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pivotTables/pivotTable117.xml" ContentType="application/vnd.openxmlformats-officedocument.spreadsheetml.pivotTable+xml"/>
  <Override PartName="/xl/worksheets/sheet3.xml" ContentType="application/vnd.openxmlformats-officedocument.spreadsheetml.worksheet+xml"/>
  <Override PartName="/xl/worksheets/sheet2.xml" ContentType="application/vnd.openxmlformats-officedocument.spreadsheetml.worksheet+xml"/>
  <Override PartName="/xl/pivotTables/pivotTable116.xml" ContentType="application/vnd.openxmlformats-officedocument.spreadsheetml.pivotTable+xml"/>
  <Override PartName="/xl/pivotTables/pivotTable115.xml" ContentType="application/vnd.openxmlformats-officedocument.spreadsheetml.pivotTable+xml"/>
  <Override PartName="/xl/pivotTables/pivotTable114.xml" ContentType="application/vnd.openxmlformats-officedocument.spreadsheetml.pivotTable+xml"/>
  <Override PartName="/xl/pivotTables/pivotTable108.xml" ContentType="application/vnd.openxmlformats-officedocument.spreadsheetml.pivotTable+xml"/>
  <Override PartName="/xl/worksheets/sheet1.xml" ContentType="application/vnd.openxmlformats-officedocument.spreadsheetml.worksheet+xml"/>
  <Override PartName="/xl/pivotTables/pivotTable110.xml" ContentType="application/vnd.openxmlformats-officedocument.spreadsheetml.pivotTable+xml"/>
  <Override PartName="/xl/pivotTables/pivotTable111.xml" ContentType="application/vnd.openxmlformats-officedocument.spreadsheetml.pivotTable+xml"/>
  <Override PartName="/xl/pivotTables/pivotTable112.xml" ContentType="application/vnd.openxmlformats-officedocument.spreadsheetml.pivotTable+xml"/>
  <Override PartName="/xl/pivotTables/pivotTable113.xml" ContentType="application/vnd.openxmlformats-officedocument.spreadsheetml.pivotTable+xml"/>
  <Override PartName="/xl/pivotTables/pivotTable107.xml" ContentType="application/vnd.openxmlformats-officedocument.spreadsheetml.pivotTable+xml"/>
  <Override PartName="/xl/pivotTables/pivotTable109.xml" ContentType="application/vnd.openxmlformats-officedocument.spreadsheetml.pivotTable+xml"/>
  <Override PartName="/xl/pivotTables/pivotTable105.xml" ContentType="application/vnd.openxmlformats-officedocument.spreadsheetml.pivotTable+xml"/>
  <Override PartName="/xl/pivotTables/pivotTable19.xml" ContentType="application/vnd.openxmlformats-officedocument.spreadsheetml.pivotTable+xml"/>
  <Override PartName="/xl/pivotTables/pivotTable20.xml" ContentType="application/vnd.openxmlformats-officedocument.spreadsheetml.pivotTable+xml"/>
  <Override PartName="/xl/pivotTables/pivotTable21.xml" ContentType="application/vnd.openxmlformats-officedocument.spreadsheetml.pivotTable+xml"/>
  <Override PartName="/xl/pivotTables/pivotTable22.xml" ContentType="application/vnd.openxmlformats-officedocument.spreadsheetml.pivotTable+xml"/>
  <Override PartName="/xl/pivotTables/pivotTable23.xml" ContentType="application/vnd.openxmlformats-officedocument.spreadsheetml.pivotTable+xml"/>
  <Override PartName="/xl/pivotTables/pivotTable24.xml" ContentType="application/vnd.openxmlformats-officedocument.spreadsheetml.pivotTable+xml"/>
  <Override PartName="/xl/pivotTables/pivotTable18.xml" ContentType="application/vnd.openxmlformats-officedocument.spreadsheetml.pivotTable+xml"/>
  <Override PartName="/xl/pivotTables/pivotTable17.xml" ContentType="application/vnd.openxmlformats-officedocument.spreadsheetml.pivotTable+xml"/>
  <Override PartName="/xl/pivotTables/pivotTable16.xml" ContentType="application/vnd.openxmlformats-officedocument.spreadsheetml.pivotTable+xml"/>
  <Override PartName="/xl/pivotTables/pivotTable10.xml" ContentType="application/vnd.openxmlformats-officedocument.spreadsheetml.pivotTable+xml"/>
  <Override PartName="/xl/pivotTables/pivotTable11.xml" ContentType="application/vnd.openxmlformats-officedocument.spreadsheetml.pivotTable+xml"/>
  <Override PartName="/xl/pivotTables/pivotTable12.xml" ContentType="application/vnd.openxmlformats-officedocument.spreadsheetml.pivotTable+xml"/>
  <Override PartName="/xl/pivotTables/pivotTable13.xml" ContentType="application/vnd.openxmlformats-officedocument.spreadsheetml.pivotTable+xml"/>
  <Override PartName="/xl/pivotTables/pivotTable14.xml" ContentType="application/vnd.openxmlformats-officedocument.spreadsheetml.pivotTable+xml"/>
  <Override PartName="/xl/pivotTables/pivotTable15.xml" ContentType="application/vnd.openxmlformats-officedocument.spreadsheetml.pivotTable+xml"/>
  <Override PartName="/xl/pivotTables/pivotTable25.xml" ContentType="application/vnd.openxmlformats-officedocument.spreadsheetml.pivotTable+xml"/>
  <Override PartName="/xl/pivotTables/pivotTable26.xml" ContentType="application/vnd.openxmlformats-officedocument.spreadsheetml.pivotTable+xml"/>
  <Override PartName="/xl/pivotTables/pivotTable27.xml" ContentType="application/vnd.openxmlformats-officedocument.spreadsheetml.pivotTable+xml"/>
  <Override PartName="/xl/pivotTables/pivotTable36.xml" ContentType="application/vnd.openxmlformats-officedocument.spreadsheetml.pivotTable+xml"/>
  <Override PartName="/xl/pivotTables/pivotTable37.xml" ContentType="application/vnd.openxmlformats-officedocument.spreadsheetml.pivotTable+xml"/>
  <Override PartName="/xl/pivotTables/pivotTable106.xml" ContentType="application/vnd.openxmlformats-officedocument.spreadsheetml.pivotTable+xml"/>
  <Override PartName="/xl/pivotTables/pivotTable39.xml" ContentType="application/vnd.openxmlformats-officedocument.spreadsheetml.pivotTable+xml"/>
  <Override PartName="/xl/pivotTables/pivotTable40.xml" ContentType="application/vnd.openxmlformats-officedocument.spreadsheetml.pivotTable+xml"/>
  <Override PartName="/xl/pivotTables/pivotTable41.xml" ContentType="application/vnd.openxmlformats-officedocument.spreadsheetml.pivotTable+xml"/>
  <Override PartName="/xl/pivotTables/pivotTable35.xml" ContentType="application/vnd.openxmlformats-officedocument.spreadsheetml.pivotTable+xml"/>
  <Override PartName="/xl/pivotTables/pivotTable34.xml" ContentType="application/vnd.openxmlformats-officedocument.spreadsheetml.pivotTable+xml"/>
  <Override PartName="/xl/pivotTables/pivotTable33.xml" ContentType="application/vnd.openxmlformats-officedocument.spreadsheetml.pivotTable+xml"/>
  <Override PartName="/xl/pivotTables/pivotTable28.xml" ContentType="application/vnd.openxmlformats-officedocument.spreadsheetml.pivotTable+xml"/>
  <Override PartName="/xl/pivotTables/pivotTable29.xml" ContentType="application/vnd.openxmlformats-officedocument.spreadsheetml.pivotTable+xml"/>
  <Override PartName="/xl/pivotTables/pivotTable30.xml" ContentType="application/vnd.openxmlformats-officedocument.spreadsheetml.pivotTable+xml"/>
  <Override PartName="/xl/pivotTables/pivotTable31.xml" ContentType="application/vnd.openxmlformats-officedocument.spreadsheetml.pivotTable+xml"/>
  <Override PartName="/xl/pivotTables/pivotTable32.xml" ContentType="application/vnd.openxmlformats-officedocument.spreadsheetml.pivotTable+xml"/>
  <Override PartName="/xl/pivotTables/pivotTable9.xml" ContentType="application/vnd.openxmlformats-officedocument.spreadsheetml.pivotTable+xml"/>
  <Override PartName="/xl/pivotTables/pivotTable8.xml" ContentType="application/vnd.openxmlformats-officedocument.spreadsheetml.pivotTable+xml"/>
  <Override PartName="/xl/pivotTables/pivotTable7.xml" ContentType="application/vnd.openxmlformats-officedocument.spreadsheetml.pivotTable+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chart7.xml" ContentType="application/vnd.openxmlformats-officedocument.drawingml.chart+xml"/>
  <Override PartName="/xl/charts/chart1.xml" ContentType="application/vnd.openxmlformats-officedocument.drawingml.chart+xml"/>
  <Override PartName="/xl/drawings/drawing1.xml" ContentType="application/vnd.openxmlformats-officedocument.drawing+xml"/>
  <Override PartName="/xl/sharedStrings.xml" ContentType="application/vnd.openxmlformats-officedocument.spreadsheetml.sharedStrings+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pivotTables/pivotTable4.xml" ContentType="application/vnd.openxmlformats-officedocument.spreadsheetml.pivotTable+xml"/>
  <Override PartName="/xl/pivotTables/pivotTable5.xml" ContentType="application/vnd.openxmlformats-officedocument.spreadsheetml.pivotTable+xml"/>
  <Override PartName="/xl/pivotTables/pivotTable6.xml" ContentType="application/vnd.openxmlformats-officedocument.spreadsheetml.pivotTable+xml"/>
  <Override PartName="/xl/charts/chart15.xml" ContentType="application/vnd.openxmlformats-officedocument.drawingml.chart+xml"/>
  <Override PartName="/xl/drawings/drawing3.xml" ContentType="application/vnd.openxmlformats-officedocument.drawing+xml"/>
  <Override PartName="/xl/charts/chart14.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drawings/drawing2.xml" ContentType="application/vnd.openxmlformats-officedocument.drawing+xml"/>
  <Override PartName="/xl/pivotTables/pivotTable42.xml" ContentType="application/vnd.openxmlformats-officedocument.spreadsheetml.pivotTable+xml"/>
  <Override PartName="/xl/pivotTables/pivotTable38.xml" ContentType="application/vnd.openxmlformats-officedocument.spreadsheetml.pivotTable+xml"/>
  <Override PartName="/xl/pivotTables/pivotTable44.xml" ContentType="application/vnd.openxmlformats-officedocument.spreadsheetml.pivotTable+xml"/>
  <Override PartName="/xl/pivotTables/pivotTable84.xml" ContentType="application/vnd.openxmlformats-officedocument.spreadsheetml.pivotTable+xml"/>
  <Override PartName="/xl/pivotTables/pivotTable85.xml" ContentType="application/vnd.openxmlformats-officedocument.spreadsheetml.pivotTable+xml"/>
  <Override PartName="/xl/pivotTables/pivotTable86.xml" ContentType="application/vnd.openxmlformats-officedocument.spreadsheetml.pivotTable+xml"/>
  <Override PartName="/xl/pivotTables/pivotTable87.xml" ContentType="application/vnd.openxmlformats-officedocument.spreadsheetml.pivotTable+xml"/>
  <Override PartName="/xl/pivotTables/pivotTable88.xml" ContentType="application/vnd.openxmlformats-officedocument.spreadsheetml.pivotTable+xml"/>
  <Override PartName="/xl/pivotTables/pivotTable83.xml" ContentType="application/vnd.openxmlformats-officedocument.spreadsheetml.pivotTable+xml"/>
  <Override PartName="/xl/pivotTables/pivotTable43.xml" ContentType="application/vnd.openxmlformats-officedocument.spreadsheetml.pivotTable+xml"/>
  <Override PartName="/xl/pivotTables/pivotTable81.xml" ContentType="application/vnd.openxmlformats-officedocument.spreadsheetml.pivotTable+xml"/>
  <Override PartName="/xl/pivotTables/pivotTable76.xml" ContentType="application/vnd.openxmlformats-officedocument.spreadsheetml.pivotTable+xml"/>
  <Override PartName="/xl/pivotTables/pivotTable77.xml" ContentType="application/vnd.openxmlformats-officedocument.spreadsheetml.pivotTable+xml"/>
  <Override PartName="/xl/pivotTables/pivotTable78.xml" ContentType="application/vnd.openxmlformats-officedocument.spreadsheetml.pivotTable+xml"/>
  <Override PartName="/xl/pivotTables/pivotTable79.xml" ContentType="application/vnd.openxmlformats-officedocument.spreadsheetml.pivotTable+xml"/>
  <Override PartName="/xl/pivotTables/pivotTable80.xml" ContentType="application/vnd.openxmlformats-officedocument.spreadsheetml.pivotTable+xml"/>
  <Override PartName="/xl/pivotTables/pivotTable89.xml" ContentType="application/vnd.openxmlformats-officedocument.spreadsheetml.pivotTable+xml"/>
  <Override PartName="/xl/pivotTables/pivotTable90.xml" ContentType="application/vnd.openxmlformats-officedocument.spreadsheetml.pivotTable+xml"/>
  <Override PartName="/xl/pivotTables/pivotTable91.xml" ContentType="application/vnd.openxmlformats-officedocument.spreadsheetml.pivotTable+xml"/>
  <Override PartName="/xl/pivotTables/pivotTable100.xml" ContentType="application/vnd.openxmlformats-officedocument.spreadsheetml.pivotTable+xml"/>
  <Override PartName="/xl/pivotTables/pivotTable101.xml" ContentType="application/vnd.openxmlformats-officedocument.spreadsheetml.pivotTable+xml"/>
  <Override PartName="/xl/pivotTables/pivotTable102.xml" ContentType="application/vnd.openxmlformats-officedocument.spreadsheetml.pivotTable+xml"/>
  <Override PartName="/xl/pivotTables/pivotTable103.xml" ContentType="application/vnd.openxmlformats-officedocument.spreadsheetml.pivotTable+xml"/>
  <Override PartName="/xl/pivotTables/pivotTable104.xml" ContentType="application/vnd.openxmlformats-officedocument.spreadsheetml.pivotTable+xml"/>
  <Override PartName="/xl/pivotTables/pivotTable99.xml" ContentType="application/vnd.openxmlformats-officedocument.spreadsheetml.pivotTable+xml"/>
  <Override PartName="/xl/pivotTables/pivotTable98.xml" ContentType="application/vnd.openxmlformats-officedocument.spreadsheetml.pivotTable+xml"/>
  <Override PartName="/xl/pivotTables/pivotTable97.xml" ContentType="application/vnd.openxmlformats-officedocument.spreadsheetml.pivotTable+xml"/>
  <Override PartName="/xl/pivotTables/pivotTable92.xml" ContentType="application/vnd.openxmlformats-officedocument.spreadsheetml.pivotTable+xml"/>
  <Override PartName="/xl/pivotTables/pivotTable93.xml" ContentType="application/vnd.openxmlformats-officedocument.spreadsheetml.pivotTable+xml"/>
  <Override PartName="/xl/pivotTables/pivotTable94.xml" ContentType="application/vnd.openxmlformats-officedocument.spreadsheetml.pivotTable+xml"/>
  <Override PartName="/xl/pivotTables/pivotTable95.xml" ContentType="application/vnd.openxmlformats-officedocument.spreadsheetml.pivotTable+xml"/>
  <Override PartName="/xl/pivotTables/pivotTable96.xml" ContentType="application/vnd.openxmlformats-officedocument.spreadsheetml.pivotTable+xml"/>
  <Override PartName="/xl/pivotTables/pivotTable75.xml" ContentType="application/vnd.openxmlformats-officedocument.spreadsheetml.pivotTable+xml"/>
  <Override PartName="/xl/pivotTables/pivotTable82.xml" ContentType="application/vnd.openxmlformats-officedocument.spreadsheetml.pivotTable+xml"/>
  <Override PartName="/xl/pivotTables/pivotTable73.xml" ContentType="application/vnd.openxmlformats-officedocument.spreadsheetml.pivotTable+xml"/>
  <Override PartName="/xl/pivotTables/pivotTable54.xml" ContentType="application/vnd.openxmlformats-officedocument.spreadsheetml.pivotTable+xml"/>
  <Override PartName="/xl/pivotTables/pivotTable55.xml" ContentType="application/vnd.openxmlformats-officedocument.spreadsheetml.pivotTable+xml"/>
  <Override PartName="/xl/pivotTables/pivotTable56.xml" ContentType="application/vnd.openxmlformats-officedocument.spreadsheetml.pivotTable+xml"/>
  <Override PartName="/xl/pivotTables/pivotTable57.xml" ContentType="application/vnd.openxmlformats-officedocument.spreadsheetml.pivotTable+xml"/>
  <Override PartName="/xl/pivotTables/pivotTable74.xml" ContentType="application/vnd.openxmlformats-officedocument.spreadsheetml.pivotTable+xml"/>
  <Override PartName="/xl/pivotTables/pivotTable59.xml" ContentType="application/vnd.openxmlformats-officedocument.spreadsheetml.pivotTable+xml"/>
  <Override PartName="/xl/pivotTables/pivotTable60.xml" ContentType="application/vnd.openxmlformats-officedocument.spreadsheetml.pivotTable+xml"/>
  <Override PartName="/xl/pivotTables/pivotTable53.xml" ContentType="application/vnd.openxmlformats-officedocument.spreadsheetml.pivotTable+xml"/>
  <Override PartName="/xl/pivotTables/pivotTable52.xml" ContentType="application/vnd.openxmlformats-officedocument.spreadsheetml.pivotTable+xml"/>
  <Override PartName="/xl/pivotTables/pivotTable51.xml" ContentType="application/vnd.openxmlformats-officedocument.spreadsheetml.pivotTable+xml"/>
  <Override PartName="/xl/pivotTables/pivotTable45.xml" ContentType="application/vnd.openxmlformats-officedocument.spreadsheetml.pivotTable+xml"/>
  <Override PartName="/xl/pivotTables/pivotTable46.xml" ContentType="application/vnd.openxmlformats-officedocument.spreadsheetml.pivotTable+xml"/>
  <Override PartName="/xl/pivotTables/pivotTable47.xml" ContentType="application/vnd.openxmlformats-officedocument.spreadsheetml.pivotTable+xml"/>
  <Override PartName="/xl/pivotTables/pivotTable48.xml" ContentType="application/vnd.openxmlformats-officedocument.spreadsheetml.pivotTable+xml"/>
  <Override PartName="/xl/pivotTables/pivotTable49.xml" ContentType="application/vnd.openxmlformats-officedocument.spreadsheetml.pivotTable+xml"/>
  <Override PartName="/xl/pivotTables/pivotTable50.xml" ContentType="application/vnd.openxmlformats-officedocument.spreadsheetml.pivotTable+xml"/>
  <Override PartName="/xl/pivotTables/pivotTable61.xml" ContentType="application/vnd.openxmlformats-officedocument.spreadsheetml.pivotTable+xml"/>
  <Override PartName="/xl/pivotTables/pivotTable58.xml" ContentType="application/vnd.openxmlformats-officedocument.spreadsheetml.pivotTable+xml"/>
  <Override PartName="/xl/pivotTables/pivotTable69.xml" ContentType="application/vnd.openxmlformats-officedocument.spreadsheetml.pivotTable+xml"/>
  <Override PartName="/xl/pivotTables/pivotTable64.xml" ContentType="application/vnd.openxmlformats-officedocument.spreadsheetml.pivotTable+xml"/>
  <Override PartName="/xl/pivotTables/pivotTable65.xml" ContentType="application/vnd.openxmlformats-officedocument.spreadsheetml.pivotTable+xml"/>
  <Override PartName="/xl/pivotTables/pivotTable67.xml" ContentType="application/vnd.openxmlformats-officedocument.spreadsheetml.pivotTable+xml"/>
  <Override PartName="/xl/pivotTables/pivotTable66.xml" ContentType="application/vnd.openxmlformats-officedocument.spreadsheetml.pivotTable+xml"/>
  <Override PartName="/xl/pivotTables/pivotTable70.xml" ContentType="application/vnd.openxmlformats-officedocument.spreadsheetml.pivotTable+xml"/>
  <Override PartName="/xl/pivotTables/pivotTable71.xml" ContentType="application/vnd.openxmlformats-officedocument.spreadsheetml.pivotTable+xml"/>
  <Override PartName="/xl/pivotTables/pivotTable62.xml" ContentType="application/vnd.openxmlformats-officedocument.spreadsheetml.pivotTable+xml"/>
  <Override PartName="/xl/pivotTables/pivotTable63.xml" ContentType="application/vnd.openxmlformats-officedocument.spreadsheetml.pivotTable+xml"/>
  <Override PartName="/xl/pivotTables/pivotTable72.xml" ContentType="application/vnd.openxmlformats-officedocument.spreadsheetml.pivotTable+xml"/>
  <Override PartName="/xl/pivotTables/pivotTable68.xml" ContentType="application/vnd.openxmlformats-officedocument.spreadsheetml.pivotTable+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Definition1.xml" ContentType="application/vnd.openxmlformats-officedocument.spreadsheetml.pivotCacheDefinition+xml"/>
  <Override PartName="/xl/pivotCache/pivotCacheRecords2.xml" ContentType="application/vnd.openxmlformats-officedocument.spreadsheetml.pivotCacheRecords+xml"/>
  <Override PartName="/docProps/app.xml" ContentType="application/vnd.openxmlformats-officedocument.extended-properties+xml"/>
  <Override PartName="/docProps/core.xml" ContentType="application/vnd.openxmlformats-package.core-properties+xml"/>
  <Override PartName="/xl/calcChain.xml" ContentType="application/vnd.openxmlformats-officedocument.spreadsheetml.calcChain+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Override PartName="/customXml/itemProps4.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filterPrivacy="1" codeName="ThisWorkbook" hidePivotFieldList="1" defaultThemeVersion="124226"/>
  <bookViews>
    <workbookView xWindow="1620" yWindow="435" windowWidth="17520" windowHeight="7260" tabRatio="538"/>
  </bookViews>
  <sheets>
    <sheet name="Summary Tables" sheetId="22" r:id="rId1"/>
    <sheet name="Scenario 1" sheetId="16" r:id="rId2"/>
    <sheet name="Scenario 1 Trajectory" sheetId="21" r:id="rId3"/>
    <sheet name="Scenario 2" sheetId="20" r:id="rId4"/>
    <sheet name="Scenario 2 Trajectory" sheetId="25" r:id="rId5"/>
    <sheet name="Assumptions and Abbreviations" sheetId="19" r:id="rId6"/>
    <sheet name="Pivots" sheetId="26" state="hidden" r:id="rId7"/>
  </sheets>
  <definedNames>
    <definedName name="_xlnm._FilterDatabase" localSheetId="1" hidden="1">'Scenario 1'!$A$1:$CU$1460</definedName>
    <definedName name="_xlnm._FilterDatabase" localSheetId="3" hidden="1">'Scenario 2'!$A$1:$CT$1460</definedName>
    <definedName name="_xlnm.Print_Area" localSheetId="5">'Assumptions and Abbreviations'!$A$1:$C$18</definedName>
    <definedName name="_xlnm.Print_Area" localSheetId="2">'Scenario 1 Trajectory'!$A$1:$AA$72</definedName>
    <definedName name="_xlnm.Print_Area" localSheetId="4">'Scenario 2 Trajectory'!$A$1:$AA$72</definedName>
    <definedName name="_xlnm.Print_Area" localSheetId="0">'Summary Tables'!$A$1:$S$316</definedName>
  </definedNames>
  <calcPr calcId="145621"/>
  <pivotCaches>
    <pivotCache cacheId="0" r:id="rId8"/>
    <pivotCache cacheId="1" r:id="rId9"/>
  </pivotCaches>
</workbook>
</file>

<file path=xl/calcChain.xml><?xml version="1.0" encoding="utf-8"?>
<calcChain xmlns="http://schemas.openxmlformats.org/spreadsheetml/2006/main">
  <c r="BU1308" i="20" l="1"/>
  <c r="BT1308" i="20"/>
  <c r="BS1308" i="20"/>
  <c r="CL1308" i="20" s="1"/>
  <c r="BU1307" i="20"/>
  <c r="BT1307" i="20"/>
  <c r="BS1307" i="20"/>
  <c r="BU1306" i="20"/>
  <c r="BT1306" i="20"/>
  <c r="BS1306" i="20"/>
  <c r="CL1306" i="20" s="1"/>
  <c r="BU1305" i="20"/>
  <c r="BT1305" i="20"/>
  <c r="BS1305" i="20"/>
  <c r="BU1304" i="20"/>
  <c r="BT1304" i="20"/>
  <c r="BS1304" i="20"/>
  <c r="CL1304" i="20" s="1"/>
  <c r="BU1303" i="20"/>
  <c r="BT1303" i="20"/>
  <c r="CI1303" i="20" s="1"/>
  <c r="BS1303" i="20"/>
  <c r="BU1302" i="20"/>
  <c r="BT1302" i="20"/>
  <c r="BS1302" i="20"/>
  <c r="CL1302" i="20" s="1"/>
  <c r="BU1301" i="20"/>
  <c r="BT1301" i="20"/>
  <c r="CI1301" i="20" s="1"/>
  <c r="BS1301" i="20"/>
  <c r="BU1300" i="20"/>
  <c r="BT1300" i="20"/>
  <c r="BS1300" i="20"/>
  <c r="CL1300" i="20" s="1"/>
  <c r="BU1299" i="20"/>
  <c r="BT1299" i="20"/>
  <c r="CL1299" i="20" s="1"/>
  <c r="BS1299" i="20"/>
  <c r="CK1299" i="20" s="1"/>
  <c r="BU1298" i="20"/>
  <c r="BT1298" i="20"/>
  <c r="BS1298" i="20"/>
  <c r="CK1298" i="20" s="1"/>
  <c r="BU1297" i="20"/>
  <c r="BT1297" i="20"/>
  <c r="CL1297" i="20" s="1"/>
  <c r="BS1297" i="20"/>
  <c r="CK1297" i="20" s="1"/>
  <c r="BU1296" i="20"/>
  <c r="BT1296" i="20"/>
  <c r="BS1296" i="20"/>
  <c r="CK1296" i="20" s="1"/>
  <c r="BU1295" i="20"/>
  <c r="BT1295" i="20"/>
  <c r="CL1295" i="20" s="1"/>
  <c r="BS1295" i="20"/>
  <c r="CK1295" i="20" s="1"/>
  <c r="BU1294" i="20"/>
  <c r="BT1294" i="20"/>
  <c r="CL1294" i="20" s="1"/>
  <c r="BS1294" i="20"/>
  <c r="CK1294" i="20" s="1"/>
  <c r="BU1293" i="20"/>
  <c r="BT1293" i="20"/>
  <c r="CL1293" i="20" s="1"/>
  <c r="BS1293" i="20"/>
  <c r="CK1293" i="20" s="1"/>
  <c r="BU1292" i="20"/>
  <c r="BT1292" i="20"/>
  <c r="CL1292" i="20" s="1"/>
  <c r="BS1292" i="20"/>
  <c r="CK1292" i="20" s="1"/>
  <c r="BU1291" i="20"/>
  <c r="BT1291" i="20"/>
  <c r="CL1291" i="20" s="1"/>
  <c r="BS1291" i="20"/>
  <c r="CK1291" i="20" s="1"/>
  <c r="BU1290" i="20"/>
  <c r="BT1290" i="20"/>
  <c r="BS1290" i="20"/>
  <c r="CL1290" i="20" s="1"/>
  <c r="BU1289" i="20"/>
  <c r="BT1289" i="20"/>
  <c r="BS1289" i="20"/>
  <c r="CK1289" i="20" s="1"/>
  <c r="BU1288" i="20"/>
  <c r="BT1288" i="20"/>
  <c r="CL1288" i="20" s="1"/>
  <c r="BS1288" i="20"/>
  <c r="CK1288" i="20" s="1"/>
  <c r="BU1287" i="20"/>
  <c r="BT1287" i="20"/>
  <c r="CI1287" i="20" s="1"/>
  <c r="BS1287" i="20"/>
  <c r="CL1287" i="20" s="1"/>
  <c r="BU1286" i="20"/>
  <c r="BT1286" i="20"/>
  <c r="BS1286" i="20"/>
  <c r="CK1286" i="20" s="1"/>
  <c r="BU1285" i="20"/>
  <c r="BT1285" i="20"/>
  <c r="CL1285" i="20" s="1"/>
  <c r="BS1285" i="20"/>
  <c r="CK1285" i="20" s="1"/>
  <c r="BU1284" i="20"/>
  <c r="BT1284" i="20"/>
  <c r="CL1284" i="20" s="1"/>
  <c r="BS1284" i="20"/>
  <c r="CK1284" i="20" s="1"/>
  <c r="BU1283" i="20"/>
  <c r="BT1283" i="20"/>
  <c r="CL1283" i="20" s="1"/>
  <c r="BS1283" i="20"/>
  <c r="CK1283" i="20" s="1"/>
  <c r="BU1282" i="20"/>
  <c r="BT1282" i="20"/>
  <c r="CL1282" i="20" s="1"/>
  <c r="BS1282" i="20"/>
  <c r="CK1282" i="20" s="1"/>
  <c r="BU1281" i="20"/>
  <c r="BT1281" i="20"/>
  <c r="CL1281" i="20" s="1"/>
  <c r="BS1281" i="20"/>
  <c r="CK1281" i="20" s="1"/>
  <c r="BU1280" i="20"/>
  <c r="BT1280" i="20"/>
  <c r="CL1280" i="20" s="1"/>
  <c r="BS1280" i="20"/>
  <c r="CK1280" i="20" s="1"/>
  <c r="BU1279" i="20"/>
  <c r="BT1279" i="20"/>
  <c r="CL1279" i="20" s="1"/>
  <c r="BS1279" i="20"/>
  <c r="CK1279" i="20" s="1"/>
  <c r="BU1278" i="20"/>
  <c r="BT1278" i="20"/>
  <c r="CL1278" i="20" s="1"/>
  <c r="BS1278" i="20"/>
  <c r="CK1278" i="20" s="1"/>
  <c r="BU1277" i="20"/>
  <c r="BT1277" i="20"/>
  <c r="CL1277" i="20" s="1"/>
  <c r="BS1277" i="20"/>
  <c r="CK1277" i="20" s="1"/>
  <c r="BU1276" i="20"/>
  <c r="BT1276" i="20"/>
  <c r="CL1276" i="20" s="1"/>
  <c r="BS1276" i="20"/>
  <c r="CK1276" i="20" s="1"/>
  <c r="BU1275" i="20"/>
  <c r="BT1275" i="20"/>
  <c r="CL1275" i="20" s="1"/>
  <c r="BS1275" i="20"/>
  <c r="CK1275" i="20" s="1"/>
  <c r="BU1274" i="20"/>
  <c r="BT1274" i="20"/>
  <c r="CL1274" i="20" s="1"/>
  <c r="BS1274" i="20"/>
  <c r="CK1274" i="20" s="1"/>
  <c r="BU1273" i="20"/>
  <c r="BT1273" i="20"/>
  <c r="CL1273" i="20" s="1"/>
  <c r="BS1273" i="20"/>
  <c r="CK1273" i="20" s="1"/>
  <c r="BU1272" i="20"/>
  <c r="BT1272" i="20"/>
  <c r="CL1272" i="20" s="1"/>
  <c r="BS1272" i="20"/>
  <c r="CK1272" i="20" s="1"/>
  <c r="BU1271" i="20"/>
  <c r="BT1271" i="20"/>
  <c r="CL1271" i="20" s="1"/>
  <c r="BS1271" i="20"/>
  <c r="CK1271" i="20" s="1"/>
  <c r="BU1270" i="20"/>
  <c r="BT1270" i="20"/>
  <c r="CL1270" i="20" s="1"/>
  <c r="BS1270" i="20"/>
  <c r="CK1270" i="20" s="1"/>
  <c r="BU1269" i="20"/>
  <c r="BT1269" i="20"/>
  <c r="CL1269" i="20" s="1"/>
  <c r="BS1269" i="20"/>
  <c r="CK1269" i="20" s="1"/>
  <c r="BU1268" i="20"/>
  <c r="BT1268" i="20"/>
  <c r="BS1268" i="20"/>
  <c r="CK1268" i="20" s="1"/>
  <c r="BU1267" i="20"/>
  <c r="BT1267" i="20"/>
  <c r="CL1267" i="20" s="1"/>
  <c r="BS1267" i="20"/>
  <c r="CK1267" i="20" s="1"/>
  <c r="BU1266" i="20"/>
  <c r="BT1266" i="20"/>
  <c r="CL1266" i="20" s="1"/>
  <c r="BS1266" i="20"/>
  <c r="CK1266" i="20" s="1"/>
  <c r="BU1265" i="20"/>
  <c r="BT1265" i="20"/>
  <c r="CI1265" i="20" s="1"/>
  <c r="BS1265" i="20"/>
  <c r="CK1265" i="20" s="1"/>
  <c r="BU1264" i="20"/>
  <c r="BT1264" i="20"/>
  <c r="BS1264" i="20"/>
  <c r="CK1264" i="20" s="1"/>
  <c r="BU1263" i="20"/>
  <c r="BT1263" i="20"/>
  <c r="BS1263" i="20"/>
  <c r="CK1263" i="20" s="1"/>
  <c r="BU1262" i="20"/>
  <c r="BT1262" i="20"/>
  <c r="BS1262" i="20"/>
  <c r="CK1262" i="20" s="1"/>
  <c r="BU1261" i="20"/>
  <c r="BT1261" i="20"/>
  <c r="BS1261" i="20"/>
  <c r="CK1261" i="20" s="1"/>
  <c r="BU1260" i="20"/>
  <c r="BT1260" i="20"/>
  <c r="BS1260" i="20"/>
  <c r="CK1260" i="20" s="1"/>
  <c r="BU1259" i="20"/>
  <c r="BT1259" i="20"/>
  <c r="BS1259" i="20"/>
  <c r="CK1259" i="20" s="1"/>
  <c r="BU1258" i="20"/>
  <c r="BT1258" i="20"/>
  <c r="BS1258" i="20"/>
  <c r="CK1258" i="20" s="1"/>
  <c r="BU1257" i="20"/>
  <c r="BT1257" i="20"/>
  <c r="BS1257" i="20"/>
  <c r="CK1257" i="20" s="1"/>
  <c r="BU1256" i="20"/>
  <c r="BT1256" i="20"/>
  <c r="BS1256" i="20"/>
  <c r="CK1256" i="20" s="1"/>
  <c r="BU1255" i="20"/>
  <c r="BT1255" i="20"/>
  <c r="BS1255" i="20"/>
  <c r="CK1255" i="20" s="1"/>
  <c r="BU1254" i="20"/>
  <c r="BT1254" i="20"/>
  <c r="BS1254" i="20"/>
  <c r="CK1254" i="20" s="1"/>
  <c r="BU1253" i="20"/>
  <c r="BT1253" i="20"/>
  <c r="BS1253" i="20"/>
  <c r="CK1253" i="20" s="1"/>
  <c r="BU1252" i="20"/>
  <c r="BT1252" i="20"/>
  <c r="BS1252" i="20"/>
  <c r="CK1252" i="20" s="1"/>
  <c r="BU1251" i="20"/>
  <c r="BT1251" i="20"/>
  <c r="BS1251" i="20"/>
  <c r="CK1251" i="20" s="1"/>
  <c r="BU1250" i="20"/>
  <c r="BT1250" i="20"/>
  <c r="BS1250" i="20"/>
  <c r="CK1250" i="20" s="1"/>
  <c r="BU1249" i="20"/>
  <c r="BT1249" i="20"/>
  <c r="CI1249" i="20" s="1"/>
  <c r="BS1249" i="20"/>
  <c r="CK1249" i="20" s="1"/>
  <c r="BU1248" i="20"/>
  <c r="BT1248" i="20"/>
  <c r="BS1248" i="20"/>
  <c r="CK1248" i="20" s="1"/>
  <c r="BU1247" i="20"/>
  <c r="BT1247" i="20"/>
  <c r="BS1247" i="20"/>
  <c r="CK1247" i="20" s="1"/>
  <c r="BU1246" i="20"/>
  <c r="BT1246" i="20"/>
  <c r="CI1246" i="20" s="1"/>
  <c r="BS1246" i="20"/>
  <c r="CK1246" i="20" s="1"/>
  <c r="BU1245" i="20"/>
  <c r="BT1245" i="20"/>
  <c r="CI1245" i="20" s="1"/>
  <c r="BS1245" i="20"/>
  <c r="CK1245" i="20" s="1"/>
  <c r="BU1244" i="20"/>
  <c r="BT1244" i="20"/>
  <c r="CI1244" i="20" s="1"/>
  <c r="BS1244" i="20"/>
  <c r="CK1244" i="20" s="1"/>
  <c r="BU1243" i="20"/>
  <c r="BT1243" i="20"/>
  <c r="CI1243" i="20" s="1"/>
  <c r="BS1243" i="20"/>
  <c r="CK1243" i="20" s="1"/>
  <c r="BU1242" i="20"/>
  <c r="BT1242" i="20"/>
  <c r="CI1242" i="20" s="1"/>
  <c r="BS1242" i="20"/>
  <c r="CK1242" i="20" s="1"/>
  <c r="BU1241" i="20"/>
  <c r="BT1241" i="20"/>
  <c r="CI1241" i="20" s="1"/>
  <c r="BS1241" i="20"/>
  <c r="CK1241" i="20" s="1"/>
  <c r="BU1240" i="20"/>
  <c r="BT1240" i="20"/>
  <c r="BS1240" i="20"/>
  <c r="CK1240" i="20" s="1"/>
  <c r="BU1239" i="20"/>
  <c r="BT1239" i="20"/>
  <c r="BS1239" i="20"/>
  <c r="CK1239" i="20" s="1"/>
  <c r="BU1238" i="20"/>
  <c r="BT1238" i="20"/>
  <c r="BS1238" i="20"/>
  <c r="CK1238" i="20" s="1"/>
  <c r="BU1237" i="20"/>
  <c r="BT1237" i="20"/>
  <c r="CI1237" i="20" s="1"/>
  <c r="BS1237" i="20"/>
  <c r="CK1237" i="20" s="1"/>
  <c r="BU1236" i="20"/>
  <c r="BT1236" i="20"/>
  <c r="BS1236" i="20"/>
  <c r="CK1236" i="20" s="1"/>
  <c r="BU1235" i="20"/>
  <c r="BT1235" i="20"/>
  <c r="CL1235" i="20" s="1"/>
  <c r="BS1235" i="20"/>
  <c r="CK1235" i="20" s="1"/>
  <c r="BU1234" i="20"/>
  <c r="BT1234" i="20"/>
  <c r="BS1234" i="20"/>
  <c r="CK1234" i="20" s="1"/>
  <c r="BU1233" i="20"/>
  <c r="BT1233" i="20"/>
  <c r="CL1233" i="20" s="1"/>
  <c r="BS1233" i="20"/>
  <c r="CK1233" i="20" s="1"/>
  <c r="BU1232" i="20"/>
  <c r="BT1232" i="20"/>
  <c r="BS1232" i="20"/>
  <c r="CK1232" i="20" s="1"/>
  <c r="BU1231" i="20"/>
  <c r="BT1231" i="20"/>
  <c r="CL1231" i="20" s="1"/>
  <c r="BS1231" i="20"/>
  <c r="CK1231" i="20" s="1"/>
  <c r="BU1230" i="20"/>
  <c r="BT1230" i="20"/>
  <c r="CL1230" i="20" s="1"/>
  <c r="BS1230" i="20"/>
  <c r="CK1230" i="20" s="1"/>
  <c r="BU1229" i="20"/>
  <c r="BT1229" i="20"/>
  <c r="CL1229" i="20" s="1"/>
  <c r="BS1229" i="20"/>
  <c r="CK1229" i="20" s="1"/>
  <c r="BU1228" i="20"/>
  <c r="BT1228" i="20"/>
  <c r="CL1228" i="20" s="1"/>
  <c r="BS1228" i="20"/>
  <c r="CK1228" i="20" s="1"/>
  <c r="BU1227" i="20"/>
  <c r="BT1227" i="20"/>
  <c r="CL1227" i="20" s="1"/>
  <c r="BS1227" i="20"/>
  <c r="CK1227" i="20" s="1"/>
  <c r="BU1226" i="20"/>
  <c r="BT1226" i="20"/>
  <c r="CL1226" i="20" s="1"/>
  <c r="BS1226" i="20"/>
  <c r="CK1226" i="20" s="1"/>
  <c r="BU1225" i="20"/>
  <c r="BT1225" i="20"/>
  <c r="CL1225" i="20" s="1"/>
  <c r="BS1225" i="20"/>
  <c r="CK1225" i="20" s="1"/>
  <c r="BU1224" i="20"/>
  <c r="BT1224" i="20"/>
  <c r="CL1224" i="20" s="1"/>
  <c r="BS1224" i="20"/>
  <c r="CK1224" i="20" s="1"/>
  <c r="BU1223" i="20"/>
  <c r="BT1223" i="20"/>
  <c r="BS1223" i="20"/>
  <c r="CK1223" i="20" s="1"/>
  <c r="BU1222" i="20"/>
  <c r="BT1222" i="20"/>
  <c r="BS1222" i="20"/>
  <c r="CK1222" i="20" s="1"/>
  <c r="BU1221" i="20"/>
  <c r="BT1221" i="20"/>
  <c r="BS1221" i="20"/>
  <c r="CK1221" i="20" s="1"/>
  <c r="BU1220" i="20"/>
  <c r="BT1220" i="20"/>
  <c r="BS1220" i="20"/>
  <c r="CK1220" i="20" s="1"/>
  <c r="BU1219" i="20"/>
  <c r="BT1219" i="20"/>
  <c r="BS1219" i="20"/>
  <c r="CK1219" i="20" s="1"/>
  <c r="BU1218" i="20"/>
  <c r="BT1218" i="20"/>
  <c r="BS1218" i="20"/>
  <c r="CK1218" i="20" s="1"/>
  <c r="BU1217" i="20"/>
  <c r="BT1217" i="20"/>
  <c r="BS1217" i="20"/>
  <c r="CK1217" i="20" s="1"/>
  <c r="BU1216" i="20"/>
  <c r="BT1216" i="20"/>
  <c r="BS1216" i="20"/>
  <c r="CK1216" i="20" s="1"/>
  <c r="BU1215" i="20"/>
  <c r="BT1215" i="20"/>
  <c r="BS1215" i="20"/>
  <c r="CK1215" i="20" s="1"/>
  <c r="BU1214" i="20"/>
  <c r="BT1214" i="20"/>
  <c r="BS1214" i="20"/>
  <c r="CK1214" i="20" s="1"/>
  <c r="BU1213" i="20"/>
  <c r="BT1213" i="20"/>
  <c r="CI1213" i="20" s="1"/>
  <c r="BS1213" i="20"/>
  <c r="CK1213" i="20" s="1"/>
  <c r="BU1212" i="20"/>
  <c r="BT1212" i="20"/>
  <c r="BS1212" i="20"/>
  <c r="CK1212" i="20" s="1"/>
  <c r="BU1211" i="20"/>
  <c r="BT1211" i="20"/>
  <c r="BS1211" i="20"/>
  <c r="CK1211" i="20" s="1"/>
  <c r="BU1210" i="20"/>
  <c r="BT1210" i="20"/>
  <c r="CI1210" i="20" s="1"/>
  <c r="BS1210" i="20"/>
  <c r="CK1210" i="20" s="1"/>
  <c r="BU1209" i="20"/>
  <c r="BT1209" i="20"/>
  <c r="BS1209" i="20"/>
  <c r="CK1209" i="20" s="1"/>
  <c r="BU1208" i="20"/>
  <c r="BT1208" i="20"/>
  <c r="CL1208" i="20" s="1"/>
  <c r="BS1208" i="20"/>
  <c r="CK1208" i="20" s="1"/>
  <c r="BU1207" i="20"/>
  <c r="BT1207" i="20"/>
  <c r="BS1207" i="20"/>
  <c r="CK1207" i="20" s="1"/>
  <c r="BU1206" i="20"/>
  <c r="BT1206" i="20"/>
  <c r="CL1206" i="20" s="1"/>
  <c r="BS1206" i="20"/>
  <c r="CK1206" i="20" s="1"/>
  <c r="BU1205" i="20"/>
  <c r="BT1205" i="20"/>
  <c r="CI1205" i="20" s="1"/>
  <c r="BS1205" i="20"/>
  <c r="CK1205" i="20" s="1"/>
  <c r="BU1204" i="20"/>
  <c r="BT1204" i="20"/>
  <c r="CL1204" i="20" s="1"/>
  <c r="BS1204" i="20"/>
  <c r="CK1204" i="20" s="1"/>
  <c r="BU1203" i="20"/>
  <c r="BT1203" i="20"/>
  <c r="CI1203" i="20" s="1"/>
  <c r="BS1203" i="20"/>
  <c r="CK1203" i="20" s="1"/>
  <c r="BU1202" i="20"/>
  <c r="BT1202" i="20"/>
  <c r="CL1202" i="20" s="1"/>
  <c r="BS1202" i="20"/>
  <c r="CK1202" i="20" s="1"/>
  <c r="BU1201" i="20"/>
  <c r="BT1201" i="20"/>
  <c r="CL1201" i="20" s="1"/>
  <c r="BS1201" i="20"/>
  <c r="CK1201" i="20" s="1"/>
  <c r="BU1200" i="20"/>
  <c r="BT1200" i="20"/>
  <c r="CI1200" i="20" s="1"/>
  <c r="BS1200" i="20"/>
  <c r="CK1200" i="20" s="1"/>
  <c r="BU1199" i="20"/>
  <c r="BT1199" i="20"/>
  <c r="BS1199" i="20"/>
  <c r="CK1199" i="20" s="1"/>
  <c r="BU1198" i="20"/>
  <c r="BT1198" i="20"/>
  <c r="CI1198" i="20" s="1"/>
  <c r="BS1198" i="20"/>
  <c r="CK1198" i="20" s="1"/>
  <c r="BU1197" i="20"/>
  <c r="BT1197" i="20"/>
  <c r="BS1197" i="20"/>
  <c r="CK1197" i="20" s="1"/>
  <c r="BU1196" i="20"/>
  <c r="BT1196" i="20"/>
  <c r="CL1196" i="20" s="1"/>
  <c r="BS1196" i="20"/>
  <c r="CK1196" i="20" s="1"/>
  <c r="BU1195" i="20"/>
  <c r="BT1195" i="20"/>
  <c r="CL1195" i="20" s="1"/>
  <c r="BS1195" i="20"/>
  <c r="CK1195" i="20" s="1"/>
  <c r="BU1194" i="20"/>
  <c r="BT1194" i="20"/>
  <c r="CL1194" i="20" s="1"/>
  <c r="BS1194" i="20"/>
  <c r="CK1194" i="20" s="1"/>
  <c r="BU1193" i="20"/>
  <c r="BT1193" i="20"/>
  <c r="CL1193" i="20" s="1"/>
  <c r="BS1193" i="20"/>
  <c r="CK1193" i="20" s="1"/>
  <c r="BU1192" i="20"/>
  <c r="BT1192" i="20"/>
  <c r="BS1192" i="20"/>
  <c r="CK1192" i="20" s="1"/>
  <c r="BU1191" i="20"/>
  <c r="BT1191" i="20"/>
  <c r="CI1191" i="20" s="1"/>
  <c r="BS1191" i="20"/>
  <c r="CK1191" i="20" s="1"/>
  <c r="BU1190" i="20"/>
  <c r="BT1190" i="20"/>
  <c r="BS1190" i="20"/>
  <c r="CK1190" i="20" s="1"/>
  <c r="BU1189" i="20"/>
  <c r="BT1189" i="20"/>
  <c r="BS1189" i="20"/>
  <c r="CK1189" i="20" s="1"/>
  <c r="BU1188" i="20"/>
  <c r="BT1188" i="20"/>
  <c r="CI1188" i="20" s="1"/>
  <c r="BS1188" i="20"/>
  <c r="CK1188" i="20" s="1"/>
  <c r="BU1187" i="20"/>
  <c r="BT1187" i="20"/>
  <c r="BS1187" i="20"/>
  <c r="CK1187" i="20" s="1"/>
  <c r="BU1186" i="20"/>
  <c r="BT1186" i="20"/>
  <c r="CI1186" i="20" s="1"/>
  <c r="BS1186" i="20"/>
  <c r="CK1186" i="20" s="1"/>
  <c r="BU1185" i="20"/>
  <c r="BT1185" i="20"/>
  <c r="CI1185" i="20" s="1"/>
  <c r="BS1185" i="20"/>
  <c r="CK1185" i="20" s="1"/>
  <c r="BU1184" i="20"/>
  <c r="BT1184" i="20"/>
  <c r="CI1184" i="20" s="1"/>
  <c r="BS1184" i="20"/>
  <c r="CK1184" i="20" s="1"/>
  <c r="BU1183" i="20"/>
  <c r="BT1183" i="20"/>
  <c r="CI1183" i="20" s="1"/>
  <c r="BS1183" i="20"/>
  <c r="CK1183" i="20" s="1"/>
  <c r="BU1182" i="20"/>
  <c r="BT1182" i="20"/>
  <c r="BS1182" i="20"/>
  <c r="CK1182" i="20" s="1"/>
  <c r="BU1181" i="20"/>
  <c r="BT1181" i="20"/>
  <c r="CI1181" i="20" s="1"/>
  <c r="BS1181" i="20"/>
  <c r="CK1181" i="20" s="1"/>
  <c r="BU1180" i="20"/>
  <c r="BT1180" i="20"/>
  <c r="BS1180" i="20"/>
  <c r="CK1180" i="20" s="1"/>
  <c r="BU1179" i="20"/>
  <c r="BT1179" i="20"/>
  <c r="CI1179" i="20" s="1"/>
  <c r="BS1179" i="20"/>
  <c r="CK1179" i="20" s="1"/>
  <c r="BU1178" i="20"/>
  <c r="BT1178" i="20"/>
  <c r="BS1178" i="20"/>
  <c r="CK1178" i="20" s="1"/>
  <c r="BU1177" i="20"/>
  <c r="BT1177" i="20"/>
  <c r="BS1177" i="20"/>
  <c r="CK1177" i="20" s="1"/>
  <c r="BU1176" i="20"/>
  <c r="BT1176" i="20"/>
  <c r="CI1176" i="20" s="1"/>
  <c r="BS1176" i="20"/>
  <c r="CK1176" i="20" s="1"/>
  <c r="BU1175" i="20"/>
  <c r="BT1175" i="20"/>
  <c r="BS1175" i="20"/>
  <c r="CK1175" i="20" s="1"/>
  <c r="BU1174" i="20"/>
  <c r="BT1174" i="20"/>
  <c r="CI1174" i="20" s="1"/>
  <c r="BS1174" i="20"/>
  <c r="CK1174" i="20" s="1"/>
  <c r="BU1173" i="20"/>
  <c r="BT1173" i="20"/>
  <c r="BS1173" i="20"/>
  <c r="CK1173" i="20" s="1"/>
  <c r="BU1172" i="20"/>
  <c r="BT1172" i="20"/>
  <c r="CL1172" i="20" s="1"/>
  <c r="BS1172" i="20"/>
  <c r="CK1172" i="20" s="1"/>
  <c r="BU1171" i="20"/>
  <c r="BT1171" i="20"/>
  <c r="CI1171" i="20" s="1"/>
  <c r="BS1171" i="20"/>
  <c r="CK1171" i="20" s="1"/>
  <c r="BU1170" i="20"/>
  <c r="BT1170" i="20"/>
  <c r="BS1170" i="20"/>
  <c r="CK1170" i="20" s="1"/>
  <c r="BU1169" i="20"/>
  <c r="BT1169" i="20"/>
  <c r="CI1169" i="20" s="1"/>
  <c r="BS1169" i="20"/>
  <c r="CK1169" i="20" s="1"/>
  <c r="BU1168" i="20"/>
  <c r="BT1168" i="20"/>
  <c r="CI1168" i="20" s="1"/>
  <c r="BS1168" i="20"/>
  <c r="CK1168" i="20" s="1"/>
  <c r="BU1167" i="20"/>
  <c r="BT1167" i="20"/>
  <c r="CI1167" i="20" s="1"/>
  <c r="BS1167" i="20"/>
  <c r="CK1167" i="20" s="1"/>
  <c r="BU1166" i="20"/>
  <c r="BT1166" i="20"/>
  <c r="CI1166" i="20" s="1"/>
  <c r="BS1166" i="20"/>
  <c r="CK1166" i="20" s="1"/>
  <c r="BU1165" i="20"/>
  <c r="BT1165" i="20"/>
  <c r="CL1165" i="20" s="1"/>
  <c r="BS1165" i="20"/>
  <c r="CK1165" i="20" s="1"/>
  <c r="BU1164" i="20"/>
  <c r="BT1164" i="20"/>
  <c r="CL1164" i="20" s="1"/>
  <c r="BS1164" i="20"/>
  <c r="CK1164" i="20" s="1"/>
  <c r="BU1163" i="20"/>
  <c r="BT1163" i="20"/>
  <c r="CI1163" i="20" s="1"/>
  <c r="BS1163" i="20"/>
  <c r="CK1163" i="20" s="1"/>
  <c r="BU1162" i="20"/>
  <c r="BT1162" i="20"/>
  <c r="BS1162" i="20"/>
  <c r="CK1162" i="20" s="1"/>
  <c r="BU1161" i="20"/>
  <c r="BT1161" i="20"/>
  <c r="CI1161" i="20" s="1"/>
  <c r="BS1161" i="20"/>
  <c r="CK1161" i="20" s="1"/>
  <c r="BU1160" i="20"/>
  <c r="BT1160" i="20"/>
  <c r="BS1160" i="20"/>
  <c r="CK1160" i="20" s="1"/>
  <c r="BU1159" i="20"/>
  <c r="BT1159" i="20"/>
  <c r="CI1159" i="20" s="1"/>
  <c r="BS1159" i="20"/>
  <c r="CK1159" i="20" s="1"/>
  <c r="BU1158" i="20"/>
  <c r="BT1158" i="20"/>
  <c r="BS1158" i="20"/>
  <c r="CK1158" i="20" s="1"/>
  <c r="BU1157" i="20"/>
  <c r="BT1157" i="20"/>
  <c r="CI1157" i="20" s="1"/>
  <c r="BS1157" i="20"/>
  <c r="CK1157" i="20" s="1"/>
  <c r="BU1156" i="20"/>
  <c r="BT1156" i="20"/>
  <c r="BS1156" i="20"/>
  <c r="CK1156" i="20" s="1"/>
  <c r="BU1155" i="20"/>
  <c r="BT1155" i="20"/>
  <c r="CI1155" i="20" s="1"/>
  <c r="BS1155" i="20"/>
  <c r="CK1155" i="20" s="1"/>
  <c r="BU1154" i="20"/>
  <c r="BT1154" i="20"/>
  <c r="BS1154" i="20"/>
  <c r="CK1154" i="20" s="1"/>
  <c r="BU1153" i="20"/>
  <c r="BT1153" i="20"/>
  <c r="BS1153" i="20"/>
  <c r="CK1153" i="20" s="1"/>
  <c r="BU1152" i="20"/>
  <c r="BT1152" i="20"/>
  <c r="BS1152" i="20"/>
  <c r="CK1152" i="20" s="1"/>
  <c r="BU1151" i="20"/>
  <c r="BT1151" i="20"/>
  <c r="BS1151" i="20"/>
  <c r="CK1151" i="20" s="1"/>
  <c r="BU1150" i="20"/>
  <c r="BT1150" i="20"/>
  <c r="BS1150" i="20"/>
  <c r="CK1150" i="20" s="1"/>
  <c r="BU1149" i="20"/>
  <c r="BT1149" i="20"/>
  <c r="BS1149" i="20"/>
  <c r="CK1149" i="20" s="1"/>
  <c r="BU1148" i="20"/>
  <c r="BT1148" i="20"/>
  <c r="BS1148" i="20"/>
  <c r="CK1148" i="20" s="1"/>
  <c r="BU1147" i="20"/>
  <c r="BT1147" i="20"/>
  <c r="CI1147" i="20" s="1"/>
  <c r="BS1147" i="20"/>
  <c r="CK1147" i="20" s="1"/>
  <c r="BU1146" i="20"/>
  <c r="BT1146" i="20"/>
  <c r="CI1146" i="20" s="1"/>
  <c r="BS1146" i="20"/>
  <c r="CK1146" i="20" s="1"/>
  <c r="BU1145" i="20"/>
  <c r="BT1145" i="20"/>
  <c r="BS1145" i="20"/>
  <c r="CK1145" i="20" s="1"/>
  <c r="BU1144" i="20"/>
  <c r="BT1144" i="20"/>
  <c r="CI1144" i="20" s="1"/>
  <c r="BS1144" i="20"/>
  <c r="CK1144" i="20" s="1"/>
  <c r="BU1143" i="20"/>
  <c r="BT1143" i="20"/>
  <c r="BS1143" i="20"/>
  <c r="CK1143" i="20" s="1"/>
  <c r="BU1142" i="20"/>
  <c r="BT1142" i="20"/>
  <c r="CI1142" i="20" s="1"/>
  <c r="BS1142" i="20"/>
  <c r="CK1142" i="20" s="1"/>
  <c r="BU1141" i="20"/>
  <c r="BT1141" i="20"/>
  <c r="BS1141" i="20"/>
  <c r="CK1141" i="20" s="1"/>
  <c r="BU1140" i="20"/>
  <c r="BT1140" i="20"/>
  <c r="CI1140" i="20" s="1"/>
  <c r="BS1140" i="20"/>
  <c r="CK1140" i="20" s="1"/>
  <c r="BU1139" i="20"/>
  <c r="BT1139" i="20"/>
  <c r="BS1139" i="20"/>
  <c r="CK1139" i="20" s="1"/>
  <c r="BU1138" i="20"/>
  <c r="BT1138" i="20"/>
  <c r="BS1138" i="20"/>
  <c r="CK1138" i="20" s="1"/>
  <c r="BU1137" i="20"/>
  <c r="BT1137" i="20"/>
  <c r="CI1137" i="20" s="1"/>
  <c r="BS1137" i="20"/>
  <c r="BU1136" i="20"/>
  <c r="BT1136" i="20"/>
  <c r="BS1136" i="20"/>
  <c r="CK1136" i="20" s="1"/>
  <c r="BU1135" i="20"/>
  <c r="BT1135" i="20"/>
  <c r="CL1135" i="20" s="1"/>
  <c r="BS1135" i="20"/>
  <c r="CK1135" i="20" s="1"/>
  <c r="BU1134" i="20"/>
  <c r="BT1134" i="20"/>
  <c r="CL1134" i="20" s="1"/>
  <c r="BS1134" i="20"/>
  <c r="CK1134" i="20" s="1"/>
  <c r="BU1133" i="20"/>
  <c r="BT1133" i="20"/>
  <c r="CL1133" i="20" s="1"/>
  <c r="BS1133" i="20"/>
  <c r="CK1133" i="20" s="1"/>
  <c r="BU1132" i="20"/>
  <c r="BT1132" i="20"/>
  <c r="BS1132" i="20"/>
  <c r="CK1132" i="20" s="1"/>
  <c r="BU1131" i="20"/>
  <c r="BT1131" i="20"/>
  <c r="CL1131" i="20" s="1"/>
  <c r="BS1131" i="20"/>
  <c r="CK1131" i="20" s="1"/>
  <c r="BU1130" i="20"/>
  <c r="BT1130" i="20"/>
  <c r="BS1130" i="20"/>
  <c r="CK1130" i="20" s="1"/>
  <c r="BU1129" i="20"/>
  <c r="BT1129" i="20"/>
  <c r="CL1129" i="20" s="1"/>
  <c r="BS1129" i="20"/>
  <c r="CK1129" i="20" s="1"/>
  <c r="BU1128" i="20"/>
  <c r="BT1128" i="20"/>
  <c r="CL1128" i="20" s="1"/>
  <c r="BS1128" i="20"/>
  <c r="CK1128" i="20" s="1"/>
  <c r="BU1127" i="20"/>
  <c r="BT1127" i="20"/>
  <c r="CL1127" i="20" s="1"/>
  <c r="BS1127" i="20"/>
  <c r="CK1127" i="20" s="1"/>
  <c r="BU1126" i="20"/>
  <c r="BT1126" i="20"/>
  <c r="CL1126" i="20" s="1"/>
  <c r="BS1126" i="20"/>
  <c r="CK1126" i="20" s="1"/>
  <c r="BU1125" i="20"/>
  <c r="BT1125" i="20"/>
  <c r="CL1125" i="20" s="1"/>
  <c r="BS1125" i="20"/>
  <c r="CK1125" i="20" s="1"/>
  <c r="BU1124" i="20"/>
  <c r="BT1124" i="20"/>
  <c r="CL1124" i="20" s="1"/>
  <c r="BS1124" i="20"/>
  <c r="CK1124" i="20" s="1"/>
  <c r="BU1123" i="20"/>
  <c r="BT1123" i="20"/>
  <c r="CL1123" i="20" s="1"/>
  <c r="BS1123" i="20"/>
  <c r="CK1123" i="20" s="1"/>
  <c r="BU1122" i="20"/>
  <c r="BT1122" i="20"/>
  <c r="CL1122" i="20" s="1"/>
  <c r="BS1122" i="20"/>
  <c r="CK1122" i="20" s="1"/>
  <c r="BU1121" i="20"/>
  <c r="BT1121" i="20"/>
  <c r="CL1121" i="20" s="1"/>
  <c r="BS1121" i="20"/>
  <c r="CK1121" i="20" s="1"/>
  <c r="BU1120" i="20"/>
  <c r="BT1120" i="20"/>
  <c r="CL1120" i="20" s="1"/>
  <c r="BS1120" i="20"/>
  <c r="CK1120" i="20" s="1"/>
  <c r="BU1119" i="20"/>
  <c r="BT1119" i="20"/>
  <c r="CL1119" i="20" s="1"/>
  <c r="BS1119" i="20"/>
  <c r="CK1119" i="20" s="1"/>
  <c r="BU1118" i="20"/>
  <c r="BT1118" i="20"/>
  <c r="CL1118" i="20" s="1"/>
  <c r="BS1118" i="20"/>
  <c r="CK1118" i="20" s="1"/>
  <c r="BU1117" i="20"/>
  <c r="BT1117" i="20"/>
  <c r="CL1117" i="20" s="1"/>
  <c r="BS1117" i="20"/>
  <c r="CK1117" i="20" s="1"/>
  <c r="BU1116" i="20"/>
  <c r="BT1116" i="20"/>
  <c r="CL1116" i="20" s="1"/>
  <c r="BS1116" i="20"/>
  <c r="CK1116" i="20" s="1"/>
  <c r="BU1115" i="20"/>
  <c r="BT1115" i="20"/>
  <c r="CL1115" i="20" s="1"/>
  <c r="BS1115" i="20"/>
  <c r="CK1115" i="20" s="1"/>
  <c r="BU1114" i="20"/>
  <c r="BT1114" i="20"/>
  <c r="CL1114" i="20" s="1"/>
  <c r="BS1114" i="20"/>
  <c r="CK1114" i="20" s="1"/>
  <c r="BU1113" i="20"/>
  <c r="BT1113" i="20"/>
  <c r="CL1113" i="20" s="1"/>
  <c r="BS1113" i="20"/>
  <c r="CK1113" i="20" s="1"/>
  <c r="BU1112" i="20"/>
  <c r="BT1112" i="20"/>
  <c r="CL1112" i="20" s="1"/>
  <c r="BS1112" i="20"/>
  <c r="CK1112" i="20" s="1"/>
  <c r="BU1111" i="20"/>
  <c r="BT1111" i="20"/>
  <c r="CL1111" i="20" s="1"/>
  <c r="BS1111" i="20"/>
  <c r="CK1111" i="20" s="1"/>
  <c r="BU1110" i="20"/>
  <c r="BT1110" i="20"/>
  <c r="CL1110" i="20" s="1"/>
  <c r="BS1110" i="20"/>
  <c r="CK1110" i="20" s="1"/>
  <c r="BU1109" i="20"/>
  <c r="BT1109" i="20"/>
  <c r="CL1109" i="20" s="1"/>
  <c r="BS1109" i="20"/>
  <c r="CK1109" i="20" s="1"/>
  <c r="BU1108" i="20"/>
  <c r="BT1108" i="20"/>
  <c r="CL1108" i="20" s="1"/>
  <c r="BS1108" i="20"/>
  <c r="CK1108" i="20" s="1"/>
  <c r="BU1107" i="20"/>
  <c r="BT1107" i="20"/>
  <c r="CL1107" i="20" s="1"/>
  <c r="BS1107" i="20"/>
  <c r="CK1107" i="20" s="1"/>
  <c r="BU1106" i="20"/>
  <c r="BT1106" i="20"/>
  <c r="CL1106" i="20" s="1"/>
  <c r="BS1106" i="20"/>
  <c r="CK1106" i="20" s="1"/>
  <c r="BU1105" i="20"/>
  <c r="BT1105" i="20"/>
  <c r="CL1105" i="20" s="1"/>
  <c r="BS1105" i="20"/>
  <c r="CK1105" i="20" s="1"/>
  <c r="BU1104" i="20"/>
  <c r="BT1104" i="20"/>
  <c r="CL1104" i="20" s="1"/>
  <c r="BS1104" i="20"/>
  <c r="CK1104" i="20" s="1"/>
  <c r="BU1103" i="20"/>
  <c r="BT1103" i="20"/>
  <c r="CL1103" i="20" s="1"/>
  <c r="BS1103" i="20"/>
  <c r="CK1103" i="20" s="1"/>
  <c r="BU1102" i="20"/>
  <c r="BT1102" i="20"/>
  <c r="CL1102" i="20" s="1"/>
  <c r="BS1102" i="20"/>
  <c r="CK1102" i="20" s="1"/>
  <c r="BU1101" i="20"/>
  <c r="BT1101" i="20"/>
  <c r="CL1101" i="20" s="1"/>
  <c r="BS1101" i="20"/>
  <c r="CK1101" i="20" s="1"/>
  <c r="BU1100" i="20"/>
  <c r="BT1100" i="20"/>
  <c r="BS1100" i="20"/>
  <c r="CK1100" i="20" s="1"/>
  <c r="BU1099" i="20"/>
  <c r="BT1099" i="20"/>
  <c r="CL1099" i="20" s="1"/>
  <c r="BS1099" i="20"/>
  <c r="CK1099" i="20" s="1"/>
  <c r="BU1098" i="20"/>
  <c r="BT1098" i="20"/>
  <c r="CL1098" i="20" s="1"/>
  <c r="BS1098" i="20"/>
  <c r="CK1098" i="20" s="1"/>
  <c r="BU1097" i="20"/>
  <c r="BT1097" i="20"/>
  <c r="CL1097" i="20" s="1"/>
  <c r="BS1097" i="20"/>
  <c r="CK1097" i="20" s="1"/>
  <c r="BU1096" i="20"/>
  <c r="BT1096" i="20"/>
  <c r="CL1096" i="20" s="1"/>
  <c r="BS1096" i="20"/>
  <c r="CK1096" i="20" s="1"/>
  <c r="BU1095" i="20"/>
  <c r="BT1095" i="20"/>
  <c r="CL1095" i="20" s="1"/>
  <c r="BS1095" i="20"/>
  <c r="CK1095" i="20" s="1"/>
  <c r="BU1094" i="20"/>
  <c r="BT1094" i="20"/>
  <c r="CL1094" i="20" s="1"/>
  <c r="BS1094" i="20"/>
  <c r="CK1094" i="20" s="1"/>
  <c r="BU1093" i="20"/>
  <c r="BT1093" i="20"/>
  <c r="CL1093" i="20" s="1"/>
  <c r="BS1093" i="20"/>
  <c r="CK1093" i="20" s="1"/>
  <c r="BU1092" i="20"/>
  <c r="BT1092" i="20"/>
  <c r="CL1092" i="20" s="1"/>
  <c r="BS1092" i="20"/>
  <c r="CK1092" i="20" s="1"/>
  <c r="BU1091" i="20"/>
  <c r="BT1091" i="20"/>
  <c r="BS1091" i="20"/>
  <c r="CK1091" i="20" s="1"/>
  <c r="BU1090" i="20"/>
  <c r="BT1090" i="20"/>
  <c r="CL1090" i="20" s="1"/>
  <c r="BS1090" i="20"/>
  <c r="CK1090" i="20" s="1"/>
  <c r="BU1089" i="20"/>
  <c r="BT1089" i="20"/>
  <c r="CL1089" i="20" s="1"/>
  <c r="BS1089" i="20"/>
  <c r="CK1089" i="20" s="1"/>
  <c r="BU1088" i="20"/>
  <c r="BT1088" i="20"/>
  <c r="CL1088" i="20" s="1"/>
  <c r="BS1088" i="20"/>
  <c r="CK1088" i="20" s="1"/>
  <c r="BU1087" i="20"/>
  <c r="BT1087" i="20"/>
  <c r="CL1087" i="20" s="1"/>
  <c r="BS1087" i="20"/>
  <c r="CK1087" i="20" s="1"/>
  <c r="BU1086" i="20"/>
  <c r="BT1086" i="20"/>
  <c r="BS1086" i="20"/>
  <c r="CK1086" i="20" s="1"/>
  <c r="BU1085" i="20"/>
  <c r="BT1085" i="20"/>
  <c r="CL1085" i="20" s="1"/>
  <c r="BS1085" i="20"/>
  <c r="CK1085" i="20" s="1"/>
  <c r="BU1084" i="20"/>
  <c r="BT1084" i="20"/>
  <c r="CL1084" i="20" s="1"/>
  <c r="BS1084" i="20"/>
  <c r="CK1084" i="20" s="1"/>
  <c r="BU1083" i="20"/>
  <c r="BT1083" i="20"/>
  <c r="BS1083" i="20"/>
  <c r="CK1083" i="20" s="1"/>
  <c r="BU1082" i="20"/>
  <c r="BT1082" i="20"/>
  <c r="CL1082" i="20" s="1"/>
  <c r="BS1082" i="20"/>
  <c r="CK1082" i="20" s="1"/>
  <c r="BU1081" i="20"/>
  <c r="BT1081" i="20"/>
  <c r="BS1081" i="20"/>
  <c r="CK1081" i="20" s="1"/>
  <c r="BU1080" i="20"/>
  <c r="BT1080" i="20"/>
  <c r="CL1080" i="20" s="1"/>
  <c r="BS1080" i="20"/>
  <c r="CK1080" i="20" s="1"/>
  <c r="BU1079" i="20"/>
  <c r="BT1079" i="20"/>
  <c r="CL1079" i="20" s="1"/>
  <c r="BS1079" i="20"/>
  <c r="CK1079" i="20" s="1"/>
  <c r="BU1078" i="20"/>
  <c r="BT1078" i="20"/>
  <c r="BS1078" i="20"/>
  <c r="CK1078" i="20" s="1"/>
  <c r="BU1077" i="20"/>
  <c r="BT1077" i="20"/>
  <c r="CL1077" i="20" s="1"/>
  <c r="BS1077" i="20"/>
  <c r="CK1077" i="20" s="1"/>
  <c r="BU1076" i="20"/>
  <c r="BT1076" i="20"/>
  <c r="CL1076" i="20" s="1"/>
  <c r="BS1076" i="20"/>
  <c r="CK1076" i="20" s="1"/>
  <c r="BU1075" i="20"/>
  <c r="BT1075" i="20"/>
  <c r="CL1075" i="20" s="1"/>
  <c r="BS1075" i="20"/>
  <c r="CK1075" i="20" s="1"/>
  <c r="BU1074" i="20"/>
  <c r="BT1074" i="20"/>
  <c r="CL1074" i="20" s="1"/>
  <c r="BS1074" i="20"/>
  <c r="CK1074" i="20" s="1"/>
  <c r="BU1073" i="20"/>
  <c r="BT1073" i="20"/>
  <c r="CL1073" i="20" s="1"/>
  <c r="BS1073" i="20"/>
  <c r="CK1073" i="20" s="1"/>
  <c r="BU1072" i="20"/>
  <c r="BT1072" i="20"/>
  <c r="CL1072" i="20" s="1"/>
  <c r="BS1072" i="20"/>
  <c r="CK1072" i="20" s="1"/>
  <c r="BU1071" i="20"/>
  <c r="BT1071" i="20"/>
  <c r="CL1071" i="20" s="1"/>
  <c r="BS1071" i="20"/>
  <c r="CK1071" i="20" s="1"/>
  <c r="BU1070" i="20"/>
  <c r="BT1070" i="20"/>
  <c r="CL1070" i="20" s="1"/>
  <c r="BS1070" i="20"/>
  <c r="CK1070" i="20" s="1"/>
  <c r="BU1069" i="20"/>
  <c r="BT1069" i="20"/>
  <c r="CL1069" i="20" s="1"/>
  <c r="BS1069" i="20"/>
  <c r="CK1069" i="20" s="1"/>
  <c r="BU1068" i="20"/>
  <c r="BT1068" i="20"/>
  <c r="CL1068" i="20" s="1"/>
  <c r="BS1068" i="20"/>
  <c r="CK1068" i="20" s="1"/>
  <c r="BU1067" i="20"/>
  <c r="BT1067" i="20"/>
  <c r="CL1067" i="20" s="1"/>
  <c r="BS1067" i="20"/>
  <c r="CK1067" i="20" s="1"/>
  <c r="BU1066" i="20"/>
  <c r="BT1066" i="20"/>
  <c r="CL1066" i="20" s="1"/>
  <c r="BS1066" i="20"/>
  <c r="CK1066" i="20" s="1"/>
  <c r="BU1065" i="20"/>
  <c r="BT1065" i="20"/>
  <c r="CL1065" i="20" s="1"/>
  <c r="BS1065" i="20"/>
  <c r="CK1065" i="20" s="1"/>
  <c r="BU1064" i="20"/>
  <c r="BT1064" i="20"/>
  <c r="CL1064" i="20" s="1"/>
  <c r="BS1064" i="20"/>
  <c r="CK1064" i="20" s="1"/>
  <c r="BU1063" i="20"/>
  <c r="BT1063" i="20"/>
  <c r="CL1063" i="20" s="1"/>
  <c r="BS1063" i="20"/>
  <c r="CK1063" i="20" s="1"/>
  <c r="BU1062" i="20"/>
  <c r="BT1062" i="20"/>
  <c r="CL1062" i="20" s="1"/>
  <c r="BS1062" i="20"/>
  <c r="CK1062" i="20" s="1"/>
  <c r="BU1061" i="20"/>
  <c r="BT1061" i="20"/>
  <c r="CL1061" i="20" s="1"/>
  <c r="BS1061" i="20"/>
  <c r="CK1061" i="20" s="1"/>
  <c r="BU1060" i="20"/>
  <c r="BT1060" i="20"/>
  <c r="CL1060" i="20" s="1"/>
  <c r="BS1060" i="20"/>
  <c r="CK1060" i="20" s="1"/>
  <c r="BU1059" i="20"/>
  <c r="BT1059" i="20"/>
  <c r="CL1059" i="20" s="1"/>
  <c r="BS1059" i="20"/>
  <c r="CK1059" i="20" s="1"/>
  <c r="BU1058" i="20"/>
  <c r="BT1058" i="20"/>
  <c r="CL1058" i="20" s="1"/>
  <c r="BS1058" i="20"/>
  <c r="CK1058" i="20" s="1"/>
  <c r="BU1057" i="20"/>
  <c r="BT1057" i="20"/>
  <c r="CL1057" i="20" s="1"/>
  <c r="BS1057" i="20"/>
  <c r="CK1057" i="20" s="1"/>
  <c r="BU1056" i="20"/>
  <c r="BT1056" i="20"/>
  <c r="CL1056" i="20" s="1"/>
  <c r="BS1056" i="20"/>
  <c r="CK1056" i="20" s="1"/>
  <c r="BU1055" i="20"/>
  <c r="BT1055" i="20"/>
  <c r="CL1055" i="20" s="1"/>
  <c r="BS1055" i="20"/>
  <c r="CK1055" i="20" s="1"/>
  <c r="BU1054" i="20"/>
  <c r="BT1054" i="20"/>
  <c r="CL1054" i="20" s="1"/>
  <c r="BS1054" i="20"/>
  <c r="CK1054" i="20" s="1"/>
  <c r="BU1053" i="20"/>
  <c r="BT1053" i="20"/>
  <c r="CL1053" i="20" s="1"/>
  <c r="BS1053" i="20"/>
  <c r="CK1053" i="20" s="1"/>
  <c r="BU1052" i="20"/>
  <c r="BT1052" i="20"/>
  <c r="CL1052" i="20" s="1"/>
  <c r="BS1052" i="20"/>
  <c r="CK1052" i="20" s="1"/>
  <c r="BU1051" i="20"/>
  <c r="BT1051" i="20"/>
  <c r="CL1051" i="20" s="1"/>
  <c r="BS1051" i="20"/>
  <c r="CK1051" i="20" s="1"/>
  <c r="BU1050" i="20"/>
  <c r="BT1050" i="20"/>
  <c r="CL1050" i="20" s="1"/>
  <c r="BS1050" i="20"/>
  <c r="CK1050" i="20" s="1"/>
  <c r="BU1049" i="20"/>
  <c r="BT1049" i="20"/>
  <c r="CL1049" i="20" s="1"/>
  <c r="BS1049" i="20"/>
  <c r="CK1049" i="20" s="1"/>
  <c r="BU1048" i="20"/>
  <c r="BT1048" i="20"/>
  <c r="CL1048" i="20" s="1"/>
  <c r="BS1048" i="20"/>
  <c r="CK1048" i="20" s="1"/>
  <c r="BU1047" i="20"/>
  <c r="BT1047" i="20"/>
  <c r="CL1047" i="20" s="1"/>
  <c r="BS1047" i="20"/>
  <c r="CK1047" i="20" s="1"/>
  <c r="BU1046" i="20"/>
  <c r="BT1046" i="20"/>
  <c r="CL1046" i="20" s="1"/>
  <c r="BS1046" i="20"/>
  <c r="CK1046" i="20" s="1"/>
  <c r="BU1045" i="20"/>
  <c r="BT1045" i="20"/>
  <c r="CL1045" i="20" s="1"/>
  <c r="BS1045" i="20"/>
  <c r="CK1045" i="20" s="1"/>
  <c r="BU1044" i="20"/>
  <c r="BT1044" i="20"/>
  <c r="CL1044" i="20" s="1"/>
  <c r="BS1044" i="20"/>
  <c r="CK1044" i="20" s="1"/>
  <c r="BU1043" i="20"/>
  <c r="BT1043" i="20"/>
  <c r="BS1043" i="20"/>
  <c r="CK1043" i="20" s="1"/>
  <c r="BU1042" i="20"/>
  <c r="BT1042" i="20"/>
  <c r="CL1042" i="20" s="1"/>
  <c r="BS1042" i="20"/>
  <c r="CK1042" i="20" s="1"/>
  <c r="BU1041" i="20"/>
  <c r="BT1041" i="20"/>
  <c r="CL1041" i="20" s="1"/>
  <c r="BS1041" i="20"/>
  <c r="CK1041" i="20" s="1"/>
  <c r="BU1040" i="20"/>
  <c r="BT1040" i="20"/>
  <c r="CL1040" i="20" s="1"/>
  <c r="BS1040" i="20"/>
  <c r="CK1040" i="20" s="1"/>
  <c r="BU1039" i="20"/>
  <c r="BT1039" i="20"/>
  <c r="CL1039" i="20" s="1"/>
  <c r="BS1039" i="20"/>
  <c r="CK1039" i="20" s="1"/>
  <c r="BU1038" i="20"/>
  <c r="BT1038" i="20"/>
  <c r="BS1038" i="20"/>
  <c r="CK1038" i="20" s="1"/>
  <c r="BU1037" i="20"/>
  <c r="BT1037" i="20"/>
  <c r="CL1037" i="20" s="1"/>
  <c r="BS1037" i="20"/>
  <c r="CK1037" i="20" s="1"/>
  <c r="BU1036" i="20"/>
  <c r="BT1036" i="20"/>
  <c r="CL1036" i="20" s="1"/>
  <c r="BS1036" i="20"/>
  <c r="CK1036" i="20" s="1"/>
  <c r="K231" i="22"/>
  <c r="CK2" i="16"/>
  <c r="CK3" i="16"/>
  <c r="CK4" i="16"/>
  <c r="CK5" i="16"/>
  <c r="CK6" i="16"/>
  <c r="CK7" i="16"/>
  <c r="CK8" i="16"/>
  <c r="CK9" i="16"/>
  <c r="CK10" i="16"/>
  <c r="CK11" i="16"/>
  <c r="CK12" i="16"/>
  <c r="CK13" i="16"/>
  <c r="CK14" i="16"/>
  <c r="CK15" i="16"/>
  <c r="CK16" i="16"/>
  <c r="CK17" i="16"/>
  <c r="CK18" i="16"/>
  <c r="CK19" i="16"/>
  <c r="CK20" i="16"/>
  <c r="CK21" i="16"/>
  <c r="CK22" i="16"/>
  <c r="CK23" i="16"/>
  <c r="CK24" i="16"/>
  <c r="CK25" i="16"/>
  <c r="CK26" i="16"/>
  <c r="CK27" i="16"/>
  <c r="CK28" i="16"/>
  <c r="CK29" i="16"/>
  <c r="CK30" i="16"/>
  <c r="CK31" i="16"/>
  <c r="CK32" i="16"/>
  <c r="CK33" i="16"/>
  <c r="CK34" i="16"/>
  <c r="CK35" i="16"/>
  <c r="CK36" i="16"/>
  <c r="CK37" i="16"/>
  <c r="CK38" i="16"/>
  <c r="CK39" i="16"/>
  <c r="CK40" i="16"/>
  <c r="CK41" i="16"/>
  <c r="CK42" i="16"/>
  <c r="CK43" i="16"/>
  <c r="CK44" i="16"/>
  <c r="CK45" i="16"/>
  <c r="CK46" i="16"/>
  <c r="CK47" i="16"/>
  <c r="CK48" i="16"/>
  <c r="CK49" i="16"/>
  <c r="CK50" i="16"/>
  <c r="CK51" i="16"/>
  <c r="CK52" i="16"/>
  <c r="CK53" i="16"/>
  <c r="CK54" i="16"/>
  <c r="CK55" i="16"/>
  <c r="CK56" i="16"/>
  <c r="CK57" i="16"/>
  <c r="CK58" i="16"/>
  <c r="CK59" i="16"/>
  <c r="CK60" i="16"/>
  <c r="CK61" i="16"/>
  <c r="CK62" i="16"/>
  <c r="CK63" i="16"/>
  <c r="CK64" i="16"/>
  <c r="CK65" i="16"/>
  <c r="CK66" i="16"/>
  <c r="CK67" i="16"/>
  <c r="CK68" i="16"/>
  <c r="CK69" i="16"/>
  <c r="CK70" i="16"/>
  <c r="CK71" i="16"/>
  <c r="CK72" i="16"/>
  <c r="CK73" i="16"/>
  <c r="CK74" i="16"/>
  <c r="CK75" i="16"/>
  <c r="CK76" i="16"/>
  <c r="CK77" i="16"/>
  <c r="CK78" i="16"/>
  <c r="CK79" i="16"/>
  <c r="CK80" i="16"/>
  <c r="CK81" i="16"/>
  <c r="CK82" i="16"/>
  <c r="CK83" i="16"/>
  <c r="CK84" i="16"/>
  <c r="CK85" i="16"/>
  <c r="CK86" i="16"/>
  <c r="CK87" i="16"/>
  <c r="CK88" i="16"/>
  <c r="CK89" i="16"/>
  <c r="CK90" i="16"/>
  <c r="CK91" i="16"/>
  <c r="CK92" i="16"/>
  <c r="CK93" i="16"/>
  <c r="CK94" i="16"/>
  <c r="CK95" i="16"/>
  <c r="CK96" i="16"/>
  <c r="CK97" i="16"/>
  <c r="CK98" i="16"/>
  <c r="CK99" i="16"/>
  <c r="CK100" i="16"/>
  <c r="CK101" i="16"/>
  <c r="CK102" i="16"/>
  <c r="CK103" i="16"/>
  <c r="CK104" i="16"/>
  <c r="CK105" i="16"/>
  <c r="CK106" i="16"/>
  <c r="CK107" i="16"/>
  <c r="CK108" i="16"/>
  <c r="CK109" i="16"/>
  <c r="CK110" i="16"/>
  <c r="CK111" i="16"/>
  <c r="CK112" i="16"/>
  <c r="CK113" i="16"/>
  <c r="CK114" i="16"/>
  <c r="CK115" i="16"/>
  <c r="CK116" i="16"/>
  <c r="CK117" i="16"/>
  <c r="CK118" i="16"/>
  <c r="CK119" i="16"/>
  <c r="CK120" i="16"/>
  <c r="CK121" i="16"/>
  <c r="CK122" i="16"/>
  <c r="CK123" i="16"/>
  <c r="CK124" i="16"/>
  <c r="CK125" i="16"/>
  <c r="CK126" i="16"/>
  <c r="CK127" i="16"/>
  <c r="CK128" i="16"/>
  <c r="CK129" i="16"/>
  <c r="CK130" i="16"/>
  <c r="CK131" i="16"/>
  <c r="CK132" i="16"/>
  <c r="CK133" i="16"/>
  <c r="CK134" i="16"/>
  <c r="CK135" i="16"/>
  <c r="CK136" i="16"/>
  <c r="CK137" i="16"/>
  <c r="CK138" i="16"/>
  <c r="CK139" i="16"/>
  <c r="CK140" i="16"/>
  <c r="CK141" i="16"/>
  <c r="CK142" i="16"/>
  <c r="CK143" i="16"/>
  <c r="CK144" i="16"/>
  <c r="CK145" i="16"/>
  <c r="CK146" i="16"/>
  <c r="CK147" i="16"/>
  <c r="CK148" i="16"/>
  <c r="CK149" i="16"/>
  <c r="CK150" i="16"/>
  <c r="CK151" i="16"/>
  <c r="CK152" i="16"/>
  <c r="CK153" i="16"/>
  <c r="CK154" i="16"/>
  <c r="CK155" i="16"/>
  <c r="CK156" i="16"/>
  <c r="CK157" i="16"/>
  <c r="CK158" i="16"/>
  <c r="CK159" i="16"/>
  <c r="CK160" i="16"/>
  <c r="CK161" i="16"/>
  <c r="CK162" i="16"/>
  <c r="CK163" i="16"/>
  <c r="CK164" i="16"/>
  <c r="CK165" i="16"/>
  <c r="CK166" i="16"/>
  <c r="CK167" i="16"/>
  <c r="CK168" i="16"/>
  <c r="CK169" i="16"/>
  <c r="CK170" i="16"/>
  <c r="CK171" i="16"/>
  <c r="CK172" i="16"/>
  <c r="CK173" i="16"/>
  <c r="CK174" i="16"/>
  <c r="CK175" i="16"/>
  <c r="CK176" i="16"/>
  <c r="CK177" i="16"/>
  <c r="CK178" i="16"/>
  <c r="CK179" i="16"/>
  <c r="CK180" i="16"/>
  <c r="CK181" i="16"/>
  <c r="CK182" i="16"/>
  <c r="CK183" i="16"/>
  <c r="CK184" i="16"/>
  <c r="CK185" i="16"/>
  <c r="CK186" i="16"/>
  <c r="CK187" i="16"/>
  <c r="CK188" i="16"/>
  <c r="CK189" i="16"/>
  <c r="CK190" i="16"/>
  <c r="CK191" i="16"/>
  <c r="CK192" i="16"/>
  <c r="CK193" i="16"/>
  <c r="CK194" i="16"/>
  <c r="CK195" i="16"/>
  <c r="CK196" i="16"/>
  <c r="CK197" i="16"/>
  <c r="CK198" i="16"/>
  <c r="CK199" i="16"/>
  <c r="CK200" i="16"/>
  <c r="CK201" i="16"/>
  <c r="CK202" i="16"/>
  <c r="CK203" i="16"/>
  <c r="CK204" i="16"/>
  <c r="CK205" i="16"/>
  <c r="CK206" i="16"/>
  <c r="CK207" i="16"/>
  <c r="CK208" i="16"/>
  <c r="CK209" i="16"/>
  <c r="CK210" i="16"/>
  <c r="CK211" i="16"/>
  <c r="CK212" i="16"/>
  <c r="CK213" i="16"/>
  <c r="CK214" i="16"/>
  <c r="CK215" i="16"/>
  <c r="CK216" i="16"/>
  <c r="CK217" i="16"/>
  <c r="CK218" i="16"/>
  <c r="CK219" i="16"/>
  <c r="CK220" i="16"/>
  <c r="CK221" i="16"/>
  <c r="CK222" i="16"/>
  <c r="CK223" i="16"/>
  <c r="CK224" i="16"/>
  <c r="CK225" i="16"/>
  <c r="CK226" i="16"/>
  <c r="CK227" i="16"/>
  <c r="CK228" i="16"/>
  <c r="CK229" i="16"/>
  <c r="CK230" i="16"/>
  <c r="CK231" i="16"/>
  <c r="CK232" i="16"/>
  <c r="CK233" i="16"/>
  <c r="CK234" i="16"/>
  <c r="CK235" i="16"/>
  <c r="CK236" i="16"/>
  <c r="CK237" i="16"/>
  <c r="CK238" i="16"/>
  <c r="CK239" i="16"/>
  <c r="CK240" i="16"/>
  <c r="CK241" i="16"/>
  <c r="CK242" i="16"/>
  <c r="CK243" i="16"/>
  <c r="CK244" i="16"/>
  <c r="CK245" i="16"/>
  <c r="CK246" i="16"/>
  <c r="CK247" i="16"/>
  <c r="CK248" i="16"/>
  <c r="CK249" i="16"/>
  <c r="CK250" i="16"/>
  <c r="CK251" i="16"/>
  <c r="CK252" i="16"/>
  <c r="CK253" i="16"/>
  <c r="CK254" i="16"/>
  <c r="CK255" i="16"/>
  <c r="CK256" i="16"/>
  <c r="CK257" i="16"/>
  <c r="CK258" i="16"/>
  <c r="CK259" i="16"/>
  <c r="CK260" i="16"/>
  <c r="CK261" i="16"/>
  <c r="CK262" i="16"/>
  <c r="CK263" i="16"/>
  <c r="CK264" i="16"/>
  <c r="CK265" i="16"/>
  <c r="CK266" i="16"/>
  <c r="CK267" i="16"/>
  <c r="CK268" i="16"/>
  <c r="CK269" i="16"/>
  <c r="CK270" i="16"/>
  <c r="CK271" i="16"/>
  <c r="CK272" i="16"/>
  <c r="CK273" i="16"/>
  <c r="CK274" i="16"/>
  <c r="CK275" i="16"/>
  <c r="CK276" i="16"/>
  <c r="CK277" i="16"/>
  <c r="CK278" i="16"/>
  <c r="CK279" i="16"/>
  <c r="CK280" i="16"/>
  <c r="CK281" i="16"/>
  <c r="CK282" i="16"/>
  <c r="CK283" i="16"/>
  <c r="CK284" i="16"/>
  <c r="CK285" i="16"/>
  <c r="CK286" i="16"/>
  <c r="CK287" i="16"/>
  <c r="CK288" i="16"/>
  <c r="CK289" i="16"/>
  <c r="CK290" i="16"/>
  <c r="CK291" i="16"/>
  <c r="CK292" i="16"/>
  <c r="CK293" i="16"/>
  <c r="CK294" i="16"/>
  <c r="CK295" i="16"/>
  <c r="CK296" i="16"/>
  <c r="CK297" i="16"/>
  <c r="CK298" i="16"/>
  <c r="CK299" i="16"/>
  <c r="CK300" i="16"/>
  <c r="CK301" i="16"/>
  <c r="CK302" i="16"/>
  <c r="CK303" i="16"/>
  <c r="CK304" i="16"/>
  <c r="CK305" i="16"/>
  <c r="CK306" i="16"/>
  <c r="CK307" i="16"/>
  <c r="CK308" i="16"/>
  <c r="CK309" i="16"/>
  <c r="CK310" i="16"/>
  <c r="CK311" i="16"/>
  <c r="CK312" i="16"/>
  <c r="CK313" i="16"/>
  <c r="CK314" i="16"/>
  <c r="CK315" i="16"/>
  <c r="CK316" i="16"/>
  <c r="CK317" i="16"/>
  <c r="CK318" i="16"/>
  <c r="CK319" i="16"/>
  <c r="CK320" i="16"/>
  <c r="CK321" i="16"/>
  <c r="CK322" i="16"/>
  <c r="CK323" i="16"/>
  <c r="CK324" i="16"/>
  <c r="CK325" i="16"/>
  <c r="CK326" i="16"/>
  <c r="CK327" i="16"/>
  <c r="CK328" i="16"/>
  <c r="CK329" i="16"/>
  <c r="CK330" i="16"/>
  <c r="CK331" i="16"/>
  <c r="CK332" i="16"/>
  <c r="CK333" i="16"/>
  <c r="CK334" i="16"/>
  <c r="CK335" i="16"/>
  <c r="CK336" i="16"/>
  <c r="CK337" i="16"/>
  <c r="CK338" i="16"/>
  <c r="CK339" i="16"/>
  <c r="CK340" i="16"/>
  <c r="CK341" i="16"/>
  <c r="CK342" i="16"/>
  <c r="CK343" i="16"/>
  <c r="CK344" i="16"/>
  <c r="CK345" i="16"/>
  <c r="CK346" i="16"/>
  <c r="CK347" i="16"/>
  <c r="CK348" i="16"/>
  <c r="CK349" i="16"/>
  <c r="CK350" i="16"/>
  <c r="CK351" i="16"/>
  <c r="CK352" i="16"/>
  <c r="CK353" i="16"/>
  <c r="CK354" i="16"/>
  <c r="CK355" i="16"/>
  <c r="CK356" i="16"/>
  <c r="CK357" i="16"/>
  <c r="CK358" i="16"/>
  <c r="CK359" i="16"/>
  <c r="CK360" i="16"/>
  <c r="CK361" i="16"/>
  <c r="CK362" i="16"/>
  <c r="CK363" i="16"/>
  <c r="CK364" i="16"/>
  <c r="CK365" i="16"/>
  <c r="CK366" i="16"/>
  <c r="CK367" i="16"/>
  <c r="CK368" i="16"/>
  <c r="CK369" i="16"/>
  <c r="CK370" i="16"/>
  <c r="CK371" i="16"/>
  <c r="CK372" i="16"/>
  <c r="CK373" i="16"/>
  <c r="CK374" i="16"/>
  <c r="CK375" i="16"/>
  <c r="CK376" i="16"/>
  <c r="CK377" i="16"/>
  <c r="CK378" i="16"/>
  <c r="CK379" i="16"/>
  <c r="CK380" i="16"/>
  <c r="CK381" i="16"/>
  <c r="CK382" i="16"/>
  <c r="CK383" i="16"/>
  <c r="CK384" i="16"/>
  <c r="CK385" i="16"/>
  <c r="CK386" i="16"/>
  <c r="CK387" i="16"/>
  <c r="CK388" i="16"/>
  <c r="CK389" i="16"/>
  <c r="CK390" i="16"/>
  <c r="CK391" i="16"/>
  <c r="CK392" i="16"/>
  <c r="CK393" i="16"/>
  <c r="CK394" i="16"/>
  <c r="CK395" i="16"/>
  <c r="CK396" i="16"/>
  <c r="CK397" i="16"/>
  <c r="CK398" i="16"/>
  <c r="CK399" i="16"/>
  <c r="CK400" i="16"/>
  <c r="CK401" i="16"/>
  <c r="CK402" i="16"/>
  <c r="CK403" i="16"/>
  <c r="CK404" i="16"/>
  <c r="CK405" i="16"/>
  <c r="CK406" i="16"/>
  <c r="CK407" i="16"/>
  <c r="CK408" i="16"/>
  <c r="CK409" i="16"/>
  <c r="CK410" i="16"/>
  <c r="CK411" i="16"/>
  <c r="CK412" i="16"/>
  <c r="CK413" i="16"/>
  <c r="CK414" i="16"/>
  <c r="CK415" i="16"/>
  <c r="CK416" i="16"/>
  <c r="CK417" i="16"/>
  <c r="CK418" i="16"/>
  <c r="CK419" i="16"/>
  <c r="CK420" i="16"/>
  <c r="CK421" i="16"/>
  <c r="CK422" i="16"/>
  <c r="CK423" i="16"/>
  <c r="CK424" i="16"/>
  <c r="CK425" i="16"/>
  <c r="CK426" i="16"/>
  <c r="CK427" i="16"/>
  <c r="CK428" i="16"/>
  <c r="CK429" i="16"/>
  <c r="CK430" i="16"/>
  <c r="CK431" i="16"/>
  <c r="CK432" i="16"/>
  <c r="CK433" i="16"/>
  <c r="CK434" i="16"/>
  <c r="CK435" i="16"/>
  <c r="CK436" i="16"/>
  <c r="CK437" i="16"/>
  <c r="CK438" i="16"/>
  <c r="CK439" i="16"/>
  <c r="CK440" i="16"/>
  <c r="CK441" i="16"/>
  <c r="CK442" i="16"/>
  <c r="CK443" i="16"/>
  <c r="CK444" i="16"/>
  <c r="CK445" i="16"/>
  <c r="CK446" i="16"/>
  <c r="CK447" i="16"/>
  <c r="CK448" i="16"/>
  <c r="CK449" i="16"/>
  <c r="CK450" i="16"/>
  <c r="CK451" i="16"/>
  <c r="CK452" i="16"/>
  <c r="CK453" i="16"/>
  <c r="CK454" i="16"/>
  <c r="CK455" i="16"/>
  <c r="CK456" i="16"/>
  <c r="CK457" i="16"/>
  <c r="CK458" i="16"/>
  <c r="CK459" i="16"/>
  <c r="CK460" i="16"/>
  <c r="CK461" i="16"/>
  <c r="CK462" i="16"/>
  <c r="CK463" i="16"/>
  <c r="CK464" i="16"/>
  <c r="CK465" i="16"/>
  <c r="CK466" i="16"/>
  <c r="CK467" i="16"/>
  <c r="CK468" i="16"/>
  <c r="CK469" i="16"/>
  <c r="CK470" i="16"/>
  <c r="CK471" i="16"/>
  <c r="CK472" i="16"/>
  <c r="CK473" i="16"/>
  <c r="CK474" i="16"/>
  <c r="CK475" i="16"/>
  <c r="CK476" i="16"/>
  <c r="CK477" i="16"/>
  <c r="CK478" i="16"/>
  <c r="CK479" i="16"/>
  <c r="CK480" i="16"/>
  <c r="CK481" i="16"/>
  <c r="CK482" i="16"/>
  <c r="CK483" i="16"/>
  <c r="CK484" i="16"/>
  <c r="CK485" i="16"/>
  <c r="CK486" i="16"/>
  <c r="CK487" i="16"/>
  <c r="CK488" i="16"/>
  <c r="CK489" i="16"/>
  <c r="CK490" i="16"/>
  <c r="CK491" i="16"/>
  <c r="CK492" i="16"/>
  <c r="CK493" i="16"/>
  <c r="CK494" i="16"/>
  <c r="CK495" i="16"/>
  <c r="CK496" i="16"/>
  <c r="CK497" i="16"/>
  <c r="CK498" i="16"/>
  <c r="CK499" i="16"/>
  <c r="CK500" i="16"/>
  <c r="CK501" i="16"/>
  <c r="CK502" i="16"/>
  <c r="CK503" i="16"/>
  <c r="CK504" i="16"/>
  <c r="CK505" i="16"/>
  <c r="CK506" i="16"/>
  <c r="CK507" i="16"/>
  <c r="CK508" i="16"/>
  <c r="CK509" i="16"/>
  <c r="CK510" i="16"/>
  <c r="CK511" i="16"/>
  <c r="CK512" i="16"/>
  <c r="CK513" i="16"/>
  <c r="CK514" i="16"/>
  <c r="CK515" i="16"/>
  <c r="CK516" i="16"/>
  <c r="CK517" i="16"/>
  <c r="CK518" i="16"/>
  <c r="CK519" i="16"/>
  <c r="CK520" i="16"/>
  <c r="CK521" i="16"/>
  <c r="CK522" i="16"/>
  <c r="CK523" i="16"/>
  <c r="CK524" i="16"/>
  <c r="CK525" i="16"/>
  <c r="CK526" i="16"/>
  <c r="CK527" i="16"/>
  <c r="CK528" i="16"/>
  <c r="CK529" i="16"/>
  <c r="CK530" i="16"/>
  <c r="CK531" i="16"/>
  <c r="CK532" i="16"/>
  <c r="CK533" i="16"/>
  <c r="CK534" i="16"/>
  <c r="CK535" i="16"/>
  <c r="CK536" i="16"/>
  <c r="CK537" i="16"/>
  <c r="CK538" i="16"/>
  <c r="CK539" i="16"/>
  <c r="CK540" i="16"/>
  <c r="CK541" i="16"/>
  <c r="CK542" i="16"/>
  <c r="CK543" i="16"/>
  <c r="CK544" i="16"/>
  <c r="CK545" i="16"/>
  <c r="CK546" i="16"/>
  <c r="CK547" i="16"/>
  <c r="CK548" i="16"/>
  <c r="CK549" i="16"/>
  <c r="CK550" i="16"/>
  <c r="CK551" i="16"/>
  <c r="CK552" i="16"/>
  <c r="CK553" i="16"/>
  <c r="CK554" i="16"/>
  <c r="CK555" i="16"/>
  <c r="CK556" i="16"/>
  <c r="CK557" i="16"/>
  <c r="CK558" i="16"/>
  <c r="CK559" i="16"/>
  <c r="CK560" i="16"/>
  <c r="CK561" i="16"/>
  <c r="CK562" i="16"/>
  <c r="CK563" i="16"/>
  <c r="CK564" i="16"/>
  <c r="CK565" i="16"/>
  <c r="CK566" i="16"/>
  <c r="CK567" i="16"/>
  <c r="CK568" i="16"/>
  <c r="CK569" i="16"/>
  <c r="CK570" i="16"/>
  <c r="CK571" i="16"/>
  <c r="CK572" i="16"/>
  <c r="CK573" i="16"/>
  <c r="CK574" i="16"/>
  <c r="CK575" i="16"/>
  <c r="CK576" i="16"/>
  <c r="CK577" i="16"/>
  <c r="CK578" i="16"/>
  <c r="CK579" i="16"/>
  <c r="CK580" i="16"/>
  <c r="CK581" i="16"/>
  <c r="CK582" i="16"/>
  <c r="CK583" i="16"/>
  <c r="CK584" i="16"/>
  <c r="CK585" i="16"/>
  <c r="CK586" i="16"/>
  <c r="CK587" i="16"/>
  <c r="CK588" i="16"/>
  <c r="CK589" i="16"/>
  <c r="CK590" i="16"/>
  <c r="CK591" i="16"/>
  <c r="CK592" i="16"/>
  <c r="CK593" i="16"/>
  <c r="CK594" i="16"/>
  <c r="CK595" i="16"/>
  <c r="CK596" i="16"/>
  <c r="CK597" i="16"/>
  <c r="CK598" i="16"/>
  <c r="CK599" i="16"/>
  <c r="CK600" i="16"/>
  <c r="CK601" i="16"/>
  <c r="CK602" i="16"/>
  <c r="CK603" i="16"/>
  <c r="CK604" i="16"/>
  <c r="CK605" i="16"/>
  <c r="CK606" i="16"/>
  <c r="CK607" i="16"/>
  <c r="CK608" i="16"/>
  <c r="CK609" i="16"/>
  <c r="CK610" i="16"/>
  <c r="CK611" i="16"/>
  <c r="CK612" i="16"/>
  <c r="CK613" i="16"/>
  <c r="CK614" i="16"/>
  <c r="CK615" i="16"/>
  <c r="CK616" i="16"/>
  <c r="CK617" i="16"/>
  <c r="CK618" i="16"/>
  <c r="CK619" i="16"/>
  <c r="CK620" i="16"/>
  <c r="CK621" i="16"/>
  <c r="CK622" i="16"/>
  <c r="CK623" i="16"/>
  <c r="CK624" i="16"/>
  <c r="CK625" i="16"/>
  <c r="CK626" i="16"/>
  <c r="CK627" i="16"/>
  <c r="CK628" i="16"/>
  <c r="CK629" i="16"/>
  <c r="CK630" i="16"/>
  <c r="CK631" i="16"/>
  <c r="CK632" i="16"/>
  <c r="CK633" i="16"/>
  <c r="CK634" i="16"/>
  <c r="CK635" i="16"/>
  <c r="CK636" i="16"/>
  <c r="CK637" i="16"/>
  <c r="CK638" i="16"/>
  <c r="CK639" i="16"/>
  <c r="CK640" i="16"/>
  <c r="CK641" i="16"/>
  <c r="CK642" i="16"/>
  <c r="CK643" i="16"/>
  <c r="CK644" i="16"/>
  <c r="CK645" i="16"/>
  <c r="CK646" i="16"/>
  <c r="CK647" i="16"/>
  <c r="CK648" i="16"/>
  <c r="CK649" i="16"/>
  <c r="CK650" i="16"/>
  <c r="CK651" i="16"/>
  <c r="CK652" i="16"/>
  <c r="CK653" i="16"/>
  <c r="CK654" i="16"/>
  <c r="CK655" i="16"/>
  <c r="CK656" i="16"/>
  <c r="CK657" i="16"/>
  <c r="CK658" i="16"/>
  <c r="CK659" i="16"/>
  <c r="CK660" i="16"/>
  <c r="CK661" i="16"/>
  <c r="CK662" i="16"/>
  <c r="CK663" i="16"/>
  <c r="CK664" i="16"/>
  <c r="CK665" i="16"/>
  <c r="CK666" i="16"/>
  <c r="CK667" i="16"/>
  <c r="CK668" i="16"/>
  <c r="CK669" i="16"/>
  <c r="CK670" i="16"/>
  <c r="CK671" i="16"/>
  <c r="CK672" i="16"/>
  <c r="CK673" i="16"/>
  <c r="CK674" i="16"/>
  <c r="CK675" i="16"/>
  <c r="CK676" i="16"/>
  <c r="CK677" i="16"/>
  <c r="CK678" i="16"/>
  <c r="CK679" i="16"/>
  <c r="CK680" i="16"/>
  <c r="CK681" i="16"/>
  <c r="CK682" i="16"/>
  <c r="CK683" i="16"/>
  <c r="CK684" i="16"/>
  <c r="CK685" i="16"/>
  <c r="CK686" i="16"/>
  <c r="CK687" i="16"/>
  <c r="CK688" i="16"/>
  <c r="CK689" i="16"/>
  <c r="CK690" i="16"/>
  <c r="CK691" i="16"/>
  <c r="CK692" i="16"/>
  <c r="CK693" i="16"/>
  <c r="CK694" i="16"/>
  <c r="CK695" i="16"/>
  <c r="CK696" i="16"/>
  <c r="CK697" i="16"/>
  <c r="CK698" i="16"/>
  <c r="CK699" i="16"/>
  <c r="CK700" i="16"/>
  <c r="CK701" i="16"/>
  <c r="CK702" i="16"/>
  <c r="CK703" i="16"/>
  <c r="CK704" i="16"/>
  <c r="CK705" i="16"/>
  <c r="CK706" i="16"/>
  <c r="CK707" i="16"/>
  <c r="CK708" i="16"/>
  <c r="CK709" i="16"/>
  <c r="CK710" i="16"/>
  <c r="CK711" i="16"/>
  <c r="CK712" i="16"/>
  <c r="CK713" i="16"/>
  <c r="CK714" i="16"/>
  <c r="CK715" i="16"/>
  <c r="CK716" i="16"/>
  <c r="CK717" i="16"/>
  <c r="CK718" i="16"/>
  <c r="CK719" i="16"/>
  <c r="CK720" i="16"/>
  <c r="CK721" i="16"/>
  <c r="CK722" i="16"/>
  <c r="CK723" i="16"/>
  <c r="CK724" i="16"/>
  <c r="CK725" i="16"/>
  <c r="CK726" i="16"/>
  <c r="CK727" i="16"/>
  <c r="CK728" i="16"/>
  <c r="CK729" i="16"/>
  <c r="CK730" i="16"/>
  <c r="CK731" i="16"/>
  <c r="CK732" i="16"/>
  <c r="CK733" i="16"/>
  <c r="CK734" i="16"/>
  <c r="CK735" i="16"/>
  <c r="CK736" i="16"/>
  <c r="CK737" i="16"/>
  <c r="CK738" i="16"/>
  <c r="CK739" i="16"/>
  <c r="CK740" i="16"/>
  <c r="CK741" i="16"/>
  <c r="CK742" i="16"/>
  <c r="CK743" i="16"/>
  <c r="CK744" i="16"/>
  <c r="CK745" i="16"/>
  <c r="CK746" i="16"/>
  <c r="CK747" i="16"/>
  <c r="CK748" i="16"/>
  <c r="CK749" i="16"/>
  <c r="CK750" i="16"/>
  <c r="CK751" i="16"/>
  <c r="CK752" i="16"/>
  <c r="CK753" i="16"/>
  <c r="CK754" i="16"/>
  <c r="CK755" i="16"/>
  <c r="CK756" i="16"/>
  <c r="CK757" i="16"/>
  <c r="CK758" i="16"/>
  <c r="CK759" i="16"/>
  <c r="CK760" i="16"/>
  <c r="CK761" i="16"/>
  <c r="CK762" i="16"/>
  <c r="CK763" i="16"/>
  <c r="CK764" i="16"/>
  <c r="CK765" i="16"/>
  <c r="CK766" i="16"/>
  <c r="CK767" i="16"/>
  <c r="CK768" i="16"/>
  <c r="CK769" i="16"/>
  <c r="CK770" i="16"/>
  <c r="CK771" i="16"/>
  <c r="CK772" i="16"/>
  <c r="CK773" i="16"/>
  <c r="CK774" i="16"/>
  <c r="CK775" i="16"/>
  <c r="CK776" i="16"/>
  <c r="CK777" i="16"/>
  <c r="CK778" i="16"/>
  <c r="CK779" i="16"/>
  <c r="CK780" i="16"/>
  <c r="CK781" i="16"/>
  <c r="CK782" i="16"/>
  <c r="CK783" i="16"/>
  <c r="CK784" i="16"/>
  <c r="CK785" i="16"/>
  <c r="CK786" i="16"/>
  <c r="CK787" i="16"/>
  <c r="CK788" i="16"/>
  <c r="CK789" i="16"/>
  <c r="CK790" i="16"/>
  <c r="CK791" i="16"/>
  <c r="CK792" i="16"/>
  <c r="CK793" i="16"/>
  <c r="CK794" i="16"/>
  <c r="CK795" i="16"/>
  <c r="CK796" i="16"/>
  <c r="CK797" i="16"/>
  <c r="CK798" i="16"/>
  <c r="CK799" i="16"/>
  <c r="CK800" i="16"/>
  <c r="CK801" i="16"/>
  <c r="CK802" i="16"/>
  <c r="CK803" i="16"/>
  <c r="CK804" i="16"/>
  <c r="CK805" i="16"/>
  <c r="CK806" i="16"/>
  <c r="CK807" i="16"/>
  <c r="CK808" i="16"/>
  <c r="CK809" i="16"/>
  <c r="CK810" i="16"/>
  <c r="CK811" i="16"/>
  <c r="CK812" i="16"/>
  <c r="CK813" i="16"/>
  <c r="CK814" i="16"/>
  <c r="CK815" i="16"/>
  <c r="CK816" i="16"/>
  <c r="CK817" i="16"/>
  <c r="CK818" i="16"/>
  <c r="CK819" i="16"/>
  <c r="CK820" i="16"/>
  <c r="CK821" i="16"/>
  <c r="CK822" i="16"/>
  <c r="CK823" i="16"/>
  <c r="CK824" i="16"/>
  <c r="CK825" i="16"/>
  <c r="CK826" i="16"/>
  <c r="CK827" i="16"/>
  <c r="CK828" i="16"/>
  <c r="CK829" i="16"/>
  <c r="CK830" i="16"/>
  <c r="CK831" i="16"/>
  <c r="CK832" i="16"/>
  <c r="CK833" i="16"/>
  <c r="CK834" i="16"/>
  <c r="CK835" i="16"/>
  <c r="CK836" i="16"/>
  <c r="CK837" i="16"/>
  <c r="CK838" i="16"/>
  <c r="CK839" i="16"/>
  <c r="CK840" i="16"/>
  <c r="CK841" i="16"/>
  <c r="CK842" i="16"/>
  <c r="CK843" i="16"/>
  <c r="CK844" i="16"/>
  <c r="CK845" i="16"/>
  <c r="CK846" i="16"/>
  <c r="CK847" i="16"/>
  <c r="CK848" i="16"/>
  <c r="CK849" i="16"/>
  <c r="CK850" i="16"/>
  <c r="CK851" i="16"/>
  <c r="CK852" i="16"/>
  <c r="CK853" i="16"/>
  <c r="CK854" i="16"/>
  <c r="CK855" i="16"/>
  <c r="CK856" i="16"/>
  <c r="CK857" i="16"/>
  <c r="CK858" i="16"/>
  <c r="CK859" i="16"/>
  <c r="CK860" i="16"/>
  <c r="CK861" i="16"/>
  <c r="CK862" i="16"/>
  <c r="CK863" i="16"/>
  <c r="CK864" i="16"/>
  <c r="CK865" i="16"/>
  <c r="CK866" i="16"/>
  <c r="CK867" i="16"/>
  <c r="CK868" i="16"/>
  <c r="CK869" i="16"/>
  <c r="CK870" i="16"/>
  <c r="CK871" i="16"/>
  <c r="CK872" i="16"/>
  <c r="CK873" i="16"/>
  <c r="CK874" i="16"/>
  <c r="CK875" i="16"/>
  <c r="CK876" i="16"/>
  <c r="CK877" i="16"/>
  <c r="CK878" i="16"/>
  <c r="CK879" i="16"/>
  <c r="CK880" i="16"/>
  <c r="CK881" i="16"/>
  <c r="CK882" i="16"/>
  <c r="CK883" i="16"/>
  <c r="CK884" i="16"/>
  <c r="CK885" i="16"/>
  <c r="CK886" i="16"/>
  <c r="CK887" i="16"/>
  <c r="CK888" i="16"/>
  <c r="CK889" i="16"/>
  <c r="CK890" i="16"/>
  <c r="CK891" i="16"/>
  <c r="CK892" i="16"/>
  <c r="CK893" i="16"/>
  <c r="CK894" i="16"/>
  <c r="CK895" i="16"/>
  <c r="CK896" i="16"/>
  <c r="CK897" i="16"/>
  <c r="CK898" i="16"/>
  <c r="CK899" i="16"/>
  <c r="CK900" i="16"/>
  <c r="CK901" i="16"/>
  <c r="CK902" i="16"/>
  <c r="CK903" i="16"/>
  <c r="CK904" i="16"/>
  <c r="CK905" i="16"/>
  <c r="CK906" i="16"/>
  <c r="CK907" i="16"/>
  <c r="CK908" i="16"/>
  <c r="CK909" i="16"/>
  <c r="CK910" i="16"/>
  <c r="CK911" i="16"/>
  <c r="CK912" i="16"/>
  <c r="CK913" i="16"/>
  <c r="CK914" i="16"/>
  <c r="CK915" i="16"/>
  <c r="CK916" i="16"/>
  <c r="CK917" i="16"/>
  <c r="CK918" i="16"/>
  <c r="CK919" i="16"/>
  <c r="CK920" i="16"/>
  <c r="CK921" i="16"/>
  <c r="CK922" i="16"/>
  <c r="CK923" i="16"/>
  <c r="CK924" i="16"/>
  <c r="CK925" i="16"/>
  <c r="CK926" i="16"/>
  <c r="CK927" i="16"/>
  <c r="CK928" i="16"/>
  <c r="CK929" i="16"/>
  <c r="CK930" i="16"/>
  <c r="CK931" i="16"/>
  <c r="CK932" i="16"/>
  <c r="CK933" i="16"/>
  <c r="CK934" i="16"/>
  <c r="CK935" i="16"/>
  <c r="CK936" i="16"/>
  <c r="CK937" i="16"/>
  <c r="CK938" i="16"/>
  <c r="CK939" i="16"/>
  <c r="CK940" i="16"/>
  <c r="CK941" i="16"/>
  <c r="CK942" i="16"/>
  <c r="CK943" i="16"/>
  <c r="CK944" i="16"/>
  <c r="CK945" i="16"/>
  <c r="CK946" i="16"/>
  <c r="CK947" i="16"/>
  <c r="CK948" i="16"/>
  <c r="CK949" i="16"/>
  <c r="CK950" i="16"/>
  <c r="CK951" i="16"/>
  <c r="CK952" i="16"/>
  <c r="CK953" i="16"/>
  <c r="CK954" i="16"/>
  <c r="CK955" i="16"/>
  <c r="CK956" i="16"/>
  <c r="CK957" i="16"/>
  <c r="CK958" i="16"/>
  <c r="CK959" i="16"/>
  <c r="CK960" i="16"/>
  <c r="CK961" i="16"/>
  <c r="CK962" i="16"/>
  <c r="CK963" i="16"/>
  <c r="CK964" i="16"/>
  <c r="CK965" i="16"/>
  <c r="CK966" i="16"/>
  <c r="CK967" i="16"/>
  <c r="CK968" i="16"/>
  <c r="CK969" i="16"/>
  <c r="CK970" i="16"/>
  <c r="CK971" i="16"/>
  <c r="CK972" i="16"/>
  <c r="CK973" i="16"/>
  <c r="CK974" i="16"/>
  <c r="CK975" i="16"/>
  <c r="CK976" i="16"/>
  <c r="CK977" i="16"/>
  <c r="CK978" i="16"/>
  <c r="CK979" i="16"/>
  <c r="CK980" i="16"/>
  <c r="CK981" i="16"/>
  <c r="CK982" i="16"/>
  <c r="CK983" i="16"/>
  <c r="CK984" i="16"/>
  <c r="CK985" i="16"/>
  <c r="CK986" i="16"/>
  <c r="CK987" i="16"/>
  <c r="CK988" i="16"/>
  <c r="CK989" i="16"/>
  <c r="CK990" i="16"/>
  <c r="CK991" i="16"/>
  <c r="CK992" i="16"/>
  <c r="CK993" i="16"/>
  <c r="CK994" i="16"/>
  <c r="CK995" i="16"/>
  <c r="CK996" i="16"/>
  <c r="CK997" i="16"/>
  <c r="CK998" i="16"/>
  <c r="CK999" i="16"/>
  <c r="CK1000" i="16"/>
  <c r="CK1001" i="16"/>
  <c r="CK1002" i="16"/>
  <c r="CK1003" i="16"/>
  <c r="CK1004" i="16"/>
  <c r="CK1005" i="16"/>
  <c r="CK1006" i="16"/>
  <c r="CK1007" i="16"/>
  <c r="CK1008" i="16"/>
  <c r="CK1009" i="16"/>
  <c r="CK1010" i="16"/>
  <c r="CK1011" i="16"/>
  <c r="CK1012" i="16"/>
  <c r="CK1013" i="16"/>
  <c r="CK1014" i="16"/>
  <c r="CK1015" i="16"/>
  <c r="CK1016" i="16"/>
  <c r="CK1017" i="16"/>
  <c r="CK1018" i="16"/>
  <c r="CK1019" i="16"/>
  <c r="CK1020" i="16"/>
  <c r="CK1021" i="16"/>
  <c r="CK1022" i="16"/>
  <c r="CK1023" i="16"/>
  <c r="CK1024" i="16"/>
  <c r="CK1025" i="16"/>
  <c r="CK1026" i="16"/>
  <c r="CK1027" i="16"/>
  <c r="CK1028" i="16"/>
  <c r="CK1029" i="16"/>
  <c r="CK1030" i="16"/>
  <c r="CK1031" i="16"/>
  <c r="CK1032" i="16"/>
  <c r="CK1033" i="16"/>
  <c r="CK1034" i="16"/>
  <c r="CK1035" i="16"/>
  <c r="CK1309" i="16"/>
  <c r="CK1310" i="16"/>
  <c r="CK1311" i="16"/>
  <c r="CK1312" i="16"/>
  <c r="CK1313" i="16"/>
  <c r="CK1314" i="16"/>
  <c r="CK1315" i="16"/>
  <c r="CK1316" i="16"/>
  <c r="CK1317" i="16"/>
  <c r="CK1318" i="16"/>
  <c r="CK1319" i="16"/>
  <c r="CK1320" i="16"/>
  <c r="CK1321" i="16"/>
  <c r="CK1322" i="16"/>
  <c r="CK1323" i="16"/>
  <c r="CK1324" i="16"/>
  <c r="CK1325" i="16"/>
  <c r="CK1326" i="16"/>
  <c r="CK1327" i="16"/>
  <c r="CK1328" i="16"/>
  <c r="CK1329" i="16"/>
  <c r="CK1330" i="16"/>
  <c r="CK1331" i="16"/>
  <c r="CK1332" i="16"/>
  <c r="CK1333" i="16"/>
  <c r="CK1334" i="16"/>
  <c r="CK1335" i="16"/>
  <c r="CK1336" i="16"/>
  <c r="CK1337" i="16"/>
  <c r="CK1338" i="16"/>
  <c r="CK1339" i="16"/>
  <c r="CK1340" i="16"/>
  <c r="CK1341" i="16"/>
  <c r="CK1342" i="16"/>
  <c r="CK1343" i="16"/>
  <c r="CK1344" i="16"/>
  <c r="CK1345" i="16"/>
  <c r="CK1346" i="16"/>
  <c r="CK1347" i="16"/>
  <c r="CK1348" i="16"/>
  <c r="CK1349" i="16"/>
  <c r="CK1350" i="16"/>
  <c r="CK1351" i="16"/>
  <c r="CK1352" i="16"/>
  <c r="CK1353" i="16"/>
  <c r="CK1354" i="16"/>
  <c r="CK1355" i="16"/>
  <c r="CK1356" i="16"/>
  <c r="CK1357" i="16"/>
  <c r="CK1358" i="16"/>
  <c r="CK1359" i="16"/>
  <c r="CK1360" i="16"/>
  <c r="CK1361" i="16"/>
  <c r="CK1362" i="16"/>
  <c r="CK1363" i="16"/>
  <c r="CK1364" i="16"/>
  <c r="CK1365" i="16"/>
  <c r="CK1366" i="16"/>
  <c r="CK1367" i="16"/>
  <c r="CK1368" i="16"/>
  <c r="CK1369" i="16"/>
  <c r="CK1370" i="16"/>
  <c r="CK1371" i="16"/>
  <c r="CK1372" i="16"/>
  <c r="CK1373" i="16"/>
  <c r="CK1374" i="16"/>
  <c r="CK1375" i="16"/>
  <c r="CK1376" i="16"/>
  <c r="CK1377" i="16"/>
  <c r="CK1378" i="16"/>
  <c r="CK1379" i="16"/>
  <c r="CK1380" i="16"/>
  <c r="CK1381" i="16"/>
  <c r="CK1382" i="16"/>
  <c r="CK1383" i="16"/>
  <c r="CK1384" i="16"/>
  <c r="CK1385" i="16"/>
  <c r="CK1386" i="16"/>
  <c r="CK1387" i="16"/>
  <c r="CK1388" i="16"/>
  <c r="CK1389" i="16"/>
  <c r="CK1390" i="16"/>
  <c r="CK1391" i="16"/>
  <c r="CK1392" i="16"/>
  <c r="CK1393" i="16"/>
  <c r="CK1394" i="16"/>
  <c r="CK1395" i="16"/>
  <c r="CK1396" i="16"/>
  <c r="CK1397" i="16"/>
  <c r="CK1398" i="16"/>
  <c r="CK1400" i="16"/>
  <c r="CK1401" i="16"/>
  <c r="CK1402" i="16"/>
  <c r="CK1403" i="16"/>
  <c r="CK1404" i="16"/>
  <c r="CK1405" i="16"/>
  <c r="CK1406" i="16"/>
  <c r="CK1407" i="16"/>
  <c r="CK1408" i="16"/>
  <c r="CK1409" i="16"/>
  <c r="CK1410" i="16"/>
  <c r="CK1411" i="16"/>
  <c r="CK1412" i="16"/>
  <c r="CK1413" i="16"/>
  <c r="CK1414" i="16"/>
  <c r="CK1415" i="16"/>
  <c r="CK1416" i="16"/>
  <c r="CK1417" i="16"/>
  <c r="CK1418" i="16"/>
  <c r="CK1419" i="16"/>
  <c r="CK1420" i="16"/>
  <c r="CK1421" i="16"/>
  <c r="CK1422" i="16"/>
  <c r="CK1423" i="16"/>
  <c r="CK1424" i="16"/>
  <c r="CK1425" i="16"/>
  <c r="CK1426" i="16"/>
  <c r="CK1427" i="16"/>
  <c r="CK1428" i="16"/>
  <c r="CK1429" i="16"/>
  <c r="CK1430" i="16"/>
  <c r="CK1431" i="16"/>
  <c r="CK1432" i="16"/>
  <c r="CK1433" i="16"/>
  <c r="CK1434" i="16"/>
  <c r="CK1435" i="16"/>
  <c r="CK1436" i="16"/>
  <c r="CK1437" i="16"/>
  <c r="CK1438" i="16"/>
  <c r="CK1439" i="16"/>
  <c r="CK1440" i="16"/>
  <c r="CK1441" i="16"/>
  <c r="CK1442" i="16"/>
  <c r="CK1443" i="16"/>
  <c r="CK1444" i="16"/>
  <c r="CK1445" i="16"/>
  <c r="CK1446" i="16"/>
  <c r="CK1447" i="16"/>
  <c r="CK1448" i="16"/>
  <c r="CK1449" i="16"/>
  <c r="CK1450" i="16"/>
  <c r="CK1451" i="16"/>
  <c r="CK1452" i="16"/>
  <c r="CK1453" i="16"/>
  <c r="CK1454" i="16"/>
  <c r="CK1455" i="16"/>
  <c r="CK1456" i="16"/>
  <c r="CK1457" i="16"/>
  <c r="CK1458" i="16"/>
  <c r="CK1459" i="16"/>
  <c r="CK1399" i="16"/>
  <c r="CL1078" i="20" l="1"/>
  <c r="CL1086" i="20"/>
  <c r="CL1130" i="20"/>
  <c r="CI1156" i="20"/>
  <c r="CI1178" i="20"/>
  <c r="CI1190" i="20"/>
  <c r="CI1212" i="20"/>
  <c r="CL1232" i="20"/>
  <c r="CL1268" i="20"/>
  <c r="CI1290" i="20"/>
  <c r="CL1296" i="20"/>
  <c r="CL1298" i="20"/>
  <c r="CI1300" i="20"/>
  <c r="CL1301" i="20"/>
  <c r="CL1305" i="20"/>
  <c r="CL1081" i="20"/>
  <c r="CI1143" i="20"/>
  <c r="CI1173" i="20"/>
  <c r="CI1175" i="20"/>
  <c r="CI1187" i="20"/>
  <c r="CL1207" i="20"/>
  <c r="CL1038" i="20"/>
  <c r="CL1100" i="20"/>
  <c r="CL1132" i="20"/>
  <c r="CL1136" i="20"/>
  <c r="CL1158" i="20"/>
  <c r="CI1160" i="20"/>
  <c r="CI1162" i="20"/>
  <c r="CI1170" i="20"/>
  <c r="CI1180" i="20"/>
  <c r="CI1182" i="20"/>
  <c r="CI1192" i="20"/>
  <c r="CL1234" i="20"/>
  <c r="CL1236" i="20"/>
  <c r="CL1286" i="20"/>
  <c r="CI1302" i="20"/>
  <c r="CL1303" i="20"/>
  <c r="CL1307" i="20"/>
  <c r="CL1043" i="20"/>
  <c r="CL1083" i="20"/>
  <c r="CL1091" i="20"/>
  <c r="CI1145" i="20"/>
  <c r="CI1177" i="20"/>
  <c r="CI1189" i="20"/>
  <c r="CL1197" i="20"/>
  <c r="CL1199" i="20"/>
  <c r="CI1209" i="20"/>
  <c r="CL1289" i="20"/>
  <c r="CI1036" i="20"/>
  <c r="CI1037" i="20"/>
  <c r="CI1038" i="20"/>
  <c r="CI1039" i="20"/>
  <c r="CI1040" i="20"/>
  <c r="CI1041" i="20"/>
  <c r="CI1042" i="20"/>
  <c r="CI1043" i="20"/>
  <c r="CI1044" i="20"/>
  <c r="CI1045" i="20"/>
  <c r="CI1046" i="20"/>
  <c r="CI1047" i="20"/>
  <c r="CI1048" i="20"/>
  <c r="CI1049" i="20"/>
  <c r="CI1050" i="20"/>
  <c r="CI1051" i="20"/>
  <c r="CI1052" i="20"/>
  <c r="CI1053" i="20"/>
  <c r="CI1054" i="20"/>
  <c r="CI1055" i="20"/>
  <c r="CI1056" i="20"/>
  <c r="CI1057" i="20"/>
  <c r="CI1058" i="20"/>
  <c r="CI1059" i="20"/>
  <c r="CI1060" i="20"/>
  <c r="CI1061" i="20"/>
  <c r="CI1062" i="20"/>
  <c r="CI1063" i="20"/>
  <c r="CI1064" i="20"/>
  <c r="CI1065" i="20"/>
  <c r="CI1066" i="20"/>
  <c r="CI1067" i="20"/>
  <c r="CI1068" i="20"/>
  <c r="CI1069" i="20"/>
  <c r="CI1070" i="20"/>
  <c r="CI1071" i="20"/>
  <c r="CI1072" i="20"/>
  <c r="CI1073" i="20"/>
  <c r="CI1074" i="20"/>
  <c r="CI1075" i="20"/>
  <c r="CI1076" i="20"/>
  <c r="CI1077" i="20"/>
  <c r="CI1078" i="20"/>
  <c r="CI1079" i="20"/>
  <c r="CI1080" i="20"/>
  <c r="CI1081" i="20"/>
  <c r="CI1082" i="20"/>
  <c r="CI1083" i="20"/>
  <c r="CI1084" i="20"/>
  <c r="CI1085" i="20"/>
  <c r="CI1086" i="20"/>
  <c r="CI1087" i="20"/>
  <c r="CI1088" i="20"/>
  <c r="CI1089" i="20"/>
  <c r="CI1090" i="20"/>
  <c r="CI1091" i="20"/>
  <c r="CI1092" i="20"/>
  <c r="CI1093" i="20"/>
  <c r="CI1094" i="20"/>
  <c r="CI1095" i="20"/>
  <c r="CI1096" i="20"/>
  <c r="CI1097" i="20"/>
  <c r="CI1098" i="20"/>
  <c r="CI1099" i="20"/>
  <c r="CI1100" i="20"/>
  <c r="CI1101" i="20"/>
  <c r="CI1102" i="20"/>
  <c r="CI1103" i="20"/>
  <c r="CI1104" i="20"/>
  <c r="CI1105" i="20"/>
  <c r="CI1106" i="20"/>
  <c r="CI1107" i="20"/>
  <c r="CI1108" i="20"/>
  <c r="CI1109" i="20"/>
  <c r="CI1110" i="20"/>
  <c r="CI1111" i="20"/>
  <c r="CI1112" i="20"/>
  <c r="CI1113" i="20"/>
  <c r="CI1114" i="20"/>
  <c r="CI1115" i="20"/>
  <c r="CI1116" i="20"/>
  <c r="CI1117" i="20"/>
  <c r="CI1118" i="20"/>
  <c r="CI1119" i="20"/>
  <c r="CI1120" i="20"/>
  <c r="CI1121" i="20"/>
  <c r="CI1122" i="20"/>
  <c r="CI1123" i="20"/>
  <c r="CI1124" i="20"/>
  <c r="CI1125" i="20"/>
  <c r="CI1126" i="20"/>
  <c r="CI1127" i="20"/>
  <c r="CI1128" i="20"/>
  <c r="CI1129" i="20"/>
  <c r="CI1130" i="20"/>
  <c r="CI1131" i="20"/>
  <c r="CI1132" i="20"/>
  <c r="CI1133" i="20"/>
  <c r="CI1134" i="20"/>
  <c r="CI1135" i="20"/>
  <c r="CI1136" i="20"/>
  <c r="CK1137" i="20"/>
  <c r="CL1137" i="20"/>
  <c r="CI1138" i="20"/>
  <c r="CL1138" i="20"/>
  <c r="CI1139" i="20"/>
  <c r="CL1139" i="20"/>
  <c r="CL1140" i="20"/>
  <c r="CI1141" i="20"/>
  <c r="CL1141" i="20"/>
  <c r="CL1142" i="20"/>
  <c r="CL1143" i="20"/>
  <c r="CL1144" i="20"/>
  <c r="CL1145" i="20"/>
  <c r="CL1146" i="20"/>
  <c r="CL1147" i="20"/>
  <c r="CI1148" i="20"/>
  <c r="CL1148" i="20"/>
  <c r="CI1149" i="20"/>
  <c r="CL1149" i="20"/>
  <c r="CI1150" i="20"/>
  <c r="CL1150" i="20"/>
  <c r="CI1151" i="20"/>
  <c r="CL1151" i="20"/>
  <c r="CI1152" i="20"/>
  <c r="CL1152" i="20"/>
  <c r="CI1153" i="20"/>
  <c r="CL1153" i="20"/>
  <c r="CI1154" i="20"/>
  <c r="CL1154" i="20"/>
  <c r="CL1155" i="20"/>
  <c r="CL1156" i="20"/>
  <c r="CL1157" i="20"/>
  <c r="CI1158" i="20"/>
  <c r="CL1159" i="20"/>
  <c r="CL1160" i="20"/>
  <c r="CL1161" i="20"/>
  <c r="CL1162" i="20"/>
  <c r="CL1163" i="20"/>
  <c r="CI1164" i="20"/>
  <c r="CI1165" i="20"/>
  <c r="CL1166" i="20"/>
  <c r="CL1167" i="20"/>
  <c r="CL1168" i="20"/>
  <c r="CL1169" i="20"/>
  <c r="CL1170" i="20"/>
  <c r="CL1171" i="20"/>
  <c r="CI1172" i="20"/>
  <c r="CL1173" i="20"/>
  <c r="CL1174" i="20"/>
  <c r="CL1175" i="20"/>
  <c r="CL1176" i="20"/>
  <c r="CL1177" i="20"/>
  <c r="CL1178" i="20"/>
  <c r="CL1179" i="20"/>
  <c r="CL1180" i="20"/>
  <c r="CL1181" i="20"/>
  <c r="CL1182" i="20"/>
  <c r="CL1183" i="20"/>
  <c r="CL1184" i="20"/>
  <c r="CL1185" i="20"/>
  <c r="CL1186" i="20"/>
  <c r="CL1187" i="20"/>
  <c r="CL1188" i="20"/>
  <c r="CL1189" i="20"/>
  <c r="CL1190" i="20"/>
  <c r="CL1191" i="20"/>
  <c r="CL1192" i="20"/>
  <c r="CI1193" i="20"/>
  <c r="CI1194" i="20"/>
  <c r="CI1195" i="20"/>
  <c r="CI1196" i="20"/>
  <c r="CI1197" i="20"/>
  <c r="CL1198" i="20"/>
  <c r="CI1199" i="20"/>
  <c r="CL1200" i="20"/>
  <c r="CI1201" i="20"/>
  <c r="CI1202" i="20"/>
  <c r="CL1203" i="20"/>
  <c r="CI1204" i="20"/>
  <c r="CL1205" i="20"/>
  <c r="CI1206" i="20"/>
  <c r="CI1207" i="20"/>
  <c r="CI1208" i="20"/>
  <c r="CL1209" i="20"/>
  <c r="CL1210" i="20"/>
  <c r="CI1211" i="20"/>
  <c r="CL1211" i="20"/>
  <c r="CL1212" i="20"/>
  <c r="CL1213" i="20"/>
  <c r="CI1214" i="20"/>
  <c r="CL1214" i="20"/>
  <c r="CI1215" i="20"/>
  <c r="CL1215" i="20"/>
  <c r="CI1216" i="20"/>
  <c r="CL1216" i="20"/>
  <c r="CI1217" i="20"/>
  <c r="CL1217" i="20"/>
  <c r="CI1218" i="20"/>
  <c r="CL1218" i="20"/>
  <c r="CI1219" i="20"/>
  <c r="CL1219" i="20"/>
  <c r="CI1220" i="20"/>
  <c r="CL1220" i="20"/>
  <c r="CI1221" i="20"/>
  <c r="CL1221" i="20"/>
  <c r="CI1222" i="20"/>
  <c r="CL1222" i="20"/>
  <c r="CL1223" i="20"/>
  <c r="CI1223" i="20"/>
  <c r="CI1224" i="20"/>
  <c r="CI1225" i="20"/>
  <c r="CI1226" i="20"/>
  <c r="CI1227" i="20"/>
  <c r="CI1228" i="20"/>
  <c r="CI1229" i="20"/>
  <c r="CI1230" i="20"/>
  <c r="CI1231" i="20"/>
  <c r="CI1232" i="20"/>
  <c r="CI1233" i="20"/>
  <c r="CI1234" i="20"/>
  <c r="CI1235" i="20"/>
  <c r="CI1236" i="20"/>
  <c r="CL1237" i="20"/>
  <c r="CI1238" i="20"/>
  <c r="CL1238" i="20"/>
  <c r="CI1239" i="20"/>
  <c r="CL1239" i="20"/>
  <c r="CI1240" i="20"/>
  <c r="CL1240" i="20"/>
  <c r="CL1241" i="20"/>
  <c r="CL1242" i="20"/>
  <c r="CL1243" i="20"/>
  <c r="CL1244" i="20"/>
  <c r="CL1245" i="20"/>
  <c r="CL1246" i="20"/>
  <c r="CI1247" i="20"/>
  <c r="CL1247" i="20"/>
  <c r="CI1248" i="20"/>
  <c r="CL1248" i="20"/>
  <c r="CL1249" i="20"/>
  <c r="CI1250" i="20"/>
  <c r="CL1250" i="20"/>
  <c r="CI1251" i="20"/>
  <c r="CL1251" i="20"/>
  <c r="CI1252" i="20"/>
  <c r="CL1252" i="20"/>
  <c r="CI1253" i="20"/>
  <c r="CL1253" i="20"/>
  <c r="CI1254" i="20"/>
  <c r="CL1254" i="20"/>
  <c r="CI1255" i="20"/>
  <c r="CL1255" i="20"/>
  <c r="CI1256" i="20"/>
  <c r="CL1256" i="20"/>
  <c r="CI1257" i="20"/>
  <c r="CL1257" i="20"/>
  <c r="CI1258" i="20"/>
  <c r="CL1258" i="20"/>
  <c r="CI1259" i="20"/>
  <c r="CL1259" i="20"/>
  <c r="CI1260" i="20"/>
  <c r="CL1260" i="20"/>
  <c r="CI1261" i="20"/>
  <c r="CL1261" i="20"/>
  <c r="CI1262" i="20"/>
  <c r="CL1262" i="20"/>
  <c r="CI1263" i="20"/>
  <c r="CL1263" i="20"/>
  <c r="CI1264" i="20"/>
  <c r="CL1264" i="20"/>
  <c r="CL1265" i="20"/>
  <c r="CI1266" i="20"/>
  <c r="CK1287" i="20"/>
  <c r="CK1290" i="20"/>
  <c r="CK1300" i="20"/>
  <c r="CK1301" i="20"/>
  <c r="CK1302" i="20"/>
  <c r="CK1303" i="20"/>
  <c r="CK1304" i="20"/>
  <c r="CK1305" i="20"/>
  <c r="CK1306" i="20"/>
  <c r="CK1307" i="20"/>
  <c r="CK1308" i="20"/>
  <c r="CI1267" i="20"/>
  <c r="CI1268" i="20"/>
  <c r="CI1269" i="20"/>
  <c r="CI1270" i="20"/>
  <c r="CI1271" i="20"/>
  <c r="CI1272" i="20"/>
  <c r="CI1273" i="20"/>
  <c r="CI1274" i="20"/>
  <c r="CI1275" i="20"/>
  <c r="CI1276" i="20"/>
  <c r="CI1277" i="20"/>
  <c r="CI1278" i="20"/>
  <c r="CI1279" i="20"/>
  <c r="CI1280" i="20"/>
  <c r="CI1281" i="20"/>
  <c r="CI1282" i="20"/>
  <c r="CI1283" i="20"/>
  <c r="CI1284" i="20"/>
  <c r="CI1285" i="20"/>
  <c r="CI1286" i="20"/>
  <c r="CI1288" i="20"/>
  <c r="CI1289" i="20"/>
  <c r="CI1291" i="20"/>
  <c r="CI1292" i="20"/>
  <c r="CI1293" i="20"/>
  <c r="CI1294" i="20"/>
  <c r="CI1295" i="20"/>
  <c r="CI1296" i="20"/>
  <c r="CI1297" i="20"/>
  <c r="CI1298" i="20"/>
  <c r="CI1299" i="20"/>
  <c r="CI1304" i="20"/>
  <c r="CI1305" i="20"/>
  <c r="CI1306" i="20"/>
  <c r="CI1307" i="20"/>
  <c r="CI1308" i="20"/>
  <c r="BU1049" i="16"/>
  <c r="BV1049" i="16"/>
  <c r="BW1049" i="16"/>
  <c r="BU1050" i="16"/>
  <c r="BV1050" i="16"/>
  <c r="BW1050" i="16"/>
  <c r="BU1051" i="16"/>
  <c r="BV1051" i="16"/>
  <c r="BW1051" i="16"/>
  <c r="BU1052" i="16"/>
  <c r="BV1052" i="16"/>
  <c r="BW1052" i="16"/>
  <c r="BU1053" i="16"/>
  <c r="BV1053" i="16"/>
  <c r="BW1053" i="16"/>
  <c r="BU1054" i="16"/>
  <c r="BV1054" i="16"/>
  <c r="BW1054" i="16"/>
  <c r="BU1055" i="16"/>
  <c r="BV1055" i="16"/>
  <c r="BW1055" i="16"/>
  <c r="BU1056" i="16"/>
  <c r="BV1056" i="16"/>
  <c r="BW1056" i="16"/>
  <c r="BU1059" i="16"/>
  <c r="BV1059" i="16"/>
  <c r="BW1059" i="16"/>
  <c r="BU1057" i="16"/>
  <c r="BV1057" i="16"/>
  <c r="BW1057" i="16"/>
  <c r="BU1058" i="16"/>
  <c r="BV1058" i="16"/>
  <c r="BW1058" i="16"/>
  <c r="BU1060" i="16"/>
  <c r="BV1060" i="16"/>
  <c r="BW1060" i="16"/>
  <c r="BU1063" i="16"/>
  <c r="BV1063" i="16"/>
  <c r="BW1063" i="16"/>
  <c r="BU1062" i="16"/>
  <c r="BV1062" i="16"/>
  <c r="BW1062" i="16"/>
  <c r="BU1061" i="16"/>
  <c r="BV1061" i="16"/>
  <c r="BW1061" i="16"/>
  <c r="BU1064" i="16"/>
  <c r="BV1064" i="16"/>
  <c r="BW1064" i="16"/>
  <c r="BU1065" i="16"/>
  <c r="BV1065" i="16"/>
  <c r="BW1065" i="16"/>
  <c r="BU1066" i="16"/>
  <c r="BV1066" i="16"/>
  <c r="BW1066" i="16"/>
  <c r="BU1067" i="16"/>
  <c r="BV1067" i="16"/>
  <c r="BW1067" i="16"/>
  <c r="BU1068" i="16"/>
  <c r="BV1068" i="16"/>
  <c r="BW1068" i="16"/>
  <c r="BU1069" i="16"/>
  <c r="BV1069" i="16"/>
  <c r="BW1069" i="16"/>
  <c r="BU1070" i="16"/>
  <c r="BV1070" i="16"/>
  <c r="BW1070" i="16"/>
  <c r="BU1071" i="16"/>
  <c r="BV1071" i="16"/>
  <c r="BW1071" i="16"/>
  <c r="BU1072" i="16"/>
  <c r="BV1072" i="16"/>
  <c r="BW1072" i="16"/>
  <c r="BU1073" i="16"/>
  <c r="BV1073" i="16"/>
  <c r="BW1073" i="16"/>
  <c r="BU1074" i="16"/>
  <c r="BV1074" i="16"/>
  <c r="BW1074" i="16"/>
  <c r="BU1075" i="16"/>
  <c r="BV1075" i="16"/>
  <c r="BW1075" i="16"/>
  <c r="BU1076" i="16"/>
  <c r="BV1076" i="16"/>
  <c r="BW1076" i="16"/>
  <c r="BU1077" i="16"/>
  <c r="BV1077" i="16"/>
  <c r="BW1077" i="16"/>
  <c r="BU1078" i="16"/>
  <c r="BV1078" i="16"/>
  <c r="BW1078" i="16"/>
  <c r="BU1080" i="16"/>
  <c r="BV1080" i="16"/>
  <c r="BW1080" i="16"/>
  <c r="BU1082" i="16"/>
  <c r="BV1082" i="16"/>
  <c r="BW1082" i="16"/>
  <c r="BU1084" i="16"/>
  <c r="BV1084" i="16"/>
  <c r="BW1084" i="16"/>
  <c r="BU1085" i="16"/>
  <c r="BV1085" i="16"/>
  <c r="BW1085" i="16"/>
  <c r="BU1088" i="16"/>
  <c r="BV1088" i="16"/>
  <c r="BW1088" i="16"/>
  <c r="BU1090" i="16"/>
  <c r="BV1090" i="16"/>
  <c r="BW1090" i="16"/>
  <c r="BU1092" i="16"/>
  <c r="BV1092" i="16"/>
  <c r="BW1092" i="16"/>
  <c r="BU1096" i="16"/>
  <c r="BV1096" i="16"/>
  <c r="BW1096" i="16"/>
  <c r="BU1103" i="16"/>
  <c r="BV1103" i="16"/>
  <c r="BW1103" i="16"/>
  <c r="BU1104" i="16"/>
  <c r="BV1104" i="16"/>
  <c r="BW1104" i="16"/>
  <c r="BU1108" i="16"/>
  <c r="BV1108" i="16"/>
  <c r="BW1108" i="16"/>
  <c r="BU1109" i="16"/>
  <c r="BV1109" i="16"/>
  <c r="BW1109" i="16"/>
  <c r="BU1110" i="16"/>
  <c r="BV1110" i="16"/>
  <c r="BW1110" i="16"/>
  <c r="BU1111" i="16"/>
  <c r="BV1111" i="16"/>
  <c r="BW1111" i="16"/>
  <c r="BU1112" i="16"/>
  <c r="BV1112" i="16"/>
  <c r="BW1112" i="16"/>
  <c r="BU1113" i="16"/>
  <c r="BV1113" i="16"/>
  <c r="BW1113" i="16"/>
  <c r="BU1114" i="16"/>
  <c r="BV1114" i="16"/>
  <c r="BW1114" i="16"/>
  <c r="BU1115" i="16"/>
  <c r="BV1115" i="16"/>
  <c r="BW1115" i="16"/>
  <c r="BU1095" i="16"/>
  <c r="BV1095" i="16"/>
  <c r="BW1095" i="16"/>
  <c r="BU1102" i="16"/>
  <c r="BV1102" i="16"/>
  <c r="BW1102" i="16"/>
  <c r="BU1105" i="16"/>
  <c r="BV1105" i="16"/>
  <c r="BW1105" i="16"/>
  <c r="BU1106" i="16"/>
  <c r="BV1106" i="16"/>
  <c r="BW1106" i="16"/>
  <c r="BU1107" i="16"/>
  <c r="BV1107" i="16"/>
  <c r="BW1107" i="16"/>
  <c r="BU1094" i="16"/>
  <c r="BV1094" i="16"/>
  <c r="BW1094" i="16"/>
  <c r="BU1097" i="16"/>
  <c r="BV1097" i="16"/>
  <c r="BW1097" i="16"/>
  <c r="BU1098" i="16"/>
  <c r="BV1098" i="16"/>
  <c r="BW1098" i="16"/>
  <c r="BU1099" i="16"/>
  <c r="BV1099" i="16"/>
  <c r="BW1099" i="16"/>
  <c r="BU1100" i="16"/>
  <c r="BV1100" i="16"/>
  <c r="BW1100" i="16"/>
  <c r="BU1101" i="16"/>
  <c r="BV1101" i="16"/>
  <c r="BW1101" i="16"/>
  <c r="BU1093" i="16"/>
  <c r="BV1093" i="16"/>
  <c r="BW1093" i="16"/>
  <c r="BU1079" i="16"/>
  <c r="BV1079" i="16"/>
  <c r="BW1079" i="16"/>
  <c r="BU1081" i="16"/>
  <c r="BV1081" i="16"/>
  <c r="BW1081" i="16"/>
  <c r="BU1083" i="16"/>
  <c r="BV1083" i="16"/>
  <c r="BW1083" i="16"/>
  <c r="BU1086" i="16"/>
  <c r="BV1086" i="16"/>
  <c r="BW1086" i="16"/>
  <c r="BU1087" i="16"/>
  <c r="BV1087" i="16"/>
  <c r="BW1087" i="16"/>
  <c r="BU1089" i="16"/>
  <c r="BV1089" i="16"/>
  <c r="BW1089" i="16"/>
  <c r="BU1091" i="16"/>
  <c r="BV1091" i="16"/>
  <c r="BW1091" i="16"/>
  <c r="BU1116" i="16"/>
  <c r="BV1116" i="16"/>
  <c r="BW1116" i="16"/>
  <c r="BU1117" i="16"/>
  <c r="BV1117" i="16"/>
  <c r="BW1117" i="16"/>
  <c r="BU1118" i="16"/>
  <c r="BV1118" i="16"/>
  <c r="BW1118" i="16"/>
  <c r="BU1119" i="16"/>
  <c r="BV1119" i="16"/>
  <c r="BW1119" i="16"/>
  <c r="BU1120" i="16"/>
  <c r="BV1120" i="16"/>
  <c r="BW1120" i="16"/>
  <c r="BU1121" i="16"/>
  <c r="BV1121" i="16"/>
  <c r="BW1121" i="16"/>
  <c r="BU1122" i="16"/>
  <c r="BV1122" i="16"/>
  <c r="BW1122" i="16"/>
  <c r="BU1123" i="16"/>
  <c r="BV1123" i="16"/>
  <c r="BW1123" i="16"/>
  <c r="BU1124" i="16"/>
  <c r="BV1124" i="16"/>
  <c r="BW1124" i="16"/>
  <c r="BU1125" i="16"/>
  <c r="BV1125" i="16"/>
  <c r="BW1125" i="16"/>
  <c r="BU1126" i="16"/>
  <c r="BV1126" i="16"/>
  <c r="BW1126" i="16"/>
  <c r="BU1127" i="16"/>
  <c r="BV1127" i="16"/>
  <c r="BW1127" i="16"/>
  <c r="BU1129" i="16"/>
  <c r="BV1129" i="16"/>
  <c r="BW1129" i="16"/>
  <c r="BU1128" i="16"/>
  <c r="BV1128" i="16"/>
  <c r="BW1128" i="16"/>
  <c r="BU1130" i="16"/>
  <c r="BV1130" i="16"/>
  <c r="BW1130" i="16"/>
  <c r="BU1131" i="16"/>
  <c r="BV1131" i="16"/>
  <c r="BW1131" i="16"/>
  <c r="BU1132" i="16"/>
  <c r="BV1132" i="16"/>
  <c r="BW1132" i="16"/>
  <c r="BU1133" i="16"/>
  <c r="BV1133" i="16"/>
  <c r="BW1133" i="16"/>
  <c r="BU1134" i="16"/>
  <c r="BV1134" i="16"/>
  <c r="BW1134" i="16"/>
  <c r="BU1135" i="16"/>
  <c r="BV1135" i="16"/>
  <c r="BW1135" i="16"/>
  <c r="BU1136" i="16"/>
  <c r="BV1136" i="16"/>
  <c r="BW1136" i="16"/>
  <c r="BU1137" i="16"/>
  <c r="BV1137" i="16"/>
  <c r="BW1137" i="16"/>
  <c r="BU1138" i="16"/>
  <c r="BV1138" i="16"/>
  <c r="BW1138" i="16"/>
  <c r="BU1139" i="16"/>
  <c r="BV1139" i="16"/>
  <c r="BW1139" i="16"/>
  <c r="BU1140" i="16"/>
  <c r="BV1140" i="16"/>
  <c r="BW1140" i="16"/>
  <c r="BU1141" i="16"/>
  <c r="BV1141" i="16"/>
  <c r="BW1141" i="16"/>
  <c r="BU1142" i="16"/>
  <c r="BV1142" i="16"/>
  <c r="BW1142" i="16"/>
  <c r="BU1143" i="16"/>
  <c r="BV1143" i="16"/>
  <c r="BW1143" i="16"/>
  <c r="BU1144" i="16"/>
  <c r="BV1144" i="16"/>
  <c r="BW1144" i="16"/>
  <c r="BU1145" i="16"/>
  <c r="BV1145" i="16"/>
  <c r="BW1145" i="16"/>
  <c r="BU1146" i="16"/>
  <c r="BV1146" i="16"/>
  <c r="BW1146" i="16"/>
  <c r="BU1147" i="16"/>
  <c r="BV1147" i="16"/>
  <c r="BW1147" i="16"/>
  <c r="BU1148" i="16"/>
  <c r="BV1148" i="16"/>
  <c r="BW1148" i="16"/>
  <c r="BU1149" i="16"/>
  <c r="BV1149" i="16"/>
  <c r="BW1149" i="16"/>
  <c r="BU1150" i="16"/>
  <c r="BV1150" i="16"/>
  <c r="BW1150" i="16"/>
  <c r="BU1151" i="16"/>
  <c r="BV1151" i="16"/>
  <c r="BW1151" i="16"/>
  <c r="BU1152" i="16"/>
  <c r="BV1152" i="16"/>
  <c r="BW1152" i="16"/>
  <c r="BU1153" i="16"/>
  <c r="BV1153" i="16"/>
  <c r="BW1153" i="16"/>
  <c r="BU1154" i="16"/>
  <c r="BV1154" i="16"/>
  <c r="BW1154" i="16"/>
  <c r="BU1155" i="16"/>
  <c r="BV1155" i="16"/>
  <c r="BW1155" i="16"/>
  <c r="BU1156" i="16"/>
  <c r="BV1156" i="16"/>
  <c r="BW1156" i="16"/>
  <c r="BU1157" i="16"/>
  <c r="BV1157" i="16"/>
  <c r="BW1157" i="16"/>
  <c r="BU1158" i="16"/>
  <c r="BV1158" i="16"/>
  <c r="BW1158" i="16"/>
  <c r="BU1159" i="16"/>
  <c r="BV1159" i="16"/>
  <c r="BW1159" i="16"/>
  <c r="BU1160" i="16"/>
  <c r="BV1160" i="16"/>
  <c r="BW1160" i="16"/>
  <c r="BU1161" i="16"/>
  <c r="BV1161" i="16"/>
  <c r="BW1161" i="16"/>
  <c r="BU1162" i="16"/>
  <c r="BV1162" i="16"/>
  <c r="BW1162" i="16"/>
  <c r="BU1163" i="16"/>
  <c r="BV1163" i="16"/>
  <c r="BW1163" i="16"/>
  <c r="BU1176" i="16"/>
  <c r="BV1176" i="16"/>
  <c r="BW1176" i="16"/>
  <c r="BU1184" i="16"/>
  <c r="BV1184" i="16"/>
  <c r="BW1184" i="16"/>
  <c r="BU1171" i="16"/>
  <c r="BV1171" i="16"/>
  <c r="BW1171" i="16"/>
  <c r="BU1172" i="16"/>
  <c r="BV1172" i="16"/>
  <c r="BW1172" i="16"/>
  <c r="BU1173" i="16"/>
  <c r="BV1173" i="16"/>
  <c r="BW1173" i="16"/>
  <c r="BU1174" i="16"/>
  <c r="BV1174" i="16"/>
  <c r="BW1174" i="16"/>
  <c r="BU1175" i="16"/>
  <c r="BV1175" i="16"/>
  <c r="BW1175" i="16"/>
  <c r="BU1179" i="16"/>
  <c r="BV1179" i="16"/>
  <c r="BW1179" i="16"/>
  <c r="BU1180" i="16"/>
  <c r="BV1180" i="16"/>
  <c r="BW1180" i="16"/>
  <c r="BU1181" i="16"/>
  <c r="BV1181" i="16"/>
  <c r="BW1181" i="16"/>
  <c r="BU1182" i="16"/>
  <c r="BV1182" i="16"/>
  <c r="BW1182" i="16"/>
  <c r="BU1183" i="16"/>
  <c r="BV1183" i="16"/>
  <c r="BW1183" i="16"/>
  <c r="BU1190" i="16"/>
  <c r="BV1190" i="16"/>
  <c r="BW1190" i="16"/>
  <c r="BU1170" i="16"/>
  <c r="BV1170" i="16"/>
  <c r="BW1170" i="16"/>
  <c r="BU1178" i="16"/>
  <c r="BV1178" i="16"/>
  <c r="BW1178" i="16"/>
  <c r="BU1186" i="16"/>
  <c r="BV1186" i="16"/>
  <c r="BW1186" i="16"/>
  <c r="BU1187" i="16"/>
  <c r="BV1187" i="16"/>
  <c r="BW1187" i="16"/>
  <c r="BU1188" i="16"/>
  <c r="BV1188" i="16"/>
  <c r="BW1188" i="16"/>
  <c r="BU1191" i="16"/>
  <c r="BV1191" i="16"/>
  <c r="BW1191" i="16"/>
  <c r="BU1192" i="16"/>
  <c r="BV1192" i="16"/>
  <c r="BW1192" i="16"/>
  <c r="BU1193" i="16"/>
  <c r="BV1193" i="16"/>
  <c r="BW1193" i="16"/>
  <c r="BU1194" i="16"/>
  <c r="BV1194" i="16"/>
  <c r="BW1194" i="16"/>
  <c r="BU1195" i="16"/>
  <c r="BV1195" i="16"/>
  <c r="BW1195" i="16"/>
  <c r="BU1196" i="16"/>
  <c r="BV1196" i="16"/>
  <c r="BW1196" i="16"/>
  <c r="BU1197" i="16"/>
  <c r="BV1197" i="16"/>
  <c r="BW1197" i="16"/>
  <c r="BU1198" i="16"/>
  <c r="BV1198" i="16"/>
  <c r="BW1198" i="16"/>
  <c r="BU1199" i="16"/>
  <c r="BV1199" i="16"/>
  <c r="BW1199" i="16"/>
  <c r="BU1200" i="16"/>
  <c r="BV1200" i="16"/>
  <c r="BW1200" i="16"/>
  <c r="BU1201" i="16"/>
  <c r="BV1201" i="16"/>
  <c r="BW1201" i="16"/>
  <c r="BU1202" i="16"/>
  <c r="BV1202" i="16"/>
  <c r="BW1202" i="16"/>
  <c r="BU1203" i="16"/>
  <c r="BV1203" i="16"/>
  <c r="BW1203" i="16"/>
  <c r="BU1204" i="16"/>
  <c r="BV1204" i="16"/>
  <c r="BW1204" i="16"/>
  <c r="BU1205" i="16"/>
  <c r="BV1205" i="16"/>
  <c r="BW1205" i="16"/>
  <c r="BU1206" i="16"/>
  <c r="BV1206" i="16"/>
  <c r="BW1206" i="16"/>
  <c r="BU1207" i="16"/>
  <c r="BV1207" i="16"/>
  <c r="BW1207" i="16"/>
  <c r="BU1164" i="16"/>
  <c r="BV1164" i="16"/>
  <c r="BW1164" i="16"/>
  <c r="BU1189" i="16"/>
  <c r="BV1189" i="16"/>
  <c r="BW1189" i="16"/>
  <c r="BU1185" i="16"/>
  <c r="BV1185" i="16"/>
  <c r="BW1185" i="16"/>
  <c r="BU1168" i="16"/>
  <c r="BV1168" i="16"/>
  <c r="BW1168" i="16"/>
  <c r="BU1177" i="16"/>
  <c r="BV1177" i="16"/>
  <c r="BW1177" i="16"/>
  <c r="BU1167" i="16"/>
  <c r="BV1167" i="16"/>
  <c r="BW1167" i="16"/>
  <c r="BU1169" i="16"/>
  <c r="BV1169" i="16"/>
  <c r="BW1169" i="16"/>
  <c r="BU1166" i="16"/>
  <c r="BV1166" i="16"/>
  <c r="BW1166" i="16"/>
  <c r="BU1165" i="16"/>
  <c r="BV1165" i="16"/>
  <c r="BW1165" i="16"/>
  <c r="BU1208" i="16"/>
  <c r="BV1208" i="16"/>
  <c r="BW1208" i="16"/>
  <c r="BU1209" i="16"/>
  <c r="BV1209" i="16"/>
  <c r="BW1209" i="16"/>
  <c r="BU1210" i="16"/>
  <c r="BV1210" i="16"/>
  <c r="BW1210" i="16"/>
  <c r="BU1211" i="16"/>
  <c r="BV1211" i="16"/>
  <c r="BW1211" i="16"/>
  <c r="BU1212" i="16"/>
  <c r="BV1212" i="16"/>
  <c r="BW1212" i="16"/>
  <c r="BU1213" i="16"/>
  <c r="BV1213" i="16"/>
  <c r="BW1213" i="16"/>
  <c r="BU1214" i="16"/>
  <c r="BV1214" i="16"/>
  <c r="BW1214" i="16"/>
  <c r="BU1215" i="16"/>
  <c r="BV1215" i="16"/>
  <c r="BW1215" i="16"/>
  <c r="BU1216" i="16"/>
  <c r="BV1216" i="16"/>
  <c r="BW1216" i="16"/>
  <c r="BU1217" i="16"/>
  <c r="BV1217" i="16"/>
  <c r="BW1217" i="16"/>
  <c r="BU1218" i="16"/>
  <c r="BV1218" i="16"/>
  <c r="BW1218" i="16"/>
  <c r="BU1219" i="16"/>
  <c r="BV1219" i="16"/>
  <c r="BW1219" i="16"/>
  <c r="BU1220" i="16"/>
  <c r="BV1220" i="16"/>
  <c r="BW1220" i="16"/>
  <c r="BU1221" i="16"/>
  <c r="BV1221" i="16"/>
  <c r="BW1221" i="16"/>
  <c r="BU1222" i="16"/>
  <c r="BV1222" i="16"/>
  <c r="BW1222" i="16"/>
  <c r="BU1223" i="16"/>
  <c r="BV1223" i="16"/>
  <c r="BW1223" i="16"/>
  <c r="BU1224" i="16"/>
  <c r="BV1224" i="16"/>
  <c r="BW1224" i="16"/>
  <c r="BU1225" i="16"/>
  <c r="BV1225" i="16"/>
  <c r="BW1225" i="16"/>
  <c r="BU1226" i="16"/>
  <c r="BV1226" i="16"/>
  <c r="BW1226" i="16"/>
  <c r="BU1236" i="16"/>
  <c r="BV1236" i="16"/>
  <c r="BW1236" i="16"/>
  <c r="BU1238" i="16"/>
  <c r="BV1238" i="16"/>
  <c r="BW1238" i="16"/>
  <c r="BU1268" i="16"/>
  <c r="BV1268" i="16"/>
  <c r="BW1268" i="16"/>
  <c r="BU1230" i="16"/>
  <c r="BV1230" i="16"/>
  <c r="BW1230" i="16"/>
  <c r="BU1232" i="16"/>
  <c r="BV1232" i="16"/>
  <c r="BW1232" i="16"/>
  <c r="BU1248" i="16"/>
  <c r="BV1248" i="16"/>
  <c r="BW1248" i="16"/>
  <c r="BU1264" i="16"/>
  <c r="BV1264" i="16"/>
  <c r="BW1264" i="16"/>
  <c r="BU1265" i="16"/>
  <c r="BV1265" i="16"/>
  <c r="BW1265" i="16"/>
  <c r="BU1266" i="16"/>
  <c r="BV1266" i="16"/>
  <c r="BW1266" i="16"/>
  <c r="BU1227" i="16"/>
  <c r="BV1227" i="16"/>
  <c r="BW1227" i="16"/>
  <c r="BU1234" i="16"/>
  <c r="BV1234" i="16"/>
  <c r="BW1234" i="16"/>
  <c r="BU1246" i="16"/>
  <c r="BV1246" i="16"/>
  <c r="BW1246" i="16"/>
  <c r="BU1250" i="16"/>
  <c r="BV1250" i="16"/>
  <c r="BW1250" i="16"/>
  <c r="BU1252" i="16"/>
  <c r="BV1252" i="16"/>
  <c r="BW1252" i="16"/>
  <c r="BU1228" i="16"/>
  <c r="BV1228" i="16"/>
  <c r="BW1228" i="16"/>
  <c r="BU1237" i="16"/>
  <c r="BV1237" i="16"/>
  <c r="BW1237" i="16"/>
  <c r="BU1239" i="16"/>
  <c r="BV1239" i="16"/>
  <c r="BW1239" i="16"/>
  <c r="BU1257" i="16"/>
  <c r="BV1257" i="16"/>
  <c r="BW1257" i="16"/>
  <c r="BU1258" i="16"/>
  <c r="BV1258" i="16"/>
  <c r="BW1258" i="16"/>
  <c r="BU1259" i="16"/>
  <c r="BV1259" i="16"/>
  <c r="BW1259" i="16"/>
  <c r="BU1260" i="16"/>
  <c r="BV1260" i="16"/>
  <c r="BW1260" i="16"/>
  <c r="BU1261" i="16"/>
  <c r="BV1261" i="16"/>
  <c r="BW1261" i="16"/>
  <c r="BU1262" i="16"/>
  <c r="BV1262" i="16"/>
  <c r="BW1262" i="16"/>
  <c r="BU1263" i="16"/>
  <c r="BV1263" i="16"/>
  <c r="BW1263" i="16"/>
  <c r="BU1240" i="16"/>
  <c r="BV1240" i="16"/>
  <c r="BW1240" i="16"/>
  <c r="BU1241" i="16"/>
  <c r="BV1241" i="16"/>
  <c r="BW1241" i="16"/>
  <c r="BU1244" i="16"/>
  <c r="BV1244" i="16"/>
  <c r="BW1244" i="16"/>
  <c r="BU1254" i="16"/>
  <c r="BV1254" i="16"/>
  <c r="BW1254" i="16"/>
  <c r="BU1255" i="16"/>
  <c r="BV1255" i="16"/>
  <c r="BW1255" i="16"/>
  <c r="BU1256" i="16"/>
  <c r="BV1256" i="16"/>
  <c r="BW1256" i="16"/>
  <c r="BU1242" i="16"/>
  <c r="BV1242" i="16"/>
  <c r="BW1242" i="16"/>
  <c r="BU1243" i="16"/>
  <c r="BV1243" i="16"/>
  <c r="BW1243" i="16"/>
  <c r="BU1273" i="16"/>
  <c r="BV1273" i="16"/>
  <c r="BW1273" i="16"/>
  <c r="BU1274" i="16"/>
  <c r="BV1274" i="16"/>
  <c r="BW1274" i="16"/>
  <c r="BU1275" i="16"/>
  <c r="BV1275" i="16"/>
  <c r="BW1275" i="16"/>
  <c r="BU1276" i="16"/>
  <c r="BV1276" i="16"/>
  <c r="BW1276" i="16"/>
  <c r="BU1245" i="16"/>
  <c r="BV1245" i="16"/>
  <c r="BW1245" i="16"/>
  <c r="BU1229" i="16"/>
  <c r="BV1229" i="16"/>
  <c r="BW1229" i="16"/>
  <c r="BU1235" i="16"/>
  <c r="BV1235" i="16"/>
  <c r="BW1235" i="16"/>
  <c r="BU1251" i="16"/>
  <c r="BV1251" i="16"/>
  <c r="BW1251" i="16"/>
  <c r="BU1253" i="16"/>
  <c r="BV1253" i="16"/>
  <c r="BW1253" i="16"/>
  <c r="BU1267" i="16"/>
  <c r="BV1267" i="16"/>
  <c r="BW1267" i="16"/>
  <c r="BU1269" i="16"/>
  <c r="BV1269" i="16"/>
  <c r="BW1269" i="16"/>
  <c r="BU1270" i="16"/>
  <c r="BV1270" i="16"/>
  <c r="BW1270" i="16"/>
  <c r="BU1271" i="16"/>
  <c r="BV1271" i="16"/>
  <c r="BW1271" i="16"/>
  <c r="BU1272" i="16"/>
  <c r="BV1272" i="16"/>
  <c r="BW1272" i="16"/>
  <c r="BU1247" i="16"/>
  <c r="BV1247" i="16"/>
  <c r="BW1247" i="16"/>
  <c r="BU1231" i="16"/>
  <c r="BV1231" i="16"/>
  <c r="BW1231" i="16"/>
  <c r="BU1233" i="16"/>
  <c r="BV1233" i="16"/>
  <c r="BW1233" i="16"/>
  <c r="BU1249" i="16"/>
  <c r="BV1249" i="16"/>
  <c r="BW1249" i="16"/>
  <c r="BU1277" i="16"/>
  <c r="BV1277" i="16"/>
  <c r="BW1277" i="16"/>
  <c r="BU1278" i="16"/>
  <c r="BV1278" i="16"/>
  <c r="BW1278" i="16"/>
  <c r="BU1279" i="16"/>
  <c r="BV1279" i="16"/>
  <c r="BW1279" i="16"/>
  <c r="BU1280" i="16"/>
  <c r="BV1280" i="16"/>
  <c r="BW1280" i="16"/>
  <c r="BU1281" i="16"/>
  <c r="BV1281" i="16"/>
  <c r="BW1281" i="16"/>
  <c r="BU1282" i="16"/>
  <c r="BV1282" i="16"/>
  <c r="BW1282" i="16"/>
  <c r="BU1283" i="16"/>
  <c r="BV1283" i="16"/>
  <c r="BW1283" i="16"/>
  <c r="BU1284" i="16"/>
  <c r="BV1284" i="16"/>
  <c r="BW1284" i="16"/>
  <c r="BU1285" i="16"/>
  <c r="BV1285" i="16"/>
  <c r="BW1285" i="16"/>
  <c r="BU1286" i="16"/>
  <c r="BV1286" i="16"/>
  <c r="BW1286" i="16"/>
  <c r="BU1287" i="16"/>
  <c r="BV1287" i="16"/>
  <c r="BW1287" i="16"/>
  <c r="BU1288" i="16"/>
  <c r="BV1288" i="16"/>
  <c r="BW1288" i="16"/>
  <c r="BU1289" i="16"/>
  <c r="BV1289" i="16"/>
  <c r="BW1289" i="16"/>
  <c r="BU1290" i="16"/>
  <c r="BV1290" i="16"/>
  <c r="BW1290" i="16"/>
  <c r="BU1291" i="16"/>
  <c r="BV1291" i="16"/>
  <c r="BW1291" i="16"/>
  <c r="BU1292" i="16"/>
  <c r="BV1292" i="16"/>
  <c r="BW1292" i="16"/>
  <c r="BU1293" i="16"/>
  <c r="BV1293" i="16"/>
  <c r="BW1293" i="16"/>
  <c r="BU1294" i="16"/>
  <c r="BV1294" i="16"/>
  <c r="BW1294" i="16"/>
  <c r="BU1295" i="16"/>
  <c r="BV1295" i="16"/>
  <c r="BW1295" i="16"/>
  <c r="BU1296" i="16"/>
  <c r="BV1296" i="16"/>
  <c r="BW1296" i="16"/>
  <c r="BU1297" i="16"/>
  <c r="BV1297" i="16"/>
  <c r="BW1297" i="16"/>
  <c r="BU1298" i="16"/>
  <c r="BV1298" i="16"/>
  <c r="BW1298" i="16"/>
  <c r="BU1299" i="16"/>
  <c r="BV1299" i="16"/>
  <c r="BW1299" i="16"/>
  <c r="BU1300" i="16"/>
  <c r="BV1300" i="16"/>
  <c r="BW1300" i="16"/>
  <c r="BU1301" i="16"/>
  <c r="BV1301" i="16"/>
  <c r="BW1301" i="16"/>
  <c r="BU1302" i="16"/>
  <c r="BV1302" i="16"/>
  <c r="BW1302" i="16"/>
  <c r="BU1303" i="16"/>
  <c r="BV1303" i="16"/>
  <c r="BW1303" i="16"/>
  <c r="BU1304" i="16"/>
  <c r="BV1304" i="16"/>
  <c r="BW1304" i="16"/>
  <c r="BU1305" i="16"/>
  <c r="BV1305" i="16"/>
  <c r="BW1305" i="16"/>
  <c r="BU1306" i="16"/>
  <c r="BV1306" i="16"/>
  <c r="BW1306" i="16"/>
  <c r="BU1307" i="16"/>
  <c r="BV1307" i="16"/>
  <c r="BW1307" i="16"/>
  <c r="BU1308" i="16"/>
  <c r="BV1308" i="16"/>
  <c r="BW1308" i="16"/>
  <c r="BU1037" i="16"/>
  <c r="BV1037" i="16"/>
  <c r="BW1037" i="16"/>
  <c r="BU1038" i="16"/>
  <c r="BV1038" i="16"/>
  <c r="BW1038" i="16"/>
  <c r="BU1039" i="16"/>
  <c r="BV1039" i="16"/>
  <c r="BW1039" i="16"/>
  <c r="BU1040" i="16"/>
  <c r="BV1040" i="16"/>
  <c r="BW1040" i="16"/>
  <c r="BU1041" i="16"/>
  <c r="BV1041" i="16"/>
  <c r="BW1041" i="16"/>
  <c r="BU1042" i="16"/>
  <c r="BV1042" i="16"/>
  <c r="BW1042" i="16"/>
  <c r="BU1043" i="16"/>
  <c r="BV1043" i="16"/>
  <c r="BW1043" i="16"/>
  <c r="BU1044" i="16"/>
  <c r="BV1044" i="16"/>
  <c r="BW1044" i="16"/>
  <c r="BU1045" i="16"/>
  <c r="BV1045" i="16"/>
  <c r="BW1045" i="16"/>
  <c r="BU1046" i="16"/>
  <c r="BV1046" i="16"/>
  <c r="BW1046" i="16"/>
  <c r="BU1047" i="16"/>
  <c r="BV1047" i="16"/>
  <c r="BW1047" i="16"/>
  <c r="BU1048" i="16"/>
  <c r="BV1048" i="16"/>
  <c r="BW1048" i="16"/>
  <c r="BW1036" i="16"/>
  <c r="BV1036" i="16"/>
  <c r="BU1036" i="16"/>
  <c r="CJ1460" i="16"/>
  <c r="CL1460" i="16"/>
  <c r="CI1460" i="16"/>
  <c r="CH1460" i="16"/>
  <c r="CG1460" i="16"/>
  <c r="CF1460" i="16"/>
  <c r="CE1460" i="16"/>
  <c r="AA7" i="21" s="1"/>
  <c r="CD1460" i="16"/>
  <c r="Z7" i="21" s="1"/>
  <c r="CC1460" i="16"/>
  <c r="Y7" i="21" s="1"/>
  <c r="CB1460" i="16"/>
  <c r="X7" i="21" s="1"/>
  <c r="CA1460" i="16"/>
  <c r="W7" i="21" s="1"/>
  <c r="BZ1460" i="16"/>
  <c r="V7" i="21" s="1"/>
  <c r="BY1460" i="16"/>
  <c r="U7" i="21" s="1"/>
  <c r="BX1460" i="16"/>
  <c r="T7" i="21" s="1"/>
  <c r="BT1460" i="16"/>
  <c r="P6" i="21" s="1"/>
  <c r="BS1460" i="16"/>
  <c r="O6" i="21" s="1"/>
  <c r="BR1460" i="16"/>
  <c r="N6" i="21" s="1"/>
  <c r="BQ1460" i="16"/>
  <c r="M6" i="21" s="1"/>
  <c r="BP1460" i="16"/>
  <c r="L5" i="21" s="1"/>
  <c r="BO1460" i="16"/>
  <c r="CN1048" i="16" l="1"/>
  <c r="CM1048" i="16"/>
  <c r="CN1046" i="16"/>
  <c r="CM1046" i="16"/>
  <c r="CN1044" i="16"/>
  <c r="CM1044" i="16"/>
  <c r="CN1042" i="16"/>
  <c r="CM1042" i="16"/>
  <c r="CN1040" i="16"/>
  <c r="CM1040" i="16"/>
  <c r="CN1038" i="16"/>
  <c r="CM1038" i="16"/>
  <c r="CN1308" i="16"/>
  <c r="CM1308" i="16"/>
  <c r="CN1306" i="16"/>
  <c r="CM1306" i="16"/>
  <c r="CN1304" i="16"/>
  <c r="CM1304" i="16"/>
  <c r="CN1302" i="16"/>
  <c r="CM1302" i="16"/>
  <c r="CN1300" i="16"/>
  <c r="CM1300" i="16"/>
  <c r="CN1298" i="16"/>
  <c r="CM1298" i="16"/>
  <c r="CN1296" i="16"/>
  <c r="CM1296" i="16"/>
  <c r="CN1294" i="16"/>
  <c r="CM1294" i="16"/>
  <c r="CN1292" i="16"/>
  <c r="CM1292" i="16"/>
  <c r="CN1290" i="16"/>
  <c r="CM1290" i="16"/>
  <c r="CN1288" i="16"/>
  <c r="CM1288" i="16"/>
  <c r="CN1286" i="16"/>
  <c r="CM1286" i="16"/>
  <c r="CN1284" i="16"/>
  <c r="CM1284" i="16"/>
  <c r="CN1282" i="16"/>
  <c r="CM1282" i="16"/>
  <c r="CN1280" i="16"/>
  <c r="CM1280" i="16"/>
  <c r="CN1278" i="16"/>
  <c r="CM1278" i="16"/>
  <c r="CN1249" i="16"/>
  <c r="CM1249" i="16"/>
  <c r="CN1231" i="16"/>
  <c r="CM1231" i="16"/>
  <c r="CN1272" i="16"/>
  <c r="CM1272" i="16"/>
  <c r="CN1270" i="16"/>
  <c r="CM1270" i="16"/>
  <c r="CN1267" i="16"/>
  <c r="CM1267" i="16"/>
  <c r="CN1251" i="16"/>
  <c r="CM1251" i="16"/>
  <c r="CN1229" i="16"/>
  <c r="CM1229" i="16"/>
  <c r="CN1276" i="16"/>
  <c r="CM1276" i="16"/>
  <c r="CN1274" i="16"/>
  <c r="CM1274" i="16"/>
  <c r="CN1243" i="16"/>
  <c r="CM1243" i="16"/>
  <c r="CN1256" i="16"/>
  <c r="CM1256" i="16"/>
  <c r="CN1254" i="16"/>
  <c r="CM1254" i="16"/>
  <c r="CN1241" i="16"/>
  <c r="CM1241" i="16"/>
  <c r="CN1263" i="16"/>
  <c r="CM1263" i="16"/>
  <c r="CN1261" i="16"/>
  <c r="CM1261" i="16"/>
  <c r="CN1259" i="16"/>
  <c r="CM1259" i="16"/>
  <c r="CN1257" i="16"/>
  <c r="CM1257" i="16"/>
  <c r="CN1237" i="16"/>
  <c r="CM1237" i="16"/>
  <c r="CN1252" i="16"/>
  <c r="CM1252" i="16"/>
  <c r="CN1246" i="16"/>
  <c r="CM1246" i="16"/>
  <c r="CN1227" i="16"/>
  <c r="CM1227" i="16"/>
  <c r="CN1265" i="16"/>
  <c r="CM1265" i="16"/>
  <c r="CN1248" i="16"/>
  <c r="CM1248" i="16"/>
  <c r="CN1230" i="16"/>
  <c r="CM1230" i="16"/>
  <c r="CN1238" i="16"/>
  <c r="CM1238" i="16"/>
  <c r="CN1226" i="16"/>
  <c r="CM1226" i="16"/>
  <c r="CN1224" i="16"/>
  <c r="CM1224" i="16"/>
  <c r="CN1222" i="16"/>
  <c r="CM1222" i="16"/>
  <c r="CN1220" i="16"/>
  <c r="CM1220" i="16"/>
  <c r="CN1218" i="16"/>
  <c r="CM1218" i="16"/>
  <c r="CN1216" i="16"/>
  <c r="CM1216" i="16"/>
  <c r="CN1214" i="16"/>
  <c r="CM1214" i="16"/>
  <c r="CN1212" i="16"/>
  <c r="CM1212" i="16"/>
  <c r="CN1210" i="16"/>
  <c r="CM1210" i="16"/>
  <c r="CN1208" i="16"/>
  <c r="CM1208" i="16"/>
  <c r="CN1166" i="16"/>
  <c r="CM1166" i="16"/>
  <c r="CN1167" i="16"/>
  <c r="CM1167" i="16"/>
  <c r="CN1168" i="16"/>
  <c r="CM1168" i="16"/>
  <c r="CN1189" i="16"/>
  <c r="CM1189" i="16"/>
  <c r="CN1207" i="16"/>
  <c r="CM1207" i="16"/>
  <c r="CN1205" i="16"/>
  <c r="CM1205" i="16"/>
  <c r="CN1203" i="16"/>
  <c r="CM1203" i="16"/>
  <c r="CN1201" i="16"/>
  <c r="CM1201" i="16"/>
  <c r="CN1199" i="16"/>
  <c r="CM1199" i="16"/>
  <c r="CN1197" i="16"/>
  <c r="CM1197" i="16"/>
  <c r="CN1195" i="16"/>
  <c r="CM1195" i="16"/>
  <c r="CN1193" i="16"/>
  <c r="CM1193" i="16"/>
  <c r="CN1191" i="16"/>
  <c r="CM1191" i="16"/>
  <c r="CN1187" i="16"/>
  <c r="CM1187" i="16"/>
  <c r="CN1178" i="16"/>
  <c r="CM1178" i="16"/>
  <c r="CN1190" i="16"/>
  <c r="CM1190" i="16"/>
  <c r="CN1182" i="16"/>
  <c r="CM1182" i="16"/>
  <c r="CN1180" i="16"/>
  <c r="CM1180" i="16"/>
  <c r="CN1175" i="16"/>
  <c r="CM1175" i="16"/>
  <c r="CN1173" i="16"/>
  <c r="CM1173" i="16"/>
  <c r="CN1171" i="16"/>
  <c r="CM1171" i="16"/>
  <c r="CN1176" i="16"/>
  <c r="CM1176" i="16"/>
  <c r="CN1162" i="16"/>
  <c r="CM1162" i="16"/>
  <c r="CN1160" i="16"/>
  <c r="CM1160" i="16"/>
  <c r="CN1158" i="16"/>
  <c r="CM1158" i="16"/>
  <c r="CN1156" i="16"/>
  <c r="CM1156" i="16"/>
  <c r="CN1154" i="16"/>
  <c r="CM1154" i="16"/>
  <c r="CN1152" i="16"/>
  <c r="CM1152" i="16"/>
  <c r="CN1150" i="16"/>
  <c r="CM1150" i="16"/>
  <c r="CN1148" i="16"/>
  <c r="CM1148" i="16"/>
  <c r="CN1146" i="16"/>
  <c r="CM1146" i="16"/>
  <c r="CN1144" i="16"/>
  <c r="CM1144" i="16"/>
  <c r="CN1142" i="16"/>
  <c r="CM1142" i="16"/>
  <c r="CN1140" i="16"/>
  <c r="CM1140" i="16"/>
  <c r="CN1138" i="16"/>
  <c r="CM1138" i="16"/>
  <c r="CN1136" i="16"/>
  <c r="CM1136" i="16"/>
  <c r="CN1134" i="16"/>
  <c r="CM1134" i="16"/>
  <c r="CN1132" i="16"/>
  <c r="CM1132" i="16"/>
  <c r="CN1130" i="16"/>
  <c r="CM1130" i="16"/>
  <c r="CN1129" i="16"/>
  <c r="CM1129" i="16"/>
  <c r="CN1126" i="16"/>
  <c r="CM1126" i="16"/>
  <c r="CN1124" i="16"/>
  <c r="CM1124" i="16"/>
  <c r="CN1122" i="16"/>
  <c r="CM1122" i="16"/>
  <c r="CN1120" i="16"/>
  <c r="CM1120" i="16"/>
  <c r="CN1118" i="16"/>
  <c r="CM1118" i="16"/>
  <c r="CN1116" i="16"/>
  <c r="CM1116" i="16"/>
  <c r="CN1089" i="16"/>
  <c r="CM1089" i="16"/>
  <c r="CN1086" i="16"/>
  <c r="CM1086" i="16"/>
  <c r="CN1081" i="16"/>
  <c r="CM1081" i="16"/>
  <c r="CN1093" i="16"/>
  <c r="CM1093" i="16"/>
  <c r="CN1100" i="16"/>
  <c r="CM1100" i="16"/>
  <c r="CN1098" i="16"/>
  <c r="CM1098" i="16"/>
  <c r="CN1094" i="16"/>
  <c r="CM1094" i="16"/>
  <c r="CN1106" i="16"/>
  <c r="CM1106" i="16"/>
  <c r="CN1102" i="16"/>
  <c r="CM1102" i="16"/>
  <c r="CN1115" i="16"/>
  <c r="CM1115" i="16"/>
  <c r="CN1113" i="16"/>
  <c r="CM1113" i="16"/>
  <c r="CN1111" i="16"/>
  <c r="CM1111" i="16"/>
  <c r="CN1109" i="16"/>
  <c r="CM1109" i="16"/>
  <c r="CN1104" i="16"/>
  <c r="CM1104" i="16"/>
  <c r="CN1096" i="16"/>
  <c r="CM1096" i="16"/>
  <c r="CN1090" i="16"/>
  <c r="CM1090" i="16"/>
  <c r="CN1085" i="16"/>
  <c r="CM1085" i="16"/>
  <c r="CN1082" i="16"/>
  <c r="CM1082" i="16"/>
  <c r="CN1078" i="16"/>
  <c r="CM1078" i="16"/>
  <c r="CN1076" i="16"/>
  <c r="CM1076" i="16"/>
  <c r="CN1074" i="16"/>
  <c r="CM1074" i="16"/>
  <c r="CN1072" i="16"/>
  <c r="CM1072" i="16"/>
  <c r="CN1070" i="16"/>
  <c r="CM1070" i="16"/>
  <c r="CN1068" i="16"/>
  <c r="CM1068" i="16"/>
  <c r="CN1066" i="16"/>
  <c r="CM1066" i="16"/>
  <c r="CN1064" i="16"/>
  <c r="CM1064" i="16"/>
  <c r="CN1062" i="16"/>
  <c r="CM1062" i="16"/>
  <c r="CN1060" i="16"/>
  <c r="CM1060" i="16"/>
  <c r="CN1057" i="16"/>
  <c r="CM1057" i="16"/>
  <c r="CN1056" i="16"/>
  <c r="CM1056" i="16"/>
  <c r="CN1054" i="16"/>
  <c r="CM1054" i="16"/>
  <c r="CN1052" i="16"/>
  <c r="CM1052" i="16"/>
  <c r="CN1050" i="16"/>
  <c r="CM1050" i="16"/>
  <c r="CK1036" i="16"/>
  <c r="CN1036" i="16"/>
  <c r="CM1036" i="16"/>
  <c r="CN1047" i="16"/>
  <c r="CM1047" i="16"/>
  <c r="CN1045" i="16"/>
  <c r="CM1045" i="16"/>
  <c r="CN1043" i="16"/>
  <c r="CM1043" i="16"/>
  <c r="CN1041" i="16"/>
  <c r="CM1041" i="16"/>
  <c r="CN1039" i="16"/>
  <c r="CM1039" i="16"/>
  <c r="CN1037" i="16"/>
  <c r="CM1037" i="16"/>
  <c r="CN1307" i="16"/>
  <c r="CM1307" i="16"/>
  <c r="CN1305" i="16"/>
  <c r="CM1305" i="16"/>
  <c r="CN1303" i="16"/>
  <c r="CM1303" i="16"/>
  <c r="CN1301" i="16"/>
  <c r="CM1301" i="16"/>
  <c r="CN1299" i="16"/>
  <c r="CM1299" i="16"/>
  <c r="CN1297" i="16"/>
  <c r="CM1297" i="16"/>
  <c r="CN1295" i="16"/>
  <c r="CM1295" i="16"/>
  <c r="CN1293" i="16"/>
  <c r="CM1293" i="16"/>
  <c r="CN1291" i="16"/>
  <c r="CM1291" i="16"/>
  <c r="CN1289" i="16"/>
  <c r="CM1289" i="16"/>
  <c r="CN1287" i="16"/>
  <c r="CM1287" i="16"/>
  <c r="CN1285" i="16"/>
  <c r="CM1285" i="16"/>
  <c r="CN1283" i="16"/>
  <c r="CM1283" i="16"/>
  <c r="CN1281" i="16"/>
  <c r="CM1281" i="16"/>
  <c r="CN1279" i="16"/>
  <c r="CM1279" i="16"/>
  <c r="CN1277" i="16"/>
  <c r="CM1277" i="16"/>
  <c r="CN1233" i="16"/>
  <c r="CM1233" i="16"/>
  <c r="CN1247" i="16"/>
  <c r="CM1247" i="16"/>
  <c r="CN1271" i="16"/>
  <c r="CM1271" i="16"/>
  <c r="CN1269" i="16"/>
  <c r="CM1269" i="16"/>
  <c r="CN1253" i="16"/>
  <c r="CM1253" i="16"/>
  <c r="CN1235" i="16"/>
  <c r="CM1235" i="16"/>
  <c r="CN1245" i="16"/>
  <c r="CM1245" i="16"/>
  <c r="CN1275" i="16"/>
  <c r="CM1275" i="16"/>
  <c r="CN1273" i="16"/>
  <c r="CM1273" i="16"/>
  <c r="CN1242" i="16"/>
  <c r="CM1242" i="16"/>
  <c r="CN1255" i="16"/>
  <c r="CM1255" i="16"/>
  <c r="CN1244" i="16"/>
  <c r="CM1244" i="16"/>
  <c r="CN1240" i="16"/>
  <c r="CM1240" i="16"/>
  <c r="CN1262" i="16"/>
  <c r="CM1262" i="16"/>
  <c r="CN1260" i="16"/>
  <c r="CM1260" i="16"/>
  <c r="CN1258" i="16"/>
  <c r="CM1258" i="16"/>
  <c r="CN1239" i="16"/>
  <c r="CM1239" i="16"/>
  <c r="CN1228" i="16"/>
  <c r="CM1228" i="16"/>
  <c r="CN1250" i="16"/>
  <c r="CM1250" i="16"/>
  <c r="CN1234" i="16"/>
  <c r="CM1234" i="16"/>
  <c r="CN1266" i="16"/>
  <c r="CM1266" i="16"/>
  <c r="CN1264" i="16"/>
  <c r="CM1264" i="16"/>
  <c r="CN1232" i="16"/>
  <c r="CM1232" i="16"/>
  <c r="CN1268" i="16"/>
  <c r="CM1268" i="16"/>
  <c r="CN1236" i="16"/>
  <c r="CM1236" i="16"/>
  <c r="CN1225" i="16"/>
  <c r="CM1225" i="16"/>
  <c r="CN1223" i="16"/>
  <c r="CM1223" i="16"/>
  <c r="CN1221" i="16"/>
  <c r="CM1221" i="16"/>
  <c r="CN1219" i="16"/>
  <c r="CM1219" i="16"/>
  <c r="CN1217" i="16"/>
  <c r="CM1217" i="16"/>
  <c r="CN1215" i="16"/>
  <c r="CM1215" i="16"/>
  <c r="CN1213" i="16"/>
  <c r="CM1213" i="16"/>
  <c r="CN1211" i="16"/>
  <c r="CM1211" i="16"/>
  <c r="CN1209" i="16"/>
  <c r="CM1209" i="16"/>
  <c r="CN1165" i="16"/>
  <c r="CM1165" i="16"/>
  <c r="CN1169" i="16"/>
  <c r="CM1169" i="16"/>
  <c r="CN1177" i="16"/>
  <c r="CM1177" i="16"/>
  <c r="CN1185" i="16"/>
  <c r="CM1185" i="16"/>
  <c r="CN1164" i="16"/>
  <c r="CM1164" i="16"/>
  <c r="CN1206" i="16"/>
  <c r="CM1206" i="16"/>
  <c r="CN1204" i="16"/>
  <c r="CM1204" i="16"/>
  <c r="CN1202" i="16"/>
  <c r="CM1202" i="16"/>
  <c r="CN1200" i="16"/>
  <c r="CM1200" i="16"/>
  <c r="CN1198" i="16"/>
  <c r="CM1198" i="16"/>
  <c r="CN1196" i="16"/>
  <c r="CM1196" i="16"/>
  <c r="CN1194" i="16"/>
  <c r="CM1194" i="16"/>
  <c r="CN1192" i="16"/>
  <c r="CM1192" i="16"/>
  <c r="CN1188" i="16"/>
  <c r="CM1188" i="16"/>
  <c r="CN1186" i="16"/>
  <c r="CM1186" i="16"/>
  <c r="CN1170" i="16"/>
  <c r="CM1170" i="16"/>
  <c r="CN1183" i="16"/>
  <c r="CM1183" i="16"/>
  <c r="CN1181" i="16"/>
  <c r="CM1181" i="16"/>
  <c r="CN1179" i="16"/>
  <c r="CM1179" i="16"/>
  <c r="CN1174" i="16"/>
  <c r="CM1174" i="16"/>
  <c r="CN1172" i="16"/>
  <c r="CM1172" i="16"/>
  <c r="CN1184" i="16"/>
  <c r="CM1184" i="16"/>
  <c r="CN1163" i="16"/>
  <c r="CM1163" i="16"/>
  <c r="CN1161" i="16"/>
  <c r="CM1161" i="16"/>
  <c r="CN1159" i="16"/>
  <c r="CM1159" i="16"/>
  <c r="CN1157" i="16"/>
  <c r="CM1157" i="16"/>
  <c r="CN1155" i="16"/>
  <c r="CM1155" i="16"/>
  <c r="CN1153" i="16"/>
  <c r="CM1153" i="16"/>
  <c r="CN1151" i="16"/>
  <c r="CM1151" i="16"/>
  <c r="CN1149" i="16"/>
  <c r="CM1149" i="16"/>
  <c r="CN1147" i="16"/>
  <c r="CM1147" i="16"/>
  <c r="CN1145" i="16"/>
  <c r="CM1145" i="16"/>
  <c r="CN1143" i="16"/>
  <c r="CM1143" i="16"/>
  <c r="CN1141" i="16"/>
  <c r="CM1141" i="16"/>
  <c r="CN1139" i="16"/>
  <c r="CM1139" i="16"/>
  <c r="CN1137" i="16"/>
  <c r="CM1137" i="16"/>
  <c r="CN1135" i="16"/>
  <c r="CM1135" i="16"/>
  <c r="CN1133" i="16"/>
  <c r="CM1133" i="16"/>
  <c r="CN1131" i="16"/>
  <c r="CM1131" i="16"/>
  <c r="CN1128" i="16"/>
  <c r="CM1128" i="16"/>
  <c r="CN1127" i="16"/>
  <c r="CM1127" i="16"/>
  <c r="CN1125" i="16"/>
  <c r="CM1125" i="16"/>
  <c r="CN1123" i="16"/>
  <c r="CM1123" i="16"/>
  <c r="CN1121" i="16"/>
  <c r="CM1121" i="16"/>
  <c r="CN1119" i="16"/>
  <c r="CM1119" i="16"/>
  <c r="CN1117" i="16"/>
  <c r="CM1117" i="16"/>
  <c r="CN1091" i="16"/>
  <c r="CM1091" i="16"/>
  <c r="CN1087" i="16"/>
  <c r="CM1087" i="16"/>
  <c r="CN1083" i="16"/>
  <c r="CM1083" i="16"/>
  <c r="CN1079" i="16"/>
  <c r="CM1079" i="16"/>
  <c r="CN1101" i="16"/>
  <c r="CM1101" i="16"/>
  <c r="CN1099" i="16"/>
  <c r="CM1099" i="16"/>
  <c r="CN1097" i="16"/>
  <c r="CM1097" i="16"/>
  <c r="CN1107" i="16"/>
  <c r="CM1107" i="16"/>
  <c r="CN1105" i="16"/>
  <c r="CM1105" i="16"/>
  <c r="CN1095" i="16"/>
  <c r="CM1095" i="16"/>
  <c r="CN1114" i="16"/>
  <c r="CM1114" i="16"/>
  <c r="CN1112" i="16"/>
  <c r="CM1112" i="16"/>
  <c r="CN1110" i="16"/>
  <c r="CM1110" i="16"/>
  <c r="CN1108" i="16"/>
  <c r="CM1108" i="16"/>
  <c r="CN1103" i="16"/>
  <c r="CM1103" i="16"/>
  <c r="CN1092" i="16"/>
  <c r="CM1092" i="16"/>
  <c r="CN1088" i="16"/>
  <c r="CM1088" i="16"/>
  <c r="CN1084" i="16"/>
  <c r="CM1084" i="16"/>
  <c r="CN1080" i="16"/>
  <c r="CM1080" i="16"/>
  <c r="CN1077" i="16"/>
  <c r="CM1077" i="16"/>
  <c r="CN1075" i="16"/>
  <c r="CM1075" i="16"/>
  <c r="CN1073" i="16"/>
  <c r="CM1073" i="16"/>
  <c r="CN1071" i="16"/>
  <c r="CM1071" i="16"/>
  <c r="CN1069" i="16"/>
  <c r="CM1069" i="16"/>
  <c r="CN1067" i="16"/>
  <c r="CM1067" i="16"/>
  <c r="CN1065" i="16"/>
  <c r="CM1065" i="16"/>
  <c r="CN1061" i="16"/>
  <c r="CM1061" i="16"/>
  <c r="CN1063" i="16"/>
  <c r="CM1063" i="16"/>
  <c r="CN1058" i="16"/>
  <c r="CM1058" i="16"/>
  <c r="CN1059" i="16"/>
  <c r="CM1059" i="16"/>
  <c r="CN1055" i="16"/>
  <c r="CM1055" i="16"/>
  <c r="CN1053" i="16"/>
  <c r="CM1053" i="16"/>
  <c r="CN1051" i="16"/>
  <c r="CM1051" i="16"/>
  <c r="CN1049" i="16"/>
  <c r="CM1049" i="16"/>
  <c r="CK1048" i="16"/>
  <c r="CK1046" i="16"/>
  <c r="CK1044" i="16"/>
  <c r="CK1042" i="16"/>
  <c r="CK1040" i="16"/>
  <c r="CK1038" i="16"/>
  <c r="CK1308" i="16"/>
  <c r="CK1306" i="16"/>
  <c r="CK1304" i="16"/>
  <c r="CK1302" i="16"/>
  <c r="CK1300" i="16"/>
  <c r="CK1298" i="16"/>
  <c r="CK1296" i="16"/>
  <c r="CK1294" i="16"/>
  <c r="CK1292" i="16"/>
  <c r="CK1290" i="16"/>
  <c r="CK1288" i="16"/>
  <c r="CK1286" i="16"/>
  <c r="CK1284" i="16"/>
  <c r="CK1282" i="16"/>
  <c r="CK1280" i="16"/>
  <c r="CK1278" i="16"/>
  <c r="CK1249" i="16"/>
  <c r="CK1231" i="16"/>
  <c r="CK1272" i="16"/>
  <c r="CK1270" i="16"/>
  <c r="CK1267" i="16"/>
  <c r="CK1251" i="16"/>
  <c r="CK1229" i="16"/>
  <c r="CK1276" i="16"/>
  <c r="CK1274" i="16"/>
  <c r="CK1243" i="16"/>
  <c r="CK1256" i="16"/>
  <c r="CK1254" i="16"/>
  <c r="CK1241" i="16"/>
  <c r="CK1263" i="16"/>
  <c r="CK1261" i="16"/>
  <c r="CK1259" i="16"/>
  <c r="CK1257" i="16"/>
  <c r="CK1237" i="16"/>
  <c r="CK1252" i="16"/>
  <c r="CK1246" i="16"/>
  <c r="CK1227" i="16"/>
  <c r="CK1265" i="16"/>
  <c r="CK1248" i="16"/>
  <c r="CK1230" i="16"/>
  <c r="CK1238" i="16"/>
  <c r="CK1226" i="16"/>
  <c r="CK1224" i="16"/>
  <c r="CK1222" i="16"/>
  <c r="CK1220" i="16"/>
  <c r="CK1218" i="16"/>
  <c r="CK1216" i="16"/>
  <c r="CK1214" i="16"/>
  <c r="CK1212" i="16"/>
  <c r="CK1210" i="16"/>
  <c r="CK1208" i="16"/>
  <c r="CK1166" i="16"/>
  <c r="CK1167" i="16"/>
  <c r="CK1168" i="16"/>
  <c r="CK1189" i="16"/>
  <c r="CK1207" i="16"/>
  <c r="CK1205" i="16"/>
  <c r="CK1203" i="16"/>
  <c r="CK1201" i="16"/>
  <c r="CK1199" i="16"/>
  <c r="CK1197" i="16"/>
  <c r="CK1195" i="16"/>
  <c r="CK1193" i="16"/>
  <c r="CK1191" i="16"/>
  <c r="CK1187" i="16"/>
  <c r="CK1178" i="16"/>
  <c r="CK1190" i="16"/>
  <c r="CK1182" i="16"/>
  <c r="CK1180" i="16"/>
  <c r="CK1175" i="16"/>
  <c r="CK1173" i="16"/>
  <c r="CK1171" i="16"/>
  <c r="CK1176" i="16"/>
  <c r="CK1162" i="16"/>
  <c r="CK1160" i="16"/>
  <c r="CK1158" i="16"/>
  <c r="CK1156" i="16"/>
  <c r="CK1154" i="16"/>
  <c r="CK1152" i="16"/>
  <c r="CK1150" i="16"/>
  <c r="CK1148" i="16"/>
  <c r="CK1146" i="16"/>
  <c r="CK1144" i="16"/>
  <c r="CK1142" i="16"/>
  <c r="CK1140" i="16"/>
  <c r="CK1138" i="16"/>
  <c r="CK1136" i="16"/>
  <c r="CK1134" i="16"/>
  <c r="CK1132" i="16"/>
  <c r="CK1130" i="16"/>
  <c r="CK1129" i="16"/>
  <c r="CK1126" i="16"/>
  <c r="CK1124" i="16"/>
  <c r="CK1122" i="16"/>
  <c r="CK1120" i="16"/>
  <c r="CK1118" i="16"/>
  <c r="CK1116" i="16"/>
  <c r="CK1089" i="16"/>
  <c r="CK1086" i="16"/>
  <c r="CK1081" i="16"/>
  <c r="CK1093" i="16"/>
  <c r="CK1100" i="16"/>
  <c r="CK1098" i="16"/>
  <c r="CK1094" i="16"/>
  <c r="CK1106" i="16"/>
  <c r="CK1102" i="16"/>
  <c r="CK1115" i="16"/>
  <c r="CK1113" i="16"/>
  <c r="CK1111" i="16"/>
  <c r="CK1109" i="16"/>
  <c r="CK1104" i="16"/>
  <c r="CK1096" i="16"/>
  <c r="CK1090" i="16"/>
  <c r="CK1085" i="16"/>
  <c r="CK1082" i="16"/>
  <c r="CK1078" i="16"/>
  <c r="CK1076" i="16"/>
  <c r="CK1074" i="16"/>
  <c r="CK1072" i="16"/>
  <c r="CK1070" i="16"/>
  <c r="CK1068" i="16"/>
  <c r="CK1066" i="16"/>
  <c r="CK1064" i="16"/>
  <c r="CK1062" i="16"/>
  <c r="CK1060" i="16"/>
  <c r="CK1057" i="16"/>
  <c r="CK1056" i="16"/>
  <c r="CK1054" i="16"/>
  <c r="CK1052" i="16"/>
  <c r="CK1050" i="16"/>
  <c r="CK1047" i="16"/>
  <c r="CK1045" i="16"/>
  <c r="CK1043" i="16"/>
  <c r="CK1041" i="16"/>
  <c r="CK1039" i="16"/>
  <c r="CK1037" i="16"/>
  <c r="CK1307" i="16"/>
  <c r="CK1305" i="16"/>
  <c r="CK1303" i="16"/>
  <c r="CK1301" i="16"/>
  <c r="CK1299" i="16"/>
  <c r="CK1297" i="16"/>
  <c r="CK1295" i="16"/>
  <c r="CK1293" i="16"/>
  <c r="CK1291" i="16"/>
  <c r="CK1289" i="16"/>
  <c r="CK1287" i="16"/>
  <c r="CK1285" i="16"/>
  <c r="CK1283" i="16"/>
  <c r="CK1281" i="16"/>
  <c r="CK1279" i="16"/>
  <c r="CK1277" i="16"/>
  <c r="CK1233" i="16"/>
  <c r="CK1247" i="16"/>
  <c r="CK1271" i="16"/>
  <c r="CK1269" i="16"/>
  <c r="CK1253" i="16"/>
  <c r="CK1235" i="16"/>
  <c r="CK1245" i="16"/>
  <c r="CK1275" i="16"/>
  <c r="CK1273" i="16"/>
  <c r="CK1242" i="16"/>
  <c r="CK1255" i="16"/>
  <c r="CK1244" i="16"/>
  <c r="CK1240" i="16"/>
  <c r="CK1262" i="16"/>
  <c r="CK1260" i="16"/>
  <c r="CK1258" i="16"/>
  <c r="CK1239" i="16"/>
  <c r="CK1228" i="16"/>
  <c r="CK1250" i="16"/>
  <c r="CK1234" i="16"/>
  <c r="CK1266" i="16"/>
  <c r="CK1264" i="16"/>
  <c r="CK1232" i="16"/>
  <c r="CK1268" i="16"/>
  <c r="CK1236" i="16"/>
  <c r="CK1225" i="16"/>
  <c r="CK1223" i="16"/>
  <c r="CK1221" i="16"/>
  <c r="CK1219" i="16"/>
  <c r="CK1217" i="16"/>
  <c r="CK1215" i="16"/>
  <c r="CK1213" i="16"/>
  <c r="CK1211" i="16"/>
  <c r="CK1209" i="16"/>
  <c r="CK1165" i="16"/>
  <c r="CK1169" i="16"/>
  <c r="CK1177" i="16"/>
  <c r="CK1185" i="16"/>
  <c r="CK1164" i="16"/>
  <c r="CK1206" i="16"/>
  <c r="CK1204" i="16"/>
  <c r="CK1202" i="16"/>
  <c r="CK1200" i="16"/>
  <c r="CK1198" i="16"/>
  <c r="CK1196" i="16"/>
  <c r="CK1194" i="16"/>
  <c r="CK1192" i="16"/>
  <c r="CK1188" i="16"/>
  <c r="CK1186" i="16"/>
  <c r="CK1170" i="16"/>
  <c r="CK1183" i="16"/>
  <c r="CK1181" i="16"/>
  <c r="CK1179" i="16"/>
  <c r="CK1174" i="16"/>
  <c r="CK1172" i="16"/>
  <c r="CK1184" i="16"/>
  <c r="CK1163" i="16"/>
  <c r="CK1161" i="16"/>
  <c r="CK1159" i="16"/>
  <c r="CK1157" i="16"/>
  <c r="CK1155" i="16"/>
  <c r="CK1153" i="16"/>
  <c r="CK1151" i="16"/>
  <c r="CK1149" i="16"/>
  <c r="CK1147" i="16"/>
  <c r="CK1145" i="16"/>
  <c r="CK1143" i="16"/>
  <c r="CK1141" i="16"/>
  <c r="CK1139" i="16"/>
  <c r="CK1137" i="16"/>
  <c r="CK1135" i="16"/>
  <c r="CK1133" i="16"/>
  <c r="CK1131" i="16"/>
  <c r="CK1128" i="16"/>
  <c r="CK1127" i="16"/>
  <c r="CK1125" i="16"/>
  <c r="CK1123" i="16"/>
  <c r="CK1121" i="16"/>
  <c r="CK1119" i="16"/>
  <c r="CK1117" i="16"/>
  <c r="CK1091" i="16"/>
  <c r="CK1087" i="16"/>
  <c r="CK1083" i="16"/>
  <c r="CK1079" i="16"/>
  <c r="CK1101" i="16"/>
  <c r="CK1099" i="16"/>
  <c r="CK1097" i="16"/>
  <c r="CK1107" i="16"/>
  <c r="CK1105" i="16"/>
  <c r="CK1095" i="16"/>
  <c r="CK1114" i="16"/>
  <c r="CK1112" i="16"/>
  <c r="CK1110" i="16"/>
  <c r="CK1108" i="16"/>
  <c r="CK1103" i="16"/>
  <c r="CK1092" i="16"/>
  <c r="CK1088" i="16"/>
  <c r="CK1084" i="16"/>
  <c r="CK1080" i="16"/>
  <c r="CK1077" i="16"/>
  <c r="CK1075" i="16"/>
  <c r="CK1073" i="16"/>
  <c r="CK1071" i="16"/>
  <c r="CK1069" i="16"/>
  <c r="CK1067" i="16"/>
  <c r="CK1065" i="16"/>
  <c r="CK1061" i="16"/>
  <c r="CK1063" i="16"/>
  <c r="CK1058" i="16"/>
  <c r="CK1059" i="16"/>
  <c r="CK1055" i="16"/>
  <c r="CK1053" i="16"/>
  <c r="CK1051" i="16"/>
  <c r="CK1049" i="16"/>
  <c r="BV1460" i="16"/>
  <c r="R7" i="21" s="1"/>
  <c r="BU1460" i="16"/>
  <c r="Q6" i="21" s="1"/>
  <c r="Q28" i="21" s="1"/>
  <c r="BW1460" i="16"/>
  <c r="S7" i="21" s="1"/>
  <c r="M15" i="21"/>
  <c r="N19" i="21" s="1"/>
  <c r="M14" i="21"/>
  <c r="L36" i="22"/>
  <c r="K36" i="22"/>
  <c r="CI520" i="20"/>
  <c r="BR1460" i="20"/>
  <c r="P6" i="25" s="1"/>
  <c r="BW1460" i="20"/>
  <c r="U7" i="25" s="1"/>
  <c r="U29" i="25" s="1"/>
  <c r="BX1460" i="20"/>
  <c r="V7" i="25" s="1"/>
  <c r="BY1460" i="20"/>
  <c r="W7" i="25" s="1"/>
  <c r="BZ1460" i="20"/>
  <c r="X7" i="25" s="1"/>
  <c r="CA1460" i="20"/>
  <c r="Y7" i="25" s="1"/>
  <c r="CB1460" i="20"/>
  <c r="Z7" i="25" s="1"/>
  <c r="Y29" i="21"/>
  <c r="CC1460" i="20"/>
  <c r="AA7" i="25" s="1"/>
  <c r="L27" i="21"/>
  <c r="D14" i="25"/>
  <c r="E14" i="25"/>
  <c r="F14" i="25"/>
  <c r="G14" i="25"/>
  <c r="H14" i="25"/>
  <c r="I14" i="25"/>
  <c r="J14" i="25"/>
  <c r="K14" i="25"/>
  <c r="D15" i="25"/>
  <c r="E15" i="25" s="1"/>
  <c r="H15" i="25"/>
  <c r="H17" i="25" s="1"/>
  <c r="D16" i="25"/>
  <c r="E16" i="25" s="1"/>
  <c r="F16" i="25" s="1"/>
  <c r="G16" i="25" s="1"/>
  <c r="H16" i="25"/>
  <c r="I16" i="25" s="1"/>
  <c r="J16" i="25" s="1"/>
  <c r="K16" i="25" s="1"/>
  <c r="L16" i="25"/>
  <c r="M16" i="25" s="1"/>
  <c r="N16" i="25" s="1"/>
  <c r="O16" i="25" s="1"/>
  <c r="P16" i="25" s="1"/>
  <c r="Q16" i="25" s="1"/>
  <c r="R16" i="25" s="1"/>
  <c r="S16" i="25" s="1"/>
  <c r="T16" i="25" s="1"/>
  <c r="U16" i="25" s="1"/>
  <c r="V16" i="25" s="1"/>
  <c r="W16" i="25" s="1"/>
  <c r="X16" i="25" s="1"/>
  <c r="Y16" i="25" s="1"/>
  <c r="Z16" i="25" s="1"/>
  <c r="D25" i="25"/>
  <c r="E25" i="25"/>
  <c r="F25" i="25"/>
  <c r="G25" i="25"/>
  <c r="H25" i="25"/>
  <c r="I25" i="25"/>
  <c r="J25" i="25"/>
  <c r="K26" i="25"/>
  <c r="CL2" i="20"/>
  <c r="CL3" i="20"/>
  <c r="CL4" i="20"/>
  <c r="CL5" i="20"/>
  <c r="CL6" i="20"/>
  <c r="CL7" i="20"/>
  <c r="CL8" i="20"/>
  <c r="CL9" i="20"/>
  <c r="CL10" i="20"/>
  <c r="CL11" i="20"/>
  <c r="CL12" i="20"/>
  <c r="CL13" i="20"/>
  <c r="CL14" i="20"/>
  <c r="CL15" i="20"/>
  <c r="CL16" i="20"/>
  <c r="CL17" i="20"/>
  <c r="CL18" i="20"/>
  <c r="CL19" i="20"/>
  <c r="CL20" i="20"/>
  <c r="CL21" i="20"/>
  <c r="CL22" i="20"/>
  <c r="CL23" i="20"/>
  <c r="CL24" i="20"/>
  <c r="CL25" i="20"/>
  <c r="CL26" i="20"/>
  <c r="CL27" i="20"/>
  <c r="CL28" i="20"/>
  <c r="CL29" i="20"/>
  <c r="CL30" i="20"/>
  <c r="CL31" i="20"/>
  <c r="CL32" i="20"/>
  <c r="CL33" i="20"/>
  <c r="CL34" i="20"/>
  <c r="CL35" i="20"/>
  <c r="CL36" i="20"/>
  <c r="CL37" i="20"/>
  <c r="CL38" i="20"/>
  <c r="CL39" i="20"/>
  <c r="CL40" i="20"/>
  <c r="CL41" i="20"/>
  <c r="CL42" i="20"/>
  <c r="CL43" i="20"/>
  <c r="CL44" i="20"/>
  <c r="CL45" i="20"/>
  <c r="CL46" i="20"/>
  <c r="CL47" i="20"/>
  <c r="CL48" i="20"/>
  <c r="CL49" i="20"/>
  <c r="CL50" i="20"/>
  <c r="CL51" i="20"/>
  <c r="CL52" i="20"/>
  <c r="CL53" i="20"/>
  <c r="CL54" i="20"/>
  <c r="CL55" i="20"/>
  <c r="CL56" i="20"/>
  <c r="CL57" i="20"/>
  <c r="CL58" i="20"/>
  <c r="CL59" i="20"/>
  <c r="CL60" i="20"/>
  <c r="CL61" i="20"/>
  <c r="CL62" i="20"/>
  <c r="CL63" i="20"/>
  <c r="CL64" i="20"/>
  <c r="CL65" i="20"/>
  <c r="CL66" i="20"/>
  <c r="CL67" i="20"/>
  <c r="CL68" i="20"/>
  <c r="CL69" i="20"/>
  <c r="CL70" i="20"/>
  <c r="CL71" i="20"/>
  <c r="CL72" i="20"/>
  <c r="CL73" i="20"/>
  <c r="CL74" i="20"/>
  <c r="CL75" i="20"/>
  <c r="CL76" i="20"/>
  <c r="CL77" i="20"/>
  <c r="CL78" i="20"/>
  <c r="CL79" i="20"/>
  <c r="CL80" i="20"/>
  <c r="CL81" i="20"/>
  <c r="CL82" i="20"/>
  <c r="CL83" i="20"/>
  <c r="CL84" i="20"/>
  <c r="CL85" i="20"/>
  <c r="CL86" i="20"/>
  <c r="CL87" i="20"/>
  <c r="CL88" i="20"/>
  <c r="CL89" i="20"/>
  <c r="CL90" i="20"/>
  <c r="CL91" i="20"/>
  <c r="CL92" i="20"/>
  <c r="CL93" i="20"/>
  <c r="CL94" i="20"/>
  <c r="CL95" i="20"/>
  <c r="CL96" i="20"/>
  <c r="CL97" i="20"/>
  <c r="CL98" i="20"/>
  <c r="CL99" i="20"/>
  <c r="CL100" i="20"/>
  <c r="CL101" i="20"/>
  <c r="CL102" i="20"/>
  <c r="CL103" i="20"/>
  <c r="CL104" i="20"/>
  <c r="CL105" i="20"/>
  <c r="CL106" i="20"/>
  <c r="CL107" i="20"/>
  <c r="CL108" i="20"/>
  <c r="CL109" i="20"/>
  <c r="CL110" i="20"/>
  <c r="CL111" i="20"/>
  <c r="CL112" i="20"/>
  <c r="CL113" i="20"/>
  <c r="CL114" i="20"/>
  <c r="CL115" i="20"/>
  <c r="CL116" i="20"/>
  <c r="CL117" i="20"/>
  <c r="CL118" i="20"/>
  <c r="CL119" i="20"/>
  <c r="CL120" i="20"/>
  <c r="CL121" i="20"/>
  <c r="CL122" i="20"/>
  <c r="CL123" i="20"/>
  <c r="CL124" i="20"/>
  <c r="CL125" i="20"/>
  <c r="CL126" i="20"/>
  <c r="CL127" i="20"/>
  <c r="CL128" i="20"/>
  <c r="CL129" i="20"/>
  <c r="CL130" i="20"/>
  <c r="CL131" i="20"/>
  <c r="CL132" i="20"/>
  <c r="CL133" i="20"/>
  <c r="CL134" i="20"/>
  <c r="CL135" i="20"/>
  <c r="CL136" i="20"/>
  <c r="CL137" i="20"/>
  <c r="CL138" i="20"/>
  <c r="CL139" i="20"/>
  <c r="CL140" i="20"/>
  <c r="CL141" i="20"/>
  <c r="CL142" i="20"/>
  <c r="CL143" i="20"/>
  <c r="CL144" i="20"/>
  <c r="CL145" i="20"/>
  <c r="CL146" i="20"/>
  <c r="CL147" i="20"/>
  <c r="CL148" i="20"/>
  <c r="CL149" i="20"/>
  <c r="CL150" i="20"/>
  <c r="CL151" i="20"/>
  <c r="CL152" i="20"/>
  <c r="CL153" i="20"/>
  <c r="CL154" i="20"/>
  <c r="CL155" i="20"/>
  <c r="CL156" i="20"/>
  <c r="CL157" i="20"/>
  <c r="CL158" i="20"/>
  <c r="CL159" i="20"/>
  <c r="CL160" i="20"/>
  <c r="CL161" i="20"/>
  <c r="CL162" i="20"/>
  <c r="CL163" i="20"/>
  <c r="CL164" i="20"/>
  <c r="CL165" i="20"/>
  <c r="CL166" i="20"/>
  <c r="CL167" i="20"/>
  <c r="CL168" i="20"/>
  <c r="CL169" i="20"/>
  <c r="CL170" i="20"/>
  <c r="CL171" i="20"/>
  <c r="CL172" i="20"/>
  <c r="CL173" i="20"/>
  <c r="CL174" i="20"/>
  <c r="CL175" i="20"/>
  <c r="CL176" i="20"/>
  <c r="CL177" i="20"/>
  <c r="CL178" i="20"/>
  <c r="CL179" i="20"/>
  <c r="CL180" i="20"/>
  <c r="CL181" i="20"/>
  <c r="CL182" i="20"/>
  <c r="CL183" i="20"/>
  <c r="CL184" i="20"/>
  <c r="CL185" i="20"/>
  <c r="CL186" i="20"/>
  <c r="CL187" i="20"/>
  <c r="CL188" i="20"/>
  <c r="CL189" i="20"/>
  <c r="CL190" i="20"/>
  <c r="CL191" i="20"/>
  <c r="CL192" i="20"/>
  <c r="CL193" i="20"/>
  <c r="CL194" i="20"/>
  <c r="CL195" i="20"/>
  <c r="CL196" i="20"/>
  <c r="CL197" i="20"/>
  <c r="CL198" i="20"/>
  <c r="CL199" i="20"/>
  <c r="CL200" i="20"/>
  <c r="CL201" i="20"/>
  <c r="CL202" i="20"/>
  <c r="CL203" i="20"/>
  <c r="CL204" i="20"/>
  <c r="CL205" i="20"/>
  <c r="CL206" i="20"/>
  <c r="CL207" i="20"/>
  <c r="CL208" i="20"/>
  <c r="CL209" i="20"/>
  <c r="CL210" i="20"/>
  <c r="CL211" i="20"/>
  <c r="CL212" i="20"/>
  <c r="CL213" i="20"/>
  <c r="CL214" i="20"/>
  <c r="CL215" i="20"/>
  <c r="CL216" i="20"/>
  <c r="CL217" i="20"/>
  <c r="CL218" i="20"/>
  <c r="CL219" i="20"/>
  <c r="CL220" i="20"/>
  <c r="CL221" i="20"/>
  <c r="CL222" i="20"/>
  <c r="CL223" i="20"/>
  <c r="CL224" i="20"/>
  <c r="CL225" i="20"/>
  <c r="CL226" i="20"/>
  <c r="CL227" i="20"/>
  <c r="CL228" i="20"/>
  <c r="CL229" i="20"/>
  <c r="CL230" i="20"/>
  <c r="CL231" i="20"/>
  <c r="CL232" i="20"/>
  <c r="CL233" i="20"/>
  <c r="CL234" i="20"/>
  <c r="CL235" i="20"/>
  <c r="CL236" i="20"/>
  <c r="CL237" i="20"/>
  <c r="CL238" i="20"/>
  <c r="CL239" i="20"/>
  <c r="CL240" i="20"/>
  <c r="CL241" i="20"/>
  <c r="CL242" i="20"/>
  <c r="CL243" i="20"/>
  <c r="CL244" i="20"/>
  <c r="CL245" i="20"/>
  <c r="CL246" i="20"/>
  <c r="CL247" i="20"/>
  <c r="CL248" i="20"/>
  <c r="CL249" i="20"/>
  <c r="CL252" i="20"/>
  <c r="CL254" i="20"/>
  <c r="CL255" i="20"/>
  <c r="CL256" i="20"/>
  <c r="CL257" i="20"/>
  <c r="CL258" i="20"/>
  <c r="CL259" i="20"/>
  <c r="CL260" i="20"/>
  <c r="CL261" i="20"/>
  <c r="CL262" i="20"/>
  <c r="CL263" i="20"/>
  <c r="CL264" i="20"/>
  <c r="CL265" i="20"/>
  <c r="CL266" i="20"/>
  <c r="CL267" i="20"/>
  <c r="CL268" i="20"/>
  <c r="CL269" i="20"/>
  <c r="CL270" i="20"/>
  <c r="CL271" i="20"/>
  <c r="CL272" i="20"/>
  <c r="CL273" i="20"/>
  <c r="CL274" i="20"/>
  <c r="CL275" i="20"/>
  <c r="CL276" i="20"/>
  <c r="CL277" i="20"/>
  <c r="CL278" i="20"/>
  <c r="CL279" i="20"/>
  <c r="CL280" i="20"/>
  <c r="CL281" i="20"/>
  <c r="CL282" i="20"/>
  <c r="CL283" i="20"/>
  <c r="CL284" i="20"/>
  <c r="CL285" i="20"/>
  <c r="CL286" i="20"/>
  <c r="CL287" i="20"/>
  <c r="CL288" i="20"/>
  <c r="CL289" i="20"/>
  <c r="CL290" i="20"/>
  <c r="CL291" i="20"/>
  <c r="CL292" i="20"/>
  <c r="CL293" i="20"/>
  <c r="CL294" i="20"/>
  <c r="CL295" i="20"/>
  <c r="CL296" i="20"/>
  <c r="CL297" i="20"/>
  <c r="CL298" i="20"/>
  <c r="CL299" i="20"/>
  <c r="CL300" i="20"/>
  <c r="CL301" i="20"/>
  <c r="CL302" i="20"/>
  <c r="CL303" i="20"/>
  <c r="CL304" i="20"/>
  <c r="CL305" i="20"/>
  <c r="CL306" i="20"/>
  <c r="CL307" i="20"/>
  <c r="CL308" i="20"/>
  <c r="CL309" i="20"/>
  <c r="CL310" i="20"/>
  <c r="CL311" i="20"/>
  <c r="CL312" i="20"/>
  <c r="CL313" i="20"/>
  <c r="CL314" i="20"/>
  <c r="CL315" i="20"/>
  <c r="CL316" i="20"/>
  <c r="CL317" i="20"/>
  <c r="CL318" i="20"/>
  <c r="CL319" i="20"/>
  <c r="CL320" i="20"/>
  <c r="CL321" i="20"/>
  <c r="CL322" i="20"/>
  <c r="CL323" i="20"/>
  <c r="CL324" i="20"/>
  <c r="CL325" i="20"/>
  <c r="CL326" i="20"/>
  <c r="CL327" i="20"/>
  <c r="CL328" i="20"/>
  <c r="CL329" i="20"/>
  <c r="CL330" i="20"/>
  <c r="CL331" i="20"/>
  <c r="CL332" i="20"/>
  <c r="CL333" i="20"/>
  <c r="CL334" i="20"/>
  <c r="CL335" i="20"/>
  <c r="CL336" i="20"/>
  <c r="CL337" i="20"/>
  <c r="CL338" i="20"/>
  <c r="CL339" i="20"/>
  <c r="CL340" i="20"/>
  <c r="CL341" i="20"/>
  <c r="CL342" i="20"/>
  <c r="CL343" i="20"/>
  <c r="CL344" i="20"/>
  <c r="CL345" i="20"/>
  <c r="CL346" i="20"/>
  <c r="CL347" i="20"/>
  <c r="CL348" i="20"/>
  <c r="CL349" i="20"/>
  <c r="CL350" i="20"/>
  <c r="CL351" i="20"/>
  <c r="CL352" i="20"/>
  <c r="CL353" i="20"/>
  <c r="CL354" i="20"/>
  <c r="CL355" i="20"/>
  <c r="CL356" i="20"/>
  <c r="CL357" i="20"/>
  <c r="CL358" i="20"/>
  <c r="CL359" i="20"/>
  <c r="CL360" i="20"/>
  <c r="CL361" i="20"/>
  <c r="CL362" i="20"/>
  <c r="CL363" i="20"/>
  <c r="CL364" i="20"/>
  <c r="CL365" i="20"/>
  <c r="CL366" i="20"/>
  <c r="CL367" i="20"/>
  <c r="CL368" i="20"/>
  <c r="CL369" i="20"/>
  <c r="CL370" i="20"/>
  <c r="CL371" i="20"/>
  <c r="CL372" i="20"/>
  <c r="CL373" i="20"/>
  <c r="CL374" i="20"/>
  <c r="CL375" i="20"/>
  <c r="CL376" i="20"/>
  <c r="CL377" i="20"/>
  <c r="CL378" i="20"/>
  <c r="CL379" i="20"/>
  <c r="CL380" i="20"/>
  <c r="CL381" i="20"/>
  <c r="CL382" i="20"/>
  <c r="CL383" i="20"/>
  <c r="CL384" i="20"/>
  <c r="CL385" i="20"/>
  <c r="CL386" i="20"/>
  <c r="CL387" i="20"/>
  <c r="CL388" i="20"/>
  <c r="CL389" i="20"/>
  <c r="CL390" i="20"/>
  <c r="CL391" i="20"/>
  <c r="CL392" i="20"/>
  <c r="CL393" i="20"/>
  <c r="CL394" i="20"/>
  <c r="CL395" i="20"/>
  <c r="CL396" i="20"/>
  <c r="CL397" i="20"/>
  <c r="CL398" i="20"/>
  <c r="CL399" i="20"/>
  <c r="CL400" i="20"/>
  <c r="CL401" i="20"/>
  <c r="CL402" i="20"/>
  <c r="CL403" i="20"/>
  <c r="CL404" i="20"/>
  <c r="CL405" i="20"/>
  <c r="CL406" i="20"/>
  <c r="CL407" i="20"/>
  <c r="CL408" i="20"/>
  <c r="CL409" i="20"/>
  <c r="CL410" i="20"/>
  <c r="CL411" i="20"/>
  <c r="CL412" i="20"/>
  <c r="CL413" i="20"/>
  <c r="CL414" i="20"/>
  <c r="CL415" i="20"/>
  <c r="CL416" i="20"/>
  <c r="CL417" i="20"/>
  <c r="CL418" i="20"/>
  <c r="CL419" i="20"/>
  <c r="CL420" i="20"/>
  <c r="CL421" i="20"/>
  <c r="CL422" i="20"/>
  <c r="CL423" i="20"/>
  <c r="CL424" i="20"/>
  <c r="CL425" i="20"/>
  <c r="CL426" i="20"/>
  <c r="CL427" i="20"/>
  <c r="CL428" i="20"/>
  <c r="CL429" i="20"/>
  <c r="CL430" i="20"/>
  <c r="CL431" i="20"/>
  <c r="CL432" i="20"/>
  <c r="CL433" i="20"/>
  <c r="CL434" i="20"/>
  <c r="CL435" i="20"/>
  <c r="CL436" i="20"/>
  <c r="CL437" i="20"/>
  <c r="CL438" i="20"/>
  <c r="CL439" i="20"/>
  <c r="CL440" i="20"/>
  <c r="CL441" i="20"/>
  <c r="CL442" i="20"/>
  <c r="CL443" i="20"/>
  <c r="CL444" i="20"/>
  <c r="CL445" i="20"/>
  <c r="CL446" i="20"/>
  <c r="CL447" i="20"/>
  <c r="CL448" i="20"/>
  <c r="CL449" i="20"/>
  <c r="CL450" i="20"/>
  <c r="CL451" i="20"/>
  <c r="CL452" i="20"/>
  <c r="CL453" i="20"/>
  <c r="CL454" i="20"/>
  <c r="CL455" i="20"/>
  <c r="CL456" i="20"/>
  <c r="CL457" i="20"/>
  <c r="CL458" i="20"/>
  <c r="CL459" i="20"/>
  <c r="CL460" i="20"/>
  <c r="CL461" i="20"/>
  <c r="CL462" i="20"/>
  <c r="CL463" i="20"/>
  <c r="CL464" i="20"/>
  <c r="CL465" i="20"/>
  <c r="CL466" i="20"/>
  <c r="CL467" i="20"/>
  <c r="CL468" i="20"/>
  <c r="CL469" i="20"/>
  <c r="CL470" i="20"/>
  <c r="CL471" i="20"/>
  <c r="CL472" i="20"/>
  <c r="CL473" i="20"/>
  <c r="CL474" i="20"/>
  <c r="CL475" i="20"/>
  <c r="CL476" i="20"/>
  <c r="CL477" i="20"/>
  <c r="CL478" i="20"/>
  <c r="CL479" i="20"/>
  <c r="CL480" i="20"/>
  <c r="CL481" i="20"/>
  <c r="CL482" i="20"/>
  <c r="CL483" i="20"/>
  <c r="CL484" i="20"/>
  <c r="CL485" i="20"/>
  <c r="CL486" i="20"/>
  <c r="CL487" i="20"/>
  <c r="CL488" i="20"/>
  <c r="CL489" i="20"/>
  <c r="CL490" i="20"/>
  <c r="CL491" i="20"/>
  <c r="CL492" i="20"/>
  <c r="CL493" i="20"/>
  <c r="CL494" i="20"/>
  <c r="CL495" i="20"/>
  <c r="CL496" i="20"/>
  <c r="CL497" i="20"/>
  <c r="CL498" i="20"/>
  <c r="CL499" i="20"/>
  <c r="CL500" i="20"/>
  <c r="CL501" i="20"/>
  <c r="CL502" i="20"/>
  <c r="CL503" i="20"/>
  <c r="CL504" i="20"/>
  <c r="CL505" i="20"/>
  <c r="CL506" i="20"/>
  <c r="CL507" i="20"/>
  <c r="CL508" i="20"/>
  <c r="CL509" i="20"/>
  <c r="CL510" i="20"/>
  <c r="CL511" i="20"/>
  <c r="CL512" i="20"/>
  <c r="CL513" i="20"/>
  <c r="CL514" i="20"/>
  <c r="CL515" i="20"/>
  <c r="CL253" i="20"/>
  <c r="CL516" i="20"/>
  <c r="CL517" i="20"/>
  <c r="CL518" i="20"/>
  <c r="CL519" i="20"/>
  <c r="CL520" i="20"/>
  <c r="CL521" i="20"/>
  <c r="CL522" i="20"/>
  <c r="CL523" i="20"/>
  <c r="CL524" i="20"/>
  <c r="CL525" i="20"/>
  <c r="CL526" i="20"/>
  <c r="CL527" i="20"/>
  <c r="CL528" i="20"/>
  <c r="CL529" i="20"/>
  <c r="CL530" i="20"/>
  <c r="CL531" i="20"/>
  <c r="CL532" i="20"/>
  <c r="CL533" i="20"/>
  <c r="CL534" i="20"/>
  <c r="CL535" i="20"/>
  <c r="CL536" i="20"/>
  <c r="CL537" i="20"/>
  <c r="CL538" i="20"/>
  <c r="CL539" i="20"/>
  <c r="CL540" i="20"/>
  <c r="CL541" i="20"/>
  <c r="CL542" i="20"/>
  <c r="CL543" i="20"/>
  <c r="CL544" i="20"/>
  <c r="CL545" i="20"/>
  <c r="CL546" i="20"/>
  <c r="CL547" i="20"/>
  <c r="CL548" i="20"/>
  <c r="CL549" i="20"/>
  <c r="CL550" i="20"/>
  <c r="CL551" i="20"/>
  <c r="CL552" i="20"/>
  <c r="CL553" i="20"/>
  <c r="CL554" i="20"/>
  <c r="CL555" i="20"/>
  <c r="CL556" i="20"/>
  <c r="CL557" i="20"/>
  <c r="CL558" i="20"/>
  <c r="CL559" i="20"/>
  <c r="CL560" i="20"/>
  <c r="CL561" i="20"/>
  <c r="CL562" i="20"/>
  <c r="CL563" i="20"/>
  <c r="CL564" i="20"/>
  <c r="CL565" i="20"/>
  <c r="CL566" i="20"/>
  <c r="CL567" i="20"/>
  <c r="CL568" i="20"/>
  <c r="CL569" i="20"/>
  <c r="CL570" i="20"/>
  <c r="CL571" i="20"/>
  <c r="CL572" i="20"/>
  <c r="CL573" i="20"/>
  <c r="CL574" i="20"/>
  <c r="CL575" i="20"/>
  <c r="CL576" i="20"/>
  <c r="CL577" i="20"/>
  <c r="CL578" i="20"/>
  <c r="CL579" i="20"/>
  <c r="CL580" i="20"/>
  <c r="CL581" i="20"/>
  <c r="CL582" i="20"/>
  <c r="CL583" i="20"/>
  <c r="CL584" i="20"/>
  <c r="CL585" i="20"/>
  <c r="CL586" i="20"/>
  <c r="CL587" i="20"/>
  <c r="CL588" i="20"/>
  <c r="CL589" i="20"/>
  <c r="CL590" i="20"/>
  <c r="CL591" i="20"/>
  <c r="CL592" i="20"/>
  <c r="CL593" i="20"/>
  <c r="CL594" i="20"/>
  <c r="CL595" i="20"/>
  <c r="CL596" i="20"/>
  <c r="CL597" i="20"/>
  <c r="CL598" i="20"/>
  <c r="CL599" i="20"/>
  <c r="CL600" i="20"/>
  <c r="CL601" i="20"/>
  <c r="CL602" i="20"/>
  <c r="CL603" i="20"/>
  <c r="CL604" i="20"/>
  <c r="CL605" i="20"/>
  <c r="CL606" i="20"/>
  <c r="CL607" i="20"/>
  <c r="CL608" i="20"/>
  <c r="CL609" i="20"/>
  <c r="CL610" i="20"/>
  <c r="CL611" i="20"/>
  <c r="CL612" i="20"/>
  <c r="CL613" i="20"/>
  <c r="CL614" i="20"/>
  <c r="CL615" i="20"/>
  <c r="CL616" i="20"/>
  <c r="CL617" i="20"/>
  <c r="CL618" i="20"/>
  <c r="CL619" i="20"/>
  <c r="CL620" i="20"/>
  <c r="CL621" i="20"/>
  <c r="CL622" i="20"/>
  <c r="CL623" i="20"/>
  <c r="CL624" i="20"/>
  <c r="CL625" i="20"/>
  <c r="CL626" i="20"/>
  <c r="CL627" i="20"/>
  <c r="CL628" i="20"/>
  <c r="CL629" i="20"/>
  <c r="CL630" i="20"/>
  <c r="CL631" i="20"/>
  <c r="CL632" i="20"/>
  <c r="CL633" i="20"/>
  <c r="CL634" i="20"/>
  <c r="CL635" i="20"/>
  <c r="CL636" i="20"/>
  <c r="CL637" i="20"/>
  <c r="CL638" i="20"/>
  <c r="CL639" i="20"/>
  <c r="CL640" i="20"/>
  <c r="CL641" i="20"/>
  <c r="CL642" i="20"/>
  <c r="CL643" i="20"/>
  <c r="CL644" i="20"/>
  <c r="CL645" i="20"/>
  <c r="CL646" i="20"/>
  <c r="CL647" i="20"/>
  <c r="CL648" i="20"/>
  <c r="CL649" i="20"/>
  <c r="CL650" i="20"/>
  <c r="CL651" i="20"/>
  <c r="CL652" i="20"/>
  <c r="CL653" i="20"/>
  <c r="CL654" i="20"/>
  <c r="CL655" i="20"/>
  <c r="CL656" i="20"/>
  <c r="BQ657" i="20"/>
  <c r="CL657" i="20" s="1"/>
  <c r="CL658" i="20"/>
  <c r="CL659" i="20"/>
  <c r="CL660" i="20"/>
  <c r="CL661" i="20"/>
  <c r="CL662" i="20"/>
  <c r="CL663" i="20"/>
  <c r="CL664" i="20"/>
  <c r="CL665" i="20"/>
  <c r="CL666" i="20"/>
  <c r="CL667" i="20"/>
  <c r="CL668" i="20"/>
  <c r="CL669" i="20"/>
  <c r="CL670" i="20"/>
  <c r="CL671" i="20"/>
  <c r="CL672" i="20"/>
  <c r="CL673" i="20"/>
  <c r="CL674" i="20"/>
  <c r="CL675" i="20"/>
  <c r="CL676" i="20"/>
  <c r="CL677" i="20"/>
  <c r="CL678" i="20"/>
  <c r="CL679" i="20"/>
  <c r="CL680" i="20"/>
  <c r="CL681" i="20"/>
  <c r="CL682" i="20"/>
  <c r="CL683" i="20"/>
  <c r="CL684" i="20"/>
  <c r="CL685" i="20"/>
  <c r="CL686" i="20"/>
  <c r="CL687" i="20"/>
  <c r="CL688" i="20"/>
  <c r="CL689" i="20"/>
  <c r="CL690" i="20"/>
  <c r="CL691" i="20"/>
  <c r="CL692" i="20"/>
  <c r="CL693" i="20"/>
  <c r="CL694" i="20"/>
  <c r="CL695" i="20"/>
  <c r="CL696" i="20"/>
  <c r="CL697" i="20"/>
  <c r="CL698" i="20"/>
  <c r="CL699" i="20"/>
  <c r="CL700" i="20"/>
  <c r="CL701" i="20"/>
  <c r="CL702" i="20"/>
  <c r="CL703" i="20"/>
  <c r="CL704" i="20"/>
  <c r="CL705" i="20"/>
  <c r="CL706" i="20"/>
  <c r="CL707" i="20"/>
  <c r="CL708" i="20"/>
  <c r="CL709" i="20"/>
  <c r="CL710" i="20"/>
  <c r="CL711" i="20"/>
  <c r="CL712" i="20"/>
  <c r="CL713" i="20"/>
  <c r="CL714" i="20"/>
  <c r="CL715" i="20"/>
  <c r="CL716" i="20"/>
  <c r="CL717" i="20"/>
  <c r="CL718" i="20"/>
  <c r="CL719" i="20"/>
  <c r="CL720" i="20"/>
  <c r="CL721" i="20"/>
  <c r="CL722" i="20"/>
  <c r="CL723" i="20"/>
  <c r="CL724" i="20"/>
  <c r="CL725" i="20"/>
  <c r="CL726" i="20"/>
  <c r="CL727" i="20"/>
  <c r="CL728" i="20"/>
  <c r="CL729" i="20"/>
  <c r="CL730" i="20"/>
  <c r="BQ731" i="20"/>
  <c r="CK731" i="20" s="1"/>
  <c r="CL732" i="20"/>
  <c r="CL733" i="20"/>
  <c r="CL734" i="20"/>
  <c r="CL735" i="20"/>
  <c r="CL736" i="20"/>
  <c r="CL737" i="20"/>
  <c r="CL738" i="20"/>
  <c r="CL739" i="20"/>
  <c r="CL740" i="20"/>
  <c r="CL741" i="20"/>
  <c r="CL742" i="20"/>
  <c r="CL743" i="20"/>
  <c r="CL744" i="20"/>
  <c r="CL745" i="20"/>
  <c r="CL746" i="20"/>
  <c r="CL747" i="20"/>
  <c r="CL748" i="20"/>
  <c r="CL749" i="20"/>
  <c r="CL750" i="20"/>
  <c r="CL751" i="20"/>
  <c r="CL752" i="20"/>
  <c r="CL753" i="20"/>
  <c r="CL754" i="20"/>
  <c r="CL755" i="20"/>
  <c r="CL756" i="20"/>
  <c r="CL757" i="20"/>
  <c r="CL758" i="20"/>
  <c r="CL759" i="20"/>
  <c r="CL760" i="20"/>
  <c r="CL761" i="20"/>
  <c r="CL762" i="20"/>
  <c r="CL763" i="20"/>
  <c r="CL764" i="20"/>
  <c r="CL765" i="20"/>
  <c r="BQ766" i="20"/>
  <c r="CK766" i="20" s="1"/>
  <c r="CL767" i="20"/>
  <c r="BQ768" i="20"/>
  <c r="CJ768" i="20" s="1"/>
  <c r="BO769" i="20"/>
  <c r="CL769" i="20" s="1"/>
  <c r="BO770" i="20"/>
  <c r="CI770" i="20" s="1"/>
  <c r="CL771" i="20"/>
  <c r="CL772" i="20"/>
  <c r="CL773" i="20"/>
  <c r="CL774" i="20"/>
  <c r="CL775" i="20"/>
  <c r="CL776" i="20"/>
  <c r="CL777" i="20"/>
  <c r="CL778" i="20"/>
  <c r="CL779" i="20"/>
  <c r="CL780" i="20"/>
  <c r="CL781" i="20"/>
  <c r="CL782" i="20"/>
  <c r="CL783" i="20"/>
  <c r="CL784" i="20"/>
  <c r="CL785" i="20"/>
  <c r="CL786" i="20"/>
  <c r="CL787" i="20"/>
  <c r="CL788" i="20"/>
  <c r="CL789" i="20"/>
  <c r="CL790" i="20"/>
  <c r="CL791" i="20"/>
  <c r="CL792" i="20"/>
  <c r="CL793" i="20"/>
  <c r="CL794" i="20"/>
  <c r="CL795" i="20"/>
  <c r="CL796" i="20"/>
  <c r="CL797" i="20"/>
  <c r="CL798" i="20"/>
  <c r="CL799" i="20"/>
  <c r="CL800" i="20"/>
  <c r="CL801" i="20"/>
  <c r="CL802" i="20"/>
  <c r="CL803" i="20"/>
  <c r="CL804" i="20"/>
  <c r="CL805" i="20"/>
  <c r="CL806" i="20"/>
  <c r="CL807" i="20"/>
  <c r="CL808" i="20"/>
  <c r="CL809" i="20"/>
  <c r="CL810" i="20"/>
  <c r="CL811" i="20"/>
  <c r="CL812" i="20"/>
  <c r="CL813" i="20"/>
  <c r="CL814" i="20"/>
  <c r="CL815" i="20"/>
  <c r="CL816" i="20"/>
  <c r="CL817" i="20"/>
  <c r="CL818" i="20"/>
  <c r="CL819" i="20"/>
  <c r="CL820" i="20"/>
  <c r="CL821" i="20"/>
  <c r="CL822" i="20"/>
  <c r="CL823" i="20"/>
  <c r="CL824" i="20"/>
  <c r="CL825" i="20"/>
  <c r="CL826" i="20"/>
  <c r="CL827" i="20"/>
  <c r="CL828" i="20"/>
  <c r="CL829" i="20"/>
  <c r="CL830" i="20"/>
  <c r="CL831" i="20"/>
  <c r="CL832" i="20"/>
  <c r="CL833" i="20"/>
  <c r="CL834" i="20"/>
  <c r="CL835" i="20"/>
  <c r="CL836" i="20"/>
  <c r="CL837" i="20"/>
  <c r="CL838" i="20"/>
  <c r="CL839" i="20"/>
  <c r="CL840" i="20"/>
  <c r="CL841" i="20"/>
  <c r="CL842" i="20"/>
  <c r="CL843" i="20"/>
  <c r="CL844" i="20"/>
  <c r="CL845" i="20"/>
  <c r="CL846" i="20"/>
  <c r="CL847" i="20"/>
  <c r="CL848" i="20"/>
  <c r="CL849" i="20"/>
  <c r="CL850" i="20"/>
  <c r="CL851" i="20"/>
  <c r="CL852" i="20"/>
  <c r="CL853" i="20"/>
  <c r="CL854" i="20"/>
  <c r="CL855" i="20"/>
  <c r="CL856" i="20"/>
  <c r="CL857" i="20"/>
  <c r="CL858" i="20"/>
  <c r="CL859" i="20"/>
  <c r="CL860" i="20"/>
  <c r="CL861" i="20"/>
  <c r="CL862" i="20"/>
  <c r="CL863" i="20"/>
  <c r="CL864" i="20"/>
  <c r="CL865" i="20"/>
  <c r="CL866" i="20"/>
  <c r="CL867" i="20"/>
  <c r="CL868" i="20"/>
  <c r="CL869" i="20"/>
  <c r="CL870" i="20"/>
  <c r="CL871" i="20"/>
  <c r="CL872" i="20"/>
  <c r="CL873" i="20"/>
  <c r="CL874" i="20"/>
  <c r="CL875" i="20"/>
  <c r="CL876" i="20"/>
  <c r="CL877" i="20"/>
  <c r="CL878" i="20"/>
  <c r="CL879" i="20"/>
  <c r="CL880" i="20"/>
  <c r="CL881" i="20"/>
  <c r="CL882" i="20"/>
  <c r="CL883" i="20"/>
  <c r="CL884" i="20"/>
  <c r="CL885" i="20"/>
  <c r="CL886" i="20"/>
  <c r="CL887" i="20"/>
  <c r="CL888" i="20"/>
  <c r="CL889" i="20"/>
  <c r="CL890" i="20"/>
  <c r="CL891" i="20"/>
  <c r="CL892" i="20"/>
  <c r="CL893" i="20"/>
  <c r="CL894" i="20"/>
  <c r="CL895" i="20"/>
  <c r="CL896" i="20"/>
  <c r="CL897" i="20"/>
  <c r="CL898" i="20"/>
  <c r="CL899" i="20"/>
  <c r="CL900" i="20"/>
  <c r="CL901" i="20"/>
  <c r="CL902" i="20"/>
  <c r="CL903" i="20"/>
  <c r="CL904" i="20"/>
  <c r="CL905" i="20"/>
  <c r="CL906" i="20"/>
  <c r="CL907" i="20"/>
  <c r="CL908" i="20"/>
  <c r="CL909" i="20"/>
  <c r="CL910" i="20"/>
  <c r="CL911" i="20"/>
  <c r="CL912" i="20"/>
  <c r="CL913" i="20"/>
  <c r="CL914" i="20"/>
  <c r="CL915" i="20"/>
  <c r="CL916" i="20"/>
  <c r="CL917" i="20"/>
  <c r="CL918" i="20"/>
  <c r="CL919" i="20"/>
  <c r="CL920" i="20"/>
  <c r="CL921" i="20"/>
  <c r="CL922" i="20"/>
  <c r="CL923" i="20"/>
  <c r="CL924" i="20"/>
  <c r="CL925" i="20"/>
  <c r="CL926" i="20"/>
  <c r="CL927" i="20"/>
  <c r="CL928" i="20"/>
  <c r="CL929" i="20"/>
  <c r="CL930" i="20"/>
  <c r="CL931" i="20"/>
  <c r="CL932" i="20"/>
  <c r="CL933" i="20"/>
  <c r="CL934" i="20"/>
  <c r="CL935" i="20"/>
  <c r="CL936" i="20"/>
  <c r="CL937" i="20"/>
  <c r="CL938" i="20"/>
  <c r="CL939" i="20"/>
  <c r="CL940" i="20"/>
  <c r="CL941" i="20"/>
  <c r="CL942" i="20"/>
  <c r="CL943" i="20"/>
  <c r="CL944" i="20"/>
  <c r="CL945" i="20"/>
  <c r="CL946" i="20"/>
  <c r="CL947" i="20"/>
  <c r="CL948" i="20"/>
  <c r="CL949" i="20"/>
  <c r="CL950" i="20"/>
  <c r="CL951" i="20"/>
  <c r="CL952" i="20"/>
  <c r="CL953" i="20"/>
  <c r="CL954" i="20"/>
  <c r="CL955" i="20"/>
  <c r="CL956" i="20"/>
  <c r="CL957" i="20"/>
  <c r="CL958" i="20"/>
  <c r="CL959" i="20"/>
  <c r="CL960" i="20"/>
  <c r="CL961" i="20"/>
  <c r="CL962" i="20"/>
  <c r="CL963" i="20"/>
  <c r="CL964" i="20"/>
  <c r="CL965" i="20"/>
  <c r="CL966" i="20"/>
  <c r="CL967" i="20"/>
  <c r="CL968" i="20"/>
  <c r="CL969" i="20"/>
  <c r="CL970" i="20"/>
  <c r="CL971" i="20"/>
  <c r="CL972" i="20"/>
  <c r="CL973" i="20"/>
  <c r="CL974" i="20"/>
  <c r="CL975" i="20"/>
  <c r="CL976" i="20"/>
  <c r="CL977" i="20"/>
  <c r="CL978" i="20"/>
  <c r="CL979" i="20"/>
  <c r="CL980" i="20"/>
  <c r="CL981" i="20"/>
  <c r="CL982" i="20"/>
  <c r="CL983" i="20"/>
  <c r="CL984" i="20"/>
  <c r="CL985" i="20"/>
  <c r="CL986" i="20"/>
  <c r="CL987" i="20"/>
  <c r="CL988" i="20"/>
  <c r="CL989" i="20"/>
  <c r="CL990" i="20"/>
  <c r="CL991" i="20"/>
  <c r="CL992" i="20"/>
  <c r="CL993" i="20"/>
  <c r="CL994" i="20"/>
  <c r="CL995" i="20"/>
  <c r="CL996" i="20"/>
  <c r="CL997" i="20"/>
  <c r="CL998" i="20"/>
  <c r="CL999" i="20"/>
  <c r="CL1000" i="20"/>
  <c r="CL1001" i="20"/>
  <c r="CL1002" i="20"/>
  <c r="CL1003" i="20"/>
  <c r="CL1004" i="20"/>
  <c r="CL1005" i="20"/>
  <c r="CL1006" i="20"/>
  <c r="CL1007" i="20"/>
  <c r="CL1008" i="20"/>
  <c r="CL1009" i="20"/>
  <c r="CL1010" i="20"/>
  <c r="CL1011" i="20"/>
  <c r="CL1012" i="20"/>
  <c r="CL1013" i="20"/>
  <c r="CL1014" i="20"/>
  <c r="CL1015" i="20"/>
  <c r="CL1016" i="20"/>
  <c r="CL1017" i="20"/>
  <c r="CL1018" i="20"/>
  <c r="CL1019" i="20"/>
  <c r="CL1020" i="20"/>
  <c r="CL1021" i="20"/>
  <c r="CL1022" i="20"/>
  <c r="CL1023" i="20"/>
  <c r="CL1024" i="20"/>
  <c r="CL1025" i="20"/>
  <c r="CL1026" i="20"/>
  <c r="CL1027" i="20"/>
  <c r="CL1028" i="20"/>
  <c r="CL1029" i="20"/>
  <c r="CL1030" i="20"/>
  <c r="CL1031" i="20"/>
  <c r="CL1032" i="20"/>
  <c r="CL1033" i="20"/>
  <c r="CL1034" i="20"/>
  <c r="CL1035" i="20"/>
  <c r="CL1309" i="20"/>
  <c r="CL1310" i="20"/>
  <c r="CL1311" i="20"/>
  <c r="CL1312" i="20"/>
  <c r="CL1313" i="20"/>
  <c r="CL1314" i="20"/>
  <c r="CL1315" i="20"/>
  <c r="CL1316" i="20"/>
  <c r="CL1317" i="20"/>
  <c r="CL1318" i="20"/>
  <c r="CL1319" i="20"/>
  <c r="CL1320" i="20"/>
  <c r="CL1321" i="20"/>
  <c r="CL1322" i="20"/>
  <c r="CL1323" i="20"/>
  <c r="CL1324" i="20"/>
  <c r="CL1325" i="20"/>
  <c r="CL1326" i="20"/>
  <c r="CL1327" i="20"/>
  <c r="CL1328" i="20"/>
  <c r="CL1329" i="20"/>
  <c r="CL1330" i="20"/>
  <c r="CL1331" i="20"/>
  <c r="CL1332" i="20"/>
  <c r="CL1333" i="20"/>
  <c r="CL1334" i="20"/>
  <c r="CL1335" i="20"/>
  <c r="CL1336" i="20"/>
  <c r="CL1337" i="20"/>
  <c r="CL1338" i="20"/>
  <c r="CL1339" i="20"/>
  <c r="CL1340" i="20"/>
  <c r="CL1341" i="20"/>
  <c r="CL1342" i="20"/>
  <c r="CL1343" i="20"/>
  <c r="CL1344" i="20"/>
  <c r="CL1345" i="20"/>
  <c r="CL1346" i="20"/>
  <c r="CL1347" i="20"/>
  <c r="CL1348" i="20"/>
  <c r="CL1349" i="20"/>
  <c r="CL1350" i="20"/>
  <c r="CL1351" i="20"/>
  <c r="CL1352" i="20"/>
  <c r="CL1353" i="20"/>
  <c r="CL1354" i="20"/>
  <c r="CL1355" i="20"/>
  <c r="CL1356" i="20"/>
  <c r="CL1357" i="20"/>
  <c r="CL1358" i="20"/>
  <c r="CL1359" i="20"/>
  <c r="CL1360" i="20"/>
  <c r="CL1361" i="20"/>
  <c r="CL1362" i="20"/>
  <c r="CL1363" i="20"/>
  <c r="CL1364" i="20"/>
  <c r="CL1365" i="20"/>
  <c r="CL1366" i="20"/>
  <c r="CL1367" i="20"/>
  <c r="CL1368" i="20"/>
  <c r="CL1369" i="20"/>
  <c r="CL1370" i="20"/>
  <c r="CL1371" i="20"/>
  <c r="CL1372" i="20"/>
  <c r="CL1373" i="20"/>
  <c r="CL1374" i="20"/>
  <c r="CL1375" i="20"/>
  <c r="CL1376" i="20"/>
  <c r="CL1377" i="20"/>
  <c r="CL1378" i="20"/>
  <c r="CL1379" i="20"/>
  <c r="CL1380" i="20"/>
  <c r="CL1381" i="20"/>
  <c r="CL1382" i="20"/>
  <c r="CL1383" i="20"/>
  <c r="CL1384" i="20"/>
  <c r="CL1385" i="20"/>
  <c r="CL1386" i="20"/>
  <c r="CL1387" i="20"/>
  <c r="CL1388" i="20"/>
  <c r="CL1389" i="20"/>
  <c r="CL1390" i="20"/>
  <c r="CL1391" i="20"/>
  <c r="CL1392" i="20"/>
  <c r="CL1393" i="20"/>
  <c r="CL1394" i="20"/>
  <c r="CL1395" i="20"/>
  <c r="CL1396" i="20"/>
  <c r="CL1397" i="20"/>
  <c r="CL1398" i="20"/>
  <c r="CL1399" i="20"/>
  <c r="CL1400" i="20"/>
  <c r="CL1401" i="20"/>
  <c r="CL1402" i="20"/>
  <c r="CL1403" i="20"/>
  <c r="CL1404" i="20"/>
  <c r="CL1405" i="20"/>
  <c r="CL1406" i="20"/>
  <c r="CL1407" i="20"/>
  <c r="CL1408" i="20"/>
  <c r="CL1409" i="20"/>
  <c r="CL1410" i="20"/>
  <c r="CL1411" i="20"/>
  <c r="CL1412" i="20"/>
  <c r="CL1413" i="20"/>
  <c r="CL1414" i="20"/>
  <c r="CL1415" i="20"/>
  <c r="CL1416" i="20"/>
  <c r="CL1417" i="20"/>
  <c r="CL1418" i="20"/>
  <c r="CL1419" i="20"/>
  <c r="CL1420" i="20"/>
  <c r="CL1421" i="20"/>
  <c r="CL1422" i="20"/>
  <c r="CL1423" i="20"/>
  <c r="CL1424" i="20"/>
  <c r="CL1425" i="20"/>
  <c r="CL1426" i="20"/>
  <c r="CL1427" i="20"/>
  <c r="CL1428" i="20"/>
  <c r="CL1429" i="20"/>
  <c r="CL1430" i="20"/>
  <c r="CL1431" i="20"/>
  <c r="CL1432" i="20"/>
  <c r="CL1433" i="20"/>
  <c r="CL1434" i="20"/>
  <c r="CL1435" i="20"/>
  <c r="CL1436" i="20"/>
  <c r="CL1437" i="20"/>
  <c r="CL1438" i="20"/>
  <c r="CL1439" i="20"/>
  <c r="CL1440" i="20"/>
  <c r="CL1441" i="20"/>
  <c r="CL1442" i="20"/>
  <c r="CL1443" i="20"/>
  <c r="CL1444" i="20"/>
  <c r="CL1445" i="20"/>
  <c r="CL1446" i="20"/>
  <c r="CL1447" i="20"/>
  <c r="CL1448" i="20"/>
  <c r="CL1449" i="20"/>
  <c r="CL1450" i="20"/>
  <c r="CL1451" i="20"/>
  <c r="CL1452" i="20"/>
  <c r="CL1453" i="20"/>
  <c r="CL1454" i="20"/>
  <c r="CL1455" i="20"/>
  <c r="CL1456" i="20"/>
  <c r="CL1457" i="20"/>
  <c r="CL1458" i="20"/>
  <c r="CL1459" i="20"/>
  <c r="CK2" i="20"/>
  <c r="CK3" i="20"/>
  <c r="CK4" i="20"/>
  <c r="CK5" i="20"/>
  <c r="CK6" i="20"/>
  <c r="CK7" i="20"/>
  <c r="CK8" i="20"/>
  <c r="CK9" i="20"/>
  <c r="CK10" i="20"/>
  <c r="CK11" i="20"/>
  <c r="CK12" i="20"/>
  <c r="CK13" i="20"/>
  <c r="CK14" i="20"/>
  <c r="CK15" i="20"/>
  <c r="CK16" i="20"/>
  <c r="CK17" i="20"/>
  <c r="CK18" i="20"/>
  <c r="CK19" i="20"/>
  <c r="CK20" i="20"/>
  <c r="CK21" i="20"/>
  <c r="CK22" i="20"/>
  <c r="CK23" i="20"/>
  <c r="CK24" i="20"/>
  <c r="CK25" i="20"/>
  <c r="CK26" i="20"/>
  <c r="CK27" i="20"/>
  <c r="CK28" i="20"/>
  <c r="CK29" i="20"/>
  <c r="CK30" i="20"/>
  <c r="CK31" i="20"/>
  <c r="CK32" i="20"/>
  <c r="CK33" i="20"/>
  <c r="CK34" i="20"/>
  <c r="CK35" i="20"/>
  <c r="CK36" i="20"/>
  <c r="CK37" i="20"/>
  <c r="CK38" i="20"/>
  <c r="CK39" i="20"/>
  <c r="CK40" i="20"/>
  <c r="CK41" i="20"/>
  <c r="CK42" i="20"/>
  <c r="CK43" i="20"/>
  <c r="CK44" i="20"/>
  <c r="CK45" i="20"/>
  <c r="CK46" i="20"/>
  <c r="CK47" i="20"/>
  <c r="CK48" i="20"/>
  <c r="CK49" i="20"/>
  <c r="CK50" i="20"/>
  <c r="CK51" i="20"/>
  <c r="CK52" i="20"/>
  <c r="CK53" i="20"/>
  <c r="CK54" i="20"/>
  <c r="CK55" i="20"/>
  <c r="CK56" i="20"/>
  <c r="CK57" i="20"/>
  <c r="CK58" i="20"/>
  <c r="CK59" i="20"/>
  <c r="CK60" i="20"/>
  <c r="CK61" i="20"/>
  <c r="CK62" i="20"/>
  <c r="CK63" i="20"/>
  <c r="CK64" i="20"/>
  <c r="CK65" i="20"/>
  <c r="CK66" i="20"/>
  <c r="CK67" i="20"/>
  <c r="CK68" i="20"/>
  <c r="CK69" i="20"/>
  <c r="CK70" i="20"/>
  <c r="CK71" i="20"/>
  <c r="CK72" i="20"/>
  <c r="CK73" i="20"/>
  <c r="CK74" i="20"/>
  <c r="CK75" i="20"/>
  <c r="CK76" i="20"/>
  <c r="CK77" i="20"/>
  <c r="CK78" i="20"/>
  <c r="CK79" i="20"/>
  <c r="CK80" i="20"/>
  <c r="CK81" i="20"/>
  <c r="CK82" i="20"/>
  <c r="CK83" i="20"/>
  <c r="CK84" i="20"/>
  <c r="CK85" i="20"/>
  <c r="CK86" i="20"/>
  <c r="CK87" i="20"/>
  <c r="CK88" i="20"/>
  <c r="CK89" i="20"/>
  <c r="CK90" i="20"/>
  <c r="CK91" i="20"/>
  <c r="CK92" i="20"/>
  <c r="CK93" i="20"/>
  <c r="CK94" i="20"/>
  <c r="CK95" i="20"/>
  <c r="CK96" i="20"/>
  <c r="CK97" i="20"/>
  <c r="CK98" i="20"/>
  <c r="CK99" i="20"/>
  <c r="CK100" i="20"/>
  <c r="CK101" i="20"/>
  <c r="CK102" i="20"/>
  <c r="CK103" i="20"/>
  <c r="CK104" i="20"/>
  <c r="CK105" i="20"/>
  <c r="CK106" i="20"/>
  <c r="CK107" i="20"/>
  <c r="CK108" i="20"/>
  <c r="CK109" i="20"/>
  <c r="CK110" i="20"/>
  <c r="CK111" i="20"/>
  <c r="CK112" i="20"/>
  <c r="CK113" i="20"/>
  <c r="CK114" i="20"/>
  <c r="CK115" i="20"/>
  <c r="CK116" i="20"/>
  <c r="CK117" i="20"/>
  <c r="CK118" i="20"/>
  <c r="CK119" i="20"/>
  <c r="CK120" i="20"/>
  <c r="CK121" i="20"/>
  <c r="CK122" i="20"/>
  <c r="CK123" i="20"/>
  <c r="CK124" i="20"/>
  <c r="CK125" i="20"/>
  <c r="CK126" i="20"/>
  <c r="CK127" i="20"/>
  <c r="CK128" i="20"/>
  <c r="CK129" i="20"/>
  <c r="CK130" i="20"/>
  <c r="CK131" i="20"/>
  <c r="CK132" i="20"/>
  <c r="CK133" i="20"/>
  <c r="CK134" i="20"/>
  <c r="CK135" i="20"/>
  <c r="CK136" i="20"/>
  <c r="CK137" i="20"/>
  <c r="CK138" i="20"/>
  <c r="CK139" i="20"/>
  <c r="CK140" i="20"/>
  <c r="CK141" i="20"/>
  <c r="CK142" i="20"/>
  <c r="CK143" i="20"/>
  <c r="CK144" i="20"/>
  <c r="CK145" i="20"/>
  <c r="CK146" i="20"/>
  <c r="CK147" i="20"/>
  <c r="CK148" i="20"/>
  <c r="CK149" i="20"/>
  <c r="CK150" i="20"/>
  <c r="CK151" i="20"/>
  <c r="CK152" i="20"/>
  <c r="CK153" i="20"/>
  <c r="CK154" i="20"/>
  <c r="CK155" i="20"/>
  <c r="CK156" i="20"/>
  <c r="CK157" i="20"/>
  <c r="CK158" i="20"/>
  <c r="CK159" i="20"/>
  <c r="CK160" i="20"/>
  <c r="CK161" i="20"/>
  <c r="CK162" i="20"/>
  <c r="CK163" i="20"/>
  <c r="CK164" i="20"/>
  <c r="CK165" i="20"/>
  <c r="CK166" i="20"/>
  <c r="CK167" i="20"/>
  <c r="CK168" i="20"/>
  <c r="CK169" i="20"/>
  <c r="CK170" i="20"/>
  <c r="CK171" i="20"/>
  <c r="CK172" i="20"/>
  <c r="CK173" i="20"/>
  <c r="CK174" i="20"/>
  <c r="CK175" i="20"/>
  <c r="CK176" i="20"/>
  <c r="CK177" i="20"/>
  <c r="CK178" i="20"/>
  <c r="CK179" i="20"/>
  <c r="CK180" i="20"/>
  <c r="CK181" i="20"/>
  <c r="CK182" i="20"/>
  <c r="CK183" i="20"/>
  <c r="CK184" i="20"/>
  <c r="CK185" i="20"/>
  <c r="CK186" i="20"/>
  <c r="CK187" i="20"/>
  <c r="CK188" i="20"/>
  <c r="CK189" i="20"/>
  <c r="CK190" i="20"/>
  <c r="CK191" i="20"/>
  <c r="CK192" i="20"/>
  <c r="CK193" i="20"/>
  <c r="CK194" i="20"/>
  <c r="CK195" i="20"/>
  <c r="CK196" i="20"/>
  <c r="CK197" i="20"/>
  <c r="CK198" i="20"/>
  <c r="CK199" i="20"/>
  <c r="CK200" i="20"/>
  <c r="CK201" i="20"/>
  <c r="CK202" i="20"/>
  <c r="CK203" i="20"/>
  <c r="CK204" i="20"/>
  <c r="CK205" i="20"/>
  <c r="CK206" i="20"/>
  <c r="CK207" i="20"/>
  <c r="CK208" i="20"/>
  <c r="CK209" i="20"/>
  <c r="CK210" i="20"/>
  <c r="CK211" i="20"/>
  <c r="CK212" i="20"/>
  <c r="CK213" i="20"/>
  <c r="CK214" i="20"/>
  <c r="CK215" i="20"/>
  <c r="CK216" i="20"/>
  <c r="CK217" i="20"/>
  <c r="CK218" i="20"/>
  <c r="CK219" i="20"/>
  <c r="CK220" i="20"/>
  <c r="CK221" i="20"/>
  <c r="CK222" i="20"/>
  <c r="CK223" i="20"/>
  <c r="CK224" i="20"/>
  <c r="CK225" i="20"/>
  <c r="CK226" i="20"/>
  <c r="CK227" i="20"/>
  <c r="CK228" i="20"/>
  <c r="CK229" i="20"/>
  <c r="CK230" i="20"/>
  <c r="CK231" i="20"/>
  <c r="CK232" i="20"/>
  <c r="CK233" i="20"/>
  <c r="CK234" i="20"/>
  <c r="CK235" i="20"/>
  <c r="CK236" i="20"/>
  <c r="CK237" i="20"/>
  <c r="CK238" i="20"/>
  <c r="CK239" i="20"/>
  <c r="CK240" i="20"/>
  <c r="CK241" i="20"/>
  <c r="CK242" i="20"/>
  <c r="CK243" i="20"/>
  <c r="CK244" i="20"/>
  <c r="CK245" i="20"/>
  <c r="CK246" i="20"/>
  <c r="CK247" i="20"/>
  <c r="CK248" i="20"/>
  <c r="CK249" i="20"/>
  <c r="CK252" i="20"/>
  <c r="CK254" i="20"/>
  <c r="CK255" i="20"/>
  <c r="CK256" i="20"/>
  <c r="CK257" i="20"/>
  <c r="CK258" i="20"/>
  <c r="CK259" i="20"/>
  <c r="CK260" i="20"/>
  <c r="CK261" i="20"/>
  <c r="CK262" i="20"/>
  <c r="CK263" i="20"/>
  <c r="CK264" i="20"/>
  <c r="CK265" i="20"/>
  <c r="CK266" i="20"/>
  <c r="CK267" i="20"/>
  <c r="CK268" i="20"/>
  <c r="CK269" i="20"/>
  <c r="CK270" i="20"/>
  <c r="CK271" i="20"/>
  <c r="CK272" i="20"/>
  <c r="CK273" i="20"/>
  <c r="CK274" i="20"/>
  <c r="CK275" i="20"/>
  <c r="CK276" i="20"/>
  <c r="CK277" i="20"/>
  <c r="CK278" i="20"/>
  <c r="CK279" i="20"/>
  <c r="CK280" i="20"/>
  <c r="CK281" i="20"/>
  <c r="CK282" i="20"/>
  <c r="CK283" i="20"/>
  <c r="CK284" i="20"/>
  <c r="CK285" i="20"/>
  <c r="CK286" i="20"/>
  <c r="CK287" i="20"/>
  <c r="CK288" i="20"/>
  <c r="CK289" i="20"/>
  <c r="CK290" i="20"/>
  <c r="CK291" i="20"/>
  <c r="CK292" i="20"/>
  <c r="CK293" i="20"/>
  <c r="CK294" i="20"/>
  <c r="CK295" i="20"/>
  <c r="CK296" i="20"/>
  <c r="CK297" i="20"/>
  <c r="CK298" i="20"/>
  <c r="CK299" i="20"/>
  <c r="CK300" i="20"/>
  <c r="CK301" i="20"/>
  <c r="CK302" i="20"/>
  <c r="CK303" i="20"/>
  <c r="CK304" i="20"/>
  <c r="CK305" i="20"/>
  <c r="CK306" i="20"/>
  <c r="CK307" i="20"/>
  <c r="CK308" i="20"/>
  <c r="CK309" i="20"/>
  <c r="CK310" i="20"/>
  <c r="CK311" i="20"/>
  <c r="CK312" i="20"/>
  <c r="CK313" i="20"/>
  <c r="CK314" i="20"/>
  <c r="CK315" i="20"/>
  <c r="CK316" i="20"/>
  <c r="CK317" i="20"/>
  <c r="CK318" i="20"/>
  <c r="CK319" i="20"/>
  <c r="CK320" i="20"/>
  <c r="CK321" i="20"/>
  <c r="CK322" i="20"/>
  <c r="CK323" i="20"/>
  <c r="CK324" i="20"/>
  <c r="CK325" i="20"/>
  <c r="CK326" i="20"/>
  <c r="CK327" i="20"/>
  <c r="CK328" i="20"/>
  <c r="CK329" i="20"/>
  <c r="CK330" i="20"/>
  <c r="CK331" i="20"/>
  <c r="CK332" i="20"/>
  <c r="CK333" i="20"/>
  <c r="CK334" i="20"/>
  <c r="CK335" i="20"/>
  <c r="CK336" i="20"/>
  <c r="CK337" i="20"/>
  <c r="CK338" i="20"/>
  <c r="CK339" i="20"/>
  <c r="CK340" i="20"/>
  <c r="CK341" i="20"/>
  <c r="CK342" i="20"/>
  <c r="CK343" i="20"/>
  <c r="CK344" i="20"/>
  <c r="CK345" i="20"/>
  <c r="CK346" i="20"/>
  <c r="CK347" i="20"/>
  <c r="CK348" i="20"/>
  <c r="CK349" i="20"/>
  <c r="CK350" i="20"/>
  <c r="CK351" i="20"/>
  <c r="CK352" i="20"/>
  <c r="CK353" i="20"/>
  <c r="CK354" i="20"/>
  <c r="CK355" i="20"/>
  <c r="CK356" i="20"/>
  <c r="CK357" i="20"/>
  <c r="CK358" i="20"/>
  <c r="CK359" i="20"/>
  <c r="CK360" i="20"/>
  <c r="CK361" i="20"/>
  <c r="CK362" i="20"/>
  <c r="CK363" i="20"/>
  <c r="CK364" i="20"/>
  <c r="CK365" i="20"/>
  <c r="CK366" i="20"/>
  <c r="CK367" i="20"/>
  <c r="CK368" i="20"/>
  <c r="CK369" i="20"/>
  <c r="CK370" i="20"/>
  <c r="CK371" i="20"/>
  <c r="CK372" i="20"/>
  <c r="CK373" i="20"/>
  <c r="CK374" i="20"/>
  <c r="CK375" i="20"/>
  <c r="CK376" i="20"/>
  <c r="CK377" i="20"/>
  <c r="CK378" i="20"/>
  <c r="CK379" i="20"/>
  <c r="CK380" i="20"/>
  <c r="CK381" i="20"/>
  <c r="CK382" i="20"/>
  <c r="CK383" i="20"/>
  <c r="CK384" i="20"/>
  <c r="CK385" i="20"/>
  <c r="CK386" i="20"/>
  <c r="CK387" i="20"/>
  <c r="CK388" i="20"/>
  <c r="CK389" i="20"/>
  <c r="CK390" i="20"/>
  <c r="CK391" i="20"/>
  <c r="CK392" i="20"/>
  <c r="CK393" i="20"/>
  <c r="CK394" i="20"/>
  <c r="CK395" i="20"/>
  <c r="CK396" i="20"/>
  <c r="CK397" i="20"/>
  <c r="CK398" i="20"/>
  <c r="CK399" i="20"/>
  <c r="CK400" i="20"/>
  <c r="CK401" i="20"/>
  <c r="CK402" i="20"/>
  <c r="CK403" i="20"/>
  <c r="CK404" i="20"/>
  <c r="CK405" i="20"/>
  <c r="CK406" i="20"/>
  <c r="CK407" i="20"/>
  <c r="CK408" i="20"/>
  <c r="CK409" i="20"/>
  <c r="CK410" i="20"/>
  <c r="CK411" i="20"/>
  <c r="CK412" i="20"/>
  <c r="CK413" i="20"/>
  <c r="CK414" i="20"/>
  <c r="CK415" i="20"/>
  <c r="CK416" i="20"/>
  <c r="CK417" i="20"/>
  <c r="CK418" i="20"/>
  <c r="CK419" i="20"/>
  <c r="CK420" i="20"/>
  <c r="CK421" i="20"/>
  <c r="CK422" i="20"/>
  <c r="CK423" i="20"/>
  <c r="CK424" i="20"/>
  <c r="CK425" i="20"/>
  <c r="CK426" i="20"/>
  <c r="CK427" i="20"/>
  <c r="CK428" i="20"/>
  <c r="CK429" i="20"/>
  <c r="CK430" i="20"/>
  <c r="CK431" i="20"/>
  <c r="CK432" i="20"/>
  <c r="CK433" i="20"/>
  <c r="CK434" i="20"/>
  <c r="CK435" i="20"/>
  <c r="CK436" i="20"/>
  <c r="CK437" i="20"/>
  <c r="CK438" i="20"/>
  <c r="CK439" i="20"/>
  <c r="CK440" i="20"/>
  <c r="CK441" i="20"/>
  <c r="CK442" i="20"/>
  <c r="CK443" i="20"/>
  <c r="CK444" i="20"/>
  <c r="CK445" i="20"/>
  <c r="CK446" i="20"/>
  <c r="CK447" i="20"/>
  <c r="CK448" i="20"/>
  <c r="CK449" i="20"/>
  <c r="CK450" i="20"/>
  <c r="CK451" i="20"/>
  <c r="CK452" i="20"/>
  <c r="CK453" i="20"/>
  <c r="CK454" i="20"/>
  <c r="CK455" i="20"/>
  <c r="CK456" i="20"/>
  <c r="CK457" i="20"/>
  <c r="CK458" i="20"/>
  <c r="CK459" i="20"/>
  <c r="CK460" i="20"/>
  <c r="CK461" i="20"/>
  <c r="CK462" i="20"/>
  <c r="CK463" i="20"/>
  <c r="CK464" i="20"/>
  <c r="CK465" i="20"/>
  <c r="CK466" i="20"/>
  <c r="CK467" i="20"/>
  <c r="CK468" i="20"/>
  <c r="CK469" i="20"/>
  <c r="CK470" i="20"/>
  <c r="CK471" i="20"/>
  <c r="CK472" i="20"/>
  <c r="CK473" i="20"/>
  <c r="CK474" i="20"/>
  <c r="CK475" i="20"/>
  <c r="CK476" i="20"/>
  <c r="CK477" i="20"/>
  <c r="CK478" i="20"/>
  <c r="CK479" i="20"/>
  <c r="CK480" i="20"/>
  <c r="CK481" i="20"/>
  <c r="CK482" i="20"/>
  <c r="CK483" i="20"/>
  <c r="CK484" i="20"/>
  <c r="CK485" i="20"/>
  <c r="CK486" i="20"/>
  <c r="CK487" i="20"/>
  <c r="CK488" i="20"/>
  <c r="CK489" i="20"/>
  <c r="CK490" i="20"/>
  <c r="CK491" i="20"/>
  <c r="CK492" i="20"/>
  <c r="CK493" i="20"/>
  <c r="CK494" i="20"/>
  <c r="CK495" i="20"/>
  <c r="CK496" i="20"/>
  <c r="CK497" i="20"/>
  <c r="CK498" i="20"/>
  <c r="CK499" i="20"/>
  <c r="CK500" i="20"/>
  <c r="CK501" i="20"/>
  <c r="CK502" i="20"/>
  <c r="CK503" i="20"/>
  <c r="CK504" i="20"/>
  <c r="CK505" i="20"/>
  <c r="CK506" i="20"/>
  <c r="CK507" i="20"/>
  <c r="CK508" i="20"/>
  <c r="CK509" i="20"/>
  <c r="CK510" i="20"/>
  <c r="CK511" i="20"/>
  <c r="CK512" i="20"/>
  <c r="CK513" i="20"/>
  <c r="CK514" i="20"/>
  <c r="CK515" i="20"/>
  <c r="CK253" i="20"/>
  <c r="CK516" i="20"/>
  <c r="CK517" i="20"/>
  <c r="CK518" i="20"/>
  <c r="CK519" i="20"/>
  <c r="CK520" i="20"/>
  <c r="CK521" i="20"/>
  <c r="CK522" i="20"/>
  <c r="CK523" i="20"/>
  <c r="CK524" i="20"/>
  <c r="CK525" i="20"/>
  <c r="CK526" i="20"/>
  <c r="CK527" i="20"/>
  <c r="CK528" i="20"/>
  <c r="CK529" i="20"/>
  <c r="CK530" i="20"/>
  <c r="CK531" i="20"/>
  <c r="CK532" i="20"/>
  <c r="CK533" i="20"/>
  <c r="CK534" i="20"/>
  <c r="CK535" i="20"/>
  <c r="CK536" i="20"/>
  <c r="CK537" i="20"/>
  <c r="CK538" i="20"/>
  <c r="CK539" i="20"/>
  <c r="CK540" i="20"/>
  <c r="CK541" i="20"/>
  <c r="CK542" i="20"/>
  <c r="CK543" i="20"/>
  <c r="CK544" i="20"/>
  <c r="CK545" i="20"/>
  <c r="CK546" i="20"/>
  <c r="CK547" i="20"/>
  <c r="CK548" i="20"/>
  <c r="CK549" i="20"/>
  <c r="CK550" i="20"/>
  <c r="CK551" i="20"/>
  <c r="CK552" i="20"/>
  <c r="CK553" i="20"/>
  <c r="CK554" i="20"/>
  <c r="CK555" i="20"/>
  <c r="CK556" i="20"/>
  <c r="CK557" i="20"/>
  <c r="CK558" i="20"/>
  <c r="CK559" i="20"/>
  <c r="CK560" i="20"/>
  <c r="CK561" i="20"/>
  <c r="CK562" i="20"/>
  <c r="CK563" i="20"/>
  <c r="CK564" i="20"/>
  <c r="CK565" i="20"/>
  <c r="CK566" i="20"/>
  <c r="CK567" i="20"/>
  <c r="CK568" i="20"/>
  <c r="CK569" i="20"/>
  <c r="CK570" i="20"/>
  <c r="CK571" i="20"/>
  <c r="CK572" i="20"/>
  <c r="CK573" i="20"/>
  <c r="CK574" i="20"/>
  <c r="CK575" i="20"/>
  <c r="CK576" i="20"/>
  <c r="CK577" i="20"/>
  <c r="CK578" i="20"/>
  <c r="CK579" i="20"/>
  <c r="CK580" i="20"/>
  <c r="CK581" i="20"/>
  <c r="CK582" i="20"/>
  <c r="CK583" i="20"/>
  <c r="CK584" i="20"/>
  <c r="CK585" i="20"/>
  <c r="CK586" i="20"/>
  <c r="CK587" i="20"/>
  <c r="CK588" i="20"/>
  <c r="CK589" i="20"/>
  <c r="CK590" i="20"/>
  <c r="CK591" i="20"/>
  <c r="CK592" i="20"/>
  <c r="CK593" i="20"/>
  <c r="CK594" i="20"/>
  <c r="CK595" i="20"/>
  <c r="CK596" i="20"/>
  <c r="CK597" i="20"/>
  <c r="CK598" i="20"/>
  <c r="CK599" i="20"/>
  <c r="CK600" i="20"/>
  <c r="CK601" i="20"/>
  <c r="CK602" i="20"/>
  <c r="CK603" i="20"/>
  <c r="CK604" i="20"/>
  <c r="CK605" i="20"/>
  <c r="CK606" i="20"/>
  <c r="CK607" i="20"/>
  <c r="CK608" i="20"/>
  <c r="CK609" i="20"/>
  <c r="CK610" i="20"/>
  <c r="CK611" i="20"/>
  <c r="CK612" i="20"/>
  <c r="CK613" i="20"/>
  <c r="CK614" i="20"/>
  <c r="CK615" i="20"/>
  <c r="CK616" i="20"/>
  <c r="CK617" i="20"/>
  <c r="CK618" i="20"/>
  <c r="CK619" i="20"/>
  <c r="CK620" i="20"/>
  <c r="CK621" i="20"/>
  <c r="CK622" i="20"/>
  <c r="CK623" i="20"/>
  <c r="CK624" i="20"/>
  <c r="CK625" i="20"/>
  <c r="CK626" i="20"/>
  <c r="CK627" i="20"/>
  <c r="CK628" i="20"/>
  <c r="CK629" i="20"/>
  <c r="CK630" i="20"/>
  <c r="CK631" i="20"/>
  <c r="CK632" i="20"/>
  <c r="CK633" i="20"/>
  <c r="CK634" i="20"/>
  <c r="CK635" i="20"/>
  <c r="CK636" i="20"/>
  <c r="CK637" i="20"/>
  <c r="CK638" i="20"/>
  <c r="CK639" i="20"/>
  <c r="CK640" i="20"/>
  <c r="CK641" i="20"/>
  <c r="CK642" i="20"/>
  <c r="CK643" i="20"/>
  <c r="CK644" i="20"/>
  <c r="CK645" i="20"/>
  <c r="CK646" i="20"/>
  <c r="CK647" i="20"/>
  <c r="CK648" i="20"/>
  <c r="CK649" i="20"/>
  <c r="CK650" i="20"/>
  <c r="CK651" i="20"/>
  <c r="CK652" i="20"/>
  <c r="CK653" i="20"/>
  <c r="CK654" i="20"/>
  <c r="CK655" i="20"/>
  <c r="CK656" i="20"/>
  <c r="CK658" i="20"/>
  <c r="CK659" i="20"/>
  <c r="CK660" i="20"/>
  <c r="CK661" i="20"/>
  <c r="CK662" i="20"/>
  <c r="CK663" i="20"/>
  <c r="CK664" i="20"/>
  <c r="CK665" i="20"/>
  <c r="CK666" i="20"/>
  <c r="CK667" i="20"/>
  <c r="CK668" i="20"/>
  <c r="CK669" i="20"/>
  <c r="CK670" i="20"/>
  <c r="CK671" i="20"/>
  <c r="CK672" i="20"/>
  <c r="CK673" i="20"/>
  <c r="CK674" i="20"/>
  <c r="CK675" i="20"/>
  <c r="CK676" i="20"/>
  <c r="CK677" i="20"/>
  <c r="CK678" i="20"/>
  <c r="CK679" i="20"/>
  <c r="CK680" i="20"/>
  <c r="CK681" i="20"/>
  <c r="CK682" i="20"/>
  <c r="CK683" i="20"/>
  <c r="CK684" i="20"/>
  <c r="CK685" i="20"/>
  <c r="CK686" i="20"/>
  <c r="CK687" i="20"/>
  <c r="CK688" i="20"/>
  <c r="CK689" i="20"/>
  <c r="CK690" i="20"/>
  <c r="CK691" i="20"/>
  <c r="CK692" i="20"/>
  <c r="CK693" i="20"/>
  <c r="CK694" i="20"/>
  <c r="CK695" i="20"/>
  <c r="CK696" i="20"/>
  <c r="CK697" i="20"/>
  <c r="CK698" i="20"/>
  <c r="CK699" i="20"/>
  <c r="CK700" i="20"/>
  <c r="CK701" i="20"/>
  <c r="CK702" i="20"/>
  <c r="CK703" i="20"/>
  <c r="CK704" i="20"/>
  <c r="CK705" i="20"/>
  <c r="CK706" i="20"/>
  <c r="CK707" i="20"/>
  <c r="CK708" i="20"/>
  <c r="CK709" i="20"/>
  <c r="CK710" i="20"/>
  <c r="CK711" i="20"/>
  <c r="CK712" i="20"/>
  <c r="CK713" i="20"/>
  <c r="CK714" i="20"/>
  <c r="CK715" i="20"/>
  <c r="CK716" i="20"/>
  <c r="CK717" i="20"/>
  <c r="CK718" i="20"/>
  <c r="CK719" i="20"/>
  <c r="CK720" i="20"/>
  <c r="CK721" i="20"/>
  <c r="CK722" i="20"/>
  <c r="CK723" i="20"/>
  <c r="CK724" i="20"/>
  <c r="CK725" i="20"/>
  <c r="CK726" i="20"/>
  <c r="CK727" i="20"/>
  <c r="CK728" i="20"/>
  <c r="CK729" i="20"/>
  <c r="CK730" i="20"/>
  <c r="CK732" i="20"/>
  <c r="CK733" i="20"/>
  <c r="CK734" i="20"/>
  <c r="CK735" i="20"/>
  <c r="CK736" i="20"/>
  <c r="CK737" i="20"/>
  <c r="CK738" i="20"/>
  <c r="CK739" i="20"/>
  <c r="CK740" i="20"/>
  <c r="CK741" i="20"/>
  <c r="CK742" i="20"/>
  <c r="CK743" i="20"/>
  <c r="CK744" i="20"/>
  <c r="CK745" i="20"/>
  <c r="CK746" i="20"/>
  <c r="CK747" i="20"/>
  <c r="CK748" i="20"/>
  <c r="CK749" i="20"/>
  <c r="CK750" i="20"/>
  <c r="CK751" i="20"/>
  <c r="CK752" i="20"/>
  <c r="CK753" i="20"/>
  <c r="CK754" i="20"/>
  <c r="CK755" i="20"/>
  <c r="CK756" i="20"/>
  <c r="CK757" i="20"/>
  <c r="CK758" i="20"/>
  <c r="CK759" i="20"/>
  <c r="CK760" i="20"/>
  <c r="CK761" i="20"/>
  <c r="CK762" i="20"/>
  <c r="CK763" i="20"/>
  <c r="CK764" i="20"/>
  <c r="CK765" i="20"/>
  <c r="CK767" i="20"/>
  <c r="CK771" i="20"/>
  <c r="CK772" i="20"/>
  <c r="CK773" i="20"/>
  <c r="CK774" i="20"/>
  <c r="CK775" i="20"/>
  <c r="CK776" i="20"/>
  <c r="CK777" i="20"/>
  <c r="CK778" i="20"/>
  <c r="CK779" i="20"/>
  <c r="CK780" i="20"/>
  <c r="CK781" i="20"/>
  <c r="CK782" i="20"/>
  <c r="CK783" i="20"/>
  <c r="CK784" i="20"/>
  <c r="CK785" i="20"/>
  <c r="CK786" i="20"/>
  <c r="CK787" i="20"/>
  <c r="CK788" i="20"/>
  <c r="CK789" i="20"/>
  <c r="CK790" i="20"/>
  <c r="CK791" i="20"/>
  <c r="CK792" i="20"/>
  <c r="CK793" i="20"/>
  <c r="CK794" i="20"/>
  <c r="CK795" i="20"/>
  <c r="CK796" i="20"/>
  <c r="CK797" i="20"/>
  <c r="CK798" i="20"/>
  <c r="CK799" i="20"/>
  <c r="CK800" i="20"/>
  <c r="CK801" i="20"/>
  <c r="CK802" i="20"/>
  <c r="CK803" i="20"/>
  <c r="CK804" i="20"/>
  <c r="CK805" i="20"/>
  <c r="CK806" i="20"/>
  <c r="CK807" i="20"/>
  <c r="CK808" i="20"/>
  <c r="CK809" i="20"/>
  <c r="CK810" i="20"/>
  <c r="CK811" i="20"/>
  <c r="CK812" i="20"/>
  <c r="CK813" i="20"/>
  <c r="CK814" i="20"/>
  <c r="CK815" i="20"/>
  <c r="CK816" i="20"/>
  <c r="CK817" i="20"/>
  <c r="CK818" i="20"/>
  <c r="CK819" i="20"/>
  <c r="CK820" i="20"/>
  <c r="CK821" i="20"/>
  <c r="CK822" i="20"/>
  <c r="CK823" i="20"/>
  <c r="CK824" i="20"/>
  <c r="CK825" i="20"/>
  <c r="CK826" i="20"/>
  <c r="CK827" i="20"/>
  <c r="CK828" i="20"/>
  <c r="CK829" i="20"/>
  <c r="CK830" i="20"/>
  <c r="CK831" i="20"/>
  <c r="CK832" i="20"/>
  <c r="CK833" i="20"/>
  <c r="CK834" i="20"/>
  <c r="CK835" i="20"/>
  <c r="CK836" i="20"/>
  <c r="CK837" i="20"/>
  <c r="CK838" i="20"/>
  <c r="CK839" i="20"/>
  <c r="CK840" i="20"/>
  <c r="CK841" i="20"/>
  <c r="CK842" i="20"/>
  <c r="CK843" i="20"/>
  <c r="CK844" i="20"/>
  <c r="CK845" i="20"/>
  <c r="CK846" i="20"/>
  <c r="CK847" i="20"/>
  <c r="CK848" i="20"/>
  <c r="CK849" i="20"/>
  <c r="CK850" i="20"/>
  <c r="CK851" i="20"/>
  <c r="CK852" i="20"/>
  <c r="CK853" i="20"/>
  <c r="CK854" i="20"/>
  <c r="CK855" i="20"/>
  <c r="CK856" i="20"/>
  <c r="CK857" i="20"/>
  <c r="CK858" i="20"/>
  <c r="CK859" i="20"/>
  <c r="CK860" i="20"/>
  <c r="CK861" i="20"/>
  <c r="CK862" i="20"/>
  <c r="CK863" i="20"/>
  <c r="CK864" i="20"/>
  <c r="CK865" i="20"/>
  <c r="CK866" i="20"/>
  <c r="CK867" i="20"/>
  <c r="CK868" i="20"/>
  <c r="CK869" i="20"/>
  <c r="CK870" i="20"/>
  <c r="CK871" i="20"/>
  <c r="CK872" i="20"/>
  <c r="CK873" i="20"/>
  <c r="CK874" i="20"/>
  <c r="CK875" i="20"/>
  <c r="CK876" i="20"/>
  <c r="CK877" i="20"/>
  <c r="CK878" i="20"/>
  <c r="CK879" i="20"/>
  <c r="CK880" i="20"/>
  <c r="CK881" i="20"/>
  <c r="CK882" i="20"/>
  <c r="CK883" i="20"/>
  <c r="CK884" i="20"/>
  <c r="CK885" i="20"/>
  <c r="CK886" i="20"/>
  <c r="CK887" i="20"/>
  <c r="CK888" i="20"/>
  <c r="CK889" i="20"/>
  <c r="CK890" i="20"/>
  <c r="CK891" i="20"/>
  <c r="CK892" i="20"/>
  <c r="CK893" i="20"/>
  <c r="CK894" i="20"/>
  <c r="CK895" i="20"/>
  <c r="CK896" i="20"/>
  <c r="CK897" i="20"/>
  <c r="CK898" i="20"/>
  <c r="CK899" i="20"/>
  <c r="CK900" i="20"/>
  <c r="CK901" i="20"/>
  <c r="CK902" i="20"/>
  <c r="CK903" i="20"/>
  <c r="CK904" i="20"/>
  <c r="CK905" i="20"/>
  <c r="CK906" i="20"/>
  <c r="CK907" i="20"/>
  <c r="CK908" i="20"/>
  <c r="CK909" i="20"/>
  <c r="CK910" i="20"/>
  <c r="CK911" i="20"/>
  <c r="CK912" i="20"/>
  <c r="CK913" i="20"/>
  <c r="CK914" i="20"/>
  <c r="CK915" i="20"/>
  <c r="CK916" i="20"/>
  <c r="CK917" i="20"/>
  <c r="CK918" i="20"/>
  <c r="CK919" i="20"/>
  <c r="CK920" i="20"/>
  <c r="CK921" i="20"/>
  <c r="CK922" i="20"/>
  <c r="CK923" i="20"/>
  <c r="CK924" i="20"/>
  <c r="CK925" i="20"/>
  <c r="CK926" i="20"/>
  <c r="CK927" i="20"/>
  <c r="CK928" i="20"/>
  <c r="CK929" i="20"/>
  <c r="CK930" i="20"/>
  <c r="CK931" i="20"/>
  <c r="CK932" i="20"/>
  <c r="CK933" i="20"/>
  <c r="CK934" i="20"/>
  <c r="CK935" i="20"/>
  <c r="CK936" i="20"/>
  <c r="CK937" i="20"/>
  <c r="CK938" i="20"/>
  <c r="CK939" i="20"/>
  <c r="CK940" i="20"/>
  <c r="CK941" i="20"/>
  <c r="CK942" i="20"/>
  <c r="CK943" i="20"/>
  <c r="CK944" i="20"/>
  <c r="CK945" i="20"/>
  <c r="CK946" i="20"/>
  <c r="CK947" i="20"/>
  <c r="CK948" i="20"/>
  <c r="CK949" i="20"/>
  <c r="CK950" i="20"/>
  <c r="CK951" i="20"/>
  <c r="CK952" i="20"/>
  <c r="CK953" i="20"/>
  <c r="CK954" i="20"/>
  <c r="CK955" i="20"/>
  <c r="CK956" i="20"/>
  <c r="CK957" i="20"/>
  <c r="CK958" i="20"/>
  <c r="CK959" i="20"/>
  <c r="CK960" i="20"/>
  <c r="CK961" i="20"/>
  <c r="CK962" i="20"/>
  <c r="CK963" i="20"/>
  <c r="CK964" i="20"/>
  <c r="CK965" i="20"/>
  <c r="CK966" i="20"/>
  <c r="CK967" i="20"/>
  <c r="CK968" i="20"/>
  <c r="CK969" i="20"/>
  <c r="CK970" i="20"/>
  <c r="CK971" i="20"/>
  <c r="CK972" i="20"/>
  <c r="CK973" i="20"/>
  <c r="CK974" i="20"/>
  <c r="CK975" i="20"/>
  <c r="CK976" i="20"/>
  <c r="CK977" i="20"/>
  <c r="CK978" i="20"/>
  <c r="CK979" i="20"/>
  <c r="CK980" i="20"/>
  <c r="CK981" i="20"/>
  <c r="CK982" i="20"/>
  <c r="CK983" i="20"/>
  <c r="CK984" i="20"/>
  <c r="CK985" i="20"/>
  <c r="CK986" i="20"/>
  <c r="CK987" i="20"/>
  <c r="CK988" i="20"/>
  <c r="CK989" i="20"/>
  <c r="CK990" i="20"/>
  <c r="CK991" i="20"/>
  <c r="CK992" i="20"/>
  <c r="CK993" i="20"/>
  <c r="CK994" i="20"/>
  <c r="CK995" i="20"/>
  <c r="CK996" i="20"/>
  <c r="CK997" i="20"/>
  <c r="CK998" i="20"/>
  <c r="CK999" i="20"/>
  <c r="CK1000" i="20"/>
  <c r="CK1001" i="20"/>
  <c r="CK1002" i="20"/>
  <c r="CK1003" i="20"/>
  <c r="CK1004" i="20"/>
  <c r="CK1005" i="20"/>
  <c r="CK1006" i="20"/>
  <c r="CK1007" i="20"/>
  <c r="CK1008" i="20"/>
  <c r="CK1009" i="20"/>
  <c r="CK1010" i="20"/>
  <c r="CK1011" i="20"/>
  <c r="CK1012" i="20"/>
  <c r="CK1013" i="20"/>
  <c r="CK1014" i="20"/>
  <c r="CK1015" i="20"/>
  <c r="CK1016" i="20"/>
  <c r="CK1017" i="20"/>
  <c r="CK1018" i="20"/>
  <c r="CK1019" i="20"/>
  <c r="CK1020" i="20"/>
  <c r="CK1021" i="20"/>
  <c r="CK1022" i="20"/>
  <c r="CK1023" i="20"/>
  <c r="CK1024" i="20"/>
  <c r="CK1025" i="20"/>
  <c r="CK1026" i="20"/>
  <c r="CK1027" i="20"/>
  <c r="CK1028" i="20"/>
  <c r="CK1029" i="20"/>
  <c r="CK1030" i="20"/>
  <c r="CK1031" i="20"/>
  <c r="CK1032" i="20"/>
  <c r="CK1033" i="20"/>
  <c r="CK1034" i="20"/>
  <c r="CK1035" i="20"/>
  <c r="CK1309" i="20"/>
  <c r="CK1310" i="20"/>
  <c r="CK1311" i="20"/>
  <c r="CK1312" i="20"/>
  <c r="CK1313" i="20"/>
  <c r="CK1314" i="20"/>
  <c r="CK1315" i="20"/>
  <c r="CK1316" i="20"/>
  <c r="CK1317" i="20"/>
  <c r="CK1318" i="20"/>
  <c r="CK1319" i="20"/>
  <c r="CK1320" i="20"/>
  <c r="CK1321" i="20"/>
  <c r="CK1322" i="20"/>
  <c r="CK1323" i="20"/>
  <c r="CK1324" i="20"/>
  <c r="CK1325" i="20"/>
  <c r="CK1326" i="20"/>
  <c r="CK1327" i="20"/>
  <c r="CK1328" i="20"/>
  <c r="CK1329" i="20"/>
  <c r="CK1330" i="20"/>
  <c r="CK1331" i="20"/>
  <c r="CK1332" i="20"/>
  <c r="CK1333" i="20"/>
  <c r="CK1334" i="20"/>
  <c r="CK1335" i="20"/>
  <c r="CK1336" i="20"/>
  <c r="CK1337" i="20"/>
  <c r="CK1338" i="20"/>
  <c r="CK1339" i="20"/>
  <c r="CK1340" i="20"/>
  <c r="CK1341" i="20"/>
  <c r="CK1342" i="20"/>
  <c r="CK1343" i="20"/>
  <c r="CK1344" i="20"/>
  <c r="CK1345" i="20"/>
  <c r="CK1346" i="20"/>
  <c r="CK1347" i="20"/>
  <c r="CK1348" i="20"/>
  <c r="CK1349" i="20"/>
  <c r="CK1350" i="20"/>
  <c r="CK1351" i="20"/>
  <c r="CK1352" i="20"/>
  <c r="CK1353" i="20"/>
  <c r="CK1354" i="20"/>
  <c r="CK1355" i="20"/>
  <c r="CK1356" i="20"/>
  <c r="CK1357" i="20"/>
  <c r="CK1358" i="20"/>
  <c r="CK1359" i="20"/>
  <c r="CK1360" i="20"/>
  <c r="CK1361" i="20"/>
  <c r="CK1362" i="20"/>
  <c r="CK1363" i="20"/>
  <c r="CK1364" i="20"/>
  <c r="CK1365" i="20"/>
  <c r="CK1366" i="20"/>
  <c r="CK1367" i="20"/>
  <c r="CK1368" i="20"/>
  <c r="CK1369" i="20"/>
  <c r="CK1370" i="20"/>
  <c r="CK1371" i="20"/>
  <c r="CK1372" i="20"/>
  <c r="CK1373" i="20"/>
  <c r="CK1374" i="20"/>
  <c r="CK1375" i="20"/>
  <c r="CK1376" i="20"/>
  <c r="CK1377" i="20"/>
  <c r="CK1378" i="20"/>
  <c r="CK1379" i="20"/>
  <c r="CK1380" i="20"/>
  <c r="CK1381" i="20"/>
  <c r="CK1382" i="20"/>
  <c r="CK1383" i="20"/>
  <c r="CK1384" i="20"/>
  <c r="CK1385" i="20"/>
  <c r="CK1386" i="20"/>
  <c r="CK1387" i="20"/>
  <c r="CK1388" i="20"/>
  <c r="CK1389" i="20"/>
  <c r="CK1390" i="20"/>
  <c r="CK1391" i="20"/>
  <c r="CK1392" i="20"/>
  <c r="CK1393" i="20"/>
  <c r="CK1394" i="20"/>
  <c r="CK1395" i="20"/>
  <c r="CK1396" i="20"/>
  <c r="CK1397" i="20"/>
  <c r="CK1398" i="20"/>
  <c r="CK1399" i="20"/>
  <c r="CK1400" i="20"/>
  <c r="CK1401" i="20"/>
  <c r="CK1402" i="20"/>
  <c r="CK1403" i="20"/>
  <c r="CK1404" i="20"/>
  <c r="CK1405" i="20"/>
  <c r="CK1406" i="20"/>
  <c r="CK1407" i="20"/>
  <c r="CK1408" i="20"/>
  <c r="CK1409" i="20"/>
  <c r="CK1410" i="20"/>
  <c r="CK1411" i="20"/>
  <c r="CK1412" i="20"/>
  <c r="CK1413" i="20"/>
  <c r="CK1414" i="20"/>
  <c r="CK1415" i="20"/>
  <c r="CK1416" i="20"/>
  <c r="CK1417" i="20"/>
  <c r="CK1418" i="20"/>
  <c r="CK1419" i="20"/>
  <c r="CK1420" i="20"/>
  <c r="CK1421" i="20"/>
  <c r="CK1422" i="20"/>
  <c r="CK1423" i="20"/>
  <c r="CK1424" i="20"/>
  <c r="CK1425" i="20"/>
  <c r="CK1426" i="20"/>
  <c r="CK1427" i="20"/>
  <c r="CK1428" i="20"/>
  <c r="CK1429" i="20"/>
  <c r="CK1430" i="20"/>
  <c r="CK1431" i="20"/>
  <c r="CK1432" i="20"/>
  <c r="CK1433" i="20"/>
  <c r="CK1434" i="20"/>
  <c r="CK1435" i="20"/>
  <c r="CK1436" i="20"/>
  <c r="CK1437" i="20"/>
  <c r="CK1438" i="20"/>
  <c r="CK1439" i="20"/>
  <c r="CK1440" i="20"/>
  <c r="CK1441" i="20"/>
  <c r="CK1442" i="20"/>
  <c r="CK1443" i="20"/>
  <c r="CK1444" i="20"/>
  <c r="CK1445" i="20"/>
  <c r="CK1446" i="20"/>
  <c r="CK1447" i="20"/>
  <c r="CK1448" i="20"/>
  <c r="CK1449" i="20"/>
  <c r="CK1450" i="20"/>
  <c r="CK1451" i="20"/>
  <c r="CK1452" i="20"/>
  <c r="CK1453" i="20"/>
  <c r="CK1454" i="20"/>
  <c r="CK1455" i="20"/>
  <c r="CK1456" i="20"/>
  <c r="CK1457" i="20"/>
  <c r="CK1458" i="20"/>
  <c r="CK1459" i="20"/>
  <c r="CJ2" i="20"/>
  <c r="CJ3" i="20"/>
  <c r="CJ4" i="20"/>
  <c r="CJ5" i="20"/>
  <c r="CJ6" i="20"/>
  <c r="CJ7" i="20"/>
  <c r="CJ8" i="20"/>
  <c r="CJ9" i="20"/>
  <c r="CJ10" i="20"/>
  <c r="CJ11" i="20"/>
  <c r="CJ12" i="20"/>
  <c r="CJ13" i="20"/>
  <c r="CJ14" i="20"/>
  <c r="CJ15" i="20"/>
  <c r="CJ16" i="20"/>
  <c r="CJ17" i="20"/>
  <c r="CJ18" i="20"/>
  <c r="CJ19" i="20"/>
  <c r="CJ20" i="20"/>
  <c r="CJ21" i="20"/>
  <c r="CJ22" i="20"/>
  <c r="CJ23" i="20"/>
  <c r="CJ24" i="20"/>
  <c r="CJ25" i="20"/>
  <c r="CJ26" i="20"/>
  <c r="CJ27" i="20"/>
  <c r="CJ28" i="20"/>
  <c r="CJ29" i="20"/>
  <c r="CJ30" i="20"/>
  <c r="CJ31" i="20"/>
  <c r="CJ32" i="20"/>
  <c r="CJ33" i="20"/>
  <c r="CJ34" i="20"/>
  <c r="CJ35" i="20"/>
  <c r="CJ36" i="20"/>
  <c r="CJ37" i="20"/>
  <c r="CJ38" i="20"/>
  <c r="CJ39" i="20"/>
  <c r="CJ40" i="20"/>
  <c r="CJ41" i="20"/>
  <c r="CJ42" i="20"/>
  <c r="CJ43" i="20"/>
  <c r="CJ44" i="20"/>
  <c r="CJ45" i="20"/>
  <c r="CJ46" i="20"/>
  <c r="CJ47" i="20"/>
  <c r="CJ48" i="20"/>
  <c r="CJ49" i="20"/>
  <c r="CJ50" i="20"/>
  <c r="CJ51" i="20"/>
  <c r="CJ52" i="20"/>
  <c r="CJ53" i="20"/>
  <c r="CJ54" i="20"/>
  <c r="CJ55" i="20"/>
  <c r="CJ56" i="20"/>
  <c r="CJ57" i="20"/>
  <c r="CJ58" i="20"/>
  <c r="CJ59" i="20"/>
  <c r="CJ60" i="20"/>
  <c r="CJ61" i="20"/>
  <c r="CJ62" i="20"/>
  <c r="CJ63" i="20"/>
  <c r="CJ64" i="20"/>
  <c r="CJ65" i="20"/>
  <c r="CJ66" i="20"/>
  <c r="CJ67" i="20"/>
  <c r="CJ68" i="20"/>
  <c r="CJ69" i="20"/>
  <c r="CJ70" i="20"/>
  <c r="CJ71" i="20"/>
  <c r="CJ72" i="20"/>
  <c r="CJ73" i="20"/>
  <c r="CJ74" i="20"/>
  <c r="CJ75" i="20"/>
  <c r="CJ76" i="20"/>
  <c r="CJ77" i="20"/>
  <c r="CJ78" i="20"/>
  <c r="CJ79" i="20"/>
  <c r="CJ80" i="20"/>
  <c r="CJ81" i="20"/>
  <c r="CJ82" i="20"/>
  <c r="CJ83" i="20"/>
  <c r="CJ84" i="20"/>
  <c r="CJ85" i="20"/>
  <c r="CJ86" i="20"/>
  <c r="CJ87" i="20"/>
  <c r="CJ88" i="20"/>
  <c r="CJ89" i="20"/>
  <c r="CJ90" i="20"/>
  <c r="CJ91" i="20"/>
  <c r="CJ92" i="20"/>
  <c r="CJ93" i="20"/>
  <c r="CJ94" i="20"/>
  <c r="CJ95" i="20"/>
  <c r="CJ96" i="20"/>
  <c r="CJ97" i="20"/>
  <c r="CJ98" i="20"/>
  <c r="CJ99" i="20"/>
  <c r="CJ100" i="20"/>
  <c r="CJ101" i="20"/>
  <c r="CJ102" i="20"/>
  <c r="CJ103" i="20"/>
  <c r="CJ104" i="20"/>
  <c r="CJ105" i="20"/>
  <c r="CJ106" i="20"/>
  <c r="CJ107" i="20"/>
  <c r="CJ108" i="20"/>
  <c r="CJ109" i="20"/>
  <c r="CJ110" i="20"/>
  <c r="CJ111" i="20"/>
  <c r="CJ112" i="20"/>
  <c r="CJ113" i="20"/>
  <c r="CJ114" i="20"/>
  <c r="CJ115" i="20"/>
  <c r="CJ116" i="20"/>
  <c r="CJ117" i="20"/>
  <c r="CJ118" i="20"/>
  <c r="CJ119" i="20"/>
  <c r="CJ120" i="20"/>
  <c r="CJ121" i="20"/>
  <c r="CJ122" i="20"/>
  <c r="CJ123" i="20"/>
  <c r="CJ124" i="20"/>
  <c r="CJ125" i="20"/>
  <c r="CJ126" i="20"/>
  <c r="CJ127" i="20"/>
  <c r="CJ128" i="20"/>
  <c r="CJ129" i="20"/>
  <c r="CJ130" i="20"/>
  <c r="CJ131" i="20"/>
  <c r="CJ132" i="20"/>
  <c r="CJ133" i="20"/>
  <c r="CJ134" i="20"/>
  <c r="CJ135" i="20"/>
  <c r="CJ136" i="20"/>
  <c r="CJ137" i="20"/>
  <c r="CJ138" i="20"/>
  <c r="CJ139" i="20"/>
  <c r="CJ140" i="20"/>
  <c r="CJ141" i="20"/>
  <c r="CJ142" i="20"/>
  <c r="CJ143" i="20"/>
  <c r="CJ144" i="20"/>
  <c r="CJ145" i="20"/>
  <c r="CJ146" i="20"/>
  <c r="CJ147" i="20"/>
  <c r="CJ148" i="20"/>
  <c r="CJ149" i="20"/>
  <c r="CJ150" i="20"/>
  <c r="CJ151" i="20"/>
  <c r="CJ152" i="20"/>
  <c r="CJ153" i="20"/>
  <c r="CJ154" i="20"/>
  <c r="CJ155" i="20"/>
  <c r="CJ156" i="20"/>
  <c r="CJ157" i="20"/>
  <c r="CJ158" i="20"/>
  <c r="CJ159" i="20"/>
  <c r="CJ160" i="20"/>
  <c r="CJ161" i="20"/>
  <c r="CJ162" i="20"/>
  <c r="CJ163" i="20"/>
  <c r="CJ164" i="20"/>
  <c r="CJ165" i="20"/>
  <c r="CJ166" i="20"/>
  <c r="CJ167" i="20"/>
  <c r="CJ168" i="20"/>
  <c r="CJ169" i="20"/>
  <c r="CJ170" i="20"/>
  <c r="CJ171" i="20"/>
  <c r="CJ172" i="20"/>
  <c r="CJ173" i="20"/>
  <c r="CJ174" i="20"/>
  <c r="CJ175" i="20"/>
  <c r="CJ176" i="20"/>
  <c r="CJ177" i="20"/>
  <c r="CJ178" i="20"/>
  <c r="CJ179" i="20"/>
  <c r="CJ180" i="20"/>
  <c r="CJ181" i="20"/>
  <c r="CJ182" i="20"/>
  <c r="CJ183" i="20"/>
  <c r="CJ184" i="20"/>
  <c r="CJ185" i="20"/>
  <c r="CJ186" i="20"/>
  <c r="CJ187" i="20"/>
  <c r="CJ188" i="20"/>
  <c r="CJ189" i="20"/>
  <c r="CJ190" i="20"/>
  <c r="CJ191" i="20"/>
  <c r="CJ192" i="20"/>
  <c r="CJ193" i="20"/>
  <c r="CJ194" i="20"/>
  <c r="CJ195" i="20"/>
  <c r="CJ196" i="20"/>
  <c r="CJ197" i="20"/>
  <c r="CJ198" i="20"/>
  <c r="CJ199" i="20"/>
  <c r="CJ200" i="20"/>
  <c r="CJ201" i="20"/>
  <c r="CJ202" i="20"/>
  <c r="CJ203" i="20"/>
  <c r="CJ204" i="20"/>
  <c r="CJ205" i="20"/>
  <c r="CJ206" i="20"/>
  <c r="CJ207" i="20"/>
  <c r="CJ208" i="20"/>
  <c r="CJ209" i="20"/>
  <c r="CJ210" i="20"/>
  <c r="CJ211" i="20"/>
  <c r="CJ212" i="20"/>
  <c r="CJ213" i="20"/>
  <c r="CJ214" i="20"/>
  <c r="CJ215" i="20"/>
  <c r="CJ216" i="20"/>
  <c r="CJ217" i="20"/>
  <c r="CJ218" i="20"/>
  <c r="CJ219" i="20"/>
  <c r="CJ220" i="20"/>
  <c r="CJ221" i="20"/>
  <c r="CJ222" i="20"/>
  <c r="CJ223" i="20"/>
  <c r="CJ224" i="20"/>
  <c r="CJ225" i="20"/>
  <c r="CJ226" i="20"/>
  <c r="CJ227" i="20"/>
  <c r="CJ228" i="20"/>
  <c r="CJ229" i="20"/>
  <c r="CJ230" i="20"/>
  <c r="CJ231" i="20"/>
  <c r="CJ232" i="20"/>
  <c r="BN233" i="20"/>
  <c r="CJ233" i="20" s="1"/>
  <c r="BN234" i="20"/>
  <c r="CJ234" i="20" s="1"/>
  <c r="CJ235" i="20"/>
  <c r="CJ236" i="20"/>
  <c r="CJ237" i="20"/>
  <c r="BN238" i="20"/>
  <c r="CJ238" i="20" s="1"/>
  <c r="CJ239" i="20"/>
  <c r="CJ240" i="20"/>
  <c r="CJ241" i="20"/>
  <c r="CJ242" i="20"/>
  <c r="CJ243" i="20"/>
  <c r="CJ244" i="20"/>
  <c r="CJ245" i="20"/>
  <c r="CJ246" i="20"/>
  <c r="CJ247" i="20"/>
  <c r="CJ248" i="20"/>
  <c r="CJ249" i="20"/>
  <c r="CJ252" i="20"/>
  <c r="CJ254" i="20"/>
  <c r="CJ255" i="20"/>
  <c r="CJ256" i="20"/>
  <c r="CJ257" i="20"/>
  <c r="CJ258" i="20"/>
  <c r="CJ259" i="20"/>
  <c r="CJ260" i="20"/>
  <c r="CJ261" i="20"/>
  <c r="CJ262" i="20"/>
  <c r="CJ263" i="20"/>
  <c r="CJ264" i="20"/>
  <c r="CJ265" i="20"/>
  <c r="CJ266" i="20"/>
  <c r="CJ267" i="20"/>
  <c r="CJ268" i="20"/>
  <c r="CJ269" i="20"/>
  <c r="CJ270" i="20"/>
  <c r="CJ271" i="20"/>
  <c r="CJ272" i="20"/>
  <c r="CJ273" i="20"/>
  <c r="CJ274" i="20"/>
  <c r="CJ275" i="20"/>
  <c r="CJ276" i="20"/>
  <c r="CJ277" i="20"/>
  <c r="CJ278" i="20"/>
  <c r="CJ279" i="20"/>
  <c r="CJ280" i="20"/>
  <c r="CJ281" i="20"/>
  <c r="CJ282" i="20"/>
  <c r="CJ283" i="20"/>
  <c r="CJ284" i="20"/>
  <c r="CJ285" i="20"/>
  <c r="CJ286" i="20"/>
  <c r="CJ287" i="20"/>
  <c r="CJ288" i="20"/>
  <c r="CJ289" i="20"/>
  <c r="CJ290" i="20"/>
  <c r="CJ291" i="20"/>
  <c r="CJ292" i="20"/>
  <c r="CJ293" i="20"/>
  <c r="CJ294" i="20"/>
  <c r="CJ295" i="20"/>
  <c r="CJ296" i="20"/>
  <c r="CJ297" i="20"/>
  <c r="CJ298" i="20"/>
  <c r="CJ299" i="20"/>
  <c r="CJ300" i="20"/>
  <c r="CJ301" i="20"/>
  <c r="CJ302" i="20"/>
  <c r="CJ303" i="20"/>
  <c r="CJ304" i="20"/>
  <c r="CJ305" i="20"/>
  <c r="CJ306" i="20"/>
  <c r="CJ307" i="20"/>
  <c r="CJ308" i="20"/>
  <c r="CJ309" i="20"/>
  <c r="CJ310" i="20"/>
  <c r="CJ311" i="20"/>
  <c r="CJ312" i="20"/>
  <c r="BN313" i="20"/>
  <c r="CI313" i="20" s="1"/>
  <c r="BN314" i="20"/>
  <c r="CI314" i="20" s="1"/>
  <c r="BN315" i="20"/>
  <c r="CI315" i="20" s="1"/>
  <c r="BN316" i="20"/>
  <c r="CI316" i="20" s="1"/>
  <c r="BN317" i="20"/>
  <c r="CI317" i="20" s="1"/>
  <c r="BN318" i="20"/>
  <c r="CJ318" i="20" s="1"/>
  <c r="CJ319" i="20"/>
  <c r="CJ320" i="20"/>
  <c r="BN321" i="20"/>
  <c r="CJ321" i="20" s="1"/>
  <c r="BN322" i="20"/>
  <c r="CI322" i="20" s="1"/>
  <c r="BN323" i="20"/>
  <c r="CI323" i="20" s="1"/>
  <c r="BN324" i="20"/>
  <c r="CJ324" i="20" s="1"/>
  <c r="CJ325" i="20"/>
  <c r="BN326" i="20"/>
  <c r="CI326" i="20" s="1"/>
  <c r="BN327" i="20"/>
  <c r="CJ327" i="20" s="1"/>
  <c r="BN328" i="20"/>
  <c r="CI328" i="20" s="1"/>
  <c r="BN329" i="20"/>
  <c r="CI329" i="20" s="1"/>
  <c r="CJ330" i="20"/>
  <c r="CJ331" i="20"/>
  <c r="CJ332" i="20"/>
  <c r="BN333" i="20"/>
  <c r="CJ333" i="20" s="1"/>
  <c r="BN334" i="20"/>
  <c r="CJ334" i="20" s="1"/>
  <c r="BN335" i="20"/>
  <c r="CI335" i="20" s="1"/>
  <c r="CJ336" i="20"/>
  <c r="CJ337" i="20"/>
  <c r="CJ338" i="20"/>
  <c r="BN339" i="20"/>
  <c r="CJ339" i="20" s="1"/>
  <c r="CJ340" i="20"/>
  <c r="BN341" i="20"/>
  <c r="CI341" i="20" s="1"/>
  <c r="BN342" i="20"/>
  <c r="CJ342" i="20" s="1"/>
  <c r="BN343" i="20"/>
  <c r="CI343" i="20" s="1"/>
  <c r="CJ344" i="20"/>
  <c r="CJ345" i="20"/>
  <c r="BN346" i="20"/>
  <c r="CI346" i="20" s="1"/>
  <c r="BN347" i="20"/>
  <c r="CI347" i="20" s="1"/>
  <c r="CJ348" i="20"/>
  <c r="BN349" i="20"/>
  <c r="CI349" i="20" s="1"/>
  <c r="BN350" i="20"/>
  <c r="CJ350" i="20" s="1"/>
  <c r="BN351" i="20"/>
  <c r="CJ351" i="20" s="1"/>
  <c r="BN352" i="20"/>
  <c r="CJ352" i="20" s="1"/>
  <c r="BN353" i="20"/>
  <c r="CJ353" i="20" s="1"/>
  <c r="CJ354" i="20"/>
  <c r="BN355" i="20"/>
  <c r="CI355" i="20" s="1"/>
  <c r="CJ356" i="20"/>
  <c r="BN357" i="20"/>
  <c r="CJ357" i="20" s="1"/>
  <c r="BN358" i="20"/>
  <c r="CJ358" i="20" s="1"/>
  <c r="BN359" i="20"/>
  <c r="CI359" i="20" s="1"/>
  <c r="BN360" i="20"/>
  <c r="CI360" i="20" s="1"/>
  <c r="BN361" i="20"/>
  <c r="CJ361" i="20" s="1"/>
  <c r="BN362" i="20"/>
  <c r="CI362" i="20" s="1"/>
  <c r="BN363" i="20"/>
  <c r="CI363" i="20" s="1"/>
  <c r="CJ364" i="20"/>
  <c r="BN365" i="20"/>
  <c r="CI365" i="20" s="1"/>
  <c r="BN366" i="20"/>
  <c r="CJ366" i="20" s="1"/>
  <c r="BN367" i="20"/>
  <c r="CJ367" i="20" s="1"/>
  <c r="CJ368" i="20"/>
  <c r="CJ369" i="20"/>
  <c r="BN370" i="20"/>
  <c r="CJ370" i="20" s="1"/>
  <c r="BN371" i="20"/>
  <c r="CI371" i="20" s="1"/>
  <c r="CJ372" i="20"/>
  <c r="BN373" i="20"/>
  <c r="CI373" i="20" s="1"/>
  <c r="BN374" i="20"/>
  <c r="CJ374" i="20" s="1"/>
  <c r="BN375" i="20"/>
  <c r="CI375" i="20" s="1"/>
  <c r="BN376" i="20"/>
  <c r="CJ376" i="20" s="1"/>
  <c r="BN377" i="20"/>
  <c r="CI377" i="20" s="1"/>
  <c r="BN378" i="20"/>
  <c r="CI378" i="20" s="1"/>
  <c r="BN379" i="20"/>
  <c r="CI379" i="20" s="1"/>
  <c r="BN380" i="20"/>
  <c r="CI380" i="20" s="1"/>
  <c r="BN381" i="20"/>
  <c r="CJ381" i="20" s="1"/>
  <c r="BN382" i="20"/>
  <c r="CI382" i="20" s="1"/>
  <c r="BN383" i="20"/>
  <c r="CI383" i="20" s="1"/>
  <c r="BN384" i="20"/>
  <c r="CI384" i="20" s="1"/>
  <c r="BN385" i="20"/>
  <c r="CI385" i="20" s="1"/>
  <c r="BN386" i="20"/>
  <c r="CI386" i="20" s="1"/>
  <c r="BN387" i="20"/>
  <c r="CI387" i="20" s="1"/>
  <c r="BN388" i="20"/>
  <c r="CJ388" i="20" s="1"/>
  <c r="BN389" i="20"/>
  <c r="CJ389" i="20" s="1"/>
  <c r="BN390" i="20"/>
  <c r="CI390" i="20" s="1"/>
  <c r="BN391" i="20"/>
  <c r="CJ391" i="20" s="1"/>
  <c r="CJ392" i="20"/>
  <c r="BN393" i="20"/>
  <c r="CJ393" i="20" s="1"/>
  <c r="CJ394" i="20"/>
  <c r="BN395" i="20"/>
  <c r="CI395" i="20" s="1"/>
  <c r="BN396" i="20"/>
  <c r="CI396" i="20" s="1"/>
  <c r="BN397" i="20"/>
  <c r="CJ397" i="20" s="1"/>
  <c r="BN398" i="20"/>
  <c r="CI398" i="20" s="1"/>
  <c r="BN399" i="20"/>
  <c r="CJ399" i="20" s="1"/>
  <c r="BN400" i="20"/>
  <c r="CJ400" i="20" s="1"/>
  <c r="BN401" i="20"/>
  <c r="CJ401" i="20" s="1"/>
  <c r="BN402" i="20"/>
  <c r="CJ402" i="20" s="1"/>
  <c r="BN403" i="20"/>
  <c r="CJ403" i="20" s="1"/>
  <c r="CJ404" i="20"/>
  <c r="BN405" i="20"/>
  <c r="CJ405" i="20" s="1"/>
  <c r="BN406" i="20"/>
  <c r="CI406" i="20" s="1"/>
  <c r="BN407" i="20"/>
  <c r="CI407" i="20" s="1"/>
  <c r="BN408" i="20"/>
  <c r="CJ408" i="20" s="1"/>
  <c r="BN409" i="20"/>
  <c r="CI409" i="20" s="1"/>
  <c r="BN410" i="20"/>
  <c r="CI410" i="20" s="1"/>
  <c r="BN411" i="20"/>
  <c r="CJ411" i="20" s="1"/>
  <c r="BN412" i="20"/>
  <c r="CI412" i="20" s="1"/>
  <c r="BN413" i="20"/>
  <c r="CI413" i="20" s="1"/>
  <c r="BN414" i="20"/>
  <c r="CJ414" i="20" s="1"/>
  <c r="BN415" i="20"/>
  <c r="CJ415" i="20" s="1"/>
  <c r="BN416" i="20"/>
  <c r="CI416" i="20" s="1"/>
  <c r="BN417" i="20"/>
  <c r="CI417" i="20" s="1"/>
  <c r="CJ418" i="20"/>
  <c r="BN419" i="20"/>
  <c r="CJ419" i="20" s="1"/>
  <c r="BN420" i="20"/>
  <c r="CI420" i="20" s="1"/>
  <c r="BN421" i="20"/>
  <c r="CI421" i="20" s="1"/>
  <c r="CJ422" i="20"/>
  <c r="BN423" i="20"/>
  <c r="CI423" i="20" s="1"/>
  <c r="BN424" i="20"/>
  <c r="CI424" i="20" s="1"/>
  <c r="BN425" i="20"/>
  <c r="CJ425" i="20" s="1"/>
  <c r="BN426" i="20"/>
  <c r="CJ426" i="20" s="1"/>
  <c r="BN427" i="20"/>
  <c r="CJ427" i="20" s="1"/>
  <c r="BN428" i="20"/>
  <c r="CJ428" i="20" s="1"/>
  <c r="BN429" i="20"/>
  <c r="CJ429" i="20" s="1"/>
  <c r="BN430" i="20"/>
  <c r="CI430" i="20" s="1"/>
  <c r="BN431" i="20"/>
  <c r="CJ431" i="20" s="1"/>
  <c r="BN432" i="20"/>
  <c r="CI432" i="20" s="1"/>
  <c r="BN433" i="20"/>
  <c r="CI433" i="20" s="1"/>
  <c r="CJ434" i="20"/>
  <c r="BN435" i="20"/>
  <c r="CJ435" i="20" s="1"/>
  <c r="BN436" i="20"/>
  <c r="CJ436" i="20" s="1"/>
  <c r="BN437" i="20"/>
  <c r="CJ437" i="20" s="1"/>
  <c r="BN438" i="20"/>
  <c r="CJ438" i="20" s="1"/>
  <c r="BN439" i="20"/>
  <c r="CI439" i="20" s="1"/>
  <c r="BN440" i="20"/>
  <c r="CJ440" i="20" s="1"/>
  <c r="BN441" i="20"/>
  <c r="CJ441" i="20" s="1"/>
  <c r="BN442" i="20"/>
  <c r="CJ442" i="20" s="1"/>
  <c r="BN443" i="20"/>
  <c r="CJ443" i="20" s="1"/>
  <c r="BN444" i="20"/>
  <c r="CJ444" i="20" s="1"/>
  <c r="BN445" i="20"/>
  <c r="CJ445" i="20" s="1"/>
  <c r="BN446" i="20"/>
  <c r="CI446" i="20" s="1"/>
  <c r="BN447" i="20"/>
  <c r="CJ447" i="20" s="1"/>
  <c r="BN448" i="20"/>
  <c r="CI448" i="20" s="1"/>
  <c r="BN449" i="20"/>
  <c r="CJ449" i="20" s="1"/>
  <c r="BN450" i="20"/>
  <c r="CJ450" i="20" s="1"/>
  <c r="BN451" i="20"/>
  <c r="CJ451" i="20" s="1"/>
  <c r="BN452" i="20"/>
  <c r="CJ452" i="20" s="1"/>
  <c r="BN453" i="20"/>
  <c r="CJ453" i="20" s="1"/>
  <c r="BN454" i="20"/>
  <c r="CI454" i="20" s="1"/>
  <c r="BN455" i="20"/>
  <c r="CI455" i="20" s="1"/>
  <c r="BN456" i="20"/>
  <c r="CI456" i="20" s="1"/>
  <c r="BN457" i="20"/>
  <c r="CI457" i="20" s="1"/>
  <c r="BN458" i="20"/>
  <c r="CI458" i="20" s="1"/>
  <c r="BN459" i="20"/>
  <c r="CJ459" i="20" s="1"/>
  <c r="BN460" i="20"/>
  <c r="CI460" i="20" s="1"/>
  <c r="BN461" i="20"/>
  <c r="CI461" i="20" s="1"/>
  <c r="BN462" i="20"/>
  <c r="CI462" i="20" s="1"/>
  <c r="CJ463" i="20"/>
  <c r="BN464" i="20"/>
  <c r="CI464" i="20" s="1"/>
  <c r="BN465" i="20"/>
  <c r="CI465" i="20" s="1"/>
  <c r="BN466" i="20"/>
  <c r="CI466" i="20" s="1"/>
  <c r="BN467" i="20"/>
  <c r="CI467" i="20" s="1"/>
  <c r="BN468" i="20"/>
  <c r="CI468" i="20" s="1"/>
  <c r="BN469" i="20"/>
  <c r="CI469" i="20" s="1"/>
  <c r="BN470" i="20"/>
  <c r="CI470" i="20" s="1"/>
  <c r="BN471" i="20"/>
  <c r="CI471" i="20" s="1"/>
  <c r="BN472" i="20"/>
  <c r="CJ472" i="20" s="1"/>
  <c r="BN473" i="20"/>
  <c r="CJ473" i="20" s="1"/>
  <c r="BN474" i="20"/>
  <c r="CJ474" i="20" s="1"/>
  <c r="BN475" i="20"/>
  <c r="CJ475" i="20" s="1"/>
  <c r="BN476" i="20"/>
  <c r="CI476" i="20" s="1"/>
  <c r="CJ477" i="20"/>
  <c r="CJ478" i="20"/>
  <c r="CJ479" i="20"/>
  <c r="BN480" i="20"/>
  <c r="CJ480" i="20" s="1"/>
  <c r="BN481" i="20"/>
  <c r="CI481" i="20" s="1"/>
  <c r="BN482" i="20"/>
  <c r="CJ482" i="20" s="1"/>
  <c r="BN483" i="20"/>
  <c r="CJ483" i="20" s="1"/>
  <c r="BN484" i="20"/>
  <c r="CI484" i="20" s="1"/>
  <c r="BN485" i="20"/>
  <c r="CJ485" i="20" s="1"/>
  <c r="CJ486" i="20"/>
  <c r="BN487" i="20"/>
  <c r="CI487" i="20" s="1"/>
  <c r="BN488" i="20"/>
  <c r="CI488" i="20" s="1"/>
  <c r="BN489" i="20"/>
  <c r="CI489" i="20" s="1"/>
  <c r="CJ490" i="20"/>
  <c r="BN491" i="20"/>
  <c r="CI491" i="20" s="1"/>
  <c r="BN492" i="20"/>
  <c r="CJ492" i="20" s="1"/>
  <c r="BN493" i="20"/>
  <c r="CI493" i="20" s="1"/>
  <c r="BN494" i="20"/>
  <c r="CI494" i="20" s="1"/>
  <c r="BN495" i="20"/>
  <c r="CI495" i="20" s="1"/>
  <c r="BN496" i="20"/>
  <c r="CJ496" i="20" s="1"/>
  <c r="BN497" i="20"/>
  <c r="CJ497" i="20" s="1"/>
  <c r="BN498" i="20"/>
  <c r="CJ498" i="20" s="1"/>
  <c r="BN499" i="20"/>
  <c r="CJ499" i="20" s="1"/>
  <c r="BN500" i="20"/>
  <c r="CI500" i="20" s="1"/>
  <c r="BN501" i="20"/>
  <c r="CJ501" i="20" s="1"/>
  <c r="BN502" i="20"/>
  <c r="CI502" i="20" s="1"/>
  <c r="BN503" i="20"/>
  <c r="CI503" i="20" s="1"/>
  <c r="BN504" i="20"/>
  <c r="CI504" i="20" s="1"/>
  <c r="BN505" i="20"/>
  <c r="CI505" i="20" s="1"/>
  <c r="BN506" i="20"/>
  <c r="CJ506" i="20" s="1"/>
  <c r="BN507" i="20"/>
  <c r="CI507" i="20" s="1"/>
  <c r="BN508" i="20"/>
  <c r="CJ508" i="20" s="1"/>
  <c r="BN509" i="20"/>
  <c r="CI509" i="20" s="1"/>
  <c r="BN510" i="20"/>
  <c r="CI510" i="20" s="1"/>
  <c r="BN511" i="20"/>
  <c r="CJ511" i="20" s="1"/>
  <c r="BN512" i="20"/>
  <c r="CJ512" i="20" s="1"/>
  <c r="BN513" i="20"/>
  <c r="CJ513" i="20" s="1"/>
  <c r="CJ514" i="20"/>
  <c r="CJ515" i="20"/>
  <c r="CJ253" i="20"/>
  <c r="CJ516" i="20"/>
  <c r="CJ517" i="20"/>
  <c r="CJ518" i="20"/>
  <c r="CJ519" i="20"/>
  <c r="CJ520" i="20"/>
  <c r="CJ521" i="20"/>
  <c r="CJ522" i="20"/>
  <c r="CJ523" i="20"/>
  <c r="CJ524" i="20"/>
  <c r="CJ525" i="20"/>
  <c r="CJ526" i="20"/>
  <c r="CJ527" i="20"/>
  <c r="CJ528" i="20"/>
  <c r="CJ529" i="20"/>
  <c r="CJ530" i="20"/>
  <c r="CJ531" i="20"/>
  <c r="CJ532" i="20"/>
  <c r="CJ533" i="20"/>
  <c r="CJ534" i="20"/>
  <c r="CJ535" i="20"/>
  <c r="CJ536" i="20"/>
  <c r="CJ537" i="20"/>
  <c r="CJ538" i="20"/>
  <c r="CJ539" i="20"/>
  <c r="CJ540" i="20"/>
  <c r="CJ541" i="20"/>
  <c r="CJ542" i="20"/>
  <c r="CJ543" i="20"/>
  <c r="CJ544" i="20"/>
  <c r="CJ545" i="20"/>
  <c r="CJ546" i="20"/>
  <c r="CJ547" i="20"/>
  <c r="CJ548" i="20"/>
  <c r="CJ549" i="20"/>
  <c r="CJ550" i="20"/>
  <c r="CJ551" i="20"/>
  <c r="CJ552" i="20"/>
  <c r="CJ553" i="20"/>
  <c r="CJ554" i="20"/>
  <c r="CJ555" i="20"/>
  <c r="CJ556" i="20"/>
  <c r="CJ557" i="20"/>
  <c r="CJ558" i="20"/>
  <c r="CJ559" i="20"/>
  <c r="CJ560" i="20"/>
  <c r="CJ561" i="20"/>
  <c r="CJ562" i="20"/>
  <c r="CJ563" i="20"/>
  <c r="CJ564" i="20"/>
  <c r="CJ565" i="20"/>
  <c r="CJ566" i="20"/>
  <c r="CJ567" i="20"/>
  <c r="CJ568" i="20"/>
  <c r="CJ569" i="20"/>
  <c r="CJ570" i="20"/>
  <c r="CJ571" i="20"/>
  <c r="CJ572" i="20"/>
  <c r="CJ573" i="20"/>
  <c r="CJ574" i="20"/>
  <c r="CJ575" i="20"/>
  <c r="CJ576" i="20"/>
  <c r="CJ577" i="20"/>
  <c r="CJ578" i="20"/>
  <c r="CJ579" i="20"/>
  <c r="CJ580" i="20"/>
  <c r="CJ581" i="20"/>
  <c r="CJ582" i="20"/>
  <c r="CJ583" i="20"/>
  <c r="CJ584" i="20"/>
  <c r="CJ585" i="20"/>
  <c r="CJ586" i="20"/>
  <c r="CJ587" i="20"/>
  <c r="CJ588" i="20"/>
  <c r="CJ589" i="20"/>
  <c r="CJ590" i="20"/>
  <c r="CJ591" i="20"/>
  <c r="CJ592" i="20"/>
  <c r="CJ593" i="20"/>
  <c r="CJ594" i="20"/>
  <c r="CJ595" i="20"/>
  <c r="CJ596" i="20"/>
  <c r="CJ597" i="20"/>
  <c r="CJ598" i="20"/>
  <c r="CJ599" i="20"/>
  <c r="CJ600" i="20"/>
  <c r="CJ601" i="20"/>
  <c r="CJ602" i="20"/>
  <c r="CJ603" i="20"/>
  <c r="CJ604" i="20"/>
  <c r="CJ605" i="20"/>
  <c r="CJ606" i="20"/>
  <c r="CJ607" i="20"/>
  <c r="CJ608" i="20"/>
  <c r="CJ609" i="20"/>
  <c r="CJ610" i="20"/>
  <c r="CJ611" i="20"/>
  <c r="CJ612" i="20"/>
  <c r="CJ613" i="20"/>
  <c r="CJ614" i="20"/>
  <c r="CJ615" i="20"/>
  <c r="CJ616" i="20"/>
  <c r="CJ617" i="20"/>
  <c r="CJ618" i="20"/>
  <c r="CJ619" i="20"/>
  <c r="CJ620" i="20"/>
  <c r="CJ621" i="20"/>
  <c r="CJ622" i="20"/>
  <c r="CJ623" i="20"/>
  <c r="CJ624" i="20"/>
  <c r="CJ625" i="20"/>
  <c r="CJ626" i="20"/>
  <c r="CJ627" i="20"/>
  <c r="CJ628" i="20"/>
  <c r="CJ629" i="20"/>
  <c r="CJ630" i="20"/>
  <c r="CJ631" i="20"/>
  <c r="CJ632" i="20"/>
  <c r="CJ633" i="20"/>
  <c r="CJ634" i="20"/>
  <c r="CJ635" i="20"/>
  <c r="CJ636" i="20"/>
  <c r="CJ637" i="20"/>
  <c r="CJ638" i="20"/>
  <c r="CJ639" i="20"/>
  <c r="CJ640" i="20"/>
  <c r="CJ641" i="20"/>
  <c r="CJ642" i="20"/>
  <c r="CJ643" i="20"/>
  <c r="CJ644" i="20"/>
  <c r="CJ645" i="20"/>
  <c r="CJ646" i="20"/>
  <c r="CJ647" i="20"/>
  <c r="CJ648" i="20"/>
  <c r="CJ649" i="20"/>
  <c r="CJ650" i="20"/>
  <c r="CJ651" i="20"/>
  <c r="CJ652" i="20"/>
  <c r="CJ653" i="20"/>
  <c r="CJ654" i="20"/>
  <c r="CJ655" i="20"/>
  <c r="CJ656" i="20"/>
  <c r="CJ658" i="20"/>
  <c r="CJ659" i="20"/>
  <c r="CJ660" i="20"/>
  <c r="CJ661" i="20"/>
  <c r="CJ662" i="20"/>
  <c r="CJ663" i="20"/>
  <c r="CJ664" i="20"/>
  <c r="CJ665" i="20"/>
  <c r="CJ666" i="20"/>
  <c r="CJ667" i="20"/>
  <c r="CJ668" i="20"/>
  <c r="CJ669" i="20"/>
  <c r="CJ670" i="20"/>
  <c r="CJ671" i="20"/>
  <c r="CJ672" i="20"/>
  <c r="CJ673" i="20"/>
  <c r="CJ674" i="20"/>
  <c r="CJ675" i="20"/>
  <c r="CJ676" i="20"/>
  <c r="CJ677" i="20"/>
  <c r="CJ678" i="20"/>
  <c r="CJ679" i="20"/>
  <c r="CJ680" i="20"/>
  <c r="CJ681" i="20"/>
  <c r="CJ682" i="20"/>
  <c r="CJ683" i="20"/>
  <c r="CJ684" i="20"/>
  <c r="CJ685" i="20"/>
  <c r="CJ686" i="20"/>
  <c r="CJ687" i="20"/>
  <c r="CJ688" i="20"/>
  <c r="CJ689" i="20"/>
  <c r="CJ690" i="20"/>
  <c r="CJ691" i="20"/>
  <c r="CJ692" i="20"/>
  <c r="CJ693" i="20"/>
  <c r="CJ694" i="20"/>
  <c r="CJ695" i="20"/>
  <c r="CJ696" i="20"/>
  <c r="CJ697" i="20"/>
  <c r="CJ698" i="20"/>
  <c r="CJ699" i="20"/>
  <c r="CJ700" i="20"/>
  <c r="CJ701" i="20"/>
  <c r="CJ702" i="20"/>
  <c r="CJ703" i="20"/>
  <c r="CJ704" i="20"/>
  <c r="CJ705" i="20"/>
  <c r="CJ706" i="20"/>
  <c r="CJ707" i="20"/>
  <c r="CJ708" i="20"/>
  <c r="CJ709" i="20"/>
  <c r="CJ710" i="20"/>
  <c r="CJ711" i="20"/>
  <c r="CJ712" i="20"/>
  <c r="CJ713" i="20"/>
  <c r="CJ714" i="20"/>
  <c r="CJ715" i="20"/>
  <c r="CJ716" i="20"/>
  <c r="CJ717" i="20"/>
  <c r="CJ718" i="20"/>
  <c r="CJ719" i="20"/>
  <c r="CJ720" i="20"/>
  <c r="CJ721" i="20"/>
  <c r="CJ722" i="20"/>
  <c r="CJ723" i="20"/>
  <c r="CJ724" i="20"/>
  <c r="CJ725" i="20"/>
  <c r="CJ726" i="20"/>
  <c r="CJ727" i="20"/>
  <c r="CJ728" i="20"/>
  <c r="CJ729" i="20"/>
  <c r="CJ730" i="20"/>
  <c r="CJ732" i="20"/>
  <c r="CJ733" i="20"/>
  <c r="CJ734" i="20"/>
  <c r="CJ735" i="20"/>
  <c r="CJ736" i="20"/>
  <c r="CJ737" i="20"/>
  <c r="CJ738" i="20"/>
  <c r="CJ739" i="20"/>
  <c r="CJ740" i="20"/>
  <c r="CJ741" i="20"/>
  <c r="CJ742" i="20"/>
  <c r="CJ743" i="20"/>
  <c r="CJ744" i="20"/>
  <c r="CJ745" i="20"/>
  <c r="CJ746" i="20"/>
  <c r="CJ747" i="20"/>
  <c r="CJ748" i="20"/>
  <c r="CJ749" i="20"/>
  <c r="CJ750" i="20"/>
  <c r="CJ751" i="20"/>
  <c r="CJ752" i="20"/>
  <c r="CJ753" i="20"/>
  <c r="CJ754" i="20"/>
  <c r="CJ755" i="20"/>
  <c r="CJ756" i="20"/>
  <c r="CJ757" i="20"/>
  <c r="CJ758" i="20"/>
  <c r="CJ759" i="20"/>
  <c r="CJ760" i="20"/>
  <c r="CJ761" i="20"/>
  <c r="CJ762" i="20"/>
  <c r="CJ763" i="20"/>
  <c r="CJ764" i="20"/>
  <c r="CJ765" i="20"/>
  <c r="CJ767" i="20"/>
  <c r="CJ771" i="20"/>
  <c r="CJ772" i="20"/>
  <c r="CJ773" i="20"/>
  <c r="CJ774" i="20"/>
  <c r="CJ775" i="20"/>
  <c r="CJ776" i="20"/>
  <c r="CJ777" i="20"/>
  <c r="CJ778" i="20"/>
  <c r="CJ779" i="20"/>
  <c r="CJ780" i="20"/>
  <c r="CJ781" i="20"/>
  <c r="CJ782" i="20"/>
  <c r="CJ783" i="20"/>
  <c r="CJ784" i="20"/>
  <c r="CJ785" i="20"/>
  <c r="CJ786" i="20"/>
  <c r="CJ787" i="20"/>
  <c r="CJ788" i="20"/>
  <c r="CJ789" i="20"/>
  <c r="CJ790" i="20"/>
  <c r="CJ791" i="20"/>
  <c r="CJ792" i="20"/>
  <c r="CJ793" i="20"/>
  <c r="CJ794" i="20"/>
  <c r="CJ795" i="20"/>
  <c r="CJ796" i="20"/>
  <c r="CJ797" i="20"/>
  <c r="CJ798" i="20"/>
  <c r="CJ799" i="20"/>
  <c r="CJ800" i="20"/>
  <c r="CJ801" i="20"/>
  <c r="CJ802" i="20"/>
  <c r="CJ803" i="20"/>
  <c r="CJ804" i="20"/>
  <c r="CJ805" i="20"/>
  <c r="CJ806" i="20"/>
  <c r="CJ807" i="20"/>
  <c r="CJ808" i="20"/>
  <c r="CJ809" i="20"/>
  <c r="CJ810" i="20"/>
  <c r="CJ811" i="20"/>
  <c r="CJ812" i="20"/>
  <c r="CJ813" i="20"/>
  <c r="CJ814" i="20"/>
  <c r="CJ815" i="20"/>
  <c r="CJ816" i="20"/>
  <c r="CJ817" i="20"/>
  <c r="CJ818" i="20"/>
  <c r="CJ819" i="20"/>
  <c r="CJ820" i="20"/>
  <c r="CJ821" i="20"/>
  <c r="CJ822" i="20"/>
  <c r="CJ823" i="20"/>
  <c r="CJ824" i="20"/>
  <c r="CJ825" i="20"/>
  <c r="CJ826" i="20"/>
  <c r="CJ827" i="20"/>
  <c r="CJ828" i="20"/>
  <c r="CJ829" i="20"/>
  <c r="CJ830" i="20"/>
  <c r="CJ831" i="20"/>
  <c r="CJ832" i="20"/>
  <c r="CJ833" i="20"/>
  <c r="CJ834" i="20"/>
  <c r="CJ835" i="20"/>
  <c r="CJ836" i="20"/>
  <c r="CJ837" i="20"/>
  <c r="CJ838" i="20"/>
  <c r="CJ839" i="20"/>
  <c r="CJ840" i="20"/>
  <c r="CJ841" i="20"/>
  <c r="CJ842" i="20"/>
  <c r="CJ843" i="20"/>
  <c r="CJ844" i="20"/>
  <c r="CJ845" i="20"/>
  <c r="CJ846" i="20"/>
  <c r="CJ847" i="20"/>
  <c r="CJ848" i="20"/>
  <c r="CJ849" i="20"/>
  <c r="CJ850" i="20"/>
  <c r="CJ851" i="20"/>
  <c r="CJ852" i="20"/>
  <c r="CJ853" i="20"/>
  <c r="CJ854" i="20"/>
  <c r="CJ855" i="20"/>
  <c r="CJ856" i="20"/>
  <c r="CJ857" i="20"/>
  <c r="CJ858" i="20"/>
  <c r="CJ859" i="20"/>
  <c r="CJ860" i="20"/>
  <c r="CJ861" i="20"/>
  <c r="CJ862" i="20"/>
  <c r="CJ863" i="20"/>
  <c r="CJ864" i="20"/>
  <c r="CJ865" i="20"/>
  <c r="CJ866" i="20"/>
  <c r="CJ867" i="20"/>
  <c r="CJ868" i="20"/>
  <c r="CJ869" i="20"/>
  <c r="CJ870" i="20"/>
  <c r="CJ871" i="20"/>
  <c r="CJ872" i="20"/>
  <c r="CJ873" i="20"/>
  <c r="CJ874" i="20"/>
  <c r="CJ875" i="20"/>
  <c r="CJ876" i="20"/>
  <c r="CJ877" i="20"/>
  <c r="CJ878" i="20"/>
  <c r="CJ879" i="20"/>
  <c r="CJ880" i="20"/>
  <c r="CJ881" i="20"/>
  <c r="CJ882" i="20"/>
  <c r="CJ883" i="20"/>
  <c r="CJ884" i="20"/>
  <c r="CJ885" i="20"/>
  <c r="CJ886" i="20"/>
  <c r="CJ887" i="20"/>
  <c r="CJ888" i="20"/>
  <c r="CJ889" i="20"/>
  <c r="CJ890" i="20"/>
  <c r="CJ891" i="20"/>
  <c r="CJ892" i="20"/>
  <c r="CJ893" i="20"/>
  <c r="CJ894" i="20"/>
  <c r="CJ895" i="20"/>
  <c r="CJ896" i="20"/>
  <c r="CJ897" i="20"/>
  <c r="CJ898" i="20"/>
  <c r="CJ899" i="20"/>
  <c r="CJ900" i="20"/>
  <c r="CJ901" i="20"/>
  <c r="CJ902" i="20"/>
  <c r="CJ903" i="20"/>
  <c r="CJ904" i="20"/>
  <c r="CJ905" i="20"/>
  <c r="CJ906" i="20"/>
  <c r="CJ907" i="20"/>
  <c r="CJ908" i="20"/>
  <c r="CJ909" i="20"/>
  <c r="CJ910" i="20"/>
  <c r="CJ911" i="20"/>
  <c r="CJ912" i="20"/>
  <c r="CJ913" i="20"/>
  <c r="CJ914" i="20"/>
  <c r="CJ915" i="20"/>
  <c r="CJ916" i="20"/>
  <c r="CJ917" i="20"/>
  <c r="CJ918" i="20"/>
  <c r="CJ919" i="20"/>
  <c r="CJ920" i="20"/>
  <c r="CJ921" i="20"/>
  <c r="CJ922" i="20"/>
  <c r="CJ923" i="20"/>
  <c r="CJ924" i="20"/>
  <c r="CJ925" i="20"/>
  <c r="CJ926" i="20"/>
  <c r="CJ927" i="20"/>
  <c r="CJ928" i="20"/>
  <c r="CJ929" i="20"/>
  <c r="CJ930" i="20"/>
  <c r="CJ931" i="20"/>
  <c r="CJ932" i="20"/>
  <c r="CJ933" i="20"/>
  <c r="CJ934" i="20"/>
  <c r="CJ935" i="20"/>
  <c r="CJ936" i="20"/>
  <c r="CJ937" i="20"/>
  <c r="CJ938" i="20"/>
  <c r="CJ939" i="20"/>
  <c r="CJ940" i="20"/>
  <c r="CJ941" i="20"/>
  <c r="CJ942" i="20"/>
  <c r="CJ943" i="20"/>
  <c r="CJ944" i="20"/>
  <c r="CJ945" i="20"/>
  <c r="CJ946" i="20"/>
  <c r="CJ947" i="20"/>
  <c r="CJ948" i="20"/>
  <c r="CJ949" i="20"/>
  <c r="CJ950" i="20"/>
  <c r="CJ951" i="20"/>
  <c r="CJ952" i="20"/>
  <c r="CJ953" i="20"/>
  <c r="CJ954" i="20"/>
  <c r="CJ955" i="20"/>
  <c r="CJ956" i="20"/>
  <c r="CJ957" i="20"/>
  <c r="CJ958" i="20"/>
  <c r="CJ959" i="20"/>
  <c r="CJ960" i="20"/>
  <c r="CJ961" i="20"/>
  <c r="CJ962" i="20"/>
  <c r="CJ963" i="20"/>
  <c r="CJ964" i="20"/>
  <c r="CJ965" i="20"/>
  <c r="CJ966" i="20"/>
  <c r="CJ967" i="20"/>
  <c r="CJ968" i="20"/>
  <c r="CJ969" i="20"/>
  <c r="CJ970" i="20"/>
  <c r="CJ971" i="20"/>
  <c r="CJ972" i="20"/>
  <c r="CJ973" i="20"/>
  <c r="CJ974" i="20"/>
  <c r="CJ975" i="20"/>
  <c r="CJ976" i="20"/>
  <c r="CJ977" i="20"/>
  <c r="CJ978" i="20"/>
  <c r="CJ979" i="20"/>
  <c r="CJ980" i="20"/>
  <c r="CJ981" i="20"/>
  <c r="CJ982" i="20"/>
  <c r="CJ983" i="20"/>
  <c r="CJ984" i="20"/>
  <c r="CJ985" i="20"/>
  <c r="CJ986" i="20"/>
  <c r="CJ987" i="20"/>
  <c r="CJ988" i="20"/>
  <c r="CJ989" i="20"/>
  <c r="CJ990" i="20"/>
  <c r="CJ991" i="20"/>
  <c r="CJ992" i="20"/>
  <c r="CJ993" i="20"/>
  <c r="CJ994" i="20"/>
  <c r="CJ995" i="20"/>
  <c r="CJ996" i="20"/>
  <c r="CJ997" i="20"/>
  <c r="CJ998" i="20"/>
  <c r="CJ999" i="20"/>
  <c r="CJ1000" i="20"/>
  <c r="CJ1001" i="20"/>
  <c r="CJ1002" i="20"/>
  <c r="CJ1003" i="20"/>
  <c r="CJ1004" i="20"/>
  <c r="CJ1005" i="20"/>
  <c r="CJ1006" i="20"/>
  <c r="CJ1007" i="20"/>
  <c r="CJ1008" i="20"/>
  <c r="CJ1009" i="20"/>
  <c r="CJ1010" i="20"/>
  <c r="CJ1011" i="20"/>
  <c r="CJ1012" i="20"/>
  <c r="CJ1013" i="20"/>
  <c r="CJ1014" i="20"/>
  <c r="CJ1015" i="20"/>
  <c r="CJ1016" i="20"/>
  <c r="CJ1017" i="20"/>
  <c r="CJ1018" i="20"/>
  <c r="CJ1019" i="20"/>
  <c r="CJ1020" i="20"/>
  <c r="CJ1021" i="20"/>
  <c r="CJ1022" i="20"/>
  <c r="CJ1023" i="20"/>
  <c r="CJ1024" i="20"/>
  <c r="CJ1025" i="20"/>
  <c r="CJ1026" i="20"/>
  <c r="CJ1027" i="20"/>
  <c r="CJ1028" i="20"/>
  <c r="CJ1029" i="20"/>
  <c r="CJ1030" i="20"/>
  <c r="CJ1031" i="20"/>
  <c r="CJ1032" i="20"/>
  <c r="CJ1033" i="20"/>
  <c r="CJ1034" i="20"/>
  <c r="CJ1035" i="20"/>
  <c r="CJ1309" i="20"/>
  <c r="CJ1310" i="20"/>
  <c r="CJ1311" i="20"/>
  <c r="CJ1312" i="20"/>
  <c r="CJ1313" i="20"/>
  <c r="CJ1314" i="20"/>
  <c r="CJ1315" i="20"/>
  <c r="CJ1316" i="20"/>
  <c r="CJ1317" i="20"/>
  <c r="CJ1318" i="20"/>
  <c r="CJ1319" i="20"/>
  <c r="CJ1320" i="20"/>
  <c r="CJ1321" i="20"/>
  <c r="CJ1322" i="20"/>
  <c r="CJ1323" i="20"/>
  <c r="CJ1324" i="20"/>
  <c r="CJ1325" i="20"/>
  <c r="CJ1326" i="20"/>
  <c r="CJ1327" i="20"/>
  <c r="CJ1328" i="20"/>
  <c r="CJ1329" i="20"/>
  <c r="CJ1330" i="20"/>
  <c r="CJ1331" i="20"/>
  <c r="CJ1332" i="20"/>
  <c r="CJ1333" i="20"/>
  <c r="CJ1334" i="20"/>
  <c r="CJ1335" i="20"/>
  <c r="CJ1336" i="20"/>
  <c r="CJ1337" i="20"/>
  <c r="CJ1338" i="20"/>
  <c r="CJ1339" i="20"/>
  <c r="CJ1340" i="20"/>
  <c r="CJ1341" i="20"/>
  <c r="CJ1342" i="20"/>
  <c r="CJ1343" i="20"/>
  <c r="CJ1344" i="20"/>
  <c r="CJ1345" i="20"/>
  <c r="CJ1346" i="20"/>
  <c r="CJ1347" i="20"/>
  <c r="CJ1348" i="20"/>
  <c r="CJ1349" i="20"/>
  <c r="CJ1350" i="20"/>
  <c r="CJ1351" i="20"/>
  <c r="CJ1352" i="20"/>
  <c r="CJ1353" i="20"/>
  <c r="CJ1354" i="20"/>
  <c r="CJ1355" i="20"/>
  <c r="CJ1356" i="20"/>
  <c r="CJ1357" i="20"/>
  <c r="CJ1358" i="20"/>
  <c r="CJ1359" i="20"/>
  <c r="CJ1360" i="20"/>
  <c r="CJ1361" i="20"/>
  <c r="CJ1362" i="20"/>
  <c r="CJ1363" i="20"/>
  <c r="CJ1364" i="20"/>
  <c r="CJ1365" i="20"/>
  <c r="CJ1366" i="20"/>
  <c r="CJ1367" i="20"/>
  <c r="CJ1368" i="20"/>
  <c r="CJ1369" i="20"/>
  <c r="CJ1370" i="20"/>
  <c r="CJ1371" i="20"/>
  <c r="CJ1372" i="20"/>
  <c r="CJ1373" i="20"/>
  <c r="CJ1374" i="20"/>
  <c r="CJ1375" i="20"/>
  <c r="CJ1376" i="20"/>
  <c r="CJ1377" i="20"/>
  <c r="CJ1378" i="20"/>
  <c r="CJ1379" i="20"/>
  <c r="CJ1380" i="20"/>
  <c r="CJ1381" i="20"/>
  <c r="CJ1382" i="20"/>
  <c r="CJ1383" i="20"/>
  <c r="CJ1384" i="20"/>
  <c r="CJ1385" i="20"/>
  <c r="CJ1386" i="20"/>
  <c r="CJ1387" i="20"/>
  <c r="CJ1388" i="20"/>
  <c r="CJ1389" i="20"/>
  <c r="CJ1390" i="20"/>
  <c r="CJ1391" i="20"/>
  <c r="CJ1392" i="20"/>
  <c r="CJ1393" i="20"/>
  <c r="CJ1394" i="20"/>
  <c r="CJ1395" i="20"/>
  <c r="CJ1396" i="20"/>
  <c r="CJ1397" i="20"/>
  <c r="CJ1398" i="20"/>
  <c r="CJ1399" i="20"/>
  <c r="CJ1400" i="20"/>
  <c r="CJ1401" i="20"/>
  <c r="CJ1402" i="20"/>
  <c r="CJ1403" i="20"/>
  <c r="CJ1404" i="20"/>
  <c r="CJ1405" i="20"/>
  <c r="CJ1406" i="20"/>
  <c r="CJ1407" i="20"/>
  <c r="CJ1408" i="20"/>
  <c r="CJ1409" i="20"/>
  <c r="CJ1410" i="20"/>
  <c r="CJ1411" i="20"/>
  <c r="CJ1412" i="20"/>
  <c r="CJ1413" i="20"/>
  <c r="CJ1414" i="20"/>
  <c r="CJ1415" i="20"/>
  <c r="CJ1416" i="20"/>
  <c r="CJ1417" i="20"/>
  <c r="CJ1418" i="20"/>
  <c r="CJ1419" i="20"/>
  <c r="CJ1420" i="20"/>
  <c r="CJ1421" i="20"/>
  <c r="CJ1422" i="20"/>
  <c r="CJ1423" i="20"/>
  <c r="CJ1424" i="20"/>
  <c r="CJ1425" i="20"/>
  <c r="CJ1426" i="20"/>
  <c r="CJ1427" i="20"/>
  <c r="CJ1428" i="20"/>
  <c r="CJ1429" i="20"/>
  <c r="CJ1430" i="20"/>
  <c r="CJ1431" i="20"/>
  <c r="CJ1432" i="20"/>
  <c r="CJ1433" i="20"/>
  <c r="CJ1434" i="20"/>
  <c r="CJ1435" i="20"/>
  <c r="CJ1436" i="20"/>
  <c r="CJ1437" i="20"/>
  <c r="CJ1438" i="20"/>
  <c r="CJ1439" i="20"/>
  <c r="CJ1440" i="20"/>
  <c r="CJ1441" i="20"/>
  <c r="CJ1442" i="20"/>
  <c r="CJ1443" i="20"/>
  <c r="CJ1444" i="20"/>
  <c r="CJ1445" i="20"/>
  <c r="CJ1446" i="20"/>
  <c r="CJ1447" i="20"/>
  <c r="CJ1448" i="20"/>
  <c r="CJ1449" i="20"/>
  <c r="CJ1450" i="20"/>
  <c r="CJ1451" i="20"/>
  <c r="CJ1452" i="20"/>
  <c r="CJ1453" i="20"/>
  <c r="CJ1454" i="20"/>
  <c r="CJ1455" i="20"/>
  <c r="CJ1456" i="20"/>
  <c r="CJ1457" i="20"/>
  <c r="CJ1458" i="20"/>
  <c r="CJ1459" i="20"/>
  <c r="CI2" i="20"/>
  <c r="CI3" i="20"/>
  <c r="CI4" i="20"/>
  <c r="CI5" i="20"/>
  <c r="CI6" i="20"/>
  <c r="CI7" i="20"/>
  <c r="CI8" i="20"/>
  <c r="CI9" i="20"/>
  <c r="CI10" i="20"/>
  <c r="CI11" i="20"/>
  <c r="CI12" i="20"/>
  <c r="CI13" i="20"/>
  <c r="CI14" i="20"/>
  <c r="CI15" i="20"/>
  <c r="CI16" i="20"/>
  <c r="CI17" i="20"/>
  <c r="CI18" i="20"/>
  <c r="CI19" i="20"/>
  <c r="CI20" i="20"/>
  <c r="CI21" i="20"/>
  <c r="CI22" i="20"/>
  <c r="CI23" i="20"/>
  <c r="CI24" i="20"/>
  <c r="CI25" i="20"/>
  <c r="CI26" i="20"/>
  <c r="CI27" i="20"/>
  <c r="CI28" i="20"/>
  <c r="CI29" i="20"/>
  <c r="CI30" i="20"/>
  <c r="CI31" i="20"/>
  <c r="CI32" i="20"/>
  <c r="CI33" i="20"/>
  <c r="CI34" i="20"/>
  <c r="CI35" i="20"/>
  <c r="CI36" i="20"/>
  <c r="CI37" i="20"/>
  <c r="CI38" i="20"/>
  <c r="CI39" i="20"/>
  <c r="CI40" i="20"/>
  <c r="CI41" i="20"/>
  <c r="CI42" i="20"/>
  <c r="CI43" i="20"/>
  <c r="CI44" i="20"/>
  <c r="CI45" i="20"/>
  <c r="CI46" i="20"/>
  <c r="CI47" i="20"/>
  <c r="CI48" i="20"/>
  <c r="CI49" i="20"/>
  <c r="CI50" i="20"/>
  <c r="CI51" i="20"/>
  <c r="CI52" i="20"/>
  <c r="CI53" i="20"/>
  <c r="CI54" i="20"/>
  <c r="CI55" i="20"/>
  <c r="CI56" i="20"/>
  <c r="CI57" i="20"/>
  <c r="CI58" i="20"/>
  <c r="CI59" i="20"/>
  <c r="CI60" i="20"/>
  <c r="CI61" i="20"/>
  <c r="CI62" i="20"/>
  <c r="CI63" i="20"/>
  <c r="CI64" i="20"/>
  <c r="CI65" i="20"/>
  <c r="CI66" i="20"/>
  <c r="CI67" i="20"/>
  <c r="CI68" i="20"/>
  <c r="CI69" i="20"/>
  <c r="CI70" i="20"/>
  <c r="CI71" i="20"/>
  <c r="CI72" i="20"/>
  <c r="CI73" i="20"/>
  <c r="CI74" i="20"/>
  <c r="CI75" i="20"/>
  <c r="CI76" i="20"/>
  <c r="CI77" i="20"/>
  <c r="CI78" i="20"/>
  <c r="CI79" i="20"/>
  <c r="CI80" i="20"/>
  <c r="CI81" i="20"/>
  <c r="CI82" i="20"/>
  <c r="CI83" i="20"/>
  <c r="CI84" i="20"/>
  <c r="CI85" i="20"/>
  <c r="CI86" i="20"/>
  <c r="CI87" i="20"/>
  <c r="CI88" i="20"/>
  <c r="CI89" i="20"/>
  <c r="CI90" i="20"/>
  <c r="CI91" i="20"/>
  <c r="CI92" i="20"/>
  <c r="CI93" i="20"/>
  <c r="CI94" i="20"/>
  <c r="CI95" i="20"/>
  <c r="CI96" i="20"/>
  <c r="CI97" i="20"/>
  <c r="CI98" i="20"/>
  <c r="CI99" i="20"/>
  <c r="CI100" i="20"/>
  <c r="CI101" i="20"/>
  <c r="CI102" i="20"/>
  <c r="CI103" i="20"/>
  <c r="CI104" i="20"/>
  <c r="CI105" i="20"/>
  <c r="CI106" i="20"/>
  <c r="CI107" i="20"/>
  <c r="CI108" i="20"/>
  <c r="CI109" i="20"/>
  <c r="CI110" i="20"/>
  <c r="CI111" i="20"/>
  <c r="CI112" i="20"/>
  <c r="CI113" i="20"/>
  <c r="CI114" i="20"/>
  <c r="CI115" i="20"/>
  <c r="CI116" i="20"/>
  <c r="CI117" i="20"/>
  <c r="CI118" i="20"/>
  <c r="CI119" i="20"/>
  <c r="CI120" i="20"/>
  <c r="CI121" i="20"/>
  <c r="CI122" i="20"/>
  <c r="CI123" i="20"/>
  <c r="CI124" i="20"/>
  <c r="CI125" i="20"/>
  <c r="CI126" i="20"/>
  <c r="CI127" i="20"/>
  <c r="CI128" i="20"/>
  <c r="CI129" i="20"/>
  <c r="CI130" i="20"/>
  <c r="CI131" i="20"/>
  <c r="CI132" i="20"/>
  <c r="CI133" i="20"/>
  <c r="CI134" i="20"/>
  <c r="CI135" i="20"/>
  <c r="CI136" i="20"/>
  <c r="CI137" i="20"/>
  <c r="CI138" i="20"/>
  <c r="CI139" i="20"/>
  <c r="CI140" i="20"/>
  <c r="CI141" i="20"/>
  <c r="CI142" i="20"/>
  <c r="CI143" i="20"/>
  <c r="CI144" i="20"/>
  <c r="CI145" i="20"/>
  <c r="CI146" i="20"/>
  <c r="CI147" i="20"/>
  <c r="CI148" i="20"/>
  <c r="CI149" i="20"/>
  <c r="CI150" i="20"/>
  <c r="CI151" i="20"/>
  <c r="CI152" i="20"/>
  <c r="CI153" i="20"/>
  <c r="CI154" i="20"/>
  <c r="CI155" i="20"/>
  <c r="CI156" i="20"/>
  <c r="CI157" i="20"/>
  <c r="CI158" i="20"/>
  <c r="CI159" i="20"/>
  <c r="CI160" i="20"/>
  <c r="CI161" i="20"/>
  <c r="CI162" i="20"/>
  <c r="CI163" i="20"/>
  <c r="CI164" i="20"/>
  <c r="CI165" i="20"/>
  <c r="CI166" i="20"/>
  <c r="CI167" i="20"/>
  <c r="CI168" i="20"/>
  <c r="CI169" i="20"/>
  <c r="CI170" i="20"/>
  <c r="CI171" i="20"/>
  <c r="CI172" i="20"/>
  <c r="CI173" i="20"/>
  <c r="CI174" i="20"/>
  <c r="CI175" i="20"/>
  <c r="CI176" i="20"/>
  <c r="CI177" i="20"/>
  <c r="CI178" i="20"/>
  <c r="CI179" i="20"/>
  <c r="CI180" i="20"/>
  <c r="CI181" i="20"/>
  <c r="CI182" i="20"/>
  <c r="CI183" i="20"/>
  <c r="CI184" i="20"/>
  <c r="CI185" i="20"/>
  <c r="CI186" i="20"/>
  <c r="CI187" i="20"/>
  <c r="CI188" i="20"/>
  <c r="CI189" i="20"/>
  <c r="CI190" i="20"/>
  <c r="CI191" i="20"/>
  <c r="CI192" i="20"/>
  <c r="CI193" i="20"/>
  <c r="CI194" i="20"/>
  <c r="CI195" i="20"/>
  <c r="CI196" i="20"/>
  <c r="CI197" i="20"/>
  <c r="CI198" i="20"/>
  <c r="CI199" i="20"/>
  <c r="CI200" i="20"/>
  <c r="CI201" i="20"/>
  <c r="CI202" i="20"/>
  <c r="CI203" i="20"/>
  <c r="CI204" i="20"/>
  <c r="CI205" i="20"/>
  <c r="CI206" i="20"/>
  <c r="CI207" i="20"/>
  <c r="CI208" i="20"/>
  <c r="CI209" i="20"/>
  <c r="CI210" i="20"/>
  <c r="CI211" i="20"/>
  <c r="CI212" i="20"/>
  <c r="CI213" i="20"/>
  <c r="CI214" i="20"/>
  <c r="CI215" i="20"/>
  <c r="CI216" i="20"/>
  <c r="CI217" i="20"/>
  <c r="CI218" i="20"/>
  <c r="CI219" i="20"/>
  <c r="CI220" i="20"/>
  <c r="CI221" i="20"/>
  <c r="CI222" i="20"/>
  <c r="CI223" i="20"/>
  <c r="CI224" i="20"/>
  <c r="CI225" i="20"/>
  <c r="CI226" i="20"/>
  <c r="CI227" i="20"/>
  <c r="CI228" i="20"/>
  <c r="CI229" i="20"/>
  <c r="CI230" i="20"/>
  <c r="CI231" i="20"/>
  <c r="CI232" i="20"/>
  <c r="CI235" i="20"/>
  <c r="CI236" i="20"/>
  <c r="CI237" i="20"/>
  <c r="CI239" i="20"/>
  <c r="CI240" i="20"/>
  <c r="CI241" i="20"/>
  <c r="CI242" i="20"/>
  <c r="CI243" i="20"/>
  <c r="CI244" i="20"/>
  <c r="CI245" i="20"/>
  <c r="CI246" i="20"/>
  <c r="CI247" i="20"/>
  <c r="CI248" i="20"/>
  <c r="CI249" i="20"/>
  <c r="CI252" i="20"/>
  <c r="CI254" i="20"/>
  <c r="CI255" i="20"/>
  <c r="CI256" i="20"/>
  <c r="CI257" i="20"/>
  <c r="CI258" i="20"/>
  <c r="CI259" i="20"/>
  <c r="CI260" i="20"/>
  <c r="CI261" i="20"/>
  <c r="CI262" i="20"/>
  <c r="CI263" i="20"/>
  <c r="CI264" i="20"/>
  <c r="CI265" i="20"/>
  <c r="CI266" i="20"/>
  <c r="CI267" i="20"/>
  <c r="CI268" i="20"/>
  <c r="CI269" i="20"/>
  <c r="CI270" i="20"/>
  <c r="CI271" i="20"/>
  <c r="CI272" i="20"/>
  <c r="CI273" i="20"/>
  <c r="CI274" i="20"/>
  <c r="CI275" i="20"/>
  <c r="CI276" i="20"/>
  <c r="CI277" i="20"/>
  <c r="CI278" i="20"/>
  <c r="CI279" i="20"/>
  <c r="CI280" i="20"/>
  <c r="CI281" i="20"/>
  <c r="CI282" i="20"/>
  <c r="CI283" i="20"/>
  <c r="CI284" i="20"/>
  <c r="CI285" i="20"/>
  <c r="CI286" i="20"/>
  <c r="CI287" i="20"/>
  <c r="CI288" i="20"/>
  <c r="CI289" i="20"/>
  <c r="CI290" i="20"/>
  <c r="CI291" i="20"/>
  <c r="CI292" i="20"/>
  <c r="CI293" i="20"/>
  <c r="CI294" i="20"/>
  <c r="CI295" i="20"/>
  <c r="CI296" i="20"/>
  <c r="CI297" i="20"/>
  <c r="CI298" i="20"/>
  <c r="CI299" i="20"/>
  <c r="CI300" i="20"/>
  <c r="CI301" i="20"/>
  <c r="CI302" i="20"/>
  <c r="CI303" i="20"/>
  <c r="CI304" i="20"/>
  <c r="CI305" i="20"/>
  <c r="CI306" i="20"/>
  <c r="CI307" i="20"/>
  <c r="CI308" i="20"/>
  <c r="CI309" i="20"/>
  <c r="CI310" i="20"/>
  <c r="CI311" i="20"/>
  <c r="CI312" i="20"/>
  <c r="CI319" i="20"/>
  <c r="CI320" i="20"/>
  <c r="CI325" i="20"/>
  <c r="CI330" i="20"/>
  <c r="CI331" i="20"/>
  <c r="CI332" i="20"/>
  <c r="CI336" i="20"/>
  <c r="CI337" i="20"/>
  <c r="CI338" i="20"/>
  <c r="CI340" i="20"/>
  <c r="CI344" i="20"/>
  <c r="CI345" i="20"/>
  <c r="CI348" i="20"/>
  <c r="CI354" i="20"/>
  <c r="CI356" i="20"/>
  <c r="CI364" i="20"/>
  <c r="CI368" i="20"/>
  <c r="CI369" i="20"/>
  <c r="CI372" i="20"/>
  <c r="CI392" i="20"/>
  <c r="CI393" i="20"/>
  <c r="CI394" i="20"/>
  <c r="CI404" i="20"/>
  <c r="CI418" i="20"/>
  <c r="CI422" i="20"/>
  <c r="CI434" i="20"/>
  <c r="CI463" i="20"/>
  <c r="CI477" i="20"/>
  <c r="CI478" i="20"/>
  <c r="CI479" i="20"/>
  <c r="CI486" i="20"/>
  <c r="CI490" i="20"/>
  <c r="CI514" i="20"/>
  <c r="CI515" i="20"/>
  <c r="CI253" i="20"/>
  <c r="CI516" i="20"/>
  <c r="CI517" i="20"/>
  <c r="CI518" i="20"/>
  <c r="CI519" i="20"/>
  <c r="CI521" i="20"/>
  <c r="CI522" i="20"/>
  <c r="CI523" i="20"/>
  <c r="CI524" i="20"/>
  <c r="CI525" i="20"/>
  <c r="CI526" i="20"/>
  <c r="CI527" i="20"/>
  <c r="CI528" i="20"/>
  <c r="CI529" i="20"/>
  <c r="CI530" i="20"/>
  <c r="CI531" i="20"/>
  <c r="CI532" i="20"/>
  <c r="CI533" i="20"/>
  <c r="CI534" i="20"/>
  <c r="CI535" i="20"/>
  <c r="CI536" i="20"/>
  <c r="CI537" i="20"/>
  <c r="CI538" i="20"/>
  <c r="CI539" i="20"/>
  <c r="CI540" i="20"/>
  <c r="CI541" i="20"/>
  <c r="CI542" i="20"/>
  <c r="CI543" i="20"/>
  <c r="CI544" i="20"/>
  <c r="CI545" i="20"/>
  <c r="CI546" i="20"/>
  <c r="CI547" i="20"/>
  <c r="CI548" i="20"/>
  <c r="CI549" i="20"/>
  <c r="CI550" i="20"/>
  <c r="CI551" i="20"/>
  <c r="CI552" i="20"/>
  <c r="CI553" i="20"/>
  <c r="CI554" i="20"/>
  <c r="CI555" i="20"/>
  <c r="CI556" i="20"/>
  <c r="CI557" i="20"/>
  <c r="CI558" i="20"/>
  <c r="CI559" i="20"/>
  <c r="CI560" i="20"/>
  <c r="CI561" i="20"/>
  <c r="CI562" i="20"/>
  <c r="CI563" i="20"/>
  <c r="CI564" i="20"/>
  <c r="CI565" i="20"/>
  <c r="CI566" i="20"/>
  <c r="CI567" i="20"/>
  <c r="CI568" i="20"/>
  <c r="CI569" i="20"/>
  <c r="CI570" i="20"/>
  <c r="CI571" i="20"/>
  <c r="CI572" i="20"/>
  <c r="CI573" i="20"/>
  <c r="CI574" i="20"/>
  <c r="CI575" i="20"/>
  <c r="CI576" i="20"/>
  <c r="CI577" i="20"/>
  <c r="CI578" i="20"/>
  <c r="CI579" i="20"/>
  <c r="CI580" i="20"/>
  <c r="CI581" i="20"/>
  <c r="CI582" i="20"/>
  <c r="CI583" i="20"/>
  <c r="CI584" i="20"/>
  <c r="CI585" i="20"/>
  <c r="CI586" i="20"/>
  <c r="CI587" i="20"/>
  <c r="CI588" i="20"/>
  <c r="CI589" i="20"/>
  <c r="CI590" i="20"/>
  <c r="CI591" i="20"/>
  <c r="CI592" i="20"/>
  <c r="CI593" i="20"/>
  <c r="CI594" i="20"/>
  <c r="CI595" i="20"/>
  <c r="CI596" i="20"/>
  <c r="CI597" i="20"/>
  <c r="CI598" i="20"/>
  <c r="CI599" i="20"/>
  <c r="CI600" i="20"/>
  <c r="CI601" i="20"/>
  <c r="CI602" i="20"/>
  <c r="CI603" i="20"/>
  <c r="CI604" i="20"/>
  <c r="CI605" i="20"/>
  <c r="CI606" i="20"/>
  <c r="CI607" i="20"/>
  <c r="CI608" i="20"/>
  <c r="CI609" i="20"/>
  <c r="CI610" i="20"/>
  <c r="CI611" i="20"/>
  <c r="CI612" i="20"/>
  <c r="CI613" i="20"/>
  <c r="CI614" i="20"/>
  <c r="CI615" i="20"/>
  <c r="CI616" i="20"/>
  <c r="CI617" i="20"/>
  <c r="CI618" i="20"/>
  <c r="CI619" i="20"/>
  <c r="CI620" i="20"/>
  <c r="CI621" i="20"/>
  <c r="CI622" i="20"/>
  <c r="CI623" i="20"/>
  <c r="CI624" i="20"/>
  <c r="CI625" i="20"/>
  <c r="CI626" i="20"/>
  <c r="CI627" i="20"/>
  <c r="CI628" i="20"/>
  <c r="CI629" i="20"/>
  <c r="CI630" i="20"/>
  <c r="CI631" i="20"/>
  <c r="CI632" i="20"/>
  <c r="CI633" i="20"/>
  <c r="CI634" i="20"/>
  <c r="CI635" i="20"/>
  <c r="CI636" i="20"/>
  <c r="CI637" i="20"/>
  <c r="CI638" i="20"/>
  <c r="CI639" i="20"/>
  <c r="CI640" i="20"/>
  <c r="CI641" i="20"/>
  <c r="CI642" i="20"/>
  <c r="CI643" i="20"/>
  <c r="CI644" i="20"/>
  <c r="CI645" i="20"/>
  <c r="CI646" i="20"/>
  <c r="CI647" i="20"/>
  <c r="CI648" i="20"/>
  <c r="CI649" i="20"/>
  <c r="CI650" i="20"/>
  <c r="CI651" i="20"/>
  <c r="CI652" i="20"/>
  <c r="CI653" i="20"/>
  <c r="CI654" i="20"/>
  <c r="CI655" i="20"/>
  <c r="CI656" i="20"/>
  <c r="CI658" i="20"/>
  <c r="CI659" i="20"/>
  <c r="CI660" i="20"/>
  <c r="CI661" i="20"/>
  <c r="CI662" i="20"/>
  <c r="CI663" i="20"/>
  <c r="CI664" i="20"/>
  <c r="CI665" i="20"/>
  <c r="CI666" i="20"/>
  <c r="CI667" i="20"/>
  <c r="CI668" i="20"/>
  <c r="CI669" i="20"/>
  <c r="CI670" i="20"/>
  <c r="CI671" i="20"/>
  <c r="CI672" i="20"/>
  <c r="CI673" i="20"/>
  <c r="CI674" i="20"/>
  <c r="CI675" i="20"/>
  <c r="CI676" i="20"/>
  <c r="CI677" i="20"/>
  <c r="CI678" i="20"/>
  <c r="CI679" i="20"/>
  <c r="CI680" i="20"/>
  <c r="CI681" i="20"/>
  <c r="CI682" i="20"/>
  <c r="CI683" i="20"/>
  <c r="CI684" i="20"/>
  <c r="CI685" i="20"/>
  <c r="CI686" i="20"/>
  <c r="CI687" i="20"/>
  <c r="CI688" i="20"/>
  <c r="CI689" i="20"/>
  <c r="CI690" i="20"/>
  <c r="CI691" i="20"/>
  <c r="CI692" i="20"/>
  <c r="CI693" i="20"/>
  <c r="CI694" i="20"/>
  <c r="CI695" i="20"/>
  <c r="CI696" i="20"/>
  <c r="CI697" i="20"/>
  <c r="CI698" i="20"/>
  <c r="CI699" i="20"/>
  <c r="CI700" i="20"/>
  <c r="CI701" i="20"/>
  <c r="CI702" i="20"/>
  <c r="CI703" i="20"/>
  <c r="CI704" i="20"/>
  <c r="CI705" i="20"/>
  <c r="CI706" i="20"/>
  <c r="CI707" i="20"/>
  <c r="CI708" i="20"/>
  <c r="CI709" i="20"/>
  <c r="CI710" i="20"/>
  <c r="CI711" i="20"/>
  <c r="CI712" i="20"/>
  <c r="CI713" i="20"/>
  <c r="CI714" i="20"/>
  <c r="CI715" i="20"/>
  <c r="CI716" i="20"/>
  <c r="CI717" i="20"/>
  <c r="CI718" i="20"/>
  <c r="CI719" i="20"/>
  <c r="CI720" i="20"/>
  <c r="CI721" i="20"/>
  <c r="CI722" i="20"/>
  <c r="CI723" i="20"/>
  <c r="CI724" i="20"/>
  <c r="CI725" i="20"/>
  <c r="CI726" i="20"/>
  <c r="CI727" i="20"/>
  <c r="CI728" i="20"/>
  <c r="CI729" i="20"/>
  <c r="CI730" i="20"/>
  <c r="CI732" i="20"/>
  <c r="CI733" i="20"/>
  <c r="CI734" i="20"/>
  <c r="CI735" i="20"/>
  <c r="CI736" i="20"/>
  <c r="CI737" i="20"/>
  <c r="CI738" i="20"/>
  <c r="CI739" i="20"/>
  <c r="CI740" i="20"/>
  <c r="CI741" i="20"/>
  <c r="CI742" i="20"/>
  <c r="CI743" i="20"/>
  <c r="CI744" i="20"/>
  <c r="CI745" i="20"/>
  <c r="CI746" i="20"/>
  <c r="CI747" i="20"/>
  <c r="CI748" i="20"/>
  <c r="CI749" i="20"/>
  <c r="CI750" i="20"/>
  <c r="CI751" i="20"/>
  <c r="CI752" i="20"/>
  <c r="CI753" i="20"/>
  <c r="CI754" i="20"/>
  <c r="CI755" i="20"/>
  <c r="CI756" i="20"/>
  <c r="CI757" i="20"/>
  <c r="CI758" i="20"/>
  <c r="CI759" i="20"/>
  <c r="CI760" i="20"/>
  <c r="CI761" i="20"/>
  <c r="CI762" i="20"/>
  <c r="CI763" i="20"/>
  <c r="CI764" i="20"/>
  <c r="CI765" i="20"/>
  <c r="CI766" i="20"/>
  <c r="CI767" i="20"/>
  <c r="CI771" i="20"/>
  <c r="CI772" i="20"/>
  <c r="CI773" i="20"/>
  <c r="CI774" i="20"/>
  <c r="CI775" i="20"/>
  <c r="CI776" i="20"/>
  <c r="CI777" i="20"/>
  <c r="CI778" i="20"/>
  <c r="CI779" i="20"/>
  <c r="CI780" i="20"/>
  <c r="CI781" i="20"/>
  <c r="CI782" i="20"/>
  <c r="CI783" i="20"/>
  <c r="CI784" i="20"/>
  <c r="CI785" i="20"/>
  <c r="CI786" i="20"/>
  <c r="CI787" i="20"/>
  <c r="CI788" i="20"/>
  <c r="CI789" i="20"/>
  <c r="CI790" i="20"/>
  <c r="CI791" i="20"/>
  <c r="CI792" i="20"/>
  <c r="CI793" i="20"/>
  <c r="CI794" i="20"/>
  <c r="CI795" i="20"/>
  <c r="CI796" i="20"/>
  <c r="CI797" i="20"/>
  <c r="CI798" i="20"/>
  <c r="CI799" i="20"/>
  <c r="CI800" i="20"/>
  <c r="CI801" i="20"/>
  <c r="CI802" i="20"/>
  <c r="CI803" i="20"/>
  <c r="CI804" i="20"/>
  <c r="CI805" i="20"/>
  <c r="CI806" i="20"/>
  <c r="CI807" i="20"/>
  <c r="CI808" i="20"/>
  <c r="CI809" i="20"/>
  <c r="CI810" i="20"/>
  <c r="CI811" i="20"/>
  <c r="CI812" i="20"/>
  <c r="CI813" i="20"/>
  <c r="CI814" i="20"/>
  <c r="CI815" i="20"/>
  <c r="CI816" i="20"/>
  <c r="CI817" i="20"/>
  <c r="CI818" i="20"/>
  <c r="CI819" i="20"/>
  <c r="CI820" i="20"/>
  <c r="CI821" i="20"/>
  <c r="CI822" i="20"/>
  <c r="CI823" i="20"/>
  <c r="CI824" i="20"/>
  <c r="CI825" i="20"/>
  <c r="CI826" i="20"/>
  <c r="CI827" i="20"/>
  <c r="CI828" i="20"/>
  <c r="CI829" i="20"/>
  <c r="CI830" i="20"/>
  <c r="CI831" i="20"/>
  <c r="CI832" i="20"/>
  <c r="CI833" i="20"/>
  <c r="CI834" i="20"/>
  <c r="CI835" i="20"/>
  <c r="CI836" i="20"/>
  <c r="CI837" i="20"/>
  <c r="CI838" i="20"/>
  <c r="CI839" i="20"/>
  <c r="CI840" i="20"/>
  <c r="CI841" i="20"/>
  <c r="CI842" i="20"/>
  <c r="CI843" i="20"/>
  <c r="CI844" i="20"/>
  <c r="CI845" i="20"/>
  <c r="CI846" i="20"/>
  <c r="CI847" i="20"/>
  <c r="CI848" i="20"/>
  <c r="CI849" i="20"/>
  <c r="CI850" i="20"/>
  <c r="CI851" i="20"/>
  <c r="CI852" i="20"/>
  <c r="CI853" i="20"/>
  <c r="CI854" i="20"/>
  <c r="CI855" i="20"/>
  <c r="CI856" i="20"/>
  <c r="CI857" i="20"/>
  <c r="CI858" i="20"/>
  <c r="CI859" i="20"/>
  <c r="CI860" i="20"/>
  <c r="CI861" i="20"/>
  <c r="CI862" i="20"/>
  <c r="CI863" i="20"/>
  <c r="CI864" i="20"/>
  <c r="CI865" i="20"/>
  <c r="CI866" i="20"/>
  <c r="CI867" i="20"/>
  <c r="CI868" i="20"/>
  <c r="CI869" i="20"/>
  <c r="CI870" i="20"/>
  <c r="CI871" i="20"/>
  <c r="CI872" i="20"/>
  <c r="CI873" i="20"/>
  <c r="CI874" i="20"/>
  <c r="CI875" i="20"/>
  <c r="CI876" i="20"/>
  <c r="CI877" i="20"/>
  <c r="CI878" i="20"/>
  <c r="CI879" i="20"/>
  <c r="CI880" i="20"/>
  <c r="CI881" i="20"/>
  <c r="CI882" i="20"/>
  <c r="CI883" i="20"/>
  <c r="CI884" i="20"/>
  <c r="CI885" i="20"/>
  <c r="CI886" i="20"/>
  <c r="CI887" i="20"/>
  <c r="CI888" i="20"/>
  <c r="CI889" i="20"/>
  <c r="CI890" i="20"/>
  <c r="CI891" i="20"/>
  <c r="CI892" i="20"/>
  <c r="CI893" i="20"/>
  <c r="CI894" i="20"/>
  <c r="CI895" i="20"/>
  <c r="CI896" i="20"/>
  <c r="CI897" i="20"/>
  <c r="CI898" i="20"/>
  <c r="CI899" i="20"/>
  <c r="CI900" i="20"/>
  <c r="CI901" i="20"/>
  <c r="CI902" i="20"/>
  <c r="CI903" i="20"/>
  <c r="CI904" i="20"/>
  <c r="CI905" i="20"/>
  <c r="CI906" i="20"/>
  <c r="CI907" i="20"/>
  <c r="CI908" i="20"/>
  <c r="CI909" i="20"/>
  <c r="CI910" i="20"/>
  <c r="CI911" i="20"/>
  <c r="CI912" i="20"/>
  <c r="CI913" i="20"/>
  <c r="CI914" i="20"/>
  <c r="CI915" i="20"/>
  <c r="CI916" i="20"/>
  <c r="CI917" i="20"/>
  <c r="CI918" i="20"/>
  <c r="CI919" i="20"/>
  <c r="CI920" i="20"/>
  <c r="CI921" i="20"/>
  <c r="CI922" i="20"/>
  <c r="CI923" i="20"/>
  <c r="CI924" i="20"/>
  <c r="CI925" i="20"/>
  <c r="CI926" i="20"/>
  <c r="CI927" i="20"/>
  <c r="CI928" i="20"/>
  <c r="CI929" i="20"/>
  <c r="CI930" i="20"/>
  <c r="CI931" i="20"/>
  <c r="CI932" i="20"/>
  <c r="CI933" i="20"/>
  <c r="CI934" i="20"/>
  <c r="CI935" i="20"/>
  <c r="CI936" i="20"/>
  <c r="CI937" i="20"/>
  <c r="CI938" i="20"/>
  <c r="CI939" i="20"/>
  <c r="CI940" i="20"/>
  <c r="CI941" i="20"/>
  <c r="CI942" i="20"/>
  <c r="CI943" i="20"/>
  <c r="CI944" i="20"/>
  <c r="CI945" i="20"/>
  <c r="CI946" i="20"/>
  <c r="CI947" i="20"/>
  <c r="CI948" i="20"/>
  <c r="CI949" i="20"/>
  <c r="CI950" i="20"/>
  <c r="CI951" i="20"/>
  <c r="CI952" i="20"/>
  <c r="CI953" i="20"/>
  <c r="CI954" i="20"/>
  <c r="CI955" i="20"/>
  <c r="CI956" i="20"/>
  <c r="CI957" i="20"/>
  <c r="CI958" i="20"/>
  <c r="CI959" i="20"/>
  <c r="CI960" i="20"/>
  <c r="CI961" i="20"/>
  <c r="CI962" i="20"/>
  <c r="CI963" i="20"/>
  <c r="CI964" i="20"/>
  <c r="CI965" i="20"/>
  <c r="CI966" i="20"/>
  <c r="CI967" i="20"/>
  <c r="CI968" i="20"/>
  <c r="CI969" i="20"/>
  <c r="CI970" i="20"/>
  <c r="CI971" i="20"/>
  <c r="CI972" i="20"/>
  <c r="CI973" i="20"/>
  <c r="CI974" i="20"/>
  <c r="CI975" i="20"/>
  <c r="CI976" i="20"/>
  <c r="CI977" i="20"/>
  <c r="CI978" i="20"/>
  <c r="CI979" i="20"/>
  <c r="CI980" i="20"/>
  <c r="CI981" i="20"/>
  <c r="CI982" i="20"/>
  <c r="CI983" i="20"/>
  <c r="CI984" i="20"/>
  <c r="CI985" i="20"/>
  <c r="CI986" i="20"/>
  <c r="CI987" i="20"/>
  <c r="CI988" i="20"/>
  <c r="CI989" i="20"/>
  <c r="CI990" i="20"/>
  <c r="CI991" i="20"/>
  <c r="CI992" i="20"/>
  <c r="CI993" i="20"/>
  <c r="CI994" i="20"/>
  <c r="CI995" i="20"/>
  <c r="CI996" i="20"/>
  <c r="CI997" i="20"/>
  <c r="CI998" i="20"/>
  <c r="CI999" i="20"/>
  <c r="CI1000" i="20"/>
  <c r="CI1001" i="20"/>
  <c r="CI1002" i="20"/>
  <c r="CI1003" i="20"/>
  <c r="CI1004" i="20"/>
  <c r="CI1005" i="20"/>
  <c r="CI1006" i="20"/>
  <c r="CI1007" i="20"/>
  <c r="CI1008" i="20"/>
  <c r="CI1009" i="20"/>
  <c r="CI1010" i="20"/>
  <c r="CI1011" i="20"/>
  <c r="CI1012" i="20"/>
  <c r="CI1013" i="20"/>
  <c r="CI1014" i="20"/>
  <c r="CI1015" i="20"/>
  <c r="CI1016" i="20"/>
  <c r="CI1017" i="20"/>
  <c r="CI1018" i="20"/>
  <c r="CI1019" i="20"/>
  <c r="CI1020" i="20"/>
  <c r="CI1021" i="20"/>
  <c r="CI1022" i="20"/>
  <c r="CI1023" i="20"/>
  <c r="CI1024" i="20"/>
  <c r="CI1025" i="20"/>
  <c r="CI1026" i="20"/>
  <c r="CI1027" i="20"/>
  <c r="CI1028" i="20"/>
  <c r="CI1029" i="20"/>
  <c r="CI1030" i="20"/>
  <c r="CI1031" i="20"/>
  <c r="CI1032" i="20"/>
  <c r="CI1033" i="20"/>
  <c r="CI1034" i="20"/>
  <c r="CI1035" i="20"/>
  <c r="CI1309" i="20"/>
  <c r="CI1310" i="20"/>
  <c r="CI1311" i="20"/>
  <c r="CI1312" i="20"/>
  <c r="CI1313" i="20"/>
  <c r="CI1314" i="20"/>
  <c r="CI1315" i="20"/>
  <c r="CI1316" i="20"/>
  <c r="CI1317" i="20"/>
  <c r="CI1318" i="20"/>
  <c r="CI1319" i="20"/>
  <c r="CI1320" i="20"/>
  <c r="CI1321" i="20"/>
  <c r="CI1322" i="20"/>
  <c r="CI1323" i="20"/>
  <c r="CI1324" i="20"/>
  <c r="CI1325" i="20"/>
  <c r="CI1326" i="20"/>
  <c r="CI1327" i="20"/>
  <c r="CI1328" i="20"/>
  <c r="CI1329" i="20"/>
  <c r="CI1330" i="20"/>
  <c r="CI1331" i="20"/>
  <c r="CI1332" i="20"/>
  <c r="CI1333" i="20"/>
  <c r="CI1334" i="20"/>
  <c r="CI1335" i="20"/>
  <c r="CI1336" i="20"/>
  <c r="CI1337" i="20"/>
  <c r="CI1338" i="20"/>
  <c r="CI1339" i="20"/>
  <c r="CI1340" i="20"/>
  <c r="CI1341" i="20"/>
  <c r="CI1342" i="20"/>
  <c r="CI1343" i="20"/>
  <c r="CI1344" i="20"/>
  <c r="CI1345" i="20"/>
  <c r="CI1346" i="20"/>
  <c r="CI1347" i="20"/>
  <c r="CI1348" i="20"/>
  <c r="CI1349" i="20"/>
  <c r="CI1350" i="20"/>
  <c r="CI1351" i="20"/>
  <c r="CI1352" i="20"/>
  <c r="CI1353" i="20"/>
  <c r="CI1354" i="20"/>
  <c r="CI1355" i="20"/>
  <c r="CI1356" i="20"/>
  <c r="CI1357" i="20"/>
  <c r="CI1358" i="20"/>
  <c r="CI1359" i="20"/>
  <c r="CI1360" i="20"/>
  <c r="CI1361" i="20"/>
  <c r="CI1362" i="20"/>
  <c r="CI1363" i="20"/>
  <c r="CI1364" i="20"/>
  <c r="CI1365" i="20"/>
  <c r="CI1366" i="20"/>
  <c r="CI1367" i="20"/>
  <c r="CI1368" i="20"/>
  <c r="CI1369" i="20"/>
  <c r="CI1370" i="20"/>
  <c r="CI1371" i="20"/>
  <c r="CI1372" i="20"/>
  <c r="CI1373" i="20"/>
  <c r="CI1374" i="20"/>
  <c r="CI1375" i="20"/>
  <c r="CI1376" i="20"/>
  <c r="CI1377" i="20"/>
  <c r="CI1378" i="20"/>
  <c r="CI1379" i="20"/>
  <c r="CI1380" i="20"/>
  <c r="CI1381" i="20"/>
  <c r="CI1382" i="20"/>
  <c r="CI1383" i="20"/>
  <c r="CI1384" i="20"/>
  <c r="CI1385" i="20"/>
  <c r="CI1386" i="20"/>
  <c r="CI1387" i="20"/>
  <c r="CI1388" i="20"/>
  <c r="CI1389" i="20"/>
  <c r="CI1390" i="20"/>
  <c r="CI1391" i="20"/>
  <c r="CI1392" i="20"/>
  <c r="CI1393" i="20"/>
  <c r="CI1394" i="20"/>
  <c r="CI1395" i="20"/>
  <c r="CI1396" i="20"/>
  <c r="CI1397" i="20"/>
  <c r="CI1398" i="20"/>
  <c r="CI1399" i="20"/>
  <c r="CI1400" i="20"/>
  <c r="CI1401" i="20"/>
  <c r="CI1402" i="20"/>
  <c r="CI1403" i="20"/>
  <c r="CI1404" i="20"/>
  <c r="CI1405" i="20"/>
  <c r="CI1406" i="20"/>
  <c r="CI1407" i="20"/>
  <c r="CI1408" i="20"/>
  <c r="CI1409" i="20"/>
  <c r="CI1410" i="20"/>
  <c r="CI1411" i="20"/>
  <c r="CI1412" i="20"/>
  <c r="CI1413" i="20"/>
  <c r="CI1414" i="20"/>
  <c r="CI1415" i="20"/>
  <c r="CI1416" i="20"/>
  <c r="CI1417" i="20"/>
  <c r="CI1418" i="20"/>
  <c r="CI1419" i="20"/>
  <c r="CI1420" i="20"/>
  <c r="CI1421" i="20"/>
  <c r="CI1422" i="20"/>
  <c r="CI1423" i="20"/>
  <c r="CI1424" i="20"/>
  <c r="CI1425" i="20"/>
  <c r="CI1426" i="20"/>
  <c r="CI1427" i="20"/>
  <c r="CI1428" i="20"/>
  <c r="CI1429" i="20"/>
  <c r="CI1430" i="20"/>
  <c r="CI1431" i="20"/>
  <c r="CI1432" i="20"/>
  <c r="CI1433" i="20"/>
  <c r="CI1434" i="20"/>
  <c r="CI1435" i="20"/>
  <c r="CI1436" i="20"/>
  <c r="CI1437" i="20"/>
  <c r="CI1438" i="20"/>
  <c r="CI1439" i="20"/>
  <c r="CI1440" i="20"/>
  <c r="CI1441" i="20"/>
  <c r="CI1442" i="20"/>
  <c r="CI1443" i="20"/>
  <c r="CI1444" i="20"/>
  <c r="CI1445" i="20"/>
  <c r="CI1446" i="20"/>
  <c r="CI1447" i="20"/>
  <c r="CI1448" i="20"/>
  <c r="CI1449" i="20"/>
  <c r="CI1450" i="20"/>
  <c r="CI1451" i="20"/>
  <c r="CI1452" i="20"/>
  <c r="CI1453" i="20"/>
  <c r="CI1454" i="20"/>
  <c r="CI1455" i="20"/>
  <c r="CI1456" i="20"/>
  <c r="CI1457" i="20"/>
  <c r="CI1458" i="20"/>
  <c r="CI1459" i="20"/>
  <c r="CH1460" i="20"/>
  <c r="CG1460" i="20"/>
  <c r="CF1460" i="20"/>
  <c r="CE1460" i="20"/>
  <c r="CD1460" i="20"/>
  <c r="BV1460" i="20"/>
  <c r="T7" i="25" s="1"/>
  <c r="BU1460" i="20"/>
  <c r="S7" i="25" s="1"/>
  <c r="BT1460" i="20"/>
  <c r="R7" i="25" s="1"/>
  <c r="R29" i="25" s="1"/>
  <c r="BS1460" i="20"/>
  <c r="Q6" i="25" s="1"/>
  <c r="BP1460" i="20"/>
  <c r="N6" i="25" s="1"/>
  <c r="N28" i="25" s="1"/>
  <c r="BO1460" i="20"/>
  <c r="M6" i="25" s="1"/>
  <c r="BM2" i="20"/>
  <c r="BM3" i="20"/>
  <c r="BM4" i="20"/>
  <c r="BM5" i="20"/>
  <c r="BM6" i="20"/>
  <c r="BM7" i="20"/>
  <c r="BM8" i="20"/>
  <c r="BM9" i="20"/>
  <c r="BM10" i="20"/>
  <c r="BM11" i="20"/>
  <c r="BM12" i="20"/>
  <c r="BM13" i="20"/>
  <c r="BM14" i="20"/>
  <c r="BM15" i="20"/>
  <c r="BM16" i="20"/>
  <c r="BM17" i="20"/>
  <c r="BM18" i="20"/>
  <c r="BM19" i="20"/>
  <c r="BM20" i="20"/>
  <c r="BM21" i="20"/>
  <c r="BM22" i="20"/>
  <c r="BM23" i="20"/>
  <c r="BM24" i="20"/>
  <c r="BM25" i="20"/>
  <c r="BM26" i="20"/>
  <c r="BM27" i="20"/>
  <c r="BM28" i="20"/>
  <c r="BM29" i="20"/>
  <c r="BM30" i="20"/>
  <c r="BM31" i="20"/>
  <c r="BM32" i="20"/>
  <c r="BM33" i="20"/>
  <c r="BM34" i="20"/>
  <c r="BM35" i="20"/>
  <c r="BM36" i="20"/>
  <c r="BM37" i="20"/>
  <c r="BM38" i="20"/>
  <c r="BM39" i="20"/>
  <c r="BM40" i="20"/>
  <c r="BM41" i="20"/>
  <c r="BM42" i="20"/>
  <c r="BM43" i="20"/>
  <c r="BM44" i="20"/>
  <c r="BM45" i="20"/>
  <c r="BM46" i="20"/>
  <c r="BM47" i="20"/>
  <c r="BM48" i="20"/>
  <c r="BM49" i="20"/>
  <c r="BM50" i="20"/>
  <c r="BM51" i="20"/>
  <c r="BM52" i="20"/>
  <c r="BM53" i="20"/>
  <c r="BM54" i="20"/>
  <c r="BM55" i="20"/>
  <c r="BM56" i="20"/>
  <c r="BM57" i="20"/>
  <c r="BM58" i="20"/>
  <c r="BM59" i="20"/>
  <c r="BM60" i="20"/>
  <c r="BM61" i="20"/>
  <c r="BM62" i="20"/>
  <c r="BM63" i="20"/>
  <c r="BM64" i="20"/>
  <c r="BM65" i="20"/>
  <c r="BM66" i="20"/>
  <c r="BM67" i="20"/>
  <c r="BM68" i="20"/>
  <c r="BM69" i="20"/>
  <c r="BM70" i="20"/>
  <c r="BM71" i="20"/>
  <c r="BM72" i="20"/>
  <c r="BM73" i="20"/>
  <c r="BM74" i="20"/>
  <c r="BM75" i="20"/>
  <c r="BM76" i="20"/>
  <c r="BM77" i="20"/>
  <c r="BM78" i="20"/>
  <c r="BM79" i="20"/>
  <c r="BM80" i="20"/>
  <c r="BM81" i="20"/>
  <c r="BM82" i="20"/>
  <c r="BM83" i="20"/>
  <c r="BM84" i="20"/>
  <c r="BM85" i="20"/>
  <c r="BM86" i="20"/>
  <c r="BM87" i="20"/>
  <c r="BM88" i="20"/>
  <c r="BM89" i="20"/>
  <c r="BM90" i="20"/>
  <c r="BM91" i="20"/>
  <c r="BM92" i="20"/>
  <c r="BM93" i="20"/>
  <c r="BM94" i="20"/>
  <c r="BM95" i="20"/>
  <c r="BM96" i="20"/>
  <c r="BM97" i="20"/>
  <c r="BM98" i="20"/>
  <c r="BM99" i="20"/>
  <c r="BM100" i="20"/>
  <c r="BM101" i="20"/>
  <c r="BM102" i="20"/>
  <c r="BM103" i="20"/>
  <c r="BM104" i="20"/>
  <c r="BM105" i="20"/>
  <c r="BM106" i="20"/>
  <c r="BM107" i="20"/>
  <c r="BM108" i="20"/>
  <c r="BM109" i="20"/>
  <c r="BM110" i="20"/>
  <c r="BM111" i="20"/>
  <c r="BM112" i="20"/>
  <c r="BM113" i="20"/>
  <c r="BM114" i="20"/>
  <c r="BM115" i="20"/>
  <c r="BM116" i="20"/>
  <c r="BM117" i="20"/>
  <c r="BM118" i="20"/>
  <c r="BM119" i="20"/>
  <c r="BM120" i="20"/>
  <c r="BM121" i="20"/>
  <c r="BM122" i="20"/>
  <c r="BM123" i="20"/>
  <c r="BM124" i="20"/>
  <c r="BM125" i="20"/>
  <c r="BM126" i="20"/>
  <c r="BM127" i="20"/>
  <c r="BM128" i="20"/>
  <c r="BM129" i="20"/>
  <c r="BM130" i="20"/>
  <c r="BM131" i="20"/>
  <c r="BM132" i="20"/>
  <c r="BM133" i="20"/>
  <c r="BM134" i="20"/>
  <c r="BM135" i="20"/>
  <c r="BM136" i="20"/>
  <c r="BM137" i="20"/>
  <c r="BM138" i="20"/>
  <c r="BM139" i="20"/>
  <c r="BM140" i="20"/>
  <c r="BM141" i="20"/>
  <c r="BM142" i="20"/>
  <c r="BM143" i="20"/>
  <c r="BM144" i="20"/>
  <c r="BM145" i="20"/>
  <c r="BM146" i="20"/>
  <c r="BM147" i="20"/>
  <c r="BM148" i="20"/>
  <c r="BM149" i="20"/>
  <c r="BM150" i="20"/>
  <c r="BM151" i="20"/>
  <c r="BM152" i="20"/>
  <c r="BM153" i="20"/>
  <c r="BM154" i="20"/>
  <c r="BM155" i="20"/>
  <c r="BM156" i="20"/>
  <c r="BM157" i="20"/>
  <c r="BM158" i="20"/>
  <c r="BM159" i="20"/>
  <c r="BM160" i="20"/>
  <c r="BM161" i="20"/>
  <c r="BM162" i="20"/>
  <c r="BM163" i="20"/>
  <c r="BM164" i="20"/>
  <c r="BM165" i="20"/>
  <c r="BM166" i="20"/>
  <c r="BM167" i="20"/>
  <c r="BM168" i="20"/>
  <c r="BM169" i="20"/>
  <c r="BM170" i="20"/>
  <c r="BM171" i="20"/>
  <c r="BM172" i="20"/>
  <c r="BM173" i="20"/>
  <c r="BM174" i="20"/>
  <c r="BM175" i="20"/>
  <c r="BM176" i="20"/>
  <c r="BM177" i="20"/>
  <c r="BM178" i="20"/>
  <c r="BM179" i="20"/>
  <c r="BM180" i="20"/>
  <c r="BM181" i="20"/>
  <c r="BM182" i="20"/>
  <c r="BM183" i="20"/>
  <c r="BM184" i="20"/>
  <c r="BM185" i="20"/>
  <c r="BM186" i="20"/>
  <c r="BM187" i="20"/>
  <c r="BM188" i="20"/>
  <c r="BM189" i="20"/>
  <c r="BM190" i="20"/>
  <c r="BM191" i="20"/>
  <c r="BM192" i="20"/>
  <c r="BM193" i="20"/>
  <c r="BM194" i="20"/>
  <c r="BM195" i="20"/>
  <c r="BM196" i="20"/>
  <c r="BM197" i="20"/>
  <c r="BM198" i="20"/>
  <c r="BM199" i="20"/>
  <c r="BM200" i="20"/>
  <c r="BM201" i="20"/>
  <c r="BM202" i="20"/>
  <c r="BM203" i="20"/>
  <c r="BM204" i="20"/>
  <c r="BM205" i="20"/>
  <c r="BM206" i="20"/>
  <c r="BM207" i="20"/>
  <c r="BM208" i="20"/>
  <c r="BM209" i="20"/>
  <c r="BM210" i="20"/>
  <c r="BM211" i="20"/>
  <c r="BM212" i="20"/>
  <c r="BM213" i="20"/>
  <c r="BM214" i="20"/>
  <c r="BM215" i="20"/>
  <c r="BM216" i="20"/>
  <c r="BM217" i="20"/>
  <c r="BM218" i="20"/>
  <c r="BM219" i="20"/>
  <c r="BM220" i="20"/>
  <c r="BM221" i="20"/>
  <c r="BM222" i="20"/>
  <c r="BM223" i="20"/>
  <c r="BM224" i="20"/>
  <c r="BM225" i="20"/>
  <c r="BM226" i="20"/>
  <c r="BM227" i="20"/>
  <c r="BM257" i="20"/>
  <c r="BM270" i="20"/>
  <c r="BM301" i="20"/>
  <c r="BM320" i="20"/>
  <c r="BM354" i="20"/>
  <c r="BM356" i="20"/>
  <c r="BM364" i="20"/>
  <c r="BM434" i="20"/>
  <c r="BM486" i="20"/>
  <c r="BM490" i="20"/>
  <c r="BM538" i="20"/>
  <c r="BM552" i="20"/>
  <c r="BM565" i="20"/>
  <c r="BM579" i="20"/>
  <c r="BM589" i="20"/>
  <c r="BM606" i="20"/>
  <c r="BM611" i="20"/>
  <c r="BM612" i="20"/>
  <c r="BM618" i="20"/>
  <c r="BM629" i="20"/>
  <c r="BM645" i="20"/>
  <c r="BM647" i="20"/>
  <c r="BM664" i="20"/>
  <c r="BM672" i="20"/>
  <c r="BM674" i="20"/>
  <c r="BM690" i="20"/>
  <c r="BM737" i="20"/>
  <c r="BM738" i="20"/>
  <c r="BM754" i="20"/>
  <c r="BM784" i="20"/>
  <c r="BM794" i="20"/>
  <c r="BM825" i="20"/>
  <c r="BM846" i="20"/>
  <c r="BM908" i="20"/>
  <c r="BM913" i="20"/>
  <c r="BM925" i="20"/>
  <c r="BM936" i="20"/>
  <c r="BM944" i="20"/>
  <c r="BM964" i="20"/>
  <c r="BM980" i="20"/>
  <c r="BM1009" i="20"/>
  <c r="BM1027" i="20"/>
  <c r="Q1460" i="20"/>
  <c r="D311" i="22"/>
  <c r="D303" i="22"/>
  <c r="L230" i="22"/>
  <c r="L229" i="22"/>
  <c r="L227" i="22"/>
  <c r="D219" i="22"/>
  <c r="E219" i="22"/>
  <c r="F219" i="22"/>
  <c r="G219" i="22"/>
  <c r="H219" i="22"/>
  <c r="I219" i="22"/>
  <c r="J219" i="22"/>
  <c r="J209" i="22"/>
  <c r="I209" i="22"/>
  <c r="H209" i="22"/>
  <c r="G209" i="22"/>
  <c r="F209" i="22"/>
  <c r="E209" i="22"/>
  <c r="D209" i="22"/>
  <c r="L50" i="22"/>
  <c r="K50" i="22"/>
  <c r="G12" i="22"/>
  <c r="J10" i="22"/>
  <c r="J9" i="22"/>
  <c r="K9" i="22" s="1"/>
  <c r="R14" i="21"/>
  <c r="S14" i="21"/>
  <c r="T29" i="21"/>
  <c r="U29" i="21"/>
  <c r="V14" i="21"/>
  <c r="W14" i="21"/>
  <c r="X14" i="21"/>
  <c r="Z29" i="21"/>
  <c r="AA29" i="21"/>
  <c r="K26" i="21"/>
  <c r="E25" i="21"/>
  <c r="F25" i="21"/>
  <c r="G25" i="21"/>
  <c r="H25" i="21"/>
  <c r="I25" i="21"/>
  <c r="J25" i="21"/>
  <c r="D25" i="21"/>
  <c r="L16" i="21"/>
  <c r="M16" i="21" s="1"/>
  <c r="N16" i="21" s="1"/>
  <c r="O16" i="21" s="1"/>
  <c r="P16" i="21" s="1"/>
  <c r="Q16" i="21" s="1"/>
  <c r="R16" i="21" s="1"/>
  <c r="S16" i="21" s="1"/>
  <c r="T16" i="21" s="1"/>
  <c r="U16" i="21" s="1"/>
  <c r="V16" i="21" s="1"/>
  <c r="W16" i="21" s="1"/>
  <c r="X16" i="21" s="1"/>
  <c r="Y16" i="21" s="1"/>
  <c r="Z16" i="21" s="1"/>
  <c r="L19" i="21" s="1"/>
  <c r="D15" i="21"/>
  <c r="D16" i="21"/>
  <c r="E16" i="21" s="1"/>
  <c r="H15" i="21"/>
  <c r="I15" i="21" s="1"/>
  <c r="J15" i="21" s="1"/>
  <c r="K15" i="21" s="1"/>
  <c r="H16" i="21"/>
  <c r="I16" i="21" s="1"/>
  <c r="J16" i="21" s="1"/>
  <c r="K16" i="21" s="1"/>
  <c r="D14" i="21"/>
  <c r="E14" i="21"/>
  <c r="F14" i="21"/>
  <c r="G14" i="21"/>
  <c r="H14" i="21"/>
  <c r="I14" i="21"/>
  <c r="J14" i="21"/>
  <c r="K14" i="21"/>
  <c r="L15" i="21"/>
  <c r="L14" i="21"/>
  <c r="CK768" i="20"/>
  <c r="CL768" i="20"/>
  <c r="CI234" i="20"/>
  <c r="CI768" i="20"/>
  <c r="CJ322" i="20"/>
  <c r="P28" i="21"/>
  <c r="O14" i="21"/>
  <c r="N28" i="21"/>
  <c r="CL766" i="20"/>
  <c r="CN1460" i="16" l="1"/>
  <c r="CM1460" i="16"/>
  <c r="CK1460" i="16"/>
  <c r="CJ335" i="20"/>
  <c r="I15" i="25"/>
  <c r="J15" i="25" s="1"/>
  <c r="D17" i="21"/>
  <c r="CI238" i="20"/>
  <c r="CK769" i="20"/>
  <c r="CI334" i="20"/>
  <c r="CI333" i="20"/>
  <c r="CJ329" i="20"/>
  <c r="CI497" i="20"/>
  <c r="CI366" i="20"/>
  <c r="CJ769" i="20"/>
  <c r="CJ766" i="20"/>
  <c r="CI353" i="20"/>
  <c r="CJ657" i="20"/>
  <c r="CI324" i="20"/>
  <c r="CK657" i="20"/>
  <c r="CI657" i="20"/>
  <c r="CI352" i="20"/>
  <c r="CI350" i="20"/>
  <c r="CJ489" i="20"/>
  <c r="CI769" i="20"/>
  <c r="CJ487" i="20"/>
  <c r="CI370" i="20"/>
  <c r="CJ355" i="20"/>
  <c r="CJ326" i="20"/>
  <c r="CJ421" i="20"/>
  <c r="CI376" i="20"/>
  <c r="CJ470" i="20"/>
  <c r="CI474" i="20"/>
  <c r="CI399" i="20"/>
  <c r="CI452" i="20"/>
  <c r="CI408" i="20"/>
  <c r="CI358" i="20"/>
  <c r="CJ455" i="20"/>
  <c r="CI501" i="20"/>
  <c r="CI429" i="20"/>
  <c r="CJ390" i="20"/>
  <c r="CJ363" i="20"/>
  <c r="CI450" i="20"/>
  <c r="CI427" i="20"/>
  <c r="CI391" i="20"/>
  <c r="CI381" i="20"/>
  <c r="CI498" i="20"/>
  <c r="CI428" i="20"/>
  <c r="CJ466" i="20"/>
  <c r="CI438" i="20"/>
  <c r="CI401" i="20"/>
  <c r="CI436" i="20"/>
  <c r="CJ439" i="20"/>
  <c r="CI443" i="20"/>
  <c r="CJ481" i="20"/>
  <c r="CI492" i="20"/>
  <c r="CI499" i="20"/>
  <c r="CI496" i="20"/>
  <c r="CI442" i="20"/>
  <c r="CI397" i="20"/>
  <c r="CI482" i="20"/>
  <c r="CI472" i="20"/>
  <c r="CI483" i="20"/>
  <c r="CI451" i="20"/>
  <c r="CI389" i="20"/>
  <c r="CJ433" i="20"/>
  <c r="CJ412" i="20"/>
  <c r="CJ432" i="20"/>
  <c r="CJ387" i="20"/>
  <c r="CI444" i="20"/>
  <c r="CJ406" i="20"/>
  <c r="CJ484" i="20"/>
  <c r="CI426" i="20"/>
  <c r="CI437" i="20"/>
  <c r="CJ377" i="20"/>
  <c r="CI405" i="20"/>
  <c r="CI513" i="20"/>
  <c r="CJ476" i="20"/>
  <c r="CJ373" i="20"/>
  <c r="CI419" i="20"/>
  <c r="CJ510" i="20"/>
  <c r="CJ346" i="20"/>
  <c r="CI402" i="20"/>
  <c r="CJ383" i="20"/>
  <c r="CJ420" i="20"/>
  <c r="CJ323" i="20"/>
  <c r="CJ471" i="20"/>
  <c r="CI475" i="20"/>
  <c r="CJ384" i="20"/>
  <c r="CJ359" i="20"/>
  <c r="CJ365" i="20"/>
  <c r="CJ502" i="20"/>
  <c r="CJ468" i="20"/>
  <c r="CI367" i="20"/>
  <c r="CI449" i="20"/>
  <c r="CJ413" i="20"/>
  <c r="CI511" i="20"/>
  <c r="CJ488" i="20"/>
  <c r="CI508" i="20"/>
  <c r="CI327" i="20"/>
  <c r="CJ457" i="20"/>
  <c r="CI441" i="20"/>
  <c r="CJ386" i="20"/>
  <c r="Z14" i="25"/>
  <c r="Z29" i="25"/>
  <c r="Y29" i="25"/>
  <c r="Y14" i="25"/>
  <c r="X14" i="25"/>
  <c r="X29" i="25"/>
  <c r="S14" i="25"/>
  <c r="S29" i="25"/>
  <c r="T14" i="25"/>
  <c r="T29" i="25"/>
  <c r="CI447" i="20"/>
  <c r="CI485" i="20"/>
  <c r="CI440" i="20"/>
  <c r="CJ396" i="20"/>
  <c r="CJ380" i="20"/>
  <c r="CJ315" i="20"/>
  <c r="CL770" i="20"/>
  <c r="CJ409" i="20"/>
  <c r="CJ349" i="20"/>
  <c r="CI425" i="20"/>
  <c r="CJ378" i="20"/>
  <c r="BN1460" i="20"/>
  <c r="L5" i="25" s="1"/>
  <c r="L15" i="25" s="1"/>
  <c r="L17" i="25" s="1"/>
  <c r="CK770" i="20"/>
  <c r="CI357" i="20"/>
  <c r="H17" i="21"/>
  <c r="CJ407" i="20"/>
  <c r="CJ362" i="20"/>
  <c r="CJ328" i="20"/>
  <c r="CI480" i="20"/>
  <c r="CI415" i="20"/>
  <c r="CI342" i="20"/>
  <c r="E15" i="21"/>
  <c r="F15" i="21" s="1"/>
  <c r="CI414" i="20"/>
  <c r="CI361" i="20"/>
  <c r="CJ509" i="20"/>
  <c r="CJ495" i="20"/>
  <c r="BQ1460" i="20"/>
  <c r="O6" i="25" s="1"/>
  <c r="CJ343" i="20"/>
  <c r="CI321" i="20"/>
  <c r="CJ493" i="20"/>
  <c r="L17" i="21"/>
  <c r="CJ507" i="20"/>
  <c r="CJ461" i="20"/>
  <c r="CI403" i="20"/>
  <c r="CJ416" i="20"/>
  <c r="BM1460" i="20"/>
  <c r="CI473" i="20"/>
  <c r="CJ460" i="20"/>
  <c r="CJ446" i="20"/>
  <c r="CI400" i="20"/>
  <c r="CJ504" i="20"/>
  <c r="CJ491" i="20"/>
  <c r="CJ371" i="20"/>
  <c r="CI731" i="20"/>
  <c r="CJ458" i="20"/>
  <c r="CI233" i="20"/>
  <c r="CJ503" i="20"/>
  <c r="CJ430" i="20"/>
  <c r="CI512" i="20"/>
  <c r="CJ731" i="20"/>
  <c r="CI351" i="20"/>
  <c r="CI339" i="20"/>
  <c r="CI388" i="20"/>
  <c r="CJ316" i="20"/>
  <c r="CI459" i="20"/>
  <c r="CI431" i="20"/>
  <c r="CJ454" i="20"/>
  <c r="Y14" i="21"/>
  <c r="Q14" i="21"/>
  <c r="Z14" i="21"/>
  <c r="X29" i="21"/>
  <c r="W29" i="21"/>
  <c r="R29" i="21"/>
  <c r="M8" i="21"/>
  <c r="R8" i="21"/>
  <c r="V29" i="21"/>
  <c r="S29" i="21"/>
  <c r="T14" i="21"/>
  <c r="U14" i="21"/>
  <c r="O28" i="21"/>
  <c r="P14" i="21"/>
  <c r="W8" i="21"/>
  <c r="W9" i="21" s="1"/>
  <c r="AA14" i="21"/>
  <c r="J17" i="21"/>
  <c r="K17" i="21"/>
  <c r="AA29" i="25"/>
  <c r="AA14" i="25"/>
  <c r="L31" i="21"/>
  <c r="AA16" i="21"/>
  <c r="AA16" i="25"/>
  <c r="L19" i="25"/>
  <c r="L31" i="25" s="1"/>
  <c r="W14" i="25"/>
  <c r="W29" i="25"/>
  <c r="W8" i="25"/>
  <c r="W9" i="25" s="1"/>
  <c r="V29" i="25"/>
  <c r="V14" i="25"/>
  <c r="Q14" i="25"/>
  <c r="Q28" i="25"/>
  <c r="J17" i="25"/>
  <c r="K15" i="25"/>
  <c r="K17" i="25" s="1"/>
  <c r="P28" i="25"/>
  <c r="P14" i="25"/>
  <c r="F15" i="25"/>
  <c r="E17" i="25"/>
  <c r="CI445" i="20"/>
  <c r="CI435" i="20"/>
  <c r="CJ505" i="20"/>
  <c r="CJ469" i="20"/>
  <c r="CJ423" i="20"/>
  <c r="CJ410" i="20"/>
  <c r="CI374" i="20"/>
  <c r="CJ360" i="20"/>
  <c r="CJ347" i="20"/>
  <c r="CJ317" i="20"/>
  <c r="CJ494" i="20"/>
  <c r="CJ456" i="20"/>
  <c r="CJ398" i="20"/>
  <c r="CJ385" i="20"/>
  <c r="D17" i="25"/>
  <c r="CJ467" i="20"/>
  <c r="CL731" i="20"/>
  <c r="CL1460" i="20" s="1"/>
  <c r="CI453" i="20"/>
  <c r="CJ395" i="20"/>
  <c r="CJ382" i="20"/>
  <c r="CJ314" i="20"/>
  <c r="CJ465" i="20"/>
  <c r="CJ313" i="20"/>
  <c r="CJ464" i="20"/>
  <c r="CJ417" i="20"/>
  <c r="CJ341" i="20"/>
  <c r="N14" i="21"/>
  <c r="M28" i="25"/>
  <c r="CJ500" i="20"/>
  <c r="CJ462" i="20"/>
  <c r="CJ379" i="20"/>
  <c r="G15" i="21"/>
  <c r="CJ770" i="20"/>
  <c r="N14" i="25"/>
  <c r="I17" i="21"/>
  <c r="U14" i="25"/>
  <c r="CI506" i="20"/>
  <c r="M14" i="25"/>
  <c r="CJ375" i="20"/>
  <c r="M28" i="21"/>
  <c r="I17" i="25"/>
  <c r="F16" i="21"/>
  <c r="G16" i="21" s="1"/>
  <c r="M15" i="25"/>
  <c r="N31" i="21"/>
  <c r="R14" i="25"/>
  <c r="CJ448" i="20"/>
  <c r="CI411" i="20"/>
  <c r="CJ424" i="20"/>
  <c r="R8" i="25"/>
  <c r="CI318" i="20"/>
  <c r="J46" i="22"/>
  <c r="H29" i="22"/>
  <c r="J21" i="22"/>
  <c r="F18" i="22"/>
  <c r="G29" i="22"/>
  <c r="G43" i="22"/>
  <c r="J31" i="22"/>
  <c r="E29" i="22"/>
  <c r="G45" i="22"/>
  <c r="J33" i="22"/>
  <c r="F43" i="22"/>
  <c r="I22" i="22"/>
  <c r="I20" i="22"/>
  <c r="H46" i="22"/>
  <c r="E30" i="22"/>
  <c r="E44" i="22"/>
  <c r="J20" i="22"/>
  <c r="I18" i="22"/>
  <c r="E32" i="22"/>
  <c r="I30" i="22"/>
  <c r="G31" i="22"/>
  <c r="E19" i="22"/>
  <c r="E46" i="22"/>
  <c r="F20" i="22"/>
  <c r="F19" i="22"/>
  <c r="H45" i="22"/>
  <c r="J47" i="22"/>
  <c r="E45" i="22"/>
  <c r="E22" i="22"/>
  <c r="I44" i="22"/>
  <c r="H31" i="22"/>
  <c r="E47" i="22"/>
  <c r="J29" i="22"/>
  <c r="G21" i="22"/>
  <c r="J18" i="22"/>
  <c r="F33" i="22"/>
  <c r="F21" i="22"/>
  <c r="J30" i="22"/>
  <c r="F44" i="22"/>
  <c r="J22" i="22"/>
  <c r="F30" i="22"/>
  <c r="H44" i="22"/>
  <c r="H33" i="22"/>
  <c r="I46" i="22"/>
  <c r="F29" i="22"/>
  <c r="F31" i="22"/>
  <c r="I43" i="22"/>
  <c r="G18" i="22"/>
  <c r="J45" i="22"/>
  <c r="H47" i="22"/>
  <c r="H30" i="22"/>
  <c r="H18" i="22"/>
  <c r="H19" i="22"/>
  <c r="E43" i="22"/>
  <c r="G33" i="22"/>
  <c r="F32" i="22"/>
  <c r="I33" i="22"/>
  <c r="I47" i="22"/>
  <c r="H21" i="22"/>
  <c r="G30" i="22"/>
  <c r="F47" i="22"/>
  <c r="I45" i="22"/>
  <c r="I31" i="22"/>
  <c r="E18" i="22"/>
  <c r="J19" i="22"/>
  <c r="H20" i="22"/>
  <c r="E33" i="22"/>
  <c r="I19" i="22"/>
  <c r="G44" i="22"/>
  <c r="G32" i="22"/>
  <c r="I21" i="22"/>
  <c r="G19" i="22"/>
  <c r="I32" i="22"/>
  <c r="F45" i="22"/>
  <c r="F22" i="22"/>
  <c r="I29" i="22"/>
  <c r="J32" i="22"/>
  <c r="E20" i="22"/>
  <c r="J43" i="22"/>
  <c r="G46" i="22"/>
  <c r="E31" i="22"/>
  <c r="F46" i="22"/>
  <c r="G20" i="22"/>
  <c r="E21" i="22"/>
  <c r="G47" i="22"/>
  <c r="H32" i="22"/>
  <c r="J44" i="22"/>
  <c r="H43" i="22"/>
  <c r="K225" i="22"/>
  <c r="E241" i="22"/>
  <c r="F291" i="22"/>
  <c r="D265" i="22"/>
  <c r="K206" i="22"/>
  <c r="F254" i="22"/>
  <c r="H265" i="22"/>
  <c r="K205" i="22"/>
  <c r="K214" i="22"/>
  <c r="E266" i="22"/>
  <c r="H287" i="22"/>
  <c r="K228" i="22"/>
  <c r="F238" i="22"/>
  <c r="E256" i="22"/>
  <c r="E275" i="22"/>
  <c r="E238" i="22"/>
  <c r="E83" i="22"/>
  <c r="E251" i="22"/>
  <c r="K226" i="22"/>
  <c r="F256" i="22"/>
  <c r="E301" i="22"/>
  <c r="C151" i="22"/>
  <c r="D246" i="22"/>
  <c r="H266" i="22"/>
  <c r="F82" i="22"/>
  <c r="F239" i="22"/>
  <c r="E255" i="22"/>
  <c r="F195" i="22"/>
  <c r="F277" i="22"/>
  <c r="D248" i="22"/>
  <c r="H279" i="22"/>
  <c r="E300" i="22"/>
  <c r="E248" i="22"/>
  <c r="F257" i="22"/>
  <c r="J265" i="22"/>
  <c r="E151" i="22"/>
  <c r="F289" i="22"/>
  <c r="D241" i="22"/>
  <c r="D277" i="22"/>
  <c r="D83" i="22"/>
  <c r="K265" i="22"/>
  <c r="F151" i="22"/>
  <c r="E307" i="22"/>
  <c r="D239" i="22"/>
  <c r="E195" i="22"/>
  <c r="K217" i="22"/>
  <c r="C116" i="22"/>
  <c r="D247" i="22"/>
  <c r="E291" i="22"/>
  <c r="G116" i="22"/>
  <c r="H275" i="22"/>
  <c r="F251" i="22"/>
  <c r="J291" i="22"/>
  <c r="H291" i="22"/>
  <c r="I275" i="22"/>
  <c r="K219" i="22"/>
  <c r="K207" i="22"/>
  <c r="G277" i="22"/>
  <c r="E82" i="22"/>
  <c r="D291" i="22"/>
  <c r="E257" i="22"/>
  <c r="D243" i="22"/>
  <c r="K204" i="22"/>
  <c r="E309" i="22"/>
  <c r="E240" i="22"/>
  <c r="D256" i="22"/>
  <c r="G291" i="22"/>
  <c r="E252" i="22"/>
  <c r="F245" i="22"/>
  <c r="F249" i="22"/>
  <c r="E116" i="22"/>
  <c r="D240" i="22"/>
  <c r="E242" i="22"/>
  <c r="F240" i="22"/>
  <c r="E246" i="22"/>
  <c r="E287" i="22"/>
  <c r="I291" i="22"/>
  <c r="D254" i="22"/>
  <c r="F255" i="22"/>
  <c r="D279" i="22"/>
  <c r="D252" i="22"/>
  <c r="E174" i="22"/>
  <c r="E289" i="22"/>
  <c r="J277" i="22"/>
  <c r="E239" i="22"/>
  <c r="E258" i="22"/>
  <c r="H277" i="22"/>
  <c r="D195" i="22"/>
  <c r="K224" i="22"/>
  <c r="C174" i="22"/>
  <c r="C77" i="22"/>
  <c r="E245" i="22"/>
  <c r="G279" i="22"/>
  <c r="F250" i="22"/>
  <c r="F243" i="22"/>
  <c r="E249" i="22"/>
  <c r="D275" i="22"/>
  <c r="F266" i="22"/>
  <c r="F241" i="22"/>
  <c r="K266" i="22"/>
  <c r="D255" i="22"/>
  <c r="G266" i="22"/>
  <c r="I279" i="22"/>
  <c r="D250" i="22"/>
  <c r="K215" i="22"/>
  <c r="F83" i="22"/>
  <c r="K208" i="22"/>
  <c r="J275" i="22"/>
  <c r="E265" i="22"/>
  <c r="D245" i="22"/>
  <c r="C195" i="22"/>
  <c r="D242" i="22"/>
  <c r="I277" i="22"/>
  <c r="D253" i="22"/>
  <c r="E250" i="22"/>
  <c r="F253" i="22"/>
  <c r="F248" i="22"/>
  <c r="E253" i="22"/>
  <c r="G275" i="22"/>
  <c r="F258" i="22"/>
  <c r="D82" i="22"/>
  <c r="D287" i="22"/>
  <c r="H289" i="22"/>
  <c r="J279" i="22"/>
  <c r="F247" i="22"/>
  <c r="K216" i="22"/>
  <c r="F275" i="22"/>
  <c r="F244" i="22"/>
  <c r="D257" i="22"/>
  <c r="D77" i="22"/>
  <c r="D151" i="22"/>
  <c r="F287" i="22"/>
  <c r="E279" i="22"/>
  <c r="D251" i="22"/>
  <c r="E244" i="22"/>
  <c r="D249" i="22"/>
  <c r="J266" i="22"/>
  <c r="D266" i="22"/>
  <c r="I287" i="22"/>
  <c r="G289" i="22"/>
  <c r="F279" i="22"/>
  <c r="G265" i="22"/>
  <c r="J289" i="22"/>
  <c r="F265" i="22"/>
  <c r="D238" i="22"/>
  <c r="E247" i="22"/>
  <c r="D244" i="22"/>
  <c r="D289" i="22"/>
  <c r="G174" i="22"/>
  <c r="E308" i="22"/>
  <c r="G287" i="22"/>
  <c r="F246" i="22"/>
  <c r="E310" i="22"/>
  <c r="J287" i="22"/>
  <c r="E277" i="22"/>
  <c r="E254" i="22"/>
  <c r="E243" i="22"/>
  <c r="E299" i="22"/>
  <c r="F252" i="22"/>
  <c r="I289" i="22"/>
  <c r="E302" i="22"/>
  <c r="F242" i="22"/>
  <c r="CK1460" i="20" l="1"/>
  <c r="N19" i="25"/>
  <c r="N31" i="25" s="1"/>
  <c r="E293" i="22"/>
  <c r="F302" i="22"/>
  <c r="M46" i="22"/>
  <c r="F299" i="22"/>
  <c r="E303" i="22"/>
  <c r="F303" i="22" s="1"/>
  <c r="J50" i="22"/>
  <c r="N44" i="22"/>
  <c r="E117" i="22"/>
  <c r="H50" i="22"/>
  <c r="F36" i="22"/>
  <c r="F58" i="22"/>
  <c r="J293" i="22"/>
  <c r="F310" i="22"/>
  <c r="G293" i="22"/>
  <c r="F308" i="22"/>
  <c r="F309" i="22"/>
  <c r="F50" i="22"/>
  <c r="L204" i="22"/>
  <c r="L209" i="22" s="1"/>
  <c r="K209" i="22"/>
  <c r="J36" i="22"/>
  <c r="N30" i="22"/>
  <c r="I174" i="22"/>
  <c r="K174" i="22" s="1"/>
  <c r="G175" i="22"/>
  <c r="K289" i="22"/>
  <c r="G290" i="22" s="1"/>
  <c r="K291" i="22"/>
  <c r="J292" i="22" s="1"/>
  <c r="D258" i="22"/>
  <c r="E84" i="22"/>
  <c r="F267" i="22"/>
  <c r="L207" i="22"/>
  <c r="R29" i="22"/>
  <c r="H59" i="22" s="1"/>
  <c r="E77" i="22" s="1"/>
  <c r="I8" i="22"/>
  <c r="J17" i="22"/>
  <c r="K218" i="22"/>
  <c r="L218" i="22" s="1"/>
  <c r="L219" i="22"/>
  <c r="I265" i="22"/>
  <c r="G267" i="22"/>
  <c r="N43" i="22"/>
  <c r="I281" i="22"/>
  <c r="I293" i="22"/>
  <c r="N29" i="22"/>
  <c r="P29" i="22" s="1"/>
  <c r="N32" i="22"/>
  <c r="L266" i="22"/>
  <c r="M29" i="22"/>
  <c r="H281" i="22"/>
  <c r="G117" i="22"/>
  <c r="I116" i="22"/>
  <c r="I117" i="22" s="1"/>
  <c r="F293" i="22"/>
  <c r="M44" i="22"/>
  <c r="Q44" i="22" s="1"/>
  <c r="I50" i="22"/>
  <c r="D152" i="22"/>
  <c r="C117" i="22"/>
  <c r="L217" i="22"/>
  <c r="E196" i="22"/>
  <c r="M32" i="22"/>
  <c r="Q32" i="22" s="1"/>
  <c r="O32" i="22" s="1"/>
  <c r="F281" i="22"/>
  <c r="F307" i="22"/>
  <c r="E311" i="22"/>
  <c r="F311" i="22" s="1"/>
  <c r="F152" i="22"/>
  <c r="H151" i="22"/>
  <c r="H152" i="22" s="1"/>
  <c r="G23" i="22"/>
  <c r="N47" i="22"/>
  <c r="L216" i="22"/>
  <c r="K267" i="22"/>
  <c r="F23" i="22"/>
  <c r="K277" i="22"/>
  <c r="D278" i="22" s="1"/>
  <c r="G50" i="22"/>
  <c r="I23" i="22"/>
  <c r="D293" i="22"/>
  <c r="K287" i="22"/>
  <c r="E288" i="22" s="1"/>
  <c r="D288" i="22"/>
  <c r="E152" i="22"/>
  <c r="G151" i="22"/>
  <c r="G152" i="22" s="1"/>
  <c r="D84" i="22"/>
  <c r="J267" i="22"/>
  <c r="L265" i="22"/>
  <c r="G281" i="22"/>
  <c r="F300" i="22"/>
  <c r="E23" i="22"/>
  <c r="J23" i="22"/>
  <c r="I36" i="22"/>
  <c r="M30" i="22"/>
  <c r="F196" i="22"/>
  <c r="H195" i="22"/>
  <c r="H196" i="22" s="1"/>
  <c r="E17" i="22"/>
  <c r="M31" i="22"/>
  <c r="Q29" i="22"/>
  <c r="O29" i="22" s="1"/>
  <c r="I17" i="22"/>
  <c r="M45" i="22"/>
  <c r="Q45" i="22" s="1"/>
  <c r="O45" i="22" s="1"/>
  <c r="C196" i="22"/>
  <c r="G195" i="22"/>
  <c r="G196" i="22" s="1"/>
  <c r="E267" i="22"/>
  <c r="F84" i="22"/>
  <c r="J281" i="22"/>
  <c r="E50" i="22"/>
  <c r="L208" i="22"/>
  <c r="G36" i="22"/>
  <c r="E36" i="22"/>
  <c r="L215" i="22"/>
  <c r="C152" i="22"/>
  <c r="F301" i="22"/>
  <c r="M47" i="22"/>
  <c r="I266" i="22"/>
  <c r="L226" i="22"/>
  <c r="M33" i="22"/>
  <c r="Q33" i="22" s="1"/>
  <c r="O33" i="22" s="1"/>
  <c r="K275" i="22"/>
  <c r="F276" i="22" s="1"/>
  <c r="D281" i="22"/>
  <c r="K281" i="22" s="1"/>
  <c r="D282" i="22" s="1"/>
  <c r="N33" i="22"/>
  <c r="H23" i="22"/>
  <c r="H17" i="22"/>
  <c r="E281" i="22"/>
  <c r="N31" i="22"/>
  <c r="H36" i="22"/>
  <c r="C175" i="22"/>
  <c r="L228" i="22"/>
  <c r="H293" i="22"/>
  <c r="N45" i="22"/>
  <c r="N50" i="22" s="1"/>
  <c r="L231" i="22"/>
  <c r="L224" i="22"/>
  <c r="L214" i="22"/>
  <c r="F17" i="22"/>
  <c r="L205" i="22"/>
  <c r="D196" i="22"/>
  <c r="H267" i="22"/>
  <c r="G17" i="22"/>
  <c r="M43" i="22"/>
  <c r="L206" i="22"/>
  <c r="D267" i="22"/>
  <c r="F57" i="22"/>
  <c r="N46" i="22"/>
  <c r="E175" i="22"/>
  <c r="K279" i="22"/>
  <c r="D280" i="22" s="1"/>
  <c r="F59" i="22"/>
  <c r="L225" i="22"/>
  <c r="J8" i="22"/>
  <c r="K8" i="22" s="1"/>
  <c r="I12" i="22"/>
  <c r="J12" i="22" s="1"/>
  <c r="K12" i="22" s="1"/>
  <c r="G292" i="22"/>
  <c r="F292" i="22"/>
  <c r="I292" i="22"/>
  <c r="E292" i="22"/>
  <c r="CI1460" i="20"/>
  <c r="CJ1460" i="20"/>
  <c r="D290" i="22"/>
  <c r="G288" i="22"/>
  <c r="I267" i="22"/>
  <c r="G280" i="22"/>
  <c r="H292" i="22"/>
  <c r="L14" i="25"/>
  <c r="L27" i="25"/>
  <c r="J280" i="22"/>
  <c r="O28" i="25"/>
  <c r="O14" i="25"/>
  <c r="F280" i="22"/>
  <c r="E17" i="21"/>
  <c r="H280" i="22"/>
  <c r="D276" i="22"/>
  <c r="E280" i="22"/>
  <c r="D292" i="22"/>
  <c r="H276" i="22"/>
  <c r="M8" i="25"/>
  <c r="M9" i="25" s="1"/>
  <c r="M10" i="25" s="1"/>
  <c r="M9" i="21"/>
  <c r="M10" i="21" s="1"/>
  <c r="F278" i="22"/>
  <c r="J288" i="22"/>
  <c r="L32" i="25"/>
  <c r="L33" i="25"/>
  <c r="G278" i="22"/>
  <c r="M17" i="21"/>
  <c r="N15" i="21"/>
  <c r="M19" i="21"/>
  <c r="L33" i="21"/>
  <c r="L32" i="21"/>
  <c r="H288" i="22"/>
  <c r="R44" i="22"/>
  <c r="P44" i="22" s="1"/>
  <c r="R32" i="22"/>
  <c r="P32" i="22" s="1"/>
  <c r="Q47" i="22"/>
  <c r="O47" i="22" s="1"/>
  <c r="G276" i="22"/>
  <c r="R33" i="22"/>
  <c r="P33" i="22" s="1"/>
  <c r="J290" i="22"/>
  <c r="Q46" i="22"/>
  <c r="O46" i="22" s="1"/>
  <c r="M50" i="22"/>
  <c r="M17" i="25"/>
  <c r="N15" i="25"/>
  <c r="E276" i="22"/>
  <c r="R31" i="22"/>
  <c r="H57" i="22" s="1"/>
  <c r="G57" i="22"/>
  <c r="F17" i="21"/>
  <c r="E278" i="22"/>
  <c r="J278" i="22"/>
  <c r="M19" i="25"/>
  <c r="Q43" i="22"/>
  <c r="O43" i="22" s="1"/>
  <c r="J276" i="22"/>
  <c r="H278" i="22"/>
  <c r="I288" i="22"/>
  <c r="R46" i="22"/>
  <c r="P46" i="22" s="1"/>
  <c r="M36" i="22"/>
  <c r="Q30" i="22"/>
  <c r="G59" i="22"/>
  <c r="I276" i="22"/>
  <c r="G17" i="21"/>
  <c r="R47" i="22"/>
  <c r="P47" i="22" s="1"/>
  <c r="I278" i="22"/>
  <c r="F288" i="22"/>
  <c r="I175" i="22"/>
  <c r="R43" i="22"/>
  <c r="P43" i="22" s="1"/>
  <c r="Q31" i="22"/>
  <c r="O31" i="22" s="1"/>
  <c r="N32" i="21"/>
  <c r="N33" i="21"/>
  <c r="G15" i="25"/>
  <c r="G17" i="25" s="1"/>
  <c r="F17" i="25"/>
  <c r="G58" i="22"/>
  <c r="R30" i="22"/>
  <c r="N36" i="22"/>
  <c r="R45" i="22" l="1"/>
  <c r="P45" i="22" s="1"/>
  <c r="E290" i="22"/>
  <c r="K116" i="22"/>
  <c r="J116" i="22" s="1"/>
  <c r="I280" i="22"/>
  <c r="K280" i="22" s="1"/>
  <c r="K293" i="22"/>
  <c r="I294" i="22" s="1"/>
  <c r="L267" i="22"/>
  <c r="K278" i="22"/>
  <c r="N32" i="25"/>
  <c r="N33" i="25"/>
  <c r="I290" i="22"/>
  <c r="F290" i="22"/>
  <c r="H290" i="22"/>
  <c r="K276" i="22"/>
  <c r="E282" i="22"/>
  <c r="J282" i="22"/>
  <c r="F282" i="22"/>
  <c r="G282" i="22"/>
  <c r="J294" i="22"/>
  <c r="K288" i="22"/>
  <c r="I282" i="22"/>
  <c r="D294" i="22"/>
  <c r="H282" i="22"/>
  <c r="E294" i="22"/>
  <c r="P31" i="22"/>
  <c r="H58" i="22"/>
  <c r="R36" i="22"/>
  <c r="P36" i="22" s="1"/>
  <c r="R50" i="22"/>
  <c r="M31" i="25"/>
  <c r="O15" i="25"/>
  <c r="N17" i="25"/>
  <c r="O15" i="21"/>
  <c r="N17" i="21"/>
  <c r="Q36" i="22"/>
  <c r="O36" i="22" s="1"/>
  <c r="Q50" i="22"/>
  <c r="O44" i="22"/>
  <c r="O50" i="22" s="1"/>
  <c r="O19" i="21"/>
  <c r="O30" i="22"/>
  <c r="P50" i="22"/>
  <c r="O19" i="25"/>
  <c r="O31" i="25" s="1"/>
  <c r="H294" i="22"/>
  <c r="K175" i="22"/>
  <c r="J175" i="22" s="1"/>
  <c r="H174" i="22"/>
  <c r="F174" i="22"/>
  <c r="D174" i="22"/>
  <c r="J174" i="22"/>
  <c r="F294" i="22"/>
  <c r="G294" i="22"/>
  <c r="K117" i="22"/>
  <c r="J117" i="22" s="1"/>
  <c r="D116" i="22"/>
  <c r="H116" i="22"/>
  <c r="F116" i="22"/>
  <c r="P30" i="22"/>
  <c r="M31" i="21"/>
  <c r="K282" i="22" l="1"/>
  <c r="K290" i="22"/>
  <c r="K294" i="22"/>
  <c r="O31" i="21"/>
  <c r="O33" i="25"/>
  <c r="O32" i="25"/>
  <c r="M32" i="21"/>
  <c r="M33" i="21"/>
  <c r="O17" i="21"/>
  <c r="P15" i="21"/>
  <c r="P19" i="21"/>
  <c r="P31" i="21" s="1"/>
  <c r="P15" i="25"/>
  <c r="O17" i="25"/>
  <c r="P19" i="25"/>
  <c r="P31" i="25" s="1"/>
  <c r="M32" i="25"/>
  <c r="M33" i="25"/>
  <c r="F117" i="22"/>
  <c r="D117" i="22"/>
  <c r="H117" i="22"/>
  <c r="D175" i="22"/>
  <c r="H175" i="22"/>
  <c r="F175" i="22"/>
  <c r="P33" i="25" l="1"/>
  <c r="P32" i="25"/>
  <c r="O18" i="25"/>
  <c r="P18" i="21"/>
  <c r="Q15" i="21"/>
  <c r="R15" i="21" s="1"/>
  <c r="P17" i="21"/>
  <c r="Q19" i="21"/>
  <c r="Q31" i="21" s="1"/>
  <c r="P33" i="21"/>
  <c r="P32" i="21"/>
  <c r="O18" i="21"/>
  <c r="M18" i="21"/>
  <c r="P18" i="25"/>
  <c r="P17" i="25"/>
  <c r="Q15" i="25"/>
  <c r="Q19" i="25"/>
  <c r="M18" i="25"/>
  <c r="N18" i="21"/>
  <c r="N18" i="25"/>
  <c r="O32" i="21"/>
  <c r="O33" i="21"/>
  <c r="M20" i="21" l="1"/>
  <c r="Q18" i="25"/>
  <c r="Q17" i="25"/>
  <c r="R15" i="25"/>
  <c r="R19" i="25"/>
  <c r="R31" i="25" s="1"/>
  <c r="Q31" i="25"/>
  <c r="M20" i="25"/>
  <c r="Q32" i="21"/>
  <c r="Q33" i="21"/>
  <c r="Q17" i="21"/>
  <c r="Q18" i="21"/>
  <c r="R19" i="21"/>
  <c r="R31" i="21" s="1"/>
  <c r="R32" i="21" l="1"/>
  <c r="R33" i="21"/>
  <c r="Q32" i="25"/>
  <c r="Q33" i="25"/>
  <c r="R17" i="21"/>
  <c r="S15" i="21"/>
  <c r="S19" i="21"/>
  <c r="S31" i="21" s="1"/>
  <c r="R33" i="25"/>
  <c r="R32" i="25"/>
  <c r="R17" i="25"/>
  <c r="S15" i="25"/>
  <c r="S19" i="25"/>
  <c r="S31" i="25" s="1"/>
  <c r="S33" i="25" l="1"/>
  <c r="S32" i="25"/>
  <c r="S17" i="21"/>
  <c r="T15" i="21"/>
  <c r="T19" i="21"/>
  <c r="T31" i="21" s="1"/>
  <c r="S32" i="21"/>
  <c r="S33" i="21"/>
  <c r="S17" i="25"/>
  <c r="T15" i="25"/>
  <c r="T19" i="25"/>
  <c r="T31" i="25" s="1"/>
  <c r="T33" i="25" l="1"/>
  <c r="T32" i="25"/>
  <c r="T17" i="25"/>
  <c r="U15" i="25"/>
  <c r="U19" i="25"/>
  <c r="U31" i="25" s="1"/>
  <c r="T33" i="21"/>
  <c r="T32" i="21"/>
  <c r="T17" i="21"/>
  <c r="U15" i="21"/>
  <c r="U19" i="21"/>
  <c r="U31" i="21" s="1"/>
  <c r="V15" i="21" l="1"/>
  <c r="U17" i="21"/>
  <c r="V19" i="21"/>
  <c r="V31" i="21" s="1"/>
  <c r="U33" i="21"/>
  <c r="U32" i="21"/>
  <c r="U33" i="25"/>
  <c r="U32" i="25"/>
  <c r="U17" i="25"/>
  <c r="V15" i="25"/>
  <c r="V19" i="25"/>
  <c r="V31" i="25" s="1"/>
  <c r="W15" i="25" l="1"/>
  <c r="V17" i="25"/>
  <c r="W19" i="25"/>
  <c r="W31" i="25" s="1"/>
  <c r="V32" i="25"/>
  <c r="V33" i="25"/>
  <c r="V33" i="21"/>
  <c r="V32" i="21"/>
  <c r="V17" i="21"/>
  <c r="W15" i="21"/>
  <c r="W19" i="21"/>
  <c r="W31" i="21" s="1"/>
  <c r="W17" i="21" l="1"/>
  <c r="X15" i="21"/>
  <c r="X19" i="21"/>
  <c r="X31" i="21" s="1"/>
  <c r="W32" i="21"/>
  <c r="W33" i="21"/>
  <c r="W33" i="25"/>
  <c r="W32" i="25"/>
  <c r="X15" i="25"/>
  <c r="W17" i="25"/>
  <c r="X19" i="25"/>
  <c r="X31" i="25" s="1"/>
  <c r="X32" i="25" l="1"/>
  <c r="X33" i="25"/>
  <c r="Y15" i="25"/>
  <c r="X17" i="25"/>
  <c r="Y19" i="25"/>
  <c r="Y31" i="25" s="1"/>
  <c r="Y15" i="21"/>
  <c r="X17" i="21"/>
  <c r="Y19" i="21"/>
  <c r="Y31" i="21" s="1"/>
  <c r="X33" i="21"/>
  <c r="X32" i="21"/>
  <c r="Z15" i="21" l="1"/>
  <c r="AA15" i="21" s="1"/>
  <c r="Y17" i="21"/>
  <c r="Z19" i="21"/>
  <c r="Z31" i="21" s="1"/>
  <c r="Y32" i="25"/>
  <c r="Y33" i="25"/>
  <c r="Y32" i="21"/>
  <c r="Y33" i="21"/>
  <c r="Y17" i="25"/>
  <c r="Z15" i="25"/>
  <c r="Z19" i="25"/>
  <c r="Z31" i="25" s="1"/>
  <c r="AA15" i="25" l="1"/>
  <c r="AA17" i="25" s="1"/>
  <c r="Z17" i="25"/>
  <c r="AA19" i="25"/>
  <c r="AA31" i="25" s="1"/>
  <c r="Z32" i="25"/>
  <c r="Z33" i="25"/>
  <c r="Z32" i="21"/>
  <c r="Z33" i="21"/>
  <c r="Z17" i="21"/>
  <c r="AA17" i="21"/>
  <c r="AA19" i="21"/>
  <c r="AA31" i="21" s="1"/>
  <c r="AA33" i="25" l="1"/>
  <c r="AA32" i="25"/>
  <c r="AA33" i="21"/>
  <c r="AA32" i="21"/>
</calcChain>
</file>

<file path=xl/sharedStrings.xml><?xml version="1.0" encoding="utf-8"?>
<sst xmlns="http://schemas.openxmlformats.org/spreadsheetml/2006/main" count="90421" uniqueCount="5547">
  <si>
    <t xml:space="preserve">Conversion of 3 flats into single dwellinghouse including internal alterations. Adaptation and enlargement of existing front dormer. Demolition of existing single storey addition and construction of new single storey extension to rear. Excavation to form </t>
  </si>
  <si>
    <t>Demolition of existing building and erection of a new enlarged two-storey house, with additional accommodation within the roofspace lit by dormer windows in front, rear and side elevations.</t>
  </si>
  <si>
    <t xml:space="preserve">Alterations including excavation to enlarge existing basement including formation of front and rear lightwells, erection of side and rear dormers, in connection with conversion into 1 x 2-bedroom and 1 x 3-bedroom flats; rear roof extension, erection of </t>
  </si>
  <si>
    <t>2015/16</t>
  </si>
  <si>
    <t>2016/17</t>
  </si>
  <si>
    <t>2017/18</t>
  </si>
  <si>
    <t>2018/19</t>
  </si>
  <si>
    <t>2019/20</t>
  </si>
  <si>
    <t>2020/21</t>
  </si>
  <si>
    <t>2021/22</t>
  </si>
  <si>
    <t>2022/23</t>
  </si>
  <si>
    <t>2023/24</t>
  </si>
  <si>
    <t>2024/25</t>
  </si>
  <si>
    <t>2025/26</t>
  </si>
  <si>
    <t>2026/27</t>
  </si>
  <si>
    <t>2027/28</t>
  </si>
  <si>
    <t>2028/29</t>
  </si>
  <si>
    <t>H2a</t>
  </si>
  <si>
    <t>Additional dwelling completions</t>
  </si>
  <si>
    <t>H2b</t>
  </si>
  <si>
    <t>Net additional dwellings in current year</t>
  </si>
  <si>
    <t>H2c</t>
  </si>
  <si>
    <t>Delivery by five year period</t>
  </si>
  <si>
    <t>Delivery over next ten years</t>
  </si>
  <si>
    <t>H1</t>
  </si>
  <si>
    <t>Monitor - no. dwellings above or below annual allocation</t>
  </si>
  <si>
    <t>Projected additional dwelling completions (cumulative)</t>
  </si>
  <si>
    <t>London Plan target (cumulative)</t>
  </si>
  <si>
    <t>Monitor - no. dwellings above or below cumulative allocation</t>
  </si>
  <si>
    <t>H2d</t>
  </si>
  <si>
    <t>2029/30</t>
  </si>
  <si>
    <t>Delivery over fifteen years</t>
  </si>
  <si>
    <t>Years of Plan Remaining</t>
  </si>
  <si>
    <t>FALP</t>
  </si>
  <si>
    <t>Previous London Plan</t>
  </si>
  <si>
    <t>FALP target continued</t>
  </si>
  <si>
    <t>2030/31</t>
  </si>
  <si>
    <t>Housing Trajectory - Net additional dwellings in future years 2021/22 to 2030/31</t>
  </si>
  <si>
    <t>Five year Supply - Net additional dwellings in future years 2016/17 to 2020/21</t>
  </si>
  <si>
    <t>2011 Adopted London Plan</t>
  </si>
  <si>
    <t>An outline planning application for demolition of all existing buildings and construction of a mixed use redevelopment. The proposals include buildings to a maximum height of 18 storeys (59m AOD) and will provide 294 residential units; up to 336sq.m. of c</t>
  </si>
  <si>
    <t>12/07/2013</t>
  </si>
  <si>
    <t>2013/3785</t>
  </si>
  <si>
    <t>Centre Square</t>
  </si>
  <si>
    <t>4AW</t>
  </si>
  <si>
    <t>Prior approval for conversion of office (class B1) to two, two-bedroom residential units (class C3).</t>
  </si>
  <si>
    <t>29/07/2013</t>
  </si>
  <si>
    <t>17/09/2013</t>
  </si>
  <si>
    <t>2013/3914</t>
  </si>
  <si>
    <t>33-35</t>
  </si>
  <si>
    <t>9RT</t>
  </si>
  <si>
    <t>Conversion of basement into 2 x 1-bed flats, excavation of front lightwell, new bin and bike stores at front, external alterations at front and rear.</t>
  </si>
  <si>
    <t>2013/3916</t>
  </si>
  <si>
    <t>Harvard Mansions</t>
  </si>
  <si>
    <t>1TB</t>
  </si>
  <si>
    <t xml:space="preserve">Change of use of basement and ground floor from a retail shop (use class A1) to a hot food takeaway (use class A5) and installation of new shopfront and rear extract flue; relocate the entrance to the upper floor flats from the front elevation to the side </t>
  </si>
  <si>
    <t>Use of first and second floor as 3-bedroom flat.</t>
  </si>
  <si>
    <t>2014/3005</t>
  </si>
  <si>
    <t>Change of use of property to a house in multiple occupation (Use Class Sui Generis).</t>
  </si>
  <si>
    <t>2014/3118</t>
  </si>
  <si>
    <t>9AJ</t>
  </si>
  <si>
    <t>Use of ground floor unit at the rear of 17 Balham High Road as 2-bedroom flat.</t>
  </si>
  <si>
    <t>2014/3266</t>
  </si>
  <si>
    <t>318</t>
  </si>
  <si>
    <t>3RG</t>
  </si>
  <si>
    <t>Alterations including the removal of existing roof and erection of replacement roof at an increased height of 700mm; erection of front dormer window and replacement single-storey rear extension in connection with the use as a one-bedroom self-contained re</t>
  </si>
  <si>
    <t>2014/3350</t>
  </si>
  <si>
    <t>O</t>
  </si>
  <si>
    <t>2012/0793</t>
  </si>
  <si>
    <t>Newton Preparatory School</t>
  </si>
  <si>
    <t>149</t>
  </si>
  <si>
    <t>4BX</t>
  </si>
  <si>
    <t>Erection of a part one and part two storey building to accommodate a covered bicycle shelter, a sports pavilion, changing rooms, a 3-bedroom schoolkeepers house in connection with the existing school; and associated car parking.</t>
  </si>
  <si>
    <t>05/03/2012</t>
  </si>
  <si>
    <t>2012/0904</t>
  </si>
  <si>
    <t>Flats 67 and 68 Waterside Point</t>
  </si>
  <si>
    <t>4PD</t>
  </si>
  <si>
    <t>Internal alterations in connection with the proposed amalgamation of units 67 and 68 to form one apartment.</t>
  </si>
  <si>
    <t>2012/1515</t>
  </si>
  <si>
    <t>31-33</t>
  </si>
  <si>
    <t>Scenario 2 (expected delivery) Trajectory</t>
  </si>
  <si>
    <t>Change of use of ground floor from offices (Class B1a) to residential (Class C3), to provide 4 flats (Prior Approval Application).</t>
  </si>
  <si>
    <t>2013/6131</t>
  </si>
  <si>
    <t>Re-modelling of the existing building including the erection of two additional storeys and four-storey rear extension to the building to provide 8 residential units with terraces; two Class A1 retail units at ground floor. Car and cycle parking at rear lo</t>
  </si>
  <si>
    <t>2013/6164</t>
  </si>
  <si>
    <t>1st Floor</t>
  </si>
  <si>
    <t>8A</t>
  </si>
  <si>
    <t>Balham Station Road</t>
  </si>
  <si>
    <t>9SG</t>
  </si>
  <si>
    <t>Determination as to whether Prior Approval is required for the proposed conversion of the first floor from offices (use class B1) into one 1-bedroom residential unit (use class C3).</t>
  </si>
  <si>
    <t>2013/6218</t>
  </si>
  <si>
    <t>1,2,3 &amp; 4 Spice Court</t>
  </si>
  <si>
    <t>2013/6220</t>
  </si>
  <si>
    <t>Units 1,2,7,8 &amp; 9 Ivory House</t>
  </si>
  <si>
    <t>Change of use of ground floor from offices (Class B1a) to residential (Class C3), to provide 7 flats (Prior Approval Application).</t>
  </si>
  <si>
    <t>11/12/2013</t>
  </si>
  <si>
    <t>2013/6221</t>
  </si>
  <si>
    <t>Units 1,2,3,8,9, &amp; 10 Calico House</t>
  </si>
  <si>
    <t>Change of use of ground floor from offices (Class B1a) to residential (Class C3), to provide 6 flats (Prior Approval Application).</t>
  </si>
  <si>
    <t>2013/6288</t>
  </si>
  <si>
    <t>Baltimore House</t>
  </si>
  <si>
    <t>116-117</t>
  </si>
  <si>
    <t>Juniper Drive</t>
  </si>
  <si>
    <t>1TT</t>
  </si>
  <si>
    <t>Conversion of existing three-bedroom flat back into two x three-bedroom flats.</t>
  </si>
  <si>
    <t>Application for determination of whether prior approval is required for change of use from office (Class B1a) to residential use (Class C3) as a studio flat.</t>
  </si>
  <si>
    <t>2014/0971</t>
  </si>
  <si>
    <t>295</t>
  </si>
  <si>
    <t>0AP</t>
  </si>
  <si>
    <t>21/05/2014</t>
  </si>
  <si>
    <t>Use as two flats (Class C3).</t>
  </si>
  <si>
    <t>2014/1112</t>
  </si>
  <si>
    <t>Garfield Road</t>
  </si>
  <si>
    <t>5GX</t>
  </si>
  <si>
    <t>Use as a self contained one bedroom flat.</t>
  </si>
  <si>
    <t>11/03/2014</t>
  </si>
  <si>
    <t>2014/1283</t>
  </si>
  <si>
    <t>Change of use from Sui Generis to D1 (Dental Practice) on the ground floor and use of first floor as a studio flat (Class C3).</t>
  </si>
  <si>
    <t>08/03/2014</t>
  </si>
  <si>
    <t>2014/1423</t>
  </si>
  <si>
    <t>Lumiere Apartments</t>
  </si>
  <si>
    <t>Flats 102,104,105,201 and 301</t>
  </si>
  <si>
    <t>Former Granada Cinema</t>
  </si>
  <si>
    <t>Sub-division of three flats (previously 101, 104 and 207)  into five 1 bedroom flats (currently 102, 104, 105, 201 and 301) including consequential internal alterations.</t>
  </si>
  <si>
    <t>2014/1427</t>
  </si>
  <si>
    <t>Blade Mews</t>
  </si>
  <si>
    <t>2NF</t>
  </si>
  <si>
    <t>2014/1520</t>
  </si>
  <si>
    <t>315</t>
  </si>
  <si>
    <t>2014/2352</t>
  </si>
  <si>
    <t>Unit 2 Windward House</t>
  </si>
  <si>
    <t>Change of use of ground floor from office (Class B1a) to residential (Class C3), to provide 1 flat (Prior Approval Application).</t>
  </si>
  <si>
    <t>16/05/2014</t>
  </si>
  <si>
    <t>2014/2374</t>
  </si>
  <si>
    <t>Burston Road</t>
  </si>
  <si>
    <t>6AR</t>
  </si>
  <si>
    <t>Demolition of existing building, rear garages and front boundary. Erection of four-storey building with basement level, to provide 8 residential units together with basement car parking (9 spaces), cycle storage, roof terraces/balconies, communal gardens,</t>
  </si>
  <si>
    <t>17/09/2014</t>
  </si>
  <si>
    <t>2014/2376</t>
  </si>
  <si>
    <t xml:space="preserve">Construction of 7 x self-contained residential units within a part three storey building (plus basement level and roof terrace level), and 1 x two-storey house (plus basement level) following demolition of the existing buildings.  Provision of associated </t>
  </si>
  <si>
    <t>2014/2392</t>
  </si>
  <si>
    <t>Unit 84 Mendip Court</t>
  </si>
  <si>
    <t>Change of use from office (Use Class B1) to residential (Use Class C3) for use as one-bedroom flat. (Application for Prior Approval)</t>
  </si>
  <si>
    <t>24/06/2014</t>
  </si>
  <si>
    <t>2014/2397</t>
  </si>
  <si>
    <t>94-96</t>
  </si>
  <si>
    <t>Pirbright Road</t>
  </si>
  <si>
    <t>5NA</t>
  </si>
  <si>
    <t>Demolition of existing buildings and erection of 4 x three-storey buildings (plus basement) to accommodate 8 residential flats and erection of commercial annex at the east of the site.</t>
  </si>
  <si>
    <t>02/05/2014</t>
  </si>
  <si>
    <t>2014/2407</t>
  </si>
  <si>
    <t>Garratt Terrace</t>
  </si>
  <si>
    <t>0QE</t>
  </si>
  <si>
    <t>Demolition of existing single storey side/rear addition and construction of single storey side/rear extension; internal alterations to retain three separate flats making them self-contained.</t>
  </si>
  <si>
    <t>23/05/2014</t>
  </si>
  <si>
    <t>2014/2443</t>
  </si>
  <si>
    <t>Workshop rear of 7-9</t>
  </si>
  <si>
    <t>Demolition of garages and out-building and construction of 2 x two-storey dwellings (basement and ground floor levels) with associated cycle storage, car parking space, bin storage and landscaping.</t>
  </si>
  <si>
    <t>16/09/2014</t>
  </si>
  <si>
    <t>2014/2475</t>
  </si>
  <si>
    <t>183</t>
  </si>
  <si>
    <t>5LY</t>
  </si>
  <si>
    <t>Prior approval for conversion of shop (Use Class A1) to a self-contained residential unit (Use Class C3) including alterations to shopfront to form new frontage and installation of new windows at rear.</t>
  </si>
  <si>
    <t>2014/2647</t>
  </si>
  <si>
    <t>Parkgate House</t>
  </si>
  <si>
    <t>4JH</t>
  </si>
  <si>
    <t>Oakhill Road</t>
  </si>
  <si>
    <t>2DY</t>
  </si>
  <si>
    <t>Demolition of existing buildings. Erection of part four, part five-storey building, with lower ground floor level, to provide 59 residential units (8 of which affordable), together with basement car parking (45 spaces), cycle storage, roof terrace/balconi</t>
  </si>
  <si>
    <t>13/01/2014</t>
  </si>
  <si>
    <t>27/06/2014</t>
  </si>
  <si>
    <t>2013/6533</t>
  </si>
  <si>
    <t>235</t>
  </si>
  <si>
    <t>3QD</t>
  </si>
  <si>
    <t>Construction of full width roof extension to provide an additional floor of accommodation. Alterations and extension in connection with conversion of upper floors into 3 one-bedroom flats.</t>
  </si>
  <si>
    <t>14/11/2013</t>
  </si>
  <si>
    <t>2013/5679</t>
  </si>
  <si>
    <t>67</t>
  </si>
  <si>
    <t>Hotham Road</t>
  </si>
  <si>
    <t>1QW</t>
  </si>
  <si>
    <t>Erection of a single-storey rear/side extension in connection with the conversion of property from two self-contained flats to a single dwellinghouse.</t>
  </si>
  <si>
    <t>16/12/2013</t>
  </si>
  <si>
    <t>10/02/2014</t>
  </si>
  <si>
    <t>2013/5746</t>
  </si>
  <si>
    <t>Prince of Wales Drive</t>
  </si>
  <si>
    <t>4SB</t>
  </si>
  <si>
    <t>Partial demolition of existing building, and erection of extensions at ground, first and second floor to rear of retained section, with erection of two-storey side extension; excavation of new basement floorspace beneath whole of extended property, with f</t>
  </si>
  <si>
    <t>20/06/2014</t>
  </si>
  <si>
    <t>2013/5754</t>
  </si>
  <si>
    <t>German Motors Ltd</t>
  </si>
  <si>
    <t>North West site</t>
  </si>
  <si>
    <t>2SY</t>
  </si>
  <si>
    <t>Part demolition of the existing single-storey workshop and erection of a five-storey building plus basement to create six flats.</t>
  </si>
  <si>
    <t>2013/5808</t>
  </si>
  <si>
    <t>14B</t>
  </si>
  <si>
    <t>Fernlea Road</t>
  </si>
  <si>
    <t>9RN</t>
  </si>
  <si>
    <t>Conversion of basement level to provide 1 x 1-bedroom self-contained flat and excavation of front lightwell.</t>
  </si>
  <si>
    <t>2013/5884</t>
  </si>
  <si>
    <t>173A</t>
  </si>
  <si>
    <t>Merton Road</t>
  </si>
  <si>
    <t>5EF</t>
  </si>
  <si>
    <t>09/12/2014</t>
  </si>
  <si>
    <t>Erection of roof extension to main rear roof and extension at second floor level above back addition. In connection with the conversion of the existing one three-bedroom flat to provide two; one-bedroom flats at first floor level and second floor level.</t>
  </si>
  <si>
    <t>Block K</t>
  </si>
  <si>
    <t>Alterations in association with the conversion of the house into three flats including widening access and converting front garden to provide parking space; the construction of a new raised roof and side roof extension, with front and rear dormers; constr</t>
  </si>
  <si>
    <t>28/09/2010</t>
  </si>
  <si>
    <t>12/01/2011</t>
  </si>
  <si>
    <t>2010/4160</t>
  </si>
  <si>
    <t>Workshop rear of 88</t>
  </si>
  <si>
    <t>Grayshott Road</t>
  </si>
  <si>
    <t>5UE</t>
  </si>
  <si>
    <t>22/01/2013</t>
  </si>
  <si>
    <t>Alterations, including roof extension raising height of building to create a 1-bedroom flat, with dormer window (onto Ashbury Road), and new windows in rear of building.</t>
  </si>
  <si>
    <t>29/09/2010</t>
  </si>
  <si>
    <t>15/11/2010</t>
  </si>
  <si>
    <t>Demolition of existing houses and erection of a pair of two-storey (with accommodation at basement and roof levels) semi-detached houses including front lightwells and off-street parking.  Amendments to planning permission ref: 2011/2703 dated 17/10/11 to</t>
  </si>
  <si>
    <t>2012/2281</t>
  </si>
  <si>
    <t>9EZ</t>
  </si>
  <si>
    <t>Construction of a roof extension providing an additional storey of accommodation and extension over the back addition to provide a 1-bedroom flat.</t>
  </si>
  <si>
    <t>2012/2303</t>
  </si>
  <si>
    <t>St. Christophers Centre, Wheeler Court</t>
  </si>
  <si>
    <t>2AX</t>
  </si>
  <si>
    <t>Alterations in conjunction with the change of use of existing health care centre into six flats (two 1-bedroom and four 2-bedroom flats).</t>
  </si>
  <si>
    <t>2012/2442</t>
  </si>
  <si>
    <t>150-152</t>
  </si>
  <si>
    <t>1RR</t>
  </si>
  <si>
    <t>Alterations including erection of a side/rear extension at first and second floor levels in connection with use of upper floors as 5 flats.</t>
  </si>
  <si>
    <t>24/05/2012</t>
  </si>
  <si>
    <t>2012/2573</t>
  </si>
  <si>
    <t>143</t>
  </si>
  <si>
    <t>Alterations including excavation of basement, erection of single storey rear/side extension, first and second floor level extensions and formation of roof terraces at third and first floor levels in connection with use as three flats with shop unit retain</t>
  </si>
  <si>
    <t>2012/2619</t>
  </si>
  <si>
    <t>4-7 Token Yard</t>
  </si>
  <si>
    <t>Alterations to ground floor front and rear elevation in connection with the change of use from cafe (A3) to one bedroom flat (C3).</t>
  </si>
  <si>
    <t>2012/3752</t>
  </si>
  <si>
    <t>Yukon Court</t>
  </si>
  <si>
    <t>Yukon Road</t>
  </si>
  <si>
    <t>Change of use of existing three storey office building to five flats with single storey extension, alterations to windows and rear roof terraces.</t>
  </si>
  <si>
    <t>08/08/2012</t>
  </si>
  <si>
    <t>16/10/2012</t>
  </si>
  <si>
    <t>2012/3914</t>
  </si>
  <si>
    <t>The Thatched Cottage</t>
  </si>
  <si>
    <t>5LR</t>
  </si>
  <si>
    <t>Use as a 3 bedroom house (Class C3).</t>
  </si>
  <si>
    <t>2012/3929</t>
  </si>
  <si>
    <t>Construction of a single-storey rear/side extension, basement excavation and front lightwell, introduction of double doors at roof level , in connection with change of use from a House of Multiple Occupation (sui generis) to a single dwellinghouse (C3).</t>
  </si>
  <si>
    <t>19/08/2012</t>
  </si>
  <si>
    <t>2012/3960</t>
  </si>
  <si>
    <t>Garages between 77 &amp; 85</t>
  </si>
  <si>
    <t>Ravenslea Road</t>
  </si>
  <si>
    <t>8SL</t>
  </si>
  <si>
    <t>Demolition of existing single-storey garages and erection of a three-storey building to provide 5 flats, with associated amenity space including balconies and roof terraces, with cycle store to rear and relocation of entrance to existing allotments at rea</t>
  </si>
  <si>
    <t>14/09/2012</t>
  </si>
  <si>
    <t>2012/3971</t>
  </si>
  <si>
    <t>58-62</t>
  </si>
  <si>
    <t>0RN</t>
  </si>
  <si>
    <t>Alterations to create 3x1 bed flats. Erection of first and second floor rear extension, erection of masard roof extension to front and rear; repositioning and extension of existing external ventilation duct and associated alterations.</t>
  </si>
  <si>
    <t>2014/2278</t>
  </si>
  <si>
    <t>174</t>
  </si>
  <si>
    <t>Conversion of existing office (Use Class B1a) into a one bedroom flat (Use Class C3).</t>
  </si>
  <si>
    <t>2014/2300</t>
  </si>
  <si>
    <t>63</t>
  </si>
  <si>
    <t>8EA</t>
  </si>
  <si>
    <t>Conversion of house to 3 flats (1 x 3 bed, 1 x 2-bed, 1 x 1-bed) including erection of single and two-storey rear extensions (including French doors and balustrade) and erection of rear mansard roof extension.</t>
  </si>
  <si>
    <t>Demolition of existing buildings. Erection of six-storey building plus basement car park to comprise 38 flats and 448sq.m. of commercial (Class B1) floorspace. (Amended outline application following withdrawal of adjacent River Reach Business Park plannin</t>
  </si>
  <si>
    <t>POLA</t>
  </si>
  <si>
    <t>19/06/2009</t>
  </si>
  <si>
    <t>30/03/2012</t>
  </si>
  <si>
    <t>2009/2149</t>
  </si>
  <si>
    <t>214</t>
  </si>
  <si>
    <t>Upper Richmond Road</t>
  </si>
  <si>
    <t>6TF</t>
  </si>
  <si>
    <t>30/09/2014</t>
  </si>
  <si>
    <t>Demolition of existing building and erection of 3-5 storey building to provide shop (Class A1) on the ground floor and 14 flats above with front and rear terraces.</t>
  </si>
  <si>
    <t>06/01/2010</t>
  </si>
  <si>
    <t>01/03/2013</t>
  </si>
  <si>
    <t>2009/2856</t>
  </si>
  <si>
    <t>Block C</t>
  </si>
  <si>
    <t>208-214 York Road and</t>
  </si>
  <si>
    <t>4</t>
  </si>
  <si>
    <t>Erection of four/five storey building fronting York Road, four/five storey building fronting Chatfield Road and six, four-storey houses within rear of site plus basement to provide 23 residential units and 1822sq.m. of commercial floor space (Use Class B1</t>
  </si>
  <si>
    <t>21/08/2009</t>
  </si>
  <si>
    <t>01/02/2010</t>
  </si>
  <si>
    <t>Blocks A &amp; B</t>
  </si>
  <si>
    <t>Erection of mansard roof extension with front and rear dormers to provide additional floor of accommodation, in connection with the formation of two maisonettes on first and second floors with continued commercial use on ground floor.</t>
  </si>
  <si>
    <t>21/11/2014</t>
  </si>
  <si>
    <t>2014/4483</t>
  </si>
  <si>
    <t>Grange Cotteage</t>
  </si>
  <si>
    <t>Demolition of existing house and erection of two-storey (plus basement) house with a first floor balcony, associated landscaping and felling of 4 trees. Further consultation following Tree survey and site boundary adjustments.</t>
  </si>
  <si>
    <t>15/09/2014</t>
  </si>
  <si>
    <t>22/12/2014</t>
  </si>
  <si>
    <t>2014/4516</t>
  </si>
  <si>
    <t>Tidbury Court</t>
  </si>
  <si>
    <t>4DW</t>
  </si>
  <si>
    <t>Demolition of existing buildings and construction of a new 4-storey building to provide 22 flats for affordable rent, including associated landscaping, cycle and refuse stores.</t>
  </si>
  <si>
    <t>2014/4518</t>
  </si>
  <si>
    <t>Land south of and west of 5 St James Drive</t>
  </si>
  <si>
    <t>7HS</t>
  </si>
  <si>
    <t>Erection of single-storey dwellinghouse to include excavation of a basement.</t>
  </si>
  <si>
    <t>2014/4525</t>
  </si>
  <si>
    <t>30-32</t>
  </si>
  <si>
    <t>Totterdown Street</t>
  </si>
  <si>
    <t>8TA</t>
  </si>
  <si>
    <t>Creation of an additional floor at third floor level to create a 1 x 2 bedroom flat with front and rear roof terraces including raising parapet wall by approximately 700mm.</t>
  </si>
  <si>
    <t>18/08/2014</t>
  </si>
  <si>
    <t>04/12/2014</t>
  </si>
  <si>
    <t>2014/4531</t>
  </si>
  <si>
    <t>Vandyke Close</t>
  </si>
  <si>
    <t>3JQ</t>
  </si>
  <si>
    <t>Erection of three-storey dwellinghouse with associated parking and landscaping.</t>
  </si>
  <si>
    <t>2014/4539</t>
  </si>
  <si>
    <t>Construction of 2 x 6-bed semi-detached three-storey (plus basement level) houses (with roof terraces).</t>
  </si>
  <si>
    <t>2014/4588</t>
  </si>
  <si>
    <t>Land adj.  and rear of 58</t>
  </si>
  <si>
    <t>Change of use of ground floor from office (class b1) to a residential unit (2 bedroom), including alterations to the front elevation at ground level.</t>
  </si>
  <si>
    <t>2013/0103</t>
  </si>
  <si>
    <t>64</t>
  </si>
  <si>
    <t>Moyser Road</t>
  </si>
  <si>
    <t>6SQ</t>
  </si>
  <si>
    <t>Change of use of ground floor level from a flexible class D1 (non residential institutions), class D2 (assembly and leisure), or class B1 (business) uses to class C3 residential use (as 2 x 2-bedroom units) with associated external alterations and creatio</t>
  </si>
  <si>
    <t>2014/2725</t>
  </si>
  <si>
    <t>Prior approval for part conversion of shop (Use Class A1) to a self-contained residential unit (Use Class C3) including alterations to rear elevation.</t>
  </si>
  <si>
    <t>14/05/2014</t>
  </si>
  <si>
    <t>09/07/2014</t>
  </si>
  <si>
    <t>2014/2753</t>
  </si>
  <si>
    <t>Erection of a single storey (plus basement level) two-bedroom house (Amendments to previously approved scheme).</t>
  </si>
  <si>
    <t>2014/2762</t>
  </si>
  <si>
    <t>Units 3 &amp; 4 The Stableyard</t>
  </si>
  <si>
    <t>16A</t>
  </si>
  <si>
    <t>9EB</t>
  </si>
  <si>
    <t>Determination as to whether Prior Approval is required for the proposed conversion of 2 existing office units (use class B1a) into 2 self-contained residential units (use class C3) comprising 1 x 1 bedroom flat and 1 x studio flat.</t>
  </si>
  <si>
    <t>2014/2810</t>
  </si>
  <si>
    <t>Combined Main Market, Entrance site and Thessaly College site</t>
  </si>
  <si>
    <t>New Covent Garden Market</t>
  </si>
  <si>
    <t>Planning application for part outline and part detail planning permission for:
(a) demolition of existing wholesale Fruit and Vegetable and Flower Market and ancillary buildings and structures, and residential building on Nine Elms Lane (apart from the ex</t>
  </si>
  <si>
    <t>Erection of additional storey to existing three-storey building with associated roof terrace, in connection with the creation of a 1 bedroom flat.</t>
  </si>
  <si>
    <t>01/04/2014</t>
  </si>
  <si>
    <t>18/07/2014</t>
  </si>
  <si>
    <t>2014/1841</t>
  </si>
  <si>
    <t>Gladwyn Road</t>
  </si>
  <si>
    <t>1JY</t>
  </si>
  <si>
    <t>Erection of mansard roof extension to main roof and erection of single-storey side/rear extension in connection with conversion of 2 no. flats into 1 no. dwellinghouse.</t>
  </si>
  <si>
    <t>06/06/2014</t>
  </si>
  <si>
    <t>10/06/2014</t>
  </si>
  <si>
    <t>2014/1868</t>
  </si>
  <si>
    <t>Erection of single-storey rear/side extension; installation of French doors and safety railings at first floor level; erection of roof extension to main rear roof (with French doors and safety railings) and above part of two-storey rear addition in connec</t>
  </si>
  <si>
    <t>22/04/2014</t>
  </si>
  <si>
    <t>31/07/2014</t>
  </si>
  <si>
    <t>2014/2010</t>
  </si>
  <si>
    <t>23A</t>
  </si>
  <si>
    <t>Lacy Road</t>
  </si>
  <si>
    <t>1NH</t>
  </si>
  <si>
    <t>16/01/2015</t>
  </si>
  <si>
    <t>Change of use from Class B1 (Offices) to two Class C3 units (Residential).</t>
  </si>
  <si>
    <t>03/04/2014</t>
  </si>
  <si>
    <t>29/05/2014</t>
  </si>
  <si>
    <t>2014/2019</t>
  </si>
  <si>
    <t>Minor material amendments to planning permission ref. 2013/2262 (dated 09/08/13) for retention of main facades with demolition of remainder of existing building; erection of four-storey building to provide 9 residential units incorporating roof terraces a</t>
  </si>
  <si>
    <t>04/03/2014</t>
  </si>
  <si>
    <t>2013/6563</t>
  </si>
  <si>
    <t>10-12</t>
  </si>
  <si>
    <t>Conversion of existing basements to create 2no. 1 bedroom flats including front and rear lightwells with ground floor terrace areas to rear.</t>
  </si>
  <si>
    <t>24/12/2013</t>
  </si>
  <si>
    <t>18/02/2014</t>
  </si>
  <si>
    <t>2013/6634</t>
  </si>
  <si>
    <t>Alteration to reduce number of approved flats from 8 to 3 houses involving internal changes only.</t>
  </si>
  <si>
    <t>19/05/2014</t>
  </si>
  <si>
    <t>2014/0035</t>
  </si>
  <si>
    <t>Fontenoy Road</t>
  </si>
  <si>
    <t>9LU</t>
  </si>
  <si>
    <t>Demolition of a 3 storey detached building (formerly serving as a care home) and the construction of a four storey block to provide 8 flats, consisting of 2 x 3 bedroom flats and 6 x 2 bedroom flats.</t>
  </si>
  <si>
    <t>12/05/2014</t>
  </si>
  <si>
    <t>C</t>
  </si>
  <si>
    <t>2014/0110</t>
  </si>
  <si>
    <t>213</t>
  </si>
  <si>
    <t>2NY</t>
  </si>
  <si>
    <t>19/02/2015</t>
  </si>
  <si>
    <t>Change of use at ground floor level from office (Class B1a) to residential (Class C3), to provide one x 1-bedroom flat.</t>
  </si>
  <si>
    <t>12/02/2014</t>
  </si>
  <si>
    <t>2014/0133</t>
  </si>
  <si>
    <t>121-123</t>
  </si>
  <si>
    <t>1EX</t>
  </si>
  <si>
    <t>2013/5895</t>
  </si>
  <si>
    <t>Change of use from two commercial units to one live/work unit on the ground floor including alterations to windows and doors, roof lights and adjoining refuse area from approved first floor development; demolition of part of roof of rear commercial unit t</t>
  </si>
  <si>
    <t>2013/5950</t>
  </si>
  <si>
    <t>The Highwayman P.H.</t>
  </si>
  <si>
    <t>13</t>
  </si>
  <si>
    <t>Petersfield Rise</t>
  </si>
  <si>
    <t>4AE</t>
  </si>
  <si>
    <t>02/09/2014</t>
  </si>
  <si>
    <t>Prior approval for conversion of offices on first and second floors (B1) to 14 x residential flats (C3).</t>
  </si>
  <si>
    <t>07/05/2014</t>
  </si>
  <si>
    <t>02/07/2014</t>
  </si>
  <si>
    <t>2014/2617</t>
  </si>
  <si>
    <t>Coverton Road</t>
  </si>
  <si>
    <t>0QW</t>
  </si>
  <si>
    <t>Conversion of existing building to form 9 units, involving a part first, second, third and fourth floor extension.</t>
  </si>
  <si>
    <t>13/12/2012</t>
  </si>
  <si>
    <t>2012/4056</t>
  </si>
  <si>
    <t>2DS</t>
  </si>
  <si>
    <t>Formation of rear lightwell in connection with basement excavation, single-storey side/rear extension and roof extension over part of two-storey back addition in conection with use of property as a single family dwellinghouse.</t>
  </si>
  <si>
    <t>30/08/2012</t>
  </si>
  <si>
    <t>Erection of rear roof extension, and construction of a third floor rear extension. Works in connection with the proposed conversion at flat 10 from a 4-bedroom into a 2- bedroom unit, with the formation of an additional 4-bedroom flat. [This reconsultatio</t>
  </si>
  <si>
    <t>16/05/2012</t>
  </si>
  <si>
    <t>2012/2371</t>
  </si>
  <si>
    <t>Roedean Crescent</t>
  </si>
  <si>
    <t>5JX</t>
  </si>
  <si>
    <t>Demolition of existing house. Erection of new three-storey house (top floor in roof) with basement and first floor rear roof terraces.</t>
  </si>
  <si>
    <t>17/05/2012</t>
  </si>
  <si>
    <t>23/08/2012</t>
  </si>
  <si>
    <t>2012/2770</t>
  </si>
  <si>
    <t>82-84</t>
  </si>
  <si>
    <t>Battersea Rise</t>
  </si>
  <si>
    <t>1EH</t>
  </si>
  <si>
    <t>Demolition of existing building and erection of a three storey building to provide a restaurant at basement and ground floor, and 7 flats on first to third floors.</t>
  </si>
  <si>
    <t>19/06/2012</t>
  </si>
  <si>
    <t>24/10/2012</t>
  </si>
  <si>
    <t>2012/2845</t>
  </si>
  <si>
    <t>Land adj 19a</t>
  </si>
  <si>
    <t>Culverden Road</t>
  </si>
  <si>
    <t>9LT</t>
  </si>
  <si>
    <t>Excavation and construction to provide single-storey two bedroom dwellinghouse with refuse and cycle storage.</t>
  </si>
  <si>
    <t>23/10/2012</t>
  </si>
  <si>
    <t>2012/2912</t>
  </si>
  <si>
    <t>191c</t>
  </si>
  <si>
    <t>9BE</t>
  </si>
  <si>
    <t>Conversion of first and second floor flat to form 2 x self contained flats.</t>
  </si>
  <si>
    <t>18/06/2012</t>
  </si>
  <si>
    <t>12/09/2012</t>
  </si>
  <si>
    <t>2012/2976</t>
  </si>
  <si>
    <t>8</t>
  </si>
  <si>
    <t>Dorlcote Road</t>
  </si>
  <si>
    <t>3RT</t>
  </si>
  <si>
    <t>22/10/2013</t>
  </si>
  <si>
    <t>28/06/2012</t>
  </si>
  <si>
    <t>2012/3143</t>
  </si>
  <si>
    <t>265</t>
  </si>
  <si>
    <t>06/05/2014</t>
  </si>
  <si>
    <t>Demolition of existing rear addition. Excavation of basement and erection of ground floor rear extension in connection with the use of the rear of the property as a three-bedroom dwelling.</t>
  </si>
  <si>
    <t>03/07/2012</t>
  </si>
  <si>
    <t>19/10/2012</t>
  </si>
  <si>
    <t>2012/3218</t>
  </si>
  <si>
    <t>Old Garden House, The Lanterns</t>
  </si>
  <si>
    <t>Bridge Lane</t>
  </si>
  <si>
    <t>3AD</t>
  </si>
  <si>
    <t>Alterations, including excavation works to allow the provision of a lower ground and upper ground floor level, and alterations to existing windows, in connection with proposed change of use to a three-bedroom residential unit.</t>
  </si>
  <si>
    <t>09/07/2012</t>
  </si>
  <si>
    <t>25/10/2012</t>
  </si>
  <si>
    <t>2012/3275</t>
  </si>
  <si>
    <t>Cotswold Mews</t>
  </si>
  <si>
    <t>02/10/2013</t>
  </si>
  <si>
    <t>11/07/2012</t>
  </si>
  <si>
    <t>2012/3320</t>
  </si>
  <si>
    <t>Templeton</t>
  </si>
  <si>
    <t>118</t>
  </si>
  <si>
    <t>Priory Lane</t>
  </si>
  <si>
    <t>5JW</t>
  </si>
  <si>
    <t>Demolition of the existing workshops within the curtilage of "Templeton and the erection of a 2 storey outbuilding.  The outbuilding includes garages and a playroom/nursery ancillary to the main house.</t>
  </si>
  <si>
    <t>09/08/2012</t>
  </si>
  <si>
    <t>26/10/2012</t>
  </si>
  <si>
    <t>2012/3356</t>
  </si>
  <si>
    <t>Change of use of first floor units from offices (Use Class B1) to residentail (Use Class C3) as two studio flats.</t>
  </si>
  <si>
    <t>2014/5736</t>
  </si>
  <si>
    <t>Change of use of two shop units (Use Class A1) to provide 3x1-bedroom flats (Use Class C3) and associated alterations to front and rear windows and doors.</t>
  </si>
  <si>
    <t>2014/5741</t>
  </si>
  <si>
    <t>11a</t>
  </si>
  <si>
    <t>Erection of part one-storey, part three-storey rear extension above single storey back addition including terrace at first level in connection with conversion of upper floor flat into two self contained flats (1x studio and 1 x two-bedroom).</t>
  </si>
  <si>
    <t>03/11/2014</t>
  </si>
  <si>
    <t>2014/5757</t>
  </si>
  <si>
    <t>147</t>
  </si>
  <si>
    <t>Application for determination as to whether prior approval is required for change of use of first floor office (Use Class B1a) to residential use as one x 1-bedroom flat (Use Class C3).</t>
  </si>
  <si>
    <t>2014/5786</t>
  </si>
  <si>
    <t>2014/15</t>
  </si>
  <si>
    <t>2013/14</t>
  </si>
  <si>
    <t>Provision (40% of plan period)</t>
  </si>
  <si>
    <t>Table 1</t>
  </si>
  <si>
    <t>Year</t>
  </si>
  <si>
    <t>Permissions</t>
  </si>
  <si>
    <t>Starts</t>
  </si>
  <si>
    <t>Completions</t>
  </si>
  <si>
    <t>2014/4430</t>
  </si>
  <si>
    <t>2014/7090</t>
  </si>
  <si>
    <t>28-30</t>
  </si>
  <si>
    <t>Retention of ground floor bar (Class A4) (number 30) and part retention of ground floor level café/restaurant (Class A3) (number 28) and part change of use of ground, first, second and third floor levels from office (Class B1) to 5x flats (Class C3); comp</t>
  </si>
  <si>
    <t>2014/7239</t>
  </si>
  <si>
    <t>265 and 265a</t>
  </si>
  <si>
    <t>6QB</t>
  </si>
  <si>
    <t>Conversion of rear of shop (Use Class A1) into a one-bedroom flat (Use Class C3), addition of ground floor entrance door fronting Fallsbrook Road and erection of a first floor rear / side extension incorporating a roof terrace.</t>
  </si>
  <si>
    <t>2014/7333</t>
  </si>
  <si>
    <t>Sistova Road</t>
  </si>
  <si>
    <t>9QR</t>
  </si>
  <si>
    <t>2015/0591</t>
  </si>
  <si>
    <t>Battersea Gasholder</t>
  </si>
  <si>
    <t>Redevelopment of the site to provide a mixed-use development comprising 839 residential units, including affordable housing; approximately 5,700sqm of flexible commercial floorspace including retail, financial and professional services, cafe/restaurant, o</t>
  </si>
  <si>
    <t>2015/0666</t>
  </si>
  <si>
    <t>Rear of Royal Victoria Patriotic Building</t>
  </si>
  <si>
    <t>John Archers Way</t>
  </si>
  <si>
    <t>3SX</t>
  </si>
  <si>
    <t>Erection of two-storey building to provide six self-contained flats.</t>
  </si>
  <si>
    <t>2015/0674</t>
  </si>
  <si>
    <t>256-258</t>
  </si>
  <si>
    <t>Erection of two-storey rear extension at second and third floor levels including roof terraces at the rear to create an additional 2 bedroom self-contained flat</t>
  </si>
  <si>
    <t>2015/0684</t>
  </si>
  <si>
    <t>5JU</t>
  </si>
  <si>
    <t>2015/0976</t>
  </si>
  <si>
    <t>8AY</t>
  </si>
  <si>
    <t>Erection of 3-bedroom dwelling unit (Use Class C3) with rear glazed balcony at first floor level, and front parking space.</t>
  </si>
  <si>
    <t>SLA</t>
  </si>
  <si>
    <t>56-66</t>
  </si>
  <si>
    <t>2014/5383</t>
  </si>
  <si>
    <t>19-21</t>
  </si>
  <si>
    <t>9PA</t>
  </si>
  <si>
    <t>Conversion of existing building at first, second, and third floor levels into 19 self contained apartments.</t>
  </si>
  <si>
    <t>2014/6050</t>
  </si>
  <si>
    <t>25-29</t>
  </si>
  <si>
    <t>Construction of extenstion to front and side of building at first, second floor levels  with the creation of additional third floor level; erection of a rear four storey extension allowing for mix use build. Retain ground floor (Class Use A1) and first fl</t>
  </si>
  <si>
    <t>20/11/2014</t>
  </si>
  <si>
    <t>2014/7344</t>
  </si>
  <si>
    <t>Wereldhave Site</t>
  </si>
  <si>
    <t>Demolition of existing building and erection of a new mixed use development up to seven-storeys high, with a partial eighth-storey along the Felsham Road frontage (recessed on all sides), plus the provision of basement levels, providing 3995 sq.m. of comm</t>
  </si>
  <si>
    <t>West Putney</t>
  </si>
  <si>
    <t>Ward</t>
  </si>
  <si>
    <t>Regeneration Area</t>
  </si>
  <si>
    <t>Total</t>
  </si>
  <si>
    <t>Change of use of B1 offices to provide a two-bedroom flat (use class C3) at first floor and a shop (use class A1) at part of ground floor, with installation of a new shopfront</t>
  </si>
  <si>
    <t>07/02/2013</t>
  </si>
  <si>
    <t>2013/0253</t>
  </si>
  <si>
    <t>270</t>
  </si>
  <si>
    <t>5JN</t>
  </si>
  <si>
    <t>2014/0042</t>
  </si>
  <si>
    <t>Ashvale Road</t>
  </si>
  <si>
    <t>8PW</t>
  </si>
  <si>
    <t>Use of the property as two self-contained flats.</t>
  </si>
  <si>
    <t>2014/0088</t>
  </si>
  <si>
    <t>Alterations including use of rear car port for habitable accommodation and erection of rear staircase to access rear of first floor in connection with conversion of maisonette into two 2 x bedroom flats.</t>
  </si>
  <si>
    <t>2014/5734</t>
  </si>
  <si>
    <t>2014/5735</t>
  </si>
  <si>
    <t>Conversion of rear of shop to form a one-bedroom flat including insertion of window and door on Basnett Road frontage and additional rear facing window; erection of low level wall and railings to front bounda ry of shop.</t>
  </si>
  <si>
    <t>25/03/2014</t>
  </si>
  <si>
    <t>2014/1808</t>
  </si>
  <si>
    <t>OPL House 241 Putney Bridge Road</t>
  </si>
  <si>
    <t>Archway Mews</t>
  </si>
  <si>
    <t>2PE</t>
  </si>
  <si>
    <t>Riverlight 1 (Block F)</t>
  </si>
  <si>
    <t>Riverlight 2 (Block E)</t>
  </si>
  <si>
    <t>Riverlight 6 (Block B)</t>
  </si>
  <si>
    <t>Block A  1-3 Ireton House (3 Stamford Square)</t>
  </si>
  <si>
    <t>Block A 4-55 Ireton House (3 Stamford Square)</t>
  </si>
  <si>
    <t>Former John Paul II School</t>
  </si>
  <si>
    <t>Units 3-8 &amp; 11-14, Units 2-7 &amp; Units 1-4 &amp; 8</t>
  </si>
  <si>
    <t>VNEB</t>
  </si>
  <si>
    <t>Affordable</t>
  </si>
  <si>
    <t>SHLAA 2013 Ref</t>
  </si>
  <si>
    <t>Wheelchair Accessible Homes</t>
  </si>
  <si>
    <t>Mithcam Road</t>
  </si>
  <si>
    <t>Demolition of existing single-storey rear extension, construction of additional storey to the entire building forming a second floor level and pitched roof over including the formation of a gable end to side and provision of balconies to the first and sec</t>
  </si>
  <si>
    <t>2014/0154</t>
  </si>
  <si>
    <t>09/03/2015</t>
  </si>
  <si>
    <t>Revised layout and alterations to two consented flats in the rear of No.86-88 Mitcham Lane to form 1 x 1-bedroom flat and 1 x 2-bedroom flat. Alterations include the insertion of a new windows and replacement door to side elevation (south west) and altera</t>
  </si>
  <si>
    <t>2014/0247</t>
  </si>
  <si>
    <t>1HH</t>
  </si>
  <si>
    <t xml:space="preserve">Excavations to enlarge existing basement, including formation of rear lightwell; erection of single-storey side and rear extension; erection of rear mansard roof extension to main roof and erection of an additional storey over two-storey back addition in </t>
  </si>
  <si>
    <t>07/03/2014</t>
  </si>
  <si>
    <t>2014/0414</t>
  </si>
  <si>
    <t>Prior approval for conversion of office (Use Class B1a) to three self-contained residential units (Use Class C3).</t>
  </si>
  <si>
    <t>2014/0694</t>
  </si>
  <si>
    <t>191</t>
  </si>
  <si>
    <t>Alterations to shop front in connection with change of use of ground floor shop in connection with use of the ground floor as a two bedroom flat; alterations to single-storey outbuilding to the rear; insertion of new metal railing front boundary.</t>
  </si>
  <si>
    <t>2014/0804</t>
  </si>
  <si>
    <t>1NS</t>
  </si>
  <si>
    <t>Conversion of existing basement void to provide a studio flat together with alterations including installation of new windows and door.</t>
  </si>
  <si>
    <t>2012/4863</t>
  </si>
  <si>
    <t>138</t>
  </si>
  <si>
    <t>2UE</t>
  </si>
  <si>
    <t>Alterations including erection of part single, part two-storey side/rear extension (east side); two-storey plus rooms in the roof rear extension and single storey rear/side extension (west side);  removal of existing garage and erection of single-storey f</t>
  </si>
  <si>
    <t>05/11/2012</t>
  </si>
  <si>
    <t>2012/5286</t>
  </si>
  <si>
    <t>Ram Brewery, Capital Studios &amp; Duvall Works</t>
  </si>
  <si>
    <t>Ram Street/Armoury Way/Wandsworth High Street</t>
  </si>
  <si>
    <t>Reference table 1</t>
  </si>
  <si>
    <t>Reference table 2</t>
  </si>
  <si>
    <t>Abbreviations</t>
  </si>
  <si>
    <t>Residential Site Area</t>
  </si>
  <si>
    <t>River Thames and the riverside (TPA) excluding sites in Nine Elms, North-East Battersea, Central Wandsworth, Wandle Delta</t>
  </si>
  <si>
    <t>Non material amendment to planning application 2014/0871 dated 26 August 2014 (for demolition of existing buildings and structures. Erection of two new buildings of  58 storeys (up to 200m above ground) and 43 storeys (up to 161m above ground) high to pro</t>
  </si>
  <si>
    <t>2014/5806</t>
  </si>
  <si>
    <t>Unit F The Mews</t>
  </si>
  <si>
    <t>Putney Common</t>
  </si>
  <si>
    <t>1HL</t>
  </si>
  <si>
    <t>Change of use of the ground and first floors of the building to form one residential dwelling (two storey) from its permittred Class B1(a) office.</t>
  </si>
  <si>
    <t>2014/5825</t>
  </si>
  <si>
    <t>7TG</t>
  </si>
  <si>
    <t>Alterations to the building including adding patio doors, repositioning doors and windows, replacement windows, reduction in the footprint of parts of the building on the eastern and southern sides of the courtyard area, landscaping to provide gardens/pat</t>
  </si>
  <si>
    <t>14/04/2014</t>
  </si>
  <si>
    <t>2014/1888</t>
  </si>
  <si>
    <t>196A</t>
  </si>
  <si>
    <t>7HR</t>
  </si>
  <si>
    <t>Conversion of existing three-storey maisonette into 3 self contained flats consisting of 2 x 2 bedroom units and 1 x studio unit.</t>
  </si>
  <si>
    <t>09/01/2015</t>
  </si>
  <si>
    <t>2014/1948</t>
  </si>
  <si>
    <t>208</t>
  </si>
  <si>
    <t>Erection of part single, part two, part three, part four-storey building to provide a commercial unit (A1,A2 or A3) on part of ground floor with the remainder of the ground floor and the upper floors providing 6 flats and 2 live/work units, with balconies</t>
  </si>
  <si>
    <t>Alterations and change of use from Architects studio to one-bedroom residential accommodation in connection with 87A Thurleigh Road; new roof with rooflights lights, new walls and gates to Wroughton Road.</t>
  </si>
  <si>
    <t>Demolition of the existing side and rear extensions at ground floor level, in connection with the conversion of the rear part of the commercial unit at ground floor level into a one-bedroom flat, with single-storey side and rear extensions.</t>
  </si>
  <si>
    <t>Excavation to form front lightwells and installation of new frontage as part of the conversion of basement and ground floor level commercial unit into two 2-bedroom flats with external terraces to rear.</t>
  </si>
  <si>
    <t>Erection of single-storey rear/side extension. Excavation to create basement including formation of front and side lightwells with grille over.Erection of mansard roof extension to main rear roof. Conversion of property into single dwelling house.</t>
  </si>
  <si>
    <t>Construction of additional floor of accommodation to provide 2 flats.</t>
  </si>
  <si>
    <t>Construction of a new three-storey building to provide ground floor commercial unit and a two-storey bedroom split level maisonette at first and second floor level.</t>
  </si>
  <si>
    <t>Construction of a mansard rear roof extension with two rear dormer windows and three value windows in front roof slope to create a one bedroom flat.</t>
  </si>
  <si>
    <t>Alterations involving construction of new third floor accommodation above blocks A and D to provide 8 new flats including roof terraces.</t>
  </si>
  <si>
    <t>Erection of rear and side mansard style roof extension with dormer window in front roof slope.  Formation of lightwells at front and rear in connection with basement excavation. Erection of rear extension at basement and ground floor levels together with</t>
  </si>
  <si>
    <t>Demolition of existing buildings, alterations involving excavation and construction of 5 four-storey houses (including basement), parking for 5 cars and refuse storage facilities.</t>
  </si>
  <si>
    <t>2011/5450</t>
  </si>
  <si>
    <t>112</t>
  </si>
  <si>
    <t>Tooting Bec Road</t>
  </si>
  <si>
    <t>8BM</t>
  </si>
  <si>
    <t>15/04/2014</t>
  </si>
  <si>
    <t>Demolition of existing single storey shop and construction of new two storey building with rear dormer with accommodation in roofspace &amp; 1st floor terrace at rear, to provide a ground floor shop and two flats above. Existing basement to be extended.</t>
  </si>
  <si>
    <t>13/02/2012</t>
  </si>
  <si>
    <t>2011/5504</t>
  </si>
  <si>
    <t>Childebert Road</t>
  </si>
  <si>
    <t>8EY</t>
  </si>
  <si>
    <t>29/11/2013</t>
  </si>
  <si>
    <t>Demolition of existing house and construction of a three storey building to provide 3 flats.</t>
  </si>
  <si>
    <t>18/12/2011</t>
  </si>
  <si>
    <t>21/03/2012</t>
  </si>
  <si>
    <t>2011/5632</t>
  </si>
  <si>
    <t>Intermediate</t>
  </si>
  <si>
    <t>Council Depot (former Eltringham School)</t>
  </si>
  <si>
    <t>Eltringham Street</t>
  </si>
  <si>
    <t>Construction of six new blocks ranging between two and nine-storeys to provide 139 units comprising one, two and three bedroom flats with associated landscaping with underground car parking for 86 cars and 140 cycle spaces with access from Eltringham Stre</t>
  </si>
  <si>
    <t>23/12/2011</t>
  </si>
  <si>
    <t>Demolition of all existing buildings and construction of a mixed use redevelopment to provide residential units, including affordable housing, retail, financial and professional services, café/restaurant, bar and hot food take-away uses, Royal Mail delive</t>
  </si>
  <si>
    <t>Demolition of the existing garages and the redevelopment of the land for residential use; comprising of two, seven bed semi detached houses with basements and rooms in the roof; private gardens and court yards.</t>
  </si>
  <si>
    <t>Alterations including installation of door and windows to ground floor side elevation fronting Bellew Street in connection with use of rear part of ground floor as a 2-bedroom flat.</t>
  </si>
  <si>
    <t>Demolition and removal of existing cafe, and construction of a new two-storey building comprising a shop or financial and professional services unit (A1/A2) on part of the ground floor with a two-bedroom residential unit at ground and first floor, with gr</t>
  </si>
  <si>
    <t>Passageway between</t>
  </si>
  <si>
    <t xml:space="preserve">Demolition of rear addition and alterations including erection of part single part two-storey front, side, rear extensions to rear addition, alterations to front and side ground floor elevations and enclosure of front and side forecourt in connection with </t>
  </si>
  <si>
    <t>Demolition of existing building. Erection of part single, part two-storey building plus accommodation at basement and roof levels for a restaurant/cafe (Class A3) at basement and ground floor levels and a three-bedroom maisonette above.</t>
  </si>
  <si>
    <t>12/04/2011</t>
  </si>
  <si>
    <t>2011/0950</t>
  </si>
  <si>
    <t>9PE</t>
  </si>
  <si>
    <t>Change of use of upper floors from offices into 2 flats, raising roof of two-storey back addition and construction of an external staircase to the rear.</t>
  </si>
  <si>
    <t>14/03/2011</t>
  </si>
  <si>
    <t>03/05/2011</t>
  </si>
  <si>
    <t>2011/1042</t>
  </si>
  <si>
    <t>Change of use of the two upper floors of no. 9 Blades Court to form two one-bedroom flats. Alterations to the existing flat roof to form a roof terrace including erection of glazed balustrade to existing parapet and laying of timber decking.</t>
  </si>
  <si>
    <t>Rockland Road</t>
  </si>
  <si>
    <t>Demolition of an existing two-storey detached house and erection of a replacement two-storey (first floor in roof space) plus basement house with cycle parking and refuse store in front garden.	Erection of front boundary wall and railings.</t>
  </si>
  <si>
    <t>16/06/2014</t>
  </si>
  <si>
    <t>2014/3536</t>
  </si>
  <si>
    <t>28/08/2014</t>
  </si>
  <si>
    <t>Use of building as 2 x 1-bedroom flats &amp; 1 x 3-bedroom maisonette.</t>
  </si>
  <si>
    <t>2014/4157</t>
  </si>
  <si>
    <t>284</t>
  </si>
  <si>
    <t>2014/1471</t>
  </si>
  <si>
    <t>Our Lady of Mount Carmel &amp; St Joseph</t>
  </si>
  <si>
    <t>Demolition of existing vacant single-storey parish and ancillary buildings and construction of a replacement part five and part six storey residential building to the west of the existing church building comprising 20 residential units (C3), retail use (A</t>
  </si>
  <si>
    <t>Phase Construction Date</t>
  </si>
  <si>
    <t>Phase Completion Date</t>
  </si>
  <si>
    <t>Alterations including erection of three-storey extension and hip to gable roof extension to no.7; erection of front and rear dormers to nos. 4-6 in connection with use as four, three-bedroom houses.</t>
  </si>
  <si>
    <t>08/06/2012</t>
  </si>
  <si>
    <t>03/08/2012</t>
  </si>
  <si>
    <t>2012/2974</t>
  </si>
  <si>
    <t>Demolition of existing house and erection of two x two-storey houses with accommodation at basement and roof levels and access from Roedean Crescent.</t>
  </si>
  <si>
    <t>13/09/2012</t>
  </si>
  <si>
    <t>2012/3070</t>
  </si>
  <si>
    <t>6DY</t>
  </si>
  <si>
    <t>Change of use of existing ground floor shop (Class A1) to ancillary accommodation to existing first floor flat (Class C3) to include excavation of basement with front lightwell, single storey rear extension, two storey side extension and new roof skylight</t>
  </si>
  <si>
    <t>2012/3087</t>
  </si>
  <si>
    <t>134-136</t>
  </si>
  <si>
    <t>136</t>
  </si>
  <si>
    <t>Erection of first and second floor rear extension, together with the erection of a roof extension to No. 136 in connection with the conversion of the upper two floors from Class A3 restaurant use to form 3 residential flats. Reconfiguration of existing fl</t>
  </si>
  <si>
    <t>27/06/2012</t>
  </si>
  <si>
    <t>2012/3142</t>
  </si>
  <si>
    <t>Salcott Road</t>
  </si>
  <si>
    <t>6DF</t>
  </si>
  <si>
    <t>Change of use from two flats to one dwellinghouse; enlargement of basement and rear lightwell; three storey side extension; enlarged front dormer window; raised ground floor rear extension; and rear roof extension.</t>
  </si>
  <si>
    <t>06/07/2012</t>
  </si>
  <si>
    <t>2012/3153</t>
  </si>
  <si>
    <t>348</t>
  </si>
  <si>
    <t>Alterations including excavation to enlarge basement with formation of rear lightwell; erection of single-storey rear/side extension in connection with use of rear part of ground floor and part of basement as a 1-bedroom maisonette.</t>
  </si>
  <si>
    <t>2012/3154</t>
  </si>
  <si>
    <t>117 &amp; 119</t>
  </si>
  <si>
    <t>Construction of ground, first and second floor rear extensions and conversion of upper floors into 4 x self-contained flats.</t>
  </si>
  <si>
    <t>2012/3256</t>
  </si>
  <si>
    <t>128</t>
  </si>
  <si>
    <t>Garages rear of 52</t>
  </si>
  <si>
    <t>Thrale Road</t>
  </si>
  <si>
    <t>1NY</t>
  </si>
  <si>
    <t>Construction of two, two-storey semi-detached houses at rear involving demolition of existing garages, including provision of parking, formation of wider vehicle access from Thrale Road and new pedestrian access.</t>
  </si>
  <si>
    <t>25/06/2010</t>
  </si>
  <si>
    <t>2010/2760</t>
  </si>
  <si>
    <t>Seventy-six &amp; a half</t>
  </si>
  <si>
    <t>18/08/2011</t>
  </si>
  <si>
    <t>Demolition of existing property and erection of 3 storey house with basement.</t>
  </si>
  <si>
    <t>02/07/2010</t>
  </si>
  <si>
    <t>17/09/2010</t>
  </si>
  <si>
    <t>2010/2930</t>
  </si>
  <si>
    <t>6RD</t>
  </si>
  <si>
    <t>Conversion of dwelling house into 3 self-contained flats including construction of ground floor extension, extension (with balcony) to create an additional storey over part of back addition, front and rear mansard roof extension and formation of roof terr</t>
  </si>
  <si>
    <t>2014/6325</t>
  </si>
  <si>
    <t>8UB</t>
  </si>
  <si>
    <t>Demolition of existing garages, erection of a single-storey plus basement attached self-contained dwelling fronting Blenkame Road with boundary treatment and associated landscaping.</t>
  </si>
  <si>
    <t>2014/6409</t>
  </si>
  <si>
    <t>1-14 Priscilla Court, 145</t>
  </si>
  <si>
    <t>143-149</t>
  </si>
  <si>
    <t>5EQ</t>
  </si>
  <si>
    <t>Conversion of an unused ground floor commercial unit (A2) to form 2 self-contained, shared ownership flats. Alterations including terraces, windows and doors.</t>
  </si>
  <si>
    <t>10/12/2014</t>
  </si>
  <si>
    <t>23/03/2015</t>
  </si>
  <si>
    <t>2014/6428</t>
  </si>
  <si>
    <t>Prior approval for the change of use of the front part of the ground floor from office use (Use class B1) to two self-contained residential units (Use Class C3).</t>
  </si>
  <si>
    <t>Change of use of upper floors of Windward, Leeward and Port Houses and 1-4 &amp; 8 Square Rigger Row from offices (Class B1a) to residential (Class C3), to provide 27 residential dwellings (Prior Approval Application).</t>
  </si>
  <si>
    <t>2013/5967</t>
  </si>
  <si>
    <t>5 - 7</t>
  </si>
  <si>
    <t>Conversion of basements at 5 and 7 Byrne Road into 2 x 2-bed flats, including rear basement excavation and conversion of existing ground floor 2-bed 1-bath flat into 3-bed, 2-bath flat.</t>
  </si>
  <si>
    <t>13/02/2014</t>
  </si>
  <si>
    <t>2013/6052</t>
  </si>
  <si>
    <t>Heliport House</t>
  </si>
  <si>
    <t>Erection of a 15-storey residential tower with roof garden and balconies to provide 14 residential flats constructed over the existing five-storey mixed use office and residential Heliport House building (20 storeys high in total). Heliport House would be</t>
  </si>
  <si>
    <t>28/10/2014</t>
  </si>
  <si>
    <t>2013/6065</t>
  </si>
  <si>
    <t>2014/2570</t>
  </si>
  <si>
    <t>199A</t>
  </si>
  <si>
    <t>6SG</t>
  </si>
  <si>
    <t>Oldridge Road</t>
  </si>
  <si>
    <t>8PL</t>
  </si>
  <si>
    <t>Change of use of the ground floor unit from an office (use class B1) into a residential flat (use class C3).</t>
  </si>
  <si>
    <t>2013/4220</t>
  </si>
  <si>
    <t>Flats 2 &amp; 3</t>
  </si>
  <si>
    <t>Excavations and extension including the creation of lightwells to the front and rear, in association with the conversion of existing basement to create a one-bedroom flat.</t>
  </si>
  <si>
    <t>19/08/2013</t>
  </si>
  <si>
    <t>03/09/2014</t>
  </si>
  <si>
    <t>2013/4274</t>
  </si>
  <si>
    <t>Demolition of existing single-storey building, and construction of a new two-storey building comprising a shop or financial and professional services unit (Classes A1/A2) on part of the ground floor with 2 X one bedroom residential units on ground and fir</t>
  </si>
  <si>
    <t>2013/4572</t>
  </si>
  <si>
    <t>2NA</t>
  </si>
  <si>
    <t>10/09/2013</t>
  </si>
  <si>
    <t>05/11/2013</t>
  </si>
  <si>
    <t>2013/4653</t>
  </si>
  <si>
    <t>Demolition of existing Roehampton Hostel and Social Education Centre and erection of a four-storey building comprising 31 dwellings together with car parking and amenity space. Landscaping works including replacement of trees at front of site.</t>
  </si>
  <si>
    <t>25/05/2012</t>
  </si>
  <si>
    <t>2012/1887</t>
  </si>
  <si>
    <t>31</t>
  </si>
  <si>
    <t>Putney Hill</t>
  </si>
  <si>
    <t>6BQ</t>
  </si>
  <si>
    <t>Alterations in connection with the renovation, re-cladding and refurbishment of the existing building and 18 flats to include extensions up to 5-storeys; erection of two additional storeys (total 5-storeys) to provide 9 flats; installation and formation o</t>
  </si>
  <si>
    <t>05/09/2012</t>
  </si>
  <si>
    <t>10/05/2013</t>
  </si>
  <si>
    <t>2012/2040</t>
  </si>
  <si>
    <t>Garages adjoining 2</t>
  </si>
  <si>
    <t>Sutherland Grove</t>
  </si>
  <si>
    <t>5PU</t>
  </si>
  <si>
    <t>Demolition of existing garages and erection of two-storey dwelling (over basement and ground floor levels).</t>
  </si>
  <si>
    <t>27/04/2012</t>
  </si>
  <si>
    <t>08/08/2013</t>
  </si>
  <si>
    <t>2012/2223</t>
  </si>
  <si>
    <t>Elmwood Court</t>
  </si>
  <si>
    <t>38</t>
  </si>
  <si>
    <t>4JE</t>
  </si>
  <si>
    <t>Erection of mansard roof extension to main rear roof (with french doors and safety balustrade), third floor level extension. Erection of single-storey rear extension and formation of balcony and  french doors with safety balustrade at rear of second floor</t>
  </si>
  <si>
    <t>07/08/2014</t>
  </si>
  <si>
    <t>23/12/2014</t>
  </si>
  <si>
    <t>2014/4649</t>
  </si>
  <si>
    <t>9-11</t>
  </si>
  <si>
    <t>Excavation and alterations to existing basement (including extensions to front lightwells and creation of rear lightwells) to create 2 x 2 bedroom flats.</t>
  </si>
  <si>
    <t>12/08/2014</t>
  </si>
  <si>
    <t>2014/4804</t>
  </si>
  <si>
    <t>and 182A</t>
  </si>
  <si>
    <t>9NJ</t>
  </si>
  <si>
    <t>Conversion of upper floors into two x 2 bedroom flats and erection of rear roof extension (with french doors and safety railings).</t>
  </si>
  <si>
    <t>13/08/2014</t>
  </si>
  <si>
    <t>08/10/2014</t>
  </si>
  <si>
    <t>2014/5125</t>
  </si>
  <si>
    <t>Ground Floor</t>
  </si>
  <si>
    <t>5RN</t>
  </si>
  <si>
    <t>Conversion of rear part of existing ground floor commercial unit to form a self-contained one-bedroom flat with new entry door.</t>
  </si>
  <si>
    <t>08/09/2014</t>
  </si>
  <si>
    <t>31/10/2014</t>
  </si>
  <si>
    <t>2014/5309</t>
  </si>
  <si>
    <t>Book House</t>
  </si>
  <si>
    <t>2QZ</t>
  </si>
  <si>
    <t>Prior approval for conversion of building from office (Use Class B1a) to sixteen (16) self-contained residential units (Use Class C3).</t>
  </si>
  <si>
    <t>09/09/2014</t>
  </si>
  <si>
    <t>04/11/2014</t>
  </si>
  <si>
    <t>2014/5514</t>
  </si>
  <si>
    <t>Unit 32 Ransomes Dock</t>
  </si>
  <si>
    <t>Parkgate Road</t>
  </si>
  <si>
    <t>4NP</t>
  </si>
  <si>
    <t>Change of use from a general practice medical surgery (Class D1) to 1 x two bedroom flat, 1 x one bedroom flat and 1 x studio flat (Class C3) to include the construction of a side and rear dormer roof extension to existing hipped roof.</t>
  </si>
  <si>
    <t>2013/3991</t>
  </si>
  <si>
    <t>Land adjoining 103-125</t>
  </si>
  <si>
    <t>4DS</t>
  </si>
  <si>
    <t>Erection of a seven-storey building on the west side of 103-125 Battersea Park Road to provide 12 flats (all affordable rented units), 12 parking spaces, cycle storage and associated refuse storage.</t>
  </si>
  <si>
    <t>2013/4056</t>
  </si>
  <si>
    <t xml:space="preserve">Erection of rear mansard roof extension and extension over rear addition, provision of 4 rooflights to front and alterations to front window at roof level in connection with conversion of rear of ground floor and 1st and 2nd floor of the property to form </t>
  </si>
  <si>
    <t>07/11/2013</t>
  </si>
  <si>
    <t>2013/4121</t>
  </si>
  <si>
    <t>Change of use of ground floor commercial unit and basement to 1 x two-bed flat (Class C3). External alterations, formation of lightwell to front (with external staircase) and erection of front boundary wall/railings.</t>
  </si>
  <si>
    <t>07/02/2014</t>
  </si>
  <si>
    <t>2014/0700</t>
  </si>
  <si>
    <t>94</t>
  </si>
  <si>
    <t>Eardley Road</t>
  </si>
  <si>
    <t>6BJ</t>
  </si>
  <si>
    <t>Conversion from 2 x 2-bed flats into a single 5-bed house and associated alterations</t>
  </si>
  <si>
    <t>11/08/2014</t>
  </si>
  <si>
    <t>06/10/2014</t>
  </si>
  <si>
    <t>2014/3598</t>
  </si>
  <si>
    <t>6SP</t>
  </si>
  <si>
    <t>Alterations involving change of use of ground floor restaurant (A3) to part shop/commerical floorspace (A1/A2) and involving extensions to form two dwellings; demolition of rear single-storey additions and erection of part single, part two-storey rear ext</t>
  </si>
  <si>
    <t>22/10/2014</t>
  </si>
  <si>
    <t>2014/3601</t>
  </si>
  <si>
    <t>72</t>
  </si>
  <si>
    <t>Prior approval for conversion of class B1a office to 2 bedroom residential unit (class C3).</t>
  </si>
  <si>
    <t>01/07/2014</t>
  </si>
  <si>
    <t>2014/3603</t>
  </si>
  <si>
    <t>Unit 17, 18 21, 22 &amp; 23 Ransomes Dock Business Centre</t>
  </si>
  <si>
    <t>Change of use from offices (Class B1a use) to 1 x 2-bedroom and 1x3-bedroom dwelling flats.</t>
  </si>
  <si>
    <t>2014/3609</t>
  </si>
  <si>
    <t>137a</t>
  </si>
  <si>
    <t>Construction of a basement extension with front lightwell (with railing surround) and rear lightwell. Construction of single storey rear and side extensions.  Associated internal and external alterations (including provision of bin storage to front) to pr</t>
  </si>
  <si>
    <t>2014/3661</t>
  </si>
  <si>
    <t>78</t>
  </si>
  <si>
    <t>Fernside Road</t>
  </si>
  <si>
    <t>8LJ</t>
  </si>
  <si>
    <t>Construction of a two-storey semi-detached self contained dwelling to side of no. 78 Fernside Road</t>
  </si>
  <si>
    <t>2014/3693</t>
  </si>
  <si>
    <t>Post Office</t>
  </si>
  <si>
    <t>591</t>
  </si>
  <si>
    <t>4ST</t>
  </si>
  <si>
    <t>Alterations including erection of single-storey rear extension; excavation of existing basement, including formation of rear/side lightwell; and alterations to shopfront in connection with use of basement and part of ground floor as 1 x 2 bedroom flat (Re</t>
  </si>
  <si>
    <t>05/01/2015</t>
  </si>
  <si>
    <t>2014/3728</t>
  </si>
  <si>
    <t>0SF</t>
  </si>
  <si>
    <t>Construction of mansard roof extension to create additional storey of accommodation, and erection of first and second floor rear extension in connection with the creation of 1 x 1-bedroom self-contained flat, and 1 x 2-bedroom self-contained flat.</t>
  </si>
  <si>
    <t>2014/3735</t>
  </si>
  <si>
    <t>Application for determination of whether prior approval is required for change of use of first, second and third floors from offices (Class B1a) to residential use (Class C3) as 3 x one-bedroom flats.</t>
  </si>
  <si>
    <t>2014/3755</t>
  </si>
  <si>
    <t>Demolition of existing commercial building and construction of four houses, comprising two 4 storey houses with basements fronting Chatham Road, and two 2 storey houses with basements to the rear of the site (the main difference between this application a</t>
  </si>
  <si>
    <t>23/07/2012</t>
  </si>
  <si>
    <t xml:space="preserve">Garage rear of </t>
  </si>
  <si>
    <t>Demolition of all existing buildings. Erection of five buildings of 4-12, 4-8, 7, 5-7 and 4-6 storeys to provide 527 residential units (135 x 1 bed, 261 x 2 bed,105 x 3 bed and 26 x 4 bed), with approx 7800 square metres of private, communal and public sp</t>
  </si>
  <si>
    <t>18/04/2012</t>
  </si>
  <si>
    <t>18/10/2012</t>
  </si>
  <si>
    <t>2012/1443</t>
  </si>
  <si>
    <t>374</t>
  </si>
  <si>
    <t>Old York Road</t>
  </si>
  <si>
    <t>30/06/2014</t>
  </si>
  <si>
    <t>Erection of three-storey building plus basement and rear lightwell to provide retail (Class A1) unit in front part of ground and lower ground floors, a one-bedroom maisonette on the ground and lower ground floors, and two 2-bedroom flats on the upper floo</t>
  </si>
  <si>
    <t>29/03/2012</t>
  </si>
  <si>
    <t>24/08/2012</t>
  </si>
  <si>
    <t>2012/1648</t>
  </si>
  <si>
    <t>Travis Perkins Builders Merchants 36A &amp; 51-53</t>
  </si>
  <si>
    <t>36A</t>
  </si>
  <si>
    <t>9RA</t>
  </si>
  <si>
    <t>11/02/2013</t>
  </si>
  <si>
    <t>Demolition of existing buildings and redevelopment of the site to provide 45 self-contained flats, of which 12 would be affordable, and 7 dwellinghouses, of which 3 would be affordable, with associated parking, amenity space and landscaping, with building</t>
  </si>
  <si>
    <t>02/04/2012</t>
  </si>
  <si>
    <t>30/10/2012</t>
  </si>
  <si>
    <t>2012/1713</t>
  </si>
  <si>
    <t>Heathside Resource and Education Centre</t>
  </si>
  <si>
    <t>230-232</t>
  </si>
  <si>
    <t>Roehampton Lane</t>
  </si>
  <si>
    <t>4LE</t>
  </si>
  <si>
    <t>18/10/2013</t>
  </si>
  <si>
    <t>Alterations including excavation to extend basement, with front and side light walls and erection of a single-storey side extension, three velux windows in front roof slope to be replaced with 3 dormers roof extensions, a dormer window to the side roof sl</t>
  </si>
  <si>
    <t>14/08/2014</t>
  </si>
  <si>
    <t>2014/4425</t>
  </si>
  <si>
    <t>A &amp; C</t>
  </si>
  <si>
    <t>105</t>
  </si>
  <si>
    <t>Albert Bridge Road</t>
  </si>
  <si>
    <t>4PF</t>
  </si>
  <si>
    <t>Conversion of flats A &amp; C into one residential unit.  Erection of rear mansard roof extension to main roof including formation of roof terrace with safety balustrading; external alterations to rear windows.</t>
  </si>
  <si>
    <t>22/09/2014</t>
  </si>
  <si>
    <t>17/11/2014</t>
  </si>
  <si>
    <t>2014/4515</t>
  </si>
  <si>
    <t>Thessaly Road</t>
  </si>
  <si>
    <t>4XS</t>
  </si>
  <si>
    <t>Demolition of existing buildings and construction of a new development consisting of a four-storey block to provide 8no. flats, and 7no. two-storey (plus roof space) family houses, all for affordable rent.  Associated landscaping, car parking, bicycle and</t>
  </si>
  <si>
    <t>21/08/2014</t>
  </si>
  <si>
    <t>10/11/2014</t>
  </si>
  <si>
    <t>OTC</t>
  </si>
  <si>
    <t>2014/4547</t>
  </si>
  <si>
    <t>Latchmere Road</t>
  </si>
  <si>
    <t>04/02/2015</t>
  </si>
  <si>
    <t>Application for determination of whether prior approval is required for change of use from office (Class B1a) to one residential unit (Class C3).</t>
  </si>
  <si>
    <t>06/08/2014</t>
  </si>
  <si>
    <t>2014/4590</t>
  </si>
  <si>
    <t>Vardens Road</t>
  </si>
  <si>
    <t>Demolition of existing building.  Outline application for the redevelopment to provide residential units (Class C3), three retail units (class A1/A3), leisure floorspace (Class D2, including for use as a cinema, health and fitness club or dance/yoga studi</t>
  </si>
  <si>
    <t>20/04/2012</t>
  </si>
  <si>
    <t>14/11/2012</t>
  </si>
  <si>
    <t>2012/0067</t>
  </si>
  <si>
    <t>Land adjoining 62</t>
  </si>
  <si>
    <t>Gosberton Road</t>
  </si>
  <si>
    <t>8QL</t>
  </si>
  <si>
    <t>05/06/2014</t>
  </si>
  <si>
    <t>Erection of a two storey building plus roof accommodation including two rear dormers to provide two flats on land adjacent to 62 Gosberton Road including alterations to access and installation of a rear roof extension to Flat B, 62 Gosberton Road.</t>
  </si>
  <si>
    <t>2012/0329</t>
  </si>
  <si>
    <t>Land rear of 2</t>
  </si>
  <si>
    <t>Valonia Gardens</t>
  </si>
  <si>
    <t>1PY</t>
  </si>
  <si>
    <t>Demolition of existing garage and erection of a two-storey plus basement house (renewal of p.p. ref. 2008/5564 dated 12.02.09).</t>
  </si>
  <si>
    <t>31/01/2012</t>
  </si>
  <si>
    <t>2012/0511</t>
  </si>
  <si>
    <t>97-99</t>
  </si>
  <si>
    <t>St Johns Road</t>
  </si>
  <si>
    <t>1OY</t>
  </si>
  <si>
    <t>Demolish existing first floor level and erect a three storey extension above an existing ground floor retail/shops (A1 use) to provide six residential units.</t>
  </si>
  <si>
    <t>02/03/2012</t>
  </si>
  <si>
    <t>20/06/2012</t>
  </si>
  <si>
    <t>2012/0513</t>
  </si>
  <si>
    <t>Army Forms Depot</t>
  </si>
  <si>
    <t>Westfield House</t>
  </si>
  <si>
    <t>Knaresborough Drive</t>
  </si>
  <si>
    <t>4QQ</t>
  </si>
  <si>
    <t>5AB</t>
  </si>
  <si>
    <t>2011/4060</t>
  </si>
  <si>
    <t>Site adjoining 60</t>
  </si>
  <si>
    <t>Aliwal Road</t>
  </si>
  <si>
    <t>1RD</t>
  </si>
  <si>
    <t>Demolition of two existing single-storey prefabricated concrete storage units, and erection of a two-storey plus basement level building to provide a live/work unit comprising a basement office and a two-bedroom living space above.</t>
  </si>
  <si>
    <t>28/09/2011</t>
  </si>
  <si>
    <t>08/11/2011</t>
  </si>
  <si>
    <t>10/12/2012</t>
  </si>
  <si>
    <t>2011/4176</t>
  </si>
  <si>
    <t>262</t>
  </si>
  <si>
    <t>Upper Tooting Road</t>
  </si>
  <si>
    <t>0DN</t>
  </si>
  <si>
    <t>Alterations including construction of first, second &amp; third floor rear extensions with terraces, and conversion into 7 flats.</t>
  </si>
  <si>
    <t>07/10/2011</t>
  </si>
  <si>
    <t>22/03/2012</t>
  </si>
  <si>
    <t>2011/4338</t>
  </si>
  <si>
    <t>156</t>
  </si>
  <si>
    <t>3QE</t>
  </si>
  <si>
    <t>02/12/2014</t>
  </si>
  <si>
    <t>10/10/2011</t>
  </si>
  <si>
    <t>2011/4705</t>
  </si>
  <si>
    <t>Proposed change of use of first floor from office (Use Class B1a) to residential (Use Class C3) to 3x2-bedroom flats and 1x1-bedroom flat (Prior Approval Application).</t>
  </si>
  <si>
    <t>26/09/2014</t>
  </si>
  <si>
    <t>2014/5704</t>
  </si>
  <si>
    <t>2QU</t>
  </si>
  <si>
    <t>Excavation to create basement including formation of front and rear lightwells to provide a 2-bedroom flat;  erection of single storey side extension.</t>
  </si>
  <si>
    <t>2014/5714</t>
  </si>
  <si>
    <t>Ormeley Road</t>
  </si>
  <si>
    <t>9QE</t>
  </si>
  <si>
    <t>Erection of extension above existing two storey side extension within front recess, single-storey rear extension and excavation to create a basement all in connection with the change from use of two flats to a single dwellinghouse.</t>
  </si>
  <si>
    <t>2014/5729</t>
  </si>
  <si>
    <t>25</t>
  </si>
  <si>
    <t>2013/5469</t>
  </si>
  <si>
    <t>Conversion of ground floor retail unit (Class A1) to one bedroom self-contained flat.</t>
  </si>
  <si>
    <t>06/11/2013</t>
  </si>
  <si>
    <t xml:space="preserve">Alterations including refurbishment of ground floor and erection of third floor level extension in connection with use of the upper floors as 3 x 1-bedroom flats with roof terraces at rear/side of first floor (enclosed with glass balustrade) and front of </t>
  </si>
  <si>
    <t>2011/3807</t>
  </si>
  <si>
    <t>Land adjoining 96-98</t>
  </si>
  <si>
    <t>4LN</t>
  </si>
  <si>
    <t>Demolition of existing buildings. Erection of 3 x three-storey houses including semi-basement.</t>
  </si>
  <si>
    <t>05/09/2011</t>
  </si>
  <si>
    <t>2011/4006</t>
  </si>
  <si>
    <t>165</t>
  </si>
  <si>
    <t>Erection of single and two storey rear and side extensions (at first and second floor levels) in connection with use of upper floors as 1 x 1-bedroom and 1 x 2-bedroom flats.</t>
  </si>
  <si>
    <t>2011/4205</t>
  </si>
  <si>
    <t>Spencer Park</t>
  </si>
  <si>
    <t xml:space="preserve">Amendments to planning permission granted 06/09/11 ref. 2011/2161 for the demolition of existing block of flats and erection of two pairs of semi-detached four storey houses (top floor in roof) with basements, together with associated landscaping and car </t>
  </si>
  <si>
    <t>2011/4360</t>
  </si>
  <si>
    <t>255</t>
  </si>
  <si>
    <t>3DE</t>
  </si>
  <si>
    <t>Demolition of buildings on site. Erection of three-storey building fronting Earlsfield Road (third floor in roof) with two-storey back addition; erection of single-storey rear extension to frontage building; erection of two-storey building at rear of site</t>
  </si>
  <si>
    <t>29/11/2011</t>
  </si>
  <si>
    <t>19/04/2012</t>
  </si>
  <si>
    <t>2011/4569</t>
  </si>
  <si>
    <t>Blithe Spirit</t>
  </si>
  <si>
    <t>157</t>
  </si>
  <si>
    <t>9AU</t>
  </si>
  <si>
    <t>Alterations to existing shopfront, conversion of basement/ground/mezzanine level from bar/public house to retail use and coversion of upper floors into three 2-bedroom flats with access from Balham High Road, rear roof terraces at mezzanine, first and sec</t>
  </si>
  <si>
    <t>2011/4684</t>
  </si>
  <si>
    <t>St James Drive</t>
  </si>
  <si>
    <t>7RP</t>
  </si>
  <si>
    <t>27/04/2011</t>
  </si>
  <si>
    <t>Alterations and extensions including construction of a full width roof extension to provide an additional floor of accommodation; erection of a three-storey (lower ground, upper ground and first floor level) rear extension; excavation of additional floors</t>
  </si>
  <si>
    <t>07/11/2011</t>
  </si>
  <si>
    <t>23/01/2012</t>
  </si>
  <si>
    <t>25/07/2012</t>
  </si>
  <si>
    <t>2011/5354</t>
  </si>
  <si>
    <t>Leverson Street</t>
  </si>
  <si>
    <t>6DQ</t>
  </si>
  <si>
    <t>Demolition of existing public house and ancillary residential accommodation; erection of seven 3- bedroom houses with associated landscaping, cycle, refuse and recycling stores and provision of seven car parking spaces.</t>
  </si>
  <si>
    <t>2013/6150</t>
  </si>
  <si>
    <t>3-9</t>
  </si>
  <si>
    <t>2HT</t>
  </si>
  <si>
    <t>Thurleigh Court</t>
  </si>
  <si>
    <t>Nightingale Lane</t>
  </si>
  <si>
    <t>8AP</t>
  </si>
  <si>
    <t>Construction of additional floor over part of the main roof of the building to form 7 self contained flats (4 flats to the north and 3 flats to the south end of the building) new refuse and cycle storage facility within the western part of the site.</t>
  </si>
  <si>
    <t>20/01/2012</t>
  </si>
  <si>
    <t>27/07/2012</t>
  </si>
  <si>
    <t>2011/4725</t>
  </si>
  <si>
    <t>Woking Close</t>
  </si>
  <si>
    <t>5JZ</t>
  </si>
  <si>
    <t>2014/6447</t>
  </si>
  <si>
    <t>Hookham Court Garages</t>
  </si>
  <si>
    <t>Deeley Road</t>
  </si>
  <si>
    <t>4XH</t>
  </si>
  <si>
    <t>Demolition of existing Council own garages and redevelopment of the site to provide a new Council own building ranging from 4 to 5 storeys in height comprising 20 residential units of affordable housing (use class C3) together with ground floor automobile</t>
  </si>
  <si>
    <t>2014/6478</t>
  </si>
  <si>
    <t xml:space="preserve">Non-material amendment to planning permission ref 2010/4417 dated 14/02/2011 [Details including design and external appearance for Blocks H &amp; L (condition 2) pursuant to outline planning permission dated 02.01.08 (2006/4533) for the erection of seventeen </t>
  </si>
  <si>
    <t>26/11/2014</t>
  </si>
  <si>
    <t>2014/6590</t>
  </si>
  <si>
    <t>180</t>
  </si>
  <si>
    <t>Change of use of existing warehouse (Use Class B8) including partial demolition of existing structure and replacement of existing flat roof with a multi pitched roof to create a 1 bedroom dwelling (Use Class C3) with associated excavation and external cha</t>
  </si>
  <si>
    <t>2014/6619</t>
  </si>
  <si>
    <t>13 &amp; 14</t>
  </si>
  <si>
    <t>Conversion of flat on third floor into 2 no. one bedroom flats.</t>
  </si>
  <si>
    <t>2014/6666</t>
  </si>
  <si>
    <t>50-54</t>
  </si>
  <si>
    <t>1SQ</t>
  </si>
  <si>
    <t>Prior approval for conversion of first to third floors from office (Use Class B1a) to 6 residential units (Use Class C3).</t>
  </si>
  <si>
    <t>2014/6704</t>
  </si>
  <si>
    <t>497</t>
  </si>
  <si>
    <t>4LW</t>
  </si>
  <si>
    <t>Determination as to whether prior approval is required for a proposed change of use from offices (B1 use) to residential (C3 use) at lower ground and part ground floor.</t>
  </si>
  <si>
    <t>14/11/2014</t>
  </si>
  <si>
    <t>2014/6716</t>
  </si>
  <si>
    <t>65</t>
  </si>
  <si>
    <t>Demolition of existing garage and rear additions and erection of a part single, part two, part three-storey with basement 3-bedroom dwellinghouse, including lightwell to front, roof terrace and boundary treatments. Alterations and extension of existing bu</t>
  </si>
  <si>
    <t>2014/6740</t>
  </si>
  <si>
    <t>C85 &amp; C86 Albion Riverside Building</t>
  </si>
  <si>
    <t>Hester Road</t>
  </si>
  <si>
    <t>4AR</t>
  </si>
  <si>
    <t>2013/6330</t>
  </si>
  <si>
    <t>507</t>
  </si>
  <si>
    <t>4SW</t>
  </si>
  <si>
    <t>Change of use of rear of shop (A1) to provide two bedroom flat, involving demolition of part single-storey addition and alterations.</t>
  </si>
  <si>
    <t>2013/6374</t>
  </si>
  <si>
    <t>Rear of 263-267</t>
  </si>
  <si>
    <t>Magdalen Road</t>
  </si>
  <si>
    <t>3NZ</t>
  </si>
  <si>
    <t>Conversion of existing garage into self contained dwelling with external alterations.</t>
  </si>
  <si>
    <t>2013/6407</t>
  </si>
  <si>
    <t>28/12/2012</t>
  </si>
  <si>
    <t>2012/5498</t>
  </si>
  <si>
    <t>137-139</t>
  </si>
  <si>
    <t>1TD</t>
  </si>
  <si>
    <t>Erection of a first and second floor rear extension to form a two bedroom self contained flat and one bedroom flat with private amenity space to the rear.</t>
  </si>
  <si>
    <t>2012/5699</t>
  </si>
  <si>
    <t>North Drive</t>
  </si>
  <si>
    <t>1RN</t>
  </si>
  <si>
    <t>Removal of existing external fire escape and erection of two-storey side extension and part single, part two-storey rear extension, including formation of first floor rear roof terrace. Proposed extensions and associated alterations in connection with pro</t>
  </si>
  <si>
    <t>07/12/2012</t>
  </si>
  <si>
    <t>2012/5780</t>
  </si>
  <si>
    <t>Leeward house</t>
  </si>
  <si>
    <t>Leeward, Windward &amp; Port Houses, Plantation Wharf</t>
  </si>
  <si>
    <t>Square Rigger Row</t>
  </si>
  <si>
    <t>Alterations and extensions to Winward and Leeward Houses including remodelling of elevations, erection of two additional floors and six-storey extensions to rear elevations; demolition of 1 and 8 Square Rigger Row and erection of four and six-storey build</t>
  </si>
  <si>
    <t>Leeward House</t>
  </si>
  <si>
    <t>Windward House</t>
  </si>
  <si>
    <t>2012/5810</t>
  </si>
  <si>
    <t>7RE</t>
  </si>
  <si>
    <t>Alterations including insertion of windows and part demolition of single-storey extension to provide a private amenity space, to facilitate change of use of part of ground floor from retail (use class A1) to provide a 1-bedroom flat (use class C3).</t>
  </si>
  <si>
    <t>08/02/2013</t>
  </si>
  <si>
    <t>2012/5847</t>
  </si>
  <si>
    <t>188b</t>
  </si>
  <si>
    <t>Demolition of existing dwelling. Erection of three-storey dwelling with basement.</t>
  </si>
  <si>
    <t>19/02/2013</t>
  </si>
  <si>
    <t>2013/0788</t>
  </si>
  <si>
    <t>Change of use from offices (Class B1a) to residential (Class C3), to provide one flat (Prior Approval Application).</t>
  </si>
  <si>
    <t>19/11/2014</t>
  </si>
  <si>
    <t>2014/5754</t>
  </si>
  <si>
    <t>Cardinal Place</t>
  </si>
  <si>
    <t>1NX</t>
  </si>
  <si>
    <t>25/02/2015</t>
  </si>
  <si>
    <t>2014/6003</t>
  </si>
  <si>
    <t>Alterations including the excavation of basement under existing buildings and rear yards, including the provision of lightwells to the rear; erection of single-storey side and rear extensions; erection of rear mansard roof extensions to main roofs and roo</t>
  </si>
  <si>
    <t>14/10/2014</t>
  </si>
  <si>
    <t>2014/6065</t>
  </si>
  <si>
    <t>312</t>
  </si>
  <si>
    <t>4LT</t>
  </si>
  <si>
    <t>Erection of rear mansard roof extension to main roof; insertion of two front roof lights;  erection of a part single/part two/part three storey rear extension; provision of rear roof terraces with glazed screening at first and second floor levels in order</t>
  </si>
  <si>
    <t>24/11/2014</t>
  </si>
  <si>
    <t>2014/6104</t>
  </si>
  <si>
    <t>185</t>
  </si>
  <si>
    <t>First floor rear extension, roof extension to back addition and extension of existing rear dormer in connection with conversion of existing maisonette into two self-contained flats;  comprising 1 x 2-bedroom and 1 x 1 bedroom flats.</t>
  </si>
  <si>
    <t>06/02/2015</t>
  </si>
  <si>
    <t>2014/6152</t>
  </si>
  <si>
    <t>139</t>
  </si>
  <si>
    <t>Erection of second storey rear extension and conversion into flats of an existing first floor maisonette.</t>
  </si>
  <si>
    <t>2014/6737</t>
  </si>
  <si>
    <t>Erection of rear mansard roof extension to main roof and above part of back addition in connection with conversion of second floor flat into 2 x 1-bedroom flats.</t>
  </si>
  <si>
    <t>12/12/2014</t>
  </si>
  <si>
    <t>2014/6882</t>
  </si>
  <si>
    <t>51</t>
  </si>
  <si>
    <t>Strathblaine Road</t>
  </si>
  <si>
    <t>1RG</t>
  </si>
  <si>
    <t>Alterations including formation of a new mansard style roof in connection with change of use of existing garage to a 1 person studio flat.</t>
  </si>
  <si>
    <t>21/01/2013</t>
  </si>
  <si>
    <t>2013/0447</t>
  </si>
  <si>
    <t>84</t>
  </si>
  <si>
    <t>Galveston Road</t>
  </si>
  <si>
    <t>2SA</t>
  </si>
  <si>
    <t>Erection of replacement four-storey house including accommodation at basement and roof levels.</t>
  </si>
  <si>
    <t>2014/3986</t>
  </si>
  <si>
    <t>4-6</t>
  </si>
  <si>
    <t>Application for determination of whether prior approval is required for change of use of ground, first, and second floors from offices (Class B1a) to 6 residential units (Class C3) as 6 x two-bedroom flats.</t>
  </si>
  <si>
    <t>2014/4037</t>
  </si>
  <si>
    <t>Abberley Mews</t>
  </si>
  <si>
    <t>Cedars Road</t>
  </si>
  <si>
    <t xml:space="preserve">Alterations including roof extension (including raising the ridge by approximately 2.1m) to create additional storey of accommodation  in connection with the creation of a one- bedroom flat.  Associated alterations to provide car parking, bike stores and </t>
  </si>
  <si>
    <t>2014/4117</t>
  </si>
  <si>
    <t>&amp; 71 Temperley Road</t>
  </si>
  <si>
    <t>Badminton Road</t>
  </si>
  <si>
    <t>8BN</t>
  </si>
  <si>
    <t>Erection of a single storey rear extension, erection of roof extension to main rear roof with french doors. Creation of new 1 x 3-bedroom flat on ground floor, 1 x 1-bedroom flat on first floor and and 1 x 2-bedroom flats on upper floors.  Amendments to b</t>
  </si>
  <si>
    <t>2014/4124</t>
  </si>
  <si>
    <t>32-34</t>
  </si>
  <si>
    <t>Conversion of existing 2 x 2-bedroom flats to proposed 4 x 1-bedroom flats and erection of front, rear side roof extension with roof terraces to provide a further 2 x 1-bedroom flats.  Erection of a two-storey rear extension above back addition.  Alterati</t>
  </si>
  <si>
    <t>2014/4131</t>
  </si>
  <si>
    <t>73</t>
  </si>
  <si>
    <t>6SD</t>
  </si>
  <si>
    <t>Erection of rear roof extension to main roof and formation of lightwell at front, together with alterations in connection with coversion of property from 2x self-contained flats into single dwellinghouse.</t>
  </si>
  <si>
    <t>05/11/2014</t>
  </si>
  <si>
    <t>2014/4243</t>
  </si>
  <si>
    <t>Conversion of two separate semi-detached dwellinghouses (nos.66 &amp; 68) into one dwellinghouse involving the entrance door to no. 68 being closed off and erection of a metal framed glass canopy over car port.</t>
  </si>
  <si>
    <t>2012/5497</t>
  </si>
  <si>
    <t>137</t>
  </si>
  <si>
    <t>Broomwood Road</t>
  </si>
  <si>
    <t>6JU</t>
  </si>
  <si>
    <t xml:space="preserve">Erection of single storey rear extension; excavation of additional floorspace at basement level with formation of lightwells to front and rear. Proposed alterations and extensions in connection with provision of a new two-bedroom flat within the basement </t>
  </si>
  <si>
    <t>Demolition of existing building and erection of three buildings of 3-5 storeys in height to provide 194 residential units (class C3) and a class A3 cafe facing King Georges Park. New riverside walk and pedestrian/cycle links to King George’s Park. 152 car</t>
  </si>
  <si>
    <t>31/10/2012</t>
  </si>
  <si>
    <t>2012/0521</t>
  </si>
  <si>
    <t>76</t>
  </si>
  <si>
    <t>1LL</t>
  </si>
  <si>
    <t>Alterations including excavations to provide enlarged basement, erection of single-storey side/rear extension, enlargement of front and rear dormers to main roof in connection with the use as retail unit on front part of ground floor and 1 x 3-bedroom mai</t>
  </si>
  <si>
    <t>07/02/2012</t>
  </si>
  <si>
    <t>e</t>
  </si>
  <si>
    <t>2012/0758</t>
  </si>
  <si>
    <t>Putney Hospital, Commondale</t>
  </si>
  <si>
    <t>Former Putney Hospital</t>
  </si>
  <si>
    <t>13/12/2013</t>
  </si>
  <si>
    <t>2012/1067</t>
  </si>
  <si>
    <t>Devonshire House</t>
  </si>
  <si>
    <t>Old Devonshire Road</t>
  </si>
  <si>
    <t>9RD</t>
  </si>
  <si>
    <t xml:space="preserve">Alterations including erection of a 4-storey rear extension (lower ground to second floor) at south-east corner of property to extend 4 of the existing 8 flats; construction of roof extension to provide an additional floor of accommodation with formation </t>
  </si>
  <si>
    <t>13/03/2012</t>
  </si>
  <si>
    <t>26/06/2012</t>
  </si>
  <si>
    <t>2012/1258</t>
  </si>
  <si>
    <t>Peabody Estate</t>
  </si>
  <si>
    <t>St Johns Hill</t>
  </si>
  <si>
    <t>30/01/2013</t>
  </si>
  <si>
    <t>2014/6534</t>
  </si>
  <si>
    <t>181-183</t>
  </si>
  <si>
    <t>PFLA</t>
  </si>
  <si>
    <t>h</t>
  </si>
  <si>
    <t>2008/3281</t>
  </si>
  <si>
    <t>100</t>
  </si>
  <si>
    <t>5RE</t>
  </si>
  <si>
    <t>A mixed use development comprising alterations and change of use of retained former brewery buildings, demolition of non-Listed Buildings and the construction of new buildings 2-12 storeys in height and a tower of 36 storeys in height. Provision of 10114s</t>
  </si>
  <si>
    <t>21/11/2012</t>
  </si>
  <si>
    <t>06/12/2013</t>
  </si>
  <si>
    <t>2012/5322</t>
  </si>
  <si>
    <t>26</t>
  </si>
  <si>
    <t>Woodborough Road</t>
  </si>
  <si>
    <t>Demolition of existing house and erection of replacement two-storey house plus accommodation at basement and roof levels. Formation of first floor rear terrace/balcony. Removal of Lawson Cypress and two Magnolia trees.</t>
  </si>
  <si>
    <t>2012/5470</t>
  </si>
  <si>
    <t>Totals</t>
  </si>
  <si>
    <t>London Plan Period</t>
  </si>
  <si>
    <t>Managed 5 year target</t>
  </si>
  <si>
    <t>Housing Trajectory - Net additional dwellings in future years 2020/21 to 2029/30</t>
  </si>
  <si>
    <t>Managed delivery target - annual requirement taking account of past/projected completions</t>
  </si>
  <si>
    <t xml:space="preserve">Managed delivery target </t>
  </si>
  <si>
    <t>Target +5%</t>
  </si>
  <si>
    <t>Target +20%</t>
  </si>
  <si>
    <t>Annualised London Plan target</t>
  </si>
  <si>
    <t>Total Dwellings</t>
  </si>
  <si>
    <t>Five year supply buffer - Delivery of five year supply measured against cumulative allocation (%) (NPPF requires at least 5% buffer over five year 105%)</t>
  </si>
  <si>
    <t>Scenario 1 (expected delivery) Trajectory</t>
  </si>
  <si>
    <t>Reporting year</t>
  </si>
  <si>
    <t>Current Year</t>
  </si>
  <si>
    <t xml:space="preserve">2007/08 </t>
  </si>
  <si>
    <t xml:space="preserve">2008/09 </t>
  </si>
  <si>
    <t>27/02/2015</t>
  </si>
  <si>
    <t>2014/4389</t>
  </si>
  <si>
    <t>3SD</t>
  </si>
  <si>
    <t>Alterations including erection of mansard roof extension to front and rear to provide an additional storey, erection of first floor and second floor rear extension and creation of roof terrace in connection with the creation of an additional self-containe</t>
  </si>
  <si>
    <t>2014/4261</t>
  </si>
  <si>
    <t>2014/4267</t>
  </si>
  <si>
    <t>0JY</t>
  </si>
  <si>
    <t>Change of use of the first floor from C3 (Residential) to Use Class B1(a) (Offices) for use in conjunction with funeral service centre.</t>
  </si>
  <si>
    <t>2014/4269</t>
  </si>
  <si>
    <t>525</t>
  </si>
  <si>
    <t>Change of use of vacant workshop and existing single dwellinghouse behind into five self-contained flats comprising alterations to all elevations which include first floor extension over full length of existing single-storey front annex, two rear first-fl</t>
  </si>
  <si>
    <t>05/03/2013</t>
  </si>
  <si>
    <t>2013/0850</t>
  </si>
  <si>
    <t>Land south of 75</t>
  </si>
  <si>
    <t>75</t>
  </si>
  <si>
    <t>Alston Road</t>
  </si>
  <si>
    <t>0TR</t>
  </si>
  <si>
    <t>Demolition of existing garages and erection of a part single / part two-storey dwelling.</t>
  </si>
  <si>
    <t>27/02/2013</t>
  </si>
  <si>
    <t>2013/0865</t>
  </si>
  <si>
    <t>Conversion of house into 3 flats and construction of a single-storey rear extension</t>
  </si>
  <si>
    <t>20/02/2013</t>
  </si>
  <si>
    <t>17/04/2013</t>
  </si>
  <si>
    <t>2013/0911</t>
  </si>
  <si>
    <t>219</t>
  </si>
  <si>
    <t>2LA</t>
  </si>
  <si>
    <t>Conversion of existing flat into two self-contained flats over ground and basement level.</t>
  </si>
  <si>
    <t>04/03/2013</t>
  </si>
  <si>
    <t>2013/1068</t>
  </si>
  <si>
    <t>79-85</t>
  </si>
  <si>
    <t>Erection of additional floor to Mansion Block to accommodate no.3 (3-bedroom) flats with roof terraces.</t>
  </si>
  <si>
    <t>2013/3928</t>
  </si>
  <si>
    <t>17b</t>
  </si>
  <si>
    <t>Balham Park Road</t>
  </si>
  <si>
    <t>8DT</t>
  </si>
  <si>
    <t>Demolition of existing garage and construction of a four bedroom house with basement level.</t>
  </si>
  <si>
    <t>24/02/2014</t>
  </si>
  <si>
    <t>2013/6522</t>
  </si>
  <si>
    <t>Oakhill Park</t>
  </si>
  <si>
    <t>Olive Haines Lodge</t>
  </si>
  <si>
    <t>Housing land capacity at 31st March 2015 (Total conventional supply)</t>
  </si>
  <si>
    <t>Completions 2014/2015</t>
  </si>
  <si>
    <t>Completions 2003/2004 to 2014/2015</t>
  </si>
  <si>
    <t>Under Construction at 31/03/2015</t>
  </si>
  <si>
    <t>Planning Permissions at 31/03/2015</t>
  </si>
  <si>
    <t>Applications Undecided at 31/03/2015</t>
  </si>
  <si>
    <t>Potential at 31/03/2015</t>
  </si>
  <si>
    <t>Total Pipeline at 31/03/2015</t>
  </si>
  <si>
    <t>23</t>
  </si>
  <si>
    <t>Net 2 bed Flat</t>
  </si>
  <si>
    <t>Net 3 bed Flat</t>
  </si>
  <si>
    <t>04/07/2012</t>
  </si>
  <si>
    <t>28/11/2012</t>
  </si>
  <si>
    <t>Construction first and second floor rear extension and mansard style roof extension to provide two new flats and rear terrace.</t>
  </si>
  <si>
    <t>21/05/2012</t>
  </si>
  <si>
    <t>2012/0705</t>
  </si>
  <si>
    <t>Change of use of ground floor from retail (use class A1) and upper floors from house of multiple occupation (use class sui generis) to three self-contained flats (use class C3) with associated works including excavation of basement and rear lightwell, con</t>
  </si>
  <si>
    <t>16/07/2012</t>
  </si>
  <si>
    <t>2012/0784</t>
  </si>
  <si>
    <t>Conversion of existing ground floor flat and basement into 2 x flats.</t>
  </si>
  <si>
    <t>Erection of roof extension above back addition (including french doors and safety railings) at second floor level, demolition of part of ground floor side extension and alterations to existing fenestration in connection with conversion into three flats.</t>
  </si>
  <si>
    <t>2014/3761</t>
  </si>
  <si>
    <t>1RT</t>
  </si>
  <si>
    <t>15/02/2013</t>
  </si>
  <si>
    <t>Change of use from a HMO to two single family dwellings.</t>
  </si>
  <si>
    <t>21/06/2012</t>
  </si>
  <si>
    <t>2012/2200</t>
  </si>
  <si>
    <t>17 &amp; 17a</t>
  </si>
  <si>
    <t>2QJ</t>
  </si>
  <si>
    <t>Demolition of former mosque building to rear of 15 Laitwood Road, and construction of a part single, part two-storey building providing a single residential dwelling with first floor roof terrace.</t>
  </si>
  <si>
    <t>2012/2597</t>
  </si>
  <si>
    <t>8-14</t>
  </si>
  <si>
    <t>7PJ</t>
  </si>
  <si>
    <t>Use as 4 x 1 bedroom self contained units within the third floor of the building.</t>
  </si>
  <si>
    <t>2012/2663</t>
  </si>
  <si>
    <t>5-6</t>
  </si>
  <si>
    <t>Banbury Street</t>
  </si>
  <si>
    <t>Conversion of two dwellinghouses to form one dwellinghouse, including a dormer rear roof extension and a single storey side/rear extension.</t>
  </si>
  <si>
    <t>2012/2817</t>
  </si>
  <si>
    <t>Reef House</t>
  </si>
  <si>
    <t>Coral Row</t>
  </si>
  <si>
    <t>3UF</t>
  </si>
  <si>
    <t>Erection of part one, part two additional floors with fifth floor balcony and remodelling of elevations to Reef House in connection with part change of use from office to residential to provide 7 flats and commercial use at ground and first floor levels.</t>
  </si>
  <si>
    <t>07/06/2012</t>
  </si>
  <si>
    <t>2012/2879</t>
  </si>
  <si>
    <t>124</t>
  </si>
  <si>
    <t>Demolition of existing light industrial building and warehouse; redevelopment involving excavation and construction of a block of 3 three-storey houses and a block of 4 four-storey houses with underground storage and parking  for 11 cars and 11 bicycles w</t>
  </si>
  <si>
    <t>2012/2900</t>
  </si>
  <si>
    <t>1-9 Belgravia House, 301</t>
  </si>
  <si>
    <t>297-301</t>
  </si>
  <si>
    <t>7HD</t>
  </si>
  <si>
    <t>Change of use of Ypart of basement office to form residential studio unit involving insertion of new access door and windows.</t>
  </si>
  <si>
    <t>14/06/2012</t>
  </si>
  <si>
    <t>2012/3254</t>
  </si>
  <si>
    <t>124B</t>
  </si>
  <si>
    <t>9NH</t>
  </si>
  <si>
    <t>Demolition of the existing bakery building and construction of a part three-storey/part four-storey building providing 5 self-contained flats, with ancillary roof terraces and balconies.</t>
  </si>
  <si>
    <t>2012/3304</t>
  </si>
  <si>
    <t>102</t>
  </si>
  <si>
    <t>Disraeli Road</t>
  </si>
  <si>
    <t>2DX</t>
  </si>
  <si>
    <t>Conversion into two self-contained flats.</t>
  </si>
  <si>
    <t>10/07/2012</t>
  </si>
  <si>
    <t>2012/3430</t>
  </si>
  <si>
    <t>Fishponds Road</t>
  </si>
  <si>
    <t>7LQ</t>
  </si>
  <si>
    <t>Demolition of existing garage and construction of a new two-storey house.</t>
  </si>
  <si>
    <t>2012/3534</t>
  </si>
  <si>
    <t>Fairfield Street</t>
  </si>
  <si>
    <t>1DY</t>
  </si>
  <si>
    <t>Change of use of part use of ground floor from  residential  (Class C3) to office (B1) in conjunction with Ibstock Place School (Class D1).</t>
  </si>
  <si>
    <t>25/04/2014</t>
  </si>
  <si>
    <t>30/01/2015</t>
  </si>
  <si>
    <t>2014/1982</t>
  </si>
  <si>
    <t>Carlton House (&amp; 27A Carlton Drive)</t>
  </si>
  <si>
    <t>85-91</t>
  </si>
  <si>
    <t>2TF</t>
  </si>
  <si>
    <t>Prior approval for conversion of Carlton House from office (Use Class B1a) to 48 self-contained residential units (Use Class C3).</t>
  </si>
  <si>
    <t>2014/2018</t>
  </si>
  <si>
    <t>280</t>
  </si>
  <si>
    <t>3EH</t>
  </si>
  <si>
    <t>Conversion of ground floor commercial unit to form a 2 bedroom flat including the  excavation of basement and formation of lightwells at front and rear and erection of single storey rear extension (amendment to application ref: 2004/4877).</t>
  </si>
  <si>
    <t>2014/2025</t>
  </si>
  <si>
    <t>24</t>
  </si>
  <si>
    <t>Dungarvan Avenue</t>
  </si>
  <si>
    <t>5QU</t>
  </si>
  <si>
    <t>Demolition of double garage and erection of two-storey, three-bedroom house, with accommodation at basement and roof level and one off-street parking space.</t>
  </si>
  <si>
    <t>11/04/2014</t>
  </si>
  <si>
    <t>20/08/2014</t>
  </si>
  <si>
    <t>2014/2097</t>
  </si>
  <si>
    <t>53</t>
  </si>
  <si>
    <t>Hafer Road</t>
  </si>
  <si>
    <t>1HF</t>
  </si>
  <si>
    <t>Demolition of existing residential block and redevelopment of the site through the erection of a four storey building (plus basement level) comprising 16 x residential self-contained flats and maisonettes with private amenity space, cycle storage and plan</t>
  </si>
  <si>
    <t>15/10/2013</t>
  </si>
  <si>
    <t>22/07/2014</t>
  </si>
  <si>
    <t>2013/4965</t>
  </si>
  <si>
    <t>40 Balham Hill/53 Oldridge Road</t>
  </si>
  <si>
    <t>and 53 Oldridge Road</t>
  </si>
  <si>
    <t>40</t>
  </si>
  <si>
    <t>9EL</t>
  </si>
  <si>
    <t>Demolition of single-storey rear extension. Excavation of basement to provide a swimming pool and bedroom. Installation of dormer window in rear roof slope together with alterations on connection with use as a single family dwelling house.</t>
  </si>
  <si>
    <t>19/07/2010</t>
  </si>
  <si>
    <t>20/09/2010</t>
  </si>
  <si>
    <t>2010/3563</t>
  </si>
  <si>
    <t>J-Jasmine House</t>
  </si>
  <si>
    <t>19/09/2014</t>
  </si>
  <si>
    <t>Details of design and external appearance (including materials) for Block J (condition 2) together with areas not covered by buildings (cond. 4), public entrances (cond. 9), de-contamination methods (cond. 10), boundary treatment (cond. 11), lighting (con</t>
  </si>
  <si>
    <t>07/10/2010</t>
  </si>
  <si>
    <t>09/12/2010</t>
  </si>
  <si>
    <t>2010/3833</t>
  </si>
  <si>
    <t>7NG</t>
  </si>
  <si>
    <t>Change of use from restaurant (Class A3) to three self-contained flats (2 x two -bedroom and 1 x four- bedroom flats (Class C3).</t>
  </si>
  <si>
    <t>03/01/2013</t>
  </si>
  <si>
    <t>2012/5781</t>
  </si>
  <si>
    <t>205</t>
  </si>
  <si>
    <t>5TB</t>
  </si>
  <si>
    <t>Construction of ground and first floor side and rear extensions in connection with converting rear part of building into 1 x 2-bed maisonette; alterations including refurbishment of ground floor and basement commercial unit.</t>
  </si>
  <si>
    <t>2012/5904</t>
  </si>
  <si>
    <t>89</t>
  </si>
  <si>
    <t>Construction of a basement extension and replacement of existing ground floor extension to serve the existing retail (use class A1; and construction of rear extensions at first and second floor level in conjunction with use of the upper floors as 3 x flat</t>
  </si>
  <si>
    <t>2012/5974</t>
  </si>
  <si>
    <t>90</t>
  </si>
  <si>
    <t>6DA</t>
  </si>
  <si>
    <t>Demolition of existing public house.  Erection of a part three, part four-storey building comprising a commercial unit (Class A1 (retail), A2 (financial and professional services), A3 (Restaurants and Cafes) or A4 (Drinking Establishment) use) on the grou</t>
  </si>
  <si>
    <t>22/12/2012</t>
  </si>
  <si>
    <t>2012/5996</t>
  </si>
  <si>
    <t>Rear of 667-669</t>
  </si>
  <si>
    <t>667-669</t>
  </si>
  <si>
    <t>0PB</t>
  </si>
  <si>
    <t>Construction of a five-storey building along Balham Hill and Oldridge Road to provide 52 flats (1, 2 and 3 -bedroom) with ground floor commercial floorspace (408sqm of Class A1, Class A2) and community floorspace (69 sqm, Class D1); two disabled parking s</t>
  </si>
  <si>
    <t>27/09/2013</t>
  </si>
  <si>
    <t>19/03/2014</t>
  </si>
  <si>
    <t>2013/5223</t>
  </si>
  <si>
    <t>Richardson Evans Memorial Playing Fields</t>
  </si>
  <si>
    <t>Roehampton Vale</t>
  </si>
  <si>
    <t>21/02/2014</t>
  </si>
  <si>
    <t>Erection of two dormer windows, and installation of a window in the existing gable in connection with the formation of a studio flat in the existing roof space.</t>
  </si>
  <si>
    <t>14/10/2013</t>
  </si>
  <si>
    <t>10/12/2013</t>
  </si>
  <si>
    <t>2013/5324</t>
  </si>
  <si>
    <t>158</t>
  </si>
  <si>
    <t>Ramsden Road</t>
  </si>
  <si>
    <t>8RE</t>
  </si>
  <si>
    <t>Change of use from two flats to one house, including construction of single storey rear extension.</t>
  </si>
  <si>
    <t>23/10/2013</t>
  </si>
  <si>
    <t>21/01/2014</t>
  </si>
  <si>
    <t>2013/5369</t>
  </si>
  <si>
    <t>First floor Regent House, Oyster Wharf</t>
  </si>
  <si>
    <t>16-18</t>
  </si>
  <si>
    <t>Lombard Road</t>
  </si>
  <si>
    <t>3RB</t>
  </si>
  <si>
    <t>Notification of whether the Council's prior approval is required for the change of use of 644 sq.m. of class B1(a) offices on the first floor of Regent House to 8 class C3 residential units, comprising 1x 3 bedroom; 1 x 2 bedroom; 5 x 1 bedroom and 1 x st</t>
  </si>
  <si>
    <t>28/10/2013</t>
  </si>
  <si>
    <t>2013/5370</t>
  </si>
  <si>
    <t>1027</t>
  </si>
  <si>
    <t>0LN</t>
  </si>
  <si>
    <t>06/02/2014</t>
  </si>
  <si>
    <t>Change of use from offices (Class B1a) to residentail (Class C3).</t>
  </si>
  <si>
    <t>21/10/2013</t>
  </si>
  <si>
    <t>2013/5410</t>
  </si>
  <si>
    <t>119</t>
  </si>
  <si>
    <t>Putney High Street</t>
  </si>
  <si>
    <t>1SU</t>
  </si>
  <si>
    <t>19/08/2014</t>
  </si>
  <si>
    <t>Conversion of existing office space into two 2-bedroom flats at first and second floor levels.</t>
  </si>
  <si>
    <t>PANR</t>
  </si>
  <si>
    <t>05/12/2013</t>
  </si>
  <si>
    <t>2013/5478</t>
  </si>
  <si>
    <t>252A</t>
  </si>
  <si>
    <t>3BP</t>
  </si>
  <si>
    <t>Construction of front and rear roof extension to create additional storey of accommodation, and construction of first floor rear extension to create a 2-bedroom flat on the 2nd and 3rd floor and a 1-bedroom flat on the 1st floor.</t>
  </si>
  <si>
    <t>2013/5581</t>
  </si>
  <si>
    <t>Garages/land rear of</t>
  </si>
  <si>
    <t>188</t>
  </si>
  <si>
    <t>West Hill</t>
  </si>
  <si>
    <t>3SH</t>
  </si>
  <si>
    <t>Demolition of existing garages and erection of a single-storey dwelling with basement level accommodation and surrounding landscaping.</t>
  </si>
  <si>
    <t>22/01/2014</t>
  </si>
  <si>
    <t>2013/5605</t>
  </si>
  <si>
    <t>9AP</t>
  </si>
  <si>
    <t>Excavation to create an enlarged basement, part single/part first and second floor rear extensions; enlarged rear roof extension; creation of balconies at second and third floor levels in connection with the conversion of the property into seven self-cont</t>
  </si>
  <si>
    <t>13/03/2014</t>
  </si>
  <si>
    <t>2013/5629</t>
  </si>
  <si>
    <t>32A</t>
  </si>
  <si>
    <t>8BD</t>
  </si>
  <si>
    <t>Erection of rear roof extension, extension over existing two-storey rear addition and the installation of rooflights into the front and side roofslopes, in association with the creation of an additional two-bedroom flat.</t>
  </si>
  <si>
    <t>26/11/2013</t>
  </si>
  <si>
    <t>2013/5657</t>
  </si>
  <si>
    <t>34</t>
  </si>
  <si>
    <t>Dovercourt</t>
  </si>
  <si>
    <t>3RD</t>
  </si>
  <si>
    <t>Net 5+bed Flat</t>
  </si>
  <si>
    <t>Net NK Flat</t>
  </si>
  <si>
    <t>Net Studio House</t>
  </si>
  <si>
    <t>Net 1 bed House</t>
  </si>
  <si>
    <t>Net 2 bed House</t>
  </si>
  <si>
    <t>Net 3 bed House</t>
  </si>
  <si>
    <t>Net 4 bed House</t>
  </si>
  <si>
    <t>Net 5+ bed House</t>
  </si>
  <si>
    <t>Net NK House</t>
  </si>
  <si>
    <t>Net Studio Live Work</t>
  </si>
  <si>
    <t>Net 1 bed Live Work</t>
  </si>
  <si>
    <t>Net 2 bed Live Work</t>
  </si>
  <si>
    <t>Net 3 bed Live Work</t>
  </si>
  <si>
    <t>Net 4 bed Live Work</t>
  </si>
  <si>
    <t>Net 5+bed Live Work</t>
  </si>
  <si>
    <t>Net NK Live Work</t>
  </si>
  <si>
    <t>2002/3220</t>
  </si>
  <si>
    <t/>
  </si>
  <si>
    <t>144</t>
  </si>
  <si>
    <t>Tooting High Street</t>
  </si>
  <si>
    <t>SW17</t>
  </si>
  <si>
    <t>0RT</t>
  </si>
  <si>
    <t>Erection of a five-storey building with A1 (217m2) on ground floor and 14 flats over; 1 x 1, 13 x 2 bedroom on site of car dealership (amended by 2009/4204 PR 08/03/2010 to 14 x 2 bed)</t>
  </si>
  <si>
    <t>PF</t>
  </si>
  <si>
    <t>Nil</t>
  </si>
  <si>
    <t>09/08/2002</t>
  </si>
  <si>
    <t>22/11/2002</t>
  </si>
  <si>
    <t>BF</t>
  </si>
  <si>
    <t>NB</t>
  </si>
  <si>
    <t>n/a</t>
  </si>
  <si>
    <t>P</t>
  </si>
  <si>
    <t>2005/1732</t>
  </si>
  <si>
    <t>9</t>
  </si>
  <si>
    <t>Aldis Street</t>
  </si>
  <si>
    <t>0RZ</t>
  </si>
  <si>
    <t>Conversion of property to form two flats, construction of roof extension, first floor extension at rear, and new windows to front elevation.</t>
  </si>
  <si>
    <t>17/05/2005</t>
  </si>
  <si>
    <t>23/06/2005</t>
  </si>
  <si>
    <t>CON</t>
  </si>
  <si>
    <t>a</t>
  </si>
  <si>
    <t>2006/5112</t>
  </si>
  <si>
    <t>Land rear of 1-3</t>
  </si>
  <si>
    <t>Colinette Road</t>
  </si>
  <si>
    <t>SW15</t>
  </si>
  <si>
    <t>6QG</t>
  </si>
  <si>
    <t>03. Planning</t>
  </si>
  <si>
    <t>AF</t>
  </si>
  <si>
    <t>Warriner Gardens</t>
  </si>
  <si>
    <t>Erection of three new houses following demolition of existing houses at 1 and 2 St James Close. (OUTLINE)</t>
  </si>
  <si>
    <t>EX</t>
  </si>
  <si>
    <t>11/05/2009</t>
  </si>
  <si>
    <t>2009/1593</t>
  </si>
  <si>
    <t>8-40</t>
  </si>
  <si>
    <t>Chatfield Road</t>
  </si>
  <si>
    <t>3SE</t>
  </si>
  <si>
    <t>02/08/2011</t>
  </si>
  <si>
    <t>20/12/2011</t>
  </si>
  <si>
    <t>2011/3449</t>
  </si>
  <si>
    <t>Roehampton Gate</t>
  </si>
  <si>
    <t>5JS</t>
  </si>
  <si>
    <t>08/04/2014</t>
  </si>
  <si>
    <t>Demolition of existing building. Erection of three-storey house (top floor in roof) with basement and new front boundary wall with railings above.</t>
  </si>
  <si>
    <t>29/09/2011</t>
  </si>
  <si>
    <t>2011/3564</t>
  </si>
  <si>
    <t>308-310</t>
  </si>
  <si>
    <t>Battersea Park Road</t>
  </si>
  <si>
    <t>3BU</t>
  </si>
  <si>
    <t>Alterations including insertion of new windows and formation of lightwell area, in connection with change of use of rear part of ground floor shop and associated first floor offices into two self contained two bedroom flats.</t>
  </si>
  <si>
    <t>01/05/2012</t>
  </si>
  <si>
    <t>2011/3619</t>
  </si>
  <si>
    <t>31-32</t>
  </si>
  <si>
    <t>Battersea Square</t>
  </si>
  <si>
    <t>3RA</t>
  </si>
  <si>
    <t>Alterations involving changes to front elevations including new windows openings replacing existing roofs with new traditional mansard extension at second floor level and modern third floor level glass extension as part of the conversion of the existing o</t>
  </si>
  <si>
    <t>24/08/2011</t>
  </si>
  <si>
    <t>2011/3701</t>
  </si>
  <si>
    <t>26 Blades Court</t>
  </si>
  <si>
    <t>121</t>
  </si>
  <si>
    <t>Deodar Road</t>
  </si>
  <si>
    <t>2NU</t>
  </si>
  <si>
    <t>10/04/2013</t>
  </si>
  <si>
    <t>Topsham Road</t>
  </si>
  <si>
    <t>8SP</t>
  </si>
  <si>
    <t>Demolition of existing garages and construction of 3 houses (one detached house to front of the site and two semi-detached houses to rear) and two car parking spaces.</t>
  </si>
  <si>
    <t>19/12/2014</t>
  </si>
  <si>
    <t>2014/4665</t>
  </si>
  <si>
    <t>Battersea Park East</t>
  </si>
  <si>
    <t>4LY</t>
  </si>
  <si>
    <t>Construction of a single-storey extension over the whole rear yard to extend the existing dental surgery, and a rear roof extension in connection with converting the upper floors into two flats.</t>
  </si>
  <si>
    <t>2012/3366</t>
  </si>
  <si>
    <t>76-80</t>
  </si>
  <si>
    <t>Chatham Road</t>
  </si>
  <si>
    <t>6HG</t>
  </si>
  <si>
    <t>17/09/2012</t>
  </si>
  <si>
    <t>Conversion of existing rear garage into a single studio unit, which includes the replacement of the existing garage door with new door and windows and a raised roof section to the rear with skylight windows set below the existing parapet wall.</t>
  </si>
  <si>
    <t>20/02/2014</t>
  </si>
  <si>
    <t>2013/4661</t>
  </si>
  <si>
    <t>2012/3610</t>
  </si>
  <si>
    <t>St James's Court</t>
  </si>
  <si>
    <t>Florence Way</t>
  </si>
  <si>
    <t>8EW</t>
  </si>
  <si>
    <t>03/10/2014</t>
  </si>
  <si>
    <t>Demolition of the existing care home building, and construction of a three-storey building providing 33 residential units, including affordable housing units, and associated car and cycle parking, refuse storage and landscaping.</t>
  </si>
  <si>
    <t>07/08/2012</t>
  </si>
  <si>
    <t>2012/3634</t>
  </si>
  <si>
    <t>95</t>
  </si>
  <si>
    <t>6NR</t>
  </si>
  <si>
    <t>Construction of a two-storey rear extension to provide a 1-bedroom maisonette.</t>
  </si>
  <si>
    <t>19/09/2012</t>
  </si>
  <si>
    <t>2012/3718</t>
  </si>
  <si>
    <t>06/08/2012</t>
  </si>
  <si>
    <t>2012/3934</t>
  </si>
  <si>
    <t>Abbott House</t>
  </si>
  <si>
    <t>8NW</t>
  </si>
  <si>
    <t>Construction of an additional storey at roof level to provide 5 x 1-bedroom flats with terraces, and conversion of a ground floor storage room into a 1-bedroom flat, with installation of new windows and entrance door.</t>
  </si>
  <si>
    <t>2012/3943</t>
  </si>
  <si>
    <t>6-7</t>
  </si>
  <si>
    <t>Barnard Mews</t>
  </si>
  <si>
    <t>1QU</t>
  </si>
  <si>
    <t>Change of use from office to form two houses and installation of a door in the front of no. 7.</t>
  </si>
  <si>
    <t>2012/4267</t>
  </si>
  <si>
    <t>Cambridge House</t>
  </si>
  <si>
    <t>274</t>
  </si>
  <si>
    <t>7AJ</t>
  </si>
  <si>
    <t>Excavation of new basement for children’s nursery, in association with the existing D1 use of the ground floor, including front and rear lightwells; change of use of the first floor to provide two flats, involving a first floor rear extension.</t>
  </si>
  <si>
    <t>08/11/2012</t>
  </si>
  <si>
    <t>2012/4298</t>
  </si>
  <si>
    <t>2012/4059</t>
  </si>
  <si>
    <t>210</t>
  </si>
  <si>
    <t>5SW</t>
  </si>
  <si>
    <t xml:space="preserve">Erection of first floor side extension, formation of rear first floor roof terrace and alterations to ground floor front elevation to include separate access and rear second floor window in connection with use of upper floors as a two-bedroom maisonette. </t>
  </si>
  <si>
    <t>22/11/2012</t>
  </si>
  <si>
    <t>2012/4193</t>
  </si>
  <si>
    <t>Henderson Court</t>
  </si>
  <si>
    <t>30-40</t>
  </si>
  <si>
    <t>Henderson Road</t>
  </si>
  <si>
    <t>3RR</t>
  </si>
  <si>
    <t>Demolition of three storey block of six flats and erection of three, two-storey semi-detached houses with accommodation at basement and roof levels.</t>
  </si>
  <si>
    <t>10/09/2012</t>
  </si>
  <si>
    <t>13/02/2013</t>
  </si>
  <si>
    <t>2012/4281</t>
  </si>
  <si>
    <t>59</t>
  </si>
  <si>
    <t>Loxley Road</t>
  </si>
  <si>
    <t>3LL</t>
  </si>
  <si>
    <t>Use as a single dwelling.</t>
  </si>
  <si>
    <t>2012/4323</t>
  </si>
  <si>
    <t>land adjacent</t>
  </si>
  <si>
    <t>Broadwater Road</t>
  </si>
  <si>
    <t>0DS</t>
  </si>
  <si>
    <t>Construction of 2, four-bedroom semi-detached houses with balconies to be located in the existing parking area at Broadwater Lofts.</t>
  </si>
  <si>
    <t>06/09/2012</t>
  </si>
  <si>
    <t>2012/4459</t>
  </si>
  <si>
    <t>Sefton Street</t>
  </si>
  <si>
    <t>1NA</t>
  </si>
  <si>
    <t>Alteration and conversion of the courts outbuilding to provide two amended ancillary flats to the main house, including part demolition and opening up a new ground level pathway link; amendments to the garages to incorporate the relocated stables; formati</t>
  </si>
  <si>
    <t>2014/2242</t>
  </si>
  <si>
    <t>Stewarts Road</t>
  </si>
  <si>
    <t>4UY</t>
  </si>
  <si>
    <t>Change of use from B1 (offices) to 20 residential units (use class C3).</t>
  </si>
  <si>
    <t>LDC</t>
  </si>
  <si>
    <t>24/04/2014</t>
  </si>
  <si>
    <t>2014/2395</t>
  </si>
  <si>
    <t>Demolition of existing garages and erection of four two-storey houses (plus basement) with associated landscaping and parking.</t>
  </si>
  <si>
    <t>01/05/2014</t>
  </si>
  <si>
    <t>2014/2594</t>
  </si>
  <si>
    <t>Construction of loft floor and mansard to front and side to provide an additional one bedroom flat and alterations to convert existing flat into 2 one bedroom flats.</t>
  </si>
  <si>
    <t>28/05/2014</t>
  </si>
  <si>
    <t>29/10/2014</t>
  </si>
  <si>
    <t>2014/2603</t>
  </si>
  <si>
    <t>86-88</t>
  </si>
  <si>
    <t>4BY</t>
  </si>
  <si>
    <t>09/10/2014</t>
  </si>
  <si>
    <t>Construction of extensions at ground, first and new second floor level and alterations to the site and creation of a mixed-use quarter comprising of: a new semi-public open space for external markets and occasional events; 8no. new starter shop units (Cla</t>
  </si>
  <si>
    <t>18/11/2013</t>
  </si>
  <si>
    <t>01/09/2014</t>
  </si>
  <si>
    <t>2013/4978</t>
  </si>
  <si>
    <t>6 Sherwood Court</t>
  </si>
  <si>
    <t>3UY</t>
  </si>
  <si>
    <t>Prior approval for conversion of office (Use Class B1a) to residential unit (Use Class C3).</t>
  </si>
  <si>
    <t>2013/5043</t>
  </si>
  <si>
    <t>129-139</t>
  </si>
  <si>
    <t>Beaumont Road</t>
  </si>
  <si>
    <t>6RY</t>
  </si>
  <si>
    <t>134/134a</t>
  </si>
  <si>
    <t>3JR</t>
  </si>
  <si>
    <t>Small Sites Allowance)</t>
  </si>
  <si>
    <t>Potential Sites (Unidentified)</t>
  </si>
  <si>
    <t>Tenure Unknown</t>
  </si>
  <si>
    <t>Conversion of upper floors to form 1 x one-bedroom flat and 1 x two-bedroom maisonette and erection of rear dormer roof extension.</t>
  </si>
  <si>
    <t>2014/2590</t>
  </si>
  <si>
    <t>Corsehill Street</t>
  </si>
  <si>
    <t>6NF</t>
  </si>
  <si>
    <t>Use of property as a single dwellinghouse (C3)</t>
  </si>
  <si>
    <t>Alterations involving removal of existing substation, storage and refuse buildings and construction of a five-storey building to provide approx 260sqm of commercial floorspace (Classes A1, A2 and B1) at ground floor level with 22 flats above including bal</t>
  </si>
  <si>
    <t>11/05/2012</t>
  </si>
  <si>
    <t>2012/2235</t>
  </si>
  <si>
    <t>Egliston Lawns</t>
  </si>
  <si>
    <t>Egliston Mews</t>
  </si>
  <si>
    <t>1AL</t>
  </si>
  <si>
    <t>13/03/2013</t>
  </si>
  <si>
    <t>Demolition of an existing two-storey detached house. Erection of a two-storey plus basement house.</t>
  </si>
  <si>
    <t>15/05/2012</t>
  </si>
  <si>
    <t>29/08/2012</t>
  </si>
  <si>
    <t>2012/2267</t>
  </si>
  <si>
    <t>Salcombe Gardens</t>
  </si>
  <si>
    <t>SW4</t>
  </si>
  <si>
    <t>9RY</t>
  </si>
  <si>
    <t>28/08/2013</t>
  </si>
  <si>
    <t>12/11/2010</t>
  </si>
  <si>
    <t>14/02/2011</t>
  </si>
  <si>
    <t>2010/4842</t>
  </si>
  <si>
    <t>133a</t>
  </si>
  <si>
    <t>Erection of additional floor at rear to provide a 1 x bedroom flat with rear roof terrace.</t>
  </si>
  <si>
    <t>02/03/2011</t>
  </si>
  <si>
    <t>2011/0481</t>
  </si>
  <si>
    <t>Wandle Road</t>
  </si>
  <si>
    <t>7DW</t>
  </si>
  <si>
    <t>Demolition of existing house. Erection of four-storey house (with fourth-storey in the roof) and with basement including formation of front and rear light wells. Also incorporation of French doors and safety railings at first and second floor levels to re</t>
  </si>
  <si>
    <t>2011/1235</t>
  </si>
  <si>
    <t>8RL</t>
  </si>
  <si>
    <t>Conversion of flats into a single dwelling house.</t>
  </si>
  <si>
    <t>01/04/2011</t>
  </si>
  <si>
    <t>15/06/2011</t>
  </si>
  <si>
    <t>2011/1688</t>
  </si>
  <si>
    <t>1 Station Parade</t>
  </si>
  <si>
    <t>9AZ</t>
  </si>
  <si>
    <t>Part ground/1st/2nd floor rear extension with terrace at 1st floor; change of use of ground and basement to takeaway (A5) &amp; installation of rear extract flue; use of upper floors as 2 x 2-bedroom flats &amp; 2 x 1-bedroom flats.</t>
  </si>
  <si>
    <t>09/05/2011</t>
  </si>
  <si>
    <t>Blocks A 04/5</t>
  </si>
  <si>
    <t>Phase 2 Blocks A02/4/5</t>
  </si>
  <si>
    <t>Phase 2 Blocks A04/5</t>
  </si>
  <si>
    <t>2011/2456</t>
  </si>
  <si>
    <t>Land between Longhedge Close &amp; Shaftesbury Christian Centre</t>
  </si>
  <si>
    <t>Austin Road</t>
  </si>
  <si>
    <t>Erection of 2, two-storey semi-detached houses on existing vacant car park.</t>
  </si>
  <si>
    <t>04/07/2011</t>
  </si>
  <si>
    <t>2011/2462</t>
  </si>
  <si>
    <t>Nine Elms Parkside</t>
  </si>
  <si>
    <t>Royal Mail Group Site</t>
  </si>
  <si>
    <t>Conversion of house into three flats, excavation of basement and formation of front lightwell, and construction of single storey side extension (Renewal of pp 2008/1741 dated 5/6/08).</t>
  </si>
  <si>
    <t>04/06/2011</t>
  </si>
  <si>
    <t>11/07/2011</t>
  </si>
  <si>
    <t>2011/2164</t>
  </si>
  <si>
    <t>9SD</t>
  </si>
  <si>
    <t>Alterations and extensions including demolition of existing rear garage; excavation of additional floorspace at basement level with formation of front lightwell; erection of single storey rear extension; construction of rear roof extension; erection of ex</t>
  </si>
  <si>
    <t>07/06/2007</t>
  </si>
  <si>
    <t>24/08/2007</t>
  </si>
  <si>
    <t>2007/2802</t>
  </si>
  <si>
    <t>Boutflower Road</t>
  </si>
  <si>
    <t>1RE</t>
  </si>
  <si>
    <t>21/01/2010</t>
  </si>
  <si>
    <t>Construction of a single-storey front extension to create a new entrance fronting Grant Road and double height and two-storey side and rear extensions to extend the existing sanctuary hall and to provide a new fully glazed multi-purpose meeting hall and a</t>
  </si>
  <si>
    <t>2013/5758</t>
  </si>
  <si>
    <t>Change of use at first floor level from offices (Class B1a) to residential (Class C3), to provide 2 flats (Prior Approval Application).</t>
  </si>
  <si>
    <t>2013/5759</t>
  </si>
  <si>
    <t>5-18 Spice Court</t>
  </si>
  <si>
    <t>Ivory Square</t>
  </si>
  <si>
    <t>3UE</t>
  </si>
  <si>
    <t>2001/02</t>
  </si>
  <si>
    <t>2002/03</t>
  </si>
  <si>
    <t>2003/04</t>
  </si>
  <si>
    <t>2004/05</t>
  </si>
  <si>
    <t>2005/06</t>
  </si>
  <si>
    <t>2006/07</t>
  </si>
  <si>
    <t>2007/08</t>
  </si>
  <si>
    <t>2008/09</t>
  </si>
  <si>
    <t>2009/10</t>
  </si>
  <si>
    <t>2010/11</t>
  </si>
  <si>
    <t>2011/12</t>
  </si>
  <si>
    <t>Table 2</t>
  </si>
  <si>
    <t>Total Affordable</t>
  </si>
  <si>
    <t>Units</t>
  </si>
  <si>
    <t>%</t>
  </si>
  <si>
    <t>New Build</t>
  </si>
  <si>
    <t>Conversions</t>
  </si>
  <si>
    <t>Gross</t>
  </si>
  <si>
    <t>Net</t>
  </si>
  <si>
    <t>Table 3</t>
  </si>
  <si>
    <t>Table 4</t>
  </si>
  <si>
    <t>Table 5</t>
  </si>
  <si>
    <t>New Permissions</t>
  </si>
  <si>
    <t>Table 6</t>
  </si>
  <si>
    <t>Housing Capacity</t>
  </si>
  <si>
    <t xml:space="preserve">Gross </t>
  </si>
  <si>
    <t>Redevelopment of the site to provide a four-storey mixed use building consisting of food retail (use class A1) on the ground floor and nine residential units (5 x 2 bedroom, 4 x 3 bedroom), incorporating one off-street disabled car parking space and on-st</t>
  </si>
  <si>
    <t>2013/6324</t>
  </si>
  <si>
    <t>Atheldene Centre</t>
  </si>
  <si>
    <t>305</t>
  </si>
  <si>
    <t>4EQ</t>
  </si>
  <si>
    <t>17/02/2014</t>
  </si>
  <si>
    <t>Demolition of existing buildings and erection of part three, part single-storey building to provide two-form entry primary school and nursery, with associated landscaping, a Multi-Use Games Area and parking and felling of 16 trees. (Full details). Outline</t>
  </si>
  <si>
    <t>20/12/2013</t>
  </si>
  <si>
    <t>21/03/2014</t>
  </si>
  <si>
    <t>2013/6445</t>
  </si>
  <si>
    <t>86</t>
  </si>
  <si>
    <t>8QY</t>
  </si>
  <si>
    <t>Change of use from 2 flats to single family dwelling house.</t>
  </si>
  <si>
    <t>16/01/2014</t>
  </si>
  <si>
    <t>2013/6476</t>
  </si>
  <si>
    <t>Land rear of 57</t>
  </si>
  <si>
    <t>57</t>
  </si>
  <si>
    <t>Montana Road</t>
  </si>
  <si>
    <t>8SN</t>
  </si>
  <si>
    <t>Conversion of ground floor commercial unit (Class A1) to a 2 bedroom flat, with associated external alterations.</t>
  </si>
  <si>
    <t>2014/0874</t>
  </si>
  <si>
    <t>9LR</t>
  </si>
  <si>
    <t>Change of use from doctors surgery (Class D1) to four new flats (1 x 1 bedroom, 2 x 2 bedroom and 1 x 3 bedroom flats) involving window and door alterations to existing fenestration, first floor extension, demolition of part of rear building to form new l</t>
  </si>
  <si>
    <t>19/02/2014</t>
  </si>
  <si>
    <t>2014/0910</t>
  </si>
  <si>
    <t>Former Battersea Police Station 112-118</t>
  </si>
  <si>
    <t>112-118</t>
  </si>
  <si>
    <t>3AF</t>
  </si>
  <si>
    <t>Part demolition and part retention of existing building; erection of extensions to the rear up to five-storeys high (lower ground to third floor level); use of enlarged building to provide 46 residential units of both private and affordable tenure, with c</t>
  </si>
  <si>
    <t>14/02/2014</t>
  </si>
  <si>
    <t>13/06/2014</t>
  </si>
  <si>
    <t>2014/0928</t>
  </si>
  <si>
    <t>Erection of 1 x 4-bedroom and 1 x 3-bedroom two-storey dwellinghouses with attic accommodation, fronting onto Ritherdon Road.</t>
  </si>
  <si>
    <t>2014/0989</t>
  </si>
  <si>
    <t>6AF</t>
  </si>
  <si>
    <t>Erection of single-storey front extension and bicycle storage, part-single, part two-storey rear extension and roof extension to provide third floor level of accommodation in connection with conversion into two flats with rear roof terraces at first and t</t>
  </si>
  <si>
    <t>19/06/2014</t>
  </si>
  <si>
    <t>2014/1046</t>
  </si>
  <si>
    <t>First Floor</t>
  </si>
  <si>
    <t>19</t>
  </si>
  <si>
    <t>0SN</t>
  </si>
  <si>
    <t>07/10/2014</t>
  </si>
  <si>
    <t>Application for determination of whether prior approval is required for change of use from offices (Class B1a) to residential use (Class C3) as 2 x 1-bedroom flats.</t>
  </si>
  <si>
    <t>17/04/2014</t>
  </si>
  <si>
    <t>2014/1362</t>
  </si>
  <si>
    <t>58-60</t>
  </si>
  <si>
    <t>1PR</t>
  </si>
  <si>
    <t>19/01/2015</t>
  </si>
  <si>
    <t>Application for determination of whether prior approval is required for change of use of first, second and third floors from offices (Class B1a) to residential use (Class C3) as 3 x two-bedroom flats.</t>
  </si>
  <si>
    <t>13/05/2014</t>
  </si>
  <si>
    <t>2014/1523</t>
  </si>
  <si>
    <t>Doddington Childrens Centre</t>
  </si>
  <si>
    <t>259</t>
  </si>
  <si>
    <t>4LF</t>
  </si>
  <si>
    <t xml:space="preserve">Conversion of a former childrens centre (Class D1 non residential instituation) into six self contained flats (Class C3 dwellinghouse) for use as short term lets to homeless families prior to re-housing with external alterations including installation of </t>
  </si>
  <si>
    <t>24/03/2014</t>
  </si>
  <si>
    <t>2014/1544</t>
  </si>
  <si>
    <t>175-177</t>
  </si>
  <si>
    <t>3RN</t>
  </si>
  <si>
    <t>01/12/2014</t>
  </si>
  <si>
    <t>Reconfiguration of existing first floor flat layout and construction of first floor rear extension to provide one self-contained studio flat.</t>
  </si>
  <si>
    <t>2014/1569</t>
  </si>
  <si>
    <t>Foxmore Street</t>
  </si>
  <si>
    <t>4PU</t>
  </si>
  <si>
    <t>Excavation of floorspace at basement level with associated front and rear lightwells; construction of single storey rear extension and second floor rear extension; construction of dormer extension to rear roofslope to provide access to proposed roof terra</t>
  </si>
  <si>
    <t>26/03/2014</t>
  </si>
  <si>
    <t>26/06/2014</t>
  </si>
  <si>
    <t>2014/1625</t>
  </si>
  <si>
    <t>32</t>
  </si>
  <si>
    <t>Demolition of existing buildings and erection of four storey (plus basement) building comprising commercial units at basement and ground floors (Financial and Professional Services, Class A2 and Restaurant and cafe, Class A3) and six flats on upper floors</t>
  </si>
  <si>
    <t>01/11/2007</t>
  </si>
  <si>
    <t>18/03/2008</t>
  </si>
  <si>
    <t>2007/5973</t>
  </si>
  <si>
    <t>04/01/2010</t>
  </si>
  <si>
    <t>Mansard extension to create two additional floors and conversion of upper floors to form five flats; excavation of basement to be used for ancillary storage for restaurant.</t>
  </si>
  <si>
    <t>26/11/2007</t>
  </si>
  <si>
    <t>15/02/2008</t>
  </si>
  <si>
    <t>2008/1576</t>
  </si>
  <si>
    <t>206</t>
  </si>
  <si>
    <t>7HP</t>
  </si>
  <si>
    <t>Construction of rear roof extension, conversion of upper floors to provide 2 self contained flats and retention of shed/storage area to the rear.</t>
  </si>
  <si>
    <t>02/04/2008</t>
  </si>
  <si>
    <t>26/06/2008</t>
  </si>
  <si>
    <t>2009/4108</t>
  </si>
  <si>
    <t>Land at Heath Rise</t>
  </si>
  <si>
    <t>Kersfield Road</t>
  </si>
  <si>
    <t>Erection of part four/part five storey building to provide 8 x 2-bed and 1 x 3-bed flats with balconies and roof terraces; 11 basement level and 6 surface parking spaces at the rear accessed from Kersfield Road.</t>
  </si>
  <si>
    <t>01/12/2009</t>
  </si>
  <si>
    <t>18/02/2010</t>
  </si>
  <si>
    <t>2009/4529</t>
  </si>
  <si>
    <t>Land adjoining 45</t>
  </si>
  <si>
    <t>Airedale Road</t>
  </si>
  <si>
    <t>8SQ</t>
  </si>
  <si>
    <t>Erection of part single/part two/part three storey house, plus basement, with off-street parking space; alterations to existing parking area (There is a concurrent application for this site (2009/4528), main differences being the width of the house and ex</t>
  </si>
  <si>
    <t>2010/1018</t>
  </si>
  <si>
    <t>Unit 2</t>
  </si>
  <si>
    <t>Units 1 &amp; 2 The Stableyard</t>
  </si>
  <si>
    <t>01/04/2012</t>
  </si>
  <si>
    <t>Change of use of units 1 and 2 from business use to mixed business and residential use.</t>
  </si>
  <si>
    <t>17/03/2010</t>
  </si>
  <si>
    <t>2010/1122</t>
  </si>
  <si>
    <t>953-959</t>
  </si>
  <si>
    <t>0LR</t>
  </si>
  <si>
    <t>05/12/2014</t>
  </si>
  <si>
    <t>Redevelopment to provide a four-storey building comprising retail use (Class A1) and 31 flats with associated basement parking and storage.</t>
  </si>
  <si>
    <t>15/03/2010</t>
  </si>
  <si>
    <t>05/11/2010</t>
  </si>
  <si>
    <t>2010/1337</t>
  </si>
  <si>
    <t>3JS</t>
  </si>
  <si>
    <t>Construction of "mansard" roof providing an additional floor, and first and second floor rear extensions; conversion of upper floors into 3 flats; alterations to shopfront and rear extraction flue.</t>
  </si>
  <si>
    <t>09/04/2010</t>
  </si>
  <si>
    <t>2010/1702</t>
  </si>
  <si>
    <t>181-199 (Geyfords)</t>
  </si>
  <si>
    <t>181-207</t>
  </si>
  <si>
    <t>0SZ</t>
  </si>
  <si>
    <t>Demolition of existing buildings. Redevelopment to provide part three/part four/part five-storey buildings in a mixed commercial/residential development including retail (class A1); financial and professional (class A2); restaurant/cafes (class A3); non r</t>
  </si>
  <si>
    <t>201-207 (Carpetright)</t>
  </si>
  <si>
    <t>Conversion of two existing flats into a single dwelling house and elevational alterations</t>
  </si>
  <si>
    <t>18/05/2012</t>
  </si>
  <si>
    <t>2012/2007</t>
  </si>
  <si>
    <t>12-12a</t>
  </si>
  <si>
    <t>Bellevue Road</t>
  </si>
  <si>
    <t>7EG</t>
  </si>
  <si>
    <t>Alterations including first and second floor extensions to front and rear to provide an additional flat and alterations to existing flat.</t>
  </si>
  <si>
    <t>2012/2133</t>
  </si>
  <si>
    <t>Colson Way</t>
  </si>
  <si>
    <t>1SD</t>
  </si>
  <si>
    <t>Lifetime Homes</t>
  </si>
  <si>
    <t>Net Studio Units</t>
  </si>
  <si>
    <t>Net 1 bed Units</t>
  </si>
  <si>
    <t>Net 2 bed Units</t>
  </si>
  <si>
    <t>Net 3 bed Units</t>
  </si>
  <si>
    <t>Net 4 bed Units</t>
  </si>
  <si>
    <t>Net 5+ bed Units</t>
  </si>
  <si>
    <t>Net NK Units</t>
  </si>
  <si>
    <t>Net Studio Flat</t>
  </si>
  <si>
    <t>Net 1 bed Flat</t>
  </si>
  <si>
    <t>27/02/2014</t>
  </si>
  <si>
    <t>2013/5474</t>
  </si>
  <si>
    <t>70</t>
  </si>
  <si>
    <t>2UJ</t>
  </si>
  <si>
    <t>Demolition of existing vacant shop unit at ground floor. Erection of new residential extension to provide accommodation on two levels in connection with the internal reconfiguration of part of the existing building to create 1 x studio, 1 x 1-bedroom unit</t>
  </si>
  <si>
    <t>01/11/2013</t>
  </si>
  <si>
    <t>2013/5484</t>
  </si>
  <si>
    <t>External alterations to rear facade in connection with the formation of a one bedroom self-contained flat to basement.</t>
  </si>
  <si>
    <t>2013/5485</t>
  </si>
  <si>
    <t>316</t>
  </si>
  <si>
    <t>4EH</t>
  </si>
  <si>
    <t>Erection of rear mansard roof extension (with french doors and safety railings) in connection with the use of the property as two x 1-bedroom flats.</t>
  </si>
  <si>
    <t>2013/5563</t>
  </si>
  <si>
    <t>1a</t>
  </si>
  <si>
    <t>Bennerley Road</t>
  </si>
  <si>
    <t>6DR</t>
  </si>
  <si>
    <t>Demolition of existing garage and erection of a three-storey house.</t>
  </si>
  <si>
    <t>2013/5564</t>
  </si>
  <si>
    <t>4ES</t>
  </si>
  <si>
    <t>Prior approval for conversion of office (Use Class B1a) on first and second floors to a residential unit (Use Class C3).</t>
  </si>
  <si>
    <t>17/12/2013</t>
  </si>
  <si>
    <t>2013/5602</t>
  </si>
  <si>
    <t>Captain Cook</t>
  </si>
  <si>
    <t>408</t>
  </si>
  <si>
    <t>6JP</t>
  </si>
  <si>
    <t>9HJ</t>
  </si>
  <si>
    <t>Conversion of existing house to from 6 self contained flats (2 x 1
 bedroom, 2 x 2 bedroom and 2 x 3 bedroom flats) pus alterations involving excavation at basement level with front and rear lightwells, window and door alterations to existing fenestration</t>
  </si>
  <si>
    <t>2014/1954</t>
  </si>
  <si>
    <t>5JP</t>
  </si>
  <si>
    <t>Change of use of ancillary basement accommodation (A1) and first floor office (B1) to three-bedroom flat, with ancillary accommodation within the basement (C3), including two new projecting windows in rear elevation.</t>
  </si>
  <si>
    <t>2013/4462</t>
  </si>
  <si>
    <t>111</t>
  </si>
  <si>
    <t>2TJ</t>
  </si>
  <si>
    <t>Demolition of existing building. Erection of up to 11-storey building (41.9m) comprising of 37 residential units (Class C3); 1204 sq. m of flexible commercial floorspace (Class A1, A2, A3 and B1) at ground and first floor levels together with basement car</t>
  </si>
  <si>
    <t>15/05/2014</t>
  </si>
  <si>
    <t>2013/4692</t>
  </si>
  <si>
    <t>169</t>
  </si>
  <si>
    <t>Upper tooting Road</t>
  </si>
  <si>
    <t>7TJ</t>
  </si>
  <si>
    <t>07/01/2014</t>
  </si>
  <si>
    <t>Formation of a dormer to the rear roof, installation of a replacement window on flank elevation of rear addition, installation of a rooflight and internal alterations all in connection with the formation of three self-contained units (1 X 2 - bedroom, &amp; t</t>
  </si>
  <si>
    <t>08/11/2013</t>
  </si>
  <si>
    <t>2013/4946</t>
  </si>
  <si>
    <t>4-8</t>
  </si>
  <si>
    <t>Ground floor Block A</t>
  </si>
  <si>
    <t>2009/3372</t>
  </si>
  <si>
    <t>Phase III Riverside Quarter</t>
  </si>
  <si>
    <t>Block 5c</t>
  </si>
  <si>
    <t>Point Pleasant</t>
  </si>
  <si>
    <t>SW18</t>
  </si>
  <si>
    <t>1PE</t>
  </si>
  <si>
    <t>31/03/2011</t>
  </si>
  <si>
    <t>01/04/2015</t>
  </si>
  <si>
    <t>01/09/2015</t>
  </si>
  <si>
    <t>19/06/2015</t>
  </si>
  <si>
    <t>Demolition of existing garages and erection of 9 x terraced houses and 12 x flats  arranged over five floors including basement car parking for 24 cars and cycle storage;  provision of replacement surface car park for 19 cars for the sole use of residents</t>
  </si>
  <si>
    <t>M</t>
  </si>
  <si>
    <t>2011/4771</t>
  </si>
  <si>
    <t>10</t>
  </si>
  <si>
    <t>Stonells Road</t>
  </si>
  <si>
    <t>6HQ</t>
  </si>
  <si>
    <t>Demolition of existing mid-terrace house and construction of three storey house with basement excavation of entire plot, rear terrace at 2nd floor level,  2 x rear lightwells  and single storey annex in rear garden</t>
  </si>
  <si>
    <t>22/02/2012</t>
  </si>
  <si>
    <t>2011/5060</t>
  </si>
  <si>
    <t>Hillgate Place</t>
  </si>
  <si>
    <t>18-20</t>
  </si>
  <si>
    <t>Balham Hill</t>
  </si>
  <si>
    <t>9ER</t>
  </si>
  <si>
    <t>Erection of a single-storey rear extension to ground floor retail unit. Erection of mansard roof extension to rear roof and above part of rear addition including roof terraces at first and second floor levels. All in connection with conversion of the uppe</t>
  </si>
  <si>
    <t>08/12/2014</t>
  </si>
  <si>
    <t>2014/5925</t>
  </si>
  <si>
    <t>177A</t>
  </si>
  <si>
    <t>Use of part of ground floor shop area to enlarge existing studio flat into 1x1 bedroom flat with external alterations including additional windows.</t>
  </si>
  <si>
    <t>2014/5959</t>
  </si>
  <si>
    <t>Certificate of lawfulness for a change of use of existing basement and ground floor offices B1(a) to 7 residential units (Class C3) pursuant to prior approval ref: 2013/4673.</t>
  </si>
  <si>
    <t>11/12/2014</t>
  </si>
  <si>
    <t>2014/6006</t>
  </si>
  <si>
    <t>Coysh Court</t>
  </si>
  <si>
    <t>Erection of four-storey side extension to provide 2x1 bedroom flats with balconies.  Demolition of existing rear garages to provide 16 car parking spaces and decking in rear garden.</t>
  </si>
  <si>
    <t>2014/6103</t>
  </si>
  <si>
    <t>216</t>
  </si>
  <si>
    <t>Second floor rear extension and third floor mansard roof extension (incorporating French doors and balconies to the rear), to create 4 self-contained flats (2 x 3 bedroom, 2 x 1 bedroom); and external alterations to the front elevation.</t>
  </si>
  <si>
    <t>2014/6138</t>
  </si>
  <si>
    <t>2-14</t>
  </si>
  <si>
    <t>1PN</t>
  </si>
  <si>
    <t>Change of use of offices (B1 use) to residential (C3 use) on the ground floor (access only) first, second and third floors to create eight residential units.</t>
  </si>
  <si>
    <t>2014/6140</t>
  </si>
  <si>
    <t>Unit 3 Bendon Valley</t>
  </si>
  <si>
    <t>218-220</t>
  </si>
  <si>
    <t>4EA</t>
  </si>
  <si>
    <t>NEV</t>
  </si>
  <si>
    <t>2010/1896</t>
  </si>
  <si>
    <t>04/08/2015</t>
  </si>
  <si>
    <t>Net 4 bed Flat</t>
  </si>
  <si>
    <t>Capacity and Phasing Assumptions</t>
  </si>
  <si>
    <t>Social/Affordable Rent</t>
  </si>
  <si>
    <t>10.06.00</t>
  </si>
  <si>
    <t>02.01.13</t>
  </si>
  <si>
    <t>02.01.17</t>
  </si>
  <si>
    <t>02.01.20</t>
  </si>
  <si>
    <t>03.09.00</t>
  </si>
  <si>
    <t>03.10.00</t>
  </si>
  <si>
    <t>Y</t>
  </si>
  <si>
    <t>Wandsworth Town Centre</t>
  </si>
  <si>
    <t>Clapham Junction Town Centre</t>
  </si>
  <si>
    <t>Tooting Town Centre</t>
  </si>
  <si>
    <t>Putney Town Centre</t>
  </si>
  <si>
    <t>Phasing Total</t>
  </si>
  <si>
    <t>Phasing &amp; Investment Study</t>
  </si>
  <si>
    <t>2014/2978</t>
  </si>
  <si>
    <t>85A</t>
  </si>
  <si>
    <t>1EU</t>
  </si>
  <si>
    <t>Erection of 2 front dormer windows and rear roof extension in connection with change of use to single family dwelling house.</t>
  </si>
  <si>
    <t>28/12/2011</t>
  </si>
  <si>
    <t>08/02/2012</t>
  </si>
  <si>
    <t>Erection of rear mansard roof extension to main roof and above part of back addition to provide an additional storey of accommodation.</t>
  </si>
  <si>
    <t>15/08/2014</t>
  </si>
  <si>
    <t>2014/4756</t>
  </si>
  <si>
    <t>63C</t>
  </si>
  <si>
    <t>6HN</t>
  </si>
  <si>
    <t>Excavation under front garden and formation of lightwells at front and rear, in connection with the creation of 2 x 1 bedroom flats at basement level. New railings to rear garden. Provision of cycle storage at front of building.</t>
  </si>
  <si>
    <t>19/06/2013</t>
  </si>
  <si>
    <t>2013/1282</t>
  </si>
  <si>
    <t>Greenview Court</t>
  </si>
  <si>
    <t>Baskerville Road</t>
  </si>
  <si>
    <t>3RP</t>
  </si>
  <si>
    <t>09.15.00</t>
  </si>
  <si>
    <t>Atheldene, Garratt Lane, SW18 (remaining)</t>
  </si>
  <si>
    <t>Other Identified Sites at 31/03/2015</t>
  </si>
  <si>
    <t>04. Pending or at Appeal</t>
  </si>
  <si>
    <t>H-Horizon House</t>
  </si>
  <si>
    <t>2010/4549</t>
  </si>
  <si>
    <t>Land adjoining 2</t>
  </si>
  <si>
    <t>Private</t>
  </si>
  <si>
    <t>2011/5653</t>
  </si>
  <si>
    <t>227-231</t>
  </si>
  <si>
    <t>5RJ</t>
  </si>
  <si>
    <t>House &gt; Flats</t>
  </si>
  <si>
    <t>Flats &gt; House</t>
  </si>
  <si>
    <t>Flats &gt; Flats</t>
  </si>
  <si>
    <t>Clapham Junction</t>
  </si>
  <si>
    <t>Putney</t>
  </si>
  <si>
    <t>Table 15</t>
  </si>
  <si>
    <t>Table 16</t>
  </si>
  <si>
    <t>Additional Homes (net)</t>
  </si>
  <si>
    <t>London Plan Target</t>
  </si>
  <si>
    <t>% of Target</t>
  </si>
  <si>
    <t>Conventional Supply</t>
  </si>
  <si>
    <t>Non self-contained household spaces</t>
  </si>
  <si>
    <t>Unspecified</t>
  </si>
  <si>
    <t>Performance against London Plan (July 2011) target (2011 to 2021)</t>
  </si>
  <si>
    <t>Policy Area</t>
  </si>
  <si>
    <t>Nine Elms and north-east Battersea</t>
  </si>
  <si>
    <t>Change of use</t>
  </si>
  <si>
    <t>Change of use from office (Use B1(a) to residential (Use Class 3) to provide a single residential unit.</t>
  </si>
  <si>
    <t>2014/6173</t>
  </si>
  <si>
    <t>Elsynge Road</t>
  </si>
  <si>
    <t>2HR</t>
  </si>
  <si>
    <t xml:space="preserve">Erection of a three-storey rear extension with partial roof terrace above with screening and balustrading. Erection of part single, part two-storey side extension and erection of roof extension to main rear roof (including raising the ridge by 200mm) and </t>
  </si>
  <si>
    <t>05/02/2015</t>
  </si>
  <si>
    <t>2014/6181</t>
  </si>
  <si>
    <t>6DS</t>
  </si>
  <si>
    <t>2011/0723</t>
  </si>
  <si>
    <t>48b</t>
  </si>
  <si>
    <t>6HT</t>
  </si>
  <si>
    <t>Demolition of existing garage and construction of two-storey house.</t>
  </si>
  <si>
    <t>07/03/2011</t>
  </si>
  <si>
    <t>2011/0862</t>
  </si>
  <si>
    <t>543</t>
  </si>
  <si>
    <t>Prior approval for conversion of office (class B1) into 1 x one-bedroom units and 4 x two-bedroom residential units (class C3) on part of first and part of second floor levels.</t>
  </si>
  <si>
    <t>12/06/2014</t>
  </si>
  <si>
    <t>2014/3466</t>
  </si>
  <si>
    <t>Units 21,22 &amp; 23 Ransomes Dock</t>
  </si>
  <si>
    <t>Change of use of 264 sqm of floorspace at second floor level from Office Use (Class B1a) to residential (Class C3) to provide three flats.</t>
  </si>
  <si>
    <t>2014/3467</t>
  </si>
  <si>
    <t>Demolition of two single storey prefabricated concrete lock up storage units and excavation to enable erection of 1 x 3 bedroom three-storey house with office (as live/work unit) included at basement level.</t>
  </si>
  <si>
    <t>2014/3470</t>
  </si>
  <si>
    <t>Units 25, 26, 27 &amp; 28 Ransomes Dock</t>
  </si>
  <si>
    <t>17/03/2011</t>
  </si>
  <si>
    <t>2011/1046</t>
  </si>
  <si>
    <t>Dover Park Drive</t>
  </si>
  <si>
    <t>5BG</t>
  </si>
  <si>
    <t>21/08/2012</t>
  </si>
  <si>
    <t>Demolition of single dwelling and erection of a two storey (plus basement) dwelling with off street parking and cycle and refuse store in front garden.</t>
  </si>
  <si>
    <t>2011/1088</t>
  </si>
  <si>
    <t>Land adjoining 175</t>
  </si>
  <si>
    <t>9HQ</t>
  </si>
  <si>
    <t>The erection of a new two-storey one-bedroom house on land adjacent to 175 Bedford Hill.</t>
  </si>
  <si>
    <t>22/03/2011</t>
  </si>
  <si>
    <t>2011/1812</t>
  </si>
  <si>
    <t>782</t>
  </si>
  <si>
    <t>0LZ</t>
  </si>
  <si>
    <t>Change of use of ground floor to form a 2-bedroom flat, including alterations to shopfront and installation of new windows at the rear.</t>
  </si>
  <si>
    <t>14/05/2011</t>
  </si>
  <si>
    <t>21/06/2011</t>
  </si>
  <si>
    <t>2011/2028</t>
  </si>
  <si>
    <t>317-327</t>
  </si>
  <si>
    <t>4DX</t>
  </si>
  <si>
    <t>Granville Road</t>
  </si>
  <si>
    <t>5SL</t>
  </si>
  <si>
    <t>Demolition of existing buildings.  Erection of three-storey building. Ground floor to provide business accommodation/offices (Class B1) and a single 2 bedroom work/live flat. Eight x 2 bedroom flats on the upper floors. Parking for 6 vehicles at rear.  (R</t>
  </si>
  <si>
    <t>19/07/2011</t>
  </si>
  <si>
    <t>2011/2030</t>
  </si>
  <si>
    <t>8DZ</t>
  </si>
  <si>
    <t>05.02.00</t>
  </si>
  <si>
    <t>06.01.02</t>
  </si>
  <si>
    <t>06.01.03</t>
  </si>
  <si>
    <t>06.03.00</t>
  </si>
  <si>
    <t>02.01.24</t>
  </si>
  <si>
    <t>02.01.11</t>
  </si>
  <si>
    <t>02.01.21</t>
  </si>
  <si>
    <t>10.03.00</t>
  </si>
  <si>
    <t>10.09.00</t>
  </si>
  <si>
    <t>08.03.00</t>
  </si>
  <si>
    <t>06.02.06</t>
  </si>
  <si>
    <t>03.11.00</t>
  </si>
  <si>
    <t>07.01.00</t>
  </si>
  <si>
    <t>08.01.00</t>
  </si>
  <si>
    <t>04.01.03</t>
  </si>
  <si>
    <t>10.05.00</t>
  </si>
  <si>
    <t>06.01.01</t>
  </si>
  <si>
    <t>03.07.00</t>
  </si>
  <si>
    <t>03.06.00</t>
  </si>
  <si>
    <t>03.08.00</t>
  </si>
  <si>
    <t>10.04.00</t>
  </si>
  <si>
    <t>Demolition of existing building and redevelopment to provide 8 dwellings comprising 6 houses and 2 maisonettes.</t>
  </si>
  <si>
    <t>2014/2824</t>
  </si>
  <si>
    <t>5LT</t>
  </si>
  <si>
    <t>Conversion of single dwelling above ground floor shop into two flats, including installation of front entrance door; erection of rear mansard extension (with French doors and railings); roof extension over part of back addition with access to roof terrace</t>
  </si>
  <si>
    <t>22/05/2014</t>
  </si>
  <si>
    <t>15/07/2014</t>
  </si>
  <si>
    <t>2014/3143</t>
  </si>
  <si>
    <t>133</t>
  </si>
  <si>
    <t>Louisville Road</t>
  </si>
  <si>
    <t>8RN</t>
  </si>
  <si>
    <t>Reinstatement of single family dwelling from 3 no.bedsits, erection of single storey side and rear extension and formation of front lightwell in connection with basement alterations.</t>
  </si>
  <si>
    <t>03/06/2014</t>
  </si>
  <si>
    <t>29/07/2014</t>
  </si>
  <si>
    <t>2014/3191</t>
  </si>
  <si>
    <t>19 &amp; 21</t>
  </si>
  <si>
    <t xml:space="preserve">Demolition of existing infill extensions and erection of new two-storey (ground and first floor) infill extension; excavation to enlarge existing basement and formation of front lightwell in connection with conversion of both properties from 4 flats to 4 </t>
  </si>
  <si>
    <t>04/06/2014</t>
  </si>
  <si>
    <t>2014/3306</t>
  </si>
  <si>
    <t>Hardwicks Way</t>
  </si>
  <si>
    <t>4JS</t>
  </si>
  <si>
    <t>01/10/2014</t>
  </si>
  <si>
    <t>Prior approval for conversion of office (class B1) into a  two-bedroom residential unit (class C3).</t>
  </si>
  <si>
    <t>04/07/2014</t>
  </si>
  <si>
    <t>25/07/2014</t>
  </si>
  <si>
    <t>2014/3667</t>
  </si>
  <si>
    <t>80</t>
  </si>
  <si>
    <t>Chartfield Avenue</t>
  </si>
  <si>
    <t>07/07/2014</t>
  </si>
  <si>
    <t>21/10/2014</t>
  </si>
  <si>
    <t>2014/3690</t>
  </si>
  <si>
    <t>Demolition of existing residential property and erection of two three-storey plus basement semi-detached houses; including single-storey basement back addition with ground floor level rear garden terraces and excavation of rear basement lightwells with as</t>
  </si>
  <si>
    <t>Change of use of lower ground and ground floors from office (Class B1a) to residential (Class C3), to provide 1 x maisonette. (Prior Approval Application).</t>
  </si>
  <si>
    <t>2014/1559</t>
  </si>
  <si>
    <t>22/04/2010</t>
  </si>
  <si>
    <t>Erection of rear mansard roof extension to main roof including raising ridge by 300mm and other alterations in connection with conversion into two flats.</t>
  </si>
  <si>
    <t>2014/1583</t>
  </si>
  <si>
    <t>Use of the ground and lower ground levels as two self-contained flats.</t>
  </si>
  <si>
    <t>Erection of single-storey side and rear extension in connection with the change of use of rear part of the existing ground floor shop (use class A1) to a self contained one bedroom flat.</t>
  </si>
  <si>
    <t>2013/4288</t>
  </si>
  <si>
    <t>Change of use of unit 2 from live work unit (part residential/dental surgery) to one 2-bed flat on ground and first floors and 1-studio flat on second floor; change of use of unit 3 from live work unit (part residential/office) to one 2-bed flat on ground</t>
  </si>
  <si>
    <t>2013/4330</t>
  </si>
  <si>
    <t>Mayfair Autos Ltd</t>
  </si>
  <si>
    <t>Land rear of 13-15</t>
  </si>
  <si>
    <t>Balham Grove</t>
  </si>
  <si>
    <t>8AZ</t>
  </si>
  <si>
    <t>Demolition of existing vehicle repair and testing garage. Erection of 3 x two-storey houses with basement accommodation.</t>
  </si>
  <si>
    <t>2013/4798</t>
  </si>
  <si>
    <t>Erection of second floor rear extension above existing two-storey back addition, and single storey rear extension, Works in connection with proposed change of use from two flats into a single dwelling.</t>
  </si>
  <si>
    <t>2013/4862</t>
  </si>
  <si>
    <t>300</t>
  </si>
  <si>
    <t>0PL</t>
  </si>
  <si>
    <t>23/06/2014</t>
  </si>
  <si>
    <t>27/01/2015</t>
  </si>
  <si>
    <t>2014/3782</t>
  </si>
  <si>
    <t>6</t>
  </si>
  <si>
    <t>5RW</t>
  </si>
  <si>
    <t>Erection of additional floor of accommodation above main building and part of back addition, creating a new 2-bedroom flat. Erection of mansard roof extension to main roof to create an additional storey to provide 1 x 1 bedroom flat.  Erection of two-stor</t>
  </si>
  <si>
    <t>10/09/2014</t>
  </si>
  <si>
    <t>07/11/2014</t>
  </si>
  <si>
    <t>2014/4082</t>
  </si>
  <si>
    <t>Demolition of the existing structures to the rear of the existing West Wing of the Battersea Methodist Mission and erection of 9 self contained residential units, with associated landscaping and amenity space.</t>
  </si>
  <si>
    <t>20/10/2014</t>
  </si>
  <si>
    <t>2014/4084</t>
  </si>
  <si>
    <t>605A &amp; 605B</t>
  </si>
  <si>
    <t>605</t>
  </si>
  <si>
    <t>4SU</t>
  </si>
  <si>
    <t>Amendment to existing planning approval 2013/3757 dated 14/10/13 (Basement excavation including front and rear lightwells, erection of single-storey side/rear extension and other alterations, in connection with the conversion of the ground floor unit into</t>
  </si>
  <si>
    <t>15/10/2014</t>
  </si>
  <si>
    <t>2014/4151</t>
  </si>
  <si>
    <t>251</t>
  </si>
  <si>
    <t>1JW</t>
  </si>
  <si>
    <t>23/09/2014</t>
  </si>
  <si>
    <t>Application for determination of whether prior approval is required for change of use of ground first, and second floors from offices (Class B1a) into 5 x 2 bedroom self-contained flats (Use Class C3).</t>
  </si>
  <si>
    <t>16/07/2014</t>
  </si>
  <si>
    <t>2014/4271</t>
  </si>
  <si>
    <t>545</t>
  </si>
  <si>
    <t>1TG</t>
  </si>
  <si>
    <t>Demolition of building. Erection of replacement two-storey building with front elevation to match existing; two-storey back addition; single-storey side and rear additions; rear mansard roof extension (with french doors and safety railings); roof extensio</t>
  </si>
  <si>
    <t>24/07/2014</t>
  </si>
  <si>
    <t>12/01/2015</t>
  </si>
  <si>
    <t>2014/4296</t>
  </si>
  <si>
    <t>46</t>
  </si>
  <si>
    <t>Rydevale Road</t>
  </si>
  <si>
    <t>9JQ</t>
  </si>
  <si>
    <t>Application No</t>
  </si>
  <si>
    <t>Phase Name</t>
  </si>
  <si>
    <t>Name</t>
  </si>
  <si>
    <t>Number</t>
  </si>
  <si>
    <t>Street</t>
  </si>
  <si>
    <t>Postal District</t>
  </si>
  <si>
    <t>Easting</t>
  </si>
  <si>
    <t>Northing</t>
  </si>
  <si>
    <t>Completion Date</t>
  </si>
  <si>
    <t>Existing Units Total</t>
  </si>
  <si>
    <t>Proposed Units Total</t>
  </si>
  <si>
    <t>Net Units Total</t>
  </si>
  <si>
    <t>Proposal</t>
  </si>
  <si>
    <t>Application Status</t>
  </si>
  <si>
    <t>Appeal Status</t>
  </si>
  <si>
    <t>Application Received Date</t>
  </si>
  <si>
    <t>Decision Date</t>
  </si>
  <si>
    <t>Appeal Decision Date</t>
  </si>
  <si>
    <t>Land Type</t>
  </si>
  <si>
    <t>Development Type</t>
  </si>
  <si>
    <t>Large Residential Dev Type</t>
  </si>
  <si>
    <t>Minor Residential Dev Type</t>
  </si>
  <si>
    <t>Under Construction Date</t>
  </si>
  <si>
    <t>Proposed Tenure</t>
  </si>
  <si>
    <t>Excavation of basement under existing buildings and rear yards, including the provision of lightwells to the rear. Erection of single-storey side and rear extensions. Alterations to the existing window openings, together with replacement windows, erection</t>
  </si>
  <si>
    <t>12/03/2014</t>
  </si>
  <si>
    <t>2014/0177</t>
  </si>
  <si>
    <t>Aldrinton Road</t>
  </si>
  <si>
    <t>Conversion of existing 3no. one bedroom flats and 5no. bedsits to a single family dwelling. Construction of rear dormer extension and fenestration alterations to the east, north, and west elevations.</t>
  </si>
  <si>
    <t>2014/0271</t>
  </si>
  <si>
    <t>80C</t>
  </si>
  <si>
    <t>25/11/2014</t>
  </si>
  <si>
    <t>Change of use of the ground floor of a three storey building from B1 to C3 to provide a one bed flat</t>
  </si>
  <si>
    <t>2014/0285</t>
  </si>
  <si>
    <t>229A</t>
  </si>
  <si>
    <t>1JR</t>
  </si>
  <si>
    <t>Conversion of existing dwelling above shop to form three self-contained one bedroom flats.</t>
  </si>
  <si>
    <t>29/04/2014</t>
  </si>
  <si>
    <t>2014/0286</t>
  </si>
  <si>
    <t>227</t>
  </si>
  <si>
    <t>2014/0340</t>
  </si>
  <si>
    <t>165-167</t>
  </si>
  <si>
    <t>St. Johns Hill</t>
  </si>
  <si>
    <t>1TQ</t>
  </si>
  <si>
    <t>Demolition of existing first floor accommodation with retention of existing frontage; erection of part single/part two storey extension above ground floor retail unit to provide 3 residential units.</t>
  </si>
  <si>
    <t>2014/0472</t>
  </si>
  <si>
    <t>545A</t>
  </si>
  <si>
    <t>Erection of single-storey rear extension and erection of rear mansard roof extension (with french doors and safety railings) and roof extension over part of the two-storey back addition with alterations to the existing in connection with the conversion of</t>
  </si>
  <si>
    <t>30/01/2014</t>
  </si>
  <si>
    <t>2014/0537</t>
  </si>
  <si>
    <t>1A</t>
  </si>
  <si>
    <t>Byrne Road</t>
  </si>
  <si>
    <t>9HZ</t>
  </si>
  <si>
    <t>Construction of mansard roof extension including dormer windows to front and rear roof slopes and construction of extension at third floor level to create one; 1-bedroom flat, together with other alterations.</t>
  </si>
  <si>
    <t>04/02/2014</t>
  </si>
  <si>
    <t>02/04/2014</t>
  </si>
  <si>
    <t>2014/0611</t>
  </si>
  <si>
    <t>246</t>
  </si>
  <si>
    <t>3DY</t>
  </si>
  <si>
    <t>Partial demolition of existing single storey buildings at nos. 134-136, 138-140 and 142 Mitcham Road and construction of a new four-storey building to provide three ground floor level commercial premises including two retail (Class A1) units and a medical</t>
  </si>
  <si>
    <t>2013/6443</t>
  </si>
  <si>
    <t>Drakefield Road</t>
  </si>
  <si>
    <t>8RR</t>
  </si>
  <si>
    <t>Change of use from two flats to single family dwelllinghouse. Demolition of existing single storey rear conservatory extension. Erection of single storey rear extension.</t>
  </si>
  <si>
    <t>2013/6515</t>
  </si>
  <si>
    <t>Demolition of 125 and part of 126 Bolingbroke Grove. Erection of roof extension to 151 Battersea Rise and elevational alterations. Erection of part three/ part four storey building, including basement, as an extension to retained 151 Battersea Rise. Provi</t>
  </si>
  <si>
    <t>2013/6524</t>
  </si>
  <si>
    <t>Ground floor, Lavenham mini-mart</t>
  </si>
  <si>
    <t>131</t>
  </si>
  <si>
    <t>Lavenham Road</t>
  </si>
  <si>
    <t>5ER</t>
  </si>
  <si>
    <t>Change of use from Class A1 (retail shop) to Class C3 (residential) to provide 1x3 bedroom flat and 1x2 bedroom flat. Erection of first floor side/rear extension and associated alterations.</t>
  </si>
  <si>
    <t>2013/6531</t>
  </si>
  <si>
    <t>Change of use of existing ground floor office (Class B1a) to residential use (Class C3) to provide a one bedroom flat. (Application for Prior Approval).</t>
  </si>
  <si>
    <t>26/02/2014</t>
  </si>
  <si>
    <t>Construction of first and second floor rear extensions and roof terraces, and mansard roof extension to create an additional storey of accommodation with roof terrace in connection with the creation of three self-contained flats (1 x 1-bedroom, 1 x 2-bedr</t>
  </si>
  <si>
    <t>04/08/2014</t>
  </si>
  <si>
    <t>2014/3759</t>
  </si>
  <si>
    <t>Sisters Avenue</t>
  </si>
  <si>
    <t>5SQ</t>
  </si>
  <si>
    <t>Alterations including erection of three-storey side extension; single storey rear extension, and provision of bike stores to the front of the property. Works in connection with proposed use of the property as 6 flats.</t>
  </si>
  <si>
    <t>10/01/2013</t>
  </si>
  <si>
    <t>2012/6002</t>
  </si>
  <si>
    <t>107</t>
  </si>
  <si>
    <t>West Hill Road</t>
  </si>
  <si>
    <t>5HR</t>
  </si>
  <si>
    <t>Change of use from two flats to a single dwelling including the reinstatement of the front entrance door</t>
  </si>
  <si>
    <t>08/05/2013</t>
  </si>
  <si>
    <t>26/06/2013</t>
  </si>
  <si>
    <t>2013/0017</t>
  </si>
  <si>
    <t>155</t>
  </si>
  <si>
    <t>Burntwood Lane</t>
  </si>
  <si>
    <t>0AJ</t>
  </si>
  <si>
    <t>Alterations to shopfront and existing ground floor cafe, including the enlargement of a basement; conversion of store in rear yard and erection of a single storey rear extension in connection with change of use to rear of property from cafe (classA3) to a</t>
  </si>
  <si>
    <t>2013/0132</t>
  </si>
  <si>
    <t>2a &amp; 2b</t>
  </si>
  <si>
    <t>9PP</t>
  </si>
  <si>
    <t>25/02/2013</t>
  </si>
  <si>
    <t>2013/0208</t>
  </si>
  <si>
    <t>R/O Southwest London Law Centres</t>
  </si>
  <si>
    <t>101A</t>
  </si>
  <si>
    <t>0SU</t>
  </si>
  <si>
    <t>Determination as to whether Prior Approval is required for the proposed conversion of the upper three floors from offices (use class B1) into three 2-bedroom residential units (use class C3).</t>
  </si>
  <si>
    <t>2013/5727</t>
  </si>
  <si>
    <t>33-39</t>
  </si>
  <si>
    <t>27/05/2014</t>
  </si>
  <si>
    <t>Change of use of first and second floors (with extension at second floor level) of 33-39 Tooting High Street to form 8 residential flats (2x1 bed and 6x2 bed), including insertion of windows to sides and rear, replacement of front windows, new entrance at</t>
  </si>
  <si>
    <t>2013/5813</t>
  </si>
  <si>
    <t>234-236</t>
  </si>
  <si>
    <t>Erection of a third floor extension to provide a two-bedroom flat incorporating a balcony to the rear elevation.</t>
  </si>
  <si>
    <t>10/01/2014</t>
  </si>
  <si>
    <t>2013/5821</t>
  </si>
  <si>
    <t>132</t>
  </si>
  <si>
    <t>1LN</t>
  </si>
  <si>
    <t>Alterations in relation to change of use of ground floor shop to a two-bedroom flat and amendments to first floor flat. Installation of a front bay window, removal of shopfront facing Ashlone Road, amended access to first floor flat involving removal of e</t>
  </si>
  <si>
    <t>14/01/2014</t>
  </si>
  <si>
    <t>2013/5868</t>
  </si>
  <si>
    <t>Malwood Road</t>
  </si>
  <si>
    <t>8EN</t>
  </si>
  <si>
    <t>Erection of a three-storey (including accommodation within the roofspace) detached house within the side garden on the north side of number 93 Bolingbroke Grove to provide a new vicarage, with proposed detached garage to rear, accessed from Bennerley Road</t>
  </si>
  <si>
    <t>15/07/2013</t>
  </si>
  <si>
    <t>2013/3516</t>
  </si>
  <si>
    <t>70A</t>
  </si>
  <si>
    <t>Ravensbury Road</t>
  </si>
  <si>
    <t>4RS</t>
  </si>
  <si>
    <t>Demolition of existing workshop. Erection of two-storey, 1-bedroom house with first floor level terrace to rear.</t>
  </si>
  <si>
    <t>2013/3525</t>
  </si>
  <si>
    <t>Units 13 &amp; 14 Mandeville Court</t>
  </si>
  <si>
    <t>Change of use of first floor office space (Class B1) to create two, two bedroom flats (Class C3) as well as the reinstatement of front glazing.</t>
  </si>
  <si>
    <t>2013/3528</t>
  </si>
  <si>
    <t>19 Elm Quay Court</t>
  </si>
  <si>
    <t>5DE</t>
  </si>
  <si>
    <t>Sub-division of existing two bedroom duplex, to form 1 no. one bedroom apartment and a studio flat.</t>
  </si>
  <si>
    <t>2013/3553</t>
  </si>
  <si>
    <t>Streatham Park Estate</t>
  </si>
  <si>
    <t>Boyce, Busby, Grierson &amp; Shenstone Hses</t>
  </si>
  <si>
    <t>Aldrington Road</t>
  </si>
  <si>
    <t>1AU</t>
  </si>
  <si>
    <t>Infill of existing ground floor undercroft space under the existing flatted blocks to provide 6 additional self-contained flats and the provision of 6 new car parking spaces.</t>
  </si>
  <si>
    <t>2013/3554</t>
  </si>
  <si>
    <t>Infill of existing undercroft space under the two flat blocks to provide an additional 6 new self-contained flats and the provision of 6 new car parking spaces.</t>
  </si>
  <si>
    <t>2013/3575</t>
  </si>
  <si>
    <t>7RH</t>
  </si>
  <si>
    <t>Construction of first and second floor extensions to enlarge existing first floor flat and provide a new one-bedroom flat at second floor level.</t>
  </si>
  <si>
    <t>17/07/2013</t>
  </si>
  <si>
    <t>2013/3735</t>
  </si>
  <si>
    <t>Sleaford Street Industrial Estate and Dairy Crest Milk Distribution Depot</t>
  </si>
  <si>
    <t>Sleaford Street</t>
  </si>
  <si>
    <t>Erection of part single part two storey 3 bedroom house with basement and front and rear lightwells.</t>
  </si>
  <si>
    <t>2014/4894</t>
  </si>
  <si>
    <t>Ground Floor Flat</t>
  </si>
  <si>
    <t>Smallwood Road</t>
  </si>
  <si>
    <t>0TN</t>
  </si>
  <si>
    <t>Use of ground floor as self-contained flat.</t>
  </si>
  <si>
    <t>2014/4911</t>
  </si>
  <si>
    <t>Cloudesdale Road</t>
  </si>
  <si>
    <t>8ET</t>
  </si>
  <si>
    <t>Erection of a single-storey rear extension in connection with use of the property as a house of multiple occupation (Class C4).</t>
  </si>
  <si>
    <t>2014/5592</t>
  </si>
  <si>
    <t>Change of use of ground floor from Class A1 to C3</t>
  </si>
  <si>
    <t>2014/5957</t>
  </si>
  <si>
    <t>Change of use of ground floor commercial unit to studio flat residential unit.</t>
  </si>
  <si>
    <t>2014/6635</t>
  </si>
  <si>
    <t>99</t>
  </si>
  <si>
    <t>Norroy Road</t>
  </si>
  <si>
    <t>1PH</t>
  </si>
  <si>
    <t>2015/0194</t>
  </si>
  <si>
    <t>Alterations including change of use from ground floor photography studio (Class A1) into a self-contained flat (Class C3).</t>
  </si>
  <si>
    <t>2006/1979</t>
  </si>
  <si>
    <t>Caius House</t>
  </si>
  <si>
    <t>Holman Road</t>
  </si>
  <si>
    <t>3RL</t>
  </si>
  <si>
    <t>17/11/2010</t>
  </si>
  <si>
    <t>31/08/2014</t>
  </si>
  <si>
    <t>Demolition of Caius House. Construction of a new building (between five and eight floors) comprising a youth club with 73 flats (including 7 live-work units) above, with basement car parking and bicycle storage.</t>
  </si>
  <si>
    <t>10/05/2006</t>
  </si>
  <si>
    <t>12/12/2007</t>
  </si>
  <si>
    <t>2007/2652</t>
  </si>
  <si>
    <t>130</t>
  </si>
  <si>
    <t>9HN</t>
  </si>
  <si>
    <t>The Mission Hall</t>
  </si>
  <si>
    <t>Walkers Place</t>
  </si>
  <si>
    <t>1PP</t>
  </si>
  <si>
    <t>Demolition of south ground floor side addition to existing building. Erection of two, three-storey houses plus basements on land to the south of the main building.</t>
  </si>
  <si>
    <t>17/07/2012</t>
  </si>
  <si>
    <t>24/09/2012</t>
  </si>
  <si>
    <t>2012/3666</t>
  </si>
  <si>
    <t>102-104</t>
  </si>
  <si>
    <t>Wandsworth High Street</t>
  </si>
  <si>
    <t>4LA</t>
  </si>
  <si>
    <t>29/10/2013</t>
  </si>
  <si>
    <t>Demolition of the existing buildings. Erection of an eight-storey building comprising 55 sq.m of commercial floor space (class A1 (shops), A2 (professional services), A3 (restaurant/cafe), A4 (public house), B1 (office) or D1 (health centre)) at ground fl</t>
  </si>
  <si>
    <t>30/07/2012</t>
  </si>
  <si>
    <t>2012/3870</t>
  </si>
  <si>
    <t>Professional Centre</t>
  </si>
  <si>
    <t>Franciscan Road</t>
  </si>
  <si>
    <t>8HE</t>
  </si>
  <si>
    <t>12/09/2013</t>
  </si>
  <si>
    <t>Subdivision of the existing car park, demolition of outbuildings on the south  and north-east boundaries, and construction of a four-storey building with balconies and roof terrace, to provide 45 'extra care' apartments with on-site care facilities, assoc</t>
  </si>
  <si>
    <t>18/03/2013</t>
  </si>
  <si>
    <t>2012/3889</t>
  </si>
  <si>
    <t>159</t>
  </si>
  <si>
    <t>Mitcham Road</t>
  </si>
  <si>
    <t>9PG</t>
  </si>
  <si>
    <t>19/03/2013</t>
  </si>
  <si>
    <t>14-17 Spice Court</t>
  </si>
  <si>
    <t>Proposed change of use of third floor from office (Use Class B1a) to residential (Use Class C3) which compromise of 1x2-bedrooms and 3x1-bedroom flats.</t>
  </si>
  <si>
    <t>27/09/2014</t>
  </si>
  <si>
    <t>2014/5669</t>
  </si>
  <si>
    <t>6QU</t>
  </si>
  <si>
    <t>Table 11</t>
  </si>
  <si>
    <t>Dwelling Mix</t>
  </si>
  <si>
    <t>Studio</t>
  </si>
  <si>
    <t>1 bed</t>
  </si>
  <si>
    <t>2 bed</t>
  </si>
  <si>
    <t>3 bed</t>
  </si>
  <si>
    <t>4 bed</t>
  </si>
  <si>
    <t>5+ bed</t>
  </si>
  <si>
    <t>Not Known</t>
  </si>
  <si>
    <t>Status</t>
  </si>
  <si>
    <t>% Affordable</t>
  </si>
  <si>
    <t>Spatial Areas</t>
  </si>
  <si>
    <t>Table 7</t>
  </si>
  <si>
    <t>Table 8</t>
  </si>
  <si>
    <t>Table 9</t>
  </si>
  <si>
    <t>Wandsworth</t>
  </si>
  <si>
    <t>Total in Town Centres</t>
  </si>
  <si>
    <t>Table 10</t>
  </si>
  <si>
    <t>Rest of Wandsworth</t>
  </si>
  <si>
    <t>Net completions by policy areas (Total conventional supply)</t>
  </si>
  <si>
    <t>Net completions in town centres (Total conventional supply)</t>
  </si>
  <si>
    <t>Vauxhall, Nine Elms, Battersea Opportunity Area (VNEB)</t>
  </si>
  <si>
    <t>Table 12</t>
  </si>
  <si>
    <t>Table 13</t>
  </si>
  <si>
    <t>Table 14</t>
  </si>
  <si>
    <t>Net new build units completed by unit size and tenure</t>
  </si>
  <si>
    <t>22/03/2013</t>
  </si>
  <si>
    <t>Demolition of existing building. Erection of a building up to 12-storeys comprising of 76 residential units (Class C3), 3408 sq. m of office floorspace at ground and first floor (Class B1) and 360 sq.m of retail floorspace (Class A1/A2/A3) together with a</t>
  </si>
  <si>
    <t>20/08/2012</t>
  </si>
  <si>
    <t>2012/4668</t>
  </si>
  <si>
    <t>60</t>
  </si>
  <si>
    <t>Bucharest Road</t>
  </si>
  <si>
    <t>3AR</t>
  </si>
  <si>
    <t xml:space="preserve">Alteration and extension to rear mansard roof extension to include raising the ridge by 340mm and installation of French doors and safety railings; removal of mansard roof extension over two-storey back addition and erection of new extension over part of </t>
  </si>
  <si>
    <t>18/12/2012</t>
  </si>
  <si>
    <t>2012/4941</t>
  </si>
  <si>
    <t>11</t>
  </si>
  <si>
    <t>0RS</t>
  </si>
  <si>
    <t>Construction of a hip to gable roof extension with mansard roof extensions to the front and rear and an extension over the two-storey back addition, and an extension of the existing steel staircase to the rear, to provide a self-contained 2-bedroom fla</t>
  </si>
  <si>
    <t>2011/5618</t>
  </si>
  <si>
    <t>257</t>
  </si>
  <si>
    <t xml:space="preserve">Demolition of existing commercial buildings at rear and erection of three storey building to provide 3 x 2-bedroom flats; alterations to frontage building including erection of four storey side and two storey rear extensions and roof extension to provide </t>
  </si>
  <si>
    <t>2011/5621</t>
  </si>
  <si>
    <t>Housing Association Affordable Rent</t>
  </si>
  <si>
    <t>3QJ</t>
  </si>
  <si>
    <t>Demolition of existing building, and construction of new six-storey building to provide 17 self contained flats.</t>
  </si>
  <si>
    <t>2011/5637</t>
  </si>
  <si>
    <t>Anhalt Road</t>
  </si>
  <si>
    <t>4NX</t>
  </si>
  <si>
    <t>19/07/2012</t>
  </si>
  <si>
    <t>Demolition of existing house and construction of new three-storey plus basement level 4-bedroom house with second floor level roof terrace.</t>
  </si>
  <si>
    <t>03/01/2012</t>
  </si>
  <si>
    <t>16/03/2012</t>
  </si>
  <si>
    <t>2011/5640</t>
  </si>
  <si>
    <t>2NP</t>
  </si>
  <si>
    <t>31/01/2015</t>
  </si>
  <si>
    <t>Alterations including erection of replacement roof with extension to provide stair access to roof terrace and installation of french doors to front elevation at ground and first floor levels with first floor front balcony in connection with use as a  3 be</t>
  </si>
  <si>
    <t>01/02/2012</t>
  </si>
  <si>
    <t>16/04/2012</t>
  </si>
  <si>
    <t>2012/0052</t>
  </si>
  <si>
    <t>Land rear of 76</t>
  </si>
  <si>
    <t>Lyford Road</t>
  </si>
  <si>
    <t>3JW</t>
  </si>
  <si>
    <t>Construction of a mansard style rear roof extension, a third floor rear extension, and alterations to existing extract flue, in association with the conversion of the existing second/third floor duplex into 1 x 1-bedroom (1-person) flat at second floor an</t>
  </si>
  <si>
    <t>27/06/2013</t>
  </si>
  <si>
    <t>11/11/2013</t>
  </si>
  <si>
    <t>2012/5899</t>
  </si>
  <si>
    <t>Beech Close</t>
  </si>
  <si>
    <t>4HW</t>
  </si>
  <si>
    <t>Demolition of existing dwelling. Erection of two-storey dwelling. Works to trees, including felling of one prunus along north-east boundary.</t>
  </si>
  <si>
    <t>04/01/2013</t>
  </si>
  <si>
    <t>2012/5922</t>
  </si>
  <si>
    <t>2PA</t>
  </si>
  <si>
    <t>Erection of a single-storey side / rear extension in connection with use of ground floor as a two bedroom flat, together with alterations to the ground floor front elevation.</t>
  </si>
  <si>
    <t>10/10/2012</t>
  </si>
  <si>
    <t>03/04/2013</t>
  </si>
  <si>
    <t>2012/5930</t>
  </si>
  <si>
    <t>Khama Road</t>
  </si>
  <si>
    <t>0EN</t>
  </si>
  <si>
    <t>Use of property as three separate flats.</t>
  </si>
  <si>
    <t>2012/5942</t>
  </si>
  <si>
    <t>Hosack Road</t>
  </si>
  <si>
    <t>7QW</t>
  </si>
  <si>
    <t>Reconstruction of existing side and rear extensions and conversion of single dwelling house into two self-contained flats (1 x 2-bedroom and 1 x 3-bedroom).</t>
  </si>
  <si>
    <t>2012/5999</t>
  </si>
  <si>
    <t>Site Status</t>
  </si>
  <si>
    <t>01. Completion</t>
  </si>
  <si>
    <t>02. Under Construction</t>
  </si>
  <si>
    <t>Alterations including erection of ground and first floor rear extensions; construction of second floor mansard roof extension to part of property (north side) with dormer windows to the front and rear; erection of garage extension with provision of new pi</t>
  </si>
  <si>
    <t>2013/0448</t>
  </si>
  <si>
    <t>Rear of 32</t>
  </si>
  <si>
    <t>Brightwell Crescent</t>
  </si>
  <si>
    <t>9AE</t>
  </si>
  <si>
    <t xml:space="preserve">Alterations to existing building to the rear of 32 Brightwell Crescent including construction of roof terraces at first floor level, in connection with the use of the building as 4 flats (previously used as B1 use class) together with provision of secure </t>
  </si>
  <si>
    <t>28/01/2013</t>
  </si>
  <si>
    <t>2013/0478</t>
  </si>
  <si>
    <t>38-40</t>
  </si>
  <si>
    <t>4NZ</t>
  </si>
  <si>
    <t xml:space="preserve">Alterations including construction of first floor extension beneath and to the rear of existing service passage between 38 and 40 Northcote Road to provide a new residential studio unit including mezzanine level; installation of folding gates to front of </t>
  </si>
  <si>
    <t>2013/0652</t>
  </si>
  <si>
    <t>206-208 &amp; 2A Stella Road</t>
  </si>
  <si>
    <t>9NN</t>
  </si>
  <si>
    <t>Demolition of no. 206 Mitcham Road, and construction of a new four-storey building to provide 1 x 3-bed, 2 x 1-bed &amp; 4 x 2-bed flats  with roof terraces, and basement accommodation to provide office space; Construction of an additional storey of accommoda</t>
  </si>
  <si>
    <t>2013/0707</t>
  </si>
  <si>
    <t>King Georges Sports Centre</t>
  </si>
  <si>
    <t>Burr Road</t>
  </si>
  <si>
    <t>4SQ</t>
  </si>
  <si>
    <t>Change of use from a managers flat to a single family dwelling.</t>
  </si>
  <si>
    <t>14/02/2013</t>
  </si>
  <si>
    <t>2013/0755</t>
  </si>
  <si>
    <t>Tailors Court</t>
  </si>
  <si>
    <t>1RJ</t>
  </si>
  <si>
    <t>Conversion of an unused assisted bathroom and ancillary rooms into a self contained one bedroom flat within a sheltered housing scheme.</t>
  </si>
  <si>
    <t>2013/0769</t>
  </si>
  <si>
    <t>Heslop Road</t>
  </si>
  <si>
    <t>8EG</t>
  </si>
  <si>
    <t>9QP</t>
  </si>
  <si>
    <t>Excavation of part of the front and rear gardens in order to form lightwells in connection with the enlargement of the existing basement, and conversion of the basement and ground levels (to provide 2 separate residential units comprising 1 x 2 bedroom se</t>
  </si>
  <si>
    <t>2014/1095</t>
  </si>
  <si>
    <t>Studio 1 Cloisters House Cloisters Business Park</t>
  </si>
  <si>
    <t>4BG</t>
  </si>
  <si>
    <t>Change of use from offices (Use Class B1) to 2no. 1-bedroom residential units (Use Class C3).</t>
  </si>
  <si>
    <t>30/04/2014</t>
  </si>
  <si>
    <t>2014/1125</t>
  </si>
  <si>
    <t>Rear extension to provide enlarged retail area at ground floor level.  Erection of two storey building above to provide 2 x 2 bedroom flats, with associated covered cycle storage and refuse storage.</t>
  </si>
  <si>
    <t>2014/1322</t>
  </si>
  <si>
    <t>Extension to rear at lower ground level and above part of two-storey rear addition. Internal alterations in connection with the use of the property as a single dwellinghouse.</t>
  </si>
  <si>
    <t>2014/1358</t>
  </si>
  <si>
    <t>1 William Blake House</t>
  </si>
  <si>
    <t>Construction of a side to rear extension at ground floor level, rear roof extension and extension over back addition and formation of a roof terrace and installation of three rooflights to the front of the property in connection with the conversion of a d</t>
  </si>
  <si>
    <t>09/07/2013</t>
  </si>
  <si>
    <t>11/10/2013</t>
  </si>
  <si>
    <t>2013/3435</t>
  </si>
  <si>
    <t>55</t>
  </si>
  <si>
    <t>Battersea Bridge Road</t>
  </si>
  <si>
    <t>3AX</t>
  </si>
  <si>
    <t>20/11/2013</t>
  </si>
  <si>
    <t>Determination as to whether Prior Approval is required for the proposed conversion of the upper four floors from offices (use class B1) into three residential units (use class C3).</t>
  </si>
  <si>
    <t>11/07/2013</t>
  </si>
  <si>
    <t>15/08/2013</t>
  </si>
  <si>
    <t>2013/3666</t>
  </si>
  <si>
    <t>and 151 Battersea Rise</t>
  </si>
  <si>
    <t>125-126</t>
  </si>
  <si>
    <t>Bolingbroke Grove</t>
  </si>
  <si>
    <t>1DA</t>
  </si>
  <si>
    <t>04/04/2014</t>
  </si>
  <si>
    <t>Application for determination of whether prior approval is required for change of use from offices to 2 x studio apartments, 3 x 1 bed apartments and 2 x 2 bed apartments.</t>
  </si>
  <si>
    <t>18/07/2013</t>
  </si>
  <si>
    <t>2013/3776</t>
  </si>
  <si>
    <t>48</t>
  </si>
  <si>
    <t>Western Lane</t>
  </si>
  <si>
    <t>8JS</t>
  </si>
  <si>
    <t>11/02/2014</t>
  </si>
  <si>
    <t>Alterations in connection with proposed change of use from an office unit (class B1) into a two-bedroom residential unit.</t>
  </si>
  <si>
    <t>25/09/2013</t>
  </si>
  <si>
    <t>2013/3860</t>
  </si>
  <si>
    <t>Battersea Methodist Mission</t>
  </si>
  <si>
    <t>20-22</t>
  </si>
  <si>
    <t>York Road</t>
  </si>
  <si>
    <t>Change of use of 300sqm of existing office on the first, second and third floor of Battersea Mission to form six residential units.(Class C3)</t>
  </si>
  <si>
    <t>2013/3974</t>
  </si>
  <si>
    <t>1</t>
  </si>
  <si>
    <t>Rotherwood Road</t>
  </si>
  <si>
    <t>1LA</t>
  </si>
  <si>
    <t>Conversion of property from two non-contained flats to single family dwelling house.</t>
  </si>
  <si>
    <t>30/09/2013</t>
  </si>
  <si>
    <t>2013/4224</t>
  </si>
  <si>
    <t>153</t>
  </si>
  <si>
    <t>Mitcham Lane</t>
  </si>
  <si>
    <t>SW16</t>
  </si>
  <si>
    <t>6NA</t>
  </si>
  <si>
    <t>Construction of a single-storey rear extension in connection with the conversion from single dwellinghouse into 3 self contained flats, (3 bedroom flat to ground floor, 1 bedroom flats to first and second floors)</t>
  </si>
  <si>
    <t>16/08/2013</t>
  </si>
  <si>
    <t>2013/4226</t>
  </si>
  <si>
    <t>The Royal Oak</t>
  </si>
  <si>
    <t>135</t>
  </si>
  <si>
    <t>East Hill</t>
  </si>
  <si>
    <t>2QB</t>
  </si>
  <si>
    <t>28/02/2014</t>
  </si>
  <si>
    <t>External alterations in connection with conversion of ground and basement into a self-contained one bedroom flat with refuse and cycle provision.</t>
  </si>
  <si>
    <t>04/11/2013</t>
  </si>
  <si>
    <t>2013/4456</t>
  </si>
  <si>
    <t>14</t>
  </si>
  <si>
    <t>Hardwicks Square</t>
  </si>
  <si>
    <t>4JB</t>
  </si>
  <si>
    <t>09/01/2014</t>
  </si>
  <si>
    <t>Erection of single-storey side extension with alterations to existing rear extension; erection of rear mansard extension, and a roof terrace over the three-storey back addition in connection with use as three self-contained flats.</t>
  </si>
  <si>
    <t>03/12/2014</t>
  </si>
  <si>
    <t>28/01/2015</t>
  </si>
  <si>
    <t>2014/7337</t>
  </si>
  <si>
    <t>43</t>
  </si>
  <si>
    <t>Wandsworth Common West Side</t>
  </si>
  <si>
    <t>2EE</t>
  </si>
  <si>
    <t>Demolition of garages at rear; erection of a single-storey rear extension in connection with use as a single dwelling.</t>
  </si>
  <si>
    <t>29/12/2014</t>
  </si>
  <si>
    <t>2014/7380</t>
  </si>
  <si>
    <t>21A</t>
  </si>
  <si>
    <t>7TS</t>
  </si>
  <si>
    <t>Erection of mansard extension to main rear roof, and over part of the back addition, first floor rear extension and alterations in connection with conversion of existing upper floors flat  into 1 x one bedroom and 1 x two bedroom flat.</t>
  </si>
  <si>
    <t>20/01/2015</t>
  </si>
  <si>
    <t>17/03/2015</t>
  </si>
  <si>
    <t>2015/0120</t>
  </si>
  <si>
    <t>St. Johns Road</t>
  </si>
  <si>
    <t>Change of use and alterations including erection of first floor rear extension in connection with formation of two-bedroom self contained flat; alterations to ground floor to form flat roof over existing rear yard area to create entrance with staircase an</t>
  </si>
  <si>
    <t>14/01/2015</t>
  </si>
  <si>
    <t>26/03/2015</t>
  </si>
  <si>
    <t>2015/0392</t>
  </si>
  <si>
    <t>146</t>
  </si>
  <si>
    <t>Church Lane</t>
  </si>
  <si>
    <t>113-123</t>
  </si>
  <si>
    <t>113</t>
  </si>
  <si>
    <t>2TL</t>
  </si>
  <si>
    <t>Alterations including demolition of part of single-storey side extension and erection of part one, part two-storey rear/side extension to enlarge flat 1 and provide 3 x 1-bedroom flats.</t>
  </si>
  <si>
    <t>28/03/2013</t>
  </si>
  <si>
    <t>2013/1636</t>
  </si>
  <si>
    <t>3RY</t>
  </si>
  <si>
    <t xml:space="preserve">Demolition of existing roof and internal walls of existing single-storey business property (use class B1) and construction of four self-contained flats (use class C3). The proposal would be single-storey with a flat, green roof to be covered in sedum and </t>
  </si>
  <si>
    <t>2013/1678</t>
  </si>
  <si>
    <t>137A</t>
  </si>
  <si>
    <t>5QJ</t>
  </si>
  <si>
    <t>Conversion of 1 no. self-contained flat into 2 no. 2-bedroom self contained flats with no external alterations.</t>
  </si>
  <si>
    <t>24/07/2013</t>
  </si>
  <si>
    <t>2013/1734</t>
  </si>
  <si>
    <t>8RX</t>
  </si>
  <si>
    <t>Conversion of property from 1 x one-bedroom flat and 1 x 2-bedroom flat to a single dwellinghouse, including the erection of a single-storey rear extension; alterations to front elevation.</t>
  </si>
  <si>
    <t>22/04/2013</t>
  </si>
  <si>
    <t>2013/1753</t>
  </si>
  <si>
    <t>9AG</t>
  </si>
  <si>
    <t>Erection of a rear mansard roof extension and a second floor roof terrace with french doors in connection with the conversion of the second and third floor flat to provide two one-bedroom units.</t>
  </si>
  <si>
    <t>2013/1844</t>
  </si>
  <si>
    <t>Alterations to existing building including demolition of the existing two-storey rear addition and the erection of a three-storey rear extension with roof terrace; erection of rear roof extension in connection with the conversion from two flats to three f</t>
  </si>
  <si>
    <t>2013/0796</t>
  </si>
  <si>
    <t>Rame Close</t>
  </si>
  <si>
    <t>9TT</t>
  </si>
  <si>
    <t>Conversion of 7 bedsits into 1 X 3 bedroom flat, and 2 X 1 bedroom flats. Other works include a full refurbishment and alterations to the internal layout.</t>
  </si>
  <si>
    <t>2013/0825</t>
  </si>
  <si>
    <t>98</t>
  </si>
  <si>
    <t>Change of use of ground floor office to one-bedroom residential flat and alteration of front elevation.</t>
  </si>
  <si>
    <t>2013/0827</t>
  </si>
  <si>
    <t>228-230</t>
  </si>
  <si>
    <t>228</t>
  </si>
  <si>
    <t>6GT</t>
  </si>
  <si>
    <t>Erection of single storey rear extension; erection of two storey rear/side extension (first and second floor levels) with rear mansard roof extension and rear dormers in connection with use of the upper floors as 2 x 1-bedroom flats. Creating an opening b</t>
  </si>
  <si>
    <t>21/02/2013</t>
  </si>
  <si>
    <t>2013/0897</t>
  </si>
  <si>
    <t>Trade Tower, Plantation Wharf</t>
  </si>
  <si>
    <t>Erection of part five, part six additional floors to Trade Tower following removal of existing 12th and 13th floors. Alterations to entrance fronting Gartons Way including installation of structural framework to ground and first floors. Alterations and ex</t>
  </si>
  <si>
    <t>30/04/2013</t>
  </si>
  <si>
    <t>2012/5488</t>
  </si>
  <si>
    <t>66-68</t>
  </si>
  <si>
    <t>Orbel Street</t>
  </si>
  <si>
    <t>3DP</t>
  </si>
  <si>
    <t>Reconfiguration of the existing two flats to provide two semi-detached properties, removal of the front dormer and replacement with two smaller dormers and two skylights, removal of existing garage and external fire escape stairs, and replacement with one</t>
  </si>
  <si>
    <t>2013/5921</t>
  </si>
  <si>
    <t>Rear roof extension, extension above the two-storey back addition and single storey side and rear extension in connection with the conversion of the existing property to 1 x 4 and 1 x 3 bedroom self contained flats.</t>
  </si>
  <si>
    <t>28/01/2014</t>
  </si>
  <si>
    <t>2013/6149</t>
  </si>
  <si>
    <t>Demolition of rear part of the site along Tonsley Hill and erection of a two storey building plus accommodation at basement level, excavation to enlarge existing basement on site and erection of rear dormer to roof slope of existing corner building.  Work</t>
  </si>
  <si>
    <t>2013/6279</t>
  </si>
  <si>
    <t>91</t>
  </si>
  <si>
    <t>Kyrle Road</t>
  </si>
  <si>
    <t>6BB</t>
  </si>
  <si>
    <t>Conversion of two separate flats into one single property.</t>
  </si>
  <si>
    <t>2013/6464</t>
  </si>
  <si>
    <t>6PZ</t>
  </si>
  <si>
    <t>Change of use of the property from a Large HMO(Sui-Generis) into a single family dwelling house(C3). Other works include demolition of, and re-construction of new front boundary walls and piers with "Demax Heaver Style Railings" surrmounted. 
Excavation o</t>
  </si>
  <si>
    <t>26/02/2013</t>
  </si>
  <si>
    <t>2013/0987</t>
  </si>
  <si>
    <t>Thurgoods Greengrocers</t>
  </si>
  <si>
    <t>Broughton Street</t>
  </si>
  <si>
    <t>3QB</t>
  </si>
  <si>
    <t>Erection of single-storey rear extension and change of use of ground floor commercial unit with alterations in connection with the use as 1 x two-bedroom unit and 1 x one-bedroom unit with associated cycle parking and refuse; reconfiguration of entrance t</t>
  </si>
  <si>
    <t>2013/6621</t>
  </si>
  <si>
    <t>Construction of extension to first and second floors, construction of extension to roof to form additional storey, formation of a roof terrace at third floor level (all to rear of the property). All works in retrospect in connection with the conversion of</t>
  </si>
  <si>
    <t>Erection of roof extension (changing from pitched roof to flat roof) to create an additional storey of accommodation to provide a two bedroom apartment with associated front and rear roof terraces; additional rooflights; 6x projecting solar panels; and ba</t>
  </si>
  <si>
    <t>04.01.01</t>
  </si>
  <si>
    <t xml:space="preserve">ASDA, LIDL and Boots sites, Falcon Lane, SW11 </t>
  </si>
  <si>
    <t>Clapham Junction Station Approach, SW11</t>
  </si>
  <si>
    <t>Land on the corner of Grant Road and Falcon Road, SW11</t>
  </si>
  <si>
    <t>Land at Clapham Junction Station, SW11</t>
  </si>
  <si>
    <t>Markets Area, Tooting, SW17</t>
  </si>
  <si>
    <t>05.06.00</t>
  </si>
  <si>
    <t>79-101 Tooting High Street and Wood House/Palladino House, Laurel Close, Tooting, SW17</t>
  </si>
  <si>
    <t>Wereldhave site, 56-66 Putney High Street, SW15</t>
  </si>
  <si>
    <t>Jubilee House and Cinema, Putney High Street, SW15</t>
  </si>
  <si>
    <t>Corner of Putney Bridge Road and Putney High Street, SW15</t>
  </si>
  <si>
    <t>06.01.04</t>
  </si>
  <si>
    <t>Putney Telephone Exchange, Montserrat Road, SW15</t>
  </si>
  <si>
    <t>85-99 Upper Richmond Road, SW15</t>
  </si>
  <si>
    <t>Sainsbury's Supermarket, 2-6 Werter Road, Putney, SW15</t>
  </si>
  <si>
    <t>Sainsbury's Car Park, Bedford Hill, SW12</t>
  </si>
  <si>
    <t>Roehampton, Danebury Avenue, SW15</t>
  </si>
  <si>
    <t>ASDA, Roehampton Vale, SW15</t>
  </si>
  <si>
    <t>10.02.00</t>
  </si>
  <si>
    <t>110 York Road, Battersea (Former Prices Candles factory), SW11</t>
  </si>
  <si>
    <t>Dovercourt site, York Road, SW11</t>
  </si>
  <si>
    <t>Homebase, York Road, SW11</t>
  </si>
  <si>
    <t>12-14 Lombard Road, SW11</t>
  </si>
  <si>
    <t>41-47 Chatfield Road, SW11</t>
  </si>
  <si>
    <t>10.08.00</t>
  </si>
  <si>
    <t>1RB</t>
  </si>
  <si>
    <t>Erection of rear extension at first, second and third floor levels together with alterations including formation of new roofs, first floor acoustic enclosure at rear, roof terraces and formation of refuse store at rear in connection with conversion of upp</t>
  </si>
  <si>
    <t>2013/1073</t>
  </si>
  <si>
    <t>166</t>
  </si>
  <si>
    <t>7HT</t>
  </si>
  <si>
    <t>Formation of one residential unit on the lower ground and raised ground floor levels, creation of two self contained flats on the first, and, second and third floors respectively. Alterations to form gable from a hipped roof, construction of a rear roof e</t>
  </si>
  <si>
    <t>07/03/2013</t>
  </si>
  <si>
    <t>2013/1221</t>
  </si>
  <si>
    <t>Garden Flat</t>
  </si>
  <si>
    <t>127</t>
  </si>
  <si>
    <t>7HJ</t>
  </si>
  <si>
    <t>Use of the basement floor and rear bungalow as two separate residential units (Class C3)</t>
  </si>
  <si>
    <t>2013/1236</t>
  </si>
  <si>
    <t>26-28</t>
  </si>
  <si>
    <t>Delivery in 5 Years</t>
  </si>
  <si>
    <t>Prior approval for change of use of office (B1a) to residential use to create 21 flats (C3).</t>
  </si>
  <si>
    <t>2014/3016</t>
  </si>
  <si>
    <t>Construction of 8no. mews houses (two terraces of 4 houses) in two- and three-storey buildings, including associated car parking, bin stores and landscaping.</t>
  </si>
  <si>
    <t>24/09/2014</t>
  </si>
  <si>
    <t>2014/3089</t>
  </si>
  <si>
    <t>6LY</t>
  </si>
  <si>
    <t>Erection of rear mansard roof extension and conversion of property to create 2 x 1 bed self-contained flats.</t>
  </si>
  <si>
    <t>02/06/2014</t>
  </si>
  <si>
    <t>2014/3107</t>
  </si>
  <si>
    <t>Albert Drive</t>
  </si>
  <si>
    <t>6LD</t>
  </si>
  <si>
    <t>Change of use from two flats to a single dwelling house.</t>
  </si>
  <si>
    <t>2014/3121</t>
  </si>
  <si>
    <t>The Cottage</t>
  </si>
  <si>
    <t>7F</t>
  </si>
  <si>
    <t>Carlton Drive</t>
  </si>
  <si>
    <t>2BZ</t>
  </si>
  <si>
    <t>13/10/2014</t>
  </si>
  <si>
    <t>2014/3237</t>
  </si>
  <si>
    <t>7ER</t>
  </si>
  <si>
    <t>Prior approval for conversion of office (Use Class B1a) to nine self-contained residential units (Use Class C3).</t>
  </si>
  <si>
    <t>2014/3770</t>
  </si>
  <si>
    <t>Routh Road</t>
  </si>
  <si>
    <t>3SW</t>
  </si>
  <si>
    <t>Demolition of existing property; erection of replacement two-storey house with accommodation at roof level.</t>
  </si>
  <si>
    <t>2014/3851</t>
  </si>
  <si>
    <t>21</t>
  </si>
  <si>
    <t>Bramfield road</t>
  </si>
  <si>
    <t>6RA</t>
  </si>
  <si>
    <t>Excavation to create basement including formation of front and rear lightwells, erection of single-storey rear/side extension, erection of mansard roof extension over main roof and formation of roof terrace above two-storey back addition, in connection wi</t>
  </si>
  <si>
    <t>2014/3852</t>
  </si>
  <si>
    <t>Erection of rear mansard roof extension over main roof (with French doors and safety railings), excavation to extend basement including formation of front and rear lightwells, erection of single-storey rear/side extension and associated alterations in con</t>
  </si>
  <si>
    <t>2014/3887</t>
  </si>
  <si>
    <t>9PD</t>
  </si>
  <si>
    <t>Erection of rear extensions to ground, first and second floor levels. Conversion of first and second floors to 2 x one bedroom flats and 1 x one bedroom maisonette.</t>
  </si>
  <si>
    <t>24/10/2014</t>
  </si>
  <si>
    <t>2014/3902</t>
  </si>
  <si>
    <t>8 Blades Court</t>
  </si>
  <si>
    <t>Prior approval for conversion of class B1a office to 1 bedroom residential unit (class C3).</t>
  </si>
  <si>
    <t>2014/3962</t>
  </si>
  <si>
    <t>Demolition of single-storey garage building.  Erection of two single-storey, 2-bedroom dwellings, with associated car parking and landscaping. Alterations to existing driveway entrance.</t>
  </si>
  <si>
    <t>09/11/2006</t>
  </si>
  <si>
    <t>12/02/2007</t>
  </si>
  <si>
    <t>n</t>
  </si>
  <si>
    <t>2007/4191</t>
  </si>
  <si>
    <t>50</t>
  </si>
  <si>
    <t>Lavender Hill</t>
  </si>
  <si>
    <t>SW11</t>
  </si>
  <si>
    <t>5RH</t>
  </si>
  <si>
    <t>Construction of rear extension at first and second floor levels to form a 1-bedroom flat with roof terrace.</t>
  </si>
  <si>
    <t>03/08/2007</t>
  </si>
  <si>
    <t>09/11/2007</t>
  </si>
  <si>
    <t>EXT</t>
  </si>
  <si>
    <t>c+</t>
  </si>
  <si>
    <t>45</t>
  </si>
  <si>
    <t>Worfield Street</t>
  </si>
  <si>
    <t>Demolition of single-storey storage buildings at rear.  Erection of a single-storey 'L' shape building in connection with use as a one bedroom house.</t>
  </si>
  <si>
    <t>2012/5074</t>
  </si>
  <si>
    <t>The Pleasaunce</t>
  </si>
  <si>
    <t>Inner Park Road</t>
  </si>
  <si>
    <t>6DZ</t>
  </si>
  <si>
    <t>Demolition of existing house. Erection of three; three-storey houses plus basement front and rear lightwells. Erection of new front boundary wall.</t>
  </si>
  <si>
    <t>2012/5116</t>
  </si>
  <si>
    <t>106</t>
  </si>
  <si>
    <t>Girdwood Road</t>
  </si>
  <si>
    <t>5QT</t>
  </si>
  <si>
    <t>Use of basement as a self contained flat. Alterations to rear elevation including provision of rear lightwells and provision of new windows. Alterations to ground floor rear raised timber terrace area.</t>
  </si>
  <si>
    <t>02/04/2013</t>
  </si>
  <si>
    <t>2012/5207</t>
  </si>
  <si>
    <t>170</t>
  </si>
  <si>
    <t>4DA</t>
  </si>
  <si>
    <t>Change of use from office (class B1) to 2 x 4 bedroom dwellings (class C3) including alterations and erection of first floor front extension and part single and two-storey rear extensions with two roof terraces above; erection of rear and front roof exten</t>
  </si>
  <si>
    <t>2012/5596</t>
  </si>
  <si>
    <t>3RQ</t>
  </si>
  <si>
    <t>Construction of a full width and depth mansard-style roof extension over the main roof of the three properties to provide an additional floor of residential accommodation at third floor level for the provision of three x 1-bed self-contained flats.</t>
  </si>
  <si>
    <t>13/05/2013</t>
  </si>
  <si>
    <t>2013/1901</t>
  </si>
  <si>
    <t>Cicada Road</t>
  </si>
  <si>
    <t>2NN</t>
  </si>
  <si>
    <t>Conversion of property from two self contained flats to single family dwelling house.</t>
  </si>
  <si>
    <t>11/06/2013</t>
  </si>
  <si>
    <t>2013/1978</t>
  </si>
  <si>
    <t>Saint John Boscoe College</t>
  </si>
  <si>
    <t>6QE</t>
  </si>
  <si>
    <t>Demolition of all existing buildings on site and construction of 110 new dwellings in buildings between three and seven storeys (55 mews, courtyard and town houses and 55 apartments) with 102 car parking spaces and 203 cycle spaces; associated access, hig</t>
  </si>
  <si>
    <t>2013/2098</t>
  </si>
  <si>
    <t>Ivy House</t>
  </si>
  <si>
    <t>4LB</t>
  </si>
  <si>
    <t>Conversion of two flats into a single residential dwelling together with external alterations to the rear including the replacement of a first floor door with window and enlargement of rear ground floor window.</t>
  </si>
  <si>
    <t>2013/2804</t>
  </si>
  <si>
    <t>Land west of</t>
  </si>
  <si>
    <t>Ribblesdale Road</t>
  </si>
  <si>
    <t>6QY</t>
  </si>
  <si>
    <t>Four new-build three-storey, 4-bedroom family dwellings and associated rear garden area and landscaping.</t>
  </si>
  <si>
    <t>2013/2805</t>
  </si>
  <si>
    <t>Little Dover House</t>
  </si>
  <si>
    <t>5BE</t>
  </si>
  <si>
    <t>Demolition of existing two-storey block of flats together with associated garages and construction of nine (four/five bedroom) dwelling houses and associated parking, landscaping and felling of 16 trees.</t>
  </si>
  <si>
    <t>2013/2814</t>
  </si>
  <si>
    <t>67-69</t>
  </si>
  <si>
    <t>Geraldine Road</t>
  </si>
  <si>
    <t>2NS</t>
  </si>
  <si>
    <t xml:space="preserve">Demolition of existing back addition and staircase; erection of a rear extension at lower ground level together with a roof terrace on top; erection of rear/side extension at ground, first and second levels and erection of mansard roof extension with two </t>
  </si>
  <si>
    <t>2013/2817</t>
  </si>
  <si>
    <t>83</t>
  </si>
  <si>
    <t>Mexfield Road</t>
  </si>
  <si>
    <t>2RG</t>
  </si>
  <si>
    <t>Use of property as two flats.</t>
  </si>
  <si>
    <t>01/08/2013</t>
  </si>
  <si>
    <t>2013/2823</t>
  </si>
  <si>
    <t>7TR</t>
  </si>
  <si>
    <t>Conversion of penthouse apartment into two dwellings, to include changes at roof level with a glass pavilion,  swimming pool, terraces and landscaping and minor alterations to the 8th floor fenestration on the south elevation.</t>
  </si>
  <si>
    <t>2012/4450</t>
  </si>
  <si>
    <t>Mercier Road</t>
  </si>
  <si>
    <t>2AW</t>
  </si>
  <si>
    <t>Use of the property as a single dwelling house.</t>
  </si>
  <si>
    <t>2012/4561</t>
  </si>
  <si>
    <t>Rossdale Road</t>
  </si>
  <si>
    <t>1AD</t>
  </si>
  <si>
    <t>Erection of a single storey side/rear extension and insertion of roof lights in side roof slopes in connection with use as a single dwelling house.</t>
  </si>
  <si>
    <t>02/11/2012</t>
  </si>
  <si>
    <t>2012/4617</t>
  </si>
  <si>
    <t>41</t>
  </si>
  <si>
    <t>Conversion of existing ground floor laundrette (A1) into a 2 bedroom flat (C3), including alterations to the front and rear elevation with partial excavation of the rear extension and patio and rooflights above existing ground floor side extension.</t>
  </si>
  <si>
    <t>29/11/2012</t>
  </si>
  <si>
    <t>2012/4679</t>
  </si>
  <si>
    <t>8SA</t>
  </si>
  <si>
    <t>09/06/2014</t>
  </si>
  <si>
    <t>Conversion of property from 3 x 2-bedroom flats to a single dwellinghouse.</t>
  </si>
  <si>
    <t>2012/4737</t>
  </si>
  <si>
    <t>Conversion of house into two flats and construction of a rear roof extension.</t>
  </si>
  <si>
    <t>2012/4841</t>
  </si>
  <si>
    <t>7RJ</t>
  </si>
  <si>
    <t>30/07/2013</t>
  </si>
  <si>
    <t>Change of use of portion of shop to provide new two-bedroom flat together with external alterations.</t>
  </si>
  <si>
    <t>2012/6013</t>
  </si>
  <si>
    <t>Change of use of 7 live work units granted on 12/12/2007 (Ref.2006/1979) to 14 self-contained flats located over second and third floor levels.</t>
  </si>
  <si>
    <t>2012/6036</t>
  </si>
  <si>
    <t>Conversion of upper floors from 1 x maisonette to 3 flats; construction of first &amp; second floor rear extensions and alterations to existing extract flue.</t>
  </si>
  <si>
    <t>30/12/2012</t>
  </si>
  <si>
    <t>2013/0044</t>
  </si>
  <si>
    <t>2LW</t>
  </si>
  <si>
    <t>Construction of mansard roof extension and rear extension at first floor level, in connection with use of upper floors as 4 self-contained flats (3 x 1-bed, 1 x 2-bed).</t>
  </si>
  <si>
    <t>2013/0174</t>
  </si>
  <si>
    <t>241</t>
  </si>
  <si>
    <t>Felsham Road</t>
  </si>
  <si>
    <t>1BD</t>
  </si>
  <si>
    <t>17/05/2013</t>
  </si>
  <si>
    <t>Erection of rear mansard roof extension including raising the ridge height by 300mm and erection of mansard roof extension over par of two-storey back addition. Erection of single-storey side / rear extension in connection with use of property as a single</t>
  </si>
  <si>
    <t>26/04/2013</t>
  </si>
  <si>
    <t>2013/0604</t>
  </si>
  <si>
    <t>Station House</t>
  </si>
  <si>
    <t>Wandsworth Common Station</t>
  </si>
  <si>
    <t>8PB</t>
  </si>
  <si>
    <t>Change of use of the former station masters house to office use (Class B1).</t>
  </si>
  <si>
    <t>05/04/2013</t>
  </si>
  <si>
    <t>2013/0619</t>
  </si>
  <si>
    <t>Units 11 &amp; 15 Southside Quarter</t>
  </si>
  <si>
    <t>Burns Road</t>
  </si>
  <si>
    <t>5GY</t>
  </si>
  <si>
    <t>27/10/2014</t>
  </si>
  <si>
    <t>Conversion of two self-contained flats (nos.11 &amp; 15) into one self-contained flat.</t>
  </si>
  <si>
    <t>09/04/2013</t>
  </si>
  <si>
    <t>2013/0666</t>
  </si>
  <si>
    <t>Demolition of existing garage and shed. Erection of three-storey building, plus basement level accommodation to provide four flats.</t>
  </si>
  <si>
    <t>22/10/2012</t>
  </si>
  <si>
    <t>2012/4506</t>
  </si>
  <si>
    <t>Westcote Road</t>
  </si>
  <si>
    <t>6BN</t>
  </si>
  <si>
    <t>Use of property as a flat at basement level and maisonette on upper floors.</t>
  </si>
  <si>
    <t>09/11/2012</t>
  </si>
  <si>
    <t>2012/4533</t>
  </si>
  <si>
    <t>204-206</t>
  </si>
  <si>
    <t>0SG</t>
  </si>
  <si>
    <t>Use of premises as a dwellinghouse.</t>
  </si>
  <si>
    <t>01/10/2012</t>
  </si>
  <si>
    <t>12/10/2012</t>
  </si>
  <si>
    <t>2012/4597</t>
  </si>
  <si>
    <t>Rear of 845-847</t>
  </si>
  <si>
    <t>05/10/2012</t>
  </si>
  <si>
    <t>2012/4742</t>
  </si>
  <si>
    <t>Cambalt Road</t>
  </si>
  <si>
    <t>6EW</t>
  </si>
  <si>
    <t>Erection of a three storey building (between 72 Bedford Hill and the railway embankment) to provide a shop/store on ground floor and a two bedroom maisonette on first and second floors.  (Amended drawings received  showing alterations to the development)</t>
  </si>
  <si>
    <t>23/08/2013</t>
  </si>
  <si>
    <t>2013/3290</t>
  </si>
  <si>
    <t>Roof extension to rear storage area/garage of shop and change of use to provide a studio (1bed/1person) unit. Alterations to 86 Caistor Mews to provide refuse storage.</t>
  </si>
  <si>
    <t>2013/3373</t>
  </si>
  <si>
    <t>(Unit 1 &amp; 2)</t>
  </si>
  <si>
    <t>1SL</t>
  </si>
  <si>
    <t>Conversion of first/second floor office units  (Class B1a) into a 1-bed duplex residential unit (Class C3).</t>
  </si>
  <si>
    <t>2013/3379</t>
  </si>
  <si>
    <t>Unit 3 Mandeville Courtyard</t>
  </si>
  <si>
    <t>Erection of additional floor to form a one-bedroom flat and alterations to second floor flat to provide access to additional floor.</t>
  </si>
  <si>
    <t>2011/3748</t>
  </si>
  <si>
    <t>Riverlight</t>
  </si>
  <si>
    <t>Riverlight 3 (Block D)</t>
  </si>
  <si>
    <t>Tideway Industrial Estate</t>
  </si>
  <si>
    <t>87</t>
  </si>
  <si>
    <t>5BP</t>
  </si>
  <si>
    <t>15/12/2011</t>
  </si>
  <si>
    <t>Redevelopment of the site to provide a residential-led mixed-use development of six buildings between twelve and twenty storeys (plus two basement levels) comprising 806 residential units, including affordable housing, flexible commercial uses at ground a</t>
  </si>
  <si>
    <t>Riverlight 3 (Block D) Duplex</t>
  </si>
  <si>
    <t>Riverlight 4 (Block C)</t>
  </si>
  <si>
    <t>31/01/2014</t>
  </si>
  <si>
    <t>Riverlight 4 (Block C) Duplex</t>
  </si>
  <si>
    <t>Riverlight 5 (Block A)</t>
  </si>
  <si>
    <t>01/08/2014</t>
  </si>
  <si>
    <t>2011/3764</t>
  </si>
  <si>
    <t>30</t>
  </si>
  <si>
    <t>Althorp Road</t>
  </si>
  <si>
    <t>7ED</t>
  </si>
  <si>
    <t>23/01/2014</t>
  </si>
  <si>
    <t>Demolition of existing single storey double garage, and erection of a three-storey plus basement level house.</t>
  </si>
  <si>
    <t>26/08/2011</t>
  </si>
  <si>
    <t>18/10/2011</t>
  </si>
  <si>
    <t>2011/3855</t>
  </si>
  <si>
    <t>85</t>
  </si>
  <si>
    <t>Trinity Road</t>
  </si>
  <si>
    <t>7SQ</t>
  </si>
  <si>
    <t>Change of use of existing hostel (sui generis) into 4 self contained flats (C3 use class) with alterations to windows at rear and new rear dormer window.</t>
  </si>
  <si>
    <t>19/09/2011</t>
  </si>
  <si>
    <t>31/10/2011</t>
  </si>
  <si>
    <t>Manfred Road</t>
  </si>
  <si>
    <t>2RS</t>
  </si>
  <si>
    <t>Alterations involving the amalgamation to two apartments (C85 and C86) on the 8th floor to create one apartment.</t>
  </si>
  <si>
    <t>2014/6765</t>
  </si>
  <si>
    <t>Demolition of existing building and erection of four dwelling houses with associated parking.</t>
  </si>
  <si>
    <t>2014/6851</t>
  </si>
  <si>
    <t>1 Putney Wharf Tower</t>
  </si>
  <si>
    <t>Brewhouse Lane</t>
  </si>
  <si>
    <t>1SZ</t>
  </si>
  <si>
    <t>Change of use from B1 (office) to C3 (dwellinghouse) comprising 3 x apartments.</t>
  </si>
  <si>
    <t>2014/6874</t>
  </si>
  <si>
    <t>Hazlewell Road</t>
  </si>
  <si>
    <t>6UT</t>
  </si>
  <si>
    <t>Change of use from 3 self contained flats to 1 self contained dwellinghouse.</t>
  </si>
  <si>
    <t>2013/6420</t>
  </si>
  <si>
    <t>238-242</t>
  </si>
  <si>
    <t xml:space="preserve">Change of use of ground floor from a shop (A1) to a self-contained flat (C3);  alterations to the front elevation, rear mansard roof extension to main roof (with french door and safety railings) to existing first floor flat, demolition of existing ground </t>
  </si>
  <si>
    <t>2014/4213</t>
  </si>
  <si>
    <t>Penwortham School House</t>
  </si>
  <si>
    <t>Penwortham Road</t>
  </si>
  <si>
    <t>6RJ</t>
  </si>
  <si>
    <t xml:space="preserve">Change of use of ground floor shop (A1) to part professional and financial services (A2). Alterations to create part ground and basement two-bedroom unit comprising excavation of existing basement; construction of a rear and side single-storey extension; </t>
  </si>
  <si>
    <t>2013/4678</t>
  </si>
  <si>
    <t>357</t>
  </si>
  <si>
    <t>4LH</t>
  </si>
  <si>
    <t>Erection of rear roof extension, with insertion of roofligihts in front roofslope; erection of second floor extension above back addition with formation of third floor rear roof terrace above. Works in connection with conversion of upper property into two</t>
  </si>
  <si>
    <t>2013/4825</t>
  </si>
  <si>
    <t>28A</t>
  </si>
  <si>
    <t>Amerland Road</t>
  </si>
  <si>
    <t>1PZ</t>
  </si>
  <si>
    <t>Conversion of 28a Amerland Road into 2 self-contained flats.</t>
  </si>
  <si>
    <t>2013/4872</t>
  </si>
  <si>
    <t>Kersley Street</t>
  </si>
  <si>
    <t>4PR</t>
  </si>
  <si>
    <t>Conversion of two existing flats to single dwellinghouse. Including excavation of new basement with lightwells to the front and rear and construction of single storey side/rear extension and extension over part of the existing two storey rear addition.</t>
  </si>
  <si>
    <t>20/01/2014</t>
  </si>
  <si>
    <t>2013/4876</t>
  </si>
  <si>
    <t>6D</t>
  </si>
  <si>
    <t>5SG</t>
  </si>
  <si>
    <t>Construction of 1no. dormer window within rear elevation and 2no. dormer windows within side elevation with insertion of two roof lights within front roof slope in connection with the creation of a new one bedroomed flat within the roof space. Constructio</t>
  </si>
  <si>
    <t>12/12/2013</t>
  </si>
  <si>
    <t>2013/4881</t>
  </si>
  <si>
    <t>103A</t>
  </si>
  <si>
    <t>1SS</t>
  </si>
  <si>
    <t>Erection of part first floor, and part second floor rear extension, with roof terraces at first floor and third floor level, and additional window and door to the rear elevation at third floor level and refuse store at ground floor level in connection wit</t>
  </si>
  <si>
    <t>01/10/2013</t>
  </si>
  <si>
    <t>18/12/2013</t>
  </si>
  <si>
    <t>2013/4894</t>
  </si>
  <si>
    <t>Flats C &amp; D</t>
  </si>
  <si>
    <t>Flats 1-3</t>
  </si>
  <si>
    <t>123</t>
  </si>
  <si>
    <t>8BW</t>
  </si>
  <si>
    <t>Use of the ground and basement levels as two self-contained flats.</t>
  </si>
  <si>
    <t>07/10/2013</t>
  </si>
  <si>
    <t>2013/4945</t>
  </si>
  <si>
    <t>Broadway Studio</t>
  </si>
  <si>
    <t>0RG</t>
  </si>
  <si>
    <t>Conversion of 5 vacant residential garages into a 1 x 2 bedroom dwelling including excavation to create basement level accomodation and a courtyard.</t>
  </si>
  <si>
    <t>Change of Use from Non-Residential Institutions (Use Class D1) to a single dwelling house (Use Class C3).</t>
  </si>
  <si>
    <t>2014/4264</t>
  </si>
  <si>
    <t>108</t>
  </si>
  <si>
    <t>Use of the property as two flats.</t>
  </si>
  <si>
    <t>2014/4289</t>
  </si>
  <si>
    <t>Basement Flat</t>
  </si>
  <si>
    <t>Former Army Cadet Force Building</t>
  </si>
  <si>
    <t>Phase 2 Development Wandsworth Business Village</t>
  </si>
  <si>
    <t>Buckhold Road</t>
  </si>
  <si>
    <t>4JQ</t>
  </si>
  <si>
    <t>Demolition of existing single-storey building; erection of part 4 (16.6m high), part 11 (37m high), part 18 (58m high) and part 20 storey (64m high) building comprising 77 residential units, 2,254sq.m business floorspace  (Class B1 use), 163sq.m cafe/rest</t>
  </si>
  <si>
    <t>24/09/2013</t>
  </si>
  <si>
    <t>2013/4654</t>
  </si>
  <si>
    <t>Upper floors</t>
  </si>
  <si>
    <t>Prior approval for change of use the first floor of the building from its current office use (B1a) to a 1 bedroom residential unit (C3)</t>
  </si>
  <si>
    <t>2013/4659</t>
  </si>
  <si>
    <t>Flats 1-6</t>
  </si>
  <si>
    <t>Continental Market (front)</t>
  </si>
  <si>
    <t>9EX</t>
  </si>
  <si>
    <t>Conversion of property from two flats to one single dwelling.  External alterations to rear including removal of the existing rear garden store, lowering of rear ground floor level  by approximately 170mm, infill of ground floor rear lightwell  with a gla</t>
  </si>
  <si>
    <t>2014/7278</t>
  </si>
  <si>
    <t>Change of use from House of Multiple Occupancy (Use Class C4) to a dwellinghouse (Use Class C3).</t>
  </si>
  <si>
    <t>06/01/2015</t>
  </si>
  <si>
    <t>2014/7286</t>
  </si>
  <si>
    <t>Clapham Common North Side</t>
  </si>
  <si>
    <t>9SB</t>
  </si>
  <si>
    <t>Enlargement of existing basement with front and rear lightwells, erection of rear single-storey extension and erection of rear roof extension with rooflights to front roofslope. Internal alterations in connection with the conversion of the property from t</t>
  </si>
  <si>
    <t>08/01/2015</t>
  </si>
  <si>
    <t>05/03/2015</t>
  </si>
  <si>
    <t>2014/7290</t>
  </si>
  <si>
    <t>Change of use from House in Multiple Occupation (Use Class C4) to a dwelling (Use Class C3).</t>
  </si>
  <si>
    <t>2014/7293</t>
  </si>
  <si>
    <t>Construction of a mansard roof extension including three new dormer windows to main rear roof, demolition of existing single storey rear addition, construction of single-storey rear extension together with other alterations. All works in connection with t</t>
  </si>
  <si>
    <t>2014/0464</t>
  </si>
  <si>
    <t>Woodthorpe Road</t>
  </si>
  <si>
    <t>6UQ</t>
  </si>
  <si>
    <t>Change of use from residential institution (Use Class C2) to residential (Use Class C3).</t>
  </si>
  <si>
    <t>09/04/2014</t>
  </si>
  <si>
    <t>2014/0491</t>
  </si>
  <si>
    <t>68A</t>
  </si>
  <si>
    <t>68</t>
  </si>
  <si>
    <t>Demolition of existing house.  Erection of new two-storey house (plus accommodation in roof and basement) with associated parking, refuse and landscaping.</t>
  </si>
  <si>
    <t>03/02/2014</t>
  </si>
  <si>
    <t>2014/0497</t>
  </si>
  <si>
    <t>13-15</t>
  </si>
  <si>
    <t>Excavation to create a front lightwell in association with refurbishment and alterations of an existing basement to a 1-bedroom self-contained flat.</t>
  </si>
  <si>
    <t>22/08/2014</t>
  </si>
  <si>
    <t>2014/0498</t>
  </si>
  <si>
    <t>6-8</t>
  </si>
  <si>
    <t>2014/0572</t>
  </si>
  <si>
    <t>Alterations including construction of first floor extension beneath and to the rear of partially covered service passage between 38 and 40 Northcote Road, with formation of ground floor entrance lobby and installation of entrance gates. Works in connectio</t>
  </si>
  <si>
    <t>2014/0594</t>
  </si>
  <si>
    <t>Laburnum House</t>
  </si>
  <si>
    <t>6-10</t>
  </si>
  <si>
    <t>Vicarage Crescent</t>
  </si>
  <si>
    <t>Partial demolition of existing building and redevelopment of the site involving excavation lightwell and mansard roof extension to provide 6 residential units including landscaped garden and 12 cycle racks.</t>
  </si>
  <si>
    <t>2014/0614</t>
  </si>
  <si>
    <t>Christies Auctioneers Depot</t>
  </si>
  <si>
    <t>5BA</t>
  </si>
  <si>
    <t>2010/3703</t>
  </si>
  <si>
    <t>Springfield Hospital site</t>
  </si>
  <si>
    <t>61</t>
  </si>
  <si>
    <t>Glenburnie Road</t>
  </si>
  <si>
    <t>7DJ</t>
  </si>
  <si>
    <t>Redevelopment of Springfield Hospital site entailing the erection of 25,000 sq m replacement mental health facilities (Use Class C2/C2A); 839 residential dwellings (including up to 262 dwellings within the converted Main Building and Elizabeth Newton Wing</t>
  </si>
  <si>
    <t>10/09/2010</t>
  </si>
  <si>
    <t>22/06/2012</t>
  </si>
  <si>
    <t>2010/4417</t>
  </si>
  <si>
    <t>Block L</t>
  </si>
  <si>
    <t>Change of use of first, second and third floors from offices (Class B1a) to residential (Class C3), to provide 13 flats (Prior Approval Application).</t>
  </si>
  <si>
    <t>2013/5760</t>
  </si>
  <si>
    <t>Units 4-7 &amp; 11-14 Calico House 1st/2nd fl</t>
  </si>
  <si>
    <t>Clove Hitch Quay</t>
  </si>
  <si>
    <t>3TN</t>
  </si>
  <si>
    <t>Change of use at first and second floor level from offices (Class B1a) to residential (Class C3), to provide 16 flats (Prior Approval Application).</t>
  </si>
  <si>
    <t>03/12/2013</t>
  </si>
  <si>
    <t>2013/5761</t>
  </si>
  <si>
    <t>Units 3,4,5,6,10,11,12,13 &amp; 14 Ivory House</t>
  </si>
  <si>
    <t>Change of use at first and second floor level from offices (Class B1a) to residential (Class C3), to provide 20 flats (Prior Approval Application).</t>
  </si>
  <si>
    <t>2013/5788</t>
  </si>
  <si>
    <t>Carlson Court</t>
  </si>
  <si>
    <t>116</t>
  </si>
  <si>
    <t>2NQ</t>
  </si>
  <si>
    <t xml:space="preserve">Excavation of floorspace at basement level, including formation of front lightwell and insertion of new windows/doors, in connection with provision of a one-bedroom flat within the basement area; erection of a three storey (ground, first and second floor </t>
  </si>
  <si>
    <t>09/01/2012</t>
  </si>
  <si>
    <t>27/02/2012</t>
  </si>
  <si>
    <t>2012/0251</t>
  </si>
  <si>
    <t>Eastbourne Road</t>
  </si>
  <si>
    <t>9EQ</t>
  </si>
  <si>
    <t>Construction of a new house adjacent to no. 47 Eastbourne Rd.</t>
  </si>
  <si>
    <t>11/04/2012</t>
  </si>
  <si>
    <t>28/05/2012</t>
  </si>
  <si>
    <t>2012/0380</t>
  </si>
  <si>
    <t>One Nine Elms</t>
  </si>
  <si>
    <t>Market Towers</t>
  </si>
  <si>
    <t>Nine Elms Lane</t>
  </si>
  <si>
    <t>5NQ</t>
  </si>
  <si>
    <t>12/08/2015</t>
  </si>
  <si>
    <t>Demolition of existing buildings and structures. Erection of two new buildings of  58 storeys (up to 200m above ground) and 43 storeys (up to 161m above ground) high to include the following uses with -+ of up to: 77,548 sq.m. of residential flo-+
orspace</t>
  </si>
  <si>
    <t>25/01/2012</t>
  </si>
  <si>
    <t>2012/0599</t>
  </si>
  <si>
    <t>Conversion to provide a 1-bedroom flat at basement level with alterations including insertion of windows at front and rear and changes to rear steps.</t>
  </si>
  <si>
    <t>14/02/2012</t>
  </si>
  <si>
    <t>2012/0615</t>
  </si>
  <si>
    <t>190</t>
  </si>
  <si>
    <t>4ND</t>
  </si>
  <si>
    <t>Erection of a two storey extension to rear and second floor extension over the existing two-storey back addition, in relation to the conversion of the upper floors and part of the ground floor into three flats.</t>
  </si>
  <si>
    <t>07/03/2012</t>
  </si>
  <si>
    <t>2012/0646</t>
  </si>
  <si>
    <t>35</t>
  </si>
  <si>
    <t>Nottingham Road</t>
  </si>
  <si>
    <t>7EA</t>
  </si>
  <si>
    <t>Open Market</t>
  </si>
  <si>
    <t>Market</t>
  </si>
  <si>
    <t>Social Rented</t>
  </si>
  <si>
    <t>Queenstown</t>
  </si>
  <si>
    <t>Latchmere</t>
  </si>
  <si>
    <t>Roehampton</t>
  </si>
  <si>
    <t>Tooting</t>
  </si>
  <si>
    <t>Town Centre</t>
  </si>
  <si>
    <t>Clapham Junction and the adjoining area</t>
  </si>
  <si>
    <t>Central Wandsworth and the Wandle Delta</t>
  </si>
  <si>
    <t>The Wandle Valley</t>
  </si>
  <si>
    <t>Roehampton (The Heart of Roehampton)</t>
  </si>
  <si>
    <t>East Putney and Upper Richmond Road</t>
  </si>
  <si>
    <t>Balham</t>
  </si>
  <si>
    <t>Bedford</t>
  </si>
  <si>
    <t>Earlsfield</t>
  </si>
  <si>
    <t>East Putney</t>
  </si>
  <si>
    <t>Fairfield</t>
  </si>
  <si>
    <t>Furzedown</t>
  </si>
  <si>
    <t>Graveney</t>
  </si>
  <si>
    <t>Nightingale</t>
  </si>
  <si>
    <t>Northcote</t>
  </si>
  <si>
    <t>Shaftesbury</t>
  </si>
  <si>
    <t>St Mary's Park</t>
  </si>
  <si>
    <t>Southfields</t>
  </si>
  <si>
    <t>Thamesfield</t>
  </si>
  <si>
    <t>Wandsworth Common</t>
  </si>
  <si>
    <t>Change of use of building from offices (Class B1a) to residential (Class C3), to provide 49 flats and 47 basement car parking spaces. (Prior Approval Application)</t>
  </si>
  <si>
    <t>2013/5799</t>
  </si>
  <si>
    <t>Change of use of existing office building to provide 29 No residential units.</t>
  </si>
  <si>
    <t>19/12/2013</t>
  </si>
  <si>
    <t>2013/5806</t>
  </si>
  <si>
    <t>14A</t>
  </si>
  <si>
    <t>2013/5863</t>
  </si>
  <si>
    <t>76-77</t>
  </si>
  <si>
    <t>Stanley Grove</t>
  </si>
  <si>
    <t>3PJ</t>
  </si>
  <si>
    <t>Erection of single-storey house with basement level accommodation.</t>
  </si>
  <si>
    <t>22/11/2013</t>
  </si>
  <si>
    <t>2013/5864</t>
  </si>
  <si>
    <t>Erection of two-storey house with single-storey rear extension as well as first floor roof terrace to rear with 1.7m high obscure glass screen.</t>
  </si>
  <si>
    <t>2013/5915</t>
  </si>
  <si>
    <t>Windward House, Port House, Leeward House &amp; Square Rigger Row</t>
  </si>
  <si>
    <t>3TU</t>
  </si>
  <si>
    <t>Conversion of house into three self-contained flats, alterations including rebuilding of front elevation, and construction of a single storey rear/side extension.</t>
  </si>
  <si>
    <t>01/06/2007</t>
  </si>
  <si>
    <t>16/07/2007</t>
  </si>
  <si>
    <t>2007/2999</t>
  </si>
  <si>
    <t>The Business Village</t>
  </si>
  <si>
    <t>Broomhill Road</t>
  </si>
  <si>
    <t xml:space="preserve">Demolition of existing buildings. Erection of buildings between four and sixteen-storeys in height to provide 10,500 sq.m. of B1 floorspace (office, research and development, and light industry), 209 residential units, retail, café/restaurant (260m2) and </t>
  </si>
  <si>
    <t>06/06/2007</t>
  </si>
  <si>
    <t>19/03/2010</t>
  </si>
  <si>
    <t>2007/4609</t>
  </si>
  <si>
    <t>167</t>
  </si>
  <si>
    <t>14/01/2008</t>
  </si>
  <si>
    <t>Alterations including conversion of house into three self contained flats and construction of single storey rear extension.</t>
  </si>
  <si>
    <t>06/09/2007</t>
  </si>
  <si>
    <t>22/10/2007</t>
  </si>
  <si>
    <t>2007/5841</t>
  </si>
  <si>
    <t>138a</t>
  </si>
  <si>
    <t>Demolition of existing building, and erection of a part single-storey/part two-storey (plus basement level) building to provide a two-bedroom house, with one off-street parking space.</t>
  </si>
  <si>
    <t>2012/1125</t>
  </si>
  <si>
    <t>Alterations including erection of single storey rear extension; excavation of additional floorspace at basement level with formation of front and rear lightwells. Works in connection with proposed conversion of five flats into a single dwelling house.</t>
  </si>
  <si>
    <t>Phase 2 Affordable Rent</t>
  </si>
  <si>
    <t>Phase 2 Demolition (Private)</t>
  </si>
  <si>
    <t>Phase 2 Demolition (Social Rented)</t>
  </si>
  <si>
    <t>Phase 2 Open Market</t>
  </si>
  <si>
    <t>Phase 2 Social Rented</t>
  </si>
  <si>
    <t>Phase 3 (Affordable Rent)</t>
  </si>
  <si>
    <t>Phase 3 (Open Market)</t>
  </si>
  <si>
    <t>Phase 3 (Social Rented)</t>
  </si>
  <si>
    <t>Phase 3 Demolition (Open Market)</t>
  </si>
  <si>
    <t>Phase 3 Demolition (Social Rented)</t>
  </si>
  <si>
    <t>Phase 3 Intermediate</t>
  </si>
  <si>
    <t>2012/1300</t>
  </si>
  <si>
    <t>Aspley House</t>
  </si>
  <si>
    <t>176</t>
  </si>
  <si>
    <t>Alterations including erection of two storey extension at roof level and infilling of third floor level front balconies to provide three flats and enlarge existing third floor flats; provision of terraces to front of fourth floor and front and rear of fif</t>
  </si>
  <si>
    <t>2012/1360</t>
  </si>
  <si>
    <t>42</t>
  </si>
  <si>
    <t>Demolition of existing house and outbuildings. Erection of a detached three-storey house (top floor in roof) with basement with roof terraces at the rear. Erection of detached single-storey outbuilding with pitch roof adjacent to south boundary. (Main cha</t>
  </si>
  <si>
    <t>2012/1371</t>
  </si>
  <si>
    <t>Land rear of 61-63</t>
  </si>
  <si>
    <t>7SD</t>
  </si>
  <si>
    <t>Erection of a two storey 2 bedroom house with garden.</t>
  </si>
  <si>
    <t>05/04/2012</t>
  </si>
  <si>
    <t>28/08/2012</t>
  </si>
  <si>
    <t>2012/1385</t>
  </si>
  <si>
    <t>Lanterns Lodge, The Lanterns</t>
  </si>
  <si>
    <t>Erection of a first floor extension above part of the building , and change of use of the property from offices to a dwelling.</t>
  </si>
  <si>
    <t>04/04/2012</t>
  </si>
  <si>
    <t>2012/1469</t>
  </si>
  <si>
    <t>57a</t>
  </si>
  <si>
    <t>1NP</t>
  </si>
  <si>
    <t>Conversion of the upper floor flat into two dwellings with a rear roof extension, involving raising the ridge, and creation of a roof terrace and a raised ground floor single storey extension and creation of a first floor terrace.</t>
  </si>
  <si>
    <t>2012/1566</t>
  </si>
  <si>
    <t>2PT</t>
  </si>
  <si>
    <t>Alterations including erection of additional floor of accommodation in connection with use of the upper floors as 4 x 2 bedroom and 2 x 1 bedroom flats.</t>
  </si>
  <si>
    <t>14/05/2012</t>
  </si>
  <si>
    <t>2012/1662</t>
  </si>
  <si>
    <t>Mayford Road</t>
  </si>
  <si>
    <t>Alterations involving conversion of the rear half of the ground floor shop to form a new self-contained 1 bedroom flat with a separate shop unit to the front.</t>
  </si>
  <si>
    <t>2014/0976</t>
  </si>
  <si>
    <t>Patience Road</t>
  </si>
  <si>
    <t>Conversion of existing 2 flats (1 x 1 bed-flat and 1 x 2 bed-flat) into single dwelling house (1 x 4 bed house).</t>
  </si>
  <si>
    <t>18/03/2014</t>
  </si>
  <si>
    <t>2014/1009</t>
  </si>
  <si>
    <t>78A</t>
  </si>
  <si>
    <t>Sabine Road</t>
  </si>
  <si>
    <t>5LW</t>
  </si>
  <si>
    <t>Demolition of existing buildings and redevelopment of the site to provide a two-storey (ground and first floor level) 4 bedroom house and a two-storey (ground and basement level) 3 bedroom house, with associated amenity space, cycle parking and 3 off-stre</t>
  </si>
  <si>
    <t>2013/2947</t>
  </si>
  <si>
    <t>Land Adjacent</t>
  </si>
  <si>
    <t>0PG</t>
  </si>
  <si>
    <t>23/07/2014</t>
  </si>
  <si>
    <t>Demolition of garage and erection of two-storey house.</t>
  </si>
  <si>
    <t>22/07/2013</t>
  </si>
  <si>
    <t>16/09/2013</t>
  </si>
  <si>
    <t>17/10/2013</t>
  </si>
  <si>
    <t>2013/2971</t>
  </si>
  <si>
    <t>38 Mendip Court</t>
  </si>
  <si>
    <t>3UZ</t>
  </si>
  <si>
    <t>Prior approval application for change of use from offices (Use Class B1a) to a dwelling house (Use Class C3).</t>
  </si>
  <si>
    <t>PAG</t>
  </si>
  <si>
    <t>12/08/2013</t>
  </si>
  <si>
    <t>2013/3178</t>
  </si>
  <si>
    <t>Marcus Terrace</t>
  </si>
  <si>
    <t>2JW</t>
  </si>
  <si>
    <t>Demolition of existing garages and erection of four two-storey houses with associated landscaping and parking.</t>
  </si>
  <si>
    <t>01/07/2013</t>
  </si>
  <si>
    <t>2013/3203</t>
  </si>
  <si>
    <t>29</t>
  </si>
  <si>
    <t>Eckstein Road</t>
  </si>
  <si>
    <t>1QE</t>
  </si>
  <si>
    <t>06/08/2013</t>
  </si>
  <si>
    <t>Change of use of an artist studio/workshop to 8 flats with alterations involving demolition of an existing extension and the erection of an external staircase</t>
  </si>
  <si>
    <t>10/02/2010</t>
  </si>
  <si>
    <t>06/04/2010</t>
  </si>
  <si>
    <t>2010/0636</t>
  </si>
  <si>
    <t>Application for determination of whether prior approval is required for change of use of the first and second floors from office (Class B1a) to residential unit (Class C3) tocreate 1 x 2-bedroom flat.</t>
  </si>
  <si>
    <t>2014/4774</t>
  </si>
  <si>
    <t>Construction of first floor extension above existing ground floor shop unit to provide new two bedroom flat with side balcony.</t>
  </si>
  <si>
    <t>2012/2164</t>
  </si>
  <si>
    <t>Land adjoining 17-19</t>
  </si>
  <si>
    <t>Shellwood Road</t>
  </si>
  <si>
    <t>5BJ</t>
  </si>
  <si>
    <t>Demolition of existing single-storey rear addition and replacement with part two, part three-storey extension (fronting onto Dyers Lane) together with an new fourth floor to the existing building to accommodate together the conversion of upper floors of t</t>
  </si>
  <si>
    <t>2013/5611</t>
  </si>
  <si>
    <t>Orbis Court</t>
  </si>
  <si>
    <t>116/119</t>
  </si>
  <si>
    <t>Bridges Court Road</t>
  </si>
  <si>
    <t>3GX</t>
  </si>
  <si>
    <t>Proposals consists of conversion of two private residential units into a single residential unit.</t>
  </si>
  <si>
    <t>23/12/2013</t>
  </si>
  <si>
    <t>2013/5660</t>
  </si>
  <si>
    <t>157-159</t>
  </si>
  <si>
    <t>Erection of additional storey and second floor rear extension (featuring two sets of sliding doors with safety balustrade at second and third floor level to west-facing elevation) with an internal re-configuration to create 4 additional flats, together wi</t>
  </si>
  <si>
    <t>2013/5662</t>
  </si>
  <si>
    <t>Land (garages) adjacent</t>
  </si>
  <si>
    <t>Upper Tooting Park</t>
  </si>
  <si>
    <t>7SN</t>
  </si>
  <si>
    <t>Demolition of three existing attached garages and erection of a single storey (plus basement) two-bedroom house.</t>
  </si>
  <si>
    <t>12/11/2013</t>
  </si>
  <si>
    <t>2013/5731</t>
  </si>
  <si>
    <t>Church of the Nazarene</t>
  </si>
  <si>
    <t>Grant Road</t>
  </si>
  <si>
    <t>28/07/2014</t>
  </si>
  <si>
    <t>2014/1412</t>
  </si>
  <si>
    <t>Demolition of part first, part second floor rear addition with alterations to create two flats above ground floor shop.</t>
  </si>
  <si>
    <t>2014/1622</t>
  </si>
  <si>
    <t>Tooting Boys' Club</t>
  </si>
  <si>
    <t>Mission Church development site</t>
  </si>
  <si>
    <t>22-24</t>
  </si>
  <si>
    <t>Kellino Street</t>
  </si>
  <si>
    <t>8SY</t>
  </si>
  <si>
    <t>Change of use of the existing building from former community building (Class D1) to create four self-contained residential units comprising internal and external alterations (including terraces) and extensions.</t>
  </si>
  <si>
    <t>2014/1704</t>
  </si>
  <si>
    <t>Land adjacent 23 Ellenborough Place</t>
  </si>
  <si>
    <t>Garage and storage building</t>
  </si>
  <si>
    <t>Roehampton Close</t>
  </si>
  <si>
    <t>5LU</t>
  </si>
  <si>
    <t>Demolition of existing workshop/storage building and 12 garages. Erection of three, three-storey terraced houses with roof terraces, car parking (6 spaces), cycle storage, refuse storage and landscaping.</t>
  </si>
  <si>
    <t>2014/1778</t>
  </si>
  <si>
    <t>Erection of two storey building to provide a 1 bedroom self contained residential unit to the rear of existing shop.</t>
  </si>
  <si>
    <t>10/04/2014</t>
  </si>
  <si>
    <t>2014/1807</t>
  </si>
  <si>
    <t>Proposed change of use from offices (Class B1a) to residential (Class C3) to provide 2 x 1-bedroom and 1 x 2-bedroom flats. (Prior Approval Application)</t>
  </si>
  <si>
    <t>06/11/2014</t>
  </si>
  <si>
    <t>2014/5042</t>
  </si>
  <si>
    <t>Proposed change of use from offices (Class B1a) to residential (Class C3) to provide 1 x 1-bedroom flat and 2 x 2-bedroom flat. (Prior Approval Application)</t>
  </si>
  <si>
    <t>2014/5043</t>
  </si>
  <si>
    <t>Proposed change of use from offices (Class B1a) to residential (Class C3) to provide 1 x 1-bedroom and 1 x 3-bedroom flats. (Prior Approval Application)</t>
  </si>
  <si>
    <t>2014/5044</t>
  </si>
  <si>
    <t>Proposed change of use from offices (Class B1a) to residential (Class C3) to provide 2 x 1-bedroom, 6 x 2-bedroom and 3 x 3-bedroom flats. (Prior Approval Application)</t>
  </si>
  <si>
    <t>2014/5045</t>
  </si>
  <si>
    <t>Proposed change of use from offices (Class B1a) to residential (Class C3) to provide 2 x 1-bedroom and 2 x 2-bedroom flats. (Prior Approval Application).</t>
  </si>
  <si>
    <t>2014/5047</t>
  </si>
  <si>
    <t>Proposed change of use from offices (Class B1a) to residential (Class C3) to provide 2 x1-bedroom and 3 x 2-bedroom flats. (Prior Approval Application)</t>
  </si>
  <si>
    <t>2014/5048</t>
  </si>
  <si>
    <t>06/12/2011</t>
  </si>
  <si>
    <t>19/03/2012</t>
  </si>
  <si>
    <t>2011/5191</t>
  </si>
  <si>
    <t>17</t>
  </si>
  <si>
    <t>Holbeach Mews</t>
  </si>
  <si>
    <t>9QX</t>
  </si>
  <si>
    <t>31/03/2012</t>
  </si>
  <si>
    <t>Conversion of first second and third floors into 2 x 1 bedroom self contained flats with rear extension at second floor level.</t>
  </si>
  <si>
    <t>2011/5207</t>
  </si>
  <si>
    <t>Dandara Site</t>
  </si>
  <si>
    <t>and land at rear (21-23)</t>
  </si>
  <si>
    <t>3-4</t>
  </si>
  <si>
    <t>Osiers Road</t>
  </si>
  <si>
    <t xml:space="preserve">Demolition of existing buildings. Erection of buildings up to 8-storeys high plus basement to provide 152 flats (including 38 Affordable units), 2,228sq.m. of commercial accommodation for retail, food and drink, business and community uses (Class A1, A2, </t>
  </si>
  <si>
    <t>01/12/2011</t>
  </si>
  <si>
    <t>28/03/2012</t>
  </si>
  <si>
    <t>HAAR</t>
  </si>
  <si>
    <t>2011/5341</t>
  </si>
  <si>
    <t>12</t>
  </si>
  <si>
    <t>Hoyle Road</t>
  </si>
  <si>
    <t>ORS</t>
  </si>
  <si>
    <t>19/09/2013</t>
  </si>
  <si>
    <t>Conversion of a single house into 2 flats and installation of timber sash windows to the front.</t>
  </si>
  <si>
    <t>2011/5432</t>
  </si>
  <si>
    <t>Token Yard</t>
  </si>
  <si>
    <t>1SR</t>
  </si>
  <si>
    <t>1HJ</t>
  </si>
  <si>
    <t>08/12/2009</t>
  </si>
  <si>
    <t>Demolition of garages and single-storey rear extension. Erection of three bedroom house at basement and ground floor levels with roof terrace above (Renewal of p.p. dated 26/11/2004 ref: 2004/4130).</t>
  </si>
  <si>
    <t>15/10/2009</t>
  </si>
  <si>
    <t>2009/3575</t>
  </si>
  <si>
    <t>South Lambeth Goods Depot, Cringle Street/Battersea Park Road</t>
  </si>
  <si>
    <t>Zone RS1 (Amendment) PHASE 1</t>
  </si>
  <si>
    <t>Battersea Power Station and Goods Yard</t>
  </si>
  <si>
    <t>220</t>
  </si>
  <si>
    <t>Kirtling Street</t>
  </si>
  <si>
    <t>SW8</t>
  </si>
  <si>
    <t>21/11/2013</t>
  </si>
  <si>
    <t>Erection of rear two storey rear extension to create a single dwelling house.</t>
  </si>
  <si>
    <t>2014/6121</t>
  </si>
  <si>
    <t>Erection of a part single, part two-storey rear/side extension in connection with the conversion of the rear of the property to provide a 1x1 bedroom self contained flat. Alterations to entrance/external stairs (upper floor entrance).</t>
  </si>
  <si>
    <t>2014/4906</t>
  </si>
  <si>
    <t>Demolition of existing bungalow and construction of two-bedroom house</t>
  </si>
  <si>
    <t>2014/4951</t>
  </si>
  <si>
    <t>Flats 1-8</t>
  </si>
  <si>
    <t>Restoration, extension, alterations and conversion of the Power Station building to provide retail, residential flats, business, cultural, hotel  and conference facilities, event space and incidental accommodation; the demolition of other buildings and  d</t>
  </si>
  <si>
    <t>16/10/2009</t>
  </si>
  <si>
    <t>23/08/2011</t>
  </si>
  <si>
    <t>2009/3929</t>
  </si>
  <si>
    <t>253-255</t>
  </si>
  <si>
    <t>Putney Bridge Road</t>
  </si>
  <si>
    <t>2PU</t>
  </si>
  <si>
    <t>Demolition of existing buildings and erection of four storey frontage building (including basement and undercroft to provide access to rear) two retail (Class A1) units (total 155sq.m) and 183sq.m of Offices (Class B1) and with two maisonettes above; erec</t>
  </si>
  <si>
    <t>21/09/2010</t>
  </si>
  <si>
    <t>07/01/2011</t>
  </si>
  <si>
    <t>2009/4349</t>
  </si>
  <si>
    <t>Land adjoining Southfields Station</t>
  </si>
  <si>
    <t>244</t>
  </si>
  <si>
    <t>Wimbledon Park Road</t>
  </si>
  <si>
    <t>5RL</t>
  </si>
  <si>
    <t>Erection of a three storey plus basement building to provide two commercial units (either retail/office/restaurant use - Class A1/A2/A3) at ground/basement level with two, 1-bedroom apartments and one 2-bedroom apartment above. Amendments to planning perm</t>
  </si>
  <si>
    <t>05/03/2010</t>
  </si>
  <si>
    <t>26/07/2010</t>
  </si>
  <si>
    <t>2009/4415</t>
  </si>
  <si>
    <t>63a</t>
  </si>
  <si>
    <t>4BP</t>
  </si>
  <si>
    <t>Demolition of all existing buildings and structures on site with the exception of (1) railway viaducts (2) 177 Battersea Park Road (3) two-storey extension to western railway viaduct at 276 Queenstown Road and (4) Queenstown Road Train Station; redevelopm</t>
  </si>
  <si>
    <t>2014/4702</t>
  </si>
  <si>
    <t>17-19</t>
  </si>
  <si>
    <t>Extension of the ground floor area for retail use. Refurbishment of existing residential block of 4 dwelling units at the front of the site above the existing ground floor with replacement windows and shop front, and ground floor entrance door. Constructi</t>
  </si>
  <si>
    <t>2014/5318</t>
  </si>
  <si>
    <t>49A</t>
  </si>
  <si>
    <t>Conversion of first and second floor flat into 2 x two-bedroom self contained flats.  Alterations including erection of rear roof extension to main roof (with French doors and safety railings) and extension to first floor rear back addition.</t>
  </si>
  <si>
    <t>2014/5482</t>
  </si>
  <si>
    <t>Rusholme Road</t>
  </si>
  <si>
    <t>3LF</t>
  </si>
  <si>
    <t>Freshford Street</t>
  </si>
  <si>
    <t>3TF</t>
  </si>
  <si>
    <t>Erection of part two, part three-storey house (with top floor in roof) plus basement to provide 2 x 2 bedroom maisonettes with first and second floor roof terraces at front.</t>
  </si>
  <si>
    <t>2011/0054</t>
  </si>
  <si>
    <t>Langham Square (formerly Capsticks)</t>
  </si>
  <si>
    <t>&amp; 26 Carlton Drive</t>
  </si>
  <si>
    <t>77-83</t>
  </si>
  <si>
    <t>2TT</t>
  </si>
  <si>
    <t>30/09/2011</t>
  </si>
  <si>
    <t>Demolition of all existing buildings. Erection of a new building comprising 3 blocks 12-13 storeys high (up to 41m), 4-9 storeys (up to 29m) and 1-2 storeys (up to 5.5m) to provide 104 residential units, office accommodation, retail, cafe/restaurant uses,</t>
  </si>
  <si>
    <t>19/01/2011</t>
  </si>
  <si>
    <t>13/06/2011</t>
  </si>
  <si>
    <t>2011/0487</t>
  </si>
  <si>
    <t>The Garages, Langside Avenue</t>
  </si>
  <si>
    <t>Garages rear of 35</t>
  </si>
  <si>
    <t>5LS</t>
  </si>
  <si>
    <t>Development of existing garages. Erection of a detached house on three floors (with the lower two ground floors within excavated basement area).</t>
  </si>
  <si>
    <t>2011/0722</t>
  </si>
  <si>
    <t>Part of 87a Thurleigh Road SW12 8TY</t>
  </si>
  <si>
    <t>Studio adjacent to 1</t>
  </si>
  <si>
    <t>Wroughton Road</t>
  </si>
  <si>
    <t>6BE</t>
  </si>
  <si>
    <t>Erection of three-storey rear elevation and additional level of accommodation at roof level; alterations to shopfront, fenestration and external materials including the installation of new windows in the side elevation in connection with the enlargement o</t>
  </si>
  <si>
    <t>17/06/2014</t>
  </si>
  <si>
    <t>2014/3459</t>
  </si>
  <si>
    <t>148-150</t>
  </si>
  <si>
    <t>Penwith Road</t>
  </si>
  <si>
    <t>4QB</t>
  </si>
  <si>
    <t>Erection of mansard roof extension to form an additional storey to provide a 2 bedroom flat with a screened roof terrace above. Insertion of windows at second floor , and alterations to ground floor shop front.</t>
  </si>
  <si>
    <t>2015/0771</t>
  </si>
  <si>
    <t>St Goar Cottage</t>
  </si>
  <si>
    <t>Demolition of existing garages and erection of detached two-storey 4 bedroom dwelling.</t>
  </si>
  <si>
    <t>2015/0773</t>
  </si>
  <si>
    <t>Land adjacent Fontenoy Road</t>
  </si>
  <si>
    <t>Erection of single-storey (with basement) detached 3-bedroom dwelling.</t>
  </si>
  <si>
    <t>2015/0787</t>
  </si>
  <si>
    <t>Use of 2x 1-bed flats (Class C3) as a 2-bed maisonette (Class C3).</t>
  </si>
  <si>
    <t>2015/0822</t>
  </si>
  <si>
    <t>2015/0826</t>
  </si>
  <si>
    <t>Flats 1 &amp; 4</t>
  </si>
  <si>
    <t>Conversion of flat nos. 1 and 4 into 1 x four-bedroom self contained flat including alterations and erection of first floor level side/rear extension.</t>
  </si>
  <si>
    <t>2015/0834</t>
  </si>
  <si>
    <t>3DX</t>
  </si>
  <si>
    <t>Conversion of ground floor workshop/tyres shop into two bedroom self-contained unit including elevational alterations to shop front.</t>
  </si>
  <si>
    <t>09/03/2013</t>
  </si>
  <si>
    <t>2013/1237</t>
  </si>
  <si>
    <t>42-44</t>
  </si>
  <si>
    <t>06/03/2014</t>
  </si>
  <si>
    <t>Conversion of basements at no. 42 and 44 Fernlea Road into 2 x 1-bed flats</t>
  </si>
  <si>
    <t>2013/1259</t>
  </si>
  <si>
    <t>Block J</t>
  </si>
  <si>
    <t>Amalgamation of two x two-bedroom flats into one x four bedroom apartment on the first floor of Block J. (Application for a non-material amendment to reserved matters application ref.2010/3563 dated 9.12.2010.)</t>
  </si>
  <si>
    <t>2013/1354</t>
  </si>
  <si>
    <t>Demolition of existing detached garages at the rear of the site.  Erection of a three-storey (top floor in roof) detached dwelling fronting Morris Gardens and retaining existing vehicular access off Morris Gardens.</t>
  </si>
  <si>
    <t>Change of use of 232 sqm of floorspace at third floor level from Office (Class B1a) to Residential use (Class C3) to provide two flats.</t>
  </si>
  <si>
    <t>2014/3471</t>
  </si>
  <si>
    <t>Unit 30 Ransomes Dock</t>
  </si>
  <si>
    <t>Change of use of 92sqm of floorspace at ground level from Office Use (Class B1a) to Residential (Class C3) use to provide 2 flats.</t>
  </si>
  <si>
    <t>2014/3473</t>
  </si>
  <si>
    <t>Application for determination of whether prior approval is required for change of use from offices (Class B1a) to residential use (Class C3) as 1 x studio, 3 x 1-bedroom units and 3 x 2-bedroom units.</t>
  </si>
  <si>
    <t>11/06/2014</t>
  </si>
  <si>
    <t>2014/3505</t>
  </si>
  <si>
    <t>Granard Road</t>
  </si>
  <si>
    <t>8UJ</t>
  </si>
  <si>
    <t xml:space="preserve">Conversion of existing dwellinghouse into two, three-bedroom flats, including single-storey side and rear extension, erection of first-floor rear extension, and roof terrace to rear at second floor level. Erection of rear mansard roof extension, together </t>
  </si>
  <si>
    <t>2013/3906</t>
  </si>
  <si>
    <t>Construction of a ground floor single storey side/rear extension, construction of rear roof extension and extension above the two-storey back addition in connection with the conversion of the building from two seperate self-contained flats into one dwelli</t>
  </si>
  <si>
    <t>2013/4010</t>
  </si>
  <si>
    <t>Erection of two single storey rear extensions (to either side of the existing two-storey back addition). Works also include the formation of two sets of bi-fold doors to rear in place of existing windows and the formation of additional rear windows at fir</t>
  </si>
  <si>
    <t>2013/4082</t>
  </si>
  <si>
    <t>179B</t>
  </si>
  <si>
    <t>179-181</t>
  </si>
  <si>
    <t>Use of rear part of the ground floor as a flat (Use Class C3).</t>
  </si>
  <si>
    <t>2013/4110</t>
  </si>
  <si>
    <t>129</t>
  </si>
  <si>
    <t>change of use of the first, second and third floors from offices (Class B1) to 7 residential  flats (Class C3)</t>
  </si>
  <si>
    <t>20/08/2013</t>
  </si>
  <si>
    <t>2013/4166</t>
  </si>
  <si>
    <t>347</t>
  </si>
  <si>
    <t>Change of use of existing office building (use class B1) into two, two-bedroom self contained flats, including the erection of rear mansard roof extension (with French doors and safety railings); roof extension over part of two-storey back addition; singl</t>
  </si>
  <si>
    <t>2013/4217</t>
  </si>
  <si>
    <t>2013/1425</t>
  </si>
  <si>
    <t>Auckland Road</t>
  </si>
  <si>
    <t>1EW</t>
  </si>
  <si>
    <t>02/01/2014</t>
  </si>
  <si>
    <t>Conversion from a single dwelling house to three flats; demolition of two storey rear extension and construction of new part-two/part single storey rear extension and basement with associated lightwell.</t>
  </si>
  <si>
    <t>26/03/2013</t>
  </si>
  <si>
    <t>2013/1554</t>
  </si>
  <si>
    <t>8JJ</t>
  </si>
  <si>
    <t>Change of use from 3 flats to a single family dwelling.</t>
  </si>
  <si>
    <t>2013/1672</t>
  </si>
  <si>
    <t>"Vantage" (formerly Tote House 72-74)</t>
  </si>
  <si>
    <t>2SU</t>
  </si>
  <si>
    <t>Change of use of part of first floor from Class (B1) office to provide 4, 1 bedroom units together with external changes.</t>
  </si>
  <si>
    <t>2013/1725</t>
  </si>
  <si>
    <t>195</t>
  </si>
  <si>
    <t>Erection of a mansard roof extension to existing roof, together with extension over part of back addition with roof terrace, in connection with the conversion of the property to form no.2 two-bedroom flats.</t>
  </si>
  <si>
    <t>24/06/2013</t>
  </si>
  <si>
    <t>2013/1771</t>
  </si>
  <si>
    <t>97 &amp; 99A</t>
  </si>
  <si>
    <t>Erection of a single-storey side extension to no.97. Erection of rear extension to no.97 and no.99a. Internal re-configuration, to include merging of ground floor of both properties and formation of two-bedroom flat on upper floors of 97.</t>
  </si>
  <si>
    <t>2013/1871</t>
  </si>
  <si>
    <t>1 St Georges Court</t>
  </si>
  <si>
    <t>Change of use from an office (Class B1) to a two-bedroom house (Class C3).</t>
  </si>
  <si>
    <t>05/07/2013</t>
  </si>
  <si>
    <t>2013/1993</t>
  </si>
  <si>
    <t>1 Oxford Road and</t>
  </si>
  <si>
    <t>263</t>
  </si>
  <si>
    <t>Application for non-material amendment to planning permission ref. 2011/2975 dated 21.11.11 for demolition of two-storey back addition and erection of part three, part four-storey building with basements to provide four houses with roof terraces. Conversi</t>
  </si>
  <si>
    <t>24/04/2013</t>
  </si>
  <si>
    <t>22/05/2013</t>
  </si>
  <si>
    <t>2013/2003</t>
  </si>
  <si>
    <t>Change of use from 2 separate flats to a single family dwelling.</t>
  </si>
  <si>
    <t>2013/2007</t>
  </si>
  <si>
    <t>6SF</t>
  </si>
  <si>
    <t>2013/2198</t>
  </si>
  <si>
    <t>384</t>
  </si>
  <si>
    <t>4HP</t>
  </si>
  <si>
    <t>Change of use of first and second floors from office to a three-bedroom flat with rear roof terrace and screening.</t>
  </si>
  <si>
    <t>2013/2411</t>
  </si>
  <si>
    <t>231</t>
  </si>
  <si>
    <t>Change of use of upper floors from offices (Class A2) to three self-contained one bedroom flats (Class C3) and associated alterations to the existing shop front at ground floor level.</t>
  </si>
  <si>
    <t>2013/2435</t>
  </si>
  <si>
    <t>7QP</t>
  </si>
  <si>
    <t>Conversion of two flats to a single family home. Erection of single-storey side and rear extension, rear roof extension with French doors and a safety railing as well as an extension over the existing two storey rear addition.</t>
  </si>
  <si>
    <t>2013/2734</t>
  </si>
  <si>
    <t>Dempster Road</t>
  </si>
  <si>
    <t>1AT</t>
  </si>
  <si>
    <t>30/07/2014</t>
  </si>
  <si>
    <t>Housing land capacity at 31st March 2015, by tenure (Total conventional supply)</t>
  </si>
  <si>
    <t>Completed 2014/15</t>
  </si>
  <si>
    <t>Other Identified Sites at 31/03/15</t>
  </si>
  <si>
    <t>Conversion from one two flats to one dwelling-house.</t>
  </si>
  <si>
    <t>11/10/2012</t>
  </si>
  <si>
    <t>2012/4358</t>
  </si>
  <si>
    <t>Riverside One</t>
  </si>
  <si>
    <t>4AN</t>
  </si>
  <si>
    <t>Erection of second floor extension (with front and rear mansards) to create additional storey of accommodation.  Erection of rear extension at ground floor.  Creation of an additional 1 bedroom residential unit at second floor level.</t>
  </si>
  <si>
    <t>2014/3242</t>
  </si>
  <si>
    <t>Rear of 213 &amp;</t>
  </si>
  <si>
    <t>11/03/2015</t>
  </si>
  <si>
    <t>Retention of ground floor as residential accommodation.</t>
  </si>
  <si>
    <t>10/02/2015</t>
  </si>
  <si>
    <t>2014/3439</t>
  </si>
  <si>
    <t>Erection of single-storey rear extension, three-storey infill extension to the side, mansard roof extension with rear facing dormer windows, extension over part of the existing rear extension and provision of rear terrace, new bike store to front of basem</t>
  </si>
  <si>
    <t>09/05/2013</t>
  </si>
  <si>
    <t>2013/2281</t>
  </si>
  <si>
    <t>290A</t>
  </si>
  <si>
    <t>6TH</t>
  </si>
  <si>
    <t>Renovation and extension (including rear lightwell excavation in association with basement extension, single-storey rear extension, second floor rear extension and third floor rear extension) of 290/290A Upper Richmond Road to form one retail unit and fiv</t>
  </si>
  <si>
    <t>24/05/2013</t>
  </si>
  <si>
    <t>2013/2318</t>
  </si>
  <si>
    <t>577</t>
  </si>
  <si>
    <t>3BH</t>
  </si>
  <si>
    <t>Alterations including construction of rear dormer roof extension, and erection of single storey rear extension. Works in connection with provision of an additional one-bedroom flat on part of ground floor/basement level, with shop unit in remainder of gro</t>
  </si>
  <si>
    <t>02/07/2013</t>
  </si>
  <si>
    <t>17/12/2014</t>
  </si>
  <si>
    <t>2013/2365</t>
  </si>
  <si>
    <t>Keswick Road</t>
  </si>
  <si>
    <t>2JE</t>
  </si>
  <si>
    <t>Erection of two-storey extension to the eastern side of the property and erection of external rear staircase to increase the size of the ground floor nursery and first floor residential accommodation.</t>
  </si>
  <si>
    <t>2013/2531</t>
  </si>
  <si>
    <t>130-132</t>
  </si>
  <si>
    <t>Demolition of two existing two-storey buildings at 130 &amp; 132 Wandsworth High Street. Erection of a single six-storey building to provide: three 1-bedroom flats; three 2-bedroom flats; one 3-bedroom flat; and a ground floor commercial use</t>
  </si>
  <si>
    <t>13/08/2013</t>
  </si>
  <si>
    <t>2013/2570</t>
  </si>
  <si>
    <t>1-3</t>
  </si>
  <si>
    <t>Candahar Road</t>
  </si>
  <si>
    <t>Construction of a new three-storey, 3-bedroom dwellinghouse on existing vacant land to the front of nos. 1-3 Candahar Road. The proposal would include a garage with room for three car parking spaces and an external terrace at second floor level, which wou</t>
  </si>
  <si>
    <t>2013/2603</t>
  </si>
  <si>
    <t>Unit 6 Mandeville Courtyard</t>
  </si>
  <si>
    <t>142</t>
  </si>
  <si>
    <t>4NB</t>
  </si>
  <si>
    <t>Change of use of the existing lower and upper ground floor studio (use class B1) to a 2-bedroom residential flat (use class C3) to include new double glazed windows within the existing window frames.</t>
  </si>
  <si>
    <t>6RR</t>
  </si>
  <si>
    <t>Cabul Road</t>
  </si>
  <si>
    <t>29/08/2014</t>
  </si>
  <si>
    <t>Demolition of existing dwelling.  Erection of a new three-storey dwelling with basement.</t>
  </si>
  <si>
    <t>30/11/2012</t>
  </si>
  <si>
    <t>11/03/2013</t>
  </si>
  <si>
    <t>2012/5764</t>
  </si>
  <si>
    <t>7</t>
  </si>
  <si>
    <t>Westleigh Avenue</t>
  </si>
  <si>
    <t>6RF</t>
  </si>
  <si>
    <t>29/01/2014</t>
  </si>
  <si>
    <t>Demolition of existing properties and erection of a pair of semi detached three-storey plus basement houses.</t>
  </si>
  <si>
    <t>14/12/2012</t>
  </si>
  <si>
    <t>2012/5776</t>
  </si>
  <si>
    <t>8-10</t>
  </si>
  <si>
    <t>Wiseton Road</t>
  </si>
  <si>
    <t>7EE</t>
  </si>
  <si>
    <t>Demolition of buildings in the northern part of the site and erection of 3 x three-storey, plus basement level, 5-bedroom houses with associated amenity space and garden studio buildings; retention of frontage and courtyard building in the southern part o</t>
  </si>
  <si>
    <t>06/12/2012</t>
  </si>
  <si>
    <t>2012/6057</t>
  </si>
  <si>
    <t>Land adjoining 132 Ritherdon Road</t>
  </si>
  <si>
    <t>Land rear of 164-166</t>
  </si>
  <si>
    <t>Bedford Hill</t>
  </si>
  <si>
    <t>9HW</t>
  </si>
  <si>
    <t>Erection of a single house with basement, fronting Ritherdon Road.</t>
  </si>
  <si>
    <t>21/12/2012</t>
  </si>
  <si>
    <t>12/04/2013</t>
  </si>
  <si>
    <t>2013/0060</t>
  </si>
  <si>
    <t>Magnet Ltd 254-258</t>
  </si>
  <si>
    <t>2013/6551</t>
  </si>
  <si>
    <t>Demolition of existing house.  Erection of a three-storey plus basement house with associated landscaping.</t>
  </si>
  <si>
    <t>2013/6641</t>
  </si>
  <si>
    <t>Land between 96 to 126 and 128 to 162</t>
  </si>
  <si>
    <t>2QG</t>
  </si>
  <si>
    <t>Three-storey detached building providing 9 units of supported housing; relocation of parking spaces including 3 additional spaces.</t>
  </si>
  <si>
    <t>2014/0058</t>
  </si>
  <si>
    <t>Land r/o 14</t>
  </si>
  <si>
    <t>Erection of a one-bedroom dwelling at the rear of No.14 Lavender Hill with the associated amenity space, refuse and cycle space.</t>
  </si>
  <si>
    <t>18/06/2014</t>
  </si>
  <si>
    <t>2014/0127</t>
  </si>
  <si>
    <t>Lock up garages</t>
  </si>
  <si>
    <t>26-40</t>
  </si>
  <si>
    <t>Demolition of the existing garage structures and construction of 5 x self-contained 3-bedroom dwellings within a part-1 part-2 storey structure.</t>
  </si>
  <si>
    <t>2014/0194</t>
  </si>
  <si>
    <t>Gambole Road</t>
  </si>
  <si>
    <t>0QJ</t>
  </si>
  <si>
    <t>Construction of a single-storey rear extension, in connection with the conversion of the existing dwellinghouse to form; 1 x 3-bedroom flat, 1 x 2-bedroom flat &amp; 1 x 1-bedroom flat.</t>
  </si>
  <si>
    <t>2014/0211</t>
  </si>
  <si>
    <t>Rear of 64</t>
  </si>
  <si>
    <t>Bellamy Street</t>
  </si>
  <si>
    <t>8BU</t>
  </si>
  <si>
    <t>Conversion of existing building to 2-bed bungalow including extension to form conservatory and provision of 2 parking spaces.</t>
  </si>
  <si>
    <t>17/01/2014</t>
  </si>
  <si>
    <t>2014/0255</t>
  </si>
  <si>
    <t>98 (flat)</t>
  </si>
  <si>
    <t>96</t>
  </si>
  <si>
    <t>Alma Road</t>
  </si>
  <si>
    <t>1AH</t>
  </si>
  <si>
    <t>Prior approval for change of use from office (Class B1) to a one bedroom flat (Class C3).</t>
  </si>
  <si>
    <t>2014/0338</t>
  </si>
  <si>
    <t>9LS</t>
  </si>
  <si>
    <t>Demolition of three storey rear extension. Excavation of basement to create 2 no. 2 bedroom flats, including front and rear lightwells, two storey extension to rear, and roof extension to the rear. Alterations to all windows and doors, associated landscap</t>
  </si>
  <si>
    <t>2014/0377</t>
  </si>
  <si>
    <t>Dafforne Road</t>
  </si>
  <si>
    <t>8TY</t>
  </si>
  <si>
    <t>Demolition of existing building. Erection of a four-storey (24m to top of lift) building stepping down to single-storey (3.5m) comprising three ground floor retail units (Class A1), 17 residential units with associated amenity space and improvements to th</t>
  </si>
  <si>
    <t>2013/5045</t>
  </si>
  <si>
    <t>Land rear of</t>
  </si>
  <si>
    <t>Coliston Passage</t>
  </si>
  <si>
    <t>4PW</t>
  </si>
  <si>
    <t>Demolition of garage and temporary structures and construction of two-storey building with part pitched/part flat roofs forming four houses fronting Coliston Passage.</t>
  </si>
  <si>
    <t>09/10/2013</t>
  </si>
  <si>
    <t>2013/5100</t>
  </si>
  <si>
    <t>St Philip Street</t>
  </si>
  <si>
    <t>3SL</t>
  </si>
  <si>
    <t>Alterations including erection of single-storey front, side, rear extensions to rear addition, alterations to front and side ground floor elevations and enclosure of front and side forecourt in connection with use as three flats.</t>
  </si>
  <si>
    <t>2013/0094</t>
  </si>
  <si>
    <t>114</t>
  </si>
  <si>
    <t>Falcon Road</t>
  </si>
  <si>
    <t>2013/5290</t>
  </si>
  <si>
    <t>Crombie Mews</t>
  </si>
  <si>
    <t>Abercrombie Street</t>
  </si>
  <si>
    <t>2JB</t>
  </si>
  <si>
    <t>Application for determination of whether prior approval is required for change of use from offices (Class B1a) to residential use (Class C3) as four houses.</t>
  </si>
  <si>
    <t>24/10/2013</t>
  </si>
  <si>
    <t>2013/5333</t>
  </si>
  <si>
    <t>2013/5377</t>
  </si>
  <si>
    <t>3 Station Parade</t>
  </si>
  <si>
    <t>Conversion of office into self contained one bedroom flat.</t>
  </si>
  <si>
    <t>8AB</t>
  </si>
  <si>
    <t>Use of a basement as a flat for more than four years.</t>
  </si>
  <si>
    <t>2014/4400</t>
  </si>
  <si>
    <t>Prior approval for change of use from office (class B1) to four residential units (C3).</t>
  </si>
  <si>
    <t>2014/4817</t>
  </si>
  <si>
    <t>Garages west of 24 Brodrick Road</t>
  </si>
  <si>
    <t>Land rear of 174-176</t>
  </si>
  <si>
    <t>Second floor rear extension (incorporating juliet balconies); conversion of existing flat into 2 self-contained flats (1 x 3 bed, 1 x 1 bed); and external alterations to the front elevation.</t>
  </si>
  <si>
    <t>2013/6428</t>
  </si>
  <si>
    <t>Store adjoining Boyce House</t>
  </si>
  <si>
    <t>Demolition of existing office/store and construction of a two-bedroom bungalow suitable for disabled occupants including covered parking area, enclosed garden, solar photovoltaic roof panels and other associated alterations.</t>
  </si>
  <si>
    <t>03/01/2014</t>
  </si>
  <si>
    <t>2013/6437</t>
  </si>
  <si>
    <t>Pearl Chemist</t>
  </si>
  <si>
    <t>134-142</t>
  </si>
  <si>
    <t>Alterations including construction of extensions to the front at first floor and provision of an additional storey of accommodation, installation of new shopfronts; construction of ground, first and second floor extensions to the rear with terraces; to pr</t>
  </si>
  <si>
    <t>29/05/2013</t>
  </si>
  <si>
    <t>03/10/2013</t>
  </si>
  <si>
    <t>2013/2527</t>
  </si>
  <si>
    <t>37</t>
  </si>
  <si>
    <t>Montserrat Road</t>
  </si>
  <si>
    <t>2LD</t>
  </si>
  <si>
    <t>09/09/2013</t>
  </si>
  <si>
    <t>Alterations to convert property to single dwellinghouse. Demolition of single-storey rear/side extension and excavation of rear basement and creation of lightwell; erection of single-storey rear extension and front boundary railings, fence to side passage</t>
  </si>
  <si>
    <t>17/06/2013</t>
  </si>
  <si>
    <t>09/08/2013</t>
  </si>
  <si>
    <t>2013/2604</t>
  </si>
  <si>
    <t>Streathbourne Road</t>
  </si>
  <si>
    <t>8QZ</t>
  </si>
  <si>
    <t>16/10/2013</t>
  </si>
  <si>
    <t>07/06/2013</t>
  </si>
  <si>
    <t>30/08/2013</t>
  </si>
  <si>
    <t>2013/2619</t>
  </si>
  <si>
    <t>St Pauls Church</t>
  </si>
  <si>
    <t>92C</t>
  </si>
  <si>
    <t>1SH</t>
  </si>
  <si>
    <t>31/07/2013</t>
  </si>
  <si>
    <t>Homebase</t>
  </si>
  <si>
    <t>198</t>
  </si>
  <si>
    <t>2013/3920</t>
  </si>
  <si>
    <t>Former Garage</t>
  </si>
  <si>
    <t>39-41</t>
  </si>
  <si>
    <t xml:space="preserve">Demolition of existing buildings. Erection of a part five, part six-storey building, comprising 63 residential units (Class C3), 31 car parking spaces within a basement, cycle parking and associated amenity space. Access to the basement car park would be </t>
  </si>
  <si>
    <t>2013/5712</t>
  </si>
  <si>
    <t>Public open space east of 76</t>
  </si>
  <si>
    <t>70-74</t>
  </si>
  <si>
    <t>Revelstoke Road</t>
  </si>
  <si>
    <t>Total Pipeline at 31/03/2014</t>
  </si>
  <si>
    <t>06. Identified Site</t>
  </si>
  <si>
    <t>Demolition of existing building.  Erection of a building between 6 and 12 storeys providing 69 flats and 2288sqm commercial floorspace (use classes A1, A2, A3 and B1) at ground and first floor levels, 54 car parking spaces at basement and 2 car club space</t>
  </si>
  <si>
    <t>03/11/2010</t>
  </si>
  <si>
    <t>26/03/2012</t>
  </si>
  <si>
    <t>Core 2 floors 2- 5</t>
  </si>
  <si>
    <t>2010/4991</t>
  </si>
  <si>
    <t>Garage site</t>
  </si>
  <si>
    <t>Coleridge Close</t>
  </si>
  <si>
    <t>3ES</t>
  </si>
  <si>
    <t>Demolition of existing garages. Erection of 2, three-storey semi-detached houses (top floor in roof) with 1 parking space at the rear (outline).</t>
  </si>
  <si>
    <t>PO</t>
  </si>
  <si>
    <t>21/04/2011</t>
  </si>
  <si>
    <t>21/07/2011</t>
  </si>
  <si>
    <t>2010/5483</t>
  </si>
  <si>
    <t>Block A</t>
  </si>
  <si>
    <t>Putney Place</t>
  </si>
  <si>
    <t>84-88</t>
  </si>
  <si>
    <t>2ST</t>
  </si>
  <si>
    <t>Demolition of existing office buildings (class B1a) and redevelopment to comprise of the erection of 4 buildings ranging in height from 11-storeys (up to 40.6m), 8-storeys (up to 30.2m), 5-storeys (up to 19.5m) and 7-storeys (up to 25.7m) to provide a mix</t>
  </si>
  <si>
    <t>Block B</t>
  </si>
  <si>
    <t>Block D</t>
  </si>
  <si>
    <t>2011/0207</t>
  </si>
  <si>
    <t>Garage rear of 114</t>
  </si>
  <si>
    <t>St Anns Hill</t>
  </si>
  <si>
    <t>2RR</t>
  </si>
  <si>
    <t>Alterations to garage in rear garden including first floor level extension within roof with French doors and safety railings fronting Pentland Street in connection with use as a 1-bedroom house.</t>
  </si>
  <si>
    <t>RP</t>
  </si>
  <si>
    <t>APG</t>
  </si>
  <si>
    <t>04/02/2011</t>
  </si>
  <si>
    <t>29/03/2011</t>
  </si>
  <si>
    <t>30/11/2011</t>
  </si>
  <si>
    <t>d</t>
  </si>
  <si>
    <t>2011/0243</t>
  </si>
  <si>
    <t>School House</t>
  </si>
  <si>
    <t>Brandlehow Road</t>
  </si>
  <si>
    <t>2ED</t>
  </si>
  <si>
    <t>19/04/2011</t>
  </si>
  <si>
    <t>Proposed extensions, alterations and conversion of a grade 2 listed School Keepers Cottage to provide 4 maisonettes</t>
  </si>
  <si>
    <t>03/02/2011</t>
  </si>
  <si>
    <t>2011/0245</t>
  </si>
  <si>
    <t>Worfield works rear of 7</t>
  </si>
  <si>
    <t>4RB</t>
  </si>
  <si>
    <t>Demolition of existing lock-up garages/sheds and erection of a part single, part two-storey 7 bedroom house with ancillary facilities at basement level, including 3 parking spaces accessed via car lift.</t>
  </si>
  <si>
    <t>01/02/2011</t>
  </si>
  <si>
    <t>16/05/2011</t>
  </si>
  <si>
    <t>2011/0324</t>
  </si>
  <si>
    <t>Battersea Reach, (former Guinness Site)</t>
  </si>
  <si>
    <t>Block P Phase 3</t>
  </si>
  <si>
    <t>Gargoyle Wharf</t>
  </si>
  <si>
    <t>York Road/Bridgend Road</t>
  </si>
  <si>
    <t>1TP</t>
  </si>
  <si>
    <t>Conversion of existing group floor shop/office to 1no. self contained flat.</t>
  </si>
  <si>
    <t>2013/5130</t>
  </si>
  <si>
    <t>103-111</t>
  </si>
  <si>
    <t>9PF</t>
  </si>
  <si>
    <t>Conversion of the dwelling into 2 self contained flats. Loft conversion, construction of a rear roof extension and installation of front roof lights. Construction of single storey side return.</t>
  </si>
  <si>
    <t>11/12/2012</t>
  </si>
  <si>
    <t>2012/5060</t>
  </si>
  <si>
    <t>18</t>
  </si>
  <si>
    <t>Elmbourne Road</t>
  </si>
  <si>
    <t>8JR</t>
  </si>
  <si>
    <t>25/04/2013</t>
  </si>
  <si>
    <t>Convert ground floor from two self contained flats into one self contained flat, construction of single storey rear extension</t>
  </si>
  <si>
    <t>20/12/2012</t>
  </si>
  <si>
    <t>c-</t>
  </si>
  <si>
    <t>2012/5099</t>
  </si>
  <si>
    <t>Marney Road</t>
  </si>
  <si>
    <t>5EP</t>
  </si>
  <si>
    <t>Conversion of single dwellinghouse to 2 self-contained flats, excavation of basement to include front lightwell, construction of a mansard-style rear roof extension over the main roof slope and over part of the existing three-storey back addition and chan</t>
  </si>
  <si>
    <t>29/10/2012</t>
  </si>
  <si>
    <t>18/02/2013</t>
  </si>
  <si>
    <t>2012/5319</t>
  </si>
  <si>
    <t>31a</t>
  </si>
  <si>
    <t>27/11/2013</t>
  </si>
  <si>
    <t xml:space="preserve">Conversion of first, second and third floor flat into 3 x flats; erection of mansard style rear roof extension to main roof including raising the ridge; erection of extension over part of the above back addition; formation of roof terraces; and extension </t>
  </si>
  <si>
    <t>09/01/2013</t>
  </si>
  <si>
    <t>2012/5419</t>
  </si>
  <si>
    <t>192</t>
  </si>
  <si>
    <t>2SH</t>
  </si>
  <si>
    <t>04/12/2013</t>
  </si>
  <si>
    <t>Erection rear extension at lower ground, ground, first and second floor levels with roof terraces at first and third floor levels to provide office space at lower ground and ground floor levels and change of use of upper floors from offices to 3 x 1 bedro</t>
  </si>
  <si>
    <t>2012/5640</t>
  </si>
  <si>
    <t>Determination as to whether prior approval is required for change of use of from (offices) (Class B1a) of the lower ground level of the northern block, and ground, first and second floors of the southern block to residential (Class C3) use and 9 x1-bed un</t>
  </si>
  <si>
    <t>06/03/2015</t>
  </si>
  <si>
    <t>2014/7305</t>
  </si>
  <si>
    <t>Conversion of rear office area (ancillary to shop A1 use class) to form a one-bedroom self-contained residential unit (Use Class C3), including external alterations to lower the roof and create a courtyard area.</t>
  </si>
  <si>
    <t>2014/7308</t>
  </si>
  <si>
    <t>Conversion of basement into 2 x 1 bedroom self contained flats. Formation of lightwells at front and rear together with alterations in connection with basement excavation, rear extension at basement level and provision of bin store to front.</t>
  </si>
  <si>
    <t>2014/7315</t>
  </si>
  <si>
    <t>3TZ</t>
  </si>
  <si>
    <t>Application for determination of whether prior approval is required for change of use from office (Class Use B1) to one residential unit (Class Use C3) at ground floor level.</t>
  </si>
  <si>
    <t>2014/7406</t>
  </si>
  <si>
    <t>13A and 13B</t>
  </si>
  <si>
    <t>9ES</t>
  </si>
  <si>
    <t>Change of use of the lower ground units A &amp; B from offices (Use Class B1) to one residential flat (Use Class C3).</t>
  </si>
  <si>
    <t>13/03/2015</t>
  </si>
  <si>
    <t>2015/0136</t>
  </si>
  <si>
    <t>Units 1-8 Regents House</t>
  </si>
  <si>
    <t>3RX</t>
  </si>
  <si>
    <t>Proposed change of use from a second-floor office (Use Class B1a) to residential (Use Class C3) comprised of 1xstudio, 4x1-bed, 4x2-bed, (Class C3). (Prior Approval Application)</t>
  </si>
  <si>
    <t>13/01/2015</t>
  </si>
  <si>
    <t>2015/0277</t>
  </si>
  <si>
    <t>Kerry Cottage</t>
  </si>
  <si>
    <t>6EL</t>
  </si>
  <si>
    <t>Erection of part single, part two-storey house with basement. (Renewal of p.p. granted 17.09.2009).</t>
  </si>
  <si>
    <t>03/02/2012</t>
  </si>
  <si>
    <t>2012/0249</t>
  </si>
  <si>
    <t>St James's Close</t>
  </si>
  <si>
    <t>Erection of new dwelling and refurbishment of existing dwellings 1 &amp; 2 St James's Close including roof extension and rear extensions.</t>
  </si>
  <si>
    <t>2012/0303</t>
  </si>
  <si>
    <t>The Exchange</t>
  </si>
  <si>
    <t>Former Job Centre</t>
  </si>
  <si>
    <t>Beechmore Road</t>
  </si>
  <si>
    <t>Construction of four-storey buildings to the Battersea Park Road and Warriner Gardens frontages, providing nine townhouses, with basement car parking (18 spaces) accessed via a car lift off the Beechmore Road frontage.</t>
  </si>
  <si>
    <t>23/04/2012</t>
  </si>
  <si>
    <t>13/11/2012</t>
  </si>
  <si>
    <t>2012/0629</t>
  </si>
  <si>
    <t>8SE</t>
  </si>
  <si>
    <t>Change of use from basement and ground floor business unit (Use Class B1a) to 2 bedroom residential unit (Use Class C3), including new lightwell and opening up of former pavement light, and external alterations.</t>
  </si>
  <si>
    <t>18/09/2014</t>
  </si>
  <si>
    <t>2014/1079</t>
  </si>
  <si>
    <t>Units 1,2,8 &amp; 9 Port House</t>
  </si>
  <si>
    <t>3TY</t>
  </si>
  <si>
    <t>Change of use at ground floor level from offices (Class B1a) to residential (Class C3), to provide 4 flats (Prior Approval Application).</t>
  </si>
  <si>
    <t>03/03/2014</t>
  </si>
  <si>
    <t>28/04/2014</t>
  </si>
  <si>
    <t>2014/1092</t>
  </si>
  <si>
    <t>Shipka Road</t>
  </si>
  <si>
    <t>Demolition of existing building and erection of detached 2-storey house with accommodation at basement level; erection of east brick boundary wall.</t>
  </si>
  <si>
    <t>2015/0320</t>
  </si>
  <si>
    <t>6BA</t>
  </si>
  <si>
    <t>Determination as to whether prior approval is required for change of use of 56 sqm of floorspace at first floor level from office (Class B1a) to residential (Class C3) to provide a single two-bedroom flat.</t>
  </si>
  <si>
    <t>03/02/2015</t>
  </si>
  <si>
    <t>2015/0360</t>
  </si>
  <si>
    <t>Units 1, 9 &amp; 10 Port House</t>
  </si>
  <si>
    <t>Application for determination as to whether prior approval is required for change of use from office (Class B1a) to 3 residential units (Class C3) at ground floor level.</t>
  </si>
  <si>
    <t>2015/0362</t>
  </si>
  <si>
    <t>1 Leeward House</t>
  </si>
  <si>
    <t>Square rigger Row</t>
  </si>
  <si>
    <t>3TX</t>
  </si>
  <si>
    <t>Determination as to whether prior approval is required for change of use from office (class B1a) to residential unit (class C3).</t>
  </si>
  <si>
    <t>2015/0421</t>
  </si>
  <si>
    <t>Units 2-8 &amp; 11-14 Port House</t>
  </si>
  <si>
    <t>Determination as to whether prior approval is required for change of use from offices (class B1) to 13 residential units (9 x one bedroom and 4 x two bedroom) (class C3)</t>
  </si>
  <si>
    <t>2015/0423</t>
  </si>
  <si>
    <t>East &amp; West 1,2,3,4, &amp; 8</t>
  </si>
  <si>
    <t>Determination as to whether prior approval is required for change of use from offices (Class B1) to 5 x residential units (Class C3)</t>
  </si>
  <si>
    <t>2015/0424</t>
  </si>
  <si>
    <t>2011/2591</t>
  </si>
  <si>
    <t>40-42</t>
  </si>
  <si>
    <t>Brookwood Road</t>
  </si>
  <si>
    <t>5BY</t>
  </si>
  <si>
    <t>Alterations to front and side elevations and formation of side lightwell in connection with use of ground floor and basement as a 1-bedroom flat; enclosure of front/side forecourt with dwarf wall.</t>
  </si>
  <si>
    <t>2011/3033</t>
  </si>
  <si>
    <t>Ritherdon Road</t>
  </si>
  <si>
    <t>8QQ</t>
  </si>
  <si>
    <t>Conversion into 3 self-contained flats.</t>
  </si>
  <si>
    <t>26/10/2011</t>
  </si>
  <si>
    <t>2011/3167</t>
  </si>
  <si>
    <t>184</t>
  </si>
  <si>
    <t>6RE</t>
  </si>
  <si>
    <t>Construction of rear roof extension and additional floor above two-storey back addition; alterations including formation of first floor rear roof terrace; conversion of upper floors into two flats.</t>
  </si>
  <si>
    <t>2011/3190</t>
  </si>
  <si>
    <t>33</t>
  </si>
  <si>
    <t>Fairdale Gardens</t>
  </si>
  <si>
    <t>6JW</t>
  </si>
  <si>
    <t>Use as 1 x 4-bedroom and 1 x 3-bedroom houses.</t>
  </si>
  <si>
    <t>27/07/2011</t>
  </si>
  <si>
    <t>13/10/2011</t>
  </si>
  <si>
    <t>2011/3360</t>
  </si>
  <si>
    <t>Erpingham Road</t>
  </si>
  <si>
    <t>1BG</t>
  </si>
  <si>
    <t>2011/2192</t>
  </si>
  <si>
    <t>Land between 37 and 39</t>
  </si>
  <si>
    <t>Whitlock Drive</t>
  </si>
  <si>
    <t>6SJ</t>
  </si>
  <si>
    <t>The demolition of 8 garages. erection of a terrace of 3 3 bedroom houses with integrated garages.</t>
  </si>
  <si>
    <t>09/06/2011</t>
  </si>
  <si>
    <t>19/12/2011</t>
  </si>
  <si>
    <t>2011/2288</t>
  </si>
  <si>
    <t>Garages rear of 27</t>
  </si>
  <si>
    <t>Trinity Crescent</t>
  </si>
  <si>
    <t>7AG</t>
  </si>
  <si>
    <t>Demolition of existing garages and erection of two houses, one single-storey plus basement level, one two-storey plus basement level.</t>
  </si>
  <si>
    <t>10/06/2011</t>
  </si>
  <si>
    <t>2011/2556</t>
  </si>
  <si>
    <t>9PU</t>
  </si>
  <si>
    <t>Erection of rear roof extension to main roof (with french doors and safety railings) and above back addition; erection of a single-storey rear/side extension  and conversion of existing dwellinghouse into 2 x 2 and 1 x 3 bedroom flats with cycle stands an</t>
  </si>
  <si>
    <t>26/01/2015</t>
  </si>
  <si>
    <t>Construction of ground, first and roof level extensions with rear terraces, to provide additional commercial floorspace at ground floor and an additional two self-contained flats (total of three flats) on upper floors.</t>
  </si>
  <si>
    <t>16/08/2012</t>
  </si>
  <si>
    <t>23/11/2012</t>
  </si>
  <si>
    <t>2012/3925</t>
  </si>
  <si>
    <t>12-18</t>
  </si>
  <si>
    <t>Radstock Street</t>
  </si>
  <si>
    <t>4AT</t>
  </si>
  <si>
    <t>Demolition of the existing building and construction of a part six-storey/part five-storey/part single-storey building, providing two commercial units (Use Class B1) and 9 car parking spaces at ground floor level, and 8 residential units on the upper floo</t>
  </si>
  <si>
    <t>17/08/2012</t>
  </si>
  <si>
    <t>2012/4046</t>
  </si>
  <si>
    <t>Erection of a pair of semi-detached houses (2 x 3 bedroom). Removal of trees at front and one at rear. (Amendments to pp dated 10.11.08 ref 2008/4207 to include accommodation at roof level with front and rear gables).</t>
  </si>
  <si>
    <t>2011/3446</t>
  </si>
  <si>
    <t>Land rear of 44-48</t>
  </si>
  <si>
    <t>Demolition of existing two-storey rear extension and construction of new three- storey building to form four new residential units with terraces at ground, first  and second floor levels.</t>
  </si>
  <si>
    <t>2011/3585</t>
  </si>
  <si>
    <t>Clapham Common West Side</t>
  </si>
  <si>
    <t>9AY</t>
  </si>
  <si>
    <t>2SP</t>
  </si>
  <si>
    <t>Barmouth Road</t>
  </si>
  <si>
    <t>2DT</t>
  </si>
  <si>
    <t>31/03/2015</t>
  </si>
  <si>
    <t>Demolition of existing dwelling and erection of a part single, part three storey house (top floor in roof).</t>
  </si>
  <si>
    <t>24/12/2009</t>
  </si>
  <si>
    <t>11/02/2010</t>
  </si>
  <si>
    <t>2010/0271</t>
  </si>
  <si>
    <t>Ima House</t>
  </si>
  <si>
    <t>20</t>
  </si>
  <si>
    <t>Northfields</t>
  </si>
  <si>
    <t>14/03/2013</t>
  </si>
  <si>
    <t>Demolition of existing office building. Erection of an 8-storey plus basement block to provide commercial floorspace (Use Classes A2, B1 and D1) together with 29 flats  (including 8 affordable) with 29 car parking spaces, cycle spaces and associated lands</t>
  </si>
  <si>
    <t>22/01/2010</t>
  </si>
  <si>
    <t>05/12/2011</t>
  </si>
  <si>
    <t>Part ground and first floor</t>
  </si>
  <si>
    <t>2010/0479</t>
  </si>
  <si>
    <t>22</t>
  </si>
  <si>
    <t>Balham New Road</t>
  </si>
  <si>
    <t>SW12</t>
  </si>
  <si>
    <t>2PG</t>
  </si>
  <si>
    <t>15/03/2013</t>
  </si>
  <si>
    <t>Demolition of existing property and erection of a four-storey (including basement level and accommodation within the roofspace) detached house.</t>
  </si>
  <si>
    <t>21/01/2015</t>
  </si>
  <si>
    <t>2014/4772</t>
  </si>
  <si>
    <t>River House &amp; Park House</t>
  </si>
  <si>
    <t>1NN</t>
  </si>
  <si>
    <t>Prior approval for use of the office element (class B1a) of both buildings to provide 17 new residential units (7 x 1 bedroom, 8 x 2 bedroom and 2 x 3 bedroom) within Park House, and 25 new residential units (9 x 1 bedroom, 15 x 2 bedroom and 1 x 3 bedroo</t>
  </si>
  <si>
    <t>2014/4773</t>
  </si>
  <si>
    <t>1PA</t>
  </si>
  <si>
    <t>Demolition of block of six flats. Erection of three, three-storey plus basement houses with first and second floor roof terraces.</t>
  </si>
  <si>
    <t>03/07/2013</t>
  </si>
  <si>
    <t>2013/1313</t>
  </si>
  <si>
    <t>4HR</t>
  </si>
  <si>
    <t>Alterations including erection of extensions at basement, ground, first and second floor level in connection with the change of use of the property into 4 flats with balconies/terraces and two off-street parking spaces within garages</t>
  </si>
  <si>
    <t>08/07/2008</t>
  </si>
  <si>
    <t>16/09/2008</t>
  </si>
  <si>
    <t>COU</t>
  </si>
  <si>
    <t>g</t>
  </si>
  <si>
    <t>2009/0699</t>
  </si>
  <si>
    <t>St Peter with St Paul Church, Vicarage and</t>
  </si>
  <si>
    <t>23-31</t>
  </si>
  <si>
    <t>Plough Road</t>
  </si>
  <si>
    <t>2DE</t>
  </si>
  <si>
    <t>31/03/2014</t>
  </si>
  <si>
    <t>Demolition of all existing buildings on site including St Peter's Church hall and vicarage. Erection of new church and community building on 3 levels at the southern end of the site, and 69 residential units (including new vicarage) in buildings up to 8-s</t>
  </si>
  <si>
    <t>28/04/2009</t>
  </si>
  <si>
    <t>13/01/2012</t>
  </si>
  <si>
    <t>HASO</t>
  </si>
  <si>
    <t>HASR</t>
  </si>
  <si>
    <t>3</t>
  </si>
  <si>
    <t>11/05/2011</t>
  </si>
  <si>
    <t>26/06/2009</t>
  </si>
  <si>
    <t>2009/1295</t>
  </si>
  <si>
    <t>1 &amp; 2</t>
  </si>
  <si>
    <t>St James Close</t>
  </si>
  <si>
    <t>7RU</t>
  </si>
  <si>
    <t xml:space="preserve">Erection of enlarged front dormer, replacement shopfront and first floor front windows; demolition of existing rear additions and erection of replacement part single, part two-storey rear addition, rear mansard roof extension and roof extension with roof </t>
  </si>
  <si>
    <t>2014/4360</t>
  </si>
  <si>
    <t>56-64</t>
  </si>
  <si>
    <t>2DN</t>
  </si>
  <si>
    <t>Demolition of existing building and erection of four storey building (including basement and roof level accommodation) to provide 6 x flats with front and rear roof terraces.</t>
  </si>
  <si>
    <t>2014/0948</t>
  </si>
  <si>
    <t>Ground floor</t>
  </si>
  <si>
    <t>6HU</t>
  </si>
  <si>
    <t>Internal and external alterations to St Pauls Church including the insertion of rooflights, inverted dormers, a glazed canopy and new entrance and creation of new mezzanine levels and excavation to enlarge basement in connection with the use of the ground</t>
  </si>
  <si>
    <t>31/05/2013</t>
  </si>
  <si>
    <t>13/09/2013</t>
  </si>
  <si>
    <t>2013/2693</t>
  </si>
  <si>
    <t>Demolition of existing property. Erection of two, three-storey plus basement houses fronting Roehampton Gate.</t>
  </si>
  <si>
    <t>28/05/2013</t>
  </si>
  <si>
    <t>2013/2842</t>
  </si>
  <si>
    <t>16</t>
  </si>
  <si>
    <t>Conversion of maisonette on upper floors into two self contained flats and alterations to rear elevation (changes to windows and inclusion of rooflight).</t>
  </si>
  <si>
    <t>10/06/2013</t>
  </si>
  <si>
    <t>05/08/2013</t>
  </si>
  <si>
    <t>2013/2871</t>
  </si>
  <si>
    <t>18-22</t>
  </si>
  <si>
    <t>Boundaries Road</t>
  </si>
  <si>
    <t>8HU</t>
  </si>
  <si>
    <t>05/06/2013</t>
  </si>
  <si>
    <t>Demolition of existing buildings and erection of part three-storey, part three-storey (with set back fourth-storey), and part four-storey building to provide 91 residential units.  Retention and use of eastern access to provide access (alongside the railw</t>
  </si>
  <si>
    <t>13/06/2013</t>
  </si>
  <si>
    <t>2013/2945</t>
  </si>
  <si>
    <t>15/01/2014</t>
  </si>
  <si>
    <t>341</t>
  </si>
  <si>
    <t>St Pauls Hall (271)</t>
  </si>
  <si>
    <t>271-273</t>
  </si>
  <si>
    <t>SW19</t>
  </si>
  <si>
    <t>6NW</t>
  </si>
  <si>
    <t>03/06/2013</t>
  </si>
  <si>
    <t>Hillbury Road</t>
  </si>
  <si>
    <t>8JT</t>
  </si>
  <si>
    <t>2015/0357</t>
  </si>
  <si>
    <t>Units 9,10 &amp; 11 Spice court</t>
  </si>
  <si>
    <t>Determination as to whether prior approval is required for change of use from office (Class B1) to residential (Class C3).</t>
  </si>
  <si>
    <t>2015/0361</t>
  </si>
  <si>
    <t>2015/0396</t>
  </si>
  <si>
    <t>Nansen Road</t>
  </si>
  <si>
    <t>Demolish existing unit (Use Class B1) and construction of 2 storey building to provide 4 self contained apartments (2 x one bedroom and 2 x two bedroom) with refuse and store and cycle parking.</t>
  </si>
  <si>
    <t>2014/5994</t>
  </si>
  <si>
    <t>Nightingale House</t>
  </si>
  <si>
    <t>8TU</t>
  </si>
  <si>
    <t>Erection of dormer windows in the front and rear roof slopes and the formation of two self-contained one-bedroom flats.</t>
  </si>
  <si>
    <t>2014/6507</t>
  </si>
  <si>
    <t>Garfield Mews</t>
  </si>
  <si>
    <t>01/05/2015</t>
  </si>
  <si>
    <t>APD</t>
  </si>
  <si>
    <t>Construction of a first floor extension with a dual pitched roof above the full length and width of the existing single-storey greengrocers store to provide a studio apartment.</t>
  </si>
  <si>
    <t>2013/1036</t>
  </si>
  <si>
    <t>Land rear of 144</t>
  </si>
  <si>
    <t>4HJ</t>
  </si>
  <si>
    <t>Cable and Wireless, Ballymore Site 6, Unit 2a, Battersea Park Road, SW8</t>
  </si>
  <si>
    <t>Booker Cash and Carry, 41-49 Nine Elms Lane, SW8</t>
  </si>
  <si>
    <t>Securicor site, 80 Kirtling Street, SW8</t>
  </si>
  <si>
    <t>Government Car and Dispatch Agency, Ponton Road, SW8</t>
  </si>
  <si>
    <t>Metropolitan Police Warehouse Garage, Ponton Road, SW8</t>
  </si>
  <si>
    <t>49-59 Battersea Park Road, SW8</t>
  </si>
  <si>
    <t>03.01.06</t>
  </si>
  <si>
    <t>South Thames College/Welbeck House/17-27 Garratt Lane, SW18</t>
  </si>
  <si>
    <t>03.03.03</t>
  </si>
  <si>
    <t>9, 11 and 19 Osiers Road, SW18</t>
  </si>
  <si>
    <t>Linton Fuels site, Osiers Road, SW18</t>
  </si>
  <si>
    <t>Feather's Wharf, The Causeway, SW18</t>
  </si>
  <si>
    <t>03.03.07</t>
  </si>
  <si>
    <t>Land at the Causeway, SW18</t>
  </si>
  <si>
    <t>Homebase, Swandon Way, SW18</t>
  </si>
  <si>
    <t>B &amp; Q, Smugglers Way, SW18</t>
  </si>
  <si>
    <t>McDonalds, Swandon Way, SW18</t>
  </si>
  <si>
    <t>Mercedes Benz and Bemco, Bridgend Road, SW18</t>
  </si>
  <si>
    <t>Wandsworth Bridge Roundabout, SW18</t>
  </si>
  <si>
    <t>Wandsworth Bus Garage, Jews Row, SW18</t>
  </si>
  <si>
    <t>Amalgamation of two residential flats to a single family dwellinghouse together with the erection of a single-storey side and rear extension.</t>
  </si>
  <si>
    <t>2014/0858</t>
  </si>
  <si>
    <t>Brynmaer House</t>
  </si>
  <si>
    <t>Brynmaer Road</t>
  </si>
  <si>
    <t>4EP</t>
  </si>
  <si>
    <t>Conversion of existing building involving insertion of dormer windows in front and rear elevation and balcony areas to form two 3-bedroom  (4-person) flats.</t>
  </si>
  <si>
    <t>2014/0868</t>
  </si>
  <si>
    <t>253</t>
  </si>
  <si>
    <t>Determination as to whether Prior Approval is required for the proposed conversion of existing office space (Use Class B1)  into 4 residential units (Use Class C3 - 2no. 1 bedroom units and 2no. 2-bedroom units)</t>
  </si>
  <si>
    <t>2014/0924</t>
  </si>
  <si>
    <t>66</t>
  </si>
  <si>
    <t>Tantallon Road</t>
  </si>
  <si>
    <t>8DH</t>
  </si>
  <si>
    <t>Excavation to form basement with assosciated lightwell to front, single storey side/rear extension, construction of rear mansard roof extension including the insertion of three front rooflights, alterations to front fenestration, and change of use of part</t>
  </si>
  <si>
    <t>25/06/2014</t>
  </si>
  <si>
    <t>Gartons Industrial Estate, Gartons Way, SW11</t>
  </si>
  <si>
    <t>York Road Business Centre, Yelverton Road, SW11</t>
  </si>
  <si>
    <t>04.01.08</t>
  </si>
  <si>
    <t>Winstanley / York Road Estates, SW11</t>
  </si>
  <si>
    <t>05.07.00</t>
  </si>
  <si>
    <t>St George's Hospital Car Park, Maybury Street, SW17</t>
  </si>
  <si>
    <t>06.05.00</t>
  </si>
  <si>
    <t>Land Adjacent to ARK Putney Academy, SW15</t>
  </si>
  <si>
    <t>09.13.00</t>
  </si>
  <si>
    <t>259-311 Battersea Park Road, SW11</t>
  </si>
  <si>
    <t>SHLAA Potential Sites</t>
  </si>
  <si>
    <t>Kirtling Wharf</t>
  </si>
  <si>
    <t>02.01.06</t>
  </si>
  <si>
    <t>02.01.07</t>
  </si>
  <si>
    <t>Cringle Dock</t>
  </si>
  <si>
    <t>07. SHLAA Potential Sites</t>
  </si>
  <si>
    <t>08. SHLAA Small Sites Trend</t>
  </si>
  <si>
    <t>SHLAA Small Sites Trend</t>
  </si>
  <si>
    <t>SHLAA Phasing</t>
  </si>
  <si>
    <t>Former Domus Tiles site, 31-33 Parkgate Road/Elcho Street, SW11 4AU</t>
  </si>
  <si>
    <t>10.01.01</t>
  </si>
  <si>
    <t>03.03.06</t>
  </si>
  <si>
    <t>03.03.05</t>
  </si>
  <si>
    <t>04.01.04</t>
  </si>
  <si>
    <t>04.01.05</t>
  </si>
  <si>
    <t>2014/2897</t>
  </si>
  <si>
    <t>6UR</t>
  </si>
  <si>
    <t>Use of property as a single dwelling house.</t>
  </si>
  <si>
    <t>10/07/2014</t>
  </si>
  <si>
    <t>2014/2898</t>
  </si>
  <si>
    <t>Garage adjoining 67</t>
  </si>
  <si>
    <t>67A</t>
  </si>
  <si>
    <t>Blakenham Road</t>
  </si>
  <si>
    <t>8NZ</t>
  </si>
  <si>
    <t>Change of use from store (Class B8) to a one-bedroom dwelling (Class C3).</t>
  </si>
  <si>
    <t>03/07/2014</t>
  </si>
  <si>
    <t>11/09/2014</t>
  </si>
  <si>
    <t>2014/2979</t>
  </si>
  <si>
    <t>Big Yellow Storage</t>
  </si>
  <si>
    <t>4DJ</t>
  </si>
  <si>
    <t>Demolition of existing building and redevelopment of the site by the erection of a new building up to 8-storeys plus lower ground floor level high, providing 52 residential units (8 x 1 bedroom; 41 x 2 bedroom 3 x 3 bedroom) of both private and affordable</t>
  </si>
  <si>
    <t>2014/0701</t>
  </si>
  <si>
    <t>51A</t>
  </si>
  <si>
    <t>Lydden Grove</t>
  </si>
  <si>
    <t>4LJ</t>
  </si>
  <si>
    <t>Erection of a two-storey detached house with associated landscaping and parking.</t>
  </si>
  <si>
    <t>2014/0714</t>
  </si>
  <si>
    <t>Chatfield Court</t>
  </si>
  <si>
    <t>3UL</t>
  </si>
  <si>
    <t>Application for determination of whether prior approval is required for change of use from offices (Class B1a) to residential use (Class C3) as 11 residential units (6 x one-bedroom flats, 5 x two-bed flats).</t>
  </si>
  <si>
    <t>2014/0752</t>
  </si>
  <si>
    <t>82</t>
  </si>
  <si>
    <t>2NZ</t>
  </si>
  <si>
    <t>Conversion of 2 flats into a single dwelling together with the erection of rear/side single-storey extension.</t>
  </si>
  <si>
    <t>10/03/2014</t>
  </si>
  <si>
    <t>2014/0765</t>
  </si>
  <si>
    <t>Demolition of existing single-storey garage and the construction of a single storey, one bedroom private residential dwelling including basement level.</t>
  </si>
  <si>
    <t>2014/0766</t>
  </si>
  <si>
    <t>11A</t>
  </si>
  <si>
    <t>Barnard Road</t>
  </si>
  <si>
    <t>1QT</t>
  </si>
  <si>
    <t>Net completions by tenure and financial year (2001/02 to 2014/15) (Total conventional supply)</t>
  </si>
  <si>
    <t>Delivery in Local Plan Period</t>
  </si>
  <si>
    <t>Conversion of existing loft space and proposed erection of mansard style roof extension including a mansard style extension over part of the rear two-storey addition to create a flat.</t>
  </si>
  <si>
    <t>14/03/2014</t>
  </si>
  <si>
    <t>09/05/2014</t>
  </si>
  <si>
    <t>2014/0778</t>
  </si>
  <si>
    <t>Sainfoin Road</t>
  </si>
  <si>
    <t>8EP</t>
  </si>
  <si>
    <t>Erection of part single-storey, part two-storey extension over existing back addition and rear roof extension in conjunction with the conversion of the upper floors from 2x 2-bed flats (Class C3) to 5 self-contained flats (2x2-bed, 2x 1-bed, and one studi</t>
  </si>
  <si>
    <t>2015/0881</t>
  </si>
  <si>
    <t>Fernthorpe Road</t>
  </si>
  <si>
    <t>6DP</t>
  </si>
  <si>
    <t>Demolition of garage and utility room. Erection of part single, part two-storey rear extension; rear roof extension and extension over part of existing two-storey rear addition in connection with the refurbishment of ground floor shop and provision of thr</t>
  </si>
  <si>
    <t>07/05/2013</t>
  </si>
  <si>
    <t>10/10/2013</t>
  </si>
  <si>
    <t>2013/2380</t>
  </si>
  <si>
    <t>ARK Putney Academy</t>
  </si>
  <si>
    <t>Elliott School</t>
  </si>
  <si>
    <t>Pullman Gardens</t>
  </si>
  <si>
    <t>3DG</t>
  </si>
  <si>
    <t>Demolition of the existing caretaker's accommodation, care home (45/47 Westleigh Avenue) and other existing structures in connection with the erection of 155 flats and houses within buildings ranging from two to five-storeys with associated access, car pa</t>
  </si>
  <si>
    <t>2013/2419</t>
  </si>
  <si>
    <t>Revenue House</t>
  </si>
  <si>
    <t>232</t>
  </si>
  <si>
    <t>24/01/2014</t>
  </si>
  <si>
    <t>Demolition of existing two-storey B1 office and construction of 16 affordable self-contained flats within a part four-storey and part three-storey building.</t>
  </si>
  <si>
    <t>20/06/2013</t>
  </si>
  <si>
    <t>2013/2483</t>
  </si>
  <si>
    <t>Bramcote Road</t>
  </si>
  <si>
    <t>6UG</t>
  </si>
  <si>
    <t>26/09/2013</t>
  </si>
  <si>
    <t>Erection of first floor rear extension and alterations including changes to side garage and fenestration in connection with the use of the property as a single-dwellinghouse.</t>
  </si>
  <si>
    <t>15/05/2013</t>
  </si>
  <si>
    <t>07/07/2013</t>
  </si>
  <si>
    <t>2013/2523</t>
  </si>
  <si>
    <t>159 &amp; 161</t>
  </si>
  <si>
    <t>25/11/2013</t>
  </si>
  <si>
    <t>Determination as to whether prior approval is required for change of use from office (class B1) to residential units (4 x two bedroom) (class C3).</t>
  </si>
  <si>
    <t>2015/0425</t>
  </si>
  <si>
    <t>Units 3,4,5,6,7, &amp; 8 Windward House</t>
  </si>
  <si>
    <t>Determination as to whether prior approval is required for change of use from office (Class B1a) to 6 residential units (Class C3).</t>
  </si>
  <si>
    <t>2015/0599</t>
  </si>
  <si>
    <t>Chelsea Bridge Wharf</t>
  </si>
  <si>
    <t>376</t>
  </si>
  <si>
    <t>4NW</t>
  </si>
  <si>
    <t>Internal alterations to convert apartments 31 and 32 into one self contained unit (Class Use C3).</t>
  </si>
  <si>
    <t>18/02/2015</t>
  </si>
  <si>
    <t>*Note Pipeline includes some dwellings expected to be completed outside of the plan period</t>
  </si>
  <si>
    <t>2013/6430</t>
  </si>
  <si>
    <t>Demolition of existing garage. Construction of three-storey side extension with rear roof extension and conversion into self contained two bedroomed dwelling. Installation of 6 solar panels to front roof slope.</t>
  </si>
  <si>
    <t>2014/0182</t>
  </si>
  <si>
    <t>Erection of a terrace of 3 x 2-storey houses with third floor mansard roof accommodation.</t>
  </si>
  <si>
    <t>2014/0195</t>
  </si>
  <si>
    <t>2014/2847</t>
  </si>
  <si>
    <t>330-336</t>
  </si>
  <si>
    <t>Erection of roof extension (including raising the ridge level, front dormers and rear french doors with railings) to create an additional storey of accommodation to form additional 2 x one-bedroom flats.</t>
  </si>
  <si>
    <t>Excavation and erection of single-storey house.</t>
  </si>
  <si>
    <t>17/10/2014</t>
  </si>
  <si>
    <t>2014/5466</t>
  </si>
  <si>
    <t>0SP</t>
  </si>
  <si>
    <t>Conversion of first, second and third floor level flat into 1 x 1-bedroom, 1 x two-bedroom and 1 x studio flats. Alterations including erection of ground floor rear extension  to the retail unit, and two-storey rear/side extension above existing back addi</t>
  </si>
  <si>
    <t>15/12/2014</t>
  </si>
  <si>
    <t>2014/5513</t>
  </si>
  <si>
    <t>261</t>
  </si>
  <si>
    <t>1JD</t>
  </si>
  <si>
    <t>Change of use from office (Class Use B1a) to residential use (Class Use C3) at rear basement and ground floors, first and second floors to provide three units.</t>
  </si>
  <si>
    <t>2014/5546</t>
  </si>
  <si>
    <t>Melrose Road</t>
  </si>
  <si>
    <t>1NE</t>
  </si>
  <si>
    <t>Alterations including excavation and  erection of part single (lower ground floor level) part two-storey rear/side extension  in connection with use as a single family dwelling.</t>
  </si>
  <si>
    <t>02/10/2014</t>
  </si>
  <si>
    <t>2014/5667</t>
  </si>
  <si>
    <t>Demolition of existing two-storey property. Erection of a three-storey plus basement  house.</t>
  </si>
  <si>
    <t>2013/1898</t>
  </si>
  <si>
    <t>8-12</t>
  </si>
  <si>
    <t>2014/3954</t>
  </si>
  <si>
    <t>The Wheatsheaf P.H</t>
  </si>
  <si>
    <t>2014/4498</t>
  </si>
  <si>
    <t>and 5 Upper Richmond Road</t>
  </si>
  <si>
    <t>GF</t>
  </si>
  <si>
    <t>Phasing and capacity figures are based on the broad assumptions used in the London Strategic Housing Land Availability Assessment 2013 (constrained capacity figures). The capacity and phasing figures factor in risk to delivery and the overall likelihood of development being delivered based on the boroughs total capacity. It is assumed that some sites may either come forward earlier or provide a high capacity but it is also assumed that other sites may provide less capacity and may be delivered later than assessed, or not all. 
Figures used are estimates and do not necessarily reflect or pre-determine the acceptable housing capacity of a site. The appropriate level of development for any given site would be determined through planning application discussions with the Council and reflect the planning policies in place at the time. Inclusion of a site in the development pipeline is not an indication that the site will definitely come forward for development.</t>
  </si>
  <si>
    <t>2013/14 AMR</t>
  </si>
  <si>
    <t>Putney Plaza / Oracle</t>
  </si>
  <si>
    <t>Demolition of 271 and erection of a four-storey plus basement building plus retaining 273 in connection with the use of the basement and ground floor as either retail (Class A1) or restaurant (Class A3), a community centre in basement and the provision of</t>
  </si>
  <si>
    <t>18/03/2010</t>
  </si>
  <si>
    <t>28/05/2010</t>
  </si>
  <si>
    <t>2010/0722</t>
  </si>
  <si>
    <t>74</t>
  </si>
  <si>
    <t>St Rule Street</t>
  </si>
  <si>
    <t>3EL</t>
  </si>
  <si>
    <t>06/02/2012</t>
  </si>
  <si>
    <t>Demolition of existing public house building. Redevelopment of the site to provide a five-storey building with shops and a cafe/community area on the ground floor and nine flats above with balconies/terraces, with 10 basement parking spaces.</t>
  </si>
  <si>
    <t>23/07/2010</t>
  </si>
  <si>
    <t>13/10/2010</t>
  </si>
  <si>
    <t>2010/1310</t>
  </si>
  <si>
    <t>8a</t>
  </si>
  <si>
    <t>Land adjoining 8</t>
  </si>
  <si>
    <t>Glentanner Way</t>
  </si>
  <si>
    <t>0PQ</t>
  </si>
  <si>
    <t>Erection of two-storey house adjoining No. 8.</t>
  </si>
  <si>
    <t>Change of use of the upper ground floor of Unit 3 into a single, one bedroom, residential unit.</t>
  </si>
  <si>
    <t>2013/3461</t>
  </si>
  <si>
    <t>rear of</t>
  </si>
  <si>
    <t>900</t>
  </si>
  <si>
    <t>0NB</t>
  </si>
  <si>
    <t>The proposal is to convert part of existing ground floor office premises to a studio flat at rear side of the property, with rear extension (Resubmission of planning application reference: 2013/2170).</t>
  </si>
  <si>
    <t>05/09/2013</t>
  </si>
  <si>
    <t>2013/3491</t>
  </si>
  <si>
    <t>JSS Pinnacle House (35)</t>
  </si>
  <si>
    <t>Ship House</t>
  </si>
  <si>
    <t>34-35</t>
  </si>
  <si>
    <t>Change of use of existing B1(a) offices on ground floor to form one residential apartment (Class C3).</t>
  </si>
  <si>
    <t>2013/3514</t>
  </si>
  <si>
    <t>Adjacent</t>
  </si>
  <si>
    <t>93</t>
  </si>
  <si>
    <t>6HA</t>
  </si>
  <si>
    <t>Demolition of existing buildings and redevelopment to provide a mixed use development comprising flexible shop/financial and professional services/cafe/restaurant/drinking establishment uses (Classes A1/A2/A3 and A4) and 29 flats within a new 5-storey bui</t>
  </si>
  <si>
    <t>2013/3253</t>
  </si>
  <si>
    <t>Mulberry House</t>
  </si>
  <si>
    <t>Putney Park Avenue</t>
  </si>
  <si>
    <t>5QN</t>
  </si>
  <si>
    <t>Erection of two, two-storey semi-detached houses with accommodation at roof level fronting Daylesford Avenue.</t>
  </si>
  <si>
    <t>23/07/2013</t>
  </si>
  <si>
    <t>2013/3260</t>
  </si>
  <si>
    <t>53 &amp; 55</t>
  </si>
  <si>
    <t>4QA</t>
  </si>
  <si>
    <t>Demolition of the existing rear conservatories and erection of a two-storey (lower ground and ground floor level) 4.5m deep rear extension to both properties;  1200mm deep excavation of part of the lower ground floor levels to provide increased floor to c</t>
  </si>
  <si>
    <t>01/08/2011</t>
  </si>
  <si>
    <t>2011/2531</t>
  </si>
  <si>
    <t>2</t>
  </si>
  <si>
    <t>Leathwaite Road</t>
  </si>
  <si>
    <t>1XQ</t>
  </si>
  <si>
    <t>Conversion of the property into three self contained flats.</t>
  </si>
  <si>
    <t>24/06/2011</t>
  </si>
  <si>
    <t>12/09/2011</t>
  </si>
  <si>
    <t>2011/2661</t>
  </si>
  <si>
    <t>36</t>
  </si>
  <si>
    <t>Melody Road</t>
  </si>
  <si>
    <t>2QF</t>
  </si>
  <si>
    <t>31/03/2013</t>
  </si>
  <si>
    <t>Reversion of property back into a single-family dwelling.</t>
  </si>
  <si>
    <t>22/07/2011</t>
  </si>
  <si>
    <t>12/08/2011</t>
  </si>
  <si>
    <t>b</t>
  </si>
  <si>
    <t>2011/2685</t>
  </si>
  <si>
    <t>47</t>
  </si>
  <si>
    <t>Northcote Road</t>
  </si>
  <si>
    <t>1NJ</t>
  </si>
  <si>
    <t>Removal of roof and construction of two floors above existing first floor (including mansard style roof),  and part one/part two-storey extension above existing ground floor rear addition with roof terrace at 2nd floor level; including installation of new</t>
  </si>
  <si>
    <t>19/08/2011</t>
  </si>
  <si>
    <t>18/11/2011</t>
  </si>
  <si>
    <t>2011/2897</t>
  </si>
  <si>
    <t>27</t>
  </si>
  <si>
    <t>Birchwood Road</t>
  </si>
  <si>
    <t>9BQ</t>
  </si>
  <si>
    <t>14/10/2011</t>
  </si>
  <si>
    <t>6NE</t>
  </si>
  <si>
    <t>2014/6901</t>
  </si>
  <si>
    <t>194</t>
  </si>
  <si>
    <t>1JA</t>
  </si>
  <si>
    <t>Erection of a part single-storey part two-storey rear extension, in connection with the change of use of first floor and part of the ground floor commercial space to form two residential flats (1 x 1 bed, 1 x studio) accessed off Dorothy Road.</t>
  </si>
  <si>
    <t>2014/6940</t>
  </si>
  <si>
    <t>Change of use of part of retail (Use Class A1) to residential (Use Class C3).</t>
  </si>
  <si>
    <t>2014/6941</t>
  </si>
  <si>
    <t>0EX</t>
  </si>
  <si>
    <t>Determination as to whether prior approval is required to change of the use of first and second floors from offices to 10 x self contained studio flats.</t>
  </si>
  <si>
    <t>2014/7018</t>
  </si>
  <si>
    <t xml:space="preserve">Conversion to provide 3 x residential units. Erection of basement extension with rear lightwell, ground floor rear extension and first floor rear extension to include staircase and roof terrace, and creation of second floor roof terrace. Erection of rear </t>
  </si>
  <si>
    <t>10/03/2015</t>
  </si>
  <si>
    <t>2014/7030</t>
  </si>
  <si>
    <t>7EW</t>
  </si>
  <si>
    <t>Application for determination of whether prior approval is required for proposed conversion of the offices (Use Class B1a) at first and second floor levels into 2 residential self-contained flats.</t>
  </si>
  <si>
    <t>2014/7031</t>
  </si>
  <si>
    <t>Bakery Place</t>
  </si>
  <si>
    <t>Altenburg Gardens</t>
  </si>
  <si>
    <t>1JQ</t>
  </si>
  <si>
    <t>Application for determination of whether prior approval is required for change of use from offices (Class B1a) to residential use (Class C3)  (2 x one-bedroom flats, 5 x two-bedroom flats, 1 x three-bedroom flat and 3 x two-bedroom houses).</t>
  </si>
  <si>
    <t>2014/7041</t>
  </si>
  <si>
    <t>1RY</t>
  </si>
  <si>
    <t>Use of the property as two self-contained flats (Use Class C3).</t>
  </si>
  <si>
    <t>2014/7061</t>
  </si>
  <si>
    <t>The Studio rear of (189c)</t>
  </si>
  <si>
    <t>189</t>
  </si>
  <si>
    <t>9BA</t>
  </si>
  <si>
    <t>17/02/2015</t>
  </si>
  <si>
    <t>Change of use from offices (Class B1) to self-contained ground floor single storey flat (Class C3)</t>
  </si>
  <si>
    <t>2014/7080</t>
  </si>
  <si>
    <t>Selkirk Road</t>
  </si>
  <si>
    <t>0ER</t>
  </si>
  <si>
    <t>Construction of mansard roof extension to main roof; creation of front entrance door and change of use of first floor all in association with the creation of a two-bedroom residential unit.</t>
  </si>
  <si>
    <t>2014/7166</t>
  </si>
  <si>
    <t>Demolition of single-storey storage area.  Erection of first floor extension to provide two flats with rear facing balconies.  Erection of external staircase and bin store.  Alterations including new roof coverings and rooflights to single-storey commerci</t>
  </si>
  <si>
    <t>04/04/2013</t>
  </si>
  <si>
    <t>08/07/2013</t>
  </si>
  <si>
    <t>LRC</t>
  </si>
  <si>
    <t>2013/1694</t>
  </si>
  <si>
    <t>Garage north of</t>
  </si>
  <si>
    <t>39</t>
  </si>
  <si>
    <t>Temperley Road</t>
  </si>
  <si>
    <t>8QE</t>
  </si>
  <si>
    <t>Sub-division of site at No.39 Temperley Road and construction of single storey, one bedroom private residential dwelling to the rear of site to replace existing single storey flat roof garage structure.</t>
  </si>
  <si>
    <t>11/04/2013</t>
  </si>
  <si>
    <t>06/06/2013</t>
  </si>
  <si>
    <t>2013/1825</t>
  </si>
  <si>
    <t>The Castle</t>
  </si>
  <si>
    <t>115</t>
  </si>
  <si>
    <t>Battersea High Street</t>
  </si>
  <si>
    <t>3HS</t>
  </si>
  <si>
    <t>Demolition of existing public house and erection of a replacement building up to four-storeys high to provide a new public house on the ground floor with 9 residential units above with associated amenity space, including pub garden, roof terraces and balc</t>
  </si>
  <si>
    <t>19/04/2013</t>
  </si>
  <si>
    <t>2013/2127</t>
  </si>
  <si>
    <t>Salesian College</t>
  </si>
  <si>
    <t>Surrey Lane</t>
  </si>
  <si>
    <t>3PN</t>
  </si>
  <si>
    <t>06/01/2014</t>
  </si>
  <si>
    <t xml:space="preserve">Demolition of existing buildings. Erection of a four-storey building to provide new secondary school and sixth form college, (9,825 sqm floorspace, Use Class D1),  a new three-storey community building (2,230 sqm floorspace, 20 rooms) and two residential </t>
  </si>
  <si>
    <t>30/05/2013</t>
  </si>
  <si>
    <t>2013/2169</t>
  </si>
  <si>
    <t>182</t>
  </si>
  <si>
    <t>4ED</t>
  </si>
  <si>
    <t>15/11/2013</t>
  </si>
  <si>
    <t>Demolition of house, detached garage and front boundary wall.  Erection of new three-storey house (top floor in roof) with basement, to be attached to no. 38.  Erection of new front boundary wall. (Renewal of planning permission dated 26/08/2008 ref 2008/</t>
  </si>
  <si>
    <t>08/08/2011</t>
  </si>
  <si>
    <t>2011/4427</t>
  </si>
  <si>
    <t>163</t>
  </si>
  <si>
    <t>Conversion of upper floors into 3 flats.</t>
  </si>
  <si>
    <t>29/02/2012</t>
  </si>
  <si>
    <t>2011/4794</t>
  </si>
  <si>
    <t>7BG</t>
  </si>
  <si>
    <t>Change of use from hostel with shared facilities to self-contained supported living accommodation as 5 no. 1-bedroom flats.</t>
  </si>
  <si>
    <t>21/11/2011</t>
  </si>
  <si>
    <t>2011/4909</t>
  </si>
  <si>
    <t>64a</t>
  </si>
  <si>
    <t>Webbs Road</t>
  </si>
  <si>
    <t>6SE</t>
  </si>
  <si>
    <t>Erection of three-storey extension in connection with use of the enlarged unit for either office (B1) or live/work use. [This application is essentially for a renewal of planning permission dated 04/12/2008 reg. no. 2008/3104).</t>
  </si>
  <si>
    <t>i</t>
  </si>
  <si>
    <t>2011/5008</t>
  </si>
  <si>
    <t>Podmore Road</t>
  </si>
  <si>
    <t>1AJ</t>
  </si>
  <si>
    <t>Erection of mansard style roof extension to provide an additional storey of accommodation to be used as 1 x 2-bedroom flat with French doors and safety railings at rear together with alterations to front elevation.</t>
  </si>
  <si>
    <t>29/05/2012</t>
  </si>
  <si>
    <t>2011/5035</t>
  </si>
  <si>
    <t>Garages adjacent to</t>
  </si>
  <si>
    <t>125</t>
  </si>
  <si>
    <t>Pendle Road</t>
  </si>
  <si>
    <t>6RX</t>
  </si>
  <si>
    <t>2011/5211</t>
  </si>
  <si>
    <t>Chivalry Road</t>
  </si>
  <si>
    <t>1HT</t>
  </si>
  <si>
    <t>Change of use from B1 (offices) to C3 (two houses), including alterations to the front elevation and creation of a roof terrace.</t>
  </si>
  <si>
    <t>2011/5471</t>
  </si>
  <si>
    <t>Southfields Post Office and St Pauls Church Hall</t>
  </si>
  <si>
    <t>265-271</t>
  </si>
  <si>
    <t>6NZ</t>
  </si>
  <si>
    <t>Demolition of Nos 265-269 Southfields Post Office and No. 271 Wimbledon Park Road. Erection of four-storey building comprising ground floor Retail (A1),  Community Use facility (D1) on the first floor with the provision of nine residential flats (C3) on t</t>
  </si>
  <si>
    <t>2011/5574</t>
  </si>
  <si>
    <t>HAKW</t>
  </si>
  <si>
    <t xml:space="preserve">Partial demolition, conversion and extension of the former police station to accommodate 7 flats and 2 houses with associated landscaping and parking. Demolition of rear additions proposed.  (This is a new development following the withdrawal of planning </t>
  </si>
  <si>
    <t>04/10/2012</t>
  </si>
  <si>
    <t>2012/4957</t>
  </si>
  <si>
    <t>1RP</t>
  </si>
  <si>
    <t>196</t>
  </si>
  <si>
    <t>2RT</t>
  </si>
  <si>
    <t>Prior approval for change of use of office units 12a and 12b into 2no. 1 bedroom residential flats.</t>
  </si>
  <si>
    <t>2013/2746</t>
  </si>
  <si>
    <t>Erection of two semi-detached dwellings with private gardens following the demolition of existing garages.</t>
  </si>
  <si>
    <t>2013/2786</t>
  </si>
  <si>
    <t>Details of design and external appearance for Blocks H &amp; L (condition 2) together with areas not covered by buildings (cond.4), refuse (cond. 6), public entrances (cond. 9), decontamination methods (cond. 10), boundary treatment (cond. 11), lighting (cond</t>
  </si>
  <si>
    <t>Housing land capacity at 31st March 2015, by tenure (New build only)</t>
  </si>
  <si>
    <t>AO</t>
  </si>
  <si>
    <t>HAUK</t>
  </si>
  <si>
    <t>Reference table 3</t>
  </si>
  <si>
    <t>Full planning permission</t>
  </si>
  <si>
    <t>Outline planning permission</t>
  </si>
  <si>
    <t>Full planning permission with legal agreement signed</t>
  </si>
  <si>
    <t>Outline planning permission with legal agreement signed</t>
  </si>
  <si>
    <t>Subject to Legal Agreement</t>
  </si>
  <si>
    <t>Full application</t>
  </si>
  <si>
    <t>Outline application</t>
  </si>
  <si>
    <t>Refused permission</t>
  </si>
  <si>
    <t>APR</t>
  </si>
  <si>
    <t>Application at appeal</t>
  </si>
  <si>
    <t>Appeal Granted</t>
  </si>
  <si>
    <t>Appeal Refused</t>
  </si>
  <si>
    <t>No Appeal</t>
  </si>
  <si>
    <t>Reference table 4</t>
  </si>
  <si>
    <t>Reference table 5</t>
  </si>
  <si>
    <t>Garden land</t>
  </si>
  <si>
    <t>Large residential type</t>
  </si>
  <si>
    <t>Reference table 6</t>
  </si>
  <si>
    <t>Large new build (10+)</t>
  </si>
  <si>
    <t>Not applicable</t>
  </si>
  <si>
    <t>House&gt;flats</t>
  </si>
  <si>
    <t>Flats&gt;house</t>
  </si>
  <si>
    <t>Subdivision of flats reducing number of units</t>
  </si>
  <si>
    <t>Subdivision of flats creating more units</t>
  </si>
  <si>
    <t>Loss of res to non-res</t>
  </si>
  <si>
    <t>New build 1-9 units</t>
  </si>
  <si>
    <t>Not Applicable (Large Res)</t>
  </si>
  <si>
    <t>Change of Use from A1(shop)</t>
  </si>
  <si>
    <t>Change of Use from B1/A2</t>
  </si>
  <si>
    <t>Change of Use from other non-res (workshops etc)</t>
  </si>
  <si>
    <t>Change of Use to live/work</t>
  </si>
  <si>
    <t>Private market</t>
  </si>
  <si>
    <t>Council owned to be marketed on open market</t>
  </si>
  <si>
    <t>Council owned other</t>
  </si>
  <si>
    <t>Housing Association Key Worker</t>
  </si>
  <si>
    <t>Housing Association Share Ownership</t>
  </si>
  <si>
    <t>Housing Association Social Rented</t>
  </si>
  <si>
    <t>Housing Association Unknown</t>
  </si>
  <si>
    <t>HAAF</t>
  </si>
  <si>
    <t>Conversion of ancillary res (coach houses etc)</t>
  </si>
  <si>
    <t>APP</t>
  </si>
  <si>
    <t>0QH</t>
  </si>
  <si>
    <t>Table 19</t>
  </si>
  <si>
    <t>Table 17</t>
  </si>
  <si>
    <t>Table 18</t>
  </si>
  <si>
    <t>Alterations including erection of hip to gable and rear roof extension to main roof and above two storey back addition; excavation to enlarge basement and formation of front lightwell, change of use from  A1 (retail) to C3 (dwelling) in connection with th</t>
  </si>
  <si>
    <t>2014/5494</t>
  </si>
  <si>
    <t>Unit A</t>
  </si>
  <si>
    <t>46-48</t>
  </si>
  <si>
    <t>9BW</t>
  </si>
  <si>
    <t>7PG</t>
  </si>
  <si>
    <t>199</t>
  </si>
  <si>
    <t>1NT</t>
  </si>
  <si>
    <t>9SJ</t>
  </si>
  <si>
    <t>The Studio</t>
  </si>
  <si>
    <t>Demolition of existing building to provide a mixed use development in a three storey (plus basement level) building with side/rear lightwell. Retail/professional and financial services/restaurant and cafe/office uses (Use Classes A1/A2/A3/B1) at ground an</t>
  </si>
  <si>
    <t>2014/7331</t>
  </si>
  <si>
    <t>2A</t>
  </si>
  <si>
    <t>5PD</t>
  </si>
  <si>
    <t>2014/7364</t>
  </si>
  <si>
    <t>Erection of a roof extension to main roof and a rear extension raising ridge height (with French doors and a glazed screen) and erection of extension to rear at first and second floor levels, with creation of roof terraces at first floor level in associat</t>
  </si>
  <si>
    <t>2014/7402</t>
  </si>
  <si>
    <t>Conversion of 2x flats into a single 4-bedroom dwelling. Erection of mansard roof extension to front and rear (with French doors and balustrade) to create additional storey of accommodation. Erection of ground floor side/rear extension and above the exist</t>
  </si>
  <si>
    <t>2015/0005</t>
  </si>
  <si>
    <t>Rogers Road</t>
  </si>
  <si>
    <t>0EA</t>
  </si>
  <si>
    <t>2015/0087</t>
  </si>
  <si>
    <t>Internal alterations including conversion of 1 x 3-bedroom flat at first floor level to 2 x 1-bedroom flats.</t>
  </si>
  <si>
    <t>2015/0140</t>
  </si>
  <si>
    <t>Stormont Road</t>
  </si>
  <si>
    <t>5EN</t>
  </si>
  <si>
    <t>Demolition of existing industrial buildings (Use Class B2) and erection of 9 x 4 bedroom three-storey (with basement) residential dwellings (Class Use C3) with second floor balconies and roof terraces, including new access and parking areas.</t>
  </si>
  <si>
    <t>2015/0164</t>
  </si>
  <si>
    <t xml:space="preserve">Demolition of existing building and erection of a five storey, plus basement, building to provide 25 residential units (4 x one bedroom, 20 x two bedroom, 1 x three bedroom) and two commercial units (Class A1/A2, 470sqm of floorspace) together with cycle </t>
  </si>
  <si>
    <t>2014/5357</t>
  </si>
  <si>
    <t>Gwynne Road</t>
  </si>
  <si>
    <t>3UW</t>
  </si>
  <si>
    <t>Comprehensive redevelopment involving the demolition of an existing two-storey commercial building, excavation to form new basement and replacement with a new 14 storey building to provide mixed use comprising of commercial/retail at ground &amp; mezzanine le</t>
  </si>
  <si>
    <t>2015/0662</t>
  </si>
  <si>
    <t>Land west of River Wandle/north of electricity sub-station</t>
  </si>
  <si>
    <t>Mapleton Crescent</t>
  </si>
  <si>
    <t xml:space="preserve">Erection of a part 25-storey, part 22-storey building (maximum height of 86.5m) comprising of 86 residential units (including 63 affordable), with associated bicycle parking, servicing, private and communal amenity space. Provision of a river walk to the </t>
  </si>
  <si>
    <t>Housing Trajectory Assumptions:</t>
  </si>
  <si>
    <t>Criteria</t>
  </si>
  <si>
    <t>Scenario 1 Phasing Assumptions</t>
  </si>
  <si>
    <t>Scenario 2 Phasing Assumptions</t>
  </si>
  <si>
    <t>01.New build sites completed by 31st March 2015</t>
  </si>
  <si>
    <t>Completions between 1st April 2014 and 31st March 2015 are counted in the reporting year (2014/15).</t>
  </si>
  <si>
    <t>As Scenario 1</t>
  </si>
  <si>
    <t>Net completions in regeneration areas (Total conventional supply)</t>
  </si>
  <si>
    <t>Conventional Supply: refers to all new build, change of use, conversions and extensions resulting in a change of residential units.</t>
  </si>
  <si>
    <t>Apex Site - A1</t>
  </si>
  <si>
    <t>Apex Site - A2</t>
  </si>
  <si>
    <t>Apex Site - A3</t>
  </si>
  <si>
    <t>Apex Site - A4</t>
  </si>
  <si>
    <t>Apex Site - A6</t>
  </si>
  <si>
    <t>Apex Site - A7</t>
  </si>
  <si>
    <t>Entrance Site - E1</t>
  </si>
  <si>
    <t>Entrance Site - E2</t>
  </si>
  <si>
    <t>Entrance Site - E3</t>
  </si>
  <si>
    <t>Entrance Site - E4</t>
  </si>
  <si>
    <t>Entrance Site - E6</t>
  </si>
  <si>
    <t>Entrance Site - E8</t>
  </si>
  <si>
    <t>Northern Site - N10</t>
  </si>
  <si>
    <t>Northern Site - N12</t>
  </si>
  <si>
    <t>Thessaly Road Site - T2</t>
  </si>
  <si>
    <t>Thessaly Road Site - T3A</t>
  </si>
  <si>
    <t>Thessaly Road Site - T3B</t>
  </si>
  <si>
    <t>Thessaly Road Site - T4</t>
  </si>
  <si>
    <t>Park House</t>
  </si>
  <si>
    <t>River House</t>
  </si>
  <si>
    <t>Block L - Private</t>
  </si>
  <si>
    <t>Block B 1-22 And 1-127 Beacon Tower</t>
  </si>
  <si>
    <t>Block C - Spectra Apts</t>
  </si>
  <si>
    <t>Block C - Spectra Apts (Octavia)</t>
  </si>
  <si>
    <t>Power Station Phase 2</t>
  </si>
  <si>
    <t>Zone RS2 (Amendment) Phase 6</t>
  </si>
  <si>
    <t>Zone RS4 Phase 3</t>
  </si>
  <si>
    <t>Zone RS5 Phase 4</t>
  </si>
  <si>
    <t>Zone RS6 Phase 5</t>
  </si>
  <si>
    <t>Zone RSWF Phase 7</t>
  </si>
  <si>
    <t>2014/7184</t>
  </si>
  <si>
    <t>Ravenswood Road</t>
  </si>
  <si>
    <t>9PJ</t>
  </si>
  <si>
    <t>Conversion of ground and first floor shop (Class A1) to a one-bedroom dwelling (Class C3); and external alterations (Prior Approval Application).</t>
  </si>
  <si>
    <t>2014/7207</t>
  </si>
  <si>
    <t>Erection of extension to main rear roof, single-storey rear extension, installation of 4 rooflights on the front roof slope and external alterations in association with change of use from two flats to single dwelling house.</t>
  </si>
  <si>
    <t>2014/7235</t>
  </si>
  <si>
    <t>Conversion of second and third floor flat into 2 x studio self contained flats.</t>
  </si>
  <si>
    <t>2014/7272</t>
  </si>
  <si>
    <t>Bramfield Road</t>
  </si>
  <si>
    <t>2014/15 (R)</t>
  </si>
  <si>
    <t>2015/16 (C)</t>
  </si>
  <si>
    <t>2016/17 (1)</t>
  </si>
  <si>
    <t>2017/18 (2)</t>
  </si>
  <si>
    <t>2018/19 (3)</t>
  </si>
  <si>
    <t>2019/20 (4)</t>
  </si>
  <si>
    <t>2020/21 (5)</t>
  </si>
  <si>
    <t>2021/22 (6)</t>
  </si>
  <si>
    <t>2022/23 (7)</t>
  </si>
  <si>
    <t>2023/24 (8)</t>
  </si>
  <si>
    <t>2024/25 (9)</t>
  </si>
  <si>
    <t>2025/26 (10)</t>
  </si>
  <si>
    <t>2026/27 (11)</t>
  </si>
  <si>
    <t>2027/28 (12)</t>
  </si>
  <si>
    <t>2028/29 (13)</t>
  </si>
  <si>
    <t>2029/30 (14)</t>
  </si>
  <si>
    <t>2030/31 (15)</t>
  </si>
  <si>
    <t>2031/32 (16)</t>
  </si>
  <si>
    <t>2032/33 (17)</t>
  </si>
  <si>
    <t>2033/34 (18)</t>
  </si>
  <si>
    <t>2034/35 (19)</t>
  </si>
  <si>
    <t>2035/36 (20)</t>
  </si>
  <si>
    <t>Assumption</t>
  </si>
  <si>
    <t>Email/Telephone Survey</t>
  </si>
  <si>
    <t>1SF</t>
  </si>
  <si>
    <t>5NS</t>
  </si>
  <si>
    <t>Two storey extension in association with the conversion of the existing house into two self-contained residential units.</t>
  </si>
  <si>
    <t>2014/6715</t>
  </si>
  <si>
    <t>575c</t>
  </si>
  <si>
    <t>Erection of four storey building incorporating Class A3 at ground floor and 3 studio flats above (use Class C3); creation of public square with cycle parking and entrance to Christchurch Gardens.</t>
  </si>
  <si>
    <t>2014/6739</t>
  </si>
  <si>
    <t>2014/6760</t>
  </si>
  <si>
    <t>Tooting Constitutional Club</t>
  </si>
  <si>
    <t>111-113</t>
  </si>
  <si>
    <t>Demolition of the existing buildings and redevelopment of the site for a part 3- /4-/7-storey scheme comprising 46 (Class C3) residential units, 499 sqm (GIA) (Use Class D1 / D2) community floorspace and associated landscaped outdoor space.</t>
  </si>
  <si>
    <t>2014/6863</t>
  </si>
  <si>
    <t>Construction of a new 3-bedroom house (adjacent to existing house at 17-19 Shellwood Road). (Renewal of the planning permission dated 26th May 2009 - ref: 2009/0931).</t>
  </si>
  <si>
    <t>02/07/2012</t>
  </si>
  <si>
    <t>2012/2262</t>
  </si>
  <si>
    <t>Conversion of the first floor office (in the south-east corner of the building) into a single residential unit.</t>
  </si>
  <si>
    <t>01/08/2012</t>
  </si>
  <si>
    <t>2012/2286</t>
  </si>
  <si>
    <t>Dinsmore Road</t>
  </si>
  <si>
    <t>9PT</t>
  </si>
  <si>
    <t>Change of use of ground floor shop (A1) to residential (C3) and associated alterations to provide a two bedroom house over both floors of the building.</t>
  </si>
  <si>
    <t>08/05/2012</t>
  </si>
  <si>
    <t>2012/2491</t>
  </si>
  <si>
    <t>Land rear of 15</t>
  </si>
  <si>
    <t>15</t>
  </si>
  <si>
    <t>Laitwood Road</t>
  </si>
  <si>
    <t>9QN</t>
  </si>
  <si>
    <t>Change of use from recording studio and residential use to single residential dwelling house, with associated alterations including insertion of windows to lower ground, insertion of roof lights, and formation of flat roof area at main roof level in conne</t>
  </si>
  <si>
    <t>Conversion of ground floor level into 1 x one-bedroom and 1 x two-bedroom flat and extension to basement level including formation of front lightwells with grille over to create a 1 x three-bedroom flat.</t>
  </si>
  <si>
    <t>2015/0170</t>
  </si>
  <si>
    <t>Erection of roof extension over existing single-storey addition to create an additional storey and change of use from offices (Use Class B1a) to a 2-bedroom dwellinghouse (Use Class C3).</t>
  </si>
  <si>
    <t>2015/0193</t>
  </si>
  <si>
    <t>Demolition of existing building, rear garages and front boundary. Erection of four-storey building and single storey house with basement at the rear of the site to provide 9 residential units together with car parking (2 spaces), cycle storage, roof terra</t>
  </si>
  <si>
    <t>2015/0267</t>
  </si>
  <si>
    <t>Burland Road</t>
  </si>
  <si>
    <t>6SA</t>
  </si>
  <si>
    <t>2015/0317</t>
  </si>
  <si>
    <t>Alterations and erection of three-storey (first to third floors) rear extension in connection with conversion of upper floors into 3 x 1 bedroom self contained flats with communal first floor rear terrace. Erection of three-storey house at rear with first</t>
  </si>
  <si>
    <t>2015/0327</t>
  </si>
  <si>
    <t>Furzedown Drive</t>
  </si>
  <si>
    <t>9BL</t>
  </si>
  <si>
    <t>2015/0337</t>
  </si>
  <si>
    <t>5EW</t>
  </si>
  <si>
    <t>Application for determination of whether prior approval is required for change of use of rear area of ground floor from retail unit (Class A1) to residential use (Class C3) as a studio unit, and associated ground floor alterations to the rear elevation.</t>
  </si>
  <si>
    <t>2014/4775</t>
  </si>
  <si>
    <t>90-92</t>
  </si>
  <si>
    <t>4DD</t>
  </si>
  <si>
    <t>Prior Approval for conversion from offices (Class B1) at second floor level to 2 x 1-bedroom and 2 x 2-bedroom residential units (Class C3).</t>
  </si>
  <si>
    <t>2014/4835</t>
  </si>
  <si>
    <t>1QX</t>
  </si>
  <si>
    <t>Change of use of first, second and third floors from retail (Use Class A1) to residential (Use Class C3) to create 1 x 1 bedroom flat and 1 x 2 bedroom flat</t>
  </si>
  <si>
    <t>2014/4886</t>
  </si>
  <si>
    <t>Proposed change of use from offices (Class B1a) to residential (Class C3) to provide 1 x 2-bedroom flat. (Prior Approval Application).</t>
  </si>
  <si>
    <t>2014/5049</t>
  </si>
  <si>
    <t>Proposed change of use from B1 (office) to residential (C3)</t>
  </si>
  <si>
    <t>2014/5051</t>
  </si>
  <si>
    <t>Proposed change of use from office (Class B1a) to residential (Class C3) to provide 11 flats. (Prior Approval Application).</t>
  </si>
  <si>
    <t>2014/5052</t>
  </si>
  <si>
    <t>160</t>
  </si>
  <si>
    <t>2LN</t>
  </si>
  <si>
    <t>Erection of single-storey house with accommodation at basement and roof levels with access from Bush Cottages.</t>
  </si>
  <si>
    <t>2013/1042</t>
  </si>
  <si>
    <t>80A</t>
  </si>
  <si>
    <t>Use of the property as a residential flat.</t>
  </si>
  <si>
    <t>2013/1124</t>
  </si>
  <si>
    <t>Erection of an additional storey to provide two flats. Alterations to Norroy Road elevation and installation of 0.6m diameter extract flue to rear.</t>
  </si>
  <si>
    <t>2013/1126</t>
  </si>
  <si>
    <t>Earlsfield Tyres 244D</t>
  </si>
  <si>
    <t>Erection of six buildings ranging in height up to fifteen-storeys and two single-storey commercial pavilions to provide approximately 8,712sq.m. of commercial floorspace (including community and leisure uses) and 504 residential units (308 private/196 aff</t>
  </si>
  <si>
    <t>27/10/2009</t>
  </si>
  <si>
    <t>13/09/2010</t>
  </si>
  <si>
    <t>Block 5d</t>
  </si>
  <si>
    <t>Block 6a</t>
  </si>
  <si>
    <t>Block 6b</t>
  </si>
  <si>
    <t>2009/3513</t>
  </si>
  <si>
    <t>Rear of 207-209</t>
  </si>
  <si>
    <t>Lower Richmond Road</t>
  </si>
  <si>
    <t>Northern Site - N06</t>
  </si>
  <si>
    <t>Northern Site - N07</t>
  </si>
  <si>
    <t>Northern Site - N08</t>
  </si>
  <si>
    <t>Northern Site - N09</t>
  </si>
  <si>
    <t>Northern Site - N02A</t>
  </si>
  <si>
    <t>Northern Site - N02B</t>
  </si>
  <si>
    <t>5SS</t>
  </si>
  <si>
    <t>Conversions (net completions)</t>
  </si>
  <si>
    <t>Conversions (net granted)</t>
  </si>
  <si>
    <t>Demolition of existing buildings and redevelopment of the site to provide new buildings ranging from 2 to 19 storeys in height comprising 510 residential units (use class C3), including 15% (76 units) affordable housing; 1,352sq.m of flexible commercial f</t>
  </si>
  <si>
    <t>2014/0618</t>
  </si>
  <si>
    <t>56</t>
  </si>
  <si>
    <t>Demolition of existing public house and removal of lay-by and construction of a part four, part five, part six storey building, plus basement, comprising 16 residential units each with private balconies/terraces and a communal roof terrace at 5th floor le</t>
  </si>
  <si>
    <t>21/03/2013</t>
  </si>
  <si>
    <t>08/10/2013</t>
  </si>
  <si>
    <t>2013/1407</t>
  </si>
  <si>
    <t>Land adjoining 42</t>
  </si>
  <si>
    <t>Huntspill Street</t>
  </si>
  <si>
    <t>0AA</t>
  </si>
  <si>
    <t>Demolition of side garage and side/rear extensions.  Erection of two-storey house with single storey side and rear additions.</t>
  </si>
  <si>
    <t>19/05/2013</t>
  </si>
  <si>
    <t>07/08/2013</t>
  </si>
  <si>
    <t>2013/1476</t>
  </si>
  <si>
    <t>St Johns Avenue</t>
  </si>
  <si>
    <t>6AL</t>
  </si>
  <si>
    <t>Previous Somers Arms P H - The Optic</t>
  </si>
  <si>
    <t>2a</t>
  </si>
  <si>
    <t>Rochelle Close</t>
  </si>
  <si>
    <t>2RX</t>
  </si>
  <si>
    <t>Erection of roof extension to provide 1x2bedroom flat with roof terrace.</t>
  </si>
  <si>
    <t>2014/4964</t>
  </si>
  <si>
    <t>Hereward Road</t>
  </si>
  <si>
    <t>7EY</t>
  </si>
  <si>
    <t>Erection of a two-storey 3-bed dwelling with primary access off Hereward Road (Outline) (All matters reserved)</t>
  </si>
  <si>
    <t>2014/4978</t>
  </si>
  <si>
    <t>49</t>
  </si>
  <si>
    <t>Gilbey Road</t>
  </si>
  <si>
    <t>0QQ</t>
  </si>
  <si>
    <t>Amalgamation of two residential flats at first and second floor levels into one maisonette.</t>
  </si>
  <si>
    <t>2014/5031</t>
  </si>
  <si>
    <t>Bassingham Road</t>
  </si>
  <si>
    <t>Alterations including excavation to enlarge the existing basement/cellar including formation of front lightwell; erection of rear roof extension to main roof and extension above part of back addition; erection of single storey rear/side extension; install</t>
  </si>
  <si>
    <t>2014/5039</t>
  </si>
  <si>
    <t>Unit 18 Mandeville Court</t>
  </si>
  <si>
    <t>Determination as to whether Prior Approval is required for the proposed conversion of existing office unit (Use Class B1a) into a self-contained residential unit (Use Class C3).</t>
  </si>
  <si>
    <t>2014/5040</t>
  </si>
  <si>
    <t>Demolition of existing buildings. Erection of part two/ part three-storey building with accommodation in roof level, to provide 8 residential units together with cycle storage, roof terraces/balconies, communal gardens and landscaping.</t>
  </si>
  <si>
    <t>2014/5257</t>
  </si>
  <si>
    <t>Alteration including erection of part single, part two-storey rear extension in connection with use of rear of basement and ground floors together with upper floors as three flats with terrace at thirdfloor level.</t>
  </si>
  <si>
    <t>2014/5312</t>
  </si>
  <si>
    <t>2014/0937</t>
  </si>
  <si>
    <t>3-5</t>
  </si>
  <si>
    <t>Chelverton Road</t>
  </si>
  <si>
    <t>07.Conversion sites completed by 31st March 2015</t>
  </si>
  <si>
    <t>Demolition of all existing buildings. Erection of a two-storey primary school (with roof top playground) for 420 pupils with associated parking and drop off/pick up area; erection of part three/part four-storey building at northern end of site comprising</t>
  </si>
  <si>
    <t>Trajectory Criteria Reference</t>
  </si>
  <si>
    <t>Identified Sites Outside of NEV</t>
  </si>
  <si>
    <t>Sites in NEV</t>
  </si>
  <si>
    <t>Delivery in 10 years</t>
  </si>
  <si>
    <t>Site Name</t>
  </si>
  <si>
    <t>Construction of side/rear extension in connection with the conversion of part of existing hairdressers (Shop- Class A1) to one-bedroom flat (Class C3). Formation of window openings to rear facade.</t>
  </si>
  <si>
    <t>11/07/2014</t>
  </si>
  <si>
    <t>2014/0619</t>
  </si>
  <si>
    <t>Prior approval for conversion of ground, first and second floor office to five self-contained residential flats.</t>
  </si>
  <si>
    <t>27/03/2014</t>
  </si>
  <si>
    <t>2014/0641</t>
  </si>
  <si>
    <t>Bedford House</t>
  </si>
  <si>
    <t>215</t>
  </si>
  <si>
    <t>na</t>
  </si>
  <si>
    <t>2015/0420</t>
  </si>
  <si>
    <t>Determination as to whether prior approval is required for change of use from office (Class B1) to residential (Class C3) to provide two flats.</t>
  </si>
  <si>
    <t>2015/0422</t>
  </si>
  <si>
    <t>Units 2, 3, 4, 5, 6, &amp; 7 Leeward House</t>
  </si>
  <si>
    <t>Determination as to whether prior approval is required for change of use at first, second, and third floor levels from 6 office units (Class B1a) to 6 x residential flats (Class C3).</t>
  </si>
  <si>
    <t>2015/0539</t>
  </si>
  <si>
    <t>Determination as to whether prior approval is required for change of use from financial and professional services (Class A2) to residential (Class C3) to provide 1 x one-bedroom flat and 2 x studio flats.</t>
  </si>
  <si>
    <t>2015/0589</t>
  </si>
  <si>
    <t>2015/0619</t>
  </si>
  <si>
    <t>Alterations in connection with conversion from two flats into a single dwelling.</t>
  </si>
  <si>
    <t>2015/0704</t>
  </si>
  <si>
    <t>Conversion of dwellinghouse into 2 self contained flats (1 x 2 bed, 1 x 3 bed); erection of single-storey rear/side extension, roof extension over part of the back addition, excavation to enlarge basement including formation of front lightwell with grille</t>
  </si>
  <si>
    <t>2015/0728</t>
  </si>
  <si>
    <t>563-565</t>
  </si>
  <si>
    <t>Net units with planning permission, commenced or completed by Ward in 2014/15 (Total conventional supply)</t>
  </si>
  <si>
    <t>Net units with planning permission, commenced or completed in VNEB by tenure during 2014/15 (Total conventional supply)</t>
  </si>
  <si>
    <t>Net new build units with planning permission by unit size and tenure</t>
  </si>
  <si>
    <t>Net new build units with planning permission by unit size</t>
  </si>
  <si>
    <t>Net units with planning permission, commenced or completed during the period 2014/15 by tenure (Total conventional supply)</t>
  </si>
  <si>
    <t>Net units with planning permission, commenced or completed during the period 2001/02 to 2014/15 (Total conventional supply)</t>
  </si>
  <si>
    <t>Net units with planning permission, commenced or completed in 2014/15 by development type</t>
  </si>
  <si>
    <t>Net units with planning permission by development type (2001/02 to 2014/15)</t>
  </si>
  <si>
    <t>Net completions by development type (2001/02 to 2014/15)</t>
  </si>
  <si>
    <t>Net starts by tenure and financial year (2001/02 to 2014/15) (Total conventional supply)</t>
  </si>
  <si>
    <t>Phase 1</t>
  </si>
  <si>
    <t>02.New build sites of less than twenty new homes under construction at 31st March 2015</t>
  </si>
  <si>
    <t>Checked against annual survey/building control/council tax records, sites known to be completed between 1st April 2015 and September 2015 are phased in the current year (2015/16). Sites not known to be completed in the first six months of 2015/16 are phased between 2015/16 and 2016/17</t>
  </si>
  <si>
    <t>03.New build sites of twenty or more new homes under construction at 31st March 2015</t>
  </si>
  <si>
    <t>Phasing based on responses of developers and agents following the annual survey of applicants and agents. Where it has not been possible to contact the applicant or agent and no alternative source of phasing is available (i.e. Wandsworth housing department) sites have been assessed as deliverable between 2016/17 to 2019/2020</t>
  </si>
  <si>
    <t>Phasing based on responses of developers and agents following the annual survey of applicants and agents. Where it has not been possible to contact the applicant or agent and no alternative source of phasing is available (i.e. Wandsworth housing department) sites have been assessed as part deliverable in the five year period between 2016/17 and 2020/21</t>
  </si>
  <si>
    <t xml:space="preserve">04.New build sites with unimplemented planning permission (full, outline or subject to legal agreement) at 31st March 2015 for five or less new homes </t>
  </si>
  <si>
    <t>Assumed deliverable in the five year supply period and phased between 2016/17 to 2019/20</t>
  </si>
  <si>
    <t>Assumed deliverable in the five year supply period and phased between 2016/17 to 2020/21</t>
  </si>
  <si>
    <t>05.New build site with unimplemented planning permission  (full, outline or subject to legal agreement) at 31st March 2015 for six or more new homes*</t>
  </si>
  <si>
    <t>Phasing based on responses of developers and agents following the annual survey of applicants and agents. Where it has not been possible to contact the applicant or agent and no alternative source of phasing is available (Wandsworth housing department) based on the NPPF, the site is still assumed deliverable with delivery assumed between 2018/19 to 2020/21.</t>
  </si>
  <si>
    <t>Phasing based on responses of developers and agents following the annual survey of applicants and agents. Where it has not been possible to contact the applicant or agent and no alternative source of phasing is available (Wandsworth housing department) based on the NPPF, the site is still assumed deliverable. But to take account of potential un-assessed constraints including viability, 1/3 of the capacity has been phased out of the five year supply with delivery assumed between 2018/19 to 2021/22</t>
  </si>
  <si>
    <t>06.New build sites with applications or appeals outstanding at 31st March 2015</t>
  </si>
  <si>
    <t>Assumed undeliverable in the five year supply period, phased later on in the trajectory between 2020/21 to 2022/23.</t>
  </si>
  <si>
    <t>08.Conversion sites under construction at 31st March 2015</t>
  </si>
  <si>
    <t>Checked against annual survey/building control/council tax records, sites known to be completed between 1st April 2015 and September 2015 are phased in the current year (2014/15). Sites not known to be completed in the first six months of 2015/16 are phased between 2015/16 and 2016/17</t>
  </si>
  <si>
    <t>09.Conversion sites with unimplemented planning permission (full, outline or subject to legal agreement) at 31st March 2015</t>
  </si>
  <si>
    <t>Phasing based on responses of developers and agents following the annual survey of applicants and agents. Where it has not been possible to contact the applicant or agent and no alternative source of phasing is available (Wandsworth housing department) based on the NPPF, the site is still assumed deliverable with delivery assumed 2016/17 to 2019/20</t>
  </si>
  <si>
    <t>10.Conversion sites with applications or appeals outstanding at 31st March 2015</t>
  </si>
  <si>
    <t>Assumed undeliverable in the five year supply period, phased between 2020/21 to 2022/23.</t>
  </si>
  <si>
    <t>Sites in the Nine Elms Vauxhall Opportunity Area are phased based on a study (Phasing of development and infrastructure requirements in the Nine Elms Vauxhall Opportunity Area) undertake by external consultants BNP Paribas.   Scenario 1 is based on the second scenario of the phasing study which smoothes delivery information provided by developers providing a realistic level of output. Site capacity is based extant planning permissions, where a site has not yet received planning permission (full, outline or subject to legal agreement) the 2013 SHLAA notional capacity has been used.</t>
  </si>
  <si>
    <t>Sites in the Nine Elms Vauxhall Opportunity Area are phased based on a study (Phasing of development and infrastructure requirements in the Nine Elms Vauxhall Opportunity Area) undertake by external consultants BNP Paribas.  Scenario 2 is based on scenario four of the study which smoothes delivery information provided by developers providing a realistic level of output and incorporates possible delays in the delivery programme. Site capacity is based extant planning permissions, where a site has not yet received planning permission (full, outline or subject to legal agreement) the 2013 SHLAA notional capacity has been used.</t>
  </si>
  <si>
    <t>The London 2013 SHLAA had a trend based approach for sites less than 0.25 ha.  Therefore in the trajectory, all identified sites less than 0.25 ha have been removed and the trend rate used in the SHLAA has been used.  This is only applied from 2018/19 onwards to avoid any potential double counting for those small sites which already have planning permission and are therefore included elsewhere.</t>
  </si>
  <si>
    <t>30/03/2010</t>
  </si>
  <si>
    <t>12/05/2010</t>
  </si>
  <si>
    <t>Gdn</t>
  </si>
  <si>
    <t>2010/1860</t>
  </si>
  <si>
    <t>Land rear of 143</t>
  </si>
  <si>
    <t>1EZ</t>
  </si>
  <si>
    <t>Demolition of existing garage. Erection of single-storey side and rear extensions and part conversion of ground floor shop to provide one-bedroom flat.</t>
  </si>
  <si>
    <t>30/04/2010</t>
  </si>
  <si>
    <t>28/06/2010</t>
  </si>
  <si>
    <t>MIX</t>
  </si>
  <si>
    <t>2010/1925</t>
  </si>
  <si>
    <t>16a</t>
  </si>
  <si>
    <t>Site of former Coach House adj. 16</t>
  </si>
  <si>
    <t>Seymour Road</t>
  </si>
  <si>
    <t>5JA</t>
  </si>
  <si>
    <t>23/08/2010</t>
  </si>
  <si>
    <t>Erection of part single, part two-storey (plus accommodation at roof level) semi-detached house in place of demolished coach house. Erection of new boundary wall and pillars to front boundary. Revisions to pp granted 26/05/09 ref 2009/0688 to include omis</t>
  </si>
  <si>
    <t>11/05/2010</t>
  </si>
  <si>
    <t>2010/1981</t>
  </si>
  <si>
    <t>Land at</t>
  </si>
  <si>
    <t>179</t>
  </si>
  <si>
    <t>Trevelyan Road</t>
  </si>
  <si>
    <t>9LP</t>
  </si>
  <si>
    <t>Construction of a three-storey building to form two self contained flats.</t>
  </si>
  <si>
    <t>19/05/2010</t>
  </si>
  <si>
    <t>27/07/2010</t>
  </si>
  <si>
    <t>2010/2103</t>
  </si>
  <si>
    <t>Unit 1</t>
  </si>
  <si>
    <t>Tooting Post Office</t>
  </si>
  <si>
    <t>2-4</t>
  </si>
  <si>
    <t>Gatton Road</t>
  </si>
  <si>
    <t>0SQ</t>
  </si>
  <si>
    <t>25/10/2013</t>
  </si>
  <si>
    <t>Construction of extensions to provide a new second floor level to the building and a three-storey side extension. Conversion of the first and second floors to 8 flats, with provision of a roof terrace on the top of the extended building; balconies and ass</t>
  </si>
  <si>
    <t>15/07/2011</t>
  </si>
  <si>
    <t>f</t>
  </si>
  <si>
    <t>2010/2280</t>
  </si>
  <si>
    <t>312-320</t>
  </si>
  <si>
    <t>Earlsfield Road</t>
  </si>
  <si>
    <t>3EJ</t>
  </si>
  <si>
    <t>Erection of a three storey building to provide 3 x 1-bed and 3 x 2-bed flats (including one wheelchair unit) with cycle parking, one disabled parking space and refuse store accessed from Algarve Road.</t>
  </si>
  <si>
    <t>24/06/2010</t>
  </si>
  <si>
    <t>24/08/2010</t>
  </si>
  <si>
    <t>2010/3254</t>
  </si>
  <si>
    <t>5</t>
  </si>
  <si>
    <t>Roehampton High Street</t>
  </si>
  <si>
    <t>4HL</t>
  </si>
  <si>
    <t>Demolition of two-storey building. Erection of three-storey building to provide a retail kiosk and three residential units (all designated Affordable).</t>
  </si>
  <si>
    <t>29/07/2010</t>
  </si>
  <si>
    <t>2010/4428</t>
  </si>
  <si>
    <t>71</t>
  </si>
  <si>
    <t>Princes Way</t>
  </si>
  <si>
    <t>6HY</t>
  </si>
  <si>
    <t>Demolition of existing house. Erection of two-storey house with basement, single-storey rear element and internal garage. Provision of off-street parking. (Amendment to planning permission ref: 2009/3276 dated 09/12/2009 to include a basement)</t>
  </si>
  <si>
    <t>16/11/2010</t>
  </si>
  <si>
    <t>11/02/2011</t>
  </si>
  <si>
    <t>2010/4520</t>
  </si>
  <si>
    <t>Core 1</t>
  </si>
  <si>
    <t>Tileman House</t>
  </si>
  <si>
    <t>131-133</t>
  </si>
  <si>
    <t>2TR</t>
  </si>
  <si>
    <t>15/01/2013</t>
  </si>
  <si>
    <t>Change of use of ground, first, second, third and fourth floors form office (B1 use class) to residential (C3 use Class), to provide 62 residential flats comprising of a mix of 18 x  1 bedroom, 36 x 2 bedroom and 8 x 3 bedroom flats. (Prior Approval Appli</t>
  </si>
  <si>
    <t>2014/5214</t>
  </si>
  <si>
    <t>96-100</t>
  </si>
  <si>
    <t>9AA</t>
  </si>
  <si>
    <t>Construction of 3 storey rear extension at first, second and third floor levels to provide 2 x 1 bedroom units and 1 x 2 bedroom residential unit with roof terraces at first, second and third floor levels.  Internal reconfiguration of existing 9 flats inc</t>
  </si>
  <si>
    <t>2014/5262</t>
  </si>
  <si>
    <t>13B</t>
  </si>
  <si>
    <t>Amies Street</t>
  </si>
  <si>
    <t>2JL</t>
  </si>
  <si>
    <t>Use of first floor and second floor (loft) as a self contained residential unit (Use Class C3)</t>
  </si>
  <si>
    <t>2014/5294</t>
  </si>
  <si>
    <t>Garages west of Holmbury Court</t>
  </si>
  <si>
    <t>7PA</t>
  </si>
  <si>
    <t>Demolition of existing garages and erection of a two storey building containing two self contained 2-bedroom flats, and associated parking and refuse storage premises.</t>
  </si>
  <si>
    <t>2014/5410</t>
  </si>
  <si>
    <t>1TN</t>
  </si>
  <si>
    <t>Prior approval application for change in use of first, second and third floors from office (Use Class B1a) to form two self contained residential units (Use Class C3).</t>
  </si>
  <si>
    <t>27/11/2014</t>
  </si>
  <si>
    <t>2014/5450</t>
  </si>
  <si>
    <t>St. Mary's Park</t>
  </si>
  <si>
    <t>Balham Town Centre</t>
  </si>
  <si>
    <t>Construction of a full width and depth mansard-style roof extension over the main roof of both properties to provide an additional floor of accommodation at third floor level to accommodate two addition one-bedroom self-contained flats and construction of</t>
  </si>
  <si>
    <t>12/02/2013</t>
  </si>
  <si>
    <t>18/04/2013</t>
  </si>
  <si>
    <t>2013/0951</t>
  </si>
  <si>
    <t>Dagnan Road</t>
  </si>
  <si>
    <t>9LH</t>
  </si>
  <si>
    <t>16/07/2013</t>
  </si>
  <si>
    <t>Erection of a rear roof extension and extension over part of two-storey back addition incorporating a roof terrace, in connection with the conversion of the second floor as a one-bedroom self-contained flat; erection of a single storey side extension.</t>
  </si>
  <si>
    <t>28/02/2013</t>
  </si>
  <si>
    <t>2013/1568</t>
  </si>
  <si>
    <t>209</t>
  </si>
  <si>
    <t>1TH</t>
  </si>
  <si>
    <t>Block D &amp; E</t>
  </si>
  <si>
    <t>55 Albert Bridge Road</t>
  </si>
  <si>
    <t>Blocks C, D F &amp; G</t>
  </si>
  <si>
    <t>Blocks H &amp; 1</t>
  </si>
  <si>
    <t>2006/4533</t>
  </si>
  <si>
    <t>02/01/2008</t>
  </si>
  <si>
    <t>Erection of seventeen buildings comprising 1,084 residential dwellings (C3), of which 264 will be affordable units, 36,367 sq.m. of commercial floor space, retail/restaurants/cafes/bars (A1-A4), offices (B1), hotel (C1) and leisure &amp; community uses, (D1 &amp;</t>
  </si>
  <si>
    <t>26/10/2006</t>
  </si>
  <si>
    <t>Block K SO</t>
  </si>
  <si>
    <t>Block M (part) Phase 4</t>
  </si>
  <si>
    <t>01/05/2013</t>
  </si>
  <si>
    <t>Block N (part) Phase 4</t>
  </si>
  <si>
    <t>254-258</t>
  </si>
  <si>
    <t>Cavendish Road</t>
  </si>
  <si>
    <t>0BT</t>
  </si>
  <si>
    <t>20/03/2014</t>
  </si>
  <si>
    <t xml:space="preserve">Demolition of existing kitchen showroom building and redevelopment to provide 4 x two-storey with attic terraced dwellinghouses fronting Ravenswood Road and 5 x three-storey with roof level terraced dwellinghouses fronting Cavendish Road, with associated </t>
  </si>
  <si>
    <t>31/01/2013</t>
  </si>
  <si>
    <t>14/05/2013</t>
  </si>
  <si>
    <t>2013/0499</t>
  </si>
  <si>
    <t>Copplestone House</t>
  </si>
  <si>
    <t>811</t>
  </si>
  <si>
    <t>Garratt Lane</t>
  </si>
  <si>
    <t>0PF</t>
  </si>
  <si>
    <t>17/03/2014</t>
  </si>
  <si>
    <t>Demolition of existing building and out buildings. Erection of two-storey building with third storey in the roof together with amenity space to provide 4 x 2-bedroom and 1 x 3-bedroom units (terraces to the rear).</t>
  </si>
  <si>
    <t>04/02/2013</t>
  </si>
  <si>
    <t>2013/0538</t>
  </si>
  <si>
    <t>44</t>
  </si>
  <si>
    <t>4JP</t>
  </si>
  <si>
    <t>25/02/2014</t>
  </si>
  <si>
    <t>Construction of front and rear dormer roof extensions for the conversion of the roof space into 1 no. studio flat.</t>
  </si>
  <si>
    <t>06/02/2013</t>
  </si>
  <si>
    <t>2013/0725</t>
  </si>
  <si>
    <t>Gwendolen Avenue</t>
  </si>
  <si>
    <t>6EH</t>
  </si>
  <si>
    <t>Change of use from a House in Multiple Occupation to a single family dwelling house.</t>
  </si>
  <si>
    <t>06/03/2013</t>
  </si>
  <si>
    <t>29/04/2013</t>
  </si>
  <si>
    <t>2013/0832</t>
  </si>
  <si>
    <t>35-37</t>
  </si>
  <si>
    <t>9EY</t>
  </si>
  <si>
    <t>13/11/2014</t>
  </si>
  <si>
    <t>Demolition of existing single storey rear extension. Erection of part single/ part two storey rear/ side extensions, rear roof extension over main roof and over part of rear addition in connection with conversion of building into two flats. Alterations to</t>
  </si>
  <si>
    <t>2013/4952</t>
  </si>
  <si>
    <t>7EN</t>
  </si>
  <si>
    <t>Prior approval for the change of use from office (use class B1) to residential flats (use class C3).</t>
  </si>
  <si>
    <t>2013/5097</t>
  </si>
  <si>
    <t>88</t>
  </si>
  <si>
    <t>Erection of an additional storey to rear addition and conversion of upper floors to provide 2 flats.</t>
  </si>
  <si>
    <t>2013/5114</t>
  </si>
  <si>
    <t>Construction of part two, part three-storey extension to rear and rear roof extension. Conversion of existing flat to form 3 separate self contained flats, (2 X 3 bedroom flats, 1 X studio flat). Extension of existing extractor flue to 1.2m above rear roo</t>
  </si>
  <si>
    <t>2013/5357</t>
  </si>
  <si>
    <t>Endlesham Road</t>
  </si>
  <si>
    <t>8JY</t>
  </si>
  <si>
    <t>Conversion from two flats into one single dwellinghouse including alteration to rear fenestration.</t>
  </si>
  <si>
    <t>2013/5442</t>
  </si>
  <si>
    <t>Alderbrook Road</t>
  </si>
  <si>
    <t>8AF</t>
  </si>
  <si>
    <t>Conversion of existing two-storey property from two self-contained flats into a single dwellinghouse including the provision of new windows within the rear and side elevations.</t>
  </si>
  <si>
    <t>2013/5509</t>
  </si>
  <si>
    <t>29A</t>
  </si>
  <si>
    <t>Oakmead Road</t>
  </si>
  <si>
    <t>9SN</t>
  </si>
  <si>
    <t>29/01/2015</t>
  </si>
  <si>
    <t>Subdivision of existing flat to create one additional flat within the roof space. To include construction of rear roof extension, extension over part of existing two storey rear addition, roof terrace, and insertion of three rooflights within front roofsl</t>
  </si>
  <si>
    <t>2013/5567</t>
  </si>
  <si>
    <t>54-56</t>
  </si>
  <si>
    <t>2013/3267</t>
  </si>
  <si>
    <t>land adjacent to 72</t>
  </si>
  <si>
    <t>72A</t>
  </si>
  <si>
    <t>9HR</t>
  </si>
  <si>
    <t>Excavation of basement and creation of a rear lightwell, and conversion of house into three separate flats.</t>
  </si>
  <si>
    <t>26/07/2011</t>
  </si>
  <si>
    <t>2011/3245</t>
  </si>
  <si>
    <t>Southern part of site</t>
  </si>
  <si>
    <t>Woodlands Way</t>
  </si>
  <si>
    <t>2SX</t>
  </si>
  <si>
    <t>Part demolition of single-storey building and erection of four-storey building plus mezzanine level to provide 196 sq.m. of commercial space (Class B1) on ground floor, basement car parking area for 10 cars and seven, 2-bedroom and two, 1-bedroom flats wi</t>
  </si>
  <si>
    <t>22/08/2011</t>
  </si>
  <si>
    <t>2011/3253</t>
  </si>
  <si>
    <t>27 &amp; 28</t>
  </si>
  <si>
    <t>Dighton Road</t>
  </si>
  <si>
    <t>1AN</t>
  </si>
  <si>
    <t>31/12/2011</t>
  </si>
  <si>
    <t>Demolition of 2 semi-detached houses. Erection of 4 x three-storey (top floor in roof) terraced houses. (Renewal of planning permission dated 13.10.2008 ref. 2008/3474).</t>
  </si>
  <si>
    <t>31/08/2011</t>
  </si>
  <si>
    <t>2011/3264</t>
  </si>
  <si>
    <t>28</t>
  </si>
  <si>
    <t>Hildreth Street</t>
  </si>
  <si>
    <t>9RQ</t>
  </si>
  <si>
    <t>06/09/2013</t>
  </si>
  <si>
    <t>5GZ</t>
  </si>
  <si>
    <t>3BL</t>
  </si>
  <si>
    <t>Carmalt Gardens</t>
  </si>
  <si>
    <t>2012/13</t>
  </si>
  <si>
    <t>Change of use of from office (Class B1a use) to residential (Class C3 use) for a one bedroom flat.</t>
  </si>
  <si>
    <t>2014/6879</t>
  </si>
  <si>
    <t>3-7</t>
  </si>
  <si>
    <t>1NG</t>
  </si>
  <si>
    <t>Change of use of the upper floors from B1(offices) to C3 (dwelling houses) to form six flats.</t>
  </si>
  <si>
    <t>2014/6883</t>
  </si>
  <si>
    <t>Sunbury Lane</t>
  </si>
  <si>
    <t>3NP</t>
  </si>
  <si>
    <t>Erection of roof extension to create additional storey with roof terrace with enclosed glazed panels, erection of extension at second floor level and internal alterations in connection with conversion of existing 3 bedroom maisonnette into 1 x 3 bedroom f</t>
  </si>
  <si>
    <t>Flat 3</t>
  </si>
  <si>
    <t>238</t>
  </si>
  <si>
    <t>3SJ</t>
  </si>
  <si>
    <t>Change of use from B1 (Business) to C3 (Residential) / A1 (Shop). The change of use application would provide for a two-bedroom flat at first floor level and a shop at part of ground floor, with first floor extension &amp; installation of a new shopfront.</t>
  </si>
  <si>
    <t>02/08/2013</t>
  </si>
  <si>
    <t>2013/2825</t>
  </si>
  <si>
    <t>Land rear of 88</t>
  </si>
  <si>
    <t>Thurleigh Road</t>
  </si>
  <si>
    <t>8TT</t>
  </si>
  <si>
    <t>Application to renew planning permission ref. 2010/1548 (approved in July 2010) for the construction of two 2-storey houses.</t>
  </si>
  <si>
    <t>2013/2832</t>
  </si>
  <si>
    <t>138C</t>
  </si>
  <si>
    <t>5RA</t>
  </si>
  <si>
    <t>Construction of a fourth floor extension to an existing three-storey building to create an additional apartment above existing flat.</t>
  </si>
  <si>
    <t>2013/2946</t>
  </si>
  <si>
    <t>Elmfield Road</t>
  </si>
  <si>
    <t>8AG</t>
  </si>
  <si>
    <t>Conversion of existing dwellinghouse to form three self contained flats with family sized accommodation at ground floor level. Demolition of existing single-storey rear extension and erection of single-storey rear extension. Erection of rear roof extensio</t>
  </si>
  <si>
    <t>2013/3046</t>
  </si>
  <si>
    <t>Glycena Road</t>
  </si>
  <si>
    <t>5TP</t>
  </si>
  <si>
    <t>Construction of a mansard-style rear roof extension; alterations at lower ground and upper ground floor levels which include rebuilding the existing two-storey rear extension and changes to the window and door designs to the rear and side elevations. Work</t>
  </si>
  <si>
    <t>14/06/2013</t>
  </si>
  <si>
    <t>2013/3106</t>
  </si>
  <si>
    <t>Rear of 176</t>
  </si>
  <si>
    <t>6NS</t>
  </si>
  <si>
    <t>Demolition of single-storey garage and construction of new part single/part two-storey one-bedroom house.</t>
  </si>
  <si>
    <t>18/06/2013</t>
  </si>
  <si>
    <t>2013/3133</t>
  </si>
  <si>
    <t>Devereux Road</t>
  </si>
  <si>
    <t>6JR</t>
  </si>
  <si>
    <t>Conversion from two flats into one dwellinghouse (Class C3).  Construction of a single storey rear addition, the excavation of a basement level with two front lightwells and one rear lightwell, insertion of three roof lights in front roof slope and constr</t>
  </si>
  <si>
    <t>2013/3152</t>
  </si>
  <si>
    <t>9 Blades Court</t>
  </si>
  <si>
    <t>Formation of additional floor, with roof terrace at rear and glazed balustrade to existing parapet in connection with change of use of the second floor to provide a self contained two-bedroom flat.</t>
  </si>
  <si>
    <t>2013/3176</t>
  </si>
  <si>
    <t>Rear of</t>
  </si>
  <si>
    <t>Duntshill Road</t>
  </si>
  <si>
    <t>4QN</t>
  </si>
  <si>
    <t>Demolition of existing garage. Erection of a single-storey with pitched roof building adjoining 35 Duntshill Road with garage at ground floor and studio/office above.</t>
  </si>
  <si>
    <t>28/06/2013</t>
  </si>
  <si>
    <t>2013/3190</t>
  </si>
  <si>
    <t>58-70</t>
  </si>
  <si>
    <t>Erection of five buildings ranging in height between 6 and 15-storeys (Blocks M, N, P, Q &amp; T) to south-west part of site, to include 385 flats and 2,636sq.m. of commercial floorspace comprising retail, restaurants/cafes/bars (Class A1, A2, A3 and B1 Use),</t>
  </si>
  <si>
    <t>21/03/2011</t>
  </si>
  <si>
    <t>24/11/2011</t>
  </si>
  <si>
    <t>Block Q (part) Phase 1</t>
  </si>
  <si>
    <t>Block T (part) Phase 2</t>
  </si>
  <si>
    <t>2011/0712</t>
  </si>
  <si>
    <t>Land adjoining 7a</t>
  </si>
  <si>
    <t>Lebanon Gardens</t>
  </si>
  <si>
    <t>1RQ</t>
  </si>
  <si>
    <t>Erection of three storey (with third storey in roof) plus basement, 5-bedroom house.</t>
  </si>
  <si>
    <t>03/03/2011</t>
  </si>
  <si>
    <t>20/06/2011</t>
  </si>
  <si>
    <t>2011/1134</t>
  </si>
  <si>
    <t>Garages rear of 16-18</t>
  </si>
  <si>
    <t>Replingham Road</t>
  </si>
  <si>
    <t>2LS</t>
  </si>
  <si>
    <t>Provision of additional storey above existing building and elevational alterations in connection with the conversion of existing garages to one bedroom house.</t>
  </si>
  <si>
    <t>07/04/2011</t>
  </si>
  <si>
    <t>2011/1457</t>
  </si>
  <si>
    <t>Land adjoining 49</t>
  </si>
  <si>
    <t>Blandfield Road</t>
  </si>
  <si>
    <t>8BQ</t>
  </si>
  <si>
    <t>Construction of 3 x 4-bedroom houses with amenity space to the rear; construction of a 14 space carpark for the residents of Hollies Way.</t>
  </si>
  <si>
    <t>07/06/2011</t>
  </si>
  <si>
    <t>21/09/2011</t>
  </si>
  <si>
    <t>2011/1815</t>
  </si>
  <si>
    <t>Embassy Gardens</t>
  </si>
  <si>
    <t>Phase 1 Block A011</t>
  </si>
  <si>
    <t>Main Site, Ballymore</t>
  </si>
  <si>
    <t>Ponton Road</t>
  </si>
  <si>
    <t>01/01/2013</t>
  </si>
  <si>
    <t>Alterations and extensions in connection with conversion of office to 5 flats with the retention of part of the ground floor as office space. Extensions including hip to gable roof extensions and two front dormer windows, rear roof extension extending ove</t>
  </si>
  <si>
    <t>2013/2151</t>
  </si>
  <si>
    <t>Change of use of vacant ground floor unit to residential (for use in conjunction with the upper floor flat) including external alterations.</t>
  </si>
  <si>
    <t>2013/2168</t>
  </si>
  <si>
    <t>4NL</t>
  </si>
  <si>
    <t>Postcode</t>
  </si>
  <si>
    <t>-</t>
  </si>
  <si>
    <t>Housing Dept</t>
  </si>
  <si>
    <t>2012/13 Trajectory</t>
  </si>
  <si>
    <t>Housing Department</t>
  </si>
  <si>
    <t>31 &amp; 32 Centurion Building</t>
  </si>
  <si>
    <t>05. Subject to Legal Agreement</t>
  </si>
  <si>
    <t>2014/3881</t>
  </si>
  <si>
    <t>44-46</t>
  </si>
  <si>
    <t>2LR</t>
  </si>
  <si>
    <t>Net additional dwellings in reporting year</t>
  </si>
  <si>
    <t>Tenure Code</t>
  </si>
  <si>
    <t>Tenure</t>
  </si>
  <si>
    <t>Change of use from retail (Class A1) to create 5 x 2-bedroom units and 1 x 1-bedroom unit (Class C3) at first and second floor levels, and associated external alterations to create ground floor entrances, insertion of roof lights and creation of roof terr</t>
  </si>
  <si>
    <t>2013/5134</t>
  </si>
  <si>
    <t>Demolition of existing house and erection of a two-storey house, with a basement and accommodation in the roof, including the felling of three trees.</t>
  </si>
  <si>
    <t>2013/5172</t>
  </si>
  <si>
    <t>58</t>
  </si>
  <si>
    <t>Cambridge Road</t>
  </si>
  <si>
    <t>4RR</t>
  </si>
  <si>
    <t>Excavation of the basement level with two front lightwells to provide 1no. 3-bed self contained maisonette (replacing the current 2-bed flat situated at ground floor level).</t>
  </si>
  <si>
    <t>13/11/2013</t>
  </si>
  <si>
    <t>08/01/2014</t>
  </si>
  <si>
    <t>2013/5188</t>
  </si>
  <si>
    <t>Conversion of lower ground floor into 1 x 1-bedroom self-contained flat to include new front lightwell.</t>
  </si>
  <si>
    <t>2013/5264</t>
  </si>
  <si>
    <t>Construction of a mansard-style roof extension to provide an additional floor of residential accommodation and a part single/ part two-storey rear extension which includes a rear roof terrace at first floor level, in connection with the provision of 3 no.</t>
  </si>
  <si>
    <t>2013/2197</t>
  </si>
  <si>
    <t>Creation of studio flat at loft level as well as the erection of a rear roof extension with French doors and safety railing, installation of a rear window and roof lights to front elevation.</t>
  </si>
  <si>
    <t>2013/2850</t>
  </si>
  <si>
    <t>Unit 2 Triangle House</t>
  </si>
  <si>
    <t>4HX</t>
  </si>
  <si>
    <t>Prior approval for conversion of office (class B1) to a three-bedroom residential unit (class C3).</t>
  </si>
  <si>
    <t>2013/3070</t>
  </si>
  <si>
    <t>103</t>
  </si>
  <si>
    <t>1SY</t>
  </si>
  <si>
    <t>Conversion of back half of shop from commercial A1 to form a two-bedroom flat.</t>
  </si>
  <si>
    <t>2013/3529</t>
  </si>
  <si>
    <t>Winchester House</t>
  </si>
  <si>
    <t>272</t>
  </si>
  <si>
    <t>7AW</t>
  </si>
  <si>
    <t>Construction of a part three, part two, part single storey extension to the rear  in connection with the conversion of existing nursery unit to four self contained residential units. (1x1 bedroom, 2x2 bedroom, 1x 3 bedroom).</t>
  </si>
  <si>
    <t>2013/3535</t>
  </si>
  <si>
    <t>Dalby Road</t>
  </si>
  <si>
    <t>1AW</t>
  </si>
  <si>
    <t>Demolition of existing property retaining party walls and front elevation; erection of part single-storey and part three-storey property (second floor in roofspace) including x1 french doors with safety railings to 2nd floor of rear elevation and increase</t>
  </si>
  <si>
    <t>2013/3569</t>
  </si>
  <si>
    <t>65A</t>
  </si>
  <si>
    <t>Wadham Road</t>
  </si>
  <si>
    <t>Demolition of garage and erection of three-storey house (top floor in roof) with roof terrace at second floor level.</t>
  </si>
  <si>
    <t>2013/3583</t>
  </si>
  <si>
    <t>855</t>
  </si>
  <si>
    <t>Change of use of rear part of the existing ground floor hairdresser (use class A1) to a self contained one bedroom flat.</t>
  </si>
  <si>
    <t>2013/3646</t>
  </si>
  <si>
    <t>Cathles Road</t>
  </si>
  <si>
    <t>9LE</t>
  </si>
  <si>
    <t>Construction of a rear roof extension; installation of rooflight windows into front and rear roofslopes; new windows inserted into front, side and rear elevations. Works in connections with the use of the property as a single dwellinghouse.</t>
  </si>
  <si>
    <t>19/07/2013</t>
  </si>
  <si>
    <t>2013/3816</t>
  </si>
  <si>
    <t>2013/2613</t>
  </si>
  <si>
    <t>Unit 4 Ransomes Dock Business Centre</t>
  </si>
  <si>
    <t>Change of use from B1(a) office to a flat (use class C3).</t>
  </si>
  <si>
    <t>2013/2614</t>
  </si>
  <si>
    <t>69</t>
  </si>
  <si>
    <t>Lightermans Walk</t>
  </si>
  <si>
    <t>1PS</t>
  </si>
  <si>
    <t>Prior approval for conversion of class B1a office to 1 bedroom Residential unit (class C3).</t>
  </si>
  <si>
    <t>2013/2729</t>
  </si>
  <si>
    <t>Unit 12 Mandeville Courtyard</t>
  </si>
  <si>
    <t>An outline planning application for demolition of all existing buildings and construction of a mixed use redevelopment comprising 9 building plots with buildings to a maximum height of 23 storeys (approximately 80m AOD) and a maximum overall floorspace of</t>
  </si>
  <si>
    <t>19/05/2011</t>
  </si>
  <si>
    <t>Phase 1 Blocks A09/10/11</t>
  </si>
  <si>
    <t>2011/2089</t>
  </si>
  <si>
    <t>Marco Polo House</t>
  </si>
  <si>
    <t>346</t>
  </si>
  <si>
    <t>Queenstown Road</t>
  </si>
  <si>
    <t>4NQ</t>
  </si>
  <si>
    <t>08/07/2014</t>
  </si>
  <si>
    <t>Demolition of existing building. Erection of two new buildings of up to 17 storeys (53.5m AOD) and 15 storeys (47.5m AOD) high to provide 456 residential units and 1,257 sq.m. of commercial floor area comprising of office (B1 &amp; A2), retail (A1) and cafe/r</t>
  </si>
  <si>
    <t>24/05/2011</t>
  </si>
  <si>
    <t>2011/2393</t>
  </si>
  <si>
    <t>225</t>
  </si>
  <si>
    <t>Balham High Road</t>
  </si>
  <si>
    <t>7BQ</t>
  </si>
  <si>
    <t>20/05/2013</t>
  </si>
  <si>
    <t>05/07/2011</t>
  </si>
  <si>
    <t>Southcroft Road</t>
  </si>
  <si>
    <t>593</t>
  </si>
  <si>
    <t>2014/7103</t>
  </si>
  <si>
    <t>Demolition of existing buildings. Erection of a mixed-use development up to 17-storeys (three-storey podium with 14-storey, 11-storey and 2 x 6-storey buildings above) to provide car showroom and workshop (with ancillary café) (Sui Generis) on ground, fir</t>
  </si>
  <si>
    <t>2014/7186</t>
  </si>
  <si>
    <t>4DR</t>
  </si>
  <si>
    <t>2014/7206</t>
  </si>
  <si>
    <t>19-21 &amp; 31-37</t>
  </si>
  <si>
    <t>2PR</t>
  </si>
  <si>
    <t xml:space="preserve">Change of use of no.19 Cabul Road from offices (Use Class B1) to provide 2 x 2 bed flats (Use Class C3), with basement excavation, ground floor side/rear extension and roof extension to main rear roof slope and over part of rear addition.  
Change of use </t>
  </si>
  <si>
    <t>2014/7233</t>
  </si>
  <si>
    <t>Garages in</t>
  </si>
  <si>
    <t>Heathwall Street</t>
  </si>
  <si>
    <t>5NG</t>
  </si>
  <si>
    <t>2014/7282</t>
  </si>
  <si>
    <t>2014/7294</t>
  </si>
  <si>
    <t>4LS</t>
  </si>
  <si>
    <t>These are London SHLAA 2013 sites.  However, due to the probability approach to assessing potential sites, information on individual ‘potential’ sites is confidential.  The release of detailed information on these sites could lead to misunderstanding as to its status and to its misapplication.  Therefore the total for all potential sites is shown in the trajectory - phasing is matched to the 2013 London SHLAA</t>
  </si>
  <si>
    <t>Wandsworth have produced 2 housing trajectories.  They both use the same capacity figures however vary in the phasing assumptions. Scenario 1 is showing the current expected delivery of housing.  Scenario 2 factors in some potential delays.  See table below for details of the assumptions made in each of the scenarios.  It is important to note that in both scenarios, the council has a 5 year housing land supply (+ buffer) and is able to meet its housing target and objectively assessed need figure.</t>
  </si>
  <si>
    <t>Town Centres</t>
  </si>
  <si>
    <t>Regeneration Areas</t>
  </si>
  <si>
    <t>Policy Areas</t>
  </si>
  <si>
    <t>Wards</t>
  </si>
  <si>
    <t>Long-term vacants returned to use</t>
  </si>
  <si>
    <t>Minor residential type</t>
  </si>
  <si>
    <t>Total Net</t>
  </si>
  <si>
    <t>With Planning Permission - Not Started at 31/03/2015</t>
  </si>
  <si>
    <t>Completed between 01/04/2014 - 31/03/2015</t>
  </si>
  <si>
    <t>Brownfield</t>
  </si>
  <si>
    <t>Greenfield</t>
  </si>
  <si>
    <t>Table 20</t>
  </si>
  <si>
    <t>Net new build units completed by unit size</t>
  </si>
  <si>
    <t>Northern Site - N01</t>
  </si>
  <si>
    <t>Northern Site - N03</t>
  </si>
  <si>
    <t>Northern Site - N04</t>
  </si>
  <si>
    <t>Northern Site - N05</t>
  </si>
  <si>
    <t>For more information please email planninginformation@wandsworth.gov.uk or call Planning Policy and Information on 020 8871 7177.</t>
  </si>
  <si>
    <t>Erection of roof extension at fourth floor level of accommodation with front mansard and rear roof terrace for use with front part of the third floor as a two bedroom maisonette.</t>
  </si>
  <si>
    <t>28/06/2011</t>
  </si>
  <si>
    <t>2011/2983</t>
  </si>
  <si>
    <t>1ND</t>
  </si>
  <si>
    <t>Demolition of existing bungalow and erection of a pair of two storey, 4-bedroom houses with accommodation at basement and roof levels and off-street parking.</t>
  </si>
  <si>
    <t>2011/3087</t>
  </si>
  <si>
    <t>Conversion from four flats to a single dwelling house.</t>
  </si>
  <si>
    <t>25/07/2011</t>
  </si>
  <si>
    <t>30/08/2011</t>
  </si>
  <si>
    <t>2011/3192</t>
  </si>
  <si>
    <t>Car park fronting</t>
  </si>
  <si>
    <t>Frogmore</t>
  </si>
  <si>
    <t>05/02/2013</t>
  </si>
  <si>
    <t>Conversion of single dwellinghouse into two flats (1x 3-bedroom and 1x 2-bedroom), involving the erection of hip to gable side roof extension, erection of mansard roof extension to main rear roof (with French doors and safety railings) and above part of t</t>
  </si>
  <si>
    <t>2015/0351</t>
  </si>
  <si>
    <t>Sum of Net Units Total</t>
  </si>
  <si>
    <t>Sum of Proposed Units Total</t>
  </si>
  <si>
    <t>Completions Net</t>
  </si>
  <si>
    <t>Completions Gross</t>
  </si>
  <si>
    <t>(Multiple Items)</t>
  </si>
  <si>
    <t>Completions Conversions Net</t>
  </si>
  <si>
    <t>Completions New Build Net</t>
  </si>
  <si>
    <t>Completions New Build Gross</t>
  </si>
  <si>
    <t>Under Construction Net</t>
  </si>
  <si>
    <t>Under Construction Gross</t>
  </si>
  <si>
    <t>Under Construction Conversions Net</t>
  </si>
  <si>
    <t>Under Construction New Build Net</t>
  </si>
  <si>
    <t>Under Construction New Build Gross</t>
  </si>
  <si>
    <t>Permissions Gross</t>
  </si>
  <si>
    <t>Permissions Conversions Net</t>
  </si>
  <si>
    <t>Permissions New Build Net</t>
  </si>
  <si>
    <t>Permissions New Build Gross</t>
  </si>
  <si>
    <t>Permissions Net</t>
  </si>
  <si>
    <t>Undecided Net</t>
  </si>
  <si>
    <t>Undecided Gross</t>
  </si>
  <si>
    <t>Undecided Conversions Net</t>
  </si>
  <si>
    <t>Undecided New Build Net</t>
  </si>
  <si>
    <t>Undecided New Build Gross</t>
  </si>
  <si>
    <t>Potential</t>
  </si>
  <si>
    <t>Completions Intermediate</t>
  </si>
  <si>
    <t>Completions Social / Affordable Net</t>
  </si>
  <si>
    <t>Completions Intermediate Net</t>
  </si>
  <si>
    <t>Completions Social / Affordable Gross</t>
  </si>
  <si>
    <t>Completions Intermediate Gross</t>
  </si>
  <si>
    <t>Data</t>
  </si>
  <si>
    <t>Completions Open Market Gross</t>
  </si>
  <si>
    <t>Completions Open Market Net</t>
  </si>
  <si>
    <t>Under Construction Social / Affordable Net</t>
  </si>
  <si>
    <t>Under Construction Social / Affordable Gross</t>
  </si>
  <si>
    <t>Under Construction Intermediate Net</t>
  </si>
  <si>
    <t>Under Construction Intermediate Gross</t>
  </si>
  <si>
    <t>Under Construction Open Market Net</t>
  </si>
  <si>
    <t>Under Construction Open Market Gross</t>
  </si>
  <si>
    <t>Permissions Social / Affordable Net</t>
  </si>
  <si>
    <t>Permissions Social / Affordable Gross</t>
  </si>
  <si>
    <t>Permissions Intermediate Net</t>
  </si>
  <si>
    <t>Permissions Intermediate Gross</t>
  </si>
  <si>
    <t>Permissions Open Market Net</t>
  </si>
  <si>
    <t>Permissions Open Market Gross</t>
  </si>
  <si>
    <t>Undecided Social / Affordable Net</t>
  </si>
  <si>
    <t>Undecided Social / Affordable Gross</t>
  </si>
  <si>
    <t>Undecided Intermediate Net</t>
  </si>
  <si>
    <t>Undecided Intermediate Gross</t>
  </si>
  <si>
    <t>Undecided Open Market Net</t>
  </si>
  <si>
    <t>Undecided Open Market Gross</t>
  </si>
  <si>
    <t>Demolition of rear addition and alterations including erection of part single part two-storey front, side, rear extensions to rear addition, alterations to front and side ground floor elevations and enclosure of front and side forecourt in connection with</t>
  </si>
  <si>
    <t>Change of use of basement and ground floor from a retail shop (use class A1) to a hot food takeaway (use class A5) and installation of new shopfront and rear extract flue; relocate the entrance to the upper floor flats from the front elevation to the side</t>
  </si>
  <si>
    <t>Identified Social / Affordable Net</t>
  </si>
  <si>
    <t>Identified Social / Affordable Gross</t>
  </si>
  <si>
    <t>Identified Intermediate Net</t>
  </si>
  <si>
    <t>Identified Intermediate Gross</t>
  </si>
  <si>
    <t>Identified Open Market Net</t>
  </si>
  <si>
    <t>Identified Open Market Gross</t>
  </si>
  <si>
    <t>New Build Social Completions Net</t>
  </si>
  <si>
    <t>New Build Social Completions Gross</t>
  </si>
  <si>
    <t>New Build Intermediate Completions Gross</t>
  </si>
  <si>
    <t>New Build Intermediate Completions Net</t>
  </si>
  <si>
    <t>New Build Open Market Completions Net</t>
  </si>
  <si>
    <t>New Build Open Market Completions Gross</t>
  </si>
  <si>
    <t>Under Construction Social Completions Net</t>
  </si>
  <si>
    <t>Under Construction Social Completions Gross</t>
  </si>
  <si>
    <t>Under Construction Intermediate Completions Net</t>
  </si>
  <si>
    <t>Under Construction Intermediate Completions Gross</t>
  </si>
  <si>
    <t>Under Construction Open Market Completions Net</t>
  </si>
  <si>
    <t>Under Construction Open Market Completions Gross</t>
  </si>
  <si>
    <t>Planning Social Completions Net</t>
  </si>
  <si>
    <t>Planning Social Completions Gross</t>
  </si>
  <si>
    <t>Planning Intermediate Completions Net</t>
  </si>
  <si>
    <t>Planning Intermediate Completions Gross</t>
  </si>
  <si>
    <t>Planning Open Market Completions Net</t>
  </si>
  <si>
    <t>Planning Open Market Completions Gross</t>
  </si>
  <si>
    <t>Pending Social Completions Net</t>
  </si>
  <si>
    <t>Pending Social Completions Gross</t>
  </si>
  <si>
    <t>Pending Intermediate Completions Net</t>
  </si>
  <si>
    <t>Pending Intermediate Completions Gross</t>
  </si>
  <si>
    <t>Pending Open Market Completions Net</t>
  </si>
  <si>
    <t>Pending Open Market Completions Gross</t>
  </si>
  <si>
    <t>2014-2015 Decision</t>
  </si>
  <si>
    <t>2014-2015 Permissions</t>
  </si>
  <si>
    <t>2014-2015 Start</t>
  </si>
  <si>
    <t>2014-2015 Permissions New Build</t>
  </si>
  <si>
    <t>2014-2015 Permissions Conversions</t>
  </si>
  <si>
    <t>2014-2015 Starts New Build</t>
  </si>
  <si>
    <t>2014-2015 Starts Conversions</t>
  </si>
  <si>
    <t>2014-2015 Completions New Build</t>
  </si>
  <si>
    <t>2014-2015 Completions Conversions</t>
  </si>
  <si>
    <t>Completions Open Market</t>
  </si>
  <si>
    <t>Completions Social/Affordable</t>
  </si>
  <si>
    <t>Completion New Build Net</t>
  </si>
  <si>
    <t>Completion New Build Gross</t>
  </si>
  <si>
    <t>Completion Conversions Net</t>
  </si>
  <si>
    <t>Completion Conversions Gross</t>
  </si>
  <si>
    <t>Starts Open Market Net</t>
  </si>
  <si>
    <t>Starts Intermediate Net</t>
  </si>
  <si>
    <t>Starts Social / Affordable Net</t>
  </si>
  <si>
    <t>Planning New Build Net</t>
  </si>
  <si>
    <t>Planning New Build Gross</t>
  </si>
  <si>
    <t>Planning Conversions Net</t>
  </si>
  <si>
    <t>Planning Conversions Gross</t>
  </si>
  <si>
    <t>Grand Total</t>
  </si>
  <si>
    <t>Completions in Town Centres</t>
  </si>
  <si>
    <t>Completions in Wards / Regeneration Areas</t>
  </si>
  <si>
    <t>Completions in Policy Areas</t>
  </si>
  <si>
    <t>Table 13 / 15</t>
  </si>
  <si>
    <t>Permissions in Wards / Regeneration Areas</t>
  </si>
  <si>
    <t>Under Construction in Wards / Regeneration Areas</t>
  </si>
  <si>
    <t>Permissions by Tenure VNEB</t>
  </si>
  <si>
    <t>Sum of Net 1 bed Units</t>
  </si>
  <si>
    <t>Sum of Net Studio Units</t>
  </si>
  <si>
    <t>Sum of Net 2 bed Units</t>
  </si>
  <si>
    <t>Sum of Net 3 bed Units</t>
  </si>
  <si>
    <t>Sum of Net 4 bed Units</t>
  </si>
  <si>
    <t>Sum of Net 5+ bed Units</t>
  </si>
  <si>
    <t>Sum of Net NK Units</t>
  </si>
  <si>
    <t>New build completions by unit size and tenure</t>
  </si>
  <si>
    <t>New build permissions by unit size and tenure</t>
  </si>
  <si>
    <t>Conversions Completed by type</t>
  </si>
  <si>
    <t>Erection of side roof extension, rear roof extension and part conversion of first floor maisonette in order to create 1 x 1 bedroom flat at second floor level.  Installation of external stair to rear.</t>
  </si>
  <si>
    <t>BLOCK A - 1ST FLOOR</t>
  </si>
  <si>
    <t>Demolition of existing retail warehouse building and erection of a podium building with three buildings above (providing part 6, 7, 9, 11 and 21 storeys plus basement level) to provide 254 residential units including affordable and market housing, with ci</t>
  </si>
  <si>
    <t>BLOCK A - 2ND FLOOR</t>
  </si>
  <si>
    <t>BLOCK A - 3RD FLOOR</t>
  </si>
  <si>
    <t>BLOCK A - 4TH FLOOR</t>
  </si>
  <si>
    <t>BLOCK A - 5TH FLOOR</t>
  </si>
  <si>
    <t>BLOCK A - 6TH FLOOR</t>
  </si>
  <si>
    <t>BLOCK A - 7TH FLOOR</t>
  </si>
  <si>
    <t>BLOCK A - 8TH FLOOR</t>
  </si>
  <si>
    <t>BLOCK B - 10TH FLOOR</t>
  </si>
  <si>
    <t>BLOCK B - 1ST FLOOR</t>
  </si>
  <si>
    <t>BLOCK B - 2ND FLOOR</t>
  </si>
  <si>
    <t>BLOCK B - 3RD FLOOR</t>
  </si>
  <si>
    <t>BLOCK B - 4TH FLOOR</t>
  </si>
  <si>
    <t>BLOCK B - 5TH FLOOR</t>
  </si>
  <si>
    <t>BLOCK B - 6TH FLOOR</t>
  </si>
  <si>
    <t>BLOCK B - 7TH FLOOR</t>
  </si>
  <si>
    <t>BLOCK B - 8TH FLOOR</t>
  </si>
  <si>
    <t>BLOCK B - 9TH FLOOR</t>
  </si>
  <si>
    <t>BLOCK C - 10TH FLOOR</t>
  </si>
  <si>
    <t>BLOCK C - 11TH FLOOR</t>
  </si>
  <si>
    <t>BLOCK C - 12TH FLOOR</t>
  </si>
  <si>
    <t>BLOCK C - 13TH FLOOR</t>
  </si>
  <si>
    <t>BLOCK C - 14TH FLOOR</t>
  </si>
  <si>
    <t>BLOCK C - 15TH FLOOR</t>
  </si>
  <si>
    <t>BLOCK C - 16TH FLOOR</t>
  </si>
  <si>
    <t>BLOCK C - 17TH FLOOR</t>
  </si>
  <si>
    <t>BLOCK C - 18TH FLOOR</t>
  </si>
  <si>
    <t>BLOCK C - 19TH FLOOR</t>
  </si>
  <si>
    <t>BLOCK C - 1ST FLOOR</t>
  </si>
  <si>
    <t>BLOCK C - 20TH FLOOR</t>
  </si>
  <si>
    <t>BLOCK C - 2ND FLOOR</t>
  </si>
  <si>
    <t>BLOCK C - 3RD FLOOR</t>
  </si>
  <si>
    <t>BLOCK C - 4TH FLOOR</t>
  </si>
  <si>
    <t>BLOCK C - 5TH FLOOR</t>
  </si>
  <si>
    <t>BLOCK C - 6TH FLOOR</t>
  </si>
  <si>
    <t>BLOCK C - 7TH FLOOR</t>
  </si>
  <si>
    <t>BLOCK C - 8TH FLOOR</t>
  </si>
  <si>
    <t>BLOCK C - 9TH FLOOR</t>
  </si>
  <si>
    <t>2015/0902</t>
  </si>
  <si>
    <t>Rowfant Road</t>
  </si>
  <si>
    <t>7AP</t>
  </si>
  <si>
    <t>Alterations including erection of dormer roof extension to main rear roof and erection of single-storey rear/side extension in connection with the conversion of the property into 1x3 bedroom,1 x2 bedroom and 1x1 bedroom flats</t>
  </si>
  <si>
    <t>2015/0958</t>
  </si>
  <si>
    <t>223</t>
  </si>
  <si>
    <t>6PS</t>
  </si>
  <si>
    <t>Erection of roof extension to main rear roof and above part of the back addition; erection of single-storey side/rear extension; in connection with the  enlargement of the existing 2x 2 bedroom flats to 2x3 bedroom flats and creation of a 1 bedroom flat (</t>
  </si>
  <si>
    <t>2015/0981</t>
  </si>
  <si>
    <t>3 &amp; 4 The Boulevard</t>
  </si>
  <si>
    <t>7BW</t>
  </si>
  <si>
    <t>Erection of three storey rear extensions (including the formation of roof terraces and balustrade and second floor level) and mansard roof extensions to both properties in connection with the creation of ancillary retail space at ground floor level, alter</t>
  </si>
  <si>
    <t>2015/0989</t>
  </si>
  <si>
    <t>57 &amp; 57A Primrose Mansions</t>
  </si>
  <si>
    <t>4EF</t>
  </si>
  <si>
    <t>Conversion of two flats to a single dwelling and replacement of windows with double glazed windows.</t>
  </si>
  <si>
    <t>2015/0995</t>
  </si>
  <si>
    <t>Vacant land r/o</t>
  </si>
  <si>
    <t>Erection of a 3-storey house to the rear of 14 Chivalry Road, and adjacent to 118 Bolingbroke Grove.</t>
  </si>
  <si>
    <t>2015/1016</t>
  </si>
  <si>
    <t>322</t>
  </si>
  <si>
    <t>Alterations in connection with conversion of property into two flats.</t>
  </si>
  <si>
    <t>2015/1022</t>
  </si>
  <si>
    <t>Determination as to whether prior approval is required for change of use from retail (Class A1) to one residential unit (Class C3).</t>
  </si>
  <si>
    <t>2015/1024</t>
  </si>
  <si>
    <t>Determination as to whether prior approval is required for change of use from office (Class B1a) at ground floor front to residential dwelling (Class C3) incorporating existing dwelling at ground floor.</t>
  </si>
  <si>
    <t>2015/1026</t>
  </si>
  <si>
    <t>Determination as to whether prior approval is required for change of use from office (Class B1a) to residential (Class C3) to provide nine flats.</t>
  </si>
  <si>
    <t>2015/1060</t>
  </si>
  <si>
    <t>Elmshaw Road</t>
  </si>
  <si>
    <t>5EL</t>
  </si>
  <si>
    <t>Use as two self contained flats.</t>
  </si>
  <si>
    <t>2015/1078</t>
  </si>
  <si>
    <t>Erection of rear extensions at first and second floor levels including formation of balconies/roof terraces at roof level and second floor level in connection with conversion of a two bedroom flat into 2 x one bedroom flats.</t>
  </si>
  <si>
    <t>2015/1135</t>
  </si>
  <si>
    <t>Change of use from office (Use Class B1) to a four bedroom house (Use Class C3). Partial demolition of single-storey rear addition to form rear garden area.</t>
  </si>
  <si>
    <t>2015/1188</t>
  </si>
  <si>
    <t>Erection of a single-storey side/rear extension in connection with the conversion of ground and basement floor flat into 2 x two-bedroom self contained flats (1x 1-bed, 1x 2-bed)</t>
  </si>
  <si>
    <t>2015/1205</t>
  </si>
  <si>
    <t>Part demolition of existing building and erection of a 4-storey building accommodating retail (A1 use class) at ground floor and basement level, and 5 self-contained residential units (C3 use class) (3 x 1 bed, 2 x 2 bed) above, together with associated a</t>
  </si>
  <si>
    <t>2015/1235</t>
  </si>
  <si>
    <t>Erection of roof extension to main rear roof and increase in height of existing back addition with roof terrace and associated screening above; erection of part single-storey, part two storey rear extension; and alterations in connection with conversion o</t>
  </si>
  <si>
    <t>2015/1271</t>
  </si>
  <si>
    <t>Erection of rear roof extension to main rear roof and above part of the three-storey back addition with french doors to access roof terrace above three-storey back addition with 1.7m high glass balautrade. Conversion of second floor flat into 2 x one-bedr</t>
  </si>
  <si>
    <t>2015/1274</t>
  </si>
  <si>
    <t>Foxbourne Road</t>
  </si>
  <si>
    <t>Alterations including erection of single-storey rear/side extension; erection of an additional storey over back addition; and excavation to create basement including formation of side and rear lightwells in connection with the conversion of the dwelling h</t>
  </si>
  <si>
    <t>2015/1317</t>
  </si>
  <si>
    <t>External alterations and erection of single-storey rear/side extension in connection with conversion of property into three self-contained residential units (1x3-bed, 1x1-bed, 1x studio).</t>
  </si>
  <si>
    <t>2015/1330</t>
  </si>
  <si>
    <t>and Land rear of 224</t>
  </si>
  <si>
    <t>224</t>
  </si>
  <si>
    <t xml:space="preserve">Change of use of ground floor from shop (Use Class A1) to residential (Use Class C3) in connection with conversion of property into 3 self contained flats (1x3-bed, 1x2-bed, 1x1-bed).  External alterations including formation of front and rear lightwells </t>
  </si>
  <si>
    <t>2015/1345</t>
  </si>
  <si>
    <t>Juer Street</t>
  </si>
  <si>
    <t>4RF</t>
  </si>
  <si>
    <t>Erection of single storey side/rear extension; excavation to create basement including formation of front and rear lightwells, and alterations in connection with conversion of property from two flats to single dwelling.</t>
  </si>
  <si>
    <t>2015/1374</t>
  </si>
  <si>
    <t>5LX</t>
  </si>
  <si>
    <t>Erection of mansard roof extension to main rear roof and above part of two-storey back addition (with french doors and safety balustrade) to create a 1-bedroom flat; .  (Amendments to previously approved scheme 2014/6207 dated 24/12/14 to include formatio</t>
  </si>
  <si>
    <t>2015/1494</t>
  </si>
  <si>
    <t>Conversion of retail unit (Use Class A2) to create 1-bed flat (Use Class C3) including alterations to the front elevation.</t>
  </si>
  <si>
    <t>2015/1501</t>
  </si>
  <si>
    <t>Alterations including single storey rear extension, removal of one door and window, and relocation of external stair access, and conversion of 2 x ground floor studio flats into 1 x studio flat.</t>
  </si>
  <si>
    <t>2015/1520</t>
  </si>
  <si>
    <t>193</t>
  </si>
  <si>
    <t>Alterations including increase in scale of rear extension and alterations to existing fenestration, in connection with change of use from Restaurant (A3) to a Live Work Unit (C3/A1/A2).</t>
  </si>
  <si>
    <t>2015/1545</t>
  </si>
  <si>
    <t>Determination as to whether prior approval is required for change of use of 353 sqm of floorspace at ground floor level from office (Class B1a) to residential (Class C3) to provide two flats.</t>
  </si>
  <si>
    <t>2015/1572</t>
  </si>
  <si>
    <t>62</t>
  </si>
  <si>
    <t>Demolition of existing property and erection of a new two-storey plus basement level detached house, with additional accommodation provided within the roofspace, and with integral garage.</t>
  </si>
  <si>
    <t>2015/1591</t>
  </si>
  <si>
    <t>220A</t>
  </si>
  <si>
    <t>Application for prior approval for change of use of property from B1(a) offices to residential (use class C3).</t>
  </si>
  <si>
    <t>2015/1661</t>
  </si>
  <si>
    <t>Alterations to front elevation at ground floor.</t>
  </si>
  <si>
    <t>2015/1666</t>
  </si>
  <si>
    <t>30b &amp; 30c</t>
  </si>
  <si>
    <t>Erection of a single storey dwelling at rear</t>
  </si>
  <si>
    <t>2015/1693</t>
  </si>
  <si>
    <t>2015/1951</t>
  </si>
  <si>
    <t>Demolition of existing bungalow and construction of three-bedroom house fronting Crockerton Road.</t>
  </si>
  <si>
    <t>2013/2559</t>
  </si>
  <si>
    <t>Hotel Rafayel</t>
  </si>
  <si>
    <t>Falcon Wharf</t>
  </si>
  <si>
    <t>3RF</t>
  </si>
  <si>
    <t>Construction of an additional storey on the four existing roof spaces of the building to provide new floor of accommodation to form 8 new apartments with private terraces, a communal roof terrace and viewing platfrom/bar area, two landscape gardens and ch</t>
  </si>
  <si>
    <t>Erection of four-storey plus basement building to provide Class A1 shops at ground floor with 8 flats above including a first floor roof garden.</t>
  </si>
  <si>
    <t>2013/6291</t>
  </si>
  <si>
    <t>Land rear of Mitcham Lane</t>
  </si>
  <si>
    <t>Land rear of 4-24</t>
  </si>
  <si>
    <t>FU</t>
  </si>
  <si>
    <t>Demolition of existing garage structures and construction of 19 residential units within three two-storey buildings, and associated landscaping, bin storage, cycle storage and access improvement.</t>
  </si>
  <si>
    <t>WD</t>
  </si>
  <si>
    <t>172-176</t>
  </si>
  <si>
    <t>Demolition of existing two-storey building at 176 Balham High Road and replacement with four-storey building, in connection with use as retail unit (Class A1, 570sqm ) at ground floor and basement, 24 hour Gymnasium  (Class D2 leisure and assembly use) at</t>
  </si>
  <si>
    <t>2014/3837</t>
  </si>
  <si>
    <t>27-33 Parkgate Road &amp; 2-42 Elcho Street</t>
  </si>
  <si>
    <t>Former Domus Tiles site</t>
  </si>
  <si>
    <t>Parkgate Road/Elcho Street</t>
  </si>
  <si>
    <t>4AU</t>
  </si>
  <si>
    <t>Demolition of existing buildings and redevelopment of the site to provide new buildings ranging from 3 to 10 storeys in height comprising 118 residential units including affordable housing (Use Class C3), and 2,282m2 of flexible commercial floorspace (Use</t>
  </si>
  <si>
    <t>Demolition of existing building and erection of a five storey building plus basement to provide 25 residential units (4 x one bedroom, 20 x two bedroom, 1 x three bedroom) and two commercial units (Class A1/A2, 470sqm of floorspace) together with cycle st</t>
  </si>
  <si>
    <t>2014/3883</t>
  </si>
  <si>
    <t>Ground and 1st floors</t>
  </si>
  <si>
    <t>Burstock Road</t>
  </si>
  <si>
    <t>2PW</t>
  </si>
  <si>
    <t>Erection of single-storey rear extension at basement level and to rear/side first floor; conversion of upper floor flat into two flats.
AMENDED PROPOSAL:Erection of single-storey rear extension at basement level allowing for additional bedroom in lower le</t>
  </si>
  <si>
    <t>Erection of mansard roof extensions to create third floor, and create second floor to provide 8 no. self-contained residential units at first, second and third floor levels (comprising 1 x 1-bed, 6 x 2-bed and 1 x 3-bed units) and landlord's flat. Cycle s</t>
  </si>
  <si>
    <t>2014/4206</t>
  </si>
  <si>
    <t>140</t>
  </si>
  <si>
    <t xml:space="preserve">Change of use of part the existing creche into a smaller creche (Use Class D1 - non-residential institution), to allow the creation of two flats (with associated alterations to rear elevation and creation of private outdoor spaces) and three Use Class D1 </t>
  </si>
  <si>
    <t>Erection of rear mansard roof extension, first floor rear extension with rear balcony and roof terrace over, two-storey rear extension to end of existing back addition, enlargement of existing basement including formation of rear lightwell. Alterations in</t>
  </si>
  <si>
    <t>2014/4626</t>
  </si>
  <si>
    <t>BLOCK A - AFFORDABLE RENT</t>
  </si>
  <si>
    <t>Redevelopment of the site incorporating the erection of a part 4/ part 5 storey building fronting York Road, and a 3-5 storey building partially fronting Chatfield Road and extending to part 5/ part 6 storey building to the rear to provide a total of 51 r</t>
  </si>
  <si>
    <t>BLOCK B - PRIVATE</t>
  </si>
  <si>
    <t>BLOCK C - PRIVATE</t>
  </si>
  <si>
    <t>2014/5149</t>
  </si>
  <si>
    <t>South Thames College / Welbeck House / 17-27 Garratt Lane</t>
  </si>
  <si>
    <t>BLOCK A - INTERMEDIATE</t>
  </si>
  <si>
    <t>South Thames College &amp; Welbeck House</t>
  </si>
  <si>
    <t>17-27</t>
  </si>
  <si>
    <t>Demolition of existing buildings and erection of four new buildings ranging in height from 4 to 26 storeys to provide 201 residential units, 2,458sq.m of commercial floor space (Class A1, A2, A3, A4 and A5, B1(a)) and D1 (relocation of Wandsworth library)</t>
  </si>
  <si>
    <t>BLOCK D - - AFFORDABLE RENTED</t>
  </si>
  <si>
    <t>11/01/2016</t>
  </si>
  <si>
    <t>Redevelopment of the site comprising of the demolition of the existing two-storey commercial building, excavation to form new basement and replacement with a new 14 storey building to provide mixed use comprising of commercial/retail at ground &amp; mezzanine</t>
  </si>
  <si>
    <t>2014/6020</t>
  </si>
  <si>
    <t>493</t>
  </si>
  <si>
    <t>Conversion of upper floors into 1 x studio flat and 1 x 2-bedroom flat; including extension to rear roof.</t>
  </si>
  <si>
    <t>2014/6343</t>
  </si>
  <si>
    <t>Change of use from mixed use (photographic studio and residential use) to use as four residential units (1 x 4 bedroom and 3 x 2 bedroom units, three additional units). Associated alterations including excavation of additional basement floorspace with ins</t>
  </si>
  <si>
    <t>Erection of front/rear roof extension to create additional storey, and three-storey rear extension in connection with the conversion of first and second floor flats into 4 x 1-bedroom flats and 2 x 2-bedroom flats.</t>
  </si>
  <si>
    <t>19/11/2015</t>
  </si>
  <si>
    <t>2014/6722</t>
  </si>
  <si>
    <t>Reodean Crescent</t>
  </si>
  <si>
    <t>Demolition of existing building and erection of a three-storey (including accommodation within the roofspace) 8-bedroom detached house.</t>
  </si>
  <si>
    <t>Erection of roof extension in connection with use as a one-bedroom flat.</t>
  </si>
  <si>
    <t>2014/6746</t>
  </si>
  <si>
    <t>BLOCK A - 2ND FLOOR - PRIVATE</t>
  </si>
  <si>
    <t>Car Park and Land South of</t>
  </si>
  <si>
    <t xml:space="preserve">Erection of three 10-storey blocks, linked at ground and first floor levels, to provide a mixed commercial and residential development on the existing car park site comprising a total of 470 sq.m. of commercial floorspace (Class A1, A2, A3, B1, D1 or D2) </t>
  </si>
  <si>
    <t>BLOCK A - 2ND FLOOR SHARED OWNERSHIP</t>
  </si>
  <si>
    <t>BLOCK A - 3RD FLOOR - PRIVATE</t>
  </si>
  <si>
    <t>BLOCK A - 3RD FLOOR - SHARED OWNERSHIP</t>
  </si>
  <si>
    <t>BLOCK A - 4TH FLOOR - PRIVATE</t>
  </si>
  <si>
    <t>BLOCK A - 4TH FLOOR - SHARED OWNERSHIP</t>
  </si>
  <si>
    <t>BLOCK A - 5TH FLOOR - PRIVATE</t>
  </si>
  <si>
    <t>BLOCK A - 6TH FLOOR - PRIVATE</t>
  </si>
  <si>
    <t>BLOCK A - 6TH FLOOR - SHARED OWNERSHIP</t>
  </si>
  <si>
    <t>BLOCK A - 7TH FLOOR - PRIVATE</t>
  </si>
  <si>
    <t>BLOCK A - 7TH FLOOR - SHARED OWNERSHIP</t>
  </si>
  <si>
    <t>BLOCK A - 8TH FLOOR - PRIVATE</t>
  </si>
  <si>
    <t>BLOCK A - 8TH FLOOR - SHARED OWNERSHIP</t>
  </si>
  <si>
    <t>BLOCK A - 9TH FLOOR - PRIVATE</t>
  </si>
  <si>
    <t>BLOCK B - 2ND FLOOR - PRIVATE</t>
  </si>
  <si>
    <t>BLOCK B - 3RD FLOOR - PRIVATE</t>
  </si>
  <si>
    <t>BLOCK B - 3RD FLOOR - SHARED OWNERSHIP</t>
  </si>
  <si>
    <t>BLOCK B - 4TH FLOOR - PRIVATE</t>
  </si>
  <si>
    <t>BLOCK B - 5TH FLOOR - PRIVATE</t>
  </si>
  <si>
    <t>BLOCK B - 6TH FLOOR - PRIVATE</t>
  </si>
  <si>
    <t>BLOCK B - 7TH FLOOR - PRIVATE</t>
  </si>
  <si>
    <t>BLOCK B - 8TH FLOOR - PRIVATE</t>
  </si>
  <si>
    <t>BLOCK B - 9TH FLOOR - PRIVATE</t>
  </si>
  <si>
    <t>BLOCK C - 2ND FLOOR - PRIVATE</t>
  </si>
  <si>
    <t>BLOCK C - 2ND FLOOR - SHARED OWNERSHIP</t>
  </si>
  <si>
    <t>BLOCK C - 3RD FLOOR - SHARED OWNERSHIP</t>
  </si>
  <si>
    <t>BLOCK C - 4TH FLOOR - SHARED OWNERSHIP</t>
  </si>
  <si>
    <t>BLOCK C - 5TH FLOOR - SHARED OWNERSHIP</t>
  </si>
  <si>
    <t>BLOCK C - 6TH FLOOR - PRIVATE</t>
  </si>
  <si>
    <t>BLOCK C - 6TH FLOOR - SHARED OWNERSHIP</t>
  </si>
  <si>
    <t>BLOCK C - 7TH FLOOR - PRIVATE</t>
  </si>
  <si>
    <t>BLOCK C - 7TH FLOOR - SHARED OWNERSHIP</t>
  </si>
  <si>
    <t>BLOCK C - 8TH FLOOR - PRIVATE</t>
  </si>
  <si>
    <t>BLOCK C - 8TH FLOOR - SHARED OWNERSHIP</t>
  </si>
  <si>
    <t>BLOCK C - 9TH FLOOR - PRIVARE</t>
  </si>
  <si>
    <t>BLOCK C - 9TH FLOOR - SHARED OWNERSHIP</t>
  </si>
  <si>
    <t>Erection of hip to gable, main roof extension, increase in height of back addition and extension above part of back addition to provide 1x 2-bedroom flat and 1x 1-bedroom flat with roof terrace at third floor level.</t>
  </si>
  <si>
    <t>2014/6909</t>
  </si>
  <si>
    <t>12-14</t>
  </si>
  <si>
    <t>3AY</t>
  </si>
  <si>
    <t>Demolition of part-retained building on site. Erection of a 28 storey building comprising 135 residential units and ancillary floorspace (Use Class C3); commercial floorspace at ground floor and mezzanine levels (Use Classes A3-A4 (restaurants and cafes a</t>
  </si>
  <si>
    <t>2014/7003</t>
  </si>
  <si>
    <t>Change of use from one single house to form two separate houses</t>
  </si>
  <si>
    <t>2014/7124</t>
  </si>
  <si>
    <t>Proposed change of use</t>
  </si>
  <si>
    <t>Change of use from Opticians to residential dwelling (Use Class C3).</t>
  </si>
  <si>
    <t>PAR</t>
  </si>
  <si>
    <t>19 CABUL ROAD</t>
  </si>
  <si>
    <t>21 CABUL ROAD</t>
  </si>
  <si>
    <t>31-37 CABUL ROAD</t>
  </si>
  <si>
    <t>Demolition and excavation of 5 garages to form a two-bedroom residential dwelling with at basement level and off street parking for a single car.</t>
  </si>
  <si>
    <t>Conversion of first and second floor levels into 7 flats (2 x 1-bedspace studios, 2 x 1-bedroom and 3 x 2-bedroom) including extensions at first floor and at second floor level to rear and creation of third floor with front, side, and rear roof terraces.</t>
  </si>
  <si>
    <t>Demolition of existing warehouse and the erection of a three-storey building to provide 9 flats.</t>
  </si>
  <si>
    <t>Conversion of dwelling house into 2 x three-bedroom self-contained flats and alteration including erection of single-storey side extension.</t>
  </si>
  <si>
    <t>Conversion of house into 2 flats (2 x 3 bed) with erection of rear roof extension, extending the roof over side addition, and alterations to front elevation.</t>
  </si>
  <si>
    <t>2015/0039</t>
  </si>
  <si>
    <t>Alterations and extensions to the existing building including erection of part single, part two storey roof extension; erection of ground, first and second floor extensions into part of the internal courtyard area; removal of part of the façade facing Wan</t>
  </si>
  <si>
    <t>2015/0163</t>
  </si>
  <si>
    <t>Demolition of existing house and erection of 2x two-storey semi-detached houses with accommodation at roof and basement level.</t>
  </si>
  <si>
    <t>2015/0226</t>
  </si>
  <si>
    <t>Demolition of existing building, rear garages and front boundary. Erection of four-storey building and single storey house at the rear of the site to provide 9 residential units together with car parking (2 spaces), cycle storage, roof terraces/balconies,</t>
  </si>
  <si>
    <t>Change of use from a tailors (Class B1c) to residential (Class C3) to provide 1-bedroom flat. External alterations to the front and rear elevations, basement excavation, increase in roof height and erection of rear wall.</t>
  </si>
  <si>
    <t>onversion of dwelling into two self-contained dwellings including erection of single-storey side/rear extension, erection of side porch to create a new entrance, gable roof extension and external alterations.</t>
  </si>
  <si>
    <t>Conversion of dwelling house into 3 self-contained flats (1x3-bedroom and 2x1-bedroom) including erection of single-storey side extension with internal lightwell to basement level.</t>
  </si>
  <si>
    <t>Change of use from office (Class B1) to residential (Class C3) as 3x flats (2x 1-bed and 1x 2-bed) on second floor level (Prior Approval Application).</t>
  </si>
  <si>
    <t>Conversion of dwelling into 2 x self-contained flats, including erection of single-storey rear/side extension at ground level; erection of a rear mansard extension to main roof and above part of back addition with the formation of roof terrace above two-s</t>
  </si>
  <si>
    <t>2015/0494</t>
  </si>
  <si>
    <t>Internal alterations and change of use of first floor office (Use Class B1a) to provide 1 x 2 bedroom and 3 x 1 bedroom self-contained flats on first, second and third floors.  (Use Class C3).</t>
  </si>
  <si>
    <t>2015/0498</t>
  </si>
  <si>
    <t xml:space="preserve">Erection of two houses with parapet walls to front and rear roof slopes and front dormer to one house (minor material amendments to scheme approved by permission ref 2014/0928 for erection of 1 x 4-bedroom and 1 x 3-bedroom two-storey dwellinghouses with </t>
  </si>
  <si>
    <t>2015/0509</t>
  </si>
  <si>
    <t>Change of use from house in multiple occupation (HMO) (sui-generis use) to 5no. one-bedroom self-contained flats (supported housing); two windows replaced with one new window on rear elevation.</t>
  </si>
  <si>
    <t>2015/0545</t>
  </si>
  <si>
    <t>Change of use office (Class B1) to residential (Class C3) to form a one bedroom house, with associated external alterations and front boundary wall on Bramfield Road frontage.</t>
  </si>
  <si>
    <t>Change of use from multiple-occupancy (Sui Generis) to single family dwelling house (class C3).</t>
  </si>
  <si>
    <t>BLOCK A - PRIVATE</t>
  </si>
  <si>
    <t>BLOCK D - PRIVATE</t>
  </si>
  <si>
    <t>BLOCK E - PRIVATE</t>
  </si>
  <si>
    <t>BLOCK F - PRIVATE</t>
  </si>
  <si>
    <t>BLOCK G - LEVEL 1 INTERMEDIATE(SO)</t>
  </si>
  <si>
    <t>BLOCK G - LEVEL 2 INTERMEDIATE(SO)</t>
  </si>
  <si>
    <t>BLOCK G - LEVEL 3 INTERMEDIATE(SO)</t>
  </si>
  <si>
    <t>BLOCK G - LEVEL 4 INTERMEDIATE(SO)</t>
  </si>
  <si>
    <t>BLOCK G - LEVEL 5 INTERMEDIATE(SO)</t>
  </si>
  <si>
    <t>BLOCK G - LEVEL 6 INTERMEDIATE(SO)</t>
  </si>
  <si>
    <t>BLOCK G - LEVEL 7 INTERMEDIATE(SO)</t>
  </si>
  <si>
    <t>BLOCK G - PRIVATE</t>
  </si>
  <si>
    <t>BLOCK H - LEVEL 1 INTERMEDIATE(SO)</t>
  </si>
  <si>
    <t>BLOCK H - LEVEL 2 INTERMEDIATE(SO)</t>
  </si>
  <si>
    <t>BLOCK H - LEVEL 3 INTERMEDIATE(SO)</t>
  </si>
  <si>
    <t>BLOCK H - LEVEL 4 INTERMEDIATE(SO)</t>
  </si>
  <si>
    <t>BLOCK H - LEVEL 5 INTERMEDIATE(SO)</t>
  </si>
  <si>
    <t>BLOCK H - LEVEL 6 INTERMEDIATE(SO)</t>
  </si>
  <si>
    <t>BLOCK H - LEVEL 7 INTERMEDIATE(SO)</t>
  </si>
  <si>
    <t>BLOCK H - PRIVATE</t>
  </si>
  <si>
    <t>BLOCK J - LEVEL 1 INTERMEDIATE(SO)</t>
  </si>
  <si>
    <t>BLOCK J - LEVEL 2 INTERMEDIATE(SO)</t>
  </si>
  <si>
    <t>BLOCK J - LEVEL 3 INTERMEDIATE(SO)</t>
  </si>
  <si>
    <t>BLOCK J - PRIVATE</t>
  </si>
  <si>
    <t>BLOCK K - LEVEL 1 AFFORDABLE RENT</t>
  </si>
  <si>
    <t>BLOCK K - LEVEL 2 AFFORDABLE RENT</t>
  </si>
  <si>
    <t>BLOCK K - LEVEL 3 AFFORDABLE RENT</t>
  </si>
  <si>
    <t>BLOCK K - LEVEL 4 AFFORDABLE RENT</t>
  </si>
  <si>
    <t>BLOCK K - LEVEL 5 AFFORDABLE RENT</t>
  </si>
  <si>
    <t>BLOCK K - LEVEL 6 AFFORDABLE RENT</t>
  </si>
  <si>
    <t>BLOCK K - LEVEL 7 AFFORDABLE RENT</t>
  </si>
  <si>
    <t>BLOCK K - LEVEL 8 AFFORDABLE RENT</t>
  </si>
  <si>
    <t>BLOCK K - LEVEL 9 AFFORDABLE RENT</t>
  </si>
  <si>
    <t>BLOCK L - LEVEL 1 AFFORDABLE RENT</t>
  </si>
  <si>
    <t>BLOCK L - LEVEL 2 AFFORDABLE RENT</t>
  </si>
  <si>
    <t>BLOCK L - LEVEL 3 AFFORDABLE RENT</t>
  </si>
  <si>
    <t>BLOCK L - LEVEL 4  AFFORDABLE RENT</t>
  </si>
  <si>
    <t>BLOCK L - LEVEL 5  AFFORDABLE RENT</t>
  </si>
  <si>
    <t>BLOCK L - LEVEL 6  AFFORDABLE RENT</t>
  </si>
  <si>
    <t>BLOCK L - LEVEL 7  AFFORDABLE RENT</t>
  </si>
  <si>
    <t>BLOCK L - LEVEL 8  AFFORDABLE RENT</t>
  </si>
  <si>
    <t>BLOCK L - LEVEL 9  AFFORDABLE RENT</t>
  </si>
  <si>
    <t>2015/0639</t>
  </si>
  <si>
    <t>Conversion of rear part of ground floor shop to provide a self-contained one-bedroomed flat;  erection of single-storey rear extension and alterations including an additional door to the front elevation.</t>
  </si>
  <si>
    <t>2015/0650</t>
  </si>
  <si>
    <t>Rosenau Road</t>
  </si>
  <si>
    <t>4QX</t>
  </si>
  <si>
    <t>Conversion of the property into 1x1- bedroom, 1x2- bedroom and 1x3- bedroom self contained units.  Provision of bike stands and refuse storage in the front garden. Excavation to create basement including formation of front/rear and side lightwells with gr</t>
  </si>
  <si>
    <t>Demolition of existing building and erection of a three-storey (including accommodation within the roofspace) 8-bedroom detached house. [The main changes include alterations to the siting, scale and floorplans of the proposed house, with changes to elevat</t>
  </si>
  <si>
    <t>2015/0705</t>
  </si>
  <si>
    <t>Conversion of the rear of shop at basement and ground floor level into a 2 bedroom self-contained flar including external alterations.</t>
  </si>
  <si>
    <t>rear of 47/49 &amp; r/o The Studio, Ferndale and Killinhchy</t>
  </si>
  <si>
    <t>Application for determination as to whether prior approval is required for change of use from office (Class B1a) to one 1-bed unit (Class C3).</t>
  </si>
  <si>
    <t>2015/0843</t>
  </si>
  <si>
    <t>Oyster Wharf Inlet, Oyster Wharf</t>
  </si>
  <si>
    <t>Outline application for the construction of a floating residential vessel in the dock known as Oyster Wharf inlet.</t>
  </si>
  <si>
    <t>2015/0872</t>
  </si>
  <si>
    <t>Cinammon Row</t>
  </si>
  <si>
    <t>3TW</t>
  </si>
  <si>
    <t>Use of property as a residential dwelling (class C3).</t>
  </si>
  <si>
    <t>2015/0874</t>
  </si>
  <si>
    <t>Beeches Road</t>
  </si>
  <si>
    <t>7LZ</t>
  </si>
  <si>
    <t>Last Updated 01/03/2016</t>
  </si>
  <si>
    <r>
      <t>Wandsworth Local Plan - Authority Monitoring Report 
Housing Land Financial Year Report 2014/15 - Position at 31</t>
    </r>
    <r>
      <rPr>
        <b/>
        <vertAlign val="superscript"/>
        <sz val="16"/>
        <rFont val="Arial"/>
        <family val="2"/>
      </rPr>
      <t>st</t>
    </r>
    <r>
      <rPr>
        <b/>
        <sz val="16"/>
        <rFont val="Arial"/>
        <family val="2"/>
      </rPr>
      <t xml:space="preserve"> March 2015</t>
    </r>
  </si>
  <si>
    <t>Five year Supply - Net additional dwellings in future years 2015/16 to 2019/20</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</si>
</sst>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4" formatCode="_-&quot;£&quot;* #,##0.00_-;\-&quot;£&quot;* #,##0.00_-;_-&quot;£&quot;* &quot;-&quot;??_-;_-@_-"/>
    <numFmt numFmtId="43" formatCode="_-* #,##0.00_-;\-* #,##0.00_-;_-* &quot;-&quot;??_-;_-@_-"/>
    <numFmt numFmtId="164" formatCode="dd/mm/yyyy;@"/>
    <numFmt numFmtId="165" formatCode="0.000"/>
    <numFmt numFmtId="166" formatCode="0.0%"/>
    <numFmt numFmtId="167" formatCode="\(#\)"/>
  </numFmts>
  <fonts count="76" x14ac:knownFonts="1">
    <font>
      <sz val="10"/>
      <name val="Arial"/>
    </font>
    <font>
      <sz val="11"/>
      <color theme="1"/>
      <name val="Calibri"/>
      <family val="2"/>
      <scheme val="minor"/>
    </font>
    <font>
      <sz val="10"/>
      <name val="Arial"/>
      <family val="2"/>
    </font>
    <font>
      <sz val="10"/>
      <color indexed="8"/>
      <name val="Arial"/>
      <family val="2"/>
    </font>
    <font>
      <b/>
      <sz val="11"/>
      <color indexed="8"/>
      <name val="Calibri"/>
      <family val="2"/>
    </font>
    <font>
      <sz val="8"/>
      <name val="Arial"/>
      <family val="2"/>
    </font>
    <font>
      <sz val="11"/>
      <color indexed="10"/>
      <name val="Calibri"/>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MS Sans Serif"/>
      <family val="2"/>
    </font>
    <font>
      <b/>
      <sz val="11"/>
      <color indexed="63"/>
      <name val="Calibri"/>
      <family val="2"/>
    </font>
    <font>
      <b/>
      <sz val="18"/>
      <color indexed="56"/>
      <name val="Cambria"/>
      <family val="2"/>
    </font>
    <font>
      <sz val="9"/>
      <name val="Arial"/>
      <family val="2"/>
    </font>
    <font>
      <b/>
      <i/>
      <u/>
      <sz val="9"/>
      <color indexed="10"/>
      <name val="Arial"/>
      <family val="2"/>
    </font>
    <font>
      <b/>
      <u/>
      <sz val="16"/>
      <name val="Arial"/>
      <family val="2"/>
    </font>
    <font>
      <b/>
      <sz val="9"/>
      <name val="Arial"/>
      <family val="2"/>
    </font>
    <font>
      <b/>
      <sz val="8"/>
      <name val="Arial"/>
      <family val="2"/>
    </font>
    <font>
      <sz val="8"/>
      <name val="Arial"/>
      <family val="2"/>
    </font>
    <font>
      <sz val="9"/>
      <color indexed="10"/>
      <name val="Arial"/>
      <family val="2"/>
    </font>
    <font>
      <sz val="8"/>
      <name val="MS Sans Serif"/>
      <family val="2"/>
    </font>
    <font>
      <sz val="10"/>
      <name val="Calibri"/>
      <family val="2"/>
    </font>
    <font>
      <sz val="10"/>
      <color indexed="8"/>
      <name val="Arial"/>
      <family val="2"/>
    </font>
    <font>
      <b/>
      <sz val="10"/>
      <color indexed="8"/>
      <name val="Calibri"/>
      <family val="2"/>
    </font>
    <font>
      <sz val="8"/>
      <color indexed="8"/>
      <name val="Arial"/>
      <family val="2"/>
    </font>
    <font>
      <sz val="10"/>
      <name val="Arial"/>
      <family val="2"/>
    </font>
    <font>
      <sz val="10"/>
      <name val="Arial"/>
      <family val="2"/>
    </font>
    <font>
      <sz val="8"/>
      <color indexed="10"/>
      <name val="Arial"/>
      <family val="2"/>
    </font>
    <font>
      <sz val="10"/>
      <color indexed="10"/>
      <name val="Arial"/>
      <family val="2"/>
    </font>
    <font>
      <b/>
      <sz val="8"/>
      <color indexed="17"/>
      <name val="Arial"/>
      <family val="2"/>
    </font>
    <font>
      <b/>
      <sz val="10"/>
      <name val="Arial"/>
      <family val="2"/>
    </font>
    <font>
      <sz val="10"/>
      <color indexed="8"/>
      <name val="Calibri"/>
      <family val="2"/>
    </font>
    <font>
      <b/>
      <sz val="10"/>
      <name val="Calibri"/>
      <family val="2"/>
    </font>
    <font>
      <b/>
      <sz val="10"/>
      <color indexed="10"/>
      <name val="Calibri"/>
      <family val="2"/>
    </font>
    <font>
      <sz val="10"/>
      <color indexed="23"/>
      <name val="Calibri"/>
      <family val="2"/>
    </font>
    <font>
      <sz val="10"/>
      <color indexed="23"/>
      <name val="Arial"/>
      <family val="2"/>
    </font>
    <font>
      <sz val="10"/>
      <color indexed="10"/>
      <name val="Calibri"/>
      <family val="2"/>
    </font>
    <font>
      <sz val="10"/>
      <color indexed="55"/>
      <name val="Calibri"/>
      <family val="2"/>
    </font>
    <font>
      <b/>
      <sz val="10"/>
      <color indexed="23"/>
      <name val="Calibri"/>
      <family val="2"/>
    </font>
    <font>
      <b/>
      <sz val="10"/>
      <color indexed="23"/>
      <name val="Arial"/>
      <family val="2"/>
    </font>
    <font>
      <b/>
      <sz val="10"/>
      <color indexed="10"/>
      <name val="Arial"/>
      <family val="2"/>
    </font>
    <font>
      <sz val="10"/>
      <name val="Times New Roman"/>
      <family val="1"/>
    </font>
    <font>
      <b/>
      <sz val="10"/>
      <name val="Arial"/>
      <family val="2"/>
    </font>
    <font>
      <b/>
      <sz val="8"/>
      <color indexed="10"/>
      <name val="Arial"/>
      <family val="2"/>
    </font>
    <font>
      <b/>
      <sz val="10"/>
      <color indexed="55"/>
      <name val="Calibri"/>
      <family val="2"/>
    </font>
    <font>
      <sz val="10"/>
      <color indexed="10"/>
      <name val="Arial"/>
      <family val="2"/>
    </font>
    <font>
      <sz val="10"/>
      <color indexed="22"/>
      <name val="Calibri"/>
      <family val="2"/>
    </font>
    <font>
      <sz val="10"/>
      <color indexed="22"/>
      <name val="Arial"/>
      <family val="2"/>
    </font>
    <font>
      <sz val="10"/>
      <name val="Arial"/>
      <family val="2"/>
    </font>
    <font>
      <b/>
      <sz val="11"/>
      <name val="Arial"/>
      <family val="2"/>
    </font>
    <font>
      <b/>
      <sz val="11"/>
      <name val="Calibri"/>
      <family val="2"/>
    </font>
    <font>
      <b/>
      <sz val="11"/>
      <name val="Arial"/>
      <family val="2"/>
    </font>
    <font>
      <sz val="10"/>
      <name val="MS Sans Serif"/>
      <family val="2"/>
    </font>
    <font>
      <b/>
      <sz val="14"/>
      <name val="Calibri"/>
      <family val="2"/>
    </font>
    <font>
      <sz val="14"/>
      <name val="Calibri"/>
      <family val="2"/>
    </font>
    <font>
      <b/>
      <sz val="10"/>
      <color indexed="9"/>
      <name val="Calibri"/>
      <family val="2"/>
    </font>
    <font>
      <sz val="10"/>
      <name val="Arial"/>
      <family val="2"/>
    </font>
    <font>
      <b/>
      <sz val="16"/>
      <name val="Arial"/>
      <family val="2"/>
    </font>
    <font>
      <b/>
      <sz val="16"/>
      <name val="Calibri"/>
      <family val="2"/>
      <scheme val="minor"/>
    </font>
    <font>
      <sz val="10"/>
      <name val="Calibri"/>
      <family val="2"/>
      <scheme val="minor"/>
    </font>
    <font>
      <b/>
      <sz val="10"/>
      <name val="Calibri"/>
      <family val="2"/>
      <scheme val="minor"/>
    </font>
    <font>
      <i/>
      <sz val="10"/>
      <name val="Calibri"/>
      <family val="2"/>
    </font>
    <font>
      <sz val="10"/>
      <color rgb="FFFF0000"/>
      <name val="Calibri"/>
      <family val="2"/>
    </font>
    <font>
      <b/>
      <sz val="10"/>
      <color rgb="FFFF0000"/>
      <name val="Calibri"/>
      <family val="2"/>
    </font>
    <font>
      <b/>
      <i/>
      <sz val="10"/>
      <color rgb="FFFF0000"/>
      <name val="Calibri"/>
      <family val="2"/>
    </font>
    <font>
      <b/>
      <vertAlign val="superscript"/>
      <sz val="16"/>
      <name val="Arial"/>
      <family val="2"/>
    </font>
  </fonts>
  <fills count="40">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9"/>
        <bgColor indexed="64"/>
      </patternFill>
    </fill>
    <fill>
      <patternFill patternType="solid">
        <fgColor indexed="50"/>
        <bgColor indexed="64"/>
      </patternFill>
    </fill>
    <fill>
      <patternFill patternType="solid">
        <fgColor indexed="22"/>
        <bgColor indexed="64"/>
      </patternFill>
    </fill>
    <fill>
      <patternFill patternType="solid">
        <fgColor indexed="43"/>
        <bgColor indexed="64"/>
      </patternFill>
    </fill>
    <fill>
      <patternFill patternType="solid">
        <fgColor indexed="42"/>
        <bgColor indexed="64"/>
      </patternFill>
    </fill>
    <fill>
      <patternFill patternType="solid">
        <fgColor indexed="47"/>
        <bgColor indexed="64"/>
      </patternFill>
    </fill>
    <fill>
      <patternFill patternType="solid">
        <fgColor indexed="41"/>
        <bgColor indexed="64"/>
      </patternFill>
    </fill>
    <fill>
      <patternFill patternType="solid">
        <fgColor indexed="55"/>
        <bgColor indexed="64"/>
      </patternFill>
    </fill>
    <fill>
      <patternFill patternType="lightUp">
        <bgColor indexed="9"/>
      </patternFill>
    </fill>
    <fill>
      <patternFill patternType="solid">
        <fgColor indexed="63"/>
        <bgColor indexed="64"/>
      </patternFill>
    </fill>
    <fill>
      <patternFill patternType="lightUp">
        <bgColor indexed="22"/>
      </patternFill>
    </fill>
    <fill>
      <patternFill patternType="solid">
        <fgColor indexed="44"/>
        <bgColor indexed="64"/>
      </patternFill>
    </fill>
    <fill>
      <patternFill patternType="solid">
        <fgColor indexed="56"/>
        <bgColor indexed="64"/>
      </patternFill>
    </fill>
    <fill>
      <patternFill patternType="solid">
        <fgColor indexed="30"/>
        <bgColor indexed="64"/>
      </patternFill>
    </fill>
    <fill>
      <patternFill patternType="solid">
        <fgColor indexed="31"/>
        <bgColor indexed="64"/>
      </patternFill>
    </fill>
    <fill>
      <patternFill patternType="solid">
        <fgColor theme="0"/>
        <bgColor indexed="64"/>
      </patternFill>
    </fill>
  </fills>
  <borders count="57">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top style="thin">
        <color indexed="64"/>
      </top>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thin">
        <color indexed="64"/>
      </right>
      <top/>
      <bottom style="thin">
        <color indexed="64"/>
      </bottom>
      <diagonal/>
    </border>
    <border>
      <left style="medium">
        <color indexed="64"/>
      </left>
      <right/>
      <top/>
      <bottom/>
      <diagonal/>
    </border>
    <border>
      <left style="medium">
        <color indexed="64"/>
      </left>
      <right/>
      <top style="thin">
        <color indexed="8"/>
      </top>
      <bottom/>
      <diagonal/>
    </border>
    <border>
      <left style="thin">
        <color indexed="8"/>
      </left>
      <right style="medium">
        <color indexed="64"/>
      </right>
      <top style="thin">
        <color indexed="8"/>
      </top>
      <bottom/>
      <diagonal/>
    </border>
    <border>
      <left style="medium">
        <color indexed="64"/>
      </left>
      <right style="thin">
        <color indexed="8"/>
      </right>
      <top style="medium">
        <color indexed="64"/>
      </top>
      <bottom style="medium">
        <color indexed="64"/>
      </bottom>
      <diagonal/>
    </border>
    <border>
      <left style="thin">
        <color indexed="8"/>
      </left>
      <right style="medium">
        <color indexed="64"/>
      </right>
      <top style="medium">
        <color indexed="64"/>
      </top>
      <bottom style="medium">
        <color indexed="64"/>
      </bottom>
      <diagonal/>
    </border>
    <border>
      <left style="medium">
        <color indexed="64"/>
      </left>
      <right/>
      <top style="medium">
        <color indexed="64"/>
      </top>
      <bottom/>
      <diagonal/>
    </border>
    <border>
      <left style="thin">
        <color indexed="8"/>
      </left>
      <right style="medium">
        <color indexed="64"/>
      </right>
      <top style="medium">
        <color indexed="64"/>
      </top>
      <bottom/>
      <diagonal/>
    </border>
    <border>
      <left style="medium">
        <color indexed="64"/>
      </left>
      <right/>
      <top style="thin">
        <color indexed="8"/>
      </top>
      <bottom style="medium">
        <color indexed="64"/>
      </bottom>
      <diagonal/>
    </border>
    <border>
      <left style="thin">
        <color indexed="8"/>
      </left>
      <right style="medium">
        <color indexed="64"/>
      </right>
      <top style="thin">
        <color indexed="8"/>
      </top>
      <bottom style="medium">
        <color indexed="64"/>
      </bottom>
      <diagonal/>
    </border>
    <border>
      <left/>
      <right style="medium">
        <color indexed="64"/>
      </right>
      <top style="medium">
        <color indexed="64"/>
      </top>
      <bottom/>
      <diagonal/>
    </border>
    <border>
      <left/>
      <right style="medium">
        <color indexed="64"/>
      </right>
      <top/>
      <bottom/>
      <diagonal/>
    </border>
    <border>
      <left style="thin">
        <color indexed="8"/>
      </left>
      <right/>
      <top style="thin">
        <color indexed="8"/>
      </top>
      <bottom/>
      <diagonal/>
    </border>
    <border>
      <left style="thin">
        <color indexed="8"/>
      </left>
      <right/>
      <top style="medium">
        <color indexed="64"/>
      </top>
      <bottom/>
      <diagonal/>
    </border>
    <border>
      <left style="thin">
        <color indexed="65"/>
      </left>
      <right style="medium">
        <color indexed="64"/>
      </right>
      <top style="medium">
        <color indexed="64"/>
      </top>
      <bottom/>
      <diagonal/>
    </border>
    <border>
      <left/>
      <right style="medium">
        <color indexed="64"/>
      </right>
      <top style="thin">
        <color indexed="8"/>
      </top>
      <bottom/>
      <diagonal/>
    </border>
    <border>
      <left style="thin">
        <color indexed="8"/>
      </left>
      <right/>
      <top style="thin">
        <color indexed="8"/>
      </top>
      <bottom style="medium">
        <color indexed="64"/>
      </bottom>
      <diagonal/>
    </border>
    <border>
      <left/>
      <right style="medium">
        <color indexed="64"/>
      </right>
      <top style="thin">
        <color indexed="8"/>
      </top>
      <bottom style="medium">
        <color indexed="64"/>
      </bottom>
      <diagonal/>
    </border>
    <border>
      <left style="thin">
        <color indexed="8"/>
      </left>
      <right style="medium">
        <color indexed="64"/>
      </right>
      <top/>
      <bottom/>
      <diagonal/>
    </border>
    <border>
      <left/>
      <right/>
      <top style="thin">
        <color indexed="8"/>
      </top>
      <bottom/>
      <diagonal/>
    </border>
    <border>
      <left style="thin">
        <color indexed="8"/>
      </left>
      <right/>
      <top/>
      <bottom/>
      <diagonal/>
    </border>
    <border>
      <left/>
      <right/>
      <top style="medium">
        <color indexed="64"/>
      </top>
      <bottom/>
      <diagonal/>
    </border>
    <border>
      <left/>
      <right/>
      <top style="thin">
        <color indexed="8"/>
      </top>
      <bottom style="medium">
        <color indexed="64"/>
      </bottom>
      <diagonal/>
    </border>
    <border>
      <left style="thin">
        <color indexed="65"/>
      </left>
      <right/>
      <top style="medium">
        <color indexed="64"/>
      </top>
      <bottom/>
      <diagonal/>
    </border>
    <border>
      <left style="thin">
        <color indexed="64"/>
      </left>
      <right style="thin">
        <color indexed="64"/>
      </right>
      <top/>
      <bottom/>
      <diagonal/>
    </border>
  </borders>
  <cellStyleXfs count="184">
    <xf numFmtId="0" fontId="0" fillId="0" borderId="0"/>
    <xf numFmtId="0" fontId="7" fillId="2" borderId="0" applyNumberFormat="0" applyBorder="0" applyAlignment="0" applyProtection="0"/>
    <xf numFmtId="0" fontId="7" fillId="2" borderId="0" applyNumberFormat="0" applyBorder="0" applyAlignment="0" applyProtection="0"/>
    <xf numFmtId="0" fontId="7" fillId="2"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3"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4"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6"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7"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9"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10"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5"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8"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7"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9"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0"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9" fillId="3" borderId="0" applyNumberFormat="0" applyBorder="0" applyAlignment="0" applyProtection="0"/>
    <xf numFmtId="0" fontId="10" fillId="20" borderId="1" applyNumberFormat="0" applyAlignment="0" applyProtection="0"/>
    <xf numFmtId="0" fontId="10" fillId="20" borderId="1" applyNumberFormat="0" applyAlignment="0" applyProtection="0"/>
    <xf numFmtId="0" fontId="10" fillId="20" borderId="1" applyNumberFormat="0" applyAlignment="0" applyProtection="0"/>
    <xf numFmtId="0" fontId="11" fillId="21" borderId="2" applyNumberFormat="0" applyAlignment="0" applyProtection="0"/>
    <xf numFmtId="0" fontId="11" fillId="21" borderId="2" applyNumberFormat="0" applyAlignment="0" applyProtection="0"/>
    <xf numFmtId="0" fontId="11" fillId="21" borderId="2" applyNumberFormat="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35" fillId="0" borderId="0" applyFon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3" fillId="4" borderId="0" applyNumberFormat="0" applyBorder="0" applyAlignment="0" applyProtection="0"/>
    <xf numFmtId="0" fontId="13" fillId="4" borderId="0" applyNumberFormat="0" applyBorder="0" applyAlignment="0" applyProtection="0"/>
    <xf numFmtId="0" fontId="13" fillId="4" borderId="0" applyNumberFormat="0" applyBorder="0" applyAlignment="0" applyProtection="0"/>
    <xf numFmtId="0" fontId="14" fillId="0" borderId="3" applyNumberFormat="0" applyFill="0" applyAlignment="0" applyProtection="0"/>
    <xf numFmtId="0" fontId="14" fillId="0" borderId="3" applyNumberFormat="0" applyFill="0" applyAlignment="0" applyProtection="0"/>
    <xf numFmtId="0" fontId="14" fillId="0" borderId="3"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5" fillId="0" borderId="4"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5" applyNumberFormat="0" applyFill="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6" fillId="0" borderId="0" applyNumberFormat="0" applyFill="0" applyBorder="0" applyAlignment="0" applyProtection="0"/>
    <xf numFmtId="0" fontId="17" fillId="7" borderId="1" applyNumberFormat="0" applyAlignment="0" applyProtection="0"/>
    <xf numFmtId="0" fontId="17" fillId="7" borderId="1" applyNumberFormat="0" applyAlignment="0" applyProtection="0"/>
    <xf numFmtId="0" fontId="17" fillId="7" borderId="1" applyNumberFormat="0" applyAlignment="0" applyProtection="0"/>
    <xf numFmtId="0" fontId="18" fillId="0" borderId="6" applyNumberFormat="0" applyFill="0" applyAlignment="0" applyProtection="0"/>
    <xf numFmtId="0" fontId="18" fillId="0" borderId="6" applyNumberFormat="0" applyFill="0" applyAlignment="0" applyProtection="0"/>
    <xf numFmtId="0" fontId="18" fillId="0" borderId="6" applyNumberFormat="0" applyFill="0" applyAlignment="0" applyProtection="0"/>
    <xf numFmtId="0" fontId="19" fillId="22" borderId="0" applyNumberFormat="0" applyBorder="0" applyAlignment="0" applyProtection="0"/>
    <xf numFmtId="0" fontId="19" fillId="22" borderId="0" applyNumberFormat="0" applyBorder="0" applyAlignment="0" applyProtection="0"/>
    <xf numFmtId="0" fontId="19" fillId="22" borderId="0" applyNumberFormat="0" applyBorder="0" applyAlignment="0" applyProtection="0"/>
    <xf numFmtId="0" fontId="2" fillId="0" borderId="0"/>
    <xf numFmtId="0" fontId="7" fillId="0" borderId="0"/>
    <xf numFmtId="0" fontId="35" fillId="0" borderId="0"/>
    <xf numFmtId="0" fontId="3" fillId="0" borderId="0"/>
    <xf numFmtId="0" fontId="32" fillId="0" borderId="0"/>
    <xf numFmtId="0" fontId="3" fillId="0" borderId="0"/>
    <xf numFmtId="0" fontId="3" fillId="0" borderId="0"/>
    <xf numFmtId="0" fontId="32" fillId="0" borderId="0"/>
    <xf numFmtId="0" fontId="32" fillId="0" borderId="0"/>
    <xf numFmtId="0" fontId="3" fillId="0" borderId="0"/>
    <xf numFmtId="0" fontId="3" fillId="0" borderId="0"/>
    <xf numFmtId="0" fontId="32" fillId="0" borderId="0"/>
    <xf numFmtId="0" fontId="32" fillId="0" borderId="0"/>
    <xf numFmtId="0" fontId="3" fillId="0" borderId="0"/>
    <xf numFmtId="0" fontId="32" fillId="0" borderId="0"/>
    <xf numFmtId="0" fontId="3" fillId="0" borderId="0"/>
    <xf numFmtId="0" fontId="32" fillId="0" borderId="0"/>
    <xf numFmtId="0" fontId="3" fillId="0" borderId="0"/>
    <xf numFmtId="0" fontId="35" fillId="0" borderId="0"/>
    <xf numFmtId="0" fontId="3" fillId="0" borderId="0"/>
    <xf numFmtId="0" fontId="3" fillId="0" borderId="0"/>
    <xf numFmtId="0" fontId="3" fillId="0" borderId="0"/>
    <xf numFmtId="0" fontId="32" fillId="0" borderId="0"/>
    <xf numFmtId="0" fontId="32" fillId="0" borderId="0"/>
    <xf numFmtId="0" fontId="20" fillId="0" borderId="0"/>
    <xf numFmtId="0" fontId="3" fillId="0" borderId="0"/>
    <xf numFmtId="0" fontId="32" fillId="0" borderId="0"/>
    <xf numFmtId="0" fontId="3" fillId="0" borderId="0"/>
    <xf numFmtId="0" fontId="32" fillId="0" borderId="0"/>
    <xf numFmtId="0" fontId="32" fillId="0" borderId="0"/>
    <xf numFmtId="0" fontId="3" fillId="0" borderId="0"/>
    <xf numFmtId="0" fontId="32" fillId="0" borderId="0"/>
    <xf numFmtId="0" fontId="3" fillId="0" borderId="0"/>
    <xf numFmtId="0" fontId="32" fillId="0" borderId="0"/>
    <xf numFmtId="0" fontId="32" fillId="0" borderId="0"/>
    <xf numFmtId="0" fontId="3" fillId="0" borderId="0"/>
    <xf numFmtId="0" fontId="32" fillId="0" borderId="0"/>
    <xf numFmtId="0" fontId="20" fillId="0" borderId="0"/>
    <xf numFmtId="0" fontId="62" fillId="0" borderId="0"/>
    <xf numFmtId="0" fontId="3" fillId="0" borderId="0"/>
    <xf numFmtId="0" fontId="32" fillId="0" borderId="0"/>
    <xf numFmtId="0" fontId="20" fillId="0" borderId="0"/>
    <xf numFmtId="0" fontId="3" fillId="0" borderId="0"/>
    <xf numFmtId="0" fontId="32" fillId="0" borderId="0"/>
    <xf numFmtId="0" fontId="62" fillId="0" borderId="0"/>
    <xf numFmtId="0" fontId="3" fillId="23" borderId="7" applyNumberFormat="0" applyFont="0" applyAlignment="0" applyProtection="0"/>
    <xf numFmtId="0" fontId="3" fillId="23" borderId="7" applyNumberFormat="0" applyFont="0" applyAlignment="0" applyProtection="0"/>
    <xf numFmtId="0" fontId="32" fillId="23" borderId="7" applyNumberFormat="0" applyFont="0" applyAlignment="0" applyProtection="0"/>
    <xf numFmtId="0" fontId="21" fillId="20" borderId="8" applyNumberFormat="0" applyAlignment="0" applyProtection="0"/>
    <xf numFmtId="0" fontId="21" fillId="20" borderId="8" applyNumberFormat="0" applyAlignment="0" applyProtection="0"/>
    <xf numFmtId="0" fontId="21" fillId="20" borderId="8" applyNumberFormat="0" applyAlignment="0" applyProtection="0"/>
    <xf numFmtId="9" fontId="2" fillId="0" borderId="0" applyFont="0" applyFill="0" applyBorder="0" applyAlignment="0" applyProtection="0"/>
    <xf numFmtId="9" fontId="2" fillId="0" borderId="0" applyFont="0" applyFill="0" applyBorder="0" applyAlignment="0" applyProtection="0"/>
    <xf numFmtId="9" fontId="35" fillId="0" borderId="0" applyFon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22" fillId="0" borderId="0" applyNumberFormat="0" applyFill="0" applyBorder="0" applyAlignment="0" applyProtection="0"/>
    <xf numFmtId="0" fontId="4" fillId="0" borderId="9" applyNumberFormat="0" applyFill="0" applyAlignment="0" applyProtection="0"/>
    <xf numFmtId="0" fontId="4" fillId="0" borderId="9" applyNumberFormat="0" applyFill="0" applyAlignment="0" applyProtection="0"/>
    <xf numFmtId="0" fontId="4" fillId="0" borderId="9" applyNumberFormat="0" applyFill="0" applyAlignment="0" applyProtection="0"/>
    <xf numFmtId="0" fontId="6" fillId="0" borderId="0" applyNumberFormat="0" applyFill="0" applyBorder="0" applyAlignment="0" applyProtection="0"/>
    <xf numFmtId="0" fontId="6" fillId="0" borderId="0" applyNumberFormat="0" applyFill="0" applyBorder="0" applyAlignment="0" applyProtection="0"/>
    <xf numFmtId="0" fontId="6" fillId="0" borderId="0" applyNumberFormat="0" applyFill="0" applyBorder="0" applyAlignment="0" applyProtection="0"/>
    <xf numFmtId="43" fontId="2" fillId="0" borderId="0" applyFont="0" applyFill="0" applyBorder="0" applyAlignment="0" applyProtection="0"/>
    <xf numFmtId="0" fontId="1" fillId="0" borderId="0"/>
    <xf numFmtId="43" fontId="35" fillId="0" borderId="0" applyFont="0" applyFill="0" applyBorder="0" applyAlignment="0" applyProtection="0"/>
    <xf numFmtId="44" fontId="35" fillId="0" borderId="0" applyFont="0" applyFill="0" applyBorder="0" applyAlignment="0" applyProtection="0"/>
    <xf numFmtId="0" fontId="35" fillId="0" borderId="0"/>
    <xf numFmtId="0" fontId="32" fillId="23" borderId="7" applyNumberFormat="0" applyFont="0" applyAlignment="0" applyProtection="0"/>
    <xf numFmtId="9" fontId="35" fillId="0" borderId="0" applyFont="0" applyFill="0" applyBorder="0" applyAlignment="0" applyProtection="0"/>
    <xf numFmtId="0" fontId="35" fillId="0" borderId="0"/>
  </cellStyleXfs>
  <cellXfs count="925">
    <xf numFmtId="0" fontId="0" fillId="0" borderId="0" xfId="0"/>
    <xf numFmtId="0" fontId="0" fillId="24" borderId="0" xfId="0" applyFill="1"/>
    <xf numFmtId="0" fontId="0" fillId="24" borderId="0" xfId="0" applyFill="1" applyBorder="1"/>
    <xf numFmtId="0" fontId="27" fillId="25" borderId="10" xfId="150" applyFont="1" applyFill="1" applyBorder="1" applyAlignment="1">
      <alignment horizontal="center" wrapText="1"/>
    </xf>
    <xf numFmtId="0" fontId="27" fillId="25" borderId="10" xfId="150" applyFont="1" applyFill="1" applyBorder="1" applyAlignment="1">
      <alignment horizontal="center" vertical="top" wrapText="1"/>
    </xf>
    <xf numFmtId="0" fontId="27" fillId="25" borderId="10" xfId="150" applyFont="1" applyFill="1" applyBorder="1" applyAlignment="1">
      <alignment horizontal="center"/>
    </xf>
    <xf numFmtId="3" fontId="28" fillId="0" borderId="10" xfId="150" applyNumberFormat="1" applyFont="1" applyFill="1" applyBorder="1" applyAlignment="1">
      <alignment horizontal="center" wrapText="1"/>
    </xf>
    <xf numFmtId="3" fontId="28" fillId="0" borderId="10" xfId="150" applyNumberFormat="1" applyFont="1" applyFill="1" applyBorder="1" applyAlignment="1">
      <alignment horizontal="center"/>
    </xf>
    <xf numFmtId="3" fontId="27" fillId="26" borderId="10" xfId="150" applyNumberFormat="1" applyFont="1" applyFill="1" applyBorder="1" applyAlignment="1">
      <alignment horizontal="center" wrapText="1"/>
    </xf>
    <xf numFmtId="0" fontId="23" fillId="24" borderId="0" xfId="150" applyFont="1" applyFill="1" applyBorder="1"/>
    <xf numFmtId="0" fontId="27" fillId="25" borderId="11" xfId="150" applyFont="1" applyFill="1" applyBorder="1" applyAlignment="1">
      <alignment horizontal="center"/>
    </xf>
    <xf numFmtId="0" fontId="23" fillId="24" borderId="0" xfId="150" applyNumberFormat="1" applyFont="1" applyFill="1" applyBorder="1"/>
    <xf numFmtId="3" fontId="27" fillId="26" borderId="10" xfId="150" applyNumberFormat="1" applyFont="1" applyFill="1" applyBorder="1" applyAlignment="1">
      <alignment horizontal="center"/>
    </xf>
    <xf numFmtId="0" fontId="26" fillId="24" borderId="0" xfId="150" applyFont="1" applyFill="1" applyBorder="1" applyAlignment="1">
      <alignment wrapText="1"/>
    </xf>
    <xf numFmtId="3" fontId="26" fillId="24" borderId="0" xfId="150" applyNumberFormat="1" applyFont="1" applyFill="1" applyBorder="1" applyAlignment="1">
      <alignment horizontal="center"/>
    </xf>
    <xf numFmtId="9" fontId="28" fillId="0" borderId="10" xfId="150" applyNumberFormat="1" applyFont="1" applyFill="1" applyBorder="1" applyAlignment="1">
      <alignment horizontal="center"/>
    </xf>
    <xf numFmtId="0" fontId="23" fillId="24" borderId="0" xfId="150" applyFont="1" applyFill="1" applyBorder="1" applyAlignment="1"/>
    <xf numFmtId="3" fontId="28" fillId="24" borderId="10" xfId="150" applyNumberFormat="1" applyFont="1" applyFill="1" applyBorder="1" applyAlignment="1">
      <alignment horizontal="center"/>
    </xf>
    <xf numFmtId="9" fontId="28" fillId="24" borderId="10" xfId="150" applyNumberFormat="1" applyFont="1" applyFill="1" applyBorder="1" applyAlignment="1">
      <alignment horizontal="center"/>
    </xf>
    <xf numFmtId="3" fontId="28" fillId="0" borderId="0" xfId="150" applyNumberFormat="1" applyFont="1" applyFill="1" applyBorder="1" applyAlignment="1">
      <alignment horizontal="center"/>
    </xf>
    <xf numFmtId="0" fontId="28" fillId="24" borderId="10" xfId="150" applyFont="1" applyFill="1" applyBorder="1" applyAlignment="1"/>
    <xf numFmtId="3" fontId="23" fillId="24" borderId="0" xfId="150" applyNumberFormat="1" applyFont="1" applyFill="1" applyBorder="1" applyAlignment="1">
      <alignment horizontal="center"/>
    </xf>
    <xf numFmtId="0" fontId="20" fillId="24" borderId="0" xfId="150" applyFill="1" applyBorder="1" applyAlignment="1"/>
    <xf numFmtId="0" fontId="26" fillId="24" borderId="0" xfId="150" applyFont="1" applyFill="1" applyBorder="1" applyAlignment="1"/>
    <xf numFmtId="9" fontId="23" fillId="24" borderId="0" xfId="150" applyNumberFormat="1" applyFont="1" applyFill="1" applyBorder="1" applyAlignment="1">
      <alignment horizontal="center"/>
    </xf>
    <xf numFmtId="3" fontId="28" fillId="24" borderId="0" xfId="150" applyNumberFormat="1" applyFont="1" applyFill="1" applyBorder="1" applyAlignment="1">
      <alignment horizontal="center"/>
    </xf>
    <xf numFmtId="0" fontId="27" fillId="24" borderId="0" xfId="150" applyFont="1" applyFill="1" applyBorder="1" applyAlignment="1">
      <alignment horizontal="center"/>
    </xf>
    <xf numFmtId="3" fontId="27" fillId="24" borderId="0" xfId="150" applyNumberFormat="1" applyFont="1" applyFill="1" applyBorder="1" applyAlignment="1">
      <alignment horizontal="center"/>
    </xf>
    <xf numFmtId="3" fontId="28" fillId="24" borderId="10" xfId="155" applyNumberFormat="1" applyFont="1" applyFill="1" applyBorder="1" applyAlignment="1">
      <alignment horizontal="center"/>
    </xf>
    <xf numFmtId="3" fontId="27" fillId="26" borderId="10" xfId="155" applyNumberFormat="1" applyFont="1" applyFill="1" applyBorder="1" applyAlignment="1">
      <alignment horizontal="center" wrapText="1"/>
    </xf>
    <xf numFmtId="0" fontId="0" fillId="0" borderId="0" xfId="0" applyFill="1"/>
    <xf numFmtId="0" fontId="31" fillId="0" borderId="0" xfId="0" applyFont="1" applyFill="1" applyBorder="1" applyAlignment="1"/>
    <xf numFmtId="0" fontId="28" fillId="24" borderId="0" xfId="155" applyFont="1" applyFill="1" applyBorder="1" applyAlignment="1">
      <alignment wrapText="1"/>
    </xf>
    <xf numFmtId="3" fontId="28" fillId="24" borderId="0" xfId="155" applyNumberFormat="1" applyFont="1" applyFill="1" applyBorder="1" applyAlignment="1">
      <alignment horizontal="center"/>
    </xf>
    <xf numFmtId="0" fontId="20" fillId="24" borderId="0" xfId="150" applyFill="1" applyBorder="1"/>
    <xf numFmtId="0" fontId="20" fillId="0" borderId="0" xfId="150" applyBorder="1"/>
    <xf numFmtId="0" fontId="26" fillId="24" borderId="0" xfId="150" applyFont="1" applyFill="1" applyBorder="1"/>
    <xf numFmtId="0" fontId="26" fillId="24" borderId="0" xfId="155" applyFont="1" applyFill="1" applyBorder="1"/>
    <xf numFmtId="0" fontId="23" fillId="24" borderId="0" xfId="155" applyFont="1" applyFill="1" applyBorder="1"/>
    <xf numFmtId="0" fontId="3" fillId="24" borderId="0" xfId="155" applyFill="1" applyBorder="1"/>
    <xf numFmtId="0" fontId="27" fillId="25" borderId="10" xfId="155" applyFont="1" applyFill="1" applyBorder="1" applyAlignment="1">
      <alignment horizontal="center"/>
    </xf>
    <xf numFmtId="0" fontId="28" fillId="24" borderId="12" xfId="155" applyFont="1" applyFill="1" applyBorder="1" applyAlignment="1"/>
    <xf numFmtId="0" fontId="28" fillId="24" borderId="13" xfId="155" applyFont="1" applyFill="1" applyBorder="1" applyAlignment="1"/>
    <xf numFmtId="9" fontId="28" fillId="24" borderId="10" xfId="155" applyNumberFormat="1" applyFont="1" applyFill="1" applyBorder="1" applyAlignment="1">
      <alignment horizontal="center"/>
    </xf>
    <xf numFmtId="3" fontId="28" fillId="24" borderId="10" xfId="155" applyNumberFormat="1" applyFont="1" applyFill="1" applyBorder="1" applyAlignment="1">
      <alignment horizontal="center" vertical="center"/>
    </xf>
    <xf numFmtId="3" fontId="34" fillId="24" borderId="10" xfId="155" applyNumberFormat="1" applyFont="1" applyFill="1" applyBorder="1" applyAlignment="1">
      <alignment horizontal="center" vertical="center"/>
    </xf>
    <xf numFmtId="0" fontId="32" fillId="24" borderId="0" xfId="155" applyFont="1" applyFill="1" applyBorder="1"/>
    <xf numFmtId="0" fontId="23" fillId="24" borderId="0" xfId="155" applyFont="1" applyFill="1" applyBorder="1" applyAlignment="1">
      <alignment horizontal="center" vertical="center"/>
    </xf>
    <xf numFmtId="0" fontId="3" fillId="24" borderId="0" xfId="155" applyFill="1" applyBorder="1" applyAlignment="1">
      <alignment horizontal="center" vertical="center"/>
    </xf>
    <xf numFmtId="0" fontId="28" fillId="24" borderId="0" xfId="155" applyFont="1" applyFill="1" applyBorder="1"/>
    <xf numFmtId="0" fontId="27" fillId="25" borderId="13" xfId="150" applyFont="1" applyFill="1" applyBorder="1" applyAlignment="1">
      <alignment horizontal="center"/>
    </xf>
    <xf numFmtId="3" fontId="28" fillId="0" borderId="10" xfId="155" applyNumberFormat="1" applyFont="1" applyFill="1" applyBorder="1" applyAlignment="1">
      <alignment horizontal="center"/>
    </xf>
    <xf numFmtId="0" fontId="28" fillId="24" borderId="0" xfId="137" applyFont="1" applyFill="1" applyBorder="1"/>
    <xf numFmtId="0" fontId="27" fillId="24" borderId="14" xfId="137" applyFont="1" applyFill="1" applyBorder="1"/>
    <xf numFmtId="0" fontId="27" fillId="24" borderId="15" xfId="137" applyFont="1" applyFill="1" applyBorder="1"/>
    <xf numFmtId="0" fontId="28" fillId="24" borderId="16" xfId="137" applyFont="1" applyFill="1" applyBorder="1"/>
    <xf numFmtId="0" fontId="28" fillId="24" borderId="17" xfId="137" applyFont="1" applyFill="1" applyBorder="1"/>
    <xf numFmtId="0" fontId="28" fillId="24" borderId="18" xfId="137" applyFont="1" applyFill="1" applyBorder="1"/>
    <xf numFmtId="0" fontId="28" fillId="24" borderId="19" xfId="137" applyFont="1" applyFill="1" applyBorder="1"/>
    <xf numFmtId="0" fontId="28" fillId="24" borderId="15" xfId="137" applyFont="1" applyFill="1" applyBorder="1"/>
    <xf numFmtId="0" fontId="28" fillId="24" borderId="14" xfId="137" applyFont="1" applyFill="1" applyBorder="1"/>
    <xf numFmtId="0" fontId="38" fillId="24" borderId="0" xfId="0" applyFont="1" applyFill="1"/>
    <xf numFmtId="3" fontId="27" fillId="26" borderId="10" xfId="155" applyNumberFormat="1" applyFont="1" applyFill="1" applyBorder="1" applyAlignment="1">
      <alignment horizontal="center"/>
    </xf>
    <xf numFmtId="0" fontId="29" fillId="24" borderId="0" xfId="150" applyFont="1" applyFill="1" applyBorder="1"/>
    <xf numFmtId="0" fontId="38" fillId="24" borderId="0" xfId="0" applyFont="1" applyFill="1" applyBorder="1"/>
    <xf numFmtId="3" fontId="28" fillId="26" borderId="10" xfId="150" applyNumberFormat="1" applyFont="1" applyFill="1" applyBorder="1" applyAlignment="1">
      <alignment horizontal="center"/>
    </xf>
    <xf numFmtId="0" fontId="24" fillId="24" borderId="0" xfId="150" applyFont="1" applyFill="1" applyBorder="1" applyAlignment="1">
      <alignment vertical="top"/>
    </xf>
    <xf numFmtId="0" fontId="31" fillId="0" borderId="0" xfId="0" applyFont="1" applyFill="1" applyBorder="1" applyAlignment="1">
      <alignment horizontal="center"/>
    </xf>
    <xf numFmtId="0" fontId="36" fillId="0" borderId="0" xfId="0" applyFont="1" applyFill="1" applyBorder="1" applyAlignment="1">
      <alignment horizontal="center"/>
    </xf>
    <xf numFmtId="0" fontId="0" fillId="0" borderId="0" xfId="0" applyAlignment="1">
      <alignment horizontal="left"/>
    </xf>
    <xf numFmtId="0" fontId="31" fillId="0" borderId="0" xfId="0" applyFont="1" applyFill="1" applyBorder="1" applyAlignment="1">
      <alignment horizontal="left"/>
    </xf>
    <xf numFmtId="0" fontId="40" fillId="0" borderId="0" xfId="0" applyFont="1"/>
    <xf numFmtId="0" fontId="31" fillId="0" borderId="0" xfId="0" applyFont="1" applyBorder="1" applyAlignment="1">
      <alignment horizontal="left"/>
    </xf>
    <xf numFmtId="0" fontId="41" fillId="0" borderId="0" xfId="128" applyFont="1" applyFill="1" applyBorder="1" applyAlignment="1">
      <alignment horizontal="left"/>
    </xf>
    <xf numFmtId="0" fontId="41" fillId="0" borderId="0" xfId="128" applyNumberFormat="1" applyFont="1" applyFill="1" applyBorder="1" applyAlignment="1">
      <alignment horizontal="left"/>
    </xf>
    <xf numFmtId="0" fontId="43" fillId="0" borderId="0" xfId="128" applyFont="1" applyFill="1" applyBorder="1" applyAlignment="1">
      <alignment horizontal="left"/>
    </xf>
    <xf numFmtId="0" fontId="41" fillId="0" borderId="0" xfId="128" applyNumberFormat="1" applyFont="1" applyFill="1" applyBorder="1" applyAlignment="1">
      <alignment horizontal="center"/>
    </xf>
    <xf numFmtId="0" fontId="41" fillId="0" borderId="0" xfId="116" applyNumberFormat="1" applyFont="1" applyFill="1" applyBorder="1" applyAlignment="1">
      <alignment horizontal="center" wrapText="1"/>
    </xf>
    <xf numFmtId="0" fontId="41" fillId="0" borderId="0" xfId="128" applyFont="1" applyFill="1" applyBorder="1" applyAlignment="1"/>
    <xf numFmtId="0" fontId="44" fillId="0" borderId="0" xfId="0" applyFont="1" applyBorder="1" applyAlignment="1">
      <alignment horizontal="center" vertical="center"/>
    </xf>
    <xf numFmtId="1" fontId="44" fillId="0" borderId="0" xfId="134" applyNumberFormat="1" applyFont="1" applyFill="1" applyBorder="1" applyAlignment="1">
      <alignment horizontal="center" vertical="center"/>
    </xf>
    <xf numFmtId="0" fontId="43" fillId="0" borderId="0" xfId="0" applyFont="1" applyBorder="1" applyAlignment="1"/>
    <xf numFmtId="0" fontId="45" fillId="0" borderId="0" xfId="0" applyFont="1" applyBorder="1" applyAlignment="1">
      <alignment horizontal="center" vertical="center"/>
    </xf>
    <xf numFmtId="0" fontId="31" fillId="0" borderId="0" xfId="0" applyFont="1" applyBorder="1" applyAlignment="1">
      <alignment horizontal="center" vertical="center"/>
    </xf>
    <xf numFmtId="0" fontId="41" fillId="0" borderId="0" xfId="128" applyFont="1" applyBorder="1" applyAlignment="1"/>
    <xf numFmtId="0" fontId="44" fillId="0" borderId="0" xfId="0" applyFont="1" applyFill="1" applyBorder="1" applyAlignment="1">
      <alignment horizontal="center" vertical="center"/>
    </xf>
    <xf numFmtId="0" fontId="45" fillId="0" borderId="0" xfId="0" applyFont="1" applyFill="1" applyBorder="1" applyAlignment="1">
      <alignment horizontal="center" vertical="center"/>
    </xf>
    <xf numFmtId="0" fontId="31" fillId="0" borderId="0" xfId="0" applyFont="1" applyFill="1" applyBorder="1" applyAlignment="1">
      <alignment horizontal="center" vertical="center"/>
    </xf>
    <xf numFmtId="0" fontId="40" fillId="0" borderId="0" xfId="0" applyFont="1" applyFill="1"/>
    <xf numFmtId="0" fontId="31" fillId="0" borderId="0" xfId="0" applyFont="1" applyBorder="1"/>
    <xf numFmtId="0" fontId="41" fillId="0" borderId="0" xfId="143" applyFont="1" applyFill="1" applyBorder="1" applyAlignment="1">
      <alignment horizontal="left"/>
    </xf>
    <xf numFmtId="14" fontId="41" fillId="0" borderId="0" xfId="143" applyNumberFormat="1" applyFont="1" applyFill="1" applyBorder="1" applyAlignment="1">
      <alignment horizontal="left"/>
    </xf>
    <xf numFmtId="0" fontId="41" fillId="0" borderId="0" xfId="143" applyNumberFormat="1" applyFont="1" applyFill="1" applyBorder="1" applyAlignment="1">
      <alignment horizontal="left"/>
    </xf>
    <xf numFmtId="0" fontId="43" fillId="0" borderId="0" xfId="143" applyFont="1" applyFill="1" applyBorder="1" applyAlignment="1">
      <alignment horizontal="left"/>
    </xf>
    <xf numFmtId="14" fontId="41" fillId="0" borderId="0" xfId="143" applyNumberFormat="1" applyFont="1" applyFill="1" applyBorder="1" applyAlignment="1">
      <alignment horizontal="center"/>
    </xf>
    <xf numFmtId="0" fontId="41" fillId="0" borderId="0" xfId="119" applyNumberFormat="1" applyFont="1" applyFill="1" applyBorder="1" applyAlignment="1">
      <alignment horizontal="center" wrapText="1"/>
    </xf>
    <xf numFmtId="0" fontId="41" fillId="0" borderId="0" xfId="143" applyFont="1" applyFill="1" applyBorder="1" applyAlignment="1"/>
    <xf numFmtId="0" fontId="41" fillId="0" borderId="0" xfId="143" applyFont="1" applyBorder="1" applyAlignment="1"/>
    <xf numFmtId="0" fontId="44" fillId="0" borderId="0" xfId="0" applyFont="1" applyBorder="1" applyAlignment="1">
      <alignment horizontal="center" wrapText="1"/>
    </xf>
    <xf numFmtId="0" fontId="41" fillId="0" borderId="0" xfId="152" applyNumberFormat="1" applyFont="1" applyFill="1" applyBorder="1" applyAlignment="1">
      <alignment horizontal="left"/>
    </xf>
    <xf numFmtId="14" fontId="41" fillId="0" borderId="0" xfId="152" applyNumberFormat="1" applyFont="1" applyFill="1" applyBorder="1" applyAlignment="1">
      <alignment horizontal="center"/>
    </xf>
    <xf numFmtId="0" fontId="31" fillId="0" borderId="0" xfId="143" applyFont="1" applyFill="1" applyBorder="1" applyAlignment="1">
      <alignment horizontal="left"/>
    </xf>
    <xf numFmtId="0" fontId="31" fillId="0" borderId="0" xfId="118" applyFont="1" applyFill="1" applyBorder="1" applyAlignment="1">
      <alignment horizontal="center" wrapText="1"/>
    </xf>
    <xf numFmtId="14" fontId="31" fillId="0" borderId="0" xfId="143" applyNumberFormat="1" applyFont="1" applyFill="1" applyBorder="1" applyAlignment="1">
      <alignment horizontal="left"/>
    </xf>
    <xf numFmtId="0" fontId="31" fillId="0" borderId="0" xfId="143" applyNumberFormat="1" applyFont="1" applyFill="1" applyBorder="1" applyAlignment="1">
      <alignment horizontal="left"/>
    </xf>
    <xf numFmtId="14" fontId="31" fillId="0" borderId="0" xfId="143" applyNumberFormat="1" applyFont="1" applyFill="1" applyBorder="1" applyAlignment="1">
      <alignment horizontal="center"/>
    </xf>
    <xf numFmtId="0" fontId="31" fillId="0" borderId="0" xfId="119" applyNumberFormat="1" applyFont="1" applyFill="1" applyBorder="1" applyAlignment="1">
      <alignment horizontal="center" wrapText="1"/>
    </xf>
    <xf numFmtId="0" fontId="31" fillId="0" borderId="0" xfId="143" applyFont="1" applyFill="1" applyBorder="1" applyAlignment="1"/>
    <xf numFmtId="0" fontId="31" fillId="0" borderId="0" xfId="143" applyFont="1" applyBorder="1" applyAlignment="1"/>
    <xf numFmtId="0" fontId="31" fillId="0" borderId="0" xfId="0" applyFont="1" applyBorder="1" applyAlignment="1">
      <alignment horizontal="center" wrapText="1"/>
    </xf>
    <xf numFmtId="0" fontId="2" fillId="0" borderId="0" xfId="0" applyFont="1"/>
    <xf numFmtId="0" fontId="41" fillId="0" borderId="0" xfId="152" applyNumberFormat="1" applyFont="1" applyFill="1" applyBorder="1" applyAlignment="1">
      <alignment horizontal="center"/>
    </xf>
    <xf numFmtId="0" fontId="41" fillId="0" borderId="0" xfId="123" applyNumberFormat="1" applyFont="1" applyFill="1" applyBorder="1" applyAlignment="1">
      <alignment horizontal="center" wrapText="1"/>
    </xf>
    <xf numFmtId="0" fontId="44" fillId="0" borderId="0" xfId="143" applyFont="1" applyFill="1" applyBorder="1" applyAlignment="1">
      <alignment horizontal="center" vertical="center"/>
    </xf>
    <xf numFmtId="0" fontId="41" fillId="0" borderId="0" xfId="152" applyFont="1" applyFill="1" applyBorder="1" applyAlignment="1">
      <alignment horizontal="left"/>
    </xf>
    <xf numFmtId="0" fontId="43" fillId="0" borderId="0" xfId="152" applyFont="1" applyFill="1" applyBorder="1" applyAlignment="1">
      <alignment horizontal="left"/>
    </xf>
    <xf numFmtId="14" fontId="41" fillId="0" borderId="0" xfId="152" applyNumberFormat="1" applyFont="1" applyFill="1" applyBorder="1" applyAlignment="1">
      <alignment horizontal="left"/>
    </xf>
    <xf numFmtId="0" fontId="41" fillId="0" borderId="0" xfId="152" applyFont="1" applyFill="1" applyBorder="1" applyAlignment="1"/>
    <xf numFmtId="0" fontId="41" fillId="0" borderId="0" xfId="152" applyFont="1" applyBorder="1" applyAlignment="1"/>
    <xf numFmtId="2" fontId="31" fillId="27" borderId="0" xfId="138" applyNumberFormat="1" applyFont="1" applyFill="1" applyBorder="1" applyAlignment="1">
      <alignment horizontal="center" vertical="center"/>
    </xf>
    <xf numFmtId="0" fontId="31" fillId="0" borderId="0" xfId="138" applyFont="1" applyFill="1" applyBorder="1" applyAlignment="1">
      <alignment vertical="center" wrapText="1"/>
    </xf>
    <xf numFmtId="0" fontId="47" fillId="0" borderId="0" xfId="152" applyNumberFormat="1" applyFont="1" applyFill="1" applyBorder="1" applyAlignment="1">
      <alignment horizontal="center"/>
    </xf>
    <xf numFmtId="14" fontId="47" fillId="0" borderId="0" xfId="143" applyNumberFormat="1" applyFont="1" applyFill="1" applyBorder="1" applyAlignment="1">
      <alignment horizontal="center"/>
    </xf>
    <xf numFmtId="0" fontId="46" fillId="0" borderId="0" xfId="152" applyFont="1" applyFill="1" applyBorder="1" applyAlignment="1">
      <alignment horizontal="left"/>
    </xf>
    <xf numFmtId="0" fontId="44" fillId="0" borderId="0" xfId="0" applyFont="1" applyFill="1" applyBorder="1" applyAlignment="1">
      <alignment horizontal="center" wrapText="1"/>
    </xf>
    <xf numFmtId="0" fontId="31" fillId="0" borderId="0" xfId="152" applyFont="1" applyFill="1" applyBorder="1" applyAlignment="1">
      <alignment horizontal="left"/>
    </xf>
    <xf numFmtId="0" fontId="31" fillId="0" borderId="0" xfId="122" applyFont="1" applyFill="1" applyBorder="1" applyAlignment="1">
      <alignment horizontal="center" wrapText="1"/>
    </xf>
    <xf numFmtId="0" fontId="46" fillId="0" borderId="0" xfId="148" applyFont="1" applyFill="1" applyBorder="1" applyAlignment="1">
      <alignment horizontal="left"/>
    </xf>
    <xf numFmtId="0" fontId="46" fillId="0" borderId="0" xfId="148" applyNumberFormat="1" applyFont="1" applyFill="1" applyBorder="1" applyAlignment="1">
      <alignment horizontal="center"/>
    </xf>
    <xf numFmtId="0" fontId="46" fillId="0" borderId="0" xfId="148" applyFont="1" applyFill="1" applyBorder="1" applyAlignment="1"/>
    <xf numFmtId="1" fontId="44" fillId="0" borderId="0" xfId="138" applyNumberFormat="1" applyFont="1" applyFill="1" applyBorder="1" applyAlignment="1">
      <alignment horizontal="center" vertical="center"/>
    </xf>
    <xf numFmtId="1" fontId="44" fillId="0" borderId="0" xfId="0" applyNumberFormat="1" applyFont="1" applyBorder="1" applyAlignment="1">
      <alignment horizontal="center" vertical="center"/>
    </xf>
    <xf numFmtId="0" fontId="31" fillId="0" borderId="0" xfId="0" applyFont="1" applyFill="1" applyBorder="1"/>
    <xf numFmtId="2" fontId="31" fillId="27" borderId="0" xfId="0" applyNumberFormat="1" applyFont="1" applyFill="1" applyBorder="1" applyAlignment="1">
      <alignment horizontal="center" vertical="center"/>
    </xf>
    <xf numFmtId="0" fontId="41" fillId="0" borderId="7" xfId="143" applyFont="1" applyFill="1" applyBorder="1" applyAlignment="1">
      <alignment horizontal="left"/>
    </xf>
    <xf numFmtId="0" fontId="43" fillId="0" borderId="0" xfId="134" applyFont="1" applyFill="1" applyBorder="1" applyAlignment="1">
      <alignment horizontal="left" vertical="center"/>
    </xf>
    <xf numFmtId="0" fontId="46" fillId="0" borderId="0" xfId="134" applyFont="1" applyFill="1" applyBorder="1" applyAlignment="1">
      <alignment vertical="center"/>
    </xf>
    <xf numFmtId="14" fontId="46" fillId="0" borderId="0" xfId="134" applyNumberFormat="1" applyFont="1" applyFill="1" applyBorder="1" applyAlignment="1">
      <alignment vertical="center"/>
    </xf>
    <xf numFmtId="164" fontId="46" fillId="0" borderId="0" xfId="134" applyNumberFormat="1" applyFont="1" applyFill="1" applyBorder="1" applyAlignment="1">
      <alignment vertical="center"/>
    </xf>
    <xf numFmtId="0" fontId="44" fillId="0" borderId="0" xfId="134" applyFont="1" applyFill="1" applyBorder="1" applyAlignment="1">
      <alignment horizontal="center" vertical="center"/>
    </xf>
    <xf numFmtId="14" fontId="44" fillId="0" borderId="0" xfId="134" applyNumberFormat="1" applyFont="1" applyFill="1" applyBorder="1" applyAlignment="1">
      <alignment horizontal="center" vertical="center"/>
    </xf>
    <xf numFmtId="0" fontId="50" fillId="0" borderId="0" xfId="0" applyFont="1"/>
    <xf numFmtId="164" fontId="46" fillId="0" borderId="0" xfId="134" applyNumberFormat="1" applyFont="1" applyFill="1" applyBorder="1" applyAlignment="1"/>
    <xf numFmtId="0" fontId="31" fillId="0" borderId="0" xfId="134" applyFont="1" applyFill="1" applyBorder="1" applyAlignment="1"/>
    <xf numFmtId="49" fontId="31" fillId="0" borderId="0" xfId="134" applyNumberFormat="1" applyFont="1" applyFill="1" applyBorder="1" applyAlignment="1"/>
    <xf numFmtId="49" fontId="31" fillId="0" borderId="0" xfId="134" applyNumberFormat="1" applyFont="1" applyFill="1" applyBorder="1" applyAlignment="1">
      <alignment horizontal="center"/>
    </xf>
    <xf numFmtId="0" fontId="31" fillId="0" borderId="0" xfId="134" applyFont="1" applyFill="1" applyBorder="1" applyAlignment="1">
      <alignment horizontal="left"/>
    </xf>
    <xf numFmtId="0" fontId="31" fillId="0" borderId="0" xfId="134" applyFont="1" applyFill="1" applyBorder="1" applyAlignment="1">
      <alignment vertical="center"/>
    </xf>
    <xf numFmtId="164" fontId="31" fillId="0" borderId="0" xfId="134" applyNumberFormat="1" applyFont="1" applyFill="1" applyBorder="1" applyAlignment="1">
      <alignment vertical="center"/>
    </xf>
    <xf numFmtId="14" fontId="31" fillId="0" borderId="0" xfId="134" applyNumberFormat="1" applyFont="1" applyFill="1" applyBorder="1" applyAlignment="1">
      <alignment vertical="center"/>
    </xf>
    <xf numFmtId="14" fontId="31" fillId="0" borderId="0" xfId="134" applyNumberFormat="1" applyFont="1" applyFill="1" applyBorder="1" applyAlignment="1"/>
    <xf numFmtId="0" fontId="31" fillId="0" borderId="0" xfId="136" applyFont="1" applyFill="1" applyBorder="1" applyAlignment="1"/>
    <xf numFmtId="0" fontId="31" fillId="0" borderId="0" xfId="136" applyFont="1" applyFill="1" applyBorder="1" applyAlignment="1">
      <alignment horizontal="center"/>
    </xf>
    <xf numFmtId="14" fontId="41" fillId="0" borderId="0" xfId="134" applyNumberFormat="1" applyFont="1" applyFill="1" applyBorder="1" applyAlignment="1">
      <alignment vertical="center"/>
    </xf>
    <xf numFmtId="0" fontId="31" fillId="0" borderId="0" xfId="134" applyFont="1" applyFill="1" applyBorder="1" applyAlignment="1">
      <alignment horizontal="center"/>
    </xf>
    <xf numFmtId="0" fontId="41" fillId="0" borderId="0" xfId="134" applyFont="1" applyFill="1" applyBorder="1" applyAlignment="1">
      <alignment vertical="center"/>
    </xf>
    <xf numFmtId="0" fontId="31" fillId="0" borderId="0" xfId="134" applyFont="1" applyFill="1" applyBorder="1" applyAlignment="1">
      <alignment vertical="top"/>
    </xf>
    <xf numFmtId="0" fontId="31" fillId="0" borderId="0" xfId="134" applyFont="1" applyFill="1" applyBorder="1" applyAlignment="1">
      <alignment horizontal="left" vertical="center"/>
    </xf>
    <xf numFmtId="0" fontId="31" fillId="0" borderId="0" xfId="134" applyFont="1" applyFill="1" applyBorder="1" applyAlignment="1">
      <alignment horizontal="center" vertical="center"/>
    </xf>
    <xf numFmtId="0" fontId="43" fillId="0" borderId="0" xfId="0" applyFont="1" applyBorder="1" applyAlignment="1">
      <alignment horizontal="left"/>
    </xf>
    <xf numFmtId="1" fontId="44" fillId="0" borderId="0" xfId="134" applyNumberFormat="1" applyFont="1" applyFill="1" applyBorder="1" applyAlignment="1">
      <alignment horizontal="center" vertical="center" wrapText="1"/>
    </xf>
    <xf numFmtId="0" fontId="0" fillId="0" borderId="0" xfId="0" applyAlignment="1">
      <alignment horizontal="center"/>
    </xf>
    <xf numFmtId="0" fontId="40" fillId="0" borderId="0" xfId="0" applyFont="1" applyAlignment="1">
      <alignment horizontal="left"/>
    </xf>
    <xf numFmtId="0" fontId="0" fillId="0" borderId="0" xfId="0" applyFill="1" applyAlignment="1">
      <alignment horizontal="center"/>
    </xf>
    <xf numFmtId="0" fontId="0" fillId="0" borderId="0" xfId="0" applyAlignment="1"/>
    <xf numFmtId="0" fontId="2" fillId="0" borderId="0" xfId="0" applyFont="1" applyAlignment="1">
      <alignment horizontal="left"/>
    </xf>
    <xf numFmtId="0" fontId="31" fillId="0" borderId="0" xfId="0" applyFont="1" applyAlignment="1">
      <alignment horizontal="center" wrapText="1"/>
    </xf>
    <xf numFmtId="0" fontId="31" fillId="0" borderId="0" xfId="0" applyFont="1" applyAlignment="1"/>
    <xf numFmtId="0" fontId="46" fillId="0" borderId="0" xfId="143" applyFont="1" applyFill="1" applyBorder="1" applyAlignment="1">
      <alignment horizontal="left"/>
    </xf>
    <xf numFmtId="0" fontId="46" fillId="0" borderId="0" xfId="128" applyFont="1" applyFill="1" applyBorder="1" applyAlignment="1">
      <alignment horizontal="left"/>
    </xf>
    <xf numFmtId="0" fontId="54" fillId="0" borderId="0" xfId="134" applyFont="1" applyFill="1" applyBorder="1" applyAlignment="1">
      <alignment horizontal="center" vertical="center"/>
    </xf>
    <xf numFmtId="0" fontId="31" fillId="0" borderId="0" xfId="128" applyFont="1" applyFill="1" applyBorder="1" applyAlignment="1">
      <alignment horizontal="left"/>
    </xf>
    <xf numFmtId="0" fontId="46" fillId="0" borderId="0" xfId="152" applyFont="1" applyFill="1" applyBorder="1" applyAlignment="1"/>
    <xf numFmtId="165" fontId="31" fillId="0" borderId="0" xfId="134" applyNumberFormat="1" applyFont="1" applyFill="1" applyBorder="1" applyAlignment="1">
      <alignment horizontal="right"/>
    </xf>
    <xf numFmtId="165" fontId="31" fillId="0" borderId="0" xfId="136" applyNumberFormat="1" applyFont="1" applyFill="1" applyBorder="1" applyAlignment="1">
      <alignment horizontal="right"/>
    </xf>
    <xf numFmtId="0" fontId="31" fillId="0" borderId="0" xfId="134" applyFont="1" applyFill="1" applyBorder="1" applyAlignment="1">
      <alignment horizontal="right" vertical="center"/>
    </xf>
    <xf numFmtId="0" fontId="0" fillId="0" borderId="0" xfId="0" applyAlignment="1">
      <alignment horizontal="right"/>
    </xf>
    <xf numFmtId="0" fontId="31" fillId="0" borderId="0" xfId="0" applyFont="1"/>
    <xf numFmtId="0" fontId="36" fillId="0" borderId="0" xfId="0" applyFont="1" applyAlignment="1">
      <alignment horizontal="left"/>
    </xf>
    <xf numFmtId="1" fontId="31" fillId="27" borderId="0" xfId="0" applyNumberFormat="1" applyFont="1" applyFill="1" applyBorder="1" applyAlignment="1">
      <alignment horizontal="center" vertical="center"/>
    </xf>
    <xf numFmtId="0" fontId="31" fillId="0" borderId="0" xfId="0" applyFont="1" applyFill="1"/>
    <xf numFmtId="0" fontId="55" fillId="0" borderId="0" xfId="0" applyFont="1" applyFill="1" applyBorder="1" applyAlignment="1">
      <alignment horizontal="center" vertical="center"/>
    </xf>
    <xf numFmtId="0" fontId="46" fillId="0" borderId="0" xfId="0" applyFont="1" applyFill="1" applyBorder="1" applyAlignment="1">
      <alignment horizontal="center" vertical="center"/>
    </xf>
    <xf numFmtId="0" fontId="49" fillId="0" borderId="0" xfId="0" applyFont="1" applyFill="1" applyBorder="1" applyAlignment="1">
      <alignment horizontal="center" vertical="center"/>
    </xf>
    <xf numFmtId="14" fontId="31" fillId="0" borderId="0" xfId="134" applyNumberFormat="1" applyFont="1" applyFill="1" applyBorder="1" applyAlignment="1">
      <alignment horizontal="center" vertical="center"/>
    </xf>
    <xf numFmtId="0" fontId="31" fillId="0" borderId="0" xfId="0" applyFont="1" applyFill="1" applyAlignment="1"/>
    <xf numFmtId="0" fontId="31" fillId="0" borderId="0" xfId="0" applyFont="1" applyFill="1" applyAlignment="1">
      <alignment horizontal="center"/>
    </xf>
    <xf numFmtId="0" fontId="27" fillId="25" borderId="12" xfId="150" applyFont="1" applyFill="1" applyBorder="1" applyAlignment="1">
      <alignment horizontal="center"/>
    </xf>
    <xf numFmtId="0" fontId="42" fillId="27" borderId="10" xfId="134" quotePrefix="1" applyFont="1" applyFill="1" applyBorder="1" applyAlignment="1">
      <alignment vertical="top" wrapText="1"/>
    </xf>
    <xf numFmtId="0" fontId="42" fillId="27" borderId="10" xfId="143" applyFont="1" applyFill="1" applyBorder="1" applyAlignment="1">
      <alignment horizontal="center" vertical="top" wrapText="1"/>
    </xf>
    <xf numFmtId="0" fontId="42" fillId="27" borderId="10" xfId="134" applyFont="1" applyFill="1" applyBorder="1" applyAlignment="1">
      <alignment vertical="top" wrapText="1"/>
    </xf>
    <xf numFmtId="0" fontId="33" fillId="28" borderId="10" xfId="143" applyFont="1" applyFill="1" applyBorder="1" applyAlignment="1">
      <alignment horizontal="left" vertical="top" wrapText="1"/>
    </xf>
    <xf numFmtId="0" fontId="33" fillId="28" borderId="10" xfId="143" applyFont="1" applyFill="1" applyBorder="1" applyAlignment="1">
      <alignment horizontal="center" vertical="top" wrapText="1"/>
    </xf>
    <xf numFmtId="0" fontId="33" fillId="28" borderId="10" xfId="143" applyFont="1" applyFill="1" applyBorder="1" applyAlignment="1">
      <alignment vertical="top" wrapText="1"/>
    </xf>
    <xf numFmtId="0" fontId="33" fillId="29" borderId="10" xfId="143" applyFont="1" applyFill="1" applyBorder="1" applyAlignment="1">
      <alignment vertical="top" wrapText="1"/>
    </xf>
    <xf numFmtId="0" fontId="42" fillId="30" borderId="10" xfId="134" applyFont="1" applyFill="1" applyBorder="1" applyAlignment="1">
      <alignment horizontal="left" vertical="top" wrapText="1"/>
    </xf>
    <xf numFmtId="0" fontId="42" fillId="30" borderId="10" xfId="134" applyFont="1" applyFill="1" applyBorder="1" applyAlignment="1">
      <alignment horizontal="center" vertical="top" wrapText="1"/>
    </xf>
    <xf numFmtId="1" fontId="42" fillId="30" borderId="10" xfId="134" applyNumberFormat="1" applyFont="1" applyFill="1" applyBorder="1" applyAlignment="1">
      <alignment vertical="top" wrapText="1"/>
    </xf>
    <xf numFmtId="0" fontId="46" fillId="0" borderId="0" xfId="0" applyFont="1" applyBorder="1" applyAlignment="1"/>
    <xf numFmtId="0" fontId="58" fillId="0" borderId="0" xfId="0" applyFont="1"/>
    <xf numFmtId="0" fontId="55" fillId="0" borderId="0" xfId="0" applyFont="1"/>
    <xf numFmtId="3" fontId="27" fillId="26" borderId="12" xfId="155" applyNumberFormat="1" applyFont="1" applyFill="1" applyBorder="1" applyAlignment="1">
      <alignment horizontal="center"/>
    </xf>
    <xf numFmtId="3" fontId="27" fillId="26" borderId="13" xfId="155" applyNumberFormat="1" applyFont="1" applyFill="1" applyBorder="1" applyAlignment="1">
      <alignment horizontal="center"/>
    </xf>
    <xf numFmtId="0" fontId="43" fillId="0" borderId="0" xfId="0" applyFont="1" applyFill="1" applyBorder="1" applyAlignment="1"/>
    <xf numFmtId="0" fontId="28" fillId="24" borderId="0" xfId="0" applyFont="1" applyFill="1" applyBorder="1" applyAlignment="1">
      <alignment vertical="top" wrapText="1"/>
    </xf>
    <xf numFmtId="0" fontId="0" fillId="24" borderId="0" xfId="0" applyFill="1" applyAlignment="1"/>
    <xf numFmtId="0" fontId="51" fillId="24" borderId="0" xfId="0" applyFont="1" applyFill="1" applyAlignment="1">
      <alignment wrapText="1"/>
    </xf>
    <xf numFmtId="0" fontId="0" fillId="24" borderId="0" xfId="0" applyFill="1" applyAlignment="1">
      <alignment wrapText="1"/>
    </xf>
    <xf numFmtId="0" fontId="51" fillId="24" borderId="0" xfId="0" applyFont="1" applyFill="1" applyBorder="1" applyAlignment="1">
      <alignment wrapText="1"/>
    </xf>
    <xf numFmtId="0" fontId="28" fillId="24" borderId="12" xfId="150" applyFont="1" applyFill="1" applyBorder="1" applyAlignment="1"/>
    <xf numFmtId="0" fontId="27" fillId="24" borderId="0" xfId="137" applyFont="1" applyFill="1" applyBorder="1"/>
    <xf numFmtId="0" fontId="28" fillId="24" borderId="15" xfId="130" applyFont="1" applyFill="1" applyBorder="1" applyAlignment="1">
      <alignment horizontal="center"/>
    </xf>
    <xf numFmtId="0" fontId="28" fillId="24" borderId="16" xfId="130" applyFont="1" applyFill="1" applyBorder="1" applyAlignment="1">
      <alignment wrapText="1"/>
    </xf>
    <xf numFmtId="0" fontId="28" fillId="24" borderId="17" xfId="130" applyFont="1" applyFill="1" applyBorder="1" applyAlignment="1">
      <alignment wrapText="1"/>
    </xf>
    <xf numFmtId="0" fontId="28" fillId="24" borderId="18" xfId="130" applyFont="1" applyFill="1" applyBorder="1" applyAlignment="1">
      <alignment wrapText="1"/>
    </xf>
    <xf numFmtId="0" fontId="28" fillId="24" borderId="19" xfId="130" applyFont="1" applyFill="1" applyBorder="1" applyAlignment="1">
      <alignment wrapText="1"/>
    </xf>
    <xf numFmtId="0" fontId="51" fillId="24" borderId="0" xfId="0" applyFont="1" applyFill="1" applyAlignment="1">
      <alignment vertical="center" wrapText="1"/>
    </xf>
    <xf numFmtId="0" fontId="0" fillId="24" borderId="0" xfId="0" applyFill="1" applyAlignment="1">
      <alignment vertical="center"/>
    </xf>
    <xf numFmtId="3" fontId="28" fillId="24" borderId="12" xfId="155" applyNumberFormat="1" applyFont="1" applyFill="1" applyBorder="1" applyAlignment="1">
      <alignment horizontal="center"/>
    </xf>
    <xf numFmtId="3" fontId="28" fillId="24" borderId="12" xfId="150" applyNumberFormat="1" applyFont="1" applyFill="1" applyBorder="1" applyAlignment="1">
      <alignment horizontal="center"/>
    </xf>
    <xf numFmtId="0" fontId="23" fillId="24" borderId="12" xfId="150" applyFont="1" applyFill="1" applyBorder="1"/>
    <xf numFmtId="3" fontId="28" fillId="24" borderId="20" xfId="155" applyNumberFormat="1" applyFont="1" applyFill="1" applyBorder="1" applyAlignment="1">
      <alignment horizontal="center"/>
    </xf>
    <xf numFmtId="3" fontId="28" fillId="24" borderId="20" xfId="150" applyNumberFormat="1" applyFont="1" applyFill="1" applyBorder="1" applyAlignment="1">
      <alignment horizontal="center"/>
    </xf>
    <xf numFmtId="0" fontId="23" fillId="24" borderId="20" xfId="150" applyFont="1" applyFill="1" applyBorder="1"/>
    <xf numFmtId="3" fontId="27" fillId="26" borderId="12" xfId="155" applyNumberFormat="1" applyFont="1" applyFill="1" applyBorder="1" applyAlignment="1"/>
    <xf numFmtId="0" fontId="27" fillId="25" borderId="12" xfId="155" applyFont="1" applyFill="1" applyBorder="1" applyAlignment="1">
      <alignment horizontal="center"/>
    </xf>
    <xf numFmtId="0" fontId="27" fillId="24" borderId="0" xfId="150" applyFont="1" applyFill="1" applyBorder="1" applyAlignment="1"/>
    <xf numFmtId="3" fontId="39" fillId="24" borderId="0" xfId="150" applyNumberFormat="1" applyFont="1" applyFill="1" applyBorder="1" applyAlignment="1">
      <alignment horizontal="center"/>
    </xf>
    <xf numFmtId="0" fontId="34" fillId="24" borderId="12" xfId="155" applyFont="1" applyFill="1" applyBorder="1"/>
    <xf numFmtId="0" fontId="34" fillId="24" borderId="21" xfId="155" applyFont="1" applyFill="1" applyBorder="1"/>
    <xf numFmtId="3" fontId="27" fillId="24" borderId="0" xfId="155" applyNumberFormat="1" applyFont="1" applyFill="1" applyBorder="1" applyAlignment="1"/>
    <xf numFmtId="3" fontId="27" fillId="24" borderId="0" xfId="155" applyNumberFormat="1" applyFont="1" applyFill="1" applyBorder="1" applyAlignment="1">
      <alignment horizontal="center"/>
    </xf>
    <xf numFmtId="0" fontId="27" fillId="25" borderId="22" xfId="150" applyFont="1" applyFill="1" applyBorder="1" applyAlignment="1">
      <alignment horizontal="center"/>
    </xf>
    <xf numFmtId="0" fontId="42" fillId="30" borderId="11" xfId="134" applyFont="1" applyFill="1" applyBorder="1" applyAlignment="1">
      <alignment horizontal="center" vertical="top" wrapText="1"/>
    </xf>
    <xf numFmtId="0" fontId="44" fillId="0" borderId="23" xfId="0" applyFont="1" applyBorder="1" applyAlignment="1">
      <alignment horizontal="center" vertical="center"/>
    </xf>
    <xf numFmtId="0" fontId="44" fillId="0" borderId="20" xfId="0" applyFont="1" applyBorder="1" applyAlignment="1">
      <alignment horizontal="center" vertical="center"/>
    </xf>
    <xf numFmtId="0" fontId="44" fillId="0" borderId="24" xfId="0" applyFont="1" applyBorder="1" applyAlignment="1">
      <alignment horizontal="center" vertical="center"/>
    </xf>
    <xf numFmtId="0" fontId="44" fillId="0" borderId="25" xfId="0" applyFont="1" applyBorder="1" applyAlignment="1">
      <alignment horizontal="center" vertical="center"/>
    </xf>
    <xf numFmtId="0" fontId="44" fillId="0" borderId="26" xfId="0" applyFont="1" applyBorder="1" applyAlignment="1">
      <alignment horizontal="center" vertical="center"/>
    </xf>
    <xf numFmtId="0" fontId="44" fillId="0" borderId="25" xfId="0" applyFont="1" applyFill="1" applyBorder="1" applyAlignment="1">
      <alignment horizontal="center" vertical="center"/>
    </xf>
    <xf numFmtId="0" fontId="44" fillId="0" borderId="26" xfId="0" applyFont="1" applyFill="1" applyBorder="1" applyAlignment="1">
      <alignment horizontal="center" vertical="center"/>
    </xf>
    <xf numFmtId="2" fontId="31" fillId="27" borderId="25" xfId="0" applyNumberFormat="1" applyFont="1" applyFill="1" applyBorder="1" applyAlignment="1">
      <alignment horizontal="center" vertical="center"/>
    </xf>
    <xf numFmtId="0" fontId="31" fillId="0" borderId="26" xfId="0" applyFont="1" applyBorder="1" applyAlignment="1">
      <alignment horizontal="center" vertical="center"/>
    </xf>
    <xf numFmtId="2" fontId="31" fillId="27" borderId="26" xfId="0" applyNumberFormat="1" applyFont="1" applyFill="1" applyBorder="1" applyAlignment="1">
      <alignment horizontal="center" vertical="center"/>
    </xf>
    <xf numFmtId="0" fontId="44" fillId="0" borderId="26" xfId="143" applyFont="1" applyFill="1" applyBorder="1" applyAlignment="1">
      <alignment horizontal="center" vertical="center"/>
    </xf>
    <xf numFmtId="2" fontId="31" fillId="27" borderId="26" xfId="138" applyNumberFormat="1" applyFont="1" applyFill="1" applyBorder="1" applyAlignment="1">
      <alignment horizontal="center" vertical="center"/>
    </xf>
    <xf numFmtId="0" fontId="44" fillId="0" borderId="25" xfId="143" applyFont="1" applyFill="1" applyBorder="1" applyAlignment="1">
      <alignment horizontal="center" vertical="center"/>
    </xf>
    <xf numFmtId="1" fontId="44" fillId="0" borderId="25" xfId="134" applyNumberFormat="1" applyFont="1" applyFill="1" applyBorder="1" applyAlignment="1">
      <alignment horizontal="center" vertical="center"/>
    </xf>
    <xf numFmtId="1" fontId="44" fillId="0" borderId="26" xfId="134" applyNumberFormat="1" applyFont="1" applyFill="1" applyBorder="1" applyAlignment="1">
      <alignment horizontal="center" vertical="center"/>
    </xf>
    <xf numFmtId="2" fontId="31" fillId="27" borderId="25" xfId="138" applyNumberFormat="1" applyFont="1" applyFill="1" applyBorder="1" applyAlignment="1">
      <alignment horizontal="center" vertical="center"/>
    </xf>
    <xf numFmtId="1" fontId="44" fillId="0" borderId="27" xfId="134" applyNumberFormat="1" applyFont="1" applyFill="1" applyBorder="1" applyAlignment="1">
      <alignment horizontal="center" vertical="center"/>
    </xf>
    <xf numFmtId="2" fontId="31" fillId="27" borderId="21" xfId="138" applyNumberFormat="1" applyFont="1" applyFill="1" applyBorder="1" applyAlignment="1">
      <alignment horizontal="center" vertical="center"/>
    </xf>
    <xf numFmtId="2" fontId="31" fillId="27" borderId="28" xfId="138" applyNumberFormat="1" applyFont="1" applyFill="1" applyBorder="1" applyAlignment="1">
      <alignment horizontal="center" vertical="center"/>
    </xf>
    <xf numFmtId="1" fontId="44" fillId="0" borderId="21" xfId="134" applyNumberFormat="1" applyFont="1" applyFill="1" applyBorder="1" applyAlignment="1">
      <alignment horizontal="center" vertical="center"/>
    </xf>
    <xf numFmtId="0" fontId="36" fillId="0" borderId="0" xfId="0" applyFont="1" applyBorder="1" applyAlignment="1">
      <alignment horizontal="center" vertical="center"/>
    </xf>
    <xf numFmtId="0" fontId="36" fillId="0" borderId="0" xfId="0" applyFont="1" applyFill="1" applyBorder="1" applyAlignment="1">
      <alignment horizontal="center" vertical="center"/>
    </xf>
    <xf numFmtId="0" fontId="47" fillId="0" borderId="0" xfId="118" applyFont="1" applyFill="1" applyBorder="1" applyAlignment="1">
      <alignment horizontal="center" wrapText="1"/>
    </xf>
    <xf numFmtId="0" fontId="47" fillId="30" borderId="0" xfId="118" applyFont="1" applyFill="1" applyBorder="1" applyAlignment="1">
      <alignment horizontal="center" wrapText="1"/>
    </xf>
    <xf numFmtId="0" fontId="47" fillId="0" borderId="0" xfId="122" applyFont="1" applyFill="1" applyBorder="1" applyAlignment="1">
      <alignment horizontal="center" wrapText="1"/>
    </xf>
    <xf numFmtId="0" fontId="31" fillId="0" borderId="0" xfId="128" applyFont="1" applyFill="1" applyBorder="1" applyAlignment="1">
      <alignment horizontal="center"/>
    </xf>
    <xf numFmtId="1" fontId="31" fillId="0" borderId="0" xfId="0" applyNumberFormat="1" applyFont="1" applyBorder="1" applyAlignment="1">
      <alignment horizontal="center" vertical="center"/>
    </xf>
    <xf numFmtId="0" fontId="42" fillId="30" borderId="29" xfId="134" applyFont="1" applyFill="1" applyBorder="1" applyAlignment="1">
      <alignment horizontal="center" vertical="top" wrapText="1"/>
    </xf>
    <xf numFmtId="0" fontId="42" fillId="30" borderId="30" xfId="134" applyFont="1" applyFill="1" applyBorder="1" applyAlignment="1">
      <alignment horizontal="center" vertical="top" wrapText="1"/>
    </xf>
    <xf numFmtId="0" fontId="42" fillId="30" borderId="31" xfId="134" applyFont="1" applyFill="1" applyBorder="1" applyAlignment="1">
      <alignment horizontal="center" vertical="top" wrapText="1"/>
    </xf>
    <xf numFmtId="0" fontId="42" fillId="30" borderId="10" xfId="134" applyFont="1" applyFill="1" applyBorder="1" applyAlignment="1">
      <alignment vertical="top" wrapText="1"/>
    </xf>
    <xf numFmtId="0" fontId="31" fillId="0" borderId="0" xfId="0" applyFont="1" applyAlignment="1">
      <alignment wrapText="1"/>
    </xf>
    <xf numFmtId="0" fontId="44" fillId="0" borderId="0" xfId="0" applyFont="1" applyBorder="1" applyAlignment="1">
      <alignment horizontal="center"/>
    </xf>
    <xf numFmtId="0" fontId="44" fillId="0" borderId="0" xfId="143" applyFont="1" applyFill="1" applyBorder="1" applyAlignment="1">
      <alignment horizontal="center"/>
    </xf>
    <xf numFmtId="0" fontId="47" fillId="0" borderId="0" xfId="143" applyFont="1" applyFill="1" applyBorder="1" applyAlignment="1">
      <alignment horizontal="center" vertical="center"/>
    </xf>
    <xf numFmtId="0" fontId="47" fillId="0" borderId="25" xfId="143" applyFont="1" applyFill="1" applyBorder="1" applyAlignment="1">
      <alignment horizontal="center" vertical="center"/>
    </xf>
    <xf numFmtId="0" fontId="47" fillId="0" borderId="26" xfId="0" applyFont="1" applyBorder="1" applyAlignment="1">
      <alignment horizontal="center" vertical="center"/>
    </xf>
    <xf numFmtId="0" fontId="47" fillId="0" borderId="0" xfId="0" applyFont="1" applyBorder="1" applyAlignment="1">
      <alignment horizontal="center" vertical="center"/>
    </xf>
    <xf numFmtId="0" fontId="31" fillId="0" borderId="0" xfId="152" applyFont="1" applyFill="1" applyBorder="1" applyAlignment="1"/>
    <xf numFmtId="0" fontId="31" fillId="0" borderId="0" xfId="152" applyNumberFormat="1" applyFont="1" applyFill="1" applyBorder="1" applyAlignment="1">
      <alignment horizontal="left"/>
    </xf>
    <xf numFmtId="14" fontId="31" fillId="0" borderId="0" xfId="152" applyNumberFormat="1" applyFont="1" applyFill="1" applyBorder="1" applyAlignment="1">
      <alignment horizontal="left"/>
    </xf>
    <xf numFmtId="0" fontId="31" fillId="0" borderId="0" xfId="152" applyNumberFormat="1" applyFont="1" applyFill="1" applyBorder="1" applyAlignment="1">
      <alignment horizontal="center"/>
    </xf>
    <xf numFmtId="0" fontId="31" fillId="0" borderId="0" xfId="123" applyNumberFormat="1" applyFont="1" applyFill="1" applyBorder="1" applyAlignment="1">
      <alignment horizontal="center" wrapText="1"/>
    </xf>
    <xf numFmtId="0" fontId="31" fillId="0" borderId="0" xfId="152" applyFont="1" applyBorder="1" applyAlignment="1"/>
    <xf numFmtId="0" fontId="27" fillId="24" borderId="10" xfId="0" applyFont="1" applyFill="1" applyBorder="1" applyAlignment="1">
      <alignment vertical="top"/>
    </xf>
    <xf numFmtId="0" fontId="28" fillId="24" borderId="10" xfId="0" applyFont="1" applyFill="1" applyBorder="1" applyAlignment="1">
      <alignment vertical="top" wrapText="1"/>
    </xf>
    <xf numFmtId="0" fontId="28" fillId="24" borderId="22" xfId="0" applyFont="1" applyFill="1" applyBorder="1" applyAlignment="1">
      <alignment horizontal="left" vertical="top" wrapText="1"/>
    </xf>
    <xf numFmtId="0" fontId="28" fillId="24" borderId="10" xfId="0" applyNumberFormat="1" applyFont="1" applyFill="1" applyBorder="1" applyAlignment="1">
      <alignment horizontal="justify" vertical="top" wrapText="1"/>
    </xf>
    <xf numFmtId="0" fontId="35" fillId="24" borderId="0" xfId="0" applyFont="1" applyFill="1" applyAlignment="1"/>
    <xf numFmtId="0" fontId="46" fillId="0" borderId="0" xfId="148" applyNumberFormat="1" applyFont="1" applyFill="1" applyBorder="1" applyAlignment="1">
      <alignment horizontal="left"/>
    </xf>
    <xf numFmtId="0" fontId="43" fillId="0" borderId="0" xfId="148" applyFont="1" applyFill="1" applyBorder="1" applyAlignment="1">
      <alignment horizontal="left"/>
    </xf>
    <xf numFmtId="0" fontId="58" fillId="0" borderId="0" xfId="0" applyFont="1" applyBorder="1" applyAlignment="1"/>
    <xf numFmtId="0" fontId="60" fillId="0" borderId="0" xfId="0" applyFont="1" applyFill="1" applyBorder="1" applyAlignment="1"/>
    <xf numFmtId="1" fontId="60" fillId="0" borderId="0" xfId="0" applyNumberFormat="1" applyFont="1" applyFill="1" applyBorder="1" applyAlignment="1"/>
    <xf numFmtId="1" fontId="60" fillId="0" borderId="0" xfId="0" applyNumberFormat="1" applyFont="1" applyBorder="1" applyAlignment="1">
      <alignment horizontal="center" vertical="center"/>
    </xf>
    <xf numFmtId="0" fontId="61" fillId="0" borderId="0" xfId="0" applyFont="1" applyAlignment="1">
      <alignment horizontal="left"/>
    </xf>
    <xf numFmtId="1" fontId="60" fillId="0" borderId="0" xfId="0" applyNumberFormat="1" applyFont="1" applyAlignment="1">
      <alignment wrapText="1"/>
    </xf>
    <xf numFmtId="0" fontId="42" fillId="28" borderId="10" xfId="140" applyFont="1" applyFill="1" applyBorder="1" applyAlignment="1">
      <alignment horizontal="center"/>
    </xf>
    <xf numFmtId="0" fontId="42" fillId="28" borderId="10" xfId="140" applyFont="1" applyFill="1" applyBorder="1" applyAlignment="1">
      <alignment horizontal="center" wrapText="1"/>
    </xf>
    <xf numFmtId="167" fontId="42" fillId="25" borderId="10" xfId="140" applyNumberFormat="1" applyFont="1" applyFill="1" applyBorder="1" applyAlignment="1">
      <alignment horizontal="center"/>
    </xf>
    <xf numFmtId="167" fontId="31" fillId="28" borderId="10" xfId="140" applyNumberFormat="1" applyFont="1" applyFill="1" applyBorder="1" applyAlignment="1">
      <alignment horizontal="center"/>
    </xf>
    <xf numFmtId="0" fontId="42" fillId="28" borderId="10" xfId="140" applyFont="1" applyFill="1" applyBorder="1" applyAlignment="1">
      <alignment horizontal="center" vertical="top" wrapText="1"/>
    </xf>
    <xf numFmtId="0" fontId="42" fillId="25" borderId="10" xfId="140" applyFont="1" applyFill="1" applyBorder="1" applyAlignment="1">
      <alignment horizontal="center" vertical="top" wrapText="1"/>
    </xf>
    <xf numFmtId="0" fontId="31" fillId="24" borderId="10" xfId="140" applyFont="1" applyFill="1" applyBorder="1" applyAlignment="1">
      <alignment vertical="top" wrapText="1"/>
    </xf>
    <xf numFmtId="3" fontId="42" fillId="26" borderId="10" xfId="140" applyNumberFormat="1" applyFont="1" applyFill="1" applyBorder="1" applyAlignment="1">
      <alignment horizontal="center" vertical="center"/>
    </xf>
    <xf numFmtId="3" fontId="42" fillId="31" borderId="10" xfId="140" applyNumberFormat="1" applyFont="1" applyFill="1" applyBorder="1" applyAlignment="1">
      <alignment horizontal="center" vertical="center"/>
    </xf>
    <xf numFmtId="3" fontId="42" fillId="26" borderId="10" xfId="157" applyNumberFormat="1" applyFont="1" applyFill="1" applyBorder="1" applyAlignment="1">
      <alignment horizontal="center" vertical="center"/>
    </xf>
    <xf numFmtId="3" fontId="42" fillId="31" borderId="10" xfId="157" applyNumberFormat="1" applyFont="1" applyFill="1" applyBorder="1" applyAlignment="1">
      <alignment horizontal="center" vertical="center"/>
    </xf>
    <xf numFmtId="0" fontId="41" fillId="24" borderId="10" xfId="140" applyFont="1" applyFill="1" applyBorder="1" applyAlignment="1">
      <alignment vertical="top" wrapText="1"/>
    </xf>
    <xf numFmtId="3" fontId="31" fillId="32" borderId="10" xfId="157" applyNumberFormat="1" applyFont="1" applyFill="1" applyBorder="1" applyAlignment="1">
      <alignment horizontal="center" vertical="center"/>
    </xf>
    <xf numFmtId="0" fontId="41" fillId="32" borderId="10" xfId="140" applyFont="1" applyFill="1" applyBorder="1" applyAlignment="1">
      <alignment horizontal="center" vertical="center"/>
    </xf>
    <xf numFmtId="3" fontId="65" fillId="33" borderId="10" xfId="157" applyNumberFormat="1" applyFont="1" applyFill="1" applyBorder="1" applyAlignment="1">
      <alignment horizontal="center" vertical="center"/>
    </xf>
    <xf numFmtId="3" fontId="44" fillId="24" borderId="10" xfId="157" applyNumberFormat="1" applyFont="1" applyFill="1" applyBorder="1" applyAlignment="1">
      <alignment horizontal="center" vertical="center"/>
    </xf>
    <xf numFmtId="3" fontId="42" fillId="24" borderId="10" xfId="157" applyNumberFormat="1" applyFont="1" applyFill="1" applyBorder="1" applyAlignment="1">
      <alignment horizontal="center" vertical="center"/>
    </xf>
    <xf numFmtId="3" fontId="42" fillId="25" borderId="10" xfId="157" applyNumberFormat="1" applyFont="1" applyFill="1" applyBorder="1" applyAlignment="1">
      <alignment horizontal="center" vertical="center"/>
    </xf>
    <xf numFmtId="3" fontId="31" fillId="24" borderId="10" xfId="140" applyNumberFormat="1" applyFont="1" applyFill="1" applyBorder="1" applyAlignment="1">
      <alignment horizontal="center" vertical="center"/>
    </xf>
    <xf numFmtId="3" fontId="42" fillId="24" borderId="10" xfId="140" applyNumberFormat="1" applyFont="1" applyFill="1" applyBorder="1" applyAlignment="1">
      <alignment horizontal="center" vertical="center"/>
    </xf>
    <xf numFmtId="3" fontId="42" fillId="25" borderId="10" xfId="140" applyNumberFormat="1" applyFont="1" applyFill="1" applyBorder="1" applyAlignment="1">
      <alignment horizontal="center" vertical="center"/>
    </xf>
    <xf numFmtId="3" fontId="44" fillId="24" borderId="10" xfId="140" applyNumberFormat="1" applyFont="1" applyFill="1" applyBorder="1" applyAlignment="1">
      <alignment horizontal="center" vertical="center"/>
    </xf>
    <xf numFmtId="9" fontId="31" fillId="24" borderId="10" xfId="140" applyNumberFormat="1" applyFont="1" applyFill="1" applyBorder="1" applyAlignment="1">
      <alignment horizontal="center" vertical="center"/>
    </xf>
    <xf numFmtId="9" fontId="42" fillId="25" borderId="10" xfId="140" applyNumberFormat="1" applyFont="1" applyFill="1" applyBorder="1" applyAlignment="1">
      <alignment horizontal="center" vertical="center"/>
    </xf>
    <xf numFmtId="0" fontId="42" fillId="24" borderId="10" xfId="140" applyFont="1" applyFill="1" applyBorder="1" applyAlignment="1">
      <alignment vertical="top" wrapText="1"/>
    </xf>
    <xf numFmtId="3" fontId="48" fillId="24" borderId="10" xfId="140" applyNumberFormat="1" applyFont="1" applyFill="1" applyBorder="1" applyAlignment="1">
      <alignment horizontal="center" vertical="center"/>
    </xf>
    <xf numFmtId="3" fontId="31" fillId="0" borderId="10" xfId="157" applyNumberFormat="1" applyFont="1" applyFill="1" applyBorder="1" applyAlignment="1">
      <alignment horizontal="center" vertical="center"/>
    </xf>
    <xf numFmtId="0" fontId="42" fillId="28" borderId="10" xfId="140" applyFont="1" applyFill="1" applyBorder="1" applyAlignment="1">
      <alignment horizontal="center" vertical="center" wrapText="1"/>
    </xf>
    <xf numFmtId="0" fontId="42" fillId="25" borderId="10" xfId="140" applyFont="1" applyFill="1" applyBorder="1" applyAlignment="1">
      <alignment horizontal="center" vertical="center" wrapText="1"/>
    </xf>
    <xf numFmtId="0" fontId="41" fillId="0" borderId="10" xfId="140" applyFont="1" applyBorder="1" applyAlignment="1">
      <alignment horizontal="center" vertical="center"/>
    </xf>
    <xf numFmtId="3" fontId="41" fillId="0" borderId="10" xfId="140" applyNumberFormat="1" applyFont="1" applyBorder="1" applyAlignment="1">
      <alignment horizontal="center" vertical="center"/>
    </xf>
    <xf numFmtId="3" fontId="42" fillId="26" borderId="13" xfId="140" applyNumberFormat="1" applyFont="1" applyFill="1" applyBorder="1" applyAlignment="1">
      <alignment horizontal="center" vertical="center"/>
    </xf>
    <xf numFmtId="0" fontId="41" fillId="0" borderId="13" xfId="140" applyFont="1" applyBorder="1" applyAlignment="1">
      <alignment horizontal="center" vertical="center"/>
    </xf>
    <xf numFmtId="0" fontId="31" fillId="24" borderId="11" xfId="140" applyFont="1" applyFill="1" applyBorder="1" applyAlignment="1">
      <alignment vertical="top"/>
    </xf>
    <xf numFmtId="0" fontId="0" fillId="24" borderId="13" xfId="0" applyFill="1" applyBorder="1" applyAlignment="1">
      <alignment horizontal="left"/>
    </xf>
    <xf numFmtId="3" fontId="31" fillId="0" borderId="13" xfId="140" applyNumberFormat="1" applyFont="1" applyFill="1" applyBorder="1" applyAlignment="1">
      <alignment horizontal="center" vertical="top" wrapText="1"/>
    </xf>
    <xf numFmtId="3" fontId="31" fillId="0" borderId="10" xfId="140" applyNumberFormat="1" applyFont="1" applyFill="1" applyBorder="1" applyAlignment="1">
      <alignment horizontal="center" vertical="top" wrapText="1"/>
    </xf>
    <xf numFmtId="0" fontId="41" fillId="0" borderId="13" xfId="140" applyFont="1" applyBorder="1" applyAlignment="1">
      <alignment horizontal="center"/>
    </xf>
    <xf numFmtId="0" fontId="41" fillId="0" borderId="10" xfId="140" applyFont="1" applyBorder="1" applyAlignment="1">
      <alignment horizontal="center"/>
    </xf>
    <xf numFmtId="3" fontId="41" fillId="0" borderId="10" xfId="140" applyNumberFormat="1" applyFont="1" applyBorder="1" applyAlignment="1">
      <alignment horizontal="center"/>
    </xf>
    <xf numFmtId="1" fontId="41" fillId="0" borderId="10" xfId="140" applyNumberFormat="1" applyFont="1" applyBorder="1" applyAlignment="1">
      <alignment horizontal="center"/>
    </xf>
    <xf numFmtId="0" fontId="0" fillId="0" borderId="12" xfId="0" applyBorder="1"/>
    <xf numFmtId="0" fontId="41" fillId="0" borderId="12" xfId="140" applyFont="1" applyBorder="1" applyAlignment="1">
      <alignment horizontal="center" vertical="center"/>
    </xf>
    <xf numFmtId="0" fontId="41" fillId="0" borderId="12" xfId="140" applyFont="1" applyBorder="1" applyAlignment="1">
      <alignment horizontal="center"/>
    </xf>
    <xf numFmtId="0" fontId="0" fillId="24" borderId="0" xfId="0" applyFill="1" applyAlignment="1">
      <alignment horizontal="left"/>
    </xf>
    <xf numFmtId="0" fontId="0" fillId="24" borderId="0" xfId="0" applyFill="1" applyBorder="1" applyAlignment="1">
      <alignment horizontal="left"/>
    </xf>
    <xf numFmtId="0" fontId="41" fillId="24" borderId="0" xfId="140" applyFont="1" applyFill="1" applyBorder="1"/>
    <xf numFmtId="0" fontId="41" fillId="0" borderId="0" xfId="128" applyFont="1" applyFill="1" applyBorder="1" applyAlignment="1">
      <alignment horizontal="left" wrapText="1"/>
    </xf>
    <xf numFmtId="0" fontId="58" fillId="0" borderId="0" xfId="0" applyFont="1" applyFill="1" applyBorder="1" applyAlignment="1">
      <alignment horizontal="center" wrapText="1"/>
    </xf>
    <xf numFmtId="0" fontId="58" fillId="0" borderId="0" xfId="0" applyFont="1" applyAlignment="1"/>
    <xf numFmtId="0" fontId="58" fillId="0" borderId="0" xfId="0" applyFont="1" applyAlignment="1">
      <alignment horizontal="left"/>
    </xf>
    <xf numFmtId="0" fontId="36" fillId="0" borderId="0" xfId="0" applyFont="1"/>
    <xf numFmtId="0" fontId="58" fillId="0" borderId="0" xfId="0" applyFont="1" applyAlignment="1">
      <alignment horizontal="right"/>
    </xf>
    <xf numFmtId="0" fontId="58" fillId="0" borderId="0" xfId="0" applyFont="1" applyFill="1" applyAlignment="1">
      <alignment horizontal="center"/>
    </xf>
    <xf numFmtId="0" fontId="36" fillId="0" borderId="0" xfId="0" applyFont="1" applyAlignment="1">
      <alignment horizontal="center"/>
    </xf>
    <xf numFmtId="9" fontId="28" fillId="0" borderId="10" xfId="150" applyNumberFormat="1" applyFont="1" applyFill="1" applyBorder="1" applyAlignment="1">
      <alignment horizontal="center" wrapText="1"/>
    </xf>
    <xf numFmtId="3" fontId="28" fillId="0" borderId="10" xfId="155" applyNumberFormat="1" applyFont="1" applyFill="1" applyBorder="1" applyAlignment="1">
      <alignment horizontal="center" wrapText="1"/>
    </xf>
    <xf numFmtId="9" fontId="27" fillId="26" borderId="10" xfId="150" applyNumberFormat="1" applyFont="1" applyFill="1" applyBorder="1" applyAlignment="1">
      <alignment horizontal="center" wrapText="1"/>
    </xf>
    <xf numFmtId="0" fontId="31" fillId="0" borderId="0" xfId="134" quotePrefix="1" applyFont="1" applyFill="1" applyBorder="1" applyAlignment="1">
      <alignment horizontal="left" vertical="center"/>
    </xf>
    <xf numFmtId="0" fontId="58" fillId="0" borderId="0" xfId="0" applyFont="1" applyFill="1" applyAlignment="1">
      <alignment horizontal="left"/>
    </xf>
    <xf numFmtId="0" fontId="0" fillId="0" borderId="0" xfId="0" applyFill="1" applyAlignment="1">
      <alignment horizontal="left"/>
    </xf>
    <xf numFmtId="0" fontId="53" fillId="24" borderId="12" xfId="150" applyFont="1" applyFill="1" applyBorder="1" applyAlignment="1"/>
    <xf numFmtId="3" fontId="31" fillId="34" borderId="10" xfId="157" applyNumberFormat="1" applyFont="1" applyFill="1" applyBorder="1" applyAlignment="1">
      <alignment horizontal="center" vertical="center"/>
    </xf>
    <xf numFmtId="0" fontId="41" fillId="34" borderId="10" xfId="140" applyFont="1" applyFill="1" applyBorder="1" applyAlignment="1">
      <alignment horizontal="center" vertical="center"/>
    </xf>
    <xf numFmtId="0" fontId="66" fillId="0" borderId="0" xfId="0" applyFont="1"/>
    <xf numFmtId="1" fontId="31" fillId="0" borderId="0" xfId="0" applyNumberFormat="1" applyFont="1" applyFill="1" applyBorder="1" applyAlignment="1">
      <alignment horizontal="center" vertical="center"/>
    </xf>
    <xf numFmtId="165" fontId="41" fillId="0" borderId="0" xfId="152" applyNumberFormat="1" applyFont="1" applyFill="1" applyBorder="1" applyAlignment="1">
      <alignment horizontal="right"/>
    </xf>
    <xf numFmtId="0" fontId="2" fillId="0" borderId="0" xfId="0" applyFont="1" applyFill="1"/>
    <xf numFmtId="0" fontId="28" fillId="25" borderId="10" xfId="155" applyFont="1" applyFill="1" applyBorder="1" applyAlignment="1">
      <alignment horizontal="center"/>
    </xf>
    <xf numFmtId="0" fontId="28" fillId="25" borderId="10" xfId="155" applyFont="1" applyFill="1" applyBorder="1" applyAlignment="1">
      <alignment horizontal="center" vertical="center"/>
    </xf>
    <xf numFmtId="0" fontId="28" fillId="25" borderId="10" xfId="150" applyFont="1" applyFill="1" applyBorder="1" applyAlignment="1">
      <alignment horizontal="center" vertical="center"/>
    </xf>
    <xf numFmtId="0" fontId="28" fillId="25" borderId="10" xfId="150" applyFont="1" applyFill="1" applyBorder="1" applyAlignment="1">
      <alignment horizontal="center"/>
    </xf>
    <xf numFmtId="0" fontId="40" fillId="0" borderId="0" xfId="0" applyFont="1" applyFill="1" applyBorder="1"/>
    <xf numFmtId="0" fontId="0" fillId="0" borderId="0" xfId="0" applyFill="1" applyBorder="1"/>
    <xf numFmtId="0" fontId="31" fillId="0" borderId="0" xfId="0" applyFont="1" applyFill="1" applyBorder="1" applyAlignment="1">
      <alignment horizontal="center" wrapText="1"/>
    </xf>
    <xf numFmtId="0" fontId="2" fillId="0" borderId="0" xfId="0" applyFont="1" applyFill="1" applyBorder="1"/>
    <xf numFmtId="0" fontId="50" fillId="0" borderId="0" xfId="0" applyFont="1" applyFill="1" applyBorder="1"/>
    <xf numFmtId="0" fontId="55" fillId="0" borderId="0" xfId="0" applyFont="1" applyFill="1" applyBorder="1"/>
    <xf numFmtId="0" fontId="57" fillId="0" borderId="0" xfId="0" applyFont="1" applyFill="1" applyBorder="1" applyAlignment="1">
      <alignment horizontal="center"/>
    </xf>
    <xf numFmtId="0" fontId="0" fillId="0" borderId="0" xfId="0" applyFill="1" applyBorder="1" applyAlignment="1"/>
    <xf numFmtId="0" fontId="2" fillId="0" borderId="0" xfId="0" applyFont="1" applyFill="1" applyBorder="1" applyAlignment="1">
      <alignment horizontal="left"/>
    </xf>
    <xf numFmtId="0" fontId="57" fillId="0" borderId="0" xfId="0" applyFont="1" applyFill="1" applyBorder="1"/>
    <xf numFmtId="0" fontId="0" fillId="0" borderId="0" xfId="0" applyFill="1" applyBorder="1" applyAlignment="1">
      <alignment horizontal="left"/>
    </xf>
    <xf numFmtId="0" fontId="40" fillId="0" borderId="0" xfId="0" applyFont="1" applyFill="1" applyBorder="1" applyAlignment="1">
      <alignment horizontal="left"/>
    </xf>
    <xf numFmtId="0" fontId="0" fillId="0" borderId="0" xfId="0" applyFill="1" applyBorder="1" applyAlignment="1">
      <alignment horizontal="center"/>
    </xf>
    <xf numFmtId="0" fontId="56" fillId="0" borderId="0" xfId="0" applyFont="1" applyFill="1" applyBorder="1" applyAlignment="1"/>
    <xf numFmtId="0" fontId="0" fillId="0" borderId="0" xfId="0" applyFill="1" applyBorder="1" applyAlignment="1">
      <alignment horizontal="right"/>
    </xf>
    <xf numFmtId="2" fontId="31" fillId="27" borderId="0" xfId="134" applyNumberFormat="1" applyFont="1" applyFill="1" applyBorder="1" applyAlignment="1">
      <alignment horizontal="center" vertical="center"/>
    </xf>
    <xf numFmtId="2" fontId="31" fillId="27" borderId="25" xfId="134" applyNumberFormat="1" applyFont="1" applyFill="1" applyBorder="1" applyAlignment="1">
      <alignment horizontal="center" vertical="center"/>
    </xf>
    <xf numFmtId="2" fontId="31" fillId="27" borderId="26" xfId="134" applyNumberFormat="1" applyFont="1" applyFill="1" applyBorder="1" applyAlignment="1">
      <alignment horizontal="center" vertical="center"/>
    </xf>
    <xf numFmtId="165" fontId="31" fillId="0" borderId="0" xfId="140" applyNumberFormat="1" applyFont="1" applyFill="1" applyBorder="1" applyAlignment="1">
      <alignment horizontal="right" vertical="center"/>
    </xf>
    <xf numFmtId="0" fontId="33" fillId="28" borderId="22" xfId="143" applyFont="1" applyFill="1" applyBorder="1" applyAlignment="1">
      <alignment horizontal="left" vertical="top" wrapText="1"/>
    </xf>
    <xf numFmtId="0" fontId="33" fillId="28" borderId="22" xfId="143" applyFont="1" applyFill="1" applyBorder="1" applyAlignment="1">
      <alignment horizontal="center" vertical="top" wrapText="1"/>
    </xf>
    <xf numFmtId="165" fontId="41" fillId="0" borderId="0" xfId="133" applyNumberFormat="1" applyFont="1" applyFill="1" applyBorder="1" applyAlignment="1">
      <alignment horizontal="right" wrapText="1"/>
    </xf>
    <xf numFmtId="165" fontId="41" fillId="0" borderId="0" xfId="133" applyNumberFormat="1" applyFont="1" applyFill="1" applyBorder="1" applyAlignment="1">
      <alignment horizontal="right"/>
    </xf>
    <xf numFmtId="165" fontId="31" fillId="0" borderId="0" xfId="133" applyNumberFormat="1" applyFont="1" applyFill="1" applyBorder="1" applyAlignment="1">
      <alignment horizontal="right"/>
    </xf>
    <xf numFmtId="165" fontId="41" fillId="0" borderId="0" xfId="145" applyNumberFormat="1" applyFont="1" applyFill="1" applyBorder="1" applyAlignment="1">
      <alignment horizontal="right"/>
    </xf>
    <xf numFmtId="165" fontId="31" fillId="0" borderId="0" xfId="145" applyNumberFormat="1" applyFont="1" applyFill="1" applyBorder="1" applyAlignment="1">
      <alignment horizontal="right"/>
    </xf>
    <xf numFmtId="165" fontId="41" fillId="0" borderId="0" xfId="147" applyNumberFormat="1" applyFont="1" applyFill="1" applyBorder="1" applyAlignment="1">
      <alignment horizontal="right"/>
    </xf>
    <xf numFmtId="165" fontId="41" fillId="0" borderId="0" xfId="143" applyNumberFormat="1" applyFont="1" applyFill="1" applyBorder="1" applyAlignment="1">
      <alignment horizontal="right"/>
    </xf>
    <xf numFmtId="0" fontId="31" fillId="0" borderId="0" xfId="126" applyFont="1" applyFill="1" applyBorder="1" applyAlignment="1">
      <alignment horizontal="left" vertical="center"/>
    </xf>
    <xf numFmtId="0" fontId="59" fillId="25" borderId="11" xfId="0" applyFont="1" applyFill="1" applyBorder="1" applyAlignment="1">
      <alignment vertical="top" wrapText="1"/>
    </xf>
    <xf numFmtId="0" fontId="28" fillId="25" borderId="13" xfId="0" applyFont="1" applyFill="1" applyBorder="1" applyAlignment="1">
      <alignment vertical="top" wrapText="1"/>
    </xf>
    <xf numFmtId="0" fontId="26" fillId="24" borderId="0" xfId="150" applyFont="1" applyFill="1" applyBorder="1" applyAlignment="1">
      <alignment horizontal="left"/>
    </xf>
    <xf numFmtId="0" fontId="0" fillId="0" borderId="0" xfId="0" applyBorder="1"/>
    <xf numFmtId="0" fontId="31" fillId="0" borderId="0" xfId="148" applyFont="1" applyFill="1" applyBorder="1" applyAlignment="1"/>
    <xf numFmtId="0" fontId="31" fillId="0" borderId="0" xfId="148" applyFont="1" applyFill="1" applyBorder="1" applyAlignment="1">
      <alignment horizontal="left"/>
    </xf>
    <xf numFmtId="0" fontId="31" fillId="0" borderId="0" xfId="148" applyNumberFormat="1" applyFont="1" applyFill="1" applyBorder="1" applyAlignment="1">
      <alignment horizontal="left"/>
    </xf>
    <xf numFmtId="14" fontId="31" fillId="0" borderId="0" xfId="148" applyNumberFormat="1" applyFont="1" applyFill="1" applyBorder="1" applyAlignment="1">
      <alignment horizontal="left"/>
    </xf>
    <xf numFmtId="0" fontId="58" fillId="0" borderId="0" xfId="0" applyFont="1" applyFill="1" applyBorder="1" applyAlignment="1"/>
    <xf numFmtId="0" fontId="55" fillId="0" borderId="0" xfId="0" applyFont="1" applyFill="1" applyBorder="1" applyAlignment="1"/>
    <xf numFmtId="2" fontId="31" fillId="0" borderId="0" xfId="0" applyNumberFormat="1" applyFont="1" applyFill="1" applyBorder="1" applyAlignment="1">
      <alignment horizontal="left" vertical="center"/>
    </xf>
    <xf numFmtId="0" fontId="23" fillId="24" borderId="21" xfId="150" applyFont="1" applyFill="1" applyBorder="1"/>
    <xf numFmtId="0" fontId="23" fillId="24" borderId="23" xfId="150" applyFont="1" applyFill="1" applyBorder="1"/>
    <xf numFmtId="0" fontId="23" fillId="24" borderId="24" xfId="150" applyFont="1" applyFill="1" applyBorder="1"/>
    <xf numFmtId="0" fontId="26" fillId="24" borderId="25" xfId="150" applyFont="1" applyFill="1" applyBorder="1"/>
    <xf numFmtId="0" fontId="23" fillId="24" borderId="26" xfId="150" applyFont="1" applyFill="1" applyBorder="1"/>
    <xf numFmtId="0" fontId="52" fillId="24" borderId="25" xfId="150" applyFont="1" applyFill="1" applyBorder="1"/>
    <xf numFmtId="0" fontId="23" fillId="24" borderId="26" xfId="150" applyNumberFormat="1" applyFont="1" applyFill="1" applyBorder="1"/>
    <xf numFmtId="0" fontId="52" fillId="24" borderId="25" xfId="150" applyFont="1" applyFill="1" applyBorder="1" applyAlignment="1">
      <alignment wrapText="1"/>
    </xf>
    <xf numFmtId="0" fontId="26" fillId="24" borderId="25" xfId="155" applyFont="1" applyFill="1" applyBorder="1"/>
    <xf numFmtId="0" fontId="23" fillId="24" borderId="26" xfId="155" applyFont="1" applyFill="1" applyBorder="1"/>
    <xf numFmtId="0" fontId="28" fillId="24" borderId="11" xfId="155" applyFont="1" applyFill="1" applyBorder="1" applyAlignment="1"/>
    <xf numFmtId="0" fontId="28" fillId="24" borderId="25" xfId="155" applyFont="1" applyFill="1" applyBorder="1" applyAlignment="1"/>
    <xf numFmtId="0" fontId="32" fillId="24" borderId="26" xfId="155" applyFont="1" applyFill="1" applyBorder="1"/>
    <xf numFmtId="0" fontId="3" fillId="24" borderId="25" xfId="155" applyFill="1" applyBorder="1"/>
    <xf numFmtId="0" fontId="3" fillId="24" borderId="26" xfId="155" applyFill="1" applyBorder="1"/>
    <xf numFmtId="0" fontId="3" fillId="24" borderId="27" xfId="155" applyFill="1" applyBorder="1"/>
    <xf numFmtId="0" fontId="3" fillId="24" borderId="21" xfId="155" applyFill="1" applyBorder="1"/>
    <xf numFmtId="0" fontId="3" fillId="24" borderId="28" xfId="155" applyFill="1" applyBorder="1"/>
    <xf numFmtId="0" fontId="3" fillId="24" borderId="23" xfId="155" applyFill="1" applyBorder="1"/>
    <xf numFmtId="0" fontId="3" fillId="24" borderId="20" xfId="155" applyFill="1" applyBorder="1"/>
    <xf numFmtId="0" fontId="3" fillId="24" borderId="24" xfId="155" applyFill="1" applyBorder="1"/>
    <xf numFmtId="0" fontId="0" fillId="24" borderId="25" xfId="0" applyFill="1" applyBorder="1"/>
    <xf numFmtId="0" fontId="27" fillId="25" borderId="11" xfId="155" applyFont="1" applyFill="1" applyBorder="1" applyAlignment="1">
      <alignment horizontal="left"/>
    </xf>
    <xf numFmtId="0" fontId="28" fillId="24" borderId="11" xfId="154" applyFont="1" applyFill="1" applyBorder="1" applyAlignment="1">
      <alignment vertical="top"/>
    </xf>
    <xf numFmtId="0" fontId="28" fillId="24" borderId="27" xfId="154" applyFont="1" applyFill="1" applyBorder="1" applyAlignment="1">
      <alignment vertical="top"/>
    </xf>
    <xf numFmtId="0" fontId="27" fillId="25" borderId="10" xfId="155" applyFont="1" applyFill="1" applyBorder="1" applyAlignment="1">
      <alignment horizontal="left" vertical="center"/>
    </xf>
    <xf numFmtId="0" fontId="3" fillId="24" borderId="26" xfId="155" applyFill="1" applyBorder="1" applyAlignment="1">
      <alignment horizontal="center" vertical="center"/>
    </xf>
    <xf numFmtId="0" fontId="28" fillId="24" borderId="10" xfId="155" applyFont="1" applyFill="1" applyBorder="1"/>
    <xf numFmtId="0" fontId="0" fillId="24" borderId="26" xfId="0" applyFill="1" applyBorder="1"/>
    <xf numFmtId="0" fontId="27" fillId="0" borderId="10" xfId="150" applyFont="1" applyFill="1" applyBorder="1"/>
    <xf numFmtId="0" fontId="37" fillId="24" borderId="25" xfId="155" applyFont="1" applyFill="1" applyBorder="1"/>
    <xf numFmtId="0" fontId="23" fillId="24" borderId="25" xfId="150" applyFont="1" applyFill="1" applyBorder="1"/>
    <xf numFmtId="0" fontId="23" fillId="24" borderId="27" xfId="150" applyFont="1" applyFill="1" applyBorder="1"/>
    <xf numFmtId="0" fontId="0" fillId="24" borderId="21" xfId="0" applyFill="1" applyBorder="1"/>
    <xf numFmtId="0" fontId="0" fillId="24" borderId="28" xfId="0" applyFill="1" applyBorder="1"/>
    <xf numFmtId="0" fontId="25" fillId="24" borderId="23" xfId="150" applyFont="1" applyFill="1" applyBorder="1" applyAlignment="1">
      <alignment horizontal="left" indent="1"/>
    </xf>
    <xf numFmtId="0" fontId="0" fillId="24" borderId="20" xfId="0" applyFill="1" applyBorder="1"/>
    <xf numFmtId="0" fontId="0" fillId="24" borderId="24" xfId="0" applyFill="1" applyBorder="1"/>
    <xf numFmtId="0" fontId="20" fillId="24" borderId="25" xfId="150" applyFill="1" applyBorder="1"/>
    <xf numFmtId="0" fontId="28" fillId="24" borderId="10" xfId="150" applyFont="1" applyFill="1" applyBorder="1"/>
    <xf numFmtId="0" fontId="28" fillId="0" borderId="10" xfId="150" applyFont="1" applyFill="1" applyBorder="1"/>
    <xf numFmtId="0" fontId="27" fillId="26" borderId="10" xfId="150" applyFont="1" applyFill="1" applyBorder="1"/>
    <xf numFmtId="0" fontId="27" fillId="24" borderId="10" xfId="150" applyFont="1" applyFill="1" applyBorder="1"/>
    <xf numFmtId="0" fontId="27" fillId="24" borderId="25" xfId="150" applyFont="1" applyFill="1" applyBorder="1"/>
    <xf numFmtId="0" fontId="20" fillId="24" borderId="27" xfId="150" applyFill="1" applyBorder="1"/>
    <xf numFmtId="0" fontId="20" fillId="24" borderId="21" xfId="150" applyFill="1" applyBorder="1"/>
    <xf numFmtId="0" fontId="20" fillId="24" borderId="23" xfId="150" applyFill="1" applyBorder="1"/>
    <xf numFmtId="0" fontId="20" fillId="24" borderId="20" xfId="150" applyFill="1" applyBorder="1"/>
    <xf numFmtId="0" fontId="25" fillId="24" borderId="25" xfId="150" applyFont="1" applyFill="1" applyBorder="1" applyAlignment="1">
      <alignment horizontal="left" indent="1"/>
    </xf>
    <xf numFmtId="0" fontId="20" fillId="0" borderId="25" xfId="150" applyBorder="1"/>
    <xf numFmtId="0" fontId="59" fillId="24" borderId="25" xfId="150" applyFont="1" applyFill="1" applyBorder="1"/>
    <xf numFmtId="0" fontId="28" fillId="24" borderId="11" xfId="150" applyFont="1" applyFill="1" applyBorder="1" applyAlignment="1"/>
    <xf numFmtId="3" fontId="27" fillId="26" borderId="11" xfId="155" applyNumberFormat="1" applyFont="1" applyFill="1" applyBorder="1" applyAlignment="1"/>
    <xf numFmtId="3" fontId="27" fillId="24" borderId="25" xfId="155" applyNumberFormat="1" applyFont="1" applyFill="1" applyBorder="1" applyAlignment="1"/>
    <xf numFmtId="0" fontId="23" fillId="24" borderId="27" xfId="150" applyFont="1" applyFill="1" applyBorder="1" applyAlignment="1"/>
    <xf numFmtId="0" fontId="23" fillId="24" borderId="21" xfId="150" applyFont="1" applyFill="1" applyBorder="1" applyAlignment="1"/>
    <xf numFmtId="0" fontId="20" fillId="24" borderId="21" xfId="150" applyFill="1" applyBorder="1" applyAlignment="1"/>
    <xf numFmtId="3" fontId="23" fillId="24" borderId="21" xfId="150" applyNumberFormat="1" applyFont="1" applyFill="1" applyBorder="1" applyAlignment="1">
      <alignment horizontal="center"/>
    </xf>
    <xf numFmtId="0" fontId="23" fillId="24" borderId="23" xfId="150" applyFont="1" applyFill="1" applyBorder="1" applyAlignment="1"/>
    <xf numFmtId="0" fontId="23" fillId="24" borderId="20" xfId="150" applyFont="1" applyFill="1" applyBorder="1" applyAlignment="1"/>
    <xf numFmtId="0" fontId="20" fillId="24" borderId="20" xfId="150" applyFill="1" applyBorder="1" applyAlignment="1"/>
    <xf numFmtId="3" fontId="23" fillId="24" borderId="20" xfId="150" applyNumberFormat="1" applyFont="1" applyFill="1" applyBorder="1" applyAlignment="1">
      <alignment horizontal="center"/>
    </xf>
    <xf numFmtId="0" fontId="59" fillId="24" borderId="25" xfId="150" applyFont="1" applyFill="1" applyBorder="1" applyAlignment="1"/>
    <xf numFmtId="0" fontId="26" fillId="24" borderId="25" xfId="150" applyFont="1" applyFill="1" applyBorder="1" applyAlignment="1"/>
    <xf numFmtId="0" fontId="23" fillId="24" borderId="25" xfId="150" applyFont="1" applyFill="1" applyBorder="1" applyAlignment="1"/>
    <xf numFmtId="0" fontId="59" fillId="24" borderId="25" xfId="150" applyFont="1" applyFill="1" applyBorder="1" applyAlignment="1">
      <alignment horizontal="left"/>
    </xf>
    <xf numFmtId="0" fontId="27" fillId="24" borderId="25" xfId="150" applyFont="1" applyFill="1" applyBorder="1" applyAlignment="1"/>
    <xf numFmtId="0" fontId="20" fillId="24" borderId="26" xfId="150" applyFill="1" applyBorder="1"/>
    <xf numFmtId="0" fontId="23" fillId="25" borderId="23" xfId="150" applyFont="1" applyFill="1" applyBorder="1"/>
    <xf numFmtId="0" fontId="23" fillId="25" borderId="20" xfId="150" applyFont="1" applyFill="1" applyBorder="1"/>
    <xf numFmtId="0" fontId="23" fillId="25" borderId="24" xfId="150" applyFont="1" applyFill="1" applyBorder="1"/>
    <xf numFmtId="0" fontId="23" fillId="25" borderId="27" xfId="150" applyFont="1" applyFill="1" applyBorder="1"/>
    <xf numFmtId="0" fontId="23" fillId="25" borderId="21" xfId="150" applyFont="1" applyFill="1" applyBorder="1"/>
    <xf numFmtId="0" fontId="23" fillId="25" borderId="28" xfId="150" applyFont="1" applyFill="1" applyBorder="1"/>
    <xf numFmtId="0" fontId="0" fillId="0" borderId="33" xfId="0" applyBorder="1"/>
    <xf numFmtId="0" fontId="0" fillId="0" borderId="34" xfId="0" pivotButton="1" applyBorder="1"/>
    <xf numFmtId="0" fontId="0" fillId="0" borderId="35" xfId="0" applyBorder="1"/>
    <xf numFmtId="0" fontId="0" fillId="0" borderId="34" xfId="0" applyBorder="1"/>
    <xf numFmtId="0" fontId="0" fillId="0" borderId="36" xfId="0" pivotButton="1" applyBorder="1"/>
    <xf numFmtId="0" fontId="0" fillId="0" borderId="37" xfId="0" applyBorder="1"/>
    <xf numFmtId="0" fontId="0" fillId="0" borderId="38" xfId="0" pivotButton="1" applyBorder="1"/>
    <xf numFmtId="0" fontId="0" fillId="0" borderId="39" xfId="0" applyBorder="1"/>
    <xf numFmtId="0" fontId="0" fillId="0" borderId="40" xfId="0" applyBorder="1"/>
    <xf numFmtId="0" fontId="0" fillId="0" borderId="41" xfId="0" applyNumberFormat="1" applyBorder="1"/>
    <xf numFmtId="0" fontId="0" fillId="0" borderId="35" xfId="0" applyNumberFormat="1" applyBorder="1"/>
    <xf numFmtId="3" fontId="28" fillId="0" borderId="10" xfId="151" applyNumberFormat="1" applyFont="1" applyFill="1" applyBorder="1" applyAlignment="1">
      <alignment horizontal="center"/>
    </xf>
    <xf numFmtId="3" fontId="28" fillId="24" borderId="10" xfId="156" applyNumberFormat="1" applyFont="1" applyFill="1" applyBorder="1" applyAlignment="1">
      <alignment horizontal="center"/>
    </xf>
    <xf numFmtId="3" fontId="28" fillId="0" borderId="10" xfId="156" applyNumberFormat="1" applyFont="1" applyFill="1" applyBorder="1" applyAlignment="1">
      <alignment horizontal="center"/>
    </xf>
    <xf numFmtId="9" fontId="28" fillId="24" borderId="10" xfId="156" applyNumberFormat="1" applyFont="1" applyFill="1" applyBorder="1" applyAlignment="1">
      <alignment horizontal="center"/>
    </xf>
    <xf numFmtId="0" fontId="33" fillId="28" borderId="10" xfId="144" applyFont="1" applyFill="1" applyBorder="1" applyAlignment="1">
      <alignment horizontal="left" vertical="top" wrapText="1"/>
    </xf>
    <xf numFmtId="0" fontId="33" fillId="28" borderId="10" xfId="144" applyFont="1" applyFill="1" applyBorder="1" applyAlignment="1">
      <alignment vertical="top" wrapText="1"/>
    </xf>
    <xf numFmtId="0" fontId="33" fillId="28" borderId="22" xfId="144" applyFont="1" applyFill="1" applyBorder="1" applyAlignment="1">
      <alignment horizontal="left" vertical="top" wrapText="1"/>
    </xf>
    <xf numFmtId="0" fontId="33" fillId="28" borderId="22" xfId="144" applyFont="1" applyFill="1" applyBorder="1" applyAlignment="1">
      <alignment horizontal="center" vertical="top" wrapText="1"/>
    </xf>
    <xf numFmtId="0" fontId="33" fillId="28" borderId="10" xfId="144" applyFont="1" applyFill="1" applyBorder="1" applyAlignment="1">
      <alignment horizontal="center" vertical="top" wrapText="1"/>
    </xf>
    <xf numFmtId="0" fontId="33" fillId="29" borderId="10" xfId="144" applyFont="1" applyFill="1" applyBorder="1" applyAlignment="1">
      <alignment vertical="top" wrapText="1"/>
    </xf>
    <xf numFmtId="0" fontId="42" fillId="30" borderId="10" xfId="135" applyFont="1" applyFill="1" applyBorder="1" applyAlignment="1">
      <alignment horizontal="left" vertical="top" wrapText="1"/>
    </xf>
    <xf numFmtId="0" fontId="42" fillId="30" borderId="10" xfId="135" applyFont="1" applyFill="1" applyBorder="1" applyAlignment="1">
      <alignment vertical="top" wrapText="1"/>
    </xf>
    <xf numFmtId="0" fontId="42" fillId="30" borderId="11" xfId="135" applyFont="1" applyFill="1" applyBorder="1" applyAlignment="1">
      <alignment horizontal="center" vertical="top" wrapText="1"/>
    </xf>
    <xf numFmtId="0" fontId="42" fillId="30" borderId="29" xfId="135" applyFont="1" applyFill="1" applyBorder="1" applyAlignment="1">
      <alignment horizontal="center" vertical="top" wrapText="1"/>
    </xf>
    <xf numFmtId="0" fontId="42" fillId="30" borderId="30" xfId="135" applyFont="1" applyFill="1" applyBorder="1" applyAlignment="1">
      <alignment horizontal="center" vertical="top" wrapText="1"/>
    </xf>
    <xf numFmtId="0" fontId="42" fillId="30" borderId="31" xfId="135" applyFont="1" applyFill="1" applyBorder="1" applyAlignment="1">
      <alignment horizontal="center" vertical="top" wrapText="1"/>
    </xf>
    <xf numFmtId="0" fontId="42" fillId="30" borderId="10" xfId="135" applyFont="1" applyFill="1" applyBorder="1" applyAlignment="1">
      <alignment horizontal="center" vertical="top" wrapText="1"/>
    </xf>
    <xf numFmtId="1" fontId="42" fillId="30" borderId="10" xfId="135" applyNumberFormat="1" applyFont="1" applyFill="1" applyBorder="1" applyAlignment="1">
      <alignment vertical="top" wrapText="1"/>
    </xf>
    <xf numFmtId="0" fontId="42" fillId="27" borderId="10" xfId="135" applyFont="1" applyFill="1" applyBorder="1" applyAlignment="1">
      <alignment vertical="top" wrapText="1"/>
    </xf>
    <xf numFmtId="0" fontId="42" fillId="27" borderId="10" xfId="144" applyFont="1" applyFill="1" applyBorder="1" applyAlignment="1">
      <alignment horizontal="center" vertical="top" wrapText="1"/>
    </xf>
    <xf numFmtId="0" fontId="42" fillId="27" borderId="10" xfId="135" quotePrefix="1" applyFont="1" applyFill="1" applyBorder="1" applyAlignment="1">
      <alignment vertical="top" wrapText="1"/>
    </xf>
    <xf numFmtId="0" fontId="31" fillId="0" borderId="0" xfId="131" applyFont="1" applyBorder="1" applyAlignment="1">
      <alignment horizontal="left"/>
    </xf>
    <xf numFmtId="0" fontId="41" fillId="0" borderId="0" xfId="129" applyFont="1" applyFill="1" applyBorder="1" applyAlignment="1">
      <alignment horizontal="left"/>
    </xf>
    <xf numFmtId="0" fontId="41" fillId="0" borderId="0" xfId="129" applyFont="1" applyFill="1" applyBorder="1" applyAlignment="1"/>
    <xf numFmtId="0" fontId="31" fillId="0" borderId="0" xfId="131" applyFont="1"/>
    <xf numFmtId="0" fontId="41" fillId="0" borderId="0" xfId="129" applyNumberFormat="1" applyFont="1" applyFill="1" applyBorder="1" applyAlignment="1">
      <alignment horizontal="left"/>
    </xf>
    <xf numFmtId="0" fontId="43" fillId="0" borderId="0" xfId="129" applyFont="1" applyFill="1" applyBorder="1" applyAlignment="1">
      <alignment horizontal="left"/>
    </xf>
    <xf numFmtId="165" fontId="41" fillId="0" borderId="0" xfId="142" applyNumberFormat="1" applyFont="1" applyFill="1" applyBorder="1" applyAlignment="1">
      <alignment horizontal="right" wrapText="1"/>
    </xf>
    <xf numFmtId="0" fontId="41" fillId="0" borderId="0" xfId="129" applyNumberFormat="1" applyFont="1" applyFill="1" applyBorder="1" applyAlignment="1">
      <alignment horizontal="center"/>
    </xf>
    <xf numFmtId="0" fontId="31" fillId="0" borderId="0" xfId="135" applyFont="1" applyFill="1" applyBorder="1" applyAlignment="1">
      <alignment horizontal="left" vertical="center"/>
    </xf>
    <xf numFmtId="1" fontId="31" fillId="27" borderId="0" xfId="131" applyNumberFormat="1" applyFont="1" applyFill="1" applyBorder="1" applyAlignment="1">
      <alignment horizontal="center" vertical="center"/>
    </xf>
    <xf numFmtId="0" fontId="44" fillId="0" borderId="0" xfId="131" applyFont="1" applyBorder="1" applyAlignment="1">
      <alignment horizontal="center" vertical="center"/>
    </xf>
    <xf numFmtId="0" fontId="44" fillId="0" borderId="23" xfId="131" applyFont="1" applyBorder="1" applyAlignment="1">
      <alignment horizontal="center" vertical="center"/>
    </xf>
    <xf numFmtId="0" fontId="44" fillId="0" borderId="20" xfId="131" applyFont="1" applyBorder="1" applyAlignment="1">
      <alignment horizontal="center" vertical="center"/>
    </xf>
    <xf numFmtId="0" fontId="44" fillId="0" borderId="24" xfId="131" applyFont="1" applyBorder="1" applyAlignment="1">
      <alignment horizontal="center" vertical="center"/>
    </xf>
    <xf numFmtId="1" fontId="44" fillId="0" borderId="0" xfId="131" applyNumberFormat="1" applyFont="1" applyBorder="1" applyAlignment="1">
      <alignment horizontal="center" vertical="center"/>
    </xf>
    <xf numFmtId="0" fontId="31" fillId="0" borderId="0" xfId="131" applyFont="1" applyBorder="1" applyAlignment="1">
      <alignment horizontal="center" vertical="center"/>
    </xf>
    <xf numFmtId="14" fontId="44" fillId="0" borderId="0" xfId="135" applyNumberFormat="1" applyFont="1" applyFill="1" applyBorder="1" applyAlignment="1">
      <alignment horizontal="center" vertical="center"/>
    </xf>
    <xf numFmtId="0" fontId="47" fillId="0" borderId="0" xfId="121" applyFont="1" applyFill="1" applyBorder="1" applyAlignment="1">
      <alignment horizontal="center" wrapText="1"/>
    </xf>
    <xf numFmtId="0" fontId="44" fillId="0" borderId="0" xfId="131" applyFont="1" applyFill="1" applyBorder="1" applyAlignment="1">
      <alignment horizontal="center" vertical="center"/>
    </xf>
    <xf numFmtId="0" fontId="44" fillId="0" borderId="25" xfId="131" applyFont="1" applyBorder="1" applyAlignment="1">
      <alignment horizontal="center" vertical="center"/>
    </xf>
    <xf numFmtId="0" fontId="44" fillId="0" borderId="26" xfId="131" applyFont="1" applyBorder="1" applyAlignment="1">
      <alignment horizontal="center" vertical="center"/>
    </xf>
    <xf numFmtId="0" fontId="31" fillId="0" borderId="0" xfId="131" applyFont="1" applyFill="1"/>
    <xf numFmtId="0" fontId="31" fillId="0" borderId="0" xfId="131" applyFont="1" applyFill="1" applyBorder="1" applyAlignment="1">
      <alignment horizontal="center" vertical="center"/>
    </xf>
    <xf numFmtId="0" fontId="41" fillId="0" borderId="0" xfId="129" applyFont="1" applyBorder="1" applyAlignment="1"/>
    <xf numFmtId="0" fontId="31" fillId="0" borderId="0" xfId="131" applyFont="1" applyFill="1" applyBorder="1" applyAlignment="1">
      <alignment horizontal="left"/>
    </xf>
    <xf numFmtId="0" fontId="44" fillId="0" borderId="25" xfId="131" applyFont="1" applyFill="1" applyBorder="1" applyAlignment="1">
      <alignment horizontal="center" vertical="center"/>
    </xf>
    <xf numFmtId="0" fontId="44" fillId="0" borderId="26" xfId="131" applyFont="1" applyFill="1" applyBorder="1" applyAlignment="1">
      <alignment horizontal="center" vertical="center"/>
    </xf>
    <xf numFmtId="0" fontId="31" fillId="0" borderId="0" xfId="129" applyFont="1" applyFill="1" applyBorder="1" applyAlignment="1">
      <alignment horizontal="left"/>
    </xf>
    <xf numFmtId="0" fontId="46" fillId="0" borderId="0" xfId="129" applyFont="1" applyFill="1" applyBorder="1" applyAlignment="1">
      <alignment horizontal="left"/>
    </xf>
    <xf numFmtId="0" fontId="31" fillId="0" borderId="0" xfId="129" applyFont="1" applyFill="1" applyBorder="1" applyAlignment="1">
      <alignment horizontal="center"/>
    </xf>
    <xf numFmtId="0" fontId="41" fillId="0" borderId="0" xfId="129" applyFont="1" applyFill="1" applyBorder="1" applyAlignment="1">
      <alignment horizontal="left" wrapText="1"/>
    </xf>
    <xf numFmtId="0" fontId="31" fillId="0" borderId="0" xfId="131" applyFont="1" applyBorder="1"/>
    <xf numFmtId="0" fontId="41" fillId="0" borderId="0" xfId="144" applyFont="1" applyFill="1" applyBorder="1" applyAlignment="1">
      <alignment horizontal="left"/>
    </xf>
    <xf numFmtId="0" fontId="41" fillId="0" borderId="0" xfId="144" applyFont="1" applyFill="1" applyBorder="1" applyAlignment="1"/>
    <xf numFmtId="14" fontId="41" fillId="0" borderId="0" xfId="144" applyNumberFormat="1" applyFont="1" applyFill="1" applyBorder="1" applyAlignment="1">
      <alignment horizontal="left"/>
    </xf>
    <xf numFmtId="0" fontId="41" fillId="0" borderId="0" xfId="144" applyNumberFormat="1" applyFont="1" applyFill="1" applyBorder="1" applyAlignment="1">
      <alignment horizontal="left"/>
    </xf>
    <xf numFmtId="0" fontId="43" fillId="0" borderId="0" xfId="144" applyFont="1" applyFill="1" applyBorder="1" applyAlignment="1">
      <alignment horizontal="left"/>
    </xf>
    <xf numFmtId="165" fontId="41" fillId="0" borderId="0" xfId="142" applyNumberFormat="1" applyFont="1" applyFill="1" applyBorder="1" applyAlignment="1">
      <alignment horizontal="right"/>
    </xf>
    <xf numFmtId="14" fontId="41" fillId="0" borderId="0" xfId="144" applyNumberFormat="1" applyFont="1" applyFill="1" applyBorder="1" applyAlignment="1">
      <alignment horizontal="center"/>
    </xf>
    <xf numFmtId="0" fontId="41" fillId="0" borderId="0" xfId="120" applyNumberFormat="1" applyFont="1" applyFill="1" applyBorder="1" applyAlignment="1">
      <alignment horizontal="center" wrapText="1"/>
    </xf>
    <xf numFmtId="0" fontId="41" fillId="0" borderId="0" xfId="144" applyFont="1" applyBorder="1" applyAlignment="1"/>
    <xf numFmtId="0" fontId="31" fillId="0" borderId="0" xfId="139" applyFont="1" applyFill="1" applyBorder="1" applyAlignment="1">
      <alignment vertical="center" wrapText="1"/>
    </xf>
    <xf numFmtId="0" fontId="44" fillId="0" borderId="0" xfId="131" applyFont="1" applyBorder="1" applyAlignment="1">
      <alignment horizontal="center" wrapText="1"/>
    </xf>
    <xf numFmtId="2" fontId="31" fillId="27" borderId="0" xfId="131" applyNumberFormat="1" applyFont="1" applyFill="1" applyBorder="1" applyAlignment="1">
      <alignment horizontal="center" vertical="center"/>
    </xf>
    <xf numFmtId="2" fontId="31" fillId="27" borderId="25" xfId="131" applyNumberFormat="1" applyFont="1" applyFill="1" applyBorder="1" applyAlignment="1">
      <alignment horizontal="center" vertical="center"/>
    </xf>
    <xf numFmtId="1" fontId="31" fillId="0" borderId="0" xfId="131" applyNumberFormat="1" applyFont="1" applyBorder="1" applyAlignment="1">
      <alignment horizontal="center" vertical="center"/>
    </xf>
    <xf numFmtId="14" fontId="41" fillId="0" borderId="0" xfId="120" applyNumberFormat="1" applyFont="1" applyFill="1" applyBorder="1" applyAlignment="1">
      <alignment horizontal="center" wrapText="1"/>
    </xf>
    <xf numFmtId="0" fontId="31" fillId="0" borderId="0" xfId="121" applyFont="1" applyFill="1" applyBorder="1" applyAlignment="1">
      <alignment horizontal="center" wrapText="1"/>
    </xf>
    <xf numFmtId="0" fontId="31" fillId="0" borderId="0" xfId="131" applyFont="1" applyFill="1" applyBorder="1"/>
    <xf numFmtId="0" fontId="41" fillId="0" borderId="0" xfId="153" applyFont="1" applyFill="1" applyBorder="1" applyAlignment="1">
      <alignment horizontal="left"/>
    </xf>
    <xf numFmtId="0" fontId="31" fillId="0" borderId="0" xfId="153" applyFont="1" applyFill="1" applyBorder="1" applyAlignment="1">
      <alignment horizontal="left"/>
    </xf>
    <xf numFmtId="0" fontId="41" fillId="0" borderId="0" xfId="153" applyFont="1" applyFill="1" applyBorder="1" applyAlignment="1"/>
    <xf numFmtId="14" fontId="41" fillId="0" borderId="0" xfId="153" applyNumberFormat="1" applyFont="1" applyFill="1" applyBorder="1" applyAlignment="1">
      <alignment horizontal="left"/>
    </xf>
    <xf numFmtId="0" fontId="41" fillId="0" borderId="0" xfId="153" applyNumberFormat="1" applyFont="1" applyFill="1" applyBorder="1" applyAlignment="1">
      <alignment horizontal="left"/>
    </xf>
    <xf numFmtId="0" fontId="43" fillId="0" borderId="0" xfId="153" applyFont="1" applyFill="1" applyBorder="1" applyAlignment="1">
      <alignment horizontal="left"/>
    </xf>
    <xf numFmtId="165" fontId="31" fillId="0" borderId="0" xfId="142" applyNumberFormat="1" applyFont="1" applyFill="1" applyBorder="1" applyAlignment="1">
      <alignment horizontal="right"/>
    </xf>
    <xf numFmtId="14" fontId="41" fillId="0" borderId="0" xfId="153" applyNumberFormat="1" applyFont="1" applyFill="1" applyBorder="1" applyAlignment="1">
      <alignment horizontal="center"/>
    </xf>
    <xf numFmtId="0" fontId="46" fillId="0" borderId="0" xfId="144" applyFont="1" applyFill="1" applyBorder="1" applyAlignment="1">
      <alignment horizontal="left"/>
    </xf>
    <xf numFmtId="0" fontId="31" fillId="0" borderId="0" xfId="144" applyFont="1" applyFill="1" applyBorder="1" applyAlignment="1">
      <alignment horizontal="left"/>
    </xf>
    <xf numFmtId="0" fontId="31" fillId="0" borderId="0" xfId="144" applyFont="1" applyFill="1" applyBorder="1" applyAlignment="1"/>
    <xf numFmtId="14" fontId="31" fillId="0" borderId="0" xfId="144" applyNumberFormat="1" applyFont="1" applyFill="1" applyBorder="1" applyAlignment="1">
      <alignment horizontal="left"/>
    </xf>
    <xf numFmtId="0" fontId="31" fillId="0" borderId="0" xfId="144" applyNumberFormat="1" applyFont="1" applyFill="1" applyBorder="1" applyAlignment="1">
      <alignment horizontal="left"/>
    </xf>
    <xf numFmtId="14" fontId="31" fillId="0" borderId="0" xfId="144" applyNumberFormat="1" applyFont="1" applyFill="1" applyBorder="1" applyAlignment="1">
      <alignment horizontal="center"/>
    </xf>
    <xf numFmtId="0" fontId="31" fillId="0" borderId="0" xfId="120" applyNumberFormat="1" applyFont="1" applyFill="1" applyBorder="1" applyAlignment="1">
      <alignment horizontal="center" wrapText="1"/>
    </xf>
    <xf numFmtId="0" fontId="31" fillId="0" borderId="0" xfId="144" applyFont="1" applyBorder="1" applyAlignment="1"/>
    <xf numFmtId="0" fontId="31" fillId="0" borderId="0" xfId="131" applyFont="1" applyBorder="1" applyAlignment="1">
      <alignment horizontal="center" wrapText="1"/>
    </xf>
    <xf numFmtId="0" fontId="31" fillId="0" borderId="26" xfId="131" applyFont="1" applyBorder="1" applyAlignment="1">
      <alignment horizontal="center" vertical="center"/>
    </xf>
    <xf numFmtId="165" fontId="41" fillId="0" borderId="0" xfId="146" applyNumberFormat="1" applyFont="1" applyFill="1" applyBorder="1" applyAlignment="1">
      <alignment horizontal="right"/>
    </xf>
    <xf numFmtId="0" fontId="31" fillId="0" borderId="0" xfId="131" applyFont="1" applyFill="1" applyBorder="1" applyAlignment="1"/>
    <xf numFmtId="0" fontId="41" fillId="0" borderId="0" xfId="153" applyNumberFormat="1" applyFont="1" applyFill="1" applyBorder="1" applyAlignment="1">
      <alignment horizontal="center"/>
    </xf>
    <xf numFmtId="0" fontId="41" fillId="0" borderId="0" xfId="124" applyNumberFormat="1" applyFont="1" applyFill="1" applyBorder="1" applyAlignment="1">
      <alignment horizontal="center" wrapText="1"/>
    </xf>
    <xf numFmtId="0" fontId="31" fillId="0" borderId="0" xfId="125" applyFont="1" applyFill="1" applyBorder="1" applyAlignment="1">
      <alignment horizontal="center" wrapText="1"/>
    </xf>
    <xf numFmtId="165" fontId="41" fillId="0" borderId="0" xfId="153" applyNumberFormat="1" applyFont="1" applyFill="1" applyBorder="1" applyAlignment="1">
      <alignment horizontal="right"/>
    </xf>
    <xf numFmtId="2" fontId="31" fillId="27" borderId="26" xfId="131" applyNumberFormat="1" applyFont="1" applyFill="1" applyBorder="1" applyAlignment="1">
      <alignment horizontal="center" vertical="center"/>
    </xf>
    <xf numFmtId="0" fontId="46" fillId="0" borderId="0" xfId="153" applyFont="1" applyFill="1" applyBorder="1" applyAlignment="1">
      <alignment horizontal="left"/>
    </xf>
    <xf numFmtId="0" fontId="47" fillId="0" borderId="0" xfId="125" applyFont="1" applyFill="1" applyBorder="1" applyAlignment="1">
      <alignment horizontal="center" wrapText="1"/>
    </xf>
    <xf numFmtId="0" fontId="44" fillId="0" borderId="0" xfId="144" applyFont="1" applyFill="1" applyBorder="1" applyAlignment="1">
      <alignment horizontal="center" vertical="center"/>
    </xf>
    <xf numFmtId="0" fontId="44" fillId="0" borderId="26" xfId="144" applyFont="1" applyFill="1" applyBorder="1" applyAlignment="1">
      <alignment horizontal="center" vertical="center"/>
    </xf>
    <xf numFmtId="0" fontId="41" fillId="0" borderId="0" xfId="153" applyFont="1" applyBorder="1" applyAlignment="1"/>
    <xf numFmtId="1" fontId="31" fillId="0" borderId="0" xfId="131" applyNumberFormat="1" applyFont="1" applyFill="1" applyBorder="1" applyAlignment="1">
      <alignment horizontal="center" vertical="center"/>
    </xf>
    <xf numFmtId="2" fontId="31" fillId="27" borderId="26" xfId="139" applyNumberFormat="1" applyFont="1" applyFill="1" applyBorder="1" applyAlignment="1">
      <alignment horizontal="center" vertical="center"/>
    </xf>
    <xf numFmtId="2" fontId="31" fillId="27" borderId="0" xfId="139" applyNumberFormat="1" applyFont="1" applyFill="1" applyBorder="1" applyAlignment="1">
      <alignment horizontal="center" vertical="center"/>
    </xf>
    <xf numFmtId="0" fontId="47" fillId="0" borderId="0" xfId="153" applyNumberFormat="1" applyFont="1" applyFill="1" applyBorder="1" applyAlignment="1">
      <alignment horizontal="center"/>
    </xf>
    <xf numFmtId="14" fontId="47" fillId="0" borderId="0" xfId="144" applyNumberFormat="1" applyFont="1" applyFill="1" applyBorder="1" applyAlignment="1">
      <alignment horizontal="center"/>
    </xf>
    <xf numFmtId="0" fontId="44" fillId="0" borderId="25" xfId="144" applyFont="1" applyFill="1" applyBorder="1" applyAlignment="1">
      <alignment horizontal="center" vertical="center"/>
    </xf>
    <xf numFmtId="0" fontId="44" fillId="0" borderId="0" xfId="131" applyFont="1" applyFill="1" applyBorder="1" applyAlignment="1">
      <alignment horizontal="center" wrapText="1"/>
    </xf>
    <xf numFmtId="0" fontId="31" fillId="0" borderId="0" xfId="153" applyFont="1" applyFill="1" applyBorder="1" applyAlignment="1"/>
    <xf numFmtId="0" fontId="31" fillId="0" borderId="0" xfId="153" applyNumberFormat="1" applyFont="1" applyFill="1" applyBorder="1" applyAlignment="1">
      <alignment horizontal="left"/>
    </xf>
    <xf numFmtId="14" fontId="31" fillId="0" borderId="0" xfId="153" applyNumberFormat="1" applyFont="1" applyFill="1" applyBorder="1" applyAlignment="1">
      <alignment horizontal="left"/>
    </xf>
    <xf numFmtId="165" fontId="31" fillId="0" borderId="0" xfId="146" applyNumberFormat="1" applyFont="1" applyFill="1" applyBorder="1" applyAlignment="1">
      <alignment horizontal="right"/>
    </xf>
    <xf numFmtId="0" fontId="31" fillId="0" borderId="0" xfId="153" applyNumberFormat="1" applyFont="1" applyFill="1" applyBorder="1" applyAlignment="1">
      <alignment horizontal="center"/>
    </xf>
    <xf numFmtId="0" fontId="31" fillId="0" borderId="0" xfId="124" applyNumberFormat="1" applyFont="1" applyFill="1" applyBorder="1" applyAlignment="1">
      <alignment horizontal="center" wrapText="1"/>
    </xf>
    <xf numFmtId="0" fontId="31" fillId="0" borderId="0" xfId="153" applyFont="1" applyBorder="1" applyAlignment="1"/>
    <xf numFmtId="0" fontId="38" fillId="0" borderId="0" xfId="131" applyFont="1" applyFill="1" applyBorder="1" applyAlignment="1"/>
    <xf numFmtId="0" fontId="47" fillId="0" borderId="0" xfId="144" applyFont="1" applyFill="1" applyBorder="1" applyAlignment="1">
      <alignment horizontal="center" vertical="center"/>
    </xf>
    <xf numFmtId="0" fontId="47" fillId="0" borderId="25" xfId="144" applyFont="1" applyFill="1" applyBorder="1" applyAlignment="1">
      <alignment horizontal="center" vertical="center"/>
    </xf>
    <xf numFmtId="0" fontId="47" fillId="0" borderId="26" xfId="131" applyFont="1" applyBorder="1" applyAlignment="1">
      <alignment horizontal="center" vertical="center"/>
    </xf>
    <xf numFmtId="0" fontId="47" fillId="0" borderId="0" xfId="131" applyFont="1" applyBorder="1" applyAlignment="1">
      <alignment horizontal="center" vertical="center"/>
    </xf>
    <xf numFmtId="0" fontId="46" fillId="0" borderId="0" xfId="131" applyFont="1" applyFill="1" applyBorder="1" applyAlignment="1">
      <alignment horizontal="center" vertical="center"/>
    </xf>
    <xf numFmtId="0" fontId="44" fillId="0" borderId="0" xfId="131" applyFont="1" applyBorder="1" applyAlignment="1">
      <alignment horizontal="center"/>
    </xf>
    <xf numFmtId="0" fontId="44" fillId="0" borderId="0" xfId="144" applyFont="1" applyFill="1" applyBorder="1" applyAlignment="1">
      <alignment horizontal="center"/>
    </xf>
    <xf numFmtId="0" fontId="46" fillId="0" borderId="0" xfId="153" applyFont="1" applyFill="1" applyBorder="1" applyAlignment="1"/>
    <xf numFmtId="2" fontId="31" fillId="0" borderId="0" xfId="131" applyNumberFormat="1" applyFont="1" applyFill="1" applyBorder="1" applyAlignment="1">
      <alignment horizontal="left" vertical="center"/>
    </xf>
    <xf numFmtId="0" fontId="31" fillId="0" borderId="0" xfId="149" applyFont="1" applyFill="1" applyBorder="1" applyAlignment="1">
      <alignment horizontal="left"/>
    </xf>
    <xf numFmtId="0" fontId="46" fillId="0" borderId="0" xfId="149" applyFont="1" applyFill="1" applyBorder="1" applyAlignment="1">
      <alignment horizontal="left"/>
    </xf>
    <xf numFmtId="0" fontId="31" fillId="0" borderId="0" xfId="149" applyFont="1" applyFill="1" applyBorder="1" applyAlignment="1"/>
    <xf numFmtId="0" fontId="31" fillId="0" borderId="0" xfId="149" applyNumberFormat="1" applyFont="1" applyFill="1" applyBorder="1" applyAlignment="1">
      <alignment horizontal="left"/>
    </xf>
    <xf numFmtId="0" fontId="43" fillId="0" borderId="0" xfId="149" applyFont="1" applyFill="1" applyBorder="1" applyAlignment="1">
      <alignment horizontal="left"/>
    </xf>
    <xf numFmtId="14" fontId="31" fillId="0" borderId="0" xfId="149" applyNumberFormat="1" applyFont="1" applyFill="1" applyBorder="1" applyAlignment="1">
      <alignment horizontal="left"/>
    </xf>
    <xf numFmtId="0" fontId="46" fillId="0" borderId="0" xfId="149" applyNumberFormat="1" applyFont="1" applyFill="1" applyBorder="1" applyAlignment="1">
      <alignment horizontal="center"/>
    </xf>
    <xf numFmtId="0" fontId="46" fillId="0" borderId="0" xfId="149" applyFont="1" applyFill="1" applyBorder="1" applyAlignment="1"/>
    <xf numFmtId="0" fontId="31" fillId="0" borderId="0" xfId="131" applyFont="1" applyFill="1" applyBorder="1" applyAlignment="1">
      <alignment horizontal="center"/>
    </xf>
    <xf numFmtId="1" fontId="44" fillId="0" borderId="0" xfId="139" applyNumberFormat="1" applyFont="1" applyFill="1" applyBorder="1" applyAlignment="1">
      <alignment horizontal="center" vertical="center"/>
    </xf>
    <xf numFmtId="0" fontId="31" fillId="0" borderId="0" xfId="131" applyNumberFormat="1" applyFont="1" applyBorder="1" applyAlignment="1">
      <alignment horizontal="center" vertical="center"/>
    </xf>
    <xf numFmtId="1" fontId="43" fillId="0" borderId="0" xfId="131" applyNumberFormat="1" applyFont="1" applyBorder="1" applyAlignment="1"/>
    <xf numFmtId="0" fontId="31" fillId="0" borderId="0" xfId="135" applyFont="1" applyFill="1" applyBorder="1" applyAlignment="1"/>
    <xf numFmtId="49" fontId="31" fillId="0" borderId="0" xfId="135" applyNumberFormat="1" applyFont="1" applyFill="1" applyBorder="1" applyAlignment="1"/>
    <xf numFmtId="0" fontId="31" fillId="0" borderId="0" xfId="135" applyFont="1" applyFill="1" applyBorder="1" applyAlignment="1">
      <alignment horizontal="left"/>
    </xf>
    <xf numFmtId="0" fontId="43" fillId="0" borderId="0" xfId="135" applyFont="1" applyFill="1" applyBorder="1" applyAlignment="1">
      <alignment horizontal="left" vertical="center"/>
    </xf>
    <xf numFmtId="0" fontId="46" fillId="0" borderId="0" xfId="135" applyFont="1" applyFill="1" applyBorder="1" applyAlignment="1">
      <alignment vertical="center"/>
    </xf>
    <xf numFmtId="164" fontId="46" fillId="0" borderId="0" xfId="135" applyNumberFormat="1" applyFont="1" applyFill="1" applyBorder="1" applyAlignment="1"/>
    <xf numFmtId="164" fontId="46" fillId="0" borderId="0" xfId="135" applyNumberFormat="1" applyFont="1" applyFill="1" applyBorder="1" applyAlignment="1">
      <alignment vertical="center"/>
    </xf>
    <xf numFmtId="14" fontId="31" fillId="0" borderId="0" xfId="135" applyNumberFormat="1" applyFont="1" applyFill="1" applyBorder="1" applyAlignment="1">
      <alignment vertical="center"/>
    </xf>
    <xf numFmtId="0" fontId="31" fillId="0" borderId="0" xfId="135" applyFont="1" applyFill="1" applyBorder="1" applyAlignment="1">
      <alignment vertical="center"/>
    </xf>
    <xf numFmtId="14" fontId="31" fillId="0" borderId="0" xfId="135" applyNumberFormat="1" applyFont="1" applyFill="1" applyBorder="1" applyAlignment="1"/>
    <xf numFmtId="165" fontId="31" fillId="0" borderId="0" xfId="135" applyNumberFormat="1" applyFont="1" applyFill="1" applyBorder="1" applyAlignment="1">
      <alignment horizontal="right"/>
    </xf>
    <xf numFmtId="0" fontId="54" fillId="0" borderId="0" xfId="135" applyFont="1" applyFill="1" applyBorder="1" applyAlignment="1">
      <alignment horizontal="center" vertical="center"/>
    </xf>
    <xf numFmtId="1" fontId="44" fillId="0" borderId="0" xfId="135" applyNumberFormat="1" applyFont="1" applyFill="1" applyBorder="1" applyAlignment="1">
      <alignment horizontal="center" vertical="center"/>
    </xf>
    <xf numFmtId="1" fontId="44" fillId="0" borderId="25" xfId="135" applyNumberFormat="1" applyFont="1" applyFill="1" applyBorder="1" applyAlignment="1">
      <alignment horizontal="center" vertical="center"/>
    </xf>
    <xf numFmtId="0" fontId="31" fillId="0" borderId="0" xfId="135" applyFont="1" applyFill="1" applyBorder="1" applyAlignment="1">
      <alignment horizontal="center" vertical="center"/>
    </xf>
    <xf numFmtId="49" fontId="31" fillId="0" borderId="0" xfId="135" applyNumberFormat="1" applyFont="1" applyFill="1" applyBorder="1" applyAlignment="1">
      <alignment horizontal="center"/>
    </xf>
    <xf numFmtId="0" fontId="44" fillId="0" borderId="0" xfId="135" applyFont="1" applyFill="1" applyBorder="1" applyAlignment="1">
      <alignment horizontal="center" vertical="center"/>
    </xf>
    <xf numFmtId="0" fontId="31" fillId="0" borderId="0" xfId="135" quotePrefix="1" applyFont="1" applyFill="1" applyBorder="1" applyAlignment="1">
      <alignment horizontal="left" vertical="center"/>
    </xf>
    <xf numFmtId="164" fontId="31" fillId="0" borderId="0" xfId="135" applyNumberFormat="1" applyFont="1" applyFill="1" applyBorder="1" applyAlignment="1">
      <alignment vertical="center"/>
    </xf>
    <xf numFmtId="14" fontId="41" fillId="0" borderId="0" xfId="135" applyNumberFormat="1" applyFont="1" applyFill="1" applyBorder="1" applyAlignment="1">
      <alignment vertical="center"/>
    </xf>
    <xf numFmtId="165" fontId="31" fillId="0" borderId="0" xfId="141" applyNumberFormat="1" applyFont="1" applyFill="1" applyBorder="1" applyAlignment="1">
      <alignment horizontal="right" vertical="center"/>
    </xf>
    <xf numFmtId="1" fontId="44" fillId="0" borderId="26" xfId="135" applyNumberFormat="1" applyFont="1" applyFill="1" applyBorder="1" applyAlignment="1">
      <alignment horizontal="center" vertical="center"/>
    </xf>
    <xf numFmtId="14" fontId="46" fillId="0" borderId="0" xfId="135" applyNumberFormat="1" applyFont="1" applyFill="1" applyBorder="1" applyAlignment="1">
      <alignment vertical="center"/>
    </xf>
    <xf numFmtId="0" fontId="31" fillId="0" borderId="0" xfId="135" applyFont="1" applyFill="1" applyBorder="1" applyAlignment="1">
      <alignment horizontal="center"/>
    </xf>
    <xf numFmtId="14" fontId="31" fillId="0" borderId="0" xfId="135" applyNumberFormat="1" applyFont="1" applyFill="1" applyBorder="1" applyAlignment="1">
      <alignment horizontal="center" vertical="center"/>
    </xf>
    <xf numFmtId="2" fontId="31" fillId="27" borderId="25" xfId="139" applyNumberFormat="1" applyFont="1" applyFill="1" applyBorder="1" applyAlignment="1">
      <alignment horizontal="center" vertical="center"/>
    </xf>
    <xf numFmtId="2" fontId="31" fillId="27" borderId="0" xfId="135" applyNumberFormat="1" applyFont="1" applyFill="1" applyBorder="1" applyAlignment="1">
      <alignment horizontal="center" vertical="center"/>
    </xf>
    <xf numFmtId="2" fontId="31" fillId="27" borderId="25" xfId="135" applyNumberFormat="1" applyFont="1" applyFill="1" applyBorder="1" applyAlignment="1">
      <alignment horizontal="center" vertical="center"/>
    </xf>
    <xf numFmtId="2" fontId="31" fillId="27" borderId="26" xfId="135" applyNumberFormat="1" applyFont="1" applyFill="1" applyBorder="1" applyAlignment="1">
      <alignment horizontal="center" vertical="center"/>
    </xf>
    <xf numFmtId="0" fontId="31" fillId="0" borderId="0" xfId="135" applyFont="1" applyFill="1" applyBorder="1" applyAlignment="1">
      <alignment vertical="top"/>
    </xf>
    <xf numFmtId="0" fontId="43" fillId="0" borderId="0" xfId="131" applyFont="1" applyBorder="1" applyAlignment="1">
      <alignment horizontal="left"/>
    </xf>
    <xf numFmtId="0" fontId="31" fillId="0" borderId="0" xfId="135" applyFont="1" applyFill="1" applyBorder="1" applyAlignment="1">
      <alignment horizontal="right" vertical="center"/>
    </xf>
    <xf numFmtId="1" fontId="44" fillId="0" borderId="0" xfId="135" applyNumberFormat="1" applyFont="1" applyFill="1" applyBorder="1" applyAlignment="1">
      <alignment horizontal="center" vertical="center" wrapText="1"/>
    </xf>
    <xf numFmtId="0" fontId="41" fillId="0" borderId="0" xfId="135" applyFont="1" applyFill="1" applyBorder="1" applyAlignment="1">
      <alignment vertical="center"/>
    </xf>
    <xf numFmtId="1" fontId="44" fillId="0" borderId="27" xfId="135" applyNumberFormat="1" applyFont="1" applyFill="1" applyBorder="1" applyAlignment="1">
      <alignment horizontal="center" vertical="center"/>
    </xf>
    <xf numFmtId="1" fontId="44" fillId="0" borderId="21" xfId="135" applyNumberFormat="1" applyFont="1" applyFill="1" applyBorder="1" applyAlignment="1">
      <alignment horizontal="center" vertical="center"/>
    </xf>
    <xf numFmtId="2" fontId="31" fillId="27" borderId="21" xfId="139" applyNumberFormat="1" applyFont="1" applyFill="1" applyBorder="1" applyAlignment="1">
      <alignment horizontal="center" vertical="center"/>
    </xf>
    <xf numFmtId="2" fontId="31" fillId="27" borderId="28" xfId="139" applyNumberFormat="1" applyFont="1" applyFill="1" applyBorder="1" applyAlignment="1">
      <alignment horizontal="center" vertical="center"/>
    </xf>
    <xf numFmtId="0" fontId="59" fillId="0" borderId="0" xfId="131" applyFont="1" applyAlignment="1">
      <alignment horizontal="left"/>
    </xf>
    <xf numFmtId="1" fontId="60" fillId="0" borderId="0" xfId="131" applyNumberFormat="1" applyFont="1" applyAlignment="1">
      <alignment wrapText="1"/>
    </xf>
    <xf numFmtId="0" fontId="31" fillId="0" borderId="0" xfId="131" applyFont="1" applyAlignment="1"/>
    <xf numFmtId="0" fontId="68" fillId="39" borderId="0" xfId="0" applyFont="1" applyFill="1"/>
    <xf numFmtId="0" fontId="69" fillId="39" borderId="0" xfId="0" applyFont="1" applyFill="1"/>
    <xf numFmtId="0" fontId="69" fillId="39" borderId="0" xfId="0" applyFont="1" applyFill="1" applyBorder="1"/>
    <xf numFmtId="0" fontId="70" fillId="39" borderId="38" xfId="0" applyFont="1" applyFill="1" applyBorder="1"/>
    <xf numFmtId="0" fontId="69" fillId="39" borderId="42" xfId="0" applyFont="1" applyFill="1" applyBorder="1"/>
    <xf numFmtId="0" fontId="69" fillId="39" borderId="33" xfId="0" applyFont="1" applyFill="1" applyBorder="1"/>
    <xf numFmtId="0" fontId="69" fillId="39" borderId="43" xfId="0" applyFont="1" applyFill="1" applyBorder="1"/>
    <xf numFmtId="0" fontId="69" fillId="39" borderId="38" xfId="0" applyFont="1" applyFill="1" applyBorder="1"/>
    <xf numFmtId="0" fontId="69" fillId="39" borderId="0" xfId="0" applyNumberFormat="1" applyFont="1" applyFill="1" applyBorder="1"/>
    <xf numFmtId="0" fontId="70" fillId="39" borderId="0" xfId="0" applyFont="1" applyFill="1" applyBorder="1"/>
    <xf numFmtId="14" fontId="41" fillId="0" borderId="0" xfId="117" applyNumberFormat="1" applyFont="1" applyFill="1" applyBorder="1" applyAlignment="1">
      <alignment horizontal="center" wrapText="1"/>
    </xf>
    <xf numFmtId="0" fontId="0" fillId="0" borderId="50" xfId="0" applyNumberFormat="1" applyBorder="1"/>
    <xf numFmtId="0" fontId="69" fillId="39" borderId="53" xfId="0" applyFont="1" applyFill="1" applyBorder="1"/>
    <xf numFmtId="0" fontId="71" fillId="0" borderId="0" xfId="135" applyFont="1" applyFill="1" applyBorder="1" applyAlignment="1">
      <alignment horizontal="left" vertical="center"/>
    </xf>
    <xf numFmtId="0" fontId="73" fillId="0" borderId="0" xfId="144" applyFont="1" applyFill="1" applyBorder="1" applyAlignment="1">
      <alignment horizontal="left"/>
    </xf>
    <xf numFmtId="0" fontId="72" fillId="0" borderId="0" xfId="131" applyFont="1" applyFill="1" applyBorder="1" applyAlignment="1">
      <alignment horizontal="center" vertical="center"/>
    </xf>
    <xf numFmtId="0" fontId="74" fillId="0" borderId="0" xfId="129" applyFont="1" applyFill="1" applyBorder="1" applyAlignment="1">
      <alignment horizontal="left"/>
    </xf>
    <xf numFmtId="0" fontId="72" fillId="0" borderId="0" xfId="0" applyFont="1" applyFill="1" applyBorder="1" applyAlignment="1">
      <alignment horizontal="center" vertical="center"/>
    </xf>
    <xf numFmtId="0" fontId="73" fillId="0" borderId="0" xfId="0" applyFont="1"/>
    <xf numFmtId="1" fontId="60" fillId="0" borderId="0" xfId="131" applyNumberFormat="1" applyFont="1" applyAlignment="1">
      <alignment horizontal="center" wrapText="1"/>
    </xf>
    <xf numFmtId="0" fontId="23" fillId="25" borderId="20" xfId="151" applyFont="1" applyFill="1" applyBorder="1"/>
    <xf numFmtId="3" fontId="27" fillId="0" borderId="10" xfId="150" applyNumberFormat="1" applyFont="1" applyFill="1" applyBorder="1" applyAlignment="1">
      <alignment horizontal="center"/>
    </xf>
    <xf numFmtId="9" fontId="28" fillId="26" borderId="10" xfId="155" applyNumberFormat="1" applyFont="1" applyFill="1" applyBorder="1" applyAlignment="1">
      <alignment horizontal="center"/>
    </xf>
    <xf numFmtId="3" fontId="27" fillId="24" borderId="10" xfId="155" applyNumberFormat="1" applyFont="1" applyFill="1" applyBorder="1" applyAlignment="1">
      <alignment horizontal="center"/>
    </xf>
    <xf numFmtId="9" fontId="27" fillId="24" borderId="10" xfId="155" applyNumberFormat="1" applyFont="1" applyFill="1" applyBorder="1" applyAlignment="1">
      <alignment horizontal="center"/>
    </xf>
    <xf numFmtId="3" fontId="27" fillId="26" borderId="10" xfId="156" applyNumberFormat="1" applyFont="1" applyFill="1" applyBorder="1" applyAlignment="1">
      <alignment horizontal="center"/>
    </xf>
    <xf numFmtId="9" fontId="27" fillId="26" borderId="10" xfId="164" applyFont="1" applyFill="1" applyBorder="1" applyAlignment="1">
      <alignment horizontal="center"/>
    </xf>
    <xf numFmtId="9" fontId="27" fillId="0" borderId="10" xfId="155" applyNumberFormat="1" applyFont="1" applyFill="1" applyBorder="1" applyAlignment="1">
      <alignment horizontal="center"/>
    </xf>
    <xf numFmtId="3" fontId="28" fillId="26" borderId="10" xfId="155" applyNumberFormat="1" applyFont="1" applyFill="1" applyBorder="1" applyAlignment="1">
      <alignment horizontal="center"/>
    </xf>
    <xf numFmtId="9" fontId="28" fillId="0" borderId="10" xfId="155" applyNumberFormat="1" applyFont="1" applyFill="1" applyBorder="1" applyAlignment="1">
      <alignment horizontal="center"/>
    </xf>
    <xf numFmtId="3" fontId="27" fillId="24" borderId="10" xfId="155" applyNumberFormat="1" applyFont="1" applyFill="1" applyBorder="1" applyAlignment="1">
      <alignment horizontal="center" vertical="center"/>
    </xf>
    <xf numFmtId="3" fontId="27" fillId="0" borderId="10" xfId="155" applyNumberFormat="1" applyFont="1" applyFill="1" applyBorder="1" applyAlignment="1">
      <alignment horizontal="center" vertical="center"/>
    </xf>
    <xf numFmtId="3" fontId="28" fillId="24" borderId="10" xfId="176" applyNumberFormat="1" applyFont="1" applyFill="1" applyBorder="1" applyAlignment="1">
      <alignment horizontal="center"/>
    </xf>
    <xf numFmtId="3" fontId="27" fillId="24" borderId="10" xfId="176" applyNumberFormat="1" applyFont="1" applyFill="1" applyBorder="1" applyAlignment="1">
      <alignment horizontal="center"/>
    </xf>
    <xf numFmtId="3" fontId="27" fillId="0" borderId="10" xfId="176" applyNumberFormat="1" applyFont="1" applyFill="1" applyBorder="1" applyAlignment="1">
      <alignment horizontal="center"/>
    </xf>
    <xf numFmtId="9" fontId="27" fillId="0" borderId="10" xfId="150" applyNumberFormat="1" applyFont="1" applyFill="1" applyBorder="1" applyAlignment="1">
      <alignment horizontal="center"/>
    </xf>
    <xf numFmtId="9" fontId="27" fillId="26" borderId="10" xfId="150" applyNumberFormat="1" applyFont="1" applyFill="1" applyBorder="1" applyAlignment="1">
      <alignment horizontal="center"/>
    </xf>
    <xf numFmtId="9" fontId="28" fillId="0" borderId="32" xfId="150" applyNumberFormat="1" applyFont="1" applyFill="1" applyBorder="1" applyAlignment="1">
      <alignment horizontal="center"/>
    </xf>
    <xf numFmtId="3" fontId="28" fillId="0" borderId="22" xfId="150" applyNumberFormat="1" applyFont="1" applyFill="1" applyBorder="1" applyAlignment="1">
      <alignment horizontal="center"/>
    </xf>
    <xf numFmtId="3" fontId="27" fillId="26" borderId="22" xfId="150" applyNumberFormat="1" applyFont="1" applyFill="1" applyBorder="1" applyAlignment="1">
      <alignment horizontal="center"/>
    </xf>
    <xf numFmtId="166" fontId="27" fillId="26" borderId="32" xfId="150" applyNumberFormat="1" applyFont="1" applyFill="1" applyBorder="1" applyAlignment="1">
      <alignment horizontal="center"/>
    </xf>
    <xf numFmtId="9" fontId="27" fillId="26" borderId="32" xfId="150" applyNumberFormat="1" applyFont="1" applyFill="1" applyBorder="1" applyAlignment="1">
      <alignment horizontal="center"/>
    </xf>
    <xf numFmtId="3" fontId="28" fillId="0" borderId="11" xfId="150" applyNumberFormat="1" applyFont="1" applyFill="1" applyBorder="1" applyAlignment="1">
      <alignment horizontal="center"/>
    </xf>
    <xf numFmtId="9" fontId="28" fillId="0" borderId="27" xfId="150" applyNumberFormat="1" applyFont="1" applyFill="1" applyBorder="1" applyAlignment="1">
      <alignment horizontal="center"/>
    </xf>
    <xf numFmtId="3" fontId="28" fillId="0" borderId="56" xfId="150" applyNumberFormat="1" applyFont="1" applyFill="1" applyBorder="1" applyAlignment="1">
      <alignment horizontal="center"/>
    </xf>
    <xf numFmtId="0" fontId="72" fillId="0" borderId="0" xfId="0" applyFont="1" applyBorder="1"/>
    <xf numFmtId="0" fontId="71" fillId="0" borderId="0" xfId="129" applyFont="1" applyFill="1" applyBorder="1" applyAlignment="1">
      <alignment horizontal="left"/>
    </xf>
    <xf numFmtId="0" fontId="71" fillId="0" borderId="0" xfId="129" applyFont="1" applyFill="1" applyBorder="1" applyAlignment="1"/>
    <xf numFmtId="14" fontId="71" fillId="0" borderId="0" xfId="129" applyNumberFormat="1" applyFont="1" applyFill="1" applyBorder="1" applyAlignment="1">
      <alignment horizontal="left"/>
    </xf>
    <xf numFmtId="0" fontId="71" fillId="0" borderId="0" xfId="129" applyNumberFormat="1" applyFont="1" applyFill="1" applyBorder="1" applyAlignment="1">
      <alignment horizontal="left"/>
    </xf>
    <xf numFmtId="14" fontId="31" fillId="0" borderId="0" xfId="129" applyNumberFormat="1" applyFont="1" applyFill="1" applyBorder="1" applyAlignment="1">
      <alignment horizontal="center"/>
    </xf>
    <xf numFmtId="14" fontId="71" fillId="0" borderId="0" xfId="129" applyNumberFormat="1" applyFont="1" applyFill="1" applyBorder="1" applyAlignment="1">
      <alignment horizontal="center"/>
    </xf>
    <xf numFmtId="14" fontId="71" fillId="0" borderId="0" xfId="117" applyNumberFormat="1" applyFont="1" applyFill="1" applyBorder="1" applyAlignment="1">
      <alignment horizontal="left" wrapText="1"/>
    </xf>
    <xf numFmtId="0" fontId="31" fillId="0" borderId="25" xfId="131" applyFont="1" applyBorder="1" applyAlignment="1">
      <alignment horizontal="center" vertical="center"/>
    </xf>
    <xf numFmtId="0" fontId="71" fillId="0" borderId="0" xfId="131" applyFont="1" applyBorder="1" applyAlignment="1">
      <alignment horizontal="center" vertical="center"/>
    </xf>
    <xf numFmtId="0" fontId="42" fillId="0" borderId="0" xfId="131" applyFont="1" applyBorder="1" applyAlignment="1"/>
    <xf numFmtId="1" fontId="71" fillId="0" borderId="0" xfId="131" applyNumberFormat="1" applyFont="1" applyBorder="1" applyAlignment="1">
      <alignment horizontal="center" vertical="center"/>
    </xf>
    <xf numFmtId="14" fontId="71" fillId="0" borderId="0" xfId="135" applyNumberFormat="1" applyFont="1" applyFill="1" applyBorder="1" applyAlignment="1">
      <alignment horizontal="center" vertical="center"/>
    </xf>
    <xf numFmtId="0" fontId="71" fillId="0" borderId="0" xfId="121" applyFont="1" applyFill="1" applyBorder="1" applyAlignment="1">
      <alignment horizontal="center" wrapText="1"/>
    </xf>
    <xf numFmtId="0" fontId="71" fillId="0" borderId="0" xfId="131" applyFont="1" applyFill="1" applyBorder="1" applyAlignment="1">
      <alignment horizontal="center" vertical="center"/>
    </xf>
    <xf numFmtId="14" fontId="31" fillId="0" borderId="0" xfId="120" applyNumberFormat="1" applyFont="1" applyFill="1" applyBorder="1" applyAlignment="1">
      <alignment horizontal="center" wrapText="1"/>
    </xf>
    <xf numFmtId="0" fontId="2" fillId="0" borderId="0" xfId="131" applyFont="1" applyBorder="1" applyAlignment="1">
      <alignment horizontal="center" vertical="center"/>
    </xf>
    <xf numFmtId="0" fontId="73" fillId="0" borderId="0" xfId="153" applyFont="1" applyFill="1" applyBorder="1" applyAlignment="1">
      <alignment horizontal="left"/>
    </xf>
    <xf numFmtId="0" fontId="2" fillId="0" borderId="0" xfId="131" applyFont="1" applyFill="1" applyBorder="1" applyAlignment="1"/>
    <xf numFmtId="0" fontId="2" fillId="0" borderId="0" xfId="131" applyFont="1" applyFill="1" applyBorder="1" applyAlignment="1">
      <alignment horizontal="center" vertical="center"/>
    </xf>
    <xf numFmtId="0" fontId="2" fillId="0" borderId="0" xfId="131" applyFont="1" applyFill="1" applyBorder="1" applyAlignment="1">
      <alignment horizontal="center" wrapText="1"/>
    </xf>
    <xf numFmtId="0" fontId="40" fillId="0" borderId="0" xfId="131" applyFont="1"/>
    <xf numFmtId="0" fontId="31" fillId="0" borderId="0" xfId="129" applyFont="1" applyFill="1" applyBorder="1" applyAlignment="1"/>
    <xf numFmtId="14" fontId="31" fillId="0" borderId="0" xfId="129" applyNumberFormat="1" applyFont="1" applyFill="1" applyBorder="1" applyAlignment="1">
      <alignment horizontal="left"/>
    </xf>
    <xf numFmtId="0" fontId="73" fillId="0" borderId="0" xfId="129" applyFont="1" applyFill="1" applyBorder="1" applyAlignment="1">
      <alignment horizontal="left"/>
    </xf>
    <xf numFmtId="0" fontId="31" fillId="0" borderId="0" xfId="129" applyNumberFormat="1" applyFont="1" applyFill="1" applyBorder="1" applyAlignment="1">
      <alignment horizontal="left"/>
    </xf>
    <xf numFmtId="14" fontId="31" fillId="0" borderId="0" xfId="117" applyNumberFormat="1" applyFont="1" applyFill="1" applyBorder="1" applyAlignment="1">
      <alignment horizontal="left" wrapText="1"/>
    </xf>
    <xf numFmtId="0" fontId="40" fillId="0" borderId="0" xfId="131" applyFont="1" applyBorder="1" applyAlignment="1">
      <alignment horizontal="center"/>
    </xf>
    <xf numFmtId="0" fontId="43" fillId="0" borderId="0" xfId="131" applyFont="1" applyFill="1" applyBorder="1" applyAlignment="1">
      <alignment horizontal="left"/>
    </xf>
    <xf numFmtId="14" fontId="31" fillId="0" borderId="0" xfId="131" applyNumberFormat="1" applyFont="1" applyFill="1" applyBorder="1"/>
    <xf numFmtId="165" fontId="31" fillId="0" borderId="0" xfId="131" applyNumberFormat="1" applyFont="1" applyFill="1" applyBorder="1" applyAlignment="1">
      <alignment horizontal="right"/>
    </xf>
    <xf numFmtId="0" fontId="31" fillId="0" borderId="0" xfId="131" applyFont="1" applyAlignment="1">
      <alignment horizontal="left"/>
    </xf>
    <xf numFmtId="165" fontId="41" fillId="0" borderId="0" xfId="147" applyNumberFormat="1" applyFont="1" applyFill="1" applyBorder="1" applyAlignment="1">
      <alignment horizontal="left"/>
    </xf>
    <xf numFmtId="0" fontId="2" fillId="0" borderId="0" xfId="131" applyFont="1" applyFill="1" applyBorder="1" applyAlignment="1">
      <alignment horizontal="center"/>
    </xf>
    <xf numFmtId="0" fontId="2" fillId="0" borderId="0" xfId="131" applyFont="1"/>
    <xf numFmtId="0" fontId="2" fillId="0" borderId="0" xfId="131" applyFont="1" applyAlignment="1"/>
    <xf numFmtId="0" fontId="2" fillId="0" borderId="0" xfId="131" applyFont="1" applyAlignment="1">
      <alignment horizontal="left"/>
    </xf>
    <xf numFmtId="0" fontId="40" fillId="0" borderId="0" xfId="131" applyFont="1" applyAlignment="1">
      <alignment horizontal="left"/>
    </xf>
    <xf numFmtId="0" fontId="2" fillId="0" borderId="0" xfId="131" applyFont="1" applyAlignment="1">
      <alignment horizontal="right"/>
    </xf>
    <xf numFmtId="0" fontId="2" fillId="0" borderId="0" xfId="131" applyFont="1" applyFill="1" applyAlignment="1">
      <alignment horizontal="center"/>
    </xf>
    <xf numFmtId="0" fontId="2" fillId="0" borderId="0" xfId="131" applyFont="1" applyFill="1" applyAlignment="1">
      <alignment horizontal="left"/>
    </xf>
    <xf numFmtId="0" fontId="2" fillId="0" borderId="0" xfId="131" applyFont="1" applyAlignment="1">
      <alignment horizontal="center"/>
    </xf>
    <xf numFmtId="1" fontId="31" fillId="27" borderId="25" xfId="131" applyNumberFormat="1" applyFont="1" applyFill="1" applyBorder="1" applyAlignment="1">
      <alignment horizontal="center" vertical="center"/>
    </xf>
    <xf numFmtId="0" fontId="44" fillId="0" borderId="25" xfId="131" applyFont="1" applyBorder="1" applyAlignment="1">
      <alignment horizontal="center" wrapText="1"/>
    </xf>
    <xf numFmtId="0" fontId="31" fillId="0" borderId="0" xfId="127" applyFont="1" applyFill="1" applyBorder="1" applyAlignment="1">
      <alignment horizontal="left" vertical="center"/>
    </xf>
    <xf numFmtId="165" fontId="31" fillId="0" borderId="0" xfId="144" applyNumberFormat="1" applyFont="1" applyFill="1" applyBorder="1" applyAlignment="1">
      <alignment horizontal="right"/>
    </xf>
    <xf numFmtId="1" fontId="73" fillId="0" borderId="0" xfId="131" applyNumberFormat="1" applyFont="1" applyBorder="1" applyAlignment="1"/>
    <xf numFmtId="0" fontId="69" fillId="39" borderId="36" xfId="0" applyFont="1" applyFill="1" applyBorder="1"/>
    <xf numFmtId="0" fontId="69" fillId="39" borderId="37" xfId="0" applyFont="1" applyFill="1" applyBorder="1"/>
    <xf numFmtId="0" fontId="69" fillId="39" borderId="39" xfId="0" applyFont="1" applyFill="1" applyBorder="1"/>
    <xf numFmtId="0" fontId="69" fillId="39" borderId="34" xfId="0" applyFont="1" applyFill="1" applyBorder="1"/>
    <xf numFmtId="0" fontId="69" fillId="39" borderId="35" xfId="0" applyFont="1" applyFill="1" applyBorder="1"/>
    <xf numFmtId="0" fontId="69" fillId="39" borderId="35" xfId="0" applyNumberFormat="1" applyFont="1" applyFill="1" applyBorder="1"/>
    <xf numFmtId="0" fontId="69" fillId="39" borderId="50" xfId="0" applyNumberFormat="1" applyFont="1" applyFill="1" applyBorder="1"/>
    <xf numFmtId="0" fontId="69" fillId="39" borderId="40" xfId="0" applyFont="1" applyFill="1" applyBorder="1"/>
    <xf numFmtId="0" fontId="69" fillId="39" borderId="41" xfId="0" applyNumberFormat="1" applyFont="1" applyFill="1" applyBorder="1"/>
    <xf numFmtId="0" fontId="69" fillId="39" borderId="44" xfId="0" applyFont="1" applyFill="1" applyBorder="1"/>
    <xf numFmtId="0" fontId="69" fillId="39" borderId="51" xfId="0" applyFont="1" applyFill="1" applyBorder="1"/>
    <xf numFmtId="0" fontId="69" fillId="39" borderId="44" xfId="0" applyNumberFormat="1" applyFont="1" applyFill="1" applyBorder="1"/>
    <xf numFmtId="0" fontId="69" fillId="39" borderId="51" xfId="0" applyNumberFormat="1" applyFont="1" applyFill="1" applyBorder="1"/>
    <xf numFmtId="0" fontId="69" fillId="39" borderId="52" xfId="0" applyNumberFormat="1" applyFont="1" applyFill="1" applyBorder="1"/>
    <xf numFmtId="0" fontId="69" fillId="39" borderId="45" xfId="0" applyFont="1" applyFill="1" applyBorder="1"/>
    <xf numFmtId="0" fontId="69" fillId="39" borderId="55" xfId="0" applyFont="1" applyFill="1" applyBorder="1"/>
    <xf numFmtId="0" fontId="69" fillId="39" borderId="46" xfId="0" applyFont="1" applyFill="1" applyBorder="1"/>
    <xf numFmtId="0" fontId="69" fillId="39" borderId="48" xfId="0" applyNumberFormat="1" applyFont="1" applyFill="1" applyBorder="1"/>
    <xf numFmtId="0" fontId="69" fillId="39" borderId="54" xfId="0" applyNumberFormat="1" applyFont="1" applyFill="1" applyBorder="1"/>
    <xf numFmtId="0" fontId="69" fillId="39" borderId="47" xfId="0" applyFont="1" applyFill="1" applyBorder="1"/>
    <xf numFmtId="0" fontId="69" fillId="39" borderId="47" xfId="0" applyNumberFormat="1" applyFont="1" applyFill="1" applyBorder="1"/>
    <xf numFmtId="0" fontId="69" fillId="39" borderId="43" xfId="0" applyNumberFormat="1" applyFont="1" applyFill="1" applyBorder="1"/>
    <xf numFmtId="0" fontId="69" fillId="39" borderId="49" xfId="0" applyNumberFormat="1" applyFont="1" applyFill="1" applyBorder="1"/>
    <xf numFmtId="0" fontId="27" fillId="25" borderId="11" xfId="155" applyFont="1" applyFill="1" applyBorder="1" applyAlignment="1">
      <alignment horizontal="center"/>
    </xf>
    <xf numFmtId="0" fontId="27" fillId="25" borderId="12" xfId="155" applyFont="1" applyFill="1" applyBorder="1" applyAlignment="1">
      <alignment horizontal="center"/>
    </xf>
    <xf numFmtId="0" fontId="27" fillId="25" borderId="13" xfId="155" applyFont="1" applyFill="1" applyBorder="1" applyAlignment="1">
      <alignment horizontal="center"/>
    </xf>
    <xf numFmtId="0" fontId="27" fillId="25" borderId="11" xfId="150" applyFont="1" applyFill="1" applyBorder="1" applyAlignment="1">
      <alignment horizontal="center"/>
    </xf>
    <xf numFmtId="0" fontId="27" fillId="25" borderId="13" xfId="150" applyFont="1" applyFill="1" applyBorder="1" applyAlignment="1">
      <alignment horizontal="center"/>
    </xf>
    <xf numFmtId="0" fontId="27" fillId="25" borderId="23" xfId="150" applyFont="1" applyFill="1" applyBorder="1" applyAlignment="1">
      <alignment horizontal="center" vertical="center" wrapText="1"/>
    </xf>
    <xf numFmtId="0" fontId="27" fillId="25" borderId="20" xfId="150" applyFont="1" applyFill="1" applyBorder="1" applyAlignment="1">
      <alignment horizontal="center" vertical="center" wrapText="1"/>
    </xf>
    <xf numFmtId="0" fontId="27" fillId="25" borderId="24" xfId="150" applyFont="1" applyFill="1" applyBorder="1" applyAlignment="1">
      <alignment horizontal="center" vertical="center" wrapText="1"/>
    </xf>
    <xf numFmtId="0" fontId="27" fillId="25" borderId="27" xfId="150" applyFont="1" applyFill="1" applyBorder="1" applyAlignment="1">
      <alignment horizontal="center" vertical="center" wrapText="1"/>
    </xf>
    <xf numFmtId="0" fontId="27" fillId="25" borderId="21" xfId="150" applyFont="1" applyFill="1" applyBorder="1" applyAlignment="1">
      <alignment horizontal="center" vertical="center" wrapText="1"/>
    </xf>
    <xf numFmtId="0" fontId="27" fillId="25" borderId="28" xfId="150" applyFont="1" applyFill="1" applyBorder="1" applyAlignment="1">
      <alignment horizontal="center" vertical="center" wrapText="1"/>
    </xf>
    <xf numFmtId="0" fontId="28" fillId="0" borderId="11" xfId="150" applyFont="1" applyFill="1" applyBorder="1" applyAlignment="1">
      <alignment wrapText="1"/>
    </xf>
    <xf numFmtId="0" fontId="28" fillId="0" borderId="12" xfId="150" applyFont="1" applyFill="1" applyBorder="1" applyAlignment="1">
      <alignment wrapText="1"/>
    </xf>
    <xf numFmtId="0" fontId="28" fillId="0" borderId="13" xfId="150" applyFont="1" applyFill="1" applyBorder="1" applyAlignment="1">
      <alignment wrapText="1"/>
    </xf>
    <xf numFmtId="0" fontId="28" fillId="0" borderId="11" xfId="150" applyFont="1" applyFill="1" applyBorder="1" applyAlignment="1">
      <alignment horizontal="left" wrapText="1"/>
    </xf>
    <xf numFmtId="0" fontId="28" fillId="0" borderId="12" xfId="150" applyFont="1" applyFill="1" applyBorder="1" applyAlignment="1">
      <alignment horizontal="left" wrapText="1"/>
    </xf>
    <xf numFmtId="0" fontId="28" fillId="0" borderId="13" xfId="150" applyFont="1" applyFill="1" applyBorder="1" applyAlignment="1">
      <alignment horizontal="left" wrapText="1"/>
    </xf>
    <xf numFmtId="0" fontId="28" fillId="26" borderId="11" xfId="150" applyFont="1" applyFill="1" applyBorder="1" applyAlignment="1">
      <alignment horizontal="left" wrapText="1"/>
    </xf>
    <xf numFmtId="0" fontId="28" fillId="26" borderId="12" xfId="150" applyFont="1" applyFill="1" applyBorder="1" applyAlignment="1">
      <alignment horizontal="left" wrapText="1"/>
    </xf>
    <xf numFmtId="0" fontId="28" fillId="26" borderId="13" xfId="150" applyFont="1" applyFill="1" applyBorder="1" applyAlignment="1">
      <alignment horizontal="left" wrapText="1"/>
    </xf>
    <xf numFmtId="0" fontId="27" fillId="25" borderId="10" xfId="150" applyFont="1" applyFill="1" applyBorder="1" applyAlignment="1">
      <alignment horizontal="center" wrapText="1"/>
    </xf>
    <xf numFmtId="0" fontId="27" fillId="25" borderId="11" xfId="150" applyFont="1" applyFill="1" applyBorder="1" applyAlignment="1">
      <alignment horizontal="center" wrapText="1"/>
    </xf>
    <xf numFmtId="0" fontId="27" fillId="25" borderId="12" xfId="150" applyFont="1" applyFill="1" applyBorder="1" applyAlignment="1">
      <alignment horizontal="center" wrapText="1"/>
    </xf>
    <xf numFmtId="0" fontId="27" fillId="25" borderId="13" xfId="150" applyFont="1" applyFill="1" applyBorder="1" applyAlignment="1">
      <alignment horizontal="center" wrapText="1"/>
    </xf>
    <xf numFmtId="0" fontId="27" fillId="26" borderId="11" xfId="150" applyFont="1" applyFill="1" applyBorder="1" applyAlignment="1">
      <alignment horizontal="center" wrapText="1"/>
    </xf>
    <xf numFmtId="0" fontId="27" fillId="26" borderId="12" xfId="150" applyFont="1" applyFill="1" applyBorder="1" applyAlignment="1">
      <alignment horizontal="center" wrapText="1"/>
    </xf>
    <xf numFmtId="0" fontId="27" fillId="26" borderId="13" xfId="150" applyFont="1" applyFill="1" applyBorder="1" applyAlignment="1">
      <alignment horizontal="center" wrapText="1"/>
    </xf>
    <xf numFmtId="0" fontId="27" fillId="25" borderId="23" xfId="155" applyFont="1" applyFill="1" applyBorder="1" applyAlignment="1">
      <alignment horizontal="center" vertical="center"/>
    </xf>
    <xf numFmtId="0" fontId="27" fillId="25" borderId="24" xfId="155" applyFont="1" applyFill="1" applyBorder="1" applyAlignment="1">
      <alignment horizontal="center" vertical="center"/>
    </xf>
    <xf numFmtId="0" fontId="27" fillId="25" borderId="27" xfId="155" applyFont="1" applyFill="1" applyBorder="1" applyAlignment="1">
      <alignment horizontal="center" vertical="center"/>
    </xf>
    <xf numFmtId="0" fontId="27" fillId="25" borderId="28" xfId="155" applyFont="1" applyFill="1" applyBorder="1" applyAlignment="1">
      <alignment horizontal="center" vertical="center"/>
    </xf>
    <xf numFmtId="0" fontId="27" fillId="25" borderId="23" xfId="155" applyFont="1" applyFill="1" applyBorder="1" applyAlignment="1">
      <alignment horizontal="center" vertical="center" wrapText="1"/>
    </xf>
    <xf numFmtId="0" fontId="27" fillId="25" borderId="24" xfId="155" applyFont="1" applyFill="1" applyBorder="1" applyAlignment="1">
      <alignment horizontal="center" vertical="center" wrapText="1"/>
    </xf>
    <xf numFmtId="0" fontId="27" fillId="25" borderId="27" xfId="155" applyFont="1" applyFill="1" applyBorder="1" applyAlignment="1">
      <alignment horizontal="center" vertical="center" wrapText="1"/>
    </xf>
    <xf numFmtId="0" fontId="27" fillId="25" borderId="28" xfId="155" applyFont="1" applyFill="1" applyBorder="1" applyAlignment="1">
      <alignment horizontal="center" vertical="center" wrapText="1"/>
    </xf>
    <xf numFmtId="0" fontId="27" fillId="26" borderId="11" xfId="155" applyFont="1" applyFill="1" applyBorder="1" applyAlignment="1">
      <alignment wrapText="1"/>
    </xf>
    <xf numFmtId="0" fontId="27" fillId="26" borderId="12" xfId="155" applyFont="1" applyFill="1" applyBorder="1" applyAlignment="1">
      <alignment wrapText="1"/>
    </xf>
    <xf numFmtId="0" fontId="27" fillId="26" borderId="13" xfId="155" applyFont="1" applyFill="1" applyBorder="1" applyAlignment="1">
      <alignment wrapText="1"/>
    </xf>
    <xf numFmtId="0" fontId="27" fillId="25" borderId="20" xfId="155" applyFont="1" applyFill="1" applyBorder="1" applyAlignment="1">
      <alignment horizontal="center" vertical="center"/>
    </xf>
    <xf numFmtId="0" fontId="27" fillId="25" borderId="25" xfId="155" applyFont="1" applyFill="1" applyBorder="1" applyAlignment="1">
      <alignment horizontal="center" vertical="center"/>
    </xf>
    <xf numFmtId="0" fontId="27" fillId="25" borderId="0" xfId="155" applyFont="1" applyFill="1" applyBorder="1" applyAlignment="1">
      <alignment horizontal="center" vertical="center"/>
    </xf>
    <xf numFmtId="0" fontId="27" fillId="25" borderId="26" xfId="155" applyFont="1" applyFill="1" applyBorder="1" applyAlignment="1">
      <alignment horizontal="center" vertical="center"/>
    </xf>
    <xf numFmtId="0" fontId="27" fillId="25" borderId="21" xfId="155" applyFont="1" applyFill="1" applyBorder="1" applyAlignment="1">
      <alignment horizontal="center" vertical="center"/>
    </xf>
    <xf numFmtId="0" fontId="28" fillId="26" borderId="11" xfId="155" applyFont="1" applyFill="1" applyBorder="1" applyAlignment="1"/>
    <xf numFmtId="0" fontId="28" fillId="26" borderId="12" xfId="155" applyFont="1" applyFill="1" applyBorder="1" applyAlignment="1"/>
    <xf numFmtId="0" fontId="28" fillId="26" borderId="13" xfId="155" applyFont="1" applyFill="1" applyBorder="1" applyAlignment="1"/>
    <xf numFmtId="0" fontId="28" fillId="24" borderId="11" xfId="155" applyFont="1" applyFill="1" applyBorder="1" applyAlignment="1"/>
    <xf numFmtId="0" fontId="28" fillId="24" borderId="12" xfId="155" applyFont="1" applyFill="1" applyBorder="1" applyAlignment="1"/>
    <xf numFmtId="0" fontId="28" fillId="24" borderId="13" xfId="155" applyFont="1" applyFill="1" applyBorder="1" applyAlignment="1"/>
    <xf numFmtId="0" fontId="28" fillId="24" borderId="11" xfId="155" applyFont="1" applyFill="1" applyBorder="1" applyAlignment="1">
      <alignment horizontal="left"/>
    </xf>
    <xf numFmtId="0" fontId="28" fillId="24" borderId="12" xfId="155" applyFont="1" applyFill="1" applyBorder="1" applyAlignment="1">
      <alignment horizontal="left"/>
    </xf>
    <xf numFmtId="0" fontId="28" fillId="24" borderId="13" xfId="155" applyFont="1" applyFill="1" applyBorder="1" applyAlignment="1">
      <alignment horizontal="left"/>
    </xf>
    <xf numFmtId="0" fontId="28" fillId="0" borderId="11" xfId="155" applyFont="1" applyFill="1" applyBorder="1" applyAlignment="1"/>
    <xf numFmtId="0" fontId="28" fillId="0" borderId="12" xfId="155" applyFont="1" applyFill="1" applyBorder="1" applyAlignment="1"/>
    <xf numFmtId="0" fontId="28" fillId="0" borderId="13" xfId="155" applyFont="1" applyFill="1" applyBorder="1" applyAlignment="1"/>
    <xf numFmtId="0" fontId="27" fillId="26" borderId="11" xfId="150" applyFont="1" applyFill="1" applyBorder="1" applyAlignment="1">
      <alignment wrapText="1"/>
    </xf>
    <xf numFmtId="0" fontId="27" fillId="26" borderId="12" xfId="150" applyFont="1" applyFill="1" applyBorder="1" applyAlignment="1">
      <alignment wrapText="1"/>
    </xf>
    <xf numFmtId="0" fontId="27" fillId="26" borderId="13" xfId="150" applyFont="1" applyFill="1" applyBorder="1" applyAlignment="1">
      <alignment wrapText="1"/>
    </xf>
    <xf numFmtId="0" fontId="27" fillId="25" borderId="11" xfId="150" applyFont="1" applyFill="1" applyBorder="1" applyAlignment="1">
      <alignment horizontal="left" vertical="center" wrapText="1"/>
    </xf>
    <xf numFmtId="0" fontId="27" fillId="25" borderId="13" xfId="150" applyFont="1" applyFill="1" applyBorder="1" applyAlignment="1">
      <alignment horizontal="left" vertical="center" wrapText="1"/>
    </xf>
    <xf numFmtId="0" fontId="28" fillId="24" borderId="11" xfId="150" applyFont="1" applyFill="1" applyBorder="1" applyAlignment="1">
      <alignment horizontal="left"/>
    </xf>
    <xf numFmtId="0" fontId="28" fillId="24" borderId="13" xfId="150" applyFont="1" applyFill="1" applyBorder="1" applyAlignment="1">
      <alignment horizontal="left"/>
    </xf>
    <xf numFmtId="0" fontId="27" fillId="25" borderId="10" xfId="150" applyFont="1" applyFill="1" applyBorder="1" applyAlignment="1">
      <alignment horizontal="left" wrapText="1"/>
    </xf>
    <xf numFmtId="0" fontId="27" fillId="25" borderId="10" xfId="150" applyFont="1" applyFill="1" applyBorder="1" applyAlignment="1">
      <alignment horizontal="center"/>
    </xf>
    <xf numFmtId="0" fontId="27" fillId="24" borderId="11" xfId="150" applyFont="1" applyFill="1" applyBorder="1" applyAlignment="1">
      <alignment horizontal="left"/>
    </xf>
    <xf numFmtId="0" fontId="27" fillId="24" borderId="13" xfId="150" applyFont="1" applyFill="1" applyBorder="1" applyAlignment="1">
      <alignment horizontal="left"/>
    </xf>
    <xf numFmtId="44" fontId="27" fillId="25" borderId="11" xfId="83" applyFont="1" applyFill="1" applyBorder="1" applyAlignment="1">
      <alignment horizontal="center"/>
    </xf>
    <xf numFmtId="44" fontId="27" fillId="25" borderId="13" xfId="83" applyFont="1" applyFill="1" applyBorder="1" applyAlignment="1">
      <alignment horizontal="center"/>
    </xf>
    <xf numFmtId="0" fontId="27" fillId="25" borderId="22" xfId="150" applyFont="1" applyFill="1" applyBorder="1" applyAlignment="1">
      <alignment horizontal="left" wrapText="1"/>
    </xf>
    <xf numFmtId="0" fontId="27" fillId="25" borderId="32" xfId="150" applyFont="1" applyFill="1" applyBorder="1" applyAlignment="1">
      <alignment horizontal="left" wrapText="1"/>
    </xf>
    <xf numFmtId="0" fontId="27" fillId="25" borderId="12" xfId="150" applyFont="1" applyFill="1" applyBorder="1" applyAlignment="1"/>
    <xf numFmtId="0" fontId="27" fillId="25" borderId="13" xfId="150" applyFont="1" applyFill="1" applyBorder="1" applyAlignment="1"/>
    <xf numFmtId="0" fontId="27" fillId="25" borderId="10" xfId="150" applyFont="1" applyFill="1" applyBorder="1" applyAlignment="1"/>
    <xf numFmtId="0" fontId="28" fillId="0" borderId="10" xfId="150" applyFont="1" applyFill="1" applyBorder="1" applyAlignment="1"/>
    <xf numFmtId="0" fontId="27" fillId="26" borderId="10" xfId="150" applyFont="1" applyFill="1" applyBorder="1" applyAlignment="1"/>
    <xf numFmtId="0" fontId="28" fillId="24" borderId="10" xfId="150" applyFont="1" applyFill="1" applyBorder="1" applyAlignment="1"/>
    <xf numFmtId="0" fontId="28" fillId="24" borderId="11" xfId="150" applyFont="1" applyFill="1" applyBorder="1" applyAlignment="1"/>
    <xf numFmtId="0" fontId="28" fillId="24" borderId="12" xfId="150" applyFont="1" applyFill="1" applyBorder="1" applyAlignment="1"/>
    <xf numFmtId="0" fontId="28" fillId="0" borderId="10" xfId="150" applyFont="1" applyBorder="1" applyAlignment="1"/>
    <xf numFmtId="0" fontId="28" fillId="25" borderId="11" xfId="150" applyFont="1" applyFill="1" applyBorder="1" applyAlignment="1">
      <alignment horizontal="center"/>
    </xf>
    <xf numFmtId="0" fontId="28" fillId="25" borderId="13" xfId="150" applyFont="1" applyFill="1" applyBorder="1" applyAlignment="1">
      <alignment horizontal="center"/>
    </xf>
    <xf numFmtId="0" fontId="67" fillId="0" borderId="23" xfId="150" applyFont="1" applyFill="1" applyBorder="1" applyAlignment="1">
      <alignment horizontal="center" vertical="center" wrapText="1"/>
    </xf>
    <xf numFmtId="0" fontId="67" fillId="0" borderId="20" xfId="150" applyFont="1" applyFill="1" applyBorder="1" applyAlignment="1">
      <alignment horizontal="center" vertical="center" wrapText="1"/>
    </xf>
    <xf numFmtId="0" fontId="67" fillId="0" borderId="24" xfId="150" applyFont="1" applyFill="1" applyBorder="1" applyAlignment="1">
      <alignment horizontal="center" vertical="center" wrapText="1"/>
    </xf>
    <xf numFmtId="0" fontId="67" fillId="0" borderId="27" xfId="150" applyFont="1" applyFill="1" applyBorder="1" applyAlignment="1">
      <alignment horizontal="center" vertical="center" wrapText="1"/>
    </xf>
    <xf numFmtId="0" fontId="67" fillId="0" borderId="21" xfId="150" applyFont="1" applyFill="1" applyBorder="1" applyAlignment="1">
      <alignment horizontal="center" vertical="center" wrapText="1"/>
    </xf>
    <xf numFmtId="0" fontId="67" fillId="0" borderId="28" xfId="150" applyFont="1" applyFill="1" applyBorder="1" applyAlignment="1">
      <alignment horizontal="center" vertical="center" wrapText="1"/>
    </xf>
    <xf numFmtId="0" fontId="27" fillId="26" borderId="23" xfId="150" applyFont="1" applyFill="1" applyBorder="1" applyAlignment="1">
      <alignment horizontal="left" vertical="center"/>
    </xf>
    <xf numFmtId="0" fontId="27" fillId="26" borderId="24" xfId="150" applyFont="1" applyFill="1" applyBorder="1" applyAlignment="1">
      <alignment horizontal="left" vertical="center"/>
    </xf>
    <xf numFmtId="0" fontId="27" fillId="26" borderId="27" xfId="150" applyFont="1" applyFill="1" applyBorder="1" applyAlignment="1">
      <alignment horizontal="left" vertical="center"/>
    </xf>
    <xf numFmtId="0" fontId="27" fillId="26" borderId="28" xfId="150" applyFont="1" applyFill="1" applyBorder="1" applyAlignment="1">
      <alignment horizontal="left" vertical="center"/>
    </xf>
    <xf numFmtId="0" fontId="28" fillId="0" borderId="23" xfId="150" applyFont="1" applyFill="1" applyBorder="1" applyAlignment="1">
      <alignment horizontal="left" vertical="center"/>
    </xf>
    <xf numFmtId="0" fontId="28" fillId="0" borderId="24" xfId="150" applyFont="1" applyFill="1" applyBorder="1" applyAlignment="1">
      <alignment horizontal="left" vertical="center"/>
    </xf>
    <xf numFmtId="0" fontId="28" fillId="0" borderId="27" xfId="150" applyFont="1" applyFill="1" applyBorder="1" applyAlignment="1">
      <alignment horizontal="left" vertical="center"/>
    </xf>
    <xf numFmtId="0" fontId="28" fillId="0" borderId="28" xfId="150" applyFont="1" applyFill="1" applyBorder="1" applyAlignment="1">
      <alignment horizontal="left" vertical="center"/>
    </xf>
    <xf numFmtId="3" fontId="27" fillId="25" borderId="11" xfId="150" applyNumberFormat="1" applyFont="1" applyFill="1" applyBorder="1" applyAlignment="1">
      <alignment horizontal="center"/>
    </xf>
    <xf numFmtId="3" fontId="27" fillId="25" borderId="12" xfId="150" applyNumberFormat="1" applyFont="1" applyFill="1" applyBorder="1" applyAlignment="1">
      <alignment horizontal="center"/>
    </xf>
    <xf numFmtId="3" fontId="27" fillId="25" borderId="13" xfId="150" applyNumberFormat="1" applyFont="1" applyFill="1" applyBorder="1" applyAlignment="1">
      <alignment horizontal="center"/>
    </xf>
    <xf numFmtId="0" fontId="27" fillId="0" borderId="10" xfId="150" applyFont="1" applyFill="1" applyBorder="1" applyAlignment="1"/>
    <xf numFmtId="0" fontId="28" fillId="0" borderId="10" xfId="150" applyFont="1" applyBorder="1" applyAlignment="1">
      <alignment horizontal="center"/>
    </xf>
    <xf numFmtId="0" fontId="28" fillId="24" borderId="23" xfId="150" applyFont="1" applyFill="1" applyBorder="1" applyAlignment="1"/>
    <xf numFmtId="0" fontId="28" fillId="24" borderId="20" xfId="150" applyFont="1" applyFill="1" applyBorder="1" applyAlignment="1"/>
    <xf numFmtId="0" fontId="27" fillId="25" borderId="11" xfId="150" applyFont="1" applyFill="1" applyBorder="1" applyAlignment="1"/>
    <xf numFmtId="0" fontId="30" fillId="0" borderId="12" xfId="150" applyFont="1" applyBorder="1" applyAlignment="1"/>
    <xf numFmtId="0" fontId="31" fillId="24" borderId="10" xfId="140" applyFont="1" applyFill="1" applyBorder="1" applyAlignment="1">
      <alignment horizontal="left" vertical="top" wrapText="1"/>
    </xf>
    <xf numFmtId="0" fontId="41" fillId="0" borderId="11" xfId="132" applyFont="1" applyBorder="1" applyAlignment="1">
      <alignment horizontal="center"/>
    </xf>
    <xf numFmtId="0" fontId="41" fillId="0" borderId="12" xfId="132" applyFont="1" applyBorder="1" applyAlignment="1">
      <alignment horizontal="center"/>
    </xf>
    <xf numFmtId="0" fontId="42" fillId="24" borderId="10" xfId="140" applyFont="1" applyFill="1" applyBorder="1" applyAlignment="1">
      <alignment horizontal="left" vertical="top" wrapText="1"/>
    </xf>
    <xf numFmtId="3" fontId="42" fillId="31" borderId="11" xfId="140" applyNumberFormat="1" applyFont="1" applyFill="1" applyBorder="1" applyAlignment="1">
      <alignment horizontal="center" vertical="center"/>
    </xf>
    <xf numFmtId="3" fontId="42" fillId="31" borderId="12" xfId="140" applyNumberFormat="1" applyFont="1" applyFill="1" applyBorder="1" applyAlignment="1">
      <alignment horizontal="center" vertical="center"/>
    </xf>
    <xf numFmtId="3" fontId="42" fillId="31" borderId="13" xfId="140" applyNumberFormat="1" applyFont="1" applyFill="1" applyBorder="1" applyAlignment="1">
      <alignment horizontal="center" vertical="center"/>
    </xf>
    <xf numFmtId="0" fontId="41" fillId="24" borderId="10" xfId="140" applyFont="1" applyFill="1" applyBorder="1" applyAlignment="1">
      <alignment horizontal="left" vertical="top" wrapText="1"/>
    </xf>
    <xf numFmtId="3" fontId="31" fillId="38" borderId="10" xfId="157" applyNumberFormat="1" applyFont="1" applyFill="1" applyBorder="1" applyAlignment="1">
      <alignment horizontal="center" vertical="center"/>
    </xf>
    <xf numFmtId="3" fontId="42" fillId="26" borderId="11" xfId="140" applyNumberFormat="1" applyFont="1" applyFill="1" applyBorder="1" applyAlignment="1">
      <alignment horizontal="center" vertical="center"/>
    </xf>
    <xf numFmtId="0" fontId="42" fillId="26" borderId="12" xfId="140" applyFont="1" applyFill="1" applyBorder="1" applyAlignment="1">
      <alignment horizontal="center" vertical="center"/>
    </xf>
    <xf numFmtId="0" fontId="42" fillId="26" borderId="13" xfId="140" applyFont="1" applyFill="1" applyBorder="1" applyAlignment="1">
      <alignment horizontal="center" vertical="center"/>
    </xf>
    <xf numFmtId="3" fontId="42" fillId="35" borderId="11" xfId="140" applyNumberFormat="1" applyFont="1" applyFill="1" applyBorder="1" applyAlignment="1">
      <alignment horizontal="center" vertical="center"/>
    </xf>
    <xf numFmtId="3" fontId="42" fillId="35" borderId="12" xfId="140" applyNumberFormat="1" applyFont="1" applyFill="1" applyBorder="1" applyAlignment="1">
      <alignment horizontal="center" vertical="center"/>
    </xf>
    <xf numFmtId="3" fontId="42" fillId="35" borderId="13" xfId="140" applyNumberFormat="1" applyFont="1" applyFill="1" applyBorder="1" applyAlignment="1">
      <alignment horizontal="center" vertical="center"/>
    </xf>
    <xf numFmtId="3" fontId="65" fillId="36" borderId="10" xfId="157" applyNumberFormat="1" applyFont="1" applyFill="1" applyBorder="1" applyAlignment="1">
      <alignment horizontal="center" vertical="center"/>
    </xf>
    <xf numFmtId="3" fontId="33" fillId="31" borderId="11" xfId="140" applyNumberFormat="1" applyFont="1" applyFill="1" applyBorder="1" applyAlignment="1">
      <alignment horizontal="center" vertical="center"/>
    </xf>
    <xf numFmtId="3" fontId="33" fillId="31" borderId="12" xfId="140" applyNumberFormat="1" applyFont="1" applyFill="1" applyBorder="1" applyAlignment="1">
      <alignment horizontal="center" vertical="center"/>
    </xf>
    <xf numFmtId="3" fontId="33" fillId="31" borderId="13" xfId="140" applyNumberFormat="1" applyFont="1" applyFill="1" applyBorder="1" applyAlignment="1">
      <alignment horizontal="center" vertical="center"/>
    </xf>
    <xf numFmtId="3" fontId="33" fillId="26" borderId="11" xfId="140" applyNumberFormat="1" applyFont="1" applyFill="1" applyBorder="1" applyAlignment="1">
      <alignment horizontal="center" vertical="center"/>
    </xf>
    <xf numFmtId="3" fontId="33" fillId="26" borderId="12" xfId="140" applyNumberFormat="1" applyFont="1" applyFill="1" applyBorder="1" applyAlignment="1">
      <alignment horizontal="center" vertical="center"/>
    </xf>
    <xf numFmtId="3" fontId="42" fillId="26" borderId="11" xfId="157" applyNumberFormat="1" applyFont="1" applyFill="1" applyBorder="1" applyAlignment="1">
      <alignment horizontal="center" vertical="center"/>
    </xf>
    <xf numFmtId="3" fontId="42" fillId="26" borderId="12" xfId="157" applyNumberFormat="1" applyFont="1" applyFill="1" applyBorder="1" applyAlignment="1">
      <alignment horizontal="center" vertical="center"/>
    </xf>
    <xf numFmtId="3" fontId="65" fillId="37" borderId="10" xfId="157" applyNumberFormat="1" applyFont="1" applyFill="1" applyBorder="1" applyAlignment="1">
      <alignment horizontal="center" vertical="center"/>
    </xf>
    <xf numFmtId="0" fontId="63" fillId="28" borderId="10" xfId="140" applyFont="1" applyFill="1" applyBorder="1" applyAlignment="1">
      <alignment horizontal="center" vertical="center" wrapText="1"/>
    </xf>
    <xf numFmtId="0" fontId="64" fillId="28" borderId="10" xfId="140" applyFont="1" applyFill="1" applyBorder="1" applyAlignment="1">
      <alignment horizontal="center" vertical="center"/>
    </xf>
    <xf numFmtId="0" fontId="31" fillId="24" borderId="10" xfId="140" applyFont="1" applyFill="1" applyBorder="1" applyAlignment="1">
      <alignment vertical="top" wrapText="1"/>
    </xf>
    <xf numFmtId="0" fontId="41" fillId="24" borderId="10" xfId="140" applyFont="1" applyFill="1" applyBorder="1" applyAlignment="1">
      <alignment vertical="top" wrapText="1"/>
    </xf>
    <xf numFmtId="3" fontId="31" fillId="24" borderId="10" xfId="140" applyNumberFormat="1" applyFont="1" applyFill="1" applyBorder="1" applyAlignment="1">
      <alignment horizontal="left" vertical="top" wrapText="1"/>
    </xf>
    <xf numFmtId="0" fontId="31" fillId="26" borderId="11" xfId="140" applyFont="1" applyFill="1" applyBorder="1" applyAlignment="1">
      <alignment horizontal="left" vertical="top"/>
    </xf>
    <xf numFmtId="0" fontId="31" fillId="26" borderId="13" xfId="140" applyFont="1" applyFill="1" applyBorder="1" applyAlignment="1">
      <alignment horizontal="left" vertical="top"/>
    </xf>
    <xf numFmtId="0" fontId="31" fillId="26" borderId="10" xfId="140" applyFont="1" applyFill="1" applyBorder="1" applyAlignment="1">
      <alignment horizontal="left" vertical="top"/>
    </xf>
    <xf numFmtId="0" fontId="65" fillId="33" borderId="10" xfId="140" applyFont="1" applyFill="1" applyBorder="1" applyAlignment="1">
      <alignment horizontal="left" vertical="top"/>
    </xf>
    <xf numFmtId="0" fontId="51" fillId="24" borderId="0" xfId="0" applyFont="1" applyFill="1" applyBorder="1" applyAlignment="1">
      <alignment wrapText="1"/>
    </xf>
    <xf numFmtId="0" fontId="35" fillId="24" borderId="11" xfId="0" applyFont="1" applyFill="1" applyBorder="1" applyAlignment="1">
      <alignment horizontal="left" vertical="top" wrapText="1"/>
    </xf>
    <xf numFmtId="0" fontId="35" fillId="24" borderId="12" xfId="0" applyFont="1" applyFill="1" applyBorder="1" applyAlignment="1">
      <alignment horizontal="left" vertical="top" wrapText="1"/>
    </xf>
    <xf numFmtId="0" fontId="35" fillId="24" borderId="13" xfId="0" applyFont="1" applyFill="1" applyBorder="1" applyAlignment="1">
      <alignment horizontal="left" vertical="top" wrapText="1"/>
    </xf>
    <xf numFmtId="0" fontId="0" fillId="24" borderId="10" xfId="0" applyFill="1" applyBorder="1" applyAlignment="1">
      <alignment vertical="top"/>
    </xf>
    <xf numFmtId="0" fontId="52" fillId="25" borderId="11" xfId="0" applyFont="1" applyFill="1" applyBorder="1" applyAlignment="1">
      <alignment horizontal="center" vertical="center"/>
    </xf>
    <xf numFmtId="0" fontId="52" fillId="25" borderId="12" xfId="0" applyFont="1" applyFill="1" applyBorder="1" applyAlignment="1">
      <alignment horizontal="center" vertical="center"/>
    </xf>
    <xf numFmtId="0" fontId="52" fillId="25" borderId="13" xfId="0" applyFont="1" applyFill="1" applyBorder="1" applyAlignment="1">
      <alignment horizontal="center" vertical="center"/>
    </xf>
  </cellXfs>
  <cellStyles count="184">
    <cellStyle name="20% - Accent1" xfId="1" builtinId="30" customBuiltin="1"/>
    <cellStyle name="20% - Accent1 2" xfId="2"/>
    <cellStyle name="20% - Accent1 3" xfId="3"/>
    <cellStyle name="20% - Accent2" xfId="4" builtinId="34" customBuiltin="1"/>
    <cellStyle name="20% - Accent2 2" xfId="5"/>
    <cellStyle name="20% - Accent2 3" xfId="6"/>
    <cellStyle name="20% - Accent3" xfId="7" builtinId="38" customBuiltin="1"/>
    <cellStyle name="20% - Accent3 2" xfId="8"/>
    <cellStyle name="20% - Accent3 3" xfId="9"/>
    <cellStyle name="20% - Accent4" xfId="10" builtinId="42" customBuiltin="1"/>
    <cellStyle name="20% - Accent4 2" xfId="11"/>
    <cellStyle name="20% - Accent4 3" xfId="12"/>
    <cellStyle name="20% - Accent5" xfId="13" builtinId="46" customBuiltin="1"/>
    <cellStyle name="20% - Accent5 2" xfId="14"/>
    <cellStyle name="20% - Accent5 3" xfId="15"/>
    <cellStyle name="20% - Accent6" xfId="16" builtinId="50" customBuiltin="1"/>
    <cellStyle name="20% - Accent6 2" xfId="17"/>
    <cellStyle name="20% - Accent6 3" xfId="18"/>
    <cellStyle name="40% - Accent1" xfId="19" builtinId="31" customBuiltin="1"/>
    <cellStyle name="40% - Accent1 2" xfId="20"/>
    <cellStyle name="40% - Accent1 3" xfId="21"/>
    <cellStyle name="40% - Accent2" xfId="22" builtinId="35" customBuiltin="1"/>
    <cellStyle name="40% - Accent2 2" xfId="23"/>
    <cellStyle name="40% - Accent2 3" xfId="24"/>
    <cellStyle name="40% - Accent3" xfId="25" builtinId="39" customBuiltin="1"/>
    <cellStyle name="40% - Accent3 2" xfId="26"/>
    <cellStyle name="40% - Accent3 3" xfId="27"/>
    <cellStyle name="40% - Accent4" xfId="28" builtinId="43" customBuiltin="1"/>
    <cellStyle name="40% - Accent4 2" xfId="29"/>
    <cellStyle name="40% - Accent4 3" xfId="30"/>
    <cellStyle name="40% - Accent5" xfId="31" builtinId="47" customBuiltin="1"/>
    <cellStyle name="40% - Accent5 2" xfId="32"/>
    <cellStyle name="40% - Accent5 3" xfId="33"/>
    <cellStyle name="40% - Accent6" xfId="34" builtinId="51" customBuiltin="1"/>
    <cellStyle name="40% - Accent6 2" xfId="35"/>
    <cellStyle name="40% - Accent6 3" xfId="36"/>
    <cellStyle name="60% - Accent1" xfId="37" builtinId="32" customBuiltin="1"/>
    <cellStyle name="60% - Accent1 2" xfId="38"/>
    <cellStyle name="60% - Accent1 3" xfId="39"/>
    <cellStyle name="60% - Accent2" xfId="40" builtinId="36" customBuiltin="1"/>
    <cellStyle name="60% - Accent2 2" xfId="41"/>
    <cellStyle name="60% - Accent2 3" xfId="42"/>
    <cellStyle name="60% - Accent3" xfId="43" builtinId="40" customBuiltin="1"/>
    <cellStyle name="60% - Accent3 2" xfId="44"/>
    <cellStyle name="60% - Accent3 3" xfId="45"/>
    <cellStyle name="60% - Accent4" xfId="46" builtinId="44" customBuiltin="1"/>
    <cellStyle name="60% - Accent4 2" xfId="47"/>
    <cellStyle name="60% - Accent4 3" xfId="48"/>
    <cellStyle name="60% - Accent5" xfId="49" builtinId="48" customBuiltin="1"/>
    <cellStyle name="60% - Accent5 2" xfId="50"/>
    <cellStyle name="60% - Accent5 3" xfId="51"/>
    <cellStyle name="60% - Accent6" xfId="52" builtinId="52" customBuiltin="1"/>
    <cellStyle name="60% - Accent6 2" xfId="53"/>
    <cellStyle name="60% - Accent6 3" xfId="54"/>
    <cellStyle name="Accent1" xfId="55" builtinId="29" customBuiltin="1"/>
    <cellStyle name="Accent1 2" xfId="56"/>
    <cellStyle name="Accent1 3" xfId="57"/>
    <cellStyle name="Accent2" xfId="58" builtinId="33" customBuiltin="1"/>
    <cellStyle name="Accent2 2" xfId="59"/>
    <cellStyle name="Accent2 3" xfId="60"/>
    <cellStyle name="Accent3" xfId="61" builtinId="37" customBuiltin="1"/>
    <cellStyle name="Accent3 2" xfId="62"/>
    <cellStyle name="Accent3 3" xfId="63"/>
    <cellStyle name="Accent4" xfId="64" builtinId="41" customBuiltin="1"/>
    <cellStyle name="Accent4 2" xfId="65"/>
    <cellStyle name="Accent4 3" xfId="66"/>
    <cellStyle name="Accent5" xfId="67" builtinId="45" customBuiltin="1"/>
    <cellStyle name="Accent5 2" xfId="68"/>
    <cellStyle name="Accent5 3" xfId="69"/>
    <cellStyle name="Accent6" xfId="70" builtinId="49" customBuiltin="1"/>
    <cellStyle name="Accent6 2" xfId="71"/>
    <cellStyle name="Accent6 3" xfId="72"/>
    <cellStyle name="Bad" xfId="73" builtinId="27" customBuiltin="1"/>
    <cellStyle name="Bad 2" xfId="74"/>
    <cellStyle name="Bad 3" xfId="75"/>
    <cellStyle name="Calculation" xfId="76" builtinId="22" customBuiltin="1"/>
    <cellStyle name="Calculation 2" xfId="77"/>
    <cellStyle name="Calculation 3" xfId="78"/>
    <cellStyle name="Check Cell" xfId="79" builtinId="23" customBuiltin="1"/>
    <cellStyle name="Check Cell 2" xfId="80"/>
    <cellStyle name="Check Cell 3" xfId="81"/>
    <cellStyle name="Comma" xfId="176" builtinId="3"/>
    <cellStyle name="Comma 2" xfId="82"/>
    <cellStyle name="Comma 2 2" xfId="178"/>
    <cellStyle name="Currency" xfId="83" builtinId="4"/>
    <cellStyle name="Currency 2" xfId="84"/>
    <cellStyle name="Currency 2 2" xfId="179"/>
    <cellStyle name="Currency 3" xfId="85"/>
    <cellStyle name="Explanatory Text" xfId="86" builtinId="53" customBuiltin="1"/>
    <cellStyle name="Explanatory Text 2" xfId="87"/>
    <cellStyle name="Explanatory Text 3" xfId="88"/>
    <cellStyle name="Good" xfId="89" builtinId="26" customBuiltin="1"/>
    <cellStyle name="Good 2" xfId="90"/>
    <cellStyle name="Good 3" xfId="91"/>
    <cellStyle name="Heading 1" xfId="92" builtinId="16" customBuiltin="1"/>
    <cellStyle name="Heading 1 2" xfId="93"/>
    <cellStyle name="Heading 1 3" xfId="94"/>
    <cellStyle name="Heading 2" xfId="95" builtinId="17" customBuiltin="1"/>
    <cellStyle name="Heading 2 2" xfId="96"/>
    <cellStyle name="Heading 2 3" xfId="97"/>
    <cellStyle name="Heading 3" xfId="98" builtinId="18" customBuiltin="1"/>
    <cellStyle name="Heading 3 2" xfId="99"/>
    <cellStyle name="Heading 3 3" xfId="100"/>
    <cellStyle name="Heading 4" xfId="101" builtinId="19" customBuiltin="1"/>
    <cellStyle name="Heading 4 2" xfId="102"/>
    <cellStyle name="Heading 4 3" xfId="103"/>
    <cellStyle name="Input" xfId="104" builtinId="20" customBuiltin="1"/>
    <cellStyle name="Input 2" xfId="105"/>
    <cellStyle name="Input 3" xfId="106"/>
    <cellStyle name="Linked Cell" xfId="107" builtinId="24" customBuiltin="1"/>
    <cellStyle name="Linked Cell 2" xfId="108"/>
    <cellStyle name="Linked Cell 3" xfId="109"/>
    <cellStyle name="Neutral" xfId="110" builtinId="28" customBuiltin="1"/>
    <cellStyle name="Neutral 2" xfId="111"/>
    <cellStyle name="Neutral 3" xfId="112"/>
    <cellStyle name="Normal" xfId="0" builtinId="0"/>
    <cellStyle name="Normal 2" xfId="113"/>
    <cellStyle name="Normal 2 2" xfId="180"/>
    <cellStyle name="Normal 2_Summary Tables" xfId="183"/>
    <cellStyle name="Normal 3" xfId="114"/>
    <cellStyle name="Normal 4" xfId="115"/>
    <cellStyle name="Normal 5" xfId="177"/>
    <cellStyle name="Normal_01. Completions_Scenario_1_Sites_List_for_AMR_CHECK5" xfId="116"/>
    <cellStyle name="Normal_01. Completions_Scenario_1_Sites_List_for_AMR_CHECK5_Scenario 1" xfId="117"/>
    <cellStyle name="Normal_02. Under Construction" xfId="118"/>
    <cellStyle name="Normal_02. Under Construction_1_Scenario_1_Sites_List_for_AMR_CHECK5" xfId="119"/>
    <cellStyle name="Normal_02. Under Construction_1_Scenario_1_Sites_List_for_AMR_CHECK5_Scenario 1" xfId="120"/>
    <cellStyle name="Normal_02. Under Construction_Scenario 1" xfId="121"/>
    <cellStyle name="Normal_03. Permission not Started" xfId="122"/>
    <cellStyle name="Normal_03. Permission not Started_1_Scenario_1_Sites_List_for_AMR_CHECK5" xfId="123"/>
    <cellStyle name="Normal_03. Permission not Started_1_Scenario_1_Sites_List_for_AMR_CHECK5_Scenario 1" xfId="124"/>
    <cellStyle name="Normal_03. Permission not Started_Scenario 1" xfId="125"/>
    <cellStyle name="Normal_05. Subject to Legal Agreement_1" xfId="126"/>
    <cellStyle name="Normal_05. Subject to Legal Agreement_1_Scenario 1" xfId="127"/>
    <cellStyle name="Normal_Completions_Scenario_1_Sites_List_for_AMR_CHECK5" xfId="128"/>
    <cellStyle name="Normal_Completions_Scenario_1_Sites_List_for_AMR_CHECK5_Scenario 1" xfId="129"/>
    <cellStyle name="Normal_List of content and Codes" xfId="130"/>
    <cellStyle name="Normal_Scenario 1" xfId="131"/>
    <cellStyle name="Normal_Scenario 1 Trajectory" xfId="132"/>
    <cellStyle name="Normal_Sheet1" xfId="133"/>
    <cellStyle name="Normal_Sheet1_06. Identified Site " xfId="134"/>
    <cellStyle name="Normal_Sheet1_06. Identified Site _Scenario 1" xfId="135"/>
    <cellStyle name="Normal_Sheet1_1" xfId="136"/>
    <cellStyle name="Normal_Sheet1_2" xfId="137"/>
    <cellStyle name="Normal_Sheet1_2_Scenario_1_Sites_List_for_AMR_CHECK5" xfId="138"/>
    <cellStyle name="Normal_Sheet1_2_Scenario_1_Sites_List_for_AMR_CHECK5_Scenario 1" xfId="139"/>
    <cellStyle name="Normal_Sheet1_3" xfId="140"/>
    <cellStyle name="Normal_Sheet1_3_Scenario 1" xfId="141"/>
    <cellStyle name="Normal_Sheet1_Scenario 1" xfId="142"/>
    <cellStyle name="Normal_Sheet1_Scenario_1_Sites_List_for_AMR_CHECK5" xfId="143"/>
    <cellStyle name="Normal_Sheet1_Scenario_1_Sites_List_for_AMR_CHECK5_Scenario 1" xfId="144"/>
    <cellStyle name="Normal_Sheet1_Sheet1" xfId="145"/>
    <cellStyle name="Normal_Sheet1_Sheet1_Scenario 1" xfId="146"/>
    <cellStyle name="Normal_Sheet2" xfId="147"/>
    <cellStyle name="Normal_Sheet2_03. Permission not Started" xfId="148"/>
    <cellStyle name="Normal_Sheet2_03. Permission not Started_Scenario 1" xfId="149"/>
    <cellStyle name="Normal_Sheet2_1" xfId="150"/>
    <cellStyle name="Normal_Sheet2_1_Summary Tables" xfId="151"/>
    <cellStyle name="Normal_Sheet2_Scenario_1_Sites_List_for_AMR_CHECK5" xfId="152"/>
    <cellStyle name="Normal_Sheet2_Scenario_1_Sites_List_for_AMR_CHECK5_Scenario 1" xfId="153"/>
    <cellStyle name="Normal_Sheet4_1" xfId="154"/>
    <cellStyle name="Normal_Summary Tables" xfId="155"/>
    <cellStyle name="Normal_Summary Tables_Summary Tables" xfId="156"/>
    <cellStyle name="Normal_Trajectory" xfId="157"/>
    <cellStyle name="Note" xfId="158" builtinId="10" customBuiltin="1"/>
    <cellStyle name="Note 2" xfId="159"/>
    <cellStyle name="Note 2 2" xfId="181"/>
    <cellStyle name="Note 3" xfId="160"/>
    <cellStyle name="Output" xfId="161" builtinId="21" customBuiltin="1"/>
    <cellStyle name="Output 2" xfId="162"/>
    <cellStyle name="Output 3" xfId="163"/>
    <cellStyle name="Percent" xfId="164" builtinId="5"/>
    <cellStyle name="Percent 2" xfId="165"/>
    <cellStyle name="Percent 2 2" xfId="182"/>
    <cellStyle name="Percent 3" xfId="166"/>
    <cellStyle name="Title" xfId="167" builtinId="15" customBuiltin="1"/>
    <cellStyle name="Title 2" xfId="168"/>
    <cellStyle name="Title 3" xfId="169"/>
    <cellStyle name="Total" xfId="170" builtinId="25" customBuiltin="1"/>
    <cellStyle name="Total 2" xfId="171"/>
    <cellStyle name="Total 3" xfId="172"/>
    <cellStyle name="Warning Text" xfId="173" builtinId="11" customBuiltin="1"/>
    <cellStyle name="Warning Text 2" xfId="174"/>
    <cellStyle name="Warning Text 3" xfId="175"/>
  </cellStyles>
  <dxfs count="1457">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border>
        <left/>
        <right/>
        <top/>
        <bottom/>
      </border>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right style="medium">
          <color indexed="64"/>
        </right>
        <top style="medium">
          <color indexed="64"/>
        </top>
      </border>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rder>
    </dxf>
    <dxf>
      <font>
        <name val="Calibri"/>
        <scheme val="minor"/>
      </font>
    </dxf>
    <dxf>
      <fill>
        <patternFill>
          <bgColor theme="0"/>
        </patternFill>
      </fill>
    </dxf>
    <dxf>
      <font>
        <name val="Calibri"/>
        <scheme val="minor"/>
      </font>
    </dxf>
    <dxf>
      <fill>
        <patternFill>
          <bgColor theme="0"/>
        </patternFill>
      </fill>
    </dxf>
    <dxf>
      <border>
        <left style="medium">
          <color indexed="64"/>
        </left>
        <right style="medium">
          <color indexed="64"/>
        </right>
        <top style="medium">
          <color indexed="64"/>
        </top>
        <bottom style="medium">
          <color indexed="64"/>
        </bottom>
      </border>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border>
        <right style="medium">
          <color indexed="64"/>
        </right>
        <top style="medium">
          <color indexed="64"/>
        </top>
      </border>
    </dxf>
    <dxf>
      <fill>
        <patternFill patternType="solid">
          <bgColor theme="0"/>
        </patternFill>
      </fill>
    </dxf>
    <dxf>
      <font>
        <sz val="10"/>
      </font>
    </dxf>
    <dxf>
      <font>
        <sz val="8"/>
      </font>
    </dxf>
    <dxf>
      <font>
        <name val="Calibri"/>
        <scheme val="minor"/>
      </font>
    </dxf>
    <dxf>
      <border>
        <left style="medium">
          <color indexed="64"/>
        </left>
        <right style="medium">
          <color indexed="64"/>
        </right>
        <top style="medium">
          <color indexed="64"/>
        </top>
        <bottom style="medium">
          <color indexed="64"/>
        </bottom>
      </border>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ont>
        <name val="Calibri"/>
        <scheme val="minor"/>
      </font>
    </dxf>
    <dxf>
      <fill>
        <patternFill>
          <bgColor theme="0"/>
        </patternFill>
      </fill>
    </dxf>
    <dxf>
      <fill>
        <patternFill patternType="solid">
          <bgColor theme="0"/>
        </patternFill>
      </fill>
    </dxf>
    <dxf>
      <border>
        <left style="medium">
          <color indexed="64"/>
        </left>
        <right style="medium">
          <color indexed="64"/>
        </right>
        <top style="medium">
          <color indexed="64"/>
        </top>
        <bottom style="medium">
          <color indexed="64"/>
        </bottom>
      </border>
    </dxf>
    <dxf>
      <border>
        <left/>
        <right/>
        <top/>
      </border>
    </dxf>
    <dxf>
      <font>
        <sz val="10"/>
      </font>
    </dxf>
    <dxf>
      <font>
        <name val="Calibri"/>
        <scheme val="minor"/>
      </font>
    </dxf>
    <dxf>
      <border>
        <left style="medium">
          <color indexed="64"/>
        </left>
        <right style="medium">
          <color indexed="64"/>
        </right>
        <top style="medium">
          <color indexed="64"/>
        </top>
        <bottom style="medium">
          <color indexed="64"/>
        </bottom>
      </border>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E3E3E3"/>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pivotCacheDefinition" Target="pivotCache/pivotCacheDefinition1.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17" Type="http://schemas.openxmlformats.org/officeDocument/2006/relationships/customXml" Target="../customXml/item4.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pivotCacheDefinition" Target="pivotCache/pivotCacheDefinition2.xml"/><Relationship Id="rId14" Type="http://schemas.openxmlformats.org/officeDocument/2006/relationships/customXml" Target="../customXml/item1.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sz="900"/>
              <a:t>Breakdown of development pipeline (net dwellings)</a:t>
            </a:r>
          </a:p>
        </c:rich>
      </c:tx>
      <c:layout>
        <c:manualLayout>
          <c:xMode val="edge"/>
          <c:yMode val="edge"/>
          <c:x val="0.32801870153474549"/>
          <c:y val="2.4154589371980676E-2"/>
        </c:manualLayout>
      </c:layout>
      <c:overlay val="0"/>
      <c:spPr>
        <a:noFill/>
        <a:ln w="25400">
          <a:noFill/>
        </a:ln>
      </c:spPr>
    </c:title>
    <c:autoTitleDeleted val="0"/>
    <c:plotArea>
      <c:layout>
        <c:manualLayout>
          <c:layoutTarget val="inner"/>
          <c:xMode val="edge"/>
          <c:yMode val="edge"/>
          <c:x val="1.171875E-2"/>
          <c:y val="3.8647525322337908E-2"/>
          <c:w val="0.375"/>
          <c:h val="0.92754060773610991"/>
        </c:manualLayout>
      </c:layout>
      <c:pieChart>
        <c:varyColors val="1"/>
        <c:ser>
          <c:idx val="0"/>
          <c:order val="0"/>
          <c:spPr>
            <a:solidFill>
              <a:srgbClr val="9999FF"/>
            </a:solidFill>
            <a:ln w="12700">
              <a:solidFill>
                <a:srgbClr val="000000"/>
              </a:solidFill>
              <a:prstDash val="solid"/>
            </a:ln>
          </c:spPr>
          <c:dPt>
            <c:idx val="0"/>
            <c:bubble3D val="0"/>
            <c:spPr>
              <a:solidFill>
                <a:srgbClr val="0066CC"/>
              </a:solidFill>
              <a:ln w="12700">
                <a:solidFill>
                  <a:srgbClr val="000000"/>
                </a:solidFill>
                <a:prstDash val="solid"/>
              </a:ln>
            </c:spPr>
          </c:dPt>
          <c:dPt>
            <c:idx val="1"/>
            <c:bubble3D val="0"/>
            <c:spPr>
              <a:solidFill>
                <a:srgbClr val="FFCC99"/>
              </a:solidFill>
              <a:ln w="12700">
                <a:solidFill>
                  <a:srgbClr val="000000"/>
                </a:solidFill>
                <a:prstDash val="solid"/>
              </a:ln>
            </c:spPr>
          </c:dPt>
          <c:dPt>
            <c:idx val="2"/>
            <c:bubble3D val="0"/>
            <c:spPr>
              <a:solidFill>
                <a:srgbClr val="99CC00"/>
              </a:solidFill>
              <a:ln w="12700">
                <a:solidFill>
                  <a:srgbClr val="000000"/>
                </a:solidFill>
                <a:prstDash val="solid"/>
              </a:ln>
            </c:spPr>
          </c:dPt>
          <c:dPt>
            <c:idx val="3"/>
            <c:bubble3D val="0"/>
            <c:spPr>
              <a:solidFill>
                <a:srgbClr val="99CCFF"/>
              </a:solidFill>
              <a:ln w="12700">
                <a:solidFill>
                  <a:srgbClr val="000000"/>
                </a:solidFill>
                <a:prstDash val="solid"/>
              </a:ln>
            </c:spPr>
          </c:dPt>
          <c:dLbls>
            <c:dLbl>
              <c:idx val="0"/>
              <c:layout>
                <c:manualLayout>
                  <c:x val="-8.1922044960254098E-2"/>
                  <c:y val="0.12963107413098116"/>
                </c:manualLayout>
              </c:layout>
              <c:numFmt formatCode="0%" sourceLinked="0"/>
              <c:spPr>
                <a:noFill/>
                <a:ln w="25400">
                  <a:noFill/>
                </a:ln>
              </c:spPr>
              <c:txPr>
                <a:bodyPr/>
                <a:lstStyle/>
                <a:p>
                  <a:pPr>
                    <a:defRPr sz="1000" b="1" i="0" u="none" strike="noStrike" baseline="0">
                      <a:solidFill>
                        <a:srgbClr val="FFFFFF"/>
                      </a:solidFill>
                      <a:latin typeface="Arial Unicode MS"/>
                      <a:ea typeface="Arial Unicode MS"/>
                      <a:cs typeface="Arial Unicode MS"/>
                    </a:defRPr>
                  </a:pPr>
                  <a:endParaRPr lang="en-US"/>
                </a:p>
              </c:txPr>
              <c:dLblPos val="bestFit"/>
              <c:showLegendKey val="0"/>
              <c:showVal val="0"/>
              <c:showCatName val="0"/>
              <c:showSerName val="0"/>
              <c:showPercent val="1"/>
              <c:showBubbleSize val="0"/>
            </c:dLbl>
            <c:dLbl>
              <c:idx val="1"/>
              <c:layout>
                <c:manualLayout>
                  <c:x val="-8.9712721456692929E-2"/>
                  <c:y val="-0.13645831047659931"/>
                </c:manualLayout>
              </c:layout>
              <c:dLblPos val="bestFit"/>
              <c:showLegendKey val="0"/>
              <c:showVal val="0"/>
              <c:showCatName val="0"/>
              <c:showSerName val="0"/>
              <c:showPercent val="1"/>
              <c:showBubbleSize val="0"/>
            </c:dLbl>
            <c:dLbl>
              <c:idx val="2"/>
              <c:layout>
                <c:manualLayout>
                  <c:x val="-5.0149767725503596E-3"/>
                  <c:y val="-2.7332090735033752E-3"/>
                </c:manualLayout>
              </c:layout>
              <c:dLblPos val="bestFit"/>
              <c:showLegendKey val="0"/>
              <c:showVal val="0"/>
              <c:showCatName val="0"/>
              <c:showSerName val="0"/>
              <c:showPercent val="1"/>
              <c:showBubbleSize val="0"/>
            </c:dLbl>
            <c:dLbl>
              <c:idx val="3"/>
              <c:layout>
                <c:manualLayout>
                  <c:x val="5.7285766386263218E-2"/>
                  <c:y val="0.15994420987231669"/>
                </c:manualLayout>
              </c:layout>
              <c:dLblPos val="bestFit"/>
              <c:showLegendKey val="0"/>
              <c:showVal val="0"/>
              <c:showCatName val="0"/>
              <c:showSerName val="0"/>
              <c:showPercent val="1"/>
              <c:showBubbleSize val="0"/>
            </c:dLbl>
            <c:numFmt formatCode="0%" sourceLinked="0"/>
            <c:spPr>
              <a:noFill/>
              <a:ln w="25400">
                <a:noFill/>
              </a:ln>
            </c:spPr>
            <c:txPr>
              <a:bodyPr/>
              <a:lstStyle/>
              <a:p>
                <a:pPr>
                  <a:defRPr sz="1000" b="1" i="0" u="none" strike="noStrike" baseline="0">
                    <a:solidFill>
                      <a:srgbClr val="000000"/>
                    </a:solidFill>
                    <a:latin typeface="Arial Unicode MS"/>
                    <a:ea typeface="Arial Unicode MS"/>
                    <a:cs typeface="Arial Unicode MS"/>
                  </a:defRPr>
                </a:pPr>
                <a:endParaRPr lang="en-US"/>
              </a:p>
            </c:txPr>
            <c:showLegendKey val="0"/>
            <c:showVal val="0"/>
            <c:showCatName val="0"/>
            <c:showSerName val="0"/>
            <c:showPercent val="1"/>
            <c:showBubbleSize val="0"/>
            <c:showLeaderLines val="1"/>
          </c:dLbls>
          <c:cat>
            <c:strRef>
              <c:f>'Summary Tables'!$B$19:$D$22</c:f>
              <c:strCache>
                <c:ptCount val="4"/>
                <c:pt idx="0">
                  <c:v>Under Construction at 31/03/2015</c:v>
                </c:pt>
                <c:pt idx="1">
                  <c:v>Planning Permissions at 31/03/2015</c:v>
                </c:pt>
                <c:pt idx="2">
                  <c:v>Applications Undecided at 31/03/2015</c:v>
                </c:pt>
                <c:pt idx="3">
                  <c:v>Potential at 31/03/2015</c:v>
                </c:pt>
              </c:strCache>
            </c:strRef>
          </c:cat>
          <c:val>
            <c:numRef>
              <c:f>'Summary Tables'!$J$19:$J$22</c:f>
              <c:numCache>
                <c:formatCode>#,##0</c:formatCode>
                <c:ptCount val="4"/>
                <c:pt idx="0">
                  <c:v>5905</c:v>
                </c:pt>
                <c:pt idx="1">
                  <c:v>13570</c:v>
                </c:pt>
                <c:pt idx="2">
                  <c:v>2374</c:v>
                </c:pt>
                <c:pt idx="3">
                  <c:v>12424</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42217208042616539"/>
          <c:y val="0.20773048296499169"/>
          <c:w val="0.56871725886200442"/>
          <c:h val="0.77295041018423416"/>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9525">
      <a:noFill/>
    </a:ln>
  </c:spPr>
  <c:txPr>
    <a:bodyPr/>
    <a:lstStyle/>
    <a:p>
      <a:pPr>
        <a:defRPr sz="3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1200"/>
  </c:printSettings>
</c:chartSpace>
</file>

<file path=xl/charts/chart10.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123941604893192E-2"/>
          <c:y val="0.11038996039836267"/>
          <c:w val="0.53539938683841526"/>
          <c:h val="0.78571677695305198"/>
        </c:manualLayout>
      </c:layout>
      <c:pieChart>
        <c:varyColors val="1"/>
        <c:ser>
          <c:idx val="0"/>
          <c:order val="0"/>
          <c:tx>
            <c:strRef>
              <c:f>'Summary Tables'!$C$285</c:f>
              <c:strCache>
                <c:ptCount val="1"/>
                <c:pt idx="0">
                  <c:v>Net new build units with planning permission by unit size and tenure</c:v>
                </c:pt>
              </c:strCache>
            </c:strRef>
          </c:tx>
          <c:spPr>
            <a:solidFill>
              <a:srgbClr val="9999FF"/>
            </a:solidFill>
            <a:ln w="12700">
              <a:solidFill>
                <a:srgbClr val="000000"/>
              </a:solidFill>
              <a:prstDash val="solid"/>
            </a:ln>
          </c:spPr>
          <c:dPt>
            <c:idx val="0"/>
            <c:bubble3D val="0"/>
            <c:spPr>
              <a:solidFill>
                <a:srgbClr val="CCFFFF"/>
              </a:solidFill>
              <a:ln w="12700">
                <a:solidFill>
                  <a:srgbClr val="000000"/>
                </a:solidFill>
                <a:prstDash val="solid"/>
              </a:ln>
            </c:spPr>
          </c:dPt>
          <c:dPt>
            <c:idx val="1"/>
            <c:bubble3D val="0"/>
            <c:spPr>
              <a:solidFill>
                <a:srgbClr val="00FFFF"/>
              </a:solidFill>
              <a:ln w="12700">
                <a:solidFill>
                  <a:srgbClr val="000000"/>
                </a:solidFill>
                <a:prstDash val="solid"/>
              </a:ln>
            </c:spPr>
          </c:dPt>
          <c:dPt>
            <c:idx val="2"/>
            <c:bubble3D val="0"/>
            <c:spPr>
              <a:solidFill>
                <a:srgbClr val="33CCCC"/>
              </a:solidFill>
              <a:ln w="12700">
                <a:solidFill>
                  <a:srgbClr val="000000"/>
                </a:solidFill>
                <a:prstDash val="solid"/>
              </a:ln>
            </c:spPr>
          </c:dPt>
          <c:dPt>
            <c:idx val="3"/>
            <c:bubble3D val="0"/>
            <c:spPr>
              <a:solidFill>
                <a:srgbClr val="008080"/>
              </a:solidFill>
              <a:ln w="12700">
                <a:solidFill>
                  <a:srgbClr val="000000"/>
                </a:solidFill>
                <a:prstDash val="solid"/>
              </a:ln>
            </c:spPr>
          </c:dPt>
          <c:dPt>
            <c:idx val="4"/>
            <c:bubble3D val="0"/>
            <c:spPr>
              <a:solidFill>
                <a:srgbClr val="003366"/>
              </a:solidFill>
              <a:ln w="12700">
                <a:solidFill>
                  <a:srgbClr val="000000"/>
                </a:solidFill>
                <a:prstDash val="solid"/>
              </a:ln>
            </c:spPr>
          </c:dPt>
          <c:dPt>
            <c:idx val="5"/>
            <c:bubble3D val="0"/>
            <c:spPr>
              <a:solidFill>
                <a:srgbClr val="000000"/>
              </a:solidFill>
              <a:ln w="12700">
                <a:solidFill>
                  <a:srgbClr val="000000"/>
                </a:solidFill>
                <a:prstDash val="solid"/>
              </a:ln>
            </c:spPr>
          </c:dPt>
          <c:cat>
            <c:strRef>
              <c:f>'Summary Tables'!$D$286:$I$286</c:f>
              <c:strCache>
                <c:ptCount val="6"/>
                <c:pt idx="0">
                  <c:v>Studio</c:v>
                </c:pt>
                <c:pt idx="1">
                  <c:v>1 bed</c:v>
                </c:pt>
                <c:pt idx="2">
                  <c:v>2 bed</c:v>
                </c:pt>
                <c:pt idx="3">
                  <c:v>3 bed</c:v>
                </c:pt>
                <c:pt idx="4">
                  <c:v>4 bed</c:v>
                </c:pt>
                <c:pt idx="5">
                  <c:v>5+ bed</c:v>
                </c:pt>
              </c:strCache>
            </c:strRef>
          </c:cat>
          <c:val>
            <c:numRef>
              <c:f>'Summary Tables'!$D$293:$I$293</c:f>
              <c:numCache>
                <c:formatCode>#,##0</c:formatCode>
                <c:ptCount val="6"/>
                <c:pt idx="0">
                  <c:v>748</c:v>
                </c:pt>
                <c:pt idx="1">
                  <c:v>3232</c:v>
                </c:pt>
                <c:pt idx="2">
                  <c:v>6376</c:v>
                </c:pt>
                <c:pt idx="3">
                  <c:v>2561</c:v>
                </c:pt>
                <c:pt idx="4">
                  <c:v>451</c:v>
                </c:pt>
                <c:pt idx="5">
                  <c:v>203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2539023295663174"/>
          <c:y val="0.12337730510958858"/>
          <c:w val="0.25388655433614837"/>
          <c:h val="0.7532494801786140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12700">
      <a:solidFill>
        <a:srgbClr val="969696"/>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Conversions - Net Completions</a:t>
            </a:r>
          </a:p>
        </c:rich>
      </c:tx>
      <c:layout>
        <c:manualLayout>
          <c:xMode val="edge"/>
          <c:yMode val="edge"/>
          <c:x val="0.20529817493743516"/>
          <c:y val="4.2372881355932202E-2"/>
        </c:manualLayout>
      </c:layout>
      <c:overlay val="0"/>
      <c:spPr>
        <a:noFill/>
        <a:ln w="25400">
          <a:noFill/>
        </a:ln>
      </c:spPr>
    </c:title>
    <c:autoTitleDeleted val="0"/>
    <c:plotArea>
      <c:layout>
        <c:manualLayout>
          <c:layoutTarget val="inner"/>
          <c:xMode val="edge"/>
          <c:yMode val="edge"/>
          <c:x val="1.9379918316672406E-2"/>
          <c:y val="0.21610169491525424"/>
          <c:w val="0.55426566385683085"/>
          <c:h val="0.60593220338983056"/>
        </c:manualLayout>
      </c:layout>
      <c:pieChart>
        <c:varyColors val="1"/>
        <c:ser>
          <c:idx val="0"/>
          <c:order val="0"/>
          <c:tx>
            <c:strRef>
              <c:f>'Summary Tables'!$F$298</c:f>
              <c:strCache>
                <c:ptCount val="1"/>
                <c:pt idx="0">
                  <c:v>Total</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cat>
            <c:strRef>
              <c:f>'Summary Tables'!$B$299:$C$302</c:f>
              <c:strCache>
                <c:ptCount val="4"/>
                <c:pt idx="0">
                  <c:v>House &gt; Flats</c:v>
                </c:pt>
                <c:pt idx="1">
                  <c:v>Flats &gt; House</c:v>
                </c:pt>
                <c:pt idx="2">
                  <c:v>Flats &gt; Flats</c:v>
                </c:pt>
                <c:pt idx="3">
                  <c:v>Change of use</c:v>
                </c:pt>
              </c:strCache>
            </c:strRef>
          </c:cat>
          <c:val>
            <c:numRef>
              <c:f>'Summary Tables'!$F$299:$F$302</c:f>
              <c:numCache>
                <c:formatCode>#,##0</c:formatCode>
                <c:ptCount val="4"/>
                <c:pt idx="0">
                  <c:v>36</c:v>
                </c:pt>
                <c:pt idx="1">
                  <c:v>-59</c:v>
                </c:pt>
                <c:pt idx="2">
                  <c:v>65</c:v>
                </c:pt>
                <c:pt idx="3">
                  <c:v>198</c:v>
                </c:pt>
              </c:numCache>
            </c:numRef>
          </c:val>
        </c:ser>
        <c:ser>
          <c:idx val="1"/>
          <c:order val="1"/>
          <c:tx>
            <c:strRef>
              <c:f>'Summary Tables'!$E$298</c:f>
              <c:strCache>
                <c:ptCount val="1"/>
                <c:pt idx="0">
                  <c:v>2014/15</c:v>
                </c:pt>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cat>
            <c:strRef>
              <c:f>'Summary Tables'!$B$299:$C$302</c:f>
              <c:strCache>
                <c:ptCount val="4"/>
                <c:pt idx="0">
                  <c:v>House &gt; Flats</c:v>
                </c:pt>
                <c:pt idx="1">
                  <c:v>Flats &gt; House</c:v>
                </c:pt>
                <c:pt idx="2">
                  <c:v>Flats &gt; Flats</c:v>
                </c:pt>
                <c:pt idx="3">
                  <c:v>Change of use</c:v>
                </c:pt>
              </c:strCache>
            </c:strRef>
          </c:cat>
          <c:val>
            <c:numRef>
              <c:f>'Summary Tables'!$E$299:$E$302</c:f>
              <c:numCache>
                <c:formatCode>#,##0</c:formatCode>
                <c:ptCount val="4"/>
                <c:pt idx="0">
                  <c:v>17</c:v>
                </c:pt>
                <c:pt idx="1">
                  <c:v>-25</c:v>
                </c:pt>
                <c:pt idx="2">
                  <c:v>25</c:v>
                </c:pt>
                <c:pt idx="3">
                  <c:v>107</c:v>
                </c:pt>
              </c:numCache>
            </c:numRef>
          </c:val>
        </c:ser>
        <c:ser>
          <c:idx val="2"/>
          <c:order val="2"/>
          <c:tx>
            <c:strRef>
              <c:f>'Summary Tables'!$F$298</c:f>
              <c:strCache>
                <c:ptCount val="1"/>
                <c:pt idx="0">
                  <c:v>Total</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dPt>
          <c:dPt>
            <c:idx val="3"/>
            <c:bubble3D val="0"/>
            <c:spPr>
              <a:solidFill>
                <a:srgbClr val="CCFFFF"/>
              </a:solidFill>
              <a:ln w="12700">
                <a:solidFill>
                  <a:srgbClr val="000000"/>
                </a:solidFill>
                <a:prstDash val="solid"/>
              </a:ln>
            </c:spPr>
          </c:dPt>
          <c:cat>
            <c:strRef>
              <c:f>'Summary Tables'!$B$299:$C$302</c:f>
              <c:strCache>
                <c:ptCount val="4"/>
                <c:pt idx="0">
                  <c:v>House &gt; Flats</c:v>
                </c:pt>
                <c:pt idx="1">
                  <c:v>Flats &gt; House</c:v>
                </c:pt>
                <c:pt idx="2">
                  <c:v>Flats &gt; Flats</c:v>
                </c:pt>
                <c:pt idx="3">
                  <c:v>Change of use</c:v>
                </c:pt>
              </c:strCache>
            </c:strRef>
          </c:cat>
          <c:val>
            <c:numRef>
              <c:f>'Summary Tables'!$F$299:$F$302</c:f>
              <c:numCache>
                <c:formatCode>#,##0</c:formatCode>
                <c:ptCount val="4"/>
                <c:pt idx="0">
                  <c:v>36</c:v>
                </c:pt>
                <c:pt idx="1">
                  <c:v>-59</c:v>
                </c:pt>
                <c:pt idx="2">
                  <c:v>65</c:v>
                </c:pt>
                <c:pt idx="3">
                  <c:v>198</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790941829945668"/>
          <c:y val="0.28813559322033899"/>
          <c:w val="0.3565903680644571"/>
          <c:h val="0.4152542372881356"/>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12700">
      <a:solidFill>
        <a:srgbClr val="969696"/>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Conversions - Net Granted</a:t>
            </a:r>
          </a:p>
        </c:rich>
      </c:tx>
      <c:layout>
        <c:manualLayout>
          <c:xMode val="edge"/>
          <c:yMode val="edge"/>
          <c:x val="0.25082580893604517"/>
          <c:y val="4.2372881355932202E-2"/>
        </c:manualLayout>
      </c:layout>
      <c:overlay val="0"/>
      <c:spPr>
        <a:noFill/>
        <a:ln w="25400">
          <a:noFill/>
        </a:ln>
      </c:spPr>
    </c:title>
    <c:autoTitleDeleted val="0"/>
    <c:plotArea>
      <c:layout>
        <c:manualLayout>
          <c:layoutTarget val="inner"/>
          <c:xMode val="edge"/>
          <c:yMode val="edge"/>
          <c:x val="1.9305055699987368E-2"/>
          <c:y val="0.22033898305084745"/>
          <c:w val="0.5482635818796413"/>
          <c:h val="0.60169491525423724"/>
        </c:manualLayout>
      </c:layout>
      <c:pieChart>
        <c:varyColors val="1"/>
        <c:ser>
          <c:idx val="0"/>
          <c:order val="0"/>
          <c:tx>
            <c:strRef>
              <c:f>'Summary Tables'!$D$306</c:f>
              <c:strCache>
                <c:ptCount val="1"/>
                <c:pt idx="0">
                  <c:v>2013/14</c:v>
                </c:pt>
              </c:strCache>
            </c:strRef>
          </c:tx>
          <c:spPr>
            <a:solidFill>
              <a:srgbClr val="9999FF"/>
            </a:solidFill>
            <a:ln w="12700">
              <a:solidFill>
                <a:srgbClr val="000000"/>
              </a:solidFill>
              <a:prstDash val="solid"/>
            </a:ln>
          </c:spPr>
          <c:dPt>
            <c:idx val="0"/>
            <c:bubble3D val="0"/>
          </c:dPt>
          <c:dPt>
            <c:idx val="1"/>
            <c:bubble3D val="0"/>
            <c:spPr>
              <a:solidFill>
                <a:srgbClr val="993366"/>
              </a:solidFill>
              <a:ln w="12700">
                <a:solidFill>
                  <a:srgbClr val="000000"/>
                </a:solidFill>
                <a:prstDash val="solid"/>
              </a:ln>
            </c:spPr>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cat>
            <c:strRef>
              <c:f>'Summary Tables'!$B$307:$C$310</c:f>
              <c:strCache>
                <c:ptCount val="4"/>
                <c:pt idx="0">
                  <c:v>House &gt; Flats</c:v>
                </c:pt>
                <c:pt idx="1">
                  <c:v>Flats &gt; House</c:v>
                </c:pt>
                <c:pt idx="2">
                  <c:v>Flats &gt; Flats</c:v>
                </c:pt>
                <c:pt idx="3">
                  <c:v>Change of use</c:v>
                </c:pt>
              </c:strCache>
            </c:strRef>
          </c:cat>
          <c:val>
            <c:numRef>
              <c:f>'Summary Tables'!$F$307:$F$310</c:f>
              <c:numCache>
                <c:formatCode>#,##0</c:formatCode>
                <c:ptCount val="4"/>
                <c:pt idx="0">
                  <c:v>50</c:v>
                </c:pt>
                <c:pt idx="1">
                  <c:v>-77</c:v>
                </c:pt>
                <c:pt idx="2">
                  <c:v>100</c:v>
                </c:pt>
                <c:pt idx="3">
                  <c:v>1733</c:v>
                </c:pt>
              </c:numCache>
            </c:numRef>
          </c:val>
        </c:ser>
        <c:ser>
          <c:idx val="1"/>
          <c:order val="1"/>
          <c:tx>
            <c:strRef>
              <c:f>'Summary Tables'!$E$306</c:f>
              <c:strCache>
                <c:ptCount val="1"/>
                <c:pt idx="0">
                  <c:v>2014/15</c:v>
                </c:pt>
              </c:strCache>
            </c:strRef>
          </c:tx>
          <c:spPr>
            <a:solidFill>
              <a:srgbClr val="993366"/>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dPt>
          <c:dPt>
            <c:idx val="2"/>
            <c:bubble3D val="0"/>
            <c:spPr>
              <a:solidFill>
                <a:srgbClr val="FFFFCC"/>
              </a:solidFill>
              <a:ln w="12700">
                <a:solidFill>
                  <a:srgbClr val="000000"/>
                </a:solidFill>
                <a:prstDash val="solid"/>
              </a:ln>
            </c:spPr>
          </c:dPt>
          <c:dPt>
            <c:idx val="3"/>
            <c:bubble3D val="0"/>
            <c:spPr>
              <a:solidFill>
                <a:srgbClr val="CCFFFF"/>
              </a:solidFill>
              <a:ln w="12700">
                <a:solidFill>
                  <a:srgbClr val="000000"/>
                </a:solidFill>
                <a:prstDash val="solid"/>
              </a:ln>
            </c:spPr>
          </c:dPt>
          <c:cat>
            <c:strRef>
              <c:f>'Summary Tables'!$B$307:$C$310</c:f>
              <c:strCache>
                <c:ptCount val="4"/>
                <c:pt idx="0">
                  <c:v>House &gt; Flats</c:v>
                </c:pt>
                <c:pt idx="1">
                  <c:v>Flats &gt; House</c:v>
                </c:pt>
                <c:pt idx="2">
                  <c:v>Flats &gt; Flats</c:v>
                </c:pt>
                <c:pt idx="3">
                  <c:v>Change of use</c:v>
                </c:pt>
              </c:strCache>
            </c:strRef>
          </c:cat>
          <c:val>
            <c:numRef>
              <c:f>'Summary Tables'!$E$307:$E$310</c:f>
              <c:numCache>
                <c:formatCode>#,##0</c:formatCode>
                <c:ptCount val="4"/>
                <c:pt idx="0">
                  <c:v>22</c:v>
                </c:pt>
                <c:pt idx="1">
                  <c:v>-33</c:v>
                </c:pt>
                <c:pt idx="2">
                  <c:v>31</c:v>
                </c:pt>
                <c:pt idx="3">
                  <c:v>1328</c:v>
                </c:pt>
              </c:numCache>
            </c:numRef>
          </c:val>
        </c:ser>
        <c:ser>
          <c:idx val="2"/>
          <c:order val="2"/>
          <c:tx>
            <c:strRef>
              <c:f>'Summary Tables'!$F$306</c:f>
              <c:strCache>
                <c:ptCount val="1"/>
                <c:pt idx="0">
                  <c:v>Total</c:v>
                </c:pt>
              </c:strCache>
            </c:strRef>
          </c:tx>
          <c:spPr>
            <a:solidFill>
              <a:srgbClr val="FFFFCC"/>
            </a:solidFill>
            <a:ln w="12700">
              <a:solidFill>
                <a:srgbClr val="000000"/>
              </a:solidFill>
              <a:prstDash val="solid"/>
            </a:ln>
          </c:spPr>
          <c:dPt>
            <c:idx val="0"/>
            <c:bubble3D val="0"/>
            <c:spPr>
              <a:solidFill>
                <a:srgbClr val="9999FF"/>
              </a:solidFill>
              <a:ln w="12700">
                <a:solidFill>
                  <a:srgbClr val="000000"/>
                </a:solidFill>
                <a:prstDash val="solid"/>
              </a:ln>
            </c:spPr>
          </c:dPt>
          <c:dPt>
            <c:idx val="1"/>
            <c:bubble3D val="0"/>
            <c:spPr>
              <a:solidFill>
                <a:srgbClr val="993366"/>
              </a:solidFill>
              <a:ln w="12700">
                <a:solidFill>
                  <a:srgbClr val="000000"/>
                </a:solidFill>
                <a:prstDash val="solid"/>
              </a:ln>
            </c:spPr>
          </c:dPt>
          <c:dPt>
            <c:idx val="2"/>
            <c:bubble3D val="0"/>
          </c:dPt>
          <c:dPt>
            <c:idx val="3"/>
            <c:bubble3D val="0"/>
            <c:spPr>
              <a:solidFill>
                <a:srgbClr val="CCFFFF"/>
              </a:solidFill>
              <a:ln w="12700">
                <a:solidFill>
                  <a:srgbClr val="000000"/>
                </a:solidFill>
                <a:prstDash val="solid"/>
              </a:ln>
            </c:spPr>
          </c:dPt>
          <c:cat>
            <c:strRef>
              <c:f>'Summary Tables'!$B$307:$C$310</c:f>
              <c:strCache>
                <c:ptCount val="4"/>
                <c:pt idx="0">
                  <c:v>House &gt; Flats</c:v>
                </c:pt>
                <c:pt idx="1">
                  <c:v>Flats &gt; House</c:v>
                </c:pt>
                <c:pt idx="2">
                  <c:v>Flats &gt; Flats</c:v>
                </c:pt>
                <c:pt idx="3">
                  <c:v>Change of use</c:v>
                </c:pt>
              </c:strCache>
            </c:strRef>
          </c:cat>
          <c:val>
            <c:numRef>
              <c:f>'Summary Tables'!$F$307:$F$310</c:f>
              <c:numCache>
                <c:formatCode>#,##0</c:formatCode>
                <c:ptCount val="4"/>
                <c:pt idx="0">
                  <c:v>50</c:v>
                </c:pt>
                <c:pt idx="1">
                  <c:v>-77</c:v>
                </c:pt>
                <c:pt idx="2">
                  <c:v>100</c:v>
                </c:pt>
                <c:pt idx="3">
                  <c:v>1733</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62934484540783753"/>
          <c:y val="0.2923728813559322"/>
          <c:w val="0.35521316592182728"/>
          <c:h val="0.4152542372881356"/>
        </c:manualLayout>
      </c:layout>
      <c:overlay val="0"/>
      <c:spPr>
        <a:solidFill>
          <a:srgbClr val="FFFFFF"/>
        </a:solidFill>
        <a:ln w="25400">
          <a:noFill/>
        </a:ln>
      </c:spPr>
      <c:txPr>
        <a:bodyPr/>
        <a:lstStyle/>
        <a:p>
          <a:pPr>
            <a:defRPr sz="735"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12700">
      <a:solidFill>
        <a:srgbClr val="969696"/>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3596559326770802E-2"/>
          <c:y val="5.905511811023622E-2"/>
          <c:w val="0.93201854185784794"/>
          <c:h val="0.77952755905511806"/>
        </c:manualLayout>
      </c:layout>
      <c:barChart>
        <c:barDir val="col"/>
        <c:grouping val="clustered"/>
        <c:varyColors val="0"/>
        <c:ser>
          <c:idx val="0"/>
          <c:order val="0"/>
          <c:tx>
            <c:strRef>
              <c:f>'Summary Tables'!$C$101:$C$102</c:f>
              <c:strCache>
                <c:ptCount val="1"/>
                <c:pt idx="0">
                  <c:v>Open Market Units</c:v>
                </c:pt>
              </c:strCache>
            </c:strRef>
          </c:tx>
          <c:spPr>
            <a:gradFill rotWithShape="0">
              <a:gsLst>
                <a:gs pos="0">
                  <a:srgbClr xmlns:mc="http://schemas.openxmlformats.org/markup-compatibility/2006" xmlns:a14="http://schemas.microsoft.com/office/drawing/2010/main" val="FF6600" mc:Ignorable="a14" a14:legacySpreadsheetColorIndex="53"/>
                </a:gs>
                <a:gs pos="100000">
                  <a:srgbClr xmlns:mc="http://schemas.openxmlformats.org/markup-compatibility/2006" xmlns:a14="http://schemas.microsoft.com/office/drawing/2010/main" val="762F00" mc:Ignorable="a14" a14:legacySpreadsheetColorIndex="53">
                    <a:gamma/>
                    <a:shade val="46275"/>
                    <a:invGamma/>
                  </a:srgbClr>
                </a:gs>
              </a:gsLst>
              <a:lin ang="5400000" scaled="1"/>
            </a:gradFill>
            <a:ln w="12700">
              <a:solidFill>
                <a:srgbClr val="000000"/>
              </a:solidFill>
              <a:prstDash val="solid"/>
            </a:ln>
          </c:spPr>
          <c:invertIfNegative val="0"/>
          <c:cat>
            <c:strRef>
              <c:f>'Summary Tables'!$B$103:$B$116</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Tables'!$C$103:$C$116</c:f>
              <c:numCache>
                <c:formatCode>#,##0</c:formatCode>
                <c:ptCount val="14"/>
                <c:pt idx="0">
                  <c:v>537</c:v>
                </c:pt>
                <c:pt idx="1">
                  <c:v>868</c:v>
                </c:pt>
                <c:pt idx="2">
                  <c:v>779</c:v>
                </c:pt>
                <c:pt idx="3">
                  <c:v>1239</c:v>
                </c:pt>
                <c:pt idx="4">
                  <c:v>1155</c:v>
                </c:pt>
                <c:pt idx="5">
                  <c:v>1039</c:v>
                </c:pt>
                <c:pt idx="6">
                  <c:v>728</c:v>
                </c:pt>
                <c:pt idx="7">
                  <c:v>1079</c:v>
                </c:pt>
                <c:pt idx="8">
                  <c:v>1061</c:v>
                </c:pt>
                <c:pt idx="9">
                  <c:v>371</c:v>
                </c:pt>
                <c:pt idx="10">
                  <c:v>713</c:v>
                </c:pt>
                <c:pt idx="11">
                  <c:v>633</c:v>
                </c:pt>
                <c:pt idx="12">
                  <c:v>969</c:v>
                </c:pt>
                <c:pt idx="13">
                  <c:v>805</c:v>
                </c:pt>
              </c:numCache>
            </c:numRef>
          </c:val>
        </c:ser>
        <c:ser>
          <c:idx val="2"/>
          <c:order val="1"/>
          <c:tx>
            <c:strRef>
              <c:f>'Summary Tables'!$E$101:$E$102</c:f>
              <c:strCache>
                <c:ptCount val="1"/>
                <c:pt idx="0">
                  <c:v>Intermediate Units</c:v>
                </c:pt>
              </c:strCache>
            </c:strRef>
          </c:tx>
          <c:spPr>
            <a:gradFill rotWithShape="0">
              <a:gsLst>
                <a:gs pos="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cat>
            <c:strRef>
              <c:f>'Summary Tables'!$B$103:$B$116</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Tables'!$E$103:$E$116</c:f>
              <c:numCache>
                <c:formatCode>#,##0</c:formatCode>
                <c:ptCount val="14"/>
                <c:pt idx="0">
                  <c:v>0</c:v>
                </c:pt>
                <c:pt idx="1">
                  <c:v>0</c:v>
                </c:pt>
                <c:pt idx="2">
                  <c:v>196</c:v>
                </c:pt>
                <c:pt idx="3">
                  <c:v>119</c:v>
                </c:pt>
                <c:pt idx="4">
                  <c:v>93</c:v>
                </c:pt>
                <c:pt idx="5">
                  <c:v>206</c:v>
                </c:pt>
                <c:pt idx="6">
                  <c:v>281</c:v>
                </c:pt>
                <c:pt idx="7">
                  <c:v>393</c:v>
                </c:pt>
                <c:pt idx="8">
                  <c:v>453</c:v>
                </c:pt>
                <c:pt idx="9">
                  <c:v>103</c:v>
                </c:pt>
                <c:pt idx="10">
                  <c:v>198</c:v>
                </c:pt>
                <c:pt idx="11">
                  <c:v>118</c:v>
                </c:pt>
                <c:pt idx="12">
                  <c:v>175</c:v>
                </c:pt>
                <c:pt idx="13">
                  <c:v>109</c:v>
                </c:pt>
              </c:numCache>
            </c:numRef>
          </c:val>
        </c:ser>
        <c:ser>
          <c:idx val="4"/>
          <c:order val="2"/>
          <c:tx>
            <c:strRef>
              <c:f>'Summary Tables'!$G$101:$G$102</c:f>
              <c:strCache>
                <c:ptCount val="1"/>
                <c:pt idx="0">
                  <c:v>Social/Affordable Rent Units</c:v>
                </c:pt>
              </c:strCache>
            </c:strRef>
          </c:tx>
          <c:spPr>
            <a:gradFill rotWithShape="0">
              <a:gsLst>
                <a:gs pos="0">
                  <a:srgbClr xmlns:mc="http://schemas.openxmlformats.org/markup-compatibility/2006" xmlns:a14="http://schemas.microsoft.com/office/drawing/2010/main" val="99CC00" mc:Ignorable="a14" a14:legacySpreadsheetColorIndex="50"/>
                </a:gs>
                <a:gs pos="100000">
                  <a:srgbClr xmlns:mc="http://schemas.openxmlformats.org/markup-compatibility/2006" xmlns:a14="http://schemas.microsoft.com/office/drawing/2010/main" val="475E00" mc:Ignorable="a14" a14:legacySpreadsheetColorIndex="50">
                    <a:gamma/>
                    <a:shade val="46275"/>
                    <a:invGamma/>
                  </a:srgbClr>
                </a:gs>
              </a:gsLst>
              <a:lin ang="5400000" scaled="1"/>
            </a:gradFill>
            <a:ln w="12700">
              <a:solidFill>
                <a:srgbClr val="000000"/>
              </a:solidFill>
              <a:prstDash val="solid"/>
            </a:ln>
          </c:spPr>
          <c:invertIfNegative val="0"/>
          <c:cat>
            <c:strRef>
              <c:f>'Summary Tables'!$B$103:$B$116</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Tables'!$G$103:$G$116</c:f>
              <c:numCache>
                <c:formatCode>#,##0</c:formatCode>
                <c:ptCount val="14"/>
                <c:pt idx="0">
                  <c:v>32</c:v>
                </c:pt>
                <c:pt idx="1">
                  <c:v>80</c:v>
                </c:pt>
                <c:pt idx="2">
                  <c:v>89</c:v>
                </c:pt>
                <c:pt idx="3">
                  <c:v>132</c:v>
                </c:pt>
                <c:pt idx="4">
                  <c:v>56</c:v>
                </c:pt>
                <c:pt idx="5">
                  <c:v>33</c:v>
                </c:pt>
                <c:pt idx="6">
                  <c:v>22</c:v>
                </c:pt>
                <c:pt idx="7">
                  <c:v>88</c:v>
                </c:pt>
                <c:pt idx="8">
                  <c:v>25</c:v>
                </c:pt>
                <c:pt idx="9">
                  <c:v>7</c:v>
                </c:pt>
                <c:pt idx="10">
                  <c:v>68</c:v>
                </c:pt>
                <c:pt idx="11">
                  <c:v>91</c:v>
                </c:pt>
                <c:pt idx="12">
                  <c:v>53</c:v>
                </c:pt>
                <c:pt idx="13">
                  <c:v>22</c:v>
                </c:pt>
              </c:numCache>
            </c:numRef>
          </c:val>
        </c:ser>
        <c:dLbls>
          <c:showLegendKey val="0"/>
          <c:showVal val="0"/>
          <c:showCatName val="0"/>
          <c:showSerName val="0"/>
          <c:showPercent val="0"/>
          <c:showBubbleSize val="0"/>
        </c:dLbls>
        <c:gapWidth val="50"/>
        <c:axId val="69953024"/>
        <c:axId val="69954560"/>
      </c:barChart>
      <c:catAx>
        <c:axId val="69953024"/>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54560"/>
        <c:crosses val="autoZero"/>
        <c:auto val="1"/>
        <c:lblAlgn val="ctr"/>
        <c:lblOffset val="100"/>
        <c:tickLblSkip val="1"/>
        <c:tickMarkSkip val="1"/>
        <c:noMultiLvlLbl val="0"/>
      </c:catAx>
      <c:valAx>
        <c:axId val="69954560"/>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953024"/>
        <c:crosses val="autoZero"/>
        <c:crossBetween val="between"/>
      </c:valAx>
      <c:spPr>
        <a:noFill/>
        <a:ln w="12700">
          <a:solidFill>
            <a:srgbClr val="969696"/>
          </a:solidFill>
          <a:prstDash val="solid"/>
        </a:ln>
      </c:spPr>
    </c:plotArea>
    <c:legend>
      <c:legendPos val="r"/>
      <c:layout>
        <c:manualLayout>
          <c:xMode val="edge"/>
          <c:yMode val="edge"/>
          <c:x val="6.798245614035088E-2"/>
          <c:y val="7.0866141732283464E-2"/>
          <c:w val="0.1882309941520468"/>
          <c:h val="0.28215223097112863"/>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7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80827964156967E-2"/>
          <c:y val="4.5454581484772508E-2"/>
          <c:w val="0.9569327047224746"/>
          <c:h val="0.78733828643266668"/>
        </c:manualLayout>
      </c:layout>
      <c:barChart>
        <c:barDir val="col"/>
        <c:grouping val="clustered"/>
        <c:varyColors val="0"/>
        <c:ser>
          <c:idx val="0"/>
          <c:order val="0"/>
          <c:tx>
            <c:strRef>
              <c:f>'Scenario 1 Trajectory'!$B$25:$C$25</c:f>
              <c:strCache>
                <c:ptCount val="1"/>
                <c:pt idx="0">
                  <c:v>Additional dwelling completions</c:v>
                </c:pt>
              </c:strCache>
            </c:strRef>
          </c:tx>
          <c:spPr>
            <a:solidFill>
              <a:srgbClr val="3366FF"/>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Trajectory'!$D$25:$AA$25</c:f>
              <c:numCache>
                <c:formatCode>#,##0</c:formatCode>
                <c:ptCount val="24"/>
                <c:pt idx="0">
                  <c:v>1031</c:v>
                </c:pt>
                <c:pt idx="1">
                  <c:v>1560</c:v>
                </c:pt>
                <c:pt idx="2">
                  <c:v>1539</c:v>
                </c:pt>
                <c:pt idx="3">
                  <c:v>481</c:v>
                </c:pt>
                <c:pt idx="4">
                  <c:v>979</c:v>
                </c:pt>
                <c:pt idx="5">
                  <c:v>774</c:v>
                </c:pt>
                <c:pt idx="6">
                  <c:v>1197</c:v>
                </c:pt>
              </c:numCache>
            </c:numRef>
          </c:val>
        </c:ser>
        <c:ser>
          <c:idx val="1"/>
          <c:order val="1"/>
          <c:tx>
            <c:strRef>
              <c:f>'Scenario 1 Trajectory'!$B$26:$C$26</c:f>
              <c:strCache>
                <c:ptCount val="1"/>
                <c:pt idx="0">
                  <c:v>Net additional dwellings in reporting year</c:v>
                </c:pt>
              </c:strCache>
            </c:strRef>
          </c:tx>
          <c:spPr>
            <a:solidFill>
              <a:srgbClr val="993300"/>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Trajectory'!$D$26:$AA$26</c:f>
              <c:numCache>
                <c:formatCode>General</c:formatCode>
                <c:ptCount val="24"/>
                <c:pt idx="7" formatCode="#,##0">
                  <c:v>936</c:v>
                </c:pt>
              </c:numCache>
            </c:numRef>
          </c:val>
        </c:ser>
        <c:ser>
          <c:idx val="2"/>
          <c:order val="2"/>
          <c:tx>
            <c:strRef>
              <c:f>'Scenario 1 Trajectory'!$B$27:$C$27</c:f>
              <c:strCache>
                <c:ptCount val="1"/>
                <c:pt idx="0">
                  <c:v>Net additional dwellings in current year</c:v>
                </c:pt>
              </c:strCache>
            </c:strRef>
          </c:tx>
          <c:spPr>
            <a:solidFill>
              <a:srgbClr val="99CC00"/>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Trajectory'!$D$27:$AA$27</c:f>
              <c:numCache>
                <c:formatCode>General</c:formatCode>
                <c:ptCount val="24"/>
                <c:pt idx="8" formatCode="#,##0">
                  <c:v>2299.900000000001</c:v>
                </c:pt>
              </c:numCache>
            </c:numRef>
          </c:val>
        </c:ser>
        <c:ser>
          <c:idx val="3"/>
          <c:order val="3"/>
          <c:tx>
            <c:strRef>
              <c:f>'Scenario 1 Trajectory'!$B$28:$C$28</c:f>
              <c:strCache>
                <c:ptCount val="1"/>
                <c:pt idx="0">
                  <c:v>Five year Supply - Net additional dwellings in future years 2015/16 to 2019/20</c:v>
                </c:pt>
              </c:strCache>
            </c:strRef>
          </c:tx>
          <c:spPr>
            <a:solidFill>
              <a:srgbClr val="993366"/>
            </a:solidFill>
            <a:ln w="12700">
              <a:solidFill>
                <a:srgbClr val="000000"/>
              </a:solidFill>
              <a:prstDash val="solid"/>
            </a:ln>
          </c:spPr>
          <c:invertIfNegative val="0"/>
          <c:dLbls>
            <c:spPr>
              <a:noFill/>
              <a:ln w="25400">
                <a:noFill/>
              </a:ln>
            </c:spPr>
            <c:txPr>
              <a:bodyPr rot="-2700000" vert="horz"/>
              <a:lstStyle/>
              <a:p>
                <a:pPr algn="ctr">
                  <a:defRPr sz="95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Trajectory'!$D$28:$AA$28</c:f>
              <c:numCache>
                <c:formatCode>General</c:formatCode>
                <c:ptCount val="24"/>
                <c:pt idx="9" formatCode="#,##0">
                  <c:v>2832.3166666666675</c:v>
                </c:pt>
                <c:pt idx="10" formatCode="#,##0">
                  <c:v>1884.9357142857143</c:v>
                </c:pt>
                <c:pt idx="11" formatCode="#,##0">
                  <c:v>3261.7690476190483</c:v>
                </c:pt>
                <c:pt idx="12" formatCode="#,##0">
                  <c:v>2032.2690476190483</c:v>
                </c:pt>
                <c:pt idx="13" formatCode="#,##0">
                  <c:v>3438.6319727891218</c:v>
                </c:pt>
              </c:numCache>
            </c:numRef>
          </c:val>
        </c:ser>
        <c:ser>
          <c:idx val="4"/>
          <c:order val="4"/>
          <c:tx>
            <c:strRef>
              <c:f>'Scenario 1 Trajectory'!$B$29:$C$29</c:f>
              <c:strCache>
                <c:ptCount val="1"/>
                <c:pt idx="0">
                  <c:v>Housing Trajectory - Net additional dwellings in future years 2020/21 to 2029/30</c:v>
                </c:pt>
              </c:strCache>
            </c:strRef>
          </c:tx>
          <c:spPr>
            <a:solidFill>
              <a:srgbClr val="33CCCC"/>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Trajectory'!$D$29:$AA$29</c:f>
              <c:numCache>
                <c:formatCode>General</c:formatCode>
                <c:ptCount val="24"/>
                <c:pt idx="14" formatCode="#,##0">
                  <c:v>2905.1319727891155</c:v>
                </c:pt>
                <c:pt idx="15" formatCode="#,##0">
                  <c:v>3217.2019727891143</c:v>
                </c:pt>
                <c:pt idx="16" formatCode="#,##0">
                  <c:v>2066.2286394557823</c:v>
                </c:pt>
                <c:pt idx="17" formatCode="#,##0">
                  <c:v>1343.9573696145121</c:v>
                </c:pt>
                <c:pt idx="18" formatCode="#,##0">
                  <c:v>1826.9759637188204</c:v>
                </c:pt>
                <c:pt idx="19" formatCode="#,##0">
                  <c:v>1065.4204081632656</c:v>
                </c:pt>
                <c:pt idx="20" formatCode="#,##0">
                  <c:v>841.42040816326528</c:v>
                </c:pt>
                <c:pt idx="21" formatCode="#,##0">
                  <c:v>872.42040816326539</c:v>
                </c:pt>
                <c:pt idx="22" formatCode="#,##0">
                  <c:v>802.42040816326517</c:v>
                </c:pt>
                <c:pt idx="23" formatCode="#,##0">
                  <c:v>749.6</c:v>
                </c:pt>
              </c:numCache>
            </c:numRef>
          </c:val>
        </c:ser>
        <c:dLbls>
          <c:showLegendKey val="0"/>
          <c:showVal val="0"/>
          <c:showCatName val="0"/>
          <c:showSerName val="0"/>
          <c:showPercent val="0"/>
          <c:showBubbleSize val="0"/>
        </c:dLbls>
        <c:gapWidth val="0"/>
        <c:overlap val="70"/>
        <c:axId val="72467200"/>
        <c:axId val="72469120"/>
      </c:barChart>
      <c:lineChart>
        <c:grouping val="standard"/>
        <c:varyColors val="0"/>
        <c:ser>
          <c:idx val="5"/>
          <c:order val="5"/>
          <c:tx>
            <c:strRef>
              <c:f>'Scenario 1 Trajectory'!$B$30:$C$30</c:f>
              <c:strCache>
                <c:ptCount val="1"/>
                <c:pt idx="0">
                  <c:v>Annualised London Plan target</c:v>
                </c:pt>
              </c:strCache>
            </c:strRef>
          </c:tx>
          <c:spPr>
            <a:ln w="38100">
              <a:solidFill>
                <a:srgbClr val="800000"/>
              </a:solidFill>
              <a:prstDash val="solid"/>
            </a:ln>
          </c:spPr>
          <c:marker>
            <c:symbol val="none"/>
          </c:marker>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Trajectory'!$D$30:$AA$30</c:f>
              <c:numCache>
                <c:formatCode>#,##0</c:formatCode>
                <c:ptCount val="24"/>
                <c:pt idx="0">
                  <c:v>692</c:v>
                </c:pt>
                <c:pt idx="1">
                  <c:v>692</c:v>
                </c:pt>
                <c:pt idx="2">
                  <c:v>692</c:v>
                </c:pt>
                <c:pt idx="3">
                  <c:v>692</c:v>
                </c:pt>
                <c:pt idx="4">
                  <c:v>1081</c:v>
                </c:pt>
                <c:pt idx="5">
                  <c:v>1081</c:v>
                </c:pt>
                <c:pt idx="6">
                  <c:v>1081</c:v>
                </c:pt>
                <c:pt idx="7">
                  <c:v>1081</c:v>
                </c:pt>
                <c:pt idx="8">
                  <c:v>1724</c:v>
                </c:pt>
                <c:pt idx="9">
                  <c:v>1724</c:v>
                </c:pt>
                <c:pt idx="10">
                  <c:v>1724</c:v>
                </c:pt>
                <c:pt idx="11">
                  <c:v>1724</c:v>
                </c:pt>
                <c:pt idx="12">
                  <c:v>1724</c:v>
                </c:pt>
                <c:pt idx="13">
                  <c:v>1724</c:v>
                </c:pt>
                <c:pt idx="14">
                  <c:v>1724</c:v>
                </c:pt>
                <c:pt idx="15">
                  <c:v>1724</c:v>
                </c:pt>
                <c:pt idx="16">
                  <c:v>1724</c:v>
                </c:pt>
                <c:pt idx="17">
                  <c:v>1724</c:v>
                </c:pt>
                <c:pt idx="18">
                  <c:v>1724</c:v>
                </c:pt>
                <c:pt idx="19">
                  <c:v>1724</c:v>
                </c:pt>
                <c:pt idx="20">
                  <c:v>1724</c:v>
                </c:pt>
                <c:pt idx="21">
                  <c:v>1724</c:v>
                </c:pt>
                <c:pt idx="22">
                  <c:v>1724</c:v>
                </c:pt>
                <c:pt idx="23">
                  <c:v>1724</c:v>
                </c:pt>
              </c:numCache>
            </c:numRef>
          </c:val>
          <c:smooth val="0"/>
        </c:ser>
        <c:ser>
          <c:idx val="6"/>
          <c:order val="6"/>
          <c:tx>
            <c:strRef>
              <c:f>'Scenario 1 Trajectory'!$B$31:$C$31</c:f>
              <c:strCache>
                <c:ptCount val="1"/>
                <c:pt idx="0">
                  <c:v>Managed delivery target </c:v>
                </c:pt>
              </c:strCache>
            </c:strRef>
          </c:tx>
          <c:spPr>
            <a:ln w="25400">
              <a:solidFill>
                <a:srgbClr val="FF0000"/>
              </a:solidFill>
              <a:prstDash val="solid"/>
            </a:ln>
          </c:spPr>
          <c:marker>
            <c:symbol val="none"/>
          </c:marker>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Trajectory'!$D$31:$AA$31</c:f>
              <c:numCache>
                <c:formatCode>General</c:formatCode>
                <c:ptCount val="24"/>
                <c:pt idx="8" formatCode="#,##0">
                  <c:v>1724</c:v>
                </c:pt>
                <c:pt idx="9" formatCode="#,##0">
                  <c:v>1806.0071428571428</c:v>
                </c:pt>
                <c:pt idx="10" formatCode="#,##0">
                  <c:v>1903.9756410256412</c:v>
                </c:pt>
                <c:pt idx="11" formatCode="#,##0">
                  <c:v>1905.5623015873016</c:v>
                </c:pt>
                <c:pt idx="12" formatCode="#,##0">
                  <c:v>1782.2707792207789</c:v>
                </c:pt>
                <c:pt idx="13" formatCode="#,##0">
                  <c:v>1757.2709523809522</c:v>
                </c:pt>
                <c:pt idx="14" formatCode="#,##0">
                  <c:v>1570.4530612244887</c:v>
                </c:pt>
                <c:pt idx="15" formatCode="#,##0">
                  <c:v>1403.6181972789104</c:v>
                </c:pt>
                <c:pt idx="16" formatCode="#,##0">
                  <c:v>1144.534800777453</c:v>
                </c:pt>
                <c:pt idx="17" formatCode="#,##0">
                  <c:v>990.91916099773152</c:v>
                </c:pt>
                <c:pt idx="18" formatCode="#,##0">
                  <c:v>920.31151927437531</c:v>
                </c:pt>
                <c:pt idx="19" formatCode="#,##0">
                  <c:v>693.64540816326371</c:v>
                </c:pt>
                <c:pt idx="20" formatCode="#,##0">
                  <c:v>569.72040816326262</c:v>
                </c:pt>
                <c:pt idx="21" formatCode="#,##0">
                  <c:v>433.87040816326044</c:v>
                </c:pt>
                <c:pt idx="22" formatCode="#,##0">
                  <c:v>-4.6795918367461127</c:v>
                </c:pt>
                <c:pt idx="23" formatCode="#,##0">
                  <c:v>-807.1000000000131</c:v>
                </c:pt>
              </c:numCache>
            </c:numRef>
          </c:val>
          <c:smooth val="0"/>
        </c:ser>
        <c:ser>
          <c:idx val="7"/>
          <c:order val="7"/>
          <c:tx>
            <c:strRef>
              <c:f>'Scenario 1 Trajectory'!$B$32:$C$32</c:f>
              <c:strCache>
                <c:ptCount val="1"/>
                <c:pt idx="0">
                  <c:v>Target +5%</c:v>
                </c:pt>
              </c:strCache>
            </c:strRef>
          </c:tx>
          <c:spPr>
            <a:ln w="25400">
              <a:solidFill>
                <a:srgbClr val="FF0000"/>
              </a:solidFill>
              <a:prstDash val="lgDash"/>
            </a:ln>
          </c:spPr>
          <c:marker>
            <c:symbol val="diamond"/>
            <c:size val="7"/>
            <c:spPr>
              <a:solidFill>
                <a:srgbClr val="FF0000"/>
              </a:solidFill>
              <a:ln>
                <a:solidFill>
                  <a:srgbClr val="FF0000"/>
                </a:solidFill>
                <a:prstDash val="solid"/>
              </a:ln>
            </c:spPr>
          </c:marker>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Trajectory'!$D$32:$AA$32</c:f>
              <c:numCache>
                <c:formatCode>General</c:formatCode>
                <c:ptCount val="24"/>
                <c:pt idx="8" formatCode="0">
                  <c:v>1810.2</c:v>
                </c:pt>
                <c:pt idx="9" formatCode="0">
                  <c:v>1896.3074999999999</c:v>
                </c:pt>
                <c:pt idx="10" formatCode="0">
                  <c:v>1999.1744230769234</c:v>
                </c:pt>
                <c:pt idx="11" formatCode="0">
                  <c:v>2000.8404166666667</c:v>
                </c:pt>
                <c:pt idx="12" formatCode="0">
                  <c:v>1871.3843181818179</c:v>
                </c:pt>
                <c:pt idx="13" formatCode="0">
                  <c:v>1845.1344999999999</c:v>
                </c:pt>
                <c:pt idx="14" formatCode="0">
                  <c:v>1648.9757142857131</c:v>
                </c:pt>
                <c:pt idx="15" formatCode="0">
                  <c:v>1473.799107142856</c:v>
                </c:pt>
                <c:pt idx="16" formatCode="0">
                  <c:v>1201.7615408163258</c:v>
                </c:pt>
                <c:pt idx="17" formatCode="0">
                  <c:v>1040.4651190476181</c:v>
                </c:pt>
                <c:pt idx="18" formatCode="0">
                  <c:v>966.3270952380941</c:v>
                </c:pt>
                <c:pt idx="19" formatCode="0">
                  <c:v>728.32767857142687</c:v>
                </c:pt>
                <c:pt idx="20" formatCode="0">
                  <c:v>598.20642857142582</c:v>
                </c:pt>
                <c:pt idx="21" formatCode="0">
                  <c:v>455.5639285714235</c:v>
                </c:pt>
                <c:pt idx="22" formatCode="0">
                  <c:v>-4.9135714285834187</c:v>
                </c:pt>
                <c:pt idx="23" formatCode="0">
                  <c:v>-847.4550000000138</c:v>
                </c:pt>
              </c:numCache>
            </c:numRef>
          </c:val>
          <c:smooth val="0"/>
        </c:ser>
        <c:ser>
          <c:idx val="8"/>
          <c:order val="8"/>
          <c:tx>
            <c:strRef>
              <c:f>'Scenario 1 Trajectory'!$B$33:$C$33</c:f>
              <c:strCache>
                <c:ptCount val="1"/>
                <c:pt idx="0">
                  <c:v>Target +20%</c:v>
                </c:pt>
              </c:strCache>
            </c:strRef>
          </c:tx>
          <c:spPr>
            <a:ln w="25400">
              <a:solidFill>
                <a:srgbClr val="FF0000"/>
              </a:solidFill>
              <a:prstDash val="lgDash"/>
            </a:ln>
          </c:spPr>
          <c:marker>
            <c:symbol val="circle"/>
            <c:size val="7"/>
            <c:spPr>
              <a:solidFill>
                <a:srgbClr val="FF0000"/>
              </a:solidFill>
              <a:ln>
                <a:solidFill>
                  <a:srgbClr val="FF0000"/>
                </a:solidFill>
                <a:prstDash val="solid"/>
              </a:ln>
            </c:spPr>
          </c:marker>
          <c:cat>
            <c:strRef>
              <c:f>'Scenario 1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1 Trajectory'!$D$33:$AA$33</c:f>
              <c:numCache>
                <c:formatCode>General</c:formatCode>
                <c:ptCount val="24"/>
                <c:pt idx="8" formatCode="0">
                  <c:v>2068.7999999999997</c:v>
                </c:pt>
                <c:pt idx="9" formatCode="0">
                  <c:v>2167.2085714285713</c:v>
                </c:pt>
                <c:pt idx="10" formatCode="0">
                  <c:v>2284.7707692307695</c:v>
                </c:pt>
                <c:pt idx="11" formatCode="0">
                  <c:v>2286.6747619047619</c:v>
                </c:pt>
                <c:pt idx="12" formatCode="0">
                  <c:v>2138.7249350649345</c:v>
                </c:pt>
                <c:pt idx="13" formatCode="0">
                  <c:v>2108.7251428571426</c:v>
                </c:pt>
                <c:pt idx="14" formatCode="0">
                  <c:v>1884.5436734693862</c:v>
                </c:pt>
                <c:pt idx="15" formatCode="0">
                  <c:v>1684.3418367346924</c:v>
                </c:pt>
                <c:pt idx="16" formatCode="0">
                  <c:v>1373.4417609329437</c:v>
                </c:pt>
                <c:pt idx="17" formatCode="0">
                  <c:v>1189.1029931972778</c:v>
                </c:pt>
                <c:pt idx="18" formatCode="0">
                  <c:v>1104.3738231292502</c:v>
                </c:pt>
                <c:pt idx="19" formatCode="0">
                  <c:v>832.37448979591647</c:v>
                </c:pt>
                <c:pt idx="20" formatCode="0">
                  <c:v>683.66448979591507</c:v>
                </c:pt>
                <c:pt idx="21" formatCode="0">
                  <c:v>520.64448979591248</c:v>
                </c:pt>
                <c:pt idx="22" formatCode="0">
                  <c:v>-5.6155102040953349</c:v>
                </c:pt>
                <c:pt idx="23" formatCode="0">
                  <c:v>-968.52000000001567</c:v>
                </c:pt>
              </c:numCache>
            </c:numRef>
          </c:val>
          <c:smooth val="0"/>
        </c:ser>
        <c:dLbls>
          <c:showLegendKey val="0"/>
          <c:showVal val="0"/>
          <c:showCatName val="0"/>
          <c:showSerName val="0"/>
          <c:showPercent val="0"/>
          <c:showBubbleSize val="0"/>
        </c:dLbls>
        <c:marker val="1"/>
        <c:smooth val="0"/>
        <c:axId val="72467200"/>
        <c:axId val="72469120"/>
      </c:lineChart>
      <c:catAx>
        <c:axId val="724672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Calibri"/>
                <a:ea typeface="Calibri"/>
                <a:cs typeface="Calibri"/>
              </a:defRPr>
            </a:pPr>
            <a:endParaRPr lang="en-US"/>
          </a:p>
        </c:txPr>
        <c:crossAx val="72469120"/>
        <c:crosses val="autoZero"/>
        <c:auto val="1"/>
        <c:lblAlgn val="ctr"/>
        <c:lblOffset val="100"/>
        <c:tickLblSkip val="1"/>
        <c:tickMarkSkip val="1"/>
        <c:noMultiLvlLbl val="0"/>
      </c:catAx>
      <c:valAx>
        <c:axId val="72469120"/>
        <c:scaling>
          <c:orientation val="minMax"/>
          <c:max val="3500"/>
          <c:min val="-100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Calibri"/>
                <a:ea typeface="Calibri"/>
                <a:cs typeface="Calibri"/>
              </a:defRPr>
            </a:pPr>
            <a:endParaRPr lang="en-US"/>
          </a:p>
        </c:txPr>
        <c:crossAx val="72467200"/>
        <c:crosses val="autoZero"/>
        <c:crossBetween val="between"/>
      </c:valAx>
      <c:spPr>
        <a:noFill/>
        <a:ln w="12700">
          <a:solidFill>
            <a:srgbClr val="808080"/>
          </a:solidFill>
          <a:prstDash val="solid"/>
        </a:ln>
      </c:spPr>
    </c:plotArea>
    <c:legend>
      <c:legendPos val="r"/>
      <c:layout>
        <c:manualLayout>
          <c:xMode val="edge"/>
          <c:yMode val="edge"/>
          <c:x val="3.5398230088495575E-2"/>
          <c:y val="0.84740327913556257"/>
          <c:w val="0.95811265184772254"/>
          <c:h val="0.142857313290384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3.480827964156967E-2"/>
          <c:y val="4.5454581484772508E-2"/>
          <c:w val="0.9569327047224746"/>
          <c:h val="0.78733828643266668"/>
        </c:manualLayout>
      </c:layout>
      <c:barChart>
        <c:barDir val="col"/>
        <c:grouping val="clustered"/>
        <c:varyColors val="0"/>
        <c:ser>
          <c:idx val="0"/>
          <c:order val="0"/>
          <c:tx>
            <c:strRef>
              <c:f>'Scenario 2 Trajectory'!$B$25:$C$25</c:f>
              <c:strCache>
                <c:ptCount val="1"/>
                <c:pt idx="0">
                  <c:v>Additional dwelling completions</c:v>
                </c:pt>
              </c:strCache>
            </c:strRef>
          </c:tx>
          <c:spPr>
            <a:solidFill>
              <a:srgbClr val="3366FF"/>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Trajectory'!$D$25:$AA$25</c:f>
              <c:numCache>
                <c:formatCode>#,##0</c:formatCode>
                <c:ptCount val="24"/>
                <c:pt idx="0">
                  <c:v>1031</c:v>
                </c:pt>
                <c:pt idx="1">
                  <c:v>1560</c:v>
                </c:pt>
                <c:pt idx="2">
                  <c:v>1539</c:v>
                </c:pt>
                <c:pt idx="3">
                  <c:v>481</c:v>
                </c:pt>
                <c:pt idx="4">
                  <c:v>979</c:v>
                </c:pt>
                <c:pt idx="5">
                  <c:v>774</c:v>
                </c:pt>
                <c:pt idx="6">
                  <c:v>1197</c:v>
                </c:pt>
              </c:numCache>
            </c:numRef>
          </c:val>
        </c:ser>
        <c:ser>
          <c:idx val="1"/>
          <c:order val="1"/>
          <c:tx>
            <c:strRef>
              <c:f>'Scenario 2 Trajectory'!$B$26:$C$26</c:f>
              <c:strCache>
                <c:ptCount val="1"/>
                <c:pt idx="0">
                  <c:v>Net additional dwellings in reporting year</c:v>
                </c:pt>
              </c:strCache>
            </c:strRef>
          </c:tx>
          <c:spPr>
            <a:solidFill>
              <a:srgbClr val="993300"/>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Trajectory'!$D$26:$AA$26</c:f>
              <c:numCache>
                <c:formatCode>General</c:formatCode>
                <c:ptCount val="24"/>
                <c:pt idx="7" formatCode="#,##0">
                  <c:v>936</c:v>
                </c:pt>
              </c:numCache>
            </c:numRef>
          </c:val>
        </c:ser>
        <c:ser>
          <c:idx val="2"/>
          <c:order val="2"/>
          <c:tx>
            <c:strRef>
              <c:f>'Scenario 2 Trajectory'!$B$27:$C$27</c:f>
              <c:strCache>
                <c:ptCount val="1"/>
                <c:pt idx="0">
                  <c:v>Net additional dwellings in current year</c:v>
                </c:pt>
              </c:strCache>
            </c:strRef>
          </c:tx>
          <c:spPr>
            <a:solidFill>
              <a:srgbClr val="99CC00"/>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Trajectory'!$D$27:$AA$27</c:f>
              <c:numCache>
                <c:formatCode>General</c:formatCode>
                <c:ptCount val="24"/>
                <c:pt idx="8" formatCode="#,##0">
                  <c:v>2166.6857142857152</c:v>
                </c:pt>
              </c:numCache>
            </c:numRef>
          </c:val>
        </c:ser>
        <c:ser>
          <c:idx val="3"/>
          <c:order val="3"/>
          <c:tx>
            <c:strRef>
              <c:f>'Scenario 2 Trajectory'!$B$28:$C$28</c:f>
              <c:strCache>
                <c:ptCount val="1"/>
                <c:pt idx="0">
                  <c:v>Five year Supply - Net additional dwellings in future years 2015/16 to 2019/20</c:v>
                </c:pt>
              </c:strCache>
            </c:strRef>
          </c:tx>
          <c:spPr>
            <a:solidFill>
              <a:srgbClr val="993366"/>
            </a:solidFill>
            <a:ln w="12700">
              <a:solidFill>
                <a:srgbClr val="000000"/>
              </a:solidFill>
              <a:prstDash val="solid"/>
            </a:ln>
          </c:spPr>
          <c:invertIfNegative val="0"/>
          <c:dLbls>
            <c:spPr>
              <a:noFill/>
              <a:ln w="25400">
                <a:noFill/>
              </a:ln>
            </c:spPr>
            <c:txPr>
              <a:bodyPr rot="-2700000" vert="horz"/>
              <a:lstStyle/>
              <a:p>
                <a:pPr algn="ctr">
                  <a:defRPr sz="95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Trajectory'!$D$28:$AA$28</c:f>
              <c:numCache>
                <c:formatCode>General</c:formatCode>
                <c:ptCount val="24"/>
                <c:pt idx="9" formatCode="#,##0">
                  <c:v>2782.5023809523723</c:v>
                </c:pt>
                <c:pt idx="10" formatCode="#,##0">
                  <c:v>2043.1690476190522</c:v>
                </c:pt>
                <c:pt idx="11" formatCode="#,##0">
                  <c:v>2664.0023809523868</c:v>
                </c:pt>
                <c:pt idx="12" formatCode="#,##0">
                  <c:v>2019.835714285718</c:v>
                </c:pt>
                <c:pt idx="13" formatCode="#,##0">
                  <c:v>3289.9486394557903</c:v>
                </c:pt>
              </c:numCache>
            </c:numRef>
          </c:val>
        </c:ser>
        <c:ser>
          <c:idx val="4"/>
          <c:order val="4"/>
          <c:tx>
            <c:strRef>
              <c:f>'Scenario 2 Trajectory'!$B$29:$C$29</c:f>
              <c:strCache>
                <c:ptCount val="1"/>
                <c:pt idx="0">
                  <c:v>Housing Trajectory - Net additional dwellings in future years 2020/21 to 2029/30</c:v>
                </c:pt>
              </c:strCache>
            </c:strRef>
          </c:tx>
          <c:spPr>
            <a:solidFill>
              <a:srgbClr val="33CCCC"/>
            </a:solidFill>
            <a:ln w="12700">
              <a:solidFill>
                <a:srgbClr val="000000"/>
              </a:solidFill>
              <a:prstDash val="solid"/>
            </a:ln>
          </c:spPr>
          <c:invertIfNegative val="0"/>
          <c:dLbls>
            <c:spPr>
              <a:noFill/>
              <a:ln w="25400">
                <a:noFill/>
              </a:ln>
            </c:spPr>
            <c:txPr>
              <a:bodyPr rot="-2700000" vert="horz"/>
              <a:lstStyle/>
              <a:p>
                <a:pPr algn="ctr">
                  <a:defRPr sz="1000" b="0" i="0" u="none" strike="noStrike" baseline="0">
                    <a:solidFill>
                      <a:srgbClr val="000000"/>
                    </a:solidFill>
                    <a:latin typeface="Calibri"/>
                    <a:ea typeface="Calibri"/>
                    <a:cs typeface="Calibri"/>
                  </a:defRPr>
                </a:pPr>
                <a:endParaRPr lang="en-US"/>
              </a:p>
            </c:txPr>
            <c:dLblPos val="outEnd"/>
            <c:showLegendKey val="0"/>
            <c:showVal val="1"/>
            <c:showCatName val="0"/>
            <c:showSerName val="0"/>
            <c:showPercent val="0"/>
            <c:showBubbleSize val="0"/>
            <c:showLeaderLines val="0"/>
          </c:dLbls>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Trajectory'!$D$29:$AA$29</c:f>
              <c:numCache>
                <c:formatCode>General</c:formatCode>
                <c:ptCount val="24"/>
                <c:pt idx="14" formatCode="#,##0">
                  <c:v>2551.3819727891128</c:v>
                </c:pt>
                <c:pt idx="15" formatCode="#,##0">
                  <c:v>3038.1662585033982</c:v>
                </c:pt>
                <c:pt idx="16" formatCode="#,##0">
                  <c:v>2126.6929251700676</c:v>
                </c:pt>
                <c:pt idx="17" formatCode="#,##0">
                  <c:v>1679.4573696145126</c:v>
                </c:pt>
                <c:pt idx="18" formatCode="#,##0">
                  <c:v>2157.4759637188204</c:v>
                </c:pt>
                <c:pt idx="19" formatCode="#,##0">
                  <c:v>1029.4204081632656</c:v>
                </c:pt>
                <c:pt idx="20" formatCode="#,##0">
                  <c:v>898.42040816326539</c:v>
                </c:pt>
                <c:pt idx="21" formatCode="#,##0">
                  <c:v>968.42040816326539</c:v>
                </c:pt>
                <c:pt idx="22" formatCode="#,##0">
                  <c:v>898.42040816326539</c:v>
                </c:pt>
                <c:pt idx="23" formatCode="#,##0">
                  <c:v>845.59999999999991</c:v>
                </c:pt>
              </c:numCache>
            </c:numRef>
          </c:val>
        </c:ser>
        <c:dLbls>
          <c:showLegendKey val="0"/>
          <c:showVal val="0"/>
          <c:showCatName val="0"/>
          <c:showSerName val="0"/>
          <c:showPercent val="0"/>
          <c:showBubbleSize val="0"/>
        </c:dLbls>
        <c:gapWidth val="0"/>
        <c:overlap val="70"/>
        <c:axId val="72508160"/>
        <c:axId val="72510080"/>
      </c:barChart>
      <c:lineChart>
        <c:grouping val="standard"/>
        <c:varyColors val="0"/>
        <c:ser>
          <c:idx val="5"/>
          <c:order val="5"/>
          <c:tx>
            <c:strRef>
              <c:f>'Scenario 2 Trajectory'!$B$30:$C$30</c:f>
              <c:strCache>
                <c:ptCount val="1"/>
                <c:pt idx="0">
                  <c:v>Annualised London Plan target</c:v>
                </c:pt>
              </c:strCache>
            </c:strRef>
          </c:tx>
          <c:spPr>
            <a:ln w="38100">
              <a:solidFill>
                <a:srgbClr val="800000"/>
              </a:solidFill>
              <a:prstDash val="solid"/>
            </a:ln>
          </c:spPr>
          <c:marker>
            <c:symbol val="none"/>
          </c:marker>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Trajectory'!$D$30:$AA$30</c:f>
              <c:numCache>
                <c:formatCode>#,##0</c:formatCode>
                <c:ptCount val="24"/>
                <c:pt idx="0">
                  <c:v>692</c:v>
                </c:pt>
                <c:pt idx="1">
                  <c:v>692</c:v>
                </c:pt>
                <c:pt idx="2">
                  <c:v>692</c:v>
                </c:pt>
                <c:pt idx="3">
                  <c:v>692</c:v>
                </c:pt>
                <c:pt idx="4">
                  <c:v>1081</c:v>
                </c:pt>
                <c:pt idx="5">
                  <c:v>1081</c:v>
                </c:pt>
                <c:pt idx="6">
                  <c:v>1081</c:v>
                </c:pt>
                <c:pt idx="7">
                  <c:v>1081</c:v>
                </c:pt>
                <c:pt idx="8">
                  <c:v>1724</c:v>
                </c:pt>
                <c:pt idx="9">
                  <c:v>1724</c:v>
                </c:pt>
                <c:pt idx="10">
                  <c:v>1724</c:v>
                </c:pt>
                <c:pt idx="11">
                  <c:v>1724</c:v>
                </c:pt>
                <c:pt idx="12">
                  <c:v>1724</c:v>
                </c:pt>
                <c:pt idx="13">
                  <c:v>1724</c:v>
                </c:pt>
                <c:pt idx="14">
                  <c:v>1724</c:v>
                </c:pt>
                <c:pt idx="15">
                  <c:v>1724</c:v>
                </c:pt>
                <c:pt idx="16">
                  <c:v>1724</c:v>
                </c:pt>
                <c:pt idx="17">
                  <c:v>1724</c:v>
                </c:pt>
                <c:pt idx="18">
                  <c:v>1724</c:v>
                </c:pt>
                <c:pt idx="19">
                  <c:v>1724</c:v>
                </c:pt>
                <c:pt idx="20">
                  <c:v>1724</c:v>
                </c:pt>
                <c:pt idx="21">
                  <c:v>1724</c:v>
                </c:pt>
                <c:pt idx="22">
                  <c:v>1724</c:v>
                </c:pt>
                <c:pt idx="23">
                  <c:v>1724</c:v>
                </c:pt>
              </c:numCache>
            </c:numRef>
          </c:val>
          <c:smooth val="0"/>
        </c:ser>
        <c:ser>
          <c:idx val="6"/>
          <c:order val="6"/>
          <c:tx>
            <c:strRef>
              <c:f>'Scenario 2 Trajectory'!$B$31:$C$31</c:f>
              <c:strCache>
                <c:ptCount val="1"/>
                <c:pt idx="0">
                  <c:v>Managed delivery target </c:v>
                </c:pt>
              </c:strCache>
            </c:strRef>
          </c:tx>
          <c:spPr>
            <a:ln w="25400">
              <a:solidFill>
                <a:srgbClr val="FF0000"/>
              </a:solidFill>
              <a:prstDash val="solid"/>
            </a:ln>
          </c:spPr>
          <c:marker>
            <c:symbol val="none"/>
          </c:marker>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Trajectory'!$D$31:$AA$31</c:f>
              <c:numCache>
                <c:formatCode>General</c:formatCode>
                <c:ptCount val="24"/>
                <c:pt idx="8" formatCode="#,##0">
                  <c:v>1724</c:v>
                </c:pt>
                <c:pt idx="9" formatCode="#,##0">
                  <c:v>1815.5224489795917</c:v>
                </c:pt>
                <c:pt idx="10" formatCode="#,##0">
                  <c:v>1907.8075091575097</c:v>
                </c:pt>
                <c:pt idx="11" formatCode="#,##0">
                  <c:v>1896.5273809523812</c:v>
                </c:pt>
                <c:pt idx="12" formatCode="#,##0">
                  <c:v>1826.7569264069264</c:v>
                </c:pt>
                <c:pt idx="13" formatCode="#,##0">
                  <c:v>1807.449047619047</c:v>
                </c:pt>
                <c:pt idx="14" formatCode="#,##0">
                  <c:v>1642.7268707482979</c:v>
                </c:pt>
                <c:pt idx="15" formatCode="#,##0">
                  <c:v>1529.144982993196</c:v>
                </c:pt>
                <c:pt idx="16" formatCode="#,##0">
                  <c:v>1313.5705150631672</c:v>
                </c:pt>
                <c:pt idx="17" formatCode="#,##0">
                  <c:v>1178.0501133786838</c:v>
                </c:pt>
                <c:pt idx="18" formatCode="#,##0">
                  <c:v>1077.7686621315181</c:v>
                </c:pt>
                <c:pt idx="19" formatCode="#,##0">
                  <c:v>807.84183673469215</c:v>
                </c:pt>
                <c:pt idx="20" formatCode="#,##0">
                  <c:v>733.98231292516721</c:v>
                </c:pt>
                <c:pt idx="21" formatCode="#,##0">
                  <c:v>651.76326530611732</c:v>
                </c:pt>
                <c:pt idx="22" formatCode="#,##0">
                  <c:v>335.10612244896765</c:v>
                </c:pt>
                <c:pt idx="23" formatCode="#,##0">
                  <c:v>-563.31428571429933</c:v>
                </c:pt>
              </c:numCache>
            </c:numRef>
          </c:val>
          <c:smooth val="0"/>
        </c:ser>
        <c:ser>
          <c:idx val="7"/>
          <c:order val="7"/>
          <c:tx>
            <c:strRef>
              <c:f>'Scenario 2 Trajectory'!$B$32:$C$32</c:f>
              <c:strCache>
                <c:ptCount val="1"/>
                <c:pt idx="0">
                  <c:v>Target +5%</c:v>
                </c:pt>
              </c:strCache>
            </c:strRef>
          </c:tx>
          <c:spPr>
            <a:ln w="25400">
              <a:solidFill>
                <a:srgbClr val="FF0000"/>
              </a:solidFill>
              <a:prstDash val="lgDash"/>
            </a:ln>
          </c:spPr>
          <c:marker>
            <c:symbol val="diamond"/>
            <c:size val="7"/>
            <c:spPr>
              <a:solidFill>
                <a:srgbClr val="FF0000"/>
              </a:solidFill>
              <a:ln>
                <a:solidFill>
                  <a:srgbClr val="FF0000"/>
                </a:solidFill>
                <a:prstDash val="solid"/>
              </a:ln>
            </c:spPr>
          </c:marker>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Trajectory'!$D$32:$AA$32</c:f>
              <c:numCache>
                <c:formatCode>General</c:formatCode>
                <c:ptCount val="24"/>
                <c:pt idx="8" formatCode="0">
                  <c:v>1810.2</c:v>
                </c:pt>
                <c:pt idx="9" formatCode="0">
                  <c:v>1906.2985714285714</c:v>
                </c:pt>
                <c:pt idx="10" formatCode="0">
                  <c:v>2003.1978846153852</c:v>
                </c:pt>
                <c:pt idx="11" formatCode="0">
                  <c:v>1991.3537500000004</c:v>
                </c:pt>
                <c:pt idx="12" formatCode="0">
                  <c:v>1918.0947727272728</c:v>
                </c:pt>
                <c:pt idx="13" formatCode="0">
                  <c:v>1897.8214999999993</c:v>
                </c:pt>
                <c:pt idx="14" formatCode="0">
                  <c:v>1724.8632142857127</c:v>
                </c:pt>
                <c:pt idx="15" formatCode="0">
                  <c:v>1605.6022321428559</c:v>
                </c:pt>
                <c:pt idx="16" formatCode="0">
                  <c:v>1379.2490408163258</c:v>
                </c:pt>
                <c:pt idx="17" formatCode="0">
                  <c:v>1236.9526190476181</c:v>
                </c:pt>
                <c:pt idx="18" formatCode="0">
                  <c:v>1131.6570952380941</c:v>
                </c:pt>
                <c:pt idx="19" formatCode="0">
                  <c:v>848.23392857142676</c:v>
                </c:pt>
                <c:pt idx="20" formatCode="0">
                  <c:v>770.68142857142561</c:v>
                </c:pt>
                <c:pt idx="21" formatCode="0">
                  <c:v>684.35142857142318</c:v>
                </c:pt>
                <c:pt idx="22" formatCode="0">
                  <c:v>351.86142857141607</c:v>
                </c:pt>
                <c:pt idx="23" formatCode="0">
                  <c:v>-591.48000000001434</c:v>
                </c:pt>
              </c:numCache>
            </c:numRef>
          </c:val>
          <c:smooth val="0"/>
        </c:ser>
        <c:ser>
          <c:idx val="8"/>
          <c:order val="8"/>
          <c:tx>
            <c:strRef>
              <c:f>'Scenario 2 Trajectory'!$B$33:$C$33</c:f>
              <c:strCache>
                <c:ptCount val="1"/>
                <c:pt idx="0">
                  <c:v>Target +20%</c:v>
                </c:pt>
              </c:strCache>
            </c:strRef>
          </c:tx>
          <c:spPr>
            <a:ln w="25400">
              <a:solidFill>
                <a:srgbClr val="FF0000"/>
              </a:solidFill>
              <a:prstDash val="lgDash"/>
            </a:ln>
          </c:spPr>
          <c:marker>
            <c:symbol val="circle"/>
            <c:size val="7"/>
            <c:spPr>
              <a:solidFill>
                <a:srgbClr val="FF0000"/>
              </a:solidFill>
              <a:ln>
                <a:solidFill>
                  <a:srgbClr val="FF0000"/>
                </a:solidFill>
                <a:prstDash val="solid"/>
              </a:ln>
            </c:spPr>
          </c:marker>
          <c:cat>
            <c:strRef>
              <c:f>'Scenario 2 Trajectory'!$D$24:$AA$24</c:f>
              <c:strCache>
                <c:ptCount val="24"/>
                <c:pt idx="0">
                  <c:v>2007/08 </c:v>
                </c:pt>
                <c:pt idx="1">
                  <c:v>2008/09 </c:v>
                </c:pt>
                <c:pt idx="2">
                  <c:v>2009/10</c:v>
                </c:pt>
                <c:pt idx="3">
                  <c:v>2010/11</c:v>
                </c:pt>
                <c:pt idx="4">
                  <c:v>2011/12</c:v>
                </c:pt>
                <c:pt idx="5">
                  <c:v>2012/13</c:v>
                </c:pt>
                <c:pt idx="6">
                  <c:v>2013/14</c:v>
                </c:pt>
                <c:pt idx="7">
                  <c:v>2014/15</c:v>
                </c:pt>
                <c:pt idx="8">
                  <c:v>2015/16</c:v>
                </c:pt>
                <c:pt idx="9">
                  <c:v>2016/17</c:v>
                </c:pt>
                <c:pt idx="10">
                  <c:v>2017/18</c:v>
                </c:pt>
                <c:pt idx="11">
                  <c:v>2018/19</c:v>
                </c:pt>
                <c:pt idx="12">
                  <c:v>2019/20</c:v>
                </c:pt>
                <c:pt idx="13">
                  <c:v>2020/21</c:v>
                </c:pt>
                <c:pt idx="14">
                  <c:v>2021/22</c:v>
                </c:pt>
                <c:pt idx="15">
                  <c:v>2022/23</c:v>
                </c:pt>
                <c:pt idx="16">
                  <c:v>2023/24</c:v>
                </c:pt>
                <c:pt idx="17">
                  <c:v>2024/25</c:v>
                </c:pt>
                <c:pt idx="18">
                  <c:v>2025/26</c:v>
                </c:pt>
                <c:pt idx="19">
                  <c:v>2026/27</c:v>
                </c:pt>
                <c:pt idx="20">
                  <c:v>2027/28</c:v>
                </c:pt>
                <c:pt idx="21">
                  <c:v>2028/29</c:v>
                </c:pt>
                <c:pt idx="22">
                  <c:v>2029/30</c:v>
                </c:pt>
                <c:pt idx="23">
                  <c:v>2030/31</c:v>
                </c:pt>
              </c:strCache>
            </c:strRef>
          </c:cat>
          <c:val>
            <c:numRef>
              <c:f>'Scenario 2 Trajectory'!$D$33:$AA$33</c:f>
              <c:numCache>
                <c:formatCode>General</c:formatCode>
                <c:ptCount val="24"/>
                <c:pt idx="8" formatCode="0">
                  <c:v>2068.7999999999997</c:v>
                </c:pt>
                <c:pt idx="9" formatCode="0">
                  <c:v>2178.6269387755101</c:v>
                </c:pt>
                <c:pt idx="10" formatCode="0">
                  <c:v>2289.3690109890117</c:v>
                </c:pt>
                <c:pt idx="11" formatCode="0">
                  <c:v>2275.8328571428574</c:v>
                </c:pt>
                <c:pt idx="12" formatCode="0">
                  <c:v>2192.1083116883115</c:v>
                </c:pt>
                <c:pt idx="13" formatCode="0">
                  <c:v>2168.9388571428562</c:v>
                </c:pt>
                <c:pt idx="14" formatCode="0">
                  <c:v>1971.2722448979573</c:v>
                </c:pt>
                <c:pt idx="15" formatCode="0">
                  <c:v>1834.9739795918351</c:v>
                </c:pt>
                <c:pt idx="16" formatCode="0">
                  <c:v>1576.2846180758006</c:v>
                </c:pt>
                <c:pt idx="17" formatCode="0">
                  <c:v>1413.6601360544205</c:v>
                </c:pt>
                <c:pt idx="18" formatCode="0">
                  <c:v>1293.3223945578218</c:v>
                </c:pt>
                <c:pt idx="19" formatCode="0">
                  <c:v>969.41020408163058</c:v>
                </c:pt>
                <c:pt idx="20" formatCode="0">
                  <c:v>880.7787755102006</c:v>
                </c:pt>
                <c:pt idx="21" formatCode="0">
                  <c:v>782.11591836734078</c:v>
                </c:pt>
                <c:pt idx="22" formatCode="0">
                  <c:v>402.12734693876115</c:v>
                </c:pt>
                <c:pt idx="23" formatCode="0">
                  <c:v>-675.97714285715915</c:v>
                </c:pt>
              </c:numCache>
            </c:numRef>
          </c:val>
          <c:smooth val="0"/>
        </c:ser>
        <c:dLbls>
          <c:showLegendKey val="0"/>
          <c:showVal val="0"/>
          <c:showCatName val="0"/>
          <c:showSerName val="0"/>
          <c:showPercent val="0"/>
          <c:showBubbleSize val="0"/>
        </c:dLbls>
        <c:marker val="1"/>
        <c:smooth val="0"/>
        <c:axId val="72508160"/>
        <c:axId val="72510080"/>
      </c:lineChart>
      <c:catAx>
        <c:axId val="7250816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Calibri"/>
                <a:ea typeface="Calibri"/>
                <a:cs typeface="Calibri"/>
              </a:defRPr>
            </a:pPr>
            <a:endParaRPr lang="en-US"/>
          </a:p>
        </c:txPr>
        <c:crossAx val="72510080"/>
        <c:crosses val="autoZero"/>
        <c:auto val="1"/>
        <c:lblAlgn val="ctr"/>
        <c:lblOffset val="100"/>
        <c:tickLblSkip val="1"/>
        <c:tickMarkSkip val="1"/>
        <c:noMultiLvlLbl val="0"/>
      </c:catAx>
      <c:valAx>
        <c:axId val="72510080"/>
        <c:scaling>
          <c:orientation val="minMax"/>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25" b="0" i="0" u="none" strike="noStrike" baseline="0">
                <a:solidFill>
                  <a:srgbClr val="000000"/>
                </a:solidFill>
                <a:latin typeface="Calibri"/>
                <a:ea typeface="Calibri"/>
                <a:cs typeface="Calibri"/>
              </a:defRPr>
            </a:pPr>
            <a:endParaRPr lang="en-US"/>
          </a:p>
        </c:txPr>
        <c:crossAx val="72508160"/>
        <c:crosses val="autoZero"/>
        <c:crossBetween val="between"/>
      </c:valAx>
      <c:spPr>
        <a:noFill/>
        <a:ln w="12700">
          <a:solidFill>
            <a:srgbClr val="808080"/>
          </a:solidFill>
          <a:prstDash val="solid"/>
        </a:ln>
      </c:spPr>
    </c:plotArea>
    <c:legend>
      <c:legendPos val="r"/>
      <c:layout>
        <c:manualLayout>
          <c:xMode val="edge"/>
          <c:yMode val="edge"/>
          <c:x val="3.5988200589970501E-2"/>
          <c:y val="0.85065003238231585"/>
          <c:w val="0.95811265184772254"/>
          <c:h val="0.1428573132903842"/>
        </c:manualLayout>
      </c:layout>
      <c:overlay val="0"/>
      <c:spPr>
        <a:solidFill>
          <a:srgbClr val="FFFFFF"/>
        </a:solidFill>
        <a:ln w="3175">
          <a:solidFill>
            <a:srgbClr val="000000"/>
          </a:solidFill>
          <a:prstDash val="solid"/>
        </a:ln>
      </c:spPr>
      <c:txPr>
        <a:bodyPr/>
        <a:lstStyle/>
        <a:p>
          <a:pPr>
            <a:defRPr sz="1010" b="0" i="0" u="none" strike="noStrike" baseline="0">
              <a:solidFill>
                <a:srgbClr val="000000"/>
              </a:solidFill>
              <a:latin typeface="Calibri"/>
              <a:ea typeface="Calibri"/>
              <a:cs typeface="Calibri"/>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12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4243369734789394E-2"/>
          <c:y val="5.8823754686560537E-2"/>
          <c:w val="0.90795631825273015"/>
          <c:h val="0.81568939832030607"/>
        </c:manualLayout>
      </c:layout>
      <c:barChart>
        <c:barDir val="col"/>
        <c:grouping val="stacked"/>
        <c:varyColors val="0"/>
        <c:ser>
          <c:idx val="0"/>
          <c:order val="0"/>
          <c:tx>
            <c:strRef>
              <c:f>'Summary Tables'!$C$63</c:f>
              <c:strCache>
                <c:ptCount val="1"/>
                <c:pt idx="0">
                  <c:v>Permissions</c:v>
                </c:pt>
              </c:strCache>
            </c:strRef>
          </c:tx>
          <c:spPr>
            <a:solidFill>
              <a:schemeClr val="accent2"/>
            </a:solidFill>
            <a:ln w="12700">
              <a:solidFill>
                <a:srgbClr val="000000"/>
              </a:solidFill>
              <a:prstDash val="solid"/>
            </a:ln>
          </c:spPr>
          <c:invertIfNegative val="0"/>
          <c:cat>
            <c:strRef>
              <c:f>'Summary Tables'!$B$64:$B$77</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Tables'!$C$64:$C$77</c:f>
              <c:numCache>
                <c:formatCode>#,##0</c:formatCode>
                <c:ptCount val="14"/>
                <c:pt idx="0">
                  <c:v>2680</c:v>
                </c:pt>
                <c:pt idx="1">
                  <c:v>2597</c:v>
                </c:pt>
                <c:pt idx="2">
                  <c:v>1576</c:v>
                </c:pt>
                <c:pt idx="3">
                  <c:v>3575</c:v>
                </c:pt>
                <c:pt idx="4">
                  <c:v>1885</c:v>
                </c:pt>
                <c:pt idx="5">
                  <c:v>2652</c:v>
                </c:pt>
                <c:pt idx="6">
                  <c:v>2037</c:v>
                </c:pt>
                <c:pt idx="7">
                  <c:v>1705</c:v>
                </c:pt>
                <c:pt idx="8">
                  <c:v>1270</c:v>
                </c:pt>
                <c:pt idx="9">
                  <c:v>2934</c:v>
                </c:pt>
                <c:pt idx="10">
                  <c:v>10498</c:v>
                </c:pt>
                <c:pt idx="11">
                  <c:v>4775</c:v>
                </c:pt>
                <c:pt idx="12">
                  <c:v>2006</c:v>
                </c:pt>
                <c:pt idx="13">
                  <c:v>4972</c:v>
                </c:pt>
              </c:numCache>
            </c:numRef>
          </c:val>
        </c:ser>
        <c:ser>
          <c:idx val="1"/>
          <c:order val="1"/>
          <c:tx>
            <c:strRef>
              <c:f>'Summary Tables'!$D$63</c:f>
              <c:strCache>
                <c:ptCount val="1"/>
                <c:pt idx="0">
                  <c:v>Starts</c:v>
                </c:pt>
              </c:strCache>
            </c:strRef>
          </c:tx>
          <c:spPr>
            <a:solidFill>
              <a:schemeClr val="accent3"/>
            </a:solidFill>
            <a:ln w="12700">
              <a:solidFill>
                <a:srgbClr val="000000"/>
              </a:solidFill>
              <a:prstDash val="solid"/>
            </a:ln>
          </c:spPr>
          <c:invertIfNegative val="0"/>
          <c:cat>
            <c:strRef>
              <c:f>'Summary Tables'!$B$64:$B$77</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Tables'!$D$64:$D$77</c:f>
              <c:numCache>
                <c:formatCode>#,##0</c:formatCode>
                <c:ptCount val="14"/>
                <c:pt idx="0">
                  <c:v>1173</c:v>
                </c:pt>
                <c:pt idx="1">
                  <c:v>1407</c:v>
                </c:pt>
                <c:pt idx="2">
                  <c:v>1355</c:v>
                </c:pt>
                <c:pt idx="3">
                  <c:v>1132</c:v>
                </c:pt>
                <c:pt idx="4">
                  <c:v>1010</c:v>
                </c:pt>
                <c:pt idx="5">
                  <c:v>1924</c:v>
                </c:pt>
                <c:pt idx="6">
                  <c:v>1636</c:v>
                </c:pt>
                <c:pt idx="7">
                  <c:v>601</c:v>
                </c:pt>
                <c:pt idx="8">
                  <c:v>462</c:v>
                </c:pt>
                <c:pt idx="9">
                  <c:v>1529</c:v>
                </c:pt>
                <c:pt idx="10">
                  <c:v>2160</c:v>
                </c:pt>
                <c:pt idx="11">
                  <c:v>1197</c:v>
                </c:pt>
                <c:pt idx="12">
                  <c:v>2392</c:v>
                </c:pt>
                <c:pt idx="13">
                  <c:v>1134</c:v>
                </c:pt>
              </c:numCache>
            </c:numRef>
          </c:val>
        </c:ser>
        <c:ser>
          <c:idx val="2"/>
          <c:order val="2"/>
          <c:tx>
            <c:strRef>
              <c:f>'Summary Tables'!$E$63</c:f>
              <c:strCache>
                <c:ptCount val="1"/>
                <c:pt idx="0">
                  <c:v>Completions</c:v>
                </c:pt>
              </c:strCache>
            </c:strRef>
          </c:tx>
          <c:spPr>
            <a:solidFill>
              <a:schemeClr val="accent1"/>
            </a:solidFill>
            <a:ln w="12700">
              <a:solidFill>
                <a:srgbClr val="000000"/>
              </a:solidFill>
              <a:prstDash val="solid"/>
            </a:ln>
          </c:spPr>
          <c:invertIfNegative val="0"/>
          <c:cat>
            <c:strRef>
              <c:f>'Summary Tables'!$B$64:$B$77</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Tables'!$E$64:$E$77</c:f>
              <c:numCache>
                <c:formatCode>#,##0</c:formatCode>
                <c:ptCount val="14"/>
                <c:pt idx="0">
                  <c:v>569</c:v>
                </c:pt>
                <c:pt idx="1">
                  <c:v>948</c:v>
                </c:pt>
                <c:pt idx="2">
                  <c:v>1064</c:v>
                </c:pt>
                <c:pt idx="3">
                  <c:v>1490</c:v>
                </c:pt>
                <c:pt idx="4">
                  <c:v>1304</c:v>
                </c:pt>
                <c:pt idx="5">
                  <c:v>1278</c:v>
                </c:pt>
                <c:pt idx="6">
                  <c:v>1031</c:v>
                </c:pt>
                <c:pt idx="7">
                  <c:v>1560</c:v>
                </c:pt>
                <c:pt idx="8">
                  <c:v>1539</c:v>
                </c:pt>
                <c:pt idx="9">
                  <c:v>481</c:v>
                </c:pt>
                <c:pt idx="10">
                  <c:v>979</c:v>
                </c:pt>
                <c:pt idx="11">
                  <c:v>774</c:v>
                </c:pt>
                <c:pt idx="12">
                  <c:v>1197</c:v>
                </c:pt>
                <c:pt idx="13">
                  <c:v>936</c:v>
                </c:pt>
              </c:numCache>
            </c:numRef>
          </c:val>
        </c:ser>
        <c:dLbls>
          <c:showLegendKey val="0"/>
          <c:showVal val="0"/>
          <c:showCatName val="0"/>
          <c:showSerName val="0"/>
          <c:showPercent val="0"/>
          <c:showBubbleSize val="0"/>
        </c:dLbls>
        <c:gapWidth val="50"/>
        <c:overlap val="100"/>
        <c:axId val="69670400"/>
        <c:axId val="69671936"/>
      </c:barChart>
      <c:catAx>
        <c:axId val="69670400"/>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71936"/>
        <c:crosses val="autoZero"/>
        <c:auto val="1"/>
        <c:lblAlgn val="ctr"/>
        <c:lblOffset val="100"/>
        <c:noMultiLvlLbl val="0"/>
      </c:catAx>
      <c:valAx>
        <c:axId val="69671936"/>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70400"/>
        <c:crosses val="autoZero"/>
        <c:crossBetween val="between"/>
      </c:valAx>
      <c:spPr>
        <a:noFill/>
        <a:ln w="12700">
          <a:solidFill>
            <a:srgbClr val="C0C0C0"/>
          </a:solidFill>
          <a:prstDash val="solid"/>
        </a:ln>
      </c:spPr>
    </c:plotArea>
    <c:legend>
      <c:legendPos val="r"/>
      <c:layout>
        <c:manualLayout>
          <c:xMode val="edge"/>
          <c:yMode val="edge"/>
          <c:x val="0.83619344773790949"/>
          <c:y val="7.7124183006535951E-2"/>
          <c:w val="0.14899111869986614"/>
          <c:h val="0.26765848386598734"/>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1200"/>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833362720710506"/>
          <c:y val="6.9767441860465115E-2"/>
          <c:w val="0.86111344703083503"/>
          <c:h val="0.78604651162790695"/>
        </c:manualLayout>
      </c:layout>
      <c:barChart>
        <c:barDir val="col"/>
        <c:grouping val="clustered"/>
        <c:varyColors val="0"/>
        <c:ser>
          <c:idx val="0"/>
          <c:order val="0"/>
          <c:tx>
            <c:strRef>
              <c:f>'Summary Tables'!$B$82</c:f>
              <c:strCache>
                <c:ptCount val="1"/>
                <c:pt idx="0">
                  <c:v>New Build</c:v>
                </c:pt>
              </c:strCache>
            </c:strRef>
          </c:tx>
          <c:spPr>
            <a:gradFill rotWithShape="0">
              <a:gsLst>
                <a:gs pos="0">
                  <a:srgbClr xmlns:mc="http://schemas.openxmlformats.org/markup-compatibility/2006" xmlns:a14="http://schemas.microsoft.com/office/drawing/2010/main" val="99CC00" mc:Ignorable="a14" a14:legacySpreadsheetColorIndex="50"/>
                </a:gs>
                <a:gs pos="100000">
                  <a:srgbClr xmlns:mc="http://schemas.openxmlformats.org/markup-compatibility/2006" xmlns:a14="http://schemas.microsoft.com/office/drawing/2010/main" val="475E00" mc:Ignorable="a14" a14:legacySpreadsheetColorIndex="50">
                    <a:gamma/>
                    <a:shade val="46275"/>
                    <a:invGamma/>
                  </a:srgbClr>
                </a:gs>
              </a:gsLst>
              <a:lin ang="5400000" scaled="1"/>
            </a:gradFill>
            <a:ln w="12700">
              <a:solidFill>
                <a:srgbClr val="000000"/>
              </a:solidFill>
              <a:prstDash val="solid"/>
            </a:ln>
          </c:spPr>
          <c:invertIfNegative val="0"/>
          <c:cat>
            <c:strRef>
              <c:f>'Summary Tables'!$D$81:$F$81</c:f>
              <c:strCache>
                <c:ptCount val="3"/>
                <c:pt idx="0">
                  <c:v>Permissions</c:v>
                </c:pt>
                <c:pt idx="1">
                  <c:v>Starts</c:v>
                </c:pt>
                <c:pt idx="2">
                  <c:v>Completions</c:v>
                </c:pt>
              </c:strCache>
            </c:strRef>
          </c:cat>
          <c:val>
            <c:numRef>
              <c:f>'Summary Tables'!$D$82:$F$82</c:f>
              <c:numCache>
                <c:formatCode>#,##0</c:formatCode>
                <c:ptCount val="3"/>
                <c:pt idx="0">
                  <c:v>4512</c:v>
                </c:pt>
                <c:pt idx="1">
                  <c:v>986</c:v>
                </c:pt>
                <c:pt idx="2">
                  <c:v>812</c:v>
                </c:pt>
              </c:numCache>
            </c:numRef>
          </c:val>
        </c:ser>
        <c:ser>
          <c:idx val="1"/>
          <c:order val="1"/>
          <c:tx>
            <c:strRef>
              <c:f>'Summary Tables'!$B$83</c:f>
              <c:strCache>
                <c:ptCount val="1"/>
                <c:pt idx="0">
                  <c:v>Conversions</c:v>
                </c:pt>
              </c:strCache>
            </c:strRef>
          </c:tx>
          <c:spPr>
            <a:gradFill rotWithShape="0">
              <a:gsLst>
                <a:gs pos="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cat>
            <c:strRef>
              <c:f>'Summary Tables'!$D$81:$F$81</c:f>
              <c:strCache>
                <c:ptCount val="3"/>
                <c:pt idx="0">
                  <c:v>Permissions</c:v>
                </c:pt>
                <c:pt idx="1">
                  <c:v>Starts</c:v>
                </c:pt>
                <c:pt idx="2">
                  <c:v>Completions</c:v>
                </c:pt>
              </c:strCache>
            </c:strRef>
          </c:cat>
          <c:val>
            <c:numRef>
              <c:f>'Summary Tables'!$D$83:$F$83</c:f>
              <c:numCache>
                <c:formatCode>#,##0</c:formatCode>
                <c:ptCount val="3"/>
                <c:pt idx="0">
                  <c:v>460</c:v>
                </c:pt>
                <c:pt idx="1">
                  <c:v>148</c:v>
                </c:pt>
                <c:pt idx="2">
                  <c:v>124</c:v>
                </c:pt>
              </c:numCache>
            </c:numRef>
          </c:val>
        </c:ser>
        <c:dLbls>
          <c:showLegendKey val="0"/>
          <c:showVal val="0"/>
          <c:showCatName val="0"/>
          <c:showSerName val="0"/>
          <c:showPercent val="0"/>
          <c:showBubbleSize val="0"/>
        </c:dLbls>
        <c:gapWidth val="50"/>
        <c:axId val="69717376"/>
        <c:axId val="69719168"/>
      </c:barChart>
      <c:catAx>
        <c:axId val="69717376"/>
        <c:scaling>
          <c:orientation val="minMax"/>
        </c:scaling>
        <c:delete val="0"/>
        <c:axPos val="b"/>
        <c:numFmt formatCode="General"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9719168"/>
        <c:crosses val="autoZero"/>
        <c:auto val="1"/>
        <c:lblAlgn val="ctr"/>
        <c:lblOffset val="100"/>
        <c:tickLblSkip val="1"/>
        <c:tickMarkSkip val="1"/>
        <c:noMultiLvlLbl val="0"/>
      </c:catAx>
      <c:valAx>
        <c:axId val="69719168"/>
        <c:scaling>
          <c:orientation val="minMax"/>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9717376"/>
        <c:crosses val="autoZero"/>
        <c:crossBetween val="between"/>
      </c:valAx>
      <c:spPr>
        <a:noFill/>
        <a:ln w="3175">
          <a:solidFill>
            <a:srgbClr val="969696"/>
          </a:solidFill>
          <a:prstDash val="solid"/>
        </a:ln>
      </c:spPr>
    </c:plotArea>
    <c:legend>
      <c:legendPos val="r"/>
      <c:layout>
        <c:manualLayout>
          <c:xMode val="edge"/>
          <c:yMode val="edge"/>
          <c:x val="0.75946547884187088"/>
          <c:y val="8.7866108786610872E-2"/>
          <c:w val="0.2048997772828508"/>
          <c:h val="0.2384937238493724"/>
        </c:manualLayout>
      </c:layout>
      <c:overlay val="0"/>
      <c:spPr>
        <a:solidFill>
          <a:srgbClr val="FFFFFF"/>
        </a:solidFill>
        <a:ln w="25400">
          <a:noFill/>
        </a:ln>
      </c:spPr>
      <c:txPr>
        <a:bodyPr/>
        <a:lstStyle/>
        <a:p>
          <a:pPr>
            <a:defRPr sz="10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1200"/>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0344840027565073"/>
          <c:y val="5.1903201880139423E-2"/>
          <c:w val="0.88670057379129197"/>
          <c:h val="0.76470717436738744"/>
        </c:manualLayout>
      </c:layout>
      <c:barChart>
        <c:barDir val="col"/>
        <c:grouping val="clustered"/>
        <c:varyColors val="0"/>
        <c:ser>
          <c:idx val="0"/>
          <c:order val="0"/>
          <c:tx>
            <c:strRef>
              <c:f>'Summary Tables'!$C$159:$D$159</c:f>
              <c:strCache>
                <c:ptCount val="1"/>
                <c:pt idx="0">
                  <c:v>Open Market</c:v>
                </c:pt>
              </c:strCache>
            </c:strRef>
          </c:tx>
          <c:spPr>
            <a:gradFill rotWithShape="0">
              <a:gsLst>
                <a:gs pos="0">
                  <a:srgbClr xmlns:mc="http://schemas.openxmlformats.org/markup-compatibility/2006" xmlns:a14="http://schemas.microsoft.com/office/drawing/2010/main" val="3366FF" mc:Ignorable="a14" a14:legacySpreadsheetColorIndex="48"/>
                </a:gs>
                <a:gs pos="100000">
                  <a:srgbClr xmlns:mc="http://schemas.openxmlformats.org/markup-compatibility/2006" xmlns:a14="http://schemas.microsoft.com/office/drawing/2010/main" val="182F76" mc:Ignorable="a14" a14:legacySpreadsheetColorIndex="48">
                    <a:gamma/>
                    <a:shade val="46275"/>
                    <a:invGamma/>
                  </a:srgbClr>
                </a:gs>
              </a:gsLst>
              <a:lin ang="5400000" scaled="1"/>
            </a:gradFill>
            <a:ln w="12700">
              <a:solidFill>
                <a:srgbClr val="000000"/>
              </a:solidFill>
              <a:prstDash val="solid"/>
            </a:ln>
          </c:spPr>
          <c:invertIfNegative val="0"/>
          <c:cat>
            <c:strRef>
              <c:f>'Summary Tables'!$B$161:$B$174</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Tables'!$C$161:$C$174</c:f>
              <c:numCache>
                <c:formatCode>#,##0</c:formatCode>
                <c:ptCount val="14"/>
                <c:pt idx="0">
                  <c:v>1050</c:v>
                </c:pt>
                <c:pt idx="1">
                  <c:v>1137</c:v>
                </c:pt>
                <c:pt idx="2">
                  <c:v>1021</c:v>
                </c:pt>
                <c:pt idx="3">
                  <c:v>912</c:v>
                </c:pt>
                <c:pt idx="4">
                  <c:v>809</c:v>
                </c:pt>
                <c:pt idx="5">
                  <c:v>1300</c:v>
                </c:pt>
                <c:pt idx="6">
                  <c:v>974</c:v>
                </c:pt>
                <c:pt idx="7">
                  <c:v>482</c:v>
                </c:pt>
                <c:pt idx="8">
                  <c:v>358</c:v>
                </c:pt>
                <c:pt idx="9">
                  <c:v>1127</c:v>
                </c:pt>
                <c:pt idx="10">
                  <c:v>1728</c:v>
                </c:pt>
                <c:pt idx="11">
                  <c:v>1075</c:v>
                </c:pt>
                <c:pt idx="12">
                  <c:v>2053</c:v>
                </c:pt>
                <c:pt idx="13">
                  <c:v>914</c:v>
                </c:pt>
              </c:numCache>
            </c:numRef>
          </c:val>
        </c:ser>
        <c:ser>
          <c:idx val="1"/>
          <c:order val="1"/>
          <c:tx>
            <c:strRef>
              <c:f>'Summary Tables'!$I$159</c:f>
              <c:strCache>
                <c:ptCount val="1"/>
                <c:pt idx="0">
                  <c:v>Total Affordable</c:v>
                </c:pt>
              </c:strCache>
            </c:strRef>
          </c:tx>
          <c:spPr>
            <a:gradFill rotWithShape="0">
              <a:gsLst>
                <a:gs pos="0">
                  <a:srgbClr xmlns:mc="http://schemas.openxmlformats.org/markup-compatibility/2006" xmlns:a14="http://schemas.microsoft.com/office/drawing/2010/main" val="99CC00" mc:Ignorable="a14" a14:legacySpreadsheetColorIndex="50"/>
                </a:gs>
                <a:gs pos="100000">
                  <a:srgbClr xmlns:mc="http://schemas.openxmlformats.org/markup-compatibility/2006" xmlns:a14="http://schemas.microsoft.com/office/drawing/2010/main" val="475E00" mc:Ignorable="a14" a14:legacySpreadsheetColorIndex="50">
                    <a:gamma/>
                    <a:shade val="46275"/>
                    <a:invGamma/>
                  </a:srgbClr>
                </a:gs>
              </a:gsLst>
              <a:lin ang="5400000" scaled="1"/>
            </a:gradFill>
            <a:ln w="12700">
              <a:solidFill>
                <a:srgbClr val="000000"/>
              </a:solidFill>
              <a:prstDash val="solid"/>
            </a:ln>
          </c:spPr>
          <c:invertIfNegative val="0"/>
          <c:cat>
            <c:strRef>
              <c:f>'Summary Tables'!$B$161:$B$174</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Tables'!$I$161:$I$174</c:f>
              <c:numCache>
                <c:formatCode>#,##0</c:formatCode>
                <c:ptCount val="14"/>
                <c:pt idx="0">
                  <c:v>123</c:v>
                </c:pt>
                <c:pt idx="1">
                  <c:v>270</c:v>
                </c:pt>
                <c:pt idx="2">
                  <c:v>334</c:v>
                </c:pt>
                <c:pt idx="3">
                  <c:v>220</c:v>
                </c:pt>
                <c:pt idx="4">
                  <c:v>201</c:v>
                </c:pt>
                <c:pt idx="5">
                  <c:v>624</c:v>
                </c:pt>
                <c:pt idx="6">
                  <c:v>662</c:v>
                </c:pt>
                <c:pt idx="7">
                  <c:v>119</c:v>
                </c:pt>
                <c:pt idx="8">
                  <c:v>104</c:v>
                </c:pt>
                <c:pt idx="9">
                  <c:v>402</c:v>
                </c:pt>
                <c:pt idx="10">
                  <c:v>432</c:v>
                </c:pt>
                <c:pt idx="11">
                  <c:v>122</c:v>
                </c:pt>
                <c:pt idx="12">
                  <c:v>339</c:v>
                </c:pt>
                <c:pt idx="13">
                  <c:v>220</c:v>
                </c:pt>
              </c:numCache>
            </c:numRef>
          </c:val>
        </c:ser>
        <c:dLbls>
          <c:showLegendKey val="0"/>
          <c:showVal val="0"/>
          <c:showCatName val="0"/>
          <c:showSerName val="0"/>
          <c:showPercent val="0"/>
          <c:showBubbleSize val="0"/>
        </c:dLbls>
        <c:gapWidth val="20"/>
        <c:axId val="69413888"/>
        <c:axId val="69423872"/>
      </c:barChart>
      <c:catAx>
        <c:axId val="69413888"/>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Calibri"/>
                <a:ea typeface="Calibri"/>
                <a:cs typeface="Calibri"/>
              </a:defRPr>
            </a:pPr>
            <a:endParaRPr lang="en-US"/>
          </a:p>
        </c:txPr>
        <c:crossAx val="69423872"/>
        <c:crosses val="autoZero"/>
        <c:auto val="1"/>
        <c:lblAlgn val="ctr"/>
        <c:lblOffset val="100"/>
        <c:tickLblSkip val="1"/>
        <c:tickMarkSkip val="1"/>
        <c:noMultiLvlLbl val="0"/>
      </c:catAx>
      <c:valAx>
        <c:axId val="69423872"/>
        <c:scaling>
          <c:orientation val="minMax"/>
          <c:max val="2200"/>
          <c:min val="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413888"/>
        <c:crosses val="autoZero"/>
        <c:crossBetween val="between"/>
      </c:valAx>
      <c:spPr>
        <a:noFill/>
        <a:ln w="12700">
          <a:solidFill>
            <a:srgbClr val="969696"/>
          </a:solidFill>
          <a:prstDash val="solid"/>
        </a:ln>
      </c:spPr>
    </c:plotArea>
    <c:legend>
      <c:legendPos val="r"/>
      <c:layout>
        <c:manualLayout>
          <c:xMode val="edge"/>
          <c:yMode val="edge"/>
          <c:x val="0.11827956989247312"/>
          <c:y val="6.9204152249134954E-2"/>
          <c:w val="0.32258064516129031"/>
          <c:h val="0.14186851211072665"/>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5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6.2767475035663337E-2"/>
          <c:y val="5.5749128919860627E-2"/>
          <c:w val="0.92582025677603419"/>
          <c:h val="0.82578397212543553"/>
        </c:manualLayout>
      </c:layout>
      <c:barChart>
        <c:barDir val="col"/>
        <c:grouping val="clustered"/>
        <c:varyColors val="0"/>
        <c:ser>
          <c:idx val="0"/>
          <c:order val="0"/>
          <c:tx>
            <c:strRef>
              <c:f>'Summary Tables'!$C$136:$D$136</c:f>
              <c:strCache>
                <c:ptCount val="1"/>
                <c:pt idx="0">
                  <c:v>New Build</c:v>
                </c:pt>
              </c:strCache>
            </c:strRef>
          </c:tx>
          <c:spPr>
            <a:gradFill rotWithShape="0">
              <a:gsLst>
                <a:gs pos="0">
                  <a:srgbClr xmlns:mc="http://schemas.openxmlformats.org/markup-compatibility/2006" xmlns:a14="http://schemas.microsoft.com/office/drawing/2010/main" val="339966" mc:Ignorable="a14" a14:legacySpreadsheetColorIndex="57"/>
                </a:gs>
                <a:gs pos="100000">
                  <a:srgbClr xmlns:mc="http://schemas.openxmlformats.org/markup-compatibility/2006" xmlns:a14="http://schemas.microsoft.com/office/drawing/2010/main" val="18472F" mc:Ignorable="a14" a14:legacySpreadsheetColorIndex="57">
                    <a:gamma/>
                    <a:shade val="46275"/>
                    <a:invGamma/>
                  </a:srgbClr>
                </a:gs>
              </a:gsLst>
              <a:lin ang="5400000" scaled="1"/>
            </a:gradFill>
            <a:ln w="12700">
              <a:solidFill>
                <a:srgbClr val="000000"/>
              </a:solidFill>
              <a:prstDash val="solid"/>
            </a:ln>
          </c:spPr>
          <c:invertIfNegative val="0"/>
          <c:cat>
            <c:strRef>
              <c:f>'Summary Tables'!$B$138:$B$151</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Tables'!$D$138:$D$151</c:f>
              <c:numCache>
                <c:formatCode>#,##0</c:formatCode>
                <c:ptCount val="14"/>
                <c:pt idx="0">
                  <c:v>482</c:v>
                </c:pt>
                <c:pt idx="1">
                  <c:v>794</c:v>
                </c:pt>
                <c:pt idx="2">
                  <c:v>929</c:v>
                </c:pt>
                <c:pt idx="3">
                  <c:v>1286</c:v>
                </c:pt>
                <c:pt idx="4">
                  <c:v>1100</c:v>
                </c:pt>
                <c:pt idx="5">
                  <c:v>1080</c:v>
                </c:pt>
                <c:pt idx="6">
                  <c:v>840</c:v>
                </c:pt>
                <c:pt idx="7">
                  <c:v>1385</c:v>
                </c:pt>
                <c:pt idx="8">
                  <c:v>1413</c:v>
                </c:pt>
                <c:pt idx="9">
                  <c:v>340</c:v>
                </c:pt>
                <c:pt idx="10">
                  <c:v>851</c:v>
                </c:pt>
                <c:pt idx="11">
                  <c:v>721</c:v>
                </c:pt>
                <c:pt idx="12">
                  <c:v>1079</c:v>
                </c:pt>
                <c:pt idx="13">
                  <c:v>812</c:v>
                </c:pt>
              </c:numCache>
            </c:numRef>
          </c:val>
        </c:ser>
        <c:ser>
          <c:idx val="1"/>
          <c:order val="1"/>
          <c:tx>
            <c:strRef>
              <c:f>'Summary Tables'!$E$136:$F$136</c:f>
              <c:strCache>
                <c:ptCount val="1"/>
                <c:pt idx="0">
                  <c:v>Conversions</c:v>
                </c:pt>
              </c:strCache>
            </c:strRef>
          </c:tx>
          <c:spPr>
            <a:solidFill>
              <a:schemeClr val="accent6"/>
            </a:solidFill>
            <a:ln w="12700">
              <a:solidFill>
                <a:srgbClr val="000000"/>
              </a:solidFill>
              <a:prstDash val="solid"/>
            </a:ln>
          </c:spPr>
          <c:invertIfNegative val="0"/>
          <c:cat>
            <c:strRef>
              <c:f>'Summary Tables'!$B$138:$B$151</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Tables'!$F$138:$F$151</c:f>
              <c:numCache>
                <c:formatCode>#,##0</c:formatCode>
                <c:ptCount val="14"/>
                <c:pt idx="0">
                  <c:v>87</c:v>
                </c:pt>
                <c:pt idx="1">
                  <c:v>154</c:v>
                </c:pt>
                <c:pt idx="2">
                  <c:v>135</c:v>
                </c:pt>
                <c:pt idx="3">
                  <c:v>204</c:v>
                </c:pt>
                <c:pt idx="4">
                  <c:v>204</c:v>
                </c:pt>
                <c:pt idx="5">
                  <c:v>198</c:v>
                </c:pt>
                <c:pt idx="6">
                  <c:v>191</c:v>
                </c:pt>
                <c:pt idx="7">
                  <c:v>175</c:v>
                </c:pt>
                <c:pt idx="8">
                  <c:v>126</c:v>
                </c:pt>
                <c:pt idx="9">
                  <c:v>141</c:v>
                </c:pt>
                <c:pt idx="10">
                  <c:v>128</c:v>
                </c:pt>
                <c:pt idx="11">
                  <c:v>121</c:v>
                </c:pt>
                <c:pt idx="12">
                  <c:v>118</c:v>
                </c:pt>
                <c:pt idx="13">
                  <c:v>124</c:v>
                </c:pt>
              </c:numCache>
            </c:numRef>
          </c:val>
        </c:ser>
        <c:dLbls>
          <c:showLegendKey val="0"/>
          <c:showVal val="0"/>
          <c:showCatName val="0"/>
          <c:showSerName val="0"/>
          <c:showPercent val="0"/>
          <c:showBubbleSize val="0"/>
        </c:dLbls>
        <c:gapWidth val="50"/>
        <c:axId val="69448832"/>
        <c:axId val="69450368"/>
      </c:barChart>
      <c:catAx>
        <c:axId val="69448832"/>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rtl="0">
              <a:defRPr sz="800" b="0" i="0" u="none" strike="noStrike" baseline="0">
                <a:solidFill>
                  <a:srgbClr val="000000"/>
                </a:solidFill>
                <a:latin typeface="Calibri"/>
                <a:ea typeface="Calibri"/>
                <a:cs typeface="Calibri"/>
              </a:defRPr>
            </a:pPr>
            <a:endParaRPr lang="en-US"/>
          </a:p>
        </c:txPr>
        <c:crossAx val="69450368"/>
        <c:crosses val="autoZero"/>
        <c:auto val="1"/>
        <c:lblAlgn val="ctr"/>
        <c:lblOffset val="100"/>
        <c:tickLblSkip val="1"/>
        <c:tickMarkSkip val="1"/>
        <c:noMultiLvlLbl val="0"/>
      </c:catAx>
      <c:valAx>
        <c:axId val="69450368"/>
        <c:scaling>
          <c:orientation val="minMax"/>
          <c:max val="150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900" b="0" i="0" u="none" strike="noStrike" baseline="0">
                <a:solidFill>
                  <a:srgbClr val="000000"/>
                </a:solidFill>
                <a:latin typeface="Calibri"/>
                <a:ea typeface="Calibri"/>
                <a:cs typeface="Calibri"/>
              </a:defRPr>
            </a:pPr>
            <a:endParaRPr lang="en-US"/>
          </a:p>
        </c:txPr>
        <c:crossAx val="69448832"/>
        <c:crosses val="autoZero"/>
        <c:crossBetween val="between"/>
      </c:valAx>
      <c:spPr>
        <a:noFill/>
        <a:ln w="12700">
          <a:solidFill>
            <a:srgbClr val="969696"/>
          </a:solidFill>
          <a:prstDash val="solid"/>
        </a:ln>
      </c:spPr>
    </c:plotArea>
    <c:legend>
      <c:legendPos val="r"/>
      <c:layout>
        <c:manualLayout>
          <c:xMode val="edge"/>
          <c:yMode val="edge"/>
          <c:x val="7.6411960132890366E-2"/>
          <c:y val="7.3170731707317069E-2"/>
          <c:w val="0.15448504983388706"/>
          <c:h val="0.156794425087108"/>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1200"/>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Total Net completions by tenure</a:t>
            </a:r>
          </a:p>
        </c:rich>
      </c:tx>
      <c:layout>
        <c:manualLayout>
          <c:xMode val="edge"/>
          <c:yMode val="edge"/>
          <c:x val="1.1990545380722438E-2"/>
          <c:y val="1.6556291390728478E-2"/>
        </c:manualLayout>
      </c:layout>
      <c:overlay val="0"/>
      <c:spPr>
        <a:noFill/>
        <a:ln w="25400">
          <a:noFill/>
        </a:ln>
      </c:spPr>
    </c:title>
    <c:autoTitleDeleted val="0"/>
    <c:plotArea>
      <c:layout>
        <c:manualLayout>
          <c:layoutTarget val="inner"/>
          <c:xMode val="edge"/>
          <c:yMode val="edge"/>
          <c:x val="3.591160220994475E-2"/>
          <c:y val="0.23841059602649006"/>
          <c:w val="0.49171270718232046"/>
          <c:h val="0.58940397350993379"/>
        </c:manualLayout>
      </c:layout>
      <c:pieChart>
        <c:varyColors val="1"/>
        <c:ser>
          <c:idx val="0"/>
          <c:order val="0"/>
          <c:spPr>
            <a:solidFill>
              <a:srgbClr val="9999FF"/>
            </a:solidFill>
            <a:ln w="12700">
              <a:solidFill>
                <a:srgbClr val="000000"/>
              </a:solidFill>
              <a:prstDash val="solid"/>
            </a:ln>
          </c:spPr>
          <c:dPt>
            <c:idx val="0"/>
            <c:bubble3D val="0"/>
            <c:spPr>
              <a:solidFill>
                <a:srgbClr val="CCFFCC"/>
              </a:solidFill>
              <a:ln w="12700">
                <a:solidFill>
                  <a:srgbClr val="000000"/>
                </a:solidFill>
                <a:prstDash val="solid"/>
              </a:ln>
            </c:spPr>
          </c:dPt>
          <c:dPt>
            <c:idx val="1"/>
            <c:bubble3D val="0"/>
            <c:spPr>
              <a:solidFill>
                <a:srgbClr val="99CC00"/>
              </a:solidFill>
              <a:ln w="12700">
                <a:solidFill>
                  <a:srgbClr val="000000"/>
                </a:solidFill>
                <a:prstDash val="solid"/>
              </a:ln>
            </c:spPr>
          </c:dPt>
          <c:dPt>
            <c:idx val="2"/>
            <c:bubble3D val="0"/>
            <c:spPr>
              <a:solidFill>
                <a:srgbClr val="339966"/>
              </a:solidFill>
              <a:ln w="12700">
                <a:solidFill>
                  <a:srgbClr val="000000"/>
                </a:solidFill>
                <a:prstDash val="solid"/>
              </a:ln>
            </c:spPr>
          </c:dPt>
          <c:dLbls>
            <c:dLbl>
              <c:idx val="0"/>
              <c:layout>
                <c:manualLayout>
                  <c:x val="-0.12799082158390535"/>
                  <c:y val="-0.12115033634040784"/>
                </c:manualLayout>
              </c:layout>
              <c:dLblPos val="bestFit"/>
              <c:showLegendKey val="0"/>
              <c:showVal val="0"/>
              <c:showCatName val="0"/>
              <c:showSerName val="0"/>
              <c:showPercent val="1"/>
              <c:showBubbleSize val="0"/>
            </c:dLbl>
            <c:dLbl>
              <c:idx val="1"/>
              <c:layout>
                <c:manualLayout>
                  <c:x val="0.10311774748423326"/>
                  <c:y val="0.10092576176322331"/>
                </c:manualLayout>
              </c:layout>
              <c:dLblPos val="bestFit"/>
              <c:showLegendKey val="0"/>
              <c:showVal val="0"/>
              <c:showCatName val="0"/>
              <c:showSerName val="0"/>
              <c:showPercent val="1"/>
              <c:showBubbleSize val="0"/>
            </c:dLbl>
            <c:dLbl>
              <c:idx val="2"/>
              <c:numFmt formatCode="0%" sourceLinked="0"/>
              <c:spPr>
                <a:noFill/>
                <a:ln w="25400">
                  <a:noFill/>
                </a:ln>
              </c:spPr>
              <c:txPr>
                <a:bodyPr/>
                <a:lstStyle/>
                <a:p>
                  <a:pPr>
                    <a:defRPr sz="1000" b="1" i="0" u="none" strike="noStrike" baseline="0">
                      <a:solidFill>
                        <a:srgbClr val="FFFFFF"/>
                      </a:solidFill>
                      <a:latin typeface="Arial Unicode MS"/>
                      <a:ea typeface="Arial Unicode MS"/>
                      <a:cs typeface="Arial Unicode MS"/>
                    </a:defRPr>
                  </a:pPr>
                  <a:endParaRPr lang="en-US"/>
                </a:p>
              </c:txPr>
              <c:dLblPos val="inEnd"/>
              <c:showLegendKey val="0"/>
              <c:showVal val="0"/>
              <c:showCatName val="0"/>
              <c:showSerName val="0"/>
              <c:showPercent val="1"/>
              <c:showBubbleSize val="0"/>
            </c:dLbl>
            <c:numFmt formatCode="0%" sourceLinked="0"/>
            <c:spPr>
              <a:noFill/>
              <a:ln w="25400">
                <a:noFill/>
              </a:ln>
            </c:spPr>
            <c:txPr>
              <a:bodyPr/>
              <a:lstStyle/>
              <a:p>
                <a:pPr>
                  <a:defRPr sz="1000" b="1" i="0" u="none" strike="noStrike" baseline="0">
                    <a:solidFill>
                      <a:srgbClr val="000000"/>
                    </a:solidFill>
                    <a:latin typeface="Arial Unicode MS"/>
                    <a:ea typeface="Arial Unicode MS"/>
                    <a:cs typeface="Arial Unicode MS"/>
                  </a:defRPr>
                </a:pPr>
                <a:endParaRPr lang="en-US"/>
              </a:p>
            </c:txPr>
            <c:dLblPos val="inEnd"/>
            <c:showLegendKey val="0"/>
            <c:showVal val="0"/>
            <c:showCatName val="0"/>
            <c:showSerName val="0"/>
            <c:showPercent val="1"/>
            <c:showBubbleSize val="0"/>
            <c:showLeaderLines val="1"/>
          </c:dLbls>
          <c:cat>
            <c:strRef>
              <c:f>('Summary Tables'!$C$101,'Summary Tables'!$E$101,'Summary Tables'!$G$101)</c:f>
              <c:strCache>
                <c:ptCount val="3"/>
                <c:pt idx="0">
                  <c:v>Open Market</c:v>
                </c:pt>
                <c:pt idx="1">
                  <c:v>Intermediate</c:v>
                </c:pt>
                <c:pt idx="2">
                  <c:v>Social/Affordable Rent</c:v>
                </c:pt>
              </c:strCache>
            </c:strRef>
          </c:cat>
          <c:val>
            <c:numRef>
              <c:f>('Summary Tables'!$C$117,'Summary Tables'!$E$117,'Summary Tables'!$G$117)</c:f>
              <c:numCache>
                <c:formatCode>#,##0</c:formatCode>
                <c:ptCount val="3"/>
                <c:pt idx="0">
                  <c:v>11976</c:v>
                </c:pt>
                <c:pt idx="1">
                  <c:v>2444</c:v>
                </c:pt>
                <c:pt idx="2">
                  <c:v>798</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53867403314917128"/>
          <c:y val="0.10264900662251655"/>
          <c:w val="0.45027624309392267"/>
          <c:h val="0.2119205298013245"/>
        </c:manualLayout>
      </c:layout>
      <c:overlay val="0"/>
      <c:spPr>
        <a:solidFill>
          <a:srgbClr val="FFFFFF"/>
        </a:solidFill>
        <a:ln w="3175">
          <a:solidFill>
            <a:srgbClr val="000000"/>
          </a:solidFill>
          <a:prstDash val="solid"/>
        </a:ln>
      </c:spPr>
      <c:txPr>
        <a:bodyPr/>
        <a:lstStyle/>
        <a:p>
          <a:pPr>
            <a:defRPr sz="10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9525">
      <a:noFill/>
    </a:ln>
  </c:spPr>
  <c:txPr>
    <a:bodyPr/>
    <a:lstStyle/>
    <a:p>
      <a:pPr>
        <a:defRPr sz="3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1200"/>
  </c:printSettings>
</c:chartSpace>
</file>

<file path=xl/charts/chart7.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6331011068010791E-2"/>
          <c:y val="5.1724137931034482E-2"/>
          <c:w val="0.90647561621411332"/>
          <c:h val="0.78620689655172415"/>
        </c:manualLayout>
      </c:layout>
      <c:barChart>
        <c:barDir val="col"/>
        <c:grouping val="clustered"/>
        <c:varyColors val="0"/>
        <c:ser>
          <c:idx val="0"/>
          <c:order val="0"/>
          <c:tx>
            <c:strRef>
              <c:f>'Summary Tables'!$C$180:$D$180</c:f>
              <c:strCache>
                <c:ptCount val="1"/>
                <c:pt idx="0">
                  <c:v>New Build</c:v>
                </c:pt>
              </c:strCache>
            </c:strRef>
          </c:tx>
          <c:spPr>
            <a:gradFill rotWithShape="0">
              <a:gsLst>
                <a:gs pos="0">
                  <a:srgbClr xmlns:mc="http://schemas.openxmlformats.org/markup-compatibility/2006" xmlns:a14="http://schemas.microsoft.com/office/drawing/2010/main" val="008000" mc:Ignorable="a14" a14:legacySpreadsheetColorIndex="17"/>
                </a:gs>
                <a:gs pos="100000">
                  <a:srgbClr xmlns:mc="http://schemas.openxmlformats.org/markup-compatibility/2006" xmlns:a14="http://schemas.microsoft.com/office/drawing/2010/main" val="003B00" mc:Ignorable="a14" a14:legacySpreadsheetColorIndex="17">
                    <a:gamma/>
                    <a:shade val="46275"/>
                    <a:invGamma/>
                  </a:srgbClr>
                </a:gs>
              </a:gsLst>
              <a:lin ang="5400000" scaled="1"/>
            </a:gradFill>
            <a:ln w="12700">
              <a:solidFill>
                <a:srgbClr val="000000"/>
              </a:solidFill>
              <a:prstDash val="solid"/>
            </a:ln>
          </c:spPr>
          <c:invertIfNegative val="0"/>
          <c:cat>
            <c:strRef>
              <c:f>'Summary Tables'!$B$161:$B$174</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Tables'!$C$182:$C$195</c:f>
              <c:numCache>
                <c:formatCode>#,##0</c:formatCode>
                <c:ptCount val="14"/>
                <c:pt idx="0">
                  <c:v>2554</c:v>
                </c:pt>
                <c:pt idx="1">
                  <c:v>2415</c:v>
                </c:pt>
                <c:pt idx="2">
                  <c:v>1368</c:v>
                </c:pt>
                <c:pt idx="3">
                  <c:v>3352</c:v>
                </c:pt>
                <c:pt idx="4">
                  <c:v>1682</c:v>
                </c:pt>
                <c:pt idx="5">
                  <c:v>2464</c:v>
                </c:pt>
                <c:pt idx="6">
                  <c:v>1920</c:v>
                </c:pt>
                <c:pt idx="7">
                  <c:v>1547</c:v>
                </c:pt>
                <c:pt idx="8">
                  <c:v>1162</c:v>
                </c:pt>
                <c:pt idx="9">
                  <c:v>2807</c:v>
                </c:pt>
                <c:pt idx="10">
                  <c:v>10369</c:v>
                </c:pt>
                <c:pt idx="11">
                  <c:v>5033</c:v>
                </c:pt>
                <c:pt idx="12">
                  <c:v>1690</c:v>
                </c:pt>
                <c:pt idx="13">
                  <c:v>4598</c:v>
                </c:pt>
              </c:numCache>
            </c:numRef>
          </c:val>
        </c:ser>
        <c:ser>
          <c:idx val="1"/>
          <c:order val="1"/>
          <c:tx>
            <c:strRef>
              <c:f>'Summary Tables'!$E$180:$F$180</c:f>
              <c:strCache>
                <c:ptCount val="1"/>
                <c:pt idx="0">
                  <c:v>Conversions</c:v>
                </c:pt>
              </c:strCache>
            </c:strRef>
          </c:tx>
          <c:spPr>
            <a:solidFill>
              <a:schemeClr val="accent6"/>
            </a:solidFill>
            <a:ln w="12700">
              <a:solidFill>
                <a:srgbClr val="000000"/>
              </a:solidFill>
              <a:prstDash val="solid"/>
            </a:ln>
          </c:spPr>
          <c:invertIfNegative val="0"/>
          <c:cat>
            <c:strRef>
              <c:f>'Summary Tables'!$B$161:$B$174</c:f>
              <c:strCache>
                <c:ptCount val="14"/>
                <c:pt idx="0">
                  <c:v>2001/02</c:v>
                </c:pt>
                <c:pt idx="1">
                  <c:v>2002/03</c:v>
                </c:pt>
                <c:pt idx="2">
                  <c:v>2003/04</c:v>
                </c:pt>
                <c:pt idx="3">
                  <c:v>2004/05</c:v>
                </c:pt>
                <c:pt idx="4">
                  <c:v>2005/06</c:v>
                </c:pt>
                <c:pt idx="5">
                  <c:v>2006/07</c:v>
                </c:pt>
                <c:pt idx="6">
                  <c:v>2007/08</c:v>
                </c:pt>
                <c:pt idx="7">
                  <c:v>2008/09</c:v>
                </c:pt>
                <c:pt idx="8">
                  <c:v>2009/10</c:v>
                </c:pt>
                <c:pt idx="9">
                  <c:v>2010/11</c:v>
                </c:pt>
                <c:pt idx="10">
                  <c:v>2011/12</c:v>
                </c:pt>
                <c:pt idx="11">
                  <c:v>2012/13</c:v>
                </c:pt>
                <c:pt idx="12">
                  <c:v>2013/14</c:v>
                </c:pt>
                <c:pt idx="13">
                  <c:v>2014/15</c:v>
                </c:pt>
              </c:strCache>
            </c:strRef>
          </c:cat>
          <c:val>
            <c:numRef>
              <c:f>'Summary Tables'!$F$182:$F$195</c:f>
              <c:numCache>
                <c:formatCode>#,##0</c:formatCode>
                <c:ptCount val="14"/>
                <c:pt idx="0">
                  <c:v>147</c:v>
                </c:pt>
                <c:pt idx="1">
                  <c:v>235</c:v>
                </c:pt>
                <c:pt idx="2">
                  <c:v>282</c:v>
                </c:pt>
                <c:pt idx="3">
                  <c:v>284</c:v>
                </c:pt>
                <c:pt idx="4">
                  <c:v>294</c:v>
                </c:pt>
                <c:pt idx="5">
                  <c:v>229</c:v>
                </c:pt>
                <c:pt idx="6">
                  <c:v>239</c:v>
                </c:pt>
                <c:pt idx="7">
                  <c:v>219</c:v>
                </c:pt>
                <c:pt idx="8">
                  <c:v>139</c:v>
                </c:pt>
                <c:pt idx="9">
                  <c:v>178</c:v>
                </c:pt>
                <c:pt idx="10">
                  <c:v>196</c:v>
                </c:pt>
                <c:pt idx="11">
                  <c:v>143</c:v>
                </c:pt>
                <c:pt idx="12">
                  <c:v>416</c:v>
                </c:pt>
                <c:pt idx="13">
                  <c:v>460</c:v>
                </c:pt>
              </c:numCache>
            </c:numRef>
          </c:val>
        </c:ser>
        <c:dLbls>
          <c:showLegendKey val="0"/>
          <c:showVal val="0"/>
          <c:showCatName val="0"/>
          <c:showSerName val="0"/>
          <c:showPercent val="0"/>
          <c:showBubbleSize val="0"/>
        </c:dLbls>
        <c:gapWidth val="50"/>
        <c:axId val="69656576"/>
        <c:axId val="69658112"/>
      </c:barChart>
      <c:catAx>
        <c:axId val="6965657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900" b="0" i="0" u="none" strike="noStrike" baseline="0">
                <a:solidFill>
                  <a:srgbClr val="000000"/>
                </a:solidFill>
                <a:latin typeface="Calibri"/>
                <a:ea typeface="Calibri"/>
                <a:cs typeface="Calibri"/>
              </a:defRPr>
            </a:pPr>
            <a:endParaRPr lang="en-US"/>
          </a:p>
        </c:txPr>
        <c:crossAx val="69658112"/>
        <c:crosses val="autoZero"/>
        <c:auto val="1"/>
        <c:lblAlgn val="ctr"/>
        <c:lblOffset val="100"/>
        <c:tickLblSkip val="1"/>
        <c:tickMarkSkip val="1"/>
        <c:noMultiLvlLbl val="0"/>
      </c:catAx>
      <c:valAx>
        <c:axId val="69658112"/>
        <c:scaling>
          <c:orientation val="minMax"/>
          <c:max val="11000"/>
        </c:scaling>
        <c:delete val="0"/>
        <c:axPos val="l"/>
        <c:majorGridlines>
          <c:spPr>
            <a:ln w="3175">
              <a:solidFill>
                <a:srgbClr val="969696"/>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800" b="0" i="0" u="none" strike="noStrike" baseline="0">
                <a:solidFill>
                  <a:srgbClr val="000000"/>
                </a:solidFill>
                <a:latin typeface="Arial"/>
                <a:ea typeface="Arial"/>
                <a:cs typeface="Arial"/>
              </a:defRPr>
            </a:pPr>
            <a:endParaRPr lang="en-US"/>
          </a:p>
        </c:txPr>
        <c:crossAx val="69656576"/>
        <c:crosses val="autoZero"/>
        <c:crossBetween val="between"/>
      </c:valAx>
      <c:spPr>
        <a:noFill/>
        <a:ln w="12700">
          <a:solidFill>
            <a:srgbClr val="969696"/>
          </a:solidFill>
          <a:prstDash val="solid"/>
        </a:ln>
      </c:spPr>
    </c:plotArea>
    <c:legend>
      <c:legendPos val="r"/>
      <c:layout>
        <c:manualLayout>
          <c:xMode val="edge"/>
          <c:yMode val="edge"/>
          <c:x val="8.7931034482758616E-2"/>
          <c:y val="6.2068965517241378E-2"/>
          <c:w val="0.17241379310344829"/>
          <c:h val="0.19655172413793104"/>
        </c:manualLayout>
      </c:layout>
      <c:overlay val="0"/>
      <c:spPr>
        <a:solidFill>
          <a:srgbClr val="FFFFFF"/>
        </a:solidFill>
        <a:ln w="25400">
          <a:noFill/>
        </a:ln>
      </c:spPr>
      <c:txPr>
        <a:bodyPr/>
        <a:lstStyle/>
        <a:p>
          <a:pPr>
            <a:defRPr sz="900" b="0" i="0" u="none" strike="noStrike" baseline="0">
              <a:solidFill>
                <a:srgbClr val="000000"/>
              </a:solidFill>
              <a:latin typeface="Arial"/>
              <a:ea typeface="Arial"/>
              <a:cs typeface="Arial"/>
            </a:defRPr>
          </a:pPr>
          <a:endParaRPr lang="en-US"/>
        </a:p>
      </c:txPr>
    </c:legend>
    <c:plotVisOnly val="1"/>
    <c:dispBlanksAs val="gap"/>
    <c:showDLblsOverMax val="0"/>
  </c:chart>
  <c:spPr>
    <a:solidFill>
      <a:srgbClr val="FFFFFF"/>
    </a:solidFill>
    <a:ln w="3175">
      <a:solidFill>
        <a:srgbClr val="000000"/>
      </a:solidFill>
      <a:prstDash val="solid"/>
    </a:ln>
  </c:spPr>
  <c:txPr>
    <a:bodyPr/>
    <a:lstStyle/>
    <a:p>
      <a:pPr>
        <a:defRPr sz="800"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horizontalDpi="-3" verticalDpi="1200"/>
  </c:printSettings>
</c:chartSpace>
</file>

<file path=xl/charts/chart8.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900" b="1" i="0" u="none" strike="noStrike" baseline="0">
                <a:solidFill>
                  <a:srgbClr val="000000"/>
                </a:solidFill>
                <a:latin typeface="Arial"/>
                <a:ea typeface="Arial"/>
                <a:cs typeface="Arial"/>
              </a:defRPr>
            </a:pPr>
            <a:r>
              <a:rPr lang="en-GB"/>
              <a:t>Completions by Ward 2014/15</a:t>
            </a:r>
          </a:p>
        </c:rich>
      </c:tx>
      <c:layout>
        <c:manualLayout>
          <c:xMode val="edge"/>
          <c:yMode val="edge"/>
          <c:x val="5.5844110395291503E-2"/>
          <c:y val="1.3368983957219251E-2"/>
        </c:manualLayout>
      </c:layout>
      <c:overlay val="0"/>
      <c:spPr>
        <a:noFill/>
        <a:ln w="25400">
          <a:noFill/>
        </a:ln>
      </c:spPr>
    </c:title>
    <c:autoTitleDeleted val="0"/>
    <c:plotArea>
      <c:layout>
        <c:manualLayout>
          <c:layoutTarget val="inner"/>
          <c:xMode val="edge"/>
          <c:yMode val="edge"/>
          <c:x val="6.9697072823557096E-2"/>
          <c:y val="6.9518716577540107E-2"/>
          <c:w val="0.9151528692484453"/>
          <c:h val="0.67647058823529416"/>
        </c:manualLayout>
      </c:layout>
      <c:barChart>
        <c:barDir val="col"/>
        <c:grouping val="clustered"/>
        <c:varyColors val="0"/>
        <c:ser>
          <c:idx val="3"/>
          <c:order val="0"/>
          <c:tx>
            <c:strRef>
              <c:f>'Summary Tables'!$F$237</c:f>
              <c:strCache>
                <c:ptCount val="1"/>
                <c:pt idx="0">
                  <c:v>Completions</c:v>
                </c:pt>
              </c:strCache>
            </c:strRef>
          </c:tx>
          <c:spPr>
            <a:gradFill rotWithShape="0">
              <a:gsLst>
                <a:gs pos="0">
                  <a:srgbClr xmlns:mc="http://schemas.openxmlformats.org/markup-compatibility/2006" xmlns:a14="http://schemas.microsoft.com/office/drawing/2010/main" val="99CC00" mc:Ignorable="a14" a14:legacySpreadsheetColorIndex="50"/>
                </a:gs>
                <a:gs pos="100000">
                  <a:srgbClr xmlns:mc="http://schemas.openxmlformats.org/markup-compatibility/2006" xmlns:a14="http://schemas.microsoft.com/office/drawing/2010/main" val="475E00" mc:Ignorable="a14" a14:legacySpreadsheetColorIndex="50">
                    <a:gamma/>
                    <a:shade val="46275"/>
                    <a:invGamma/>
                  </a:srgbClr>
                </a:gs>
              </a:gsLst>
              <a:lin ang="5400000" scaled="1"/>
            </a:gradFill>
            <a:ln w="12700">
              <a:solidFill>
                <a:srgbClr val="000000"/>
              </a:solidFill>
              <a:prstDash val="solid"/>
            </a:ln>
          </c:spPr>
          <c:invertIfNegative val="0"/>
          <c:cat>
            <c:strRef>
              <c:f>'Summary Tables'!$B$238:$B$257</c:f>
              <c:strCache>
                <c:ptCount val="20"/>
                <c:pt idx="0">
                  <c:v>Balham</c:v>
                </c:pt>
                <c:pt idx="1">
                  <c:v>Bedford</c:v>
                </c:pt>
                <c:pt idx="2">
                  <c:v>Earlsfield</c:v>
                </c:pt>
                <c:pt idx="3">
                  <c:v>East Putney</c:v>
                </c:pt>
                <c:pt idx="4">
                  <c:v>Fairfield</c:v>
                </c:pt>
                <c:pt idx="5">
                  <c:v>Furzedown</c:v>
                </c:pt>
                <c:pt idx="6">
                  <c:v>Graveney</c:v>
                </c:pt>
                <c:pt idx="7">
                  <c:v>Latchmere</c:v>
                </c:pt>
                <c:pt idx="8">
                  <c:v>Nightingale</c:v>
                </c:pt>
                <c:pt idx="9">
                  <c:v>Northcote</c:v>
                </c:pt>
                <c:pt idx="10">
                  <c:v>Queenstown</c:v>
                </c:pt>
                <c:pt idx="11">
                  <c:v>Roehampton</c:v>
                </c:pt>
                <c:pt idx="12">
                  <c:v>Shaftesbury</c:v>
                </c:pt>
                <c:pt idx="13">
                  <c:v>Southfields</c:v>
                </c:pt>
                <c:pt idx="14">
                  <c:v>St Mary's Park</c:v>
                </c:pt>
                <c:pt idx="15">
                  <c:v>Thamesfield</c:v>
                </c:pt>
                <c:pt idx="16">
                  <c:v>Tooting</c:v>
                </c:pt>
                <c:pt idx="17">
                  <c:v>Wandsworth Common</c:v>
                </c:pt>
                <c:pt idx="18">
                  <c:v>West Hill</c:v>
                </c:pt>
                <c:pt idx="19">
                  <c:v>West Putney</c:v>
                </c:pt>
              </c:strCache>
            </c:strRef>
          </c:cat>
          <c:val>
            <c:numRef>
              <c:f>'Summary Tables'!$F$238:$F$257</c:f>
              <c:numCache>
                <c:formatCode>#,##0</c:formatCode>
                <c:ptCount val="20"/>
                <c:pt idx="0">
                  <c:v>71</c:v>
                </c:pt>
                <c:pt idx="1">
                  <c:v>5</c:v>
                </c:pt>
                <c:pt idx="2">
                  <c:v>27</c:v>
                </c:pt>
                <c:pt idx="3">
                  <c:v>62</c:v>
                </c:pt>
                <c:pt idx="4">
                  <c:v>30</c:v>
                </c:pt>
                <c:pt idx="5">
                  <c:v>21</c:v>
                </c:pt>
                <c:pt idx="6">
                  <c:v>141</c:v>
                </c:pt>
                <c:pt idx="7">
                  <c:v>9</c:v>
                </c:pt>
                <c:pt idx="8">
                  <c:v>46</c:v>
                </c:pt>
                <c:pt idx="9">
                  <c:v>20</c:v>
                </c:pt>
                <c:pt idx="10">
                  <c:v>15</c:v>
                </c:pt>
                <c:pt idx="11">
                  <c:v>1</c:v>
                </c:pt>
                <c:pt idx="12">
                  <c:v>18</c:v>
                </c:pt>
                <c:pt idx="13">
                  <c:v>187</c:v>
                </c:pt>
                <c:pt idx="14">
                  <c:v>188</c:v>
                </c:pt>
                <c:pt idx="15">
                  <c:v>44</c:v>
                </c:pt>
                <c:pt idx="16">
                  <c:v>38</c:v>
                </c:pt>
                <c:pt idx="17">
                  <c:v>-3</c:v>
                </c:pt>
                <c:pt idx="18">
                  <c:v>14</c:v>
                </c:pt>
                <c:pt idx="19">
                  <c:v>2</c:v>
                </c:pt>
              </c:numCache>
            </c:numRef>
          </c:val>
        </c:ser>
        <c:dLbls>
          <c:showLegendKey val="0"/>
          <c:showVal val="0"/>
          <c:showCatName val="0"/>
          <c:showSerName val="0"/>
          <c:showPercent val="0"/>
          <c:showBubbleSize val="0"/>
        </c:dLbls>
        <c:gapWidth val="0"/>
        <c:axId val="69751936"/>
        <c:axId val="69753472"/>
      </c:barChart>
      <c:catAx>
        <c:axId val="69751936"/>
        <c:scaling>
          <c:orientation val="minMax"/>
        </c:scaling>
        <c:delete val="0"/>
        <c:axPos val="b"/>
        <c:numFmt formatCode="General" sourceLinked="1"/>
        <c:majorTickMark val="out"/>
        <c:minorTickMark val="none"/>
        <c:tickLblPos val="nextTo"/>
        <c:spPr>
          <a:ln w="3175">
            <a:solidFill>
              <a:srgbClr val="000000"/>
            </a:solidFill>
            <a:prstDash val="solid"/>
          </a:ln>
        </c:spPr>
        <c:txPr>
          <a:bodyPr rot="-2700000" vert="horz"/>
          <a:lstStyle/>
          <a:p>
            <a:pPr>
              <a:defRPr sz="800" b="0" i="0" u="none" strike="noStrike" baseline="0">
                <a:solidFill>
                  <a:srgbClr val="000000"/>
                </a:solidFill>
                <a:latin typeface="Arial"/>
                <a:ea typeface="Arial"/>
                <a:cs typeface="Arial"/>
              </a:defRPr>
            </a:pPr>
            <a:endParaRPr lang="en-US"/>
          </a:p>
        </c:txPr>
        <c:crossAx val="69753472"/>
        <c:crosses val="autoZero"/>
        <c:auto val="1"/>
        <c:lblAlgn val="ctr"/>
        <c:lblOffset val="100"/>
        <c:tickLblSkip val="1"/>
        <c:tickMarkSkip val="1"/>
        <c:noMultiLvlLbl val="0"/>
      </c:catAx>
      <c:valAx>
        <c:axId val="69753472"/>
        <c:scaling>
          <c:orientation val="minMax"/>
          <c:max val="200"/>
          <c:min val="0"/>
        </c:scaling>
        <c:delete val="0"/>
        <c:axPos val="l"/>
        <c:majorGridlines>
          <c:spPr>
            <a:ln w="3175">
              <a:solidFill>
                <a:srgbClr val="000000"/>
              </a:solidFill>
              <a:prstDash val="solid"/>
            </a:ln>
          </c:spPr>
        </c:majorGridlines>
        <c:numFmt formatCode="#,##0" sourceLinked="1"/>
        <c:majorTickMark val="out"/>
        <c:minorTickMark val="none"/>
        <c:tickLblPos val="nextTo"/>
        <c:spPr>
          <a:ln w="3175">
            <a:solidFill>
              <a:srgbClr val="000000"/>
            </a:solidFill>
            <a:prstDash val="solid"/>
          </a:ln>
        </c:spPr>
        <c:txPr>
          <a:bodyPr rot="0" vert="horz"/>
          <a:lstStyle/>
          <a:p>
            <a:pPr>
              <a:defRPr sz="1000" b="0" i="0" u="none" strike="noStrike" baseline="0">
                <a:solidFill>
                  <a:srgbClr val="000000"/>
                </a:solidFill>
                <a:latin typeface="Calibri"/>
                <a:ea typeface="Calibri"/>
                <a:cs typeface="Calibri"/>
              </a:defRPr>
            </a:pPr>
            <a:endParaRPr lang="en-US"/>
          </a:p>
        </c:txPr>
        <c:crossAx val="69751936"/>
        <c:crosses val="autoZero"/>
        <c:crossBetween val="between"/>
        <c:majorUnit val="50"/>
        <c:minorUnit val="10"/>
      </c:valAx>
      <c:spPr>
        <a:noFill/>
        <a:ln w="12700">
          <a:solidFill>
            <a:srgbClr val="808080"/>
          </a:solidFill>
          <a:prstDash val="solid"/>
        </a:ln>
      </c:spPr>
    </c:plotArea>
    <c:plotVisOnly val="1"/>
    <c:dispBlanksAs val="gap"/>
    <c:showDLblsOverMax val="0"/>
  </c:chart>
  <c:spPr>
    <a:solidFill>
      <a:srgbClr val="FFFFFF"/>
    </a:solidFill>
    <a:ln w="3175">
      <a:solidFill>
        <a:srgbClr val="000000"/>
      </a:solidFill>
      <a:prstDash val="solid"/>
    </a:ln>
  </c:spPr>
  <c:txPr>
    <a:bodyPr/>
    <a:lstStyle/>
    <a:p>
      <a:pPr>
        <a:defRPr sz="8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paperSize="9" orientation="landscape" verticalDpi="0"/>
  </c:printSettings>
</c:chartSpace>
</file>

<file path=xl/charts/chart9.xml><?xml version="1.0" encoding="utf-8"?>
<c:chartSpace xmlns:c="http://schemas.openxmlformats.org/drawingml/2006/chart" xmlns:a="http://schemas.openxmlformats.org/drawingml/2006/main" xmlns:r="http://schemas.openxmlformats.org/officeDocument/2006/relationships">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2321428571428572E-2"/>
          <c:y val="0.13548387096774195"/>
          <c:w val="0.5089285714285714"/>
          <c:h val="0.73548387096774193"/>
        </c:manualLayout>
      </c:layout>
      <c:pieChart>
        <c:varyColors val="1"/>
        <c:ser>
          <c:idx val="0"/>
          <c:order val="0"/>
          <c:tx>
            <c:strRef>
              <c:f>'Summary Tables'!$C$273</c:f>
              <c:strCache>
                <c:ptCount val="1"/>
                <c:pt idx="0">
                  <c:v>Net new build units completed by unit size and tenure</c:v>
                </c:pt>
              </c:strCache>
            </c:strRef>
          </c:tx>
          <c:spPr>
            <a:solidFill>
              <a:srgbClr val="9999FF"/>
            </a:solidFill>
            <a:ln w="12700">
              <a:solidFill>
                <a:srgbClr val="000000"/>
              </a:solidFill>
              <a:prstDash val="solid"/>
            </a:ln>
          </c:spPr>
          <c:dPt>
            <c:idx val="0"/>
            <c:bubble3D val="0"/>
            <c:spPr>
              <a:solidFill>
                <a:srgbClr val="CCFFFF"/>
              </a:solidFill>
              <a:ln w="12700">
                <a:solidFill>
                  <a:srgbClr val="000000"/>
                </a:solidFill>
                <a:prstDash val="solid"/>
              </a:ln>
            </c:spPr>
          </c:dPt>
          <c:dPt>
            <c:idx val="1"/>
            <c:bubble3D val="0"/>
            <c:spPr>
              <a:solidFill>
                <a:srgbClr val="00FFFF"/>
              </a:solidFill>
              <a:ln w="12700">
                <a:solidFill>
                  <a:srgbClr val="000000"/>
                </a:solidFill>
                <a:prstDash val="solid"/>
              </a:ln>
            </c:spPr>
          </c:dPt>
          <c:dPt>
            <c:idx val="2"/>
            <c:bubble3D val="0"/>
            <c:spPr>
              <a:solidFill>
                <a:srgbClr val="33CCCC"/>
              </a:solidFill>
              <a:ln w="12700">
                <a:solidFill>
                  <a:srgbClr val="000000"/>
                </a:solidFill>
                <a:prstDash val="solid"/>
              </a:ln>
            </c:spPr>
          </c:dPt>
          <c:dPt>
            <c:idx val="3"/>
            <c:bubble3D val="0"/>
            <c:spPr>
              <a:solidFill>
                <a:srgbClr val="008080"/>
              </a:solidFill>
              <a:ln w="12700">
                <a:solidFill>
                  <a:srgbClr val="000000"/>
                </a:solidFill>
                <a:prstDash val="solid"/>
              </a:ln>
            </c:spPr>
          </c:dPt>
          <c:dPt>
            <c:idx val="4"/>
            <c:bubble3D val="0"/>
            <c:spPr>
              <a:solidFill>
                <a:srgbClr val="003366"/>
              </a:solidFill>
              <a:ln w="12700">
                <a:solidFill>
                  <a:srgbClr val="000000"/>
                </a:solidFill>
                <a:prstDash val="solid"/>
              </a:ln>
            </c:spPr>
          </c:dPt>
          <c:dPt>
            <c:idx val="5"/>
            <c:bubble3D val="0"/>
            <c:spPr>
              <a:solidFill>
                <a:srgbClr val="000000"/>
              </a:solidFill>
              <a:ln w="12700">
                <a:solidFill>
                  <a:srgbClr val="000000"/>
                </a:solidFill>
                <a:prstDash val="solid"/>
              </a:ln>
            </c:spPr>
          </c:dPt>
          <c:cat>
            <c:strRef>
              <c:f>'Summary Tables'!$D$274:$I$274</c:f>
              <c:strCache>
                <c:ptCount val="6"/>
                <c:pt idx="0">
                  <c:v>Studio</c:v>
                </c:pt>
                <c:pt idx="1">
                  <c:v>1 bed</c:v>
                </c:pt>
                <c:pt idx="2">
                  <c:v>2 bed</c:v>
                </c:pt>
                <c:pt idx="3">
                  <c:v>3 bed</c:v>
                </c:pt>
                <c:pt idx="4">
                  <c:v>4 bed</c:v>
                </c:pt>
                <c:pt idx="5">
                  <c:v>5+ bed</c:v>
                </c:pt>
              </c:strCache>
            </c:strRef>
          </c:cat>
          <c:val>
            <c:numRef>
              <c:f>'Summary Tables'!$D$281:$I$281</c:f>
              <c:numCache>
                <c:formatCode>#,##0</c:formatCode>
                <c:ptCount val="6"/>
                <c:pt idx="0">
                  <c:v>16</c:v>
                </c:pt>
                <c:pt idx="1">
                  <c:v>350</c:v>
                </c:pt>
                <c:pt idx="2">
                  <c:v>438</c:v>
                </c:pt>
                <c:pt idx="3">
                  <c:v>66</c:v>
                </c:pt>
                <c:pt idx="4">
                  <c:v>31</c:v>
                </c:pt>
                <c:pt idx="5">
                  <c:v>35</c:v>
                </c:pt>
              </c:numCache>
            </c:numRef>
          </c:val>
        </c:ser>
        <c:dLbls>
          <c:showLegendKey val="0"/>
          <c:showVal val="0"/>
          <c:showCatName val="0"/>
          <c:showSerName val="0"/>
          <c:showPercent val="0"/>
          <c:showBubbleSize val="0"/>
          <c:showLeaderLines val="1"/>
        </c:dLbls>
        <c:firstSliceAng val="0"/>
      </c:pieChart>
      <c:spPr>
        <a:noFill/>
        <a:ln w="25400">
          <a:noFill/>
        </a:ln>
      </c:spPr>
    </c:plotArea>
    <c:legend>
      <c:legendPos val="r"/>
      <c:layout>
        <c:manualLayout>
          <c:xMode val="edge"/>
          <c:yMode val="edge"/>
          <c:x val="0.72251308900523559"/>
          <c:y val="0.15686343128677543"/>
          <c:w val="0.25654450261780104"/>
          <c:h val="0.75817473796167634"/>
        </c:manualLayout>
      </c:layout>
      <c:overlay val="0"/>
      <c:spPr>
        <a:solidFill>
          <a:srgbClr val="FFFFFF"/>
        </a:solidFill>
        <a:ln w="25400">
          <a:noFill/>
        </a:ln>
      </c:spPr>
      <c:txPr>
        <a:bodyPr/>
        <a:lstStyle/>
        <a:p>
          <a:pPr>
            <a:defRPr sz="800" b="0" i="0" u="none" strike="noStrike" baseline="0">
              <a:solidFill>
                <a:srgbClr val="000000"/>
              </a:solidFill>
              <a:latin typeface="Arial"/>
              <a:ea typeface="Arial"/>
              <a:cs typeface="Arial"/>
            </a:defRPr>
          </a:pPr>
          <a:endParaRPr lang="en-US"/>
        </a:p>
      </c:txPr>
    </c:legend>
    <c:plotVisOnly val="1"/>
    <c:dispBlanksAs val="zero"/>
    <c:showDLblsOverMax val="0"/>
  </c:chart>
  <c:spPr>
    <a:solidFill>
      <a:srgbClr val="FFFFFF"/>
    </a:solidFill>
    <a:ln w="12700">
      <a:solidFill>
        <a:srgbClr val="C0C0C0"/>
      </a:solidFill>
      <a:prstDash val="solid"/>
    </a:ln>
  </c:spPr>
  <c:txPr>
    <a:bodyPr/>
    <a:lstStyle/>
    <a:p>
      <a:pPr>
        <a:defRPr sz="225" b="0" i="0" u="none" strike="noStrike" baseline="0">
          <a:solidFill>
            <a:srgbClr val="000000"/>
          </a:solidFill>
          <a:latin typeface="Arial"/>
          <a:ea typeface="Arial"/>
          <a:cs typeface="Arial"/>
        </a:defRPr>
      </a:pPr>
      <a:endParaRPr lang="en-US"/>
    </a:p>
  </c:txPr>
  <c:printSettings>
    <c:headerFooter alignWithMargins="0"/>
    <c:pageMargins b="1" l="0.75" r="0.75" t="1" header="0.5" footer="0.5"/>
    <c:pageSetup/>
  </c:printSettings>
</c:chartSpac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3" Type="http://schemas.openxmlformats.org/officeDocument/2006/relationships/chart" Target="../charts/chart3.xml"/><Relationship Id="rId7" Type="http://schemas.openxmlformats.org/officeDocument/2006/relationships/chart" Target="../charts/chart7.xml"/><Relationship Id="rId12" Type="http://schemas.openxmlformats.org/officeDocument/2006/relationships/chart" Target="../charts/chart12.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5" Type="http://schemas.openxmlformats.org/officeDocument/2006/relationships/chart" Target="../charts/chart5.xml"/><Relationship Id="rId10" Type="http://schemas.openxmlformats.org/officeDocument/2006/relationships/chart" Target="../charts/chart10.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14.xml"/></Relationships>
</file>

<file path=xl/drawings/_rels/drawing3.xml.rels><?xml version="1.0" encoding="UTF-8" standalone="yes"?>
<Relationships xmlns="http://schemas.openxmlformats.org/package/2006/relationships"><Relationship Id="rId1" Type="http://schemas.openxmlformats.org/officeDocument/2006/relationships/chart" Target="../charts/chart15.xml"/></Relationships>
</file>

<file path=xl/drawings/drawing1.xml><?xml version="1.0" encoding="utf-8"?>
<xdr:wsDr xmlns:xdr="http://schemas.openxmlformats.org/drawingml/2006/spreadsheetDrawing" xmlns:a="http://schemas.openxmlformats.org/drawingml/2006/main">
  <xdr:twoCellAnchor>
    <xdr:from>
      <xdr:col>11</xdr:col>
      <xdr:colOff>28575</xdr:colOff>
      <xdr:row>11</xdr:row>
      <xdr:rowOff>9525</xdr:rowOff>
    </xdr:from>
    <xdr:to>
      <xdr:col>17</xdr:col>
      <xdr:colOff>552450</xdr:colOff>
      <xdr:row>23</xdr:row>
      <xdr:rowOff>38100</xdr:rowOff>
    </xdr:to>
    <xdr:graphicFrame macro="">
      <xdr:nvGraphicFramePr>
        <xdr:cNvPr id="62356" name="Chart 1"/>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704850</xdr:colOff>
      <xdr:row>62</xdr:row>
      <xdr:rowOff>19050</xdr:rowOff>
    </xdr:from>
    <xdr:to>
      <xdr:col>16</xdr:col>
      <xdr:colOff>9525</xdr:colOff>
      <xdr:row>77</xdr:row>
      <xdr:rowOff>19050</xdr:rowOff>
    </xdr:to>
    <xdr:graphicFrame macro="">
      <xdr:nvGraphicFramePr>
        <xdr:cNvPr id="62357" name="Chart 1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7</xdr:col>
      <xdr:colOff>0</xdr:colOff>
      <xdr:row>80</xdr:row>
      <xdr:rowOff>152400</xdr:rowOff>
    </xdr:from>
    <xdr:to>
      <xdr:col>14</xdr:col>
      <xdr:colOff>9525</xdr:colOff>
      <xdr:row>95</xdr:row>
      <xdr:rowOff>0</xdr:rowOff>
    </xdr:to>
    <xdr:graphicFrame macro="">
      <xdr:nvGraphicFramePr>
        <xdr:cNvPr id="62358" name="Chart 2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12</xdr:col>
      <xdr:colOff>57150</xdr:colOff>
      <xdr:row>158</xdr:row>
      <xdr:rowOff>0</xdr:rowOff>
    </xdr:from>
    <xdr:to>
      <xdr:col>17</xdr:col>
      <xdr:colOff>552450</xdr:colOff>
      <xdr:row>175</xdr:row>
      <xdr:rowOff>0</xdr:rowOff>
    </xdr:to>
    <xdr:graphicFrame macro="">
      <xdr:nvGraphicFramePr>
        <xdr:cNvPr id="62359" name="Chart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8</xdr:col>
      <xdr:colOff>219075</xdr:colOff>
      <xdr:row>135</xdr:row>
      <xdr:rowOff>0</xdr:rowOff>
    </xdr:from>
    <xdr:to>
      <xdr:col>17</xdr:col>
      <xdr:colOff>466725</xdr:colOff>
      <xdr:row>151</xdr:row>
      <xdr:rowOff>142875</xdr:rowOff>
    </xdr:to>
    <xdr:graphicFrame macro="">
      <xdr:nvGraphicFramePr>
        <xdr:cNvPr id="62360" name="Chart 2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12</xdr:col>
      <xdr:colOff>142875</xdr:colOff>
      <xdr:row>100</xdr:row>
      <xdr:rowOff>9525</xdr:rowOff>
    </xdr:from>
    <xdr:to>
      <xdr:col>17</xdr:col>
      <xdr:colOff>542925</xdr:colOff>
      <xdr:row>117</xdr:row>
      <xdr:rowOff>133350</xdr:rowOff>
    </xdr:to>
    <xdr:graphicFrame macro="">
      <xdr:nvGraphicFramePr>
        <xdr:cNvPr id="62361" name="Chart 3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8</xdr:col>
      <xdr:colOff>495300</xdr:colOff>
      <xdr:row>179</xdr:row>
      <xdr:rowOff>0</xdr:rowOff>
    </xdr:from>
    <xdr:to>
      <xdr:col>17</xdr:col>
      <xdr:colOff>533400</xdr:colOff>
      <xdr:row>196</xdr:row>
      <xdr:rowOff>9525</xdr:rowOff>
    </xdr:to>
    <xdr:graphicFrame macro="">
      <xdr:nvGraphicFramePr>
        <xdr:cNvPr id="62362" name="Chart 3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6</xdr:col>
      <xdr:colOff>200025</xdr:colOff>
      <xdr:row>236</xdr:row>
      <xdr:rowOff>0</xdr:rowOff>
    </xdr:from>
    <xdr:to>
      <xdr:col>16</xdr:col>
      <xdr:colOff>390525</xdr:colOff>
      <xdr:row>258</xdr:row>
      <xdr:rowOff>0</xdr:rowOff>
    </xdr:to>
    <xdr:graphicFrame macro="">
      <xdr:nvGraphicFramePr>
        <xdr:cNvPr id="62363" name="Chart 55"/>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11</xdr:col>
      <xdr:colOff>571500</xdr:colOff>
      <xdr:row>273</xdr:row>
      <xdr:rowOff>19050</xdr:rowOff>
    </xdr:from>
    <xdr:to>
      <xdr:col>14</xdr:col>
      <xdr:colOff>561975</xdr:colOff>
      <xdr:row>282</xdr:row>
      <xdr:rowOff>19050</xdr:rowOff>
    </xdr:to>
    <xdr:graphicFrame macro="">
      <xdr:nvGraphicFramePr>
        <xdr:cNvPr id="62364" name="Chart 5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11</xdr:col>
      <xdr:colOff>561975</xdr:colOff>
      <xdr:row>285</xdr:row>
      <xdr:rowOff>19050</xdr:rowOff>
    </xdr:from>
    <xdr:to>
      <xdr:col>14</xdr:col>
      <xdr:colOff>571500</xdr:colOff>
      <xdr:row>294</xdr:row>
      <xdr:rowOff>28575</xdr:rowOff>
    </xdr:to>
    <xdr:graphicFrame macro="">
      <xdr:nvGraphicFramePr>
        <xdr:cNvPr id="62365" name="Chart 57"/>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7</xdr:col>
      <xdr:colOff>28575</xdr:colOff>
      <xdr:row>297</xdr:row>
      <xdr:rowOff>0</xdr:rowOff>
    </xdr:from>
    <xdr:to>
      <xdr:col>11</xdr:col>
      <xdr:colOff>47625</xdr:colOff>
      <xdr:row>310</xdr:row>
      <xdr:rowOff>142875</xdr:rowOff>
    </xdr:to>
    <xdr:graphicFrame macro="">
      <xdr:nvGraphicFramePr>
        <xdr:cNvPr id="62366" name="Chart 59"/>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12</xdr:col>
      <xdr:colOff>428625</xdr:colOff>
      <xdr:row>297</xdr:row>
      <xdr:rowOff>9525</xdr:rowOff>
    </xdr:from>
    <xdr:to>
      <xdr:col>16</xdr:col>
      <xdr:colOff>457200</xdr:colOff>
      <xdr:row>310</xdr:row>
      <xdr:rowOff>152400</xdr:rowOff>
    </xdr:to>
    <xdr:graphicFrame macro="">
      <xdr:nvGraphicFramePr>
        <xdr:cNvPr id="62367" name="Chart 60"/>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117</xdr:row>
      <xdr:rowOff>114300</xdr:rowOff>
    </xdr:from>
    <xdr:to>
      <xdr:col>15</xdr:col>
      <xdr:colOff>152400</xdr:colOff>
      <xdr:row>132</xdr:row>
      <xdr:rowOff>104775</xdr:rowOff>
    </xdr:to>
    <xdr:graphicFrame macro="">
      <xdr:nvGraphicFramePr>
        <xdr:cNvPr id="62368" name="Chart 6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editAs="oneCell">
    <xdr:from>
      <xdr:col>16</xdr:col>
      <xdr:colOff>57150</xdr:colOff>
      <xdr:row>1</xdr:row>
      <xdr:rowOff>28575</xdr:rowOff>
    </xdr:from>
    <xdr:to>
      <xdr:col>17</xdr:col>
      <xdr:colOff>581025</xdr:colOff>
      <xdr:row>2</xdr:row>
      <xdr:rowOff>238125</xdr:rowOff>
    </xdr:to>
    <xdr:pic>
      <xdr:nvPicPr>
        <xdr:cNvPr id="62369" name="Picture 37" descr="Corp logo small size Jpeg"/>
        <xdr:cNvPicPr>
          <a:picLocks noChangeAspect="1" noChangeArrowheads="1"/>
        </xdr:cNvPicPr>
      </xdr:nvPicPr>
      <xdr:blipFill>
        <a:blip xmlns:r="http://schemas.openxmlformats.org/officeDocument/2006/relationships" r:embed="rId14" cstate="print">
          <a:extLst>
            <a:ext uri="{28A0092B-C50C-407E-A947-70E740481C1C}">
              <a14:useLocalDpi xmlns:a14="http://schemas.microsoft.com/office/drawing/2010/main" val="0"/>
            </a:ext>
          </a:extLst>
        </a:blip>
        <a:srcRect/>
        <a:stretch>
          <a:fillRect/>
        </a:stretch>
      </xdr:blipFill>
      <xdr:spPr bwMode="auto">
        <a:xfrm>
          <a:off x="9810750" y="190500"/>
          <a:ext cx="1133475" cy="8382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333375</xdr:colOff>
      <xdr:row>34</xdr:row>
      <xdr:rowOff>9525</xdr:rowOff>
    </xdr:from>
    <xdr:to>
      <xdr:col>25</xdr:col>
      <xdr:colOff>0</xdr:colOff>
      <xdr:row>70</xdr:row>
      <xdr:rowOff>47625</xdr:rowOff>
    </xdr:to>
    <xdr:graphicFrame macro="">
      <xdr:nvGraphicFramePr>
        <xdr:cNvPr id="41028"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0</xdr:col>
      <xdr:colOff>333375</xdr:colOff>
      <xdr:row>34</xdr:row>
      <xdr:rowOff>9525</xdr:rowOff>
    </xdr:from>
    <xdr:to>
      <xdr:col>25</xdr:col>
      <xdr:colOff>0</xdr:colOff>
      <xdr:row>70</xdr:row>
      <xdr:rowOff>47625</xdr:rowOff>
    </xdr:to>
    <xdr:graphicFrame macro="">
      <xdr:nvGraphicFramePr>
        <xdr:cNvPr id="442421" name="Chart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pivotCacheDefinition1.xml><?xml version="1.0" encoding="utf-8"?>
<pivotCacheDefinition xmlns="http://schemas.openxmlformats.org/spreadsheetml/2006/main" xmlns:r="http://schemas.openxmlformats.org/officeDocument/2006/relationships" r:id="rId1" refreshedBy="Author" refreshedDate="42446.628140046298" createdVersion="4" refreshedVersion="4" recordCount="1458">
  <cacheSource type="worksheet">
    <worksheetSource ref="A1:CU1459" sheet="Scenario 1"/>
  </cacheSource>
  <cacheFields count="99">
    <cacheField name="Site Status" numFmtId="0">
      <sharedItems count="8">
        <s v="01. Completion"/>
        <s v="02. Under Construction"/>
        <s v="03. Planning"/>
        <s v="04. Pending or at Appeal"/>
        <s v="05. Subject to Legal Agreement"/>
        <s v="06. Identified Site"/>
        <s v="07. SHLAA Potential Sites"/>
        <s v="08. SHLAA Small Sites Trend"/>
      </sharedItems>
    </cacheField>
    <cacheField name="Application No" numFmtId="0">
      <sharedItems/>
    </cacheField>
    <cacheField name="Site Name" numFmtId="0">
      <sharedItems containsBlank="1"/>
    </cacheField>
    <cacheField name="Phase Name" numFmtId="0">
      <sharedItems containsBlank="1"/>
    </cacheField>
    <cacheField name="Name" numFmtId="0">
      <sharedItems containsBlank="1"/>
    </cacheField>
    <cacheField name="Number" numFmtId="0">
      <sharedItems containsBlank="1"/>
    </cacheField>
    <cacheField name="Street" numFmtId="0">
      <sharedItems containsBlank="1"/>
    </cacheField>
    <cacheField name="Postal District" numFmtId="0">
      <sharedItems containsBlank="1"/>
    </cacheField>
    <cacheField name="Postcode" numFmtId="0">
      <sharedItems containsBlank="1"/>
    </cacheField>
    <cacheField name="Easting" numFmtId="0">
      <sharedItems containsMixedTypes="1" containsNumber="1" containsInteger="1" minValue="521107" maxValue="530104"/>
    </cacheField>
    <cacheField name="Northing" numFmtId="0">
      <sharedItems containsMixedTypes="1" containsNumber="1" containsInteger="1" minValue="170530" maxValue="177808"/>
    </cacheField>
    <cacheField name="Ward" numFmtId="0">
      <sharedItems count="40">
        <s v="St. Mary's Park"/>
        <s v="Graveney"/>
        <s v="Northcote"/>
        <s v="Southfields"/>
        <s v="Furzedown"/>
        <s v="Fairfield"/>
        <s v="Shaftesbury"/>
        <s v="Nightingale"/>
        <s v="East Putney"/>
        <s v="Balham"/>
        <s v="Tooting"/>
        <s v="West Putney"/>
        <s v="Earlsfield"/>
        <s v="Thamesfield"/>
        <s v="Bedford"/>
        <s v="West Hill"/>
        <s v="Wandsworth Common"/>
        <s v="Queenstown"/>
        <s v="Latchmere"/>
        <s v="Roehampton"/>
        <s v="FU"/>
        <s v="n/a"/>
        <s v="LA" u="1"/>
        <s v="NI" u="1"/>
        <s v="TH" u="1"/>
        <s v="EA" u="1"/>
        <s v="NO" u="1"/>
        <s v="SM" u="1"/>
        <s v="SO" u="1"/>
        <s v="FA" u="1"/>
        <s v="WP" u="1"/>
        <s v="QU" u="1"/>
        <s v="SH" u="1"/>
        <s v="TO" u="1"/>
        <s v="WC" u="1"/>
        <s v="GR" u="1"/>
        <s v="BA" u="1"/>
        <s v="RO" u="1"/>
        <s v="BE" u="1"/>
        <s v="EP" u="1"/>
      </sharedItems>
    </cacheField>
    <cacheField name="Phase Construction Date" numFmtId="0">
      <sharedItems containsDate="1" containsBlank="1" containsMixedTypes="1" minDate="2007-11-22T00:00:00" maxDate="2015-04-01T00:00:00"/>
    </cacheField>
    <cacheField name="Phase Completion Date" numFmtId="0">
      <sharedItems containsBlank="1"/>
    </cacheField>
    <cacheField name="Existing Units Total" numFmtId="0">
      <sharedItems containsString="0" containsBlank="1" containsNumber="1" containsInteger="1" minValue="0" maxValue="97"/>
    </cacheField>
    <cacheField name="Proposed Units Total" numFmtId="0">
      <sharedItems containsString="0" containsBlank="1" containsNumber="1" containsInteger="1" minValue="0" maxValue="1590"/>
    </cacheField>
    <cacheField name="Net Units Total" numFmtId="0">
      <sharedItems containsSemiMixedTypes="0" containsString="0" containsNumber="1" containsInteger="1" minValue="-97" maxValue="8041"/>
    </cacheField>
    <cacheField name="Proposal" numFmtId="0">
      <sharedItems containsBlank="1"/>
    </cacheField>
    <cacheField name="Application Status" numFmtId="0">
      <sharedItems containsBlank="1"/>
    </cacheField>
    <cacheField name="Application Received Date" numFmtId="0">
      <sharedItems containsDate="1" containsBlank="1" containsMixedTypes="1" minDate="2009-10-27T00:00:00" maxDate="2015-03-31T00:00:00"/>
    </cacheField>
    <cacheField name="Decision Date" numFmtId="0">
      <sharedItems containsDate="1" containsBlank="1" containsMixedTypes="1" minDate="2010-09-13T00:00:00" maxDate="2016-01-13T00:00:00"/>
    </cacheField>
    <cacheField name="2014-2015 Decision" numFmtId="0">
      <sharedItems containsBlank="1" count="3">
        <m/>
        <s v="Y"/>
        <s v="Nil" u="1"/>
      </sharedItems>
    </cacheField>
    <cacheField name="Appeal Status" numFmtId="0">
      <sharedItems containsBlank="1"/>
    </cacheField>
    <cacheField name="Appeal Decision Date" numFmtId="0">
      <sharedItems containsBlank="1"/>
    </cacheField>
    <cacheField name="Land Type" numFmtId="0">
      <sharedItems/>
    </cacheField>
    <cacheField name="Development Type" numFmtId="0">
      <sharedItems count="5">
        <s v="NB"/>
        <s v="CON"/>
        <s v="COU"/>
        <s v="MIX"/>
        <s v="EXT"/>
      </sharedItems>
    </cacheField>
    <cacheField name="Large Residential Dev Type" numFmtId="0">
      <sharedItems containsBlank="1"/>
    </cacheField>
    <cacheField name="Minor Residential Dev Type" numFmtId="0">
      <sharedItems containsBlank="1" containsMixedTypes="1" containsNumber="1" minValue="0.09" maxValue="0.2" count="15">
        <s v="n/a"/>
        <s v="n"/>
        <s v="a"/>
        <s v="c+"/>
        <s v="i"/>
        <s v="b"/>
        <s v="f"/>
        <s v="c-"/>
        <s v="e"/>
        <s v="g"/>
        <s v="h"/>
        <s v="d"/>
        <m/>
        <n v="0.2" u="1"/>
        <n v="0.09" u="1"/>
      </sharedItems>
    </cacheField>
    <cacheField name="Residential Site Area" numFmtId="0">
      <sharedItems containsBlank="1" containsMixedTypes="1" containsNumber="1" minValue="0" maxValue="11.413145539906104"/>
    </cacheField>
    <cacheField name="Under Construction Date" numFmtId="0">
      <sharedItems containsDate="1" containsBlank="1" containsMixedTypes="1" minDate="2007-11-22T00:00:00" maxDate="2015-04-01T00:00:00"/>
    </cacheField>
    <cacheField name="2014-2015 Start" numFmtId="0">
      <sharedItems containsBlank="1" count="4">
        <m/>
        <s v="Y"/>
        <s v="Open Market" u="1"/>
        <s v="Intermediate" u="1"/>
      </sharedItems>
    </cacheField>
    <cacheField name="Completion Date" numFmtId="0">
      <sharedItems containsNonDate="0" containsDate="1" containsString="0" containsBlank="1" minDate="2014-04-03T00:00:00" maxDate="2015-09-02T00:00:00"/>
    </cacheField>
    <cacheField name="Tenure" numFmtId="0">
      <sharedItems count="5">
        <s v="Intermediate"/>
        <s v="Open Market"/>
        <s v="Social/Affordable Rent"/>
        <s v="n/a"/>
        <s v="-" u="1"/>
      </sharedItems>
    </cacheField>
    <cacheField name="Tenure Code" numFmtId="0">
      <sharedItems/>
    </cacheField>
    <cacheField name="SHLAA 2013 Ref" numFmtId="0">
      <sharedItems containsBlank="1" containsMixedTypes="1" containsNumber="1" containsInteger="1" minValue="0" maxValue="1332308"/>
    </cacheField>
    <cacheField name="Wheelchair Accessible Homes" numFmtId="0">
      <sharedItems containsString="0" containsBlank="1" containsNumber="1" containsInteger="1" minValue="0" maxValue="114"/>
    </cacheField>
    <cacheField name="Lifetime Homes" numFmtId="0">
      <sharedItems containsString="0" containsBlank="1" containsNumber="1" containsInteger="1" minValue="0" maxValue="1138"/>
    </cacheField>
    <cacheField name="Net Studio Units" numFmtId="0">
      <sharedItems containsSemiMixedTypes="0" containsString="0" containsNumber="1" containsInteger="1" minValue="-39" maxValue="178"/>
    </cacheField>
    <cacheField name="Net 1 bed Units" numFmtId="0">
      <sharedItems containsSemiMixedTypes="0" containsString="0" containsNumber="1" containsInteger="1" minValue="-31" maxValue="436"/>
    </cacheField>
    <cacheField name="Net 2 bed Units" numFmtId="0">
      <sharedItems containsSemiMixedTypes="0" containsString="0" containsNumber="1" containsInteger="1" minValue="-39" maxValue="819"/>
    </cacheField>
    <cacheField name="Net 3 bed Units" numFmtId="0">
      <sharedItems containsSemiMixedTypes="0" containsString="0" containsNumber="1" containsInteger="1" minValue="-25" maxValue="305"/>
    </cacheField>
    <cacheField name="Net 4 bed Units" numFmtId="0">
      <sharedItems containsSemiMixedTypes="0" containsString="0" containsNumber="1" containsInteger="1" minValue="-2" maxValue="109"/>
    </cacheField>
    <cacheField name="Net 5+ bed Units" numFmtId="0">
      <sharedItems containsSemiMixedTypes="0" containsString="0" containsNumber="1" containsInteger="1" minValue="-1" maxValue="60"/>
    </cacheField>
    <cacheField name="Net NK Units" numFmtId="0">
      <sharedItems containsSemiMixedTypes="0" containsString="0" containsNumber="1" containsInteger="1" minValue="-2" maxValue="8041"/>
    </cacheField>
    <cacheField name="Net Studio Flat" numFmtId="0">
      <sharedItems containsMixedTypes="1" containsNumber="1" containsInteger="1" minValue="-39" maxValue="178"/>
    </cacheField>
    <cacheField name="Net 1 bed Flat" numFmtId="0">
      <sharedItems containsMixedTypes="1" containsNumber="1" containsInteger="1" minValue="-31" maxValue="436"/>
    </cacheField>
    <cacheField name="Net 2 bed Flat" numFmtId="0">
      <sharedItems containsMixedTypes="1" containsNumber="1" containsInteger="1" minValue="-39" maxValue="819"/>
    </cacheField>
    <cacheField name="Net 3 bed Flat" numFmtId="0">
      <sharedItems containsMixedTypes="1" containsNumber="1" containsInteger="1" minValue="-25" maxValue="305"/>
    </cacheField>
    <cacheField name="Net 4 bed Flat" numFmtId="0">
      <sharedItems containsMixedTypes="1" containsNumber="1" containsInteger="1" minValue="-2" maxValue="109"/>
    </cacheField>
    <cacheField name="Net 5+bed Flat" numFmtId="0">
      <sharedItems containsMixedTypes="1" containsNumber="1" containsInteger="1" minValue="-1" maxValue="36"/>
    </cacheField>
    <cacheField name="Net NK Flat" numFmtId="0">
      <sharedItems containsMixedTypes="1" containsNumber="1" containsInteger="1" minValue="-2" maxValue="1"/>
    </cacheField>
    <cacheField name="Net Studio House" numFmtId="0">
      <sharedItems containsMixedTypes="1" containsNumber="1" containsInteger="1" minValue="0" maxValue="0"/>
    </cacheField>
    <cacheField name="Net 1 bed House" numFmtId="0">
      <sharedItems containsMixedTypes="1" containsNumber="1" containsInteger="1" minValue="-1" maxValue="2"/>
    </cacheField>
    <cacheField name="Net 2 bed House" numFmtId="0">
      <sharedItems containsMixedTypes="1" containsNumber="1" containsInteger="1" minValue="-1" maxValue="46"/>
    </cacheField>
    <cacheField name="Net 3 bed House" numFmtId="0">
      <sharedItems containsMixedTypes="1" containsNumber="1" containsInteger="1" minValue="-1" maxValue="71"/>
    </cacheField>
    <cacheField name="Net 4 bed House" numFmtId="0">
      <sharedItems containsMixedTypes="1" containsNumber="1" containsInteger="1" minValue="-2" maxValue="42"/>
    </cacheField>
    <cacheField name="Net 5+ bed House" numFmtId="0">
      <sharedItems containsMixedTypes="1" containsNumber="1" containsInteger="1" minValue="-1" maxValue="60"/>
    </cacheField>
    <cacheField name="Net NK House" numFmtId="0">
      <sharedItems containsMixedTypes="1" containsNumber="1" containsInteger="1" minValue="-1" maxValue="1"/>
    </cacheField>
    <cacheField name="Net Studio Live Work" numFmtId="0">
      <sharedItems containsMixedTypes="1" containsNumber="1" containsInteger="1" minValue="0" maxValue="0"/>
    </cacheField>
    <cacheField name="Net 1 bed Live Work" numFmtId="0">
      <sharedItems containsMixedTypes="1" containsNumber="1" containsInteger="1" minValue="0" maxValue="2"/>
    </cacheField>
    <cacheField name="Net 2 bed Live Work" numFmtId="0">
      <sharedItems containsMixedTypes="1" containsNumber="1" containsInteger="1" minValue="0" maxValue="1"/>
    </cacheField>
    <cacheField name="Net 3 bed Live Work" numFmtId="0">
      <sharedItems containsMixedTypes="1" containsNumber="1" containsInteger="1" minValue="-7" maxValue="1"/>
    </cacheField>
    <cacheField name="Net 4 bed Live Work" numFmtId="0">
      <sharedItems containsMixedTypes="1" containsNumber="1" containsInteger="1" minValue="0" maxValue="1"/>
    </cacheField>
    <cacheField name="Net 5+bed Live Work" numFmtId="0">
      <sharedItems containsMixedTypes="1" containsNumber="1" containsInteger="1" minValue="0" maxValue="0"/>
    </cacheField>
    <cacheField name="Net NK Live Work" numFmtId="0">
      <sharedItems containsMixedTypes="1" containsNumber="1" containsInteger="1" minValue="0" maxValue="0"/>
    </cacheField>
    <cacheField name="Capacity and Phasing Assumptions" numFmtId="0">
      <sharedItems containsBlank="1"/>
    </cacheField>
    <cacheField name="2014/15 (R)" numFmtId="0">
      <sharedItems containsSemiMixedTypes="0" containsString="0" containsNumber="1" containsInteger="1" minValue="-6" maxValue="149"/>
    </cacheField>
    <cacheField name="2015/16 (C)" numFmtId="0">
      <sharedItems containsString="0" containsBlank="1" containsNumber="1" minValue="-3.5" maxValue="201"/>
    </cacheField>
    <cacheField name="2016/17 (1)" numFmtId="0">
      <sharedItems containsSemiMixedTypes="0" containsString="0" containsNumber="1" minValue="-97" maxValue="288.66666666666669"/>
    </cacheField>
    <cacheField name="2017/18 (2)" numFmtId="0">
      <sharedItems containsSemiMixedTypes="0" containsString="0" containsNumber="1" minValue="-56" maxValue="338"/>
    </cacheField>
    <cacheField name="2018/19 (3)" numFmtId="0">
      <sharedItems containsSemiMixedTypes="0" containsString="0" containsNumber="1" minValue="-2.25" maxValue="473"/>
    </cacheField>
    <cacheField name="2019/20 (4)" numFmtId="0">
      <sharedItems containsString="0" containsBlank="1" containsNumber="1" minValue="-2.25" maxValue="473"/>
    </cacheField>
    <cacheField name="2020/21 (5)" numFmtId="0">
      <sharedItems containsString="0" containsBlank="1" containsNumber="1" minValue="-4" maxValue="473"/>
    </cacheField>
    <cacheField name="2021/22 (6)" numFmtId="0">
      <sharedItems containsString="0" containsBlank="1" containsNumber="1" minValue="-0.66666666666666663" maxValue="473"/>
    </cacheField>
    <cacheField name="2022/23 (7)" numFmtId="0">
      <sharedItems containsString="0" containsBlank="1" containsNumber="1" minValue="-0.66666666666666663" maxValue="473"/>
    </cacheField>
    <cacheField name="2023/24 (8)" numFmtId="0">
      <sharedItems containsString="0" containsBlank="1" containsNumber="1" minValue="0" maxValue="473"/>
    </cacheField>
    <cacheField name="2024/25 (9)" numFmtId="0">
      <sharedItems containsString="0" containsBlank="1" containsNumber="1" minValue="0" maxValue="473"/>
    </cacheField>
    <cacheField name="2025/26 (10)" numFmtId="0">
      <sharedItems containsSemiMixedTypes="0" containsString="0" containsNumber="1" minValue="0" maxValue="473"/>
    </cacheField>
    <cacheField name="2026/27 (11)" numFmtId="0">
      <sharedItems containsSemiMixedTypes="0" containsString="0" containsNumber="1" minValue="0" maxValue="473"/>
    </cacheField>
    <cacheField name="2027/28 (12)" numFmtId="0">
      <sharedItems containsSemiMixedTypes="0" containsString="0" containsNumber="1" minValue="0" maxValue="473"/>
    </cacheField>
    <cacheField name="2028/29 (13)" numFmtId="0">
      <sharedItems containsSemiMixedTypes="0" containsString="0" containsNumber="1" minValue="0" maxValue="473"/>
    </cacheField>
    <cacheField name="2029/30 (14)" numFmtId="0">
      <sharedItems containsSemiMixedTypes="0" containsString="0" containsNumber="1" minValue="0" maxValue="473"/>
    </cacheField>
    <cacheField name="2030/31 (15)" numFmtId="0">
      <sharedItems containsSemiMixedTypes="0" containsString="0" containsNumber="1" minValue="0" maxValue="473"/>
    </cacheField>
    <cacheField name="2031/32 (16)" numFmtId="0">
      <sharedItems containsSemiMixedTypes="0" containsString="0" containsNumber="1" minValue="0" maxValue="473"/>
    </cacheField>
    <cacheField name="2032/33 (17)" numFmtId="0">
      <sharedItems containsSemiMixedTypes="0" containsString="0" containsNumber="1" minValue="0" maxValue="473"/>
    </cacheField>
    <cacheField name="2033/34 (18)" numFmtId="0">
      <sharedItems containsSemiMixedTypes="0" containsString="0" containsNumber="1" minValue="0" maxValue="473"/>
    </cacheField>
    <cacheField name="2034/35 (19)" numFmtId="0">
      <sharedItems containsSemiMixedTypes="0" containsString="0" containsNumber="1" minValue="0" maxValue="473"/>
    </cacheField>
    <cacheField name="2035/36 (20)" numFmtId="0">
      <sharedItems containsSemiMixedTypes="0" containsString="0" containsNumber="1" containsInteger="1" minValue="0" maxValue="0"/>
    </cacheField>
    <cacheField name="Phasing Total" numFmtId="1">
      <sharedItems containsSemiMixedTypes="0" containsString="0" containsNumber="1" minValue="-97" maxValue="8041"/>
    </cacheField>
    <cacheField name="Delivery in Local Plan Period" numFmtId="0">
      <sharedItems containsSemiMixedTypes="0" containsString="0" containsNumber="1" minValue="-97" maxValue="5676"/>
    </cacheField>
    <cacheField name="Delivery in 5 Years" numFmtId="1">
      <sharedItems containsSemiMixedTypes="0" containsString="0" containsNumber="1" minValue="-97" maxValue="1419"/>
    </cacheField>
    <cacheField name="Delivery in 10 years" numFmtId="1">
      <sharedItems containsSemiMixedTypes="0" containsString="0" containsNumber="1" minValue="-97" maxValue="3784"/>
    </cacheField>
    <cacheField name="Trajectory Criteria Reference" numFmtId="0">
      <sharedItems containsMixedTypes="1" containsNumber="1" containsInteger="1" minValue="1" maxValue="10"/>
    </cacheField>
    <cacheField name="Regeneration Area" numFmtId="0">
      <sharedItems containsBlank="1"/>
    </cacheField>
    <cacheField name="Town Centre" numFmtId="0">
      <sharedItems containsBlank="1" count="8">
        <s v="-"/>
        <s v="Tooting Town Centre"/>
        <s v="Putney Town Centre"/>
        <s v="Balham Town Centre"/>
        <s v="Clapham Junction Town Centre"/>
        <s v="Wandsworth Town Centre"/>
        <m/>
        <s v="Y" u="1"/>
      </sharedItems>
    </cacheField>
    <cacheField name="VNEB" numFmtId="0">
      <sharedItems containsBlank="1" count="3">
        <s v="-"/>
        <s v="Y"/>
        <m/>
      </sharedItems>
    </cacheField>
    <cacheField name="Central Wandsworth and the Wandle Delta" numFmtId="0">
      <sharedItems containsBlank="1" count="3">
        <s v="-"/>
        <s v="Y"/>
        <m/>
      </sharedItems>
    </cacheField>
    <cacheField name="Clapham Junction and the adjoining area" numFmtId="0">
      <sharedItems containsBlank="1" count="3">
        <s v="-"/>
        <s v="Y"/>
        <m/>
      </sharedItems>
    </cacheField>
    <cacheField name="The Wandle Valley" numFmtId="0">
      <sharedItems containsBlank="1" count="3">
        <s v="-"/>
        <s v="Y"/>
        <m/>
      </sharedItems>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Author" refreshedDate="42446.628163425929" createdVersion="4" refreshedVersion="4" recordCount="1458">
  <cacheSource type="worksheet">
    <worksheetSource ref="A1:BM1459" sheet="Scenario 1"/>
  </cacheSource>
  <cacheFields count="65">
    <cacheField name="Site Status" numFmtId="0">
      <sharedItems count="8">
        <s v="01. Completion"/>
        <s v="02. Under Construction"/>
        <s v="03. Planning"/>
        <s v="04. Pending or at Appeal"/>
        <s v="05. Subject to Legal Agreement"/>
        <s v="06. Identified Site"/>
        <s v="07. SHLAA Potential Sites"/>
        <s v="08. SHLAA Small Sites Trend"/>
      </sharedItems>
    </cacheField>
    <cacheField name="Application No" numFmtId="0">
      <sharedItems/>
    </cacheField>
    <cacheField name="Site Name" numFmtId="0">
      <sharedItems containsBlank="1"/>
    </cacheField>
    <cacheField name="Phase Name" numFmtId="0">
      <sharedItems containsBlank="1"/>
    </cacheField>
    <cacheField name="Name" numFmtId="0">
      <sharedItems containsBlank="1"/>
    </cacheField>
    <cacheField name="Number" numFmtId="0">
      <sharedItems containsBlank="1"/>
    </cacheField>
    <cacheField name="Street" numFmtId="0">
      <sharedItems containsBlank="1"/>
    </cacheField>
    <cacheField name="Postal District" numFmtId="0">
      <sharedItems containsBlank="1"/>
    </cacheField>
    <cacheField name="Postcode" numFmtId="0">
      <sharedItems containsBlank="1"/>
    </cacheField>
    <cacheField name="Easting" numFmtId="0">
      <sharedItems containsMixedTypes="1" containsNumber="1" containsInteger="1" minValue="521107" maxValue="530104"/>
    </cacheField>
    <cacheField name="Northing" numFmtId="0">
      <sharedItems containsMixedTypes="1" containsNumber="1" containsInteger="1" minValue="170530" maxValue="177808"/>
    </cacheField>
    <cacheField name="Ward" numFmtId="0">
      <sharedItems/>
    </cacheField>
    <cacheField name="Phase Construction Date" numFmtId="0">
      <sharedItems containsDate="1" containsBlank="1" containsMixedTypes="1" minDate="2007-11-22T00:00:00" maxDate="2015-04-01T00:00:00"/>
    </cacheField>
    <cacheField name="Phase Completion Date" numFmtId="0">
      <sharedItems containsBlank="1"/>
    </cacheField>
    <cacheField name="Existing Units Total" numFmtId="0">
      <sharedItems containsString="0" containsBlank="1" containsNumber="1" containsInteger="1" minValue="0" maxValue="97"/>
    </cacheField>
    <cacheField name="Proposed Units Total" numFmtId="0">
      <sharedItems containsString="0" containsBlank="1" containsNumber="1" containsInteger="1" minValue="0" maxValue="1590"/>
    </cacheField>
    <cacheField name="Net Units Total" numFmtId="0">
      <sharedItems containsSemiMixedTypes="0" containsString="0" containsNumber="1" containsInteger="1" minValue="-97" maxValue="8041"/>
    </cacheField>
    <cacheField name="Proposal" numFmtId="0">
      <sharedItems containsBlank="1"/>
    </cacheField>
    <cacheField name="Application Status" numFmtId="0">
      <sharedItems containsBlank="1"/>
    </cacheField>
    <cacheField name="Application Received Date" numFmtId="0">
      <sharedItems containsDate="1" containsBlank="1" containsMixedTypes="1" minDate="2009-10-27T00:00:00" maxDate="2015-03-31T00:00:00"/>
    </cacheField>
    <cacheField name="Decision Date" numFmtId="0">
      <sharedItems containsDate="1" containsBlank="1" containsMixedTypes="1" minDate="2010-09-13T00:00:00" maxDate="2016-01-13T00:00:00"/>
    </cacheField>
    <cacheField name="2014-2015 Decision" numFmtId="0">
      <sharedItems containsBlank="1"/>
    </cacheField>
    <cacheField name="Appeal Status" numFmtId="0">
      <sharedItems containsBlank="1"/>
    </cacheField>
    <cacheField name="Appeal Decision Date" numFmtId="0">
      <sharedItems containsBlank="1"/>
    </cacheField>
    <cacheField name="Land Type" numFmtId="0">
      <sharedItems/>
    </cacheField>
    <cacheField name="Development Type" numFmtId="0">
      <sharedItems count="7">
        <s v="NB"/>
        <s v="CON"/>
        <s v="COU"/>
        <s v="MIX"/>
        <s v="EXT"/>
        <s v="-" u="1"/>
        <s v="n/a" u="1"/>
      </sharedItems>
    </cacheField>
    <cacheField name="Large Residential Dev Type" numFmtId="0">
      <sharedItems containsBlank="1"/>
    </cacheField>
    <cacheField name="Minor Residential Dev Type" numFmtId="0">
      <sharedItems containsBlank="1"/>
    </cacheField>
    <cacheField name="Residential Site Area" numFmtId="0">
      <sharedItems containsBlank="1" containsMixedTypes="1" containsNumber="1" minValue="0" maxValue="11.413145539906104"/>
    </cacheField>
    <cacheField name="Under Construction Date" numFmtId="0">
      <sharedItems containsDate="1" containsBlank="1" containsMixedTypes="1" minDate="2007-11-22T00:00:00" maxDate="2015-04-01T00:00:00"/>
    </cacheField>
    <cacheField name="2014-2015 Start" numFmtId="0">
      <sharedItems containsBlank="1"/>
    </cacheField>
    <cacheField name="Completion Date" numFmtId="0">
      <sharedItems containsNonDate="0" containsDate="1" containsString="0" containsBlank="1" minDate="2014-04-03T00:00:00" maxDate="2015-09-02T00:00:00"/>
    </cacheField>
    <cacheField name="Tenure" numFmtId="0">
      <sharedItems containsMixedTypes="1" containsNumber="1" containsInteger="1" minValue="0" maxValue="94" count="18">
        <s v="Intermediate"/>
        <s v="Open Market"/>
        <s v="Social/Affordable Rent"/>
        <s v="n/a"/>
        <n v="0" u="1"/>
        <n v="5" u="1"/>
        <n v="14" u="1"/>
        <n v="2" u="1"/>
        <n v="6" u="1"/>
        <n v="7" u="1"/>
        <n v="94" u="1"/>
        <n v="1" u="1"/>
        <n v="3" u="1"/>
        <n v="8" u="1"/>
        <n v="9" u="1"/>
        <n v="10" u="1"/>
        <n v="4" u="1"/>
        <n v="12" u="1"/>
      </sharedItems>
    </cacheField>
    <cacheField name="Tenure Code" numFmtId="0">
      <sharedItems/>
    </cacheField>
    <cacheField name="SHLAA 2013 Ref" numFmtId="0">
      <sharedItems containsBlank="1" containsMixedTypes="1" containsNumber="1" containsInteger="1" minValue="0" maxValue="1332308"/>
    </cacheField>
    <cacheField name="Wheelchair Accessible Homes" numFmtId="0">
      <sharedItems containsString="0" containsBlank="1" containsNumber="1" containsInteger="1" minValue="0" maxValue="114"/>
    </cacheField>
    <cacheField name="Lifetime Homes" numFmtId="0">
      <sharedItems containsString="0" containsBlank="1" containsNumber="1" containsInteger="1" minValue="0" maxValue="1138"/>
    </cacheField>
    <cacheField name="Net Studio Units" numFmtId="0">
      <sharedItems containsSemiMixedTypes="0" containsString="0" containsNumber="1" containsInteger="1" minValue="-39" maxValue="178"/>
    </cacheField>
    <cacheField name="Net 1 bed Units" numFmtId="0">
      <sharedItems containsSemiMixedTypes="0" containsString="0" containsNumber="1" containsInteger="1" minValue="-31" maxValue="436"/>
    </cacheField>
    <cacheField name="Net 2 bed Units" numFmtId="0">
      <sharedItems containsSemiMixedTypes="0" containsString="0" containsNumber="1" containsInteger="1" minValue="-39" maxValue="819"/>
    </cacheField>
    <cacheField name="Net 3 bed Units" numFmtId="0">
      <sharedItems containsSemiMixedTypes="0" containsString="0" containsNumber="1" containsInteger="1" minValue="-25" maxValue="305"/>
    </cacheField>
    <cacheField name="Net 4 bed Units" numFmtId="0">
      <sharedItems containsSemiMixedTypes="0" containsString="0" containsNumber="1" containsInteger="1" minValue="-2" maxValue="109"/>
    </cacheField>
    <cacheField name="Net 5+ bed Units" numFmtId="0">
      <sharedItems containsSemiMixedTypes="0" containsString="0" containsNumber="1" containsInteger="1" minValue="-1" maxValue="60"/>
    </cacheField>
    <cacheField name="Net NK Units" numFmtId="0">
      <sharedItems containsSemiMixedTypes="0" containsString="0" containsNumber="1" containsInteger="1" minValue="-2" maxValue="8041"/>
    </cacheField>
    <cacheField name="Net Studio Flat" numFmtId="0">
      <sharedItems containsMixedTypes="1" containsNumber="1" containsInteger="1" minValue="-39" maxValue="178"/>
    </cacheField>
    <cacheField name="Net 1 bed Flat" numFmtId="0">
      <sharedItems containsMixedTypes="1" containsNumber="1" containsInteger="1" minValue="-31" maxValue="436"/>
    </cacheField>
    <cacheField name="Net 2 bed Flat" numFmtId="0">
      <sharedItems containsMixedTypes="1" containsNumber="1" containsInteger="1" minValue="-39" maxValue="819"/>
    </cacheField>
    <cacheField name="Net 3 bed Flat" numFmtId="0">
      <sharedItems containsMixedTypes="1" containsNumber="1" containsInteger="1" minValue="-25" maxValue="305"/>
    </cacheField>
    <cacheField name="Net 4 bed Flat" numFmtId="0">
      <sharedItems containsMixedTypes="1" containsNumber="1" containsInteger="1" minValue="-2" maxValue="109"/>
    </cacheField>
    <cacheField name="Net 5+bed Flat" numFmtId="0">
      <sharedItems containsMixedTypes="1" containsNumber="1" containsInteger="1" minValue="-1" maxValue="36"/>
    </cacheField>
    <cacheField name="Net NK Flat" numFmtId="0">
      <sharedItems containsMixedTypes="1" containsNumber="1" containsInteger="1" minValue="-2" maxValue="1"/>
    </cacheField>
    <cacheField name="Net Studio House" numFmtId="0">
      <sharedItems containsMixedTypes="1" containsNumber="1" containsInteger="1" minValue="0" maxValue="0"/>
    </cacheField>
    <cacheField name="Net 1 bed House" numFmtId="0">
      <sharedItems containsMixedTypes="1" containsNumber="1" containsInteger="1" minValue="-1" maxValue="2"/>
    </cacheField>
    <cacheField name="Net 2 bed House" numFmtId="0">
      <sharedItems containsMixedTypes="1" containsNumber="1" containsInteger="1" minValue="-1" maxValue="46"/>
    </cacheField>
    <cacheField name="Net 3 bed House" numFmtId="0">
      <sharedItems containsMixedTypes="1" containsNumber="1" containsInteger="1" minValue="-1" maxValue="71"/>
    </cacheField>
    <cacheField name="Net 4 bed House" numFmtId="0">
      <sharedItems containsMixedTypes="1" containsNumber="1" containsInteger="1" minValue="-2" maxValue="42"/>
    </cacheField>
    <cacheField name="Net 5+ bed House" numFmtId="0">
      <sharedItems containsMixedTypes="1" containsNumber="1" containsInteger="1" minValue="-1" maxValue="60"/>
    </cacheField>
    <cacheField name="Net NK House" numFmtId="0">
      <sharedItems containsMixedTypes="1" containsNumber="1" containsInteger="1" minValue="-1" maxValue="1"/>
    </cacheField>
    <cacheField name="Net Studio Live Work" numFmtId="0">
      <sharedItems containsMixedTypes="1" containsNumber="1" containsInteger="1" minValue="0" maxValue="0"/>
    </cacheField>
    <cacheField name="Net 1 bed Live Work" numFmtId="0">
      <sharedItems containsMixedTypes="1" containsNumber="1" containsInteger="1" minValue="0" maxValue="2"/>
    </cacheField>
    <cacheField name="Net 2 bed Live Work" numFmtId="0">
      <sharedItems containsMixedTypes="1" containsNumber="1" containsInteger="1" minValue="0" maxValue="1"/>
    </cacheField>
    <cacheField name="Net 3 bed Live Work" numFmtId="0">
      <sharedItems containsMixedTypes="1" containsNumber="1" containsInteger="1" minValue="-7" maxValue="1"/>
    </cacheField>
    <cacheField name="Net 4 bed Live Work" numFmtId="0">
      <sharedItems containsMixedTypes="1" containsNumber="1" containsInteger="1" minValue="0" maxValue="1"/>
    </cacheField>
    <cacheField name="Net 5+bed Live Work" numFmtId="0">
      <sharedItems containsMixedTypes="1" containsNumber="1" containsInteger="1" minValue="0" maxValue="0"/>
    </cacheField>
    <cacheField name="Net NK Live Work" numFmtId="0">
      <sharedItems containsMixedTypes="1" containsNumber="1" containsInteger="1" minValue="0" maxValue="0"/>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1458">
  <r>
    <x v="0"/>
    <s v="2006/1979"/>
    <s v=""/>
    <s v=""/>
    <s v="Caius House"/>
    <s v=""/>
    <s v="Holman Road"/>
    <s v="SW11"/>
    <s v="3RL"/>
    <n v="526750"/>
    <n v="176190"/>
    <x v="0"/>
    <s v="17/11/2010"/>
    <s v="31/08/2014"/>
    <n v="0"/>
    <n v="7"/>
    <n v="7"/>
    <s v="Demolition of Caius House. Construction of a new building (between five and eight floors) comprising a youth club with 73 flats (including 7 live-work units) above, with basement car parking and bicycle storage."/>
    <s v="PFLA"/>
    <s v="10/05/2006"/>
    <s v="12/12/2007"/>
    <x v="0"/>
    <s v="Nil"/>
    <s v=""/>
    <s v="BF"/>
    <x v="0"/>
    <s v="NB"/>
    <x v="0"/>
    <n v="1.0999999999999999E-2"/>
    <s v="17/11/2010"/>
    <x v="0"/>
    <d v="2014-08-31T00:00:00"/>
    <x v="0"/>
    <s v="HASO"/>
    <m/>
    <m/>
    <m/>
    <n v="0"/>
    <n v="4"/>
    <n v="3"/>
    <n v="0"/>
    <n v="0"/>
    <n v="0"/>
    <n v="0"/>
    <n v="0"/>
    <n v="4"/>
    <n v="3"/>
    <n v="0"/>
    <n v="0"/>
    <n v="0"/>
    <n v="0"/>
    <n v="0"/>
    <n v="0"/>
    <n v="0"/>
    <n v="0"/>
    <n v="0"/>
    <n v="0"/>
    <n v="0"/>
    <n v="0"/>
    <n v="0"/>
    <n v="0"/>
    <n v="0"/>
    <n v="0"/>
    <n v="0"/>
    <n v="0"/>
    <m/>
    <n v="7"/>
    <n v="0"/>
    <n v="0"/>
    <n v="0"/>
    <n v="0"/>
    <n v="0"/>
    <n v="0"/>
    <n v="0"/>
    <n v="0"/>
    <n v="0"/>
    <n v="0"/>
    <n v="0"/>
    <n v="0"/>
    <n v="0"/>
    <n v="0"/>
    <n v="0"/>
    <n v="0"/>
    <n v="0"/>
    <n v="0"/>
    <n v="0"/>
    <n v="0"/>
    <n v="0"/>
    <n v="0"/>
    <n v="0"/>
    <n v="0"/>
    <n v="0"/>
    <n v="1"/>
    <m/>
    <x v="0"/>
    <x v="0"/>
    <x v="0"/>
    <x v="0"/>
    <x v="0"/>
  </r>
  <r>
    <x v="0"/>
    <s v="2006/1979"/>
    <s v=""/>
    <s v=""/>
    <s v="Caius House"/>
    <s v=""/>
    <s v="Holman Road"/>
    <s v="SW11"/>
    <s v="3RL"/>
    <n v="526750"/>
    <n v="176190"/>
    <x v="0"/>
    <s v="17/11/2010"/>
    <s v="31/08/2014"/>
    <n v="0"/>
    <n v="59"/>
    <n v="59"/>
    <s v="Demolition of Caius House. Construction of a new building (between five and eight floors) comprising a youth club with 73 flats (including 7 live-work units) above, with basement car parking and bicycle storage."/>
    <s v="PFLA"/>
    <s v="10/05/2006"/>
    <s v="12/12/2007"/>
    <x v="0"/>
    <s v="Nil"/>
    <s v=""/>
    <s v="BF"/>
    <x v="0"/>
    <s v="NB"/>
    <x v="0"/>
    <n v="9.1999999999999998E-2"/>
    <s v="17/11/2010"/>
    <x v="0"/>
    <d v="2014-08-31T00:00:00"/>
    <x v="1"/>
    <s v="P"/>
    <m/>
    <m/>
    <m/>
    <n v="0"/>
    <n v="17"/>
    <n v="42"/>
    <n v="0"/>
    <n v="0"/>
    <n v="0"/>
    <n v="0"/>
    <n v="0"/>
    <n v="17"/>
    <n v="42"/>
    <n v="0"/>
    <n v="0"/>
    <n v="0"/>
    <n v="0"/>
    <n v="0"/>
    <n v="0"/>
    <n v="0"/>
    <n v="0"/>
    <n v="0"/>
    <n v="0"/>
    <n v="0"/>
    <n v="0"/>
    <n v="0"/>
    <n v="0"/>
    <n v="0"/>
    <n v="0"/>
    <n v="0"/>
    <n v="0"/>
    <m/>
    <n v="59"/>
    <n v="0"/>
    <n v="0"/>
    <n v="0"/>
    <n v="0"/>
    <n v="0"/>
    <n v="0"/>
    <n v="0"/>
    <n v="0"/>
    <n v="0"/>
    <n v="0"/>
    <n v="0"/>
    <n v="0"/>
    <n v="0"/>
    <n v="0"/>
    <n v="0"/>
    <n v="0"/>
    <n v="0"/>
    <n v="0"/>
    <n v="0"/>
    <n v="0"/>
    <n v="0"/>
    <n v="0"/>
    <n v="0"/>
    <n v="0"/>
    <n v="0"/>
    <n v="1"/>
    <m/>
    <x v="0"/>
    <x v="0"/>
    <x v="0"/>
    <x v="0"/>
    <x v="0"/>
  </r>
  <r>
    <x v="0"/>
    <s v="2007/2652"/>
    <s v=""/>
    <s v=""/>
    <s v=""/>
    <s v="130"/>
    <s v="Mitcham Road"/>
    <s v="SW17"/>
    <s v="9HN"/>
    <n v="527753"/>
    <n v="171100"/>
    <x v="1"/>
    <s v="31/03/2012"/>
    <s v="31/03/2015"/>
    <n v="0"/>
    <n v="8"/>
    <n v="8"/>
    <s v="Erection of part single, part two, part three, part four-storey building to provide a commercial unit (A1,A2 or A3) on part of ground floor with the remainder of the ground floor and the upper floors providing 6 flats and 2 live/work units, with balconies"/>
    <s v="PF"/>
    <s v="07/06/2007"/>
    <s v="24/08/2007"/>
    <x v="0"/>
    <s v="Nil"/>
    <s v=""/>
    <s v="BF"/>
    <x v="0"/>
    <s v="n/a"/>
    <x v="1"/>
    <n v="2.5999999999999999E-2"/>
    <s v="31/03/2012"/>
    <x v="0"/>
    <d v="2015-03-31T00:00:00"/>
    <x v="1"/>
    <s v="P"/>
    <m/>
    <m/>
    <m/>
    <n v="0"/>
    <n v="6"/>
    <n v="2"/>
    <n v="0"/>
    <n v="0"/>
    <n v="0"/>
    <n v="0"/>
    <n v="0"/>
    <n v="4"/>
    <n v="2"/>
    <n v="0"/>
    <n v="0"/>
    <n v="0"/>
    <n v="0"/>
    <n v="0"/>
    <n v="0"/>
    <n v="0"/>
    <n v="0"/>
    <n v="0"/>
    <n v="0"/>
    <n v="0"/>
    <n v="0"/>
    <n v="2"/>
    <n v="0"/>
    <n v="0"/>
    <n v="0"/>
    <n v="0"/>
    <n v="0"/>
    <m/>
    <n v="8"/>
    <n v="0"/>
    <n v="0"/>
    <n v="0"/>
    <n v="0"/>
    <n v="0"/>
    <n v="0"/>
    <n v="0"/>
    <n v="0"/>
    <n v="0"/>
    <n v="0"/>
    <n v="0"/>
    <n v="0"/>
    <n v="0"/>
    <n v="0"/>
    <n v="0"/>
    <n v="0"/>
    <n v="0"/>
    <n v="0"/>
    <n v="0"/>
    <n v="0"/>
    <n v="0"/>
    <n v="0"/>
    <n v="0"/>
    <n v="0"/>
    <n v="0"/>
    <n v="1"/>
    <s v="Y"/>
    <x v="1"/>
    <x v="0"/>
    <x v="0"/>
    <x v="0"/>
    <x v="0"/>
  </r>
  <r>
    <x v="0"/>
    <s v="2007/2802"/>
    <s v=""/>
    <s v=""/>
    <s v=""/>
    <s v="11"/>
    <s v="Boutflower Road"/>
    <s v="SW11"/>
    <s v="1RE"/>
    <n v="527210"/>
    <n v="175135"/>
    <x v="2"/>
    <s v="21/01/2010"/>
    <s v="31/03/2015"/>
    <n v="1"/>
    <n v="3"/>
    <n v="2"/>
    <s v="Conversion of house into three self-contained flats, alterations including rebuilding of front elevation, and construction of a single storey rear/side extension."/>
    <s v="PF"/>
    <s v="01/06/2007"/>
    <s v="16/07/2007"/>
    <x v="0"/>
    <s v="Nil"/>
    <s v=""/>
    <s v="BF"/>
    <x v="1"/>
    <s v="n/a"/>
    <x v="2"/>
    <n v="1.0999999999999999E-2"/>
    <s v="21/01/2010"/>
    <x v="0"/>
    <d v="2015-03-31T00:00:00"/>
    <x v="1"/>
    <s v="P"/>
    <m/>
    <m/>
    <m/>
    <n v="0"/>
    <n v="1"/>
    <n v="2"/>
    <n v="0"/>
    <n v="0"/>
    <n v="-1"/>
    <n v="0"/>
    <n v="0"/>
    <n v="1"/>
    <n v="2"/>
    <n v="0"/>
    <n v="0"/>
    <n v="0"/>
    <n v="0"/>
    <n v="0"/>
    <n v="0"/>
    <n v="0"/>
    <n v="0"/>
    <n v="0"/>
    <n v="-1"/>
    <n v="0"/>
    <n v="0"/>
    <n v="0"/>
    <n v="0"/>
    <n v="0"/>
    <n v="0"/>
    <n v="0"/>
    <n v="0"/>
    <m/>
    <n v="2"/>
    <n v="0"/>
    <n v="0"/>
    <n v="0"/>
    <n v="0"/>
    <n v="0"/>
    <n v="0"/>
    <n v="0"/>
    <n v="0"/>
    <n v="0"/>
    <n v="0"/>
    <n v="0"/>
    <n v="0"/>
    <n v="0"/>
    <n v="0"/>
    <n v="0"/>
    <n v="0"/>
    <n v="0"/>
    <n v="0"/>
    <n v="0"/>
    <n v="0"/>
    <n v="0"/>
    <n v="0"/>
    <n v="0"/>
    <n v="0"/>
    <n v="0"/>
    <n v="7"/>
    <m/>
    <x v="0"/>
    <x v="0"/>
    <x v="0"/>
    <x v="0"/>
    <x v="0"/>
  </r>
  <r>
    <x v="0"/>
    <s v="2007/2999"/>
    <s v=""/>
    <s v="Block B 1-22 And 1-127 Beacon Tower"/>
    <s v="The Business Village"/>
    <s v="3-9"/>
    <s v="Broomhill Road"/>
    <s v="SW18"/>
    <s v="4JQ"/>
    <n v="525360"/>
    <n v="174562"/>
    <x v="3"/>
    <s v="31/12/2011"/>
    <s v="31/03/2015"/>
    <n v="0"/>
    <n v="149"/>
    <n v="149"/>
    <s v="Demolition of existing buildings. Erection of buildings between four and sixteen-storeys in height to provide 10,500 sq.m. of B1 floorspace (office, research and development, and light industry), 209 residential units, retail, café/restaurant (260m2) and "/>
    <s v="PFLA"/>
    <s v="06/06/2007"/>
    <s v="19/03/2010"/>
    <x v="0"/>
    <s v="Nil"/>
    <s v=""/>
    <s v="BF"/>
    <x v="0"/>
    <s v="NB"/>
    <x v="0"/>
    <n v="0.371"/>
    <s v="31/12/2011"/>
    <x v="0"/>
    <d v="2015-03-31T00:00:00"/>
    <x v="1"/>
    <s v="P"/>
    <m/>
    <m/>
    <m/>
    <n v="0"/>
    <n v="96"/>
    <n v="48"/>
    <n v="5"/>
    <n v="0"/>
    <n v="0"/>
    <n v="0"/>
    <n v="0"/>
    <n v="96"/>
    <n v="48"/>
    <n v="5"/>
    <n v="0"/>
    <n v="0"/>
    <n v="0"/>
    <n v="0"/>
    <n v="0"/>
    <n v="0"/>
    <n v="0"/>
    <n v="0"/>
    <n v="0"/>
    <n v="0"/>
    <n v="0"/>
    <n v="0"/>
    <n v="0"/>
    <n v="0"/>
    <n v="0"/>
    <n v="0"/>
    <n v="0"/>
    <m/>
    <n v="149"/>
    <n v="0"/>
    <n v="0"/>
    <n v="0"/>
    <n v="0"/>
    <n v="0"/>
    <n v="0"/>
    <n v="0"/>
    <n v="0"/>
    <n v="0"/>
    <n v="0"/>
    <n v="0"/>
    <n v="0"/>
    <n v="0"/>
    <n v="0"/>
    <n v="0"/>
    <n v="0"/>
    <n v="0"/>
    <n v="0"/>
    <n v="0"/>
    <n v="0"/>
    <n v="0"/>
    <n v="0"/>
    <n v="0"/>
    <n v="0"/>
    <n v="0"/>
    <n v="1"/>
    <m/>
    <x v="0"/>
    <x v="0"/>
    <x v="1"/>
    <x v="0"/>
    <x v="0"/>
  </r>
  <r>
    <x v="0"/>
    <s v="2007/2999"/>
    <s v=""/>
    <s v="Block C - Spectra Apts"/>
    <s v="The Business Village"/>
    <s v="3-9"/>
    <s v="Broomhill Road"/>
    <s v="SW18"/>
    <s v="4JQ"/>
    <n v="525360"/>
    <n v="174562"/>
    <x v="3"/>
    <s v="31/12/2011"/>
    <s v="31/03/2015"/>
    <n v="0"/>
    <n v="7"/>
    <n v="7"/>
    <s v="Demolition of existing buildings. Erection of buildings between four and sixteen-storeys in height to provide 10,500 sq.m. of B1 floorspace (office, research and development, and light industry), 209 residential units, retail, café/restaurant (260m2) and "/>
    <s v="PFLA"/>
    <s v="06/06/2007"/>
    <s v="19/03/2010"/>
    <x v="0"/>
    <s v="Nil"/>
    <s v=""/>
    <s v="BF"/>
    <x v="0"/>
    <s v="NB"/>
    <x v="0"/>
    <n v="3.6999999999999998E-2"/>
    <s v="31/12/2011"/>
    <x v="0"/>
    <d v="2015-03-31T00:00:00"/>
    <x v="1"/>
    <s v="P"/>
    <m/>
    <n v="0"/>
    <n v="0"/>
    <n v="0"/>
    <n v="2"/>
    <n v="4"/>
    <n v="1"/>
    <n v="0"/>
    <n v="0"/>
    <n v="0"/>
    <n v="0"/>
    <n v="2"/>
    <n v="4"/>
    <n v="1"/>
    <n v="0"/>
    <n v="0"/>
    <n v="0"/>
    <n v="0"/>
    <n v="0"/>
    <n v="0"/>
    <n v="0"/>
    <n v="0"/>
    <n v="0"/>
    <n v="0"/>
    <n v="0"/>
    <n v="0"/>
    <n v="0"/>
    <n v="0"/>
    <n v="0"/>
    <n v="0"/>
    <n v="0"/>
    <m/>
    <n v="7"/>
    <n v="0"/>
    <n v="0"/>
    <n v="0"/>
    <n v="0"/>
    <n v="0"/>
    <n v="0"/>
    <n v="0"/>
    <n v="0"/>
    <n v="0"/>
    <n v="0"/>
    <n v="0"/>
    <n v="0"/>
    <n v="0"/>
    <n v="0"/>
    <n v="0"/>
    <n v="0"/>
    <n v="0"/>
    <n v="0"/>
    <n v="0"/>
    <n v="0"/>
    <n v="0"/>
    <n v="0"/>
    <n v="0"/>
    <n v="0"/>
    <n v="0"/>
    <n v="1"/>
    <m/>
    <x v="0"/>
    <x v="0"/>
    <x v="1"/>
    <x v="0"/>
    <x v="0"/>
  </r>
  <r>
    <x v="0"/>
    <s v="2007/2999"/>
    <m/>
    <s v="Block C - Spectra Apts (Octavia)"/>
    <s v="The Business Village"/>
    <s v="3-9"/>
    <s v="Broomhill Road"/>
    <s v="SW18"/>
    <s v="4JQ"/>
    <n v="525360"/>
    <n v="174562"/>
    <x v="3"/>
    <s v="31/12/2011"/>
    <s v="31/03/2015"/>
    <n v="0"/>
    <n v="5"/>
    <n v="5"/>
    <s v="Demolition of existing buildings. Erection of buildings between four and sixteen-storeys in height to provide 10,500 sq.m. of B1 floorspace (office, research and development, and light industry), 209 residential units, retail, café/restaurant (260m2) and "/>
    <s v="PFLA"/>
    <s v="06/06/2007"/>
    <s v="19/03/2010"/>
    <x v="0"/>
    <s v="Nil"/>
    <s v=""/>
    <s v="BF"/>
    <x v="0"/>
    <s v="NB"/>
    <x v="0"/>
    <n v="3.2000000000000001E-2"/>
    <s v="31/12/2011"/>
    <x v="0"/>
    <d v="2015-03-31T00:00:00"/>
    <x v="2"/>
    <s v="HASR"/>
    <m/>
    <n v="0"/>
    <n v="0"/>
    <n v="0"/>
    <n v="0"/>
    <n v="5"/>
    <n v="0"/>
    <n v="0"/>
    <n v="0"/>
    <n v="0"/>
    <n v="0"/>
    <n v="0"/>
    <n v="5"/>
    <n v="0"/>
    <n v="0"/>
    <n v="0"/>
    <n v="0"/>
    <n v="0"/>
    <n v="0"/>
    <n v="0"/>
    <n v="0"/>
    <n v="0"/>
    <n v="0"/>
    <n v="0"/>
    <n v="0"/>
    <n v="0"/>
    <n v="0"/>
    <n v="0"/>
    <n v="0"/>
    <n v="0"/>
    <n v="0"/>
    <m/>
    <n v="5"/>
    <n v="0"/>
    <n v="0"/>
    <n v="0"/>
    <n v="0"/>
    <n v="0"/>
    <n v="0"/>
    <n v="0"/>
    <n v="0"/>
    <n v="0"/>
    <n v="0"/>
    <n v="0"/>
    <n v="0"/>
    <n v="0"/>
    <n v="0"/>
    <n v="0"/>
    <n v="0"/>
    <n v="0"/>
    <n v="0"/>
    <n v="0"/>
    <n v="0"/>
    <n v="0"/>
    <n v="0"/>
    <n v="0"/>
    <n v="0"/>
    <n v="0"/>
    <n v="1"/>
    <m/>
    <x v="0"/>
    <x v="0"/>
    <x v="1"/>
    <x v="0"/>
    <x v="0"/>
  </r>
  <r>
    <x v="0"/>
    <s v="2007/2999"/>
    <s v=""/>
    <s v="Block C - Spectra Apts (Octavia)"/>
    <s v="The Business Village"/>
    <s v="3-9"/>
    <s v="Broomhill Road"/>
    <s v="SW18"/>
    <s v="4JQ"/>
    <n v="525360"/>
    <n v="174562"/>
    <x v="3"/>
    <s v="31/12/2011"/>
    <s v="31/03/2015"/>
    <n v="0"/>
    <n v="19"/>
    <n v="19"/>
    <s v="Demolition of existing buildings. Erection of buildings between four and sixteen-storeys in height to provide 10,500 sq.m. of B1 floorspace (office, research and development, and light industry), 209 residential units, retail, café/restaurant (260m2) and "/>
    <s v="PFLA"/>
    <s v="06/06/2007"/>
    <s v="19/03/2010"/>
    <x v="0"/>
    <s v="Nil"/>
    <s v=""/>
    <s v="BF"/>
    <x v="0"/>
    <s v="NB"/>
    <x v="1"/>
    <n v="6.5000000000000002E-2"/>
    <s v="31/12/2011"/>
    <x v="0"/>
    <d v="2015-03-31T00:00:00"/>
    <x v="0"/>
    <s v="HASO"/>
    <m/>
    <n v="0"/>
    <n v="0"/>
    <n v="0"/>
    <n v="17"/>
    <n v="2"/>
    <n v="0"/>
    <n v="0"/>
    <n v="0"/>
    <n v="0"/>
    <n v="0"/>
    <n v="17"/>
    <n v="2"/>
    <n v="0"/>
    <n v="0"/>
    <n v="0"/>
    <n v="0"/>
    <n v="0"/>
    <n v="0"/>
    <n v="0"/>
    <n v="0"/>
    <n v="0"/>
    <n v="0"/>
    <n v="0"/>
    <n v="0"/>
    <n v="0"/>
    <n v="0"/>
    <n v="0"/>
    <n v="0"/>
    <n v="0"/>
    <n v="0"/>
    <m/>
    <n v="19"/>
    <n v="0"/>
    <n v="0"/>
    <n v="0"/>
    <n v="0"/>
    <n v="0"/>
    <n v="0"/>
    <n v="0"/>
    <n v="0"/>
    <n v="0"/>
    <n v="0"/>
    <n v="0"/>
    <n v="0"/>
    <n v="0"/>
    <n v="0"/>
    <n v="0"/>
    <n v="0"/>
    <n v="0"/>
    <n v="0"/>
    <n v="0"/>
    <n v="0"/>
    <n v="0"/>
    <n v="0"/>
    <n v="0"/>
    <n v="0"/>
    <n v="0"/>
    <n v="1"/>
    <m/>
    <x v="0"/>
    <x v="0"/>
    <x v="1"/>
    <x v="0"/>
    <x v="0"/>
  </r>
  <r>
    <x v="0"/>
    <s v="2007/4609"/>
    <s v=""/>
    <s v=""/>
    <s v=""/>
    <s v="167"/>
    <s v="Mitcham Lane"/>
    <s v="SW16"/>
    <s v="6NA"/>
    <n v="529164"/>
    <n v="170873"/>
    <x v="4"/>
    <s v="14/01/2008"/>
    <s v="31/03/2015"/>
    <n v="1"/>
    <n v="3"/>
    <n v="2"/>
    <s v="Alterations including conversion of house into three self contained flats and construction of single storey rear extension."/>
    <s v="PF"/>
    <s v="06/09/2007"/>
    <s v="22/10/2007"/>
    <x v="0"/>
    <s v="Nil"/>
    <s v=""/>
    <s v="BF"/>
    <x v="1"/>
    <s v="n/a"/>
    <x v="2"/>
    <n v="2.5999999999999999E-2"/>
    <s v="14/01/2008"/>
    <x v="0"/>
    <d v="2015-03-31T00:00:00"/>
    <x v="1"/>
    <s v="P"/>
    <m/>
    <m/>
    <m/>
    <n v="0"/>
    <n v="1"/>
    <n v="2"/>
    <n v="0"/>
    <n v="-1"/>
    <n v="0"/>
    <n v="0"/>
    <n v="0"/>
    <n v="1"/>
    <n v="2"/>
    <n v="0"/>
    <n v="0"/>
    <n v="0"/>
    <n v="0"/>
    <n v="0"/>
    <n v="0"/>
    <n v="0"/>
    <n v="0"/>
    <n v="-1"/>
    <n v="0"/>
    <n v="0"/>
    <n v="0"/>
    <n v="0"/>
    <n v="0"/>
    <n v="0"/>
    <n v="0"/>
    <n v="0"/>
    <n v="0"/>
    <m/>
    <n v="2"/>
    <n v="0"/>
    <n v="0"/>
    <n v="0"/>
    <n v="0"/>
    <n v="0"/>
    <n v="0"/>
    <n v="0"/>
    <n v="0"/>
    <n v="0"/>
    <n v="0"/>
    <n v="0"/>
    <n v="0"/>
    <n v="0"/>
    <n v="0"/>
    <n v="0"/>
    <n v="0"/>
    <n v="0"/>
    <n v="0"/>
    <n v="0"/>
    <n v="0"/>
    <n v="0"/>
    <n v="0"/>
    <n v="0"/>
    <n v="0"/>
    <n v="0"/>
    <n v="7"/>
    <m/>
    <x v="0"/>
    <x v="0"/>
    <x v="0"/>
    <x v="0"/>
    <x v="0"/>
  </r>
  <r>
    <x v="0"/>
    <s v="2007/5841"/>
    <s v=""/>
    <s v=""/>
    <s v=""/>
    <s v="138a"/>
    <s v="Wandsworth High Street"/>
    <s v="SW18"/>
    <s v="4JB"/>
    <n v="525294"/>
    <n v="174687"/>
    <x v="5"/>
    <s v="31/03/2011"/>
    <s v="12/12/2014"/>
    <n v="0"/>
    <n v="6"/>
    <n v="6"/>
    <s v="Demolition of existing buildings and erection of four storey (plus basement) building comprising commercial units at basement and ground floors (Financial and Professional Services, Class A2 and Restaurant and cafe, Class A3) and six flats on upper floors"/>
    <s v="PF"/>
    <s v="01/11/2007"/>
    <s v="18/03/2008"/>
    <x v="0"/>
    <s v="Nil"/>
    <s v=""/>
    <s v="BF"/>
    <x v="0"/>
    <s v="n/a"/>
    <x v="1"/>
    <n v="1.0999999999999999E-2"/>
    <s v="31/03/2011"/>
    <x v="0"/>
    <d v="2014-12-12T00:00:00"/>
    <x v="1"/>
    <s v="P"/>
    <m/>
    <m/>
    <m/>
    <n v="0"/>
    <n v="5"/>
    <n v="1"/>
    <n v="0"/>
    <n v="0"/>
    <n v="0"/>
    <n v="0"/>
    <n v="0"/>
    <n v="5"/>
    <n v="1"/>
    <n v="0"/>
    <n v="0"/>
    <n v="0"/>
    <n v="0"/>
    <n v="0"/>
    <n v="0"/>
    <n v="0"/>
    <n v="0"/>
    <n v="0"/>
    <n v="0"/>
    <n v="0"/>
    <n v="0"/>
    <n v="0"/>
    <n v="0"/>
    <n v="0"/>
    <n v="0"/>
    <n v="0"/>
    <n v="0"/>
    <m/>
    <n v="6"/>
    <n v="0"/>
    <n v="0"/>
    <n v="0"/>
    <n v="0"/>
    <n v="0"/>
    <n v="0"/>
    <n v="0"/>
    <n v="0"/>
    <n v="0"/>
    <n v="0"/>
    <n v="0"/>
    <n v="0"/>
    <n v="0"/>
    <n v="0"/>
    <n v="0"/>
    <n v="0"/>
    <n v="0"/>
    <n v="0"/>
    <n v="0"/>
    <n v="0"/>
    <n v="0"/>
    <n v="0"/>
    <n v="0"/>
    <n v="0"/>
    <n v="0"/>
    <n v="1"/>
    <m/>
    <x v="0"/>
    <x v="0"/>
    <x v="0"/>
    <x v="0"/>
    <x v="0"/>
  </r>
  <r>
    <x v="0"/>
    <s v="2007/5973"/>
    <s v=""/>
    <s v=""/>
    <s v=""/>
    <s v="147"/>
    <s v="Lavender Hill"/>
    <s v="SW11"/>
    <s v="5QJ"/>
    <n v="528044"/>
    <n v="175602"/>
    <x v="6"/>
    <s v="04/01/2010"/>
    <s v="08/10/2014"/>
    <n v="1"/>
    <n v="5"/>
    <n v="4"/>
    <s v="Mansard extension to create two additional floors and conversion of upper floors to form five flats; excavation of basement to be used for ancillary storage for restaurant."/>
    <s v="PF"/>
    <s v="26/11/2007"/>
    <s v="15/02/2008"/>
    <x v="0"/>
    <s v="Nil"/>
    <s v=""/>
    <s v="BF"/>
    <x v="1"/>
    <s v="n/a"/>
    <x v="3"/>
    <n v="8.9999999999999993E-3"/>
    <s v="04/01/2010"/>
    <x v="0"/>
    <d v="2014-10-08T00:00:00"/>
    <x v="1"/>
    <s v="P"/>
    <m/>
    <m/>
    <m/>
    <n v="1"/>
    <n v="4"/>
    <n v="0"/>
    <n v="-1"/>
    <n v="0"/>
    <n v="0"/>
    <n v="0"/>
    <n v="1"/>
    <n v="4"/>
    <n v="0"/>
    <n v="-1"/>
    <n v="0"/>
    <n v="0"/>
    <n v="0"/>
    <n v="0"/>
    <n v="0"/>
    <n v="0"/>
    <n v="0"/>
    <n v="0"/>
    <n v="0"/>
    <n v="0"/>
    <n v="0"/>
    <n v="0"/>
    <n v="0"/>
    <n v="0"/>
    <n v="0"/>
    <n v="0"/>
    <n v="0"/>
    <m/>
    <n v="4"/>
    <n v="0"/>
    <n v="0"/>
    <n v="0"/>
    <n v="0"/>
    <n v="0"/>
    <n v="0"/>
    <n v="0"/>
    <n v="0"/>
    <n v="0"/>
    <n v="0"/>
    <n v="0"/>
    <n v="0"/>
    <n v="0"/>
    <n v="0"/>
    <n v="0"/>
    <n v="0"/>
    <n v="0"/>
    <n v="0"/>
    <n v="0"/>
    <n v="0"/>
    <n v="0"/>
    <n v="0"/>
    <n v="0"/>
    <n v="0"/>
    <n v="0"/>
    <n v="7"/>
    <m/>
    <x v="0"/>
    <x v="0"/>
    <x v="0"/>
    <x v="0"/>
    <x v="0"/>
  </r>
  <r>
    <x v="0"/>
    <s v="2008/1576"/>
    <s v=""/>
    <s v=""/>
    <s v=""/>
    <s v="206"/>
    <s v="Trinity Road"/>
    <s v="SW17"/>
    <s v="7HP"/>
    <n v="527493"/>
    <n v="173160"/>
    <x v="7"/>
    <s v="04/07/2011"/>
    <s v="31/03/2015"/>
    <n v="1"/>
    <n v="2"/>
    <n v="1"/>
    <s v="Construction of rear roof extension, conversion of upper floors to provide 2 self contained flats and retention of shed/storage area to the rear."/>
    <s v="PF"/>
    <s v="02/04/2008"/>
    <s v="26/06/2008"/>
    <x v="0"/>
    <s v="Nil"/>
    <s v=""/>
    <s v="BF"/>
    <x v="1"/>
    <s v="n/a"/>
    <x v="3"/>
    <n v="7.0000000000000001E-3"/>
    <s v="04/07/2011"/>
    <x v="0"/>
    <d v="2015-03-31T00:00:00"/>
    <x v="1"/>
    <s v="P"/>
    <m/>
    <m/>
    <m/>
    <n v="0"/>
    <n v="0"/>
    <n v="2"/>
    <n v="0"/>
    <n v="-1"/>
    <n v="0"/>
    <n v="0"/>
    <n v="0"/>
    <n v="0"/>
    <n v="2"/>
    <n v="0"/>
    <n v="-1"/>
    <n v="0"/>
    <n v="0"/>
    <n v="0"/>
    <n v="0"/>
    <n v="0"/>
    <n v="0"/>
    <n v="0"/>
    <n v="0"/>
    <n v="0"/>
    <n v="0"/>
    <n v="0"/>
    <n v="0"/>
    <n v="0"/>
    <n v="0"/>
    <n v="0"/>
    <n v="0"/>
    <m/>
    <n v="1"/>
    <n v="0"/>
    <n v="0"/>
    <n v="0"/>
    <n v="0"/>
    <n v="0"/>
    <n v="0"/>
    <n v="0"/>
    <n v="0"/>
    <n v="0"/>
    <n v="0"/>
    <n v="0"/>
    <n v="0"/>
    <n v="0"/>
    <n v="0"/>
    <n v="0"/>
    <n v="0"/>
    <n v="0"/>
    <n v="0"/>
    <n v="0"/>
    <n v="0"/>
    <n v="0"/>
    <n v="0"/>
    <n v="0"/>
    <n v="0"/>
    <n v="0"/>
    <n v="7"/>
    <m/>
    <x v="0"/>
    <x v="0"/>
    <x v="0"/>
    <x v="0"/>
    <x v="0"/>
  </r>
  <r>
    <x v="0"/>
    <s v="2009/4108"/>
    <s v=""/>
    <s v=""/>
    <s v="Land at Heath Rise"/>
    <s v=""/>
    <s v="Kersfield Road"/>
    <s v="SW15"/>
    <s v="3HS"/>
    <n v="523968"/>
    <n v="174378"/>
    <x v="8"/>
    <s v="31/03/2013"/>
    <s v="31/03/2015"/>
    <n v="0"/>
    <n v="9"/>
    <n v="9"/>
    <s v="Erection of part four/part five storey building to provide 8 x 2-bed and 1 x 3-bed flats with balconies and roof terraces; 11 basement level and 6 surface parking spaces at the rear accessed from Kersfield Road."/>
    <s v="PF"/>
    <s v="01/12/2009"/>
    <s v="18/02/2010"/>
    <x v="0"/>
    <s v="Nil"/>
    <s v=""/>
    <s v="Gdn"/>
    <x v="0"/>
    <s v="n/a"/>
    <x v="1"/>
    <n v="0.16"/>
    <s v="31/03/2013"/>
    <x v="0"/>
    <d v="2015-03-31T00:00:00"/>
    <x v="1"/>
    <s v="P"/>
    <m/>
    <n v="9"/>
    <n v="9"/>
    <n v="0"/>
    <n v="0"/>
    <n v="8"/>
    <n v="1"/>
    <n v="0"/>
    <n v="0"/>
    <n v="0"/>
    <n v="0"/>
    <n v="0"/>
    <n v="8"/>
    <n v="1"/>
    <n v="0"/>
    <n v="0"/>
    <n v="0"/>
    <n v="0"/>
    <n v="0"/>
    <n v="0"/>
    <n v="0"/>
    <n v="0"/>
    <n v="0"/>
    <n v="0"/>
    <n v="0"/>
    <n v="0"/>
    <n v="0"/>
    <n v="0"/>
    <n v="0"/>
    <n v="0"/>
    <n v="0"/>
    <m/>
    <n v="9"/>
    <n v="0"/>
    <n v="0"/>
    <n v="0"/>
    <n v="0"/>
    <n v="0"/>
    <n v="0"/>
    <n v="0"/>
    <n v="0"/>
    <n v="0"/>
    <n v="0"/>
    <n v="0"/>
    <n v="0"/>
    <n v="0"/>
    <n v="0"/>
    <n v="0"/>
    <n v="0"/>
    <n v="0"/>
    <n v="0"/>
    <n v="0"/>
    <n v="0"/>
    <n v="0"/>
    <n v="0"/>
    <n v="0"/>
    <n v="0"/>
    <n v="0"/>
    <n v="1"/>
    <m/>
    <x v="0"/>
    <x v="0"/>
    <x v="0"/>
    <x v="0"/>
    <x v="0"/>
  </r>
  <r>
    <x v="0"/>
    <s v="2009/4529"/>
    <s v=""/>
    <s v=""/>
    <s v="Land adjoining 45"/>
    <s v=""/>
    <s v="Airedale Road"/>
    <s v="SW12"/>
    <s v="8SQ"/>
    <n v="527990"/>
    <n v="173629"/>
    <x v="7"/>
    <s v="31/03/2013"/>
    <s v="31/03/2015"/>
    <n v="0"/>
    <n v="1"/>
    <n v="1"/>
    <s v="Erection of part single/part two/part three storey house, plus basement, with off-street parking space; alterations to existing parking area (There is a concurrent application for this site (2009/4528), main differences being the width of the house and ex"/>
    <s v="PF"/>
    <s v="04/01/2010"/>
    <s v="28/05/2010"/>
    <x v="0"/>
    <s v="Nil"/>
    <s v=""/>
    <s v="BF"/>
    <x v="0"/>
    <s v="n/a"/>
    <x v="1"/>
    <n v="1.7000000000000001E-2"/>
    <s v="31/03/2013"/>
    <x v="0"/>
    <d v="2015-03-31T00:00:00"/>
    <x v="1"/>
    <s v="P"/>
    <m/>
    <n v="1"/>
    <n v="1"/>
    <n v="0"/>
    <n v="0"/>
    <n v="0"/>
    <n v="0"/>
    <n v="1"/>
    <n v="0"/>
    <n v="0"/>
    <n v="0"/>
    <n v="0"/>
    <n v="0"/>
    <n v="0"/>
    <n v="0"/>
    <n v="0"/>
    <n v="0"/>
    <n v="0"/>
    <n v="0"/>
    <n v="0"/>
    <n v="0"/>
    <n v="1"/>
    <n v="0"/>
    <n v="0"/>
    <n v="0"/>
    <n v="0"/>
    <n v="0"/>
    <n v="0"/>
    <n v="0"/>
    <n v="0"/>
    <n v="0"/>
    <m/>
    <n v="1"/>
    <n v="0"/>
    <n v="0"/>
    <n v="0"/>
    <n v="0"/>
    <n v="0"/>
    <n v="0"/>
    <n v="0"/>
    <n v="0"/>
    <n v="0"/>
    <n v="0"/>
    <n v="0"/>
    <n v="0"/>
    <n v="0"/>
    <n v="0"/>
    <n v="0"/>
    <n v="0"/>
    <n v="0"/>
    <n v="0"/>
    <n v="0"/>
    <n v="0"/>
    <n v="0"/>
    <n v="0"/>
    <n v="0"/>
    <n v="0"/>
    <n v="0"/>
    <n v="1"/>
    <m/>
    <x v="0"/>
    <x v="0"/>
    <x v="0"/>
    <x v="0"/>
    <x v="0"/>
  </r>
  <r>
    <x v="0"/>
    <s v="2010/1018"/>
    <s v=""/>
    <s v="Unit 2"/>
    <s v="Units 1 &amp; 2 The Stableyard"/>
    <s v="16a"/>
    <s v="Balham Hill"/>
    <s v="SW12"/>
    <s v="9EB"/>
    <n v="528750"/>
    <n v="174024"/>
    <x v="9"/>
    <s v="01/04/2012"/>
    <s v="31/03/2015"/>
    <n v="0"/>
    <n v="1"/>
    <n v="1"/>
    <s v="Change of use of units 1 and 2 from business use to mixed business and residential use."/>
    <s v="PF"/>
    <s v="17/03/2010"/>
    <s v="30/04/2010"/>
    <x v="0"/>
    <s v="Nil"/>
    <s v=""/>
    <s v="BF"/>
    <x v="2"/>
    <s v="n/a"/>
    <x v="4"/>
    <n v="3.0000000000000001E-3"/>
    <s v="01/04/2012"/>
    <x v="0"/>
    <d v="2015-03-31T00:00:00"/>
    <x v="1"/>
    <s v="P"/>
    <m/>
    <n v="0"/>
    <n v="0"/>
    <n v="0"/>
    <n v="1"/>
    <n v="0"/>
    <n v="0"/>
    <n v="0"/>
    <n v="0"/>
    <n v="0"/>
    <n v="0"/>
    <n v="0"/>
    <n v="0"/>
    <n v="0"/>
    <n v="0"/>
    <n v="0"/>
    <n v="0"/>
    <n v="0"/>
    <n v="0"/>
    <n v="0"/>
    <n v="0"/>
    <n v="0"/>
    <n v="0"/>
    <n v="0"/>
    <n v="0"/>
    <n v="1"/>
    <n v="0"/>
    <n v="0"/>
    <n v="0"/>
    <n v="0"/>
    <n v="0"/>
    <m/>
    <n v="1"/>
    <n v="0"/>
    <n v="0"/>
    <n v="0"/>
    <n v="0"/>
    <n v="0"/>
    <n v="0"/>
    <n v="0"/>
    <n v="0"/>
    <n v="0"/>
    <n v="0"/>
    <n v="0"/>
    <n v="0"/>
    <n v="0"/>
    <n v="0"/>
    <n v="0"/>
    <n v="0"/>
    <n v="0"/>
    <n v="0"/>
    <n v="0"/>
    <n v="0"/>
    <n v="0"/>
    <n v="0"/>
    <n v="0"/>
    <n v="0"/>
    <n v="0"/>
    <n v="7"/>
    <m/>
    <x v="0"/>
    <x v="0"/>
    <x v="0"/>
    <x v="0"/>
    <x v="0"/>
  </r>
  <r>
    <x v="0"/>
    <s v="2010/1122"/>
    <s v=""/>
    <s v=""/>
    <s v=""/>
    <s v="953-959"/>
    <s v="Garratt Lane"/>
    <s v="SW17"/>
    <s v="0LR"/>
    <n v="527028"/>
    <n v="171732"/>
    <x v="10"/>
    <s v="07/03/2013"/>
    <s v="05/12/2014"/>
    <n v="0"/>
    <n v="23"/>
    <n v="23"/>
    <s v="Redevelopment to provide a four-storey building comprising retail use (Class A1) and 31 flats with associated basement parking and storage."/>
    <s v="PFLA"/>
    <s v="15/03/2010"/>
    <s v="05/11/2010"/>
    <x v="0"/>
    <s v="Nil"/>
    <s v=""/>
    <s v="BF"/>
    <x v="0"/>
    <s v="NB"/>
    <x v="0"/>
    <n v="6.6000000000000003E-2"/>
    <s v="07/03/2013"/>
    <x v="0"/>
    <d v="2014-12-05T00:00:00"/>
    <x v="1"/>
    <s v="P"/>
    <m/>
    <m/>
    <m/>
    <n v="0"/>
    <n v="7"/>
    <n v="15"/>
    <n v="1"/>
    <n v="0"/>
    <n v="0"/>
    <n v="0"/>
    <n v="0"/>
    <n v="7"/>
    <n v="15"/>
    <n v="1"/>
    <n v="0"/>
    <n v="0"/>
    <n v="0"/>
    <n v="0"/>
    <n v="0"/>
    <n v="0"/>
    <n v="0"/>
    <n v="0"/>
    <n v="0"/>
    <n v="0"/>
    <n v="0"/>
    <n v="0"/>
    <n v="0"/>
    <n v="0"/>
    <n v="0"/>
    <n v="0"/>
    <n v="0"/>
    <m/>
    <n v="23"/>
    <n v="0"/>
    <n v="0"/>
    <n v="0"/>
    <n v="0"/>
    <n v="0"/>
    <n v="0"/>
    <n v="0"/>
    <n v="0"/>
    <n v="0"/>
    <n v="0"/>
    <n v="0"/>
    <n v="0"/>
    <n v="0"/>
    <n v="0"/>
    <n v="0"/>
    <n v="0"/>
    <n v="0"/>
    <n v="0"/>
    <n v="0"/>
    <n v="0"/>
    <n v="0"/>
    <n v="0"/>
    <n v="0"/>
    <n v="0"/>
    <n v="0"/>
    <n v="1"/>
    <s v="Y"/>
    <x v="0"/>
    <x v="0"/>
    <x v="0"/>
    <x v="0"/>
    <x v="0"/>
  </r>
  <r>
    <x v="0"/>
    <s v="2010/1122"/>
    <s v=""/>
    <s v=""/>
    <s v=""/>
    <s v="953-959"/>
    <s v="Garratt Lane"/>
    <s v="SW17"/>
    <s v="0LR"/>
    <n v="527028"/>
    <n v="171732"/>
    <x v="10"/>
    <s v="07/03/2013"/>
    <s v="05/12/2014"/>
    <n v="0"/>
    <n v="8"/>
    <n v="8"/>
    <s v="Redevelopment to provide a four-storey building comprising retail use (Class A1) and 31 flats with associated basement parking and storage."/>
    <s v="PFLA"/>
    <s v="15/03/2010"/>
    <s v="05/11/2010"/>
    <x v="0"/>
    <s v="Nil"/>
    <s v=""/>
    <s v="BF"/>
    <x v="0"/>
    <s v="NB"/>
    <x v="0"/>
    <n v="2.1000000000000001E-2"/>
    <s v="07/03/2013"/>
    <x v="0"/>
    <d v="2014-12-05T00:00:00"/>
    <x v="0"/>
    <s v="HASO"/>
    <m/>
    <m/>
    <m/>
    <n v="0"/>
    <n v="6"/>
    <n v="2"/>
    <n v="0"/>
    <n v="0"/>
    <n v="0"/>
    <n v="0"/>
    <n v="0"/>
    <n v="6"/>
    <n v="2"/>
    <n v="0"/>
    <n v="0"/>
    <n v="0"/>
    <n v="0"/>
    <n v="0"/>
    <n v="0"/>
    <n v="0"/>
    <n v="0"/>
    <n v="0"/>
    <n v="0"/>
    <n v="0"/>
    <n v="0"/>
    <n v="0"/>
    <n v="0"/>
    <n v="0"/>
    <n v="0"/>
    <n v="0"/>
    <n v="0"/>
    <m/>
    <n v="8"/>
    <n v="0"/>
    <n v="0"/>
    <n v="0"/>
    <n v="0"/>
    <n v="0"/>
    <n v="0"/>
    <n v="0"/>
    <n v="0"/>
    <n v="0"/>
    <n v="0"/>
    <n v="0"/>
    <n v="0"/>
    <n v="0"/>
    <n v="0"/>
    <n v="0"/>
    <n v="0"/>
    <n v="0"/>
    <n v="0"/>
    <n v="0"/>
    <n v="0"/>
    <n v="0"/>
    <n v="0"/>
    <n v="0"/>
    <n v="0"/>
    <n v="0"/>
    <n v="1"/>
    <s v="Y"/>
    <x v="0"/>
    <x v="0"/>
    <x v="0"/>
    <x v="0"/>
    <x v="0"/>
  </r>
  <r>
    <x v="0"/>
    <s v="2010/1337"/>
    <s v=""/>
    <s v=""/>
    <s v=""/>
    <s v="179"/>
    <s v="Battersea High Street"/>
    <s v="SW11"/>
    <s v="3JS"/>
    <n v="527086"/>
    <n v="176186"/>
    <x v="0"/>
    <s v="17/04/2013"/>
    <s v="10/04/2014"/>
    <n v="1"/>
    <n v="3"/>
    <n v="2"/>
    <s v="Construction of &quot;mansard&quot; roof providing an additional floor, and first and second floor rear extensions; conversion of upper floors into 3 flats; alterations to shopfront and rear extraction flue."/>
    <s v="PF"/>
    <s v="09/04/2010"/>
    <s v="23/07/2010"/>
    <x v="0"/>
    <s v="Nil"/>
    <s v=""/>
    <s v="BF"/>
    <x v="1"/>
    <s v="n/a"/>
    <x v="3"/>
    <n v="6.0000000000000001E-3"/>
    <s v="17/04/2013"/>
    <x v="0"/>
    <d v="2014-04-10T00:00:00"/>
    <x v="1"/>
    <s v="P"/>
    <m/>
    <m/>
    <m/>
    <n v="0"/>
    <n v="2"/>
    <n v="1"/>
    <n v="-1"/>
    <n v="0"/>
    <n v="0"/>
    <n v="0"/>
    <n v="0"/>
    <n v="2"/>
    <n v="1"/>
    <n v="-1"/>
    <n v="0"/>
    <n v="0"/>
    <n v="0"/>
    <n v="0"/>
    <n v="0"/>
    <n v="0"/>
    <n v="0"/>
    <n v="0"/>
    <n v="0"/>
    <n v="0"/>
    <n v="0"/>
    <n v="0"/>
    <n v="0"/>
    <n v="0"/>
    <n v="0"/>
    <n v="0"/>
    <n v="0"/>
    <m/>
    <n v="2"/>
    <n v="0"/>
    <n v="0"/>
    <n v="0"/>
    <n v="0"/>
    <n v="0"/>
    <n v="0"/>
    <n v="0"/>
    <n v="0"/>
    <n v="0"/>
    <n v="0"/>
    <n v="0"/>
    <n v="0"/>
    <n v="0"/>
    <n v="0"/>
    <n v="0"/>
    <n v="0"/>
    <n v="0"/>
    <n v="0"/>
    <n v="0"/>
    <n v="0"/>
    <n v="0"/>
    <n v="0"/>
    <n v="0"/>
    <n v="0"/>
    <n v="0"/>
    <n v="7"/>
    <m/>
    <x v="0"/>
    <x v="0"/>
    <x v="0"/>
    <x v="0"/>
    <x v="0"/>
  </r>
  <r>
    <x v="0"/>
    <s v="2010/1702"/>
    <s v=""/>
    <s v="181-199 (Geyfords)"/>
    <s v=""/>
    <s v="181-207"/>
    <s v="Tooting High Street"/>
    <s v="SW17"/>
    <s v="0SZ"/>
    <n v="527250"/>
    <n v="171063"/>
    <x v="1"/>
    <s v="31/03/2014"/>
    <s v="31/03/2015"/>
    <n v="0"/>
    <n v="83"/>
    <n v="83"/>
    <s v="Demolition of existing buildings. Redevelopment to provide part three/part four/part five-storey buildings in a mixed commercial/residential development including retail (class A1); financial and professional (class A2); restaurant/cafes (class A3); non r"/>
    <s v="PFLA"/>
    <s v="11/05/2010"/>
    <s v="03/03/2011"/>
    <x v="0"/>
    <s v="Nil"/>
    <s v=""/>
    <s v="BF"/>
    <x v="0"/>
    <s v="NB"/>
    <x v="0"/>
    <n v="0.34"/>
    <s v="31/03/2014"/>
    <x v="0"/>
    <d v="2015-03-31T00:00:00"/>
    <x v="1"/>
    <s v="P"/>
    <m/>
    <m/>
    <m/>
    <n v="2"/>
    <n v="31"/>
    <n v="50"/>
    <n v="0"/>
    <n v="0"/>
    <n v="0"/>
    <n v="0"/>
    <n v="2"/>
    <n v="31"/>
    <n v="50"/>
    <n v="0"/>
    <n v="0"/>
    <n v="0"/>
    <n v="0"/>
    <n v="0"/>
    <n v="0"/>
    <n v="0"/>
    <n v="0"/>
    <n v="0"/>
    <n v="0"/>
    <n v="0"/>
    <n v="0"/>
    <n v="0"/>
    <n v="0"/>
    <n v="0"/>
    <n v="0"/>
    <n v="0"/>
    <n v="0"/>
    <m/>
    <n v="83"/>
    <n v="0"/>
    <n v="0"/>
    <n v="0"/>
    <n v="0"/>
    <n v="0"/>
    <n v="0"/>
    <n v="0"/>
    <n v="0"/>
    <n v="0"/>
    <n v="0"/>
    <n v="0"/>
    <n v="0"/>
    <n v="0"/>
    <n v="0"/>
    <n v="0"/>
    <n v="0"/>
    <n v="0"/>
    <n v="0"/>
    <n v="0"/>
    <n v="0"/>
    <n v="0"/>
    <n v="0"/>
    <n v="0"/>
    <n v="0"/>
    <n v="0"/>
    <n v="1"/>
    <s v="Y"/>
    <x v="0"/>
    <x v="0"/>
    <x v="0"/>
    <x v="0"/>
    <x v="0"/>
  </r>
  <r>
    <x v="0"/>
    <s v="2010/1702"/>
    <s v=""/>
    <s v="201-207 (Carpetright)"/>
    <s v=""/>
    <s v="181-207"/>
    <s v="Tooting High Street"/>
    <s v="SW17"/>
    <s v="0SZ"/>
    <n v="527250"/>
    <n v="171063"/>
    <x v="1"/>
    <s v="31/03/2014"/>
    <s v="31/03/2015"/>
    <n v="0"/>
    <n v="28"/>
    <n v="28"/>
    <s v="Demolition of existing buildings. Redevelopment to provide part three/part four/part five-storey buildings in a mixed commercial/residential development including retail (class A1); financial and professional (class A2); restaurant/cafes (class A3); non r"/>
    <s v="PFLA"/>
    <s v="11/05/2010"/>
    <s v="03/03/2011"/>
    <x v="0"/>
    <s v="Nil"/>
    <s v=""/>
    <s v="BF"/>
    <x v="0"/>
    <s v="NB"/>
    <x v="0"/>
    <n v="0.113"/>
    <s v="31/03/2014"/>
    <x v="0"/>
    <d v="2015-03-31T00:00:00"/>
    <x v="0"/>
    <s v="HASO"/>
    <m/>
    <m/>
    <m/>
    <n v="0"/>
    <n v="17"/>
    <n v="11"/>
    <n v="0"/>
    <n v="0"/>
    <n v="0"/>
    <n v="0"/>
    <n v="0"/>
    <n v="17"/>
    <n v="11"/>
    <n v="0"/>
    <n v="0"/>
    <n v="0"/>
    <n v="0"/>
    <n v="0"/>
    <n v="0"/>
    <n v="0"/>
    <n v="0"/>
    <n v="0"/>
    <n v="0"/>
    <n v="0"/>
    <n v="0"/>
    <n v="0"/>
    <n v="0"/>
    <n v="0"/>
    <n v="0"/>
    <n v="0"/>
    <n v="0"/>
    <m/>
    <n v="28"/>
    <n v="0"/>
    <n v="0"/>
    <n v="0"/>
    <n v="0"/>
    <n v="0"/>
    <n v="0"/>
    <n v="0"/>
    <n v="0"/>
    <n v="0"/>
    <n v="0"/>
    <n v="0"/>
    <n v="0"/>
    <n v="0"/>
    <n v="0"/>
    <n v="0"/>
    <n v="0"/>
    <n v="0"/>
    <n v="0"/>
    <n v="0"/>
    <n v="0"/>
    <n v="0"/>
    <n v="0"/>
    <n v="0"/>
    <n v="0"/>
    <n v="0"/>
    <n v="1"/>
    <s v="Y"/>
    <x v="0"/>
    <x v="0"/>
    <x v="0"/>
    <x v="0"/>
    <x v="0"/>
  </r>
  <r>
    <x v="0"/>
    <s v="2010/1896"/>
    <s v=""/>
    <s v=""/>
    <s v="Garages rear of 52"/>
    <s v=""/>
    <s v="Thrale Road"/>
    <s v="SW16"/>
    <s v="1NY"/>
    <n v="529172"/>
    <n v="171470"/>
    <x v="4"/>
    <s v="31/03/2014"/>
    <s v="31/03/2015"/>
    <n v="0"/>
    <n v="2"/>
    <n v="2"/>
    <s v="Construction of two, two-storey semi-detached houses at rear involving demolition of existing garages, including provision of parking, formation of wider vehicle access from Thrale Road and new pedestrian access."/>
    <s v="PF"/>
    <s v="11/05/2010"/>
    <s v="25/06/2010"/>
    <x v="0"/>
    <s v="Nil"/>
    <s v=""/>
    <s v="BF"/>
    <x v="0"/>
    <s v="n/a"/>
    <x v="1"/>
    <n v="5.0999999999999997E-2"/>
    <s v="31/03/2014"/>
    <x v="0"/>
    <d v="2015-03-31T00:00:00"/>
    <x v="1"/>
    <s v="P"/>
    <m/>
    <m/>
    <m/>
    <n v="0"/>
    <n v="0"/>
    <n v="0"/>
    <n v="2"/>
    <n v="0"/>
    <n v="0"/>
    <n v="0"/>
    <n v="0"/>
    <n v="0"/>
    <n v="0"/>
    <n v="0"/>
    <n v="0"/>
    <n v="0"/>
    <n v="0"/>
    <n v="0"/>
    <n v="0"/>
    <n v="0"/>
    <n v="2"/>
    <n v="0"/>
    <n v="0"/>
    <n v="0"/>
    <n v="0"/>
    <n v="0"/>
    <n v="0"/>
    <n v="0"/>
    <n v="0"/>
    <n v="0"/>
    <n v="0"/>
    <m/>
    <n v="2"/>
    <n v="0"/>
    <n v="0"/>
    <n v="0"/>
    <n v="0"/>
    <n v="0"/>
    <n v="0"/>
    <n v="0"/>
    <n v="0"/>
    <n v="0"/>
    <n v="0"/>
    <n v="0"/>
    <n v="0"/>
    <n v="0"/>
    <n v="0"/>
    <n v="0"/>
    <n v="0"/>
    <n v="0"/>
    <n v="0"/>
    <n v="0"/>
    <n v="0"/>
    <n v="0"/>
    <n v="0"/>
    <n v="0"/>
    <n v="0"/>
    <n v="0"/>
    <n v="1"/>
    <m/>
    <x v="0"/>
    <x v="0"/>
    <x v="0"/>
    <x v="0"/>
    <x v="0"/>
  </r>
  <r>
    <x v="0"/>
    <s v="2010/2760"/>
    <s v=""/>
    <s v=""/>
    <s v="Seventy-six &amp; a half"/>
    <s v=""/>
    <s v="Chartfield Avenue"/>
    <s v="SW15"/>
    <s v="6HQ"/>
    <n v="522943"/>
    <n v="174578"/>
    <x v="11"/>
    <s v="18/08/2011"/>
    <s v="14/11/2014"/>
    <n v="1"/>
    <n v="1"/>
    <n v="0"/>
    <s v="Demolition of existing property and erection of 3 storey house with basement."/>
    <s v="PF"/>
    <s v="02/07/2010"/>
    <s v="17/09/2010"/>
    <x v="0"/>
    <s v="Nil"/>
    <s v=""/>
    <s v="BF"/>
    <x v="0"/>
    <s v="n/a"/>
    <x v="1"/>
    <n v="4.2999999999999997E-2"/>
    <s v="18/08/2011"/>
    <x v="0"/>
    <d v="2014-11-14T00:00:00"/>
    <x v="1"/>
    <s v="P"/>
    <m/>
    <n v="0"/>
    <n v="0"/>
    <n v="0"/>
    <n v="0"/>
    <n v="-1"/>
    <n v="1"/>
    <n v="0"/>
    <n v="0"/>
    <n v="0"/>
    <n v="0"/>
    <n v="0"/>
    <n v="0"/>
    <n v="0"/>
    <n v="0"/>
    <n v="0"/>
    <n v="0"/>
    <n v="0"/>
    <n v="0"/>
    <n v="-1"/>
    <n v="1"/>
    <n v="0"/>
    <n v="0"/>
    <n v="0"/>
    <n v="0"/>
    <n v="0"/>
    <n v="0"/>
    <n v="0"/>
    <n v="0"/>
    <n v="0"/>
    <n v="0"/>
    <m/>
    <n v="0"/>
    <n v="0"/>
    <n v="0"/>
    <n v="0"/>
    <n v="0"/>
    <n v="0"/>
    <n v="0"/>
    <n v="0"/>
    <n v="0"/>
    <n v="0"/>
    <n v="0"/>
    <n v="0"/>
    <n v="0"/>
    <n v="0"/>
    <n v="0"/>
    <n v="0"/>
    <n v="0"/>
    <n v="0"/>
    <n v="0"/>
    <n v="0"/>
    <n v="0"/>
    <n v="0"/>
    <n v="0"/>
    <n v="0"/>
    <n v="0"/>
    <n v="0"/>
    <n v="1"/>
    <m/>
    <x v="0"/>
    <x v="0"/>
    <x v="0"/>
    <x v="0"/>
    <x v="0"/>
  </r>
  <r>
    <x v="0"/>
    <s v="2010/2930"/>
    <s v=""/>
    <s v=""/>
    <s v=""/>
    <s v="4"/>
    <s v="Westleigh Avenue"/>
    <s v="SW15"/>
    <s v="6RD"/>
    <n v="523744"/>
    <n v="174514"/>
    <x v="8"/>
    <s v="31/03/2013"/>
    <s v="31/03/2015"/>
    <n v="2"/>
    <n v="1"/>
    <n v="-1"/>
    <s v="Demolition of single-storey rear extension. Excavation of basement to provide a swimming pool and bedroom. Installation of dormer window in rear roof slope together with alterations on connection with use as a single family dwelling house."/>
    <s v="PF"/>
    <s v="19/07/2010"/>
    <s v="20/09/2010"/>
    <x v="0"/>
    <s v="Nil"/>
    <s v=""/>
    <s v="BF"/>
    <x v="1"/>
    <s v="n/a"/>
    <x v="5"/>
    <n v="1.7000000000000001E-2"/>
    <s v="31/03/2013"/>
    <x v="0"/>
    <d v="2015-03-31T00:00:00"/>
    <x v="1"/>
    <s v="P"/>
    <m/>
    <m/>
    <m/>
    <n v="0"/>
    <n v="-1"/>
    <n v="0"/>
    <n v="0"/>
    <n v="0"/>
    <n v="0"/>
    <n v="0"/>
    <n v="0"/>
    <n v="-1"/>
    <n v="0"/>
    <n v="-1"/>
    <n v="0"/>
    <n v="0"/>
    <n v="0"/>
    <n v="0"/>
    <n v="0"/>
    <n v="0"/>
    <n v="1"/>
    <n v="0"/>
    <n v="0"/>
    <n v="0"/>
    <n v="0"/>
    <n v="0"/>
    <n v="0"/>
    <n v="0"/>
    <n v="0"/>
    <n v="0"/>
    <n v="0"/>
    <m/>
    <n v="-1"/>
    <n v="0"/>
    <n v="0"/>
    <n v="0"/>
    <n v="0"/>
    <n v="0"/>
    <n v="0"/>
    <n v="0"/>
    <n v="0"/>
    <n v="0"/>
    <n v="0"/>
    <n v="0"/>
    <n v="0"/>
    <n v="0"/>
    <n v="0"/>
    <n v="0"/>
    <n v="0"/>
    <n v="0"/>
    <n v="0"/>
    <n v="0"/>
    <n v="0"/>
    <n v="0"/>
    <n v="0"/>
    <n v="0"/>
    <n v="0"/>
    <n v="0"/>
    <n v="7"/>
    <m/>
    <x v="0"/>
    <x v="0"/>
    <x v="0"/>
    <x v="0"/>
    <x v="0"/>
  </r>
  <r>
    <x v="0"/>
    <s v="2010/3563"/>
    <s v="Battersea Reach, (former Guinness Site)"/>
    <s v="J-Jasmine House"/>
    <s v="Gargoyle Wharf"/>
    <s v=""/>
    <s v="York Road/Bridgend Road"/>
    <s v="SW18"/>
    <s v="1TP"/>
    <n v="526241"/>
    <n v="175489"/>
    <x v="0"/>
    <s v="31/03/2012"/>
    <s v="19/09/2014"/>
    <n v="0"/>
    <n v="64"/>
    <n v="64"/>
    <s v="Details of design and external appearance (including materials) for Block J (condition 2) together with areas not covered by buildings (cond. 4), public entrances (cond. 9), de-contamination methods (cond. 10), boundary treatment (cond. 11), lighting (con"/>
    <s v="PF"/>
    <s v="07/10/2010"/>
    <s v="09/12/2010"/>
    <x v="0"/>
    <s v="Nil"/>
    <s v=""/>
    <s v="BF"/>
    <x v="0"/>
    <s v="NB"/>
    <x v="0"/>
    <n v="0.151"/>
    <s v="31/03/2012"/>
    <x v="0"/>
    <d v="2014-09-19T00:00:00"/>
    <x v="1"/>
    <s v="P"/>
    <m/>
    <m/>
    <m/>
    <n v="0"/>
    <n v="24"/>
    <n v="32"/>
    <n v="6"/>
    <n v="2"/>
    <n v="0"/>
    <n v="0"/>
    <n v="0"/>
    <n v="24"/>
    <n v="32"/>
    <n v="6"/>
    <n v="2"/>
    <n v="0"/>
    <n v="0"/>
    <n v="0"/>
    <n v="0"/>
    <n v="0"/>
    <n v="0"/>
    <n v="0"/>
    <n v="0"/>
    <n v="0"/>
    <n v="0"/>
    <n v="0"/>
    <n v="0"/>
    <n v="0"/>
    <n v="0"/>
    <n v="0"/>
    <n v="0"/>
    <m/>
    <n v="64"/>
    <n v="0"/>
    <n v="0"/>
    <n v="0"/>
    <n v="0"/>
    <n v="0"/>
    <n v="0"/>
    <n v="0"/>
    <n v="0"/>
    <n v="0"/>
    <n v="0"/>
    <n v="0"/>
    <n v="0"/>
    <n v="0"/>
    <n v="0"/>
    <n v="0"/>
    <n v="0"/>
    <n v="0"/>
    <n v="0"/>
    <n v="0"/>
    <n v="0"/>
    <n v="0"/>
    <n v="0"/>
    <n v="0"/>
    <n v="0"/>
    <n v="0"/>
    <n v="1"/>
    <m/>
    <x v="0"/>
    <x v="0"/>
    <x v="0"/>
    <x v="0"/>
    <x v="0"/>
  </r>
  <r>
    <x v="0"/>
    <s v="2010/3833"/>
    <s v=""/>
    <s v=""/>
    <s v=""/>
    <s v="43"/>
    <s v="Glenburnie Road"/>
    <s v="SW17"/>
    <s v="7NG"/>
    <n v="527510"/>
    <n v="172303"/>
    <x v="10"/>
    <s v="31/03/2012"/>
    <s v="31/03/2015"/>
    <n v="1"/>
    <n v="3"/>
    <n v="2"/>
    <s v="Alterations in association with the conversion of the house into three flats including widening access and converting front garden to provide parking space; the construction of a new raised roof and side roof extension, with front and rear dormers; constr"/>
    <s v="PF"/>
    <s v="28/09/2010"/>
    <s v="12/01/2011"/>
    <x v="0"/>
    <s v="Nil"/>
    <s v=""/>
    <s v="BF"/>
    <x v="1"/>
    <s v="n/a"/>
    <x v="2"/>
    <n v="5.1999999999999998E-2"/>
    <s v="31/03/2012"/>
    <x v="0"/>
    <d v="2015-03-31T00:00:00"/>
    <x v="1"/>
    <s v="P"/>
    <m/>
    <m/>
    <m/>
    <n v="0"/>
    <n v="0"/>
    <n v="3"/>
    <n v="0"/>
    <n v="-1"/>
    <n v="0"/>
    <n v="0"/>
    <n v="0"/>
    <n v="0"/>
    <n v="3"/>
    <n v="0"/>
    <n v="0"/>
    <n v="0"/>
    <n v="0"/>
    <n v="0"/>
    <n v="0"/>
    <n v="0"/>
    <n v="0"/>
    <n v="-1"/>
    <n v="0"/>
    <n v="0"/>
    <n v="0"/>
    <n v="0"/>
    <n v="0"/>
    <n v="0"/>
    <n v="0"/>
    <n v="0"/>
    <n v="0"/>
    <m/>
    <n v="2"/>
    <n v="0"/>
    <n v="0"/>
    <n v="0"/>
    <n v="0"/>
    <n v="0"/>
    <n v="0"/>
    <n v="0"/>
    <n v="0"/>
    <n v="0"/>
    <n v="0"/>
    <n v="0"/>
    <n v="0"/>
    <n v="0"/>
    <n v="0"/>
    <n v="0"/>
    <n v="0"/>
    <n v="0"/>
    <n v="0"/>
    <n v="0"/>
    <n v="0"/>
    <n v="0"/>
    <n v="0"/>
    <n v="0"/>
    <n v="0"/>
    <n v="0"/>
    <n v="7"/>
    <s v="Y"/>
    <x v="0"/>
    <x v="0"/>
    <x v="0"/>
    <x v="0"/>
    <x v="0"/>
  </r>
  <r>
    <x v="0"/>
    <s v="2010/4160"/>
    <s v=""/>
    <s v=""/>
    <s v="Workshop rear of 88"/>
    <s v=""/>
    <s v="Grayshott Road"/>
    <s v="SW11"/>
    <s v="5UE"/>
    <n v="528037"/>
    <n v="175978"/>
    <x v="6"/>
    <s v="22/01/2013"/>
    <s v="31/03/2015"/>
    <n v="0"/>
    <n v="1"/>
    <n v="1"/>
    <s v="Alterations, including roof extension raising height of building to create a 1-bedroom flat, with dormer window (onto Ashbury Road), and new windows in rear of building."/>
    <s v="PF"/>
    <s v="29/09/2010"/>
    <s v="15/11/2010"/>
    <x v="0"/>
    <s v="Nil"/>
    <s v=""/>
    <s v="BF"/>
    <x v="3"/>
    <s v="n/a"/>
    <x v="4"/>
    <n v="3.0000000000000001E-3"/>
    <s v="22/01/2013"/>
    <x v="0"/>
    <d v="2015-03-31T00:00:00"/>
    <x v="1"/>
    <s v="P"/>
    <m/>
    <m/>
    <m/>
    <n v="0"/>
    <n v="1"/>
    <n v="0"/>
    <n v="0"/>
    <n v="0"/>
    <n v="0"/>
    <n v="0"/>
    <n v="0"/>
    <n v="0"/>
    <n v="0"/>
    <n v="0"/>
    <n v="0"/>
    <n v="0"/>
    <n v="0"/>
    <n v="0"/>
    <n v="0"/>
    <n v="0"/>
    <n v="0"/>
    <n v="0"/>
    <n v="0"/>
    <n v="0"/>
    <n v="0"/>
    <n v="1"/>
    <n v="0"/>
    <n v="0"/>
    <n v="0"/>
    <n v="0"/>
    <n v="0"/>
    <m/>
    <n v="1"/>
    <n v="0"/>
    <n v="0"/>
    <n v="0"/>
    <n v="0"/>
    <n v="0"/>
    <n v="0"/>
    <n v="0"/>
    <n v="0"/>
    <n v="0"/>
    <n v="0"/>
    <n v="0"/>
    <n v="0"/>
    <n v="0"/>
    <n v="0"/>
    <n v="0"/>
    <n v="0"/>
    <n v="0"/>
    <n v="0"/>
    <n v="0"/>
    <n v="0"/>
    <n v="0"/>
    <n v="0"/>
    <n v="0"/>
    <n v="0"/>
    <n v="0"/>
    <n v="1"/>
    <m/>
    <x v="0"/>
    <x v="0"/>
    <x v="0"/>
    <x v="0"/>
    <x v="0"/>
  </r>
  <r>
    <x v="0"/>
    <s v="2010/4417"/>
    <s v="Battersea Reach, (former Guinness Site)"/>
    <s v="H-Horizon House"/>
    <s v="Gargoyle Wharf"/>
    <s v=""/>
    <s v="York Road/Bridgend Road"/>
    <s v="SW18"/>
    <s v="1TP"/>
    <n v="526241"/>
    <n v="175489"/>
    <x v="0"/>
    <s v="31/03/2012"/>
    <s v="31/03/2015"/>
    <n v="0"/>
    <n v="22"/>
    <n v="22"/>
    <s v="Details of design and external appearance for Blocks H &amp; L (condition 2) together with areas not covered by buildings (cond.4), refuse (cond. 6), public entrances (cond. 9), decontamination methods (cond. 10), boundary treatment (cond. 11), lighting (cond"/>
    <s v="PF"/>
    <s v="12/11/2010"/>
    <s v="14/02/2011"/>
    <x v="0"/>
    <s v="Nil"/>
    <s v=""/>
    <s v="BF"/>
    <x v="0"/>
    <s v="NB"/>
    <x v="0"/>
    <n v="0.122"/>
    <s v="31/03/2012"/>
    <x v="0"/>
    <d v="2015-03-31T00:00:00"/>
    <x v="1"/>
    <s v="P"/>
    <m/>
    <m/>
    <m/>
    <n v="0"/>
    <n v="0"/>
    <n v="20"/>
    <n v="2"/>
    <n v="0"/>
    <n v="0"/>
    <n v="0"/>
    <n v="0"/>
    <n v="0"/>
    <n v="20"/>
    <n v="2"/>
    <n v="0"/>
    <n v="0"/>
    <n v="0"/>
    <n v="0"/>
    <n v="0"/>
    <n v="0"/>
    <n v="0"/>
    <n v="0"/>
    <n v="0"/>
    <n v="0"/>
    <n v="0"/>
    <n v="0"/>
    <n v="0"/>
    <n v="0"/>
    <n v="0"/>
    <n v="0"/>
    <n v="0"/>
    <m/>
    <n v="22"/>
    <n v="0"/>
    <n v="0"/>
    <n v="0"/>
    <n v="0"/>
    <n v="0"/>
    <n v="0"/>
    <n v="0"/>
    <n v="0"/>
    <n v="0"/>
    <n v="0"/>
    <n v="0"/>
    <n v="0"/>
    <n v="0"/>
    <n v="0"/>
    <n v="0"/>
    <n v="0"/>
    <n v="0"/>
    <n v="0"/>
    <n v="0"/>
    <n v="0"/>
    <n v="0"/>
    <n v="0"/>
    <n v="0"/>
    <n v="0"/>
    <n v="0"/>
    <n v="1"/>
    <m/>
    <x v="0"/>
    <x v="0"/>
    <x v="0"/>
    <x v="0"/>
    <x v="0"/>
  </r>
  <r>
    <x v="0"/>
    <s v="2010/4417"/>
    <s v="Battersea Reach, (former Guinness Site)"/>
    <s v="H-Horizon House"/>
    <s v="Gargoyle Wharf"/>
    <s v=""/>
    <s v="York Road/Bridgend Road"/>
    <s v="SW18"/>
    <s v="1TP"/>
    <n v="526241"/>
    <n v="175489"/>
    <x v="0"/>
    <s v="31/03/2012"/>
    <s v="31/03/2015"/>
    <n v="0"/>
    <n v="10"/>
    <n v="10"/>
    <s v="Details of design and external appearance for Blocks H &amp; L (condition 2) together with areas not covered by buildings (cond.4), refuse (cond. 6), public entrances (cond. 9), decontamination methods (cond. 10), boundary treatment (cond. 11), lighting (cond"/>
    <s v="PF"/>
    <s v="12/11/2010"/>
    <s v="14/02/2011"/>
    <x v="0"/>
    <s v="Nil"/>
    <s v=""/>
    <s v="BF"/>
    <x v="0"/>
    <s v="NB"/>
    <x v="0"/>
    <n v="0.36599999999999999"/>
    <s v="31/03/2012"/>
    <x v="0"/>
    <d v="2015-03-31T00:00:00"/>
    <x v="0"/>
    <s v="HASO"/>
    <m/>
    <m/>
    <m/>
    <n v="0"/>
    <n v="10"/>
    <n v="0"/>
    <n v="0"/>
    <n v="0"/>
    <n v="0"/>
    <n v="0"/>
    <n v="0"/>
    <n v="10"/>
    <n v="0"/>
    <n v="0"/>
    <n v="0"/>
    <n v="0"/>
    <n v="0"/>
    <n v="0"/>
    <n v="0"/>
    <n v="0"/>
    <n v="0"/>
    <n v="0"/>
    <n v="0"/>
    <n v="0"/>
    <n v="0"/>
    <n v="0"/>
    <n v="0"/>
    <n v="0"/>
    <n v="0"/>
    <n v="0"/>
    <n v="0"/>
    <m/>
    <n v="10"/>
    <n v="0"/>
    <n v="0"/>
    <n v="0"/>
    <n v="0"/>
    <n v="0"/>
    <n v="0"/>
    <n v="0"/>
    <n v="0"/>
    <n v="0"/>
    <n v="0"/>
    <n v="0"/>
    <n v="0"/>
    <n v="0"/>
    <n v="0"/>
    <n v="0"/>
    <n v="0"/>
    <n v="0"/>
    <n v="0"/>
    <n v="0"/>
    <n v="0"/>
    <n v="0"/>
    <n v="0"/>
    <n v="0"/>
    <n v="0"/>
    <n v="0"/>
    <n v="1"/>
    <m/>
    <x v="0"/>
    <x v="0"/>
    <x v="0"/>
    <x v="0"/>
    <x v="0"/>
  </r>
  <r>
    <x v="0"/>
    <s v="2010/4549"/>
    <s v=""/>
    <s v=""/>
    <s v="Land adjoining 2"/>
    <s v=""/>
    <s v="Freshford Street"/>
    <s v="SW18"/>
    <s v="3TF"/>
    <n v="526179"/>
    <n v="172351"/>
    <x v="12"/>
    <s v="31/03/2014"/>
    <s v="31/03/2015"/>
    <n v="0"/>
    <n v="2"/>
    <n v="2"/>
    <s v="Erection of part two, part three-storey house (with top floor in roof) plus basement to provide 2 x 2 bedroom maisonettes with first and second floor roof terraces at front."/>
    <s v="PF"/>
    <s v="03/11/2010"/>
    <s v="04/02/2011"/>
    <x v="0"/>
    <s v="Nil"/>
    <s v=""/>
    <s v="BF"/>
    <x v="0"/>
    <s v="n/a"/>
    <x v="1"/>
    <n v="1.7999999999999999E-2"/>
    <s v="31/03/2014"/>
    <x v="0"/>
    <d v="2015-03-31T00:00:00"/>
    <x v="1"/>
    <s v="P"/>
    <m/>
    <m/>
    <m/>
    <n v="0"/>
    <n v="0"/>
    <n v="2"/>
    <n v="0"/>
    <n v="0"/>
    <n v="0"/>
    <n v="0"/>
    <n v="0"/>
    <n v="0"/>
    <n v="0"/>
    <n v="0"/>
    <n v="0"/>
    <n v="0"/>
    <n v="0"/>
    <n v="0"/>
    <n v="0"/>
    <n v="2"/>
    <n v="0"/>
    <n v="0"/>
    <n v="0"/>
    <n v="0"/>
    <n v="0"/>
    <n v="0"/>
    <n v="0"/>
    <n v="0"/>
    <n v="0"/>
    <n v="0"/>
    <n v="0"/>
    <m/>
    <n v="2"/>
    <n v="0"/>
    <n v="0"/>
    <n v="0"/>
    <n v="0"/>
    <n v="0"/>
    <n v="0"/>
    <n v="0"/>
    <n v="0"/>
    <n v="0"/>
    <n v="0"/>
    <n v="0"/>
    <n v="0"/>
    <n v="0"/>
    <n v="0"/>
    <n v="0"/>
    <n v="0"/>
    <n v="0"/>
    <n v="0"/>
    <n v="0"/>
    <n v="0"/>
    <n v="0"/>
    <n v="0"/>
    <n v="0"/>
    <n v="0"/>
    <n v="0"/>
    <n v="1"/>
    <m/>
    <x v="0"/>
    <x v="0"/>
    <x v="0"/>
    <x v="0"/>
    <x v="0"/>
  </r>
  <r>
    <x v="0"/>
    <s v="2011/0054"/>
    <s v="Langham Square (formerly Capsticks)"/>
    <s v="Block A  1-3 Ireton House (3 Stamford Square)"/>
    <s v="&amp; 26 Carlton Drive"/>
    <s v="77-83"/>
    <s v="Upper Richmond Road"/>
    <s v="SW15"/>
    <s v="2TT"/>
    <n v="524345"/>
    <n v="174887"/>
    <x v="8"/>
    <s v="30/09/2011"/>
    <s v="03/04/2014"/>
    <n v="0"/>
    <n v="3"/>
    <n v="3"/>
    <s v="Demolition of all existing buildings. Erection of a new building comprising 3 blocks 12-13 storeys high (up to 41m), 4-9 storeys (up to 29m) and 1-2 storeys (up to 5.5m) to provide 104 residential units, office accommodation, retail, cafe/restaurant uses,"/>
    <s v="PFLA"/>
    <s v="19/01/2011"/>
    <s v="13/06/2011"/>
    <x v="0"/>
    <s v="Nil"/>
    <s v=""/>
    <s v="BF"/>
    <x v="0"/>
    <s v="NB"/>
    <x v="0"/>
    <n v="2.3E-2"/>
    <s v="30/09/2011"/>
    <x v="0"/>
    <d v="2014-04-03T00:00:00"/>
    <x v="0"/>
    <s v="HASO"/>
    <m/>
    <n v="0"/>
    <n v="3"/>
    <n v="0"/>
    <n v="1"/>
    <n v="2"/>
    <n v="0"/>
    <n v="0"/>
    <n v="0"/>
    <n v="0"/>
    <n v="0"/>
    <n v="1"/>
    <n v="2"/>
    <n v="0"/>
    <n v="0"/>
    <n v="0"/>
    <n v="0"/>
    <n v="0"/>
    <n v="0"/>
    <n v="0"/>
    <n v="0"/>
    <n v="0"/>
    <n v="0"/>
    <n v="0"/>
    <n v="0"/>
    <n v="0"/>
    <n v="0"/>
    <n v="0"/>
    <n v="0"/>
    <n v="0"/>
    <n v="0"/>
    <m/>
    <n v="3"/>
    <n v="0"/>
    <n v="0"/>
    <n v="0"/>
    <n v="0"/>
    <n v="0"/>
    <n v="0"/>
    <n v="0"/>
    <n v="0"/>
    <n v="0"/>
    <n v="0"/>
    <n v="0"/>
    <n v="0"/>
    <n v="0"/>
    <n v="0"/>
    <n v="0"/>
    <n v="0"/>
    <n v="0"/>
    <n v="0"/>
    <n v="0"/>
    <n v="0"/>
    <n v="0"/>
    <n v="0"/>
    <n v="0"/>
    <n v="0"/>
    <n v="0"/>
    <n v="1"/>
    <m/>
    <x v="0"/>
    <x v="0"/>
    <x v="0"/>
    <x v="0"/>
    <x v="0"/>
  </r>
  <r>
    <x v="0"/>
    <s v="2011/0054"/>
    <s v="Langham Square (formerly Capsticks)"/>
    <s v="Block A 4-55 Ireton House (3 Stamford Square)"/>
    <s v="&amp; 26 Carlton Drive"/>
    <s v="77-83"/>
    <s v="Upper Richmond Road"/>
    <s v="SW15"/>
    <s v="2TT"/>
    <n v="524345"/>
    <n v="174887"/>
    <x v="8"/>
    <s v="30/09/2011"/>
    <s v="19/05/2014"/>
    <n v="8"/>
    <n v="52"/>
    <n v="44"/>
    <s v="Demolition of all existing buildings. Erection of a new building comprising 3 blocks 12-13 storeys high (up to 41m), 4-9 storeys (up to 29m) and 1-2 storeys (up to 5.5m) to provide 104 residential units, office accommodation, retail, cafe/restaurant uses,"/>
    <s v="PFLA"/>
    <s v="19/01/2011"/>
    <s v="13/06/2011"/>
    <x v="0"/>
    <s v="Nil"/>
    <s v=""/>
    <s v="BF"/>
    <x v="0"/>
    <s v="NB"/>
    <x v="0"/>
    <n v="9.1999999999999998E-2"/>
    <s v="30/09/2011"/>
    <x v="0"/>
    <d v="2014-05-19T00:00:00"/>
    <x v="1"/>
    <s v="P"/>
    <m/>
    <n v="5"/>
    <n v="52"/>
    <n v="-4"/>
    <n v="0"/>
    <n v="34"/>
    <n v="14"/>
    <n v="0"/>
    <n v="0"/>
    <n v="0"/>
    <n v="-4"/>
    <n v="0"/>
    <n v="34"/>
    <n v="14"/>
    <n v="0"/>
    <n v="0"/>
    <n v="0"/>
    <n v="0"/>
    <n v="0"/>
    <n v="0"/>
    <n v="0"/>
    <n v="0"/>
    <n v="0"/>
    <n v="0"/>
    <n v="0"/>
    <n v="0"/>
    <n v="0"/>
    <n v="0"/>
    <n v="0"/>
    <n v="0"/>
    <n v="0"/>
    <m/>
    <n v="44"/>
    <n v="0"/>
    <n v="0"/>
    <n v="0"/>
    <n v="0"/>
    <n v="0"/>
    <n v="0"/>
    <n v="0"/>
    <n v="0"/>
    <n v="0"/>
    <n v="0"/>
    <n v="0"/>
    <n v="0"/>
    <n v="0"/>
    <n v="0"/>
    <n v="0"/>
    <n v="0"/>
    <n v="0"/>
    <n v="0"/>
    <n v="0"/>
    <n v="0"/>
    <n v="0"/>
    <n v="0"/>
    <n v="0"/>
    <n v="0"/>
    <n v="0"/>
    <n v="1"/>
    <m/>
    <x v="0"/>
    <x v="0"/>
    <x v="0"/>
    <x v="0"/>
    <x v="0"/>
  </r>
  <r>
    <x v="0"/>
    <s v="2011/0487"/>
    <s v="The Garages, Langside Avenue"/>
    <s v=""/>
    <s v="Garages rear of 35"/>
    <s v=""/>
    <s v="Roehampton Lane"/>
    <s v="SW15"/>
    <s v="5LS"/>
    <n v="522137"/>
    <n v="175312"/>
    <x v="11"/>
    <s v="31/03/2014"/>
    <s v="31/03/2015"/>
    <n v="0"/>
    <n v="1"/>
    <n v="1"/>
    <s v="Development of existing garages. Erection of a detached house on three floors (with the lower two ground floors within excavated basement area)."/>
    <s v="PF"/>
    <s v="14/02/2011"/>
    <s v="19/04/2011"/>
    <x v="0"/>
    <s v="Nil"/>
    <s v=""/>
    <s v="BF"/>
    <x v="0"/>
    <s v="n/a"/>
    <x v="1"/>
    <n v="8.9999999999999993E-3"/>
    <s v="31/03/2014"/>
    <x v="0"/>
    <d v="2015-03-31T00:00:00"/>
    <x v="1"/>
    <s v="P"/>
    <m/>
    <m/>
    <m/>
    <n v="0"/>
    <n v="0"/>
    <n v="0"/>
    <n v="1"/>
    <n v="0"/>
    <n v="0"/>
    <n v="0"/>
    <n v="0"/>
    <n v="0"/>
    <n v="0"/>
    <n v="0"/>
    <n v="0"/>
    <n v="0"/>
    <n v="0"/>
    <n v="0"/>
    <n v="0"/>
    <n v="0"/>
    <n v="1"/>
    <n v="0"/>
    <n v="0"/>
    <n v="0"/>
    <n v="0"/>
    <n v="0"/>
    <n v="0"/>
    <n v="0"/>
    <n v="0"/>
    <n v="0"/>
    <n v="0"/>
    <m/>
    <n v="1"/>
    <n v="0"/>
    <n v="0"/>
    <n v="0"/>
    <n v="0"/>
    <n v="0"/>
    <n v="0"/>
    <n v="0"/>
    <n v="0"/>
    <n v="0"/>
    <n v="0"/>
    <n v="0"/>
    <n v="0"/>
    <n v="0"/>
    <n v="0"/>
    <n v="0"/>
    <n v="0"/>
    <n v="0"/>
    <n v="0"/>
    <n v="0"/>
    <n v="0"/>
    <n v="0"/>
    <n v="0"/>
    <n v="0"/>
    <n v="0"/>
    <n v="0"/>
    <n v="1"/>
    <m/>
    <x v="0"/>
    <x v="0"/>
    <x v="0"/>
    <x v="0"/>
    <x v="0"/>
  </r>
  <r>
    <x v="0"/>
    <s v="2011/0722"/>
    <s v="Part of 87a Thurleigh Road SW12 8TY"/>
    <s v=""/>
    <s v="Studio adjacent to 1"/>
    <s v=""/>
    <s v="Wroughton Road"/>
    <s v="SW12"/>
    <s v="6BE"/>
    <n v="528062"/>
    <n v="174216"/>
    <x v="9"/>
    <s v="31/03/2015"/>
    <s v="31/03/2015"/>
    <n v="0"/>
    <n v="1"/>
    <n v="1"/>
    <s v="Alterations and change of use from Architects studio to one-bedroom residential accommodation in connection with 87A Thurleigh Road; new roof with rooflights lights, new walls and gates to Wroughton Road."/>
    <s v="PF"/>
    <s v="03/03/2011"/>
    <s v="19/04/2011"/>
    <x v="0"/>
    <s v="Nil"/>
    <s v=""/>
    <s v="BF"/>
    <x v="2"/>
    <s v="n/a"/>
    <x v="6"/>
    <n v="5.0000000000000001E-3"/>
    <s v="31/03/2015"/>
    <x v="0"/>
    <d v="2015-03-31T00:00:00"/>
    <x v="1"/>
    <s v="P"/>
    <m/>
    <m/>
    <m/>
    <n v="0"/>
    <n v="1"/>
    <n v="0"/>
    <n v="0"/>
    <n v="0"/>
    <n v="0"/>
    <n v="0"/>
    <n v="0"/>
    <n v="0"/>
    <n v="0"/>
    <n v="0"/>
    <n v="0"/>
    <n v="0"/>
    <n v="0"/>
    <n v="0"/>
    <n v="1"/>
    <n v="0"/>
    <n v="0"/>
    <n v="0"/>
    <n v="0"/>
    <n v="0"/>
    <n v="0"/>
    <n v="0"/>
    <n v="0"/>
    <n v="0"/>
    <n v="0"/>
    <n v="0"/>
    <n v="0"/>
    <m/>
    <n v="1"/>
    <n v="0"/>
    <n v="0"/>
    <n v="0"/>
    <n v="0"/>
    <n v="0"/>
    <n v="0"/>
    <n v="0"/>
    <n v="0"/>
    <n v="0"/>
    <n v="0"/>
    <n v="0"/>
    <n v="0"/>
    <n v="0"/>
    <n v="0"/>
    <n v="0"/>
    <n v="0"/>
    <n v="0"/>
    <n v="0"/>
    <n v="0"/>
    <n v="0"/>
    <n v="0"/>
    <n v="0"/>
    <n v="0"/>
    <n v="0"/>
    <n v="0"/>
    <n v="7"/>
    <m/>
    <x v="0"/>
    <x v="0"/>
    <x v="0"/>
    <x v="0"/>
    <x v="0"/>
  </r>
  <r>
    <x v="0"/>
    <s v="2011/0723"/>
    <m/>
    <s v=""/>
    <s v="Garage rear of "/>
    <s v="48b"/>
    <s v="Broomwood Road"/>
    <s v="SW11"/>
    <s v="6HT"/>
    <n v="527659"/>
    <n v="174326"/>
    <x v="2"/>
    <s v="31/03/2014"/>
    <s v="31/03/2015"/>
    <n v="0"/>
    <n v="1"/>
    <n v="1"/>
    <s v="Demolition of existing garage and construction of two-storey house."/>
    <s v="PF"/>
    <s v="07/03/2011"/>
    <s v="19/04/2011"/>
    <x v="0"/>
    <s v="Nil"/>
    <s v=""/>
    <s v="BF"/>
    <x v="0"/>
    <s v="n/a"/>
    <x v="1"/>
    <n v="5.0000000000000001E-3"/>
    <s v="31/03/2014"/>
    <x v="0"/>
    <d v="2015-03-31T00:00:00"/>
    <x v="1"/>
    <s v="P"/>
    <m/>
    <m/>
    <m/>
    <n v="0"/>
    <n v="1"/>
    <n v="0"/>
    <n v="0"/>
    <n v="0"/>
    <n v="0"/>
    <n v="0"/>
    <n v="0"/>
    <n v="0"/>
    <n v="0"/>
    <n v="0"/>
    <n v="0"/>
    <n v="0"/>
    <n v="0"/>
    <n v="0"/>
    <n v="1"/>
    <n v="0"/>
    <n v="0"/>
    <n v="0"/>
    <n v="0"/>
    <n v="0"/>
    <n v="0"/>
    <n v="0"/>
    <n v="0"/>
    <n v="0"/>
    <n v="0"/>
    <n v="0"/>
    <n v="0"/>
    <m/>
    <n v="1"/>
    <n v="0"/>
    <n v="0"/>
    <n v="0"/>
    <n v="0"/>
    <n v="0"/>
    <n v="0"/>
    <n v="0"/>
    <n v="0"/>
    <n v="0"/>
    <n v="0"/>
    <n v="0"/>
    <n v="0"/>
    <n v="0"/>
    <n v="0"/>
    <n v="0"/>
    <n v="0"/>
    <n v="0"/>
    <n v="0"/>
    <n v="0"/>
    <n v="0"/>
    <n v="0"/>
    <n v="0"/>
    <n v="0"/>
    <n v="0"/>
    <n v="0"/>
    <n v="1"/>
    <m/>
    <x v="0"/>
    <x v="0"/>
    <x v="0"/>
    <x v="0"/>
    <x v="0"/>
  </r>
  <r>
    <x v="0"/>
    <s v="2011/0862"/>
    <s v=""/>
    <s v=""/>
    <s v=""/>
    <s v="543"/>
    <s v="Old York Road"/>
    <s v="SW18"/>
    <s v="1TQ"/>
    <n v="525892"/>
    <n v="174956"/>
    <x v="5"/>
    <s v="31/03/2015"/>
    <s v="31/03/2015"/>
    <n v="1"/>
    <n v="1"/>
    <n v="0"/>
    <s v="Demolition of existing building. Erection of part single, part two-storey building plus accommodation at basement and roof levels for a restaurant/cafe (Class A3) at basement and ground floor levels and a three-bedroom maisonette above."/>
    <s v="PF"/>
    <s v="12/04/2011"/>
    <s v="19/09/2011"/>
    <x v="0"/>
    <s v="Nil"/>
    <s v=""/>
    <s v="BF"/>
    <x v="0"/>
    <s v="n/a"/>
    <x v="1"/>
    <n v="7.0000000000000001E-3"/>
    <s v="31/03/2015"/>
    <x v="0"/>
    <d v="2015-03-31T00:00:00"/>
    <x v="1"/>
    <s v="P"/>
    <m/>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1"/>
    <m/>
    <x v="0"/>
    <x v="0"/>
    <x v="0"/>
    <x v="0"/>
    <x v="0"/>
  </r>
  <r>
    <x v="0"/>
    <s v="2011/0950"/>
    <s v=""/>
    <s v=""/>
    <s v=""/>
    <s v="125"/>
    <s v="Mitcham Road"/>
    <s v="SW17"/>
    <s v="9PE"/>
    <n v="527743"/>
    <n v="171194"/>
    <x v="1"/>
    <s v="31/03/2015"/>
    <s v="31/03/2015"/>
    <n v="0"/>
    <n v="2"/>
    <n v="2"/>
    <s v="Change of use of upper floors from offices into 2 flats, raising roof of two-storey back addition and construction of an external staircase to the rear."/>
    <s v="PF"/>
    <s v="14/03/2011"/>
    <s v="03/05/2011"/>
    <x v="0"/>
    <s v="Nil"/>
    <s v=""/>
    <s v="BF"/>
    <x v="2"/>
    <s v="n/a"/>
    <x v="6"/>
    <n v="7.0000000000000001E-3"/>
    <s v="31/03/2015"/>
    <x v="0"/>
    <d v="2015-03-31T00:00:00"/>
    <x v="1"/>
    <s v="P"/>
    <m/>
    <m/>
    <m/>
    <n v="0"/>
    <n v="0"/>
    <n v="1"/>
    <n v="1"/>
    <n v="0"/>
    <n v="0"/>
    <n v="0"/>
    <n v="0"/>
    <n v="0"/>
    <n v="1"/>
    <n v="1"/>
    <n v="0"/>
    <n v="0"/>
    <n v="0"/>
    <n v="0"/>
    <n v="0"/>
    <n v="0"/>
    <n v="0"/>
    <n v="0"/>
    <n v="0"/>
    <n v="0"/>
    <n v="0"/>
    <n v="0"/>
    <n v="0"/>
    <n v="0"/>
    <n v="0"/>
    <n v="0"/>
    <n v="0"/>
    <m/>
    <n v="2"/>
    <n v="0"/>
    <n v="0"/>
    <n v="0"/>
    <n v="0"/>
    <n v="0"/>
    <n v="0"/>
    <n v="0"/>
    <n v="0"/>
    <n v="0"/>
    <n v="0"/>
    <n v="0"/>
    <n v="0"/>
    <n v="0"/>
    <n v="0"/>
    <n v="0"/>
    <n v="0"/>
    <n v="0"/>
    <n v="0"/>
    <n v="0"/>
    <n v="0"/>
    <n v="0"/>
    <n v="0"/>
    <n v="0"/>
    <n v="0"/>
    <n v="0"/>
    <n v="7"/>
    <s v="Y"/>
    <x v="1"/>
    <x v="0"/>
    <x v="0"/>
    <x v="0"/>
    <x v="0"/>
  </r>
  <r>
    <x v="0"/>
    <s v="2011/1042"/>
    <s v=""/>
    <s v=""/>
    <s v="9 Blades Court"/>
    <s v="121"/>
    <s v="Deodar Road"/>
    <s v="SW15"/>
    <s v="2NU"/>
    <n v="524588"/>
    <n v="175331"/>
    <x v="13"/>
    <s v="16/08/2013"/>
    <s v="31/03/2015"/>
    <n v="0"/>
    <n v="2"/>
    <n v="2"/>
    <s v="Change of use of the two upper floors of no. 9 Blades Court to form two one-bedroom flats. Alterations to the existing flat roof to form a roof terrace including erection of glazed balustrade to existing parapet and laying of timber decking."/>
    <s v="PF"/>
    <s v="17/03/2011"/>
    <s v="26/07/2011"/>
    <x v="0"/>
    <s v="Nil"/>
    <s v=""/>
    <s v="BF"/>
    <x v="2"/>
    <s v="n/a"/>
    <x v="6"/>
    <n v="4.0000000000000001E-3"/>
    <s v="16/08/2013"/>
    <x v="0"/>
    <d v="2015-03-31T00:00:00"/>
    <x v="1"/>
    <s v="P"/>
    <m/>
    <m/>
    <m/>
    <n v="0"/>
    <n v="2"/>
    <n v="0"/>
    <n v="0"/>
    <n v="0"/>
    <n v="0"/>
    <n v="0"/>
    <n v="0"/>
    <n v="2"/>
    <n v="0"/>
    <n v="0"/>
    <n v="0"/>
    <n v="0"/>
    <n v="0"/>
    <n v="0"/>
    <n v="0"/>
    <n v="0"/>
    <n v="0"/>
    <n v="0"/>
    <n v="0"/>
    <n v="0"/>
    <n v="0"/>
    <n v="0"/>
    <n v="0"/>
    <n v="0"/>
    <n v="0"/>
    <n v="0"/>
    <n v="0"/>
    <m/>
    <n v="2"/>
    <n v="0"/>
    <n v="0"/>
    <n v="0"/>
    <n v="0"/>
    <n v="0"/>
    <n v="0"/>
    <n v="0"/>
    <n v="0"/>
    <n v="0"/>
    <n v="0"/>
    <n v="0"/>
    <n v="0"/>
    <n v="0"/>
    <n v="0"/>
    <n v="0"/>
    <n v="0"/>
    <n v="0"/>
    <n v="0"/>
    <n v="0"/>
    <n v="0"/>
    <n v="0"/>
    <n v="0"/>
    <n v="0"/>
    <n v="0"/>
    <n v="0"/>
    <n v="7"/>
    <m/>
    <x v="0"/>
    <x v="0"/>
    <x v="0"/>
    <x v="0"/>
    <x v="0"/>
  </r>
  <r>
    <x v="0"/>
    <s v="2011/1046"/>
    <s v=""/>
    <s v=""/>
    <s v=""/>
    <s v="24"/>
    <s v="Dover Park Drive"/>
    <s v="SW15"/>
    <s v="5BG"/>
    <n v="522747"/>
    <n v="174161"/>
    <x v="11"/>
    <s v="21/08/2012"/>
    <s v="06/05/2014"/>
    <n v="1"/>
    <n v="1"/>
    <n v="0"/>
    <s v="Demolition of single dwelling and erection of a two storey (plus basement) dwelling with off street parking and cycle and refuse store in front garden."/>
    <s v="PF"/>
    <s v="17/03/2011"/>
    <s v="20/06/2011"/>
    <x v="0"/>
    <s v="Nil"/>
    <s v=""/>
    <s v="BF"/>
    <x v="0"/>
    <s v="n/a"/>
    <x v="1"/>
    <n v="7.9000000000000001E-2"/>
    <s v="21/08/2012"/>
    <x v="0"/>
    <d v="2014-05-06T00:00:00"/>
    <x v="1"/>
    <s v="P"/>
    <m/>
    <n v="0"/>
    <n v="0"/>
    <n v="0"/>
    <n v="0"/>
    <n v="-1"/>
    <n v="0"/>
    <n v="0"/>
    <n v="1"/>
    <n v="0"/>
    <n v="0"/>
    <n v="0"/>
    <n v="0"/>
    <n v="0"/>
    <n v="0"/>
    <n v="0"/>
    <n v="0"/>
    <n v="0"/>
    <n v="0"/>
    <n v="-1"/>
    <n v="0"/>
    <n v="0"/>
    <n v="1"/>
    <n v="0"/>
    <n v="0"/>
    <n v="0"/>
    <n v="0"/>
    <n v="0"/>
    <n v="0"/>
    <n v="0"/>
    <n v="0"/>
    <m/>
    <n v="0"/>
    <n v="0"/>
    <n v="0"/>
    <n v="0"/>
    <n v="0"/>
    <n v="0"/>
    <n v="0"/>
    <n v="0"/>
    <n v="0"/>
    <n v="0"/>
    <n v="0"/>
    <n v="0"/>
    <n v="0"/>
    <n v="0"/>
    <n v="0"/>
    <n v="0"/>
    <n v="0"/>
    <n v="0"/>
    <n v="0"/>
    <n v="0"/>
    <n v="0"/>
    <n v="0"/>
    <n v="0"/>
    <n v="0"/>
    <n v="0"/>
    <n v="0"/>
    <n v="1"/>
    <m/>
    <x v="0"/>
    <x v="0"/>
    <x v="0"/>
    <x v="0"/>
    <x v="0"/>
  </r>
  <r>
    <x v="0"/>
    <s v="2011/1088"/>
    <s v=""/>
    <s v=""/>
    <s v="Land adjoining 175"/>
    <s v=""/>
    <s v="Bedford Hill"/>
    <s v="SW17"/>
    <s v="9HQ"/>
    <n v="528933"/>
    <n v="172597"/>
    <x v="14"/>
    <s v="31/03/2015"/>
    <s v="31/03/2015"/>
    <n v="0"/>
    <n v="1"/>
    <n v="1"/>
    <s v="The erection of a new two-storey one-bedroom house on land adjacent to 175 Bedford Hill."/>
    <s v="PF"/>
    <s v="22/03/2011"/>
    <s v="11/05/2011"/>
    <x v="0"/>
    <s v="Nil"/>
    <s v=""/>
    <s v="Gdn"/>
    <x v="0"/>
    <s v="n/a"/>
    <x v="1"/>
    <n v="6.0000000000000001E-3"/>
    <s v="31/03/2015"/>
    <x v="0"/>
    <d v="2015-03-31T00:00:00"/>
    <x v="1"/>
    <s v="P"/>
    <m/>
    <m/>
    <m/>
    <n v="0"/>
    <n v="1"/>
    <n v="0"/>
    <n v="0"/>
    <n v="0"/>
    <n v="0"/>
    <n v="0"/>
    <n v="0"/>
    <n v="0"/>
    <n v="0"/>
    <n v="0"/>
    <n v="0"/>
    <n v="0"/>
    <n v="0"/>
    <n v="0"/>
    <n v="1"/>
    <n v="0"/>
    <n v="0"/>
    <n v="0"/>
    <n v="0"/>
    <n v="0"/>
    <n v="0"/>
    <n v="0"/>
    <n v="0"/>
    <n v="0"/>
    <n v="0"/>
    <n v="0"/>
    <n v="0"/>
    <m/>
    <n v="1"/>
    <n v="0"/>
    <n v="0"/>
    <n v="0"/>
    <n v="0"/>
    <n v="0"/>
    <n v="0"/>
    <n v="0"/>
    <n v="0"/>
    <n v="0"/>
    <n v="0"/>
    <n v="0"/>
    <n v="0"/>
    <n v="0"/>
    <n v="0"/>
    <n v="0"/>
    <n v="0"/>
    <n v="0"/>
    <n v="0"/>
    <n v="0"/>
    <n v="0"/>
    <n v="0"/>
    <n v="0"/>
    <n v="0"/>
    <n v="0"/>
    <n v="0"/>
    <n v="1"/>
    <s v="Y"/>
    <x v="0"/>
    <x v="0"/>
    <x v="0"/>
    <x v="0"/>
    <x v="0"/>
  </r>
  <r>
    <x v="0"/>
    <s v="2011/1812"/>
    <s v=""/>
    <s v=""/>
    <s v=""/>
    <s v="782"/>
    <s v="Garratt Lane"/>
    <s v="SW17"/>
    <s v="0LZ"/>
    <n v="526851"/>
    <n v="171864"/>
    <x v="10"/>
    <s v="28/10/2013"/>
    <s v="31/03/2015"/>
    <n v="0"/>
    <n v="1"/>
    <n v="1"/>
    <s v="Change of use of ground floor to form a 2-bedroom flat, including alterations to shopfront and installation of new windows at the rear."/>
    <s v="PF"/>
    <s v="14/05/2011"/>
    <s v="21/06/2011"/>
    <x v="0"/>
    <s v="Nil"/>
    <s v=""/>
    <s v="BF"/>
    <x v="2"/>
    <s v="n/a"/>
    <x v="6"/>
    <n v="4.0000000000000001E-3"/>
    <s v="28/10/2013"/>
    <x v="0"/>
    <d v="2015-03-31T00:00:00"/>
    <x v="1"/>
    <s v="P"/>
    <m/>
    <m/>
    <m/>
    <n v="0"/>
    <n v="0"/>
    <n v="1"/>
    <n v="0"/>
    <n v="0"/>
    <n v="0"/>
    <n v="0"/>
    <n v="0"/>
    <n v="0"/>
    <n v="1"/>
    <n v="0"/>
    <n v="0"/>
    <n v="0"/>
    <n v="0"/>
    <n v="0"/>
    <n v="0"/>
    <n v="0"/>
    <n v="0"/>
    <n v="0"/>
    <n v="0"/>
    <n v="0"/>
    <n v="0"/>
    <n v="0"/>
    <n v="0"/>
    <n v="0"/>
    <n v="0"/>
    <n v="0"/>
    <n v="0"/>
    <m/>
    <n v="1"/>
    <n v="0"/>
    <n v="0"/>
    <n v="0"/>
    <n v="0"/>
    <n v="0"/>
    <n v="0"/>
    <n v="0"/>
    <n v="0"/>
    <n v="0"/>
    <n v="0"/>
    <n v="0"/>
    <n v="0"/>
    <n v="0"/>
    <n v="0"/>
    <n v="0"/>
    <n v="0"/>
    <n v="0"/>
    <n v="0"/>
    <n v="0"/>
    <n v="0"/>
    <n v="0"/>
    <n v="0"/>
    <n v="0"/>
    <n v="0"/>
    <n v="0"/>
    <n v="7"/>
    <s v="Y"/>
    <x v="0"/>
    <x v="0"/>
    <x v="0"/>
    <x v="0"/>
    <x v="0"/>
  </r>
  <r>
    <x v="0"/>
    <s v="2011/2028"/>
    <s v=""/>
    <s v=""/>
    <s v=""/>
    <s v="317-327"/>
    <s v="Garratt Lane"/>
    <s v="SW18"/>
    <s v="4DX"/>
    <n v="525943"/>
    <n v="173513"/>
    <x v="12"/>
    <s v="31/03/2013"/>
    <s v="31/03/2015"/>
    <n v="0"/>
    <n v="9"/>
    <n v="9"/>
    <s v="Demolition of existing buildings.  Erection of three-storey building. Ground floor to provide business accommodation/offices (Class B1) and a single 2 bedroom work/live flat. Eight x 2 bedroom flats on the upper floors. Parking for 6 vehicles at rear.  (R"/>
    <s v="PF"/>
    <s v="24/05/2011"/>
    <s v="19/07/2011"/>
    <x v="0"/>
    <s v="Nil"/>
    <s v=""/>
    <s v="BF"/>
    <x v="0"/>
    <s v="n/a"/>
    <x v="1"/>
    <n v="4.9000000000000002E-2"/>
    <s v="31/03/2013"/>
    <x v="0"/>
    <d v="2015-03-31T00:00:00"/>
    <x v="1"/>
    <s v="P"/>
    <m/>
    <m/>
    <m/>
    <n v="0"/>
    <n v="0"/>
    <n v="9"/>
    <n v="0"/>
    <n v="0"/>
    <n v="0"/>
    <n v="0"/>
    <n v="0"/>
    <n v="0"/>
    <n v="8"/>
    <n v="0"/>
    <n v="0"/>
    <n v="0"/>
    <n v="0"/>
    <n v="0"/>
    <n v="0"/>
    <n v="0"/>
    <n v="0"/>
    <n v="0"/>
    <n v="0"/>
    <n v="0"/>
    <n v="0"/>
    <n v="0"/>
    <n v="1"/>
    <n v="0"/>
    <n v="0"/>
    <n v="0"/>
    <n v="0"/>
    <m/>
    <n v="9"/>
    <n v="0"/>
    <n v="0"/>
    <n v="0"/>
    <n v="0"/>
    <n v="0"/>
    <n v="0"/>
    <n v="0"/>
    <n v="0"/>
    <n v="0"/>
    <n v="0"/>
    <n v="0"/>
    <n v="0"/>
    <n v="0"/>
    <n v="0"/>
    <n v="0"/>
    <n v="0"/>
    <n v="0"/>
    <n v="0"/>
    <n v="0"/>
    <n v="0"/>
    <n v="0"/>
    <n v="0"/>
    <n v="0"/>
    <n v="0"/>
    <n v="0"/>
    <n v="1"/>
    <m/>
    <x v="0"/>
    <x v="0"/>
    <x v="0"/>
    <x v="0"/>
    <x v="0"/>
  </r>
  <r>
    <x v="0"/>
    <s v="2011/2030"/>
    <s v=""/>
    <s v=""/>
    <s v=""/>
    <s v="63"/>
    <s v="Balham Park Road"/>
    <s v="SW12"/>
    <s v="8DZ"/>
    <n v="527916"/>
    <n v="173268"/>
    <x v="7"/>
    <s v="31/03/2012"/>
    <s v="31/03/2015"/>
    <n v="1"/>
    <n v="3"/>
    <n v="2"/>
    <s v="Conversion of house into three flats, excavation of basement and formation of front lightwell, and construction of single storey side extension (Renewal of pp 2008/1741 dated 5/6/08)."/>
    <s v="PF"/>
    <s v="04/06/2011"/>
    <s v="11/07/2011"/>
    <x v="0"/>
    <s v="Nil"/>
    <s v=""/>
    <s v="BF"/>
    <x v="1"/>
    <s v="n/a"/>
    <x v="2"/>
    <n v="2.4E-2"/>
    <s v="31/03/2012"/>
    <x v="0"/>
    <d v="2015-03-31T00:00:00"/>
    <x v="1"/>
    <s v="P"/>
    <m/>
    <m/>
    <m/>
    <n v="0"/>
    <n v="0"/>
    <n v="3"/>
    <n v="0"/>
    <n v="0"/>
    <n v="-1"/>
    <n v="0"/>
    <n v="0"/>
    <n v="0"/>
    <n v="3"/>
    <n v="0"/>
    <n v="0"/>
    <n v="0"/>
    <n v="0"/>
    <n v="0"/>
    <n v="0"/>
    <n v="0"/>
    <n v="0"/>
    <n v="0"/>
    <n v="-1"/>
    <n v="0"/>
    <n v="0"/>
    <n v="0"/>
    <n v="0"/>
    <n v="0"/>
    <n v="0"/>
    <n v="0"/>
    <n v="0"/>
    <m/>
    <n v="2"/>
    <n v="0"/>
    <n v="0"/>
    <n v="0"/>
    <n v="0"/>
    <n v="0"/>
    <n v="0"/>
    <n v="0"/>
    <n v="0"/>
    <n v="0"/>
    <n v="0"/>
    <n v="0"/>
    <n v="0"/>
    <n v="0"/>
    <n v="0"/>
    <n v="0"/>
    <n v="0"/>
    <n v="0"/>
    <n v="0"/>
    <n v="0"/>
    <n v="0"/>
    <n v="0"/>
    <n v="0"/>
    <n v="0"/>
    <n v="0"/>
    <n v="0"/>
    <n v="7"/>
    <m/>
    <x v="0"/>
    <x v="0"/>
    <x v="0"/>
    <x v="0"/>
    <x v="0"/>
  </r>
  <r>
    <x v="0"/>
    <s v="2011/2164"/>
    <s v=""/>
    <s v=""/>
    <s v=""/>
    <s v="75"/>
    <s v="Clapham Common North Side"/>
    <s v="SW4"/>
    <s v="9SD"/>
    <n v="528375"/>
    <n v="175229"/>
    <x v="6"/>
    <s v="31/03/2013"/>
    <s v="31/03/2015"/>
    <n v="2"/>
    <n v="1"/>
    <n v="-1"/>
    <s v="Alterations and extensions including demolition of existing rear garage; excavation of additional floorspace at basement level with formation of front lightwell; erection of single storey rear extension; construction of rear roof extension; erection of ex"/>
    <s v="PF"/>
    <s v="15/06/2011"/>
    <s v="19/08/2011"/>
    <x v="0"/>
    <s v="Nil"/>
    <s v=""/>
    <s v="BF"/>
    <x v="1"/>
    <s v="n/a"/>
    <x v="5"/>
    <n v="0.02"/>
    <s v="31/03/2013"/>
    <x v="0"/>
    <d v="2015-03-31T00:00:00"/>
    <x v="1"/>
    <s v="P"/>
    <m/>
    <n v="0"/>
    <n v="0"/>
    <n v="0"/>
    <n v="-1"/>
    <n v="0"/>
    <n v="-1"/>
    <n v="0"/>
    <n v="1"/>
    <n v="0"/>
    <n v="0"/>
    <n v="-1"/>
    <n v="0"/>
    <n v="-1"/>
    <n v="0"/>
    <n v="0"/>
    <n v="0"/>
    <n v="0"/>
    <n v="0"/>
    <n v="0"/>
    <n v="0"/>
    <n v="0"/>
    <n v="1"/>
    <n v="0"/>
    <n v="0"/>
    <n v="0"/>
    <n v="0"/>
    <n v="0"/>
    <n v="0"/>
    <n v="0"/>
    <n v="0"/>
    <m/>
    <n v="-1"/>
    <n v="0"/>
    <n v="0"/>
    <n v="0"/>
    <n v="0"/>
    <n v="0"/>
    <n v="0"/>
    <n v="0"/>
    <n v="0"/>
    <n v="0"/>
    <n v="0"/>
    <n v="0"/>
    <n v="0"/>
    <n v="0"/>
    <n v="0"/>
    <n v="0"/>
    <n v="0"/>
    <n v="0"/>
    <n v="0"/>
    <n v="0"/>
    <n v="0"/>
    <n v="0"/>
    <n v="0"/>
    <n v="0"/>
    <n v="0"/>
    <n v="0"/>
    <n v="7"/>
    <m/>
    <x v="0"/>
    <x v="0"/>
    <x v="0"/>
    <x v="0"/>
    <x v="0"/>
  </r>
  <r>
    <x v="0"/>
    <s v="2011/2192"/>
    <s v=""/>
    <s v=""/>
    <s v="Land between 37 and 39"/>
    <s v=""/>
    <s v="Whitlock Drive"/>
    <s v="SW19"/>
    <s v="6SJ"/>
    <n v="524257"/>
    <n v="173590"/>
    <x v="15"/>
    <s v="31/03/2013"/>
    <s v="31/03/2015"/>
    <n v="0"/>
    <n v="3"/>
    <n v="3"/>
    <s v="The demolition of 8 garages. erection of a terrace of 3 3 bedroom houses with integrated garages."/>
    <s v="PF"/>
    <s v="09/06/2011"/>
    <s v="19/12/2011"/>
    <x v="0"/>
    <s v="Nil"/>
    <s v=""/>
    <s v="BF"/>
    <x v="0"/>
    <s v="n/a"/>
    <x v="1"/>
    <n v="4.8000000000000001E-2"/>
    <s v="31/03/2013"/>
    <x v="0"/>
    <d v="2015-03-31T00:00:00"/>
    <x v="1"/>
    <s v="P"/>
    <m/>
    <m/>
    <m/>
    <n v="0"/>
    <n v="0"/>
    <n v="0"/>
    <n v="3"/>
    <n v="0"/>
    <n v="0"/>
    <n v="0"/>
    <n v="0"/>
    <n v="0"/>
    <n v="0"/>
    <n v="0"/>
    <n v="0"/>
    <n v="0"/>
    <n v="0"/>
    <n v="0"/>
    <n v="0"/>
    <n v="0"/>
    <n v="3"/>
    <n v="0"/>
    <n v="0"/>
    <n v="0"/>
    <n v="0"/>
    <n v="0"/>
    <n v="0"/>
    <n v="0"/>
    <n v="0"/>
    <n v="0"/>
    <n v="0"/>
    <m/>
    <n v="3"/>
    <n v="0"/>
    <n v="0"/>
    <n v="0"/>
    <n v="0"/>
    <n v="0"/>
    <n v="0"/>
    <n v="0"/>
    <n v="0"/>
    <n v="0"/>
    <n v="0"/>
    <n v="0"/>
    <n v="0"/>
    <n v="0"/>
    <n v="0"/>
    <n v="0"/>
    <n v="0"/>
    <n v="0"/>
    <n v="0"/>
    <n v="0"/>
    <n v="0"/>
    <n v="0"/>
    <n v="0"/>
    <n v="0"/>
    <n v="0"/>
    <n v="0"/>
    <n v="1"/>
    <m/>
    <x v="0"/>
    <x v="0"/>
    <x v="0"/>
    <x v="0"/>
    <x v="0"/>
  </r>
  <r>
    <x v="0"/>
    <s v="2011/2288"/>
    <s v=""/>
    <s v=""/>
    <s v="Garages rear of 27"/>
    <s v=""/>
    <s v="Trinity Crescent"/>
    <s v="SW17"/>
    <s v="7AG"/>
    <n v="527997"/>
    <n v="172668"/>
    <x v="7"/>
    <s v="31/03/2014"/>
    <s v="31/03/2015"/>
    <n v="0"/>
    <n v="2"/>
    <n v="2"/>
    <s v="Demolition of existing garages and erection of two houses, one single-storey plus basement level, one two-storey plus basement level."/>
    <s v="PF"/>
    <s v="10/06/2011"/>
    <s v="23/08/2011"/>
    <x v="0"/>
    <s v="Nil"/>
    <s v=""/>
    <s v="BF"/>
    <x v="0"/>
    <s v="n/a"/>
    <x v="1"/>
    <n v="8.5999999999999993E-2"/>
    <s v="31/03/2014"/>
    <x v="0"/>
    <d v="2015-03-31T00:00:00"/>
    <x v="1"/>
    <s v="P"/>
    <m/>
    <m/>
    <n v="2"/>
    <n v="0"/>
    <n v="0"/>
    <n v="0"/>
    <n v="0"/>
    <n v="0"/>
    <n v="2"/>
    <n v="0"/>
    <n v="0"/>
    <n v="0"/>
    <n v="0"/>
    <n v="0"/>
    <n v="0"/>
    <n v="0"/>
    <n v="0"/>
    <n v="0"/>
    <n v="0"/>
    <n v="0"/>
    <n v="0"/>
    <n v="0"/>
    <n v="2"/>
    <n v="0"/>
    <n v="0"/>
    <n v="0"/>
    <n v="0"/>
    <n v="0"/>
    <n v="0"/>
    <n v="0"/>
    <n v="0"/>
    <m/>
    <n v="2"/>
    <n v="0"/>
    <n v="0"/>
    <n v="0"/>
    <n v="0"/>
    <n v="0"/>
    <n v="0"/>
    <n v="0"/>
    <n v="0"/>
    <n v="0"/>
    <n v="0"/>
    <n v="0"/>
    <n v="0"/>
    <n v="0"/>
    <n v="0"/>
    <n v="0"/>
    <n v="0"/>
    <n v="0"/>
    <n v="0"/>
    <n v="0"/>
    <n v="0"/>
    <n v="0"/>
    <n v="0"/>
    <n v="0"/>
    <n v="0"/>
    <n v="0"/>
    <n v="1"/>
    <m/>
    <x v="0"/>
    <x v="0"/>
    <x v="0"/>
    <x v="0"/>
    <x v="0"/>
  </r>
  <r>
    <x v="0"/>
    <s v="2011/2556"/>
    <s v=""/>
    <s v=""/>
    <s v="(Unit 1 &amp; 2)"/>
    <s v="8"/>
    <s v="Putney High Street"/>
    <s v="SW15"/>
    <s v="1SL"/>
    <n v="524120"/>
    <n v="175611"/>
    <x v="13"/>
    <s v="28/03/2013"/>
    <s v="09/09/2014"/>
    <n v="0"/>
    <n v="1"/>
    <n v="1"/>
    <s v="Erection of roof extension at fourth floor level of accommodation with front mansard and rear roof terrace for use with front part of the third floor as a two bedroom maisonette."/>
    <s v="PF"/>
    <s v="28/06/2011"/>
    <s v="19/09/2011"/>
    <x v="0"/>
    <s v="Nil"/>
    <s v=""/>
    <s v="BF"/>
    <x v="3"/>
    <s v="n/a"/>
    <x v="6"/>
    <n v="3.0000000000000001E-3"/>
    <s v="28/03/2013"/>
    <x v="0"/>
    <d v="2014-09-09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1"/>
    <m/>
    <x v="2"/>
    <x v="0"/>
    <x v="0"/>
    <x v="0"/>
    <x v="0"/>
  </r>
  <r>
    <x v="0"/>
    <s v="2011/2983"/>
    <s v=""/>
    <s v=""/>
    <s v=""/>
    <s v="1"/>
    <s v="Melrose Road"/>
    <s v="SW18"/>
    <s v="1ND"/>
    <n v="525034"/>
    <n v="174165"/>
    <x v="8"/>
    <s v="21/11/2012"/>
    <s v="22/05/2014"/>
    <n v="1"/>
    <n v="2"/>
    <n v="1"/>
    <s v="Demolition of existing bungalow and erection of a pair of two storey, 4-bedroom houses with accommodation at basement and roof levels and off-street parking."/>
    <s v="PF"/>
    <s v="19/07/2011"/>
    <s v="19/09/2011"/>
    <x v="0"/>
    <s v="Nil"/>
    <s v=""/>
    <s v="BF"/>
    <x v="0"/>
    <s v="n/a"/>
    <x v="1"/>
    <n v="4.7E-2"/>
    <s v="21/11/2012"/>
    <x v="0"/>
    <d v="2014-05-22T00:00:00"/>
    <x v="1"/>
    <s v="P"/>
    <m/>
    <n v="2"/>
    <n v="2"/>
    <n v="0"/>
    <n v="0"/>
    <n v="0"/>
    <n v="-1"/>
    <n v="2"/>
    <n v="0"/>
    <n v="0"/>
    <n v="0"/>
    <n v="0"/>
    <n v="0"/>
    <n v="0"/>
    <n v="0"/>
    <n v="0"/>
    <n v="0"/>
    <n v="0"/>
    <n v="0"/>
    <n v="0"/>
    <n v="-1"/>
    <n v="2"/>
    <n v="0"/>
    <n v="0"/>
    <n v="0"/>
    <n v="0"/>
    <n v="0"/>
    <n v="0"/>
    <n v="0"/>
    <n v="0"/>
    <n v="0"/>
    <m/>
    <n v="1"/>
    <n v="0"/>
    <n v="0"/>
    <n v="0"/>
    <n v="0"/>
    <n v="0"/>
    <n v="0"/>
    <n v="0"/>
    <n v="0"/>
    <n v="0"/>
    <n v="0"/>
    <n v="0"/>
    <n v="0"/>
    <n v="0"/>
    <n v="0"/>
    <n v="0"/>
    <n v="0"/>
    <n v="0"/>
    <n v="0"/>
    <n v="0"/>
    <n v="0"/>
    <n v="0"/>
    <n v="0"/>
    <n v="0"/>
    <n v="0"/>
    <n v="0"/>
    <n v="1"/>
    <m/>
    <x v="0"/>
    <x v="0"/>
    <x v="0"/>
    <x v="0"/>
    <x v="0"/>
  </r>
  <r>
    <x v="0"/>
    <s v="2011/3087"/>
    <s v=""/>
    <s v=""/>
    <s v=""/>
    <s v="114"/>
    <s v="Balham Park Road"/>
    <s v="SW12"/>
    <s v="8EA"/>
    <n v="527727"/>
    <n v="173284"/>
    <x v="7"/>
    <s v="20/02/2014"/>
    <s v="31/03/2015"/>
    <n v="4"/>
    <n v="1"/>
    <n v="-3"/>
    <s v="Conversion from four flats to a single dwelling house."/>
    <s v="PF"/>
    <s v="25/07/2011"/>
    <s v="30/08/2011"/>
    <x v="0"/>
    <s v="Nil"/>
    <s v=""/>
    <s v="BF"/>
    <x v="1"/>
    <s v="n/a"/>
    <x v="5"/>
    <n v="3.9E-2"/>
    <s v="20/02/2014"/>
    <x v="0"/>
    <d v="2015-03-31T00:00:00"/>
    <x v="1"/>
    <s v="P"/>
    <m/>
    <m/>
    <m/>
    <n v="0"/>
    <n v="-3"/>
    <n v="-1"/>
    <n v="0"/>
    <n v="0"/>
    <n v="1"/>
    <n v="0"/>
    <n v="0"/>
    <n v="-3"/>
    <n v="-1"/>
    <n v="0"/>
    <n v="0"/>
    <n v="0"/>
    <n v="0"/>
    <n v="0"/>
    <n v="0"/>
    <n v="0"/>
    <n v="0"/>
    <n v="0"/>
    <n v="1"/>
    <n v="0"/>
    <n v="0"/>
    <n v="0"/>
    <n v="0"/>
    <n v="0"/>
    <n v="0"/>
    <n v="0"/>
    <n v="0"/>
    <m/>
    <n v="-3"/>
    <n v="0"/>
    <n v="0"/>
    <n v="0"/>
    <n v="0"/>
    <n v="0"/>
    <n v="0"/>
    <n v="0"/>
    <n v="0"/>
    <n v="0"/>
    <n v="0"/>
    <n v="0"/>
    <n v="0"/>
    <n v="0"/>
    <n v="0"/>
    <n v="0"/>
    <n v="0"/>
    <n v="0"/>
    <n v="0"/>
    <n v="0"/>
    <n v="0"/>
    <n v="0"/>
    <n v="0"/>
    <n v="0"/>
    <n v="0"/>
    <n v="0"/>
    <n v="7"/>
    <m/>
    <x v="0"/>
    <x v="0"/>
    <x v="0"/>
    <x v="0"/>
    <x v="0"/>
  </r>
  <r>
    <x v="0"/>
    <s v="2011/3192"/>
    <s v=""/>
    <s v=""/>
    <s v="Car park fronting"/>
    <s v=""/>
    <s v="Frogmore"/>
    <s v="SW18"/>
    <s v=""/>
    <n v="525443"/>
    <n v="174889"/>
    <x v="5"/>
    <s v="05/02/2013"/>
    <s v="31/03/2015"/>
    <n v="0"/>
    <n v="2"/>
    <n v="2"/>
    <s v="Erection of a pair of semi-detached houses (2 x 3 bedroom). Removal of trees at front and one at rear. (Amendments to pp dated 10.11.08 ref 2008/4207 to include accommodation at roof level with front and rear gables)."/>
    <s v="PF"/>
    <s v="12/08/2011"/>
    <s v="13/10/2011"/>
    <x v="0"/>
    <s v="Nil"/>
    <s v=""/>
    <s v="BF"/>
    <x v="0"/>
    <s v="n/a"/>
    <x v="1"/>
    <n v="2.1000000000000001E-2"/>
    <s v="05/02/2013"/>
    <x v="0"/>
    <d v="2015-03-31T00:00:00"/>
    <x v="1"/>
    <s v="P"/>
    <m/>
    <n v="0"/>
    <n v="0"/>
    <n v="0"/>
    <n v="0"/>
    <n v="0"/>
    <n v="2"/>
    <n v="0"/>
    <n v="0"/>
    <n v="0"/>
    <n v="0"/>
    <n v="0"/>
    <n v="0"/>
    <n v="0"/>
    <n v="0"/>
    <n v="0"/>
    <n v="0"/>
    <n v="0"/>
    <n v="0"/>
    <n v="0"/>
    <n v="2"/>
    <n v="0"/>
    <n v="0"/>
    <n v="0"/>
    <n v="0"/>
    <n v="0"/>
    <n v="0"/>
    <n v="0"/>
    <n v="0"/>
    <n v="0"/>
    <n v="0"/>
    <m/>
    <n v="2"/>
    <n v="0"/>
    <n v="0"/>
    <n v="0"/>
    <n v="0"/>
    <n v="0"/>
    <n v="0"/>
    <n v="0"/>
    <n v="0"/>
    <n v="0"/>
    <n v="0"/>
    <n v="0"/>
    <n v="0"/>
    <n v="0"/>
    <n v="0"/>
    <n v="0"/>
    <n v="0"/>
    <n v="0"/>
    <n v="0"/>
    <n v="0"/>
    <n v="0"/>
    <n v="0"/>
    <n v="0"/>
    <n v="0"/>
    <n v="0"/>
    <n v="0"/>
    <n v="1"/>
    <m/>
    <x v="0"/>
    <x v="0"/>
    <x v="0"/>
    <x v="0"/>
    <x v="0"/>
  </r>
  <r>
    <x v="0"/>
    <s v="2011/3446"/>
    <s v=""/>
    <s v=""/>
    <s v="Land rear of 44-48"/>
    <s v=""/>
    <s v="Lavender Hill"/>
    <s v="SW11"/>
    <s v="5RH"/>
    <n v="528381"/>
    <n v="175769"/>
    <x v="6"/>
    <s v="05/02/2013"/>
    <s v="31/03/2015"/>
    <n v="0"/>
    <n v="4"/>
    <n v="4"/>
    <s v="Demolition of existing two-storey rear extension and construction of new three- storey building to form four new residential units with terraces at ground, first  and second floor levels."/>
    <s v="PF"/>
    <s v="12/08/2011"/>
    <s v="26/10/2011"/>
    <x v="0"/>
    <s v="Nil"/>
    <s v=""/>
    <s v="BF"/>
    <x v="0"/>
    <s v="n/a"/>
    <x v="1"/>
    <n v="1.6E-2"/>
    <s v="05/02/2013"/>
    <x v="0"/>
    <d v="2015-03-31T00:00:00"/>
    <x v="1"/>
    <s v="P"/>
    <m/>
    <n v="1"/>
    <n v="1"/>
    <n v="0"/>
    <n v="2"/>
    <n v="2"/>
    <n v="0"/>
    <n v="0"/>
    <n v="0"/>
    <n v="0"/>
    <n v="0"/>
    <n v="2"/>
    <n v="2"/>
    <n v="0"/>
    <n v="0"/>
    <n v="0"/>
    <n v="0"/>
    <n v="0"/>
    <n v="0"/>
    <n v="0"/>
    <n v="0"/>
    <n v="0"/>
    <n v="0"/>
    <n v="0"/>
    <n v="0"/>
    <n v="0"/>
    <n v="0"/>
    <n v="0"/>
    <n v="0"/>
    <n v="0"/>
    <n v="0"/>
    <m/>
    <n v="4"/>
    <n v="0"/>
    <n v="0"/>
    <n v="0"/>
    <n v="0"/>
    <n v="0"/>
    <n v="0"/>
    <n v="0"/>
    <n v="0"/>
    <n v="0"/>
    <n v="0"/>
    <n v="0"/>
    <n v="0"/>
    <n v="0"/>
    <n v="0"/>
    <n v="0"/>
    <n v="0"/>
    <n v="0"/>
    <n v="0"/>
    <n v="0"/>
    <n v="0"/>
    <n v="0"/>
    <n v="0"/>
    <n v="0"/>
    <n v="0"/>
    <n v="0"/>
    <n v="1"/>
    <m/>
    <x v="0"/>
    <x v="0"/>
    <x v="0"/>
    <x v="0"/>
    <x v="0"/>
  </r>
  <r>
    <x v="0"/>
    <s v="2011/3585"/>
    <s v=""/>
    <s v=""/>
    <s v="The Royal Oak"/>
    <s v="135"/>
    <s v="East Hill"/>
    <s v="SW18"/>
    <s v="2QB"/>
    <n v="525918"/>
    <n v="174651"/>
    <x v="5"/>
    <s v="31/03/2014"/>
    <s v="31/03/2015"/>
    <n v="1"/>
    <n v="3"/>
    <n v="2"/>
    <s v="Alterations including refurbishment of ground floor and erection of third floor level extension in connection with use of the upper floors as 3 x 1-bedroom flats with roof terraces at rear/side of first floor (enclosed with glass balustrade) and front of "/>
    <s v="PF"/>
    <s v="31/08/2011"/>
    <s v="21/11/2011"/>
    <x v="0"/>
    <s v="Nil"/>
    <s v=""/>
    <s v="BF"/>
    <x v="1"/>
    <s v="n/a"/>
    <x v="3"/>
    <n v="0.01"/>
    <s v="31/03/2014"/>
    <x v="0"/>
    <d v="2015-03-31T00:00:00"/>
    <x v="1"/>
    <s v="P"/>
    <m/>
    <n v="0"/>
    <n v="0"/>
    <n v="0"/>
    <n v="3"/>
    <n v="0"/>
    <n v="-1"/>
    <n v="0"/>
    <n v="0"/>
    <n v="0"/>
    <n v="0"/>
    <n v="3"/>
    <n v="0"/>
    <n v="-1"/>
    <n v="0"/>
    <n v="0"/>
    <n v="0"/>
    <n v="0"/>
    <n v="0"/>
    <n v="0"/>
    <n v="0"/>
    <n v="0"/>
    <n v="0"/>
    <n v="0"/>
    <n v="0"/>
    <n v="0"/>
    <n v="0"/>
    <n v="0"/>
    <n v="0"/>
    <n v="0"/>
    <n v="0"/>
    <m/>
    <n v="2"/>
    <n v="0"/>
    <n v="0"/>
    <n v="0"/>
    <n v="0"/>
    <n v="0"/>
    <n v="0"/>
    <n v="0"/>
    <n v="0"/>
    <n v="0"/>
    <n v="0"/>
    <n v="0"/>
    <n v="0"/>
    <n v="0"/>
    <n v="0"/>
    <n v="0"/>
    <n v="0"/>
    <n v="0"/>
    <n v="0"/>
    <n v="0"/>
    <n v="0"/>
    <n v="0"/>
    <n v="0"/>
    <n v="0"/>
    <n v="0"/>
    <n v="0"/>
    <n v="7"/>
    <m/>
    <x v="0"/>
    <x v="0"/>
    <x v="0"/>
    <x v="0"/>
    <x v="0"/>
  </r>
  <r>
    <x v="0"/>
    <s v="2011/3807"/>
    <s v=""/>
    <s v=""/>
    <s v="Land adjoining 96-98"/>
    <s v=""/>
    <s v="Lydden Grove"/>
    <s v="SW18"/>
    <s v="4LN"/>
    <n v="525719"/>
    <n v="173614"/>
    <x v="12"/>
    <s v="31/03/2014"/>
    <s v="31/03/2015"/>
    <n v="0"/>
    <n v="3"/>
    <n v="3"/>
    <s v="Demolition of existing buildings. Erection of 3 x three-storey houses including semi-basement."/>
    <s v="PF"/>
    <s v="05/09/2011"/>
    <s v="19/12/2011"/>
    <x v="0"/>
    <s v="Nil"/>
    <s v=""/>
    <s v="BF"/>
    <x v="0"/>
    <s v="n/a"/>
    <x v="1"/>
    <n v="0.04"/>
    <s v="31/03/2014"/>
    <x v="0"/>
    <d v="2015-03-31T00:00:00"/>
    <x v="1"/>
    <s v="P"/>
    <m/>
    <n v="0"/>
    <n v="3"/>
    <n v="0"/>
    <n v="0"/>
    <n v="3"/>
    <n v="0"/>
    <n v="0"/>
    <n v="0"/>
    <n v="0"/>
    <n v="0"/>
    <n v="0"/>
    <n v="0"/>
    <n v="0"/>
    <n v="0"/>
    <n v="0"/>
    <n v="0"/>
    <n v="0"/>
    <n v="0"/>
    <n v="3"/>
    <n v="0"/>
    <n v="0"/>
    <n v="0"/>
    <n v="0"/>
    <n v="0"/>
    <n v="0"/>
    <n v="0"/>
    <n v="0"/>
    <n v="0"/>
    <n v="0"/>
    <n v="0"/>
    <m/>
    <n v="3"/>
    <n v="0"/>
    <n v="0"/>
    <n v="0"/>
    <n v="0"/>
    <n v="0"/>
    <n v="0"/>
    <n v="0"/>
    <n v="0"/>
    <n v="0"/>
    <n v="0"/>
    <n v="0"/>
    <n v="0"/>
    <n v="0"/>
    <n v="0"/>
    <n v="0"/>
    <n v="0"/>
    <n v="0"/>
    <n v="0"/>
    <n v="0"/>
    <n v="0"/>
    <n v="0"/>
    <n v="0"/>
    <n v="0"/>
    <n v="0"/>
    <n v="0"/>
    <n v="1"/>
    <m/>
    <x v="0"/>
    <x v="0"/>
    <x v="0"/>
    <x v="0"/>
    <x v="1"/>
  </r>
  <r>
    <x v="0"/>
    <s v="2011/4006"/>
    <s v=""/>
    <s v=""/>
    <s v=""/>
    <s v="165"/>
    <s v="Upper Richmond Road"/>
    <s v="SW15"/>
    <s v="6SE"/>
    <n v="523924"/>
    <n v="175043"/>
    <x v="8"/>
    <s v="31/03/2012"/>
    <s v="31/03/2015"/>
    <n v="1"/>
    <n v="2"/>
    <n v="1"/>
    <s v="Erection of single and two storey rear and side extensions (at first and second floor levels) in connection with use of upper floors as 1 x 1-bedroom and 1 x 2-bedroom flats."/>
    <s v="PF"/>
    <s v="21/11/2011"/>
    <s v="28/12/2011"/>
    <x v="0"/>
    <s v="Nil"/>
    <s v=""/>
    <s v="BF"/>
    <x v="1"/>
    <s v="n/a"/>
    <x v="3"/>
    <n v="6.0000000000000001E-3"/>
    <s v="31/03/2012"/>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2"/>
    <x v="0"/>
    <x v="0"/>
    <x v="0"/>
    <x v="0"/>
  </r>
  <r>
    <x v="0"/>
    <s v="2011/4205"/>
    <s v=""/>
    <s v=""/>
    <s v=""/>
    <s v="17"/>
    <s v="Spencer Park"/>
    <s v="SW18"/>
    <s v="2SY"/>
    <n v="526861"/>
    <n v="174683"/>
    <x v="16"/>
    <s v="31/12/2011"/>
    <s v="31/03/2015"/>
    <n v="10"/>
    <n v="4"/>
    <n v="-6"/>
    <s v="Amendments to planning permission granted 06/09/11 ref. 2011/2161 for the demolition of existing block of flats and erection of two pairs of semi-detached four storey houses (top floor in roof) with basements, together with associated landscaping and car "/>
    <s v="PF"/>
    <s v="13/10/2011"/>
    <s v="21/11/2011"/>
    <x v="0"/>
    <s v="Nil"/>
    <s v=""/>
    <s v="BF"/>
    <x v="0"/>
    <s v="n/a"/>
    <x v="1"/>
    <n v="0.16700000000000001"/>
    <s v="31/12/2011"/>
    <x v="0"/>
    <d v="2015-03-31T00:00:00"/>
    <x v="1"/>
    <s v="P"/>
    <m/>
    <n v="0"/>
    <n v="4"/>
    <n v="0"/>
    <n v="0"/>
    <n v="-10"/>
    <n v="0"/>
    <n v="0"/>
    <n v="4"/>
    <n v="0"/>
    <n v="0"/>
    <n v="0"/>
    <n v="-10"/>
    <n v="0"/>
    <n v="0"/>
    <n v="0"/>
    <n v="0"/>
    <n v="0"/>
    <n v="0"/>
    <n v="0"/>
    <n v="0"/>
    <n v="0"/>
    <n v="4"/>
    <n v="0"/>
    <n v="0"/>
    <n v="0"/>
    <n v="0"/>
    <n v="0"/>
    <n v="0"/>
    <n v="0"/>
    <n v="0"/>
    <m/>
    <n v="-6"/>
    <n v="0"/>
    <n v="0"/>
    <n v="0"/>
    <n v="0"/>
    <n v="0"/>
    <n v="0"/>
    <n v="0"/>
    <n v="0"/>
    <n v="0"/>
    <n v="0"/>
    <n v="0"/>
    <n v="0"/>
    <n v="0"/>
    <n v="0"/>
    <n v="0"/>
    <n v="0"/>
    <n v="0"/>
    <n v="0"/>
    <n v="0"/>
    <n v="0"/>
    <n v="0"/>
    <n v="0"/>
    <n v="0"/>
    <n v="0"/>
    <n v="0"/>
    <n v="1"/>
    <m/>
    <x v="0"/>
    <x v="0"/>
    <x v="0"/>
    <x v="0"/>
    <x v="0"/>
  </r>
  <r>
    <x v="0"/>
    <s v="2011/4360"/>
    <s v=""/>
    <s v=""/>
    <s v=""/>
    <s v="255"/>
    <s v="Earlsfield Road"/>
    <s v="SW18"/>
    <s v="3DE"/>
    <n v="526184"/>
    <n v="173367"/>
    <x v="12"/>
    <s v="31/03/2015"/>
    <s v="31/03/2015"/>
    <n v="1"/>
    <n v="5"/>
    <n v="4"/>
    <s v="Demolition of buildings on site. Erection of three-storey building fronting Earlsfield Road (third floor in roof) with two-storey back addition; erection of single-storey rear extension to frontage building; erection of two-storey building at rear of site"/>
    <s v="PF"/>
    <s v="29/11/2011"/>
    <s v="19/04/2012"/>
    <x v="0"/>
    <s v="Nil"/>
    <s v=""/>
    <s v="BF"/>
    <x v="0"/>
    <s v="n/a"/>
    <x v="1"/>
    <n v="2.8000000000000001E-2"/>
    <s v="31/03/2015"/>
    <x v="0"/>
    <d v="2015-03-31T00:00:00"/>
    <x v="1"/>
    <s v="P"/>
    <m/>
    <n v="3"/>
    <n v="5"/>
    <n v="0"/>
    <n v="4"/>
    <n v="1"/>
    <n v="-1"/>
    <n v="0"/>
    <n v="0"/>
    <n v="0"/>
    <n v="0"/>
    <n v="4"/>
    <n v="1"/>
    <n v="0"/>
    <n v="0"/>
    <n v="0"/>
    <n v="0"/>
    <n v="0"/>
    <n v="0"/>
    <n v="0"/>
    <n v="-1"/>
    <n v="0"/>
    <n v="0"/>
    <n v="0"/>
    <n v="0"/>
    <n v="0"/>
    <n v="0"/>
    <n v="0"/>
    <n v="0"/>
    <n v="0"/>
    <n v="0"/>
    <m/>
    <n v="4"/>
    <n v="0"/>
    <n v="0"/>
    <n v="0"/>
    <n v="0"/>
    <n v="0"/>
    <n v="0"/>
    <n v="0"/>
    <n v="0"/>
    <n v="0"/>
    <n v="0"/>
    <n v="0"/>
    <n v="0"/>
    <n v="0"/>
    <n v="0"/>
    <n v="0"/>
    <n v="0"/>
    <n v="0"/>
    <n v="0"/>
    <n v="0"/>
    <n v="0"/>
    <n v="0"/>
    <n v="0"/>
    <n v="0"/>
    <n v="0"/>
    <n v="0"/>
    <n v="1"/>
    <m/>
    <x v="0"/>
    <x v="0"/>
    <x v="0"/>
    <x v="0"/>
    <x v="0"/>
  </r>
  <r>
    <x v="0"/>
    <s v="2011/4569"/>
    <s v=""/>
    <s v=""/>
    <s v="Blithe Spirit"/>
    <s v="157"/>
    <s v="Balham High Road"/>
    <s v="SW12"/>
    <s v="9AU"/>
    <n v="528527"/>
    <n v="173266"/>
    <x v="9"/>
    <s v="31/03/2015"/>
    <s v="31/03/2015"/>
    <n v="1"/>
    <n v="3"/>
    <n v="2"/>
    <s v="Alterations to existing shopfront, conversion of basement/ground/mezzanine level from bar/public house to retail use and coversion of upper floors into three 2-bedroom flats with access from Balham High Road, rear roof terraces at mezzanine, first and sec"/>
    <s v="PF"/>
    <s v="08/11/2011"/>
    <s v="15/12/2011"/>
    <x v="0"/>
    <s v="Nil"/>
    <s v=""/>
    <s v="BF"/>
    <x v="3"/>
    <s v="n/a"/>
    <x v="3"/>
    <n v="2.7E-2"/>
    <s v="31/03/2015"/>
    <x v="0"/>
    <d v="2015-03-31T00:00:00"/>
    <x v="1"/>
    <s v="P"/>
    <m/>
    <n v="0"/>
    <n v="0"/>
    <n v="0"/>
    <n v="0"/>
    <n v="3"/>
    <n v="-1"/>
    <n v="0"/>
    <n v="0"/>
    <n v="0"/>
    <n v="0"/>
    <n v="0"/>
    <n v="3"/>
    <n v="-1"/>
    <n v="0"/>
    <n v="0"/>
    <n v="0"/>
    <n v="0"/>
    <n v="0"/>
    <n v="0"/>
    <n v="0"/>
    <n v="0"/>
    <n v="0"/>
    <n v="0"/>
    <n v="0"/>
    <n v="0"/>
    <n v="0"/>
    <n v="0"/>
    <n v="0"/>
    <n v="0"/>
    <n v="0"/>
    <m/>
    <n v="2"/>
    <n v="0"/>
    <n v="0"/>
    <n v="0"/>
    <n v="0"/>
    <n v="0"/>
    <n v="0"/>
    <n v="0"/>
    <n v="0"/>
    <n v="0"/>
    <n v="0"/>
    <n v="0"/>
    <n v="0"/>
    <n v="0"/>
    <n v="0"/>
    <n v="0"/>
    <n v="0"/>
    <n v="0"/>
    <n v="0"/>
    <n v="0"/>
    <n v="0"/>
    <n v="0"/>
    <n v="0"/>
    <n v="0"/>
    <n v="0"/>
    <n v="0"/>
    <n v="1"/>
    <m/>
    <x v="3"/>
    <x v="0"/>
    <x v="0"/>
    <x v="0"/>
    <x v="0"/>
  </r>
  <r>
    <x v="0"/>
    <s v="2011/4684"/>
    <s v=""/>
    <s v=""/>
    <s v=""/>
    <s v="127"/>
    <s v="St James Drive"/>
    <s v="SW17"/>
    <s v="7RP"/>
    <n v="527594"/>
    <n v="173445"/>
    <x v="7"/>
    <s v="27/04/2011"/>
    <s v="31/03/2015"/>
    <n v="2"/>
    <n v="1"/>
    <n v="-1"/>
    <s v="Alterations and extensions including construction of a full width roof extension to provide an additional floor of accommodation; erection of a three-storey (lower ground, upper ground and first floor level) rear extension; excavation of additional floors"/>
    <s v="RP"/>
    <s v="07/11/2011"/>
    <s v="23/01/2012"/>
    <x v="0"/>
    <s v="APG"/>
    <s v="25/07/2012"/>
    <s v="BF"/>
    <x v="1"/>
    <s v="n/a"/>
    <x v="5"/>
    <n v="1.9E-2"/>
    <s v="25/07/2012"/>
    <x v="0"/>
    <d v="2015-03-31T00:00:00"/>
    <x v="1"/>
    <s v="P"/>
    <m/>
    <n v="0"/>
    <n v="0"/>
    <n v="0"/>
    <n v="-1"/>
    <n v="0"/>
    <n v="-1"/>
    <n v="0"/>
    <n v="1"/>
    <n v="0"/>
    <n v="0"/>
    <n v="-1"/>
    <n v="0"/>
    <n v="-1"/>
    <n v="0"/>
    <n v="0"/>
    <n v="0"/>
    <n v="0"/>
    <n v="0"/>
    <n v="0"/>
    <n v="0"/>
    <n v="0"/>
    <n v="1"/>
    <n v="0"/>
    <n v="0"/>
    <n v="0"/>
    <n v="0"/>
    <n v="0"/>
    <n v="0"/>
    <n v="0"/>
    <n v="0"/>
    <m/>
    <n v="-1"/>
    <n v="0"/>
    <n v="0"/>
    <n v="0"/>
    <n v="0"/>
    <n v="0"/>
    <n v="0"/>
    <n v="0"/>
    <n v="0"/>
    <n v="0"/>
    <n v="0"/>
    <n v="0"/>
    <n v="0"/>
    <n v="0"/>
    <n v="0"/>
    <n v="0"/>
    <n v="0"/>
    <n v="0"/>
    <n v="0"/>
    <n v="0"/>
    <n v="0"/>
    <n v="0"/>
    <n v="0"/>
    <n v="0"/>
    <n v="0"/>
    <n v="0"/>
    <n v="7"/>
    <m/>
    <x v="0"/>
    <x v="0"/>
    <x v="0"/>
    <x v="0"/>
    <x v="0"/>
  </r>
  <r>
    <x v="0"/>
    <s v="2011/5354"/>
    <s v=""/>
    <s v=""/>
    <s v=""/>
    <s v="1"/>
    <s v="Leverson Street"/>
    <s v="SW16"/>
    <s v="6DQ"/>
    <n v="529465"/>
    <n v="170812"/>
    <x v="4"/>
    <s v="31/03/2014"/>
    <s v="31/03/2015"/>
    <n v="0"/>
    <n v="1"/>
    <n v="1"/>
    <s v="Construction of a hip to gable roof extension with mansard roof extensions to the front and rear and an extension over the two-storey back addition, and an extension of the existing steel staircase to the rear, to provide a self-contained 2-bedroom fla"/>
    <s v="PF"/>
    <s v="15/12/2011"/>
    <s v="21/03/2012"/>
    <x v="0"/>
    <s v="Nil"/>
    <s v=""/>
    <s v="BF"/>
    <x v="4"/>
    <s v="n/a"/>
    <x v="3"/>
    <n v="6.0000000000000001E-3"/>
    <s v="31/03/2014"/>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1/5618"/>
    <s v=""/>
    <m/>
    <s v=""/>
    <s v="257"/>
    <s v="Putney Bridge Road"/>
    <s v="SW15"/>
    <s v="2PU"/>
    <n v="524382"/>
    <n v="175284"/>
    <x v="13"/>
    <s v="31/03/2013"/>
    <s v="31/03/2015"/>
    <n v="0"/>
    <n v="4"/>
    <n v="4"/>
    <s v="Demolition of existing commercial buildings at rear and erection of three storey building to provide 3 x 2-bedroom flats; alterations to frontage building including erection of four storey side and two storey rear extensions and roof extension to provide "/>
    <s v="PF"/>
    <s v="02/03/2012"/>
    <s v="29/05/2012"/>
    <x v="0"/>
    <s v="Nil"/>
    <s v=""/>
    <s v="BF"/>
    <x v="3"/>
    <s v="n/a"/>
    <x v="7"/>
    <n v="1.0999999999999999E-2"/>
    <s v="31/03/2013"/>
    <x v="0"/>
    <d v="2015-03-31T00:00:00"/>
    <x v="1"/>
    <s v="P"/>
    <m/>
    <n v="0"/>
    <n v="4"/>
    <n v="0"/>
    <n v="3"/>
    <n v="1"/>
    <n v="0"/>
    <n v="0"/>
    <n v="0"/>
    <n v="0"/>
    <n v="0"/>
    <n v="3"/>
    <n v="1"/>
    <n v="0"/>
    <n v="0"/>
    <n v="0"/>
    <n v="0"/>
    <n v="0"/>
    <n v="0"/>
    <n v="0"/>
    <n v="0"/>
    <n v="0"/>
    <n v="0"/>
    <n v="0"/>
    <n v="0"/>
    <n v="0"/>
    <n v="0"/>
    <n v="0"/>
    <n v="0"/>
    <n v="0"/>
    <n v="0"/>
    <m/>
    <n v="4"/>
    <n v="0"/>
    <n v="0"/>
    <n v="0"/>
    <n v="0"/>
    <n v="0"/>
    <n v="0"/>
    <n v="0"/>
    <n v="0"/>
    <n v="0"/>
    <n v="0"/>
    <n v="0"/>
    <n v="0"/>
    <n v="0"/>
    <n v="0"/>
    <n v="0"/>
    <n v="0"/>
    <n v="0"/>
    <n v="0"/>
    <n v="0"/>
    <n v="0"/>
    <n v="0"/>
    <n v="0"/>
    <n v="0"/>
    <n v="0"/>
    <n v="0"/>
    <n v="1"/>
    <m/>
    <x v="0"/>
    <x v="0"/>
    <x v="0"/>
    <x v="0"/>
    <x v="0"/>
  </r>
  <r>
    <x v="0"/>
    <s v="2011/5618"/>
    <s v=""/>
    <m/>
    <s v=""/>
    <s v="257"/>
    <s v="Putney Bridge Road"/>
    <s v="SW15"/>
    <s v="2PU"/>
    <n v="524382"/>
    <n v="175284"/>
    <x v="13"/>
    <s v="31/03/2013"/>
    <s v="31/03/2015"/>
    <n v="0"/>
    <n v="3"/>
    <n v="3"/>
    <s v="Demolition of existing commercial buildings at rear and erection of three storey building to provide 3 x 2-bedroom flats; alterations to frontage building including erection of four storey side and two storey rear extensions and roof extension to provide "/>
    <s v="PF"/>
    <s v="02/03/2012"/>
    <s v="29/05/2012"/>
    <x v="0"/>
    <s v="Nil"/>
    <s v=""/>
    <s v="BF"/>
    <x v="3"/>
    <s v="n/a"/>
    <x v="1"/>
    <n v="2.4E-2"/>
    <s v="31/03/2013"/>
    <x v="0"/>
    <d v="2015-03-31T00:00:00"/>
    <x v="1"/>
    <s v="P"/>
    <m/>
    <n v="1"/>
    <n v="3"/>
    <n v="0"/>
    <n v="0"/>
    <n v="3"/>
    <n v="0"/>
    <n v="0"/>
    <n v="0"/>
    <n v="0"/>
    <n v="0"/>
    <n v="0"/>
    <n v="3"/>
    <n v="0"/>
    <n v="0"/>
    <n v="0"/>
    <n v="0"/>
    <n v="0"/>
    <n v="0"/>
    <n v="0"/>
    <n v="0"/>
    <n v="0"/>
    <n v="0"/>
    <n v="0"/>
    <n v="0"/>
    <n v="0"/>
    <n v="0"/>
    <n v="0"/>
    <n v="0"/>
    <n v="0"/>
    <n v="0"/>
    <m/>
    <n v="3"/>
    <n v="0"/>
    <n v="0"/>
    <n v="0"/>
    <n v="0"/>
    <n v="0"/>
    <n v="0"/>
    <n v="0"/>
    <n v="0"/>
    <n v="0"/>
    <n v="0"/>
    <n v="0"/>
    <n v="0"/>
    <n v="0"/>
    <n v="0"/>
    <n v="0"/>
    <n v="0"/>
    <n v="0"/>
    <n v="0"/>
    <n v="0"/>
    <n v="0"/>
    <n v="0"/>
    <n v="0"/>
    <n v="0"/>
    <n v="0"/>
    <n v="0"/>
    <n v="1"/>
    <m/>
    <x v="0"/>
    <x v="0"/>
    <x v="0"/>
    <x v="0"/>
    <x v="0"/>
  </r>
  <r>
    <x v="0"/>
    <s v="2011/5621"/>
    <s v=""/>
    <m/>
    <s v=""/>
    <s v="32"/>
    <s v="York Road"/>
    <s v="SW11"/>
    <s v="3QJ"/>
    <n v="526962"/>
    <n v="176159"/>
    <x v="0"/>
    <s v="31/03/2014"/>
    <s v="31/03/2015"/>
    <n v="0"/>
    <n v="17"/>
    <n v="17"/>
    <s v="Demolition of existing building, and construction of new six-storey building to provide 17 self contained flats."/>
    <s v="PFLA"/>
    <s v="23/12/2011"/>
    <s v="30/03/2012"/>
    <x v="0"/>
    <s v="Nil"/>
    <s v=""/>
    <s v="BF"/>
    <x v="0"/>
    <s v="NB"/>
    <x v="0"/>
    <n v="0.121"/>
    <s v="31/03/2014"/>
    <x v="0"/>
    <d v="2015-03-31T00:00:00"/>
    <x v="0"/>
    <s v="HAAR"/>
    <m/>
    <n v="2"/>
    <n v="17"/>
    <n v="0"/>
    <n v="0"/>
    <n v="9"/>
    <n v="6"/>
    <n v="2"/>
    <n v="0"/>
    <n v="0"/>
    <n v="0"/>
    <n v="0"/>
    <n v="9"/>
    <n v="6"/>
    <n v="2"/>
    <n v="0"/>
    <n v="0"/>
    <n v="0"/>
    <n v="0"/>
    <n v="0"/>
    <n v="0"/>
    <n v="0"/>
    <n v="0"/>
    <n v="0"/>
    <n v="0"/>
    <n v="0"/>
    <n v="0"/>
    <n v="0"/>
    <n v="0"/>
    <n v="0"/>
    <n v="0"/>
    <m/>
    <n v="17"/>
    <n v="0"/>
    <n v="0"/>
    <n v="0"/>
    <n v="0"/>
    <n v="0"/>
    <n v="0"/>
    <n v="0"/>
    <n v="0"/>
    <n v="0"/>
    <n v="0"/>
    <n v="0"/>
    <n v="0"/>
    <n v="0"/>
    <n v="0"/>
    <n v="0"/>
    <n v="0"/>
    <n v="0"/>
    <n v="0"/>
    <n v="0"/>
    <n v="0"/>
    <n v="0"/>
    <n v="0"/>
    <n v="0"/>
    <n v="0"/>
    <n v="0"/>
    <n v="1"/>
    <m/>
    <x v="0"/>
    <x v="0"/>
    <x v="0"/>
    <x v="0"/>
    <x v="0"/>
  </r>
  <r>
    <x v="0"/>
    <s v="2011/5637"/>
    <s v=""/>
    <s v=""/>
    <s v=""/>
    <s v="46"/>
    <s v="Anhalt Road"/>
    <s v="SW11"/>
    <s v="4NX"/>
    <n v="527410"/>
    <n v="177203"/>
    <x v="0"/>
    <s v="19/07/2012"/>
    <s v="31/03/2015"/>
    <n v="1"/>
    <n v="1"/>
    <n v="0"/>
    <s v="Demolition of existing house and construction of new three-storey plus basement level 4-bedroom house with second floor level roof terrace."/>
    <s v="PF"/>
    <s v="03/01/2012"/>
    <s v="16/03/2012"/>
    <x v="0"/>
    <s v="Nil"/>
    <s v=""/>
    <s v="BF"/>
    <x v="0"/>
    <s v="n/a"/>
    <x v="1"/>
    <n v="1.0999999999999999E-2"/>
    <s v="19/07/2012"/>
    <x v="0"/>
    <d v="2015-03-31T00:00:00"/>
    <x v="1"/>
    <s v="P"/>
    <m/>
    <n v="0"/>
    <n v="0"/>
    <n v="0"/>
    <n v="0"/>
    <n v="-1"/>
    <n v="0"/>
    <n v="0"/>
    <n v="1"/>
    <n v="0"/>
    <n v="0"/>
    <n v="0"/>
    <n v="0"/>
    <n v="0"/>
    <n v="0"/>
    <n v="0"/>
    <n v="0"/>
    <n v="0"/>
    <n v="0"/>
    <n v="-1"/>
    <n v="0"/>
    <n v="0"/>
    <n v="1"/>
    <n v="0"/>
    <n v="0"/>
    <n v="0"/>
    <n v="0"/>
    <n v="0"/>
    <n v="0"/>
    <n v="0"/>
    <n v="0"/>
    <m/>
    <n v="0"/>
    <n v="0"/>
    <n v="0"/>
    <n v="0"/>
    <n v="0"/>
    <n v="0"/>
    <n v="0"/>
    <n v="0"/>
    <n v="0"/>
    <n v="0"/>
    <n v="0"/>
    <n v="0"/>
    <n v="0"/>
    <n v="0"/>
    <n v="0"/>
    <n v="0"/>
    <n v="0"/>
    <n v="0"/>
    <n v="0"/>
    <n v="0"/>
    <n v="0"/>
    <n v="0"/>
    <n v="0"/>
    <n v="0"/>
    <n v="0"/>
    <n v="0"/>
    <n v="1"/>
    <m/>
    <x v="0"/>
    <x v="0"/>
    <x v="0"/>
    <x v="0"/>
    <x v="0"/>
  </r>
  <r>
    <x v="0"/>
    <s v="2011/5640"/>
    <s v=""/>
    <s v=""/>
    <s v=""/>
    <s v="1"/>
    <s v="Deodar Road"/>
    <s v="SW15"/>
    <s v="2NP"/>
    <n v="524278"/>
    <n v="175443"/>
    <x v="13"/>
    <s v="29/05/2014"/>
    <s v="31/01/2015"/>
    <n v="0"/>
    <n v="1"/>
    <n v="1"/>
    <s v="Alterations including erection of replacement roof with extension to provide stair access to roof terrace and installation of french doors to front elevation at ground and first floor levels with first floor front balcony in connection with use as a  3 be"/>
    <s v="PF"/>
    <s v="01/02/2012"/>
    <s v="16/04/2012"/>
    <x v="0"/>
    <s v="Nil"/>
    <s v=""/>
    <s v="BF"/>
    <x v="2"/>
    <s v="n/a"/>
    <x v="6"/>
    <n v="6.0000000000000001E-3"/>
    <s v="29/05/2014"/>
    <x v="0"/>
    <d v="2015-01-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7"/>
    <m/>
    <x v="0"/>
    <x v="0"/>
    <x v="0"/>
    <x v="0"/>
    <x v="0"/>
  </r>
  <r>
    <x v="0"/>
    <s v="2012/0052"/>
    <s v=""/>
    <s v=""/>
    <s v="Land rear of 76"/>
    <s v=""/>
    <s v="Lyford Road"/>
    <s v="SW18"/>
    <s v="3JW"/>
    <n v="527138"/>
    <n v="173218"/>
    <x v="16"/>
    <s v="31/03/2013"/>
    <s v="31/03/2015"/>
    <n v="0"/>
    <n v="1"/>
    <n v="1"/>
    <s v="Erection of part single, part two-storey house with basement. (Renewal of p.p. granted 17.09.2009)."/>
    <s v="PF"/>
    <s v="03/02/2012"/>
    <s v="25/05/2012"/>
    <x v="0"/>
    <s v="Nil"/>
    <s v=""/>
    <s v="Gdn"/>
    <x v="0"/>
    <s v="n/a"/>
    <x v="1"/>
    <n v="0.108"/>
    <s v="31/03/2013"/>
    <x v="0"/>
    <d v="2015-03-31T00:00:00"/>
    <x v="1"/>
    <s v="P"/>
    <m/>
    <n v="1"/>
    <n v="1"/>
    <n v="0"/>
    <n v="0"/>
    <n v="0"/>
    <n v="0"/>
    <n v="0"/>
    <n v="1"/>
    <n v="0"/>
    <n v="0"/>
    <n v="0"/>
    <n v="0"/>
    <n v="0"/>
    <n v="0"/>
    <n v="0"/>
    <n v="0"/>
    <n v="0"/>
    <n v="0"/>
    <n v="0"/>
    <n v="0"/>
    <n v="0"/>
    <n v="1"/>
    <n v="0"/>
    <n v="0"/>
    <n v="0"/>
    <n v="0"/>
    <n v="0"/>
    <n v="0"/>
    <n v="0"/>
    <n v="0"/>
    <m/>
    <n v="1"/>
    <n v="0"/>
    <n v="0"/>
    <n v="0"/>
    <n v="0"/>
    <n v="0"/>
    <n v="0"/>
    <n v="0"/>
    <n v="0"/>
    <n v="0"/>
    <n v="0"/>
    <n v="0"/>
    <n v="0"/>
    <n v="0"/>
    <n v="0"/>
    <n v="0"/>
    <n v="0"/>
    <n v="0"/>
    <n v="0"/>
    <n v="0"/>
    <n v="0"/>
    <n v="0"/>
    <n v="0"/>
    <n v="0"/>
    <n v="0"/>
    <n v="0"/>
    <n v="1"/>
    <m/>
    <x v="0"/>
    <x v="0"/>
    <x v="0"/>
    <x v="0"/>
    <x v="0"/>
  </r>
  <r>
    <x v="0"/>
    <s v="2012/0249"/>
    <s v=""/>
    <s v=""/>
    <s v=""/>
    <s v="1"/>
    <s v="St James's Close"/>
    <s v="SW17"/>
    <s v="7RU"/>
    <n v="527727"/>
    <n v="172861"/>
    <x v="7"/>
    <s v="04/02/2013"/>
    <s v="31/03/2015"/>
    <n v="0"/>
    <n v="1"/>
    <n v="1"/>
    <s v="Erection of new dwelling and refurbishment of existing dwellings 1 &amp; 2 St James's Close including roof extension and rear extensions."/>
    <s v="PF"/>
    <s v="13/02/2012"/>
    <s v="16/03/2012"/>
    <x v="0"/>
    <s v="Nil"/>
    <s v=""/>
    <s v="BF"/>
    <x v="0"/>
    <s v="n/a"/>
    <x v="1"/>
    <n v="4.1000000000000002E-2"/>
    <s v="04/02/2013"/>
    <x v="0"/>
    <d v="2015-03-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1"/>
    <m/>
    <x v="0"/>
    <x v="0"/>
    <x v="0"/>
    <x v="0"/>
    <x v="0"/>
  </r>
  <r>
    <x v="0"/>
    <s v="2012/0303"/>
    <s v="The Exchange"/>
    <s v=""/>
    <s v="Former Job Centre"/>
    <s v=""/>
    <s v="Beechmore Road"/>
    <s v="SW11"/>
    <s v="4ES"/>
    <n v="527941"/>
    <n v="176628"/>
    <x v="17"/>
    <s v="16/05/2012"/>
    <s v="31/03/2015"/>
    <n v="0"/>
    <n v="9"/>
    <n v="9"/>
    <s v="Construction of four-storey buildings to the Battersea Park Road and Warriner Gardens frontages, providing nine townhouses, with basement car parking (18 spaces) accessed via a car lift off the Beechmore Road frontage."/>
    <s v="RP"/>
    <s v="03/02/2012"/>
    <s v="23/04/2012"/>
    <x v="0"/>
    <s v="APG"/>
    <s v="13/11/2012"/>
    <s v="BF"/>
    <x v="0"/>
    <s v="n/a"/>
    <x v="1"/>
    <n v="0.109"/>
    <s v="16/05/2012"/>
    <x v="0"/>
    <d v="2015-03-31T00:00:00"/>
    <x v="1"/>
    <s v="P"/>
    <m/>
    <n v="1"/>
    <n v="9"/>
    <n v="0"/>
    <n v="0"/>
    <n v="0"/>
    <n v="0"/>
    <n v="0"/>
    <n v="9"/>
    <n v="0"/>
    <n v="0"/>
    <n v="0"/>
    <n v="0"/>
    <n v="0"/>
    <n v="0"/>
    <n v="0"/>
    <n v="0"/>
    <n v="0"/>
    <n v="0"/>
    <n v="0"/>
    <n v="0"/>
    <n v="0"/>
    <n v="9"/>
    <n v="0"/>
    <n v="0"/>
    <n v="0"/>
    <n v="0"/>
    <n v="0"/>
    <n v="0"/>
    <n v="0"/>
    <n v="0"/>
    <m/>
    <n v="9"/>
    <n v="0"/>
    <n v="0"/>
    <n v="0"/>
    <n v="0"/>
    <n v="0"/>
    <n v="0"/>
    <n v="0"/>
    <n v="0"/>
    <n v="0"/>
    <n v="0"/>
    <n v="0"/>
    <n v="0"/>
    <n v="0"/>
    <n v="0"/>
    <n v="0"/>
    <n v="0"/>
    <n v="0"/>
    <n v="0"/>
    <n v="0"/>
    <n v="0"/>
    <n v="0"/>
    <n v="0"/>
    <n v="0"/>
    <n v="0"/>
    <n v="0"/>
    <n v="1"/>
    <s v="Y"/>
    <x v="0"/>
    <x v="0"/>
    <x v="0"/>
    <x v="0"/>
    <x v="0"/>
  </r>
  <r>
    <x v="0"/>
    <s v="2012/0629"/>
    <s v=""/>
    <s v=""/>
    <s v="Land rear of 44-48"/>
    <s v=""/>
    <s v="Lavender Hill"/>
    <s v="SW11"/>
    <s v="5RH"/>
    <n v="528381"/>
    <n v="175769"/>
    <x v="6"/>
    <s v="13/11/2012"/>
    <s v="31/03/2015"/>
    <n v="0"/>
    <n v="2"/>
    <n v="2"/>
    <s v="Construction first and second floor rear extension and mansard style roof extension to provide two new flats and rear terrace."/>
    <s v="PF"/>
    <s v="14/02/2012"/>
    <s v="21/05/2012"/>
    <x v="0"/>
    <s v="Nil"/>
    <s v=""/>
    <s v="BF"/>
    <x v="0"/>
    <s v="n/a"/>
    <x v="1"/>
    <n v="0.02"/>
    <s v="13/11/2012"/>
    <x v="0"/>
    <d v="2015-03-31T00:00:00"/>
    <x v="1"/>
    <s v="P"/>
    <m/>
    <n v="0"/>
    <n v="0"/>
    <n v="1"/>
    <n v="1"/>
    <n v="0"/>
    <n v="0"/>
    <n v="0"/>
    <n v="0"/>
    <n v="0"/>
    <n v="1"/>
    <n v="1"/>
    <n v="0"/>
    <n v="0"/>
    <n v="0"/>
    <n v="0"/>
    <n v="0"/>
    <n v="0"/>
    <n v="0"/>
    <n v="0"/>
    <n v="0"/>
    <n v="0"/>
    <n v="0"/>
    <n v="0"/>
    <n v="0"/>
    <n v="0"/>
    <n v="0"/>
    <n v="0"/>
    <n v="0"/>
    <n v="0"/>
    <n v="0"/>
    <m/>
    <n v="2"/>
    <n v="0"/>
    <n v="0"/>
    <n v="0"/>
    <n v="0"/>
    <n v="0"/>
    <n v="0"/>
    <n v="0"/>
    <n v="0"/>
    <n v="0"/>
    <n v="0"/>
    <n v="0"/>
    <n v="0"/>
    <n v="0"/>
    <n v="0"/>
    <n v="0"/>
    <n v="0"/>
    <n v="0"/>
    <n v="0"/>
    <n v="0"/>
    <n v="0"/>
    <n v="0"/>
    <n v="0"/>
    <n v="0"/>
    <n v="0"/>
    <n v="0"/>
    <n v="1"/>
    <m/>
    <x v="0"/>
    <x v="0"/>
    <x v="0"/>
    <x v="0"/>
    <x v="0"/>
  </r>
  <r>
    <x v="0"/>
    <s v="2012/0705"/>
    <s v=""/>
    <s v=""/>
    <s v=""/>
    <s v="5"/>
    <s v="Boutflower Road"/>
    <s v="SW11"/>
    <s v="1RE"/>
    <n v="527240"/>
    <n v="175125"/>
    <x v="2"/>
    <s v="25/02/2013"/>
    <s v="31/03/2015"/>
    <n v="0"/>
    <n v="2"/>
    <n v="2"/>
    <s v="Change of use of ground floor from retail (use class A1) and upper floors from house of multiple occupation (use class sui generis) to three self-contained flats (use class C3) with associated works including excavation of basement and rear lightwell, con"/>
    <s v="PF"/>
    <s v="23/04/2012"/>
    <s v="16/07/2012"/>
    <x v="0"/>
    <s v="Nil"/>
    <s v=""/>
    <s v="BF"/>
    <x v="2"/>
    <s v="n/a"/>
    <x v="8"/>
    <n v="6.0000000000000001E-3"/>
    <s v="25/02/2013"/>
    <x v="0"/>
    <d v="2015-03-31T00:00:00"/>
    <x v="1"/>
    <s v="P"/>
    <m/>
    <n v="0"/>
    <n v="0"/>
    <n v="0"/>
    <n v="0"/>
    <n v="1"/>
    <n v="1"/>
    <n v="0"/>
    <n v="0"/>
    <n v="0"/>
    <n v="0"/>
    <n v="0"/>
    <n v="1"/>
    <n v="1"/>
    <n v="0"/>
    <n v="0"/>
    <n v="0"/>
    <n v="0"/>
    <n v="0"/>
    <n v="0"/>
    <n v="0"/>
    <n v="0"/>
    <n v="0"/>
    <n v="0"/>
    <n v="0"/>
    <n v="0"/>
    <n v="0"/>
    <n v="0"/>
    <n v="0"/>
    <n v="0"/>
    <n v="0"/>
    <m/>
    <n v="2"/>
    <n v="0"/>
    <n v="0"/>
    <n v="0"/>
    <n v="0"/>
    <n v="0"/>
    <n v="0"/>
    <n v="0"/>
    <n v="0"/>
    <n v="0"/>
    <n v="0"/>
    <n v="0"/>
    <n v="0"/>
    <n v="0"/>
    <n v="0"/>
    <n v="0"/>
    <n v="0"/>
    <n v="0"/>
    <n v="0"/>
    <n v="0"/>
    <n v="0"/>
    <n v="0"/>
    <n v="0"/>
    <n v="0"/>
    <n v="0"/>
    <n v="0"/>
    <n v="7"/>
    <m/>
    <x v="0"/>
    <x v="0"/>
    <x v="0"/>
    <x v="0"/>
    <x v="0"/>
  </r>
  <r>
    <x v="0"/>
    <s v="2012/0784"/>
    <s v=""/>
    <s v=""/>
    <s v=""/>
    <s v="219"/>
    <s v="Latchmere Road"/>
    <s v="SW11"/>
    <s v="2LA"/>
    <n v="527800"/>
    <n v="175581"/>
    <x v="6"/>
    <s v="17/04/2013"/>
    <s v="31/03/2015"/>
    <n v="1"/>
    <n v="2"/>
    <n v="1"/>
    <s v="Conversion of existing ground floor flat and basement into 2 x flats."/>
    <s v="RP"/>
    <s v="29/02/2012"/>
    <s v="04/07/2012"/>
    <x v="0"/>
    <s v="APG"/>
    <s v="28/11/2012"/>
    <s v="BF"/>
    <x v="1"/>
    <s v="O"/>
    <x v="3"/>
    <n v="1.2E-2"/>
    <s v="17/04/2013"/>
    <x v="0"/>
    <d v="2015-03-31T00:00:00"/>
    <x v="1"/>
    <s v="P"/>
    <m/>
    <n v="0"/>
    <n v="0"/>
    <n v="0"/>
    <n v="1"/>
    <n v="1"/>
    <n v="-1"/>
    <n v="0"/>
    <n v="0"/>
    <n v="0"/>
    <n v="0"/>
    <n v="1"/>
    <n v="1"/>
    <n v="-1"/>
    <n v="0"/>
    <n v="0"/>
    <n v="0"/>
    <n v="0"/>
    <n v="0"/>
    <n v="0"/>
    <n v="0"/>
    <n v="0"/>
    <n v="0"/>
    <n v="0"/>
    <n v="0"/>
    <n v="0"/>
    <n v="0"/>
    <n v="0"/>
    <n v="0"/>
    <n v="0"/>
    <n v="0"/>
    <m/>
    <n v="1"/>
    <n v="0"/>
    <n v="0"/>
    <n v="0"/>
    <n v="0"/>
    <n v="0"/>
    <n v="0"/>
    <n v="0"/>
    <n v="0"/>
    <n v="0"/>
    <n v="0"/>
    <n v="0"/>
    <n v="0"/>
    <n v="0"/>
    <n v="0"/>
    <n v="0"/>
    <n v="0"/>
    <n v="0"/>
    <n v="0"/>
    <n v="0"/>
    <n v="0"/>
    <n v="0"/>
    <n v="0"/>
    <n v="0"/>
    <n v="0"/>
    <n v="0"/>
    <n v="7"/>
    <m/>
    <x v="0"/>
    <x v="0"/>
    <x v="0"/>
    <x v="0"/>
    <x v="0"/>
  </r>
  <r>
    <x v="0"/>
    <s v="2012/0793"/>
    <s v=""/>
    <s v=""/>
    <s v="Newton Preparatory School"/>
    <s v="149"/>
    <s v="Battersea Park Road"/>
    <s v="SW8"/>
    <s v="4BX"/>
    <n v="528917"/>
    <n v="176948"/>
    <x v="17"/>
    <s v="31/03/2013"/>
    <s v="31/03/2015"/>
    <n v="0"/>
    <n v="1"/>
    <n v="1"/>
    <s v="Erection of a part one and part two storey building to accommodate a covered bicycle shelter, a sports pavilion, changing rooms, a 3-bedroom schoolkeepers house in connection with the existing school; and associated car parking."/>
    <s v="PF"/>
    <s v="05/03/2012"/>
    <s v="19/04/2012"/>
    <x v="0"/>
    <s v="Nil"/>
    <s v=""/>
    <s v="BF"/>
    <x v="3"/>
    <s v="n/a"/>
    <x v="1"/>
    <n v="2.3E-2"/>
    <s v="31/03/2015"/>
    <x v="0"/>
    <d v="2015-03-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1"/>
    <s v="Y"/>
    <x v="0"/>
    <x v="1"/>
    <x v="0"/>
    <x v="0"/>
    <x v="0"/>
  </r>
  <r>
    <x v="0"/>
    <s v="2012/0904"/>
    <s v=""/>
    <s v=""/>
    <s v="Flats 67 and 68 Waterside Point"/>
    <s v="2"/>
    <s v="Anhalt Road"/>
    <s v="SW11"/>
    <s v="4PD"/>
    <n v="527369"/>
    <n v="177353"/>
    <x v="0"/>
    <s v="31/03/2015"/>
    <s v="31/03/2015"/>
    <n v="2"/>
    <n v="1"/>
    <n v="-1"/>
    <s v="Internal alterations in connection with the proposed amalgamation of units 67 and 68 to form one apartment."/>
    <s v="PF"/>
    <s v="04/04/2012"/>
    <s v="16/04/2012"/>
    <x v="0"/>
    <s v="Nil"/>
    <s v=""/>
    <s v="BF"/>
    <x v="1"/>
    <s v="n/a"/>
    <x v="7"/>
    <n v="8.1000000000000003E-2"/>
    <s v="31/03/2015"/>
    <x v="0"/>
    <d v="2015-03-31T00:00:00"/>
    <x v="1"/>
    <s v="P"/>
    <m/>
    <n v="0"/>
    <n v="0"/>
    <n v="0"/>
    <n v="0"/>
    <n v="-1"/>
    <n v="-1"/>
    <n v="0"/>
    <n v="1"/>
    <n v="0"/>
    <n v="0"/>
    <n v="0"/>
    <n v="-1"/>
    <n v="-1"/>
    <n v="0"/>
    <n v="1"/>
    <n v="0"/>
    <n v="0"/>
    <n v="0"/>
    <n v="0"/>
    <n v="0"/>
    <n v="0"/>
    <n v="0"/>
    <n v="0"/>
    <n v="0"/>
    <n v="0"/>
    <n v="0"/>
    <n v="0"/>
    <n v="0"/>
    <n v="0"/>
    <n v="0"/>
    <m/>
    <n v="-1"/>
    <n v="0"/>
    <n v="0"/>
    <n v="0"/>
    <n v="0"/>
    <n v="0"/>
    <n v="0"/>
    <n v="0"/>
    <n v="0"/>
    <n v="0"/>
    <n v="0"/>
    <n v="0"/>
    <n v="0"/>
    <n v="0"/>
    <n v="0"/>
    <n v="0"/>
    <n v="0"/>
    <n v="0"/>
    <n v="0"/>
    <n v="0"/>
    <n v="0"/>
    <n v="0"/>
    <n v="0"/>
    <n v="0"/>
    <n v="0"/>
    <n v="0"/>
    <n v="7"/>
    <m/>
    <x v="0"/>
    <x v="0"/>
    <x v="0"/>
    <x v="0"/>
    <x v="0"/>
  </r>
  <r>
    <x v="0"/>
    <s v="2012/1515"/>
    <s v=""/>
    <s v=""/>
    <s v=""/>
    <s v="31-33"/>
    <s v="Elsynge Road"/>
    <s v="SW18"/>
    <s v="2HR"/>
    <n v="526687"/>
    <n v="174909"/>
    <x v="5"/>
    <s v="15/02/2013"/>
    <s v="31/03/2015"/>
    <n v="0"/>
    <n v="2"/>
    <n v="2"/>
    <s v="Change of use from a HMO to two single family dwellings."/>
    <s v="PF"/>
    <s v="21/05/2012"/>
    <s v="21/06/2012"/>
    <x v="0"/>
    <s v="Nil"/>
    <s v=""/>
    <s v="BF"/>
    <x v="1"/>
    <s v="n/a"/>
    <x v="1"/>
    <n v="3.1E-2"/>
    <s v="15/02/2013"/>
    <x v="0"/>
    <d v="2015-03-31T00:00:00"/>
    <x v="1"/>
    <s v="P"/>
    <m/>
    <n v="0"/>
    <n v="0"/>
    <n v="0"/>
    <n v="0"/>
    <n v="0"/>
    <n v="0"/>
    <n v="0"/>
    <n v="2"/>
    <n v="0"/>
    <n v="0"/>
    <n v="0"/>
    <n v="0"/>
    <n v="0"/>
    <n v="0"/>
    <n v="0"/>
    <n v="0"/>
    <n v="0"/>
    <n v="0"/>
    <n v="0"/>
    <n v="0"/>
    <n v="0"/>
    <n v="2"/>
    <n v="0"/>
    <n v="0"/>
    <n v="0"/>
    <n v="0"/>
    <n v="0"/>
    <n v="0"/>
    <n v="0"/>
    <n v="0"/>
    <m/>
    <n v="2"/>
    <n v="0"/>
    <n v="0"/>
    <n v="0"/>
    <n v="0"/>
    <n v="0"/>
    <n v="0"/>
    <n v="0"/>
    <n v="0"/>
    <n v="0"/>
    <n v="0"/>
    <n v="0"/>
    <n v="0"/>
    <n v="0"/>
    <n v="0"/>
    <n v="0"/>
    <n v="0"/>
    <n v="0"/>
    <n v="0"/>
    <n v="0"/>
    <n v="0"/>
    <n v="0"/>
    <n v="0"/>
    <n v="0"/>
    <n v="0"/>
    <n v="0"/>
    <n v="7"/>
    <m/>
    <x v="0"/>
    <x v="0"/>
    <x v="0"/>
    <x v="0"/>
    <x v="0"/>
  </r>
  <r>
    <x v="0"/>
    <s v="2012/1648"/>
    <s v=""/>
    <s v=""/>
    <s v="Travis Perkins Builders Merchants 36A &amp; 51-53"/>
    <s v="36A"/>
    <s v="Old Devonshire Road"/>
    <s v="SW12"/>
    <s v="9RA"/>
    <n v="528785"/>
    <n v="173536"/>
    <x v="9"/>
    <s v="11/02/2013"/>
    <s v="15/12/2014"/>
    <n v="0"/>
    <n v="37"/>
    <n v="37"/>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x v="0"/>
    <s v="Nil"/>
    <s v=""/>
    <s v="BF"/>
    <x v="0"/>
    <s v="NB"/>
    <x v="0"/>
    <n v="8.0000000000000002E-3"/>
    <s v="11/02/2013"/>
    <x v="0"/>
    <d v="2014-12-15T00:00:00"/>
    <x v="1"/>
    <s v="P"/>
    <m/>
    <n v="5"/>
    <n v="36"/>
    <n v="0"/>
    <n v="11"/>
    <n v="21"/>
    <n v="5"/>
    <n v="0"/>
    <n v="0"/>
    <n v="0"/>
    <n v="0"/>
    <n v="11"/>
    <n v="20"/>
    <n v="2"/>
    <n v="0"/>
    <n v="0"/>
    <n v="0"/>
    <n v="0"/>
    <n v="0"/>
    <n v="1"/>
    <n v="3"/>
    <n v="0"/>
    <n v="0"/>
    <n v="0"/>
    <n v="0"/>
    <n v="0"/>
    <n v="0"/>
    <n v="0"/>
    <n v="0"/>
    <n v="0"/>
    <n v="0"/>
    <m/>
    <n v="37"/>
    <n v="0"/>
    <n v="0"/>
    <n v="0"/>
    <n v="0"/>
    <n v="0"/>
    <n v="0"/>
    <n v="0"/>
    <n v="0"/>
    <n v="0"/>
    <n v="0"/>
    <n v="0"/>
    <n v="0"/>
    <n v="0"/>
    <n v="0"/>
    <n v="0"/>
    <n v="0"/>
    <n v="0"/>
    <n v="0"/>
    <n v="0"/>
    <n v="0"/>
    <n v="0"/>
    <n v="0"/>
    <n v="0"/>
    <n v="0"/>
    <n v="0"/>
    <n v="1"/>
    <m/>
    <x v="0"/>
    <x v="0"/>
    <x v="0"/>
    <x v="0"/>
    <x v="0"/>
  </r>
  <r>
    <x v="0"/>
    <s v="2012/1648"/>
    <s v=""/>
    <s v=""/>
    <s v="Travis Perkins Builders Merchants 36A &amp; 51-53"/>
    <s v="36A"/>
    <s v="Old Devonshire Road"/>
    <s v="SW12"/>
    <s v="9RA"/>
    <n v="528785"/>
    <n v="173536"/>
    <x v="9"/>
    <s v="11/02/2013"/>
    <s v="20/01/2015"/>
    <n v="0"/>
    <n v="3"/>
    <n v="3"/>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x v="0"/>
    <s v="Nil"/>
    <s v=""/>
    <s v="BF"/>
    <x v="0"/>
    <s v="NB"/>
    <x v="0"/>
    <n v="4.0000000000000001E-3"/>
    <s v="11/02/2013"/>
    <x v="0"/>
    <d v="2015-01-20T00:00:00"/>
    <x v="0"/>
    <s v="HAAR"/>
    <m/>
    <n v="0"/>
    <n v="3"/>
    <n v="0"/>
    <n v="0"/>
    <n v="0"/>
    <n v="3"/>
    <n v="0"/>
    <n v="0"/>
    <n v="0"/>
    <n v="0"/>
    <n v="0"/>
    <n v="0"/>
    <n v="0"/>
    <n v="0"/>
    <n v="0"/>
    <n v="0"/>
    <n v="0"/>
    <n v="0"/>
    <n v="0"/>
    <n v="3"/>
    <n v="0"/>
    <n v="0"/>
    <n v="0"/>
    <n v="0"/>
    <n v="0"/>
    <n v="0"/>
    <n v="0"/>
    <n v="0"/>
    <n v="0"/>
    <n v="0"/>
    <m/>
    <n v="3"/>
    <n v="0"/>
    <n v="0"/>
    <n v="0"/>
    <n v="0"/>
    <n v="0"/>
    <n v="0"/>
    <n v="0"/>
    <n v="0"/>
    <n v="0"/>
    <n v="0"/>
    <n v="0"/>
    <n v="0"/>
    <n v="0"/>
    <n v="0"/>
    <n v="0"/>
    <n v="0"/>
    <n v="0"/>
    <n v="0"/>
    <n v="0"/>
    <n v="0"/>
    <n v="0"/>
    <n v="0"/>
    <n v="0"/>
    <n v="0"/>
    <n v="0"/>
    <n v="1"/>
    <m/>
    <x v="0"/>
    <x v="0"/>
    <x v="0"/>
    <x v="0"/>
    <x v="0"/>
  </r>
  <r>
    <x v="0"/>
    <s v="2012/1648"/>
    <s v=""/>
    <s v=""/>
    <s v="Travis Perkins Builders Merchants 36A &amp; 51-53"/>
    <s v="36A"/>
    <s v="Old Devonshire Road"/>
    <s v="SW12"/>
    <s v="9RA"/>
    <n v="528785"/>
    <n v="173536"/>
    <x v="9"/>
    <s v="11/02/2013"/>
    <s v="20/01/2015"/>
    <n v="0"/>
    <n v="4"/>
    <n v="4"/>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x v="0"/>
    <s v="Nil"/>
    <s v=""/>
    <s v="BF"/>
    <x v="0"/>
    <s v="n/a"/>
    <x v="1"/>
    <n v="0"/>
    <s v="11/02/2013"/>
    <x v="0"/>
    <d v="2015-01-20T00:00:00"/>
    <x v="0"/>
    <s v="HASO"/>
    <m/>
    <n v="0"/>
    <n v="4"/>
    <n v="0"/>
    <n v="4"/>
    <n v="0"/>
    <n v="0"/>
    <n v="0"/>
    <n v="0"/>
    <n v="0"/>
    <n v="0"/>
    <n v="4"/>
    <n v="0"/>
    <n v="0"/>
    <n v="0"/>
    <n v="0"/>
    <n v="0"/>
    <n v="0"/>
    <n v="0"/>
    <n v="0"/>
    <n v="0"/>
    <n v="0"/>
    <n v="0"/>
    <n v="0"/>
    <n v="0"/>
    <n v="0"/>
    <n v="0"/>
    <n v="0"/>
    <n v="0"/>
    <n v="0"/>
    <n v="0"/>
    <m/>
    <n v="4"/>
    <n v="0"/>
    <n v="0"/>
    <n v="0"/>
    <n v="0"/>
    <n v="0"/>
    <n v="0"/>
    <n v="0"/>
    <n v="0"/>
    <n v="0"/>
    <n v="0"/>
    <n v="0"/>
    <n v="0"/>
    <n v="0"/>
    <n v="0"/>
    <n v="0"/>
    <n v="0"/>
    <n v="0"/>
    <n v="0"/>
    <n v="0"/>
    <n v="0"/>
    <n v="0"/>
    <n v="0"/>
    <n v="0"/>
    <n v="0"/>
    <n v="0"/>
    <n v="1"/>
    <m/>
    <x v="0"/>
    <x v="0"/>
    <x v="0"/>
    <x v="0"/>
    <x v="0"/>
  </r>
  <r>
    <x v="0"/>
    <s v="2012/2200"/>
    <s v=""/>
    <s v=""/>
    <s v=""/>
    <s v="17 &amp; 17a"/>
    <s v="Oakhill Road"/>
    <s v="SW15"/>
    <s v="2QJ"/>
    <n v="524688"/>
    <n v="174919"/>
    <x v="8"/>
    <s v="31/03/2013"/>
    <s v="31/03/2015"/>
    <n v="2"/>
    <n v="2"/>
    <n v="0"/>
    <s v="Demolition of existing houses and erection of a pair of two-storey (with accommodation at basement and roof levels) semi-detached houses including front lightwells and off-street parking.  Amendments to planning permission ref: 2011/2703 dated 17/10/11 to"/>
    <s v="PF"/>
    <s v="11/05/2012"/>
    <s v="24/08/2012"/>
    <x v="0"/>
    <s v="Nil"/>
    <s v=""/>
    <s v="BF"/>
    <x v="0"/>
    <s v="n/a"/>
    <x v="1"/>
    <n v="9.6000000000000002E-2"/>
    <s v="31/03/2013"/>
    <x v="0"/>
    <d v="2015-03-31T00:00:00"/>
    <x v="1"/>
    <s v="P"/>
    <m/>
    <n v="0"/>
    <n v="2"/>
    <n v="0"/>
    <n v="0"/>
    <n v="0"/>
    <n v="0"/>
    <n v="-2"/>
    <n v="2"/>
    <n v="0"/>
    <n v="0"/>
    <n v="0"/>
    <n v="0"/>
    <n v="0"/>
    <n v="0"/>
    <n v="0"/>
    <n v="0"/>
    <n v="0"/>
    <n v="0"/>
    <n v="0"/>
    <n v="0"/>
    <n v="-2"/>
    <n v="2"/>
    <n v="0"/>
    <n v="0"/>
    <n v="0"/>
    <n v="0"/>
    <n v="0"/>
    <n v="0"/>
    <n v="0"/>
    <n v="0"/>
    <m/>
    <n v="0"/>
    <n v="0"/>
    <n v="0"/>
    <n v="0"/>
    <n v="0"/>
    <n v="0"/>
    <n v="0"/>
    <n v="0"/>
    <n v="0"/>
    <n v="0"/>
    <n v="0"/>
    <n v="0"/>
    <n v="0"/>
    <n v="0"/>
    <n v="0"/>
    <n v="0"/>
    <n v="0"/>
    <n v="0"/>
    <n v="0"/>
    <n v="0"/>
    <n v="0"/>
    <n v="0"/>
    <n v="0"/>
    <n v="0"/>
    <n v="0"/>
    <n v="0"/>
    <n v="1"/>
    <m/>
    <x v="0"/>
    <x v="0"/>
    <x v="0"/>
    <x v="0"/>
    <x v="0"/>
  </r>
  <r>
    <x v="0"/>
    <s v="2012/2281"/>
    <s v=""/>
    <s v=""/>
    <s v=""/>
    <s v="53"/>
    <s v="Bedford Hill"/>
    <s v="SW12"/>
    <s v="9EZ"/>
    <n v="528674"/>
    <n v="173249"/>
    <x v="9"/>
    <s v="24/04/2014"/>
    <s v="10/03/2015"/>
    <n v="0"/>
    <n v="1"/>
    <n v="1"/>
    <s v="Construction of a roof extension providing an additional storey of accommodation and extension over the back addition to provide a 1-bedroom flat."/>
    <s v="PF"/>
    <s v="14/05/2012"/>
    <s v="30/08/2012"/>
    <x v="0"/>
    <s v="Nil"/>
    <s v=""/>
    <s v="BF"/>
    <x v="0"/>
    <s v="n/a"/>
    <x v="1"/>
    <n v="3.0000000000000001E-3"/>
    <s v="24/04/2014"/>
    <x v="0"/>
    <d v="2015-03-10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1"/>
    <m/>
    <x v="3"/>
    <x v="0"/>
    <x v="0"/>
    <x v="0"/>
    <x v="0"/>
  </r>
  <r>
    <x v="0"/>
    <s v="2012/2303"/>
    <s v=""/>
    <s v=""/>
    <s v="St. Christophers Centre, Wheeler Court"/>
    <s v=""/>
    <s v="Plough Road"/>
    <s v="SW11"/>
    <s v="2AX"/>
    <n v="526645"/>
    <n v="175719"/>
    <x v="18"/>
    <s v="03/10/2013"/>
    <s v="22/05/2014"/>
    <n v="0"/>
    <n v="6"/>
    <n v="6"/>
    <s v="Alterations in conjunction with the change of use of existing health care centre into six flats (two 1-bedroom and four 2-bedroom flats)."/>
    <s v="PF"/>
    <s v="29/05/2012"/>
    <s v="24/08/2012"/>
    <x v="0"/>
    <s v="Nil"/>
    <s v=""/>
    <s v="BF"/>
    <x v="2"/>
    <s v="n/a"/>
    <x v="9"/>
    <n v="2.4E-2"/>
    <s v="03/10/2013"/>
    <x v="0"/>
    <d v="2014-05-22T00:00:00"/>
    <x v="2"/>
    <s v="C"/>
    <m/>
    <n v="0"/>
    <n v="0"/>
    <n v="0"/>
    <n v="2"/>
    <n v="4"/>
    <n v="0"/>
    <n v="0"/>
    <n v="0"/>
    <n v="0"/>
    <n v="0"/>
    <n v="2"/>
    <n v="4"/>
    <n v="0"/>
    <n v="0"/>
    <n v="0"/>
    <n v="0"/>
    <n v="0"/>
    <n v="0"/>
    <n v="0"/>
    <n v="0"/>
    <n v="0"/>
    <n v="0"/>
    <n v="0"/>
    <n v="0"/>
    <n v="0"/>
    <n v="0"/>
    <n v="0"/>
    <n v="0"/>
    <n v="0"/>
    <n v="0"/>
    <m/>
    <n v="6"/>
    <n v="0"/>
    <n v="0"/>
    <n v="0"/>
    <n v="0"/>
    <n v="0"/>
    <n v="0"/>
    <n v="0"/>
    <n v="0"/>
    <n v="0"/>
    <n v="0"/>
    <n v="0"/>
    <n v="0"/>
    <n v="0"/>
    <n v="0"/>
    <n v="0"/>
    <n v="0"/>
    <n v="0"/>
    <n v="0"/>
    <n v="0"/>
    <n v="0"/>
    <n v="0"/>
    <n v="0"/>
    <n v="0"/>
    <n v="0"/>
    <n v="0"/>
    <n v="7"/>
    <s v="Y"/>
    <x v="0"/>
    <x v="0"/>
    <x v="0"/>
    <x v="0"/>
    <x v="0"/>
  </r>
  <r>
    <x v="0"/>
    <s v="2012/2442"/>
    <s v=""/>
    <s v=""/>
    <s v=""/>
    <s v="150-152"/>
    <s v="Putney High Street"/>
    <s v="SW15"/>
    <s v="1RR"/>
    <n v="523970"/>
    <n v="175165"/>
    <x v="13"/>
    <s v="12/09/2012"/>
    <s v="15/10/2014"/>
    <n v="3"/>
    <n v="5"/>
    <n v="2"/>
    <s v="Alterations including erection of a side/rear extension at first and second floor levels in connection with use of upper floors as 5 flats."/>
    <s v="PF"/>
    <s v="24/05/2012"/>
    <s v="12/09/2012"/>
    <x v="0"/>
    <s v="Nil"/>
    <s v=""/>
    <s v="BF"/>
    <x v="3"/>
    <s v="n/a"/>
    <x v="6"/>
    <n v="8.9999999999999993E-3"/>
    <s v="12/09/2012"/>
    <x v="0"/>
    <d v="2014-10-15T00:00:00"/>
    <x v="1"/>
    <s v="P"/>
    <m/>
    <n v="0"/>
    <n v="0"/>
    <n v="0"/>
    <n v="1"/>
    <n v="4"/>
    <n v="-3"/>
    <n v="0"/>
    <n v="0"/>
    <n v="0"/>
    <n v="0"/>
    <n v="1"/>
    <n v="4"/>
    <n v="-3"/>
    <n v="0"/>
    <n v="0"/>
    <n v="0"/>
    <n v="0"/>
    <n v="0"/>
    <n v="0"/>
    <n v="0"/>
    <n v="0"/>
    <n v="0"/>
    <n v="0"/>
    <n v="0"/>
    <n v="0"/>
    <n v="0"/>
    <n v="0"/>
    <n v="0"/>
    <n v="0"/>
    <n v="0"/>
    <m/>
    <n v="2"/>
    <n v="0"/>
    <n v="0"/>
    <n v="0"/>
    <n v="0"/>
    <n v="0"/>
    <n v="0"/>
    <n v="0"/>
    <n v="0"/>
    <n v="0"/>
    <n v="0"/>
    <n v="0"/>
    <n v="0"/>
    <n v="0"/>
    <n v="0"/>
    <n v="0"/>
    <n v="0"/>
    <n v="0"/>
    <n v="0"/>
    <n v="0"/>
    <n v="0"/>
    <n v="0"/>
    <n v="0"/>
    <n v="0"/>
    <n v="0"/>
    <n v="0"/>
    <n v="1"/>
    <m/>
    <x v="2"/>
    <x v="0"/>
    <x v="0"/>
    <x v="0"/>
    <x v="0"/>
  </r>
  <r>
    <x v="0"/>
    <s v="2012/2573"/>
    <s v=""/>
    <s v=""/>
    <s v=""/>
    <s v="143"/>
    <s v="Lower Richmond Road"/>
    <s v="SW15"/>
    <s v="1EZ"/>
    <n v="523503"/>
    <n v="175838"/>
    <x v="13"/>
    <s v="28/10/2013"/>
    <s v="31/03/2015"/>
    <n v="0"/>
    <n v="3"/>
    <n v="3"/>
    <s v="Alterations including excavation of basement, erection of single storey rear/side extension, first and second floor level extensions and formation of roof terraces at third and first floor levels in connection with use as three flats with shop unit retain"/>
    <s v="PF"/>
    <s v="29/05/2012"/>
    <s v="24/08/2012"/>
    <x v="0"/>
    <s v="Nil"/>
    <s v=""/>
    <s v="BF"/>
    <x v="3"/>
    <s v="n/a"/>
    <x v="8"/>
    <n v="8.9999999999999993E-3"/>
    <s v="28/10/2013"/>
    <x v="0"/>
    <d v="2015-03-31T00:00:00"/>
    <x v="1"/>
    <s v="P"/>
    <m/>
    <n v="0"/>
    <n v="0"/>
    <n v="0"/>
    <n v="0"/>
    <n v="3"/>
    <n v="0"/>
    <n v="0"/>
    <n v="0"/>
    <n v="0"/>
    <n v="0"/>
    <n v="0"/>
    <n v="3"/>
    <n v="0"/>
    <n v="0"/>
    <n v="0"/>
    <n v="0"/>
    <n v="0"/>
    <n v="0"/>
    <n v="0"/>
    <n v="0"/>
    <n v="0"/>
    <n v="0"/>
    <n v="0"/>
    <n v="0"/>
    <n v="0"/>
    <n v="0"/>
    <n v="0"/>
    <n v="0"/>
    <n v="0"/>
    <n v="0"/>
    <m/>
    <n v="3"/>
    <n v="0"/>
    <n v="0"/>
    <n v="0"/>
    <n v="0"/>
    <n v="0"/>
    <n v="0"/>
    <n v="0"/>
    <n v="0"/>
    <n v="0"/>
    <n v="0"/>
    <n v="0"/>
    <n v="0"/>
    <n v="0"/>
    <n v="0"/>
    <n v="0"/>
    <n v="0"/>
    <n v="0"/>
    <n v="0"/>
    <n v="0"/>
    <n v="0"/>
    <n v="0"/>
    <n v="0"/>
    <n v="0"/>
    <n v="0"/>
    <n v="0"/>
    <n v="1"/>
    <m/>
    <x v="0"/>
    <x v="0"/>
    <x v="0"/>
    <x v="0"/>
    <x v="0"/>
  </r>
  <r>
    <x v="0"/>
    <s v="2012/2619"/>
    <s v=""/>
    <s v=""/>
    <s v="4-7 Token Yard"/>
    <s v=""/>
    <s v="Putney High Street"/>
    <s v="SW15"/>
    <s v="1SR"/>
    <n v="524085"/>
    <n v="175344"/>
    <x v="13"/>
    <s v="31/03/2014"/>
    <s v="31/03/2015"/>
    <n v="0"/>
    <n v="4"/>
    <n v="4"/>
    <s v="Alterations including erection of three-storey extension and hip to gable roof extension to no.7; erection of front and rear dormers to nos. 4-6 in connection with use as four, three-bedroom houses."/>
    <s v="PF"/>
    <s v="08/06/2012"/>
    <s v="03/08/2012"/>
    <x v="0"/>
    <s v="Nil"/>
    <s v=""/>
    <s v="BF"/>
    <x v="3"/>
    <s v="n/a"/>
    <x v="9"/>
    <n v="1.7000000000000001E-2"/>
    <s v="31/03/2014"/>
    <x v="0"/>
    <d v="2015-03-31T00:00:00"/>
    <x v="1"/>
    <s v="P"/>
    <m/>
    <n v="0"/>
    <n v="0"/>
    <n v="0"/>
    <n v="0"/>
    <n v="0"/>
    <n v="4"/>
    <n v="0"/>
    <n v="0"/>
    <n v="0"/>
    <n v="0"/>
    <n v="0"/>
    <n v="0"/>
    <n v="0"/>
    <n v="0"/>
    <n v="0"/>
    <n v="0"/>
    <n v="0"/>
    <n v="0"/>
    <n v="0"/>
    <n v="4"/>
    <n v="0"/>
    <n v="0"/>
    <n v="0"/>
    <n v="0"/>
    <n v="0"/>
    <n v="0"/>
    <n v="0"/>
    <n v="0"/>
    <n v="0"/>
    <n v="0"/>
    <m/>
    <n v="4"/>
    <n v="0"/>
    <n v="0"/>
    <n v="0"/>
    <n v="0"/>
    <n v="0"/>
    <n v="0"/>
    <n v="0"/>
    <n v="0"/>
    <n v="0"/>
    <n v="0"/>
    <n v="0"/>
    <n v="0"/>
    <n v="0"/>
    <n v="0"/>
    <n v="0"/>
    <n v="0"/>
    <n v="0"/>
    <n v="0"/>
    <n v="0"/>
    <n v="0"/>
    <n v="0"/>
    <n v="0"/>
    <n v="0"/>
    <n v="0"/>
    <n v="0"/>
    <n v="1"/>
    <m/>
    <x v="2"/>
    <x v="0"/>
    <x v="0"/>
    <x v="0"/>
    <x v="0"/>
  </r>
  <r>
    <x v="0"/>
    <s v="2012/2974"/>
    <s v=""/>
    <s v=""/>
    <s v=""/>
    <s v="1"/>
    <s v="Roedean Crescent"/>
    <s v="SW15"/>
    <s v="5JX"/>
    <n v="521257"/>
    <n v="174694"/>
    <x v="19"/>
    <s v="31/03/2014"/>
    <s v="31/03/2015"/>
    <n v="1"/>
    <n v="2"/>
    <n v="1"/>
    <s v="Demolition of existing house and erection of two x two-storey houses with accommodation at basement and roof levels and access from Roedean Crescent."/>
    <s v="PF"/>
    <s v="19/07/2012"/>
    <s v="13/09/2012"/>
    <x v="0"/>
    <s v="Nil"/>
    <s v=""/>
    <s v="BF"/>
    <x v="0"/>
    <s v="n/a"/>
    <x v="1"/>
    <n v="8.7999999999999995E-2"/>
    <s v="31/03/2014"/>
    <x v="0"/>
    <d v="2015-03-31T00:00:00"/>
    <x v="1"/>
    <s v="P"/>
    <m/>
    <n v="0"/>
    <n v="0"/>
    <n v="0"/>
    <n v="0"/>
    <n v="0"/>
    <n v="0"/>
    <n v="-1"/>
    <n v="2"/>
    <n v="0"/>
    <n v="0"/>
    <n v="0"/>
    <n v="0"/>
    <n v="0"/>
    <n v="0"/>
    <n v="0"/>
    <n v="0"/>
    <n v="0"/>
    <n v="0"/>
    <n v="0"/>
    <n v="0"/>
    <n v="-1"/>
    <n v="2"/>
    <n v="0"/>
    <n v="0"/>
    <n v="0"/>
    <n v="0"/>
    <n v="0"/>
    <n v="0"/>
    <n v="0"/>
    <n v="0"/>
    <m/>
    <n v="1"/>
    <n v="0"/>
    <n v="0"/>
    <n v="0"/>
    <n v="0"/>
    <n v="0"/>
    <n v="0"/>
    <n v="0"/>
    <n v="0"/>
    <n v="0"/>
    <n v="0"/>
    <n v="0"/>
    <n v="0"/>
    <n v="0"/>
    <n v="0"/>
    <n v="0"/>
    <n v="0"/>
    <n v="0"/>
    <n v="0"/>
    <n v="0"/>
    <n v="0"/>
    <n v="0"/>
    <n v="0"/>
    <n v="0"/>
    <n v="0"/>
    <n v="0"/>
    <n v="1"/>
    <s v="Y"/>
    <x v="0"/>
    <x v="0"/>
    <x v="0"/>
    <x v="0"/>
    <x v="0"/>
  </r>
  <r>
    <x v="0"/>
    <s v="2012/3070"/>
    <s v=""/>
    <s v=""/>
    <s v=""/>
    <s v="116"/>
    <s v="Bennerley Road"/>
    <s v="SW11"/>
    <s v="6DY"/>
    <n v="527683"/>
    <n v="174877"/>
    <x v="2"/>
    <s v="04/02/2013"/>
    <s v="31/03/2015"/>
    <n v="1"/>
    <n v="1"/>
    <n v="0"/>
    <s v="Change of use of existing ground floor shop (Class A1) to ancillary accommodation to existing first floor flat (Class C3) to include excavation of basement with front lightwell, single storey rear extension, two storey side extension and new roof skylight"/>
    <s v="PF"/>
    <s v="03/07/2012"/>
    <s v="28/08/2012"/>
    <x v="0"/>
    <s v="Nil"/>
    <s v=""/>
    <s v="BF"/>
    <x v="2"/>
    <s v="n/a"/>
    <x v="8"/>
    <n v="8.0000000000000002E-3"/>
    <s v="04/02/2013"/>
    <x v="0"/>
    <d v="2015-03-31T00:00:00"/>
    <x v="1"/>
    <s v="P"/>
    <m/>
    <n v="0"/>
    <n v="0"/>
    <n v="0"/>
    <n v="0"/>
    <n v="0"/>
    <n v="-1"/>
    <n v="1"/>
    <n v="0"/>
    <n v="0"/>
    <n v="0"/>
    <n v="0"/>
    <n v="0"/>
    <n v="-1"/>
    <n v="0"/>
    <n v="0"/>
    <n v="0"/>
    <n v="0"/>
    <n v="0"/>
    <n v="0"/>
    <n v="0"/>
    <n v="1"/>
    <n v="0"/>
    <n v="0"/>
    <n v="0"/>
    <n v="0"/>
    <n v="0"/>
    <n v="0"/>
    <n v="0"/>
    <n v="0"/>
    <n v="0"/>
    <m/>
    <n v="0"/>
    <n v="0"/>
    <n v="0"/>
    <n v="0"/>
    <n v="0"/>
    <n v="0"/>
    <n v="0"/>
    <n v="0"/>
    <n v="0"/>
    <n v="0"/>
    <n v="0"/>
    <n v="0"/>
    <n v="0"/>
    <n v="0"/>
    <n v="0"/>
    <n v="0"/>
    <n v="0"/>
    <n v="0"/>
    <n v="0"/>
    <n v="0"/>
    <n v="0"/>
    <n v="0"/>
    <n v="0"/>
    <n v="0"/>
    <n v="0"/>
    <n v="0"/>
    <n v="7"/>
    <m/>
    <x v="0"/>
    <x v="0"/>
    <x v="0"/>
    <x v="0"/>
    <x v="0"/>
  </r>
  <r>
    <x v="0"/>
    <s v="2012/3087"/>
    <s v=""/>
    <s v=""/>
    <s v="134-136"/>
    <s v="136"/>
    <s v="Upper Richmond Road"/>
    <s v="SW15"/>
    <s v=""/>
    <n v="524270"/>
    <n v="174965"/>
    <x v="13"/>
    <s v="19/03/2013"/>
    <s v="31/03/2015"/>
    <n v="0"/>
    <n v="3"/>
    <n v="3"/>
    <s v="Erection of first and second floor rear extension, together with the erection of a roof extension to No. 136 in connection with the conversion of the upper two floors from Class A3 restaurant use to form 3 residential flats. Reconfiguration of existing fl"/>
    <s v="PF"/>
    <s v="27/06/2012"/>
    <s v="22/11/2012"/>
    <x v="0"/>
    <s v="Nil"/>
    <s v=""/>
    <s v="BF"/>
    <x v="3"/>
    <s v="n/a"/>
    <x v="9"/>
    <n v="1.9E-2"/>
    <s v="19/03/2013"/>
    <x v="0"/>
    <d v="2015-03-31T00:00:00"/>
    <x v="1"/>
    <s v="P"/>
    <m/>
    <n v="0"/>
    <n v="0"/>
    <n v="0"/>
    <n v="1"/>
    <n v="2"/>
    <n v="0"/>
    <n v="0"/>
    <n v="0"/>
    <n v="0"/>
    <n v="0"/>
    <n v="1"/>
    <n v="2"/>
    <n v="0"/>
    <n v="0"/>
    <n v="0"/>
    <n v="0"/>
    <n v="0"/>
    <n v="0"/>
    <n v="0"/>
    <n v="0"/>
    <n v="0"/>
    <n v="0"/>
    <n v="0"/>
    <n v="0"/>
    <n v="0"/>
    <n v="0"/>
    <n v="0"/>
    <n v="0"/>
    <n v="0"/>
    <n v="0"/>
    <m/>
    <n v="3"/>
    <n v="0"/>
    <n v="0"/>
    <n v="0"/>
    <n v="0"/>
    <n v="0"/>
    <n v="0"/>
    <n v="0"/>
    <n v="0"/>
    <n v="0"/>
    <n v="0"/>
    <n v="0"/>
    <n v="0"/>
    <n v="0"/>
    <n v="0"/>
    <n v="0"/>
    <n v="0"/>
    <n v="0"/>
    <n v="0"/>
    <n v="0"/>
    <n v="0"/>
    <n v="0"/>
    <n v="0"/>
    <n v="0"/>
    <n v="0"/>
    <n v="0"/>
    <n v="1"/>
    <m/>
    <x v="2"/>
    <x v="0"/>
    <x v="0"/>
    <x v="0"/>
    <x v="0"/>
  </r>
  <r>
    <x v="0"/>
    <s v="2012/3142"/>
    <s v=""/>
    <s v=""/>
    <s v=""/>
    <s v="70"/>
    <s v="Salcott Road"/>
    <s v="SW11"/>
    <s v="6DF"/>
    <n v="527579"/>
    <n v="174775"/>
    <x v="2"/>
    <s v="31/03/2014"/>
    <s v="31/03/2015"/>
    <n v="2"/>
    <n v="1"/>
    <n v="-1"/>
    <s v="Change of use from two flats to one dwellinghouse; enlargement of basement and rear lightwell; three storey side extension; enlarged front dormer window; raised ground floor rear extension; and rear roof extension."/>
    <s v="PF"/>
    <s v="06/07/2012"/>
    <s v="24/10/2012"/>
    <x v="0"/>
    <s v="Nil"/>
    <s v=""/>
    <s v="BF"/>
    <x v="2"/>
    <s v="n/a"/>
    <x v="5"/>
    <n v="1.9E-2"/>
    <s v="31/03/2014"/>
    <x v="0"/>
    <d v="2015-03-31T00:00:00"/>
    <x v="1"/>
    <s v="P"/>
    <m/>
    <n v="0"/>
    <n v="0"/>
    <n v="0"/>
    <n v="0"/>
    <n v="-2"/>
    <n v="0"/>
    <n v="1"/>
    <n v="0"/>
    <n v="0"/>
    <n v="0"/>
    <n v="0"/>
    <n v="-2"/>
    <n v="0"/>
    <n v="0"/>
    <n v="0"/>
    <n v="0"/>
    <n v="0"/>
    <n v="0"/>
    <n v="0"/>
    <n v="0"/>
    <n v="1"/>
    <n v="0"/>
    <n v="0"/>
    <n v="0"/>
    <n v="0"/>
    <n v="0"/>
    <n v="0"/>
    <n v="0"/>
    <n v="0"/>
    <n v="0"/>
    <m/>
    <n v="-1"/>
    <n v="0"/>
    <n v="0"/>
    <n v="0"/>
    <n v="0"/>
    <n v="0"/>
    <n v="0"/>
    <n v="0"/>
    <n v="0"/>
    <n v="0"/>
    <n v="0"/>
    <n v="0"/>
    <n v="0"/>
    <n v="0"/>
    <n v="0"/>
    <n v="0"/>
    <n v="0"/>
    <n v="0"/>
    <n v="0"/>
    <n v="0"/>
    <n v="0"/>
    <n v="0"/>
    <n v="0"/>
    <n v="0"/>
    <n v="0"/>
    <n v="0"/>
    <n v="7"/>
    <m/>
    <x v="0"/>
    <x v="0"/>
    <x v="0"/>
    <x v="0"/>
    <x v="0"/>
  </r>
  <r>
    <x v="0"/>
    <s v="2012/3153"/>
    <s v=""/>
    <s v=""/>
    <s v=""/>
    <s v="348"/>
    <s v="Old York Road"/>
    <s v="SW18"/>
    <s v="1SS"/>
    <n v="525919"/>
    <n v="175021"/>
    <x v="5"/>
    <s v="09/09/2013"/>
    <s v="31/03/2015"/>
    <n v="0"/>
    <n v="1"/>
    <n v="1"/>
    <s v="Alterations including excavation to enlarge basement with formation of rear lightwell; erection of single-storey rear/side extension in connection with use of rear part of ground floor and part of basement as a 1-bedroom maisonette."/>
    <s v="PF"/>
    <s v="02/07/2012"/>
    <s v="23/08/2012"/>
    <x v="0"/>
    <s v="Nil"/>
    <s v=""/>
    <s v="BF"/>
    <x v="2"/>
    <s v="n/a"/>
    <x v="6"/>
    <n v="3.0000000000000001E-3"/>
    <s v="09/09/2013"/>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1"/>
    <x v="0"/>
    <x v="0"/>
  </r>
  <r>
    <x v="0"/>
    <s v="2012/3154"/>
    <s v=""/>
    <s v=""/>
    <s v=""/>
    <s v="117 &amp; 119"/>
    <s v="Mitcham Road"/>
    <s v="SW17"/>
    <s v="9PE"/>
    <n v="527729"/>
    <n v="171207"/>
    <x v="1"/>
    <s v="31/03/2015"/>
    <s v="31/03/2015"/>
    <n v="0"/>
    <n v="2"/>
    <n v="2"/>
    <s v="Construction of ground, first and second floor rear extensions and conversion of upper floors into 4 x self-contained flats."/>
    <s v="PF"/>
    <s v="03/07/2012"/>
    <s v="05/10/2012"/>
    <x v="0"/>
    <s v="Nil"/>
    <s v=""/>
    <s v="BF"/>
    <x v="1"/>
    <s v="n/a"/>
    <x v="3"/>
    <n v="1.9E-2"/>
    <s v="31/03/2015"/>
    <x v="0"/>
    <d v="2015-03-31T00:00:00"/>
    <x v="1"/>
    <s v="P"/>
    <m/>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7"/>
    <s v="Y"/>
    <x v="1"/>
    <x v="0"/>
    <x v="0"/>
    <x v="0"/>
    <x v="0"/>
  </r>
  <r>
    <x v="0"/>
    <s v="2012/3256"/>
    <s v=""/>
    <s v=""/>
    <s v=""/>
    <s v="128"/>
    <s v="Battersea Park Road"/>
    <s v="SW11"/>
    <s v="4LY"/>
    <n v="528219"/>
    <n v="176690"/>
    <x v="17"/>
    <s v="10/12/2013"/>
    <s v="04/02/2015"/>
    <n v="0"/>
    <n v="2"/>
    <n v="2"/>
    <s v="Construction of a single-storey extension over the whole rear yard to extend the existing dental surgery, and a rear roof extension in connection with converting the upper floors into two flats."/>
    <s v="PF"/>
    <s v="09/07/2012"/>
    <s v="23/11/2012"/>
    <x v="0"/>
    <s v="Nil"/>
    <s v=""/>
    <s v="BF"/>
    <x v="4"/>
    <s v="n/a"/>
    <x v="9"/>
    <n v="6.0000000000000001E-3"/>
    <s v="10/12/2013"/>
    <x v="0"/>
    <d v="2015-02-04T00:00:00"/>
    <x v="1"/>
    <s v="P"/>
    <m/>
    <n v="0"/>
    <n v="0"/>
    <n v="0"/>
    <n v="1"/>
    <n v="1"/>
    <n v="0"/>
    <n v="0"/>
    <n v="0"/>
    <n v="0"/>
    <n v="0"/>
    <n v="1"/>
    <n v="1"/>
    <n v="0"/>
    <n v="0"/>
    <n v="0"/>
    <n v="0"/>
    <n v="0"/>
    <n v="0"/>
    <n v="0"/>
    <n v="0"/>
    <n v="0"/>
    <n v="0"/>
    <n v="0"/>
    <n v="0"/>
    <n v="0"/>
    <n v="0"/>
    <n v="0"/>
    <n v="0"/>
    <n v="0"/>
    <n v="0"/>
    <m/>
    <n v="2"/>
    <n v="0"/>
    <n v="0"/>
    <n v="0"/>
    <n v="0"/>
    <n v="0"/>
    <n v="0"/>
    <n v="0"/>
    <n v="0"/>
    <n v="0"/>
    <n v="0"/>
    <n v="0"/>
    <n v="0"/>
    <n v="0"/>
    <n v="0"/>
    <n v="0"/>
    <n v="0"/>
    <n v="0"/>
    <n v="0"/>
    <n v="0"/>
    <n v="0"/>
    <n v="0"/>
    <n v="0"/>
    <n v="0"/>
    <n v="0"/>
    <n v="0"/>
    <n v="7"/>
    <s v="Y"/>
    <x v="0"/>
    <x v="0"/>
    <x v="0"/>
    <x v="0"/>
    <x v="0"/>
  </r>
  <r>
    <x v="0"/>
    <s v="2012/3366"/>
    <s v=""/>
    <s v=""/>
    <s v=""/>
    <s v="76-80"/>
    <s v="Chatham Road"/>
    <s v="SW11"/>
    <s v="6HG"/>
    <n v="527666"/>
    <n v="174457"/>
    <x v="2"/>
    <s v="17/09/2012"/>
    <s v="31/03/2015"/>
    <n v="0"/>
    <n v="4"/>
    <n v="4"/>
    <s v="Demolition of existing commercial building and construction of four houses, comprising two 4 storey houses with basements fronting Chatham Road, and two 2 storey houses with basements to the rear of the site (the main difference between this application a"/>
    <s v="PF"/>
    <s v="23/07/2012"/>
    <s v="17/09/2012"/>
    <x v="0"/>
    <s v="Nil"/>
    <s v=""/>
    <s v="BF"/>
    <x v="0"/>
    <s v="n/a"/>
    <x v="1"/>
    <n v="9.0999999999999998E-2"/>
    <s v="17/09/2012"/>
    <x v="0"/>
    <d v="2015-03-31T00:00:00"/>
    <x v="1"/>
    <s v="P"/>
    <m/>
    <n v="0"/>
    <n v="0"/>
    <n v="0"/>
    <n v="0"/>
    <n v="0"/>
    <n v="0"/>
    <n v="4"/>
    <n v="0"/>
    <n v="0"/>
    <n v="0"/>
    <n v="0"/>
    <n v="0"/>
    <n v="0"/>
    <n v="0"/>
    <n v="0"/>
    <n v="0"/>
    <n v="0"/>
    <n v="0"/>
    <n v="0"/>
    <n v="0"/>
    <n v="4"/>
    <n v="0"/>
    <n v="0"/>
    <n v="0"/>
    <n v="0"/>
    <n v="0"/>
    <n v="0"/>
    <n v="0"/>
    <n v="0"/>
    <n v="0"/>
    <m/>
    <n v="4"/>
    <n v="0"/>
    <n v="0"/>
    <n v="0"/>
    <n v="0"/>
    <n v="0"/>
    <n v="0"/>
    <n v="0"/>
    <n v="0"/>
    <n v="0"/>
    <n v="0"/>
    <n v="0"/>
    <n v="0"/>
    <n v="0"/>
    <n v="0"/>
    <n v="0"/>
    <n v="0"/>
    <n v="0"/>
    <n v="0"/>
    <n v="0"/>
    <n v="0"/>
    <n v="0"/>
    <n v="0"/>
    <n v="0"/>
    <n v="0"/>
    <n v="0"/>
    <n v="1"/>
    <m/>
    <x v="0"/>
    <x v="0"/>
    <x v="0"/>
    <x v="0"/>
    <x v="0"/>
  </r>
  <r>
    <x v="0"/>
    <s v="2012/3610"/>
    <s v=""/>
    <s v=""/>
    <s v="St James's Court"/>
    <s v="2"/>
    <s v="Florence Way"/>
    <s v="SW12"/>
    <s v="8EW"/>
    <n v="527814"/>
    <n v="173074"/>
    <x v="7"/>
    <s v="31/03/2014"/>
    <s v="03/10/2014"/>
    <n v="0"/>
    <n v="21"/>
    <n v="21"/>
    <s v="Demolition of the existing care home building, and construction of a three-storey building providing 33 residential units, including affordable housing units, and associated car and cycle parking, refuse storage and landscaping."/>
    <s v="PFLA"/>
    <s v="07/08/2012"/>
    <s v="29/10/2012"/>
    <x v="0"/>
    <s v="Nil"/>
    <s v=""/>
    <s v="BF"/>
    <x v="0"/>
    <s v="NB"/>
    <x v="0"/>
    <n v="0.12"/>
    <s v="31/03/2014"/>
    <x v="0"/>
    <d v="2014-10-03T00:00:00"/>
    <x v="1"/>
    <s v="P"/>
    <m/>
    <n v="5"/>
    <n v="21"/>
    <n v="0"/>
    <n v="4"/>
    <n v="16"/>
    <n v="1"/>
    <n v="0"/>
    <n v="0"/>
    <n v="0"/>
    <n v="0"/>
    <n v="4"/>
    <n v="16"/>
    <n v="1"/>
    <n v="0"/>
    <n v="0"/>
    <n v="0"/>
    <n v="0"/>
    <n v="0"/>
    <n v="0"/>
    <n v="0"/>
    <n v="0"/>
    <n v="0"/>
    <n v="0"/>
    <n v="0"/>
    <n v="0"/>
    <n v="0"/>
    <n v="0"/>
    <n v="0"/>
    <n v="0"/>
    <n v="0"/>
    <m/>
    <n v="21"/>
    <n v="0"/>
    <n v="0"/>
    <n v="0"/>
    <n v="0"/>
    <n v="0"/>
    <n v="0"/>
    <n v="0"/>
    <n v="0"/>
    <n v="0"/>
    <n v="0"/>
    <n v="0"/>
    <n v="0"/>
    <n v="0"/>
    <n v="0"/>
    <n v="0"/>
    <n v="0"/>
    <n v="0"/>
    <n v="0"/>
    <n v="0"/>
    <n v="0"/>
    <n v="0"/>
    <n v="0"/>
    <n v="0"/>
    <n v="0"/>
    <n v="0"/>
    <n v="1"/>
    <m/>
    <x v="0"/>
    <x v="0"/>
    <x v="0"/>
    <x v="0"/>
    <x v="0"/>
  </r>
  <r>
    <x v="0"/>
    <s v="2012/3610"/>
    <s v=""/>
    <s v=""/>
    <s v="St James's Court"/>
    <s v="2"/>
    <s v="Florence Way"/>
    <s v="SW12"/>
    <s v="8EW"/>
    <n v="527814"/>
    <n v="173074"/>
    <x v="7"/>
    <s v="31/03/2014"/>
    <s v="03/10/2014"/>
    <n v="0"/>
    <n v="7"/>
    <n v="7"/>
    <s v="Demolition of the existing care home building, and construction of a three-storey building providing 33 residential units, including affordable housing units, and associated car and cycle parking, refuse storage and landscaping."/>
    <s v="PFLA"/>
    <s v="07/08/2012"/>
    <s v="29/10/2012"/>
    <x v="0"/>
    <s v="Nil"/>
    <s v=""/>
    <s v="BF"/>
    <x v="0"/>
    <s v="NB"/>
    <x v="0"/>
    <n v="0.11899999999999999"/>
    <s v="31/03/2014"/>
    <x v="0"/>
    <d v="2014-10-03T00:00:00"/>
    <x v="0"/>
    <s v="HAAR"/>
    <m/>
    <n v="2"/>
    <n v="7"/>
    <n v="0"/>
    <n v="0"/>
    <n v="5"/>
    <n v="2"/>
    <n v="0"/>
    <n v="0"/>
    <n v="0"/>
    <n v="0"/>
    <n v="0"/>
    <n v="5"/>
    <n v="2"/>
    <n v="0"/>
    <n v="0"/>
    <n v="0"/>
    <n v="0"/>
    <n v="0"/>
    <n v="0"/>
    <n v="0"/>
    <n v="0"/>
    <n v="0"/>
    <n v="0"/>
    <n v="0"/>
    <n v="0"/>
    <n v="0"/>
    <n v="0"/>
    <n v="0"/>
    <n v="0"/>
    <n v="0"/>
    <m/>
    <n v="7"/>
    <n v="0"/>
    <n v="0"/>
    <n v="0"/>
    <n v="0"/>
    <n v="0"/>
    <n v="0"/>
    <n v="0"/>
    <n v="0"/>
    <n v="0"/>
    <n v="0"/>
    <n v="0"/>
    <n v="0"/>
    <n v="0"/>
    <n v="0"/>
    <n v="0"/>
    <n v="0"/>
    <n v="0"/>
    <n v="0"/>
    <n v="0"/>
    <n v="0"/>
    <n v="0"/>
    <n v="0"/>
    <n v="0"/>
    <n v="0"/>
    <n v="0"/>
    <n v="1"/>
    <m/>
    <x v="0"/>
    <x v="0"/>
    <x v="0"/>
    <x v="0"/>
    <x v="0"/>
  </r>
  <r>
    <x v="0"/>
    <s v="2012/3610"/>
    <s v=""/>
    <s v=""/>
    <s v="St James's Court"/>
    <s v="2"/>
    <s v="Florence Way"/>
    <s v="SW12"/>
    <s v="8EW"/>
    <n v="527814"/>
    <n v="173074"/>
    <x v="7"/>
    <s v="31/03/2014"/>
    <s v="03/10/2014"/>
    <n v="0"/>
    <n v="3"/>
    <n v="3"/>
    <s v="Demolition of the existing care home building, and construction of a three-storey building providing 33 residential units, including affordable housing units, and associated car and cycle parking, refuse storage and landscaping."/>
    <s v="PFLA"/>
    <s v="07/08/2012"/>
    <s v="29/10/2012"/>
    <x v="0"/>
    <s v="Nil"/>
    <s v=""/>
    <s v="BF"/>
    <x v="0"/>
    <s v="NB"/>
    <x v="0"/>
    <n v="0.11899999999999999"/>
    <s v="31/03/2014"/>
    <x v="0"/>
    <d v="2014-10-03T00:00:00"/>
    <x v="0"/>
    <s v="HASO"/>
    <m/>
    <n v="3"/>
    <n v="3"/>
    <n v="0"/>
    <n v="1"/>
    <n v="2"/>
    <n v="0"/>
    <n v="0"/>
    <n v="0"/>
    <n v="0"/>
    <n v="0"/>
    <n v="1"/>
    <n v="2"/>
    <n v="0"/>
    <n v="0"/>
    <n v="0"/>
    <n v="0"/>
    <n v="0"/>
    <n v="0"/>
    <n v="0"/>
    <n v="0"/>
    <n v="0"/>
    <n v="0"/>
    <n v="0"/>
    <n v="0"/>
    <n v="0"/>
    <n v="0"/>
    <n v="0"/>
    <n v="0"/>
    <n v="0"/>
    <n v="0"/>
    <m/>
    <n v="3"/>
    <n v="0"/>
    <n v="0"/>
    <n v="0"/>
    <n v="0"/>
    <n v="0"/>
    <n v="0"/>
    <n v="0"/>
    <n v="0"/>
    <n v="0"/>
    <n v="0"/>
    <n v="0"/>
    <n v="0"/>
    <n v="0"/>
    <n v="0"/>
    <n v="0"/>
    <n v="0"/>
    <n v="0"/>
    <n v="0"/>
    <n v="0"/>
    <n v="0"/>
    <n v="0"/>
    <n v="0"/>
    <n v="0"/>
    <n v="0"/>
    <n v="0"/>
    <n v="1"/>
    <m/>
    <x v="0"/>
    <x v="0"/>
    <x v="0"/>
    <x v="0"/>
    <x v="0"/>
  </r>
  <r>
    <x v="0"/>
    <s v="2012/3634"/>
    <s v=""/>
    <s v=""/>
    <s v=""/>
    <s v="95"/>
    <s v="Mitcham Lane"/>
    <s v="SW16"/>
    <s v="6NR"/>
    <n v="529344"/>
    <n v="171137"/>
    <x v="4"/>
    <s v="31/03/2015"/>
    <s v="31/03/2015"/>
    <n v="0"/>
    <n v="1"/>
    <n v="1"/>
    <s v="Construction of a two-storey rear extension to provide a 1-bedroom maisonette."/>
    <s v="PF"/>
    <s v="25/07/2012"/>
    <s v="19/09/2012"/>
    <x v="0"/>
    <s v="Nil"/>
    <s v=""/>
    <s v="BF"/>
    <x v="4"/>
    <s v="n/a"/>
    <x v="8"/>
    <n v="6.0000000000000001E-3"/>
    <s v="31/03/2015"/>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2/3718"/>
    <s v=""/>
    <s v=""/>
    <s v=""/>
    <s v="147"/>
    <s v="Lavender Hill"/>
    <s v="SW11"/>
    <s v="5QJ"/>
    <n v="528044"/>
    <n v="175602"/>
    <x v="6"/>
    <s v="31/03/2013"/>
    <s v="31/03/2015"/>
    <n v="0"/>
    <n v="1"/>
    <n v="1"/>
    <s v="Demolition of the existing side and rear extensions at ground floor level, in connection with the conversion of the rear part of the commercial unit at ground floor level into a one-bedroom flat, with single-storey side and rear extensions."/>
    <s v="PF"/>
    <s v="06/08/2012"/>
    <s v="30/10/2012"/>
    <x v="0"/>
    <s v="Nil"/>
    <s v=""/>
    <s v="BF"/>
    <x v="2"/>
    <s v="n/a"/>
    <x v="8"/>
    <n v="5.0000000000000001E-3"/>
    <s v="31/03/2013"/>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2/3934"/>
    <s v=""/>
    <s v=""/>
    <s v="Abbott House"/>
    <s v=""/>
    <s v="Nightingale Lane"/>
    <s v="SW12"/>
    <s v="8NW"/>
    <n v="527839"/>
    <n v="173853"/>
    <x v="9"/>
    <s v="12/12/2013"/>
    <s v="27/02/2015"/>
    <n v="0"/>
    <n v="6"/>
    <n v="6"/>
    <s v="Construction of an additional storey at roof level to provide 5 x 1-bedroom flats with terraces, and conversion of a ground floor storage room into a 1-bedroom flat, with installation of new windows and entrance door."/>
    <s v="PF"/>
    <s v="20/08/2012"/>
    <s v="18/02/2013"/>
    <x v="0"/>
    <s v="Nil"/>
    <s v=""/>
    <s v="BF"/>
    <x v="3"/>
    <s v="n/a"/>
    <x v="1"/>
    <n v="1.0999999999999999E-2"/>
    <s v="12/12/2013"/>
    <x v="0"/>
    <d v="2015-02-27T00:00:00"/>
    <x v="2"/>
    <s v="C"/>
    <m/>
    <n v="0"/>
    <n v="0"/>
    <n v="0"/>
    <n v="6"/>
    <n v="0"/>
    <n v="0"/>
    <n v="0"/>
    <n v="0"/>
    <n v="0"/>
    <n v="0"/>
    <n v="6"/>
    <n v="0"/>
    <n v="0"/>
    <n v="0"/>
    <n v="0"/>
    <n v="0"/>
    <n v="0"/>
    <n v="0"/>
    <n v="0"/>
    <n v="0"/>
    <n v="0"/>
    <n v="0"/>
    <n v="0"/>
    <n v="0"/>
    <n v="0"/>
    <n v="0"/>
    <n v="0"/>
    <n v="0"/>
    <n v="0"/>
    <n v="0"/>
    <m/>
    <n v="6"/>
    <n v="0"/>
    <n v="0"/>
    <n v="0"/>
    <n v="0"/>
    <n v="0"/>
    <n v="0"/>
    <n v="0"/>
    <n v="0"/>
    <n v="0"/>
    <n v="0"/>
    <n v="0"/>
    <n v="0"/>
    <n v="0"/>
    <n v="0"/>
    <n v="0"/>
    <n v="0"/>
    <n v="0"/>
    <n v="0"/>
    <n v="0"/>
    <n v="0"/>
    <n v="0"/>
    <n v="0"/>
    <n v="0"/>
    <n v="0"/>
    <n v="0"/>
    <n v="1"/>
    <m/>
    <x v="0"/>
    <x v="0"/>
    <x v="0"/>
    <x v="0"/>
    <x v="0"/>
  </r>
  <r>
    <x v="0"/>
    <s v="2012/3943"/>
    <s v=""/>
    <s v=""/>
    <s v=""/>
    <s v="6-7"/>
    <s v="Barnard Mews"/>
    <s v="SW11"/>
    <s v="1QU"/>
    <n v="527446"/>
    <n v="175210"/>
    <x v="2"/>
    <s v="31/03/2015"/>
    <s v="31/03/2015"/>
    <n v="0"/>
    <n v="2"/>
    <n v="2"/>
    <s v="Change of use from office to form two houses and installation of a door in the front of no. 7."/>
    <s v="PF"/>
    <s v="23/08/2012"/>
    <s v="18/10/2012"/>
    <x v="0"/>
    <s v="Nil"/>
    <s v=""/>
    <s v="BF"/>
    <x v="2"/>
    <s v="n/a"/>
    <x v="6"/>
    <n v="6.0000000000000001E-3"/>
    <s v="31/03/2015"/>
    <x v="0"/>
    <d v="2015-03-31T00:00:00"/>
    <x v="1"/>
    <s v="P"/>
    <m/>
    <n v="0"/>
    <n v="0"/>
    <n v="0"/>
    <n v="0"/>
    <n v="2"/>
    <n v="0"/>
    <n v="0"/>
    <n v="0"/>
    <n v="0"/>
    <n v="0"/>
    <n v="0"/>
    <n v="0"/>
    <n v="0"/>
    <n v="0"/>
    <n v="0"/>
    <n v="0"/>
    <n v="0"/>
    <n v="0"/>
    <n v="2"/>
    <n v="0"/>
    <n v="0"/>
    <n v="0"/>
    <n v="0"/>
    <n v="0"/>
    <n v="0"/>
    <n v="0"/>
    <n v="0"/>
    <n v="0"/>
    <n v="0"/>
    <n v="0"/>
    <m/>
    <n v="2"/>
    <n v="0"/>
    <n v="0"/>
    <n v="0"/>
    <n v="0"/>
    <n v="0"/>
    <n v="0"/>
    <n v="0"/>
    <n v="0"/>
    <n v="0"/>
    <n v="0"/>
    <n v="0"/>
    <n v="0"/>
    <n v="0"/>
    <n v="0"/>
    <n v="0"/>
    <n v="0"/>
    <n v="0"/>
    <n v="0"/>
    <n v="0"/>
    <n v="0"/>
    <n v="0"/>
    <n v="0"/>
    <n v="0"/>
    <n v="0"/>
    <n v="0"/>
    <n v="7"/>
    <m/>
    <x v="0"/>
    <x v="0"/>
    <x v="0"/>
    <x v="0"/>
    <x v="0"/>
  </r>
  <r>
    <x v="0"/>
    <s v="2012/4267"/>
    <s v="Cambridge House"/>
    <s v=""/>
    <s v=""/>
    <s v="274"/>
    <s v="Balham High Road"/>
    <s v="SW17"/>
    <s v="7AJ"/>
    <n v="528198"/>
    <n v="172681"/>
    <x v="7"/>
    <s v="31/03/2014"/>
    <s v="31/03/2015"/>
    <n v="0"/>
    <n v="2"/>
    <n v="2"/>
    <s v="Excavation of new basement for children’s nursery, in association with the existing D1 use of the ground floor, including front and rear lightwells; change of use of the first floor to provide two flats, involving a first floor rear extension."/>
    <s v="PF"/>
    <s v="13/09/2012"/>
    <s v="08/11/2012"/>
    <x v="0"/>
    <s v="Nil"/>
    <s v=""/>
    <s v="BF"/>
    <x v="3"/>
    <s v="n/a"/>
    <x v="9"/>
    <n v="1.7999999999999999E-2"/>
    <s v="31/03/2014"/>
    <x v="0"/>
    <d v="2015-03-31T00:00:00"/>
    <x v="1"/>
    <s v="P"/>
    <m/>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1"/>
    <m/>
    <x v="0"/>
    <x v="0"/>
    <x v="0"/>
    <x v="0"/>
    <x v="0"/>
  </r>
  <r>
    <x v="0"/>
    <s v="2012/4298"/>
    <s v=""/>
    <s v=""/>
    <s v=""/>
    <s v="2"/>
    <s v="Foxmore Street"/>
    <s v="SW11"/>
    <s v="4PU"/>
    <n v="527604"/>
    <n v="176518"/>
    <x v="0"/>
    <s v="19/08/2013"/>
    <s v="11/08/2014"/>
    <n v="2"/>
    <n v="1"/>
    <n v="-1"/>
    <s v="Conversion from one two flats to one dwelling-house."/>
    <s v="PF"/>
    <s v="11/10/2012"/>
    <s v="30/11/2012"/>
    <x v="0"/>
    <s v="Nil"/>
    <s v=""/>
    <s v="BF"/>
    <x v="1"/>
    <s v="n/a"/>
    <x v="5"/>
    <n v="0.02"/>
    <s v="19/08/2013"/>
    <x v="0"/>
    <d v="2014-08-11T00:00:00"/>
    <x v="1"/>
    <s v="P"/>
    <m/>
    <n v="0"/>
    <n v="0"/>
    <n v="0"/>
    <n v="0"/>
    <n v="-2"/>
    <n v="0"/>
    <n v="1"/>
    <n v="0"/>
    <n v="0"/>
    <n v="0"/>
    <n v="0"/>
    <n v="-2"/>
    <n v="0"/>
    <n v="0"/>
    <n v="0"/>
    <n v="0"/>
    <n v="0"/>
    <n v="0"/>
    <n v="0"/>
    <n v="0"/>
    <n v="1"/>
    <n v="0"/>
    <n v="0"/>
    <n v="0"/>
    <n v="0"/>
    <n v="0"/>
    <n v="0"/>
    <n v="0"/>
    <n v="0"/>
    <n v="0"/>
    <m/>
    <n v="-1"/>
    <n v="0"/>
    <n v="0"/>
    <n v="0"/>
    <n v="0"/>
    <n v="0"/>
    <n v="0"/>
    <n v="0"/>
    <n v="0"/>
    <n v="0"/>
    <n v="0"/>
    <n v="0"/>
    <n v="0"/>
    <n v="0"/>
    <n v="0"/>
    <n v="0"/>
    <n v="0"/>
    <n v="0"/>
    <n v="0"/>
    <n v="0"/>
    <n v="0"/>
    <n v="0"/>
    <n v="0"/>
    <n v="0"/>
    <n v="0"/>
    <n v="0"/>
    <n v="7"/>
    <m/>
    <x v="0"/>
    <x v="0"/>
    <x v="0"/>
    <x v="0"/>
    <x v="0"/>
  </r>
  <r>
    <x v="0"/>
    <s v="2012/4358"/>
    <s v=""/>
    <s v=""/>
    <s v="Riverside One"/>
    <s v="22"/>
    <s v="Hester Road"/>
    <s v="SW11"/>
    <s v="4AN"/>
    <n v="527284"/>
    <n v="177345"/>
    <x v="0"/>
    <s v="31/03/2015"/>
    <s v="31/03/2015"/>
    <n v="1"/>
    <n v="2"/>
    <n v="1"/>
    <s v="Conversion of penthouse apartment into two dwellings, to include changes at roof level with a glass pavilion,  swimming pool, terraces and landscaping and minor alterations to the 8th floor fenestration on the south elevation."/>
    <s v="PF"/>
    <s v="14/09/2012"/>
    <s v="09/11/2012"/>
    <x v="0"/>
    <s v="Nil"/>
    <s v=""/>
    <s v="BF"/>
    <x v="1"/>
    <s v="n/a"/>
    <x v="3"/>
    <n v="3.1E-2"/>
    <s v="31/03/2015"/>
    <x v="0"/>
    <d v="2015-03-31T00:00:00"/>
    <x v="1"/>
    <s v="P"/>
    <m/>
    <n v="0"/>
    <n v="0"/>
    <n v="0"/>
    <n v="1"/>
    <n v="0"/>
    <n v="0"/>
    <n v="-1"/>
    <n v="1"/>
    <n v="0"/>
    <n v="0"/>
    <n v="1"/>
    <n v="0"/>
    <n v="0"/>
    <n v="-1"/>
    <n v="1"/>
    <n v="0"/>
    <n v="0"/>
    <n v="0"/>
    <n v="0"/>
    <n v="0"/>
    <n v="0"/>
    <n v="0"/>
    <n v="0"/>
    <n v="0"/>
    <n v="0"/>
    <n v="0"/>
    <n v="0"/>
    <n v="0"/>
    <n v="0"/>
    <n v="0"/>
    <m/>
    <n v="1"/>
    <n v="0"/>
    <n v="0"/>
    <n v="0"/>
    <n v="0"/>
    <n v="0"/>
    <n v="0"/>
    <n v="0"/>
    <n v="0"/>
    <n v="0"/>
    <n v="0"/>
    <n v="0"/>
    <n v="0"/>
    <n v="0"/>
    <n v="0"/>
    <n v="0"/>
    <n v="0"/>
    <n v="0"/>
    <n v="0"/>
    <n v="0"/>
    <n v="0"/>
    <n v="0"/>
    <n v="0"/>
    <n v="0"/>
    <n v="0"/>
    <n v="0"/>
    <n v="7"/>
    <m/>
    <x v="0"/>
    <x v="0"/>
    <x v="0"/>
    <x v="0"/>
    <x v="0"/>
  </r>
  <r>
    <x v="0"/>
    <s v="2012/4450"/>
    <s v=""/>
    <s v=""/>
    <s v=""/>
    <s v="5"/>
    <s v="Mercier Road"/>
    <s v="SW15"/>
    <s v="2AW"/>
    <n v="524153"/>
    <n v="174740"/>
    <x v="8"/>
    <s v="31/03/2013"/>
    <s v="31/03/2015"/>
    <n v="2"/>
    <n v="1"/>
    <n v="-1"/>
    <s v="Use of the property as a single dwelling house."/>
    <s v="PF"/>
    <s v="19/10/2012"/>
    <s v="11/12/2012"/>
    <x v="0"/>
    <s v="Nil"/>
    <s v=""/>
    <s v="BF"/>
    <x v="1"/>
    <s v="n/a"/>
    <x v="5"/>
    <n v="8.8999999999999996E-2"/>
    <s v="31/03/2013"/>
    <x v="0"/>
    <d v="2015-03-31T00:00:00"/>
    <x v="1"/>
    <s v="P"/>
    <m/>
    <n v="0"/>
    <n v="0"/>
    <n v="0"/>
    <n v="-1"/>
    <n v="-1"/>
    <n v="0"/>
    <n v="0"/>
    <n v="1"/>
    <n v="0"/>
    <n v="0"/>
    <n v="-1"/>
    <n v="-1"/>
    <n v="0"/>
    <n v="0"/>
    <n v="0"/>
    <n v="0"/>
    <n v="0"/>
    <n v="0"/>
    <n v="0"/>
    <n v="0"/>
    <n v="0"/>
    <n v="1"/>
    <n v="0"/>
    <n v="0"/>
    <n v="0"/>
    <n v="0"/>
    <n v="0"/>
    <n v="0"/>
    <n v="0"/>
    <n v="0"/>
    <m/>
    <n v="-1"/>
    <n v="0"/>
    <n v="0"/>
    <n v="0"/>
    <n v="0"/>
    <n v="0"/>
    <n v="0"/>
    <n v="0"/>
    <n v="0"/>
    <n v="0"/>
    <n v="0"/>
    <n v="0"/>
    <n v="0"/>
    <n v="0"/>
    <n v="0"/>
    <n v="0"/>
    <n v="0"/>
    <n v="0"/>
    <n v="0"/>
    <n v="0"/>
    <n v="0"/>
    <n v="0"/>
    <n v="0"/>
    <n v="0"/>
    <n v="0"/>
    <n v="0"/>
    <n v="7"/>
    <m/>
    <x v="0"/>
    <x v="0"/>
    <x v="0"/>
    <x v="0"/>
    <x v="0"/>
  </r>
  <r>
    <x v="0"/>
    <s v="2012/4561"/>
    <s v=""/>
    <s v=""/>
    <s v=""/>
    <s v="12"/>
    <s v="Rossdale Road"/>
    <s v="SW15"/>
    <s v="1AD"/>
    <n v="523452"/>
    <n v="175487"/>
    <x v="13"/>
    <s v="31/03/2015"/>
    <s v="31/03/2015"/>
    <n v="3"/>
    <n v="1"/>
    <n v="-2"/>
    <s v="Erection of a single storey side/rear extension and insertion of roof lights in side roof slopes in connection with use as a single dwelling house."/>
    <s v="PF"/>
    <s v="02/11/2012"/>
    <s v="03/04/2013"/>
    <x v="0"/>
    <s v="Nil"/>
    <s v=""/>
    <s v="BF"/>
    <x v="1"/>
    <s v="n/a"/>
    <x v="5"/>
    <n v="0.03"/>
    <s v="31/03/2015"/>
    <x v="0"/>
    <d v="2015-03-31T00:00:00"/>
    <x v="1"/>
    <s v="P"/>
    <m/>
    <n v="0"/>
    <n v="0"/>
    <n v="0"/>
    <n v="-2"/>
    <n v="-1"/>
    <n v="0"/>
    <n v="1"/>
    <n v="0"/>
    <n v="0"/>
    <n v="0"/>
    <n v="-2"/>
    <n v="-1"/>
    <n v="0"/>
    <n v="0"/>
    <n v="0"/>
    <n v="0"/>
    <n v="0"/>
    <n v="0"/>
    <n v="0"/>
    <n v="0"/>
    <n v="1"/>
    <n v="0"/>
    <n v="0"/>
    <n v="0"/>
    <n v="0"/>
    <n v="0"/>
    <n v="0"/>
    <n v="0"/>
    <n v="0"/>
    <n v="0"/>
    <m/>
    <n v="-2"/>
    <n v="0"/>
    <n v="0"/>
    <n v="0"/>
    <n v="0"/>
    <n v="0"/>
    <n v="0"/>
    <n v="0"/>
    <n v="0"/>
    <n v="0"/>
    <n v="0"/>
    <n v="0"/>
    <n v="0"/>
    <n v="0"/>
    <n v="0"/>
    <n v="0"/>
    <n v="0"/>
    <n v="0"/>
    <n v="0"/>
    <n v="0"/>
    <n v="0"/>
    <n v="0"/>
    <n v="0"/>
    <n v="0"/>
    <n v="0"/>
    <n v="0"/>
    <n v="7"/>
    <m/>
    <x v="0"/>
    <x v="0"/>
    <x v="0"/>
    <x v="0"/>
    <x v="0"/>
  </r>
  <r>
    <x v="0"/>
    <s v="2012/4617"/>
    <s v=""/>
    <s v=""/>
    <s v=""/>
    <s v="41"/>
    <s v="Webbs Road"/>
    <s v="SW11"/>
    <s v="6RX"/>
    <n v="527722"/>
    <n v="174769"/>
    <x v="2"/>
    <s v="31/03/2013"/>
    <s v="31/03/2015"/>
    <n v="0"/>
    <n v="1"/>
    <n v="1"/>
    <s v="Conversion of existing ground floor laundrette (A1) into a 2 bedroom flat (C3), including alterations to the front and rear elevation with partial excavation of the rear extension and patio and rooflights above existing ground floor side extension."/>
    <s v="PF"/>
    <s v="05/10/2012"/>
    <s v="29/11/2012"/>
    <x v="0"/>
    <s v="Nil"/>
    <s v=""/>
    <s v="BF"/>
    <x v="2"/>
    <s v="n/a"/>
    <x v="8"/>
    <n v="4.0000000000000001E-3"/>
    <s v="31/03/2013"/>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2/4679"/>
    <s v=""/>
    <s v=""/>
    <s v=""/>
    <s v="13"/>
    <s v="Ravenslea Road"/>
    <s v="SW12"/>
    <s v="8SA"/>
    <n v="527777"/>
    <n v="173631"/>
    <x v="7"/>
    <s v="31/03/2013"/>
    <s v="09/06/2014"/>
    <n v="3"/>
    <n v="1"/>
    <n v="-2"/>
    <s v="Conversion of property from 3 x 2-bedroom flats to a single dwellinghouse."/>
    <s v="PF"/>
    <s v="01/10/2012"/>
    <s v="08/11/2012"/>
    <x v="0"/>
    <s v="Nil"/>
    <s v=""/>
    <s v="BF"/>
    <x v="1"/>
    <s v="n/a"/>
    <x v="5"/>
    <n v="0.03"/>
    <s v="31/03/2013"/>
    <x v="0"/>
    <d v="2014-06-09T00:00:00"/>
    <x v="1"/>
    <s v="P"/>
    <m/>
    <n v="0"/>
    <n v="0"/>
    <n v="0"/>
    <n v="0"/>
    <n v="-3"/>
    <n v="0"/>
    <n v="0"/>
    <n v="1"/>
    <n v="0"/>
    <n v="0"/>
    <n v="0"/>
    <n v="-3"/>
    <n v="0"/>
    <n v="0"/>
    <n v="0"/>
    <n v="0"/>
    <n v="0"/>
    <n v="0"/>
    <n v="0"/>
    <n v="0"/>
    <n v="0"/>
    <n v="1"/>
    <n v="0"/>
    <n v="0"/>
    <n v="0"/>
    <n v="0"/>
    <n v="0"/>
    <n v="0"/>
    <n v="0"/>
    <n v="0"/>
    <m/>
    <n v="-2"/>
    <n v="0"/>
    <n v="0"/>
    <n v="0"/>
    <n v="0"/>
    <n v="0"/>
    <n v="0"/>
    <n v="0"/>
    <n v="0"/>
    <n v="0"/>
    <n v="0"/>
    <n v="0"/>
    <n v="0"/>
    <n v="0"/>
    <n v="0"/>
    <n v="0"/>
    <n v="0"/>
    <n v="0"/>
    <n v="0"/>
    <n v="0"/>
    <n v="0"/>
    <n v="0"/>
    <n v="0"/>
    <n v="0"/>
    <n v="0"/>
    <n v="0"/>
    <n v="7"/>
    <m/>
    <x v="0"/>
    <x v="0"/>
    <x v="0"/>
    <x v="0"/>
    <x v="0"/>
  </r>
  <r>
    <x v="0"/>
    <s v="2012/4737"/>
    <s v=""/>
    <s v=""/>
    <s v=""/>
    <s v="3"/>
    <s v="Hoyle Road"/>
    <s v="SW17"/>
    <s v="0RS"/>
    <n v="527295"/>
    <n v="171289"/>
    <x v="10"/>
    <s v="31/03/2013"/>
    <s v="31/03/2015"/>
    <n v="1"/>
    <n v="2"/>
    <n v="1"/>
    <s v="Conversion of house into two flats and construction of a rear roof extension."/>
    <s v="PF"/>
    <s v="12/10/2012"/>
    <s v="07/12/2012"/>
    <x v="0"/>
    <s v="Nil"/>
    <s v=""/>
    <s v="BF"/>
    <x v="1"/>
    <s v="n/a"/>
    <x v="3"/>
    <n v="7.0000000000000001E-3"/>
    <s v="31/03/2013"/>
    <x v="0"/>
    <d v="2015-03-31T00:00:00"/>
    <x v="1"/>
    <s v="P"/>
    <m/>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s v="Y"/>
    <x v="0"/>
    <x v="0"/>
    <x v="0"/>
    <x v="0"/>
    <x v="0"/>
  </r>
  <r>
    <x v="0"/>
    <s v="2012/4841"/>
    <s v=""/>
    <s v=""/>
    <s v=""/>
    <s v="76"/>
    <s v="Trinity Road"/>
    <s v="SW17"/>
    <s v="7RJ"/>
    <n v="527829"/>
    <n v="172624"/>
    <x v="7"/>
    <s v="30/07/2013"/>
    <s v="31/03/2015"/>
    <n v="0"/>
    <n v="9"/>
    <n v="9"/>
    <s v="Partial demolition, conversion and extension of the former police station to accommodate 7 flats and 2 houses with associated landscaping and parking. Demolition of rear additions proposed.  (This is a new development following the withdrawal of planning "/>
    <s v="PF"/>
    <s v="04/10/2012"/>
    <s v="22/01/2013"/>
    <x v="0"/>
    <s v="Nil"/>
    <s v=""/>
    <s v="BF"/>
    <x v="3"/>
    <s v="n/a"/>
    <x v="1"/>
    <n v="0.13200000000000001"/>
    <s v="30/07/2013"/>
    <x v="0"/>
    <d v="2015-03-31T00:00:00"/>
    <x v="1"/>
    <s v="P"/>
    <m/>
    <n v="0"/>
    <n v="9"/>
    <n v="0"/>
    <n v="0"/>
    <n v="7"/>
    <n v="0"/>
    <n v="2"/>
    <n v="0"/>
    <n v="0"/>
    <n v="0"/>
    <n v="0"/>
    <n v="7"/>
    <n v="0"/>
    <n v="0"/>
    <n v="0"/>
    <n v="0"/>
    <n v="0"/>
    <n v="0"/>
    <n v="0"/>
    <n v="0"/>
    <n v="2"/>
    <n v="0"/>
    <n v="0"/>
    <n v="0"/>
    <n v="0"/>
    <n v="0"/>
    <n v="0"/>
    <n v="0"/>
    <n v="0"/>
    <n v="0"/>
    <m/>
    <n v="9"/>
    <n v="0"/>
    <n v="0"/>
    <n v="0"/>
    <n v="0"/>
    <n v="0"/>
    <n v="0"/>
    <n v="0"/>
    <n v="0"/>
    <n v="0"/>
    <n v="0"/>
    <n v="0"/>
    <n v="0"/>
    <n v="0"/>
    <n v="0"/>
    <n v="0"/>
    <n v="0"/>
    <n v="0"/>
    <n v="0"/>
    <n v="0"/>
    <n v="0"/>
    <n v="0"/>
    <n v="0"/>
    <n v="0"/>
    <n v="0"/>
    <n v="0"/>
    <n v="1"/>
    <m/>
    <x v="0"/>
    <x v="0"/>
    <x v="0"/>
    <x v="0"/>
    <x v="0"/>
  </r>
  <r>
    <x v="0"/>
    <s v="2012/4957"/>
    <s v=""/>
    <s v=""/>
    <s v=""/>
    <s v="1"/>
    <s v="Chelverton Road"/>
    <s v="SW15"/>
    <s v="1RP"/>
    <n v="523957"/>
    <n v="175200"/>
    <x v="13"/>
    <s v="31/03/2014"/>
    <s v="31/03/2015"/>
    <n v="0"/>
    <n v="1"/>
    <n v="1"/>
    <s v="Demolition of single-storey storage buildings at rear.  Erection of a single-storey 'L' shape building in connection with use as a one bedroom house."/>
    <s v="PF"/>
    <s v="02/11/2012"/>
    <s v="21/12/2012"/>
    <x v="0"/>
    <s v="Nil"/>
    <s v=""/>
    <s v="BF"/>
    <x v="3"/>
    <s v="n/a"/>
    <x v="9"/>
    <n v="0.03"/>
    <s v="31/03/2014"/>
    <x v="0"/>
    <d v="2015-03-31T00:00:00"/>
    <x v="1"/>
    <s v="P"/>
    <m/>
    <n v="0"/>
    <n v="0"/>
    <n v="0"/>
    <n v="1"/>
    <n v="0"/>
    <n v="0"/>
    <n v="0"/>
    <n v="0"/>
    <n v="0"/>
    <n v="0"/>
    <n v="0"/>
    <n v="0"/>
    <n v="0"/>
    <n v="0"/>
    <n v="0"/>
    <n v="0"/>
    <n v="0"/>
    <n v="1"/>
    <n v="0"/>
    <n v="0"/>
    <n v="0"/>
    <n v="0"/>
    <n v="0"/>
    <n v="0"/>
    <n v="0"/>
    <n v="0"/>
    <n v="0"/>
    <n v="0"/>
    <n v="0"/>
    <n v="0"/>
    <m/>
    <n v="1"/>
    <n v="0"/>
    <n v="0"/>
    <n v="0"/>
    <n v="0"/>
    <n v="0"/>
    <n v="0"/>
    <n v="0"/>
    <n v="0"/>
    <n v="0"/>
    <n v="0"/>
    <n v="0"/>
    <n v="0"/>
    <n v="0"/>
    <n v="0"/>
    <n v="0"/>
    <n v="0"/>
    <n v="0"/>
    <n v="0"/>
    <n v="0"/>
    <n v="0"/>
    <n v="0"/>
    <n v="0"/>
    <n v="0"/>
    <n v="0"/>
    <n v="0"/>
    <n v="1"/>
    <m/>
    <x v="0"/>
    <x v="0"/>
    <x v="0"/>
    <x v="0"/>
    <x v="0"/>
  </r>
  <r>
    <x v="0"/>
    <s v="2012/5074"/>
    <s v=""/>
    <s v=""/>
    <s v="The Pleasaunce"/>
    <s v="2a"/>
    <s v="Inner Park Road"/>
    <s v="SW19"/>
    <s v="6DZ"/>
    <n v="523709"/>
    <n v="173260"/>
    <x v="15"/>
    <s v="25/04/2013"/>
    <s v="31/03/2015"/>
    <n v="1"/>
    <n v="3"/>
    <n v="2"/>
    <s v="Demolition of existing house. Erection of three; three-storey houses plus basement front and rear lightwells. Erection of new front boundary wall."/>
    <s v="PF"/>
    <s v="30/11/2012"/>
    <s v="13/02/2013"/>
    <x v="0"/>
    <s v="Nil"/>
    <s v=""/>
    <s v="BF"/>
    <x v="0"/>
    <s v="n/a"/>
    <x v="1"/>
    <n v="1.9E-2"/>
    <s v="25/04/2013"/>
    <x v="0"/>
    <d v="2015-03-31T00:00:00"/>
    <x v="1"/>
    <s v="P"/>
    <m/>
    <n v="0"/>
    <n v="0"/>
    <n v="0"/>
    <n v="0"/>
    <n v="0"/>
    <n v="-1"/>
    <n v="3"/>
    <n v="0"/>
    <n v="0"/>
    <n v="0"/>
    <n v="0"/>
    <n v="0"/>
    <n v="0"/>
    <n v="0"/>
    <n v="0"/>
    <n v="0"/>
    <n v="0"/>
    <n v="0"/>
    <n v="0"/>
    <n v="-1"/>
    <n v="3"/>
    <n v="0"/>
    <n v="0"/>
    <n v="0"/>
    <n v="0"/>
    <n v="0"/>
    <n v="0"/>
    <n v="0"/>
    <n v="0"/>
    <n v="0"/>
    <m/>
    <n v="2"/>
    <n v="0"/>
    <n v="0"/>
    <n v="0"/>
    <n v="0"/>
    <n v="0"/>
    <n v="0"/>
    <n v="0"/>
    <n v="0"/>
    <n v="0"/>
    <n v="0"/>
    <n v="0"/>
    <n v="0"/>
    <n v="0"/>
    <n v="0"/>
    <n v="0"/>
    <n v="0"/>
    <n v="0"/>
    <n v="0"/>
    <n v="0"/>
    <n v="0"/>
    <n v="0"/>
    <n v="0"/>
    <n v="0"/>
    <n v="0"/>
    <n v="0"/>
    <n v="1"/>
    <m/>
    <x v="0"/>
    <x v="0"/>
    <x v="0"/>
    <x v="0"/>
    <x v="0"/>
  </r>
  <r>
    <x v="0"/>
    <s v="2012/5116"/>
    <s v=""/>
    <s v=""/>
    <s v=""/>
    <s v="106"/>
    <s v="Girdwood Road"/>
    <s v="SW18"/>
    <s v="5QT"/>
    <n v="524180"/>
    <n v="173675"/>
    <x v="15"/>
    <s v="31/03/2015"/>
    <s v="31/03/2015"/>
    <n v="0"/>
    <n v="1"/>
    <n v="1"/>
    <s v="Use of basement as a self contained flat. Alterations to rear elevation including provision of rear lightwells and provision of new windows. Alterations to ground floor rear raised timber terrace area."/>
    <s v="PF"/>
    <s v="06/02/2013"/>
    <s v="02/04/2013"/>
    <x v="0"/>
    <s v="Nil"/>
    <s v=""/>
    <s v="BF"/>
    <x v="1"/>
    <s v="n/a"/>
    <x v="3"/>
    <n v="8.9999999999999993E-3"/>
    <s v="31/03/2015"/>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2/5207"/>
    <s v=""/>
    <s v=""/>
    <s v=""/>
    <s v="170"/>
    <s v="Garratt Lane"/>
    <s v="SW18"/>
    <s v="4DA"/>
    <n v="525875"/>
    <n v="173782"/>
    <x v="12"/>
    <s v="05/06/2013"/>
    <s v="31/03/2015"/>
    <n v="0"/>
    <n v="2"/>
    <n v="2"/>
    <s v="Change of use from office (class B1) to 2 x 4 bedroom dwellings (class C3) including alterations and erection of first floor front extension and part single and two-storey rear extensions with two roof terraces above; erection of rear and front roof exten"/>
    <s v="PF"/>
    <s v="09/11/2012"/>
    <s v="13/02/2013"/>
    <x v="0"/>
    <s v="Nil"/>
    <s v=""/>
    <s v="BF"/>
    <x v="2"/>
    <s v="n/a"/>
    <x v="6"/>
    <n v="3.1E-2"/>
    <s v="05/06/2013"/>
    <x v="0"/>
    <d v="2015-03-31T00:00:00"/>
    <x v="1"/>
    <s v="P"/>
    <m/>
    <n v="0"/>
    <n v="0"/>
    <n v="0"/>
    <n v="0"/>
    <n v="0"/>
    <n v="0"/>
    <n v="2"/>
    <n v="0"/>
    <n v="0"/>
    <n v="0"/>
    <n v="0"/>
    <n v="0"/>
    <n v="0"/>
    <n v="0"/>
    <n v="0"/>
    <n v="0"/>
    <n v="0"/>
    <n v="0"/>
    <n v="0"/>
    <n v="0"/>
    <n v="2"/>
    <n v="0"/>
    <n v="0"/>
    <n v="0"/>
    <n v="0"/>
    <n v="0"/>
    <n v="0"/>
    <n v="0"/>
    <n v="0"/>
    <n v="0"/>
    <m/>
    <n v="2"/>
    <n v="0"/>
    <n v="0"/>
    <n v="0"/>
    <n v="0"/>
    <n v="0"/>
    <n v="0"/>
    <n v="0"/>
    <n v="0"/>
    <n v="0"/>
    <n v="0"/>
    <n v="0"/>
    <n v="0"/>
    <n v="0"/>
    <n v="0"/>
    <n v="0"/>
    <n v="0"/>
    <n v="0"/>
    <n v="0"/>
    <n v="0"/>
    <n v="0"/>
    <n v="0"/>
    <n v="0"/>
    <n v="0"/>
    <n v="0"/>
    <n v="0"/>
    <n v="7"/>
    <m/>
    <x v="0"/>
    <x v="0"/>
    <x v="0"/>
    <x v="0"/>
    <x v="1"/>
  </r>
  <r>
    <x v="0"/>
    <s v="2012/5596"/>
    <s v=""/>
    <s v=""/>
    <s v=""/>
    <s v="2"/>
    <s v="Lombard Road"/>
    <s v="SW11"/>
    <s v="3RQ"/>
    <n v="526695"/>
    <n v="176474"/>
    <x v="0"/>
    <s v="31/03/2014"/>
    <s v="31/03/2015"/>
    <n v="0"/>
    <n v="3"/>
    <n v="3"/>
    <s v="Change of use from restaurant (Class A3) to three self-contained flats (2 x two -bedroom and 1 x four- bedroom flats (Class C3)."/>
    <s v="PF"/>
    <s v="03/01/2013"/>
    <s v="19/04/2013"/>
    <x v="0"/>
    <s v="Nil"/>
    <s v=""/>
    <s v="BF"/>
    <x v="2"/>
    <s v="n/a"/>
    <x v="9"/>
    <n v="3.2000000000000001E-2"/>
    <s v="31/03/2014"/>
    <x v="0"/>
    <d v="2015-03-31T00:00:00"/>
    <x v="1"/>
    <s v="P"/>
    <m/>
    <n v="0"/>
    <n v="0"/>
    <n v="0"/>
    <n v="0"/>
    <n v="2"/>
    <n v="0"/>
    <n v="1"/>
    <n v="0"/>
    <n v="0"/>
    <n v="0"/>
    <n v="0"/>
    <n v="2"/>
    <n v="0"/>
    <n v="1"/>
    <n v="0"/>
    <n v="0"/>
    <n v="0"/>
    <n v="0"/>
    <n v="0"/>
    <n v="0"/>
    <n v="0"/>
    <n v="0"/>
    <n v="0"/>
    <n v="0"/>
    <n v="0"/>
    <n v="0"/>
    <n v="0"/>
    <n v="0"/>
    <n v="0"/>
    <n v="0"/>
    <m/>
    <n v="3"/>
    <n v="0"/>
    <n v="0"/>
    <n v="0"/>
    <n v="0"/>
    <n v="0"/>
    <n v="0"/>
    <n v="0"/>
    <n v="0"/>
    <n v="0"/>
    <n v="0"/>
    <n v="0"/>
    <n v="0"/>
    <n v="0"/>
    <n v="0"/>
    <n v="0"/>
    <n v="0"/>
    <n v="0"/>
    <n v="0"/>
    <n v="0"/>
    <n v="0"/>
    <n v="0"/>
    <n v="0"/>
    <n v="0"/>
    <n v="0"/>
    <n v="0"/>
    <n v="7"/>
    <m/>
    <x v="0"/>
    <x v="0"/>
    <x v="0"/>
    <x v="0"/>
    <x v="0"/>
  </r>
  <r>
    <x v="0"/>
    <s v="2012/5781"/>
    <s v=""/>
    <s v=""/>
    <s v=""/>
    <s v="205"/>
    <s v="Lavender Hill"/>
    <s v="SW11"/>
    <s v="5TB"/>
    <n v="527865"/>
    <n v="175536"/>
    <x v="6"/>
    <s v="31/03/2014"/>
    <s v="31/03/2015"/>
    <n v="0"/>
    <n v="1"/>
    <n v="1"/>
    <s v="Construction of ground and first floor side and rear extensions in connection with converting rear part of building into 1 x 2-bed maisonette; alterations including refurbishment of ground floor and basement commercial unit."/>
    <s v="PF"/>
    <s v="06/12/2012"/>
    <s v="31/01/2013"/>
    <x v="0"/>
    <s v="Nil"/>
    <s v=""/>
    <s v="BF"/>
    <x v="3"/>
    <s v="n/a"/>
    <x v="8"/>
    <n v="4.0000000000000001E-3"/>
    <s v="31/03/2014"/>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1"/>
    <m/>
    <x v="0"/>
    <x v="0"/>
    <x v="0"/>
    <x v="0"/>
    <x v="0"/>
  </r>
  <r>
    <x v="0"/>
    <s v="2012/5904"/>
    <s v=""/>
    <s v=""/>
    <s v=""/>
    <s v="89"/>
    <s v="Mitcham Road"/>
    <s v="SW17"/>
    <s v="9PD"/>
    <n v="527653"/>
    <n v="171273"/>
    <x v="1"/>
    <s v="31/03/2014"/>
    <s v="31/03/2015"/>
    <n v="0"/>
    <n v="3"/>
    <n v="3"/>
    <s v="Construction of a basement extension and replacement of existing ground floor extension to serve the existing retail (use class A1; and construction of rear extensions at first and second floor level in conjunction with use of the upper floors as 3 x flat"/>
    <s v="PF"/>
    <s v="13/12/2012"/>
    <s v="07/02/2013"/>
    <x v="0"/>
    <s v="Nil"/>
    <s v=""/>
    <s v="BF"/>
    <x v="4"/>
    <s v="n/a"/>
    <x v="3"/>
    <n v="8.9999999999999993E-3"/>
    <s v="31/03/2014"/>
    <x v="0"/>
    <d v="2015-03-31T00:00:00"/>
    <x v="1"/>
    <s v="P"/>
    <m/>
    <n v="0"/>
    <n v="0"/>
    <n v="1"/>
    <n v="2"/>
    <n v="0"/>
    <n v="0"/>
    <n v="0"/>
    <n v="0"/>
    <n v="0"/>
    <n v="1"/>
    <n v="2"/>
    <n v="0"/>
    <n v="0"/>
    <n v="0"/>
    <n v="0"/>
    <n v="0"/>
    <n v="0"/>
    <n v="0"/>
    <n v="0"/>
    <n v="0"/>
    <n v="0"/>
    <n v="0"/>
    <n v="0"/>
    <n v="0"/>
    <n v="0"/>
    <n v="0"/>
    <n v="0"/>
    <n v="0"/>
    <n v="0"/>
    <n v="0"/>
    <m/>
    <n v="3"/>
    <n v="0"/>
    <n v="0"/>
    <n v="0"/>
    <n v="0"/>
    <n v="0"/>
    <n v="0"/>
    <n v="0"/>
    <n v="0"/>
    <n v="0"/>
    <n v="0"/>
    <n v="0"/>
    <n v="0"/>
    <n v="0"/>
    <n v="0"/>
    <n v="0"/>
    <n v="0"/>
    <n v="0"/>
    <n v="0"/>
    <n v="0"/>
    <n v="0"/>
    <n v="0"/>
    <n v="0"/>
    <n v="0"/>
    <n v="0"/>
    <n v="0"/>
    <n v="7"/>
    <s v="Y"/>
    <x v="1"/>
    <x v="0"/>
    <x v="0"/>
    <x v="0"/>
    <x v="0"/>
  </r>
  <r>
    <x v="0"/>
    <s v="2012/5974"/>
    <s v=""/>
    <s v=""/>
    <s v=""/>
    <s v="90"/>
    <s v="Inner Park Road"/>
    <s v="SW19"/>
    <s v="6DA"/>
    <n v="523679"/>
    <n v="172829"/>
    <x v="15"/>
    <s v="31/03/2013"/>
    <s v="31/03/2015"/>
    <n v="0"/>
    <n v="8"/>
    <n v="8"/>
    <s v="Demolition of existing public house.  Erection of a part three, part four-storey building comprising a commercial unit (Class A1 (retail), A2 (financial and professional services), A3 (Restaurants and Cafes) or A4 (Drinking Establishment) use) on the grou"/>
    <s v="PF"/>
    <s v="22/12/2012"/>
    <s v="15/03/2013"/>
    <x v="0"/>
    <s v="Nil"/>
    <s v=""/>
    <s v="BF"/>
    <x v="0"/>
    <s v="n/a"/>
    <x v="1"/>
    <n v="7.6999999999999999E-2"/>
    <s v="31/03/2013"/>
    <x v="0"/>
    <d v="2015-03-31T00:00:00"/>
    <x v="1"/>
    <s v="P"/>
    <m/>
    <n v="0"/>
    <n v="8"/>
    <n v="0"/>
    <n v="0"/>
    <n v="7"/>
    <n v="1"/>
    <n v="0"/>
    <n v="0"/>
    <n v="0"/>
    <n v="0"/>
    <n v="0"/>
    <n v="7"/>
    <n v="1"/>
    <n v="0"/>
    <n v="0"/>
    <n v="0"/>
    <n v="0"/>
    <n v="0"/>
    <n v="0"/>
    <n v="0"/>
    <n v="0"/>
    <n v="0"/>
    <n v="0"/>
    <n v="0"/>
    <n v="0"/>
    <n v="0"/>
    <n v="0"/>
    <n v="0"/>
    <n v="0"/>
    <n v="0"/>
    <m/>
    <n v="8"/>
    <n v="0"/>
    <n v="0"/>
    <n v="0"/>
    <n v="0"/>
    <n v="0"/>
    <n v="0"/>
    <n v="0"/>
    <n v="0"/>
    <n v="0"/>
    <n v="0"/>
    <n v="0"/>
    <n v="0"/>
    <n v="0"/>
    <n v="0"/>
    <n v="0"/>
    <n v="0"/>
    <n v="0"/>
    <n v="0"/>
    <n v="0"/>
    <n v="0"/>
    <n v="0"/>
    <n v="0"/>
    <n v="0"/>
    <n v="0"/>
    <n v="0"/>
    <n v="1"/>
    <m/>
    <x v="0"/>
    <x v="0"/>
    <x v="0"/>
    <x v="0"/>
    <x v="0"/>
  </r>
  <r>
    <x v="0"/>
    <s v="2012/5996"/>
    <s v=""/>
    <s v=""/>
    <s v="Rear of 667-669"/>
    <s v="667-669"/>
    <s v="Garratt Lane"/>
    <s v="SW17"/>
    <s v="0PB"/>
    <n v="526177"/>
    <n v="172334"/>
    <x v="12"/>
    <s v="29/05/2013"/>
    <s v="31/03/2015"/>
    <n v="0"/>
    <n v="1"/>
    <n v="1"/>
    <s v="Change of use of portion of shop to provide new two-bedroom flat together with external alterations."/>
    <s v="PF"/>
    <s v="09/01/2013"/>
    <s v="06/03/2013"/>
    <x v="0"/>
    <s v="Nil"/>
    <s v=""/>
    <s v="BF"/>
    <x v="2"/>
    <s v="n/a"/>
    <x v="6"/>
    <n v="0.01"/>
    <s v="29/05/2013"/>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2/6013"/>
    <s v=""/>
    <s v=""/>
    <s v="Caius House"/>
    <s v=""/>
    <s v="Holman Road"/>
    <s v="SW11"/>
    <s v="3RL"/>
    <n v="526750"/>
    <n v="176190"/>
    <x v="0"/>
    <s v="31/03/2014"/>
    <s v="31/08/2014"/>
    <n v="7"/>
    <n v="14"/>
    <n v="7"/>
    <s v="Change of use of 7 live work units granted on 12/12/2007 (Ref.2006/1979) to 14 self-contained flats located over second and third floor levels."/>
    <s v="PFLA"/>
    <s v="20/12/2012"/>
    <s v="16/09/2013"/>
    <x v="0"/>
    <s v="Nil"/>
    <s v=""/>
    <s v="BF"/>
    <x v="2"/>
    <s v="n/a"/>
    <x v="1"/>
    <n v="3.9E-2"/>
    <s v="31/03/2014"/>
    <x v="0"/>
    <d v="2014-08-31T00:00:00"/>
    <x v="1"/>
    <s v="P"/>
    <m/>
    <n v="1"/>
    <n v="14"/>
    <n v="0"/>
    <n v="0"/>
    <n v="14"/>
    <n v="-7"/>
    <n v="0"/>
    <n v="0"/>
    <n v="0"/>
    <n v="0"/>
    <n v="0"/>
    <n v="14"/>
    <n v="0"/>
    <n v="0"/>
    <n v="0"/>
    <n v="0"/>
    <n v="0"/>
    <n v="0"/>
    <n v="0"/>
    <n v="0"/>
    <n v="0"/>
    <n v="0"/>
    <n v="0"/>
    <n v="0"/>
    <n v="0"/>
    <n v="0"/>
    <n v="-7"/>
    <n v="0"/>
    <n v="0"/>
    <n v="0"/>
    <m/>
    <n v="7"/>
    <n v="0"/>
    <n v="0"/>
    <n v="0"/>
    <n v="0"/>
    <n v="0"/>
    <n v="0"/>
    <n v="0"/>
    <n v="0"/>
    <n v="0"/>
    <n v="0"/>
    <n v="0"/>
    <n v="0"/>
    <n v="0"/>
    <n v="0"/>
    <n v="0"/>
    <n v="0"/>
    <n v="0"/>
    <n v="0"/>
    <n v="0"/>
    <n v="0"/>
    <n v="0"/>
    <n v="0"/>
    <n v="0"/>
    <n v="0"/>
    <n v="0"/>
    <n v="7"/>
    <m/>
    <x v="0"/>
    <x v="0"/>
    <x v="0"/>
    <x v="0"/>
    <x v="0"/>
  </r>
  <r>
    <x v="0"/>
    <s v="2012/6036"/>
    <s v=""/>
    <s v=""/>
    <s v=""/>
    <s v="15"/>
    <s v="Upper Tooting Road"/>
    <s v="SW17"/>
    <s v="7TS"/>
    <n v="527979"/>
    <n v="172297"/>
    <x v="14"/>
    <s v="31/03/2015"/>
    <s v="31/03/2015"/>
    <n v="1"/>
    <n v="3"/>
    <n v="2"/>
    <s v="Conversion of upper floors from 1 x maisonette to 3 flats; construction of first &amp; second floor rear extensions and alterations to existing extract flue."/>
    <s v="PF"/>
    <s v="30/12/2012"/>
    <s v="25/02/2013"/>
    <x v="0"/>
    <s v="Nil"/>
    <s v=""/>
    <s v="BF"/>
    <x v="3"/>
    <s v="n/a"/>
    <x v="3"/>
    <n v="7.0000000000000001E-3"/>
    <s v="31/03/2015"/>
    <x v="0"/>
    <d v="2015-03-31T00:00:00"/>
    <x v="1"/>
    <s v="P"/>
    <m/>
    <n v="0"/>
    <n v="0"/>
    <n v="1"/>
    <n v="1"/>
    <n v="0"/>
    <n v="1"/>
    <n v="-1"/>
    <n v="0"/>
    <n v="0"/>
    <n v="1"/>
    <n v="1"/>
    <n v="0"/>
    <n v="1"/>
    <n v="-1"/>
    <n v="0"/>
    <n v="0"/>
    <n v="0"/>
    <n v="0"/>
    <n v="0"/>
    <n v="0"/>
    <n v="0"/>
    <n v="0"/>
    <n v="0"/>
    <n v="0"/>
    <n v="0"/>
    <n v="0"/>
    <n v="0"/>
    <n v="0"/>
    <n v="0"/>
    <n v="0"/>
    <m/>
    <n v="2"/>
    <n v="0"/>
    <n v="0"/>
    <n v="0"/>
    <n v="0"/>
    <n v="0"/>
    <n v="0"/>
    <n v="0"/>
    <n v="0"/>
    <n v="0"/>
    <n v="0"/>
    <n v="0"/>
    <n v="0"/>
    <n v="0"/>
    <n v="0"/>
    <n v="0"/>
    <n v="0"/>
    <n v="0"/>
    <n v="0"/>
    <n v="0"/>
    <n v="0"/>
    <n v="0"/>
    <n v="0"/>
    <n v="0"/>
    <n v="0"/>
    <n v="0"/>
    <n v="1"/>
    <s v="Y"/>
    <x v="0"/>
    <x v="0"/>
    <x v="0"/>
    <x v="0"/>
    <x v="0"/>
  </r>
  <r>
    <x v="0"/>
    <s v="2013/0044"/>
    <s v=""/>
    <s v=""/>
    <s v=""/>
    <s v="146"/>
    <s v="Falcon Road"/>
    <s v="SW11"/>
    <s v="2LW"/>
    <n v="527253"/>
    <n v="175696"/>
    <x v="18"/>
    <s v="31/03/2015"/>
    <s v="31/03/2015"/>
    <n v="0"/>
    <n v="4"/>
    <n v="4"/>
    <s v="Construction of mansard roof extension and rear extension at first floor level, in connection with use of upper floors as 4 self-contained flats (3 x 1-bed, 1 x 2-bed)."/>
    <s v="PF"/>
    <s v="15/01/2013"/>
    <s v="30/05/2013"/>
    <x v="0"/>
    <s v="Nil"/>
    <s v=""/>
    <s v="BF"/>
    <x v="0"/>
    <s v="n/a"/>
    <x v="1"/>
    <n v="3.0000000000000001E-3"/>
    <s v="31/03/2015"/>
    <x v="0"/>
    <d v="2015-03-31T00:00:00"/>
    <x v="1"/>
    <s v="P"/>
    <m/>
    <n v="0"/>
    <n v="0"/>
    <n v="0"/>
    <n v="3"/>
    <n v="1"/>
    <n v="0"/>
    <n v="0"/>
    <n v="0"/>
    <n v="0"/>
    <n v="0"/>
    <n v="3"/>
    <n v="1"/>
    <n v="0"/>
    <n v="0"/>
    <n v="0"/>
    <n v="0"/>
    <n v="0"/>
    <n v="0"/>
    <n v="0"/>
    <n v="0"/>
    <n v="0"/>
    <n v="0"/>
    <n v="0"/>
    <n v="0"/>
    <n v="0"/>
    <n v="0"/>
    <n v="0"/>
    <n v="0"/>
    <n v="0"/>
    <n v="0"/>
    <m/>
    <n v="4"/>
    <n v="0"/>
    <n v="0"/>
    <n v="0"/>
    <n v="0"/>
    <n v="0"/>
    <n v="0"/>
    <n v="0"/>
    <n v="0"/>
    <n v="0"/>
    <n v="0"/>
    <n v="0"/>
    <n v="0"/>
    <n v="0"/>
    <n v="0"/>
    <n v="0"/>
    <n v="0"/>
    <n v="0"/>
    <n v="0"/>
    <n v="0"/>
    <n v="0"/>
    <n v="0"/>
    <n v="0"/>
    <n v="0"/>
    <n v="0"/>
    <n v="0"/>
    <n v="1"/>
    <s v="Y"/>
    <x v="4"/>
    <x v="0"/>
    <x v="0"/>
    <x v="1"/>
    <x v="0"/>
  </r>
  <r>
    <x v="0"/>
    <s v="2013/0174"/>
    <s v=""/>
    <s v=""/>
    <s v=""/>
    <s v="241"/>
    <s v="Felsham Road"/>
    <s v="SW15"/>
    <s v="1BD"/>
    <n v="523332"/>
    <n v="175715"/>
    <x v="13"/>
    <s v="17/05/2013"/>
    <s v="16/09/2014"/>
    <n v="2"/>
    <n v="1"/>
    <n v="-1"/>
    <s v="Erection of rear mansard roof extension including raising the ridge height by 300mm and erection of mansard roof extension over par of two-storey back addition. Erection of single-storey side / rear extension in connection with use of property as a single"/>
    <s v="PF"/>
    <s v="15/01/2013"/>
    <s v="26/04/2013"/>
    <x v="0"/>
    <s v="Nil"/>
    <s v=""/>
    <s v="BF"/>
    <x v="1"/>
    <s v="n/a"/>
    <x v="5"/>
    <n v="1.6E-2"/>
    <s v="17/05/2013"/>
    <x v="0"/>
    <d v="2014-09-16T00:00:00"/>
    <x v="1"/>
    <s v="P"/>
    <m/>
    <n v="0"/>
    <n v="0"/>
    <n v="0"/>
    <n v="-1"/>
    <n v="-1"/>
    <n v="0"/>
    <n v="0"/>
    <n v="1"/>
    <n v="0"/>
    <n v="0"/>
    <n v="-1"/>
    <n v="-1"/>
    <n v="0"/>
    <n v="0"/>
    <n v="0"/>
    <n v="0"/>
    <n v="0"/>
    <n v="0"/>
    <n v="0"/>
    <n v="0"/>
    <n v="0"/>
    <n v="1"/>
    <n v="0"/>
    <n v="0"/>
    <n v="0"/>
    <n v="0"/>
    <n v="0"/>
    <n v="0"/>
    <n v="0"/>
    <n v="0"/>
    <m/>
    <n v="-1"/>
    <n v="0"/>
    <n v="0"/>
    <n v="0"/>
    <n v="0"/>
    <n v="0"/>
    <n v="0"/>
    <n v="0"/>
    <n v="0"/>
    <n v="0"/>
    <n v="0"/>
    <n v="0"/>
    <n v="0"/>
    <n v="0"/>
    <n v="0"/>
    <n v="0"/>
    <n v="0"/>
    <n v="0"/>
    <n v="0"/>
    <n v="0"/>
    <n v="0"/>
    <n v="0"/>
    <n v="0"/>
    <n v="0"/>
    <n v="0"/>
    <n v="0"/>
    <n v="7"/>
    <m/>
    <x v="0"/>
    <x v="0"/>
    <x v="0"/>
    <x v="0"/>
    <x v="0"/>
  </r>
  <r>
    <x v="0"/>
    <s v="2013/0604"/>
    <s v=""/>
    <s v=""/>
    <s v="Station House"/>
    <s v=""/>
    <s v="Wandsworth Common Station"/>
    <s v="SW17"/>
    <s v="8PB"/>
    <n v="527719"/>
    <n v="173534"/>
    <x v="7"/>
    <s v="31/03/2014"/>
    <s v="31/03/2015"/>
    <n v="1"/>
    <n v="0"/>
    <n v="-1"/>
    <s v="Change of use of the former station masters house to office use (Class B1)."/>
    <s v="PF"/>
    <s v="08/02/2013"/>
    <s v="05/04/2013"/>
    <x v="0"/>
    <s v="Nil"/>
    <s v=""/>
    <s v="BF"/>
    <x v="2"/>
    <s v="n/a"/>
    <x v="10"/>
    <n v="6.0000000000000001E-3"/>
    <s v="31/03/2014"/>
    <x v="0"/>
    <d v="2015-03-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7"/>
    <m/>
    <x v="0"/>
    <x v="0"/>
    <x v="0"/>
    <x v="0"/>
    <x v="0"/>
  </r>
  <r>
    <x v="0"/>
    <s v="2013/0619"/>
    <s v=""/>
    <s v=""/>
    <s v="Units 11 &amp; 15 Southside Quarter"/>
    <s v=""/>
    <s v="Burns Road"/>
    <s v="SW11"/>
    <s v="5GY"/>
    <n v="527650"/>
    <n v="176358"/>
    <x v="18"/>
    <s v="09/08/2013"/>
    <s v="27/10/2014"/>
    <n v="2"/>
    <n v="1"/>
    <n v="-1"/>
    <s v="Conversion of two self-contained flats (nos.11 &amp; 15) into one self-contained flat."/>
    <s v="PF"/>
    <s v="12/02/2013"/>
    <s v="09/04/2013"/>
    <x v="0"/>
    <s v="Nil"/>
    <s v=""/>
    <s v="BF"/>
    <x v="1"/>
    <s v="n/a"/>
    <x v="7"/>
    <n v="1.4999999999999999E-2"/>
    <s v="09/08/2013"/>
    <x v="0"/>
    <d v="2014-10-27T00:00:00"/>
    <x v="1"/>
    <s v="P"/>
    <m/>
    <n v="0"/>
    <n v="0"/>
    <n v="0"/>
    <n v="-2"/>
    <n v="0"/>
    <n v="0"/>
    <n v="0"/>
    <n v="1"/>
    <n v="0"/>
    <n v="0"/>
    <n v="-2"/>
    <n v="0"/>
    <n v="0"/>
    <n v="0"/>
    <n v="1"/>
    <n v="0"/>
    <n v="0"/>
    <n v="0"/>
    <n v="0"/>
    <n v="0"/>
    <n v="0"/>
    <n v="0"/>
    <n v="0"/>
    <n v="0"/>
    <n v="0"/>
    <n v="0"/>
    <n v="0"/>
    <n v="0"/>
    <n v="0"/>
    <n v="0"/>
    <m/>
    <n v="-1"/>
    <n v="0"/>
    <n v="0"/>
    <n v="0"/>
    <n v="0"/>
    <n v="0"/>
    <n v="0"/>
    <n v="0"/>
    <n v="0"/>
    <n v="0"/>
    <n v="0"/>
    <n v="0"/>
    <n v="0"/>
    <n v="0"/>
    <n v="0"/>
    <n v="0"/>
    <n v="0"/>
    <n v="0"/>
    <n v="0"/>
    <n v="0"/>
    <n v="0"/>
    <n v="0"/>
    <n v="0"/>
    <n v="0"/>
    <n v="0"/>
    <n v="0"/>
    <n v="7"/>
    <s v="Y"/>
    <x v="0"/>
    <x v="0"/>
    <x v="0"/>
    <x v="0"/>
    <x v="0"/>
  </r>
  <r>
    <x v="0"/>
    <s v="2013/0666"/>
    <s v=""/>
    <s v=""/>
    <s v=""/>
    <s v="115"/>
    <s v="St Johns Hill"/>
    <s v="SW11"/>
    <s v="1SZ"/>
    <n v="526925"/>
    <n v="175134"/>
    <x v="5"/>
    <s v="31/07/2013"/>
    <s v="21/08/2014"/>
    <n v="0"/>
    <n v="1"/>
    <n v="1"/>
    <s v="Alterations to existing building including demolition of the existing two-storey rear addition and the erection of a three-storey rear extension with roof terrace; erection of rear roof extension in connection with the conversion from two flats to three f"/>
    <s v="PF"/>
    <s v="13/02/2013"/>
    <s v="17/04/2013"/>
    <x v="0"/>
    <s v="Nil"/>
    <s v=""/>
    <s v="BF"/>
    <x v="3"/>
    <s v="n/a"/>
    <x v="1"/>
    <n v="7.0000000000000001E-3"/>
    <s v="31/07/2013"/>
    <x v="0"/>
    <d v="2014-08-2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1"/>
    <m/>
    <x v="0"/>
    <x v="0"/>
    <x v="0"/>
    <x v="0"/>
    <x v="0"/>
  </r>
  <r>
    <x v="0"/>
    <s v="2013/0796"/>
    <s v=""/>
    <s v=""/>
    <s v=""/>
    <s v="34"/>
    <s v="Rame Close"/>
    <s v="SW17"/>
    <s v="9TT"/>
    <n v="528034"/>
    <n v="171138"/>
    <x v="1"/>
    <s v="17/12/2013"/>
    <s v="09/07/2014"/>
    <n v="0"/>
    <n v="3"/>
    <n v="3"/>
    <s v="Conversion of 7 bedsits into 1 X 3 bedroom flat, and 2 X 1 bedroom flats. Other works include a full refurbishment and alterations to the internal layout."/>
    <s v="PF"/>
    <s v="11/04/2013"/>
    <s v="06/06/2013"/>
    <x v="0"/>
    <s v="Nil"/>
    <s v=""/>
    <s v="BF"/>
    <x v="1"/>
    <s v="n/a"/>
    <x v="7"/>
    <n v="2.9000000000000001E-2"/>
    <s v="17/12/2013"/>
    <x v="0"/>
    <d v="2014-07-09T00:00:00"/>
    <x v="1"/>
    <s v="P"/>
    <m/>
    <n v="0"/>
    <n v="0"/>
    <n v="0"/>
    <n v="2"/>
    <n v="0"/>
    <n v="1"/>
    <n v="0"/>
    <n v="0"/>
    <n v="0"/>
    <n v="0"/>
    <n v="2"/>
    <n v="0"/>
    <n v="1"/>
    <n v="0"/>
    <n v="0"/>
    <n v="0"/>
    <n v="0"/>
    <n v="0"/>
    <n v="0"/>
    <n v="0"/>
    <n v="0"/>
    <n v="0"/>
    <n v="0"/>
    <n v="0"/>
    <n v="0"/>
    <n v="0"/>
    <n v="0"/>
    <n v="0"/>
    <n v="0"/>
    <n v="0"/>
    <m/>
    <n v="3"/>
    <n v="0"/>
    <n v="0"/>
    <n v="0"/>
    <n v="0"/>
    <n v="0"/>
    <n v="0"/>
    <n v="0"/>
    <n v="0"/>
    <n v="0"/>
    <n v="0"/>
    <n v="0"/>
    <n v="0"/>
    <n v="0"/>
    <n v="0"/>
    <n v="0"/>
    <n v="0"/>
    <n v="0"/>
    <n v="0"/>
    <n v="0"/>
    <n v="0"/>
    <n v="0"/>
    <n v="0"/>
    <n v="0"/>
    <n v="0"/>
    <n v="0"/>
    <n v="7"/>
    <s v="Y"/>
    <x v="0"/>
    <x v="0"/>
    <x v="0"/>
    <x v="0"/>
    <x v="0"/>
  </r>
  <r>
    <x v="0"/>
    <s v="2013/0825"/>
    <s v=""/>
    <s v=""/>
    <s v=""/>
    <s v="98"/>
    <s v="Eardley Road"/>
    <s v="SW16"/>
    <s v="6BJ"/>
    <n v="529462"/>
    <n v="170769"/>
    <x v="4"/>
    <s v="11/07/2014"/>
    <s v="08/01/2015"/>
    <n v="0"/>
    <n v="1"/>
    <n v="1"/>
    <s v="Change of use of ground floor office to one-bedroom residential flat and alteration of front elevation."/>
    <s v="PF"/>
    <s v="01/03/2013"/>
    <s v="19/06/2013"/>
    <x v="0"/>
    <s v="Nil"/>
    <s v=""/>
    <s v="BF"/>
    <x v="2"/>
    <s v="n/a"/>
    <x v="6"/>
    <n v="8.9999999999999993E-3"/>
    <s v="11/07/2014"/>
    <x v="0"/>
    <d v="2015-01-08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3/0827"/>
    <s v=""/>
    <s v=""/>
    <s v="228-230"/>
    <s v="228"/>
    <s v="Upper Richmond Road"/>
    <s v="SW15"/>
    <s v="6GT"/>
    <n v="523850"/>
    <n v="175104"/>
    <x v="13"/>
    <s v="31/03/2015"/>
    <s v="31/03/2015"/>
    <n v="0"/>
    <n v="2"/>
    <n v="2"/>
    <s v="Erection of single storey rear extension; erection of two storey rear/side extension (first and second floor levels) with rear mansard roof extension and rear dormers in connection with use of the upper floors as 2 x 1-bedroom flats. Creating an opening b"/>
    <s v="PF"/>
    <s v="21/02/2013"/>
    <s v="09/05/2013"/>
    <x v="0"/>
    <s v="Nil"/>
    <s v=""/>
    <s v="BF"/>
    <x v="3"/>
    <s v="n/a"/>
    <x v="3"/>
    <n v="1.4E-2"/>
    <s v="31/03/2015"/>
    <x v="0"/>
    <d v="2015-03-31T00:00:00"/>
    <x v="1"/>
    <s v="P"/>
    <m/>
    <n v="0"/>
    <n v="0"/>
    <n v="0"/>
    <n v="2"/>
    <n v="0"/>
    <n v="0"/>
    <n v="0"/>
    <n v="0"/>
    <n v="0"/>
    <n v="0"/>
    <n v="2"/>
    <n v="0"/>
    <n v="0"/>
    <n v="0"/>
    <n v="0"/>
    <n v="0"/>
    <n v="0"/>
    <n v="0"/>
    <n v="0"/>
    <n v="0"/>
    <n v="0"/>
    <n v="0"/>
    <n v="0"/>
    <n v="0"/>
    <n v="0"/>
    <n v="0"/>
    <n v="0"/>
    <n v="0"/>
    <n v="0"/>
    <n v="0"/>
    <m/>
    <n v="2"/>
    <n v="0"/>
    <n v="0"/>
    <n v="0"/>
    <n v="0"/>
    <n v="0"/>
    <n v="0"/>
    <n v="0"/>
    <n v="0"/>
    <n v="0"/>
    <n v="0"/>
    <n v="0"/>
    <n v="0"/>
    <n v="0"/>
    <n v="0"/>
    <n v="0"/>
    <n v="0"/>
    <n v="0"/>
    <n v="0"/>
    <n v="0"/>
    <n v="0"/>
    <n v="0"/>
    <n v="0"/>
    <n v="0"/>
    <n v="0"/>
    <n v="0"/>
    <n v="1"/>
    <m/>
    <x v="2"/>
    <x v="0"/>
    <x v="0"/>
    <x v="0"/>
    <x v="0"/>
  </r>
  <r>
    <x v="0"/>
    <s v="2013/0897"/>
    <s v=""/>
    <s v=""/>
    <s v=""/>
    <s v="3"/>
    <s v="Hillbury Road"/>
    <s v="SW17"/>
    <s v="8JT"/>
    <n v="528955"/>
    <n v="172409"/>
    <x v="14"/>
    <s v="26/06/2013"/>
    <s v="31/03/2015"/>
    <n v="0"/>
    <n v="1"/>
    <n v="1"/>
    <s v="Change of use of the property from a Large HMO(Sui-Generis) into a single family dwelling house(C3). Other works include demolition of, and re-construction of new front boundary walls and piers with &quot;Demax Heaver Style Railings&quot; surrmounted. _x000a_Excavation o"/>
    <s v="PF"/>
    <s v="26/02/2013"/>
    <s v="26/06/2013"/>
    <x v="0"/>
    <s v="Nil"/>
    <s v=""/>
    <s v="BF"/>
    <x v="1"/>
    <s v="n/a"/>
    <x v="5"/>
    <n v="3.7999999999999999E-2"/>
    <s v="26/06/2013"/>
    <x v="0"/>
    <d v="2015-03-31T00:00:00"/>
    <x v="1"/>
    <s v="P"/>
    <m/>
    <n v="0"/>
    <n v="0"/>
    <n v="0"/>
    <n v="0"/>
    <n v="0"/>
    <n v="0"/>
    <n v="0"/>
    <n v="1"/>
    <n v="0"/>
    <n v="0"/>
    <n v="0"/>
    <n v="0"/>
    <n v="0"/>
    <n v="0"/>
    <n v="0"/>
    <n v="0"/>
    <n v="0"/>
    <n v="0"/>
    <n v="0"/>
    <n v="0"/>
    <n v="0"/>
    <n v="1"/>
    <n v="0"/>
    <n v="0"/>
    <n v="0"/>
    <n v="0"/>
    <n v="0"/>
    <n v="0"/>
    <n v="0"/>
    <n v="0"/>
    <m/>
    <n v="1"/>
    <n v="0"/>
    <n v="0"/>
    <n v="0"/>
    <n v="0"/>
    <n v="0"/>
    <n v="0"/>
    <n v="0"/>
    <n v="0"/>
    <n v="0"/>
    <n v="0"/>
    <n v="0"/>
    <n v="0"/>
    <n v="0"/>
    <n v="0"/>
    <n v="0"/>
    <n v="0"/>
    <n v="0"/>
    <n v="0"/>
    <n v="0"/>
    <n v="0"/>
    <n v="0"/>
    <n v="0"/>
    <n v="0"/>
    <n v="0"/>
    <n v="0"/>
    <n v="7"/>
    <s v="Y"/>
    <x v="0"/>
    <x v="0"/>
    <x v="0"/>
    <x v="0"/>
    <x v="0"/>
  </r>
  <r>
    <x v="0"/>
    <s v="2013/0987"/>
    <s v=""/>
    <s v=""/>
    <s v="Thurgoods Greengrocers"/>
    <s v="75"/>
    <s v="Broughton Street"/>
    <s v="SW8"/>
    <s v="3QB"/>
    <n v="528704"/>
    <n v="176393"/>
    <x v="17"/>
    <s v="31/03/2014"/>
    <s v="31/03/2015"/>
    <n v="0"/>
    <n v="1"/>
    <n v="1"/>
    <s v="Construction of a first floor extension with a dual pitched roof above the full length and width of the existing single-storey greengrocers store to provide a studio apartment."/>
    <s v="PF"/>
    <s v="04/03/2013"/>
    <s v="13/06/2013"/>
    <x v="0"/>
    <s v="Nil"/>
    <s v=""/>
    <s v="BF"/>
    <x v="0"/>
    <s v="n/a"/>
    <x v="1"/>
    <n v="3.0000000000000001E-3"/>
    <s v="31/03/2014"/>
    <x v="0"/>
    <d v="2015-03-31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1"/>
    <s v="Y"/>
    <x v="0"/>
    <x v="0"/>
    <x v="0"/>
    <x v="0"/>
    <x v="0"/>
  </r>
  <r>
    <x v="0"/>
    <s v="2013/1036"/>
    <s v=""/>
    <s v=""/>
    <s v="Land rear of 144"/>
    <s v=""/>
    <s v="Wandsworth High Street"/>
    <s v="SW18"/>
    <s v="4HJ"/>
    <n v="525267"/>
    <n v="174685"/>
    <x v="5"/>
    <s v="31/03/2014"/>
    <s v="31/03/2015"/>
    <n v="0"/>
    <n v="1"/>
    <n v="1"/>
    <s v="Erection of single-storey house with accommodation at basement and roof levels with access from Bush Cottages."/>
    <s v="PF"/>
    <s v="04/03/2013"/>
    <s v="10/05/2013"/>
    <x v="0"/>
    <s v="Nil"/>
    <s v=""/>
    <s v="BF"/>
    <x v="0"/>
    <s v="n/a"/>
    <x v="1"/>
    <n v="8.0000000000000002E-3"/>
    <s v="31/03/2014"/>
    <x v="0"/>
    <d v="2015-03-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1"/>
    <m/>
    <x v="0"/>
    <x v="0"/>
    <x v="0"/>
    <x v="0"/>
    <x v="0"/>
  </r>
  <r>
    <x v="0"/>
    <s v="2013/1042"/>
    <s v=""/>
    <s v=""/>
    <s v=""/>
    <s v="80A"/>
    <s v="Balham High Road"/>
    <s v="SW12"/>
    <s v="9AG"/>
    <n v="528671"/>
    <n v="173578"/>
    <x v="9"/>
    <s v="31/03/2015"/>
    <s v="31/03/2015"/>
    <n v="0"/>
    <n v="1"/>
    <n v="1"/>
    <s v="Use of the property as a residential flat."/>
    <s v="PF"/>
    <s v="04/03/2013"/>
    <s v="29/04/2013"/>
    <x v="0"/>
    <s v="Nil"/>
    <s v=""/>
    <s v="BF"/>
    <x v="1"/>
    <s v="n/a"/>
    <x v="3"/>
    <n v="4.0000000000000001E-3"/>
    <s v="31/03/2015"/>
    <x v="0"/>
    <d v="2015-03-31T00:00:00"/>
    <x v="1"/>
    <s v="P"/>
    <m/>
    <n v="0"/>
    <n v="0"/>
    <n v="0"/>
    <n v="0"/>
    <n v="0"/>
    <n v="1"/>
    <n v="0"/>
    <n v="0"/>
    <n v="0"/>
    <n v="0"/>
    <n v="0"/>
    <n v="0"/>
    <n v="1"/>
    <n v="0"/>
    <n v="0"/>
    <n v="0"/>
    <n v="0"/>
    <n v="0"/>
    <n v="0"/>
    <n v="0"/>
    <n v="0"/>
    <n v="0"/>
    <n v="0"/>
    <n v="0"/>
    <n v="0"/>
    <n v="0"/>
    <n v="0"/>
    <n v="0"/>
    <n v="0"/>
    <n v="0"/>
    <m/>
    <n v="1"/>
    <n v="0"/>
    <n v="0"/>
    <n v="0"/>
    <n v="0"/>
    <n v="0"/>
    <n v="0"/>
    <n v="0"/>
    <n v="0"/>
    <n v="0"/>
    <n v="0"/>
    <n v="0"/>
    <n v="0"/>
    <n v="0"/>
    <n v="0"/>
    <n v="0"/>
    <n v="0"/>
    <n v="0"/>
    <n v="0"/>
    <n v="0"/>
    <n v="0"/>
    <n v="0"/>
    <n v="0"/>
    <n v="0"/>
    <n v="0"/>
    <n v="0"/>
    <n v="7"/>
    <m/>
    <x v="3"/>
    <x v="0"/>
    <x v="0"/>
    <x v="0"/>
    <x v="0"/>
  </r>
  <r>
    <x v="0"/>
    <s v="2013/1124"/>
    <s v=""/>
    <s v=""/>
    <s v=""/>
    <s v="150-152"/>
    <s v="Putney High Street"/>
    <s v="SW15"/>
    <s v="1RR"/>
    <n v="523970"/>
    <n v="175165"/>
    <x v="13"/>
    <s v="01/11/2013"/>
    <s v="15/10/2014"/>
    <n v="0"/>
    <n v="2"/>
    <n v="2"/>
    <s v="Erection of an additional storey to provide two flats. Alterations to Norroy Road elevation and installation of 0.6m diameter extract flue to rear."/>
    <s v="PF"/>
    <s v="14/03/2013"/>
    <s v="02/07/2013"/>
    <x v="0"/>
    <s v="Nil"/>
    <s v=""/>
    <s v="BF"/>
    <x v="0"/>
    <s v="n/a"/>
    <x v="1"/>
    <n v="1.2999999999999999E-2"/>
    <s v="01/11/2013"/>
    <x v="0"/>
    <d v="2014-10-15T00:00:00"/>
    <x v="1"/>
    <s v="P"/>
    <m/>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1"/>
    <m/>
    <x v="2"/>
    <x v="0"/>
    <x v="0"/>
    <x v="0"/>
    <x v="0"/>
  </r>
  <r>
    <x v="0"/>
    <s v="2013/1126"/>
    <s v=""/>
    <s v=""/>
    <s v="Earlsfield Tyres 244D"/>
    <s v="244"/>
    <s v="Earlsfield Road"/>
    <s v="SW18"/>
    <s v="3DX"/>
    <n v="526159"/>
    <n v="173424"/>
    <x v="16"/>
    <s v="31/03/2015"/>
    <s v="31/03/2015"/>
    <n v="0"/>
    <n v="1"/>
    <n v="1"/>
    <s v="Conversion of ground floor workshop/tyres shop into two bedroom self-contained unit including elevational alterations to shop front."/>
    <s v="PF"/>
    <s v="09/03/2013"/>
    <s v="30/05/2013"/>
    <x v="0"/>
    <s v="Nil"/>
    <s v=""/>
    <s v="BF"/>
    <x v="2"/>
    <s v="n/a"/>
    <x v="9"/>
    <n v="7.0000000000000001E-3"/>
    <s v="31/03/2015"/>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3/1237"/>
    <s v=""/>
    <s v=""/>
    <s v=""/>
    <s v="42-44"/>
    <s v="Fernlea Road"/>
    <s v="SW12"/>
    <s v="9RN"/>
    <n v="528843"/>
    <n v="173116"/>
    <x v="9"/>
    <s v="06/03/2014"/>
    <s v="04/12/2014"/>
    <n v="0"/>
    <n v="2"/>
    <n v="2"/>
    <s v="Conversion of basements at no. 42 and 44 Fernlea Road into 2 x 1-bed flats"/>
    <s v="PF"/>
    <s v="18/03/2013"/>
    <s v="13/05/2013"/>
    <x v="0"/>
    <s v="Nil"/>
    <s v=""/>
    <s v="BF"/>
    <x v="1"/>
    <s v="n/a"/>
    <x v="3"/>
    <n v="4.0000000000000001E-3"/>
    <s v="06/03/2014"/>
    <x v="0"/>
    <d v="2014-12-04T00:00:00"/>
    <x v="1"/>
    <s v="P"/>
    <m/>
    <n v="0"/>
    <n v="0"/>
    <n v="0"/>
    <n v="2"/>
    <n v="0"/>
    <n v="0"/>
    <n v="0"/>
    <n v="0"/>
    <n v="0"/>
    <n v="0"/>
    <n v="2"/>
    <n v="0"/>
    <n v="0"/>
    <n v="0"/>
    <n v="0"/>
    <n v="0"/>
    <n v="0"/>
    <n v="0"/>
    <n v="0"/>
    <n v="0"/>
    <n v="0"/>
    <n v="0"/>
    <n v="0"/>
    <n v="0"/>
    <n v="0"/>
    <n v="0"/>
    <n v="0"/>
    <n v="0"/>
    <n v="0"/>
    <n v="0"/>
    <m/>
    <n v="2"/>
    <n v="0"/>
    <n v="0"/>
    <n v="0"/>
    <n v="0"/>
    <n v="0"/>
    <n v="0"/>
    <n v="0"/>
    <n v="0"/>
    <n v="0"/>
    <n v="0"/>
    <n v="0"/>
    <n v="0"/>
    <n v="0"/>
    <n v="0"/>
    <n v="0"/>
    <n v="0"/>
    <n v="0"/>
    <n v="0"/>
    <n v="0"/>
    <n v="0"/>
    <n v="0"/>
    <n v="0"/>
    <n v="0"/>
    <n v="0"/>
    <n v="0"/>
    <n v="7"/>
    <m/>
    <x v="0"/>
    <x v="0"/>
    <x v="0"/>
    <x v="0"/>
    <x v="0"/>
  </r>
  <r>
    <x v="0"/>
    <s v="2013/1259"/>
    <s v="Battersea Reach, (former Guinness Site)"/>
    <s v="Block J"/>
    <s v="Gargoyle Wharf"/>
    <s v=""/>
    <s v="York Road/Bridgend Road"/>
    <s v="SW18"/>
    <s v="1TP"/>
    <n v="526241"/>
    <n v="175489"/>
    <x v="0"/>
    <s v="31/03/2012"/>
    <s v="19/09/2014"/>
    <n v="2"/>
    <n v="1"/>
    <n v="-1"/>
    <s v="Amalgamation of two x two-bedroom flats into one x four bedroom apartment on the first floor of Block J. (Application for a non-material amendment to reserved matters application ref.2010/3563 dated 9.12.2010.)"/>
    <s v="PF"/>
    <s v="13/03/2013"/>
    <s v="10/04/2013"/>
    <x v="0"/>
    <s v="Nil"/>
    <s v=""/>
    <s v="BF"/>
    <x v="1"/>
    <s v="n/a"/>
    <x v="7"/>
    <n v="7.0000000000000001E-3"/>
    <s v="31/03/2012"/>
    <x v="0"/>
    <d v="2014-09-19T00:00:00"/>
    <x v="1"/>
    <s v="P"/>
    <m/>
    <n v="0"/>
    <n v="0"/>
    <n v="0"/>
    <n v="0"/>
    <n v="-2"/>
    <n v="0"/>
    <n v="1"/>
    <n v="0"/>
    <n v="0"/>
    <n v="0"/>
    <n v="0"/>
    <n v="-2"/>
    <n v="0"/>
    <n v="1"/>
    <n v="0"/>
    <n v="0"/>
    <n v="0"/>
    <n v="0"/>
    <n v="0"/>
    <n v="0"/>
    <n v="0"/>
    <n v="0"/>
    <n v="0"/>
    <n v="0"/>
    <n v="0"/>
    <n v="0"/>
    <n v="0"/>
    <n v="0"/>
    <n v="0"/>
    <n v="0"/>
    <m/>
    <n v="-1"/>
    <n v="0"/>
    <n v="0"/>
    <n v="0"/>
    <n v="0"/>
    <n v="0"/>
    <n v="0"/>
    <n v="0"/>
    <n v="0"/>
    <n v="0"/>
    <n v="0"/>
    <n v="0"/>
    <n v="0"/>
    <n v="0"/>
    <n v="0"/>
    <n v="0"/>
    <n v="0"/>
    <n v="0"/>
    <n v="0"/>
    <n v="0"/>
    <n v="0"/>
    <n v="0"/>
    <n v="0"/>
    <n v="0"/>
    <n v="0"/>
    <n v="0"/>
    <n v="7"/>
    <m/>
    <x v="0"/>
    <x v="0"/>
    <x v="0"/>
    <x v="0"/>
    <x v="0"/>
  </r>
  <r>
    <x v="0"/>
    <s v="2013/1354"/>
    <s v=""/>
    <s v=""/>
    <s v="rear of"/>
    <s v="8"/>
    <s v="Granville Road"/>
    <s v="SW18"/>
    <s v="5SL"/>
    <n v="525158"/>
    <n v="173878"/>
    <x v="3"/>
    <s v="31/03/2015"/>
    <s v="31/03/2015"/>
    <n v="0"/>
    <n v="1"/>
    <n v="1"/>
    <s v="Demolition of existing detached garages at the rear of the site.  Erection of a three-storey (top floor in roof) detached dwelling fronting Morris Gardens and retaining existing vehicular access off Morris Gardens."/>
    <s v="PF"/>
    <s v="13/05/2013"/>
    <s v="07/08/2013"/>
    <x v="0"/>
    <s v="Nil"/>
    <s v=""/>
    <s v="BF"/>
    <x v="0"/>
    <s v="n/a"/>
    <x v="1"/>
    <n v="0.02"/>
    <s v="31/03/2015"/>
    <x v="0"/>
    <d v="2015-03-31T00:00:00"/>
    <x v="1"/>
    <s v="P"/>
    <n v="0"/>
    <n v="0"/>
    <n v="0"/>
    <n v="0"/>
    <n v="0"/>
    <n v="0"/>
    <n v="0"/>
    <n v="1"/>
    <n v="0"/>
    <n v="0"/>
    <n v="0"/>
    <n v="0"/>
    <n v="0"/>
    <n v="0"/>
    <n v="0"/>
    <n v="0"/>
    <n v="0"/>
    <n v="0"/>
    <n v="0"/>
    <n v="0"/>
    <n v="0"/>
    <n v="1"/>
    <n v="0"/>
    <n v="0"/>
    <n v="0"/>
    <n v="0"/>
    <n v="0"/>
    <n v="0"/>
    <n v="0"/>
    <n v="0"/>
    <n v="0"/>
    <m/>
    <n v="1"/>
    <n v="0"/>
    <n v="0"/>
    <n v="0"/>
    <n v="0"/>
    <n v="0"/>
    <n v="0"/>
    <n v="0"/>
    <n v="0"/>
    <n v="0"/>
    <n v="0"/>
    <n v="0"/>
    <n v="0"/>
    <n v="0"/>
    <n v="0"/>
    <n v="0"/>
    <n v="0"/>
    <n v="0"/>
    <n v="0"/>
    <n v="0"/>
    <n v="0"/>
    <n v="0"/>
    <n v="0"/>
    <n v="0"/>
    <n v="0"/>
    <n v="0"/>
    <n v="1"/>
    <m/>
    <x v="0"/>
    <x v="0"/>
    <x v="0"/>
    <x v="0"/>
    <x v="0"/>
  </r>
  <r>
    <x v="0"/>
    <s v="2013/1425"/>
    <s v=""/>
    <s v=""/>
    <s v=""/>
    <s v="19"/>
    <s v="Auckland Road"/>
    <s v="SW11"/>
    <s v="1EW"/>
    <n v="527320"/>
    <n v="175025"/>
    <x v="2"/>
    <s v="02/01/2014"/>
    <s v="31/03/2015"/>
    <n v="1"/>
    <n v="3"/>
    <n v="2"/>
    <s v="Conversion from a single dwelling house to three flats; demolition of two storey rear extension and construction of new part-two/part single storey rear extension and basement with associated lightwell."/>
    <s v="PF"/>
    <s v="26/03/2013"/>
    <s v="16/08/2013"/>
    <x v="0"/>
    <s v="Nil"/>
    <s v=""/>
    <s v="BF"/>
    <x v="1"/>
    <s v="n/a"/>
    <x v="2"/>
    <n v="1.2E-2"/>
    <s v="02/01/2014"/>
    <x v="0"/>
    <d v="2015-03-31T00:00:00"/>
    <x v="1"/>
    <s v="P"/>
    <n v="0"/>
    <n v="0"/>
    <n v="0"/>
    <n v="0"/>
    <n v="1"/>
    <n v="0"/>
    <n v="2"/>
    <n v="-1"/>
    <n v="0"/>
    <n v="0"/>
    <n v="0"/>
    <n v="1"/>
    <n v="0"/>
    <n v="2"/>
    <n v="0"/>
    <n v="0"/>
    <n v="0"/>
    <n v="0"/>
    <n v="0"/>
    <n v="0"/>
    <n v="0"/>
    <n v="-1"/>
    <n v="0"/>
    <n v="0"/>
    <n v="0"/>
    <n v="0"/>
    <n v="0"/>
    <n v="0"/>
    <n v="0"/>
    <n v="0"/>
    <n v="0"/>
    <m/>
    <n v="2"/>
    <n v="0"/>
    <n v="0"/>
    <n v="0"/>
    <n v="0"/>
    <n v="0"/>
    <n v="0"/>
    <n v="0"/>
    <n v="0"/>
    <n v="0"/>
    <n v="0"/>
    <n v="0"/>
    <n v="0"/>
    <n v="0"/>
    <n v="0"/>
    <n v="0"/>
    <n v="0"/>
    <n v="0"/>
    <n v="0"/>
    <n v="0"/>
    <n v="0"/>
    <n v="0"/>
    <n v="0"/>
    <n v="0"/>
    <n v="0"/>
    <n v="0"/>
    <n v="7"/>
    <m/>
    <x v="0"/>
    <x v="0"/>
    <x v="0"/>
    <x v="0"/>
    <x v="0"/>
  </r>
  <r>
    <x v="0"/>
    <s v="2013/1554"/>
    <s v=""/>
    <s v=""/>
    <s v=""/>
    <s v="58"/>
    <s v="Elmbourne Road"/>
    <s v="SW17"/>
    <s v="8JJ"/>
    <n v="528635"/>
    <n v="172272"/>
    <x v="14"/>
    <s v="31/03/2015"/>
    <s v="31/03/2015"/>
    <n v="3"/>
    <n v="1"/>
    <n v="-2"/>
    <s v="Change of use from 3 flats to a single family dwelling."/>
    <s v="PF"/>
    <s v="05/04/2013"/>
    <s v="30/05/2013"/>
    <x v="0"/>
    <s v="Nil"/>
    <s v=""/>
    <s v="BF"/>
    <x v="1"/>
    <s v="n/a"/>
    <x v="5"/>
    <n v="3.7999999999999999E-2"/>
    <s v="31/03/2015"/>
    <x v="0"/>
    <d v="2015-03-31T00:00:00"/>
    <x v="1"/>
    <s v="P"/>
    <n v="0"/>
    <n v="0"/>
    <n v="0"/>
    <n v="0"/>
    <n v="0"/>
    <n v="-2"/>
    <n v="-1"/>
    <n v="0"/>
    <n v="1"/>
    <n v="0"/>
    <n v="0"/>
    <n v="0"/>
    <n v="-2"/>
    <n v="-1"/>
    <n v="0"/>
    <n v="0"/>
    <n v="0"/>
    <n v="0"/>
    <n v="0"/>
    <n v="0"/>
    <n v="0"/>
    <n v="0"/>
    <n v="1"/>
    <n v="0"/>
    <n v="0"/>
    <n v="0"/>
    <n v="0"/>
    <n v="0"/>
    <n v="0"/>
    <n v="0"/>
    <n v="0"/>
    <m/>
    <n v="-2"/>
    <n v="0"/>
    <n v="0"/>
    <n v="0"/>
    <n v="0"/>
    <n v="0"/>
    <n v="0"/>
    <n v="0"/>
    <n v="0"/>
    <n v="0"/>
    <n v="0"/>
    <n v="0"/>
    <n v="0"/>
    <n v="0"/>
    <n v="0"/>
    <n v="0"/>
    <n v="0"/>
    <n v="0"/>
    <n v="0"/>
    <n v="0"/>
    <n v="0"/>
    <n v="0"/>
    <n v="0"/>
    <n v="0"/>
    <n v="0"/>
    <n v="0"/>
    <n v="7"/>
    <s v="Y"/>
    <x v="0"/>
    <x v="0"/>
    <x v="0"/>
    <x v="0"/>
    <x v="0"/>
  </r>
  <r>
    <x v="0"/>
    <s v="2013/1672"/>
    <s v="&quot;Vantage&quot; (formerly Tote House 72-74)"/>
    <s v=""/>
    <s v=""/>
    <s v="74"/>
    <s v="Upper Richmond Road"/>
    <s v="SW15"/>
    <s v="2SU"/>
    <n v="524512"/>
    <n v="174872"/>
    <x v="8"/>
    <s v="31/03/2015"/>
    <s v="31/03/2015"/>
    <n v="0"/>
    <n v="4"/>
    <n v="4"/>
    <s v="Change of use of part of first floor from Class (B1) office to provide 4, 1 bedroom units together with external changes."/>
    <s v="PF"/>
    <s v="10/04/2013"/>
    <s v="07/08/2013"/>
    <x v="0"/>
    <s v="Nil"/>
    <s v=""/>
    <s v="BF"/>
    <x v="2"/>
    <s v="n/a"/>
    <x v="6"/>
    <n v="1.6E-2"/>
    <s v="31/03/2015"/>
    <x v="0"/>
    <d v="2015-03-31T00:00:00"/>
    <x v="1"/>
    <s v="P"/>
    <m/>
    <n v="0"/>
    <n v="0"/>
    <n v="0"/>
    <n v="4"/>
    <n v="0"/>
    <n v="0"/>
    <n v="0"/>
    <n v="0"/>
    <n v="0"/>
    <n v="0"/>
    <n v="4"/>
    <n v="0"/>
    <n v="0"/>
    <n v="0"/>
    <n v="0"/>
    <n v="0"/>
    <n v="0"/>
    <n v="0"/>
    <n v="0"/>
    <n v="0"/>
    <n v="0"/>
    <n v="0"/>
    <n v="0"/>
    <n v="0"/>
    <n v="0"/>
    <n v="0"/>
    <n v="0"/>
    <n v="0"/>
    <n v="0"/>
    <n v="0"/>
    <m/>
    <n v="4"/>
    <n v="0"/>
    <n v="0"/>
    <n v="0"/>
    <n v="0"/>
    <n v="0"/>
    <n v="0"/>
    <n v="0"/>
    <n v="0"/>
    <n v="0"/>
    <n v="0"/>
    <n v="0"/>
    <n v="0"/>
    <n v="0"/>
    <n v="0"/>
    <n v="0"/>
    <n v="0"/>
    <n v="0"/>
    <n v="0"/>
    <n v="0"/>
    <n v="0"/>
    <n v="0"/>
    <n v="0"/>
    <n v="0"/>
    <n v="0"/>
    <n v="0"/>
    <n v="7"/>
    <m/>
    <x v="2"/>
    <x v="0"/>
    <x v="0"/>
    <x v="0"/>
    <x v="0"/>
  </r>
  <r>
    <x v="0"/>
    <s v="2013/1725"/>
    <s v=""/>
    <s v=""/>
    <s v=""/>
    <s v="195"/>
    <s v="St Johns Hill"/>
    <s v="SW11"/>
    <s v="1TH"/>
    <n v="526665"/>
    <n v="175006"/>
    <x v="5"/>
    <s v="31/03/2015"/>
    <s v="31/03/2015"/>
    <n v="1"/>
    <n v="2"/>
    <n v="1"/>
    <s v="Erection of a mansard roof extension to existing roof, together with extension over part of back addition with roof terrace, in connection with the conversion of the property to form no.2 two-bedroom flats."/>
    <s v="PF"/>
    <s v="12/04/2013"/>
    <s v="24/06/2013"/>
    <x v="0"/>
    <s v="Nil"/>
    <s v=""/>
    <s v="BF"/>
    <x v="3"/>
    <s v="n/a"/>
    <x v="3"/>
    <n v="1.2E-2"/>
    <s v="31/03/2015"/>
    <x v="0"/>
    <d v="2015-03-31T00:00:00"/>
    <x v="1"/>
    <s v="P"/>
    <n v="0"/>
    <n v="0"/>
    <n v="0"/>
    <n v="0"/>
    <n v="0"/>
    <n v="2"/>
    <n v="-1"/>
    <n v="0"/>
    <n v="0"/>
    <n v="0"/>
    <n v="0"/>
    <n v="0"/>
    <n v="2"/>
    <n v="-1"/>
    <n v="0"/>
    <n v="0"/>
    <n v="0"/>
    <n v="0"/>
    <n v="0"/>
    <n v="0"/>
    <n v="0"/>
    <n v="0"/>
    <n v="0"/>
    <n v="0"/>
    <n v="0"/>
    <n v="0"/>
    <n v="0"/>
    <n v="0"/>
    <n v="0"/>
    <n v="0"/>
    <n v="0"/>
    <m/>
    <n v="1"/>
    <n v="0"/>
    <n v="0"/>
    <n v="0"/>
    <n v="0"/>
    <n v="0"/>
    <n v="0"/>
    <n v="0"/>
    <n v="0"/>
    <n v="0"/>
    <n v="0"/>
    <n v="0"/>
    <n v="0"/>
    <n v="0"/>
    <n v="0"/>
    <n v="0"/>
    <n v="0"/>
    <n v="0"/>
    <n v="0"/>
    <n v="0"/>
    <n v="0"/>
    <n v="0"/>
    <n v="0"/>
    <n v="0"/>
    <n v="0"/>
    <n v="0"/>
    <n v="1"/>
    <m/>
    <x v="0"/>
    <x v="0"/>
    <x v="0"/>
    <x v="0"/>
    <x v="0"/>
  </r>
  <r>
    <x v="0"/>
    <s v="2013/1771"/>
    <s v=""/>
    <s v=""/>
    <s v=""/>
    <s v="97 &amp; 99A"/>
    <s v="Putney Bridge Road"/>
    <s v="SW15"/>
    <s v="2PA"/>
    <n v="524868"/>
    <n v="175111"/>
    <x v="13"/>
    <s v="18/10/2013"/>
    <s v="31/03/2015"/>
    <n v="2"/>
    <n v="2"/>
    <n v="0"/>
    <s v="Erection of a single-storey side extension to no.97. Erection of rear extension to no.97 and no.99a. Internal re-configuration, to include merging of ground floor of both properties and formation of two-bedroom flat on upper floors of 97."/>
    <s v="PF"/>
    <s v="24/05/2013"/>
    <s v="02/08/2013"/>
    <x v="0"/>
    <s v="Nil"/>
    <s v=""/>
    <s v="BF"/>
    <x v="1"/>
    <s v="n/a"/>
    <x v="2"/>
    <n v="3.3000000000000002E-2"/>
    <s v="18/10/2013"/>
    <x v="0"/>
    <d v="2015-03-31T00:00:00"/>
    <x v="1"/>
    <s v="P"/>
    <n v="0"/>
    <n v="1"/>
    <n v="0"/>
    <n v="0"/>
    <n v="-1"/>
    <n v="2"/>
    <n v="-1"/>
    <n v="0"/>
    <n v="0"/>
    <n v="0"/>
    <n v="0"/>
    <n v="-1"/>
    <n v="2"/>
    <n v="0"/>
    <n v="0"/>
    <n v="0"/>
    <n v="0"/>
    <n v="0"/>
    <n v="0"/>
    <n v="0"/>
    <n v="-1"/>
    <n v="0"/>
    <n v="0"/>
    <n v="0"/>
    <n v="0"/>
    <n v="0"/>
    <n v="0"/>
    <n v="0"/>
    <n v="0"/>
    <n v="0"/>
    <n v="0"/>
    <m/>
    <n v="0"/>
    <n v="0"/>
    <n v="0"/>
    <n v="0"/>
    <n v="0"/>
    <n v="0"/>
    <n v="0"/>
    <n v="0"/>
    <n v="0"/>
    <n v="0"/>
    <n v="0"/>
    <n v="0"/>
    <n v="0"/>
    <n v="0"/>
    <n v="0"/>
    <n v="0"/>
    <n v="0"/>
    <n v="0"/>
    <n v="0"/>
    <n v="0"/>
    <n v="0"/>
    <n v="0"/>
    <n v="0"/>
    <n v="0"/>
    <n v="0"/>
    <n v="0"/>
    <n v="7"/>
    <m/>
    <x v="0"/>
    <x v="0"/>
    <x v="0"/>
    <x v="0"/>
    <x v="0"/>
  </r>
  <r>
    <x v="0"/>
    <s v="2013/1871"/>
    <s v=""/>
    <s v=""/>
    <s v="1 St Georges Court"/>
    <s v="131"/>
    <s v="Putney Bridge Road"/>
    <s v="SW15"/>
    <s v="2PA"/>
    <n v="524811"/>
    <n v="175112"/>
    <x v="13"/>
    <s v="12/11/2013"/>
    <s v="29/08/2014"/>
    <n v="0"/>
    <n v="1"/>
    <n v="1"/>
    <s v="Change of use from an office (Class B1) to a two-bedroom house (Class C3)."/>
    <s v="PF"/>
    <s v="18/04/2013"/>
    <s v="05/07/2013"/>
    <x v="0"/>
    <s v="Nil"/>
    <s v=""/>
    <s v="BF"/>
    <x v="2"/>
    <s v="n/a"/>
    <x v="6"/>
    <n v="5.0000000000000001E-3"/>
    <s v="12/11/2013"/>
    <x v="0"/>
    <d v="2014-08-29T00:00:00"/>
    <x v="1"/>
    <s v="P"/>
    <n v="0"/>
    <n v="0"/>
    <n v="0"/>
    <n v="0"/>
    <n v="0"/>
    <n v="1"/>
    <n v="0"/>
    <n v="0"/>
    <n v="0"/>
    <n v="0"/>
    <n v="0"/>
    <n v="0"/>
    <n v="0"/>
    <n v="0"/>
    <n v="0"/>
    <n v="0"/>
    <n v="0"/>
    <n v="0"/>
    <n v="0"/>
    <n v="1"/>
    <n v="0"/>
    <n v="0"/>
    <n v="0"/>
    <n v="0"/>
    <n v="0"/>
    <n v="0"/>
    <n v="0"/>
    <n v="0"/>
    <n v="0"/>
    <n v="0"/>
    <n v="0"/>
    <m/>
    <n v="1"/>
    <n v="0"/>
    <n v="0"/>
    <n v="0"/>
    <n v="0"/>
    <n v="0"/>
    <n v="0"/>
    <n v="0"/>
    <n v="0"/>
    <n v="0"/>
    <n v="0"/>
    <n v="0"/>
    <n v="0"/>
    <n v="0"/>
    <n v="0"/>
    <n v="0"/>
    <n v="0"/>
    <n v="0"/>
    <n v="0"/>
    <n v="0"/>
    <n v="0"/>
    <n v="0"/>
    <n v="0"/>
    <n v="0"/>
    <n v="0"/>
    <n v="0"/>
    <n v="7"/>
    <m/>
    <x v="0"/>
    <x v="0"/>
    <x v="0"/>
    <x v="0"/>
    <x v="0"/>
  </r>
  <r>
    <x v="0"/>
    <s v="2013/1993"/>
    <s v=""/>
    <m/>
    <s v="1 Oxford Road and"/>
    <s v="263"/>
    <s v="Putney Bridge Road"/>
    <s v="SW15"/>
    <s v="2PU"/>
    <n v="524374"/>
    <n v="175298"/>
    <x v="13"/>
    <s v="28/05/2013"/>
    <s v="31/03/2015"/>
    <n v="0"/>
    <n v="4"/>
    <n v="4"/>
    <s v="Application for non-material amendment to planning permission ref. 2011/2975 dated 21.11.11 for demolition of two-storey back addition and erection of part three, part four-storey building with basements to provide four houses with roof terraces. Conversi"/>
    <s v="PF"/>
    <s v="24/04/2013"/>
    <s v="22/05/2013"/>
    <x v="0"/>
    <s v="Nil"/>
    <s v=""/>
    <s v="BF"/>
    <x v="0"/>
    <s v="n/a"/>
    <x v="1"/>
    <n v="0.02"/>
    <s v="28/05/2013"/>
    <x v="0"/>
    <d v="2015-03-31T00:00:00"/>
    <x v="1"/>
    <s v="P"/>
    <m/>
    <n v="0"/>
    <n v="0"/>
    <n v="0"/>
    <n v="0"/>
    <n v="0"/>
    <n v="4"/>
    <n v="0"/>
    <n v="0"/>
    <n v="0"/>
    <n v="0"/>
    <n v="0"/>
    <n v="0"/>
    <n v="0"/>
    <n v="0"/>
    <n v="0"/>
    <n v="0"/>
    <n v="0"/>
    <n v="0"/>
    <n v="0"/>
    <n v="4"/>
    <n v="0"/>
    <n v="0"/>
    <n v="0"/>
    <n v="0"/>
    <n v="0"/>
    <n v="0"/>
    <n v="0"/>
    <n v="0"/>
    <n v="0"/>
    <n v="0"/>
    <m/>
    <n v="4"/>
    <n v="0"/>
    <n v="0"/>
    <n v="0"/>
    <n v="0"/>
    <n v="0"/>
    <n v="0"/>
    <n v="0"/>
    <n v="0"/>
    <n v="0"/>
    <n v="0"/>
    <n v="0"/>
    <n v="0"/>
    <n v="0"/>
    <n v="0"/>
    <n v="0"/>
    <n v="0"/>
    <n v="0"/>
    <n v="0"/>
    <n v="0"/>
    <n v="0"/>
    <n v="0"/>
    <n v="0"/>
    <n v="0"/>
    <n v="0"/>
    <n v="0"/>
    <n v="1"/>
    <m/>
    <x v="0"/>
    <x v="0"/>
    <x v="0"/>
    <x v="0"/>
    <x v="0"/>
  </r>
  <r>
    <x v="0"/>
    <s v="2013/1993"/>
    <s v=""/>
    <m/>
    <s v="1 Oxford Road and"/>
    <s v="263"/>
    <s v="Putney Bridge Road"/>
    <s v="SW15"/>
    <s v="2PU"/>
    <n v="524374"/>
    <n v="175298"/>
    <x v="13"/>
    <s v="28/05/2013"/>
    <s v="31/03/2015"/>
    <n v="0"/>
    <n v="2"/>
    <n v="2"/>
    <s v="Application for non-material amendment to planning permission ref. 2011/2975 dated 21.11.11 for demolition of two-storey back addition and erection of part three, part four-storey building with basements to provide four houses with roof terraces. Conversi"/>
    <s v="PF"/>
    <s v="24/04/2013"/>
    <s v="22/05/2013"/>
    <x v="0"/>
    <s v="Nil"/>
    <s v=""/>
    <s v="BF"/>
    <x v="0"/>
    <s v="n/a"/>
    <x v="1"/>
    <n v="2E-3"/>
    <s v="28/05/2013"/>
    <x v="0"/>
    <d v="2015-03-31T00:00:00"/>
    <x v="1"/>
    <s v="P"/>
    <m/>
    <n v="0"/>
    <n v="0"/>
    <n v="0"/>
    <n v="1"/>
    <n v="0"/>
    <n v="1"/>
    <n v="0"/>
    <n v="0"/>
    <n v="0"/>
    <n v="0"/>
    <n v="1"/>
    <n v="0"/>
    <n v="1"/>
    <n v="0"/>
    <n v="0"/>
    <n v="0"/>
    <n v="0"/>
    <n v="0"/>
    <n v="0"/>
    <n v="0"/>
    <n v="0"/>
    <n v="0"/>
    <n v="0"/>
    <n v="0"/>
    <n v="0"/>
    <n v="0"/>
    <n v="0"/>
    <n v="0"/>
    <n v="0"/>
    <n v="0"/>
    <m/>
    <n v="2"/>
    <n v="0"/>
    <n v="0"/>
    <n v="0"/>
    <n v="0"/>
    <n v="0"/>
    <n v="0"/>
    <n v="0"/>
    <n v="0"/>
    <n v="0"/>
    <n v="0"/>
    <n v="0"/>
    <n v="0"/>
    <n v="0"/>
    <n v="0"/>
    <n v="0"/>
    <n v="0"/>
    <n v="0"/>
    <n v="0"/>
    <n v="0"/>
    <n v="0"/>
    <n v="0"/>
    <n v="0"/>
    <n v="0"/>
    <n v="0"/>
    <n v="0"/>
    <n v="1"/>
    <m/>
    <x v="0"/>
    <x v="0"/>
    <x v="0"/>
    <x v="0"/>
    <x v="0"/>
  </r>
  <r>
    <x v="0"/>
    <s v="2013/2003"/>
    <s v=""/>
    <s v=""/>
    <s v=""/>
    <s v="6"/>
    <s v="Hillbury Road"/>
    <s v="SW17"/>
    <s v="8JT"/>
    <n v="528922"/>
    <n v="172391"/>
    <x v="14"/>
    <s v="31/03/2015"/>
    <s v="31/03/2015"/>
    <n v="2"/>
    <n v="1"/>
    <n v="-1"/>
    <s v="Change of use from 2 separate flats to a single family dwelling."/>
    <s v="PF"/>
    <s v="07/05/2013"/>
    <s v="02/07/2013"/>
    <x v="0"/>
    <s v="Nil"/>
    <s v=""/>
    <s v="BF"/>
    <x v="1"/>
    <s v="n/a"/>
    <x v="5"/>
    <n v="3.7999999999999999E-2"/>
    <s v="31/03/2015"/>
    <x v="0"/>
    <d v="2015-03-31T00:00:00"/>
    <x v="1"/>
    <s v="P"/>
    <n v="0"/>
    <n v="0"/>
    <n v="0"/>
    <n v="0"/>
    <n v="0"/>
    <n v="0"/>
    <n v="-1"/>
    <n v="-1"/>
    <n v="1"/>
    <n v="0"/>
    <n v="0"/>
    <n v="0"/>
    <n v="0"/>
    <n v="-1"/>
    <n v="-1"/>
    <n v="0"/>
    <n v="0"/>
    <n v="0"/>
    <n v="0"/>
    <n v="0"/>
    <n v="0"/>
    <n v="0"/>
    <n v="1"/>
    <n v="0"/>
    <n v="0"/>
    <n v="0"/>
    <n v="0"/>
    <n v="0"/>
    <n v="0"/>
    <n v="0"/>
    <n v="0"/>
    <m/>
    <n v="-1"/>
    <n v="0"/>
    <n v="0"/>
    <n v="0"/>
    <n v="0"/>
    <n v="0"/>
    <n v="0"/>
    <n v="0"/>
    <n v="0"/>
    <n v="0"/>
    <n v="0"/>
    <n v="0"/>
    <n v="0"/>
    <n v="0"/>
    <n v="0"/>
    <n v="0"/>
    <n v="0"/>
    <n v="0"/>
    <n v="0"/>
    <n v="0"/>
    <n v="0"/>
    <n v="0"/>
    <n v="0"/>
    <n v="0"/>
    <n v="0"/>
    <n v="0"/>
    <n v="7"/>
    <s v="Y"/>
    <x v="0"/>
    <x v="0"/>
    <x v="0"/>
    <x v="0"/>
    <x v="0"/>
  </r>
  <r>
    <x v="0"/>
    <s v="2013/2007"/>
    <s v=""/>
    <s v=""/>
    <s v=""/>
    <s v="26-28"/>
    <s v="Webbs Road"/>
    <s v="SW11"/>
    <s v="6SF"/>
    <n v="527719"/>
    <n v="174692"/>
    <x v="2"/>
    <s v="04/03/2014"/>
    <s v="31/03/2015"/>
    <n v="0"/>
    <n v="2"/>
    <n v="2"/>
    <s v="Excavation to form front lightwells and installation of new frontage as part of the conversion of basement and ground floor level commercial unit into two 2-bedroom flats with external terraces to rear."/>
    <s v="PF"/>
    <s v="26/04/2013"/>
    <s v="09/09/2013"/>
    <x v="0"/>
    <s v="Nil"/>
    <s v=""/>
    <s v="BF"/>
    <x v="3"/>
    <s v="n/a"/>
    <x v="8"/>
    <n v="8.0000000000000002E-3"/>
    <s v="04/03/2014"/>
    <x v="0"/>
    <d v="2015-03-31T00:00:00"/>
    <x v="1"/>
    <s v="P"/>
    <n v="0"/>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1"/>
    <m/>
    <x v="0"/>
    <x v="0"/>
    <x v="0"/>
    <x v="0"/>
    <x v="0"/>
  </r>
  <r>
    <x v="0"/>
    <s v="2013/2198"/>
    <s v=""/>
    <s v=""/>
    <s v=""/>
    <s v="384"/>
    <s v="Garratt Lane"/>
    <s v="SW18"/>
    <s v="4HP"/>
    <n v="526078"/>
    <n v="172904"/>
    <x v="12"/>
    <s v="29/07/2014"/>
    <s v="31/03/2015"/>
    <n v="0"/>
    <n v="1"/>
    <n v="1"/>
    <s v="Change of use of first and second floors from office to a three-bedroom flat with rear roof terrace and screening."/>
    <s v="PF"/>
    <s v="08/05/2013"/>
    <s v="02/07/2013"/>
    <x v="0"/>
    <s v="Nil"/>
    <s v=""/>
    <s v="BF"/>
    <x v="2"/>
    <s v="n/a"/>
    <x v="6"/>
    <n v="5.0000000000000001E-3"/>
    <s v="29/07/2014"/>
    <x v="0"/>
    <d v="2015-03-31T00:00:00"/>
    <x v="1"/>
    <s v="P"/>
    <n v="0"/>
    <n v="0"/>
    <n v="0"/>
    <n v="0"/>
    <n v="0"/>
    <n v="0"/>
    <n v="1"/>
    <n v="0"/>
    <n v="0"/>
    <n v="0"/>
    <n v="0"/>
    <n v="0"/>
    <n v="0"/>
    <n v="1"/>
    <n v="0"/>
    <n v="0"/>
    <n v="0"/>
    <n v="0"/>
    <n v="0"/>
    <n v="0"/>
    <n v="0"/>
    <n v="0"/>
    <n v="0"/>
    <n v="0"/>
    <n v="0"/>
    <n v="0"/>
    <n v="0"/>
    <n v="0"/>
    <n v="0"/>
    <n v="0"/>
    <n v="0"/>
    <m/>
    <n v="1"/>
    <n v="0"/>
    <n v="0"/>
    <n v="0"/>
    <n v="0"/>
    <n v="0"/>
    <n v="0"/>
    <n v="0"/>
    <n v="0"/>
    <n v="0"/>
    <n v="0"/>
    <n v="0"/>
    <n v="0"/>
    <n v="0"/>
    <n v="0"/>
    <n v="0"/>
    <n v="0"/>
    <n v="0"/>
    <n v="0"/>
    <n v="0"/>
    <n v="0"/>
    <n v="0"/>
    <n v="0"/>
    <n v="0"/>
    <n v="0"/>
    <n v="0"/>
    <n v="7"/>
    <m/>
    <x v="0"/>
    <x v="0"/>
    <x v="0"/>
    <x v="0"/>
    <x v="0"/>
  </r>
  <r>
    <x v="0"/>
    <s v="2013/2411"/>
    <s v=""/>
    <s v=""/>
    <s v=""/>
    <s v="231"/>
    <s v="Lavender Hill"/>
    <s v="SW11"/>
    <s v="1JR"/>
    <n v="527754"/>
    <n v="175519"/>
    <x v="6"/>
    <s v="10/12/2013"/>
    <s v="24/10/2014"/>
    <n v="0"/>
    <n v="3"/>
    <n v="3"/>
    <s v="Change of use of upper floors from offices (Class A2) to three self-contained one bedroom flats (Class C3) and associated alterations to the existing shop front at ground floor level."/>
    <s v="PF"/>
    <s v="17/05/2013"/>
    <s v="24/07/2013"/>
    <x v="0"/>
    <s v="Nil"/>
    <s v=""/>
    <s v="BF"/>
    <x v="2"/>
    <s v="n/a"/>
    <x v="6"/>
    <n v="7.0000000000000001E-3"/>
    <s v="10/12/2013"/>
    <x v="0"/>
    <d v="2014-10-24T00:00:00"/>
    <x v="1"/>
    <s v="P"/>
    <n v="0"/>
    <n v="0"/>
    <n v="0"/>
    <n v="0"/>
    <n v="3"/>
    <n v="0"/>
    <n v="0"/>
    <n v="0"/>
    <n v="0"/>
    <n v="0"/>
    <n v="0"/>
    <n v="3"/>
    <n v="0"/>
    <n v="0"/>
    <n v="0"/>
    <n v="0"/>
    <n v="0"/>
    <n v="0"/>
    <n v="0"/>
    <n v="0"/>
    <n v="0"/>
    <n v="0"/>
    <n v="0"/>
    <n v="0"/>
    <n v="0"/>
    <n v="0"/>
    <n v="0"/>
    <n v="0"/>
    <n v="0"/>
    <n v="0"/>
    <n v="0"/>
    <m/>
    <n v="3"/>
    <n v="0"/>
    <n v="0"/>
    <n v="0"/>
    <n v="0"/>
    <n v="0"/>
    <n v="0"/>
    <n v="0"/>
    <n v="0"/>
    <n v="0"/>
    <n v="0"/>
    <n v="0"/>
    <n v="0"/>
    <n v="0"/>
    <n v="0"/>
    <n v="0"/>
    <n v="0"/>
    <n v="0"/>
    <n v="0"/>
    <n v="0"/>
    <n v="0"/>
    <n v="0"/>
    <n v="0"/>
    <n v="0"/>
    <n v="0"/>
    <n v="0"/>
    <n v="7"/>
    <m/>
    <x v="4"/>
    <x v="0"/>
    <x v="0"/>
    <x v="0"/>
    <x v="0"/>
  </r>
  <r>
    <x v="0"/>
    <s v="2013/2435"/>
    <s v=""/>
    <s v=""/>
    <s v=""/>
    <s v="6"/>
    <s v="Hosack Road"/>
    <s v="SW17"/>
    <s v="7QP"/>
    <n v="527988"/>
    <n v="172966"/>
    <x v="7"/>
    <s v="31/03/2014"/>
    <s v="31/03/2015"/>
    <n v="2"/>
    <n v="1"/>
    <n v="-1"/>
    <s v="Conversion of two flats to a single family home. Erection of single-storey side and rear extension, rear roof extension with French doors and a safety railing as well as an extension over the existing two storey rear addition."/>
    <s v="PF"/>
    <s v="20/05/2013"/>
    <s v="09/07/2013"/>
    <x v="0"/>
    <s v="Nil"/>
    <s v=""/>
    <s v="BF"/>
    <x v="1"/>
    <s v="n/a"/>
    <x v="5"/>
    <n v="1.4E-2"/>
    <s v="31/03/2014"/>
    <x v="0"/>
    <d v="2015-03-31T00:00:00"/>
    <x v="1"/>
    <s v="P"/>
    <n v="0"/>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m/>
    <x v="0"/>
    <x v="0"/>
    <x v="0"/>
    <x v="0"/>
    <x v="0"/>
  </r>
  <r>
    <x v="0"/>
    <s v="2013/2734"/>
    <s v=""/>
    <s v=""/>
    <s v=""/>
    <s v="24"/>
    <s v="Dempster Road"/>
    <s v="SW18"/>
    <s v="1AT"/>
    <n v="526239"/>
    <n v="174931"/>
    <x v="5"/>
    <s v="25/09/2013"/>
    <s v="30/07/2014"/>
    <n v="2"/>
    <n v="1"/>
    <n v="-1"/>
    <s v="Conversion of two flats into a single residential dwelling together with external alterations to the rear including the replacement of a first floor door with window and enlargement of rear ground floor window."/>
    <s v="PF"/>
    <s v="11/06/2013"/>
    <s v="05/08/2013"/>
    <x v="0"/>
    <s v="Nil"/>
    <s v=""/>
    <s v="BF"/>
    <x v="1"/>
    <s v="n/a"/>
    <x v="5"/>
    <n v="1.7999999999999999E-2"/>
    <s v="25/09/2013"/>
    <x v="0"/>
    <d v="2014-07-30T00:00:00"/>
    <x v="1"/>
    <s v="P"/>
    <n v="0"/>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m/>
    <x v="0"/>
    <x v="0"/>
    <x v="0"/>
    <x v="0"/>
    <x v="0"/>
  </r>
  <r>
    <x v="0"/>
    <s v="2013/2804"/>
    <s v=""/>
    <s v=""/>
    <s v="Land west of"/>
    <s v="232"/>
    <s v="Ribblesdale Road"/>
    <s v="SW16"/>
    <s v="6QY"/>
    <n v="528636"/>
    <n v="170704"/>
    <x v="4"/>
    <s v="20/08/2014"/>
    <s v="19/01/2015"/>
    <n v="0"/>
    <n v="4"/>
    <n v="4"/>
    <s v="Four new-build three-storey, 4-bedroom family dwellings and associated rear garden area and landscaping."/>
    <s v="PF"/>
    <s v="07/06/2013"/>
    <s v="06/09/2013"/>
    <x v="0"/>
    <s v="Nil"/>
    <s v=""/>
    <s v="BF"/>
    <x v="0"/>
    <s v="n/a"/>
    <x v="1"/>
    <n v="5.2999999999999999E-2"/>
    <s v="20/08/2014"/>
    <x v="0"/>
    <d v="2015-01-19T00:00:00"/>
    <x v="2"/>
    <s v="HASR"/>
    <n v="0"/>
    <n v="0"/>
    <n v="0"/>
    <n v="0"/>
    <n v="0"/>
    <n v="0"/>
    <n v="0"/>
    <n v="4"/>
    <n v="0"/>
    <n v="0"/>
    <n v="0"/>
    <n v="0"/>
    <n v="0"/>
    <n v="0"/>
    <n v="0"/>
    <n v="0"/>
    <n v="0"/>
    <n v="0"/>
    <n v="0"/>
    <n v="0"/>
    <n v="0"/>
    <n v="4"/>
    <n v="0"/>
    <n v="0"/>
    <n v="0"/>
    <n v="0"/>
    <n v="0"/>
    <n v="0"/>
    <n v="0"/>
    <n v="0"/>
    <n v="0"/>
    <m/>
    <n v="4"/>
    <n v="0"/>
    <n v="0"/>
    <n v="0"/>
    <n v="0"/>
    <n v="0"/>
    <n v="0"/>
    <n v="0"/>
    <n v="0"/>
    <n v="0"/>
    <n v="0"/>
    <n v="0"/>
    <n v="0"/>
    <n v="0"/>
    <n v="0"/>
    <n v="0"/>
    <n v="0"/>
    <n v="0"/>
    <n v="0"/>
    <n v="0"/>
    <n v="0"/>
    <n v="0"/>
    <n v="0"/>
    <n v="0"/>
    <n v="0"/>
    <n v="0"/>
    <n v="1"/>
    <m/>
    <x v="0"/>
    <x v="0"/>
    <x v="0"/>
    <x v="0"/>
    <x v="0"/>
  </r>
  <r>
    <x v="0"/>
    <s v="2013/2805"/>
    <s v=""/>
    <s v=""/>
    <s v="Little Dover House"/>
    <s v="32"/>
    <s v="Dover Park Drive"/>
    <s v="SW15"/>
    <s v="5BE"/>
    <n v="522749"/>
    <n v="174031"/>
    <x v="11"/>
    <s v="28/10/2013"/>
    <s v="31/03/2015"/>
    <n v="8"/>
    <n v="9"/>
    <n v="1"/>
    <s v="Demolition of existing two-storey block of flats together with associated garages and construction of nine (four/five bedroom) dwelling houses and associated parking, landscaping and felling of 16 trees."/>
    <s v="PF"/>
    <s v="11/06/2013"/>
    <s v="13/09/2013"/>
    <x v="0"/>
    <s v="Nil"/>
    <s v=""/>
    <s v="BF"/>
    <x v="0"/>
    <s v="n/a"/>
    <x v="1"/>
    <n v="0.48299999999999998"/>
    <s v="28/10/2013"/>
    <x v="0"/>
    <d v="2015-03-31T00:00:00"/>
    <x v="1"/>
    <s v="P"/>
    <n v="0"/>
    <n v="0"/>
    <n v="0"/>
    <n v="0"/>
    <n v="0"/>
    <n v="-8"/>
    <n v="0"/>
    <n v="8"/>
    <n v="1"/>
    <n v="0"/>
    <n v="0"/>
    <n v="0"/>
    <n v="-8"/>
    <n v="0"/>
    <n v="0"/>
    <n v="0"/>
    <n v="0"/>
    <n v="0"/>
    <n v="0"/>
    <n v="0"/>
    <n v="0"/>
    <n v="8"/>
    <n v="1"/>
    <n v="0"/>
    <n v="0"/>
    <n v="0"/>
    <n v="0"/>
    <n v="0"/>
    <n v="0"/>
    <n v="0"/>
    <n v="0"/>
    <m/>
    <n v="1"/>
    <n v="0"/>
    <n v="0"/>
    <n v="0"/>
    <n v="0"/>
    <n v="0"/>
    <n v="0"/>
    <n v="0"/>
    <n v="0"/>
    <n v="0"/>
    <n v="0"/>
    <n v="0"/>
    <n v="0"/>
    <n v="0"/>
    <n v="0"/>
    <n v="0"/>
    <n v="0"/>
    <n v="0"/>
    <n v="0"/>
    <n v="0"/>
    <n v="0"/>
    <n v="0"/>
    <n v="0"/>
    <n v="0"/>
    <n v="0"/>
    <n v="0"/>
    <n v="1"/>
    <m/>
    <x v="0"/>
    <x v="0"/>
    <x v="0"/>
    <x v="0"/>
    <x v="0"/>
  </r>
  <r>
    <x v="0"/>
    <s v="2013/2814"/>
    <s v=""/>
    <s v=""/>
    <s v=""/>
    <s v="67-69"/>
    <s v="Geraldine Road"/>
    <s v="SW18"/>
    <s v="2NS"/>
    <n v="526274"/>
    <n v="174542"/>
    <x v="16"/>
    <s v="30/01/2013"/>
    <s v="19/05/2014"/>
    <n v="2"/>
    <n v="1"/>
    <n v="-1"/>
    <s v="Demolition of existing back addition and staircase; erection of a rear extension at lower ground level together with a roof terrace on top; erection of rear/side extension at ground, first and second levels and erection of mansard roof extension with two "/>
    <s v="PF"/>
    <s v="05/06/2013"/>
    <s v="29/07/2013"/>
    <x v="0"/>
    <s v="Nil"/>
    <s v=""/>
    <s v="BF"/>
    <x v="3"/>
    <s v="n/a"/>
    <x v="5"/>
    <n v="2.5000000000000001E-2"/>
    <s v="30/01/2013"/>
    <x v="0"/>
    <d v="2014-05-19T00:00:00"/>
    <x v="1"/>
    <s v="P"/>
    <m/>
    <n v="0"/>
    <n v="0"/>
    <n v="0"/>
    <n v="0"/>
    <n v="-2"/>
    <n v="0"/>
    <n v="1"/>
    <n v="0"/>
    <n v="0"/>
    <n v="0"/>
    <n v="0"/>
    <n v="-2"/>
    <n v="0"/>
    <n v="0"/>
    <n v="0"/>
    <n v="0"/>
    <n v="0"/>
    <n v="0"/>
    <n v="0"/>
    <n v="0"/>
    <n v="1"/>
    <n v="0"/>
    <n v="0"/>
    <n v="0"/>
    <n v="0"/>
    <n v="0"/>
    <n v="0"/>
    <n v="0"/>
    <n v="0"/>
    <n v="0"/>
    <m/>
    <n v="-1"/>
    <n v="0"/>
    <n v="0"/>
    <n v="0"/>
    <n v="0"/>
    <n v="0"/>
    <n v="0"/>
    <n v="0"/>
    <n v="0"/>
    <n v="0"/>
    <n v="0"/>
    <n v="0"/>
    <n v="0"/>
    <n v="0"/>
    <n v="0"/>
    <n v="0"/>
    <n v="0"/>
    <n v="0"/>
    <n v="0"/>
    <n v="0"/>
    <n v="0"/>
    <n v="0"/>
    <n v="0"/>
    <n v="0"/>
    <n v="0"/>
    <n v="0"/>
    <n v="1"/>
    <m/>
    <x v="0"/>
    <x v="0"/>
    <x v="0"/>
    <x v="0"/>
    <x v="0"/>
  </r>
  <r>
    <x v="0"/>
    <s v="2013/2817"/>
    <s v=""/>
    <s v=""/>
    <s v=""/>
    <s v="83"/>
    <s v="Mexfield Road"/>
    <s v="SW15"/>
    <s v="2RG"/>
    <n v="524915"/>
    <n v="174875"/>
    <x v="5"/>
    <s v="17/09/2013"/>
    <s v="22/08/2014"/>
    <n v="1"/>
    <n v="2"/>
    <n v="1"/>
    <s v="Use of property as two flats."/>
    <s v="LDC"/>
    <s v="06/06/2013"/>
    <s v="01/08/2013"/>
    <x v="0"/>
    <s v="Nil"/>
    <s v=""/>
    <s v="BF"/>
    <x v="1"/>
    <s v="n/a"/>
    <x v="2"/>
    <n v="1.4999999999999999E-2"/>
    <s v="17/09/2013"/>
    <x v="0"/>
    <d v="2014-08-22T00:00:00"/>
    <x v="1"/>
    <s v="P"/>
    <n v="0"/>
    <n v="0"/>
    <n v="0"/>
    <n v="0"/>
    <n v="0"/>
    <n v="1"/>
    <n v="1"/>
    <n v="-1"/>
    <n v="0"/>
    <n v="0"/>
    <n v="0"/>
    <n v="0"/>
    <n v="1"/>
    <n v="1"/>
    <n v="0"/>
    <n v="0"/>
    <n v="0"/>
    <n v="0"/>
    <n v="0"/>
    <n v="0"/>
    <n v="0"/>
    <n v="-1"/>
    <n v="0"/>
    <n v="0"/>
    <n v="0"/>
    <n v="0"/>
    <n v="0"/>
    <n v="0"/>
    <n v="0"/>
    <n v="0"/>
    <n v="0"/>
    <m/>
    <n v="1"/>
    <n v="0"/>
    <n v="0"/>
    <n v="0"/>
    <n v="0"/>
    <n v="0"/>
    <n v="0"/>
    <n v="0"/>
    <n v="0"/>
    <n v="0"/>
    <n v="0"/>
    <n v="0"/>
    <n v="0"/>
    <n v="0"/>
    <n v="0"/>
    <n v="0"/>
    <n v="0"/>
    <n v="0"/>
    <n v="0"/>
    <n v="0"/>
    <n v="0"/>
    <n v="0"/>
    <n v="0"/>
    <n v="0"/>
    <n v="0"/>
    <n v="0"/>
    <n v="7"/>
    <m/>
    <x v="0"/>
    <x v="0"/>
    <x v="0"/>
    <x v="0"/>
    <x v="0"/>
  </r>
  <r>
    <x v="0"/>
    <s v="2013/2823"/>
    <s v=""/>
    <s v=""/>
    <s v=""/>
    <s v="45"/>
    <s v="Upper Tooting Road"/>
    <s v="SW17"/>
    <s v="7TR"/>
    <n v="527903"/>
    <n v="172219"/>
    <x v="14"/>
    <s v="16/05/2014"/>
    <s v="10/03/2015"/>
    <n v="0"/>
    <n v="1"/>
    <n v="1"/>
    <s v="Creation of studio flat at loft level as well as the erection of a rear roof extension with French doors and safety railing, installation of a rear window and roof lights to front elevation."/>
    <s v="PF"/>
    <s v="10/06/2013"/>
    <s v="05/08/2013"/>
    <x v="0"/>
    <s v="Nil"/>
    <s v=""/>
    <s v="BF"/>
    <x v="3"/>
    <s v="n/a"/>
    <x v="1"/>
    <n v="1.6E-2"/>
    <s v="16/05/2014"/>
    <x v="0"/>
    <d v="2015-03-10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1"/>
    <s v="Y"/>
    <x v="0"/>
    <x v="0"/>
    <x v="0"/>
    <x v="0"/>
    <x v="0"/>
  </r>
  <r>
    <x v="0"/>
    <s v="2013/2850"/>
    <s v=""/>
    <s v=""/>
    <s v="Unit 2 Triangle House"/>
    <s v="2"/>
    <s v="Broomhill Road"/>
    <s v="SW18"/>
    <s v="4HX"/>
    <n v="525274"/>
    <n v="174620"/>
    <x v="3"/>
    <s v="03/12/2013"/>
    <s v="02/09/2014"/>
    <n v="0"/>
    <n v="1"/>
    <n v="1"/>
    <s v="Prior approval for conversion of office (class B1) to a three-bedroom residential unit (class C3)."/>
    <s v="PANR"/>
    <s v="11/06/2013"/>
    <s v="16/07/2013"/>
    <x v="0"/>
    <s v="Nil"/>
    <s v=""/>
    <s v="BF"/>
    <x v="2"/>
    <s v="n/a"/>
    <x v="6"/>
    <n v="4.5999999999999999E-2"/>
    <s v="03/12/2013"/>
    <x v="0"/>
    <d v="2014-09-02T00:00:00"/>
    <x v="1"/>
    <s v="P"/>
    <n v="0"/>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7"/>
    <m/>
    <x v="0"/>
    <x v="0"/>
    <x v="0"/>
    <x v="0"/>
    <x v="0"/>
  </r>
  <r>
    <x v="0"/>
    <s v="2013/3070"/>
    <s v=""/>
    <s v=""/>
    <s v=""/>
    <s v="103"/>
    <s v="St Johns Hill"/>
    <s v="SW11"/>
    <s v="1SY"/>
    <n v="526958"/>
    <n v="175165"/>
    <x v="5"/>
    <s v="25/11/2014"/>
    <s v="31/03/2015"/>
    <n v="0"/>
    <n v="1"/>
    <n v="1"/>
    <s v="Conversion of back half of shop from commercial A1 to form a two-bedroom flat."/>
    <s v="PF"/>
    <s v="24/06/2013"/>
    <s v="15/08/2013"/>
    <x v="0"/>
    <s v="Nil"/>
    <s v=""/>
    <s v="BF"/>
    <x v="2"/>
    <s v="n/a"/>
    <x v="8"/>
    <n v="7.0000000000000001E-3"/>
    <s v="25/11/2014"/>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3/3529"/>
    <s v=""/>
    <s v=""/>
    <s v="Winchester House"/>
    <s v="272"/>
    <s v="Balham High Road"/>
    <s v="SW17"/>
    <s v="7AW"/>
    <n v="528192"/>
    <n v="172683"/>
    <x v="7"/>
    <s v="31/03/2014"/>
    <s v="31/03/2015"/>
    <n v="0"/>
    <n v="4"/>
    <n v="4"/>
    <s v="Construction of a part three, part two, part single storey extension to the rear  in connection with the conversion of existing nursery unit to four self contained residential units. (1x1 bedroom, 2x2 bedroom, 1x 3 bedroom)."/>
    <s v="PF"/>
    <s v="08/08/2013"/>
    <s v="03/10/2013"/>
    <x v="0"/>
    <s v="Nil"/>
    <s v=""/>
    <s v="BF"/>
    <x v="3"/>
    <s v="n/a"/>
    <x v="1"/>
    <n v="3.6999999999999998E-2"/>
    <s v="31/03/2014"/>
    <x v="0"/>
    <d v="2015-03-31T00:00:00"/>
    <x v="1"/>
    <s v="P"/>
    <n v="0"/>
    <n v="0"/>
    <n v="0"/>
    <n v="0"/>
    <n v="1"/>
    <n v="2"/>
    <n v="1"/>
    <n v="0"/>
    <n v="0"/>
    <n v="0"/>
    <n v="0"/>
    <n v="1"/>
    <n v="2"/>
    <n v="1"/>
    <n v="0"/>
    <n v="0"/>
    <n v="0"/>
    <n v="0"/>
    <n v="0"/>
    <n v="0"/>
    <n v="0"/>
    <n v="0"/>
    <n v="0"/>
    <n v="0"/>
    <n v="0"/>
    <n v="0"/>
    <n v="0"/>
    <n v="0"/>
    <n v="0"/>
    <n v="0"/>
    <n v="0"/>
    <m/>
    <n v="4"/>
    <n v="0"/>
    <n v="0"/>
    <n v="0"/>
    <n v="0"/>
    <n v="0"/>
    <n v="0"/>
    <n v="0"/>
    <n v="0"/>
    <n v="0"/>
    <n v="0"/>
    <n v="0"/>
    <n v="0"/>
    <n v="0"/>
    <n v="0"/>
    <n v="0"/>
    <n v="0"/>
    <n v="0"/>
    <n v="0"/>
    <n v="0"/>
    <n v="0"/>
    <n v="0"/>
    <n v="0"/>
    <n v="0"/>
    <n v="0"/>
    <n v="0"/>
    <n v="1"/>
    <m/>
    <x v="0"/>
    <x v="0"/>
    <x v="0"/>
    <x v="0"/>
    <x v="0"/>
  </r>
  <r>
    <x v="0"/>
    <s v="2013/3535"/>
    <s v=""/>
    <s v=""/>
    <s v=""/>
    <s v="14"/>
    <s v="Dalby Road"/>
    <s v="SW18"/>
    <s v="1AW"/>
    <n v="526125"/>
    <n v="175056"/>
    <x v="5"/>
    <s v="31/03/2015"/>
    <s v="31/03/2015"/>
    <n v="1"/>
    <n v="1"/>
    <n v="0"/>
    <s v="Demolition of existing property retaining party walls and front elevation; erection of part single-storey and part three-storey property (second floor in roofspace) including x1 french doors with safety railings to 2nd floor of rear elevation and increase"/>
    <s v="PF"/>
    <s v="15/07/2013"/>
    <s v="13/09/2013"/>
    <x v="0"/>
    <s v="Nil"/>
    <s v=""/>
    <s v="BF"/>
    <x v="0"/>
    <s v="n/a"/>
    <x v="1"/>
    <n v="8.9999999999999993E-3"/>
    <s v="31/03/2015"/>
    <x v="0"/>
    <d v="2015-03-31T00:00:00"/>
    <x v="1"/>
    <s v="P"/>
    <n v="0"/>
    <n v="0"/>
    <n v="0"/>
    <n v="0"/>
    <n v="0"/>
    <n v="-1"/>
    <n v="0"/>
    <n v="1"/>
    <n v="0"/>
    <n v="0"/>
    <n v="0"/>
    <n v="0"/>
    <n v="0"/>
    <n v="0"/>
    <n v="0"/>
    <n v="0"/>
    <n v="0"/>
    <n v="0"/>
    <n v="0"/>
    <n v="-1"/>
    <n v="0"/>
    <n v="1"/>
    <n v="0"/>
    <n v="0"/>
    <n v="0"/>
    <n v="0"/>
    <n v="0"/>
    <n v="0"/>
    <n v="0"/>
    <n v="0"/>
    <n v="0"/>
    <m/>
    <n v="0"/>
    <n v="0"/>
    <n v="0"/>
    <n v="0"/>
    <n v="0"/>
    <n v="0"/>
    <n v="0"/>
    <n v="0"/>
    <n v="0"/>
    <n v="0"/>
    <n v="0"/>
    <n v="0"/>
    <n v="0"/>
    <n v="0"/>
    <n v="0"/>
    <n v="0"/>
    <n v="0"/>
    <n v="0"/>
    <n v="0"/>
    <n v="0"/>
    <n v="0"/>
    <n v="0"/>
    <n v="0"/>
    <n v="0"/>
    <n v="0"/>
    <n v="0"/>
    <n v="1"/>
    <m/>
    <x v="0"/>
    <x v="0"/>
    <x v="0"/>
    <x v="0"/>
    <x v="0"/>
  </r>
  <r>
    <x v="0"/>
    <s v="2013/3569"/>
    <s v=""/>
    <s v=""/>
    <s v=""/>
    <s v="65A"/>
    <s v="Wadham Road"/>
    <s v="SW15"/>
    <s v="2LS"/>
    <n v="524446"/>
    <n v="175086"/>
    <x v="13"/>
    <s v="31/03/2015"/>
    <s v="31/03/2015"/>
    <n v="0"/>
    <n v="1"/>
    <n v="1"/>
    <s v="Demolition of garage and erection of three-storey house (top floor in roof) with roof terrace at second floor level."/>
    <s v="PF"/>
    <s v="18/07/2013"/>
    <s v="09/10/2013"/>
    <x v="0"/>
    <s v="Nil"/>
    <s v=""/>
    <s v="BF"/>
    <x v="0"/>
    <s v="n/a"/>
    <x v="1"/>
    <n v="4.0000000000000001E-3"/>
    <s v="31/03/2015"/>
    <x v="0"/>
    <d v="2015-03-31T00:00:00"/>
    <x v="1"/>
    <s v="P"/>
    <n v="0"/>
    <n v="0"/>
    <n v="0"/>
    <n v="0"/>
    <n v="1"/>
    <n v="0"/>
    <n v="0"/>
    <n v="0"/>
    <n v="0"/>
    <n v="0"/>
    <n v="0"/>
    <n v="0"/>
    <n v="0"/>
    <n v="0"/>
    <n v="0"/>
    <n v="0"/>
    <n v="0"/>
    <n v="0"/>
    <n v="1"/>
    <n v="0"/>
    <n v="0"/>
    <n v="0"/>
    <n v="0"/>
    <n v="0"/>
    <n v="0"/>
    <n v="0"/>
    <n v="0"/>
    <n v="0"/>
    <n v="0"/>
    <n v="0"/>
    <n v="0"/>
    <m/>
    <n v="1"/>
    <n v="0"/>
    <n v="0"/>
    <n v="0"/>
    <n v="0"/>
    <n v="0"/>
    <n v="0"/>
    <n v="0"/>
    <n v="0"/>
    <n v="0"/>
    <n v="0"/>
    <n v="0"/>
    <n v="0"/>
    <n v="0"/>
    <n v="0"/>
    <n v="0"/>
    <n v="0"/>
    <n v="0"/>
    <n v="0"/>
    <n v="0"/>
    <n v="0"/>
    <n v="0"/>
    <n v="0"/>
    <n v="0"/>
    <n v="0"/>
    <n v="0"/>
    <n v="1"/>
    <m/>
    <x v="0"/>
    <x v="0"/>
    <x v="0"/>
    <x v="0"/>
    <x v="0"/>
  </r>
  <r>
    <x v="0"/>
    <s v="2013/3583"/>
    <s v=""/>
    <s v=""/>
    <s v=""/>
    <s v="855"/>
    <s v="Garratt Lane"/>
    <s v="SW17"/>
    <s v="0PG"/>
    <n v="526503"/>
    <n v="172072"/>
    <x v="12"/>
    <s v="06/05/2014"/>
    <s v="06/03/2015"/>
    <n v="0"/>
    <n v="1"/>
    <n v="1"/>
    <s v="Change of use of rear part of the existing ground floor hairdresser (use class A1) to a self contained one bedroom flat."/>
    <s v="PF"/>
    <s v="11/07/2013"/>
    <s v="05/09/2013"/>
    <x v="0"/>
    <s v="Nil"/>
    <s v=""/>
    <s v="BF"/>
    <x v="2"/>
    <s v="n/a"/>
    <x v="8"/>
    <n v="3.0000000000000001E-3"/>
    <s v="06/05/2014"/>
    <x v="0"/>
    <d v="2015-03-06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3/3646"/>
    <s v=""/>
    <s v=""/>
    <s v=""/>
    <s v="17"/>
    <s v="Cathles Road"/>
    <s v="SW12"/>
    <s v="9LE"/>
    <n v="528883"/>
    <n v="174086"/>
    <x v="9"/>
    <s v="31/03/2014"/>
    <s v="31/03/2015"/>
    <n v="0"/>
    <n v="1"/>
    <n v="1"/>
    <s v="Construction of a rear roof extension; installation of rooflight windows into front and rear roofslopes; new windows inserted into front, side and rear elevations. Works in connections with the use of the property as a single dwellinghouse."/>
    <s v="PF"/>
    <s v="19/07/2013"/>
    <s v="05/11/2013"/>
    <x v="0"/>
    <s v="Nil"/>
    <s v=""/>
    <s v="BF"/>
    <x v="3"/>
    <s v="n/a"/>
    <x v="5"/>
    <n v="1.4E-2"/>
    <s v="31/03/2014"/>
    <x v="0"/>
    <d v="2015-03-31T00:00:00"/>
    <x v="1"/>
    <s v="P"/>
    <n v="0"/>
    <n v="0"/>
    <n v="0"/>
    <n v="0"/>
    <n v="0"/>
    <n v="0"/>
    <n v="0"/>
    <n v="0"/>
    <n v="1"/>
    <n v="0"/>
    <n v="0"/>
    <n v="0"/>
    <n v="0"/>
    <n v="0"/>
    <n v="0"/>
    <n v="0"/>
    <n v="0"/>
    <n v="0"/>
    <n v="0"/>
    <n v="0"/>
    <n v="0"/>
    <n v="0"/>
    <n v="1"/>
    <n v="0"/>
    <n v="0"/>
    <n v="0"/>
    <n v="0"/>
    <n v="0"/>
    <n v="0"/>
    <n v="0"/>
    <n v="0"/>
    <m/>
    <n v="1"/>
    <n v="0"/>
    <n v="0"/>
    <n v="0"/>
    <n v="0"/>
    <n v="0"/>
    <n v="0"/>
    <n v="0"/>
    <n v="0"/>
    <n v="0"/>
    <n v="0"/>
    <n v="0"/>
    <n v="0"/>
    <n v="0"/>
    <n v="0"/>
    <n v="0"/>
    <n v="0"/>
    <n v="0"/>
    <n v="0"/>
    <n v="0"/>
    <n v="0"/>
    <n v="0"/>
    <n v="0"/>
    <n v="0"/>
    <n v="0"/>
    <n v="0"/>
    <n v="1"/>
    <m/>
    <x v="0"/>
    <x v="0"/>
    <x v="0"/>
    <x v="0"/>
    <x v="0"/>
  </r>
  <r>
    <x v="0"/>
    <s v="2013/3816"/>
    <s v=""/>
    <s v=""/>
    <s v=""/>
    <s v="196"/>
    <s v="St Anns Hill"/>
    <s v="SW18"/>
    <s v="2RT"/>
    <n v="525933"/>
    <n v="174528"/>
    <x v="5"/>
    <s v="31/03/2015"/>
    <s v="31/03/2015"/>
    <n v="1"/>
    <n v="2"/>
    <n v="1"/>
    <s v="Conversion of existing dwellinghouse into two, three-bedroom flats, including single-storey side and rear extension, erection of first-floor rear extension, and roof terrace to rear at second floor level. Erection of rear mansard roof extension, together "/>
    <s v="PF"/>
    <s v="13/08/2013"/>
    <s v="29/10/2013"/>
    <x v="0"/>
    <s v="Nil"/>
    <s v=""/>
    <s v="BF"/>
    <x v="1"/>
    <s v="n/a"/>
    <x v="2"/>
    <n v="1.2999999999999999E-2"/>
    <s v="31/03/2015"/>
    <x v="0"/>
    <d v="2015-03-31T00:00:00"/>
    <x v="1"/>
    <s v="P"/>
    <m/>
    <n v="0"/>
    <n v="0"/>
    <n v="0"/>
    <n v="0"/>
    <n v="0"/>
    <n v="2"/>
    <n v="-1"/>
    <n v="0"/>
    <n v="0"/>
    <n v="0"/>
    <n v="0"/>
    <n v="0"/>
    <n v="2"/>
    <n v="0"/>
    <n v="0"/>
    <n v="0"/>
    <n v="0"/>
    <n v="0"/>
    <n v="0"/>
    <n v="0"/>
    <n v="-1"/>
    <n v="0"/>
    <n v="0"/>
    <n v="0"/>
    <n v="0"/>
    <n v="0"/>
    <n v="0"/>
    <n v="0"/>
    <n v="0"/>
    <n v="0"/>
    <m/>
    <n v="1"/>
    <n v="0"/>
    <n v="0"/>
    <n v="0"/>
    <n v="0"/>
    <n v="0"/>
    <n v="0"/>
    <n v="0"/>
    <n v="0"/>
    <n v="0"/>
    <n v="0"/>
    <n v="0"/>
    <n v="0"/>
    <n v="0"/>
    <n v="0"/>
    <n v="0"/>
    <n v="0"/>
    <n v="0"/>
    <n v="0"/>
    <n v="0"/>
    <n v="0"/>
    <n v="0"/>
    <n v="0"/>
    <n v="0"/>
    <n v="0"/>
    <n v="0"/>
    <n v="7"/>
    <m/>
    <x v="0"/>
    <x v="0"/>
    <x v="0"/>
    <x v="0"/>
    <x v="0"/>
  </r>
  <r>
    <x v="0"/>
    <s v="2013/3906"/>
    <s v=""/>
    <s v=""/>
    <s v=""/>
    <s v="6"/>
    <s v="Orbel Street"/>
    <s v="SW11"/>
    <s v="3NZ"/>
    <n v="527202"/>
    <n v="176686"/>
    <x v="0"/>
    <s v="31/03/2014"/>
    <s v="31/03/2015"/>
    <n v="2"/>
    <n v="1"/>
    <n v="-1"/>
    <s v="Construction of a ground floor single storey side/rear extension, construction of rear roof extension and extension above the two-storey back addition in connection with the conversion of the building from two seperate self-contained flats into one dwelli"/>
    <s v="PF"/>
    <s v="05/08/2013"/>
    <s v="30/09/2013"/>
    <x v="0"/>
    <s v="Nil"/>
    <s v=""/>
    <s v="BF"/>
    <x v="1"/>
    <s v="n/a"/>
    <x v="5"/>
    <n v="1.2999999999999999E-2"/>
    <s v="31/03/2014"/>
    <x v="0"/>
    <d v="2015-03-31T00:00:00"/>
    <x v="1"/>
    <s v="P"/>
    <n v="0"/>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m/>
    <x v="0"/>
    <x v="0"/>
    <x v="0"/>
    <x v="0"/>
    <x v="0"/>
  </r>
  <r>
    <x v="0"/>
    <s v="2013/4010"/>
    <s v=""/>
    <s v=""/>
    <s v=""/>
    <s v="33"/>
    <s v="Eardley Road"/>
    <s v="SW16"/>
    <s v="6DA"/>
    <n v="529457"/>
    <n v="171103"/>
    <x v="4"/>
    <s v="31/03/2013"/>
    <s v="31/03/2015"/>
    <n v="0"/>
    <n v="5"/>
    <n v="5"/>
    <s v="Erection of two single storey rear extensions (to either side of the existing two-storey back addition). Works also include the formation of two sets of bi-fold doors to rear in place of existing windows and the formation of additional rear windows at fir"/>
    <s v="PF"/>
    <s v="12/08/2013"/>
    <s v="07/10/2013"/>
    <x v="0"/>
    <s v="Nil"/>
    <s v=""/>
    <s v="BF"/>
    <x v="3"/>
    <s v="n/a"/>
    <x v="9"/>
    <n v="0.05"/>
    <s v="31/03/2014"/>
    <x v="0"/>
    <d v="2015-03-31T00:00:00"/>
    <x v="1"/>
    <s v="P"/>
    <n v="0"/>
    <n v="0"/>
    <n v="0"/>
    <n v="0"/>
    <n v="1"/>
    <n v="3"/>
    <n v="1"/>
    <n v="0"/>
    <n v="0"/>
    <n v="0"/>
    <n v="0"/>
    <n v="1"/>
    <n v="3"/>
    <n v="1"/>
    <n v="0"/>
    <n v="0"/>
    <n v="0"/>
    <n v="0"/>
    <n v="0"/>
    <n v="0"/>
    <n v="0"/>
    <n v="0"/>
    <n v="0"/>
    <n v="0"/>
    <n v="0"/>
    <n v="0"/>
    <n v="0"/>
    <n v="0"/>
    <n v="0"/>
    <n v="0"/>
    <n v="0"/>
    <m/>
    <n v="5"/>
    <n v="0"/>
    <n v="0"/>
    <n v="0"/>
    <n v="0"/>
    <n v="0"/>
    <n v="0"/>
    <n v="0"/>
    <n v="0"/>
    <n v="0"/>
    <n v="0"/>
    <n v="0"/>
    <n v="0"/>
    <n v="0"/>
    <n v="0"/>
    <n v="0"/>
    <n v="0"/>
    <n v="0"/>
    <n v="0"/>
    <n v="0"/>
    <n v="0"/>
    <n v="0"/>
    <n v="0"/>
    <n v="0"/>
    <n v="0"/>
    <n v="0"/>
    <n v="1"/>
    <m/>
    <x v="0"/>
    <x v="0"/>
    <x v="0"/>
    <x v="0"/>
    <x v="0"/>
  </r>
  <r>
    <x v="0"/>
    <s v="2013/4082"/>
    <s v=""/>
    <s v=""/>
    <s v="179B"/>
    <s v="179-181"/>
    <s v="Merton Road"/>
    <s v="SW18"/>
    <s v="5EF"/>
    <n v="525245"/>
    <n v="173906"/>
    <x v="3"/>
    <s v="31/03/2015"/>
    <s v="31/03/2015"/>
    <n v="0"/>
    <n v="1"/>
    <n v="1"/>
    <s v="Use of rear part of the ground floor as a flat (Use Class C3)."/>
    <s v="PF"/>
    <s v="19/08/2013"/>
    <s v="25/09/2013"/>
    <x v="0"/>
    <s v="Nil"/>
    <s v=""/>
    <s v="BF"/>
    <x v="1"/>
    <s v="n/a"/>
    <x v="8"/>
    <n v="6.0000000000000001E-3"/>
    <s v="31/03/2015"/>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3/4110"/>
    <s v=""/>
    <s v=""/>
    <s v=""/>
    <s v="129"/>
    <s v="Balham High Road"/>
    <s v="SW12"/>
    <s v="9BQ"/>
    <n v="528560"/>
    <n v="173368"/>
    <x v="9"/>
    <s v="30/01/2014"/>
    <s v="07/11/2014"/>
    <n v="0"/>
    <n v="7"/>
    <n v="7"/>
    <s v="change of use of the first, second and third floors from offices (Class B1) to 7 residential  flats (Class C3)"/>
    <s v="PAG"/>
    <s v="20/08/2013"/>
    <s v="08/10/2013"/>
    <x v="0"/>
    <s v="Nil"/>
    <s v=""/>
    <s v="BF"/>
    <x v="2"/>
    <s v="n/a"/>
    <x v="6"/>
    <n v="8.0000000000000002E-3"/>
    <s v="30/01/2014"/>
    <x v="0"/>
    <d v="2014-11-07T00:00:00"/>
    <x v="1"/>
    <s v="P"/>
    <m/>
    <n v="0"/>
    <n v="0"/>
    <n v="1"/>
    <n v="5"/>
    <n v="1"/>
    <n v="0"/>
    <n v="0"/>
    <n v="0"/>
    <n v="0"/>
    <n v="1"/>
    <n v="5"/>
    <n v="1"/>
    <n v="0"/>
    <n v="0"/>
    <n v="0"/>
    <n v="0"/>
    <n v="0"/>
    <n v="0"/>
    <n v="0"/>
    <n v="0"/>
    <n v="0"/>
    <n v="0"/>
    <n v="0"/>
    <n v="0"/>
    <n v="0"/>
    <n v="0"/>
    <n v="0"/>
    <n v="0"/>
    <n v="0"/>
    <n v="0"/>
    <m/>
    <n v="7"/>
    <n v="0"/>
    <n v="0"/>
    <n v="0"/>
    <n v="0"/>
    <n v="0"/>
    <n v="0"/>
    <n v="0"/>
    <n v="0"/>
    <n v="0"/>
    <n v="0"/>
    <n v="0"/>
    <n v="0"/>
    <n v="0"/>
    <n v="0"/>
    <n v="0"/>
    <n v="0"/>
    <n v="0"/>
    <n v="0"/>
    <n v="0"/>
    <n v="0"/>
    <n v="0"/>
    <n v="0"/>
    <n v="0"/>
    <n v="0"/>
    <n v="0"/>
    <n v="7"/>
    <m/>
    <x v="3"/>
    <x v="0"/>
    <x v="0"/>
    <x v="0"/>
    <x v="0"/>
  </r>
  <r>
    <x v="0"/>
    <s v="2013/4166"/>
    <s v=""/>
    <s v=""/>
    <s v=""/>
    <s v="347"/>
    <s v="Garratt Lane"/>
    <s v="SW18"/>
    <s v="4DX"/>
    <n v="525943"/>
    <n v="173450"/>
    <x v="12"/>
    <s v="31/03/2015"/>
    <s v="31/03/2015"/>
    <n v="0"/>
    <n v="2"/>
    <n v="2"/>
    <s v="Change of use of existing office building (use class B1) into two, two-bedroom self contained flats, including the erection of rear mansard roof extension (with French doors and safety railings); roof extension over part of two-storey back addition; singl"/>
    <s v="PF"/>
    <s v="19/08/2013"/>
    <s v="14/10/2013"/>
    <x v="0"/>
    <s v="Nil"/>
    <s v=""/>
    <s v="BF"/>
    <x v="2"/>
    <s v="n/a"/>
    <x v="6"/>
    <n v="0.01"/>
    <s v="31/03/2015"/>
    <x v="0"/>
    <d v="2015-03-31T00:00:00"/>
    <x v="1"/>
    <s v="P"/>
    <n v="0"/>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7"/>
    <m/>
    <x v="0"/>
    <x v="0"/>
    <x v="0"/>
    <x v="0"/>
    <x v="0"/>
  </r>
  <r>
    <x v="0"/>
    <s v="2013/4217"/>
    <s v=""/>
    <s v=""/>
    <s v=""/>
    <s v="209"/>
    <s v="Garratt Lane"/>
    <s v="SW18"/>
    <s v="4DS"/>
    <n v="525903"/>
    <n v="173876"/>
    <x v="12"/>
    <s v="24/01/2014"/>
    <s v="01/10/2014"/>
    <n v="0"/>
    <n v="1"/>
    <n v="1"/>
    <s v="Erection of single-storey side and rear extension in connection with the change of use of rear part of the existing ground floor shop (use class A1) to a self contained one bedroom flat."/>
    <s v="PF"/>
    <s v="03/10/2013"/>
    <s v="24/12/2013"/>
    <x v="0"/>
    <s v="Nil"/>
    <s v=""/>
    <s v="BF"/>
    <x v="3"/>
    <s v="n/a"/>
    <x v="8"/>
    <n v="6.0000000000000001E-3"/>
    <s v="24/01/2014"/>
    <x v="0"/>
    <d v="2014-10-01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1"/>
    <m/>
    <x v="0"/>
    <x v="0"/>
    <x v="0"/>
    <x v="0"/>
    <x v="0"/>
  </r>
  <r>
    <x v="0"/>
    <s v="2013/4288"/>
    <s v=""/>
    <s v=""/>
    <s v=""/>
    <s v="227"/>
    <s v="St Johns Hill"/>
    <s v="SW11"/>
    <s v="1TH"/>
    <n v="526573"/>
    <n v="174969"/>
    <x v="5"/>
    <s v="31/03/2015"/>
    <s v="31/03/2015"/>
    <n v="0"/>
    <n v="3"/>
    <n v="3"/>
    <s v="Change of use of unit 2 from live work unit (part residential/dental surgery) to one 2-bed flat on ground and first floors and 1-studio flat on second floor; change of use of unit 3 from live work unit (part residential/office) to one 2-bed flat on ground"/>
    <s v="PF"/>
    <s v="30/09/2013"/>
    <s v="25/11/2013"/>
    <x v="0"/>
    <s v="Nil"/>
    <s v=""/>
    <s v="BF"/>
    <x v="2"/>
    <s v="n/a"/>
    <x v="6"/>
    <n v="1.4999999999999999E-2"/>
    <s v="31/03/2015"/>
    <x v="0"/>
    <d v="2015-03-31T00:00:00"/>
    <x v="1"/>
    <s v="P"/>
    <m/>
    <n v="0"/>
    <n v="0"/>
    <n v="1"/>
    <n v="0"/>
    <n v="2"/>
    <n v="0"/>
    <n v="0"/>
    <n v="0"/>
    <n v="0"/>
    <n v="1"/>
    <n v="0"/>
    <n v="2"/>
    <n v="0"/>
    <n v="0"/>
    <n v="0"/>
    <n v="0"/>
    <n v="0"/>
    <n v="0"/>
    <n v="0"/>
    <n v="0"/>
    <n v="0"/>
    <n v="0"/>
    <n v="0"/>
    <n v="0"/>
    <n v="0"/>
    <n v="0"/>
    <n v="0"/>
    <n v="0"/>
    <n v="0"/>
    <n v="0"/>
    <m/>
    <n v="3"/>
    <n v="0"/>
    <n v="0"/>
    <n v="0"/>
    <n v="0"/>
    <n v="0"/>
    <n v="0"/>
    <n v="0"/>
    <n v="0"/>
    <n v="0"/>
    <n v="0"/>
    <n v="0"/>
    <n v="0"/>
    <n v="0"/>
    <n v="0"/>
    <n v="0"/>
    <n v="0"/>
    <n v="0"/>
    <n v="0"/>
    <n v="0"/>
    <n v="0"/>
    <n v="0"/>
    <n v="0"/>
    <n v="0"/>
    <n v="0"/>
    <n v="0"/>
    <n v="7"/>
    <m/>
    <x v="0"/>
    <x v="0"/>
    <x v="0"/>
    <x v="0"/>
    <x v="0"/>
  </r>
  <r>
    <x v="0"/>
    <s v="2013/4330"/>
    <s v="Mayfair Autos Ltd"/>
    <s v=""/>
    <s v="Land rear of 13-15"/>
    <s v=""/>
    <s v="Balham Grove"/>
    <s v="SW12"/>
    <s v="8AZ"/>
    <n v="528494"/>
    <n v="173566"/>
    <x v="9"/>
    <s v="06/01/2014"/>
    <s v="31/03/2015"/>
    <n v="0"/>
    <n v="3"/>
    <n v="3"/>
    <s v="Demolition of existing vehicle repair and testing garage. Erection of 3 x two-storey houses with basement accommodation."/>
    <s v="PF"/>
    <s v="09/09/2013"/>
    <s v="08/11/2013"/>
    <x v="0"/>
    <s v="Nil"/>
    <s v=""/>
    <s v="BF"/>
    <x v="0"/>
    <s v="n/a"/>
    <x v="1"/>
    <n v="5.5E-2"/>
    <s v="06/01/2014"/>
    <x v="0"/>
    <d v="2015-03-31T00:00:00"/>
    <x v="1"/>
    <s v="P"/>
    <m/>
    <n v="3"/>
    <n v="3"/>
    <n v="0"/>
    <n v="0"/>
    <n v="0"/>
    <n v="3"/>
    <n v="0"/>
    <n v="0"/>
    <n v="0"/>
    <n v="0"/>
    <n v="0"/>
    <n v="0"/>
    <n v="0"/>
    <n v="0"/>
    <n v="0"/>
    <n v="0"/>
    <n v="0"/>
    <n v="0"/>
    <n v="0"/>
    <n v="3"/>
    <n v="0"/>
    <n v="0"/>
    <n v="0"/>
    <n v="0"/>
    <n v="0"/>
    <n v="0"/>
    <n v="0"/>
    <n v="0"/>
    <n v="0"/>
    <n v="0"/>
    <m/>
    <n v="3"/>
    <n v="0"/>
    <n v="0"/>
    <n v="0"/>
    <n v="0"/>
    <n v="0"/>
    <n v="0"/>
    <n v="0"/>
    <n v="0"/>
    <n v="0"/>
    <n v="0"/>
    <n v="0"/>
    <n v="0"/>
    <n v="0"/>
    <n v="0"/>
    <n v="0"/>
    <n v="0"/>
    <n v="0"/>
    <n v="0"/>
    <n v="0"/>
    <n v="0"/>
    <n v="0"/>
    <n v="0"/>
    <n v="0"/>
    <n v="0"/>
    <n v="0"/>
    <n v="1"/>
    <m/>
    <x v="0"/>
    <x v="0"/>
    <x v="0"/>
    <x v="0"/>
    <x v="0"/>
  </r>
  <r>
    <x v="0"/>
    <s v="2013/4798"/>
    <s v=""/>
    <s v=""/>
    <s v=""/>
    <s v="34"/>
    <s v="Cambridge Road"/>
    <s v="SW11"/>
    <s v="4RR"/>
    <n v="527554"/>
    <n v="176537"/>
    <x v="0"/>
    <s v="19/05/2014"/>
    <s v="22/12/2014"/>
    <n v="2"/>
    <n v="1"/>
    <n v="-1"/>
    <s v="Erection of second floor rear extension above existing two-storey back addition, and single storey rear extension, Works in connection with proposed change of use from two flats into a single dwelling."/>
    <s v="PF"/>
    <s v="02/10/2013"/>
    <s v="27/11/2013"/>
    <x v="0"/>
    <s v="Nil"/>
    <s v=""/>
    <s v="BF"/>
    <x v="1"/>
    <s v="n/a"/>
    <x v="5"/>
    <n v="1.9E-2"/>
    <s v="19/05/2014"/>
    <x v="0"/>
    <d v="2014-12-22T00:00:00"/>
    <x v="1"/>
    <s v="P"/>
    <n v="0"/>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m/>
    <x v="0"/>
    <x v="0"/>
    <x v="0"/>
    <x v="0"/>
    <x v="0"/>
  </r>
  <r>
    <x v="0"/>
    <s v="2013/4862"/>
    <s v=""/>
    <s v=""/>
    <s v=""/>
    <s v="300"/>
    <s v="Cavendish Road"/>
    <s v="SW12"/>
    <s v="0PL"/>
    <n v="529008"/>
    <n v="173300"/>
    <x v="9"/>
    <s v="10/03/2014"/>
    <s v="17/02/2015"/>
    <n v="0"/>
    <n v="2"/>
    <n v="2"/>
    <s v="Demolition of existing single storey rear extension. Erection of part single/ part two storey rear/ side extensions, rear roof extension over main roof and over part of rear addition in connection with conversion of building into two flats. Alterations to"/>
    <s v="PF"/>
    <s v="27/09/2013"/>
    <s v="03/02/2014"/>
    <x v="0"/>
    <s v="Nil"/>
    <s v=""/>
    <s v="BF"/>
    <x v="3"/>
    <s v="n/a"/>
    <x v="9"/>
    <n v="0.01"/>
    <s v="10/03/2014"/>
    <x v="0"/>
    <d v="2015-02-17T00:00:00"/>
    <x v="1"/>
    <s v="P"/>
    <n v="0"/>
    <n v="0"/>
    <n v="0"/>
    <n v="0"/>
    <n v="1"/>
    <n v="0"/>
    <n v="1"/>
    <n v="0"/>
    <n v="0"/>
    <n v="0"/>
    <n v="0"/>
    <n v="1"/>
    <n v="0"/>
    <n v="1"/>
    <n v="0"/>
    <n v="0"/>
    <n v="0"/>
    <n v="0"/>
    <n v="0"/>
    <n v="0"/>
    <n v="0"/>
    <n v="0"/>
    <n v="0"/>
    <n v="0"/>
    <n v="0"/>
    <n v="0"/>
    <n v="0"/>
    <n v="0"/>
    <n v="0"/>
    <n v="0"/>
    <n v="0"/>
    <m/>
    <n v="2"/>
    <n v="0"/>
    <n v="0"/>
    <n v="0"/>
    <n v="0"/>
    <n v="0"/>
    <n v="0"/>
    <n v="0"/>
    <n v="0"/>
    <n v="0"/>
    <n v="0"/>
    <n v="0"/>
    <n v="0"/>
    <n v="0"/>
    <n v="0"/>
    <n v="0"/>
    <n v="0"/>
    <n v="0"/>
    <n v="0"/>
    <n v="0"/>
    <n v="0"/>
    <n v="0"/>
    <n v="0"/>
    <n v="0"/>
    <n v="0"/>
    <n v="0"/>
    <n v="1"/>
    <m/>
    <x v="0"/>
    <x v="0"/>
    <x v="0"/>
    <x v="0"/>
    <x v="0"/>
  </r>
  <r>
    <x v="0"/>
    <s v="2013/4952"/>
    <s v=""/>
    <s v=""/>
    <s v=""/>
    <s v="102-104"/>
    <s v="Upper Tooting Road"/>
    <s v="SW17"/>
    <s v="7EN"/>
    <n v="527751"/>
    <n v="172127"/>
    <x v="10"/>
    <s v="23/01/2014"/>
    <s v="01/08/2014"/>
    <n v="0"/>
    <n v="2"/>
    <n v="2"/>
    <s v="Prior approval for the change of use from office (use class B1) to residential flats (use class C3)."/>
    <s v="PAG"/>
    <s v="01/10/2013"/>
    <s v="26/11/2013"/>
    <x v="0"/>
    <s v="Nil"/>
    <s v=""/>
    <s v="BF"/>
    <x v="2"/>
    <s v="n/a"/>
    <x v="6"/>
    <n v="4.4999999999999998E-2"/>
    <s v="23/01/2014"/>
    <x v="0"/>
    <d v="2014-08-01T00:00:00"/>
    <x v="1"/>
    <s v="P"/>
    <m/>
    <n v="0"/>
    <n v="0"/>
    <n v="1"/>
    <n v="0"/>
    <n v="1"/>
    <n v="0"/>
    <n v="0"/>
    <n v="0"/>
    <n v="0"/>
    <n v="1"/>
    <n v="0"/>
    <n v="1"/>
    <n v="0"/>
    <n v="0"/>
    <n v="0"/>
    <n v="0"/>
    <n v="0"/>
    <n v="0"/>
    <n v="0"/>
    <n v="0"/>
    <n v="0"/>
    <n v="0"/>
    <n v="0"/>
    <n v="0"/>
    <n v="0"/>
    <n v="0"/>
    <n v="0"/>
    <n v="0"/>
    <n v="0"/>
    <n v="0"/>
    <m/>
    <n v="2"/>
    <n v="0"/>
    <n v="0"/>
    <n v="0"/>
    <n v="0"/>
    <n v="0"/>
    <n v="0"/>
    <n v="0"/>
    <n v="0"/>
    <n v="0"/>
    <n v="0"/>
    <n v="0"/>
    <n v="0"/>
    <n v="0"/>
    <n v="0"/>
    <n v="0"/>
    <n v="0"/>
    <n v="0"/>
    <n v="0"/>
    <n v="0"/>
    <n v="0"/>
    <n v="0"/>
    <n v="0"/>
    <n v="0"/>
    <n v="0"/>
    <n v="0"/>
    <n v="7"/>
    <s v="Y"/>
    <x v="0"/>
    <x v="0"/>
    <x v="0"/>
    <x v="0"/>
    <x v="0"/>
  </r>
  <r>
    <x v="0"/>
    <s v="2013/5097"/>
    <s v=""/>
    <s v=""/>
    <s v=""/>
    <s v="88"/>
    <s v="Wandsworth High Street"/>
    <s v="SW18"/>
    <s v="4LB"/>
    <n v="525544"/>
    <n v="174696"/>
    <x v="5"/>
    <s v="31/03/2014"/>
    <s v="31/03/2015"/>
    <n v="0"/>
    <n v="2"/>
    <n v="2"/>
    <s v="Erection of an additional storey to rear addition and conversion of upper floors to provide 2 flats."/>
    <s v="PF"/>
    <s v="07/10/2013"/>
    <s v="11/02/2014"/>
    <x v="0"/>
    <s v="Nil"/>
    <s v=""/>
    <s v="BF"/>
    <x v="4"/>
    <s v="n/a"/>
    <x v="1"/>
    <n v="6.0000000000000001E-3"/>
    <s v="31/03/2014"/>
    <x v="0"/>
    <d v="2015-03-31T00:00:00"/>
    <x v="1"/>
    <s v="P"/>
    <m/>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7"/>
    <m/>
    <x v="5"/>
    <x v="0"/>
    <x v="1"/>
    <x v="0"/>
    <x v="0"/>
  </r>
  <r>
    <x v="0"/>
    <s v="2013/5114"/>
    <s v=""/>
    <s v=""/>
    <s v=""/>
    <s v="15"/>
    <s v="Upper Tooting Road"/>
    <s v="SW17"/>
    <s v="7TS"/>
    <n v="527979"/>
    <n v="172297"/>
    <x v="14"/>
    <s v="31/03/2015"/>
    <s v="31/03/2015"/>
    <n v="1"/>
    <n v="3"/>
    <n v="2"/>
    <s v="Construction of part two, part three-storey extension to rear and rear roof extension. Conversion of existing flat to form 3 separate self contained flats, (2 X 3 bedroom flats, 1 X studio flat). Extension of existing extractor flue to 1.2m above rear roo"/>
    <s v="PF"/>
    <s v="11/10/2013"/>
    <s v="09/01/2014"/>
    <x v="0"/>
    <s v="Nil"/>
    <s v=""/>
    <s v="BF"/>
    <x v="3"/>
    <s v="n/a"/>
    <x v="3"/>
    <n v="1.0999999999999999E-2"/>
    <s v="31/03/2015"/>
    <x v="0"/>
    <d v="2015-03-31T00:00:00"/>
    <x v="1"/>
    <s v="P"/>
    <m/>
    <n v="0"/>
    <n v="0"/>
    <n v="1"/>
    <n v="0"/>
    <n v="0"/>
    <n v="2"/>
    <n v="-1"/>
    <n v="0"/>
    <n v="0"/>
    <n v="1"/>
    <n v="0"/>
    <n v="0"/>
    <n v="2"/>
    <n v="-1"/>
    <n v="0"/>
    <n v="0"/>
    <n v="0"/>
    <n v="0"/>
    <n v="0"/>
    <n v="0"/>
    <n v="0"/>
    <n v="0"/>
    <n v="0"/>
    <n v="0"/>
    <n v="0"/>
    <n v="0"/>
    <n v="0"/>
    <n v="0"/>
    <n v="0"/>
    <n v="0"/>
    <m/>
    <n v="2"/>
    <n v="0"/>
    <n v="0"/>
    <n v="0"/>
    <n v="0"/>
    <n v="0"/>
    <n v="0"/>
    <n v="0"/>
    <n v="0"/>
    <n v="0"/>
    <n v="0"/>
    <n v="0"/>
    <n v="0"/>
    <n v="0"/>
    <n v="0"/>
    <n v="0"/>
    <n v="0"/>
    <n v="0"/>
    <n v="0"/>
    <n v="0"/>
    <n v="0"/>
    <n v="0"/>
    <n v="0"/>
    <n v="0"/>
    <n v="0"/>
    <n v="0"/>
    <n v="1"/>
    <s v="Y"/>
    <x v="0"/>
    <x v="0"/>
    <x v="0"/>
    <x v="0"/>
    <x v="0"/>
  </r>
  <r>
    <x v="0"/>
    <s v="2013/5357"/>
    <s v=""/>
    <s v=""/>
    <s v=""/>
    <s v="57"/>
    <s v="Endlesham Road"/>
    <s v="SW12"/>
    <s v="8JY"/>
    <n v="528303"/>
    <n v="173748"/>
    <x v="7"/>
    <s v="31/03/2014"/>
    <s v="31/03/2015"/>
    <n v="2"/>
    <n v="1"/>
    <n v="-1"/>
    <s v="Conversion from two flats into one single dwellinghouse including alteration to rear fenestration."/>
    <s v="PF"/>
    <s v="25/10/2013"/>
    <s v="17/12/2013"/>
    <x v="0"/>
    <s v="Nil"/>
    <s v=""/>
    <s v="BF"/>
    <x v="1"/>
    <s v="n/a"/>
    <x v="5"/>
    <n v="2.1000000000000001E-2"/>
    <s v="31/03/2014"/>
    <x v="0"/>
    <d v="2015-03-31T00:00:00"/>
    <x v="1"/>
    <s v="P"/>
    <n v="0"/>
    <n v="0"/>
    <n v="0"/>
    <n v="0"/>
    <n v="-1"/>
    <n v="-1"/>
    <n v="1"/>
    <n v="0"/>
    <n v="0"/>
    <n v="0"/>
    <n v="0"/>
    <n v="-1"/>
    <n v="-1"/>
    <n v="0"/>
    <n v="0"/>
    <n v="0"/>
    <n v="0"/>
    <n v="0"/>
    <n v="0"/>
    <n v="0"/>
    <n v="1"/>
    <n v="0"/>
    <n v="0"/>
    <n v="0"/>
    <n v="0"/>
    <n v="0"/>
    <n v="0"/>
    <n v="0"/>
    <n v="0"/>
    <n v="0"/>
    <n v="0"/>
    <m/>
    <n v="-1"/>
    <n v="0"/>
    <n v="0"/>
    <n v="0"/>
    <n v="0"/>
    <n v="0"/>
    <n v="0"/>
    <n v="0"/>
    <n v="0"/>
    <n v="0"/>
    <n v="0"/>
    <n v="0"/>
    <n v="0"/>
    <n v="0"/>
    <n v="0"/>
    <n v="0"/>
    <n v="0"/>
    <n v="0"/>
    <n v="0"/>
    <n v="0"/>
    <n v="0"/>
    <n v="0"/>
    <n v="0"/>
    <n v="0"/>
    <n v="0"/>
    <n v="0"/>
    <n v="7"/>
    <m/>
    <x v="0"/>
    <x v="0"/>
    <x v="0"/>
    <x v="0"/>
    <x v="0"/>
  </r>
  <r>
    <x v="0"/>
    <s v="2013/5442"/>
    <s v=""/>
    <s v=""/>
    <s v=""/>
    <s v="9"/>
    <s v="Alderbrook Road"/>
    <s v="SW12"/>
    <s v="8AF"/>
    <n v="528570"/>
    <n v="174144"/>
    <x v="9"/>
    <s v="31/03/2014"/>
    <s v="31/03/2015"/>
    <n v="2"/>
    <n v="1"/>
    <n v="-1"/>
    <s v="Conversion of existing two-storey property from two self-contained flats into a single dwellinghouse including the provision of new windows within the rear and side elevations."/>
    <s v="PF"/>
    <s v="24/09/2013"/>
    <s v="23/12/2013"/>
    <x v="0"/>
    <s v="Nil"/>
    <s v=""/>
    <s v="BF"/>
    <x v="1"/>
    <s v="n/a"/>
    <x v="5"/>
    <n v="1.9E-2"/>
    <s v="31/03/2014"/>
    <x v="0"/>
    <d v="2015-03-31T00:00:00"/>
    <x v="1"/>
    <s v="P"/>
    <n v="0"/>
    <n v="0"/>
    <n v="0"/>
    <n v="0"/>
    <n v="0"/>
    <n v="-2"/>
    <n v="0"/>
    <n v="1"/>
    <n v="0"/>
    <n v="0"/>
    <n v="0"/>
    <n v="0"/>
    <n v="-2"/>
    <n v="0"/>
    <n v="0"/>
    <n v="0"/>
    <n v="0"/>
    <n v="0"/>
    <n v="0"/>
    <n v="0"/>
    <n v="0"/>
    <n v="1"/>
    <n v="0"/>
    <n v="0"/>
    <n v="0"/>
    <n v="0"/>
    <n v="0"/>
    <n v="0"/>
    <n v="0"/>
    <n v="0"/>
    <n v="0"/>
    <m/>
    <n v="-1"/>
    <n v="0"/>
    <n v="0"/>
    <n v="0"/>
    <n v="0"/>
    <n v="0"/>
    <n v="0"/>
    <n v="0"/>
    <n v="0"/>
    <n v="0"/>
    <n v="0"/>
    <n v="0"/>
    <n v="0"/>
    <n v="0"/>
    <n v="0"/>
    <n v="0"/>
    <n v="0"/>
    <n v="0"/>
    <n v="0"/>
    <n v="0"/>
    <n v="0"/>
    <n v="0"/>
    <n v="0"/>
    <n v="0"/>
    <n v="0"/>
    <n v="0"/>
    <n v="7"/>
    <m/>
    <x v="0"/>
    <x v="0"/>
    <x v="0"/>
    <x v="0"/>
    <x v="0"/>
  </r>
  <r>
    <x v="0"/>
    <s v="2013/5509"/>
    <s v=""/>
    <s v=""/>
    <s v=""/>
    <s v="29A"/>
    <s v="Oakmead Road"/>
    <s v="SW12"/>
    <s v="9SN"/>
    <n v="528609"/>
    <n v="173060"/>
    <x v="7"/>
    <s v="24/04/2014"/>
    <s v="29/01/2015"/>
    <n v="0"/>
    <n v="1"/>
    <n v="1"/>
    <s v="Subdivision of existing flat to create one additional flat within the roof space. To include construction of rear roof extension, extension over part of existing two storey rear addition, roof terrace, and insertion of three rooflights within front roofsl"/>
    <s v="PF"/>
    <s v="12/11/2013"/>
    <s v="27/02/2014"/>
    <x v="0"/>
    <s v="Nil"/>
    <s v=""/>
    <s v="BF"/>
    <x v="3"/>
    <s v="n/a"/>
    <x v="3"/>
    <n v="4.0000000000000001E-3"/>
    <s v="24/04/2014"/>
    <x v="0"/>
    <d v="2015-01-29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1"/>
    <m/>
    <x v="0"/>
    <x v="0"/>
    <x v="0"/>
    <x v="0"/>
    <x v="0"/>
  </r>
  <r>
    <x v="0"/>
    <s v="2013/5567"/>
    <s v=""/>
    <s v=""/>
    <s v=""/>
    <s v="54-56"/>
    <s v="St Johns Road"/>
    <s v="SW11"/>
    <s v="1PR"/>
    <n v="527375"/>
    <n v="175280"/>
    <x v="2"/>
    <s v="13/05/2014"/>
    <s v="16/07/2014"/>
    <n v="0"/>
    <n v="3"/>
    <n v="3"/>
    <s v="Determination as to whether Prior Approval is required for the proposed conversion of the upper three floors from offices (use class B1) into three 2-bedroom residential units (use class C3)."/>
    <s v="PAG"/>
    <s v="08/11/2013"/>
    <s v="02/01/2014"/>
    <x v="0"/>
    <s v="Nil"/>
    <s v=""/>
    <s v="BF"/>
    <x v="2"/>
    <s v="n/a"/>
    <x v="6"/>
    <n v="1.2E-2"/>
    <s v="13/05/2014"/>
    <x v="0"/>
    <d v="2014-07-16T00:00:00"/>
    <x v="1"/>
    <s v="P"/>
    <m/>
    <n v="0"/>
    <n v="0"/>
    <n v="0"/>
    <n v="0"/>
    <n v="3"/>
    <n v="0"/>
    <n v="0"/>
    <n v="0"/>
    <n v="0"/>
    <n v="0"/>
    <n v="0"/>
    <n v="3"/>
    <n v="0"/>
    <n v="0"/>
    <n v="0"/>
    <n v="0"/>
    <n v="0"/>
    <n v="0"/>
    <n v="0"/>
    <n v="0"/>
    <n v="0"/>
    <n v="0"/>
    <n v="0"/>
    <n v="0"/>
    <n v="0"/>
    <n v="0"/>
    <n v="0"/>
    <n v="0"/>
    <n v="0"/>
    <n v="0"/>
    <m/>
    <n v="3"/>
    <n v="0"/>
    <n v="0"/>
    <n v="0"/>
    <n v="0"/>
    <n v="0"/>
    <n v="0"/>
    <n v="0"/>
    <n v="0"/>
    <n v="0"/>
    <n v="0"/>
    <n v="0"/>
    <n v="0"/>
    <n v="0"/>
    <n v="0"/>
    <n v="0"/>
    <n v="0"/>
    <n v="0"/>
    <n v="0"/>
    <n v="0"/>
    <n v="0"/>
    <n v="0"/>
    <n v="0"/>
    <n v="0"/>
    <n v="0"/>
    <n v="0"/>
    <n v="7"/>
    <m/>
    <x v="4"/>
    <x v="0"/>
    <x v="0"/>
    <x v="0"/>
    <x v="0"/>
  </r>
  <r>
    <x v="0"/>
    <s v="2013/5727"/>
    <s v=""/>
    <s v=""/>
    <s v=""/>
    <s v="33-39"/>
    <s v="Tooting High Street"/>
    <s v="SW17"/>
    <s v="0SP"/>
    <n v="527542"/>
    <n v="171555"/>
    <x v="1"/>
    <s v="27/05/2014"/>
    <s v="31/03/2015"/>
    <n v="0"/>
    <n v="8"/>
    <n v="8"/>
    <s v="Change of use of first and second floors (with extension at second floor level) of 33-39 Tooting High Street to form 8 residential flats (2x1 bed and 6x2 bed), including insertion of windows to sides and rear, replacement of front windows, new entrance at"/>
    <s v="PF"/>
    <s v="20/11/2013"/>
    <s v="26/02/2014"/>
    <x v="0"/>
    <s v="Nil"/>
    <s v=""/>
    <s v="BF"/>
    <x v="2"/>
    <s v="n/a"/>
    <x v="1"/>
    <n v="0.09"/>
    <s v="27/05/2014"/>
    <x v="0"/>
    <d v="2015-03-31T00:00:00"/>
    <x v="1"/>
    <s v="P"/>
    <n v="0"/>
    <n v="0"/>
    <n v="0"/>
    <n v="0"/>
    <n v="2"/>
    <n v="6"/>
    <n v="0"/>
    <n v="0"/>
    <n v="0"/>
    <n v="0"/>
    <n v="0"/>
    <n v="2"/>
    <n v="6"/>
    <n v="0"/>
    <n v="0"/>
    <n v="0"/>
    <n v="0"/>
    <n v="0"/>
    <n v="0"/>
    <n v="0"/>
    <n v="0"/>
    <n v="0"/>
    <n v="0"/>
    <n v="0"/>
    <n v="0"/>
    <n v="0"/>
    <n v="0"/>
    <n v="0"/>
    <n v="0"/>
    <n v="0"/>
    <n v="0"/>
    <m/>
    <n v="8"/>
    <n v="0"/>
    <n v="0"/>
    <n v="0"/>
    <n v="0"/>
    <n v="0"/>
    <n v="0"/>
    <n v="0"/>
    <n v="0"/>
    <n v="0"/>
    <n v="0"/>
    <n v="0"/>
    <n v="0"/>
    <n v="0"/>
    <n v="0"/>
    <n v="0"/>
    <n v="0"/>
    <n v="0"/>
    <n v="0"/>
    <n v="0"/>
    <n v="0"/>
    <n v="0"/>
    <n v="0"/>
    <n v="0"/>
    <n v="0"/>
    <n v="0"/>
    <n v="7"/>
    <s v="Y"/>
    <x v="1"/>
    <x v="0"/>
    <x v="0"/>
    <x v="0"/>
    <x v="0"/>
  </r>
  <r>
    <x v="0"/>
    <s v="2013/5813"/>
    <s v=""/>
    <s v=""/>
    <s v=""/>
    <s v="234-236"/>
    <s v="York Road"/>
    <s v="SW11"/>
    <s v="3SJ"/>
    <n v="526443"/>
    <n v="175565"/>
    <x v="0"/>
    <s v="15/07/2014"/>
    <s v="31/03/2015"/>
    <n v="0"/>
    <n v="1"/>
    <n v="1"/>
    <s v="Erection of a third floor extension to provide a two-bedroom flat incorporating a balcony to the rear elevation."/>
    <s v="PF"/>
    <s v="15/11/2013"/>
    <s v="10/01/2014"/>
    <x v="0"/>
    <s v="Nil"/>
    <s v=""/>
    <s v="BF"/>
    <x v="0"/>
    <s v="n/a"/>
    <x v="1"/>
    <n v="4.0000000000000001E-3"/>
    <s v="15/07/2014"/>
    <x v="0"/>
    <d v="2015-03-31T00:00:00"/>
    <x v="1"/>
    <s v="P"/>
    <n v="0"/>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1"/>
    <m/>
    <x v="0"/>
    <x v="0"/>
    <x v="0"/>
    <x v="0"/>
    <x v="0"/>
  </r>
  <r>
    <x v="0"/>
    <s v="2013/5821"/>
    <s v=""/>
    <s v=""/>
    <s v=""/>
    <s v="132"/>
    <s v="Lower Richmond Road"/>
    <s v="SW15"/>
    <s v="1LN"/>
    <n v="523495"/>
    <n v="175880"/>
    <x v="13"/>
    <s v="31/03/2014"/>
    <s v="31/03/2015"/>
    <n v="0"/>
    <n v="1"/>
    <n v="1"/>
    <s v="Alterations in relation to change of use of ground floor shop to a two-bedroom flat and amendments to first floor flat. Installation of a front bay window, removal of shopfront facing Ashlone Road, amended access to first floor flat involving removal of e"/>
    <s v="PF"/>
    <s v="22/11/2013"/>
    <s v="14/01/2014"/>
    <x v="0"/>
    <s v="Nil"/>
    <s v=""/>
    <s v="BF"/>
    <x v="2"/>
    <s v="n/a"/>
    <x v="6"/>
    <n v="5.0000000000000001E-3"/>
    <s v="31/03/2014"/>
    <x v="0"/>
    <d v="2015-03-31T00:00:00"/>
    <x v="1"/>
    <s v="P"/>
    <n v="0"/>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3/5868"/>
    <s v=""/>
    <s v=""/>
    <s v=""/>
    <s v="22"/>
    <s v="Malwood Road"/>
    <s v="SW12"/>
    <s v="8EN"/>
    <n v="528661"/>
    <n v="174076"/>
    <x v="9"/>
    <s v="22/01/2014"/>
    <s v="31/03/2015"/>
    <n v="2"/>
    <n v="2"/>
    <n v="0"/>
    <s v="Reconfiguration of the existing two flats to provide two semi-detached properties, removal of the front dormer and replacement with two smaller dormers and two skylights, removal of existing garage and external fire escape stairs, and replacement with one"/>
    <s v="PF"/>
    <s v="20/11/2013"/>
    <s v="21/01/2014"/>
    <x v="0"/>
    <s v="Nil"/>
    <s v=""/>
    <s v="BF"/>
    <x v="1"/>
    <s v="n/a"/>
    <x v="5"/>
    <n v="0.06"/>
    <s v="22/01/2014"/>
    <x v="0"/>
    <d v="2015-03-31T00:00:00"/>
    <x v="1"/>
    <s v="P"/>
    <n v="0"/>
    <n v="0"/>
    <n v="0"/>
    <n v="0"/>
    <n v="0"/>
    <n v="0"/>
    <n v="-1"/>
    <n v="2"/>
    <n v="-1"/>
    <n v="0"/>
    <n v="0"/>
    <n v="0"/>
    <n v="0"/>
    <n v="-1"/>
    <n v="0"/>
    <n v="-1"/>
    <n v="0"/>
    <n v="0"/>
    <n v="0"/>
    <n v="0"/>
    <n v="0"/>
    <n v="2"/>
    <n v="0"/>
    <n v="0"/>
    <n v="0"/>
    <n v="0"/>
    <n v="0"/>
    <n v="0"/>
    <n v="0"/>
    <n v="0"/>
    <n v="0"/>
    <m/>
    <n v="0"/>
    <n v="0"/>
    <n v="0"/>
    <n v="0"/>
    <n v="0"/>
    <n v="0"/>
    <n v="0"/>
    <n v="0"/>
    <n v="0"/>
    <n v="0"/>
    <n v="0"/>
    <n v="0"/>
    <n v="0"/>
    <n v="0"/>
    <n v="0"/>
    <n v="0"/>
    <n v="0"/>
    <n v="0"/>
    <n v="0"/>
    <n v="0"/>
    <n v="0"/>
    <n v="0"/>
    <n v="0"/>
    <n v="0"/>
    <n v="0"/>
    <n v="0"/>
    <n v="7"/>
    <m/>
    <x v="0"/>
    <x v="0"/>
    <x v="0"/>
    <x v="0"/>
    <x v="0"/>
  </r>
  <r>
    <x v="0"/>
    <s v="2013/5921"/>
    <s v=""/>
    <s v=""/>
    <s v=""/>
    <s v="5"/>
    <s v="Hoyle Road"/>
    <s v="SW17"/>
    <s v="0RS"/>
    <n v="527290"/>
    <n v="171292"/>
    <x v="10"/>
    <s v="31/03/2014"/>
    <s v="31/03/2015"/>
    <n v="1"/>
    <n v="2"/>
    <n v="1"/>
    <s v="Rear roof extension, extension above the two-storey back addition and single storey side and rear extension in connection with the conversion of the existing property to 1 x 4 and 1 x 3 bedroom self contained flats."/>
    <s v="PF"/>
    <s v="03/12/2013"/>
    <s v="28/01/2014"/>
    <x v="0"/>
    <s v="Nil"/>
    <s v=""/>
    <s v="BF"/>
    <x v="3"/>
    <s v="n/a"/>
    <x v="2"/>
    <n v="1.4E-2"/>
    <s v="31/03/2014"/>
    <x v="0"/>
    <d v="2015-03-31T00:00:00"/>
    <x v="1"/>
    <s v="P"/>
    <n v="0"/>
    <n v="0"/>
    <n v="0"/>
    <n v="0"/>
    <n v="0"/>
    <n v="0"/>
    <n v="1"/>
    <n v="0"/>
    <n v="0"/>
    <n v="0"/>
    <n v="0"/>
    <n v="0"/>
    <n v="0"/>
    <n v="1"/>
    <n v="1"/>
    <n v="0"/>
    <n v="0"/>
    <n v="0"/>
    <n v="0"/>
    <n v="0"/>
    <n v="0"/>
    <n v="-1"/>
    <n v="0"/>
    <n v="0"/>
    <n v="0"/>
    <n v="0"/>
    <n v="0"/>
    <n v="0"/>
    <n v="0"/>
    <n v="0"/>
    <n v="0"/>
    <m/>
    <n v="1"/>
    <n v="0"/>
    <n v="0"/>
    <n v="0"/>
    <n v="0"/>
    <n v="0"/>
    <n v="0"/>
    <n v="0"/>
    <n v="0"/>
    <n v="0"/>
    <n v="0"/>
    <n v="0"/>
    <n v="0"/>
    <n v="0"/>
    <n v="0"/>
    <n v="0"/>
    <n v="0"/>
    <n v="0"/>
    <n v="0"/>
    <n v="0"/>
    <n v="0"/>
    <n v="0"/>
    <n v="0"/>
    <n v="0"/>
    <n v="0"/>
    <n v="0"/>
    <n v="1"/>
    <s v="Y"/>
    <x v="0"/>
    <x v="0"/>
    <x v="0"/>
    <x v="0"/>
    <x v="0"/>
  </r>
  <r>
    <x v="0"/>
    <s v="2013/6149"/>
    <s v=""/>
    <s v=""/>
    <s v=""/>
    <s v="543"/>
    <s v="Old York Road"/>
    <s v="SW18"/>
    <s v="1TQ"/>
    <n v="525892"/>
    <n v="174956"/>
    <x v="5"/>
    <s v="31/03/2015"/>
    <s v="31/03/2015"/>
    <n v="0"/>
    <n v="3"/>
    <n v="3"/>
    <s v="Demolition of rear part of the site along Tonsley Hill and erection of a two storey building plus accommodation at basement level, excavation to enlarge existing basement on site and erection of rear dormer to roof slope of existing corner building.  Work"/>
    <s v="PF"/>
    <s v="06/12/2013"/>
    <s v="26/02/2014"/>
    <x v="0"/>
    <s v="Nil"/>
    <s v=""/>
    <s v="BF"/>
    <x v="3"/>
    <s v="n/a"/>
    <x v="1"/>
    <n v="7.0000000000000001E-3"/>
    <s v="31/03/2015"/>
    <x v="0"/>
    <d v="2015-03-31T00:00:00"/>
    <x v="1"/>
    <s v="P"/>
    <m/>
    <n v="0"/>
    <n v="0"/>
    <n v="0"/>
    <n v="1"/>
    <n v="2"/>
    <n v="0"/>
    <n v="0"/>
    <n v="0"/>
    <n v="0"/>
    <n v="0"/>
    <n v="1"/>
    <n v="1"/>
    <n v="0"/>
    <n v="0"/>
    <n v="0"/>
    <n v="0"/>
    <n v="0"/>
    <n v="0"/>
    <n v="1"/>
    <n v="0"/>
    <n v="0"/>
    <n v="0"/>
    <n v="0"/>
    <n v="0"/>
    <n v="0"/>
    <n v="0"/>
    <n v="0"/>
    <n v="0"/>
    <n v="0"/>
    <n v="0"/>
    <m/>
    <n v="3"/>
    <n v="0"/>
    <n v="0"/>
    <n v="0"/>
    <n v="0"/>
    <n v="0"/>
    <n v="0"/>
    <n v="0"/>
    <n v="0"/>
    <n v="0"/>
    <n v="0"/>
    <n v="0"/>
    <n v="0"/>
    <n v="0"/>
    <n v="0"/>
    <n v="0"/>
    <n v="0"/>
    <n v="0"/>
    <n v="0"/>
    <n v="0"/>
    <n v="0"/>
    <n v="0"/>
    <n v="0"/>
    <n v="0"/>
    <n v="0"/>
    <n v="0"/>
    <n v="1"/>
    <m/>
    <x v="0"/>
    <x v="0"/>
    <x v="0"/>
    <x v="0"/>
    <x v="0"/>
  </r>
  <r>
    <x v="0"/>
    <s v="2013/6279"/>
    <s v=""/>
    <s v=""/>
    <s v=""/>
    <s v="91"/>
    <s v="Kyrle Road"/>
    <s v="SW11"/>
    <s v="6BB"/>
    <n v="528270"/>
    <n v="174597"/>
    <x v="9"/>
    <s v="15/01/2014"/>
    <s v="31/03/2015"/>
    <n v="2"/>
    <n v="1"/>
    <n v="-1"/>
    <s v="Conversion of two separate flats into one single property."/>
    <s v="PF"/>
    <s v="13/12/2013"/>
    <s v="06/02/2014"/>
    <x v="0"/>
    <s v="Nil"/>
    <s v=""/>
    <s v="BF"/>
    <x v="1"/>
    <s v="n/a"/>
    <x v="5"/>
    <n v="1.0999999999999999E-2"/>
    <s v="15/01/2014"/>
    <x v="0"/>
    <d v="2015-03-31T00:00:00"/>
    <x v="1"/>
    <s v="P"/>
    <n v="0"/>
    <n v="0"/>
    <n v="0"/>
    <n v="0"/>
    <n v="-1"/>
    <n v="0"/>
    <n v="-1"/>
    <n v="1"/>
    <n v="0"/>
    <n v="0"/>
    <n v="0"/>
    <n v="-1"/>
    <n v="0"/>
    <n v="-1"/>
    <n v="0"/>
    <n v="0"/>
    <n v="0"/>
    <n v="0"/>
    <n v="0"/>
    <n v="0"/>
    <n v="0"/>
    <n v="1"/>
    <n v="0"/>
    <n v="0"/>
    <n v="0"/>
    <n v="0"/>
    <n v="0"/>
    <n v="0"/>
    <n v="0"/>
    <n v="0"/>
    <n v="0"/>
    <m/>
    <n v="-1"/>
    <n v="0"/>
    <n v="0"/>
    <n v="0"/>
    <n v="0"/>
    <n v="0"/>
    <n v="0"/>
    <n v="0"/>
    <n v="0"/>
    <n v="0"/>
    <n v="0"/>
    <n v="0"/>
    <n v="0"/>
    <n v="0"/>
    <n v="0"/>
    <n v="0"/>
    <n v="0"/>
    <n v="0"/>
    <n v="0"/>
    <n v="0"/>
    <n v="0"/>
    <n v="0"/>
    <n v="0"/>
    <n v="0"/>
    <n v="0"/>
    <n v="0"/>
    <n v="7"/>
    <m/>
    <x v="0"/>
    <x v="0"/>
    <x v="0"/>
    <x v="0"/>
    <x v="0"/>
  </r>
  <r>
    <x v="0"/>
    <s v="2013/6464"/>
    <s v=""/>
    <s v=""/>
    <s v=""/>
    <s v="210"/>
    <s v="Merton Road"/>
    <s v="SW18"/>
    <s v="5SW"/>
    <n v="525215"/>
    <n v="173947"/>
    <x v="3"/>
    <s v="31/03/2015"/>
    <s v="31/03/2015"/>
    <n v="0"/>
    <n v="2"/>
    <n v="2"/>
    <s v="Erection of single-storey rear extension and change of use of ground floor commercial unit with alterations in connection with the use as 1 x two-bedroom unit and 1 x one-bedroom unit with associated cycle parking and refuse; reconfiguration of entrance t"/>
    <s v="PF"/>
    <s v="07/01/2014"/>
    <s v="20/02/2014"/>
    <x v="0"/>
    <s v="Nil"/>
    <s v=""/>
    <s v="BF"/>
    <x v="3"/>
    <s v="n/a"/>
    <x v="8"/>
    <n v="1.6E-2"/>
    <s v="31/03/2015"/>
    <x v="0"/>
    <d v="2015-03-31T00:00:00"/>
    <x v="1"/>
    <s v="P"/>
    <m/>
    <n v="0"/>
    <n v="0"/>
    <n v="0"/>
    <n v="1"/>
    <n v="1"/>
    <n v="0"/>
    <n v="0"/>
    <n v="0"/>
    <n v="0"/>
    <n v="0"/>
    <n v="1"/>
    <n v="1"/>
    <n v="0"/>
    <n v="0"/>
    <n v="0"/>
    <n v="0"/>
    <n v="0"/>
    <n v="0"/>
    <n v="0"/>
    <n v="0"/>
    <n v="0"/>
    <n v="0"/>
    <n v="0"/>
    <n v="0"/>
    <n v="0"/>
    <n v="0"/>
    <n v="0"/>
    <n v="0"/>
    <n v="0"/>
    <n v="0"/>
    <m/>
    <n v="2"/>
    <n v="0"/>
    <n v="0"/>
    <n v="0"/>
    <n v="0"/>
    <n v="0"/>
    <n v="0"/>
    <n v="0"/>
    <n v="0"/>
    <n v="0"/>
    <n v="0"/>
    <n v="0"/>
    <n v="0"/>
    <n v="0"/>
    <n v="0"/>
    <n v="0"/>
    <n v="0"/>
    <n v="0"/>
    <n v="0"/>
    <n v="0"/>
    <n v="0"/>
    <n v="0"/>
    <n v="0"/>
    <n v="0"/>
    <n v="0"/>
    <n v="0"/>
    <n v="1"/>
    <m/>
    <x v="0"/>
    <x v="0"/>
    <x v="0"/>
    <x v="0"/>
    <x v="0"/>
  </r>
  <r>
    <x v="0"/>
    <s v="2013/6621"/>
    <s v=""/>
    <s v=""/>
    <s v=""/>
    <s v="4"/>
    <s v="Tooting High Street"/>
    <s v="SW17"/>
    <s v="0RG"/>
    <n v="527539"/>
    <n v="171640"/>
    <x v="10"/>
    <s v="16/09/2014"/>
    <s v="16/09/2014"/>
    <n v="1"/>
    <n v="2"/>
    <n v="1"/>
    <s v="Construction of extension to first and second floors, construction of extension to roof to form additional storey, formation of a roof terrace at third floor level (all to rear of the property). All works in retrospect in connection with the conversion of"/>
    <s v="PF"/>
    <s v="24/12/2013"/>
    <s v="18/02/2014"/>
    <x v="0"/>
    <s v="Nil"/>
    <s v=""/>
    <s v="BF"/>
    <x v="1"/>
    <s v="n/a"/>
    <x v="3"/>
    <n v="2E-3"/>
    <s v="16/09/2014"/>
    <x v="0"/>
    <d v="2014-09-16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7"/>
    <s v="Y"/>
    <x v="1"/>
    <x v="0"/>
    <x v="0"/>
    <x v="0"/>
    <x v="0"/>
  </r>
  <r>
    <x v="0"/>
    <s v="2014/0042"/>
    <s v=""/>
    <s v=""/>
    <s v=""/>
    <s v="29"/>
    <s v="Ashvale Road"/>
    <s v="SW17"/>
    <s v="8PW"/>
    <n v="527660"/>
    <n v="171506"/>
    <x v="1"/>
    <s v="28/04/2014"/>
    <s v="01/07/2014"/>
    <n v="1"/>
    <n v="2"/>
    <n v="1"/>
    <s v="Use of the property as two self-contained flats."/>
    <s v="PF"/>
    <s v="20/01/2014"/>
    <s v="17/03/2014"/>
    <x v="0"/>
    <s v="Nil"/>
    <s v=""/>
    <s v="BF"/>
    <x v="1"/>
    <s v="n/a"/>
    <x v="2"/>
    <n v="0.01"/>
    <s v="28/04/2014"/>
    <x v="0"/>
    <d v="2014-07-01T00:00:00"/>
    <x v="1"/>
    <s v="P"/>
    <n v="0"/>
    <n v="0"/>
    <n v="0"/>
    <n v="0"/>
    <n v="1"/>
    <n v="1"/>
    <n v="0"/>
    <n v="-1"/>
    <n v="0"/>
    <n v="0"/>
    <n v="0"/>
    <n v="1"/>
    <n v="1"/>
    <n v="0"/>
    <n v="0"/>
    <n v="0"/>
    <n v="0"/>
    <n v="0"/>
    <n v="0"/>
    <n v="0"/>
    <n v="0"/>
    <n v="-1"/>
    <n v="0"/>
    <n v="0"/>
    <n v="0"/>
    <n v="0"/>
    <n v="0"/>
    <n v="0"/>
    <n v="0"/>
    <n v="0"/>
    <n v="0"/>
    <m/>
    <n v="1"/>
    <n v="0"/>
    <n v="0"/>
    <n v="0"/>
    <n v="0"/>
    <n v="0"/>
    <n v="0"/>
    <n v="0"/>
    <n v="0"/>
    <n v="0"/>
    <n v="0"/>
    <n v="0"/>
    <n v="0"/>
    <n v="0"/>
    <n v="0"/>
    <n v="0"/>
    <n v="0"/>
    <n v="0"/>
    <n v="0"/>
    <n v="0"/>
    <n v="0"/>
    <n v="0"/>
    <n v="0"/>
    <n v="0"/>
    <n v="0"/>
    <n v="0"/>
    <n v="7"/>
    <s v="Y"/>
    <x v="0"/>
    <x v="0"/>
    <x v="0"/>
    <x v="0"/>
    <x v="0"/>
  </r>
  <r>
    <x v="0"/>
    <s v="2014/0088"/>
    <s v=""/>
    <s v=""/>
    <s v=""/>
    <s v="157"/>
    <s v="Mithcam Road"/>
    <s v="SW17"/>
    <s v="9PG"/>
    <n v="527830"/>
    <n v="171081"/>
    <x v="1"/>
    <s v="16/09/2014"/>
    <s v="31/03/2015"/>
    <n v="1"/>
    <n v="4"/>
    <n v="3"/>
    <s v="Demolition of existing single-storey rear extension, construction of additional storey to the entire building forming a second floor level and pitched roof over including the formation of a gable end to side and provision of balconies to the first and sec"/>
    <s v="PF"/>
    <s v="10/03/2014"/>
    <s v="20/03/2014"/>
    <x v="0"/>
    <s v="Nil"/>
    <s v=""/>
    <s v="BF"/>
    <x v="3"/>
    <s v="n/a"/>
    <x v="1"/>
    <n v="8.0000000000000002E-3"/>
    <s v="16/09/2014"/>
    <x v="0"/>
    <d v="2015-03-31T00:00:00"/>
    <x v="1"/>
    <s v="P"/>
    <n v="0"/>
    <n v="0"/>
    <n v="0"/>
    <n v="0"/>
    <n v="2"/>
    <n v="2"/>
    <n v="-1"/>
    <n v="0"/>
    <n v="0"/>
    <n v="0"/>
    <n v="0"/>
    <n v="2"/>
    <n v="2"/>
    <n v="-1"/>
    <n v="0"/>
    <n v="0"/>
    <n v="0"/>
    <n v="0"/>
    <n v="0"/>
    <n v="0"/>
    <n v="0"/>
    <n v="0"/>
    <n v="0"/>
    <n v="0"/>
    <n v="0"/>
    <n v="0"/>
    <n v="0"/>
    <n v="0"/>
    <n v="0"/>
    <n v="0"/>
    <n v="0"/>
    <m/>
    <n v="3"/>
    <n v="0"/>
    <n v="0"/>
    <n v="0"/>
    <n v="0"/>
    <n v="0"/>
    <n v="0"/>
    <n v="0"/>
    <n v="0"/>
    <n v="0"/>
    <n v="0"/>
    <n v="0"/>
    <n v="0"/>
    <n v="0"/>
    <n v="0"/>
    <n v="0"/>
    <n v="0"/>
    <n v="0"/>
    <n v="0"/>
    <n v="0"/>
    <n v="0"/>
    <n v="0"/>
    <n v="0"/>
    <n v="0"/>
    <n v="0"/>
    <n v="0"/>
    <n v="1"/>
    <s v="Y"/>
    <x v="1"/>
    <x v="0"/>
    <x v="0"/>
    <x v="0"/>
    <x v="0"/>
  </r>
  <r>
    <x v="0"/>
    <s v="2014/0154"/>
    <s v=""/>
    <s v=""/>
    <s v=""/>
    <s v="86-88"/>
    <s v="Mitcham Lane"/>
    <s v="SW16"/>
    <s v="6NR"/>
    <n v="529349"/>
    <n v="171212"/>
    <x v="4"/>
    <s v="09/03/2015"/>
    <s v="31/03/2015"/>
    <n v="2"/>
    <n v="4"/>
    <n v="2"/>
    <s v="Revised layout and alterations to two consented flats in the rear of No.86-88 Mitcham Lane to form 1 x 1-bedroom flat and 1 x 2-bedroom flat. Alterations include the insertion of a new windows and replacement door to side elevation (south west) and altera"/>
    <s v="PF"/>
    <s v="15/01/2014"/>
    <s v="06/06/2014"/>
    <x v="0"/>
    <s v="Nil"/>
    <s v=""/>
    <s v="BF"/>
    <x v="0"/>
    <s v="n/a"/>
    <x v="1"/>
    <n v="3.0000000000000001E-3"/>
    <s v="09/03/2015"/>
    <x v="0"/>
    <d v="2015-03-31T00:00:00"/>
    <x v="1"/>
    <s v="P"/>
    <n v="0"/>
    <n v="0"/>
    <n v="0"/>
    <n v="0"/>
    <n v="0"/>
    <n v="2"/>
    <n v="0"/>
    <n v="0"/>
    <n v="0"/>
    <n v="0"/>
    <n v="0"/>
    <n v="0"/>
    <n v="2"/>
    <n v="0"/>
    <n v="0"/>
    <n v="0"/>
    <n v="0"/>
    <n v="0"/>
    <n v="0"/>
    <n v="0"/>
    <n v="0"/>
    <n v="0"/>
    <n v="0"/>
    <n v="0"/>
    <n v="0"/>
    <n v="0"/>
    <n v="0"/>
    <n v="0"/>
    <n v="0"/>
    <n v="0"/>
    <n v="0"/>
    <m/>
    <n v="2"/>
    <n v="0"/>
    <n v="0"/>
    <n v="0"/>
    <n v="0"/>
    <n v="0"/>
    <n v="0"/>
    <n v="0"/>
    <n v="0"/>
    <n v="0"/>
    <n v="0"/>
    <n v="0"/>
    <n v="0"/>
    <n v="0"/>
    <n v="0"/>
    <n v="0"/>
    <n v="0"/>
    <n v="0"/>
    <n v="0"/>
    <n v="0"/>
    <n v="0"/>
    <n v="0"/>
    <n v="0"/>
    <n v="0"/>
    <n v="0"/>
    <n v="0"/>
    <n v="1"/>
    <m/>
    <x v="0"/>
    <x v="0"/>
    <x v="0"/>
    <x v="0"/>
    <x v="0"/>
  </r>
  <r>
    <x v="0"/>
    <s v="2014/0247"/>
    <s v=""/>
    <s v=""/>
    <s v=""/>
    <s v="159"/>
    <s v="Lower Richmond Road"/>
    <s v="SW15"/>
    <s v="1HH"/>
    <n v="523440"/>
    <n v="175856"/>
    <x v="13"/>
    <s v="31/03/2015"/>
    <s v="31/03/2015"/>
    <n v="1"/>
    <n v="2"/>
    <n v="1"/>
    <s v="Excavations to enlarge existing basement, including formation of rear lightwell; erection of single-storey side and rear extension; erection of rear mansard roof extension to main roof and erection of an additional storey over two-storey back addition in "/>
    <s v="PF"/>
    <s v="07/03/2014"/>
    <s v="02/05/2014"/>
    <x v="0"/>
    <s v="Nil"/>
    <s v=""/>
    <s v="BF"/>
    <x v="0"/>
    <s v="n/a"/>
    <x v="1"/>
    <n v="8.0000000000000002E-3"/>
    <s v="31/03/2015"/>
    <x v="0"/>
    <d v="2015-03-31T00:00:00"/>
    <x v="1"/>
    <s v="P"/>
    <n v="0"/>
    <n v="0"/>
    <n v="0"/>
    <n v="0"/>
    <n v="0"/>
    <n v="2"/>
    <n v="-1"/>
    <n v="0"/>
    <n v="0"/>
    <n v="0"/>
    <n v="0"/>
    <n v="0"/>
    <n v="2"/>
    <n v="-1"/>
    <n v="0"/>
    <n v="0"/>
    <n v="0"/>
    <n v="0"/>
    <n v="0"/>
    <n v="0"/>
    <n v="0"/>
    <n v="0"/>
    <n v="0"/>
    <n v="0"/>
    <n v="0"/>
    <n v="0"/>
    <n v="0"/>
    <n v="0"/>
    <n v="0"/>
    <n v="0"/>
    <n v="0"/>
    <m/>
    <n v="1"/>
    <n v="0"/>
    <n v="0"/>
    <n v="0"/>
    <n v="0"/>
    <n v="0"/>
    <n v="0"/>
    <n v="0"/>
    <n v="0"/>
    <n v="0"/>
    <n v="0"/>
    <n v="0"/>
    <n v="0"/>
    <n v="0"/>
    <n v="0"/>
    <n v="0"/>
    <n v="0"/>
    <n v="0"/>
    <n v="0"/>
    <n v="0"/>
    <n v="0"/>
    <n v="0"/>
    <n v="0"/>
    <n v="0"/>
    <n v="0"/>
    <n v="0"/>
    <n v="1"/>
    <m/>
    <x v="0"/>
    <x v="0"/>
    <x v="0"/>
    <x v="0"/>
    <x v="0"/>
  </r>
  <r>
    <x v="0"/>
    <s v="2014/0414"/>
    <s v="OPL House 241 Putney Bridge Road"/>
    <s v=""/>
    <s v=""/>
    <s v="1"/>
    <s v="Archway Mews"/>
    <s v="SW15"/>
    <s v="2PE"/>
    <n v="524447"/>
    <n v="175287"/>
    <x v="13"/>
    <s v="15/04/2014"/>
    <s v="28/01/2015"/>
    <n v="0"/>
    <n v="3"/>
    <n v="3"/>
    <s v="Prior approval for conversion of office (Use Class B1a) to three self-contained residential units (Use Class C3)."/>
    <s v="PANR"/>
    <s v="30/01/2014"/>
    <s v="12/03/2014"/>
    <x v="0"/>
    <s v="Nil"/>
    <s v=""/>
    <s v="BF"/>
    <x v="2"/>
    <s v="n/a"/>
    <x v="6"/>
    <n v="1.0999999999999999E-2"/>
    <s v="15/04/2014"/>
    <x v="0"/>
    <d v="2015-01-28T00:00:00"/>
    <x v="1"/>
    <s v="P"/>
    <n v="0"/>
    <n v="0"/>
    <n v="0"/>
    <n v="0"/>
    <n v="1"/>
    <n v="2"/>
    <n v="0"/>
    <n v="0"/>
    <n v="0"/>
    <n v="0"/>
    <n v="0"/>
    <n v="1"/>
    <n v="2"/>
    <n v="0"/>
    <n v="0"/>
    <n v="0"/>
    <n v="0"/>
    <n v="0"/>
    <n v="0"/>
    <n v="0"/>
    <n v="0"/>
    <n v="0"/>
    <n v="0"/>
    <n v="0"/>
    <n v="0"/>
    <n v="0"/>
    <n v="0"/>
    <n v="0"/>
    <n v="0"/>
    <n v="0"/>
    <n v="0"/>
    <m/>
    <n v="3"/>
    <n v="0"/>
    <n v="0"/>
    <n v="0"/>
    <n v="0"/>
    <n v="0"/>
    <n v="0"/>
    <n v="0"/>
    <n v="0"/>
    <n v="0"/>
    <n v="0"/>
    <n v="0"/>
    <n v="0"/>
    <n v="0"/>
    <n v="0"/>
    <n v="0"/>
    <n v="0"/>
    <n v="0"/>
    <n v="0"/>
    <n v="0"/>
    <n v="0"/>
    <n v="0"/>
    <n v="0"/>
    <n v="0"/>
    <n v="0"/>
    <n v="0"/>
    <n v="7"/>
    <m/>
    <x v="0"/>
    <x v="0"/>
    <x v="0"/>
    <x v="0"/>
    <x v="0"/>
  </r>
  <r>
    <x v="0"/>
    <s v="2014/0694"/>
    <s v=""/>
    <s v=""/>
    <s v=""/>
    <s v="191"/>
    <s v="St Johns Hill"/>
    <s v="SW18"/>
    <s v="1TH"/>
    <n v="526675"/>
    <n v="175001"/>
    <x v="5"/>
    <s v="03/06/2014"/>
    <s v="31/03/2015"/>
    <n v="0"/>
    <n v="1"/>
    <n v="1"/>
    <s v="Alterations to shop front in connection with change of use of ground floor shop in connection with use of the ground floor as a two bedroom flat; alterations to single-storey outbuilding to the rear; insertion of new metal railing front boundary."/>
    <s v="PF"/>
    <s v="13/02/2014"/>
    <s v="10/04/2014"/>
    <x v="0"/>
    <s v="Nil"/>
    <s v=""/>
    <s v="BF"/>
    <x v="2"/>
    <s v="n/a"/>
    <x v="8"/>
    <n v="6.0000000000000001E-3"/>
    <s v="03/06/2014"/>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4/0804"/>
    <s v=""/>
    <s v=""/>
    <s v="Rear of"/>
    <s v="15"/>
    <s v="Thrale Road"/>
    <s v="SW16"/>
    <s v="1NS"/>
    <n v="529227"/>
    <n v="171100"/>
    <x v="4"/>
    <s v="07/07/2014"/>
    <s v="28/10/2014"/>
    <n v="0"/>
    <n v="1"/>
    <n v="1"/>
    <s v="Application for determination of whether prior approval is required for change of use from office (Class B1a) to residential use (Class C3) as a studio flat."/>
    <s v="PANR"/>
    <s v="14/02/2014"/>
    <s v="09/04/2014"/>
    <x v="0"/>
    <s v="Nil"/>
    <s v=""/>
    <s v="BF"/>
    <x v="2"/>
    <s v="n/a"/>
    <x v="6"/>
    <n v="4.0000000000000001E-3"/>
    <s v="07/07/2014"/>
    <x v="0"/>
    <d v="2014-10-28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7"/>
    <m/>
    <x v="0"/>
    <x v="0"/>
    <x v="0"/>
    <x v="0"/>
    <x v="0"/>
  </r>
  <r>
    <x v="0"/>
    <s v="2014/0971"/>
    <s v=""/>
    <s v=""/>
    <s v=""/>
    <s v="295"/>
    <s v="Burntwood Lane"/>
    <s v="SW17"/>
    <s v="0AP"/>
    <n v="527150"/>
    <n v="173014"/>
    <x v="16"/>
    <s v="11/04/2014"/>
    <s v="21/05/2014"/>
    <n v="1"/>
    <n v="2"/>
    <n v="1"/>
    <s v="Use as two flats (Class C3)."/>
    <s v="PF"/>
    <s v="26/02/2014"/>
    <s v="04/04/2014"/>
    <x v="0"/>
    <s v="Nil"/>
    <s v=""/>
    <s v="BF"/>
    <x v="1"/>
    <s v="n/a"/>
    <x v="2"/>
    <n v="1.4E-2"/>
    <s v="11/04/2014"/>
    <x v="0"/>
    <d v="2014-05-21T00:00:00"/>
    <x v="1"/>
    <s v="P"/>
    <n v="0"/>
    <n v="0"/>
    <n v="0"/>
    <n v="0"/>
    <n v="0"/>
    <n v="0"/>
    <n v="2"/>
    <n v="-1"/>
    <n v="0"/>
    <n v="0"/>
    <n v="0"/>
    <n v="0"/>
    <n v="0"/>
    <n v="2"/>
    <n v="0"/>
    <n v="0"/>
    <n v="0"/>
    <n v="0"/>
    <n v="0"/>
    <n v="0"/>
    <n v="0"/>
    <n v="-1"/>
    <n v="0"/>
    <n v="0"/>
    <n v="0"/>
    <n v="0"/>
    <n v="0"/>
    <n v="0"/>
    <n v="0"/>
    <n v="0"/>
    <n v="0"/>
    <m/>
    <n v="1"/>
    <n v="0"/>
    <n v="0"/>
    <n v="0"/>
    <n v="0"/>
    <n v="0"/>
    <n v="0"/>
    <n v="0"/>
    <n v="0"/>
    <n v="0"/>
    <n v="0"/>
    <n v="0"/>
    <n v="0"/>
    <n v="0"/>
    <n v="0"/>
    <n v="0"/>
    <n v="0"/>
    <n v="0"/>
    <n v="0"/>
    <n v="0"/>
    <n v="0"/>
    <n v="0"/>
    <n v="0"/>
    <n v="0"/>
    <n v="0"/>
    <n v="0"/>
    <n v="7"/>
    <m/>
    <x v="0"/>
    <x v="0"/>
    <x v="0"/>
    <x v="0"/>
    <x v="0"/>
  </r>
  <r>
    <x v="0"/>
    <s v="2014/1112"/>
    <s v=""/>
    <s v=""/>
    <s v=""/>
    <s v="6"/>
    <s v="Garfield Road"/>
    <s v="SW11"/>
    <s v="5GX"/>
    <n v="528501"/>
    <n v="175734"/>
    <x v="6"/>
    <s v="28/05/2014"/>
    <s v="28/05/2014"/>
    <n v="0"/>
    <n v="1"/>
    <n v="1"/>
    <s v="Use as a self contained one bedroom flat."/>
    <s v="LDC"/>
    <s v="11/03/2014"/>
    <s v="28/05/2014"/>
    <x v="0"/>
    <s v="Nil"/>
    <s v=""/>
    <s v="BF"/>
    <x v="2"/>
    <s v="n/a"/>
    <x v="11"/>
    <n v="1E-3"/>
    <s v="28/05/2014"/>
    <x v="0"/>
    <d v="2014-05-28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4/1283"/>
    <s v=""/>
    <s v=""/>
    <s v=""/>
    <s v="227"/>
    <s v="St Johns Hill"/>
    <s v="SW11"/>
    <s v="1TH"/>
    <n v="526573"/>
    <n v="174969"/>
    <x v="5"/>
    <s v="31/03/2015"/>
    <s v="31/03/2015"/>
    <n v="0"/>
    <n v="1"/>
    <n v="1"/>
    <s v="Change of use from Sui Generis to D1 (Dental Practice) on the ground floor and use of first floor as a studio flat (Class C3)."/>
    <s v="PF"/>
    <s v="08/03/2014"/>
    <s v="30/04/2014"/>
    <x v="0"/>
    <s v="Nil"/>
    <s v=""/>
    <s v="BF"/>
    <x v="2"/>
    <s v="n/a"/>
    <x v="9"/>
    <n v="7.0000000000000001E-3"/>
    <s v="31/03/2015"/>
    <x v="0"/>
    <d v="2015-03-31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7"/>
    <m/>
    <x v="0"/>
    <x v="0"/>
    <x v="0"/>
    <x v="0"/>
    <x v="0"/>
  </r>
  <r>
    <x v="0"/>
    <s v="2014/1423"/>
    <s v="Lumiere Apartments"/>
    <s v="Flats 102,104,105,201 and 301"/>
    <s v="Former Granada Cinema"/>
    <s v="58"/>
    <s v="St Johns Hill"/>
    <s v="SW11"/>
    <s v="1AD"/>
    <n v="526991"/>
    <n v="175269"/>
    <x v="2"/>
    <s v="31/03/2015"/>
    <s v="31/03/2015"/>
    <n v="3"/>
    <n v="5"/>
    <n v="2"/>
    <s v="Sub-division of three flats (previously 101, 104 and 207)  into five 1 bedroom flats (currently 102, 104, 105, 201 and 301) including consequential internal alterations."/>
    <s v="PFLA"/>
    <s v="17/03/2014"/>
    <s v="19/12/2014"/>
    <x v="0"/>
    <s v="Nil"/>
    <s v=""/>
    <s v="BF"/>
    <x v="1"/>
    <s v="n/a"/>
    <x v="3"/>
    <n v="4.4999999999999998E-2"/>
    <s v="31/03/2015"/>
    <x v="0"/>
    <d v="2015-03-31T00:00:00"/>
    <x v="1"/>
    <s v="P"/>
    <m/>
    <n v="0"/>
    <n v="0"/>
    <n v="0"/>
    <n v="3"/>
    <n v="-1"/>
    <n v="0"/>
    <n v="0"/>
    <n v="0"/>
    <n v="0"/>
    <n v="0"/>
    <n v="3"/>
    <n v="-1"/>
    <n v="0"/>
    <n v="0"/>
    <n v="0"/>
    <n v="0"/>
    <n v="0"/>
    <n v="0"/>
    <n v="0"/>
    <n v="0"/>
    <n v="0"/>
    <n v="0"/>
    <n v="0"/>
    <n v="0"/>
    <n v="0"/>
    <n v="0"/>
    <n v="0"/>
    <n v="0"/>
    <n v="0"/>
    <n v="0"/>
    <m/>
    <n v="2"/>
    <n v="0"/>
    <n v="0"/>
    <n v="0"/>
    <n v="0"/>
    <n v="0"/>
    <n v="0"/>
    <n v="0"/>
    <n v="0"/>
    <n v="0"/>
    <n v="0"/>
    <n v="0"/>
    <n v="0"/>
    <n v="0"/>
    <n v="0"/>
    <n v="0"/>
    <n v="0"/>
    <n v="0"/>
    <n v="0"/>
    <n v="0"/>
    <n v="0"/>
    <n v="0"/>
    <n v="0"/>
    <n v="0"/>
    <n v="0"/>
    <n v="0"/>
    <n v="7"/>
    <m/>
    <x v="4"/>
    <x v="0"/>
    <x v="0"/>
    <x v="1"/>
    <x v="0"/>
  </r>
  <r>
    <x v="0"/>
    <s v="2014/1427"/>
    <s v=""/>
    <s v=""/>
    <s v=""/>
    <s v="1"/>
    <s v="Blade Mews"/>
    <s v="SW15"/>
    <s v="2NF"/>
    <n v="524595"/>
    <n v="175345"/>
    <x v="13"/>
    <s v="23/05/2014"/>
    <s v="23/05/2014"/>
    <n v="2"/>
    <n v="1"/>
    <n v="-1"/>
    <s v="Use of the property as a single dwelling house."/>
    <s v="LDC"/>
    <s v="31/03/2014"/>
    <s v="23/05/2014"/>
    <x v="0"/>
    <s v="Nil"/>
    <s v=""/>
    <s v="BF"/>
    <x v="1"/>
    <s v="n/a"/>
    <x v="5"/>
    <n v="6.0000000000000001E-3"/>
    <s v="23/05/2014"/>
    <x v="0"/>
    <d v="2014-05-23T00:00:00"/>
    <x v="1"/>
    <s v="P"/>
    <n v="0"/>
    <n v="0"/>
    <n v="0"/>
    <n v="0"/>
    <n v="-1"/>
    <n v="0"/>
    <n v="-1"/>
    <n v="1"/>
    <n v="0"/>
    <n v="0"/>
    <n v="0"/>
    <n v="-1"/>
    <n v="0"/>
    <n v="-1"/>
    <n v="0"/>
    <n v="0"/>
    <n v="0"/>
    <n v="0"/>
    <n v="0"/>
    <n v="0"/>
    <n v="0"/>
    <n v="1"/>
    <n v="0"/>
    <n v="0"/>
    <n v="0"/>
    <n v="0"/>
    <n v="0"/>
    <n v="0"/>
    <n v="0"/>
    <n v="0"/>
    <n v="0"/>
    <m/>
    <n v="-1"/>
    <n v="0"/>
    <n v="0"/>
    <n v="0"/>
    <n v="0"/>
    <n v="0"/>
    <n v="0"/>
    <n v="0"/>
    <n v="0"/>
    <n v="0"/>
    <n v="0"/>
    <n v="0"/>
    <n v="0"/>
    <n v="0"/>
    <n v="0"/>
    <n v="0"/>
    <n v="0"/>
    <n v="0"/>
    <n v="0"/>
    <n v="0"/>
    <n v="0"/>
    <n v="0"/>
    <n v="0"/>
    <n v="0"/>
    <n v="0"/>
    <n v="0"/>
    <n v="7"/>
    <m/>
    <x v="0"/>
    <x v="0"/>
    <x v="0"/>
    <x v="0"/>
    <x v="0"/>
  </r>
  <r>
    <x v="0"/>
    <s v="2014/1520"/>
    <s v=""/>
    <s v=""/>
    <s v="Ground Floor"/>
    <s v="315"/>
    <s v="Garratt Lane"/>
    <s v="SW18"/>
    <s v="4DX"/>
    <n v="525941"/>
    <n v="173529"/>
    <x v="12"/>
    <s v="25/02/2015"/>
    <s v="09/03/2015"/>
    <n v="0"/>
    <n v="1"/>
    <n v="1"/>
    <s v="Change of use of lower ground and ground floors from office (Class B1a) to residential (Class C3), to provide 1 x maisonette. (Prior Approval Application)."/>
    <s v="PANR"/>
    <s v="24/03/2014"/>
    <s v="19/05/2014"/>
    <x v="0"/>
    <s v="Nil"/>
    <s v=""/>
    <s v="BF"/>
    <x v="2"/>
    <s v="n/a"/>
    <x v="6"/>
    <n v="5.0000000000000001E-3"/>
    <s v="25/02/2015"/>
    <x v="0"/>
    <d v="2015-03-09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4/1559"/>
    <s v=""/>
    <s v=""/>
    <s v=""/>
    <s v="87"/>
    <s v="Disraeli Road"/>
    <s v="SW15"/>
    <s v="2DY"/>
    <n v="524318"/>
    <n v="175079"/>
    <x v="13"/>
    <s v="22/04/2010"/>
    <s v="26/11/2014"/>
    <n v="1"/>
    <n v="2"/>
    <n v="1"/>
    <s v="Erection of rear mansard roof extension to main roof including raising ridge by 300mm and other alterations in connection with conversion into two flats."/>
    <s v="PF"/>
    <s v="21/03/2014"/>
    <s v="18/07/2014"/>
    <x v="0"/>
    <s v="Nil"/>
    <s v=""/>
    <s v="BF"/>
    <x v="3"/>
    <s v="n/a"/>
    <x v="2"/>
    <n v="1.4999999999999999E-2"/>
    <s v="22/04/2010"/>
    <x v="0"/>
    <d v="2014-11-26T00:00:00"/>
    <x v="1"/>
    <s v="P"/>
    <m/>
    <n v="0"/>
    <n v="0"/>
    <n v="0"/>
    <n v="0"/>
    <n v="1"/>
    <n v="1"/>
    <n v="-1"/>
    <n v="0"/>
    <n v="0"/>
    <n v="0"/>
    <n v="0"/>
    <n v="1"/>
    <n v="1"/>
    <n v="0"/>
    <n v="0"/>
    <n v="0"/>
    <n v="0"/>
    <n v="0"/>
    <n v="0"/>
    <n v="0"/>
    <n v="-1"/>
    <n v="0"/>
    <n v="0"/>
    <n v="0"/>
    <n v="0"/>
    <n v="0"/>
    <n v="0"/>
    <n v="0"/>
    <n v="0"/>
    <n v="0"/>
    <m/>
    <n v="1"/>
    <n v="0"/>
    <n v="0"/>
    <n v="0"/>
    <n v="0"/>
    <n v="0"/>
    <n v="0"/>
    <n v="0"/>
    <n v="0"/>
    <n v="0"/>
    <n v="0"/>
    <n v="0"/>
    <n v="0"/>
    <n v="0"/>
    <n v="0"/>
    <n v="0"/>
    <n v="0"/>
    <n v="0"/>
    <n v="0"/>
    <n v="0"/>
    <n v="0"/>
    <n v="0"/>
    <n v="0"/>
    <n v="0"/>
    <n v="0"/>
    <n v="0"/>
    <n v="1"/>
    <m/>
    <x v="0"/>
    <x v="0"/>
    <x v="0"/>
    <x v="0"/>
    <x v="0"/>
  </r>
  <r>
    <x v="0"/>
    <s v="2014/1583"/>
    <s v=""/>
    <s v=""/>
    <s v=""/>
    <s v="105"/>
    <s v="Tooting Bec Road"/>
    <s v="SW17"/>
    <s v="8BW"/>
    <n v="528319"/>
    <n v="172192"/>
    <x v="14"/>
    <s v="13/05/2014"/>
    <s v="13/05/2014"/>
    <n v="1"/>
    <n v="2"/>
    <n v="1"/>
    <s v="Use of the ground and lower ground levels as two self-contained flats."/>
    <s v="LDC"/>
    <s v="18/03/2014"/>
    <s v="13/05/2014"/>
    <x v="0"/>
    <s v="Nil"/>
    <s v=""/>
    <s v="BF"/>
    <x v="1"/>
    <s v="n/a"/>
    <x v="3"/>
    <n v="1.7000000000000001E-2"/>
    <s v="13/05/2014"/>
    <x v="0"/>
    <d v="2014-05-13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s v="Y"/>
    <x v="0"/>
    <x v="0"/>
    <x v="0"/>
    <x v="0"/>
    <x v="0"/>
  </r>
  <r>
    <x v="0"/>
    <s v="2014/2570"/>
    <s v=""/>
    <s v=""/>
    <s v=""/>
    <s v="199A"/>
    <s v="Upper Richmond Road"/>
    <s v="SW15"/>
    <s v="6SG"/>
    <n v="523805"/>
    <n v="175079"/>
    <x v="8"/>
    <s v="31/03/2015"/>
    <s v="31/03/2015"/>
    <n v="1"/>
    <n v="2"/>
    <n v="1"/>
    <s v="Conversion of upper floors to form 1 x one-bedroom flat and 1 x two-bedroom maisonette and erection of rear dormer roof extension."/>
    <s v="PF"/>
    <s v="17/06/2014"/>
    <s v="20/06/2014"/>
    <x v="0"/>
    <s v="Nil"/>
    <s v=""/>
    <s v="BF"/>
    <x v="3"/>
    <s v="n/a"/>
    <x v="3"/>
    <n v="7.0000000000000001E-3"/>
    <s v="31/03/2015"/>
    <x v="0"/>
    <d v="2015-03-31T00:00:00"/>
    <x v="1"/>
    <s v="P"/>
    <n v="0"/>
    <n v="0"/>
    <n v="0"/>
    <n v="1"/>
    <n v="0"/>
    <n v="1"/>
    <n v="-1"/>
    <n v="0"/>
    <n v="0"/>
    <n v="0"/>
    <n v="1"/>
    <n v="0"/>
    <n v="1"/>
    <n v="-1"/>
    <n v="0"/>
    <n v="0"/>
    <n v="0"/>
    <n v="0"/>
    <n v="0"/>
    <n v="0"/>
    <n v="0"/>
    <n v="0"/>
    <n v="0"/>
    <n v="0"/>
    <n v="0"/>
    <n v="0"/>
    <n v="0"/>
    <n v="0"/>
    <n v="0"/>
    <n v="0"/>
    <n v="0"/>
    <m/>
    <n v="1"/>
    <n v="0"/>
    <n v="0"/>
    <n v="0"/>
    <n v="0"/>
    <n v="0"/>
    <n v="0"/>
    <n v="0"/>
    <n v="0"/>
    <n v="0"/>
    <n v="0"/>
    <n v="0"/>
    <n v="0"/>
    <n v="0"/>
    <n v="0"/>
    <n v="0"/>
    <n v="0"/>
    <n v="0"/>
    <n v="0"/>
    <n v="0"/>
    <n v="0"/>
    <n v="0"/>
    <n v="0"/>
    <n v="0"/>
    <n v="0"/>
    <n v="0"/>
    <n v="1"/>
    <m/>
    <x v="2"/>
    <x v="0"/>
    <x v="0"/>
    <x v="0"/>
    <x v="0"/>
  </r>
  <r>
    <x v="0"/>
    <s v="2014/2590"/>
    <s v=""/>
    <s v=""/>
    <s v=""/>
    <s v="28"/>
    <s v="Corsehill Street"/>
    <s v="SW16"/>
    <s v="6NF"/>
    <n v="529156"/>
    <n v="170694"/>
    <x v="4"/>
    <s v="22/05/2014"/>
    <s v="22/05/2014"/>
    <n v="2"/>
    <n v="1"/>
    <n v="-1"/>
    <s v="Use of property as a single dwellinghouse (C3)"/>
    <s v="LDC"/>
    <s v="09/05/2014"/>
    <s v="22/05/2014"/>
    <x v="0"/>
    <s v="Nil"/>
    <s v=""/>
    <s v="BF"/>
    <x v="1"/>
    <s v="n/a"/>
    <x v="5"/>
    <n v="1.2999999999999999E-2"/>
    <s v="22/05/2014"/>
    <x v="0"/>
    <d v="2014-05-22T00:00:00"/>
    <x v="1"/>
    <s v="P"/>
    <n v="0"/>
    <n v="0"/>
    <n v="0"/>
    <n v="0"/>
    <n v="-1"/>
    <n v="-1"/>
    <n v="1"/>
    <n v="0"/>
    <n v="0"/>
    <n v="0"/>
    <n v="0"/>
    <n v="-1"/>
    <n v="-1"/>
    <n v="0"/>
    <n v="0"/>
    <n v="0"/>
    <n v="0"/>
    <n v="0"/>
    <n v="0"/>
    <n v="0"/>
    <n v="1"/>
    <n v="0"/>
    <n v="0"/>
    <n v="0"/>
    <n v="0"/>
    <n v="0"/>
    <n v="0"/>
    <n v="0"/>
    <n v="0"/>
    <n v="0"/>
    <n v="0"/>
    <m/>
    <n v="-1"/>
    <n v="0"/>
    <n v="0"/>
    <n v="0"/>
    <n v="0"/>
    <n v="0"/>
    <n v="0"/>
    <n v="0"/>
    <n v="0"/>
    <n v="0"/>
    <n v="0"/>
    <n v="0"/>
    <n v="0"/>
    <n v="0"/>
    <n v="0"/>
    <n v="0"/>
    <n v="0"/>
    <n v="0"/>
    <n v="0"/>
    <n v="0"/>
    <n v="0"/>
    <n v="0"/>
    <n v="0"/>
    <n v="0"/>
    <n v="0"/>
    <n v="0"/>
    <n v="7"/>
    <m/>
    <x v="0"/>
    <x v="0"/>
    <x v="0"/>
    <x v="0"/>
    <x v="0"/>
  </r>
  <r>
    <x v="0"/>
    <s v="2014/2978"/>
    <s v=""/>
    <s v=""/>
    <s v=""/>
    <s v="85A"/>
    <s v="Lower Richmond Road"/>
    <s v="SW15"/>
    <s v="1EU"/>
    <n v="523753"/>
    <n v="175755"/>
    <x v="13"/>
    <s v="31/03/2015"/>
    <s v="31/03/2015"/>
    <n v="0"/>
    <n v="1"/>
    <n v="1"/>
    <s v="Use of first and second floor as 3-bedroom flat."/>
    <s v="PF"/>
    <s v="05/06/2014"/>
    <s v="24/07/2014"/>
    <x v="0"/>
    <s v="Nil"/>
    <s v=""/>
    <s v="BF"/>
    <x v="2"/>
    <s v="n/a"/>
    <x v="8"/>
    <n v="3.0000000000000001E-3"/>
    <s v="31/03/2015"/>
    <x v="0"/>
    <d v="2015-03-31T00:00:00"/>
    <x v="1"/>
    <s v="P"/>
    <n v="0"/>
    <n v="0"/>
    <n v="0"/>
    <n v="0"/>
    <n v="0"/>
    <n v="0"/>
    <n v="1"/>
    <n v="0"/>
    <n v="0"/>
    <n v="0"/>
    <n v="0"/>
    <n v="0"/>
    <n v="0"/>
    <n v="1"/>
    <n v="0"/>
    <n v="0"/>
    <n v="0"/>
    <n v="0"/>
    <n v="0"/>
    <n v="0"/>
    <n v="0"/>
    <n v="0"/>
    <n v="0"/>
    <n v="0"/>
    <n v="0"/>
    <n v="0"/>
    <n v="0"/>
    <n v="0"/>
    <n v="0"/>
    <n v="0"/>
    <n v="0"/>
    <m/>
    <n v="1"/>
    <n v="0"/>
    <n v="0"/>
    <n v="0"/>
    <n v="0"/>
    <n v="0"/>
    <n v="0"/>
    <n v="0"/>
    <n v="0"/>
    <n v="0"/>
    <n v="0"/>
    <n v="0"/>
    <n v="0"/>
    <n v="0"/>
    <n v="0"/>
    <n v="0"/>
    <n v="0"/>
    <n v="0"/>
    <n v="0"/>
    <n v="0"/>
    <n v="0"/>
    <n v="0"/>
    <n v="0"/>
    <n v="0"/>
    <n v="0"/>
    <n v="0"/>
    <n v="7"/>
    <m/>
    <x v="0"/>
    <x v="0"/>
    <x v="0"/>
    <x v="0"/>
    <x v="0"/>
  </r>
  <r>
    <x v="0"/>
    <s v="2014/3005"/>
    <s v=""/>
    <s v=""/>
    <s v=""/>
    <s v="9"/>
    <s v="Aldis Street"/>
    <s v="SW17"/>
    <s v="0RZ"/>
    <n v="527163"/>
    <n v="171099"/>
    <x v="10"/>
    <s v="31/03/2015"/>
    <s v="31/03/2015"/>
    <n v="2"/>
    <n v="0"/>
    <n v="-2"/>
    <s v="Change of use of property to a house in multiple occupation (Use Class Sui Generis)."/>
    <s v="PF"/>
    <s v="29/05/2014"/>
    <s v="23/07/2014"/>
    <x v="0"/>
    <s v="Nil"/>
    <s v=""/>
    <s v="BF"/>
    <x v="2"/>
    <s v="n/a"/>
    <x v="3"/>
    <n v="1.0999999999999999E-2"/>
    <s v="31/03/2015"/>
    <x v="0"/>
    <d v="2015-03-31T00:00:00"/>
    <x v="1"/>
    <s v="P"/>
    <m/>
    <n v="0"/>
    <n v="0"/>
    <n v="0"/>
    <n v="0"/>
    <n v="0"/>
    <n v="-1"/>
    <n v="-1"/>
    <n v="0"/>
    <n v="0"/>
    <n v="0"/>
    <n v="0"/>
    <n v="0"/>
    <n v="-1"/>
    <n v="-1"/>
    <n v="0"/>
    <n v="0"/>
    <n v="0"/>
    <n v="0"/>
    <n v="0"/>
    <n v="0"/>
    <n v="0"/>
    <n v="0"/>
    <n v="0"/>
    <n v="0"/>
    <n v="0"/>
    <n v="0"/>
    <n v="0"/>
    <n v="0"/>
    <n v="0"/>
    <n v="0"/>
    <m/>
    <n v="-2"/>
    <n v="0"/>
    <n v="0"/>
    <n v="0"/>
    <n v="0"/>
    <n v="0"/>
    <n v="0"/>
    <n v="0"/>
    <n v="0"/>
    <n v="0"/>
    <n v="0"/>
    <n v="0"/>
    <n v="0"/>
    <n v="0"/>
    <n v="0"/>
    <n v="0"/>
    <n v="0"/>
    <n v="0"/>
    <n v="0"/>
    <n v="0"/>
    <n v="0"/>
    <n v="0"/>
    <n v="0"/>
    <n v="0"/>
    <n v="0"/>
    <n v="0"/>
    <n v="7"/>
    <s v="Y"/>
    <x v="0"/>
    <x v="0"/>
    <x v="0"/>
    <x v="0"/>
    <x v="0"/>
  </r>
  <r>
    <x v="0"/>
    <s v="2014/3118"/>
    <s v=""/>
    <s v=""/>
    <s v=""/>
    <s v="17"/>
    <s v="Balham High Road"/>
    <s v="SW12"/>
    <s v="9AJ"/>
    <n v="528760"/>
    <n v="173700"/>
    <x v="9"/>
    <s v="31/03/2015"/>
    <s v="31/03/2015"/>
    <n v="0"/>
    <n v="1"/>
    <n v="1"/>
    <s v="Use of ground floor unit at the rear of 17 Balham High Road as 2-bedroom flat."/>
    <s v="PF"/>
    <s v="29/07/2014"/>
    <s v="23/09/2014"/>
    <x v="0"/>
    <s v="Nil"/>
    <s v=""/>
    <s v="BF"/>
    <x v="2"/>
    <s v="n/a"/>
    <x v="6"/>
    <n v="4.0000000000000001E-3"/>
    <s v="31/03/2015"/>
    <x v="0"/>
    <d v="2015-03-31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4/3121"/>
    <s v=""/>
    <s v=""/>
    <s v="The Cottage"/>
    <s v="7F"/>
    <s v="Carlton Drive"/>
    <s v="SW15"/>
    <s v="2BZ"/>
    <n v="524061"/>
    <n v="174621"/>
    <x v="8"/>
    <s v="13/10/2014"/>
    <s v="13/10/2014"/>
    <n v="0"/>
    <n v="1"/>
    <n v="1"/>
    <s v="Use as a single dwelling."/>
    <s v="LDC"/>
    <s v="17/09/2014"/>
    <s v="13/10/2014"/>
    <x v="0"/>
    <s v="Nil"/>
    <s v=""/>
    <s v="BF"/>
    <x v="1"/>
    <s v="n/a"/>
    <x v="9"/>
    <n v="3.5000000000000003E-2"/>
    <s v="13/10/2014"/>
    <x v="0"/>
    <d v="2014-10-13T00:00:00"/>
    <x v="1"/>
    <s v="P"/>
    <n v="0"/>
    <n v="0"/>
    <n v="0"/>
    <n v="0"/>
    <n v="0"/>
    <n v="1"/>
    <n v="0"/>
    <n v="0"/>
    <n v="0"/>
    <n v="0"/>
    <n v="0"/>
    <n v="0"/>
    <n v="0"/>
    <n v="0"/>
    <n v="0"/>
    <n v="0"/>
    <n v="0"/>
    <n v="0"/>
    <n v="0"/>
    <n v="1"/>
    <n v="0"/>
    <n v="0"/>
    <n v="0"/>
    <n v="0"/>
    <n v="0"/>
    <n v="0"/>
    <n v="0"/>
    <n v="0"/>
    <n v="0"/>
    <n v="0"/>
    <n v="0"/>
    <m/>
    <n v="1"/>
    <n v="0"/>
    <n v="0"/>
    <n v="0"/>
    <n v="0"/>
    <n v="0"/>
    <n v="0"/>
    <n v="0"/>
    <n v="0"/>
    <n v="0"/>
    <n v="0"/>
    <n v="0"/>
    <n v="0"/>
    <n v="0"/>
    <n v="0"/>
    <n v="0"/>
    <n v="0"/>
    <n v="0"/>
    <n v="0"/>
    <n v="0"/>
    <n v="0"/>
    <n v="0"/>
    <n v="0"/>
    <n v="0"/>
    <n v="0"/>
    <n v="0"/>
    <n v="7"/>
    <m/>
    <x v="0"/>
    <x v="0"/>
    <x v="0"/>
    <x v="0"/>
    <x v="0"/>
  </r>
  <r>
    <x v="0"/>
    <s v="2014/3242"/>
    <s v=""/>
    <s v=""/>
    <s v="Rear of 213 &amp;"/>
    <s v="215"/>
    <s v="St Johns Hill"/>
    <s v="SW11"/>
    <s v="1TH"/>
    <n v="526613"/>
    <n v="174976"/>
    <x v="5"/>
    <s v="11/03/2015"/>
    <s v="11/03/2015"/>
    <n v="0"/>
    <n v="1"/>
    <n v="1"/>
    <s v="Retention of ground floor as residential accommodation."/>
    <s v="LDC"/>
    <s v="10/02/2015"/>
    <s v="11/03/2015"/>
    <x v="0"/>
    <s v="Nil"/>
    <s v=""/>
    <s v="BF"/>
    <x v="2"/>
    <s v="n/a"/>
    <x v="8"/>
    <n v="6.0000000000000001E-3"/>
    <s v="11/03/2015"/>
    <x v="0"/>
    <d v="2015-03-11T00:00:00"/>
    <x v="1"/>
    <s v="P"/>
    <m/>
    <n v="0"/>
    <n v="0"/>
    <n v="0"/>
    <n v="0"/>
    <n v="0"/>
    <n v="0"/>
    <n v="1"/>
    <n v="0"/>
    <n v="0"/>
    <n v="0"/>
    <n v="0"/>
    <n v="0"/>
    <n v="0"/>
    <n v="1"/>
    <n v="0"/>
    <n v="0"/>
    <n v="0"/>
    <n v="0"/>
    <n v="0"/>
    <n v="0"/>
    <n v="0"/>
    <n v="0"/>
    <n v="0"/>
    <n v="0"/>
    <n v="0"/>
    <n v="0"/>
    <n v="0"/>
    <n v="0"/>
    <n v="0"/>
    <n v="0"/>
    <m/>
    <n v="1"/>
    <n v="0"/>
    <n v="0"/>
    <n v="0"/>
    <n v="0"/>
    <n v="0"/>
    <n v="0"/>
    <n v="0"/>
    <n v="0"/>
    <n v="0"/>
    <n v="0"/>
    <n v="0"/>
    <n v="0"/>
    <n v="0"/>
    <n v="0"/>
    <n v="0"/>
    <n v="0"/>
    <n v="0"/>
    <n v="0"/>
    <n v="0"/>
    <n v="0"/>
    <n v="0"/>
    <n v="0"/>
    <n v="0"/>
    <n v="0"/>
    <n v="0"/>
    <n v="7"/>
    <m/>
    <x v="0"/>
    <x v="0"/>
    <x v="0"/>
    <x v="0"/>
    <x v="0"/>
  </r>
  <r>
    <x v="0"/>
    <s v="2014/3266"/>
    <s v=""/>
    <s v=""/>
    <s v=""/>
    <s v="318"/>
    <s v="Trinity Road"/>
    <s v="SW18"/>
    <s v="3RG"/>
    <n v="527004"/>
    <n v="173926"/>
    <x v="16"/>
    <s v="20/10/2014"/>
    <s v="20/10/2014"/>
    <n v="0"/>
    <n v="1"/>
    <n v="1"/>
    <s v="Alterations including the removal of existing roof and erection of replacement roof at an increased height of 700mm; erection of front dormer window and replacement single-storey rear extension in connection with the use as a one-bedroom self-contained re"/>
    <s v="PF"/>
    <s v="10/06/2014"/>
    <s v="20/10/2014"/>
    <x v="0"/>
    <s v="Nil"/>
    <s v=""/>
    <s v="BF"/>
    <x v="3"/>
    <s v="n/a"/>
    <x v="8"/>
    <n v="5.0000000000000001E-3"/>
    <s v="20/10/2014"/>
    <x v="0"/>
    <d v="2014-10-20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1"/>
    <m/>
    <x v="0"/>
    <x v="0"/>
    <x v="0"/>
    <x v="0"/>
    <x v="0"/>
  </r>
  <r>
    <x v="0"/>
    <s v="2014/3350"/>
    <s v=""/>
    <s v=""/>
    <s v=""/>
    <s v="14"/>
    <s v="Rockland Road"/>
    <s v="SW15"/>
    <s v="2LN"/>
    <n v="524349"/>
    <n v="175139"/>
    <x v="13"/>
    <s v="31/03/2015"/>
    <s v="31/03/2015"/>
    <n v="1"/>
    <n v="1"/>
    <n v="0"/>
    <s v="Demolition of an existing two-storey detached house and erection of a replacement two-storey (first floor in roof space) plus basement house with cycle parking and refuse store in front garden._x0009_Erection of front boundary wall and railings."/>
    <s v="PF"/>
    <s v="16/06/2014"/>
    <s v="17/10/2014"/>
    <x v="0"/>
    <s v="Nil"/>
    <s v=""/>
    <s v="BF"/>
    <x v="0"/>
    <s v="n/a"/>
    <x v="1"/>
    <n v="1.2999999999999999E-2"/>
    <s v="31/03/2015"/>
    <x v="0"/>
    <d v="2015-03-31T00:00:00"/>
    <x v="1"/>
    <s v="P"/>
    <n v="0"/>
    <n v="0"/>
    <n v="0"/>
    <n v="0"/>
    <n v="0"/>
    <n v="-1"/>
    <n v="0"/>
    <n v="1"/>
    <n v="0"/>
    <n v="0"/>
    <n v="0"/>
    <n v="0"/>
    <n v="0"/>
    <n v="0"/>
    <n v="0"/>
    <n v="0"/>
    <n v="0"/>
    <n v="0"/>
    <n v="0"/>
    <n v="-1"/>
    <n v="0"/>
    <n v="1"/>
    <n v="0"/>
    <n v="0"/>
    <n v="0"/>
    <n v="0"/>
    <n v="0"/>
    <n v="0"/>
    <n v="0"/>
    <n v="0"/>
    <n v="0"/>
    <m/>
    <n v="0"/>
    <n v="0"/>
    <n v="0"/>
    <n v="0"/>
    <n v="0"/>
    <n v="0"/>
    <n v="0"/>
    <n v="0"/>
    <n v="0"/>
    <n v="0"/>
    <n v="0"/>
    <n v="0"/>
    <n v="0"/>
    <n v="0"/>
    <n v="0"/>
    <n v="0"/>
    <n v="0"/>
    <n v="0"/>
    <n v="0"/>
    <n v="0"/>
    <n v="0"/>
    <n v="0"/>
    <n v="0"/>
    <n v="0"/>
    <n v="0"/>
    <n v="0"/>
    <n v="1"/>
    <m/>
    <x v="0"/>
    <x v="0"/>
    <x v="0"/>
    <x v="0"/>
    <x v="0"/>
  </r>
  <r>
    <x v="0"/>
    <s v="2014/3536"/>
    <s v=""/>
    <s v=""/>
    <s v=""/>
    <s v="312"/>
    <s v="Queenstown Road"/>
    <s v="SW8"/>
    <s v="4LT"/>
    <n v="528701"/>
    <n v="177008"/>
    <x v="17"/>
    <s v="28/08/2014"/>
    <s v="28/08/2014"/>
    <n v="1"/>
    <n v="3"/>
    <n v="2"/>
    <s v="Use of building as 2 x 1-bedroom flats &amp; 1 x 3-bedroom maisonette."/>
    <s v="PF"/>
    <s v="08/07/2014"/>
    <s v="28/08/2014"/>
    <x v="0"/>
    <s v="Nil"/>
    <s v=""/>
    <s v="BF"/>
    <x v="1"/>
    <s v="n/a"/>
    <x v="2"/>
    <n v="1.4E-2"/>
    <s v="28/08/2014"/>
    <x v="0"/>
    <d v="2014-08-28T00:00:00"/>
    <x v="1"/>
    <s v="P"/>
    <n v="0"/>
    <n v="0"/>
    <n v="0"/>
    <n v="0"/>
    <n v="2"/>
    <n v="0"/>
    <n v="1"/>
    <n v="-1"/>
    <n v="0"/>
    <n v="0"/>
    <n v="0"/>
    <n v="2"/>
    <n v="0"/>
    <n v="1"/>
    <n v="0"/>
    <n v="0"/>
    <n v="0"/>
    <n v="0"/>
    <n v="0"/>
    <n v="0"/>
    <n v="0"/>
    <n v="-1"/>
    <n v="0"/>
    <n v="0"/>
    <n v="0"/>
    <n v="0"/>
    <n v="0"/>
    <n v="0"/>
    <n v="0"/>
    <n v="0"/>
    <n v="0"/>
    <m/>
    <n v="2"/>
    <n v="0"/>
    <n v="0"/>
    <n v="0"/>
    <n v="0"/>
    <n v="0"/>
    <n v="0"/>
    <n v="0"/>
    <n v="0"/>
    <n v="0"/>
    <n v="0"/>
    <n v="0"/>
    <n v="0"/>
    <n v="0"/>
    <n v="0"/>
    <n v="0"/>
    <n v="0"/>
    <n v="0"/>
    <n v="0"/>
    <n v="0"/>
    <n v="0"/>
    <n v="0"/>
    <n v="0"/>
    <n v="0"/>
    <n v="0"/>
    <n v="0"/>
    <n v="7"/>
    <s v="Y"/>
    <x v="0"/>
    <x v="1"/>
    <x v="0"/>
    <x v="0"/>
    <x v="0"/>
  </r>
  <r>
    <x v="0"/>
    <s v="2014/4157"/>
    <s v=""/>
    <s v=""/>
    <s v=""/>
    <s v="284"/>
    <s v="Merton Road"/>
    <s v="SW18"/>
    <s v="5JN"/>
    <n v="525233"/>
    <n v="173598"/>
    <x v="3"/>
    <s v="31/03/2015"/>
    <s v="31/03/2015"/>
    <n v="0"/>
    <n v="1"/>
    <n v="1"/>
    <s v="Change of use of ground floor from a shop (A1) to a self-contained flat (C3);  alterations to the front elevation, rear mansard roof extension to main roof (with french door and safety railings) to existing first floor flat, demolition of existing ground "/>
    <s v="PF"/>
    <s v="28/07/2014"/>
    <s v="22/09/2014"/>
    <x v="0"/>
    <s v="Nil"/>
    <s v=""/>
    <s v="BF"/>
    <x v="2"/>
    <s v="n/a"/>
    <x v="8"/>
    <n v="5.0000000000000001E-3"/>
    <s v="31/03/2015"/>
    <x v="0"/>
    <d v="2015-03-31T00:00:00"/>
    <x v="1"/>
    <s v="P"/>
    <m/>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m/>
    <x v="0"/>
    <x v="0"/>
    <x v="0"/>
    <x v="0"/>
    <x v="0"/>
  </r>
  <r>
    <x v="0"/>
    <s v="2014/4213"/>
    <s v=""/>
    <s v=""/>
    <s v="Penwortham School House"/>
    <s v="102"/>
    <s v="Penwortham Road"/>
    <s v="SW16"/>
    <s v="6RJ"/>
    <n v="529001"/>
    <n v="170868"/>
    <x v="4"/>
    <s v="31/03/2015"/>
    <s v="31/03/2015"/>
    <n v="0"/>
    <n v="1"/>
    <n v="1"/>
    <s v="Change of Use from Non-Residential Institutions (Use Class D1) to a single dwelling house (Use Class C3)."/>
    <s v="PF"/>
    <s v="22/07/2014"/>
    <s v="16/09/2014"/>
    <x v="0"/>
    <s v="Nil"/>
    <s v=""/>
    <s v="BF"/>
    <x v="2"/>
    <s v="n/a"/>
    <x v="9"/>
    <n v="1.4999999999999999E-2"/>
    <s v="31/03/2015"/>
    <x v="0"/>
    <d v="2015-03-31T00:00:00"/>
    <x v="2"/>
    <s v="C"/>
    <n v="0"/>
    <n v="0"/>
    <n v="0"/>
    <n v="0"/>
    <n v="0"/>
    <n v="1"/>
    <n v="0"/>
    <n v="0"/>
    <n v="0"/>
    <n v="0"/>
    <n v="0"/>
    <n v="0"/>
    <n v="0"/>
    <n v="0"/>
    <n v="0"/>
    <n v="0"/>
    <n v="0"/>
    <n v="0"/>
    <n v="0"/>
    <n v="1"/>
    <n v="0"/>
    <n v="0"/>
    <n v="0"/>
    <n v="0"/>
    <n v="0"/>
    <n v="0"/>
    <n v="0"/>
    <n v="0"/>
    <n v="0"/>
    <n v="0"/>
    <n v="0"/>
    <m/>
    <n v="1"/>
    <n v="0"/>
    <n v="0"/>
    <n v="0"/>
    <n v="0"/>
    <n v="0"/>
    <n v="0"/>
    <n v="0"/>
    <n v="0"/>
    <n v="0"/>
    <n v="0"/>
    <n v="0"/>
    <n v="0"/>
    <n v="0"/>
    <n v="0"/>
    <n v="0"/>
    <n v="0"/>
    <n v="0"/>
    <n v="0"/>
    <n v="0"/>
    <n v="0"/>
    <n v="0"/>
    <n v="0"/>
    <n v="0"/>
    <n v="0"/>
    <n v="0"/>
    <n v="7"/>
    <m/>
    <x v="0"/>
    <x v="0"/>
    <x v="0"/>
    <x v="0"/>
    <x v="0"/>
  </r>
  <r>
    <x v="0"/>
    <s v="2014/4264"/>
    <s v=""/>
    <s v=""/>
    <s v=""/>
    <s v="108"/>
    <s v="Eardley Road"/>
    <s v="SW16"/>
    <s v="6BJ"/>
    <n v="529460"/>
    <n v="170738"/>
    <x v="4"/>
    <s v="19/09/2014"/>
    <s v="19/09/2014"/>
    <n v="0"/>
    <n v="2"/>
    <n v="2"/>
    <s v="Use of the property as two flats."/>
    <s v="PF"/>
    <s v="25/07/2014"/>
    <s v="19/09/2014"/>
    <x v="0"/>
    <s v="Nil"/>
    <s v=""/>
    <s v="BF"/>
    <x v="2"/>
    <s v="n/a"/>
    <x v="8"/>
    <n v="8.9999999999999993E-3"/>
    <s v="19/09/2014"/>
    <x v="0"/>
    <d v="2014-09-19T00:00:00"/>
    <x v="1"/>
    <s v="P"/>
    <m/>
    <n v="0"/>
    <n v="0"/>
    <n v="0"/>
    <n v="2"/>
    <n v="0"/>
    <n v="0"/>
    <n v="0"/>
    <n v="0"/>
    <n v="0"/>
    <n v="0"/>
    <n v="2"/>
    <n v="0"/>
    <n v="0"/>
    <n v="0"/>
    <n v="0"/>
    <n v="0"/>
    <n v="0"/>
    <n v="0"/>
    <n v="0"/>
    <n v="0"/>
    <n v="0"/>
    <n v="0"/>
    <n v="0"/>
    <n v="0"/>
    <n v="0"/>
    <n v="0"/>
    <n v="0"/>
    <n v="0"/>
    <n v="0"/>
    <n v="0"/>
    <m/>
    <n v="2"/>
    <n v="0"/>
    <n v="0"/>
    <n v="0"/>
    <n v="0"/>
    <n v="0"/>
    <n v="0"/>
    <n v="0"/>
    <n v="0"/>
    <n v="0"/>
    <n v="0"/>
    <n v="0"/>
    <n v="0"/>
    <n v="0"/>
    <n v="0"/>
    <n v="0"/>
    <n v="0"/>
    <n v="0"/>
    <n v="0"/>
    <n v="0"/>
    <n v="0"/>
    <n v="0"/>
    <n v="0"/>
    <n v="0"/>
    <n v="0"/>
    <n v="0"/>
    <n v="7"/>
    <m/>
    <x v="0"/>
    <x v="0"/>
    <x v="0"/>
    <x v="0"/>
    <x v="0"/>
  </r>
  <r>
    <x v="0"/>
    <s v="2014/4289"/>
    <s v=""/>
    <s v=""/>
    <s v="Basement Flat"/>
    <s v="74"/>
    <s v="Alderbrook Road"/>
    <s v="SW12"/>
    <s v="8AB"/>
    <n v="528619"/>
    <n v="173914"/>
    <x v="9"/>
    <s v="31/03/2015"/>
    <s v="31/03/2015"/>
    <n v="0"/>
    <n v="1"/>
    <n v="1"/>
    <s v="Use of a basement as a flat for more than four years."/>
    <s v="PF"/>
    <s v="15/08/2014"/>
    <s v="07/10/2014"/>
    <x v="0"/>
    <s v="Nil"/>
    <s v=""/>
    <s v="BF"/>
    <x v="1"/>
    <s v="n/a"/>
    <x v="1"/>
    <n v="8.0000000000000002E-3"/>
    <s v="31/03/2015"/>
    <x v="0"/>
    <d v="2015-03-31T00:00:00"/>
    <x v="1"/>
    <s v="P"/>
    <n v="0"/>
    <n v="0"/>
    <n v="0"/>
    <n v="0"/>
    <n v="0"/>
    <n v="0"/>
    <n v="1"/>
    <n v="0"/>
    <n v="0"/>
    <n v="0"/>
    <n v="0"/>
    <n v="0"/>
    <n v="0"/>
    <n v="1"/>
    <n v="0"/>
    <n v="0"/>
    <n v="0"/>
    <n v="0"/>
    <n v="0"/>
    <n v="0"/>
    <n v="0"/>
    <n v="0"/>
    <n v="0"/>
    <n v="0"/>
    <n v="0"/>
    <n v="0"/>
    <n v="0"/>
    <n v="0"/>
    <n v="0"/>
    <n v="0"/>
    <n v="0"/>
    <m/>
    <n v="1"/>
    <n v="0"/>
    <n v="0"/>
    <n v="0"/>
    <n v="0"/>
    <n v="0"/>
    <n v="0"/>
    <n v="0"/>
    <n v="0"/>
    <n v="0"/>
    <n v="0"/>
    <n v="0"/>
    <n v="0"/>
    <n v="0"/>
    <n v="0"/>
    <n v="0"/>
    <n v="0"/>
    <n v="0"/>
    <n v="0"/>
    <n v="0"/>
    <n v="0"/>
    <n v="0"/>
    <n v="0"/>
    <n v="0"/>
    <n v="0"/>
    <n v="0"/>
    <n v="7"/>
    <m/>
    <x v="0"/>
    <x v="0"/>
    <x v="0"/>
    <x v="0"/>
    <x v="0"/>
  </r>
  <r>
    <x v="0"/>
    <s v="2014/4400"/>
    <s v="OPL House 241 Putney Bridge Road"/>
    <s v=""/>
    <s v=""/>
    <s v="1"/>
    <s v="Archway Mews"/>
    <s v="SW15"/>
    <s v="2PE"/>
    <n v="524447"/>
    <n v="175287"/>
    <x v="13"/>
    <s v="15/04/2014"/>
    <s v="28/01/2015"/>
    <n v="0"/>
    <n v="4"/>
    <n v="4"/>
    <s v="Prior approval for change of use from office (class B1) to four residential units (C3)."/>
    <s v="PANR"/>
    <s v="31/07/2014"/>
    <s v="24/09/2014"/>
    <x v="0"/>
    <s v="Nil"/>
    <s v=""/>
    <s v="BF"/>
    <x v="2"/>
    <s v="n/a"/>
    <x v="6"/>
    <n v="1.0999999999999999E-2"/>
    <s v="15/04/2014"/>
    <x v="0"/>
    <d v="2015-01-28T00:00:00"/>
    <x v="1"/>
    <s v="P"/>
    <n v="0"/>
    <n v="0"/>
    <n v="0"/>
    <n v="2"/>
    <n v="0"/>
    <n v="2"/>
    <n v="0"/>
    <n v="0"/>
    <n v="0"/>
    <n v="0"/>
    <n v="2"/>
    <n v="0"/>
    <n v="2"/>
    <n v="0"/>
    <n v="0"/>
    <n v="0"/>
    <n v="0"/>
    <n v="0"/>
    <n v="0"/>
    <n v="0"/>
    <n v="0"/>
    <n v="0"/>
    <n v="0"/>
    <n v="0"/>
    <n v="0"/>
    <n v="0"/>
    <n v="0"/>
    <n v="0"/>
    <n v="0"/>
    <n v="0"/>
    <n v="0"/>
    <m/>
    <n v="4"/>
    <n v="0"/>
    <n v="0"/>
    <n v="0"/>
    <n v="0"/>
    <n v="0"/>
    <n v="0"/>
    <n v="0"/>
    <n v="0"/>
    <n v="0"/>
    <n v="0"/>
    <n v="0"/>
    <n v="0"/>
    <n v="0"/>
    <n v="0"/>
    <n v="0"/>
    <n v="0"/>
    <n v="0"/>
    <n v="0"/>
    <n v="0"/>
    <n v="0"/>
    <n v="0"/>
    <n v="0"/>
    <n v="0"/>
    <n v="0"/>
    <n v="0"/>
    <n v="7"/>
    <m/>
    <x v="0"/>
    <x v="0"/>
    <x v="0"/>
    <x v="0"/>
    <x v="0"/>
  </r>
  <r>
    <x v="0"/>
    <s v="2014/4817"/>
    <s v="Garages west of 24 Brodrick Road"/>
    <s v=""/>
    <s v="Land rear of 174-176"/>
    <s v=""/>
    <s v="Trinity Road"/>
    <s v="SW17"/>
    <s v="7HR"/>
    <n v="527559"/>
    <n v="173077"/>
    <x v="7"/>
    <s v="10/12/2014"/>
    <s v="31/03/2015"/>
    <n v="0"/>
    <n v="1"/>
    <n v="1"/>
    <s v="Erection of part single part two storey 3 bedroom house with basement and front and rear lightwells."/>
    <s v="PF"/>
    <s v="28/08/2014"/>
    <s v="10/12/2014"/>
    <x v="0"/>
    <s v="Nil"/>
    <s v=""/>
    <s v="BF"/>
    <x v="0"/>
    <s v="n/a"/>
    <x v="1"/>
    <n v="8.9999999999999993E-3"/>
    <s v="10/12/2014"/>
    <x v="0"/>
    <d v="2015-03-31T00:00:00"/>
    <x v="1"/>
    <s v="P"/>
    <m/>
    <n v="0"/>
    <n v="0"/>
    <n v="0"/>
    <n v="0"/>
    <n v="0"/>
    <n v="1"/>
    <n v="0"/>
    <n v="0"/>
    <n v="0"/>
    <n v="0"/>
    <n v="0"/>
    <n v="0"/>
    <n v="0"/>
    <n v="0"/>
    <n v="0"/>
    <n v="0"/>
    <n v="0"/>
    <n v="0"/>
    <n v="0"/>
    <n v="1"/>
    <n v="0"/>
    <n v="0"/>
    <n v="0"/>
    <n v="0"/>
    <n v="0"/>
    <n v="0"/>
    <n v="0"/>
    <n v="0"/>
    <n v="0"/>
    <n v="0"/>
    <m/>
    <n v="1"/>
    <n v="0"/>
    <n v="0"/>
    <n v="0"/>
    <n v="0"/>
    <n v="0"/>
    <n v="0"/>
    <n v="0"/>
    <n v="0"/>
    <n v="0"/>
    <n v="0"/>
    <n v="0"/>
    <n v="0"/>
    <n v="0"/>
    <n v="0"/>
    <n v="0"/>
    <n v="0"/>
    <n v="0"/>
    <n v="0"/>
    <n v="0"/>
    <n v="0"/>
    <n v="0"/>
    <n v="0"/>
    <n v="0"/>
    <n v="0"/>
    <n v="0"/>
    <n v="1"/>
    <m/>
    <x v="0"/>
    <x v="0"/>
    <x v="0"/>
    <x v="0"/>
    <x v="0"/>
  </r>
  <r>
    <x v="0"/>
    <s v="2014/4894"/>
    <s v=""/>
    <s v=""/>
    <s v="Ground Floor Flat"/>
    <s v="93"/>
    <s v="Smallwood Road"/>
    <s v="SW17"/>
    <s v="0TN"/>
    <n v="526713"/>
    <n v="171729"/>
    <x v="10"/>
    <s v="15/12/2014"/>
    <s v="31/03/2015"/>
    <n v="0"/>
    <n v="1"/>
    <n v="1"/>
    <s v="Use of ground floor as self-contained flat."/>
    <s v="PF"/>
    <s v="01/09/2014"/>
    <s v="27/10/2014"/>
    <x v="0"/>
    <s v="Nil"/>
    <s v=""/>
    <s v="BF"/>
    <x v="2"/>
    <s v="n/a"/>
    <x v="8"/>
    <n v="6.0000000000000001E-3"/>
    <s v="15/12/2014"/>
    <x v="0"/>
    <d v="2015-03-31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s v="Y"/>
    <x v="0"/>
    <x v="0"/>
    <x v="0"/>
    <x v="0"/>
    <x v="0"/>
  </r>
  <r>
    <x v="0"/>
    <s v="2014/4911"/>
    <s v=""/>
    <s v=""/>
    <s v=""/>
    <s v="21"/>
    <s v="Cloudesdale Road"/>
    <s v="SW17"/>
    <s v="8ET"/>
    <n v="528608"/>
    <n v="172791"/>
    <x v="14"/>
    <s v="05/11/2014"/>
    <s v="31/03/2015"/>
    <n v="1"/>
    <n v="0"/>
    <n v="-1"/>
    <s v="Erection of a single-storey rear extension in connection with use of the property as a house of multiple occupation (Class C4)."/>
    <s v="PF"/>
    <s v="20/08/2014"/>
    <s v="15/10/2014"/>
    <x v="0"/>
    <s v="Nil"/>
    <s v=""/>
    <s v="BF"/>
    <x v="2"/>
    <s v="n/a"/>
    <x v="2"/>
    <n v="1.0999999999999999E-2"/>
    <s v="05/11/2014"/>
    <x v="0"/>
    <d v="2015-03-31T00:00:00"/>
    <x v="1"/>
    <s v="P"/>
    <n v="0"/>
    <n v="0"/>
    <n v="0"/>
    <n v="0"/>
    <n v="0"/>
    <n v="0"/>
    <n v="0"/>
    <n v="-1"/>
    <n v="0"/>
    <n v="0"/>
    <n v="0"/>
    <n v="0"/>
    <n v="0"/>
    <n v="0"/>
    <n v="0"/>
    <n v="0"/>
    <n v="0"/>
    <n v="0"/>
    <n v="0"/>
    <n v="0"/>
    <n v="0"/>
    <n v="-1"/>
    <n v="0"/>
    <n v="0"/>
    <n v="0"/>
    <n v="0"/>
    <n v="0"/>
    <n v="0"/>
    <n v="0"/>
    <n v="0"/>
    <n v="0"/>
    <m/>
    <n v="-1"/>
    <n v="0"/>
    <n v="0"/>
    <n v="0"/>
    <n v="0"/>
    <n v="0"/>
    <n v="0"/>
    <n v="0"/>
    <n v="0"/>
    <n v="0"/>
    <n v="0"/>
    <n v="0"/>
    <n v="0"/>
    <n v="0"/>
    <n v="0"/>
    <n v="0"/>
    <n v="0"/>
    <n v="0"/>
    <n v="0"/>
    <n v="0"/>
    <n v="0"/>
    <n v="0"/>
    <n v="0"/>
    <n v="0"/>
    <n v="0"/>
    <n v="0"/>
    <n v="7"/>
    <s v="Y"/>
    <x v="0"/>
    <x v="0"/>
    <x v="0"/>
    <x v="0"/>
    <x v="0"/>
  </r>
  <r>
    <x v="0"/>
    <s v="2014/5262"/>
    <s v=""/>
    <s v=""/>
    <s v=""/>
    <s v="13B"/>
    <s v="Amies Street"/>
    <s v="SW11"/>
    <s v="2JL"/>
    <n v="527658"/>
    <n v="175832"/>
    <x v="6"/>
    <s v="06/11/2014"/>
    <s v="06/11/2014"/>
    <n v="0"/>
    <n v="1"/>
    <n v="1"/>
    <s v="Use of first floor and second floor (loft) as a self contained residential unit (Use Class C3)"/>
    <s v="LDC"/>
    <s v="11/09/2014"/>
    <s v="06/11/2014"/>
    <x v="0"/>
    <s v="Nil"/>
    <s v=""/>
    <s v="BF"/>
    <x v="1"/>
    <s v="n/a"/>
    <x v="2"/>
    <n v="4.0000000000000001E-3"/>
    <s v="06/11/2014"/>
    <x v="0"/>
    <d v="2014-11-06T00:00:00"/>
    <x v="1"/>
    <s v="P"/>
    <n v="0"/>
    <n v="0"/>
    <n v="0"/>
    <n v="0"/>
    <n v="0"/>
    <n v="0"/>
    <n v="1"/>
    <n v="0"/>
    <n v="0"/>
    <n v="0"/>
    <n v="0"/>
    <n v="0"/>
    <n v="0"/>
    <n v="1"/>
    <n v="0"/>
    <n v="0"/>
    <n v="0"/>
    <n v="0"/>
    <n v="0"/>
    <n v="0"/>
    <n v="0"/>
    <n v="0"/>
    <n v="0"/>
    <n v="0"/>
    <n v="0"/>
    <n v="0"/>
    <n v="0"/>
    <n v="0"/>
    <n v="0"/>
    <n v="0"/>
    <n v="0"/>
    <m/>
    <n v="1"/>
    <n v="0"/>
    <n v="0"/>
    <n v="0"/>
    <n v="0"/>
    <n v="0"/>
    <n v="0"/>
    <n v="0"/>
    <n v="0"/>
    <n v="0"/>
    <n v="0"/>
    <n v="0"/>
    <n v="0"/>
    <n v="0"/>
    <n v="0"/>
    <n v="0"/>
    <n v="0"/>
    <n v="0"/>
    <n v="0"/>
    <n v="0"/>
    <n v="0"/>
    <n v="0"/>
    <n v="0"/>
    <n v="0"/>
    <n v="0"/>
    <n v="0"/>
    <n v="7"/>
    <m/>
    <x v="0"/>
    <x v="0"/>
    <x v="0"/>
    <x v="0"/>
    <x v="0"/>
  </r>
  <r>
    <x v="0"/>
    <s v="2014/5592"/>
    <s v=""/>
    <s v=""/>
    <s v=""/>
    <s v="183"/>
    <s v="Replingham Road"/>
    <s v="SW18"/>
    <s v="5LY"/>
    <n v="525157"/>
    <n v="173398"/>
    <x v="3"/>
    <s v="09/07/2014"/>
    <s v="26/09/2014"/>
    <n v="0"/>
    <n v="1"/>
    <n v="1"/>
    <s v="Change of use of ground floor from Class A1 to C3"/>
    <s v="LDC"/>
    <s v="14/11/2014"/>
    <s v="08/01/2015"/>
    <x v="0"/>
    <s v="Nil"/>
    <s v=""/>
    <s v="BF"/>
    <x v="2"/>
    <s v="n/a"/>
    <x v="8"/>
    <n v="5.0000000000000001E-3"/>
    <s v="09/07/2014"/>
    <x v="0"/>
    <d v="2014-09-26T00:00:00"/>
    <x v="1"/>
    <s v="P"/>
    <m/>
    <n v="0"/>
    <n v="0"/>
    <n v="0"/>
    <n v="0"/>
    <n v="1"/>
    <n v="0"/>
    <n v="0"/>
    <n v="0"/>
    <n v="0"/>
    <n v="0"/>
    <n v="0"/>
    <n v="1"/>
    <n v="0"/>
    <n v="0"/>
    <n v="0"/>
    <n v="0"/>
    <n v="0"/>
    <n v="0"/>
    <n v="0"/>
    <n v="0"/>
    <n v="0"/>
    <n v="0"/>
    <n v="0"/>
    <n v="0"/>
    <n v="0"/>
    <n v="0"/>
    <n v="0"/>
    <n v="0"/>
    <n v="0"/>
    <n v="0"/>
    <m/>
    <n v="1"/>
    <n v="0"/>
    <n v="0"/>
    <n v="0"/>
    <n v="0"/>
    <n v="0"/>
    <n v="0"/>
    <n v="0"/>
    <n v="0"/>
    <n v="0"/>
    <n v="0"/>
    <n v="0"/>
    <n v="0"/>
    <n v="0"/>
    <n v="0"/>
    <n v="0"/>
    <n v="0"/>
    <n v="0"/>
    <n v="0"/>
    <n v="0"/>
    <n v="0"/>
    <n v="0"/>
    <n v="0"/>
    <n v="0"/>
    <n v="0"/>
    <n v="0"/>
    <n v="7"/>
    <m/>
    <x v="0"/>
    <x v="0"/>
    <x v="0"/>
    <x v="0"/>
    <x v="0"/>
  </r>
  <r>
    <x v="0"/>
    <s v="2014/5957"/>
    <s v=""/>
    <s v=""/>
    <s v="1 Oxford Road and"/>
    <s v="263"/>
    <s v="Putney Bridge Road"/>
    <s v="SW15"/>
    <s v="2PU"/>
    <n v="524374"/>
    <n v="175298"/>
    <x v="13"/>
    <s v="31/03/2015"/>
    <s v="31/03/2015"/>
    <n v="0"/>
    <n v="1"/>
    <n v="1"/>
    <s v="Change of use of ground floor commercial unit to studio flat residential unit."/>
    <s v="PF"/>
    <s v="03/12/2014"/>
    <s v="19/02/2015"/>
    <x v="0"/>
    <s v="Nil"/>
    <s v=""/>
    <s v="BF"/>
    <x v="2"/>
    <s v="n/a"/>
    <x v="9"/>
    <n v="7.0000000000000001E-3"/>
    <s v="31/03/2015"/>
    <x v="0"/>
    <d v="2015-03-31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7"/>
    <m/>
    <x v="0"/>
    <x v="0"/>
    <x v="0"/>
    <x v="0"/>
    <x v="0"/>
  </r>
  <r>
    <x v="0"/>
    <s v="2014/6635"/>
    <s v=""/>
    <s v=""/>
    <s v=""/>
    <s v="99"/>
    <s v="Norroy Road"/>
    <s v="SW15"/>
    <s v="1PH"/>
    <n v="523754"/>
    <n v="175202"/>
    <x v="13"/>
    <s v="31/03/2015"/>
    <s v="31/03/2015"/>
    <n v="2"/>
    <n v="1"/>
    <n v="-1"/>
    <s v="Erection of single-storey rear/side extension. Excavation to create basement including formation of front and side lightwells with grille over.Erection of mansard roof extension to main rear roof. Conversion of property into single dwelling house."/>
    <s v="PF"/>
    <s v="26/01/2015"/>
    <s v="23/03/2015"/>
    <x v="0"/>
    <s v="Nil"/>
    <s v=""/>
    <s v="BF"/>
    <x v="3"/>
    <s v="n/a"/>
    <x v="5"/>
    <n v="1.2999999999999999E-2"/>
    <s v="31/03/2015"/>
    <x v="0"/>
    <d v="2015-03-31T00:00:00"/>
    <x v="1"/>
    <s v="P"/>
    <m/>
    <n v="0"/>
    <n v="0"/>
    <n v="0"/>
    <n v="0"/>
    <n v="-2"/>
    <n v="0"/>
    <n v="1"/>
    <n v="0"/>
    <n v="0"/>
    <n v="0"/>
    <n v="0"/>
    <n v="-2"/>
    <n v="0"/>
    <n v="0"/>
    <n v="0"/>
    <n v="0"/>
    <n v="0"/>
    <n v="0"/>
    <n v="0"/>
    <n v="0"/>
    <n v="1"/>
    <n v="0"/>
    <n v="0"/>
    <n v="0"/>
    <n v="0"/>
    <n v="0"/>
    <n v="0"/>
    <n v="0"/>
    <n v="0"/>
    <n v="0"/>
    <m/>
    <n v="-1"/>
    <n v="0"/>
    <n v="0"/>
    <n v="0"/>
    <n v="0"/>
    <n v="0"/>
    <n v="0"/>
    <n v="0"/>
    <n v="0"/>
    <n v="0"/>
    <n v="0"/>
    <n v="0"/>
    <n v="0"/>
    <n v="0"/>
    <n v="0"/>
    <n v="0"/>
    <n v="0"/>
    <n v="0"/>
    <n v="0"/>
    <n v="0"/>
    <n v="0"/>
    <n v="0"/>
    <n v="0"/>
    <n v="0"/>
    <n v="0"/>
    <n v="0"/>
    <n v="1"/>
    <m/>
    <x v="0"/>
    <x v="0"/>
    <x v="0"/>
    <x v="0"/>
    <x v="0"/>
  </r>
  <r>
    <x v="0"/>
    <s v="2014/7041"/>
    <s v=""/>
    <s v=""/>
    <s v=""/>
    <s v="36"/>
    <s v="West Hill"/>
    <s v="SW18"/>
    <s v="1RY"/>
    <n v="525147"/>
    <n v="174662"/>
    <x v="5"/>
    <s v="06/02/2015"/>
    <s v="06/02/2015"/>
    <n v="1"/>
    <n v="2"/>
    <n v="1"/>
    <s v="Use of the property as two self-contained flats (Use Class C3)."/>
    <s v="LDC"/>
    <s v="05/02/2015"/>
    <s v="06/02/2015"/>
    <x v="0"/>
    <s v="Nil"/>
    <s v=""/>
    <s v="BF"/>
    <x v="1"/>
    <s v="n/a"/>
    <x v="2"/>
    <n v="3.3000000000000002E-2"/>
    <s v="06/02/2015"/>
    <x v="0"/>
    <d v="2015-02-06T00:00:00"/>
    <x v="1"/>
    <s v="P"/>
    <n v="0"/>
    <n v="0"/>
    <n v="0"/>
    <n v="0"/>
    <n v="2"/>
    <n v="0"/>
    <n v="-1"/>
    <n v="0"/>
    <n v="0"/>
    <n v="0"/>
    <n v="0"/>
    <n v="2"/>
    <n v="0"/>
    <n v="0"/>
    <n v="0"/>
    <n v="0"/>
    <n v="0"/>
    <n v="0"/>
    <n v="0"/>
    <n v="0"/>
    <n v="-1"/>
    <n v="0"/>
    <n v="0"/>
    <n v="0"/>
    <n v="0"/>
    <n v="0"/>
    <n v="0"/>
    <n v="0"/>
    <n v="0"/>
    <n v="0"/>
    <n v="0"/>
    <m/>
    <n v="1"/>
    <n v="0"/>
    <n v="0"/>
    <n v="0"/>
    <n v="0"/>
    <n v="0"/>
    <n v="0"/>
    <n v="0"/>
    <n v="0"/>
    <n v="0"/>
    <n v="0"/>
    <n v="0"/>
    <n v="0"/>
    <n v="0"/>
    <n v="0"/>
    <n v="0"/>
    <n v="0"/>
    <n v="0"/>
    <n v="0"/>
    <n v="0"/>
    <n v="0"/>
    <n v="0"/>
    <n v="0"/>
    <n v="0"/>
    <n v="0"/>
    <n v="0"/>
    <n v="7"/>
    <m/>
    <x v="0"/>
    <x v="0"/>
    <x v="0"/>
    <x v="0"/>
    <x v="0"/>
  </r>
  <r>
    <x v="0"/>
    <s v="2014/7061"/>
    <s v=""/>
    <s v=""/>
    <s v="The Studio rear of (189c)"/>
    <s v="189"/>
    <s v="Balham High Road"/>
    <s v="SW12"/>
    <s v="9BA"/>
    <n v="528424"/>
    <n v="173046"/>
    <x v="14"/>
    <s v="17/02/2015"/>
    <s v="17/02/2015"/>
    <n v="0"/>
    <n v="1"/>
    <n v="1"/>
    <s v="Change of use from offices (Class B1) to self-contained ground floor single storey flat (Class C3)"/>
    <s v="LDC"/>
    <s v="23/12/2014"/>
    <s v="17/02/2015"/>
    <x v="0"/>
    <s v="Nil"/>
    <s v=""/>
    <s v="BF"/>
    <x v="2"/>
    <s v="n/a"/>
    <x v="6"/>
    <n v="4.0000000000000001E-3"/>
    <s v="17/02/2015"/>
    <x v="0"/>
    <d v="2015-02-17T00:00:00"/>
    <x v="1"/>
    <s v="P"/>
    <n v="0"/>
    <n v="0"/>
    <n v="0"/>
    <n v="0"/>
    <n v="1"/>
    <n v="0"/>
    <n v="0"/>
    <n v="0"/>
    <n v="0"/>
    <n v="0"/>
    <n v="0"/>
    <n v="1"/>
    <n v="0"/>
    <n v="0"/>
    <n v="0"/>
    <n v="0"/>
    <n v="0"/>
    <n v="0"/>
    <n v="0"/>
    <n v="0"/>
    <n v="0"/>
    <n v="0"/>
    <n v="0"/>
    <n v="0"/>
    <n v="0"/>
    <n v="0"/>
    <n v="0"/>
    <n v="0"/>
    <n v="0"/>
    <n v="0"/>
    <n v="0"/>
    <m/>
    <n v="1"/>
    <n v="0"/>
    <n v="0"/>
    <n v="0"/>
    <n v="0"/>
    <n v="0"/>
    <n v="0"/>
    <n v="0"/>
    <n v="0"/>
    <n v="0"/>
    <n v="0"/>
    <n v="0"/>
    <n v="0"/>
    <n v="0"/>
    <n v="0"/>
    <n v="0"/>
    <n v="0"/>
    <n v="0"/>
    <n v="0"/>
    <n v="0"/>
    <n v="0"/>
    <n v="0"/>
    <n v="0"/>
    <n v="0"/>
    <n v="0"/>
    <n v="0"/>
    <n v="7"/>
    <s v="Y"/>
    <x v="0"/>
    <x v="0"/>
    <x v="0"/>
    <x v="0"/>
    <x v="0"/>
  </r>
  <r>
    <x v="0"/>
    <s v="2015/0194"/>
    <s v=""/>
    <s v=""/>
    <s v=""/>
    <s v="40"/>
    <s v="Putney High Street"/>
    <s v="SW15"/>
    <s v="1SQ"/>
    <n v="524091"/>
    <n v="175512"/>
    <x v="13"/>
    <s v="31/03/2015"/>
    <s v="31/03/2015"/>
    <n v="0"/>
    <n v="1"/>
    <n v="1"/>
    <s v="Alterations including change of use from ground floor photography studio (Class A1) into a self-contained flat (Class C3)."/>
    <s v="PF"/>
    <s v="16/01/2015"/>
    <s v="13/03/2015"/>
    <x v="0"/>
    <s v="Nil"/>
    <s v=""/>
    <s v="BF"/>
    <x v="2"/>
    <s v="n/a"/>
    <x v="8"/>
    <n v="4.0000000000000001E-3"/>
    <s v="31/03/2015"/>
    <x v="0"/>
    <d v="2015-03-31T00:00:00"/>
    <x v="1"/>
    <s v="P"/>
    <m/>
    <n v="0"/>
    <n v="0"/>
    <n v="1"/>
    <n v="0"/>
    <n v="0"/>
    <n v="0"/>
    <n v="0"/>
    <n v="0"/>
    <n v="0"/>
    <n v="1"/>
    <n v="0"/>
    <n v="0"/>
    <n v="0"/>
    <n v="0"/>
    <n v="0"/>
    <n v="0"/>
    <n v="0"/>
    <n v="0"/>
    <n v="0"/>
    <n v="0"/>
    <n v="0"/>
    <n v="0"/>
    <n v="0"/>
    <n v="0"/>
    <n v="0"/>
    <n v="0"/>
    <n v="0"/>
    <n v="0"/>
    <n v="0"/>
    <n v="0"/>
    <m/>
    <n v="1"/>
    <n v="0"/>
    <n v="0"/>
    <n v="0"/>
    <n v="0"/>
    <n v="0"/>
    <n v="0"/>
    <n v="0"/>
    <n v="0"/>
    <n v="0"/>
    <n v="0"/>
    <n v="0"/>
    <n v="0"/>
    <n v="0"/>
    <n v="0"/>
    <n v="0"/>
    <n v="0"/>
    <n v="0"/>
    <n v="0"/>
    <n v="0"/>
    <n v="0"/>
    <n v="0"/>
    <n v="0"/>
    <n v="0"/>
    <n v="0"/>
    <n v="0"/>
    <n v="7"/>
    <m/>
    <x v="2"/>
    <x v="0"/>
    <x v="0"/>
    <x v="0"/>
    <x v="0"/>
  </r>
  <r>
    <x v="1"/>
    <s v="2002/3220"/>
    <s v=""/>
    <s v=""/>
    <s v=""/>
    <s v="144"/>
    <s v="Tooting High Street"/>
    <s v="SW17"/>
    <s v="0RT"/>
    <n v="527255"/>
    <n v="171173"/>
    <x v="10"/>
    <d v="2007-11-22T00:00:00"/>
    <s v=""/>
    <n v="0"/>
    <n v="14"/>
    <n v="14"/>
    <s v="Erection of a five-storey building with A1 (217m2) on ground floor and 14 flats over; 1 x 1, 13 x 2 bedroom on site of car dealership (amended by 2009/4204 PR 08/03/2010 to 14 x 2 bed)"/>
    <s v="PF"/>
    <s v="09/08/2002"/>
    <s v="22/11/2002"/>
    <x v="0"/>
    <s v="Nil"/>
    <s v=""/>
    <s v="BF"/>
    <x v="0"/>
    <s v="NB"/>
    <x v="0"/>
    <n v="6.0999999999999999E-2"/>
    <d v="2007-11-22T00:00:00"/>
    <x v="0"/>
    <m/>
    <x v="1"/>
    <s v="P"/>
    <m/>
    <m/>
    <m/>
    <n v="0"/>
    <n v="0"/>
    <n v="14"/>
    <n v="0"/>
    <n v="0"/>
    <n v="0"/>
    <n v="0"/>
    <n v="0"/>
    <n v="0"/>
    <n v="14"/>
    <n v="0"/>
    <n v="0"/>
    <n v="0"/>
    <n v="0"/>
    <n v="0"/>
    <n v="0"/>
    <n v="0"/>
    <n v="0"/>
    <n v="0"/>
    <n v="0"/>
    <n v="0"/>
    <n v="0"/>
    <n v="0"/>
    <n v="0"/>
    <n v="0"/>
    <n v="0"/>
    <n v="0"/>
    <n v="0"/>
    <s v="Assumption"/>
    <n v="0"/>
    <n v="7"/>
    <n v="7"/>
    <n v="0"/>
    <n v="0"/>
    <n v="0"/>
    <n v="0"/>
    <n v="0"/>
    <n v="0"/>
    <n v="0"/>
    <n v="0"/>
    <n v="0"/>
    <n v="0"/>
    <n v="0"/>
    <n v="0"/>
    <n v="0"/>
    <n v="0"/>
    <n v="0"/>
    <n v="0"/>
    <n v="0"/>
    <n v="0"/>
    <n v="0"/>
    <n v="14"/>
    <n v="14"/>
    <n v="7"/>
    <n v="7"/>
    <n v="2"/>
    <s v="Y"/>
    <x v="0"/>
    <x v="0"/>
    <x v="0"/>
    <x v="0"/>
    <x v="0"/>
  </r>
  <r>
    <x v="1"/>
    <s v="2005/1732"/>
    <s v=""/>
    <s v=""/>
    <s v=""/>
    <s v="9"/>
    <s v="Aldis Street"/>
    <s v="SW17"/>
    <s v="0RZ"/>
    <n v="527163"/>
    <n v="171099"/>
    <x v="10"/>
    <d v="2008-12-08T00:00:00"/>
    <s v=""/>
    <n v="1"/>
    <n v="2"/>
    <n v="1"/>
    <s v="Conversion of property to form two flats, construction of roof extension, first floor extension at rear, and new windows to front elevation."/>
    <s v="PF"/>
    <s v="17/05/2005"/>
    <s v="23/06/2005"/>
    <x v="0"/>
    <s v="Nil"/>
    <s v=""/>
    <s v="BF"/>
    <x v="1"/>
    <s v="n/a"/>
    <x v="2"/>
    <n v="1.0999999999999999E-2"/>
    <d v="2008-12-08T00:00:00"/>
    <x v="0"/>
    <m/>
    <x v="1"/>
    <s v="P"/>
    <m/>
    <m/>
    <m/>
    <n v="0"/>
    <n v="0"/>
    <n v="0"/>
    <n v="1"/>
    <n v="0"/>
    <n v="0"/>
    <n v="0"/>
    <n v="0"/>
    <n v="0"/>
    <n v="0"/>
    <n v="1"/>
    <n v="1"/>
    <n v="0"/>
    <n v="0"/>
    <n v="0"/>
    <n v="0"/>
    <n v="0"/>
    <n v="0"/>
    <n v="-1"/>
    <n v="0"/>
    <n v="0"/>
    <n v="0"/>
    <n v="0"/>
    <n v="0"/>
    <n v="0"/>
    <n v="0"/>
    <n v="0"/>
    <n v="0"/>
    <s v="Assumption"/>
    <n v="0"/>
    <n v="0.5"/>
    <n v="0.5"/>
    <n v="0"/>
    <n v="0"/>
    <n v="0"/>
    <n v="0"/>
    <n v="0"/>
    <n v="0"/>
    <n v="0"/>
    <n v="0"/>
    <n v="0"/>
    <n v="0"/>
    <n v="0"/>
    <n v="0"/>
    <n v="0"/>
    <n v="0"/>
    <n v="0"/>
    <n v="0"/>
    <n v="0"/>
    <n v="0"/>
    <n v="0"/>
    <n v="1"/>
    <n v="1"/>
    <n v="0.5"/>
    <n v="0.5"/>
    <n v="8"/>
    <s v="Y"/>
    <x v="0"/>
    <x v="0"/>
    <x v="0"/>
    <x v="0"/>
    <x v="0"/>
  </r>
  <r>
    <x v="1"/>
    <s v="2006/5112"/>
    <s v=""/>
    <s v=""/>
    <s v="Land rear of 1-3"/>
    <s v=""/>
    <s v="Colinette Road"/>
    <s v="SW15"/>
    <s v="6QG"/>
    <n v="523114"/>
    <n v="175218"/>
    <x v="11"/>
    <d v="2009-05-21T00:00:00"/>
    <s v=""/>
    <n v="0"/>
    <n v="2"/>
    <n v="2"/>
    <s v="Demolition of single-storey garage building.  Erection of two single-storey, 2-bedroom dwellings, with associated car parking and landscaping. Alterations to existing driveway entrance."/>
    <s v="PF"/>
    <s v="09/11/2006"/>
    <s v="12/02/2007"/>
    <x v="0"/>
    <s v="Nil"/>
    <s v=""/>
    <s v="BF"/>
    <x v="0"/>
    <s v="n/a"/>
    <x v="1"/>
    <n v="5.8999999999999997E-2"/>
    <d v="2009-05-21T00:00:00"/>
    <x v="0"/>
    <m/>
    <x v="1"/>
    <s v="P"/>
    <m/>
    <m/>
    <m/>
    <n v="0"/>
    <n v="0"/>
    <n v="2"/>
    <n v="0"/>
    <n v="0"/>
    <n v="0"/>
    <n v="0"/>
    <n v="0"/>
    <n v="0"/>
    <n v="0"/>
    <n v="0"/>
    <n v="0"/>
    <n v="0"/>
    <n v="0"/>
    <n v="0"/>
    <n v="0"/>
    <n v="2"/>
    <n v="0"/>
    <n v="0"/>
    <n v="0"/>
    <n v="0"/>
    <n v="0"/>
    <n v="0"/>
    <n v="0"/>
    <n v="0"/>
    <n v="0"/>
    <n v="0"/>
    <n v="0"/>
    <s v="Assumption"/>
    <n v="0"/>
    <n v="1"/>
    <n v="1"/>
    <n v="0"/>
    <n v="0"/>
    <n v="0"/>
    <n v="0"/>
    <n v="0"/>
    <n v="0"/>
    <n v="0"/>
    <n v="0"/>
    <n v="0"/>
    <n v="0"/>
    <n v="0"/>
    <n v="0"/>
    <n v="0"/>
    <n v="0"/>
    <n v="0"/>
    <n v="0"/>
    <n v="0"/>
    <n v="0"/>
    <n v="0"/>
    <n v="2"/>
    <n v="2"/>
    <n v="1"/>
    <n v="1"/>
    <n v="2"/>
    <m/>
    <x v="0"/>
    <x v="0"/>
    <x v="0"/>
    <x v="0"/>
    <x v="0"/>
  </r>
  <r>
    <x v="1"/>
    <s v="2007/4191"/>
    <s v=""/>
    <s v=""/>
    <s v=""/>
    <s v="50"/>
    <s v="Lavender Hill"/>
    <s v="SW11"/>
    <s v="5RH"/>
    <n v="528371"/>
    <n v="175760"/>
    <x v="6"/>
    <d v="2011-01-04T00:00:00"/>
    <s v=""/>
    <n v="0"/>
    <n v="1"/>
    <n v="1"/>
    <s v="Construction of rear extension at first and second floor levels to form a 1-bedroom flat with roof terrace."/>
    <s v="PF"/>
    <s v="03/08/2007"/>
    <s v="09/11/2007"/>
    <x v="0"/>
    <s v="Nil"/>
    <s v=""/>
    <s v=""/>
    <x v="4"/>
    <s v="n/a"/>
    <x v="3"/>
    <n v="3.0000000000000001E-3"/>
    <d v="2011-01-04T00:00:00"/>
    <x v="0"/>
    <m/>
    <x v="1"/>
    <s v="P"/>
    <m/>
    <m/>
    <m/>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08/3281"/>
    <s v=""/>
    <s v=""/>
    <s v=""/>
    <s v="100"/>
    <s v="Lavender Hill"/>
    <s v="SW11"/>
    <s v="5RE"/>
    <n v="528208"/>
    <n v="175704"/>
    <x v="6"/>
    <d v="2011-10-16T00:00:00"/>
    <s v=""/>
    <n v="0"/>
    <n v="4"/>
    <n v="4"/>
    <s v="Alterations including erection of extensions at basement, ground, first and second floor level in connection with the change of use of the property into 4 flats with balconies/terraces and two off-street parking spaces within garages"/>
    <s v="PF"/>
    <s v="08/07/2008"/>
    <s v="16/09/2008"/>
    <x v="0"/>
    <s v="Nil"/>
    <s v=""/>
    <s v="BF"/>
    <x v="2"/>
    <s v="n/a"/>
    <x v="9"/>
    <n v="4.8000000000000001E-2"/>
    <d v="2011-10-16T00:00:00"/>
    <x v="0"/>
    <m/>
    <x v="1"/>
    <s v="P"/>
    <m/>
    <m/>
    <m/>
    <n v="0"/>
    <n v="0"/>
    <n v="1"/>
    <n v="3"/>
    <n v="0"/>
    <n v="0"/>
    <n v="0"/>
    <n v="0"/>
    <n v="0"/>
    <n v="1"/>
    <n v="3"/>
    <n v="0"/>
    <n v="0"/>
    <n v="0"/>
    <n v="0"/>
    <n v="0"/>
    <n v="0"/>
    <n v="0"/>
    <n v="0"/>
    <n v="0"/>
    <n v="0"/>
    <n v="0"/>
    <n v="0"/>
    <n v="0"/>
    <n v="0"/>
    <n v="0"/>
    <n v="0"/>
    <n v="0"/>
    <s v="Assumption"/>
    <n v="0"/>
    <n v="2"/>
    <n v="2"/>
    <n v="0"/>
    <n v="0"/>
    <n v="0"/>
    <n v="0"/>
    <n v="0"/>
    <n v="0"/>
    <n v="0"/>
    <n v="0"/>
    <n v="0"/>
    <n v="0"/>
    <n v="0"/>
    <n v="0"/>
    <n v="0"/>
    <n v="0"/>
    <n v="0"/>
    <n v="0"/>
    <n v="0"/>
    <n v="0"/>
    <n v="0"/>
    <n v="4"/>
    <n v="4"/>
    <n v="2"/>
    <n v="2"/>
    <n v="8"/>
    <m/>
    <x v="0"/>
    <x v="0"/>
    <x v="0"/>
    <x v="0"/>
    <x v="0"/>
  </r>
  <r>
    <x v="1"/>
    <s v="2009/0699"/>
    <s v=""/>
    <s v=""/>
    <s v="St Peter with St Paul Church, Vicarage and"/>
    <s v="23-31"/>
    <s v="Plough Road"/>
    <s v="SW11"/>
    <s v="2DE"/>
    <n v="526710"/>
    <n v="175659"/>
    <x v="18"/>
    <d v="2014-03-31T00:00:00"/>
    <s v=""/>
    <n v="0"/>
    <n v="7"/>
    <n v="7"/>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x v="0"/>
    <s v="Nil"/>
    <s v=""/>
    <s v="BF"/>
    <x v="0"/>
    <s v="NB"/>
    <x v="0"/>
    <n v="2.1999999999999999E-2"/>
    <d v="2014-03-31T00:00:00"/>
    <x v="0"/>
    <m/>
    <x v="0"/>
    <s v="HASO"/>
    <n v="1332230"/>
    <n v="0"/>
    <n v="7"/>
    <n v="0"/>
    <n v="3"/>
    <n v="3"/>
    <n v="1"/>
    <n v="0"/>
    <n v="0"/>
    <n v="0"/>
    <n v="0"/>
    <n v="3"/>
    <n v="3"/>
    <n v="1"/>
    <n v="0"/>
    <n v="0"/>
    <n v="0"/>
    <n v="0"/>
    <n v="0"/>
    <n v="0"/>
    <n v="0"/>
    <n v="0"/>
    <n v="0"/>
    <n v="0"/>
    <n v="0"/>
    <n v="0"/>
    <n v="0"/>
    <n v="0"/>
    <n v="0"/>
    <n v="0"/>
    <n v="0"/>
    <s v="Assumption"/>
    <n v="0"/>
    <n v="3.5"/>
    <n v="3.5"/>
    <n v="0"/>
    <n v="0"/>
    <n v="0"/>
    <n v="0"/>
    <n v="0"/>
    <n v="0"/>
    <n v="0"/>
    <n v="0"/>
    <n v="0"/>
    <n v="0"/>
    <n v="0"/>
    <n v="0"/>
    <n v="0"/>
    <n v="0"/>
    <n v="0"/>
    <n v="0"/>
    <n v="0"/>
    <n v="0"/>
    <n v="0"/>
    <n v="7"/>
    <n v="7"/>
    <n v="3.5"/>
    <n v="3.5"/>
    <n v="2"/>
    <s v="Y"/>
    <x v="0"/>
    <x v="0"/>
    <x v="0"/>
    <x v="0"/>
    <x v="0"/>
  </r>
  <r>
    <x v="1"/>
    <s v="2009/0699"/>
    <s v=""/>
    <s v=""/>
    <s v="St Peter with St Paul Church, Vicarage and"/>
    <s v="23-31"/>
    <s v="Plough Road"/>
    <s v="SW11"/>
    <s v="2DE"/>
    <n v="526710"/>
    <n v="175659"/>
    <x v="18"/>
    <d v="2014-03-31T00:00:00"/>
    <s v=""/>
    <n v="0"/>
    <n v="15"/>
    <n v="15"/>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x v="0"/>
    <s v="Nil"/>
    <s v=""/>
    <s v="BF"/>
    <x v="0"/>
    <s v="NB"/>
    <x v="0"/>
    <n v="1.2999999999999999E-2"/>
    <d v="2014-03-31T00:00:00"/>
    <x v="0"/>
    <m/>
    <x v="2"/>
    <s v="HASR"/>
    <n v="1332230"/>
    <n v="0"/>
    <n v="15"/>
    <n v="0"/>
    <n v="4"/>
    <n v="6"/>
    <n v="5"/>
    <n v="0"/>
    <n v="0"/>
    <n v="0"/>
    <n v="0"/>
    <n v="4"/>
    <n v="6"/>
    <n v="5"/>
    <n v="0"/>
    <n v="0"/>
    <n v="0"/>
    <n v="0"/>
    <n v="0"/>
    <n v="0"/>
    <n v="0"/>
    <n v="0"/>
    <n v="0"/>
    <n v="0"/>
    <n v="0"/>
    <n v="0"/>
    <n v="0"/>
    <n v="0"/>
    <n v="0"/>
    <n v="0"/>
    <n v="0"/>
    <s v="Assumption"/>
    <n v="0"/>
    <n v="7.5"/>
    <n v="7.5"/>
    <n v="0"/>
    <n v="0"/>
    <n v="0"/>
    <n v="0"/>
    <n v="0"/>
    <n v="0"/>
    <n v="0"/>
    <n v="0"/>
    <n v="0"/>
    <n v="0"/>
    <n v="0"/>
    <n v="0"/>
    <n v="0"/>
    <n v="0"/>
    <n v="0"/>
    <n v="0"/>
    <n v="0"/>
    <n v="0"/>
    <n v="0"/>
    <n v="15"/>
    <n v="15"/>
    <n v="7.5"/>
    <n v="7.5"/>
    <n v="2"/>
    <s v="Y"/>
    <x v="0"/>
    <x v="0"/>
    <x v="0"/>
    <x v="0"/>
    <x v="0"/>
  </r>
  <r>
    <x v="1"/>
    <s v="2009/0699"/>
    <m/>
    <s v=""/>
    <s v="St Peter with St Paul Church, Vicarage and"/>
    <s v="23-31"/>
    <s v="Plough Road"/>
    <s v="SW11"/>
    <s v="2DE"/>
    <n v="526710"/>
    <n v="175659"/>
    <x v="18"/>
    <d v="2014-03-31T00:00:00"/>
    <s v=""/>
    <n v="0"/>
    <n v="47"/>
    <n v="47"/>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x v="0"/>
    <s v="Nil"/>
    <s v=""/>
    <s v="BF"/>
    <x v="0"/>
    <s v="NB"/>
    <x v="0"/>
    <n v="7.0999999999999994E-2"/>
    <d v="2014-03-31T00:00:00"/>
    <x v="0"/>
    <m/>
    <x v="1"/>
    <s v="P"/>
    <n v="1332230"/>
    <n v="0"/>
    <n v="46"/>
    <n v="0"/>
    <n v="21"/>
    <n v="16"/>
    <n v="9"/>
    <n v="1"/>
    <n v="0"/>
    <n v="0"/>
    <n v="0"/>
    <n v="21"/>
    <n v="16"/>
    <n v="9"/>
    <n v="0"/>
    <n v="0"/>
    <n v="0"/>
    <n v="0"/>
    <n v="0"/>
    <n v="0"/>
    <n v="0"/>
    <n v="1"/>
    <n v="0"/>
    <n v="0"/>
    <n v="0"/>
    <n v="0"/>
    <n v="0"/>
    <n v="0"/>
    <n v="0"/>
    <n v="0"/>
    <n v="0"/>
    <s v="Assumption"/>
    <n v="0"/>
    <n v="0"/>
    <n v="11.75"/>
    <n v="11.75"/>
    <n v="11.75"/>
    <n v="11.75"/>
    <n v="0"/>
    <n v="0"/>
    <n v="0"/>
    <n v="0"/>
    <n v="0"/>
    <n v="0"/>
    <n v="0"/>
    <n v="0"/>
    <n v="0"/>
    <n v="0"/>
    <n v="0"/>
    <n v="0"/>
    <n v="0"/>
    <n v="0"/>
    <n v="0"/>
    <n v="0"/>
    <n v="47"/>
    <n v="47"/>
    <n v="47"/>
    <n v="47"/>
    <n v="3"/>
    <s v="Y"/>
    <x v="0"/>
    <x v="0"/>
    <x v="0"/>
    <x v="0"/>
    <x v="0"/>
  </r>
  <r>
    <x v="1"/>
    <s v="2009/1295"/>
    <s v=""/>
    <s v=""/>
    <s v=""/>
    <s v="1 &amp; 2"/>
    <s v="St James Close"/>
    <s v="SW17"/>
    <s v="7RU"/>
    <n v="527726"/>
    <n v="172862"/>
    <x v="7"/>
    <d v="2012-01-30T00:00:00"/>
    <s v=""/>
    <n v="2"/>
    <n v="3"/>
    <n v="1"/>
    <s v="Erection of three new houses following demolition of existing houses at 1 and 2 St James Close. (OUTLINE)"/>
    <s v="EX"/>
    <s v="11/05/2009"/>
    <s v="26/06/2009"/>
    <x v="0"/>
    <s v="Nil"/>
    <s v=""/>
    <s v="BF"/>
    <x v="0"/>
    <s v="n/a"/>
    <x v="1"/>
    <n v="0.04"/>
    <d v="2012-01-30T00:00:00"/>
    <x v="0"/>
    <m/>
    <x v="1"/>
    <s v="P"/>
    <m/>
    <m/>
    <m/>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09/1593"/>
    <s v=""/>
    <s v=""/>
    <s v=""/>
    <s v="8-40"/>
    <s v="Chatfield Road"/>
    <s v="SW11"/>
    <s v="3SE"/>
    <n v="526420"/>
    <n v="175644"/>
    <x v="0"/>
    <d v="2014-03-31T00:00:00"/>
    <s v=""/>
    <n v="0"/>
    <n v="29"/>
    <n v="29"/>
    <s v="Demolition of existing buildings. Erection of six-storey building plus basement car park to comprise 38 flats and 448sq.m. of commercial (Class B1) floorspace. (Amended outline application following withdrawal of adjacent River Reach Business Park plannin"/>
    <s v="POLA"/>
    <s v="19/06/2009"/>
    <s v="30/03/2012"/>
    <x v="0"/>
    <s v="Nil"/>
    <s v=""/>
    <s v="BF"/>
    <x v="0"/>
    <s v="NB"/>
    <x v="0"/>
    <n v="6.5000000000000002E-2"/>
    <d v="2014-03-31T00:00:00"/>
    <x v="0"/>
    <m/>
    <x v="1"/>
    <s v="P"/>
    <m/>
    <m/>
    <n v="29"/>
    <n v="0"/>
    <n v="11"/>
    <n v="15"/>
    <n v="3"/>
    <n v="0"/>
    <n v="0"/>
    <n v="0"/>
    <n v="0"/>
    <n v="11"/>
    <n v="15"/>
    <n v="3"/>
    <n v="0"/>
    <n v="0"/>
    <n v="0"/>
    <n v="0"/>
    <n v="0"/>
    <n v="0"/>
    <n v="0"/>
    <n v="0"/>
    <n v="0"/>
    <n v="0"/>
    <n v="0"/>
    <n v="0"/>
    <n v="0"/>
    <n v="0"/>
    <n v="0"/>
    <n v="0"/>
    <n v="0"/>
    <s v="Housing Dept"/>
    <n v="0"/>
    <n v="29"/>
    <n v="0"/>
    <n v="0"/>
    <n v="0"/>
    <n v="0"/>
    <n v="0"/>
    <n v="0"/>
    <n v="0"/>
    <n v="0"/>
    <n v="0"/>
    <n v="0"/>
    <n v="0"/>
    <n v="0"/>
    <n v="0"/>
    <n v="0"/>
    <n v="0"/>
    <n v="0"/>
    <n v="0"/>
    <n v="0"/>
    <n v="0"/>
    <n v="0"/>
    <n v="29"/>
    <n v="29"/>
    <n v="0"/>
    <n v="0"/>
    <n v="3"/>
    <m/>
    <x v="0"/>
    <x v="0"/>
    <x v="0"/>
    <x v="0"/>
    <x v="0"/>
  </r>
  <r>
    <x v="1"/>
    <s v="2009/1593"/>
    <s v=""/>
    <s v=""/>
    <s v=""/>
    <s v="8-40"/>
    <s v="Chatfield Road"/>
    <s v="SW11"/>
    <s v="3SE"/>
    <n v="526420"/>
    <n v="175644"/>
    <x v="0"/>
    <d v="2014-03-31T00:00:00"/>
    <s v=""/>
    <n v="0"/>
    <n v="9"/>
    <n v="9"/>
    <s v="Demolition of existing buildings. Erection of six-storey building plus basement car park to comprise 38 flats and 448sq.m. of commercial (Class B1) floorspace. (Amended outline application following withdrawal of adjacent River Reach Business Park plannin"/>
    <s v="POLA"/>
    <s v="19/06/2009"/>
    <s v="30/03/2012"/>
    <x v="0"/>
    <s v="Nil"/>
    <s v=""/>
    <s v="BF"/>
    <x v="0"/>
    <s v="NB"/>
    <x v="0"/>
    <n v="1.7999999999999999E-2"/>
    <d v="2014-03-31T00:00:00"/>
    <x v="0"/>
    <m/>
    <x v="0"/>
    <s v="HASO"/>
    <m/>
    <m/>
    <n v="9"/>
    <n v="0"/>
    <n v="0"/>
    <n v="5"/>
    <n v="4"/>
    <n v="0"/>
    <n v="0"/>
    <n v="0"/>
    <n v="0"/>
    <n v="0"/>
    <n v="5"/>
    <n v="4"/>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09/2149"/>
    <s v=""/>
    <s v=""/>
    <s v=""/>
    <s v="214"/>
    <s v="Upper Richmond Road"/>
    <s v="SW15"/>
    <s v="6TF"/>
    <n v="523893"/>
    <n v="175089"/>
    <x v="13"/>
    <d v="2014-09-30T00:00:00"/>
    <s v=""/>
    <n v="0"/>
    <n v="2"/>
    <n v="2"/>
    <s v="Demolition of existing building and erection of 3-5 storey building to provide shop (Class A1) on the ground floor and 14 flats above with front and rear terraces."/>
    <s v="PFLA"/>
    <s v="06/01/2010"/>
    <s v="01/03/2013"/>
    <x v="0"/>
    <s v="Nil"/>
    <s v=""/>
    <s v="BF"/>
    <x v="0"/>
    <s v="NB"/>
    <x v="0"/>
    <n v="8.0000000000000002E-3"/>
    <d v="2014-09-30T00:00:00"/>
    <x v="1"/>
    <m/>
    <x v="2"/>
    <s v="HASR"/>
    <m/>
    <n v="0"/>
    <n v="2"/>
    <n v="0"/>
    <n v="0"/>
    <n v="2"/>
    <n v="0"/>
    <n v="0"/>
    <n v="0"/>
    <n v="0"/>
    <n v="0"/>
    <n v="0"/>
    <n v="2"/>
    <n v="0"/>
    <n v="0"/>
    <n v="0"/>
    <n v="0"/>
    <n v="0"/>
    <n v="0"/>
    <n v="0"/>
    <n v="0"/>
    <n v="0"/>
    <n v="0"/>
    <n v="0"/>
    <n v="0"/>
    <n v="0"/>
    <n v="0"/>
    <n v="0"/>
    <n v="0"/>
    <n v="0"/>
    <n v="0"/>
    <s v="Housing Department"/>
    <n v="0"/>
    <n v="0"/>
    <n v="0"/>
    <n v="0"/>
    <n v="2"/>
    <n v="0"/>
    <n v="0"/>
    <n v="0"/>
    <n v="0"/>
    <n v="0"/>
    <n v="0"/>
    <n v="0"/>
    <n v="0"/>
    <n v="0"/>
    <n v="0"/>
    <n v="0"/>
    <n v="0"/>
    <n v="0"/>
    <n v="0"/>
    <n v="0"/>
    <n v="0"/>
    <n v="0"/>
    <n v="2"/>
    <n v="2"/>
    <n v="2"/>
    <n v="2"/>
    <n v="2"/>
    <m/>
    <x v="2"/>
    <x v="0"/>
    <x v="0"/>
    <x v="0"/>
    <x v="0"/>
  </r>
  <r>
    <x v="1"/>
    <s v="2009/2149"/>
    <s v=""/>
    <s v=""/>
    <s v=""/>
    <s v="214"/>
    <s v="Upper Richmond Road"/>
    <s v="SW15"/>
    <s v="6TF"/>
    <n v="523893"/>
    <n v="175089"/>
    <x v="13"/>
    <d v="2014-09-30T00:00:00"/>
    <s v=""/>
    <n v="0"/>
    <n v="2"/>
    <n v="2"/>
    <s v="Demolition of existing building and erection of 3-5 storey building to provide shop (Class A1) on the ground floor and 14 flats above with front and rear terraces."/>
    <s v="PFLA"/>
    <s v="06/01/2010"/>
    <s v="01/03/2013"/>
    <x v="0"/>
    <s v="Nil"/>
    <s v=""/>
    <s v="BF"/>
    <x v="0"/>
    <s v="NB"/>
    <x v="0"/>
    <n v="8.0000000000000002E-3"/>
    <d v="2014-09-30T00:00:00"/>
    <x v="1"/>
    <m/>
    <x v="0"/>
    <s v="HASO"/>
    <m/>
    <n v="1"/>
    <n v="2"/>
    <n v="0"/>
    <n v="2"/>
    <n v="0"/>
    <n v="0"/>
    <n v="0"/>
    <n v="0"/>
    <n v="0"/>
    <n v="0"/>
    <n v="2"/>
    <n v="0"/>
    <n v="0"/>
    <n v="0"/>
    <n v="0"/>
    <n v="0"/>
    <n v="0"/>
    <n v="0"/>
    <n v="0"/>
    <n v="0"/>
    <n v="0"/>
    <n v="0"/>
    <n v="0"/>
    <n v="0"/>
    <n v="0"/>
    <n v="0"/>
    <n v="0"/>
    <n v="0"/>
    <n v="0"/>
    <n v="0"/>
    <s v="Housing Department"/>
    <n v="0"/>
    <n v="0"/>
    <n v="0"/>
    <n v="0"/>
    <n v="2"/>
    <n v="0"/>
    <n v="0"/>
    <n v="0"/>
    <n v="0"/>
    <n v="0"/>
    <n v="0"/>
    <n v="0"/>
    <n v="0"/>
    <n v="0"/>
    <n v="0"/>
    <n v="0"/>
    <n v="0"/>
    <n v="0"/>
    <n v="0"/>
    <n v="0"/>
    <n v="0"/>
    <n v="0"/>
    <n v="2"/>
    <n v="2"/>
    <n v="2"/>
    <n v="2"/>
    <n v="2"/>
    <m/>
    <x v="2"/>
    <x v="0"/>
    <x v="0"/>
    <x v="0"/>
    <x v="0"/>
  </r>
  <r>
    <x v="1"/>
    <s v="2009/2149"/>
    <s v=""/>
    <s v=""/>
    <s v=""/>
    <s v="214"/>
    <s v="Upper Richmond Road"/>
    <s v="SW15"/>
    <s v="6TF"/>
    <n v="523893"/>
    <n v="175089"/>
    <x v="13"/>
    <d v="2014-09-30T00:00:00"/>
    <s v=""/>
    <n v="0"/>
    <n v="10"/>
    <n v="10"/>
    <s v="Demolition of existing building and erection of 3-5 storey building to provide shop (Class A1) on the ground floor and 14 flats above with front and rear terraces."/>
    <s v="PFLA"/>
    <s v="06/01/2010"/>
    <s v="01/03/2013"/>
    <x v="0"/>
    <s v="Nil"/>
    <s v=""/>
    <s v="BF"/>
    <x v="0"/>
    <s v="NB"/>
    <x v="0"/>
    <n v="1.7000000000000001E-2"/>
    <d v="2014-09-30T00:00:00"/>
    <x v="1"/>
    <m/>
    <x v="1"/>
    <s v="P"/>
    <m/>
    <n v="1"/>
    <n v="10"/>
    <n v="0"/>
    <n v="0"/>
    <n v="10"/>
    <n v="0"/>
    <n v="0"/>
    <n v="0"/>
    <n v="0"/>
    <n v="0"/>
    <n v="0"/>
    <n v="10"/>
    <n v="0"/>
    <n v="0"/>
    <n v="0"/>
    <n v="0"/>
    <n v="0"/>
    <n v="0"/>
    <n v="0"/>
    <n v="0"/>
    <n v="0"/>
    <n v="0"/>
    <n v="0"/>
    <n v="0"/>
    <n v="0"/>
    <n v="0"/>
    <n v="0"/>
    <n v="0"/>
    <n v="0"/>
    <n v="0"/>
    <s v="Housing Department"/>
    <n v="0"/>
    <n v="0"/>
    <n v="0"/>
    <n v="0"/>
    <n v="10"/>
    <n v="0"/>
    <n v="0"/>
    <n v="0"/>
    <n v="0"/>
    <n v="0"/>
    <n v="0"/>
    <n v="0"/>
    <n v="0"/>
    <n v="0"/>
    <n v="0"/>
    <n v="0"/>
    <n v="0"/>
    <n v="0"/>
    <n v="0"/>
    <n v="0"/>
    <n v="0"/>
    <n v="0"/>
    <n v="10"/>
    <n v="10"/>
    <n v="10"/>
    <n v="10"/>
    <n v="2"/>
    <m/>
    <x v="2"/>
    <x v="0"/>
    <x v="0"/>
    <x v="0"/>
    <x v="0"/>
  </r>
  <r>
    <x v="1"/>
    <s v="2009/2856"/>
    <s v=""/>
    <s v="Block C"/>
    <s v="208-214 York Road and"/>
    <s v="4"/>
    <s v="Chatfield Road"/>
    <s v="SW11"/>
    <s v=""/>
    <n v="526469"/>
    <n v="175635"/>
    <x v="0"/>
    <d v="2014-03-31T00:00:00"/>
    <s v=""/>
    <n v="0"/>
    <n v="6"/>
    <n v="6"/>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x v="0"/>
    <s v="Nil"/>
    <s v=""/>
    <s v="BF"/>
    <x v="0"/>
    <s v="NB"/>
    <x v="0"/>
    <n v="3.2000000000000001E-2"/>
    <d v="2014-03-31T00:00:00"/>
    <x v="0"/>
    <m/>
    <x v="2"/>
    <s v="HASR"/>
    <m/>
    <n v="1"/>
    <n v="6"/>
    <n v="0"/>
    <n v="0"/>
    <n v="0"/>
    <n v="6"/>
    <n v="0"/>
    <n v="0"/>
    <n v="0"/>
    <n v="0"/>
    <n v="0"/>
    <n v="0"/>
    <n v="0"/>
    <n v="0"/>
    <n v="0"/>
    <n v="0"/>
    <n v="0"/>
    <n v="0"/>
    <n v="0"/>
    <n v="6"/>
    <n v="0"/>
    <n v="0"/>
    <n v="0"/>
    <n v="0"/>
    <n v="0"/>
    <n v="0"/>
    <n v="0"/>
    <n v="0"/>
    <n v="0"/>
    <n v="0"/>
    <s v="2013/14 AMR"/>
    <n v="0"/>
    <n v="0"/>
    <n v="0"/>
    <n v="2"/>
    <n v="2"/>
    <n v="2"/>
    <n v="0"/>
    <n v="0"/>
    <n v="0"/>
    <n v="0"/>
    <n v="0"/>
    <n v="0"/>
    <n v="0"/>
    <n v="0"/>
    <n v="0"/>
    <n v="0"/>
    <n v="0"/>
    <n v="0"/>
    <n v="0"/>
    <n v="0"/>
    <n v="0"/>
    <n v="0"/>
    <n v="6"/>
    <n v="6"/>
    <n v="6"/>
    <n v="6"/>
    <n v="2"/>
    <m/>
    <x v="0"/>
    <x v="0"/>
    <x v="0"/>
    <x v="0"/>
    <x v="0"/>
  </r>
  <r>
    <x v="1"/>
    <s v="2009/2856"/>
    <s v=""/>
    <s v="Blocks A &amp; B"/>
    <s v="208-214 York Road and"/>
    <s v="4"/>
    <s v="Chatfield Road"/>
    <s v="SW11"/>
    <s v=""/>
    <n v="526469"/>
    <n v="175635"/>
    <x v="0"/>
    <d v="2014-03-31T00:00:00"/>
    <s v=""/>
    <n v="0"/>
    <n v="13"/>
    <n v="13"/>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x v="0"/>
    <s v="Nil"/>
    <s v=""/>
    <s v="BF"/>
    <x v="0"/>
    <s v="NB"/>
    <x v="0"/>
    <n v="9.1999999999999998E-2"/>
    <d v="2014-03-31T00:00:00"/>
    <x v="0"/>
    <m/>
    <x v="1"/>
    <s v="P"/>
    <m/>
    <n v="1"/>
    <n v="13"/>
    <n v="0"/>
    <n v="5"/>
    <n v="7"/>
    <n v="1"/>
    <n v="0"/>
    <n v="0"/>
    <n v="0"/>
    <n v="0"/>
    <n v="5"/>
    <n v="7"/>
    <n v="1"/>
    <n v="0"/>
    <n v="0"/>
    <n v="0"/>
    <n v="0"/>
    <n v="0"/>
    <n v="0"/>
    <n v="0"/>
    <n v="0"/>
    <n v="0"/>
    <n v="0"/>
    <n v="0"/>
    <n v="0"/>
    <n v="0"/>
    <n v="0"/>
    <n v="0"/>
    <n v="0"/>
    <n v="0"/>
    <s v="2013/14 AMR"/>
    <n v="0"/>
    <n v="0"/>
    <n v="0"/>
    <n v="4.333333333333333"/>
    <n v="4.333333333333333"/>
    <n v="4.333333333333333"/>
    <n v="0"/>
    <n v="0"/>
    <n v="0"/>
    <n v="0"/>
    <n v="0"/>
    <n v="0"/>
    <n v="0"/>
    <n v="0"/>
    <n v="0"/>
    <n v="0"/>
    <n v="0"/>
    <n v="0"/>
    <n v="0"/>
    <n v="0"/>
    <n v="0"/>
    <n v="0"/>
    <n v="13"/>
    <n v="13"/>
    <n v="13"/>
    <n v="13"/>
    <n v="2"/>
    <m/>
    <x v="0"/>
    <x v="0"/>
    <x v="0"/>
    <x v="0"/>
    <x v="0"/>
  </r>
  <r>
    <x v="1"/>
    <s v="2009/2856"/>
    <s v=""/>
    <s v="Ground floor Block A"/>
    <s v="208-214 York Road and"/>
    <s v="4"/>
    <s v="Chatfield Road"/>
    <s v="SW11"/>
    <s v=""/>
    <n v="526469"/>
    <n v="175635"/>
    <x v="0"/>
    <d v="2014-03-31T00:00:00"/>
    <s v=""/>
    <n v="0"/>
    <n v="4"/>
    <n v="4"/>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x v="0"/>
    <s v="Nil"/>
    <s v=""/>
    <s v="BF"/>
    <x v="0"/>
    <s v="NB"/>
    <x v="0"/>
    <n v="2.1999999999999999E-2"/>
    <d v="2014-03-31T00:00:00"/>
    <x v="0"/>
    <m/>
    <x v="0"/>
    <s v="HASO"/>
    <m/>
    <m/>
    <n v="4"/>
    <n v="0"/>
    <n v="1"/>
    <n v="2"/>
    <n v="1"/>
    <n v="0"/>
    <n v="0"/>
    <n v="0"/>
    <n v="0"/>
    <n v="1"/>
    <n v="2"/>
    <n v="1"/>
    <n v="0"/>
    <n v="0"/>
    <n v="0"/>
    <n v="0"/>
    <n v="0"/>
    <n v="0"/>
    <n v="0"/>
    <n v="0"/>
    <n v="0"/>
    <n v="0"/>
    <n v="0"/>
    <n v="0"/>
    <n v="0"/>
    <n v="0"/>
    <n v="0"/>
    <n v="0"/>
    <n v="0"/>
    <s v="2013/14 AMR"/>
    <n v="0"/>
    <n v="0"/>
    <n v="0"/>
    <n v="1.3333333333333333"/>
    <n v="1.3333333333333333"/>
    <n v="1.3333333333333333"/>
    <n v="0"/>
    <n v="0"/>
    <n v="0"/>
    <n v="0"/>
    <n v="0"/>
    <n v="0"/>
    <n v="0"/>
    <n v="0"/>
    <n v="0"/>
    <n v="0"/>
    <n v="0"/>
    <n v="0"/>
    <n v="0"/>
    <n v="0"/>
    <n v="0"/>
    <n v="0"/>
    <n v="4"/>
    <n v="4"/>
    <n v="4"/>
    <n v="4"/>
    <n v="2"/>
    <m/>
    <x v="0"/>
    <x v="0"/>
    <x v="0"/>
    <x v="0"/>
    <x v="0"/>
  </r>
  <r>
    <x v="1"/>
    <s v="2009/3372"/>
    <s v="Phase III Riverside Quarter"/>
    <s v="Block 5c"/>
    <s v="Phase III Riverside Quarter"/>
    <s v=""/>
    <s v="Point Pleasant"/>
    <s v="SW18"/>
    <s v="1PE"/>
    <n v="525385"/>
    <n v="175234"/>
    <x v="13"/>
    <d v="2011-03-31T00:00:00"/>
    <s v=""/>
    <n v="0"/>
    <n v="33"/>
    <n v="33"/>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x v="0"/>
    <s v="Nil"/>
    <s v=""/>
    <s v="BF"/>
    <x v="0"/>
    <s v="NB"/>
    <x v="0"/>
    <n v="8.7999999999999995E-2"/>
    <d v="2011-03-31T00:00:00"/>
    <x v="0"/>
    <m/>
    <x v="0"/>
    <s v="HASO"/>
    <m/>
    <n v="33"/>
    <n v="33"/>
    <n v="0"/>
    <n v="14"/>
    <n v="19"/>
    <n v="0"/>
    <n v="0"/>
    <n v="0"/>
    <n v="0"/>
    <n v="0"/>
    <n v="14"/>
    <n v="19"/>
    <n v="0"/>
    <n v="0"/>
    <n v="0"/>
    <n v="0"/>
    <n v="0"/>
    <n v="0"/>
    <n v="0"/>
    <n v="0"/>
    <n v="0"/>
    <n v="0"/>
    <n v="0"/>
    <n v="0"/>
    <n v="0"/>
    <n v="0"/>
    <n v="0"/>
    <n v="0"/>
    <n v="0"/>
    <n v="0"/>
    <s v="2012/13 Trajectory"/>
    <n v="0"/>
    <n v="0"/>
    <n v="16.5"/>
    <n v="16.5"/>
    <n v="0"/>
    <n v="0"/>
    <n v="0"/>
    <n v="0"/>
    <n v="0"/>
    <n v="0"/>
    <n v="0"/>
    <n v="0"/>
    <n v="0"/>
    <n v="0"/>
    <n v="0"/>
    <n v="0"/>
    <n v="0"/>
    <n v="0"/>
    <n v="0"/>
    <n v="0"/>
    <n v="0"/>
    <n v="0"/>
    <n v="33"/>
    <n v="33"/>
    <n v="33"/>
    <n v="33"/>
    <n v="3"/>
    <m/>
    <x v="0"/>
    <x v="0"/>
    <x v="1"/>
    <x v="0"/>
    <x v="0"/>
  </r>
  <r>
    <x v="1"/>
    <s v="2009/3372"/>
    <s v="Phase III Riverside Quarter"/>
    <s v="Block 5c"/>
    <s v="Phase III Riverside Quarter"/>
    <s v=""/>
    <s v="Point Pleasant"/>
    <s v="SW18"/>
    <s v="1PE"/>
    <n v="525385"/>
    <n v="175234"/>
    <x v="13"/>
    <d v="2011-03-31T00:00:00"/>
    <s v=""/>
    <n v="0"/>
    <n v="75"/>
    <n v="75"/>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x v="0"/>
    <s v="Nil"/>
    <s v=""/>
    <s v="BF"/>
    <x v="0"/>
    <s v="NB"/>
    <x v="0"/>
    <n v="0.20399999999999999"/>
    <d v="2011-03-31T00:00:00"/>
    <x v="0"/>
    <m/>
    <x v="1"/>
    <s v="P"/>
    <m/>
    <m/>
    <m/>
    <n v="0"/>
    <n v="5"/>
    <n v="60"/>
    <n v="10"/>
    <n v="0"/>
    <n v="0"/>
    <n v="0"/>
    <n v="0"/>
    <n v="5"/>
    <n v="60"/>
    <n v="10"/>
    <n v="0"/>
    <n v="0"/>
    <n v="0"/>
    <n v="0"/>
    <n v="0"/>
    <n v="0"/>
    <n v="0"/>
    <n v="0"/>
    <n v="0"/>
    <n v="0"/>
    <n v="0"/>
    <n v="0"/>
    <n v="0"/>
    <n v="0"/>
    <n v="0"/>
    <n v="0"/>
    <n v="0"/>
    <s v="2012/13 Trajectory"/>
    <n v="0"/>
    <n v="0"/>
    <n v="37.5"/>
    <n v="37.5"/>
    <n v="0"/>
    <n v="0"/>
    <n v="0"/>
    <n v="0"/>
    <n v="0"/>
    <n v="0"/>
    <n v="0"/>
    <n v="0"/>
    <n v="0"/>
    <n v="0"/>
    <n v="0"/>
    <n v="0"/>
    <n v="0"/>
    <n v="0"/>
    <n v="0"/>
    <n v="0"/>
    <n v="0"/>
    <n v="0"/>
    <n v="75"/>
    <n v="75"/>
    <n v="75"/>
    <n v="75"/>
    <n v="3"/>
    <m/>
    <x v="0"/>
    <x v="0"/>
    <x v="1"/>
    <x v="0"/>
    <x v="0"/>
  </r>
  <r>
    <x v="1"/>
    <s v="2009/3372"/>
    <s v="Phase III Riverside Quarter"/>
    <s v="Block 5d"/>
    <s v="Phase III Riverside Quarter"/>
    <s v=""/>
    <s v="Point Pleasant"/>
    <s v="SW18"/>
    <s v="1PE"/>
    <n v="525385"/>
    <n v="175234"/>
    <x v="13"/>
    <d v="2011-03-31T00:00:00"/>
    <s v=""/>
    <n v="0"/>
    <n v="38"/>
    <n v="38"/>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x v="0"/>
    <s v="Nil"/>
    <s v=""/>
    <s v="BF"/>
    <x v="0"/>
    <s v="NB"/>
    <x v="0"/>
    <n v="0.11"/>
    <d v="2011-03-31T00:00:00"/>
    <x v="0"/>
    <d v="2015-08-04T00:00:00"/>
    <x v="2"/>
    <s v="HASR"/>
    <m/>
    <n v="38"/>
    <n v="38"/>
    <n v="0"/>
    <n v="12"/>
    <n v="11"/>
    <n v="12"/>
    <n v="3"/>
    <n v="0"/>
    <n v="0"/>
    <n v="0"/>
    <n v="12"/>
    <n v="11"/>
    <n v="12"/>
    <n v="3"/>
    <n v="0"/>
    <n v="0"/>
    <n v="0"/>
    <n v="0"/>
    <n v="0"/>
    <n v="0"/>
    <n v="0"/>
    <n v="0"/>
    <n v="0"/>
    <n v="0"/>
    <n v="0"/>
    <n v="0"/>
    <n v="0"/>
    <n v="0"/>
    <n v="0"/>
    <n v="0"/>
    <s v="2012/13 Trajectory"/>
    <n v="0"/>
    <n v="38"/>
    <n v="0"/>
    <n v="0"/>
    <n v="0"/>
    <n v="0"/>
    <n v="0"/>
    <n v="0"/>
    <n v="0"/>
    <n v="0"/>
    <n v="0"/>
    <n v="0"/>
    <n v="0"/>
    <n v="0"/>
    <n v="0"/>
    <n v="0"/>
    <n v="0"/>
    <n v="0"/>
    <n v="0"/>
    <n v="0"/>
    <n v="0"/>
    <n v="0"/>
    <n v="38"/>
    <n v="38"/>
    <n v="0"/>
    <n v="0"/>
    <n v="3"/>
    <m/>
    <x v="0"/>
    <x v="0"/>
    <x v="1"/>
    <x v="0"/>
    <x v="0"/>
  </r>
  <r>
    <x v="1"/>
    <s v="2009/3372"/>
    <s v="Phase III Riverside Quarter"/>
    <s v="Block 6a"/>
    <s v="Phase III Riverside Quarter"/>
    <s v=""/>
    <s v="Point Pleasant"/>
    <s v="SW18"/>
    <s v="1PE"/>
    <n v="525385"/>
    <n v="175234"/>
    <x v="13"/>
    <d v="2011-03-31T00:00:00"/>
    <s v=""/>
    <n v="0"/>
    <n v="10"/>
    <n v="10"/>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x v="0"/>
    <s v="Nil"/>
    <s v=""/>
    <s v="BF"/>
    <x v="0"/>
    <s v="NB"/>
    <x v="0"/>
    <n v="8.7999999999999995E-2"/>
    <d v="2011-03-31T00:00:00"/>
    <x v="0"/>
    <m/>
    <x v="0"/>
    <s v="HASO"/>
    <m/>
    <n v="8"/>
    <n v="8"/>
    <n v="0"/>
    <n v="2"/>
    <n v="8"/>
    <n v="0"/>
    <n v="0"/>
    <n v="0"/>
    <n v="0"/>
    <n v="0"/>
    <n v="2"/>
    <n v="8"/>
    <n v="0"/>
    <n v="0"/>
    <n v="0"/>
    <n v="0"/>
    <n v="0"/>
    <n v="0"/>
    <n v="0"/>
    <n v="0"/>
    <n v="0"/>
    <n v="0"/>
    <n v="0"/>
    <n v="0"/>
    <n v="0"/>
    <n v="0"/>
    <n v="0"/>
    <n v="0"/>
    <n v="0"/>
    <n v="0"/>
    <s v="Email/Telephone Survey"/>
    <n v="0"/>
    <n v="0"/>
    <n v="5"/>
    <n v="5"/>
    <n v="0"/>
    <n v="0"/>
    <n v="0"/>
    <n v="0"/>
    <n v="0"/>
    <n v="0"/>
    <n v="0"/>
    <n v="0"/>
    <n v="0"/>
    <n v="0"/>
    <n v="0"/>
    <n v="0"/>
    <n v="0"/>
    <n v="0"/>
    <n v="0"/>
    <n v="0"/>
    <n v="0"/>
    <n v="0"/>
    <n v="10"/>
    <n v="10"/>
    <n v="10"/>
    <n v="10"/>
    <n v="2"/>
    <m/>
    <x v="0"/>
    <x v="0"/>
    <x v="1"/>
    <x v="0"/>
    <x v="0"/>
  </r>
  <r>
    <x v="1"/>
    <s v="2009/3372"/>
    <s v="Phase III Riverside Quarter"/>
    <s v="Block 6a"/>
    <s v="Phase III Riverside Quarter"/>
    <s v=""/>
    <s v="Point Pleasant"/>
    <s v="SW18"/>
    <s v="1PE"/>
    <n v="525385"/>
    <n v="175234"/>
    <x v="13"/>
    <d v="2011-03-31T00:00:00"/>
    <s v=""/>
    <n v="0"/>
    <n v="77"/>
    <n v="77"/>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x v="0"/>
    <s v="Nil"/>
    <s v=""/>
    <s v="BF"/>
    <x v="0"/>
    <s v="NB"/>
    <x v="0"/>
    <n v="0.20399999999999999"/>
    <d v="2011-03-31T00:00:00"/>
    <x v="0"/>
    <m/>
    <x v="1"/>
    <s v="P"/>
    <m/>
    <m/>
    <m/>
    <n v="0"/>
    <n v="0"/>
    <n v="68"/>
    <n v="5"/>
    <n v="4"/>
    <n v="0"/>
    <n v="0"/>
    <n v="0"/>
    <n v="0"/>
    <n v="68"/>
    <n v="5"/>
    <n v="4"/>
    <n v="0"/>
    <n v="0"/>
    <n v="0"/>
    <n v="0"/>
    <n v="0"/>
    <n v="0"/>
    <n v="0"/>
    <n v="0"/>
    <n v="0"/>
    <n v="0"/>
    <n v="0"/>
    <n v="0"/>
    <n v="0"/>
    <n v="0"/>
    <n v="0"/>
    <n v="0"/>
    <s v="2012/13 Trajectory"/>
    <n v="0"/>
    <n v="0"/>
    <n v="38.5"/>
    <n v="38.5"/>
    <n v="0"/>
    <n v="0"/>
    <n v="0"/>
    <n v="0"/>
    <n v="0"/>
    <n v="0"/>
    <n v="0"/>
    <n v="0"/>
    <n v="0"/>
    <n v="0"/>
    <n v="0"/>
    <n v="0"/>
    <n v="0"/>
    <n v="0"/>
    <n v="0"/>
    <n v="0"/>
    <n v="0"/>
    <n v="0"/>
    <n v="77"/>
    <n v="77"/>
    <n v="77"/>
    <n v="77"/>
    <n v="3"/>
    <m/>
    <x v="0"/>
    <x v="0"/>
    <x v="1"/>
    <x v="0"/>
    <x v="0"/>
  </r>
  <r>
    <x v="1"/>
    <s v="2009/3372"/>
    <s v="Phase III Riverside Quarter"/>
    <s v="Block 6b"/>
    <s v="Phase III Riverside Quarter"/>
    <m/>
    <s v="Point Pleasant"/>
    <s v="SW18"/>
    <s v="1PE"/>
    <n v="525385"/>
    <n v="175234"/>
    <x v="13"/>
    <d v="2011-03-31T00:00:00"/>
    <m/>
    <n v="0"/>
    <n v="35"/>
    <n v="35"/>
    <s v="Erection of six buildings ranging in height up to fifteen-storeys and two single-storey commercial pavilions to provide approximately 8,712sq.m. of commercial floorspace (including community and leisure uses) and 504 residential units (308 private/196 aff"/>
    <s v="PFLA"/>
    <d v="2009-10-27T00:00:00"/>
    <d v="2010-09-13T00:00:00"/>
    <x v="0"/>
    <s v="Nil"/>
    <m/>
    <s v="BF"/>
    <x v="0"/>
    <s v="NB"/>
    <x v="0"/>
    <n v="0.2"/>
    <d v="2011-03-31T00:00:00"/>
    <x v="0"/>
    <d v="2015-03-31T00:00:00"/>
    <x v="1"/>
    <s v="P"/>
    <s v="-"/>
    <n v="0"/>
    <n v="0"/>
    <n v="0"/>
    <n v="6"/>
    <n v="22"/>
    <n v="7"/>
    <n v="0"/>
    <n v="0"/>
    <n v="0"/>
    <n v="0"/>
    <n v="6"/>
    <n v="22"/>
    <n v="7"/>
    <n v="0"/>
    <n v="0"/>
    <n v="0"/>
    <n v="0"/>
    <n v="0"/>
    <n v="0"/>
    <n v="0"/>
    <n v="0"/>
    <n v="0"/>
    <n v="0"/>
    <n v="0"/>
    <n v="0"/>
    <n v="0"/>
    <n v="0"/>
    <n v="0"/>
    <n v="0"/>
    <n v="0"/>
    <m/>
    <n v="35"/>
    <n v="0"/>
    <n v="0"/>
    <n v="0"/>
    <n v="0"/>
    <n v="0"/>
    <n v="0"/>
    <n v="0"/>
    <n v="0"/>
    <n v="0"/>
    <n v="0"/>
    <n v="0"/>
    <n v="0"/>
    <n v="0"/>
    <n v="0"/>
    <n v="0"/>
    <n v="0"/>
    <n v="0"/>
    <n v="0"/>
    <n v="0"/>
    <n v="0"/>
    <n v="0"/>
    <n v="0"/>
    <n v="0"/>
    <n v="0"/>
    <n v="0"/>
    <n v="1"/>
    <m/>
    <x v="0"/>
    <x v="0"/>
    <x v="1"/>
    <x v="0"/>
    <x v="0"/>
  </r>
  <r>
    <x v="1"/>
    <s v="2009/3372"/>
    <s v="Phase III Riverside Quarter"/>
    <s v="Block 6b"/>
    <s v="Phase III Riverside Quarter"/>
    <m/>
    <s v="Point Pleasant"/>
    <s v="SW18"/>
    <s v="1PE"/>
    <n v="525385"/>
    <n v="175234"/>
    <x v="13"/>
    <d v="2011-03-31T00:00:00"/>
    <m/>
    <n v="0"/>
    <n v="98"/>
    <n v="98"/>
    <s v="Erection of six buildings ranging in height up to fifteen-storeys and two single-storey commercial pavilions to provide approximately 8,712sq.m. of commercial floorspace (including community and leisure uses) and 504 residential units (308 private/196 aff"/>
    <s v="PFLA"/>
    <d v="2009-10-27T00:00:00"/>
    <d v="2010-09-13T00:00:00"/>
    <x v="0"/>
    <s v="Nil"/>
    <m/>
    <s v="BF"/>
    <x v="0"/>
    <s v="NB"/>
    <x v="0"/>
    <n v="0.09"/>
    <d v="2011-03-31T00:00:00"/>
    <x v="0"/>
    <d v="2015-03-31T00:00:00"/>
    <x v="0"/>
    <s v="HASO"/>
    <s v="-"/>
    <n v="0"/>
    <n v="0"/>
    <n v="0"/>
    <n v="34"/>
    <n v="62"/>
    <n v="2"/>
    <n v="0"/>
    <n v="0"/>
    <n v="0"/>
    <n v="0"/>
    <n v="34"/>
    <n v="62"/>
    <n v="2"/>
    <n v="0"/>
    <n v="0"/>
    <n v="0"/>
    <n v="0"/>
    <n v="0"/>
    <n v="0"/>
    <n v="0"/>
    <n v="0"/>
    <n v="0"/>
    <n v="0"/>
    <n v="0"/>
    <n v="0"/>
    <n v="0"/>
    <n v="0"/>
    <n v="0"/>
    <n v="0"/>
    <n v="0"/>
    <m/>
    <n v="98"/>
    <n v="0"/>
    <n v="0"/>
    <n v="0"/>
    <n v="0"/>
    <n v="0"/>
    <n v="0"/>
    <n v="0"/>
    <n v="0"/>
    <n v="0"/>
    <n v="0"/>
    <n v="0"/>
    <n v="0"/>
    <n v="0"/>
    <n v="0"/>
    <n v="0"/>
    <n v="0"/>
    <n v="0"/>
    <n v="0"/>
    <n v="0"/>
    <n v="0"/>
    <n v="0"/>
    <n v="0"/>
    <n v="0"/>
    <n v="0"/>
    <n v="0"/>
    <n v="1"/>
    <m/>
    <x v="0"/>
    <x v="0"/>
    <x v="1"/>
    <x v="0"/>
    <x v="0"/>
  </r>
  <r>
    <x v="1"/>
    <s v="2009/3513"/>
    <s v=""/>
    <s v=""/>
    <s v="Rear of 207-209"/>
    <s v=""/>
    <s v="Lower Richmond Road"/>
    <s v="SW15"/>
    <s v="1HJ"/>
    <n v="523284"/>
    <n v="175846"/>
    <x v="13"/>
    <d v="2009-12-08T00:00:00"/>
    <s v=""/>
    <n v="0"/>
    <n v="1"/>
    <n v="1"/>
    <s v="Demolition of garages and single-storey rear extension. Erection of three bedroom house at basement and ground floor levels with roof terrace above (Renewal of p.p. dated 26/11/2004 ref: 2004/4130)."/>
    <s v="PF"/>
    <s v="15/10/2009"/>
    <s v="08/12/2009"/>
    <x v="0"/>
    <s v="Nil"/>
    <s v=""/>
    <s v="BF"/>
    <x v="0"/>
    <s v="n/a"/>
    <x v="1"/>
    <n v="1.0999999999999999E-2"/>
    <d v="2009-12-08T00:00:00"/>
    <x v="0"/>
    <m/>
    <x v="1"/>
    <s v="P"/>
    <m/>
    <m/>
    <m/>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09/3575"/>
    <s v="South Lambeth Goods Depot, Cringle Street/Battersea Park Road"/>
    <s v="Power Station Phase 2"/>
    <s v="Battersea Power Station and Goods Yard"/>
    <s v="220"/>
    <s v="Kirtling Street"/>
    <s v="SW8"/>
    <s v=""/>
    <n v="528934"/>
    <n v="177496"/>
    <x v="17"/>
    <m/>
    <s v=""/>
    <n v="0"/>
    <n v="178"/>
    <n v="17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OTC"/>
    <x v="0"/>
    <n v="0.57999999999999996"/>
    <s v=""/>
    <x v="0"/>
    <m/>
    <x v="1"/>
    <s v="P"/>
    <m/>
    <n v="18"/>
    <n v="178"/>
    <n v="0"/>
    <n v="10"/>
    <n v="63"/>
    <n v="78"/>
    <n v="26"/>
    <n v="1"/>
    <n v="0"/>
    <n v="0"/>
    <n v="10"/>
    <n v="63"/>
    <n v="78"/>
    <n v="26"/>
    <n v="1"/>
    <n v="0"/>
    <n v="0"/>
    <n v="0"/>
    <n v="0"/>
    <n v="0"/>
    <n v="0"/>
    <n v="0"/>
    <n v="0"/>
    <n v="0"/>
    <n v="0"/>
    <n v="0"/>
    <n v="0"/>
    <n v="0"/>
    <n v="0"/>
    <n v="0"/>
    <s v="Phasing &amp; Investment Study"/>
    <n v="0"/>
    <n v="0"/>
    <n v="0"/>
    <n v="42"/>
    <n v="136"/>
    <n v="0"/>
    <n v="0"/>
    <n v="0"/>
    <n v="0"/>
    <n v="0"/>
    <n v="0"/>
    <n v="0"/>
    <n v="0"/>
    <n v="0"/>
    <n v="0"/>
    <n v="0"/>
    <n v="0"/>
    <n v="0"/>
    <n v="0"/>
    <n v="0"/>
    <n v="0"/>
    <n v="0"/>
    <n v="178"/>
    <n v="178"/>
    <n v="178"/>
    <n v="178"/>
    <n v="5"/>
    <s v="Y"/>
    <x v="0"/>
    <x v="1"/>
    <x v="0"/>
    <x v="0"/>
    <x v="0"/>
  </r>
  <r>
    <x v="1"/>
    <s v="2009/3575"/>
    <s v="South Lambeth Goods Depot, Cringle Street/Battersea Park Road"/>
    <s v="Zone RS1 (Amendment) PHASE 1"/>
    <s v="Battersea Power Station and Goods Yard"/>
    <s v="220"/>
    <s v="Kirtling Street"/>
    <s v="SW8"/>
    <s v=""/>
    <n v="528934"/>
    <n v="177496"/>
    <x v="17"/>
    <d v="2013-11-21T00:00:00"/>
    <s v=""/>
    <n v="0"/>
    <n v="866"/>
    <n v="866"/>
    <s v="Restoration, extension, alterations and conversion of the Power Station building to provide retail, residential flats, business, cultural, hotel  and conference facilities, event space and incidental accommodation; the demolition of other buildings and  d"/>
    <s v="POLA"/>
    <s v="16/10/2009"/>
    <s v="23/08/2011"/>
    <x v="0"/>
    <s v="Nil"/>
    <s v=""/>
    <s v="BF"/>
    <x v="0"/>
    <s v="NB"/>
    <x v="0"/>
    <n v="3"/>
    <d v="2013-11-21T00:00:00"/>
    <x v="0"/>
    <m/>
    <x v="1"/>
    <s v="P"/>
    <m/>
    <n v="87"/>
    <n v="866"/>
    <n v="108"/>
    <n v="244"/>
    <n v="456"/>
    <n v="41"/>
    <n v="6"/>
    <n v="11"/>
    <n v="0"/>
    <n v="108"/>
    <n v="244"/>
    <n v="456"/>
    <n v="41"/>
    <n v="6"/>
    <n v="11"/>
    <n v="0"/>
    <n v="0"/>
    <n v="0"/>
    <n v="0"/>
    <n v="0"/>
    <n v="0"/>
    <n v="0"/>
    <n v="0"/>
    <n v="0"/>
    <n v="0"/>
    <n v="0"/>
    <n v="0"/>
    <n v="0"/>
    <n v="0"/>
    <n v="0"/>
    <s v="Phasing &amp; Investment Study"/>
    <n v="0"/>
    <n v="0"/>
    <n v="288.66666666666669"/>
    <n v="288.66666666666669"/>
    <n v="288.66666666666669"/>
    <n v="0"/>
    <n v="0"/>
    <n v="0"/>
    <n v="0"/>
    <n v="0"/>
    <n v="0"/>
    <n v="0"/>
    <n v="0"/>
    <n v="0"/>
    <n v="0"/>
    <n v="0"/>
    <n v="0"/>
    <n v="0"/>
    <n v="0"/>
    <n v="0"/>
    <n v="0"/>
    <n v="0"/>
    <n v="866"/>
    <n v="866"/>
    <n v="866"/>
    <n v="866"/>
    <n v="3"/>
    <s v="Y"/>
    <x v="0"/>
    <x v="1"/>
    <x v="0"/>
    <x v="0"/>
    <x v="0"/>
  </r>
  <r>
    <x v="1"/>
    <s v="2009/3929"/>
    <s v=""/>
    <s v=""/>
    <s v=""/>
    <s v="253-255"/>
    <s v="Putney Bridge Road"/>
    <s v="SW15"/>
    <s v="2PU"/>
    <n v="524407"/>
    <n v="175278"/>
    <x v="13"/>
    <d v="2014-03-31T00:00:00"/>
    <s v=""/>
    <n v="4"/>
    <n v="9"/>
    <n v="5"/>
    <s v="Demolition of existing buildings and erection of four storey frontage building (including basement and undercroft to provide access to rear) two retail (Class A1) units (total 155sq.m) and 183sq.m of Offices (Class B1) and with two maisonettes above; erec"/>
    <s v="PF"/>
    <s v="21/09/2010"/>
    <s v="07/01/2011"/>
    <x v="0"/>
    <s v="Nil"/>
    <s v=""/>
    <s v="BF"/>
    <x v="0"/>
    <s v="n/a"/>
    <x v="1"/>
    <n v="0.125"/>
    <d v="2014-03-31T00:00:00"/>
    <x v="0"/>
    <m/>
    <x v="1"/>
    <s v="P"/>
    <m/>
    <n v="1"/>
    <n v="9"/>
    <n v="0"/>
    <n v="0"/>
    <n v="-3"/>
    <n v="8"/>
    <n v="0"/>
    <n v="0"/>
    <n v="0"/>
    <n v="0"/>
    <n v="0"/>
    <n v="-3"/>
    <n v="1"/>
    <n v="0"/>
    <n v="0"/>
    <n v="0"/>
    <n v="0"/>
    <n v="0"/>
    <n v="0"/>
    <n v="7"/>
    <n v="0"/>
    <n v="0"/>
    <n v="0"/>
    <n v="0"/>
    <n v="0"/>
    <n v="0"/>
    <n v="0"/>
    <n v="0"/>
    <n v="0"/>
    <n v="0"/>
    <s v="Assumption"/>
    <n v="0"/>
    <n v="2.5"/>
    <n v="2.5"/>
    <n v="0"/>
    <n v="0"/>
    <n v="0"/>
    <n v="0"/>
    <n v="0"/>
    <n v="0"/>
    <n v="0"/>
    <n v="0"/>
    <n v="0"/>
    <n v="0"/>
    <n v="0"/>
    <n v="0"/>
    <n v="0"/>
    <n v="0"/>
    <n v="0"/>
    <n v="0"/>
    <n v="0"/>
    <n v="0"/>
    <n v="0"/>
    <n v="5"/>
    <n v="5"/>
    <n v="2.5"/>
    <n v="2.5"/>
    <n v="2"/>
    <m/>
    <x v="0"/>
    <x v="0"/>
    <x v="0"/>
    <x v="0"/>
    <x v="0"/>
  </r>
  <r>
    <x v="1"/>
    <s v="2009/4349"/>
    <s v=""/>
    <s v=""/>
    <s v="Land adjoining Southfields Station"/>
    <s v="244"/>
    <s v="Wimbledon Park Road"/>
    <s v="SW18"/>
    <s v="5RL"/>
    <n v="524750"/>
    <n v="173341"/>
    <x v="3"/>
    <d v="2014-03-31T00:00:00"/>
    <s v=""/>
    <n v="0"/>
    <n v="3"/>
    <n v="3"/>
    <s v="Erection of a three storey plus basement building to provide two commercial units (either retail/office/restaurant use - Class A1/A2/A3) at ground/basement level with two, 1-bedroom apartments and one 2-bedroom apartment above. Amendments to planning perm"/>
    <s v="PF"/>
    <s v="05/03/2010"/>
    <s v="26/07/2010"/>
    <x v="0"/>
    <s v="Nil"/>
    <s v=""/>
    <s v="BF"/>
    <x v="0"/>
    <s v="n/a"/>
    <x v="1"/>
    <n v="1.4999999999999999E-2"/>
    <d v="2014-03-31T00:00:00"/>
    <x v="0"/>
    <m/>
    <x v="1"/>
    <s v="P"/>
    <m/>
    <m/>
    <m/>
    <n v="0"/>
    <n v="2"/>
    <n v="1"/>
    <n v="0"/>
    <n v="0"/>
    <n v="0"/>
    <n v="0"/>
    <n v="0"/>
    <n v="2"/>
    <n v="1"/>
    <n v="0"/>
    <n v="0"/>
    <n v="0"/>
    <n v="0"/>
    <n v="0"/>
    <n v="0"/>
    <n v="0"/>
    <n v="0"/>
    <n v="0"/>
    <n v="0"/>
    <n v="0"/>
    <n v="0"/>
    <n v="0"/>
    <n v="0"/>
    <n v="0"/>
    <n v="0"/>
    <n v="0"/>
    <n v="0"/>
    <s v="Assumption"/>
    <n v="0"/>
    <n v="1.5"/>
    <n v="1.5"/>
    <n v="0"/>
    <n v="0"/>
    <n v="0"/>
    <n v="0"/>
    <n v="0"/>
    <n v="0"/>
    <n v="0"/>
    <n v="0"/>
    <n v="0"/>
    <n v="0"/>
    <n v="0"/>
    <n v="0"/>
    <n v="0"/>
    <n v="0"/>
    <n v="0"/>
    <n v="0"/>
    <n v="0"/>
    <n v="0"/>
    <n v="0"/>
    <n v="3"/>
    <n v="3"/>
    <n v="1.5"/>
    <n v="1.5"/>
    <n v="2"/>
    <m/>
    <x v="0"/>
    <x v="0"/>
    <x v="0"/>
    <x v="0"/>
    <x v="0"/>
  </r>
  <r>
    <x v="1"/>
    <s v="2009/4415"/>
    <s v=""/>
    <s v=""/>
    <s v=""/>
    <s v="63a"/>
    <s v="Barmouth Road"/>
    <s v="SW18"/>
    <s v="2DT"/>
    <n v="526340"/>
    <n v="174090"/>
    <x v="16"/>
    <d v="2015-03-31T00:00:00"/>
    <s v=""/>
    <n v="1"/>
    <n v="1"/>
    <n v="0"/>
    <s v="Demolition of existing dwelling and erection of a part single, part three storey house (top floor in roof)."/>
    <s v="PF"/>
    <s v="24/12/2009"/>
    <s v="11/02/2010"/>
    <x v="0"/>
    <s v="Nil"/>
    <s v=""/>
    <s v="BF"/>
    <x v="0"/>
    <s v="n/a"/>
    <x v="1"/>
    <n v="8.9999999999999993E-3"/>
    <d v="2015-03-31T00:00:00"/>
    <x v="1"/>
    <m/>
    <x v="1"/>
    <s v="P"/>
    <m/>
    <m/>
    <m/>
    <n v="0"/>
    <n v="-1"/>
    <n v="1"/>
    <n v="0"/>
    <n v="0"/>
    <n v="0"/>
    <n v="0"/>
    <n v="0"/>
    <n v="0"/>
    <n v="0"/>
    <n v="0"/>
    <n v="0"/>
    <n v="0"/>
    <n v="0"/>
    <n v="0"/>
    <n v="-1"/>
    <n v="1"/>
    <n v="0"/>
    <n v="0"/>
    <n v="0"/>
    <n v="0"/>
    <n v="0"/>
    <n v="0"/>
    <n v="0"/>
    <n v="0"/>
    <n v="0"/>
    <n v="0"/>
    <n v="0"/>
    <m/>
    <n v="0"/>
    <n v="0"/>
    <n v="0"/>
    <n v="0"/>
    <n v="0"/>
    <n v="0"/>
    <n v="0"/>
    <n v="0"/>
    <n v="0"/>
    <n v="0"/>
    <n v="0"/>
    <n v="0"/>
    <n v="0"/>
    <n v="0"/>
    <n v="0"/>
    <n v="0"/>
    <n v="0"/>
    <n v="0"/>
    <n v="0"/>
    <n v="0"/>
    <n v="0"/>
    <n v="0"/>
    <n v="0"/>
    <n v="0"/>
    <n v="0"/>
    <n v="0"/>
    <n v="2"/>
    <m/>
    <x v="0"/>
    <x v="0"/>
    <x v="0"/>
    <x v="0"/>
    <x v="0"/>
  </r>
  <r>
    <x v="1"/>
    <s v="2010/0271"/>
    <s v=""/>
    <s v=""/>
    <s v="Ima House"/>
    <s v="20"/>
    <s v="Northfields"/>
    <s v="SW18"/>
    <s v="1PE"/>
    <n v="525103"/>
    <n v="175205"/>
    <x v="13"/>
    <d v="2013-03-14T00:00:00"/>
    <s v=""/>
    <n v="0"/>
    <n v="21"/>
    <n v="21"/>
    <s v="Demolition of existing office building. Erection of an 8-storey plus basement block to provide commercial floorspace (Use Classes A2, B1 and D1) together with 29 flats  (including 8 affordable) with 29 car parking spaces, cycle spaces and associated lands"/>
    <s v="PFLA"/>
    <s v="22/01/2010"/>
    <s v="05/12/2011"/>
    <x v="0"/>
    <s v="Nil"/>
    <s v=""/>
    <s v="BF"/>
    <x v="0"/>
    <s v="NB"/>
    <x v="0"/>
    <n v="7.9000000000000001E-2"/>
    <d v="2013-03-14T00:00:00"/>
    <x v="0"/>
    <m/>
    <x v="1"/>
    <s v="P"/>
    <m/>
    <n v="1"/>
    <n v="21"/>
    <n v="0"/>
    <n v="0"/>
    <n v="19"/>
    <n v="2"/>
    <n v="0"/>
    <n v="0"/>
    <n v="0"/>
    <n v="0"/>
    <n v="0"/>
    <n v="19"/>
    <n v="2"/>
    <n v="0"/>
    <n v="0"/>
    <n v="0"/>
    <n v="0"/>
    <n v="0"/>
    <n v="0"/>
    <n v="0"/>
    <n v="0"/>
    <n v="0"/>
    <n v="0"/>
    <n v="0"/>
    <n v="0"/>
    <n v="0"/>
    <n v="0"/>
    <n v="0"/>
    <n v="0"/>
    <n v="0"/>
    <s v="Email/Telephone Survey"/>
    <n v="0"/>
    <n v="21"/>
    <n v="0"/>
    <n v="0"/>
    <n v="0"/>
    <n v="0"/>
    <n v="0"/>
    <n v="0"/>
    <n v="0"/>
    <n v="0"/>
    <n v="0"/>
    <n v="0"/>
    <n v="0"/>
    <n v="0"/>
    <n v="0"/>
    <n v="0"/>
    <n v="0"/>
    <n v="0"/>
    <n v="0"/>
    <n v="0"/>
    <n v="0"/>
    <n v="0"/>
    <n v="21"/>
    <n v="21"/>
    <n v="0"/>
    <n v="0"/>
    <n v="3"/>
    <m/>
    <x v="0"/>
    <x v="0"/>
    <x v="1"/>
    <x v="0"/>
    <x v="0"/>
  </r>
  <r>
    <x v="1"/>
    <s v="2010/0271"/>
    <s v=""/>
    <s v="Part ground and first floor"/>
    <s v="Ima House"/>
    <s v="20"/>
    <s v="Northfields"/>
    <s v="SW18"/>
    <s v="1PE"/>
    <n v="525103"/>
    <n v="175205"/>
    <x v="13"/>
    <d v="2013-03-14T00:00:00"/>
    <s v=""/>
    <n v="0"/>
    <n v="8"/>
    <n v="8"/>
    <s v="Demolition of existing office building. Erection of an 8-storey plus basement block to provide commercial floorspace (Use Classes A2, B1 and D1) together with 29 flats  (including 8 affordable) with 29 car parking spaces, cycle spaces and associated lands"/>
    <s v="PFLA"/>
    <s v="22/01/2010"/>
    <s v="05/12/2011"/>
    <x v="0"/>
    <s v="Nil"/>
    <s v=""/>
    <s v="BF"/>
    <x v="0"/>
    <s v="NB"/>
    <x v="0"/>
    <n v="3.1E-2"/>
    <d v="2013-03-14T00:00:00"/>
    <x v="0"/>
    <m/>
    <x v="0"/>
    <s v="HASO"/>
    <m/>
    <n v="2"/>
    <n v="8"/>
    <n v="0"/>
    <n v="3"/>
    <n v="4"/>
    <n v="1"/>
    <n v="0"/>
    <n v="0"/>
    <n v="0"/>
    <n v="0"/>
    <n v="3"/>
    <n v="4"/>
    <n v="1"/>
    <n v="0"/>
    <n v="0"/>
    <n v="0"/>
    <n v="0"/>
    <n v="0"/>
    <n v="0"/>
    <n v="0"/>
    <n v="0"/>
    <n v="0"/>
    <n v="0"/>
    <n v="0"/>
    <n v="0"/>
    <n v="0"/>
    <n v="0"/>
    <n v="0"/>
    <n v="0"/>
    <n v="0"/>
    <s v="Assumption"/>
    <n v="0"/>
    <n v="4"/>
    <n v="4"/>
    <n v="0"/>
    <n v="0"/>
    <n v="0"/>
    <n v="0"/>
    <n v="0"/>
    <n v="0"/>
    <n v="0"/>
    <n v="0"/>
    <n v="0"/>
    <n v="0"/>
    <n v="0"/>
    <n v="0"/>
    <n v="0"/>
    <n v="0"/>
    <n v="0"/>
    <n v="0"/>
    <n v="0"/>
    <n v="0"/>
    <n v="0"/>
    <n v="8"/>
    <n v="8"/>
    <n v="4"/>
    <n v="4"/>
    <n v="2"/>
    <m/>
    <x v="0"/>
    <x v="0"/>
    <x v="1"/>
    <x v="0"/>
    <x v="0"/>
  </r>
  <r>
    <x v="1"/>
    <s v="2010/0479"/>
    <s v=""/>
    <s v=""/>
    <s v=""/>
    <s v="22"/>
    <s v="Balham New Road"/>
    <s v="SW12"/>
    <s v="2PG"/>
    <n v="528862"/>
    <n v="173581"/>
    <x v="9"/>
    <d v="2013-03-15T00:00:00"/>
    <s v=""/>
    <n v="0"/>
    <n v="8"/>
    <n v="8"/>
    <s v="Change of use of an artist studio/workshop to 8 flats with alterations involving demolition of an existing extension and the erection of an external staircase"/>
    <s v="PF"/>
    <s v="10/02/2010"/>
    <s v="06/04/2010"/>
    <x v="0"/>
    <s v="Nil"/>
    <s v=""/>
    <s v="BF"/>
    <x v="2"/>
    <s v="n/a"/>
    <x v="9"/>
    <n v="4.9000000000000002E-2"/>
    <d v="2013-03-15T00:00:00"/>
    <x v="0"/>
    <m/>
    <x v="1"/>
    <s v="P"/>
    <m/>
    <m/>
    <m/>
    <n v="3"/>
    <n v="5"/>
    <n v="0"/>
    <n v="0"/>
    <n v="0"/>
    <n v="0"/>
    <n v="0"/>
    <n v="3"/>
    <n v="5"/>
    <n v="0"/>
    <n v="0"/>
    <n v="0"/>
    <n v="0"/>
    <n v="0"/>
    <n v="0"/>
    <n v="0"/>
    <n v="0"/>
    <n v="0"/>
    <n v="0"/>
    <n v="0"/>
    <n v="0"/>
    <n v="0"/>
    <n v="0"/>
    <n v="0"/>
    <n v="0"/>
    <n v="0"/>
    <n v="0"/>
    <n v="0"/>
    <s v="Assumption"/>
    <n v="0"/>
    <n v="4"/>
    <n v="4"/>
    <n v="0"/>
    <n v="0"/>
    <n v="0"/>
    <n v="0"/>
    <n v="0"/>
    <n v="0"/>
    <n v="0"/>
    <n v="0"/>
    <n v="0"/>
    <n v="0"/>
    <n v="0"/>
    <n v="0"/>
    <n v="0"/>
    <n v="0"/>
    <n v="0"/>
    <n v="0"/>
    <n v="0"/>
    <n v="0"/>
    <n v="0"/>
    <n v="8"/>
    <n v="8"/>
    <n v="4"/>
    <n v="4"/>
    <n v="8"/>
    <m/>
    <x v="0"/>
    <x v="0"/>
    <x v="0"/>
    <x v="0"/>
    <x v="0"/>
  </r>
  <r>
    <x v="1"/>
    <s v="2010/0636"/>
    <s v="St Pauls Hall (271)"/>
    <s v=""/>
    <s v=""/>
    <s v="271-273"/>
    <s v="Wimbledon Park Road"/>
    <s v="SW19"/>
    <s v="6NW"/>
    <n v="524702"/>
    <n v="173192"/>
    <x v="15"/>
    <d v="2013-06-03T00:00:00"/>
    <s v=""/>
    <n v="2"/>
    <n v="10"/>
    <n v="8"/>
    <s v="Demolition of 271 and erection of a four-storey plus basement building plus retaining 273 in connection with the use of the basement and ground floor as either retail (Class A1) or restaurant (Class A3), a community centre in basement and the provision of"/>
    <s v="PF"/>
    <s v="18/03/2010"/>
    <s v="28/05/2010"/>
    <x v="0"/>
    <s v="Nil"/>
    <s v=""/>
    <s v="BF"/>
    <x v="0"/>
    <s v="NB"/>
    <x v="0"/>
    <n v="3.2000000000000001E-2"/>
    <d v="2013-06-03T00:00:00"/>
    <x v="0"/>
    <m/>
    <x v="1"/>
    <s v="P"/>
    <m/>
    <m/>
    <m/>
    <n v="0"/>
    <n v="8"/>
    <n v="0"/>
    <n v="0"/>
    <n v="0"/>
    <n v="0"/>
    <n v="0"/>
    <n v="0"/>
    <n v="8"/>
    <n v="0"/>
    <n v="0"/>
    <n v="0"/>
    <n v="0"/>
    <n v="0"/>
    <n v="0"/>
    <n v="0"/>
    <n v="0"/>
    <n v="0"/>
    <n v="0"/>
    <n v="0"/>
    <n v="0"/>
    <n v="0"/>
    <n v="0"/>
    <n v="0"/>
    <n v="0"/>
    <n v="0"/>
    <n v="0"/>
    <n v="0"/>
    <s v="Assumption"/>
    <n v="0"/>
    <n v="4"/>
    <n v="4"/>
    <n v="0"/>
    <n v="0"/>
    <n v="0"/>
    <n v="0"/>
    <n v="0"/>
    <n v="0"/>
    <n v="0"/>
    <n v="0"/>
    <n v="0"/>
    <n v="0"/>
    <n v="0"/>
    <n v="0"/>
    <n v="0"/>
    <n v="0"/>
    <n v="0"/>
    <n v="0"/>
    <n v="0"/>
    <n v="0"/>
    <n v="0"/>
    <n v="8"/>
    <n v="8"/>
    <n v="4"/>
    <n v="4"/>
    <n v="2"/>
    <m/>
    <x v="0"/>
    <x v="0"/>
    <x v="0"/>
    <x v="0"/>
    <x v="0"/>
  </r>
  <r>
    <x v="1"/>
    <s v="2010/0722"/>
    <s v=""/>
    <s v=""/>
    <s v=""/>
    <s v="74"/>
    <s v="St Rule Street"/>
    <s v="SW8"/>
    <s v="3EL"/>
    <n v="529035"/>
    <n v="176328"/>
    <x v="17"/>
    <d v="2012-02-06T00:00:00"/>
    <s v=""/>
    <n v="2"/>
    <n v="9"/>
    <n v="7"/>
    <s v="Demolition of existing public house building. Redevelopment of the site to provide a five-storey building with shops and a cafe/community area on the ground floor and nine flats above with balconies/terraces, with 10 basement parking spaces."/>
    <s v="PF"/>
    <s v="23/07/2010"/>
    <s v="13/10/2010"/>
    <x v="0"/>
    <s v="Nil"/>
    <s v=""/>
    <s v="BF"/>
    <x v="0"/>
    <s v="n/a"/>
    <x v="1"/>
    <n v="3.3000000000000002E-2"/>
    <d v="2012-02-06T00:00:00"/>
    <x v="0"/>
    <m/>
    <x v="1"/>
    <s v="P"/>
    <m/>
    <n v="1"/>
    <n v="9"/>
    <n v="0"/>
    <n v="2"/>
    <n v="2"/>
    <n v="3"/>
    <n v="0"/>
    <n v="0"/>
    <n v="0"/>
    <n v="0"/>
    <n v="2"/>
    <n v="2"/>
    <n v="3"/>
    <n v="0"/>
    <n v="0"/>
    <n v="0"/>
    <n v="0"/>
    <n v="0"/>
    <n v="0"/>
    <n v="0"/>
    <n v="0"/>
    <n v="0"/>
    <n v="0"/>
    <n v="0"/>
    <n v="0"/>
    <n v="0"/>
    <n v="0"/>
    <n v="0"/>
    <n v="0"/>
    <n v="0"/>
    <s v="Assumption"/>
    <n v="0"/>
    <n v="3.5"/>
    <n v="3.5"/>
    <n v="0"/>
    <n v="0"/>
    <n v="0"/>
    <n v="0"/>
    <n v="0"/>
    <n v="0"/>
    <n v="0"/>
    <n v="0"/>
    <n v="0"/>
    <n v="0"/>
    <n v="0"/>
    <n v="0"/>
    <n v="0"/>
    <n v="0"/>
    <n v="0"/>
    <n v="0"/>
    <n v="0"/>
    <n v="0"/>
    <n v="0"/>
    <n v="7"/>
    <n v="7"/>
    <n v="3.5"/>
    <n v="3.5"/>
    <n v="2"/>
    <s v="Y"/>
    <x v="0"/>
    <x v="1"/>
    <x v="0"/>
    <x v="0"/>
    <x v="0"/>
  </r>
  <r>
    <x v="1"/>
    <s v="2010/1310"/>
    <s v="8a"/>
    <s v=""/>
    <s v="Land adjoining 8"/>
    <s v=""/>
    <s v="Glentanner Way"/>
    <s v="SW17"/>
    <s v="0PQ"/>
    <n v="526567"/>
    <n v="172108"/>
    <x v="12"/>
    <d v="2014-03-31T00:00:00"/>
    <s v=""/>
    <n v="0"/>
    <n v="1"/>
    <n v="1"/>
    <s v="Erection of two-storey house adjoining No. 8."/>
    <s v="PF"/>
    <s v="30/03/2010"/>
    <s v="12/05/2010"/>
    <x v="0"/>
    <s v="Nil"/>
    <s v=""/>
    <s v="Gdn"/>
    <x v="0"/>
    <s v="n/a"/>
    <x v="1"/>
    <n v="1.0999999999999999E-2"/>
    <d v="2014-03-31T00:00:00"/>
    <x v="0"/>
    <m/>
    <x v="1"/>
    <s v="P"/>
    <m/>
    <m/>
    <m/>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10/1860"/>
    <s v=""/>
    <s v=""/>
    <s v="Land rear of 143"/>
    <s v=""/>
    <s v="Lower Richmond Road"/>
    <s v="SW15"/>
    <s v="1EZ"/>
    <n v="523502"/>
    <n v="175832"/>
    <x v="13"/>
    <d v="2015-03-31T00:00:00"/>
    <s v=""/>
    <n v="0"/>
    <n v="1"/>
    <n v="1"/>
    <s v="Demolition of existing garage. Erection of single-storey side and rear extensions and part conversion of ground floor shop to provide one-bedroom flat."/>
    <s v="PF"/>
    <s v="30/04/2010"/>
    <s v="28/06/2010"/>
    <x v="0"/>
    <s v="Nil"/>
    <s v=""/>
    <s v="BF"/>
    <x v="3"/>
    <s v="n/a"/>
    <x v="9"/>
    <n v="6.0000000000000001E-3"/>
    <d v="2015-03-31T00:00:00"/>
    <x v="1"/>
    <m/>
    <x v="1"/>
    <s v="P"/>
    <m/>
    <m/>
    <m/>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0/1925"/>
    <s v="16a"/>
    <s v=""/>
    <s v="Site of former Coach House adj. 16"/>
    <s v=""/>
    <s v="Seymour Road"/>
    <s v="SW15"/>
    <s v="5JA"/>
    <n v="525021"/>
    <n v="174084"/>
    <x v="8"/>
    <d v="2010-08-23T00:00:00"/>
    <s v=""/>
    <n v="0"/>
    <n v="1"/>
    <n v="1"/>
    <s v="Erection of part single, part two-storey (plus accommodation at roof level) semi-detached house in place of demolished coach house. Erection of new boundary wall and pillars to front boundary. Revisions to pp granted 26/05/09 ref 2009/0688 to include omis"/>
    <s v="PF"/>
    <s v="11/05/2010"/>
    <s v="23/08/2010"/>
    <x v="0"/>
    <s v="Nil"/>
    <s v=""/>
    <s v="BF"/>
    <x v="0"/>
    <s v="n/a"/>
    <x v="1"/>
    <n v="4.3999999999999997E-2"/>
    <d v="2010-08-23T00:00:00"/>
    <x v="0"/>
    <m/>
    <x v="1"/>
    <s v="P"/>
    <m/>
    <m/>
    <m/>
    <n v="0"/>
    <n v="0"/>
    <n v="0"/>
    <n v="0"/>
    <n v="1"/>
    <n v="0"/>
    <n v="0"/>
    <n v="0"/>
    <n v="0"/>
    <n v="0"/>
    <n v="0"/>
    <n v="0"/>
    <n v="0"/>
    <n v="0"/>
    <n v="0"/>
    <n v="0"/>
    <n v="0"/>
    <n v="0"/>
    <n v="1"/>
    <n v="0"/>
    <n v="0"/>
    <n v="0"/>
    <n v="0"/>
    <n v="0"/>
    <n v="0"/>
    <n v="0"/>
    <n v="0"/>
    <n v="0"/>
    <s v="Assumption"/>
    <n v="0"/>
    <n v="0.5"/>
    <n v="0.5"/>
    <n v="0"/>
    <n v="0"/>
    <n v="0"/>
    <n v="0"/>
    <n v="0"/>
    <n v="0"/>
    <n v="0"/>
    <n v="0"/>
    <n v="0"/>
    <n v="0"/>
    <n v="0"/>
    <n v="0"/>
    <n v="0"/>
    <n v="0"/>
    <n v="0"/>
    <n v="0"/>
    <n v="0"/>
    <n v="0"/>
    <n v="0"/>
    <n v="1"/>
    <n v="1"/>
    <n v="0.5"/>
    <n v="0.5"/>
    <n v="2"/>
    <m/>
    <x v="0"/>
    <x v="0"/>
    <x v="0"/>
    <x v="0"/>
    <x v="0"/>
  </r>
  <r>
    <x v="1"/>
    <s v="2010/1981"/>
    <s v=""/>
    <s v=""/>
    <s v="Land at"/>
    <s v="179"/>
    <s v="Trevelyan Road"/>
    <s v="SW17"/>
    <s v="9LP"/>
    <n v="527686"/>
    <n v="170779"/>
    <x v="1"/>
    <d v="2013-10-30T00:00:00"/>
    <s v=""/>
    <n v="0"/>
    <n v="2"/>
    <n v="2"/>
    <s v="Construction of a three-storey building to form two self contained flats."/>
    <s v="PF"/>
    <s v="19/05/2010"/>
    <s v="27/07/2010"/>
    <x v="0"/>
    <s v="Nil"/>
    <s v=""/>
    <s v="BF"/>
    <x v="0"/>
    <s v="n/a"/>
    <x v="1"/>
    <n v="1.9E-2"/>
    <d v="2013-10-30T00:00:00"/>
    <x v="0"/>
    <m/>
    <x v="1"/>
    <s v="P"/>
    <m/>
    <n v="0"/>
    <n v="0"/>
    <n v="0"/>
    <n v="0"/>
    <n v="1"/>
    <n v="1"/>
    <n v="0"/>
    <n v="0"/>
    <n v="0"/>
    <n v="0"/>
    <n v="0"/>
    <n v="1"/>
    <n v="1"/>
    <n v="0"/>
    <n v="0"/>
    <n v="0"/>
    <n v="0"/>
    <n v="0"/>
    <n v="0"/>
    <n v="0"/>
    <n v="0"/>
    <n v="0"/>
    <n v="0"/>
    <n v="0"/>
    <n v="0"/>
    <n v="0"/>
    <n v="0"/>
    <n v="0"/>
    <n v="0"/>
    <n v="0"/>
    <s v="Assumption"/>
    <n v="0"/>
    <n v="1"/>
    <n v="1"/>
    <n v="0"/>
    <n v="0"/>
    <n v="0"/>
    <n v="0"/>
    <n v="0"/>
    <n v="0"/>
    <n v="0"/>
    <n v="0"/>
    <n v="0"/>
    <n v="0"/>
    <n v="0"/>
    <n v="0"/>
    <n v="0"/>
    <n v="0"/>
    <n v="0"/>
    <n v="0"/>
    <n v="0"/>
    <n v="0"/>
    <n v="0"/>
    <n v="2"/>
    <n v="2"/>
    <n v="1"/>
    <n v="1"/>
    <n v="2"/>
    <s v="Y"/>
    <x v="0"/>
    <x v="0"/>
    <x v="0"/>
    <x v="0"/>
    <x v="0"/>
  </r>
  <r>
    <x v="1"/>
    <s v="2010/2103"/>
    <s v="Unit 1"/>
    <s v=""/>
    <s v="Tooting Post Office"/>
    <s v="2-4"/>
    <s v="Gatton Road"/>
    <s v="SW17"/>
    <s v="0SQ"/>
    <n v="527531"/>
    <n v="171706"/>
    <x v="10"/>
    <d v="2013-10-25T00:00:00"/>
    <s v=""/>
    <n v="0"/>
    <n v="8"/>
    <n v="8"/>
    <s v="Construction of extensions to provide a new second floor level to the building and a three-storey side extension. Conversion of the first and second floors to 8 flats, with provision of a roof terrace on the top of the extended building; balconies and ass"/>
    <s v="PF"/>
    <s v="19/05/2010"/>
    <s v="15/07/2011"/>
    <x v="0"/>
    <s v="Nil"/>
    <s v=""/>
    <s v="BF"/>
    <x v="3"/>
    <s v="n/a"/>
    <x v="6"/>
    <n v="4.8000000000000001E-2"/>
    <d v="2013-10-25T00:00:00"/>
    <x v="0"/>
    <m/>
    <x v="1"/>
    <s v="P"/>
    <m/>
    <m/>
    <m/>
    <n v="0"/>
    <n v="0"/>
    <n v="8"/>
    <n v="0"/>
    <n v="0"/>
    <n v="0"/>
    <n v="0"/>
    <n v="0"/>
    <n v="0"/>
    <n v="8"/>
    <n v="0"/>
    <n v="0"/>
    <n v="0"/>
    <n v="0"/>
    <n v="0"/>
    <n v="0"/>
    <n v="0"/>
    <n v="0"/>
    <n v="0"/>
    <n v="0"/>
    <n v="0"/>
    <n v="0"/>
    <n v="0"/>
    <n v="0"/>
    <n v="0"/>
    <n v="0"/>
    <n v="0"/>
    <n v="0"/>
    <s v="Assumption"/>
    <n v="0"/>
    <n v="4"/>
    <n v="4"/>
    <n v="0"/>
    <n v="0"/>
    <n v="0"/>
    <n v="0"/>
    <n v="0"/>
    <n v="0"/>
    <n v="0"/>
    <n v="0"/>
    <n v="0"/>
    <n v="0"/>
    <n v="0"/>
    <n v="0"/>
    <n v="0"/>
    <n v="0"/>
    <n v="0"/>
    <n v="0"/>
    <n v="0"/>
    <n v="0"/>
    <n v="0"/>
    <n v="8"/>
    <n v="8"/>
    <n v="4"/>
    <n v="4"/>
    <n v="2"/>
    <s v="Y"/>
    <x v="1"/>
    <x v="0"/>
    <x v="0"/>
    <x v="0"/>
    <x v="0"/>
  </r>
  <r>
    <x v="1"/>
    <s v="2010/2280"/>
    <s v=""/>
    <s v=""/>
    <s v=""/>
    <s v="312-320"/>
    <s v="Earlsfield Road"/>
    <s v="SW18"/>
    <s v="3EJ"/>
    <n v="526048"/>
    <n v="173206"/>
    <x v="12"/>
    <d v="2014-03-31T00:00:00"/>
    <s v=""/>
    <n v="0"/>
    <n v="6"/>
    <n v="6"/>
    <s v="Erection of a three storey building to provide 3 x 1-bed and 3 x 2-bed flats (including one wheelchair unit) with cycle parking, one disabled parking space and refuse store accessed from Algarve Road."/>
    <s v="PF"/>
    <s v="24/06/2010"/>
    <s v="24/08/2010"/>
    <x v="0"/>
    <s v="Nil"/>
    <s v=""/>
    <s v="BF"/>
    <x v="0"/>
    <s v="n/a"/>
    <x v="1"/>
    <n v="3.4000000000000002E-2"/>
    <d v="2014-03-31T00:00:00"/>
    <x v="0"/>
    <m/>
    <x v="2"/>
    <s v="HASR"/>
    <m/>
    <n v="1"/>
    <n v="1"/>
    <n v="0"/>
    <n v="3"/>
    <n v="3"/>
    <n v="0"/>
    <n v="0"/>
    <n v="0"/>
    <n v="0"/>
    <n v="0"/>
    <n v="3"/>
    <n v="3"/>
    <n v="0"/>
    <n v="0"/>
    <n v="0"/>
    <n v="0"/>
    <n v="0"/>
    <n v="0"/>
    <n v="0"/>
    <n v="0"/>
    <n v="0"/>
    <n v="0"/>
    <n v="0"/>
    <n v="0"/>
    <n v="0"/>
    <n v="0"/>
    <n v="0"/>
    <n v="0"/>
    <n v="0"/>
    <n v="0"/>
    <s v="Assumption"/>
    <n v="0"/>
    <n v="3"/>
    <n v="3"/>
    <n v="0"/>
    <n v="0"/>
    <n v="0"/>
    <n v="0"/>
    <n v="0"/>
    <n v="0"/>
    <n v="0"/>
    <n v="0"/>
    <n v="0"/>
    <n v="0"/>
    <n v="0"/>
    <n v="0"/>
    <n v="0"/>
    <n v="0"/>
    <n v="0"/>
    <n v="0"/>
    <n v="0"/>
    <n v="0"/>
    <n v="0"/>
    <n v="6"/>
    <n v="6"/>
    <n v="3"/>
    <n v="3"/>
    <n v="2"/>
    <m/>
    <x v="0"/>
    <x v="0"/>
    <x v="0"/>
    <x v="0"/>
    <x v="1"/>
  </r>
  <r>
    <x v="1"/>
    <s v="2010/3254"/>
    <s v=""/>
    <s v=""/>
    <s v=""/>
    <s v="5"/>
    <s v="Roehampton High Street"/>
    <s v="SW15"/>
    <s v="4HL"/>
    <n v="522375"/>
    <n v="173834"/>
    <x v="19"/>
    <d v="2014-03-31T00:00:00"/>
    <s v=""/>
    <n v="1"/>
    <n v="3"/>
    <n v="2"/>
    <s v="Demolition of two-storey building. Erection of three-storey building to provide a retail kiosk and three residential units (all designated Affordable)."/>
    <s v="PFLA"/>
    <s v="29/07/2010"/>
    <s v="31/03/2011"/>
    <x v="0"/>
    <s v="Nil"/>
    <s v=""/>
    <s v="BF"/>
    <x v="0"/>
    <s v="n/a"/>
    <x v="1"/>
    <n v="1.2E-2"/>
    <d v="2014-03-31T00:00:00"/>
    <x v="0"/>
    <m/>
    <x v="2"/>
    <s v="HASR"/>
    <m/>
    <m/>
    <m/>
    <n v="0"/>
    <n v="1"/>
    <n v="1"/>
    <n v="0"/>
    <n v="0"/>
    <n v="0"/>
    <n v="0"/>
    <n v="0"/>
    <n v="2"/>
    <n v="1"/>
    <n v="0"/>
    <n v="0"/>
    <n v="0"/>
    <n v="0"/>
    <n v="0"/>
    <n v="-1"/>
    <n v="0"/>
    <n v="0"/>
    <n v="0"/>
    <n v="0"/>
    <n v="0"/>
    <n v="0"/>
    <n v="0"/>
    <n v="0"/>
    <n v="0"/>
    <n v="0"/>
    <n v="0"/>
    <n v="0"/>
    <s v="Assumption"/>
    <n v="0"/>
    <n v="1"/>
    <n v="1"/>
    <n v="0"/>
    <n v="0"/>
    <n v="0"/>
    <n v="0"/>
    <n v="0"/>
    <n v="0"/>
    <n v="0"/>
    <n v="0"/>
    <n v="0"/>
    <n v="0"/>
    <n v="0"/>
    <n v="0"/>
    <n v="0"/>
    <n v="0"/>
    <n v="0"/>
    <n v="0"/>
    <n v="0"/>
    <n v="0"/>
    <n v="0"/>
    <n v="2"/>
    <n v="2"/>
    <n v="1"/>
    <n v="1"/>
    <n v="2"/>
    <s v="Y"/>
    <x v="0"/>
    <x v="0"/>
    <x v="0"/>
    <x v="0"/>
    <x v="0"/>
  </r>
  <r>
    <x v="1"/>
    <s v="2010/4428"/>
    <s v=""/>
    <s v=""/>
    <s v=""/>
    <s v="71"/>
    <s v="Princes Way"/>
    <s v="SW19"/>
    <s v="6HY"/>
    <n v="524356"/>
    <n v="172782"/>
    <x v="15"/>
    <d v="2014-03-31T00:00:00"/>
    <s v=""/>
    <n v="1"/>
    <n v="1"/>
    <n v="0"/>
    <s v="Demolition of existing house. Erection of two-storey house with basement, single-storey rear element and internal garage. Provision of off-street parking. (Amendment to planning permission ref: 2009/3276 dated 09/12/2009 to include a basement)"/>
    <s v="PF"/>
    <s v="16/11/2010"/>
    <s v="11/02/2011"/>
    <x v="0"/>
    <s v="Nil"/>
    <s v=""/>
    <s v="BF"/>
    <x v="0"/>
    <s v="n/a"/>
    <x v="1"/>
    <n v="6.2E-2"/>
    <d v="2014-03-31T00:00:00"/>
    <x v="0"/>
    <m/>
    <x v="1"/>
    <s v="P"/>
    <m/>
    <m/>
    <m/>
    <n v="0"/>
    <n v="0"/>
    <n v="0"/>
    <n v="0"/>
    <n v="1"/>
    <n v="0"/>
    <n v="-1"/>
    <n v="0"/>
    <n v="0"/>
    <n v="0"/>
    <n v="0"/>
    <n v="0"/>
    <n v="0"/>
    <n v="0"/>
    <n v="0"/>
    <n v="0"/>
    <n v="0"/>
    <n v="0"/>
    <n v="1"/>
    <n v="0"/>
    <n v="-1"/>
    <n v="0"/>
    <n v="0"/>
    <n v="0"/>
    <n v="0"/>
    <n v="0"/>
    <n v="0"/>
    <n v="0"/>
    <m/>
    <n v="0"/>
    <n v="0"/>
    <n v="0"/>
    <n v="0"/>
    <n v="0"/>
    <n v="0"/>
    <n v="0"/>
    <n v="0"/>
    <n v="0"/>
    <n v="0"/>
    <n v="0"/>
    <n v="0"/>
    <n v="0"/>
    <n v="0"/>
    <n v="0"/>
    <n v="0"/>
    <n v="0"/>
    <n v="0"/>
    <n v="0"/>
    <n v="0"/>
    <n v="0"/>
    <n v="0"/>
    <n v="0"/>
    <n v="0"/>
    <n v="0"/>
    <n v="0"/>
    <n v="2"/>
    <m/>
    <x v="0"/>
    <x v="0"/>
    <x v="0"/>
    <x v="0"/>
    <x v="0"/>
  </r>
  <r>
    <x v="1"/>
    <s v="2010/4520"/>
    <s v=""/>
    <s v="Core 1"/>
    <s v="Tileman House"/>
    <s v="131-133"/>
    <s v="Upper Richmond Road"/>
    <s v="SW15"/>
    <s v="2TR"/>
    <n v="524045"/>
    <n v="174982"/>
    <x v="8"/>
    <d v="2013-01-15T00:00:00"/>
    <s v=""/>
    <n v="18"/>
    <n v="56"/>
    <n v="38"/>
    <s v="Demolition of existing building.  Erection of a building between 6 and 12 storeys providing 69 flats and 2288sqm commercial floorspace (use classes A1, A2, A3 and B1) at ground and first floor levels, 54 car parking spaces at basement and 2 car club space"/>
    <s v="PFLA"/>
    <s v="03/11/2010"/>
    <s v="26/03/2012"/>
    <x v="0"/>
    <s v="Nil"/>
    <s v=""/>
    <s v="BF"/>
    <x v="0"/>
    <s v="NB"/>
    <x v="0"/>
    <n v="0.13700000000000001"/>
    <d v="2013-01-15T00:00:00"/>
    <x v="0"/>
    <m/>
    <x v="1"/>
    <s v="P"/>
    <m/>
    <m/>
    <n v="56"/>
    <n v="-8"/>
    <n v="8"/>
    <n v="35"/>
    <n v="3"/>
    <n v="0"/>
    <n v="0"/>
    <n v="0"/>
    <n v="-8"/>
    <n v="8"/>
    <n v="35"/>
    <n v="3"/>
    <n v="0"/>
    <n v="0"/>
    <n v="0"/>
    <n v="0"/>
    <n v="0"/>
    <n v="0"/>
    <n v="0"/>
    <n v="0"/>
    <n v="0"/>
    <n v="0"/>
    <n v="0"/>
    <n v="0"/>
    <n v="0"/>
    <n v="0"/>
    <n v="0"/>
    <n v="0"/>
    <n v="0"/>
    <s v="Email/Telephone Survey"/>
    <n v="0"/>
    <n v="38"/>
    <n v="0"/>
    <n v="0"/>
    <n v="0"/>
    <n v="0"/>
    <n v="0"/>
    <n v="0"/>
    <n v="0"/>
    <n v="0"/>
    <n v="0"/>
    <n v="0"/>
    <n v="0"/>
    <n v="0"/>
    <n v="0"/>
    <n v="0"/>
    <n v="0"/>
    <n v="0"/>
    <n v="0"/>
    <n v="0"/>
    <n v="0"/>
    <n v="0"/>
    <n v="38"/>
    <n v="38"/>
    <n v="0"/>
    <n v="0"/>
    <n v="3"/>
    <m/>
    <x v="2"/>
    <x v="0"/>
    <x v="0"/>
    <x v="0"/>
    <x v="0"/>
  </r>
  <r>
    <x v="1"/>
    <s v="2010/4520"/>
    <s v=""/>
    <s v="Core 2 floors 2- 5"/>
    <s v="Tileman House"/>
    <s v="131-133"/>
    <s v="Upper Richmond Road"/>
    <s v="SW15"/>
    <s v="2TR"/>
    <n v="524045"/>
    <n v="174982"/>
    <x v="8"/>
    <d v="2013-01-15T00:00:00"/>
    <s v=""/>
    <n v="0"/>
    <n v="12"/>
    <n v="12"/>
    <s v="Demolition of existing building.  Erection of a building between 6 and 12 storeys providing 69 flats and 2288sqm commercial floorspace (use classes A1, A2, A3 and B1) at ground and first floor levels, 54 car parking spaces at basement and 2 car club space"/>
    <s v="PFLA"/>
    <s v="03/11/2010"/>
    <s v="26/03/2012"/>
    <x v="0"/>
    <s v="Nil"/>
    <s v=""/>
    <s v="BF"/>
    <x v="0"/>
    <s v="NB"/>
    <x v="0"/>
    <n v="2.8000000000000001E-2"/>
    <d v="2013-01-15T00:00:00"/>
    <x v="0"/>
    <m/>
    <x v="0"/>
    <s v="HASO"/>
    <m/>
    <n v="1"/>
    <n v="12"/>
    <n v="0"/>
    <n v="8"/>
    <n v="4"/>
    <n v="0"/>
    <n v="0"/>
    <n v="0"/>
    <n v="0"/>
    <n v="0"/>
    <n v="8"/>
    <n v="4"/>
    <n v="0"/>
    <n v="0"/>
    <n v="0"/>
    <n v="0"/>
    <n v="0"/>
    <n v="0"/>
    <n v="0"/>
    <n v="0"/>
    <n v="0"/>
    <n v="0"/>
    <n v="0"/>
    <n v="0"/>
    <n v="0"/>
    <n v="0"/>
    <n v="0"/>
    <n v="0"/>
    <n v="0"/>
    <n v="0"/>
    <s v="Email/Telephone Survey"/>
    <n v="0"/>
    <n v="6"/>
    <n v="6"/>
    <n v="0"/>
    <n v="0"/>
    <n v="0"/>
    <n v="0"/>
    <n v="0"/>
    <n v="0"/>
    <n v="0"/>
    <n v="0"/>
    <n v="0"/>
    <n v="0"/>
    <n v="0"/>
    <n v="0"/>
    <n v="0"/>
    <n v="0"/>
    <n v="0"/>
    <n v="0"/>
    <n v="0"/>
    <n v="0"/>
    <n v="0"/>
    <n v="12"/>
    <n v="12"/>
    <n v="6"/>
    <n v="6"/>
    <n v="2"/>
    <m/>
    <x v="2"/>
    <x v="0"/>
    <x v="0"/>
    <x v="0"/>
    <x v="0"/>
  </r>
  <r>
    <x v="1"/>
    <s v="2010/4991"/>
    <s v=""/>
    <s v=""/>
    <s v="Garage site"/>
    <s v=""/>
    <s v="Coleridge Close"/>
    <s v="SW8"/>
    <s v="3ES"/>
    <n v="528963"/>
    <n v="176286"/>
    <x v="17"/>
    <d v="2013-02-01T00:00:00"/>
    <s v=""/>
    <n v="0"/>
    <n v="2"/>
    <n v="2"/>
    <s v="Demolition of existing garages. Erection of 2, three-storey semi-detached houses (top floor in roof) with 1 parking space at the rear (outline)."/>
    <s v="PO"/>
    <s v="21/04/2011"/>
    <s v="21/07/2011"/>
    <x v="0"/>
    <s v="Nil"/>
    <s v=""/>
    <s v="BF"/>
    <x v="0"/>
    <s v="n/a"/>
    <x v="1"/>
    <n v="2.1999999999999999E-2"/>
    <d v="2013-02-01T00:00:00"/>
    <x v="0"/>
    <m/>
    <x v="1"/>
    <s v="P"/>
    <m/>
    <n v="0"/>
    <n v="2"/>
    <n v="0"/>
    <n v="0"/>
    <n v="0"/>
    <n v="2"/>
    <n v="0"/>
    <n v="0"/>
    <n v="0"/>
    <n v="0"/>
    <n v="0"/>
    <n v="0"/>
    <n v="0"/>
    <n v="0"/>
    <n v="0"/>
    <n v="0"/>
    <n v="0"/>
    <n v="0"/>
    <n v="0"/>
    <n v="2"/>
    <n v="0"/>
    <n v="0"/>
    <n v="0"/>
    <n v="0"/>
    <n v="0"/>
    <n v="0"/>
    <n v="0"/>
    <n v="0"/>
    <n v="0"/>
    <n v="0"/>
    <s v="Assumption"/>
    <n v="0"/>
    <n v="1"/>
    <n v="1"/>
    <n v="0"/>
    <n v="0"/>
    <n v="0"/>
    <n v="0"/>
    <n v="0"/>
    <n v="0"/>
    <n v="0"/>
    <n v="0"/>
    <n v="0"/>
    <n v="0"/>
    <n v="0"/>
    <n v="0"/>
    <n v="0"/>
    <n v="0"/>
    <n v="0"/>
    <n v="0"/>
    <n v="0"/>
    <n v="0"/>
    <n v="0"/>
    <n v="2"/>
    <n v="2"/>
    <n v="1"/>
    <n v="1"/>
    <n v="2"/>
    <s v="Y"/>
    <x v="0"/>
    <x v="0"/>
    <x v="0"/>
    <x v="0"/>
    <x v="0"/>
  </r>
  <r>
    <x v="1"/>
    <s v="2010/5483"/>
    <s v="Putney Plaza / Oracle"/>
    <s v="Block A"/>
    <s v="Putney Place"/>
    <s v="84-88"/>
    <s v="Upper Richmond Road"/>
    <s v="SW15"/>
    <s v="2ST"/>
    <n v="524420"/>
    <n v="174916"/>
    <x v="8"/>
    <d v="2014-03-31T00:00:00"/>
    <s v=""/>
    <n v="0"/>
    <n v="40"/>
    <n v="40"/>
    <s v="Demolition of existing office buildings (class B1a) and redevelopment to comprise of the erection of 4 buildings ranging in height from 11-storeys (up to 40.6m), 8-storeys (up to 30.2m), 5-storeys (up to 19.5m) and 7-storeys (up to 25.7m) to provide a mix"/>
    <s v="PFLA"/>
    <s v="07/01/2011"/>
    <s v="30/03/2012"/>
    <x v="0"/>
    <s v="Nil"/>
    <s v=""/>
    <s v="BF"/>
    <x v="0"/>
    <s v="NB"/>
    <x v="0"/>
    <n v="5.0999999999999997E-2"/>
    <d v="2014-03-31T00:00:00"/>
    <x v="0"/>
    <m/>
    <x v="1"/>
    <s v="P"/>
    <m/>
    <n v="4"/>
    <n v="40"/>
    <n v="0"/>
    <n v="14"/>
    <n v="22"/>
    <n v="4"/>
    <n v="0"/>
    <n v="0"/>
    <n v="0"/>
    <n v="0"/>
    <n v="14"/>
    <n v="22"/>
    <n v="4"/>
    <n v="0"/>
    <n v="0"/>
    <n v="0"/>
    <n v="0"/>
    <n v="0"/>
    <n v="0"/>
    <n v="0"/>
    <n v="0"/>
    <n v="0"/>
    <n v="0"/>
    <n v="0"/>
    <n v="0"/>
    <n v="0"/>
    <n v="0"/>
    <n v="0"/>
    <n v="0"/>
    <n v="0"/>
    <s v="Housing Department"/>
    <n v="0"/>
    <n v="0"/>
    <n v="20"/>
    <n v="20"/>
    <n v="0"/>
    <n v="0"/>
    <n v="0"/>
    <n v="0"/>
    <n v="0"/>
    <n v="0"/>
    <n v="0"/>
    <n v="0"/>
    <n v="0"/>
    <n v="0"/>
    <n v="0"/>
    <n v="0"/>
    <n v="0"/>
    <n v="0"/>
    <n v="0"/>
    <n v="0"/>
    <n v="0"/>
    <n v="0"/>
    <n v="40"/>
    <n v="40"/>
    <n v="40"/>
    <n v="40"/>
    <n v="3"/>
    <m/>
    <x v="2"/>
    <x v="0"/>
    <x v="0"/>
    <x v="0"/>
    <x v="0"/>
  </r>
  <r>
    <x v="1"/>
    <s v="2010/5483"/>
    <s v="Putney Plaza / Oracle"/>
    <s v="Block B"/>
    <s v="Putney Place"/>
    <s v="84-88"/>
    <s v="Upper Richmond Road"/>
    <s v="SW15"/>
    <s v="2ST"/>
    <n v="524420"/>
    <n v="174916"/>
    <x v="8"/>
    <d v="2014-03-31T00:00:00"/>
    <s v=""/>
    <n v="0"/>
    <n v="55"/>
    <n v="55"/>
    <s v="Demolition of existing office buildings (class B1a) and redevelopment to comprise of the erection of 4 buildings ranging in height from 11-storeys (up to 40.6m), 8-storeys (up to 30.2m), 5-storeys (up to 19.5m) and 7-storeys (up to 25.7m) to provide a mix"/>
    <s v="PFLA"/>
    <s v="07/01/2011"/>
    <s v="30/03/2012"/>
    <x v="0"/>
    <s v="Nil"/>
    <s v=""/>
    <s v="BF"/>
    <x v="0"/>
    <s v="NB"/>
    <x v="0"/>
    <n v="5.0999999999999997E-2"/>
    <d v="2014-03-31T00:00:00"/>
    <x v="0"/>
    <m/>
    <x v="1"/>
    <s v="P"/>
    <m/>
    <n v="6"/>
    <n v="57"/>
    <n v="0"/>
    <n v="10"/>
    <n v="44"/>
    <n v="1"/>
    <n v="0"/>
    <n v="0"/>
    <n v="0"/>
    <n v="0"/>
    <n v="10"/>
    <n v="44"/>
    <n v="1"/>
    <n v="0"/>
    <n v="0"/>
    <n v="0"/>
    <n v="0"/>
    <n v="0"/>
    <n v="0"/>
    <n v="0"/>
    <n v="0"/>
    <n v="0"/>
    <n v="0"/>
    <n v="0"/>
    <n v="0"/>
    <n v="0"/>
    <n v="0"/>
    <n v="0"/>
    <n v="0"/>
    <n v="0"/>
    <s v="Housing Department"/>
    <n v="0"/>
    <n v="0"/>
    <n v="27.5"/>
    <n v="27.5"/>
    <n v="0"/>
    <n v="0"/>
    <n v="0"/>
    <n v="0"/>
    <n v="0"/>
    <n v="0"/>
    <n v="0"/>
    <n v="0"/>
    <n v="0"/>
    <n v="0"/>
    <n v="0"/>
    <n v="0"/>
    <n v="0"/>
    <n v="0"/>
    <n v="0"/>
    <n v="0"/>
    <n v="0"/>
    <n v="0"/>
    <n v="55"/>
    <n v="55"/>
    <n v="55"/>
    <n v="55"/>
    <n v="3"/>
    <m/>
    <x v="2"/>
    <x v="0"/>
    <x v="0"/>
    <x v="0"/>
    <x v="0"/>
  </r>
  <r>
    <x v="1"/>
    <s v="2010/5483"/>
    <s v="Putney Plaza / Oracle"/>
    <s v="Block C"/>
    <s v="Putney Place"/>
    <s v="84-88"/>
    <s v="Upper Richmond Road"/>
    <s v="SW15"/>
    <s v="2ST"/>
    <n v="524420"/>
    <n v="174916"/>
    <x v="8"/>
    <d v="2014-03-31T00:00:00"/>
    <s v=""/>
    <n v="0"/>
    <n v="17"/>
    <n v="17"/>
    <s v="Demolition of existing office buildings (class B1a) and redevelopment to comprise of the erection of 4 buildings ranging in height from 11-storeys (up to 40.6m), 8-storeys (up to 30.2m), 5-storeys (up to 19.5m) and 7-storeys (up to 25.7m) to provide a mix"/>
    <s v="PFLA"/>
    <s v="07/01/2011"/>
    <s v="30/03/2012"/>
    <x v="0"/>
    <s v="Nil"/>
    <s v=""/>
    <s v="BF"/>
    <x v="0"/>
    <s v="NB"/>
    <x v="0"/>
    <n v="5.0999999999999997E-2"/>
    <d v="2014-03-31T00:00:00"/>
    <x v="0"/>
    <m/>
    <x v="1"/>
    <s v="P"/>
    <m/>
    <n v="2"/>
    <n v="17"/>
    <n v="0"/>
    <n v="0"/>
    <n v="15"/>
    <n v="2"/>
    <n v="0"/>
    <n v="0"/>
    <n v="0"/>
    <n v="0"/>
    <n v="0"/>
    <n v="15"/>
    <n v="2"/>
    <n v="0"/>
    <n v="0"/>
    <n v="0"/>
    <n v="0"/>
    <n v="0"/>
    <n v="0"/>
    <n v="0"/>
    <n v="0"/>
    <n v="0"/>
    <n v="0"/>
    <n v="0"/>
    <n v="0"/>
    <n v="0"/>
    <n v="0"/>
    <n v="0"/>
    <n v="0"/>
    <n v="0"/>
    <s v="Housing Department"/>
    <n v="0"/>
    <n v="0"/>
    <n v="8.5"/>
    <n v="8.5"/>
    <n v="0"/>
    <n v="0"/>
    <n v="0"/>
    <n v="0"/>
    <n v="0"/>
    <n v="0"/>
    <n v="0"/>
    <n v="0"/>
    <n v="0"/>
    <n v="0"/>
    <n v="0"/>
    <n v="0"/>
    <n v="0"/>
    <n v="0"/>
    <n v="0"/>
    <n v="0"/>
    <n v="0"/>
    <n v="0"/>
    <n v="17"/>
    <n v="17"/>
    <n v="17"/>
    <n v="17"/>
    <n v="2"/>
    <m/>
    <x v="2"/>
    <x v="0"/>
    <x v="0"/>
    <x v="0"/>
    <x v="0"/>
  </r>
  <r>
    <x v="1"/>
    <s v="2010/5483"/>
    <s v="Putney Plaza / Oracle"/>
    <s v="Block D"/>
    <s v="Putney Place"/>
    <s v="84-88"/>
    <s v="Upper Richmond Road"/>
    <s v="SW15"/>
    <s v="2ST"/>
    <n v="524420"/>
    <n v="174916"/>
    <x v="8"/>
    <d v="2014-03-31T00:00:00"/>
    <s v=""/>
    <n v="0"/>
    <n v="34"/>
    <n v="34"/>
    <s v="Demolition of existing office buildings (class B1a) and redevelopment to comprise of the erection of 4 buildings ranging in height from 11-storeys (up to 40.6m), 8-storeys (up to 30.2m), 5-storeys (up to 19.5m) and 7-storeys (up to 25.7m) to provide a mix"/>
    <s v="PFLA"/>
    <s v="07/01/2011"/>
    <s v="30/03/2012"/>
    <x v="0"/>
    <s v="Nil"/>
    <s v=""/>
    <s v="BF"/>
    <x v="0"/>
    <s v="NB"/>
    <x v="0"/>
    <n v="5.8000000000000003E-2"/>
    <d v="2014-03-31T00:00:00"/>
    <x v="0"/>
    <m/>
    <x v="0"/>
    <s v="HASO"/>
    <m/>
    <n v="3"/>
    <n v="34"/>
    <n v="0"/>
    <n v="12"/>
    <n v="15"/>
    <n v="7"/>
    <n v="0"/>
    <n v="0"/>
    <n v="0"/>
    <n v="0"/>
    <n v="12"/>
    <n v="15"/>
    <n v="7"/>
    <n v="0"/>
    <n v="0"/>
    <n v="0"/>
    <n v="0"/>
    <n v="0"/>
    <n v="0"/>
    <n v="0"/>
    <n v="0"/>
    <n v="0"/>
    <n v="0"/>
    <n v="0"/>
    <n v="0"/>
    <n v="0"/>
    <n v="0"/>
    <n v="0"/>
    <n v="0"/>
    <n v="0"/>
    <s v="Housing Department"/>
    <n v="0"/>
    <n v="0"/>
    <n v="17"/>
    <n v="17"/>
    <n v="0"/>
    <n v="0"/>
    <n v="0"/>
    <n v="0"/>
    <n v="0"/>
    <n v="0"/>
    <n v="0"/>
    <n v="0"/>
    <n v="0"/>
    <n v="0"/>
    <n v="0"/>
    <n v="0"/>
    <n v="0"/>
    <n v="0"/>
    <n v="0"/>
    <n v="0"/>
    <n v="0"/>
    <n v="0"/>
    <n v="34"/>
    <n v="34"/>
    <n v="34"/>
    <n v="34"/>
    <n v="3"/>
    <m/>
    <x v="2"/>
    <x v="0"/>
    <x v="0"/>
    <x v="0"/>
    <x v="0"/>
  </r>
  <r>
    <x v="1"/>
    <s v="2011/0207"/>
    <s v=""/>
    <s v=""/>
    <s v="Garage rear of 114"/>
    <s v=""/>
    <s v="St Anns Hill"/>
    <s v="SW18"/>
    <s v="2RR"/>
    <n v="526093"/>
    <n v="174219"/>
    <x v="5"/>
    <d v="2015-03-31T00:00:00"/>
    <s v=""/>
    <n v="0"/>
    <n v="1"/>
    <n v="1"/>
    <s v="Alterations to garage in rear garden including first floor level extension within roof with French doors and safety railings fronting Pentland Street in connection with use as a 1-bedroom house."/>
    <s v="RP"/>
    <s v="04/02/2011"/>
    <s v="29/03/2011"/>
    <x v="0"/>
    <s v="APG"/>
    <s v="30/11/2011"/>
    <s v="Gdn"/>
    <x v="2"/>
    <s v="n/a"/>
    <x v="11"/>
    <n v="3.0000000000000001E-3"/>
    <d v="2015-03-31T00:00:00"/>
    <x v="1"/>
    <m/>
    <x v="1"/>
    <s v="P"/>
    <m/>
    <m/>
    <m/>
    <n v="0"/>
    <n v="1"/>
    <n v="0"/>
    <n v="0"/>
    <n v="0"/>
    <n v="0"/>
    <n v="0"/>
    <n v="0"/>
    <n v="0"/>
    <n v="0"/>
    <n v="0"/>
    <n v="0"/>
    <n v="0"/>
    <n v="0"/>
    <n v="0"/>
    <n v="1"/>
    <n v="0"/>
    <n v="0"/>
    <n v="0"/>
    <n v="0"/>
    <n v="0"/>
    <n v="0"/>
    <n v="0"/>
    <n v="0"/>
    <n v="0"/>
    <n v="0"/>
    <n v="0"/>
    <n v="0"/>
    <s v="Assumption"/>
    <n v="0"/>
    <n v="0.5"/>
    <n v="0.5"/>
    <n v="0"/>
    <n v="0"/>
    <n v="0"/>
    <n v="0"/>
    <n v="0"/>
    <n v="0"/>
    <n v="0"/>
    <n v="0"/>
    <n v="0"/>
    <n v="0"/>
    <n v="0"/>
    <n v="0"/>
    <n v="0"/>
    <n v="0"/>
    <n v="0"/>
    <n v="0"/>
    <n v="0"/>
    <n v="0"/>
    <n v="0"/>
    <n v="1"/>
    <n v="1"/>
    <n v="0.5"/>
    <n v="0.5"/>
    <n v="8"/>
    <m/>
    <x v="0"/>
    <x v="0"/>
    <x v="0"/>
    <x v="0"/>
    <x v="0"/>
  </r>
  <r>
    <x v="1"/>
    <s v="2011/0243"/>
    <s v=""/>
    <s v=""/>
    <s v="School House"/>
    <s v=""/>
    <s v="Brandlehow Road"/>
    <s v="SW15"/>
    <s v="2ED"/>
    <n v="524661"/>
    <n v="175105"/>
    <x v="13"/>
    <d v="2011-04-19T00:00:00"/>
    <s v=""/>
    <n v="1"/>
    <n v="4"/>
    <n v="3"/>
    <s v="Proposed extensions, alterations and conversion of a grade 2 listed School Keepers Cottage to provide 4 maisonettes"/>
    <s v="PF"/>
    <s v="03/02/2011"/>
    <s v="19/04/2011"/>
    <x v="0"/>
    <s v="Nil"/>
    <s v=""/>
    <s v="BF"/>
    <x v="1"/>
    <s v="n/a"/>
    <x v="2"/>
    <n v="4.2999999999999997E-2"/>
    <d v="2011-04-19T00:00:00"/>
    <x v="0"/>
    <m/>
    <x v="1"/>
    <s v="P"/>
    <m/>
    <m/>
    <m/>
    <n v="0"/>
    <n v="0"/>
    <n v="4"/>
    <n v="-1"/>
    <n v="0"/>
    <n v="0"/>
    <n v="0"/>
    <n v="0"/>
    <n v="0"/>
    <n v="4"/>
    <n v="0"/>
    <n v="0"/>
    <n v="0"/>
    <n v="0"/>
    <n v="0"/>
    <n v="0"/>
    <n v="0"/>
    <n v="-1"/>
    <n v="0"/>
    <n v="0"/>
    <n v="0"/>
    <n v="0"/>
    <n v="0"/>
    <n v="0"/>
    <n v="0"/>
    <n v="0"/>
    <n v="0"/>
    <n v="0"/>
    <s v="Assumption"/>
    <n v="0"/>
    <n v="1.5"/>
    <n v="1.5"/>
    <n v="0"/>
    <n v="0"/>
    <n v="0"/>
    <n v="0"/>
    <n v="0"/>
    <n v="0"/>
    <n v="0"/>
    <n v="0"/>
    <n v="0"/>
    <n v="0"/>
    <n v="0"/>
    <n v="0"/>
    <n v="0"/>
    <n v="0"/>
    <n v="0"/>
    <n v="0"/>
    <n v="0"/>
    <n v="0"/>
    <n v="0"/>
    <n v="3"/>
    <n v="3"/>
    <n v="1.5"/>
    <n v="1.5"/>
    <n v="8"/>
    <m/>
    <x v="0"/>
    <x v="0"/>
    <x v="0"/>
    <x v="0"/>
    <x v="0"/>
  </r>
  <r>
    <x v="1"/>
    <s v="2011/0245"/>
    <s v=""/>
    <s v=""/>
    <s v="Worfield works rear of 7"/>
    <s v=""/>
    <s v="Worfield Street"/>
    <s v="SW11"/>
    <s v="4RB"/>
    <n v="527456"/>
    <n v="177135"/>
    <x v="0"/>
    <d v="2014-03-31T00:00:00"/>
    <s v=""/>
    <n v="0"/>
    <n v="1"/>
    <n v="1"/>
    <s v="Demolition of existing lock-up garages/sheds and erection of a part single, part two-storey 7 bedroom house with ancillary facilities at basement level, including 3 parking spaces accessed via car lift."/>
    <s v="PF"/>
    <s v="01/02/2011"/>
    <s v="16/05/2011"/>
    <x v="0"/>
    <s v="Nil"/>
    <s v=""/>
    <s v="BF"/>
    <x v="0"/>
    <s v="n/a"/>
    <x v="1"/>
    <n v="9.7000000000000003E-2"/>
    <d v="2014-03-31T00:00:00"/>
    <x v="0"/>
    <m/>
    <x v="1"/>
    <s v="P"/>
    <m/>
    <n v="1"/>
    <n v="1"/>
    <n v="0"/>
    <n v="0"/>
    <n v="0"/>
    <n v="0"/>
    <n v="0"/>
    <n v="1"/>
    <n v="0"/>
    <n v="0"/>
    <n v="0"/>
    <n v="0"/>
    <n v="0"/>
    <n v="0"/>
    <n v="0"/>
    <n v="0"/>
    <n v="0"/>
    <n v="0"/>
    <n v="0"/>
    <n v="0"/>
    <n v="0"/>
    <n v="1"/>
    <n v="0"/>
    <n v="0"/>
    <n v="0"/>
    <n v="0"/>
    <n v="0"/>
    <n v="0"/>
    <n v="0"/>
    <n v="0"/>
    <s v="Assumption"/>
    <n v="0"/>
    <n v="0.5"/>
    <n v="0.5"/>
    <n v="0"/>
    <n v="0"/>
    <n v="0"/>
    <n v="0"/>
    <n v="0"/>
    <n v="0"/>
    <n v="0"/>
    <n v="0"/>
    <n v="0"/>
    <n v="0"/>
    <n v="0"/>
    <n v="0"/>
    <n v="0"/>
    <n v="0"/>
    <n v="0"/>
    <n v="0"/>
    <n v="0"/>
    <n v="0"/>
    <n v="0"/>
    <n v="1"/>
    <n v="1"/>
    <n v="0.5"/>
    <n v="0.5"/>
    <n v="2"/>
    <m/>
    <x v="0"/>
    <x v="0"/>
    <x v="0"/>
    <x v="0"/>
    <x v="0"/>
  </r>
  <r>
    <x v="1"/>
    <s v="2011/0324"/>
    <s v="Battersea Reach, (former Guinness Site)"/>
    <s v="Block P Phase 3"/>
    <s v="Gargoyle Wharf"/>
    <s v=""/>
    <s v="York Road/Bridgend Road"/>
    <s v="SW18"/>
    <s v="1TP"/>
    <n v="526241"/>
    <n v="175489"/>
    <x v="0"/>
    <d v="2013-05-01T00:00:00"/>
    <s v=""/>
    <n v="0"/>
    <n v="88"/>
    <n v="88"/>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n v="0.10299999999999999"/>
    <d v="2013-05-01T00:00:00"/>
    <x v="0"/>
    <m/>
    <x v="1"/>
    <s v="P"/>
    <m/>
    <n v="8"/>
    <n v="88"/>
    <n v="0"/>
    <n v="20"/>
    <n v="38"/>
    <n v="30"/>
    <n v="0"/>
    <n v="0"/>
    <n v="0"/>
    <n v="0"/>
    <n v="20"/>
    <n v="38"/>
    <n v="30"/>
    <n v="0"/>
    <n v="0"/>
    <n v="0"/>
    <n v="0"/>
    <n v="0"/>
    <n v="0"/>
    <n v="0"/>
    <n v="0"/>
    <n v="0"/>
    <n v="0"/>
    <n v="0"/>
    <n v="0"/>
    <n v="0"/>
    <n v="0"/>
    <n v="0"/>
    <n v="0"/>
    <n v="0"/>
    <s v="Email/Telephone Survey"/>
    <n v="0"/>
    <n v="0"/>
    <n v="88"/>
    <n v="0"/>
    <n v="0"/>
    <n v="0"/>
    <n v="0"/>
    <n v="0"/>
    <n v="0"/>
    <n v="0"/>
    <n v="0"/>
    <n v="0"/>
    <n v="0"/>
    <n v="0"/>
    <n v="0"/>
    <n v="0"/>
    <n v="0"/>
    <n v="0"/>
    <n v="0"/>
    <n v="0"/>
    <n v="0"/>
    <n v="0"/>
    <n v="88"/>
    <n v="88"/>
    <n v="88"/>
    <n v="88"/>
    <n v="5"/>
    <m/>
    <x v="0"/>
    <x v="0"/>
    <x v="0"/>
    <x v="0"/>
    <x v="0"/>
  </r>
  <r>
    <x v="1"/>
    <s v="2011/0324"/>
    <s v="Battersea Reach, (former Guinness Site)"/>
    <s v="Block Q (part) Phase 1"/>
    <s v="Gargoyle Wharf"/>
    <s v=""/>
    <s v="York Road/Bridgend Road"/>
    <s v="SW18"/>
    <s v="1TP"/>
    <n v="526241"/>
    <n v="175489"/>
    <x v="0"/>
    <d v="2013-05-01T00:00:00"/>
    <s v=""/>
    <n v="0"/>
    <n v="49"/>
    <n v="49"/>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n v="0.123"/>
    <d v="2013-05-01T00:00:00"/>
    <x v="0"/>
    <m/>
    <x v="1"/>
    <s v="P"/>
    <m/>
    <n v="4"/>
    <n v="49"/>
    <n v="0"/>
    <n v="11"/>
    <n v="29"/>
    <n v="9"/>
    <n v="0"/>
    <n v="0"/>
    <n v="0"/>
    <n v="0"/>
    <n v="11"/>
    <n v="29"/>
    <n v="9"/>
    <n v="0"/>
    <n v="0"/>
    <n v="0"/>
    <n v="0"/>
    <n v="0"/>
    <n v="0"/>
    <n v="0"/>
    <n v="0"/>
    <n v="0"/>
    <n v="0"/>
    <n v="0"/>
    <n v="0"/>
    <n v="0"/>
    <n v="0"/>
    <n v="0"/>
    <n v="0"/>
    <n v="0"/>
    <s v="Email/Telephone Survey"/>
    <n v="0"/>
    <n v="49"/>
    <n v="0"/>
    <n v="0"/>
    <n v="0"/>
    <n v="0"/>
    <n v="0"/>
    <n v="0"/>
    <n v="0"/>
    <n v="0"/>
    <n v="0"/>
    <n v="0"/>
    <n v="0"/>
    <n v="0"/>
    <n v="0"/>
    <n v="0"/>
    <n v="0"/>
    <n v="0"/>
    <n v="0"/>
    <n v="0"/>
    <n v="0"/>
    <n v="0"/>
    <n v="49"/>
    <n v="49"/>
    <n v="0"/>
    <n v="0"/>
    <n v="5"/>
    <m/>
    <x v="0"/>
    <x v="0"/>
    <x v="0"/>
    <x v="0"/>
    <x v="0"/>
  </r>
  <r>
    <x v="1"/>
    <s v="2011/0324"/>
    <s v="Battersea Reach, (former Guinness Site)"/>
    <s v="Block Q (part) Phase 1"/>
    <s v="Gargoyle Wharf"/>
    <s v=""/>
    <s v="York Road/Bridgend Road"/>
    <s v="SW18"/>
    <s v="1TP"/>
    <n v="526241"/>
    <n v="175489"/>
    <x v="0"/>
    <d v="2013-05-01T00:00:00"/>
    <s v=""/>
    <n v="0"/>
    <n v="28"/>
    <n v="28"/>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n v="4.4999999999999998E-2"/>
    <d v="2013-05-01T00:00:00"/>
    <x v="0"/>
    <m/>
    <x v="0"/>
    <s v="HASO"/>
    <m/>
    <n v="3"/>
    <n v="28"/>
    <n v="0"/>
    <n v="13"/>
    <n v="15"/>
    <n v="0"/>
    <n v="0"/>
    <n v="0"/>
    <n v="0"/>
    <n v="0"/>
    <n v="13"/>
    <n v="15"/>
    <n v="0"/>
    <n v="0"/>
    <n v="0"/>
    <n v="0"/>
    <n v="0"/>
    <n v="0"/>
    <n v="0"/>
    <n v="0"/>
    <n v="0"/>
    <n v="0"/>
    <n v="0"/>
    <n v="0"/>
    <n v="0"/>
    <n v="0"/>
    <n v="0"/>
    <n v="0"/>
    <n v="0"/>
    <n v="0"/>
    <s v="Email/Telephone Survey"/>
    <n v="0"/>
    <n v="28"/>
    <n v="0"/>
    <n v="0"/>
    <n v="0"/>
    <n v="0"/>
    <n v="0"/>
    <n v="0"/>
    <n v="0"/>
    <n v="0"/>
    <n v="0"/>
    <n v="0"/>
    <n v="0"/>
    <n v="0"/>
    <n v="0"/>
    <n v="0"/>
    <n v="0"/>
    <n v="0"/>
    <n v="0"/>
    <n v="0"/>
    <n v="0"/>
    <n v="0"/>
    <n v="28"/>
    <n v="28"/>
    <n v="0"/>
    <n v="0"/>
    <n v="5"/>
    <m/>
    <x v="0"/>
    <x v="0"/>
    <x v="0"/>
    <x v="0"/>
    <x v="0"/>
  </r>
  <r>
    <x v="1"/>
    <s v="2011/0324"/>
    <s v="Battersea Reach, (former Guinness Site)"/>
    <s v="Block T (part) Phase 2"/>
    <s v="Gargoyle Wharf"/>
    <s v=""/>
    <s v="York Road/Bridgend Road"/>
    <s v="SW18"/>
    <s v="1TP"/>
    <n v="526241"/>
    <n v="175489"/>
    <x v="0"/>
    <d v="2013-05-01T00:00:00"/>
    <s v=""/>
    <n v="0"/>
    <n v="32"/>
    <n v="32"/>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n v="8.5000000000000006E-2"/>
    <d v="2013-05-01T00:00:00"/>
    <x v="0"/>
    <m/>
    <x v="1"/>
    <s v="P"/>
    <m/>
    <n v="3"/>
    <n v="32"/>
    <n v="6"/>
    <n v="3"/>
    <n v="18"/>
    <n v="5"/>
    <n v="0"/>
    <n v="0"/>
    <n v="0"/>
    <n v="6"/>
    <n v="3"/>
    <n v="18"/>
    <n v="5"/>
    <n v="0"/>
    <n v="0"/>
    <n v="0"/>
    <n v="0"/>
    <n v="0"/>
    <n v="0"/>
    <n v="0"/>
    <n v="0"/>
    <n v="0"/>
    <n v="0"/>
    <n v="0"/>
    <n v="0"/>
    <n v="0"/>
    <n v="0"/>
    <n v="0"/>
    <n v="0"/>
    <n v="0"/>
    <s v="Email/Telephone Survey"/>
    <n v="0"/>
    <n v="32"/>
    <n v="0"/>
    <n v="0"/>
    <n v="0"/>
    <n v="0"/>
    <n v="0"/>
    <n v="0"/>
    <n v="0"/>
    <n v="0"/>
    <n v="0"/>
    <n v="0"/>
    <n v="0"/>
    <n v="0"/>
    <n v="0"/>
    <n v="0"/>
    <n v="0"/>
    <n v="0"/>
    <n v="0"/>
    <n v="0"/>
    <n v="0"/>
    <n v="0"/>
    <n v="32"/>
    <n v="32"/>
    <n v="0"/>
    <n v="0"/>
    <n v="5"/>
    <m/>
    <x v="0"/>
    <x v="0"/>
    <x v="0"/>
    <x v="0"/>
    <x v="0"/>
  </r>
  <r>
    <x v="1"/>
    <s v="2011/0324"/>
    <s v="Battersea Reach, (former Guinness Site)"/>
    <s v="Block T (part) Phase 2"/>
    <s v="Gargoyle Wharf"/>
    <s v=""/>
    <s v="York Road/Bridgend Road"/>
    <s v="SW18"/>
    <s v="1TP"/>
    <n v="526241"/>
    <n v="175489"/>
    <x v="0"/>
    <d v="2013-05-01T00:00:00"/>
    <s v=""/>
    <n v="0"/>
    <n v="53"/>
    <n v="53"/>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n v="8.3000000000000004E-2"/>
    <d v="2013-05-01T00:00:00"/>
    <x v="0"/>
    <m/>
    <x v="0"/>
    <s v="HASO"/>
    <m/>
    <n v="5"/>
    <n v="53"/>
    <n v="0"/>
    <n v="25"/>
    <n v="28"/>
    <n v="0"/>
    <n v="0"/>
    <n v="0"/>
    <n v="0"/>
    <n v="0"/>
    <n v="25"/>
    <n v="28"/>
    <n v="0"/>
    <n v="0"/>
    <n v="0"/>
    <n v="0"/>
    <n v="0"/>
    <n v="0"/>
    <n v="0"/>
    <n v="0"/>
    <n v="0"/>
    <n v="0"/>
    <n v="0"/>
    <n v="0"/>
    <n v="0"/>
    <n v="0"/>
    <n v="0"/>
    <n v="0"/>
    <n v="0"/>
    <n v="0"/>
    <s v="Email/Telephone Survey"/>
    <n v="0"/>
    <n v="53"/>
    <n v="0"/>
    <n v="0"/>
    <n v="0"/>
    <n v="0"/>
    <n v="0"/>
    <n v="0"/>
    <n v="0"/>
    <n v="0"/>
    <n v="0"/>
    <n v="0"/>
    <n v="0"/>
    <n v="0"/>
    <n v="0"/>
    <n v="0"/>
    <n v="0"/>
    <n v="0"/>
    <n v="0"/>
    <n v="0"/>
    <n v="0"/>
    <n v="0"/>
    <n v="53"/>
    <n v="53"/>
    <n v="0"/>
    <n v="0"/>
    <n v="5"/>
    <m/>
    <x v="0"/>
    <x v="0"/>
    <x v="0"/>
    <x v="0"/>
    <x v="0"/>
  </r>
  <r>
    <x v="1"/>
    <s v="2011/0712"/>
    <s v=""/>
    <s v=""/>
    <s v="Land adjoining 7a"/>
    <s v=""/>
    <s v="Lebanon Gardens"/>
    <s v="SW18"/>
    <s v="1RQ"/>
    <n v="525134"/>
    <n v="174492"/>
    <x v="8"/>
    <d v="2015-03-31T00:00:00"/>
    <s v=""/>
    <n v="0"/>
    <n v="1"/>
    <n v="1"/>
    <s v="Erection of three storey (with third storey in roof) plus basement, 5-bedroom house."/>
    <s v="PF"/>
    <s v="03/03/2011"/>
    <s v="20/06/2011"/>
    <x v="0"/>
    <s v="Nil"/>
    <s v=""/>
    <s v="BF"/>
    <x v="0"/>
    <s v="n/a"/>
    <x v="1"/>
    <n v="1.6E-2"/>
    <d v="2015-03-31T00:00:00"/>
    <x v="1"/>
    <m/>
    <x v="1"/>
    <s v="P"/>
    <m/>
    <m/>
    <m/>
    <n v="0"/>
    <n v="0"/>
    <n v="0"/>
    <n v="0"/>
    <n v="0"/>
    <n v="1"/>
    <n v="0"/>
    <n v="0"/>
    <n v="0"/>
    <n v="0"/>
    <n v="0"/>
    <n v="0"/>
    <n v="0"/>
    <n v="0"/>
    <n v="0"/>
    <n v="0"/>
    <n v="0"/>
    <n v="0"/>
    <n v="0"/>
    <n v="1"/>
    <n v="0"/>
    <n v="0"/>
    <n v="0"/>
    <n v="0"/>
    <n v="0"/>
    <n v="0"/>
    <n v="0"/>
    <n v="0"/>
    <s v="Assumption"/>
    <n v="0"/>
    <n v="0.5"/>
    <n v="0.5"/>
    <n v="0"/>
    <n v="0"/>
    <n v="0"/>
    <n v="0"/>
    <n v="0"/>
    <n v="0"/>
    <n v="0"/>
    <n v="0"/>
    <n v="0"/>
    <n v="0"/>
    <n v="0"/>
    <n v="0"/>
    <n v="0"/>
    <n v="0"/>
    <n v="0"/>
    <n v="0"/>
    <n v="0"/>
    <n v="0"/>
    <n v="0"/>
    <n v="1"/>
    <n v="1"/>
    <n v="0.5"/>
    <n v="0.5"/>
    <n v="2"/>
    <m/>
    <x v="0"/>
    <x v="0"/>
    <x v="0"/>
    <x v="0"/>
    <x v="0"/>
  </r>
  <r>
    <x v="1"/>
    <s v="2011/1134"/>
    <s v=""/>
    <s v=""/>
    <s v="Garages rear of 16-18"/>
    <s v=""/>
    <s v="Replingham Road"/>
    <s v="SW18"/>
    <s v="2LS"/>
    <n v="524818"/>
    <n v="173252"/>
    <x v="3"/>
    <d v="2015-03-31T00:00:00"/>
    <s v=""/>
    <n v="0"/>
    <n v="1"/>
    <n v="1"/>
    <s v="Provision of additional storey above existing building and elevational alterations in connection with the conversion of existing garages to one bedroom house."/>
    <s v="PF"/>
    <s v="07/04/2011"/>
    <s v="15/07/2011"/>
    <x v="0"/>
    <s v="Nil"/>
    <s v=""/>
    <s v="BF"/>
    <x v="2"/>
    <s v="n/a"/>
    <x v="9"/>
    <n v="8.0000000000000002E-3"/>
    <d v="2015-03-31T00:00:00"/>
    <x v="1"/>
    <m/>
    <x v="1"/>
    <s v="P"/>
    <m/>
    <m/>
    <m/>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1/1457"/>
    <s v=""/>
    <s v=""/>
    <s v="Land adjoining 49"/>
    <s v=""/>
    <s v="Blandfield Road"/>
    <s v="SW12"/>
    <s v="8BQ"/>
    <n v="528384"/>
    <n v="173897"/>
    <x v="9"/>
    <d v="2015-03-31T00:00:00"/>
    <s v=""/>
    <n v="0"/>
    <n v="3"/>
    <n v="3"/>
    <s v="Construction of 3 x 4-bedroom houses with amenity space to the rear; construction of a 14 space carpark for the residents of Hollies Way."/>
    <s v="PF"/>
    <s v="07/06/2011"/>
    <s v="21/09/2011"/>
    <x v="0"/>
    <s v="Nil"/>
    <s v=""/>
    <s v="BF"/>
    <x v="0"/>
    <s v="n/a"/>
    <x v="1"/>
    <n v="6.2E-2"/>
    <d v="2015-03-31T00:00:00"/>
    <x v="1"/>
    <m/>
    <x v="1"/>
    <s v="P"/>
    <m/>
    <m/>
    <m/>
    <n v="0"/>
    <n v="0"/>
    <n v="0"/>
    <n v="0"/>
    <n v="3"/>
    <n v="0"/>
    <n v="0"/>
    <n v="0"/>
    <n v="0"/>
    <n v="0"/>
    <n v="0"/>
    <n v="0"/>
    <n v="0"/>
    <n v="0"/>
    <n v="0"/>
    <n v="0"/>
    <n v="0"/>
    <n v="0"/>
    <n v="3"/>
    <n v="0"/>
    <n v="0"/>
    <n v="0"/>
    <n v="0"/>
    <n v="0"/>
    <n v="0"/>
    <n v="0"/>
    <n v="0"/>
    <n v="0"/>
    <s v="Assumption"/>
    <n v="0"/>
    <n v="1.5"/>
    <n v="1.5"/>
    <n v="0"/>
    <n v="0"/>
    <n v="0"/>
    <n v="0"/>
    <n v="0"/>
    <n v="0"/>
    <n v="0"/>
    <n v="0"/>
    <n v="0"/>
    <n v="0"/>
    <n v="0"/>
    <n v="0"/>
    <n v="0"/>
    <n v="0"/>
    <n v="0"/>
    <n v="0"/>
    <n v="0"/>
    <n v="0"/>
    <n v="0"/>
    <n v="3"/>
    <n v="3"/>
    <n v="1.5"/>
    <n v="1.5"/>
    <n v="2"/>
    <m/>
    <x v="0"/>
    <x v="0"/>
    <x v="0"/>
    <x v="0"/>
    <x v="0"/>
  </r>
  <r>
    <x v="1"/>
    <s v="2011/1815"/>
    <s v="Embassy Gardens"/>
    <s v="Phase 1 Block A011"/>
    <s v="Main Site, Ballymore"/>
    <s v=""/>
    <s v="Ponton Road"/>
    <s v="SW8"/>
    <s v=""/>
    <n v="529643"/>
    <n v="177593"/>
    <x v="17"/>
    <d v="2013-01-01T00:00:00"/>
    <s v=""/>
    <n v="0"/>
    <n v="98"/>
    <n v="98"/>
    <s v="An outline planning application for demolition of all existing buildings and construction of a mixed use redevelopment comprising 9 building plots with buildings to a maximum height of 23 storeys (approximately 80m AOD) and a maximum overall floorspace of"/>
    <s v="POLA"/>
    <s v="19/05/2011"/>
    <s v="30/03/2012"/>
    <x v="0"/>
    <s v="Nil"/>
    <s v=""/>
    <s v="BF"/>
    <x v="0"/>
    <s v="NB"/>
    <x v="0"/>
    <n v="0.17299999999999999"/>
    <d v="2013-01-01T00:00:00"/>
    <x v="0"/>
    <m/>
    <x v="0"/>
    <s v="HASO"/>
    <m/>
    <n v="10"/>
    <n v="98"/>
    <n v="0"/>
    <n v="34"/>
    <n v="64"/>
    <n v="0"/>
    <n v="0"/>
    <n v="0"/>
    <n v="0"/>
    <n v="0"/>
    <n v="34"/>
    <n v="64"/>
    <n v="0"/>
    <n v="0"/>
    <n v="0"/>
    <n v="0"/>
    <n v="0"/>
    <n v="0"/>
    <n v="0"/>
    <n v="0"/>
    <n v="0"/>
    <n v="0"/>
    <n v="0"/>
    <n v="0"/>
    <n v="0"/>
    <n v="0"/>
    <n v="0"/>
    <n v="0"/>
    <n v="0"/>
    <n v="0"/>
    <s v="Phasing &amp; Investment Study"/>
    <n v="0"/>
    <n v="49"/>
    <n v="49"/>
    <n v="0"/>
    <n v="0"/>
    <n v="0"/>
    <n v="0"/>
    <n v="0"/>
    <n v="0"/>
    <n v="0"/>
    <n v="0"/>
    <n v="0"/>
    <n v="0"/>
    <n v="0"/>
    <n v="0"/>
    <n v="0"/>
    <n v="0"/>
    <n v="0"/>
    <n v="0"/>
    <n v="0"/>
    <n v="0"/>
    <n v="0"/>
    <n v="98"/>
    <n v="98"/>
    <n v="49"/>
    <n v="49"/>
    <n v="3"/>
    <s v="Y"/>
    <x v="0"/>
    <x v="1"/>
    <x v="0"/>
    <x v="0"/>
    <x v="0"/>
  </r>
  <r>
    <x v="1"/>
    <s v="2011/1815"/>
    <s v="Embassy Gardens"/>
    <s v="Phase 1 Blocks A09/10/11"/>
    <s v="Main Site, Ballymore"/>
    <s v=""/>
    <s v="Ponton Road"/>
    <s v="SW8"/>
    <s v=""/>
    <n v="529643"/>
    <n v="177593"/>
    <x v="17"/>
    <d v="2013-01-01T00:00:00"/>
    <s v=""/>
    <n v="0"/>
    <n v="541"/>
    <n v="541"/>
    <s v="An outline planning application for demolition of all existing buildings and construction of a mixed use redevelopment comprising 9 building plots with buildings to a maximum height of 23 storeys (approximately 80m AOD) and a maximum overall floorspace of"/>
    <s v="POLA"/>
    <s v="19/05/2011"/>
    <s v="30/03/2012"/>
    <x v="0"/>
    <s v="Nil"/>
    <s v=""/>
    <s v="BF"/>
    <x v="0"/>
    <s v="NB"/>
    <x v="0"/>
    <n v="0.96199999999999997"/>
    <d v="2013-01-01T00:00:00"/>
    <x v="0"/>
    <m/>
    <x v="1"/>
    <s v="P"/>
    <m/>
    <n v="54"/>
    <n v="541"/>
    <n v="36"/>
    <n v="158"/>
    <n v="290"/>
    <n v="57"/>
    <n v="0"/>
    <n v="0"/>
    <n v="0"/>
    <n v="36"/>
    <n v="158"/>
    <n v="290"/>
    <n v="57"/>
    <n v="0"/>
    <n v="0"/>
    <n v="0"/>
    <n v="0"/>
    <n v="0"/>
    <n v="0"/>
    <n v="0"/>
    <n v="0"/>
    <n v="0"/>
    <n v="0"/>
    <n v="0"/>
    <n v="0"/>
    <n v="0"/>
    <n v="0"/>
    <n v="0"/>
    <n v="0"/>
    <n v="0"/>
    <s v="Phasing &amp; Investment Study"/>
    <n v="0"/>
    <n v="180.33333333333334"/>
    <n v="180.33333333333334"/>
    <n v="0"/>
    <n v="180.33333333333334"/>
    <n v="0"/>
    <n v="0"/>
    <n v="0"/>
    <n v="0"/>
    <n v="0"/>
    <n v="0"/>
    <n v="0"/>
    <n v="0"/>
    <n v="0"/>
    <n v="0"/>
    <n v="0"/>
    <n v="0"/>
    <n v="0"/>
    <n v="0"/>
    <n v="0"/>
    <n v="0"/>
    <n v="0"/>
    <n v="541"/>
    <n v="541"/>
    <n v="360.66666666666669"/>
    <n v="360.66666666666669"/>
    <n v="3"/>
    <s v="Y"/>
    <x v="0"/>
    <x v="1"/>
    <x v="0"/>
    <x v="0"/>
    <x v="0"/>
  </r>
  <r>
    <x v="1"/>
    <s v="2011/2089"/>
    <s v=""/>
    <s v=""/>
    <s v="Marco Polo House"/>
    <s v="346"/>
    <s v="Queenstown Road"/>
    <s v="SW8"/>
    <s v="4NQ"/>
    <n v="528672"/>
    <n v="177315"/>
    <x v="17"/>
    <d v="2014-07-08T00:00:00"/>
    <s v=""/>
    <n v="0"/>
    <n v="68"/>
    <n v="68"/>
    <s v="Demolition of existing building. Erection of two new buildings of up to 17 storeys (53.5m AOD) and 15 storeys (47.5m AOD) high to provide 456 residential units and 1,257 sq.m. of commercial floor area comprising of office (B1 &amp; A2), retail (A1) and cafe/r"/>
    <s v="PFLA"/>
    <s v="24/05/2011"/>
    <s v="30/03/2012"/>
    <x v="0"/>
    <s v="Nil"/>
    <s v=""/>
    <s v="BF"/>
    <x v="0"/>
    <s v="NB"/>
    <x v="0"/>
    <n v="0.98299999999999998"/>
    <d v="2014-07-08T00:00:00"/>
    <x v="1"/>
    <m/>
    <x v="0"/>
    <s v="HASO"/>
    <m/>
    <n v="7"/>
    <n v="68"/>
    <n v="0"/>
    <n v="19"/>
    <n v="35"/>
    <n v="14"/>
    <n v="0"/>
    <n v="0"/>
    <n v="0"/>
    <n v="0"/>
    <n v="19"/>
    <n v="35"/>
    <n v="14"/>
    <n v="0"/>
    <n v="0"/>
    <n v="0"/>
    <n v="0"/>
    <n v="0"/>
    <n v="0"/>
    <n v="0"/>
    <n v="0"/>
    <n v="0"/>
    <n v="0"/>
    <n v="0"/>
    <n v="0"/>
    <n v="0"/>
    <n v="0"/>
    <n v="0"/>
    <n v="0"/>
    <n v="0"/>
    <s v="Phasing &amp; Investment Study"/>
    <n v="0"/>
    <n v="0"/>
    <n v="68"/>
    <n v="0"/>
    <n v="0"/>
    <n v="0"/>
    <n v="0"/>
    <n v="0"/>
    <n v="0"/>
    <n v="0"/>
    <n v="0"/>
    <n v="0"/>
    <n v="0"/>
    <n v="0"/>
    <n v="0"/>
    <n v="0"/>
    <n v="0"/>
    <n v="0"/>
    <n v="0"/>
    <n v="0"/>
    <n v="0"/>
    <n v="0"/>
    <n v="68"/>
    <n v="68"/>
    <n v="68"/>
    <n v="68"/>
    <n v="3"/>
    <s v="Y"/>
    <x v="0"/>
    <x v="1"/>
    <x v="0"/>
    <x v="0"/>
    <x v="0"/>
  </r>
  <r>
    <x v="1"/>
    <s v="2011/2089"/>
    <s v=""/>
    <s v=""/>
    <s v="Marco Polo House"/>
    <s v="346"/>
    <s v="Queenstown Road"/>
    <s v="SW8"/>
    <s v="4NQ"/>
    <n v="528672"/>
    <n v="177315"/>
    <x v="17"/>
    <d v="2014-07-08T00:00:00"/>
    <s v=""/>
    <n v="0"/>
    <n v="386"/>
    <n v="386"/>
    <s v="Demolition of existing building. Erection of two new buildings of up to 17 storeys (53.5m AOD) and 15 storeys (47.5m AOD) high to provide 456 residential units and 1,257 sq.m. of commercial floor area comprising of office (B1 &amp; A2), retail (A1) and cafe/r"/>
    <s v="PFLA"/>
    <s v="24/05/2011"/>
    <s v="30/03/2012"/>
    <x v="0"/>
    <s v="Nil"/>
    <s v=""/>
    <s v="BF"/>
    <x v="0"/>
    <s v="NB"/>
    <x v="0"/>
    <n v="0.187"/>
    <d v="2014-07-08T00:00:00"/>
    <x v="1"/>
    <m/>
    <x v="1"/>
    <s v="P"/>
    <m/>
    <n v="39"/>
    <n v="388"/>
    <n v="0"/>
    <n v="80"/>
    <n v="180"/>
    <n v="126"/>
    <n v="0"/>
    <n v="0"/>
    <n v="0"/>
    <n v="0"/>
    <n v="80"/>
    <n v="180"/>
    <n v="126"/>
    <n v="0"/>
    <n v="0"/>
    <n v="0"/>
    <n v="0"/>
    <n v="0"/>
    <n v="0"/>
    <n v="0"/>
    <n v="0"/>
    <n v="0"/>
    <n v="0"/>
    <n v="0"/>
    <n v="0"/>
    <n v="0"/>
    <n v="0"/>
    <n v="0"/>
    <n v="0"/>
    <n v="0"/>
    <s v="Phasing &amp; Investment Study"/>
    <n v="0"/>
    <n v="193"/>
    <n v="193"/>
    <n v="0"/>
    <n v="0"/>
    <n v="0"/>
    <n v="0"/>
    <n v="0"/>
    <n v="0"/>
    <n v="0"/>
    <n v="0"/>
    <n v="0"/>
    <n v="0"/>
    <n v="0"/>
    <n v="0"/>
    <n v="0"/>
    <n v="0"/>
    <n v="0"/>
    <n v="0"/>
    <n v="0"/>
    <n v="0"/>
    <n v="0"/>
    <n v="386"/>
    <n v="386"/>
    <n v="193"/>
    <n v="193"/>
    <n v="3"/>
    <s v="Y"/>
    <x v="0"/>
    <x v="1"/>
    <x v="0"/>
    <x v="0"/>
    <x v="0"/>
  </r>
  <r>
    <x v="1"/>
    <s v="2011/2393"/>
    <s v=""/>
    <s v=""/>
    <s v=""/>
    <s v="225"/>
    <s v="Balham High Road"/>
    <s v="SW12"/>
    <s v="7BQ"/>
    <n v="528254"/>
    <n v="172653"/>
    <x v="14"/>
    <d v="2013-05-20T00:00:00"/>
    <s v=""/>
    <n v="0"/>
    <n v="2"/>
    <n v="2"/>
    <s v="Construction of additional floor of accommodation to provide 2 flats."/>
    <s v="PF"/>
    <s v="05/07/2011"/>
    <s v="01/08/2011"/>
    <x v="0"/>
    <s v="Nil"/>
    <s v=""/>
    <s v="BF"/>
    <x v="4"/>
    <s v="n/a"/>
    <x v="3"/>
    <n v="0.01"/>
    <d v="2013-05-20T00:00:00"/>
    <x v="0"/>
    <m/>
    <x v="1"/>
    <s v="P"/>
    <m/>
    <m/>
    <m/>
    <n v="0"/>
    <n v="1"/>
    <n v="0"/>
    <n v="1"/>
    <n v="0"/>
    <n v="0"/>
    <n v="0"/>
    <n v="0"/>
    <n v="1"/>
    <n v="0"/>
    <n v="1"/>
    <n v="0"/>
    <n v="0"/>
    <n v="0"/>
    <n v="0"/>
    <n v="0"/>
    <n v="0"/>
    <n v="0"/>
    <n v="0"/>
    <n v="0"/>
    <n v="0"/>
    <n v="0"/>
    <n v="0"/>
    <n v="0"/>
    <n v="0"/>
    <n v="0"/>
    <n v="0"/>
    <n v="0"/>
    <s v="Assumption"/>
    <n v="0"/>
    <n v="1"/>
    <n v="1"/>
    <n v="0"/>
    <n v="0"/>
    <n v="0"/>
    <n v="0"/>
    <n v="0"/>
    <n v="0"/>
    <n v="0"/>
    <n v="0"/>
    <n v="0"/>
    <n v="0"/>
    <n v="0"/>
    <n v="0"/>
    <n v="0"/>
    <n v="0"/>
    <n v="0"/>
    <n v="0"/>
    <n v="0"/>
    <n v="0"/>
    <n v="0"/>
    <n v="2"/>
    <n v="2"/>
    <n v="1"/>
    <n v="1"/>
    <n v="8"/>
    <s v="Y"/>
    <x v="0"/>
    <x v="0"/>
    <x v="0"/>
    <x v="0"/>
    <x v="0"/>
  </r>
  <r>
    <x v="1"/>
    <s v="2011/2531"/>
    <s v=""/>
    <s v=""/>
    <s v=""/>
    <s v="2"/>
    <s v="Leathwaite Road"/>
    <s v="SW11"/>
    <s v="1XQ"/>
    <n v="527740"/>
    <n v="175128"/>
    <x v="2"/>
    <d v="2014-08-26T00:00:00"/>
    <s v=""/>
    <n v="1"/>
    <n v="3"/>
    <n v="2"/>
    <s v="Conversion of the property into three self contained flats."/>
    <s v="PF"/>
    <s v="24/06/2011"/>
    <s v="12/09/2011"/>
    <x v="0"/>
    <s v="Nil"/>
    <s v=""/>
    <s v="BF"/>
    <x v="1"/>
    <s v="n/a"/>
    <x v="2"/>
    <n v="1.2E-2"/>
    <d v="2014-08-26T00:00:00"/>
    <x v="1"/>
    <m/>
    <x v="1"/>
    <s v="P"/>
    <m/>
    <n v="0"/>
    <n v="0"/>
    <n v="0"/>
    <n v="1"/>
    <n v="1"/>
    <n v="1"/>
    <n v="-1"/>
    <n v="0"/>
    <n v="0"/>
    <n v="0"/>
    <n v="1"/>
    <n v="1"/>
    <n v="1"/>
    <n v="0"/>
    <n v="0"/>
    <n v="0"/>
    <n v="0"/>
    <n v="0"/>
    <n v="0"/>
    <n v="0"/>
    <n v="-1"/>
    <n v="0"/>
    <n v="0"/>
    <n v="0"/>
    <n v="0"/>
    <n v="0"/>
    <n v="0"/>
    <n v="0"/>
    <n v="0"/>
    <n v="0"/>
    <s v="Assumption"/>
    <n v="0"/>
    <n v="1"/>
    <n v="1"/>
    <n v="0"/>
    <n v="0"/>
    <n v="0"/>
    <n v="0"/>
    <n v="0"/>
    <n v="0"/>
    <n v="0"/>
    <n v="0"/>
    <n v="0"/>
    <n v="0"/>
    <n v="0"/>
    <n v="0"/>
    <n v="0"/>
    <n v="0"/>
    <n v="0"/>
    <n v="0"/>
    <n v="0"/>
    <n v="0"/>
    <n v="0"/>
    <n v="2"/>
    <n v="2"/>
    <n v="1"/>
    <n v="1"/>
    <n v="8"/>
    <m/>
    <x v="0"/>
    <x v="0"/>
    <x v="0"/>
    <x v="0"/>
    <x v="0"/>
  </r>
  <r>
    <x v="1"/>
    <s v="2011/2661"/>
    <s v=""/>
    <s v=""/>
    <s v=""/>
    <s v="36"/>
    <s v="Melody Road"/>
    <s v="SW18"/>
    <s v="2QF"/>
    <n v="526278"/>
    <n v="174634"/>
    <x v="16"/>
    <d v="2013-03-31T00:00:00"/>
    <s v=""/>
    <n v="2"/>
    <n v="1"/>
    <n v="-1"/>
    <s v="Reversion of property back into a single-family dwelling."/>
    <s v="PF"/>
    <s v="22/07/2011"/>
    <s v="12/08/2011"/>
    <x v="0"/>
    <s v="Nil"/>
    <s v=""/>
    <s v="BF"/>
    <x v="1"/>
    <s v="n/a"/>
    <x v="5"/>
    <n v="2.1000000000000001E-2"/>
    <d v="2013-03-31T00:00:00"/>
    <x v="0"/>
    <m/>
    <x v="1"/>
    <s v="P"/>
    <m/>
    <m/>
    <m/>
    <n v="-1"/>
    <n v="0"/>
    <n v="0"/>
    <n v="0"/>
    <n v="-1"/>
    <n v="1"/>
    <n v="0"/>
    <n v="-1"/>
    <n v="0"/>
    <n v="0"/>
    <n v="0"/>
    <n v="-1"/>
    <n v="1"/>
    <n v="0"/>
    <n v="0"/>
    <n v="0"/>
    <n v="0"/>
    <n v="0"/>
    <n v="0"/>
    <n v="0"/>
    <n v="0"/>
    <n v="0"/>
    <n v="0"/>
    <n v="0"/>
    <n v="0"/>
    <n v="0"/>
    <n v="0"/>
    <n v="0"/>
    <s v="Assumption"/>
    <n v="0"/>
    <n v="-0.5"/>
    <n v="-0.5"/>
    <n v="0"/>
    <n v="0"/>
    <n v="0"/>
    <n v="0"/>
    <n v="0"/>
    <n v="0"/>
    <n v="0"/>
    <n v="0"/>
    <n v="0"/>
    <n v="0"/>
    <n v="0"/>
    <n v="0"/>
    <n v="0"/>
    <n v="0"/>
    <n v="0"/>
    <n v="0"/>
    <n v="0"/>
    <n v="0"/>
    <n v="0"/>
    <n v="-1"/>
    <n v="-1"/>
    <n v="-0.5"/>
    <n v="-0.5"/>
    <n v="8"/>
    <m/>
    <x v="0"/>
    <x v="0"/>
    <x v="0"/>
    <x v="0"/>
    <x v="0"/>
  </r>
  <r>
    <x v="1"/>
    <s v="2011/2685"/>
    <s v=""/>
    <s v=""/>
    <s v=""/>
    <s v="47"/>
    <s v="Northcote Road"/>
    <s v="SW11"/>
    <s v="1NJ"/>
    <n v="527501"/>
    <n v="174984"/>
    <x v="2"/>
    <d v="2013-10-31T00:00:00"/>
    <s v=""/>
    <n v="1"/>
    <n v="2"/>
    <n v="1"/>
    <s v="Removal of roof and construction of two floors above existing first floor (including mansard style roof),  and part one/part two-storey extension above existing ground floor rear addition with roof terrace at 2nd floor level; including installation of new"/>
    <s v="PF"/>
    <s v="19/08/2011"/>
    <s v="18/11/2011"/>
    <x v="0"/>
    <s v="Nil"/>
    <s v=""/>
    <s v="BF"/>
    <x v="4"/>
    <s v="n/a"/>
    <x v="3"/>
    <n v="8.0000000000000002E-3"/>
    <d v="2013-10-31T00:00:00"/>
    <x v="0"/>
    <m/>
    <x v="1"/>
    <s v="P"/>
    <m/>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m/>
    <x v="4"/>
    <x v="0"/>
    <x v="0"/>
    <x v="0"/>
    <x v="0"/>
  </r>
  <r>
    <x v="1"/>
    <s v="2011/2897"/>
    <s v=""/>
    <s v=""/>
    <s v=""/>
    <s v="27"/>
    <s v="Birchwood Road"/>
    <s v="SW17"/>
    <s v="9BQ"/>
    <n v="528739"/>
    <n v="171370"/>
    <x v="4"/>
    <d v="2011-10-14T00:00:00"/>
    <s v=""/>
    <n v="1"/>
    <n v="3"/>
    <n v="2"/>
    <s v="Excavation of basement and creation of a rear lightwell, and conversion of house into three separate flats."/>
    <s v="PF"/>
    <s v="26/07/2011"/>
    <s v="14/10/2011"/>
    <x v="0"/>
    <s v="Nil"/>
    <s v=""/>
    <s v="BF"/>
    <x v="1"/>
    <s v="n/a"/>
    <x v="2"/>
    <n v="2.7E-2"/>
    <d v="2011-10-14T00:00:00"/>
    <x v="0"/>
    <m/>
    <x v="1"/>
    <s v="P"/>
    <m/>
    <n v="0"/>
    <n v="0"/>
    <n v="0"/>
    <n v="1"/>
    <n v="1"/>
    <n v="1"/>
    <n v="0"/>
    <n v="-1"/>
    <n v="0"/>
    <n v="0"/>
    <n v="1"/>
    <n v="1"/>
    <n v="1"/>
    <n v="0"/>
    <n v="0"/>
    <n v="0"/>
    <n v="0"/>
    <n v="0"/>
    <n v="0"/>
    <n v="0"/>
    <n v="0"/>
    <n v="-1"/>
    <n v="0"/>
    <n v="0"/>
    <n v="0"/>
    <n v="0"/>
    <n v="0"/>
    <n v="0"/>
    <n v="0"/>
    <n v="0"/>
    <s v="Assumption"/>
    <n v="0"/>
    <n v="1"/>
    <n v="1"/>
    <n v="0"/>
    <n v="0"/>
    <n v="0"/>
    <n v="0"/>
    <n v="0"/>
    <n v="0"/>
    <n v="0"/>
    <n v="0"/>
    <n v="0"/>
    <n v="0"/>
    <n v="0"/>
    <n v="0"/>
    <n v="0"/>
    <n v="0"/>
    <n v="0"/>
    <n v="0"/>
    <n v="0"/>
    <n v="0"/>
    <n v="0"/>
    <n v="2"/>
    <n v="2"/>
    <n v="1"/>
    <n v="1"/>
    <n v="8"/>
    <m/>
    <x v="0"/>
    <x v="0"/>
    <x v="0"/>
    <x v="0"/>
    <x v="0"/>
  </r>
  <r>
    <x v="1"/>
    <s v="2011/3245"/>
    <s v=""/>
    <s v=""/>
    <s v="Southern part of site"/>
    <s v="2"/>
    <s v="Woodlands Way"/>
    <s v="SW15"/>
    <s v="2SX"/>
    <n v="524514"/>
    <n v="174905"/>
    <x v="8"/>
    <d v="2015-03-31T00:00:00"/>
    <s v=""/>
    <n v="0"/>
    <n v="9"/>
    <n v="9"/>
    <s v="Part demolition of single-storey building and erection of four-storey building plus mezzanine level to provide 196 sq.m. of commercial space (Class B1) on ground floor, basement car parking area for 10 cars and seven, 2-bedroom and two, 1-bedroom flats wi"/>
    <s v="PF"/>
    <s v="22/08/2011"/>
    <s v="18/11/2011"/>
    <x v="0"/>
    <s v="Nil"/>
    <s v=""/>
    <s v="BF"/>
    <x v="0"/>
    <s v="n/a"/>
    <x v="1"/>
    <n v="2.4E-2"/>
    <d v="2015-03-31T00:00:00"/>
    <x v="1"/>
    <m/>
    <x v="1"/>
    <s v="P"/>
    <m/>
    <n v="0"/>
    <n v="0"/>
    <n v="0"/>
    <n v="1"/>
    <n v="3"/>
    <n v="5"/>
    <n v="0"/>
    <n v="0"/>
    <n v="0"/>
    <n v="0"/>
    <n v="1"/>
    <n v="3"/>
    <n v="5"/>
    <n v="0"/>
    <n v="0"/>
    <n v="0"/>
    <n v="0"/>
    <n v="0"/>
    <n v="0"/>
    <n v="0"/>
    <n v="0"/>
    <n v="0"/>
    <n v="0"/>
    <n v="0"/>
    <n v="0"/>
    <n v="0"/>
    <n v="0"/>
    <n v="0"/>
    <n v="0"/>
    <n v="0"/>
    <s v="Assumption"/>
    <n v="0"/>
    <n v="4.5"/>
    <n v="4.5"/>
    <n v="0"/>
    <n v="0"/>
    <n v="0"/>
    <n v="0"/>
    <n v="0"/>
    <n v="0"/>
    <n v="0"/>
    <n v="0"/>
    <n v="0"/>
    <n v="0"/>
    <n v="0"/>
    <n v="0"/>
    <n v="0"/>
    <n v="0"/>
    <n v="0"/>
    <n v="0"/>
    <n v="0"/>
    <n v="0"/>
    <n v="0"/>
    <n v="9"/>
    <n v="9"/>
    <n v="4.5"/>
    <n v="4.5"/>
    <n v="2"/>
    <m/>
    <x v="2"/>
    <x v="0"/>
    <x v="0"/>
    <x v="0"/>
    <x v="0"/>
  </r>
  <r>
    <x v="1"/>
    <s v="2011/3253"/>
    <s v=""/>
    <s v=""/>
    <s v=""/>
    <s v="27 &amp; 28"/>
    <s v="Dighton Road"/>
    <s v="SW18"/>
    <s v="1AN"/>
    <n v="526104"/>
    <n v="174968"/>
    <x v="5"/>
    <d v="2011-12-31T00:00:00"/>
    <s v=""/>
    <n v="2"/>
    <n v="4"/>
    <n v="2"/>
    <s v="Demolition of 2 semi-detached houses. Erection of 4 x three-storey (top floor in roof) terraced houses. (Renewal of planning permission dated 13.10.2008 ref. 2008/3474)."/>
    <s v="PF"/>
    <s v="31/08/2011"/>
    <s v="18/11/2011"/>
    <x v="0"/>
    <s v="Nil"/>
    <s v=""/>
    <s v="BF"/>
    <x v="0"/>
    <s v="n/a"/>
    <x v="1"/>
    <n v="5.5E-2"/>
    <d v="2011-12-31T00:00:00"/>
    <x v="0"/>
    <m/>
    <x v="1"/>
    <s v="P"/>
    <m/>
    <n v="4"/>
    <n v="4"/>
    <n v="0"/>
    <n v="0"/>
    <n v="0"/>
    <n v="2"/>
    <n v="0"/>
    <n v="0"/>
    <n v="0"/>
    <n v="0"/>
    <n v="0"/>
    <n v="0"/>
    <n v="0"/>
    <n v="0"/>
    <n v="0"/>
    <n v="0"/>
    <n v="0"/>
    <n v="0"/>
    <n v="0"/>
    <n v="2"/>
    <n v="0"/>
    <n v="0"/>
    <n v="0"/>
    <n v="0"/>
    <n v="0"/>
    <n v="0"/>
    <n v="0"/>
    <n v="0"/>
    <n v="0"/>
    <n v="0"/>
    <s v="Assumption"/>
    <n v="0"/>
    <n v="1"/>
    <n v="1"/>
    <n v="0"/>
    <n v="0"/>
    <n v="0"/>
    <n v="0"/>
    <n v="0"/>
    <n v="0"/>
    <n v="0"/>
    <n v="0"/>
    <n v="0"/>
    <n v="0"/>
    <n v="0"/>
    <n v="0"/>
    <n v="0"/>
    <n v="0"/>
    <n v="0"/>
    <n v="0"/>
    <n v="0"/>
    <n v="0"/>
    <n v="0"/>
    <n v="2"/>
    <n v="2"/>
    <n v="1"/>
    <n v="1"/>
    <n v="2"/>
    <m/>
    <x v="0"/>
    <x v="0"/>
    <x v="0"/>
    <x v="0"/>
    <x v="0"/>
  </r>
  <r>
    <x v="1"/>
    <s v="2011/3264"/>
    <s v=""/>
    <s v=""/>
    <s v=""/>
    <s v="28"/>
    <s v="Hildreth Street"/>
    <s v="SW12"/>
    <s v="9RQ"/>
    <n v="528611"/>
    <n v="173313"/>
    <x v="9"/>
    <d v="2013-09-06T00:00:00"/>
    <s v=""/>
    <n v="0"/>
    <n v="1"/>
    <n v="1"/>
    <s v="Construction of a new three-storey building to provide ground floor commercial unit and a two-storey bedroom split level maisonette at first and second floor level."/>
    <s v="PF"/>
    <s v="02/08/2011"/>
    <s v="20/12/2011"/>
    <x v="0"/>
    <s v="Nil"/>
    <s v=""/>
    <s v="BF"/>
    <x v="0"/>
    <s v="n/a"/>
    <x v="1"/>
    <n v="3.0000000000000001E-3"/>
    <d v="2013-09-06T00:00:00"/>
    <x v="0"/>
    <m/>
    <x v="1"/>
    <s v="P"/>
    <m/>
    <n v="0"/>
    <n v="1"/>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2"/>
    <m/>
    <x v="3"/>
    <x v="0"/>
    <x v="0"/>
    <x v="0"/>
    <x v="0"/>
  </r>
  <r>
    <x v="1"/>
    <s v="2011/3449"/>
    <s v=""/>
    <s v=""/>
    <s v=""/>
    <s v="20"/>
    <s v="Roehampton Gate"/>
    <s v="SW15"/>
    <s v="5JS"/>
    <n v="521240"/>
    <n v="174488"/>
    <x v="19"/>
    <d v="2014-04-08T00:00:00"/>
    <s v=""/>
    <n v="1"/>
    <n v="1"/>
    <n v="0"/>
    <s v="Demolition of existing building. Erection of three-storey house (top floor in roof) with basement and new front boundary wall with railings above."/>
    <s v="PF"/>
    <s v="22/08/2011"/>
    <s v="29/09/2011"/>
    <x v="0"/>
    <s v="Nil"/>
    <s v=""/>
    <s v="BF"/>
    <x v="0"/>
    <s v="n/a"/>
    <x v="1"/>
    <n v="0.10199999999999999"/>
    <d v="2014-04-08T00:00:00"/>
    <x v="1"/>
    <m/>
    <x v="1"/>
    <s v="P"/>
    <m/>
    <n v="1"/>
    <n v="1"/>
    <n v="0"/>
    <n v="0"/>
    <n v="0"/>
    <n v="0"/>
    <n v="0"/>
    <n v="0"/>
    <n v="0"/>
    <n v="0"/>
    <n v="0"/>
    <n v="0"/>
    <n v="0"/>
    <n v="0"/>
    <n v="0"/>
    <n v="0"/>
    <n v="0"/>
    <n v="0"/>
    <n v="0"/>
    <n v="0"/>
    <n v="0"/>
    <n v="0"/>
    <n v="0"/>
    <n v="0"/>
    <n v="0"/>
    <n v="0"/>
    <n v="0"/>
    <n v="0"/>
    <n v="0"/>
    <n v="0"/>
    <m/>
    <n v="0"/>
    <n v="0"/>
    <n v="0"/>
    <n v="0"/>
    <n v="0"/>
    <n v="0"/>
    <n v="0"/>
    <n v="0"/>
    <n v="0"/>
    <n v="0"/>
    <n v="0"/>
    <n v="0"/>
    <n v="0"/>
    <n v="0"/>
    <n v="0"/>
    <n v="0"/>
    <n v="0"/>
    <n v="0"/>
    <n v="0"/>
    <n v="0"/>
    <n v="0"/>
    <n v="0"/>
    <n v="0"/>
    <n v="0"/>
    <n v="0"/>
    <n v="0"/>
    <n v="2"/>
    <s v="Y"/>
    <x v="0"/>
    <x v="0"/>
    <x v="0"/>
    <x v="0"/>
    <x v="0"/>
  </r>
  <r>
    <x v="1"/>
    <s v="2011/3564"/>
    <s v=""/>
    <s v=""/>
    <s v=""/>
    <s v="308-310"/>
    <s v="Battersea Park Road"/>
    <s v="SW11"/>
    <s v="3BU"/>
    <n v="527289"/>
    <n v="176316"/>
    <x v="0"/>
    <d v="2015-03-31T00:00:00"/>
    <s v=""/>
    <n v="0"/>
    <n v="2"/>
    <n v="2"/>
    <s v="Alterations including insertion of new windows and formation of lightwell area, in connection with change of use of rear part of ground floor shop and associated first floor offices into two self contained two bedroom flats."/>
    <s v="PF"/>
    <s v="31/08/2011"/>
    <s v="01/05/2012"/>
    <x v="0"/>
    <s v="Nil"/>
    <s v=""/>
    <s v="BF"/>
    <x v="2"/>
    <s v="n/a"/>
    <x v="9"/>
    <n v="8.0000000000000002E-3"/>
    <d v="2015-03-31T00:00:00"/>
    <x v="1"/>
    <m/>
    <x v="1"/>
    <s v="P"/>
    <m/>
    <n v="0"/>
    <n v="0"/>
    <n v="0"/>
    <n v="0"/>
    <n v="2"/>
    <n v="0"/>
    <n v="0"/>
    <n v="0"/>
    <n v="0"/>
    <n v="0"/>
    <n v="0"/>
    <n v="2"/>
    <n v="0"/>
    <n v="0"/>
    <n v="0"/>
    <n v="0"/>
    <n v="0"/>
    <n v="0"/>
    <n v="0"/>
    <n v="0"/>
    <n v="0"/>
    <n v="0"/>
    <n v="0"/>
    <n v="0"/>
    <n v="0"/>
    <n v="0"/>
    <n v="0"/>
    <n v="0"/>
    <n v="0"/>
    <n v="0"/>
    <s v="Assumption"/>
    <n v="0"/>
    <n v="1"/>
    <n v="1"/>
    <n v="0"/>
    <n v="0"/>
    <n v="0"/>
    <n v="0"/>
    <n v="0"/>
    <n v="0"/>
    <n v="0"/>
    <n v="0"/>
    <n v="0"/>
    <n v="0"/>
    <n v="0"/>
    <n v="0"/>
    <n v="0"/>
    <n v="0"/>
    <n v="0"/>
    <n v="0"/>
    <n v="0"/>
    <n v="0"/>
    <n v="0"/>
    <n v="2"/>
    <n v="2"/>
    <n v="1"/>
    <n v="1"/>
    <n v="8"/>
    <m/>
    <x v="0"/>
    <x v="0"/>
    <x v="0"/>
    <x v="0"/>
    <x v="0"/>
  </r>
  <r>
    <x v="1"/>
    <s v="2011/3619"/>
    <s v=""/>
    <s v=""/>
    <s v=""/>
    <s v="31-32"/>
    <s v="Battersea Square"/>
    <s v="SW11"/>
    <s v="3RA"/>
    <n v="526826"/>
    <n v="176674"/>
    <x v="0"/>
    <d v="2014-03-31T00:00:00"/>
    <s v=""/>
    <n v="0"/>
    <n v="4"/>
    <n v="4"/>
    <s v="Alterations involving changes to front elevations including new windows openings replacing existing roofs with new traditional mansard extension at second floor level and modern third floor level glass extension as part of the conversion of the existing o"/>
    <s v="PF"/>
    <s v="24/08/2011"/>
    <s v="20/12/2011"/>
    <x v="0"/>
    <s v="Nil"/>
    <s v=""/>
    <s v="BF"/>
    <x v="2"/>
    <s v="n/a"/>
    <x v="6"/>
    <n v="8.0000000000000002E-3"/>
    <d v="2014-03-31T00:00:00"/>
    <x v="0"/>
    <m/>
    <x v="1"/>
    <s v="P"/>
    <m/>
    <n v="0"/>
    <n v="0"/>
    <n v="0"/>
    <n v="1"/>
    <n v="2"/>
    <n v="1"/>
    <n v="0"/>
    <n v="0"/>
    <n v="0"/>
    <n v="0"/>
    <n v="1"/>
    <n v="2"/>
    <n v="1"/>
    <n v="0"/>
    <n v="0"/>
    <n v="0"/>
    <n v="0"/>
    <n v="0"/>
    <n v="0"/>
    <n v="0"/>
    <n v="0"/>
    <n v="0"/>
    <n v="0"/>
    <n v="0"/>
    <n v="0"/>
    <n v="0"/>
    <n v="0"/>
    <n v="0"/>
    <n v="0"/>
    <n v="0"/>
    <s v="Assumption"/>
    <n v="0"/>
    <n v="2"/>
    <n v="2"/>
    <n v="0"/>
    <n v="0"/>
    <n v="0"/>
    <n v="0"/>
    <n v="0"/>
    <n v="0"/>
    <n v="0"/>
    <n v="0"/>
    <n v="0"/>
    <n v="0"/>
    <n v="0"/>
    <n v="0"/>
    <n v="0"/>
    <n v="0"/>
    <n v="0"/>
    <n v="0"/>
    <n v="0"/>
    <n v="0"/>
    <n v="0"/>
    <n v="4"/>
    <n v="4"/>
    <n v="2"/>
    <n v="2"/>
    <n v="8"/>
    <m/>
    <x v="0"/>
    <x v="0"/>
    <x v="0"/>
    <x v="0"/>
    <x v="0"/>
  </r>
  <r>
    <x v="1"/>
    <s v="2011/3701"/>
    <s v=""/>
    <s v=""/>
    <s v="26 Blades Court"/>
    <s v="121"/>
    <s v="Deodar Road"/>
    <s v="SW15"/>
    <s v="2NU"/>
    <n v="524621"/>
    <n v="175335"/>
    <x v="13"/>
    <d v="2013-04-10T00:00:00"/>
    <s v=""/>
    <n v="0"/>
    <n v="1"/>
    <n v="1"/>
    <s v="Erection of additional floor to form a one-bedroom flat and alterations to second floor flat to provide access to additional floor."/>
    <s v="PF"/>
    <s v="31/08/2011"/>
    <s v="18/11/2011"/>
    <x v="0"/>
    <s v="Nil"/>
    <s v=""/>
    <s v="BF"/>
    <x v="4"/>
    <s v="n/a"/>
    <x v="3"/>
    <n v="3.0000000000000001E-3"/>
    <d v="2013-04-10T00:00:00"/>
    <x v="0"/>
    <m/>
    <x v="1"/>
    <s v="P"/>
    <m/>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1/3748"/>
    <s v="Riverlight"/>
    <s v="Riverlight 1 (Block F)"/>
    <s v="Tideway Industrial Estate"/>
    <s v="87"/>
    <s v="Kirtling Street"/>
    <s v="SW8"/>
    <s v="5BP"/>
    <n v="529424"/>
    <n v="177541"/>
    <x v="17"/>
    <d v="2011-12-15T00:00:00"/>
    <m/>
    <n v="0"/>
    <n v="91"/>
    <n v="9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3"/>
    <d v="2012-06-01T00:00:00"/>
    <x v="0"/>
    <d v="2015-04-01T00:00:00"/>
    <x v="1"/>
    <s v="P"/>
    <m/>
    <n v="9"/>
    <n v="91"/>
    <n v="6"/>
    <n v="12"/>
    <n v="71"/>
    <n v="0"/>
    <n v="2"/>
    <n v="0"/>
    <n v="0"/>
    <n v="6"/>
    <n v="12"/>
    <n v="71"/>
    <n v="0"/>
    <n v="2"/>
    <n v="0"/>
    <n v="0"/>
    <n v="0"/>
    <n v="0"/>
    <n v="0"/>
    <n v="0"/>
    <n v="0"/>
    <n v="0"/>
    <n v="0"/>
    <n v="0"/>
    <n v="0"/>
    <n v="0"/>
    <n v="0"/>
    <n v="0"/>
    <n v="0"/>
    <n v="0"/>
    <s v="Email/Telephone Survey"/>
    <n v="0"/>
    <n v="91"/>
    <n v="0"/>
    <n v="0"/>
    <n v="0"/>
    <n v="0"/>
    <n v="0"/>
    <n v="0"/>
    <n v="0"/>
    <n v="0"/>
    <n v="0"/>
    <n v="0"/>
    <n v="0"/>
    <n v="0"/>
    <n v="0"/>
    <n v="0"/>
    <n v="0"/>
    <n v="0"/>
    <n v="0"/>
    <n v="0"/>
    <n v="0"/>
    <n v="0"/>
    <n v="91"/>
    <n v="91"/>
    <n v="0"/>
    <n v="0"/>
    <n v="3"/>
    <s v="Y"/>
    <x v="0"/>
    <x v="1"/>
    <x v="0"/>
    <x v="0"/>
    <x v="0"/>
  </r>
  <r>
    <x v="1"/>
    <s v="2011/3748"/>
    <s v="Riverlight"/>
    <s v="Riverlight 2 (Block E)"/>
    <s v="Tideway Industrial Estate"/>
    <s v="87"/>
    <s v="Kirtling Street"/>
    <s v="SW8"/>
    <s v="5BP"/>
    <n v="529424"/>
    <n v="177541"/>
    <x v="17"/>
    <d v="2011-12-15T00:00:00"/>
    <m/>
    <n v="0"/>
    <n v="81"/>
    <n v="8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2700000000000001"/>
    <d v="2012-07-01T00:00:00"/>
    <x v="0"/>
    <d v="2015-05-01T00:00:00"/>
    <x v="1"/>
    <s v="P"/>
    <m/>
    <n v="8"/>
    <n v="81"/>
    <n v="6"/>
    <n v="12"/>
    <n v="61"/>
    <n v="0"/>
    <n v="2"/>
    <n v="0"/>
    <n v="0"/>
    <n v="6"/>
    <n v="12"/>
    <n v="61"/>
    <n v="0"/>
    <n v="2"/>
    <n v="0"/>
    <n v="0"/>
    <n v="0"/>
    <n v="0"/>
    <n v="0"/>
    <n v="0"/>
    <n v="0"/>
    <n v="0"/>
    <n v="0"/>
    <n v="0"/>
    <n v="0"/>
    <n v="0"/>
    <n v="0"/>
    <n v="0"/>
    <n v="0"/>
    <n v="0"/>
    <s v="Email/Telephone Survey"/>
    <n v="0"/>
    <n v="81"/>
    <n v="0"/>
    <n v="0"/>
    <n v="0"/>
    <n v="0"/>
    <n v="0"/>
    <n v="0"/>
    <n v="0"/>
    <n v="0"/>
    <n v="0"/>
    <n v="0"/>
    <n v="0"/>
    <n v="0"/>
    <n v="0"/>
    <n v="0"/>
    <n v="0"/>
    <n v="0"/>
    <n v="0"/>
    <n v="0"/>
    <n v="0"/>
    <n v="0"/>
    <n v="81"/>
    <n v="81"/>
    <n v="0"/>
    <n v="0"/>
    <n v="3"/>
    <s v="Y"/>
    <x v="0"/>
    <x v="1"/>
    <x v="0"/>
    <x v="0"/>
    <x v="0"/>
  </r>
  <r>
    <x v="1"/>
    <s v="2011/3748"/>
    <s v="Riverlight"/>
    <s v="Riverlight 3 (Block D)"/>
    <s v="Tideway Industrial Estate"/>
    <s v="87"/>
    <s v="Kirtling Street"/>
    <s v="SW8"/>
    <s v="5BP"/>
    <n v="529424"/>
    <n v="177541"/>
    <x v="17"/>
    <d v="2011-12-15T00:00:00"/>
    <m/>
    <n v="0"/>
    <n v="201"/>
    <n v="20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2400000000000001"/>
    <d v="2013-02-01T00:00:00"/>
    <x v="0"/>
    <d v="2015-09-01T00:00:00"/>
    <x v="1"/>
    <s v="P"/>
    <m/>
    <n v="15"/>
    <n v="201"/>
    <n v="12"/>
    <n v="37"/>
    <n v="120"/>
    <n v="32"/>
    <n v="0"/>
    <n v="0"/>
    <n v="0"/>
    <n v="12"/>
    <n v="37"/>
    <n v="120"/>
    <n v="32"/>
    <n v="0"/>
    <n v="0"/>
    <n v="0"/>
    <n v="0"/>
    <n v="0"/>
    <n v="0"/>
    <n v="0"/>
    <n v="0"/>
    <n v="0"/>
    <n v="0"/>
    <n v="0"/>
    <n v="0"/>
    <n v="0"/>
    <n v="0"/>
    <n v="0"/>
    <n v="0"/>
    <n v="0"/>
    <s v="Email/Telephone Survey"/>
    <n v="0"/>
    <n v="201"/>
    <n v="0"/>
    <n v="0"/>
    <n v="0"/>
    <n v="0"/>
    <n v="0"/>
    <n v="0"/>
    <n v="0"/>
    <n v="0"/>
    <n v="0"/>
    <n v="0"/>
    <n v="0"/>
    <n v="0"/>
    <n v="0"/>
    <n v="0"/>
    <n v="0"/>
    <n v="0"/>
    <n v="0"/>
    <n v="0"/>
    <n v="0"/>
    <n v="0"/>
    <n v="201"/>
    <n v="201"/>
    <n v="0"/>
    <n v="0"/>
    <n v="3"/>
    <s v="Y"/>
    <x v="0"/>
    <x v="1"/>
    <x v="0"/>
    <x v="0"/>
    <x v="0"/>
  </r>
  <r>
    <x v="1"/>
    <s v="2011/3748"/>
    <s v="Riverlight"/>
    <s v="Riverlight 3 (Block D) Duplex"/>
    <s v="Tideway Industrial Estate"/>
    <s v="87"/>
    <s v="Kirtling Street"/>
    <s v="SW8"/>
    <s v="5BP"/>
    <n v="529424"/>
    <n v="177541"/>
    <x v="17"/>
    <d v="2011-12-15T00:00:00"/>
    <m/>
    <n v="0"/>
    <n v="4"/>
    <n v="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2400000000000001"/>
    <d v="2013-02-01T00:00:00"/>
    <x v="0"/>
    <d v="2015-09-01T00:00:00"/>
    <x v="1"/>
    <s v="P"/>
    <m/>
    <n v="0"/>
    <n v="4"/>
    <n v="0"/>
    <n v="0"/>
    <n v="1"/>
    <n v="3"/>
    <n v="0"/>
    <n v="0"/>
    <n v="0"/>
    <n v="0"/>
    <n v="0"/>
    <n v="1"/>
    <n v="3"/>
    <n v="0"/>
    <n v="0"/>
    <n v="0"/>
    <n v="0"/>
    <n v="0"/>
    <n v="0"/>
    <n v="0"/>
    <n v="0"/>
    <n v="0"/>
    <n v="0"/>
    <n v="0"/>
    <n v="0"/>
    <n v="0"/>
    <n v="0"/>
    <n v="0"/>
    <n v="0"/>
    <n v="0"/>
    <s v="Email/Telephone Survey"/>
    <n v="0"/>
    <n v="4"/>
    <n v="0"/>
    <n v="0"/>
    <n v="0"/>
    <n v="0"/>
    <n v="0"/>
    <n v="0"/>
    <n v="0"/>
    <n v="0"/>
    <n v="0"/>
    <n v="0"/>
    <n v="0"/>
    <n v="0"/>
    <n v="0"/>
    <n v="0"/>
    <n v="0"/>
    <n v="0"/>
    <n v="0"/>
    <n v="0"/>
    <n v="0"/>
    <n v="0"/>
    <n v="4"/>
    <n v="4"/>
    <n v="0"/>
    <n v="0"/>
    <n v="2"/>
    <s v="Y"/>
    <x v="0"/>
    <x v="1"/>
    <x v="0"/>
    <x v="0"/>
    <x v="0"/>
  </r>
  <r>
    <x v="1"/>
    <s v="2011/3748"/>
    <s v="Riverlight"/>
    <s v="Riverlight 4 (Block C)"/>
    <s v="Tideway Industrial Estate"/>
    <s v="87"/>
    <s v="Kirtling Street"/>
    <s v="SW8"/>
    <s v="5BP"/>
    <n v="529424"/>
    <n v="177541"/>
    <x v="17"/>
    <d v="2011-12-15T00:00:00"/>
    <m/>
    <n v="0"/>
    <n v="232"/>
    <n v="232"/>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2"/>
    <d v="2014-01-31T00:00:00"/>
    <x v="0"/>
    <m/>
    <x v="1"/>
    <s v="P"/>
    <m/>
    <n v="18"/>
    <n v="232"/>
    <n v="10"/>
    <n v="39"/>
    <n v="150"/>
    <n v="33"/>
    <n v="0"/>
    <n v="0"/>
    <n v="0"/>
    <n v="10"/>
    <n v="39"/>
    <n v="150"/>
    <n v="33"/>
    <n v="0"/>
    <n v="0"/>
    <n v="0"/>
    <n v="0"/>
    <n v="0"/>
    <n v="0"/>
    <n v="0"/>
    <n v="0"/>
    <n v="0"/>
    <n v="0"/>
    <n v="0"/>
    <n v="0"/>
    <n v="0"/>
    <n v="0"/>
    <n v="0"/>
    <n v="0"/>
    <n v="0"/>
    <s v="Email/Telephone Survey"/>
    <n v="0"/>
    <n v="0"/>
    <n v="232"/>
    <n v="0"/>
    <n v="0"/>
    <n v="0"/>
    <n v="0"/>
    <n v="0"/>
    <n v="0"/>
    <n v="0"/>
    <n v="0"/>
    <n v="0"/>
    <n v="0"/>
    <n v="0"/>
    <n v="0"/>
    <n v="0"/>
    <n v="0"/>
    <n v="0"/>
    <n v="0"/>
    <n v="0"/>
    <n v="0"/>
    <n v="0"/>
    <n v="232"/>
    <n v="232"/>
    <n v="232"/>
    <n v="232"/>
    <n v="3"/>
    <s v="Y"/>
    <x v="0"/>
    <x v="1"/>
    <x v="0"/>
    <x v="0"/>
    <x v="0"/>
  </r>
  <r>
    <x v="1"/>
    <s v="2011/3748"/>
    <s v="Riverlight"/>
    <s v="Riverlight 4 (Block C) Duplex"/>
    <s v="Tideway Industrial Estate"/>
    <s v="87"/>
    <s v="Kirtling Street"/>
    <s v="SW8"/>
    <s v="5BP"/>
    <n v="529424"/>
    <n v="177541"/>
    <x v="17"/>
    <d v="2011-12-15T00:00:00"/>
    <m/>
    <n v="0"/>
    <n v="14"/>
    <n v="1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2"/>
    <d v="2014-01-31T00:00:00"/>
    <x v="0"/>
    <m/>
    <x v="1"/>
    <s v="P"/>
    <m/>
    <n v="1"/>
    <n v="14"/>
    <n v="0"/>
    <n v="0"/>
    <n v="7"/>
    <n v="7"/>
    <n v="0"/>
    <n v="0"/>
    <n v="0"/>
    <n v="0"/>
    <n v="0"/>
    <n v="7"/>
    <n v="7"/>
    <n v="0"/>
    <n v="0"/>
    <n v="0"/>
    <n v="0"/>
    <n v="0"/>
    <n v="0"/>
    <n v="0"/>
    <n v="0"/>
    <n v="0"/>
    <n v="0"/>
    <n v="0"/>
    <n v="0"/>
    <n v="0"/>
    <n v="0"/>
    <n v="0"/>
    <n v="0"/>
    <n v="0"/>
    <s v="Email/Telephone Survey"/>
    <n v="0"/>
    <n v="0"/>
    <n v="14"/>
    <n v="0"/>
    <n v="0"/>
    <n v="0"/>
    <n v="0"/>
    <n v="0"/>
    <n v="0"/>
    <n v="0"/>
    <n v="0"/>
    <n v="0"/>
    <n v="0"/>
    <n v="0"/>
    <n v="0"/>
    <n v="0"/>
    <n v="0"/>
    <n v="0"/>
    <n v="0"/>
    <n v="0"/>
    <n v="0"/>
    <n v="0"/>
    <n v="14"/>
    <n v="14"/>
    <n v="14"/>
    <n v="14"/>
    <n v="2"/>
    <s v="Y"/>
    <x v="0"/>
    <x v="1"/>
    <x v="0"/>
    <x v="0"/>
    <x v="0"/>
  </r>
  <r>
    <x v="1"/>
    <s v="2011/3748"/>
    <s v="Riverlight"/>
    <s v="Riverlight 5 (Block A)"/>
    <s v="Tideway Industrial Estate"/>
    <s v="87"/>
    <s v="Kirtling Street"/>
    <s v="SW8"/>
    <s v="5BP"/>
    <n v="529424"/>
    <n v="177541"/>
    <x v="17"/>
    <d v="2011-12-15T00:00:00"/>
    <m/>
    <n v="0"/>
    <n v="74"/>
    <n v="7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14"/>
    <d v="2014-08-01T00:00:00"/>
    <x v="1"/>
    <m/>
    <x v="1"/>
    <s v="P"/>
    <m/>
    <n v="7"/>
    <n v="74"/>
    <n v="5"/>
    <n v="18"/>
    <n v="14"/>
    <n v="37"/>
    <n v="0"/>
    <n v="0"/>
    <n v="0"/>
    <n v="5"/>
    <n v="18"/>
    <n v="14"/>
    <n v="37"/>
    <n v="0"/>
    <n v="0"/>
    <n v="0"/>
    <n v="0"/>
    <n v="0"/>
    <n v="0"/>
    <n v="0"/>
    <n v="0"/>
    <n v="0"/>
    <n v="0"/>
    <n v="0"/>
    <n v="0"/>
    <n v="0"/>
    <n v="0"/>
    <n v="0"/>
    <n v="0"/>
    <n v="0"/>
    <s v="Email/Telephone Survey"/>
    <n v="0"/>
    <n v="0"/>
    <n v="0"/>
    <n v="74"/>
    <n v="0"/>
    <n v="0"/>
    <n v="0"/>
    <n v="0"/>
    <n v="0"/>
    <n v="0"/>
    <n v="0"/>
    <n v="0"/>
    <n v="0"/>
    <n v="0"/>
    <n v="0"/>
    <n v="0"/>
    <n v="0"/>
    <n v="0"/>
    <n v="0"/>
    <n v="0"/>
    <n v="0"/>
    <n v="0"/>
    <n v="74"/>
    <n v="74"/>
    <n v="74"/>
    <n v="74"/>
    <n v="3"/>
    <s v="Y"/>
    <x v="0"/>
    <x v="1"/>
    <x v="0"/>
    <x v="0"/>
    <x v="0"/>
  </r>
  <r>
    <x v="1"/>
    <s v="2011/3748"/>
    <s v="Riverlight"/>
    <s v="Riverlight 6 (Block B)"/>
    <s v="Tideway Industrial Estate"/>
    <s v="87"/>
    <s v="Kirtling Street"/>
    <s v="SW8"/>
    <s v="5BP"/>
    <n v="529424"/>
    <n v="177541"/>
    <x v="17"/>
    <d v="2011-12-15T00:00:00"/>
    <m/>
    <n v="0"/>
    <n v="116"/>
    <n v="116"/>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x v="0"/>
    <s v="Nil"/>
    <s v=""/>
    <s v="BF"/>
    <x v="0"/>
    <s v="NB"/>
    <x v="0"/>
    <n v="0.30499999999999999"/>
    <d v="2014-09-01T00:00:00"/>
    <x v="1"/>
    <m/>
    <x v="0"/>
    <s v="HASO"/>
    <m/>
    <n v="12"/>
    <n v="116"/>
    <n v="0"/>
    <n v="80"/>
    <n v="36"/>
    <n v="0"/>
    <n v="0"/>
    <n v="0"/>
    <n v="0"/>
    <n v="0"/>
    <n v="80"/>
    <n v="36"/>
    <n v="0"/>
    <n v="0"/>
    <n v="0"/>
    <n v="0"/>
    <n v="0"/>
    <n v="0"/>
    <n v="0"/>
    <n v="0"/>
    <n v="0"/>
    <n v="0"/>
    <n v="0"/>
    <n v="0"/>
    <n v="0"/>
    <n v="0"/>
    <n v="0"/>
    <n v="0"/>
    <n v="0"/>
    <n v="0"/>
    <s v="Email/Telephone Survey"/>
    <n v="0"/>
    <n v="0"/>
    <n v="116"/>
    <n v="0"/>
    <n v="0"/>
    <n v="0"/>
    <n v="0"/>
    <n v="0"/>
    <n v="0"/>
    <n v="0"/>
    <n v="0"/>
    <n v="0"/>
    <n v="0"/>
    <n v="0"/>
    <n v="0"/>
    <n v="0"/>
    <n v="0"/>
    <n v="0"/>
    <n v="0"/>
    <n v="0"/>
    <n v="0"/>
    <n v="0"/>
    <n v="116"/>
    <n v="116"/>
    <n v="116"/>
    <n v="116"/>
    <n v="3"/>
    <s v="Y"/>
    <x v="0"/>
    <x v="1"/>
    <x v="0"/>
    <x v="0"/>
    <x v="0"/>
  </r>
  <r>
    <x v="1"/>
    <s v="2011/3764"/>
    <s v=""/>
    <s v=""/>
    <s v=""/>
    <s v="30"/>
    <s v="Althorp Road"/>
    <s v="SW17"/>
    <s v="7ED"/>
    <n v="527551"/>
    <n v="173262"/>
    <x v="7"/>
    <d v="2014-01-23T00:00:00"/>
    <s v=""/>
    <n v="0"/>
    <n v="1"/>
    <n v="1"/>
    <s v="Demolition of existing single storey double garage, and erection of a three-storey plus basement level house."/>
    <s v="PF"/>
    <s v="26/08/2011"/>
    <s v="18/10/2011"/>
    <x v="0"/>
    <s v="Nil"/>
    <s v=""/>
    <s v="BF"/>
    <x v="0"/>
    <s v="n/a"/>
    <x v="1"/>
    <n v="2.1999999999999999E-2"/>
    <d v="2014-01-23T00:00:00"/>
    <x v="0"/>
    <m/>
    <x v="1"/>
    <s v="P"/>
    <m/>
    <n v="1"/>
    <n v="1"/>
    <n v="0"/>
    <n v="0"/>
    <n v="0"/>
    <n v="0"/>
    <n v="0"/>
    <n v="1"/>
    <n v="0"/>
    <n v="0"/>
    <n v="0"/>
    <n v="0"/>
    <n v="0"/>
    <n v="0"/>
    <n v="0"/>
    <n v="0"/>
    <n v="0"/>
    <n v="0"/>
    <n v="0"/>
    <n v="0"/>
    <n v="0"/>
    <n v="1"/>
    <n v="0"/>
    <n v="0"/>
    <n v="0"/>
    <n v="0"/>
    <n v="0"/>
    <n v="0"/>
    <n v="0"/>
    <n v="0"/>
    <s v="Assumption"/>
    <n v="0"/>
    <n v="0.5"/>
    <n v="0.5"/>
    <n v="0"/>
    <n v="0"/>
    <n v="0"/>
    <n v="0"/>
    <n v="0"/>
    <n v="0"/>
    <n v="0"/>
    <n v="0"/>
    <n v="0"/>
    <n v="0"/>
    <n v="0"/>
    <n v="0"/>
    <n v="0"/>
    <n v="0"/>
    <n v="0"/>
    <n v="0"/>
    <n v="0"/>
    <n v="0"/>
    <n v="0"/>
    <n v="1"/>
    <n v="1"/>
    <n v="0.5"/>
    <n v="0.5"/>
    <n v="2"/>
    <m/>
    <x v="0"/>
    <x v="0"/>
    <x v="0"/>
    <x v="0"/>
    <x v="0"/>
  </r>
  <r>
    <x v="1"/>
    <s v="2011/3855"/>
    <s v=""/>
    <s v=""/>
    <s v=""/>
    <s v="85"/>
    <s v="Trinity Road"/>
    <s v="SW17"/>
    <s v="7SQ"/>
    <n v="527814"/>
    <n v="172555"/>
    <x v="7"/>
    <d v="2012-03-27T00:00:00"/>
    <s v=""/>
    <n v="0"/>
    <n v="4"/>
    <n v="4"/>
    <s v="Change of use of existing hostel (sui generis) into 4 self contained flats (C3 use class) with alterations to windows at rear and new rear dormer window."/>
    <s v="PF"/>
    <s v="19/09/2011"/>
    <s v="31/10/2011"/>
    <x v="0"/>
    <s v="Nil"/>
    <s v=""/>
    <s v="BF"/>
    <x v="2"/>
    <s v="n/a"/>
    <x v="9"/>
    <n v="3.5000000000000003E-2"/>
    <d v="2012-03-27T00:00:00"/>
    <x v="0"/>
    <m/>
    <x v="1"/>
    <s v="P"/>
    <m/>
    <n v="0"/>
    <n v="0"/>
    <n v="0"/>
    <n v="0"/>
    <n v="2"/>
    <n v="2"/>
    <n v="0"/>
    <n v="0"/>
    <n v="0"/>
    <n v="0"/>
    <n v="0"/>
    <n v="2"/>
    <n v="2"/>
    <n v="0"/>
    <n v="0"/>
    <n v="0"/>
    <n v="0"/>
    <n v="0"/>
    <n v="0"/>
    <n v="0"/>
    <n v="0"/>
    <n v="0"/>
    <n v="0"/>
    <n v="0"/>
    <n v="0"/>
    <n v="0"/>
    <n v="0"/>
    <n v="0"/>
    <n v="0"/>
    <n v="0"/>
    <s v="Assumption"/>
    <n v="0"/>
    <n v="2"/>
    <n v="2"/>
    <n v="0"/>
    <n v="0"/>
    <n v="0"/>
    <n v="0"/>
    <n v="0"/>
    <n v="0"/>
    <n v="0"/>
    <n v="0"/>
    <n v="0"/>
    <n v="0"/>
    <n v="0"/>
    <n v="0"/>
    <n v="0"/>
    <n v="0"/>
    <n v="0"/>
    <n v="0"/>
    <n v="0"/>
    <n v="0"/>
    <n v="0"/>
    <n v="4"/>
    <n v="4"/>
    <n v="2"/>
    <n v="2"/>
    <n v="8"/>
    <m/>
    <x v="0"/>
    <x v="0"/>
    <x v="0"/>
    <x v="0"/>
    <x v="0"/>
  </r>
  <r>
    <x v="1"/>
    <s v="2011/4060"/>
    <s v=""/>
    <s v=""/>
    <s v="Site adjoining 60"/>
    <s v=""/>
    <s v="Aliwal Road"/>
    <s v="SW11"/>
    <s v="1RD"/>
    <n v="527228"/>
    <n v="175145"/>
    <x v="2"/>
    <d v="2014-03-31T00:00:00"/>
    <s v=""/>
    <n v="0"/>
    <n v="1"/>
    <n v="1"/>
    <s v="Demolition of two existing single-storey prefabricated concrete storage units, and erection of a two-storey plus basement level building to provide a live/work unit comprising a basement office and a two-bedroom living space above."/>
    <s v="RP"/>
    <s v="28/09/2011"/>
    <s v="08/11/2011"/>
    <x v="0"/>
    <s v="APG"/>
    <s v="10/12/2012"/>
    <s v="BF"/>
    <x v="0"/>
    <s v="n/a"/>
    <x v="1"/>
    <n v="1.2E-2"/>
    <d v="2014-03-31T00:00:00"/>
    <x v="0"/>
    <m/>
    <x v="1"/>
    <s v="P"/>
    <m/>
    <n v="0"/>
    <n v="0"/>
    <n v="0"/>
    <n v="0"/>
    <n v="1"/>
    <n v="0"/>
    <n v="0"/>
    <n v="0"/>
    <n v="0"/>
    <n v="0"/>
    <n v="0"/>
    <n v="0"/>
    <n v="0"/>
    <n v="0"/>
    <n v="0"/>
    <n v="0"/>
    <n v="0"/>
    <n v="0"/>
    <n v="0"/>
    <n v="0"/>
    <n v="0"/>
    <n v="0"/>
    <n v="0"/>
    <n v="0"/>
    <n v="0"/>
    <n v="1"/>
    <n v="0"/>
    <n v="0"/>
    <n v="0"/>
    <n v="0"/>
    <s v="Assumption"/>
    <n v="0"/>
    <n v="0.5"/>
    <n v="0.5"/>
    <n v="0"/>
    <n v="0"/>
    <n v="0"/>
    <n v="0"/>
    <n v="0"/>
    <n v="0"/>
    <n v="0"/>
    <n v="0"/>
    <n v="0"/>
    <n v="0"/>
    <n v="0"/>
    <n v="0"/>
    <n v="0"/>
    <n v="0"/>
    <n v="0"/>
    <n v="0"/>
    <n v="0"/>
    <n v="0"/>
    <n v="0"/>
    <n v="1"/>
    <n v="1"/>
    <n v="0.5"/>
    <n v="0.5"/>
    <n v="2"/>
    <m/>
    <x v="0"/>
    <x v="0"/>
    <x v="0"/>
    <x v="0"/>
    <x v="0"/>
  </r>
  <r>
    <x v="1"/>
    <s v="2011/4176"/>
    <s v=""/>
    <s v=""/>
    <s v=""/>
    <s v="262"/>
    <s v="Upper Tooting Road"/>
    <s v="SW17"/>
    <s v="0DN"/>
    <n v="527556"/>
    <n v="171684"/>
    <x v="10"/>
    <d v="2015-03-16T00:00:00"/>
    <s v=""/>
    <n v="3"/>
    <n v="6"/>
    <n v="3"/>
    <s v="Alterations including construction of first, second &amp; third floor rear extensions with terraces, and conversion into 7 flats."/>
    <s v="PF"/>
    <s v="07/10/2011"/>
    <s v="22/03/2012"/>
    <x v="0"/>
    <s v="Nil"/>
    <s v=""/>
    <s v="BF"/>
    <x v="4"/>
    <s v="n/a"/>
    <x v="3"/>
    <n v="1.2E-2"/>
    <d v="2015-03-16T00:00:00"/>
    <x v="1"/>
    <m/>
    <x v="1"/>
    <s v="P"/>
    <m/>
    <n v="0"/>
    <n v="0"/>
    <n v="0"/>
    <n v="1"/>
    <n v="2"/>
    <n v="0"/>
    <n v="0"/>
    <n v="0"/>
    <n v="0"/>
    <n v="0"/>
    <n v="1"/>
    <n v="2"/>
    <n v="0"/>
    <n v="0"/>
    <n v="0"/>
    <n v="0"/>
    <n v="0"/>
    <n v="0"/>
    <n v="0"/>
    <n v="0"/>
    <n v="0"/>
    <n v="0"/>
    <n v="0"/>
    <n v="0"/>
    <n v="0"/>
    <n v="0"/>
    <n v="0"/>
    <n v="0"/>
    <n v="0"/>
    <n v="0"/>
    <s v="Assumption"/>
    <n v="0"/>
    <n v="1.5"/>
    <n v="1.5"/>
    <n v="0"/>
    <n v="0"/>
    <n v="0"/>
    <n v="0"/>
    <n v="0"/>
    <n v="0"/>
    <n v="0"/>
    <n v="0"/>
    <n v="0"/>
    <n v="0"/>
    <n v="0"/>
    <n v="0"/>
    <n v="0"/>
    <n v="0"/>
    <n v="0"/>
    <n v="0"/>
    <n v="0"/>
    <n v="0"/>
    <n v="0"/>
    <n v="3"/>
    <n v="3"/>
    <n v="1.5"/>
    <n v="1.5"/>
    <n v="8"/>
    <s v="Y"/>
    <x v="1"/>
    <x v="0"/>
    <x v="0"/>
    <x v="0"/>
    <x v="0"/>
  </r>
  <r>
    <x v="1"/>
    <s v="2011/4338"/>
    <s v=""/>
    <s v=""/>
    <s v=""/>
    <s v="156"/>
    <s v="Queenstown Road"/>
    <s v="SW8"/>
    <s v="3QE"/>
    <n v="528704"/>
    <n v="176459"/>
    <x v="17"/>
    <d v="2014-12-02T00:00:00"/>
    <s v=""/>
    <n v="0"/>
    <n v="1"/>
    <n v="1"/>
    <s v="Construction of a mansard rear roof extension with two rear dormer windows and three value windows in front roof slope to create a one bedroom flat."/>
    <s v="PF"/>
    <s v="10/10/2011"/>
    <s v="20/12/2011"/>
    <x v="0"/>
    <s v="Nil"/>
    <s v=""/>
    <s v="BF"/>
    <x v="4"/>
    <s v="n/a"/>
    <x v="3"/>
    <n v="4.0000000000000001E-3"/>
    <d v="2014-12-02T00:00:00"/>
    <x v="1"/>
    <m/>
    <x v="1"/>
    <s v="P"/>
    <m/>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1/4705"/>
    <s v=""/>
    <s v=""/>
    <s v="Thurleigh Court"/>
    <s v=""/>
    <s v="Nightingale Lane"/>
    <s v="SW12"/>
    <s v="8AP"/>
    <n v="528501"/>
    <n v="174179"/>
    <x v="9"/>
    <d v="2015-03-31T00:00:00"/>
    <s v=""/>
    <n v="0"/>
    <n v="7"/>
    <n v="7"/>
    <s v="Construction of additional floor over part of the main roof of the building to form 7 self contained flats (4 flats to the north and 3 flats to the south end of the building) new refuse and cycle storage facility within the western part of the site."/>
    <s v="RP"/>
    <s v="08/11/2011"/>
    <s v="20/01/2012"/>
    <x v="0"/>
    <s v="APG"/>
    <s v="27/07/2012"/>
    <s v="BF"/>
    <x v="4"/>
    <s v="n/a"/>
    <x v="3"/>
    <n v="9.9000000000000005E-2"/>
    <d v="2015-03-31T00:00:00"/>
    <x v="1"/>
    <m/>
    <x v="1"/>
    <s v="P"/>
    <m/>
    <n v="0"/>
    <n v="7"/>
    <n v="0"/>
    <n v="4"/>
    <n v="2"/>
    <n v="1"/>
    <n v="0"/>
    <n v="0"/>
    <n v="0"/>
    <n v="0"/>
    <n v="4"/>
    <n v="2"/>
    <n v="1"/>
    <n v="0"/>
    <n v="0"/>
    <n v="0"/>
    <n v="0"/>
    <n v="0"/>
    <n v="0"/>
    <n v="0"/>
    <n v="0"/>
    <n v="0"/>
    <n v="0"/>
    <n v="0"/>
    <n v="0"/>
    <n v="0"/>
    <n v="0"/>
    <n v="0"/>
    <n v="0"/>
    <n v="0"/>
    <s v="Assumption"/>
    <n v="0"/>
    <n v="3.5"/>
    <n v="3.5"/>
    <n v="0"/>
    <n v="0"/>
    <n v="0"/>
    <n v="0"/>
    <n v="0"/>
    <n v="0"/>
    <n v="0"/>
    <n v="0"/>
    <n v="0"/>
    <n v="0"/>
    <n v="0"/>
    <n v="0"/>
    <n v="0"/>
    <n v="0"/>
    <n v="0"/>
    <n v="0"/>
    <n v="0"/>
    <n v="0"/>
    <n v="0"/>
    <n v="7"/>
    <n v="7"/>
    <n v="3.5"/>
    <n v="3.5"/>
    <n v="8"/>
    <m/>
    <x v="0"/>
    <x v="0"/>
    <x v="0"/>
    <x v="0"/>
    <x v="0"/>
  </r>
  <r>
    <x v="1"/>
    <s v="2011/4725"/>
    <s v=""/>
    <s v=""/>
    <s v=""/>
    <s v=""/>
    <s v="Woking Close"/>
    <s v="SW15"/>
    <s v="5JZ"/>
    <n v="521828"/>
    <n v="175440"/>
    <x v="19"/>
    <d v="2014-03-31T00:00:00"/>
    <s v=""/>
    <n v="0"/>
    <n v="21"/>
    <n v="21"/>
    <s v="Demolition of existing garages and erection of 9 x terraced houses and 12 x flats  arranged over five floors including basement car parking for 24 cars and cycle storage;  provision of replacement surface car park for 19 cars for the sole use of residents"/>
    <s v="PF"/>
    <s v="18/11/2011"/>
    <s v="20/01/2012"/>
    <x v="0"/>
    <s v="Nil"/>
    <s v=""/>
    <s v="BF"/>
    <x v="0"/>
    <s v="NB"/>
    <x v="0"/>
    <n v="0.28599999999999998"/>
    <d v="2014-03-31T00:00:00"/>
    <x v="0"/>
    <m/>
    <x v="1"/>
    <s v="M"/>
    <m/>
    <n v="21"/>
    <n v="21"/>
    <n v="0"/>
    <n v="0"/>
    <n v="9"/>
    <n v="2"/>
    <n v="1"/>
    <n v="9"/>
    <n v="0"/>
    <n v="0"/>
    <n v="0"/>
    <n v="9"/>
    <n v="2"/>
    <n v="1"/>
    <n v="0"/>
    <n v="0"/>
    <n v="0"/>
    <n v="0"/>
    <n v="0"/>
    <n v="0"/>
    <n v="0"/>
    <n v="9"/>
    <n v="0"/>
    <n v="0"/>
    <n v="0"/>
    <n v="0"/>
    <n v="0"/>
    <n v="0"/>
    <n v="0"/>
    <n v="0"/>
    <s v="Housing Department"/>
    <n v="0"/>
    <n v="21"/>
    <n v="0"/>
    <n v="0"/>
    <n v="0"/>
    <n v="0"/>
    <n v="0"/>
    <n v="0"/>
    <n v="0"/>
    <n v="0"/>
    <n v="0"/>
    <n v="0"/>
    <n v="0"/>
    <n v="0"/>
    <n v="0"/>
    <n v="0"/>
    <n v="0"/>
    <n v="0"/>
    <n v="0"/>
    <n v="0"/>
    <n v="0"/>
    <n v="0"/>
    <n v="21"/>
    <n v="21"/>
    <n v="0"/>
    <n v="0"/>
    <n v="3"/>
    <s v="Y"/>
    <x v="0"/>
    <x v="0"/>
    <x v="0"/>
    <x v="0"/>
    <x v="0"/>
  </r>
  <r>
    <x v="1"/>
    <s v="2011/4771"/>
    <s v=""/>
    <s v=""/>
    <s v=""/>
    <s v="10"/>
    <s v="Stonells Road"/>
    <s v="SW11"/>
    <s v="6HQ"/>
    <n v="527783"/>
    <n v="174496"/>
    <x v="2"/>
    <d v="2014-01-27T00:00:00"/>
    <s v=""/>
    <n v="1"/>
    <n v="1"/>
    <n v="0"/>
    <s v="Demolition of existing mid-terrace house and construction of three storey house with basement excavation of entire plot, rear terrace at 2nd floor level,  2 x rear lightwells  and single storey annex in rear garden"/>
    <s v="PF"/>
    <s v="05/12/2011"/>
    <s v="22/02/2012"/>
    <x v="0"/>
    <s v="Nil"/>
    <s v=""/>
    <s v="BF"/>
    <x v="0"/>
    <s v="n/a"/>
    <x v="1"/>
    <n v="0.01"/>
    <d v="2014-01-27T00:00:00"/>
    <x v="0"/>
    <m/>
    <x v="1"/>
    <s v="P"/>
    <m/>
    <n v="0"/>
    <n v="0"/>
    <n v="0"/>
    <n v="0"/>
    <n v="-1"/>
    <n v="0"/>
    <n v="1"/>
    <n v="0"/>
    <n v="0"/>
    <n v="0"/>
    <n v="0"/>
    <n v="0"/>
    <n v="0"/>
    <n v="0"/>
    <n v="0"/>
    <n v="0"/>
    <n v="0"/>
    <n v="0"/>
    <n v="-1"/>
    <n v="0"/>
    <n v="1"/>
    <n v="0"/>
    <n v="0"/>
    <n v="0"/>
    <n v="0"/>
    <n v="0"/>
    <n v="0"/>
    <n v="0"/>
    <n v="0"/>
    <n v="0"/>
    <m/>
    <n v="0"/>
    <n v="0"/>
    <n v="0"/>
    <n v="0"/>
    <n v="0"/>
    <n v="0"/>
    <n v="0"/>
    <n v="0"/>
    <n v="0"/>
    <n v="0"/>
    <n v="0"/>
    <n v="0"/>
    <n v="0"/>
    <n v="0"/>
    <n v="0"/>
    <n v="0"/>
    <n v="0"/>
    <n v="0"/>
    <n v="0"/>
    <n v="0"/>
    <n v="0"/>
    <n v="0"/>
    <n v="0"/>
    <n v="0"/>
    <n v="0"/>
    <n v="0"/>
    <n v="2"/>
    <m/>
    <x v="0"/>
    <x v="0"/>
    <x v="0"/>
    <x v="0"/>
    <x v="0"/>
  </r>
  <r>
    <x v="1"/>
    <s v="2011/5060"/>
    <s v=""/>
    <s v=""/>
    <s v="Hillgate Place"/>
    <s v="18-20"/>
    <s v="Balham Hill"/>
    <s v="SW12"/>
    <s v="9ER"/>
    <n v="528770"/>
    <n v="174023"/>
    <x v="9"/>
    <d v="2015-03-31T00:00:00"/>
    <s v=""/>
    <n v="0"/>
    <n v="8"/>
    <n v="8"/>
    <s v="Alterations involving construction of new third floor accommodation above blocks A and D to provide 8 new flats including roof terraces."/>
    <s v="PF"/>
    <s v="06/12/2011"/>
    <s v="19/03/2012"/>
    <x v="0"/>
    <s v="Nil"/>
    <s v=""/>
    <s v="BF"/>
    <x v="4"/>
    <s v="n/a"/>
    <x v="9"/>
    <n v="4.2999999999999997E-2"/>
    <d v="2015-03-31T00:00:00"/>
    <x v="1"/>
    <m/>
    <x v="1"/>
    <s v="P"/>
    <m/>
    <n v="8"/>
    <n v="8"/>
    <n v="0"/>
    <n v="2"/>
    <n v="6"/>
    <n v="0"/>
    <n v="0"/>
    <n v="0"/>
    <n v="0"/>
    <n v="0"/>
    <n v="2"/>
    <n v="6"/>
    <n v="0"/>
    <n v="0"/>
    <n v="0"/>
    <n v="0"/>
    <n v="0"/>
    <n v="0"/>
    <n v="0"/>
    <n v="0"/>
    <n v="0"/>
    <n v="0"/>
    <n v="0"/>
    <n v="0"/>
    <n v="0"/>
    <n v="0"/>
    <n v="0"/>
    <n v="0"/>
    <n v="0"/>
    <n v="0"/>
    <s v="Assumption"/>
    <n v="0"/>
    <n v="4"/>
    <n v="4"/>
    <n v="0"/>
    <n v="0"/>
    <n v="0"/>
    <n v="0"/>
    <n v="0"/>
    <n v="0"/>
    <n v="0"/>
    <n v="0"/>
    <n v="0"/>
    <n v="0"/>
    <n v="0"/>
    <n v="0"/>
    <n v="0"/>
    <n v="0"/>
    <n v="0"/>
    <n v="0"/>
    <n v="0"/>
    <n v="0"/>
    <n v="0"/>
    <n v="8"/>
    <n v="8"/>
    <n v="4"/>
    <n v="4"/>
    <n v="8"/>
    <m/>
    <x v="0"/>
    <x v="0"/>
    <x v="0"/>
    <x v="0"/>
    <x v="0"/>
  </r>
  <r>
    <x v="1"/>
    <s v="2011/5191"/>
    <s v=""/>
    <s v=""/>
    <s v=""/>
    <s v="17"/>
    <s v="Holbeach Mews"/>
    <s v="SW12"/>
    <s v="9QX"/>
    <n v="528618"/>
    <n v="173430"/>
    <x v="9"/>
    <d v="2012-03-31T00:00:00"/>
    <s v=""/>
    <n v="1"/>
    <n v="2"/>
    <n v="1"/>
    <s v="Conversion of first second and third floors into 2 x 1 bedroom self contained flats with rear extension at second floor level."/>
    <s v="PF"/>
    <s v="06/12/2011"/>
    <s v="20/01/2012"/>
    <x v="0"/>
    <s v="Nil"/>
    <s v=""/>
    <s v="BF"/>
    <x v="2"/>
    <s v="n/a"/>
    <x v="9"/>
    <n v="3.0000000000000001E-3"/>
    <d v="2012-03-31T00:00:00"/>
    <x v="0"/>
    <m/>
    <x v="1"/>
    <s v="P"/>
    <m/>
    <n v="0"/>
    <n v="0"/>
    <n v="0"/>
    <n v="2"/>
    <n v="0"/>
    <n v="0"/>
    <n v="0"/>
    <n v="-1"/>
    <n v="0"/>
    <n v="0"/>
    <n v="2"/>
    <n v="0"/>
    <n v="0"/>
    <n v="0"/>
    <n v="-1"/>
    <n v="0"/>
    <n v="0"/>
    <n v="0"/>
    <n v="0"/>
    <n v="0"/>
    <n v="0"/>
    <n v="0"/>
    <n v="0"/>
    <n v="0"/>
    <n v="0"/>
    <n v="0"/>
    <n v="0"/>
    <n v="0"/>
    <n v="0"/>
    <n v="0"/>
    <s v="Assumption"/>
    <n v="0"/>
    <n v="0.5"/>
    <n v="0.5"/>
    <n v="0"/>
    <n v="0"/>
    <n v="0"/>
    <n v="0"/>
    <n v="0"/>
    <n v="0"/>
    <n v="0"/>
    <n v="0"/>
    <n v="0"/>
    <n v="0"/>
    <n v="0"/>
    <n v="0"/>
    <n v="0"/>
    <n v="0"/>
    <n v="0"/>
    <n v="0"/>
    <n v="0"/>
    <n v="0"/>
    <n v="0"/>
    <n v="1"/>
    <n v="1"/>
    <n v="0.5"/>
    <n v="0.5"/>
    <n v="8"/>
    <m/>
    <x v="0"/>
    <x v="0"/>
    <x v="0"/>
    <x v="0"/>
    <x v="0"/>
  </r>
  <r>
    <x v="1"/>
    <s v="2011/5207"/>
    <s v="Dandara Site"/>
    <s v=""/>
    <s v="and land at rear (21-23)"/>
    <s v="3-4"/>
    <s v="Osiers Road"/>
    <s v="SW18"/>
    <s v=""/>
    <n v="525279"/>
    <n v="175114"/>
    <x v="13"/>
    <d v="2014-03-31T00:00:00"/>
    <s v=""/>
    <n v="0"/>
    <n v="19"/>
    <n v="19"/>
    <s v="Demolition of existing buildings. Erection of buildings up to 8-storeys high plus basement to provide 152 flats (including 38 Affordable units), 2,228sq.m. of commercial accommodation for retail, food and drink, business and community uses (Class A1, A2, "/>
    <s v="PFLA"/>
    <s v="01/12/2011"/>
    <s v="28/03/2012"/>
    <x v="0"/>
    <s v="Nil"/>
    <s v=""/>
    <s v="BF"/>
    <x v="0"/>
    <s v="NB"/>
    <x v="0"/>
    <n v="4.8000000000000001E-2"/>
    <d v="2014-03-31T00:00:00"/>
    <x v="0"/>
    <m/>
    <x v="0"/>
    <s v="HAAR"/>
    <m/>
    <n v="5"/>
    <n v="34"/>
    <n v="0"/>
    <n v="4"/>
    <n v="8"/>
    <n v="7"/>
    <n v="0"/>
    <n v="0"/>
    <n v="0"/>
    <n v="0"/>
    <n v="4"/>
    <n v="8"/>
    <n v="7"/>
    <n v="0"/>
    <n v="0"/>
    <n v="0"/>
    <n v="0"/>
    <n v="0"/>
    <n v="0"/>
    <n v="0"/>
    <n v="0"/>
    <n v="0"/>
    <n v="0"/>
    <n v="0"/>
    <n v="0"/>
    <n v="0"/>
    <n v="0"/>
    <n v="0"/>
    <n v="0"/>
    <n v="0"/>
    <s v="Assumption"/>
    <n v="0"/>
    <n v="9.5"/>
    <n v="9.5"/>
    <n v="0"/>
    <n v="0"/>
    <n v="0"/>
    <n v="0"/>
    <n v="0"/>
    <n v="0"/>
    <n v="0"/>
    <n v="0"/>
    <n v="0"/>
    <n v="0"/>
    <n v="0"/>
    <n v="0"/>
    <n v="0"/>
    <n v="0"/>
    <n v="0"/>
    <n v="0"/>
    <n v="0"/>
    <n v="0"/>
    <n v="0"/>
    <n v="19"/>
    <n v="19"/>
    <n v="9.5"/>
    <n v="9.5"/>
    <n v="2"/>
    <m/>
    <x v="0"/>
    <x v="0"/>
    <x v="1"/>
    <x v="0"/>
    <x v="0"/>
  </r>
  <r>
    <x v="1"/>
    <s v="2011/5207"/>
    <s v="Dandara Site"/>
    <s v=""/>
    <s v="and land at rear (21-23)"/>
    <s v="3-4"/>
    <s v="Osiers Road"/>
    <s v="SW18"/>
    <s v=""/>
    <n v="525279"/>
    <n v="175114"/>
    <x v="13"/>
    <d v="2014-03-31T00:00:00"/>
    <s v=""/>
    <n v="0"/>
    <n v="19"/>
    <n v="19"/>
    <s v="Demolition of existing buildings. Erection of buildings up to 8-storeys high plus basement to provide 152 flats (including 38 Affordable units), 2,228sq.m. of commercial accommodation for retail, food and drink, business and community uses (Class A1, A2, "/>
    <s v="PFLA"/>
    <s v="01/12/2011"/>
    <s v="28/03/2012"/>
    <x v="0"/>
    <s v="Nil"/>
    <s v=""/>
    <s v="BF"/>
    <x v="0"/>
    <s v="NB"/>
    <x v="0"/>
    <n v="0.28899999999999998"/>
    <d v="2014-03-31T00:00:00"/>
    <x v="0"/>
    <m/>
    <x v="0"/>
    <s v="HASO"/>
    <m/>
    <n v="4"/>
    <n v="14"/>
    <n v="0"/>
    <n v="6"/>
    <n v="12"/>
    <n v="1"/>
    <n v="0"/>
    <n v="0"/>
    <n v="0"/>
    <n v="0"/>
    <n v="6"/>
    <n v="12"/>
    <n v="1"/>
    <n v="0"/>
    <n v="0"/>
    <n v="0"/>
    <n v="0"/>
    <n v="0"/>
    <n v="0"/>
    <n v="0"/>
    <n v="0"/>
    <n v="0"/>
    <n v="0"/>
    <n v="0"/>
    <n v="0"/>
    <n v="0"/>
    <n v="0"/>
    <n v="0"/>
    <n v="0"/>
    <n v="0"/>
    <s v="Assumption"/>
    <n v="0"/>
    <n v="9.5"/>
    <n v="9.5"/>
    <n v="0"/>
    <n v="0"/>
    <n v="0"/>
    <n v="0"/>
    <n v="0"/>
    <n v="0"/>
    <n v="0"/>
    <n v="0"/>
    <n v="0"/>
    <n v="0"/>
    <n v="0"/>
    <n v="0"/>
    <n v="0"/>
    <n v="0"/>
    <n v="0"/>
    <n v="0"/>
    <n v="0"/>
    <n v="0"/>
    <n v="0"/>
    <n v="19"/>
    <n v="19"/>
    <n v="9.5"/>
    <n v="9.5"/>
    <n v="2"/>
    <m/>
    <x v="0"/>
    <x v="0"/>
    <x v="1"/>
    <x v="0"/>
    <x v="0"/>
  </r>
  <r>
    <x v="1"/>
    <s v="2011/5207"/>
    <s v="Dandara Site"/>
    <s v=""/>
    <s v="and land at rear (21-23)"/>
    <s v="3-4"/>
    <s v="Osiers Road"/>
    <s v="SW18"/>
    <s v=""/>
    <n v="525279"/>
    <n v="175114"/>
    <x v="13"/>
    <d v="2014-03-31T00:00:00"/>
    <s v=""/>
    <n v="0"/>
    <n v="114"/>
    <n v="114"/>
    <s v="Demolition of existing buildings. Erection of buildings up to 8-storeys high plus basement to provide 152 flats (including 38 Affordable units), 2,228sq.m. of commercial accommodation for retail, food and drink, business and community uses (Class A1, A2, "/>
    <s v="PFLA"/>
    <s v="01/12/2011"/>
    <s v="28/03/2012"/>
    <x v="0"/>
    <s v="Nil"/>
    <s v=""/>
    <s v="BF"/>
    <x v="0"/>
    <s v="NB"/>
    <x v="0"/>
    <n v="4.8000000000000001E-2"/>
    <d v="2014-03-31T00:00:00"/>
    <x v="0"/>
    <m/>
    <x v="1"/>
    <s v="P"/>
    <m/>
    <n v="7"/>
    <n v="110"/>
    <n v="0"/>
    <n v="25"/>
    <n v="82"/>
    <n v="7"/>
    <n v="0"/>
    <n v="0"/>
    <n v="0"/>
    <n v="0"/>
    <n v="25"/>
    <n v="82"/>
    <n v="7"/>
    <n v="0"/>
    <n v="0"/>
    <n v="0"/>
    <n v="0"/>
    <n v="0"/>
    <n v="0"/>
    <n v="0"/>
    <n v="0"/>
    <n v="0"/>
    <n v="0"/>
    <n v="0"/>
    <n v="0"/>
    <n v="0"/>
    <n v="0"/>
    <n v="0"/>
    <n v="0"/>
    <n v="0"/>
    <s v="Email/Telephone Survey"/>
    <n v="0"/>
    <n v="60"/>
    <n v="54"/>
    <n v="0"/>
    <n v="0"/>
    <n v="0"/>
    <n v="0"/>
    <n v="0"/>
    <n v="0"/>
    <n v="0"/>
    <n v="0"/>
    <n v="0"/>
    <n v="0"/>
    <n v="0"/>
    <n v="0"/>
    <n v="0"/>
    <n v="0"/>
    <n v="0"/>
    <n v="0"/>
    <n v="0"/>
    <n v="0"/>
    <n v="0"/>
    <n v="114"/>
    <n v="114"/>
    <n v="54"/>
    <n v="54"/>
    <n v="3"/>
    <m/>
    <x v="0"/>
    <x v="0"/>
    <x v="1"/>
    <x v="0"/>
    <x v="0"/>
  </r>
  <r>
    <x v="1"/>
    <s v="2011/5341"/>
    <s v=""/>
    <s v=""/>
    <s v=""/>
    <s v="12"/>
    <s v="Hoyle Road"/>
    <s v="SW17"/>
    <s v="ORS"/>
    <n v="527292"/>
    <n v="171334"/>
    <x v="10"/>
    <d v="2013-09-19T00:00:00"/>
    <s v=""/>
    <n v="1"/>
    <n v="2"/>
    <n v="1"/>
    <s v="Conversion of a single house into 2 flats and installation of timber sash windows to the front."/>
    <s v="PF"/>
    <s v="15/12/2011"/>
    <s v="06/02/2012"/>
    <x v="0"/>
    <s v="Nil"/>
    <s v=""/>
    <s v="BF"/>
    <x v="1"/>
    <s v="n/a"/>
    <x v="2"/>
    <n v="1.2999999999999999E-2"/>
    <d v="2013-09-19T00:00:00"/>
    <x v="0"/>
    <m/>
    <x v="1"/>
    <s v="P"/>
    <m/>
    <n v="0"/>
    <n v="0"/>
    <n v="0"/>
    <n v="0"/>
    <n v="1"/>
    <n v="1"/>
    <n v="-1"/>
    <n v="0"/>
    <n v="0"/>
    <n v="0"/>
    <n v="0"/>
    <n v="1"/>
    <n v="1"/>
    <n v="0"/>
    <n v="0"/>
    <n v="0"/>
    <n v="0"/>
    <n v="0"/>
    <n v="0"/>
    <n v="0"/>
    <n v="-1"/>
    <n v="0"/>
    <n v="0"/>
    <n v="0"/>
    <n v="0"/>
    <n v="0"/>
    <n v="0"/>
    <n v="0"/>
    <n v="0"/>
    <n v="0"/>
    <s v="Assumption"/>
    <n v="0"/>
    <n v="0.5"/>
    <n v="0.5"/>
    <n v="0"/>
    <n v="0"/>
    <n v="0"/>
    <n v="0"/>
    <n v="0"/>
    <n v="0"/>
    <n v="0"/>
    <n v="0"/>
    <n v="0"/>
    <n v="0"/>
    <n v="0"/>
    <n v="0"/>
    <n v="0"/>
    <n v="0"/>
    <n v="0"/>
    <n v="0"/>
    <n v="0"/>
    <n v="0"/>
    <n v="0"/>
    <n v="1"/>
    <n v="1"/>
    <n v="0.5"/>
    <n v="0.5"/>
    <n v="8"/>
    <s v="Y"/>
    <x v="0"/>
    <x v="0"/>
    <x v="0"/>
    <x v="0"/>
    <x v="0"/>
  </r>
  <r>
    <x v="1"/>
    <s v="2011/5432"/>
    <s v=""/>
    <s v=""/>
    <s v=""/>
    <s v="3"/>
    <s v="Token Yard"/>
    <s v="SW15"/>
    <s v="1SR"/>
    <n v="524082"/>
    <n v="175355"/>
    <x v="13"/>
    <d v="2013-11-28T00:00:00"/>
    <s v=""/>
    <n v="0"/>
    <n v="1"/>
    <n v="1"/>
    <s v="Erection of 2 front dormer windows and rear roof extension in connection with change of use to single family dwelling house."/>
    <s v="PF"/>
    <s v="28/12/2011"/>
    <s v="08/02/2012"/>
    <x v="0"/>
    <s v="Nil"/>
    <s v=""/>
    <s v="BF"/>
    <x v="2"/>
    <s v="n/a"/>
    <x v="6"/>
    <n v="5.0999999999999997E-2"/>
    <d v="2013-11-28T00:00:00"/>
    <x v="0"/>
    <m/>
    <x v="1"/>
    <s v="P"/>
    <m/>
    <n v="0"/>
    <n v="0"/>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8"/>
    <m/>
    <x v="2"/>
    <x v="0"/>
    <x v="0"/>
    <x v="0"/>
    <x v="0"/>
  </r>
  <r>
    <x v="1"/>
    <s v="2011/5450"/>
    <s v=""/>
    <s v=""/>
    <s v=""/>
    <s v="112"/>
    <s v="Tooting Bec Road"/>
    <s v="SW17"/>
    <s v="8BM"/>
    <n v="528308"/>
    <n v="172151"/>
    <x v="14"/>
    <d v="2014-04-15T00:00:00"/>
    <s v=""/>
    <n v="0"/>
    <n v="2"/>
    <n v="2"/>
    <s v="Demolition of existing single storey shop and construction of new two storey building with rear dormer with accommodation in roofspace &amp; 1st floor terrace at rear, to provide a ground floor shop and two flats above. Existing basement to be extended."/>
    <s v="PF"/>
    <s v="13/02/2012"/>
    <s v="13/02/2012"/>
    <x v="0"/>
    <s v="Nil"/>
    <s v=""/>
    <s v="BF"/>
    <x v="0"/>
    <s v="n/a"/>
    <x v="1"/>
    <n v="4.0000000000000001E-3"/>
    <d v="2014-04-15T00:00:00"/>
    <x v="1"/>
    <m/>
    <x v="1"/>
    <s v="P"/>
    <m/>
    <n v="0"/>
    <n v="0"/>
    <n v="1"/>
    <n v="1"/>
    <n v="0"/>
    <n v="0"/>
    <n v="0"/>
    <n v="0"/>
    <n v="0"/>
    <n v="1"/>
    <n v="1"/>
    <n v="0"/>
    <n v="0"/>
    <n v="0"/>
    <n v="0"/>
    <n v="0"/>
    <n v="0"/>
    <n v="0"/>
    <n v="0"/>
    <n v="0"/>
    <n v="0"/>
    <n v="0"/>
    <n v="0"/>
    <n v="0"/>
    <n v="0"/>
    <n v="0"/>
    <n v="0"/>
    <n v="0"/>
    <n v="0"/>
    <n v="0"/>
    <s v="Assumption"/>
    <n v="0"/>
    <n v="1"/>
    <n v="1"/>
    <n v="0"/>
    <n v="0"/>
    <n v="0"/>
    <n v="0"/>
    <n v="0"/>
    <n v="0"/>
    <n v="0"/>
    <n v="0"/>
    <n v="0"/>
    <n v="0"/>
    <n v="0"/>
    <n v="0"/>
    <n v="0"/>
    <n v="0"/>
    <n v="0"/>
    <n v="0"/>
    <n v="0"/>
    <n v="0"/>
    <n v="0"/>
    <n v="2"/>
    <n v="2"/>
    <n v="1"/>
    <n v="1"/>
    <n v="2"/>
    <s v="Y"/>
    <x v="0"/>
    <x v="0"/>
    <x v="0"/>
    <x v="0"/>
    <x v="0"/>
  </r>
  <r>
    <x v="1"/>
    <s v="2011/5504"/>
    <s v=""/>
    <s v=""/>
    <s v=""/>
    <s v="9"/>
    <s v="Childebert Road"/>
    <s v="SW17"/>
    <s v="8EY"/>
    <n v="528671"/>
    <n v="172824"/>
    <x v="14"/>
    <d v="2013-11-29T00:00:00"/>
    <s v=""/>
    <n v="1"/>
    <n v="3"/>
    <n v="2"/>
    <s v="Demolition of existing house and construction of a three storey building to provide 3 flats."/>
    <s v="PF"/>
    <s v="18/12/2011"/>
    <s v="21/03/2012"/>
    <x v="0"/>
    <s v="Nil"/>
    <s v=""/>
    <s v="BF"/>
    <x v="0"/>
    <s v="n/a"/>
    <x v="1"/>
    <n v="1.7000000000000001E-2"/>
    <d v="2013-11-29T00:00:00"/>
    <x v="0"/>
    <m/>
    <x v="1"/>
    <s v="P"/>
    <m/>
    <n v="0"/>
    <n v="0"/>
    <n v="0"/>
    <n v="0"/>
    <n v="3"/>
    <n v="-1"/>
    <n v="0"/>
    <n v="0"/>
    <n v="0"/>
    <n v="0"/>
    <n v="0"/>
    <n v="3"/>
    <n v="0"/>
    <n v="0"/>
    <n v="0"/>
    <n v="0"/>
    <n v="0"/>
    <n v="0"/>
    <n v="0"/>
    <n v="-1"/>
    <n v="0"/>
    <n v="0"/>
    <n v="0"/>
    <n v="0"/>
    <n v="0"/>
    <n v="0"/>
    <n v="0"/>
    <n v="0"/>
    <n v="0"/>
    <n v="0"/>
    <s v="Assumption"/>
    <n v="0"/>
    <n v="1"/>
    <n v="1"/>
    <n v="0"/>
    <n v="0"/>
    <n v="0"/>
    <n v="0"/>
    <n v="0"/>
    <n v="0"/>
    <n v="0"/>
    <n v="0"/>
    <n v="0"/>
    <n v="0"/>
    <n v="0"/>
    <n v="0"/>
    <n v="0"/>
    <n v="0"/>
    <n v="0"/>
    <n v="0"/>
    <n v="0"/>
    <n v="0"/>
    <n v="0"/>
    <n v="2"/>
    <n v="2"/>
    <n v="1"/>
    <n v="1"/>
    <n v="2"/>
    <s v="Y"/>
    <x v="0"/>
    <x v="0"/>
    <x v="0"/>
    <x v="0"/>
    <x v="0"/>
  </r>
  <r>
    <x v="1"/>
    <s v="2011/5632"/>
    <s v=""/>
    <m/>
    <s v="Council Depot (former Eltringham School)"/>
    <s v=""/>
    <s v="Eltringham Street"/>
    <s v="SW11"/>
    <s v=""/>
    <n v="526277"/>
    <n v="175259"/>
    <x v="18"/>
    <d v="2012-07-18T00:00:00"/>
    <s v=""/>
    <n v="0"/>
    <n v="20"/>
    <n v="20"/>
    <s v="Construction of six new blocks ranging between two and nine-storeys to provide 139 units comprising one, two and three bedroom flats with associated landscaping with underground car parking for 86 cars and 140 cycle spaces with access from Eltringham Stre"/>
    <s v="PF"/>
    <s v="23/12/2011"/>
    <s v="30/03/2012"/>
    <x v="0"/>
    <s v="Nil"/>
    <s v=""/>
    <s v="BF"/>
    <x v="0"/>
    <s v="NB"/>
    <x v="0"/>
    <n v="9.5000000000000001E-2"/>
    <d v="2012-07-18T00:00:00"/>
    <x v="0"/>
    <m/>
    <x v="1"/>
    <s v="P"/>
    <m/>
    <n v="0"/>
    <n v="0"/>
    <n v="0"/>
    <n v="7"/>
    <n v="13"/>
    <n v="0"/>
    <n v="0"/>
    <n v="0"/>
    <n v="0"/>
    <n v="0"/>
    <n v="7"/>
    <n v="13"/>
    <n v="0"/>
    <n v="0"/>
    <n v="0"/>
    <n v="0"/>
    <n v="0"/>
    <n v="0"/>
    <n v="0"/>
    <n v="0"/>
    <n v="0"/>
    <n v="0"/>
    <n v="0"/>
    <n v="0"/>
    <n v="0"/>
    <n v="0"/>
    <n v="0"/>
    <n v="0"/>
    <n v="0"/>
    <n v="0"/>
    <s v="Email/Telephone Survey"/>
    <n v="0"/>
    <n v="20"/>
    <n v="0"/>
    <n v="0"/>
    <n v="0"/>
    <n v="0"/>
    <n v="0"/>
    <n v="0"/>
    <n v="0"/>
    <n v="0"/>
    <n v="0"/>
    <n v="0"/>
    <n v="0"/>
    <n v="0"/>
    <n v="0"/>
    <n v="0"/>
    <n v="0"/>
    <n v="0"/>
    <n v="0"/>
    <n v="0"/>
    <n v="0"/>
    <n v="0"/>
    <n v="20"/>
    <n v="20"/>
    <n v="0"/>
    <n v="0"/>
    <n v="3"/>
    <s v="Y"/>
    <x v="0"/>
    <x v="0"/>
    <x v="1"/>
    <x v="0"/>
    <x v="0"/>
  </r>
  <r>
    <x v="1"/>
    <s v="2011/5632"/>
    <s v=""/>
    <m/>
    <s v="Council Depot (former Eltringham School)"/>
    <s v=""/>
    <s v="Eltringham Street"/>
    <s v="SW11"/>
    <s v=""/>
    <n v="526277"/>
    <n v="175259"/>
    <x v="18"/>
    <d v="2012-07-18T00:00:00"/>
    <s v=""/>
    <n v="0"/>
    <n v="119"/>
    <n v="119"/>
    <s v="Construction of six new blocks ranging between two and nine-storeys to provide 139 units comprising one, two and three bedroom flats with associated landscaping with underground car parking for 86 cars and 140 cycle spaces with access from Eltringham Stre"/>
    <s v="PF"/>
    <s v="23/12/2011"/>
    <s v="30/03/2012"/>
    <x v="0"/>
    <s v="Nil"/>
    <s v=""/>
    <s v="BF"/>
    <x v="0"/>
    <s v="NB"/>
    <x v="0"/>
    <n v="0.56799999999999995"/>
    <d v="2012-07-18T00:00:00"/>
    <x v="0"/>
    <m/>
    <x v="1"/>
    <s v="P"/>
    <m/>
    <n v="0"/>
    <n v="0"/>
    <n v="0"/>
    <n v="36"/>
    <n v="71"/>
    <n v="12"/>
    <n v="0"/>
    <n v="0"/>
    <n v="0"/>
    <n v="0"/>
    <n v="36"/>
    <n v="71"/>
    <n v="12"/>
    <n v="0"/>
    <n v="0"/>
    <n v="0"/>
    <n v="0"/>
    <n v="0"/>
    <n v="0"/>
    <n v="0"/>
    <n v="0"/>
    <n v="0"/>
    <n v="0"/>
    <n v="0"/>
    <n v="0"/>
    <n v="0"/>
    <n v="0"/>
    <n v="0"/>
    <n v="0"/>
    <n v="0"/>
    <s v="Email/Telephone Survey"/>
    <n v="0"/>
    <n v="59.5"/>
    <n v="59.5"/>
    <n v="0"/>
    <n v="0"/>
    <n v="0"/>
    <n v="0"/>
    <n v="0"/>
    <n v="0"/>
    <n v="0"/>
    <n v="0"/>
    <n v="0"/>
    <n v="0"/>
    <n v="0"/>
    <n v="0"/>
    <n v="0"/>
    <n v="0"/>
    <n v="0"/>
    <n v="0"/>
    <n v="0"/>
    <n v="0"/>
    <n v="0"/>
    <n v="119"/>
    <n v="119"/>
    <n v="59.5"/>
    <n v="59.5"/>
    <n v="3"/>
    <s v="Y"/>
    <x v="0"/>
    <x v="0"/>
    <x v="1"/>
    <x v="0"/>
    <x v="0"/>
  </r>
  <r>
    <x v="1"/>
    <s v="2011/5653"/>
    <s v=""/>
    <m/>
    <s v=""/>
    <s v="227-231"/>
    <s v="Wimbledon Park Road"/>
    <s v="SW18"/>
    <s v="5RJ"/>
    <n v="524799"/>
    <n v="173338"/>
    <x v="3"/>
    <d v="2015-03-31T00:00:00"/>
    <s v=""/>
    <n v="0"/>
    <n v="22"/>
    <n v="22"/>
    <s v="Demolition of existing building.  Outline application for the redevelopment to provide residential units (Class C3), three retail units (class A1/A3), leisure floorspace (Class D2, including for use as a cinema, health and fitness club or dance/yoga studi"/>
    <s v="RP"/>
    <s v="23/12/2011"/>
    <s v="20/04/2012"/>
    <x v="0"/>
    <s v="APG"/>
    <s v="14/11/2012"/>
    <s v="BF"/>
    <x v="0"/>
    <s v="NB"/>
    <x v="0"/>
    <n v="7.1999999999999995E-2"/>
    <d v="2015-03-31T00:00:00"/>
    <x v="1"/>
    <m/>
    <x v="1"/>
    <s v="P"/>
    <m/>
    <n v="2"/>
    <n v="22"/>
    <n v="0"/>
    <n v="5"/>
    <n v="15"/>
    <n v="2"/>
    <n v="0"/>
    <n v="0"/>
    <n v="0"/>
    <n v="0"/>
    <n v="5"/>
    <n v="15"/>
    <n v="2"/>
    <n v="0"/>
    <n v="0"/>
    <n v="0"/>
    <n v="0"/>
    <n v="0"/>
    <n v="0"/>
    <n v="0"/>
    <n v="0"/>
    <n v="0"/>
    <n v="0"/>
    <n v="0"/>
    <n v="0"/>
    <n v="0"/>
    <n v="0"/>
    <n v="0"/>
    <n v="0"/>
    <n v="0"/>
    <s v="Assumption"/>
    <n v="0"/>
    <n v="0"/>
    <n v="5.5"/>
    <n v="5.5"/>
    <n v="5.5"/>
    <n v="5.5"/>
    <n v="0"/>
    <n v="0"/>
    <n v="0"/>
    <n v="0"/>
    <n v="0"/>
    <n v="0"/>
    <n v="0"/>
    <n v="0"/>
    <n v="0"/>
    <n v="0"/>
    <n v="0"/>
    <n v="0"/>
    <n v="0"/>
    <n v="0"/>
    <n v="0"/>
    <n v="0"/>
    <n v="22"/>
    <n v="22"/>
    <n v="22"/>
    <n v="22"/>
    <n v="3"/>
    <m/>
    <x v="0"/>
    <x v="0"/>
    <x v="0"/>
    <x v="0"/>
    <x v="0"/>
  </r>
  <r>
    <x v="1"/>
    <s v="2012/0067"/>
    <s v=""/>
    <s v=""/>
    <s v="Land adjoining 62"/>
    <s v=""/>
    <s v="Gosberton Road"/>
    <s v="SW12"/>
    <s v="8QL"/>
    <n v="528076"/>
    <n v="173476"/>
    <x v="7"/>
    <d v="2014-06-05T00:00:00"/>
    <s v=""/>
    <n v="0"/>
    <n v="2"/>
    <n v="2"/>
    <s v="Erection of a two storey building plus roof accommodation including two rear dormers to provide two flats on land adjacent to 62 Gosberton Road including alterations to access and installation of a rear roof extension to Flat B, 62 Gosberton Road."/>
    <s v="PF"/>
    <s v="08/02/2012"/>
    <s v="19/03/2012"/>
    <x v="0"/>
    <s v="Nil"/>
    <s v=""/>
    <s v="BF"/>
    <x v="0"/>
    <s v="n/a"/>
    <x v="1"/>
    <n v="5.0000000000000001E-3"/>
    <d v="2014-06-05T00:00:00"/>
    <x v="1"/>
    <m/>
    <x v="1"/>
    <s v="P"/>
    <m/>
    <n v="0"/>
    <n v="0"/>
    <n v="0"/>
    <n v="1"/>
    <n v="1"/>
    <n v="0"/>
    <n v="0"/>
    <n v="0"/>
    <n v="0"/>
    <n v="0"/>
    <n v="1"/>
    <n v="1"/>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2/0329"/>
    <s v=""/>
    <s v=""/>
    <s v="Land rear of 2"/>
    <s v=""/>
    <s v="Valonia Gardens"/>
    <s v="SW15"/>
    <s v="1PY"/>
    <n v="524829"/>
    <n v="174468"/>
    <x v="8"/>
    <d v="2015-03-31T00:00:00"/>
    <s v=""/>
    <n v="0"/>
    <n v="1"/>
    <n v="1"/>
    <s v="Demolition of existing garage and erection of a two-storey plus basement house (renewal of p.p. ref. 2008/5564 dated 12.02.09)."/>
    <s v="PF"/>
    <s v="31/01/2012"/>
    <s v="19/03/2012"/>
    <x v="0"/>
    <s v="Nil"/>
    <s v=""/>
    <s v="BF"/>
    <x v="0"/>
    <s v="n/a"/>
    <x v="1"/>
    <n v="8.0000000000000002E-3"/>
    <d v="2015-03-31T00:00:00"/>
    <x v="1"/>
    <m/>
    <x v="1"/>
    <s v="P"/>
    <m/>
    <n v="0"/>
    <n v="0"/>
    <n v="0"/>
    <n v="0"/>
    <n v="1"/>
    <n v="0"/>
    <n v="0"/>
    <n v="0"/>
    <n v="0"/>
    <n v="0"/>
    <n v="0"/>
    <n v="0"/>
    <n v="0"/>
    <n v="0"/>
    <n v="0"/>
    <n v="0"/>
    <n v="0"/>
    <n v="0"/>
    <n v="1"/>
    <n v="0"/>
    <n v="0"/>
    <n v="0"/>
    <n v="0"/>
    <n v="0"/>
    <n v="0"/>
    <n v="0"/>
    <n v="0"/>
    <n v="0"/>
    <n v="0"/>
    <n v="0"/>
    <s v="Assumption"/>
    <n v="0"/>
    <n v="0.5"/>
    <n v="0.5"/>
    <n v="0"/>
    <n v="0"/>
    <n v="0"/>
    <n v="0"/>
    <n v="0"/>
    <n v="0"/>
    <n v="0"/>
    <n v="0"/>
    <n v="0"/>
    <n v="0"/>
    <n v="0"/>
    <n v="0"/>
    <n v="0"/>
    <n v="0"/>
    <n v="0"/>
    <n v="0"/>
    <n v="0"/>
    <n v="0"/>
    <n v="0"/>
    <n v="1"/>
    <n v="1"/>
    <n v="0.5"/>
    <n v="0.5"/>
    <n v="2"/>
    <m/>
    <x v="0"/>
    <x v="0"/>
    <x v="0"/>
    <x v="0"/>
    <x v="0"/>
  </r>
  <r>
    <x v="1"/>
    <s v="2012/0511"/>
    <s v=""/>
    <s v=""/>
    <s v=""/>
    <s v="97-99"/>
    <s v="St Johns Road"/>
    <s v="SW11"/>
    <s v="1OY"/>
    <n v="527446"/>
    <n v="175152"/>
    <x v="2"/>
    <d v="2015-03-31T00:00:00"/>
    <s v=""/>
    <n v="0"/>
    <n v="6"/>
    <n v="6"/>
    <s v="Demolish existing first floor level and erect a three storey extension above an existing ground floor retail/shops (A1 use) to provide six residential units."/>
    <s v="PF"/>
    <s v="02/03/2012"/>
    <s v="20/06/2012"/>
    <x v="0"/>
    <s v="Nil"/>
    <s v=""/>
    <s v="BF"/>
    <x v="1"/>
    <s v="n/a"/>
    <x v="9"/>
    <n v="1.7999999999999999E-2"/>
    <d v="2015-03-31T00:00:00"/>
    <x v="1"/>
    <m/>
    <x v="1"/>
    <s v="P"/>
    <m/>
    <n v="0"/>
    <n v="0"/>
    <n v="0"/>
    <n v="0"/>
    <n v="6"/>
    <n v="0"/>
    <n v="0"/>
    <n v="0"/>
    <n v="0"/>
    <n v="0"/>
    <n v="0"/>
    <n v="6"/>
    <n v="0"/>
    <n v="0"/>
    <n v="0"/>
    <n v="0"/>
    <n v="0"/>
    <n v="0"/>
    <n v="0"/>
    <n v="0"/>
    <n v="0"/>
    <n v="0"/>
    <n v="0"/>
    <n v="0"/>
    <n v="0"/>
    <n v="0"/>
    <n v="0"/>
    <n v="0"/>
    <n v="0"/>
    <n v="0"/>
    <s v="Assumption"/>
    <n v="0"/>
    <n v="3"/>
    <n v="3"/>
    <n v="0"/>
    <n v="0"/>
    <n v="0"/>
    <n v="0"/>
    <n v="0"/>
    <n v="0"/>
    <n v="0"/>
    <n v="0"/>
    <n v="0"/>
    <n v="0"/>
    <n v="0"/>
    <n v="0"/>
    <n v="0"/>
    <n v="0"/>
    <n v="0"/>
    <n v="0"/>
    <n v="0"/>
    <n v="0"/>
    <n v="0"/>
    <n v="6"/>
    <n v="6"/>
    <n v="3"/>
    <n v="3"/>
    <n v="8"/>
    <m/>
    <x v="4"/>
    <x v="0"/>
    <x v="0"/>
    <x v="0"/>
    <x v="0"/>
  </r>
  <r>
    <x v="1"/>
    <s v="2012/0513"/>
    <s v="Army Forms Depot"/>
    <s v=""/>
    <s v="Westfield House"/>
    <s v="30"/>
    <s v="Knaresborough Drive"/>
    <s v="SW18"/>
    <s v="4QQ"/>
    <n v="525628"/>
    <n v="173237"/>
    <x v="3"/>
    <d v="2014-02-15T00:00:00"/>
    <s v=""/>
    <n v="0"/>
    <n v="33"/>
    <n v="33"/>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x v="0"/>
    <s v="Nil"/>
    <s v=""/>
    <s v="BF"/>
    <x v="0"/>
    <s v="NB"/>
    <x v="0"/>
    <n v="0.123"/>
    <d v="2014-02-15T00:00:00"/>
    <x v="0"/>
    <m/>
    <x v="0"/>
    <s v="HASO"/>
    <m/>
    <n v="3"/>
    <n v="33"/>
    <n v="0"/>
    <n v="15"/>
    <n v="14"/>
    <n v="4"/>
    <n v="0"/>
    <n v="0"/>
    <n v="0"/>
    <n v="0"/>
    <n v="15"/>
    <n v="14"/>
    <n v="4"/>
    <n v="0"/>
    <n v="0"/>
    <n v="0"/>
    <n v="0"/>
    <n v="0"/>
    <n v="0"/>
    <n v="0"/>
    <n v="0"/>
    <n v="0"/>
    <n v="0"/>
    <n v="0"/>
    <n v="0"/>
    <n v="0"/>
    <n v="0"/>
    <n v="0"/>
    <n v="0"/>
    <n v="0"/>
    <s v="Housing Department"/>
    <n v="0"/>
    <n v="33"/>
    <n v="0"/>
    <n v="0"/>
    <n v="0"/>
    <n v="0"/>
    <n v="0"/>
    <n v="0"/>
    <n v="0"/>
    <n v="0"/>
    <n v="0"/>
    <n v="0"/>
    <n v="0"/>
    <n v="0"/>
    <n v="0"/>
    <n v="0"/>
    <n v="0"/>
    <n v="0"/>
    <n v="0"/>
    <n v="0"/>
    <n v="0"/>
    <n v="0"/>
    <n v="33"/>
    <n v="33"/>
    <n v="0"/>
    <n v="0"/>
    <n v="3"/>
    <m/>
    <x v="0"/>
    <x v="0"/>
    <x v="0"/>
    <x v="0"/>
    <x v="1"/>
  </r>
  <r>
    <x v="1"/>
    <s v="2012/0513"/>
    <s v="Army Forms Depot"/>
    <s v=""/>
    <s v="Westfield House"/>
    <s v="30"/>
    <s v="Knaresborough Drive"/>
    <s v="SW18"/>
    <s v="4QQ"/>
    <n v="525628"/>
    <n v="173237"/>
    <x v="3"/>
    <d v="2014-02-15T00:00:00"/>
    <s v=""/>
    <n v="0"/>
    <n v="6"/>
    <n v="6"/>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x v="0"/>
    <s v="Nil"/>
    <s v=""/>
    <s v="BF"/>
    <x v="0"/>
    <s v="NB"/>
    <x v="0"/>
    <n v="2.1999999999999999E-2"/>
    <d v="2014-02-15T00:00:00"/>
    <x v="0"/>
    <m/>
    <x v="2"/>
    <s v="HASR"/>
    <m/>
    <n v="1"/>
    <n v="6"/>
    <n v="0"/>
    <n v="1"/>
    <n v="2"/>
    <n v="3"/>
    <n v="0"/>
    <n v="0"/>
    <n v="0"/>
    <n v="0"/>
    <n v="1"/>
    <n v="2"/>
    <n v="3"/>
    <n v="0"/>
    <n v="0"/>
    <n v="0"/>
    <n v="0"/>
    <n v="0"/>
    <n v="0"/>
    <n v="0"/>
    <n v="0"/>
    <n v="0"/>
    <n v="0"/>
    <n v="0"/>
    <n v="0"/>
    <n v="0"/>
    <n v="0"/>
    <n v="0"/>
    <n v="0"/>
    <n v="0"/>
    <s v="Housing Department"/>
    <n v="0"/>
    <n v="6"/>
    <n v="0"/>
    <n v="0"/>
    <n v="0"/>
    <n v="0"/>
    <n v="0"/>
    <n v="0"/>
    <n v="0"/>
    <n v="0"/>
    <n v="0"/>
    <n v="0"/>
    <n v="0"/>
    <n v="0"/>
    <n v="0"/>
    <n v="0"/>
    <n v="0"/>
    <n v="0"/>
    <n v="0"/>
    <n v="0"/>
    <n v="0"/>
    <n v="0"/>
    <n v="6"/>
    <n v="6"/>
    <n v="0"/>
    <n v="0"/>
    <n v="2"/>
    <m/>
    <x v="0"/>
    <x v="0"/>
    <x v="0"/>
    <x v="0"/>
    <x v="1"/>
  </r>
  <r>
    <x v="1"/>
    <s v="2012/0513"/>
    <s v="Army Forms Depot"/>
    <s v=""/>
    <s v="Westfield House"/>
    <s v="30"/>
    <s v="Knaresborough Drive"/>
    <s v="SW18"/>
    <s v="4QQ"/>
    <n v="525628"/>
    <n v="173237"/>
    <x v="3"/>
    <d v="2014-02-15T00:00:00"/>
    <s v=""/>
    <n v="0"/>
    <n v="154"/>
    <n v="154"/>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x v="0"/>
    <s v="Nil"/>
    <s v=""/>
    <s v="BF"/>
    <x v="0"/>
    <s v="NB"/>
    <x v="0"/>
    <n v="0.57599999999999996"/>
    <d v="2014-02-15T00:00:00"/>
    <x v="0"/>
    <m/>
    <x v="1"/>
    <s v="P"/>
    <m/>
    <n v="15"/>
    <n v="154"/>
    <n v="4"/>
    <n v="51"/>
    <n v="72"/>
    <n v="23"/>
    <n v="4"/>
    <n v="0"/>
    <n v="0"/>
    <n v="4"/>
    <n v="51"/>
    <n v="72"/>
    <n v="23"/>
    <n v="0"/>
    <n v="0"/>
    <n v="0"/>
    <n v="0"/>
    <n v="0"/>
    <n v="0"/>
    <n v="0"/>
    <n v="4"/>
    <n v="0"/>
    <n v="0"/>
    <n v="0"/>
    <n v="0"/>
    <n v="0"/>
    <n v="0"/>
    <n v="0"/>
    <n v="0"/>
    <n v="0"/>
    <s v="Housing Department"/>
    <n v="0"/>
    <n v="77"/>
    <n v="77"/>
    <n v="0"/>
    <n v="0"/>
    <n v="0"/>
    <n v="0"/>
    <n v="0"/>
    <n v="0"/>
    <n v="0"/>
    <n v="0"/>
    <n v="0"/>
    <n v="0"/>
    <n v="0"/>
    <n v="0"/>
    <n v="0"/>
    <n v="0"/>
    <n v="0"/>
    <n v="0"/>
    <n v="0"/>
    <n v="0"/>
    <n v="0"/>
    <n v="154"/>
    <n v="154"/>
    <n v="77"/>
    <n v="77"/>
    <n v="3"/>
    <m/>
    <x v="0"/>
    <x v="0"/>
    <x v="0"/>
    <x v="0"/>
    <x v="1"/>
  </r>
  <r>
    <x v="1"/>
    <s v="2012/0521"/>
    <s v=""/>
    <s v=""/>
    <s v=""/>
    <s v="76"/>
    <s v="Lower Richmond Road"/>
    <s v="SW15"/>
    <s v="1LL"/>
    <n v="523672"/>
    <n v="175817"/>
    <x v="13"/>
    <d v="2013-03-31T00:00:00"/>
    <s v=""/>
    <n v="2"/>
    <n v="3"/>
    <n v="1"/>
    <s v="Alterations including excavations to provide enlarged basement, erection of single-storey side/rear extension, enlargement of front and rear dormers to main roof in connection with the use as retail unit on front part of ground floor and 1 x 3-bedroom mai"/>
    <s v="PF"/>
    <s v="07/02/2012"/>
    <s v="19/03/2012"/>
    <x v="0"/>
    <s v="Nil"/>
    <s v=""/>
    <s v="BF"/>
    <x v="1"/>
    <s v="n/a"/>
    <x v="8"/>
    <n v="7.0000000000000001E-3"/>
    <d v="2013-03-31T00:00:00"/>
    <x v="0"/>
    <m/>
    <x v="1"/>
    <s v="P"/>
    <m/>
    <n v="0"/>
    <n v="0"/>
    <n v="0"/>
    <n v="0"/>
    <n v="0"/>
    <n v="1"/>
    <n v="0"/>
    <n v="0"/>
    <n v="0"/>
    <n v="0"/>
    <n v="0"/>
    <n v="0"/>
    <n v="1"/>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2/0758"/>
    <s v="Putney Hospital, Commondale"/>
    <s v=""/>
    <s v="Former Putney Hospital"/>
    <s v=""/>
    <s v="Lower Richmond Road"/>
    <s v="SW15"/>
    <s v=""/>
    <n v="523136"/>
    <n v="175950"/>
    <x v="13"/>
    <d v="2015-03-31T00:00:00"/>
    <s v=""/>
    <n v="0"/>
    <n v="24"/>
    <n v="24"/>
    <s v="Demolition of all existing buildings. Erection of a two-storey primary school (with roof top playground) for 420 pupils with associated parking and drop off/pick up area; erection of part three/part four-storey building at northern end of site comprising"/>
    <s v="PF"/>
    <s v="22/02/2012"/>
    <s v="13/12/2013"/>
    <x v="0"/>
    <s v="Nil"/>
    <s v=""/>
    <s v="BF"/>
    <x v="3"/>
    <s v="NB"/>
    <x v="0"/>
    <n v="0.13750000000000001"/>
    <d v="2015-03-31T00:00:00"/>
    <x v="1"/>
    <m/>
    <x v="1"/>
    <s v="M"/>
    <m/>
    <n v="2"/>
    <n v="24"/>
    <n v="0"/>
    <n v="4"/>
    <n v="16"/>
    <n v="4"/>
    <n v="0"/>
    <n v="0"/>
    <n v="0"/>
    <n v="0"/>
    <n v="4"/>
    <n v="16"/>
    <n v="4"/>
    <n v="0"/>
    <n v="0"/>
    <n v="0"/>
    <n v="0"/>
    <n v="0"/>
    <n v="0"/>
    <n v="0"/>
    <n v="0"/>
    <n v="0"/>
    <n v="0"/>
    <n v="0"/>
    <n v="0"/>
    <n v="0"/>
    <n v="0"/>
    <n v="0"/>
    <n v="0"/>
    <n v="0"/>
    <s v="Email/Telephone Survey"/>
    <n v="0"/>
    <n v="0"/>
    <n v="24"/>
    <n v="0"/>
    <n v="0"/>
    <n v="0"/>
    <n v="0"/>
    <n v="0"/>
    <n v="0"/>
    <n v="0"/>
    <n v="0"/>
    <n v="0"/>
    <n v="0"/>
    <n v="0"/>
    <n v="0"/>
    <n v="0"/>
    <n v="0"/>
    <n v="0"/>
    <n v="0"/>
    <n v="0"/>
    <n v="0"/>
    <n v="0"/>
    <n v="24"/>
    <n v="24"/>
    <n v="24"/>
    <n v="24"/>
    <n v="3"/>
    <m/>
    <x v="0"/>
    <x v="0"/>
    <x v="0"/>
    <x v="0"/>
    <x v="0"/>
  </r>
  <r>
    <x v="1"/>
    <s v="2012/1067"/>
    <s v=""/>
    <s v=""/>
    <s v="Devonshire House"/>
    <s v="5"/>
    <s v="Old Devonshire Road"/>
    <s v="SW12"/>
    <s v="9RD"/>
    <n v="528901"/>
    <n v="173502"/>
    <x v="9"/>
    <d v="2013-11-29T00:00:00"/>
    <s v=""/>
    <n v="0"/>
    <n v="2"/>
    <n v="2"/>
    <s v="Alterations including erection of a 4-storey rear extension (lower ground to second floor) at south-east corner of property to extend 4 of the existing 8 flats; construction of roof extension to provide an additional floor of accommodation with formation "/>
    <s v="PF"/>
    <s v="13/03/2012"/>
    <s v="26/06/2012"/>
    <x v="0"/>
    <s v="Nil"/>
    <s v=""/>
    <s v="BF"/>
    <x v="4"/>
    <s v="n/a"/>
    <x v="3"/>
    <n v="0.02"/>
    <d v="2013-11-29T00:00:00"/>
    <x v="0"/>
    <m/>
    <x v="1"/>
    <s v="P"/>
    <m/>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8"/>
    <m/>
    <x v="0"/>
    <x v="0"/>
    <x v="0"/>
    <x v="0"/>
    <x v="0"/>
  </r>
  <r>
    <x v="1"/>
    <s v="2012/1258"/>
    <s v=""/>
    <s v="Phase 1"/>
    <s v="Peabody Estate"/>
    <s v=""/>
    <s v="St Johns Hill"/>
    <s v="SW11"/>
    <s v=""/>
    <n v="527156"/>
    <n v="175243"/>
    <x v="2"/>
    <d v="2013-01-30T00:00:00"/>
    <s v=""/>
    <n v="0"/>
    <n v="6"/>
    <n v="6"/>
    <s v="Demolition of all existing buildings. Erection of five buildings of 4-12, 4-8, 7, 5-7 and 4-6 storeys to provide 527 residential units (135 x 1 bed, 261 x 2 bed,105 x 3 bed and 26 x 4 bed), with approx 7800 square metres of private, communal and public sp"/>
    <s v="PFLA"/>
    <s v="18/04/2012"/>
    <s v="18/10/2012"/>
    <x v="0"/>
    <s v="Nil"/>
    <s v=""/>
    <s v="BF"/>
    <x v="0"/>
    <s v="NB"/>
    <x v="0"/>
    <n v="2.1999999999999999E-2"/>
    <d v="2013-03-31T00:00:00"/>
    <x v="0"/>
    <m/>
    <x v="0"/>
    <s v="HAAR"/>
    <m/>
    <n v="0"/>
    <n v="6"/>
    <n v="0"/>
    <n v="1"/>
    <n v="1"/>
    <n v="2"/>
    <n v="2"/>
    <n v="0"/>
    <n v="0"/>
    <n v="0"/>
    <n v="1"/>
    <n v="1"/>
    <n v="2"/>
    <n v="2"/>
    <n v="0"/>
    <n v="0"/>
    <n v="0"/>
    <n v="0"/>
    <n v="0"/>
    <n v="0"/>
    <n v="0"/>
    <n v="0"/>
    <n v="0"/>
    <n v="0"/>
    <n v="0"/>
    <n v="0"/>
    <n v="0"/>
    <n v="0"/>
    <n v="0"/>
    <n v="0"/>
    <s v="Assumption"/>
    <n v="0"/>
    <n v="3"/>
    <n v="3"/>
    <n v="0"/>
    <n v="0"/>
    <n v="0"/>
    <n v="0"/>
    <n v="0"/>
    <n v="0"/>
    <n v="0"/>
    <n v="0"/>
    <n v="0"/>
    <n v="0"/>
    <n v="0"/>
    <n v="0"/>
    <n v="0"/>
    <n v="0"/>
    <n v="0"/>
    <n v="0"/>
    <n v="0"/>
    <n v="0"/>
    <n v="0"/>
    <n v="6"/>
    <n v="6"/>
    <n v="3"/>
    <n v="3"/>
    <n v="2"/>
    <m/>
    <x v="0"/>
    <x v="0"/>
    <x v="0"/>
    <x v="1"/>
    <x v="0"/>
  </r>
  <r>
    <x v="1"/>
    <s v="2012/1258"/>
    <s v=""/>
    <s v="Phase 1"/>
    <s v="Peabody Estate"/>
    <s v=""/>
    <s v="St Johns Hill"/>
    <s v="SW11"/>
    <s v=""/>
    <n v="527156"/>
    <n v="175243"/>
    <x v="2"/>
    <d v="2013-01-30T00:00:00"/>
    <s v=""/>
    <n v="0"/>
    <n v="7"/>
    <n v="7"/>
    <s v="Demolition of all existing buildings. Erection of five buildings of 4-12, 4-8, 7, 5-7 and 4-6 storeys to provide 527 residential units (135 x 1 bed, 261 x 2 bed,105 x 3 bed and 26 x 4 bed), with approx 7800 square metres of private, communal and public sp"/>
    <s v="PFLA"/>
    <s v="18/04/2012"/>
    <s v="18/10/2012"/>
    <x v="0"/>
    <s v="Nil"/>
    <s v=""/>
    <s v="BF"/>
    <x v="0"/>
    <s v="NB"/>
    <x v="0"/>
    <n v="2.5000000000000001E-2"/>
    <d v="2013-03-31T00:00:00"/>
    <x v="0"/>
    <m/>
    <x v="0"/>
    <s v="HASO"/>
    <m/>
    <n v="0"/>
    <n v="7"/>
    <n v="0"/>
    <n v="2"/>
    <n v="3"/>
    <n v="2"/>
    <n v="0"/>
    <n v="0"/>
    <n v="0"/>
    <n v="0"/>
    <n v="2"/>
    <n v="3"/>
    <n v="2"/>
    <n v="0"/>
    <n v="0"/>
    <n v="0"/>
    <n v="0"/>
    <n v="0"/>
    <n v="0"/>
    <n v="0"/>
    <n v="0"/>
    <n v="0"/>
    <n v="0"/>
    <n v="0"/>
    <n v="0"/>
    <n v="0"/>
    <n v="0"/>
    <n v="0"/>
    <n v="0"/>
    <n v="0"/>
    <s v="Assumption"/>
    <n v="0"/>
    <n v="3.5"/>
    <n v="3.5"/>
    <n v="0"/>
    <n v="0"/>
    <n v="0"/>
    <n v="0"/>
    <n v="0"/>
    <n v="0"/>
    <n v="0"/>
    <n v="0"/>
    <n v="0"/>
    <n v="0"/>
    <n v="0"/>
    <n v="0"/>
    <n v="0"/>
    <n v="0"/>
    <n v="0"/>
    <n v="0"/>
    <n v="0"/>
    <n v="0"/>
    <n v="0"/>
    <n v="7"/>
    <n v="7"/>
    <n v="3.5"/>
    <n v="3.5"/>
    <n v="2"/>
    <m/>
    <x v="0"/>
    <x v="0"/>
    <x v="0"/>
    <x v="1"/>
    <x v="0"/>
  </r>
  <r>
    <x v="1"/>
    <s v="2012/1258"/>
    <s v=""/>
    <s v="Phase 1"/>
    <s v="Peabody Estate"/>
    <s v=""/>
    <s v="St Johns Hill"/>
    <s v="SW11"/>
    <s v=""/>
    <n v="527156"/>
    <n v="175243"/>
    <x v="2"/>
    <d v="2013-01-30T00:00:00"/>
    <s v=""/>
    <n v="0"/>
    <n v="67"/>
    <n v="67"/>
    <s v="Demolition of all existing buildings. Erection of five buildings of 4-12, 4-8, 7, 5-7 and 4-6 storeys to provide 527 residential units (135 x 1 bed, 261 x 2 bed,105 x 3 bed and 26 x 4 bed), with approx 7800 square metres of private, communal and public sp"/>
    <s v="PFLA"/>
    <s v="18/04/2012"/>
    <s v="18/10/2012"/>
    <x v="0"/>
    <s v="Nil"/>
    <s v=""/>
    <s v="BF"/>
    <x v="0"/>
    <s v="NB"/>
    <x v="0"/>
    <n v="0.24099999999999999"/>
    <d v="2013-03-31T00:00:00"/>
    <x v="0"/>
    <m/>
    <x v="1"/>
    <s v="P"/>
    <m/>
    <n v="4"/>
    <n v="67"/>
    <n v="0"/>
    <n v="19"/>
    <n v="38"/>
    <n v="6"/>
    <n v="4"/>
    <n v="0"/>
    <n v="0"/>
    <n v="0"/>
    <n v="19"/>
    <n v="38"/>
    <n v="6"/>
    <n v="4"/>
    <n v="0"/>
    <n v="0"/>
    <n v="0"/>
    <n v="0"/>
    <n v="0"/>
    <n v="0"/>
    <n v="0"/>
    <n v="0"/>
    <n v="0"/>
    <n v="0"/>
    <n v="0"/>
    <n v="0"/>
    <n v="0"/>
    <n v="0"/>
    <n v="0"/>
    <n v="0"/>
    <s v="Email/Telephone Survey"/>
    <n v="0"/>
    <n v="0"/>
    <n v="67"/>
    <n v="0"/>
    <n v="0"/>
    <n v="0"/>
    <n v="0"/>
    <n v="0"/>
    <n v="0"/>
    <n v="0"/>
    <n v="0"/>
    <n v="0"/>
    <n v="0"/>
    <n v="0"/>
    <n v="0"/>
    <n v="0"/>
    <n v="0"/>
    <n v="0"/>
    <n v="0"/>
    <n v="0"/>
    <n v="0"/>
    <n v="0"/>
    <n v="67"/>
    <n v="67"/>
    <n v="67"/>
    <n v="67"/>
    <n v="3"/>
    <m/>
    <x v="0"/>
    <x v="0"/>
    <x v="0"/>
    <x v="1"/>
    <x v="0"/>
  </r>
  <r>
    <x v="1"/>
    <s v="2012/1258"/>
    <s v=""/>
    <s v="Phase 1"/>
    <s v="Peabody Estate"/>
    <s v=""/>
    <s v="St Johns Hill"/>
    <s v="SW11"/>
    <s v=""/>
    <n v="527156"/>
    <n v="175243"/>
    <x v="2"/>
    <d v="2013-01-30T00:00:00"/>
    <s v=""/>
    <n v="0"/>
    <n v="74"/>
    <n v="74"/>
    <s v="Demolition of all existing buildings. Erection of five buildings of 4-12, 4-8, 7, 5-7 and 4-6 storeys to provide 527 residential units (135 x 1 bed, 261 x 2 bed,105 x 3 bed and 26 x 4 bed), with approx 7800 square metres of private, communal and public sp"/>
    <s v="PFLA"/>
    <s v="18/04/2012"/>
    <s v="18/10/2012"/>
    <x v="0"/>
    <s v="Nil"/>
    <s v=""/>
    <s v="BF"/>
    <x v="0"/>
    <s v="NB"/>
    <x v="0"/>
    <n v="0.26200000000000001"/>
    <d v="2013-03-31T00:00:00"/>
    <x v="0"/>
    <m/>
    <x v="2"/>
    <s v="HASR"/>
    <m/>
    <n v="7"/>
    <n v="74"/>
    <n v="0"/>
    <n v="16"/>
    <n v="34"/>
    <n v="22"/>
    <n v="2"/>
    <n v="0"/>
    <n v="0"/>
    <n v="0"/>
    <n v="16"/>
    <n v="34"/>
    <n v="22"/>
    <n v="2"/>
    <n v="0"/>
    <n v="0"/>
    <n v="0"/>
    <n v="0"/>
    <n v="0"/>
    <n v="0"/>
    <n v="0"/>
    <n v="0"/>
    <n v="0"/>
    <n v="0"/>
    <n v="0"/>
    <n v="0"/>
    <n v="0"/>
    <n v="0"/>
    <n v="0"/>
    <n v="0"/>
    <s v="Email/Telephone Survey"/>
    <n v="0"/>
    <n v="0"/>
    <n v="74"/>
    <n v="0"/>
    <n v="0"/>
    <n v="0"/>
    <n v="0"/>
    <n v="0"/>
    <n v="0"/>
    <n v="0"/>
    <n v="0"/>
    <n v="0"/>
    <n v="0"/>
    <n v="0"/>
    <n v="0"/>
    <n v="0"/>
    <n v="0"/>
    <n v="0"/>
    <n v="0"/>
    <n v="0"/>
    <n v="0"/>
    <n v="0"/>
    <n v="74"/>
    <n v="74"/>
    <n v="74"/>
    <n v="74"/>
    <n v="3"/>
    <m/>
    <x v="0"/>
    <x v="0"/>
    <x v="0"/>
    <x v="1"/>
    <x v="0"/>
  </r>
  <r>
    <x v="1"/>
    <s v="2012/1443"/>
    <s v=""/>
    <s v=""/>
    <s v=""/>
    <s v="374"/>
    <s v="Old York Road"/>
    <s v="SW18"/>
    <s v=""/>
    <n v="525852"/>
    <n v="174974"/>
    <x v="5"/>
    <d v="2014-06-30T00:00:00"/>
    <s v=""/>
    <n v="0"/>
    <n v="3"/>
    <n v="3"/>
    <s v="Erection of three-storey building plus basement and rear lightwell to provide retail (Class A1) unit in front part of ground and lower ground floors, a one-bedroom maisonette on the ground and lower ground floors, and two 2-bedroom flats on the upper floo"/>
    <s v="PF"/>
    <s v="29/03/2012"/>
    <s v="24/08/2012"/>
    <x v="0"/>
    <s v="Nil"/>
    <s v=""/>
    <s v="BF"/>
    <x v="0"/>
    <s v="n/a"/>
    <x v="1"/>
    <n v="7.0000000000000001E-3"/>
    <d v="2014-06-30T00:00:00"/>
    <x v="1"/>
    <m/>
    <x v="1"/>
    <s v="P"/>
    <m/>
    <n v="0"/>
    <n v="0"/>
    <n v="0"/>
    <n v="0"/>
    <n v="1"/>
    <n v="2"/>
    <n v="0"/>
    <n v="0"/>
    <n v="0"/>
    <n v="0"/>
    <n v="0"/>
    <n v="1"/>
    <n v="2"/>
    <n v="0"/>
    <n v="0"/>
    <n v="0"/>
    <n v="0"/>
    <n v="0"/>
    <n v="0"/>
    <n v="0"/>
    <n v="0"/>
    <n v="0"/>
    <n v="0"/>
    <n v="0"/>
    <n v="0"/>
    <n v="0"/>
    <n v="0"/>
    <n v="0"/>
    <n v="0"/>
    <n v="0"/>
    <s v="Assumption"/>
    <n v="0"/>
    <n v="1.5"/>
    <n v="1.5"/>
    <n v="0"/>
    <n v="0"/>
    <n v="0"/>
    <n v="0"/>
    <n v="0"/>
    <n v="0"/>
    <n v="0"/>
    <n v="0"/>
    <n v="0"/>
    <n v="0"/>
    <n v="0"/>
    <n v="0"/>
    <n v="0"/>
    <n v="0"/>
    <n v="0"/>
    <n v="0"/>
    <n v="0"/>
    <n v="0"/>
    <n v="0"/>
    <n v="3"/>
    <n v="3"/>
    <n v="1.5"/>
    <n v="1.5"/>
    <n v="2"/>
    <m/>
    <x v="0"/>
    <x v="0"/>
    <x v="1"/>
    <x v="0"/>
    <x v="0"/>
  </r>
  <r>
    <x v="1"/>
    <s v="2012/1648"/>
    <s v=""/>
    <s v=""/>
    <s v="Travis Perkins Builders Merchants 36A &amp; 51-53"/>
    <s v="36A"/>
    <s v="Old Devonshire Road"/>
    <s v="SW12"/>
    <s v="9RA"/>
    <n v="528785"/>
    <n v="173536"/>
    <x v="9"/>
    <d v="2013-02-11T00:00:00"/>
    <s v=""/>
    <n v="0"/>
    <n v="8"/>
    <n v="8"/>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x v="0"/>
    <s v="Nil"/>
    <s v=""/>
    <s v="BF"/>
    <x v="0"/>
    <s v="NB"/>
    <x v="0"/>
    <n v="8.0000000000000002E-3"/>
    <d v="2013-02-11T00:00:00"/>
    <x v="0"/>
    <d v="2015-06-19T00:00:00"/>
    <x v="0"/>
    <s v="HASO"/>
    <m/>
    <n v="0"/>
    <n v="8"/>
    <n v="0"/>
    <n v="0"/>
    <n v="8"/>
    <n v="0"/>
    <n v="0"/>
    <n v="0"/>
    <n v="0"/>
    <n v="0"/>
    <n v="0"/>
    <n v="8"/>
    <n v="0"/>
    <n v="0"/>
    <n v="0"/>
    <n v="0"/>
    <n v="0"/>
    <n v="0"/>
    <n v="0"/>
    <n v="0"/>
    <n v="0"/>
    <n v="0"/>
    <n v="0"/>
    <n v="0"/>
    <n v="0"/>
    <n v="0"/>
    <n v="0"/>
    <n v="0"/>
    <n v="0"/>
    <n v="0"/>
    <s v="Assumption"/>
    <n v="0"/>
    <n v="4"/>
    <n v="4"/>
    <n v="0"/>
    <n v="0"/>
    <n v="0"/>
    <n v="0"/>
    <n v="0"/>
    <n v="0"/>
    <n v="0"/>
    <n v="0"/>
    <n v="0"/>
    <n v="0"/>
    <n v="0"/>
    <n v="0"/>
    <n v="0"/>
    <n v="0"/>
    <n v="0"/>
    <n v="0"/>
    <n v="0"/>
    <n v="0"/>
    <n v="0"/>
    <n v="8"/>
    <n v="8"/>
    <n v="4"/>
    <n v="4"/>
    <n v="2"/>
    <m/>
    <x v="0"/>
    <x v="0"/>
    <x v="0"/>
    <x v="0"/>
    <x v="0"/>
  </r>
  <r>
    <x v="1"/>
    <s v="2012/1713"/>
    <s v=""/>
    <s v=""/>
    <s v="Heathside Resource and Education Centre"/>
    <s v="230-232"/>
    <s v="Roehampton Lane"/>
    <s v="SW15"/>
    <s v="4LE"/>
    <n v="522436"/>
    <n v="173709"/>
    <x v="19"/>
    <d v="2013-10-18T00:00:00"/>
    <s v=""/>
    <n v="0"/>
    <n v="23"/>
    <n v="23"/>
    <s v="Demolition of existing Roehampton Hostel and Social Education Centre and erection of a four-storey building comprising 31 dwellings together with car parking and amenity space. Landscaping works including replacement of trees at front of site."/>
    <s v="PFLA"/>
    <s v="25/05/2012"/>
    <s v="31/10/2012"/>
    <x v="0"/>
    <s v="Nil"/>
    <s v=""/>
    <s v="BF"/>
    <x v="0"/>
    <s v="NB"/>
    <x v="0"/>
    <n v="4.5999999999999999E-2"/>
    <d v="2013-10-18T00:00:00"/>
    <x v="0"/>
    <m/>
    <x v="1"/>
    <s v="P"/>
    <m/>
    <n v="0"/>
    <n v="23"/>
    <n v="0"/>
    <n v="7"/>
    <n v="15"/>
    <n v="1"/>
    <n v="0"/>
    <n v="0"/>
    <n v="0"/>
    <n v="0"/>
    <n v="7"/>
    <n v="15"/>
    <n v="1"/>
    <n v="0"/>
    <n v="0"/>
    <n v="0"/>
    <n v="0"/>
    <n v="0"/>
    <n v="0"/>
    <n v="0"/>
    <n v="0"/>
    <n v="0"/>
    <n v="0"/>
    <n v="0"/>
    <n v="0"/>
    <n v="0"/>
    <n v="0"/>
    <n v="0"/>
    <n v="0"/>
    <n v="0"/>
    <s v="Email/Telephone Survey"/>
    <n v="0"/>
    <n v="23"/>
    <n v="0"/>
    <n v="0"/>
    <n v="0"/>
    <n v="0"/>
    <n v="0"/>
    <n v="0"/>
    <n v="0"/>
    <n v="0"/>
    <n v="0"/>
    <n v="0"/>
    <n v="0"/>
    <n v="0"/>
    <n v="0"/>
    <n v="0"/>
    <n v="0"/>
    <n v="0"/>
    <n v="0"/>
    <n v="0"/>
    <n v="0"/>
    <n v="0"/>
    <n v="23"/>
    <n v="23"/>
    <n v="0"/>
    <n v="0"/>
    <n v="3"/>
    <s v="Y"/>
    <x v="0"/>
    <x v="0"/>
    <x v="0"/>
    <x v="0"/>
    <x v="0"/>
  </r>
  <r>
    <x v="1"/>
    <s v="2012/1713"/>
    <s v=""/>
    <s v=""/>
    <s v="Heathside Resource and Education Centre"/>
    <s v="230-232"/>
    <s v="Roehampton Lane"/>
    <s v="SW15"/>
    <s v="4LE"/>
    <n v="522436"/>
    <n v="173709"/>
    <x v="19"/>
    <d v="2013-10-18T00:00:00"/>
    <s v=""/>
    <n v="0"/>
    <n v="8"/>
    <n v="8"/>
    <s v="Demolition of existing Roehampton Hostel and Social Education Centre and erection of a four-storey building comprising 31 dwellings together with car parking and amenity space. Landscaping works including replacement of trees at front of site."/>
    <s v="PFLA"/>
    <s v="25/05/2012"/>
    <s v="31/10/2012"/>
    <x v="0"/>
    <s v="Nil"/>
    <s v=""/>
    <s v="BF"/>
    <x v="0"/>
    <s v="NB"/>
    <x v="0"/>
    <n v="0.13600000000000001"/>
    <d v="2013-10-18T00:00:00"/>
    <x v="0"/>
    <m/>
    <x v="0"/>
    <s v="HASO"/>
    <m/>
    <n v="3"/>
    <n v="9"/>
    <n v="0"/>
    <n v="3"/>
    <n v="4"/>
    <n v="1"/>
    <n v="0"/>
    <n v="0"/>
    <n v="0"/>
    <n v="0"/>
    <n v="3"/>
    <n v="4"/>
    <n v="1"/>
    <n v="0"/>
    <n v="0"/>
    <n v="0"/>
    <n v="0"/>
    <n v="0"/>
    <n v="0"/>
    <n v="0"/>
    <n v="0"/>
    <n v="0"/>
    <n v="0"/>
    <n v="0"/>
    <n v="0"/>
    <n v="0"/>
    <n v="0"/>
    <n v="0"/>
    <n v="0"/>
    <n v="0"/>
    <s v="Assumption"/>
    <n v="0"/>
    <n v="4"/>
    <n v="4"/>
    <n v="0"/>
    <n v="0"/>
    <n v="0"/>
    <n v="0"/>
    <n v="0"/>
    <n v="0"/>
    <n v="0"/>
    <n v="0"/>
    <n v="0"/>
    <n v="0"/>
    <n v="0"/>
    <n v="0"/>
    <n v="0"/>
    <n v="0"/>
    <n v="0"/>
    <n v="0"/>
    <n v="0"/>
    <n v="0"/>
    <n v="0"/>
    <n v="8"/>
    <n v="8"/>
    <n v="4"/>
    <n v="4"/>
    <n v="2"/>
    <s v="Y"/>
    <x v="0"/>
    <x v="0"/>
    <x v="0"/>
    <x v="0"/>
    <x v="0"/>
  </r>
  <r>
    <x v="1"/>
    <s v="2012/1887"/>
    <s v=""/>
    <s v=""/>
    <s v=""/>
    <s v="31"/>
    <s v="Putney Hill"/>
    <s v="SW15"/>
    <s v="6BQ"/>
    <n v="523910"/>
    <n v="174740"/>
    <x v="8"/>
    <d v="2015-03-31T00:00:00"/>
    <s v=""/>
    <n v="0"/>
    <n v="9"/>
    <n v="9"/>
    <s v="Alterations in connection with the renovation, re-cladding and refurbishment of the existing building and 18 flats to include extensions up to 5-storeys; erection of two additional storeys (total 5-storeys) to provide 9 flats; installation and formation o"/>
    <s v="PF"/>
    <s v="05/09/2012"/>
    <s v="10/05/2013"/>
    <x v="0"/>
    <s v="Nil"/>
    <s v=""/>
    <s v="BF"/>
    <x v="0"/>
    <s v="NB"/>
    <x v="0"/>
    <n v="8.6999999999999994E-2"/>
    <d v="2015-03-31T00:00:00"/>
    <x v="1"/>
    <m/>
    <x v="1"/>
    <s v="P"/>
    <m/>
    <n v="1"/>
    <n v="10"/>
    <n v="0"/>
    <n v="0"/>
    <n v="6"/>
    <n v="3"/>
    <n v="0"/>
    <n v="0"/>
    <n v="0"/>
    <n v="0"/>
    <n v="0"/>
    <n v="6"/>
    <n v="3"/>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2/2040"/>
    <s v=""/>
    <s v=""/>
    <s v="Garages adjoining 2"/>
    <s v=""/>
    <s v="Sutherland Grove"/>
    <s v="SW18"/>
    <s v="5PU"/>
    <n v="524675"/>
    <n v="173310"/>
    <x v="15"/>
    <d v="2015-03-31T00:00:00"/>
    <s v=""/>
    <n v="0"/>
    <n v="1"/>
    <n v="1"/>
    <s v="Demolition of existing garages and erection of two-storey dwelling (over basement and ground floor levels)."/>
    <s v="PF"/>
    <s v="27/04/2012"/>
    <s v="08/08/2013"/>
    <x v="0"/>
    <s v="Nil"/>
    <s v=""/>
    <s v="BF"/>
    <x v="0"/>
    <s v="n/a"/>
    <x v="1"/>
    <n v="4.0000000000000001E-3"/>
    <d v="2015-03-31T00:00:00"/>
    <x v="1"/>
    <m/>
    <x v="1"/>
    <s v="P"/>
    <m/>
    <n v="0"/>
    <n v="0"/>
    <n v="0"/>
    <n v="1"/>
    <n v="0"/>
    <n v="0"/>
    <n v="0"/>
    <n v="0"/>
    <n v="0"/>
    <n v="0"/>
    <n v="0"/>
    <n v="0"/>
    <n v="0"/>
    <n v="0"/>
    <n v="0"/>
    <n v="0"/>
    <n v="0"/>
    <n v="1"/>
    <n v="0"/>
    <n v="0"/>
    <n v="0"/>
    <n v="0"/>
    <n v="0"/>
    <n v="0"/>
    <n v="0"/>
    <n v="0"/>
    <n v="0"/>
    <n v="0"/>
    <n v="0"/>
    <n v="0"/>
    <s v="Assumption"/>
    <n v="0"/>
    <n v="0.5"/>
    <n v="0.5"/>
    <n v="0"/>
    <n v="0"/>
    <n v="0"/>
    <n v="0"/>
    <n v="0"/>
    <n v="0"/>
    <n v="0"/>
    <n v="0"/>
    <n v="0"/>
    <n v="0"/>
    <n v="0"/>
    <n v="0"/>
    <n v="0"/>
    <n v="0"/>
    <n v="0"/>
    <n v="0"/>
    <n v="0"/>
    <n v="0"/>
    <n v="0"/>
    <n v="1"/>
    <n v="1"/>
    <n v="0.5"/>
    <n v="0.5"/>
    <n v="2"/>
    <m/>
    <x v="0"/>
    <x v="0"/>
    <x v="0"/>
    <x v="0"/>
    <x v="0"/>
  </r>
  <r>
    <x v="1"/>
    <s v="2012/2223"/>
    <s v=""/>
    <s v=""/>
    <s v="Elmwood Court"/>
    <s v="38"/>
    <s v="Battersea Park Road"/>
    <s v="SW11"/>
    <s v="4JE"/>
    <n v="528569"/>
    <n v="176863"/>
    <x v="17"/>
    <d v="2014-03-31T00:00:00"/>
    <s v=""/>
    <n v="0"/>
    <n v="10"/>
    <n v="10"/>
    <s v="Alterations involving removal of existing substation, storage and refuse buildings and construction of a five-storey building to provide approx 260sqm of commercial floorspace (Classes A1, A2 and B1) at ground floor level with 22 flats above including bal"/>
    <s v="PFLA"/>
    <s v="11/05/2012"/>
    <s v="30/10/2012"/>
    <x v="0"/>
    <s v="Nil"/>
    <s v=""/>
    <s v="BF"/>
    <x v="0"/>
    <s v="NB"/>
    <x v="0"/>
    <n v="0.20100000000000001"/>
    <d v="2014-03-31T00:00:00"/>
    <x v="0"/>
    <m/>
    <x v="0"/>
    <s v="HASO"/>
    <m/>
    <n v="1"/>
    <n v="10"/>
    <n v="0"/>
    <n v="4"/>
    <n v="4"/>
    <n v="2"/>
    <n v="0"/>
    <n v="0"/>
    <n v="0"/>
    <n v="0"/>
    <n v="4"/>
    <n v="4"/>
    <n v="2"/>
    <n v="0"/>
    <n v="0"/>
    <n v="0"/>
    <n v="0"/>
    <n v="0"/>
    <n v="0"/>
    <n v="0"/>
    <n v="0"/>
    <n v="0"/>
    <n v="0"/>
    <n v="0"/>
    <n v="0"/>
    <n v="0"/>
    <n v="0"/>
    <n v="0"/>
    <n v="0"/>
    <n v="0"/>
    <s v="Assumption"/>
    <n v="0"/>
    <n v="5"/>
    <n v="5"/>
    <n v="0"/>
    <n v="0"/>
    <n v="0"/>
    <n v="0"/>
    <n v="0"/>
    <n v="0"/>
    <n v="0"/>
    <n v="0"/>
    <n v="0"/>
    <n v="0"/>
    <n v="0"/>
    <n v="0"/>
    <n v="0"/>
    <n v="0"/>
    <n v="0"/>
    <n v="0"/>
    <n v="0"/>
    <n v="0"/>
    <n v="0"/>
    <n v="10"/>
    <n v="10"/>
    <n v="5"/>
    <n v="5"/>
    <n v="2"/>
    <s v="Y"/>
    <x v="0"/>
    <x v="0"/>
    <x v="0"/>
    <x v="0"/>
    <x v="0"/>
  </r>
  <r>
    <x v="1"/>
    <s v="2012/2223"/>
    <s v=""/>
    <s v=""/>
    <s v="Elmwood Court"/>
    <s v="38"/>
    <s v="Battersea Park Road"/>
    <s v="SW11"/>
    <s v="4JE"/>
    <n v="528569"/>
    <n v="176863"/>
    <x v="17"/>
    <d v="2014-03-31T00:00:00"/>
    <s v=""/>
    <n v="0"/>
    <n v="12"/>
    <n v="12"/>
    <s v="Alterations involving removal of existing substation, storage and refuse buildings and construction of a five-storey building to provide approx 260sqm of commercial floorspace (Classes A1, A2 and B1) at ground floor level with 22 flats above including bal"/>
    <s v="PFLA"/>
    <s v="11/05/2012"/>
    <s v="30/10/2012"/>
    <x v="0"/>
    <s v="Nil"/>
    <s v=""/>
    <s v="BF"/>
    <x v="0"/>
    <s v="NB"/>
    <x v="0"/>
    <n v="0.20100000000000001"/>
    <d v="2014-03-31T00:00:00"/>
    <x v="0"/>
    <m/>
    <x v="2"/>
    <s v="HASR"/>
    <m/>
    <n v="1"/>
    <n v="12"/>
    <n v="0"/>
    <n v="4"/>
    <n v="5"/>
    <n v="3"/>
    <n v="0"/>
    <n v="0"/>
    <n v="0"/>
    <n v="0"/>
    <n v="4"/>
    <n v="5"/>
    <n v="3"/>
    <n v="0"/>
    <n v="0"/>
    <n v="0"/>
    <n v="0"/>
    <n v="0"/>
    <n v="0"/>
    <n v="0"/>
    <n v="0"/>
    <n v="0"/>
    <n v="0"/>
    <n v="0"/>
    <n v="0"/>
    <n v="0"/>
    <n v="0"/>
    <n v="0"/>
    <n v="0"/>
    <n v="0"/>
    <s v="Assumption"/>
    <n v="0"/>
    <n v="6"/>
    <n v="6"/>
    <n v="0"/>
    <n v="0"/>
    <n v="0"/>
    <n v="0"/>
    <n v="0"/>
    <n v="0"/>
    <n v="0"/>
    <n v="0"/>
    <n v="0"/>
    <n v="0"/>
    <n v="0"/>
    <n v="0"/>
    <n v="0"/>
    <n v="0"/>
    <n v="0"/>
    <n v="0"/>
    <n v="0"/>
    <n v="0"/>
    <n v="0"/>
    <n v="12"/>
    <n v="12"/>
    <n v="6"/>
    <n v="6"/>
    <n v="2"/>
    <s v="Y"/>
    <x v="0"/>
    <x v="0"/>
    <x v="0"/>
    <x v="0"/>
    <x v="0"/>
  </r>
  <r>
    <x v="1"/>
    <s v="2012/2235"/>
    <s v="Egliston Lawns"/>
    <s v=""/>
    <s v="Egliston Lawns"/>
    <s v="3"/>
    <s v="Egliston Mews"/>
    <s v="SW15"/>
    <s v="1AL"/>
    <n v="522997"/>
    <n v="175611"/>
    <x v="13"/>
    <d v="2013-03-13T00:00:00"/>
    <s v=""/>
    <n v="1"/>
    <n v="1"/>
    <n v="0"/>
    <s v="Demolition of an existing two-storey detached house. Erection of a two-storey plus basement house."/>
    <s v="PF"/>
    <s v="15/05/2012"/>
    <s v="29/08/2012"/>
    <x v="0"/>
    <s v="Nil"/>
    <s v=""/>
    <s v="BF"/>
    <x v="0"/>
    <s v="n/a"/>
    <x v="1"/>
    <n v="0.08"/>
    <d v="2013-03-13T00:00:00"/>
    <x v="0"/>
    <m/>
    <x v="1"/>
    <s v="P"/>
    <m/>
    <n v="0"/>
    <n v="0"/>
    <n v="0"/>
    <n v="0"/>
    <n v="0"/>
    <n v="-1"/>
    <n v="1"/>
    <n v="0"/>
    <n v="0"/>
    <n v="0"/>
    <n v="0"/>
    <n v="0"/>
    <n v="0"/>
    <n v="0"/>
    <n v="0"/>
    <n v="0"/>
    <n v="0"/>
    <n v="0"/>
    <n v="0"/>
    <n v="-1"/>
    <n v="1"/>
    <n v="0"/>
    <n v="0"/>
    <n v="0"/>
    <n v="0"/>
    <n v="0"/>
    <n v="0"/>
    <n v="0"/>
    <n v="0"/>
    <n v="0"/>
    <m/>
    <n v="0"/>
    <n v="0"/>
    <n v="0"/>
    <n v="0"/>
    <n v="0"/>
    <n v="0"/>
    <n v="0"/>
    <n v="0"/>
    <n v="0"/>
    <n v="0"/>
    <n v="0"/>
    <n v="0"/>
    <n v="0"/>
    <n v="0"/>
    <n v="0"/>
    <n v="0"/>
    <n v="0"/>
    <n v="0"/>
    <n v="0"/>
    <n v="0"/>
    <n v="0"/>
    <n v="0"/>
    <n v="0"/>
    <n v="0"/>
    <n v="0"/>
    <n v="0"/>
    <n v="2"/>
    <m/>
    <x v="0"/>
    <x v="0"/>
    <x v="0"/>
    <x v="0"/>
    <x v="0"/>
  </r>
  <r>
    <x v="1"/>
    <s v="2012/2267"/>
    <s v=""/>
    <s v=""/>
    <s v=""/>
    <s v="10"/>
    <s v="Salcombe Gardens"/>
    <s v="SW4"/>
    <s v="9RY"/>
    <n v="528568"/>
    <n v="175242"/>
    <x v="6"/>
    <d v="2013-08-28T00:00:00"/>
    <s v=""/>
    <n v="1"/>
    <n v="2"/>
    <n v="1"/>
    <s v="Erection of rear roof extension, and construction of a third floor rear extension. Works in connection with the proposed conversion at flat 10 from a 4-bedroom into a 2- bedroom unit, with the formation of an additional 4-bedroom flat. [This reconsultatio"/>
    <s v="PF"/>
    <s v="16/05/2012"/>
    <s v="18/10/2012"/>
    <x v="0"/>
    <s v="Nil"/>
    <s v=""/>
    <s v="BF"/>
    <x v="4"/>
    <s v="n/a"/>
    <x v="3"/>
    <n v="1.7999999999999999E-2"/>
    <d v="2013-08-28T00:00:00"/>
    <x v="0"/>
    <m/>
    <x v="1"/>
    <s v="P"/>
    <m/>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2/2371"/>
    <s v=""/>
    <s v=""/>
    <s v=""/>
    <s v="5"/>
    <s v="Roedean Crescent"/>
    <s v="SW15"/>
    <s v="5JX"/>
    <n v="521241"/>
    <n v="174649"/>
    <x v="19"/>
    <d v="2013-03-31T00:00:00"/>
    <s v=""/>
    <n v="1"/>
    <n v="1"/>
    <n v="0"/>
    <s v="Demolition of existing house. Erection of new three-storey house (top floor in roof) with basement and first floor rear roof terraces."/>
    <s v="PF"/>
    <s v="17/05/2012"/>
    <s v="23/08/2012"/>
    <x v="0"/>
    <s v="Nil"/>
    <s v=""/>
    <s v="BF"/>
    <x v="0"/>
    <s v="n/a"/>
    <x v="1"/>
    <n v="0.12"/>
    <d v="2013-03-31T00:00:00"/>
    <x v="0"/>
    <m/>
    <x v="1"/>
    <s v="P"/>
    <m/>
    <n v="0"/>
    <n v="1"/>
    <n v="0"/>
    <n v="0"/>
    <n v="0"/>
    <n v="0"/>
    <n v="-1"/>
    <n v="1"/>
    <n v="0"/>
    <n v="0"/>
    <n v="0"/>
    <n v="0"/>
    <n v="0"/>
    <n v="0"/>
    <n v="0"/>
    <n v="0"/>
    <n v="0"/>
    <n v="0"/>
    <n v="0"/>
    <n v="0"/>
    <n v="-1"/>
    <n v="1"/>
    <n v="0"/>
    <n v="0"/>
    <n v="0"/>
    <n v="0"/>
    <n v="0"/>
    <n v="0"/>
    <n v="0"/>
    <n v="0"/>
    <m/>
    <n v="0"/>
    <n v="0"/>
    <n v="0"/>
    <n v="0"/>
    <n v="0"/>
    <n v="0"/>
    <n v="0"/>
    <n v="0"/>
    <n v="0"/>
    <n v="0"/>
    <n v="0"/>
    <n v="0"/>
    <n v="0"/>
    <n v="0"/>
    <n v="0"/>
    <n v="0"/>
    <n v="0"/>
    <n v="0"/>
    <n v="0"/>
    <n v="0"/>
    <n v="0"/>
    <n v="0"/>
    <n v="0"/>
    <n v="0"/>
    <n v="0"/>
    <n v="0"/>
    <n v="2"/>
    <s v="Y"/>
    <x v="0"/>
    <x v="0"/>
    <x v="0"/>
    <x v="0"/>
    <x v="0"/>
  </r>
  <r>
    <x v="1"/>
    <s v="2012/2770"/>
    <s v=""/>
    <s v=""/>
    <s v=""/>
    <s v="82-84"/>
    <s v="Battersea Rise"/>
    <s v="SW11"/>
    <s v="1EH"/>
    <n v="527364"/>
    <n v="175137"/>
    <x v="2"/>
    <d v="2015-03-31T00:00:00"/>
    <s v=""/>
    <n v="2"/>
    <n v="7"/>
    <n v="5"/>
    <s v="Demolition of existing building and erection of a three storey building to provide a restaurant at basement and ground floor, and 7 flats on first to third floors."/>
    <s v="PF"/>
    <s v="19/06/2012"/>
    <s v="24/10/2012"/>
    <x v="0"/>
    <s v="Nil"/>
    <s v=""/>
    <s v="BF"/>
    <x v="0"/>
    <s v="n/a"/>
    <x v="1"/>
    <n v="1.9E-2"/>
    <d v="2015-03-31T00:00:00"/>
    <x v="1"/>
    <m/>
    <x v="1"/>
    <s v="P"/>
    <m/>
    <n v="0"/>
    <n v="0"/>
    <n v="3"/>
    <n v="0"/>
    <n v="2"/>
    <n v="0"/>
    <n v="0"/>
    <n v="0"/>
    <n v="0"/>
    <n v="3"/>
    <n v="0"/>
    <n v="2"/>
    <n v="0"/>
    <n v="0"/>
    <n v="0"/>
    <n v="0"/>
    <n v="0"/>
    <n v="0"/>
    <n v="0"/>
    <n v="0"/>
    <n v="0"/>
    <n v="0"/>
    <n v="0"/>
    <n v="0"/>
    <n v="0"/>
    <n v="0"/>
    <n v="0"/>
    <n v="0"/>
    <n v="0"/>
    <n v="0"/>
    <s v="Assumption"/>
    <n v="0"/>
    <n v="2.5"/>
    <n v="2.5"/>
    <n v="0"/>
    <n v="0"/>
    <n v="0"/>
    <n v="0"/>
    <n v="0"/>
    <n v="0"/>
    <n v="0"/>
    <n v="0"/>
    <n v="0"/>
    <n v="0"/>
    <n v="0"/>
    <n v="0"/>
    <n v="0"/>
    <n v="0"/>
    <n v="0"/>
    <n v="0"/>
    <n v="0"/>
    <n v="0"/>
    <n v="0"/>
    <n v="5"/>
    <n v="5"/>
    <n v="2.5"/>
    <n v="2.5"/>
    <n v="2"/>
    <m/>
    <x v="4"/>
    <x v="0"/>
    <x v="0"/>
    <x v="0"/>
    <x v="0"/>
  </r>
  <r>
    <x v="1"/>
    <s v="2012/2845"/>
    <s v=""/>
    <s v=""/>
    <s v="Land adj 19a"/>
    <s v=""/>
    <s v="Culverden Road"/>
    <s v="SW12"/>
    <s v="9LT"/>
    <n v="529162"/>
    <n v="172665"/>
    <x v="14"/>
    <d v="2014-03-31T00:00:00"/>
    <s v=""/>
    <n v="0"/>
    <n v="1"/>
    <n v="1"/>
    <s v="Excavation and construction to provide single-storey two bedroom dwellinghouse with refuse and cycle storage."/>
    <s v="PF"/>
    <s v="20/06/2012"/>
    <s v="23/10/2012"/>
    <x v="0"/>
    <s v="Nil"/>
    <s v=""/>
    <s v="Gdn"/>
    <x v="0"/>
    <s v="n/a"/>
    <x v="1"/>
    <n v="1.9E-2"/>
    <d v="2014-03-31T00:00:00"/>
    <x v="0"/>
    <m/>
    <x v="1"/>
    <s v="P"/>
    <m/>
    <n v="0"/>
    <n v="0"/>
    <n v="0"/>
    <n v="0"/>
    <n v="1"/>
    <n v="0"/>
    <n v="0"/>
    <n v="0"/>
    <n v="0"/>
    <n v="0"/>
    <n v="0"/>
    <n v="0"/>
    <n v="0"/>
    <n v="0"/>
    <n v="0"/>
    <n v="0"/>
    <n v="0"/>
    <n v="0"/>
    <n v="1"/>
    <n v="0"/>
    <n v="0"/>
    <n v="0"/>
    <n v="0"/>
    <n v="0"/>
    <n v="0"/>
    <n v="0"/>
    <n v="0"/>
    <n v="0"/>
    <n v="0"/>
    <n v="0"/>
    <s v="Assumption"/>
    <n v="0"/>
    <n v="0.5"/>
    <n v="0.5"/>
    <n v="0"/>
    <n v="0"/>
    <n v="0"/>
    <n v="0"/>
    <n v="0"/>
    <n v="0"/>
    <n v="0"/>
    <n v="0"/>
    <n v="0"/>
    <n v="0"/>
    <n v="0"/>
    <n v="0"/>
    <n v="0"/>
    <n v="0"/>
    <n v="0"/>
    <n v="0"/>
    <n v="0"/>
    <n v="0"/>
    <n v="0"/>
    <n v="1"/>
    <n v="1"/>
    <n v="0.5"/>
    <n v="0.5"/>
    <n v="2"/>
    <s v="Y"/>
    <x v="0"/>
    <x v="0"/>
    <x v="0"/>
    <x v="0"/>
    <x v="0"/>
  </r>
  <r>
    <x v="1"/>
    <s v="2012/2912"/>
    <s v=""/>
    <s v=""/>
    <s v=""/>
    <s v="191c"/>
    <s v="Balham High Road"/>
    <s v="SW12"/>
    <s v="9BE"/>
    <n v="528403"/>
    <n v="173026"/>
    <x v="14"/>
    <d v="2015-03-31T00:00:00"/>
    <s v=""/>
    <n v="1"/>
    <n v="2"/>
    <n v="1"/>
    <s v="Conversion of first and second floor flat to form 2 x self contained flats."/>
    <s v="PF"/>
    <s v="18/06/2012"/>
    <s v="12/09/2012"/>
    <x v="0"/>
    <s v="Nil"/>
    <s v=""/>
    <s v="BF"/>
    <x v="1"/>
    <s v="n/a"/>
    <x v="3"/>
    <n v="0.01"/>
    <d v="2015-03-31T00:00:00"/>
    <x v="1"/>
    <m/>
    <x v="1"/>
    <s v="P"/>
    <m/>
    <n v="0"/>
    <n v="0"/>
    <n v="0"/>
    <n v="1"/>
    <n v="1"/>
    <n v="-1"/>
    <n v="0"/>
    <n v="0"/>
    <n v="0"/>
    <n v="0"/>
    <n v="1"/>
    <n v="1"/>
    <n v="-1"/>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2/2976"/>
    <s v=""/>
    <s v=""/>
    <s v=""/>
    <s v="8"/>
    <s v="Dorlcote Road"/>
    <s v="SW18"/>
    <s v="3RT"/>
    <n v="527073"/>
    <n v="173960"/>
    <x v="16"/>
    <d v="2013-10-22T00:00:00"/>
    <s v=""/>
    <n v="2"/>
    <n v="1"/>
    <n v="-1"/>
    <s v="Erection of rear and side mansard style roof extension with dormer window in front roof slope.  Formation of lightwells at front and rear in connection with basement excavation. Erection of rear extension at basement and ground floor levels together with"/>
    <s v="PF"/>
    <s v="28/06/2012"/>
    <s v="23/08/2012"/>
    <x v="0"/>
    <s v="Nil"/>
    <s v=""/>
    <s v="BF"/>
    <x v="1"/>
    <s v="n/a"/>
    <x v="5"/>
    <n v="3.9E-2"/>
    <d v="2013-10-22T00:00:00"/>
    <x v="0"/>
    <m/>
    <x v="1"/>
    <s v="P"/>
    <m/>
    <n v="0"/>
    <n v="0"/>
    <n v="0"/>
    <n v="-2"/>
    <n v="0"/>
    <n v="0"/>
    <n v="0"/>
    <n v="1"/>
    <n v="0"/>
    <n v="0"/>
    <n v="-2"/>
    <n v="0"/>
    <n v="0"/>
    <n v="0"/>
    <n v="0"/>
    <n v="0"/>
    <n v="0"/>
    <n v="0"/>
    <n v="0"/>
    <n v="0"/>
    <n v="0"/>
    <n v="1"/>
    <n v="0"/>
    <n v="0"/>
    <n v="0"/>
    <n v="0"/>
    <n v="0"/>
    <n v="0"/>
    <n v="0"/>
    <n v="0"/>
    <s v="Assumption"/>
    <n v="0"/>
    <n v="-0.5"/>
    <n v="-0.5"/>
    <n v="0"/>
    <n v="0"/>
    <n v="0"/>
    <n v="0"/>
    <n v="0"/>
    <n v="0"/>
    <n v="0"/>
    <n v="0"/>
    <n v="0"/>
    <n v="0"/>
    <n v="0"/>
    <n v="0"/>
    <n v="0"/>
    <n v="0"/>
    <n v="0"/>
    <n v="0"/>
    <n v="0"/>
    <n v="0"/>
    <n v="0"/>
    <n v="-1"/>
    <n v="-1"/>
    <n v="-0.5"/>
    <n v="-0.5"/>
    <n v="8"/>
    <m/>
    <x v="0"/>
    <x v="0"/>
    <x v="0"/>
    <x v="0"/>
    <x v="0"/>
  </r>
  <r>
    <x v="1"/>
    <s v="2012/3143"/>
    <s v=""/>
    <s v=""/>
    <s v=""/>
    <s v="265"/>
    <s v="Putney Bridge Road"/>
    <s v="SW15"/>
    <s v=""/>
    <n v="524358"/>
    <n v="175314"/>
    <x v="13"/>
    <d v="2014-05-06T00:00:00"/>
    <s v=""/>
    <n v="0"/>
    <n v="1"/>
    <n v="1"/>
    <s v="Demolition of existing rear addition. Excavation of basement and erection of ground floor rear extension in connection with the use of the rear of the property as a three-bedroom dwelling."/>
    <s v="PF"/>
    <s v="03/07/2012"/>
    <s v="19/10/2012"/>
    <x v="0"/>
    <s v="Nil"/>
    <s v=""/>
    <s v="BF"/>
    <x v="0"/>
    <s v="n/a"/>
    <x v="1"/>
    <n v="1.2999999999999999E-2"/>
    <d v="2014-05-06T00:00:00"/>
    <x v="1"/>
    <m/>
    <x v="1"/>
    <s v="P"/>
    <m/>
    <n v="0"/>
    <n v="0"/>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12/3218"/>
    <s v=""/>
    <s v=""/>
    <s v="Old Garden House, The Lanterns"/>
    <s v=""/>
    <s v="Bridge Lane"/>
    <s v="SW11"/>
    <s v="3AD"/>
    <n v="527339"/>
    <n v="176604"/>
    <x v="0"/>
    <d v="2014-03-31T00:00:00"/>
    <s v=""/>
    <n v="0"/>
    <n v="1"/>
    <n v="1"/>
    <s v="Alterations, including excavation works to allow the provision of a lower ground and upper ground floor level, and alterations to existing windows, in connection with proposed change of use to a three-bedroom residential unit."/>
    <s v="PF"/>
    <s v="09/07/2012"/>
    <s v="25/10/2012"/>
    <x v="0"/>
    <s v="Nil"/>
    <s v=""/>
    <s v="BF"/>
    <x v="2"/>
    <s v="n/a"/>
    <x v="9"/>
    <n v="8.0000000000000002E-3"/>
    <d v="2014-03-31T00:00:00"/>
    <x v="0"/>
    <m/>
    <x v="1"/>
    <s v="P"/>
    <m/>
    <n v="0"/>
    <n v="0"/>
    <n v="0"/>
    <n v="0"/>
    <n v="0"/>
    <n v="1"/>
    <n v="0"/>
    <n v="0"/>
    <n v="0"/>
    <n v="0"/>
    <n v="0"/>
    <n v="0"/>
    <n v="1"/>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2/3275"/>
    <s v=""/>
    <s v=""/>
    <s v="Cotswold Mews"/>
    <s v=""/>
    <s v="Battersea Square"/>
    <s v="SW11"/>
    <s v="3RA"/>
    <n v="526837"/>
    <n v="176652"/>
    <x v="0"/>
    <d v="2013-10-02T00:00:00"/>
    <s v=""/>
    <n v="0"/>
    <n v="5"/>
    <n v="5"/>
    <s v="Demolition of existing buildings, alterations involving excavation and construction of 5 four-storey houses (including basement), parking for 5 cars and refuse storage facilities."/>
    <s v="PF"/>
    <s v="11/07/2012"/>
    <s v="23/10/2012"/>
    <x v="0"/>
    <s v="Nil"/>
    <s v=""/>
    <s v="BF"/>
    <x v="0"/>
    <s v="n/a"/>
    <x v="1"/>
    <n v="8.2000000000000003E-2"/>
    <d v="2013-10-02T00:00:00"/>
    <x v="0"/>
    <m/>
    <x v="1"/>
    <s v="P"/>
    <m/>
    <n v="0"/>
    <n v="0"/>
    <n v="0"/>
    <n v="0"/>
    <n v="0"/>
    <n v="1"/>
    <n v="4"/>
    <n v="0"/>
    <n v="0"/>
    <n v="0"/>
    <n v="0"/>
    <n v="0"/>
    <n v="0"/>
    <n v="0"/>
    <n v="0"/>
    <n v="0"/>
    <n v="0"/>
    <n v="0"/>
    <n v="0"/>
    <n v="1"/>
    <n v="4"/>
    <n v="0"/>
    <n v="0"/>
    <n v="0"/>
    <n v="0"/>
    <n v="0"/>
    <n v="0"/>
    <n v="0"/>
    <n v="0"/>
    <n v="0"/>
    <s v="Assumption"/>
    <n v="0"/>
    <n v="2.5"/>
    <n v="2.5"/>
    <n v="0"/>
    <n v="0"/>
    <n v="0"/>
    <n v="0"/>
    <n v="0"/>
    <n v="0"/>
    <n v="0"/>
    <n v="0"/>
    <n v="0"/>
    <n v="0"/>
    <n v="0"/>
    <n v="0"/>
    <n v="0"/>
    <n v="0"/>
    <n v="0"/>
    <n v="0"/>
    <n v="0"/>
    <n v="0"/>
    <n v="0"/>
    <n v="5"/>
    <n v="5"/>
    <n v="2.5"/>
    <n v="2.5"/>
    <n v="2"/>
    <m/>
    <x v="0"/>
    <x v="0"/>
    <x v="0"/>
    <x v="0"/>
    <x v="0"/>
  </r>
  <r>
    <x v="1"/>
    <s v="2012/3320"/>
    <s v=""/>
    <s v=""/>
    <s v="Templeton"/>
    <s v="118"/>
    <s v="Priory Lane"/>
    <s v="SW15"/>
    <s v="5JW"/>
    <n v="521333"/>
    <n v="174425"/>
    <x v="19"/>
    <d v="2015-03-31T00:00:00"/>
    <s v=""/>
    <n v="0"/>
    <n v="0"/>
    <n v="0"/>
    <s v="Demolition of the existing workshops within the curtilage of &quot;Templeton and the erection of a 2 storey outbuilding.  The outbuilding includes garages and a playroom/nursery ancillary to the main house."/>
    <s v="PF"/>
    <s v="09/08/2012"/>
    <s v="26/10/2012"/>
    <x v="0"/>
    <s v="Nil"/>
    <s v=""/>
    <s v="BF"/>
    <x v="1"/>
    <s v="n/a"/>
    <x v="11"/>
    <n v="0.113"/>
    <d v="2015-03-31T00:00:00"/>
    <x v="1"/>
    <m/>
    <x v="1"/>
    <s v="P"/>
    <m/>
    <n v="0"/>
    <n v="0"/>
    <n v="0"/>
    <n v="0"/>
    <n v="0"/>
    <n v="0"/>
    <n v="0"/>
    <n v="0"/>
    <n v="0"/>
    <n v="0"/>
    <n v="0"/>
    <n v="0"/>
    <n v="0"/>
    <n v="0"/>
    <n v="0"/>
    <n v="0"/>
    <n v="0"/>
    <n v="0"/>
    <n v="0"/>
    <n v="0"/>
    <n v="0"/>
    <n v="0"/>
    <n v="0"/>
    <n v="0"/>
    <n v="0"/>
    <n v="0"/>
    <n v="0"/>
    <n v="0"/>
    <n v="0"/>
    <n v="0"/>
    <s v="Assumption"/>
    <n v="0"/>
    <n v="0"/>
    <n v="0"/>
    <n v="0"/>
    <n v="0"/>
    <n v="0"/>
    <n v="0"/>
    <n v="0"/>
    <n v="0"/>
    <n v="0"/>
    <n v="0"/>
    <n v="0"/>
    <n v="0"/>
    <n v="0"/>
    <n v="0"/>
    <n v="0"/>
    <n v="0"/>
    <n v="0"/>
    <n v="0"/>
    <n v="0"/>
    <n v="0"/>
    <n v="0"/>
    <n v="0"/>
    <n v="0"/>
    <n v="0"/>
    <n v="0"/>
    <n v="8"/>
    <s v="Y"/>
    <x v="0"/>
    <x v="0"/>
    <x v="0"/>
    <x v="0"/>
    <x v="0"/>
  </r>
  <r>
    <x v="1"/>
    <s v="2012/3356"/>
    <s v=""/>
    <s v=""/>
    <s v="The Mission Hall"/>
    <s v=""/>
    <s v="Walkers Place"/>
    <s v="SW15"/>
    <s v="1PP"/>
    <n v="523988"/>
    <n v="175472"/>
    <x v="13"/>
    <d v="2014-02-05T00:00:00"/>
    <s v=""/>
    <n v="0"/>
    <n v="2"/>
    <n v="2"/>
    <s v="Demolition of south ground floor side addition to existing building. Erection of two, three-storey houses plus basements on land to the south of the main building."/>
    <s v="PF"/>
    <s v="17/07/2012"/>
    <s v="24/09/2012"/>
    <x v="0"/>
    <s v="Nil"/>
    <s v=""/>
    <s v="BF"/>
    <x v="0"/>
    <s v="n/a"/>
    <x v="1"/>
    <n v="0.04"/>
    <d v="2014-02-05T00:00:00"/>
    <x v="0"/>
    <m/>
    <x v="1"/>
    <s v="P"/>
    <m/>
    <n v="0"/>
    <n v="0"/>
    <n v="0"/>
    <n v="0"/>
    <n v="0"/>
    <n v="0"/>
    <n v="2"/>
    <n v="0"/>
    <n v="0"/>
    <n v="0"/>
    <n v="0"/>
    <n v="0"/>
    <n v="0"/>
    <n v="0"/>
    <n v="0"/>
    <n v="0"/>
    <n v="0"/>
    <n v="0"/>
    <n v="0"/>
    <n v="0"/>
    <n v="2"/>
    <n v="0"/>
    <n v="0"/>
    <n v="0"/>
    <n v="0"/>
    <n v="0"/>
    <n v="0"/>
    <n v="0"/>
    <n v="0"/>
    <n v="0"/>
    <s v="Assumption"/>
    <n v="0"/>
    <n v="1"/>
    <n v="1"/>
    <n v="0"/>
    <n v="0"/>
    <n v="0"/>
    <n v="0"/>
    <n v="0"/>
    <n v="0"/>
    <n v="0"/>
    <n v="0"/>
    <n v="0"/>
    <n v="0"/>
    <n v="0"/>
    <n v="0"/>
    <n v="0"/>
    <n v="0"/>
    <n v="0"/>
    <n v="0"/>
    <n v="0"/>
    <n v="0"/>
    <n v="0"/>
    <n v="2"/>
    <n v="2"/>
    <n v="1"/>
    <n v="1"/>
    <n v="2"/>
    <m/>
    <x v="2"/>
    <x v="0"/>
    <x v="0"/>
    <x v="0"/>
    <x v="0"/>
  </r>
  <r>
    <x v="1"/>
    <s v="2012/3666"/>
    <s v=""/>
    <s v=""/>
    <s v=""/>
    <s v="102-104"/>
    <s v="Wandsworth High Street"/>
    <s v="SW18"/>
    <s v="4LA"/>
    <n v="525417"/>
    <n v="174732"/>
    <x v="5"/>
    <d v="2013-10-29T00:00:00"/>
    <s v=""/>
    <n v="0"/>
    <n v="4"/>
    <n v="4"/>
    <s v="Demolition of the existing buildings. Erection of an eight-storey building comprising 55 sq.m of commercial floor space (class A1 (shops), A2 (professional services), A3 (restaurant/cafe), A4 (public house), B1 (office) or D1 (health centre)) at ground fl"/>
    <s v="PFLA"/>
    <s v="30/07/2012"/>
    <s v="31/10/2012"/>
    <x v="0"/>
    <s v="Nil"/>
    <s v=""/>
    <s v="BF"/>
    <x v="0"/>
    <s v="NB"/>
    <x v="0"/>
    <n v="0.05"/>
    <d v="2013-10-29T00:00:00"/>
    <x v="0"/>
    <m/>
    <x v="0"/>
    <s v="HASO"/>
    <m/>
    <n v="1"/>
    <n v="4"/>
    <n v="0"/>
    <n v="1"/>
    <n v="3"/>
    <n v="0"/>
    <n v="0"/>
    <n v="0"/>
    <n v="0"/>
    <n v="0"/>
    <n v="1"/>
    <n v="3"/>
    <n v="0"/>
    <n v="0"/>
    <n v="0"/>
    <n v="0"/>
    <n v="0"/>
    <n v="0"/>
    <n v="0"/>
    <n v="0"/>
    <n v="0"/>
    <n v="0"/>
    <n v="0"/>
    <n v="0"/>
    <n v="0"/>
    <n v="0"/>
    <n v="0"/>
    <n v="0"/>
    <n v="0"/>
    <n v="0"/>
    <s v="Assumption"/>
    <n v="0"/>
    <n v="2"/>
    <n v="2"/>
    <n v="0"/>
    <n v="0"/>
    <n v="0"/>
    <n v="0"/>
    <n v="0"/>
    <n v="0"/>
    <n v="0"/>
    <n v="0"/>
    <n v="0"/>
    <n v="0"/>
    <n v="0"/>
    <n v="0"/>
    <n v="0"/>
    <n v="0"/>
    <n v="0"/>
    <n v="0"/>
    <n v="0"/>
    <n v="0"/>
    <n v="0"/>
    <n v="4"/>
    <n v="4"/>
    <n v="2"/>
    <n v="2"/>
    <n v="2"/>
    <m/>
    <x v="5"/>
    <x v="0"/>
    <x v="1"/>
    <x v="0"/>
    <x v="0"/>
  </r>
  <r>
    <x v="1"/>
    <s v="2012/3666"/>
    <s v=""/>
    <s v=""/>
    <s v=""/>
    <s v="102-104"/>
    <s v="Wandsworth High Street"/>
    <s v="SW18"/>
    <s v="4LA"/>
    <n v="525417"/>
    <n v="174732"/>
    <x v="5"/>
    <d v="2013-10-29T00:00:00"/>
    <s v=""/>
    <n v="0"/>
    <n v="11"/>
    <n v="11"/>
    <s v="Demolition of the existing buildings. Erection of an eight-storey building comprising 55 sq.m of commercial floor space (class A1 (shops), A2 (professional services), A3 (restaurant/cafe), A4 (public house), B1 (office) or D1 (health centre)) at ground fl"/>
    <s v="PFLA"/>
    <s v="30/07/2012"/>
    <s v="31/10/2012"/>
    <x v="0"/>
    <s v="Nil"/>
    <s v=""/>
    <s v="BF"/>
    <x v="0"/>
    <s v="NB"/>
    <x v="0"/>
    <n v="0.01"/>
    <d v="2013-10-29T00:00:00"/>
    <x v="0"/>
    <m/>
    <x v="2"/>
    <s v="HASR"/>
    <m/>
    <n v="1"/>
    <n v="11"/>
    <n v="0"/>
    <n v="1"/>
    <n v="6"/>
    <n v="3"/>
    <n v="1"/>
    <n v="0"/>
    <n v="0"/>
    <n v="0"/>
    <n v="1"/>
    <n v="6"/>
    <n v="3"/>
    <n v="1"/>
    <n v="0"/>
    <n v="0"/>
    <n v="0"/>
    <n v="0"/>
    <n v="0"/>
    <n v="0"/>
    <n v="0"/>
    <n v="0"/>
    <n v="0"/>
    <n v="0"/>
    <n v="0"/>
    <n v="0"/>
    <n v="0"/>
    <n v="0"/>
    <n v="0"/>
    <n v="0"/>
    <s v="Assumption"/>
    <n v="0"/>
    <n v="5.5"/>
    <n v="5.5"/>
    <n v="0"/>
    <n v="0"/>
    <n v="0"/>
    <n v="0"/>
    <n v="0"/>
    <n v="0"/>
    <n v="0"/>
    <n v="0"/>
    <n v="0"/>
    <n v="0"/>
    <n v="0"/>
    <n v="0"/>
    <n v="0"/>
    <n v="0"/>
    <n v="0"/>
    <n v="0"/>
    <n v="0"/>
    <n v="0"/>
    <n v="0"/>
    <n v="11"/>
    <n v="11"/>
    <n v="5.5"/>
    <n v="5.5"/>
    <n v="2"/>
    <m/>
    <x v="5"/>
    <x v="0"/>
    <x v="1"/>
    <x v="0"/>
    <x v="0"/>
  </r>
  <r>
    <x v="1"/>
    <s v="2012/3666"/>
    <s v=""/>
    <s v=""/>
    <s v=""/>
    <s v="102-104"/>
    <s v="Wandsworth High Street"/>
    <s v="SW18"/>
    <s v="4LA"/>
    <n v="525417"/>
    <n v="174732"/>
    <x v="5"/>
    <d v="2013-10-29T00:00:00"/>
    <s v=""/>
    <n v="0"/>
    <n v="26"/>
    <n v="26"/>
    <s v="Demolition of the existing buildings. Erection of an eight-storey building comprising 55 sq.m of commercial floor space (class A1 (shops), A2 (professional services), A3 (restaurant/cafe), A4 (public house), B1 (office) or D1 (health centre)) at ground fl"/>
    <s v="PFLA"/>
    <s v="30/07/2012"/>
    <s v="31/10/2012"/>
    <x v="0"/>
    <s v="Nil"/>
    <s v=""/>
    <s v="BF"/>
    <x v="0"/>
    <s v="NB"/>
    <x v="0"/>
    <n v="2.3E-2"/>
    <d v="2013-10-29T00:00:00"/>
    <x v="0"/>
    <m/>
    <x v="1"/>
    <s v="P"/>
    <m/>
    <n v="2"/>
    <n v="26"/>
    <n v="0"/>
    <n v="4"/>
    <n v="20"/>
    <n v="2"/>
    <n v="0"/>
    <n v="0"/>
    <n v="0"/>
    <n v="0"/>
    <n v="4"/>
    <n v="20"/>
    <n v="2"/>
    <n v="0"/>
    <n v="0"/>
    <n v="0"/>
    <n v="0"/>
    <n v="0"/>
    <n v="0"/>
    <n v="0"/>
    <n v="0"/>
    <n v="0"/>
    <n v="0"/>
    <n v="0"/>
    <n v="0"/>
    <n v="0"/>
    <n v="0"/>
    <n v="0"/>
    <n v="0"/>
    <n v="0"/>
    <s v="Housing Department"/>
    <n v="0"/>
    <n v="0"/>
    <n v="26"/>
    <n v="0"/>
    <n v="0"/>
    <n v="0"/>
    <n v="0"/>
    <n v="0"/>
    <n v="0"/>
    <n v="0"/>
    <n v="0"/>
    <n v="0"/>
    <n v="0"/>
    <n v="0"/>
    <n v="0"/>
    <n v="0"/>
    <n v="0"/>
    <n v="0"/>
    <n v="0"/>
    <n v="0"/>
    <n v="0"/>
    <n v="0"/>
    <n v="26"/>
    <n v="26"/>
    <n v="26"/>
    <n v="26"/>
    <n v="3"/>
    <m/>
    <x v="5"/>
    <x v="0"/>
    <x v="1"/>
    <x v="0"/>
    <x v="0"/>
  </r>
  <r>
    <x v="1"/>
    <s v="2012/3870"/>
    <s v=""/>
    <s v=""/>
    <s v="Professional Centre"/>
    <s v=""/>
    <s v="Franciscan Road"/>
    <s v="SW17"/>
    <s v="8HE"/>
    <n v="527849"/>
    <n v="171298"/>
    <x v="1"/>
    <d v="2013-09-12T00:00:00"/>
    <s v=""/>
    <n v="0"/>
    <n v="45"/>
    <n v="45"/>
    <s v="Subdivision of the existing car park, demolition of outbuildings on the south  and north-east boundaries, and construction of a four-storey building with balconies and roof terrace, to provide 45 'extra care' apartments with on-site care facilities, assoc"/>
    <s v="PFLA"/>
    <s v="23/08/2012"/>
    <s v="18/03/2013"/>
    <x v="0"/>
    <s v="Nil"/>
    <s v=""/>
    <s v="BF"/>
    <x v="0"/>
    <s v="NB"/>
    <x v="0"/>
    <n v="3.4000000000000002E-2"/>
    <d v="2013-09-12T00:00:00"/>
    <x v="0"/>
    <m/>
    <x v="0"/>
    <s v="HAAR"/>
    <m/>
    <n v="5"/>
    <n v="45"/>
    <n v="0"/>
    <n v="0"/>
    <n v="40"/>
    <n v="5"/>
    <n v="0"/>
    <n v="0"/>
    <n v="0"/>
    <n v="0"/>
    <n v="0"/>
    <n v="40"/>
    <n v="5"/>
    <n v="0"/>
    <n v="0"/>
    <n v="0"/>
    <n v="0"/>
    <n v="0"/>
    <n v="0"/>
    <n v="0"/>
    <n v="0"/>
    <n v="0"/>
    <n v="0"/>
    <n v="0"/>
    <n v="0"/>
    <n v="0"/>
    <n v="0"/>
    <n v="0"/>
    <n v="0"/>
    <n v="0"/>
    <s v="Housing Department"/>
    <n v="0"/>
    <n v="45"/>
    <n v="0"/>
    <n v="0"/>
    <n v="0"/>
    <n v="0"/>
    <n v="0"/>
    <n v="0"/>
    <n v="0"/>
    <n v="0"/>
    <n v="0"/>
    <n v="0"/>
    <n v="0"/>
    <n v="0"/>
    <n v="0"/>
    <n v="0"/>
    <n v="0"/>
    <n v="0"/>
    <n v="0"/>
    <n v="0"/>
    <n v="0"/>
    <n v="0"/>
    <n v="45"/>
    <n v="45"/>
    <n v="0"/>
    <n v="0"/>
    <n v="3"/>
    <s v="Y"/>
    <x v="0"/>
    <x v="0"/>
    <x v="0"/>
    <x v="0"/>
    <x v="0"/>
  </r>
  <r>
    <x v="1"/>
    <s v="2012/3889"/>
    <s v=""/>
    <s v=""/>
    <s v=""/>
    <s v="159"/>
    <s v="Mitcham Road"/>
    <s v="SW17"/>
    <s v="9PG"/>
    <n v="527833"/>
    <n v="171076"/>
    <x v="1"/>
    <d v="2013-03-19T00:00:00"/>
    <s v=""/>
    <n v="0"/>
    <n v="2"/>
    <n v="2"/>
    <s v="Construction of ground, first and roof level extensions with rear terraces, to provide additional commercial floorspace at ground floor and an additional two self-contained flats (total of three flats) on upper floors."/>
    <s v="PF"/>
    <s v="16/08/2012"/>
    <s v="23/11/2012"/>
    <x v="0"/>
    <s v="Nil"/>
    <s v=""/>
    <s v="BF"/>
    <x v="3"/>
    <s v="n/a"/>
    <x v="9"/>
    <n v="8.9999999999999993E-3"/>
    <d v="2013-03-19T00:00:00"/>
    <x v="0"/>
    <m/>
    <x v="1"/>
    <s v="P"/>
    <m/>
    <n v="0"/>
    <n v="0"/>
    <n v="1"/>
    <n v="1"/>
    <n v="0"/>
    <n v="0"/>
    <n v="0"/>
    <n v="0"/>
    <n v="0"/>
    <n v="1"/>
    <n v="1"/>
    <n v="0"/>
    <n v="0"/>
    <n v="0"/>
    <n v="0"/>
    <n v="0"/>
    <n v="0"/>
    <n v="0"/>
    <n v="0"/>
    <n v="0"/>
    <n v="0"/>
    <n v="0"/>
    <n v="0"/>
    <n v="0"/>
    <n v="0"/>
    <n v="0"/>
    <n v="0"/>
    <n v="0"/>
    <n v="0"/>
    <n v="0"/>
    <s v="Assumption"/>
    <n v="0"/>
    <n v="1"/>
    <n v="1"/>
    <n v="0"/>
    <n v="0"/>
    <n v="0"/>
    <n v="0"/>
    <n v="0"/>
    <n v="0"/>
    <n v="0"/>
    <n v="0"/>
    <n v="0"/>
    <n v="0"/>
    <n v="0"/>
    <n v="0"/>
    <n v="0"/>
    <n v="0"/>
    <n v="0"/>
    <n v="0"/>
    <n v="0"/>
    <n v="0"/>
    <n v="0"/>
    <n v="2"/>
    <n v="2"/>
    <n v="1"/>
    <n v="1"/>
    <n v="2"/>
    <s v="Y"/>
    <x v="1"/>
    <x v="0"/>
    <x v="0"/>
    <x v="0"/>
    <x v="0"/>
  </r>
  <r>
    <x v="1"/>
    <s v="2012/3925"/>
    <s v=""/>
    <s v=""/>
    <s v=""/>
    <s v="12-18"/>
    <s v="Radstock Street"/>
    <s v="SW11"/>
    <s v="4AT"/>
    <n v="527208"/>
    <n v="177201"/>
    <x v="0"/>
    <d v="2015-03-31T00:00:00"/>
    <s v=""/>
    <n v="0"/>
    <n v="8"/>
    <n v="8"/>
    <s v="Demolition of the existing building and construction of a part six-storey/part five-storey/part single-storey building, providing two commercial units (Use Class B1) and 9 car parking spaces at ground floor level, and 8 residential units on the upper floo"/>
    <s v="PF"/>
    <s v="17/08/2012"/>
    <s v="24/10/2012"/>
    <x v="0"/>
    <s v="Nil"/>
    <s v=""/>
    <s v="BF"/>
    <x v="0"/>
    <s v="n/a"/>
    <x v="1"/>
    <n v="7.5999999999999998E-2"/>
    <d v="2015-03-31T00:00:00"/>
    <x v="1"/>
    <m/>
    <x v="1"/>
    <s v="P"/>
    <m/>
    <n v="0"/>
    <n v="0"/>
    <n v="0"/>
    <n v="0"/>
    <n v="4"/>
    <n v="4"/>
    <n v="0"/>
    <n v="0"/>
    <n v="0"/>
    <n v="0"/>
    <n v="0"/>
    <n v="4"/>
    <n v="4"/>
    <n v="0"/>
    <n v="0"/>
    <n v="0"/>
    <n v="0"/>
    <n v="0"/>
    <n v="0"/>
    <n v="0"/>
    <n v="0"/>
    <n v="0"/>
    <n v="0"/>
    <n v="0"/>
    <n v="0"/>
    <n v="0"/>
    <n v="0"/>
    <n v="0"/>
    <n v="0"/>
    <n v="0"/>
    <s v="Assumption"/>
    <n v="0"/>
    <n v="4"/>
    <n v="4"/>
    <n v="0"/>
    <n v="0"/>
    <n v="0"/>
    <n v="0"/>
    <n v="0"/>
    <n v="0"/>
    <n v="0"/>
    <n v="0"/>
    <n v="0"/>
    <n v="0"/>
    <n v="0"/>
    <n v="0"/>
    <n v="0"/>
    <n v="0"/>
    <n v="0"/>
    <n v="0"/>
    <n v="0"/>
    <n v="0"/>
    <n v="0"/>
    <n v="8"/>
    <n v="8"/>
    <n v="4"/>
    <n v="4"/>
    <n v="2"/>
    <m/>
    <x v="0"/>
    <x v="0"/>
    <x v="0"/>
    <x v="0"/>
    <x v="0"/>
  </r>
  <r>
    <x v="1"/>
    <s v="2012/4046"/>
    <s v="113-123"/>
    <s v=""/>
    <s v=""/>
    <s v="113"/>
    <s v="Upper Richmond Road"/>
    <s v="SW15"/>
    <s v="2TL"/>
    <n v="524150"/>
    <n v="174950"/>
    <x v="8"/>
    <d v="2013-03-22T00:00:00"/>
    <s v=""/>
    <n v="0"/>
    <n v="76"/>
    <n v="76"/>
    <s v="Demolition of existing building. Erection of a building up to 12-storeys comprising of 76 residential units (Class C3), 3408 sq. m of office floorspace at ground and first floor (Class B1) and 360 sq.m of retail floorspace (Class A1/A2/A3) together with a"/>
    <s v="PFLA"/>
    <s v="20/08/2012"/>
    <s v="22/03/2013"/>
    <x v="0"/>
    <s v="Nil"/>
    <s v=""/>
    <s v="BF"/>
    <x v="0"/>
    <s v="NB"/>
    <x v="0"/>
    <n v="0.218"/>
    <d v="2013-03-22T00:00:00"/>
    <x v="0"/>
    <m/>
    <x v="1"/>
    <s v="P"/>
    <m/>
    <n v="8"/>
    <n v="76"/>
    <n v="0"/>
    <n v="28"/>
    <n v="44"/>
    <n v="4"/>
    <n v="0"/>
    <n v="0"/>
    <n v="0"/>
    <n v="0"/>
    <n v="28"/>
    <n v="44"/>
    <n v="4"/>
    <n v="0"/>
    <n v="0"/>
    <n v="0"/>
    <n v="0"/>
    <n v="0"/>
    <n v="0"/>
    <n v="0"/>
    <n v="0"/>
    <n v="0"/>
    <n v="0"/>
    <n v="0"/>
    <n v="0"/>
    <n v="0"/>
    <n v="0"/>
    <n v="0"/>
    <n v="0"/>
    <n v="0"/>
    <s v="Email/Telephone Survey"/>
    <n v="0"/>
    <n v="76"/>
    <n v="0"/>
    <n v="0"/>
    <n v="0"/>
    <n v="0"/>
    <n v="0"/>
    <n v="0"/>
    <n v="0"/>
    <n v="0"/>
    <n v="0"/>
    <n v="0"/>
    <n v="0"/>
    <n v="0"/>
    <n v="0"/>
    <n v="0"/>
    <n v="0"/>
    <n v="0"/>
    <n v="0"/>
    <n v="0"/>
    <n v="0"/>
    <n v="0"/>
    <n v="76"/>
    <n v="76"/>
    <n v="0"/>
    <n v="0"/>
    <n v="3"/>
    <m/>
    <x v="2"/>
    <x v="0"/>
    <x v="0"/>
    <x v="0"/>
    <x v="0"/>
  </r>
  <r>
    <x v="1"/>
    <s v="2012/4668"/>
    <s v=""/>
    <s v=""/>
    <s v=""/>
    <s v="60"/>
    <s v="Bucharest Road"/>
    <s v="SW18"/>
    <s v="3AR"/>
    <n v="526203"/>
    <n v="173846"/>
    <x v="16"/>
    <d v="2013-09-23T00:00:00"/>
    <s v=""/>
    <n v="2"/>
    <n v="1"/>
    <n v="-1"/>
    <s v="Alteration and extension to rear mansard roof extension to include raising the ridge by 340mm and installation of French doors and safety railings; removal of mansard roof extension over two-storey back addition and erection of new extension over part of "/>
    <s v="PF"/>
    <s v="23/10/2012"/>
    <s v="18/12/2012"/>
    <x v="0"/>
    <s v="Nil"/>
    <s v=""/>
    <s v="BF"/>
    <x v="1"/>
    <s v="n/a"/>
    <x v="5"/>
    <n v="1.2999999999999999E-2"/>
    <d v="2013-09-23T00:00:00"/>
    <x v="0"/>
    <m/>
    <x v="1"/>
    <s v="P"/>
    <m/>
    <n v="0"/>
    <n v="0"/>
    <n v="0"/>
    <n v="-1"/>
    <n v="-1"/>
    <n v="1"/>
    <n v="0"/>
    <n v="0"/>
    <n v="0"/>
    <n v="0"/>
    <n v="-1"/>
    <n v="-1"/>
    <n v="0"/>
    <n v="0"/>
    <n v="0"/>
    <n v="0"/>
    <n v="0"/>
    <n v="0"/>
    <n v="0"/>
    <n v="1"/>
    <n v="0"/>
    <n v="0"/>
    <n v="0"/>
    <n v="0"/>
    <n v="0"/>
    <n v="0"/>
    <n v="0"/>
    <n v="0"/>
    <n v="0"/>
    <n v="0"/>
    <s v="Assumption"/>
    <n v="0"/>
    <n v="-0.5"/>
    <n v="-0.5"/>
    <n v="0"/>
    <n v="0"/>
    <n v="0"/>
    <n v="0"/>
    <n v="0"/>
    <n v="0"/>
    <n v="0"/>
    <n v="0"/>
    <n v="0"/>
    <n v="0"/>
    <n v="0"/>
    <n v="0"/>
    <n v="0"/>
    <n v="0"/>
    <n v="0"/>
    <n v="0"/>
    <n v="0"/>
    <n v="0"/>
    <n v="0"/>
    <n v="-1"/>
    <n v="-1"/>
    <n v="-0.5"/>
    <n v="-0.5"/>
    <n v="8"/>
    <m/>
    <x v="0"/>
    <x v="0"/>
    <x v="0"/>
    <x v="0"/>
    <x v="0"/>
  </r>
  <r>
    <x v="1"/>
    <s v="2012/4941"/>
    <s v=""/>
    <s v=""/>
    <s v=""/>
    <s v="11"/>
    <s v="Hoyle Road"/>
    <s v="SW17"/>
    <s v="0RS"/>
    <n v="527277"/>
    <n v="171300"/>
    <x v="10"/>
    <d v="2015-03-31T00:00:00"/>
    <s v=""/>
    <n v="1"/>
    <n v="2"/>
    <n v="1"/>
    <s v="Conversion of the dwelling into 2 self contained flats. Loft conversion, construction of a rear roof extension and installation of front roof lights. Construction of single storey side return."/>
    <s v="PF"/>
    <s v="11/12/2012"/>
    <s v="03/06/2013"/>
    <x v="0"/>
    <s v="Nil"/>
    <s v=""/>
    <s v="BF"/>
    <x v="1"/>
    <s v="n/a"/>
    <x v="2"/>
    <n v="1.2999999999999999E-2"/>
    <d v="2015-03-31T00:00:00"/>
    <x v="1"/>
    <m/>
    <x v="1"/>
    <s v="P"/>
    <m/>
    <n v="0"/>
    <n v="0"/>
    <n v="0"/>
    <n v="0"/>
    <n v="1"/>
    <n v="1"/>
    <n v="-1"/>
    <n v="0"/>
    <n v="0"/>
    <n v="0"/>
    <n v="0"/>
    <n v="1"/>
    <n v="1"/>
    <n v="0"/>
    <n v="0"/>
    <n v="0"/>
    <n v="0"/>
    <n v="0"/>
    <n v="0"/>
    <n v="0"/>
    <n v="-1"/>
    <n v="0"/>
    <n v="0"/>
    <n v="0"/>
    <n v="0"/>
    <n v="0"/>
    <n v="0"/>
    <n v="0"/>
    <n v="0"/>
    <n v="0"/>
    <s v="Assumption"/>
    <n v="0"/>
    <n v="0.5"/>
    <n v="0.5"/>
    <n v="0"/>
    <n v="0"/>
    <n v="0"/>
    <n v="0"/>
    <n v="0"/>
    <n v="0"/>
    <n v="0"/>
    <n v="0"/>
    <n v="0"/>
    <n v="0"/>
    <n v="0"/>
    <n v="0"/>
    <n v="0"/>
    <n v="0"/>
    <n v="0"/>
    <n v="0"/>
    <n v="0"/>
    <n v="0"/>
    <n v="0"/>
    <n v="1"/>
    <n v="1"/>
    <n v="0.5"/>
    <n v="0.5"/>
    <n v="8"/>
    <s v="Y"/>
    <x v="0"/>
    <x v="0"/>
    <x v="0"/>
    <x v="0"/>
    <x v="0"/>
  </r>
  <r>
    <x v="1"/>
    <s v="2012/5060"/>
    <s v=""/>
    <s v=""/>
    <s v=""/>
    <s v="18"/>
    <s v="Elmbourne Road"/>
    <s v="SW17"/>
    <s v="8JR"/>
    <n v="528852"/>
    <n v="172432"/>
    <x v="14"/>
    <d v="2013-04-25T00:00:00"/>
    <s v=""/>
    <n v="2"/>
    <n v="1"/>
    <n v="-1"/>
    <s v="Convert ground floor from two self contained flats into one self contained flat, construction of single storey rear extension"/>
    <s v="PF"/>
    <s v="26/10/2012"/>
    <s v="20/12/2012"/>
    <x v="0"/>
    <s v="Nil"/>
    <s v=""/>
    <s v="BF"/>
    <x v="1"/>
    <s v="n/a"/>
    <x v="7"/>
    <n v="1.2E-2"/>
    <d v="2013-04-25T00:00:00"/>
    <x v="0"/>
    <m/>
    <x v="1"/>
    <s v="P"/>
    <m/>
    <n v="0"/>
    <n v="0"/>
    <n v="0"/>
    <n v="-1"/>
    <n v="-1"/>
    <n v="1"/>
    <n v="0"/>
    <n v="0"/>
    <n v="0"/>
    <n v="0"/>
    <n v="-1"/>
    <n v="-1"/>
    <n v="1"/>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2/5099"/>
    <s v=""/>
    <s v=""/>
    <s v=""/>
    <s v="4"/>
    <s v="Marney Road"/>
    <s v="SW11"/>
    <s v="5EP"/>
    <n v="528166"/>
    <n v="175512"/>
    <x v="6"/>
    <d v="2014-03-31T00:00:00"/>
    <s v=""/>
    <n v="1"/>
    <n v="2"/>
    <n v="1"/>
    <s v="Conversion of single dwellinghouse to 2 self-contained flats, excavation of basement to include front lightwell, construction of a mansard-style rear roof extension over the main roof slope and over part of the existing three-storey back addition and chan"/>
    <s v="PF"/>
    <s v="29/10/2012"/>
    <s v="18/02/2013"/>
    <x v="0"/>
    <s v="Nil"/>
    <s v=""/>
    <s v="BF"/>
    <x v="1"/>
    <s v="n/a"/>
    <x v="2"/>
    <n v="1.0999999999999999E-2"/>
    <d v="2014-03-31T00:00:00"/>
    <x v="0"/>
    <m/>
    <x v="1"/>
    <s v="P"/>
    <m/>
    <n v="0"/>
    <n v="0"/>
    <n v="0"/>
    <n v="0"/>
    <n v="1"/>
    <n v="1"/>
    <n v="0"/>
    <n v="-1"/>
    <n v="0"/>
    <n v="0"/>
    <n v="0"/>
    <n v="1"/>
    <n v="1"/>
    <n v="0"/>
    <n v="0"/>
    <n v="0"/>
    <n v="0"/>
    <n v="0"/>
    <n v="0"/>
    <n v="0"/>
    <n v="0"/>
    <n v="-1"/>
    <n v="0"/>
    <n v="0"/>
    <n v="0"/>
    <n v="0"/>
    <n v="0"/>
    <n v="0"/>
    <n v="0"/>
    <n v="0"/>
    <s v="Assumption"/>
    <n v="0"/>
    <n v="0.5"/>
    <n v="0.5"/>
    <n v="0"/>
    <n v="0"/>
    <n v="0"/>
    <n v="0"/>
    <n v="0"/>
    <n v="0"/>
    <n v="0"/>
    <n v="0"/>
    <n v="0"/>
    <n v="0"/>
    <n v="0"/>
    <n v="0"/>
    <n v="0"/>
    <n v="0"/>
    <n v="0"/>
    <n v="0"/>
    <n v="0"/>
    <n v="0"/>
    <n v="0"/>
    <n v="1"/>
    <n v="1"/>
    <n v="0.5"/>
    <n v="0.5"/>
    <n v="8"/>
    <m/>
    <x v="0"/>
    <x v="0"/>
    <x v="0"/>
    <x v="0"/>
    <x v="0"/>
  </r>
  <r>
    <x v="1"/>
    <s v="2012/5319"/>
    <s v=""/>
    <s v=""/>
    <s v=""/>
    <s v="31a"/>
    <s v="Northcote Road"/>
    <s v="SW11"/>
    <s v="1NJ"/>
    <n v="527494"/>
    <n v="175023"/>
    <x v="2"/>
    <d v="2013-11-27T00:00:00"/>
    <s v=""/>
    <n v="1"/>
    <n v="3"/>
    <n v="2"/>
    <s v="Conversion of first, second and third floor flat into 3 x flats; erection of mansard style rear roof extension to main roof including raising the ridge; erection of extension over part of the above back addition; formation of roof terraces; and extension "/>
    <s v="PF"/>
    <s v="14/11/2012"/>
    <s v="09/01/2013"/>
    <x v="0"/>
    <s v="Nil"/>
    <s v=""/>
    <s v="BF"/>
    <x v="1"/>
    <s v="n/a"/>
    <x v="3"/>
    <n v="0.01"/>
    <d v="2013-11-27T00:00:00"/>
    <x v="0"/>
    <m/>
    <x v="1"/>
    <s v="P"/>
    <m/>
    <n v="0"/>
    <n v="0"/>
    <n v="0"/>
    <n v="1"/>
    <n v="2"/>
    <n v="0"/>
    <n v="0"/>
    <n v="-1"/>
    <n v="0"/>
    <n v="0"/>
    <n v="1"/>
    <n v="2"/>
    <n v="0"/>
    <n v="0"/>
    <n v="-1"/>
    <n v="0"/>
    <n v="0"/>
    <n v="0"/>
    <n v="0"/>
    <n v="0"/>
    <n v="0"/>
    <n v="0"/>
    <n v="0"/>
    <n v="0"/>
    <n v="0"/>
    <n v="0"/>
    <n v="0"/>
    <n v="0"/>
    <n v="0"/>
    <n v="0"/>
    <s v="Assumption"/>
    <n v="0"/>
    <n v="1"/>
    <n v="1"/>
    <n v="0"/>
    <n v="0"/>
    <n v="0"/>
    <n v="0"/>
    <n v="0"/>
    <n v="0"/>
    <n v="0"/>
    <n v="0"/>
    <n v="0"/>
    <n v="0"/>
    <n v="0"/>
    <n v="0"/>
    <n v="0"/>
    <n v="0"/>
    <n v="0"/>
    <n v="0"/>
    <n v="0"/>
    <n v="0"/>
    <n v="0"/>
    <n v="2"/>
    <n v="2"/>
    <n v="1"/>
    <n v="1"/>
    <n v="8"/>
    <m/>
    <x v="4"/>
    <x v="0"/>
    <x v="0"/>
    <x v="0"/>
    <x v="0"/>
  </r>
  <r>
    <x v="1"/>
    <s v="2012/5419"/>
    <s v=""/>
    <s v=""/>
    <s v=""/>
    <s v="192"/>
    <s v="Upper Richmond Road"/>
    <s v="SW15"/>
    <s v="2SH"/>
    <n v="524012"/>
    <n v="175048"/>
    <x v="13"/>
    <d v="2013-12-04T00:00:00"/>
    <s v=""/>
    <n v="0"/>
    <n v="4"/>
    <n v="4"/>
    <s v="Erection rear extension at lower ground, ground, first and second floor levels with roof terraces at first and third floor levels to provide office space at lower ground and ground floor levels and change of use of upper floors from offices to 3 x 1 bedro"/>
    <s v="PF"/>
    <s v="18/02/2013"/>
    <s v="10/05/2013"/>
    <x v="0"/>
    <s v="Nil"/>
    <s v=""/>
    <s v="BF"/>
    <x v="3"/>
    <s v="n/a"/>
    <x v="6"/>
    <n v="8.0000000000000002E-3"/>
    <d v="2013-12-04T00:00:00"/>
    <x v="0"/>
    <m/>
    <x v="1"/>
    <s v="P"/>
    <m/>
    <n v="0"/>
    <n v="0"/>
    <n v="1"/>
    <n v="3"/>
    <n v="0"/>
    <n v="0"/>
    <n v="0"/>
    <n v="0"/>
    <n v="0"/>
    <n v="1"/>
    <n v="3"/>
    <n v="0"/>
    <n v="0"/>
    <n v="0"/>
    <n v="0"/>
    <n v="0"/>
    <n v="0"/>
    <n v="0"/>
    <n v="0"/>
    <n v="0"/>
    <n v="0"/>
    <n v="0"/>
    <n v="0"/>
    <n v="0"/>
    <n v="0"/>
    <n v="0"/>
    <n v="0"/>
    <n v="0"/>
    <n v="0"/>
    <n v="0"/>
    <s v="Assumption"/>
    <n v="0"/>
    <n v="2"/>
    <n v="2"/>
    <n v="0"/>
    <n v="0"/>
    <n v="0"/>
    <n v="0"/>
    <n v="0"/>
    <n v="0"/>
    <n v="0"/>
    <n v="0"/>
    <n v="0"/>
    <n v="0"/>
    <n v="0"/>
    <n v="0"/>
    <n v="0"/>
    <n v="0"/>
    <n v="0"/>
    <n v="0"/>
    <n v="0"/>
    <n v="0"/>
    <n v="0"/>
    <n v="4"/>
    <n v="4"/>
    <n v="2"/>
    <n v="2"/>
    <n v="2"/>
    <m/>
    <x v="2"/>
    <x v="0"/>
    <x v="0"/>
    <x v="0"/>
    <x v="0"/>
  </r>
  <r>
    <x v="1"/>
    <s v="2012/5640"/>
    <s v=""/>
    <s v=""/>
    <s v=""/>
    <s v="11"/>
    <s v="Roedean Crescent"/>
    <s v="SW15"/>
    <s v="5JX"/>
    <n v="521219"/>
    <n v="174588"/>
    <x v="19"/>
    <d v="2014-08-29T00:00:00"/>
    <s v=""/>
    <n v="1"/>
    <n v="2"/>
    <n v="1"/>
    <s v="Demolition of existing dwelling.  Erection of a new three-storey dwelling with basement."/>
    <s v="PF"/>
    <s v="30/11/2012"/>
    <s v="11/03/2013"/>
    <x v="0"/>
    <s v="Nil"/>
    <s v=""/>
    <s v="BF"/>
    <x v="0"/>
    <s v="n/a"/>
    <x v="1"/>
    <n v="0.125"/>
    <d v="2014-08-29T00:00:00"/>
    <x v="1"/>
    <m/>
    <x v="1"/>
    <s v="P"/>
    <m/>
    <n v="0"/>
    <n v="0"/>
    <n v="1"/>
    <n v="0"/>
    <n v="0"/>
    <n v="0"/>
    <n v="-1"/>
    <n v="1"/>
    <n v="0"/>
    <n v="1"/>
    <n v="0"/>
    <n v="0"/>
    <n v="0"/>
    <n v="0"/>
    <n v="0"/>
    <n v="0"/>
    <n v="0"/>
    <n v="0"/>
    <n v="0"/>
    <n v="0"/>
    <n v="-1"/>
    <n v="1"/>
    <n v="0"/>
    <n v="0"/>
    <n v="0"/>
    <n v="0"/>
    <n v="0"/>
    <n v="0"/>
    <n v="0"/>
    <n v="0"/>
    <s v="Assumption"/>
    <n v="0"/>
    <n v="0.5"/>
    <n v="0.5"/>
    <n v="0"/>
    <n v="0"/>
    <n v="0"/>
    <n v="0"/>
    <n v="0"/>
    <n v="0"/>
    <n v="0"/>
    <n v="0"/>
    <n v="0"/>
    <n v="0"/>
    <n v="0"/>
    <n v="0"/>
    <n v="0"/>
    <n v="0"/>
    <n v="0"/>
    <n v="0"/>
    <n v="0"/>
    <n v="0"/>
    <n v="0"/>
    <n v="1"/>
    <n v="1"/>
    <n v="0.5"/>
    <n v="0.5"/>
    <n v="2"/>
    <s v="Y"/>
    <x v="0"/>
    <x v="0"/>
    <x v="0"/>
    <x v="0"/>
    <x v="0"/>
  </r>
  <r>
    <x v="1"/>
    <s v="2012/5764"/>
    <s v=""/>
    <s v=""/>
    <s v=""/>
    <s v="7"/>
    <s v="Westleigh Avenue"/>
    <s v="SW15"/>
    <s v="6RF"/>
    <n v="523680"/>
    <n v="174475"/>
    <x v="11"/>
    <d v="2014-01-29T00:00:00"/>
    <s v=""/>
    <n v="4"/>
    <n v="2"/>
    <n v="-2"/>
    <s v="Demolition of existing properties and erection of a pair of semi detached three-storey plus basement houses."/>
    <s v="PF"/>
    <s v="14/12/2012"/>
    <s v="13/03/2013"/>
    <x v="0"/>
    <s v="Nil"/>
    <s v=""/>
    <s v="BF"/>
    <x v="0"/>
    <s v="n/a"/>
    <x v="1"/>
    <n v="0.08"/>
    <d v="2014-01-29T00:00:00"/>
    <x v="0"/>
    <m/>
    <x v="1"/>
    <s v="P"/>
    <m/>
    <n v="0"/>
    <n v="0"/>
    <n v="0"/>
    <n v="0"/>
    <n v="-4"/>
    <n v="0"/>
    <n v="2"/>
    <n v="0"/>
    <n v="0"/>
    <n v="0"/>
    <n v="0"/>
    <n v="-4"/>
    <n v="0"/>
    <n v="0"/>
    <n v="0"/>
    <n v="0"/>
    <n v="0"/>
    <n v="0"/>
    <n v="0"/>
    <n v="0"/>
    <n v="2"/>
    <n v="0"/>
    <n v="0"/>
    <n v="0"/>
    <n v="0"/>
    <n v="0"/>
    <n v="0"/>
    <n v="0"/>
    <n v="0"/>
    <n v="0"/>
    <s v="Assumption"/>
    <n v="0"/>
    <n v="-1"/>
    <n v="-1"/>
    <n v="0"/>
    <n v="0"/>
    <n v="0"/>
    <n v="0"/>
    <n v="0"/>
    <n v="0"/>
    <n v="0"/>
    <n v="0"/>
    <n v="0"/>
    <n v="0"/>
    <n v="0"/>
    <n v="0"/>
    <n v="0"/>
    <n v="0"/>
    <n v="0"/>
    <n v="0"/>
    <n v="0"/>
    <n v="0"/>
    <n v="0"/>
    <n v="-2"/>
    <n v="-2"/>
    <n v="-1"/>
    <n v="-1"/>
    <n v="2"/>
    <m/>
    <x v="0"/>
    <x v="0"/>
    <x v="0"/>
    <x v="0"/>
    <x v="0"/>
  </r>
  <r>
    <x v="1"/>
    <s v="2012/5776"/>
    <s v=""/>
    <s v=""/>
    <s v=""/>
    <s v="8-10"/>
    <s v="Wiseton Road"/>
    <s v="SW17"/>
    <s v="7EE"/>
    <n v="527494"/>
    <n v="173212"/>
    <x v="7"/>
    <d v="2015-03-31T00:00:00"/>
    <s v=""/>
    <n v="0"/>
    <n v="9"/>
    <n v="9"/>
    <s v="Demolition of buildings in the northern part of the site and erection of 3 x three-storey, plus basement level, 5-bedroom houses with associated amenity space and garden studio buildings; retention of frontage and courtyard building in the southern part o"/>
    <s v="PF"/>
    <s v="06/12/2012"/>
    <s v="18/02/2013"/>
    <x v="0"/>
    <s v="Nil"/>
    <s v=""/>
    <s v="BF"/>
    <x v="0"/>
    <s v="n/a"/>
    <x v="1"/>
    <n v="0.13600000000000001"/>
    <d v="2015-03-31T00:00:00"/>
    <x v="1"/>
    <m/>
    <x v="1"/>
    <s v="P"/>
    <m/>
    <n v="0"/>
    <n v="9"/>
    <n v="0"/>
    <n v="0"/>
    <n v="3"/>
    <n v="0"/>
    <n v="3"/>
    <n v="3"/>
    <n v="0"/>
    <n v="0"/>
    <n v="0"/>
    <n v="0"/>
    <n v="0"/>
    <n v="0"/>
    <n v="0"/>
    <n v="0"/>
    <n v="0"/>
    <n v="0"/>
    <n v="3"/>
    <n v="0"/>
    <n v="3"/>
    <n v="3"/>
    <n v="0"/>
    <n v="0"/>
    <n v="0"/>
    <n v="0"/>
    <n v="0"/>
    <n v="0"/>
    <n v="0"/>
    <n v="0"/>
    <s v="Assumption"/>
    <n v="0"/>
    <n v="4.5"/>
    <n v="4.5"/>
    <n v="0"/>
    <n v="0"/>
    <n v="0"/>
    <n v="0"/>
    <n v="0"/>
    <n v="0"/>
    <n v="0"/>
    <n v="0"/>
    <n v="0"/>
    <n v="0"/>
    <n v="0"/>
    <n v="0"/>
    <n v="0"/>
    <n v="0"/>
    <n v="0"/>
    <n v="0"/>
    <n v="0"/>
    <n v="0"/>
    <n v="0"/>
    <n v="9"/>
    <n v="9"/>
    <n v="4.5"/>
    <n v="4.5"/>
    <n v="2"/>
    <m/>
    <x v="0"/>
    <x v="0"/>
    <x v="0"/>
    <x v="0"/>
    <x v="0"/>
  </r>
  <r>
    <x v="1"/>
    <s v="2012/6057"/>
    <s v="Land adjoining 132 Ritherdon Road"/>
    <s v=""/>
    <s v="Land rear of 164-166"/>
    <s v=""/>
    <s v="Bedford Hill"/>
    <s v="SW17"/>
    <s v="9HW"/>
    <n v="528815"/>
    <n v="172653"/>
    <x v="14"/>
    <d v="2015-03-31T00:00:00"/>
    <s v=""/>
    <n v="0"/>
    <n v="1"/>
    <n v="1"/>
    <s v="Erection of a single house with basement, fronting Ritherdon Road."/>
    <s v="PF"/>
    <s v="21/12/2012"/>
    <s v="12/04/2013"/>
    <x v="0"/>
    <s v="Nil"/>
    <s v=""/>
    <s v="BF"/>
    <x v="0"/>
    <s v="n/a"/>
    <x v="1"/>
    <n v="2.1000000000000001E-2"/>
    <d v="2015-03-31T00:00:00"/>
    <x v="1"/>
    <m/>
    <x v="1"/>
    <s v="P"/>
    <m/>
    <n v="0"/>
    <n v="0"/>
    <n v="0"/>
    <n v="0"/>
    <n v="0"/>
    <n v="0"/>
    <n v="0"/>
    <n v="1"/>
    <n v="0"/>
    <n v="0"/>
    <n v="0"/>
    <n v="0"/>
    <n v="0"/>
    <n v="0"/>
    <n v="0"/>
    <n v="0"/>
    <n v="0"/>
    <n v="0"/>
    <n v="0"/>
    <n v="0"/>
    <n v="0"/>
    <n v="1"/>
    <n v="0"/>
    <n v="0"/>
    <n v="0"/>
    <n v="0"/>
    <n v="0"/>
    <n v="0"/>
    <n v="0"/>
    <n v="0"/>
    <s v="Assumption"/>
    <n v="0"/>
    <n v="0.5"/>
    <n v="0.5"/>
    <n v="0"/>
    <n v="0"/>
    <n v="0"/>
    <n v="0"/>
    <n v="0"/>
    <n v="0"/>
    <n v="0"/>
    <n v="0"/>
    <n v="0"/>
    <n v="0"/>
    <n v="0"/>
    <n v="0"/>
    <n v="0"/>
    <n v="0"/>
    <n v="0"/>
    <n v="0"/>
    <n v="0"/>
    <n v="0"/>
    <n v="0"/>
    <n v="1"/>
    <n v="1"/>
    <n v="0.5"/>
    <n v="0.5"/>
    <n v="2"/>
    <s v="Y"/>
    <x v="0"/>
    <x v="0"/>
    <x v="0"/>
    <x v="0"/>
    <x v="0"/>
  </r>
  <r>
    <x v="1"/>
    <s v="2013/0060"/>
    <s v=""/>
    <s v=""/>
    <s v="Magnet Ltd 254-258"/>
    <s v="254-258"/>
    <s v="Cavendish Road"/>
    <s v="SW12"/>
    <s v="0BT"/>
    <n v="528950"/>
    <n v="173627"/>
    <x v="9"/>
    <d v="2014-03-20T00:00:00"/>
    <s v=""/>
    <n v="0"/>
    <n v="9"/>
    <n v="9"/>
    <s v="Demolition of existing kitchen showroom building and redevelopment to provide 4 x two-storey with attic terraced dwellinghouses fronting Ravenswood Road and 5 x three-storey with roof level terraced dwellinghouses fronting Cavendish Road, with associated "/>
    <s v="PF"/>
    <s v="31/01/2013"/>
    <s v="14/05/2013"/>
    <x v="0"/>
    <s v="Nil"/>
    <s v=""/>
    <s v="BF"/>
    <x v="0"/>
    <s v="n/a"/>
    <x v="1"/>
    <n v="0.125"/>
    <d v="2014-03-20T00:00:00"/>
    <x v="0"/>
    <m/>
    <x v="1"/>
    <s v="P"/>
    <m/>
    <n v="0"/>
    <n v="9"/>
    <n v="0"/>
    <n v="0"/>
    <n v="1"/>
    <n v="4"/>
    <n v="4"/>
    <n v="0"/>
    <n v="0"/>
    <n v="0"/>
    <n v="0"/>
    <n v="1"/>
    <n v="0"/>
    <n v="0"/>
    <n v="0"/>
    <n v="0"/>
    <n v="0"/>
    <n v="0"/>
    <n v="0"/>
    <n v="4"/>
    <n v="4"/>
    <n v="0"/>
    <n v="0"/>
    <n v="0"/>
    <n v="0"/>
    <n v="0"/>
    <n v="0"/>
    <n v="0"/>
    <n v="0"/>
    <n v="0"/>
    <s v="Assumption"/>
    <n v="0"/>
    <n v="4.5"/>
    <n v="4.5"/>
    <n v="0"/>
    <n v="0"/>
    <n v="0"/>
    <n v="0"/>
    <n v="0"/>
    <n v="0"/>
    <n v="0"/>
    <n v="0"/>
    <n v="0"/>
    <n v="0"/>
    <n v="0"/>
    <n v="0"/>
    <n v="0"/>
    <n v="0"/>
    <n v="0"/>
    <n v="0"/>
    <n v="0"/>
    <n v="0"/>
    <n v="0"/>
    <n v="9"/>
    <n v="9"/>
    <n v="4.5"/>
    <n v="4.5"/>
    <n v="2"/>
    <m/>
    <x v="0"/>
    <x v="0"/>
    <x v="0"/>
    <x v="0"/>
    <x v="0"/>
  </r>
  <r>
    <x v="1"/>
    <s v="2013/0499"/>
    <s v=""/>
    <s v=""/>
    <s v="Copplestone House"/>
    <s v="811"/>
    <s v="Garratt Lane"/>
    <s v="SW17"/>
    <s v="0PF"/>
    <n v="526376"/>
    <n v="172034"/>
    <x v="12"/>
    <d v="2014-03-17T00:00:00"/>
    <s v=""/>
    <n v="1"/>
    <n v="5"/>
    <n v="4"/>
    <s v="Demolition of existing building and out buildings. Erection of two-storey building with third storey in the roof together with amenity space to provide 4 x 2-bedroom and 1 x 3-bedroom units (terraces to the rear)."/>
    <s v="PF"/>
    <s v="04/02/2013"/>
    <s v="10/05/2013"/>
    <x v="0"/>
    <s v="Nil"/>
    <s v=""/>
    <s v="BF"/>
    <x v="0"/>
    <s v="n/a"/>
    <x v="1"/>
    <n v="2.9000000000000001E-2"/>
    <d v="2014-03-17T00:00:00"/>
    <x v="0"/>
    <m/>
    <x v="1"/>
    <s v="P"/>
    <m/>
    <n v="0"/>
    <n v="0"/>
    <n v="0"/>
    <n v="0"/>
    <n v="4"/>
    <n v="0"/>
    <n v="0"/>
    <n v="0"/>
    <n v="0"/>
    <n v="0"/>
    <n v="0"/>
    <n v="4"/>
    <n v="0"/>
    <n v="0"/>
    <n v="0"/>
    <n v="0"/>
    <n v="0"/>
    <n v="0"/>
    <n v="0"/>
    <n v="0"/>
    <n v="0"/>
    <n v="0"/>
    <n v="0"/>
    <n v="0"/>
    <n v="0"/>
    <n v="0"/>
    <n v="0"/>
    <n v="0"/>
    <n v="0"/>
    <n v="0"/>
    <s v="Assumption"/>
    <n v="0"/>
    <n v="2"/>
    <n v="2"/>
    <n v="0"/>
    <n v="0"/>
    <n v="0"/>
    <n v="0"/>
    <n v="0"/>
    <n v="0"/>
    <n v="0"/>
    <n v="0"/>
    <n v="0"/>
    <n v="0"/>
    <n v="0"/>
    <n v="0"/>
    <n v="0"/>
    <n v="0"/>
    <n v="0"/>
    <n v="0"/>
    <n v="0"/>
    <n v="0"/>
    <n v="0"/>
    <n v="4"/>
    <n v="4"/>
    <n v="2"/>
    <n v="2"/>
    <n v="2"/>
    <m/>
    <x v="0"/>
    <x v="0"/>
    <x v="0"/>
    <x v="0"/>
    <x v="0"/>
  </r>
  <r>
    <x v="1"/>
    <s v="2013/0538"/>
    <s v=""/>
    <s v=""/>
    <s v=""/>
    <s v="44"/>
    <s v="Battersea Park Road"/>
    <s v="SW11"/>
    <s v="4JP"/>
    <n v="528528"/>
    <n v="176816"/>
    <x v="17"/>
    <d v="2014-02-25T00:00:00"/>
    <s v=""/>
    <n v="0"/>
    <n v="1"/>
    <n v="1"/>
    <s v="Construction of front and rear dormer roof extensions for the conversion of the roof space into 1 no. studio flat."/>
    <s v="PF"/>
    <s v="06/02/2013"/>
    <s v="14/05/2013"/>
    <x v="0"/>
    <s v="Nil"/>
    <s v=""/>
    <s v="BF"/>
    <x v="4"/>
    <s v="n/a"/>
    <x v="3"/>
    <n v="2E-3"/>
    <d v="2014-02-25T00:00:00"/>
    <x v="0"/>
    <m/>
    <x v="1"/>
    <s v="P"/>
    <m/>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3/0725"/>
    <s v=""/>
    <s v=""/>
    <s v=""/>
    <s v="8"/>
    <s v="Gwendolen Avenue"/>
    <s v="SW15"/>
    <s v="6EH"/>
    <n v="523611"/>
    <n v="175091"/>
    <x v="8"/>
    <d v="2015-03-31T00:00:00"/>
    <s v=""/>
    <n v="0"/>
    <n v="1"/>
    <n v="1"/>
    <s v="Change of use from a House in Multiple Occupation to a single family dwelling house."/>
    <s v="PF"/>
    <s v="06/03/2013"/>
    <s v="29/04/2013"/>
    <x v="0"/>
    <s v="Nil"/>
    <s v=""/>
    <s v="BF"/>
    <x v="1"/>
    <s v="n/a"/>
    <x v="5"/>
    <n v="8.3000000000000004E-2"/>
    <d v="2015-03-31T00:00:00"/>
    <x v="1"/>
    <m/>
    <x v="1"/>
    <s v="P"/>
    <m/>
    <n v="0"/>
    <n v="0"/>
    <n v="0"/>
    <n v="0"/>
    <n v="0"/>
    <n v="0"/>
    <n v="1"/>
    <n v="0"/>
    <n v="0"/>
    <n v="0"/>
    <n v="0"/>
    <n v="0"/>
    <n v="0"/>
    <n v="0"/>
    <n v="0"/>
    <n v="0"/>
    <n v="0"/>
    <n v="0"/>
    <n v="0"/>
    <n v="0"/>
    <n v="1"/>
    <n v="0"/>
    <n v="0"/>
    <n v="0"/>
    <n v="0"/>
    <n v="0"/>
    <n v="0"/>
    <n v="0"/>
    <n v="0"/>
    <n v="0"/>
    <s v="Assumption"/>
    <n v="0"/>
    <n v="0.5"/>
    <n v="0.5"/>
    <n v="0"/>
    <n v="0"/>
    <n v="0"/>
    <n v="0"/>
    <n v="0"/>
    <n v="0"/>
    <n v="0"/>
    <n v="0"/>
    <n v="0"/>
    <n v="0"/>
    <n v="0"/>
    <n v="0"/>
    <n v="0"/>
    <n v="0"/>
    <n v="0"/>
    <n v="0"/>
    <n v="0"/>
    <n v="0"/>
    <n v="0"/>
    <n v="1"/>
    <n v="1"/>
    <n v="0.5"/>
    <n v="0.5"/>
    <n v="8"/>
    <m/>
    <x v="0"/>
    <x v="0"/>
    <x v="0"/>
    <x v="0"/>
    <x v="0"/>
  </r>
  <r>
    <x v="1"/>
    <s v="2013/0832"/>
    <s v=""/>
    <s v=""/>
    <s v=""/>
    <s v="35-37"/>
    <s v="Bedford Hill"/>
    <s v="SW12"/>
    <s v="9EY"/>
    <n v="528655"/>
    <n v="173306"/>
    <x v="9"/>
    <d v="2014-11-13T00:00:00"/>
    <s v=""/>
    <n v="0"/>
    <n v="2"/>
    <n v="2"/>
    <s v="Construction of a full width and depth mansard-style roof extension over the main roof of both properties to provide an additional floor of accommodation at third floor level to accommodate two addition one-bedroom self-contained flats and construction of"/>
    <s v="PF"/>
    <s v="12/02/2013"/>
    <s v="18/04/2013"/>
    <x v="0"/>
    <s v="Nil"/>
    <s v=""/>
    <s v="BF"/>
    <x v="3"/>
    <s v="n/a"/>
    <x v="3"/>
    <n v="1.0999999999999999E-2"/>
    <d v="2014-11-13T00:00:00"/>
    <x v="1"/>
    <m/>
    <x v="1"/>
    <s v="P"/>
    <m/>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2"/>
    <m/>
    <x v="3"/>
    <x v="0"/>
    <x v="0"/>
    <x v="0"/>
    <x v="0"/>
  </r>
  <r>
    <x v="1"/>
    <s v="2013/0951"/>
    <s v=""/>
    <s v=""/>
    <s v=""/>
    <s v="9"/>
    <s v="Dagnan Road"/>
    <s v="SW12"/>
    <s v="9LH"/>
    <n v="528935"/>
    <n v="174007"/>
    <x v="9"/>
    <d v="2013-07-16T00:00:00"/>
    <s v=""/>
    <n v="0"/>
    <n v="1"/>
    <n v="1"/>
    <s v="Erection of a rear roof extension and extension over part of two-storey back addition incorporating a roof terrace, in connection with the conversion of the second floor as a one-bedroom self-contained flat; erection of a single storey side extension."/>
    <s v="PF"/>
    <s v="28/02/2013"/>
    <s v="14/05/2013"/>
    <x v="0"/>
    <s v="Nil"/>
    <s v=""/>
    <s v="BF"/>
    <x v="1"/>
    <s v="n/a"/>
    <x v="3"/>
    <n v="5.0000000000000001E-3"/>
    <d v="2013-07-16T00:00:00"/>
    <x v="0"/>
    <m/>
    <x v="1"/>
    <s v="P"/>
    <m/>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3/1568"/>
    <s v=""/>
    <s v=""/>
    <s v=""/>
    <s v="209"/>
    <s v="St Johns Hill"/>
    <s v="SW11"/>
    <s v="1TH"/>
    <n v="526627"/>
    <n v="174991"/>
    <x v="5"/>
    <d v="2015-03-31T00:00:00"/>
    <s v=""/>
    <n v="0"/>
    <n v="2"/>
    <n v="2"/>
    <s v="Demolition of single-storey storage area.  Erection of first floor extension to provide two flats with rear facing balconies.  Erection of external staircase and bin store.  Alterations including new roof coverings and rooflights to single-storey commerci"/>
    <s v="PF"/>
    <s v="04/04/2013"/>
    <s v="08/07/2013"/>
    <x v="0"/>
    <s v="Nil"/>
    <s v=""/>
    <s v="BF"/>
    <x v="0"/>
    <s v="LRC"/>
    <x v="1"/>
    <n v="1.7000000000000001E-2"/>
    <d v="2015-03-31T00:00:00"/>
    <x v="1"/>
    <m/>
    <x v="1"/>
    <s v="P"/>
    <m/>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3/1694"/>
    <s v=""/>
    <s v=""/>
    <s v="Garage north of"/>
    <s v="39"/>
    <s v="Temperley Road"/>
    <s v="SW12"/>
    <s v="8QE"/>
    <n v="528452"/>
    <n v="173905"/>
    <x v="9"/>
    <d v="2015-03-31T00:00:00"/>
    <s v=""/>
    <n v="0"/>
    <n v="1"/>
    <n v="1"/>
    <s v="Sub-division of site at No.39 Temperley Road and construction of single storey, one bedroom private residential dwelling to the rear of site to replace existing single storey flat roof garage structure."/>
    <s v="PF"/>
    <s v="11/04/2013"/>
    <s v="06/06/2013"/>
    <x v="0"/>
    <s v="Nil"/>
    <s v=""/>
    <s v="BF"/>
    <x v="3"/>
    <s v="n/a"/>
    <x v="1"/>
    <n v="1.0999999999999999E-2"/>
    <d v="2015-03-31T00:00:00"/>
    <x v="1"/>
    <m/>
    <x v="1"/>
    <s v="P"/>
    <n v="0"/>
    <n v="0"/>
    <n v="0"/>
    <n v="0"/>
    <n v="1"/>
    <n v="0"/>
    <n v="0"/>
    <n v="0"/>
    <n v="0"/>
    <n v="0"/>
    <n v="0"/>
    <n v="0"/>
    <n v="0"/>
    <n v="0"/>
    <n v="0"/>
    <n v="0"/>
    <n v="0"/>
    <n v="0"/>
    <n v="1"/>
    <n v="0"/>
    <n v="0"/>
    <n v="0"/>
    <n v="0"/>
    <n v="0"/>
    <n v="0"/>
    <n v="0"/>
    <n v="0"/>
    <n v="0"/>
    <n v="0"/>
    <n v="0"/>
    <n v="0"/>
    <s v="Assumption"/>
    <n v="0"/>
    <n v="0.5"/>
    <n v="0.5"/>
    <n v="0"/>
    <n v="0"/>
    <n v="0"/>
    <n v="0"/>
    <n v="0"/>
    <n v="0"/>
    <n v="0"/>
    <n v="0"/>
    <n v="0"/>
    <n v="0"/>
    <n v="0"/>
    <n v="0"/>
    <n v="0"/>
    <n v="0"/>
    <n v="0"/>
    <n v="0"/>
    <n v="0"/>
    <n v="0"/>
    <n v="0"/>
    <n v="1"/>
    <n v="1"/>
    <n v="0.5"/>
    <n v="0.5"/>
    <n v="2"/>
    <m/>
    <x v="0"/>
    <x v="0"/>
    <x v="0"/>
    <x v="0"/>
    <x v="0"/>
  </r>
  <r>
    <x v="1"/>
    <s v="2013/1825"/>
    <s v=""/>
    <s v=""/>
    <s v="The Castle"/>
    <s v="115"/>
    <s v="Battersea High Street"/>
    <s v="SW11"/>
    <s v="3HS"/>
    <n v="526969"/>
    <n v="176463"/>
    <x v="0"/>
    <d v="2015-03-31T00:00:00"/>
    <s v=""/>
    <n v="0"/>
    <n v="9"/>
    <n v="9"/>
    <s v="Demolition of existing public house and erection of a replacement building up to four-storeys high to provide a new public house on the ground floor with 9 residential units above with associated amenity space, including pub garden, roof terraces and balc"/>
    <s v="PF"/>
    <s v="19/04/2013"/>
    <s v="08/07/2013"/>
    <x v="0"/>
    <s v="Nil"/>
    <s v=""/>
    <s v="BF"/>
    <x v="0"/>
    <s v="n/a"/>
    <x v="1"/>
    <n v="0.01"/>
    <d v="2015-03-31T00:00:00"/>
    <x v="1"/>
    <m/>
    <x v="1"/>
    <s v="P"/>
    <m/>
    <n v="0"/>
    <n v="9"/>
    <n v="0"/>
    <n v="3"/>
    <n v="4"/>
    <n v="2"/>
    <n v="0"/>
    <n v="0"/>
    <n v="0"/>
    <n v="0"/>
    <n v="3"/>
    <n v="4"/>
    <n v="2"/>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3/2127"/>
    <s v=""/>
    <s v=""/>
    <s v="Salesian College"/>
    <s v="47"/>
    <s v="Surrey Lane"/>
    <s v="SW11"/>
    <s v="3PN"/>
    <n v="527059"/>
    <n v="176670"/>
    <x v="0"/>
    <d v="2014-01-06T00:00:00"/>
    <s v=""/>
    <n v="0"/>
    <n v="104"/>
    <n v="104"/>
    <s v="Demolition of existing buildings. Erection of a four-storey building to provide new secondary school and sixth form college, (9,825 sqm floorspace, Use Class D1),  a new three-storey community building (2,230 sqm floorspace, 20 rooms) and two residential "/>
    <s v="PFLA"/>
    <s v="30/05/2013"/>
    <s v="22/10/2013"/>
    <x v="0"/>
    <s v="Nil"/>
    <s v=""/>
    <s v="BF"/>
    <x v="0"/>
    <s v="NB"/>
    <x v="0"/>
    <n v="0.90900000000000003"/>
    <d v="2014-01-06T00:00:00"/>
    <x v="0"/>
    <m/>
    <x v="1"/>
    <s v="P"/>
    <m/>
    <n v="10"/>
    <n v="104"/>
    <n v="0"/>
    <n v="31"/>
    <n v="67"/>
    <n v="6"/>
    <n v="0"/>
    <n v="0"/>
    <n v="0"/>
    <n v="0"/>
    <n v="31"/>
    <n v="67"/>
    <n v="4"/>
    <n v="0"/>
    <n v="0"/>
    <n v="0"/>
    <n v="0"/>
    <n v="0"/>
    <n v="0"/>
    <n v="2"/>
    <n v="0"/>
    <n v="0"/>
    <n v="0"/>
    <n v="0"/>
    <n v="0"/>
    <n v="0"/>
    <n v="0"/>
    <n v="0"/>
    <n v="0"/>
    <n v="0"/>
    <s v="Email/Telephone Survey"/>
    <n v="0"/>
    <n v="52"/>
    <n v="52"/>
    <n v="0"/>
    <n v="0"/>
    <n v="0"/>
    <n v="0"/>
    <n v="0"/>
    <n v="0"/>
    <n v="0"/>
    <n v="0"/>
    <n v="0"/>
    <n v="0"/>
    <n v="0"/>
    <n v="0"/>
    <n v="0"/>
    <n v="0"/>
    <n v="0"/>
    <n v="0"/>
    <n v="0"/>
    <n v="0"/>
    <n v="0"/>
    <n v="104"/>
    <n v="104"/>
    <n v="52"/>
    <n v="52"/>
    <n v="3"/>
    <m/>
    <x v="0"/>
    <x v="0"/>
    <x v="0"/>
    <x v="0"/>
    <x v="0"/>
  </r>
  <r>
    <x v="1"/>
    <s v="2013/2169"/>
    <s v=""/>
    <s v=""/>
    <s v=""/>
    <s v="182"/>
    <s v="Garratt Lane"/>
    <s v="SW18"/>
    <s v="4ED"/>
    <n v="525881"/>
    <n v="173723"/>
    <x v="12"/>
    <d v="2013-11-15T00:00:00"/>
    <s v=""/>
    <n v="1"/>
    <n v="3"/>
    <n v="2"/>
    <s v="Demolition of garage and utility room. Erection of part single, part two-storey rear extension; rear roof extension and extension over part of existing two-storey rear addition in connection with the refurbishment of ground floor shop and provision of thr"/>
    <s v="PF"/>
    <s v="07/05/2013"/>
    <s v="10/10/2013"/>
    <x v="0"/>
    <s v="Nil"/>
    <s v=""/>
    <s v="BF"/>
    <x v="3"/>
    <s v="n/a"/>
    <x v="1"/>
    <n v="1.4E-2"/>
    <d v="2013-11-15T00:00:00"/>
    <x v="0"/>
    <m/>
    <x v="1"/>
    <s v="P"/>
    <m/>
    <n v="0"/>
    <n v="0"/>
    <n v="1"/>
    <n v="0"/>
    <n v="2"/>
    <n v="-1"/>
    <n v="0"/>
    <n v="0"/>
    <n v="0"/>
    <n v="1"/>
    <n v="0"/>
    <n v="2"/>
    <n v="-1"/>
    <n v="0"/>
    <n v="0"/>
    <n v="0"/>
    <n v="0"/>
    <n v="0"/>
    <n v="0"/>
    <n v="0"/>
    <n v="0"/>
    <n v="0"/>
    <n v="0"/>
    <n v="0"/>
    <n v="0"/>
    <n v="0"/>
    <n v="0"/>
    <n v="0"/>
    <n v="0"/>
    <n v="0"/>
    <s v="Assumption"/>
    <n v="0"/>
    <n v="1"/>
    <n v="1"/>
    <n v="0"/>
    <n v="0"/>
    <n v="0"/>
    <n v="0"/>
    <n v="0"/>
    <n v="0"/>
    <n v="0"/>
    <n v="0"/>
    <n v="0"/>
    <n v="0"/>
    <n v="0"/>
    <n v="0"/>
    <n v="0"/>
    <n v="0"/>
    <n v="0"/>
    <n v="0"/>
    <n v="0"/>
    <n v="0"/>
    <n v="0"/>
    <n v="2"/>
    <n v="2"/>
    <n v="1"/>
    <n v="1"/>
    <n v="2"/>
    <m/>
    <x v="0"/>
    <x v="0"/>
    <x v="0"/>
    <x v="0"/>
    <x v="1"/>
  </r>
  <r>
    <x v="1"/>
    <s v="2013/2380"/>
    <s v="ARK Putney Academy"/>
    <s v=""/>
    <s v="Elliott School"/>
    <s v=""/>
    <s v="Pullman Gardens"/>
    <s v="SW15"/>
    <s v="3DG"/>
    <n v="523343"/>
    <n v="174373"/>
    <x v="11"/>
    <d v="2014-03-31T00:00:00"/>
    <s v=""/>
    <n v="0"/>
    <n v="155"/>
    <n v="155"/>
    <s v="Demolition of the existing caretaker's accommodation, care home (45/47 Westleigh Avenue) and other existing structures in connection with the erection of 155 flats and houses within buildings ranging from two to five-storeys with associated access, car pa"/>
    <s v="PFLA"/>
    <s v="30/05/2013"/>
    <s v="13/12/2013"/>
    <x v="0"/>
    <s v="Nil"/>
    <s v=""/>
    <s v="BF"/>
    <x v="0"/>
    <s v="NB"/>
    <x v="0"/>
    <n v="1.7"/>
    <d v="2014-03-31T00:00:00"/>
    <x v="0"/>
    <m/>
    <x v="1"/>
    <s v="P"/>
    <m/>
    <n v="15"/>
    <n v="155"/>
    <n v="0"/>
    <n v="7"/>
    <n v="107"/>
    <n v="22"/>
    <n v="19"/>
    <n v="0"/>
    <n v="0"/>
    <n v="0"/>
    <n v="7"/>
    <n v="107"/>
    <n v="11"/>
    <n v="0"/>
    <n v="0"/>
    <n v="0"/>
    <n v="0"/>
    <n v="0"/>
    <n v="0"/>
    <n v="11"/>
    <n v="19"/>
    <n v="0"/>
    <n v="0"/>
    <n v="0"/>
    <n v="0"/>
    <n v="0"/>
    <n v="0"/>
    <n v="0"/>
    <n v="0"/>
    <n v="0"/>
    <s v="Email/Telephone Survey"/>
    <n v="0"/>
    <n v="68"/>
    <n v="87"/>
    <n v="0"/>
    <n v="0"/>
    <n v="0"/>
    <n v="0"/>
    <n v="0"/>
    <n v="0"/>
    <n v="0"/>
    <n v="0"/>
    <n v="0"/>
    <n v="0"/>
    <n v="0"/>
    <n v="0"/>
    <n v="0"/>
    <n v="0"/>
    <n v="0"/>
    <n v="0"/>
    <n v="0"/>
    <n v="0"/>
    <n v="0"/>
    <n v="155"/>
    <n v="155"/>
    <n v="87"/>
    <n v="87"/>
    <n v="3"/>
    <m/>
    <x v="0"/>
    <x v="0"/>
    <x v="0"/>
    <x v="0"/>
    <x v="0"/>
  </r>
  <r>
    <x v="1"/>
    <s v="2013/2419"/>
    <s v=""/>
    <s v=""/>
    <s v="Revenue House"/>
    <s v="232"/>
    <s v="Mitcham Road"/>
    <s v="SW17"/>
    <s v=""/>
    <n v="527983"/>
    <n v="170815"/>
    <x v="1"/>
    <d v="2014-01-24T00:00:00"/>
    <s v=""/>
    <n v="0"/>
    <n v="16"/>
    <n v="16"/>
    <s v="Demolition of existing two-storey B1 office and construction of 16 affordable self-contained flats within a part four-storey and part three-storey building."/>
    <s v="PFLA"/>
    <s v="20/06/2013"/>
    <s v="15/11/2013"/>
    <x v="0"/>
    <s v="Nil"/>
    <s v=""/>
    <s v="BF"/>
    <x v="0"/>
    <s v="n/a"/>
    <x v="6"/>
    <n v="3.9E-2"/>
    <d v="2014-01-24T00:00:00"/>
    <x v="0"/>
    <m/>
    <x v="2"/>
    <s v="HASR"/>
    <m/>
    <n v="2"/>
    <n v="16"/>
    <n v="0"/>
    <n v="4"/>
    <n v="5"/>
    <n v="7"/>
    <n v="0"/>
    <n v="0"/>
    <n v="0"/>
    <n v="0"/>
    <n v="4"/>
    <n v="5"/>
    <n v="7"/>
    <n v="0"/>
    <n v="0"/>
    <n v="0"/>
    <n v="0"/>
    <n v="0"/>
    <n v="0"/>
    <n v="0"/>
    <n v="0"/>
    <n v="0"/>
    <n v="0"/>
    <n v="0"/>
    <n v="0"/>
    <n v="0"/>
    <n v="0"/>
    <n v="0"/>
    <n v="0"/>
    <n v="0"/>
    <s v="Assumption"/>
    <n v="0"/>
    <n v="8"/>
    <n v="8"/>
    <n v="0"/>
    <n v="0"/>
    <n v="0"/>
    <n v="0"/>
    <n v="0"/>
    <n v="0"/>
    <n v="0"/>
    <n v="0"/>
    <n v="0"/>
    <n v="0"/>
    <n v="0"/>
    <n v="0"/>
    <n v="0"/>
    <n v="0"/>
    <n v="0"/>
    <n v="0"/>
    <n v="0"/>
    <n v="0"/>
    <n v="0"/>
    <n v="16"/>
    <n v="16"/>
    <n v="8"/>
    <n v="8"/>
    <n v="2"/>
    <s v="Y"/>
    <x v="0"/>
    <x v="0"/>
    <x v="0"/>
    <x v="0"/>
    <x v="0"/>
  </r>
  <r>
    <x v="1"/>
    <s v="2013/2483"/>
    <s v=""/>
    <s v=""/>
    <s v=""/>
    <s v="5"/>
    <s v="Bramcote Road"/>
    <s v="SW15"/>
    <s v="6UG"/>
    <n v="522897"/>
    <n v="175182"/>
    <x v="11"/>
    <d v="2013-09-26T00:00:00"/>
    <s v=""/>
    <n v="2"/>
    <n v="1"/>
    <n v="-1"/>
    <s v="Erection of first floor rear extension and alterations including changes to side garage and fenestration in connection with the use of the property as a single-dwellinghouse."/>
    <s v="PF"/>
    <s v="15/05/2013"/>
    <s v="07/07/2013"/>
    <x v="0"/>
    <s v="Nil"/>
    <s v=""/>
    <s v="BF"/>
    <x v="1"/>
    <s v="n/a"/>
    <x v="5"/>
    <n v="6.5000000000000002E-2"/>
    <d v="2013-09-26T00:00:00"/>
    <x v="0"/>
    <m/>
    <x v="1"/>
    <s v="P"/>
    <m/>
    <n v="0"/>
    <n v="0"/>
    <n v="0"/>
    <n v="0"/>
    <n v="0"/>
    <n v="-2"/>
    <n v="0"/>
    <n v="1"/>
    <n v="0"/>
    <n v="0"/>
    <n v="0"/>
    <n v="0"/>
    <n v="-2"/>
    <n v="0"/>
    <n v="0"/>
    <n v="0"/>
    <n v="0"/>
    <n v="0"/>
    <n v="0"/>
    <n v="0"/>
    <n v="0"/>
    <n v="1"/>
    <n v="0"/>
    <n v="0"/>
    <n v="0"/>
    <n v="0"/>
    <n v="0"/>
    <n v="0"/>
    <n v="0"/>
    <n v="0"/>
    <s v="Assumption"/>
    <n v="0"/>
    <n v="-0.5"/>
    <n v="-0.5"/>
    <n v="0"/>
    <n v="0"/>
    <n v="0"/>
    <n v="0"/>
    <n v="0"/>
    <n v="0"/>
    <n v="0"/>
    <n v="0"/>
    <n v="0"/>
    <n v="0"/>
    <n v="0"/>
    <n v="0"/>
    <n v="0"/>
    <n v="0"/>
    <n v="0"/>
    <n v="0"/>
    <n v="0"/>
    <n v="0"/>
    <n v="0"/>
    <n v="-1"/>
    <n v="-1"/>
    <n v="-0.5"/>
    <n v="-0.5"/>
    <n v="8"/>
    <m/>
    <x v="0"/>
    <x v="0"/>
    <x v="0"/>
    <x v="0"/>
    <x v="0"/>
  </r>
  <r>
    <x v="1"/>
    <s v="2013/2523"/>
    <s v=""/>
    <s v=""/>
    <s v=""/>
    <s v="159 &amp; 161"/>
    <s v="Mitcham Road"/>
    <s v="SW17"/>
    <s v="9PG"/>
    <n v="527835"/>
    <n v="171074"/>
    <x v="1"/>
    <d v="2013-11-25T00:00:00"/>
    <s v=""/>
    <n v="0"/>
    <n v="5"/>
    <n v="5"/>
    <s v="Alterations including construction of extensions to the front at first floor and provision of an additional storey of accommodation, installation of new shopfronts; construction of ground, first and second floor extensions to the rear with terraces; to pr"/>
    <s v="PF"/>
    <s v="29/05/2013"/>
    <s v="03/10/2013"/>
    <x v="0"/>
    <s v="Nil"/>
    <s v=""/>
    <s v="BF"/>
    <x v="0"/>
    <s v="n/a"/>
    <x v="1"/>
    <n v="0.02"/>
    <d v="2013-11-25T00:00:00"/>
    <x v="0"/>
    <m/>
    <x v="1"/>
    <s v="P"/>
    <n v="0"/>
    <n v="0"/>
    <n v="0"/>
    <n v="3"/>
    <n v="0"/>
    <n v="2"/>
    <n v="0"/>
    <n v="0"/>
    <n v="0"/>
    <n v="0"/>
    <n v="3"/>
    <n v="0"/>
    <n v="2"/>
    <n v="0"/>
    <n v="0"/>
    <n v="0"/>
    <n v="0"/>
    <n v="0"/>
    <n v="0"/>
    <n v="0"/>
    <n v="0"/>
    <n v="0"/>
    <n v="0"/>
    <n v="0"/>
    <n v="0"/>
    <n v="0"/>
    <n v="0"/>
    <n v="0"/>
    <n v="0"/>
    <n v="0"/>
    <n v="0"/>
    <s v="Assumption"/>
    <n v="0"/>
    <n v="2.5"/>
    <n v="2.5"/>
    <n v="0"/>
    <n v="0"/>
    <n v="0"/>
    <n v="0"/>
    <n v="0"/>
    <n v="0"/>
    <n v="0"/>
    <n v="0"/>
    <n v="0"/>
    <n v="0"/>
    <n v="0"/>
    <n v="0"/>
    <n v="0"/>
    <n v="0"/>
    <n v="0"/>
    <n v="0"/>
    <n v="0"/>
    <n v="0"/>
    <n v="0"/>
    <n v="5"/>
    <n v="5"/>
    <n v="2.5"/>
    <n v="2.5"/>
    <n v="2"/>
    <s v="Y"/>
    <x v="1"/>
    <x v="0"/>
    <x v="0"/>
    <x v="0"/>
    <x v="0"/>
  </r>
  <r>
    <x v="1"/>
    <s v="2013/2527"/>
    <s v=""/>
    <s v=""/>
    <s v=""/>
    <s v="37"/>
    <s v="Montserrat Road"/>
    <s v="SW15"/>
    <s v="2LD"/>
    <n v="524164"/>
    <n v="175250"/>
    <x v="13"/>
    <d v="2013-09-09T00:00:00"/>
    <s v=""/>
    <n v="3"/>
    <n v="1"/>
    <n v="-2"/>
    <s v="Alterations to convert property to single dwellinghouse. Demolition of single-storey rear/side extension and excavation of rear basement and creation of lightwell; erection of single-storey rear extension and front boundary railings, fence to side passage"/>
    <s v="PF"/>
    <s v="17/06/2013"/>
    <s v="09/08/2013"/>
    <x v="0"/>
    <s v="Nil"/>
    <s v=""/>
    <s v="BF"/>
    <x v="1"/>
    <s v="n/a"/>
    <x v="5"/>
    <n v="5.0999999999999997E-2"/>
    <d v="2013-09-09T00:00:00"/>
    <x v="0"/>
    <m/>
    <x v="1"/>
    <s v="P"/>
    <n v="0"/>
    <n v="0"/>
    <n v="0"/>
    <n v="0"/>
    <n v="0"/>
    <n v="-3"/>
    <n v="0"/>
    <n v="0"/>
    <n v="1"/>
    <n v="0"/>
    <n v="0"/>
    <n v="0"/>
    <n v="-3"/>
    <n v="0"/>
    <n v="0"/>
    <n v="0"/>
    <n v="0"/>
    <n v="0"/>
    <n v="0"/>
    <n v="0"/>
    <n v="0"/>
    <n v="0"/>
    <n v="1"/>
    <n v="0"/>
    <n v="0"/>
    <n v="0"/>
    <n v="0"/>
    <n v="0"/>
    <n v="0"/>
    <n v="0"/>
    <n v="0"/>
    <s v="Assumption"/>
    <n v="0"/>
    <n v="-1"/>
    <n v="-1"/>
    <n v="0"/>
    <n v="0"/>
    <n v="0"/>
    <n v="0"/>
    <n v="0"/>
    <n v="0"/>
    <n v="0"/>
    <n v="0"/>
    <n v="0"/>
    <n v="0"/>
    <n v="0"/>
    <n v="0"/>
    <n v="0"/>
    <n v="0"/>
    <n v="0"/>
    <n v="0"/>
    <n v="0"/>
    <n v="0"/>
    <n v="0"/>
    <n v="-2"/>
    <n v="-2"/>
    <n v="-1"/>
    <n v="-1"/>
    <n v="8"/>
    <m/>
    <x v="0"/>
    <x v="0"/>
    <x v="0"/>
    <x v="0"/>
    <x v="0"/>
  </r>
  <r>
    <x v="1"/>
    <s v="2013/2604"/>
    <s v=""/>
    <s v=""/>
    <s v=""/>
    <s v="39"/>
    <s v="Streathbourne Road"/>
    <s v="SW17"/>
    <s v="8QZ"/>
    <n v="528385"/>
    <n v="172445"/>
    <x v="14"/>
    <d v="2013-10-16T00:00:00"/>
    <s v=""/>
    <n v="2"/>
    <n v="1"/>
    <n v="-1"/>
    <s v="Conversion of 3 flats into single dwellinghouse including internal alterations. Adaptation and enlargement of existing front dormer. Demolition of existing single storey addition and construction of new single storey extension to rear. Excavation to form "/>
    <s v="PF"/>
    <s v="07/06/2013"/>
    <s v="30/08/2013"/>
    <x v="0"/>
    <s v="Nil"/>
    <s v=""/>
    <s v="BF"/>
    <x v="3"/>
    <s v="n/a"/>
    <x v="5"/>
    <n v="2.9000000000000001E-2"/>
    <d v="2013-10-16T00:00:00"/>
    <x v="0"/>
    <m/>
    <x v="1"/>
    <s v="P"/>
    <n v="0"/>
    <n v="0"/>
    <n v="0"/>
    <n v="0"/>
    <n v="0"/>
    <n v="0"/>
    <n v="-2"/>
    <n v="1"/>
    <n v="0"/>
    <n v="0"/>
    <n v="0"/>
    <n v="0"/>
    <n v="0"/>
    <n v="-2"/>
    <n v="0"/>
    <n v="0"/>
    <n v="0"/>
    <n v="0"/>
    <n v="0"/>
    <n v="0"/>
    <n v="0"/>
    <n v="1"/>
    <n v="0"/>
    <n v="0"/>
    <n v="0"/>
    <n v="0"/>
    <n v="0"/>
    <n v="0"/>
    <n v="0"/>
    <n v="0"/>
    <n v="0"/>
    <s v="Assumption"/>
    <n v="0"/>
    <n v="-0.5"/>
    <n v="-0.5"/>
    <n v="0"/>
    <n v="0"/>
    <n v="0"/>
    <n v="0"/>
    <n v="0"/>
    <n v="0"/>
    <n v="0"/>
    <n v="0"/>
    <n v="0"/>
    <n v="0"/>
    <n v="0"/>
    <n v="0"/>
    <n v="0"/>
    <n v="0"/>
    <n v="0"/>
    <n v="0"/>
    <n v="0"/>
    <n v="0"/>
    <n v="0"/>
    <n v="-1"/>
    <n v="-1"/>
    <n v="-0.5"/>
    <n v="-0.5"/>
    <n v="2"/>
    <s v="Y"/>
    <x v="0"/>
    <x v="0"/>
    <x v="0"/>
    <x v="0"/>
    <x v="0"/>
  </r>
  <r>
    <x v="1"/>
    <s v="2013/2619"/>
    <s v=""/>
    <s v=""/>
    <s v="St Pauls Church"/>
    <s v="92C"/>
    <s v="St Johns Hill"/>
    <s v="SW11"/>
    <s v="1SH"/>
    <n v="526857"/>
    <n v="175137"/>
    <x v="5"/>
    <d v="2013-07-31T00:00:00"/>
    <s v=""/>
    <n v="0"/>
    <n v="5"/>
    <n v="5"/>
    <s v="Internal and external alterations to St Pauls Church including the insertion of rooflights, inverted dormers, a glazed canopy and new entrance and creation of new mezzanine levels and excavation to enlarge basement in connection with the use of the ground"/>
    <s v="PF"/>
    <s v="31/05/2013"/>
    <s v="13/09/2013"/>
    <x v="0"/>
    <s v="Nil"/>
    <s v=""/>
    <s v="BF"/>
    <x v="3"/>
    <s v="n/a"/>
    <x v="1"/>
    <n v="4.2999999999999997E-2"/>
    <d v="2013-07-31T00:00:00"/>
    <x v="0"/>
    <m/>
    <x v="1"/>
    <s v="P"/>
    <n v="0"/>
    <n v="0"/>
    <n v="5"/>
    <n v="0"/>
    <n v="0"/>
    <n v="1"/>
    <n v="2"/>
    <n v="2"/>
    <n v="0"/>
    <n v="0"/>
    <n v="0"/>
    <n v="0"/>
    <n v="1"/>
    <n v="2"/>
    <n v="1"/>
    <n v="0"/>
    <n v="0"/>
    <n v="0"/>
    <n v="0"/>
    <n v="0"/>
    <n v="0"/>
    <n v="1"/>
    <n v="0"/>
    <n v="0"/>
    <n v="0"/>
    <n v="0"/>
    <n v="0"/>
    <n v="0"/>
    <n v="0"/>
    <n v="0"/>
    <n v="0"/>
    <s v="Assumption"/>
    <n v="0"/>
    <n v="2.5"/>
    <n v="2.5"/>
    <n v="0"/>
    <n v="0"/>
    <n v="0"/>
    <n v="0"/>
    <n v="0"/>
    <n v="0"/>
    <n v="0"/>
    <n v="0"/>
    <n v="0"/>
    <n v="0"/>
    <n v="0"/>
    <n v="0"/>
    <n v="0"/>
    <n v="0"/>
    <n v="0"/>
    <n v="0"/>
    <n v="0"/>
    <n v="0"/>
    <n v="0"/>
    <n v="5"/>
    <n v="5"/>
    <n v="2.5"/>
    <n v="2.5"/>
    <n v="2"/>
    <m/>
    <x v="0"/>
    <x v="0"/>
    <x v="0"/>
    <x v="0"/>
    <x v="0"/>
  </r>
  <r>
    <x v="1"/>
    <s v="2013/2693"/>
    <s v=""/>
    <s v=""/>
    <s v=""/>
    <s v="2"/>
    <s v="Roehampton Gate"/>
    <s v="SW15"/>
    <s v="5JS"/>
    <n v="521306"/>
    <n v="174670"/>
    <x v="19"/>
    <d v="2015-03-31T00:00:00"/>
    <s v=""/>
    <n v="1"/>
    <n v="2"/>
    <n v="1"/>
    <s v="Demolition of existing property. Erection of two, three-storey plus basement houses fronting Roehampton Gate."/>
    <s v="PF"/>
    <s v="28/05/2013"/>
    <s v="13/09/2013"/>
    <x v="0"/>
    <s v="Nil"/>
    <s v=""/>
    <s v="BF"/>
    <x v="0"/>
    <s v="n/a"/>
    <x v="1"/>
    <n v="0.14799999999999999"/>
    <d v="2015-03-31T00:00:00"/>
    <x v="1"/>
    <m/>
    <x v="1"/>
    <s v="P"/>
    <m/>
    <n v="0"/>
    <n v="0"/>
    <n v="0"/>
    <n v="0"/>
    <n v="0"/>
    <n v="0"/>
    <n v="-1"/>
    <n v="2"/>
    <n v="0"/>
    <n v="0"/>
    <n v="0"/>
    <n v="0"/>
    <n v="0"/>
    <n v="0"/>
    <n v="0"/>
    <n v="0"/>
    <n v="0"/>
    <n v="0"/>
    <n v="0"/>
    <n v="0"/>
    <n v="-1"/>
    <n v="2"/>
    <n v="0"/>
    <n v="0"/>
    <n v="0"/>
    <n v="0"/>
    <n v="0"/>
    <n v="0"/>
    <n v="0"/>
    <n v="0"/>
    <s v="Assumption"/>
    <n v="0"/>
    <n v="0.5"/>
    <n v="0.5"/>
    <n v="0"/>
    <n v="0"/>
    <n v="0"/>
    <n v="0"/>
    <n v="0"/>
    <n v="0"/>
    <n v="0"/>
    <n v="0"/>
    <n v="0"/>
    <n v="0"/>
    <n v="0"/>
    <n v="0"/>
    <n v="0"/>
    <n v="0"/>
    <n v="0"/>
    <n v="0"/>
    <n v="0"/>
    <n v="0"/>
    <n v="0"/>
    <n v="1"/>
    <n v="1"/>
    <n v="0.5"/>
    <n v="0.5"/>
    <n v="2"/>
    <s v="Y"/>
    <x v="0"/>
    <x v="0"/>
    <x v="0"/>
    <x v="0"/>
    <x v="0"/>
  </r>
  <r>
    <x v="1"/>
    <s v="2013/2842"/>
    <s v=""/>
    <s v=""/>
    <s v=""/>
    <s v="16"/>
    <s v="Holbeach Mews"/>
    <s v="SW12"/>
    <s v="9QX"/>
    <n v="528608"/>
    <n v="173439"/>
    <x v="9"/>
    <d v="2015-03-31T00:00:00"/>
    <s v=""/>
    <n v="1"/>
    <n v="2"/>
    <n v="1"/>
    <s v="Conversion of maisonette on upper floors into two self contained flats and alterations to rear elevation (changes to windows and inclusion of rooflight)."/>
    <s v="PF"/>
    <s v="10/06/2013"/>
    <s v="05/08/2013"/>
    <x v="0"/>
    <s v="Nil"/>
    <s v=""/>
    <s v="BF"/>
    <x v="1"/>
    <s v="n/a"/>
    <x v="3"/>
    <n v="5.0000000000000001E-3"/>
    <d v="2015-03-31T00:00:00"/>
    <x v="1"/>
    <m/>
    <x v="1"/>
    <s v="P"/>
    <m/>
    <n v="0"/>
    <n v="0"/>
    <n v="1"/>
    <n v="0"/>
    <n v="1"/>
    <n v="-1"/>
    <n v="0"/>
    <n v="0"/>
    <n v="0"/>
    <n v="1"/>
    <n v="0"/>
    <n v="1"/>
    <n v="-1"/>
    <n v="0"/>
    <n v="0"/>
    <n v="0"/>
    <n v="0"/>
    <n v="0"/>
    <n v="0"/>
    <n v="0"/>
    <n v="0"/>
    <n v="0"/>
    <n v="0"/>
    <n v="0"/>
    <n v="0"/>
    <n v="0"/>
    <n v="0"/>
    <n v="0"/>
    <n v="0"/>
    <n v="0"/>
    <s v="Assumption"/>
    <n v="0"/>
    <n v="0.5"/>
    <n v="0.5"/>
    <n v="0"/>
    <n v="0"/>
    <n v="0"/>
    <n v="0"/>
    <n v="0"/>
    <n v="0"/>
    <n v="0"/>
    <n v="0"/>
    <n v="0"/>
    <n v="0"/>
    <n v="0"/>
    <n v="0"/>
    <n v="0"/>
    <n v="0"/>
    <n v="0"/>
    <n v="0"/>
    <n v="0"/>
    <n v="0"/>
    <n v="0"/>
    <n v="1"/>
    <n v="1"/>
    <n v="0.5"/>
    <n v="0.5"/>
    <n v="8"/>
    <m/>
    <x v="3"/>
    <x v="0"/>
    <x v="0"/>
    <x v="0"/>
    <x v="0"/>
  </r>
  <r>
    <x v="1"/>
    <s v="2013/2871"/>
    <s v=""/>
    <s v=""/>
    <s v=""/>
    <s v="18-22"/>
    <s v="Boundaries Road"/>
    <s v="SW12"/>
    <s v="8HU"/>
    <n v="528186"/>
    <n v="173212"/>
    <x v="7"/>
    <d v="2013-06-05T00:00:00"/>
    <s v=""/>
    <n v="0"/>
    <n v="17"/>
    <n v="17"/>
    <s v="Demolition of existing buildings and erection of part three-storey, part three-storey (with set back fourth-storey), and part four-storey building to provide 91 residential units.  Retention and use of eastern access to provide access (alongside the railw"/>
    <s v="PFLA"/>
    <s v="13/06/2013"/>
    <s v="03/10/2013"/>
    <x v="0"/>
    <s v="Nil"/>
    <s v=""/>
    <s v="BF"/>
    <x v="0"/>
    <s v="NB"/>
    <x v="0"/>
    <n v="0.11600000000000001"/>
    <d v="2013-06-05T00:00:00"/>
    <x v="0"/>
    <m/>
    <x v="0"/>
    <s v="HASO"/>
    <n v="1332203"/>
    <n v="2"/>
    <n v="17"/>
    <n v="0"/>
    <n v="7"/>
    <n v="10"/>
    <n v="0"/>
    <n v="0"/>
    <n v="0"/>
    <n v="0"/>
    <n v="0"/>
    <n v="7"/>
    <n v="10"/>
    <n v="0"/>
    <n v="0"/>
    <n v="0"/>
    <n v="0"/>
    <n v="0"/>
    <n v="0"/>
    <n v="0"/>
    <n v="0"/>
    <n v="0"/>
    <n v="0"/>
    <n v="0"/>
    <n v="0"/>
    <n v="0"/>
    <n v="0"/>
    <n v="0"/>
    <n v="0"/>
    <n v="0"/>
    <n v="0"/>
    <s v="Assumption"/>
    <n v="0"/>
    <n v="8.5"/>
    <n v="8.5"/>
    <n v="0"/>
    <n v="0"/>
    <n v="0"/>
    <n v="0"/>
    <n v="0"/>
    <n v="0"/>
    <n v="0"/>
    <n v="0"/>
    <n v="0"/>
    <n v="0"/>
    <n v="0"/>
    <n v="0"/>
    <n v="0"/>
    <n v="0"/>
    <n v="0"/>
    <n v="0"/>
    <n v="0"/>
    <n v="0"/>
    <n v="0"/>
    <n v="17"/>
    <n v="17"/>
    <n v="8.5"/>
    <n v="8.5"/>
    <n v="2"/>
    <m/>
    <x v="0"/>
    <x v="0"/>
    <x v="0"/>
    <x v="0"/>
    <x v="0"/>
  </r>
  <r>
    <x v="1"/>
    <s v="2013/2871"/>
    <s v=""/>
    <s v=""/>
    <s v=""/>
    <s v="18-22"/>
    <s v="Boundaries Road"/>
    <s v="SW12"/>
    <s v="8HU"/>
    <n v="528186"/>
    <n v="173212"/>
    <x v="7"/>
    <d v="2013-06-05T00:00:00"/>
    <s v=""/>
    <n v="0"/>
    <n v="74"/>
    <n v="74"/>
    <s v="Demolition of existing buildings and erection of part three-storey, part three-storey (with set back fourth-storey), and part four-storey building to provide 91 residential units.  Retention and use of eastern access to provide access (alongside the railw"/>
    <s v="PFLA"/>
    <s v="13/06/2013"/>
    <s v="03/10/2013"/>
    <x v="0"/>
    <s v="Nil"/>
    <s v=""/>
    <s v="BF"/>
    <x v="0"/>
    <s v="NB"/>
    <x v="0"/>
    <n v="0.34799999999999998"/>
    <d v="2013-06-05T00:00:00"/>
    <x v="0"/>
    <m/>
    <x v="1"/>
    <s v="P"/>
    <n v="1332203"/>
    <n v="7"/>
    <n v="74"/>
    <n v="0"/>
    <n v="19"/>
    <n v="44"/>
    <n v="11"/>
    <n v="0"/>
    <n v="0"/>
    <n v="0"/>
    <n v="0"/>
    <n v="19"/>
    <n v="44"/>
    <n v="11"/>
    <n v="0"/>
    <n v="0"/>
    <n v="0"/>
    <n v="0"/>
    <n v="0"/>
    <n v="0"/>
    <n v="0"/>
    <n v="0"/>
    <n v="0"/>
    <n v="0"/>
    <n v="0"/>
    <n v="0"/>
    <n v="0"/>
    <n v="0"/>
    <n v="0"/>
    <n v="0"/>
    <n v="0"/>
    <s v="Email/Telephone Survey"/>
    <n v="0"/>
    <n v="0"/>
    <n v="0"/>
    <n v="37"/>
    <n v="37"/>
    <n v="0"/>
    <n v="0"/>
    <n v="0"/>
    <n v="0"/>
    <n v="0"/>
    <n v="0"/>
    <n v="0"/>
    <n v="0"/>
    <n v="0"/>
    <n v="0"/>
    <n v="0"/>
    <n v="0"/>
    <n v="0"/>
    <n v="0"/>
    <n v="0"/>
    <n v="0"/>
    <n v="0"/>
    <n v="74"/>
    <n v="74"/>
    <n v="74"/>
    <n v="74"/>
    <n v="3"/>
    <m/>
    <x v="0"/>
    <x v="0"/>
    <x v="0"/>
    <x v="0"/>
    <x v="0"/>
  </r>
  <r>
    <x v="1"/>
    <s v="2013/2945"/>
    <s v=""/>
    <s v=""/>
    <s v="Worfield works rear of 7"/>
    <s v=""/>
    <s v="Worfield Street"/>
    <s v="SW11"/>
    <s v="4RB"/>
    <n v="527456"/>
    <n v="177135"/>
    <x v="0"/>
    <d v="2014-01-15T00:00:00"/>
    <s v=""/>
    <n v="0"/>
    <n v="2"/>
    <n v="2"/>
    <s v="Demolition of existing buildings and redevelopment of the site to provide a two-storey (ground and first floor level) 4 bedroom house and a two-storey (ground and basement level) 3 bedroom house, with associated amenity space, cycle parking and 3 off-stre"/>
    <s v="PF"/>
    <s v="17/06/2013"/>
    <s v="13/09/2013"/>
    <x v="0"/>
    <s v="Nil"/>
    <s v=""/>
    <s v="BF"/>
    <x v="0"/>
    <s v="n/a"/>
    <x v="1"/>
    <n v="9.7000000000000003E-2"/>
    <d v="2014-01-15T00:00:00"/>
    <x v="0"/>
    <m/>
    <x v="1"/>
    <s v="P"/>
    <m/>
    <n v="0"/>
    <n v="2"/>
    <n v="0"/>
    <n v="0"/>
    <n v="0"/>
    <n v="1"/>
    <n v="1"/>
    <n v="0"/>
    <n v="0"/>
    <n v="0"/>
    <n v="0"/>
    <n v="0"/>
    <n v="0"/>
    <n v="0"/>
    <n v="0"/>
    <n v="0"/>
    <n v="0"/>
    <n v="0"/>
    <n v="0"/>
    <n v="1"/>
    <n v="1"/>
    <n v="0"/>
    <n v="0"/>
    <n v="0"/>
    <n v="0"/>
    <n v="0"/>
    <n v="0"/>
    <n v="0"/>
    <n v="0"/>
    <n v="0"/>
    <s v="Assumption"/>
    <n v="0"/>
    <n v="1"/>
    <n v="1"/>
    <n v="0"/>
    <n v="0"/>
    <n v="0"/>
    <n v="0"/>
    <n v="0"/>
    <n v="0"/>
    <n v="0"/>
    <n v="0"/>
    <n v="0"/>
    <n v="0"/>
    <n v="0"/>
    <n v="0"/>
    <n v="0"/>
    <n v="0"/>
    <n v="0"/>
    <n v="0"/>
    <n v="0"/>
    <n v="0"/>
    <n v="0"/>
    <n v="2"/>
    <n v="2"/>
    <n v="1"/>
    <n v="1"/>
    <n v="2"/>
    <m/>
    <x v="0"/>
    <x v="0"/>
    <x v="0"/>
    <x v="0"/>
    <x v="0"/>
  </r>
  <r>
    <x v="1"/>
    <s v="2013/2947"/>
    <s v=""/>
    <s v=""/>
    <s v="Land Adjacent"/>
    <s v="10"/>
    <s v="Glentanner Way"/>
    <s v="SW17"/>
    <s v="0PG"/>
    <n v="526566"/>
    <n v="172115"/>
    <x v="12"/>
    <d v="2014-07-23T00:00:00"/>
    <s v=""/>
    <n v="0"/>
    <n v="1"/>
    <n v="1"/>
    <s v="Demolition of garage and erection of two-storey house."/>
    <s v="PF"/>
    <s v="22/07/2013"/>
    <s v="16/09/2013"/>
    <x v="0"/>
    <s v="Nil"/>
    <s v=""/>
    <s v="BF"/>
    <x v="0"/>
    <s v="n/a"/>
    <x v="1"/>
    <n v="8.0000000000000002E-3"/>
    <d v="2013-10-17T00:00:00"/>
    <x v="0"/>
    <m/>
    <x v="1"/>
    <s v="P"/>
    <n v="0"/>
    <n v="0"/>
    <n v="0"/>
    <n v="0"/>
    <n v="0"/>
    <n v="1"/>
    <n v="0"/>
    <n v="0"/>
    <n v="0"/>
    <n v="0"/>
    <n v="0"/>
    <n v="0"/>
    <n v="0"/>
    <n v="0"/>
    <n v="0"/>
    <n v="0"/>
    <n v="0"/>
    <n v="0"/>
    <n v="0"/>
    <n v="1"/>
    <n v="0"/>
    <n v="0"/>
    <n v="0"/>
    <n v="0"/>
    <n v="0"/>
    <n v="0"/>
    <n v="0"/>
    <n v="0"/>
    <n v="0"/>
    <n v="0"/>
    <n v="0"/>
    <s v="Assumption"/>
    <n v="0"/>
    <n v="0.5"/>
    <n v="0.5"/>
    <n v="0"/>
    <n v="0"/>
    <n v="0"/>
    <n v="0"/>
    <n v="0"/>
    <n v="0"/>
    <n v="0"/>
    <n v="0"/>
    <n v="0"/>
    <n v="0"/>
    <n v="0"/>
    <n v="0"/>
    <n v="0"/>
    <n v="0"/>
    <n v="0"/>
    <n v="0"/>
    <n v="0"/>
    <n v="0"/>
    <n v="0"/>
    <n v="1"/>
    <n v="1"/>
    <n v="0.5"/>
    <n v="0.5"/>
    <n v="2"/>
    <m/>
    <x v="0"/>
    <x v="0"/>
    <x v="0"/>
    <x v="0"/>
    <x v="0"/>
  </r>
  <r>
    <x v="1"/>
    <s v="2013/2971"/>
    <s v=""/>
    <s v=""/>
    <s v="38 Mendip Court"/>
    <s v=""/>
    <s v="Chatfield Road"/>
    <s v="SW11"/>
    <s v="3UZ"/>
    <n v="526322"/>
    <n v="175662"/>
    <x v="0"/>
    <d v="2014-02-05T00:00:00"/>
    <s v=""/>
    <n v="0"/>
    <n v="1"/>
    <n v="1"/>
    <s v="Prior approval application for change of use from offices (Use Class B1a) to a dwelling house (Use Class C3)."/>
    <s v="PAG"/>
    <s v="17/06/2013"/>
    <s v="12/08/2013"/>
    <x v="0"/>
    <s v="Nil"/>
    <s v=""/>
    <s v="BF"/>
    <x v="2"/>
    <s v="n/a"/>
    <x v="6"/>
    <n v="0"/>
    <d v="2014-02-05T00:00:00"/>
    <x v="0"/>
    <m/>
    <x v="1"/>
    <s v="P"/>
    <m/>
    <n v="0"/>
    <n v="0"/>
    <n v="0"/>
    <n v="0"/>
    <n v="0"/>
    <n v="0"/>
    <n v="0"/>
    <n v="0"/>
    <n v="1"/>
    <n v="0"/>
    <n v="0"/>
    <n v="0"/>
    <n v="0"/>
    <n v="0"/>
    <n v="0"/>
    <n v="1"/>
    <n v="0"/>
    <n v="0"/>
    <n v="0"/>
    <n v="0"/>
    <n v="0"/>
    <n v="0"/>
    <n v="0"/>
    <n v="0"/>
    <n v="0"/>
    <n v="0"/>
    <n v="0"/>
    <n v="0"/>
    <n v="0"/>
    <n v="0"/>
    <s v="Assumption"/>
    <n v="0"/>
    <n v="0.5"/>
    <n v="0.5"/>
    <n v="0"/>
    <n v="0"/>
    <n v="0"/>
    <n v="0"/>
    <n v="0"/>
    <n v="0"/>
    <n v="0"/>
    <n v="0"/>
    <n v="0"/>
    <n v="0"/>
    <n v="0"/>
    <n v="0"/>
    <n v="0"/>
    <n v="0"/>
    <n v="0"/>
    <n v="0"/>
    <n v="0"/>
    <n v="0"/>
    <n v="0"/>
    <n v="1"/>
    <n v="1"/>
    <n v="0.5"/>
    <n v="0.5"/>
    <n v="8"/>
    <m/>
    <x v="0"/>
    <x v="0"/>
    <x v="0"/>
    <x v="0"/>
    <x v="0"/>
  </r>
  <r>
    <x v="1"/>
    <s v="2013/3178"/>
    <s v=""/>
    <s v=""/>
    <s v="Land at"/>
    <s v=""/>
    <s v="Marcus Terrace"/>
    <s v="SW18"/>
    <s v="2JW"/>
    <n v="525805"/>
    <n v="174424"/>
    <x v="5"/>
    <d v="2015-03-31T00:00:00"/>
    <s v=""/>
    <n v="0"/>
    <n v="4"/>
    <n v="4"/>
    <s v="Demolition of existing garages and erection of four two-storey houses with associated landscaping and parking."/>
    <s v="PF"/>
    <s v="01/07/2013"/>
    <s v="16/09/2013"/>
    <x v="0"/>
    <s v="Nil"/>
    <s v=""/>
    <s v="BF"/>
    <x v="0"/>
    <s v="n/a"/>
    <x v="1"/>
    <n v="2.4E-2"/>
    <d v="2015-03-31T00:00:00"/>
    <x v="1"/>
    <m/>
    <x v="1"/>
    <s v="P"/>
    <n v="0"/>
    <n v="0"/>
    <n v="0"/>
    <n v="0"/>
    <n v="2"/>
    <n v="1"/>
    <n v="1"/>
    <n v="0"/>
    <n v="0"/>
    <n v="0"/>
    <n v="0"/>
    <n v="0"/>
    <n v="0"/>
    <n v="0"/>
    <n v="0"/>
    <n v="0"/>
    <n v="0"/>
    <n v="0"/>
    <n v="2"/>
    <n v="1"/>
    <n v="1"/>
    <n v="0"/>
    <n v="0"/>
    <n v="0"/>
    <n v="0"/>
    <n v="0"/>
    <n v="0"/>
    <n v="0"/>
    <n v="0"/>
    <n v="0"/>
    <n v="0"/>
    <s v="Assumption"/>
    <n v="0"/>
    <n v="2"/>
    <n v="2"/>
    <n v="0"/>
    <n v="0"/>
    <n v="0"/>
    <n v="0"/>
    <n v="0"/>
    <n v="0"/>
    <n v="0"/>
    <n v="0"/>
    <n v="0"/>
    <n v="0"/>
    <n v="0"/>
    <n v="0"/>
    <n v="0"/>
    <n v="0"/>
    <n v="0"/>
    <n v="0"/>
    <n v="0"/>
    <n v="0"/>
    <n v="0"/>
    <n v="4"/>
    <n v="4"/>
    <n v="2"/>
    <n v="2"/>
    <n v="2"/>
    <m/>
    <x v="0"/>
    <x v="0"/>
    <x v="0"/>
    <x v="0"/>
    <x v="0"/>
  </r>
  <r>
    <x v="1"/>
    <s v="2013/3203"/>
    <s v=""/>
    <s v=""/>
    <s v=""/>
    <s v="29"/>
    <s v="Eckstein Road"/>
    <s v="SW11"/>
    <s v="1QE"/>
    <n v="527294"/>
    <n v="175260"/>
    <x v="2"/>
    <d v="2013-08-06T00:00:00"/>
    <s v=""/>
    <n v="1"/>
    <n v="4"/>
    <n v="3"/>
    <s v="Construction of a side to rear extension at ground floor level, rear roof extension and extension over back addition and formation of a roof terrace and installation of three rooflights to the front of the property in connection with the conversion of a d"/>
    <s v="PF"/>
    <s v="09/07/2013"/>
    <s v="11/10/2013"/>
    <x v="0"/>
    <s v="Nil"/>
    <s v=""/>
    <s v="BF"/>
    <x v="3"/>
    <s v="n/a"/>
    <x v="2"/>
    <n v="1.2999999999999999E-2"/>
    <d v="2013-08-06T00:00:00"/>
    <x v="0"/>
    <m/>
    <x v="1"/>
    <s v="P"/>
    <n v="0"/>
    <n v="0"/>
    <n v="0"/>
    <n v="1"/>
    <n v="2"/>
    <n v="0"/>
    <n v="1"/>
    <n v="0"/>
    <n v="-1"/>
    <n v="0"/>
    <n v="1"/>
    <n v="2"/>
    <n v="0"/>
    <n v="1"/>
    <n v="0"/>
    <n v="0"/>
    <n v="0"/>
    <n v="0"/>
    <n v="0"/>
    <n v="0"/>
    <n v="0"/>
    <n v="0"/>
    <n v="-1"/>
    <n v="0"/>
    <n v="0"/>
    <n v="0"/>
    <n v="0"/>
    <n v="0"/>
    <n v="0"/>
    <n v="0"/>
    <n v="0"/>
    <s v="Assumption"/>
    <n v="0"/>
    <n v="1.5"/>
    <n v="1.5"/>
    <n v="0"/>
    <n v="0"/>
    <n v="0"/>
    <n v="0"/>
    <n v="0"/>
    <n v="0"/>
    <n v="0"/>
    <n v="0"/>
    <n v="0"/>
    <n v="0"/>
    <n v="0"/>
    <n v="0"/>
    <n v="0"/>
    <n v="0"/>
    <n v="0"/>
    <n v="0"/>
    <n v="0"/>
    <n v="0"/>
    <n v="0"/>
    <n v="3"/>
    <n v="3"/>
    <n v="1.5"/>
    <n v="1.5"/>
    <n v="2"/>
    <m/>
    <x v="0"/>
    <x v="0"/>
    <x v="0"/>
    <x v="0"/>
    <x v="0"/>
  </r>
  <r>
    <x v="1"/>
    <s v="2013/3435"/>
    <s v=""/>
    <s v=""/>
    <s v=""/>
    <s v="55"/>
    <s v="Battersea Bridge Road"/>
    <s v="SW11"/>
    <s v="3AX"/>
    <n v="527191"/>
    <n v="177085"/>
    <x v="0"/>
    <d v="2013-11-20T00:00:00"/>
    <s v=""/>
    <n v="0"/>
    <n v="3"/>
    <n v="3"/>
    <s v="Determination as to whether Prior Approval is required for the proposed conversion of the upper four floors from offices (use class B1) into three residential units (use class C3)."/>
    <s v="PAG"/>
    <s v="11/07/2013"/>
    <s v="15/08/2013"/>
    <x v="0"/>
    <s v="Nil"/>
    <s v=""/>
    <s v="BF"/>
    <x v="2"/>
    <s v="n/a"/>
    <x v="6"/>
    <n v="8.0000000000000002E-3"/>
    <d v="2013-11-20T00:00:00"/>
    <x v="0"/>
    <m/>
    <x v="1"/>
    <s v="P"/>
    <m/>
    <n v="0"/>
    <n v="0"/>
    <n v="1"/>
    <n v="1"/>
    <n v="0"/>
    <n v="1"/>
    <n v="0"/>
    <n v="0"/>
    <n v="0"/>
    <n v="1"/>
    <n v="1"/>
    <n v="0"/>
    <n v="1"/>
    <n v="0"/>
    <n v="0"/>
    <n v="0"/>
    <n v="0"/>
    <n v="0"/>
    <n v="0"/>
    <n v="0"/>
    <n v="0"/>
    <n v="0"/>
    <n v="0"/>
    <n v="0"/>
    <n v="0"/>
    <n v="0"/>
    <n v="0"/>
    <n v="0"/>
    <n v="0"/>
    <n v="0"/>
    <s v="Assumption"/>
    <n v="0"/>
    <n v="1.5"/>
    <n v="1.5"/>
    <n v="0"/>
    <n v="0"/>
    <n v="0"/>
    <n v="0"/>
    <n v="0"/>
    <n v="0"/>
    <n v="0"/>
    <n v="0"/>
    <n v="0"/>
    <n v="0"/>
    <n v="0"/>
    <n v="0"/>
    <n v="0"/>
    <n v="0"/>
    <n v="0"/>
    <n v="0"/>
    <n v="0"/>
    <n v="0"/>
    <n v="0"/>
    <n v="3"/>
    <n v="3"/>
    <n v="1.5"/>
    <n v="1.5"/>
    <n v="8"/>
    <m/>
    <x v="0"/>
    <x v="0"/>
    <x v="0"/>
    <x v="0"/>
    <x v="0"/>
  </r>
  <r>
    <x v="1"/>
    <s v="2013/3666"/>
    <s v=""/>
    <s v=""/>
    <s v="and 151 Battersea Rise"/>
    <s v="125-126"/>
    <s v="Bolingbroke Grove"/>
    <s v="SW11"/>
    <s v="1DA"/>
    <n v="527138"/>
    <n v="174982"/>
    <x v="2"/>
    <d v="2014-04-04T00:00:00"/>
    <s v=""/>
    <n v="0"/>
    <n v="7"/>
    <n v="7"/>
    <s v="Application for determination of whether prior approval is required for change of use from offices to 2 x studio apartments, 3 x 1 bed apartments and 2 x 2 bed apartments."/>
    <s v="PAG"/>
    <s v="18/07/2013"/>
    <s v="12/09/2013"/>
    <x v="0"/>
    <s v="Nil"/>
    <s v=""/>
    <s v="BF"/>
    <x v="2"/>
    <s v="n/a"/>
    <x v="6"/>
    <n v="5.8999999999999997E-2"/>
    <d v="2014-04-04T00:00:00"/>
    <x v="1"/>
    <m/>
    <x v="1"/>
    <s v="P"/>
    <n v="0"/>
    <n v="0"/>
    <n v="0"/>
    <n v="2"/>
    <n v="3"/>
    <n v="2"/>
    <n v="0"/>
    <n v="0"/>
    <n v="0"/>
    <n v="0"/>
    <n v="2"/>
    <n v="3"/>
    <n v="2"/>
    <n v="0"/>
    <n v="0"/>
    <n v="0"/>
    <n v="0"/>
    <n v="0"/>
    <n v="0"/>
    <n v="0"/>
    <n v="0"/>
    <n v="0"/>
    <n v="0"/>
    <n v="0"/>
    <n v="0"/>
    <n v="0"/>
    <n v="0"/>
    <n v="0"/>
    <n v="0"/>
    <n v="0"/>
    <n v="0"/>
    <s v="Assumption"/>
    <n v="0"/>
    <n v="3.5"/>
    <n v="3.5"/>
    <n v="0"/>
    <n v="0"/>
    <n v="0"/>
    <n v="0"/>
    <n v="0"/>
    <n v="0"/>
    <n v="0"/>
    <n v="0"/>
    <n v="0"/>
    <n v="0"/>
    <n v="0"/>
    <n v="0"/>
    <n v="0"/>
    <n v="0"/>
    <n v="0"/>
    <n v="0"/>
    <n v="0"/>
    <n v="0"/>
    <n v="0"/>
    <n v="7"/>
    <n v="7"/>
    <n v="3.5"/>
    <n v="3.5"/>
    <n v="8"/>
    <m/>
    <x v="0"/>
    <x v="0"/>
    <x v="0"/>
    <x v="0"/>
    <x v="0"/>
  </r>
  <r>
    <x v="1"/>
    <s v="2013/3776"/>
    <s v=""/>
    <s v=""/>
    <s v=""/>
    <s v="48"/>
    <s v="Western Lane"/>
    <s v="SW12"/>
    <s v="8JS"/>
    <n v="528124"/>
    <n v="173950"/>
    <x v="7"/>
    <d v="2014-02-11T00:00:00"/>
    <s v=""/>
    <n v="0"/>
    <n v="1"/>
    <n v="1"/>
    <s v="Alterations in connection with proposed change of use from an office unit (class B1) into a two-bedroom residential unit."/>
    <s v="PF"/>
    <s v="31/07/2013"/>
    <s v="25/09/2013"/>
    <x v="0"/>
    <s v="Nil"/>
    <s v=""/>
    <s v="BF"/>
    <x v="2"/>
    <s v="n/a"/>
    <x v="6"/>
    <n v="0.01"/>
    <d v="2014-02-11T00:00:00"/>
    <x v="0"/>
    <m/>
    <x v="1"/>
    <s v="P"/>
    <n v="0"/>
    <n v="0"/>
    <n v="0"/>
    <n v="0"/>
    <n v="0"/>
    <n v="1"/>
    <n v="0"/>
    <n v="0"/>
    <n v="0"/>
    <n v="0"/>
    <n v="0"/>
    <n v="0"/>
    <n v="0"/>
    <n v="0"/>
    <n v="0"/>
    <n v="0"/>
    <n v="0"/>
    <n v="0"/>
    <n v="0"/>
    <n v="1"/>
    <n v="0"/>
    <n v="0"/>
    <n v="0"/>
    <n v="0"/>
    <n v="0"/>
    <n v="0"/>
    <n v="0"/>
    <n v="0"/>
    <n v="0"/>
    <n v="0"/>
    <n v="0"/>
    <s v="Assumption"/>
    <n v="0"/>
    <n v="0.5"/>
    <n v="0.5"/>
    <n v="0"/>
    <n v="0"/>
    <n v="0"/>
    <n v="0"/>
    <n v="0"/>
    <n v="0"/>
    <n v="0"/>
    <n v="0"/>
    <n v="0"/>
    <n v="0"/>
    <n v="0"/>
    <n v="0"/>
    <n v="0"/>
    <n v="0"/>
    <n v="0"/>
    <n v="0"/>
    <n v="0"/>
    <n v="0"/>
    <n v="0"/>
    <n v="1"/>
    <n v="1"/>
    <n v="0.5"/>
    <n v="0.5"/>
    <n v="8"/>
    <m/>
    <x v="0"/>
    <x v="0"/>
    <x v="0"/>
    <x v="0"/>
    <x v="0"/>
  </r>
  <r>
    <x v="1"/>
    <s v="2013/3860"/>
    <s v=""/>
    <s v=""/>
    <s v="Battersea Methodist Mission"/>
    <s v="20-22"/>
    <s v="York Road"/>
    <s v="SW18"/>
    <s v="3QE"/>
    <n v="526988"/>
    <n v="176162"/>
    <x v="0"/>
    <d v="2015-03-31T00:00:00"/>
    <s v=""/>
    <n v="0"/>
    <n v="6"/>
    <n v="6"/>
    <s v="Change of use of 300sqm of existing office on the first, second and third floor of Battersea Mission to form six residential units.(Class C3)"/>
    <s v="PAG"/>
    <s v="05/08/2013"/>
    <s v="26/09/2013"/>
    <x v="0"/>
    <s v="Nil"/>
    <s v=""/>
    <s v="BF"/>
    <x v="2"/>
    <s v="n/a"/>
    <x v="6"/>
    <n v="3.6999999999999998E-2"/>
    <d v="2015-03-31T00:00:00"/>
    <x v="1"/>
    <m/>
    <x v="1"/>
    <s v="P"/>
    <n v="0"/>
    <n v="0"/>
    <n v="0"/>
    <n v="0"/>
    <n v="6"/>
    <n v="0"/>
    <n v="0"/>
    <n v="0"/>
    <n v="0"/>
    <n v="0"/>
    <n v="0"/>
    <n v="6"/>
    <n v="0"/>
    <n v="0"/>
    <n v="0"/>
    <n v="0"/>
    <n v="0"/>
    <n v="0"/>
    <n v="0"/>
    <n v="0"/>
    <n v="0"/>
    <n v="0"/>
    <n v="0"/>
    <n v="0"/>
    <n v="0"/>
    <n v="0"/>
    <n v="0"/>
    <n v="0"/>
    <n v="0"/>
    <n v="0"/>
    <n v="0"/>
    <s v="Assumption"/>
    <n v="0"/>
    <n v="3"/>
    <n v="3"/>
    <n v="0"/>
    <n v="0"/>
    <n v="0"/>
    <n v="0"/>
    <n v="0"/>
    <n v="0"/>
    <n v="0"/>
    <n v="0"/>
    <n v="0"/>
    <n v="0"/>
    <n v="0"/>
    <n v="0"/>
    <n v="0"/>
    <n v="0"/>
    <n v="0"/>
    <n v="0"/>
    <n v="0"/>
    <n v="0"/>
    <n v="0"/>
    <n v="6"/>
    <n v="6"/>
    <n v="3"/>
    <n v="3"/>
    <n v="8"/>
    <m/>
    <x v="0"/>
    <x v="0"/>
    <x v="0"/>
    <x v="0"/>
    <x v="0"/>
  </r>
  <r>
    <x v="1"/>
    <s v="2013/3974"/>
    <s v=""/>
    <s v=""/>
    <s v=""/>
    <s v="1"/>
    <s v="Rotherwood Road"/>
    <s v="SW15"/>
    <s v="1LA"/>
    <n v="523595"/>
    <n v="175857"/>
    <x v="13"/>
    <d v="2014-03-31T00:00:00"/>
    <s v=""/>
    <n v="2"/>
    <n v="1"/>
    <n v="-1"/>
    <s v="Conversion of property from two non-contained flats to single family dwelling house."/>
    <s v="PF"/>
    <s v="06/08/2013"/>
    <s v="30/09/2013"/>
    <x v="0"/>
    <s v="Nil"/>
    <s v=""/>
    <s v="BF"/>
    <x v="1"/>
    <s v="n/a"/>
    <x v="5"/>
    <n v="1.2E-2"/>
    <d v="2014-03-31T00:00:00"/>
    <x v="0"/>
    <m/>
    <x v="1"/>
    <s v="P"/>
    <n v="0"/>
    <n v="0"/>
    <n v="0"/>
    <n v="0"/>
    <n v="-2"/>
    <n v="0"/>
    <n v="0"/>
    <n v="1"/>
    <n v="0"/>
    <n v="0"/>
    <n v="0"/>
    <n v="-2"/>
    <n v="0"/>
    <n v="0"/>
    <n v="0"/>
    <n v="0"/>
    <n v="0"/>
    <n v="0"/>
    <n v="0"/>
    <n v="0"/>
    <n v="0"/>
    <n v="1"/>
    <n v="0"/>
    <n v="0"/>
    <n v="0"/>
    <n v="0"/>
    <n v="0"/>
    <n v="0"/>
    <n v="0"/>
    <n v="0"/>
    <n v="0"/>
    <s v="Assumption"/>
    <n v="0"/>
    <n v="-0.5"/>
    <n v="-0.5"/>
    <n v="0"/>
    <n v="0"/>
    <n v="0"/>
    <n v="0"/>
    <n v="0"/>
    <n v="0"/>
    <n v="0"/>
    <n v="0"/>
    <n v="0"/>
    <n v="0"/>
    <n v="0"/>
    <n v="0"/>
    <n v="0"/>
    <n v="0"/>
    <n v="0"/>
    <n v="0"/>
    <n v="0"/>
    <n v="0"/>
    <n v="0"/>
    <n v="-1"/>
    <n v="-1"/>
    <n v="-0.5"/>
    <n v="-0.5"/>
    <n v="8"/>
    <m/>
    <x v="0"/>
    <x v="0"/>
    <x v="0"/>
    <x v="0"/>
    <x v="0"/>
  </r>
  <r>
    <x v="1"/>
    <s v="2013/4224"/>
    <s v=""/>
    <s v=""/>
    <s v=""/>
    <s v="153"/>
    <s v="Mitcham Lane"/>
    <s v="SW16"/>
    <s v="6NA"/>
    <n v="529206"/>
    <n v="170921"/>
    <x v="4"/>
    <d v="2013-05-15T00:00:00"/>
    <s v=""/>
    <n v="1"/>
    <n v="3"/>
    <n v="2"/>
    <s v="Construction of a single-storey rear extension in connection with the conversion from single dwellinghouse into 3 self contained flats, (3 bedroom flat to ground floor, 1 bedroom flats to first and second floors)"/>
    <s v="PF"/>
    <s v="16/08/2013"/>
    <s v="11/10/2013"/>
    <x v="0"/>
    <s v="Nil"/>
    <s v=""/>
    <s v="BF"/>
    <x v="3"/>
    <s v="n/a"/>
    <x v="2"/>
    <n v="3.4000000000000002E-2"/>
    <d v="2013-05-15T00:00:00"/>
    <x v="0"/>
    <m/>
    <x v="1"/>
    <s v="P"/>
    <n v="0"/>
    <n v="0"/>
    <n v="0"/>
    <n v="0"/>
    <n v="1"/>
    <n v="2"/>
    <n v="0"/>
    <n v="0"/>
    <n v="-1"/>
    <n v="0"/>
    <n v="0"/>
    <n v="1"/>
    <n v="2"/>
    <n v="0"/>
    <n v="0"/>
    <n v="0"/>
    <n v="0"/>
    <n v="0"/>
    <n v="0"/>
    <n v="0"/>
    <n v="0"/>
    <n v="0"/>
    <n v="-1"/>
    <n v="0"/>
    <n v="0"/>
    <n v="0"/>
    <n v="0"/>
    <n v="0"/>
    <n v="0"/>
    <n v="0"/>
    <n v="0"/>
    <s v="Assumption"/>
    <n v="0"/>
    <n v="1"/>
    <n v="1"/>
    <n v="0"/>
    <n v="0"/>
    <n v="0"/>
    <n v="0"/>
    <n v="0"/>
    <n v="0"/>
    <n v="0"/>
    <n v="0"/>
    <n v="0"/>
    <n v="0"/>
    <n v="0"/>
    <n v="0"/>
    <n v="0"/>
    <n v="0"/>
    <n v="0"/>
    <n v="0"/>
    <n v="0"/>
    <n v="0"/>
    <n v="0"/>
    <n v="2"/>
    <n v="2"/>
    <n v="1"/>
    <n v="1"/>
    <n v="2"/>
    <m/>
    <x v="0"/>
    <x v="0"/>
    <x v="0"/>
    <x v="0"/>
    <x v="0"/>
  </r>
  <r>
    <x v="1"/>
    <s v="2013/4226"/>
    <s v=""/>
    <s v=""/>
    <s v="The Royal Oak"/>
    <s v="135"/>
    <s v="East Hill"/>
    <s v="SW18"/>
    <s v="2QB"/>
    <n v="525918"/>
    <n v="174651"/>
    <x v="5"/>
    <d v="2014-02-28T00:00:00"/>
    <s v=""/>
    <n v="0"/>
    <n v="1"/>
    <n v="1"/>
    <s v="External alterations in connection with conversion of ground and basement into a self-contained one bedroom flat with refuse and cycle provision."/>
    <s v="PF"/>
    <s v="09/09/2013"/>
    <s v="04/11/2013"/>
    <x v="0"/>
    <s v="Nil"/>
    <s v=""/>
    <s v="BF"/>
    <x v="2"/>
    <s v="n/a"/>
    <x v="9"/>
    <n v="4.0000000000000001E-3"/>
    <d v="2014-02-28T00:00:00"/>
    <x v="0"/>
    <m/>
    <x v="1"/>
    <s v="P"/>
    <m/>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3/4456"/>
    <s v=""/>
    <s v=""/>
    <s v=""/>
    <s v="14"/>
    <s v="Hardwicks Square"/>
    <s v="SW18"/>
    <s v="4JB"/>
    <n v="525420"/>
    <n v="174645"/>
    <x v="3"/>
    <d v="2014-01-09T00:00:00"/>
    <s v=""/>
    <n v="0"/>
    <n v="1"/>
    <n v="1"/>
    <s v="Change of use of ancillary basement accommodation (A1) and first floor office (B1) to three-bedroom flat, with ancillary accommodation within the basement (C3), including two new projecting windows in rear elevation."/>
    <s v="PF"/>
    <s v="17/10/2013"/>
    <s v="25/11/2013"/>
    <x v="0"/>
    <s v="Nil"/>
    <s v=""/>
    <s v="BF"/>
    <x v="2"/>
    <s v="n/a"/>
    <x v="6"/>
    <n v="4.0000000000000001E-3"/>
    <d v="2014-01-09T00:00:00"/>
    <x v="0"/>
    <m/>
    <x v="1"/>
    <s v="P"/>
    <n v="0"/>
    <n v="0"/>
    <n v="0"/>
    <n v="0"/>
    <n v="0"/>
    <n v="0"/>
    <n v="1"/>
    <n v="0"/>
    <n v="0"/>
    <n v="0"/>
    <n v="0"/>
    <n v="0"/>
    <n v="0"/>
    <n v="1"/>
    <n v="0"/>
    <n v="0"/>
    <n v="0"/>
    <n v="0"/>
    <n v="0"/>
    <n v="0"/>
    <n v="0"/>
    <n v="0"/>
    <n v="0"/>
    <n v="0"/>
    <n v="0"/>
    <n v="0"/>
    <n v="0"/>
    <n v="0"/>
    <n v="0"/>
    <n v="0"/>
    <n v="0"/>
    <s v="Assumption"/>
    <n v="0"/>
    <n v="0.5"/>
    <n v="0.5"/>
    <n v="0"/>
    <n v="0"/>
    <n v="0"/>
    <n v="0"/>
    <n v="0"/>
    <n v="0"/>
    <n v="0"/>
    <n v="0"/>
    <n v="0"/>
    <n v="0"/>
    <n v="0"/>
    <n v="0"/>
    <n v="0"/>
    <n v="0"/>
    <n v="0"/>
    <n v="0"/>
    <n v="0"/>
    <n v="0"/>
    <n v="0"/>
    <n v="1"/>
    <n v="1"/>
    <n v="0.5"/>
    <n v="0.5"/>
    <n v="8"/>
    <m/>
    <x v="5"/>
    <x v="0"/>
    <x v="1"/>
    <x v="0"/>
    <x v="0"/>
  </r>
  <r>
    <x v="1"/>
    <s v="2013/4462"/>
    <s v=""/>
    <s v=""/>
    <s v=""/>
    <s v="111"/>
    <s v="Upper Richmond Road"/>
    <s v="SW15"/>
    <s v="2TJ"/>
    <n v="524179"/>
    <n v="174939"/>
    <x v="8"/>
    <d v="2015-03-31T00:00:00"/>
    <s v=""/>
    <n v="0"/>
    <n v="37"/>
    <n v="37"/>
    <s v="Demolition of existing building. Erection of up to 11-storey building (41.9m) comprising of 37 residential units (Class C3); 1204 sq. m of flexible commercial floorspace (Class A1, A2, A3 and B1) at ground and first floor levels together with basement car"/>
    <s v="PFLA"/>
    <s v="30/08/2013"/>
    <s v="15/05/2014"/>
    <x v="0"/>
    <s v="Nil"/>
    <s v=""/>
    <s v="BF"/>
    <x v="0"/>
    <s v="NB"/>
    <x v="0"/>
    <n v="7.0999999999999994E-2"/>
    <d v="2015-03-31T00:00:00"/>
    <x v="1"/>
    <m/>
    <x v="1"/>
    <s v="P"/>
    <n v="0"/>
    <n v="4"/>
    <n v="37"/>
    <n v="0"/>
    <n v="7"/>
    <n v="27"/>
    <n v="3"/>
    <n v="0"/>
    <n v="0"/>
    <n v="0"/>
    <n v="0"/>
    <n v="7"/>
    <n v="27"/>
    <n v="3"/>
    <n v="0"/>
    <n v="0"/>
    <n v="0"/>
    <n v="0"/>
    <n v="0"/>
    <n v="0"/>
    <n v="0"/>
    <n v="0"/>
    <n v="0"/>
    <n v="0"/>
    <n v="0"/>
    <n v="0"/>
    <n v="0"/>
    <n v="0"/>
    <n v="0"/>
    <n v="0"/>
    <n v="0"/>
    <s v="Assumption"/>
    <n v="0"/>
    <n v="0"/>
    <n v="9.25"/>
    <n v="9.25"/>
    <n v="9.25"/>
    <n v="9.25"/>
    <n v="0"/>
    <n v="0"/>
    <n v="0"/>
    <n v="0"/>
    <n v="0"/>
    <n v="0"/>
    <n v="0"/>
    <n v="0"/>
    <n v="0"/>
    <n v="0"/>
    <n v="0"/>
    <n v="0"/>
    <n v="0"/>
    <n v="0"/>
    <n v="0"/>
    <n v="0"/>
    <n v="37"/>
    <n v="37"/>
    <n v="37"/>
    <n v="37"/>
    <n v="3"/>
    <m/>
    <x v="2"/>
    <x v="0"/>
    <x v="0"/>
    <x v="0"/>
    <x v="0"/>
  </r>
  <r>
    <x v="1"/>
    <s v="2013/4692"/>
    <s v=""/>
    <s v=""/>
    <s v=""/>
    <s v="169"/>
    <s v="Upper tooting Road"/>
    <s v="SW17"/>
    <s v="7TJ"/>
    <n v="527726"/>
    <n v="171885"/>
    <x v="10"/>
    <d v="2014-01-07T00:00:00"/>
    <s v=""/>
    <n v="0"/>
    <n v="3"/>
    <n v="3"/>
    <s v="Formation of a dormer to the rear roof, installation of a replacement window on flank elevation of rear addition, installation of a rooflight and internal alterations all in connection with the formation of three self-contained units (1 X 2 - bedroom, &amp; t"/>
    <s v="PF"/>
    <s v="13/09/2013"/>
    <s v="08/11/2013"/>
    <x v="0"/>
    <s v="Nil"/>
    <s v=""/>
    <s v="BF"/>
    <x v="3"/>
    <s v="n/a"/>
    <x v="1"/>
    <n v="1.2E-2"/>
    <d v="2014-01-07T00:00:00"/>
    <x v="0"/>
    <m/>
    <x v="1"/>
    <s v="P"/>
    <n v="0"/>
    <n v="0"/>
    <n v="0"/>
    <n v="2"/>
    <n v="0"/>
    <n v="1"/>
    <n v="0"/>
    <n v="0"/>
    <n v="0"/>
    <n v="0"/>
    <n v="2"/>
    <n v="0"/>
    <n v="1"/>
    <n v="0"/>
    <n v="0"/>
    <n v="0"/>
    <n v="0"/>
    <n v="0"/>
    <n v="0"/>
    <n v="0"/>
    <n v="0"/>
    <n v="0"/>
    <n v="0"/>
    <n v="0"/>
    <n v="0"/>
    <n v="0"/>
    <n v="0"/>
    <n v="0"/>
    <n v="0"/>
    <n v="0"/>
    <n v="0"/>
    <s v="Assumption"/>
    <n v="0"/>
    <n v="1.5"/>
    <n v="1.5"/>
    <n v="0"/>
    <n v="0"/>
    <n v="0"/>
    <n v="0"/>
    <n v="0"/>
    <n v="0"/>
    <n v="0"/>
    <n v="0"/>
    <n v="0"/>
    <n v="0"/>
    <n v="0"/>
    <n v="0"/>
    <n v="0"/>
    <n v="0"/>
    <n v="0"/>
    <n v="0"/>
    <n v="0"/>
    <n v="0"/>
    <n v="0"/>
    <n v="3"/>
    <n v="3"/>
    <n v="1.5"/>
    <n v="1.5"/>
    <n v="2"/>
    <s v="Y"/>
    <x v="1"/>
    <x v="0"/>
    <x v="0"/>
    <x v="0"/>
    <x v="0"/>
  </r>
  <r>
    <x v="1"/>
    <s v="2013/4946"/>
    <s v=""/>
    <s v=""/>
    <s v=""/>
    <s v="4-8"/>
    <s v="Hafer Road"/>
    <s v="SW11"/>
    <s v="1HF"/>
    <n v="527558"/>
    <n v="175190"/>
    <x v="2"/>
    <d v="2015-03-31T00:00:00"/>
    <s v=""/>
    <n v="8"/>
    <n v="16"/>
    <n v="8"/>
    <s v="Demolition of existing residential block and redevelopment of the site through the erection of a four storey building (plus basement level) comprising 16 x residential self-contained flats and maisonettes with private amenity space, cycle storage and plan"/>
    <s v="PFLA"/>
    <s v="15/10/2013"/>
    <s v="22/07/2014"/>
    <x v="0"/>
    <s v="Nil"/>
    <s v=""/>
    <s v="BF"/>
    <x v="0"/>
    <s v="NB"/>
    <x v="0"/>
    <n v="7.6999999999999999E-2"/>
    <d v="2015-03-31T00:00:00"/>
    <x v="1"/>
    <m/>
    <x v="1"/>
    <s v="P"/>
    <n v="0"/>
    <n v="2"/>
    <n v="16"/>
    <n v="0"/>
    <n v="-3"/>
    <n v="11"/>
    <n v="-2"/>
    <n v="2"/>
    <n v="0"/>
    <n v="0"/>
    <n v="0"/>
    <n v="-3"/>
    <n v="11"/>
    <n v="-2"/>
    <n v="2"/>
    <n v="0"/>
    <n v="0"/>
    <n v="0"/>
    <n v="0"/>
    <n v="0"/>
    <n v="0"/>
    <n v="0"/>
    <n v="0"/>
    <n v="0"/>
    <n v="0"/>
    <n v="0"/>
    <n v="0"/>
    <n v="0"/>
    <n v="0"/>
    <n v="0"/>
    <n v="0"/>
    <s v="Assumption"/>
    <n v="0"/>
    <n v="4"/>
    <n v="4"/>
    <n v="0"/>
    <n v="0"/>
    <n v="0"/>
    <n v="0"/>
    <n v="0"/>
    <n v="0"/>
    <n v="0"/>
    <n v="0"/>
    <n v="0"/>
    <n v="0"/>
    <n v="0"/>
    <n v="0"/>
    <n v="0"/>
    <n v="0"/>
    <n v="0"/>
    <n v="0"/>
    <n v="0"/>
    <n v="0"/>
    <n v="0"/>
    <n v="8"/>
    <n v="8"/>
    <n v="4"/>
    <n v="4"/>
    <n v="2"/>
    <m/>
    <x v="0"/>
    <x v="0"/>
    <x v="0"/>
    <x v="0"/>
    <x v="0"/>
  </r>
  <r>
    <x v="1"/>
    <s v="2013/4965"/>
    <s v="40 Balham Hill/53 Oldridge Road"/>
    <s v=""/>
    <s v="and 53 Oldridge Road"/>
    <s v="40"/>
    <s v="Balham Hill"/>
    <s v="SW12"/>
    <s v="9EL"/>
    <n v="528747"/>
    <n v="173805"/>
    <x v="9"/>
    <d v="2014-03-28T00:00:00"/>
    <s v=""/>
    <n v="0"/>
    <n v="15"/>
    <n v="15"/>
    <s v="Construction of a five-storey building along Balham Hill and Oldridge Road to provide 52 flats (1, 2 and 3 -bedroom) with ground floor commercial floorspace (408sqm of Class A1, Class A2) and community floorspace (69 sqm, Class D1); two disabled parking s"/>
    <s v="PFLA"/>
    <s v="27/09/2013"/>
    <s v="19/03/2014"/>
    <x v="0"/>
    <s v="Nil"/>
    <s v=""/>
    <s v="BF"/>
    <x v="0"/>
    <s v="NB"/>
    <x v="0"/>
    <n v="0.01"/>
    <d v="2014-03-28T00:00:00"/>
    <x v="0"/>
    <m/>
    <x v="0"/>
    <s v="HASO"/>
    <n v="0"/>
    <n v="2"/>
    <n v="15"/>
    <n v="0"/>
    <n v="3"/>
    <n v="11"/>
    <n v="1"/>
    <n v="0"/>
    <n v="0"/>
    <n v="0"/>
    <n v="0"/>
    <n v="3"/>
    <n v="11"/>
    <n v="1"/>
    <n v="0"/>
    <n v="0"/>
    <n v="0"/>
    <n v="0"/>
    <n v="0"/>
    <n v="0"/>
    <n v="0"/>
    <n v="0"/>
    <n v="0"/>
    <n v="0"/>
    <n v="0"/>
    <n v="0"/>
    <n v="0"/>
    <n v="0"/>
    <n v="0"/>
    <n v="0"/>
    <n v="0"/>
    <s v="Assumption"/>
    <n v="0"/>
    <n v="7.5"/>
    <n v="7.5"/>
    <n v="0"/>
    <n v="0"/>
    <n v="0"/>
    <n v="0"/>
    <n v="0"/>
    <n v="0"/>
    <n v="0"/>
    <n v="0"/>
    <n v="0"/>
    <n v="0"/>
    <n v="0"/>
    <n v="0"/>
    <n v="0"/>
    <n v="0"/>
    <n v="0"/>
    <n v="0"/>
    <n v="0"/>
    <n v="0"/>
    <n v="0"/>
    <n v="15"/>
    <n v="15"/>
    <n v="7.5"/>
    <n v="7.5"/>
    <n v="2"/>
    <m/>
    <x v="0"/>
    <x v="0"/>
    <x v="0"/>
    <x v="0"/>
    <x v="0"/>
  </r>
  <r>
    <x v="1"/>
    <s v="2013/4965"/>
    <s v="40 Balham Hill/53 Oldridge Road"/>
    <s v=""/>
    <s v="and 53 Oldridge Road"/>
    <s v="40"/>
    <s v="Balham Hill"/>
    <s v="SW12"/>
    <s v="9EL"/>
    <n v="528747"/>
    <n v="173805"/>
    <x v="9"/>
    <d v="2014-03-28T00:00:00"/>
    <s v=""/>
    <n v="0"/>
    <n v="37"/>
    <n v="37"/>
    <s v="Construction of a five-storey building along Balham Hill and Oldridge Road to provide 52 flats (1, 2 and 3 -bedroom) with ground floor commercial floorspace (408sqm of Class A1, Class A2) and community floorspace (69 sqm, Class D1); two disabled parking s"/>
    <s v="PFLA"/>
    <s v="27/09/2013"/>
    <s v="19/03/2014"/>
    <x v="0"/>
    <s v="Nil"/>
    <s v=""/>
    <s v="BF"/>
    <x v="0"/>
    <s v="NB"/>
    <x v="0"/>
    <n v="0.17"/>
    <d v="2014-03-28T00:00:00"/>
    <x v="0"/>
    <m/>
    <x v="1"/>
    <s v="P"/>
    <n v="0"/>
    <n v="3"/>
    <n v="37"/>
    <n v="0"/>
    <n v="6"/>
    <n v="29"/>
    <n v="2"/>
    <n v="0"/>
    <n v="0"/>
    <n v="0"/>
    <n v="0"/>
    <n v="6"/>
    <n v="29"/>
    <n v="2"/>
    <n v="0"/>
    <n v="0"/>
    <n v="0"/>
    <n v="0"/>
    <n v="0"/>
    <n v="0"/>
    <n v="0"/>
    <n v="0"/>
    <n v="0"/>
    <n v="0"/>
    <n v="0"/>
    <n v="0"/>
    <n v="0"/>
    <n v="0"/>
    <n v="0"/>
    <n v="0"/>
    <n v="0"/>
    <s v="Housing Department"/>
    <n v="0"/>
    <n v="0"/>
    <n v="37"/>
    <n v="0"/>
    <n v="0"/>
    <n v="0"/>
    <n v="0"/>
    <n v="0"/>
    <n v="0"/>
    <n v="0"/>
    <n v="0"/>
    <n v="0"/>
    <n v="0"/>
    <n v="0"/>
    <n v="0"/>
    <n v="0"/>
    <n v="0"/>
    <n v="0"/>
    <n v="0"/>
    <n v="0"/>
    <n v="0"/>
    <n v="0"/>
    <n v="37"/>
    <n v="37"/>
    <n v="37"/>
    <n v="37"/>
    <n v="3"/>
    <m/>
    <x v="0"/>
    <x v="0"/>
    <x v="0"/>
    <x v="0"/>
    <x v="0"/>
  </r>
  <r>
    <x v="1"/>
    <s v="2013/5223"/>
    <s v=""/>
    <s v=""/>
    <s v="Richardson Evans Memorial Playing Fields"/>
    <s v=""/>
    <s v="Roehampton Vale"/>
    <s v="SW15"/>
    <s v=""/>
    <n v="521743"/>
    <n v="172550"/>
    <x v="19"/>
    <d v="2014-02-21T00:00:00"/>
    <s v=""/>
    <n v="0"/>
    <n v="1"/>
    <n v="1"/>
    <s v="Erection of two dormer windows, and installation of a window in the existing gable in connection with the formation of a studio flat in the existing roof space."/>
    <s v="PF"/>
    <s v="14/10/2013"/>
    <s v="10/12/2013"/>
    <x v="0"/>
    <s v="Nil"/>
    <s v=""/>
    <s v="BF"/>
    <x v="0"/>
    <s v="n/a"/>
    <x v="1"/>
    <n v="2E-3"/>
    <d v="2014-02-21T00:00:00"/>
    <x v="0"/>
    <m/>
    <x v="1"/>
    <s v="P"/>
    <m/>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3/5324"/>
    <s v=""/>
    <s v=""/>
    <s v=""/>
    <s v="158"/>
    <s v="Ramsden Road"/>
    <s v="SW12"/>
    <s v="8RE"/>
    <n v="528317"/>
    <n v="173901"/>
    <x v="9"/>
    <d v="2014-03-31T00:00:00"/>
    <s v=""/>
    <n v="2"/>
    <n v="1"/>
    <n v="-1"/>
    <s v="Change of use from two flats to one house, including construction of single storey rear extension."/>
    <s v="PF"/>
    <s v="23/10/2013"/>
    <s v="21/01/2014"/>
    <x v="0"/>
    <s v="Nil"/>
    <s v=""/>
    <s v="BF"/>
    <x v="3"/>
    <s v="n/a"/>
    <x v="5"/>
    <n v="2.8000000000000001E-2"/>
    <d v="2014-03-31T00:00:00"/>
    <x v="0"/>
    <m/>
    <x v="1"/>
    <s v="P"/>
    <n v="0"/>
    <n v="0"/>
    <n v="0"/>
    <n v="0"/>
    <n v="-1"/>
    <n v="0"/>
    <n v="-1"/>
    <n v="0"/>
    <n v="1"/>
    <n v="0"/>
    <n v="0"/>
    <n v="-1"/>
    <n v="0"/>
    <n v="-1"/>
    <n v="0"/>
    <n v="0"/>
    <n v="0"/>
    <n v="0"/>
    <n v="0"/>
    <n v="0"/>
    <n v="0"/>
    <n v="0"/>
    <n v="1"/>
    <n v="0"/>
    <n v="0"/>
    <n v="0"/>
    <n v="0"/>
    <n v="0"/>
    <n v="0"/>
    <n v="0"/>
    <n v="0"/>
    <s v="Assumption"/>
    <n v="0"/>
    <n v="-0.5"/>
    <n v="-0.5"/>
    <n v="0"/>
    <n v="0"/>
    <n v="0"/>
    <n v="0"/>
    <n v="0"/>
    <n v="0"/>
    <n v="0"/>
    <n v="0"/>
    <n v="0"/>
    <n v="0"/>
    <n v="0"/>
    <n v="0"/>
    <n v="0"/>
    <n v="0"/>
    <n v="0"/>
    <n v="0"/>
    <n v="0"/>
    <n v="0"/>
    <n v="0"/>
    <n v="-1"/>
    <n v="-1"/>
    <n v="-0.5"/>
    <n v="-0.5"/>
    <n v="2"/>
    <m/>
    <x v="0"/>
    <x v="0"/>
    <x v="0"/>
    <x v="0"/>
    <x v="0"/>
  </r>
  <r>
    <x v="1"/>
    <s v="2013/5369"/>
    <s v=""/>
    <s v=""/>
    <s v="First floor Regent House, Oyster Wharf"/>
    <s v="16-18"/>
    <s v="Lombard Road"/>
    <s v="SW11"/>
    <s v="3RB"/>
    <n v="526668"/>
    <n v="176335"/>
    <x v="0"/>
    <d v="2014-06-05T00:00:00"/>
    <s v=""/>
    <n v="0"/>
    <n v="8"/>
    <n v="8"/>
    <s v="Notification of whether the Council's prior approval is required for the change of use of 644 sq.m. of class B1(a) offices on the first floor of Regent House to 8 class C3 residential units, comprising 1x 3 bedroom; 1 x 2 bedroom; 5 x 1 bedroom and 1 x st"/>
    <s v="PAG"/>
    <s v="28/10/2013"/>
    <s v="10/12/2013"/>
    <x v="0"/>
    <s v="Nil"/>
    <s v=""/>
    <s v="BF"/>
    <x v="2"/>
    <s v="n/a"/>
    <x v="6"/>
    <n v="1.7000000000000001E-2"/>
    <d v="2014-06-05T00:00:00"/>
    <x v="1"/>
    <m/>
    <x v="1"/>
    <s v="P"/>
    <m/>
    <n v="0"/>
    <n v="0"/>
    <n v="1"/>
    <n v="5"/>
    <n v="1"/>
    <n v="1"/>
    <n v="0"/>
    <n v="0"/>
    <n v="0"/>
    <n v="1"/>
    <n v="5"/>
    <n v="1"/>
    <n v="1"/>
    <n v="0"/>
    <n v="0"/>
    <n v="0"/>
    <n v="0"/>
    <n v="0"/>
    <n v="0"/>
    <n v="0"/>
    <n v="0"/>
    <n v="0"/>
    <n v="0"/>
    <n v="0"/>
    <n v="0"/>
    <n v="0"/>
    <n v="0"/>
    <n v="0"/>
    <n v="0"/>
    <n v="0"/>
    <s v="Assumption"/>
    <n v="0"/>
    <n v="4"/>
    <n v="4"/>
    <n v="0"/>
    <n v="0"/>
    <n v="0"/>
    <n v="0"/>
    <n v="0"/>
    <n v="0"/>
    <n v="0"/>
    <n v="0"/>
    <n v="0"/>
    <n v="0"/>
    <n v="0"/>
    <n v="0"/>
    <n v="0"/>
    <n v="0"/>
    <n v="0"/>
    <n v="0"/>
    <n v="0"/>
    <n v="0"/>
    <n v="0"/>
    <n v="8"/>
    <n v="8"/>
    <n v="4"/>
    <n v="4"/>
    <n v="8"/>
    <m/>
    <x v="0"/>
    <x v="0"/>
    <x v="0"/>
    <x v="0"/>
    <x v="0"/>
  </r>
  <r>
    <x v="1"/>
    <s v="2013/5370"/>
    <s v=""/>
    <s v=""/>
    <s v=""/>
    <s v="1027"/>
    <s v="Garratt Lane"/>
    <s v="SW17"/>
    <s v="0LN"/>
    <n v="527278"/>
    <n v="171616"/>
    <x v="10"/>
    <d v="2014-02-06T00:00:00"/>
    <s v=""/>
    <n v="0"/>
    <n v="1"/>
    <n v="1"/>
    <s v="Change of use from offices (Class B1a) to residentail (Class C3)."/>
    <s v="PAG"/>
    <s v="21/10/2013"/>
    <s v="13/12/2013"/>
    <x v="0"/>
    <s v="Nil"/>
    <s v=""/>
    <s v="BF"/>
    <x v="2"/>
    <s v="n/a"/>
    <x v="6"/>
    <n v="4.0000000000000001E-3"/>
    <d v="2014-02-06T00:00:00"/>
    <x v="0"/>
    <m/>
    <x v="1"/>
    <s v="P"/>
    <n v="0"/>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3/5410"/>
    <s v=""/>
    <s v=""/>
    <s v=""/>
    <s v="119"/>
    <s v="Putney High Street"/>
    <s v="SW15"/>
    <s v="1SU"/>
    <n v="524025"/>
    <n v="175230"/>
    <x v="13"/>
    <d v="2014-08-19T00:00:00"/>
    <s v=""/>
    <n v="0"/>
    <n v="2"/>
    <n v="2"/>
    <s v="Conversion of existing office space into two 2-bedroom flats at first and second floor levels."/>
    <s v="PANR"/>
    <s v="29/10/2013"/>
    <s v="05/12/2013"/>
    <x v="0"/>
    <s v="Nil"/>
    <s v=""/>
    <s v="BF"/>
    <x v="2"/>
    <s v="n/a"/>
    <x v="6"/>
    <n v="1.7000000000000001E-2"/>
    <d v="2014-08-19T00:00:00"/>
    <x v="1"/>
    <m/>
    <x v="1"/>
    <s v="P"/>
    <m/>
    <n v="0"/>
    <n v="0"/>
    <n v="0"/>
    <n v="0"/>
    <n v="2"/>
    <n v="0"/>
    <n v="0"/>
    <n v="0"/>
    <n v="0"/>
    <n v="0"/>
    <n v="0"/>
    <n v="2"/>
    <n v="0"/>
    <n v="0"/>
    <n v="0"/>
    <n v="0"/>
    <n v="0"/>
    <n v="0"/>
    <n v="0"/>
    <n v="0"/>
    <n v="0"/>
    <n v="0"/>
    <n v="0"/>
    <n v="0"/>
    <n v="0"/>
    <n v="0"/>
    <n v="0"/>
    <n v="0"/>
    <n v="0"/>
    <n v="0"/>
    <s v="Assumption"/>
    <n v="0"/>
    <n v="1"/>
    <n v="1"/>
    <n v="0"/>
    <n v="0"/>
    <n v="0"/>
    <n v="0"/>
    <n v="0"/>
    <n v="0"/>
    <n v="0"/>
    <n v="0"/>
    <n v="0"/>
    <n v="0"/>
    <n v="0"/>
    <n v="0"/>
    <n v="0"/>
    <n v="0"/>
    <n v="0"/>
    <n v="0"/>
    <n v="0"/>
    <n v="0"/>
    <n v="0"/>
    <n v="2"/>
    <n v="2"/>
    <n v="1"/>
    <n v="1"/>
    <n v="8"/>
    <m/>
    <x v="2"/>
    <x v="0"/>
    <x v="0"/>
    <x v="0"/>
    <x v="0"/>
  </r>
  <r>
    <x v="1"/>
    <s v="2013/5478"/>
    <s v=""/>
    <s v=""/>
    <s v=""/>
    <s v="252A"/>
    <s v="Battersea Park Road"/>
    <s v="SW11"/>
    <s v="3BP"/>
    <n v="527468"/>
    <n v="176393"/>
    <x v="0"/>
    <d v="2015-03-31T00:00:00"/>
    <s v=""/>
    <n v="1"/>
    <n v="2"/>
    <n v="1"/>
    <s v="Construction of front and rear roof extension to create additional storey of accommodation, and construction of first floor rear extension to create a 2-bedroom flat on the 2nd and 3rd floor and a 1-bedroom flat on the 1st floor."/>
    <s v="PF"/>
    <s v="04/11/2013"/>
    <s v="21/01/2014"/>
    <x v="0"/>
    <s v="Nil"/>
    <s v=""/>
    <s v="BF"/>
    <x v="3"/>
    <s v="n/a"/>
    <x v="3"/>
    <n v="6.0000000000000001E-3"/>
    <d v="2015-03-31T00:00:00"/>
    <x v="1"/>
    <m/>
    <x v="1"/>
    <s v="P"/>
    <n v="0"/>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3/5581"/>
    <s v=""/>
    <s v=""/>
    <s v="Garages/land rear of"/>
    <s v="188"/>
    <s v="West Hill"/>
    <s v="SW15"/>
    <s v="3SH"/>
    <n v="524037"/>
    <n v="174095"/>
    <x v="8"/>
    <d v="2015-03-31T00:00:00"/>
    <s v=""/>
    <n v="0"/>
    <n v="1"/>
    <n v="1"/>
    <s v="Demolition of existing garages and erection of a single-storey dwelling with basement level accommodation and surrounding landscaping."/>
    <s v="PF"/>
    <s v="08/11/2013"/>
    <s v="22/01/2014"/>
    <x v="0"/>
    <s v="Nil"/>
    <s v=""/>
    <s v="BF"/>
    <x v="0"/>
    <s v="n/a"/>
    <x v="1"/>
    <n v="4.0000000000000001E-3"/>
    <d v="2015-03-31T00:00:00"/>
    <x v="1"/>
    <m/>
    <x v="1"/>
    <s v="P"/>
    <n v="0"/>
    <n v="0"/>
    <n v="0"/>
    <n v="0"/>
    <n v="0"/>
    <n v="0"/>
    <n v="1"/>
    <n v="0"/>
    <n v="0"/>
    <n v="0"/>
    <n v="0"/>
    <n v="0"/>
    <n v="0"/>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13/5605"/>
    <s v=""/>
    <s v=""/>
    <s v=""/>
    <s v="71"/>
    <s v="Balham High Road"/>
    <s v="SW12"/>
    <s v="9AP"/>
    <n v="528670"/>
    <n v="173487"/>
    <x v="9"/>
    <d v="2015-03-31T00:00:00"/>
    <s v=""/>
    <n v="0"/>
    <n v="7"/>
    <n v="7"/>
    <s v="Excavation to create an enlarged basement, part single/part first and second floor rear extensions; enlarged rear roof extension; creation of balconies at second and third floor levels in connection with the conversion of the property into seven self-cont"/>
    <s v="PF"/>
    <s v="08/11/2013"/>
    <s v="13/03/2014"/>
    <x v="0"/>
    <s v="Nil"/>
    <s v=""/>
    <s v="BF"/>
    <x v="3"/>
    <s v="n/a"/>
    <x v="1"/>
    <n v="0.02"/>
    <d v="2015-03-31T00:00:00"/>
    <x v="1"/>
    <m/>
    <x v="1"/>
    <s v="P"/>
    <n v="0"/>
    <n v="0"/>
    <n v="0"/>
    <n v="0"/>
    <n v="3"/>
    <n v="4"/>
    <n v="0"/>
    <n v="0"/>
    <n v="0"/>
    <n v="0"/>
    <n v="0"/>
    <n v="3"/>
    <n v="4"/>
    <n v="0"/>
    <n v="0"/>
    <n v="0"/>
    <n v="0"/>
    <n v="0"/>
    <n v="0"/>
    <n v="0"/>
    <n v="0"/>
    <n v="0"/>
    <n v="0"/>
    <n v="0"/>
    <n v="0"/>
    <n v="0"/>
    <n v="0"/>
    <n v="0"/>
    <n v="0"/>
    <n v="0"/>
    <n v="0"/>
    <s v="Assumption"/>
    <n v="0"/>
    <n v="3.5"/>
    <n v="3.5"/>
    <n v="0"/>
    <n v="0"/>
    <n v="0"/>
    <n v="0"/>
    <n v="0"/>
    <n v="0"/>
    <n v="0"/>
    <n v="0"/>
    <n v="0"/>
    <n v="0"/>
    <n v="0"/>
    <n v="0"/>
    <n v="0"/>
    <n v="0"/>
    <n v="0"/>
    <n v="0"/>
    <n v="0"/>
    <n v="0"/>
    <n v="0"/>
    <n v="7"/>
    <n v="7"/>
    <n v="3.5"/>
    <n v="3.5"/>
    <n v="2"/>
    <m/>
    <x v="3"/>
    <x v="0"/>
    <x v="0"/>
    <x v="0"/>
    <x v="0"/>
  </r>
  <r>
    <x v="1"/>
    <s v="2013/5629"/>
    <s v=""/>
    <s v=""/>
    <s v=""/>
    <s v="32A"/>
    <s v="Tooting Bec Road"/>
    <s v="SW17"/>
    <s v="8BD"/>
    <n v="528156"/>
    <n v="172283"/>
    <x v="14"/>
    <d v="2015-03-31T00:00:00"/>
    <s v=""/>
    <n v="0"/>
    <n v="1"/>
    <n v="1"/>
    <s v="Erection of rear roof extension, extension over existing two-storey rear addition and the installation of rooflights into the front and side roofslopes, in association with the creation of an additional two-bedroom flat."/>
    <s v="PF"/>
    <s v="26/11/2013"/>
    <s v="21/01/2014"/>
    <x v="0"/>
    <s v="Nil"/>
    <s v=""/>
    <s v="BF"/>
    <x v="0"/>
    <s v="n/a"/>
    <x v="1"/>
    <n v="7.0000000000000001E-3"/>
    <d v="2015-03-3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3/5657"/>
    <s v=""/>
    <s v=""/>
    <s v=""/>
    <s v="34"/>
    <s v="Lavender Hill"/>
    <s v="SW11"/>
    <s v="5RL"/>
    <n v="528426"/>
    <n v="175769"/>
    <x v="6"/>
    <d v="2015-03-31T00:00:00"/>
    <s v=""/>
    <n v="1"/>
    <n v="3"/>
    <n v="2"/>
    <s v="Construction of full width roof extension to provide an additional floor of accommodation. Alterations and extension in connection with conversion of upper floors into 3 one-bedroom flats."/>
    <s v="PF"/>
    <s v="14/11/2013"/>
    <s v="07/01/2014"/>
    <x v="0"/>
    <s v="Nil"/>
    <s v=""/>
    <s v="BF"/>
    <x v="3"/>
    <s v="n/a"/>
    <x v="3"/>
    <n v="5.0000000000000001E-3"/>
    <d v="2015-03-31T00:00:00"/>
    <x v="1"/>
    <m/>
    <x v="1"/>
    <s v="P"/>
    <n v="0"/>
    <n v="0"/>
    <n v="0"/>
    <n v="0"/>
    <n v="3"/>
    <n v="-1"/>
    <n v="0"/>
    <n v="0"/>
    <n v="0"/>
    <n v="0"/>
    <n v="0"/>
    <n v="3"/>
    <n v="-1"/>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3/5679"/>
    <s v=""/>
    <s v=""/>
    <s v=""/>
    <s v="67"/>
    <s v="Hotham Road"/>
    <s v="SW15"/>
    <s v="1QW"/>
    <n v="523337"/>
    <n v="175577"/>
    <x v="13"/>
    <d v="2015-03-31T00:00:00"/>
    <s v=""/>
    <n v="2"/>
    <n v="1"/>
    <n v="-1"/>
    <s v="Erection of a single-storey rear/side extension in connection with the conversion of property from two self-contained flats to a single dwellinghouse."/>
    <s v="PF"/>
    <s v="16/12/2013"/>
    <s v="10/02/2014"/>
    <x v="0"/>
    <s v="Nil"/>
    <s v=""/>
    <s v="BF"/>
    <x v="3"/>
    <s v="n/a"/>
    <x v="5"/>
    <n v="1.7999999999999999E-2"/>
    <d v="2015-03-31T00:00:00"/>
    <x v="1"/>
    <m/>
    <x v="1"/>
    <s v="P"/>
    <n v="0"/>
    <n v="0"/>
    <n v="0"/>
    <n v="0"/>
    <n v="-1"/>
    <n v="0"/>
    <n v="-1"/>
    <n v="1"/>
    <n v="0"/>
    <n v="0"/>
    <n v="0"/>
    <n v="-1"/>
    <n v="0"/>
    <n v="-1"/>
    <n v="0"/>
    <n v="0"/>
    <n v="0"/>
    <n v="0"/>
    <n v="0"/>
    <n v="0"/>
    <n v="0"/>
    <n v="1"/>
    <n v="0"/>
    <n v="0"/>
    <n v="0"/>
    <n v="0"/>
    <n v="0"/>
    <n v="0"/>
    <n v="0"/>
    <n v="0"/>
    <n v="0"/>
    <s v="Assumption"/>
    <n v="0"/>
    <n v="-0.5"/>
    <n v="-0.5"/>
    <n v="0"/>
    <n v="0"/>
    <n v="0"/>
    <n v="0"/>
    <n v="0"/>
    <n v="0"/>
    <n v="0"/>
    <n v="0"/>
    <n v="0"/>
    <n v="0"/>
    <n v="0"/>
    <n v="0"/>
    <n v="0"/>
    <n v="0"/>
    <n v="0"/>
    <n v="0"/>
    <n v="0"/>
    <n v="0"/>
    <n v="0"/>
    <n v="-1"/>
    <n v="-1"/>
    <n v="-0.5"/>
    <n v="-0.5"/>
    <n v="2"/>
    <m/>
    <x v="0"/>
    <x v="0"/>
    <x v="0"/>
    <x v="0"/>
    <x v="0"/>
  </r>
  <r>
    <x v="1"/>
    <s v="2013/5746"/>
    <s v=""/>
    <s v=""/>
    <s v=""/>
    <s v="1"/>
    <s v="Prince of Wales Drive"/>
    <s v="SW11"/>
    <s v="4SB"/>
    <n v="527437"/>
    <n v="176713"/>
    <x v="0"/>
    <d v="2015-03-31T00:00:00"/>
    <s v=""/>
    <n v="1"/>
    <n v="1"/>
    <n v="0"/>
    <s v="Partial demolition of existing building, and erection of extensions at ground, first and second floor to rear of retained section, with erection of two-storey side extension; excavation of new basement floorspace beneath whole of extended property, with f"/>
    <s v="PF"/>
    <s v="27/11/2013"/>
    <s v="20/06/2014"/>
    <x v="0"/>
    <s v="Nil"/>
    <s v=""/>
    <s v="BF"/>
    <x v="0"/>
    <s v="n/a"/>
    <x v="1"/>
    <n v="3.9E-2"/>
    <d v="2015-03-31T00:00:00"/>
    <x v="1"/>
    <m/>
    <x v="1"/>
    <s v="P"/>
    <n v="0"/>
    <n v="0"/>
    <n v="0"/>
    <n v="0"/>
    <n v="0"/>
    <n v="0"/>
    <n v="0"/>
    <n v="-1"/>
    <n v="1"/>
    <n v="0"/>
    <n v="0"/>
    <n v="0"/>
    <n v="0"/>
    <n v="0"/>
    <n v="0"/>
    <n v="0"/>
    <n v="0"/>
    <n v="0"/>
    <n v="0"/>
    <n v="0"/>
    <n v="0"/>
    <n v="-1"/>
    <n v="1"/>
    <n v="0"/>
    <n v="0"/>
    <n v="0"/>
    <n v="0"/>
    <n v="0"/>
    <n v="0"/>
    <n v="0"/>
    <n v="0"/>
    <m/>
    <n v="0"/>
    <n v="0"/>
    <n v="0"/>
    <n v="0"/>
    <n v="0"/>
    <n v="0"/>
    <n v="0"/>
    <n v="0"/>
    <n v="0"/>
    <n v="0"/>
    <n v="0"/>
    <n v="0"/>
    <n v="0"/>
    <n v="0"/>
    <n v="0"/>
    <n v="0"/>
    <n v="0"/>
    <n v="0"/>
    <n v="0"/>
    <n v="0"/>
    <n v="0"/>
    <n v="0"/>
    <n v="0"/>
    <n v="0"/>
    <n v="0"/>
    <n v="0"/>
    <n v="2"/>
    <m/>
    <x v="0"/>
    <x v="0"/>
    <x v="0"/>
    <x v="0"/>
    <x v="0"/>
  </r>
  <r>
    <x v="1"/>
    <s v="2013/5754"/>
    <s v="German Motors Ltd"/>
    <s v=""/>
    <s v="North West site"/>
    <s v="2"/>
    <s v="Woodlands Way"/>
    <s v="SW15"/>
    <s v="2SY"/>
    <n v="524515"/>
    <n v="174911"/>
    <x v="8"/>
    <d v="2015-03-31T00:00:00"/>
    <s v=""/>
    <n v="0"/>
    <n v="6"/>
    <n v="6"/>
    <s v="Part demolition of the existing single-storey workshop and erection of a five-storey building plus basement to create six flats."/>
    <s v="PF"/>
    <s v="07/01/2014"/>
    <s v="19/03/2014"/>
    <x v="0"/>
    <s v="Nil"/>
    <s v=""/>
    <s v="BF"/>
    <x v="0"/>
    <s v="n/a"/>
    <x v="1"/>
    <n v="1.7999999999999999E-2"/>
    <d v="2015-03-31T00:00:00"/>
    <x v="1"/>
    <m/>
    <x v="1"/>
    <s v="P"/>
    <m/>
    <n v="0"/>
    <n v="0"/>
    <n v="0"/>
    <n v="0"/>
    <n v="6"/>
    <n v="0"/>
    <n v="0"/>
    <n v="0"/>
    <n v="0"/>
    <n v="0"/>
    <n v="0"/>
    <n v="6"/>
    <n v="0"/>
    <n v="0"/>
    <n v="0"/>
    <n v="0"/>
    <n v="0"/>
    <n v="0"/>
    <n v="0"/>
    <n v="0"/>
    <n v="0"/>
    <n v="0"/>
    <n v="0"/>
    <n v="0"/>
    <n v="0"/>
    <n v="0"/>
    <n v="0"/>
    <n v="0"/>
    <n v="0"/>
    <n v="0"/>
    <s v="Assumption"/>
    <n v="0"/>
    <n v="3"/>
    <n v="3"/>
    <n v="0"/>
    <n v="0"/>
    <n v="0"/>
    <n v="0"/>
    <n v="0"/>
    <n v="0"/>
    <n v="0"/>
    <n v="0"/>
    <n v="0"/>
    <n v="0"/>
    <n v="0"/>
    <n v="0"/>
    <n v="0"/>
    <n v="0"/>
    <n v="0"/>
    <n v="0"/>
    <n v="0"/>
    <n v="0"/>
    <n v="0"/>
    <n v="6"/>
    <n v="6"/>
    <n v="3"/>
    <n v="3"/>
    <n v="2"/>
    <m/>
    <x v="2"/>
    <x v="0"/>
    <x v="0"/>
    <x v="0"/>
    <x v="0"/>
  </r>
  <r>
    <x v="1"/>
    <s v="2013/5808"/>
    <s v=""/>
    <s v=""/>
    <s v=""/>
    <s v="14B"/>
    <s v="Fernlea Road"/>
    <s v="SW12"/>
    <s v="9RN"/>
    <n v="528769"/>
    <n v="173135"/>
    <x v="9"/>
    <d v="2015-03-31T00:00:00"/>
    <s v=""/>
    <n v="0"/>
    <n v="1"/>
    <n v="1"/>
    <s v="Conversion of basement level to provide 1 x 1-bedroom self-contained flat and excavation of front lightwell."/>
    <s v="PF"/>
    <s v="29/11/2013"/>
    <s v="24/01/2014"/>
    <x v="0"/>
    <s v="Nil"/>
    <s v=""/>
    <s v="BF"/>
    <x v="0"/>
    <s v="n/a"/>
    <x v="1"/>
    <n v="5.0000000000000001E-3"/>
    <d v="2015-03-31T00:00:00"/>
    <x v="1"/>
    <m/>
    <x v="1"/>
    <s v="P"/>
    <n v="0"/>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3/5884"/>
    <s v=""/>
    <s v=""/>
    <s v=""/>
    <s v="173A"/>
    <s v="Merton Road"/>
    <s v="SW18"/>
    <s v="5EF"/>
    <n v="525255"/>
    <n v="173923"/>
    <x v="3"/>
    <d v="2014-12-09T00:00:00"/>
    <s v=""/>
    <n v="1"/>
    <n v="2"/>
    <n v="1"/>
    <s v="Erection of roof extension to main rear roof and extension at second floor level above back addition. In connection with the conversion of the existing one three-bedroom flat to provide two; one-bedroom flats at first floor level and second floor level."/>
    <s v="PF"/>
    <s v="05/12/2013"/>
    <s v="21/02/2014"/>
    <x v="0"/>
    <s v="Nil"/>
    <s v=""/>
    <s v="BF"/>
    <x v="3"/>
    <s v="n/a"/>
    <x v="3"/>
    <n v="1.2E-2"/>
    <d v="2014-12-09T00:00:00"/>
    <x v="1"/>
    <m/>
    <x v="1"/>
    <s v="P"/>
    <n v="0"/>
    <n v="0"/>
    <n v="0"/>
    <n v="0"/>
    <n v="2"/>
    <n v="0"/>
    <n v="-1"/>
    <n v="0"/>
    <n v="0"/>
    <n v="0"/>
    <n v="0"/>
    <n v="2"/>
    <n v="0"/>
    <n v="-1"/>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3/5895"/>
    <s v=""/>
    <s v=""/>
    <s v=""/>
    <s v="209"/>
    <s v="St Johns Hill"/>
    <s v="SW11"/>
    <s v="1TH"/>
    <n v="526627"/>
    <n v="174991"/>
    <x v="5"/>
    <d v="2015-03-31T00:00:00"/>
    <s v=""/>
    <n v="0"/>
    <n v="1"/>
    <n v="1"/>
    <s v="Change of use from two commercial units to one live/work unit on the ground floor including alterations to windows and doors, roof lights and adjoining refuse area from approved first floor development; demolition of part of roof of rear commercial unit t"/>
    <s v="PF"/>
    <s v="25/11/2013"/>
    <s v="25/02/2014"/>
    <x v="0"/>
    <s v="Nil"/>
    <s v=""/>
    <s v="BF"/>
    <x v="2"/>
    <s v="n/a"/>
    <x v="6"/>
    <n v="4.0000000000000001E-3"/>
    <d v="2015-03-31T00:00:00"/>
    <x v="1"/>
    <m/>
    <x v="1"/>
    <s v="P"/>
    <m/>
    <n v="0"/>
    <n v="1"/>
    <n v="0"/>
    <n v="1"/>
    <n v="0"/>
    <n v="0"/>
    <n v="0"/>
    <n v="0"/>
    <n v="0"/>
    <n v="0"/>
    <n v="0"/>
    <n v="0"/>
    <n v="0"/>
    <n v="0"/>
    <n v="0"/>
    <n v="0"/>
    <n v="0"/>
    <n v="0"/>
    <n v="0"/>
    <n v="0"/>
    <n v="0"/>
    <n v="0"/>
    <n v="0"/>
    <n v="0"/>
    <n v="1"/>
    <n v="0"/>
    <n v="0"/>
    <n v="0"/>
    <n v="0"/>
    <n v="0"/>
    <s v="Assumption"/>
    <n v="0"/>
    <n v="0.5"/>
    <n v="0.5"/>
    <n v="0"/>
    <n v="0"/>
    <n v="0"/>
    <n v="0"/>
    <n v="0"/>
    <n v="0"/>
    <n v="0"/>
    <n v="0"/>
    <n v="0"/>
    <n v="0"/>
    <n v="0"/>
    <n v="0"/>
    <n v="0"/>
    <n v="0"/>
    <n v="0"/>
    <n v="0"/>
    <n v="0"/>
    <n v="0"/>
    <n v="0"/>
    <n v="1"/>
    <n v="1"/>
    <n v="0.5"/>
    <n v="0.5"/>
    <n v="8"/>
    <m/>
    <x v="0"/>
    <x v="0"/>
    <x v="0"/>
    <x v="0"/>
    <x v="0"/>
  </r>
  <r>
    <x v="1"/>
    <s v="2013/5950"/>
    <s v="The Highwayman P.H."/>
    <s v=""/>
    <s v=""/>
    <s v="13"/>
    <s v="Petersfield Rise"/>
    <s v="SW15"/>
    <s v="4AE"/>
    <n v="522573"/>
    <n v="173502"/>
    <x v="19"/>
    <d v="2014-09-02T00:00:00"/>
    <s v=""/>
    <n v="0"/>
    <n v="7"/>
    <n v="7"/>
    <s v="Demolition of existing public house and ancillary residential accommodation; erection of seven 3- bedroom houses with associated landscaping, cycle, refuse and recycling stores and provision of seven car parking spaces."/>
    <s v="PF"/>
    <s v="25/11/2013"/>
    <s v="22/01/2014"/>
    <x v="0"/>
    <s v="Nil"/>
    <s v=""/>
    <s v="BF"/>
    <x v="0"/>
    <s v="n/a"/>
    <x v="1"/>
    <n v="2.5999999999999999E-2"/>
    <d v="2014-09-02T00:00:00"/>
    <x v="1"/>
    <m/>
    <x v="1"/>
    <s v="P"/>
    <m/>
    <n v="0"/>
    <n v="0"/>
    <n v="0"/>
    <n v="0"/>
    <n v="0"/>
    <n v="7"/>
    <n v="0"/>
    <n v="0"/>
    <n v="0"/>
    <n v="0"/>
    <n v="0"/>
    <n v="0"/>
    <n v="0"/>
    <n v="0"/>
    <n v="0"/>
    <n v="0"/>
    <n v="0"/>
    <n v="0"/>
    <n v="0"/>
    <n v="7"/>
    <n v="0"/>
    <n v="0"/>
    <n v="0"/>
    <n v="0"/>
    <n v="0"/>
    <n v="0"/>
    <n v="0"/>
    <n v="0"/>
    <n v="0"/>
    <n v="0"/>
    <s v="Assumption"/>
    <n v="0"/>
    <n v="3.5"/>
    <n v="3.5"/>
    <n v="0"/>
    <n v="0"/>
    <n v="0"/>
    <n v="0"/>
    <n v="0"/>
    <n v="0"/>
    <n v="0"/>
    <n v="0"/>
    <n v="0"/>
    <n v="0"/>
    <n v="0"/>
    <n v="0"/>
    <n v="0"/>
    <n v="0"/>
    <n v="0"/>
    <n v="0"/>
    <n v="0"/>
    <n v="0"/>
    <n v="0"/>
    <n v="7"/>
    <n v="7"/>
    <n v="3.5"/>
    <n v="3.5"/>
    <n v="2"/>
    <s v="Y"/>
    <x v="0"/>
    <x v="0"/>
    <x v="0"/>
    <x v="0"/>
    <x v="0"/>
  </r>
  <r>
    <x v="1"/>
    <s v="2013/6150"/>
    <s v=""/>
    <s v=""/>
    <s v=""/>
    <s v="3-9"/>
    <s v="East Hill"/>
    <s v="SW18"/>
    <s v="2HT"/>
    <n v="526525"/>
    <n v="174940"/>
    <x v="5"/>
    <d v="2015-03-31T00:00:00"/>
    <s v=""/>
    <n v="0"/>
    <n v="9"/>
    <n v="9"/>
    <s v="Redevelopment of the site to provide a four-storey mixed use building consisting of food retail (use class A1) on the ground floor and nine residential units (5 x 2 bedroom, 4 x 3 bedroom), incorporating one off-street disabled car parking space and on-st"/>
    <s v="PF"/>
    <s v="05/12/2013"/>
    <s v="15/04/2014"/>
    <x v="0"/>
    <s v="Nil"/>
    <s v=""/>
    <s v="BF"/>
    <x v="0"/>
    <s v="n/a"/>
    <x v="1"/>
    <n v="5.2999999999999999E-2"/>
    <d v="2015-03-31T00:00:00"/>
    <x v="1"/>
    <m/>
    <x v="1"/>
    <s v="P"/>
    <n v="0"/>
    <n v="1"/>
    <n v="9"/>
    <n v="0"/>
    <n v="0"/>
    <n v="5"/>
    <n v="4"/>
    <n v="0"/>
    <n v="0"/>
    <n v="0"/>
    <n v="0"/>
    <n v="0"/>
    <n v="5"/>
    <n v="4"/>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3/6324"/>
    <s v=""/>
    <s v=""/>
    <s v="Atheldene Centre"/>
    <s v="305"/>
    <s v="Garratt Lane"/>
    <s v="SW18"/>
    <s v="4EQ"/>
    <n v="525962"/>
    <n v="173608"/>
    <x v="12"/>
    <d v="2014-02-17T00:00:00"/>
    <s v=""/>
    <n v="0"/>
    <n v="9"/>
    <n v="9"/>
    <s v="Demolition of existing buildings and erection of part three, part single-storey building to provide two-form entry primary school and nursery, with associated landscaping, a Multi-Use Games Area and parking and felling of 16 trees. (Full details). Outline"/>
    <s v="PF"/>
    <s v="20/12/2013"/>
    <s v="21/03/2014"/>
    <x v="0"/>
    <s v="Nil"/>
    <s v=""/>
    <s v="BF"/>
    <x v="0"/>
    <s v="n/a"/>
    <x v="1"/>
    <n v="8.5000000000000006E-2"/>
    <d v="2014-02-17T00:00:00"/>
    <x v="0"/>
    <m/>
    <x v="1"/>
    <s v="P"/>
    <n v="0"/>
    <n v="1"/>
    <n v="9"/>
    <n v="0"/>
    <n v="4"/>
    <n v="5"/>
    <n v="0"/>
    <n v="0"/>
    <n v="0"/>
    <n v="0"/>
    <n v="0"/>
    <n v="4"/>
    <n v="5"/>
    <n v="0"/>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3/6445"/>
    <s v=""/>
    <s v=""/>
    <s v=""/>
    <s v="86"/>
    <s v="Streathbourne Road"/>
    <s v="SW17"/>
    <s v="8QY"/>
    <n v="528470"/>
    <n v="172316"/>
    <x v="14"/>
    <d v="2015-03-31T00:00:00"/>
    <s v=""/>
    <n v="2"/>
    <n v="1"/>
    <n v="-1"/>
    <s v="Change of use from 2 flats to single family dwelling house."/>
    <s v="PF"/>
    <s v="16/01/2014"/>
    <s v="13/03/2014"/>
    <x v="0"/>
    <s v="Nil"/>
    <s v=""/>
    <s v="BF"/>
    <x v="1"/>
    <s v="n/a"/>
    <x v="5"/>
    <n v="0.03"/>
    <d v="2015-03-31T00:00:00"/>
    <x v="1"/>
    <m/>
    <x v="1"/>
    <s v="P"/>
    <n v="0"/>
    <n v="0"/>
    <n v="0"/>
    <n v="0"/>
    <n v="-1"/>
    <n v="0"/>
    <n v="0"/>
    <n v="0"/>
    <n v="0"/>
    <n v="0"/>
    <n v="0"/>
    <n v="-1"/>
    <n v="0"/>
    <n v="-1"/>
    <n v="0"/>
    <n v="0"/>
    <n v="0"/>
    <n v="0"/>
    <n v="0"/>
    <n v="0"/>
    <n v="1"/>
    <n v="0"/>
    <n v="0"/>
    <n v="0"/>
    <n v="0"/>
    <n v="0"/>
    <n v="0"/>
    <n v="0"/>
    <n v="0"/>
    <n v="0"/>
    <n v="0"/>
    <s v="Assumption"/>
    <n v="0"/>
    <n v="-0.5"/>
    <n v="-0.5"/>
    <n v="0"/>
    <n v="0"/>
    <n v="0"/>
    <n v="0"/>
    <n v="0"/>
    <n v="0"/>
    <n v="0"/>
    <n v="0"/>
    <n v="0"/>
    <n v="0"/>
    <n v="0"/>
    <n v="0"/>
    <n v="0"/>
    <n v="0"/>
    <n v="0"/>
    <n v="0"/>
    <n v="0"/>
    <n v="0"/>
    <n v="0"/>
    <n v="-1"/>
    <n v="-1"/>
    <n v="-0.5"/>
    <n v="-0.5"/>
    <n v="8"/>
    <s v="Y"/>
    <x v="0"/>
    <x v="0"/>
    <x v="0"/>
    <x v="0"/>
    <x v="0"/>
  </r>
  <r>
    <x v="1"/>
    <s v="2013/6476"/>
    <s v=""/>
    <s v=""/>
    <s v="Land rear of 57"/>
    <s v="57"/>
    <s v="Montana Road"/>
    <s v="SW17"/>
    <s v="8SN"/>
    <n v="528195"/>
    <n v="171977"/>
    <x v="14"/>
    <d v="2015-03-31T00:00:00"/>
    <s v=""/>
    <n v="0"/>
    <n v="1"/>
    <n v="1"/>
    <s v="Demolition of existing garage and construction of a four bedroom house with basement level."/>
    <s v="PF"/>
    <s v="20/12/2013"/>
    <s v="24/02/2014"/>
    <x v="0"/>
    <s v="Nil"/>
    <s v=""/>
    <s v="BF"/>
    <x v="0"/>
    <s v="n/a"/>
    <x v="1"/>
    <n v="1.9E-2"/>
    <d v="2015-03-31T00:00:00"/>
    <x v="1"/>
    <m/>
    <x v="1"/>
    <s v="P"/>
    <n v="0"/>
    <n v="0"/>
    <n v="0"/>
    <n v="0"/>
    <n v="0"/>
    <n v="0"/>
    <n v="0"/>
    <n v="1"/>
    <n v="0"/>
    <n v="0"/>
    <n v="0"/>
    <n v="0"/>
    <n v="0"/>
    <n v="0"/>
    <n v="0"/>
    <n v="0"/>
    <n v="0"/>
    <n v="0"/>
    <n v="0"/>
    <n v="0"/>
    <n v="0"/>
    <n v="1"/>
    <n v="0"/>
    <n v="0"/>
    <n v="0"/>
    <n v="0"/>
    <n v="0"/>
    <n v="0"/>
    <n v="0"/>
    <n v="0"/>
    <n v="0"/>
    <s v="Assumption"/>
    <n v="0"/>
    <n v="0.5"/>
    <n v="0.5"/>
    <n v="0"/>
    <n v="0"/>
    <n v="0"/>
    <n v="0"/>
    <n v="0"/>
    <n v="0"/>
    <n v="0"/>
    <n v="0"/>
    <n v="0"/>
    <n v="0"/>
    <n v="0"/>
    <n v="0"/>
    <n v="0"/>
    <n v="0"/>
    <n v="0"/>
    <n v="0"/>
    <n v="0"/>
    <n v="0"/>
    <n v="0"/>
    <n v="1"/>
    <n v="1"/>
    <n v="0.5"/>
    <n v="0.5"/>
    <n v="2"/>
    <s v="Y"/>
    <x v="0"/>
    <x v="0"/>
    <x v="0"/>
    <x v="0"/>
    <x v="0"/>
  </r>
  <r>
    <x v="1"/>
    <s v="2013/6522"/>
    <s v="Oakhill Park"/>
    <s v=""/>
    <s v="Olive Haines Lodge"/>
    <s v=""/>
    <s v="Oakhill Road"/>
    <s v="SW15"/>
    <s v="2DY"/>
    <n v="524575"/>
    <n v="174907"/>
    <x v="8"/>
    <d v="2014-01-23T00:00:00"/>
    <s v=""/>
    <n v="0"/>
    <n v="8"/>
    <n v="8"/>
    <s v="Demolition of existing buildings. Erection of part four, part five-storey building, with lower ground floor level, to provide 59 residential units (8 of which affordable), together with basement car parking (45 spaces), cycle storage, roof terrace/balconi"/>
    <s v="PFLA"/>
    <s v="13/01/2014"/>
    <s v="27/06/2014"/>
    <x v="0"/>
    <s v="Nil"/>
    <s v=""/>
    <s v="BF"/>
    <x v="0"/>
    <s v="NB"/>
    <x v="0"/>
    <n v="0.20699999999999999"/>
    <d v="2014-01-23T00:00:00"/>
    <x v="0"/>
    <m/>
    <x v="0"/>
    <s v="HASO"/>
    <m/>
    <n v="1"/>
    <n v="8"/>
    <n v="0"/>
    <n v="6"/>
    <n v="2"/>
    <n v="0"/>
    <n v="0"/>
    <n v="0"/>
    <n v="0"/>
    <n v="0"/>
    <n v="6"/>
    <n v="2"/>
    <n v="0"/>
    <n v="0"/>
    <n v="0"/>
    <n v="0"/>
    <n v="0"/>
    <n v="0"/>
    <n v="0"/>
    <n v="0"/>
    <n v="0"/>
    <n v="0"/>
    <n v="0"/>
    <n v="0"/>
    <n v="0"/>
    <n v="0"/>
    <n v="0"/>
    <n v="0"/>
    <n v="0"/>
    <n v="0"/>
    <s v="Assumption"/>
    <n v="0"/>
    <n v="4"/>
    <n v="4"/>
    <n v="0"/>
    <n v="0"/>
    <n v="0"/>
    <n v="0"/>
    <n v="0"/>
    <n v="0"/>
    <n v="0"/>
    <n v="0"/>
    <n v="0"/>
    <n v="0"/>
    <n v="0"/>
    <n v="0"/>
    <n v="0"/>
    <n v="0"/>
    <n v="0"/>
    <n v="0"/>
    <n v="0"/>
    <n v="0"/>
    <n v="0"/>
    <n v="8"/>
    <n v="8"/>
    <n v="4"/>
    <n v="4"/>
    <n v="2"/>
    <m/>
    <x v="0"/>
    <x v="0"/>
    <x v="0"/>
    <x v="0"/>
    <x v="0"/>
  </r>
  <r>
    <x v="1"/>
    <s v="2013/6522"/>
    <s v="Oakhill Park"/>
    <s v=""/>
    <s v="Olive Haines Lodge"/>
    <s v=""/>
    <s v="Oakhill Road"/>
    <s v="SW15"/>
    <s v="2DY"/>
    <n v="524575"/>
    <n v="174907"/>
    <x v="8"/>
    <d v="2014-01-23T00:00:00"/>
    <s v=""/>
    <n v="39"/>
    <n v="51"/>
    <n v="12"/>
    <s v="Demolition of existing buildings. Erection of part four, part five-storey building, with lower ground floor level, to provide 59 residential units (8 of which affordable), together with basement car parking (45 spaces), cycle storage, roof terrace/balconi"/>
    <s v="PFLA"/>
    <s v="13/01/2014"/>
    <s v="27/06/2014"/>
    <x v="0"/>
    <s v="Nil"/>
    <s v=""/>
    <s v="BF"/>
    <x v="0"/>
    <s v="NB"/>
    <x v="0"/>
    <n v="4.2999999999999997E-2"/>
    <d v="2014-01-23T00:00:00"/>
    <x v="0"/>
    <m/>
    <x v="1"/>
    <s v="P"/>
    <m/>
    <n v="5"/>
    <n v="51"/>
    <n v="-39"/>
    <n v="6"/>
    <n v="41"/>
    <n v="4"/>
    <n v="0"/>
    <n v="0"/>
    <n v="0"/>
    <n v="-39"/>
    <n v="6"/>
    <n v="41"/>
    <n v="4"/>
    <n v="0"/>
    <n v="0"/>
    <n v="0"/>
    <n v="0"/>
    <n v="0"/>
    <n v="0"/>
    <n v="0"/>
    <n v="0"/>
    <n v="0"/>
    <n v="0"/>
    <n v="0"/>
    <n v="0"/>
    <n v="0"/>
    <n v="0"/>
    <n v="0"/>
    <n v="0"/>
    <n v="0"/>
    <s v="Assumption"/>
    <n v="0"/>
    <n v="6"/>
    <n v="6"/>
    <n v="0"/>
    <n v="0"/>
    <n v="0"/>
    <n v="0"/>
    <n v="0"/>
    <n v="0"/>
    <n v="0"/>
    <n v="0"/>
    <n v="0"/>
    <n v="0"/>
    <n v="0"/>
    <n v="0"/>
    <n v="0"/>
    <n v="0"/>
    <n v="0"/>
    <n v="0"/>
    <n v="0"/>
    <n v="0"/>
    <n v="0"/>
    <n v="12"/>
    <n v="12"/>
    <n v="6"/>
    <n v="6"/>
    <n v="2"/>
    <m/>
    <x v="0"/>
    <x v="0"/>
    <x v="0"/>
    <x v="0"/>
    <x v="0"/>
  </r>
  <r>
    <x v="1"/>
    <s v="2013/6533"/>
    <s v=""/>
    <s v=""/>
    <s v=""/>
    <s v="235"/>
    <s v="Queenstown Road"/>
    <s v="SW8"/>
    <s v="3QD"/>
    <n v="528686"/>
    <n v="176535"/>
    <x v="17"/>
    <d v="2013-10-17T00:00:00"/>
    <s v=""/>
    <n v="1"/>
    <n v="9"/>
    <n v="8"/>
    <s v="Minor material amendments to planning permission ref. 2013/2262 (dated 09/08/13) for retention of main facades with demolition of remainder of existing building; erection of four-storey building to provide 9 residential units incorporating roof terraces a"/>
    <s v="PF"/>
    <s v="07/01/2014"/>
    <s v="04/03/2014"/>
    <x v="0"/>
    <s v="Nil"/>
    <s v=""/>
    <s v="BF"/>
    <x v="0"/>
    <s v="n/a"/>
    <x v="1"/>
    <n v="2.3E-2"/>
    <d v="2013-10-17T00:00:00"/>
    <x v="0"/>
    <m/>
    <x v="1"/>
    <s v="P"/>
    <m/>
    <n v="0"/>
    <n v="0"/>
    <n v="1"/>
    <n v="0"/>
    <n v="8"/>
    <n v="0"/>
    <n v="-1"/>
    <n v="0"/>
    <n v="0"/>
    <n v="1"/>
    <n v="0"/>
    <n v="8"/>
    <n v="0"/>
    <n v="0"/>
    <n v="0"/>
    <n v="0"/>
    <n v="0"/>
    <n v="0"/>
    <n v="0"/>
    <n v="0"/>
    <n v="-1"/>
    <n v="0"/>
    <n v="0"/>
    <n v="0"/>
    <n v="0"/>
    <n v="0"/>
    <n v="0"/>
    <n v="0"/>
    <n v="0"/>
    <n v="0"/>
    <s v="Assumption"/>
    <n v="0"/>
    <n v="4"/>
    <n v="4"/>
    <n v="0"/>
    <n v="0"/>
    <n v="0"/>
    <n v="0"/>
    <n v="0"/>
    <n v="0"/>
    <n v="0"/>
    <n v="0"/>
    <n v="0"/>
    <n v="0"/>
    <n v="0"/>
    <n v="0"/>
    <n v="0"/>
    <n v="0"/>
    <n v="0"/>
    <n v="0"/>
    <n v="0"/>
    <n v="0"/>
    <n v="0"/>
    <n v="8"/>
    <n v="8"/>
    <n v="4"/>
    <n v="4"/>
    <n v="2"/>
    <s v="Y"/>
    <x v="0"/>
    <x v="0"/>
    <x v="0"/>
    <x v="0"/>
    <x v="0"/>
  </r>
  <r>
    <x v="1"/>
    <s v="2013/6563"/>
    <s v=""/>
    <s v=""/>
    <s v=""/>
    <s v="10-12"/>
    <s v="Fernlea Road"/>
    <s v="SW12"/>
    <s v="9RN"/>
    <n v="528761"/>
    <n v="173137"/>
    <x v="9"/>
    <d v="2015-03-31T00:00:00"/>
    <s v=""/>
    <n v="0"/>
    <n v="2"/>
    <n v="2"/>
    <s v="Conversion of existing basements to create 2no. 1 bedroom flats including front and rear lightwells with ground floor terrace areas to rear."/>
    <s v="PF"/>
    <s v="24/12/2013"/>
    <s v="18/02/2014"/>
    <x v="0"/>
    <s v="Nil"/>
    <s v=""/>
    <s v="BF"/>
    <x v="0"/>
    <s v="n/a"/>
    <x v="1"/>
    <n v="1.6E-2"/>
    <d v="2015-03-31T00:00:00"/>
    <x v="1"/>
    <m/>
    <x v="1"/>
    <s v="P"/>
    <n v="0"/>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3/6634"/>
    <s v=""/>
    <s v=""/>
    <s v="Old Garden House, The Lanterns"/>
    <s v=""/>
    <s v="Bridge Lane"/>
    <s v="SW11"/>
    <s v="3AD"/>
    <n v="527339"/>
    <n v="176604"/>
    <x v="0"/>
    <d v="2013-03-08T00:00:00"/>
    <s v=""/>
    <n v="8"/>
    <n v="3"/>
    <n v="-5"/>
    <s v="Alteration to reduce number of approved flats from 8 to 3 houses involving internal changes only."/>
    <s v="PF"/>
    <s v="17/03/2014"/>
    <s v="19/05/2014"/>
    <x v="0"/>
    <s v="Nil"/>
    <s v=""/>
    <s v="BF"/>
    <x v="1"/>
    <s v="n/a"/>
    <x v="5"/>
    <n v="3.2000000000000001E-2"/>
    <d v="2013-03-08T00:00:00"/>
    <x v="0"/>
    <m/>
    <x v="1"/>
    <s v="P"/>
    <m/>
    <n v="0"/>
    <n v="0"/>
    <n v="0"/>
    <n v="-5"/>
    <n v="-3"/>
    <n v="1"/>
    <n v="2"/>
    <n v="0"/>
    <n v="0"/>
    <n v="0"/>
    <n v="-5"/>
    <n v="-3"/>
    <n v="0"/>
    <n v="0"/>
    <n v="0"/>
    <n v="0"/>
    <n v="0"/>
    <n v="0"/>
    <n v="0"/>
    <n v="1"/>
    <n v="2"/>
    <n v="0"/>
    <n v="0"/>
    <n v="0"/>
    <n v="0"/>
    <n v="0"/>
    <n v="0"/>
    <n v="0"/>
    <n v="0"/>
    <n v="0"/>
    <s v="Assumption"/>
    <n v="0"/>
    <n v="-2.5"/>
    <n v="-2.5"/>
    <n v="0"/>
    <n v="0"/>
    <n v="0"/>
    <n v="0"/>
    <n v="0"/>
    <n v="0"/>
    <n v="0"/>
    <n v="0"/>
    <n v="0"/>
    <n v="0"/>
    <n v="0"/>
    <n v="0"/>
    <n v="0"/>
    <n v="0"/>
    <n v="0"/>
    <n v="0"/>
    <n v="0"/>
    <n v="0"/>
    <n v="0"/>
    <n v="-5"/>
    <n v="-5"/>
    <n v="-2.5"/>
    <n v="-2.5"/>
    <n v="8"/>
    <m/>
    <x v="0"/>
    <x v="0"/>
    <x v="0"/>
    <x v="0"/>
    <x v="0"/>
  </r>
  <r>
    <x v="1"/>
    <s v="2014/0035"/>
    <m/>
    <s v=""/>
    <s v=""/>
    <s v="10"/>
    <s v="Fontenoy Road"/>
    <s v="SW12"/>
    <s v="9LU"/>
    <n v="529051"/>
    <n v="172623"/>
    <x v="14"/>
    <d v="2015-03-31T00:00:00"/>
    <s v=""/>
    <n v="0"/>
    <n v="8"/>
    <n v="8"/>
    <s v="Demolition of a 3 storey detached building (formerly serving as a care home) and the construction of a four storey block to provide 8 flats, consisting of 2 x 3 bedroom flats and 6 x 2 bedroom flats."/>
    <s v="PF"/>
    <s v="07/01/2014"/>
    <s v="12/05/2014"/>
    <x v="0"/>
    <s v="Nil"/>
    <s v=""/>
    <s v="BF"/>
    <x v="0"/>
    <s v="n/a"/>
    <x v="1"/>
    <n v="7.4999999999999997E-2"/>
    <d v="2015-03-31T00:00:00"/>
    <x v="1"/>
    <m/>
    <x v="2"/>
    <s v="C"/>
    <n v="0"/>
    <n v="0"/>
    <n v="0"/>
    <n v="0"/>
    <n v="0"/>
    <n v="6"/>
    <n v="2"/>
    <n v="0"/>
    <n v="0"/>
    <n v="0"/>
    <n v="0"/>
    <n v="0"/>
    <n v="6"/>
    <n v="2"/>
    <n v="0"/>
    <n v="0"/>
    <n v="0"/>
    <n v="0"/>
    <n v="0"/>
    <n v="0"/>
    <n v="0"/>
    <n v="0"/>
    <n v="0"/>
    <n v="0"/>
    <n v="0"/>
    <n v="0"/>
    <n v="0"/>
    <n v="0"/>
    <n v="0"/>
    <n v="0"/>
    <n v="0"/>
    <s v="Assumption"/>
    <n v="0"/>
    <n v="4"/>
    <n v="4"/>
    <n v="0"/>
    <n v="0"/>
    <n v="0"/>
    <n v="0"/>
    <n v="0"/>
    <n v="0"/>
    <n v="0"/>
    <n v="0"/>
    <n v="0"/>
    <n v="0"/>
    <n v="0"/>
    <n v="0"/>
    <n v="0"/>
    <n v="0"/>
    <n v="0"/>
    <n v="0"/>
    <n v="0"/>
    <n v="0"/>
    <n v="0"/>
    <n v="8"/>
    <n v="8"/>
    <n v="4"/>
    <n v="4"/>
    <n v="2"/>
    <s v="Y"/>
    <x v="0"/>
    <x v="0"/>
    <x v="0"/>
    <x v="0"/>
    <x v="0"/>
  </r>
  <r>
    <x v="1"/>
    <s v="2014/0110"/>
    <s v=""/>
    <s v=""/>
    <s v=""/>
    <s v="213"/>
    <s v="Putney Bridge Road"/>
    <s v="SW15"/>
    <s v="2NY"/>
    <n v="524586"/>
    <n v="175212"/>
    <x v="13"/>
    <d v="2015-02-19T00:00:00"/>
    <s v=""/>
    <n v="0"/>
    <n v="1"/>
    <n v="1"/>
    <s v="Change of use at ground floor level from office (Class B1a) to residential (Class C3), to provide one x 1-bedroom flat."/>
    <s v="PANR"/>
    <s v="13/01/2014"/>
    <s v="12/02/2014"/>
    <x v="0"/>
    <s v="Nil"/>
    <s v=""/>
    <s v="BF"/>
    <x v="2"/>
    <s v="n/a"/>
    <x v="6"/>
    <n v="6.0000000000000001E-3"/>
    <d v="2015-02-19T00:00:00"/>
    <x v="1"/>
    <m/>
    <x v="1"/>
    <s v="P"/>
    <m/>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4/0133"/>
    <s v=""/>
    <s v=""/>
    <s v=""/>
    <s v="121-123"/>
    <s v="Lower Richmond Road"/>
    <s v="SW15"/>
    <s v="1EX"/>
    <n v="523602"/>
    <n v="175799"/>
    <x v="13"/>
    <d v="2015-03-30T00:00:00"/>
    <s v=""/>
    <n v="2"/>
    <n v="6"/>
    <n v="4"/>
    <s v="Excavation of basement under existing buildings and rear yards, including the provision of lightwells to the rear. Erection of single-storey side and rear extensions. Alterations to the existing window openings, together with replacement windows, erection"/>
    <s v="PF"/>
    <s v="16/01/2014"/>
    <s v="12/03/2014"/>
    <x v="0"/>
    <s v="Nil"/>
    <s v=""/>
    <s v="BF"/>
    <x v="3"/>
    <s v="n/a"/>
    <x v="3"/>
    <n v="1.7000000000000001E-2"/>
    <d v="2015-03-30T00:00:00"/>
    <x v="1"/>
    <m/>
    <x v="1"/>
    <s v="P"/>
    <n v="0"/>
    <n v="0"/>
    <n v="0"/>
    <n v="0"/>
    <n v="4"/>
    <n v="2"/>
    <n v="-2"/>
    <n v="0"/>
    <n v="0"/>
    <n v="0"/>
    <n v="0"/>
    <n v="4"/>
    <n v="2"/>
    <n v="-2"/>
    <n v="0"/>
    <n v="0"/>
    <n v="0"/>
    <n v="0"/>
    <n v="0"/>
    <n v="0"/>
    <n v="0"/>
    <n v="0"/>
    <n v="0"/>
    <n v="0"/>
    <n v="0"/>
    <n v="0"/>
    <n v="0"/>
    <n v="0"/>
    <n v="0"/>
    <n v="0"/>
    <n v="0"/>
    <s v="Assumption"/>
    <n v="0"/>
    <n v="2"/>
    <n v="2"/>
    <n v="0"/>
    <n v="0"/>
    <n v="0"/>
    <n v="0"/>
    <n v="0"/>
    <n v="0"/>
    <n v="0"/>
    <n v="0"/>
    <n v="0"/>
    <n v="0"/>
    <n v="0"/>
    <n v="0"/>
    <n v="0"/>
    <n v="0"/>
    <n v="0"/>
    <n v="0"/>
    <n v="0"/>
    <n v="0"/>
    <n v="0"/>
    <n v="4"/>
    <n v="4"/>
    <n v="2"/>
    <n v="2"/>
    <n v="2"/>
    <m/>
    <x v="0"/>
    <x v="0"/>
    <x v="0"/>
    <x v="0"/>
    <x v="0"/>
  </r>
  <r>
    <x v="1"/>
    <s v="2014/0177"/>
    <s v=""/>
    <s v=""/>
    <s v=""/>
    <s v="10"/>
    <s v="Aldrinton Road"/>
    <s v="SW16"/>
    <s v="1TH"/>
    <n v="529421"/>
    <n v="171331"/>
    <x v="4"/>
    <d v="2015-03-31T00:00:00"/>
    <s v=""/>
    <n v="8"/>
    <n v="1"/>
    <n v="-7"/>
    <s v="Conversion of existing 3no. one bedroom flats and 5no. bedsits to a single family dwelling. Construction of rear dormer extension and fenestration alterations to the east, north, and west elevations."/>
    <s v="PF"/>
    <s v="15/01/2014"/>
    <s v="12/03/2014"/>
    <x v="0"/>
    <s v="Nil"/>
    <s v=""/>
    <s v="BF"/>
    <x v="1"/>
    <s v="n/a"/>
    <x v="5"/>
    <n v="7.6999999999999999E-2"/>
    <d v="2015-03-31T00:00:00"/>
    <x v="1"/>
    <m/>
    <x v="2"/>
    <s v="HASR"/>
    <n v="0"/>
    <n v="0"/>
    <n v="0"/>
    <n v="-5"/>
    <n v="-3"/>
    <n v="0"/>
    <n v="0"/>
    <n v="0"/>
    <n v="1"/>
    <n v="0"/>
    <n v="-5"/>
    <n v="-3"/>
    <n v="0"/>
    <n v="0"/>
    <n v="0"/>
    <n v="0"/>
    <n v="0"/>
    <n v="0"/>
    <n v="0"/>
    <n v="0"/>
    <n v="0"/>
    <n v="0"/>
    <n v="1"/>
    <n v="0"/>
    <n v="0"/>
    <n v="0"/>
    <n v="0"/>
    <n v="0"/>
    <n v="0"/>
    <n v="0"/>
    <n v="0"/>
    <s v="Assumption"/>
    <n v="0"/>
    <n v="-3.5"/>
    <n v="-3.5"/>
    <n v="0"/>
    <n v="0"/>
    <n v="0"/>
    <n v="0"/>
    <n v="0"/>
    <n v="0"/>
    <n v="0"/>
    <n v="0"/>
    <n v="0"/>
    <n v="0"/>
    <n v="0"/>
    <n v="0"/>
    <n v="0"/>
    <n v="0"/>
    <n v="0"/>
    <n v="0"/>
    <n v="0"/>
    <n v="0"/>
    <n v="0"/>
    <n v="-7"/>
    <n v="-7"/>
    <n v="-3.5"/>
    <n v="-3.5"/>
    <n v="8"/>
    <m/>
    <x v="0"/>
    <x v="0"/>
    <x v="0"/>
    <x v="0"/>
    <x v="0"/>
  </r>
  <r>
    <x v="1"/>
    <s v="2014/0271"/>
    <s v=""/>
    <s v=""/>
    <s v=""/>
    <s v="80C"/>
    <s v="Battersea Rise"/>
    <s v="SW11"/>
    <s v="1EH"/>
    <n v="527358"/>
    <n v="175151"/>
    <x v="2"/>
    <d v="2014-11-25T00:00:00"/>
    <s v=""/>
    <n v="0"/>
    <n v="1"/>
    <n v="1"/>
    <s v="Change of use of the ground floor of a three storey building from B1 to C3 to provide a one bed flat"/>
    <s v="PAG"/>
    <s v="21/01/2014"/>
    <s v="04/03/2014"/>
    <x v="0"/>
    <s v="Nil"/>
    <s v=""/>
    <s v="BF"/>
    <x v="2"/>
    <s v="n/a"/>
    <x v="6"/>
    <n v="4.0000000000000001E-3"/>
    <d v="2014-11-25T00:00:00"/>
    <x v="1"/>
    <m/>
    <x v="1"/>
    <s v="P"/>
    <n v="0"/>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4"/>
    <x v="0"/>
    <x v="0"/>
    <x v="0"/>
    <x v="0"/>
  </r>
  <r>
    <x v="1"/>
    <s v="2014/0285"/>
    <s v=""/>
    <s v=""/>
    <s v=""/>
    <s v="229A"/>
    <s v="Lavender Hill"/>
    <s v="SW11"/>
    <s v="1JR"/>
    <n v="527759"/>
    <n v="175524"/>
    <x v="6"/>
    <d v="2014-12-02T00:00:00"/>
    <s v=""/>
    <n v="1"/>
    <n v="3"/>
    <n v="2"/>
    <s v="Conversion of existing dwelling above shop to form three self-contained one bedroom flats."/>
    <s v="PF"/>
    <s v="23/01/2014"/>
    <s v="29/04/2014"/>
    <x v="0"/>
    <s v="Nil"/>
    <s v=""/>
    <s v="BF"/>
    <x v="1"/>
    <s v="n/a"/>
    <x v="3"/>
    <n v="6.0000000000000001E-3"/>
    <d v="2014-12-02T00:00:00"/>
    <x v="1"/>
    <m/>
    <x v="1"/>
    <s v="P"/>
    <n v="0"/>
    <n v="0"/>
    <n v="0"/>
    <n v="0"/>
    <n v="3"/>
    <n v="0"/>
    <n v="0"/>
    <n v="0"/>
    <n v="-1"/>
    <n v="0"/>
    <n v="0"/>
    <n v="3"/>
    <n v="0"/>
    <n v="0"/>
    <n v="0"/>
    <n v="-1"/>
    <n v="0"/>
    <n v="0"/>
    <n v="0"/>
    <n v="0"/>
    <n v="0"/>
    <n v="0"/>
    <n v="0"/>
    <n v="0"/>
    <n v="0"/>
    <n v="0"/>
    <n v="0"/>
    <n v="0"/>
    <n v="0"/>
    <n v="0"/>
    <n v="0"/>
    <s v="Assumption"/>
    <n v="0"/>
    <n v="1"/>
    <n v="1"/>
    <n v="0"/>
    <n v="0"/>
    <n v="0"/>
    <n v="0"/>
    <n v="0"/>
    <n v="0"/>
    <n v="0"/>
    <n v="0"/>
    <n v="0"/>
    <n v="0"/>
    <n v="0"/>
    <n v="0"/>
    <n v="0"/>
    <n v="0"/>
    <n v="0"/>
    <n v="0"/>
    <n v="0"/>
    <n v="0"/>
    <n v="0"/>
    <n v="2"/>
    <n v="2"/>
    <n v="1"/>
    <n v="1"/>
    <n v="8"/>
    <m/>
    <x v="4"/>
    <x v="0"/>
    <x v="0"/>
    <x v="0"/>
    <x v="0"/>
  </r>
  <r>
    <x v="1"/>
    <s v="2014/0286"/>
    <s v=""/>
    <s v=""/>
    <s v=""/>
    <s v="227"/>
    <s v="Lavender Hill"/>
    <s v="SW11"/>
    <s v="1JR"/>
    <n v="527764"/>
    <n v="175525"/>
    <x v="6"/>
    <d v="2014-12-02T00:00:00"/>
    <s v=""/>
    <n v="1"/>
    <n v="3"/>
    <n v="2"/>
    <s v="Conversion of existing dwelling above shop to form three self-contained one bedroom flats."/>
    <s v="PF"/>
    <s v="23/01/2014"/>
    <s v="29/04/2014"/>
    <x v="0"/>
    <s v="Nil"/>
    <s v=""/>
    <s v="BF"/>
    <x v="1"/>
    <s v="n/a"/>
    <x v="3"/>
    <n v="6.0000000000000001E-3"/>
    <d v="2014-12-02T00:00:00"/>
    <x v="1"/>
    <m/>
    <x v="1"/>
    <s v="P"/>
    <n v="0"/>
    <n v="0"/>
    <n v="0"/>
    <n v="0"/>
    <n v="3"/>
    <n v="0"/>
    <n v="0"/>
    <n v="0"/>
    <n v="-1"/>
    <n v="0"/>
    <n v="0"/>
    <n v="3"/>
    <n v="0"/>
    <n v="0"/>
    <n v="0"/>
    <n v="-1"/>
    <n v="0"/>
    <n v="0"/>
    <n v="0"/>
    <n v="0"/>
    <n v="0"/>
    <n v="0"/>
    <n v="0"/>
    <n v="0"/>
    <n v="0"/>
    <n v="0"/>
    <n v="0"/>
    <n v="0"/>
    <n v="0"/>
    <n v="0"/>
    <n v="0"/>
    <s v="Assumption"/>
    <n v="0"/>
    <n v="1"/>
    <n v="1"/>
    <n v="0"/>
    <n v="0"/>
    <n v="0"/>
    <n v="0"/>
    <n v="0"/>
    <n v="0"/>
    <n v="0"/>
    <n v="0"/>
    <n v="0"/>
    <n v="0"/>
    <n v="0"/>
    <n v="0"/>
    <n v="0"/>
    <n v="0"/>
    <n v="0"/>
    <n v="0"/>
    <n v="0"/>
    <n v="0"/>
    <n v="0"/>
    <n v="2"/>
    <n v="2"/>
    <n v="1"/>
    <n v="1"/>
    <n v="8"/>
    <m/>
    <x v="4"/>
    <x v="0"/>
    <x v="0"/>
    <x v="0"/>
    <x v="0"/>
  </r>
  <r>
    <x v="1"/>
    <s v="2014/0340"/>
    <s v=""/>
    <s v=""/>
    <s v=""/>
    <s v="165-167"/>
    <s v="St. Johns Hill"/>
    <s v="SW11"/>
    <s v="1TQ"/>
    <n v="526732"/>
    <n v="175022"/>
    <x v="5"/>
    <d v="2015-03-31T00:00:00"/>
    <s v=""/>
    <n v="1"/>
    <n v="3"/>
    <n v="2"/>
    <s v="Demolition of existing first floor accommodation with retention of existing frontage; erection of part single/part two storey extension above ground floor retail unit to provide 3 residential units."/>
    <s v="PF"/>
    <s v="24/01/2014"/>
    <s v="15/04/2014"/>
    <x v="0"/>
    <s v="Nil"/>
    <s v=""/>
    <s v="BF"/>
    <x v="0"/>
    <s v="n/a"/>
    <x v="1"/>
    <n v="0.04"/>
    <d v="2015-03-31T00:00:00"/>
    <x v="1"/>
    <m/>
    <x v="1"/>
    <s v="P"/>
    <n v="0"/>
    <n v="0"/>
    <n v="0"/>
    <n v="0"/>
    <n v="0"/>
    <n v="2"/>
    <n v="0"/>
    <n v="0"/>
    <n v="0"/>
    <n v="0"/>
    <n v="0"/>
    <n v="0"/>
    <n v="2"/>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4/0472"/>
    <s v=""/>
    <s v=""/>
    <s v=""/>
    <s v="545A"/>
    <s v="Old York Road"/>
    <s v="SW18"/>
    <s v="1TQ"/>
    <n v="525888"/>
    <n v="174952"/>
    <x v="5"/>
    <d v="2015-03-31T00:00:00"/>
    <s v=""/>
    <n v="0"/>
    <n v="3"/>
    <n v="3"/>
    <s v="Erection of single-storey rear extension and erection of rear mansard roof extension (with french doors and safety railings) and roof extension over part of the two-storey back addition with alterations to the existing in connection with the conversion of"/>
    <s v="PF"/>
    <s v="30/01/2014"/>
    <s v="15/04/2014"/>
    <x v="0"/>
    <s v="Nil"/>
    <s v=""/>
    <s v="BF"/>
    <x v="3"/>
    <s v="n/a"/>
    <x v="1"/>
    <n v="8.0000000000000002E-3"/>
    <d v="2015-03-31T00:00:00"/>
    <x v="1"/>
    <m/>
    <x v="1"/>
    <s v="P"/>
    <n v="0"/>
    <n v="0"/>
    <n v="0"/>
    <n v="1"/>
    <n v="2"/>
    <n v="0"/>
    <n v="0"/>
    <n v="0"/>
    <n v="0"/>
    <n v="0"/>
    <n v="1"/>
    <n v="2"/>
    <n v="0"/>
    <n v="0"/>
    <n v="0"/>
    <n v="0"/>
    <n v="0"/>
    <n v="0"/>
    <n v="0"/>
    <n v="0"/>
    <n v="0"/>
    <n v="0"/>
    <n v="0"/>
    <n v="0"/>
    <n v="0"/>
    <n v="0"/>
    <n v="0"/>
    <n v="0"/>
    <n v="0"/>
    <n v="0"/>
    <n v="0"/>
    <s v="Assumption"/>
    <n v="0"/>
    <n v="1.5"/>
    <n v="1.5"/>
    <n v="0"/>
    <n v="0"/>
    <n v="0"/>
    <n v="0"/>
    <n v="0"/>
    <n v="0"/>
    <n v="0"/>
    <n v="0"/>
    <n v="0"/>
    <n v="0"/>
    <n v="0"/>
    <n v="0"/>
    <n v="0"/>
    <n v="0"/>
    <n v="0"/>
    <n v="0"/>
    <n v="0"/>
    <n v="0"/>
    <n v="0"/>
    <n v="3"/>
    <n v="3"/>
    <n v="1.5"/>
    <n v="1.5"/>
    <n v="2"/>
    <m/>
    <x v="0"/>
    <x v="0"/>
    <x v="0"/>
    <x v="0"/>
    <x v="0"/>
  </r>
  <r>
    <x v="1"/>
    <s v="2014/0537"/>
    <s v=""/>
    <s v=""/>
    <s v=""/>
    <s v="1A"/>
    <s v="Byrne Road"/>
    <s v="SW12"/>
    <s v="9HZ"/>
    <n v="528754"/>
    <n v="173060"/>
    <x v="14"/>
    <d v="2015-03-31T00:00:00"/>
    <s v=""/>
    <n v="1"/>
    <n v="2"/>
    <n v="1"/>
    <s v="Construction of mansard roof extension including dormer windows to front and rear roof slopes and construction of extension at third floor level to create one; 1-bedroom flat, together with other alterations."/>
    <s v="PF"/>
    <s v="04/02/2014"/>
    <s v="02/04/2014"/>
    <x v="0"/>
    <s v="Nil"/>
    <s v=""/>
    <s v="BF"/>
    <x v="3"/>
    <s v="n/a"/>
    <x v="3"/>
    <n v="5.0000000000000001E-3"/>
    <d v="2015-03-31T00:00:00"/>
    <x v="1"/>
    <m/>
    <x v="1"/>
    <s v="P"/>
    <n v="0"/>
    <n v="0"/>
    <n v="0"/>
    <n v="0"/>
    <n v="2"/>
    <n v="-1"/>
    <n v="0"/>
    <n v="0"/>
    <n v="0"/>
    <n v="0"/>
    <n v="0"/>
    <n v="2"/>
    <n v="-1"/>
    <n v="0"/>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4/0611"/>
    <s v=""/>
    <s v=""/>
    <s v=""/>
    <s v="246"/>
    <s v="Earlsfield Road"/>
    <s v="SW18"/>
    <s v="3DY"/>
    <n v="526150"/>
    <n v="173407"/>
    <x v="12"/>
    <d v="2015-03-31T00:00:00"/>
    <s v=""/>
    <n v="0"/>
    <n v="1"/>
    <n v="1"/>
    <s v="Change of use of ground floor commercial unit and basement to 1 x two-bed flat (Class C3). External alterations, formation of lightwell to front (with external staircase) and erection of front boundary wall/railings."/>
    <s v="PF"/>
    <s v="07/02/2014"/>
    <s v="04/04/2014"/>
    <x v="0"/>
    <s v="Nil"/>
    <s v=""/>
    <s v="BF"/>
    <x v="2"/>
    <s v="n/a"/>
    <x v="8"/>
    <n v="4.0000000000000001E-3"/>
    <d v="2015-03-3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4/0700"/>
    <s v=""/>
    <s v=""/>
    <s v=""/>
    <s v="94"/>
    <s v="Eardley Road"/>
    <s v="SW16"/>
    <s v="6BJ"/>
    <n v="529468"/>
    <n v="170782"/>
    <x v="4"/>
    <d v="2015-03-31T00:00:00"/>
    <s v=""/>
    <n v="0"/>
    <n v="1"/>
    <n v="1"/>
    <s v="Conversion of ground floor commercial unit (Class A1) to a 2 bedroom flat, with associated external alterations."/>
    <s v="PF"/>
    <s v="11/02/2014"/>
    <s v="08/04/2014"/>
    <x v="0"/>
    <s v="Nil"/>
    <s v=""/>
    <s v="BF"/>
    <x v="2"/>
    <s v="n/a"/>
    <x v="8"/>
    <n v="3.0000000000000001E-3"/>
    <d v="2015-03-3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4/0874"/>
    <s v=""/>
    <s v=""/>
    <s v=""/>
    <s v="27"/>
    <s v="Trevelyan Road"/>
    <s v="SW17"/>
    <s v="9LR"/>
    <n v="527320"/>
    <n v="170994"/>
    <x v="1"/>
    <d v="2015-03-31T00:00:00"/>
    <s v=""/>
    <n v="0"/>
    <n v="4"/>
    <n v="4"/>
    <s v="Change of use from doctors surgery (Class D1) to four new flats (1 x 1 bedroom, 2 x 2 bedroom and 1 x 3 bedroom flats) involving window and door alterations to existing fenestration, first floor extension, demolition of part of rear building to form new l"/>
    <s v="PF"/>
    <s v="19/02/2014"/>
    <s v="22/07/2014"/>
    <x v="0"/>
    <s v="Nil"/>
    <s v=""/>
    <s v="BF"/>
    <x v="2"/>
    <s v="n/a"/>
    <x v="9"/>
    <n v="3.6999999999999998E-2"/>
    <d v="2015-03-31T00:00:00"/>
    <x v="1"/>
    <m/>
    <x v="1"/>
    <s v="P"/>
    <n v="0"/>
    <n v="0"/>
    <n v="0"/>
    <n v="0"/>
    <n v="1"/>
    <n v="2"/>
    <n v="1"/>
    <n v="0"/>
    <n v="0"/>
    <n v="0"/>
    <n v="0"/>
    <n v="1"/>
    <n v="2"/>
    <n v="1"/>
    <n v="0"/>
    <n v="0"/>
    <n v="0"/>
    <n v="0"/>
    <n v="0"/>
    <n v="0"/>
    <n v="0"/>
    <n v="0"/>
    <n v="0"/>
    <n v="0"/>
    <n v="0"/>
    <n v="0"/>
    <n v="0"/>
    <n v="0"/>
    <n v="0"/>
    <n v="0"/>
    <n v="0"/>
    <s v="Assumption"/>
    <n v="0"/>
    <n v="2"/>
    <n v="2"/>
    <n v="0"/>
    <n v="0"/>
    <n v="0"/>
    <n v="0"/>
    <n v="0"/>
    <n v="0"/>
    <n v="0"/>
    <n v="0"/>
    <n v="0"/>
    <n v="0"/>
    <n v="0"/>
    <n v="0"/>
    <n v="0"/>
    <n v="0"/>
    <n v="0"/>
    <n v="0"/>
    <n v="0"/>
    <n v="0"/>
    <n v="0"/>
    <n v="4"/>
    <n v="4"/>
    <n v="2"/>
    <n v="2"/>
    <n v="8"/>
    <s v="Y"/>
    <x v="0"/>
    <x v="0"/>
    <x v="0"/>
    <x v="0"/>
    <x v="0"/>
  </r>
  <r>
    <x v="1"/>
    <s v="2014/0910"/>
    <s v=""/>
    <s v=""/>
    <s v="Former Battersea Police Station 112-118"/>
    <s v="112-118"/>
    <s v="Battersea Bridge Road"/>
    <s v="SW11"/>
    <s v="3AF"/>
    <n v="527226"/>
    <n v="176937"/>
    <x v="0"/>
    <d v="2015-03-31T00:00:00"/>
    <s v=""/>
    <n v="0"/>
    <n v="10"/>
    <n v="10"/>
    <s v="Part demolition and part retention of existing building; erection of extensions to the rear up to five-storeys high (lower ground to third floor level); use of enlarged building to provide 46 residential units of both private and affordable tenure, with c"/>
    <s v="PFLA"/>
    <s v="14/02/2014"/>
    <s v="13/06/2014"/>
    <x v="0"/>
    <s v="Nil"/>
    <s v=""/>
    <s v="BF"/>
    <x v="0"/>
    <s v="NB"/>
    <x v="0"/>
    <n v="0"/>
    <d v="2015-03-31T00:00:00"/>
    <x v="1"/>
    <m/>
    <x v="0"/>
    <s v="HASO"/>
    <n v="0"/>
    <n v="1"/>
    <n v="10"/>
    <n v="0"/>
    <n v="10"/>
    <n v="0"/>
    <n v="0"/>
    <n v="0"/>
    <n v="0"/>
    <n v="0"/>
    <n v="0"/>
    <n v="10"/>
    <n v="0"/>
    <n v="0"/>
    <n v="0"/>
    <n v="0"/>
    <n v="0"/>
    <n v="0"/>
    <n v="0"/>
    <n v="0"/>
    <n v="0"/>
    <n v="0"/>
    <n v="0"/>
    <n v="0"/>
    <n v="0"/>
    <n v="0"/>
    <n v="0"/>
    <n v="0"/>
    <n v="0"/>
    <n v="0"/>
    <n v="0"/>
    <s v="Assumption"/>
    <n v="0"/>
    <n v="5"/>
    <n v="5"/>
    <n v="0"/>
    <n v="0"/>
    <n v="0"/>
    <n v="0"/>
    <n v="0"/>
    <n v="0"/>
    <n v="0"/>
    <n v="0"/>
    <n v="0"/>
    <n v="0"/>
    <n v="0"/>
    <n v="0"/>
    <n v="0"/>
    <n v="0"/>
    <n v="0"/>
    <n v="0"/>
    <n v="0"/>
    <n v="0"/>
    <n v="0"/>
    <n v="10"/>
    <n v="10"/>
    <n v="5"/>
    <n v="5"/>
    <n v="2"/>
    <m/>
    <x v="0"/>
    <x v="0"/>
    <x v="0"/>
    <x v="0"/>
    <x v="0"/>
  </r>
  <r>
    <x v="1"/>
    <s v="2014/0910"/>
    <s v=""/>
    <s v=""/>
    <s v="Former Battersea Police Station 112-118"/>
    <s v="112-118"/>
    <s v="Battersea Bridge Road"/>
    <s v="SW11"/>
    <s v="3AF"/>
    <n v="527226"/>
    <n v="176937"/>
    <x v="0"/>
    <d v="2015-03-31T00:00:00"/>
    <s v=""/>
    <n v="0"/>
    <n v="36"/>
    <n v="36"/>
    <s v="Part demolition and part retention of existing building; erection of extensions to the rear up to five-storeys high (lower ground to third floor level); use of enlarged building to provide 46 residential units of both private and affordable tenure, with c"/>
    <s v="PFLA"/>
    <s v="14/02/2014"/>
    <s v="13/06/2014"/>
    <x v="0"/>
    <s v="Nil"/>
    <s v=""/>
    <s v="BF"/>
    <x v="0"/>
    <s v="NB"/>
    <x v="0"/>
    <n v="0.25800000000000001"/>
    <d v="2015-03-31T00:00:00"/>
    <x v="1"/>
    <m/>
    <x v="1"/>
    <s v="P"/>
    <n v="0"/>
    <n v="4"/>
    <n v="36"/>
    <n v="1"/>
    <n v="1"/>
    <n v="30"/>
    <n v="4"/>
    <n v="0"/>
    <n v="0"/>
    <n v="0"/>
    <n v="1"/>
    <n v="1"/>
    <n v="30"/>
    <n v="4"/>
    <n v="0"/>
    <n v="0"/>
    <n v="0"/>
    <n v="0"/>
    <n v="0"/>
    <n v="0"/>
    <n v="0"/>
    <n v="0"/>
    <n v="0"/>
    <n v="0"/>
    <n v="0"/>
    <n v="0"/>
    <n v="0"/>
    <n v="0"/>
    <n v="0"/>
    <n v="0"/>
    <n v="0"/>
    <s v="Assumption"/>
    <n v="0"/>
    <n v="0"/>
    <n v="9"/>
    <n v="9"/>
    <n v="9"/>
    <n v="9"/>
    <n v="0"/>
    <n v="0"/>
    <n v="0"/>
    <n v="0"/>
    <n v="0"/>
    <n v="0"/>
    <n v="0"/>
    <n v="0"/>
    <n v="0"/>
    <n v="0"/>
    <n v="0"/>
    <n v="0"/>
    <n v="0"/>
    <n v="0"/>
    <n v="0"/>
    <n v="0"/>
    <n v="36"/>
    <n v="36"/>
    <n v="36"/>
    <n v="36"/>
    <n v="3"/>
    <m/>
    <x v="0"/>
    <x v="0"/>
    <x v="0"/>
    <x v="0"/>
    <x v="0"/>
  </r>
  <r>
    <x v="1"/>
    <s v="2014/0928"/>
    <s v="Land adjoining 132 Ritherdon Road"/>
    <s v=""/>
    <s v="Land rear of 164-166"/>
    <s v=""/>
    <s v="Bedford Hill"/>
    <s v="SW17"/>
    <s v="9HW"/>
    <n v="528815"/>
    <n v="172653"/>
    <x v="14"/>
    <d v="2015-03-31T00:00:00"/>
    <s v=""/>
    <n v="0"/>
    <n v="2"/>
    <n v="2"/>
    <s v="Erection of 1 x 4-bedroom and 1 x 3-bedroom two-storey dwellinghouses with attic accommodation, fronting onto Ritherdon Road."/>
    <s v="PF"/>
    <s v="04/03/2014"/>
    <s v="12/05/2014"/>
    <x v="0"/>
    <s v="Nil"/>
    <s v=""/>
    <s v="BF"/>
    <x v="0"/>
    <s v="n/a"/>
    <x v="1"/>
    <n v="2.1000000000000001E-2"/>
    <d v="2015-03-31T00:00:00"/>
    <x v="1"/>
    <m/>
    <x v="1"/>
    <s v="P"/>
    <m/>
    <n v="0"/>
    <n v="0"/>
    <n v="0"/>
    <n v="0"/>
    <n v="0"/>
    <n v="1"/>
    <n v="1"/>
    <n v="0"/>
    <n v="0"/>
    <n v="0"/>
    <n v="0"/>
    <n v="0"/>
    <n v="0"/>
    <n v="0"/>
    <n v="0"/>
    <n v="0"/>
    <n v="0"/>
    <n v="0"/>
    <n v="0"/>
    <n v="1"/>
    <n v="1"/>
    <n v="0"/>
    <n v="0"/>
    <n v="0"/>
    <n v="0"/>
    <n v="0"/>
    <n v="0"/>
    <n v="0"/>
    <n v="0"/>
    <n v="0"/>
    <s v="Assumption"/>
    <n v="0"/>
    <n v="1"/>
    <n v="1"/>
    <n v="0"/>
    <n v="0"/>
    <n v="0"/>
    <n v="0"/>
    <n v="0"/>
    <n v="0"/>
    <n v="0"/>
    <n v="0"/>
    <n v="0"/>
    <n v="0"/>
    <n v="0"/>
    <n v="0"/>
    <n v="0"/>
    <n v="0"/>
    <n v="0"/>
    <n v="0"/>
    <n v="0"/>
    <n v="0"/>
    <n v="0"/>
    <n v="2"/>
    <n v="2"/>
    <n v="1"/>
    <n v="1"/>
    <n v="2"/>
    <s v="Y"/>
    <x v="0"/>
    <x v="0"/>
    <x v="0"/>
    <x v="0"/>
    <x v="0"/>
  </r>
  <r>
    <x v="1"/>
    <s v="2014/0989"/>
    <s v=""/>
    <s v=""/>
    <s v=""/>
    <s v="28"/>
    <s v="Putney Hill"/>
    <s v="SW15"/>
    <s v="6AF"/>
    <n v="523903"/>
    <n v="174944"/>
    <x v="8"/>
    <d v="2015-03-31T00:00:00"/>
    <s v=""/>
    <n v="1"/>
    <n v="2"/>
    <n v="1"/>
    <s v="Erection of single-storey front extension and bicycle storage, part-single, part two-storey rear extension and roof extension to provide third floor level of accommodation in connection with conversion into two flats with rear roof terraces at first and t"/>
    <s v="PF"/>
    <s v="24/02/2014"/>
    <s v="19/06/2014"/>
    <x v="0"/>
    <s v="Nil"/>
    <s v=""/>
    <s v="BF"/>
    <x v="0"/>
    <s v="n/a"/>
    <x v="1"/>
    <n v="2.1999999999999999E-2"/>
    <d v="2015-03-31T00:00:00"/>
    <x v="1"/>
    <m/>
    <x v="1"/>
    <s v="P"/>
    <n v="0"/>
    <n v="0"/>
    <n v="0"/>
    <n v="0"/>
    <n v="0"/>
    <n v="0"/>
    <n v="1"/>
    <n v="0"/>
    <n v="0"/>
    <n v="0"/>
    <n v="0"/>
    <n v="0"/>
    <n v="0"/>
    <n v="2"/>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14/1046"/>
    <s v=""/>
    <s v=""/>
    <s v="First Floor"/>
    <s v="19"/>
    <s v="Tooting High Street"/>
    <s v="SW17"/>
    <s v="0SN"/>
    <n v="527560"/>
    <n v="171605"/>
    <x v="1"/>
    <d v="2014-10-07T00:00:00"/>
    <s v=""/>
    <n v="0"/>
    <n v="2"/>
    <n v="2"/>
    <s v="Application for determination of whether prior approval is required for change of use from offices (Class B1a) to residential use (Class C3) as 2 x 1-bedroom flats."/>
    <s v="PAG"/>
    <s v="24/02/2014"/>
    <s v="17/04/2014"/>
    <x v="0"/>
    <s v="Nil"/>
    <s v=""/>
    <s v="BF"/>
    <x v="2"/>
    <s v="n/a"/>
    <x v="6"/>
    <n v="6.0000000000000001E-3"/>
    <d v="2014-10-07T00:00:00"/>
    <x v="1"/>
    <m/>
    <x v="1"/>
    <s v="P"/>
    <n v="0"/>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8"/>
    <s v="Y"/>
    <x v="1"/>
    <x v="0"/>
    <x v="0"/>
    <x v="0"/>
    <x v="0"/>
  </r>
  <r>
    <x v="1"/>
    <s v="2014/1362"/>
    <s v=""/>
    <s v=""/>
    <s v=""/>
    <s v="58-60"/>
    <s v="St Johns Road"/>
    <s v="SW11"/>
    <s v="1PR"/>
    <n v="527375"/>
    <n v="175269"/>
    <x v="2"/>
    <d v="2015-01-19T00:00:00"/>
    <s v=""/>
    <n v="0"/>
    <n v="3"/>
    <n v="3"/>
    <s v="Application for determination of whether prior approval is required for change of use of first, second and third floors from offices (Class B1a) to residential use (Class C3) as 3 x two-bedroom flats."/>
    <s v="PAG"/>
    <s v="19/03/2014"/>
    <s v="13/05/2014"/>
    <x v="0"/>
    <s v="Nil"/>
    <s v=""/>
    <s v="BF"/>
    <x v="2"/>
    <s v="n/a"/>
    <x v="6"/>
    <n v="1.2E-2"/>
    <d v="2015-01-19T00:00:00"/>
    <x v="1"/>
    <m/>
    <x v="1"/>
    <s v="P"/>
    <n v="0"/>
    <n v="0"/>
    <n v="0"/>
    <n v="0"/>
    <n v="0"/>
    <n v="3"/>
    <n v="0"/>
    <n v="0"/>
    <n v="0"/>
    <n v="0"/>
    <n v="0"/>
    <n v="0"/>
    <n v="3"/>
    <n v="0"/>
    <n v="0"/>
    <n v="0"/>
    <n v="0"/>
    <n v="0"/>
    <n v="0"/>
    <n v="0"/>
    <n v="0"/>
    <n v="0"/>
    <n v="0"/>
    <n v="0"/>
    <n v="0"/>
    <n v="0"/>
    <n v="0"/>
    <n v="0"/>
    <n v="0"/>
    <n v="0"/>
    <n v="0"/>
    <s v="Assumption"/>
    <n v="0"/>
    <n v="1.5"/>
    <n v="1.5"/>
    <n v="0"/>
    <n v="0"/>
    <n v="0"/>
    <n v="0"/>
    <n v="0"/>
    <n v="0"/>
    <n v="0"/>
    <n v="0"/>
    <n v="0"/>
    <n v="0"/>
    <n v="0"/>
    <n v="0"/>
    <n v="0"/>
    <n v="0"/>
    <n v="0"/>
    <n v="0"/>
    <n v="0"/>
    <n v="0"/>
    <n v="0"/>
    <n v="3"/>
    <n v="3"/>
    <n v="1.5"/>
    <n v="1.5"/>
    <n v="8"/>
    <m/>
    <x v="4"/>
    <x v="0"/>
    <x v="0"/>
    <x v="0"/>
    <x v="0"/>
  </r>
  <r>
    <x v="1"/>
    <s v="2014/1523"/>
    <s v=""/>
    <s v=""/>
    <s v="Doddington Childrens Centre"/>
    <s v="259"/>
    <s v="Battersea Park Road"/>
    <s v="SW11"/>
    <s v="4LF"/>
    <n v="528446"/>
    <n v="176704"/>
    <x v="17"/>
    <d v="2015-03-31T00:00:00"/>
    <s v=""/>
    <n v="0"/>
    <n v="6"/>
    <n v="6"/>
    <s v="Conversion of a former childrens centre (Class D1 non residential instituation) into six self contained flats (Class C3 dwellinghouse) for use as short term lets to homeless families prior to re-housing with external alterations including installation of "/>
    <s v="PF"/>
    <s v="24/03/2014"/>
    <s v="19/06/2014"/>
    <x v="0"/>
    <s v="Nil"/>
    <s v=""/>
    <s v="BF"/>
    <x v="1"/>
    <s v="n/a"/>
    <x v="9"/>
    <n v="0.121"/>
    <d v="2015-03-31T00:00:00"/>
    <x v="1"/>
    <m/>
    <x v="2"/>
    <s v="C"/>
    <n v="0"/>
    <n v="0"/>
    <n v="0"/>
    <n v="0"/>
    <n v="0"/>
    <n v="2"/>
    <n v="1"/>
    <n v="3"/>
    <n v="0"/>
    <n v="0"/>
    <n v="0"/>
    <n v="0"/>
    <n v="2"/>
    <n v="1"/>
    <n v="3"/>
    <n v="0"/>
    <n v="0"/>
    <n v="0"/>
    <n v="0"/>
    <n v="0"/>
    <n v="0"/>
    <n v="0"/>
    <n v="0"/>
    <n v="0"/>
    <n v="0"/>
    <n v="0"/>
    <n v="0"/>
    <n v="0"/>
    <n v="0"/>
    <n v="0"/>
    <n v="0"/>
    <s v="Assumption"/>
    <n v="0"/>
    <n v="3"/>
    <n v="3"/>
    <n v="0"/>
    <n v="0"/>
    <n v="0"/>
    <n v="0"/>
    <n v="0"/>
    <n v="0"/>
    <n v="0"/>
    <n v="0"/>
    <n v="0"/>
    <n v="0"/>
    <n v="0"/>
    <n v="0"/>
    <n v="0"/>
    <n v="0"/>
    <n v="0"/>
    <n v="0"/>
    <n v="0"/>
    <n v="0"/>
    <n v="0"/>
    <n v="6"/>
    <n v="6"/>
    <n v="3"/>
    <n v="3"/>
    <n v="8"/>
    <s v="Y"/>
    <x v="0"/>
    <x v="0"/>
    <x v="0"/>
    <x v="0"/>
    <x v="0"/>
  </r>
  <r>
    <x v="1"/>
    <s v="2014/1544"/>
    <s v=""/>
    <s v=""/>
    <s v=""/>
    <s v="175-177"/>
    <s v="Queenstown Road"/>
    <s v="SW8"/>
    <s v="3RN"/>
    <n v="528647"/>
    <n v="176406"/>
    <x v="17"/>
    <d v="2014-12-01T00:00:00"/>
    <s v=""/>
    <n v="0"/>
    <n v="1"/>
    <n v="1"/>
    <s v="Reconfiguration of existing first floor flat layout and construction of first floor rear extension to provide one self-contained studio flat."/>
    <s v="PF"/>
    <s v="20/03/2014"/>
    <s v="15/05/2014"/>
    <x v="0"/>
    <s v="Nil"/>
    <s v=""/>
    <s v="BF"/>
    <x v="0"/>
    <s v="n/a"/>
    <x v="1"/>
    <n v="7.0000000000000001E-3"/>
    <d v="2014-12-01T00:00:00"/>
    <x v="1"/>
    <m/>
    <x v="1"/>
    <s v="P"/>
    <m/>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4/1569"/>
    <s v=""/>
    <s v=""/>
    <s v=""/>
    <s v="4"/>
    <s v="Foxmore Street"/>
    <s v="SW11"/>
    <s v="4PU"/>
    <n v="527606"/>
    <n v="176524"/>
    <x v="0"/>
    <d v="2015-03-31T00:00:00"/>
    <s v=""/>
    <n v="2"/>
    <n v="1"/>
    <n v="-1"/>
    <s v="Excavation of floorspace at basement level with associated front and rear lightwells; construction of single storey rear extension and second floor rear extension; construction of dormer extension to rear roofslope to provide access to proposed roof terra"/>
    <s v="PF"/>
    <s v="26/03/2014"/>
    <s v="26/06/2014"/>
    <x v="0"/>
    <s v="Nil"/>
    <s v=""/>
    <s v="BF"/>
    <x v="1"/>
    <s v="n/a"/>
    <x v="5"/>
    <n v="1.4E-2"/>
    <d v="2015-03-31T00:00:00"/>
    <x v="1"/>
    <m/>
    <x v="1"/>
    <s v="P"/>
    <n v="0"/>
    <n v="0"/>
    <n v="0"/>
    <n v="0"/>
    <n v="-1"/>
    <n v="0"/>
    <n v="-1"/>
    <n v="0"/>
    <n v="1"/>
    <n v="0"/>
    <n v="0"/>
    <n v="-1"/>
    <n v="0"/>
    <n v="-1"/>
    <n v="0"/>
    <n v="0"/>
    <n v="0"/>
    <n v="0"/>
    <n v="0"/>
    <n v="0"/>
    <n v="0"/>
    <n v="0"/>
    <n v="1"/>
    <n v="0"/>
    <n v="0"/>
    <n v="0"/>
    <n v="0"/>
    <n v="0"/>
    <n v="0"/>
    <n v="0"/>
    <n v="0"/>
    <s v="Assumption"/>
    <n v="0"/>
    <n v="-0.5"/>
    <n v="-0.5"/>
    <n v="0"/>
    <n v="0"/>
    <n v="0"/>
    <n v="0"/>
    <n v="0"/>
    <n v="0"/>
    <n v="0"/>
    <n v="0"/>
    <n v="0"/>
    <n v="0"/>
    <n v="0"/>
    <n v="0"/>
    <n v="0"/>
    <n v="0"/>
    <n v="0"/>
    <n v="0"/>
    <n v="0"/>
    <n v="0"/>
    <n v="0"/>
    <n v="-1"/>
    <n v="-1"/>
    <n v="-0.5"/>
    <n v="-0.5"/>
    <n v="8"/>
    <m/>
    <x v="0"/>
    <x v="0"/>
    <x v="0"/>
    <x v="0"/>
    <x v="0"/>
  </r>
  <r>
    <x v="1"/>
    <s v="2014/1625"/>
    <s v=""/>
    <s v=""/>
    <s v=""/>
    <s v="32"/>
    <s v="Lavender Hill"/>
    <s v="SW11"/>
    <s v="5RL"/>
    <n v="528431"/>
    <n v="175770"/>
    <x v="6"/>
    <d v="2015-03-31T00:00:00"/>
    <s v=""/>
    <n v="0"/>
    <n v="1"/>
    <n v="1"/>
    <s v="Conversion of rear of shop to form a one-bedroom flat including insertion of window and door on Basnett Road frontage and additional rear facing window; erection of low level wall and railings to front bounda ry of shop."/>
    <s v="PF"/>
    <s v="25/03/2014"/>
    <s v="20/06/2014"/>
    <x v="0"/>
    <s v="Nil"/>
    <s v=""/>
    <s v="BF"/>
    <x v="2"/>
    <s v="n/a"/>
    <x v="8"/>
    <n v="2E-3"/>
    <d v="2015-03-31T00:00:00"/>
    <x v="1"/>
    <m/>
    <x v="1"/>
    <s v="P"/>
    <n v="0"/>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4/1808"/>
    <s v="OPL House 241 Putney Bridge Road"/>
    <s v=""/>
    <s v=""/>
    <s v="1"/>
    <s v="Archway Mews"/>
    <s v="SW15"/>
    <s v="2PE"/>
    <n v="524447"/>
    <n v="175287"/>
    <x v="13"/>
    <d v="2015-03-31T00:00:00"/>
    <s v=""/>
    <n v="0"/>
    <n v="1"/>
    <n v="1"/>
    <s v="Erection of additional storey to existing three-storey building with associated roof terrace, in connection with the creation of a 1 bedroom flat."/>
    <s v="PF"/>
    <s v="01/04/2014"/>
    <s v="18/07/2014"/>
    <x v="0"/>
    <s v="Nil"/>
    <s v=""/>
    <s v="BF"/>
    <x v="0"/>
    <s v="n/a"/>
    <x v="1"/>
    <n v="4.0000000000000001E-3"/>
    <d v="2015-03-31T00:00:00"/>
    <x v="1"/>
    <m/>
    <x v="1"/>
    <s v="P"/>
    <n v="0"/>
    <n v="0"/>
    <n v="0"/>
    <n v="0"/>
    <n v="1"/>
    <n v="0"/>
    <n v="0"/>
    <n v="0"/>
    <n v="0"/>
    <n v="0"/>
    <n v="0"/>
    <n v="1"/>
    <n v="0"/>
    <n v="0"/>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4/1841"/>
    <s v=""/>
    <s v=""/>
    <s v=""/>
    <s v="39"/>
    <s v="Gladwyn Road"/>
    <s v="SW15"/>
    <s v="1JY"/>
    <n v="523671"/>
    <n v="175922"/>
    <x v="13"/>
    <d v="2015-03-31T00:00:00"/>
    <s v=""/>
    <n v="2"/>
    <n v="1"/>
    <n v="-1"/>
    <s v="Erection of mansard roof extension to main roof and erection of single-storey side/rear extension in connection with conversion of 2 no. flats into 1 no. dwellinghouse."/>
    <s v="PF"/>
    <s v="06/06/2014"/>
    <s v="10/06/2014"/>
    <x v="0"/>
    <s v="Nil"/>
    <s v=""/>
    <s v="BF"/>
    <x v="1"/>
    <s v="n/a"/>
    <x v="5"/>
    <n v="0.01"/>
    <d v="2015-03-31T00:00:00"/>
    <x v="1"/>
    <m/>
    <x v="1"/>
    <s v="P"/>
    <n v="0"/>
    <n v="0"/>
    <n v="0"/>
    <n v="0"/>
    <n v="-2"/>
    <n v="0"/>
    <n v="0"/>
    <n v="1"/>
    <n v="0"/>
    <n v="0"/>
    <n v="0"/>
    <n v="-2"/>
    <n v="0"/>
    <n v="0"/>
    <n v="0"/>
    <n v="0"/>
    <n v="0"/>
    <n v="0"/>
    <n v="0"/>
    <n v="0"/>
    <n v="0"/>
    <n v="1"/>
    <n v="0"/>
    <n v="0"/>
    <n v="0"/>
    <n v="0"/>
    <n v="0"/>
    <n v="0"/>
    <n v="0"/>
    <n v="0"/>
    <n v="0"/>
    <s v="Assumption"/>
    <n v="0"/>
    <n v="-0.5"/>
    <n v="-0.5"/>
    <n v="0"/>
    <n v="0"/>
    <n v="0"/>
    <n v="0"/>
    <n v="0"/>
    <n v="0"/>
    <n v="0"/>
    <n v="0"/>
    <n v="0"/>
    <n v="0"/>
    <n v="0"/>
    <n v="0"/>
    <n v="0"/>
    <n v="0"/>
    <n v="0"/>
    <n v="0"/>
    <n v="0"/>
    <n v="0"/>
    <n v="0"/>
    <n v="-1"/>
    <n v="-1"/>
    <n v="-0.5"/>
    <n v="-0.5"/>
    <n v="8"/>
    <m/>
    <x v="0"/>
    <x v="0"/>
    <x v="0"/>
    <x v="0"/>
    <x v="0"/>
  </r>
  <r>
    <x v="1"/>
    <s v="2014/1868"/>
    <s v=""/>
    <s v=""/>
    <s v=""/>
    <s v="11"/>
    <s v="Hoyle Road"/>
    <s v="SW17"/>
    <s v="0RS"/>
    <n v="527277"/>
    <n v="171300"/>
    <x v="10"/>
    <d v="2015-03-31T00:00:00"/>
    <s v=""/>
    <n v="1"/>
    <n v="2"/>
    <n v="1"/>
    <s v="Erection of single-storey rear/side extension; installation of French doors and safety railings at first floor level; erection of roof extension to main rear roof (with French doors and safety railings) and above part of two-storey rear addition in connec"/>
    <s v="PF"/>
    <s v="22/04/2014"/>
    <s v="31/07/2014"/>
    <x v="0"/>
    <s v="Nil"/>
    <s v=""/>
    <s v="BF"/>
    <x v="3"/>
    <s v="n/a"/>
    <x v="2"/>
    <n v="1.2999999999999999E-2"/>
    <d v="2015-03-31T00:00:00"/>
    <x v="1"/>
    <m/>
    <x v="1"/>
    <s v="P"/>
    <m/>
    <n v="0"/>
    <n v="0"/>
    <n v="0"/>
    <n v="0"/>
    <n v="0"/>
    <n v="1"/>
    <n v="0"/>
    <n v="0"/>
    <n v="0"/>
    <n v="0"/>
    <n v="0"/>
    <n v="0"/>
    <n v="1"/>
    <n v="1"/>
    <n v="0"/>
    <n v="0"/>
    <n v="0"/>
    <n v="0"/>
    <n v="0"/>
    <n v="0"/>
    <n v="-1"/>
    <n v="0"/>
    <n v="0"/>
    <n v="0"/>
    <n v="0"/>
    <n v="0"/>
    <n v="0"/>
    <n v="0"/>
    <n v="0"/>
    <n v="0"/>
    <s v="Assumption"/>
    <n v="0"/>
    <n v="0.5"/>
    <n v="0.5"/>
    <n v="0"/>
    <n v="0"/>
    <n v="0"/>
    <n v="0"/>
    <n v="0"/>
    <n v="0"/>
    <n v="0"/>
    <n v="0"/>
    <n v="0"/>
    <n v="0"/>
    <n v="0"/>
    <n v="0"/>
    <n v="0"/>
    <n v="0"/>
    <n v="0"/>
    <n v="0"/>
    <n v="0"/>
    <n v="0"/>
    <n v="0"/>
    <n v="1"/>
    <n v="1"/>
    <n v="0.5"/>
    <n v="0.5"/>
    <n v="2"/>
    <s v="Y"/>
    <x v="0"/>
    <x v="0"/>
    <x v="0"/>
    <x v="0"/>
    <x v="0"/>
  </r>
  <r>
    <x v="1"/>
    <s v="2014/2010"/>
    <s v=""/>
    <s v=""/>
    <s v=""/>
    <s v="23A"/>
    <s v="Lacy Road"/>
    <s v="SW15"/>
    <s v="1NH"/>
    <n v="523974"/>
    <n v="175426"/>
    <x v="13"/>
    <d v="2015-01-16T00:00:00"/>
    <s v=""/>
    <n v="0"/>
    <n v="2"/>
    <n v="2"/>
    <s v="Change of use from Class B1 (Offices) to two Class C3 units (Residential)."/>
    <s v="PANR"/>
    <s v="03/04/2014"/>
    <s v="29/05/2014"/>
    <x v="0"/>
    <s v="Nil"/>
    <s v=""/>
    <s v="BF"/>
    <x v="2"/>
    <s v="n/a"/>
    <x v="6"/>
    <n v="8.0000000000000002E-3"/>
    <d v="2015-01-16T00:00:00"/>
    <x v="1"/>
    <m/>
    <x v="1"/>
    <s v="P"/>
    <n v="0"/>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8"/>
    <m/>
    <x v="2"/>
    <x v="0"/>
    <x v="0"/>
    <x v="0"/>
    <x v="0"/>
  </r>
  <r>
    <x v="1"/>
    <s v="2014/2019"/>
    <s v=""/>
    <s v=""/>
    <s v="Templeton"/>
    <s v="118"/>
    <s v="Priory Lane"/>
    <s v="SW15"/>
    <s v="5JW"/>
    <n v="521333"/>
    <n v="174425"/>
    <x v="19"/>
    <d v="2015-03-31T00:00:00"/>
    <s v=""/>
    <n v="0"/>
    <n v="2"/>
    <n v="2"/>
    <s v="Alteration and conversion of the courts outbuilding to provide two amended ancillary flats to the main house, including part demolition and opening up a new ground level pathway link; amendments to the garages to incorporate the relocated stables; formati"/>
    <s v="PF"/>
    <s v="01/04/2014"/>
    <s v="22/07/2014"/>
    <x v="0"/>
    <s v="Nil"/>
    <s v=""/>
    <s v="BF"/>
    <x v="0"/>
    <s v="n/a"/>
    <x v="1"/>
    <n v="1.6E-2"/>
    <d v="2015-03-31T00:00:00"/>
    <x v="1"/>
    <m/>
    <x v="1"/>
    <s v="P"/>
    <m/>
    <n v="0"/>
    <n v="0"/>
    <n v="0"/>
    <n v="1"/>
    <n v="1"/>
    <n v="0"/>
    <n v="0"/>
    <n v="0"/>
    <n v="0"/>
    <n v="0"/>
    <n v="1"/>
    <n v="1"/>
    <n v="0"/>
    <n v="0"/>
    <n v="0"/>
    <n v="0"/>
    <n v="0"/>
    <n v="0"/>
    <n v="0"/>
    <n v="0"/>
    <n v="0"/>
    <n v="0"/>
    <n v="0"/>
    <n v="0"/>
    <n v="0"/>
    <n v="0"/>
    <n v="0"/>
    <n v="0"/>
    <n v="0"/>
    <n v="0"/>
    <s v="Assumption"/>
    <n v="0"/>
    <n v="1"/>
    <n v="1"/>
    <n v="0"/>
    <n v="0"/>
    <n v="0"/>
    <n v="0"/>
    <n v="0"/>
    <n v="0"/>
    <n v="0"/>
    <n v="0"/>
    <n v="0"/>
    <n v="0"/>
    <n v="0"/>
    <n v="0"/>
    <n v="0"/>
    <n v="0"/>
    <n v="0"/>
    <n v="0"/>
    <n v="0"/>
    <n v="0"/>
    <n v="0"/>
    <n v="2"/>
    <n v="2"/>
    <n v="1"/>
    <n v="1"/>
    <n v="2"/>
    <s v="Y"/>
    <x v="0"/>
    <x v="0"/>
    <x v="0"/>
    <x v="0"/>
    <x v="0"/>
  </r>
  <r>
    <x v="1"/>
    <s v="2014/2242"/>
    <s v=""/>
    <s v=""/>
    <s v=""/>
    <s v="102-104"/>
    <s v="Stewarts Road"/>
    <s v="SW8"/>
    <s v="4UY"/>
    <n v="529312"/>
    <n v="176585"/>
    <x v="17"/>
    <d v="2015-03-07T00:00:00"/>
    <s v=""/>
    <n v="0"/>
    <n v="20"/>
    <n v="20"/>
    <s v="Change of use from B1 (offices) to 20 residential units (use class C3)."/>
    <s v="LDC"/>
    <s v="24/04/2014"/>
    <s v="13/06/2014"/>
    <x v="0"/>
    <s v="Nil"/>
    <s v=""/>
    <s v="BF"/>
    <x v="2"/>
    <s v="n/a"/>
    <x v="6"/>
    <n v="2.5999999999999999E-2"/>
    <d v="2015-03-07T00:00:00"/>
    <x v="1"/>
    <m/>
    <x v="1"/>
    <s v="P"/>
    <m/>
    <n v="0"/>
    <n v="0"/>
    <n v="8"/>
    <n v="10"/>
    <n v="1"/>
    <n v="1"/>
    <n v="0"/>
    <n v="0"/>
    <n v="0"/>
    <n v="8"/>
    <n v="10"/>
    <n v="1"/>
    <n v="1"/>
    <n v="0"/>
    <n v="0"/>
    <n v="0"/>
    <n v="0"/>
    <n v="0"/>
    <n v="0"/>
    <n v="0"/>
    <n v="0"/>
    <n v="0"/>
    <n v="0"/>
    <n v="0"/>
    <n v="0"/>
    <n v="0"/>
    <n v="0"/>
    <n v="0"/>
    <n v="0"/>
    <n v="0"/>
    <s v="Assumption"/>
    <n v="0"/>
    <n v="10"/>
    <n v="10"/>
    <n v="0"/>
    <n v="0"/>
    <n v="0"/>
    <n v="0"/>
    <n v="0"/>
    <n v="0"/>
    <n v="0"/>
    <n v="0"/>
    <n v="0"/>
    <n v="0"/>
    <n v="0"/>
    <n v="0"/>
    <n v="0"/>
    <n v="0"/>
    <n v="0"/>
    <n v="0"/>
    <n v="0"/>
    <n v="0"/>
    <n v="0"/>
    <n v="20"/>
    <n v="20"/>
    <n v="10"/>
    <n v="10"/>
    <n v="8"/>
    <s v="Y"/>
    <x v="0"/>
    <x v="1"/>
    <x v="0"/>
    <x v="0"/>
    <x v="0"/>
  </r>
  <r>
    <x v="1"/>
    <s v="2014/2395"/>
    <s v=""/>
    <s v=""/>
    <s v="Land at"/>
    <s v=""/>
    <s v="Marcus Terrace"/>
    <s v="SW18"/>
    <s v="2JW"/>
    <n v="525805"/>
    <n v="174424"/>
    <x v="5"/>
    <d v="2015-03-31T00:00:00"/>
    <s v=""/>
    <n v="0"/>
    <n v="4"/>
    <n v="4"/>
    <s v="Demolition of existing garages and erection of four two-storey houses (plus basement) with associated landscaping and parking."/>
    <s v="PF"/>
    <s v="01/05/2014"/>
    <s v="20/06/2014"/>
    <x v="0"/>
    <s v="Nil"/>
    <s v=""/>
    <s v="BF"/>
    <x v="0"/>
    <s v="n/a"/>
    <x v="1"/>
    <n v="0.05"/>
    <d v="2015-03-31T00:00:00"/>
    <x v="1"/>
    <m/>
    <x v="1"/>
    <s v="P"/>
    <n v="0"/>
    <n v="0"/>
    <n v="0"/>
    <n v="0"/>
    <n v="1"/>
    <n v="3"/>
    <n v="0"/>
    <n v="0"/>
    <n v="0"/>
    <n v="0"/>
    <n v="0"/>
    <n v="0"/>
    <n v="0"/>
    <n v="0"/>
    <n v="0"/>
    <n v="0"/>
    <n v="0"/>
    <n v="0"/>
    <n v="1"/>
    <n v="3"/>
    <n v="0"/>
    <n v="0"/>
    <n v="0"/>
    <n v="0"/>
    <n v="0"/>
    <n v="0"/>
    <n v="0"/>
    <n v="0"/>
    <n v="0"/>
    <n v="0"/>
    <n v="0"/>
    <s v="Assumption"/>
    <n v="0"/>
    <n v="2"/>
    <n v="2"/>
    <n v="0"/>
    <n v="0"/>
    <n v="0"/>
    <n v="0"/>
    <n v="0"/>
    <n v="0"/>
    <n v="0"/>
    <n v="0"/>
    <n v="0"/>
    <n v="0"/>
    <n v="0"/>
    <n v="0"/>
    <n v="0"/>
    <n v="0"/>
    <n v="0"/>
    <n v="0"/>
    <n v="0"/>
    <n v="0"/>
    <n v="0"/>
    <n v="4"/>
    <n v="4"/>
    <n v="2"/>
    <n v="2"/>
    <n v="2"/>
    <m/>
    <x v="0"/>
    <x v="0"/>
    <x v="0"/>
    <x v="0"/>
    <x v="0"/>
  </r>
  <r>
    <x v="1"/>
    <s v="2014/2594"/>
    <s v=""/>
    <s v=""/>
    <s v=""/>
    <s v="32"/>
    <s v="Lavender Hill"/>
    <s v="SW11"/>
    <s v="5RL"/>
    <n v="528431"/>
    <n v="175770"/>
    <x v="6"/>
    <d v="2015-03-31T00:00:00"/>
    <s v=""/>
    <n v="1"/>
    <n v="3"/>
    <n v="2"/>
    <s v="Construction of loft floor and mansard to front and side to provide an additional one bedroom flat and alterations to convert existing flat into 2 one bedroom flats."/>
    <s v="PF"/>
    <s v="28/05/2014"/>
    <s v="29/10/2014"/>
    <x v="0"/>
    <s v="Nil"/>
    <s v=""/>
    <s v="BF"/>
    <x v="3"/>
    <s v="n/a"/>
    <x v="3"/>
    <n v="6.0000000000000001E-3"/>
    <d v="2015-03-31T00:00:00"/>
    <x v="1"/>
    <m/>
    <x v="1"/>
    <s v="P"/>
    <n v="0"/>
    <n v="0"/>
    <n v="0"/>
    <n v="0"/>
    <n v="3"/>
    <n v="0"/>
    <n v="-1"/>
    <n v="0"/>
    <n v="0"/>
    <n v="0"/>
    <n v="0"/>
    <n v="3"/>
    <n v="0"/>
    <n v="-1"/>
    <n v="0"/>
    <n v="0"/>
    <n v="0"/>
    <n v="0"/>
    <n v="0"/>
    <n v="0"/>
    <n v="0"/>
    <n v="0"/>
    <n v="0"/>
    <n v="0"/>
    <n v="0"/>
    <n v="0"/>
    <n v="0"/>
    <n v="0"/>
    <n v="0"/>
    <n v="0"/>
    <n v="0"/>
    <s v="Assumption"/>
    <n v="0"/>
    <n v="1"/>
    <n v="1"/>
    <n v="0"/>
    <n v="0"/>
    <n v="0"/>
    <n v="0"/>
    <n v="0"/>
    <n v="0"/>
    <n v="0"/>
    <n v="0"/>
    <n v="0"/>
    <n v="0"/>
    <n v="0"/>
    <n v="0"/>
    <n v="0"/>
    <n v="0"/>
    <n v="0"/>
    <n v="0"/>
    <n v="0"/>
    <n v="0"/>
    <n v="0"/>
    <n v="2"/>
    <n v="2"/>
    <n v="1"/>
    <n v="1"/>
    <n v="2"/>
    <m/>
    <x v="0"/>
    <x v="0"/>
    <x v="0"/>
    <x v="0"/>
    <x v="0"/>
  </r>
  <r>
    <x v="1"/>
    <s v="2014/2603"/>
    <s v=""/>
    <s v=""/>
    <s v=""/>
    <s v="86-88"/>
    <s v="Garratt Lane"/>
    <s v="SW18"/>
    <s v="4BY"/>
    <n v="525681"/>
    <n v="174324"/>
    <x v="3"/>
    <d v="2014-10-09T00:00:00"/>
    <s v=""/>
    <n v="0"/>
    <n v="14"/>
    <n v="14"/>
    <s v="Prior approval for conversion of offices on first and second floors (B1) to 14 x residential flats (C3)."/>
    <s v="PANR"/>
    <s v="07/05/2014"/>
    <s v="02/07/2014"/>
    <x v="0"/>
    <s v="Nil"/>
    <s v=""/>
    <s v="BF"/>
    <x v="2"/>
    <s v="n/a"/>
    <x v="6"/>
    <n v="2.5999999999999999E-2"/>
    <d v="2014-10-09T00:00:00"/>
    <x v="1"/>
    <m/>
    <x v="1"/>
    <s v="P"/>
    <n v="0"/>
    <n v="0"/>
    <n v="0"/>
    <n v="0"/>
    <n v="12"/>
    <n v="2"/>
    <n v="0"/>
    <n v="0"/>
    <n v="0"/>
    <n v="0"/>
    <n v="0"/>
    <n v="12"/>
    <n v="2"/>
    <n v="0"/>
    <n v="0"/>
    <n v="0"/>
    <n v="0"/>
    <n v="0"/>
    <n v="0"/>
    <n v="0"/>
    <n v="0"/>
    <n v="0"/>
    <n v="0"/>
    <n v="0"/>
    <n v="0"/>
    <n v="0"/>
    <n v="0"/>
    <n v="0"/>
    <n v="0"/>
    <n v="0"/>
    <n v="0"/>
    <s v="Assumption"/>
    <n v="0"/>
    <n v="7"/>
    <n v="7"/>
    <n v="0"/>
    <n v="0"/>
    <n v="0"/>
    <n v="0"/>
    <n v="0"/>
    <n v="0"/>
    <n v="0"/>
    <n v="0"/>
    <n v="0"/>
    <n v="0"/>
    <n v="0"/>
    <n v="0"/>
    <n v="0"/>
    <n v="0"/>
    <n v="0"/>
    <n v="0"/>
    <n v="0"/>
    <n v="0"/>
    <n v="0"/>
    <n v="14"/>
    <n v="14"/>
    <n v="7"/>
    <n v="7"/>
    <n v="8"/>
    <m/>
    <x v="5"/>
    <x v="0"/>
    <x v="1"/>
    <x v="0"/>
    <x v="0"/>
  </r>
  <r>
    <x v="1"/>
    <s v="2014/2617"/>
    <s v=""/>
    <s v=""/>
    <s v=""/>
    <s v="37"/>
    <s v="Coverton Road"/>
    <s v="SW17"/>
    <s v="0QW"/>
    <n v="527203"/>
    <n v="171431"/>
    <x v="10"/>
    <d v="2015-03-31T00:00:00"/>
    <s v=""/>
    <n v="0"/>
    <n v="8"/>
    <n v="8"/>
    <s v="Demolition of existing building and redevelopment to provide 8 dwellings comprising 6 houses and 2 maisonettes."/>
    <s v="PF"/>
    <s v="12/05/2014"/>
    <s v="18/07/2014"/>
    <x v="0"/>
    <s v="Nil"/>
    <s v=""/>
    <s v="BF"/>
    <x v="0"/>
    <s v="n/a"/>
    <x v="1"/>
    <n v="6.6000000000000003E-2"/>
    <d v="2015-03-31T00:00:00"/>
    <x v="1"/>
    <m/>
    <x v="1"/>
    <s v="P"/>
    <n v="0"/>
    <n v="0"/>
    <n v="0"/>
    <n v="0"/>
    <n v="0"/>
    <n v="5"/>
    <n v="3"/>
    <n v="0"/>
    <n v="0"/>
    <n v="0"/>
    <n v="0"/>
    <n v="0"/>
    <n v="2"/>
    <n v="0"/>
    <n v="0"/>
    <n v="0"/>
    <n v="0"/>
    <n v="0"/>
    <n v="0"/>
    <n v="3"/>
    <n v="3"/>
    <n v="0"/>
    <n v="0"/>
    <n v="0"/>
    <n v="0"/>
    <n v="0"/>
    <n v="0"/>
    <n v="0"/>
    <n v="0"/>
    <n v="0"/>
    <n v="0"/>
    <s v="Assumption"/>
    <n v="0"/>
    <n v="4"/>
    <n v="4"/>
    <n v="0"/>
    <n v="0"/>
    <n v="0"/>
    <n v="0"/>
    <n v="0"/>
    <n v="0"/>
    <n v="0"/>
    <n v="0"/>
    <n v="0"/>
    <n v="0"/>
    <n v="0"/>
    <n v="0"/>
    <n v="0"/>
    <n v="0"/>
    <n v="0"/>
    <n v="0"/>
    <n v="0"/>
    <n v="0"/>
    <n v="0"/>
    <n v="8"/>
    <n v="8"/>
    <n v="4"/>
    <n v="4"/>
    <n v="2"/>
    <s v="Y"/>
    <x v="0"/>
    <x v="0"/>
    <x v="0"/>
    <x v="0"/>
    <x v="0"/>
  </r>
  <r>
    <x v="1"/>
    <s v="2014/2824"/>
    <s v=""/>
    <s v=""/>
    <s v=""/>
    <s v="19"/>
    <s v="Replingham Road"/>
    <s v="SW18"/>
    <s v="5LT"/>
    <n v="524812"/>
    <n v="173301"/>
    <x v="3"/>
    <d v="2015-03-31T00:00:00"/>
    <s v=""/>
    <n v="1"/>
    <n v="2"/>
    <n v="1"/>
    <s v="Conversion of single dwelling above ground floor shop into two flats, including installation of front entrance door; erection of rear mansard extension (with French doors and railings); roof extension over part of back addition with access to roof terrace"/>
    <s v="PF"/>
    <s v="22/05/2014"/>
    <s v="15/07/2014"/>
    <x v="0"/>
    <s v="Nil"/>
    <s v=""/>
    <s v="BF"/>
    <x v="1"/>
    <s v="n/a"/>
    <x v="3"/>
    <n v="8.0000000000000002E-3"/>
    <d v="2015-03-31T00:00:00"/>
    <x v="1"/>
    <m/>
    <x v="1"/>
    <s v="P"/>
    <n v="0"/>
    <n v="0"/>
    <n v="0"/>
    <n v="0"/>
    <n v="1"/>
    <n v="0"/>
    <n v="1"/>
    <n v="-1"/>
    <n v="0"/>
    <n v="0"/>
    <n v="0"/>
    <n v="1"/>
    <n v="0"/>
    <n v="1"/>
    <n v="-1"/>
    <n v="0"/>
    <n v="0"/>
    <n v="0"/>
    <n v="0"/>
    <n v="0"/>
    <n v="0"/>
    <n v="0"/>
    <n v="0"/>
    <n v="0"/>
    <n v="0"/>
    <n v="0"/>
    <n v="0"/>
    <n v="0"/>
    <n v="0"/>
    <n v="0"/>
    <n v="0"/>
    <s v="Assumption"/>
    <n v="0"/>
    <n v="0.5"/>
    <n v="0.5"/>
    <n v="0"/>
    <n v="0"/>
    <n v="0"/>
    <n v="0"/>
    <n v="0"/>
    <n v="0"/>
    <n v="0"/>
    <n v="0"/>
    <n v="0"/>
    <n v="0"/>
    <n v="0"/>
    <n v="0"/>
    <n v="0"/>
    <n v="0"/>
    <n v="0"/>
    <n v="0"/>
    <n v="0"/>
    <n v="0"/>
    <n v="0"/>
    <n v="1"/>
    <n v="1"/>
    <n v="0.5"/>
    <n v="0.5"/>
    <n v="8"/>
    <m/>
    <x v="0"/>
    <x v="0"/>
    <x v="0"/>
    <x v="0"/>
    <x v="0"/>
  </r>
  <r>
    <x v="1"/>
    <s v="2014/3143"/>
    <s v=""/>
    <s v=""/>
    <s v=""/>
    <s v="133"/>
    <s v="Louisville Road"/>
    <s v="SW17"/>
    <s v="8RN"/>
    <n v="528442"/>
    <n v="172172"/>
    <x v="14"/>
    <d v="2015-03-31T00:00:00"/>
    <s v=""/>
    <n v="3"/>
    <n v="1"/>
    <n v="-2"/>
    <s v="Reinstatement of single family dwelling from 3 no.bedsits, erection of single storey side and rear extension and formation of front lightwell in connection with basement alterations."/>
    <s v="PF"/>
    <s v="03/06/2014"/>
    <s v="29/07/2014"/>
    <x v="0"/>
    <s v="Nil"/>
    <s v=""/>
    <s v="BF"/>
    <x v="1"/>
    <s v="n/a"/>
    <x v="5"/>
    <n v="1.7999999999999999E-2"/>
    <d v="2015-03-31T00:00:00"/>
    <x v="1"/>
    <m/>
    <x v="1"/>
    <s v="P"/>
    <n v="0"/>
    <n v="0"/>
    <n v="0"/>
    <n v="-3"/>
    <n v="0"/>
    <n v="0"/>
    <n v="0"/>
    <n v="0"/>
    <n v="1"/>
    <n v="0"/>
    <n v="-3"/>
    <n v="0"/>
    <n v="0"/>
    <n v="0"/>
    <n v="0"/>
    <n v="0"/>
    <n v="0"/>
    <n v="0"/>
    <n v="0"/>
    <n v="0"/>
    <n v="0"/>
    <n v="0"/>
    <n v="1"/>
    <n v="0"/>
    <n v="0"/>
    <n v="0"/>
    <n v="0"/>
    <n v="0"/>
    <n v="0"/>
    <n v="0"/>
    <n v="0"/>
    <s v="Assumption"/>
    <n v="0"/>
    <n v="-1"/>
    <n v="-1"/>
    <n v="0"/>
    <n v="0"/>
    <n v="0"/>
    <n v="0"/>
    <n v="0"/>
    <n v="0"/>
    <n v="0"/>
    <n v="0"/>
    <n v="0"/>
    <n v="0"/>
    <n v="0"/>
    <n v="0"/>
    <n v="0"/>
    <n v="0"/>
    <n v="0"/>
    <n v="0"/>
    <n v="0"/>
    <n v="0"/>
    <n v="0"/>
    <n v="-2"/>
    <n v="-2"/>
    <n v="-1"/>
    <n v="-1"/>
    <n v="8"/>
    <s v="Y"/>
    <x v="0"/>
    <x v="0"/>
    <x v="0"/>
    <x v="0"/>
    <x v="0"/>
  </r>
  <r>
    <x v="1"/>
    <s v="2014/3191"/>
    <s v=""/>
    <s v=""/>
    <s v=""/>
    <s v="19 &amp; 21"/>
    <s v="Barmouth Road"/>
    <s v="SW18"/>
    <s v="2DT"/>
    <n v="526278"/>
    <n v="174179"/>
    <x v="16"/>
    <d v="2015-03-31T00:00:00"/>
    <s v=""/>
    <n v="0"/>
    <n v="2"/>
    <n v="2"/>
    <s v="Demolition of existing infill extensions and erection of new two-storey (ground and first floor) infill extension; excavation to enlarge existing basement and formation of front lightwell in connection with conversion of both properties from 4 flats to 4 "/>
    <s v="PF"/>
    <s v="04/06/2014"/>
    <s v="22/07/2014"/>
    <x v="0"/>
    <s v="Nil"/>
    <s v=""/>
    <s v="BF"/>
    <x v="3"/>
    <s v="n/a"/>
    <x v="1"/>
    <n v="2.1000000000000001E-2"/>
    <d v="2015-03-31T00:00:00"/>
    <x v="1"/>
    <m/>
    <x v="1"/>
    <s v="P"/>
    <n v="0"/>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4/3306"/>
    <s v=""/>
    <s v=""/>
    <s v=""/>
    <s v="12"/>
    <s v="Hardwicks Way"/>
    <s v="SW18"/>
    <s v="4JS"/>
    <n v="525474"/>
    <n v="174642"/>
    <x v="3"/>
    <d v="2014-10-01T00:00:00"/>
    <s v=""/>
    <n v="0"/>
    <n v="1"/>
    <n v="1"/>
    <s v="Prior approval for conversion of office (class B1) into a  two-bedroom residential unit (class C3)."/>
    <s v="PAG"/>
    <s v="04/07/2014"/>
    <s v="25/07/2014"/>
    <x v="0"/>
    <s v="Nil"/>
    <s v=""/>
    <s v="BF"/>
    <x v="2"/>
    <s v="n/a"/>
    <x v="6"/>
    <n v="0"/>
    <d v="2014-10-0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m/>
    <x v="5"/>
    <x v="0"/>
    <x v="1"/>
    <x v="0"/>
    <x v="0"/>
  </r>
  <r>
    <x v="1"/>
    <s v="2014/3667"/>
    <s v=""/>
    <s v=""/>
    <s v=""/>
    <s v="80"/>
    <s v="Chartfield Avenue"/>
    <s v="SW15"/>
    <s v="6HQ"/>
    <n v="522916"/>
    <n v="174576"/>
    <x v="11"/>
    <d v="2015-03-31T00:00:00"/>
    <s v=""/>
    <n v="1"/>
    <n v="1"/>
    <n v="0"/>
    <s v="Demolition of existing building and erection of a new enlarged two-storey house, with additional accommodation within the roofspace lit by dormer windows in front, rear and side elevations."/>
    <s v="PF"/>
    <s v="07/07/2014"/>
    <s v="21/10/2014"/>
    <x v="0"/>
    <s v="Nil"/>
    <s v=""/>
    <s v="BF"/>
    <x v="0"/>
    <s v="n/a"/>
    <x v="1"/>
    <n v="7.1999999999999995E-2"/>
    <d v="2015-03-31T00:00:00"/>
    <x v="1"/>
    <m/>
    <x v="1"/>
    <s v="P"/>
    <n v="0"/>
    <n v="0"/>
    <n v="0"/>
    <n v="0"/>
    <n v="0"/>
    <n v="0"/>
    <n v="-1"/>
    <n v="0"/>
    <n v="1"/>
    <n v="0"/>
    <n v="0"/>
    <n v="0"/>
    <n v="0"/>
    <n v="0"/>
    <n v="0"/>
    <n v="0"/>
    <n v="0"/>
    <n v="0"/>
    <n v="0"/>
    <n v="0"/>
    <n v="-1"/>
    <n v="0"/>
    <n v="1"/>
    <n v="0"/>
    <n v="0"/>
    <n v="0"/>
    <n v="0"/>
    <n v="0"/>
    <n v="0"/>
    <n v="0"/>
    <n v="0"/>
    <m/>
    <n v="0"/>
    <n v="0"/>
    <n v="0"/>
    <n v="0"/>
    <n v="0"/>
    <n v="0"/>
    <n v="0"/>
    <n v="0"/>
    <n v="0"/>
    <n v="0"/>
    <n v="0"/>
    <n v="0"/>
    <n v="0"/>
    <n v="0"/>
    <n v="0"/>
    <n v="0"/>
    <n v="0"/>
    <n v="0"/>
    <n v="0"/>
    <n v="0"/>
    <n v="0"/>
    <n v="0"/>
    <n v="0"/>
    <n v="0"/>
    <n v="0"/>
    <n v="0"/>
    <n v="2"/>
    <m/>
    <x v="0"/>
    <x v="0"/>
    <x v="0"/>
    <x v="0"/>
    <x v="0"/>
  </r>
  <r>
    <x v="1"/>
    <s v="2014/3690"/>
    <s v=""/>
    <s v=""/>
    <s v=""/>
    <s v="2"/>
    <s v="Roehampton Gate"/>
    <s v="SW15"/>
    <s v="5JS"/>
    <n v="521306"/>
    <n v="174670"/>
    <x v="19"/>
    <d v="2015-03-31T00:00:00"/>
    <s v=""/>
    <n v="1"/>
    <n v="2"/>
    <n v="1"/>
    <s v="Demolition of existing residential property and erection of two three-storey plus basement semi-detached houses; including single-storey basement back addition with ground floor level rear garden terraces and excavation of rear basement lightwells with as"/>
    <s v="PF"/>
    <s v="23/06/2014"/>
    <s v="27/01/2015"/>
    <x v="0"/>
    <s v="Nil"/>
    <s v=""/>
    <s v="BF"/>
    <x v="0"/>
    <s v="n/a"/>
    <x v="1"/>
    <n v="0.14799999999999999"/>
    <d v="2015-03-31T00:00:00"/>
    <x v="1"/>
    <m/>
    <x v="1"/>
    <s v="P"/>
    <m/>
    <n v="0"/>
    <n v="0"/>
    <n v="0"/>
    <n v="0"/>
    <n v="0"/>
    <n v="0"/>
    <n v="-1"/>
    <n v="2"/>
    <n v="0"/>
    <n v="0"/>
    <n v="0"/>
    <n v="0"/>
    <n v="0"/>
    <n v="0"/>
    <n v="0"/>
    <n v="0"/>
    <n v="0"/>
    <n v="0"/>
    <n v="0"/>
    <n v="0"/>
    <n v="-1"/>
    <n v="2"/>
    <n v="0"/>
    <n v="0"/>
    <n v="0"/>
    <n v="0"/>
    <n v="0"/>
    <n v="0"/>
    <n v="0"/>
    <n v="0"/>
    <s v="Assumption"/>
    <n v="0"/>
    <n v="0.5"/>
    <n v="0.5"/>
    <n v="0"/>
    <n v="0"/>
    <n v="0"/>
    <n v="0"/>
    <n v="0"/>
    <n v="0"/>
    <n v="0"/>
    <n v="0"/>
    <n v="0"/>
    <n v="0"/>
    <n v="0"/>
    <n v="0"/>
    <n v="0"/>
    <n v="0"/>
    <n v="0"/>
    <n v="0"/>
    <n v="0"/>
    <n v="0"/>
    <n v="0"/>
    <n v="1"/>
    <n v="1"/>
    <n v="0.5"/>
    <n v="0.5"/>
    <n v="2"/>
    <s v="Y"/>
    <x v="0"/>
    <x v="0"/>
    <x v="0"/>
    <x v="0"/>
    <x v="0"/>
  </r>
  <r>
    <x v="1"/>
    <s v="2014/3782"/>
    <s v=""/>
    <s v=""/>
    <s v=""/>
    <s v="6"/>
    <s v="Lavender Hill"/>
    <s v="SW11"/>
    <s v="5RW"/>
    <n v="528539"/>
    <n v="175783"/>
    <x v="6"/>
    <d v="2015-03-31T00:00:00"/>
    <s v=""/>
    <n v="0"/>
    <n v="2"/>
    <n v="2"/>
    <s v="Erection of additional floor of accommodation above main building and part of back addition, creating a new 2-bedroom flat. Erection of mansard roof extension to main roof to create an additional storey to provide 1 x 1 bedroom flat.  Erection of two-stor"/>
    <s v="PF"/>
    <s v="10/09/2014"/>
    <s v="07/11/2014"/>
    <x v="0"/>
    <s v="Nil"/>
    <s v=""/>
    <s v="BF"/>
    <x v="3"/>
    <s v="n/a"/>
    <x v="1"/>
    <n v="7.0000000000000001E-3"/>
    <d v="2015-03-31T00:00:00"/>
    <x v="1"/>
    <m/>
    <x v="1"/>
    <s v="P"/>
    <m/>
    <n v="0"/>
    <n v="0"/>
    <n v="0"/>
    <n v="2"/>
    <n v="0"/>
    <n v="0"/>
    <n v="0"/>
    <n v="0"/>
    <n v="0"/>
    <n v="0"/>
    <n v="2"/>
    <n v="0"/>
    <n v="0"/>
    <n v="0"/>
    <n v="0"/>
    <n v="0"/>
    <n v="0"/>
    <n v="0"/>
    <n v="0"/>
    <n v="0"/>
    <n v="0"/>
    <n v="0"/>
    <n v="0"/>
    <n v="0"/>
    <n v="0"/>
    <n v="0"/>
    <n v="0"/>
    <n v="0"/>
    <n v="0"/>
    <n v="0"/>
    <s v="Assumption"/>
    <n v="0"/>
    <n v="1"/>
    <n v="1"/>
    <n v="0"/>
    <n v="0"/>
    <n v="0"/>
    <n v="0"/>
    <n v="0"/>
    <n v="0"/>
    <n v="0"/>
    <n v="0"/>
    <n v="0"/>
    <n v="0"/>
    <n v="0"/>
    <n v="0"/>
    <n v="0"/>
    <n v="0"/>
    <n v="0"/>
    <n v="0"/>
    <n v="0"/>
    <n v="0"/>
    <n v="0"/>
    <n v="2"/>
    <n v="2"/>
    <n v="1"/>
    <n v="1"/>
    <n v="2"/>
    <m/>
    <x v="0"/>
    <x v="0"/>
    <x v="0"/>
    <x v="0"/>
    <x v="0"/>
  </r>
  <r>
    <x v="1"/>
    <s v="2014/4082"/>
    <s v=""/>
    <s v=""/>
    <s v="Battersea Methodist Mission"/>
    <s v="20-22"/>
    <s v="York Road"/>
    <s v="SW18"/>
    <s v="3QE"/>
    <n v="526988"/>
    <n v="176162"/>
    <x v="0"/>
    <d v="2015-03-31T00:00:00"/>
    <s v=""/>
    <n v="0"/>
    <n v="9"/>
    <n v="9"/>
    <s v="Demolition of the existing structures to the rear of the existing West Wing of the Battersea Methodist Mission and erection of 9 self contained residential units, with associated landscaping and amenity space."/>
    <s v="PF"/>
    <s v="15/07/2014"/>
    <s v="20/10/2014"/>
    <x v="0"/>
    <s v="Nil"/>
    <s v=""/>
    <s v="BF"/>
    <x v="0"/>
    <s v="n/a"/>
    <x v="1"/>
    <n v="0.05"/>
    <d v="2015-03-31T00:00:00"/>
    <x v="1"/>
    <m/>
    <x v="1"/>
    <s v="P"/>
    <n v="0"/>
    <n v="1"/>
    <n v="9"/>
    <n v="0"/>
    <n v="1"/>
    <n v="6"/>
    <n v="2"/>
    <n v="0"/>
    <n v="0"/>
    <n v="0"/>
    <n v="0"/>
    <n v="1"/>
    <n v="6"/>
    <n v="2"/>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4/4084"/>
    <s v=""/>
    <s v=""/>
    <s v="605A &amp; 605B"/>
    <s v="605"/>
    <s v="Garratt Lane"/>
    <s v="SW18"/>
    <s v="4SU"/>
    <n v="526142"/>
    <n v="172655"/>
    <x v="12"/>
    <d v="2015-03-31T00:00:00"/>
    <s v=""/>
    <n v="2"/>
    <n v="2"/>
    <n v="0"/>
    <s v="Amendment to existing planning approval 2013/3757 dated 14/10/13 (Basement excavation including front and rear lightwells, erection of single-storey side/rear extension and other alterations, in connection with the conversion of the ground floor unit into"/>
    <s v="PF"/>
    <s v="15/07/2014"/>
    <s v="15/10/2014"/>
    <x v="0"/>
    <s v="Nil"/>
    <s v=""/>
    <s v="BF"/>
    <x v="3"/>
    <s v="n/a"/>
    <x v="8"/>
    <n v="1.4999999999999999E-2"/>
    <d v="2015-03-31T00:00:00"/>
    <x v="1"/>
    <m/>
    <x v="1"/>
    <s v="P"/>
    <m/>
    <n v="0"/>
    <n v="0"/>
    <n v="0"/>
    <n v="-1"/>
    <n v="1"/>
    <n v="0"/>
    <n v="0"/>
    <n v="0"/>
    <n v="0"/>
    <n v="0"/>
    <n v="-1"/>
    <n v="1"/>
    <n v="0"/>
    <n v="0"/>
    <n v="0"/>
    <n v="0"/>
    <n v="0"/>
    <n v="0"/>
    <n v="0"/>
    <n v="0"/>
    <n v="0"/>
    <n v="0"/>
    <n v="0"/>
    <n v="0"/>
    <n v="0"/>
    <n v="0"/>
    <n v="0"/>
    <n v="0"/>
    <n v="0"/>
    <n v="0"/>
    <m/>
    <n v="0"/>
    <n v="0"/>
    <n v="0"/>
    <n v="0"/>
    <n v="0"/>
    <n v="0"/>
    <n v="0"/>
    <n v="0"/>
    <n v="0"/>
    <n v="0"/>
    <n v="0"/>
    <n v="0"/>
    <n v="0"/>
    <n v="0"/>
    <n v="0"/>
    <n v="0"/>
    <n v="0"/>
    <n v="0"/>
    <n v="0"/>
    <n v="0"/>
    <n v="0"/>
    <n v="0"/>
    <n v="0"/>
    <n v="0"/>
    <n v="0"/>
    <n v="0"/>
    <n v="2"/>
    <m/>
    <x v="0"/>
    <x v="0"/>
    <x v="0"/>
    <x v="0"/>
    <x v="0"/>
  </r>
  <r>
    <x v="1"/>
    <s v="2014/4151"/>
    <s v=""/>
    <s v=""/>
    <s v=""/>
    <s v="251"/>
    <s v="Lavender Hill"/>
    <s v="SW11"/>
    <s v="1JW"/>
    <n v="527686"/>
    <n v="175501"/>
    <x v="6"/>
    <d v="2014-09-23T00:00:00"/>
    <s v=""/>
    <n v="0"/>
    <n v="5"/>
    <n v="5"/>
    <s v="Application for determination of whether prior approval is required for change of use of ground first, and second floors from offices (Class B1a) into 5 x 2 bedroom self-contained flats (Use Class C3)."/>
    <s v="PAG"/>
    <s v="16/07/2014"/>
    <s v="10/09/2014"/>
    <x v="0"/>
    <s v="Nil"/>
    <s v=""/>
    <s v="BF"/>
    <x v="2"/>
    <s v="n/a"/>
    <x v="6"/>
    <n v="1.0999999999999999E-2"/>
    <d v="2014-09-23T00:00:00"/>
    <x v="1"/>
    <m/>
    <x v="1"/>
    <s v="P"/>
    <m/>
    <n v="0"/>
    <n v="0"/>
    <n v="0"/>
    <n v="0"/>
    <n v="5"/>
    <n v="0"/>
    <n v="0"/>
    <n v="0"/>
    <n v="0"/>
    <n v="0"/>
    <n v="0"/>
    <n v="5"/>
    <n v="0"/>
    <n v="0"/>
    <n v="0"/>
    <n v="0"/>
    <n v="0"/>
    <n v="0"/>
    <n v="0"/>
    <n v="0"/>
    <n v="0"/>
    <n v="0"/>
    <n v="0"/>
    <n v="0"/>
    <n v="0"/>
    <n v="0"/>
    <n v="0"/>
    <n v="0"/>
    <n v="0"/>
    <n v="0"/>
    <s v="Assumption"/>
    <n v="0"/>
    <n v="2.5"/>
    <n v="2.5"/>
    <n v="0"/>
    <n v="0"/>
    <n v="0"/>
    <n v="0"/>
    <n v="0"/>
    <n v="0"/>
    <n v="0"/>
    <n v="0"/>
    <n v="0"/>
    <n v="0"/>
    <n v="0"/>
    <n v="0"/>
    <n v="0"/>
    <n v="0"/>
    <n v="0"/>
    <n v="0"/>
    <n v="0"/>
    <n v="0"/>
    <n v="0"/>
    <n v="5"/>
    <n v="5"/>
    <n v="2.5"/>
    <n v="2.5"/>
    <n v="8"/>
    <m/>
    <x v="4"/>
    <x v="0"/>
    <x v="0"/>
    <x v="0"/>
    <x v="0"/>
  </r>
  <r>
    <x v="1"/>
    <s v="2014/4271"/>
    <s v=""/>
    <s v=""/>
    <s v=""/>
    <s v="545"/>
    <s v="Old York Road"/>
    <s v="SW18"/>
    <s v="1TG"/>
    <n v="525888"/>
    <n v="174951"/>
    <x v="5"/>
    <d v="2015-03-31T00:00:00"/>
    <s v=""/>
    <n v="1"/>
    <n v="4"/>
    <n v="3"/>
    <s v="Demolition of building. Erection of replacement two-storey building with front elevation to match existing; two-storey back addition; single-storey side and rear additions; rear mansard roof extension (with french doors and safety railings); roof extensio"/>
    <s v="PF"/>
    <s v="24/07/2014"/>
    <s v="12/01/2015"/>
    <x v="0"/>
    <s v="Nil"/>
    <s v=""/>
    <s v="BF"/>
    <x v="3"/>
    <s v="n/a"/>
    <x v="8"/>
    <n v="8.9999999999999993E-3"/>
    <d v="2015-03-31T00:00:00"/>
    <x v="1"/>
    <m/>
    <x v="1"/>
    <s v="P"/>
    <n v="0"/>
    <n v="0"/>
    <n v="0"/>
    <n v="0"/>
    <n v="1"/>
    <n v="2"/>
    <n v="0"/>
    <n v="0"/>
    <n v="0"/>
    <n v="0"/>
    <n v="0"/>
    <n v="1"/>
    <n v="2"/>
    <n v="0"/>
    <n v="0"/>
    <n v="0"/>
    <n v="0"/>
    <n v="0"/>
    <n v="0"/>
    <n v="0"/>
    <n v="0"/>
    <n v="0"/>
    <n v="0"/>
    <n v="0"/>
    <n v="0"/>
    <n v="0"/>
    <n v="0"/>
    <n v="0"/>
    <n v="0"/>
    <n v="0"/>
    <n v="0"/>
    <s v="Assumption"/>
    <n v="0"/>
    <n v="1.5"/>
    <n v="1.5"/>
    <n v="0"/>
    <n v="0"/>
    <n v="0"/>
    <n v="0"/>
    <n v="0"/>
    <n v="0"/>
    <n v="0"/>
    <n v="0"/>
    <n v="0"/>
    <n v="0"/>
    <n v="0"/>
    <n v="0"/>
    <n v="0"/>
    <n v="0"/>
    <n v="0"/>
    <n v="0"/>
    <n v="0"/>
    <n v="0"/>
    <n v="0"/>
    <n v="3"/>
    <n v="3"/>
    <n v="1.5"/>
    <n v="1.5"/>
    <n v="2"/>
    <m/>
    <x v="0"/>
    <x v="0"/>
    <x v="0"/>
    <x v="0"/>
    <x v="0"/>
  </r>
  <r>
    <x v="1"/>
    <s v="2014/4296"/>
    <s v=""/>
    <s v=""/>
    <s v=""/>
    <s v="46"/>
    <s v="Rydevale Road"/>
    <s v="SW12"/>
    <s v="9JQ"/>
    <n v="529058"/>
    <n v="172884"/>
    <x v="14"/>
    <d v="2015-03-31T00:00:00"/>
    <s v=""/>
    <n v="2"/>
    <n v="3"/>
    <n v="1"/>
    <s v="Alterations including excavation to extend basement, with front and side light walls and erection of a single-storey side extension, three velux windows in front roof slope to be replaced with 3 dormers roof extensions, a dormer window to the side roof sl"/>
    <s v="PF"/>
    <s v="14/08/2014"/>
    <s v="15/10/2014"/>
    <x v="0"/>
    <s v="Nil"/>
    <s v=""/>
    <s v="BF"/>
    <x v="3"/>
    <s v="n/a"/>
    <x v="3"/>
    <n v="2.1999999999999999E-2"/>
    <d v="2015-03-3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4/4425"/>
    <s v=""/>
    <s v=""/>
    <s v="A &amp; C"/>
    <s v="105"/>
    <s v="Albert Bridge Road"/>
    <s v="SW11"/>
    <s v="4PF"/>
    <n v="527445"/>
    <n v="177289"/>
    <x v="0"/>
    <d v="2015-03-31T00:00:00"/>
    <s v=""/>
    <n v="2"/>
    <n v="1"/>
    <n v="-1"/>
    <s v="Conversion of flats A &amp; C into one residential unit.  Erection of rear mansard roof extension to main roof including formation of roof terrace with safety balustrading; external alterations to rear windows."/>
    <s v="PF"/>
    <s v="22/09/2014"/>
    <s v="17/11/2014"/>
    <x v="0"/>
    <s v="Nil"/>
    <s v=""/>
    <s v="BF"/>
    <x v="3"/>
    <s v="n/a"/>
    <x v="7"/>
    <n v="1.4E-2"/>
    <d v="2015-03-31T00:00:00"/>
    <x v="1"/>
    <m/>
    <x v="1"/>
    <s v="P"/>
    <n v="0"/>
    <n v="0"/>
    <n v="0"/>
    <n v="0"/>
    <n v="-1"/>
    <n v="0"/>
    <n v="-1"/>
    <n v="1"/>
    <n v="0"/>
    <n v="0"/>
    <n v="0"/>
    <n v="-1"/>
    <n v="0"/>
    <n v="-1"/>
    <n v="1"/>
    <n v="0"/>
    <n v="0"/>
    <n v="0"/>
    <n v="0"/>
    <n v="0"/>
    <n v="0"/>
    <n v="0"/>
    <n v="0"/>
    <n v="0"/>
    <n v="0"/>
    <n v="0"/>
    <n v="0"/>
    <n v="0"/>
    <n v="0"/>
    <n v="0"/>
    <n v="0"/>
    <s v="Assumption"/>
    <n v="0"/>
    <n v="-0.5"/>
    <n v="-0.5"/>
    <n v="0"/>
    <n v="0"/>
    <n v="0"/>
    <n v="0"/>
    <n v="0"/>
    <n v="0"/>
    <n v="0"/>
    <n v="0"/>
    <n v="0"/>
    <n v="0"/>
    <n v="0"/>
    <n v="0"/>
    <n v="0"/>
    <n v="0"/>
    <n v="0"/>
    <n v="0"/>
    <n v="0"/>
    <n v="0"/>
    <n v="0"/>
    <n v="-1"/>
    <n v="-1"/>
    <n v="-0.5"/>
    <n v="-0.5"/>
    <n v="2"/>
    <m/>
    <x v="0"/>
    <x v="0"/>
    <x v="0"/>
    <x v="0"/>
    <x v="0"/>
  </r>
  <r>
    <x v="1"/>
    <s v="2014/4515"/>
    <s v=""/>
    <s v=""/>
    <s v=""/>
    <s v="50"/>
    <s v="Thessaly Road"/>
    <s v="SW8"/>
    <s v="4XS"/>
    <n v="529529"/>
    <n v="176787"/>
    <x v="17"/>
    <d v="2015-03-31T00:00:00"/>
    <s v=""/>
    <n v="0"/>
    <n v="15"/>
    <n v="15"/>
    <s v="Demolition of existing buildings and construction of a new development consisting of a four-storey block to provide 8no. flats, and 7no. two-storey (plus roof space) family houses, all for affordable rent.  Associated landscaping, car parking, bicycle and"/>
    <s v="PF"/>
    <s v="21/08/2014"/>
    <s v="10/11/2014"/>
    <x v="0"/>
    <s v="Nil"/>
    <s v=""/>
    <s v="BF"/>
    <x v="2"/>
    <s v="OTC"/>
    <x v="0"/>
    <n v="0.151"/>
    <d v="2015-03-31T00:00:00"/>
    <x v="1"/>
    <m/>
    <x v="2"/>
    <s v="C"/>
    <m/>
    <n v="2"/>
    <n v="15"/>
    <n v="0"/>
    <n v="1"/>
    <n v="7"/>
    <n v="3"/>
    <n v="4"/>
    <n v="0"/>
    <n v="0"/>
    <n v="0"/>
    <n v="1"/>
    <n v="7"/>
    <n v="0"/>
    <n v="0"/>
    <n v="0"/>
    <n v="0"/>
    <n v="0"/>
    <n v="0"/>
    <n v="0"/>
    <n v="3"/>
    <n v="4"/>
    <n v="0"/>
    <n v="0"/>
    <n v="0"/>
    <n v="0"/>
    <n v="0"/>
    <n v="0"/>
    <n v="0"/>
    <n v="0"/>
    <n v="0"/>
    <s v="Assumption"/>
    <n v="0"/>
    <n v="7.5"/>
    <n v="7.5"/>
    <n v="0"/>
    <n v="0"/>
    <n v="0"/>
    <n v="0"/>
    <n v="0"/>
    <n v="0"/>
    <n v="0"/>
    <n v="0"/>
    <n v="0"/>
    <n v="0"/>
    <n v="0"/>
    <n v="0"/>
    <n v="0"/>
    <n v="0"/>
    <n v="0"/>
    <n v="0"/>
    <n v="0"/>
    <n v="0"/>
    <n v="0"/>
    <n v="15"/>
    <n v="15"/>
    <n v="7.5"/>
    <n v="7.5"/>
    <n v="8"/>
    <s v="Y"/>
    <x v="0"/>
    <x v="1"/>
    <x v="0"/>
    <x v="0"/>
    <x v="0"/>
  </r>
  <r>
    <x v="1"/>
    <s v="2014/4547"/>
    <s v=""/>
    <s v=""/>
    <s v=""/>
    <s v="55"/>
    <s v="Latchmere Road"/>
    <s v="SW11"/>
    <s v=""/>
    <n v="527598"/>
    <n v="176182"/>
    <x v="18"/>
    <d v="2015-02-04T00:00:00"/>
    <s v=""/>
    <n v="0"/>
    <n v="1"/>
    <n v="1"/>
    <s v="Application for determination of whether prior approval is required for change of use from office (Class B1a) to one residential unit (Class C3)."/>
    <s v="PAG"/>
    <s v="06/08/2014"/>
    <s v="30/09/2014"/>
    <x v="0"/>
    <s v="Nil"/>
    <s v=""/>
    <s v="BF"/>
    <x v="2"/>
    <s v="n/a"/>
    <x v="6"/>
    <n v="7.0000000000000001E-3"/>
    <d v="2015-02-04T00:00:00"/>
    <x v="1"/>
    <m/>
    <x v="1"/>
    <s v="P"/>
    <m/>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8"/>
    <s v="Y"/>
    <x v="0"/>
    <x v="0"/>
    <x v="0"/>
    <x v="0"/>
    <x v="0"/>
  </r>
  <r>
    <x v="1"/>
    <s v="2014/4590"/>
    <s v=""/>
    <s v=""/>
    <s v=""/>
    <s v="37"/>
    <s v="Vardens Road"/>
    <s v="SW11"/>
    <s v="1RQ"/>
    <n v="526952"/>
    <n v="175017"/>
    <x v="5"/>
    <d v="2015-02-02T00:00:00"/>
    <s v=""/>
    <n v="4"/>
    <n v="3"/>
    <n v="-1"/>
    <s v="Erection of mansard roof extension to main rear roof (with french doors and safety balustrade), third floor level extension. Erection of single-storey rear extension and formation of balcony and  french doors with safety balustrade at rear of second floor"/>
    <s v="PF"/>
    <s v="07/08/2014"/>
    <s v="23/12/2014"/>
    <x v="0"/>
    <s v="Nil"/>
    <s v=""/>
    <s v="BF"/>
    <x v="3"/>
    <s v="n/a"/>
    <x v="7"/>
    <n v="1.6E-2"/>
    <d v="2015-02-02T00:00:00"/>
    <x v="1"/>
    <m/>
    <x v="1"/>
    <s v="P"/>
    <n v="0"/>
    <n v="0"/>
    <n v="0"/>
    <n v="-3"/>
    <n v="0"/>
    <n v="1"/>
    <n v="1"/>
    <n v="0"/>
    <n v="0"/>
    <n v="0"/>
    <n v="-3"/>
    <n v="0"/>
    <n v="1"/>
    <n v="1"/>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4/4649"/>
    <s v=""/>
    <s v=""/>
    <s v=""/>
    <s v="9-11"/>
    <s v="Byrne Road"/>
    <s v="SW12"/>
    <s v="9HZ"/>
    <n v="528785"/>
    <n v="173060"/>
    <x v="14"/>
    <d v="2015-03-31T00:00:00"/>
    <s v=""/>
    <n v="0"/>
    <n v="2"/>
    <n v="2"/>
    <s v="Excavation and alterations to existing basement (including extensions to front lightwells and creation of rear lightwells) to create 2 x 2 bedroom flats."/>
    <s v="PF"/>
    <s v="12/08/2014"/>
    <s v="07/10/2014"/>
    <x v="0"/>
    <s v="Nil"/>
    <s v=""/>
    <s v="BF"/>
    <x v="3"/>
    <s v="n/a"/>
    <x v="1"/>
    <n v="1.2999999999999999E-2"/>
    <d v="2015-03-31T00:00:00"/>
    <x v="1"/>
    <m/>
    <x v="1"/>
    <s v="P"/>
    <m/>
    <n v="0"/>
    <n v="0"/>
    <n v="0"/>
    <n v="0"/>
    <n v="2"/>
    <n v="0"/>
    <n v="0"/>
    <n v="0"/>
    <n v="0"/>
    <n v="0"/>
    <n v="0"/>
    <n v="2"/>
    <n v="0"/>
    <n v="0"/>
    <n v="0"/>
    <n v="0"/>
    <n v="0"/>
    <n v="0"/>
    <n v="0"/>
    <n v="0"/>
    <n v="0"/>
    <n v="0"/>
    <n v="0"/>
    <n v="0"/>
    <n v="0"/>
    <n v="0"/>
    <n v="0"/>
    <n v="0"/>
    <n v="0"/>
    <n v="0"/>
    <s v="Assumption"/>
    <n v="0"/>
    <n v="1"/>
    <n v="1"/>
    <n v="0"/>
    <n v="0"/>
    <n v="0"/>
    <n v="0"/>
    <n v="0"/>
    <n v="0"/>
    <n v="0"/>
    <n v="0"/>
    <n v="0"/>
    <n v="0"/>
    <n v="0"/>
    <n v="0"/>
    <n v="0"/>
    <n v="0"/>
    <n v="0"/>
    <n v="0"/>
    <n v="0"/>
    <n v="0"/>
    <n v="0"/>
    <n v="2"/>
    <n v="2"/>
    <n v="1"/>
    <n v="1"/>
    <n v="2"/>
    <s v="Y"/>
    <x v="0"/>
    <x v="0"/>
    <x v="0"/>
    <x v="0"/>
    <x v="0"/>
  </r>
  <r>
    <x v="1"/>
    <s v="2014/4804"/>
    <s v=""/>
    <s v=""/>
    <s v="and 182A"/>
    <s v="182"/>
    <s v="Mitcham Road"/>
    <s v="SW17"/>
    <s v="9NJ"/>
    <n v="527890"/>
    <n v="170978"/>
    <x v="1"/>
    <d v="2015-03-31T00:00:00"/>
    <s v=""/>
    <n v="1"/>
    <n v="2"/>
    <n v="1"/>
    <s v="Conversion of upper floors into two x 2 bedroom flats and erection of rear roof extension (with french doors and safety railings)."/>
    <s v="PF"/>
    <s v="13/08/2014"/>
    <s v="08/10/2014"/>
    <x v="0"/>
    <s v="Nil"/>
    <s v=""/>
    <s v="BF"/>
    <x v="3"/>
    <s v="n/a"/>
    <x v="3"/>
    <n v="8.9999999999999993E-3"/>
    <d v="2015-03-31T00:00:00"/>
    <x v="1"/>
    <m/>
    <x v="1"/>
    <s v="P"/>
    <m/>
    <n v="0"/>
    <n v="0"/>
    <n v="0"/>
    <n v="0"/>
    <n v="2"/>
    <n v="-1"/>
    <n v="0"/>
    <n v="0"/>
    <n v="0"/>
    <n v="0"/>
    <n v="0"/>
    <n v="2"/>
    <n v="-1"/>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4/5125"/>
    <s v=""/>
    <s v=""/>
    <s v="Ground Floor"/>
    <s v="20"/>
    <s v="Lavender Hill"/>
    <s v="SW11"/>
    <s v="5RN"/>
    <n v="528476"/>
    <n v="175775"/>
    <x v="6"/>
    <d v="2015-03-31T00:00:00"/>
    <s v=""/>
    <n v="0"/>
    <n v="1"/>
    <n v="1"/>
    <s v="Conversion of rear part of existing ground floor commercial unit to form a self-contained one-bedroom flat with new entry door."/>
    <s v="PF"/>
    <s v="08/09/2014"/>
    <s v="31/10/2014"/>
    <x v="0"/>
    <s v="Nil"/>
    <s v=""/>
    <s v="BF"/>
    <x v="2"/>
    <s v="n/a"/>
    <x v="8"/>
    <n v="4.0000000000000001E-3"/>
    <d v="2015-03-31T00:00:00"/>
    <x v="1"/>
    <m/>
    <x v="1"/>
    <s v="P"/>
    <n v="0"/>
    <n v="0"/>
    <n v="0"/>
    <n v="1"/>
    <n v="0"/>
    <n v="0"/>
    <n v="0"/>
    <n v="0"/>
    <n v="0"/>
    <n v="0"/>
    <n v="1"/>
    <n v="0"/>
    <n v="0"/>
    <n v="0"/>
    <n v="0"/>
    <n v="0"/>
    <n v="0"/>
    <n v="0"/>
    <n v="0"/>
    <n v="0"/>
    <n v="0"/>
    <n v="0"/>
    <n v="0"/>
    <n v="0"/>
    <n v="0"/>
    <n v="0"/>
    <n v="0"/>
    <n v="0"/>
    <n v="0"/>
    <n v="0"/>
    <n v="0"/>
    <s v="Assumption"/>
    <n v="0"/>
    <n v="0.5"/>
    <n v="0.5"/>
    <n v="0"/>
    <n v="0"/>
    <n v="0"/>
    <n v="0"/>
    <n v="0"/>
    <n v="0"/>
    <n v="0"/>
    <n v="0"/>
    <n v="0"/>
    <n v="0"/>
    <n v="0"/>
    <n v="0"/>
    <n v="0"/>
    <n v="0"/>
    <n v="0"/>
    <n v="0"/>
    <n v="0"/>
    <n v="0"/>
    <n v="0"/>
    <n v="1"/>
    <n v="1"/>
    <n v="0.5"/>
    <n v="0.5"/>
    <n v="8"/>
    <m/>
    <x v="0"/>
    <x v="0"/>
    <x v="0"/>
    <x v="0"/>
    <x v="0"/>
  </r>
  <r>
    <x v="1"/>
    <s v="2014/5309"/>
    <s v=""/>
    <s v=""/>
    <s v="Book House"/>
    <s v="45"/>
    <s v="East Hill"/>
    <s v="SW18"/>
    <s v="2QZ"/>
    <n v="526259"/>
    <n v="174786"/>
    <x v="5"/>
    <d v="2014-12-09T00:00:00"/>
    <s v=""/>
    <n v="0"/>
    <n v="16"/>
    <n v="16"/>
    <s v="Prior approval for conversion of building from office (Use Class B1a) to sixteen (16) self-contained residential units (Use Class C3)."/>
    <s v="PANR"/>
    <s v="09/09/2014"/>
    <s v="04/11/2014"/>
    <x v="0"/>
    <s v="Nil"/>
    <s v=""/>
    <s v="BF"/>
    <x v="2"/>
    <s v="n/a"/>
    <x v="6"/>
    <n v="7.0000000000000007E-2"/>
    <d v="2014-12-09T00:00:00"/>
    <x v="1"/>
    <m/>
    <x v="1"/>
    <s v="P"/>
    <n v="0"/>
    <n v="0"/>
    <n v="0"/>
    <n v="0"/>
    <n v="4"/>
    <n v="12"/>
    <n v="0"/>
    <n v="0"/>
    <n v="0"/>
    <n v="0"/>
    <n v="0"/>
    <n v="4"/>
    <n v="12"/>
    <n v="0"/>
    <n v="0"/>
    <n v="0"/>
    <n v="0"/>
    <n v="0"/>
    <n v="0"/>
    <n v="0"/>
    <n v="0"/>
    <n v="0"/>
    <n v="0"/>
    <n v="0"/>
    <n v="0"/>
    <n v="0"/>
    <n v="0"/>
    <n v="0"/>
    <n v="0"/>
    <n v="0"/>
    <n v="0"/>
    <s v="Assumption"/>
    <n v="0"/>
    <n v="8"/>
    <n v="8"/>
    <n v="0"/>
    <n v="0"/>
    <n v="0"/>
    <n v="0"/>
    <n v="0"/>
    <n v="0"/>
    <n v="0"/>
    <n v="0"/>
    <n v="0"/>
    <n v="0"/>
    <n v="0"/>
    <n v="0"/>
    <n v="0"/>
    <n v="0"/>
    <n v="0"/>
    <n v="0"/>
    <n v="0"/>
    <n v="0"/>
    <n v="0"/>
    <n v="16"/>
    <n v="16"/>
    <n v="8"/>
    <n v="8"/>
    <n v="8"/>
    <m/>
    <x v="0"/>
    <x v="0"/>
    <x v="0"/>
    <x v="0"/>
    <x v="0"/>
  </r>
  <r>
    <x v="1"/>
    <s v="2014/5514"/>
    <s v=""/>
    <s v=""/>
    <s v="Unit 32 Ransomes Dock"/>
    <s v="35-37"/>
    <s v="Parkgate Road"/>
    <s v="SW11"/>
    <s v="4NP"/>
    <n v="527292"/>
    <n v="177189"/>
    <x v="0"/>
    <d v="2015-03-24T00:00:00"/>
    <s v=""/>
    <n v="0"/>
    <n v="1"/>
    <n v="1"/>
    <s v="Change of use from offices (Class B1a) to residential (Class C3), to provide one flat (Prior Approval Application)."/>
    <s v="PAG"/>
    <s v="22/09/2014"/>
    <s v="19/11/2014"/>
    <x v="0"/>
    <s v="Nil"/>
    <s v=""/>
    <s v="BF"/>
    <x v="2"/>
    <s v="n/a"/>
    <x v="6"/>
    <n v="8.6999999999999994E-2"/>
    <d v="2015-03-24T00:00:00"/>
    <x v="1"/>
    <m/>
    <x v="1"/>
    <s v="P"/>
    <n v="0"/>
    <n v="0"/>
    <n v="0"/>
    <n v="0"/>
    <n v="0"/>
    <n v="0"/>
    <n v="0"/>
    <n v="1"/>
    <n v="0"/>
    <n v="0"/>
    <n v="0"/>
    <n v="0"/>
    <n v="0"/>
    <n v="0"/>
    <n v="1"/>
    <n v="0"/>
    <n v="0"/>
    <n v="0"/>
    <n v="0"/>
    <n v="0"/>
    <n v="0"/>
    <n v="0"/>
    <n v="0"/>
    <n v="0"/>
    <n v="0"/>
    <n v="0"/>
    <n v="0"/>
    <n v="0"/>
    <n v="0"/>
    <n v="0"/>
    <n v="0"/>
    <s v="Assumption"/>
    <n v="0"/>
    <n v="0.5"/>
    <n v="0.5"/>
    <n v="0"/>
    <n v="0"/>
    <n v="0"/>
    <n v="0"/>
    <n v="0"/>
    <n v="0"/>
    <n v="0"/>
    <n v="0"/>
    <n v="0"/>
    <n v="0"/>
    <n v="0"/>
    <n v="0"/>
    <n v="0"/>
    <n v="0"/>
    <n v="0"/>
    <n v="0"/>
    <n v="0"/>
    <n v="0"/>
    <n v="0"/>
    <n v="1"/>
    <n v="1"/>
    <n v="0.5"/>
    <n v="0.5"/>
    <n v="8"/>
    <m/>
    <x v="0"/>
    <x v="0"/>
    <x v="0"/>
    <x v="0"/>
    <x v="0"/>
  </r>
  <r>
    <x v="1"/>
    <s v="2014/5754"/>
    <s v=""/>
    <s v=""/>
    <s v=""/>
    <s v="4"/>
    <s v="Cardinal Place"/>
    <s v="SW15"/>
    <s v="1NX"/>
    <n v="523865"/>
    <n v="175413"/>
    <x v="13"/>
    <d v="2015-03-31T00:00:00"/>
    <s v=""/>
    <n v="1"/>
    <n v="2"/>
    <n v="1"/>
    <s v="Alterations including excavation to enlarge existing basement including formation of front and rear lightwells, erection of side and rear dormers, in connection with conversion into 1 x 2-bedroom and 1 x 3-bedroom flats; rear roof extension, erection of "/>
    <s v="PF"/>
    <s v="08/10/2014"/>
    <s v="25/02/2015"/>
    <x v="0"/>
    <s v="Nil"/>
    <s v=""/>
    <s v="BF"/>
    <x v="3"/>
    <s v="n/a"/>
    <x v="2"/>
    <n v="8.9999999999999993E-3"/>
    <d v="2015-03-31T00:00:00"/>
    <x v="1"/>
    <m/>
    <x v="1"/>
    <s v="P"/>
    <n v="0"/>
    <n v="0"/>
    <n v="0"/>
    <n v="0"/>
    <n v="0"/>
    <n v="1"/>
    <n v="1"/>
    <n v="-1"/>
    <n v="0"/>
    <n v="0"/>
    <n v="0"/>
    <n v="0"/>
    <n v="1"/>
    <n v="1"/>
    <n v="0"/>
    <n v="0"/>
    <n v="0"/>
    <n v="0"/>
    <n v="0"/>
    <n v="0"/>
    <n v="0"/>
    <n v="-1"/>
    <n v="0"/>
    <n v="0"/>
    <n v="0"/>
    <n v="0"/>
    <n v="0"/>
    <n v="0"/>
    <n v="0"/>
    <n v="0"/>
    <n v="0"/>
    <s v="Assumption"/>
    <n v="0"/>
    <n v="0.5"/>
    <n v="0.5"/>
    <n v="0"/>
    <n v="0"/>
    <n v="0"/>
    <n v="0"/>
    <n v="0"/>
    <n v="0"/>
    <n v="0"/>
    <n v="0"/>
    <n v="0"/>
    <n v="0"/>
    <n v="0"/>
    <n v="0"/>
    <n v="0"/>
    <n v="0"/>
    <n v="0"/>
    <n v="0"/>
    <n v="0"/>
    <n v="0"/>
    <n v="0"/>
    <n v="1"/>
    <n v="1"/>
    <n v="0.5"/>
    <n v="0.5"/>
    <n v="2"/>
    <m/>
    <x v="0"/>
    <x v="0"/>
    <x v="0"/>
    <x v="0"/>
    <x v="0"/>
  </r>
  <r>
    <x v="1"/>
    <s v="2014/6003"/>
    <s v=""/>
    <s v=""/>
    <s v=""/>
    <s v="121-123"/>
    <s v="Lower Richmond Road"/>
    <s v="SW15"/>
    <s v="1EX"/>
    <n v="523602"/>
    <n v="175799"/>
    <x v="13"/>
    <d v="2015-03-30T00:00:00"/>
    <s v=""/>
    <n v="0"/>
    <n v="9"/>
    <n v="9"/>
    <s v="Alterations including the excavation of basement under existing buildings and rear yards, including the provision of lightwells to the rear; erection of single-storey side and rear extensions; erection of rear mansard roof extensions to main roofs and roo"/>
    <s v="PF"/>
    <s v="14/10/2014"/>
    <s v="09/12/2014"/>
    <x v="0"/>
    <s v="Nil"/>
    <s v=""/>
    <s v="BF"/>
    <x v="3"/>
    <s v="n/a"/>
    <x v="1"/>
    <n v="1.7000000000000001E-2"/>
    <d v="2015-03-30T00:00:00"/>
    <x v="1"/>
    <m/>
    <x v="1"/>
    <s v="P"/>
    <n v="0"/>
    <n v="0"/>
    <n v="0"/>
    <n v="0"/>
    <n v="2"/>
    <n v="7"/>
    <n v="0"/>
    <n v="0"/>
    <n v="0"/>
    <n v="0"/>
    <n v="0"/>
    <n v="2"/>
    <n v="7"/>
    <n v="0"/>
    <n v="0"/>
    <n v="0"/>
    <n v="0"/>
    <n v="0"/>
    <n v="0"/>
    <n v="0"/>
    <n v="0"/>
    <n v="0"/>
    <n v="0"/>
    <n v="0"/>
    <n v="0"/>
    <n v="0"/>
    <n v="0"/>
    <n v="0"/>
    <n v="0"/>
    <n v="0"/>
    <n v="0"/>
    <s v="Assumption"/>
    <n v="0"/>
    <n v="4.5"/>
    <n v="4.5"/>
    <n v="0"/>
    <n v="0"/>
    <n v="0"/>
    <n v="0"/>
    <n v="0"/>
    <n v="0"/>
    <n v="0"/>
    <n v="0"/>
    <n v="0"/>
    <n v="0"/>
    <n v="0"/>
    <n v="0"/>
    <n v="0"/>
    <n v="0"/>
    <n v="0"/>
    <n v="0"/>
    <n v="0"/>
    <n v="0"/>
    <n v="0"/>
    <n v="9"/>
    <n v="9"/>
    <n v="4.5"/>
    <n v="4.5"/>
    <n v="2"/>
    <m/>
    <x v="0"/>
    <x v="0"/>
    <x v="0"/>
    <x v="0"/>
    <x v="0"/>
  </r>
  <r>
    <x v="1"/>
    <s v="2014/6065"/>
    <s v=""/>
    <s v=""/>
    <s v=""/>
    <s v="312"/>
    <s v="Queenstown Road"/>
    <s v="SW8"/>
    <s v="4LT"/>
    <n v="528701"/>
    <n v="177008"/>
    <x v="17"/>
    <d v="2015-03-31T00:00:00"/>
    <s v=""/>
    <n v="0"/>
    <n v="1"/>
    <n v="1"/>
    <s v="Erection of rear mansard roof extension to main roof; insertion of two front roof lights;  erection of a part single/part two/part three storey rear extension; provision of rear roof terraces with glazed screening at first and second floor levels in order"/>
    <s v="PF"/>
    <s v="24/11/2014"/>
    <s v="19/01/2015"/>
    <x v="0"/>
    <s v="Nil"/>
    <s v=""/>
    <s v="BF"/>
    <x v="3"/>
    <s v="n/a"/>
    <x v="1"/>
    <n v="4.0000000000000001E-3"/>
    <d v="2015-03-31T00:00:00"/>
    <x v="1"/>
    <m/>
    <x v="1"/>
    <s v="P"/>
    <m/>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2"/>
    <s v="Y"/>
    <x v="0"/>
    <x v="1"/>
    <x v="0"/>
    <x v="0"/>
    <x v="0"/>
  </r>
  <r>
    <x v="1"/>
    <s v="2014/6104"/>
    <s v=""/>
    <s v=""/>
    <s v=""/>
    <s v="185"/>
    <s v="Merton Road"/>
    <s v="SW11"/>
    <s v="5EF"/>
    <n v="525236"/>
    <n v="173895"/>
    <x v="3"/>
    <d v="2015-03-16T00:00:00"/>
    <s v=""/>
    <n v="1"/>
    <n v="2"/>
    <n v="1"/>
    <s v="First floor rear extension, roof extension to back addition and extension of existing rear dormer in connection with conversion of existing maisonette into two self-contained flats;  comprising 1 x 2-bedroom and 1 x 1 bedroom flats."/>
    <s v="PF"/>
    <s v="17/11/2014"/>
    <s v="06/02/2015"/>
    <x v="0"/>
    <s v="Nil"/>
    <s v=""/>
    <s v="BF"/>
    <x v="3"/>
    <s v="n/a"/>
    <x v="3"/>
    <n v="7.0000000000000001E-3"/>
    <d v="2015-03-16T00:00:00"/>
    <x v="1"/>
    <m/>
    <x v="1"/>
    <s v="P"/>
    <n v="0"/>
    <n v="0"/>
    <n v="0"/>
    <n v="0"/>
    <n v="1"/>
    <n v="1"/>
    <n v="-1"/>
    <n v="0"/>
    <n v="0"/>
    <n v="0"/>
    <n v="0"/>
    <n v="1"/>
    <n v="1"/>
    <n v="-1"/>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4/6152"/>
    <s v=""/>
    <s v=""/>
    <s v=""/>
    <s v="139"/>
    <s v="Lower Richmond Road"/>
    <s v="SW15"/>
    <s v="1EZ"/>
    <n v="523526"/>
    <n v="175830"/>
    <x v="13"/>
    <d v="2015-03-31T00:00:00"/>
    <s v=""/>
    <n v="1"/>
    <n v="2"/>
    <n v="1"/>
    <s v="Erection of second storey rear extension and conversion into flats of an existing first floor maisonette."/>
    <s v="PF"/>
    <s v="14/10/2014"/>
    <s v="09/12/2014"/>
    <x v="0"/>
    <s v="Nil"/>
    <s v=""/>
    <s v="BF"/>
    <x v="3"/>
    <s v="n/a"/>
    <x v="3"/>
    <n v="0.01"/>
    <d v="2015-03-31T00:00:00"/>
    <x v="1"/>
    <m/>
    <x v="1"/>
    <s v="P"/>
    <m/>
    <n v="0"/>
    <n v="0"/>
    <n v="0"/>
    <n v="0"/>
    <n v="2"/>
    <n v="-1"/>
    <n v="0"/>
    <n v="0"/>
    <n v="0"/>
    <n v="0"/>
    <n v="0"/>
    <n v="2"/>
    <n v="-1"/>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4/6737"/>
    <s v=""/>
    <s v=""/>
    <s v="605A &amp; 605B"/>
    <s v="605"/>
    <s v="Garratt Lane"/>
    <s v="SW18"/>
    <s v="4SU"/>
    <n v="526142"/>
    <n v="172655"/>
    <x v="12"/>
    <d v="2015-03-31T00:00:00"/>
    <s v=""/>
    <n v="1"/>
    <n v="2"/>
    <n v="1"/>
    <s v="Erection of rear mansard roof extension to main roof and above part of back addition in connection with conversion of second floor flat into 2 x 1-bedroom flats."/>
    <s v="PF"/>
    <s v="12/12/2014"/>
    <s v="06/02/2015"/>
    <x v="0"/>
    <s v="Nil"/>
    <s v=""/>
    <s v="BF"/>
    <x v="3"/>
    <s v="n/a"/>
    <x v="3"/>
    <n v="5.0000000000000001E-3"/>
    <d v="2015-03-31T00:00:00"/>
    <x v="1"/>
    <m/>
    <x v="1"/>
    <s v="P"/>
    <m/>
    <n v="0"/>
    <n v="0"/>
    <n v="0"/>
    <n v="2"/>
    <n v="-1"/>
    <n v="0"/>
    <n v="0"/>
    <n v="0"/>
    <n v="0"/>
    <n v="0"/>
    <n v="2"/>
    <n v="-1"/>
    <n v="0"/>
    <n v="0"/>
    <n v="0"/>
    <n v="0"/>
    <n v="0"/>
    <n v="0"/>
    <n v="0"/>
    <n v="0"/>
    <n v="0"/>
    <n v="0"/>
    <n v="0"/>
    <n v="0"/>
    <n v="0"/>
    <n v="0"/>
    <n v="0"/>
    <n v="0"/>
    <n v="0"/>
    <n v="0"/>
    <s v="Assumption"/>
    <n v="0"/>
    <n v="0.5"/>
    <n v="0.5"/>
    <n v="0"/>
    <n v="0"/>
    <n v="0"/>
    <n v="0"/>
    <n v="0"/>
    <n v="0"/>
    <n v="0"/>
    <n v="0"/>
    <n v="0"/>
    <n v="0"/>
    <n v="0"/>
    <n v="0"/>
    <n v="0"/>
    <n v="0"/>
    <n v="0"/>
    <n v="0"/>
    <n v="0"/>
    <n v="0"/>
    <n v="0"/>
    <n v="1"/>
    <n v="1"/>
    <n v="0.5"/>
    <n v="0.5"/>
    <n v="2"/>
    <m/>
    <x v="0"/>
    <x v="0"/>
    <x v="0"/>
    <x v="0"/>
    <x v="0"/>
  </r>
  <r>
    <x v="1"/>
    <s v="2014/6882"/>
    <s v=""/>
    <s v=""/>
    <s v=""/>
    <s v="51"/>
    <s v="Strathblaine Road"/>
    <s v="SW11"/>
    <s v="1RG"/>
    <n v="526997"/>
    <n v="175065"/>
    <x v="5"/>
    <d v="2015-03-31T00:00:00"/>
    <s v=""/>
    <n v="2"/>
    <n v="3"/>
    <n v="1"/>
    <s v="Erection of single-storey side extension with alterations to existing rear extension; erection of rear mansard extension, and a roof terrace over the three-storey back addition in connection with use as three self-contained flats."/>
    <s v="PF"/>
    <s v="03/12/2014"/>
    <s v="28/01/2015"/>
    <x v="0"/>
    <s v="Nil"/>
    <s v=""/>
    <s v="BF"/>
    <x v="3"/>
    <s v="n/a"/>
    <x v="3"/>
    <n v="1.0999999999999999E-2"/>
    <d v="2015-03-31T00:00:00"/>
    <x v="1"/>
    <m/>
    <x v="1"/>
    <s v="P"/>
    <m/>
    <n v="0"/>
    <n v="0"/>
    <n v="0"/>
    <n v="0"/>
    <n v="1"/>
    <n v="1"/>
    <n v="-1"/>
    <n v="0"/>
    <n v="0"/>
    <n v="0"/>
    <n v="0"/>
    <n v="1"/>
    <n v="1"/>
    <n v="-1"/>
    <n v="0"/>
    <n v="0"/>
    <n v="0"/>
    <n v="0"/>
    <n v="0"/>
    <n v="0"/>
    <n v="0"/>
    <n v="0"/>
    <n v="0"/>
    <n v="0"/>
    <n v="0"/>
    <n v="0"/>
    <n v="0"/>
    <n v="0"/>
    <n v="0"/>
    <n v="0"/>
    <s v="Assumption"/>
    <n v="0"/>
    <n v="0.5"/>
    <n v="0.5"/>
    <n v="0"/>
    <n v="0"/>
    <n v="0"/>
    <n v="0"/>
    <n v="0"/>
    <n v="0"/>
    <n v="0"/>
    <n v="0"/>
    <n v="0"/>
    <n v="0"/>
    <n v="0"/>
    <n v="0"/>
    <n v="0"/>
    <n v="0"/>
    <n v="0"/>
    <n v="0"/>
    <n v="0"/>
    <n v="0"/>
    <n v="0"/>
    <n v="1"/>
    <n v="1"/>
    <n v="0.5"/>
    <n v="0.5"/>
    <n v="2"/>
    <m/>
    <x v="0"/>
    <x v="0"/>
    <x v="0"/>
    <x v="0"/>
    <x v="0"/>
  </r>
  <r>
    <x v="1"/>
    <s v="2014/7337"/>
    <s v=""/>
    <s v=""/>
    <s v=""/>
    <s v="43"/>
    <s v="Wandsworth Common West Side"/>
    <s v="SW18"/>
    <s v="2EE"/>
    <n v="526501"/>
    <n v="174529"/>
    <x v="16"/>
    <d v="2015-03-31T00:00:00"/>
    <s v=""/>
    <n v="2"/>
    <n v="1"/>
    <n v="-1"/>
    <s v="Demolition of garages at rear; erection of a single-storey rear extension in connection with use as a single dwelling."/>
    <s v="PF"/>
    <s v="29/12/2014"/>
    <s v="19/02/2015"/>
    <x v="0"/>
    <s v="Nil"/>
    <s v=""/>
    <s v="BF"/>
    <x v="3"/>
    <s v="n/a"/>
    <x v="5"/>
    <n v="1.9E-2"/>
    <d v="2015-03-31T00:00:00"/>
    <x v="1"/>
    <m/>
    <x v="1"/>
    <s v="P"/>
    <n v="0"/>
    <n v="0"/>
    <n v="0"/>
    <n v="0"/>
    <n v="-1"/>
    <n v="-1"/>
    <n v="1"/>
    <n v="0"/>
    <n v="0"/>
    <n v="0"/>
    <n v="0"/>
    <n v="-1"/>
    <n v="-1"/>
    <n v="0"/>
    <n v="0"/>
    <n v="0"/>
    <n v="0"/>
    <n v="0"/>
    <n v="0"/>
    <n v="0"/>
    <n v="1"/>
    <n v="0"/>
    <n v="0"/>
    <n v="0"/>
    <n v="0"/>
    <n v="0"/>
    <n v="0"/>
    <n v="0"/>
    <n v="0"/>
    <n v="0"/>
    <n v="0"/>
    <s v="Assumption"/>
    <n v="0"/>
    <n v="-0.5"/>
    <n v="-0.5"/>
    <n v="0"/>
    <n v="0"/>
    <n v="0"/>
    <n v="0"/>
    <n v="0"/>
    <n v="0"/>
    <n v="0"/>
    <n v="0"/>
    <n v="0"/>
    <n v="0"/>
    <n v="0"/>
    <n v="0"/>
    <n v="0"/>
    <n v="0"/>
    <n v="0"/>
    <n v="0"/>
    <n v="0"/>
    <n v="0"/>
    <n v="0"/>
    <n v="-1"/>
    <n v="-1"/>
    <n v="-0.5"/>
    <n v="-0.5"/>
    <n v="2"/>
    <m/>
    <x v="0"/>
    <x v="0"/>
    <x v="0"/>
    <x v="0"/>
    <x v="0"/>
  </r>
  <r>
    <x v="1"/>
    <s v="2014/7380"/>
    <s v=""/>
    <s v=""/>
    <s v=""/>
    <s v="21A"/>
    <s v="Upper Tooting Road"/>
    <s v="SW17"/>
    <s v="7TS"/>
    <n v="527957"/>
    <n v="172279"/>
    <x v="14"/>
    <d v="2015-03-31T00:00:00"/>
    <s v=""/>
    <n v="1"/>
    <n v="2"/>
    <n v="1"/>
    <s v="Erection of mansard extension to main rear roof, and over part of the back addition, first floor rear extension and alterations in connection with conversion of existing upper floors flat  into 1 x one bedroom and 1 x two bedroom flat."/>
    <s v="PF"/>
    <s v="20/01/2015"/>
    <s v="17/03/2015"/>
    <x v="0"/>
    <s v="Nil"/>
    <s v=""/>
    <s v="BF"/>
    <x v="3"/>
    <s v="n/a"/>
    <x v="3"/>
    <n v="0.01"/>
    <d v="2015-03-31T00:00:00"/>
    <x v="1"/>
    <m/>
    <x v="1"/>
    <s v="P"/>
    <n v="0"/>
    <n v="0"/>
    <n v="0"/>
    <n v="0"/>
    <n v="1"/>
    <n v="1"/>
    <n v="-1"/>
    <n v="0"/>
    <n v="0"/>
    <n v="0"/>
    <n v="0"/>
    <n v="1"/>
    <n v="1"/>
    <n v="-1"/>
    <n v="0"/>
    <n v="0"/>
    <n v="0"/>
    <n v="0"/>
    <n v="0"/>
    <n v="0"/>
    <n v="0"/>
    <n v="0"/>
    <n v="0"/>
    <n v="0"/>
    <n v="0"/>
    <n v="0"/>
    <n v="0"/>
    <n v="0"/>
    <n v="0"/>
    <n v="0"/>
    <n v="0"/>
    <s v="Assumption"/>
    <n v="0"/>
    <n v="0.5"/>
    <n v="0.5"/>
    <n v="0"/>
    <n v="0"/>
    <n v="0"/>
    <n v="0"/>
    <n v="0"/>
    <n v="0"/>
    <n v="0"/>
    <n v="0"/>
    <n v="0"/>
    <n v="0"/>
    <n v="0"/>
    <n v="0"/>
    <n v="0"/>
    <n v="0"/>
    <n v="0"/>
    <n v="0"/>
    <n v="0"/>
    <n v="0"/>
    <n v="0"/>
    <n v="1"/>
    <n v="1"/>
    <n v="0.5"/>
    <n v="0.5"/>
    <n v="2"/>
    <s v="Y"/>
    <x v="0"/>
    <x v="0"/>
    <x v="0"/>
    <x v="0"/>
    <x v="0"/>
  </r>
  <r>
    <x v="1"/>
    <s v="2015/0120"/>
    <s v=""/>
    <s v=""/>
    <s v=""/>
    <s v="51"/>
    <s v="St. Johns Road"/>
    <s v="SW11"/>
    <s v="1QW"/>
    <n v="527407"/>
    <n v="175266"/>
    <x v="2"/>
    <d v="2015-03-31T00:00:00"/>
    <s v=""/>
    <n v="0"/>
    <n v="1"/>
    <n v="1"/>
    <s v="Change of use and alterations including erection of first floor rear extension in connection with formation of two-bedroom self contained flat; alterations to ground floor to form flat roof over existing rear yard area to create entrance with staircase an"/>
    <s v="PF"/>
    <s v="14/01/2015"/>
    <s v="26/03/2015"/>
    <x v="0"/>
    <s v="Nil"/>
    <s v=""/>
    <s v="BF"/>
    <x v="3"/>
    <s v="n/a"/>
    <x v="8"/>
    <n v="7.0000000000000001E-3"/>
    <d v="2015-03-31T00:00:00"/>
    <x v="1"/>
    <m/>
    <x v="1"/>
    <s v="P"/>
    <n v="0"/>
    <n v="0"/>
    <n v="0"/>
    <n v="0"/>
    <n v="0"/>
    <n v="1"/>
    <n v="0"/>
    <n v="0"/>
    <n v="0"/>
    <n v="0"/>
    <n v="0"/>
    <n v="0"/>
    <n v="1"/>
    <n v="0"/>
    <n v="0"/>
    <n v="0"/>
    <n v="0"/>
    <n v="0"/>
    <n v="0"/>
    <n v="0"/>
    <n v="0"/>
    <n v="0"/>
    <n v="0"/>
    <n v="0"/>
    <n v="0"/>
    <n v="0"/>
    <n v="0"/>
    <n v="0"/>
    <n v="0"/>
    <n v="0"/>
    <n v="0"/>
    <s v="Assumption"/>
    <n v="0"/>
    <n v="0.5"/>
    <n v="0.5"/>
    <n v="0"/>
    <n v="0"/>
    <n v="0"/>
    <n v="0"/>
    <n v="0"/>
    <n v="0"/>
    <n v="0"/>
    <n v="0"/>
    <n v="0"/>
    <n v="0"/>
    <n v="0"/>
    <n v="0"/>
    <n v="0"/>
    <n v="0"/>
    <n v="0"/>
    <n v="0"/>
    <n v="0"/>
    <n v="0"/>
    <n v="0"/>
    <n v="1"/>
    <n v="1"/>
    <n v="0.5"/>
    <n v="0.5"/>
    <n v="2"/>
    <m/>
    <x v="4"/>
    <x v="0"/>
    <x v="0"/>
    <x v="0"/>
    <x v="0"/>
  </r>
  <r>
    <x v="1"/>
    <s v="2015/0392"/>
    <s v=""/>
    <s v=""/>
    <s v=""/>
    <s v="146"/>
    <s v="Church Lane"/>
    <s v="SW17"/>
    <s v="9PU"/>
    <n v="528437"/>
    <n v="171437"/>
    <x v="1"/>
    <d v="2015-03-31T00:00:00"/>
    <s v=""/>
    <n v="1"/>
    <n v="3"/>
    <n v="2"/>
    <s v="Erection of rear roof extension to main roof (with french doors and safety railings) and above back addition; erection of a single-storey rear/side extension  and conversion of existing dwellinghouse into 2 x 2 and 1 x 3 bedroom flats with cycle stands an"/>
    <s v="PF"/>
    <s v="26/01/2015"/>
    <s v="26/03/2015"/>
    <x v="0"/>
    <s v="Nil"/>
    <s v=""/>
    <s v="BF"/>
    <x v="3"/>
    <s v="n/a"/>
    <x v="2"/>
    <n v="1.9E-2"/>
    <d v="2015-03-31T00:00:00"/>
    <x v="1"/>
    <m/>
    <x v="1"/>
    <s v="P"/>
    <n v="0"/>
    <n v="0"/>
    <n v="1"/>
    <n v="0"/>
    <n v="0"/>
    <n v="2"/>
    <n v="1"/>
    <n v="-1"/>
    <n v="0"/>
    <n v="0"/>
    <n v="0"/>
    <n v="0"/>
    <n v="2"/>
    <n v="1"/>
    <n v="0"/>
    <n v="0"/>
    <n v="0"/>
    <n v="0"/>
    <n v="0"/>
    <n v="0"/>
    <n v="0"/>
    <n v="-1"/>
    <n v="0"/>
    <n v="0"/>
    <n v="0"/>
    <n v="0"/>
    <n v="0"/>
    <n v="0"/>
    <n v="0"/>
    <n v="0"/>
    <n v="0"/>
    <s v="Assumption"/>
    <n v="0"/>
    <n v="1"/>
    <n v="1"/>
    <n v="0"/>
    <n v="0"/>
    <n v="0"/>
    <n v="0"/>
    <n v="0"/>
    <n v="0"/>
    <n v="0"/>
    <n v="0"/>
    <n v="0"/>
    <n v="0"/>
    <n v="0"/>
    <n v="0"/>
    <n v="0"/>
    <n v="0"/>
    <n v="0"/>
    <n v="0"/>
    <n v="0"/>
    <n v="0"/>
    <n v="0"/>
    <n v="2"/>
    <n v="2"/>
    <n v="1"/>
    <n v="1"/>
    <n v="2"/>
    <s v="Y"/>
    <x v="0"/>
    <x v="0"/>
    <x v="0"/>
    <x v="0"/>
    <x v="0"/>
  </r>
  <r>
    <x v="2"/>
    <s v="2006/4533"/>
    <s v="Battersea Reach, (former Guinness Site)"/>
    <s v="Block K"/>
    <s v="Gargoyle Wharf"/>
    <s v=""/>
    <s v="York Road/Bridgend Road"/>
    <s v="SW18"/>
    <s v="1TP"/>
    <n v="526241"/>
    <n v="175489"/>
    <x v="0"/>
    <s v="02/01/2008"/>
    <s v="31/03/2015"/>
    <n v="0"/>
    <n v="65"/>
    <n v="65"/>
    <s v="Erection of seventeen buildings comprising 1,084 residential dwellings (C3), of which 264 will be affordable units, 36,367 sq.m. of commercial floor space, retail/restaurants/cafes/bars (A1-A4), offices (B1), hotel (C1) and leisure &amp; community uses, (D1 &amp;"/>
    <s v="POLA"/>
    <s v="26/10/2006"/>
    <s v="02/01/2008"/>
    <x v="0"/>
    <s v="Nil"/>
    <s v=""/>
    <s v="BF"/>
    <x v="0"/>
    <s v="NB"/>
    <x v="0"/>
    <s v=""/>
    <s v=""/>
    <x v="0"/>
    <m/>
    <x v="1"/>
    <s v="P"/>
    <m/>
    <n v="0"/>
    <n v="0"/>
    <n v="0"/>
    <n v="20"/>
    <n v="36"/>
    <n v="9"/>
    <n v="0"/>
    <n v="0"/>
    <n v="0"/>
    <n v="0"/>
    <n v="20"/>
    <n v="36"/>
    <n v="9"/>
    <n v="0"/>
    <n v="0"/>
    <n v="0"/>
    <n v="0"/>
    <n v="0"/>
    <n v="0"/>
    <n v="0"/>
    <n v="0"/>
    <n v="0"/>
    <n v="0"/>
    <n v="0"/>
    <n v="0"/>
    <n v="0"/>
    <n v="0"/>
    <n v="0"/>
    <n v="0"/>
    <n v="0"/>
    <s v="Email/Telephone Survey"/>
    <n v="0"/>
    <n v="0"/>
    <n v="0"/>
    <n v="0"/>
    <n v="65"/>
    <n v="0"/>
    <n v="0"/>
    <n v="0"/>
    <n v="0"/>
    <n v="0"/>
    <n v="0"/>
    <n v="0"/>
    <n v="0"/>
    <n v="0"/>
    <n v="0"/>
    <n v="0"/>
    <n v="0"/>
    <n v="0"/>
    <n v="0"/>
    <n v="0"/>
    <n v="0"/>
    <n v="0"/>
    <n v="65"/>
    <n v="65"/>
    <n v="65"/>
    <n v="65"/>
    <n v="3"/>
    <m/>
    <x v="0"/>
    <x v="0"/>
    <x v="0"/>
    <x v="0"/>
    <x v="0"/>
  </r>
  <r>
    <x v="2"/>
    <s v="2006/4533"/>
    <s v="Battersea Reach, (former Guinness Site)"/>
    <s v="Block K SO"/>
    <s v="Gargoyle Wharf"/>
    <s v=""/>
    <s v="York Road/Bridgend Road"/>
    <s v="SW18"/>
    <s v="1TP"/>
    <n v="526241"/>
    <n v="175489"/>
    <x v="0"/>
    <s v="02/01/2008"/>
    <s v="31/03/2015"/>
    <n v="0"/>
    <n v="40"/>
    <n v="40"/>
    <s v="Erection of seventeen buildings comprising 1,084 residential dwellings (C3), of which 264 will be affordable units, 36,367 sq.m. of commercial floor space, retail/restaurants/cafes/bars (A1-A4), offices (B1), hotel (C1) and leisure &amp; community uses, (D1 &amp;"/>
    <s v="POLA"/>
    <s v="26/10/2006"/>
    <s v="02/01/2008"/>
    <x v="0"/>
    <s v="Nil"/>
    <s v=""/>
    <s v="BF"/>
    <x v="0"/>
    <s v="NB"/>
    <x v="0"/>
    <m/>
    <s v=""/>
    <x v="0"/>
    <m/>
    <x v="0"/>
    <s v="HASO"/>
    <m/>
    <n v="0"/>
    <n v="0"/>
    <n v="8"/>
    <n v="16"/>
    <n v="16"/>
    <n v="0"/>
    <n v="0"/>
    <n v="0"/>
    <n v="0"/>
    <n v="8"/>
    <n v="16"/>
    <n v="16"/>
    <n v="0"/>
    <n v="0"/>
    <n v="0"/>
    <n v="0"/>
    <n v="0"/>
    <n v="0"/>
    <n v="0"/>
    <n v="0"/>
    <n v="0"/>
    <n v="0"/>
    <n v="0"/>
    <n v="0"/>
    <n v="0"/>
    <n v="0"/>
    <n v="0"/>
    <n v="0"/>
    <n v="0"/>
    <n v="0"/>
    <s v="Email/Telephone Survey"/>
    <n v="0"/>
    <n v="0"/>
    <n v="0"/>
    <n v="0"/>
    <n v="40"/>
    <n v="0"/>
    <n v="0"/>
    <n v="0"/>
    <n v="0"/>
    <n v="0"/>
    <n v="0"/>
    <n v="0"/>
    <n v="0"/>
    <n v="0"/>
    <n v="0"/>
    <n v="0"/>
    <n v="0"/>
    <n v="0"/>
    <n v="0"/>
    <n v="0"/>
    <n v="0"/>
    <n v="0"/>
    <n v="40"/>
    <n v="40"/>
    <n v="40"/>
    <n v="40"/>
    <n v="3"/>
    <m/>
    <x v="0"/>
    <x v="0"/>
    <x v="0"/>
    <x v="0"/>
    <x v="0"/>
  </r>
  <r>
    <x v="2"/>
    <s v="2009/3575"/>
    <s v="South Lambeth Goods Depot, Cringle Street/Battersea Park Road"/>
    <s v="Zone RS2 (Amendment) Phase 6"/>
    <s v="Battersea Power Station and Goods Yard"/>
    <s v="220"/>
    <s v="Kirtling Street"/>
    <s v="SW8"/>
    <s v=""/>
    <n v="528934"/>
    <n v="177496"/>
    <x v="17"/>
    <m/>
    <s v=""/>
    <n v="0"/>
    <n v="459"/>
    <n v="459"/>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1.58"/>
    <s v=""/>
    <x v="0"/>
    <m/>
    <x v="1"/>
    <s v="P"/>
    <m/>
    <n v="46"/>
    <n v="459"/>
    <n v="40"/>
    <n v="70"/>
    <n v="188"/>
    <n v="111"/>
    <n v="22"/>
    <n v="28"/>
    <n v="0"/>
    <n v="40"/>
    <n v="70"/>
    <n v="188"/>
    <n v="111"/>
    <n v="22"/>
    <n v="28"/>
    <n v="0"/>
    <n v="0"/>
    <n v="0"/>
    <n v="0"/>
    <n v="0"/>
    <n v="0"/>
    <n v="0"/>
    <n v="0"/>
    <n v="0"/>
    <n v="0"/>
    <n v="0"/>
    <n v="0"/>
    <n v="0"/>
    <n v="0"/>
    <n v="0"/>
    <s v="Phasing &amp; Investment Study"/>
    <n v="0"/>
    <n v="0"/>
    <n v="0"/>
    <n v="0"/>
    <n v="0"/>
    <n v="0"/>
    <n v="0"/>
    <n v="229.5"/>
    <n v="229.5"/>
    <n v="0"/>
    <n v="0"/>
    <n v="0"/>
    <n v="0"/>
    <n v="0"/>
    <n v="0"/>
    <n v="0"/>
    <n v="0"/>
    <n v="0"/>
    <n v="0"/>
    <n v="0"/>
    <n v="0"/>
    <n v="0"/>
    <n v="459"/>
    <n v="459"/>
    <n v="0"/>
    <n v="459"/>
    <n v="5"/>
    <s v="Y"/>
    <x v="0"/>
    <x v="1"/>
    <x v="0"/>
    <x v="0"/>
    <x v="0"/>
  </r>
  <r>
    <x v="2"/>
    <s v="2009/3575"/>
    <s v="South Lambeth Goods Depot, Cringle Street/Battersea Park Road"/>
    <s v="Zone RS4 Phase 3"/>
    <s v="Battersea Power Station and Goods Yard"/>
    <s v="220"/>
    <s v="Kirtling Street"/>
    <s v="SW8"/>
    <s v=""/>
    <n v="528934"/>
    <n v="177496"/>
    <x v="17"/>
    <m/>
    <s v=""/>
    <n v="0"/>
    <n v="85"/>
    <n v="85"/>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26500000000000001"/>
    <s v=""/>
    <x v="0"/>
    <m/>
    <x v="0"/>
    <s v="HASO"/>
    <m/>
    <n v="8"/>
    <n v="85"/>
    <n v="0"/>
    <n v="30"/>
    <n v="38"/>
    <n v="14"/>
    <n v="3"/>
    <n v="0"/>
    <n v="0"/>
    <n v="0"/>
    <n v="30"/>
    <n v="38"/>
    <n v="14"/>
    <n v="3"/>
    <n v="0"/>
    <n v="0"/>
    <n v="0"/>
    <n v="0"/>
    <n v="0"/>
    <n v="0"/>
    <n v="0"/>
    <n v="0"/>
    <n v="0"/>
    <n v="0"/>
    <n v="0"/>
    <n v="0"/>
    <n v="0"/>
    <n v="0"/>
    <n v="0"/>
    <n v="0"/>
    <s v="Phasing &amp; Investment Study"/>
    <n v="0"/>
    <n v="0"/>
    <n v="0"/>
    <n v="0"/>
    <n v="85"/>
    <n v="0"/>
    <n v="0"/>
    <n v="0"/>
    <n v="0"/>
    <n v="0"/>
    <n v="0"/>
    <n v="0"/>
    <n v="0"/>
    <n v="0"/>
    <n v="0"/>
    <n v="0"/>
    <n v="0"/>
    <n v="0"/>
    <n v="0"/>
    <n v="0"/>
    <n v="0"/>
    <n v="0"/>
    <n v="85"/>
    <n v="85"/>
    <n v="85"/>
    <n v="85"/>
    <n v="5"/>
    <s v="Y"/>
    <x v="0"/>
    <x v="1"/>
    <x v="0"/>
    <x v="0"/>
    <x v="0"/>
  </r>
  <r>
    <x v="2"/>
    <s v="2009/3575"/>
    <s v="South Lambeth Goods Depot, Cringle Street/Battersea Park Road"/>
    <s v="Zone RS4 Phase 3"/>
    <s v="Battersea Power Station and Goods Yard"/>
    <s v="220"/>
    <s v="Kirtling Street"/>
    <s v="SW8"/>
    <s v=""/>
    <n v="528934"/>
    <n v="177496"/>
    <x v="17"/>
    <m/>
    <s v=""/>
    <n v="0"/>
    <n v="120"/>
    <n v="12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48"/>
    <s v=""/>
    <x v="0"/>
    <m/>
    <x v="2"/>
    <s v="HASR"/>
    <m/>
    <n v="12"/>
    <n v="120"/>
    <n v="0"/>
    <n v="16"/>
    <n v="53"/>
    <n v="43"/>
    <n v="8"/>
    <n v="0"/>
    <n v="0"/>
    <n v="0"/>
    <n v="16"/>
    <n v="53"/>
    <n v="43"/>
    <n v="8"/>
    <n v="0"/>
    <n v="0"/>
    <n v="0"/>
    <n v="0"/>
    <n v="0"/>
    <n v="0"/>
    <n v="0"/>
    <n v="0"/>
    <n v="0"/>
    <n v="0"/>
    <n v="0"/>
    <n v="0"/>
    <n v="0"/>
    <n v="0"/>
    <n v="0"/>
    <n v="0"/>
    <s v="Phasing &amp; Investment Study"/>
    <n v="0"/>
    <n v="0"/>
    <n v="0"/>
    <n v="0"/>
    <n v="120"/>
    <n v="0"/>
    <n v="0"/>
    <n v="0"/>
    <n v="0"/>
    <n v="0"/>
    <n v="0"/>
    <n v="0"/>
    <n v="0"/>
    <n v="0"/>
    <n v="0"/>
    <n v="0"/>
    <n v="0"/>
    <n v="0"/>
    <n v="0"/>
    <n v="0"/>
    <n v="0"/>
    <n v="0"/>
    <n v="120"/>
    <n v="120"/>
    <n v="120"/>
    <n v="120"/>
    <n v="5"/>
    <s v="Y"/>
    <x v="0"/>
    <x v="1"/>
    <x v="0"/>
    <x v="0"/>
    <x v="0"/>
  </r>
  <r>
    <x v="2"/>
    <s v="2009/3575"/>
    <s v="South Lambeth Goods Depot, Cringle Street/Battersea Park Road"/>
    <s v="Zone RS4 Phase 3"/>
    <s v="Battersea Power Station and Goods Yard"/>
    <s v="220"/>
    <s v="Kirtling Street"/>
    <s v="SW8"/>
    <s v=""/>
    <n v="528934"/>
    <n v="177496"/>
    <x v="17"/>
    <m/>
    <s v=""/>
    <n v="0"/>
    <n v="487"/>
    <n v="487"/>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1.68"/>
    <s v=""/>
    <x v="0"/>
    <m/>
    <x v="1"/>
    <s v="P"/>
    <m/>
    <n v="49"/>
    <n v="487"/>
    <n v="88"/>
    <n v="52"/>
    <n v="248"/>
    <n v="48"/>
    <n v="21"/>
    <n v="30"/>
    <n v="0"/>
    <n v="88"/>
    <n v="52"/>
    <n v="248"/>
    <n v="48"/>
    <n v="21"/>
    <n v="30"/>
    <n v="0"/>
    <n v="0"/>
    <n v="0"/>
    <n v="0"/>
    <n v="0"/>
    <n v="0"/>
    <n v="0"/>
    <n v="0"/>
    <n v="0"/>
    <n v="0"/>
    <n v="0"/>
    <n v="0"/>
    <n v="0"/>
    <n v="0"/>
    <n v="0"/>
    <s v="Phasing &amp; Investment Study"/>
    <n v="0"/>
    <n v="0"/>
    <n v="0"/>
    <n v="0"/>
    <n v="162.33333333333334"/>
    <n v="162.33333333333334"/>
    <n v="162.33333333333334"/>
    <n v="0"/>
    <n v="0"/>
    <n v="0"/>
    <n v="0"/>
    <n v="0"/>
    <n v="0"/>
    <n v="0"/>
    <n v="0"/>
    <n v="0"/>
    <n v="0"/>
    <n v="0"/>
    <n v="0"/>
    <n v="0"/>
    <n v="0"/>
    <n v="0"/>
    <n v="487"/>
    <n v="487"/>
    <n v="487"/>
    <n v="487"/>
    <n v="5"/>
    <s v="Y"/>
    <x v="0"/>
    <x v="1"/>
    <x v="0"/>
    <x v="0"/>
    <x v="0"/>
  </r>
  <r>
    <x v="2"/>
    <s v="2009/3575"/>
    <s v="South Lambeth Goods Depot, Cringle Street/Battersea Park Road"/>
    <s v="Zone RS5 Phase 4"/>
    <s v="Battersea Power Station and Goods Yard"/>
    <s v="220"/>
    <s v="Kirtling Street"/>
    <s v="SW8"/>
    <s v=""/>
    <n v="528934"/>
    <n v="177496"/>
    <x v="17"/>
    <m/>
    <s v=""/>
    <n v="0"/>
    <n v="658"/>
    <n v="65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2.2799999999999998"/>
    <s v=""/>
    <x v="0"/>
    <m/>
    <x v="1"/>
    <s v="P"/>
    <m/>
    <n v="66"/>
    <n v="658"/>
    <n v="178"/>
    <n v="148"/>
    <n v="272"/>
    <n v="11"/>
    <n v="13"/>
    <n v="36"/>
    <n v="0"/>
    <n v="178"/>
    <n v="148"/>
    <n v="272"/>
    <n v="11"/>
    <n v="13"/>
    <n v="36"/>
    <n v="0"/>
    <n v="0"/>
    <n v="0"/>
    <n v="0"/>
    <n v="0"/>
    <n v="0"/>
    <n v="0"/>
    <n v="0"/>
    <n v="0"/>
    <n v="0"/>
    <n v="0"/>
    <n v="0"/>
    <n v="0"/>
    <n v="0"/>
    <n v="0"/>
    <s v="Phasing &amp; Investment Study"/>
    <n v="0"/>
    <n v="0"/>
    <n v="0"/>
    <n v="0"/>
    <n v="0"/>
    <n v="0"/>
    <n v="0"/>
    <n v="48"/>
    <n v="48"/>
    <n v="48"/>
    <n v="48"/>
    <n v="48"/>
    <n v="48"/>
    <n v="48"/>
    <n v="48"/>
    <n v="48"/>
    <n v="48"/>
    <n v="48"/>
    <n v="48"/>
    <n v="48"/>
    <n v="34"/>
    <n v="0"/>
    <n v="658"/>
    <n v="432"/>
    <n v="0"/>
    <n v="240"/>
    <n v="5"/>
    <s v="Y"/>
    <x v="0"/>
    <x v="1"/>
    <x v="0"/>
    <x v="0"/>
    <x v="0"/>
  </r>
  <r>
    <x v="2"/>
    <s v="2009/3575"/>
    <s v="South Lambeth Goods Depot, Cringle Street/Battersea Park Road"/>
    <s v="Zone RS5 Phase 4"/>
    <s v="Battersea Power Station and Goods Yard"/>
    <s v="220"/>
    <s v="Kirtling Street"/>
    <s v="SW8"/>
    <s v=""/>
    <n v="528934"/>
    <n v="177496"/>
    <x v="17"/>
    <m/>
    <s v=""/>
    <n v="0"/>
    <n v="107"/>
    <n v="107"/>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375"/>
    <s v=""/>
    <x v="0"/>
    <m/>
    <x v="0"/>
    <s v="HASO"/>
    <m/>
    <n v="10"/>
    <n v="107"/>
    <n v="0"/>
    <n v="37"/>
    <n v="50"/>
    <n v="17"/>
    <n v="3"/>
    <n v="0"/>
    <n v="0"/>
    <n v="0"/>
    <n v="37"/>
    <n v="50"/>
    <n v="17"/>
    <n v="3"/>
    <n v="0"/>
    <n v="0"/>
    <n v="0"/>
    <n v="0"/>
    <n v="0"/>
    <n v="0"/>
    <n v="0"/>
    <n v="0"/>
    <n v="0"/>
    <n v="0"/>
    <n v="0"/>
    <n v="0"/>
    <n v="0"/>
    <n v="0"/>
    <n v="0"/>
    <n v="0"/>
    <s v="Phasing &amp; Investment Study"/>
    <n v="0"/>
    <n v="0"/>
    <n v="0"/>
    <n v="0"/>
    <n v="0"/>
    <n v="53.5"/>
    <n v="53.5"/>
    <n v="0"/>
    <n v="0"/>
    <n v="0"/>
    <n v="0"/>
    <n v="0"/>
    <n v="0"/>
    <n v="0"/>
    <n v="0"/>
    <n v="0"/>
    <n v="0"/>
    <n v="0"/>
    <n v="0"/>
    <n v="0"/>
    <n v="0"/>
    <n v="0"/>
    <n v="107"/>
    <n v="107"/>
    <n v="107"/>
    <n v="107"/>
    <n v="5"/>
    <s v="Y"/>
    <x v="0"/>
    <x v="1"/>
    <x v="0"/>
    <x v="0"/>
    <x v="0"/>
  </r>
  <r>
    <x v="2"/>
    <s v="2009/3575"/>
    <s v="South Lambeth Goods Depot, Cringle Street/Battersea Park Road"/>
    <s v="Zone RS5 Phase 4"/>
    <s v="Battersea Power Station and Goods Yard"/>
    <s v="220"/>
    <s v="Kirtling Street"/>
    <s v="SW8"/>
    <s v=""/>
    <n v="528934"/>
    <n v="177496"/>
    <x v="17"/>
    <m/>
    <s v=""/>
    <n v="0"/>
    <n v="170"/>
    <n v="17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61"/>
    <s v=""/>
    <x v="0"/>
    <m/>
    <x v="2"/>
    <s v="HASR"/>
    <m/>
    <n v="17"/>
    <n v="170"/>
    <n v="0"/>
    <n v="26"/>
    <n v="75"/>
    <n v="46"/>
    <n v="23"/>
    <n v="0"/>
    <n v="0"/>
    <n v="0"/>
    <n v="26"/>
    <n v="75"/>
    <n v="46"/>
    <n v="23"/>
    <n v="0"/>
    <n v="0"/>
    <n v="0"/>
    <n v="0"/>
    <n v="0"/>
    <n v="0"/>
    <n v="0"/>
    <n v="0"/>
    <n v="0"/>
    <n v="0"/>
    <n v="0"/>
    <n v="0"/>
    <n v="0"/>
    <n v="0"/>
    <n v="0"/>
    <n v="0"/>
    <s v="Phasing &amp; Investment Study"/>
    <n v="0"/>
    <n v="0"/>
    <n v="0"/>
    <n v="0"/>
    <n v="0"/>
    <n v="85"/>
    <n v="85"/>
    <n v="0"/>
    <n v="0"/>
    <n v="0"/>
    <n v="0"/>
    <n v="0"/>
    <n v="0"/>
    <n v="0"/>
    <n v="0"/>
    <n v="0"/>
    <n v="0"/>
    <n v="0"/>
    <n v="0"/>
    <n v="0"/>
    <n v="0"/>
    <n v="0"/>
    <n v="170"/>
    <n v="170"/>
    <n v="170"/>
    <n v="170"/>
    <n v="5"/>
    <s v="Y"/>
    <x v="0"/>
    <x v="1"/>
    <x v="0"/>
    <x v="0"/>
    <x v="0"/>
  </r>
  <r>
    <x v="2"/>
    <s v="2009/3575"/>
    <s v="South Lambeth Goods Depot, Cringle Street/Battersea Park Road"/>
    <s v="Zone RS6 Phase 5"/>
    <s v="Battersea Power Station and Goods Yard"/>
    <s v="220"/>
    <s v="Kirtling Street"/>
    <s v="SW8"/>
    <s v=""/>
    <n v="528934"/>
    <n v="177496"/>
    <x v="17"/>
    <m/>
    <s v=""/>
    <n v="0"/>
    <n v="20"/>
    <n v="2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12"/>
    <s v=""/>
    <x v="0"/>
    <m/>
    <x v="2"/>
    <s v="HASR"/>
    <m/>
    <n v="2"/>
    <n v="20"/>
    <n v="0"/>
    <n v="4"/>
    <n v="12"/>
    <n v="4"/>
    <n v="0"/>
    <n v="0"/>
    <n v="0"/>
    <n v="0"/>
    <n v="4"/>
    <n v="12"/>
    <n v="4"/>
    <n v="0"/>
    <n v="0"/>
    <n v="0"/>
    <n v="0"/>
    <n v="0"/>
    <n v="0"/>
    <n v="0"/>
    <n v="0"/>
    <n v="0"/>
    <n v="0"/>
    <n v="0"/>
    <n v="0"/>
    <n v="0"/>
    <n v="0"/>
    <n v="0"/>
    <n v="0"/>
    <n v="0"/>
    <s v="Phasing &amp; Investment Study"/>
    <n v="0"/>
    <n v="0"/>
    <n v="0"/>
    <n v="0"/>
    <n v="0"/>
    <n v="0"/>
    <n v="0"/>
    <n v="20"/>
    <n v="0"/>
    <n v="0"/>
    <n v="0"/>
    <n v="0"/>
    <n v="0"/>
    <n v="0"/>
    <n v="0"/>
    <n v="0"/>
    <n v="0"/>
    <n v="0"/>
    <n v="0"/>
    <n v="0"/>
    <n v="0"/>
    <n v="0"/>
    <n v="20"/>
    <n v="20"/>
    <n v="0"/>
    <n v="20"/>
    <n v="5"/>
    <s v="Y"/>
    <x v="0"/>
    <x v="1"/>
    <x v="0"/>
    <x v="0"/>
    <x v="0"/>
  </r>
  <r>
    <x v="2"/>
    <s v="2009/3575"/>
    <s v="South Lambeth Goods Depot, Cringle Street/Battersea Park Road"/>
    <s v="Zone RS6 Phase 5"/>
    <s v="Battersea Power Station and Goods Yard"/>
    <s v="220"/>
    <s v="Kirtling Street"/>
    <s v="SW8"/>
    <s v=""/>
    <n v="528934"/>
    <n v="177496"/>
    <x v="17"/>
    <m/>
    <s v=""/>
    <n v="0"/>
    <n v="15"/>
    <n v="15"/>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05"/>
    <s v=""/>
    <x v="0"/>
    <m/>
    <x v="0"/>
    <s v="HASO"/>
    <m/>
    <n v="2"/>
    <n v="15"/>
    <n v="0"/>
    <n v="6"/>
    <n v="5"/>
    <n v="4"/>
    <n v="0"/>
    <n v="0"/>
    <n v="0"/>
    <n v="0"/>
    <n v="6"/>
    <n v="5"/>
    <n v="4"/>
    <n v="0"/>
    <n v="0"/>
    <n v="0"/>
    <n v="0"/>
    <n v="0"/>
    <n v="0"/>
    <n v="0"/>
    <n v="0"/>
    <n v="0"/>
    <n v="0"/>
    <n v="0"/>
    <n v="0"/>
    <n v="0"/>
    <n v="0"/>
    <n v="0"/>
    <n v="0"/>
    <n v="0"/>
    <s v="Phasing &amp; Investment Study"/>
    <n v="0"/>
    <n v="0"/>
    <n v="0"/>
    <n v="0"/>
    <n v="0"/>
    <n v="0"/>
    <n v="0"/>
    <n v="0"/>
    <n v="15"/>
    <n v="0"/>
    <n v="0"/>
    <n v="0"/>
    <n v="0"/>
    <n v="0"/>
    <n v="0"/>
    <n v="0"/>
    <n v="0"/>
    <n v="0"/>
    <n v="0"/>
    <n v="0"/>
    <n v="0"/>
    <n v="0"/>
    <n v="15"/>
    <n v="15"/>
    <n v="0"/>
    <n v="15"/>
    <n v="5"/>
    <s v="Y"/>
    <x v="0"/>
    <x v="1"/>
    <x v="0"/>
    <x v="0"/>
    <x v="0"/>
  </r>
  <r>
    <x v="2"/>
    <s v="2009/3575"/>
    <s v="South Lambeth Goods Depot, Cringle Street/Battersea Park Road"/>
    <s v="Zone RS6 Phase 5"/>
    <s v="Battersea Power Station and Goods Yard"/>
    <s v="220"/>
    <s v="Kirtling Street"/>
    <s v="SW8"/>
    <s v=""/>
    <n v="528934"/>
    <n v="177496"/>
    <x v="17"/>
    <m/>
    <s v=""/>
    <n v="0"/>
    <n v="91"/>
    <n v="91"/>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05"/>
    <s v=""/>
    <x v="0"/>
    <m/>
    <x v="1"/>
    <s v="P"/>
    <m/>
    <n v="9"/>
    <n v="91"/>
    <n v="21"/>
    <n v="4"/>
    <n v="45"/>
    <n v="13"/>
    <n v="0"/>
    <n v="8"/>
    <n v="0"/>
    <n v="21"/>
    <n v="4"/>
    <n v="45"/>
    <n v="13"/>
    <n v="0"/>
    <n v="8"/>
    <n v="0"/>
    <n v="0"/>
    <n v="0"/>
    <n v="0"/>
    <n v="0"/>
    <n v="0"/>
    <n v="0"/>
    <n v="0"/>
    <n v="0"/>
    <n v="0"/>
    <n v="0"/>
    <n v="0"/>
    <n v="0"/>
    <n v="0"/>
    <n v="0"/>
    <s v="Phasing &amp; Investment Study"/>
    <n v="0"/>
    <n v="0"/>
    <n v="0"/>
    <n v="0"/>
    <n v="0"/>
    <n v="0"/>
    <n v="0"/>
    <n v="48"/>
    <n v="43"/>
    <n v="0"/>
    <n v="0"/>
    <n v="0"/>
    <n v="0"/>
    <n v="0"/>
    <n v="0"/>
    <n v="0"/>
    <n v="0"/>
    <n v="0"/>
    <n v="0"/>
    <n v="0"/>
    <n v="0"/>
    <n v="0"/>
    <n v="91"/>
    <n v="91"/>
    <n v="0"/>
    <n v="91"/>
    <n v="5"/>
    <s v="Y"/>
    <x v="0"/>
    <x v="1"/>
    <x v="0"/>
    <x v="0"/>
    <x v="0"/>
  </r>
  <r>
    <x v="2"/>
    <s v="2009/3575"/>
    <s v="South Lambeth Goods Depot, Cringle Street/Battersea Park Road"/>
    <s v="Zone RSWF Phase 7"/>
    <s v="Battersea Power Station and Goods Yard"/>
    <s v="220"/>
    <s v="Kirtling Street"/>
    <s v="SW8"/>
    <s v=""/>
    <n v="528934"/>
    <n v="177496"/>
    <x v="17"/>
    <m/>
    <s v=""/>
    <n v="0"/>
    <n v="188"/>
    <n v="18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x v="0"/>
    <s v="Nil"/>
    <s v=""/>
    <s v="BF"/>
    <x v="0"/>
    <s v="NB"/>
    <x v="0"/>
    <n v="0.62"/>
    <s v=""/>
    <x v="0"/>
    <m/>
    <x v="1"/>
    <s v="P"/>
    <m/>
    <n v="18"/>
    <n v="188"/>
    <n v="19"/>
    <n v="53"/>
    <n v="58"/>
    <n v="46"/>
    <n v="5"/>
    <n v="7"/>
    <n v="0"/>
    <n v="19"/>
    <n v="53"/>
    <n v="58"/>
    <n v="46"/>
    <n v="5"/>
    <n v="7"/>
    <n v="0"/>
    <n v="0"/>
    <n v="0"/>
    <n v="0"/>
    <n v="0"/>
    <n v="0"/>
    <n v="0"/>
    <n v="0"/>
    <n v="0"/>
    <n v="0"/>
    <n v="0"/>
    <n v="0"/>
    <n v="0"/>
    <n v="0"/>
    <n v="0"/>
    <s v="Phasing &amp; Investment Study"/>
    <n v="0"/>
    <n v="0"/>
    <n v="0"/>
    <n v="0"/>
    <n v="0"/>
    <n v="0"/>
    <n v="0"/>
    <n v="94"/>
    <n v="94"/>
    <n v="0"/>
    <n v="0"/>
    <n v="0"/>
    <n v="0"/>
    <n v="0"/>
    <n v="0"/>
    <n v="0"/>
    <n v="0"/>
    <n v="0"/>
    <n v="0"/>
    <n v="0"/>
    <n v="0"/>
    <n v="0"/>
    <n v="188"/>
    <n v="188"/>
    <n v="0"/>
    <n v="188"/>
    <n v="5"/>
    <s v="Y"/>
    <x v="0"/>
    <x v="1"/>
    <x v="0"/>
    <x v="0"/>
    <x v="0"/>
  </r>
  <r>
    <x v="2"/>
    <s v="2010/3703"/>
    <s v=""/>
    <m/>
    <s v="Springfield Hospital site"/>
    <s v="61"/>
    <s v="Glenburnie Road"/>
    <s v="SW17"/>
    <s v="7DJ"/>
    <n v="527221"/>
    <n v="172443"/>
    <x v="16"/>
    <s v=""/>
    <s v=""/>
    <n v="0"/>
    <n v="46"/>
    <n v="46"/>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NB"/>
    <x v="0"/>
    <n v="0.64400000000000002"/>
    <s v=""/>
    <x v="0"/>
    <m/>
    <x v="2"/>
    <s v="HASR"/>
    <m/>
    <n v="4"/>
    <n v="46"/>
    <n v="0"/>
    <n v="40"/>
    <n v="6"/>
    <n v="0"/>
    <n v="0"/>
    <n v="0"/>
    <n v="0"/>
    <n v="0"/>
    <n v="40"/>
    <n v="6"/>
    <n v="0"/>
    <n v="0"/>
    <n v="0"/>
    <n v="0"/>
    <n v="0"/>
    <n v="0"/>
    <n v="0"/>
    <n v="0"/>
    <n v="0"/>
    <n v="0"/>
    <n v="0"/>
    <n v="0"/>
    <n v="0"/>
    <n v="0"/>
    <n v="0"/>
    <n v="0"/>
    <n v="0"/>
    <n v="0"/>
    <s v="Email/Telephone Survey"/>
    <n v="0"/>
    <n v="0"/>
    <n v="0"/>
    <n v="0"/>
    <n v="0"/>
    <n v="0"/>
    <n v="0"/>
    <n v="0"/>
    <n v="46"/>
    <n v="0"/>
    <n v="0"/>
    <n v="0"/>
    <n v="0"/>
    <n v="0"/>
    <n v="0"/>
    <n v="0"/>
    <n v="0"/>
    <n v="0"/>
    <n v="0"/>
    <n v="0"/>
    <n v="0"/>
    <n v="0"/>
    <n v="46"/>
    <n v="46"/>
    <n v="0"/>
    <n v="46"/>
    <n v="5"/>
    <m/>
    <x v="0"/>
    <x v="0"/>
    <x v="0"/>
    <x v="0"/>
    <x v="0"/>
  </r>
  <r>
    <x v="2"/>
    <s v="2010/3703"/>
    <s v=""/>
    <m/>
    <s v="Springfield Hospital site"/>
    <s v="61"/>
    <s v="Glenburnie Road"/>
    <s v="SW17"/>
    <s v="7DJ"/>
    <n v="527221"/>
    <n v="172443"/>
    <x v="16"/>
    <s v=""/>
    <s v=""/>
    <n v="0"/>
    <n v="409"/>
    <n v="409"/>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NB"/>
    <x v="0"/>
    <n v="5.7229999999999999"/>
    <s v=""/>
    <x v="0"/>
    <m/>
    <x v="1"/>
    <s v="P"/>
    <m/>
    <n v="40"/>
    <n v="409"/>
    <n v="0"/>
    <n v="87"/>
    <n v="113"/>
    <n v="107"/>
    <n v="42"/>
    <n v="60"/>
    <n v="0"/>
    <n v="0"/>
    <n v="87"/>
    <n v="67"/>
    <n v="36"/>
    <n v="0"/>
    <n v="0"/>
    <n v="0"/>
    <n v="0"/>
    <n v="0"/>
    <n v="46"/>
    <n v="71"/>
    <n v="42"/>
    <n v="60"/>
    <n v="0"/>
    <n v="0"/>
    <n v="0"/>
    <n v="0"/>
    <n v="0"/>
    <n v="0"/>
    <n v="0"/>
    <n v="0"/>
    <s v="Email/Telephone Survey"/>
    <n v="0"/>
    <n v="0"/>
    <n v="0"/>
    <n v="0"/>
    <n v="0"/>
    <n v="0"/>
    <n v="0"/>
    <n v="409"/>
    <n v="0"/>
    <n v="0"/>
    <n v="0"/>
    <n v="0"/>
    <n v="0"/>
    <n v="0"/>
    <n v="0"/>
    <n v="0"/>
    <n v="0"/>
    <n v="0"/>
    <n v="0"/>
    <n v="0"/>
    <n v="0"/>
    <n v="0"/>
    <n v="409"/>
    <n v="409"/>
    <n v="0"/>
    <n v="409"/>
    <n v="5"/>
    <m/>
    <x v="0"/>
    <x v="0"/>
    <x v="0"/>
    <x v="0"/>
    <x v="0"/>
  </r>
  <r>
    <x v="2"/>
    <s v="2010/3703"/>
    <s v=""/>
    <m/>
    <s v="Springfield Hospital site"/>
    <s v="61"/>
    <s v="Glenburnie Road"/>
    <s v="SW17"/>
    <s v="7DJ"/>
    <n v="527221"/>
    <n v="172443"/>
    <x v="16"/>
    <s v=""/>
    <s v=""/>
    <n v="0"/>
    <n v="10"/>
    <n v="10"/>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NB"/>
    <x v="0"/>
    <n v="1.4E-2"/>
    <s v=""/>
    <x v="0"/>
    <m/>
    <x v="0"/>
    <s v="HAAR"/>
    <m/>
    <n v="1"/>
    <n v="10"/>
    <n v="0"/>
    <n v="10"/>
    <n v="0"/>
    <n v="0"/>
    <n v="0"/>
    <n v="0"/>
    <n v="0"/>
    <n v="0"/>
    <n v="10"/>
    <n v="0"/>
    <n v="0"/>
    <n v="0"/>
    <n v="0"/>
    <n v="0"/>
    <n v="0"/>
    <n v="0"/>
    <n v="0"/>
    <n v="0"/>
    <n v="0"/>
    <n v="0"/>
    <n v="0"/>
    <n v="0"/>
    <n v="0"/>
    <n v="0"/>
    <n v="0"/>
    <n v="0"/>
    <n v="0"/>
    <n v="0"/>
    <s v="Email/Telephone Survey"/>
    <n v="0"/>
    <n v="0"/>
    <n v="0"/>
    <n v="0"/>
    <n v="0"/>
    <n v="0"/>
    <n v="0"/>
    <n v="0"/>
    <n v="10"/>
    <n v="0"/>
    <n v="0"/>
    <n v="0"/>
    <n v="0"/>
    <n v="0"/>
    <n v="0"/>
    <n v="0"/>
    <n v="0"/>
    <n v="0"/>
    <n v="0"/>
    <n v="0"/>
    <n v="0"/>
    <n v="0"/>
    <n v="10"/>
    <n v="10"/>
    <n v="0"/>
    <n v="10"/>
    <n v="5"/>
    <m/>
    <x v="0"/>
    <x v="0"/>
    <x v="0"/>
    <x v="0"/>
    <x v="0"/>
  </r>
  <r>
    <x v="2"/>
    <s v="2010/3703"/>
    <s v=""/>
    <m/>
    <s v="Springfield Hospital site"/>
    <s v="61"/>
    <s v="Glenburnie Road"/>
    <s v="SW17"/>
    <s v="7DJ"/>
    <n v="527221"/>
    <n v="172443"/>
    <x v="16"/>
    <s v=""/>
    <s v=""/>
    <n v="0"/>
    <n v="43"/>
    <n v="43"/>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NB"/>
    <x v="0"/>
    <n v="0.60199999999999998"/>
    <s v=""/>
    <x v="0"/>
    <m/>
    <x v="0"/>
    <s v="HASO"/>
    <m/>
    <n v="4"/>
    <n v="43"/>
    <n v="0"/>
    <n v="15"/>
    <n v="18"/>
    <n v="10"/>
    <n v="0"/>
    <n v="0"/>
    <n v="0"/>
    <n v="0"/>
    <n v="15"/>
    <n v="11"/>
    <n v="10"/>
    <n v="0"/>
    <n v="0"/>
    <n v="0"/>
    <n v="0"/>
    <n v="0"/>
    <n v="7"/>
    <n v="0"/>
    <n v="0"/>
    <n v="0"/>
    <n v="0"/>
    <n v="0"/>
    <n v="0"/>
    <n v="0"/>
    <n v="0"/>
    <n v="0"/>
    <n v="0"/>
    <n v="0"/>
    <s v="Email/Telephone Survey"/>
    <n v="0"/>
    <n v="0"/>
    <n v="0"/>
    <n v="0"/>
    <n v="24"/>
    <n v="0"/>
    <n v="0"/>
    <n v="19"/>
    <n v="0"/>
    <n v="0"/>
    <n v="0"/>
    <n v="0"/>
    <n v="0"/>
    <n v="0"/>
    <n v="0"/>
    <n v="0"/>
    <n v="0"/>
    <n v="0"/>
    <n v="0"/>
    <n v="0"/>
    <n v="0"/>
    <n v="0"/>
    <n v="43"/>
    <n v="43"/>
    <n v="24"/>
    <n v="43"/>
    <n v="5"/>
    <m/>
    <x v="0"/>
    <x v="0"/>
    <x v="0"/>
    <x v="0"/>
    <x v="0"/>
  </r>
  <r>
    <x v="2"/>
    <s v="2010/3703"/>
    <s v=""/>
    <m/>
    <s v="Springfield Hospital site"/>
    <s v="61"/>
    <s v="Glenburnie Road"/>
    <s v="SW17"/>
    <s v="7DJ"/>
    <n v="527221"/>
    <n v="172443"/>
    <x v="16"/>
    <s v=""/>
    <s v=""/>
    <n v="0"/>
    <n v="69"/>
    <n v="69"/>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NB"/>
    <x v="0"/>
    <n v="0.96599999999999997"/>
    <s v=""/>
    <x v="0"/>
    <m/>
    <x v="0"/>
    <s v="HAAR"/>
    <m/>
    <n v="6"/>
    <n v="69"/>
    <n v="0"/>
    <n v="0"/>
    <n v="10"/>
    <n v="52"/>
    <n v="7"/>
    <n v="0"/>
    <n v="0"/>
    <n v="0"/>
    <n v="0"/>
    <n v="0"/>
    <n v="0"/>
    <n v="0"/>
    <n v="0"/>
    <n v="0"/>
    <n v="0"/>
    <n v="0"/>
    <n v="10"/>
    <n v="52"/>
    <n v="7"/>
    <n v="0"/>
    <n v="0"/>
    <n v="0"/>
    <n v="0"/>
    <n v="0"/>
    <n v="0"/>
    <n v="0"/>
    <n v="0"/>
    <n v="0"/>
    <s v="Email/Telephone Survey"/>
    <n v="0"/>
    <n v="0"/>
    <n v="0"/>
    <n v="0"/>
    <n v="19"/>
    <n v="23"/>
    <n v="0"/>
    <n v="27"/>
    <n v="0"/>
    <n v="0"/>
    <n v="0"/>
    <n v="0"/>
    <n v="0"/>
    <n v="0"/>
    <n v="0"/>
    <n v="0"/>
    <n v="0"/>
    <n v="0"/>
    <n v="0"/>
    <n v="0"/>
    <n v="0"/>
    <n v="0"/>
    <n v="69"/>
    <n v="69"/>
    <n v="42"/>
    <n v="69"/>
    <n v="5"/>
    <m/>
    <x v="0"/>
    <x v="0"/>
    <x v="0"/>
    <x v="0"/>
    <x v="0"/>
  </r>
  <r>
    <x v="2"/>
    <s v="2010/3703"/>
    <s v=""/>
    <m/>
    <s v="Springfield Hospital site"/>
    <s v="61"/>
    <s v="Glenburnie Road"/>
    <s v="SW17"/>
    <s v="7DJ"/>
    <n v="527221"/>
    <n v="172443"/>
    <x v="16"/>
    <s v=""/>
    <s v=""/>
    <n v="0"/>
    <n v="262"/>
    <n v="262"/>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x v="0"/>
    <s v="APG"/>
    <s v="22/06/2012"/>
    <s v="BF"/>
    <x v="3"/>
    <s v="LRC"/>
    <x v="0"/>
    <n v="3.6659999999999999"/>
    <s v=""/>
    <x v="0"/>
    <m/>
    <x v="1"/>
    <s v="P"/>
    <m/>
    <n v="26"/>
    <n v="262"/>
    <n v="0"/>
    <n v="41"/>
    <n v="150"/>
    <n v="71"/>
    <n v="0"/>
    <n v="0"/>
    <n v="0"/>
    <n v="0"/>
    <n v="41"/>
    <n v="150"/>
    <n v="70"/>
    <n v="0"/>
    <n v="0"/>
    <n v="0"/>
    <n v="0"/>
    <n v="0"/>
    <n v="0"/>
    <n v="1"/>
    <n v="0"/>
    <n v="0"/>
    <n v="0"/>
    <n v="0"/>
    <n v="0"/>
    <n v="0"/>
    <n v="0"/>
    <n v="0"/>
    <n v="0"/>
    <n v="0"/>
    <s v="Email/Telephone Survey"/>
    <n v="0"/>
    <n v="0"/>
    <n v="27"/>
    <n v="0"/>
    <n v="80"/>
    <n v="27"/>
    <n v="0"/>
    <n v="79"/>
    <n v="49"/>
    <n v="0"/>
    <n v="0"/>
    <n v="0"/>
    <n v="0"/>
    <n v="0"/>
    <n v="0"/>
    <n v="0"/>
    <n v="0"/>
    <n v="0"/>
    <n v="0"/>
    <n v="0"/>
    <n v="0"/>
    <n v="0"/>
    <n v="262"/>
    <n v="262"/>
    <n v="134"/>
    <n v="262"/>
    <n v="5"/>
    <m/>
    <x v="0"/>
    <x v="0"/>
    <x v="0"/>
    <x v="0"/>
    <x v="0"/>
  </r>
  <r>
    <x v="2"/>
    <s v="2010/4417"/>
    <s v="Battersea Reach, (former Guinness Site)"/>
    <s v="Block L"/>
    <s v="Gargoyle Wharf"/>
    <s v=""/>
    <s v="York Road/Bridgend Road"/>
    <s v="SW18"/>
    <s v="1TP"/>
    <n v="526241"/>
    <n v="175489"/>
    <x v="0"/>
    <s v="31/03/2012"/>
    <s v="31/03/2015"/>
    <n v="0"/>
    <n v="10"/>
    <n v="10"/>
    <s v="Details of design and external appearance for Blocks H &amp; L (condition 2) together with areas not covered by buildings (cond.4), refuse (cond. 6), public entrances (cond. 9), decontamination methods (cond. 10), boundary treatment (cond. 11), lighting (cond"/>
    <s v="PF"/>
    <s v="12/11/2010"/>
    <d v="2011-02-14T00:00:00"/>
    <x v="0"/>
    <s v="Nil"/>
    <s v=""/>
    <s v="BF"/>
    <x v="0"/>
    <s v="NB"/>
    <x v="0"/>
    <n v="0.122"/>
    <s v=""/>
    <x v="0"/>
    <m/>
    <x v="0"/>
    <s v="HASO"/>
    <m/>
    <m/>
    <m/>
    <n v="0"/>
    <n v="10"/>
    <n v="0"/>
    <n v="0"/>
    <n v="0"/>
    <n v="0"/>
    <n v="0"/>
    <n v="0"/>
    <n v="10"/>
    <n v="0"/>
    <n v="0"/>
    <n v="0"/>
    <n v="0"/>
    <n v="0"/>
    <n v="0"/>
    <n v="0"/>
    <n v="0"/>
    <n v="0"/>
    <n v="0"/>
    <n v="0"/>
    <n v="0"/>
    <n v="0"/>
    <n v="0"/>
    <n v="0"/>
    <n v="0"/>
    <n v="0"/>
    <n v="0"/>
    <n v="0"/>
    <s v="Email/Telephone Survey"/>
    <n v="0"/>
    <n v="0"/>
    <n v="0"/>
    <n v="0"/>
    <n v="10"/>
    <n v="0"/>
    <n v="0"/>
    <n v="0"/>
    <n v="0"/>
    <n v="0"/>
    <n v="0"/>
    <n v="0"/>
    <n v="0"/>
    <n v="0"/>
    <n v="0"/>
    <n v="0"/>
    <n v="0"/>
    <n v="0"/>
    <n v="0"/>
    <n v="0"/>
    <n v="0"/>
    <n v="0"/>
    <n v="10"/>
    <n v="10"/>
    <n v="10"/>
    <n v="10"/>
    <n v="5"/>
    <m/>
    <x v="0"/>
    <x v="0"/>
    <x v="0"/>
    <x v="0"/>
    <x v="0"/>
  </r>
  <r>
    <x v="2"/>
    <s v="2010/4842"/>
    <s v=""/>
    <s v=""/>
    <s v=""/>
    <s v="133a"/>
    <s v="Wandsworth High Street"/>
    <s v="SW18"/>
    <s v="4JB"/>
    <n v="525471"/>
    <n v="174681"/>
    <x v="3"/>
    <s v=""/>
    <s v=""/>
    <n v="0"/>
    <n v="1"/>
    <n v="1"/>
    <s v="Erection of additional floor at rear to provide a 1 x bedroom flat with rear roof terrace."/>
    <s v="PF"/>
    <s v="02/03/2011"/>
    <d v="2011-04-19T00:00:00"/>
    <x v="0"/>
    <s v="Nil"/>
    <s v=""/>
    <s v="BF"/>
    <x v="4"/>
    <s v="n/a"/>
    <x v="3"/>
    <n v="3.0000000000000001E-3"/>
    <s v=""/>
    <x v="0"/>
    <m/>
    <x v="1"/>
    <s v="P"/>
    <m/>
    <m/>
    <m/>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5"/>
    <x v="0"/>
    <x v="1"/>
    <x v="0"/>
    <x v="0"/>
  </r>
  <r>
    <x v="2"/>
    <s v="2011/0324"/>
    <s v="Battersea Reach, (former Guinness Site)"/>
    <s v="Block M (part) Phase 4"/>
    <s v="Gargoyle Wharf"/>
    <s v=""/>
    <s v="York Road/Bridgend Road"/>
    <s v="SW18"/>
    <s v="1TP"/>
    <n v="526241"/>
    <n v="175489"/>
    <x v="0"/>
    <s v="01/05/2013"/>
    <s v=""/>
    <n v="0"/>
    <n v="44"/>
    <n v="44"/>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s v=""/>
    <s v=""/>
    <x v="0"/>
    <m/>
    <x v="0"/>
    <s v="HASO"/>
    <m/>
    <n v="5"/>
    <n v="44"/>
    <n v="0"/>
    <n v="21"/>
    <n v="23"/>
    <n v="0"/>
    <n v="0"/>
    <n v="0"/>
    <n v="0"/>
    <n v="0"/>
    <n v="21"/>
    <n v="23"/>
    <n v="0"/>
    <n v="0"/>
    <n v="0"/>
    <n v="0"/>
    <n v="0"/>
    <n v="0"/>
    <n v="0"/>
    <n v="0"/>
    <n v="0"/>
    <n v="0"/>
    <n v="0"/>
    <n v="0"/>
    <n v="0"/>
    <n v="0"/>
    <n v="0"/>
    <n v="0"/>
    <n v="0"/>
    <n v="0"/>
    <s v="Email/Telephone Survey"/>
    <n v="0"/>
    <n v="0"/>
    <n v="0"/>
    <n v="44"/>
    <n v="0"/>
    <n v="0"/>
    <n v="0"/>
    <n v="0"/>
    <n v="0"/>
    <n v="0"/>
    <n v="0"/>
    <n v="0"/>
    <n v="0"/>
    <n v="0"/>
    <n v="0"/>
    <n v="0"/>
    <n v="0"/>
    <n v="0"/>
    <n v="0"/>
    <n v="0"/>
    <n v="0"/>
    <n v="0"/>
    <n v="44"/>
    <n v="44"/>
    <n v="44"/>
    <n v="44"/>
    <n v="3"/>
    <m/>
    <x v="0"/>
    <x v="0"/>
    <x v="0"/>
    <x v="0"/>
    <x v="0"/>
  </r>
  <r>
    <x v="2"/>
    <s v="2011/0324"/>
    <s v="Battersea Reach, (former Guinness Site)"/>
    <s v="Block M (part) Phase 4"/>
    <s v="Gargoyle Wharf"/>
    <s v=""/>
    <s v="York Road/Bridgend Road"/>
    <s v="SW18"/>
    <s v="1TP"/>
    <n v="526241"/>
    <n v="175489"/>
    <x v="0"/>
    <s v="01/05/2013"/>
    <s v=""/>
    <n v="0"/>
    <n v="43"/>
    <n v="43"/>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s v=""/>
    <s v=""/>
    <x v="0"/>
    <m/>
    <x v="1"/>
    <s v="P"/>
    <m/>
    <n v="4"/>
    <n v="43"/>
    <n v="0"/>
    <n v="0"/>
    <n v="39"/>
    <n v="4"/>
    <n v="0"/>
    <n v="0"/>
    <n v="0"/>
    <n v="0"/>
    <n v="0"/>
    <n v="39"/>
    <n v="4"/>
    <n v="0"/>
    <n v="0"/>
    <n v="0"/>
    <n v="0"/>
    <n v="0"/>
    <n v="0"/>
    <n v="0"/>
    <n v="0"/>
    <n v="0"/>
    <n v="0"/>
    <n v="0"/>
    <n v="0"/>
    <n v="0"/>
    <n v="0"/>
    <n v="0"/>
    <n v="0"/>
    <n v="0"/>
    <s v="Email/Telephone Survey"/>
    <n v="0"/>
    <n v="0"/>
    <n v="0"/>
    <n v="43"/>
    <n v="0"/>
    <n v="0"/>
    <n v="0"/>
    <n v="0"/>
    <n v="0"/>
    <n v="0"/>
    <n v="0"/>
    <n v="0"/>
    <n v="0"/>
    <n v="0"/>
    <n v="0"/>
    <n v="0"/>
    <n v="0"/>
    <n v="0"/>
    <n v="0"/>
    <n v="0"/>
    <n v="0"/>
    <n v="0"/>
    <n v="43"/>
    <n v="43"/>
    <n v="43"/>
    <n v="43"/>
    <n v="3"/>
    <m/>
    <x v="0"/>
    <x v="0"/>
    <x v="0"/>
    <x v="0"/>
    <x v="0"/>
  </r>
  <r>
    <x v="2"/>
    <s v="2011/0324"/>
    <s v="Battersea Reach, (former Guinness Site)"/>
    <s v="Block N (part) Phase 4"/>
    <s v="Gargoyle Wharf"/>
    <s v=""/>
    <s v="York Road/Bridgend Road"/>
    <s v="SW18"/>
    <s v="1TP"/>
    <n v="526241"/>
    <n v="175489"/>
    <x v="0"/>
    <s v="01/05/2013"/>
    <s v=""/>
    <n v="0"/>
    <n v="34"/>
    <n v="34"/>
    <s v="Erection of five buildings ranging in height between 6 and 15-storeys (Blocks M, N, P, Q &amp; T) to south-west part of site, to include 385 flats and 2,636sq.m. of commercial floorspace comprising retail, restaurants/cafes/bars (Class A1, A2, A3 and B1 Use),"/>
    <s v="PFLA"/>
    <s v="21/03/2011"/>
    <s v="24/11/2011"/>
    <x v="0"/>
    <s v="Nil"/>
    <s v=""/>
    <s v="BF"/>
    <x v="0"/>
    <s v="NB"/>
    <x v="0"/>
    <s v=""/>
    <s v=""/>
    <x v="0"/>
    <m/>
    <x v="2"/>
    <s v="HASR"/>
    <m/>
    <n v="3"/>
    <n v="34"/>
    <n v="0"/>
    <n v="23"/>
    <n v="11"/>
    <n v="0"/>
    <n v="0"/>
    <n v="0"/>
    <n v="0"/>
    <n v="0"/>
    <n v="23"/>
    <n v="11"/>
    <n v="0"/>
    <n v="0"/>
    <n v="0"/>
    <n v="0"/>
    <n v="0"/>
    <n v="0"/>
    <n v="0"/>
    <n v="0"/>
    <n v="0"/>
    <n v="0"/>
    <n v="0"/>
    <n v="0"/>
    <n v="0"/>
    <n v="0"/>
    <n v="0"/>
    <n v="0"/>
    <n v="0"/>
    <n v="0"/>
    <s v="Email/Telephone Survey"/>
    <n v="0"/>
    <n v="0"/>
    <n v="0"/>
    <n v="34"/>
    <n v="0"/>
    <n v="0"/>
    <n v="0"/>
    <n v="0"/>
    <n v="0"/>
    <n v="0"/>
    <n v="0"/>
    <n v="0"/>
    <n v="0"/>
    <n v="0"/>
    <n v="0"/>
    <n v="0"/>
    <n v="0"/>
    <n v="0"/>
    <n v="0"/>
    <n v="0"/>
    <n v="0"/>
    <n v="0"/>
    <n v="34"/>
    <n v="34"/>
    <n v="34"/>
    <n v="34"/>
    <n v="3"/>
    <m/>
    <x v="0"/>
    <x v="0"/>
    <x v="0"/>
    <x v="0"/>
    <x v="0"/>
  </r>
  <r>
    <x v="2"/>
    <s v="2011/0481"/>
    <s v=""/>
    <s v=""/>
    <s v=""/>
    <s v="32"/>
    <s v="Wandle Road"/>
    <s v="SW17"/>
    <s v="7DW"/>
    <n v="527472"/>
    <n v="172912"/>
    <x v="16"/>
    <s v=""/>
    <s v=""/>
    <n v="1"/>
    <n v="1"/>
    <n v="0"/>
    <s v="Demolition of existing house. Erection of four-storey house (with fourth-storey in the roof) and with basement including formation of front and rear light wells. Also incorporation of French doors and safety railings at first and second floor levels to re"/>
    <s v="PF"/>
    <s v="07/04/2011"/>
    <d v="2011-05-13T00:00:00"/>
    <x v="0"/>
    <s v="Nil"/>
    <s v=""/>
    <s v="BF"/>
    <x v="0"/>
    <s v="n/a"/>
    <x v="1"/>
    <n v="2.9000000000000001E-2"/>
    <s v=""/>
    <x v="0"/>
    <m/>
    <x v="1"/>
    <s v="P"/>
    <m/>
    <m/>
    <m/>
    <n v="0"/>
    <n v="0"/>
    <n v="0"/>
    <n v="-1"/>
    <n v="0"/>
    <n v="1"/>
    <n v="0"/>
    <n v="0"/>
    <n v="0"/>
    <n v="0"/>
    <n v="0"/>
    <n v="0"/>
    <n v="0"/>
    <n v="0"/>
    <n v="0"/>
    <n v="0"/>
    <n v="0"/>
    <n v="-1"/>
    <n v="0"/>
    <n v="1"/>
    <n v="0"/>
    <n v="0"/>
    <n v="0"/>
    <n v="0"/>
    <n v="0"/>
    <n v="0"/>
    <n v="0"/>
    <n v="0"/>
    <m/>
    <n v="0"/>
    <n v="0"/>
    <n v="0"/>
    <n v="0"/>
    <n v="0"/>
    <n v="0"/>
    <n v="0"/>
    <n v="0"/>
    <n v="0"/>
    <n v="0"/>
    <n v="0"/>
    <n v="0"/>
    <n v="0"/>
    <n v="0"/>
    <n v="0"/>
    <n v="0"/>
    <n v="0"/>
    <n v="0"/>
    <n v="0"/>
    <n v="0"/>
    <n v="0"/>
    <n v="0"/>
    <n v="0"/>
    <n v="0"/>
    <n v="0"/>
    <n v="0"/>
    <n v="4"/>
    <m/>
    <x v="0"/>
    <x v="0"/>
    <x v="0"/>
    <x v="0"/>
    <x v="0"/>
  </r>
  <r>
    <x v="2"/>
    <s v="2011/1235"/>
    <s v=""/>
    <s v=""/>
    <s v=""/>
    <s v="29"/>
    <s v="Louisville Road"/>
    <s v="SW17"/>
    <s v="8RL"/>
    <n v="528225"/>
    <n v="172388"/>
    <x v="14"/>
    <s v=""/>
    <s v=""/>
    <n v="2"/>
    <n v="1"/>
    <n v="-1"/>
    <s v="Conversion of flats into a single dwelling house."/>
    <s v="PF"/>
    <s v="01/04/2011"/>
    <d v="2011-06-15T00:00:00"/>
    <x v="0"/>
    <s v="Nil"/>
    <s v=""/>
    <s v="BF"/>
    <x v="1"/>
    <s v="n/a"/>
    <x v="5"/>
    <n v="1.4999999999999999E-2"/>
    <s v=""/>
    <x v="0"/>
    <m/>
    <x v="1"/>
    <s v="P"/>
    <m/>
    <m/>
    <m/>
    <n v="0"/>
    <n v="0"/>
    <n v="0"/>
    <n v="0"/>
    <n v="1"/>
    <n v="0"/>
    <n v="-2"/>
    <n v="0"/>
    <n v="0"/>
    <n v="0"/>
    <n v="0"/>
    <n v="0"/>
    <n v="0"/>
    <n v="-2"/>
    <n v="0"/>
    <n v="0"/>
    <n v="0"/>
    <n v="0"/>
    <n v="1"/>
    <n v="0"/>
    <n v="0"/>
    <n v="0"/>
    <n v="0"/>
    <n v="0"/>
    <n v="0"/>
    <n v="0"/>
    <n v="0"/>
    <n v="0"/>
    <s v="Assumption"/>
    <n v="0"/>
    <n v="0"/>
    <n v="-0.25"/>
    <n v="-0.25"/>
    <n v="-0.25"/>
    <n v="-0.25"/>
    <n v="0"/>
    <n v="0"/>
    <n v="0"/>
    <n v="0"/>
    <n v="0"/>
    <n v="0"/>
    <n v="0"/>
    <n v="0"/>
    <n v="0"/>
    <n v="0"/>
    <n v="0"/>
    <n v="0"/>
    <n v="0"/>
    <n v="0"/>
    <n v="0"/>
    <n v="0"/>
    <n v="-1"/>
    <n v="-1"/>
    <n v="-1"/>
    <n v="-1"/>
    <n v="9"/>
    <s v="Y"/>
    <x v="0"/>
    <x v="0"/>
    <x v="0"/>
    <x v="0"/>
    <x v="0"/>
  </r>
  <r>
    <x v="2"/>
    <s v="2011/1688"/>
    <s v=""/>
    <s v=""/>
    <s v="1 Station Parade"/>
    <s v=""/>
    <s v="Balham High Road"/>
    <s v="SW12"/>
    <s v="9AZ"/>
    <n v="528454"/>
    <n v="173134"/>
    <x v="7"/>
    <s v=""/>
    <s v=""/>
    <n v="3"/>
    <n v="4"/>
    <n v="1"/>
    <s v="Part ground/1st/2nd floor rear extension with terrace at 1st floor; change of use of ground and basement to takeaway (A5) &amp; installation of rear extract flue; use of upper floors as 2 x 2-bedroom flats &amp; 2 x 1-bedroom flats."/>
    <s v="PF"/>
    <s v="09/05/2011"/>
    <d v="2011-07-18T00:00:00"/>
    <x v="0"/>
    <s v="Nil"/>
    <s v=""/>
    <s v="BF"/>
    <x v="3"/>
    <s v="n/a"/>
    <x v="3"/>
    <n v="7.0000000000000001E-3"/>
    <s v=""/>
    <x v="0"/>
    <m/>
    <x v="1"/>
    <s v="P"/>
    <m/>
    <m/>
    <m/>
    <n v="0"/>
    <n v="-1"/>
    <n v="2"/>
    <n v="0"/>
    <n v="0"/>
    <n v="0"/>
    <n v="0"/>
    <n v="0"/>
    <n v="-1"/>
    <n v="2"/>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1/1815"/>
    <s v="Embassy Gardens"/>
    <s v="Blocks A 04/5"/>
    <s v="Main Site, Ballymore"/>
    <s v=""/>
    <s v="Ponton Road"/>
    <s v="SW8"/>
    <s v=""/>
    <n v="529643"/>
    <n v="177593"/>
    <x v="17"/>
    <s v="01/01/2013"/>
    <s v=""/>
    <n v="0"/>
    <n v="51"/>
    <n v="51"/>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x v="0"/>
    <s v="Nil"/>
    <s v=""/>
    <s v="BF"/>
    <x v="0"/>
    <s v="NB"/>
    <x v="0"/>
    <n v="0.09"/>
    <s v=""/>
    <x v="0"/>
    <m/>
    <x v="0"/>
    <s v="HASO"/>
    <m/>
    <n v="5"/>
    <n v="51"/>
    <n v="0"/>
    <n v="18"/>
    <n v="23"/>
    <n v="10"/>
    <n v="0"/>
    <n v="0"/>
    <n v="0"/>
    <n v="0"/>
    <n v="18"/>
    <n v="23"/>
    <n v="10"/>
    <n v="0"/>
    <n v="0"/>
    <n v="0"/>
    <n v="0"/>
    <n v="0"/>
    <n v="0"/>
    <n v="0"/>
    <n v="0"/>
    <n v="0"/>
    <n v="0"/>
    <n v="0"/>
    <n v="0"/>
    <n v="0"/>
    <n v="0"/>
    <n v="0"/>
    <n v="0"/>
    <n v="0"/>
    <s v="Phasing &amp; Investment Study"/>
    <n v="0"/>
    <n v="0"/>
    <n v="0"/>
    <n v="0"/>
    <n v="8.5"/>
    <n v="8.5"/>
    <n v="8.5"/>
    <n v="8.5"/>
    <n v="8.5"/>
    <n v="8.5"/>
    <m/>
    <n v="0"/>
    <n v="0"/>
    <n v="0"/>
    <n v="0"/>
    <n v="0"/>
    <n v="0"/>
    <n v="0"/>
    <n v="0"/>
    <n v="0"/>
    <n v="0"/>
    <n v="0"/>
    <n v="51"/>
    <n v="51"/>
    <n v="25.5"/>
    <n v="51"/>
    <n v="5"/>
    <s v="Y"/>
    <x v="0"/>
    <x v="1"/>
    <x v="0"/>
    <x v="0"/>
    <x v="0"/>
  </r>
  <r>
    <x v="2"/>
    <s v="2011/1815"/>
    <s v="Embassy Gardens"/>
    <s v="Phase 2 Blocks A02/4/5"/>
    <s v="Main Site, Ballymore"/>
    <s v=""/>
    <s v="Ponton Road"/>
    <s v="SW8"/>
    <s v=""/>
    <n v="529643"/>
    <n v="177593"/>
    <x v="17"/>
    <s v="01/01/2013"/>
    <s v=""/>
    <n v="0"/>
    <n v="1138"/>
    <n v="1138"/>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x v="0"/>
    <s v="Nil"/>
    <s v=""/>
    <s v="BF"/>
    <x v="0"/>
    <s v="NB"/>
    <x v="0"/>
    <n v="2.0089999999999999"/>
    <s v=""/>
    <x v="0"/>
    <m/>
    <x v="1"/>
    <s v="P"/>
    <m/>
    <n v="114"/>
    <n v="1138"/>
    <n v="45"/>
    <n v="137"/>
    <n v="819"/>
    <n v="137"/>
    <n v="0"/>
    <n v="0"/>
    <n v="0"/>
    <n v="45"/>
    <n v="137"/>
    <n v="819"/>
    <n v="137"/>
    <n v="0"/>
    <n v="0"/>
    <n v="0"/>
    <n v="0"/>
    <n v="0"/>
    <n v="0"/>
    <n v="0"/>
    <n v="0"/>
    <n v="0"/>
    <n v="0"/>
    <n v="0"/>
    <n v="0"/>
    <n v="0"/>
    <n v="0"/>
    <n v="0"/>
    <n v="0"/>
    <n v="0"/>
    <s v="Phasing &amp; Investment Study"/>
    <n v="0"/>
    <n v="0"/>
    <n v="0"/>
    <n v="0"/>
    <n v="180"/>
    <n v="180"/>
    <n v="180"/>
    <n v="180"/>
    <n v="180"/>
    <n v="180"/>
    <n v="58"/>
    <n v="0"/>
    <n v="0"/>
    <n v="0"/>
    <n v="0"/>
    <n v="0"/>
    <n v="0"/>
    <n v="0"/>
    <n v="0"/>
    <n v="0"/>
    <n v="0"/>
    <n v="0"/>
    <n v="1138"/>
    <n v="1138"/>
    <n v="540"/>
    <n v="1138"/>
    <n v="5"/>
    <s v="Y"/>
    <x v="0"/>
    <x v="1"/>
    <x v="0"/>
    <x v="0"/>
    <x v="0"/>
  </r>
  <r>
    <x v="2"/>
    <s v="2011/1815"/>
    <s v="Embassy Gardens"/>
    <s v="Phase 2 Blocks A04/5"/>
    <s v="Main Site, Ballymore"/>
    <s v=""/>
    <s v="Ponton Road"/>
    <s v="SW8"/>
    <s v=""/>
    <n v="529643"/>
    <n v="177593"/>
    <x v="17"/>
    <s v="01/01/2013"/>
    <s v=""/>
    <n v="0"/>
    <n v="150"/>
    <n v="150"/>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x v="0"/>
    <s v="Nil"/>
    <s v=""/>
    <s v="BF"/>
    <x v="0"/>
    <s v="NB"/>
    <x v="0"/>
    <n v="0.26500000000000001"/>
    <s v=""/>
    <x v="0"/>
    <m/>
    <x v="0"/>
    <s v="HAAR"/>
    <m/>
    <n v="15"/>
    <n v="150"/>
    <n v="0"/>
    <n v="23"/>
    <n v="48"/>
    <n v="54"/>
    <n v="25"/>
    <n v="0"/>
    <n v="0"/>
    <n v="0"/>
    <n v="23"/>
    <n v="48"/>
    <n v="54"/>
    <n v="25"/>
    <n v="0"/>
    <n v="0"/>
    <n v="0"/>
    <n v="0"/>
    <n v="0"/>
    <n v="0"/>
    <n v="0"/>
    <n v="0"/>
    <n v="0"/>
    <n v="0"/>
    <n v="0"/>
    <n v="0"/>
    <n v="0"/>
    <n v="0"/>
    <n v="0"/>
    <n v="0"/>
    <s v="Phasing &amp; Investment Study"/>
    <n v="0"/>
    <n v="0"/>
    <n v="0"/>
    <n v="0"/>
    <n v="25"/>
    <n v="25"/>
    <n v="25"/>
    <n v="25"/>
    <n v="25"/>
    <n v="25"/>
    <m/>
    <n v="0"/>
    <n v="0"/>
    <n v="0"/>
    <n v="0"/>
    <n v="0"/>
    <n v="0"/>
    <n v="0"/>
    <n v="0"/>
    <n v="0"/>
    <n v="0"/>
    <n v="0"/>
    <n v="150"/>
    <n v="150"/>
    <n v="75"/>
    <n v="150"/>
    <n v="5"/>
    <s v="Y"/>
    <x v="0"/>
    <x v="1"/>
    <x v="0"/>
    <x v="0"/>
    <x v="0"/>
  </r>
  <r>
    <x v="2"/>
    <s v="2011/2456"/>
    <s v=""/>
    <s v=""/>
    <s v="Land between Longhedge Close &amp; Shaftesbury Christian Centre"/>
    <s v=""/>
    <s v="Austin Road"/>
    <s v="SW11"/>
    <s v=""/>
    <n v="528229"/>
    <n v="176603"/>
    <x v="17"/>
    <s v=""/>
    <s v=""/>
    <n v="0"/>
    <n v="2"/>
    <n v="2"/>
    <s v="Erection of 2, two-storey semi-detached houses on existing vacant car park."/>
    <s v="PF"/>
    <s v="04/07/2011"/>
    <d v="2011-08-19T00:00:00"/>
    <x v="0"/>
    <s v="Nil"/>
    <s v=""/>
    <s v="BF"/>
    <x v="0"/>
    <s v="n/a"/>
    <x v="1"/>
    <n v="2.4E-2"/>
    <s v=""/>
    <x v="0"/>
    <m/>
    <x v="1"/>
    <s v="M"/>
    <m/>
    <m/>
    <m/>
    <n v="0"/>
    <n v="0"/>
    <n v="0"/>
    <n v="2"/>
    <n v="0"/>
    <n v="0"/>
    <n v="0"/>
    <n v="0"/>
    <n v="0"/>
    <n v="0"/>
    <n v="0"/>
    <n v="0"/>
    <n v="0"/>
    <n v="0"/>
    <n v="0"/>
    <n v="0"/>
    <n v="0"/>
    <n v="2"/>
    <n v="0"/>
    <n v="0"/>
    <n v="0"/>
    <n v="0"/>
    <n v="0"/>
    <n v="0"/>
    <n v="0"/>
    <n v="0"/>
    <n v="0"/>
    <n v="0"/>
    <s v="Assumption"/>
    <n v="0"/>
    <m/>
    <n v="0.5"/>
    <n v="0.5"/>
    <n v="0.5"/>
    <n v="0.5"/>
    <n v="0"/>
    <n v="0"/>
    <n v="0"/>
    <n v="0"/>
    <n v="0"/>
    <n v="0"/>
    <n v="0"/>
    <n v="0"/>
    <n v="0"/>
    <n v="0"/>
    <n v="0"/>
    <n v="0"/>
    <n v="0"/>
    <n v="0"/>
    <n v="0"/>
    <n v="0"/>
    <n v="2"/>
    <n v="2"/>
    <n v="2"/>
    <n v="2"/>
    <n v="4"/>
    <s v="Y"/>
    <x v="0"/>
    <x v="0"/>
    <x v="0"/>
    <x v="0"/>
    <x v="0"/>
  </r>
  <r>
    <x v="2"/>
    <s v="2011/2462"/>
    <s v="Nine Elms Parkside"/>
    <s v=""/>
    <s v="Royal Mail Group Site"/>
    <s v=""/>
    <s v="Ponton Road"/>
    <s v="SW8"/>
    <s v=""/>
    <n v="529507"/>
    <n v="177410"/>
    <x v="17"/>
    <s v=""/>
    <s v=""/>
    <n v="0"/>
    <n v="112"/>
    <n v="112"/>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x v="0"/>
    <s v="Nil"/>
    <s v=""/>
    <s v="BF"/>
    <x v="0"/>
    <s v="NB"/>
    <x v="0"/>
    <n v="0.222"/>
    <s v=""/>
    <x v="0"/>
    <m/>
    <x v="0"/>
    <s v="HASO"/>
    <m/>
    <n v="20"/>
    <n v="201"/>
    <n v="0"/>
    <n v="17"/>
    <n v="50"/>
    <n v="34"/>
    <n v="9"/>
    <n v="2"/>
    <n v="0"/>
    <n v="0"/>
    <n v="17"/>
    <n v="50"/>
    <n v="34"/>
    <n v="9"/>
    <n v="2"/>
    <n v="0"/>
    <n v="0"/>
    <n v="0"/>
    <n v="0"/>
    <n v="0"/>
    <n v="0"/>
    <n v="0"/>
    <n v="0"/>
    <n v="0"/>
    <n v="0"/>
    <n v="0"/>
    <n v="0"/>
    <n v="0"/>
    <n v="0"/>
    <n v="0"/>
    <s v="Phasing &amp; Investment Study"/>
    <n v="0"/>
    <n v="0"/>
    <n v="0"/>
    <n v="28"/>
    <n v="0"/>
    <n v="0"/>
    <n v="28"/>
    <n v="0"/>
    <n v="0"/>
    <n v="0"/>
    <n v="0"/>
    <n v="28"/>
    <n v="0"/>
    <n v="0"/>
    <n v="28"/>
    <n v="0"/>
    <n v="0"/>
    <n v="0"/>
    <n v="0"/>
    <n v="0"/>
    <n v="0"/>
    <n v="0"/>
    <n v="112"/>
    <n v="112"/>
    <n v="56"/>
    <n v="84"/>
    <n v="5"/>
    <s v="Y"/>
    <x v="0"/>
    <x v="1"/>
    <x v="0"/>
    <x v="0"/>
    <x v="0"/>
  </r>
  <r>
    <x v="2"/>
    <s v="2011/2462"/>
    <s v="Nine Elms Parkside"/>
    <s v=""/>
    <s v="Royal Mail Group Site"/>
    <s v=""/>
    <s v="Ponton Road"/>
    <s v="SW8"/>
    <s v=""/>
    <n v="529507"/>
    <n v="177410"/>
    <x v="17"/>
    <s v=""/>
    <s v=""/>
    <n v="0"/>
    <n v="168"/>
    <n v="168"/>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x v="0"/>
    <s v="Nil"/>
    <s v=""/>
    <s v="BF"/>
    <x v="0"/>
    <s v="NB"/>
    <x v="0"/>
    <n v="0.33300000000000002"/>
    <s v=""/>
    <x v="0"/>
    <m/>
    <x v="0"/>
    <s v="HAAR"/>
    <m/>
    <n v="0"/>
    <n v="0"/>
    <n v="0"/>
    <n v="59"/>
    <n v="76"/>
    <n v="28"/>
    <n v="5"/>
    <n v="0"/>
    <n v="0"/>
    <n v="0"/>
    <n v="59"/>
    <n v="76"/>
    <n v="28"/>
    <n v="5"/>
    <n v="0"/>
    <n v="0"/>
    <n v="0"/>
    <n v="0"/>
    <n v="0"/>
    <n v="0"/>
    <n v="0"/>
    <n v="0"/>
    <n v="0"/>
    <n v="0"/>
    <n v="0"/>
    <n v="0"/>
    <n v="0"/>
    <n v="0"/>
    <n v="0"/>
    <n v="0"/>
    <s v="Phasing &amp; Investment Study"/>
    <n v="0"/>
    <n v="0"/>
    <n v="0"/>
    <n v="42"/>
    <n v="0"/>
    <n v="0"/>
    <n v="42"/>
    <n v="0"/>
    <n v="0"/>
    <n v="0"/>
    <n v="0"/>
    <n v="42"/>
    <n v="0"/>
    <n v="0"/>
    <n v="42"/>
    <n v="0"/>
    <n v="0"/>
    <n v="0"/>
    <n v="0"/>
    <n v="0"/>
    <n v="0"/>
    <n v="0"/>
    <n v="168"/>
    <n v="168"/>
    <n v="84"/>
    <n v="126"/>
    <n v="5"/>
    <s v="Y"/>
    <x v="0"/>
    <x v="1"/>
    <x v="0"/>
    <x v="0"/>
    <x v="0"/>
  </r>
  <r>
    <x v="2"/>
    <s v="2011/2462"/>
    <s v="Nine Elms Parkside"/>
    <s v=""/>
    <s v="Royal Mail Group Site"/>
    <s v=""/>
    <s v="Ponton Road"/>
    <s v="SW8"/>
    <s v=""/>
    <n v="529507"/>
    <n v="177410"/>
    <x v="17"/>
    <s v=""/>
    <s v=""/>
    <n v="0"/>
    <n v="1590"/>
    <n v="1590"/>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x v="0"/>
    <s v="Nil"/>
    <s v=""/>
    <s v="BF"/>
    <x v="0"/>
    <s v="NB"/>
    <x v="0"/>
    <n v="3.1539999999999999"/>
    <s v=""/>
    <x v="0"/>
    <m/>
    <x v="1"/>
    <s v="P"/>
    <m/>
    <n v="110"/>
    <n v="1131"/>
    <n v="95"/>
    <n v="436"/>
    <n v="645"/>
    <n v="305"/>
    <n v="109"/>
    <n v="0"/>
    <n v="0"/>
    <n v="95"/>
    <n v="436"/>
    <n v="645"/>
    <n v="305"/>
    <n v="109"/>
    <n v="0"/>
    <n v="0"/>
    <n v="0"/>
    <n v="0"/>
    <n v="0"/>
    <n v="0"/>
    <n v="0"/>
    <n v="0"/>
    <n v="0"/>
    <n v="0"/>
    <n v="0"/>
    <n v="0"/>
    <n v="0"/>
    <n v="0"/>
    <n v="0"/>
    <n v="0"/>
    <s v="Phasing &amp; Investment Study"/>
    <n v="0"/>
    <n v="99"/>
    <n v="132"/>
    <n v="132"/>
    <n v="132"/>
    <n v="132"/>
    <n v="132"/>
    <n v="132"/>
    <n v="132"/>
    <n v="132"/>
    <n v="132"/>
    <n v="132"/>
    <n v="132"/>
    <n v="39"/>
    <n v="0"/>
    <n v="0"/>
    <n v="0"/>
    <n v="0"/>
    <n v="0"/>
    <n v="0"/>
    <n v="0"/>
    <n v="0"/>
    <n v="1590"/>
    <n v="1590"/>
    <n v="660"/>
    <n v="1320"/>
    <n v="5"/>
    <s v="Y"/>
    <x v="0"/>
    <x v="1"/>
    <x v="0"/>
    <x v="0"/>
    <x v="0"/>
  </r>
  <r>
    <x v="2"/>
    <s v="2011/2591"/>
    <s v=""/>
    <s v=""/>
    <s v=""/>
    <s v="40-42"/>
    <s v="Brookwood Road"/>
    <s v="SW18"/>
    <s v="5BY"/>
    <n v="524959"/>
    <n v="173116"/>
    <x v="3"/>
    <s v=""/>
    <s v=""/>
    <n v="0"/>
    <n v="1"/>
    <n v="1"/>
    <s v="Alterations to front and side elevations and formation of side lightwell in connection with use of ground floor and basement as a 1-bedroom flat; enclosure of front/side forecourt with dwarf wall."/>
    <s v="PF"/>
    <s v="21/07/2011"/>
    <d v="2011-09-07T00:00:00"/>
    <x v="0"/>
    <s v="Nil"/>
    <s v=""/>
    <s v="BF"/>
    <x v="2"/>
    <s v="n/a"/>
    <x v="6"/>
    <n v="6.0000000000000001E-3"/>
    <s v=""/>
    <x v="0"/>
    <m/>
    <x v="1"/>
    <s v="P"/>
    <m/>
    <m/>
    <m/>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1/3033"/>
    <s v=""/>
    <s v=""/>
    <s v=""/>
    <s v="100"/>
    <s v="Ritherdon Road"/>
    <s v="SW17"/>
    <s v="8QQ"/>
    <n v="528674"/>
    <n v="172615"/>
    <x v="14"/>
    <s v=""/>
    <s v=""/>
    <n v="1"/>
    <n v="3"/>
    <n v="2"/>
    <s v="Conversion into 3 self-contained flats."/>
    <s v="PF"/>
    <s v="26/07/2011"/>
    <d v="2011-10-26T00:00:00"/>
    <x v="0"/>
    <s v="Nil"/>
    <s v=""/>
    <s v="BF"/>
    <x v="1"/>
    <s v="n/a"/>
    <x v="2"/>
    <n v="2.1000000000000001E-2"/>
    <s v=""/>
    <x v="0"/>
    <m/>
    <x v="1"/>
    <s v="P"/>
    <m/>
    <m/>
    <m/>
    <n v="0"/>
    <n v="0"/>
    <n v="2"/>
    <n v="1"/>
    <n v="0"/>
    <n v="-1"/>
    <n v="0"/>
    <n v="0"/>
    <n v="0"/>
    <n v="2"/>
    <n v="1"/>
    <n v="0"/>
    <n v="0"/>
    <n v="0"/>
    <n v="0"/>
    <n v="0"/>
    <n v="0"/>
    <n v="0"/>
    <n v="0"/>
    <n v="-1"/>
    <n v="0"/>
    <n v="0"/>
    <n v="0"/>
    <n v="0"/>
    <n v="0"/>
    <n v="0"/>
    <n v="0"/>
    <n v="0"/>
    <s v="Assumption"/>
    <n v="0"/>
    <n v="0"/>
    <n v="0.5"/>
    <n v="0.5"/>
    <n v="0.5"/>
    <n v="0.5"/>
    <n v="0"/>
    <n v="0"/>
    <n v="0"/>
    <n v="0"/>
    <n v="0"/>
    <n v="0"/>
    <n v="0"/>
    <n v="0"/>
    <n v="0"/>
    <n v="0"/>
    <n v="0"/>
    <n v="0"/>
    <n v="0"/>
    <n v="0"/>
    <n v="0"/>
    <n v="0"/>
    <n v="2"/>
    <n v="2"/>
    <n v="2"/>
    <n v="2"/>
    <n v="9"/>
    <s v="Y"/>
    <x v="0"/>
    <x v="0"/>
    <x v="0"/>
    <x v="0"/>
    <x v="0"/>
  </r>
  <r>
    <x v="2"/>
    <s v="2011/3167"/>
    <s v=""/>
    <s v=""/>
    <s v=""/>
    <s v="184"/>
    <s v="Northcote Road"/>
    <s v="SW11"/>
    <s v="6RE"/>
    <n v="527663"/>
    <n v="174334"/>
    <x v="2"/>
    <s v=""/>
    <s v=""/>
    <n v="1"/>
    <n v="2"/>
    <n v="1"/>
    <s v="Construction of rear roof extension and additional floor above two-storey back addition; alterations including formation of first floor rear roof terrace; conversion of upper floors into two flats."/>
    <s v="PF"/>
    <s v="21/07/2011"/>
    <d v="2011-09-08T00:00:00"/>
    <x v="0"/>
    <s v="Nil"/>
    <s v=""/>
    <s v="BF"/>
    <x v="1"/>
    <s v="n/a"/>
    <x v="3"/>
    <n v="8.0000000000000002E-3"/>
    <s v=""/>
    <x v="0"/>
    <m/>
    <x v="1"/>
    <s v="P"/>
    <m/>
    <m/>
    <m/>
    <n v="0"/>
    <n v="0"/>
    <n v="2"/>
    <n v="-1"/>
    <n v="0"/>
    <n v="0"/>
    <n v="0"/>
    <n v="0"/>
    <n v="0"/>
    <n v="2"/>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1/3190"/>
    <s v=""/>
    <s v=""/>
    <s v=""/>
    <s v="33"/>
    <s v="Fairdale Gardens"/>
    <s v="SW15"/>
    <s v="6JW"/>
    <n v="522928"/>
    <n v="175403"/>
    <x v="11"/>
    <s v=""/>
    <s v=""/>
    <n v="1"/>
    <n v="2"/>
    <n v="1"/>
    <s v="Use as 1 x 4-bedroom and 1 x 3-bedroom houses."/>
    <s v="PF"/>
    <s v="27/07/2011"/>
    <d v="2011-10-13T00:00:00"/>
    <x v="0"/>
    <s v="Nil"/>
    <s v=""/>
    <s v="BF"/>
    <x v="1"/>
    <s v="n/a"/>
    <x v="2"/>
    <n v="2.3E-2"/>
    <s v=""/>
    <x v="0"/>
    <m/>
    <x v="1"/>
    <s v="P"/>
    <m/>
    <m/>
    <m/>
    <n v="0"/>
    <n v="0"/>
    <n v="0"/>
    <n v="1"/>
    <n v="1"/>
    <n v="-1"/>
    <n v="0"/>
    <n v="0"/>
    <n v="0"/>
    <n v="0"/>
    <n v="0"/>
    <n v="0"/>
    <n v="0"/>
    <n v="0"/>
    <n v="0"/>
    <n v="0"/>
    <n v="0"/>
    <n v="1"/>
    <n v="1"/>
    <n v="-1"/>
    <n v="0"/>
    <n v="0"/>
    <n v="0"/>
    <n v="0"/>
    <n v="0"/>
    <n v="0"/>
    <n v="0"/>
    <n v="0"/>
    <s v="Assumption"/>
    <n v="0"/>
    <n v="0"/>
    <n v="0.25"/>
    <n v="0.25"/>
    <n v="0.25"/>
    <n v="0.25"/>
    <n v="0"/>
    <n v="0"/>
    <n v="0"/>
    <n v="0"/>
    <n v="0"/>
    <n v="0"/>
    <n v="0"/>
    <n v="0"/>
    <n v="0"/>
    <n v="0"/>
    <n v="0"/>
    <n v="0"/>
    <n v="0"/>
    <n v="0"/>
    <n v="0"/>
    <n v="0"/>
    <n v="1"/>
    <n v="1"/>
    <n v="1"/>
    <n v="1"/>
    <n v="9"/>
    <m/>
    <x v="0"/>
    <x v="0"/>
    <x v="0"/>
    <x v="0"/>
    <x v="0"/>
  </r>
  <r>
    <x v="2"/>
    <s v="2011/3360"/>
    <s v=""/>
    <s v=""/>
    <s v=""/>
    <s v="36"/>
    <s v="Erpingham Road"/>
    <s v="SW15"/>
    <s v="1BG"/>
    <n v="523256"/>
    <n v="175708"/>
    <x v="13"/>
    <s v=""/>
    <s v=""/>
    <n v="1"/>
    <n v="1"/>
    <n v="0"/>
    <s v="Demolition of house, detached garage and front boundary wall.  Erection of new three-storey house (top floor in roof) with basement, to be attached to no. 38.  Erection of new front boundary wall. (Renewal of planning permission dated 26/08/2008 ref 2008/"/>
    <s v="PF"/>
    <s v="08/08/2011"/>
    <d v="2011-09-19T00:00:00"/>
    <x v="0"/>
    <s v="Nil"/>
    <s v=""/>
    <s v="BF"/>
    <x v="0"/>
    <s v="n/a"/>
    <x v="1"/>
    <n v="2.5999999999999999E-2"/>
    <s v=""/>
    <x v="0"/>
    <m/>
    <x v="1"/>
    <s v="P"/>
    <m/>
    <n v="0"/>
    <n v="0"/>
    <n v="0"/>
    <n v="0"/>
    <n v="0"/>
    <n v="-1"/>
    <n v="0"/>
    <n v="1"/>
    <n v="0"/>
    <n v="0"/>
    <n v="0"/>
    <n v="0"/>
    <n v="0"/>
    <n v="0"/>
    <n v="0"/>
    <n v="0"/>
    <n v="0"/>
    <n v="0"/>
    <n v="0"/>
    <n v="-1"/>
    <n v="0"/>
    <n v="1"/>
    <n v="0"/>
    <n v="0"/>
    <n v="0"/>
    <n v="0"/>
    <n v="0"/>
    <n v="0"/>
    <n v="0"/>
    <n v="0"/>
    <m/>
    <n v="0"/>
    <n v="0"/>
    <n v="0"/>
    <n v="0"/>
    <n v="0"/>
    <n v="0"/>
    <n v="0"/>
    <n v="0"/>
    <n v="0"/>
    <n v="0"/>
    <n v="0"/>
    <n v="0"/>
    <n v="0"/>
    <n v="0"/>
    <n v="0"/>
    <n v="0"/>
    <n v="0"/>
    <n v="0"/>
    <n v="0"/>
    <n v="0"/>
    <n v="0"/>
    <n v="0"/>
    <n v="0"/>
    <n v="0"/>
    <n v="0"/>
    <n v="0"/>
    <n v="4"/>
    <m/>
    <x v="0"/>
    <x v="0"/>
    <x v="0"/>
    <x v="0"/>
    <x v="0"/>
  </r>
  <r>
    <x v="2"/>
    <s v="2011/4427"/>
    <s v=""/>
    <s v=""/>
    <s v=""/>
    <s v="163"/>
    <s v="Upper Tooting Road"/>
    <s v="SW17"/>
    <s v="7TJ"/>
    <n v="527733"/>
    <n v="171898"/>
    <x v="10"/>
    <s v=""/>
    <s v=""/>
    <n v="1"/>
    <n v="3"/>
    <n v="2"/>
    <s v="Conversion of upper floors into 3 flats."/>
    <s v="PF"/>
    <s v="29/02/2012"/>
    <d v="2012-04-25T00:00:00"/>
    <x v="0"/>
    <s v="Nil"/>
    <s v=""/>
    <s v="BF"/>
    <x v="1"/>
    <s v="n/a"/>
    <x v="3"/>
    <n v="8.0000000000000002E-3"/>
    <s v=""/>
    <x v="0"/>
    <m/>
    <x v="1"/>
    <s v="P"/>
    <m/>
    <n v="0"/>
    <n v="0"/>
    <n v="1"/>
    <n v="1"/>
    <n v="1"/>
    <n v="0"/>
    <n v="0"/>
    <n v="-1"/>
    <n v="0"/>
    <n v="1"/>
    <n v="1"/>
    <n v="1"/>
    <n v="0"/>
    <n v="0"/>
    <n v="-1"/>
    <n v="0"/>
    <n v="0"/>
    <n v="0"/>
    <n v="0"/>
    <n v="0"/>
    <n v="0"/>
    <n v="0"/>
    <n v="0"/>
    <n v="0"/>
    <n v="0"/>
    <n v="0"/>
    <n v="0"/>
    <n v="0"/>
    <n v="0"/>
    <n v="0"/>
    <s v="Assumption"/>
    <n v="0"/>
    <n v="0"/>
    <n v="0.5"/>
    <n v="0.5"/>
    <n v="0.5"/>
    <n v="0.5"/>
    <n v="0"/>
    <n v="0"/>
    <n v="0"/>
    <n v="0"/>
    <n v="0"/>
    <n v="0"/>
    <n v="0"/>
    <n v="0"/>
    <n v="0"/>
    <n v="0"/>
    <n v="0"/>
    <n v="0"/>
    <n v="0"/>
    <n v="0"/>
    <n v="0"/>
    <n v="0"/>
    <n v="2"/>
    <n v="2"/>
    <n v="2"/>
    <n v="2"/>
    <n v="9"/>
    <s v="Y"/>
    <x v="1"/>
    <x v="0"/>
    <x v="0"/>
    <x v="0"/>
    <x v="0"/>
  </r>
  <r>
    <x v="2"/>
    <s v="2011/4794"/>
    <s v=""/>
    <s v=""/>
    <s v=""/>
    <s v="235"/>
    <s v="Balham High Road"/>
    <s v="SW17"/>
    <s v="7BG"/>
    <n v="528240"/>
    <n v="172571"/>
    <x v="14"/>
    <s v=""/>
    <s v=""/>
    <n v="0"/>
    <n v="5"/>
    <n v="5"/>
    <s v="Change of use from hostel with shared facilities to self-contained supported living accommodation as 5 no. 1-bedroom flats."/>
    <s v="PF"/>
    <s v="21/11/2011"/>
    <d v="2012-01-05T00:00:00"/>
    <x v="0"/>
    <s v="Nil"/>
    <s v=""/>
    <s v="BF"/>
    <x v="1"/>
    <s v="n/a"/>
    <x v="2"/>
    <n v="4.9000000000000002E-2"/>
    <s v=""/>
    <x v="0"/>
    <m/>
    <x v="2"/>
    <s v="HASR"/>
    <m/>
    <n v="0"/>
    <n v="0"/>
    <n v="0"/>
    <n v="5"/>
    <n v="0"/>
    <n v="0"/>
    <n v="0"/>
    <n v="0"/>
    <n v="0"/>
    <n v="0"/>
    <n v="5"/>
    <n v="0"/>
    <n v="0"/>
    <n v="0"/>
    <n v="0"/>
    <n v="0"/>
    <n v="0"/>
    <n v="0"/>
    <n v="0"/>
    <n v="0"/>
    <n v="0"/>
    <n v="0"/>
    <n v="0"/>
    <n v="0"/>
    <n v="0"/>
    <n v="0"/>
    <n v="0"/>
    <n v="0"/>
    <n v="0"/>
    <n v="0"/>
    <s v="Assumption"/>
    <n v="0"/>
    <n v="0"/>
    <n v="1.25"/>
    <n v="1.25"/>
    <n v="1.25"/>
    <n v="1.25"/>
    <n v="0"/>
    <n v="0"/>
    <n v="0"/>
    <n v="0"/>
    <n v="0"/>
    <n v="0"/>
    <n v="0"/>
    <n v="0"/>
    <n v="0"/>
    <n v="0"/>
    <n v="0"/>
    <n v="0"/>
    <n v="0"/>
    <n v="0"/>
    <n v="0"/>
    <n v="0"/>
    <n v="5"/>
    <n v="5"/>
    <n v="5"/>
    <n v="5"/>
    <n v="9"/>
    <s v="Y"/>
    <x v="0"/>
    <x v="0"/>
    <x v="0"/>
    <x v="0"/>
    <x v="0"/>
  </r>
  <r>
    <x v="2"/>
    <s v="2011/4909"/>
    <s v=""/>
    <s v=""/>
    <s v=""/>
    <s v="64a"/>
    <s v="Webbs Road"/>
    <s v="SW11"/>
    <s v="6SE"/>
    <n v="527790"/>
    <n v="174565"/>
    <x v="2"/>
    <s v=""/>
    <s v=""/>
    <n v="0"/>
    <n v="1"/>
    <n v="1"/>
    <s v="Erection of three-storey extension in connection with use of the enlarged unit for either office (B1) or live/work use. [This application is essentially for a renewal of planning permission dated 04/12/2008 reg. no. 2008/3104)."/>
    <s v="PF"/>
    <s v="18/11/2011"/>
    <d v="2011-12-28T00:00:00"/>
    <x v="0"/>
    <s v="Nil"/>
    <s v=""/>
    <s v="BF"/>
    <x v="4"/>
    <s v="n/a"/>
    <x v="4"/>
    <n v="4.0000000000000001E-3"/>
    <s v=""/>
    <x v="0"/>
    <m/>
    <x v="1"/>
    <s v="P"/>
    <m/>
    <n v="0"/>
    <n v="0"/>
    <n v="0"/>
    <n v="0"/>
    <n v="1"/>
    <n v="0"/>
    <n v="0"/>
    <n v="0"/>
    <n v="0"/>
    <n v="0"/>
    <n v="0"/>
    <n v="0"/>
    <n v="0"/>
    <n v="0"/>
    <n v="0"/>
    <n v="0"/>
    <n v="0"/>
    <n v="0"/>
    <n v="0"/>
    <n v="0"/>
    <n v="0"/>
    <n v="0"/>
    <n v="0"/>
    <n v="0"/>
    <n v="0"/>
    <n v="1"/>
    <n v="0"/>
    <n v="0"/>
    <n v="0"/>
    <n v="0"/>
    <s v="Assumption"/>
    <n v="0"/>
    <n v="0"/>
    <n v="0.25"/>
    <n v="0.25"/>
    <n v="0.25"/>
    <n v="0.25"/>
    <n v="0"/>
    <n v="0"/>
    <n v="0"/>
    <n v="0"/>
    <n v="0"/>
    <n v="0"/>
    <n v="0"/>
    <n v="0"/>
    <n v="0"/>
    <n v="0"/>
    <n v="0"/>
    <n v="0"/>
    <n v="0"/>
    <n v="0"/>
    <n v="0"/>
    <n v="0"/>
    <n v="1"/>
    <n v="1"/>
    <n v="1"/>
    <n v="1"/>
    <n v="9"/>
    <m/>
    <x v="0"/>
    <x v="0"/>
    <x v="0"/>
    <x v="0"/>
    <x v="0"/>
  </r>
  <r>
    <x v="2"/>
    <s v="2011/5008"/>
    <s v=""/>
    <s v=""/>
    <s v=""/>
    <s v="3-4"/>
    <s v="Podmore Road"/>
    <s v="SW8"/>
    <s v="1AJ"/>
    <n v="526041"/>
    <n v="175095"/>
    <x v="5"/>
    <s v=""/>
    <s v=""/>
    <n v="0"/>
    <n v="1"/>
    <n v="1"/>
    <s v="Erection of mansard style roof extension to provide an additional storey of accommodation to be used as 1 x 2-bedroom flat with French doors and safety railings at rear together with alterations to front elevation."/>
    <s v="PF"/>
    <s v="05/12/2011"/>
    <d v="2012-05-29T00:00:00"/>
    <x v="0"/>
    <s v="Nil"/>
    <s v=""/>
    <s v="BF"/>
    <x v="4"/>
    <s v="n/a"/>
    <x v="3"/>
    <n v="5.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1/5035"/>
    <s v=""/>
    <s v=""/>
    <s v="Garages adjacent to"/>
    <s v="125"/>
    <s v="Pendle Road"/>
    <s v="SW16"/>
    <s v="6RX"/>
    <n v="528869"/>
    <n v="170872"/>
    <x v="4"/>
    <s v=""/>
    <s v=""/>
    <n v="0"/>
    <n v="2"/>
    <n v="2"/>
    <s v="Demolition of the existing garages and the redevelopment of the land for residential use; comprising of two, seven bed semi detached houses with basements and rooms in the roof; private gardens and court yards."/>
    <s v="PF"/>
    <s v="05/12/2011"/>
    <d v="2012-09-26T00:00:00"/>
    <x v="0"/>
    <s v="Nil"/>
    <s v=""/>
    <s v="BF"/>
    <x v="0"/>
    <s v="n/a"/>
    <x v="1"/>
    <n v="3.3000000000000002E-2"/>
    <s v=""/>
    <x v="0"/>
    <m/>
    <x v="1"/>
    <s v="P"/>
    <m/>
    <n v="0"/>
    <n v="0"/>
    <n v="0"/>
    <n v="0"/>
    <n v="0"/>
    <n v="2"/>
    <n v="0"/>
    <n v="0"/>
    <n v="0"/>
    <n v="0"/>
    <n v="0"/>
    <n v="0"/>
    <n v="0"/>
    <n v="0"/>
    <n v="0"/>
    <n v="0"/>
    <n v="0"/>
    <n v="0"/>
    <n v="0"/>
    <n v="2"/>
    <n v="0"/>
    <n v="0"/>
    <n v="0"/>
    <n v="0"/>
    <n v="0"/>
    <n v="0"/>
    <n v="0"/>
    <n v="0"/>
    <n v="0"/>
    <n v="0"/>
    <s v="Assumption"/>
    <n v="0"/>
    <n v="0"/>
    <n v="0.5"/>
    <n v="0.5"/>
    <n v="0.5"/>
    <n v="0.5"/>
    <n v="0"/>
    <n v="0"/>
    <n v="0"/>
    <n v="0"/>
    <n v="0"/>
    <n v="0"/>
    <n v="0"/>
    <n v="0"/>
    <n v="0"/>
    <n v="0"/>
    <n v="0"/>
    <n v="0"/>
    <n v="0"/>
    <n v="0"/>
    <n v="0"/>
    <n v="0"/>
    <n v="2"/>
    <n v="2"/>
    <n v="2"/>
    <n v="2"/>
    <n v="4"/>
    <m/>
    <x v="0"/>
    <x v="0"/>
    <x v="0"/>
    <x v="0"/>
    <x v="0"/>
  </r>
  <r>
    <x v="2"/>
    <s v="2011/5211"/>
    <s v=""/>
    <s v=""/>
    <s v=""/>
    <s v="3-4"/>
    <s v="Chivalry Road"/>
    <s v="SW11"/>
    <s v="1HT"/>
    <n v="527109"/>
    <n v="174953"/>
    <x v="2"/>
    <s v=""/>
    <s v=""/>
    <n v="0"/>
    <n v="2"/>
    <n v="2"/>
    <s v="Change of use from B1 (offices) to C3 (two houses), including alterations to the front elevation and creation of a roof terrace."/>
    <s v="PF"/>
    <s v="06/12/2011"/>
    <d v="2012-01-17T00:00:00"/>
    <x v="0"/>
    <s v="Nil"/>
    <s v=""/>
    <s v="BF"/>
    <x v="2"/>
    <s v="n/a"/>
    <x v="6"/>
    <n v="1.4E-2"/>
    <s v=""/>
    <x v="0"/>
    <m/>
    <x v="1"/>
    <s v="P"/>
    <m/>
    <n v="0"/>
    <n v="0"/>
    <n v="0"/>
    <n v="0"/>
    <n v="0"/>
    <n v="1"/>
    <n v="1"/>
    <n v="0"/>
    <n v="0"/>
    <n v="0"/>
    <n v="0"/>
    <n v="0"/>
    <n v="0"/>
    <n v="0"/>
    <n v="0"/>
    <n v="0"/>
    <n v="0"/>
    <n v="0"/>
    <n v="0"/>
    <n v="1"/>
    <n v="1"/>
    <n v="0"/>
    <n v="0"/>
    <n v="0"/>
    <n v="0"/>
    <n v="0"/>
    <n v="0"/>
    <n v="0"/>
    <n v="0"/>
    <n v="0"/>
    <s v="Assumption"/>
    <n v="0"/>
    <n v="0"/>
    <n v="0.5"/>
    <n v="0.5"/>
    <n v="0.5"/>
    <n v="0.5"/>
    <n v="0"/>
    <n v="0"/>
    <n v="0"/>
    <n v="0"/>
    <n v="0"/>
    <n v="0"/>
    <n v="0"/>
    <n v="0"/>
    <n v="0"/>
    <n v="0"/>
    <n v="0"/>
    <n v="0"/>
    <n v="0"/>
    <n v="0"/>
    <n v="0"/>
    <n v="0"/>
    <n v="2"/>
    <n v="2"/>
    <n v="2"/>
    <n v="2"/>
    <n v="9"/>
    <m/>
    <x v="0"/>
    <x v="0"/>
    <x v="0"/>
    <x v="0"/>
    <x v="0"/>
  </r>
  <r>
    <x v="2"/>
    <s v="2011/5471"/>
    <s v=""/>
    <s v=""/>
    <s v="Southfields Post Office and St Pauls Church Hall"/>
    <s v="265-271"/>
    <s v="Wimbledon Park Road"/>
    <s v="SW19"/>
    <s v="6NZ"/>
    <n v="524707"/>
    <n v="173200"/>
    <x v="15"/>
    <s v=""/>
    <s v=""/>
    <n v="1"/>
    <n v="9"/>
    <n v="8"/>
    <s v="Demolition of Nos 265-269 Southfields Post Office and No. 271 Wimbledon Park Road. Erection of four-storey building comprising ground floor Retail (A1),  Community Use facility (D1) on the first floor with the provision of nine residential flats (C3) on t"/>
    <s v="PF"/>
    <s v="20/12/2011"/>
    <d v="2012-05-29T00:00:00"/>
    <x v="0"/>
    <s v="Nil"/>
    <s v=""/>
    <s v="BF"/>
    <x v="0"/>
    <s v="n/a"/>
    <x v="1"/>
    <n v="3.6999999999999998E-2"/>
    <s v=""/>
    <x v="0"/>
    <m/>
    <x v="1"/>
    <s v="P"/>
    <m/>
    <n v="0"/>
    <n v="9"/>
    <n v="1"/>
    <n v="0"/>
    <n v="7"/>
    <n v="1"/>
    <n v="-1"/>
    <n v="0"/>
    <n v="0"/>
    <n v="1"/>
    <n v="0"/>
    <n v="7"/>
    <n v="1"/>
    <n v="-1"/>
    <n v="0"/>
    <n v="0"/>
    <n v="0"/>
    <n v="0"/>
    <n v="0"/>
    <n v="0"/>
    <n v="0"/>
    <n v="0"/>
    <n v="0"/>
    <n v="0"/>
    <n v="0"/>
    <n v="0"/>
    <n v="0"/>
    <n v="0"/>
    <n v="0"/>
    <n v="0"/>
    <s v="Assumption"/>
    <n v="0"/>
    <n v="0"/>
    <n v="0"/>
    <n v="0"/>
    <n v="2.6666666666666665"/>
    <n v="2.6666666666666665"/>
    <n v="2.6666666666666665"/>
    <n v="0"/>
    <n v="0"/>
    <n v="0"/>
    <n v="0"/>
    <n v="0"/>
    <n v="0"/>
    <n v="0"/>
    <n v="0"/>
    <n v="0"/>
    <n v="0"/>
    <n v="0"/>
    <n v="0"/>
    <n v="0"/>
    <n v="0"/>
    <n v="0"/>
    <n v="8"/>
    <n v="8"/>
    <n v="8"/>
    <n v="8"/>
    <n v="5"/>
    <m/>
    <x v="0"/>
    <x v="0"/>
    <x v="0"/>
    <x v="0"/>
    <x v="0"/>
  </r>
  <r>
    <x v="2"/>
    <s v="2011/5574"/>
    <s v=""/>
    <s v=""/>
    <s v=""/>
    <s v="86"/>
    <s v="Clapham Common West Side"/>
    <s v="SW4"/>
    <s v="9AY"/>
    <n v="528166"/>
    <n v="174896"/>
    <x v="2"/>
    <s v=""/>
    <s v=""/>
    <n v="0"/>
    <n v="1"/>
    <n v="1"/>
    <s v="Excavation of floorspace at basement level, including formation of front lightwell and insertion of new windows/doors, in connection with provision of a one-bedroom flat within the basement area; erection of a three storey (ground, first and second floor "/>
    <s v="PF"/>
    <s v="09/01/2012"/>
    <d v="2012-02-27T00:00:00"/>
    <x v="0"/>
    <s v="Nil"/>
    <s v=""/>
    <s v="BF"/>
    <x v="1"/>
    <s v="n/a"/>
    <x v="3"/>
    <n v="8.0000000000000002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0251"/>
    <s v=""/>
    <s v=""/>
    <s v=""/>
    <s v="47"/>
    <s v="Eastbourne Road"/>
    <s v="SW17"/>
    <s v="9EQ"/>
    <n v="528308"/>
    <n v="170765"/>
    <x v="4"/>
    <s v=""/>
    <s v=""/>
    <n v="0"/>
    <n v="1"/>
    <n v="1"/>
    <s v="Construction of a new house adjacent to no. 47 Eastbourne Rd."/>
    <s v="PF"/>
    <s v="11/04/2012"/>
    <d v="2012-05-28T00:00:00"/>
    <x v="0"/>
    <s v="Nil"/>
    <s v=""/>
    <s v="Gdn"/>
    <x v="0"/>
    <s v="n/a"/>
    <x v="1"/>
    <n v="4.5999999999999999E-2"/>
    <s v=""/>
    <x v="0"/>
    <m/>
    <x v="1"/>
    <s v="P"/>
    <m/>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2/0380"/>
    <s v="One Nine Elms"/>
    <s v="Private"/>
    <s v="Market Towers"/>
    <s v="1"/>
    <s v="Nine Elms Lane"/>
    <s v="SW8"/>
    <s v="5NQ"/>
    <n v="530104"/>
    <n v="177808"/>
    <x v="17"/>
    <s v="12/08/2015"/>
    <s v=""/>
    <n v="0"/>
    <n v="436"/>
    <n v="436"/>
    <s v="Demolition of existing buildings and structures. Erection of two new buildings of  58 storeys (up to 200m above ground) and 43 storeys (up to 161m above ground) high to include the following uses with -+ of up to: 77,548 sq.m. of residential flo-+_x000a_orspace"/>
    <s v="PFLA"/>
    <s v="25/01/2012"/>
    <d v="2012-10-30T00:00:00"/>
    <x v="0"/>
    <s v="Nil"/>
    <s v=""/>
    <s v="BF"/>
    <x v="0"/>
    <s v="NB"/>
    <x v="0"/>
    <n v="0.55500000000000005"/>
    <m/>
    <x v="0"/>
    <m/>
    <x v="1"/>
    <s v="P"/>
    <m/>
    <n v="44"/>
    <n v="436"/>
    <n v="18"/>
    <n v="106"/>
    <n v="210"/>
    <n v="93"/>
    <n v="9"/>
    <n v="0"/>
    <n v="0"/>
    <n v="18"/>
    <n v="106"/>
    <n v="210"/>
    <n v="93"/>
    <n v="9"/>
    <n v="0"/>
    <n v="0"/>
    <n v="0"/>
    <n v="0"/>
    <n v="0"/>
    <n v="0"/>
    <n v="0"/>
    <n v="0"/>
    <n v="0"/>
    <n v="0"/>
    <n v="0"/>
    <n v="0"/>
    <n v="0"/>
    <n v="0"/>
    <n v="0"/>
    <n v="0"/>
    <s v="Phasing &amp; Investment Study"/>
    <n v="0"/>
    <n v="0"/>
    <n v="0"/>
    <n v="62.285714285714285"/>
    <n v="62.285714285714285"/>
    <n v="62.285714285714285"/>
    <n v="62.285714285714285"/>
    <n v="62.285714285714285"/>
    <n v="62.285714285714285"/>
    <n v="62.285714285714285"/>
    <n v="0"/>
    <n v="0"/>
    <n v="0"/>
    <n v="0"/>
    <n v="0"/>
    <n v="0"/>
    <n v="0"/>
    <n v="0"/>
    <n v="0"/>
    <n v="0"/>
    <n v="0"/>
    <n v="0"/>
    <n v="436"/>
    <n v="436"/>
    <n v="249.14285714285714"/>
    <n v="436"/>
    <n v="5"/>
    <s v="Y"/>
    <x v="0"/>
    <x v="1"/>
    <x v="0"/>
    <x v="0"/>
    <x v="0"/>
  </r>
  <r>
    <x v="2"/>
    <s v="2012/0599"/>
    <s v=""/>
    <s v=""/>
    <s v=""/>
    <s v="19"/>
    <s v="Byrne Road"/>
    <s v="SW12"/>
    <s v="9HZ"/>
    <n v="528810"/>
    <n v="173053"/>
    <x v="14"/>
    <s v=""/>
    <s v=""/>
    <n v="0"/>
    <n v="1"/>
    <n v="1"/>
    <s v="Conversion to provide a 1-bedroom flat at basement level with alterations including insertion of windows at front and rear and changes to rear steps."/>
    <s v="PF"/>
    <s v="14/02/2012"/>
    <d v="2012-04-10T00:00:00"/>
    <x v="0"/>
    <s v="Nil"/>
    <s v=""/>
    <s v="BF"/>
    <x v="1"/>
    <s v="n/a"/>
    <x v="3"/>
    <n v="8.9999999999999993E-3"/>
    <m/>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2/0615"/>
    <s v=""/>
    <s v=""/>
    <s v=""/>
    <s v="190"/>
    <s v="Battersea Park Road"/>
    <s v="SW11"/>
    <s v="4ND"/>
    <n v="527826"/>
    <n v="176563"/>
    <x v="18"/>
    <s v=""/>
    <s v=""/>
    <n v="1"/>
    <n v="3"/>
    <n v="2"/>
    <s v="Erection of a two storey extension to rear and second floor extension over the existing two-storey back addition, in relation to the conversion of the upper floors and part of the ground floor into three flats."/>
    <s v="PF"/>
    <s v="07/03/2012"/>
    <d v="2012-11-26T00:00:00"/>
    <x v="0"/>
    <s v="Nil"/>
    <s v=""/>
    <s v="BF"/>
    <x v="4"/>
    <s v="n/a"/>
    <x v="2"/>
    <n v="7.0000000000000001E-3"/>
    <m/>
    <x v="0"/>
    <m/>
    <x v="1"/>
    <s v="P"/>
    <m/>
    <n v="0"/>
    <n v="0"/>
    <n v="2"/>
    <n v="0"/>
    <n v="1"/>
    <n v="0"/>
    <n v="0"/>
    <n v="-1"/>
    <n v="0"/>
    <n v="2"/>
    <n v="0"/>
    <n v="1"/>
    <n v="0"/>
    <n v="0"/>
    <n v="-1"/>
    <n v="0"/>
    <n v="0"/>
    <n v="0"/>
    <n v="0"/>
    <n v="0"/>
    <n v="0"/>
    <n v="0"/>
    <n v="0"/>
    <n v="0"/>
    <n v="0"/>
    <n v="0"/>
    <n v="0"/>
    <n v="0"/>
    <n v="0"/>
    <n v="0"/>
    <s v="Assumption"/>
    <n v="0"/>
    <n v="0"/>
    <n v="0.5"/>
    <n v="0.5"/>
    <n v="0.5"/>
    <n v="0.5"/>
    <n v="0"/>
    <n v="0"/>
    <n v="0"/>
    <n v="0"/>
    <n v="0"/>
    <n v="0"/>
    <n v="0"/>
    <n v="0"/>
    <n v="0"/>
    <n v="0"/>
    <n v="0"/>
    <n v="0"/>
    <n v="0"/>
    <n v="0"/>
    <n v="0"/>
    <n v="0"/>
    <n v="2"/>
    <n v="2"/>
    <n v="2"/>
    <n v="2"/>
    <n v="9"/>
    <s v="Y"/>
    <x v="0"/>
    <x v="0"/>
    <x v="0"/>
    <x v="0"/>
    <x v="0"/>
  </r>
  <r>
    <x v="2"/>
    <s v="2012/0646"/>
    <s v=""/>
    <s v=""/>
    <s v=""/>
    <s v="35"/>
    <s v="Nottingham Road"/>
    <s v="SW17"/>
    <s v="7EA"/>
    <n v="527535"/>
    <n v="173124"/>
    <x v="7"/>
    <s v=""/>
    <s v=""/>
    <n v="1"/>
    <n v="1"/>
    <n v="0"/>
    <s v="Demolition of existing building, and erection of a part single-storey/part two-storey (plus basement level) building to provide a two-bedroom house, with one off-street parking space."/>
    <s v="PF"/>
    <s v="27/02/2012"/>
    <d v="2012-05-30T00:00:00"/>
    <x v="0"/>
    <s v="Nil"/>
    <s v=""/>
    <s v="BF"/>
    <x v="0"/>
    <s v="n/a"/>
    <x v="1"/>
    <n v="1.2999999999999999E-2"/>
    <m/>
    <x v="0"/>
    <m/>
    <x v="1"/>
    <s v="P"/>
    <m/>
    <n v="0"/>
    <n v="0"/>
    <n v="0"/>
    <n v="-1"/>
    <n v="1"/>
    <n v="0"/>
    <n v="0"/>
    <n v="0"/>
    <n v="0"/>
    <n v="0"/>
    <n v="0"/>
    <n v="0"/>
    <n v="0"/>
    <n v="0"/>
    <n v="0"/>
    <n v="0"/>
    <n v="0"/>
    <n v="-1"/>
    <n v="1"/>
    <n v="0"/>
    <n v="0"/>
    <n v="0"/>
    <n v="0"/>
    <n v="0"/>
    <n v="0"/>
    <n v="0"/>
    <n v="0"/>
    <n v="0"/>
    <n v="0"/>
    <n v="0"/>
    <m/>
    <n v="0"/>
    <n v="0"/>
    <n v="0"/>
    <n v="0"/>
    <n v="0"/>
    <n v="0"/>
    <n v="0"/>
    <n v="0"/>
    <n v="0"/>
    <n v="0"/>
    <n v="0"/>
    <n v="0"/>
    <n v="0"/>
    <n v="0"/>
    <n v="0"/>
    <n v="0"/>
    <n v="0"/>
    <n v="0"/>
    <n v="0"/>
    <n v="0"/>
    <n v="0"/>
    <n v="0"/>
    <n v="0"/>
    <n v="0"/>
    <n v="0"/>
    <n v="0"/>
    <n v="4"/>
    <m/>
    <x v="0"/>
    <x v="0"/>
    <x v="0"/>
    <x v="0"/>
    <x v="0"/>
  </r>
  <r>
    <x v="2"/>
    <s v="2012/1125"/>
    <s v=""/>
    <s v=""/>
    <s v=""/>
    <s v="44"/>
    <s v="Bolingbroke Grove"/>
    <s v="SW11"/>
    <s v="6EH"/>
    <n v="527475"/>
    <n v="174306"/>
    <x v="2"/>
    <s v=""/>
    <s v=""/>
    <n v="5"/>
    <n v="1"/>
    <n v="-4"/>
    <s v="Alterations including erection of single storey rear extension; excavation of additional floorspace at basement level with formation of front and rear lightwells. Works in connection with proposed conversion of five flats into a single dwelling house."/>
    <s v="PF"/>
    <s v="13/03/2012"/>
    <d v="2012-06-19T00:00:00"/>
    <x v="0"/>
    <s v="Nil"/>
    <s v=""/>
    <s v="BF"/>
    <x v="1"/>
    <s v="n/a"/>
    <x v="5"/>
    <n v="3.1E-2"/>
    <m/>
    <x v="0"/>
    <m/>
    <x v="1"/>
    <s v="P"/>
    <m/>
    <n v="0"/>
    <n v="0"/>
    <n v="-2"/>
    <n v="-2"/>
    <n v="-1"/>
    <n v="0"/>
    <n v="1"/>
    <n v="0"/>
    <n v="0"/>
    <n v="-2"/>
    <n v="-2"/>
    <n v="-1"/>
    <n v="0"/>
    <n v="0"/>
    <n v="0"/>
    <n v="0"/>
    <n v="0"/>
    <n v="0"/>
    <n v="0"/>
    <n v="0"/>
    <n v="1"/>
    <n v="0"/>
    <n v="0"/>
    <n v="0"/>
    <n v="0"/>
    <n v="0"/>
    <n v="0"/>
    <n v="0"/>
    <n v="0"/>
    <n v="0"/>
    <s v="Assumption"/>
    <n v="0"/>
    <n v="0"/>
    <n v="-1"/>
    <n v="-1"/>
    <n v="-1"/>
    <n v="-1"/>
    <n v="0"/>
    <n v="0"/>
    <n v="0"/>
    <n v="0"/>
    <n v="0"/>
    <n v="0"/>
    <n v="0"/>
    <n v="0"/>
    <n v="0"/>
    <n v="0"/>
    <n v="0"/>
    <n v="0"/>
    <n v="0"/>
    <n v="0"/>
    <n v="0"/>
    <n v="0"/>
    <n v="-4"/>
    <n v="-4"/>
    <n v="-4"/>
    <n v="-4"/>
    <n v="9"/>
    <m/>
    <x v="0"/>
    <x v="0"/>
    <x v="0"/>
    <x v="0"/>
    <x v="0"/>
  </r>
  <r>
    <x v="2"/>
    <s v="2012/1258"/>
    <s v=""/>
    <s v="Phase 2 Affordable Rent"/>
    <s v="Peabody Estate"/>
    <s v=""/>
    <s v="St Johns Hill"/>
    <s v="SW11"/>
    <s v=""/>
    <n v="527156"/>
    <n v="175243"/>
    <x v="2"/>
    <s v="30/01/2013"/>
    <s v=""/>
    <n v="0"/>
    <n v="10"/>
    <n v="10"/>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3.5999999999999997E-2"/>
    <m/>
    <x v="0"/>
    <m/>
    <x v="0"/>
    <s v="HAAR"/>
    <m/>
    <n v="0"/>
    <n v="10"/>
    <n v="0"/>
    <n v="2"/>
    <n v="2"/>
    <n v="3"/>
    <n v="3"/>
    <n v="0"/>
    <n v="0"/>
    <n v="0"/>
    <n v="2"/>
    <n v="2"/>
    <n v="3"/>
    <n v="3"/>
    <n v="0"/>
    <n v="0"/>
    <n v="0"/>
    <n v="0"/>
    <n v="0"/>
    <n v="0"/>
    <n v="0"/>
    <n v="0"/>
    <n v="0"/>
    <n v="0"/>
    <n v="0"/>
    <n v="0"/>
    <n v="0"/>
    <n v="0"/>
    <n v="0"/>
    <n v="0"/>
    <s v="Email/Telephone Survey"/>
    <n v="0"/>
    <n v="0"/>
    <n v="0"/>
    <n v="10"/>
    <n v="0"/>
    <n v="0"/>
    <n v="0"/>
    <n v="0"/>
    <n v="0"/>
    <n v="0"/>
    <n v="0"/>
    <n v="0"/>
    <n v="0"/>
    <n v="0"/>
    <n v="0"/>
    <n v="0"/>
    <n v="0"/>
    <n v="0"/>
    <n v="0"/>
    <n v="0"/>
    <n v="0"/>
    <n v="0"/>
    <n v="10"/>
    <n v="10"/>
    <n v="10"/>
    <n v="10"/>
    <n v="5"/>
    <m/>
    <x v="0"/>
    <x v="0"/>
    <x v="0"/>
    <x v="1"/>
    <x v="0"/>
  </r>
  <r>
    <x v="2"/>
    <s v="2012/1258"/>
    <s v=""/>
    <s v="Phase 2 Demolition (Private)"/>
    <s v="Peabody Estate"/>
    <s v=""/>
    <s v="St Johns Hill"/>
    <s v="SW11"/>
    <s v=""/>
    <n v="527156"/>
    <n v="175243"/>
    <x v="2"/>
    <s v="30/01/2013"/>
    <s v=""/>
    <n v="61"/>
    <n v="0"/>
    <n v="-61"/>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
    <m/>
    <x v="0"/>
    <m/>
    <x v="1"/>
    <s v="P"/>
    <m/>
    <n v="0"/>
    <n v="0"/>
    <n v="-1"/>
    <n v="-26"/>
    <n v="-26"/>
    <n v="-7"/>
    <n v="-1"/>
    <n v="0"/>
    <n v="0"/>
    <n v="-1"/>
    <n v="-26"/>
    <n v="-26"/>
    <n v="-7"/>
    <n v="-1"/>
    <n v="0"/>
    <n v="0"/>
    <n v="0"/>
    <n v="0"/>
    <n v="0"/>
    <n v="0"/>
    <n v="0"/>
    <n v="0"/>
    <n v="0"/>
    <n v="0"/>
    <n v="0"/>
    <n v="0"/>
    <n v="0"/>
    <n v="0"/>
    <n v="0"/>
    <n v="0"/>
    <s v="Email/Telephone Survey"/>
    <n v="0"/>
    <n v="0"/>
    <n v="-61"/>
    <n v="0"/>
    <n v="0"/>
    <n v="0"/>
    <n v="0"/>
    <n v="0"/>
    <n v="0"/>
    <n v="0"/>
    <n v="0"/>
    <n v="0"/>
    <n v="0"/>
    <n v="0"/>
    <n v="0"/>
    <n v="0"/>
    <n v="0"/>
    <n v="0"/>
    <n v="0"/>
    <n v="0"/>
    <n v="0"/>
    <n v="0"/>
    <n v="-61"/>
    <n v="-61"/>
    <n v="-61"/>
    <n v="-61"/>
    <n v="4"/>
    <m/>
    <x v="0"/>
    <x v="0"/>
    <x v="0"/>
    <x v="1"/>
    <x v="0"/>
  </r>
  <r>
    <x v="2"/>
    <s v="2012/1258"/>
    <s v=""/>
    <s v="Phase 2 Demolition (Social Rented)"/>
    <s v="Peabody Estate"/>
    <s v=""/>
    <s v="St Johns Hill"/>
    <s v="SW11"/>
    <s v=""/>
    <n v="527156"/>
    <n v="175243"/>
    <x v="2"/>
    <s v="30/01/2013"/>
    <s v=""/>
    <n v="97"/>
    <n v="0"/>
    <n v="-97"/>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
    <m/>
    <x v="0"/>
    <m/>
    <x v="2"/>
    <s v="HASR"/>
    <m/>
    <n v="0"/>
    <n v="0"/>
    <n v="-2"/>
    <n v="-31"/>
    <n v="-39"/>
    <n v="-25"/>
    <n v="0"/>
    <n v="0"/>
    <n v="0"/>
    <n v="-2"/>
    <n v="-31"/>
    <n v="-39"/>
    <n v="-25"/>
    <n v="0"/>
    <n v="0"/>
    <n v="0"/>
    <n v="0"/>
    <n v="0"/>
    <n v="0"/>
    <n v="0"/>
    <n v="0"/>
    <n v="0"/>
    <n v="0"/>
    <n v="0"/>
    <n v="0"/>
    <n v="0"/>
    <n v="0"/>
    <n v="0"/>
    <n v="0"/>
    <n v="0"/>
    <s v="Email/Telephone Survey"/>
    <n v="0"/>
    <n v="0"/>
    <n v="-97"/>
    <n v="0"/>
    <n v="0"/>
    <n v="0"/>
    <n v="0"/>
    <n v="0"/>
    <n v="0"/>
    <n v="0"/>
    <n v="0"/>
    <n v="0"/>
    <n v="0"/>
    <n v="0"/>
    <n v="0"/>
    <n v="0"/>
    <n v="0"/>
    <n v="0"/>
    <n v="0"/>
    <n v="0"/>
    <n v="0"/>
    <n v="0"/>
    <n v="-97"/>
    <n v="-97"/>
    <n v="-97"/>
    <n v="-97"/>
    <n v="4"/>
    <m/>
    <x v="0"/>
    <x v="0"/>
    <x v="0"/>
    <x v="1"/>
    <x v="0"/>
  </r>
  <r>
    <x v="2"/>
    <s v="2012/1258"/>
    <s v=""/>
    <s v="Phase 2 Open Market"/>
    <s v="Peabody Estate"/>
    <s v=""/>
    <s v="St Johns Hill"/>
    <s v="SW11"/>
    <s v=""/>
    <n v="527156"/>
    <n v="175243"/>
    <x v="2"/>
    <s v="30/01/2013"/>
    <s v=""/>
    <n v="0"/>
    <n v="47"/>
    <n v="47"/>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16900000000000001"/>
    <m/>
    <x v="0"/>
    <m/>
    <x v="1"/>
    <s v="P"/>
    <m/>
    <n v="0"/>
    <n v="47"/>
    <n v="0"/>
    <n v="13"/>
    <n v="27"/>
    <n v="4"/>
    <n v="3"/>
    <n v="0"/>
    <n v="0"/>
    <n v="0"/>
    <n v="13"/>
    <n v="27"/>
    <n v="4"/>
    <n v="3"/>
    <n v="0"/>
    <n v="0"/>
    <n v="0"/>
    <n v="0"/>
    <n v="0"/>
    <n v="0"/>
    <n v="0"/>
    <n v="0"/>
    <n v="0"/>
    <n v="0"/>
    <n v="0"/>
    <n v="0"/>
    <n v="0"/>
    <n v="0"/>
    <n v="0"/>
    <n v="0"/>
    <s v="Email/Telephone Survey"/>
    <n v="0"/>
    <n v="0"/>
    <n v="0"/>
    <n v="47"/>
    <n v="0"/>
    <n v="0"/>
    <n v="0"/>
    <n v="0"/>
    <n v="0"/>
    <n v="0"/>
    <n v="0"/>
    <n v="0"/>
    <n v="0"/>
    <n v="0"/>
    <n v="0"/>
    <n v="0"/>
    <n v="0"/>
    <n v="0"/>
    <n v="0"/>
    <n v="0"/>
    <n v="0"/>
    <n v="0"/>
    <n v="47"/>
    <n v="47"/>
    <n v="47"/>
    <n v="47"/>
    <n v="5"/>
    <m/>
    <x v="0"/>
    <x v="0"/>
    <x v="0"/>
    <x v="1"/>
    <x v="0"/>
  </r>
  <r>
    <x v="2"/>
    <s v="2012/1258"/>
    <s v=""/>
    <s v="Phase 2 Social Rented"/>
    <s v="Peabody Estate"/>
    <s v=""/>
    <s v="St Johns Hill"/>
    <s v="SW11"/>
    <s v=""/>
    <n v="527156"/>
    <n v="175243"/>
    <x v="2"/>
    <s v="30/01/2013"/>
    <s v=""/>
    <n v="0"/>
    <n v="85"/>
    <n v="85"/>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30499999999999999"/>
    <m/>
    <x v="0"/>
    <m/>
    <x v="2"/>
    <s v="HASR"/>
    <m/>
    <n v="0"/>
    <n v="85"/>
    <n v="0"/>
    <n v="18"/>
    <n v="38"/>
    <n v="26"/>
    <n v="3"/>
    <n v="0"/>
    <n v="0"/>
    <n v="0"/>
    <n v="18"/>
    <n v="38"/>
    <n v="26"/>
    <n v="3"/>
    <n v="0"/>
    <n v="0"/>
    <n v="0"/>
    <n v="0"/>
    <n v="0"/>
    <n v="0"/>
    <n v="0"/>
    <n v="0"/>
    <n v="0"/>
    <n v="0"/>
    <n v="0"/>
    <n v="0"/>
    <n v="0"/>
    <n v="0"/>
    <n v="0"/>
    <n v="0"/>
    <s v="Email/Telephone Survey"/>
    <n v="0"/>
    <n v="0"/>
    <n v="0"/>
    <n v="85"/>
    <n v="0"/>
    <n v="0"/>
    <n v="0"/>
    <n v="0"/>
    <n v="0"/>
    <n v="0"/>
    <n v="0"/>
    <n v="0"/>
    <n v="0"/>
    <n v="0"/>
    <n v="0"/>
    <n v="0"/>
    <n v="0"/>
    <n v="0"/>
    <n v="0"/>
    <n v="0"/>
    <n v="0"/>
    <n v="0"/>
    <n v="85"/>
    <n v="85"/>
    <n v="85"/>
    <n v="85"/>
    <n v="5"/>
    <m/>
    <x v="0"/>
    <x v="0"/>
    <x v="0"/>
    <x v="1"/>
    <x v="0"/>
  </r>
  <r>
    <x v="2"/>
    <s v="2012/1258"/>
    <s v=""/>
    <s v="Phase 3 (Affordable Rent)"/>
    <s v="Peabody Estate"/>
    <s v=""/>
    <s v="St Johns Hill"/>
    <s v="SW11"/>
    <s v=""/>
    <n v="527156"/>
    <n v="175243"/>
    <x v="2"/>
    <s v="30/01/2013"/>
    <s v=""/>
    <n v="0"/>
    <n v="4"/>
    <n v="4"/>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1.4E-2"/>
    <m/>
    <x v="0"/>
    <m/>
    <x v="0"/>
    <s v="HAAR"/>
    <m/>
    <n v="0"/>
    <n v="4"/>
    <n v="0"/>
    <n v="1"/>
    <n v="1"/>
    <n v="1"/>
    <n v="1"/>
    <n v="0"/>
    <n v="0"/>
    <n v="0"/>
    <n v="1"/>
    <n v="1"/>
    <n v="1"/>
    <n v="1"/>
    <n v="0"/>
    <n v="0"/>
    <n v="0"/>
    <n v="0"/>
    <n v="0"/>
    <n v="0"/>
    <n v="0"/>
    <n v="0"/>
    <n v="0"/>
    <n v="0"/>
    <n v="0"/>
    <n v="0"/>
    <n v="0"/>
    <n v="0"/>
    <n v="0"/>
    <n v="0"/>
    <s v="Email/Telephone Survey"/>
    <n v="0"/>
    <n v="0"/>
    <n v="0"/>
    <n v="0"/>
    <n v="1"/>
    <n v="3"/>
    <n v="0"/>
    <n v="0"/>
    <n v="0"/>
    <n v="0"/>
    <n v="0"/>
    <n v="0"/>
    <n v="0"/>
    <n v="0"/>
    <n v="0"/>
    <n v="0"/>
    <n v="0"/>
    <n v="0"/>
    <n v="0"/>
    <n v="0"/>
    <n v="0"/>
    <n v="0"/>
    <n v="4"/>
    <n v="4"/>
    <n v="4"/>
    <n v="4"/>
    <n v="4"/>
    <m/>
    <x v="0"/>
    <x v="0"/>
    <x v="0"/>
    <x v="1"/>
    <x v="0"/>
  </r>
  <r>
    <x v="2"/>
    <s v="2012/1258"/>
    <s v=""/>
    <s v="Phase 3 (Open Market)"/>
    <s v="Peabody Estate"/>
    <s v=""/>
    <s v="St Johns Hill"/>
    <s v="SW11"/>
    <s v=""/>
    <n v="527156"/>
    <n v="175243"/>
    <x v="2"/>
    <s v="30/01/2013"/>
    <s v=""/>
    <n v="0"/>
    <n v="135"/>
    <n v="135"/>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48499999999999999"/>
    <m/>
    <x v="0"/>
    <m/>
    <x v="1"/>
    <s v="P"/>
    <m/>
    <n v="0"/>
    <n v="135"/>
    <n v="0"/>
    <n v="38"/>
    <n v="77"/>
    <n v="13"/>
    <n v="7"/>
    <n v="0"/>
    <n v="0"/>
    <n v="0"/>
    <n v="38"/>
    <n v="77"/>
    <n v="13"/>
    <n v="7"/>
    <n v="0"/>
    <n v="0"/>
    <n v="0"/>
    <n v="0"/>
    <n v="0"/>
    <n v="0"/>
    <n v="0"/>
    <n v="0"/>
    <n v="0"/>
    <n v="0"/>
    <n v="0"/>
    <n v="0"/>
    <n v="0"/>
    <n v="0"/>
    <n v="0"/>
    <n v="0"/>
    <s v="Email/Telephone Survey"/>
    <n v="0"/>
    <n v="0"/>
    <n v="0"/>
    <n v="0"/>
    <n v="0"/>
    <n v="27"/>
    <n v="108"/>
    <n v="0"/>
    <n v="0"/>
    <n v="0"/>
    <n v="0"/>
    <n v="0"/>
    <n v="0"/>
    <n v="0"/>
    <n v="0"/>
    <n v="0"/>
    <n v="0"/>
    <n v="0"/>
    <n v="0"/>
    <n v="0"/>
    <n v="0"/>
    <n v="0"/>
    <n v="135"/>
    <n v="135"/>
    <n v="135"/>
    <n v="135"/>
    <n v="5"/>
    <m/>
    <x v="0"/>
    <x v="0"/>
    <x v="0"/>
    <x v="1"/>
    <x v="0"/>
  </r>
  <r>
    <x v="2"/>
    <s v="2012/1258"/>
    <s v=""/>
    <s v="Phase 3 (Social Rented)"/>
    <s v="Peabody Estate"/>
    <s v=""/>
    <s v="St Johns Hill"/>
    <s v="SW11"/>
    <s v=""/>
    <n v="527156"/>
    <n v="175243"/>
    <x v="2"/>
    <s v="30/01/2013"/>
    <s v=""/>
    <n v="0"/>
    <n v="42"/>
    <n v="42"/>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151"/>
    <m/>
    <x v="0"/>
    <m/>
    <x v="2"/>
    <s v="HASR"/>
    <m/>
    <n v="0"/>
    <n v="42"/>
    <n v="0"/>
    <n v="9"/>
    <n v="19"/>
    <n v="13"/>
    <n v="1"/>
    <n v="0"/>
    <n v="0"/>
    <n v="0"/>
    <n v="9"/>
    <n v="19"/>
    <n v="13"/>
    <n v="1"/>
    <n v="0"/>
    <n v="0"/>
    <n v="0"/>
    <n v="0"/>
    <n v="0"/>
    <n v="0"/>
    <n v="0"/>
    <n v="0"/>
    <n v="0"/>
    <n v="0"/>
    <n v="0"/>
    <n v="0"/>
    <n v="0"/>
    <n v="0"/>
    <n v="0"/>
    <n v="0"/>
    <s v="Email/Telephone Survey"/>
    <n v="0"/>
    <n v="0"/>
    <n v="0"/>
    <n v="0"/>
    <n v="0"/>
    <n v="8"/>
    <n v="34"/>
    <n v="0"/>
    <n v="0"/>
    <n v="0"/>
    <n v="0"/>
    <n v="0"/>
    <n v="0"/>
    <n v="0"/>
    <n v="0"/>
    <n v="0"/>
    <n v="0"/>
    <n v="0"/>
    <n v="0"/>
    <n v="0"/>
    <n v="0"/>
    <n v="0"/>
    <n v="42"/>
    <n v="42"/>
    <n v="42"/>
    <n v="42"/>
    <n v="5"/>
    <m/>
    <x v="0"/>
    <x v="0"/>
    <x v="0"/>
    <x v="1"/>
    <x v="0"/>
  </r>
  <r>
    <x v="2"/>
    <s v="2012/1258"/>
    <s v=""/>
    <s v="Phase 3 Demolition (Open Market)"/>
    <s v="Peabody Estate"/>
    <s v=""/>
    <s v="St Johns Hill"/>
    <s v="SW11"/>
    <s v=""/>
    <n v="527156"/>
    <n v="175243"/>
    <x v="2"/>
    <s v="30/01/2013"/>
    <s v=""/>
    <n v="28"/>
    <n v="0"/>
    <n v="-28"/>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
    <m/>
    <x v="0"/>
    <m/>
    <x v="1"/>
    <s v="P"/>
    <m/>
    <n v="0"/>
    <n v="0"/>
    <n v="-1"/>
    <n v="-12"/>
    <n v="-12"/>
    <n v="-3"/>
    <n v="0"/>
    <n v="0"/>
    <n v="0"/>
    <n v="-1"/>
    <n v="-12"/>
    <n v="-12"/>
    <n v="-3"/>
    <n v="0"/>
    <n v="0"/>
    <n v="0"/>
    <n v="0"/>
    <n v="0"/>
    <n v="0"/>
    <n v="0"/>
    <n v="0"/>
    <n v="0"/>
    <n v="0"/>
    <n v="0"/>
    <n v="0"/>
    <n v="0"/>
    <n v="0"/>
    <n v="0"/>
    <n v="0"/>
    <n v="0"/>
    <s v="Email/Telephone Survey"/>
    <n v="0"/>
    <n v="0"/>
    <n v="0"/>
    <n v="-28"/>
    <n v="0"/>
    <n v="0"/>
    <n v="0"/>
    <n v="0"/>
    <n v="0"/>
    <n v="0"/>
    <n v="0"/>
    <n v="0"/>
    <n v="0"/>
    <n v="0"/>
    <n v="0"/>
    <n v="0"/>
    <n v="0"/>
    <n v="0"/>
    <n v="0"/>
    <n v="0"/>
    <n v="0"/>
    <n v="0"/>
    <n v="-28"/>
    <n v="-28"/>
    <n v="-28"/>
    <n v="-28"/>
    <n v="4"/>
    <m/>
    <x v="0"/>
    <x v="0"/>
    <x v="0"/>
    <x v="1"/>
    <x v="0"/>
  </r>
  <r>
    <x v="2"/>
    <s v="2012/1258"/>
    <s v=""/>
    <s v="Phase 3 Demolition (Social Rented)"/>
    <s v="Peabody Estate"/>
    <s v=""/>
    <s v="St Johns Hill"/>
    <s v="SW11"/>
    <s v=""/>
    <n v="527156"/>
    <n v="175243"/>
    <x v="2"/>
    <s v="30/01/2013"/>
    <s v=""/>
    <n v="56"/>
    <n v="0"/>
    <n v="-56"/>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
    <m/>
    <x v="0"/>
    <m/>
    <x v="2"/>
    <s v="HASR"/>
    <m/>
    <n v="0"/>
    <n v="0"/>
    <n v="-1"/>
    <n v="-18"/>
    <n v="-22"/>
    <n v="-15"/>
    <n v="0"/>
    <n v="0"/>
    <n v="0"/>
    <n v="-1"/>
    <n v="-18"/>
    <n v="-22"/>
    <n v="-15"/>
    <n v="0"/>
    <n v="0"/>
    <n v="0"/>
    <n v="0"/>
    <n v="0"/>
    <n v="0"/>
    <n v="0"/>
    <n v="0"/>
    <n v="0"/>
    <n v="0"/>
    <n v="0"/>
    <n v="0"/>
    <n v="0"/>
    <n v="0"/>
    <n v="0"/>
    <n v="0"/>
    <n v="0"/>
    <s v="Email/Telephone Survey"/>
    <n v="0"/>
    <n v="0"/>
    <n v="0"/>
    <n v="-56"/>
    <n v="0"/>
    <n v="0"/>
    <n v="0"/>
    <n v="0"/>
    <n v="0"/>
    <n v="0"/>
    <n v="0"/>
    <n v="0"/>
    <n v="0"/>
    <n v="0"/>
    <n v="0"/>
    <n v="0"/>
    <n v="0"/>
    <n v="0"/>
    <n v="0"/>
    <n v="0"/>
    <n v="0"/>
    <n v="0"/>
    <n v="-56"/>
    <n v="-56"/>
    <n v="-56"/>
    <n v="-56"/>
    <n v="4"/>
    <m/>
    <x v="0"/>
    <x v="0"/>
    <x v="0"/>
    <x v="1"/>
    <x v="0"/>
  </r>
  <r>
    <x v="2"/>
    <s v="2012/1258"/>
    <s v=""/>
    <s v="Phase 3 Intermediate"/>
    <s v="Peabody Estate"/>
    <s v=""/>
    <s v="St Johns Hill"/>
    <s v="SW11"/>
    <s v=""/>
    <n v="527156"/>
    <n v="175243"/>
    <x v="2"/>
    <s v="30/01/2013"/>
    <s v=""/>
    <n v="0"/>
    <n v="51"/>
    <n v="51"/>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x v="0"/>
    <s v="Nil"/>
    <s v=""/>
    <s v="BF"/>
    <x v="0"/>
    <s v="NB"/>
    <x v="0"/>
    <n v="0.183"/>
    <m/>
    <x v="0"/>
    <m/>
    <x v="0"/>
    <s v="HASO"/>
    <m/>
    <n v="0"/>
    <n v="51"/>
    <n v="0"/>
    <n v="16"/>
    <n v="22"/>
    <n v="13"/>
    <n v="0"/>
    <n v="0"/>
    <n v="0"/>
    <n v="0"/>
    <n v="16"/>
    <n v="22"/>
    <n v="13"/>
    <n v="0"/>
    <n v="0"/>
    <n v="0"/>
    <n v="0"/>
    <n v="0"/>
    <n v="0"/>
    <n v="0"/>
    <n v="0"/>
    <n v="0"/>
    <n v="0"/>
    <n v="0"/>
    <n v="0"/>
    <n v="0"/>
    <n v="0"/>
    <n v="0"/>
    <n v="0"/>
    <n v="0"/>
    <s v="Email/Telephone Survey"/>
    <n v="0"/>
    <n v="0"/>
    <n v="0"/>
    <n v="0"/>
    <n v="0"/>
    <n v="10"/>
    <n v="41"/>
    <n v="0"/>
    <n v="0"/>
    <n v="0"/>
    <n v="0"/>
    <n v="0"/>
    <n v="0"/>
    <n v="0"/>
    <n v="0"/>
    <n v="0"/>
    <n v="0"/>
    <n v="0"/>
    <n v="0"/>
    <n v="0"/>
    <n v="0"/>
    <n v="0"/>
    <n v="51"/>
    <n v="51"/>
    <n v="51"/>
    <n v="51"/>
    <n v="5"/>
    <m/>
    <x v="0"/>
    <x v="0"/>
    <x v="0"/>
    <x v="1"/>
    <x v="0"/>
  </r>
  <r>
    <x v="2"/>
    <s v="2012/1300"/>
    <s v=""/>
    <s v=""/>
    <s v="Aspley House"/>
    <s v="176"/>
    <s v="Upper Richmond Road"/>
    <s v="SW15"/>
    <s v="2SH"/>
    <n v="524091"/>
    <n v="175022"/>
    <x v="13"/>
    <s v=""/>
    <s v=""/>
    <n v="0"/>
    <n v="2"/>
    <n v="2"/>
    <s v="Alterations including erection of two storey extension at roof level and infilling of third floor level front balconies to provide three flats and enlarge existing third floor flats; provision of terraces to front of fourth floor and front and rear of fif"/>
    <s v="PF"/>
    <s v="27/07/2012"/>
    <d v="2012-10-30T00:00:00"/>
    <x v="0"/>
    <s v="Nil"/>
    <s v=""/>
    <s v="BF"/>
    <x v="4"/>
    <s v="n/a"/>
    <x v="3"/>
    <n v="1.4999999999999999E-2"/>
    <s v=""/>
    <x v="0"/>
    <m/>
    <x v="1"/>
    <s v="P"/>
    <m/>
    <n v="0"/>
    <n v="2"/>
    <n v="0"/>
    <n v="0"/>
    <n v="1"/>
    <n v="1"/>
    <n v="0"/>
    <n v="0"/>
    <n v="0"/>
    <n v="0"/>
    <n v="0"/>
    <n v="1"/>
    <n v="1"/>
    <n v="0"/>
    <n v="0"/>
    <n v="0"/>
    <n v="0"/>
    <n v="0"/>
    <n v="0"/>
    <n v="0"/>
    <n v="0"/>
    <n v="0"/>
    <n v="0"/>
    <n v="0"/>
    <n v="0"/>
    <n v="0"/>
    <n v="0"/>
    <n v="0"/>
    <n v="0"/>
    <n v="0"/>
    <s v="Assumption"/>
    <n v="0"/>
    <n v="0"/>
    <n v="0.5"/>
    <n v="0.5"/>
    <n v="0.5"/>
    <n v="0.5"/>
    <n v="0"/>
    <n v="0"/>
    <n v="0"/>
    <n v="0"/>
    <n v="0"/>
    <n v="0"/>
    <n v="0"/>
    <n v="0"/>
    <n v="0"/>
    <n v="0"/>
    <n v="0"/>
    <n v="0"/>
    <n v="0"/>
    <n v="0"/>
    <n v="0"/>
    <n v="0"/>
    <n v="2"/>
    <n v="2"/>
    <n v="2"/>
    <n v="2"/>
    <n v="9"/>
    <m/>
    <x v="2"/>
    <x v="0"/>
    <x v="0"/>
    <x v="0"/>
    <x v="0"/>
  </r>
  <r>
    <x v="2"/>
    <s v="2012/1360"/>
    <s v=""/>
    <s v=""/>
    <s v=""/>
    <s v="42"/>
    <s v="Roehampton Gate"/>
    <s v="SW15"/>
    <s v="5JS"/>
    <n v="521176"/>
    <n v="174253"/>
    <x v="19"/>
    <s v=""/>
    <s v=""/>
    <n v="1"/>
    <n v="1"/>
    <n v="0"/>
    <s v="Demolition of existing house and outbuildings. Erection of a detached three-storey house (top floor in roof) with basement with roof terraces at the rear. Erection of detached single-storey outbuilding with pitch roof adjacent to south boundary. (Main cha"/>
    <s v="PF"/>
    <s v="18/04/2012"/>
    <d v="2013-04-16T00:00:00"/>
    <x v="0"/>
    <s v="Nil"/>
    <s v=""/>
    <s v="BF"/>
    <x v="0"/>
    <s v="n/a"/>
    <x v="1"/>
    <n v="0.123"/>
    <s v=""/>
    <x v="0"/>
    <m/>
    <x v="1"/>
    <s v="P"/>
    <m/>
    <n v="0"/>
    <n v="1"/>
    <n v="0"/>
    <n v="0"/>
    <n v="0"/>
    <n v="0"/>
    <n v="0"/>
    <n v="0"/>
    <n v="0"/>
    <n v="0"/>
    <n v="0"/>
    <n v="0"/>
    <n v="0"/>
    <n v="0"/>
    <n v="0"/>
    <n v="0"/>
    <n v="0"/>
    <n v="0"/>
    <n v="0"/>
    <n v="0"/>
    <n v="0"/>
    <n v="0"/>
    <n v="0"/>
    <n v="0"/>
    <n v="0"/>
    <n v="0"/>
    <n v="0"/>
    <n v="0"/>
    <n v="0"/>
    <n v="0"/>
    <s v="Assumption"/>
    <n v="0"/>
    <n v="0"/>
    <n v="0"/>
    <n v="0"/>
    <n v="0"/>
    <n v="0"/>
    <n v="0"/>
    <n v="0"/>
    <n v="0"/>
    <n v="0"/>
    <n v="0"/>
    <n v="0"/>
    <n v="0"/>
    <n v="0"/>
    <n v="0"/>
    <n v="0"/>
    <n v="0"/>
    <n v="0"/>
    <n v="0"/>
    <n v="0"/>
    <n v="0"/>
    <n v="0"/>
    <n v="0"/>
    <n v="0"/>
    <n v="0"/>
    <n v="0"/>
    <n v="4"/>
    <s v="Y"/>
    <x v="0"/>
    <x v="0"/>
    <x v="0"/>
    <x v="0"/>
    <x v="0"/>
  </r>
  <r>
    <x v="2"/>
    <s v="2012/1371"/>
    <s v=""/>
    <s v=""/>
    <s v="Land rear of 61-63"/>
    <s v=""/>
    <s v="Trinity Road"/>
    <s v="SW17"/>
    <s v="7SD"/>
    <n v="527861"/>
    <n v="172461"/>
    <x v="7"/>
    <s v=""/>
    <s v=""/>
    <n v="0"/>
    <n v="1"/>
    <n v="1"/>
    <s v="Erection of a two storey 2 bedroom house with garden."/>
    <s v="PF"/>
    <s v="05/04/2012"/>
    <d v="2012-08-28T00:00:00"/>
    <x v="0"/>
    <s v="Nil"/>
    <s v=""/>
    <s v="Gdn"/>
    <x v="0"/>
    <s v="n/a"/>
    <x v="1"/>
    <n v="1.4999999999999999E-2"/>
    <s v=""/>
    <x v="0"/>
    <m/>
    <x v="1"/>
    <s v="P"/>
    <m/>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2/1385"/>
    <s v=""/>
    <s v=""/>
    <s v="Lanterns Lodge, The Lanterns"/>
    <s v=""/>
    <s v="Bridge Lane"/>
    <s v="SW11"/>
    <s v="3AD"/>
    <n v="527344"/>
    <n v="176643"/>
    <x v="0"/>
    <s v=""/>
    <s v=""/>
    <n v="0"/>
    <n v="1"/>
    <n v="1"/>
    <s v="Erection of a first floor extension above part of the building , and change of use of the property from offices to a dwelling."/>
    <s v="PF"/>
    <s v="04/04/2012"/>
    <d v="2012-05-17T00:00:00"/>
    <x v="0"/>
    <s v="Nil"/>
    <s v=""/>
    <s v="BF"/>
    <x v="2"/>
    <s v="n/a"/>
    <x v="6"/>
    <n v="6.0000000000000001E-3"/>
    <s v=""/>
    <x v="0"/>
    <m/>
    <x v="1"/>
    <s v="P"/>
    <m/>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9"/>
    <m/>
    <x v="0"/>
    <x v="0"/>
    <x v="0"/>
    <x v="0"/>
    <x v="0"/>
  </r>
  <r>
    <x v="2"/>
    <s v="2012/1469"/>
    <s v=""/>
    <s v=""/>
    <s v=""/>
    <s v="57a"/>
    <s v="Northcote Road"/>
    <s v="SW11"/>
    <s v="1NP"/>
    <n v="527514"/>
    <n v="174943"/>
    <x v="2"/>
    <s v=""/>
    <s v=""/>
    <n v="1"/>
    <n v="2"/>
    <n v="1"/>
    <s v="Conversion of the upper floor flat into two dwellings with a rear roof extension, involving raising the ridge, and creation of a roof terrace and a raised ground floor single storey extension and creation of a first floor terrace."/>
    <s v="PF"/>
    <s v="02/04/2012"/>
    <d v="2012-06-01T00:00:00"/>
    <x v="0"/>
    <s v="Nil"/>
    <s v=""/>
    <s v="BF"/>
    <x v="1"/>
    <s v="n/a"/>
    <x v="3"/>
    <n v="7.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4"/>
    <x v="0"/>
    <x v="0"/>
    <x v="0"/>
    <x v="0"/>
  </r>
  <r>
    <x v="2"/>
    <s v="2012/1566"/>
    <s v=""/>
    <s v=""/>
    <s v=""/>
    <s v="61"/>
    <s v="Wandsworth High Street"/>
    <s v="SW18"/>
    <s v="2PT"/>
    <n v="525715"/>
    <n v="174611"/>
    <x v="5"/>
    <s v=""/>
    <s v=""/>
    <n v="0"/>
    <n v="6"/>
    <n v="6"/>
    <s v="Alterations including erection of additional floor of accommodation in connection with use of the upper floors as 4 x 2 bedroom and 2 x 1 bedroom flats."/>
    <s v="PF"/>
    <s v="14/05/2012"/>
    <d v="2012-07-20T00:00:00"/>
    <x v="0"/>
    <s v="Nil"/>
    <s v=""/>
    <s v="BF"/>
    <x v="3"/>
    <s v="n/a"/>
    <x v="6"/>
    <n v="2.1999999999999999E-2"/>
    <s v=""/>
    <x v="0"/>
    <m/>
    <x v="1"/>
    <s v="P"/>
    <m/>
    <n v="0"/>
    <n v="0"/>
    <n v="0"/>
    <n v="2"/>
    <n v="4"/>
    <n v="0"/>
    <n v="0"/>
    <n v="0"/>
    <n v="0"/>
    <n v="0"/>
    <n v="2"/>
    <n v="4"/>
    <n v="0"/>
    <n v="0"/>
    <n v="0"/>
    <n v="0"/>
    <n v="0"/>
    <n v="0"/>
    <n v="0"/>
    <n v="0"/>
    <n v="0"/>
    <n v="0"/>
    <n v="0"/>
    <n v="0"/>
    <n v="0"/>
    <n v="0"/>
    <n v="0"/>
    <n v="0"/>
    <n v="0"/>
    <n v="0"/>
    <s v="Assumption"/>
    <n v="0"/>
    <n v="0"/>
    <n v="0"/>
    <n v="0"/>
    <n v="2"/>
    <n v="2"/>
    <n v="2"/>
    <n v="0"/>
    <n v="0"/>
    <n v="0"/>
    <n v="0"/>
    <n v="0"/>
    <n v="0"/>
    <n v="0"/>
    <n v="0"/>
    <n v="0"/>
    <n v="0"/>
    <n v="0"/>
    <n v="0"/>
    <n v="0"/>
    <n v="0"/>
    <n v="0"/>
    <n v="6"/>
    <n v="6"/>
    <n v="6"/>
    <n v="6"/>
    <n v="5"/>
    <m/>
    <x v="5"/>
    <x v="0"/>
    <x v="1"/>
    <x v="0"/>
    <x v="0"/>
  </r>
  <r>
    <x v="2"/>
    <s v="2012/1662"/>
    <s v=""/>
    <s v=""/>
    <s v=""/>
    <s v="71"/>
    <s v="Mayford Road"/>
    <s v="SW12"/>
    <s v="8SE"/>
    <n v="527988"/>
    <n v="173697"/>
    <x v="7"/>
    <s v=""/>
    <s v=""/>
    <n v="2"/>
    <n v="1"/>
    <n v="-1"/>
    <s v="Conversion of two existing flats into a single dwelling house and elevational alterations"/>
    <s v="PF"/>
    <s v="18/05/2012"/>
    <d v="2012-08-13T00:00:00"/>
    <x v="0"/>
    <s v="Nil"/>
    <s v=""/>
    <s v="BF"/>
    <x v="1"/>
    <s v="n/a"/>
    <x v="5"/>
    <n v="2.5999999999999999E-2"/>
    <s v=""/>
    <x v="0"/>
    <m/>
    <x v="1"/>
    <s v="P"/>
    <m/>
    <n v="0"/>
    <n v="0"/>
    <n v="0"/>
    <n v="0"/>
    <n v="-1"/>
    <n v="-1"/>
    <n v="1"/>
    <n v="0"/>
    <n v="0"/>
    <n v="0"/>
    <n v="0"/>
    <n v="-1"/>
    <n v="-1"/>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2/2007"/>
    <s v=""/>
    <s v=""/>
    <s v=""/>
    <s v="12-12a"/>
    <s v="Bellevue Road"/>
    <s v="SW17"/>
    <s v="7EG"/>
    <n v="527547"/>
    <n v="173430"/>
    <x v="7"/>
    <s v=""/>
    <s v=""/>
    <n v="0"/>
    <n v="1"/>
    <n v="1"/>
    <s v="Alterations including first and second floor extensions to front and rear to provide an additional flat and alterations to existing flat."/>
    <s v="PF"/>
    <s v="17/07/2012"/>
    <d v="2012-09-11T00:00:00"/>
    <x v="0"/>
    <s v="Nil"/>
    <s v=""/>
    <s v="BF"/>
    <x v="4"/>
    <s v="n/a"/>
    <x v="3"/>
    <n v="6.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2133"/>
    <s v=""/>
    <s v=""/>
    <s v=""/>
    <s v="11"/>
    <s v="Colson Way"/>
    <s v="SW16"/>
    <s v="1SD"/>
    <n v="529328"/>
    <n v="171701"/>
    <x v="4"/>
    <s v=""/>
    <s v=""/>
    <n v="0"/>
    <n v="1"/>
    <n v="1"/>
    <s v="Construction of first floor extension above existing ground floor shop unit to provide new two bedroom flat with side balcony."/>
    <s v="PF"/>
    <s v="11/05/2012"/>
    <d v="2012-08-28T00:00:00"/>
    <x v="0"/>
    <s v="Nil"/>
    <s v=""/>
    <s v="BF"/>
    <x v="0"/>
    <s v="n/a"/>
    <x v="1"/>
    <n v="4.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2/2164"/>
    <s v=""/>
    <s v=""/>
    <s v="Land adjoining 17-19"/>
    <s v=""/>
    <s v="Shellwood Road"/>
    <s v="SW11"/>
    <s v="5BJ"/>
    <n v="527794"/>
    <n v="176108"/>
    <x v="18"/>
    <s v=""/>
    <s v=""/>
    <n v="0"/>
    <n v="1"/>
    <n v="1"/>
    <s v="Construction of a new 3-bedroom house (adjacent to existing house at 17-19 Shellwood Road). (Renewal of the planning permission dated 26th May 2009 - ref: 2009/0931)."/>
    <s v="PF"/>
    <s v="02/07/2012"/>
    <d v="2012-08-23T00:00:00"/>
    <x v="0"/>
    <s v="Nil"/>
    <s v=""/>
    <s v="Gdn"/>
    <x v="0"/>
    <s v="n/a"/>
    <x v="1"/>
    <n v="1.2999999999999999E-2"/>
    <s v=""/>
    <x v="0"/>
    <m/>
    <x v="1"/>
    <s v="P"/>
    <m/>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s v="Y"/>
    <x v="0"/>
    <x v="0"/>
    <x v="0"/>
    <x v="0"/>
    <x v="0"/>
  </r>
  <r>
    <x v="2"/>
    <s v="2012/2262"/>
    <s v=""/>
    <s v=""/>
    <s v="Old Garden House, The Lanterns"/>
    <s v=""/>
    <s v="Bridge Lane"/>
    <s v="SW11"/>
    <s v="3AD"/>
    <n v="527339"/>
    <n v="176604"/>
    <x v="0"/>
    <s v=""/>
    <s v=""/>
    <n v="0"/>
    <n v="1"/>
    <n v="1"/>
    <s v="Conversion of the first floor office (in the south-east corner of the building) into a single residential unit."/>
    <s v="PF"/>
    <s v="01/08/2012"/>
    <d v="2012-10-19T00:00:00"/>
    <x v="0"/>
    <s v="Nil"/>
    <s v=""/>
    <s v="BF"/>
    <x v="2"/>
    <s v="n/a"/>
    <x v="6"/>
    <n v="8.0000000000000002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2286"/>
    <s v=""/>
    <s v=""/>
    <s v=""/>
    <s v="1A"/>
    <s v="Dinsmore Road"/>
    <s v="SW12"/>
    <s v="9PT"/>
    <n v="528817"/>
    <n v="173818"/>
    <x v="9"/>
    <s v=""/>
    <s v=""/>
    <n v="1"/>
    <n v="1"/>
    <n v="0"/>
    <s v="Change of use of ground floor shop (A1) to residential (C3) and associated alterations to provide a two bedroom house over both floors of the building."/>
    <s v="PF"/>
    <s v="08/05/2012"/>
    <d v="2012-07-03T00:00:00"/>
    <x v="0"/>
    <s v="Nil"/>
    <s v=""/>
    <s v="BF"/>
    <x v="2"/>
    <s v="n/a"/>
    <x v="8"/>
    <m/>
    <s v=""/>
    <x v="0"/>
    <m/>
    <x v="1"/>
    <s v="P"/>
    <m/>
    <n v="0"/>
    <n v="0"/>
    <n v="0"/>
    <n v="-1"/>
    <n v="1"/>
    <n v="0"/>
    <n v="0"/>
    <n v="0"/>
    <n v="0"/>
    <n v="0"/>
    <n v="-1"/>
    <n v="0"/>
    <n v="0"/>
    <n v="0"/>
    <n v="0"/>
    <n v="0"/>
    <n v="0"/>
    <n v="0"/>
    <n v="1"/>
    <n v="0"/>
    <n v="0"/>
    <n v="0"/>
    <n v="0"/>
    <n v="0"/>
    <n v="0"/>
    <n v="0"/>
    <n v="0"/>
    <n v="0"/>
    <n v="0"/>
    <n v="0"/>
    <m/>
    <n v="0"/>
    <n v="0"/>
    <n v="0"/>
    <n v="0"/>
    <n v="0"/>
    <n v="0"/>
    <n v="0"/>
    <n v="0"/>
    <n v="0"/>
    <n v="0"/>
    <n v="0"/>
    <n v="0"/>
    <n v="0"/>
    <n v="0"/>
    <n v="0"/>
    <n v="0"/>
    <n v="0"/>
    <n v="0"/>
    <n v="0"/>
    <n v="0"/>
    <n v="0"/>
    <n v="0"/>
    <n v="0"/>
    <n v="0"/>
    <n v="0"/>
    <n v="0"/>
    <n v="9"/>
    <m/>
    <x v="0"/>
    <x v="0"/>
    <x v="0"/>
    <x v="0"/>
    <x v="0"/>
  </r>
  <r>
    <x v="2"/>
    <s v="2012/2491"/>
    <s v=""/>
    <s v=""/>
    <s v="Land rear of 15"/>
    <s v="15"/>
    <s v="Laitwood Road"/>
    <s v="SW12"/>
    <s v="9QN"/>
    <n v="528715"/>
    <n v="173424"/>
    <x v="9"/>
    <s v=""/>
    <s v=""/>
    <n v="0"/>
    <n v="1"/>
    <n v="1"/>
    <s v="Demolition of former mosque building to rear of 15 Laitwood Road, and construction of a part single, part two-storey building providing a single residential dwelling with first floor roof terrace."/>
    <s v="PF"/>
    <s v="28/05/2012"/>
    <d v="2013-04-15T00:00:00"/>
    <x v="0"/>
    <s v="Nil"/>
    <s v=""/>
    <s v="BF"/>
    <x v="0"/>
    <s v="n/a"/>
    <x v="1"/>
    <n v="0.01"/>
    <s v=""/>
    <x v="0"/>
    <m/>
    <x v="1"/>
    <s v="P"/>
    <m/>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m/>
    <x v="0"/>
    <x v="0"/>
    <x v="0"/>
    <x v="0"/>
    <x v="0"/>
  </r>
  <r>
    <x v="2"/>
    <s v="2012/2597"/>
    <s v=""/>
    <s v=""/>
    <s v=""/>
    <s v="8-14"/>
    <s v="Glenburnie Road"/>
    <s v="SW17"/>
    <s v="7PJ"/>
    <n v="527836"/>
    <n v="172496"/>
    <x v="7"/>
    <s v=""/>
    <s v=""/>
    <n v="0"/>
    <n v="4"/>
    <n v="4"/>
    <s v="Use as 4 x 1 bedroom self contained units within the third floor of the building."/>
    <s v="PF"/>
    <s v="25/05/2012"/>
    <d v="2012-07-20T00:00:00"/>
    <x v="0"/>
    <s v="Nil"/>
    <s v=""/>
    <s v="BF"/>
    <x v="1"/>
    <s v="n/a"/>
    <x v="3"/>
    <n v="5.0000000000000001E-3"/>
    <s v=""/>
    <x v="0"/>
    <m/>
    <x v="1"/>
    <s v="P"/>
    <m/>
    <n v="0"/>
    <n v="0"/>
    <n v="0"/>
    <n v="4"/>
    <n v="0"/>
    <n v="0"/>
    <n v="0"/>
    <n v="0"/>
    <n v="0"/>
    <n v="0"/>
    <n v="4"/>
    <n v="0"/>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2/2663"/>
    <s v=""/>
    <s v=""/>
    <s v=""/>
    <s v="5-6"/>
    <s v="Banbury Street"/>
    <s v="SW11"/>
    <s v="3EJ"/>
    <n v="527421"/>
    <n v="176457"/>
    <x v="0"/>
    <s v=""/>
    <s v=""/>
    <n v="2"/>
    <n v="1"/>
    <n v="-1"/>
    <s v="Conversion of two dwellinghouses to form one dwellinghouse, including a dormer rear roof extension and a single storey side/rear extension."/>
    <s v="PF"/>
    <s v="28/05/2012"/>
    <d v="2012-09-26T00:00:00"/>
    <x v="0"/>
    <s v="Nil"/>
    <s v=""/>
    <s v="BF"/>
    <x v="1"/>
    <s v="n/a"/>
    <x v="7"/>
    <n v="1.6E-2"/>
    <s v=""/>
    <x v="0"/>
    <m/>
    <x v="1"/>
    <s v="P"/>
    <m/>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9"/>
    <m/>
    <x v="0"/>
    <x v="0"/>
    <x v="0"/>
    <x v="0"/>
    <x v="0"/>
  </r>
  <r>
    <x v="2"/>
    <s v="2012/2817"/>
    <s v=""/>
    <s v=""/>
    <s v="Reef House"/>
    <s v=""/>
    <s v="Coral Row"/>
    <s v="SW11"/>
    <s v="3UF"/>
    <n v="526431"/>
    <n v="175730"/>
    <x v="0"/>
    <s v=""/>
    <s v=""/>
    <n v="0"/>
    <n v="7"/>
    <n v="7"/>
    <s v="Erection of part one, part two additional floors with fifth floor balcony and remodelling of elevations to Reef House in connection with part change of use from office to residential to provide 7 flats and commercial use at ground and first floor levels."/>
    <s v="PF"/>
    <s v="07/06/2012"/>
    <d v="2012-08-24T00:00:00"/>
    <x v="0"/>
    <s v="Nil"/>
    <s v=""/>
    <s v="BF"/>
    <x v="3"/>
    <s v="n/a"/>
    <x v="6"/>
    <n v="1.4E-2"/>
    <s v=""/>
    <x v="0"/>
    <m/>
    <x v="1"/>
    <s v="P"/>
    <m/>
    <n v="0"/>
    <n v="0"/>
    <n v="0"/>
    <n v="2"/>
    <n v="5"/>
    <n v="0"/>
    <n v="0"/>
    <n v="0"/>
    <n v="0"/>
    <n v="0"/>
    <n v="2"/>
    <n v="5"/>
    <n v="0"/>
    <n v="0"/>
    <n v="0"/>
    <n v="0"/>
    <n v="0"/>
    <n v="0"/>
    <n v="0"/>
    <n v="0"/>
    <n v="0"/>
    <n v="0"/>
    <n v="0"/>
    <n v="0"/>
    <n v="0"/>
    <n v="0"/>
    <n v="0"/>
    <n v="0"/>
    <n v="0"/>
    <n v="0"/>
    <s v="Assumption"/>
    <n v="0"/>
    <n v="0"/>
    <n v="0"/>
    <n v="0"/>
    <n v="2.3333333333333335"/>
    <n v="2.3333333333333335"/>
    <n v="2.3333333333333335"/>
    <n v="0"/>
    <n v="0"/>
    <n v="0"/>
    <n v="0"/>
    <n v="0"/>
    <n v="0"/>
    <n v="0"/>
    <n v="0"/>
    <n v="0"/>
    <n v="0"/>
    <n v="0"/>
    <n v="0"/>
    <n v="0"/>
    <n v="0"/>
    <n v="0"/>
    <n v="7"/>
    <n v="7"/>
    <n v="7"/>
    <n v="7"/>
    <n v="5"/>
    <m/>
    <x v="0"/>
    <x v="0"/>
    <x v="0"/>
    <x v="0"/>
    <x v="0"/>
  </r>
  <r>
    <x v="2"/>
    <s v="2012/2879"/>
    <s v=""/>
    <s v=""/>
    <s v=""/>
    <s v="124"/>
    <s v="Bolingbroke Grove"/>
    <s v="SW11"/>
    <s v="1DA"/>
    <n v="527141"/>
    <n v="174943"/>
    <x v="2"/>
    <s v=""/>
    <s v=""/>
    <n v="0"/>
    <n v="7"/>
    <n v="7"/>
    <s v="Demolition of existing light industrial building and warehouse; redevelopment involving excavation and construction of a block of 3 three-storey houses and a block of 4 four-storey houses with underground storage and parking  for 11 cars and 11 bicycles w"/>
    <s v="PF"/>
    <s v="09/07/2012"/>
    <d v="2012-09-21T00:00:00"/>
    <x v="0"/>
    <s v="Nil"/>
    <s v=""/>
    <s v="BF"/>
    <x v="0"/>
    <s v="n/a"/>
    <x v="1"/>
    <n v="0.11"/>
    <s v=""/>
    <x v="0"/>
    <m/>
    <x v="1"/>
    <s v="P"/>
    <m/>
    <n v="0"/>
    <n v="7"/>
    <n v="0"/>
    <n v="0"/>
    <n v="0"/>
    <n v="3"/>
    <n v="4"/>
    <n v="0"/>
    <n v="0"/>
    <n v="0"/>
    <n v="0"/>
    <n v="0"/>
    <n v="0"/>
    <n v="0"/>
    <n v="0"/>
    <n v="0"/>
    <n v="0"/>
    <n v="0"/>
    <n v="0"/>
    <n v="3"/>
    <n v="4"/>
    <n v="0"/>
    <n v="0"/>
    <n v="0"/>
    <n v="0"/>
    <n v="0"/>
    <n v="0"/>
    <n v="0"/>
    <n v="0"/>
    <n v="0"/>
    <s v="Assumption"/>
    <n v="0"/>
    <n v="0"/>
    <n v="0"/>
    <n v="0"/>
    <n v="2.3333333333333335"/>
    <n v="2.3333333333333335"/>
    <n v="2.3333333333333335"/>
    <n v="0"/>
    <n v="0"/>
    <n v="0"/>
    <n v="0"/>
    <n v="0"/>
    <n v="0"/>
    <n v="0"/>
    <n v="0"/>
    <n v="0"/>
    <n v="0"/>
    <n v="0"/>
    <n v="0"/>
    <n v="0"/>
    <n v="0"/>
    <n v="0"/>
    <n v="7"/>
    <n v="7"/>
    <n v="7"/>
    <n v="7"/>
    <n v="5"/>
    <m/>
    <x v="0"/>
    <x v="0"/>
    <x v="0"/>
    <x v="0"/>
    <x v="0"/>
  </r>
  <r>
    <x v="2"/>
    <s v="2012/2900"/>
    <s v="1-9 Belgravia House, 301"/>
    <s v=""/>
    <s v=""/>
    <s v="297-301"/>
    <s v="Balham High Road"/>
    <s v="SW17"/>
    <s v="7HD"/>
    <n v="528095"/>
    <n v="172380"/>
    <x v="14"/>
    <s v=""/>
    <s v=""/>
    <n v="0"/>
    <n v="1"/>
    <n v="1"/>
    <s v="Change of use of Ypart of basement office to form residential studio unit involving insertion of new access door and windows."/>
    <s v="PF"/>
    <s v="14/06/2012"/>
    <d v="2012-08-09T00:00:00"/>
    <x v="0"/>
    <s v="Nil"/>
    <s v=""/>
    <s v="BF"/>
    <x v="2"/>
    <s v="n/a"/>
    <x v="6"/>
    <n v="3.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2/3254"/>
    <s v=""/>
    <s v=""/>
    <s v=""/>
    <s v="124B"/>
    <s v="Mitcham Road"/>
    <s v="SW17"/>
    <s v="9NH"/>
    <n v="527721"/>
    <n v="171137"/>
    <x v="1"/>
    <s v=""/>
    <s v=""/>
    <n v="0"/>
    <n v="5"/>
    <n v="5"/>
    <s v="Demolition of the existing bakery building and construction of a part three-storey/part four-storey building providing 5 self-contained flats, with ancillary roof terraces and balconies."/>
    <s v="PF"/>
    <s v="09/07/2012"/>
    <d v="2012-11-23T00:00:00"/>
    <x v="0"/>
    <s v="Nil"/>
    <s v=""/>
    <s v="BF"/>
    <x v="3"/>
    <s v="n/a"/>
    <x v="1"/>
    <n v="1.7000000000000001E-2"/>
    <s v=""/>
    <x v="0"/>
    <m/>
    <x v="1"/>
    <s v="P"/>
    <m/>
    <n v="1"/>
    <n v="1"/>
    <n v="0"/>
    <n v="1"/>
    <n v="3"/>
    <n v="1"/>
    <n v="0"/>
    <n v="0"/>
    <n v="0"/>
    <n v="0"/>
    <n v="1"/>
    <n v="3"/>
    <n v="1"/>
    <n v="0"/>
    <n v="0"/>
    <n v="0"/>
    <n v="0"/>
    <n v="0"/>
    <n v="0"/>
    <n v="0"/>
    <n v="0"/>
    <n v="0"/>
    <n v="0"/>
    <n v="0"/>
    <n v="0"/>
    <n v="0"/>
    <n v="0"/>
    <n v="0"/>
    <n v="0"/>
    <n v="0"/>
    <s v="Assumption"/>
    <n v="0"/>
    <n v="0"/>
    <n v="1.25"/>
    <n v="1.25"/>
    <n v="1.25"/>
    <n v="1.25"/>
    <n v="0"/>
    <n v="0"/>
    <n v="0"/>
    <n v="0"/>
    <n v="0"/>
    <n v="0"/>
    <n v="0"/>
    <n v="0"/>
    <n v="0"/>
    <n v="0"/>
    <n v="0"/>
    <n v="0"/>
    <n v="0"/>
    <n v="0"/>
    <n v="0"/>
    <n v="0"/>
    <n v="5"/>
    <n v="5"/>
    <n v="5"/>
    <n v="5"/>
    <n v="4"/>
    <s v="Y"/>
    <x v="1"/>
    <x v="0"/>
    <x v="0"/>
    <x v="0"/>
    <x v="0"/>
  </r>
  <r>
    <x v="2"/>
    <s v="2012/3304"/>
    <s v=""/>
    <s v=""/>
    <s v=""/>
    <s v="102"/>
    <s v="Disraeli Road"/>
    <s v="SW15"/>
    <s v="2DX"/>
    <n v="524371"/>
    <n v="175028"/>
    <x v="13"/>
    <s v=""/>
    <s v=""/>
    <n v="0"/>
    <n v="2"/>
    <n v="2"/>
    <s v="Conversion into two self-contained flats."/>
    <s v="PF"/>
    <s v="10/07/2012"/>
    <d v="2012-09-03T00:00:00"/>
    <x v="0"/>
    <s v="Nil"/>
    <s v=""/>
    <s v="BF"/>
    <x v="1"/>
    <s v="n/a"/>
    <x v="2"/>
    <n v="1.2999999999999999E-2"/>
    <s v=""/>
    <x v="0"/>
    <m/>
    <x v="1"/>
    <s v="P"/>
    <m/>
    <n v="0"/>
    <n v="0"/>
    <n v="0"/>
    <n v="0"/>
    <n v="1"/>
    <n v="1"/>
    <n v="0"/>
    <n v="0"/>
    <n v="0"/>
    <n v="0"/>
    <n v="0"/>
    <n v="1"/>
    <n v="1"/>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2/3430"/>
    <s v=""/>
    <s v=""/>
    <s v=""/>
    <s v="8a"/>
    <s v="Fishponds Road"/>
    <s v="SW17"/>
    <s v="7LQ"/>
    <n v="527652"/>
    <n v="172181"/>
    <x v="10"/>
    <s v=""/>
    <s v=""/>
    <n v="0"/>
    <n v="1"/>
    <n v="1"/>
    <s v="Demolition of existing garage and construction of a new two-storey house."/>
    <s v="PF"/>
    <s v="17/07/2012"/>
    <d v="2012-10-25T00:00:00"/>
    <x v="0"/>
    <s v="Nil"/>
    <s v=""/>
    <s v="Gdn"/>
    <x v="0"/>
    <s v="n/a"/>
    <x v="1"/>
    <n v="7.0000000000000001E-3"/>
    <s v=""/>
    <x v="0"/>
    <m/>
    <x v="1"/>
    <s v="P"/>
    <m/>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s v="Y"/>
    <x v="0"/>
    <x v="0"/>
    <x v="0"/>
    <x v="0"/>
    <x v="0"/>
  </r>
  <r>
    <x v="2"/>
    <s v="2012/3534"/>
    <s v=""/>
    <s v=""/>
    <s v=""/>
    <s v="60"/>
    <s v="Fairfield Street"/>
    <s v="SW18"/>
    <s v="1DY"/>
    <n v="525825"/>
    <n v="174893"/>
    <x v="5"/>
    <s v=""/>
    <s v=""/>
    <n v="0"/>
    <n v="1"/>
    <n v="1"/>
    <s v="Alterations to ground floor front and rear elevation in connection with the change of use from cafe (A3) to one bedroom flat (C3)."/>
    <s v="PF"/>
    <s v="12/09/2012"/>
    <d v="2013-03-06T00:00:00"/>
    <x v="0"/>
    <s v="Nil"/>
    <s v=""/>
    <s v="BF"/>
    <x v="2"/>
    <s v="n/a"/>
    <x v="9"/>
    <n v="1.0999999999999999E-2"/>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3752"/>
    <s v=""/>
    <s v=""/>
    <s v="Yukon Court"/>
    <s v="6"/>
    <s v="Yukon Road"/>
    <s v="SW12"/>
    <s v="9PU"/>
    <n v="528827"/>
    <n v="173841"/>
    <x v="9"/>
    <s v=""/>
    <s v=""/>
    <n v="0"/>
    <n v="5"/>
    <n v="5"/>
    <s v="Change of use of existing three storey office building to five flats with single storey extension, alterations to windows and rear roof terraces."/>
    <s v="PF"/>
    <s v="08/08/2012"/>
    <d v="2012-10-16T00:00:00"/>
    <x v="0"/>
    <s v="Nil"/>
    <s v=""/>
    <s v="BF"/>
    <x v="2"/>
    <s v="n/a"/>
    <x v="6"/>
    <n v="4.2000000000000003E-2"/>
    <s v=""/>
    <x v="0"/>
    <m/>
    <x v="1"/>
    <s v="P"/>
    <m/>
    <n v="1"/>
    <n v="5"/>
    <n v="0"/>
    <n v="2"/>
    <n v="1"/>
    <n v="2"/>
    <n v="0"/>
    <n v="0"/>
    <n v="0"/>
    <n v="0"/>
    <n v="2"/>
    <n v="1"/>
    <n v="2"/>
    <n v="0"/>
    <n v="0"/>
    <n v="0"/>
    <n v="0"/>
    <n v="0"/>
    <n v="0"/>
    <n v="0"/>
    <n v="0"/>
    <n v="0"/>
    <n v="0"/>
    <n v="0"/>
    <n v="0"/>
    <n v="0"/>
    <n v="0"/>
    <n v="0"/>
    <n v="0"/>
    <n v="0"/>
    <s v="Email/Telephone Survey"/>
    <n v="0"/>
    <n v="0"/>
    <n v="0"/>
    <n v="0"/>
    <n v="0"/>
    <n v="0"/>
    <n v="5"/>
    <n v="0"/>
    <n v="0"/>
    <n v="0"/>
    <n v="0"/>
    <n v="0"/>
    <n v="0"/>
    <n v="0"/>
    <n v="0"/>
    <n v="0"/>
    <n v="0"/>
    <n v="0"/>
    <n v="0"/>
    <n v="0"/>
    <n v="0"/>
    <n v="0"/>
    <n v="5"/>
    <n v="5"/>
    <n v="5"/>
    <n v="5"/>
    <n v="9"/>
    <m/>
    <x v="0"/>
    <x v="0"/>
    <x v="0"/>
    <x v="0"/>
    <x v="0"/>
  </r>
  <r>
    <x v="2"/>
    <s v="2012/3914"/>
    <s v=""/>
    <s v=""/>
    <s v="The Thatched Cottage"/>
    <s v=""/>
    <s v="Roehampton Lane"/>
    <s v="SW15"/>
    <s v="5LR"/>
    <n v="522067"/>
    <n v="175471"/>
    <x v="19"/>
    <s v=""/>
    <s v=""/>
    <n v="0"/>
    <n v="1"/>
    <n v="1"/>
    <s v="Use as a 3 bedroom house (Class C3)."/>
    <s v="PF"/>
    <s v="17/08/2012"/>
    <d v="2013-01-29T00:00:00"/>
    <x v="0"/>
    <s v="Nil"/>
    <s v=""/>
    <s v="BF"/>
    <x v="2"/>
    <s v="n/a"/>
    <x v="9"/>
    <n v="4.4999999999999998E-2"/>
    <s v=""/>
    <x v="0"/>
    <m/>
    <x v="1"/>
    <s v="P"/>
    <m/>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9"/>
    <s v="Y"/>
    <x v="0"/>
    <x v="0"/>
    <x v="0"/>
    <x v="0"/>
    <x v="0"/>
  </r>
  <r>
    <x v="2"/>
    <s v="2012/3929"/>
    <s v=""/>
    <s v=""/>
    <s v=""/>
    <s v="100"/>
    <s v="Ritherdon Road"/>
    <s v="SW17"/>
    <s v="8QQ"/>
    <n v="528674"/>
    <n v="172615"/>
    <x v="14"/>
    <s v=""/>
    <s v=""/>
    <n v="10"/>
    <n v="1"/>
    <n v="-9"/>
    <s v="Construction of a single-storey rear/side extension, basement excavation and front lightwell, introduction of double doors at roof level , in connection with change of use from a House of Multiple Occupation (sui generis) to a single dwellinghouse (C3)."/>
    <s v="PF"/>
    <s v="19/08/2012"/>
    <d v="2013-06-10T00:00:00"/>
    <x v="0"/>
    <s v="Nil"/>
    <s v=""/>
    <s v="BF"/>
    <x v="1"/>
    <s v="n/a"/>
    <x v="5"/>
    <n v="2.1000000000000001E-2"/>
    <s v=""/>
    <x v="0"/>
    <m/>
    <x v="1"/>
    <s v="P"/>
    <m/>
    <n v="0"/>
    <n v="0"/>
    <n v="-10"/>
    <n v="0"/>
    <n v="0"/>
    <n v="0"/>
    <n v="0"/>
    <n v="1"/>
    <n v="0"/>
    <n v="-10"/>
    <n v="0"/>
    <n v="0"/>
    <n v="0"/>
    <n v="0"/>
    <n v="0"/>
    <n v="0"/>
    <n v="0"/>
    <n v="0"/>
    <n v="0"/>
    <n v="0"/>
    <n v="0"/>
    <n v="1"/>
    <n v="0"/>
    <n v="0"/>
    <n v="0"/>
    <n v="0"/>
    <n v="0"/>
    <n v="0"/>
    <n v="0"/>
    <n v="0"/>
    <s v="Assumption"/>
    <n v="0"/>
    <n v="0"/>
    <n v="-2.25"/>
    <n v="-2.25"/>
    <n v="-2.25"/>
    <n v="-2.25"/>
    <n v="0"/>
    <n v="0"/>
    <n v="0"/>
    <n v="0"/>
    <n v="0"/>
    <n v="0"/>
    <n v="0"/>
    <n v="0"/>
    <n v="0"/>
    <n v="0"/>
    <n v="0"/>
    <n v="0"/>
    <n v="0"/>
    <n v="0"/>
    <n v="0"/>
    <n v="0"/>
    <n v="-9"/>
    <n v="-9"/>
    <n v="-9"/>
    <n v="-9"/>
    <n v="9"/>
    <s v="Y"/>
    <x v="0"/>
    <x v="0"/>
    <x v="0"/>
    <x v="0"/>
    <x v="0"/>
  </r>
  <r>
    <x v="2"/>
    <s v="2012/3960"/>
    <s v=""/>
    <s v=""/>
    <s v="Garages between 77 &amp; 85"/>
    <s v=""/>
    <s v="Ravenslea Road"/>
    <s v="SW12"/>
    <s v="8SL"/>
    <n v="527902"/>
    <n v="173411"/>
    <x v="7"/>
    <s v=""/>
    <s v=""/>
    <n v="0"/>
    <n v="5"/>
    <n v="5"/>
    <s v="Demolition of existing single-storey garages and erection of a three-storey building to provide 5 flats, with associated amenity space including balconies and roof terraces, with cycle store to rear and relocation of entrance to existing allotments at rea"/>
    <s v="PF"/>
    <s v="14/09/2012"/>
    <d v="2012-12-19T00:00:00"/>
    <x v="0"/>
    <s v="Nil"/>
    <s v=""/>
    <s v="BF"/>
    <x v="0"/>
    <s v="n/a"/>
    <x v="1"/>
    <n v="4.2000000000000003E-2"/>
    <s v=""/>
    <x v="0"/>
    <m/>
    <x v="1"/>
    <s v="P"/>
    <m/>
    <n v="0"/>
    <n v="5"/>
    <n v="0"/>
    <n v="0"/>
    <n v="4"/>
    <n v="1"/>
    <n v="0"/>
    <n v="0"/>
    <n v="0"/>
    <n v="0"/>
    <n v="0"/>
    <n v="4"/>
    <n v="1"/>
    <n v="0"/>
    <n v="0"/>
    <n v="0"/>
    <n v="0"/>
    <n v="0"/>
    <n v="0"/>
    <n v="0"/>
    <n v="0"/>
    <n v="0"/>
    <n v="0"/>
    <n v="0"/>
    <n v="0"/>
    <n v="0"/>
    <n v="0"/>
    <n v="0"/>
    <n v="0"/>
    <n v="0"/>
    <s v="Assumption"/>
    <n v="0"/>
    <n v="0"/>
    <n v="1.25"/>
    <n v="1.25"/>
    <n v="1.25"/>
    <n v="1.25"/>
    <n v="0"/>
    <n v="0"/>
    <n v="0"/>
    <n v="0"/>
    <n v="0"/>
    <n v="0"/>
    <n v="0"/>
    <n v="0"/>
    <n v="0"/>
    <n v="0"/>
    <n v="0"/>
    <n v="0"/>
    <n v="0"/>
    <n v="0"/>
    <n v="0"/>
    <n v="0"/>
    <n v="5"/>
    <n v="5"/>
    <n v="5"/>
    <n v="5"/>
    <n v="4"/>
    <m/>
    <x v="0"/>
    <x v="0"/>
    <x v="0"/>
    <x v="0"/>
    <x v="0"/>
  </r>
  <r>
    <x v="2"/>
    <s v="2012/3971"/>
    <s v=""/>
    <s v=""/>
    <s v=""/>
    <s v="58-62"/>
    <s v="Tooting High Street"/>
    <s v="SW17"/>
    <s v="0RN"/>
    <n v="527405"/>
    <n v="171440"/>
    <x v="10"/>
    <s v=""/>
    <s v=""/>
    <n v="4"/>
    <n v="8"/>
    <n v="4"/>
    <s v="Conversion of existing building to form 9 units, involving a part first, second, third and fourth floor extension."/>
    <s v="PF"/>
    <s v="12/09/2012"/>
    <d v="2012-12-13T00:00:00"/>
    <x v="0"/>
    <s v="Nil"/>
    <s v=""/>
    <s v="BF"/>
    <x v="1"/>
    <s v="n/a"/>
    <x v="3"/>
    <n v="3.7999999999999999E-2"/>
    <s v=""/>
    <x v="0"/>
    <m/>
    <x v="1"/>
    <s v="P"/>
    <m/>
    <n v="0"/>
    <n v="0"/>
    <n v="1"/>
    <n v="-1"/>
    <n v="5"/>
    <n v="1"/>
    <n v="-2"/>
    <n v="0"/>
    <n v="0"/>
    <n v="1"/>
    <n v="-1"/>
    <n v="5"/>
    <n v="1"/>
    <n v="-2"/>
    <n v="0"/>
    <n v="0"/>
    <n v="0"/>
    <n v="0"/>
    <n v="0"/>
    <n v="0"/>
    <n v="0"/>
    <n v="0"/>
    <n v="0"/>
    <n v="0"/>
    <n v="0"/>
    <n v="0"/>
    <n v="0"/>
    <n v="0"/>
    <n v="0"/>
    <n v="0"/>
    <s v="Assumption"/>
    <n v="0"/>
    <n v="0"/>
    <n v="1"/>
    <n v="1"/>
    <n v="1"/>
    <n v="1"/>
    <n v="0"/>
    <n v="0"/>
    <n v="0"/>
    <n v="0"/>
    <n v="0"/>
    <n v="0"/>
    <n v="0"/>
    <n v="0"/>
    <n v="0"/>
    <n v="0"/>
    <n v="0"/>
    <n v="0"/>
    <n v="0"/>
    <n v="0"/>
    <n v="0"/>
    <n v="0"/>
    <n v="4"/>
    <n v="4"/>
    <n v="4"/>
    <n v="4"/>
    <n v="9"/>
    <s v="Y"/>
    <x v="1"/>
    <x v="0"/>
    <x v="0"/>
    <x v="0"/>
    <x v="0"/>
  </r>
  <r>
    <x v="2"/>
    <s v="2012/4056"/>
    <s v=""/>
    <s v=""/>
    <s v=""/>
    <s v="48"/>
    <s v="Disraeli Road"/>
    <s v="SW15"/>
    <s v="2DS"/>
    <n v="524195"/>
    <n v="175062"/>
    <x v="13"/>
    <s v=""/>
    <s v=""/>
    <n v="2"/>
    <n v="1"/>
    <n v="-1"/>
    <s v="Formation of rear lightwell in connection with basement excavation, single-storey side/rear extension and roof extension over part of two-storey back addition in conection with use of property as a single family dwellinghouse."/>
    <s v="PF"/>
    <s v="30/08/2012"/>
    <d v="2013-01-02T00:00:00"/>
    <x v="0"/>
    <s v="Nil"/>
    <s v=""/>
    <s v="BF"/>
    <x v="1"/>
    <s v="n/a"/>
    <x v="5"/>
    <n v="1.9E-2"/>
    <s v=""/>
    <x v="0"/>
    <m/>
    <x v="1"/>
    <s v="P"/>
    <m/>
    <n v="0"/>
    <n v="0"/>
    <n v="0"/>
    <n v="-1"/>
    <n v="0"/>
    <n v="-1"/>
    <n v="1"/>
    <n v="0"/>
    <n v="0"/>
    <n v="0"/>
    <n v="-1"/>
    <n v="0"/>
    <n v="-1"/>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2/4059"/>
    <s v=""/>
    <s v=""/>
    <s v=""/>
    <s v="210"/>
    <s v="Merton Road"/>
    <s v="SW18"/>
    <s v="5SW"/>
    <n v="525215"/>
    <n v="173947"/>
    <x v="3"/>
    <s v=""/>
    <s v=""/>
    <n v="1"/>
    <n v="1"/>
    <n v="0"/>
    <s v="Erection of first floor side extension, formation of rear first floor roof terrace and alterations to ground floor front elevation to include separate access and rear second floor window in connection with use of upper floors as a two-bedroom maisonette. "/>
    <s v="PF"/>
    <s v="28/08/2012"/>
    <d v="2012-11-22T00:00:00"/>
    <x v="0"/>
    <s v="Nil"/>
    <s v=""/>
    <s v="BF"/>
    <x v="4"/>
    <s v="n/a"/>
    <x v="8"/>
    <n v="1.0999999999999999E-2"/>
    <s v=""/>
    <x v="0"/>
    <m/>
    <x v="1"/>
    <s v="P"/>
    <m/>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9"/>
    <m/>
    <x v="0"/>
    <x v="0"/>
    <x v="0"/>
    <x v="0"/>
    <x v="0"/>
  </r>
  <r>
    <x v="2"/>
    <s v="2012/4193"/>
    <s v=""/>
    <s v=""/>
    <s v="Henderson Court"/>
    <s v="30-40"/>
    <s v="Henderson Road"/>
    <s v="SW18"/>
    <s v="3RR"/>
    <n v="527175"/>
    <n v="173907"/>
    <x v="16"/>
    <s v=""/>
    <s v=""/>
    <n v="6"/>
    <n v="3"/>
    <n v="-3"/>
    <s v="Demolition of three storey block of six flats and erection of three, two-storey semi-detached houses with accommodation at basement and roof levels."/>
    <s v="PF"/>
    <s v="10/09/2012"/>
    <d v="2013-02-13T00:00:00"/>
    <x v="0"/>
    <s v="Nil"/>
    <s v=""/>
    <s v="BF"/>
    <x v="0"/>
    <s v="n/a"/>
    <x v="1"/>
    <n v="7.9000000000000001E-2"/>
    <s v=""/>
    <x v="0"/>
    <m/>
    <x v="1"/>
    <s v="P"/>
    <m/>
    <n v="0"/>
    <n v="3"/>
    <n v="0"/>
    <n v="0"/>
    <n v="-6"/>
    <n v="0"/>
    <n v="0"/>
    <n v="3"/>
    <n v="0"/>
    <n v="0"/>
    <n v="0"/>
    <n v="-6"/>
    <n v="0"/>
    <n v="0"/>
    <n v="0"/>
    <n v="0"/>
    <n v="0"/>
    <n v="0"/>
    <n v="0"/>
    <n v="0"/>
    <n v="0"/>
    <n v="3"/>
    <n v="0"/>
    <n v="0"/>
    <n v="0"/>
    <n v="0"/>
    <n v="0"/>
    <n v="0"/>
    <n v="0"/>
    <n v="0"/>
    <s v="Assumption"/>
    <n v="0"/>
    <n v="0"/>
    <n v="-0.75"/>
    <n v="-0.75"/>
    <n v="-0.75"/>
    <n v="-0.75"/>
    <n v="0"/>
    <n v="0"/>
    <n v="0"/>
    <n v="0"/>
    <n v="0"/>
    <n v="0"/>
    <n v="0"/>
    <n v="0"/>
    <n v="0"/>
    <n v="0"/>
    <n v="0"/>
    <n v="0"/>
    <n v="0"/>
    <n v="0"/>
    <n v="0"/>
    <n v="0"/>
    <n v="-3"/>
    <n v="-3"/>
    <n v="-3"/>
    <n v="-3"/>
    <n v="4"/>
    <m/>
    <x v="0"/>
    <x v="0"/>
    <x v="0"/>
    <x v="0"/>
    <x v="0"/>
  </r>
  <r>
    <x v="2"/>
    <s v="2012/4281"/>
    <s v=""/>
    <s v=""/>
    <s v=""/>
    <s v="59"/>
    <s v="Loxley Road"/>
    <s v="SW18"/>
    <s v="3LL"/>
    <n v="526836"/>
    <n v="173324"/>
    <x v="16"/>
    <s v=""/>
    <s v=""/>
    <n v="2"/>
    <n v="1"/>
    <n v="-1"/>
    <s v="Use as a single dwelling."/>
    <s v="PF"/>
    <s v="16/10/2012"/>
    <d v="2012-12-05T00:00:00"/>
    <x v="0"/>
    <s v="Nil"/>
    <s v=""/>
    <s v="BF"/>
    <x v="1"/>
    <s v="n/a"/>
    <x v="5"/>
    <n v="2.8000000000000001E-2"/>
    <s v=""/>
    <x v="0"/>
    <m/>
    <x v="1"/>
    <s v="P"/>
    <m/>
    <n v="0"/>
    <n v="0"/>
    <n v="0"/>
    <n v="0"/>
    <n v="0"/>
    <n v="-2"/>
    <n v="0"/>
    <n v="1"/>
    <n v="0"/>
    <n v="0"/>
    <n v="0"/>
    <n v="0"/>
    <n v="-2"/>
    <n v="0"/>
    <n v="0"/>
    <n v="0"/>
    <n v="0"/>
    <n v="0"/>
    <n v="0"/>
    <n v="0"/>
    <n v="0"/>
    <n v="1"/>
    <n v="0"/>
    <n v="0"/>
    <n v="0"/>
    <n v="0"/>
    <n v="0"/>
    <n v="0"/>
    <n v="0"/>
    <n v="0"/>
    <s v="Assumption"/>
    <n v="0"/>
    <n v="0"/>
    <n v="-0.25"/>
    <n v="-0.25"/>
    <n v="-0.25"/>
    <n v="-0.25"/>
    <n v="0"/>
    <n v="0"/>
    <n v="0"/>
    <n v="0"/>
    <n v="0"/>
    <n v="0"/>
    <n v="0"/>
    <n v="0"/>
    <n v="0"/>
    <n v="0"/>
    <n v="0"/>
    <n v="0"/>
    <n v="0"/>
    <n v="0"/>
    <n v="0"/>
    <n v="0"/>
    <n v="-1"/>
    <n v="-1"/>
    <n v="-1"/>
    <n v="-1"/>
    <n v="9"/>
    <m/>
    <x v="0"/>
    <x v="0"/>
    <x v="0"/>
    <x v="0"/>
    <x v="0"/>
  </r>
  <r>
    <x v="2"/>
    <s v="2012/4323"/>
    <s v=""/>
    <s v=""/>
    <s v="land adjacent"/>
    <s v="17"/>
    <s v="Broadwater Road"/>
    <s v="SW17"/>
    <s v="0DS"/>
    <n v="527391"/>
    <n v="171805"/>
    <x v="10"/>
    <s v=""/>
    <s v=""/>
    <n v="0"/>
    <n v="2"/>
    <n v="2"/>
    <s v="Construction of 2, four-bedroom semi-detached houses with balconies to be located in the existing parking area at Broadwater Lofts."/>
    <s v="PF"/>
    <s v="06/09/2012"/>
    <d v="2013-12-10T00:00:00"/>
    <x v="0"/>
    <s v="Nil"/>
    <s v=""/>
    <s v="BF"/>
    <x v="0"/>
    <s v="n/a"/>
    <x v="1"/>
    <n v="1.7999999999999999E-2"/>
    <s v=""/>
    <x v="0"/>
    <m/>
    <x v="1"/>
    <s v="P"/>
    <m/>
    <n v="2"/>
    <n v="2"/>
    <n v="0"/>
    <n v="0"/>
    <n v="0"/>
    <n v="0"/>
    <n v="2"/>
    <n v="0"/>
    <n v="0"/>
    <n v="0"/>
    <n v="0"/>
    <n v="0"/>
    <n v="0"/>
    <n v="0"/>
    <n v="0"/>
    <n v="0"/>
    <n v="0"/>
    <n v="0"/>
    <n v="0"/>
    <n v="0"/>
    <n v="2"/>
    <n v="0"/>
    <n v="0"/>
    <n v="0"/>
    <n v="0"/>
    <n v="0"/>
    <n v="0"/>
    <n v="0"/>
    <n v="0"/>
    <n v="0"/>
    <s v="Assumption"/>
    <n v="0"/>
    <n v="0"/>
    <n v="0.5"/>
    <n v="0.5"/>
    <n v="0.5"/>
    <n v="0.5"/>
    <n v="0"/>
    <n v="0"/>
    <n v="0"/>
    <n v="0"/>
    <n v="0"/>
    <n v="0"/>
    <n v="0"/>
    <n v="0"/>
    <n v="0"/>
    <n v="0"/>
    <n v="0"/>
    <n v="0"/>
    <n v="0"/>
    <n v="0"/>
    <n v="0"/>
    <n v="0"/>
    <n v="2"/>
    <n v="2"/>
    <n v="2"/>
    <n v="2"/>
    <n v="4"/>
    <s v="Y"/>
    <x v="0"/>
    <x v="0"/>
    <x v="0"/>
    <x v="0"/>
    <x v="0"/>
  </r>
  <r>
    <x v="2"/>
    <s v="2012/4459"/>
    <s v=""/>
    <s v=""/>
    <s v=""/>
    <s v="1"/>
    <s v="Sefton Street"/>
    <s v="SW15"/>
    <s v="1NA"/>
    <n v="523258"/>
    <n v="175918"/>
    <x v="13"/>
    <s v=""/>
    <s v=""/>
    <n v="0"/>
    <n v="4"/>
    <n v="4"/>
    <s v="Demolition of existing garage and shed. Erection of three-storey building, plus basement level accommodation to provide four flats."/>
    <s v="PF"/>
    <s v="22/10/2012"/>
    <d v="2013-05-10T00:00:00"/>
    <x v="0"/>
    <s v="Nil"/>
    <s v=""/>
    <s v="BF"/>
    <x v="0"/>
    <s v="n/a"/>
    <x v="9"/>
    <n v="1.9E-2"/>
    <s v=""/>
    <x v="0"/>
    <m/>
    <x v="1"/>
    <s v="P"/>
    <m/>
    <n v="0"/>
    <n v="0"/>
    <n v="1"/>
    <n v="0"/>
    <n v="3"/>
    <n v="0"/>
    <n v="0"/>
    <n v="0"/>
    <n v="0"/>
    <n v="1"/>
    <n v="0"/>
    <n v="3"/>
    <n v="0"/>
    <n v="0"/>
    <n v="0"/>
    <n v="0"/>
    <n v="0"/>
    <n v="0"/>
    <n v="0"/>
    <n v="0"/>
    <n v="0"/>
    <n v="0"/>
    <n v="0"/>
    <n v="0"/>
    <n v="0"/>
    <n v="0"/>
    <n v="0"/>
    <n v="0"/>
    <n v="0"/>
    <n v="0"/>
    <s v="Assumption"/>
    <n v="0"/>
    <n v="0"/>
    <n v="1"/>
    <n v="1"/>
    <n v="1"/>
    <n v="1"/>
    <n v="0"/>
    <n v="0"/>
    <n v="0"/>
    <n v="0"/>
    <n v="0"/>
    <n v="0"/>
    <n v="0"/>
    <n v="0"/>
    <n v="0"/>
    <n v="0"/>
    <n v="0"/>
    <n v="0"/>
    <n v="0"/>
    <n v="0"/>
    <n v="0"/>
    <n v="0"/>
    <n v="4"/>
    <n v="4"/>
    <n v="4"/>
    <n v="4"/>
    <n v="4"/>
    <m/>
    <x v="0"/>
    <x v="0"/>
    <x v="0"/>
    <x v="0"/>
    <x v="0"/>
  </r>
  <r>
    <x v="2"/>
    <s v="2012/4506"/>
    <s v=""/>
    <s v=""/>
    <s v=""/>
    <s v="1"/>
    <s v="Westcote Road"/>
    <s v="SW16"/>
    <s v="6BN"/>
    <n v="529423"/>
    <n v="170939"/>
    <x v="4"/>
    <s v=""/>
    <s v=""/>
    <n v="2"/>
    <n v="2"/>
    <n v="0"/>
    <s v="Use of property as a flat at basement level and maisonette on upper floors."/>
    <s v="LDC"/>
    <s v="09/11/2012"/>
    <d v="2012-11-22T00:00:00"/>
    <x v="0"/>
    <s v="Nil"/>
    <s v=""/>
    <s v="BF"/>
    <x v="1"/>
    <s v="n/a"/>
    <x v="2"/>
    <n v="2.5000000000000001E-2"/>
    <s v=""/>
    <x v="0"/>
    <m/>
    <x v="1"/>
    <s v="P"/>
    <m/>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9"/>
    <m/>
    <x v="0"/>
    <x v="0"/>
    <x v="0"/>
    <x v="0"/>
    <x v="0"/>
  </r>
  <r>
    <x v="2"/>
    <s v="2012/4533"/>
    <s v=""/>
    <s v=""/>
    <s v=""/>
    <s v="204-206"/>
    <s v="Tooting High Street"/>
    <s v="SW17"/>
    <s v="0SG"/>
    <n v="527124"/>
    <n v="170974"/>
    <x v="10"/>
    <s v=""/>
    <s v=""/>
    <n v="1"/>
    <n v="1"/>
    <n v="0"/>
    <s v="Use of premises as a dwellinghouse."/>
    <s v="LDC"/>
    <s v="01/10/2012"/>
    <d v="2012-10-12T00:00:00"/>
    <x v="0"/>
    <s v="Nil"/>
    <s v=""/>
    <s v="BF"/>
    <x v="1"/>
    <s v="n/a"/>
    <x v="5"/>
    <m/>
    <s v=""/>
    <x v="0"/>
    <m/>
    <x v="1"/>
    <s v="P"/>
    <m/>
    <n v="0"/>
    <n v="0"/>
    <n v="0"/>
    <n v="-1"/>
    <n v="0"/>
    <n v="1"/>
    <n v="0"/>
    <n v="0"/>
    <n v="0"/>
    <n v="0"/>
    <n v="-1"/>
    <n v="0"/>
    <n v="0"/>
    <n v="0"/>
    <n v="0"/>
    <n v="0"/>
    <n v="0"/>
    <n v="0"/>
    <n v="0"/>
    <n v="1"/>
    <n v="0"/>
    <n v="0"/>
    <n v="0"/>
    <n v="0"/>
    <n v="0"/>
    <n v="0"/>
    <n v="0"/>
    <n v="0"/>
    <n v="0"/>
    <n v="0"/>
    <m/>
    <n v="0"/>
    <n v="0"/>
    <n v="0"/>
    <n v="0"/>
    <n v="0"/>
    <n v="0"/>
    <n v="0"/>
    <n v="0"/>
    <n v="0"/>
    <n v="0"/>
    <n v="0"/>
    <n v="0"/>
    <n v="0"/>
    <n v="0"/>
    <n v="0"/>
    <n v="0"/>
    <n v="0"/>
    <n v="0"/>
    <n v="0"/>
    <n v="0"/>
    <n v="0"/>
    <n v="0"/>
    <n v="0"/>
    <n v="0"/>
    <n v="0"/>
    <n v="0"/>
    <n v="9"/>
    <s v="Y"/>
    <x v="0"/>
    <x v="0"/>
    <x v="0"/>
    <x v="0"/>
    <x v="0"/>
  </r>
  <r>
    <x v="2"/>
    <s v="2012/4597"/>
    <s v=""/>
    <s v=""/>
    <s v="Rear of 845-847"/>
    <s v=""/>
    <s v="Garratt Lane"/>
    <s v="SW17"/>
    <s v="0PG"/>
    <n v="526472"/>
    <n v="172054"/>
    <x v="12"/>
    <s v=""/>
    <s v=""/>
    <n v="0"/>
    <n v="1"/>
    <n v="1"/>
    <s v="Alterations including installation of door and windows to ground floor side elevation fronting Bellew Street in connection with use of rear part of ground floor as a 2-bedroom flat."/>
    <s v="PF"/>
    <s v="05/10/2012"/>
    <d v="2012-11-30T00:00:00"/>
    <x v="0"/>
    <s v="Nil"/>
    <s v=""/>
    <s v="BF"/>
    <x v="2"/>
    <s v="n/a"/>
    <x v="8"/>
    <n v="0.01"/>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4742"/>
    <s v=""/>
    <s v=""/>
    <s v=""/>
    <s v="10"/>
    <s v="Cambalt Road"/>
    <s v="SW15"/>
    <s v="6EW"/>
    <n v="523713"/>
    <n v="174783"/>
    <x v="8"/>
    <s v=""/>
    <s v=""/>
    <n v="0"/>
    <n v="1"/>
    <n v="1"/>
    <s v="Conversion of existing basement void to provide a studio flat together with alterations including installation of new windows and door."/>
    <s v="PF"/>
    <s v="22/10/2012"/>
    <d v="2012-12-17T00:00:00"/>
    <x v="0"/>
    <s v="Nil"/>
    <s v=""/>
    <s v="BF"/>
    <x v="1"/>
    <s v="n/a"/>
    <x v="3"/>
    <n v="0.01"/>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4863"/>
    <s v=""/>
    <s v=""/>
    <s v=""/>
    <s v="138"/>
    <s v="West Hill"/>
    <s v="SW15"/>
    <s v="2UE"/>
    <n v="524335"/>
    <n v="174296"/>
    <x v="8"/>
    <s v=""/>
    <s v=""/>
    <n v="0"/>
    <n v="4"/>
    <n v="4"/>
    <s v="Alterations including erection of part single, part two-storey side/rear extension (east side); two-storey plus rooms in the roof rear extension and single storey rear/side extension (west side);  removal of existing garage and erection of single-storey f"/>
    <s v="PF"/>
    <s v="05/11/2012"/>
    <d v="2013-04-25T00:00:00"/>
    <x v="0"/>
    <s v="Nil"/>
    <s v=""/>
    <s v="BF"/>
    <x v="0"/>
    <s v="n/a"/>
    <x v="1"/>
    <n v="6.5000000000000002E-2"/>
    <s v=""/>
    <x v="0"/>
    <m/>
    <x v="1"/>
    <s v="P"/>
    <m/>
    <n v="0"/>
    <n v="0"/>
    <n v="2"/>
    <n v="1"/>
    <n v="1"/>
    <n v="0"/>
    <n v="0"/>
    <n v="0"/>
    <n v="0"/>
    <n v="2"/>
    <n v="1"/>
    <n v="1"/>
    <n v="0"/>
    <n v="0"/>
    <n v="0"/>
    <n v="0"/>
    <n v="0"/>
    <n v="0"/>
    <n v="0"/>
    <n v="0"/>
    <n v="0"/>
    <n v="0"/>
    <n v="0"/>
    <n v="0"/>
    <n v="0"/>
    <n v="0"/>
    <n v="0"/>
    <n v="0"/>
    <n v="0"/>
    <n v="0"/>
    <s v="Assumption"/>
    <n v="0"/>
    <n v="0"/>
    <n v="1"/>
    <n v="1"/>
    <n v="1"/>
    <n v="1"/>
    <n v="0"/>
    <n v="0"/>
    <n v="0"/>
    <n v="0"/>
    <n v="0"/>
    <n v="0"/>
    <n v="0"/>
    <n v="0"/>
    <n v="0"/>
    <n v="0"/>
    <n v="0"/>
    <n v="0"/>
    <n v="0"/>
    <n v="0"/>
    <n v="0"/>
    <n v="0"/>
    <n v="4"/>
    <n v="4"/>
    <n v="4"/>
    <n v="4"/>
    <n v="4"/>
    <m/>
    <x v="0"/>
    <x v="0"/>
    <x v="0"/>
    <x v="0"/>
    <x v="0"/>
  </r>
  <r>
    <x v="2"/>
    <s v="2012/5286"/>
    <s v=""/>
    <s v="Block D &amp; E"/>
    <s v="Ram Brewery, Capital Studios &amp; Duvall Works"/>
    <s v=""/>
    <s v="Ram Street/Armoury Way/Wandsworth High Street"/>
    <s v="SW18"/>
    <s v=""/>
    <n v="525666"/>
    <n v="174804"/>
    <x v="5"/>
    <s v=""/>
    <s v=""/>
    <n v="0"/>
    <n v="66"/>
    <n v="66"/>
    <s v="A mixed use development comprising alterations and change of use of retained former brewery buildings, demolition of non-Listed Buildings and the construction of new buildings 2-12 storeys in height and a tower of 36 storeys in height. Provision of 10114s"/>
    <s v="POLA"/>
    <s v="21/11/2012"/>
    <d v="2013-12-06T00:00:00"/>
    <x v="0"/>
    <s v="Nil"/>
    <s v=""/>
    <s v="BF"/>
    <x v="0"/>
    <s v="NB"/>
    <x v="0"/>
    <n v="0.17499999999999999"/>
    <s v=""/>
    <x v="0"/>
    <m/>
    <x v="0"/>
    <s v="HASO"/>
    <m/>
    <n v="6"/>
    <n v="66"/>
    <n v="0"/>
    <n v="36"/>
    <n v="12"/>
    <n v="18"/>
    <n v="0"/>
    <n v="0"/>
    <n v="0"/>
    <n v="0"/>
    <n v="36"/>
    <n v="12"/>
    <n v="18"/>
    <n v="0"/>
    <n v="0"/>
    <n v="0"/>
    <n v="0"/>
    <n v="0"/>
    <n v="0"/>
    <n v="0"/>
    <n v="0"/>
    <n v="0"/>
    <n v="0"/>
    <n v="0"/>
    <n v="0"/>
    <n v="0"/>
    <n v="0"/>
    <n v="0"/>
    <n v="0"/>
    <n v="0"/>
    <s v="Email/Telephone Survey"/>
    <n v="0"/>
    <n v="0"/>
    <n v="0"/>
    <n v="0"/>
    <n v="0"/>
    <n v="0"/>
    <n v="66"/>
    <n v="0"/>
    <n v="0"/>
    <n v="0"/>
    <n v="0"/>
    <n v="0"/>
    <n v="0"/>
    <n v="0"/>
    <n v="0"/>
    <n v="0"/>
    <n v="0"/>
    <n v="0"/>
    <n v="0"/>
    <n v="0"/>
    <n v="0"/>
    <n v="0"/>
    <n v="66"/>
    <n v="66"/>
    <n v="66"/>
    <n v="66"/>
    <n v="5"/>
    <m/>
    <x v="0"/>
    <x v="0"/>
    <x v="1"/>
    <x v="0"/>
    <x v="0"/>
  </r>
  <r>
    <x v="2"/>
    <s v="2012/5286"/>
    <s v=""/>
    <m/>
    <s v="Ram Brewery, Capital Studios &amp; Duvall Works"/>
    <s v=""/>
    <s v="Ram Street/Armoury Way/Wandsworth High Street"/>
    <s v="SW18"/>
    <s v=""/>
    <n v="525666"/>
    <n v="174804"/>
    <x v="5"/>
    <s v=""/>
    <s v=""/>
    <n v="0"/>
    <n v="595"/>
    <n v="595"/>
    <s v="A mixed use development comprising alterations and change of use of retained former brewery buildings, demolition of non-Listed Buildings and the construction of new buildings 2-12 storeys in height and a tower of 36 storeys in height. Provision of 10114s"/>
    <s v="POLA"/>
    <s v="21/11/2012"/>
    <d v="2013-12-06T00:00:00"/>
    <x v="0"/>
    <s v="Nil"/>
    <s v=""/>
    <s v="BF"/>
    <x v="0"/>
    <s v="NB"/>
    <x v="0"/>
    <n v="1.9179999999999999"/>
    <s v=""/>
    <x v="0"/>
    <m/>
    <x v="1"/>
    <s v="P"/>
    <m/>
    <n v="59"/>
    <n v="595"/>
    <n v="31"/>
    <n v="196"/>
    <n v="213"/>
    <n v="141"/>
    <n v="14"/>
    <n v="0"/>
    <n v="0"/>
    <n v="31"/>
    <n v="196"/>
    <n v="213"/>
    <n v="141"/>
    <n v="14"/>
    <n v="0"/>
    <n v="0"/>
    <n v="0"/>
    <n v="0"/>
    <n v="0"/>
    <n v="0"/>
    <n v="0"/>
    <n v="0"/>
    <n v="0"/>
    <n v="0"/>
    <n v="0"/>
    <n v="0"/>
    <n v="0"/>
    <n v="0"/>
    <n v="0"/>
    <n v="0"/>
    <s v="Email/Telephone Survey"/>
    <n v="0"/>
    <n v="0"/>
    <n v="0"/>
    <n v="338"/>
    <n v="0"/>
    <n v="0"/>
    <n v="257"/>
    <n v="0"/>
    <n v="0"/>
    <n v="0"/>
    <n v="0"/>
    <n v="0"/>
    <n v="0"/>
    <n v="0"/>
    <n v="0"/>
    <n v="0"/>
    <n v="0"/>
    <n v="0"/>
    <n v="0"/>
    <n v="0"/>
    <n v="0"/>
    <n v="0"/>
    <n v="595"/>
    <n v="595"/>
    <n v="595"/>
    <n v="595"/>
    <n v="5"/>
    <m/>
    <x v="0"/>
    <x v="0"/>
    <x v="1"/>
    <x v="0"/>
    <x v="0"/>
  </r>
  <r>
    <x v="2"/>
    <s v="2012/5322"/>
    <s v=""/>
    <s v=""/>
    <s v=""/>
    <s v="26"/>
    <s v="Woodborough Road"/>
    <s v="SW15"/>
    <s v="6PZ"/>
    <n v="522735"/>
    <n v="175024"/>
    <x v="11"/>
    <s v=""/>
    <s v=""/>
    <n v="1"/>
    <n v="1"/>
    <n v="0"/>
    <s v="Demolition of existing house and erection of replacement two-storey house plus accommodation at basement and roof levels. Formation of first floor rear terrace/balcony. Removal of Lawson Cypress and two Magnolia trees."/>
    <s v="PF"/>
    <s v="21/12/2012"/>
    <d v="2013-04-16T00:00:00"/>
    <x v="0"/>
    <s v="Nil"/>
    <s v=""/>
    <s v="BF"/>
    <x v="0"/>
    <s v="n/a"/>
    <x v="1"/>
    <n v="0.128"/>
    <s v=""/>
    <x v="0"/>
    <m/>
    <x v="1"/>
    <s v="P"/>
    <m/>
    <n v="0"/>
    <n v="1"/>
    <n v="0"/>
    <n v="0"/>
    <n v="0"/>
    <n v="-1"/>
    <n v="0"/>
    <n v="1"/>
    <n v="0"/>
    <n v="0"/>
    <n v="0"/>
    <n v="0"/>
    <n v="0"/>
    <n v="0"/>
    <n v="0"/>
    <n v="0"/>
    <n v="0"/>
    <n v="0"/>
    <n v="0"/>
    <n v="-1"/>
    <n v="0"/>
    <n v="1"/>
    <n v="0"/>
    <n v="0"/>
    <n v="0"/>
    <n v="0"/>
    <n v="0"/>
    <n v="0"/>
    <n v="0"/>
    <n v="0"/>
    <m/>
    <n v="0"/>
    <n v="0"/>
    <n v="0"/>
    <n v="0"/>
    <n v="0"/>
    <n v="0"/>
    <n v="0"/>
    <n v="0"/>
    <n v="0"/>
    <n v="0"/>
    <n v="0"/>
    <n v="0"/>
    <n v="0"/>
    <n v="0"/>
    <n v="0"/>
    <n v="0"/>
    <n v="0"/>
    <n v="0"/>
    <n v="0"/>
    <n v="0"/>
    <n v="0"/>
    <n v="0"/>
    <n v="0"/>
    <n v="0"/>
    <n v="0"/>
    <n v="0"/>
    <n v="4"/>
    <m/>
    <x v="0"/>
    <x v="0"/>
    <x v="0"/>
    <x v="0"/>
    <x v="0"/>
  </r>
  <r>
    <x v="2"/>
    <s v="2012/5470"/>
    <s v=""/>
    <s v=""/>
    <s v="Trade Tower, Plantation Wharf"/>
    <s v=""/>
    <s v="Coral Row"/>
    <s v="SW11"/>
    <s v="3UF"/>
    <n v="526455"/>
    <n v="175748"/>
    <x v="0"/>
    <s v=""/>
    <s v=""/>
    <n v="2"/>
    <n v="18"/>
    <n v="16"/>
    <s v="Erection of part five, part six additional floors to Trade Tower following removal of existing 12th and 13th floors. Alterations to entrance fronting Gartons Way including installation of structural framework to ground and first floors. Alterations and ex"/>
    <s v="PFLA"/>
    <s v="10/12/2012"/>
    <d v="2013-04-30T00:00:00"/>
    <x v="0"/>
    <s v="Nil"/>
    <s v=""/>
    <s v="BF"/>
    <x v="4"/>
    <s v="LRC"/>
    <x v="0"/>
    <n v="0.17599999999999999"/>
    <s v=""/>
    <x v="0"/>
    <m/>
    <x v="1"/>
    <s v="P"/>
    <m/>
    <n v="0"/>
    <n v="0"/>
    <n v="0"/>
    <n v="0"/>
    <n v="14"/>
    <n v="2"/>
    <n v="0"/>
    <n v="0"/>
    <n v="0"/>
    <n v="0"/>
    <n v="0"/>
    <n v="14"/>
    <n v="2"/>
    <n v="0"/>
    <n v="0"/>
    <n v="0"/>
    <n v="0"/>
    <n v="0"/>
    <n v="0"/>
    <n v="0"/>
    <n v="0"/>
    <n v="0"/>
    <n v="0"/>
    <n v="0"/>
    <n v="0"/>
    <n v="0"/>
    <n v="0"/>
    <n v="0"/>
    <n v="0"/>
    <n v="0"/>
    <s v="Assumption"/>
    <n v="0"/>
    <n v="0"/>
    <n v="4"/>
    <n v="4"/>
    <n v="4"/>
    <n v="4"/>
    <n v="0"/>
    <n v="0"/>
    <n v="0"/>
    <n v="0"/>
    <n v="0"/>
    <n v="0"/>
    <n v="0"/>
    <n v="0"/>
    <n v="0"/>
    <n v="0"/>
    <n v="0"/>
    <n v="0"/>
    <n v="0"/>
    <n v="0"/>
    <n v="0"/>
    <n v="0"/>
    <n v="16"/>
    <n v="16"/>
    <n v="16"/>
    <n v="16"/>
    <n v="9"/>
    <m/>
    <x v="0"/>
    <x v="0"/>
    <x v="0"/>
    <x v="0"/>
    <x v="0"/>
  </r>
  <r>
    <x v="2"/>
    <s v="2012/5488"/>
    <s v=""/>
    <s v=""/>
    <s v=""/>
    <s v="66-68"/>
    <s v="Orbel Street"/>
    <s v="SW11"/>
    <s v="3DP"/>
    <n v="527025"/>
    <n v="176570"/>
    <x v="0"/>
    <s v=""/>
    <s v=""/>
    <n v="2"/>
    <n v="1"/>
    <n v="-1"/>
    <s v="Conversion of two separate semi-detached dwellinghouses (nos.66 &amp; 68) into one dwellinghouse involving the entrance door to no. 68 being closed off and erection of a metal framed glass canopy over car port."/>
    <s v="PF"/>
    <s v="21/11/2012"/>
    <d v="2013-01-15T00:00:00"/>
    <x v="0"/>
    <s v="Nil"/>
    <s v=""/>
    <s v="BF"/>
    <x v="1"/>
    <s v="n/a"/>
    <x v="7"/>
    <n v="0.03"/>
    <s v=""/>
    <x v="0"/>
    <m/>
    <x v="1"/>
    <s v="P"/>
    <m/>
    <n v="0"/>
    <n v="0"/>
    <n v="0"/>
    <n v="0"/>
    <n v="-1"/>
    <n v="0"/>
    <n v="-1"/>
    <n v="1"/>
    <n v="0"/>
    <n v="0"/>
    <n v="0"/>
    <n v="0"/>
    <n v="0"/>
    <n v="0"/>
    <n v="0"/>
    <n v="0"/>
    <n v="0"/>
    <n v="0"/>
    <n v="-1"/>
    <n v="0"/>
    <n v="-1"/>
    <n v="1"/>
    <n v="0"/>
    <n v="0"/>
    <n v="0"/>
    <n v="0"/>
    <n v="0"/>
    <n v="0"/>
    <n v="0"/>
    <n v="0"/>
    <s v="Assumption"/>
    <n v="0"/>
    <n v="0"/>
    <n v="-0.25"/>
    <n v="-0.25"/>
    <n v="-0.25"/>
    <n v="-0.25"/>
    <n v="0"/>
    <n v="0"/>
    <n v="0"/>
    <n v="0"/>
    <n v="0"/>
    <n v="0"/>
    <n v="0"/>
    <n v="0"/>
    <n v="0"/>
    <n v="0"/>
    <n v="0"/>
    <n v="0"/>
    <n v="0"/>
    <n v="0"/>
    <n v="0"/>
    <n v="0"/>
    <n v="-1"/>
    <n v="-1"/>
    <n v="-1"/>
    <n v="-1"/>
    <n v="9"/>
    <m/>
    <x v="0"/>
    <x v="0"/>
    <x v="0"/>
    <x v="0"/>
    <x v="0"/>
  </r>
  <r>
    <x v="2"/>
    <s v="2012/5497"/>
    <s v=""/>
    <s v=""/>
    <s v=""/>
    <s v="137"/>
    <s v="Broomwood Road"/>
    <s v="SW11"/>
    <s v="6JU"/>
    <n v="528025"/>
    <n v="174475"/>
    <x v="9"/>
    <s v=""/>
    <s v=""/>
    <n v="1"/>
    <n v="2"/>
    <n v="1"/>
    <s v="Erection of single storey rear extension; excavation of additional floorspace at basement level with formation of lightwells to front and rear. Proposed alterations and extensions in connection with provision of a new two-bedroom flat within the basement "/>
    <s v="PF"/>
    <s v="28/12/2012"/>
    <d v="2013-02-22T00:00:00"/>
    <x v="0"/>
    <s v="Nil"/>
    <s v=""/>
    <s v="BF"/>
    <x v="3"/>
    <s v="n/a"/>
    <x v="3"/>
    <n v="2E-3"/>
    <s v=""/>
    <x v="0"/>
    <m/>
    <x v="1"/>
    <s v="P"/>
    <m/>
    <n v="0"/>
    <n v="0"/>
    <n v="0"/>
    <n v="0"/>
    <n v="2"/>
    <n v="-1"/>
    <n v="0"/>
    <n v="0"/>
    <n v="0"/>
    <n v="0"/>
    <n v="0"/>
    <n v="2"/>
    <n v="-1"/>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2/5498"/>
    <s v=""/>
    <s v=""/>
    <s v=""/>
    <s v="137-139"/>
    <s v="St Johns Hill"/>
    <s v="SW11"/>
    <s v="1TD"/>
    <n v="526829"/>
    <n v="175068"/>
    <x v="5"/>
    <s v=""/>
    <s v=""/>
    <n v="0"/>
    <n v="2"/>
    <n v="2"/>
    <s v="Erection of a first and second floor rear extension to form a two bedroom self contained flat and one bedroom flat with private amenity space to the rear."/>
    <s v="PF"/>
    <s v="30/11/2012"/>
    <d v="2013-03-01T00:00:00"/>
    <x v="0"/>
    <s v="Nil"/>
    <s v=""/>
    <s v="BF"/>
    <x v="0"/>
    <s v="n/a"/>
    <x v="1"/>
    <n v="1.4E-2"/>
    <s v=""/>
    <x v="0"/>
    <m/>
    <x v="1"/>
    <s v="P"/>
    <m/>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2/5699"/>
    <s v=""/>
    <s v=""/>
    <s v=""/>
    <s v="5"/>
    <s v="North Drive"/>
    <s v="SW16"/>
    <s v="1RN"/>
    <n v="529269"/>
    <n v="171759"/>
    <x v="4"/>
    <s v=""/>
    <s v=""/>
    <n v="0"/>
    <n v="2"/>
    <n v="2"/>
    <s v="Removal of existing external fire escape and erection of two-storey side extension and part single, part two-storey rear extension, including formation of first floor rear roof terrace. Proposed extensions and associated alterations in connection with pro"/>
    <s v="PF"/>
    <s v="07/12/2012"/>
    <d v="2013-03-20T00:00:00"/>
    <x v="0"/>
    <s v="Nil"/>
    <s v=""/>
    <s v="BF"/>
    <x v="3"/>
    <s v="n/a"/>
    <x v="1"/>
    <n v="7.8E-2"/>
    <s v=""/>
    <x v="0"/>
    <m/>
    <x v="1"/>
    <s v="P"/>
    <m/>
    <n v="0"/>
    <n v="0"/>
    <n v="0"/>
    <n v="0"/>
    <n v="1"/>
    <n v="1"/>
    <n v="0"/>
    <n v="0"/>
    <n v="0"/>
    <n v="0"/>
    <n v="0"/>
    <n v="1"/>
    <n v="0"/>
    <n v="0"/>
    <n v="0"/>
    <n v="0"/>
    <n v="0"/>
    <n v="0"/>
    <n v="0"/>
    <n v="0"/>
    <n v="0"/>
    <n v="0"/>
    <n v="0"/>
    <n v="0"/>
    <n v="0"/>
    <n v="0"/>
    <n v="1"/>
    <n v="0"/>
    <n v="0"/>
    <n v="0"/>
    <s v="Assumption"/>
    <n v="0"/>
    <n v="0"/>
    <n v="0.5"/>
    <n v="0.5"/>
    <n v="0.5"/>
    <n v="0.5"/>
    <n v="0"/>
    <n v="0"/>
    <n v="0"/>
    <n v="0"/>
    <n v="0"/>
    <n v="0"/>
    <n v="0"/>
    <n v="0"/>
    <n v="0"/>
    <n v="0"/>
    <n v="0"/>
    <n v="0"/>
    <n v="0"/>
    <n v="0"/>
    <n v="0"/>
    <n v="0"/>
    <n v="2"/>
    <n v="2"/>
    <n v="2"/>
    <n v="2"/>
    <n v="4"/>
    <m/>
    <x v="0"/>
    <x v="0"/>
    <x v="0"/>
    <x v="0"/>
    <x v="0"/>
  </r>
  <r>
    <x v="2"/>
    <s v="2012/5780"/>
    <s v=""/>
    <s v="Leeward house"/>
    <s v="Leeward, Windward &amp; Port Houses, Plantation Wharf"/>
    <s v=""/>
    <s v="Square Rigger Row"/>
    <s v="SW11"/>
    <s v=""/>
    <n v="526504"/>
    <n v="175775"/>
    <x v="0"/>
    <s v=""/>
    <s v=""/>
    <n v="0"/>
    <n v="4"/>
    <n v="4"/>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x v="0"/>
    <s v="Nil"/>
    <s v=""/>
    <s v="BF"/>
    <x v="3"/>
    <s v="n/a"/>
    <x v="6"/>
    <n v="6.6000000000000003E-2"/>
    <s v=""/>
    <x v="0"/>
    <m/>
    <x v="0"/>
    <s v="HASO"/>
    <m/>
    <n v="0"/>
    <n v="0"/>
    <n v="0"/>
    <n v="1"/>
    <n v="3"/>
    <n v="0"/>
    <n v="0"/>
    <n v="0"/>
    <n v="0"/>
    <n v="0"/>
    <n v="1"/>
    <n v="3"/>
    <n v="0"/>
    <n v="0"/>
    <n v="0"/>
    <n v="0"/>
    <n v="0"/>
    <n v="0"/>
    <n v="0"/>
    <n v="0"/>
    <n v="0"/>
    <n v="0"/>
    <n v="0"/>
    <n v="0"/>
    <n v="0"/>
    <n v="0"/>
    <n v="0"/>
    <n v="0"/>
    <n v="0"/>
    <n v="0"/>
    <s v="Assumption"/>
    <n v="0"/>
    <n v="0"/>
    <n v="1"/>
    <n v="1"/>
    <n v="1"/>
    <n v="1"/>
    <n v="0"/>
    <n v="0"/>
    <n v="0"/>
    <n v="0"/>
    <n v="0"/>
    <n v="0"/>
    <n v="0"/>
    <n v="0"/>
    <n v="0"/>
    <n v="0"/>
    <n v="0"/>
    <n v="0"/>
    <n v="0"/>
    <n v="0"/>
    <n v="0"/>
    <n v="0"/>
    <n v="4"/>
    <n v="4"/>
    <n v="4"/>
    <n v="4"/>
    <n v="4"/>
    <m/>
    <x v="0"/>
    <x v="0"/>
    <x v="0"/>
    <x v="0"/>
    <x v="0"/>
  </r>
  <r>
    <x v="2"/>
    <s v="2012/5780"/>
    <s v=""/>
    <s v="Leeward House"/>
    <s v="Leeward, Windward &amp; Port Houses, Plantation Wharf"/>
    <s v=""/>
    <s v="Square Rigger Row"/>
    <s v="SW11"/>
    <s v=""/>
    <n v="526504"/>
    <n v="175775"/>
    <x v="0"/>
    <s v=""/>
    <s v=""/>
    <n v="0"/>
    <n v="8"/>
    <n v="8"/>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x v="0"/>
    <s v="Nil"/>
    <s v=""/>
    <s v="BF"/>
    <x v="3"/>
    <s v="n/a"/>
    <x v="6"/>
    <n v="1.7999999999999999E-2"/>
    <s v=""/>
    <x v="0"/>
    <m/>
    <x v="2"/>
    <s v="HASR"/>
    <m/>
    <n v="0"/>
    <n v="0"/>
    <n v="0"/>
    <n v="6"/>
    <n v="2"/>
    <n v="0"/>
    <n v="0"/>
    <n v="0"/>
    <n v="0"/>
    <n v="0"/>
    <n v="6"/>
    <n v="2"/>
    <n v="0"/>
    <n v="0"/>
    <n v="0"/>
    <n v="0"/>
    <n v="0"/>
    <n v="0"/>
    <n v="0"/>
    <n v="0"/>
    <n v="0"/>
    <n v="0"/>
    <n v="0"/>
    <n v="0"/>
    <n v="0"/>
    <n v="0"/>
    <n v="0"/>
    <n v="0"/>
    <n v="0"/>
    <n v="0"/>
    <s v="Assumption"/>
    <n v="0"/>
    <n v="0"/>
    <n v="0"/>
    <n v="0"/>
    <n v="2.6666666666666665"/>
    <n v="2.6666666666666701"/>
    <n v="2.6666666666666665"/>
    <n v="0"/>
    <n v="0"/>
    <n v="0"/>
    <n v="0"/>
    <n v="0"/>
    <n v="0"/>
    <n v="0"/>
    <n v="0"/>
    <n v="0"/>
    <n v="0"/>
    <n v="0"/>
    <n v="0"/>
    <n v="0"/>
    <n v="0"/>
    <n v="0"/>
    <n v="8.0000000000000036"/>
    <n v="8.0000000000000036"/>
    <n v="8.0000000000000036"/>
    <n v="8.0000000000000036"/>
    <n v="5"/>
    <m/>
    <x v="0"/>
    <x v="0"/>
    <x v="0"/>
    <x v="0"/>
    <x v="0"/>
  </r>
  <r>
    <x v="2"/>
    <s v="2012/5780"/>
    <s v=""/>
    <s v="Windward House"/>
    <s v="Leeward, Windward &amp; Port Houses, Plantation Wharf"/>
    <s v=""/>
    <s v="Square Rigger Row"/>
    <s v="SW11"/>
    <s v=""/>
    <n v="526504"/>
    <n v="175775"/>
    <x v="0"/>
    <s v=""/>
    <s v=""/>
    <n v="0"/>
    <n v="13"/>
    <n v="13"/>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x v="0"/>
    <s v="Nil"/>
    <s v=""/>
    <s v="BF"/>
    <x v="3"/>
    <s v="n/a"/>
    <x v="6"/>
    <n v="4.8000000000000001E-2"/>
    <s v=""/>
    <x v="0"/>
    <m/>
    <x v="1"/>
    <s v="P"/>
    <m/>
    <n v="0"/>
    <n v="0"/>
    <n v="0"/>
    <n v="8"/>
    <n v="5"/>
    <n v="0"/>
    <n v="0"/>
    <n v="0"/>
    <n v="0"/>
    <n v="0"/>
    <n v="8"/>
    <n v="5"/>
    <n v="0"/>
    <n v="0"/>
    <n v="0"/>
    <n v="0"/>
    <n v="0"/>
    <n v="0"/>
    <n v="0"/>
    <n v="0"/>
    <n v="0"/>
    <n v="0"/>
    <n v="0"/>
    <n v="0"/>
    <n v="0"/>
    <n v="0"/>
    <n v="0"/>
    <n v="0"/>
    <n v="0"/>
    <n v="0"/>
    <s v="Assumption"/>
    <n v="0"/>
    <n v="0"/>
    <n v="0"/>
    <n v="0"/>
    <n v="4.333333333333333"/>
    <n v="4.333333333333333"/>
    <n v="4.333333333333333"/>
    <n v="0"/>
    <n v="0"/>
    <n v="0"/>
    <n v="0"/>
    <n v="0"/>
    <n v="0"/>
    <n v="0"/>
    <n v="0"/>
    <n v="0"/>
    <n v="0"/>
    <n v="0"/>
    <n v="0"/>
    <n v="0"/>
    <n v="0"/>
    <n v="0"/>
    <n v="13"/>
    <n v="13"/>
    <n v="13"/>
    <n v="13"/>
    <n v="5"/>
    <m/>
    <x v="0"/>
    <x v="0"/>
    <x v="0"/>
    <x v="0"/>
    <x v="0"/>
  </r>
  <r>
    <x v="2"/>
    <s v="2012/5810"/>
    <s v=""/>
    <s v=""/>
    <s v=""/>
    <s v="48"/>
    <s v="Trinity Road"/>
    <s v="SW17"/>
    <s v="7RE"/>
    <n v="527921"/>
    <n v="172463"/>
    <x v="7"/>
    <s v=""/>
    <s v=""/>
    <n v="0"/>
    <n v="1"/>
    <n v="1"/>
    <s v="Alterations including insertion of windows and part demolition of single-storey extension to provide a private amenity space, to facilitate change of use of part of ground floor from retail (use class A1) to provide a 1-bedroom flat (use class C3)."/>
    <s v="PF"/>
    <s v="14/12/2012"/>
    <d v="2013-02-08T00:00:00"/>
    <x v="0"/>
    <s v="Nil"/>
    <s v=""/>
    <s v="BF"/>
    <x v="2"/>
    <s v="n/a"/>
    <x v="8"/>
    <n v="6.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2/5847"/>
    <s v=""/>
    <s v=""/>
    <s v=""/>
    <s v="188b"/>
    <s v="Lavender Hill"/>
    <s v="SW11"/>
    <s v="1JR"/>
    <n v="527685"/>
    <n v="175546"/>
    <x v="6"/>
    <s v=""/>
    <s v=""/>
    <n v="1"/>
    <n v="2"/>
    <n v="1"/>
    <s v="Construction of a mansard style rear roof extension, a third floor rear extension, and alterations to existing extract flue, in association with the conversion of the existing second/third floor duplex into 1 x 1-bedroom (1-person) flat at second floor an"/>
    <s v="PF"/>
    <s v="27/06/2013"/>
    <d v="2013-11-11T00:00:00"/>
    <x v="0"/>
    <s v="Nil"/>
    <s v=""/>
    <s v="BF"/>
    <x v="1"/>
    <s v="n/a"/>
    <x v="3"/>
    <n v="1.0999999999999999E-2"/>
    <s v=""/>
    <x v="0"/>
    <m/>
    <x v="1"/>
    <s v="P"/>
    <m/>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9"/>
    <m/>
    <x v="4"/>
    <x v="0"/>
    <x v="0"/>
    <x v="0"/>
    <x v="0"/>
  </r>
  <r>
    <x v="2"/>
    <s v="2012/5899"/>
    <s v=""/>
    <s v=""/>
    <s v=""/>
    <s v="6"/>
    <s v="Beech Close"/>
    <s v="SW15"/>
    <s v="4HW"/>
    <n v="522196"/>
    <n v="174017"/>
    <x v="19"/>
    <s v=""/>
    <s v=""/>
    <n v="1"/>
    <n v="1"/>
    <n v="0"/>
    <s v="Demolition of existing dwelling. Erection of two-storey dwelling. Works to trees, including felling of one prunus along north-east boundary."/>
    <s v="PF"/>
    <s v="04/01/2013"/>
    <d v="2013-04-16T00:00:00"/>
    <x v="0"/>
    <s v="Nil"/>
    <s v=""/>
    <s v="BF"/>
    <x v="0"/>
    <s v="n/a"/>
    <x v="1"/>
    <n v="7.6999999999999999E-2"/>
    <s v=""/>
    <x v="0"/>
    <m/>
    <x v="1"/>
    <s v="P"/>
    <m/>
    <n v="0"/>
    <n v="1"/>
    <n v="0"/>
    <n v="0"/>
    <n v="0"/>
    <n v="-1"/>
    <n v="1"/>
    <n v="0"/>
    <n v="0"/>
    <n v="0"/>
    <n v="0"/>
    <n v="0"/>
    <n v="0"/>
    <n v="0"/>
    <n v="0"/>
    <n v="0"/>
    <n v="0"/>
    <n v="0"/>
    <n v="0"/>
    <n v="-1"/>
    <n v="1"/>
    <n v="0"/>
    <n v="0"/>
    <n v="0"/>
    <n v="0"/>
    <n v="0"/>
    <n v="0"/>
    <n v="0"/>
    <n v="0"/>
    <n v="0"/>
    <m/>
    <n v="0"/>
    <n v="0"/>
    <n v="0"/>
    <n v="0"/>
    <n v="0"/>
    <n v="0"/>
    <n v="0"/>
    <n v="0"/>
    <n v="0"/>
    <n v="0"/>
    <n v="0"/>
    <n v="0"/>
    <n v="0"/>
    <n v="0"/>
    <n v="0"/>
    <n v="0"/>
    <n v="0"/>
    <n v="0"/>
    <n v="0"/>
    <n v="0"/>
    <n v="0"/>
    <n v="0"/>
    <n v="0"/>
    <n v="0"/>
    <n v="0"/>
    <n v="0"/>
    <n v="4"/>
    <s v="Y"/>
    <x v="0"/>
    <x v="0"/>
    <x v="0"/>
    <x v="0"/>
    <x v="0"/>
  </r>
  <r>
    <x v="2"/>
    <s v="2012/5922"/>
    <s v=""/>
    <s v=""/>
    <s v=""/>
    <s v="137"/>
    <s v="Putney Bridge Road"/>
    <s v="SW15"/>
    <s v="2PA"/>
    <n v="524769"/>
    <n v="175151"/>
    <x v="13"/>
    <s v=""/>
    <s v=""/>
    <n v="0"/>
    <n v="1"/>
    <n v="1"/>
    <s v="Erection of a single-storey side / rear extension in connection with use of ground floor as a two bedroom flat, together with alterations to the ground floor front elevation."/>
    <s v="PF"/>
    <s v="10/10/2012"/>
    <d v="2013-04-03T00:00:00"/>
    <x v="0"/>
    <s v="Nil"/>
    <s v=""/>
    <s v="BF"/>
    <x v="3"/>
    <s v="n/a"/>
    <x v="8"/>
    <n v="1.2999999999999999E-2"/>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2/5930"/>
    <s v=""/>
    <s v=""/>
    <s v=""/>
    <s v="35"/>
    <s v="Khama Road"/>
    <s v="SW17"/>
    <s v="0EN"/>
    <n v="527166"/>
    <n v="171758"/>
    <x v="10"/>
    <s v=""/>
    <s v=""/>
    <n v="2"/>
    <n v="3"/>
    <n v="1"/>
    <s v="Use of property as three separate flats."/>
    <s v="LDC"/>
    <s v="12/02/2013"/>
    <d v="2013-02-12T00:00:00"/>
    <x v="0"/>
    <s v="Nil"/>
    <s v=""/>
    <s v="BF"/>
    <x v="1"/>
    <s v="n/a"/>
    <x v="3"/>
    <n v="1.4999999999999999E-2"/>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2/5942"/>
    <s v=""/>
    <s v=""/>
    <s v=""/>
    <s v="71"/>
    <s v="Hosack Road"/>
    <s v="SW17"/>
    <s v="7QW"/>
    <n v="528045"/>
    <n v="172866"/>
    <x v="7"/>
    <s v=""/>
    <s v=""/>
    <n v="1"/>
    <n v="2"/>
    <n v="1"/>
    <s v="Reconstruction of existing side and rear extensions and conversion of single dwelling house into two self-contained flats (1 x 2-bedroom and 1 x 3-bedroom)."/>
    <s v="PF"/>
    <s v="15/01/2013"/>
    <d v="2013-04-15T00:00:00"/>
    <x v="0"/>
    <s v="Nil"/>
    <s v=""/>
    <s v="BF"/>
    <x v="1"/>
    <s v="n/a"/>
    <x v="2"/>
    <n v="1.7999999999999999E-2"/>
    <s v=""/>
    <x v="0"/>
    <m/>
    <x v="1"/>
    <s v="P"/>
    <m/>
    <n v="0"/>
    <n v="0"/>
    <n v="0"/>
    <n v="0"/>
    <n v="1"/>
    <n v="0"/>
    <n v="0"/>
    <n v="0"/>
    <n v="0"/>
    <n v="0"/>
    <n v="0"/>
    <n v="1"/>
    <n v="1"/>
    <n v="0"/>
    <n v="0"/>
    <n v="0"/>
    <n v="0"/>
    <n v="0"/>
    <n v="0"/>
    <n v="-1"/>
    <n v="0"/>
    <n v="0"/>
    <n v="0"/>
    <n v="0"/>
    <n v="0"/>
    <n v="0"/>
    <n v="0"/>
    <n v="0"/>
    <n v="0"/>
    <n v="0"/>
    <s v="Assumption"/>
    <n v="0"/>
    <n v="0"/>
    <n v="0.25"/>
    <n v="0.25"/>
    <n v="0.25"/>
    <n v="0.25"/>
    <n v="0"/>
    <n v="0"/>
    <n v="0"/>
    <n v="0"/>
    <n v="0"/>
    <n v="0"/>
    <n v="0"/>
    <n v="0"/>
    <n v="0"/>
    <n v="0"/>
    <n v="0"/>
    <n v="0"/>
    <n v="0"/>
    <n v="0"/>
    <n v="0"/>
    <n v="0"/>
    <n v="1"/>
    <n v="1"/>
    <n v="1"/>
    <n v="1"/>
    <n v="9"/>
    <m/>
    <x v="0"/>
    <x v="0"/>
    <x v="0"/>
    <x v="0"/>
    <x v="0"/>
  </r>
  <r>
    <x v="2"/>
    <s v="2012/5999"/>
    <s v=""/>
    <s v=""/>
    <s v=""/>
    <s v="18"/>
    <s v="Sisters Avenue"/>
    <s v="SW11"/>
    <s v="5SQ"/>
    <n v="527922"/>
    <n v="175459"/>
    <x v="6"/>
    <s v=""/>
    <s v=""/>
    <n v="10"/>
    <n v="6"/>
    <n v="-4"/>
    <s v="Alterations including erection of three-storey side extension; single storey rear extension, and provision of bike stores to the front of the property. Works in connection with proposed use of the property as 6 flats."/>
    <s v="PF"/>
    <s v="10/01/2013"/>
    <d v="2013-04-15T00:00:00"/>
    <x v="0"/>
    <s v="Nil"/>
    <s v=""/>
    <s v="BF"/>
    <x v="1"/>
    <s v="n/a"/>
    <x v="7"/>
    <n v="2.1000000000000001E-2"/>
    <s v=""/>
    <x v="0"/>
    <m/>
    <x v="1"/>
    <s v="P"/>
    <m/>
    <n v="0"/>
    <n v="0"/>
    <n v="-7"/>
    <n v="3"/>
    <n v="2"/>
    <n v="-2"/>
    <n v="0"/>
    <n v="0"/>
    <n v="0"/>
    <n v="-7"/>
    <n v="3"/>
    <n v="2"/>
    <n v="-2"/>
    <n v="0"/>
    <n v="0"/>
    <n v="0"/>
    <n v="0"/>
    <n v="0"/>
    <n v="0"/>
    <n v="0"/>
    <n v="0"/>
    <n v="0"/>
    <n v="0"/>
    <n v="0"/>
    <n v="0"/>
    <n v="0"/>
    <n v="0"/>
    <n v="0"/>
    <n v="0"/>
    <n v="0"/>
    <s v="Email/Telephone Survey"/>
    <n v="0"/>
    <n v="0"/>
    <n v="0"/>
    <n v="0"/>
    <n v="0"/>
    <n v="0"/>
    <n v="-4"/>
    <n v="0"/>
    <n v="0"/>
    <n v="0"/>
    <n v="0"/>
    <n v="0"/>
    <n v="0"/>
    <n v="0"/>
    <n v="0"/>
    <n v="0"/>
    <n v="0"/>
    <n v="0"/>
    <n v="0"/>
    <n v="0"/>
    <n v="0"/>
    <n v="0"/>
    <n v="-4"/>
    <n v="-4"/>
    <n v="-4"/>
    <n v="-4"/>
    <n v="9"/>
    <m/>
    <x v="0"/>
    <x v="0"/>
    <x v="0"/>
    <x v="0"/>
    <x v="0"/>
  </r>
  <r>
    <x v="2"/>
    <s v="2012/6002"/>
    <s v=""/>
    <s v=""/>
    <s v=""/>
    <s v="107"/>
    <s v="West Hill Road"/>
    <s v="SW18"/>
    <s v="5HR"/>
    <n v="525172"/>
    <n v="174052"/>
    <x v="3"/>
    <s v=""/>
    <s v=""/>
    <n v="2"/>
    <n v="1"/>
    <n v="-1"/>
    <s v="Change of use from two flats to a single dwelling including the reinstatement of the front entrance door"/>
    <s v="PF"/>
    <s v="08/05/2013"/>
    <d v="2013-06-26T00:00:00"/>
    <x v="0"/>
    <s v="Nil"/>
    <s v=""/>
    <s v="BF"/>
    <x v="1"/>
    <s v="n/a"/>
    <x v="5"/>
    <n v="3.2000000000000001E-2"/>
    <s v=""/>
    <x v="0"/>
    <m/>
    <x v="1"/>
    <s v="P"/>
    <n v="0"/>
    <n v="0"/>
    <n v="0"/>
    <n v="0"/>
    <n v="0"/>
    <n v="0"/>
    <n v="-2"/>
    <n v="1"/>
    <n v="0"/>
    <n v="0"/>
    <n v="0"/>
    <n v="0"/>
    <n v="0"/>
    <n v="-2"/>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3/0017"/>
    <s v=""/>
    <s v=""/>
    <s v=""/>
    <s v="155"/>
    <s v="Burntwood Lane"/>
    <s v="SW17"/>
    <s v="0AJ"/>
    <n v="526461"/>
    <n v="172543"/>
    <x v="12"/>
    <s v=""/>
    <s v=""/>
    <n v="0"/>
    <n v="3"/>
    <n v="3"/>
    <s v="Alterations including erection of single-storey front, side, rear extensions to rear addition, alterations to front and side ground floor elevations and enclosure of front and side forecourt in connection with use as three flats."/>
    <s v="PF"/>
    <s v="04/01/2013"/>
    <d v="2013-05-10T00:00:00"/>
    <x v="0"/>
    <s v="Nil"/>
    <s v=""/>
    <s v="BF"/>
    <x v="3"/>
    <s v="n/a"/>
    <x v="3"/>
    <n v="3.4000000000000002E-2"/>
    <s v=""/>
    <x v="0"/>
    <m/>
    <x v="1"/>
    <s v="P"/>
    <m/>
    <n v="0"/>
    <n v="0"/>
    <n v="0"/>
    <n v="0"/>
    <n v="2"/>
    <n v="1"/>
    <n v="0"/>
    <n v="0"/>
    <n v="0"/>
    <n v="0"/>
    <n v="0"/>
    <n v="2"/>
    <n v="1"/>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3/0094"/>
    <s v=""/>
    <s v=""/>
    <s v=""/>
    <s v="114"/>
    <s v="Falcon Road"/>
    <s v="SW11"/>
    <s v=""/>
    <n v="527137"/>
    <n v="175948"/>
    <x v="18"/>
    <s v=""/>
    <s v=""/>
    <n v="0"/>
    <n v="1"/>
    <n v="1"/>
    <s v="Change of use of ground floor from office (class b1) to a residential unit (2 bedroom), including alterations to the front elevation at ground level."/>
    <s v="PF"/>
    <s v="12/02/2013"/>
    <d v="2013-06-20T00:00:00"/>
    <x v="0"/>
    <s v="Nil"/>
    <s v=""/>
    <s v="BF"/>
    <x v="2"/>
    <s v="n/a"/>
    <x v="6"/>
    <n v="2.4E-2"/>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0103"/>
    <s v=""/>
    <s v=""/>
    <s v=""/>
    <s v="64"/>
    <s v="Moyser Road"/>
    <s v="SW16"/>
    <s v="6SQ"/>
    <n v="528936"/>
    <n v="171059"/>
    <x v="4"/>
    <s v=""/>
    <s v=""/>
    <n v="0"/>
    <n v="1"/>
    <n v="1"/>
    <s v="Alterations to shopfront and existing ground floor cafe, including the enlargement of a basement; conversion of store in rear yard and erection of a single storey rear extension in connection with change of use to rear of property from cafe (classA3) to a"/>
    <s v="PF"/>
    <s v="04/01/2013"/>
    <d v="2013-03-20T00:00:00"/>
    <x v="0"/>
    <s v="Nil"/>
    <s v=""/>
    <s v="BF"/>
    <x v="2"/>
    <s v="n/a"/>
    <x v="9"/>
    <n v="2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0132"/>
    <s v=""/>
    <s v=""/>
    <s v=""/>
    <s v="2a &amp; 2b"/>
    <s v="Church Lane"/>
    <s v="SW17"/>
    <s v="9PP"/>
    <n v="527805"/>
    <n v="171141"/>
    <x v="1"/>
    <s v=""/>
    <s v=""/>
    <n v="0"/>
    <n v="1"/>
    <n v="1"/>
    <s v="Demolition and removal of existing cafe, and construction of a new two-storey building comprising a shop or financial and professional services unit (A1/A2) on part of the ground floor with a two-bedroom residential unit at ground and first floor, with gr"/>
    <s v="PF"/>
    <s v="25/02/2013"/>
    <d v="2013-07-18T00:00:00"/>
    <x v="0"/>
    <s v="Nil"/>
    <s v=""/>
    <s v="BF"/>
    <x v="0"/>
    <s v="n/a"/>
    <x v="8"/>
    <n v="7.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3/0208"/>
    <s v=""/>
    <s v=""/>
    <s v="R/O Southwest London Law Centres"/>
    <s v="101A"/>
    <s v="Tooting High Street"/>
    <s v="SW17"/>
    <s v="0SU"/>
    <n v="527367"/>
    <n v="171295"/>
    <x v="1"/>
    <s v=""/>
    <s v=""/>
    <n v="0"/>
    <n v="1"/>
    <n v="1"/>
    <s v="Change of use of B1 offices to provide a two-bedroom flat (use class C3) at first floor and a shop (use class A1) at part of ground floor, with installation of a new shopfront"/>
    <s v="PF"/>
    <s v="07/02/2013"/>
    <d v="2013-04-04T00:00:00"/>
    <x v="0"/>
    <s v="Nil"/>
    <s v=""/>
    <s v="BF"/>
    <x v="3"/>
    <s v="n/a"/>
    <x v="6"/>
    <n v="3.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3/0253"/>
    <s v=""/>
    <s v=""/>
    <s v=""/>
    <s v="270"/>
    <s v="Merton Road"/>
    <s v="SW18"/>
    <s v="5JN"/>
    <n v="525224"/>
    <n v="173628"/>
    <x v="3"/>
    <s v=""/>
    <s v=""/>
    <n v="0"/>
    <n v="1"/>
    <n v="1"/>
    <s v="Alterations including formation of a new mansard style roof in connection with change of use of existing garage to a 1 person studio flat."/>
    <s v="PF"/>
    <s v="21/01/2013"/>
    <d v="2013-03-11T00:00:00"/>
    <x v="0"/>
    <s v="Nil"/>
    <s v=""/>
    <s v="BF"/>
    <x v="2"/>
    <s v="n/a"/>
    <x v="9"/>
    <n v="0.01"/>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0447"/>
    <s v=""/>
    <s v=""/>
    <s v=""/>
    <s v="84"/>
    <s v="Clapham Common West Side"/>
    <s v="SW4"/>
    <s v="9AY"/>
    <n v="528150"/>
    <n v="174858"/>
    <x v="2"/>
    <s v=""/>
    <s v=""/>
    <n v="0"/>
    <n v="1"/>
    <n v="1"/>
    <s v="Alterations including erection of ground and first floor rear extensions; construction of second floor mansard roof extension to part of property (north side) with dormer windows to the front and rear; erection of garage extension with provision of new pi"/>
    <s v="PF"/>
    <s v="22/03/2013"/>
    <d v="2013-07-08T00:00:00"/>
    <x v="0"/>
    <s v="Nil"/>
    <s v=""/>
    <s v="BF"/>
    <x v="2"/>
    <s v="n/a"/>
    <x v="9"/>
    <n v="0.22900000000000001"/>
    <s v=""/>
    <x v="0"/>
    <m/>
    <x v="1"/>
    <s v="P"/>
    <m/>
    <n v="0"/>
    <n v="0"/>
    <n v="0"/>
    <n v="0"/>
    <n v="0"/>
    <n v="0"/>
    <n v="1"/>
    <n v="0"/>
    <n v="0"/>
    <n v="0"/>
    <n v="0"/>
    <n v="0"/>
    <n v="0"/>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3/0448"/>
    <s v=""/>
    <s v=""/>
    <s v="Rear of 32"/>
    <s v=""/>
    <s v="Brightwell Crescent"/>
    <s v="SW17"/>
    <s v="9AE"/>
    <n v="527588"/>
    <n v="171057"/>
    <x v="1"/>
    <s v=""/>
    <s v=""/>
    <n v="0"/>
    <n v="4"/>
    <n v="4"/>
    <s v="Alterations to existing building to the rear of 32 Brightwell Crescent including construction of roof terraces at first floor level, in connection with the use of the building as 4 flats (previously used as B1 use class) together with provision of secure "/>
    <s v="PF"/>
    <s v="28/01/2013"/>
    <d v="2013-07-18T00:00:00"/>
    <x v="0"/>
    <s v="Nil"/>
    <s v=""/>
    <s v="BF"/>
    <x v="2"/>
    <s v="n/a"/>
    <x v="6"/>
    <n v="3.5000000000000003E-2"/>
    <s v=""/>
    <x v="0"/>
    <m/>
    <x v="1"/>
    <s v="P"/>
    <m/>
    <n v="0"/>
    <n v="0"/>
    <n v="0"/>
    <n v="0"/>
    <n v="4"/>
    <n v="0"/>
    <n v="0"/>
    <n v="0"/>
    <n v="0"/>
    <n v="0"/>
    <n v="0"/>
    <n v="4"/>
    <n v="0"/>
    <n v="0"/>
    <n v="0"/>
    <n v="0"/>
    <n v="0"/>
    <n v="0"/>
    <n v="0"/>
    <n v="0"/>
    <n v="0"/>
    <n v="0"/>
    <n v="0"/>
    <n v="0"/>
    <n v="0"/>
    <n v="0"/>
    <n v="0"/>
    <n v="0"/>
    <n v="0"/>
    <n v="0"/>
    <s v="Assumption"/>
    <n v="0"/>
    <n v="0"/>
    <n v="1"/>
    <n v="1"/>
    <n v="1"/>
    <n v="1"/>
    <n v="0"/>
    <n v="0"/>
    <n v="0"/>
    <n v="0"/>
    <n v="0"/>
    <n v="0"/>
    <n v="0"/>
    <n v="0"/>
    <n v="0"/>
    <n v="0"/>
    <n v="0"/>
    <n v="0"/>
    <n v="0"/>
    <n v="0"/>
    <n v="0"/>
    <n v="0"/>
    <n v="4"/>
    <n v="4"/>
    <n v="4"/>
    <n v="4"/>
    <n v="9"/>
    <s v="Y"/>
    <x v="0"/>
    <x v="0"/>
    <x v="0"/>
    <x v="0"/>
    <x v="0"/>
  </r>
  <r>
    <x v="2"/>
    <s v="2013/0478"/>
    <s v=""/>
    <s v=""/>
    <s v="Passageway between"/>
    <s v="38-40"/>
    <s v="Northcote Road"/>
    <s v="SW11"/>
    <s v="4NZ"/>
    <n v="527461"/>
    <n v="174976"/>
    <x v="2"/>
    <s v=""/>
    <s v=""/>
    <n v="0"/>
    <n v="1"/>
    <n v="1"/>
    <s v="Alterations including construction of first floor extension beneath and to the rear of existing service passage between 38 and 40 Northcote Road to provide a new residential studio unit including mezzanine level; installation of folding gates to front of "/>
    <s v="PF"/>
    <s v="04/02/2013"/>
    <d v="2013-05-10T00:00:00"/>
    <x v="0"/>
    <s v="Nil"/>
    <s v=""/>
    <s v="BF"/>
    <x v="0"/>
    <s v="n/a"/>
    <x v="1"/>
    <n v="6.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4"/>
    <m/>
    <x v="4"/>
    <x v="0"/>
    <x v="0"/>
    <x v="0"/>
    <x v="0"/>
  </r>
  <r>
    <x v="2"/>
    <s v="2013/0652"/>
    <s v=""/>
    <s v=""/>
    <s v="206-208 &amp; 2A Stella Road"/>
    <s v=""/>
    <s v="Mitcham Road"/>
    <s v="SW17"/>
    <s v="9NN"/>
    <n v="527968"/>
    <n v="170921"/>
    <x v="1"/>
    <s v=""/>
    <s v=""/>
    <n v="0"/>
    <n v="9"/>
    <n v="9"/>
    <s v="Demolition of no. 206 Mitcham Road, and construction of a new four-storey building to provide 1 x 3-bed, 2 x 1-bed &amp; 4 x 2-bed flats  with roof terraces, and basement accommodation to provide office space; Construction of an additional storey of accommoda"/>
    <s v="PF"/>
    <s v="12/02/2013"/>
    <d v="2013-05-14T00:00:00"/>
    <x v="0"/>
    <s v="Nil"/>
    <s v=""/>
    <s v="BF"/>
    <x v="0"/>
    <s v="n/a"/>
    <x v="1"/>
    <n v="4.5999999999999999E-2"/>
    <s v=""/>
    <x v="0"/>
    <m/>
    <x v="1"/>
    <s v="P"/>
    <m/>
    <n v="0"/>
    <n v="0"/>
    <n v="0"/>
    <n v="4"/>
    <n v="4"/>
    <n v="1"/>
    <n v="0"/>
    <n v="0"/>
    <n v="0"/>
    <n v="0"/>
    <n v="4"/>
    <n v="4"/>
    <n v="1"/>
    <n v="0"/>
    <n v="0"/>
    <n v="0"/>
    <n v="0"/>
    <n v="0"/>
    <n v="0"/>
    <n v="0"/>
    <n v="0"/>
    <n v="0"/>
    <n v="0"/>
    <n v="0"/>
    <n v="0"/>
    <n v="0"/>
    <n v="0"/>
    <n v="0"/>
    <n v="0"/>
    <n v="0"/>
    <s v="Assumption"/>
    <n v="0"/>
    <n v="0"/>
    <n v="0"/>
    <n v="0"/>
    <n v="3"/>
    <n v="3"/>
    <n v="3"/>
    <n v="0"/>
    <n v="0"/>
    <n v="0"/>
    <n v="0"/>
    <n v="0"/>
    <n v="0"/>
    <n v="0"/>
    <n v="0"/>
    <n v="0"/>
    <n v="0"/>
    <n v="0"/>
    <n v="0"/>
    <n v="0"/>
    <n v="0"/>
    <n v="0"/>
    <n v="9"/>
    <n v="9"/>
    <n v="9"/>
    <n v="9"/>
    <n v="5"/>
    <s v="Y"/>
    <x v="0"/>
    <x v="0"/>
    <x v="0"/>
    <x v="0"/>
    <x v="0"/>
  </r>
  <r>
    <x v="2"/>
    <s v="2013/0707"/>
    <s v=""/>
    <s v=""/>
    <s v="King Georges Sports Centre"/>
    <s v=""/>
    <s v="Burr Road"/>
    <s v="SW18"/>
    <s v="4SQ"/>
    <n v="525568"/>
    <n v="173572"/>
    <x v="3"/>
    <s v=""/>
    <s v=""/>
    <n v="1"/>
    <n v="1"/>
    <n v="0"/>
    <s v="Change of use from a managers flat to a single family dwelling."/>
    <s v="PF"/>
    <s v="14/02/2013"/>
    <d v="2013-05-10T00:00:00"/>
    <x v="0"/>
    <s v="Nil"/>
    <s v=""/>
    <s v="BF"/>
    <x v="2"/>
    <s v="n/a"/>
    <x v="9"/>
    <n v="5.0000000000000001E-3"/>
    <s v=""/>
    <x v="0"/>
    <m/>
    <x v="1"/>
    <s v="P"/>
    <m/>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9"/>
    <m/>
    <x v="0"/>
    <x v="0"/>
    <x v="0"/>
    <x v="0"/>
    <x v="1"/>
  </r>
  <r>
    <x v="2"/>
    <s v="2013/0755"/>
    <s v=""/>
    <s v=""/>
    <s v="Tailors Court"/>
    <s v="2"/>
    <s v="North Drive"/>
    <s v="SW16"/>
    <s v="1RJ"/>
    <n v="529350"/>
    <n v="171755"/>
    <x v="4"/>
    <s v=""/>
    <s v=""/>
    <n v="0"/>
    <n v="1"/>
    <n v="1"/>
    <s v="Conversion of an unused assisted bathroom and ancillary rooms into a self contained one bedroom flat within a sheltered housing scheme."/>
    <s v="PF"/>
    <s v="12/02/2013"/>
    <d v="2013-04-30T00:00:00"/>
    <x v="0"/>
    <s v="Nil"/>
    <s v=""/>
    <s v="BF"/>
    <x v="1"/>
    <s v="n/a"/>
    <x v="11"/>
    <n v="3.3000000000000002E-2"/>
    <s v=""/>
    <x v="0"/>
    <m/>
    <x v="2"/>
    <s v="HASR"/>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0769"/>
    <s v=""/>
    <s v=""/>
    <s v=""/>
    <s v="26"/>
    <s v="Heslop Road"/>
    <s v="SW12"/>
    <s v="8EG"/>
    <n v="527944"/>
    <n v="173153"/>
    <x v="7"/>
    <s v=""/>
    <s v=""/>
    <n v="1"/>
    <n v="1"/>
    <n v="0"/>
    <s v="Demolition of existing dwelling. Erection of three-storey dwelling with basement."/>
    <s v="PF"/>
    <s v="19/02/2013"/>
    <d v="2013-05-14T00:00:00"/>
    <x v="0"/>
    <s v="Nil"/>
    <s v=""/>
    <s v="BF"/>
    <x v="0"/>
    <s v="n/a"/>
    <x v="1"/>
    <n v="2.1000000000000001E-2"/>
    <s v=""/>
    <x v="0"/>
    <m/>
    <x v="1"/>
    <s v="P"/>
    <m/>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4"/>
    <m/>
    <x v="0"/>
    <x v="0"/>
    <x v="0"/>
    <x v="0"/>
    <x v="0"/>
  </r>
  <r>
    <x v="2"/>
    <s v="2013/0788"/>
    <s v=""/>
    <s v=""/>
    <s v=""/>
    <s v="134/134a"/>
    <s v="Battersea High Street"/>
    <s v="SW11"/>
    <s v="3JR"/>
    <n v="527007"/>
    <n v="176205"/>
    <x v="0"/>
    <s v=""/>
    <s v=""/>
    <n v="1"/>
    <n v="5"/>
    <n v="4"/>
    <s v="Change of use of vacant workshop and existing single dwellinghouse behind into five self-contained flats comprising alterations to all elevations which include first floor extension over full length of existing single-storey front annex, two rear first-fl"/>
    <s v="PF"/>
    <s v="05/03/2013"/>
    <d v="2013-06-13T00:00:00"/>
    <x v="0"/>
    <s v="Nil"/>
    <s v=""/>
    <s v="BF"/>
    <x v="3"/>
    <s v="n/a"/>
    <x v="2"/>
    <n v="3.5999999999999997E-2"/>
    <s v=""/>
    <x v="0"/>
    <m/>
    <x v="1"/>
    <s v="P"/>
    <m/>
    <n v="0"/>
    <n v="0"/>
    <n v="1"/>
    <n v="1"/>
    <n v="2"/>
    <n v="0"/>
    <n v="0"/>
    <n v="0"/>
    <n v="0"/>
    <n v="1"/>
    <n v="1"/>
    <n v="2"/>
    <n v="1"/>
    <n v="0"/>
    <n v="0"/>
    <n v="0"/>
    <n v="0"/>
    <n v="0"/>
    <n v="0"/>
    <n v="-1"/>
    <n v="0"/>
    <n v="0"/>
    <n v="0"/>
    <n v="0"/>
    <n v="0"/>
    <n v="0"/>
    <n v="0"/>
    <n v="0"/>
    <n v="0"/>
    <n v="0"/>
    <s v="Assumption"/>
    <n v="0"/>
    <n v="0"/>
    <n v="1"/>
    <n v="1"/>
    <n v="1"/>
    <n v="1"/>
    <n v="0"/>
    <n v="0"/>
    <n v="0"/>
    <n v="0"/>
    <n v="0"/>
    <n v="0"/>
    <n v="0"/>
    <n v="0"/>
    <n v="0"/>
    <n v="0"/>
    <n v="0"/>
    <n v="0"/>
    <n v="0"/>
    <n v="0"/>
    <n v="0"/>
    <n v="0"/>
    <n v="4"/>
    <n v="4"/>
    <n v="4"/>
    <n v="4"/>
    <n v="4"/>
    <m/>
    <x v="0"/>
    <x v="0"/>
    <x v="0"/>
    <x v="0"/>
    <x v="0"/>
  </r>
  <r>
    <x v="2"/>
    <s v="2013/0850"/>
    <s v=""/>
    <s v=""/>
    <s v="Land south of 75"/>
    <s v="75"/>
    <s v="Alston Road"/>
    <s v="SW17"/>
    <s v="0TR"/>
    <n v="526770"/>
    <n v="171464"/>
    <x v="10"/>
    <s v=""/>
    <s v=""/>
    <n v="0"/>
    <n v="1"/>
    <n v="1"/>
    <s v="Demolition of existing garages and erection of a part single / part two-storey dwelling."/>
    <s v="PF"/>
    <s v="27/02/2013"/>
    <d v="2013-06-13T00:00:00"/>
    <x v="0"/>
    <s v="Nil"/>
    <s v=""/>
    <s v="BF"/>
    <x v="0"/>
    <s v="n/a"/>
    <x v="1"/>
    <n v="1.4999999999999999E-2"/>
    <s v=""/>
    <x v="0"/>
    <m/>
    <x v="1"/>
    <s v="P"/>
    <m/>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s v="Y"/>
    <x v="0"/>
    <x v="0"/>
    <x v="0"/>
    <x v="0"/>
    <x v="0"/>
  </r>
  <r>
    <x v="2"/>
    <s v="2013/0865"/>
    <s v=""/>
    <s v=""/>
    <s v=""/>
    <s v="5"/>
    <s v="Laitwood Road"/>
    <s v="SW12"/>
    <s v="9QN"/>
    <n v="528703"/>
    <n v="173473"/>
    <x v="9"/>
    <s v=""/>
    <s v=""/>
    <n v="1"/>
    <n v="3"/>
    <n v="2"/>
    <s v="Conversion of house into 3 flats and construction of a single-storey rear extension"/>
    <s v="PF"/>
    <s v="20/02/2013"/>
    <d v="2013-04-17T00:00:00"/>
    <x v="0"/>
    <s v="Nil"/>
    <s v=""/>
    <s v="BF"/>
    <x v="1"/>
    <s v="n/a"/>
    <x v="2"/>
    <n v="3.6999999999999998E-2"/>
    <s v=""/>
    <x v="0"/>
    <m/>
    <x v="1"/>
    <s v="P"/>
    <m/>
    <n v="0"/>
    <n v="0"/>
    <n v="0"/>
    <n v="1"/>
    <n v="1"/>
    <n v="1"/>
    <n v="-1"/>
    <n v="0"/>
    <n v="0"/>
    <n v="0"/>
    <n v="1"/>
    <n v="1"/>
    <n v="1"/>
    <n v="0"/>
    <n v="0"/>
    <n v="0"/>
    <n v="0"/>
    <n v="0"/>
    <n v="0"/>
    <n v="0"/>
    <n v="-1"/>
    <n v="0"/>
    <n v="0"/>
    <n v="0"/>
    <n v="0"/>
    <n v="0"/>
    <n v="0"/>
    <n v="0"/>
    <n v="0"/>
    <n v="0"/>
    <s v="Assumption"/>
    <n v="0"/>
    <n v="0"/>
    <n v="0.5"/>
    <n v="0.5"/>
    <n v="0.5"/>
    <n v="0.5"/>
    <n v="0"/>
    <n v="0"/>
    <n v="0"/>
    <n v="0"/>
    <n v="0"/>
    <n v="0"/>
    <n v="0"/>
    <n v="0"/>
    <n v="0"/>
    <n v="0"/>
    <n v="0"/>
    <n v="0"/>
    <n v="0"/>
    <n v="0"/>
    <n v="0"/>
    <n v="0"/>
    <n v="2"/>
    <n v="2"/>
    <n v="2"/>
    <n v="2"/>
    <n v="9"/>
    <m/>
    <x v="0"/>
    <x v="0"/>
    <x v="0"/>
    <x v="0"/>
    <x v="0"/>
  </r>
  <r>
    <x v="2"/>
    <s v="2013/0911"/>
    <s v=""/>
    <s v=""/>
    <s v=""/>
    <s v="219"/>
    <s v="Latchmere Road"/>
    <s v="SW11"/>
    <s v="2LA"/>
    <n v="527800"/>
    <n v="175581"/>
    <x v="6"/>
    <s v=""/>
    <s v=""/>
    <n v="1"/>
    <n v="2"/>
    <n v="1"/>
    <s v="Conversion of existing flat into two self-contained flats over ground and basement level."/>
    <s v="PF"/>
    <s v="04/03/2013"/>
    <d v="2013-06-20T00:00:00"/>
    <x v="0"/>
    <s v="Nil"/>
    <s v=""/>
    <s v="BF"/>
    <x v="1"/>
    <s v="n/a"/>
    <x v="3"/>
    <n v="1.7999999999999999E-2"/>
    <s v=""/>
    <x v="0"/>
    <m/>
    <x v="1"/>
    <s v="P"/>
    <m/>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1068"/>
    <s v=""/>
    <s v=""/>
    <s v=""/>
    <s v="79-85"/>
    <s v="Putney High Street"/>
    <s v="SW15"/>
    <s v="1RB"/>
    <n v="524067"/>
    <n v="175351"/>
    <x v="13"/>
    <s v=""/>
    <s v=""/>
    <n v="7"/>
    <n v="12"/>
    <n v="5"/>
    <s v="Erection of rear extension at first, second and third floor levels together with alterations including formation of new roofs, first floor acoustic enclosure at rear, roof terraces and formation of refuse store at rear in connection with conversion of upp"/>
    <s v="PF"/>
    <s v="14/03/2013"/>
    <d v="2013-05-10T00:00:00"/>
    <x v="0"/>
    <s v="Nil"/>
    <s v=""/>
    <s v="BF"/>
    <x v="3"/>
    <s v="NB"/>
    <x v="0"/>
    <n v="1.0999999999999999E-2"/>
    <s v=""/>
    <x v="0"/>
    <m/>
    <x v="1"/>
    <s v="P"/>
    <m/>
    <n v="0"/>
    <n v="0"/>
    <n v="0"/>
    <n v="5"/>
    <n v="2"/>
    <n v="-1"/>
    <n v="-1"/>
    <n v="0"/>
    <n v="0"/>
    <n v="0"/>
    <n v="5"/>
    <n v="2"/>
    <n v="-1"/>
    <n v="-1"/>
    <n v="0"/>
    <n v="0"/>
    <n v="0"/>
    <n v="0"/>
    <n v="0"/>
    <n v="0"/>
    <n v="0"/>
    <n v="0"/>
    <n v="0"/>
    <n v="0"/>
    <n v="0"/>
    <n v="0"/>
    <n v="0"/>
    <n v="0"/>
    <n v="0"/>
    <n v="0"/>
    <s v="Assumption"/>
    <n v="0"/>
    <n v="0"/>
    <n v="1.25"/>
    <n v="1.25"/>
    <n v="1.25"/>
    <n v="1.25"/>
    <n v="0"/>
    <n v="0"/>
    <n v="0"/>
    <n v="0"/>
    <n v="0"/>
    <n v="0"/>
    <n v="0"/>
    <n v="0"/>
    <n v="0"/>
    <n v="0"/>
    <n v="0"/>
    <n v="0"/>
    <n v="0"/>
    <n v="0"/>
    <n v="0"/>
    <n v="0"/>
    <n v="5"/>
    <n v="5"/>
    <n v="5"/>
    <n v="5"/>
    <n v="4"/>
    <m/>
    <x v="2"/>
    <x v="0"/>
    <x v="0"/>
    <x v="0"/>
    <x v="0"/>
  </r>
  <r>
    <x v="2"/>
    <s v="2013/1073"/>
    <s v=""/>
    <s v=""/>
    <s v=""/>
    <s v="166"/>
    <s v="Trinity Road"/>
    <s v="SW17"/>
    <s v="7HT"/>
    <n v="527571"/>
    <n v="173034"/>
    <x v="7"/>
    <s v=""/>
    <s v=""/>
    <n v="2"/>
    <n v="3"/>
    <n v="1"/>
    <s v="Formation of one residential unit on the lower ground and raised ground floor levels, creation of two self contained flats on the first, and, second and third floors respectively. Alterations to form gable from a hipped roof, construction of a rear roof e"/>
    <s v="PF"/>
    <s v="07/03/2013"/>
    <d v="2013-10-11T00:00:00"/>
    <x v="0"/>
    <s v="Nil"/>
    <s v=""/>
    <s v="BF"/>
    <x v="1"/>
    <s v="n/a"/>
    <x v="3"/>
    <n v="1.6E-2"/>
    <s v=""/>
    <x v="0"/>
    <m/>
    <x v="1"/>
    <s v="P"/>
    <m/>
    <n v="0"/>
    <n v="0"/>
    <n v="0"/>
    <n v="0"/>
    <n v="1"/>
    <n v="1"/>
    <n v="-1"/>
    <n v="0"/>
    <n v="0"/>
    <n v="0"/>
    <n v="0"/>
    <n v="1"/>
    <n v="1"/>
    <n v="-1"/>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1221"/>
    <s v=""/>
    <s v=""/>
    <s v="Garden Flat"/>
    <s v="127"/>
    <s v="Trinity Road"/>
    <s v="SW17"/>
    <s v="7HJ"/>
    <n v="527727"/>
    <n v="172703"/>
    <x v="7"/>
    <s v=""/>
    <s v=""/>
    <n v="0"/>
    <n v="2"/>
    <n v="2"/>
    <s v="Use of the basement floor and rear bungalow as two separate residential units (Class C3)"/>
    <s v="PF"/>
    <s v="15/03/2013"/>
    <d v="2013-05-10T00:00:00"/>
    <x v="0"/>
    <s v="Nil"/>
    <s v=""/>
    <s v="BF"/>
    <x v="1"/>
    <s v="n/a"/>
    <x v="3"/>
    <n v="8.9999999999999993E-3"/>
    <s v=""/>
    <x v="0"/>
    <m/>
    <x v="1"/>
    <s v="P"/>
    <m/>
    <n v="0"/>
    <n v="0"/>
    <n v="1"/>
    <n v="1"/>
    <n v="0"/>
    <n v="0"/>
    <n v="0"/>
    <n v="0"/>
    <n v="0"/>
    <n v="1"/>
    <n v="1"/>
    <n v="0"/>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3/1236"/>
    <s v=""/>
    <s v=""/>
    <s v=""/>
    <s v="26-28"/>
    <s v="Fernlea Road"/>
    <s v="SW12"/>
    <s v="9RN"/>
    <n v="528800"/>
    <n v="173127"/>
    <x v="9"/>
    <s v=""/>
    <s v=""/>
    <n v="0"/>
    <n v="2"/>
    <n v="2"/>
    <s v="Excavation under front garden and formation of lightwells at front and rear, in connection with the creation of 2 x 1 bedroom flats at basement level. New railings to rear garden. Provision of cycle storage at front of building."/>
    <s v="PF"/>
    <s v="25/04/2013"/>
    <d v="2013-06-19T00:00:00"/>
    <x v="0"/>
    <s v="Nil"/>
    <s v=""/>
    <s v="BF"/>
    <x v="0"/>
    <s v="n/a"/>
    <x v="1"/>
    <n v="5.0000000000000001E-3"/>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3/1282"/>
    <s v=""/>
    <s v=""/>
    <s v="Greenview Court"/>
    <s v=""/>
    <s v="Baskerville Road"/>
    <s v="SW18"/>
    <s v="3RP"/>
    <n v="527203"/>
    <n v="173937"/>
    <x v="16"/>
    <s v=""/>
    <s v=""/>
    <n v="6"/>
    <n v="3"/>
    <n v="-3"/>
    <s v="Demolition of block of six flats. Erection of three, three-storey plus basement houses with first and second floor roof terraces."/>
    <s v="PF"/>
    <s v="30/04/2013"/>
    <d v="2013-07-03T00:00:00"/>
    <x v="0"/>
    <s v="Nil"/>
    <s v=""/>
    <s v="BF"/>
    <x v="0"/>
    <s v="n/a"/>
    <x v="1"/>
    <n v="1.4999999999999999E-2"/>
    <s v=""/>
    <x v="0"/>
    <m/>
    <x v="1"/>
    <s v="P"/>
    <n v="0"/>
    <n v="0"/>
    <n v="0"/>
    <n v="0"/>
    <n v="-1"/>
    <n v="-5"/>
    <n v="0"/>
    <n v="0"/>
    <n v="3"/>
    <n v="0"/>
    <n v="0"/>
    <n v="-1"/>
    <n v="-5"/>
    <n v="0"/>
    <n v="0"/>
    <n v="0"/>
    <n v="0"/>
    <n v="0"/>
    <n v="0"/>
    <n v="0"/>
    <n v="0"/>
    <n v="0"/>
    <n v="3"/>
    <n v="0"/>
    <n v="0"/>
    <n v="0"/>
    <n v="0"/>
    <n v="0"/>
    <n v="0"/>
    <n v="0"/>
    <n v="0"/>
    <s v="Assumption"/>
    <n v="0"/>
    <n v="0"/>
    <n v="-0.75"/>
    <n v="-0.75"/>
    <n v="-0.75"/>
    <n v="-0.75"/>
    <n v="0"/>
    <n v="0"/>
    <n v="0"/>
    <n v="0"/>
    <n v="0"/>
    <n v="0"/>
    <n v="0"/>
    <n v="0"/>
    <n v="0"/>
    <n v="0"/>
    <n v="0"/>
    <n v="0"/>
    <n v="0"/>
    <n v="0"/>
    <n v="0"/>
    <n v="0"/>
    <n v="-3"/>
    <n v="-3"/>
    <n v="-3"/>
    <n v="-3"/>
    <n v="4"/>
    <m/>
    <x v="0"/>
    <x v="0"/>
    <x v="0"/>
    <x v="0"/>
    <x v="0"/>
  </r>
  <r>
    <x v="2"/>
    <s v="2013/1313"/>
    <s v=""/>
    <s v=""/>
    <s v=""/>
    <s v="28"/>
    <s v="Thessaly Road"/>
    <s v="SW8"/>
    <s v="4HR"/>
    <n v="529554"/>
    <n v="176699"/>
    <x v="17"/>
    <s v=""/>
    <s v=""/>
    <n v="0"/>
    <n v="16"/>
    <n v="16"/>
    <s v="Demolition of existing public house and removal of lay-by and construction of a part four, part five, part six storey building, plus basement, comprising 16 residential units each with private balconies/terraces and a communal roof terrace at 5th floor le"/>
    <s v="PFLA"/>
    <s v="21/03/2013"/>
    <d v="2013-10-08T00:00:00"/>
    <x v="0"/>
    <s v="Nil"/>
    <s v=""/>
    <s v="BF"/>
    <x v="0"/>
    <s v="NB"/>
    <x v="0"/>
    <n v="2.1000000000000001E-2"/>
    <s v=""/>
    <x v="0"/>
    <m/>
    <x v="1"/>
    <s v="P"/>
    <m/>
    <n v="16"/>
    <n v="16"/>
    <n v="0"/>
    <n v="3"/>
    <n v="8"/>
    <n v="5"/>
    <n v="0"/>
    <n v="0"/>
    <n v="0"/>
    <n v="0"/>
    <n v="3"/>
    <n v="8"/>
    <n v="5"/>
    <n v="0"/>
    <n v="0"/>
    <n v="0"/>
    <n v="0"/>
    <n v="0"/>
    <n v="0"/>
    <n v="0"/>
    <n v="0"/>
    <n v="0"/>
    <n v="0"/>
    <n v="0"/>
    <n v="0"/>
    <n v="0"/>
    <n v="0"/>
    <n v="0"/>
    <n v="0"/>
    <n v="0"/>
    <s v="Assumption"/>
    <n v="0"/>
    <n v="0"/>
    <n v="0"/>
    <n v="0"/>
    <n v="5.333333333333333"/>
    <n v="5.333333333333333"/>
    <n v="5.333333333333333"/>
    <n v="0"/>
    <n v="0"/>
    <n v="0"/>
    <n v="0"/>
    <n v="0"/>
    <n v="0"/>
    <n v="0"/>
    <n v="0"/>
    <n v="0"/>
    <n v="0"/>
    <n v="0"/>
    <n v="0"/>
    <n v="0"/>
    <n v="0"/>
    <n v="0"/>
    <n v="16"/>
    <n v="16"/>
    <n v="16"/>
    <n v="16"/>
    <n v="5"/>
    <s v="Y"/>
    <x v="0"/>
    <x v="1"/>
    <x v="0"/>
    <x v="0"/>
    <x v="0"/>
  </r>
  <r>
    <x v="2"/>
    <s v="2013/1407"/>
    <s v=""/>
    <s v=""/>
    <s v="Land adjoining 42"/>
    <s v=""/>
    <s v="Huntspill Street"/>
    <s v="SW17"/>
    <s v="0AA"/>
    <n v="526417"/>
    <n v="172043"/>
    <x v="12"/>
    <s v=""/>
    <s v=""/>
    <n v="0"/>
    <n v="1"/>
    <n v="1"/>
    <s v="Demolition of side garage and side/rear extensions.  Erection of two-storey house with single storey side and rear additions."/>
    <s v="PF"/>
    <s v="19/05/2013"/>
    <d v="2013-08-07T00:00:00"/>
    <x v="0"/>
    <s v="Nil"/>
    <s v=""/>
    <s v="BF"/>
    <x v="0"/>
    <s v="n/a"/>
    <x v="1"/>
    <n v="2.3E-2"/>
    <s v=""/>
    <x v="0"/>
    <m/>
    <x v="1"/>
    <s v="P"/>
    <m/>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m/>
    <x v="0"/>
    <x v="0"/>
    <x v="0"/>
    <x v="0"/>
    <x v="0"/>
  </r>
  <r>
    <x v="2"/>
    <s v="2013/1476"/>
    <s v=""/>
    <s v=""/>
    <s v=""/>
    <s v="43"/>
    <s v="St Johns Avenue"/>
    <s v="SW15"/>
    <s v="6AL"/>
    <n v="523699"/>
    <n v="174885"/>
    <x v="8"/>
    <s v=""/>
    <s v=""/>
    <n v="0"/>
    <n v="3"/>
    <n v="3"/>
    <s v="Alterations including demolition of part of single-storey side extension and erection of part one, part two-storey rear/side extension to enlarge flat 1 and provide 3 x 1-bedroom flats."/>
    <s v="PF"/>
    <s v="28/03/2013"/>
    <d v="2013-08-07T00:00:00"/>
    <x v="0"/>
    <s v="Nil"/>
    <s v=""/>
    <s v="BF"/>
    <x v="3"/>
    <s v="n/a"/>
    <x v="1"/>
    <n v="7.1999999999999995E-2"/>
    <s v=""/>
    <x v="0"/>
    <m/>
    <x v="1"/>
    <s v="P"/>
    <m/>
    <n v="0"/>
    <n v="0"/>
    <n v="1"/>
    <n v="2"/>
    <n v="0"/>
    <n v="0"/>
    <n v="0"/>
    <n v="0"/>
    <n v="0"/>
    <n v="1"/>
    <n v="2"/>
    <n v="0"/>
    <n v="0"/>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3/1636"/>
    <s v=""/>
    <s v=""/>
    <s v=""/>
    <s v="76"/>
    <s v="Queenstown Road"/>
    <s v="SW8"/>
    <s v="3RY"/>
    <n v="528623"/>
    <n v="176042"/>
    <x v="17"/>
    <s v=""/>
    <s v=""/>
    <n v="0"/>
    <n v="4"/>
    <n v="4"/>
    <s v="Demolition of existing roof and internal walls of existing single-storey business property (use class B1) and construction of four self-contained flats (use class C3). The proposal would be single-storey with a flat, green roof to be covered in sedum and "/>
    <s v="PF"/>
    <s v="10/04/2013"/>
    <d v="2013-07-08T00:00:00"/>
    <x v="0"/>
    <s v="Nil"/>
    <s v=""/>
    <s v="BF"/>
    <x v="3"/>
    <s v="n/a"/>
    <x v="1"/>
    <n v="0.02"/>
    <s v=""/>
    <x v="0"/>
    <m/>
    <x v="1"/>
    <s v="P"/>
    <n v="0"/>
    <n v="0"/>
    <n v="0"/>
    <n v="0"/>
    <n v="0"/>
    <n v="2"/>
    <n v="2"/>
    <n v="0"/>
    <n v="0"/>
    <n v="0"/>
    <n v="0"/>
    <n v="0"/>
    <n v="2"/>
    <n v="2"/>
    <n v="0"/>
    <n v="0"/>
    <n v="0"/>
    <n v="0"/>
    <n v="0"/>
    <n v="0"/>
    <n v="0"/>
    <n v="0"/>
    <n v="0"/>
    <n v="0"/>
    <n v="0"/>
    <n v="0"/>
    <n v="0"/>
    <n v="0"/>
    <n v="0"/>
    <n v="0"/>
    <n v="0"/>
    <s v="Assumption"/>
    <n v="0"/>
    <n v="0"/>
    <n v="1"/>
    <n v="1"/>
    <n v="1"/>
    <n v="1"/>
    <n v="0"/>
    <n v="0"/>
    <n v="0"/>
    <n v="0"/>
    <n v="0"/>
    <n v="0"/>
    <n v="0"/>
    <n v="0"/>
    <n v="0"/>
    <n v="0"/>
    <n v="0"/>
    <n v="0"/>
    <n v="0"/>
    <n v="0"/>
    <n v="0"/>
    <n v="0"/>
    <n v="4"/>
    <n v="4"/>
    <n v="4"/>
    <n v="4"/>
    <n v="4"/>
    <s v="Y"/>
    <x v="0"/>
    <x v="0"/>
    <x v="0"/>
    <x v="0"/>
    <x v="0"/>
  </r>
  <r>
    <x v="2"/>
    <s v="2013/1678"/>
    <s v=""/>
    <s v=""/>
    <s v=""/>
    <s v="137A"/>
    <s v="Lavender Hill"/>
    <s v="SW11"/>
    <s v="5QJ"/>
    <n v="528080"/>
    <n v="175620"/>
    <x v="6"/>
    <s v=""/>
    <s v=""/>
    <n v="1"/>
    <n v="2"/>
    <n v="1"/>
    <s v="Conversion of 1 no. self-contained flat into 2 no. 2-bedroom self contained flats with no external alterations."/>
    <s v="PF"/>
    <s v="10/04/2013"/>
    <d v="2013-07-24T00:00:00"/>
    <x v="0"/>
    <s v="Nil"/>
    <s v=""/>
    <s v="BF"/>
    <x v="1"/>
    <s v="n/a"/>
    <x v="3"/>
    <n v="0.01"/>
    <s v=""/>
    <x v="0"/>
    <m/>
    <x v="1"/>
    <s v="P"/>
    <n v="0"/>
    <n v="0"/>
    <n v="0"/>
    <n v="0"/>
    <n v="0"/>
    <n v="2"/>
    <n v="0"/>
    <n v="-1"/>
    <n v="0"/>
    <n v="0"/>
    <n v="0"/>
    <n v="0"/>
    <n v="2"/>
    <n v="0"/>
    <n v="-1"/>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1734"/>
    <s v=""/>
    <s v=""/>
    <s v=""/>
    <s v="44"/>
    <s v="Ravenslea Road"/>
    <s v="SW12"/>
    <s v="8RX"/>
    <n v="527898"/>
    <n v="173480"/>
    <x v="7"/>
    <s v=""/>
    <s v=""/>
    <n v="2"/>
    <n v="1"/>
    <n v="-1"/>
    <s v="Conversion of property from 1 x one-bedroom flat and 1 x 2-bedroom flat to a single dwellinghouse, including the erection of a single-storey rear extension; alterations to front elevation."/>
    <s v="PF"/>
    <s v="22/04/2013"/>
    <d v="2013-06-07T00:00:00"/>
    <x v="0"/>
    <s v="Nil"/>
    <s v=""/>
    <s v="BF"/>
    <x v="1"/>
    <s v="n/a"/>
    <x v="5"/>
    <n v="1.2999999999999999E-2"/>
    <s v=""/>
    <x v="0"/>
    <m/>
    <x v="1"/>
    <s v="P"/>
    <n v="0"/>
    <n v="0"/>
    <n v="0"/>
    <n v="0"/>
    <n v="-1"/>
    <n v="-1"/>
    <n v="1"/>
    <n v="0"/>
    <n v="0"/>
    <n v="0"/>
    <n v="0"/>
    <n v="-1"/>
    <n v="-1"/>
    <n v="0"/>
    <n v="0"/>
    <n v="0"/>
    <n v="0"/>
    <n v="0"/>
    <n v="0"/>
    <n v="0"/>
    <n v="1"/>
    <n v="0"/>
    <n v="0"/>
    <n v="0"/>
    <n v="0"/>
    <n v="0"/>
    <n v="0"/>
    <n v="0"/>
    <n v="0"/>
    <n v="0"/>
    <n v="0"/>
    <s v="Assumption"/>
    <n v="0"/>
    <n v="0"/>
    <n v="-0.25"/>
    <n v="-0.25"/>
    <n v="-0.25"/>
    <n v="-0.25"/>
    <n v="0"/>
    <n v="0"/>
    <n v="0"/>
    <n v="0"/>
    <n v="0"/>
    <n v="0"/>
    <n v="0"/>
    <n v="0"/>
    <n v="0"/>
    <n v="0"/>
    <n v="0"/>
    <n v="0"/>
    <n v="0"/>
    <n v="0"/>
    <n v="0"/>
    <n v="0"/>
    <n v="-1"/>
    <n v="-1"/>
    <n v="-1"/>
    <n v="-1"/>
    <n v="9"/>
    <m/>
    <x v="0"/>
    <x v="0"/>
    <x v="0"/>
    <x v="0"/>
    <x v="0"/>
  </r>
  <r>
    <x v="2"/>
    <s v="2013/1753"/>
    <s v=""/>
    <s v=""/>
    <s v=""/>
    <s v="86"/>
    <s v="Balham High Road"/>
    <s v="SW12"/>
    <s v="9AG"/>
    <n v="528668"/>
    <n v="173560"/>
    <x v="9"/>
    <s v=""/>
    <s v=""/>
    <n v="1"/>
    <n v="2"/>
    <n v="1"/>
    <s v="Erection of a rear mansard roof extension and a second floor roof terrace with french doors in connection with the conversion of the second and third floor flat to provide two one-bedroom units."/>
    <s v="PF"/>
    <s v="17/04/2013"/>
    <d v="2013-06-12T00:00:00"/>
    <x v="0"/>
    <s v="Nil"/>
    <s v=""/>
    <s v="BF"/>
    <x v="3"/>
    <s v="n/a"/>
    <x v="3"/>
    <n v="5.0000000000000001E-3"/>
    <s v=""/>
    <x v="0"/>
    <m/>
    <x v="1"/>
    <s v="P"/>
    <m/>
    <n v="0"/>
    <n v="0"/>
    <n v="0"/>
    <n v="2"/>
    <n v="-1"/>
    <n v="0"/>
    <n v="0"/>
    <n v="0"/>
    <n v="0"/>
    <n v="0"/>
    <n v="2"/>
    <n v="-1"/>
    <n v="0"/>
    <n v="0"/>
    <n v="0"/>
    <n v="0"/>
    <n v="0"/>
    <n v="0"/>
    <n v="0"/>
    <n v="0"/>
    <n v="0"/>
    <n v="0"/>
    <n v="0"/>
    <n v="0"/>
    <n v="0"/>
    <n v="0"/>
    <n v="0"/>
    <n v="0"/>
    <n v="0"/>
    <n v="0"/>
    <s v="Assumption"/>
    <n v="0"/>
    <n v="0"/>
    <n v="0.25"/>
    <n v="0.25"/>
    <n v="0.25"/>
    <n v="0.25"/>
    <n v="0"/>
    <n v="0"/>
    <n v="0"/>
    <n v="0"/>
    <n v="0"/>
    <n v="0"/>
    <n v="0"/>
    <n v="0"/>
    <n v="0"/>
    <n v="0"/>
    <n v="0"/>
    <n v="0"/>
    <n v="0"/>
    <n v="0"/>
    <n v="0"/>
    <n v="0"/>
    <n v="1"/>
    <n v="1"/>
    <n v="1"/>
    <n v="1"/>
    <n v="4"/>
    <m/>
    <x v="3"/>
    <x v="0"/>
    <x v="0"/>
    <x v="0"/>
    <x v="0"/>
  </r>
  <r>
    <x v="2"/>
    <s v="2013/1844"/>
    <s v=""/>
    <s v=""/>
    <s v=""/>
    <s v="16"/>
    <s v="Roehampton Gate"/>
    <s v="SW15"/>
    <s v="5JS"/>
    <n v="521254"/>
    <n v="174526"/>
    <x v="19"/>
    <s v=""/>
    <s v=""/>
    <n v="1"/>
    <n v="1"/>
    <n v="0"/>
    <s v="Demolition of existing two-storey property. Erection of a three-storey plus basement  house."/>
    <s v="PF"/>
    <s v="14/05/2013"/>
    <d v="2013-09-13T00:00:00"/>
    <x v="0"/>
    <s v="Nil"/>
    <s v=""/>
    <s v="BF"/>
    <x v="0"/>
    <s v="n/a"/>
    <x v="1"/>
    <n v="0.108"/>
    <s v=""/>
    <x v="0"/>
    <m/>
    <x v="1"/>
    <s v="P"/>
    <n v="0"/>
    <n v="0"/>
    <n v="0"/>
    <n v="0"/>
    <n v="0"/>
    <n v="0"/>
    <n v="0"/>
    <n v="-1"/>
    <n v="1"/>
    <n v="0"/>
    <n v="0"/>
    <n v="0"/>
    <n v="0"/>
    <n v="0"/>
    <n v="0"/>
    <n v="0"/>
    <n v="0"/>
    <n v="0"/>
    <n v="0"/>
    <n v="0"/>
    <n v="0"/>
    <n v="-1"/>
    <n v="1"/>
    <n v="0"/>
    <n v="0"/>
    <n v="0"/>
    <n v="0"/>
    <n v="0"/>
    <n v="0"/>
    <n v="0"/>
    <n v="0"/>
    <m/>
    <n v="0"/>
    <n v="0"/>
    <n v="0"/>
    <n v="0"/>
    <n v="0"/>
    <n v="0"/>
    <n v="0"/>
    <n v="0"/>
    <n v="0"/>
    <n v="0"/>
    <n v="0"/>
    <n v="0"/>
    <n v="0"/>
    <n v="0"/>
    <n v="0"/>
    <n v="0"/>
    <n v="0"/>
    <n v="0"/>
    <n v="0"/>
    <n v="0"/>
    <n v="0"/>
    <n v="0"/>
    <n v="0"/>
    <n v="0"/>
    <n v="0"/>
    <n v="0"/>
    <n v="4"/>
    <s v="Y"/>
    <x v="0"/>
    <x v="0"/>
    <x v="0"/>
    <x v="0"/>
    <x v="0"/>
  </r>
  <r>
    <x v="2"/>
    <s v="2013/1898"/>
    <s v=""/>
    <s v=""/>
    <s v=""/>
    <s v="8-12"/>
    <s v="Lavender Hill"/>
    <s v="SW11"/>
    <s v="5RW"/>
    <n v="528526"/>
    <n v="175784"/>
    <x v="6"/>
    <s v=""/>
    <s v=""/>
    <n v="0"/>
    <n v="3"/>
    <n v="3"/>
    <s v="Construction of a full width and depth mansard-style roof extension over the main roof of the three properties to provide an additional floor of residential accommodation at third floor level for the provision of three x 1-bed self-contained flats."/>
    <s v="PF"/>
    <s v="13/05/2013"/>
    <d v="2013-07-08T00:00:00"/>
    <x v="0"/>
    <s v="Nil"/>
    <s v=""/>
    <s v="BF"/>
    <x v="0"/>
    <s v="n/a"/>
    <x v="1"/>
    <n v="0.01"/>
    <s v=""/>
    <x v="0"/>
    <m/>
    <x v="1"/>
    <s v="P"/>
    <m/>
    <n v="0"/>
    <n v="0"/>
    <n v="0"/>
    <n v="3"/>
    <n v="0"/>
    <n v="0"/>
    <n v="0"/>
    <n v="0"/>
    <n v="0"/>
    <n v="0"/>
    <n v="3"/>
    <n v="0"/>
    <n v="0"/>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3/1901"/>
    <s v=""/>
    <s v=""/>
    <s v=""/>
    <s v="17"/>
    <s v="Cicada Road"/>
    <s v="SW18"/>
    <s v="2NN"/>
    <n v="526435"/>
    <n v="174560"/>
    <x v="16"/>
    <s v=""/>
    <s v=""/>
    <n v="2"/>
    <n v="1"/>
    <n v="-1"/>
    <s v="Conversion of property from two self contained flats to single family dwelling house."/>
    <s v="PF"/>
    <s v="17/04/2013"/>
    <d v="2013-06-11T00:00:00"/>
    <x v="0"/>
    <s v="Nil"/>
    <s v=""/>
    <s v="BF"/>
    <x v="1"/>
    <s v="n/a"/>
    <x v="5"/>
    <n v="1.2999999999999999E-2"/>
    <s v=""/>
    <x v="0"/>
    <m/>
    <x v="1"/>
    <s v="P"/>
    <n v="0"/>
    <n v="0"/>
    <n v="0"/>
    <n v="0"/>
    <n v="-1"/>
    <n v="-1"/>
    <n v="0"/>
    <n v="1"/>
    <n v="0"/>
    <n v="0"/>
    <n v="0"/>
    <n v="-1"/>
    <n v="-1"/>
    <n v="0"/>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3/1978"/>
    <s v="Former John Paul II School"/>
    <s v=""/>
    <s v="Saint John Boscoe College"/>
    <s v=""/>
    <s v="Princes Way"/>
    <s v="SW19"/>
    <s v="6QE"/>
    <n v="523820"/>
    <n v="173605"/>
    <x v="15"/>
    <s v=""/>
    <s v=""/>
    <n v="0"/>
    <n v="110"/>
    <n v="110"/>
    <s v="Demolition of all existing buildings on site and construction of 110 new dwellings in buildings between three and seven storeys (55 mews, courtyard and town houses and 55 apartments) with 102 car parking spaces and 203 cycle spaces; associated access, hig"/>
    <s v="PFLA"/>
    <s v="29/05/2013"/>
    <d v="2013-10-22T00:00:00"/>
    <x v="0"/>
    <s v="Nil"/>
    <s v=""/>
    <s v="BF"/>
    <x v="0"/>
    <s v="NB"/>
    <x v="0"/>
    <n v="1.2490000000000001"/>
    <s v=""/>
    <x v="0"/>
    <m/>
    <x v="1"/>
    <s v="P"/>
    <m/>
    <n v="11"/>
    <n v="110"/>
    <n v="0"/>
    <n v="19"/>
    <n v="30"/>
    <n v="26"/>
    <n v="35"/>
    <n v="0"/>
    <n v="0"/>
    <n v="0"/>
    <n v="19"/>
    <n v="30"/>
    <n v="6"/>
    <n v="0"/>
    <n v="0"/>
    <n v="0"/>
    <n v="0"/>
    <n v="0"/>
    <n v="0"/>
    <n v="20"/>
    <n v="35"/>
    <n v="0"/>
    <n v="0"/>
    <n v="0"/>
    <n v="0"/>
    <n v="0"/>
    <n v="0"/>
    <n v="0"/>
    <n v="0"/>
    <n v="0"/>
    <s v="Assumption"/>
    <n v="0"/>
    <n v="0"/>
    <n v="0"/>
    <n v="0"/>
    <n v="36.666666666666664"/>
    <n v="36.666666666666664"/>
    <n v="36.666666666666664"/>
    <n v="0"/>
    <n v="0"/>
    <n v="0"/>
    <n v="0"/>
    <n v="0"/>
    <n v="0"/>
    <n v="0"/>
    <n v="0"/>
    <n v="0"/>
    <n v="0"/>
    <n v="0"/>
    <n v="0"/>
    <n v="0"/>
    <n v="0"/>
    <n v="0"/>
    <n v="110"/>
    <n v="110"/>
    <n v="110"/>
    <n v="110"/>
    <n v="5"/>
    <m/>
    <x v="0"/>
    <x v="0"/>
    <x v="0"/>
    <x v="0"/>
    <x v="0"/>
  </r>
  <r>
    <x v="2"/>
    <s v="2013/2098"/>
    <s v=""/>
    <s v=""/>
    <s v="Ivy House"/>
    <s v="235"/>
    <s v="Roehampton Lane"/>
    <s v="SW15"/>
    <s v="4LB"/>
    <n v="522495"/>
    <n v="173736"/>
    <x v="19"/>
    <s v=""/>
    <s v=""/>
    <n v="0"/>
    <n v="5"/>
    <n v="5"/>
    <s v="Alterations and extensions in connection with conversion of office to 5 flats with the retention of part of the ground floor as office space. Extensions including hip to gable roof extensions and two front dormer windows, rear roof extension extending ove"/>
    <s v="RP"/>
    <s v="13/06/2013"/>
    <d v="2013-08-08T00:00:00"/>
    <x v="0"/>
    <s v="APG"/>
    <s v="31/03/2014"/>
    <s v="BF"/>
    <x v="3"/>
    <s v="n/a"/>
    <x v="6"/>
    <n v="5.6000000000000001E-2"/>
    <s v=""/>
    <x v="0"/>
    <m/>
    <x v="1"/>
    <s v="P"/>
    <m/>
    <n v="0"/>
    <n v="0"/>
    <n v="0"/>
    <n v="2"/>
    <n v="1"/>
    <n v="2"/>
    <n v="0"/>
    <n v="0"/>
    <n v="0"/>
    <n v="0"/>
    <n v="2"/>
    <n v="1"/>
    <n v="2"/>
    <n v="0"/>
    <n v="0"/>
    <n v="0"/>
    <n v="0"/>
    <n v="0"/>
    <n v="0"/>
    <n v="0"/>
    <n v="0"/>
    <n v="0"/>
    <n v="0"/>
    <n v="0"/>
    <n v="0"/>
    <n v="0"/>
    <n v="0"/>
    <n v="0"/>
    <n v="0"/>
    <n v="0"/>
    <s v="Assumption"/>
    <n v="0"/>
    <n v="0"/>
    <n v="1.25"/>
    <n v="1.25"/>
    <n v="1.25"/>
    <n v="1.25"/>
    <n v="0"/>
    <n v="0"/>
    <n v="0"/>
    <n v="0"/>
    <n v="0"/>
    <n v="0"/>
    <n v="0"/>
    <n v="0"/>
    <n v="0"/>
    <n v="0"/>
    <n v="0"/>
    <n v="0"/>
    <n v="0"/>
    <n v="0"/>
    <n v="0"/>
    <n v="0"/>
    <n v="5"/>
    <n v="5"/>
    <n v="5"/>
    <n v="5"/>
    <n v="4"/>
    <s v="Y"/>
    <x v="0"/>
    <x v="0"/>
    <x v="0"/>
    <x v="0"/>
    <x v="0"/>
  </r>
  <r>
    <x v="2"/>
    <s v="2013/2151"/>
    <s v=""/>
    <s v=""/>
    <s v=""/>
    <s v="102"/>
    <s v="Point Pleasant"/>
    <s v="SW18"/>
    <s v="1PP"/>
    <n v="525109"/>
    <n v="175236"/>
    <x v="13"/>
    <s v=""/>
    <s v=""/>
    <n v="0"/>
    <n v="1"/>
    <n v="1"/>
    <s v="Change of use of vacant ground floor unit to residential (for use in conjunction with the upper floor flat) including external alterations."/>
    <s v="PF"/>
    <s v="02/10/2013"/>
    <d v="2013-11-27T00:00:00"/>
    <x v="0"/>
    <s v="Nil"/>
    <s v=""/>
    <s v="BF"/>
    <x v="2"/>
    <s v="n/a"/>
    <x v="8"/>
    <n v="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1"/>
    <x v="0"/>
    <x v="0"/>
  </r>
  <r>
    <x v="2"/>
    <s v="2013/2168"/>
    <s v=""/>
    <s v=""/>
    <s v=""/>
    <s v="13"/>
    <s v="Parkgate Road"/>
    <s v="SW11"/>
    <s v="4NL"/>
    <n v="527234"/>
    <n v="177107"/>
    <x v="0"/>
    <s v=""/>
    <s v=""/>
    <n v="0"/>
    <n v="1"/>
    <n v="1"/>
    <s v="Construction of a mansard-style roof extension to provide an additional floor of residential accommodation and a part single/ part two-storey rear extension which includes a rear roof terrace at first floor level, in connection with the provision of 3 no."/>
    <s v="PF"/>
    <s v="20/05/2013"/>
    <d v="2014-02-21T00:00:00"/>
    <x v="0"/>
    <s v="Nil"/>
    <s v=""/>
    <s v="BF"/>
    <x v="0"/>
    <s v="n/a"/>
    <x v="1"/>
    <n v="5.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2197"/>
    <s v=""/>
    <s v=""/>
    <s v=""/>
    <s v="16"/>
    <s v="Sisters Avenue"/>
    <s v="SW11"/>
    <s v="5SQ"/>
    <n v="527921"/>
    <n v="175466"/>
    <x v="6"/>
    <s v=""/>
    <s v=""/>
    <n v="4"/>
    <n v="6"/>
    <n v="2"/>
    <s v="Erection of single-storey rear extension, three-storey infill extension to the side, mansard roof extension with rear facing dormer windows, extension over part of the existing rear extension and provision of rear terrace, new bike store to front of basem"/>
    <s v="PF"/>
    <s v="09/05/2013"/>
    <d v="2013-09-16T00:00:00"/>
    <x v="0"/>
    <s v="Nil"/>
    <s v=""/>
    <s v="BF"/>
    <x v="3"/>
    <s v="n/a"/>
    <x v="1"/>
    <n v="2.1000000000000001E-2"/>
    <s v=""/>
    <x v="0"/>
    <m/>
    <x v="1"/>
    <s v="P"/>
    <n v="0"/>
    <n v="0"/>
    <n v="0"/>
    <n v="-3"/>
    <n v="1"/>
    <n v="3"/>
    <n v="2"/>
    <n v="-1"/>
    <n v="0"/>
    <n v="0"/>
    <n v="-3"/>
    <n v="1"/>
    <n v="3"/>
    <n v="2"/>
    <n v="-1"/>
    <n v="0"/>
    <n v="0"/>
    <n v="0"/>
    <n v="0"/>
    <n v="0"/>
    <n v="0"/>
    <n v="0"/>
    <n v="0"/>
    <n v="0"/>
    <n v="0"/>
    <n v="0"/>
    <n v="0"/>
    <n v="0"/>
    <n v="0"/>
    <n v="0"/>
    <n v="0"/>
    <s v="Email/Telephone Survey"/>
    <n v="0"/>
    <n v="0"/>
    <n v="0"/>
    <n v="0"/>
    <n v="0"/>
    <n v="0"/>
    <n v="2"/>
    <n v="0"/>
    <n v="0"/>
    <n v="0"/>
    <n v="0"/>
    <n v="0"/>
    <n v="0"/>
    <n v="0"/>
    <n v="0"/>
    <n v="0"/>
    <n v="0"/>
    <n v="0"/>
    <n v="0"/>
    <n v="0"/>
    <n v="0"/>
    <n v="0"/>
    <n v="2"/>
    <n v="2"/>
    <n v="2"/>
    <n v="2"/>
    <n v="4"/>
    <m/>
    <x v="0"/>
    <x v="0"/>
    <x v="0"/>
    <x v="0"/>
    <x v="0"/>
  </r>
  <r>
    <x v="2"/>
    <s v="2013/2281"/>
    <s v=""/>
    <s v=""/>
    <s v=""/>
    <s v="290A"/>
    <s v="Upper Richmond Road"/>
    <s v="SW15"/>
    <s v="6TH"/>
    <n v="523679"/>
    <n v="175180"/>
    <x v="13"/>
    <s v=""/>
    <s v=""/>
    <n v="5"/>
    <n v="5"/>
    <n v="0"/>
    <s v="Renovation and extension (including rear lightwell excavation in association with basement extension, single-storey rear extension, second floor rear extension and third floor rear extension) of 290/290A Upper Richmond Road to form one retail unit and fiv"/>
    <s v="PF"/>
    <s v="24/05/2013"/>
    <d v="2013-08-07T00:00:00"/>
    <x v="0"/>
    <s v="Nil"/>
    <s v=""/>
    <s v="BF"/>
    <x v="3"/>
    <s v="n/a"/>
    <x v="1"/>
    <n v="0.01"/>
    <s v=""/>
    <x v="0"/>
    <m/>
    <x v="1"/>
    <s v="P"/>
    <n v="0"/>
    <n v="0"/>
    <n v="0"/>
    <n v="-2"/>
    <n v="2"/>
    <n v="0"/>
    <n v="0"/>
    <n v="0"/>
    <n v="0"/>
    <n v="0"/>
    <n v="-2"/>
    <n v="2"/>
    <n v="0"/>
    <n v="0"/>
    <n v="0"/>
    <n v="0"/>
    <n v="0"/>
    <n v="0"/>
    <n v="0"/>
    <n v="0"/>
    <n v="0"/>
    <n v="0"/>
    <n v="0"/>
    <n v="0"/>
    <n v="0"/>
    <n v="0"/>
    <n v="0"/>
    <n v="0"/>
    <n v="0"/>
    <n v="0"/>
    <n v="0"/>
    <m/>
    <n v="0"/>
    <n v="0"/>
    <n v="0"/>
    <n v="0"/>
    <n v="0"/>
    <n v="0"/>
    <n v="0"/>
    <n v="0"/>
    <n v="0"/>
    <n v="0"/>
    <n v="0"/>
    <n v="0"/>
    <n v="0"/>
    <n v="0"/>
    <n v="0"/>
    <n v="0"/>
    <n v="0"/>
    <n v="0"/>
    <n v="0"/>
    <n v="0"/>
    <n v="0"/>
    <n v="0"/>
    <n v="0"/>
    <n v="0"/>
    <n v="0"/>
    <n v="0"/>
    <n v="4"/>
    <m/>
    <x v="2"/>
    <x v="0"/>
    <x v="0"/>
    <x v="0"/>
    <x v="0"/>
  </r>
  <r>
    <x v="2"/>
    <s v="2013/2318"/>
    <s v=""/>
    <s v=""/>
    <s v=""/>
    <s v="577"/>
    <s v="Battersea Park Road"/>
    <s v="SW11"/>
    <s v="3BH"/>
    <n v="527137"/>
    <n v="176145"/>
    <x v="18"/>
    <s v=""/>
    <s v=""/>
    <n v="1"/>
    <n v="2"/>
    <n v="1"/>
    <s v="Alterations including construction of rear dormer roof extension, and erection of single storey rear extension. Works in connection with provision of an additional one-bedroom flat on part of ground floor/basement level, with shop unit in remainder of gro"/>
    <s v="PF"/>
    <s v="02/07/2013"/>
    <d v="2014-12-17T00:00:00"/>
    <x v="1"/>
    <s v="Nil"/>
    <s v=""/>
    <s v="BF"/>
    <x v="3"/>
    <s v="n/a"/>
    <x v="3"/>
    <n v="5.0000000000000001E-3"/>
    <s v=""/>
    <x v="0"/>
    <m/>
    <x v="1"/>
    <s v="P"/>
    <n v="0"/>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3/2365"/>
    <s v=""/>
    <s v=""/>
    <s v=""/>
    <s v="42"/>
    <s v="Keswick Road"/>
    <s v="SW15"/>
    <s v="2JE"/>
    <n v="524341"/>
    <n v="174457"/>
    <x v="8"/>
    <s v=""/>
    <s v=""/>
    <n v="1"/>
    <n v="1"/>
    <n v="0"/>
    <s v="Erection of two-storey extension to the eastern side of the property and erection of external rear staircase to increase the size of the ground floor nursery and first floor residential accommodation."/>
    <s v="PF"/>
    <s v="15/05/2013"/>
    <d v="2013-08-08T00:00:00"/>
    <x v="0"/>
    <s v="Nil"/>
    <s v=""/>
    <s v="BF"/>
    <x v="4"/>
    <s v="n/a"/>
    <x v="3"/>
    <n v="2.5999999999999999E-2"/>
    <s v=""/>
    <x v="0"/>
    <m/>
    <x v="1"/>
    <s v="P"/>
    <m/>
    <n v="0"/>
    <n v="0"/>
    <n v="0"/>
    <n v="-1"/>
    <n v="1"/>
    <n v="0"/>
    <n v="0"/>
    <n v="0"/>
    <n v="0"/>
    <n v="0"/>
    <n v="-1"/>
    <n v="1"/>
    <n v="0"/>
    <n v="0"/>
    <n v="0"/>
    <n v="0"/>
    <n v="0"/>
    <n v="0"/>
    <n v="0"/>
    <n v="0"/>
    <n v="0"/>
    <n v="0"/>
    <n v="0"/>
    <n v="0"/>
    <n v="0"/>
    <n v="0"/>
    <n v="0"/>
    <n v="0"/>
    <n v="0"/>
    <n v="0"/>
    <m/>
    <n v="0"/>
    <n v="0"/>
    <n v="0"/>
    <n v="0"/>
    <n v="0"/>
    <n v="0"/>
    <n v="0"/>
    <n v="0"/>
    <n v="0"/>
    <n v="0"/>
    <n v="0"/>
    <n v="0"/>
    <n v="0"/>
    <n v="0"/>
    <n v="0"/>
    <n v="0"/>
    <n v="0"/>
    <n v="0"/>
    <n v="0"/>
    <n v="0"/>
    <n v="0"/>
    <n v="0"/>
    <n v="0"/>
    <n v="0"/>
    <n v="0"/>
    <n v="0"/>
    <n v="9"/>
    <m/>
    <x v="0"/>
    <x v="0"/>
    <x v="0"/>
    <x v="0"/>
    <x v="0"/>
  </r>
  <r>
    <x v="2"/>
    <s v="2013/2531"/>
    <s v=""/>
    <s v=""/>
    <s v=""/>
    <s v="130-132"/>
    <s v="Wandsworth High Street"/>
    <s v="SW18"/>
    <s v="4JP"/>
    <n v="525348"/>
    <n v="174690"/>
    <x v="5"/>
    <s v=""/>
    <s v=""/>
    <n v="2"/>
    <n v="7"/>
    <n v="5"/>
    <s v="Demolition of two existing two-storey buildings at 130 &amp; 132 Wandsworth High Street. Erection of a single six-storey building to provide: three 1-bedroom flats; three 2-bedroom flats; one 3-bedroom flat; and a ground floor commercial use"/>
    <s v="PF"/>
    <s v="13/08/2013"/>
    <d v="2014-02-28T00:00:00"/>
    <x v="0"/>
    <s v="Nil"/>
    <s v=""/>
    <s v="BF"/>
    <x v="0"/>
    <s v="n/a"/>
    <x v="1"/>
    <n v="1.2999999999999999E-2"/>
    <s v=""/>
    <x v="0"/>
    <m/>
    <x v="1"/>
    <s v="P"/>
    <m/>
    <n v="0"/>
    <n v="0"/>
    <n v="0"/>
    <n v="1"/>
    <n v="3"/>
    <n v="1"/>
    <n v="0"/>
    <n v="0"/>
    <n v="0"/>
    <n v="0"/>
    <n v="1"/>
    <n v="3"/>
    <n v="1"/>
    <n v="0"/>
    <n v="0"/>
    <n v="0"/>
    <n v="0"/>
    <n v="0"/>
    <n v="0"/>
    <n v="0"/>
    <n v="0"/>
    <n v="0"/>
    <n v="0"/>
    <n v="0"/>
    <n v="0"/>
    <n v="0"/>
    <n v="0"/>
    <n v="0"/>
    <n v="0"/>
    <n v="0"/>
    <m/>
    <n v="0"/>
    <n v="0"/>
    <n v="1.25"/>
    <n v="1.25"/>
    <n v="1.25"/>
    <n v="1.25"/>
    <n v="0"/>
    <n v="0"/>
    <n v="0"/>
    <n v="0"/>
    <n v="0"/>
    <n v="0"/>
    <n v="0"/>
    <n v="0"/>
    <n v="0"/>
    <n v="0"/>
    <n v="0"/>
    <n v="0"/>
    <n v="0"/>
    <n v="0"/>
    <n v="0"/>
    <n v="0"/>
    <n v="5"/>
    <n v="5"/>
    <n v="5"/>
    <n v="5"/>
    <n v="4"/>
    <m/>
    <x v="5"/>
    <x v="0"/>
    <x v="1"/>
    <x v="0"/>
    <x v="0"/>
  </r>
  <r>
    <x v="2"/>
    <s v="2013/2570"/>
    <s v=""/>
    <s v=""/>
    <m/>
    <s v="1-3"/>
    <s v="Candahar Road"/>
    <s v="SW11"/>
    <s v=""/>
    <n v="527282"/>
    <n v="176235"/>
    <x v="18"/>
    <s v=""/>
    <s v=""/>
    <n v="0"/>
    <n v="1"/>
    <n v="1"/>
    <s v="Construction of a new three-storey, 3-bedroom dwellinghouse on existing vacant land to the front of nos. 1-3 Candahar Road. The proposal would include a garage with room for three car parking spaces and an external terrace at second floor level, which wou"/>
    <s v="PF"/>
    <s v="29/05/2013"/>
    <d v="2013-09-16T00:00:00"/>
    <x v="0"/>
    <s v="Nil"/>
    <s v=""/>
    <s v="BF"/>
    <x v="0"/>
    <s v="n/a"/>
    <x v="1"/>
    <n v="0.107"/>
    <s v=""/>
    <x v="0"/>
    <m/>
    <x v="1"/>
    <s v="P"/>
    <m/>
    <n v="0"/>
    <n v="0"/>
    <n v="0"/>
    <n v="0"/>
    <n v="0"/>
    <n v="1"/>
    <n v="0"/>
    <n v="0"/>
    <n v="0"/>
    <n v="0"/>
    <n v="0"/>
    <n v="0"/>
    <n v="0"/>
    <n v="0"/>
    <n v="0"/>
    <n v="0"/>
    <n v="0"/>
    <n v="0"/>
    <n v="0"/>
    <n v="1"/>
    <n v="0"/>
    <n v="0"/>
    <n v="0"/>
    <n v="0"/>
    <n v="0"/>
    <n v="0"/>
    <n v="0"/>
    <n v="0"/>
    <n v="0"/>
    <n v="0"/>
    <m/>
    <n v="0"/>
    <n v="0"/>
    <n v="0.25"/>
    <n v="0.25"/>
    <n v="0.25"/>
    <n v="0.25"/>
    <n v="0"/>
    <n v="0"/>
    <n v="0"/>
    <n v="0"/>
    <n v="0"/>
    <n v="0"/>
    <n v="0"/>
    <n v="0"/>
    <n v="0"/>
    <n v="0"/>
    <n v="0"/>
    <n v="0"/>
    <n v="0"/>
    <n v="0"/>
    <n v="0"/>
    <n v="0"/>
    <n v="1"/>
    <n v="1"/>
    <n v="1"/>
    <n v="1"/>
    <n v="4"/>
    <s v="Y"/>
    <x v="0"/>
    <x v="0"/>
    <x v="0"/>
    <x v="0"/>
    <x v="0"/>
  </r>
  <r>
    <x v="2"/>
    <s v="2013/2603"/>
    <s v=""/>
    <s v=""/>
    <s v="Unit 6 Mandeville Courtyard"/>
    <s v="142"/>
    <s v="Battersea Park Road"/>
    <s v="SW11"/>
    <s v="4NB"/>
    <n v="528068"/>
    <n v="176644"/>
    <x v="17"/>
    <s v=""/>
    <s v=""/>
    <n v="0"/>
    <n v="1"/>
    <n v="1"/>
    <s v="Change of use of the existing lower and upper ground floor studio (use class B1) to a 2-bedroom residential flat (use class C3) to include new double glazed windows within the existing window frames."/>
    <s v="PF"/>
    <s v="30/05/2013"/>
    <d v="2013-07-25T00:00:00"/>
    <x v="0"/>
    <s v="Nil"/>
    <s v=""/>
    <s v="BF"/>
    <x v="2"/>
    <s v="n/a"/>
    <x v="6"/>
    <n v="5.3999999999999999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2613"/>
    <s v=""/>
    <s v=""/>
    <s v="Unit 4 Ransomes Dock Business Centre"/>
    <s v="35-37"/>
    <s v="Parkgate Road"/>
    <s v="SW11"/>
    <s v="4NP"/>
    <n v="527305"/>
    <n v="177160"/>
    <x v="0"/>
    <s v=""/>
    <s v=""/>
    <n v="0"/>
    <n v="1"/>
    <n v="1"/>
    <s v="Change of use from B1(a) office to a flat (use class C3)."/>
    <s v="PAG"/>
    <s v="30/05/2013"/>
    <d v="2013-07-10T00:00:00"/>
    <x v="0"/>
    <s v="Nil"/>
    <s v=""/>
    <s v="BF"/>
    <x v="2"/>
    <s v="n/a"/>
    <x v="6"/>
    <n v="0.11600000000000001"/>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2614"/>
    <s v=""/>
    <s v=""/>
    <s v=""/>
    <s v="69"/>
    <s v="Lightermans Walk"/>
    <s v="SW11"/>
    <s v="1PS"/>
    <n v="525108"/>
    <n v="175280"/>
    <x v="13"/>
    <s v=""/>
    <s v=""/>
    <n v="0"/>
    <n v="1"/>
    <n v="1"/>
    <s v="Prior approval for conversion of class B1a office to 1 bedroom Residential unit (class C3)."/>
    <s v="PANR"/>
    <s v="31/05/2013"/>
    <d v="2013-07-18T00:00:00"/>
    <x v="0"/>
    <s v="Nil"/>
    <s v=""/>
    <s v="BF"/>
    <x v="2"/>
    <s v="n/a"/>
    <x v="6"/>
    <n v="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1"/>
    <x v="0"/>
    <x v="0"/>
  </r>
  <r>
    <x v="2"/>
    <s v="2013/2729"/>
    <s v=""/>
    <s v=""/>
    <s v="Unit 12 Mandeville Courtyard"/>
    <s v="142"/>
    <s v="Battersea Park Road"/>
    <s v="SW11"/>
    <s v="4NB"/>
    <n v="528057"/>
    <n v="176664"/>
    <x v="17"/>
    <s v=""/>
    <s v=""/>
    <n v="0"/>
    <n v="2"/>
    <n v="2"/>
    <s v="Prior approval for change of use of office units 12a and 12b into 2no. 1 bedroom residential flats."/>
    <s v="PAG"/>
    <s v="06/06/2013"/>
    <d v="2013-07-25T00:00:00"/>
    <x v="0"/>
    <s v="Nil"/>
    <s v=""/>
    <s v="BF"/>
    <x v="2"/>
    <s v="n/a"/>
    <x v="6"/>
    <n v="4.1000000000000002E-2"/>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9"/>
    <s v="Y"/>
    <x v="0"/>
    <x v="0"/>
    <x v="0"/>
    <x v="0"/>
    <x v="0"/>
  </r>
  <r>
    <x v="2"/>
    <s v="2013/2746"/>
    <s v=""/>
    <s v=""/>
    <s v="Garages adjacent to"/>
    <s v="125"/>
    <s v="Pendle Road"/>
    <s v="SW16"/>
    <s v="6RX"/>
    <n v="528869"/>
    <n v="170872"/>
    <x v="4"/>
    <s v=""/>
    <s v=""/>
    <n v="0"/>
    <n v="2"/>
    <n v="2"/>
    <s v="Erection of two semi-detached dwellings with private gardens following the demolition of existing garages."/>
    <s v="PF"/>
    <s v="05/06/2013"/>
    <d v="2014-04-16T00:00:00"/>
    <x v="1"/>
    <s v="Nil"/>
    <s v=""/>
    <s v="BF"/>
    <x v="0"/>
    <s v="n/a"/>
    <x v="1"/>
    <n v="3.3000000000000002E-2"/>
    <s v=""/>
    <x v="0"/>
    <m/>
    <x v="1"/>
    <s v="P"/>
    <m/>
    <n v="0"/>
    <n v="0"/>
    <n v="0"/>
    <n v="0"/>
    <n v="0"/>
    <n v="0"/>
    <n v="0"/>
    <n v="2"/>
    <n v="0"/>
    <n v="0"/>
    <n v="0"/>
    <n v="0"/>
    <n v="0"/>
    <n v="0"/>
    <n v="0"/>
    <n v="0"/>
    <n v="0"/>
    <n v="0"/>
    <n v="0"/>
    <n v="0"/>
    <n v="0"/>
    <n v="2"/>
    <n v="0"/>
    <n v="0"/>
    <n v="0"/>
    <n v="0"/>
    <n v="0"/>
    <n v="0"/>
    <n v="0"/>
    <n v="0"/>
    <s v="Assumption"/>
    <n v="0"/>
    <n v="0"/>
    <n v="0.5"/>
    <n v="0.5"/>
    <n v="0.5"/>
    <n v="0.5"/>
    <n v="0"/>
    <n v="0"/>
    <n v="0"/>
    <n v="0"/>
    <n v="0"/>
    <n v="0"/>
    <n v="0"/>
    <n v="0"/>
    <n v="0"/>
    <n v="0"/>
    <n v="0"/>
    <n v="0"/>
    <n v="0"/>
    <n v="0"/>
    <n v="0"/>
    <n v="0"/>
    <n v="2"/>
    <n v="2"/>
    <n v="2"/>
    <n v="2"/>
    <n v="4"/>
    <m/>
    <x v="0"/>
    <x v="0"/>
    <x v="0"/>
    <x v="0"/>
    <x v="0"/>
  </r>
  <r>
    <x v="2"/>
    <s v="2013/2786"/>
    <s v=""/>
    <s v=""/>
    <s v="R/O Southwest London Law Centres"/>
    <s v="101A"/>
    <s v="Tooting High Street"/>
    <s v="SW17"/>
    <s v="0SU"/>
    <n v="527367"/>
    <n v="171295"/>
    <x v="1"/>
    <s v=""/>
    <s v=""/>
    <n v="0"/>
    <n v="1"/>
    <n v="1"/>
    <s v="Change of use from B1 (Business) to C3 (Residential) / A1 (Shop). The change of use application would provide for a two-bedroom flat at first floor level and a shop at part of ground floor, with first floor extension &amp; installation of a new shopfront."/>
    <s v="PF"/>
    <s v="07/06/2013"/>
    <d v="2013-08-02T00:00:00"/>
    <x v="0"/>
    <s v="Nil"/>
    <s v=""/>
    <s v="BF"/>
    <x v="3"/>
    <s v="n/a"/>
    <x v="6"/>
    <n v="5.0000000000000001E-3"/>
    <s v=""/>
    <x v="0"/>
    <m/>
    <x v="1"/>
    <s v="P"/>
    <n v="0"/>
    <n v="0"/>
    <n v="0"/>
    <n v="0"/>
    <n v="0"/>
    <n v="1"/>
    <n v="0"/>
    <n v="0"/>
    <n v="0"/>
    <n v="0"/>
    <n v="0"/>
    <n v="0"/>
    <n v="1"/>
    <n v="0"/>
    <n v="0"/>
    <n v="0"/>
    <n v="0"/>
    <n v="0"/>
    <n v="0"/>
    <n v="0"/>
    <n v="0"/>
    <n v="0"/>
    <n v="0"/>
    <n v="0"/>
    <n v="0"/>
    <n v="0"/>
    <n v="0"/>
    <n v="0"/>
    <n v="0"/>
    <n v="0"/>
    <n v="0"/>
    <m/>
    <n v="0"/>
    <n v="0"/>
    <n v="0.25"/>
    <n v="0.25"/>
    <n v="0.25"/>
    <n v="0.25"/>
    <n v="0"/>
    <n v="0"/>
    <n v="0"/>
    <n v="0"/>
    <n v="0"/>
    <n v="0"/>
    <n v="0"/>
    <n v="0"/>
    <n v="0"/>
    <n v="0"/>
    <n v="0"/>
    <n v="0"/>
    <n v="0"/>
    <n v="0"/>
    <n v="0"/>
    <n v="0"/>
    <n v="1"/>
    <n v="1"/>
    <n v="1"/>
    <n v="1"/>
    <n v="4"/>
    <s v="Y"/>
    <x v="0"/>
    <x v="0"/>
    <x v="0"/>
    <x v="0"/>
    <x v="0"/>
  </r>
  <r>
    <x v="2"/>
    <s v="2013/2825"/>
    <s v=""/>
    <s v=""/>
    <s v="Land rear of 88"/>
    <s v=""/>
    <s v="Thurleigh Road"/>
    <s v="SW12"/>
    <s v="8TT"/>
    <n v="528260"/>
    <n v="174215"/>
    <x v="9"/>
    <s v=""/>
    <s v=""/>
    <n v="0"/>
    <n v="2"/>
    <n v="2"/>
    <s v="Application to renew planning permission ref. 2010/1548 (approved in July 2010) for the construction of two 2-storey houses."/>
    <s v="PF"/>
    <s v="02/07/2013"/>
    <d v="2013-09-13T00:00:00"/>
    <x v="0"/>
    <s v="Nil"/>
    <s v=""/>
    <s v="BF"/>
    <x v="0"/>
    <s v="n/a"/>
    <x v="1"/>
    <n v="0.218"/>
    <s v=""/>
    <x v="0"/>
    <m/>
    <x v="1"/>
    <s v="P"/>
    <m/>
    <n v="0"/>
    <n v="0"/>
    <n v="0"/>
    <n v="0"/>
    <n v="0"/>
    <n v="0"/>
    <n v="0"/>
    <n v="2"/>
    <n v="0"/>
    <n v="0"/>
    <n v="0"/>
    <n v="0"/>
    <n v="0"/>
    <n v="0"/>
    <n v="0"/>
    <n v="0"/>
    <n v="0"/>
    <n v="0"/>
    <n v="0"/>
    <n v="0"/>
    <n v="0"/>
    <n v="2"/>
    <n v="0"/>
    <n v="0"/>
    <n v="0"/>
    <n v="0"/>
    <n v="0"/>
    <n v="0"/>
    <n v="0"/>
    <n v="0"/>
    <s v="Assumption"/>
    <n v="0"/>
    <n v="0"/>
    <n v="0.5"/>
    <n v="0.5"/>
    <n v="0.5"/>
    <n v="0.5"/>
    <n v="0"/>
    <n v="0"/>
    <n v="0"/>
    <n v="0"/>
    <n v="0"/>
    <n v="0"/>
    <n v="0"/>
    <n v="0"/>
    <n v="0"/>
    <n v="0"/>
    <n v="0"/>
    <n v="0"/>
    <n v="0"/>
    <n v="0"/>
    <n v="0"/>
    <n v="0"/>
    <n v="2"/>
    <n v="2"/>
    <n v="2"/>
    <n v="2"/>
    <n v="4"/>
    <m/>
    <x v="0"/>
    <x v="0"/>
    <x v="0"/>
    <x v="0"/>
    <x v="0"/>
  </r>
  <r>
    <x v="2"/>
    <s v="2013/2832"/>
    <s v=""/>
    <s v=""/>
    <s v=""/>
    <s v="138C"/>
    <s v="Lavender Hill"/>
    <s v="SW11"/>
    <s v="5RA"/>
    <n v="527994"/>
    <n v="175640"/>
    <x v="6"/>
    <s v=""/>
    <s v=""/>
    <n v="0"/>
    <n v="1"/>
    <n v="1"/>
    <s v="Construction of a fourth floor extension to an existing three-storey building to create an additional apartment above existing flat."/>
    <s v="PF"/>
    <s v="10/06/2013"/>
    <d v="2013-11-08T00:00:00"/>
    <x v="0"/>
    <s v="Nil"/>
    <s v=""/>
    <s v="BF"/>
    <x v="0"/>
    <s v="n/a"/>
    <x v="1"/>
    <n v="3.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2946"/>
    <s v=""/>
    <s v=""/>
    <s v=""/>
    <s v="37"/>
    <s v="Elmfield Road"/>
    <s v="SW17"/>
    <s v="8AG"/>
    <n v="528599"/>
    <n v="172872"/>
    <x v="14"/>
    <s v=""/>
    <s v=""/>
    <n v="1"/>
    <n v="3"/>
    <n v="2"/>
    <s v="Conversion of existing dwellinghouse to form three self contained flats with family sized accommodation at ground floor level. Demolition of existing single-storey rear extension and erection of single-storey rear extension. Erection of rear roof extensio"/>
    <s v="PF"/>
    <s v="10/06/2013"/>
    <d v="2013-12-16T00:00:00"/>
    <x v="0"/>
    <s v="Nil"/>
    <s v=""/>
    <s v="BF"/>
    <x v="3"/>
    <s v="n/a"/>
    <x v="2"/>
    <n v="1.7000000000000001E-2"/>
    <s v=""/>
    <x v="0"/>
    <m/>
    <x v="1"/>
    <s v="P"/>
    <n v="0"/>
    <n v="0"/>
    <n v="0"/>
    <n v="0"/>
    <n v="0"/>
    <n v="2"/>
    <n v="1"/>
    <n v="-1"/>
    <n v="0"/>
    <n v="0"/>
    <n v="0"/>
    <n v="0"/>
    <n v="2"/>
    <n v="1"/>
    <n v="0"/>
    <n v="0"/>
    <n v="0"/>
    <n v="0"/>
    <n v="0"/>
    <n v="0"/>
    <n v="0"/>
    <n v="-1"/>
    <n v="0"/>
    <n v="0"/>
    <n v="0"/>
    <n v="0"/>
    <n v="0"/>
    <n v="0"/>
    <n v="0"/>
    <n v="0"/>
    <n v="0"/>
    <s v="Assumption"/>
    <n v="0"/>
    <n v="0"/>
    <n v="0.5"/>
    <n v="0.5"/>
    <n v="0.5"/>
    <n v="0.5"/>
    <n v="0"/>
    <n v="0"/>
    <n v="0"/>
    <n v="0"/>
    <n v="0"/>
    <n v="0"/>
    <n v="0"/>
    <n v="0"/>
    <n v="0"/>
    <n v="0"/>
    <n v="0"/>
    <n v="0"/>
    <n v="0"/>
    <n v="0"/>
    <n v="0"/>
    <n v="0"/>
    <n v="2"/>
    <n v="2"/>
    <n v="2"/>
    <n v="2"/>
    <n v="4"/>
    <s v="Y"/>
    <x v="0"/>
    <x v="0"/>
    <x v="0"/>
    <x v="0"/>
    <x v="0"/>
  </r>
  <r>
    <x v="2"/>
    <s v="2013/3046"/>
    <s v=""/>
    <s v=""/>
    <s v=""/>
    <s v="61"/>
    <s v="Glycena Road"/>
    <s v="SW11"/>
    <s v="5TP"/>
    <n v="527957"/>
    <n v="175788"/>
    <x v="6"/>
    <s v=""/>
    <s v=""/>
    <n v="1"/>
    <n v="3"/>
    <n v="2"/>
    <s v="Construction of a mansard-style rear roof extension; alterations at lower ground and upper ground floor levels which include rebuilding the existing two-storey rear extension and changes to the window and door designs to the rear and side elevations. Work"/>
    <s v="PF"/>
    <s v="14/06/2013"/>
    <d v="2013-09-13T00:00:00"/>
    <x v="0"/>
    <s v="Nil"/>
    <s v=""/>
    <s v="BF"/>
    <x v="1"/>
    <s v="n/a"/>
    <x v="2"/>
    <n v="1.6E-2"/>
    <s v=""/>
    <x v="0"/>
    <m/>
    <x v="1"/>
    <s v="P"/>
    <m/>
    <n v="0"/>
    <n v="0"/>
    <n v="0"/>
    <n v="1"/>
    <n v="1"/>
    <n v="1"/>
    <n v="0"/>
    <n v="-1"/>
    <n v="0"/>
    <n v="0"/>
    <n v="1"/>
    <n v="1"/>
    <n v="1"/>
    <n v="0"/>
    <n v="0"/>
    <n v="0"/>
    <n v="0"/>
    <n v="0"/>
    <n v="0"/>
    <n v="0"/>
    <n v="0"/>
    <n v="-1"/>
    <n v="0"/>
    <n v="0"/>
    <n v="0"/>
    <n v="0"/>
    <n v="0"/>
    <n v="0"/>
    <n v="0"/>
    <n v="0"/>
    <s v="Assumption"/>
    <n v="0"/>
    <n v="0"/>
    <n v="0.5"/>
    <n v="0.5"/>
    <n v="0.5"/>
    <n v="0.5"/>
    <n v="0"/>
    <n v="0"/>
    <n v="0"/>
    <n v="0"/>
    <n v="0"/>
    <n v="0"/>
    <n v="0"/>
    <n v="0"/>
    <n v="0"/>
    <n v="0"/>
    <n v="0"/>
    <n v="0"/>
    <n v="0"/>
    <n v="0"/>
    <n v="0"/>
    <n v="0"/>
    <n v="2"/>
    <n v="2"/>
    <n v="2"/>
    <n v="2"/>
    <n v="9"/>
    <m/>
    <x v="0"/>
    <x v="0"/>
    <x v="0"/>
    <x v="0"/>
    <x v="0"/>
  </r>
  <r>
    <x v="2"/>
    <s v="2013/3106"/>
    <s v=""/>
    <s v=""/>
    <s v="Rear of 176"/>
    <s v="176"/>
    <s v="Mitcham Lane"/>
    <s v="SW16"/>
    <s v="6NS"/>
    <n v="529133"/>
    <n v="170916"/>
    <x v="4"/>
    <s v=""/>
    <s v=""/>
    <n v="0"/>
    <n v="1"/>
    <n v="1"/>
    <s v="Demolition of single-storey garage and construction of new part single/part two-storey one-bedroom house."/>
    <s v="PF"/>
    <s v="18/06/2013"/>
    <d v="2013-08-13T00:00:00"/>
    <x v="0"/>
    <s v="Nil"/>
    <s v=""/>
    <s v="BF"/>
    <x v="0"/>
    <s v="n/a"/>
    <x v="1"/>
    <n v="4.2999999999999997E-2"/>
    <s v=""/>
    <x v="0"/>
    <m/>
    <x v="1"/>
    <s v="P"/>
    <m/>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3/3133"/>
    <s v=""/>
    <s v=""/>
    <s v=""/>
    <s v="3"/>
    <s v="Devereux Road"/>
    <s v="SW11"/>
    <s v="6JR"/>
    <n v="527828"/>
    <n v="174334"/>
    <x v="2"/>
    <s v=""/>
    <s v=""/>
    <n v="2"/>
    <n v="1"/>
    <n v="-1"/>
    <s v="Conversion from two flats into one dwellinghouse (Class C3).  Construction of a single storey rear addition, the excavation of a basement level with two front lightwells and one rear lightwell, insertion of three roof lights in front roof slope and constr"/>
    <s v="PF"/>
    <s v="11/11/2013"/>
    <d v="2013-12-20T00:00:00"/>
    <x v="0"/>
    <s v="Nil"/>
    <s v=""/>
    <s v="BF"/>
    <x v="3"/>
    <s v="n/a"/>
    <x v="5"/>
    <n v="2.3E-2"/>
    <s v=""/>
    <x v="0"/>
    <m/>
    <x v="1"/>
    <s v="P"/>
    <n v="0"/>
    <n v="0"/>
    <n v="0"/>
    <n v="0"/>
    <n v="-1"/>
    <n v="0"/>
    <n v="0"/>
    <n v="0"/>
    <n v="0"/>
    <n v="0"/>
    <n v="0"/>
    <n v="-1"/>
    <n v="0"/>
    <n v="0"/>
    <n v="0"/>
    <n v="-1"/>
    <n v="0"/>
    <n v="0"/>
    <n v="0"/>
    <n v="0"/>
    <n v="0"/>
    <n v="0"/>
    <n v="1"/>
    <n v="0"/>
    <n v="0"/>
    <n v="0"/>
    <n v="0"/>
    <n v="0"/>
    <n v="0"/>
    <n v="0"/>
    <n v="0"/>
    <s v="Assumption"/>
    <n v="0"/>
    <n v="0"/>
    <n v="-0.25"/>
    <n v="-0.25"/>
    <n v="-0.25"/>
    <n v="-0.25"/>
    <n v="0"/>
    <n v="0"/>
    <n v="0"/>
    <n v="0"/>
    <n v="0"/>
    <n v="0"/>
    <n v="0"/>
    <n v="0"/>
    <n v="0"/>
    <n v="0"/>
    <n v="0"/>
    <n v="0"/>
    <n v="0"/>
    <n v="0"/>
    <n v="0"/>
    <n v="0"/>
    <n v="-1"/>
    <n v="-1"/>
    <n v="-1"/>
    <n v="-1"/>
    <n v="4"/>
    <m/>
    <x v="0"/>
    <x v="0"/>
    <x v="0"/>
    <x v="0"/>
    <x v="0"/>
  </r>
  <r>
    <x v="2"/>
    <s v="2013/3152"/>
    <s v=""/>
    <s v=""/>
    <s v="9 Blades Court"/>
    <s v="121"/>
    <s v="Deodar Road"/>
    <s v="SW15"/>
    <s v="2NU"/>
    <n v="524588"/>
    <n v="175331"/>
    <x v="13"/>
    <s v=""/>
    <s v=""/>
    <n v="0"/>
    <n v="1"/>
    <n v="1"/>
    <s v="Formation of additional floor, with roof terrace at rear and glazed balustrade to existing parapet in connection with change of use of the second floor to provide a self contained two-bedroom flat."/>
    <s v="PF"/>
    <s v="26/06/2013"/>
    <d v="2013-11-08T00:00:00"/>
    <x v="0"/>
    <s v="Nil"/>
    <s v=""/>
    <s v="BF"/>
    <x v="3"/>
    <s v="n/a"/>
    <x v="6"/>
    <n v="2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3176"/>
    <s v=""/>
    <s v=""/>
    <s v="Rear of"/>
    <s v="33"/>
    <s v="Duntshill Road"/>
    <s v="SW18"/>
    <s v="4QN"/>
    <n v="525799"/>
    <n v="173125"/>
    <x v="12"/>
    <s v=""/>
    <s v=""/>
    <n v="0"/>
    <n v="0"/>
    <n v="0"/>
    <s v="Demolition of existing garage. Erection of a single-storey with pitched roof building adjoining 35 Duntshill Road with garage at ground floor and studio/office above."/>
    <s v="PF"/>
    <s v="28/06/2013"/>
    <d v="2013-10-10T00:00:00"/>
    <x v="0"/>
    <s v="Nil"/>
    <s v=""/>
    <s v="BF"/>
    <x v="0"/>
    <s v="n/a"/>
    <x v="1"/>
    <m/>
    <s v=""/>
    <x v="0"/>
    <m/>
    <x v="1"/>
    <s v="P"/>
    <n v="0"/>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4"/>
    <m/>
    <x v="0"/>
    <x v="0"/>
    <x v="0"/>
    <x v="0"/>
    <x v="1"/>
  </r>
  <r>
    <x v="2"/>
    <s v="2013/3190"/>
    <s v=""/>
    <s v=""/>
    <s v=""/>
    <s v="58-70"/>
    <s v="York Road"/>
    <s v="SW11"/>
    <s v="3QD"/>
    <n v="526820"/>
    <n v="176155"/>
    <x v="0"/>
    <s v=""/>
    <s v=""/>
    <n v="0"/>
    <n v="6"/>
    <n v="6"/>
    <s v="Demolition of existing buildings and redevelopment to provide a mixed use development comprising flexible shop/financial and professional services/cafe/restaurant/drinking establishment uses (Classes A1/A2/A3 and A4) and 29 flats within a new 5-storey bui"/>
    <s v="PFLA"/>
    <s v="16/07/2013"/>
    <d v="2013-10-15T00:00:00"/>
    <x v="0"/>
    <s v="Nil"/>
    <s v=""/>
    <s v="BF"/>
    <x v="0"/>
    <s v="NB"/>
    <x v="0"/>
    <n v="1.9E-2"/>
    <s v=""/>
    <x v="0"/>
    <m/>
    <x v="0"/>
    <s v="HASO"/>
    <n v="0"/>
    <n v="2"/>
    <n v="6"/>
    <n v="0"/>
    <n v="3"/>
    <n v="3"/>
    <n v="0"/>
    <n v="0"/>
    <n v="0"/>
    <n v="0"/>
    <n v="0"/>
    <n v="3"/>
    <n v="3"/>
    <n v="0"/>
    <n v="0"/>
    <n v="0"/>
    <n v="0"/>
    <n v="0"/>
    <n v="0"/>
    <n v="0"/>
    <n v="0"/>
    <n v="0"/>
    <n v="0"/>
    <n v="0"/>
    <n v="0"/>
    <n v="0"/>
    <n v="0"/>
    <n v="0"/>
    <n v="0"/>
    <n v="0"/>
    <n v="0"/>
    <s v="Assumption"/>
    <n v="0"/>
    <n v="0"/>
    <n v="0"/>
    <n v="0"/>
    <n v="2"/>
    <n v="2"/>
    <n v="2"/>
    <n v="0"/>
    <n v="0"/>
    <n v="0"/>
    <n v="0"/>
    <n v="0"/>
    <n v="0"/>
    <n v="0"/>
    <n v="0"/>
    <n v="0"/>
    <n v="0"/>
    <n v="0"/>
    <n v="0"/>
    <n v="0"/>
    <n v="0"/>
    <n v="0"/>
    <n v="6"/>
    <n v="6"/>
    <n v="6"/>
    <n v="6"/>
    <n v="5"/>
    <m/>
    <x v="0"/>
    <x v="0"/>
    <x v="0"/>
    <x v="0"/>
    <x v="0"/>
  </r>
  <r>
    <x v="2"/>
    <s v="2013/3190"/>
    <s v=""/>
    <s v=""/>
    <s v=""/>
    <s v="58-70"/>
    <s v="York Road"/>
    <s v="SW11"/>
    <s v="3QD"/>
    <n v="526820"/>
    <n v="176155"/>
    <x v="0"/>
    <s v=""/>
    <s v=""/>
    <n v="0"/>
    <n v="23"/>
    <n v="23"/>
    <s v="Demolition of existing buildings and redevelopment to provide a mixed use development comprising flexible shop/financial and professional services/cafe/restaurant/drinking establishment uses (Classes A1/A2/A3 and A4) and 29 flats within a new 5-storey bui"/>
    <s v="PFLA"/>
    <s v="16/07/2013"/>
    <d v="2013-10-15T00:00:00"/>
    <x v="0"/>
    <s v="Nil"/>
    <s v=""/>
    <s v="BF"/>
    <x v="0"/>
    <s v="n/a"/>
    <x v="1"/>
    <n v="5.7000000000000002E-2"/>
    <s v=""/>
    <x v="0"/>
    <m/>
    <x v="1"/>
    <s v="P"/>
    <n v="0"/>
    <n v="0"/>
    <n v="23"/>
    <n v="0"/>
    <n v="6"/>
    <n v="14"/>
    <n v="3"/>
    <n v="0"/>
    <n v="0"/>
    <n v="0"/>
    <n v="0"/>
    <n v="6"/>
    <n v="14"/>
    <n v="3"/>
    <n v="0"/>
    <n v="0"/>
    <n v="0"/>
    <n v="0"/>
    <n v="0"/>
    <n v="0"/>
    <n v="0"/>
    <n v="0"/>
    <n v="0"/>
    <n v="0"/>
    <n v="0"/>
    <n v="0"/>
    <n v="0"/>
    <n v="0"/>
    <n v="0"/>
    <n v="0"/>
    <n v="0"/>
    <s v="Assumption"/>
    <n v="0"/>
    <n v="0"/>
    <n v="0"/>
    <n v="0"/>
    <n v="7.666666666666667"/>
    <n v="7.666666666666667"/>
    <n v="7.666666666666667"/>
    <n v="0"/>
    <n v="0"/>
    <n v="0"/>
    <n v="0"/>
    <n v="0"/>
    <n v="0"/>
    <n v="0"/>
    <n v="0"/>
    <n v="0"/>
    <n v="0"/>
    <n v="0"/>
    <n v="0"/>
    <n v="0"/>
    <n v="0"/>
    <n v="0"/>
    <n v="23"/>
    <n v="23"/>
    <n v="23"/>
    <n v="23"/>
    <n v="5"/>
    <m/>
    <x v="0"/>
    <x v="0"/>
    <x v="0"/>
    <x v="0"/>
    <x v="0"/>
  </r>
  <r>
    <x v="2"/>
    <s v="2013/3253"/>
    <s v=""/>
    <s v=""/>
    <s v="Mulberry House"/>
    <s v="3"/>
    <s v="Putney Park Avenue"/>
    <s v="SW15"/>
    <s v="5QN"/>
    <n v="522303"/>
    <n v="175364"/>
    <x v="11"/>
    <s v=""/>
    <s v=""/>
    <n v="0"/>
    <n v="2"/>
    <n v="2"/>
    <s v="Erection of two, two-storey semi-detached houses with accommodation at roof level fronting Daylesford Avenue."/>
    <s v="PF"/>
    <s v="23/07/2013"/>
    <d v="2013-09-04T00:00:00"/>
    <x v="0"/>
    <s v="Nil"/>
    <s v=""/>
    <s v="Gdn"/>
    <x v="0"/>
    <s v="n/a"/>
    <x v="1"/>
    <n v="0.13400000000000001"/>
    <s v=""/>
    <x v="0"/>
    <m/>
    <x v="1"/>
    <s v="P"/>
    <n v="0"/>
    <n v="0"/>
    <n v="0"/>
    <n v="0"/>
    <n v="0"/>
    <n v="0"/>
    <n v="0"/>
    <n v="0"/>
    <n v="2"/>
    <n v="0"/>
    <n v="0"/>
    <n v="0"/>
    <n v="0"/>
    <n v="0"/>
    <n v="0"/>
    <n v="0"/>
    <n v="0"/>
    <n v="0"/>
    <n v="0"/>
    <n v="0"/>
    <n v="0"/>
    <n v="0"/>
    <n v="2"/>
    <n v="0"/>
    <n v="0"/>
    <n v="0"/>
    <n v="0"/>
    <n v="0"/>
    <n v="0"/>
    <n v="0"/>
    <n v="0"/>
    <s v="Assumption"/>
    <n v="0"/>
    <n v="0"/>
    <n v="0.5"/>
    <n v="0.5"/>
    <n v="0.5"/>
    <n v="0.5"/>
    <n v="0"/>
    <n v="0"/>
    <n v="0"/>
    <n v="0"/>
    <n v="0"/>
    <n v="0"/>
    <n v="0"/>
    <n v="0"/>
    <n v="0"/>
    <n v="0"/>
    <n v="0"/>
    <n v="0"/>
    <n v="0"/>
    <n v="0"/>
    <n v="0"/>
    <n v="0"/>
    <n v="2"/>
    <n v="2"/>
    <n v="2"/>
    <n v="2"/>
    <n v="4"/>
    <m/>
    <x v="0"/>
    <x v="0"/>
    <x v="0"/>
    <x v="0"/>
    <x v="0"/>
  </r>
  <r>
    <x v="2"/>
    <s v="2013/3260"/>
    <s v=""/>
    <s v="55 Albert Bridge Road"/>
    <s v=""/>
    <s v="53 &amp; 55"/>
    <s v="Albert Bridge Road"/>
    <s v="SW11"/>
    <s v="4QA"/>
    <n v="527585"/>
    <n v="176783"/>
    <x v="0"/>
    <s v=""/>
    <s v=""/>
    <n v="3"/>
    <n v="1"/>
    <n v="-2"/>
    <s v="Demolition of the existing rear conservatories and erection of a two-storey (lower ground and ground floor level) 4.5m deep rear extension to both properties;  1200mm deep excavation of part of the lower ground floor levels to provide increased floor to c"/>
    <s v="PF"/>
    <s v="02/07/2013"/>
    <d v="2013-11-04T00:00:00"/>
    <x v="0"/>
    <s v="Nil"/>
    <s v=""/>
    <s v="BF"/>
    <x v="3"/>
    <s v="n/a"/>
    <x v="5"/>
    <n v="2.4E-2"/>
    <s v=""/>
    <x v="0"/>
    <m/>
    <x v="1"/>
    <s v="P"/>
    <n v="0"/>
    <n v="0"/>
    <n v="0"/>
    <n v="0"/>
    <n v="-1"/>
    <n v="-2"/>
    <n v="0"/>
    <n v="1"/>
    <n v="0"/>
    <n v="0"/>
    <n v="0"/>
    <n v="-1"/>
    <n v="-2"/>
    <n v="0"/>
    <n v="0"/>
    <n v="0"/>
    <n v="0"/>
    <n v="0"/>
    <n v="0"/>
    <n v="0"/>
    <n v="0"/>
    <n v="1"/>
    <n v="0"/>
    <n v="0"/>
    <n v="0"/>
    <n v="0"/>
    <n v="0"/>
    <n v="0"/>
    <n v="0"/>
    <n v="0"/>
    <n v="0"/>
    <s v="Assumption"/>
    <n v="0"/>
    <n v="0"/>
    <n v="-0.5"/>
    <n v="-0.5"/>
    <n v="-0.5"/>
    <n v="-0.5"/>
    <n v="0"/>
    <n v="0"/>
    <n v="0"/>
    <n v="0"/>
    <n v="0"/>
    <n v="0"/>
    <n v="0"/>
    <n v="0"/>
    <n v="0"/>
    <n v="0"/>
    <n v="0"/>
    <n v="0"/>
    <n v="0"/>
    <n v="0"/>
    <n v="0"/>
    <n v="0"/>
    <n v="-2"/>
    <n v="-2"/>
    <n v="-2"/>
    <n v="-2"/>
    <n v="4"/>
    <m/>
    <x v="0"/>
    <x v="0"/>
    <x v="0"/>
    <x v="0"/>
    <x v="0"/>
  </r>
  <r>
    <x v="2"/>
    <s v="2013/3267"/>
    <s v=""/>
    <s v=""/>
    <s v="land adjacent to 72"/>
    <s v="72A"/>
    <s v="Bedford Hill"/>
    <s v="SW12"/>
    <s v="9HR"/>
    <n v="528703"/>
    <n v="173099"/>
    <x v="7"/>
    <s v=""/>
    <s v=""/>
    <n v="0"/>
    <n v="1"/>
    <n v="1"/>
    <s v="Erection of a three storey building (between 72 Bedford Hill and the railway embankment) to provide a shop/store on ground floor and a two bedroom maisonette on first and second floors.  (Amended drawings received  showing alterations to the development)"/>
    <s v="PF"/>
    <s v="23/08/2013"/>
    <d v="2014-07-23T00:00:00"/>
    <x v="1"/>
    <s v="Nil"/>
    <s v=""/>
    <s v="BF"/>
    <x v="0"/>
    <s v="n/a"/>
    <x v="1"/>
    <n v="8.9999999999999993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3290"/>
    <s v=""/>
    <s v=""/>
    <s v=""/>
    <s v="86"/>
    <s v="Balham High Road"/>
    <s v="SW12"/>
    <s v="9AG"/>
    <n v="528668"/>
    <n v="173560"/>
    <x v="9"/>
    <s v=""/>
    <s v=""/>
    <n v="0"/>
    <n v="1"/>
    <n v="1"/>
    <s v="Roof extension to rear storage area/garage of shop and change of use to provide a studio (1bed/1person) unit. Alterations to 86 Caistor Mews to provide refuse storage."/>
    <s v="PF"/>
    <s v="19/06/2013"/>
    <d v="2013-10-14T00:00:00"/>
    <x v="0"/>
    <s v="Nil"/>
    <s v=""/>
    <s v="BF"/>
    <x v="3"/>
    <s v="n/a"/>
    <x v="8"/>
    <n v="3.0000000000000001E-3"/>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4"/>
    <m/>
    <x v="3"/>
    <x v="0"/>
    <x v="0"/>
    <x v="0"/>
    <x v="0"/>
  </r>
  <r>
    <x v="2"/>
    <s v="2013/3373"/>
    <s v=""/>
    <s v=""/>
    <s v="(Unit 1 &amp; 2)"/>
    <s v="8"/>
    <s v="Putney High Street"/>
    <s v="SW15"/>
    <s v="1SL"/>
    <n v="524120"/>
    <n v="175611"/>
    <x v="13"/>
    <s v=""/>
    <s v=""/>
    <n v="0"/>
    <n v="1"/>
    <n v="1"/>
    <s v="Conversion of first/second floor office units  (Class B1a) into a 1-bed duplex residential unit (Class C3)."/>
    <s v="PAG"/>
    <s v="03/07/2013"/>
    <d v="2013-08-14T00:00:00"/>
    <x v="0"/>
    <s v="Nil"/>
    <s v=""/>
    <s v="BF"/>
    <x v="2"/>
    <s v="n/a"/>
    <x v="6"/>
    <n v="4.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2"/>
    <x v="0"/>
    <x v="0"/>
    <x v="0"/>
    <x v="0"/>
  </r>
  <r>
    <x v="2"/>
    <s v="2013/3379"/>
    <s v=""/>
    <s v=""/>
    <s v="Unit 3 Mandeville Courtyard"/>
    <s v="142"/>
    <s v="Battersea Park Road"/>
    <s v="SW11"/>
    <s v="4NB"/>
    <n v="528069"/>
    <n v="176652"/>
    <x v="17"/>
    <s v=""/>
    <s v=""/>
    <n v="0"/>
    <n v="1"/>
    <n v="1"/>
    <s v="Change of use of the upper ground floor of Unit 3 into a single, one bedroom, residential unit."/>
    <s v="PAG"/>
    <s v="08/07/2013"/>
    <d v="2013-09-02T00:00:00"/>
    <x v="0"/>
    <s v="Nil"/>
    <s v=""/>
    <s v="BF"/>
    <x v="2"/>
    <s v="n/a"/>
    <x v="6"/>
    <n v="0.02"/>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3461"/>
    <s v=""/>
    <s v=""/>
    <s v="rear of"/>
    <s v="900"/>
    <s v="Garratt Lane"/>
    <s v="SW17"/>
    <s v="0NB"/>
    <n v="527156"/>
    <n v="171614"/>
    <x v="10"/>
    <s v=""/>
    <s v=""/>
    <n v="0"/>
    <n v="1"/>
    <n v="1"/>
    <s v="The proposal is to convert part of existing ground floor office premises to a studio flat at rear side of the property, with rear extension (Resubmission of planning application reference: 2013/2170)."/>
    <s v="PF"/>
    <s v="07/08/2013"/>
    <d v="2013-09-05T00:00:00"/>
    <x v="0"/>
    <s v="Nil"/>
    <s v=""/>
    <s v="BF"/>
    <x v="2"/>
    <s v="n/a"/>
    <x v="6"/>
    <n v="3.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3491"/>
    <s v="JSS Pinnacle House (35)"/>
    <s v=""/>
    <s v="Ship House"/>
    <s v="34-35"/>
    <s v="Battersea Square"/>
    <s v="SW11"/>
    <s v="3RA"/>
    <n v="526819"/>
    <n v="176644"/>
    <x v="0"/>
    <s v=""/>
    <s v=""/>
    <n v="0"/>
    <n v="1"/>
    <n v="1"/>
    <s v="Change of use of existing B1(a) offices on ground floor to form one residential apartment (Class C3)."/>
    <s v="PANR"/>
    <s v="07/08/2013"/>
    <d v="2013-08-29T00:00:00"/>
    <x v="0"/>
    <s v="Nil"/>
    <s v=""/>
    <s v="BF"/>
    <x v="2"/>
    <s v="n/a"/>
    <x v="6"/>
    <n v="3.2000000000000001E-2"/>
    <s v=""/>
    <x v="0"/>
    <m/>
    <x v="1"/>
    <s v="P"/>
    <m/>
    <n v="0"/>
    <n v="0"/>
    <n v="0"/>
    <n v="0"/>
    <n v="0"/>
    <n v="1"/>
    <n v="0"/>
    <n v="0"/>
    <n v="0"/>
    <n v="0"/>
    <n v="0"/>
    <n v="0"/>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3514"/>
    <s v=""/>
    <s v=""/>
    <s v="Adjacent"/>
    <s v="93"/>
    <s v="Bolingbroke Grove"/>
    <s v="SW11"/>
    <s v="6HA"/>
    <n v="527274"/>
    <n v="174710"/>
    <x v="2"/>
    <s v=""/>
    <s v=""/>
    <n v="0"/>
    <n v="1"/>
    <n v="1"/>
    <s v="Erection of a three-storey (including accommodation within the roofspace) detached house within the side garden on the north side of number 93 Bolingbroke Grove to provide a new vicarage, with proposed detached garage to rear, accessed from Bennerley Road"/>
    <s v="PF"/>
    <s v="15/07/2013"/>
    <d v="2013-12-09T00:00:00"/>
    <x v="0"/>
    <s v="Nil"/>
    <s v=""/>
    <s v="BF"/>
    <x v="0"/>
    <s v="n/a"/>
    <x v="1"/>
    <n v="2.5999999999999999E-2"/>
    <s v=""/>
    <x v="0"/>
    <m/>
    <x v="1"/>
    <s v="P"/>
    <n v="0"/>
    <n v="0"/>
    <n v="0"/>
    <n v="0"/>
    <n v="0"/>
    <n v="0"/>
    <n v="0"/>
    <n v="1"/>
    <n v="0"/>
    <n v="0"/>
    <n v="0"/>
    <n v="0"/>
    <n v="0"/>
    <n v="0"/>
    <n v="0"/>
    <n v="0"/>
    <n v="0"/>
    <n v="0"/>
    <n v="0"/>
    <n v="0"/>
    <n v="0"/>
    <n v="1"/>
    <n v="0"/>
    <n v="0"/>
    <n v="0"/>
    <n v="0"/>
    <n v="0"/>
    <n v="0"/>
    <n v="0"/>
    <n v="0"/>
    <n v="0"/>
    <s v="Assumption"/>
    <n v="0"/>
    <n v="0"/>
    <n v="0.25"/>
    <n v="0.25"/>
    <n v="0.25"/>
    <n v="0.25"/>
    <n v="0"/>
    <n v="0"/>
    <n v="0"/>
    <n v="0"/>
    <n v="0"/>
    <n v="0"/>
    <n v="0"/>
    <n v="0"/>
    <n v="0"/>
    <n v="0"/>
    <n v="0"/>
    <n v="0"/>
    <n v="0"/>
    <n v="0"/>
    <n v="0"/>
    <n v="0"/>
    <n v="1"/>
    <n v="1"/>
    <n v="1"/>
    <n v="1"/>
    <n v="4"/>
    <m/>
    <x v="0"/>
    <x v="0"/>
    <x v="0"/>
    <x v="0"/>
    <x v="0"/>
  </r>
  <r>
    <x v="2"/>
    <s v="2013/3516"/>
    <s v=""/>
    <s v=""/>
    <s v=""/>
    <s v="70A"/>
    <s v="Ravensbury Road"/>
    <s v="SW18"/>
    <s v="4RS"/>
    <n v="525614"/>
    <n v="172864"/>
    <x v="3"/>
    <s v=""/>
    <s v=""/>
    <n v="0"/>
    <n v="1"/>
    <n v="1"/>
    <s v="Demolition of existing workshop. Erection of two-storey, 1-bedroom house with first floor level terrace to rear."/>
    <s v="PF"/>
    <s v="15/07/2013"/>
    <d v="2013-10-11T00:00:00"/>
    <x v="0"/>
    <s v="Nil"/>
    <s v=""/>
    <s v="BF"/>
    <x v="0"/>
    <s v="n/a"/>
    <x v="1"/>
    <n v="4.0000000000000001E-3"/>
    <s v=""/>
    <x v="0"/>
    <m/>
    <x v="1"/>
    <s v="P"/>
    <n v="0"/>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1"/>
  </r>
  <r>
    <x v="2"/>
    <s v="2013/3525"/>
    <s v=""/>
    <s v=""/>
    <s v="Units 13 &amp; 14 Mandeville Court"/>
    <s v="142"/>
    <s v="Battersea Park Road"/>
    <s v="SW11"/>
    <s v="4NB"/>
    <n v="528067"/>
    <n v="176658"/>
    <x v="17"/>
    <s v=""/>
    <s v=""/>
    <n v="0"/>
    <n v="2"/>
    <n v="2"/>
    <s v="Change of use of first floor office space (Class B1) to create two, two bedroom flats (Class C3) as well as the reinstatement of front glazing."/>
    <s v="PF"/>
    <s v="15/07/2013"/>
    <d v="2013-10-31T00:00:00"/>
    <x v="0"/>
    <s v="Nil"/>
    <s v=""/>
    <s v="BF"/>
    <x v="2"/>
    <s v="n/a"/>
    <x v="6"/>
    <n v="2.7E-2"/>
    <s v=""/>
    <x v="0"/>
    <m/>
    <x v="1"/>
    <s v="P"/>
    <m/>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s v="Y"/>
    <x v="0"/>
    <x v="0"/>
    <x v="0"/>
    <x v="0"/>
    <x v="0"/>
  </r>
  <r>
    <x v="2"/>
    <s v="2013/3528"/>
    <s v=""/>
    <s v=""/>
    <s v="19 Elm Quay Court"/>
    <s v=""/>
    <s v="Nine Elms Lane"/>
    <s v="SW8"/>
    <s v="5DE"/>
    <n v="529690"/>
    <n v="177683"/>
    <x v="17"/>
    <s v=""/>
    <s v=""/>
    <n v="1"/>
    <n v="2"/>
    <n v="1"/>
    <s v="Sub-division of existing two bedroom duplex, to form 1 no. one bedroom apartment and a studio flat."/>
    <s v="RP"/>
    <s v="15/07/2013"/>
    <d v="2013-09-09T00:00:00"/>
    <x v="0"/>
    <s v="APG"/>
    <s v="06/02/2014"/>
    <s v="BF"/>
    <x v="1"/>
    <s v="n/a"/>
    <x v="3"/>
    <n v="1.4999999999999999E-2"/>
    <s v=""/>
    <x v="0"/>
    <m/>
    <x v="1"/>
    <s v="P"/>
    <n v="0"/>
    <n v="0"/>
    <n v="0"/>
    <n v="1"/>
    <n v="1"/>
    <n v="-1"/>
    <n v="0"/>
    <n v="0"/>
    <n v="0"/>
    <n v="0"/>
    <n v="1"/>
    <n v="1"/>
    <n v="-1"/>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3553"/>
    <s v="Streatham Park Estate"/>
    <s v=""/>
    <s v="Boyce, Busby, Grierson &amp; Shenstone Hses"/>
    <s v=""/>
    <s v="Aldrington Road"/>
    <s v="SW16"/>
    <s v="1AU"/>
    <n v="529375"/>
    <n v="171534"/>
    <x v="4"/>
    <s v=""/>
    <s v=""/>
    <n v="0"/>
    <n v="6"/>
    <n v="6"/>
    <s v="Infill of existing ground floor undercroft space under the existing flatted blocks to provide 6 additional self-contained flats and the provision of 6 new car parking spaces."/>
    <s v="PF"/>
    <s v="24/07/2013"/>
    <d v="2014-01-23T00:00:00"/>
    <x v="0"/>
    <s v="Nil"/>
    <s v=""/>
    <s v="BF"/>
    <x v="0"/>
    <s v="n/a"/>
    <x v="1"/>
    <n v="4.8000000000000001E-2"/>
    <s v=""/>
    <x v="0"/>
    <m/>
    <x v="2"/>
    <s v="C"/>
    <m/>
    <n v="0"/>
    <n v="0"/>
    <n v="0"/>
    <n v="2"/>
    <n v="4"/>
    <n v="0"/>
    <n v="0"/>
    <n v="0"/>
    <n v="0"/>
    <n v="0"/>
    <n v="2"/>
    <n v="4"/>
    <n v="0"/>
    <n v="0"/>
    <n v="0"/>
    <n v="0"/>
    <n v="0"/>
    <n v="0"/>
    <n v="0"/>
    <n v="0"/>
    <n v="0"/>
    <n v="0"/>
    <n v="0"/>
    <n v="0"/>
    <n v="0"/>
    <n v="0"/>
    <n v="0"/>
    <n v="0"/>
    <n v="0"/>
    <n v="0"/>
    <s v="Assumption"/>
    <n v="0"/>
    <n v="0"/>
    <n v="0"/>
    <n v="0"/>
    <n v="2"/>
    <n v="2"/>
    <n v="2"/>
    <n v="0"/>
    <n v="0"/>
    <n v="0"/>
    <n v="0"/>
    <n v="0"/>
    <n v="0"/>
    <n v="0"/>
    <n v="0"/>
    <n v="0"/>
    <n v="0"/>
    <n v="0"/>
    <n v="0"/>
    <n v="0"/>
    <n v="0"/>
    <n v="0"/>
    <n v="6"/>
    <n v="6"/>
    <n v="6"/>
    <n v="6"/>
    <n v="5"/>
    <m/>
    <x v="0"/>
    <x v="0"/>
    <x v="0"/>
    <x v="0"/>
    <x v="0"/>
  </r>
  <r>
    <x v="2"/>
    <s v="2013/3554"/>
    <s v="Streatham Park Estate"/>
    <s v=""/>
    <s v="Boyce, Busby, Grierson &amp; Shenstone Hses"/>
    <s v=""/>
    <s v="Aldrington Road"/>
    <s v="SW16"/>
    <s v="1AU"/>
    <n v="529375"/>
    <n v="171534"/>
    <x v="4"/>
    <s v=""/>
    <s v=""/>
    <n v="0"/>
    <n v="6"/>
    <n v="6"/>
    <s v="Infill of existing undercroft space under the two flat blocks to provide an additional 6 new self-contained flats and the provision of 6 new car parking spaces."/>
    <s v="PF"/>
    <s v="16/07/2013"/>
    <d v="2013-12-16T00:00:00"/>
    <x v="0"/>
    <s v="Nil"/>
    <s v=""/>
    <s v="BF"/>
    <x v="0"/>
    <s v="n/a"/>
    <x v="1"/>
    <n v="3.0000000000000001E-3"/>
    <s v=""/>
    <x v="0"/>
    <m/>
    <x v="1"/>
    <s v="M"/>
    <m/>
    <n v="0"/>
    <n v="0"/>
    <n v="0"/>
    <n v="5"/>
    <n v="1"/>
    <n v="0"/>
    <n v="0"/>
    <n v="0"/>
    <n v="0"/>
    <n v="0"/>
    <n v="5"/>
    <n v="1"/>
    <n v="0"/>
    <n v="0"/>
    <n v="0"/>
    <n v="0"/>
    <n v="0"/>
    <n v="0"/>
    <n v="0"/>
    <n v="0"/>
    <n v="0"/>
    <n v="0"/>
    <n v="0"/>
    <n v="0"/>
    <n v="0"/>
    <n v="0"/>
    <n v="0"/>
    <n v="0"/>
    <n v="0"/>
    <n v="0"/>
    <s v="Assumption"/>
    <n v="0"/>
    <n v="0"/>
    <n v="0"/>
    <n v="0"/>
    <n v="2"/>
    <n v="2"/>
    <n v="2"/>
    <n v="0"/>
    <n v="0"/>
    <n v="0"/>
    <n v="0"/>
    <n v="0"/>
    <n v="0"/>
    <n v="0"/>
    <n v="0"/>
    <n v="0"/>
    <n v="0"/>
    <n v="0"/>
    <n v="0"/>
    <n v="0"/>
    <n v="0"/>
    <n v="0"/>
    <n v="6"/>
    <n v="6"/>
    <n v="6"/>
    <n v="6"/>
    <n v="5"/>
    <m/>
    <x v="0"/>
    <x v="0"/>
    <x v="0"/>
    <x v="0"/>
    <x v="0"/>
  </r>
  <r>
    <x v="2"/>
    <s v="2013/3575"/>
    <s v=""/>
    <s v=""/>
    <s v=""/>
    <s v="60"/>
    <s v="Trinity Road"/>
    <s v="SW17"/>
    <s v="7RH"/>
    <n v="527898"/>
    <n v="172499"/>
    <x v="7"/>
    <s v=""/>
    <s v=""/>
    <n v="0"/>
    <n v="1"/>
    <n v="1"/>
    <s v="Construction of first and second floor extensions to enlarge existing first floor flat and provide a new one-bedroom flat at second floor level."/>
    <s v="PF"/>
    <s v="17/07/2013"/>
    <d v="2013-10-25T00:00:00"/>
    <x v="0"/>
    <s v="Nil"/>
    <s v=""/>
    <s v="BF"/>
    <x v="3"/>
    <s v="n/a"/>
    <x v="1"/>
    <n v="2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3735"/>
    <s v="Sleaford Street Industrial Estate and Dairy Crest Milk Distribution Depot"/>
    <s v="Blocks C, D F &amp; G"/>
    <s v=""/>
    <s v=""/>
    <s v="Sleaford Street"/>
    <s v="SW8"/>
    <s v="5AB"/>
    <n v="529318"/>
    <n v="177190"/>
    <x v="17"/>
    <s v=""/>
    <s v=""/>
    <n v="0"/>
    <n v="21"/>
    <n v="21"/>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x v="1"/>
    <s v="Nil"/>
    <s v=""/>
    <s v="BF"/>
    <x v="0"/>
    <s v="NB"/>
    <x v="1"/>
    <n v="0"/>
    <s v=""/>
    <x v="0"/>
    <m/>
    <x v="0"/>
    <s v="HASO"/>
    <n v="1332201"/>
    <n v="2"/>
    <n v="21"/>
    <n v="0"/>
    <n v="9"/>
    <n v="12"/>
    <n v="0"/>
    <n v="0"/>
    <n v="0"/>
    <n v="0"/>
    <n v="0"/>
    <n v="9"/>
    <n v="12"/>
    <n v="0"/>
    <n v="0"/>
    <n v="0"/>
    <n v="0"/>
    <n v="0"/>
    <n v="0"/>
    <n v="0"/>
    <n v="0"/>
    <n v="0"/>
    <n v="0"/>
    <n v="0"/>
    <n v="0"/>
    <n v="0"/>
    <n v="0"/>
    <n v="0"/>
    <n v="0"/>
    <n v="0"/>
    <n v="0"/>
    <s v="Phasing &amp; Investment Study"/>
    <n v="0"/>
    <n v="0"/>
    <n v="0"/>
    <n v="0"/>
    <n v="0"/>
    <n v="0"/>
    <n v="21"/>
    <n v="0"/>
    <n v="0"/>
    <n v="0"/>
    <n v="0"/>
    <n v="0"/>
    <n v="0"/>
    <n v="0"/>
    <n v="0"/>
    <n v="0"/>
    <n v="0"/>
    <n v="0"/>
    <n v="0"/>
    <n v="0"/>
    <n v="0"/>
    <n v="0"/>
    <n v="21"/>
    <n v="21"/>
    <n v="21"/>
    <n v="21"/>
    <n v="5"/>
    <s v="Y"/>
    <x v="0"/>
    <x v="1"/>
    <x v="0"/>
    <x v="0"/>
    <x v="0"/>
  </r>
  <r>
    <x v="2"/>
    <s v="2013/3735"/>
    <s v="Sleaford Street Industrial Estate and Dairy Crest Milk Distribution Depot"/>
    <s v="Blocks H &amp; 1"/>
    <s v=""/>
    <s v=""/>
    <s v="Sleaford Street"/>
    <s v="SW8"/>
    <s v="5AB"/>
    <n v="529318"/>
    <n v="177190"/>
    <x v="17"/>
    <s v=""/>
    <s v=""/>
    <n v="0"/>
    <n v="26"/>
    <n v="26"/>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x v="1"/>
    <s v="Nil"/>
    <s v=""/>
    <s v="BF"/>
    <x v="0"/>
    <s v="NB"/>
    <x v="0"/>
    <n v="0"/>
    <s v=""/>
    <x v="0"/>
    <m/>
    <x v="2"/>
    <s v="HASR"/>
    <n v="1332201"/>
    <n v="3"/>
    <n v="26"/>
    <n v="0"/>
    <n v="2"/>
    <n v="16"/>
    <n v="2"/>
    <n v="6"/>
    <n v="0"/>
    <n v="0"/>
    <n v="0"/>
    <n v="2"/>
    <n v="16"/>
    <n v="2"/>
    <n v="6"/>
    <n v="0"/>
    <n v="0"/>
    <n v="0"/>
    <n v="0"/>
    <n v="0"/>
    <n v="0"/>
    <n v="0"/>
    <n v="0"/>
    <n v="0"/>
    <n v="0"/>
    <n v="0"/>
    <n v="0"/>
    <n v="0"/>
    <n v="0"/>
    <n v="0"/>
    <n v="0"/>
    <s v="Phasing &amp; Investment Study"/>
    <n v="0"/>
    <n v="0"/>
    <n v="0"/>
    <n v="0"/>
    <n v="0"/>
    <n v="0"/>
    <n v="26"/>
    <n v="0"/>
    <n v="0"/>
    <n v="0"/>
    <n v="0"/>
    <n v="0"/>
    <n v="0"/>
    <n v="0"/>
    <n v="0"/>
    <n v="0"/>
    <n v="0"/>
    <n v="0"/>
    <n v="0"/>
    <n v="0"/>
    <n v="0"/>
    <n v="0"/>
    <n v="26"/>
    <n v="26"/>
    <n v="26"/>
    <n v="26"/>
    <n v="5"/>
    <s v="Y"/>
    <x v="0"/>
    <x v="1"/>
    <x v="0"/>
    <x v="0"/>
    <x v="0"/>
  </r>
  <r>
    <x v="2"/>
    <s v="2013/3735"/>
    <s v="Sleaford Street Industrial Estate and Dairy Crest Milk Distribution Depot"/>
    <m/>
    <m/>
    <s v=""/>
    <s v="Sleaford Street"/>
    <s v="SW8"/>
    <s v="5AB"/>
    <n v="529318"/>
    <n v="177190"/>
    <x v="17"/>
    <s v=""/>
    <s v=""/>
    <n v="0"/>
    <n v="247"/>
    <n v="247"/>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x v="1"/>
    <s v="Nil"/>
    <s v=""/>
    <s v="BF"/>
    <x v="0"/>
    <s v="NB"/>
    <x v="0"/>
    <n v="0"/>
    <s v=""/>
    <x v="0"/>
    <m/>
    <x v="1"/>
    <s v="P"/>
    <n v="1332201"/>
    <n v="25"/>
    <n v="247"/>
    <n v="13"/>
    <n v="36"/>
    <n v="154"/>
    <n v="24"/>
    <n v="20"/>
    <n v="0"/>
    <n v="0"/>
    <n v="13"/>
    <n v="36"/>
    <n v="154"/>
    <n v="24"/>
    <n v="20"/>
    <n v="0"/>
    <n v="0"/>
    <n v="0"/>
    <n v="0"/>
    <n v="0"/>
    <n v="0"/>
    <n v="0"/>
    <n v="0"/>
    <n v="0"/>
    <n v="0"/>
    <n v="0"/>
    <n v="0"/>
    <n v="0"/>
    <n v="0"/>
    <n v="0"/>
    <n v="0"/>
    <s v="Phasing &amp; Investment Study"/>
    <n v="0"/>
    <n v="0"/>
    <n v="0"/>
    <n v="123.5"/>
    <n v="0"/>
    <n v="0"/>
    <n v="123.5"/>
    <n v="0"/>
    <n v="0"/>
    <n v="0"/>
    <n v="0"/>
    <n v="0"/>
    <n v="0"/>
    <n v="0"/>
    <n v="0"/>
    <n v="0"/>
    <n v="0"/>
    <n v="0"/>
    <n v="0"/>
    <n v="0"/>
    <n v="0"/>
    <n v="0"/>
    <n v="247"/>
    <n v="247"/>
    <n v="247"/>
    <n v="247"/>
    <n v="5"/>
    <s v="Y"/>
    <x v="0"/>
    <x v="1"/>
    <x v="0"/>
    <x v="0"/>
    <x v="0"/>
  </r>
  <r>
    <x v="2"/>
    <s v="2013/3785"/>
    <s v=""/>
    <s v=""/>
    <s v="Centre Square"/>
    <s v="1"/>
    <s v="Hardwicks Square"/>
    <s v="SW18"/>
    <s v="4AW"/>
    <n v="525417"/>
    <n v="174604"/>
    <x v="3"/>
    <s v=""/>
    <s v=""/>
    <n v="0"/>
    <n v="2"/>
    <n v="2"/>
    <s v="Prior approval for conversion of office (class B1) to two, two-bedroom residential units (class C3)."/>
    <s v="PAG"/>
    <s v="29/07/2013"/>
    <d v="2013-09-17T00:00:00"/>
    <x v="0"/>
    <s v="Nil"/>
    <s v=""/>
    <s v="BF"/>
    <x v="2"/>
    <s v="n/a"/>
    <x v="6"/>
    <n v="0.01"/>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m/>
    <x v="5"/>
    <x v="0"/>
    <x v="1"/>
    <x v="0"/>
    <x v="0"/>
  </r>
  <r>
    <x v="2"/>
    <s v="2013/3914"/>
    <s v=""/>
    <s v=""/>
    <s v=""/>
    <s v="33-35"/>
    <s v="Fernlea Road"/>
    <s v="SW12"/>
    <s v="9RT"/>
    <n v="528800"/>
    <n v="173171"/>
    <x v="9"/>
    <s v=""/>
    <s v=""/>
    <n v="0"/>
    <n v="2"/>
    <n v="2"/>
    <s v="Conversion of basement into 2 x 1-bed flats, excavation of front lightwell, new bin and bike stores at front, external alterations at front and rear."/>
    <s v="PF"/>
    <s v="06/08/2013"/>
    <d v="2014-02-14T00:00:00"/>
    <x v="0"/>
    <s v="Nil"/>
    <s v=""/>
    <s v="BF"/>
    <x v="0"/>
    <s v="n/a"/>
    <x v="1"/>
    <n v="1.2E-2"/>
    <s v=""/>
    <x v="0"/>
    <m/>
    <x v="1"/>
    <s v="P"/>
    <n v="0"/>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3/3916"/>
    <s v=""/>
    <s v=""/>
    <s v="Harvard Mansions"/>
    <s v=""/>
    <s v="St Johns Hill"/>
    <s v="SW11"/>
    <s v="1TB"/>
    <n v="526888"/>
    <n v="175093"/>
    <x v="5"/>
    <s v=""/>
    <s v=""/>
    <n v="0"/>
    <n v="3"/>
    <n v="3"/>
    <s v="Erection of additional floor to Mansion Block to accommodate no.3 (3-bedroom) flats with roof terraces."/>
    <s v="PF"/>
    <s v="08/08/2013"/>
    <d v="2013-10-10T00:00:00"/>
    <x v="0"/>
    <s v="Nil"/>
    <s v=""/>
    <s v="BF"/>
    <x v="0"/>
    <s v="n/a"/>
    <x v="1"/>
    <n v="1.4E-2"/>
    <s v=""/>
    <x v="0"/>
    <m/>
    <x v="1"/>
    <s v="P"/>
    <n v="0"/>
    <n v="0"/>
    <n v="0"/>
    <n v="0"/>
    <n v="0"/>
    <n v="0"/>
    <n v="3"/>
    <n v="0"/>
    <n v="0"/>
    <n v="0"/>
    <n v="0"/>
    <n v="0"/>
    <n v="0"/>
    <n v="3"/>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3/3928"/>
    <s v=""/>
    <s v=""/>
    <s v=""/>
    <s v="17b"/>
    <s v="Balham Park Road"/>
    <s v="SW12"/>
    <s v="8DT"/>
    <n v="528139"/>
    <n v="173142"/>
    <x v="7"/>
    <s v=""/>
    <s v=""/>
    <n v="0"/>
    <n v="1"/>
    <n v="1"/>
    <s v="Change of use from a general practice medical surgery (Class D1) to 1 x two bedroom flat, 1 x one bedroom flat and 1 x studio flat (Class C3) to include the construction of a side and rear dormer roof extension to existing hipped roof."/>
    <s v="PF"/>
    <s v="09/09/2013"/>
    <d v="2014-05-13T00:00:00"/>
    <x v="1"/>
    <s v="Nil"/>
    <s v=""/>
    <s v="BF"/>
    <x v="4"/>
    <s v="n/a"/>
    <x v="1"/>
    <n v="7.0000000000000001E-3"/>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3991"/>
    <s v=""/>
    <s v=""/>
    <s v="Land adjoining 103-125"/>
    <s v=""/>
    <s v="Battersea Park Road"/>
    <s v="SW8"/>
    <s v="4DS"/>
    <n v="529009"/>
    <n v="177160"/>
    <x v="17"/>
    <s v=""/>
    <s v=""/>
    <n v="0"/>
    <n v="12"/>
    <n v="12"/>
    <s v="Erection of a seven-storey building on the west side of 103-125 Battersea Park Road to provide 12 flats (all affordable rented units), 12 parking spaces, cycle storage and associated refuse storage."/>
    <s v="PF"/>
    <s v="07/08/2013"/>
    <d v="2013-10-22T00:00:00"/>
    <x v="0"/>
    <s v="Nil"/>
    <s v=""/>
    <s v="BF"/>
    <x v="0"/>
    <s v="NB"/>
    <x v="0"/>
    <n v="4.4999999999999998E-2"/>
    <s v=""/>
    <x v="0"/>
    <m/>
    <x v="2"/>
    <s v="HASR"/>
    <m/>
    <n v="2"/>
    <n v="12"/>
    <n v="0"/>
    <n v="5"/>
    <n v="6"/>
    <n v="1"/>
    <n v="0"/>
    <n v="0"/>
    <n v="0"/>
    <n v="0"/>
    <n v="5"/>
    <n v="6"/>
    <n v="1"/>
    <n v="0"/>
    <n v="0"/>
    <n v="0"/>
    <n v="0"/>
    <n v="0"/>
    <n v="0"/>
    <n v="0"/>
    <n v="0"/>
    <n v="0"/>
    <n v="0"/>
    <n v="0"/>
    <n v="0"/>
    <n v="0"/>
    <n v="0"/>
    <n v="0"/>
    <n v="0"/>
    <n v="0"/>
    <s v="Housing Department"/>
    <n v="0"/>
    <n v="12"/>
    <n v="0"/>
    <n v="0"/>
    <n v="0"/>
    <n v="0"/>
    <n v="0"/>
    <n v="0"/>
    <n v="0"/>
    <n v="0"/>
    <n v="0"/>
    <n v="0"/>
    <n v="0"/>
    <n v="0"/>
    <n v="0"/>
    <n v="0"/>
    <n v="0"/>
    <n v="0"/>
    <n v="0"/>
    <n v="0"/>
    <n v="0"/>
    <n v="0"/>
    <n v="12"/>
    <n v="12"/>
    <n v="0"/>
    <n v="0"/>
    <n v="5"/>
    <s v="Y"/>
    <x v="0"/>
    <x v="1"/>
    <x v="0"/>
    <x v="0"/>
    <x v="0"/>
  </r>
  <r>
    <x v="2"/>
    <s v="2013/4056"/>
    <s v=""/>
    <s v=""/>
    <s v=""/>
    <s v="28"/>
    <s v="Tooting Bec Road"/>
    <s v="SW17"/>
    <s v="8BD"/>
    <n v="528146"/>
    <n v="172290"/>
    <x v="14"/>
    <s v=""/>
    <s v=""/>
    <n v="0"/>
    <n v="2"/>
    <n v="2"/>
    <s v="Erection of rear mansard roof extension and extension over rear addition, provision of 4 rooflights to front and alterations to front window at roof level in connection with conversion of rear of ground floor and 1st and 2nd floor of the property to form "/>
    <s v="PF"/>
    <s v="16/09/2013"/>
    <d v="2013-11-07T00:00:00"/>
    <x v="0"/>
    <s v="Nil"/>
    <s v=""/>
    <s v="BF"/>
    <x v="1"/>
    <s v="n/a"/>
    <x v="3"/>
    <n v="6.0000000000000001E-3"/>
    <s v=""/>
    <x v="0"/>
    <m/>
    <x v="1"/>
    <s v="P"/>
    <n v="0"/>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9"/>
    <s v="Y"/>
    <x v="0"/>
    <x v="0"/>
    <x v="0"/>
    <x v="0"/>
    <x v="0"/>
  </r>
  <r>
    <x v="2"/>
    <s v="2013/4121"/>
    <s v=""/>
    <s v=""/>
    <s v=""/>
    <s v="19"/>
    <s v="Oldridge Road"/>
    <s v="SW12"/>
    <s v="8PL"/>
    <n v="528501"/>
    <n v="173751"/>
    <x v="9"/>
    <s v=""/>
    <s v=""/>
    <n v="0"/>
    <n v="1"/>
    <n v="1"/>
    <s v="Change of use of the ground floor unit from an office (use class B1) into a residential flat (use class C3)."/>
    <s v="PANR"/>
    <s v="16/08/2013"/>
    <d v="2013-10-08T00:00:00"/>
    <x v="0"/>
    <s v="Nil"/>
    <s v=""/>
    <s v="BF"/>
    <x v="2"/>
    <s v="n/a"/>
    <x v="6"/>
    <n v="3.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4220"/>
    <s v=""/>
    <s v=""/>
    <s v="Flats 2 &amp; 3"/>
    <s v="13"/>
    <s v="Elmbourne Road"/>
    <s v="SW17"/>
    <s v="8JS"/>
    <n v="528898"/>
    <n v="172411"/>
    <x v="14"/>
    <s v=""/>
    <s v=""/>
    <n v="2"/>
    <n v="1"/>
    <n v="-1"/>
    <s v="Excavations and extension including the creation of lightwells to the front and rear, in association with the conversion of existing basement to create a one-bedroom flat."/>
    <s v="RP"/>
    <s v="19/08/2013"/>
    <d v="2014-01-31T00:00:00"/>
    <x v="0"/>
    <s v="APG"/>
    <s v="03/09/2014"/>
    <s v="BF"/>
    <x v="1"/>
    <s v="n/a"/>
    <x v="7"/>
    <n v="5.0000000000000001E-3"/>
    <s v=""/>
    <x v="0"/>
    <m/>
    <x v="1"/>
    <s v="P"/>
    <n v="0"/>
    <n v="0"/>
    <n v="0"/>
    <n v="-2"/>
    <n v="1"/>
    <n v="0"/>
    <n v="0"/>
    <n v="0"/>
    <n v="0"/>
    <n v="0"/>
    <n v="-2"/>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4274"/>
    <s v=""/>
    <s v=""/>
    <s v=""/>
    <s v="2a &amp; 2b"/>
    <s v="Church Lane"/>
    <s v="SW17"/>
    <s v="9PP"/>
    <n v="527805"/>
    <n v="171141"/>
    <x v="1"/>
    <s v=""/>
    <s v=""/>
    <n v="0"/>
    <n v="2"/>
    <n v="2"/>
    <s v="Demolition of existing single-storey building, and construction of a new two-storey building comprising a shop or financial and professional services unit (Classes A1/A2) on part of the ground floor with 2 X one bedroom residential units on ground and fir"/>
    <s v="PF"/>
    <s v="16/10/2013"/>
    <d v="2014-01-31T00:00:00"/>
    <x v="0"/>
    <s v="Nil"/>
    <s v=""/>
    <s v="BF"/>
    <x v="0"/>
    <s v="n/a"/>
    <x v="1"/>
    <n v="2E-3"/>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s v="Y"/>
    <x v="0"/>
    <x v="0"/>
    <x v="0"/>
    <x v="0"/>
    <x v="0"/>
  </r>
  <r>
    <x v="2"/>
    <s v="2013/4572"/>
    <s v=""/>
    <s v=""/>
    <s v=""/>
    <s v="210"/>
    <s v="Putney Bridge Road"/>
    <s v="SW15"/>
    <s v="2NA"/>
    <n v="524254"/>
    <n v="175445"/>
    <x v="13"/>
    <s v=""/>
    <s v=""/>
    <n v="0"/>
    <n v="1"/>
    <n v="1"/>
    <s v="Prior approval for conversion of class B1a office to 1 bedroom Residential unit (class C3)."/>
    <s v="PANR"/>
    <s v="10/09/2013"/>
    <d v="2013-11-05T00:00:00"/>
    <x v="0"/>
    <s v="Nil"/>
    <s v=""/>
    <s v="BF"/>
    <x v="2"/>
    <s v="n/a"/>
    <x v="6"/>
    <n v="8.0000000000000002E-3"/>
    <s v=""/>
    <x v="0"/>
    <m/>
    <x v="1"/>
    <s v="P"/>
    <m/>
    <n v="0"/>
    <n v="0"/>
    <n v="0"/>
    <n v="0"/>
    <n v="0"/>
    <n v="1"/>
    <n v="0"/>
    <n v="0"/>
    <n v="0"/>
    <n v="0"/>
    <n v="0"/>
    <n v="0"/>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4653"/>
    <s v="Former Army Cadet Force Building"/>
    <s v=""/>
    <s v="Phase 2 Development Wandsworth Business Village"/>
    <s v=""/>
    <s v="Buckhold Road"/>
    <s v="SW18"/>
    <s v="4JQ"/>
    <n v="525381"/>
    <n v="174578"/>
    <x v="3"/>
    <s v=""/>
    <s v=""/>
    <n v="0"/>
    <n v="77"/>
    <n v="77"/>
    <s v="Demolition of existing single-storey building; erection of part 4 (16.6m high), part 11 (37m high), part 18 (58m high) and part 20 storey (64m high) building comprising 77 residential units, 2,254sq.m business floorspace  (Class B1 use), 163sq.m cafe/rest"/>
    <s v="PFLA"/>
    <s v="24/09/2013"/>
    <d v="2014-07-22T00:00:00"/>
    <x v="1"/>
    <s v="Nil"/>
    <s v=""/>
    <s v="BF"/>
    <x v="0"/>
    <s v="NB"/>
    <x v="0"/>
    <n v="4.2000000000000003E-2"/>
    <s v=""/>
    <x v="0"/>
    <m/>
    <x v="1"/>
    <s v="P"/>
    <n v="0"/>
    <n v="7"/>
    <n v="77"/>
    <n v="2"/>
    <n v="25"/>
    <n v="44"/>
    <n v="6"/>
    <n v="0"/>
    <n v="0"/>
    <n v="0"/>
    <n v="2"/>
    <n v="25"/>
    <n v="44"/>
    <n v="6"/>
    <n v="0"/>
    <n v="0"/>
    <n v="0"/>
    <n v="0"/>
    <n v="0"/>
    <n v="0"/>
    <n v="0"/>
    <n v="0"/>
    <n v="0"/>
    <n v="0"/>
    <n v="0"/>
    <n v="0"/>
    <n v="0"/>
    <n v="0"/>
    <n v="0"/>
    <n v="0"/>
    <n v="0"/>
    <s v="Email/Telephone Survey"/>
    <n v="0"/>
    <n v="0"/>
    <n v="0"/>
    <n v="0"/>
    <n v="25.666666666666668"/>
    <n v="25.666666666666668"/>
    <n v="25.666666666666668"/>
    <m/>
    <m/>
    <m/>
    <n v="0"/>
    <n v="0"/>
    <n v="0"/>
    <n v="0"/>
    <n v="0"/>
    <n v="0"/>
    <n v="0"/>
    <n v="0"/>
    <n v="0"/>
    <n v="0"/>
    <n v="0"/>
    <n v="0"/>
    <n v="77"/>
    <n v="77"/>
    <n v="77"/>
    <n v="77"/>
    <n v="5"/>
    <m/>
    <x v="0"/>
    <x v="0"/>
    <x v="1"/>
    <x v="0"/>
    <x v="0"/>
  </r>
  <r>
    <x v="2"/>
    <s v="2013/4654"/>
    <s v=""/>
    <s v=""/>
    <s v="Upper floors"/>
    <s v="3"/>
    <s v="Upper Tooting Road"/>
    <s v="SW17"/>
    <s v="7TS"/>
    <n v="528013"/>
    <n v="172316"/>
    <x v="14"/>
    <s v=""/>
    <s v=""/>
    <n v="0"/>
    <n v="1"/>
    <n v="1"/>
    <s v="Prior approval for change of use the first floor of the building from its current office use (B1a) to a 1 bedroom residential unit (C3)"/>
    <s v="PAG"/>
    <s v="13/09/2013"/>
    <d v="2013-11-08T00:00:00"/>
    <x v="0"/>
    <s v="Nil"/>
    <s v=""/>
    <s v="BF"/>
    <x v="2"/>
    <s v="n/a"/>
    <x v="6"/>
    <n v="5.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4659"/>
    <s v="Flats 1-6"/>
    <s v=""/>
    <s v="Continental Market (front)"/>
    <s v="31"/>
    <s v="Bedford Hill"/>
    <s v="SW12"/>
    <s v="9EX"/>
    <n v="528634"/>
    <n v="173332"/>
    <x v="9"/>
    <s v=""/>
    <s v=""/>
    <n v="0"/>
    <n v="1"/>
    <n v="1"/>
    <s v="Conversion of existing rear garage into a single studio unit, which includes the replacement of the existing garage door with new door and windows and a raised roof section to the rear with skylight windows set below the existing parapet wall."/>
    <s v="PF"/>
    <s v="19/09/2013"/>
    <d v="2014-02-20T00:00:00"/>
    <x v="0"/>
    <s v="Nil"/>
    <s v=""/>
    <s v="BF"/>
    <x v="2"/>
    <s v="n/a"/>
    <x v="9"/>
    <n v="4.0000000000000001E-3"/>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3"/>
    <x v="0"/>
    <x v="0"/>
    <x v="0"/>
    <x v="0"/>
  </r>
  <r>
    <x v="2"/>
    <s v="2013/4661"/>
    <s v=""/>
    <s v=""/>
    <s v=""/>
    <s v="115"/>
    <s v="Lower Richmond Road"/>
    <s v="SW15"/>
    <s v="1EX"/>
    <n v="523621"/>
    <n v="175794"/>
    <x v="13"/>
    <s v=""/>
    <s v=""/>
    <n v="0"/>
    <n v="1"/>
    <n v="1"/>
    <s v="Change of use of ground floor shop (A1) to part professional and financial services (A2). Alterations to create part ground and basement two-bedroom unit comprising excavation of existing basement; construction of a rear and side single-storey extension; "/>
    <s v="PF"/>
    <s v="28/08/2013"/>
    <d v="2013-10-23T00:00:00"/>
    <x v="0"/>
    <s v="Nil"/>
    <s v=""/>
    <s v="BF"/>
    <x v="3"/>
    <s v="n/a"/>
    <x v="8"/>
    <n v="3.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4678"/>
    <s v=""/>
    <s v=""/>
    <s v=""/>
    <s v="357"/>
    <s v="Queenstown Road"/>
    <s v="SW8"/>
    <s v="4LH"/>
    <n v="528668"/>
    <n v="176953"/>
    <x v="17"/>
    <s v=""/>
    <s v=""/>
    <n v="1"/>
    <n v="3"/>
    <n v="2"/>
    <s v="Erection of rear roof extension, with insertion of roofligihts in front roofslope; erection of second floor extension above back addition with formation of third floor rear roof terrace above. Works in connection with conversion of upper property into two"/>
    <s v="PF"/>
    <s v="19/09/2013"/>
    <d v="2013-11-11T00:00:00"/>
    <x v="0"/>
    <s v="Nil"/>
    <s v=""/>
    <s v="BF"/>
    <x v="1"/>
    <s v="n/a"/>
    <x v="3"/>
    <n v="4.0000000000000001E-3"/>
    <s v=""/>
    <x v="0"/>
    <m/>
    <x v="1"/>
    <s v="P"/>
    <n v="0"/>
    <n v="0"/>
    <n v="0"/>
    <n v="0"/>
    <n v="2"/>
    <n v="1"/>
    <n v="0"/>
    <n v="-1"/>
    <n v="0"/>
    <n v="0"/>
    <n v="0"/>
    <n v="2"/>
    <n v="1"/>
    <n v="0"/>
    <n v="-1"/>
    <n v="0"/>
    <n v="0"/>
    <n v="0"/>
    <n v="0"/>
    <n v="0"/>
    <n v="0"/>
    <n v="0"/>
    <n v="0"/>
    <n v="0"/>
    <n v="0"/>
    <n v="0"/>
    <n v="0"/>
    <n v="0"/>
    <n v="0"/>
    <n v="0"/>
    <n v="0"/>
    <s v="Assumption"/>
    <n v="0"/>
    <n v="0"/>
    <n v="0.5"/>
    <n v="0.5"/>
    <n v="0.5"/>
    <n v="0.5"/>
    <n v="0"/>
    <n v="0"/>
    <n v="0"/>
    <n v="0"/>
    <n v="0"/>
    <n v="0"/>
    <n v="0"/>
    <n v="0"/>
    <n v="0"/>
    <n v="0"/>
    <n v="0"/>
    <n v="0"/>
    <n v="0"/>
    <n v="0"/>
    <n v="0"/>
    <n v="0"/>
    <n v="2"/>
    <n v="2"/>
    <n v="2"/>
    <n v="2"/>
    <n v="9"/>
    <s v="Y"/>
    <x v="0"/>
    <x v="0"/>
    <x v="0"/>
    <x v="0"/>
    <x v="0"/>
  </r>
  <r>
    <x v="2"/>
    <s v="2013/4825"/>
    <s v=""/>
    <s v=""/>
    <s v=""/>
    <s v="28A"/>
    <s v="Amerland Road"/>
    <s v="SW18"/>
    <s v="1PZ"/>
    <n v="524901"/>
    <n v="174368"/>
    <x v="8"/>
    <s v=""/>
    <s v=""/>
    <n v="1"/>
    <n v="2"/>
    <n v="1"/>
    <s v="Conversion of 28a Amerland Road into 2 self-contained flats."/>
    <s v="PF"/>
    <s v="25/09/2013"/>
    <d v="2013-11-20T00:00:00"/>
    <x v="0"/>
    <s v="Nil"/>
    <s v=""/>
    <s v="BF"/>
    <x v="1"/>
    <s v="n/a"/>
    <x v="3"/>
    <n v="1.6E-2"/>
    <s v=""/>
    <x v="0"/>
    <m/>
    <x v="1"/>
    <s v="P"/>
    <n v="0"/>
    <n v="0"/>
    <n v="0"/>
    <n v="0"/>
    <n v="2"/>
    <n v="-1"/>
    <n v="0"/>
    <n v="0"/>
    <n v="0"/>
    <n v="0"/>
    <n v="0"/>
    <n v="2"/>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4872"/>
    <s v=""/>
    <s v=""/>
    <s v=""/>
    <s v="17"/>
    <s v="Kersley Street"/>
    <s v="SW11"/>
    <s v="4PR"/>
    <n v="527600"/>
    <n v="176501"/>
    <x v="0"/>
    <s v=""/>
    <s v=""/>
    <n v="2"/>
    <n v="1"/>
    <n v="-1"/>
    <s v="Conversion of two existing flats to single dwellinghouse. Including excavation of new basement with lightwells to the front and rear and construction of single storey side/rear extension and extension over part of the existing two storey rear addition."/>
    <s v="PF"/>
    <s v="20/01/2014"/>
    <d v="2014-03-17T00:00:00"/>
    <x v="0"/>
    <s v="Nil"/>
    <s v=""/>
    <s v="BF"/>
    <x v="1"/>
    <s v="n/a"/>
    <x v="5"/>
    <n v="1.2E-2"/>
    <s v=""/>
    <x v="0"/>
    <m/>
    <x v="1"/>
    <s v="P"/>
    <n v="0"/>
    <n v="0"/>
    <n v="0"/>
    <n v="0"/>
    <n v="-1"/>
    <n v="0"/>
    <n v="-1"/>
    <n v="1"/>
    <n v="0"/>
    <n v="0"/>
    <n v="0"/>
    <n v="-1"/>
    <n v="0"/>
    <n v="-1"/>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3/4876"/>
    <s v=""/>
    <s v=""/>
    <s v=""/>
    <s v="6D"/>
    <s v="Sisters Avenue"/>
    <s v="SW11"/>
    <s v="5SG"/>
    <n v="527909"/>
    <n v="175507"/>
    <x v="6"/>
    <s v=""/>
    <s v=""/>
    <n v="0"/>
    <n v="1"/>
    <n v="1"/>
    <s v="Construction of 1no. dormer window within rear elevation and 2no. dormer windows within side elevation with insertion of two roof lights within front roof slope in connection with the creation of a new one bedroomed flat within the roof space. Constructio"/>
    <s v="PF"/>
    <s v="27/09/2013"/>
    <d v="2013-12-12T00:00:00"/>
    <x v="0"/>
    <s v="Nil"/>
    <s v=""/>
    <s v="BF"/>
    <x v="0"/>
    <s v="n/a"/>
    <x v="1"/>
    <n v="3.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4881"/>
    <s v=""/>
    <s v=""/>
    <s v=""/>
    <s v="103A"/>
    <s v="Putney High Street"/>
    <s v="SW15"/>
    <s v="1SS"/>
    <n v="524044"/>
    <n v="175282"/>
    <x v="13"/>
    <s v=""/>
    <s v=""/>
    <n v="1"/>
    <n v="3"/>
    <n v="2"/>
    <s v="Erection of part first floor, and part second floor rear extension, with roof terraces at first floor and third floor level, and additional window and door to the rear elevation at third floor level and refuse store at ground floor level in connection wit"/>
    <s v="PF"/>
    <s v="01/10/2013"/>
    <d v="2013-12-18T00:00:00"/>
    <x v="0"/>
    <s v="Nil"/>
    <s v=""/>
    <s v="BF"/>
    <x v="3"/>
    <s v="n/a"/>
    <x v="3"/>
    <n v="1.4E-2"/>
    <s v=""/>
    <x v="0"/>
    <m/>
    <x v="1"/>
    <s v="P"/>
    <n v="0"/>
    <n v="0"/>
    <n v="0"/>
    <n v="0"/>
    <n v="2"/>
    <n v="1"/>
    <n v="0"/>
    <n v="0"/>
    <n v="-1"/>
    <n v="0"/>
    <n v="0"/>
    <n v="2"/>
    <n v="1"/>
    <n v="0"/>
    <n v="0"/>
    <n v="-1"/>
    <n v="0"/>
    <n v="0"/>
    <n v="0"/>
    <n v="0"/>
    <n v="0"/>
    <n v="0"/>
    <n v="0"/>
    <n v="0"/>
    <n v="0"/>
    <n v="0"/>
    <n v="0"/>
    <n v="0"/>
    <n v="0"/>
    <n v="0"/>
    <n v="0"/>
    <s v="Assumption"/>
    <n v="0"/>
    <n v="0"/>
    <n v="0.5"/>
    <n v="0.5"/>
    <n v="0.5"/>
    <n v="0.5"/>
    <n v="0"/>
    <n v="0"/>
    <n v="0"/>
    <n v="0"/>
    <n v="0"/>
    <n v="0"/>
    <n v="0"/>
    <n v="0"/>
    <n v="0"/>
    <n v="0"/>
    <n v="0"/>
    <n v="0"/>
    <n v="0"/>
    <n v="0"/>
    <n v="0"/>
    <n v="0"/>
    <n v="2"/>
    <n v="2"/>
    <n v="2"/>
    <n v="2"/>
    <n v="4"/>
    <m/>
    <x v="2"/>
    <x v="0"/>
    <x v="0"/>
    <x v="0"/>
    <x v="0"/>
  </r>
  <r>
    <x v="2"/>
    <s v="2013/4894"/>
    <s v="Flats C &amp; D"/>
    <s v=""/>
    <s v="Flats 1-3"/>
    <s v="123"/>
    <s v="Tooting Bec Road"/>
    <s v="SW17"/>
    <s v="8BW"/>
    <n v="528357"/>
    <n v="172146"/>
    <x v="14"/>
    <s v=""/>
    <s v=""/>
    <n v="0"/>
    <n v="2"/>
    <n v="2"/>
    <s v="Use of the ground and basement levels as two self-contained flats."/>
    <s v="PF"/>
    <s v="07/10/2013"/>
    <d v="2013-12-02T00:00:00"/>
    <x v="0"/>
    <s v="Nil"/>
    <s v=""/>
    <s v="BF"/>
    <x v="1"/>
    <s v="n/a"/>
    <x v="2"/>
    <n v="1.6E-2"/>
    <s v=""/>
    <x v="0"/>
    <m/>
    <x v="1"/>
    <s v="P"/>
    <m/>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s v="Y"/>
    <x v="0"/>
    <x v="0"/>
    <x v="0"/>
    <x v="0"/>
    <x v="0"/>
  </r>
  <r>
    <x v="2"/>
    <s v="2013/4945"/>
    <s v=""/>
    <s v=""/>
    <s v="Broadway Studio"/>
    <s v="28"/>
    <s v="Tooting High Street"/>
    <s v="SW17"/>
    <s v="0RG"/>
    <n v="527461"/>
    <n v="171563"/>
    <x v="10"/>
    <s v=""/>
    <s v=""/>
    <n v="0"/>
    <n v="9"/>
    <n v="9"/>
    <s v="Construction of extensions at ground, first and new second floor level and alterations to the site and creation of a mixed-use quarter comprising of: a new semi-public open space for external markets and occasional events; 8no. new starter shop units (Cla"/>
    <s v="PFLA"/>
    <s v="18/11/2013"/>
    <d v="2014-09-01T00:00:00"/>
    <x v="1"/>
    <s v="Nil"/>
    <s v=""/>
    <s v="BF"/>
    <x v="3"/>
    <s v="n/a"/>
    <x v="1"/>
    <n v="8.6999999999999994E-2"/>
    <s v=""/>
    <x v="0"/>
    <m/>
    <x v="1"/>
    <s v="P"/>
    <n v="0"/>
    <n v="0"/>
    <n v="0"/>
    <n v="0"/>
    <n v="1"/>
    <n v="6"/>
    <n v="2"/>
    <n v="0"/>
    <n v="0"/>
    <n v="0"/>
    <n v="0"/>
    <n v="1"/>
    <n v="6"/>
    <n v="2"/>
    <n v="0"/>
    <n v="0"/>
    <n v="0"/>
    <n v="0"/>
    <n v="0"/>
    <n v="0"/>
    <n v="0"/>
    <n v="0"/>
    <n v="0"/>
    <n v="0"/>
    <n v="0"/>
    <n v="0"/>
    <n v="0"/>
    <n v="0"/>
    <n v="0"/>
    <n v="0"/>
    <n v="0"/>
    <s v="Assumption"/>
    <n v="0"/>
    <n v="0"/>
    <n v="0"/>
    <n v="0"/>
    <n v="3"/>
    <n v="3"/>
    <n v="3"/>
    <n v="0"/>
    <n v="0"/>
    <n v="0"/>
    <n v="0"/>
    <n v="0"/>
    <n v="0"/>
    <n v="0"/>
    <n v="0"/>
    <n v="0"/>
    <n v="0"/>
    <n v="0"/>
    <n v="0"/>
    <n v="0"/>
    <n v="0"/>
    <n v="0"/>
    <n v="9"/>
    <n v="9"/>
    <n v="9"/>
    <n v="9"/>
    <n v="5"/>
    <s v="Y"/>
    <x v="1"/>
    <x v="0"/>
    <x v="0"/>
    <x v="0"/>
    <x v="0"/>
  </r>
  <r>
    <x v="2"/>
    <s v="2013/4978"/>
    <s v=""/>
    <s v=""/>
    <s v="6 Sherwood Court"/>
    <s v=""/>
    <s v="Chatfield Road"/>
    <s v="SW11"/>
    <s v="3UY"/>
    <n v="526359"/>
    <n v="175700"/>
    <x v="0"/>
    <s v=""/>
    <s v=""/>
    <n v="0"/>
    <n v="1"/>
    <n v="1"/>
    <s v="Prior approval for conversion of office (Use Class B1a) to residential unit (Use Class C3)."/>
    <s v="PANR"/>
    <s v="17/10/2013"/>
    <d v="2013-12-12T00:00:00"/>
    <x v="0"/>
    <s v="Nil"/>
    <s v=""/>
    <s v="BF"/>
    <x v="2"/>
    <s v="n/a"/>
    <x v="6"/>
    <n v="2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5043"/>
    <s v=""/>
    <s v=""/>
    <s v=""/>
    <s v="129-139"/>
    <s v="Beaumont Road"/>
    <s v="SW19"/>
    <s v="6RY"/>
    <n v="524095"/>
    <n v="173645"/>
    <x v="15"/>
    <s v=""/>
    <s v=""/>
    <n v="0"/>
    <n v="17"/>
    <n v="17"/>
    <s v="Demolition of existing building. Erection of a four-storey (24m to top of lift) building stepping down to single-storey (3.5m) comprising three ground floor retail units (Class A1), 17 residential units with associated amenity space and improvements to th"/>
    <s v="PF"/>
    <s v="18/10/2013"/>
    <d v="2014-01-22T00:00:00"/>
    <x v="0"/>
    <s v="Nil"/>
    <s v=""/>
    <s v="BF"/>
    <x v="0"/>
    <s v="n/a"/>
    <x v="1"/>
    <n v="4.2000000000000003E-2"/>
    <s v=""/>
    <x v="0"/>
    <m/>
    <x v="1"/>
    <s v="P"/>
    <n v="0"/>
    <n v="0"/>
    <n v="17"/>
    <n v="2"/>
    <n v="5"/>
    <n v="10"/>
    <n v="0"/>
    <n v="0"/>
    <n v="0"/>
    <n v="0"/>
    <n v="2"/>
    <n v="5"/>
    <n v="10"/>
    <n v="0"/>
    <n v="0"/>
    <n v="0"/>
    <n v="0"/>
    <n v="0"/>
    <n v="0"/>
    <n v="0"/>
    <n v="0"/>
    <n v="0"/>
    <n v="0"/>
    <n v="0"/>
    <n v="0"/>
    <n v="0"/>
    <n v="0"/>
    <n v="0"/>
    <n v="0"/>
    <n v="0"/>
    <n v="0"/>
    <s v="Email/Telephone Survey"/>
    <n v="0"/>
    <n v="0"/>
    <n v="0"/>
    <n v="17"/>
    <n v="0"/>
    <n v="0"/>
    <n v="0"/>
    <n v="0"/>
    <n v="0"/>
    <n v="0"/>
    <n v="0"/>
    <n v="0"/>
    <n v="0"/>
    <n v="0"/>
    <n v="0"/>
    <n v="0"/>
    <n v="0"/>
    <n v="0"/>
    <n v="0"/>
    <n v="0"/>
    <n v="0"/>
    <n v="0"/>
    <n v="17"/>
    <n v="17"/>
    <n v="17"/>
    <n v="17"/>
    <n v="5"/>
    <m/>
    <x v="0"/>
    <x v="0"/>
    <x v="0"/>
    <x v="0"/>
    <x v="0"/>
  </r>
  <r>
    <x v="2"/>
    <s v="2013/5045"/>
    <s v=""/>
    <s v=""/>
    <s v="Land rear of"/>
    <s v=""/>
    <s v="Coliston Passage"/>
    <s v="SW18"/>
    <s v="4PW"/>
    <n v="525267"/>
    <n v="173886"/>
    <x v="3"/>
    <s v=""/>
    <s v=""/>
    <n v="0"/>
    <n v="3"/>
    <n v="3"/>
    <s v="Demolition of garage and temporary structures and construction of two-storey building with part pitched/part flat roofs forming four houses fronting Coliston Passage."/>
    <s v="PF"/>
    <s v="09/10/2013"/>
    <d v="2014-01-21T00:00:00"/>
    <x v="0"/>
    <s v="Nil"/>
    <s v=""/>
    <s v="BF"/>
    <x v="0"/>
    <s v="n/a"/>
    <x v="1"/>
    <n v="2.1999999999999999E-2"/>
    <s v=""/>
    <x v="0"/>
    <m/>
    <x v="1"/>
    <s v="P"/>
    <n v="0"/>
    <n v="0"/>
    <n v="3"/>
    <n v="0"/>
    <n v="0"/>
    <n v="2"/>
    <n v="1"/>
    <n v="0"/>
    <n v="0"/>
    <n v="0"/>
    <n v="0"/>
    <n v="0"/>
    <n v="0"/>
    <n v="0"/>
    <n v="0"/>
    <n v="0"/>
    <n v="0"/>
    <n v="0"/>
    <n v="0"/>
    <n v="2"/>
    <n v="1"/>
    <n v="0"/>
    <n v="0"/>
    <n v="0"/>
    <n v="0"/>
    <n v="0"/>
    <n v="0"/>
    <n v="0"/>
    <n v="0"/>
    <n v="0"/>
    <n v="0"/>
    <s v="Assumption"/>
    <n v="0"/>
    <n v="0"/>
    <n v="0.75"/>
    <n v="0.75"/>
    <n v="0.75"/>
    <n v="0.75"/>
    <n v="0"/>
    <n v="0"/>
    <n v="0"/>
    <n v="0"/>
    <n v="0"/>
    <n v="0"/>
    <n v="0"/>
    <n v="0"/>
    <n v="0"/>
    <n v="0"/>
    <n v="0"/>
    <n v="0"/>
    <n v="0"/>
    <n v="0"/>
    <n v="0"/>
    <n v="0"/>
    <n v="3"/>
    <n v="3"/>
    <n v="3"/>
    <n v="3"/>
    <n v="4"/>
    <m/>
    <x v="0"/>
    <x v="0"/>
    <x v="0"/>
    <x v="0"/>
    <x v="0"/>
  </r>
  <r>
    <x v="2"/>
    <s v="2013/5100"/>
    <s v=""/>
    <s v=""/>
    <s v=""/>
    <s v="12"/>
    <s v="St Philip Street"/>
    <s v="SW8"/>
    <s v="3SL"/>
    <n v="528714"/>
    <n v="176390"/>
    <x v="17"/>
    <s v=""/>
    <s v=""/>
    <n v="0"/>
    <n v="1"/>
    <n v="1"/>
    <s v="Conversion of existing group floor shop/office to 1no. self contained flat."/>
    <s v="PF"/>
    <s v="09/10/2013"/>
    <d v="2013-12-04T00:00:00"/>
    <x v="0"/>
    <s v="Nil"/>
    <s v=""/>
    <s v="BF"/>
    <x v="2"/>
    <s v="n/a"/>
    <x v="8"/>
    <n v="4.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5130"/>
    <s v=""/>
    <s v=""/>
    <s v=""/>
    <s v="103-111"/>
    <s v="Mitcham Road"/>
    <s v="SW17"/>
    <s v="9PF"/>
    <n v="527711"/>
    <n v="171233"/>
    <x v="1"/>
    <s v=""/>
    <s v=""/>
    <n v="0"/>
    <n v="6"/>
    <n v="6"/>
    <s v="Change of use from retail (Class A1) to create 5 x 2-bedroom units and 1 x 1-bedroom unit (Class C3) at first and second floor levels, and associated external alterations to create ground floor entrances, insertion of roof lights and creation of roof terr"/>
    <s v="PF"/>
    <s v="14/10/2013"/>
    <d v="2014-01-21T00:00:00"/>
    <x v="0"/>
    <s v="Nil"/>
    <s v=""/>
    <s v="BF"/>
    <x v="3"/>
    <s v="n/a"/>
    <x v="1"/>
    <n v="6.3E-2"/>
    <s v=""/>
    <x v="0"/>
    <m/>
    <x v="1"/>
    <s v="P"/>
    <n v="0"/>
    <n v="0"/>
    <n v="6"/>
    <n v="0"/>
    <n v="1"/>
    <n v="5"/>
    <n v="0"/>
    <n v="0"/>
    <n v="0"/>
    <n v="0"/>
    <n v="0"/>
    <n v="1"/>
    <n v="5"/>
    <n v="0"/>
    <n v="0"/>
    <n v="0"/>
    <n v="0"/>
    <n v="0"/>
    <n v="0"/>
    <n v="0"/>
    <n v="0"/>
    <n v="0"/>
    <n v="0"/>
    <n v="0"/>
    <n v="0"/>
    <n v="0"/>
    <n v="0"/>
    <n v="0"/>
    <n v="0"/>
    <n v="0"/>
    <n v="0"/>
    <s v="Assumption"/>
    <n v="0"/>
    <n v="0"/>
    <n v="0"/>
    <n v="0"/>
    <n v="2"/>
    <n v="2"/>
    <n v="2"/>
    <n v="0"/>
    <n v="0"/>
    <n v="0"/>
    <n v="0"/>
    <n v="0"/>
    <n v="0"/>
    <n v="0"/>
    <n v="0"/>
    <n v="0"/>
    <n v="0"/>
    <n v="0"/>
    <n v="0"/>
    <n v="0"/>
    <n v="0"/>
    <n v="0"/>
    <n v="6"/>
    <n v="6"/>
    <n v="6"/>
    <n v="6"/>
    <n v="5"/>
    <s v="Y"/>
    <x v="1"/>
    <x v="0"/>
    <x v="0"/>
    <x v="0"/>
    <x v="0"/>
  </r>
  <r>
    <x v="2"/>
    <s v="2013/5134"/>
    <s v=""/>
    <s v=""/>
    <s v=""/>
    <s v="9"/>
    <s v="Putney Park Avenue"/>
    <s v="SW15"/>
    <s v="5QN"/>
    <n v="522320"/>
    <n v="175288"/>
    <x v="11"/>
    <s v=""/>
    <s v=""/>
    <n v="1"/>
    <n v="1"/>
    <n v="0"/>
    <s v="Demolition of existing house and erection of a two-storey house, with a basement and accommodation in the roof, including the felling of three trees."/>
    <s v="PF"/>
    <s v="11/10/2013"/>
    <d v="2013-12-04T00:00:00"/>
    <x v="0"/>
    <s v="Nil"/>
    <s v=""/>
    <s v="BF"/>
    <x v="0"/>
    <s v="n/a"/>
    <x v="1"/>
    <n v="8.7999999999999995E-2"/>
    <s v=""/>
    <x v="0"/>
    <m/>
    <x v="1"/>
    <s v="P"/>
    <n v="0"/>
    <n v="1"/>
    <n v="1"/>
    <n v="0"/>
    <n v="0"/>
    <n v="0"/>
    <n v="0"/>
    <n v="-1"/>
    <n v="1"/>
    <n v="0"/>
    <n v="0"/>
    <n v="0"/>
    <n v="0"/>
    <n v="0"/>
    <n v="0"/>
    <n v="0"/>
    <n v="0"/>
    <n v="0"/>
    <n v="0"/>
    <n v="0"/>
    <n v="0"/>
    <n v="-1"/>
    <n v="1"/>
    <n v="0"/>
    <n v="0"/>
    <n v="0"/>
    <n v="0"/>
    <n v="0"/>
    <n v="0"/>
    <n v="0"/>
    <n v="0"/>
    <m/>
    <n v="0"/>
    <n v="0"/>
    <n v="0"/>
    <n v="0"/>
    <n v="0"/>
    <n v="0"/>
    <n v="0"/>
    <n v="0"/>
    <n v="0"/>
    <n v="0"/>
    <n v="0"/>
    <n v="0"/>
    <n v="0"/>
    <n v="0"/>
    <n v="0"/>
    <n v="0"/>
    <n v="0"/>
    <n v="0"/>
    <n v="0"/>
    <n v="0"/>
    <n v="0"/>
    <n v="0"/>
    <n v="0"/>
    <n v="0"/>
    <n v="0"/>
    <n v="0"/>
    <n v="4"/>
    <m/>
    <x v="0"/>
    <x v="0"/>
    <x v="0"/>
    <x v="0"/>
    <x v="0"/>
  </r>
  <r>
    <x v="2"/>
    <s v="2013/5172"/>
    <s v=""/>
    <s v=""/>
    <s v=""/>
    <s v="58"/>
    <s v="Cambridge Road"/>
    <s v="SW11"/>
    <s v="4RR"/>
    <n v="527512"/>
    <n v="176485"/>
    <x v="0"/>
    <s v=""/>
    <s v=""/>
    <n v="1"/>
    <n v="1"/>
    <n v="0"/>
    <s v="Excavation of the basement level with two front lightwells to provide 1no. 3-bed self contained maisonette (replacing the current 2-bed flat situated at ground floor level)."/>
    <s v="PF"/>
    <s v="13/11/2013"/>
    <d v="2014-01-08T00:00:00"/>
    <x v="0"/>
    <s v="Nil"/>
    <s v=""/>
    <s v="BF"/>
    <x v="1"/>
    <s v="n/a"/>
    <x v="3"/>
    <n v="3.0000000000000001E-3"/>
    <s v=""/>
    <x v="0"/>
    <m/>
    <x v="1"/>
    <s v="P"/>
    <m/>
    <n v="0"/>
    <n v="0"/>
    <n v="0"/>
    <n v="0"/>
    <n v="-1"/>
    <n v="1"/>
    <n v="0"/>
    <n v="0"/>
    <n v="0"/>
    <n v="0"/>
    <n v="0"/>
    <n v="-1"/>
    <n v="1"/>
    <n v="0"/>
    <n v="0"/>
    <n v="0"/>
    <n v="0"/>
    <n v="0"/>
    <n v="0"/>
    <n v="0"/>
    <n v="0"/>
    <n v="0"/>
    <n v="0"/>
    <n v="0"/>
    <n v="0"/>
    <n v="0"/>
    <n v="0"/>
    <n v="0"/>
    <n v="0"/>
    <n v="0"/>
    <m/>
    <n v="0"/>
    <n v="0"/>
    <n v="0"/>
    <n v="0"/>
    <n v="0"/>
    <n v="0"/>
    <n v="0"/>
    <n v="0"/>
    <n v="0"/>
    <n v="0"/>
    <n v="0"/>
    <n v="0"/>
    <n v="0"/>
    <n v="0"/>
    <n v="0"/>
    <n v="0"/>
    <n v="0"/>
    <n v="0"/>
    <n v="0"/>
    <n v="0"/>
    <n v="0"/>
    <n v="0"/>
    <n v="0"/>
    <n v="0"/>
    <n v="0"/>
    <n v="0"/>
    <n v="9"/>
    <m/>
    <x v="0"/>
    <x v="0"/>
    <x v="0"/>
    <x v="0"/>
    <x v="0"/>
  </r>
  <r>
    <x v="2"/>
    <s v="2013/5188"/>
    <s v=""/>
    <s v=""/>
    <s v=""/>
    <s v="22"/>
    <s v="Fernlea Road"/>
    <s v="SW12"/>
    <s v="9RN"/>
    <n v="528790"/>
    <n v="173129"/>
    <x v="9"/>
    <s v=""/>
    <s v=""/>
    <n v="0"/>
    <n v="1"/>
    <n v="1"/>
    <s v="Conversion of lower ground floor into 1 x 1-bedroom self-contained flat to include new front lightwell."/>
    <s v="PF"/>
    <s v="15/10/2013"/>
    <d v="2014-04-29T00:00:00"/>
    <x v="1"/>
    <s v="Nil"/>
    <s v=""/>
    <s v="BF"/>
    <x v="1"/>
    <s v="n/a"/>
    <x v="3"/>
    <n v="8.0000000000000002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5264"/>
    <s v=""/>
    <s v=""/>
    <s v=""/>
    <s v="155"/>
    <s v="Burntwood Lane"/>
    <s v="SW17"/>
    <s v="0AJ"/>
    <n v="526461"/>
    <n v="172543"/>
    <x v="12"/>
    <s v=""/>
    <s v=""/>
    <n v="0"/>
    <n v="3"/>
    <n v="3"/>
    <s v="Demolition of rear addition and alterations including erection of part single part two-storey front, side, rear extensions to rear addition, alterations to front and side ground floor elevations and enclosure of front and side forecourt in connection with"/>
    <s v="PF"/>
    <s v="21/10/2013"/>
    <d v="2013-10-21T00:00:00"/>
    <x v="0"/>
    <s v="Nil"/>
    <s v=""/>
    <s v="BF"/>
    <x v="3"/>
    <s v="n/a"/>
    <x v="8"/>
    <n v="3.4000000000000002E-2"/>
    <s v=""/>
    <x v="0"/>
    <m/>
    <x v="1"/>
    <s v="P"/>
    <m/>
    <n v="0"/>
    <n v="0"/>
    <n v="0"/>
    <n v="0"/>
    <n v="2"/>
    <n v="1"/>
    <n v="0"/>
    <n v="0"/>
    <n v="0"/>
    <n v="0"/>
    <n v="0"/>
    <n v="2"/>
    <n v="1"/>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3/5290"/>
    <s v=""/>
    <s v=""/>
    <s v="Crombie Mews"/>
    <s v=""/>
    <s v="Abercrombie Street"/>
    <s v="SW11"/>
    <s v="2JB"/>
    <n v="527394"/>
    <n v="176307"/>
    <x v="18"/>
    <s v=""/>
    <s v=""/>
    <n v="0"/>
    <n v="4"/>
    <n v="4"/>
    <s v="Application for determination of whether prior approval is required for change of use from offices (Class B1a) to residential use (Class C3) as four houses."/>
    <s v="PAG"/>
    <s v="24/10/2013"/>
    <d v="2013-12-16T00:00:00"/>
    <x v="0"/>
    <s v="Nil"/>
    <s v=""/>
    <s v="BF"/>
    <x v="2"/>
    <s v="n/a"/>
    <x v="6"/>
    <n v="4.9000000000000002E-2"/>
    <s v=""/>
    <x v="0"/>
    <m/>
    <x v="1"/>
    <s v="P"/>
    <n v="0"/>
    <n v="0"/>
    <n v="0"/>
    <n v="0"/>
    <n v="1"/>
    <n v="3"/>
    <n v="0"/>
    <n v="0"/>
    <n v="0"/>
    <n v="0"/>
    <n v="0"/>
    <n v="0"/>
    <n v="0"/>
    <n v="0"/>
    <n v="0"/>
    <n v="0"/>
    <n v="0"/>
    <n v="0"/>
    <n v="1"/>
    <n v="3"/>
    <n v="0"/>
    <n v="0"/>
    <n v="0"/>
    <n v="0"/>
    <n v="0"/>
    <n v="0"/>
    <n v="0"/>
    <n v="0"/>
    <n v="0"/>
    <n v="0"/>
    <n v="0"/>
    <s v="Assumption"/>
    <n v="0"/>
    <n v="0"/>
    <n v="1"/>
    <n v="1"/>
    <n v="1"/>
    <n v="1"/>
    <n v="0"/>
    <n v="0"/>
    <n v="0"/>
    <n v="0"/>
    <n v="0"/>
    <n v="0"/>
    <n v="0"/>
    <n v="0"/>
    <n v="0"/>
    <n v="0"/>
    <n v="0"/>
    <n v="0"/>
    <n v="0"/>
    <n v="0"/>
    <n v="0"/>
    <n v="0"/>
    <n v="4"/>
    <n v="4"/>
    <n v="4"/>
    <n v="4"/>
    <n v="9"/>
    <s v="Y"/>
    <x v="0"/>
    <x v="0"/>
    <x v="0"/>
    <x v="0"/>
    <x v="0"/>
  </r>
  <r>
    <x v="2"/>
    <s v="2013/5333"/>
    <s v=""/>
    <s v=""/>
    <s v="1 Station Parade"/>
    <s v=""/>
    <s v="Balham High Road"/>
    <s v="SW12"/>
    <s v="9AZ"/>
    <n v="528454"/>
    <n v="173134"/>
    <x v="7"/>
    <s v=""/>
    <s v=""/>
    <n v="0"/>
    <n v="1"/>
    <n v="1"/>
    <s v="Change of use of basement and ground floor from a retail shop (use class A1) to a hot food takeaway (use class A5) and installation of new shopfront and rear extract flue; relocate the entrance to the upper floor flats from the front elevation to the side"/>
    <s v="PF"/>
    <s v="20/12/2013"/>
    <d v="2014-03-20T00:00:00"/>
    <x v="0"/>
    <s v="Nil"/>
    <s v=""/>
    <s v="BF"/>
    <x v="3"/>
    <s v="n/a"/>
    <x v="1"/>
    <n v="0.01"/>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5377"/>
    <s v=""/>
    <s v=""/>
    <s v="3 Station Parade"/>
    <s v=""/>
    <s v="Balham High Road"/>
    <s v="SW12"/>
    <s v="9AZ"/>
    <n v="528444"/>
    <n v="173124"/>
    <x v="7"/>
    <s v=""/>
    <s v=""/>
    <n v="0"/>
    <n v="1"/>
    <n v="1"/>
    <s v="Conversion of office into self contained one bedroom flat."/>
    <s v="PAG"/>
    <s v="13/11/2013"/>
    <d v="2014-01-06T00:00:00"/>
    <x v="0"/>
    <s v="Nil"/>
    <s v=""/>
    <s v="BF"/>
    <x v="2"/>
    <s v="n/a"/>
    <x v="6"/>
    <n v="3.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5469"/>
    <s v=""/>
    <s v=""/>
    <s v=""/>
    <s v="220"/>
    <s v="Tooting High Street"/>
    <s v="SW17"/>
    <s v="0SG"/>
    <n v="527092"/>
    <n v="170946"/>
    <x v="10"/>
    <s v=""/>
    <s v=""/>
    <n v="0"/>
    <n v="1"/>
    <n v="1"/>
    <s v="Conversion of ground floor retail unit (Class A1) to one bedroom self-contained flat."/>
    <s v="PF"/>
    <s v="06/11/2013"/>
    <d v="2014-02-27T00:00:00"/>
    <x v="0"/>
    <s v="Nil"/>
    <s v=""/>
    <s v="BF"/>
    <x v="2"/>
    <s v="n/a"/>
    <x v="8"/>
    <n v="4.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5474"/>
    <s v=""/>
    <s v=""/>
    <s v=""/>
    <s v="70"/>
    <s v="West Hill"/>
    <s v="SW15"/>
    <s v="2UJ"/>
    <n v="524904"/>
    <n v="174595"/>
    <x v="8"/>
    <s v=""/>
    <s v=""/>
    <n v="1"/>
    <n v="5"/>
    <n v="4"/>
    <s v="Demolition of existing vacant shop unit at ground floor. Erection of new residential extension to provide accommodation on two levels in connection with the internal reconfiguration of part of the existing building to create 1 x studio, 1 x 1-bedroom unit"/>
    <s v="PF"/>
    <s v="01/11/2013"/>
    <d v="2014-01-22T00:00:00"/>
    <x v="0"/>
    <s v="Nil"/>
    <s v=""/>
    <s v="BF"/>
    <x v="3"/>
    <s v="n/a"/>
    <x v="1"/>
    <n v="4.5999999999999999E-2"/>
    <s v=""/>
    <x v="0"/>
    <m/>
    <x v="1"/>
    <s v="P"/>
    <n v="0"/>
    <n v="0"/>
    <n v="0"/>
    <n v="1"/>
    <n v="0"/>
    <n v="2"/>
    <n v="1"/>
    <n v="0"/>
    <n v="0"/>
    <n v="0"/>
    <n v="1"/>
    <n v="0"/>
    <n v="2"/>
    <n v="1"/>
    <n v="0"/>
    <n v="0"/>
    <n v="0"/>
    <n v="0"/>
    <n v="0"/>
    <n v="0"/>
    <n v="0"/>
    <n v="0"/>
    <n v="0"/>
    <n v="0"/>
    <n v="0"/>
    <n v="0"/>
    <n v="0"/>
    <n v="0"/>
    <n v="0"/>
    <n v="0"/>
    <n v="0"/>
    <s v="Email/Telephone Survey"/>
    <n v="0"/>
    <n v="0"/>
    <n v="4"/>
    <n v="0"/>
    <n v="0"/>
    <n v="0"/>
    <n v="0"/>
    <n v="0"/>
    <n v="0"/>
    <n v="0"/>
    <n v="0"/>
    <n v="0"/>
    <n v="0"/>
    <n v="0"/>
    <n v="0"/>
    <n v="0"/>
    <n v="0"/>
    <n v="0"/>
    <n v="0"/>
    <n v="0"/>
    <n v="0"/>
    <n v="0"/>
    <n v="4"/>
    <n v="4"/>
    <n v="4"/>
    <n v="4"/>
    <n v="4"/>
    <m/>
    <x v="0"/>
    <x v="0"/>
    <x v="0"/>
    <x v="0"/>
    <x v="0"/>
  </r>
  <r>
    <x v="2"/>
    <s v="2013/5484"/>
    <s v=""/>
    <s v=""/>
    <s v=""/>
    <s v="220"/>
    <s v="Tooting High Street"/>
    <s v="SW17"/>
    <s v="0SG"/>
    <n v="527092"/>
    <n v="170946"/>
    <x v="10"/>
    <s v=""/>
    <s v=""/>
    <n v="0"/>
    <n v="1"/>
    <n v="1"/>
    <s v="External alterations to rear facade in connection with the formation of a one bedroom self-contained flat to basement."/>
    <s v="PF"/>
    <s v="07/11/2013"/>
    <d v="2013-12-20T00:00:00"/>
    <x v="0"/>
    <s v="Nil"/>
    <s v=""/>
    <s v="BF"/>
    <x v="2"/>
    <s v="n/a"/>
    <x v="9"/>
    <n v="4.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3/5485"/>
    <s v=""/>
    <s v=""/>
    <s v=""/>
    <s v="316"/>
    <s v="Garratt Lane"/>
    <s v="SW18"/>
    <s v="4EH"/>
    <n v="525856"/>
    <n v="173212"/>
    <x v="12"/>
    <s v=""/>
    <s v=""/>
    <n v="0"/>
    <n v="2"/>
    <n v="2"/>
    <s v="Erection of rear mansard roof extension (with french doors and safety railings) in connection with the use of the property as two x 1-bedroom flats."/>
    <s v="PF"/>
    <s v="05/11/2013"/>
    <d v="2014-01-22T00:00:00"/>
    <x v="0"/>
    <s v="Nil"/>
    <s v=""/>
    <s v="BF"/>
    <x v="3"/>
    <s v="n/a"/>
    <x v="3"/>
    <n v="6.0000000000000001E-3"/>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1"/>
  </r>
  <r>
    <x v="2"/>
    <s v="2013/5563"/>
    <s v=""/>
    <s v=""/>
    <s v=""/>
    <s v="1a"/>
    <s v="Bennerley Road"/>
    <s v="SW11"/>
    <s v="6DR"/>
    <n v="527276"/>
    <n v="174754"/>
    <x v="2"/>
    <s v=""/>
    <s v=""/>
    <n v="0"/>
    <n v="1"/>
    <n v="1"/>
    <s v="Demolition of existing garage and erection of a three-storey house."/>
    <s v="PF"/>
    <s v="07/11/2013"/>
    <d v="2013-12-31T00:00:00"/>
    <x v="0"/>
    <s v="Nil"/>
    <s v=""/>
    <s v="BF"/>
    <x v="0"/>
    <s v="n/a"/>
    <x v="1"/>
    <n v="1.2E-2"/>
    <s v=""/>
    <x v="0"/>
    <m/>
    <x v="1"/>
    <s v="P"/>
    <m/>
    <n v="0"/>
    <n v="1"/>
    <n v="0"/>
    <n v="0"/>
    <n v="0"/>
    <n v="0"/>
    <n v="1"/>
    <n v="0"/>
    <n v="0"/>
    <n v="0"/>
    <n v="0"/>
    <n v="0"/>
    <n v="0"/>
    <n v="0"/>
    <n v="0"/>
    <n v="0"/>
    <n v="0"/>
    <n v="0"/>
    <n v="0"/>
    <n v="0"/>
    <n v="1"/>
    <n v="0"/>
    <n v="0"/>
    <n v="0"/>
    <n v="0"/>
    <n v="0"/>
    <n v="0"/>
    <n v="0"/>
    <n v="0"/>
    <n v="0"/>
    <s v="Assumption"/>
    <n v="0"/>
    <n v="0"/>
    <n v="0.25"/>
    <n v="0.25"/>
    <n v="0.25"/>
    <n v="0.25"/>
    <n v="0"/>
    <n v="0"/>
    <n v="0"/>
    <n v="0"/>
    <n v="0"/>
    <n v="0"/>
    <n v="0"/>
    <n v="0"/>
    <n v="0"/>
    <n v="0"/>
    <n v="0"/>
    <n v="0"/>
    <n v="0"/>
    <n v="0"/>
    <n v="0"/>
    <n v="0"/>
    <n v="1"/>
    <n v="1"/>
    <n v="1"/>
    <n v="1"/>
    <n v="4"/>
    <m/>
    <x v="0"/>
    <x v="0"/>
    <x v="0"/>
    <x v="0"/>
    <x v="0"/>
  </r>
  <r>
    <x v="2"/>
    <s v="2013/5564"/>
    <s v=""/>
    <s v=""/>
    <s v=""/>
    <s v="346"/>
    <s v="Garratt Lane"/>
    <s v="SW18"/>
    <s v="4ES"/>
    <n v="525984"/>
    <n v="173043"/>
    <x v="12"/>
    <s v=""/>
    <s v=""/>
    <n v="0"/>
    <n v="1"/>
    <n v="1"/>
    <s v="Prior approval for conversion of office (Use Class B1a) on first and second floors to a residential unit (Use Class C3)."/>
    <s v="PANR"/>
    <s v="06/11/2013"/>
    <d v="2013-12-17T00:00:00"/>
    <x v="0"/>
    <s v="Nil"/>
    <s v=""/>
    <s v="BF"/>
    <x v="2"/>
    <s v="n/a"/>
    <x v="6"/>
    <n v="8.0000000000000002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1"/>
  </r>
  <r>
    <x v="2"/>
    <s v="2013/5602"/>
    <s v=""/>
    <s v=""/>
    <s v="Captain Cook"/>
    <s v="408"/>
    <s v="Upper Richmond Road"/>
    <s v="SW15"/>
    <s v="6JP"/>
    <n v="522838"/>
    <n v="175380"/>
    <x v="11"/>
    <s v=""/>
    <s v=""/>
    <n v="0"/>
    <n v="9"/>
    <n v="9"/>
    <s v="Demolition of existing single-storey rear addition and replacement with part two, part three-storey extension (fronting onto Dyers Lane) together with an new fourth floor to the existing building to accommodate together the conversion of upper floors of t"/>
    <s v="PF"/>
    <s v="12/03/2014"/>
    <d v="2014-07-22T00:00:00"/>
    <x v="1"/>
    <s v="Nil"/>
    <s v=""/>
    <s v="BF"/>
    <x v="3"/>
    <s v="n/a"/>
    <x v="1"/>
    <n v="3.3000000000000002E-2"/>
    <s v=""/>
    <x v="0"/>
    <m/>
    <x v="1"/>
    <s v="P"/>
    <n v="0"/>
    <n v="0"/>
    <n v="9"/>
    <n v="0"/>
    <n v="2"/>
    <n v="4"/>
    <n v="3"/>
    <n v="0"/>
    <n v="0"/>
    <n v="0"/>
    <n v="0"/>
    <n v="2"/>
    <n v="4"/>
    <n v="3"/>
    <n v="0"/>
    <n v="0"/>
    <n v="0"/>
    <n v="0"/>
    <n v="0"/>
    <n v="0"/>
    <n v="0"/>
    <n v="0"/>
    <n v="0"/>
    <n v="0"/>
    <n v="0"/>
    <n v="0"/>
    <n v="0"/>
    <n v="0"/>
    <n v="0"/>
    <n v="0"/>
    <n v="0"/>
    <s v="Assumption"/>
    <n v="0"/>
    <n v="0"/>
    <n v="0"/>
    <n v="0"/>
    <n v="3"/>
    <n v="3"/>
    <n v="3"/>
    <n v="0"/>
    <n v="0"/>
    <n v="0"/>
    <n v="0"/>
    <n v="0"/>
    <n v="0"/>
    <n v="0"/>
    <n v="0"/>
    <n v="0"/>
    <n v="0"/>
    <n v="0"/>
    <n v="0"/>
    <n v="0"/>
    <n v="0"/>
    <n v="0"/>
    <n v="9"/>
    <n v="9"/>
    <n v="9"/>
    <n v="9"/>
    <n v="5"/>
    <m/>
    <x v="0"/>
    <x v="0"/>
    <x v="0"/>
    <x v="0"/>
    <x v="0"/>
  </r>
  <r>
    <x v="2"/>
    <s v="2013/5611"/>
    <s v=""/>
    <s v=""/>
    <s v="Orbis Court"/>
    <s v="116/119"/>
    <s v="Bridges Court Road"/>
    <s v="SW11"/>
    <s v="3GX"/>
    <n v="526573"/>
    <n v="175990"/>
    <x v="0"/>
    <s v=""/>
    <s v=""/>
    <n v="2"/>
    <n v="1"/>
    <n v="-1"/>
    <s v="Proposals consists of conversion of two private residential units into a single residential unit."/>
    <s v="PF"/>
    <s v="23/12/2013"/>
    <d v="2014-01-16T00:00:00"/>
    <x v="0"/>
    <s v="Nil"/>
    <s v=""/>
    <s v="BF"/>
    <x v="1"/>
    <s v="n/a"/>
    <x v="7"/>
    <n v="1.0999999999999999E-2"/>
    <s v=""/>
    <x v="0"/>
    <m/>
    <x v="1"/>
    <s v="P"/>
    <n v="0"/>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5660"/>
    <s v=""/>
    <s v=""/>
    <s v=""/>
    <s v="157-159"/>
    <s v="Wandsworth High Street"/>
    <s v="SW18"/>
    <s v="4JB"/>
    <n v="525409"/>
    <n v="174671"/>
    <x v="3"/>
    <s v=""/>
    <s v=""/>
    <n v="0"/>
    <n v="4"/>
    <n v="4"/>
    <s v="Erection of additional storey and second floor rear extension (featuring two sets of sliding doors with safety balustrade at second and third floor level to west-facing elevation) with an internal re-configuration to create 4 additional flats, together wi"/>
    <s v="PF"/>
    <s v="04/12/2013"/>
    <d v="2014-01-27T00:00:00"/>
    <x v="0"/>
    <s v="Nil"/>
    <s v=""/>
    <s v="BF"/>
    <x v="3"/>
    <s v="n/a"/>
    <x v="1"/>
    <n v="6.0000000000000001E-3"/>
    <s v=""/>
    <x v="0"/>
    <m/>
    <x v="1"/>
    <s v="P"/>
    <m/>
    <n v="0"/>
    <n v="0"/>
    <n v="0"/>
    <n v="3"/>
    <n v="1"/>
    <n v="0"/>
    <n v="0"/>
    <n v="0"/>
    <n v="0"/>
    <n v="0"/>
    <n v="3"/>
    <n v="1"/>
    <n v="0"/>
    <n v="0"/>
    <n v="0"/>
    <n v="0"/>
    <n v="0"/>
    <n v="0"/>
    <n v="0"/>
    <n v="0"/>
    <n v="0"/>
    <n v="0"/>
    <n v="0"/>
    <n v="0"/>
    <n v="0"/>
    <n v="0"/>
    <n v="0"/>
    <n v="0"/>
    <n v="0"/>
    <n v="0"/>
    <s v="Assumption"/>
    <n v="0"/>
    <n v="0"/>
    <n v="1"/>
    <n v="1"/>
    <n v="1"/>
    <n v="1"/>
    <n v="0"/>
    <n v="0"/>
    <n v="0"/>
    <n v="0"/>
    <n v="0"/>
    <n v="0"/>
    <n v="0"/>
    <n v="0"/>
    <n v="0"/>
    <n v="0"/>
    <n v="0"/>
    <n v="0"/>
    <n v="0"/>
    <n v="0"/>
    <n v="0"/>
    <n v="0"/>
    <n v="4"/>
    <n v="4"/>
    <n v="4"/>
    <n v="4"/>
    <n v="4"/>
    <m/>
    <x v="5"/>
    <x v="0"/>
    <x v="1"/>
    <x v="0"/>
    <x v="0"/>
  </r>
  <r>
    <x v="2"/>
    <s v="2013/5662"/>
    <s v=""/>
    <s v=""/>
    <s v="Land (garages) adjacent"/>
    <s v="1"/>
    <s v="Upper Tooting Park"/>
    <s v="SW17"/>
    <s v="7SN"/>
    <n v="527761"/>
    <n v="172578"/>
    <x v="7"/>
    <s v=""/>
    <s v=""/>
    <n v="0"/>
    <n v="1"/>
    <n v="1"/>
    <s v="Demolition of three existing attached garages and erection of a single storey (plus basement) two-bedroom house."/>
    <s v="PF"/>
    <s v="12/11/2013"/>
    <d v="2014-01-29T00:00:00"/>
    <x v="0"/>
    <s v="Nil"/>
    <s v=""/>
    <s v="BF"/>
    <x v="0"/>
    <s v="n/a"/>
    <x v="1"/>
    <n v="8.0000000000000002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3/5731"/>
    <s v=""/>
    <s v=""/>
    <s v="Church of the Nazarene"/>
    <s v="2"/>
    <s v="Grant Road"/>
    <s v="SW11"/>
    <s v="2NU"/>
    <n v="527161"/>
    <n v="175655"/>
    <x v="18"/>
    <s v=""/>
    <s v=""/>
    <n v="0"/>
    <n v="0"/>
    <n v="0"/>
    <s v="Construction of a single-storey front extension to create a new entrance fronting Grant Road and double height and two-storey side and rear extensions to extend the existing sanctuary hall and to provide a new fully glazed multi-purpose meeting hall and a"/>
    <s v="PF"/>
    <s v="20/11/2013"/>
    <d v="2014-03-13T00:00:00"/>
    <x v="0"/>
    <s v="Nil"/>
    <s v=""/>
    <s v="BF"/>
    <x v="3"/>
    <s v="n/a"/>
    <x v="1"/>
    <m/>
    <s v=""/>
    <x v="0"/>
    <m/>
    <x v="1"/>
    <s v="P"/>
    <n v="0"/>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4"/>
    <s v="Y"/>
    <x v="0"/>
    <x v="0"/>
    <x v="0"/>
    <x v="1"/>
    <x v="0"/>
  </r>
  <r>
    <x v="2"/>
    <s v="2013/5758"/>
    <s v=""/>
    <s v=""/>
    <s v="Reef House"/>
    <s v=""/>
    <s v="Coral Row"/>
    <s v="SW11"/>
    <s v="3UF"/>
    <n v="526431"/>
    <n v="175730"/>
    <x v="0"/>
    <s v=""/>
    <s v=""/>
    <n v="0"/>
    <n v="2"/>
    <n v="2"/>
    <s v="Change of use at first floor level from offices (Class B1a) to residential (Class C3), to provide 2 flats (Prior Approval Application)."/>
    <s v="PAG"/>
    <s v="06/12/2013"/>
    <d v="2014-01-30T00:00:00"/>
    <x v="0"/>
    <s v="Nil"/>
    <s v=""/>
    <s v="BF"/>
    <x v="2"/>
    <s v="n/a"/>
    <x v="6"/>
    <n v="8.0000000000000002E-3"/>
    <s v=""/>
    <x v="0"/>
    <m/>
    <x v="1"/>
    <s v="P"/>
    <m/>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3/5759"/>
    <s v=""/>
    <s v=""/>
    <s v="5-18 Spice Court"/>
    <s v=""/>
    <s v="Ivory Square"/>
    <s v="SW11"/>
    <s v="3UE"/>
    <n v="526402"/>
    <n v="175703"/>
    <x v="0"/>
    <s v=""/>
    <s v=""/>
    <n v="0"/>
    <n v="13"/>
    <n v="13"/>
    <s v="Change of use of first, second and third floors from offices (Class B1a) to residential (Class C3), to provide 13 flats (Prior Approval Application)."/>
    <s v="PAG"/>
    <s v="04/12/2013"/>
    <d v="2014-01-22T00:00:00"/>
    <x v="0"/>
    <s v="Nil"/>
    <s v=""/>
    <s v="BF"/>
    <x v="2"/>
    <s v="n/a"/>
    <x v="6"/>
    <n v="2.9000000000000001E-2"/>
    <s v=""/>
    <x v="0"/>
    <m/>
    <x v="1"/>
    <s v="P"/>
    <n v="0"/>
    <n v="0"/>
    <n v="0"/>
    <n v="0"/>
    <n v="6"/>
    <n v="7"/>
    <n v="0"/>
    <n v="0"/>
    <n v="0"/>
    <n v="0"/>
    <n v="0"/>
    <n v="6"/>
    <n v="7"/>
    <n v="0"/>
    <n v="0"/>
    <n v="0"/>
    <n v="0"/>
    <n v="0"/>
    <n v="0"/>
    <n v="0"/>
    <n v="0"/>
    <n v="0"/>
    <n v="0"/>
    <n v="0"/>
    <n v="0"/>
    <n v="0"/>
    <n v="0"/>
    <n v="0"/>
    <n v="0"/>
    <n v="0"/>
    <n v="0"/>
    <s v="Email/Telephone Survey"/>
    <n v="0"/>
    <n v="0"/>
    <n v="0"/>
    <n v="0"/>
    <n v="4.333333333333333"/>
    <n v="4.333333333333333"/>
    <n v="4.333333333333333"/>
    <n v="0"/>
    <n v="0"/>
    <n v="0"/>
    <n v="0"/>
    <n v="0"/>
    <n v="0"/>
    <n v="0"/>
    <n v="0"/>
    <n v="0"/>
    <n v="0"/>
    <n v="0"/>
    <n v="0"/>
    <n v="0"/>
    <n v="0"/>
    <n v="0"/>
    <n v="13"/>
    <n v="13"/>
    <n v="13"/>
    <n v="13"/>
    <n v="9"/>
    <m/>
    <x v="0"/>
    <x v="0"/>
    <x v="0"/>
    <x v="0"/>
    <x v="0"/>
  </r>
  <r>
    <x v="2"/>
    <s v="2013/5760"/>
    <s v=""/>
    <s v=""/>
    <s v="Units 4-7 &amp; 11-14 Calico House 1st/2nd fl"/>
    <s v=""/>
    <s v="Clove Hitch Quay"/>
    <s v="SW11"/>
    <s v="3TN"/>
    <n v="526413"/>
    <n v="175775"/>
    <x v="0"/>
    <s v=""/>
    <s v=""/>
    <n v="0"/>
    <n v="16"/>
    <n v="16"/>
    <s v="Change of use at first and second floor level from offices (Class B1a) to residential (Class C3), to provide 16 flats (Prior Approval Application)."/>
    <s v="PAG"/>
    <s v="03/12/2013"/>
    <d v="2014-01-20T00:00:00"/>
    <x v="0"/>
    <s v="Nil"/>
    <s v=""/>
    <s v="BF"/>
    <x v="2"/>
    <s v="n/a"/>
    <x v="6"/>
    <n v="3.9E-2"/>
    <s v=""/>
    <x v="0"/>
    <m/>
    <x v="1"/>
    <s v="P"/>
    <n v="0"/>
    <n v="0"/>
    <n v="0"/>
    <n v="0"/>
    <n v="8"/>
    <n v="8"/>
    <n v="0"/>
    <n v="0"/>
    <n v="0"/>
    <n v="0"/>
    <n v="0"/>
    <n v="8"/>
    <n v="8"/>
    <n v="0"/>
    <n v="0"/>
    <n v="0"/>
    <n v="0"/>
    <n v="0"/>
    <n v="0"/>
    <n v="0"/>
    <n v="0"/>
    <n v="0"/>
    <n v="0"/>
    <n v="0"/>
    <n v="0"/>
    <n v="0"/>
    <n v="0"/>
    <n v="0"/>
    <n v="0"/>
    <n v="0"/>
    <n v="0"/>
    <s v="Email/Telephone Survey"/>
    <n v="0"/>
    <n v="0"/>
    <n v="0"/>
    <n v="0"/>
    <n v="5.333333333333333"/>
    <n v="5.333333333333333"/>
    <n v="5.333333333333333"/>
    <n v="0"/>
    <n v="0"/>
    <n v="0"/>
    <n v="0"/>
    <n v="0"/>
    <n v="0"/>
    <n v="0"/>
    <n v="0"/>
    <n v="0"/>
    <n v="0"/>
    <n v="0"/>
    <n v="0"/>
    <n v="0"/>
    <n v="0"/>
    <n v="0"/>
    <n v="16"/>
    <n v="16"/>
    <n v="16"/>
    <n v="16"/>
    <n v="9"/>
    <m/>
    <x v="0"/>
    <x v="0"/>
    <x v="0"/>
    <x v="0"/>
    <x v="0"/>
  </r>
  <r>
    <x v="2"/>
    <s v="2013/5761"/>
    <s v=""/>
    <s v=""/>
    <s v="Units 3,4,5,6,10,11,12,13 &amp; 14 Ivory House"/>
    <s v=""/>
    <s v="Clove Hitch Quay"/>
    <s v="SW11"/>
    <s v="3TN"/>
    <n v="526384"/>
    <n v="175734"/>
    <x v="0"/>
    <s v=""/>
    <s v=""/>
    <n v="0"/>
    <n v="20"/>
    <n v="20"/>
    <s v="Change of use at first and second floor level from offices (Class B1a) to residential (Class C3), to provide 20 flats (Prior Approval Application)."/>
    <s v="PAG"/>
    <s v="21/11/2013"/>
    <d v="2014-01-15T00:00:00"/>
    <x v="0"/>
    <s v="Nil"/>
    <s v=""/>
    <s v="BF"/>
    <x v="2"/>
    <s v="n/a"/>
    <x v="6"/>
    <n v="4.3999999999999997E-2"/>
    <s v=""/>
    <x v="0"/>
    <m/>
    <x v="1"/>
    <s v="P"/>
    <n v="0"/>
    <n v="0"/>
    <n v="0"/>
    <n v="0"/>
    <n v="9"/>
    <n v="11"/>
    <n v="0"/>
    <n v="0"/>
    <n v="0"/>
    <n v="0"/>
    <n v="0"/>
    <n v="9"/>
    <n v="11"/>
    <n v="0"/>
    <n v="0"/>
    <n v="0"/>
    <n v="0"/>
    <n v="0"/>
    <n v="0"/>
    <n v="0"/>
    <n v="0"/>
    <n v="0"/>
    <n v="0"/>
    <n v="0"/>
    <n v="0"/>
    <n v="0"/>
    <n v="0"/>
    <n v="0"/>
    <n v="0"/>
    <n v="0"/>
    <n v="0"/>
    <s v="Email/Telephone Survey"/>
    <n v="0"/>
    <n v="0"/>
    <n v="0"/>
    <n v="0"/>
    <n v="6.666666666666667"/>
    <n v="6.666666666666667"/>
    <n v="6.666666666666667"/>
    <n v="0"/>
    <n v="0"/>
    <n v="0"/>
    <n v="0"/>
    <n v="0"/>
    <n v="0"/>
    <n v="0"/>
    <n v="0"/>
    <n v="0"/>
    <n v="0"/>
    <n v="0"/>
    <n v="0"/>
    <n v="0"/>
    <n v="0"/>
    <n v="0"/>
    <n v="20"/>
    <n v="20"/>
    <n v="20"/>
    <n v="20"/>
    <n v="9"/>
    <m/>
    <x v="0"/>
    <x v="0"/>
    <x v="0"/>
    <x v="0"/>
    <x v="0"/>
  </r>
  <r>
    <x v="2"/>
    <s v="2013/5788"/>
    <s v=""/>
    <s v=""/>
    <s v="Carlson Court"/>
    <s v="116"/>
    <s v="Putney Bridge Road"/>
    <s v="SW15"/>
    <s v="2NQ"/>
    <n v="524592"/>
    <n v="175268"/>
    <x v="13"/>
    <s v=""/>
    <s v=""/>
    <n v="0"/>
    <n v="49"/>
    <n v="49"/>
    <s v="Change of use of building from offices (Class B1a) to residential (Class C3), to provide 49 flats and 47 basement car parking spaces. (Prior Approval Application)"/>
    <s v="PAG"/>
    <s v="20/11/2013"/>
    <d v="2013-12-20T00:00:00"/>
    <x v="0"/>
    <s v="Nil"/>
    <s v=""/>
    <s v="BF"/>
    <x v="2"/>
    <s v="n/a"/>
    <x v="6"/>
    <n v="0.245"/>
    <s v=""/>
    <x v="0"/>
    <m/>
    <x v="1"/>
    <s v="P"/>
    <n v="0"/>
    <n v="0"/>
    <n v="0"/>
    <n v="0"/>
    <n v="29"/>
    <n v="14"/>
    <n v="6"/>
    <n v="0"/>
    <n v="0"/>
    <n v="0"/>
    <n v="0"/>
    <n v="29"/>
    <n v="14"/>
    <n v="6"/>
    <n v="0"/>
    <n v="0"/>
    <n v="0"/>
    <n v="0"/>
    <n v="0"/>
    <n v="0"/>
    <n v="0"/>
    <n v="0"/>
    <n v="0"/>
    <n v="0"/>
    <n v="0"/>
    <n v="0"/>
    <n v="0"/>
    <n v="0"/>
    <n v="0"/>
    <n v="0"/>
    <n v="0"/>
    <s v="Email/Telephone Survey"/>
    <n v="0"/>
    <n v="0"/>
    <n v="0"/>
    <n v="0"/>
    <n v="16.333333333333332"/>
    <n v="16.333333333333332"/>
    <n v="16.333333333333332"/>
    <n v="0"/>
    <n v="0"/>
    <n v="0"/>
    <n v="0"/>
    <n v="0"/>
    <n v="0"/>
    <n v="0"/>
    <n v="0"/>
    <n v="0"/>
    <n v="0"/>
    <n v="0"/>
    <n v="0"/>
    <n v="0"/>
    <n v="0"/>
    <n v="0"/>
    <n v="49"/>
    <n v="49"/>
    <n v="49"/>
    <n v="49"/>
    <n v="9"/>
    <m/>
    <x v="0"/>
    <x v="0"/>
    <x v="0"/>
    <x v="0"/>
    <x v="0"/>
  </r>
  <r>
    <x v="2"/>
    <s v="2013/5799"/>
    <s v=""/>
    <s v=""/>
    <s v=""/>
    <s v="111"/>
    <s v="Upper Richmond Road"/>
    <s v="SW15"/>
    <s v="2TJ"/>
    <n v="524179"/>
    <n v="174939"/>
    <x v="8"/>
    <s v=""/>
    <s v=""/>
    <n v="0"/>
    <n v="29"/>
    <n v="29"/>
    <s v="Change of use of existing office building to provide 29 No residential units."/>
    <s v="PANR"/>
    <s v="20/11/2013"/>
    <d v="2013-12-19T00:00:00"/>
    <x v="0"/>
    <s v="Nil"/>
    <s v=""/>
    <s v="BF"/>
    <x v="2"/>
    <s v="n/a"/>
    <x v="6"/>
    <n v="8.6999999999999994E-2"/>
    <s v=""/>
    <x v="0"/>
    <m/>
    <x v="1"/>
    <s v="M"/>
    <n v="0"/>
    <n v="0"/>
    <n v="0"/>
    <n v="0"/>
    <n v="28"/>
    <n v="1"/>
    <n v="0"/>
    <n v="0"/>
    <n v="0"/>
    <n v="0"/>
    <n v="0"/>
    <n v="28"/>
    <n v="1"/>
    <n v="0"/>
    <n v="0"/>
    <n v="0"/>
    <n v="0"/>
    <n v="0"/>
    <n v="0"/>
    <n v="0"/>
    <n v="0"/>
    <n v="0"/>
    <n v="0"/>
    <n v="0"/>
    <n v="0"/>
    <n v="0"/>
    <n v="0"/>
    <n v="0"/>
    <n v="0"/>
    <n v="0"/>
    <n v="0"/>
    <s v="Email/Telephone Survey"/>
    <n v="0"/>
    <n v="0"/>
    <n v="0"/>
    <n v="0"/>
    <n v="9.6666666666666661"/>
    <n v="9.6666666666666661"/>
    <n v="9.6666666666666661"/>
    <n v="0"/>
    <n v="0"/>
    <n v="0"/>
    <n v="0"/>
    <n v="0"/>
    <n v="0"/>
    <n v="0"/>
    <n v="0"/>
    <n v="0"/>
    <n v="0"/>
    <n v="0"/>
    <n v="0"/>
    <n v="0"/>
    <n v="0"/>
    <n v="0"/>
    <n v="29"/>
    <n v="29"/>
    <n v="29"/>
    <n v="29"/>
    <n v="9"/>
    <m/>
    <x v="2"/>
    <x v="0"/>
    <x v="0"/>
    <x v="0"/>
    <x v="0"/>
  </r>
  <r>
    <x v="2"/>
    <s v="2013/5806"/>
    <s v=""/>
    <s v=""/>
    <s v=""/>
    <s v="14A"/>
    <s v="Fernlea Road"/>
    <s v="SW12"/>
    <s v="9RN"/>
    <n v="528771"/>
    <n v="173145"/>
    <x v="9"/>
    <s v=""/>
    <s v=""/>
    <n v="0"/>
    <n v="1"/>
    <n v="1"/>
    <s v="Conversion of basement level to provide 1 x 1-bedroom self-contained flat and excavation of front lightwell."/>
    <s v="PF"/>
    <s v="29/11/2013"/>
    <d v="2014-01-24T00:00:00"/>
    <x v="0"/>
    <s v="Nil"/>
    <s v=""/>
    <s v="BF"/>
    <x v="1"/>
    <s v="n/a"/>
    <x v="1"/>
    <n v="5.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5863"/>
    <s v=""/>
    <s v=""/>
    <s v="Land rear of"/>
    <s v="76-77"/>
    <s v="Stanley Grove"/>
    <s v="SW8"/>
    <s v="3PJ"/>
    <n v="528475"/>
    <n v="176217"/>
    <x v="17"/>
    <s v=""/>
    <s v=""/>
    <n v="0"/>
    <n v="1"/>
    <n v="1"/>
    <s v="Erection of single-storey house with basement level accommodation."/>
    <s v="PF"/>
    <s v="22/11/2013"/>
    <d v="2014-04-16T00:00:00"/>
    <x v="1"/>
    <s v="Nil"/>
    <s v=""/>
    <s v="BF"/>
    <x v="0"/>
    <s v="n/a"/>
    <x v="1"/>
    <n v="1.7999999999999999E-2"/>
    <s v=""/>
    <x v="0"/>
    <m/>
    <x v="1"/>
    <s v="P"/>
    <n v="0"/>
    <n v="0"/>
    <n v="0"/>
    <n v="0"/>
    <n v="0"/>
    <n v="0"/>
    <n v="0"/>
    <n v="1"/>
    <n v="0"/>
    <n v="0"/>
    <n v="0"/>
    <n v="0"/>
    <n v="0"/>
    <n v="0"/>
    <n v="0"/>
    <n v="0"/>
    <n v="0"/>
    <n v="0"/>
    <n v="0"/>
    <n v="0"/>
    <n v="0"/>
    <n v="1"/>
    <n v="0"/>
    <n v="0"/>
    <n v="0"/>
    <n v="0"/>
    <n v="0"/>
    <n v="0"/>
    <n v="0"/>
    <n v="0"/>
    <n v="0"/>
    <s v="Assumption"/>
    <n v="0"/>
    <n v="0"/>
    <n v="0.25"/>
    <n v="0.25"/>
    <n v="0.25"/>
    <n v="0.25"/>
    <n v="0"/>
    <n v="0"/>
    <n v="0"/>
    <n v="0"/>
    <n v="0"/>
    <n v="0"/>
    <n v="0"/>
    <n v="0"/>
    <n v="0"/>
    <n v="0"/>
    <n v="0"/>
    <n v="0"/>
    <n v="0"/>
    <n v="0"/>
    <n v="0"/>
    <n v="0"/>
    <n v="1"/>
    <n v="1"/>
    <n v="1"/>
    <n v="1"/>
    <n v="4"/>
    <s v="Y"/>
    <x v="0"/>
    <x v="0"/>
    <x v="0"/>
    <x v="0"/>
    <x v="0"/>
  </r>
  <r>
    <x v="2"/>
    <s v="2013/5864"/>
    <s v=""/>
    <s v=""/>
    <s v="Land rear of"/>
    <s v="76-77"/>
    <s v="Stanley Grove"/>
    <s v="SW8"/>
    <s v="3PJ"/>
    <n v="528475"/>
    <n v="176217"/>
    <x v="17"/>
    <s v=""/>
    <s v=""/>
    <n v="0"/>
    <n v="1"/>
    <n v="1"/>
    <s v="Erection of two-storey house with single-storey rear extension as well as first floor roof terrace to rear with 1.7m high obscure glass screen."/>
    <s v="PF"/>
    <s v="22/11/2013"/>
    <d v="2014-04-16T00:00:00"/>
    <x v="1"/>
    <s v="Nil"/>
    <s v=""/>
    <s v="BF"/>
    <x v="0"/>
    <s v="n/a"/>
    <x v="1"/>
    <n v="6.0000000000000001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s v="Y"/>
    <x v="0"/>
    <x v="0"/>
    <x v="0"/>
    <x v="0"/>
    <x v="0"/>
  </r>
  <r>
    <x v="2"/>
    <s v="2013/5915"/>
    <s v="Units 3-8 &amp; 11-14, Units 2-7 &amp; Units 1-4 &amp; 8"/>
    <s v=""/>
    <s v="Windward House, Port House, Leeward House &amp; Square Rigger Row"/>
    <s v=""/>
    <s v="Square Rigger Row"/>
    <s v="SW11"/>
    <s v="3TU"/>
    <n v="526493"/>
    <n v="175754"/>
    <x v="0"/>
    <s v=""/>
    <s v=""/>
    <n v="0"/>
    <n v="27"/>
    <n v="27"/>
    <s v="Change of use of upper floors of Windward, Leeward and Port Houses and 1-4 &amp; 8 Square Rigger Row from offices (Class B1a) to residential (Class C3), to provide 27 residential dwellings (Prior Approval Application)."/>
    <s v="PAG"/>
    <s v="06/12/2013"/>
    <d v="2014-01-16T00:00:00"/>
    <x v="0"/>
    <s v="Nil"/>
    <s v=""/>
    <s v="BF"/>
    <x v="2"/>
    <s v="n/a"/>
    <x v="6"/>
    <n v="1.2E-2"/>
    <s v=""/>
    <x v="0"/>
    <m/>
    <x v="1"/>
    <s v="P"/>
    <n v="0"/>
    <n v="0"/>
    <n v="0"/>
    <n v="0"/>
    <n v="14"/>
    <n v="12"/>
    <n v="1"/>
    <n v="0"/>
    <n v="0"/>
    <n v="0"/>
    <n v="0"/>
    <n v="14"/>
    <n v="12"/>
    <n v="1"/>
    <n v="0"/>
    <n v="0"/>
    <n v="0"/>
    <n v="0"/>
    <n v="0"/>
    <n v="0"/>
    <n v="0"/>
    <n v="0"/>
    <n v="0"/>
    <n v="0"/>
    <n v="0"/>
    <n v="0"/>
    <n v="0"/>
    <n v="0"/>
    <n v="0"/>
    <n v="0"/>
    <n v="0"/>
    <s v="Assumption"/>
    <n v="0"/>
    <n v="0"/>
    <n v="6.75"/>
    <n v="6.75"/>
    <n v="6.75"/>
    <n v="6.75"/>
    <n v="0"/>
    <n v="0"/>
    <n v="0"/>
    <n v="0"/>
    <n v="0"/>
    <n v="0"/>
    <n v="0"/>
    <n v="0"/>
    <n v="0"/>
    <n v="0"/>
    <n v="0"/>
    <n v="0"/>
    <n v="0"/>
    <n v="0"/>
    <n v="0"/>
    <n v="0"/>
    <n v="27"/>
    <n v="27"/>
    <n v="27"/>
    <n v="27"/>
    <n v="9"/>
    <m/>
    <x v="0"/>
    <x v="0"/>
    <x v="0"/>
    <x v="0"/>
    <x v="0"/>
  </r>
  <r>
    <x v="2"/>
    <s v="2013/5967"/>
    <s v=""/>
    <s v=""/>
    <s v=""/>
    <s v="5 - 7"/>
    <s v="Byrne Road"/>
    <s v="SW12"/>
    <s v="9HZ"/>
    <n v="528775"/>
    <n v="173062"/>
    <x v="14"/>
    <s v=""/>
    <s v=""/>
    <n v="0"/>
    <n v="2"/>
    <n v="2"/>
    <s v="Conversion of basements at 5 and 7 Byrne Road into 2 x 2-bed flats, including rear basement excavation and conversion of existing ground floor 2-bed 1-bath flat into 3-bed, 2-bath flat."/>
    <s v="PF"/>
    <s v="19/12/2013"/>
    <d v="2014-02-13T00:00:00"/>
    <x v="0"/>
    <s v="Nil"/>
    <s v=""/>
    <s v="BF"/>
    <x v="3"/>
    <s v="n/a"/>
    <x v="1"/>
    <n v="2.5999999999999999E-2"/>
    <s v=""/>
    <x v="0"/>
    <m/>
    <x v="1"/>
    <s v="P"/>
    <m/>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4"/>
    <s v="Y"/>
    <x v="0"/>
    <x v="0"/>
    <x v="0"/>
    <x v="0"/>
    <x v="0"/>
  </r>
  <r>
    <x v="2"/>
    <s v="2013/6052"/>
    <s v=""/>
    <s v=""/>
    <s v="Heliport House"/>
    <s v="38"/>
    <s v="Lombard Road"/>
    <s v="SW11"/>
    <s v="3RP"/>
    <n v="526630"/>
    <n v="176073"/>
    <x v="0"/>
    <s v=""/>
    <s v=""/>
    <n v="0"/>
    <n v="14"/>
    <n v="14"/>
    <s v="Erection of a 15-storey residential tower with roof garden and balconies to provide 14 residential flats constructed over the existing five-storey mixed use office and residential Heliport House building (20 storeys high in total). Heliport House would be"/>
    <s v="PFLA"/>
    <s v="16/12/2013"/>
    <d v="2014-10-28T00:00:00"/>
    <x v="1"/>
    <s v="Nil"/>
    <s v=""/>
    <s v="BF"/>
    <x v="0"/>
    <s v="NB"/>
    <x v="0"/>
    <n v="2.7E-2"/>
    <s v=""/>
    <x v="0"/>
    <m/>
    <x v="1"/>
    <s v="P"/>
    <n v="0"/>
    <n v="2"/>
    <n v="14"/>
    <n v="0"/>
    <n v="0"/>
    <n v="0"/>
    <n v="13"/>
    <n v="1"/>
    <n v="0"/>
    <n v="0"/>
    <n v="0"/>
    <n v="0"/>
    <n v="0"/>
    <n v="13"/>
    <n v="1"/>
    <n v="0"/>
    <n v="0"/>
    <n v="0"/>
    <n v="0"/>
    <n v="0"/>
    <n v="0"/>
    <n v="0"/>
    <n v="0"/>
    <n v="0"/>
    <n v="0"/>
    <n v="0"/>
    <n v="0"/>
    <n v="0"/>
    <n v="0"/>
    <n v="0"/>
    <n v="0"/>
    <s v="Assumption"/>
    <n v="0"/>
    <n v="0"/>
    <n v="0"/>
    <n v="0"/>
    <n v="4.666666666666667"/>
    <n v="4.666666666666667"/>
    <n v="4.666666666666667"/>
    <n v="0"/>
    <n v="0"/>
    <n v="0"/>
    <n v="0"/>
    <n v="0"/>
    <n v="0"/>
    <n v="0"/>
    <n v="0"/>
    <n v="0"/>
    <n v="0"/>
    <n v="0"/>
    <n v="0"/>
    <n v="0"/>
    <n v="0"/>
    <n v="0"/>
    <n v="14"/>
    <n v="14"/>
    <n v="14"/>
    <n v="14"/>
    <n v="5"/>
    <m/>
    <x v="0"/>
    <x v="0"/>
    <x v="0"/>
    <x v="0"/>
    <x v="0"/>
  </r>
  <r>
    <x v="2"/>
    <s v="2013/6065"/>
    <s v=""/>
    <s v=""/>
    <s v="Trade Tower, Plantation Wharf"/>
    <s v=""/>
    <s v="Coral Row"/>
    <s v="SW11"/>
    <s v="3UF"/>
    <n v="526455"/>
    <n v="175748"/>
    <x v="0"/>
    <s v=""/>
    <s v=""/>
    <n v="0"/>
    <n v="4"/>
    <n v="4"/>
    <s v="Change of use of ground floor from offices (Class B1a) to residential (Class C3), to provide 4 flats (Prior Approval Application)."/>
    <s v="PAG"/>
    <s v="04/12/2013"/>
    <d v="2014-01-15T00:00:00"/>
    <x v="0"/>
    <s v="Nil"/>
    <s v=""/>
    <s v="BF"/>
    <x v="2"/>
    <s v="n/a"/>
    <x v="6"/>
    <n v="3.0000000000000001E-3"/>
    <s v=""/>
    <x v="0"/>
    <m/>
    <x v="1"/>
    <s v="P"/>
    <m/>
    <n v="0"/>
    <n v="0"/>
    <n v="0"/>
    <n v="4"/>
    <n v="0"/>
    <n v="0"/>
    <n v="0"/>
    <n v="0"/>
    <n v="0"/>
    <n v="0"/>
    <n v="4"/>
    <n v="0"/>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3/6131"/>
    <s v=""/>
    <s v=""/>
    <s v="Southfields Post Office and St Pauls Church Hall"/>
    <s v="265-271"/>
    <s v="Wimbledon Park Road"/>
    <s v="SW19"/>
    <s v="6NZ"/>
    <n v="524707"/>
    <n v="173200"/>
    <x v="15"/>
    <s v=""/>
    <s v=""/>
    <n v="1"/>
    <n v="8"/>
    <n v="7"/>
    <s v="Re-modelling of the existing building including the erection of two additional storeys and four-storey rear extension to the building to provide 8 residential units with terraces; two Class A1 retail units at ground floor. Car and cycle parking at rear lo"/>
    <s v="PF"/>
    <s v="04/12/2013"/>
    <d v="2014-12-18T00:00:00"/>
    <x v="1"/>
    <s v="Nil"/>
    <s v=""/>
    <s v="BF"/>
    <x v="3"/>
    <s v="n/a"/>
    <x v="1"/>
    <n v="5.2999999999999999E-2"/>
    <s v=""/>
    <x v="0"/>
    <m/>
    <x v="1"/>
    <s v="P"/>
    <m/>
    <n v="0"/>
    <n v="8"/>
    <n v="1"/>
    <n v="1"/>
    <n v="5"/>
    <n v="1"/>
    <n v="-1"/>
    <n v="0"/>
    <n v="0"/>
    <n v="1"/>
    <n v="1"/>
    <n v="5"/>
    <n v="1"/>
    <n v="-1"/>
    <n v="0"/>
    <n v="0"/>
    <n v="0"/>
    <n v="0"/>
    <n v="0"/>
    <n v="0"/>
    <n v="0"/>
    <n v="0"/>
    <n v="0"/>
    <n v="0"/>
    <n v="0"/>
    <n v="0"/>
    <n v="0"/>
    <n v="0"/>
    <n v="0"/>
    <n v="0"/>
    <s v="Assumption"/>
    <n v="0"/>
    <n v="0"/>
    <n v="0"/>
    <n v="0"/>
    <n v="2.3333333333333335"/>
    <n v="2.3333333333333335"/>
    <n v="2.3333333333333335"/>
    <n v="0"/>
    <n v="0"/>
    <n v="0"/>
    <n v="0"/>
    <n v="0"/>
    <n v="0"/>
    <n v="0"/>
    <n v="0"/>
    <n v="0"/>
    <n v="0"/>
    <n v="0"/>
    <n v="0"/>
    <n v="0"/>
    <n v="0"/>
    <n v="0"/>
    <n v="7"/>
    <n v="7"/>
    <n v="7"/>
    <n v="7"/>
    <n v="5"/>
    <m/>
    <x v="0"/>
    <x v="0"/>
    <x v="0"/>
    <x v="0"/>
    <x v="0"/>
  </r>
  <r>
    <x v="2"/>
    <s v="2013/6164"/>
    <s v=""/>
    <s v=""/>
    <s v="1st Floor"/>
    <s v="8A"/>
    <s v="Balham Station Road"/>
    <s v="SW12"/>
    <s v="9SG"/>
    <n v="528548"/>
    <n v="173199"/>
    <x v="9"/>
    <s v=""/>
    <s v=""/>
    <n v="0"/>
    <n v="1"/>
    <n v="1"/>
    <s v="Determination as to whether Prior Approval is required for the proposed conversion of the first floor from offices (use class B1) into one 1-bedroom residential unit (use class C3)."/>
    <s v="PANR"/>
    <s v="05/12/2013"/>
    <d v="2014-01-30T00:00:00"/>
    <x v="0"/>
    <s v="Nil"/>
    <s v=""/>
    <s v="BF"/>
    <x v="2"/>
    <s v="n/a"/>
    <x v="6"/>
    <n v="4.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3"/>
    <x v="0"/>
    <x v="0"/>
    <x v="0"/>
    <x v="0"/>
  </r>
  <r>
    <x v="2"/>
    <s v="2013/6218"/>
    <s v=""/>
    <s v=""/>
    <s v="1,2,3 &amp; 4 Spice Court"/>
    <s v=""/>
    <s v="Ivory Square"/>
    <s v="SW11"/>
    <s v="3UE"/>
    <n v="526398"/>
    <n v="175698"/>
    <x v="0"/>
    <s v=""/>
    <s v=""/>
    <n v="0"/>
    <n v="4"/>
    <n v="4"/>
    <s v="Change of use of ground floor from offices (Class B1a) to residential (Class C3), to provide 4 flats (Prior Approval Application)."/>
    <s v="PAG"/>
    <s v="16/12/2013"/>
    <d v="2014-01-30T00:00:00"/>
    <x v="0"/>
    <s v="Nil"/>
    <s v=""/>
    <s v="BF"/>
    <x v="2"/>
    <s v="n/a"/>
    <x v="6"/>
    <n v="8.0000000000000002E-3"/>
    <s v=""/>
    <x v="0"/>
    <m/>
    <x v="1"/>
    <s v="P"/>
    <n v="0"/>
    <n v="0"/>
    <n v="0"/>
    <n v="0"/>
    <n v="1"/>
    <n v="3"/>
    <n v="0"/>
    <n v="0"/>
    <n v="0"/>
    <n v="0"/>
    <n v="0"/>
    <n v="1"/>
    <n v="3"/>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3/6220"/>
    <s v=""/>
    <s v=""/>
    <s v="Units 1,2,7,8 &amp; 9 Ivory House"/>
    <s v=""/>
    <s v="Clove Hitch Quay"/>
    <s v="SW11"/>
    <s v="3TN"/>
    <n v="526385"/>
    <n v="175736"/>
    <x v="0"/>
    <s v=""/>
    <s v=""/>
    <n v="0"/>
    <n v="7"/>
    <n v="7"/>
    <s v="Change of use of ground floor from offices (Class B1a) to residential (Class C3), to provide 7 flats (Prior Approval Application)."/>
    <s v="PAG"/>
    <s v="11/12/2013"/>
    <d v="2014-01-30T00:00:00"/>
    <x v="0"/>
    <s v="Nil"/>
    <s v=""/>
    <s v="BF"/>
    <x v="2"/>
    <s v="n/a"/>
    <x v="6"/>
    <n v="2.1999999999999999E-2"/>
    <s v=""/>
    <x v="0"/>
    <m/>
    <x v="1"/>
    <s v="P"/>
    <n v="0"/>
    <n v="0"/>
    <n v="0"/>
    <n v="0"/>
    <n v="2"/>
    <n v="5"/>
    <n v="0"/>
    <n v="0"/>
    <n v="0"/>
    <n v="0"/>
    <n v="0"/>
    <n v="2"/>
    <n v="5"/>
    <n v="0"/>
    <n v="0"/>
    <n v="0"/>
    <n v="0"/>
    <n v="0"/>
    <n v="0"/>
    <n v="0"/>
    <n v="0"/>
    <n v="0"/>
    <n v="0"/>
    <n v="0"/>
    <n v="0"/>
    <n v="0"/>
    <n v="0"/>
    <n v="0"/>
    <n v="0"/>
    <n v="0"/>
    <n v="0"/>
    <s v="Assumption"/>
    <n v="0"/>
    <n v="0"/>
    <n v="1.75"/>
    <n v="1.75"/>
    <n v="1.75"/>
    <n v="1.75"/>
    <n v="0"/>
    <n v="0"/>
    <n v="0"/>
    <n v="0"/>
    <n v="0"/>
    <n v="0"/>
    <n v="0"/>
    <n v="0"/>
    <n v="0"/>
    <n v="0"/>
    <n v="0"/>
    <n v="0"/>
    <n v="0"/>
    <n v="0"/>
    <n v="0"/>
    <n v="0"/>
    <n v="7"/>
    <n v="7"/>
    <n v="7"/>
    <n v="7"/>
    <n v="9"/>
    <m/>
    <x v="0"/>
    <x v="0"/>
    <x v="0"/>
    <x v="0"/>
    <x v="0"/>
  </r>
  <r>
    <x v="2"/>
    <s v="2013/6221"/>
    <s v=""/>
    <s v=""/>
    <s v="Units 1,2,3,8,9, &amp; 10 Calico House"/>
    <s v=""/>
    <s v="Clove Hitch Quay"/>
    <s v="SW11"/>
    <s v="3TN"/>
    <n v="526422"/>
    <n v="175789"/>
    <x v="0"/>
    <s v=""/>
    <s v=""/>
    <n v="0"/>
    <n v="6"/>
    <n v="6"/>
    <s v="Change of use of ground floor from offices (Class B1a) to residential (Class C3), to provide 6 flats (Prior Approval Application)."/>
    <s v="PAG"/>
    <s v="11/12/2013"/>
    <d v="2014-02-05T00:00:00"/>
    <x v="0"/>
    <s v="Nil"/>
    <s v=""/>
    <s v="BF"/>
    <x v="2"/>
    <s v="n/a"/>
    <x v="6"/>
    <n v="0.02"/>
    <s v=""/>
    <x v="0"/>
    <m/>
    <x v="1"/>
    <s v="P"/>
    <n v="0"/>
    <n v="0"/>
    <n v="0"/>
    <n v="0"/>
    <n v="4"/>
    <n v="2"/>
    <n v="0"/>
    <n v="0"/>
    <n v="0"/>
    <n v="0"/>
    <n v="0"/>
    <n v="4"/>
    <n v="2"/>
    <n v="0"/>
    <n v="0"/>
    <n v="0"/>
    <n v="0"/>
    <n v="0"/>
    <n v="0"/>
    <n v="0"/>
    <n v="0"/>
    <n v="0"/>
    <n v="0"/>
    <n v="0"/>
    <n v="0"/>
    <n v="0"/>
    <n v="0"/>
    <n v="0"/>
    <n v="0"/>
    <n v="0"/>
    <n v="0"/>
    <s v="Assumption"/>
    <n v="0"/>
    <n v="0"/>
    <n v="1.5"/>
    <n v="1.5"/>
    <n v="1.5"/>
    <n v="1.5"/>
    <n v="0"/>
    <n v="0"/>
    <n v="0"/>
    <n v="0"/>
    <n v="0"/>
    <n v="0"/>
    <n v="0"/>
    <n v="0"/>
    <n v="0"/>
    <n v="0"/>
    <n v="0"/>
    <n v="0"/>
    <n v="0"/>
    <n v="0"/>
    <n v="0"/>
    <n v="0"/>
    <n v="6"/>
    <n v="6"/>
    <n v="6"/>
    <n v="6"/>
    <n v="9"/>
    <m/>
    <x v="0"/>
    <x v="0"/>
    <x v="0"/>
    <x v="0"/>
    <x v="0"/>
  </r>
  <r>
    <x v="2"/>
    <s v="2013/6288"/>
    <s v=""/>
    <s v=""/>
    <s v="Baltimore House"/>
    <s v="116-117"/>
    <s v="Juniper Drive"/>
    <s v="SW18"/>
    <s v="1TT"/>
    <n v="526147"/>
    <n v="175480"/>
    <x v="0"/>
    <s v=""/>
    <s v=""/>
    <n v="1"/>
    <n v="2"/>
    <n v="1"/>
    <s v="Conversion of existing three-bedroom flat back into two x three-bedroom flats."/>
    <s v="PF"/>
    <s v="12/12/2013"/>
    <d v="2014-01-31T00:00:00"/>
    <x v="0"/>
    <s v="Nil"/>
    <s v=""/>
    <s v="BF"/>
    <x v="1"/>
    <s v="n/a"/>
    <x v="3"/>
    <n v="1.2999999999999999E-2"/>
    <s v=""/>
    <x v="0"/>
    <m/>
    <x v="1"/>
    <s v="P"/>
    <n v="0"/>
    <n v="0"/>
    <n v="0"/>
    <n v="0"/>
    <n v="0"/>
    <n v="0"/>
    <n v="1"/>
    <n v="0"/>
    <n v="0"/>
    <n v="0"/>
    <n v="0"/>
    <n v="0"/>
    <n v="0"/>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6330"/>
    <s v=""/>
    <s v=""/>
    <s v=""/>
    <s v="507"/>
    <s v="Garratt Lane"/>
    <s v="SW18"/>
    <s v="4SW"/>
    <n v="526022"/>
    <n v="173060"/>
    <x v="12"/>
    <s v=""/>
    <s v=""/>
    <n v="0"/>
    <n v="1"/>
    <n v="1"/>
    <s v="Change of use of rear of shop (A1) to provide two bedroom flat, involving demolition of part single-storey addition and alterations."/>
    <s v="PF"/>
    <s v="16/12/2013"/>
    <d v="2014-02-10T00:00:00"/>
    <x v="0"/>
    <s v="Nil"/>
    <s v=""/>
    <s v="BF"/>
    <x v="2"/>
    <s v="n/a"/>
    <x v="8"/>
    <n v="6.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6374"/>
    <s v=""/>
    <s v=""/>
    <s v="Rear of 263-267"/>
    <s v=""/>
    <s v="Magdalen Road"/>
    <s v="SW18"/>
    <s v="3NZ"/>
    <n v="526161"/>
    <n v="173011"/>
    <x v="12"/>
    <s v=""/>
    <s v=""/>
    <n v="0"/>
    <n v="1"/>
    <n v="1"/>
    <s v="Conversion of existing garage into self contained dwelling with external alterations."/>
    <s v="RP"/>
    <s v="12/03/2014"/>
    <d v="2014-03-17T00:00:00"/>
    <x v="0"/>
    <s v="APG"/>
    <s v="23/09/2014"/>
    <s v="BF"/>
    <x v="0"/>
    <s v="n/a"/>
    <x v="1"/>
    <n v="5.0000000000000001E-3"/>
    <s v=""/>
    <x v="0"/>
    <m/>
    <x v="1"/>
    <s v="P"/>
    <m/>
    <n v="1"/>
    <n v="1"/>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6407"/>
    <s v=""/>
    <s v=""/>
    <s v=""/>
    <s v="47"/>
    <s v="Hazlewell Road"/>
    <s v="SW15"/>
    <s v="6UT"/>
    <n v="523070"/>
    <n v="174812"/>
    <x v="11"/>
    <s v=""/>
    <s v=""/>
    <n v="3"/>
    <n v="1"/>
    <n v="-2"/>
    <s v="Change of use from 3 self contained flats to 1 self contained dwellinghouse."/>
    <s v="PF"/>
    <s v="18/12/2013"/>
    <d v="2014-02-10T00:00:00"/>
    <x v="0"/>
    <s v="Nil"/>
    <s v=""/>
    <s v="BF"/>
    <x v="1"/>
    <s v="n/a"/>
    <x v="5"/>
    <n v="5.3999999999999999E-2"/>
    <s v=""/>
    <x v="0"/>
    <m/>
    <x v="1"/>
    <s v="P"/>
    <n v="0"/>
    <n v="0"/>
    <n v="0"/>
    <n v="0"/>
    <n v="-1"/>
    <n v="-2"/>
    <n v="0"/>
    <n v="1"/>
    <n v="0"/>
    <n v="0"/>
    <n v="0"/>
    <n v="-1"/>
    <n v="-2"/>
    <n v="0"/>
    <n v="0"/>
    <n v="0"/>
    <n v="0"/>
    <n v="0"/>
    <n v="0"/>
    <n v="0"/>
    <n v="0"/>
    <n v="1"/>
    <n v="0"/>
    <n v="0"/>
    <n v="0"/>
    <n v="0"/>
    <n v="0"/>
    <n v="0"/>
    <n v="0"/>
    <n v="0"/>
    <n v="0"/>
    <s v="Assumption"/>
    <n v="0"/>
    <n v="0"/>
    <n v="-0.5"/>
    <n v="-0.5"/>
    <n v="-0.5"/>
    <n v="-0.5"/>
    <n v="0"/>
    <n v="0"/>
    <n v="0"/>
    <n v="0"/>
    <n v="0"/>
    <n v="0"/>
    <n v="0"/>
    <n v="0"/>
    <n v="0"/>
    <n v="0"/>
    <n v="0"/>
    <n v="0"/>
    <n v="0"/>
    <n v="0"/>
    <n v="0"/>
    <n v="0"/>
    <n v="-2"/>
    <n v="-2"/>
    <n v="-2"/>
    <n v="-2"/>
    <n v="9"/>
    <m/>
    <x v="0"/>
    <x v="0"/>
    <x v="0"/>
    <x v="0"/>
    <x v="0"/>
  </r>
  <r>
    <x v="2"/>
    <s v="2013/6420"/>
    <s v="238-242"/>
    <s v=""/>
    <s v="Flat 3"/>
    <s v="238"/>
    <s v="York Road"/>
    <s v="SW11"/>
    <s v="3SJ"/>
    <n v="526435"/>
    <n v="175557"/>
    <x v="0"/>
    <s v=""/>
    <s v=""/>
    <n v="1"/>
    <n v="2"/>
    <n v="1"/>
    <s v="Second floor rear extension (incorporating juliet balconies); conversion of existing flat into 2 self-contained flats (1 x 3 bed, 1 x 1 bed); and external alterations to the front elevation."/>
    <s v="PF"/>
    <s v="19/12/2013"/>
    <d v="2014-03-21T00:00:00"/>
    <x v="0"/>
    <s v="Nil"/>
    <s v=""/>
    <s v="BF"/>
    <x v="3"/>
    <s v="n/a"/>
    <x v="3"/>
    <n v="2.1000000000000001E-2"/>
    <s v=""/>
    <x v="0"/>
    <m/>
    <x v="1"/>
    <s v="P"/>
    <m/>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3/6428"/>
    <s v=""/>
    <s v=""/>
    <s v="Store adjoining Boyce House"/>
    <s v=""/>
    <s v="Aldrington Road"/>
    <s v="SW16"/>
    <s v="1AU"/>
    <n v="529327"/>
    <n v="171420"/>
    <x v="4"/>
    <s v=""/>
    <s v=""/>
    <n v="0"/>
    <n v="1"/>
    <n v="1"/>
    <s v="Demolition of existing office/store and construction of a two-bedroom bungalow suitable for disabled occupants including covered parking area, enclosed garden, solar photovoltaic roof panels and other associated alterations."/>
    <s v="PF"/>
    <s v="03/01/2014"/>
    <d v="2014-02-21T00:00:00"/>
    <x v="0"/>
    <s v="Nil"/>
    <s v=""/>
    <s v="BF"/>
    <x v="0"/>
    <s v="n/a"/>
    <x v="1"/>
    <n v="1.2E-2"/>
    <s v=""/>
    <x v="0"/>
    <m/>
    <x v="2"/>
    <s v="C"/>
    <m/>
    <n v="1"/>
    <n v="1"/>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3/6437"/>
    <s v="Pearl Chemist"/>
    <s v=""/>
    <s v=""/>
    <s v="134-142"/>
    <s v="Mitcham Road"/>
    <s v="SW17"/>
    <s v="9NH"/>
    <n v="527786"/>
    <n v="171065"/>
    <x v="1"/>
    <s v=""/>
    <s v=""/>
    <n v="0"/>
    <n v="9"/>
    <n v="9"/>
    <s v="Partial demolition of existing single storey buildings at nos. 134-136, 138-140 and 142 Mitcham Road and construction of a new four-storey building to provide three ground floor level commercial premises including two retail (Class A1) units and a medical"/>
    <s v="PF"/>
    <s v="31/01/2014"/>
    <d v="2014-06-19T00:00:00"/>
    <x v="1"/>
    <s v="Nil"/>
    <s v=""/>
    <s v="BF"/>
    <x v="0"/>
    <s v="n/a"/>
    <x v="1"/>
    <n v="4.2999999999999997E-2"/>
    <s v=""/>
    <x v="0"/>
    <m/>
    <x v="1"/>
    <s v="P"/>
    <m/>
    <n v="0"/>
    <n v="9"/>
    <n v="0"/>
    <n v="2"/>
    <n v="5"/>
    <n v="2"/>
    <n v="0"/>
    <n v="0"/>
    <n v="0"/>
    <n v="0"/>
    <n v="2"/>
    <n v="5"/>
    <n v="2"/>
    <n v="0"/>
    <n v="0"/>
    <n v="0"/>
    <n v="0"/>
    <n v="0"/>
    <n v="0"/>
    <n v="0"/>
    <n v="0"/>
    <n v="0"/>
    <n v="0"/>
    <n v="0"/>
    <n v="0"/>
    <n v="0"/>
    <n v="0"/>
    <n v="0"/>
    <n v="0"/>
    <n v="0"/>
    <s v="Assumption"/>
    <n v="0"/>
    <n v="0"/>
    <n v="0"/>
    <n v="0"/>
    <n v="3"/>
    <n v="3"/>
    <n v="3"/>
    <n v="0"/>
    <n v="0"/>
    <n v="0"/>
    <n v="0"/>
    <n v="0"/>
    <n v="0"/>
    <n v="0"/>
    <n v="0"/>
    <n v="0"/>
    <n v="0"/>
    <n v="0"/>
    <n v="0"/>
    <n v="0"/>
    <n v="0"/>
    <n v="0"/>
    <n v="9"/>
    <n v="9"/>
    <n v="9"/>
    <n v="9"/>
    <n v="5"/>
    <s v="Y"/>
    <x v="1"/>
    <x v="0"/>
    <x v="0"/>
    <x v="0"/>
    <x v="0"/>
  </r>
  <r>
    <x v="2"/>
    <s v="2013/6443"/>
    <s v=""/>
    <s v=""/>
    <s v=""/>
    <s v="124"/>
    <s v="Drakefield Road"/>
    <s v="SW17"/>
    <s v="8RR"/>
    <n v="528497"/>
    <n v="172181"/>
    <x v="14"/>
    <s v=""/>
    <s v=""/>
    <n v="2"/>
    <n v="1"/>
    <n v="-1"/>
    <s v="Change of use from two flats to single family dwelllinghouse. Demolition of existing single storey rear conservatory extension. Erection of single storey rear extension."/>
    <s v="PF"/>
    <s v="07/02/2014"/>
    <d v="2014-04-03T00:00:00"/>
    <x v="1"/>
    <s v="Nil"/>
    <s v=""/>
    <s v="BF"/>
    <x v="1"/>
    <s v="n/a"/>
    <x v="5"/>
    <n v="3.1E-2"/>
    <s v=""/>
    <x v="0"/>
    <m/>
    <x v="1"/>
    <s v="P"/>
    <m/>
    <n v="0"/>
    <n v="0"/>
    <n v="0"/>
    <n v="0"/>
    <n v="0"/>
    <n v="-2"/>
    <n v="0"/>
    <n v="1"/>
    <n v="0"/>
    <n v="0"/>
    <n v="0"/>
    <n v="0"/>
    <n v="-2"/>
    <n v="0"/>
    <n v="0"/>
    <n v="0"/>
    <n v="0"/>
    <n v="0"/>
    <n v="0"/>
    <n v="0"/>
    <n v="0"/>
    <n v="1"/>
    <n v="0"/>
    <n v="0"/>
    <n v="0"/>
    <n v="0"/>
    <n v="0"/>
    <n v="0"/>
    <n v="0"/>
    <n v="0"/>
    <s v="Assumption"/>
    <n v="0"/>
    <n v="0"/>
    <n v="-0.25"/>
    <n v="-0.25"/>
    <n v="-0.25"/>
    <n v="-0.25"/>
    <n v="0"/>
    <n v="0"/>
    <n v="0"/>
    <n v="0"/>
    <n v="0"/>
    <n v="0"/>
    <n v="0"/>
    <n v="0"/>
    <n v="0"/>
    <n v="0"/>
    <n v="0"/>
    <n v="0"/>
    <n v="0"/>
    <n v="0"/>
    <n v="0"/>
    <n v="0"/>
    <n v="-1"/>
    <n v="-1"/>
    <n v="-1"/>
    <n v="-1"/>
    <n v="9"/>
    <s v="Y"/>
    <x v="0"/>
    <x v="0"/>
    <x v="0"/>
    <x v="0"/>
    <x v="0"/>
  </r>
  <r>
    <x v="2"/>
    <s v="2013/6515"/>
    <s v=""/>
    <s v=""/>
    <s v="and 151 Battersea Rise"/>
    <s v="125-126"/>
    <s v="Bolingbroke Grove"/>
    <s v="SW11"/>
    <s v="1DA"/>
    <n v="527138"/>
    <n v="174982"/>
    <x v="2"/>
    <s v=""/>
    <s v=""/>
    <n v="1"/>
    <n v="9"/>
    <n v="8"/>
    <s v="Demolition of 125 and part of 126 Bolingbroke Grove. Erection of roof extension to 151 Battersea Rise and elevational alterations. Erection of part three/ part four storey building, including basement, as an extension to retained 151 Battersea Rise. Provi"/>
    <s v="PF"/>
    <s v="20/01/2014"/>
    <d v="2014-02-21T00:00:00"/>
    <x v="0"/>
    <s v="Nil"/>
    <s v=""/>
    <s v="BF"/>
    <x v="0"/>
    <s v="n/a"/>
    <x v="1"/>
    <n v="4.3999999999999997E-2"/>
    <s v=""/>
    <x v="0"/>
    <m/>
    <x v="1"/>
    <s v="P"/>
    <n v="0"/>
    <n v="0"/>
    <n v="0"/>
    <n v="0"/>
    <n v="0"/>
    <n v="4"/>
    <n v="3"/>
    <n v="1"/>
    <n v="0"/>
    <n v="0"/>
    <n v="0"/>
    <n v="0"/>
    <n v="4"/>
    <n v="2"/>
    <n v="0"/>
    <n v="0"/>
    <n v="0"/>
    <n v="0"/>
    <n v="0"/>
    <n v="0"/>
    <n v="1"/>
    <n v="1"/>
    <n v="0"/>
    <n v="0"/>
    <n v="0"/>
    <n v="0"/>
    <n v="0"/>
    <n v="0"/>
    <n v="0"/>
    <n v="0"/>
    <n v="0"/>
    <s v="Assumption"/>
    <n v="0"/>
    <n v="0"/>
    <n v="0"/>
    <n v="0"/>
    <n v="2.6666666666666665"/>
    <n v="2.6666666666666701"/>
    <n v="2.6666666666666665"/>
    <n v="0"/>
    <n v="0"/>
    <n v="0"/>
    <n v="0"/>
    <n v="0"/>
    <n v="0"/>
    <n v="0"/>
    <n v="0"/>
    <n v="0"/>
    <n v="0"/>
    <n v="0"/>
    <n v="0"/>
    <n v="0"/>
    <n v="0"/>
    <n v="0"/>
    <n v="8.0000000000000036"/>
    <n v="8.0000000000000036"/>
    <n v="8.0000000000000036"/>
    <n v="8.0000000000000036"/>
    <n v="5"/>
    <m/>
    <x v="0"/>
    <x v="0"/>
    <x v="0"/>
    <x v="0"/>
    <x v="0"/>
  </r>
  <r>
    <x v="2"/>
    <s v="2013/6524"/>
    <s v=""/>
    <s v=""/>
    <s v="Ground floor, Lavenham mini-mart"/>
    <s v="131"/>
    <s v="Lavenham Road"/>
    <s v="SW18"/>
    <s v="5ER"/>
    <n v="525232"/>
    <n v="173072"/>
    <x v="3"/>
    <s v=""/>
    <s v=""/>
    <n v="0"/>
    <n v="2"/>
    <n v="2"/>
    <s v="Change of use from Class A1 (retail shop) to Class C3 (residential) to provide 1x3 bedroom flat and 1x2 bedroom flat. Erection of first floor side/rear extension and associated alterations."/>
    <s v="PF"/>
    <s v="25/03/2014"/>
    <d v="2014-04-22T00:00:00"/>
    <x v="1"/>
    <s v="Nil"/>
    <s v=""/>
    <s v="BF"/>
    <x v="2"/>
    <s v="n/a"/>
    <x v="8"/>
    <n v="1.0999999999999999E-2"/>
    <s v=""/>
    <x v="0"/>
    <m/>
    <x v="1"/>
    <s v="P"/>
    <m/>
    <n v="0"/>
    <n v="0"/>
    <n v="0"/>
    <n v="0"/>
    <n v="1"/>
    <n v="1"/>
    <n v="0"/>
    <n v="0"/>
    <n v="0"/>
    <n v="0"/>
    <n v="0"/>
    <n v="1"/>
    <n v="1"/>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3/6531"/>
    <s v=""/>
    <s v=""/>
    <s v="26 Blades Court"/>
    <s v="121"/>
    <s v="Deodar Road"/>
    <s v="SW15"/>
    <s v="2NU"/>
    <n v="524621"/>
    <n v="175335"/>
    <x v="13"/>
    <s v=""/>
    <s v=""/>
    <n v="0"/>
    <n v="1"/>
    <n v="1"/>
    <s v="Change of use of existing ground floor office (Class B1a) to residential use (Class C3) to provide a one bedroom flat. (Application for Prior Approval)."/>
    <s v="PANR"/>
    <s v="24/12/2013"/>
    <d v="2014-02-26T00:00:00"/>
    <x v="0"/>
    <s v="Nil"/>
    <s v=""/>
    <s v="BF"/>
    <x v="2"/>
    <s v="n/a"/>
    <x v="6"/>
    <n v="2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3/6551"/>
    <s v=""/>
    <s v=""/>
    <s v=""/>
    <s v="32"/>
    <s v="Wandle Road"/>
    <s v="SW17"/>
    <s v="7DW"/>
    <n v="527472"/>
    <n v="172912"/>
    <x v="16"/>
    <s v=""/>
    <s v=""/>
    <n v="1"/>
    <n v="1"/>
    <n v="0"/>
    <s v="Demolition of existing house.  Erection of a three-storey plus basement house with associated landscaping."/>
    <s v="PF"/>
    <s v="18/12/2013"/>
    <d v="2014-04-16T00:00:00"/>
    <x v="1"/>
    <s v="Nil"/>
    <s v=""/>
    <s v="BF"/>
    <x v="0"/>
    <s v="n/a"/>
    <x v="1"/>
    <n v="2.9000000000000001E-2"/>
    <s v=""/>
    <x v="0"/>
    <m/>
    <x v="1"/>
    <s v="P"/>
    <m/>
    <n v="0"/>
    <n v="0"/>
    <n v="0"/>
    <n v="0"/>
    <n v="0"/>
    <n v="-1"/>
    <n v="1"/>
    <n v="0"/>
    <n v="0"/>
    <n v="0"/>
    <n v="0"/>
    <n v="0"/>
    <n v="0"/>
    <n v="0"/>
    <n v="0"/>
    <n v="0"/>
    <n v="0"/>
    <n v="0"/>
    <n v="0"/>
    <n v="-1"/>
    <n v="1"/>
    <n v="0"/>
    <n v="0"/>
    <n v="0"/>
    <n v="0"/>
    <n v="0"/>
    <n v="0"/>
    <n v="0"/>
    <n v="0"/>
    <n v="0"/>
    <m/>
    <n v="0"/>
    <n v="0"/>
    <n v="0"/>
    <n v="0"/>
    <n v="0"/>
    <n v="0"/>
    <n v="0"/>
    <n v="0"/>
    <n v="0"/>
    <n v="0"/>
    <n v="0"/>
    <n v="0"/>
    <n v="0"/>
    <n v="0"/>
    <n v="0"/>
    <n v="0"/>
    <n v="0"/>
    <n v="0"/>
    <n v="0"/>
    <n v="0"/>
    <n v="0"/>
    <n v="0"/>
    <n v="0"/>
    <n v="0"/>
    <n v="0"/>
    <n v="0"/>
    <n v="4"/>
    <m/>
    <x v="0"/>
    <x v="0"/>
    <x v="0"/>
    <x v="0"/>
    <x v="0"/>
  </r>
  <r>
    <x v="2"/>
    <s v="2013/6641"/>
    <s v=""/>
    <s v=""/>
    <s v="Land between 96 to 126 and 128 to 162"/>
    <s v=""/>
    <s v="Melody Road"/>
    <s v="SW18"/>
    <s v="2QG"/>
    <n v="526348"/>
    <n v="174401"/>
    <x v="16"/>
    <s v=""/>
    <s v=""/>
    <n v="0"/>
    <n v="9"/>
    <n v="9"/>
    <s v="Three-storey detached building providing 9 units of supported housing; relocation of parking spaces including 3 additional spaces."/>
    <s v="PF"/>
    <s v="07/01/2014"/>
    <d v="2014-03-21T00:00:00"/>
    <x v="0"/>
    <s v="Nil"/>
    <s v=""/>
    <s v="BF"/>
    <x v="0"/>
    <s v="n/a"/>
    <x v="1"/>
    <n v="6.7000000000000004E-2"/>
    <s v=""/>
    <x v="0"/>
    <m/>
    <x v="2"/>
    <s v="HASR"/>
    <n v="0"/>
    <n v="2"/>
    <n v="9"/>
    <n v="0"/>
    <n v="9"/>
    <n v="0"/>
    <n v="0"/>
    <n v="0"/>
    <n v="0"/>
    <n v="0"/>
    <n v="0"/>
    <n v="9"/>
    <n v="0"/>
    <n v="0"/>
    <n v="0"/>
    <n v="0"/>
    <n v="0"/>
    <n v="0"/>
    <n v="0"/>
    <n v="0"/>
    <n v="0"/>
    <n v="0"/>
    <n v="0"/>
    <n v="0"/>
    <n v="0"/>
    <n v="0"/>
    <n v="0"/>
    <n v="0"/>
    <n v="0"/>
    <n v="0"/>
    <n v="0"/>
    <s v="Assumption"/>
    <n v="0"/>
    <n v="0"/>
    <n v="0"/>
    <n v="0"/>
    <n v="3"/>
    <n v="3"/>
    <n v="3"/>
    <n v="0"/>
    <n v="0"/>
    <n v="0"/>
    <n v="0"/>
    <n v="0"/>
    <n v="0"/>
    <n v="0"/>
    <n v="0"/>
    <n v="0"/>
    <n v="0"/>
    <n v="0"/>
    <n v="0"/>
    <n v="0"/>
    <n v="0"/>
    <n v="0"/>
    <n v="9"/>
    <n v="9"/>
    <n v="9"/>
    <n v="9"/>
    <n v="5"/>
    <m/>
    <x v="0"/>
    <x v="0"/>
    <x v="0"/>
    <x v="0"/>
    <x v="0"/>
  </r>
  <r>
    <x v="2"/>
    <s v="2014/0058"/>
    <s v=""/>
    <s v=""/>
    <s v="Land r/o 14"/>
    <s v="14A"/>
    <s v="Lavender Hill"/>
    <s v="SW11"/>
    <s v="5RW"/>
    <n v="528513"/>
    <n v="175788"/>
    <x v="6"/>
    <s v=""/>
    <s v=""/>
    <n v="0"/>
    <n v="1"/>
    <n v="1"/>
    <s v="Erection of a one-bedroom dwelling at the rear of No.14 Lavender Hill with the associated amenity space, refuse and cycle space."/>
    <s v="PF"/>
    <s v="08/01/2014"/>
    <d v="2014-06-18T00:00:00"/>
    <x v="1"/>
    <s v="Nil"/>
    <s v=""/>
    <s v="BF"/>
    <x v="0"/>
    <s v="n/a"/>
    <x v="1"/>
    <n v="2.3E-2"/>
    <s v=""/>
    <x v="0"/>
    <m/>
    <x v="1"/>
    <s v="P"/>
    <n v="0"/>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4/0127"/>
    <s v=""/>
    <s v=""/>
    <s v="Lock up garages"/>
    <s v="26-40"/>
    <s v="Balham New Road"/>
    <s v="SW12"/>
    <s v="9PG"/>
    <n v="528924"/>
    <n v="173571"/>
    <x v="9"/>
    <s v=""/>
    <s v=""/>
    <n v="0"/>
    <n v="5"/>
    <n v="5"/>
    <s v="Demolition of the existing garage structures and construction of 5 x self-contained 3-bedroom dwellings within a part-1 part-2 storey structure."/>
    <s v="PF"/>
    <s v="21/01/2014"/>
    <d v="2014-03-19T00:00:00"/>
    <x v="0"/>
    <s v="Nil"/>
    <s v=""/>
    <s v="BF"/>
    <x v="0"/>
    <s v="n/a"/>
    <x v="1"/>
    <n v="6.9000000000000006E-2"/>
    <s v=""/>
    <x v="0"/>
    <m/>
    <x v="1"/>
    <s v="P"/>
    <m/>
    <n v="0"/>
    <n v="5"/>
    <n v="0"/>
    <n v="0"/>
    <n v="0"/>
    <n v="5"/>
    <n v="0"/>
    <n v="0"/>
    <n v="0"/>
    <n v="0"/>
    <n v="0"/>
    <n v="0"/>
    <n v="0"/>
    <n v="0"/>
    <n v="0"/>
    <n v="0"/>
    <n v="0"/>
    <n v="0"/>
    <n v="0"/>
    <n v="5"/>
    <n v="0"/>
    <n v="0"/>
    <n v="0"/>
    <n v="0"/>
    <n v="0"/>
    <n v="0"/>
    <n v="0"/>
    <n v="0"/>
    <n v="0"/>
    <n v="0"/>
    <s v="Assumption"/>
    <n v="0"/>
    <n v="0"/>
    <n v="1.25"/>
    <n v="1.25"/>
    <n v="1.25"/>
    <n v="1.25"/>
    <n v="0"/>
    <n v="0"/>
    <n v="0"/>
    <n v="0"/>
    <n v="0"/>
    <n v="0"/>
    <n v="0"/>
    <n v="0"/>
    <n v="0"/>
    <n v="0"/>
    <n v="0"/>
    <n v="0"/>
    <n v="0"/>
    <n v="0"/>
    <n v="0"/>
    <n v="0"/>
    <n v="5"/>
    <n v="5"/>
    <n v="5"/>
    <n v="5"/>
    <n v="4"/>
    <m/>
    <x v="0"/>
    <x v="0"/>
    <x v="0"/>
    <x v="0"/>
    <x v="0"/>
  </r>
  <r>
    <x v="2"/>
    <s v="2014/0194"/>
    <s v=""/>
    <s v=""/>
    <s v=""/>
    <s v="34"/>
    <s v="Gambole Road"/>
    <s v="SW17"/>
    <s v="0QJ"/>
    <n v="527083"/>
    <n v="171544"/>
    <x v="10"/>
    <s v=""/>
    <s v=""/>
    <n v="1"/>
    <n v="3"/>
    <n v="2"/>
    <s v="Construction of a single-storey rear extension, in connection with the conversion of the existing dwellinghouse to form; 1 x 3-bedroom flat, 1 x 2-bedroom flat &amp; 1 x 1-bedroom flat."/>
    <s v="PF"/>
    <s v="15/01/2014"/>
    <d v="2014-06-13T00:00:00"/>
    <x v="1"/>
    <s v="Nil"/>
    <s v=""/>
    <s v="BF"/>
    <x v="1"/>
    <s v="n/a"/>
    <x v="2"/>
    <n v="1.6E-2"/>
    <s v=""/>
    <x v="0"/>
    <m/>
    <x v="1"/>
    <s v="P"/>
    <n v="0"/>
    <n v="0"/>
    <n v="0"/>
    <n v="0"/>
    <n v="1"/>
    <n v="1"/>
    <n v="1"/>
    <n v="-1"/>
    <n v="0"/>
    <n v="0"/>
    <n v="0"/>
    <n v="1"/>
    <n v="1"/>
    <n v="1"/>
    <n v="0"/>
    <n v="0"/>
    <n v="0"/>
    <n v="0"/>
    <n v="0"/>
    <n v="0"/>
    <n v="0"/>
    <n v="-1"/>
    <n v="0"/>
    <n v="0"/>
    <n v="0"/>
    <n v="0"/>
    <n v="0"/>
    <n v="0"/>
    <n v="0"/>
    <n v="0"/>
    <n v="0"/>
    <s v="Assumption"/>
    <n v="0"/>
    <n v="0"/>
    <n v="0.5"/>
    <n v="0.5"/>
    <n v="0.5"/>
    <n v="0.5"/>
    <n v="0"/>
    <n v="0"/>
    <n v="0"/>
    <n v="0"/>
    <n v="0"/>
    <n v="0"/>
    <n v="0"/>
    <n v="0"/>
    <n v="0"/>
    <n v="0"/>
    <n v="0"/>
    <n v="0"/>
    <n v="0"/>
    <n v="0"/>
    <n v="0"/>
    <n v="0"/>
    <n v="2"/>
    <n v="2"/>
    <n v="2"/>
    <n v="2"/>
    <n v="9"/>
    <s v="Y"/>
    <x v="0"/>
    <x v="0"/>
    <x v="0"/>
    <x v="0"/>
    <x v="0"/>
  </r>
  <r>
    <x v="2"/>
    <s v="2014/0211"/>
    <s v=""/>
    <s v=""/>
    <s v="Rear of 64"/>
    <s v=""/>
    <s v="Bellamy Street"/>
    <s v="SW12"/>
    <s v="8BU"/>
    <n v="528572"/>
    <n v="173933"/>
    <x v="9"/>
    <s v=""/>
    <s v=""/>
    <n v="0"/>
    <n v="1"/>
    <n v="1"/>
    <s v="Conversion of existing building to 2-bed bungalow including extension to form conservatory and provision of 2 parking spaces."/>
    <s v="PF"/>
    <s v="17/01/2014"/>
    <d v="2014-05-28T00:00:00"/>
    <x v="1"/>
    <s v="Nil"/>
    <s v=""/>
    <s v="BF"/>
    <x v="1"/>
    <s v="n/a"/>
    <x v="1"/>
    <n v="4.2000000000000003E-2"/>
    <s v=""/>
    <x v="0"/>
    <m/>
    <x v="1"/>
    <s v="P"/>
    <m/>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9"/>
    <m/>
    <x v="0"/>
    <x v="0"/>
    <x v="0"/>
    <x v="0"/>
    <x v="0"/>
  </r>
  <r>
    <x v="2"/>
    <s v="2014/0255"/>
    <s v="98 (flat)"/>
    <s v=""/>
    <s v=""/>
    <s v="96"/>
    <s v="Alma Road"/>
    <s v="SW18"/>
    <s v="1AH"/>
    <n v="526021"/>
    <n v="175082"/>
    <x v="5"/>
    <s v=""/>
    <s v=""/>
    <n v="0"/>
    <n v="1"/>
    <n v="1"/>
    <s v="Prior approval for change of use from office (Class B1) to a one bedroom flat (Class C3)."/>
    <s v="PAG"/>
    <s v="20/01/2014"/>
    <d v="2014-02-27T00:00:00"/>
    <x v="0"/>
    <s v="Nil"/>
    <s v=""/>
    <s v="BF"/>
    <x v="2"/>
    <s v="n/a"/>
    <x v="6"/>
    <n v="4.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0338"/>
    <s v=""/>
    <s v=""/>
    <s v=""/>
    <s v="60"/>
    <s v="Culverden Road"/>
    <s v="SW12"/>
    <s v="9LS"/>
    <n v="529202"/>
    <n v="172619"/>
    <x v="14"/>
    <s v=""/>
    <s v=""/>
    <n v="0"/>
    <n v="2"/>
    <n v="2"/>
    <s v="Demolition of three storey rear extension. Excavation of basement to create 2 no. 2 bedroom flats, including front and rear lightwells, two storey extension to rear, and roof extension to the rear. Alterations to all windows and doors, associated landscap"/>
    <s v="PF"/>
    <s v="10/02/2014"/>
    <d v="2014-06-26T00:00:00"/>
    <x v="1"/>
    <s v="Nil"/>
    <s v=""/>
    <s v="BF"/>
    <x v="0"/>
    <s v="n/a"/>
    <x v="1"/>
    <n v="2.1000000000000001E-2"/>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4"/>
    <s v="Y"/>
    <x v="0"/>
    <x v="0"/>
    <x v="0"/>
    <x v="0"/>
    <x v="0"/>
  </r>
  <r>
    <x v="2"/>
    <s v="2014/0377"/>
    <s v=""/>
    <s v=""/>
    <s v=""/>
    <s v="29"/>
    <s v="Dafforne Road"/>
    <s v="SW17"/>
    <s v="8TY"/>
    <n v="528096"/>
    <n v="172192"/>
    <x v="14"/>
    <s v=""/>
    <s v=""/>
    <n v="1"/>
    <n v="3"/>
    <n v="2"/>
    <s v="Construction of a mansard roof extension including three new dormer windows to main rear roof, demolition of existing single storey rear addition, construction of single-storey rear extension together with other alterations. All works in connection with t"/>
    <s v="PF"/>
    <s v="12/02/2014"/>
    <d v="2014-06-26T00:00:00"/>
    <x v="1"/>
    <s v="Nil"/>
    <s v=""/>
    <s v="BF"/>
    <x v="1"/>
    <s v="n/a"/>
    <x v="3"/>
    <n v="2.1000000000000001E-2"/>
    <s v=""/>
    <x v="0"/>
    <m/>
    <x v="1"/>
    <s v="P"/>
    <n v="0"/>
    <n v="0"/>
    <n v="0"/>
    <n v="0"/>
    <n v="1"/>
    <n v="1"/>
    <n v="0"/>
    <n v="0"/>
    <n v="0"/>
    <n v="0"/>
    <n v="0"/>
    <n v="1"/>
    <n v="1"/>
    <n v="1"/>
    <n v="0"/>
    <n v="0"/>
    <n v="0"/>
    <n v="0"/>
    <n v="0"/>
    <n v="0"/>
    <n v="-1"/>
    <n v="0"/>
    <n v="0"/>
    <n v="0"/>
    <n v="0"/>
    <n v="0"/>
    <n v="0"/>
    <n v="0"/>
    <n v="0"/>
    <n v="0"/>
    <n v="0"/>
    <s v="Assumption"/>
    <n v="0"/>
    <n v="0"/>
    <n v="0.5"/>
    <n v="0.5"/>
    <n v="0.5"/>
    <n v="0.5"/>
    <n v="0"/>
    <n v="0"/>
    <n v="0"/>
    <n v="0"/>
    <n v="0"/>
    <n v="0"/>
    <n v="0"/>
    <n v="0"/>
    <n v="0"/>
    <n v="0"/>
    <n v="0"/>
    <n v="0"/>
    <n v="0"/>
    <n v="0"/>
    <n v="0"/>
    <n v="0"/>
    <n v="2"/>
    <n v="2"/>
    <n v="2"/>
    <n v="2"/>
    <n v="9"/>
    <s v="Y"/>
    <x v="0"/>
    <x v="0"/>
    <x v="0"/>
    <x v="0"/>
    <x v="0"/>
  </r>
  <r>
    <x v="2"/>
    <s v="2014/0464"/>
    <s v=""/>
    <s v=""/>
    <s v=""/>
    <s v="3"/>
    <s v="Woodthorpe Road"/>
    <s v="SW15"/>
    <s v="6UQ"/>
    <n v="522899"/>
    <n v="175096"/>
    <x v="11"/>
    <s v=""/>
    <s v=""/>
    <n v="0"/>
    <n v="1"/>
    <n v="1"/>
    <s v="Change of use from residential institution (Use Class C2) to residential (Use Class C3)."/>
    <s v="PF"/>
    <s v="11/02/2014"/>
    <d v="2014-04-09T00:00:00"/>
    <x v="1"/>
    <s v="Nil"/>
    <s v=""/>
    <s v="BF"/>
    <x v="2"/>
    <s v="n/a"/>
    <x v="9"/>
    <n v="1.4E-2"/>
    <s v=""/>
    <x v="0"/>
    <m/>
    <x v="1"/>
    <s v="P"/>
    <n v="0"/>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9"/>
    <m/>
    <x v="0"/>
    <x v="0"/>
    <x v="0"/>
    <x v="0"/>
    <x v="0"/>
  </r>
  <r>
    <x v="2"/>
    <s v="2014/0491"/>
    <s v=""/>
    <s v=""/>
    <s v="68A"/>
    <s v="68"/>
    <s v="Chartfield Avenue"/>
    <s v="SW15"/>
    <s v="6HQ"/>
    <n v="522998"/>
    <n v="174583"/>
    <x v="11"/>
    <s v=""/>
    <s v=""/>
    <n v="1"/>
    <n v="1"/>
    <n v="0"/>
    <s v="Demolition of existing house.  Erection of new two-storey house (plus accommodation in roof and basement) with associated parking, refuse and landscaping."/>
    <s v="PF"/>
    <s v="03/02/2014"/>
    <d v="2014-03-21T00:00:00"/>
    <x v="0"/>
    <s v="Nil"/>
    <s v=""/>
    <s v="BF"/>
    <x v="0"/>
    <s v="n/a"/>
    <x v="1"/>
    <n v="6.5000000000000002E-2"/>
    <s v=""/>
    <x v="0"/>
    <m/>
    <x v="1"/>
    <s v="P"/>
    <n v="0"/>
    <n v="0"/>
    <n v="0"/>
    <n v="0"/>
    <n v="0"/>
    <n v="0"/>
    <n v="0"/>
    <n v="-1"/>
    <n v="1"/>
    <n v="0"/>
    <n v="0"/>
    <n v="0"/>
    <n v="0"/>
    <n v="0"/>
    <n v="0"/>
    <n v="0"/>
    <n v="0"/>
    <n v="0"/>
    <n v="0"/>
    <n v="0"/>
    <n v="0"/>
    <n v="-1"/>
    <n v="1"/>
    <n v="0"/>
    <n v="0"/>
    <n v="0"/>
    <n v="0"/>
    <n v="0"/>
    <n v="0"/>
    <n v="0"/>
    <n v="0"/>
    <m/>
    <n v="0"/>
    <n v="0"/>
    <n v="0"/>
    <n v="0"/>
    <n v="0"/>
    <n v="0"/>
    <n v="0"/>
    <n v="0"/>
    <n v="0"/>
    <n v="0"/>
    <n v="0"/>
    <n v="0"/>
    <n v="0"/>
    <n v="0"/>
    <n v="0"/>
    <n v="0"/>
    <n v="0"/>
    <n v="0"/>
    <n v="0"/>
    <n v="0"/>
    <n v="0"/>
    <n v="0"/>
    <n v="0"/>
    <n v="0"/>
    <n v="0"/>
    <n v="0"/>
    <n v="4"/>
    <m/>
    <x v="0"/>
    <x v="0"/>
    <x v="0"/>
    <x v="0"/>
    <x v="0"/>
  </r>
  <r>
    <x v="2"/>
    <s v="2014/0497"/>
    <s v=""/>
    <s v=""/>
    <s v=""/>
    <s v="13-15"/>
    <s v="Byrne Road"/>
    <s v="SW12"/>
    <s v="9HZ"/>
    <n v="528797"/>
    <n v="173056"/>
    <x v="14"/>
    <s v=""/>
    <s v=""/>
    <n v="0"/>
    <n v="1"/>
    <n v="1"/>
    <s v="Excavation to create a front lightwell in association with refurbishment and alterations of an existing basement to a 1-bedroom self-contained flat."/>
    <s v="PF"/>
    <s v="19/02/2014"/>
    <d v="2014-08-22T00:00:00"/>
    <x v="1"/>
    <s v="Nil"/>
    <s v=""/>
    <s v="BF"/>
    <x v="0"/>
    <s v="n/a"/>
    <x v="1"/>
    <n v="0.01"/>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4/0498"/>
    <s v=""/>
    <s v=""/>
    <s v=""/>
    <s v="6-8"/>
    <s v="Fernlea Road"/>
    <s v="SW12"/>
    <s v="9RN"/>
    <n v="528750"/>
    <n v="173140"/>
    <x v="9"/>
    <s v=""/>
    <s v=""/>
    <n v="0"/>
    <n v="1"/>
    <n v="1"/>
    <s v="Excavation to create a front lightwell in association with refurbishment and alterations of an existing basement to a 1-bedroom self-contained flat."/>
    <s v="PF"/>
    <s v="19/02/2014"/>
    <d v="2014-08-22T00:00:00"/>
    <x v="1"/>
    <s v="Nil"/>
    <s v=""/>
    <s v="BF"/>
    <x v="0"/>
    <s v="n/a"/>
    <x v="1"/>
    <n v="3.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0572"/>
    <s v=""/>
    <s v=""/>
    <s v="Passageway between"/>
    <s v="38-40"/>
    <s v="Northcote Road"/>
    <s v="SW11"/>
    <s v="4NZ"/>
    <n v="527461"/>
    <n v="174976"/>
    <x v="2"/>
    <s v=""/>
    <s v=""/>
    <n v="0"/>
    <n v="1"/>
    <n v="1"/>
    <s v="Alterations including construction of first floor extension beneath and to the rear of partially covered service passage between 38 and 40 Northcote Road, with formation of ground floor entrance lobby and installation of entrance gates. Works in connectio"/>
    <s v="PF"/>
    <s v="29/01/2014"/>
    <d v="2014-04-15T00:00:00"/>
    <x v="1"/>
    <s v="Nil"/>
    <s v=""/>
    <s v="BF"/>
    <x v="0"/>
    <s v="n/a"/>
    <x v="1"/>
    <n v="2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4"/>
    <m/>
    <x v="4"/>
    <x v="0"/>
    <x v="0"/>
    <x v="0"/>
    <x v="0"/>
  </r>
  <r>
    <x v="2"/>
    <s v="2014/0594"/>
    <s v=""/>
    <s v=""/>
    <s v="Laburnum House"/>
    <s v="6-10"/>
    <s v="Vicarage Crescent"/>
    <s v="SW11"/>
    <s v=""/>
    <n v="526902"/>
    <n v="176477"/>
    <x v="0"/>
    <s v=""/>
    <s v=""/>
    <n v="0"/>
    <n v="6"/>
    <n v="6"/>
    <s v="Partial demolition of existing building and redevelopment of the site involving excavation lightwell and mansard roof extension to provide 6 residential units including landscaped garden and 12 cycle racks."/>
    <s v="PF"/>
    <s v="03/02/2014"/>
    <d v="2014-05-15T00:00:00"/>
    <x v="1"/>
    <s v="Nil"/>
    <s v=""/>
    <s v="BF"/>
    <x v="3"/>
    <s v="n/a"/>
    <x v="1"/>
    <n v="4.4999999999999998E-2"/>
    <s v=""/>
    <x v="0"/>
    <m/>
    <x v="1"/>
    <s v="P"/>
    <m/>
    <n v="0"/>
    <n v="6"/>
    <n v="0"/>
    <n v="0"/>
    <n v="1"/>
    <n v="4"/>
    <n v="1"/>
    <n v="0"/>
    <n v="0"/>
    <n v="0"/>
    <n v="0"/>
    <n v="1"/>
    <n v="2"/>
    <n v="0"/>
    <n v="0"/>
    <n v="0"/>
    <n v="0"/>
    <n v="0"/>
    <n v="0"/>
    <n v="2"/>
    <n v="1"/>
    <n v="0"/>
    <n v="0"/>
    <n v="0"/>
    <n v="0"/>
    <n v="0"/>
    <n v="0"/>
    <n v="0"/>
    <n v="0"/>
    <n v="0"/>
    <s v="Assumption"/>
    <n v="0"/>
    <n v="0"/>
    <n v="0"/>
    <n v="0"/>
    <n v="2"/>
    <n v="2"/>
    <n v="2"/>
    <n v="0"/>
    <n v="0"/>
    <n v="0"/>
    <n v="0"/>
    <n v="0"/>
    <n v="0"/>
    <n v="0"/>
    <n v="0"/>
    <n v="0"/>
    <n v="0"/>
    <n v="0"/>
    <n v="0"/>
    <n v="0"/>
    <n v="0"/>
    <n v="0"/>
    <n v="6"/>
    <n v="6"/>
    <n v="6"/>
    <n v="6"/>
    <n v="5"/>
    <m/>
    <x v="0"/>
    <x v="0"/>
    <x v="0"/>
    <x v="0"/>
    <x v="0"/>
  </r>
  <r>
    <x v="2"/>
    <s v="2014/0614"/>
    <s v=""/>
    <s v=""/>
    <s v="Christies Auctioneers Depot"/>
    <s v=""/>
    <s v="Ponton Road"/>
    <s v="SW8"/>
    <s v="5BA"/>
    <n v="529725"/>
    <n v="177404"/>
    <x v="17"/>
    <s v=""/>
    <s v=""/>
    <n v="0"/>
    <n v="32"/>
    <n v="32"/>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x v="1"/>
    <s v="Nil"/>
    <s v=""/>
    <s v="BF"/>
    <x v="0"/>
    <s v="NB"/>
    <x v="0"/>
    <n v="0.13700000000000001"/>
    <s v=""/>
    <x v="0"/>
    <m/>
    <x v="0"/>
    <s v="HASO"/>
    <n v="1332053"/>
    <n v="3"/>
    <n v="32"/>
    <n v="0"/>
    <n v="18"/>
    <n v="14"/>
    <n v="0"/>
    <n v="0"/>
    <n v="0"/>
    <n v="0"/>
    <n v="0"/>
    <n v="18"/>
    <n v="14"/>
    <n v="0"/>
    <n v="0"/>
    <n v="0"/>
    <n v="0"/>
    <n v="0"/>
    <n v="0"/>
    <n v="0"/>
    <n v="0"/>
    <n v="0"/>
    <n v="0"/>
    <n v="0"/>
    <n v="0"/>
    <n v="0"/>
    <n v="0"/>
    <n v="0"/>
    <n v="0"/>
    <n v="0"/>
    <n v="0"/>
    <s v="Phasing &amp; Investment Study"/>
    <n v="0"/>
    <n v="0"/>
    <n v="0"/>
    <n v="0"/>
    <n v="10.666666666666666"/>
    <n v="10.666666666666666"/>
    <n v="10.666666666666666"/>
    <n v="0"/>
    <n v="0"/>
    <n v="0"/>
    <n v="0"/>
    <n v="0"/>
    <n v="0"/>
    <n v="0"/>
    <n v="0"/>
    <n v="0"/>
    <n v="0"/>
    <n v="0"/>
    <n v="0"/>
    <n v="0"/>
    <n v="0"/>
    <n v="0"/>
    <n v="32"/>
    <n v="32"/>
    <n v="32"/>
    <n v="32"/>
    <n v="5"/>
    <s v="Y"/>
    <x v="0"/>
    <x v="1"/>
    <x v="0"/>
    <x v="0"/>
    <x v="0"/>
  </r>
  <r>
    <x v="2"/>
    <s v="2014/0614"/>
    <s v=""/>
    <s v=""/>
    <s v="Christies Auctioneers Depot"/>
    <s v=""/>
    <s v="Ponton Road"/>
    <s v="SW8"/>
    <s v="5BA"/>
    <n v="529725"/>
    <n v="177404"/>
    <x v="17"/>
    <s v=""/>
    <s v=""/>
    <n v="0"/>
    <n v="44"/>
    <n v="44"/>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x v="1"/>
    <s v="Nil"/>
    <s v=""/>
    <s v="BF"/>
    <x v="0"/>
    <s v="NB"/>
    <x v="0"/>
    <n v="0.13700000000000001"/>
    <s v=""/>
    <x v="0"/>
    <m/>
    <x v="2"/>
    <s v="HASR"/>
    <n v="1332053"/>
    <n v="5"/>
    <n v="41"/>
    <n v="0"/>
    <n v="7"/>
    <n v="18"/>
    <n v="16"/>
    <n v="3"/>
    <n v="0"/>
    <n v="0"/>
    <n v="0"/>
    <n v="7"/>
    <n v="18"/>
    <n v="16"/>
    <n v="0"/>
    <n v="0"/>
    <n v="0"/>
    <n v="0"/>
    <n v="0"/>
    <n v="0"/>
    <n v="0"/>
    <n v="3"/>
    <n v="0"/>
    <n v="0"/>
    <n v="0"/>
    <n v="0"/>
    <n v="0"/>
    <n v="0"/>
    <n v="0"/>
    <n v="0"/>
    <n v="0"/>
    <s v="Phasing &amp; Investment Study"/>
    <n v="0"/>
    <n v="0"/>
    <n v="0"/>
    <n v="0"/>
    <n v="14.666666666666666"/>
    <n v="14.666666666666666"/>
    <n v="14.666666666666666"/>
    <n v="0"/>
    <n v="0"/>
    <n v="0"/>
    <n v="0"/>
    <n v="0"/>
    <n v="0"/>
    <n v="0"/>
    <n v="0"/>
    <n v="0"/>
    <n v="0"/>
    <n v="0"/>
    <n v="0"/>
    <n v="0"/>
    <n v="0"/>
    <n v="0"/>
    <n v="44"/>
    <n v="44"/>
    <n v="44"/>
    <n v="44"/>
    <n v="5"/>
    <s v="Y"/>
    <x v="0"/>
    <x v="1"/>
    <x v="0"/>
    <x v="0"/>
    <x v="0"/>
  </r>
  <r>
    <x v="2"/>
    <s v="2014/0614"/>
    <s v=""/>
    <s v=""/>
    <s v="Christies Auctioneers Depot"/>
    <s v=""/>
    <s v="Ponton Road"/>
    <s v="SW8"/>
    <s v="5BA"/>
    <n v="529725"/>
    <n v="177404"/>
    <x v="17"/>
    <s v=""/>
    <s v=""/>
    <n v="0"/>
    <n v="434"/>
    <n v="434"/>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x v="1"/>
    <s v="Nil"/>
    <s v=""/>
    <s v="BF"/>
    <x v="0"/>
    <s v="NB"/>
    <x v="0"/>
    <n v="0.54900000000000004"/>
    <s v=""/>
    <x v="0"/>
    <m/>
    <x v="1"/>
    <s v="P"/>
    <n v="1332053"/>
    <n v="43"/>
    <n v="434"/>
    <n v="0"/>
    <n v="129"/>
    <n v="242"/>
    <n v="61"/>
    <n v="2"/>
    <n v="0"/>
    <n v="0"/>
    <n v="0"/>
    <n v="129"/>
    <n v="242"/>
    <n v="61"/>
    <n v="2"/>
    <n v="0"/>
    <n v="0"/>
    <n v="0"/>
    <n v="0"/>
    <n v="0"/>
    <n v="0"/>
    <n v="0"/>
    <n v="0"/>
    <n v="0"/>
    <n v="0"/>
    <n v="0"/>
    <n v="0"/>
    <n v="0"/>
    <n v="0"/>
    <n v="0"/>
    <n v="0"/>
    <s v="Phasing &amp; Investment Study"/>
    <n v="0"/>
    <n v="0"/>
    <n v="0"/>
    <n v="0"/>
    <n v="144.66666666666666"/>
    <n v="144.66666666666666"/>
    <n v="144.66666666666666"/>
    <n v="0"/>
    <n v="0"/>
    <n v="0"/>
    <n v="0"/>
    <n v="0"/>
    <n v="0"/>
    <n v="0"/>
    <n v="0"/>
    <n v="0"/>
    <n v="0"/>
    <n v="0"/>
    <n v="0"/>
    <n v="0"/>
    <n v="0"/>
    <n v="0"/>
    <n v="434"/>
    <n v="434"/>
    <n v="434"/>
    <n v="434"/>
    <n v="5"/>
    <s v="Y"/>
    <x v="0"/>
    <x v="1"/>
    <x v="0"/>
    <x v="0"/>
    <x v="0"/>
  </r>
  <r>
    <x v="2"/>
    <s v="2014/0618"/>
    <s v=""/>
    <s v=""/>
    <s v=""/>
    <s v="56"/>
    <s v="Trinity Road"/>
    <s v="SW17"/>
    <s v="7RH"/>
    <n v="527902"/>
    <n v="172490"/>
    <x v="7"/>
    <s v=""/>
    <s v=""/>
    <n v="0"/>
    <n v="1"/>
    <n v="1"/>
    <s v="Construction of side/rear extension in connection with the conversion of part of existing hairdressers (Shop- Class A1) to one-bedroom flat (Class C3). Formation of window openings to rear facade."/>
    <s v="PF"/>
    <s v="07/02/2014"/>
    <d v="2014-07-11T00:00:00"/>
    <x v="1"/>
    <s v="Nil"/>
    <s v=""/>
    <s v="BF"/>
    <x v="3"/>
    <s v="n/a"/>
    <x v="1"/>
    <n v="5.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0619"/>
    <s v=""/>
    <s v=""/>
    <s v="Aspley House"/>
    <s v="176"/>
    <s v="Upper Richmond Road"/>
    <s v="SW15"/>
    <s v="2SH"/>
    <n v="524091"/>
    <n v="175022"/>
    <x v="13"/>
    <s v=""/>
    <s v=""/>
    <n v="0"/>
    <n v="5"/>
    <n v="5"/>
    <s v="Prior approval for conversion of ground, first and second floor office to five self-contained residential flats."/>
    <s v="PANR"/>
    <s v="06/02/2014"/>
    <d v="2014-03-27T00:00:00"/>
    <x v="0"/>
    <s v="Nil"/>
    <s v=""/>
    <s v="BF"/>
    <x v="2"/>
    <s v="n/a"/>
    <x v="6"/>
    <n v="2.8000000000000001E-2"/>
    <s v=""/>
    <x v="0"/>
    <m/>
    <x v="1"/>
    <s v="P"/>
    <m/>
    <n v="0"/>
    <n v="0"/>
    <n v="0"/>
    <n v="0"/>
    <n v="4"/>
    <n v="1"/>
    <n v="0"/>
    <n v="0"/>
    <n v="0"/>
    <n v="0"/>
    <n v="0"/>
    <n v="4"/>
    <n v="1"/>
    <n v="0"/>
    <n v="0"/>
    <n v="0"/>
    <n v="0"/>
    <n v="0"/>
    <n v="0"/>
    <n v="0"/>
    <n v="0"/>
    <n v="0"/>
    <n v="0"/>
    <n v="0"/>
    <n v="0"/>
    <n v="0"/>
    <n v="0"/>
    <n v="0"/>
    <n v="0"/>
    <n v="0"/>
    <s v="Assumption"/>
    <n v="0"/>
    <n v="0"/>
    <n v="1.25"/>
    <n v="1.25"/>
    <n v="1.25"/>
    <n v="1.25"/>
    <n v="0"/>
    <n v="0"/>
    <n v="0"/>
    <n v="0"/>
    <n v="0"/>
    <n v="0"/>
    <n v="0"/>
    <n v="0"/>
    <n v="0"/>
    <n v="0"/>
    <n v="0"/>
    <n v="0"/>
    <n v="0"/>
    <n v="0"/>
    <n v="0"/>
    <n v="0"/>
    <n v="5"/>
    <n v="5"/>
    <n v="5"/>
    <n v="5"/>
    <n v="9"/>
    <m/>
    <x v="2"/>
    <x v="0"/>
    <x v="0"/>
    <x v="0"/>
    <x v="0"/>
  </r>
  <r>
    <x v="2"/>
    <s v="2014/0641"/>
    <s v=""/>
    <s v=""/>
    <s v="Bedford House"/>
    <s v="215"/>
    <s v="Balham High Road"/>
    <s v="SW17"/>
    <s v="7BQ"/>
    <n v="528298"/>
    <n v="172753"/>
    <x v="14"/>
    <s v=""/>
    <s v=""/>
    <n v="0"/>
    <n v="2"/>
    <n v="2"/>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x v="1"/>
    <s v="Nil"/>
    <s v=""/>
    <s v="BF"/>
    <x v="0"/>
    <s v="NB"/>
    <x v="0"/>
    <n v="1.4999999999999999E-2"/>
    <s v=""/>
    <x v="0"/>
    <m/>
    <x v="0"/>
    <s v="HASO"/>
    <n v="0"/>
    <n v="0"/>
    <n v="2"/>
    <n v="0"/>
    <n v="0"/>
    <n v="2"/>
    <n v="0"/>
    <n v="0"/>
    <n v="0"/>
    <n v="0"/>
    <n v="0"/>
    <n v="0"/>
    <n v="2"/>
    <n v="0"/>
    <n v="0"/>
    <n v="0"/>
    <n v="0"/>
    <n v="0"/>
    <n v="0"/>
    <n v="0"/>
    <n v="0"/>
    <n v="0"/>
    <n v="0"/>
    <n v="0"/>
    <n v="0"/>
    <n v="0"/>
    <n v="0"/>
    <n v="0"/>
    <n v="0"/>
    <n v="0"/>
    <n v="0"/>
    <s v="Email/Telephone Survey"/>
    <n v="0"/>
    <n v="0"/>
    <n v="0"/>
    <n v="2"/>
    <n v="0"/>
    <n v="0"/>
    <n v="0"/>
    <n v="0"/>
    <n v="0"/>
    <n v="0"/>
    <n v="0"/>
    <n v="0"/>
    <n v="0"/>
    <n v="0"/>
    <n v="0"/>
    <n v="0"/>
    <n v="0"/>
    <n v="0"/>
    <n v="0"/>
    <n v="0"/>
    <n v="0"/>
    <n v="0"/>
    <n v="2"/>
    <n v="2"/>
    <n v="2"/>
    <n v="2"/>
    <n v="4"/>
    <s v="Y"/>
    <x v="0"/>
    <x v="0"/>
    <x v="0"/>
    <x v="0"/>
    <x v="0"/>
  </r>
  <r>
    <x v="2"/>
    <s v="2014/0641"/>
    <s v=""/>
    <s v=""/>
    <s v="Bedford House"/>
    <s v="215"/>
    <s v="Balham High Road"/>
    <s v="SW17"/>
    <s v="7BQ"/>
    <n v="528298"/>
    <n v="172753"/>
    <x v="14"/>
    <s v=""/>
    <s v=""/>
    <n v="0"/>
    <n v="9"/>
    <n v="9"/>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x v="1"/>
    <s v="Nil"/>
    <s v=""/>
    <s v="BF"/>
    <x v="0"/>
    <s v="NB"/>
    <x v="0"/>
    <n v="1.4999999999999999E-2"/>
    <s v=""/>
    <x v="0"/>
    <m/>
    <x v="2"/>
    <s v="HASR"/>
    <n v="0"/>
    <n v="1"/>
    <n v="9"/>
    <n v="0"/>
    <n v="1"/>
    <n v="7"/>
    <n v="1"/>
    <n v="0"/>
    <n v="0"/>
    <n v="0"/>
    <n v="0"/>
    <n v="1"/>
    <n v="7"/>
    <n v="1"/>
    <n v="0"/>
    <n v="0"/>
    <n v="0"/>
    <n v="0"/>
    <n v="0"/>
    <n v="0"/>
    <n v="0"/>
    <n v="0"/>
    <n v="0"/>
    <n v="0"/>
    <n v="0"/>
    <n v="0"/>
    <n v="0"/>
    <n v="0"/>
    <n v="0"/>
    <n v="0"/>
    <n v="0"/>
    <s v="Email/Telephone Survey"/>
    <n v="0"/>
    <n v="0"/>
    <n v="0"/>
    <n v="9"/>
    <n v="0"/>
    <n v="0"/>
    <n v="0"/>
    <n v="0"/>
    <n v="0"/>
    <n v="0"/>
    <n v="0"/>
    <n v="0"/>
    <n v="0"/>
    <n v="0"/>
    <n v="0"/>
    <n v="0"/>
    <n v="0"/>
    <n v="0"/>
    <n v="0"/>
    <n v="0"/>
    <n v="0"/>
    <n v="0"/>
    <n v="9"/>
    <n v="9"/>
    <n v="9"/>
    <n v="9"/>
    <n v="5"/>
    <s v="Y"/>
    <x v="0"/>
    <x v="0"/>
    <x v="0"/>
    <x v="0"/>
    <x v="0"/>
  </r>
  <r>
    <x v="2"/>
    <s v="2014/0641"/>
    <s v=""/>
    <s v=""/>
    <s v="Bedford House"/>
    <s v="215"/>
    <s v="Balham High Road"/>
    <s v="SW17"/>
    <s v="7BQ"/>
    <n v="528298"/>
    <n v="172753"/>
    <x v="14"/>
    <s v=""/>
    <s v=""/>
    <n v="0"/>
    <n v="41"/>
    <n v="41"/>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x v="1"/>
    <s v="Nil"/>
    <s v=""/>
    <s v="BF"/>
    <x v="0"/>
    <s v="NB"/>
    <x v="0"/>
    <n v="8.5000000000000006E-2"/>
    <s v=""/>
    <x v="0"/>
    <m/>
    <x v="1"/>
    <s v="P"/>
    <n v="0"/>
    <n v="4"/>
    <n v="32"/>
    <n v="0"/>
    <n v="7"/>
    <n v="32"/>
    <n v="2"/>
    <n v="0"/>
    <n v="0"/>
    <n v="0"/>
    <n v="0"/>
    <n v="7"/>
    <n v="32"/>
    <n v="2"/>
    <n v="0"/>
    <n v="0"/>
    <n v="0"/>
    <n v="0"/>
    <n v="0"/>
    <n v="0"/>
    <n v="0"/>
    <n v="0"/>
    <n v="0"/>
    <n v="0"/>
    <n v="0"/>
    <n v="0"/>
    <n v="0"/>
    <n v="0"/>
    <n v="0"/>
    <n v="0"/>
    <n v="0"/>
    <s v="Email/Telephone Survey"/>
    <n v="0"/>
    <n v="0"/>
    <n v="0"/>
    <n v="41"/>
    <n v="0"/>
    <n v="0"/>
    <n v="0"/>
    <n v="0"/>
    <n v="0"/>
    <n v="0"/>
    <n v="0"/>
    <n v="0"/>
    <n v="0"/>
    <n v="0"/>
    <n v="0"/>
    <n v="0"/>
    <n v="0"/>
    <n v="0"/>
    <n v="0"/>
    <n v="0"/>
    <n v="0"/>
    <n v="0"/>
    <n v="41"/>
    <n v="41"/>
    <n v="41"/>
    <n v="41"/>
    <n v="5"/>
    <s v="Y"/>
    <x v="0"/>
    <x v="0"/>
    <x v="0"/>
    <x v="0"/>
    <x v="0"/>
  </r>
  <r>
    <x v="2"/>
    <s v="2014/0701"/>
    <s v=""/>
    <s v=""/>
    <s v=""/>
    <s v="51A"/>
    <s v="Lydden Grove"/>
    <s v="SW18"/>
    <s v="4LJ"/>
    <n v="525700"/>
    <n v="173659"/>
    <x v="12"/>
    <s v=""/>
    <s v=""/>
    <n v="0"/>
    <n v="1"/>
    <n v="1"/>
    <s v="Erection of a two-storey detached house with associated landscaping and parking."/>
    <s v="PF"/>
    <s v="11/02/2014"/>
    <d v="2014-06-20T00:00:00"/>
    <x v="1"/>
    <s v="Nil"/>
    <s v=""/>
    <s v="BF"/>
    <x v="0"/>
    <s v="n/a"/>
    <x v="1"/>
    <n v="1.7000000000000001E-2"/>
    <s v=""/>
    <x v="0"/>
    <m/>
    <x v="1"/>
    <s v="P"/>
    <n v="0"/>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m/>
    <x v="0"/>
    <x v="0"/>
    <x v="0"/>
    <x v="0"/>
    <x v="1"/>
  </r>
  <r>
    <x v="2"/>
    <s v="2014/0714"/>
    <s v=""/>
    <s v=""/>
    <s v="Chatfield Court"/>
    <s v="56"/>
    <s v="Chatfield Road"/>
    <s v="SW11"/>
    <s v="3UL"/>
    <n v="526329"/>
    <n v="175625"/>
    <x v="0"/>
    <s v=""/>
    <s v=""/>
    <n v="0"/>
    <n v="11"/>
    <n v="11"/>
    <s v="Application for determination of whether prior approval is required for change of use from offices (Class B1a) to residential use (Class C3) as 11 residential units (6 x one-bedroom flats, 5 x two-bed flats)."/>
    <s v="PAG"/>
    <s v="11/02/2014"/>
    <d v="2014-04-08T00:00:00"/>
    <x v="1"/>
    <s v="Nil"/>
    <s v=""/>
    <s v="BF"/>
    <x v="2"/>
    <s v="n/a"/>
    <x v="6"/>
    <n v="0.04"/>
    <s v=""/>
    <x v="0"/>
    <m/>
    <x v="1"/>
    <s v="P"/>
    <n v="0"/>
    <n v="0"/>
    <n v="0"/>
    <n v="0"/>
    <n v="6"/>
    <n v="5"/>
    <n v="0"/>
    <n v="0"/>
    <n v="0"/>
    <n v="0"/>
    <n v="0"/>
    <n v="6"/>
    <n v="5"/>
    <n v="0"/>
    <n v="0"/>
    <n v="0"/>
    <n v="0"/>
    <n v="0"/>
    <n v="0"/>
    <n v="0"/>
    <n v="0"/>
    <n v="0"/>
    <n v="0"/>
    <n v="0"/>
    <n v="0"/>
    <n v="0"/>
    <n v="0"/>
    <n v="0"/>
    <n v="0"/>
    <n v="0"/>
    <n v="0"/>
    <s v="Assumption"/>
    <n v="0"/>
    <n v="0"/>
    <n v="2.75"/>
    <n v="2.75"/>
    <n v="2.75"/>
    <n v="2.75"/>
    <n v="0"/>
    <n v="0"/>
    <n v="0"/>
    <n v="0"/>
    <n v="0"/>
    <n v="0"/>
    <n v="0"/>
    <n v="0"/>
    <n v="0"/>
    <n v="0"/>
    <n v="0"/>
    <n v="0"/>
    <n v="0"/>
    <n v="0"/>
    <n v="0"/>
    <n v="0"/>
    <n v="11"/>
    <n v="11"/>
    <n v="11"/>
    <n v="11"/>
    <n v="9"/>
    <m/>
    <x v="0"/>
    <x v="0"/>
    <x v="0"/>
    <x v="0"/>
    <x v="0"/>
  </r>
  <r>
    <x v="2"/>
    <s v="2014/0752"/>
    <s v=""/>
    <s v=""/>
    <s v=""/>
    <s v="82"/>
    <s v="Cicada Road"/>
    <s v="SW18"/>
    <s v="2NZ"/>
    <n v="526160"/>
    <n v="174434"/>
    <x v="5"/>
    <s v=""/>
    <s v=""/>
    <n v="2"/>
    <n v="1"/>
    <n v="-1"/>
    <s v="Conversion of 2 flats into a single dwelling together with the erection of rear/side single-storey extension."/>
    <s v="PF"/>
    <s v="10/03/2014"/>
    <d v="2014-05-01T00:00:00"/>
    <x v="1"/>
    <s v="Nil"/>
    <s v=""/>
    <s v="BF"/>
    <x v="1"/>
    <s v="n/a"/>
    <x v="5"/>
    <n v="1.4E-2"/>
    <s v=""/>
    <x v="0"/>
    <m/>
    <x v="1"/>
    <s v="P"/>
    <n v="0"/>
    <n v="0"/>
    <n v="0"/>
    <n v="0"/>
    <n v="-1"/>
    <n v="-1"/>
    <n v="1"/>
    <n v="0"/>
    <n v="0"/>
    <n v="0"/>
    <n v="0"/>
    <n v="-1"/>
    <n v="-1"/>
    <n v="0"/>
    <n v="0"/>
    <n v="0"/>
    <n v="0"/>
    <n v="0"/>
    <n v="0"/>
    <n v="0"/>
    <n v="1"/>
    <n v="0"/>
    <n v="0"/>
    <n v="0"/>
    <n v="0"/>
    <n v="0"/>
    <n v="0"/>
    <n v="0"/>
    <n v="0"/>
    <n v="0"/>
    <n v="0"/>
    <s v="Assumption"/>
    <n v="0"/>
    <n v="0"/>
    <n v="-0.25"/>
    <n v="-0.25"/>
    <n v="-0.25"/>
    <n v="-0.25"/>
    <n v="0"/>
    <n v="0"/>
    <n v="0"/>
    <n v="0"/>
    <n v="0"/>
    <n v="0"/>
    <n v="0"/>
    <n v="0"/>
    <n v="0"/>
    <n v="0"/>
    <n v="0"/>
    <n v="0"/>
    <n v="0"/>
    <n v="0"/>
    <n v="0"/>
    <n v="0"/>
    <n v="-1"/>
    <n v="-1"/>
    <n v="-1"/>
    <n v="-1"/>
    <n v="9"/>
    <m/>
    <x v="0"/>
    <x v="0"/>
    <x v="0"/>
    <x v="0"/>
    <x v="0"/>
  </r>
  <r>
    <x v="2"/>
    <s v="2014/0765"/>
    <s v=""/>
    <s v=""/>
    <s v="Garage north of"/>
    <s v="39"/>
    <s v="Temperley Road"/>
    <s v="SW12"/>
    <s v="8QE"/>
    <n v="528452"/>
    <n v="173905"/>
    <x v="9"/>
    <s v=""/>
    <s v=""/>
    <n v="0"/>
    <n v="1"/>
    <n v="1"/>
    <s v="Demolition of existing single-storey garage and the construction of a single storey, one bedroom private residential dwelling including basement level."/>
    <s v="PF"/>
    <s v="14/02/2014"/>
    <d v="2014-06-26T00:00:00"/>
    <x v="1"/>
    <s v="Nil"/>
    <s v=""/>
    <s v="BF"/>
    <x v="0"/>
    <s v="n/a"/>
    <x v="1"/>
    <n v="8.0000000000000002E-3"/>
    <s v=""/>
    <x v="0"/>
    <m/>
    <x v="1"/>
    <s v="P"/>
    <n v="0"/>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4/0766"/>
    <s v=""/>
    <s v=""/>
    <s v=""/>
    <s v="11A"/>
    <s v="Barnard Road"/>
    <s v="SW11"/>
    <s v="1QT"/>
    <n v="527473"/>
    <n v="175241"/>
    <x v="2"/>
    <s v=""/>
    <s v=""/>
    <n v="0"/>
    <n v="1"/>
    <n v="1"/>
    <s v="Conversion of existing loft space and proposed erection of mansard style roof extension including a mansard style extension over part of the rear two-storey addition to create a flat."/>
    <s v="PF"/>
    <s v="14/03/2014"/>
    <d v="2014-05-09T00:00:00"/>
    <x v="1"/>
    <s v="Nil"/>
    <s v=""/>
    <s v="BF"/>
    <x v="0"/>
    <s v="n/a"/>
    <x v="1"/>
    <n v="6.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0778"/>
    <s v=""/>
    <s v=""/>
    <s v=""/>
    <s v="27"/>
    <s v="Sainfoin Road"/>
    <s v="SW17"/>
    <s v="8EP"/>
    <n v="528467"/>
    <n v="172710"/>
    <x v="14"/>
    <s v=""/>
    <s v=""/>
    <n v="2"/>
    <n v="1"/>
    <n v="-1"/>
    <s v="Amalgamation of two residential flats to a single family dwellinghouse together with the erection of a single-storey side and rear extension."/>
    <s v="PF"/>
    <s v="17/02/2014"/>
    <d v="2014-04-29T00:00:00"/>
    <x v="1"/>
    <s v="Nil"/>
    <s v=""/>
    <s v="BF"/>
    <x v="1"/>
    <s v="n/a"/>
    <x v="5"/>
    <n v="1.7000000000000001E-2"/>
    <s v=""/>
    <x v="0"/>
    <m/>
    <x v="1"/>
    <s v="P"/>
    <n v="0"/>
    <n v="0"/>
    <n v="0"/>
    <n v="0"/>
    <n v="-1"/>
    <n v="-1"/>
    <n v="0"/>
    <n v="1"/>
    <n v="0"/>
    <n v="0"/>
    <n v="0"/>
    <n v="-1"/>
    <n v="-1"/>
    <n v="0"/>
    <n v="0"/>
    <n v="0"/>
    <n v="0"/>
    <n v="0"/>
    <n v="0"/>
    <n v="0"/>
    <n v="0"/>
    <n v="1"/>
    <n v="0"/>
    <n v="0"/>
    <n v="0"/>
    <n v="0"/>
    <n v="0"/>
    <n v="0"/>
    <n v="0"/>
    <n v="0"/>
    <n v="0"/>
    <s v="Assumption"/>
    <n v="0"/>
    <n v="0"/>
    <n v="-0.25"/>
    <n v="-0.25"/>
    <n v="-0.25"/>
    <n v="-0.25"/>
    <n v="0"/>
    <n v="0"/>
    <n v="0"/>
    <n v="0"/>
    <n v="0"/>
    <n v="0"/>
    <n v="0"/>
    <n v="0"/>
    <n v="0"/>
    <n v="0"/>
    <n v="0"/>
    <n v="0"/>
    <n v="0"/>
    <n v="0"/>
    <n v="0"/>
    <n v="0"/>
    <n v="-1"/>
    <n v="-1"/>
    <n v="-1"/>
    <n v="-1"/>
    <n v="9"/>
    <s v="Y"/>
    <x v="0"/>
    <x v="0"/>
    <x v="0"/>
    <x v="0"/>
    <x v="0"/>
  </r>
  <r>
    <x v="2"/>
    <s v="2014/0858"/>
    <s v=""/>
    <s v=""/>
    <s v="Brynmaer House"/>
    <s v=""/>
    <s v="Brynmaer Road"/>
    <s v="SW11"/>
    <s v="4EP"/>
    <n v="527831"/>
    <n v="176627"/>
    <x v="17"/>
    <s v=""/>
    <s v=""/>
    <n v="0"/>
    <n v="2"/>
    <n v="2"/>
    <s v="Conversion of existing building involving insertion of dormer windows in front and rear elevation and balcony areas to form two 3-bedroom  (4-person) flats."/>
    <s v="PF"/>
    <s v="18/02/2014"/>
    <d v="2014-06-19T00:00:00"/>
    <x v="1"/>
    <s v="Nil"/>
    <s v=""/>
    <s v="BF"/>
    <x v="0"/>
    <s v="n/a"/>
    <x v="1"/>
    <n v="8.9999999999999993E-3"/>
    <s v=""/>
    <x v="0"/>
    <m/>
    <x v="2"/>
    <s v="C"/>
    <n v="0"/>
    <n v="0"/>
    <n v="0"/>
    <n v="0"/>
    <n v="0"/>
    <n v="0"/>
    <n v="2"/>
    <n v="0"/>
    <n v="0"/>
    <n v="0"/>
    <n v="0"/>
    <n v="0"/>
    <n v="0"/>
    <n v="2"/>
    <n v="0"/>
    <n v="0"/>
    <n v="0"/>
    <n v="0"/>
    <n v="0"/>
    <n v="0"/>
    <n v="0"/>
    <n v="0"/>
    <n v="0"/>
    <n v="0"/>
    <n v="0"/>
    <n v="0"/>
    <n v="0"/>
    <n v="0"/>
    <n v="0"/>
    <n v="0"/>
    <n v="0"/>
    <s v="Assumption"/>
    <n v="0"/>
    <n v="0"/>
    <n v="0.5"/>
    <n v="0.5"/>
    <n v="0.5"/>
    <n v="0.5"/>
    <n v="0"/>
    <n v="0"/>
    <n v="0"/>
    <n v="0"/>
    <n v="0"/>
    <n v="0"/>
    <n v="0"/>
    <n v="0"/>
    <n v="0"/>
    <n v="0"/>
    <n v="0"/>
    <n v="0"/>
    <n v="0"/>
    <n v="0"/>
    <n v="0"/>
    <n v="0"/>
    <n v="2"/>
    <n v="2"/>
    <n v="2"/>
    <n v="2"/>
    <n v="4"/>
    <s v="Y"/>
    <x v="0"/>
    <x v="0"/>
    <x v="0"/>
    <x v="0"/>
    <x v="0"/>
  </r>
  <r>
    <x v="2"/>
    <s v="2014/0868"/>
    <s v=""/>
    <s v=""/>
    <s v=""/>
    <s v="253"/>
    <s v="Lavender Hill"/>
    <s v="SW11"/>
    <s v="1JW"/>
    <n v="527681"/>
    <n v="175497"/>
    <x v="6"/>
    <s v=""/>
    <s v=""/>
    <n v="0"/>
    <n v="4"/>
    <n v="4"/>
    <s v="Determination as to whether Prior Approval is required for the proposed conversion of existing office space (Use Class B1)  into 4 residential units (Use Class C3 - 2no. 1 bedroom units and 2no. 2-bedroom units)"/>
    <s v="PAG"/>
    <s v="18/02/2014"/>
    <d v="2014-04-15T00:00:00"/>
    <x v="1"/>
    <s v="Nil"/>
    <s v=""/>
    <s v="BF"/>
    <x v="2"/>
    <s v="n/a"/>
    <x v="6"/>
    <n v="1.7000000000000001E-2"/>
    <s v=""/>
    <x v="0"/>
    <m/>
    <x v="1"/>
    <s v="P"/>
    <m/>
    <n v="0"/>
    <n v="0"/>
    <n v="0"/>
    <n v="2"/>
    <n v="2"/>
    <n v="0"/>
    <n v="0"/>
    <n v="0"/>
    <n v="0"/>
    <n v="0"/>
    <n v="2"/>
    <n v="2"/>
    <n v="0"/>
    <n v="0"/>
    <n v="0"/>
    <n v="0"/>
    <n v="0"/>
    <n v="0"/>
    <n v="0"/>
    <n v="0"/>
    <n v="0"/>
    <n v="0"/>
    <n v="0"/>
    <n v="0"/>
    <n v="0"/>
    <n v="0"/>
    <n v="0"/>
    <n v="0"/>
    <n v="0"/>
    <n v="0"/>
    <s v="Assumption"/>
    <n v="0"/>
    <n v="0"/>
    <n v="1"/>
    <n v="1"/>
    <n v="1"/>
    <n v="1"/>
    <n v="0"/>
    <n v="0"/>
    <n v="0"/>
    <n v="0"/>
    <n v="0"/>
    <n v="0"/>
    <n v="0"/>
    <n v="0"/>
    <n v="0"/>
    <n v="0"/>
    <n v="0"/>
    <n v="0"/>
    <n v="0"/>
    <n v="0"/>
    <n v="0"/>
    <n v="0"/>
    <n v="4"/>
    <n v="4"/>
    <n v="4"/>
    <n v="4"/>
    <n v="9"/>
    <m/>
    <x v="4"/>
    <x v="0"/>
    <x v="0"/>
    <x v="0"/>
    <x v="0"/>
  </r>
  <r>
    <x v="2"/>
    <s v="2014/0924"/>
    <s v=""/>
    <s v=""/>
    <s v=""/>
    <s v="66"/>
    <s v="Tantallon Road"/>
    <s v="SW12"/>
    <s v="8DH"/>
    <n v="528085"/>
    <n v="173416"/>
    <x v="7"/>
    <s v=""/>
    <s v=""/>
    <n v="3"/>
    <n v="1"/>
    <n v="-2"/>
    <s v="Excavation to form basement with assosciated lightwell to front, single storey side/rear extension, construction of rear mansard roof extension including the insertion of three front rooflights, alterations to front fenestration, and change of use of part"/>
    <s v="PF"/>
    <s v="21/02/2014"/>
    <d v="2014-06-25T00:00:00"/>
    <x v="1"/>
    <s v="Nil"/>
    <s v=""/>
    <s v="BF"/>
    <x v="3"/>
    <s v="n/a"/>
    <x v="8"/>
    <n v="1.2E-2"/>
    <s v=""/>
    <x v="0"/>
    <m/>
    <x v="1"/>
    <s v="P"/>
    <n v="0"/>
    <n v="0"/>
    <n v="0"/>
    <n v="0"/>
    <n v="-3"/>
    <n v="0"/>
    <n v="0"/>
    <n v="0"/>
    <n v="1"/>
    <n v="0"/>
    <n v="0"/>
    <n v="-3"/>
    <n v="0"/>
    <n v="0"/>
    <n v="0"/>
    <n v="0"/>
    <n v="0"/>
    <n v="0"/>
    <n v="0"/>
    <n v="0"/>
    <n v="0"/>
    <n v="0"/>
    <n v="1"/>
    <n v="0"/>
    <n v="0"/>
    <n v="0"/>
    <n v="0"/>
    <n v="0"/>
    <n v="0"/>
    <n v="0"/>
    <n v="0"/>
    <s v="Assumption"/>
    <n v="0"/>
    <n v="0"/>
    <n v="-0.5"/>
    <n v="-0.5"/>
    <n v="-0.5"/>
    <n v="-0.5"/>
    <n v="0"/>
    <n v="0"/>
    <n v="0"/>
    <n v="0"/>
    <n v="0"/>
    <n v="0"/>
    <n v="0"/>
    <n v="0"/>
    <n v="0"/>
    <n v="0"/>
    <n v="0"/>
    <n v="0"/>
    <n v="0"/>
    <n v="0"/>
    <n v="0"/>
    <n v="0"/>
    <n v="-2"/>
    <n v="-2"/>
    <n v="-2"/>
    <n v="-2"/>
    <n v="4"/>
    <m/>
    <x v="0"/>
    <x v="0"/>
    <x v="0"/>
    <x v="0"/>
    <x v="0"/>
  </r>
  <r>
    <x v="2"/>
    <s v="2014/0937"/>
    <s v=""/>
    <s v=""/>
    <s v=""/>
    <s v="3-5"/>
    <s v="Chelverton Road"/>
    <s v="SW15"/>
    <s v="1RN"/>
    <n v="523948"/>
    <n v="175203"/>
    <x v="13"/>
    <s v=""/>
    <s v=""/>
    <n v="0"/>
    <n v="6"/>
    <n v="6"/>
    <s v="Demolition of existing building and erection of four storey building (including basement and roof level accommodation) to provide 6 x flats with front and rear roof terraces."/>
    <s v="PF"/>
    <s v="21/02/2014"/>
    <d v="2014-05-12T00:00:00"/>
    <x v="1"/>
    <s v="Nil"/>
    <s v=""/>
    <s v="BF"/>
    <x v="3"/>
    <s v="n/a"/>
    <x v="1"/>
    <n v="3.5999999999999997E-2"/>
    <s v=""/>
    <x v="0"/>
    <m/>
    <x v="1"/>
    <s v="P"/>
    <n v="0"/>
    <n v="0"/>
    <n v="0"/>
    <n v="0"/>
    <n v="2"/>
    <n v="2"/>
    <n v="1"/>
    <n v="1"/>
    <n v="0"/>
    <n v="0"/>
    <n v="0"/>
    <n v="2"/>
    <n v="2"/>
    <n v="1"/>
    <n v="1"/>
    <n v="0"/>
    <n v="0"/>
    <n v="0"/>
    <n v="0"/>
    <n v="0"/>
    <n v="0"/>
    <n v="0"/>
    <n v="0"/>
    <n v="0"/>
    <n v="0"/>
    <n v="0"/>
    <n v="0"/>
    <n v="0"/>
    <n v="0"/>
    <n v="0"/>
    <n v="0"/>
    <s v="Assumption"/>
    <n v="0"/>
    <n v="0"/>
    <n v="0"/>
    <n v="0"/>
    <n v="2"/>
    <n v="2"/>
    <n v="2"/>
    <n v="0"/>
    <n v="0"/>
    <n v="0"/>
    <n v="0"/>
    <n v="0"/>
    <n v="0"/>
    <n v="0"/>
    <n v="0"/>
    <n v="0"/>
    <n v="0"/>
    <n v="0"/>
    <n v="0"/>
    <n v="0"/>
    <n v="0"/>
    <n v="0"/>
    <n v="6"/>
    <n v="6"/>
    <n v="6"/>
    <n v="6"/>
    <n v="5"/>
    <m/>
    <x v="0"/>
    <x v="0"/>
    <x v="0"/>
    <x v="0"/>
    <x v="0"/>
  </r>
  <r>
    <x v="2"/>
    <s v="2014/0948"/>
    <s v=""/>
    <s v=""/>
    <s v="Ground floor"/>
    <s v="61"/>
    <s v="Broomwood Road"/>
    <s v="SW11"/>
    <s v="6HU"/>
    <n v="527703"/>
    <n v="174312"/>
    <x v="2"/>
    <s v=""/>
    <s v=""/>
    <n v="0"/>
    <n v="1"/>
    <n v="1"/>
    <s v="Alterations involving conversion of the rear half of the ground floor shop to form a new self-contained 1 bedroom flat with a separate shop unit to the front."/>
    <s v="PF"/>
    <s v="14/03/2014"/>
    <d v="2014-05-09T00:00:00"/>
    <x v="1"/>
    <s v="Nil"/>
    <s v=""/>
    <s v="BF"/>
    <x v="2"/>
    <s v="n/a"/>
    <x v="8"/>
    <n v="8.9999999999999993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0976"/>
    <s v=""/>
    <s v=""/>
    <s v=""/>
    <s v="29"/>
    <s v="Patience Road"/>
    <s v="SW11"/>
    <s v=""/>
    <n v="527198"/>
    <n v="176127"/>
    <x v="18"/>
    <s v=""/>
    <s v=""/>
    <n v="2"/>
    <n v="1"/>
    <n v="-1"/>
    <s v="Conversion of existing 2 flats (1 x 1 bed-flat and 1 x 2 bed-flat) into single dwelling house (1 x 4 bed house)."/>
    <s v="PF"/>
    <s v="18/03/2014"/>
    <d v="2014-05-13T00:00:00"/>
    <x v="1"/>
    <s v="Nil"/>
    <s v=""/>
    <s v="BF"/>
    <x v="1"/>
    <s v="n/a"/>
    <x v="5"/>
    <n v="8.9999999999999993E-3"/>
    <s v=""/>
    <x v="0"/>
    <m/>
    <x v="1"/>
    <s v="P"/>
    <m/>
    <n v="0"/>
    <n v="0"/>
    <n v="0"/>
    <n v="-1"/>
    <n v="-1"/>
    <n v="0"/>
    <n v="1"/>
    <n v="0"/>
    <n v="0"/>
    <n v="0"/>
    <n v="-1"/>
    <n v="-1"/>
    <n v="0"/>
    <n v="0"/>
    <n v="0"/>
    <n v="0"/>
    <n v="0"/>
    <n v="0"/>
    <n v="0"/>
    <n v="0"/>
    <n v="1"/>
    <n v="0"/>
    <n v="0"/>
    <n v="0"/>
    <n v="0"/>
    <n v="0"/>
    <n v="0"/>
    <n v="0"/>
    <n v="0"/>
    <n v="0"/>
    <s v="Assumption"/>
    <n v="0"/>
    <n v="0"/>
    <n v="-0.25"/>
    <n v="-0.25"/>
    <n v="-0.25"/>
    <n v="-0.25"/>
    <n v="0"/>
    <n v="0"/>
    <n v="0"/>
    <n v="0"/>
    <n v="0"/>
    <n v="0"/>
    <n v="0"/>
    <n v="0"/>
    <n v="0"/>
    <n v="0"/>
    <n v="0"/>
    <n v="0"/>
    <n v="0"/>
    <n v="0"/>
    <n v="0"/>
    <n v="0"/>
    <n v="-1"/>
    <n v="-1"/>
    <n v="-1"/>
    <n v="-1"/>
    <n v="9"/>
    <s v="Y"/>
    <x v="0"/>
    <x v="0"/>
    <x v="0"/>
    <x v="0"/>
    <x v="0"/>
  </r>
  <r>
    <x v="2"/>
    <s v="2014/1009"/>
    <s v=""/>
    <s v=""/>
    <s v=""/>
    <s v="78A"/>
    <s v="Sabine Road"/>
    <s v="SW11"/>
    <s v="5LW"/>
    <n v="528056"/>
    <n v="175902"/>
    <x v="6"/>
    <s v=""/>
    <s v=""/>
    <n v="0"/>
    <n v="1"/>
    <n v="1"/>
    <s v="Change of use from basement and ground floor business unit (Use Class B1a) to 2 bedroom residential unit (Use Class C3), including new lightwell and opening up of former pavement light, and external alterations."/>
    <s v="PF"/>
    <s v="25/02/2014"/>
    <d v="2014-09-18T00:00:00"/>
    <x v="1"/>
    <s v="Nil"/>
    <s v=""/>
    <s v="BF"/>
    <x v="2"/>
    <s v="n/a"/>
    <x v="6"/>
    <n v="8.0000000000000002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1079"/>
    <s v="Units 1,2,8 &amp; 9 Port House"/>
    <s v=""/>
    <s v="Units 1,2,8 &amp; 9 Port House"/>
    <s v=""/>
    <s v="Square Rigger Row"/>
    <s v="SW11"/>
    <s v="3TY"/>
    <n v="526505"/>
    <n v="175773"/>
    <x v="0"/>
    <s v=""/>
    <s v=""/>
    <n v="0"/>
    <n v="4"/>
    <n v="4"/>
    <s v="Change of use at ground floor level from offices (Class B1a) to residential (Class C3), to provide 4 flats (Prior Approval Application)."/>
    <s v="PAG"/>
    <s v="03/03/2014"/>
    <d v="2014-04-28T00:00:00"/>
    <x v="1"/>
    <s v="Nil"/>
    <s v=""/>
    <s v="BF"/>
    <x v="2"/>
    <s v="n/a"/>
    <x v="6"/>
    <n v="0.01"/>
    <s v=""/>
    <x v="0"/>
    <m/>
    <x v="1"/>
    <s v="P"/>
    <n v="0"/>
    <n v="0"/>
    <n v="0"/>
    <n v="0"/>
    <n v="4"/>
    <n v="0"/>
    <n v="0"/>
    <n v="0"/>
    <n v="0"/>
    <n v="0"/>
    <n v="0"/>
    <n v="4"/>
    <n v="0"/>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4/1092"/>
    <s v=""/>
    <s v=""/>
    <s v=""/>
    <s v="16"/>
    <s v="Shipka Road"/>
    <s v="SW12"/>
    <s v="9QP"/>
    <n v="528693"/>
    <n v="173299"/>
    <x v="9"/>
    <s v=""/>
    <s v=""/>
    <n v="1"/>
    <n v="2"/>
    <n v="1"/>
    <s v="Excavation of part of the front and rear gardens in order to form lightwells in connection with the enlargement of the existing basement, and conversion of the basement and ground levels (to provide 2 separate residential units comprising 1 x 2 bedroom se"/>
    <s v="PF"/>
    <s v="28/02/2014"/>
    <d v="2014-06-06T00:00:00"/>
    <x v="1"/>
    <s v="Nil"/>
    <s v=""/>
    <s v="BF"/>
    <x v="0"/>
    <s v="n/a"/>
    <x v="3"/>
    <n v="1.2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1095"/>
    <s v=""/>
    <s v=""/>
    <s v="Studio 1 Cloisters House Cloisters Business Park"/>
    <s v=""/>
    <s v="Battersea Park Road"/>
    <s v="SW8"/>
    <s v="4BG"/>
    <n v="528809"/>
    <n v="177018"/>
    <x v="17"/>
    <s v=""/>
    <s v=""/>
    <n v="0"/>
    <n v="2"/>
    <n v="2"/>
    <s v="Change of use from offices (Use Class B1) to 2no. 1-bedroom residential units (Use Class C3)."/>
    <s v="PF"/>
    <s v="30/04/2014"/>
    <d v="2014-06-26T00:00:00"/>
    <x v="1"/>
    <s v="Nil"/>
    <s v=""/>
    <s v="BF"/>
    <x v="2"/>
    <s v="n/a"/>
    <x v="6"/>
    <n v="1.6E-2"/>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9"/>
    <s v="Y"/>
    <x v="0"/>
    <x v="1"/>
    <x v="0"/>
    <x v="0"/>
    <x v="0"/>
  </r>
  <r>
    <x v="2"/>
    <s v="2014/1125"/>
    <s v=""/>
    <s v=""/>
    <s v="First Floor"/>
    <s v="19"/>
    <s v="Tooting High Street"/>
    <s v="SW17"/>
    <s v="0SN"/>
    <n v="527560"/>
    <n v="171605"/>
    <x v="1"/>
    <s v=""/>
    <s v=""/>
    <n v="0"/>
    <n v="2"/>
    <n v="2"/>
    <s v="Rear extension to provide enlarged retail area at ground floor level.  Erection of two storey building above to provide 2 x 2 bedroom flats, with associated covered cycle storage and refuse storage."/>
    <s v="PF"/>
    <s v="26/03/2014"/>
    <d v="2014-06-18T00:00:00"/>
    <x v="1"/>
    <s v="Nil"/>
    <s v=""/>
    <s v="BF"/>
    <x v="0"/>
    <s v="n/a"/>
    <x v="1"/>
    <n v="7.0000000000000001E-3"/>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4"/>
    <s v="Y"/>
    <x v="1"/>
    <x v="0"/>
    <x v="0"/>
    <x v="0"/>
    <x v="0"/>
  </r>
  <r>
    <x v="2"/>
    <s v="2014/1322"/>
    <s v=""/>
    <s v=""/>
    <s v=""/>
    <s v="59"/>
    <s v="Bennerley Road"/>
    <s v="SW11"/>
    <s v="6DR"/>
    <n v="527430"/>
    <n v="174814"/>
    <x v="2"/>
    <s v=""/>
    <s v=""/>
    <n v="2"/>
    <n v="1"/>
    <n v="-1"/>
    <s v="Extension to rear at lower ground level and above part of two-storey rear addition. Internal alterations in connection with the use of the property as a single dwellinghouse."/>
    <s v="PF"/>
    <s v="20/03/2014"/>
    <d v="2014-05-15T00:00:00"/>
    <x v="1"/>
    <s v="Nil"/>
    <s v=""/>
    <s v="BF"/>
    <x v="1"/>
    <s v="n/a"/>
    <x v="5"/>
    <n v="1.2999999999999999E-2"/>
    <s v=""/>
    <x v="0"/>
    <m/>
    <x v="1"/>
    <s v="P"/>
    <n v="0"/>
    <n v="0"/>
    <n v="0"/>
    <n v="0"/>
    <n v="-1"/>
    <n v="0"/>
    <n v="0"/>
    <n v="0"/>
    <n v="0"/>
    <n v="0"/>
    <n v="0"/>
    <n v="-1"/>
    <n v="0"/>
    <n v="0"/>
    <n v="-1"/>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4/1358"/>
    <s v=""/>
    <s v=""/>
    <s v="1 William Blake House"/>
    <s v=""/>
    <s v="Bridge Lane"/>
    <s v="SW11"/>
    <s v=""/>
    <n v="527371"/>
    <n v="176613"/>
    <x v="0"/>
    <s v=""/>
    <s v=""/>
    <n v="1"/>
    <n v="1"/>
    <n v="0"/>
    <s v="Change of use from recording studio and residential use to single residential dwelling house, with associated alterations including insertion of windows to lower ground, insertion of roof lights, and formation of flat roof area at main roof level in conne"/>
    <s v="PF"/>
    <s v="03/04/2014"/>
    <d v="2014-07-28T00:00:00"/>
    <x v="1"/>
    <s v="Nil"/>
    <s v=""/>
    <s v="BF"/>
    <x v="3"/>
    <s v="n/a"/>
    <x v="6"/>
    <n v="1.9E-2"/>
    <s v=""/>
    <x v="0"/>
    <m/>
    <x v="1"/>
    <s v="P"/>
    <m/>
    <n v="0"/>
    <n v="0"/>
    <n v="0"/>
    <n v="0"/>
    <n v="-1"/>
    <n v="0"/>
    <n v="0"/>
    <n v="1"/>
    <n v="0"/>
    <n v="0"/>
    <n v="0"/>
    <n v="-1"/>
    <n v="0"/>
    <n v="0"/>
    <n v="1"/>
    <n v="0"/>
    <n v="0"/>
    <n v="0"/>
    <n v="0"/>
    <n v="0"/>
    <n v="0"/>
    <n v="0"/>
    <n v="0"/>
    <n v="0"/>
    <n v="0"/>
    <n v="0"/>
    <n v="0"/>
    <n v="0"/>
    <n v="0"/>
    <n v="0"/>
    <m/>
    <n v="0"/>
    <n v="0"/>
    <n v="0"/>
    <n v="0"/>
    <n v="0"/>
    <n v="0"/>
    <n v="0"/>
    <n v="0"/>
    <n v="0"/>
    <n v="0"/>
    <n v="0"/>
    <n v="0"/>
    <n v="0"/>
    <n v="0"/>
    <n v="0"/>
    <n v="0"/>
    <n v="0"/>
    <n v="0"/>
    <n v="0"/>
    <n v="0"/>
    <n v="0"/>
    <n v="0"/>
    <n v="0"/>
    <n v="0"/>
    <n v="0"/>
    <n v="0"/>
    <n v="4"/>
    <m/>
    <x v="0"/>
    <x v="0"/>
    <x v="0"/>
    <x v="0"/>
    <x v="0"/>
  </r>
  <r>
    <x v="2"/>
    <s v="2014/1412"/>
    <s v=""/>
    <s v=""/>
    <s v=""/>
    <s v="507"/>
    <s v="Garratt Lane"/>
    <s v="SW18"/>
    <s v="4SW"/>
    <n v="526022"/>
    <n v="173060"/>
    <x v="12"/>
    <s v=""/>
    <s v=""/>
    <n v="1"/>
    <n v="2"/>
    <n v="1"/>
    <s v="Demolition of part first, part second floor rear addition with alterations to create two flats above ground floor shop."/>
    <s v="PF"/>
    <s v="25/03/2014"/>
    <d v="2014-06-26T00:00:00"/>
    <x v="1"/>
    <s v="Nil"/>
    <s v=""/>
    <s v="BF"/>
    <x v="0"/>
    <s v="n/a"/>
    <x v="1"/>
    <n v="1.2E-2"/>
    <s v=""/>
    <x v="0"/>
    <m/>
    <x v="1"/>
    <s v="P"/>
    <n v="0"/>
    <n v="0"/>
    <n v="0"/>
    <n v="0"/>
    <n v="0"/>
    <n v="2"/>
    <n v="0"/>
    <n v="0"/>
    <n v="-1"/>
    <n v="0"/>
    <n v="0"/>
    <n v="0"/>
    <n v="2"/>
    <n v="0"/>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1471"/>
    <s v=""/>
    <s v=""/>
    <s v="Our Lady of Mount Carmel &amp; St Joseph"/>
    <s v="8"/>
    <s v="Battersea Park Road"/>
    <s v="SW8"/>
    <s v="4BG"/>
    <n v="528781"/>
    <n v="177000"/>
    <x v="17"/>
    <m/>
    <s v=""/>
    <n v="0"/>
    <n v="20"/>
    <n v="20"/>
    <s v="Demolition of existing vacant single-storey parish and ancillary buildings and construction of a replacement part five and part six storey residential building to the west of the existing church building comprising 20 residential units (C3), retail use (A"/>
    <s v="PFLA"/>
    <s v="03/03/2014"/>
    <d v="2014-10-28T00:00:00"/>
    <x v="1"/>
    <s v="Nil"/>
    <s v=""/>
    <s v="BF"/>
    <x v="0"/>
    <s v="NB"/>
    <x v="0"/>
    <m/>
    <m/>
    <x v="0"/>
    <m/>
    <x v="1"/>
    <s v="P"/>
    <m/>
    <n v="2"/>
    <n v="20"/>
    <n v="0"/>
    <n v="4"/>
    <n v="16"/>
    <n v="0"/>
    <n v="0"/>
    <n v="0"/>
    <n v="0"/>
    <n v="0"/>
    <n v="4"/>
    <n v="16"/>
    <n v="0"/>
    <n v="0"/>
    <n v="0"/>
    <n v="0"/>
    <n v="0"/>
    <n v="0"/>
    <n v="0"/>
    <n v="0"/>
    <n v="0"/>
    <n v="0"/>
    <n v="0"/>
    <n v="0"/>
    <n v="0"/>
    <n v="0"/>
    <n v="0"/>
    <n v="0"/>
    <n v="0"/>
    <n v="0"/>
    <s v="Assumption"/>
    <n v="0"/>
    <n v="0"/>
    <n v="0"/>
    <n v="0"/>
    <n v="6.666666666666667"/>
    <n v="6.666666666666667"/>
    <n v="6.666666666666667"/>
    <n v="0"/>
    <n v="0"/>
    <n v="0"/>
    <n v="0"/>
    <n v="0"/>
    <n v="0"/>
    <n v="0"/>
    <n v="0"/>
    <n v="0"/>
    <n v="0"/>
    <n v="0"/>
    <n v="0"/>
    <n v="0"/>
    <n v="0"/>
    <n v="0"/>
    <n v="20"/>
    <n v="20"/>
    <n v="20"/>
    <n v="20"/>
    <n v="5"/>
    <s v="Y"/>
    <x v="0"/>
    <x v="1"/>
    <x v="0"/>
    <x v="0"/>
    <x v="0"/>
  </r>
  <r>
    <x v="2"/>
    <s v="2014/1622"/>
    <s v="Tooting Boys' Club"/>
    <s v=""/>
    <s v="Mission Church development site"/>
    <s v="22-24"/>
    <s v="Kellino Street"/>
    <s v="SW17"/>
    <s v="8SY"/>
    <n v="527691"/>
    <n v="171695"/>
    <x v="10"/>
    <s v=""/>
    <s v=""/>
    <n v="0"/>
    <n v="4"/>
    <n v="4"/>
    <s v="Change of use of the existing building from former community building (Class D1) to create four self-contained residential units comprising internal and external alterations (including terraces) and extensions."/>
    <s v="PF"/>
    <s v="06/05/2014"/>
    <d v="2014-07-18T00:00:00"/>
    <x v="1"/>
    <s v="Nil"/>
    <s v=""/>
    <s v="BF"/>
    <x v="3"/>
    <s v="n/a"/>
    <x v="1"/>
    <n v="1.9E-2"/>
    <s v=""/>
    <x v="0"/>
    <m/>
    <x v="1"/>
    <s v="P"/>
    <m/>
    <n v="0"/>
    <n v="0"/>
    <n v="0"/>
    <n v="0"/>
    <n v="2"/>
    <n v="2"/>
    <n v="0"/>
    <n v="0"/>
    <n v="0"/>
    <n v="0"/>
    <n v="0"/>
    <n v="2"/>
    <n v="2"/>
    <n v="0"/>
    <n v="0"/>
    <n v="0"/>
    <n v="0"/>
    <n v="0"/>
    <n v="0"/>
    <n v="0"/>
    <n v="0"/>
    <n v="0"/>
    <n v="0"/>
    <n v="0"/>
    <n v="0"/>
    <n v="0"/>
    <n v="0"/>
    <n v="0"/>
    <n v="0"/>
    <n v="0"/>
    <s v="Assumption"/>
    <n v="0"/>
    <n v="0"/>
    <n v="1"/>
    <n v="1"/>
    <n v="1"/>
    <n v="1"/>
    <n v="0"/>
    <n v="0"/>
    <n v="0"/>
    <n v="0"/>
    <n v="0"/>
    <n v="0"/>
    <n v="0"/>
    <n v="0"/>
    <n v="0"/>
    <n v="0"/>
    <n v="0"/>
    <n v="0"/>
    <n v="0"/>
    <n v="0"/>
    <n v="0"/>
    <n v="0"/>
    <n v="4"/>
    <n v="4"/>
    <n v="4"/>
    <n v="4"/>
    <n v="4"/>
    <s v="Y"/>
    <x v="0"/>
    <x v="0"/>
    <x v="0"/>
    <x v="0"/>
    <x v="0"/>
  </r>
  <r>
    <x v="2"/>
    <s v="2014/1704"/>
    <s v="Land adjacent 23 Ellenborough Place"/>
    <s v=""/>
    <s v="Garage and storage building"/>
    <s v=""/>
    <s v="Roehampton Close"/>
    <s v="SW15"/>
    <s v="5LU"/>
    <n v="522265"/>
    <n v="175247"/>
    <x v="11"/>
    <s v=""/>
    <s v=""/>
    <n v="0"/>
    <n v="3"/>
    <n v="3"/>
    <s v="Demolition of existing workshop/storage building and 12 garages. Erection of three, three-storey terraced houses with roof terraces, car parking (6 spaces), cycle storage, refuse storage and landscaping."/>
    <s v="PF"/>
    <s v="27/03/2014"/>
    <d v="2014-07-18T00:00:00"/>
    <x v="1"/>
    <s v="Nil"/>
    <s v=""/>
    <s v="BF"/>
    <x v="0"/>
    <s v="n/a"/>
    <x v="1"/>
    <n v="0.23100000000000001"/>
    <s v=""/>
    <x v="0"/>
    <m/>
    <x v="1"/>
    <s v="P"/>
    <m/>
    <n v="0"/>
    <n v="0"/>
    <n v="0"/>
    <n v="0"/>
    <n v="0"/>
    <n v="0"/>
    <n v="3"/>
    <n v="0"/>
    <n v="0"/>
    <n v="0"/>
    <n v="0"/>
    <n v="0"/>
    <n v="0"/>
    <n v="0"/>
    <n v="0"/>
    <n v="0"/>
    <n v="0"/>
    <n v="0"/>
    <n v="0"/>
    <n v="0"/>
    <n v="3"/>
    <n v="0"/>
    <n v="0"/>
    <n v="0"/>
    <n v="0"/>
    <n v="0"/>
    <n v="0"/>
    <n v="0"/>
    <n v="0"/>
    <n v="0"/>
    <s v="Assumption"/>
    <n v="0"/>
    <n v="0"/>
    <n v="0.75"/>
    <n v="0.75"/>
    <n v="0.75"/>
    <n v="0.75"/>
    <n v="0"/>
    <n v="0"/>
    <n v="0"/>
    <n v="0"/>
    <n v="0"/>
    <n v="0"/>
    <n v="0"/>
    <n v="0"/>
    <n v="0"/>
    <n v="0"/>
    <n v="0"/>
    <n v="0"/>
    <n v="0"/>
    <n v="0"/>
    <n v="0"/>
    <n v="0"/>
    <n v="3"/>
    <n v="3"/>
    <n v="3"/>
    <n v="3"/>
    <n v="4"/>
    <m/>
    <x v="0"/>
    <x v="0"/>
    <x v="0"/>
    <x v="0"/>
    <x v="0"/>
  </r>
  <r>
    <x v="2"/>
    <s v="2014/1778"/>
    <s v=""/>
    <s v=""/>
    <s v=""/>
    <s v="82"/>
    <s v="Balham High Road"/>
    <s v="SW12"/>
    <s v="9AG"/>
    <n v="528670"/>
    <n v="173572"/>
    <x v="9"/>
    <s v=""/>
    <s v=""/>
    <n v="0"/>
    <n v="1"/>
    <n v="1"/>
    <s v="Erection of two storey building to provide a 1 bedroom self contained residential unit to the rear of existing shop."/>
    <s v="PF"/>
    <s v="10/04/2014"/>
    <d v="2014-09-12T00:00:00"/>
    <x v="1"/>
    <s v="Nil"/>
    <s v=""/>
    <s v="BF"/>
    <x v="0"/>
    <s v="n/a"/>
    <x v="1"/>
    <n v="5.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3"/>
    <x v="0"/>
    <x v="0"/>
    <x v="0"/>
    <x v="0"/>
  </r>
  <r>
    <x v="2"/>
    <s v="2014/1807"/>
    <s v=""/>
    <s v=""/>
    <s v="Crombie Mews"/>
    <s v=""/>
    <s v="Abercrombie Street"/>
    <s v="SW11"/>
    <s v="2JB"/>
    <n v="527394"/>
    <n v="176307"/>
    <x v="18"/>
    <s v=""/>
    <s v=""/>
    <n v="0"/>
    <n v="4"/>
    <n v="4"/>
    <s v="Alterations to the building including adding patio doors, repositioning doors and windows, replacement windows, reduction in the footprint of parts of the building on the eastern and southern sides of the courtyard area, landscaping to provide gardens/pat"/>
    <s v="PF"/>
    <s v="14/04/2014"/>
    <d v="2014-07-18T00:00:00"/>
    <x v="1"/>
    <s v="Nil"/>
    <s v=""/>
    <s v="BF"/>
    <x v="3"/>
    <s v="n/a"/>
    <x v="1"/>
    <n v="4.9000000000000002E-2"/>
    <s v=""/>
    <x v="0"/>
    <m/>
    <x v="1"/>
    <s v="P"/>
    <n v="0"/>
    <n v="0"/>
    <n v="0"/>
    <n v="0"/>
    <n v="0"/>
    <n v="3"/>
    <n v="1"/>
    <n v="0"/>
    <n v="0"/>
    <n v="0"/>
    <n v="0"/>
    <n v="0"/>
    <n v="0"/>
    <n v="0"/>
    <n v="0"/>
    <n v="0"/>
    <n v="0"/>
    <n v="0"/>
    <n v="0"/>
    <n v="3"/>
    <n v="1"/>
    <n v="0"/>
    <n v="0"/>
    <n v="0"/>
    <n v="0"/>
    <n v="0"/>
    <n v="0"/>
    <n v="0"/>
    <n v="0"/>
    <n v="0"/>
    <n v="0"/>
    <s v="Assumption"/>
    <n v="0"/>
    <n v="0"/>
    <n v="1"/>
    <n v="1"/>
    <n v="1"/>
    <n v="1"/>
    <n v="0"/>
    <n v="0"/>
    <n v="0"/>
    <n v="0"/>
    <n v="0"/>
    <n v="0"/>
    <n v="0"/>
    <n v="0"/>
    <n v="0"/>
    <n v="0"/>
    <n v="0"/>
    <n v="0"/>
    <n v="0"/>
    <n v="0"/>
    <n v="0"/>
    <n v="0"/>
    <n v="4"/>
    <n v="4"/>
    <n v="4"/>
    <n v="4"/>
    <n v="4"/>
    <s v="Y"/>
    <x v="0"/>
    <x v="0"/>
    <x v="0"/>
    <x v="0"/>
    <x v="0"/>
  </r>
  <r>
    <x v="2"/>
    <s v="2014/1888"/>
    <s v=""/>
    <s v=""/>
    <s v=""/>
    <s v="196A"/>
    <s v="Trinity Road"/>
    <s v="SW17"/>
    <s v="7HR"/>
    <n v="527515"/>
    <n v="173123"/>
    <x v="7"/>
    <s v=""/>
    <s v=""/>
    <n v="1"/>
    <n v="3"/>
    <n v="2"/>
    <s v="Conversion of existing three-storey maisonette into 3 self contained flats consisting of 2 x 2 bedroom units and 1 x studio unit."/>
    <s v="RP"/>
    <s v="04/04/2014"/>
    <d v="2014-05-30T00:00:00"/>
    <x v="1"/>
    <s v="APG"/>
    <s v="09/01/2015"/>
    <s v="BF"/>
    <x v="1"/>
    <s v="n/a"/>
    <x v="3"/>
    <n v="1.6E-2"/>
    <s v=""/>
    <x v="0"/>
    <m/>
    <x v="1"/>
    <s v="P"/>
    <n v="0"/>
    <n v="0"/>
    <n v="0"/>
    <n v="1"/>
    <n v="0"/>
    <n v="2"/>
    <n v="0"/>
    <n v="-1"/>
    <n v="0"/>
    <n v="0"/>
    <n v="1"/>
    <n v="0"/>
    <n v="2"/>
    <n v="0"/>
    <n v="-1"/>
    <n v="0"/>
    <n v="0"/>
    <n v="0"/>
    <n v="0"/>
    <n v="0"/>
    <n v="0"/>
    <n v="0"/>
    <n v="0"/>
    <n v="0"/>
    <n v="0"/>
    <n v="0"/>
    <n v="0"/>
    <n v="0"/>
    <n v="0"/>
    <n v="0"/>
    <n v="0"/>
    <s v="Assumption"/>
    <n v="0"/>
    <n v="0"/>
    <n v="0.5"/>
    <n v="0.5"/>
    <n v="0.5"/>
    <n v="0.5"/>
    <n v="0"/>
    <n v="0"/>
    <n v="0"/>
    <n v="0"/>
    <n v="0"/>
    <n v="0"/>
    <n v="0"/>
    <n v="0"/>
    <n v="0"/>
    <n v="0"/>
    <n v="0"/>
    <n v="0"/>
    <n v="0"/>
    <n v="0"/>
    <n v="0"/>
    <n v="0"/>
    <n v="2"/>
    <n v="2"/>
    <n v="2"/>
    <n v="2"/>
    <n v="9"/>
    <m/>
    <x v="0"/>
    <x v="0"/>
    <x v="0"/>
    <x v="0"/>
    <x v="0"/>
  </r>
  <r>
    <x v="2"/>
    <s v="2014/1948"/>
    <s v=""/>
    <s v=""/>
    <s v=""/>
    <s v="208"/>
    <s v="Bedford Hill"/>
    <s v="SW12"/>
    <s v="9HJ"/>
    <n v="529038"/>
    <n v="172414"/>
    <x v="14"/>
    <s v=""/>
    <s v=""/>
    <n v="1"/>
    <n v="6"/>
    <n v="5"/>
    <s v="Conversion of existing house to from 6 self contained flats (2 x 1_x000a_ bedroom, 2 x 2 bedroom and 2 x 3 bedroom flats) pus alterations involving excavation at basement level with front and rear lightwells, window and door alterations to existing fenestration"/>
    <s v="PF"/>
    <s v="09/04/2014"/>
    <d v="2014-10-08T00:00:00"/>
    <x v="1"/>
    <s v="Nil"/>
    <s v=""/>
    <s v="BF"/>
    <x v="3"/>
    <s v="n/a"/>
    <x v="2"/>
    <n v="5.2999999999999999E-2"/>
    <s v=""/>
    <x v="0"/>
    <m/>
    <x v="1"/>
    <s v="P"/>
    <n v="0"/>
    <n v="0"/>
    <n v="0"/>
    <n v="0"/>
    <n v="2"/>
    <n v="2"/>
    <n v="2"/>
    <n v="0"/>
    <n v="-1"/>
    <n v="0"/>
    <n v="0"/>
    <n v="2"/>
    <n v="2"/>
    <n v="2"/>
    <n v="0"/>
    <n v="0"/>
    <n v="0"/>
    <n v="0"/>
    <n v="0"/>
    <n v="0"/>
    <n v="0"/>
    <n v="0"/>
    <n v="-1"/>
    <n v="0"/>
    <n v="0"/>
    <n v="0"/>
    <n v="0"/>
    <n v="0"/>
    <n v="0"/>
    <n v="0"/>
    <n v="0"/>
    <s v="Assumption"/>
    <n v="0"/>
    <n v="0"/>
    <n v="1.25"/>
    <n v="1.25"/>
    <n v="1.25"/>
    <n v="1.25"/>
    <n v="0"/>
    <n v="0"/>
    <n v="0"/>
    <n v="0"/>
    <n v="0"/>
    <n v="0"/>
    <n v="0"/>
    <n v="0"/>
    <n v="0"/>
    <n v="0"/>
    <n v="0"/>
    <n v="0"/>
    <n v="0"/>
    <n v="0"/>
    <n v="0"/>
    <n v="0"/>
    <n v="5"/>
    <n v="5"/>
    <n v="5"/>
    <n v="5"/>
    <n v="4"/>
    <s v="Y"/>
    <x v="0"/>
    <x v="0"/>
    <x v="0"/>
    <x v="0"/>
    <x v="0"/>
  </r>
  <r>
    <x v="2"/>
    <s v="2014/1954"/>
    <s v=""/>
    <s v=""/>
    <s v=""/>
    <s v="138"/>
    <s v="Priory Lane"/>
    <s v="SW15"/>
    <s v="5JP"/>
    <n v="521261"/>
    <n v="174285"/>
    <x v="19"/>
    <s v=""/>
    <s v=""/>
    <n v="0"/>
    <n v="0"/>
    <n v="0"/>
    <s v="Change of use of part use of ground floor from  residential  (Class C3) to office (B1) in conjunction with Ibstock Place School (Class D1)."/>
    <s v="RP"/>
    <s v="25/04/2014"/>
    <d v="2014-06-20T00:00:00"/>
    <x v="1"/>
    <s v="APG"/>
    <s v="30/01/2015"/>
    <s v="BF"/>
    <x v="2"/>
    <s v="n/a"/>
    <x v="10"/>
    <n v="0.214"/>
    <s v=""/>
    <x v="0"/>
    <m/>
    <x v="1"/>
    <s v="P"/>
    <n v="0"/>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9"/>
    <s v="Y"/>
    <x v="0"/>
    <x v="0"/>
    <x v="0"/>
    <x v="0"/>
    <x v="0"/>
  </r>
  <r>
    <x v="2"/>
    <s v="2014/1982"/>
    <s v=""/>
    <s v=""/>
    <s v="Carlton House (&amp; 27A Carlton Drive)"/>
    <s v="85-91"/>
    <s v="Upper Richmond Road"/>
    <s v="SW15"/>
    <s v="2TF"/>
    <n v="524279"/>
    <n v="174909"/>
    <x v="8"/>
    <s v=""/>
    <s v=""/>
    <n v="0"/>
    <n v="48"/>
    <n v="48"/>
    <s v="Prior approval for conversion of Carlton House from office (Use Class B1a) to 48 self-contained residential units (Use Class C3)."/>
    <s v="PANR"/>
    <s v="09/04/2014"/>
    <d v="2014-06-03T00:00:00"/>
    <x v="1"/>
    <s v="Nil"/>
    <s v=""/>
    <s v="BF"/>
    <x v="2"/>
    <s v="NB"/>
    <x v="0"/>
    <n v="5.0000000000000001E-3"/>
    <s v=""/>
    <x v="0"/>
    <m/>
    <x v="1"/>
    <s v="P"/>
    <n v="0"/>
    <n v="0"/>
    <n v="0"/>
    <n v="0"/>
    <n v="27"/>
    <n v="21"/>
    <n v="0"/>
    <n v="0"/>
    <n v="0"/>
    <n v="0"/>
    <n v="0"/>
    <n v="27"/>
    <n v="21"/>
    <n v="0"/>
    <n v="0"/>
    <n v="0"/>
    <n v="0"/>
    <n v="0"/>
    <n v="0"/>
    <n v="0"/>
    <n v="0"/>
    <n v="0"/>
    <n v="0"/>
    <n v="0"/>
    <n v="0"/>
    <n v="0"/>
    <n v="0"/>
    <n v="0"/>
    <n v="0"/>
    <n v="0"/>
    <n v="0"/>
    <s v="Assumption"/>
    <n v="0"/>
    <n v="0"/>
    <n v="12"/>
    <n v="12"/>
    <n v="12"/>
    <n v="12"/>
    <n v="0"/>
    <n v="0"/>
    <n v="0"/>
    <n v="0"/>
    <n v="0"/>
    <n v="0"/>
    <n v="0"/>
    <n v="0"/>
    <n v="0"/>
    <n v="0"/>
    <n v="0"/>
    <n v="0"/>
    <n v="0"/>
    <n v="0"/>
    <n v="0"/>
    <n v="0"/>
    <n v="48"/>
    <n v="48"/>
    <n v="48"/>
    <n v="48"/>
    <n v="9"/>
    <m/>
    <x v="2"/>
    <x v="0"/>
    <x v="0"/>
    <x v="0"/>
    <x v="0"/>
  </r>
  <r>
    <x v="2"/>
    <s v="2014/2018"/>
    <s v=""/>
    <s v=""/>
    <s v="Ground floor"/>
    <s v="280"/>
    <s v="Earlsfield Road"/>
    <s v="SW18"/>
    <s v="3EH"/>
    <n v="526103"/>
    <n v="173307"/>
    <x v="12"/>
    <s v=""/>
    <s v=""/>
    <n v="0"/>
    <n v="1"/>
    <n v="1"/>
    <s v="Conversion of ground floor commercial unit to form a 2 bedroom flat including the  excavation of basement and formation of lightwells at front and rear and erection of single storey rear extension (amendment to application ref: 2004/4877)."/>
    <s v="PF"/>
    <s v="28/05/2014"/>
    <d v="2014-07-22T00:00:00"/>
    <x v="1"/>
    <s v="Nil"/>
    <s v=""/>
    <s v="BF"/>
    <x v="3"/>
    <s v="n/a"/>
    <x v="6"/>
    <n v="2.1999999999999999E-2"/>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2025"/>
    <s v=""/>
    <s v=""/>
    <s v=""/>
    <s v="24"/>
    <s v="Dungarvan Avenue"/>
    <s v="SW15"/>
    <s v="5QU"/>
    <n v="522155"/>
    <n v="175350"/>
    <x v="11"/>
    <s v=""/>
    <s v=""/>
    <n v="0"/>
    <n v="1"/>
    <n v="1"/>
    <s v="Demolition of double garage and erection of two-storey, three-bedroom house, with accommodation at basement and roof level and one off-street parking space."/>
    <s v="PF"/>
    <s v="11/04/2014"/>
    <d v="2014-08-20T00:00:00"/>
    <x v="1"/>
    <s v="Nil"/>
    <s v=""/>
    <s v="BF"/>
    <x v="0"/>
    <s v="n/a"/>
    <x v="1"/>
    <n v="6.0000000000000001E-3"/>
    <s v=""/>
    <x v="0"/>
    <m/>
    <x v="1"/>
    <s v="P"/>
    <n v="0"/>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m/>
    <x v="0"/>
    <x v="0"/>
    <x v="0"/>
    <x v="0"/>
    <x v="0"/>
  </r>
  <r>
    <x v="2"/>
    <s v="2014/2097"/>
    <s v=""/>
    <s v=""/>
    <s v=""/>
    <s v="53"/>
    <s v="Battersea Bridge Road"/>
    <s v="SW11"/>
    <s v="3AX"/>
    <n v="527194"/>
    <n v="177092"/>
    <x v="0"/>
    <s v=""/>
    <s v=""/>
    <n v="1"/>
    <n v="3"/>
    <n v="2"/>
    <s v="Alterations to create 3x1 bed flats. Erection of first and second floor rear extension, erection of masard roof extension to front and rear; repositioning and extension of existing external ventilation duct and associated alterations."/>
    <s v="PF"/>
    <s v="30/04/2014"/>
    <d v="2014-07-23T00:00:00"/>
    <x v="1"/>
    <s v="Nil"/>
    <s v=""/>
    <s v="BF"/>
    <x v="3"/>
    <s v="n/a"/>
    <x v="3"/>
    <n v="3.0000000000000001E-3"/>
    <s v=""/>
    <x v="0"/>
    <m/>
    <x v="1"/>
    <s v="P"/>
    <n v="0"/>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4/2278"/>
    <s v=""/>
    <s v=""/>
    <s v=""/>
    <s v="174"/>
    <s v="Battersea Park Road"/>
    <s v="SW11"/>
    <s v="4ND"/>
    <n v="527864"/>
    <n v="176587"/>
    <x v="18"/>
    <s v=""/>
    <s v=""/>
    <n v="0"/>
    <n v="1"/>
    <n v="1"/>
    <s v="Conversion of existing office (Use Class B1a) into a one bedroom flat (Use Class C3)."/>
    <s v="PANR"/>
    <s v="30/04/2014"/>
    <d v="2014-06-25T00:00:00"/>
    <x v="1"/>
    <s v="Nil"/>
    <s v=""/>
    <s v="BF"/>
    <x v="2"/>
    <s v="n/a"/>
    <x v="6"/>
    <n v="1.4E-2"/>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2300"/>
    <s v=""/>
    <s v=""/>
    <s v=""/>
    <s v="63"/>
    <s v="Franciscan Road"/>
    <s v="SW17"/>
    <s v="8EA"/>
    <n v="528445"/>
    <n v="171853"/>
    <x v="14"/>
    <s v=""/>
    <s v=""/>
    <n v="1"/>
    <n v="3"/>
    <n v="2"/>
    <s v="Conversion of house to 3 flats (1 x 3 bed, 1 x 2-bed, 1 x 1-bed) including erection of single and two-storey rear extensions (including French doors and balustrade) and erection of rear mansard roof extension."/>
    <s v="PF"/>
    <s v="07/05/2014"/>
    <d v="2014-09-18T00:00:00"/>
    <x v="1"/>
    <s v="Nil"/>
    <s v=""/>
    <s v="BF"/>
    <x v="3"/>
    <s v="n/a"/>
    <x v="2"/>
    <n v="6.0000000000000001E-3"/>
    <s v=""/>
    <x v="0"/>
    <m/>
    <x v="1"/>
    <s v="P"/>
    <m/>
    <n v="0"/>
    <n v="0"/>
    <n v="0"/>
    <n v="1"/>
    <n v="1"/>
    <n v="1"/>
    <n v="-1"/>
    <n v="0"/>
    <n v="0"/>
    <n v="0"/>
    <n v="1"/>
    <n v="1"/>
    <n v="1"/>
    <n v="0"/>
    <n v="0"/>
    <n v="0"/>
    <n v="0"/>
    <n v="0"/>
    <n v="0"/>
    <n v="0"/>
    <n v="-1"/>
    <n v="0"/>
    <n v="0"/>
    <n v="0"/>
    <n v="0"/>
    <n v="0"/>
    <n v="0"/>
    <n v="0"/>
    <n v="0"/>
    <n v="0"/>
    <s v="Assumption"/>
    <n v="0"/>
    <n v="0"/>
    <n v="0.5"/>
    <n v="0.5"/>
    <n v="0.5"/>
    <n v="0.5"/>
    <n v="0"/>
    <n v="0"/>
    <n v="0"/>
    <n v="0"/>
    <n v="0"/>
    <n v="0"/>
    <n v="0"/>
    <n v="0"/>
    <n v="0"/>
    <n v="0"/>
    <n v="0"/>
    <n v="0"/>
    <n v="0"/>
    <n v="0"/>
    <n v="0"/>
    <n v="0"/>
    <n v="2"/>
    <n v="2"/>
    <n v="2"/>
    <n v="2"/>
    <n v="4"/>
    <s v="Y"/>
    <x v="0"/>
    <x v="0"/>
    <x v="0"/>
    <x v="0"/>
    <x v="0"/>
  </r>
  <r>
    <x v="2"/>
    <s v="2014/2352"/>
    <s v=""/>
    <s v=""/>
    <s v="Unit 2 Windward House"/>
    <s v=""/>
    <s v="Square Rigger Row"/>
    <s v="SW11"/>
    <s v="3TU"/>
    <n v="526468"/>
    <n v="175725"/>
    <x v="0"/>
    <s v=""/>
    <s v=""/>
    <n v="0"/>
    <n v="1"/>
    <n v="1"/>
    <s v="Change of use of ground floor from office (Class B1a) to residential (Class C3), to provide 1 flat (Prior Approval Application)."/>
    <s v="PAG"/>
    <s v="16/05/2014"/>
    <d v="2014-07-11T00:00:00"/>
    <x v="1"/>
    <s v="Nil"/>
    <s v=""/>
    <s v="BF"/>
    <x v="2"/>
    <s v="n/a"/>
    <x v="6"/>
    <n v="7.6999999999999999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2374"/>
    <s v=""/>
    <s v=""/>
    <s v=""/>
    <s v="7"/>
    <s v="Burston Road"/>
    <s v="SW15"/>
    <s v="6AR"/>
    <n v="523862"/>
    <n v="174954"/>
    <x v="8"/>
    <s v=""/>
    <s v=""/>
    <n v="5"/>
    <n v="9"/>
    <n v="4"/>
    <s v="Demolition of existing building, rear garages and front boundary. Erection of four-storey building with basement level, to provide 8 residential units together with basement car parking (9 spaces), cycle storage, roof terraces/balconies, communal gardens,"/>
    <s v="PF"/>
    <s v="30/04/2014"/>
    <d v="2014-09-17T00:00:00"/>
    <x v="1"/>
    <s v="Nil"/>
    <s v=""/>
    <s v="BF"/>
    <x v="0"/>
    <s v="n/a"/>
    <x v="1"/>
    <n v="3.5999999999999997E-2"/>
    <s v=""/>
    <x v="0"/>
    <m/>
    <x v="1"/>
    <s v="P"/>
    <n v="0"/>
    <n v="1"/>
    <n v="9"/>
    <n v="0"/>
    <n v="3"/>
    <n v="1"/>
    <n v="0"/>
    <n v="0"/>
    <n v="0"/>
    <n v="0"/>
    <n v="0"/>
    <n v="3"/>
    <n v="1"/>
    <n v="0"/>
    <n v="0"/>
    <n v="0"/>
    <n v="0"/>
    <n v="0"/>
    <n v="0"/>
    <n v="0"/>
    <n v="1"/>
    <n v="0"/>
    <n v="0"/>
    <n v="0"/>
    <n v="0"/>
    <n v="0"/>
    <n v="0"/>
    <n v="-1"/>
    <n v="0"/>
    <n v="0"/>
    <n v="0"/>
    <s v="Assumption"/>
    <n v="0"/>
    <n v="0"/>
    <n v="1"/>
    <n v="1"/>
    <n v="1"/>
    <n v="1"/>
    <n v="0"/>
    <n v="0"/>
    <n v="0"/>
    <n v="0"/>
    <n v="0"/>
    <n v="0"/>
    <n v="0"/>
    <n v="0"/>
    <n v="0"/>
    <n v="0"/>
    <n v="0"/>
    <n v="0"/>
    <n v="0"/>
    <n v="0"/>
    <n v="0"/>
    <n v="0"/>
    <n v="4"/>
    <n v="4"/>
    <n v="4"/>
    <n v="4"/>
    <n v="4"/>
    <m/>
    <x v="0"/>
    <x v="0"/>
    <x v="0"/>
    <x v="0"/>
    <x v="0"/>
  </r>
  <r>
    <x v="2"/>
    <s v="2014/2376"/>
    <s v=""/>
    <s v=""/>
    <s v=""/>
    <s v="134/134a"/>
    <s v="Battersea High Street"/>
    <s v="SW11"/>
    <s v="3JR"/>
    <n v="527007"/>
    <n v="176205"/>
    <x v="0"/>
    <s v=""/>
    <s v=""/>
    <n v="1"/>
    <n v="8"/>
    <n v="7"/>
    <s v="Construction of 7 x self-contained residential units within a part three storey building (plus basement level and roof terrace level), and 1 x two-storey house (plus basement level) following demolition of the existing buildings.  Provision of associated "/>
    <s v="PF"/>
    <s v="30/04/2014"/>
    <d v="2014-07-18T00:00:00"/>
    <x v="1"/>
    <s v="Nil"/>
    <s v=""/>
    <s v="BF"/>
    <x v="0"/>
    <s v="n/a"/>
    <x v="1"/>
    <n v="1.4999999999999999E-2"/>
    <s v=""/>
    <x v="0"/>
    <m/>
    <x v="1"/>
    <s v="P"/>
    <m/>
    <n v="0"/>
    <n v="0"/>
    <n v="1"/>
    <n v="1"/>
    <n v="5"/>
    <n v="0"/>
    <n v="0"/>
    <n v="0"/>
    <n v="0"/>
    <n v="1"/>
    <n v="1"/>
    <n v="4"/>
    <n v="1"/>
    <n v="0"/>
    <n v="0"/>
    <n v="0"/>
    <n v="0"/>
    <n v="0"/>
    <n v="1"/>
    <n v="-1"/>
    <n v="0"/>
    <n v="0"/>
    <n v="0"/>
    <n v="0"/>
    <n v="0"/>
    <n v="0"/>
    <n v="0"/>
    <n v="0"/>
    <n v="0"/>
    <n v="0"/>
    <s v="Assumption"/>
    <n v="0"/>
    <n v="0"/>
    <n v="0"/>
    <n v="0"/>
    <n v="2.3333333333333335"/>
    <n v="2.3333333333333335"/>
    <n v="2.3333333333333335"/>
    <n v="0"/>
    <n v="0"/>
    <n v="0"/>
    <n v="0"/>
    <n v="0"/>
    <n v="0"/>
    <n v="0"/>
    <n v="0"/>
    <n v="0"/>
    <n v="0"/>
    <n v="0"/>
    <n v="0"/>
    <n v="0"/>
    <n v="0"/>
    <n v="0"/>
    <n v="7"/>
    <n v="7"/>
    <n v="7"/>
    <n v="7"/>
    <n v="5"/>
    <m/>
    <x v="0"/>
    <x v="0"/>
    <x v="0"/>
    <x v="0"/>
    <x v="0"/>
  </r>
  <r>
    <x v="2"/>
    <s v="2014/2392"/>
    <s v="Unit 84 Mendip Court"/>
    <s v=""/>
    <s v="Unit 84 Mendip Court"/>
    <s v=""/>
    <s v="Chatfield Road"/>
    <s v="SW11"/>
    <s v="3UZ"/>
    <n v="526305"/>
    <n v="175648"/>
    <x v="0"/>
    <s v=""/>
    <s v=""/>
    <n v="0"/>
    <n v="1"/>
    <n v="1"/>
    <s v="Change of use from office (Use Class B1) to residential (Use Class C3) for use as one-bedroom flat. (Application for Prior Approval)"/>
    <s v="PAG"/>
    <s v="29/04/2014"/>
    <d v="2014-06-24T00:00:00"/>
    <x v="1"/>
    <s v="Nil"/>
    <s v=""/>
    <s v="BF"/>
    <x v="2"/>
    <s v="n/a"/>
    <x v="6"/>
    <n v="0.05"/>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2397"/>
    <s v=""/>
    <s v=""/>
    <s v=""/>
    <s v="94-96"/>
    <s v="Pirbright Road"/>
    <s v="SW18"/>
    <s v="5NA"/>
    <n v="525069"/>
    <n v="173403"/>
    <x v="3"/>
    <s v=""/>
    <s v=""/>
    <n v="0"/>
    <n v="8"/>
    <n v="8"/>
    <s v="Demolition of existing buildings and erection of 4 x three-storey buildings (plus basement) to accommodate 8 residential flats and erection of commercial annex at the east of the site."/>
    <s v="PF"/>
    <s v="02/05/2014"/>
    <d v="2014-08-21T00:00:00"/>
    <x v="1"/>
    <s v="Nil"/>
    <s v=""/>
    <s v="BF"/>
    <x v="3"/>
    <s v="n/a"/>
    <x v="1"/>
    <n v="1.4E-2"/>
    <s v=""/>
    <x v="0"/>
    <m/>
    <x v="1"/>
    <s v="P"/>
    <n v="0"/>
    <n v="0"/>
    <n v="8"/>
    <n v="0"/>
    <n v="0"/>
    <n v="5"/>
    <n v="3"/>
    <n v="0"/>
    <n v="0"/>
    <n v="0"/>
    <n v="0"/>
    <n v="0"/>
    <n v="5"/>
    <n v="3"/>
    <n v="0"/>
    <n v="0"/>
    <n v="0"/>
    <n v="0"/>
    <n v="0"/>
    <n v="0"/>
    <n v="0"/>
    <n v="0"/>
    <n v="0"/>
    <n v="0"/>
    <n v="0"/>
    <n v="0"/>
    <n v="0"/>
    <n v="0"/>
    <n v="0"/>
    <n v="0"/>
    <n v="0"/>
    <s v="Assumption"/>
    <n v="0"/>
    <n v="0"/>
    <n v="0"/>
    <n v="0"/>
    <n v="2.6666666666666665"/>
    <n v="2.6666666666666701"/>
    <n v="2.6666666666666665"/>
    <n v="0"/>
    <n v="0"/>
    <n v="0"/>
    <n v="0"/>
    <n v="0"/>
    <n v="0"/>
    <n v="0"/>
    <n v="0"/>
    <n v="0"/>
    <n v="0"/>
    <n v="0"/>
    <n v="0"/>
    <n v="0"/>
    <n v="0"/>
    <n v="0"/>
    <n v="8.0000000000000036"/>
    <n v="8.0000000000000036"/>
    <n v="8.0000000000000036"/>
    <n v="8.0000000000000036"/>
    <n v="5"/>
    <m/>
    <x v="0"/>
    <x v="0"/>
    <x v="0"/>
    <x v="0"/>
    <x v="0"/>
  </r>
  <r>
    <x v="2"/>
    <s v="2014/2407"/>
    <s v=""/>
    <s v=""/>
    <s v=""/>
    <s v="9"/>
    <s v="Garratt Terrace"/>
    <s v="SW17"/>
    <s v="0QE"/>
    <n v="527368"/>
    <n v="171457"/>
    <x v="10"/>
    <s v=""/>
    <s v=""/>
    <n v="3"/>
    <n v="3"/>
    <n v="0"/>
    <s v="Demolition of existing single storey side/rear addition and construction of single storey side/rear extension; internal alterations to retain three separate flats making them self-contained."/>
    <s v="PF"/>
    <s v="23/05/2014"/>
    <d v="2014-08-08T00:00:00"/>
    <x v="1"/>
    <s v="Nil"/>
    <s v=""/>
    <s v="BF"/>
    <x v="3"/>
    <s v="n/a"/>
    <x v="3"/>
    <n v="2.8000000000000001E-2"/>
    <s v=""/>
    <x v="0"/>
    <m/>
    <x v="1"/>
    <s v="P"/>
    <n v="0"/>
    <n v="0"/>
    <n v="0"/>
    <n v="0"/>
    <n v="1"/>
    <n v="-2"/>
    <n v="1"/>
    <n v="0"/>
    <n v="0"/>
    <n v="0"/>
    <n v="0"/>
    <n v="1"/>
    <n v="-2"/>
    <n v="1"/>
    <n v="0"/>
    <n v="0"/>
    <n v="0"/>
    <n v="0"/>
    <n v="0"/>
    <n v="0"/>
    <n v="0"/>
    <n v="0"/>
    <n v="0"/>
    <n v="0"/>
    <n v="0"/>
    <n v="0"/>
    <n v="0"/>
    <n v="0"/>
    <n v="0"/>
    <n v="0"/>
    <n v="0"/>
    <m/>
    <n v="0"/>
    <n v="0"/>
    <n v="0"/>
    <n v="0"/>
    <n v="0"/>
    <n v="0"/>
    <n v="0"/>
    <n v="0"/>
    <n v="0"/>
    <n v="0"/>
    <n v="0"/>
    <n v="0"/>
    <n v="0"/>
    <n v="0"/>
    <n v="0"/>
    <n v="0"/>
    <n v="0"/>
    <n v="0"/>
    <n v="0"/>
    <n v="0"/>
    <n v="0"/>
    <n v="0"/>
    <n v="0"/>
    <n v="0"/>
    <n v="0"/>
    <n v="0"/>
    <n v="4"/>
    <s v="Y"/>
    <x v="0"/>
    <x v="0"/>
    <x v="0"/>
    <x v="0"/>
    <x v="0"/>
  </r>
  <r>
    <x v="2"/>
    <s v="2014/2443"/>
    <s v=""/>
    <s v=""/>
    <s v="Workshop rear of 7-9"/>
    <s v=""/>
    <s v="Aldis Street"/>
    <s v="SW17"/>
    <s v="0RZ"/>
    <n v="527153"/>
    <n v="171082"/>
    <x v="10"/>
    <s v=""/>
    <s v=""/>
    <n v="0"/>
    <n v="2"/>
    <n v="2"/>
    <s v="Demolition of garages and out-building and construction of 2 x two-storey dwellings (basement and ground floor levels) with associated cycle storage, car parking space, bin storage and landscaping."/>
    <s v="PF"/>
    <s v="12/05/2014"/>
    <d v="2014-09-16T00:00:00"/>
    <x v="1"/>
    <s v="Nil"/>
    <s v=""/>
    <s v="BF"/>
    <x v="0"/>
    <s v="n/a"/>
    <x v="1"/>
    <n v="5.0000000000000001E-3"/>
    <s v=""/>
    <x v="0"/>
    <m/>
    <x v="1"/>
    <s v="P"/>
    <m/>
    <n v="0"/>
    <n v="0"/>
    <n v="0"/>
    <n v="0"/>
    <n v="0"/>
    <n v="2"/>
    <n v="0"/>
    <n v="0"/>
    <n v="0"/>
    <n v="0"/>
    <n v="0"/>
    <n v="0"/>
    <n v="0"/>
    <n v="0"/>
    <n v="0"/>
    <n v="0"/>
    <n v="0"/>
    <n v="0"/>
    <n v="0"/>
    <n v="2"/>
    <n v="0"/>
    <n v="0"/>
    <n v="0"/>
    <n v="0"/>
    <n v="0"/>
    <n v="0"/>
    <n v="0"/>
    <n v="0"/>
    <n v="0"/>
    <n v="0"/>
    <s v="Assumption"/>
    <n v="0"/>
    <n v="0"/>
    <n v="0.5"/>
    <n v="0.5"/>
    <n v="0.5"/>
    <n v="0.5"/>
    <n v="0"/>
    <n v="0"/>
    <n v="0"/>
    <n v="0"/>
    <n v="0"/>
    <n v="0"/>
    <n v="0"/>
    <n v="0"/>
    <n v="0"/>
    <n v="0"/>
    <n v="0"/>
    <n v="0"/>
    <n v="0"/>
    <n v="0"/>
    <n v="0"/>
    <n v="0"/>
    <n v="2"/>
    <n v="2"/>
    <n v="2"/>
    <n v="2"/>
    <n v="4"/>
    <s v="Y"/>
    <x v="0"/>
    <x v="0"/>
    <x v="0"/>
    <x v="0"/>
    <x v="0"/>
  </r>
  <r>
    <x v="2"/>
    <s v="2014/2475"/>
    <s v=""/>
    <s v=""/>
    <s v=""/>
    <s v="183"/>
    <s v="Replingham Road"/>
    <s v="SW18"/>
    <s v="5LY"/>
    <n v="525157"/>
    <n v="173398"/>
    <x v="3"/>
    <s v=""/>
    <s v=""/>
    <n v="0"/>
    <n v="1"/>
    <n v="1"/>
    <s v="Prior approval for conversion of shop (Use Class A1) to a self-contained residential unit (Use Class C3) including alterations to shopfront to form new frontage and installation of new windows at rear."/>
    <s v="PANR"/>
    <s v="02/05/2014"/>
    <d v="2014-06-27T00:00:00"/>
    <x v="1"/>
    <s v="Nil"/>
    <s v=""/>
    <s v="BF"/>
    <x v="2"/>
    <s v="n/a"/>
    <x v="8"/>
    <n v="0.01"/>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2647"/>
    <s v=""/>
    <s v=""/>
    <s v="Parkgate House"/>
    <s v="40"/>
    <s v="Parkgate Road"/>
    <s v="SW11"/>
    <s v="4JH"/>
    <n v="527379"/>
    <n v="177136"/>
    <x v="0"/>
    <s v=""/>
    <s v=""/>
    <n v="0"/>
    <n v="2"/>
    <n v="2"/>
    <s v="Change of use of ground floor level from a flexible class D1 (non residential institutions), class D2 (assembly and leisure), or class B1 (business) uses to class C3 residential use (as 2 x 2-bedroom units) with associated external alterations and creatio"/>
    <s v="PF"/>
    <s v="02/05/2014"/>
    <d v="2014-09-16T00:00:00"/>
    <x v="1"/>
    <s v="Nil"/>
    <s v=""/>
    <s v="BF"/>
    <x v="2"/>
    <s v="n/a"/>
    <x v="6"/>
    <n v="3.5999999999999997E-2"/>
    <s v=""/>
    <x v="0"/>
    <m/>
    <x v="1"/>
    <s v="P"/>
    <m/>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2725"/>
    <s v=""/>
    <s v=""/>
    <s v=""/>
    <s v="56"/>
    <s v="Battersea Park Road"/>
    <s v="SW11"/>
    <s v="4JP"/>
    <n v="528489"/>
    <n v="176794"/>
    <x v="17"/>
    <s v=""/>
    <s v=""/>
    <n v="0"/>
    <n v="1"/>
    <n v="1"/>
    <s v="Prior approval for part conversion of shop (Use Class A1) to a self-contained residential unit (Use Class C3) including alterations to rear elevation."/>
    <s v="PANR"/>
    <s v="14/05/2014"/>
    <d v="2014-07-09T00:00:00"/>
    <x v="1"/>
    <s v="Nil"/>
    <s v=""/>
    <s v="BF"/>
    <x v="2"/>
    <s v="n/a"/>
    <x v="8"/>
    <n v="5.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2753"/>
    <s v=""/>
    <s v=""/>
    <s v="Land (garages) adjacent"/>
    <s v="1"/>
    <s v="Upper Tooting Park"/>
    <s v="SW17"/>
    <s v="7SN"/>
    <n v="527761"/>
    <n v="172578"/>
    <x v="7"/>
    <s v=""/>
    <s v=""/>
    <n v="0"/>
    <n v="1"/>
    <n v="1"/>
    <s v="Erection of a single storey (plus basement level) two-bedroom house (Amendments to previously approved scheme)."/>
    <s v="PF"/>
    <s v="16/05/2014"/>
    <d v="2014-07-11T00:00:00"/>
    <x v="1"/>
    <s v="Nil"/>
    <s v=""/>
    <s v="BF"/>
    <x v="0"/>
    <s v="n/a"/>
    <x v="1"/>
    <n v="8.0000000000000002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4/2762"/>
    <s v=""/>
    <s v=""/>
    <s v="Units 3 &amp; 4 The Stableyard"/>
    <s v="16A"/>
    <s v="Balham Hill"/>
    <s v="SW12"/>
    <s v="9EB"/>
    <n v="528750"/>
    <n v="174024"/>
    <x v="9"/>
    <s v=""/>
    <s v=""/>
    <n v="0"/>
    <n v="2"/>
    <n v="2"/>
    <s v="Determination as to whether Prior Approval is required for the proposed conversion of 2 existing office units (use class B1a) into 2 self-contained residential units (use class C3) comprising 1 x 1 bedroom flat and 1 x studio flat."/>
    <s v="PANR"/>
    <s v="03/06/2014"/>
    <d v="2014-07-28T00:00:00"/>
    <x v="1"/>
    <s v="Nil"/>
    <s v=""/>
    <s v="BF"/>
    <x v="2"/>
    <s v="n/a"/>
    <x v="6"/>
    <n v="4.0000000000000001E-3"/>
    <s v=""/>
    <x v="0"/>
    <m/>
    <x v="1"/>
    <s v="P"/>
    <n v="0"/>
    <n v="0"/>
    <n v="0"/>
    <n v="1"/>
    <n v="1"/>
    <n v="0"/>
    <n v="0"/>
    <n v="0"/>
    <n v="0"/>
    <n v="0"/>
    <n v="1"/>
    <n v="1"/>
    <n v="0"/>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2810"/>
    <s v="Combined Main Market, Entrance site and Thessaly College site"/>
    <s v="Apex Site - A1"/>
    <s v="New Covent Garden Market"/>
    <s v=""/>
    <s v="Nine Elms Lane"/>
    <s v="SW8"/>
    <s v=""/>
    <n v="529369"/>
    <n v="177317"/>
    <x v="17"/>
    <s v=""/>
    <s v=""/>
    <n v="0"/>
    <n v="207"/>
    <n v="20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26"/>
    <n v="41"/>
    <n v="124"/>
    <n v="16"/>
    <n v="0"/>
    <n v="0"/>
    <n v="0"/>
    <n v="26"/>
    <n v="41"/>
    <n v="124"/>
    <n v="16"/>
    <n v="0"/>
    <n v="0"/>
    <n v="0"/>
    <n v="0"/>
    <n v="0"/>
    <n v="0"/>
    <n v="0"/>
    <n v="0"/>
    <n v="0"/>
    <n v="0"/>
    <n v="0"/>
    <n v="0"/>
    <n v="0"/>
    <n v="0"/>
    <n v="0"/>
    <n v="0"/>
    <n v="0"/>
    <s v="Phasing &amp; Investment Study"/>
    <n v="0"/>
    <n v="0"/>
    <n v="0"/>
    <n v="0"/>
    <n v="0"/>
    <n v="0"/>
    <n v="0"/>
    <n v="0"/>
    <n v="0"/>
    <n v="207"/>
    <n v="0"/>
    <n v="0"/>
    <n v="0"/>
    <n v="0"/>
    <n v="0"/>
    <n v="0"/>
    <n v="0"/>
    <n v="0"/>
    <n v="0"/>
    <n v="0"/>
    <n v="0"/>
    <n v="0"/>
    <n v="207"/>
    <n v="207"/>
    <n v="0"/>
    <n v="207"/>
    <n v="5"/>
    <s v="Y"/>
    <x v="0"/>
    <x v="1"/>
    <x v="0"/>
    <x v="0"/>
    <x v="0"/>
  </r>
  <r>
    <x v="2"/>
    <s v="2014/2810"/>
    <s v="Combined Main Market, Entrance site and Thessaly College site"/>
    <s v="Apex Site - A2"/>
    <s v="New Covent Garden Market"/>
    <s v=""/>
    <s v="Nine Elms Lane"/>
    <s v="SW8"/>
    <s v=""/>
    <n v="529369"/>
    <n v="177317"/>
    <x v="17"/>
    <s v=""/>
    <s v=""/>
    <n v="0"/>
    <n v="136"/>
    <n v="13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7"/>
    <n v="27"/>
    <n v="82"/>
    <n v="10"/>
    <n v="0"/>
    <n v="0"/>
    <n v="0"/>
    <n v="17"/>
    <n v="27"/>
    <n v="82"/>
    <n v="10"/>
    <n v="0"/>
    <n v="0"/>
    <n v="0"/>
    <n v="0"/>
    <n v="0"/>
    <n v="0"/>
    <n v="0"/>
    <n v="0"/>
    <n v="0"/>
    <n v="0"/>
    <n v="0"/>
    <n v="0"/>
    <n v="0"/>
    <n v="0"/>
    <n v="0"/>
    <n v="0"/>
    <n v="0"/>
    <s v="Phasing &amp; Investment Study"/>
    <n v="0"/>
    <n v="0"/>
    <n v="0"/>
    <n v="0"/>
    <n v="0"/>
    <n v="0"/>
    <n v="0"/>
    <n v="0"/>
    <n v="0"/>
    <n v="0"/>
    <n v="136"/>
    <n v="0"/>
    <n v="0"/>
    <n v="0"/>
    <n v="0"/>
    <n v="0"/>
    <n v="0"/>
    <n v="0"/>
    <n v="0"/>
    <n v="0"/>
    <n v="0"/>
    <n v="0"/>
    <n v="136"/>
    <n v="136"/>
    <n v="0"/>
    <n v="136"/>
    <n v="5"/>
    <s v="Y"/>
    <x v="0"/>
    <x v="1"/>
    <x v="0"/>
    <x v="0"/>
    <x v="0"/>
  </r>
  <r>
    <x v="2"/>
    <s v="2014/2810"/>
    <s v="Combined Main Market, Entrance site and Thessaly College site"/>
    <s v="Apex Site - A3"/>
    <s v="New Covent Garden Market"/>
    <s v=""/>
    <s v="Nine Elms Lane"/>
    <s v="SW8"/>
    <s v=""/>
    <n v="529369"/>
    <n v="177317"/>
    <x v="17"/>
    <s v=""/>
    <s v=""/>
    <n v="0"/>
    <n v="101"/>
    <n v="10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0"/>
    <s v="HASO"/>
    <m/>
    <n v="0"/>
    <n v="0"/>
    <n v="0"/>
    <n v="45"/>
    <n v="46"/>
    <n v="10"/>
    <n v="0"/>
    <n v="0"/>
    <n v="0"/>
    <n v="0"/>
    <n v="45"/>
    <n v="46"/>
    <n v="10"/>
    <n v="0"/>
    <n v="0"/>
    <n v="0"/>
    <n v="0"/>
    <n v="0"/>
    <n v="0"/>
    <n v="0"/>
    <n v="0"/>
    <n v="0"/>
    <n v="0"/>
    <n v="0"/>
    <n v="0"/>
    <n v="0"/>
    <n v="0"/>
    <n v="0"/>
    <n v="0"/>
    <n v="0"/>
    <s v="Phasing &amp; Investment Study"/>
    <n v="0"/>
    <n v="0"/>
    <n v="0"/>
    <n v="0"/>
    <n v="0"/>
    <n v="0"/>
    <n v="0"/>
    <n v="0"/>
    <n v="0"/>
    <n v="0"/>
    <n v="0"/>
    <n v="101"/>
    <n v="0"/>
    <n v="0"/>
    <n v="0"/>
    <n v="0"/>
    <n v="0"/>
    <n v="0"/>
    <n v="0"/>
    <n v="0"/>
    <n v="0"/>
    <n v="0"/>
    <n v="101"/>
    <n v="101"/>
    <n v="0"/>
    <n v="101"/>
    <n v="5"/>
    <s v="Y"/>
    <x v="0"/>
    <x v="1"/>
    <x v="0"/>
    <x v="0"/>
    <x v="0"/>
  </r>
  <r>
    <x v="2"/>
    <s v="2014/2810"/>
    <s v="Combined Main Market, Entrance site and Thessaly College site"/>
    <s v="Apex Site - A4"/>
    <s v="New Covent Garden Market"/>
    <s v=""/>
    <s v="Nine Elms Lane"/>
    <s v="SW8"/>
    <s v=""/>
    <n v="529369"/>
    <n v="177317"/>
    <x v="17"/>
    <s v=""/>
    <s v=""/>
    <n v="0"/>
    <n v="151"/>
    <n v="15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9"/>
    <n v="30"/>
    <n v="91"/>
    <n v="11"/>
    <n v="0"/>
    <n v="0"/>
    <n v="0"/>
    <n v="19"/>
    <n v="30"/>
    <n v="91"/>
    <n v="11"/>
    <n v="0"/>
    <n v="0"/>
    <n v="0"/>
    <n v="0"/>
    <n v="0"/>
    <n v="0"/>
    <n v="0"/>
    <n v="0"/>
    <n v="0"/>
    <n v="0"/>
    <n v="0"/>
    <n v="0"/>
    <n v="0"/>
    <n v="0"/>
    <n v="0"/>
    <n v="0"/>
    <n v="0"/>
    <s v="Phasing &amp; Investment Study"/>
    <n v="0"/>
    <n v="0"/>
    <n v="0"/>
    <n v="0"/>
    <n v="0"/>
    <n v="0"/>
    <n v="0"/>
    <n v="0"/>
    <n v="0"/>
    <n v="0"/>
    <n v="0"/>
    <n v="151"/>
    <n v="0"/>
    <n v="0"/>
    <n v="0"/>
    <n v="0"/>
    <n v="0"/>
    <n v="0"/>
    <n v="0"/>
    <n v="0"/>
    <n v="0"/>
    <n v="0"/>
    <n v="151"/>
    <n v="151"/>
    <n v="0"/>
    <n v="151"/>
    <n v="5"/>
    <s v="Y"/>
    <x v="0"/>
    <x v="1"/>
    <x v="0"/>
    <x v="0"/>
    <x v="0"/>
  </r>
  <r>
    <x v="2"/>
    <s v="2014/2810"/>
    <s v="Combined Main Market, Entrance site and Thessaly College site"/>
    <s v="Apex Site - A6"/>
    <s v="New Covent Garden Market"/>
    <s v=""/>
    <s v="Nine Elms Lane"/>
    <s v="SW8"/>
    <s v=""/>
    <n v="529369"/>
    <n v="177317"/>
    <x v="17"/>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2"/>
    <n v="3"/>
    <n v="10"/>
    <n v="2"/>
    <n v="0"/>
    <n v="0"/>
    <n v="0"/>
    <n v="2"/>
    <n v="3"/>
    <n v="10"/>
    <n v="2"/>
    <n v="0"/>
    <n v="0"/>
    <n v="0"/>
    <n v="0"/>
    <n v="0"/>
    <n v="0"/>
    <n v="0"/>
    <n v="0"/>
    <n v="0"/>
    <n v="0"/>
    <n v="0"/>
    <n v="0"/>
    <n v="0"/>
    <n v="0"/>
    <n v="0"/>
    <n v="0"/>
    <n v="0"/>
    <s v="Phasing &amp; Investment Study"/>
    <n v="0"/>
    <n v="0"/>
    <n v="0"/>
    <n v="0"/>
    <n v="0"/>
    <n v="0"/>
    <n v="0"/>
    <n v="0"/>
    <n v="0"/>
    <n v="0"/>
    <n v="0"/>
    <n v="0"/>
    <n v="17"/>
    <n v="0"/>
    <n v="0"/>
    <n v="0"/>
    <n v="0"/>
    <n v="0"/>
    <n v="0"/>
    <n v="0"/>
    <n v="0"/>
    <n v="0"/>
    <n v="17"/>
    <n v="17"/>
    <n v="0"/>
    <n v="0"/>
    <n v="5"/>
    <s v="Y"/>
    <x v="0"/>
    <x v="1"/>
    <x v="0"/>
    <x v="0"/>
    <x v="0"/>
  </r>
  <r>
    <x v="2"/>
    <s v="2014/2810"/>
    <s v="Combined Main Market, Entrance site and Thessaly College site"/>
    <s v="Apex Site - A7"/>
    <s v="New Covent Garden Market"/>
    <s v=""/>
    <s v="Nine Elms Lane"/>
    <s v="SW8"/>
    <s v=""/>
    <n v="529369"/>
    <n v="177317"/>
    <x v="17"/>
    <s v=""/>
    <s v=""/>
    <n v="0"/>
    <n v="11"/>
    <n v="1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2"/>
    <n v="5"/>
    <n v="3"/>
    <n v="1"/>
    <n v="0"/>
    <n v="0"/>
    <n v="0"/>
    <n v="2"/>
    <n v="5"/>
    <n v="3"/>
    <n v="0"/>
    <n v="0"/>
    <n v="0"/>
    <n v="0"/>
    <n v="0"/>
    <n v="0"/>
    <n v="0"/>
    <n v="1"/>
    <n v="0"/>
    <n v="0"/>
    <n v="0"/>
    <n v="0"/>
    <n v="0"/>
    <n v="0"/>
    <n v="0"/>
    <n v="0"/>
    <n v="0"/>
    <s v="Phasing &amp; Investment Study"/>
    <n v="0"/>
    <n v="0"/>
    <n v="0"/>
    <n v="0"/>
    <n v="0"/>
    <n v="0"/>
    <n v="0"/>
    <n v="0"/>
    <n v="0"/>
    <n v="0"/>
    <n v="0"/>
    <n v="0"/>
    <n v="11"/>
    <n v="0"/>
    <n v="0"/>
    <n v="0"/>
    <n v="0"/>
    <n v="0"/>
    <n v="0"/>
    <n v="0"/>
    <n v="0"/>
    <n v="0"/>
    <n v="11"/>
    <n v="11"/>
    <n v="0"/>
    <n v="0"/>
    <n v="5"/>
    <s v="Y"/>
    <x v="0"/>
    <x v="1"/>
    <x v="0"/>
    <x v="0"/>
    <x v="0"/>
  </r>
  <r>
    <x v="2"/>
    <s v="2014/2810"/>
    <s v="Combined Main Market, Entrance site and Thessaly College site"/>
    <s v="Entrance Site - E1"/>
    <s v="New Covent Garden Market"/>
    <s v=""/>
    <s v="Nine Elms Lane"/>
    <s v="SW8"/>
    <s v=""/>
    <n v="529369"/>
    <n v="177317"/>
    <x v="17"/>
    <s v=""/>
    <s v=""/>
    <n v="0"/>
    <n v="72"/>
    <n v="72"/>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11"/>
    <n v="32"/>
    <n v="22"/>
    <n v="7"/>
    <n v="0"/>
    <n v="0"/>
    <n v="0"/>
    <n v="11"/>
    <n v="32"/>
    <n v="22"/>
    <n v="7"/>
    <n v="0"/>
    <n v="0"/>
    <n v="0"/>
    <n v="0"/>
    <n v="0"/>
    <n v="0"/>
    <n v="0"/>
    <n v="0"/>
    <n v="0"/>
    <n v="0"/>
    <n v="0"/>
    <n v="0"/>
    <n v="0"/>
    <n v="0"/>
    <n v="0"/>
    <n v="0"/>
    <s v="Phasing &amp; Investment Study"/>
    <n v="0"/>
    <n v="0"/>
    <n v="0"/>
    <n v="0"/>
    <n v="0"/>
    <n v="0"/>
    <n v="0"/>
    <n v="0"/>
    <n v="0"/>
    <n v="0"/>
    <n v="0"/>
    <n v="72"/>
    <n v="0"/>
    <n v="0"/>
    <n v="0"/>
    <n v="0"/>
    <n v="0"/>
    <n v="0"/>
    <n v="0"/>
    <n v="0"/>
    <n v="0"/>
    <n v="0"/>
    <n v="72"/>
    <n v="72"/>
    <n v="0"/>
    <n v="72"/>
    <n v="5"/>
    <s v="Y"/>
    <x v="0"/>
    <x v="1"/>
    <x v="0"/>
    <x v="0"/>
    <x v="0"/>
  </r>
  <r>
    <x v="2"/>
    <s v="2014/2810"/>
    <s v="Combined Main Market, Entrance site and Thessaly College site"/>
    <s v="Entrance Site - E1"/>
    <s v="New Covent Garden Market"/>
    <s v=""/>
    <s v="Nine Elms Lane"/>
    <s v="SW8"/>
    <s v=""/>
    <n v="529369"/>
    <n v="177317"/>
    <x v="17"/>
    <s v=""/>
    <s v=""/>
    <n v="0"/>
    <n v="27"/>
    <n v="2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4"/>
    <n v="12"/>
    <n v="8"/>
    <n v="3"/>
    <n v="0"/>
    <n v="0"/>
    <n v="0"/>
    <n v="4"/>
    <n v="12"/>
    <n v="8"/>
    <n v="3"/>
    <n v="0"/>
    <n v="0"/>
    <n v="0"/>
    <n v="0"/>
    <n v="0"/>
    <n v="0"/>
    <n v="0"/>
    <n v="0"/>
    <n v="0"/>
    <n v="0"/>
    <n v="0"/>
    <n v="0"/>
    <n v="0"/>
    <n v="0"/>
    <n v="0"/>
    <n v="0"/>
    <s v="Phasing &amp; Investment Study"/>
    <n v="0"/>
    <n v="0"/>
    <n v="0"/>
    <n v="0"/>
    <n v="0"/>
    <n v="0"/>
    <n v="0"/>
    <n v="0"/>
    <n v="0"/>
    <n v="0"/>
    <n v="0"/>
    <n v="27"/>
    <n v="0"/>
    <n v="0"/>
    <n v="0"/>
    <n v="0"/>
    <n v="0"/>
    <n v="0"/>
    <n v="0"/>
    <n v="0"/>
    <n v="0"/>
    <n v="0"/>
    <n v="27"/>
    <n v="27"/>
    <n v="0"/>
    <n v="27"/>
    <n v="5"/>
    <s v="Y"/>
    <x v="0"/>
    <x v="1"/>
    <x v="0"/>
    <x v="0"/>
    <x v="0"/>
  </r>
  <r>
    <x v="2"/>
    <s v="2014/2810"/>
    <s v="Combined Main Market, Entrance site and Thessaly College site"/>
    <s v="Entrance Site - E2"/>
    <s v="New Covent Garden Market"/>
    <s v=""/>
    <s v="Nine Elms Lane"/>
    <s v="SW8"/>
    <s v=""/>
    <n v="529369"/>
    <n v="177317"/>
    <x v="17"/>
    <s v=""/>
    <s v=""/>
    <n v="0"/>
    <n v="36"/>
    <n v="3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5"/>
    <n v="16"/>
    <n v="11"/>
    <n v="4"/>
    <n v="0"/>
    <n v="0"/>
    <n v="0"/>
    <n v="5"/>
    <n v="16"/>
    <n v="11"/>
    <n v="4"/>
    <n v="0"/>
    <n v="0"/>
    <n v="0"/>
    <n v="0"/>
    <n v="0"/>
    <n v="0"/>
    <n v="0"/>
    <n v="0"/>
    <n v="0"/>
    <n v="0"/>
    <n v="0"/>
    <n v="0"/>
    <n v="0"/>
    <n v="0"/>
    <n v="0"/>
    <n v="0"/>
    <s v="Phasing &amp; Investment Study"/>
    <n v="0"/>
    <n v="0"/>
    <n v="0"/>
    <n v="0"/>
    <n v="0"/>
    <n v="0"/>
    <n v="0"/>
    <n v="0"/>
    <n v="0"/>
    <n v="0"/>
    <n v="0"/>
    <n v="0"/>
    <n v="36"/>
    <n v="0"/>
    <n v="0"/>
    <n v="0"/>
    <n v="0"/>
    <n v="0"/>
    <n v="0"/>
    <n v="0"/>
    <n v="0"/>
    <n v="0"/>
    <n v="36"/>
    <n v="36"/>
    <n v="0"/>
    <n v="0"/>
    <n v="5"/>
    <s v="Y"/>
    <x v="0"/>
    <x v="1"/>
    <x v="0"/>
    <x v="0"/>
    <x v="0"/>
  </r>
  <r>
    <x v="2"/>
    <s v="2014/2810"/>
    <s v="Combined Main Market, Entrance site and Thessaly College site"/>
    <s v="Entrance Site - E3"/>
    <s v="New Covent Garden Market"/>
    <s v=""/>
    <s v="Nine Elms Lane"/>
    <s v="SW8"/>
    <s v=""/>
    <n v="529369"/>
    <n v="177317"/>
    <x v="17"/>
    <s v=""/>
    <s v=""/>
    <n v="0"/>
    <n v="54"/>
    <n v="54"/>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8"/>
    <n v="25"/>
    <n v="16"/>
    <n v="5"/>
    <n v="0"/>
    <n v="0"/>
    <n v="0"/>
    <n v="8"/>
    <n v="25"/>
    <n v="16"/>
    <n v="5"/>
    <n v="0"/>
    <n v="0"/>
    <n v="0"/>
    <n v="0"/>
    <n v="0"/>
    <n v="0"/>
    <n v="0"/>
    <n v="0"/>
    <n v="0"/>
    <n v="0"/>
    <n v="0"/>
    <n v="0"/>
    <n v="0"/>
    <n v="0"/>
    <n v="0"/>
    <n v="0"/>
    <s v="Phasing &amp; Investment Study"/>
    <n v="0"/>
    <n v="0"/>
    <n v="0"/>
    <n v="0"/>
    <n v="0"/>
    <n v="0"/>
    <n v="0"/>
    <n v="0"/>
    <n v="0"/>
    <n v="0"/>
    <n v="0"/>
    <n v="0"/>
    <n v="54"/>
    <n v="0"/>
    <n v="0"/>
    <n v="0"/>
    <n v="0"/>
    <n v="0"/>
    <n v="0"/>
    <n v="0"/>
    <n v="0"/>
    <n v="0"/>
    <n v="54"/>
    <n v="54"/>
    <n v="0"/>
    <n v="0"/>
    <n v="5"/>
    <s v="Y"/>
    <x v="0"/>
    <x v="1"/>
    <x v="0"/>
    <x v="0"/>
    <x v="0"/>
  </r>
  <r>
    <x v="2"/>
    <s v="2014/2810"/>
    <s v="Combined Main Market, Entrance site and Thessaly College site"/>
    <s v="Entrance Site - E4"/>
    <s v="New Covent Garden Market"/>
    <s v=""/>
    <s v="Nine Elms Lane"/>
    <s v="SW8"/>
    <s v=""/>
    <n v="529369"/>
    <n v="177317"/>
    <x v="17"/>
    <s v=""/>
    <s v=""/>
    <n v="0"/>
    <n v="59"/>
    <n v="59"/>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7"/>
    <n v="12"/>
    <n v="36"/>
    <n v="4"/>
    <n v="0"/>
    <n v="0"/>
    <n v="0"/>
    <n v="7"/>
    <n v="12"/>
    <n v="36"/>
    <n v="4"/>
    <n v="0"/>
    <n v="0"/>
    <n v="0"/>
    <n v="0"/>
    <n v="0"/>
    <n v="0"/>
    <n v="0"/>
    <n v="0"/>
    <n v="0"/>
    <n v="0"/>
    <n v="0"/>
    <n v="0"/>
    <n v="0"/>
    <n v="0"/>
    <n v="0"/>
    <n v="0"/>
    <n v="0"/>
    <s v="Phasing &amp; Investment Study"/>
    <n v="0"/>
    <n v="0"/>
    <n v="0"/>
    <n v="0"/>
    <n v="0"/>
    <n v="0"/>
    <n v="0"/>
    <n v="0"/>
    <n v="0"/>
    <n v="59"/>
    <n v="0"/>
    <n v="0"/>
    <n v="0"/>
    <n v="0"/>
    <n v="0"/>
    <n v="0"/>
    <n v="0"/>
    <n v="0"/>
    <n v="0"/>
    <n v="0"/>
    <n v="0"/>
    <n v="0"/>
    <n v="59"/>
    <n v="59"/>
    <n v="0"/>
    <n v="59"/>
    <n v="5"/>
    <s v="Y"/>
    <x v="0"/>
    <x v="1"/>
    <x v="0"/>
    <x v="0"/>
    <x v="0"/>
  </r>
  <r>
    <x v="2"/>
    <s v="2014/2810"/>
    <s v="Combined Main Market, Entrance site and Thessaly College site"/>
    <s v="Entrance Site - E6"/>
    <s v="New Covent Garden Market"/>
    <s v=""/>
    <s v="Nine Elms Lane"/>
    <s v="SW8"/>
    <s v=""/>
    <n v="529369"/>
    <n v="177317"/>
    <x v="17"/>
    <s v=""/>
    <s v=""/>
    <n v="0"/>
    <n v="95"/>
    <n v="95"/>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2"/>
    <n v="19"/>
    <n v="57"/>
    <n v="7"/>
    <n v="0"/>
    <n v="0"/>
    <n v="0"/>
    <n v="12"/>
    <n v="19"/>
    <n v="57"/>
    <n v="7"/>
    <n v="0"/>
    <n v="0"/>
    <n v="0"/>
    <n v="0"/>
    <n v="0"/>
    <n v="0"/>
    <n v="0"/>
    <n v="0"/>
    <n v="0"/>
    <n v="0"/>
    <n v="0"/>
    <n v="0"/>
    <n v="0"/>
    <n v="0"/>
    <n v="0"/>
    <n v="0"/>
    <n v="0"/>
    <s v="Phasing &amp; Investment Study"/>
    <n v="0"/>
    <n v="0"/>
    <n v="0"/>
    <n v="0"/>
    <n v="0"/>
    <n v="0"/>
    <n v="0"/>
    <n v="0"/>
    <n v="0"/>
    <n v="95"/>
    <n v="0"/>
    <n v="0"/>
    <n v="0"/>
    <n v="0"/>
    <n v="0"/>
    <n v="0"/>
    <n v="0"/>
    <n v="0"/>
    <n v="0"/>
    <n v="0"/>
    <n v="0"/>
    <n v="0"/>
    <n v="95"/>
    <n v="95"/>
    <n v="0"/>
    <n v="95"/>
    <n v="5"/>
    <s v="Y"/>
    <x v="0"/>
    <x v="1"/>
    <x v="0"/>
    <x v="0"/>
    <x v="0"/>
  </r>
  <r>
    <x v="2"/>
    <s v="2014/2810"/>
    <s v="Combined Main Market, Entrance site and Thessaly College site"/>
    <s v="Entrance Site - E8"/>
    <s v="New Covent Garden Market"/>
    <s v=""/>
    <s v="Nine Elms Lane"/>
    <s v="SW8"/>
    <s v=""/>
    <n v="529369"/>
    <n v="177317"/>
    <x v="17"/>
    <s v=""/>
    <s v=""/>
    <n v="0"/>
    <n v="87"/>
    <n v="8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17"/>
    <n v="30"/>
    <n v="40"/>
    <n v="0"/>
    <n v="0"/>
    <n v="0"/>
    <n v="0"/>
    <n v="17"/>
    <n v="30"/>
    <n v="40"/>
    <n v="0"/>
    <n v="0"/>
    <n v="0"/>
    <n v="0"/>
    <n v="0"/>
    <n v="0"/>
    <n v="0"/>
    <n v="0"/>
    <n v="0"/>
    <n v="0"/>
    <n v="0"/>
    <n v="0"/>
    <n v="0"/>
    <n v="0"/>
    <n v="0"/>
    <n v="0"/>
    <n v="0"/>
    <s v="Phasing &amp; Investment Study"/>
    <n v="0"/>
    <n v="0"/>
    <n v="0"/>
    <n v="0"/>
    <n v="0"/>
    <n v="0"/>
    <n v="0"/>
    <n v="0"/>
    <n v="0"/>
    <n v="0"/>
    <n v="0"/>
    <n v="87"/>
    <n v="0"/>
    <n v="0"/>
    <n v="0"/>
    <n v="0"/>
    <n v="0"/>
    <n v="0"/>
    <n v="0"/>
    <n v="0"/>
    <n v="0"/>
    <n v="0"/>
    <n v="87"/>
    <n v="87"/>
    <n v="0"/>
    <n v="87"/>
    <n v="5"/>
    <s v="Y"/>
    <x v="0"/>
    <x v="1"/>
    <x v="0"/>
    <x v="0"/>
    <x v="0"/>
  </r>
  <r>
    <x v="2"/>
    <s v="2014/2810"/>
    <s v="Combined Main Market, Entrance site and Thessaly College site"/>
    <s v="Northern Site - N01"/>
    <s v="New Covent Garden Market"/>
    <s v=""/>
    <s v="Nine Elms Lane"/>
    <s v="SW8"/>
    <s v=""/>
    <n v="529369"/>
    <n v="177317"/>
    <x v="17"/>
    <s v=""/>
    <s v=""/>
    <n v="0"/>
    <n v="198"/>
    <n v="198"/>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23"/>
    <n v="40"/>
    <n v="120"/>
    <n v="15"/>
    <n v="0"/>
    <n v="0"/>
    <n v="0"/>
    <n v="23"/>
    <n v="40"/>
    <n v="120"/>
    <n v="15"/>
    <n v="0"/>
    <n v="0"/>
    <n v="0"/>
    <n v="0"/>
    <n v="0"/>
    <n v="0"/>
    <n v="0"/>
    <n v="0"/>
    <n v="0"/>
    <n v="0"/>
    <n v="0"/>
    <n v="0"/>
    <n v="0"/>
    <n v="0"/>
    <n v="0"/>
    <n v="0"/>
    <n v="0"/>
    <s v="Phasing &amp; Investment Study"/>
    <n v="0"/>
    <n v="0"/>
    <n v="0"/>
    <n v="0"/>
    <n v="198"/>
    <n v="0"/>
    <n v="0"/>
    <n v="0"/>
    <n v="0"/>
    <n v="0"/>
    <n v="0"/>
    <n v="0"/>
    <n v="0"/>
    <n v="0"/>
    <n v="0"/>
    <n v="0"/>
    <n v="0"/>
    <n v="0"/>
    <n v="0"/>
    <n v="0"/>
    <n v="0"/>
    <n v="0"/>
    <n v="198"/>
    <n v="198"/>
    <n v="198"/>
    <n v="198"/>
    <n v="5"/>
    <s v="Y"/>
    <x v="0"/>
    <x v="1"/>
    <x v="0"/>
    <x v="0"/>
    <x v="0"/>
  </r>
  <r>
    <x v="2"/>
    <s v="2014/2810"/>
    <s v="Combined Main Market, Entrance site and Thessaly College site"/>
    <s v="Northern Site - N02A"/>
    <s v="New Covent Garden Market"/>
    <s v=""/>
    <s v="Nine Elms Lane"/>
    <s v="SW8"/>
    <s v=""/>
    <n v="529369"/>
    <n v="177317"/>
    <x v="17"/>
    <s v=""/>
    <s v=""/>
    <n v="0"/>
    <n v="81"/>
    <n v="8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0"/>
    <s v="HASO"/>
    <m/>
    <n v="0"/>
    <n v="0"/>
    <n v="0"/>
    <n v="37"/>
    <n v="36"/>
    <n v="8"/>
    <n v="0"/>
    <n v="0"/>
    <n v="0"/>
    <n v="0"/>
    <n v="37"/>
    <n v="36"/>
    <n v="8"/>
    <n v="0"/>
    <n v="0"/>
    <n v="0"/>
    <n v="0"/>
    <n v="0"/>
    <n v="0"/>
    <n v="0"/>
    <n v="0"/>
    <n v="0"/>
    <n v="0"/>
    <n v="0"/>
    <n v="0"/>
    <n v="0"/>
    <n v="0"/>
    <n v="0"/>
    <n v="0"/>
    <n v="0"/>
    <s v="Phasing &amp; Investment Study"/>
    <n v="0"/>
    <n v="0"/>
    <n v="0"/>
    <n v="0"/>
    <n v="81"/>
    <n v="0"/>
    <n v="0"/>
    <n v="0"/>
    <n v="0"/>
    <n v="0"/>
    <n v="0"/>
    <n v="0"/>
    <n v="0"/>
    <n v="0"/>
    <n v="0"/>
    <n v="0"/>
    <n v="0"/>
    <n v="0"/>
    <n v="0"/>
    <n v="0"/>
    <n v="0"/>
    <n v="0"/>
    <n v="81"/>
    <n v="81"/>
    <n v="81"/>
    <n v="81"/>
    <n v="5"/>
    <s v="Y"/>
    <x v="0"/>
    <x v="1"/>
    <x v="0"/>
    <x v="0"/>
    <x v="0"/>
  </r>
  <r>
    <x v="2"/>
    <s v="2014/2810"/>
    <s v="Combined Main Market, Entrance site and Thessaly College site"/>
    <s v="Northern Site - N02B"/>
    <s v="New Covent Garden Market"/>
    <s v=""/>
    <s v="Nine Elms Lane"/>
    <s v="SW8"/>
    <s v=""/>
    <n v="529369"/>
    <n v="177317"/>
    <x v="17"/>
    <s v=""/>
    <s v=""/>
    <n v="0"/>
    <n v="73"/>
    <n v="73"/>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9"/>
    <n v="15"/>
    <n v="43"/>
    <n v="6"/>
    <n v="0"/>
    <n v="0"/>
    <n v="0"/>
    <n v="9"/>
    <n v="15"/>
    <n v="43"/>
    <n v="6"/>
    <n v="0"/>
    <n v="0"/>
    <n v="0"/>
    <n v="0"/>
    <n v="0"/>
    <n v="0"/>
    <n v="0"/>
    <n v="0"/>
    <n v="0"/>
    <n v="0"/>
    <n v="0"/>
    <n v="0"/>
    <n v="0"/>
    <n v="0"/>
    <n v="0"/>
    <n v="0"/>
    <n v="0"/>
    <s v="Phasing &amp; Investment Study"/>
    <n v="0"/>
    <n v="0"/>
    <n v="0"/>
    <n v="0"/>
    <n v="73"/>
    <n v="0"/>
    <n v="0"/>
    <n v="0"/>
    <n v="0"/>
    <n v="0"/>
    <n v="0"/>
    <n v="0"/>
    <n v="0"/>
    <n v="0"/>
    <n v="0"/>
    <n v="0"/>
    <n v="0"/>
    <n v="0"/>
    <n v="0"/>
    <n v="0"/>
    <n v="0"/>
    <n v="0"/>
    <n v="73"/>
    <n v="73"/>
    <n v="73"/>
    <n v="73"/>
    <n v="5"/>
    <s v="Y"/>
    <x v="0"/>
    <x v="1"/>
    <x v="0"/>
    <x v="0"/>
    <x v="0"/>
  </r>
  <r>
    <x v="2"/>
    <s v="2014/2810"/>
    <s v="Combined Main Market, Entrance site and Thessaly College site"/>
    <s v="Northern Site - N03"/>
    <s v="New Covent Garden Market"/>
    <s v=""/>
    <s v="Nine Elms Lane"/>
    <s v="SW8"/>
    <s v=""/>
    <n v="529369"/>
    <n v="177317"/>
    <x v="17"/>
    <s v=""/>
    <s v=""/>
    <n v="0"/>
    <n v="84"/>
    <n v="84"/>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1"/>
    <n v="17"/>
    <n v="50"/>
    <n v="6"/>
    <n v="0"/>
    <n v="0"/>
    <n v="0"/>
    <n v="11"/>
    <n v="17"/>
    <n v="50"/>
    <n v="6"/>
    <n v="0"/>
    <n v="0"/>
    <n v="0"/>
    <n v="0"/>
    <n v="0"/>
    <n v="0"/>
    <n v="0"/>
    <n v="0"/>
    <n v="0"/>
    <n v="0"/>
    <n v="0"/>
    <n v="0"/>
    <n v="0"/>
    <n v="0"/>
    <n v="0"/>
    <n v="0"/>
    <n v="0"/>
    <s v="Phasing &amp; Investment Study"/>
    <n v="0"/>
    <n v="0"/>
    <n v="0"/>
    <n v="0"/>
    <n v="0"/>
    <n v="0"/>
    <n v="84"/>
    <n v="0"/>
    <n v="0"/>
    <n v="0"/>
    <n v="0"/>
    <n v="0"/>
    <n v="0"/>
    <n v="0"/>
    <n v="0"/>
    <n v="0"/>
    <n v="0"/>
    <n v="0"/>
    <n v="0"/>
    <n v="0"/>
    <n v="0"/>
    <n v="0"/>
    <n v="84"/>
    <n v="84"/>
    <n v="84"/>
    <n v="84"/>
    <n v="5"/>
    <s v="Y"/>
    <x v="0"/>
    <x v="1"/>
    <x v="0"/>
    <x v="0"/>
    <x v="0"/>
  </r>
  <r>
    <x v="2"/>
    <s v="2014/2810"/>
    <s v="Combined Main Market, Entrance site and Thessaly College site"/>
    <s v="Northern Site - N04"/>
    <s v="New Covent Garden Market"/>
    <s v=""/>
    <s v="Nine Elms Lane"/>
    <s v="SW8"/>
    <s v=""/>
    <n v="529369"/>
    <n v="177317"/>
    <x v="17"/>
    <s v=""/>
    <s v=""/>
    <n v="0"/>
    <n v="81"/>
    <n v="8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0"/>
    <n v="16"/>
    <n v="49"/>
    <n v="6"/>
    <n v="0"/>
    <n v="0"/>
    <n v="0"/>
    <n v="10"/>
    <n v="16"/>
    <n v="49"/>
    <n v="6"/>
    <n v="0"/>
    <n v="0"/>
    <n v="0"/>
    <n v="0"/>
    <n v="0"/>
    <n v="0"/>
    <n v="0"/>
    <n v="0"/>
    <n v="0"/>
    <n v="0"/>
    <n v="0"/>
    <n v="0"/>
    <n v="0"/>
    <n v="0"/>
    <n v="0"/>
    <n v="0"/>
    <n v="0"/>
    <s v="Phasing &amp; Investment Study"/>
    <n v="0"/>
    <n v="0"/>
    <n v="0"/>
    <n v="0"/>
    <n v="0"/>
    <n v="0"/>
    <n v="0"/>
    <n v="81"/>
    <n v="0"/>
    <n v="0"/>
    <n v="0"/>
    <n v="0"/>
    <n v="0"/>
    <n v="0"/>
    <n v="0"/>
    <n v="0"/>
    <n v="0"/>
    <n v="0"/>
    <n v="0"/>
    <n v="0"/>
    <n v="0"/>
    <n v="0"/>
    <n v="81"/>
    <n v="81"/>
    <n v="0"/>
    <n v="81"/>
    <n v="5"/>
    <s v="Y"/>
    <x v="0"/>
    <x v="1"/>
    <x v="0"/>
    <x v="0"/>
    <x v="0"/>
  </r>
  <r>
    <x v="2"/>
    <s v="2014/2810"/>
    <s v="Combined Main Market, Entrance site and Thessaly College site"/>
    <s v="Northern Site - N05"/>
    <s v="New Covent Garden Market"/>
    <s v=""/>
    <s v="Nine Elms Lane"/>
    <s v="SW8"/>
    <s v=""/>
    <n v="529369"/>
    <n v="177317"/>
    <x v="17"/>
    <s v=""/>
    <s v=""/>
    <n v="0"/>
    <n v="116"/>
    <n v="11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12"/>
    <n v="24"/>
    <n v="71"/>
    <n v="9"/>
    <n v="0"/>
    <n v="0"/>
    <n v="0"/>
    <n v="12"/>
    <n v="24"/>
    <n v="71"/>
    <n v="9"/>
    <n v="0"/>
    <n v="0"/>
    <n v="0"/>
    <n v="0"/>
    <n v="0"/>
    <n v="0"/>
    <n v="0"/>
    <n v="0"/>
    <n v="0"/>
    <n v="0"/>
    <n v="0"/>
    <n v="0"/>
    <n v="0"/>
    <n v="0"/>
    <n v="0"/>
    <n v="0"/>
    <n v="0"/>
    <s v="Phasing &amp; Investment Study"/>
    <n v="0"/>
    <n v="0"/>
    <n v="0"/>
    <n v="0"/>
    <n v="0"/>
    <n v="0"/>
    <n v="0"/>
    <n v="0"/>
    <n v="116"/>
    <n v="0"/>
    <n v="0"/>
    <n v="0"/>
    <n v="0"/>
    <n v="0"/>
    <n v="0"/>
    <n v="0"/>
    <n v="0"/>
    <n v="0"/>
    <n v="0"/>
    <n v="0"/>
    <n v="0"/>
    <n v="0"/>
    <n v="116"/>
    <n v="116"/>
    <n v="0"/>
    <n v="116"/>
    <n v="5"/>
    <s v="Y"/>
    <x v="0"/>
    <x v="1"/>
    <x v="0"/>
    <x v="0"/>
    <x v="0"/>
  </r>
  <r>
    <x v="2"/>
    <s v="2014/2810"/>
    <s v="Combined Main Market, Entrance site and Thessaly College site"/>
    <s v="Northern Site - N06"/>
    <s v="New Covent Garden Market"/>
    <s v=""/>
    <s v="Nine Elms Lane"/>
    <s v="SW8"/>
    <s v=""/>
    <n v="529369"/>
    <n v="177317"/>
    <x v="17"/>
    <s v=""/>
    <s v=""/>
    <n v="0"/>
    <n v="120"/>
    <n v="120"/>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24"/>
    <n v="42"/>
    <n v="54"/>
    <n v="0"/>
    <n v="0"/>
    <n v="0"/>
    <n v="0"/>
    <n v="24"/>
    <n v="42"/>
    <n v="54"/>
    <n v="0"/>
    <n v="0"/>
    <n v="0"/>
    <n v="0"/>
    <n v="0"/>
    <n v="0"/>
    <n v="0"/>
    <n v="0"/>
    <n v="0"/>
    <n v="0"/>
    <n v="0"/>
    <n v="0"/>
    <n v="0"/>
    <n v="0"/>
    <n v="0"/>
    <n v="0"/>
    <n v="0"/>
    <s v="Phasing &amp; Investment Study"/>
    <n v="0"/>
    <n v="0"/>
    <n v="0"/>
    <n v="0"/>
    <n v="0"/>
    <n v="0"/>
    <n v="0"/>
    <n v="0"/>
    <n v="0"/>
    <n v="120"/>
    <n v="0"/>
    <n v="0"/>
    <n v="0"/>
    <n v="0"/>
    <n v="0"/>
    <n v="0"/>
    <n v="0"/>
    <n v="0"/>
    <n v="0"/>
    <n v="0"/>
    <n v="0"/>
    <n v="0"/>
    <n v="120"/>
    <n v="120"/>
    <n v="0"/>
    <n v="120"/>
    <n v="5"/>
    <s v="Y"/>
    <x v="0"/>
    <x v="1"/>
    <x v="0"/>
    <x v="0"/>
    <x v="0"/>
  </r>
  <r>
    <x v="2"/>
    <s v="2014/2810"/>
    <s v="Combined Main Market, Entrance site and Thessaly College site"/>
    <s v="Northern Site - N07"/>
    <s v="New Covent Garden Market"/>
    <s v=""/>
    <s v="Nine Elms Lane"/>
    <s v="SW8"/>
    <s v=""/>
    <n v="529369"/>
    <n v="177317"/>
    <x v="17"/>
    <s v=""/>
    <s v=""/>
    <n v="0"/>
    <n v="166"/>
    <n v="16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33"/>
    <n v="58"/>
    <n v="75"/>
    <n v="0"/>
    <n v="0"/>
    <n v="0"/>
    <n v="0"/>
    <n v="33"/>
    <n v="58"/>
    <n v="75"/>
    <n v="0"/>
    <n v="0"/>
    <n v="0"/>
    <n v="0"/>
    <n v="0"/>
    <n v="0"/>
    <n v="0"/>
    <n v="0"/>
    <n v="0"/>
    <n v="0"/>
    <n v="0"/>
    <n v="0"/>
    <n v="0"/>
    <n v="0"/>
    <n v="0"/>
    <n v="0"/>
    <n v="0"/>
    <s v="Phasing &amp; Investment Study"/>
    <n v="0"/>
    <n v="0"/>
    <n v="0"/>
    <n v="0"/>
    <n v="0"/>
    <n v="0"/>
    <n v="0"/>
    <n v="0"/>
    <n v="0"/>
    <n v="0"/>
    <n v="166"/>
    <n v="0"/>
    <n v="0"/>
    <n v="0"/>
    <n v="0"/>
    <n v="0"/>
    <n v="0"/>
    <n v="0"/>
    <n v="0"/>
    <n v="0"/>
    <n v="0"/>
    <n v="0"/>
    <n v="166"/>
    <n v="166"/>
    <n v="0"/>
    <n v="166"/>
    <n v="5"/>
    <s v="Y"/>
    <x v="0"/>
    <x v="1"/>
    <x v="0"/>
    <x v="0"/>
    <x v="0"/>
  </r>
  <r>
    <x v="2"/>
    <s v="2014/2810"/>
    <s v="Combined Main Market, Entrance site and Thessaly College site"/>
    <s v="Northern Site - N08"/>
    <s v="New Covent Garden Market"/>
    <s v=""/>
    <s v="Nine Elms Lane"/>
    <s v="SW8"/>
    <s v=""/>
    <n v="529369"/>
    <n v="177317"/>
    <x v="17"/>
    <s v=""/>
    <s v=""/>
    <n v="0"/>
    <n v="346"/>
    <n v="34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86"/>
    <n v="123"/>
    <n v="137"/>
    <n v="0"/>
    <n v="0"/>
    <n v="0"/>
    <n v="0"/>
    <n v="86"/>
    <n v="123"/>
    <n v="137"/>
    <n v="0"/>
    <n v="0"/>
    <n v="0"/>
    <n v="0"/>
    <n v="0"/>
    <n v="0"/>
    <n v="0"/>
    <n v="0"/>
    <n v="0"/>
    <n v="0"/>
    <n v="0"/>
    <n v="0"/>
    <n v="0"/>
    <n v="0"/>
    <n v="0"/>
    <n v="0"/>
    <n v="0"/>
    <s v="Phasing &amp; Investment Study"/>
    <n v="0"/>
    <n v="0"/>
    <n v="0"/>
    <n v="0"/>
    <n v="0"/>
    <n v="0"/>
    <n v="0"/>
    <n v="0"/>
    <n v="0"/>
    <n v="0"/>
    <n v="0"/>
    <n v="346"/>
    <n v="0"/>
    <n v="0"/>
    <n v="0"/>
    <n v="0"/>
    <n v="0"/>
    <n v="0"/>
    <n v="0"/>
    <n v="0"/>
    <n v="0"/>
    <n v="0"/>
    <n v="346"/>
    <n v="346"/>
    <n v="0"/>
    <n v="346"/>
    <n v="5"/>
    <s v="Y"/>
    <x v="0"/>
    <x v="1"/>
    <x v="0"/>
    <x v="0"/>
    <x v="0"/>
  </r>
  <r>
    <x v="2"/>
    <s v="2014/2810"/>
    <s v="Combined Main Market, Entrance site and Thessaly College site"/>
    <s v="Northern Site - N09"/>
    <s v="New Covent Garden Market"/>
    <s v=""/>
    <s v="Nine Elms Lane"/>
    <s v="SW8"/>
    <s v=""/>
    <n v="529369"/>
    <n v="177317"/>
    <x v="17"/>
    <s v=""/>
    <s v=""/>
    <n v="0"/>
    <n v="251"/>
    <n v="25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50"/>
    <n v="88"/>
    <n v="113"/>
    <n v="0"/>
    <n v="0"/>
    <n v="0"/>
    <n v="0"/>
    <n v="50"/>
    <n v="88"/>
    <n v="113"/>
    <n v="0"/>
    <n v="0"/>
    <n v="0"/>
    <n v="0"/>
    <n v="0"/>
    <n v="0"/>
    <n v="0"/>
    <n v="0"/>
    <n v="0"/>
    <n v="0"/>
    <n v="0"/>
    <n v="0"/>
    <n v="0"/>
    <n v="0"/>
    <n v="0"/>
    <n v="0"/>
    <n v="0"/>
    <s v="Phasing &amp; Investment Study"/>
    <n v="0"/>
    <n v="0"/>
    <n v="0"/>
    <n v="0"/>
    <n v="0"/>
    <n v="0"/>
    <n v="0"/>
    <n v="0"/>
    <n v="0"/>
    <n v="251"/>
    <n v="0"/>
    <n v="0"/>
    <n v="0"/>
    <n v="0"/>
    <n v="0"/>
    <n v="0"/>
    <n v="0"/>
    <n v="0"/>
    <n v="0"/>
    <n v="0"/>
    <n v="0"/>
    <n v="0"/>
    <n v="251"/>
    <n v="251"/>
    <n v="0"/>
    <n v="251"/>
    <n v="5"/>
    <s v="Y"/>
    <x v="0"/>
    <x v="1"/>
    <x v="0"/>
    <x v="0"/>
    <x v="0"/>
  </r>
  <r>
    <x v="2"/>
    <s v="2014/2810"/>
    <s v="Combined Main Market, Entrance site and Thessaly College site"/>
    <s v="Northern Site - N10"/>
    <s v="New Covent Garden Market"/>
    <s v=""/>
    <s v="Nine Elms Lane"/>
    <s v="SW8"/>
    <s v=""/>
    <n v="529369"/>
    <n v="177317"/>
    <x v="17"/>
    <s v=""/>
    <s v=""/>
    <n v="0"/>
    <n v="338"/>
    <n v="338"/>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1"/>
    <s v="P"/>
    <m/>
    <n v="0"/>
    <n v="0"/>
    <n v="0"/>
    <n v="67"/>
    <n v="119"/>
    <n v="152"/>
    <n v="0"/>
    <n v="0"/>
    <n v="0"/>
    <n v="0"/>
    <n v="67"/>
    <n v="119"/>
    <n v="152"/>
    <n v="0"/>
    <n v="0"/>
    <n v="0"/>
    <n v="0"/>
    <n v="0"/>
    <n v="0"/>
    <n v="0"/>
    <n v="0"/>
    <n v="0"/>
    <n v="0"/>
    <n v="0"/>
    <n v="0"/>
    <n v="0"/>
    <n v="0"/>
    <n v="0"/>
    <n v="0"/>
    <n v="0"/>
    <s v="Phasing &amp; Investment Study"/>
    <n v="0"/>
    <n v="0"/>
    <n v="0"/>
    <n v="0"/>
    <n v="0"/>
    <n v="0"/>
    <n v="0"/>
    <n v="0"/>
    <n v="338"/>
    <n v="0"/>
    <n v="0"/>
    <n v="0"/>
    <n v="0"/>
    <n v="0"/>
    <n v="0"/>
    <n v="0"/>
    <n v="0"/>
    <n v="0"/>
    <n v="0"/>
    <n v="0"/>
    <n v="0"/>
    <n v="0"/>
    <n v="338"/>
    <n v="338"/>
    <n v="0"/>
    <n v="338"/>
    <n v="5"/>
    <s v="Y"/>
    <x v="0"/>
    <x v="1"/>
    <x v="0"/>
    <x v="0"/>
    <x v="0"/>
  </r>
  <r>
    <x v="2"/>
    <s v="2014/2810"/>
    <s v="Combined Main Market, Entrance site and Thessaly College site"/>
    <s v="Northern Site - N12"/>
    <s v="New Covent Garden Market"/>
    <s v=""/>
    <s v="Nine Elms Lane"/>
    <s v="SW8"/>
    <s v=""/>
    <n v="529369"/>
    <n v="177317"/>
    <x v="17"/>
    <s v=""/>
    <s v=""/>
    <n v="0"/>
    <n v="13"/>
    <n v="13"/>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0"/>
    <s v="HASO"/>
    <m/>
    <n v="0"/>
    <n v="0"/>
    <n v="0"/>
    <n v="6"/>
    <n v="6"/>
    <n v="1"/>
    <n v="0"/>
    <n v="0"/>
    <n v="0"/>
    <n v="0"/>
    <n v="6"/>
    <n v="6"/>
    <n v="1"/>
    <n v="0"/>
    <n v="0"/>
    <n v="0"/>
    <n v="0"/>
    <n v="0"/>
    <n v="0"/>
    <n v="0"/>
    <n v="0"/>
    <n v="0"/>
    <n v="0"/>
    <n v="0"/>
    <n v="0"/>
    <n v="0"/>
    <n v="0"/>
    <n v="0"/>
    <n v="0"/>
    <n v="0"/>
    <s v="Phasing &amp; Investment Study"/>
    <n v="0"/>
    <n v="0"/>
    <n v="0"/>
    <n v="0"/>
    <n v="0"/>
    <n v="0"/>
    <n v="0"/>
    <n v="0"/>
    <n v="0"/>
    <n v="0"/>
    <n v="0"/>
    <n v="0"/>
    <n v="13"/>
    <n v="0"/>
    <n v="0"/>
    <n v="0"/>
    <n v="0"/>
    <n v="0"/>
    <n v="0"/>
    <n v="0"/>
    <n v="0"/>
    <n v="0"/>
    <n v="13"/>
    <n v="13"/>
    <n v="0"/>
    <n v="0"/>
    <n v="5"/>
    <s v="Y"/>
    <x v="0"/>
    <x v="1"/>
    <x v="0"/>
    <x v="0"/>
    <x v="0"/>
  </r>
  <r>
    <x v="2"/>
    <s v="2014/2810"/>
    <s v="Combined Main Market, Entrance site and Thessaly College site"/>
    <s v="Thessaly Road Site - T2"/>
    <s v="New Covent Garden Market"/>
    <s v=""/>
    <s v="Nine Elms Lane"/>
    <s v="SW8"/>
    <s v=""/>
    <n v="529369"/>
    <n v="177317"/>
    <x v="17"/>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2"/>
    <n v="7"/>
    <n v="8"/>
    <n v="0"/>
    <n v="0"/>
    <n v="0"/>
    <n v="0"/>
    <n v="2"/>
    <n v="7"/>
    <n v="8"/>
    <n v="0"/>
    <n v="0"/>
    <n v="0"/>
    <n v="0"/>
    <n v="0"/>
    <n v="0"/>
    <n v="0"/>
    <n v="0"/>
    <n v="0"/>
    <n v="0"/>
    <n v="0"/>
    <n v="0"/>
    <n v="0"/>
    <n v="0"/>
    <n v="0"/>
    <n v="0"/>
    <n v="0"/>
    <s v="Phasing &amp; Investment Study"/>
    <n v="0"/>
    <n v="0"/>
    <n v="0"/>
    <n v="0"/>
    <n v="0"/>
    <n v="0"/>
    <n v="0"/>
    <n v="0"/>
    <n v="0"/>
    <n v="17"/>
    <n v="0"/>
    <n v="0"/>
    <n v="0"/>
    <n v="0"/>
    <n v="0"/>
    <n v="0"/>
    <n v="0"/>
    <n v="0"/>
    <n v="0"/>
    <n v="0"/>
    <n v="0"/>
    <n v="0"/>
    <n v="17"/>
    <n v="17"/>
    <n v="0"/>
    <n v="17"/>
    <n v="5"/>
    <s v="Y"/>
    <x v="0"/>
    <x v="1"/>
    <x v="0"/>
    <x v="0"/>
    <x v="0"/>
  </r>
  <r>
    <x v="2"/>
    <s v="2014/2810"/>
    <s v="Combined Main Market, Entrance site and Thessaly College site"/>
    <s v="Thessaly Road Site - T3A"/>
    <s v="New Covent Garden Market"/>
    <s v=""/>
    <s v="Nine Elms Lane"/>
    <s v="SW8"/>
    <s v=""/>
    <n v="529369"/>
    <n v="177317"/>
    <x v="17"/>
    <s v=""/>
    <s v=""/>
    <n v="0"/>
    <n v="11"/>
    <n v="1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0"/>
    <s v="HASO"/>
    <m/>
    <n v="0"/>
    <n v="0"/>
    <n v="0"/>
    <n v="2"/>
    <n v="5"/>
    <n v="4"/>
    <n v="0"/>
    <n v="0"/>
    <n v="0"/>
    <n v="0"/>
    <n v="2"/>
    <n v="5"/>
    <n v="4"/>
    <n v="0"/>
    <n v="0"/>
    <n v="0"/>
    <n v="0"/>
    <n v="0"/>
    <n v="0"/>
    <n v="0"/>
    <n v="0"/>
    <n v="0"/>
    <n v="0"/>
    <n v="0"/>
    <n v="0"/>
    <n v="0"/>
    <n v="0"/>
    <n v="0"/>
    <n v="0"/>
    <n v="0"/>
    <s v="Phasing &amp; Investment Study"/>
    <n v="0"/>
    <n v="0"/>
    <n v="0"/>
    <n v="0"/>
    <n v="0"/>
    <n v="0"/>
    <n v="0"/>
    <n v="0"/>
    <n v="0"/>
    <n v="11"/>
    <n v="0"/>
    <n v="0"/>
    <n v="0"/>
    <n v="0"/>
    <n v="0"/>
    <n v="0"/>
    <n v="0"/>
    <n v="0"/>
    <n v="0"/>
    <n v="0"/>
    <n v="0"/>
    <n v="0"/>
    <n v="11"/>
    <n v="11"/>
    <n v="0"/>
    <n v="11"/>
    <n v="5"/>
    <s v="Y"/>
    <x v="0"/>
    <x v="1"/>
    <x v="0"/>
    <x v="0"/>
    <x v="0"/>
  </r>
  <r>
    <x v="2"/>
    <s v="2014/2810"/>
    <s v="Combined Main Market, Entrance site and Thessaly College site"/>
    <s v="Thessaly Road Site - T3B"/>
    <s v="New Covent Garden Market"/>
    <s v=""/>
    <s v="Nine Elms Lane"/>
    <s v="SW8"/>
    <s v=""/>
    <n v="529369"/>
    <n v="177317"/>
    <x v="17"/>
    <s v=""/>
    <s v=""/>
    <n v="0"/>
    <n v="6"/>
    <n v="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2"/>
    <s v="HASR"/>
    <m/>
    <n v="0"/>
    <n v="0"/>
    <n v="0"/>
    <n v="0"/>
    <n v="2"/>
    <n v="4"/>
    <n v="0"/>
    <n v="0"/>
    <n v="0"/>
    <n v="0"/>
    <n v="0"/>
    <n v="2"/>
    <n v="4"/>
    <n v="0"/>
    <n v="0"/>
    <n v="0"/>
    <n v="0"/>
    <n v="0"/>
    <n v="0"/>
    <n v="0"/>
    <n v="0"/>
    <n v="0"/>
    <n v="0"/>
    <n v="0"/>
    <n v="0"/>
    <n v="0"/>
    <n v="0"/>
    <n v="0"/>
    <n v="0"/>
    <n v="0"/>
    <s v="Phasing &amp; Investment Study"/>
    <n v="0"/>
    <n v="0"/>
    <n v="0"/>
    <n v="0"/>
    <n v="0"/>
    <n v="0"/>
    <n v="0"/>
    <n v="0"/>
    <n v="0"/>
    <n v="6"/>
    <n v="0"/>
    <n v="0"/>
    <n v="0"/>
    <n v="0"/>
    <n v="0"/>
    <n v="0"/>
    <n v="0"/>
    <n v="0"/>
    <n v="0"/>
    <n v="0"/>
    <n v="0"/>
    <n v="0"/>
    <n v="6"/>
    <n v="6"/>
    <n v="0"/>
    <n v="6"/>
    <n v="5"/>
    <s v="Y"/>
    <x v="0"/>
    <x v="1"/>
    <x v="0"/>
    <x v="0"/>
    <x v="0"/>
  </r>
  <r>
    <x v="2"/>
    <s v="2014/2810"/>
    <s v="Combined Main Market, Entrance site and Thessaly College site"/>
    <s v="Thessaly Road Site - T4"/>
    <s v="New Covent Garden Market"/>
    <s v=""/>
    <s v="Nine Elms Lane"/>
    <s v="SW8"/>
    <s v=""/>
    <n v="529369"/>
    <n v="177317"/>
    <x v="17"/>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x v="1"/>
    <s v="Nil"/>
    <s v=""/>
    <s v="BF"/>
    <x v="0"/>
    <s v="NB"/>
    <x v="0"/>
    <m/>
    <s v=""/>
    <x v="0"/>
    <m/>
    <x v="0"/>
    <s v="HASO"/>
    <m/>
    <n v="0"/>
    <n v="0"/>
    <n v="0"/>
    <n v="2"/>
    <n v="7"/>
    <n v="8"/>
    <n v="0"/>
    <n v="0"/>
    <n v="0"/>
    <n v="0"/>
    <n v="2"/>
    <n v="7"/>
    <n v="8"/>
    <n v="0"/>
    <n v="0"/>
    <n v="0"/>
    <n v="0"/>
    <n v="0"/>
    <n v="0"/>
    <n v="0"/>
    <n v="0"/>
    <n v="0"/>
    <n v="0"/>
    <n v="0"/>
    <n v="0"/>
    <n v="0"/>
    <n v="0"/>
    <n v="0"/>
    <n v="0"/>
    <n v="0"/>
    <s v="Phasing &amp; Investment Study"/>
    <n v="0"/>
    <n v="0"/>
    <n v="0"/>
    <n v="0"/>
    <n v="0"/>
    <n v="0"/>
    <n v="0"/>
    <n v="0"/>
    <n v="0"/>
    <n v="17"/>
    <n v="0"/>
    <n v="0"/>
    <n v="0"/>
    <n v="0"/>
    <n v="0"/>
    <n v="0"/>
    <n v="0"/>
    <n v="0"/>
    <n v="0"/>
    <n v="0"/>
    <n v="0"/>
    <n v="0"/>
    <n v="17"/>
    <n v="17"/>
    <n v="0"/>
    <n v="17"/>
    <n v="5"/>
    <s v="Y"/>
    <x v="0"/>
    <x v="1"/>
    <x v="0"/>
    <x v="0"/>
    <x v="0"/>
  </r>
  <r>
    <x v="2"/>
    <s v="2014/2897"/>
    <s v=""/>
    <s v=""/>
    <s v=""/>
    <s v="86"/>
    <s v="Hazlewell Road"/>
    <s v="SW15"/>
    <s v="6UR"/>
    <n v="522974"/>
    <n v="174851"/>
    <x v="11"/>
    <s v=""/>
    <s v=""/>
    <n v="3"/>
    <n v="1"/>
    <n v="-2"/>
    <s v="Use of property as a single dwelling house."/>
    <s v="PF"/>
    <s v="10/07/2014"/>
    <d v="2014-09-04T00:00:00"/>
    <x v="1"/>
    <s v="Nil"/>
    <s v=""/>
    <s v="BF"/>
    <x v="1"/>
    <s v="n/a"/>
    <x v="5"/>
    <n v="3.2000000000000001E-2"/>
    <s v=""/>
    <x v="0"/>
    <m/>
    <x v="1"/>
    <s v="P"/>
    <n v="0"/>
    <n v="0"/>
    <n v="0"/>
    <n v="0"/>
    <n v="-1"/>
    <n v="-2"/>
    <n v="0"/>
    <n v="0"/>
    <n v="1"/>
    <n v="0"/>
    <n v="0"/>
    <n v="-1"/>
    <n v="-2"/>
    <n v="0"/>
    <n v="0"/>
    <n v="0"/>
    <n v="0"/>
    <n v="0"/>
    <n v="0"/>
    <n v="0"/>
    <n v="0"/>
    <n v="0"/>
    <n v="1"/>
    <n v="0"/>
    <n v="0"/>
    <n v="0"/>
    <n v="0"/>
    <n v="0"/>
    <n v="0"/>
    <n v="0"/>
    <n v="0"/>
    <s v="Assumption"/>
    <n v="0"/>
    <n v="0"/>
    <n v="-0.5"/>
    <n v="-0.5"/>
    <n v="-0.5"/>
    <n v="-0.5"/>
    <n v="0"/>
    <n v="0"/>
    <n v="0"/>
    <n v="0"/>
    <n v="0"/>
    <n v="0"/>
    <n v="0"/>
    <n v="0"/>
    <n v="0"/>
    <n v="0"/>
    <n v="0"/>
    <n v="0"/>
    <n v="0"/>
    <n v="0"/>
    <n v="0"/>
    <n v="0"/>
    <n v="-2"/>
    <n v="-2"/>
    <n v="-2"/>
    <n v="-2"/>
    <n v="9"/>
    <m/>
    <x v="0"/>
    <x v="0"/>
    <x v="0"/>
    <x v="0"/>
    <x v="0"/>
  </r>
  <r>
    <x v="2"/>
    <s v="2014/2898"/>
    <s v=""/>
    <s v=""/>
    <s v="Garage adjoining 67"/>
    <s v="67A"/>
    <s v="Blakenham Road"/>
    <s v="SW17"/>
    <s v="8NZ"/>
    <n v="527795"/>
    <n v="171699"/>
    <x v="1"/>
    <s v=""/>
    <s v=""/>
    <n v="0"/>
    <n v="1"/>
    <n v="1"/>
    <s v="Change of use from store (Class B8) to a one-bedroom dwelling (Class C3)."/>
    <s v="PF"/>
    <s v="03/07/2014"/>
    <d v="2014-09-11T00:00:00"/>
    <x v="1"/>
    <s v="Nil"/>
    <s v=""/>
    <s v="BF"/>
    <x v="2"/>
    <s v="n/a"/>
    <x v="9"/>
    <n v="4.0000000000000001E-3"/>
    <s v=""/>
    <x v="0"/>
    <m/>
    <x v="1"/>
    <s v="P"/>
    <m/>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9"/>
    <s v="Y"/>
    <x v="0"/>
    <x v="0"/>
    <x v="0"/>
    <x v="0"/>
    <x v="0"/>
  </r>
  <r>
    <x v="2"/>
    <s v="2014/2979"/>
    <s v=""/>
    <s v=""/>
    <s v="Big Yellow Storage"/>
    <s v="100"/>
    <s v="Garratt Lane"/>
    <s v="SW18"/>
    <s v="4DJ"/>
    <n v="525765"/>
    <n v="174114"/>
    <x v="12"/>
    <s v=""/>
    <s v=""/>
    <n v="0"/>
    <n v="21"/>
    <n v="21"/>
    <s v="Prior approval for change of use of office (B1a) to residential use to create 21 flats (C3)."/>
    <s v="PAG"/>
    <s v="15/05/2014"/>
    <d v="2014-07-10T00:00:00"/>
    <x v="1"/>
    <s v="Nil"/>
    <s v=""/>
    <s v="BF"/>
    <x v="2"/>
    <s v="n/a"/>
    <x v="6"/>
    <n v="0.20799999999999999"/>
    <s v=""/>
    <x v="0"/>
    <m/>
    <x v="1"/>
    <s v="P"/>
    <m/>
    <n v="0"/>
    <n v="0"/>
    <n v="3"/>
    <n v="10"/>
    <n v="8"/>
    <n v="0"/>
    <n v="0"/>
    <n v="0"/>
    <n v="0"/>
    <n v="3"/>
    <n v="10"/>
    <n v="8"/>
    <n v="0"/>
    <n v="0"/>
    <n v="0"/>
    <n v="0"/>
    <n v="0"/>
    <n v="0"/>
    <n v="0"/>
    <n v="0"/>
    <n v="0"/>
    <n v="0"/>
    <n v="0"/>
    <n v="0"/>
    <n v="0"/>
    <n v="0"/>
    <n v="0"/>
    <n v="0"/>
    <n v="0"/>
    <n v="0"/>
    <s v="Assumption"/>
    <n v="0"/>
    <n v="0"/>
    <n v="5.25"/>
    <n v="5.25"/>
    <n v="5.25"/>
    <n v="5.25"/>
    <n v="0"/>
    <n v="0"/>
    <n v="0"/>
    <n v="0"/>
    <n v="0"/>
    <n v="0"/>
    <n v="0"/>
    <n v="0"/>
    <n v="0"/>
    <n v="0"/>
    <n v="0"/>
    <n v="0"/>
    <n v="0"/>
    <n v="0"/>
    <n v="0"/>
    <n v="0"/>
    <n v="21"/>
    <n v="21"/>
    <n v="21"/>
    <n v="21"/>
    <n v="9"/>
    <m/>
    <x v="0"/>
    <x v="0"/>
    <x v="0"/>
    <x v="0"/>
    <x v="1"/>
  </r>
  <r>
    <x v="2"/>
    <s v="2014/3016"/>
    <s v=""/>
    <s v=""/>
    <s v="Land rear of 88"/>
    <s v=""/>
    <s v="Thurleigh Road"/>
    <s v="SW12"/>
    <s v="8TT"/>
    <n v="528260"/>
    <n v="174215"/>
    <x v="9"/>
    <s v=""/>
    <s v=""/>
    <n v="0"/>
    <n v="8"/>
    <n v="8"/>
    <s v="Construction of 8no. mews houses (two terraces of 4 houses) in two- and three-storey buildings, including associated car parking, bin stores and landscaping."/>
    <s v="PF"/>
    <s v="29/05/2014"/>
    <d v="2014-09-24T00:00:00"/>
    <x v="1"/>
    <s v="Nil"/>
    <s v=""/>
    <s v="BF"/>
    <x v="0"/>
    <s v="n/a"/>
    <x v="1"/>
    <n v="0.218"/>
    <s v=""/>
    <x v="0"/>
    <m/>
    <x v="1"/>
    <s v="P"/>
    <m/>
    <n v="1"/>
    <n v="8"/>
    <n v="0"/>
    <n v="0"/>
    <n v="0"/>
    <n v="0"/>
    <n v="8"/>
    <n v="0"/>
    <n v="0"/>
    <n v="0"/>
    <n v="0"/>
    <n v="0"/>
    <n v="0"/>
    <n v="0"/>
    <n v="0"/>
    <n v="0"/>
    <n v="0"/>
    <n v="0"/>
    <n v="0"/>
    <n v="0"/>
    <n v="8"/>
    <n v="0"/>
    <n v="0"/>
    <n v="0"/>
    <n v="0"/>
    <n v="0"/>
    <n v="0"/>
    <n v="0"/>
    <n v="0"/>
    <n v="0"/>
    <s v="Assumption"/>
    <n v="0"/>
    <n v="0"/>
    <n v="0"/>
    <n v="0"/>
    <n v="2.6666666666666665"/>
    <n v="2.6666666666666701"/>
    <n v="2.6666666666666665"/>
    <n v="0"/>
    <n v="0"/>
    <n v="0"/>
    <n v="0"/>
    <n v="0"/>
    <n v="0"/>
    <n v="0"/>
    <n v="0"/>
    <n v="0"/>
    <n v="0"/>
    <n v="0"/>
    <n v="0"/>
    <n v="0"/>
    <n v="0"/>
    <n v="0"/>
    <n v="8.0000000000000036"/>
    <n v="8.0000000000000036"/>
    <n v="8.0000000000000036"/>
    <n v="8.0000000000000036"/>
    <n v="5"/>
    <m/>
    <x v="0"/>
    <x v="0"/>
    <x v="0"/>
    <x v="0"/>
    <x v="0"/>
  </r>
  <r>
    <x v="2"/>
    <s v="2014/3089"/>
    <s v=""/>
    <s v=""/>
    <s v=""/>
    <s v="85"/>
    <s v="Mitcham Lane"/>
    <s v="SW16"/>
    <s v="6LY"/>
    <n v="529375"/>
    <n v="171157"/>
    <x v="4"/>
    <s v=""/>
    <s v=""/>
    <n v="1"/>
    <n v="2"/>
    <n v="1"/>
    <s v="Erection of rear mansard roof extension and conversion of property to create 2 x 1 bed self-contained flats."/>
    <s v="PF"/>
    <s v="02/06/2014"/>
    <d v="2014-07-28T00:00:00"/>
    <x v="1"/>
    <s v="Nil"/>
    <s v=""/>
    <s v="BF"/>
    <x v="3"/>
    <s v="n/a"/>
    <x v="3"/>
    <n v="0.01"/>
    <s v=""/>
    <x v="0"/>
    <m/>
    <x v="1"/>
    <s v="P"/>
    <n v="0"/>
    <n v="0"/>
    <n v="0"/>
    <n v="0"/>
    <n v="2"/>
    <n v="0"/>
    <n v="0"/>
    <n v="-1"/>
    <n v="0"/>
    <n v="0"/>
    <n v="0"/>
    <n v="2"/>
    <n v="0"/>
    <n v="0"/>
    <n v="-1"/>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3107"/>
    <s v=""/>
    <s v=""/>
    <s v=""/>
    <s v="60"/>
    <s v="Albert Drive"/>
    <s v="SW19"/>
    <s v="6LD"/>
    <n v="524193"/>
    <n v="172907"/>
    <x v="15"/>
    <s v=""/>
    <s v=""/>
    <n v="2"/>
    <n v="1"/>
    <n v="-1"/>
    <s v="Change of use from two flats to a single dwelling house."/>
    <s v="PF"/>
    <s v="28/05/2014"/>
    <d v="2014-07-23T00:00:00"/>
    <x v="1"/>
    <s v="Nil"/>
    <s v=""/>
    <s v="BF"/>
    <x v="1"/>
    <s v="n/a"/>
    <x v="5"/>
    <n v="7.3999999999999996E-2"/>
    <s v=""/>
    <x v="0"/>
    <m/>
    <x v="1"/>
    <s v="P"/>
    <n v="0"/>
    <n v="0"/>
    <n v="0"/>
    <n v="0"/>
    <n v="0"/>
    <n v="-1"/>
    <n v="-1"/>
    <n v="1"/>
    <n v="0"/>
    <n v="0"/>
    <n v="0"/>
    <n v="0"/>
    <n v="-1"/>
    <n v="-1"/>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4/3237"/>
    <s v=""/>
    <s v=""/>
    <s v=""/>
    <s v="176"/>
    <s v="Upper Tooting Road"/>
    <s v="SW17"/>
    <s v="7ER"/>
    <n v="527697"/>
    <n v="171921"/>
    <x v="10"/>
    <s v=""/>
    <s v=""/>
    <n v="0"/>
    <n v="1"/>
    <n v="1"/>
    <s v="Erection of second floor extension (with front and rear mansards) to create additional storey of accommodation.  Erection of rear extension at ground floor.  Creation of an additional 1 bedroom residential unit at second floor level."/>
    <s v="PF"/>
    <s v="06/06/2014"/>
    <d v="2015-01-16T00:00:00"/>
    <x v="1"/>
    <s v="Nil"/>
    <s v=""/>
    <s v="BF"/>
    <x v="3"/>
    <s v="n/a"/>
    <x v="1"/>
    <n v="5.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s v="Y"/>
    <x v="1"/>
    <x v="0"/>
    <x v="0"/>
    <x v="0"/>
    <x v="0"/>
  </r>
  <r>
    <x v="2"/>
    <s v="2014/3439"/>
    <s v=""/>
    <s v=""/>
    <s v=""/>
    <s v="135"/>
    <s v="Wandsworth High Street"/>
    <s v="SW18"/>
    <s v="4JB"/>
    <n v="525465"/>
    <n v="174675"/>
    <x v="3"/>
    <s v=""/>
    <s v=""/>
    <n v="2"/>
    <n v="3"/>
    <n v="1"/>
    <s v="Erection of three-storey rear elevation and additional level of accommodation at roof level; alterations to shopfront, fenestration and external materials including the installation of new windows in the side elevation in connection with the enlargement o"/>
    <s v="PF"/>
    <s v="17/06/2014"/>
    <d v="2014-08-12T00:00:00"/>
    <x v="1"/>
    <s v="Nil"/>
    <s v=""/>
    <s v="BF"/>
    <x v="3"/>
    <s v="n/a"/>
    <x v="1"/>
    <n v="8.9999999999999993E-3"/>
    <s v=""/>
    <x v="0"/>
    <m/>
    <x v="1"/>
    <s v="P"/>
    <n v="0"/>
    <n v="0"/>
    <n v="0"/>
    <n v="0"/>
    <n v="0"/>
    <n v="-1"/>
    <n v="2"/>
    <n v="0"/>
    <n v="0"/>
    <n v="0"/>
    <n v="0"/>
    <n v="0"/>
    <n v="-1"/>
    <n v="2"/>
    <n v="0"/>
    <n v="0"/>
    <n v="0"/>
    <n v="0"/>
    <n v="0"/>
    <n v="0"/>
    <n v="0"/>
    <n v="0"/>
    <n v="0"/>
    <n v="0"/>
    <n v="0"/>
    <n v="0"/>
    <n v="0"/>
    <n v="0"/>
    <n v="0"/>
    <n v="0"/>
    <n v="0"/>
    <s v="Assumption"/>
    <n v="0"/>
    <n v="0"/>
    <n v="0.25"/>
    <n v="0.25"/>
    <n v="0.25"/>
    <n v="0.25"/>
    <n v="0"/>
    <n v="0"/>
    <n v="0"/>
    <n v="0"/>
    <n v="0"/>
    <n v="0"/>
    <n v="0"/>
    <n v="0"/>
    <n v="0"/>
    <n v="0"/>
    <n v="0"/>
    <n v="0"/>
    <n v="0"/>
    <n v="0"/>
    <n v="0"/>
    <n v="0"/>
    <n v="1"/>
    <n v="1"/>
    <n v="1"/>
    <n v="1"/>
    <n v="4"/>
    <m/>
    <x v="5"/>
    <x v="0"/>
    <x v="1"/>
    <x v="0"/>
    <x v="0"/>
  </r>
  <r>
    <x v="2"/>
    <s v="2014/3459"/>
    <s v=""/>
    <s v=""/>
    <s v=""/>
    <s v="148-150"/>
    <s v="Penwith Road"/>
    <s v="SW18"/>
    <s v="4QB"/>
    <n v="525905"/>
    <n v="173024"/>
    <x v="12"/>
    <s v=""/>
    <s v=""/>
    <n v="0"/>
    <n v="5"/>
    <n v="5"/>
    <s v="Prior approval for conversion of office (class B1) into 1 x one-bedroom units and 4 x two-bedroom residential units (class C3) on part of first and part of second floor levels."/>
    <s v="PAG"/>
    <s v="12/06/2014"/>
    <d v="2014-07-23T00:00:00"/>
    <x v="1"/>
    <s v="Nil"/>
    <s v=""/>
    <s v="BF"/>
    <x v="2"/>
    <s v="n/a"/>
    <x v="6"/>
    <n v="5.7000000000000002E-2"/>
    <s v=""/>
    <x v="0"/>
    <m/>
    <x v="1"/>
    <s v="P"/>
    <n v="0"/>
    <n v="0"/>
    <n v="0"/>
    <n v="0"/>
    <n v="1"/>
    <n v="4"/>
    <n v="0"/>
    <n v="0"/>
    <n v="0"/>
    <n v="0"/>
    <n v="0"/>
    <n v="1"/>
    <n v="4"/>
    <n v="0"/>
    <n v="0"/>
    <n v="0"/>
    <n v="0"/>
    <n v="0"/>
    <n v="0"/>
    <n v="0"/>
    <n v="0"/>
    <n v="0"/>
    <n v="0"/>
    <n v="0"/>
    <n v="0"/>
    <n v="0"/>
    <n v="0"/>
    <n v="0"/>
    <n v="0"/>
    <n v="0"/>
    <n v="0"/>
    <s v="Assumption"/>
    <n v="0"/>
    <n v="0"/>
    <n v="1.25"/>
    <n v="1.25"/>
    <n v="1.25"/>
    <n v="1.25"/>
    <n v="0"/>
    <n v="0"/>
    <n v="0"/>
    <n v="0"/>
    <n v="0"/>
    <n v="0"/>
    <n v="0"/>
    <n v="0"/>
    <n v="0"/>
    <n v="0"/>
    <n v="0"/>
    <n v="0"/>
    <n v="0"/>
    <n v="0"/>
    <n v="0"/>
    <n v="0"/>
    <n v="5"/>
    <n v="5"/>
    <n v="5"/>
    <n v="5"/>
    <n v="9"/>
    <m/>
    <x v="0"/>
    <x v="0"/>
    <x v="0"/>
    <x v="0"/>
    <x v="1"/>
  </r>
  <r>
    <x v="2"/>
    <s v="2014/3466"/>
    <s v=""/>
    <s v=""/>
    <s v="Units 21,22 &amp; 23 Ransomes Dock"/>
    <s v="35-37"/>
    <s v="Parkgate Road"/>
    <s v="SW11"/>
    <s v="4NP"/>
    <n v="527292"/>
    <n v="177189"/>
    <x v="0"/>
    <s v=""/>
    <s v=""/>
    <n v="0"/>
    <n v="3"/>
    <n v="3"/>
    <s v="Change of use of 264 sqm of floorspace at second floor level from Office Use (Class B1a) to residential (Class C3) to provide three flats."/>
    <s v="PAG"/>
    <s v="24/06/2014"/>
    <d v="2014-08-19T00:00:00"/>
    <x v="1"/>
    <s v="Nil"/>
    <s v=""/>
    <s v="BF"/>
    <x v="2"/>
    <s v="n/a"/>
    <x v="6"/>
    <n v="2.5999999999999999E-2"/>
    <s v=""/>
    <x v="0"/>
    <m/>
    <x v="1"/>
    <s v="P"/>
    <n v="0"/>
    <n v="0"/>
    <n v="0"/>
    <n v="0"/>
    <n v="0"/>
    <n v="3"/>
    <n v="0"/>
    <n v="0"/>
    <n v="0"/>
    <n v="0"/>
    <n v="0"/>
    <n v="0"/>
    <n v="3"/>
    <n v="0"/>
    <n v="0"/>
    <n v="0"/>
    <n v="0"/>
    <n v="0"/>
    <n v="0"/>
    <n v="0"/>
    <n v="0"/>
    <n v="0"/>
    <n v="0"/>
    <n v="0"/>
    <n v="0"/>
    <n v="0"/>
    <n v="0"/>
    <n v="0"/>
    <n v="0"/>
    <n v="0"/>
    <n v="0"/>
    <s v="Assumption"/>
    <n v="0"/>
    <n v="0"/>
    <n v="0.75"/>
    <n v="0.75"/>
    <n v="0.75"/>
    <n v="0.75"/>
    <n v="0"/>
    <n v="0"/>
    <n v="0"/>
    <n v="0"/>
    <n v="0"/>
    <n v="0"/>
    <n v="0"/>
    <n v="0"/>
    <n v="0"/>
    <n v="0"/>
    <n v="0"/>
    <n v="0"/>
    <n v="0"/>
    <n v="0"/>
    <n v="0"/>
    <n v="0"/>
    <n v="3"/>
    <n v="3"/>
    <n v="3"/>
    <n v="3"/>
    <n v="9"/>
    <m/>
    <x v="0"/>
    <x v="0"/>
    <x v="0"/>
    <x v="0"/>
    <x v="0"/>
  </r>
  <r>
    <x v="2"/>
    <s v="2014/3467"/>
    <s v=""/>
    <s v=""/>
    <s v="Site adjoining 60"/>
    <s v=""/>
    <s v="Aliwal Road"/>
    <s v="SW11"/>
    <s v="1RD"/>
    <n v="527228"/>
    <n v="175145"/>
    <x v="2"/>
    <s v=""/>
    <s v=""/>
    <n v="0"/>
    <n v="1"/>
    <n v="1"/>
    <s v="Demolition of two single storey prefabricated concrete lock up storage units and excavation to enable erection of 1 x 3 bedroom three-storey house with office (as live/work unit) included at basement level."/>
    <s v="PF"/>
    <s v="18/06/2014"/>
    <d v="2014-10-08T00:00:00"/>
    <x v="1"/>
    <s v="Nil"/>
    <s v=""/>
    <s v="BF"/>
    <x v="0"/>
    <s v="n/a"/>
    <x v="1"/>
    <n v="1.7999999999999999E-2"/>
    <s v=""/>
    <x v="0"/>
    <m/>
    <x v="1"/>
    <s v="P"/>
    <m/>
    <n v="0"/>
    <n v="0"/>
    <n v="0"/>
    <n v="0"/>
    <n v="0"/>
    <n v="1"/>
    <n v="0"/>
    <n v="0"/>
    <n v="0"/>
    <n v="0"/>
    <n v="0"/>
    <n v="0"/>
    <n v="0"/>
    <n v="0"/>
    <n v="0"/>
    <n v="0"/>
    <n v="0"/>
    <n v="0"/>
    <n v="0"/>
    <n v="0"/>
    <n v="0"/>
    <n v="0"/>
    <n v="0"/>
    <n v="0"/>
    <n v="0"/>
    <n v="0"/>
    <n v="1"/>
    <n v="0"/>
    <n v="0"/>
    <n v="0"/>
    <s v="Assumption"/>
    <n v="0"/>
    <n v="0"/>
    <n v="0.25"/>
    <n v="0.25"/>
    <n v="0.25"/>
    <n v="0.25"/>
    <n v="0"/>
    <n v="0"/>
    <n v="0"/>
    <n v="0"/>
    <n v="0"/>
    <n v="0"/>
    <n v="0"/>
    <n v="0"/>
    <n v="0"/>
    <n v="0"/>
    <n v="0"/>
    <n v="0"/>
    <n v="0"/>
    <n v="0"/>
    <n v="0"/>
    <n v="0"/>
    <n v="1"/>
    <n v="1"/>
    <n v="1"/>
    <n v="1"/>
    <n v="4"/>
    <m/>
    <x v="0"/>
    <x v="0"/>
    <x v="0"/>
    <x v="0"/>
    <x v="0"/>
  </r>
  <r>
    <x v="2"/>
    <s v="2014/3470"/>
    <s v=""/>
    <s v=""/>
    <s v="Units 25, 26, 27 &amp; 28 Ransomes Dock"/>
    <s v="35-37"/>
    <s v="Parkgate Road"/>
    <s v="SW11"/>
    <s v="4NP"/>
    <n v="527292"/>
    <n v="177189"/>
    <x v="0"/>
    <s v=""/>
    <s v=""/>
    <n v="0"/>
    <n v="2"/>
    <n v="2"/>
    <s v="Change of use of 232 sqm of floorspace at third floor level from Office (Class B1a) to Residential use (Class C3) to provide two flats."/>
    <s v="PAG"/>
    <s v="24/06/2014"/>
    <d v="2014-08-19T00:00:00"/>
    <x v="1"/>
    <s v="Nil"/>
    <s v=""/>
    <s v="BF"/>
    <x v="2"/>
    <s v="n/a"/>
    <x v="6"/>
    <n v="2.3E-2"/>
    <s v=""/>
    <x v="0"/>
    <m/>
    <x v="1"/>
    <s v="P"/>
    <n v="0"/>
    <n v="0"/>
    <n v="0"/>
    <n v="0"/>
    <n v="0"/>
    <n v="1"/>
    <n v="1"/>
    <n v="0"/>
    <n v="0"/>
    <n v="0"/>
    <n v="0"/>
    <n v="0"/>
    <n v="1"/>
    <n v="1"/>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3471"/>
    <s v=""/>
    <s v=""/>
    <s v="Unit 30 Ransomes Dock"/>
    <s v="35-37"/>
    <s v="Parkgate Road"/>
    <s v="SW11"/>
    <s v="4NP"/>
    <n v="527292"/>
    <n v="177189"/>
    <x v="0"/>
    <s v=""/>
    <s v=""/>
    <n v="0"/>
    <n v="2"/>
    <n v="2"/>
    <s v="Change of use of 92sqm of floorspace at ground level from Office Use (Class B1a) to Residential (Class C3) use to provide 2 flats."/>
    <s v="PAG"/>
    <s v="24/06/2014"/>
    <d v="2014-08-19T00:00:00"/>
    <x v="1"/>
    <s v="Nil"/>
    <s v=""/>
    <s v="BF"/>
    <x v="2"/>
    <s v="n/a"/>
    <x v="6"/>
    <n v="8.9999999999999993E-3"/>
    <s v=""/>
    <x v="0"/>
    <m/>
    <x v="1"/>
    <s v="P"/>
    <n v="0"/>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3473"/>
    <s v=""/>
    <s v=""/>
    <s v="First floor Regent House, Oyster Wharf"/>
    <s v="16-18"/>
    <s v="Lombard Road"/>
    <s v="SW11"/>
    <s v="3RB"/>
    <n v="526668"/>
    <n v="176335"/>
    <x v="0"/>
    <s v=""/>
    <s v=""/>
    <n v="0"/>
    <n v="7"/>
    <n v="7"/>
    <s v="Application for determination of whether prior approval is required for change of use from offices (Class B1a) to residential use (Class C3) as 1 x studio, 3 x 1-bedroom units and 3 x 2-bedroom units."/>
    <s v="PAG"/>
    <s v="11/06/2014"/>
    <d v="2014-08-06T00:00:00"/>
    <x v="1"/>
    <s v="Nil"/>
    <s v=""/>
    <s v="BF"/>
    <x v="2"/>
    <s v="n/a"/>
    <x v="6"/>
    <n v="1.7000000000000001E-2"/>
    <s v=""/>
    <x v="0"/>
    <m/>
    <x v="1"/>
    <s v="P"/>
    <m/>
    <n v="0"/>
    <n v="0"/>
    <n v="1"/>
    <n v="3"/>
    <n v="3"/>
    <n v="0"/>
    <n v="0"/>
    <n v="0"/>
    <n v="0"/>
    <n v="1"/>
    <n v="3"/>
    <n v="3"/>
    <n v="0"/>
    <n v="0"/>
    <n v="0"/>
    <n v="0"/>
    <n v="0"/>
    <n v="0"/>
    <n v="0"/>
    <n v="0"/>
    <n v="0"/>
    <n v="0"/>
    <n v="0"/>
    <n v="0"/>
    <n v="0"/>
    <n v="0"/>
    <n v="0"/>
    <n v="0"/>
    <n v="0"/>
    <n v="0"/>
    <s v="Assumption"/>
    <n v="0"/>
    <n v="0"/>
    <n v="1.75"/>
    <n v="1.75"/>
    <n v="1.75"/>
    <n v="1.75"/>
    <n v="0"/>
    <n v="0"/>
    <n v="0"/>
    <n v="0"/>
    <n v="0"/>
    <n v="0"/>
    <n v="0"/>
    <n v="0"/>
    <n v="0"/>
    <n v="0"/>
    <n v="0"/>
    <n v="0"/>
    <n v="0"/>
    <n v="0"/>
    <n v="0"/>
    <n v="0"/>
    <n v="7"/>
    <n v="7"/>
    <n v="7"/>
    <n v="7"/>
    <n v="9"/>
    <m/>
    <x v="0"/>
    <x v="0"/>
    <x v="0"/>
    <x v="0"/>
    <x v="0"/>
  </r>
  <r>
    <x v="2"/>
    <s v="2014/3505"/>
    <s v=""/>
    <s v=""/>
    <s v=""/>
    <s v="29"/>
    <s v="Granard Road"/>
    <s v="SW12"/>
    <s v="8UJ"/>
    <n v="527825"/>
    <n v="173928"/>
    <x v="9"/>
    <s v=""/>
    <s v=""/>
    <n v="2"/>
    <n v="1"/>
    <n v="-1"/>
    <s v="Conversion from 2 x 2-bed flats into a single 5-bed house and associated alterations"/>
    <s v="PF"/>
    <s v="11/08/2014"/>
    <d v="2014-10-06T00:00:00"/>
    <x v="1"/>
    <s v="Nil"/>
    <s v=""/>
    <s v="BF"/>
    <x v="1"/>
    <s v="n/a"/>
    <x v="5"/>
    <n v="1.7999999999999999E-2"/>
    <s v=""/>
    <x v="0"/>
    <m/>
    <x v="1"/>
    <s v="P"/>
    <n v="0"/>
    <n v="0"/>
    <n v="0"/>
    <n v="0"/>
    <n v="0"/>
    <n v="-2"/>
    <n v="0"/>
    <n v="0"/>
    <n v="1"/>
    <n v="0"/>
    <n v="0"/>
    <n v="0"/>
    <n v="-2"/>
    <n v="0"/>
    <n v="0"/>
    <n v="0"/>
    <n v="0"/>
    <n v="0"/>
    <n v="0"/>
    <n v="0"/>
    <n v="0"/>
    <n v="0"/>
    <n v="1"/>
    <n v="0"/>
    <n v="0"/>
    <n v="0"/>
    <n v="0"/>
    <n v="0"/>
    <n v="0"/>
    <n v="0"/>
    <n v="0"/>
    <s v="Assumption"/>
    <n v="0"/>
    <n v="0"/>
    <n v="-0.25"/>
    <n v="-0.25"/>
    <n v="-0.25"/>
    <n v="-0.25"/>
    <n v="0"/>
    <n v="0"/>
    <n v="0"/>
    <n v="0"/>
    <n v="0"/>
    <n v="0"/>
    <n v="0"/>
    <n v="0"/>
    <n v="0"/>
    <n v="0"/>
    <n v="0"/>
    <n v="0"/>
    <n v="0"/>
    <n v="0"/>
    <n v="0"/>
    <n v="0"/>
    <n v="-1"/>
    <n v="-1"/>
    <n v="-1"/>
    <n v="-1"/>
    <n v="9"/>
    <m/>
    <x v="0"/>
    <x v="0"/>
    <x v="0"/>
    <x v="0"/>
    <x v="0"/>
  </r>
  <r>
    <x v="2"/>
    <s v="2014/3598"/>
    <s v=""/>
    <s v=""/>
    <s v=""/>
    <s v="271-273"/>
    <s v="Upper Richmond Road"/>
    <s v="SW15"/>
    <s v="6SP"/>
    <n v="523325"/>
    <n v="175241"/>
    <x v="11"/>
    <s v=""/>
    <s v=""/>
    <n v="1"/>
    <n v="2"/>
    <n v="1"/>
    <s v="Alterations involving change of use of ground floor restaurant (A3) to part shop/commerical floorspace (A1/A2) and involving extensions to form two dwellings; demolition of rear single-storey additions and erection of part single, part two-storey rear ext"/>
    <s v="PF"/>
    <s v="11/06/2014"/>
    <d v="2014-10-22T00:00:00"/>
    <x v="1"/>
    <s v="Nil"/>
    <s v=""/>
    <s v="BF"/>
    <x v="3"/>
    <s v="n/a"/>
    <x v="1"/>
    <n v="8.0000000000000002E-3"/>
    <s v=""/>
    <x v="0"/>
    <m/>
    <x v="1"/>
    <s v="P"/>
    <n v="0"/>
    <n v="0"/>
    <n v="0"/>
    <n v="0"/>
    <n v="1"/>
    <n v="0"/>
    <n v="0"/>
    <n v="0"/>
    <n v="0"/>
    <n v="0"/>
    <n v="0"/>
    <n v="1"/>
    <n v="-1"/>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4/3601"/>
    <s v=""/>
    <s v=""/>
    <s v=""/>
    <s v="72"/>
    <s v="Lightermans Walk"/>
    <s v="SW18"/>
    <s v="1PS"/>
    <n v="525107"/>
    <n v="175280"/>
    <x v="13"/>
    <s v=""/>
    <s v=""/>
    <n v="0"/>
    <n v="1"/>
    <n v="1"/>
    <s v="Prior approval for conversion of class B1a office to 2 bedroom residential unit (class C3)."/>
    <s v="PANR"/>
    <s v="01/07/2014"/>
    <d v="2014-08-26T00:00:00"/>
    <x v="1"/>
    <s v="Nil"/>
    <s v=""/>
    <s v="BF"/>
    <x v="2"/>
    <s v="n/a"/>
    <x v="6"/>
    <n v="1.0999999999999999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1"/>
    <x v="0"/>
    <x v="0"/>
  </r>
  <r>
    <x v="2"/>
    <s v="2014/3603"/>
    <s v=""/>
    <s v=""/>
    <s v="Unit 17, 18 21, 22 &amp; 23 Ransomes Dock Business Centre"/>
    <s v="35-37"/>
    <s v="Parkgate Road"/>
    <s v="SW11"/>
    <s v="4NP"/>
    <n v="527292"/>
    <n v="177189"/>
    <x v="0"/>
    <s v=""/>
    <s v=""/>
    <n v="0"/>
    <n v="2"/>
    <n v="2"/>
    <s v="Change of use from offices (Class B1a use) to 1 x 2-bedroom and 1x3-bedroom dwelling flats."/>
    <s v="PAG"/>
    <s v="24/06/2014"/>
    <d v="2014-08-19T00:00:00"/>
    <x v="1"/>
    <s v="Nil"/>
    <s v=""/>
    <s v="BF"/>
    <x v="2"/>
    <s v="n/a"/>
    <x v="6"/>
    <n v="1.2800000000000001E-2"/>
    <s v=""/>
    <x v="0"/>
    <m/>
    <x v="1"/>
    <s v="P"/>
    <n v="0"/>
    <n v="0"/>
    <n v="0"/>
    <n v="0"/>
    <n v="0"/>
    <n v="1"/>
    <n v="1"/>
    <n v="0"/>
    <n v="0"/>
    <n v="0"/>
    <n v="0"/>
    <n v="0"/>
    <n v="1"/>
    <n v="1"/>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3609"/>
    <s v=""/>
    <s v=""/>
    <s v=""/>
    <s v="137a"/>
    <s v="Broomwood Road"/>
    <s v="SW11"/>
    <s v="6JU"/>
    <n v="528025"/>
    <n v="174475"/>
    <x v="9"/>
    <s v=""/>
    <s v=""/>
    <n v="1"/>
    <n v="2"/>
    <n v="1"/>
    <s v="Construction of a basement extension with front lightwell (with railing surround) and rear lightwell. Construction of single storey rear and side extensions.  Associated internal and external alterations (including provision of bin storage to front) to pr"/>
    <s v="PF"/>
    <s v="30/06/2014"/>
    <d v="2014-10-14T00:00:00"/>
    <x v="1"/>
    <s v="Nil"/>
    <s v=""/>
    <s v="BF"/>
    <x v="3"/>
    <s v="n/a"/>
    <x v="3"/>
    <n v="8.9999999999999993E-3"/>
    <s v=""/>
    <x v="0"/>
    <m/>
    <x v="1"/>
    <s v="P"/>
    <m/>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3661"/>
    <s v=""/>
    <s v=""/>
    <s v=""/>
    <s v="78"/>
    <s v="Fernside Road"/>
    <s v="SW12"/>
    <s v="8LJ"/>
    <n v="528024"/>
    <n v="173526"/>
    <x v="7"/>
    <s v=""/>
    <s v=""/>
    <n v="0"/>
    <n v="1"/>
    <n v="1"/>
    <s v="Construction of a two-storey semi-detached self contained dwelling to side of no. 78 Fernside Road"/>
    <s v="PF"/>
    <s v="25/06/2014"/>
    <d v="2014-09-16T00:00:00"/>
    <x v="1"/>
    <s v="Nil"/>
    <s v=""/>
    <s v="BF"/>
    <x v="0"/>
    <s v="n/a"/>
    <x v="1"/>
    <n v="0.02"/>
    <s v=""/>
    <x v="0"/>
    <m/>
    <x v="1"/>
    <s v="P"/>
    <n v="0"/>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4/3693"/>
    <s v=""/>
    <s v=""/>
    <s v="Post Office"/>
    <s v="591"/>
    <s v="Garratt Lane"/>
    <s v="SW18"/>
    <s v="4ST"/>
    <n v="526140"/>
    <n v="172708"/>
    <x v="12"/>
    <s v=""/>
    <s v=""/>
    <n v="0"/>
    <n v="1"/>
    <n v="1"/>
    <s v="Alterations including erection of single-storey rear extension; excavation of existing basement, including formation of rear/side lightwell; and alterations to shopfront in connection with use of basement and part of ground floor as 1 x 2 bedroom flat (Re"/>
    <s v="PF"/>
    <s v="11/07/2014"/>
    <d v="2015-01-05T00:00:00"/>
    <x v="1"/>
    <s v="Nil"/>
    <s v=""/>
    <s v="BF"/>
    <x v="3"/>
    <s v="n/a"/>
    <x v="1"/>
    <n v="0.08"/>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3728"/>
    <s v=""/>
    <s v=""/>
    <s v=""/>
    <s v="188"/>
    <s v="Tooting High Street"/>
    <s v="SW17"/>
    <s v="0SF"/>
    <n v="527176"/>
    <n v="171047"/>
    <x v="10"/>
    <s v=""/>
    <s v=""/>
    <n v="1"/>
    <n v="2"/>
    <n v="1"/>
    <s v="Construction of mansard roof extension to create additional storey of accommodation, and erection of first and second floor rear extension in connection with the creation of 1 x 1-bedroom self-contained flat, and 1 x 2-bedroom self-contained flat."/>
    <s v="PF"/>
    <s v="02/07/2014"/>
    <d v="2014-08-27T00:00:00"/>
    <x v="1"/>
    <s v="Nil"/>
    <s v=""/>
    <s v="BF"/>
    <x v="3"/>
    <s v="n/a"/>
    <x v="3"/>
    <n v="8.9999999999999993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4/3735"/>
    <s v=""/>
    <s v=""/>
    <s v=""/>
    <s v="64"/>
    <s v="St Johns Road"/>
    <s v="SW11"/>
    <s v="1PS"/>
    <n v="527378"/>
    <n v="175255"/>
    <x v="2"/>
    <s v=""/>
    <s v=""/>
    <n v="0"/>
    <n v="3"/>
    <n v="3"/>
    <s v="Application for determination of whether prior approval is required for change of use of first, second and third floors from offices (Class B1a) to residential use (Class C3) as 3 x one-bedroom flats."/>
    <s v="PAG"/>
    <s v="11/07/2014"/>
    <d v="2014-09-01T00:00:00"/>
    <x v="1"/>
    <s v="Nil"/>
    <s v=""/>
    <s v="BF"/>
    <x v="2"/>
    <s v="n/a"/>
    <x v="6"/>
    <n v="4.0000000000000001E-3"/>
    <s v=""/>
    <x v="0"/>
    <m/>
    <x v="1"/>
    <s v="P"/>
    <n v="0"/>
    <n v="0"/>
    <n v="0"/>
    <n v="0"/>
    <n v="3"/>
    <n v="0"/>
    <n v="0"/>
    <n v="0"/>
    <n v="0"/>
    <n v="0"/>
    <n v="0"/>
    <n v="3"/>
    <n v="0"/>
    <n v="0"/>
    <n v="0"/>
    <n v="0"/>
    <n v="0"/>
    <n v="0"/>
    <n v="0"/>
    <n v="0"/>
    <n v="0"/>
    <n v="0"/>
    <n v="0"/>
    <n v="0"/>
    <n v="0"/>
    <n v="0"/>
    <n v="0"/>
    <n v="0"/>
    <n v="0"/>
    <n v="0"/>
    <n v="0"/>
    <s v="Assumption"/>
    <n v="0"/>
    <n v="0"/>
    <n v="0.75"/>
    <n v="0.75"/>
    <n v="0.75"/>
    <n v="0.75"/>
    <n v="0"/>
    <n v="0"/>
    <n v="0"/>
    <n v="0"/>
    <n v="0"/>
    <n v="0"/>
    <n v="0"/>
    <n v="0"/>
    <n v="0"/>
    <n v="0"/>
    <n v="0"/>
    <n v="0"/>
    <n v="0"/>
    <n v="0"/>
    <n v="0"/>
    <n v="0"/>
    <n v="3"/>
    <n v="3"/>
    <n v="3"/>
    <n v="3"/>
    <n v="9"/>
    <m/>
    <x v="4"/>
    <x v="0"/>
    <x v="0"/>
    <x v="0"/>
    <x v="0"/>
  </r>
  <r>
    <x v="2"/>
    <s v="2014/3755"/>
    <s v=""/>
    <s v=""/>
    <s v=""/>
    <s v="71"/>
    <s v="Lavender Hill"/>
    <s v="SW11"/>
    <s v="5QN"/>
    <n v="528325"/>
    <n v="175700"/>
    <x v="6"/>
    <s v=""/>
    <s v=""/>
    <n v="0"/>
    <n v="3"/>
    <n v="3"/>
    <s v="Construction of first and second floor rear extensions and roof terraces, and mansard roof extension to create an additional storey of accommodation with roof terrace in connection with the creation of three self-contained flats (1 x 1-bedroom, 1 x 2-bedr"/>
    <s v="PF"/>
    <s v="04/08/2014"/>
    <d v="2014-11-25T00:00:00"/>
    <x v="1"/>
    <s v="Nil"/>
    <s v=""/>
    <s v="BF"/>
    <x v="3"/>
    <s v="n/a"/>
    <x v="1"/>
    <n v="6.0000000000000001E-3"/>
    <s v=""/>
    <x v="0"/>
    <m/>
    <x v="1"/>
    <s v="P"/>
    <n v="0"/>
    <n v="0"/>
    <n v="0"/>
    <n v="1"/>
    <n v="0"/>
    <n v="1"/>
    <n v="0"/>
    <n v="1"/>
    <n v="0"/>
    <n v="0"/>
    <n v="1"/>
    <n v="0"/>
    <n v="1"/>
    <n v="0"/>
    <n v="1"/>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4/3759"/>
    <s v=""/>
    <s v=""/>
    <s v=""/>
    <s v="17"/>
    <s v="West Hill"/>
    <s v="SW18"/>
    <s v="1RB"/>
    <n v="525207"/>
    <n v="174625"/>
    <x v="8"/>
    <s v=""/>
    <s v=""/>
    <n v="2"/>
    <n v="3"/>
    <n v="1"/>
    <s v="Erection of roof extension above back addition (including french doors and safety railings) at second floor level, demolition of part of ground floor side extension and alterations to existing fenestration in connection with conversion into three flats."/>
    <s v="PF"/>
    <s v="30/06/2014"/>
    <d v="2014-08-21T00:00:00"/>
    <x v="1"/>
    <s v="Nil"/>
    <s v=""/>
    <s v="BF"/>
    <x v="3"/>
    <s v="n/a"/>
    <x v="3"/>
    <n v="7.0000000000000001E-3"/>
    <s v=""/>
    <x v="0"/>
    <m/>
    <x v="1"/>
    <s v="P"/>
    <m/>
    <n v="0"/>
    <n v="0"/>
    <n v="0"/>
    <n v="2"/>
    <n v="-1"/>
    <n v="0"/>
    <n v="0"/>
    <n v="0"/>
    <n v="0"/>
    <n v="0"/>
    <n v="2"/>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3761"/>
    <s v=""/>
    <s v=""/>
    <s v=""/>
    <s v="159"/>
    <s v="Putney High Street"/>
    <s v="SW15"/>
    <s v="1RT"/>
    <n v="523995"/>
    <n v="175107"/>
    <x v="13"/>
    <s v=""/>
    <s v=""/>
    <n v="0"/>
    <n v="9"/>
    <n v="9"/>
    <s v="Prior approval for conversion of office (Use Class B1a) to nine self-contained residential units (Use Class C3)."/>
    <s v="PANR"/>
    <s v="15/07/2014"/>
    <d v="2014-09-09T00:00:00"/>
    <x v="1"/>
    <s v="Nil"/>
    <s v=""/>
    <s v="BF"/>
    <x v="2"/>
    <s v="n/a"/>
    <x v="6"/>
    <n v="1.2999999999999999E-2"/>
    <s v=""/>
    <x v="0"/>
    <m/>
    <x v="1"/>
    <s v="P"/>
    <n v="0"/>
    <n v="0"/>
    <n v="0"/>
    <n v="9"/>
    <n v="0"/>
    <n v="0"/>
    <n v="0"/>
    <n v="0"/>
    <n v="0"/>
    <n v="0"/>
    <n v="9"/>
    <n v="0"/>
    <n v="0"/>
    <n v="0"/>
    <n v="0"/>
    <n v="0"/>
    <n v="0"/>
    <n v="0"/>
    <n v="0"/>
    <n v="0"/>
    <n v="0"/>
    <n v="0"/>
    <n v="0"/>
    <n v="0"/>
    <n v="0"/>
    <n v="0"/>
    <n v="0"/>
    <n v="0"/>
    <n v="0"/>
    <n v="0"/>
    <n v="0"/>
    <s v="Assumption"/>
    <n v="0"/>
    <n v="0"/>
    <n v="2.25"/>
    <n v="2.25"/>
    <n v="2.25"/>
    <n v="2.25"/>
    <n v="0"/>
    <n v="0"/>
    <n v="0"/>
    <n v="0"/>
    <n v="0"/>
    <n v="0"/>
    <n v="0"/>
    <n v="0"/>
    <n v="0"/>
    <n v="0"/>
    <n v="0"/>
    <n v="0"/>
    <n v="0"/>
    <n v="0"/>
    <n v="0"/>
    <n v="0"/>
    <n v="9"/>
    <n v="9"/>
    <n v="9"/>
    <n v="9"/>
    <n v="9"/>
    <m/>
    <x v="2"/>
    <x v="0"/>
    <x v="0"/>
    <x v="0"/>
    <x v="0"/>
  </r>
  <r>
    <x v="2"/>
    <s v="2014/3770"/>
    <s v=""/>
    <s v=""/>
    <s v=""/>
    <s v="20"/>
    <s v="Routh Road"/>
    <s v="SW18"/>
    <s v="3SW"/>
    <n v="527218"/>
    <n v="173669"/>
    <x v="16"/>
    <s v=""/>
    <s v=""/>
    <n v="1"/>
    <n v="1"/>
    <n v="0"/>
    <s v="Demolition of existing property; erection of replacement two-storey house with accommodation at roof level."/>
    <s v="PF"/>
    <s v="16/09/2014"/>
    <d v="2014-09-16T00:00:00"/>
    <x v="1"/>
    <s v="Nil"/>
    <s v=""/>
    <s v="BF"/>
    <x v="0"/>
    <s v="n/a"/>
    <x v="1"/>
    <n v="4.7E-2"/>
    <s v=""/>
    <x v="0"/>
    <m/>
    <x v="1"/>
    <s v="P"/>
    <n v="0"/>
    <n v="0"/>
    <n v="0"/>
    <n v="0"/>
    <n v="0"/>
    <n v="0"/>
    <n v="-1"/>
    <n v="0"/>
    <n v="1"/>
    <n v="0"/>
    <n v="0"/>
    <n v="0"/>
    <n v="0"/>
    <n v="0"/>
    <n v="0"/>
    <n v="0"/>
    <n v="0"/>
    <n v="0"/>
    <n v="0"/>
    <n v="0"/>
    <n v="-1"/>
    <n v="0"/>
    <n v="1"/>
    <n v="0"/>
    <n v="0"/>
    <n v="0"/>
    <n v="0"/>
    <n v="0"/>
    <n v="0"/>
    <n v="0"/>
    <n v="0"/>
    <m/>
    <n v="0"/>
    <n v="0"/>
    <n v="0"/>
    <n v="0"/>
    <n v="0"/>
    <n v="0"/>
    <n v="0"/>
    <n v="0"/>
    <n v="0"/>
    <n v="0"/>
    <n v="0"/>
    <n v="0"/>
    <n v="0"/>
    <n v="0"/>
    <n v="0"/>
    <n v="0"/>
    <n v="0"/>
    <n v="0"/>
    <n v="0"/>
    <n v="0"/>
    <n v="0"/>
    <n v="0"/>
    <n v="0"/>
    <n v="0"/>
    <n v="0"/>
    <n v="0"/>
    <n v="4"/>
    <m/>
    <x v="0"/>
    <x v="0"/>
    <x v="0"/>
    <x v="0"/>
    <x v="0"/>
  </r>
  <r>
    <x v="2"/>
    <s v="2014/3851"/>
    <s v=""/>
    <s v=""/>
    <s v=""/>
    <s v="21"/>
    <s v="Bramfield road"/>
    <s v="SW11"/>
    <s v="6RA"/>
    <n v="527457"/>
    <n v="174515"/>
    <x v="2"/>
    <s v=""/>
    <s v=""/>
    <n v="0"/>
    <n v="1"/>
    <n v="1"/>
    <s v="Excavation to create basement including formation of front and rear lightwells, erection of single-storey rear/side extension, erection of mansard roof extension over main roof and formation of roof terrace above two-storey back addition, in connection wi"/>
    <s v="PF"/>
    <s v="03/07/2014"/>
    <d v="2014-10-22T00:00:00"/>
    <x v="1"/>
    <s v="Nil"/>
    <s v=""/>
    <s v="BF"/>
    <x v="3"/>
    <s v="n/a"/>
    <x v="9"/>
    <n v="1.2E-2"/>
    <s v=""/>
    <x v="0"/>
    <m/>
    <x v="1"/>
    <s v="P"/>
    <n v="0"/>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3852"/>
    <s v=""/>
    <s v=""/>
    <s v=""/>
    <s v="21"/>
    <s v="Bramfield road"/>
    <s v="SW11"/>
    <s v="6RA"/>
    <n v="527457"/>
    <n v="174515"/>
    <x v="2"/>
    <s v=""/>
    <s v=""/>
    <n v="0"/>
    <n v="1"/>
    <n v="1"/>
    <s v="Erection of rear mansard roof extension over main roof (with French doors and safety railings), excavation to extend basement including formation of front and rear lightwells, erection of single-storey rear/side extension and associated alterations in con"/>
    <s v="PF"/>
    <s v="03/07/2014"/>
    <d v="2014-10-22T00:00:00"/>
    <x v="1"/>
    <s v="Nil"/>
    <s v=""/>
    <s v="BF"/>
    <x v="3"/>
    <s v="n/a"/>
    <x v="9"/>
    <n v="1.2E-2"/>
    <s v=""/>
    <x v="0"/>
    <m/>
    <x v="1"/>
    <s v="P"/>
    <n v="0"/>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3887"/>
    <s v=""/>
    <s v=""/>
    <s v=""/>
    <s v="87"/>
    <s v="Mitcham Road"/>
    <s v="SW17"/>
    <s v="9PD"/>
    <n v="527650"/>
    <n v="171279"/>
    <x v="1"/>
    <s v=""/>
    <s v=""/>
    <n v="1"/>
    <n v="3"/>
    <n v="2"/>
    <s v="Erection of rear extensions to ground, first and second floor levels. Conversion of first and second floors to 2 x one bedroom flats and 1 x one bedroom maisonette."/>
    <s v="PF"/>
    <s v="15/07/2014"/>
    <d v="2014-10-24T00:00:00"/>
    <x v="1"/>
    <s v="Nil"/>
    <s v=""/>
    <s v="BF"/>
    <x v="3"/>
    <s v="n/a"/>
    <x v="3"/>
    <n v="8.9999999999999993E-3"/>
    <s v=""/>
    <x v="0"/>
    <m/>
    <x v="1"/>
    <s v="P"/>
    <m/>
    <n v="0"/>
    <n v="0"/>
    <n v="0"/>
    <n v="3"/>
    <n v="0"/>
    <n v="0"/>
    <n v="-1"/>
    <n v="0"/>
    <n v="0"/>
    <n v="0"/>
    <n v="3"/>
    <n v="0"/>
    <n v="0"/>
    <n v="-1"/>
    <n v="0"/>
    <n v="0"/>
    <n v="0"/>
    <n v="0"/>
    <n v="0"/>
    <n v="0"/>
    <n v="0"/>
    <n v="0"/>
    <n v="0"/>
    <n v="0"/>
    <n v="0"/>
    <n v="0"/>
    <n v="0"/>
    <n v="0"/>
    <n v="0"/>
    <n v="0"/>
    <s v="Assumption"/>
    <n v="0"/>
    <n v="0"/>
    <n v="0.5"/>
    <n v="0.5"/>
    <n v="0.5"/>
    <n v="0.5"/>
    <n v="0"/>
    <n v="0"/>
    <n v="0"/>
    <n v="0"/>
    <n v="0"/>
    <n v="0"/>
    <n v="0"/>
    <n v="0"/>
    <n v="0"/>
    <n v="0"/>
    <n v="0"/>
    <n v="0"/>
    <n v="0"/>
    <n v="0"/>
    <n v="0"/>
    <n v="0"/>
    <n v="2"/>
    <n v="2"/>
    <n v="2"/>
    <n v="2"/>
    <n v="4"/>
    <s v="Y"/>
    <x v="1"/>
    <x v="0"/>
    <x v="0"/>
    <x v="0"/>
    <x v="0"/>
  </r>
  <r>
    <x v="2"/>
    <s v="2014/3902"/>
    <s v=""/>
    <s v=""/>
    <s v="8 Blades Court"/>
    <s v="121"/>
    <s v="Deodar Road"/>
    <s v="SW15"/>
    <s v="2NU"/>
    <n v="524589"/>
    <n v="175337"/>
    <x v="13"/>
    <s v=""/>
    <s v=""/>
    <n v="0"/>
    <n v="1"/>
    <n v="1"/>
    <s v="Prior approval for conversion of class B1a office to 1 bedroom residential unit (class C3)."/>
    <s v="PANR"/>
    <s v="04/07/2014"/>
    <d v="2014-09-17T00:00:00"/>
    <x v="1"/>
    <s v="Nil"/>
    <s v=""/>
    <s v="BF"/>
    <x v="2"/>
    <s v="n/a"/>
    <x v="6"/>
    <n v="3.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3962"/>
    <s v=""/>
    <s v=""/>
    <s v=""/>
    <s v="26"/>
    <s v="Galveston Road"/>
    <s v="SW15"/>
    <s v="2SA"/>
    <n v="524904"/>
    <n v="174723"/>
    <x v="8"/>
    <s v=""/>
    <s v=""/>
    <n v="1"/>
    <n v="1"/>
    <n v="0"/>
    <s v="Erection of replacement four-storey house including accommodation at basement and roof levels."/>
    <s v="PF"/>
    <s v="03/09/2014"/>
    <d v="2014-12-18T00:00:00"/>
    <x v="1"/>
    <s v="Nil"/>
    <s v=""/>
    <s v="BF"/>
    <x v="0"/>
    <s v="n/a"/>
    <x v="1"/>
    <n v="1.7999999999999999E-2"/>
    <s v=""/>
    <x v="0"/>
    <m/>
    <x v="1"/>
    <s v="P"/>
    <n v="0"/>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4"/>
    <m/>
    <x v="0"/>
    <x v="0"/>
    <x v="0"/>
    <x v="0"/>
    <x v="0"/>
  </r>
  <r>
    <x v="2"/>
    <s v="2014/3986"/>
    <s v=""/>
    <s v=""/>
    <s v=""/>
    <s v="4-6"/>
    <s v="Althorp Road"/>
    <s v="SW17"/>
    <s v=""/>
    <n v="527513"/>
    <n v="173334"/>
    <x v="7"/>
    <s v=""/>
    <s v=""/>
    <n v="0"/>
    <n v="6"/>
    <n v="6"/>
    <s v="Application for determination of whether prior approval is required for change of use of ground, first, and second floors from offices (Class B1a) to 6 residential units (Class C3) as 6 x two-bedroom flats."/>
    <s v="PAG"/>
    <s v="07/07/2014"/>
    <d v="2014-09-01T00:00:00"/>
    <x v="1"/>
    <s v="Nil"/>
    <s v=""/>
    <s v="BF"/>
    <x v="2"/>
    <s v="n/a"/>
    <x v="6"/>
    <n v="3.4000000000000002E-2"/>
    <s v=""/>
    <x v="0"/>
    <m/>
    <x v="1"/>
    <s v="P"/>
    <m/>
    <n v="0"/>
    <n v="0"/>
    <n v="0"/>
    <n v="0"/>
    <n v="6"/>
    <n v="0"/>
    <n v="0"/>
    <n v="0"/>
    <n v="0"/>
    <n v="0"/>
    <n v="0"/>
    <n v="6"/>
    <n v="0"/>
    <n v="0"/>
    <n v="0"/>
    <n v="0"/>
    <n v="0"/>
    <n v="0"/>
    <n v="0"/>
    <n v="0"/>
    <n v="0"/>
    <n v="0"/>
    <n v="0"/>
    <n v="0"/>
    <n v="0"/>
    <n v="0"/>
    <n v="0"/>
    <n v="0"/>
    <n v="0"/>
    <n v="0"/>
    <s v="Assumption"/>
    <n v="0"/>
    <n v="0"/>
    <n v="1.5"/>
    <n v="1.5"/>
    <n v="1.5"/>
    <n v="1.5"/>
    <n v="0"/>
    <n v="0"/>
    <n v="0"/>
    <n v="0"/>
    <n v="0"/>
    <n v="0"/>
    <n v="0"/>
    <n v="0"/>
    <n v="0"/>
    <n v="0"/>
    <n v="0"/>
    <n v="0"/>
    <n v="0"/>
    <n v="0"/>
    <n v="0"/>
    <n v="0"/>
    <n v="6"/>
    <n v="6"/>
    <n v="6"/>
    <n v="6"/>
    <n v="9"/>
    <m/>
    <x v="0"/>
    <x v="0"/>
    <x v="0"/>
    <x v="0"/>
    <x v="0"/>
  </r>
  <r>
    <x v="2"/>
    <s v="2014/4037"/>
    <s v=""/>
    <s v=""/>
    <s v="Abberley Mews"/>
    <s v=""/>
    <s v="Cedars Road"/>
    <s v="SW4"/>
    <s v="0QE"/>
    <n v="528547"/>
    <n v="175732"/>
    <x v="6"/>
    <s v=""/>
    <s v=""/>
    <n v="0"/>
    <n v="1"/>
    <n v="1"/>
    <s v="Alterations including roof extension (including raising the ridge by approximately 2.1m) to create additional storey of accommodation  in connection with the creation of a one- bedroom flat.  Associated alterations to provide car parking, bike stores and "/>
    <s v="PF"/>
    <s v="24/07/2014"/>
    <d v="2014-10-14T00:00:00"/>
    <x v="1"/>
    <s v="Nil"/>
    <s v=""/>
    <s v="BF"/>
    <x v="3"/>
    <s v="n/a"/>
    <x v="1"/>
    <n v="5.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117"/>
    <s v=""/>
    <s v=""/>
    <s v="&amp; 71 Temperley Road"/>
    <s v="53"/>
    <s v="Badminton Road"/>
    <s v="SW18"/>
    <s v="8BN"/>
    <n v="528532"/>
    <n v="173915"/>
    <x v="9"/>
    <s v=""/>
    <s v=""/>
    <n v="2"/>
    <n v="3"/>
    <n v="1"/>
    <s v="Erection of a single storey rear extension, erection of roof extension to main rear roof with french doors. Creation of new 1 x 3-bedroom flat on ground floor, 1 x 1-bedroom flat on first floor and and 1 x 2-bedroom flats on upper floors.  Amendments to b"/>
    <s v="PF"/>
    <s v="06/08/2014"/>
    <d v="2014-11-13T00:00:00"/>
    <x v="1"/>
    <s v="Nil"/>
    <s v=""/>
    <s v="BF"/>
    <x v="3"/>
    <s v="n/a"/>
    <x v="1"/>
    <n v="1.7999999999999999E-2"/>
    <s v=""/>
    <x v="0"/>
    <m/>
    <x v="1"/>
    <s v="P"/>
    <n v="0"/>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124"/>
    <s v=""/>
    <s v=""/>
    <s v=""/>
    <s v="32-34"/>
    <s v="Lavender Hill"/>
    <s v="SW11"/>
    <s v="5RL"/>
    <n v="528428"/>
    <n v="175770"/>
    <x v="6"/>
    <s v=""/>
    <s v=""/>
    <n v="2"/>
    <n v="6"/>
    <n v="4"/>
    <s v="Conversion of existing 2 x 2-bedroom flats to proposed 4 x 1-bedroom flats and erection of front, rear side roof extension with roof terraces to provide a further 2 x 1-bedroom flats.  Erection of a two-storey rear extension above back addition.  Alterati"/>
    <s v="PF"/>
    <s v="22/07/2014"/>
    <d v="2014-11-24T00:00:00"/>
    <x v="1"/>
    <s v="Nil"/>
    <s v=""/>
    <s v="BF"/>
    <x v="3"/>
    <s v="n/a"/>
    <x v="1"/>
    <n v="0.01"/>
    <s v=""/>
    <x v="0"/>
    <m/>
    <x v="1"/>
    <s v="P"/>
    <n v="0"/>
    <n v="0"/>
    <n v="0"/>
    <n v="0"/>
    <n v="6"/>
    <n v="-2"/>
    <n v="0"/>
    <n v="0"/>
    <n v="0"/>
    <n v="0"/>
    <n v="0"/>
    <n v="6"/>
    <n v="-2"/>
    <n v="0"/>
    <n v="0"/>
    <n v="0"/>
    <n v="0"/>
    <n v="0"/>
    <n v="0"/>
    <n v="0"/>
    <n v="0"/>
    <n v="0"/>
    <n v="0"/>
    <n v="0"/>
    <n v="0"/>
    <n v="0"/>
    <n v="0"/>
    <n v="0"/>
    <n v="0"/>
    <n v="0"/>
    <n v="0"/>
    <s v="Assumption"/>
    <n v="0"/>
    <n v="0"/>
    <n v="1"/>
    <n v="1"/>
    <n v="1"/>
    <n v="1"/>
    <n v="0"/>
    <n v="0"/>
    <n v="0"/>
    <n v="0"/>
    <n v="0"/>
    <n v="0"/>
    <n v="0"/>
    <n v="0"/>
    <n v="0"/>
    <n v="0"/>
    <n v="0"/>
    <n v="0"/>
    <n v="0"/>
    <n v="0"/>
    <n v="0"/>
    <n v="0"/>
    <n v="4"/>
    <n v="4"/>
    <n v="4"/>
    <n v="4"/>
    <n v="4"/>
    <m/>
    <x v="0"/>
    <x v="0"/>
    <x v="0"/>
    <x v="0"/>
    <x v="0"/>
  </r>
  <r>
    <x v="2"/>
    <s v="2014/4131"/>
    <s v=""/>
    <s v=""/>
    <s v=""/>
    <s v="73"/>
    <s v="Webbs Road"/>
    <s v="SW11"/>
    <s v="6SD"/>
    <n v="527841"/>
    <n v="174515"/>
    <x v="2"/>
    <s v=""/>
    <s v=""/>
    <n v="2"/>
    <n v="1"/>
    <n v="-1"/>
    <s v="Erection of rear roof extension to main roof and formation of lightwell at front, together with alterations in connection with coversion of property from 2x self-contained flats into single dwellinghouse."/>
    <s v="PF"/>
    <s v="10/09/2014"/>
    <d v="2014-11-05T00:00:00"/>
    <x v="1"/>
    <s v="Nil"/>
    <s v=""/>
    <s v="BF"/>
    <x v="3"/>
    <s v="n/a"/>
    <x v="5"/>
    <n v="1.4999999999999999E-2"/>
    <s v=""/>
    <x v="0"/>
    <m/>
    <x v="1"/>
    <s v="P"/>
    <n v="0"/>
    <n v="0"/>
    <n v="0"/>
    <n v="0"/>
    <n v="-1"/>
    <n v="-1"/>
    <n v="0"/>
    <n v="0"/>
    <n v="1"/>
    <n v="0"/>
    <n v="0"/>
    <n v="-1"/>
    <n v="-1"/>
    <n v="0"/>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4243"/>
    <s v=""/>
    <s v=""/>
    <s v=""/>
    <s v="220"/>
    <s v="York Road"/>
    <s v="SW11"/>
    <s v="3SD"/>
    <n v="526478"/>
    <n v="175608"/>
    <x v="0"/>
    <s v=""/>
    <s v=""/>
    <n v="0"/>
    <n v="1"/>
    <n v="1"/>
    <s v="Alterations including erection of mansard roof extension to front and rear to provide an additional storey, erection of first floor and second floor rear extension and creation of roof terrace in connection with the creation of an additional self-containe"/>
    <s v="PF"/>
    <s v="23/07/2014"/>
    <d v="2014-09-17T00:00:00"/>
    <x v="1"/>
    <s v="Nil"/>
    <s v=""/>
    <s v="BF"/>
    <x v="3"/>
    <s v="n/a"/>
    <x v="1"/>
    <n v="5.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261"/>
    <s v=""/>
    <s v=""/>
    <s v="9 Blades Court"/>
    <s v="121"/>
    <s v="Deodar Road"/>
    <s v="SW15"/>
    <s v="2NU"/>
    <n v="524588"/>
    <n v="175331"/>
    <x v="13"/>
    <s v=""/>
    <s v=""/>
    <n v="0"/>
    <n v="1"/>
    <n v="1"/>
    <s v="Prior approval for conversion of class B1a office to 1 bedroom residential unit (class C3)."/>
    <s v="PANR"/>
    <s v="23/07/2014"/>
    <d v="2014-09-17T00:00:00"/>
    <x v="1"/>
    <s v="Nil"/>
    <s v=""/>
    <s v="BF"/>
    <x v="2"/>
    <s v="n/a"/>
    <x v="6"/>
    <n v="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4267"/>
    <s v=""/>
    <s v=""/>
    <s v=""/>
    <s v="9"/>
    <s v="Burntwood Lane"/>
    <s v="SW17"/>
    <s v="0JY"/>
    <n v="526220"/>
    <n v="172331"/>
    <x v="12"/>
    <s v=""/>
    <s v=""/>
    <n v="1"/>
    <n v="0"/>
    <n v="-1"/>
    <s v="Change of use of the first floor from C3 (Residential) to Use Class B1(a) (Offices) for use in conjunction with funeral service centre."/>
    <s v="PF"/>
    <s v="24/07/2014"/>
    <d v="2014-09-18T00:00:00"/>
    <x v="1"/>
    <s v="Nil"/>
    <s v=""/>
    <s v="BF"/>
    <x v="2"/>
    <s v="n/a"/>
    <x v="10"/>
    <n v="3.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4269"/>
    <s v=""/>
    <s v=""/>
    <s v=""/>
    <s v="525"/>
    <s v="Old York Road"/>
    <s v="SW18"/>
    <s v="1TG"/>
    <n v="525944"/>
    <n v="174996"/>
    <x v="5"/>
    <s v=""/>
    <s v=""/>
    <n v="0"/>
    <n v="3"/>
    <n v="3"/>
    <s v="Erection of enlarged front dormer, replacement shopfront and first floor front windows; demolition of existing rear additions and erection of replacement part single, part two-storey rear addition, rear mansard roof extension and roof extension with roof "/>
    <s v="PF"/>
    <s v="24/07/2014"/>
    <d v="2014-09-18T00:00:00"/>
    <x v="1"/>
    <s v="Nil"/>
    <s v=""/>
    <s v="BF"/>
    <x v="3"/>
    <s v="n/a"/>
    <x v="1"/>
    <n v="8.9999999999999993E-3"/>
    <s v=""/>
    <x v="0"/>
    <m/>
    <x v="1"/>
    <s v="P"/>
    <n v="0"/>
    <n v="0"/>
    <n v="0"/>
    <n v="0"/>
    <n v="1"/>
    <n v="2"/>
    <n v="0"/>
    <n v="0"/>
    <n v="0"/>
    <n v="0"/>
    <n v="0"/>
    <n v="1"/>
    <n v="2"/>
    <n v="0"/>
    <n v="0"/>
    <n v="0"/>
    <n v="0"/>
    <n v="0"/>
    <n v="0"/>
    <n v="0"/>
    <n v="0"/>
    <n v="0"/>
    <n v="0"/>
    <n v="0"/>
    <n v="0"/>
    <n v="0"/>
    <n v="0"/>
    <n v="0"/>
    <n v="0"/>
    <n v="0"/>
    <n v="0"/>
    <s v="Assumption"/>
    <n v="0"/>
    <n v="0"/>
    <n v="0.75"/>
    <n v="0.75"/>
    <n v="0.75"/>
    <n v="0.75"/>
    <n v="0"/>
    <n v="0"/>
    <n v="0"/>
    <n v="0"/>
    <n v="0"/>
    <n v="0"/>
    <n v="0"/>
    <n v="0"/>
    <n v="0"/>
    <n v="0"/>
    <n v="0"/>
    <n v="0"/>
    <n v="0"/>
    <n v="0"/>
    <n v="0"/>
    <n v="0"/>
    <n v="3"/>
    <n v="3"/>
    <n v="3"/>
    <n v="3"/>
    <n v="4"/>
    <m/>
    <x v="0"/>
    <x v="0"/>
    <x v="0"/>
    <x v="0"/>
    <x v="0"/>
  </r>
  <r>
    <x v="2"/>
    <s v="2014/4360"/>
    <s v=""/>
    <s v=""/>
    <s v=""/>
    <s v="56-64"/>
    <s v="Latchmere Road"/>
    <s v="SW11"/>
    <s v="2DN"/>
    <n v="527689"/>
    <n v="175864"/>
    <x v="6"/>
    <s v=""/>
    <s v=""/>
    <n v="0"/>
    <n v="1"/>
    <n v="1"/>
    <s v="Erection of roof extension (changing from pitched roof to flat roof) to create an additional storey of accommodation to provide a two bedroom apartment with associated front and rear roof terraces; additional rooflights; 6x projecting solar panels; and ba"/>
    <s v="PF"/>
    <s v="13/10/2014"/>
    <d v="2015-02-27T00:00:00"/>
    <x v="1"/>
    <s v="Nil"/>
    <s v=""/>
    <s v="BF"/>
    <x v="0"/>
    <s v="n/a"/>
    <x v="1"/>
    <n v="8.0000000000000002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389"/>
    <s v=""/>
    <s v=""/>
    <s v=""/>
    <s v="3-4"/>
    <s v="Podmore Road"/>
    <s v="SW8"/>
    <s v="1AJ"/>
    <n v="526041"/>
    <n v="175095"/>
    <x v="5"/>
    <s v=""/>
    <s v=""/>
    <n v="0"/>
    <n v="2"/>
    <n v="2"/>
    <s v="Erection of mansard roof extension with front and rear dormers to provide additional floor of accommodation, in connection with the formation of two maisonettes on first and second floors with continued commercial use on ground floor."/>
    <s v="PF"/>
    <s v="14/08/2014"/>
    <d v="2014-11-21T00:00:00"/>
    <x v="1"/>
    <s v="Nil"/>
    <s v=""/>
    <s v="BF"/>
    <x v="3"/>
    <s v="n/a"/>
    <x v="9"/>
    <n v="5.0000000000000001E-3"/>
    <s v=""/>
    <x v="0"/>
    <m/>
    <x v="1"/>
    <s v="P"/>
    <m/>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4/4483"/>
    <s v=""/>
    <s v=""/>
    <s v="Grange Cotteage"/>
    <s v="8A"/>
    <s v="Bramcote Road"/>
    <s v="SW15"/>
    <s v="6UG"/>
    <n v="522881"/>
    <n v="175249"/>
    <x v="11"/>
    <s v=""/>
    <s v=""/>
    <n v="1"/>
    <n v="1"/>
    <n v="0"/>
    <s v="Demolition of existing house and erection of two-storey (plus basement) house with a first floor balcony, associated landscaping and felling of 4 trees. Further consultation following Tree survey and site boundary adjustments."/>
    <s v="PF"/>
    <s v="15/09/2014"/>
    <d v="2014-12-22T00:00:00"/>
    <x v="1"/>
    <s v="Nil"/>
    <s v=""/>
    <s v="BF"/>
    <x v="0"/>
    <s v="n/a"/>
    <x v="1"/>
    <n v="3.2000000000000001E-2"/>
    <s v=""/>
    <x v="0"/>
    <m/>
    <x v="1"/>
    <s v="P"/>
    <n v="0"/>
    <n v="0"/>
    <n v="0"/>
    <n v="0"/>
    <n v="0"/>
    <n v="0"/>
    <n v="-1"/>
    <n v="1"/>
    <n v="0"/>
    <n v="0"/>
    <n v="0"/>
    <n v="0"/>
    <n v="0"/>
    <n v="0"/>
    <n v="0"/>
    <n v="0"/>
    <n v="0"/>
    <n v="0"/>
    <n v="0"/>
    <n v="0"/>
    <n v="-1"/>
    <n v="1"/>
    <n v="0"/>
    <n v="0"/>
    <n v="0"/>
    <n v="0"/>
    <n v="0"/>
    <n v="0"/>
    <n v="0"/>
    <n v="0"/>
    <n v="0"/>
    <m/>
    <n v="0"/>
    <n v="0"/>
    <n v="0"/>
    <n v="0"/>
    <n v="0"/>
    <n v="0"/>
    <n v="0"/>
    <n v="0"/>
    <n v="0"/>
    <n v="0"/>
    <n v="0"/>
    <n v="0"/>
    <n v="0"/>
    <n v="0"/>
    <n v="0"/>
    <n v="0"/>
    <n v="0"/>
    <n v="0"/>
    <n v="0"/>
    <n v="0"/>
    <n v="0"/>
    <n v="0"/>
    <n v="0"/>
    <n v="0"/>
    <n v="0"/>
    <n v="0"/>
    <n v="4"/>
    <m/>
    <x v="0"/>
    <x v="0"/>
    <x v="0"/>
    <x v="0"/>
    <x v="0"/>
  </r>
  <r>
    <x v="2"/>
    <s v="2014/4516"/>
    <s v=""/>
    <s v=""/>
    <s v="Tidbury Court"/>
    <s v=""/>
    <s v="Stewarts Road"/>
    <s v="SW11"/>
    <s v="4DW"/>
    <n v="529104"/>
    <n v="177095"/>
    <x v="17"/>
    <s v=""/>
    <s v=""/>
    <n v="12"/>
    <n v="22"/>
    <n v="10"/>
    <s v="Demolition of existing buildings and construction of a new 4-storey building to provide 22 flats for affordable rent, including associated landscaping, cycle and refuse stores."/>
    <s v="PF"/>
    <s v="21/08/2014"/>
    <d v="2014-11-10T00:00:00"/>
    <x v="1"/>
    <s v="Nil"/>
    <s v=""/>
    <s v="BF"/>
    <x v="0"/>
    <s v="NB"/>
    <x v="0"/>
    <n v="0.26"/>
    <s v=""/>
    <x v="0"/>
    <m/>
    <x v="2"/>
    <s v="C"/>
    <m/>
    <n v="2"/>
    <n v="22"/>
    <n v="0"/>
    <n v="-2"/>
    <n v="11"/>
    <n v="1"/>
    <n v="0"/>
    <n v="0"/>
    <n v="0"/>
    <n v="0"/>
    <n v="-2"/>
    <n v="11"/>
    <n v="1"/>
    <n v="0"/>
    <n v="0"/>
    <n v="0"/>
    <n v="0"/>
    <n v="0"/>
    <n v="0"/>
    <n v="0"/>
    <n v="0"/>
    <n v="0"/>
    <n v="0"/>
    <n v="0"/>
    <n v="0"/>
    <n v="0"/>
    <n v="0"/>
    <n v="0"/>
    <n v="0"/>
    <n v="0"/>
    <s v="Assumption"/>
    <n v="0"/>
    <n v="0"/>
    <n v="0"/>
    <n v="0"/>
    <n v="3.3333333333333335"/>
    <n v="3.3333333333333335"/>
    <n v="3.3333333333333335"/>
    <n v="0"/>
    <n v="0"/>
    <n v="0"/>
    <n v="0"/>
    <n v="0"/>
    <n v="0"/>
    <n v="0"/>
    <n v="0"/>
    <n v="0"/>
    <n v="0"/>
    <n v="0"/>
    <n v="0"/>
    <n v="0"/>
    <n v="0"/>
    <n v="0"/>
    <n v="10"/>
    <n v="10"/>
    <n v="10"/>
    <n v="10"/>
    <n v="5"/>
    <s v="Y"/>
    <x v="0"/>
    <x v="1"/>
    <x v="0"/>
    <x v="0"/>
    <x v="0"/>
  </r>
  <r>
    <x v="2"/>
    <s v="2014/4518"/>
    <s v=""/>
    <s v=""/>
    <s v="Land south of and west of 5 St James Drive"/>
    <s v="124"/>
    <s v="Trinity Road"/>
    <s v="SW17"/>
    <s v="7HS"/>
    <n v="527671"/>
    <n v="172854"/>
    <x v="7"/>
    <s v=""/>
    <s v=""/>
    <n v="0"/>
    <n v="1"/>
    <n v="1"/>
    <s v="Erection of single-storey dwellinghouse to include excavation of a basement."/>
    <s v="PF"/>
    <s v="11/09/2014"/>
    <d v="2014-11-13T00:00:00"/>
    <x v="1"/>
    <s v="Nil"/>
    <s v=""/>
    <s v="BF"/>
    <x v="0"/>
    <s v="n/a"/>
    <x v="1"/>
    <n v="8.0000000000000002E-3"/>
    <s v=""/>
    <x v="0"/>
    <m/>
    <x v="1"/>
    <s v="P"/>
    <n v="0"/>
    <n v="0"/>
    <n v="1"/>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4/4525"/>
    <s v=""/>
    <s v=""/>
    <s v=""/>
    <s v="30-32"/>
    <s v="Totterdown Street"/>
    <s v="SW17"/>
    <s v="8TA"/>
    <n v="527644"/>
    <n v="171597"/>
    <x v="1"/>
    <s v=""/>
    <s v=""/>
    <n v="0"/>
    <n v="1"/>
    <n v="1"/>
    <s v="Creation of an additional floor at third floor level to create a 1 x 2 bedroom flat with front and rear roof terraces including raising parapet wall by approximately 700mm."/>
    <s v="PF"/>
    <s v="18/08/2014"/>
    <d v="2014-12-04T00:00:00"/>
    <x v="1"/>
    <s v="Nil"/>
    <s v=""/>
    <s v="BF"/>
    <x v="0"/>
    <s v="n/a"/>
    <x v="1"/>
    <n v="8.0000000000000002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s v="Y"/>
    <x v="1"/>
    <x v="0"/>
    <x v="0"/>
    <x v="0"/>
    <x v="0"/>
  </r>
  <r>
    <x v="2"/>
    <s v="2014/4531"/>
    <s v=""/>
    <s v=""/>
    <s v="Land Adjacent"/>
    <s v="33"/>
    <s v="Vandyke Close"/>
    <s v="SW15"/>
    <s v="3JQ"/>
    <n v="523902"/>
    <n v="174030"/>
    <x v="8"/>
    <s v=""/>
    <s v=""/>
    <n v="0"/>
    <n v="1"/>
    <n v="1"/>
    <s v="Erection of three-storey dwellinghouse with associated parking and landscaping."/>
    <s v="PF"/>
    <s v="06/08/2014"/>
    <d v="2014-11-13T00:00:00"/>
    <x v="1"/>
    <s v="Nil"/>
    <s v=""/>
    <s v="BF"/>
    <x v="0"/>
    <s v="n/a"/>
    <x v="1"/>
    <n v="1.4999999999999999E-2"/>
    <s v=""/>
    <x v="0"/>
    <m/>
    <x v="1"/>
    <s v="P"/>
    <n v="0"/>
    <n v="0"/>
    <n v="0"/>
    <n v="0"/>
    <n v="0"/>
    <n v="0"/>
    <n v="0"/>
    <n v="1"/>
    <n v="0"/>
    <n v="0"/>
    <n v="0"/>
    <n v="0"/>
    <n v="0"/>
    <n v="0"/>
    <n v="0"/>
    <n v="0"/>
    <n v="0"/>
    <n v="0"/>
    <n v="0"/>
    <n v="0"/>
    <n v="0"/>
    <n v="1"/>
    <n v="0"/>
    <n v="0"/>
    <n v="0"/>
    <n v="0"/>
    <n v="0"/>
    <n v="0"/>
    <n v="0"/>
    <n v="0"/>
    <n v="0"/>
    <s v="Assumption"/>
    <n v="0"/>
    <n v="0"/>
    <n v="0.25"/>
    <n v="0.25"/>
    <n v="0.25"/>
    <n v="0.25"/>
    <n v="0"/>
    <n v="0"/>
    <n v="0"/>
    <n v="0"/>
    <n v="0"/>
    <n v="0"/>
    <n v="0"/>
    <n v="0"/>
    <n v="0"/>
    <n v="0"/>
    <n v="0"/>
    <n v="0"/>
    <n v="0"/>
    <n v="0"/>
    <n v="0"/>
    <n v="0"/>
    <n v="1"/>
    <n v="1"/>
    <n v="1"/>
    <n v="1"/>
    <n v="4"/>
    <m/>
    <x v="0"/>
    <x v="0"/>
    <x v="0"/>
    <x v="0"/>
    <x v="0"/>
  </r>
  <r>
    <x v="2"/>
    <s v="2014/4539"/>
    <s v=""/>
    <s v=""/>
    <s v="land adjacent"/>
    <s v="17"/>
    <s v="Broadwater Road"/>
    <s v="SW17"/>
    <s v="0DS"/>
    <n v="527391"/>
    <n v="171805"/>
    <x v="10"/>
    <s v=""/>
    <s v=""/>
    <n v="0"/>
    <n v="2"/>
    <n v="2"/>
    <s v="Construction of 2 x 6-bed semi-detached three-storey (plus basement level) houses (with roof terraces)."/>
    <s v="PF"/>
    <s v="31/07/2014"/>
    <d v="2014-10-22T00:00:00"/>
    <x v="1"/>
    <s v="Nil"/>
    <s v=""/>
    <s v="BF"/>
    <x v="0"/>
    <s v="n/a"/>
    <x v="1"/>
    <n v="1.7999999999999999E-2"/>
    <s v=""/>
    <x v="0"/>
    <m/>
    <x v="1"/>
    <s v="P"/>
    <m/>
    <n v="0"/>
    <n v="0"/>
    <n v="0"/>
    <n v="0"/>
    <n v="0"/>
    <n v="0"/>
    <n v="0"/>
    <n v="2"/>
    <n v="0"/>
    <n v="0"/>
    <n v="0"/>
    <n v="0"/>
    <n v="0"/>
    <n v="0"/>
    <n v="0"/>
    <n v="0"/>
    <n v="0"/>
    <n v="0"/>
    <n v="0"/>
    <n v="0"/>
    <n v="0"/>
    <n v="2"/>
    <n v="0"/>
    <n v="0"/>
    <n v="0"/>
    <n v="0"/>
    <n v="0"/>
    <n v="0"/>
    <n v="0"/>
    <n v="0"/>
    <s v="Assumption"/>
    <n v="0"/>
    <n v="0"/>
    <n v="0.5"/>
    <n v="0.5"/>
    <n v="0.5"/>
    <n v="0.5"/>
    <n v="0"/>
    <n v="0"/>
    <n v="0"/>
    <n v="0"/>
    <n v="0"/>
    <n v="0"/>
    <n v="0"/>
    <n v="0"/>
    <n v="0"/>
    <n v="0"/>
    <n v="0"/>
    <n v="0"/>
    <n v="0"/>
    <n v="0"/>
    <n v="0"/>
    <n v="0"/>
    <n v="2"/>
    <n v="2"/>
    <n v="2"/>
    <n v="2"/>
    <n v="4"/>
    <s v="Y"/>
    <x v="0"/>
    <x v="0"/>
    <x v="0"/>
    <x v="0"/>
    <x v="0"/>
  </r>
  <r>
    <x v="2"/>
    <s v="2014/4588"/>
    <s v=""/>
    <s v=""/>
    <s v="Land adj.  and rear of 58"/>
    <s v=""/>
    <s v="Topsham Road"/>
    <s v="SW17"/>
    <s v="8SP"/>
    <n v="528141"/>
    <n v="172013"/>
    <x v="14"/>
    <s v=""/>
    <s v=""/>
    <n v="0"/>
    <n v="3"/>
    <n v="3"/>
    <s v="Demolition of existing garages and construction of 3 houses (one detached house to front of the site and two semi-detached houses to rear) and two car parking spaces."/>
    <s v="PF"/>
    <s v="19/08/2014"/>
    <d v="2014-12-19T00:00:00"/>
    <x v="1"/>
    <s v="Nil"/>
    <s v=""/>
    <s v="BF"/>
    <x v="0"/>
    <s v="n/a"/>
    <x v="1"/>
    <n v="6.2E-2"/>
    <s v=""/>
    <x v="0"/>
    <m/>
    <x v="1"/>
    <s v="P"/>
    <m/>
    <n v="0"/>
    <n v="0"/>
    <n v="0"/>
    <n v="0"/>
    <n v="0"/>
    <n v="2"/>
    <n v="1"/>
    <n v="0"/>
    <n v="0"/>
    <n v="0"/>
    <n v="0"/>
    <n v="0"/>
    <n v="0"/>
    <n v="0"/>
    <n v="0"/>
    <n v="0"/>
    <n v="0"/>
    <n v="0"/>
    <n v="0"/>
    <n v="2"/>
    <n v="1"/>
    <n v="0"/>
    <n v="0"/>
    <n v="0"/>
    <n v="0"/>
    <n v="0"/>
    <n v="0"/>
    <n v="0"/>
    <n v="0"/>
    <n v="0"/>
    <s v="Assumption"/>
    <n v="0"/>
    <n v="0"/>
    <n v="0.75"/>
    <n v="0.75"/>
    <n v="0.75"/>
    <n v="0.75"/>
    <n v="0"/>
    <n v="0"/>
    <n v="0"/>
    <n v="0"/>
    <n v="0"/>
    <n v="0"/>
    <n v="0"/>
    <n v="0"/>
    <n v="0"/>
    <n v="0"/>
    <n v="0"/>
    <n v="0"/>
    <n v="0"/>
    <n v="0"/>
    <n v="0"/>
    <n v="0"/>
    <n v="3"/>
    <n v="3"/>
    <n v="3"/>
    <n v="3"/>
    <n v="4"/>
    <s v="Y"/>
    <x v="0"/>
    <x v="0"/>
    <x v="0"/>
    <x v="0"/>
    <x v="0"/>
  </r>
  <r>
    <x v="2"/>
    <s v="2014/4665"/>
    <s v=""/>
    <s v=""/>
    <s v="Battersea Park East"/>
    <s v=""/>
    <s v="Queenstown Road"/>
    <s v="SW8"/>
    <s v="4BP"/>
    <n v="528822"/>
    <n v="176878"/>
    <x v="17"/>
    <s v=""/>
    <s v=""/>
    <n v="0"/>
    <n v="30"/>
    <n v="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x v="1"/>
    <s v="Nil"/>
    <s v=""/>
    <s v="BF"/>
    <x v="3"/>
    <s v="NB"/>
    <x v="0"/>
    <n v="0.218"/>
    <s v=""/>
    <x v="0"/>
    <m/>
    <x v="0"/>
    <s v="HASO"/>
    <n v="0"/>
    <n v="3"/>
    <n v="30"/>
    <n v="2"/>
    <n v="5"/>
    <n v="19"/>
    <n v="4"/>
    <n v="0"/>
    <n v="0"/>
    <n v="0"/>
    <n v="2"/>
    <n v="5"/>
    <n v="19"/>
    <n v="4"/>
    <n v="0"/>
    <n v="0"/>
    <n v="0"/>
    <n v="0"/>
    <n v="0"/>
    <n v="0"/>
    <n v="0"/>
    <n v="0"/>
    <n v="0"/>
    <n v="0"/>
    <n v="0"/>
    <n v="0"/>
    <n v="0"/>
    <n v="0"/>
    <n v="0"/>
    <n v="0"/>
    <n v="0"/>
    <s v="Email/Telephone Survey"/>
    <n v="0"/>
    <n v="15"/>
    <n v="15"/>
    <n v="0"/>
    <n v="0"/>
    <n v="0"/>
    <n v="0"/>
    <n v="0"/>
    <n v="0"/>
    <n v="0"/>
    <n v="0"/>
    <n v="0"/>
    <n v="0"/>
    <n v="0"/>
    <n v="0"/>
    <n v="0"/>
    <n v="0"/>
    <n v="0"/>
    <n v="0"/>
    <n v="0"/>
    <n v="0"/>
    <n v="0"/>
    <n v="30"/>
    <n v="30"/>
    <n v="15"/>
    <n v="15"/>
    <n v="5"/>
    <s v="Y"/>
    <x v="0"/>
    <x v="1"/>
    <x v="0"/>
    <x v="0"/>
    <x v="0"/>
  </r>
  <r>
    <x v="2"/>
    <s v="2014/4665"/>
    <s v=""/>
    <s v=""/>
    <s v="Battersea Park East"/>
    <s v=""/>
    <s v="Queenstown Road"/>
    <s v="SW8"/>
    <s v="4BP"/>
    <n v="528822"/>
    <n v="176878"/>
    <x v="17"/>
    <s v=""/>
    <s v=""/>
    <n v="0"/>
    <n v="30"/>
    <n v="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x v="1"/>
    <s v="Nil"/>
    <s v=""/>
    <s v="BF"/>
    <x v="3"/>
    <s v="NB"/>
    <x v="0"/>
    <n v="2.7829999999999999"/>
    <s v=""/>
    <x v="0"/>
    <m/>
    <x v="0"/>
    <s v="HAAR"/>
    <n v="0"/>
    <n v="3"/>
    <n v="30"/>
    <n v="0"/>
    <n v="5"/>
    <n v="17"/>
    <n v="4"/>
    <n v="4"/>
    <n v="0"/>
    <n v="0"/>
    <n v="0"/>
    <n v="5"/>
    <n v="17"/>
    <n v="4"/>
    <n v="4"/>
    <n v="0"/>
    <n v="0"/>
    <n v="0"/>
    <n v="0"/>
    <n v="0"/>
    <n v="0"/>
    <n v="0"/>
    <n v="0"/>
    <n v="0"/>
    <n v="0"/>
    <n v="0"/>
    <n v="0"/>
    <n v="0"/>
    <n v="0"/>
    <n v="0"/>
    <n v="0"/>
    <s v="Email/Telephone Survey"/>
    <n v="0"/>
    <n v="15"/>
    <n v="15"/>
    <n v="0"/>
    <n v="0"/>
    <n v="0"/>
    <n v="0"/>
    <n v="0"/>
    <n v="0"/>
    <n v="0"/>
    <n v="0"/>
    <n v="0"/>
    <n v="0"/>
    <n v="0"/>
    <n v="0"/>
    <n v="0"/>
    <n v="0"/>
    <n v="0"/>
    <n v="0"/>
    <n v="0"/>
    <n v="0"/>
    <n v="0"/>
    <n v="30"/>
    <n v="30"/>
    <n v="15"/>
    <n v="15"/>
    <n v="5"/>
    <s v="Y"/>
    <x v="0"/>
    <x v="1"/>
    <x v="0"/>
    <x v="0"/>
    <x v="0"/>
  </r>
  <r>
    <x v="2"/>
    <s v="2014/4665"/>
    <s v=""/>
    <s v=""/>
    <s v="Battersea Park East"/>
    <s v=""/>
    <s v="Queenstown Road"/>
    <s v="SW8"/>
    <s v="4BP"/>
    <n v="528822"/>
    <n v="176878"/>
    <x v="17"/>
    <s v=""/>
    <s v=""/>
    <n v="0"/>
    <n v="230"/>
    <n v="2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x v="1"/>
    <s v="Nil"/>
    <s v=""/>
    <s v="BF"/>
    <x v="3"/>
    <s v="NB"/>
    <x v="0"/>
    <n v="0.218"/>
    <s v=""/>
    <x v="0"/>
    <m/>
    <x v="1"/>
    <s v="P"/>
    <n v="0"/>
    <n v="23"/>
    <n v="230"/>
    <n v="3"/>
    <n v="51"/>
    <n v="130"/>
    <n v="45"/>
    <n v="1"/>
    <n v="0"/>
    <n v="0"/>
    <n v="3"/>
    <n v="51"/>
    <n v="130"/>
    <n v="45"/>
    <n v="1"/>
    <n v="0"/>
    <n v="0"/>
    <n v="0"/>
    <n v="0"/>
    <n v="0"/>
    <n v="0"/>
    <n v="0"/>
    <n v="0"/>
    <n v="0"/>
    <n v="0"/>
    <n v="0"/>
    <n v="0"/>
    <n v="0"/>
    <n v="0"/>
    <n v="0"/>
    <n v="0"/>
    <s v="Email/Telephone Survey"/>
    <n v="0"/>
    <n v="115"/>
    <n v="115"/>
    <n v="0"/>
    <n v="0"/>
    <n v="0"/>
    <n v="0"/>
    <n v="0"/>
    <n v="0"/>
    <n v="0"/>
    <n v="0"/>
    <n v="0"/>
    <n v="0"/>
    <n v="0"/>
    <n v="0"/>
    <n v="0"/>
    <n v="0"/>
    <n v="0"/>
    <n v="0"/>
    <n v="0"/>
    <n v="0"/>
    <n v="0"/>
    <n v="230"/>
    <n v="230"/>
    <n v="115"/>
    <n v="115"/>
    <n v="5"/>
    <s v="Y"/>
    <x v="0"/>
    <x v="1"/>
    <x v="0"/>
    <x v="0"/>
    <x v="0"/>
  </r>
  <r>
    <x v="2"/>
    <s v="2014/4702"/>
    <s v=""/>
    <s v=""/>
    <s v=""/>
    <s v="17-19"/>
    <s v="Upper Tooting Road"/>
    <s v="SW17"/>
    <s v=""/>
    <n v="527966"/>
    <n v="172285"/>
    <x v="14"/>
    <s v=""/>
    <s v=""/>
    <n v="0"/>
    <n v="1"/>
    <n v="1"/>
    <s v="Erection of rear mansard roof extension to main roof and above part of back addition to provide an additional storey of accommodation."/>
    <s v="PF"/>
    <s v="15/08/2014"/>
    <d v="2014-10-10T00:00:00"/>
    <x v="1"/>
    <s v="Nil"/>
    <s v=""/>
    <s v="BF"/>
    <x v="0"/>
    <s v="n/a"/>
    <x v="1"/>
    <n v="3.0000000000000001E-3"/>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4"/>
    <s v="Y"/>
    <x v="0"/>
    <x v="0"/>
    <x v="0"/>
    <x v="0"/>
    <x v="0"/>
  </r>
  <r>
    <x v="2"/>
    <s v="2014/4756"/>
    <s v=""/>
    <s v=""/>
    <s v=""/>
    <s v="63C"/>
    <s v="Chartfield Avenue"/>
    <s v="SW15"/>
    <s v="6HN"/>
    <n v="522904"/>
    <n v="174633"/>
    <x v="11"/>
    <s v=""/>
    <s v=""/>
    <n v="1"/>
    <n v="1"/>
    <n v="0"/>
    <s v="Demolition of existing property and erection of a four-storey (including basement level and accommodation within the roofspace) detached house."/>
    <s v="PF"/>
    <s v="08/09/2014"/>
    <d v="2015-01-21T00:00:00"/>
    <x v="1"/>
    <s v="Nil"/>
    <s v=""/>
    <s v="BF"/>
    <x v="0"/>
    <s v="n/a"/>
    <x v="1"/>
    <n v="0.05"/>
    <s v=""/>
    <x v="0"/>
    <m/>
    <x v="1"/>
    <s v="P"/>
    <n v="0"/>
    <n v="0"/>
    <n v="0"/>
    <n v="0"/>
    <n v="0"/>
    <n v="0"/>
    <n v="-1"/>
    <n v="0"/>
    <n v="1"/>
    <n v="0"/>
    <n v="0"/>
    <n v="0"/>
    <n v="0"/>
    <n v="0"/>
    <n v="0"/>
    <n v="0"/>
    <n v="0"/>
    <n v="0"/>
    <n v="0"/>
    <n v="0"/>
    <n v="-1"/>
    <n v="0"/>
    <n v="1"/>
    <n v="0"/>
    <n v="0"/>
    <n v="0"/>
    <n v="0"/>
    <n v="0"/>
    <n v="0"/>
    <n v="0"/>
    <n v="0"/>
    <m/>
    <n v="0"/>
    <n v="0"/>
    <n v="0"/>
    <n v="0"/>
    <n v="0"/>
    <n v="0"/>
    <n v="0"/>
    <n v="0"/>
    <n v="0"/>
    <n v="0"/>
    <n v="0"/>
    <n v="0"/>
    <n v="0"/>
    <n v="0"/>
    <n v="0"/>
    <n v="0"/>
    <n v="0"/>
    <n v="0"/>
    <n v="0"/>
    <n v="0"/>
    <n v="0"/>
    <n v="0"/>
    <n v="0"/>
    <n v="0"/>
    <n v="0"/>
    <n v="0"/>
    <n v="4"/>
    <m/>
    <x v="0"/>
    <x v="0"/>
    <x v="0"/>
    <x v="0"/>
    <x v="0"/>
  </r>
  <r>
    <x v="2"/>
    <s v="2014/4772"/>
    <s v=""/>
    <s v="Park House"/>
    <s v="River House &amp; Park House"/>
    <s v=""/>
    <s v="Point Pleasant"/>
    <s v="SW18"/>
    <s v="1NN"/>
    <n v="525136"/>
    <n v="175176"/>
    <x v="13"/>
    <s v=""/>
    <s v=""/>
    <n v="0"/>
    <n v="17"/>
    <n v="17"/>
    <s v="Prior approval for use of the office element (class B1a) of both buildings to provide 17 new residential units (7 x 1 bedroom, 8 x 2 bedroom and 2 x 3 bedroom) within Park House, and 25 new residential units (9 x 1 bedroom, 15 x 2 bedroom and 1 x 3 bedroo"/>
    <s v="PANR"/>
    <s v="17/09/2014"/>
    <d v="2014-11-11T00:00:00"/>
    <x v="1"/>
    <s v="Nil"/>
    <s v=""/>
    <s v="BF"/>
    <x v="2"/>
    <s v="n/a"/>
    <x v="6"/>
    <n v="0.218"/>
    <s v=""/>
    <x v="0"/>
    <m/>
    <x v="1"/>
    <s v="P"/>
    <n v="0"/>
    <n v="0"/>
    <n v="0"/>
    <n v="0"/>
    <n v="7"/>
    <n v="8"/>
    <n v="2"/>
    <n v="0"/>
    <n v="0"/>
    <n v="0"/>
    <n v="0"/>
    <n v="7"/>
    <n v="8"/>
    <n v="2"/>
    <n v="0"/>
    <n v="0"/>
    <n v="0"/>
    <n v="0"/>
    <n v="0"/>
    <n v="0"/>
    <n v="0"/>
    <n v="0"/>
    <n v="0"/>
    <n v="0"/>
    <n v="0"/>
    <n v="0"/>
    <n v="0"/>
    <n v="0"/>
    <n v="0"/>
    <n v="0"/>
    <n v="0"/>
    <s v="Assumption"/>
    <n v="0"/>
    <n v="0"/>
    <n v="4.25"/>
    <n v="4.25"/>
    <n v="4.25"/>
    <n v="4.25"/>
    <n v="0"/>
    <n v="0"/>
    <n v="0"/>
    <n v="0"/>
    <n v="0"/>
    <n v="0"/>
    <n v="0"/>
    <n v="0"/>
    <n v="0"/>
    <n v="0"/>
    <n v="0"/>
    <n v="0"/>
    <n v="0"/>
    <n v="0"/>
    <n v="0"/>
    <n v="0"/>
    <n v="17"/>
    <n v="17"/>
    <n v="17"/>
    <n v="17"/>
    <n v="9"/>
    <m/>
    <x v="0"/>
    <x v="0"/>
    <x v="1"/>
    <x v="0"/>
    <x v="0"/>
  </r>
  <r>
    <x v="2"/>
    <s v="2014/4772"/>
    <s v=""/>
    <s v="River House"/>
    <s v="River House &amp; Park House"/>
    <s v=""/>
    <s v="Point Pleasant"/>
    <s v="SW18"/>
    <s v="1NN"/>
    <n v="525136"/>
    <n v="175176"/>
    <x v="13"/>
    <s v=""/>
    <s v=""/>
    <n v="0"/>
    <n v="25"/>
    <n v="25"/>
    <s v="Prior approval for use of the office element (class B1a) of both buildings to provide 17 new residential units (7 x 1 bedroom, 8 x 2 bedroom and 2 x 3 bedroom) within Park House, and 25 new residential units (9 x 1 bedroom, 15 x 2 bedroom and 1 x 3 bedroo"/>
    <s v="PANR"/>
    <s v="17/09/2014"/>
    <d v="2014-11-11T00:00:00"/>
    <x v="1"/>
    <s v="Nil"/>
    <s v=""/>
    <s v="BF"/>
    <x v="2"/>
    <s v="n/a"/>
    <x v="6"/>
    <n v="8.8999999999999996E-2"/>
    <s v=""/>
    <x v="0"/>
    <m/>
    <x v="1"/>
    <s v="P"/>
    <n v="0"/>
    <n v="0"/>
    <n v="0"/>
    <n v="0"/>
    <n v="9"/>
    <n v="15"/>
    <n v="1"/>
    <n v="0"/>
    <n v="0"/>
    <n v="0"/>
    <n v="0"/>
    <n v="9"/>
    <n v="15"/>
    <n v="1"/>
    <n v="0"/>
    <n v="0"/>
    <n v="0"/>
    <n v="0"/>
    <n v="0"/>
    <n v="0"/>
    <n v="0"/>
    <n v="0"/>
    <n v="0"/>
    <n v="0"/>
    <n v="0"/>
    <n v="0"/>
    <n v="0"/>
    <n v="0"/>
    <n v="0"/>
    <n v="0"/>
    <n v="0"/>
    <s v="Assumption"/>
    <n v="0"/>
    <n v="0"/>
    <n v="6.25"/>
    <n v="6.25"/>
    <n v="6.25"/>
    <n v="6.25"/>
    <n v="0"/>
    <n v="0"/>
    <n v="0"/>
    <n v="0"/>
    <n v="0"/>
    <n v="0"/>
    <n v="0"/>
    <n v="0"/>
    <n v="0"/>
    <n v="0"/>
    <n v="0"/>
    <n v="0"/>
    <n v="0"/>
    <n v="0"/>
    <n v="0"/>
    <n v="0"/>
    <n v="25"/>
    <n v="25"/>
    <n v="25"/>
    <n v="25"/>
    <n v="9"/>
    <m/>
    <x v="0"/>
    <x v="0"/>
    <x v="1"/>
    <x v="0"/>
    <x v="0"/>
  </r>
  <r>
    <x v="2"/>
    <s v="2014/4773"/>
    <s v=""/>
    <s v=""/>
    <s v=""/>
    <s v="50"/>
    <s v="Northcote Road"/>
    <s v="SW11"/>
    <s v="1PA"/>
    <n v="527472"/>
    <n v="174926"/>
    <x v="2"/>
    <s v=""/>
    <s v=""/>
    <n v="0"/>
    <n v="1"/>
    <n v="1"/>
    <s v="Application for determination of whether prior approval is required for change of use of the first and second floors from office (Class B1a) to residential unit (Class C3) tocreate 1 x 2-bedroom flat."/>
    <s v="PANR"/>
    <s v="15/08/2014"/>
    <d v="2014-10-10T00:00:00"/>
    <x v="1"/>
    <s v="Nil"/>
    <s v=""/>
    <s v="BF"/>
    <x v="2"/>
    <s v="n/a"/>
    <x v="6"/>
    <n v="8.0000000000000002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4"/>
    <x v="0"/>
    <x v="0"/>
    <x v="0"/>
    <x v="0"/>
  </r>
  <r>
    <x v="2"/>
    <s v="2014/4774"/>
    <s v=""/>
    <s v=""/>
    <s v=""/>
    <s v="56"/>
    <s v="Battersea Park Road"/>
    <s v="SW11"/>
    <s v="4JP"/>
    <n v="528489"/>
    <n v="176794"/>
    <x v="17"/>
    <s v=""/>
    <s v=""/>
    <n v="0"/>
    <n v="1"/>
    <n v="1"/>
    <s v="Application for determination of whether prior approval is required for change of use of rear area of ground floor from retail unit (Class A1) to residential use (Class C3) as a studio unit, and associated ground floor alterations to the rear elevation."/>
    <s v="PANR"/>
    <s v="12/08/2014"/>
    <d v="2014-10-16T00:00:00"/>
    <x v="1"/>
    <s v="Nil"/>
    <s v=""/>
    <s v="BF"/>
    <x v="2"/>
    <s v="n/a"/>
    <x v="8"/>
    <n v="3.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4775"/>
    <s v=""/>
    <s v=""/>
    <s v=""/>
    <s v="90-92"/>
    <s v="Garratt Lane"/>
    <s v="SW18"/>
    <s v="4DD"/>
    <n v="525706"/>
    <n v="174298"/>
    <x v="3"/>
    <s v=""/>
    <s v=""/>
    <n v="0"/>
    <n v="4"/>
    <n v="4"/>
    <s v="Prior Approval for conversion from offices (Class B1) at second floor level to 2 x 1-bedroom and 2 x 2-bedroom residential units (Class C3)."/>
    <s v="PANR"/>
    <s v="19/08/2014"/>
    <d v="2014-10-08T00:00:00"/>
    <x v="1"/>
    <s v="Nil"/>
    <s v=""/>
    <s v="BF"/>
    <x v="2"/>
    <s v="n/a"/>
    <x v="6"/>
    <n v="1.2999999999999999E-2"/>
    <s v=""/>
    <x v="0"/>
    <m/>
    <x v="1"/>
    <s v="P"/>
    <n v="0"/>
    <n v="0"/>
    <n v="0"/>
    <n v="0"/>
    <n v="2"/>
    <n v="2"/>
    <n v="0"/>
    <n v="0"/>
    <n v="0"/>
    <n v="0"/>
    <n v="0"/>
    <n v="2"/>
    <n v="2"/>
    <n v="0"/>
    <n v="0"/>
    <n v="0"/>
    <n v="0"/>
    <n v="0"/>
    <n v="0"/>
    <n v="0"/>
    <n v="0"/>
    <n v="0"/>
    <n v="0"/>
    <n v="0"/>
    <n v="0"/>
    <n v="0"/>
    <n v="0"/>
    <n v="0"/>
    <n v="0"/>
    <n v="0"/>
    <n v="0"/>
    <s v="Assumption"/>
    <n v="0"/>
    <n v="0"/>
    <n v="1"/>
    <n v="1"/>
    <n v="1"/>
    <n v="1"/>
    <n v="0"/>
    <n v="0"/>
    <n v="0"/>
    <n v="0"/>
    <n v="0"/>
    <n v="0"/>
    <n v="0"/>
    <n v="0"/>
    <n v="0"/>
    <n v="0"/>
    <n v="0"/>
    <n v="0"/>
    <n v="0"/>
    <n v="0"/>
    <n v="0"/>
    <n v="0"/>
    <n v="4"/>
    <n v="4"/>
    <n v="4"/>
    <n v="4"/>
    <n v="9"/>
    <m/>
    <x v="5"/>
    <x v="0"/>
    <x v="1"/>
    <x v="0"/>
    <x v="0"/>
  </r>
  <r>
    <x v="2"/>
    <s v="2014/4835"/>
    <s v=""/>
    <s v=""/>
    <s v=""/>
    <s v="71"/>
    <s v="St Johns Road"/>
    <s v="SW11"/>
    <s v="1QX"/>
    <n v="527425"/>
    <n v="175202"/>
    <x v="2"/>
    <s v=""/>
    <s v=""/>
    <n v="0"/>
    <n v="2"/>
    <n v="2"/>
    <s v="Change of use of first, second and third floors from retail (Use Class A1) to residential (Use Class C3) to create 1 x 1 bedroom flat and 1 x 2 bedroom flat"/>
    <s v="PF"/>
    <s v="12/08/2014"/>
    <d v="2014-10-07T00:00:00"/>
    <x v="1"/>
    <s v="Nil"/>
    <s v=""/>
    <s v="BF"/>
    <x v="2"/>
    <s v="n/a"/>
    <x v="8"/>
    <n v="8.9999999999999993E-3"/>
    <s v=""/>
    <x v="0"/>
    <m/>
    <x v="1"/>
    <s v="P"/>
    <n v="0"/>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9"/>
    <m/>
    <x v="4"/>
    <x v="0"/>
    <x v="0"/>
    <x v="0"/>
    <x v="0"/>
  </r>
  <r>
    <x v="2"/>
    <s v="2014/4886"/>
    <s v=""/>
    <s v=""/>
    <s v=""/>
    <s v="173A"/>
    <s v="Merton Road"/>
    <s v="SW18"/>
    <s v="5EF"/>
    <n v="525255"/>
    <n v="173923"/>
    <x v="3"/>
    <s v=""/>
    <s v=""/>
    <n v="0"/>
    <n v="1"/>
    <n v="1"/>
    <s v="Erection of a part single, part two-storey rear/side extension in connection with the conversion of the rear of the property to provide a 1x1 bedroom self contained flat. Alterations to entrance/external stairs (upper floor entrance)."/>
    <s v="PF"/>
    <s v="08/09/2014"/>
    <d v="2015-01-20T00:00:00"/>
    <x v="1"/>
    <s v="Nil"/>
    <s v=""/>
    <s v="BF"/>
    <x v="3"/>
    <s v="n/a"/>
    <x v="1"/>
    <n v="6.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906"/>
    <s v=""/>
    <s v=""/>
    <s v="Garden Flat"/>
    <s v="127"/>
    <s v="Trinity Road"/>
    <s v="SW17"/>
    <s v="7HJ"/>
    <n v="527727"/>
    <n v="172703"/>
    <x v="7"/>
    <s v=""/>
    <s v=""/>
    <n v="1"/>
    <n v="1"/>
    <n v="0"/>
    <s v="Demolition of existing bungalow and construction of two-bedroom house"/>
    <s v="PF"/>
    <s v="21/08/2014"/>
    <d v="2014-11-13T00:00:00"/>
    <x v="1"/>
    <s v="Nil"/>
    <s v=""/>
    <s v="BF"/>
    <x v="0"/>
    <s v="n/a"/>
    <x v="1"/>
    <n v="7.0000000000000001E-3"/>
    <s v=""/>
    <x v="0"/>
    <m/>
    <x v="1"/>
    <s v="P"/>
    <m/>
    <n v="0"/>
    <n v="0"/>
    <n v="-1"/>
    <n v="0"/>
    <n v="1"/>
    <n v="0"/>
    <n v="0"/>
    <n v="0"/>
    <n v="0"/>
    <n v="-1"/>
    <n v="0"/>
    <n v="0"/>
    <n v="0"/>
    <n v="0"/>
    <n v="0"/>
    <n v="0"/>
    <n v="0"/>
    <n v="0"/>
    <n v="1"/>
    <n v="0"/>
    <n v="0"/>
    <n v="0"/>
    <n v="0"/>
    <n v="0"/>
    <n v="0"/>
    <n v="0"/>
    <n v="0"/>
    <n v="0"/>
    <n v="0"/>
    <n v="0"/>
    <m/>
    <n v="0"/>
    <n v="0"/>
    <n v="0"/>
    <n v="0"/>
    <n v="0"/>
    <n v="0"/>
    <n v="0"/>
    <n v="0"/>
    <n v="0"/>
    <n v="0"/>
    <n v="0"/>
    <n v="0"/>
    <n v="0"/>
    <n v="0"/>
    <n v="0"/>
    <n v="0"/>
    <n v="0"/>
    <n v="0"/>
    <n v="0"/>
    <n v="0"/>
    <n v="0"/>
    <n v="0"/>
    <n v="0"/>
    <n v="0"/>
    <n v="0"/>
    <n v="0"/>
    <n v="4"/>
    <m/>
    <x v="0"/>
    <x v="0"/>
    <x v="0"/>
    <x v="0"/>
    <x v="0"/>
  </r>
  <r>
    <x v="2"/>
    <s v="2014/4951"/>
    <s v="Flats 1-8"/>
    <s v=""/>
    <s v="Previous Somers Arms P H - The Optic"/>
    <s v="2a"/>
    <s v="Rochelle Close"/>
    <s v="SW18"/>
    <s v="2RX"/>
    <n v="526506"/>
    <n v="175214"/>
    <x v="5"/>
    <s v=""/>
    <s v=""/>
    <n v="0"/>
    <n v="1"/>
    <n v="1"/>
    <s v="Erection of roof extension to provide 1x2bedroom flat with roof terrace."/>
    <s v="PF"/>
    <s v="29/10/2014"/>
    <d v="2015-02-19T00:00:00"/>
    <x v="1"/>
    <s v="Nil"/>
    <s v=""/>
    <s v="BF"/>
    <x v="0"/>
    <s v="n/a"/>
    <x v="1"/>
    <n v="7.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4964"/>
    <s v=""/>
    <s v=""/>
    <s v="Land Adjacent"/>
    <s v="60"/>
    <s v="Hereward Road"/>
    <s v="SW17"/>
    <s v="7EY"/>
    <n v="527507"/>
    <n v="171899"/>
    <x v="10"/>
    <s v=""/>
    <s v=""/>
    <n v="0"/>
    <n v="1"/>
    <n v="1"/>
    <s v="Erection of a two-storey 3-bed dwelling with primary access off Hereward Road (Outline) (All matters reserved)"/>
    <s v="PF"/>
    <s v="01/10/2014"/>
    <d v="2014-12-17T00:00:00"/>
    <x v="1"/>
    <s v="Nil"/>
    <s v=""/>
    <s v="BF"/>
    <x v="0"/>
    <s v="n/a"/>
    <x v="1"/>
    <n v="5.0000000000000001E-3"/>
    <s v=""/>
    <x v="0"/>
    <m/>
    <x v="1"/>
    <s v="P"/>
    <n v="0"/>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s v="Y"/>
    <x v="0"/>
    <x v="0"/>
    <x v="0"/>
    <x v="0"/>
    <x v="0"/>
  </r>
  <r>
    <x v="2"/>
    <s v="2014/4978"/>
    <s v=""/>
    <s v=""/>
    <s v=""/>
    <s v="49"/>
    <s v="Gilbey Road"/>
    <s v="SW17"/>
    <s v="0QQ"/>
    <n v="527242"/>
    <n v="171469"/>
    <x v="10"/>
    <s v=""/>
    <s v=""/>
    <n v="2"/>
    <n v="1"/>
    <n v="-1"/>
    <s v="Amalgamation of two residential flats at first and second floor levels into one maisonette."/>
    <s v="PF"/>
    <s v="17/09/2014"/>
    <d v="2014-11-12T00:00:00"/>
    <x v="1"/>
    <s v="Nil"/>
    <s v=""/>
    <s v="BF"/>
    <x v="1"/>
    <s v="n/a"/>
    <x v="7"/>
    <n v="1.4E-2"/>
    <s v=""/>
    <x v="0"/>
    <m/>
    <x v="1"/>
    <s v="P"/>
    <n v="0"/>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5031"/>
    <s v=""/>
    <s v=""/>
    <s v=""/>
    <s v="63"/>
    <s v="Bassingham Road"/>
    <s v="SW18"/>
    <s v="3AF"/>
    <n v="526204"/>
    <n v="173877"/>
    <x v="16"/>
    <s v=""/>
    <s v=""/>
    <n v="2"/>
    <n v="1"/>
    <n v="-1"/>
    <s v="Alterations including excavation to enlarge the existing basement/cellar including formation of front lightwell; erection of rear roof extension to main roof and extension above part of back addition; erection of single storey rear/side extension; install"/>
    <s v="PF"/>
    <s v="02/09/2014"/>
    <d v="2014-10-28T00:00:00"/>
    <x v="1"/>
    <s v="Nil"/>
    <s v=""/>
    <s v="BF"/>
    <x v="3"/>
    <s v="n/a"/>
    <x v="5"/>
    <n v="1.7999999999999999E-2"/>
    <s v=""/>
    <x v="0"/>
    <m/>
    <x v="1"/>
    <s v="P"/>
    <n v="0"/>
    <n v="0"/>
    <n v="0"/>
    <n v="0"/>
    <n v="-2"/>
    <n v="0"/>
    <n v="0"/>
    <n v="0"/>
    <n v="1"/>
    <n v="0"/>
    <n v="0"/>
    <n v="-2"/>
    <n v="0"/>
    <n v="0"/>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5039"/>
    <s v=""/>
    <s v=""/>
    <s v="Unit 18 Mandeville Court"/>
    <s v="142"/>
    <s v="Battersea Park Road"/>
    <s v="SW11"/>
    <s v="4NB"/>
    <n v="528068"/>
    <n v="176644"/>
    <x v="17"/>
    <s v=""/>
    <s v=""/>
    <n v="0"/>
    <n v="1"/>
    <n v="1"/>
    <s v="Determination as to whether Prior Approval is required for the proposed conversion of existing office unit (Use Class B1a) into a self-contained residential unit (Use Class C3)."/>
    <s v="PAG"/>
    <s v="30/09/2014"/>
    <d v="2014-11-25T00:00:00"/>
    <x v="1"/>
    <s v="Nil"/>
    <s v=""/>
    <s v="BF"/>
    <x v="2"/>
    <s v="n/a"/>
    <x v="6"/>
    <n v="2.7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5040"/>
    <s v=""/>
    <s v=""/>
    <s v="Units 1,2,7,8 &amp; 9 Ivory House"/>
    <s v=""/>
    <s v="Clove Hitch Quay"/>
    <s v="SW11"/>
    <s v="3TN"/>
    <n v="526385"/>
    <n v="175736"/>
    <x v="0"/>
    <s v=""/>
    <s v=""/>
    <n v="0"/>
    <n v="3"/>
    <n v="3"/>
    <s v="Proposed change of use from offices (Class B1a) to residential (Class C3) to provide 2 x 1-bedroom and 1 x 2-bedroom flats. (Prior Approval Application)"/>
    <s v="PAG"/>
    <s v="11/09/2014"/>
    <d v="2014-11-06T00:00:00"/>
    <x v="1"/>
    <s v="Nil"/>
    <s v=""/>
    <s v="BF"/>
    <x v="2"/>
    <s v="n/a"/>
    <x v="6"/>
    <n v="2.1000000000000001E-2"/>
    <s v=""/>
    <x v="0"/>
    <m/>
    <x v="1"/>
    <s v="P"/>
    <n v="0"/>
    <n v="0"/>
    <n v="0"/>
    <n v="0"/>
    <n v="2"/>
    <n v="1"/>
    <n v="0"/>
    <n v="0"/>
    <n v="0"/>
    <n v="0"/>
    <n v="0"/>
    <n v="2"/>
    <n v="1"/>
    <n v="0"/>
    <n v="0"/>
    <n v="0"/>
    <n v="0"/>
    <n v="0"/>
    <n v="0"/>
    <n v="0"/>
    <n v="0"/>
    <n v="0"/>
    <n v="0"/>
    <n v="0"/>
    <n v="0"/>
    <n v="0"/>
    <n v="0"/>
    <n v="0"/>
    <n v="0"/>
    <n v="0"/>
    <n v="0"/>
    <s v="Assumption"/>
    <n v="0"/>
    <n v="0"/>
    <n v="0.75"/>
    <n v="0.75"/>
    <n v="0.75"/>
    <n v="0.75"/>
    <n v="0"/>
    <n v="0"/>
    <n v="0"/>
    <n v="0"/>
    <n v="0"/>
    <n v="0"/>
    <n v="0"/>
    <n v="0"/>
    <n v="0"/>
    <n v="0"/>
    <n v="0"/>
    <n v="0"/>
    <n v="0"/>
    <n v="0"/>
    <n v="0"/>
    <n v="0"/>
    <n v="3"/>
    <n v="3"/>
    <n v="3"/>
    <n v="3"/>
    <n v="9"/>
    <m/>
    <x v="0"/>
    <x v="0"/>
    <x v="0"/>
    <x v="0"/>
    <x v="0"/>
  </r>
  <r>
    <x v="2"/>
    <s v="2014/5042"/>
    <s v=""/>
    <s v=""/>
    <s v="1,2,3 &amp; 4 Spice Court"/>
    <s v=""/>
    <s v="Ivory Square"/>
    <s v="SW11"/>
    <s v="3UE"/>
    <n v="526398"/>
    <n v="175698"/>
    <x v="0"/>
    <s v=""/>
    <s v=""/>
    <n v="0"/>
    <n v="3"/>
    <n v="3"/>
    <s v="Proposed change of use from offices (Class B1a) to residential (Class C3) to provide 1 x 1-bedroom flat and 2 x 2-bedroom flat. (Prior Approval Application)"/>
    <s v="PAG"/>
    <s v="11/09/2014"/>
    <d v="2014-11-06T00:00:00"/>
    <x v="1"/>
    <s v="Nil"/>
    <s v=""/>
    <s v="BF"/>
    <x v="2"/>
    <s v="n/a"/>
    <x v="6"/>
    <n v="8.0000000000000002E-3"/>
    <s v=""/>
    <x v="0"/>
    <m/>
    <x v="1"/>
    <s v="P"/>
    <n v="0"/>
    <n v="0"/>
    <n v="0"/>
    <n v="0"/>
    <n v="1"/>
    <n v="2"/>
    <n v="0"/>
    <n v="0"/>
    <n v="0"/>
    <n v="0"/>
    <n v="0"/>
    <n v="1"/>
    <n v="2"/>
    <n v="0"/>
    <n v="0"/>
    <n v="0"/>
    <n v="0"/>
    <n v="0"/>
    <n v="0"/>
    <n v="0"/>
    <n v="0"/>
    <n v="0"/>
    <n v="0"/>
    <n v="0"/>
    <n v="0"/>
    <n v="0"/>
    <n v="0"/>
    <n v="0"/>
    <n v="0"/>
    <n v="0"/>
    <n v="0"/>
    <s v="Assumption"/>
    <n v="0"/>
    <n v="0"/>
    <n v="0.75"/>
    <n v="0.75"/>
    <n v="0.75"/>
    <n v="0.75"/>
    <n v="0"/>
    <n v="0"/>
    <n v="0"/>
    <n v="0"/>
    <n v="0"/>
    <n v="0"/>
    <n v="0"/>
    <n v="0"/>
    <n v="0"/>
    <n v="0"/>
    <n v="0"/>
    <n v="0"/>
    <n v="0"/>
    <n v="0"/>
    <n v="0"/>
    <n v="0"/>
    <n v="3"/>
    <n v="3"/>
    <n v="3"/>
    <n v="3"/>
    <n v="9"/>
    <m/>
    <x v="0"/>
    <x v="0"/>
    <x v="0"/>
    <x v="0"/>
    <x v="0"/>
  </r>
  <r>
    <x v="2"/>
    <s v="2014/5043"/>
    <s v=""/>
    <s v=""/>
    <s v="Units 1,2,7,8 &amp; 9 Ivory House"/>
    <s v=""/>
    <s v="Clove Hitch Quay"/>
    <s v="SW11"/>
    <s v="3TN"/>
    <n v="526385"/>
    <n v="175736"/>
    <x v="0"/>
    <s v=""/>
    <s v=""/>
    <n v="0"/>
    <n v="2"/>
    <n v="2"/>
    <s v="Proposed change of use from offices (Class B1a) to residential (Class C3) to provide 1 x 1-bedroom and 1 x 3-bedroom flats. (Prior Approval Application)"/>
    <s v="PAG"/>
    <s v="11/09/2014"/>
    <d v="2014-11-06T00:00:00"/>
    <x v="1"/>
    <s v="Nil"/>
    <s v=""/>
    <s v="BF"/>
    <x v="2"/>
    <s v="n/a"/>
    <x v="6"/>
    <n v="2.1000000000000001E-2"/>
    <s v=""/>
    <x v="0"/>
    <m/>
    <x v="1"/>
    <s v="P"/>
    <n v="0"/>
    <n v="0"/>
    <n v="0"/>
    <n v="0"/>
    <n v="1"/>
    <n v="0"/>
    <n v="1"/>
    <n v="0"/>
    <n v="0"/>
    <n v="0"/>
    <n v="0"/>
    <n v="1"/>
    <n v="0"/>
    <n v="1"/>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5044"/>
    <s v=""/>
    <s v=""/>
    <s v="Units 3,4,5,6,10,11,12,13 &amp; 14 Ivory House"/>
    <s v=""/>
    <s v="Clove Hitch Quay"/>
    <s v="SW11"/>
    <s v="3TN"/>
    <n v="526384"/>
    <n v="175734"/>
    <x v="0"/>
    <s v=""/>
    <s v=""/>
    <n v="0"/>
    <n v="11"/>
    <n v="11"/>
    <s v="Proposed change of use from offices (Class B1a) to residential (Class C3) to provide 2 x 1-bedroom, 6 x 2-bedroom and 3 x 3-bedroom flats. (Prior Approval Application)"/>
    <s v="PAG"/>
    <s v="11/09/2014"/>
    <d v="2014-11-06T00:00:00"/>
    <x v="1"/>
    <s v="Nil"/>
    <s v=""/>
    <s v="BF"/>
    <x v="2"/>
    <s v="n/a"/>
    <x v="6"/>
    <n v="2.1000000000000001E-2"/>
    <s v=""/>
    <x v="0"/>
    <m/>
    <x v="1"/>
    <s v="P"/>
    <n v="0"/>
    <n v="0"/>
    <n v="0"/>
    <n v="0"/>
    <n v="2"/>
    <n v="6"/>
    <n v="3"/>
    <n v="0"/>
    <n v="0"/>
    <n v="0"/>
    <n v="0"/>
    <n v="2"/>
    <n v="6"/>
    <n v="3"/>
    <n v="0"/>
    <n v="0"/>
    <n v="0"/>
    <n v="0"/>
    <n v="0"/>
    <n v="0"/>
    <n v="0"/>
    <n v="0"/>
    <n v="0"/>
    <n v="0"/>
    <n v="0"/>
    <n v="0"/>
    <n v="0"/>
    <n v="0"/>
    <n v="0"/>
    <n v="0"/>
    <n v="0"/>
    <s v="Assumption"/>
    <n v="0"/>
    <n v="0"/>
    <n v="2.75"/>
    <n v="2.75"/>
    <n v="2.75"/>
    <n v="2.75"/>
    <n v="0"/>
    <n v="0"/>
    <n v="0"/>
    <n v="0"/>
    <n v="0"/>
    <n v="0"/>
    <n v="0"/>
    <n v="0"/>
    <n v="0"/>
    <n v="0"/>
    <n v="0"/>
    <n v="0"/>
    <n v="0"/>
    <n v="0"/>
    <n v="0"/>
    <n v="0"/>
    <n v="11"/>
    <n v="11"/>
    <n v="11"/>
    <n v="11"/>
    <n v="9"/>
    <m/>
    <x v="0"/>
    <x v="0"/>
    <x v="0"/>
    <x v="0"/>
    <x v="0"/>
  </r>
  <r>
    <x v="2"/>
    <s v="2014/5045"/>
    <s v=""/>
    <s v=""/>
    <s v="Units 4-7 &amp; 11-14 Calico House 1st/2nd fl"/>
    <s v=""/>
    <s v="Clove Hitch Quay"/>
    <s v="SW11"/>
    <s v="3TN"/>
    <n v="526413"/>
    <n v="175775"/>
    <x v="0"/>
    <s v=""/>
    <s v=""/>
    <n v="0"/>
    <n v="4"/>
    <n v="4"/>
    <s v="Proposed change of use from offices (Class B1a) to residential (Class C3) to provide 2 x 1-bedroom and 2 x 2-bedroom flats. (Prior Approval Application)."/>
    <s v="PAG"/>
    <s v="11/09/2014"/>
    <d v="2014-11-06T00:00:00"/>
    <x v="1"/>
    <s v="Nil"/>
    <s v=""/>
    <s v="BF"/>
    <x v="2"/>
    <s v="n/a"/>
    <x v="6"/>
    <n v="0.02"/>
    <s v=""/>
    <x v="0"/>
    <m/>
    <x v="1"/>
    <s v="P"/>
    <n v="0"/>
    <n v="0"/>
    <n v="0"/>
    <n v="0"/>
    <n v="2"/>
    <n v="2"/>
    <n v="0"/>
    <n v="0"/>
    <n v="0"/>
    <n v="0"/>
    <n v="0"/>
    <n v="2"/>
    <n v="2"/>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4/5047"/>
    <s v=""/>
    <s v=""/>
    <s v="Units 3,4,5,6,10,11,12,13 &amp; 14 Ivory House"/>
    <s v=""/>
    <s v="Clove Hitch Quay"/>
    <s v="SW11"/>
    <s v="3TN"/>
    <n v="526384"/>
    <n v="175734"/>
    <x v="0"/>
    <s v=""/>
    <s v=""/>
    <n v="0"/>
    <n v="5"/>
    <n v="5"/>
    <s v="Proposed change of use from offices (Class B1a) to residential (Class C3) to provide 2 x1-bedroom and 3 x 2-bedroom flats. (Prior Approval Application)"/>
    <s v="PAG"/>
    <s v="11/09/2014"/>
    <d v="2014-11-06T00:00:00"/>
    <x v="1"/>
    <s v="Nil"/>
    <s v=""/>
    <s v="BF"/>
    <x v="2"/>
    <s v="n/a"/>
    <x v="6"/>
    <n v="2.1000000000000001E-2"/>
    <s v=""/>
    <x v="0"/>
    <m/>
    <x v="1"/>
    <s v="P"/>
    <n v="0"/>
    <n v="0"/>
    <n v="0"/>
    <n v="1"/>
    <n v="1"/>
    <n v="3"/>
    <n v="0"/>
    <n v="0"/>
    <n v="0"/>
    <n v="0"/>
    <n v="1"/>
    <n v="1"/>
    <n v="3"/>
    <n v="0"/>
    <n v="0"/>
    <n v="0"/>
    <n v="0"/>
    <n v="0"/>
    <n v="0"/>
    <n v="0"/>
    <n v="0"/>
    <n v="0"/>
    <n v="0"/>
    <n v="0"/>
    <n v="0"/>
    <n v="0"/>
    <n v="0"/>
    <n v="0"/>
    <n v="0"/>
    <n v="0"/>
    <n v="0"/>
    <s v="Assumption"/>
    <n v="0"/>
    <n v="0"/>
    <n v="1.25"/>
    <n v="1.25"/>
    <n v="1.25"/>
    <n v="1.25"/>
    <n v="0"/>
    <n v="0"/>
    <n v="0"/>
    <n v="0"/>
    <n v="0"/>
    <n v="0"/>
    <n v="0"/>
    <n v="0"/>
    <n v="0"/>
    <n v="0"/>
    <n v="0"/>
    <n v="0"/>
    <n v="0"/>
    <n v="0"/>
    <n v="0"/>
    <n v="0"/>
    <n v="5"/>
    <n v="5"/>
    <n v="5"/>
    <n v="5"/>
    <n v="9"/>
    <m/>
    <x v="0"/>
    <x v="0"/>
    <x v="0"/>
    <x v="0"/>
    <x v="0"/>
  </r>
  <r>
    <x v="2"/>
    <s v="2014/5048"/>
    <s v=""/>
    <s v=""/>
    <s v="Units 3,4,5,6,10,11,12,13 &amp; 14 Ivory House"/>
    <s v=""/>
    <s v="Clove Hitch Quay"/>
    <s v="SW11"/>
    <s v="3TN"/>
    <n v="526384"/>
    <n v="175734"/>
    <x v="0"/>
    <s v=""/>
    <s v=""/>
    <n v="0"/>
    <n v="1"/>
    <n v="1"/>
    <s v="Proposed change of use from offices (Class B1a) to residential (Class C3) to provide 1 x 2-bedroom flat. (Prior Approval Application)."/>
    <s v="PAG"/>
    <s v="11/09/2014"/>
    <d v="2014-11-06T00:00:00"/>
    <x v="1"/>
    <s v="Nil"/>
    <s v=""/>
    <s v="BF"/>
    <x v="2"/>
    <s v="n/a"/>
    <x v="6"/>
    <n v="2.1000000000000001E-2"/>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5049"/>
    <s v=""/>
    <s v=""/>
    <s v="Units 1,2,3,8,9, &amp; 10 Calico House"/>
    <s v=""/>
    <s v="Clove Hitch Quay"/>
    <s v="SW11"/>
    <s v="3TN"/>
    <n v="526422"/>
    <n v="175789"/>
    <x v="0"/>
    <s v=""/>
    <s v=""/>
    <n v="0"/>
    <n v="1"/>
    <n v="1"/>
    <s v="Proposed change of use from B1 (office) to residential (C3)"/>
    <s v="PAG"/>
    <s v="29/08/2014"/>
    <d v="2014-10-24T00:00:00"/>
    <x v="1"/>
    <s v="Nil"/>
    <s v=""/>
    <s v="BF"/>
    <x v="2"/>
    <s v="n/a"/>
    <x v="6"/>
    <n v="0.02"/>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5051"/>
    <s v=""/>
    <s v=""/>
    <s v="Units 1,2,3,8,9, &amp; 10 Calico House"/>
    <s v=""/>
    <s v="Clove Hitch Quay"/>
    <s v="SW11"/>
    <s v="3TN"/>
    <n v="526422"/>
    <n v="175789"/>
    <x v="0"/>
    <s v=""/>
    <s v=""/>
    <n v="0"/>
    <n v="11"/>
    <n v="11"/>
    <s v="Proposed change of use from office (Class B1a) to residential (Class C3) to provide 11 flats. (Prior Approval Application)."/>
    <s v="PAG"/>
    <s v="11/09/2014"/>
    <d v="2014-11-06T00:00:00"/>
    <x v="1"/>
    <s v="Nil"/>
    <s v=""/>
    <s v="BF"/>
    <x v="2"/>
    <s v="n/a"/>
    <x v="6"/>
    <n v="0.02"/>
    <s v=""/>
    <x v="0"/>
    <m/>
    <x v="1"/>
    <s v="P"/>
    <n v="0"/>
    <n v="0"/>
    <n v="0"/>
    <n v="0"/>
    <n v="3"/>
    <n v="5"/>
    <n v="3"/>
    <n v="0"/>
    <n v="0"/>
    <n v="0"/>
    <n v="0"/>
    <n v="3"/>
    <n v="5"/>
    <n v="3"/>
    <n v="0"/>
    <n v="0"/>
    <n v="0"/>
    <n v="0"/>
    <n v="0"/>
    <n v="0"/>
    <n v="0"/>
    <n v="0"/>
    <n v="0"/>
    <n v="0"/>
    <n v="0"/>
    <n v="0"/>
    <n v="0"/>
    <n v="0"/>
    <n v="0"/>
    <n v="0"/>
    <n v="0"/>
    <s v="Assumption"/>
    <n v="0"/>
    <n v="0"/>
    <n v="2.75"/>
    <n v="2.75"/>
    <n v="2.75"/>
    <n v="2.75"/>
    <n v="0"/>
    <n v="0"/>
    <n v="0"/>
    <n v="0"/>
    <n v="0"/>
    <n v="0"/>
    <n v="0"/>
    <n v="0"/>
    <n v="0"/>
    <n v="0"/>
    <n v="0"/>
    <n v="0"/>
    <n v="0"/>
    <n v="0"/>
    <n v="0"/>
    <n v="0"/>
    <n v="11"/>
    <n v="11"/>
    <n v="11"/>
    <n v="11"/>
    <n v="9"/>
    <m/>
    <x v="0"/>
    <x v="0"/>
    <x v="0"/>
    <x v="0"/>
    <x v="0"/>
  </r>
  <r>
    <x v="2"/>
    <s v="2014/5052"/>
    <s v=""/>
    <s v=""/>
    <s v=""/>
    <s v="160"/>
    <s v="Falcon Road"/>
    <s v="SW11"/>
    <s v="2LN"/>
    <n v="527333"/>
    <n v="175518"/>
    <x v="2"/>
    <s v=""/>
    <s v=""/>
    <n v="0"/>
    <n v="62"/>
    <n v="62"/>
    <s v="Change of use of ground, first, second, third and fourth floors form office (B1 use class) to residential (C3 use Class), to provide 62 residential flats comprising of a mix of 18 x  1 bedroom, 36 x 2 bedroom and 8 x 3 bedroom flats. (Prior Approval Appli"/>
    <s v="PAG"/>
    <s v="02/09/2014"/>
    <d v="2014-10-28T00:00:00"/>
    <x v="1"/>
    <s v="Nil"/>
    <s v=""/>
    <s v="BF"/>
    <x v="2"/>
    <s v="n/a"/>
    <x v="6"/>
    <n v="0.122"/>
    <s v=""/>
    <x v="0"/>
    <m/>
    <x v="1"/>
    <s v="P"/>
    <n v="0"/>
    <n v="0"/>
    <n v="0"/>
    <n v="0"/>
    <n v="18"/>
    <n v="36"/>
    <n v="8"/>
    <n v="0"/>
    <n v="0"/>
    <n v="0"/>
    <n v="0"/>
    <n v="18"/>
    <n v="36"/>
    <n v="8"/>
    <n v="0"/>
    <n v="0"/>
    <n v="0"/>
    <n v="0"/>
    <n v="0"/>
    <n v="0"/>
    <n v="0"/>
    <n v="0"/>
    <n v="0"/>
    <n v="0"/>
    <n v="0"/>
    <n v="0"/>
    <n v="0"/>
    <n v="0"/>
    <n v="0"/>
    <n v="0"/>
    <n v="0"/>
    <s v="Assumption"/>
    <n v="0"/>
    <n v="0"/>
    <n v="15.5"/>
    <n v="15.5"/>
    <n v="15.5"/>
    <n v="15.5"/>
    <n v="0"/>
    <n v="0"/>
    <n v="0"/>
    <n v="0"/>
    <n v="0"/>
    <n v="0"/>
    <n v="0"/>
    <n v="0"/>
    <n v="0"/>
    <n v="0"/>
    <n v="0"/>
    <n v="0"/>
    <n v="0"/>
    <n v="0"/>
    <n v="0"/>
    <n v="0"/>
    <n v="62"/>
    <n v="62"/>
    <n v="62"/>
    <n v="62"/>
    <n v="9"/>
    <m/>
    <x v="4"/>
    <x v="0"/>
    <x v="0"/>
    <x v="1"/>
    <x v="0"/>
  </r>
  <r>
    <x v="2"/>
    <s v="2014/5214"/>
    <s v=""/>
    <s v=""/>
    <s v=""/>
    <s v="96-100"/>
    <s v="Balham High Road"/>
    <s v="SW12"/>
    <s v="9AA"/>
    <n v="528639"/>
    <n v="173520"/>
    <x v="9"/>
    <s v=""/>
    <s v=""/>
    <n v="9"/>
    <n v="12"/>
    <n v="3"/>
    <s v="Construction of 3 storey rear extension at first, second and third floor levels to provide 2 x 1 bedroom units and 1 x 2 bedroom residential unit with roof terraces at first, second and third floor levels.  Internal reconfiguration of existing 9 flats inc"/>
    <s v="PF"/>
    <s v="09/09/2014"/>
    <d v="2015-03-20T00:00:00"/>
    <x v="1"/>
    <s v="Nil"/>
    <s v=""/>
    <s v="BF"/>
    <x v="0"/>
    <s v="n/a"/>
    <x v="1"/>
    <n v="8.9999999999999993E-3"/>
    <s v=""/>
    <x v="0"/>
    <m/>
    <x v="1"/>
    <s v="P"/>
    <m/>
    <n v="0"/>
    <n v="0"/>
    <n v="2"/>
    <n v="1"/>
    <n v="3"/>
    <n v="-3"/>
    <n v="0"/>
    <n v="0"/>
    <n v="0"/>
    <n v="2"/>
    <n v="1"/>
    <n v="3"/>
    <n v="-3"/>
    <n v="0"/>
    <n v="0"/>
    <n v="0"/>
    <n v="0"/>
    <n v="0"/>
    <n v="0"/>
    <n v="0"/>
    <n v="0"/>
    <n v="0"/>
    <n v="0"/>
    <n v="0"/>
    <n v="0"/>
    <n v="0"/>
    <n v="0"/>
    <n v="0"/>
    <n v="0"/>
    <n v="0"/>
    <s v="Assumption"/>
    <n v="0"/>
    <n v="0"/>
    <n v="0.75"/>
    <n v="0.75"/>
    <n v="0.75"/>
    <n v="0.75"/>
    <n v="0"/>
    <n v="0"/>
    <n v="0"/>
    <n v="0"/>
    <n v="0"/>
    <n v="0"/>
    <n v="0"/>
    <n v="0"/>
    <n v="0"/>
    <n v="0"/>
    <n v="0"/>
    <n v="0"/>
    <n v="0"/>
    <n v="0"/>
    <n v="0"/>
    <n v="0"/>
    <n v="3"/>
    <n v="3"/>
    <n v="3"/>
    <n v="3"/>
    <n v="4"/>
    <m/>
    <x v="3"/>
    <x v="0"/>
    <x v="0"/>
    <x v="0"/>
    <x v="0"/>
  </r>
  <r>
    <x v="2"/>
    <s v="2014/5294"/>
    <s v=""/>
    <s v=""/>
    <s v="Garages west of Holmbury Court"/>
    <s v=""/>
    <s v="Upper Tooting Road"/>
    <s v="SW17"/>
    <s v="7PA"/>
    <n v="527712"/>
    <n v="172126"/>
    <x v="10"/>
    <s v=""/>
    <s v=""/>
    <n v="0"/>
    <n v="2"/>
    <n v="2"/>
    <s v="Demolition of existing garages and erection of a two storey building containing two self contained 2-bedroom flats, and associated parking and refuse storage premises."/>
    <s v="PF"/>
    <s v="22/09/2014"/>
    <d v="2014-11-17T00:00:00"/>
    <x v="1"/>
    <s v="Nil"/>
    <s v=""/>
    <s v="BF"/>
    <x v="0"/>
    <s v="n/a"/>
    <x v="1"/>
    <n v="1.4999999999999999E-2"/>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4"/>
    <s v="Y"/>
    <x v="0"/>
    <x v="0"/>
    <x v="0"/>
    <x v="0"/>
    <x v="0"/>
  </r>
  <r>
    <x v="2"/>
    <s v="2014/5410"/>
    <s v=""/>
    <s v=""/>
    <s v=""/>
    <s v="15"/>
    <s v="St Johns Hill"/>
    <s v="SW11"/>
    <s v="1TN"/>
    <n v="527300"/>
    <n v="175396"/>
    <x v="2"/>
    <s v=""/>
    <s v=""/>
    <n v="0"/>
    <n v="2"/>
    <n v="2"/>
    <s v="Prior approval application for change in use of first, second and third floors from office (Use Class B1a) to form two self contained residential units (Use Class C3)."/>
    <s v="PANR"/>
    <s v="18/09/2014"/>
    <d v="2014-11-27T00:00:00"/>
    <x v="1"/>
    <s v="Nil"/>
    <s v=""/>
    <s v="BF"/>
    <x v="2"/>
    <s v="n/a"/>
    <x v="6"/>
    <n v="7.0000000000000001E-3"/>
    <s v=""/>
    <x v="0"/>
    <m/>
    <x v="1"/>
    <s v="P"/>
    <n v="0"/>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9"/>
    <m/>
    <x v="4"/>
    <x v="0"/>
    <x v="0"/>
    <x v="0"/>
    <x v="0"/>
  </r>
  <r>
    <x v="2"/>
    <s v="2014/5450"/>
    <s v=""/>
    <s v=""/>
    <s v="Land rear of"/>
    <s v="76-77"/>
    <s v="Stanley Grove"/>
    <s v="SW8"/>
    <s v="3PJ"/>
    <n v="528475"/>
    <n v="176217"/>
    <x v="17"/>
    <s v=""/>
    <s v=""/>
    <n v="0"/>
    <n v="1"/>
    <n v="1"/>
    <s v="Excavation and erection of single-storey house."/>
    <s v="PF"/>
    <s v="17/10/2014"/>
    <d v="2014-12-23T00:00:00"/>
    <x v="1"/>
    <s v="Nil"/>
    <s v=""/>
    <s v="BF"/>
    <x v="0"/>
    <s v="n/a"/>
    <x v="1"/>
    <n v="1.2999999999999999E-2"/>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s v="Y"/>
    <x v="0"/>
    <x v="0"/>
    <x v="0"/>
    <x v="0"/>
    <x v="0"/>
  </r>
  <r>
    <x v="2"/>
    <s v="2014/5466"/>
    <s v=""/>
    <s v=""/>
    <s v=""/>
    <s v="55"/>
    <s v="Tooting High Street"/>
    <s v="SW17"/>
    <s v="0SP"/>
    <n v="527497"/>
    <n v="171517"/>
    <x v="1"/>
    <s v=""/>
    <s v=""/>
    <n v="3"/>
    <n v="3"/>
    <n v="0"/>
    <s v="Conversion of first, second and third floor level flat into 1 x 1-bedroom, 1 x two-bedroom and 1 x studio flats. Alterations including erection of ground floor rear extension  to the retail unit, and two-storey rear/side extension above existing back addi"/>
    <s v="PF"/>
    <s v="01/10/2014"/>
    <d v="2014-12-15T00:00:00"/>
    <x v="1"/>
    <s v="Nil"/>
    <s v=""/>
    <s v="BF"/>
    <x v="3"/>
    <s v="n/a"/>
    <x v="3"/>
    <n v="8.9999999999999993E-3"/>
    <s v=""/>
    <x v="0"/>
    <m/>
    <x v="1"/>
    <s v="P"/>
    <n v="0"/>
    <n v="0"/>
    <n v="0"/>
    <n v="1"/>
    <n v="-2"/>
    <n v="1"/>
    <n v="0"/>
    <n v="0"/>
    <n v="0"/>
    <n v="0"/>
    <n v="1"/>
    <n v="-2"/>
    <n v="1"/>
    <n v="0"/>
    <n v="0"/>
    <n v="0"/>
    <n v="0"/>
    <n v="0"/>
    <n v="0"/>
    <n v="0"/>
    <n v="0"/>
    <n v="0"/>
    <n v="0"/>
    <n v="0"/>
    <n v="0"/>
    <n v="0"/>
    <n v="0"/>
    <n v="0"/>
    <n v="0"/>
    <n v="0"/>
    <n v="0"/>
    <m/>
    <n v="0"/>
    <n v="0"/>
    <n v="0"/>
    <n v="0"/>
    <n v="0"/>
    <n v="0"/>
    <n v="0"/>
    <n v="0"/>
    <n v="0"/>
    <n v="0"/>
    <n v="0"/>
    <n v="0"/>
    <n v="0"/>
    <n v="0"/>
    <n v="0"/>
    <n v="0"/>
    <n v="0"/>
    <n v="0"/>
    <n v="0"/>
    <n v="0"/>
    <n v="0"/>
    <n v="0"/>
    <n v="0"/>
    <n v="0"/>
    <n v="0"/>
    <n v="0"/>
    <n v="4"/>
    <s v="Y"/>
    <x v="1"/>
    <x v="0"/>
    <x v="0"/>
    <x v="0"/>
    <x v="0"/>
  </r>
  <r>
    <x v="2"/>
    <s v="2014/5513"/>
    <s v=""/>
    <s v=""/>
    <s v=""/>
    <s v="261"/>
    <s v="Lavender Hill"/>
    <s v="SW11"/>
    <s v="1JD"/>
    <n v="527641"/>
    <n v="175495"/>
    <x v="6"/>
    <s v=""/>
    <s v=""/>
    <n v="0"/>
    <n v="3"/>
    <n v="3"/>
    <s v="Change of use from office (Class Use B1a) to residential use (Class Use C3) at rear basement and ground floors, first and second floors to provide three units."/>
    <s v="PAG"/>
    <s v="23/09/2014"/>
    <d v="2014-11-17T00:00:00"/>
    <x v="1"/>
    <s v="Nil"/>
    <s v=""/>
    <s v="BF"/>
    <x v="2"/>
    <s v="n/a"/>
    <x v="6"/>
    <n v="1.2E-2"/>
    <s v=""/>
    <x v="0"/>
    <m/>
    <x v="1"/>
    <s v="P"/>
    <n v="0"/>
    <n v="0"/>
    <n v="0"/>
    <n v="0"/>
    <n v="3"/>
    <n v="0"/>
    <n v="0"/>
    <n v="0"/>
    <n v="0"/>
    <n v="0"/>
    <n v="0"/>
    <n v="3"/>
    <n v="0"/>
    <n v="0"/>
    <n v="0"/>
    <n v="0"/>
    <n v="0"/>
    <n v="0"/>
    <n v="0"/>
    <n v="0"/>
    <n v="0"/>
    <n v="0"/>
    <n v="0"/>
    <n v="0"/>
    <n v="0"/>
    <n v="0"/>
    <n v="0"/>
    <n v="0"/>
    <n v="0"/>
    <n v="0"/>
    <n v="0"/>
    <s v="Assumption"/>
    <n v="0"/>
    <n v="0"/>
    <n v="0.75"/>
    <n v="0.75"/>
    <n v="0.75"/>
    <n v="0.75"/>
    <n v="0"/>
    <n v="0"/>
    <n v="0"/>
    <n v="0"/>
    <n v="0"/>
    <n v="0"/>
    <n v="0"/>
    <n v="0"/>
    <n v="0"/>
    <n v="0"/>
    <n v="0"/>
    <n v="0"/>
    <n v="0"/>
    <n v="0"/>
    <n v="0"/>
    <n v="0"/>
    <n v="3"/>
    <n v="3"/>
    <n v="3"/>
    <n v="3"/>
    <n v="9"/>
    <m/>
    <x v="4"/>
    <x v="0"/>
    <x v="0"/>
    <x v="0"/>
    <x v="0"/>
  </r>
  <r>
    <x v="2"/>
    <s v="2014/5546"/>
    <s v=""/>
    <s v=""/>
    <s v=""/>
    <s v="22"/>
    <s v="Melrose Road"/>
    <s v="SW18"/>
    <s v="1NE"/>
    <n v="524902"/>
    <n v="174155"/>
    <x v="8"/>
    <s v=""/>
    <s v=""/>
    <n v="3"/>
    <n v="1"/>
    <n v="-2"/>
    <s v="Alterations including excavation and  erection of part single (lower ground floor level) part two-storey rear/side extension  in connection with use as a single family dwelling."/>
    <s v="PF"/>
    <s v="02/10/2014"/>
    <d v="2014-12-18T00:00:00"/>
    <x v="1"/>
    <s v="Nil"/>
    <s v=""/>
    <s v="BF"/>
    <x v="3"/>
    <s v="n/a"/>
    <x v="5"/>
    <n v="3.5000000000000003E-2"/>
    <s v=""/>
    <x v="0"/>
    <m/>
    <x v="1"/>
    <s v="P"/>
    <m/>
    <n v="0"/>
    <n v="0"/>
    <n v="0"/>
    <n v="-2"/>
    <n v="0"/>
    <n v="0"/>
    <n v="-1"/>
    <n v="1"/>
    <n v="0"/>
    <n v="0"/>
    <n v="-2"/>
    <n v="0"/>
    <n v="0"/>
    <n v="-1"/>
    <n v="0"/>
    <n v="0"/>
    <n v="0"/>
    <n v="0"/>
    <n v="0"/>
    <n v="0"/>
    <n v="0"/>
    <n v="1"/>
    <n v="0"/>
    <n v="0"/>
    <n v="0"/>
    <n v="0"/>
    <n v="0"/>
    <n v="0"/>
    <n v="0"/>
    <n v="0"/>
    <s v="Assumption"/>
    <n v="0"/>
    <n v="0"/>
    <n v="-0.5"/>
    <n v="-0.5"/>
    <n v="-0.5"/>
    <n v="-0.5"/>
    <n v="0"/>
    <n v="0"/>
    <n v="0"/>
    <n v="0"/>
    <n v="0"/>
    <n v="0"/>
    <n v="0"/>
    <n v="0"/>
    <n v="0"/>
    <n v="0"/>
    <n v="0"/>
    <n v="0"/>
    <n v="0"/>
    <n v="0"/>
    <n v="0"/>
    <n v="0"/>
    <n v="-2"/>
    <n v="-2"/>
    <n v="-2"/>
    <n v="-2"/>
    <n v="4"/>
    <m/>
    <x v="0"/>
    <x v="0"/>
    <x v="0"/>
    <x v="0"/>
    <x v="0"/>
  </r>
  <r>
    <x v="2"/>
    <s v="2014/5667"/>
    <s v=""/>
    <s v=""/>
    <s v="14-17 Spice Court"/>
    <s v=""/>
    <s v="Ivory Square"/>
    <s v="SW11"/>
    <s v="3UE"/>
    <n v="526398"/>
    <n v="175698"/>
    <x v="0"/>
    <s v=""/>
    <s v=""/>
    <n v="0"/>
    <n v="4"/>
    <n v="4"/>
    <s v="Proposed change of use of third floor from office (Use Class B1a) to residential (Use Class C3) which compromise of 1x2-bedrooms and 3x1-bedroom flats."/>
    <s v="PAG"/>
    <s v="27/09/2014"/>
    <d v="2014-11-21T00:00:00"/>
    <x v="1"/>
    <s v="Nil"/>
    <s v=""/>
    <s v="BF"/>
    <x v="2"/>
    <s v="n/a"/>
    <x v="6"/>
    <n v="8.0000000000000002E-3"/>
    <s v=""/>
    <x v="0"/>
    <m/>
    <x v="1"/>
    <s v="P"/>
    <n v="0"/>
    <n v="0"/>
    <n v="0"/>
    <n v="0"/>
    <n v="3"/>
    <n v="1"/>
    <n v="0"/>
    <n v="0"/>
    <n v="0"/>
    <n v="0"/>
    <n v="0"/>
    <n v="3"/>
    <n v="1"/>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4/5669"/>
    <s v=""/>
    <s v=""/>
    <s v="5-18 Spice Court"/>
    <s v=""/>
    <s v="Ivory Square"/>
    <s v="SW11"/>
    <s v="3UE"/>
    <n v="526402"/>
    <n v="175703"/>
    <x v="0"/>
    <s v=""/>
    <s v=""/>
    <n v="0"/>
    <n v="4"/>
    <n v="4"/>
    <s v="Proposed change of use of first floor from office (Use Class B1a) to residential (Use Class C3) to 3x2-bedroom flats and 1x1-bedroom flat (Prior Approval Application)."/>
    <s v="PAG"/>
    <s v="26/09/2014"/>
    <d v="2014-11-21T00:00:00"/>
    <x v="1"/>
    <s v="Nil"/>
    <s v=""/>
    <s v="BF"/>
    <x v="2"/>
    <s v="n/a"/>
    <x v="6"/>
    <n v="8.0000000000000002E-3"/>
    <s v=""/>
    <x v="0"/>
    <m/>
    <x v="1"/>
    <s v="P"/>
    <n v="0"/>
    <n v="0"/>
    <n v="0"/>
    <n v="0"/>
    <n v="1"/>
    <n v="3"/>
    <n v="0"/>
    <n v="0"/>
    <n v="0"/>
    <n v="0"/>
    <n v="0"/>
    <n v="1"/>
    <n v="3"/>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4/5704"/>
    <s v=""/>
    <s v=""/>
    <s v=""/>
    <s v="14"/>
    <s v="Oakhill Road"/>
    <s v="SW15"/>
    <s v="2QU"/>
    <n v="524731"/>
    <n v="174845"/>
    <x v="8"/>
    <s v=""/>
    <s v=""/>
    <n v="0"/>
    <n v="1"/>
    <n v="1"/>
    <s v="Excavation to create basement including formation of front and rear lightwells to provide a 2-bedroom flat;  erection of single storey side extension."/>
    <s v="PF"/>
    <s v="06/10/2014"/>
    <d v="2014-12-18T00:00:00"/>
    <x v="1"/>
    <s v="Nil"/>
    <s v=""/>
    <s v="BF"/>
    <x v="3"/>
    <s v="n/a"/>
    <x v="1"/>
    <n v="8.0000000000000002E-3"/>
    <s v=""/>
    <x v="0"/>
    <m/>
    <x v="2"/>
    <s v="HASR"/>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5714"/>
    <s v=""/>
    <s v=""/>
    <s v=""/>
    <s v="8"/>
    <s v="Ormeley Road"/>
    <s v="SW12"/>
    <s v="9QE"/>
    <n v="528740"/>
    <n v="173517"/>
    <x v="9"/>
    <s v=""/>
    <s v=""/>
    <n v="2"/>
    <n v="1"/>
    <n v="-1"/>
    <s v="Erection of extension above existing two storey side extension within front recess, single-storey rear extension and excavation to create a basement all in connection with the change from use of two flats to a single dwellinghouse."/>
    <s v="PF"/>
    <s v="07/10/2014"/>
    <d v="2014-12-19T00:00:00"/>
    <x v="1"/>
    <s v="Nil"/>
    <s v=""/>
    <s v="BF"/>
    <x v="3"/>
    <s v="n/a"/>
    <x v="5"/>
    <n v="2.8000000000000001E-2"/>
    <s v=""/>
    <x v="0"/>
    <m/>
    <x v="1"/>
    <s v="P"/>
    <n v="0"/>
    <n v="0"/>
    <n v="0"/>
    <n v="0"/>
    <n v="-1"/>
    <n v="-1"/>
    <n v="0"/>
    <n v="1"/>
    <n v="0"/>
    <n v="0"/>
    <n v="0"/>
    <n v="-1"/>
    <n v="-1"/>
    <n v="0"/>
    <n v="0"/>
    <n v="0"/>
    <n v="0"/>
    <n v="0"/>
    <n v="0"/>
    <n v="0"/>
    <n v="0"/>
    <n v="1"/>
    <n v="0"/>
    <n v="0"/>
    <n v="0"/>
    <n v="0"/>
    <n v="0"/>
    <n v="0"/>
    <n v="0"/>
    <n v="0"/>
    <n v="0"/>
    <s v="Assumption"/>
    <n v="0"/>
    <n v="0"/>
    <n v="-0.25"/>
    <n v="-0.25"/>
    <n v="-0.25"/>
    <n v="-0.25"/>
    <n v="0"/>
    <n v="0"/>
    <n v="0"/>
    <n v="0"/>
    <n v="0"/>
    <n v="0"/>
    <n v="0"/>
    <n v="0"/>
    <n v="0"/>
    <n v="0"/>
    <n v="0"/>
    <n v="0"/>
    <n v="0"/>
    <n v="0"/>
    <n v="0"/>
    <n v="0"/>
    <n v="-1"/>
    <n v="-1"/>
    <n v="-1"/>
    <n v="-1"/>
    <n v="4"/>
    <m/>
    <x v="0"/>
    <x v="0"/>
    <x v="0"/>
    <x v="0"/>
    <x v="0"/>
  </r>
  <r>
    <x v="2"/>
    <s v="2014/5729"/>
    <s v=""/>
    <s v=""/>
    <s v=""/>
    <s v="25"/>
    <s v="Replingham Road"/>
    <s v="SW18"/>
    <s v="5LT"/>
    <n v="524827"/>
    <n v="173307"/>
    <x v="3"/>
    <s v=""/>
    <s v=""/>
    <n v="1"/>
    <n v="2"/>
    <n v="1"/>
    <s v="Alterations including use of rear car port for habitable accommodation and erection of rear staircase to access rear of first floor in connection with conversion of maisonette into two 2 x bedroom flats."/>
    <s v="PF"/>
    <s v="07/10/2014"/>
    <d v="2014-12-02T00:00:00"/>
    <x v="1"/>
    <s v="Nil"/>
    <s v=""/>
    <s v="BF"/>
    <x v="1"/>
    <s v="n/a"/>
    <x v="3"/>
    <n v="7.0000000000000001E-3"/>
    <s v=""/>
    <x v="0"/>
    <m/>
    <x v="1"/>
    <s v="P"/>
    <n v="0"/>
    <n v="0"/>
    <n v="0"/>
    <n v="0"/>
    <n v="0"/>
    <n v="2"/>
    <n v="0"/>
    <n v="-1"/>
    <n v="0"/>
    <n v="0"/>
    <n v="0"/>
    <n v="0"/>
    <n v="2"/>
    <n v="0"/>
    <n v="-1"/>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5734"/>
    <s v=""/>
    <s v=""/>
    <s v=""/>
    <s v="75"/>
    <s v="Lightermans Walk"/>
    <s v="SW18"/>
    <s v="1PS"/>
    <n v="525109"/>
    <n v="175279"/>
    <x v="13"/>
    <s v=""/>
    <s v=""/>
    <n v="0"/>
    <n v="1"/>
    <n v="1"/>
    <s v="Change of use from B1(a) office to a flat (use class C3)."/>
    <s v="PANR"/>
    <s v="08/10/2014"/>
    <d v="2014-12-01T00:00:00"/>
    <x v="1"/>
    <s v="Nil"/>
    <s v=""/>
    <s v="BF"/>
    <x v="2"/>
    <s v="n/a"/>
    <x v="6"/>
    <n v="1.4E-2"/>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1"/>
    <x v="0"/>
    <x v="0"/>
  </r>
  <r>
    <x v="2"/>
    <s v="2014/5735"/>
    <s v=""/>
    <s v=""/>
    <s v="Unit 17, 18 21, 22 &amp; 23 Ransomes Dock Business Centre"/>
    <s v="35-37"/>
    <s v="Parkgate Road"/>
    <s v="SW11"/>
    <s v="4NP"/>
    <n v="527292"/>
    <n v="177189"/>
    <x v="0"/>
    <s v=""/>
    <s v=""/>
    <n v="0"/>
    <n v="2"/>
    <n v="2"/>
    <s v="Change of use of first floor units from offices (Use Class B1) to residentail (Use Class C3) as two studio flats."/>
    <s v="PAG"/>
    <s v="04/11/2014"/>
    <d v="2015-02-25T00:00:00"/>
    <x v="1"/>
    <s v="Nil"/>
    <s v=""/>
    <s v="BF"/>
    <x v="2"/>
    <s v="n/a"/>
    <x v="6"/>
    <n v="8.9999999999999993E-3"/>
    <s v=""/>
    <x v="0"/>
    <m/>
    <x v="1"/>
    <s v="P"/>
    <n v="0"/>
    <n v="0"/>
    <n v="0"/>
    <n v="2"/>
    <n v="0"/>
    <n v="0"/>
    <n v="0"/>
    <n v="0"/>
    <n v="0"/>
    <n v="0"/>
    <n v="2"/>
    <n v="0"/>
    <n v="0"/>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5736"/>
    <s v=""/>
    <s v=""/>
    <s v=""/>
    <s v="8-14"/>
    <s v="Glenburnie Road"/>
    <s v="SW17"/>
    <s v="7PJ"/>
    <n v="527836"/>
    <n v="172496"/>
    <x v="7"/>
    <s v=""/>
    <s v=""/>
    <n v="0"/>
    <n v="3"/>
    <n v="3"/>
    <s v="Change of use of two shop units (Use Class A1) to provide 3x1-bedroom flats (Use Class C3) and associated alterations to front and rear windows and doors."/>
    <s v="PANR"/>
    <s v="21/10/2014"/>
    <d v="2014-12-15T00:00:00"/>
    <x v="1"/>
    <s v="Nil"/>
    <s v=""/>
    <s v="BF"/>
    <x v="2"/>
    <s v="n/a"/>
    <x v="6"/>
    <n v="6.0000000000000001E-3"/>
    <s v=""/>
    <x v="0"/>
    <m/>
    <x v="1"/>
    <s v="P"/>
    <m/>
    <n v="0"/>
    <n v="0"/>
    <n v="0"/>
    <n v="3"/>
    <n v="0"/>
    <n v="0"/>
    <n v="0"/>
    <n v="0"/>
    <n v="0"/>
    <n v="0"/>
    <n v="3"/>
    <n v="0"/>
    <n v="0"/>
    <n v="0"/>
    <n v="0"/>
    <n v="0"/>
    <n v="0"/>
    <n v="0"/>
    <n v="0"/>
    <n v="0"/>
    <n v="0"/>
    <n v="0"/>
    <n v="0"/>
    <n v="0"/>
    <n v="0"/>
    <n v="0"/>
    <n v="0"/>
    <n v="0"/>
    <n v="0"/>
    <n v="0"/>
    <s v="Assumption"/>
    <n v="0"/>
    <n v="0"/>
    <n v="0.75"/>
    <n v="0.75"/>
    <n v="0.75"/>
    <n v="0.75"/>
    <n v="0"/>
    <n v="0"/>
    <n v="0"/>
    <n v="0"/>
    <n v="0"/>
    <n v="0"/>
    <n v="0"/>
    <n v="0"/>
    <n v="0"/>
    <n v="0"/>
    <n v="0"/>
    <n v="0"/>
    <n v="0"/>
    <n v="0"/>
    <n v="0"/>
    <n v="0"/>
    <n v="3"/>
    <n v="3"/>
    <n v="3"/>
    <n v="3"/>
    <n v="9"/>
    <m/>
    <x v="0"/>
    <x v="0"/>
    <x v="0"/>
    <x v="0"/>
    <x v="0"/>
  </r>
  <r>
    <x v="2"/>
    <s v="2014/5741"/>
    <s v=""/>
    <s v=""/>
    <s v=""/>
    <s v="11a"/>
    <s v="Hildreth Street"/>
    <s v="SW12"/>
    <s v="9RQ"/>
    <n v="528587"/>
    <n v="173355"/>
    <x v="9"/>
    <s v=""/>
    <s v=""/>
    <n v="1"/>
    <n v="2"/>
    <n v="1"/>
    <s v="Erection of part one-storey, part three-storey rear extension above single storey back addition including terrace at first level in connection with conversion of upper floor flat into two self contained flats (1x studio and 1 x two-bedroom)."/>
    <s v="PF"/>
    <s v="03/11/2014"/>
    <d v="2014-12-29T00:00:00"/>
    <x v="1"/>
    <s v="Nil"/>
    <s v=""/>
    <s v="BF"/>
    <x v="3"/>
    <s v="n/a"/>
    <x v="1"/>
    <n v="6.0000000000000001E-3"/>
    <s v=""/>
    <x v="0"/>
    <m/>
    <x v="1"/>
    <s v="P"/>
    <n v="0"/>
    <n v="0"/>
    <n v="0"/>
    <n v="1"/>
    <n v="-1"/>
    <n v="1"/>
    <n v="0"/>
    <n v="0"/>
    <n v="0"/>
    <n v="0"/>
    <n v="1"/>
    <n v="-1"/>
    <n v="1"/>
    <n v="0"/>
    <n v="0"/>
    <n v="0"/>
    <n v="0"/>
    <n v="0"/>
    <n v="0"/>
    <n v="0"/>
    <n v="0"/>
    <n v="0"/>
    <n v="0"/>
    <n v="0"/>
    <n v="0"/>
    <n v="0"/>
    <n v="0"/>
    <n v="0"/>
    <n v="0"/>
    <n v="0"/>
    <n v="0"/>
    <s v="Assumption"/>
    <n v="0"/>
    <n v="0"/>
    <n v="0.25"/>
    <n v="0.25"/>
    <n v="0.25"/>
    <n v="0.25"/>
    <n v="0"/>
    <n v="0"/>
    <n v="0"/>
    <n v="0"/>
    <n v="0"/>
    <n v="0"/>
    <n v="0"/>
    <n v="0"/>
    <n v="0"/>
    <n v="0"/>
    <n v="0"/>
    <n v="0"/>
    <n v="0"/>
    <n v="0"/>
    <n v="0"/>
    <n v="0"/>
    <n v="1"/>
    <n v="1"/>
    <n v="1"/>
    <n v="1"/>
    <n v="4"/>
    <m/>
    <x v="3"/>
    <x v="0"/>
    <x v="0"/>
    <x v="0"/>
    <x v="0"/>
  </r>
  <r>
    <x v="2"/>
    <s v="2014/5757"/>
    <s v=""/>
    <s v=""/>
    <s v=""/>
    <s v="147"/>
    <s v="Upper Tooting Road"/>
    <s v="SW17"/>
    <s v="7TJ"/>
    <n v="527746"/>
    <n v="171935"/>
    <x v="10"/>
    <s v=""/>
    <s v=""/>
    <n v="0"/>
    <n v="1"/>
    <n v="1"/>
    <s v="Application for determination as to whether prior approval is required for change of use of first floor office (Use Class B1a) to residential use as one x 1-bedroom flat (Use Class C3)."/>
    <s v="PAG"/>
    <s v="22/10/2014"/>
    <d v="2014-12-17T00:00:00"/>
    <x v="1"/>
    <s v="Nil"/>
    <s v=""/>
    <s v="BF"/>
    <x v="2"/>
    <s v="n/a"/>
    <x v="6"/>
    <n v="3.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1"/>
    <x v="0"/>
    <x v="0"/>
    <x v="0"/>
    <x v="0"/>
  </r>
  <r>
    <x v="2"/>
    <s v="2014/5786"/>
    <s v="One Nine Elms"/>
    <s v=""/>
    <s v="Market Towers"/>
    <s v="1"/>
    <s v="Nine Elms Lane"/>
    <s v="SW8"/>
    <s v="5NQ"/>
    <n v="530104"/>
    <n v="177808"/>
    <x v="17"/>
    <s v=""/>
    <s v=""/>
    <n v="0"/>
    <n v="57"/>
    <n v="57"/>
    <s v="Non material amendment to planning application 2014/0871 dated 26 August 2014 (for demolition of existing buildings and structures. Erection of two new buildings of  58 storeys (up to 200m above ground) and 43 storeys (up to 161m above ground) high to pro"/>
    <s v="PF"/>
    <s v="08/10/2014"/>
    <d v="2015-01-12T00:00:00"/>
    <x v="1"/>
    <s v="Nil"/>
    <s v=""/>
    <s v="BF"/>
    <x v="0"/>
    <s v="NB"/>
    <x v="0"/>
    <n v="6.5000000000000002E-2"/>
    <s v="12/08/2015"/>
    <x v="0"/>
    <m/>
    <x v="0"/>
    <s v="HASO"/>
    <m/>
    <n v="6"/>
    <n v="57"/>
    <n v="0"/>
    <n v="24"/>
    <n v="33"/>
    <n v="0"/>
    <n v="0"/>
    <n v="0"/>
    <n v="0"/>
    <n v="0"/>
    <n v="24"/>
    <n v="33"/>
    <n v="0"/>
    <n v="0"/>
    <n v="0"/>
    <n v="0"/>
    <n v="0"/>
    <n v="0"/>
    <n v="0"/>
    <n v="0"/>
    <n v="0"/>
    <n v="0"/>
    <n v="0"/>
    <n v="0"/>
    <n v="0"/>
    <n v="0"/>
    <n v="0"/>
    <n v="0"/>
    <n v="0"/>
    <n v="0"/>
    <s v="Phasing &amp; Investment Study"/>
    <n v="0"/>
    <n v="0"/>
    <n v="57"/>
    <n v="0"/>
    <n v="0"/>
    <n v="0"/>
    <n v="0"/>
    <n v="0"/>
    <n v="0"/>
    <n v="0"/>
    <n v="0"/>
    <n v="0"/>
    <n v="0"/>
    <n v="0"/>
    <n v="0"/>
    <n v="0"/>
    <n v="0"/>
    <n v="0"/>
    <n v="0"/>
    <n v="0"/>
    <n v="0"/>
    <n v="0"/>
    <n v="57"/>
    <n v="57"/>
    <n v="57"/>
    <n v="57"/>
    <n v="5"/>
    <s v="Y"/>
    <x v="0"/>
    <x v="1"/>
    <x v="0"/>
    <x v="0"/>
    <x v="0"/>
  </r>
  <r>
    <x v="2"/>
    <s v="2014/5806"/>
    <s v=""/>
    <s v=""/>
    <s v="Unit F The Mews"/>
    <s v="6"/>
    <s v="Putney Common"/>
    <s v="SW15"/>
    <s v="1HL"/>
    <n v="523192"/>
    <n v="175813"/>
    <x v="13"/>
    <s v=""/>
    <s v=""/>
    <n v="0"/>
    <n v="2"/>
    <n v="2"/>
    <s v="Change of use of the ground and first floors of the building to form one residential dwelling (two storey) from its permittred Class B1(a) office."/>
    <s v="PANR"/>
    <s v="09/10/2014"/>
    <d v="2014-12-04T00:00:00"/>
    <x v="1"/>
    <s v="Nil"/>
    <s v=""/>
    <s v="BF"/>
    <x v="2"/>
    <s v="n/a"/>
    <x v="6"/>
    <n v="5.0000000000000001E-3"/>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5825"/>
    <s v=""/>
    <s v=""/>
    <s v=""/>
    <s v="235"/>
    <s v="Upper Tooting Road"/>
    <s v="SW17"/>
    <s v="7TG"/>
    <n v="527615"/>
    <n v="171699"/>
    <x v="10"/>
    <s v=""/>
    <s v=""/>
    <n v="0"/>
    <n v="1"/>
    <n v="1"/>
    <s v="Erection of a single-storey rear extension to ground floor retail unit. Erection of mansard roof extension to rear roof and above part of rear addition including roof terraces at first and second floor levels. All in connection with conversion of the uppe"/>
    <s v="PF"/>
    <s v="13/10/2014"/>
    <d v="2014-12-08T00:00:00"/>
    <x v="1"/>
    <s v="Nil"/>
    <s v=""/>
    <s v="BF"/>
    <x v="3"/>
    <s v="n/a"/>
    <x v="1"/>
    <n v="6.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4"/>
    <s v="Y"/>
    <x v="1"/>
    <x v="0"/>
    <x v="0"/>
    <x v="0"/>
    <x v="0"/>
  </r>
  <r>
    <x v="2"/>
    <s v="2014/5925"/>
    <s v=""/>
    <s v=""/>
    <s v=""/>
    <s v="177A"/>
    <s v="Merton Road"/>
    <s v="SW18"/>
    <s v="5EF"/>
    <n v="525250"/>
    <n v="173914"/>
    <x v="3"/>
    <s v=""/>
    <s v=""/>
    <n v="1"/>
    <n v="1"/>
    <n v="0"/>
    <s v="Use of part of ground floor shop area to enlarge existing studio flat into 1x1 bedroom flat with external alterations including additional windows."/>
    <s v="PF"/>
    <s v="28/10/2014"/>
    <d v="2014-12-22T00:00:00"/>
    <x v="1"/>
    <s v="Nil"/>
    <s v=""/>
    <s v="BF"/>
    <x v="3"/>
    <s v="n/a"/>
    <x v="8"/>
    <n v="5.0000000000000001E-3"/>
    <s v=""/>
    <x v="0"/>
    <m/>
    <x v="1"/>
    <s v="P"/>
    <n v="0"/>
    <n v="0"/>
    <n v="0"/>
    <n v="-1"/>
    <n v="1"/>
    <n v="0"/>
    <n v="0"/>
    <n v="0"/>
    <n v="0"/>
    <n v="0"/>
    <n v="-1"/>
    <n v="1"/>
    <n v="0"/>
    <n v="0"/>
    <n v="0"/>
    <n v="0"/>
    <n v="0"/>
    <n v="0"/>
    <n v="0"/>
    <n v="0"/>
    <n v="0"/>
    <n v="0"/>
    <n v="0"/>
    <n v="0"/>
    <n v="0"/>
    <n v="0"/>
    <n v="0"/>
    <n v="0"/>
    <n v="0"/>
    <n v="0"/>
    <n v="0"/>
    <m/>
    <n v="0"/>
    <n v="0"/>
    <n v="0"/>
    <n v="0"/>
    <n v="0"/>
    <n v="0"/>
    <n v="0"/>
    <n v="0"/>
    <n v="0"/>
    <n v="0"/>
    <n v="0"/>
    <n v="0"/>
    <n v="0"/>
    <n v="0"/>
    <n v="0"/>
    <n v="0"/>
    <n v="0"/>
    <n v="0"/>
    <n v="0"/>
    <n v="0"/>
    <n v="0"/>
    <n v="0"/>
    <n v="0"/>
    <n v="0"/>
    <n v="0"/>
    <n v="0"/>
    <n v="4"/>
    <m/>
    <x v="0"/>
    <x v="0"/>
    <x v="0"/>
    <x v="0"/>
    <x v="0"/>
  </r>
  <r>
    <x v="2"/>
    <s v="2014/5959"/>
    <s v=""/>
    <s v=""/>
    <s v=""/>
    <s v="102-104"/>
    <s v="Stewarts Road"/>
    <s v="SW8"/>
    <s v="4UY"/>
    <n v="529312"/>
    <n v="176585"/>
    <x v="17"/>
    <s v=""/>
    <s v=""/>
    <n v="0"/>
    <n v="7"/>
    <n v="7"/>
    <s v="Certificate of lawfulness for a change of use of existing basement and ground floor offices B1(a) to 7 residential units (Class C3) pursuant to prior approval ref: 2013/4673."/>
    <s v="LDC"/>
    <s v="20/10/2014"/>
    <d v="2014-12-11T00:00:00"/>
    <x v="1"/>
    <s v="Nil"/>
    <s v=""/>
    <s v="BF"/>
    <x v="2"/>
    <s v="n/a"/>
    <x v="6"/>
    <n v="0.21099999999999999"/>
    <s v=""/>
    <x v="0"/>
    <m/>
    <x v="1"/>
    <s v="P"/>
    <m/>
    <n v="0"/>
    <n v="0"/>
    <n v="0"/>
    <n v="3"/>
    <n v="4"/>
    <n v="0"/>
    <n v="0"/>
    <n v="0"/>
    <n v="0"/>
    <n v="0"/>
    <n v="3"/>
    <n v="4"/>
    <n v="0"/>
    <n v="0"/>
    <n v="0"/>
    <n v="0"/>
    <n v="0"/>
    <n v="0"/>
    <n v="0"/>
    <n v="0"/>
    <n v="0"/>
    <n v="0"/>
    <n v="0"/>
    <n v="0"/>
    <n v="0"/>
    <n v="0"/>
    <n v="0"/>
    <n v="0"/>
    <n v="0"/>
    <n v="0"/>
    <s v="Assumption"/>
    <n v="0"/>
    <n v="0"/>
    <n v="1.75"/>
    <n v="1.75"/>
    <n v="1.75"/>
    <n v="1.75"/>
    <n v="0"/>
    <n v="0"/>
    <n v="0"/>
    <n v="0"/>
    <n v="0"/>
    <n v="0"/>
    <n v="0"/>
    <n v="0"/>
    <n v="0"/>
    <n v="0"/>
    <n v="0"/>
    <n v="0"/>
    <n v="0"/>
    <n v="0"/>
    <n v="0"/>
    <n v="0"/>
    <n v="7"/>
    <n v="7"/>
    <n v="7"/>
    <n v="7"/>
    <n v="9"/>
    <s v="Y"/>
    <x v="0"/>
    <x v="1"/>
    <x v="0"/>
    <x v="0"/>
    <x v="0"/>
  </r>
  <r>
    <x v="2"/>
    <s v="2014/6006"/>
    <s v=""/>
    <s v=""/>
    <s v="Coysh Court"/>
    <s v="22"/>
    <s v="Keswick Road"/>
    <s v="SW15"/>
    <s v="2JW"/>
    <n v="524369"/>
    <n v="174690"/>
    <x v="8"/>
    <s v=""/>
    <s v=""/>
    <n v="0"/>
    <n v="2"/>
    <n v="2"/>
    <s v="Erection of four-storey side extension to provide 2x1 bedroom flats with balconies.  Demolition of existing rear garages to provide 16 car parking spaces and decking in rear garden."/>
    <s v="PF"/>
    <s v="17/10/2014"/>
    <d v="2015-01-21T00:00:00"/>
    <x v="1"/>
    <s v="Nil"/>
    <s v=""/>
    <s v="BF"/>
    <x v="0"/>
    <s v="n/a"/>
    <x v="1"/>
    <n v="7.0000000000000001E-3"/>
    <s v=""/>
    <x v="0"/>
    <m/>
    <x v="1"/>
    <s v="P"/>
    <m/>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4/6103"/>
    <s v=""/>
    <s v=""/>
    <s v=""/>
    <s v="216"/>
    <s v="Tooting High Street"/>
    <s v="SW17"/>
    <s v="0SG"/>
    <n v="527098"/>
    <n v="170956"/>
    <x v="10"/>
    <s v=""/>
    <s v=""/>
    <n v="0"/>
    <n v="1"/>
    <n v="1"/>
    <s v="Erection of rear two storey rear extension to create a single dwelling house."/>
    <s v="PF"/>
    <s v="28/10/2014"/>
    <d v="2014-12-23T00:00:00"/>
    <x v="1"/>
    <s v="Nil"/>
    <s v=""/>
    <s v="BF"/>
    <x v="0"/>
    <s v="n/a"/>
    <x v="1"/>
    <n v="7.0000000000000001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s v="Y"/>
    <x v="0"/>
    <x v="0"/>
    <x v="0"/>
    <x v="0"/>
    <x v="0"/>
  </r>
  <r>
    <x v="2"/>
    <s v="2014/6121"/>
    <s v="238-242"/>
    <s v=""/>
    <s v="Flat 3"/>
    <s v="238"/>
    <s v="York Road"/>
    <s v="SW11"/>
    <s v="3SJ"/>
    <n v="526435"/>
    <n v="175557"/>
    <x v="0"/>
    <s v=""/>
    <s v=""/>
    <n v="1"/>
    <n v="2"/>
    <n v="1"/>
    <s v="Second floor rear extension and third floor mansard roof extension (incorporating French doors and balconies to the rear), to create 4 self-contained flats (2 x 3 bedroom, 2 x 1 bedroom); and external alterations to the front elevation."/>
    <s v="PF"/>
    <s v="13/11/2014"/>
    <d v="2015-03-31T00:00:00"/>
    <x v="1"/>
    <s v="Nil"/>
    <s v=""/>
    <s v="BF"/>
    <x v="3"/>
    <s v="n/a"/>
    <x v="3"/>
    <n v="2.1000000000000001E-2"/>
    <s v=""/>
    <x v="0"/>
    <m/>
    <x v="1"/>
    <s v="P"/>
    <m/>
    <n v="0"/>
    <n v="0"/>
    <n v="0"/>
    <n v="1"/>
    <n v="-1"/>
    <n v="1"/>
    <n v="0"/>
    <n v="0"/>
    <n v="0"/>
    <n v="0"/>
    <n v="1"/>
    <n v="-1"/>
    <n v="1"/>
    <n v="0"/>
    <n v="0"/>
    <n v="0"/>
    <n v="0"/>
    <n v="0"/>
    <n v="0"/>
    <n v="0"/>
    <n v="0"/>
    <n v="0"/>
    <n v="0"/>
    <n v="0"/>
    <n v="0"/>
    <n v="0"/>
    <n v="0"/>
    <n v="0"/>
    <n v="0"/>
    <n v="0"/>
    <s v="Assumption"/>
    <n v="0"/>
    <n v="0"/>
    <n v="0.25"/>
    <n v="0.25"/>
    <n v="0.25"/>
    <n v="0.25"/>
    <n v="0"/>
    <n v="0"/>
    <n v="0"/>
    <n v="0"/>
    <n v="0"/>
    <n v="0"/>
    <n v="0"/>
    <n v="0"/>
    <n v="0"/>
    <n v="0"/>
    <n v="0"/>
    <n v="0"/>
    <n v="0"/>
    <n v="0"/>
    <n v="0"/>
    <n v="0"/>
    <n v="1"/>
    <n v="1"/>
    <n v="1"/>
    <n v="1"/>
    <n v="4"/>
    <m/>
    <x v="0"/>
    <x v="0"/>
    <x v="0"/>
    <x v="0"/>
    <x v="0"/>
  </r>
  <r>
    <x v="2"/>
    <s v="2014/6121"/>
    <s v="238-242"/>
    <s v=""/>
    <s v="Flat 3"/>
    <s v="238"/>
    <s v="York Road"/>
    <s v="SW11"/>
    <s v="3SJ"/>
    <n v="526435"/>
    <n v="175557"/>
    <x v="0"/>
    <s v=""/>
    <s v=""/>
    <n v="0"/>
    <n v="2"/>
    <n v="2"/>
    <s v="Second floor rear extension and third floor mansard roof extension (incorporating French doors and balconies to the rear), to create 4 self-contained flats (2 x 3 bedroom, 2 x 1 bedroom); and external alterations to the front elevation."/>
    <s v="PF"/>
    <s v="13/11/2014"/>
    <d v="2015-03-31T00:00:00"/>
    <x v="1"/>
    <s v="Nil"/>
    <s v=""/>
    <s v="BF"/>
    <x v="3"/>
    <s v="n/a"/>
    <x v="1"/>
    <n v="0"/>
    <s v=""/>
    <x v="0"/>
    <m/>
    <x v="1"/>
    <s v="P"/>
    <m/>
    <n v="0"/>
    <n v="0"/>
    <n v="0"/>
    <n v="1"/>
    <n v="0"/>
    <n v="1"/>
    <n v="0"/>
    <n v="0"/>
    <n v="0"/>
    <n v="0"/>
    <n v="1"/>
    <n v="0"/>
    <n v="1"/>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4/6138"/>
    <s v=""/>
    <s v=""/>
    <s v=""/>
    <s v="2-14"/>
    <s v="St Johns Road"/>
    <s v="SW11"/>
    <s v="1PN"/>
    <n v="527357"/>
    <n v="175413"/>
    <x v="2"/>
    <s v=""/>
    <s v=""/>
    <n v="0"/>
    <n v="8"/>
    <n v="8"/>
    <s v="Change of use of offices (B1 use) to residential (C3 use) on the ground floor (access only) first, second and third floors to create eight residential units."/>
    <s v="PAG"/>
    <s v="21/10/2014"/>
    <d v="2014-12-16T00:00:00"/>
    <x v="1"/>
    <s v="Nil"/>
    <s v=""/>
    <s v="BF"/>
    <x v="2"/>
    <s v="n/a"/>
    <x v="6"/>
    <n v="6.3E-2"/>
    <s v=""/>
    <x v="0"/>
    <m/>
    <x v="1"/>
    <s v="P"/>
    <n v="0"/>
    <n v="0"/>
    <n v="0"/>
    <n v="0"/>
    <n v="2"/>
    <n v="5"/>
    <n v="1"/>
    <n v="0"/>
    <n v="0"/>
    <n v="0"/>
    <n v="0"/>
    <n v="2"/>
    <n v="5"/>
    <n v="1"/>
    <n v="0"/>
    <n v="0"/>
    <n v="0"/>
    <n v="0"/>
    <n v="0"/>
    <n v="0"/>
    <n v="0"/>
    <n v="0"/>
    <n v="0"/>
    <n v="0"/>
    <n v="0"/>
    <n v="0"/>
    <n v="0"/>
    <n v="0"/>
    <n v="0"/>
    <n v="0"/>
    <n v="0"/>
    <s v="Assumption"/>
    <n v="0"/>
    <n v="0"/>
    <n v="2"/>
    <n v="2"/>
    <n v="2"/>
    <n v="2"/>
    <n v="0"/>
    <n v="0"/>
    <n v="0"/>
    <n v="0"/>
    <n v="0"/>
    <n v="0"/>
    <n v="0"/>
    <n v="0"/>
    <n v="0"/>
    <n v="0"/>
    <n v="0"/>
    <n v="0"/>
    <n v="0"/>
    <n v="0"/>
    <n v="0"/>
    <n v="0"/>
    <n v="8"/>
    <n v="8"/>
    <n v="8"/>
    <n v="8"/>
    <n v="9"/>
    <m/>
    <x v="4"/>
    <x v="0"/>
    <x v="0"/>
    <x v="0"/>
    <x v="0"/>
  </r>
  <r>
    <x v="2"/>
    <s v="2014/6140"/>
    <s v=""/>
    <s v=""/>
    <s v="Unit 3 Bendon Valley"/>
    <s v="218-220"/>
    <s v="Garratt Lane"/>
    <s v="SW18"/>
    <s v="4EA"/>
    <n v="525908"/>
    <n v="173523"/>
    <x v="12"/>
    <s v=""/>
    <s v=""/>
    <n v="0"/>
    <n v="1"/>
    <n v="1"/>
    <s v="Change of use from office (Use B1(a) to residential (Use Class 3) to provide a single residential unit."/>
    <s v="PANR"/>
    <s v="05/11/2014"/>
    <d v="2014-12-23T00:00:00"/>
    <x v="1"/>
    <s v="Nil"/>
    <s v=""/>
    <s v="BF"/>
    <x v="2"/>
    <s v="n/a"/>
    <x v="6"/>
    <n v="3.4000000000000002E-2"/>
    <s v=""/>
    <x v="0"/>
    <m/>
    <x v="1"/>
    <s v="P"/>
    <n v="0"/>
    <n v="0"/>
    <n v="0"/>
    <n v="0"/>
    <n v="0"/>
    <n v="0"/>
    <n v="0"/>
    <n v="0"/>
    <n v="0"/>
    <n v="1"/>
    <n v="0"/>
    <n v="0"/>
    <n v="0"/>
    <n v="0"/>
    <n v="0"/>
    <n v="0"/>
    <n v="0"/>
    <n v="0"/>
    <n v="0"/>
    <n v="0"/>
    <n v="0"/>
    <n v="0"/>
    <n v="0"/>
    <n v="1"/>
    <n v="0"/>
    <n v="0"/>
    <n v="0"/>
    <n v="0"/>
    <n v="0"/>
    <n v="0"/>
    <n v="0"/>
    <s v="Assumption"/>
    <n v="0"/>
    <n v="0"/>
    <n v="0.25"/>
    <n v="0.25"/>
    <n v="0.25"/>
    <n v="0.25"/>
    <n v="0"/>
    <n v="0"/>
    <n v="0"/>
    <n v="0"/>
    <n v="0"/>
    <n v="0"/>
    <n v="0"/>
    <n v="0"/>
    <n v="0"/>
    <n v="0"/>
    <n v="0"/>
    <n v="0"/>
    <n v="0"/>
    <n v="0"/>
    <n v="0"/>
    <n v="0"/>
    <n v="1"/>
    <n v="1"/>
    <n v="1"/>
    <n v="1"/>
    <n v="9"/>
    <m/>
    <x v="0"/>
    <x v="0"/>
    <x v="0"/>
    <x v="0"/>
    <x v="1"/>
  </r>
  <r>
    <x v="2"/>
    <s v="2014/6173"/>
    <s v=""/>
    <s v=""/>
    <s v=""/>
    <s v="49"/>
    <s v="Elsynge Road"/>
    <s v="SW18"/>
    <s v="2HR"/>
    <n v="526627"/>
    <n v="174888"/>
    <x v="5"/>
    <s v=""/>
    <s v=""/>
    <n v="2"/>
    <n v="1"/>
    <n v="-1"/>
    <s v="Erection of a three-storey rear extension with partial roof terrace above with screening and balustrading. Erection of part single, part two-storey side extension and erection of roof extension to main rear roof (including raising the ridge by 200mm) and "/>
    <s v="PF"/>
    <s v="29/10/2014"/>
    <d v="2015-02-05T00:00:00"/>
    <x v="1"/>
    <s v="Nil"/>
    <s v=""/>
    <s v="BF"/>
    <x v="3"/>
    <s v="n/a"/>
    <x v="5"/>
    <n v="1.7000000000000001E-2"/>
    <s v=""/>
    <x v="0"/>
    <m/>
    <x v="1"/>
    <s v="P"/>
    <n v="0"/>
    <n v="0"/>
    <n v="0"/>
    <n v="0"/>
    <n v="0"/>
    <n v="-2"/>
    <n v="0"/>
    <n v="1"/>
    <n v="0"/>
    <n v="0"/>
    <n v="0"/>
    <n v="0"/>
    <n v="-2"/>
    <n v="0"/>
    <n v="0"/>
    <n v="0"/>
    <n v="0"/>
    <n v="0"/>
    <n v="0"/>
    <n v="0"/>
    <n v="0"/>
    <n v="1"/>
    <n v="0"/>
    <n v="0"/>
    <n v="0"/>
    <n v="0"/>
    <n v="0"/>
    <n v="0"/>
    <n v="0"/>
    <n v="0"/>
    <n v="0"/>
    <s v="Assumption"/>
    <n v="0"/>
    <n v="0"/>
    <n v="-0.25"/>
    <n v="-0.25"/>
    <n v="-0.25"/>
    <n v="-0.25"/>
    <n v="0"/>
    <n v="0"/>
    <n v="0"/>
    <n v="0"/>
    <n v="0"/>
    <n v="0"/>
    <n v="0"/>
    <n v="0"/>
    <n v="0"/>
    <n v="0"/>
    <n v="0"/>
    <n v="0"/>
    <n v="0"/>
    <n v="0"/>
    <n v="0"/>
    <n v="0"/>
    <n v="-1"/>
    <n v="-1"/>
    <n v="-1"/>
    <n v="-1"/>
    <n v="4"/>
    <m/>
    <x v="0"/>
    <x v="0"/>
    <x v="0"/>
    <x v="0"/>
    <x v="0"/>
  </r>
  <r>
    <x v="2"/>
    <s v="2014/6181"/>
    <s v=""/>
    <s v=""/>
    <s v=""/>
    <s v="6"/>
    <s v="Bennerley Road"/>
    <s v="SW11"/>
    <s v="6DS"/>
    <n v="527304"/>
    <n v="174727"/>
    <x v="2"/>
    <s v=""/>
    <s v=""/>
    <n v="1"/>
    <n v="3"/>
    <n v="2"/>
    <s v="Conversion of dwelling house into 3 self-contained flats including construction of ground floor extension, extension (with balcony) to create an additional storey over part of back addition, front and rear mansard roof extension and formation of roof terr"/>
    <s v="PF"/>
    <s v="31/10/2014"/>
    <d v="2015-01-05T00:00:00"/>
    <x v="1"/>
    <s v="Nil"/>
    <s v=""/>
    <s v="BF"/>
    <x v="3"/>
    <s v="n/a"/>
    <x v="2"/>
    <n v="1.2E-2"/>
    <s v=""/>
    <x v="0"/>
    <m/>
    <x v="1"/>
    <s v="P"/>
    <n v="0"/>
    <n v="0"/>
    <n v="0"/>
    <n v="0"/>
    <n v="1"/>
    <n v="1"/>
    <n v="1"/>
    <n v="-1"/>
    <n v="0"/>
    <n v="0"/>
    <n v="0"/>
    <n v="1"/>
    <n v="1"/>
    <n v="1"/>
    <n v="0"/>
    <n v="0"/>
    <n v="0"/>
    <n v="0"/>
    <n v="0"/>
    <n v="0"/>
    <n v="0"/>
    <n v="-1"/>
    <n v="0"/>
    <n v="0"/>
    <n v="0"/>
    <n v="0"/>
    <n v="0"/>
    <n v="0"/>
    <n v="0"/>
    <n v="0"/>
    <n v="0"/>
    <s v="Assumption"/>
    <n v="0"/>
    <n v="0"/>
    <n v="0.5"/>
    <n v="0.5"/>
    <n v="0.5"/>
    <n v="0.5"/>
    <n v="0"/>
    <n v="0"/>
    <n v="0"/>
    <n v="0"/>
    <n v="0"/>
    <n v="0"/>
    <n v="0"/>
    <n v="0"/>
    <n v="0"/>
    <n v="0"/>
    <n v="0"/>
    <n v="0"/>
    <n v="0"/>
    <n v="0"/>
    <n v="0"/>
    <n v="0"/>
    <n v="2"/>
    <n v="2"/>
    <n v="2"/>
    <n v="2"/>
    <n v="4"/>
    <m/>
    <x v="0"/>
    <x v="0"/>
    <x v="0"/>
    <x v="0"/>
    <x v="0"/>
  </r>
  <r>
    <x v="2"/>
    <s v="2014/6325"/>
    <s v=""/>
    <s v=""/>
    <s v="Land rear of"/>
    <s v="13"/>
    <s v="Thurleigh Road"/>
    <s v="SW12"/>
    <s v="8UB"/>
    <n v="527719"/>
    <n v="174043"/>
    <x v="2"/>
    <s v=""/>
    <s v=""/>
    <n v="0"/>
    <n v="1"/>
    <n v="1"/>
    <s v="Demolition of existing garages, erection of a single-storey plus basement attached self-contained dwelling fronting Blenkame Road with boundary treatment and associated landscaping."/>
    <s v="PF"/>
    <s v="06/11/2014"/>
    <d v="2015-02-27T00:00:00"/>
    <x v="1"/>
    <s v="Nil"/>
    <s v=""/>
    <s v="BF"/>
    <x v="0"/>
    <s v="n/a"/>
    <x v="1"/>
    <n v="8.9999999999999993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m/>
    <x v="0"/>
    <x v="0"/>
    <x v="0"/>
    <x v="0"/>
    <x v="0"/>
  </r>
  <r>
    <x v="2"/>
    <s v="2014/6409"/>
    <s v="1-14 Priscilla Court, 145"/>
    <s v=""/>
    <s v=""/>
    <s v="143-149"/>
    <s v="Merton Road"/>
    <s v="SW18"/>
    <s v="5EQ"/>
    <n v="525308"/>
    <n v="173997"/>
    <x v="3"/>
    <s v=""/>
    <s v=""/>
    <n v="0"/>
    <n v="2"/>
    <n v="2"/>
    <s v="Conversion of an unused ground floor commercial unit (A2) to form 2 self-contained, shared ownership flats. Alterations including terraces, windows and doors."/>
    <s v="PF"/>
    <s v="10/12/2014"/>
    <d v="2015-03-23T00:00:00"/>
    <x v="1"/>
    <s v="Nil"/>
    <s v=""/>
    <s v="BF"/>
    <x v="2"/>
    <s v="n/a"/>
    <x v="6"/>
    <n v="1.7999999999999999E-2"/>
    <s v=""/>
    <x v="0"/>
    <m/>
    <x v="0"/>
    <s v="HASO"/>
    <m/>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9"/>
    <m/>
    <x v="0"/>
    <x v="0"/>
    <x v="0"/>
    <x v="0"/>
    <x v="0"/>
  </r>
  <r>
    <x v="2"/>
    <s v="2014/6428"/>
    <s v=""/>
    <s v=""/>
    <s v=""/>
    <s v="86-88"/>
    <s v="Garratt Lane"/>
    <s v="SW18"/>
    <s v="4BY"/>
    <n v="525681"/>
    <n v="174324"/>
    <x v="3"/>
    <s v=""/>
    <s v=""/>
    <n v="0"/>
    <n v="2"/>
    <n v="2"/>
    <s v="Prior approval for the change of use of the front part of the ground floor from office use (Use class B1) to two self-contained residential units (Use Class C3)."/>
    <s v="PAG"/>
    <s v="02/12/2014"/>
    <d v="2015-01-27T00:00:00"/>
    <x v="1"/>
    <s v="Nil"/>
    <s v=""/>
    <s v="BF"/>
    <x v="2"/>
    <s v="n/a"/>
    <x v="6"/>
    <n v="1.2999999999999999E-2"/>
    <s v=""/>
    <x v="0"/>
    <m/>
    <x v="1"/>
    <s v="P"/>
    <n v="0"/>
    <n v="0"/>
    <n v="0"/>
    <n v="0"/>
    <n v="1"/>
    <n v="1"/>
    <n v="0"/>
    <n v="0"/>
    <n v="0"/>
    <n v="0"/>
    <n v="0"/>
    <n v="1"/>
    <n v="1"/>
    <n v="0"/>
    <n v="0"/>
    <n v="0"/>
    <n v="0"/>
    <n v="0"/>
    <n v="0"/>
    <n v="0"/>
    <n v="0"/>
    <n v="0"/>
    <n v="0"/>
    <n v="0"/>
    <n v="0"/>
    <n v="0"/>
    <n v="0"/>
    <n v="0"/>
    <n v="0"/>
    <n v="0"/>
    <n v="0"/>
    <s v="Assumption"/>
    <n v="0"/>
    <n v="0"/>
    <n v="0.5"/>
    <n v="0.5"/>
    <n v="0.5"/>
    <n v="0.5"/>
    <n v="0"/>
    <n v="0"/>
    <n v="0"/>
    <n v="0"/>
    <n v="0"/>
    <n v="0"/>
    <n v="0"/>
    <n v="0"/>
    <n v="0"/>
    <n v="0"/>
    <n v="0"/>
    <n v="0"/>
    <n v="0"/>
    <n v="0"/>
    <n v="0"/>
    <n v="0"/>
    <n v="2"/>
    <n v="2"/>
    <n v="2"/>
    <n v="2"/>
    <n v="9"/>
    <m/>
    <x v="5"/>
    <x v="0"/>
    <x v="1"/>
    <x v="0"/>
    <x v="0"/>
  </r>
  <r>
    <x v="2"/>
    <s v="2014/6447"/>
    <s v=""/>
    <s v=""/>
    <s v="Hookham Court Garages"/>
    <s v=""/>
    <s v="Deeley Road"/>
    <s v="SW8"/>
    <s v="4XH"/>
    <n v="529591"/>
    <n v="176818"/>
    <x v="17"/>
    <s v=""/>
    <s v=""/>
    <n v="0"/>
    <n v="20"/>
    <n v="20"/>
    <s v="Demolition of existing Council own garages and redevelopment of the site to provide a new Council own building ranging from 4 to 5 storeys in height comprising 20 residential units of affordable housing (use class C3) together with ground floor automobile"/>
    <s v="PF"/>
    <s v="27/11/2014"/>
    <d v="2015-01-27T00:00:00"/>
    <x v="1"/>
    <s v="Nil"/>
    <s v=""/>
    <s v="BF"/>
    <x v="0"/>
    <s v="NB"/>
    <x v="0"/>
    <n v="0.13400000000000001"/>
    <s v=""/>
    <x v="0"/>
    <m/>
    <x v="2"/>
    <s v="HASR"/>
    <n v="0"/>
    <n v="20"/>
    <n v="2"/>
    <n v="0"/>
    <n v="6"/>
    <n v="9"/>
    <n v="5"/>
    <n v="0"/>
    <n v="0"/>
    <n v="0"/>
    <n v="0"/>
    <n v="6"/>
    <n v="9"/>
    <n v="5"/>
    <n v="0"/>
    <n v="0"/>
    <n v="0"/>
    <n v="0"/>
    <n v="0"/>
    <n v="0"/>
    <n v="0"/>
    <n v="0"/>
    <n v="0"/>
    <n v="0"/>
    <n v="0"/>
    <n v="0"/>
    <n v="0"/>
    <n v="0"/>
    <n v="0"/>
    <n v="0"/>
    <n v="0"/>
    <s v="Assumption"/>
    <n v="0"/>
    <n v="0"/>
    <n v="0"/>
    <n v="0"/>
    <n v="6.666666666666667"/>
    <n v="6.666666666666667"/>
    <n v="6.666666666666667"/>
    <n v="0"/>
    <n v="0"/>
    <n v="0"/>
    <n v="0"/>
    <n v="0"/>
    <n v="0"/>
    <n v="0"/>
    <n v="0"/>
    <n v="0"/>
    <n v="0"/>
    <n v="0"/>
    <n v="0"/>
    <n v="0"/>
    <n v="0"/>
    <n v="0"/>
    <n v="20"/>
    <n v="20"/>
    <n v="20"/>
    <n v="20"/>
    <n v="5"/>
    <s v="Y"/>
    <x v="0"/>
    <x v="1"/>
    <x v="0"/>
    <x v="0"/>
    <x v="0"/>
  </r>
  <r>
    <x v="2"/>
    <s v="2014/6478"/>
    <s v="Battersea Reach, (former Guinness Site)"/>
    <s v="Block L - Private"/>
    <s v="Gargoyle Wharf"/>
    <s v=""/>
    <s v="York Road/Bridgend Road"/>
    <s v="SW18"/>
    <s v="1TP"/>
    <n v="526241"/>
    <n v="175489"/>
    <x v="0"/>
    <s v=""/>
    <s v=""/>
    <n v="0"/>
    <n v="14"/>
    <n v="14"/>
    <s v="Non-material amendment to planning permission ref 2010/4417 dated 14/02/2011 [Details including design and external appearance for Blocks H &amp; L (condition 2) pursuant to outline planning permission dated 02.01.08 (2006/4533) for the erection of seventeen "/>
    <s v="PF"/>
    <s v="26/11/2014"/>
    <d v="2014-11-28T00:00:00"/>
    <x v="1"/>
    <s v="Nil"/>
    <s v=""/>
    <s v="BF"/>
    <x v="0"/>
    <s v="NB"/>
    <x v="0"/>
    <m/>
    <s v=""/>
    <x v="0"/>
    <m/>
    <x v="1"/>
    <s v="P"/>
    <m/>
    <n v="0"/>
    <n v="0"/>
    <n v="0"/>
    <n v="4"/>
    <n v="10"/>
    <n v="0"/>
    <n v="0"/>
    <n v="0"/>
    <n v="0"/>
    <n v="0"/>
    <n v="4"/>
    <n v="10"/>
    <n v="0"/>
    <n v="0"/>
    <n v="0"/>
    <n v="0"/>
    <n v="0"/>
    <n v="0"/>
    <n v="0"/>
    <n v="0"/>
    <n v="0"/>
    <n v="0"/>
    <n v="0"/>
    <n v="0"/>
    <n v="0"/>
    <n v="0"/>
    <n v="0"/>
    <n v="0"/>
    <n v="0"/>
    <n v="0"/>
    <s v="Email/Telephone Survey"/>
    <n v="0"/>
    <n v="0"/>
    <n v="0"/>
    <n v="0"/>
    <n v="14"/>
    <m/>
    <m/>
    <n v="0"/>
    <n v="0"/>
    <n v="0"/>
    <n v="0"/>
    <n v="0"/>
    <n v="0"/>
    <n v="0"/>
    <n v="0"/>
    <n v="0"/>
    <n v="0"/>
    <n v="0"/>
    <n v="0"/>
    <n v="0"/>
    <n v="0"/>
    <n v="0"/>
    <n v="14"/>
    <n v="14"/>
    <n v="14"/>
    <n v="14"/>
    <n v="5"/>
    <m/>
    <x v="0"/>
    <x v="0"/>
    <x v="0"/>
    <x v="0"/>
    <x v="0"/>
  </r>
  <r>
    <x v="2"/>
    <s v="2014/6590"/>
    <s v=""/>
    <s v=""/>
    <s v=""/>
    <s v="180"/>
    <s v="Northcote Road"/>
    <s v="SW11"/>
    <s v="6RE"/>
    <n v="527663"/>
    <n v="174345"/>
    <x v="2"/>
    <s v=""/>
    <s v=""/>
    <n v="0"/>
    <n v="1"/>
    <n v="1"/>
    <s v="Change of use of existing warehouse (Use Class B8) including partial demolition of existing structure and replacement of existing flat roof with a multi pitched roof to create a 1 bedroom dwelling (Use Class C3) with associated excavation and external cha"/>
    <s v="PF"/>
    <s v="15/12/2014"/>
    <d v="2015-03-31T00:00:00"/>
    <x v="1"/>
    <s v="Nil"/>
    <s v=""/>
    <s v="BF"/>
    <x v="3"/>
    <s v="n/a"/>
    <x v="1"/>
    <n v="7.0000000000000001E-3"/>
    <s v=""/>
    <x v="0"/>
    <m/>
    <x v="1"/>
    <s v="P"/>
    <m/>
    <n v="0"/>
    <n v="0"/>
    <n v="0"/>
    <n v="1"/>
    <n v="0"/>
    <n v="0"/>
    <n v="0"/>
    <n v="0"/>
    <n v="0"/>
    <n v="0"/>
    <n v="0"/>
    <n v="0"/>
    <n v="0"/>
    <n v="0"/>
    <n v="0"/>
    <n v="0"/>
    <n v="0"/>
    <n v="1"/>
    <n v="0"/>
    <n v="0"/>
    <n v="0"/>
    <n v="0"/>
    <n v="0"/>
    <n v="0"/>
    <n v="0"/>
    <n v="0"/>
    <n v="0"/>
    <n v="0"/>
    <n v="0"/>
    <n v="0"/>
    <s v="Assumption"/>
    <n v="0"/>
    <n v="0"/>
    <n v="0.25"/>
    <n v="0.25"/>
    <n v="0.25"/>
    <n v="0.25"/>
    <n v="0"/>
    <n v="0"/>
    <n v="0"/>
    <n v="0"/>
    <n v="0"/>
    <n v="0"/>
    <n v="0"/>
    <n v="0"/>
    <n v="0"/>
    <n v="0"/>
    <n v="0"/>
    <n v="0"/>
    <n v="0"/>
    <n v="0"/>
    <n v="0"/>
    <n v="0"/>
    <n v="1"/>
    <n v="1"/>
    <n v="1"/>
    <n v="1"/>
    <n v="4"/>
    <m/>
    <x v="0"/>
    <x v="0"/>
    <x v="0"/>
    <x v="0"/>
    <x v="0"/>
  </r>
  <r>
    <x v="2"/>
    <s v="2014/6619"/>
    <s v=""/>
    <s v=""/>
    <s v="13 &amp; 14"/>
    <s v=""/>
    <s v="Battersea Square"/>
    <s v="SW11"/>
    <s v="3RA"/>
    <n v="526857"/>
    <n v="176702"/>
    <x v="0"/>
    <s v=""/>
    <s v=""/>
    <n v="1"/>
    <n v="2"/>
    <n v="1"/>
    <s v="Conversion of flat on third floor into 2 no. one bedroom flats."/>
    <s v="PF"/>
    <s v="01/12/2014"/>
    <d v="2015-01-26T00:00:00"/>
    <x v="1"/>
    <s v="Nil"/>
    <s v=""/>
    <s v="BF"/>
    <x v="1"/>
    <s v="n/a"/>
    <x v="3"/>
    <n v="3.0000000000000001E-3"/>
    <s v=""/>
    <x v="0"/>
    <m/>
    <x v="1"/>
    <s v="P"/>
    <n v="0"/>
    <n v="0"/>
    <n v="0"/>
    <n v="0"/>
    <n v="2"/>
    <n v="-1"/>
    <n v="0"/>
    <n v="0"/>
    <n v="0"/>
    <n v="0"/>
    <n v="0"/>
    <n v="2"/>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6666"/>
    <s v=""/>
    <s v=""/>
    <s v=""/>
    <s v="50-54"/>
    <s v="Putney High Street"/>
    <s v="SW15"/>
    <s v="1SQ"/>
    <n v="524078"/>
    <n v="175484"/>
    <x v="13"/>
    <s v=""/>
    <s v=""/>
    <n v="0"/>
    <n v="6"/>
    <n v="6"/>
    <s v="Prior approval for conversion of first to third floors from office (Use Class B1a) to 6 residential units (Use Class C3)."/>
    <s v="PANR"/>
    <s v="21/11/2014"/>
    <d v="2015-01-16T00:00:00"/>
    <x v="1"/>
    <s v="Nil"/>
    <s v=""/>
    <s v="BF"/>
    <x v="2"/>
    <s v="n/a"/>
    <x v="6"/>
    <n v="3.7999999999999999E-2"/>
    <s v=""/>
    <x v="0"/>
    <m/>
    <x v="1"/>
    <s v="P"/>
    <n v="0"/>
    <n v="0"/>
    <n v="0"/>
    <n v="0"/>
    <n v="0"/>
    <n v="6"/>
    <n v="0"/>
    <n v="0"/>
    <n v="0"/>
    <n v="0"/>
    <n v="0"/>
    <n v="0"/>
    <n v="6"/>
    <n v="0"/>
    <n v="0"/>
    <n v="0"/>
    <n v="0"/>
    <n v="0"/>
    <n v="0"/>
    <n v="0"/>
    <n v="0"/>
    <n v="0"/>
    <n v="0"/>
    <n v="0"/>
    <n v="0"/>
    <n v="0"/>
    <n v="0"/>
    <n v="0"/>
    <n v="0"/>
    <n v="0"/>
    <n v="0"/>
    <s v="Assumption"/>
    <n v="0"/>
    <n v="0"/>
    <n v="1.5"/>
    <n v="1.5"/>
    <n v="1.5"/>
    <n v="1.5"/>
    <n v="0"/>
    <n v="0"/>
    <n v="0"/>
    <n v="0"/>
    <n v="0"/>
    <n v="0"/>
    <n v="0"/>
    <n v="0"/>
    <n v="0"/>
    <n v="0"/>
    <n v="0"/>
    <n v="0"/>
    <n v="0"/>
    <n v="0"/>
    <n v="0"/>
    <n v="0"/>
    <n v="6"/>
    <n v="6"/>
    <n v="6"/>
    <n v="6"/>
    <n v="9"/>
    <m/>
    <x v="2"/>
    <x v="0"/>
    <x v="0"/>
    <x v="0"/>
    <x v="0"/>
  </r>
  <r>
    <x v="2"/>
    <s v="2014/6704"/>
    <s v=""/>
    <s v=""/>
    <s v=""/>
    <s v="497"/>
    <s v="Battersea Park Road"/>
    <s v="SW11"/>
    <s v="4LW"/>
    <n v="527546"/>
    <n v="176385"/>
    <x v="18"/>
    <s v=""/>
    <s v=""/>
    <n v="0"/>
    <n v="1"/>
    <n v="1"/>
    <s v="Determination as to whether prior approval is required for a proposed change of use from offices (B1 use) to residential (C3 use) at lower ground and part ground floor."/>
    <s v="PAG"/>
    <s v="14/11/2014"/>
    <d v="2015-01-09T00:00:00"/>
    <x v="1"/>
    <s v="Nil"/>
    <s v=""/>
    <s v="BF"/>
    <x v="2"/>
    <s v="n/a"/>
    <x v="6"/>
    <n v="4.000000000000000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6716"/>
    <s v=""/>
    <s v=""/>
    <s v=""/>
    <s v="65"/>
    <s v="Webbs Road"/>
    <s v="SW11"/>
    <s v="6SD"/>
    <n v="527815"/>
    <n v="174584"/>
    <x v="2"/>
    <s v=""/>
    <s v=""/>
    <n v="0"/>
    <n v="1"/>
    <n v="1"/>
    <s v="Demolition of existing garage and rear additions and erection of a part single, part two, part three-storey with basement 3-bedroom dwellinghouse, including lightwell to front, roof terrace and boundary treatments. Alterations and extension of existing bu"/>
    <s v="PF"/>
    <s v="25/11/2014"/>
    <d v="2015-03-31T00:00:00"/>
    <x v="1"/>
    <s v="Nil"/>
    <s v=""/>
    <s v="BF"/>
    <x v="3"/>
    <s v="n/a"/>
    <x v="1"/>
    <n v="8.9999999999999993E-3"/>
    <s v=""/>
    <x v="0"/>
    <m/>
    <x v="1"/>
    <s v="P"/>
    <n v="0"/>
    <n v="0"/>
    <n v="0"/>
    <n v="0"/>
    <n v="0"/>
    <n v="0"/>
    <n v="1"/>
    <n v="0"/>
    <n v="0"/>
    <n v="0"/>
    <n v="0"/>
    <n v="0"/>
    <n v="0"/>
    <n v="0"/>
    <n v="0"/>
    <n v="0"/>
    <n v="0"/>
    <n v="0"/>
    <n v="0"/>
    <n v="0"/>
    <n v="1"/>
    <n v="0"/>
    <n v="0"/>
    <n v="0"/>
    <n v="0"/>
    <n v="0"/>
    <n v="0"/>
    <n v="0"/>
    <n v="0"/>
    <n v="0"/>
    <n v="0"/>
    <s v="Assumption"/>
    <n v="0"/>
    <n v="0"/>
    <n v="0.25"/>
    <n v="0.25"/>
    <n v="0.25"/>
    <n v="0.25"/>
    <n v="0"/>
    <n v="0"/>
    <n v="0"/>
    <n v="0"/>
    <n v="0"/>
    <n v="0"/>
    <n v="0"/>
    <n v="0"/>
    <n v="0"/>
    <n v="0"/>
    <n v="0"/>
    <n v="0"/>
    <n v="0"/>
    <n v="0"/>
    <n v="0"/>
    <n v="0"/>
    <n v="1"/>
    <n v="1"/>
    <n v="1"/>
    <n v="1"/>
    <n v="4"/>
    <m/>
    <x v="0"/>
    <x v="0"/>
    <x v="0"/>
    <x v="0"/>
    <x v="0"/>
  </r>
  <r>
    <x v="2"/>
    <s v="2014/6740"/>
    <s v=""/>
    <s v=""/>
    <s v="C85 &amp; C86 Albion Riverside Building"/>
    <s v="8"/>
    <s v="Hester Road"/>
    <s v="SW11"/>
    <s v="4AR"/>
    <n v="527204"/>
    <n v="177286"/>
    <x v="0"/>
    <s v=""/>
    <s v=""/>
    <n v="2"/>
    <n v="1"/>
    <n v="-1"/>
    <s v="Alterations involving the amalgamation to two apartments (C85 and C86) on the 8th floor to create one apartment."/>
    <s v="PF"/>
    <s v="10/12/2014"/>
    <d v="2015-03-11T00:00:00"/>
    <x v="1"/>
    <s v="Nil"/>
    <s v=""/>
    <s v="BF"/>
    <x v="1"/>
    <s v="n/a"/>
    <x v="7"/>
    <n v="5.3999999999999999E-2"/>
    <s v=""/>
    <x v="0"/>
    <m/>
    <x v="1"/>
    <s v="P"/>
    <n v="0"/>
    <n v="0"/>
    <n v="0"/>
    <n v="0"/>
    <n v="0"/>
    <n v="-1"/>
    <n v="-1"/>
    <n v="0"/>
    <n v="1"/>
    <n v="0"/>
    <n v="0"/>
    <n v="0"/>
    <n v="-1"/>
    <n v="-1"/>
    <n v="0"/>
    <n v="1"/>
    <n v="0"/>
    <n v="0"/>
    <n v="0"/>
    <n v="0"/>
    <n v="0"/>
    <n v="0"/>
    <n v="0"/>
    <n v="0"/>
    <n v="0"/>
    <n v="0"/>
    <n v="0"/>
    <n v="0"/>
    <n v="0"/>
    <n v="0"/>
    <n v="0"/>
    <s v="Assumption"/>
    <n v="0"/>
    <n v="0"/>
    <n v="-0.25"/>
    <n v="-0.25"/>
    <n v="-0.25"/>
    <n v="-0.25"/>
    <n v="0"/>
    <n v="0"/>
    <n v="0"/>
    <n v="0"/>
    <n v="0"/>
    <n v="0"/>
    <n v="0"/>
    <n v="0"/>
    <n v="0"/>
    <n v="0"/>
    <n v="0"/>
    <n v="0"/>
    <n v="0"/>
    <n v="0"/>
    <n v="0"/>
    <n v="0"/>
    <n v="-1"/>
    <n v="-1"/>
    <n v="-1"/>
    <n v="-1"/>
    <n v="9"/>
    <m/>
    <x v="0"/>
    <x v="0"/>
    <x v="0"/>
    <x v="0"/>
    <x v="0"/>
  </r>
  <r>
    <x v="2"/>
    <s v="2014/6765"/>
    <s v=""/>
    <s v=""/>
    <s v=""/>
    <s v="1a"/>
    <s v="Colinette Road"/>
    <s v="SW15"/>
    <s v="6QG"/>
    <n v="523081"/>
    <n v="175252"/>
    <x v="11"/>
    <s v=""/>
    <s v=""/>
    <n v="0"/>
    <n v="4"/>
    <n v="4"/>
    <s v="Demolition of existing building and erection of four dwelling houses with associated parking."/>
    <s v="PF"/>
    <s v="27/11/2014"/>
    <d v="2015-02-19T00:00:00"/>
    <x v="1"/>
    <s v="Nil"/>
    <s v=""/>
    <s v="BF"/>
    <x v="0"/>
    <s v="n/a"/>
    <x v="1"/>
    <n v="7.5999999999999998E-2"/>
    <s v=""/>
    <x v="0"/>
    <m/>
    <x v="1"/>
    <s v="P"/>
    <m/>
    <n v="0"/>
    <n v="0"/>
    <n v="0"/>
    <n v="0"/>
    <n v="0"/>
    <n v="2"/>
    <n v="2"/>
    <n v="0"/>
    <n v="0"/>
    <n v="0"/>
    <n v="0"/>
    <n v="0"/>
    <n v="0"/>
    <n v="0"/>
    <n v="0"/>
    <n v="0"/>
    <n v="0"/>
    <n v="0"/>
    <n v="0"/>
    <n v="2"/>
    <n v="2"/>
    <n v="0"/>
    <n v="0"/>
    <n v="0"/>
    <n v="0"/>
    <n v="0"/>
    <n v="0"/>
    <n v="0"/>
    <n v="0"/>
    <n v="0"/>
    <s v="Assumption"/>
    <n v="0"/>
    <n v="0"/>
    <n v="1"/>
    <n v="1"/>
    <n v="1"/>
    <n v="1"/>
    <n v="0"/>
    <n v="0"/>
    <n v="0"/>
    <n v="0"/>
    <n v="0"/>
    <n v="0"/>
    <n v="0"/>
    <n v="0"/>
    <n v="0"/>
    <n v="0"/>
    <n v="0"/>
    <n v="0"/>
    <n v="0"/>
    <n v="0"/>
    <n v="0"/>
    <n v="0"/>
    <n v="4"/>
    <n v="4"/>
    <n v="4"/>
    <n v="4"/>
    <n v="4"/>
    <m/>
    <x v="0"/>
    <x v="0"/>
    <x v="0"/>
    <x v="0"/>
    <x v="0"/>
  </r>
  <r>
    <x v="2"/>
    <s v="2014/6851"/>
    <s v=""/>
    <s v=""/>
    <s v="1 Putney Wharf Tower"/>
    <s v=""/>
    <s v="Brewhouse Lane"/>
    <s v="SW15"/>
    <s v="1SZ"/>
    <n v="524187"/>
    <n v="175554"/>
    <x v="13"/>
    <s v=""/>
    <s v=""/>
    <n v="0"/>
    <n v="3"/>
    <n v="3"/>
    <s v="Change of use from B1 (office) to C3 (dwellinghouse) comprising 3 x apartments."/>
    <s v="PAG"/>
    <s v="11/12/2014"/>
    <d v="2015-02-05T00:00:00"/>
    <x v="1"/>
    <s v="Nil"/>
    <s v=""/>
    <s v="BF"/>
    <x v="2"/>
    <s v="n/a"/>
    <x v="6"/>
    <n v="3.9E-2"/>
    <s v=""/>
    <x v="0"/>
    <m/>
    <x v="1"/>
    <s v="P"/>
    <n v="0"/>
    <n v="0"/>
    <n v="0"/>
    <n v="0"/>
    <n v="0"/>
    <n v="0"/>
    <n v="3"/>
    <n v="0"/>
    <n v="0"/>
    <n v="0"/>
    <n v="0"/>
    <n v="0"/>
    <n v="0"/>
    <n v="3"/>
    <n v="0"/>
    <n v="0"/>
    <n v="0"/>
    <n v="0"/>
    <n v="0"/>
    <n v="0"/>
    <n v="0"/>
    <n v="0"/>
    <n v="0"/>
    <n v="0"/>
    <n v="0"/>
    <n v="0"/>
    <n v="0"/>
    <n v="0"/>
    <n v="0"/>
    <n v="0"/>
    <n v="0"/>
    <s v="Assumption"/>
    <n v="0"/>
    <n v="0"/>
    <n v="0.75"/>
    <n v="0.75"/>
    <n v="0.75"/>
    <n v="0.75"/>
    <n v="0"/>
    <n v="0"/>
    <n v="0"/>
    <n v="0"/>
    <n v="0"/>
    <n v="0"/>
    <n v="0"/>
    <n v="0"/>
    <n v="0"/>
    <n v="0"/>
    <n v="0"/>
    <n v="0"/>
    <n v="0"/>
    <n v="0"/>
    <n v="0"/>
    <n v="0"/>
    <n v="3"/>
    <n v="3"/>
    <n v="3"/>
    <n v="3"/>
    <n v="9"/>
    <m/>
    <x v="2"/>
    <x v="0"/>
    <x v="0"/>
    <x v="0"/>
    <x v="0"/>
  </r>
  <r>
    <x v="2"/>
    <s v="2014/6874"/>
    <s v=""/>
    <s v=""/>
    <s v="Unit 3 Mandeville Courtyard"/>
    <s v="142"/>
    <s v="Battersea Park Road"/>
    <s v="SW11"/>
    <s v="4NB"/>
    <n v="528069"/>
    <n v="176652"/>
    <x v="17"/>
    <s v=""/>
    <s v=""/>
    <n v="0"/>
    <n v="1"/>
    <n v="1"/>
    <s v="Change of use of from office (Class B1a use) to residential (Class C3 use) for a one bedroom flat."/>
    <s v="PAG"/>
    <s v="01/12/2014"/>
    <d v="2015-01-22T00:00:00"/>
    <x v="1"/>
    <s v="Nil"/>
    <s v=""/>
    <s v="BF"/>
    <x v="2"/>
    <s v="n/a"/>
    <x v="6"/>
    <n v="0.02"/>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s v="Y"/>
    <x v="0"/>
    <x v="0"/>
    <x v="0"/>
    <x v="0"/>
    <x v="0"/>
  </r>
  <r>
    <x v="2"/>
    <s v="2014/6879"/>
    <s v=""/>
    <s v=""/>
    <s v=""/>
    <s v="3-7"/>
    <s v="Northcote Road"/>
    <s v="SW11"/>
    <s v="1NG"/>
    <n v="527464"/>
    <n v="175092"/>
    <x v="2"/>
    <s v=""/>
    <s v=""/>
    <n v="0"/>
    <n v="6"/>
    <n v="6"/>
    <s v="Change of use of the upper floors from B1(offices) to C3 (dwelling houses) to form six flats."/>
    <s v="PANR"/>
    <s v="02/12/2014"/>
    <d v="2015-01-27T00:00:00"/>
    <x v="1"/>
    <s v="Nil"/>
    <s v=""/>
    <s v="BF"/>
    <x v="2"/>
    <s v="n/a"/>
    <x v="6"/>
    <n v="1.4E-2"/>
    <s v=""/>
    <x v="0"/>
    <m/>
    <x v="1"/>
    <s v="P"/>
    <n v="0"/>
    <n v="0"/>
    <n v="0"/>
    <n v="0"/>
    <n v="6"/>
    <n v="0"/>
    <n v="0"/>
    <n v="0"/>
    <n v="0"/>
    <n v="0"/>
    <n v="0"/>
    <n v="6"/>
    <n v="0"/>
    <n v="0"/>
    <n v="0"/>
    <n v="0"/>
    <n v="0"/>
    <n v="0"/>
    <n v="0"/>
    <n v="0"/>
    <n v="0"/>
    <n v="0"/>
    <n v="0"/>
    <n v="0"/>
    <n v="0"/>
    <n v="0"/>
    <n v="0"/>
    <n v="0"/>
    <n v="0"/>
    <n v="0"/>
    <n v="0"/>
    <s v="Assumption"/>
    <n v="0"/>
    <n v="0"/>
    <n v="1.5"/>
    <n v="1.5"/>
    <n v="1.5"/>
    <n v="1.5"/>
    <n v="0"/>
    <n v="0"/>
    <n v="0"/>
    <n v="0"/>
    <n v="0"/>
    <n v="0"/>
    <n v="0"/>
    <n v="0"/>
    <n v="0"/>
    <n v="0"/>
    <n v="0"/>
    <n v="0"/>
    <n v="0"/>
    <n v="0"/>
    <n v="0"/>
    <n v="0"/>
    <n v="6"/>
    <n v="6"/>
    <n v="6"/>
    <n v="6"/>
    <n v="9"/>
    <m/>
    <x v="4"/>
    <x v="0"/>
    <x v="0"/>
    <x v="0"/>
    <x v="0"/>
  </r>
  <r>
    <x v="2"/>
    <s v="2014/6883"/>
    <s v=""/>
    <s v=""/>
    <s v=""/>
    <s v="42"/>
    <s v="Sunbury Lane"/>
    <s v="SW11"/>
    <s v="3NP"/>
    <n v="526910"/>
    <n v="176770"/>
    <x v="0"/>
    <s v=""/>
    <s v=""/>
    <n v="1"/>
    <n v="2"/>
    <n v="1"/>
    <s v="Erection of roof extension to create additional storey with roof terrace with enclosed glazed panels, erection of extension at second floor level and internal alterations in connection with conversion of existing 3 bedroom maisonnette into 1 x 3 bedroom f"/>
    <s v="PF"/>
    <s v="15/12/2014"/>
    <d v="2015-02-09T00:00:00"/>
    <x v="1"/>
    <s v="Nil"/>
    <s v=""/>
    <s v="BF"/>
    <x v="1"/>
    <s v="n/a"/>
    <x v="2"/>
    <n v="2.5999999999999999E-2"/>
    <s v=""/>
    <x v="0"/>
    <m/>
    <x v="1"/>
    <s v="P"/>
    <n v="0"/>
    <n v="0"/>
    <n v="0"/>
    <n v="0"/>
    <n v="1"/>
    <n v="0"/>
    <n v="1"/>
    <n v="-1"/>
    <n v="0"/>
    <n v="0"/>
    <n v="0"/>
    <n v="1"/>
    <n v="0"/>
    <n v="1"/>
    <n v="0"/>
    <n v="0"/>
    <n v="0"/>
    <n v="0"/>
    <n v="0"/>
    <n v="0"/>
    <n v="0"/>
    <n v="-1"/>
    <n v="0"/>
    <n v="0"/>
    <n v="0"/>
    <n v="0"/>
    <n v="0"/>
    <n v="0"/>
    <n v="0"/>
    <n v="0"/>
    <n v="0"/>
    <s v="Assumption"/>
    <n v="0"/>
    <n v="0"/>
    <n v="0.25"/>
    <n v="0.25"/>
    <n v="0.25"/>
    <n v="0.25"/>
    <n v="0"/>
    <n v="0"/>
    <n v="0"/>
    <n v="0"/>
    <n v="0"/>
    <n v="0"/>
    <n v="0"/>
    <n v="0"/>
    <n v="0"/>
    <n v="0"/>
    <n v="0"/>
    <n v="0"/>
    <n v="0"/>
    <n v="0"/>
    <n v="0"/>
    <n v="0"/>
    <n v="1"/>
    <n v="1"/>
    <n v="1"/>
    <n v="1"/>
    <n v="9"/>
    <m/>
    <x v="0"/>
    <x v="0"/>
    <x v="0"/>
    <x v="0"/>
    <x v="0"/>
  </r>
  <r>
    <x v="2"/>
    <s v="2014/6901"/>
    <s v=""/>
    <s v=""/>
    <s v=""/>
    <s v="194"/>
    <s v="Lavender Hill"/>
    <s v="SW11"/>
    <s v="1JA"/>
    <n v="527658"/>
    <n v="175538"/>
    <x v="6"/>
    <s v=""/>
    <s v=""/>
    <n v="0"/>
    <n v="2"/>
    <n v="2"/>
    <s v="Erection of a part single-storey part two-storey rear extension, in connection with the change of use of first floor and part of the ground floor commercial space to form two residential flats (1 x 1 bed, 1 x studio) accessed off Dorothy Road."/>
    <s v="PF"/>
    <s v="15/12/2014"/>
    <d v="2015-02-09T00:00:00"/>
    <x v="1"/>
    <s v="Nil"/>
    <s v=""/>
    <s v="BF"/>
    <x v="3"/>
    <s v="n/a"/>
    <x v="6"/>
    <n v="6.0000000000000001E-3"/>
    <s v=""/>
    <x v="0"/>
    <m/>
    <x v="1"/>
    <s v="P"/>
    <n v="0"/>
    <n v="0"/>
    <n v="0"/>
    <n v="1"/>
    <n v="1"/>
    <n v="0"/>
    <n v="0"/>
    <n v="0"/>
    <n v="0"/>
    <n v="0"/>
    <n v="1"/>
    <n v="1"/>
    <n v="0"/>
    <n v="0"/>
    <n v="0"/>
    <n v="0"/>
    <n v="0"/>
    <n v="0"/>
    <n v="0"/>
    <n v="0"/>
    <n v="0"/>
    <n v="0"/>
    <n v="0"/>
    <n v="0"/>
    <n v="0"/>
    <n v="0"/>
    <n v="0"/>
    <n v="0"/>
    <n v="0"/>
    <n v="0"/>
    <n v="0"/>
    <s v="Assumption"/>
    <n v="0"/>
    <n v="0"/>
    <n v="0.5"/>
    <n v="0.5"/>
    <n v="0.5"/>
    <n v="0.5"/>
    <n v="0"/>
    <n v="0"/>
    <n v="0"/>
    <n v="0"/>
    <n v="0"/>
    <n v="0"/>
    <n v="0"/>
    <n v="0"/>
    <n v="0"/>
    <n v="0"/>
    <n v="0"/>
    <n v="0"/>
    <n v="0"/>
    <n v="0"/>
    <n v="0"/>
    <n v="0"/>
    <n v="2"/>
    <n v="2"/>
    <n v="2"/>
    <n v="2"/>
    <n v="4"/>
    <m/>
    <x v="4"/>
    <x v="0"/>
    <x v="0"/>
    <x v="0"/>
    <x v="0"/>
  </r>
  <r>
    <x v="2"/>
    <s v="2014/6940"/>
    <s v=""/>
    <s v=""/>
    <s v=""/>
    <s v="308-310"/>
    <s v="Battersea Park Road"/>
    <s v="SW11"/>
    <s v="3BU"/>
    <n v="527289"/>
    <n v="176316"/>
    <x v="0"/>
    <s v=""/>
    <s v=""/>
    <n v="0"/>
    <n v="1"/>
    <n v="1"/>
    <s v="Change of use of part of retail (Use Class A1) to residential (Use Class C3)."/>
    <s v="PAG"/>
    <s v="11/12/2014"/>
    <d v="2015-02-05T00:00:00"/>
    <x v="1"/>
    <s v="Nil"/>
    <s v=""/>
    <s v="BF"/>
    <x v="2"/>
    <s v="n/a"/>
    <x v="8"/>
    <n v="1.0999999999999999E-2"/>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6941"/>
    <s v=""/>
    <s v=""/>
    <s v=""/>
    <s v="1"/>
    <s v="Gatton Road"/>
    <s v="SW17"/>
    <s v="0EX"/>
    <n v="527522"/>
    <n v="171673"/>
    <x v="10"/>
    <s v=""/>
    <s v=""/>
    <n v="0"/>
    <n v="10"/>
    <n v="10"/>
    <s v="Determination as to whether prior approval is required to change of the use of first and second floors from offices to 10 x self contained studio flats."/>
    <s v="PANR"/>
    <s v="12/12/2014"/>
    <d v="2015-02-06T00:00:00"/>
    <x v="1"/>
    <s v="Nil"/>
    <s v=""/>
    <s v="BF"/>
    <x v="2"/>
    <s v="n/a"/>
    <x v="6"/>
    <n v="2.5000000000000001E-2"/>
    <s v=""/>
    <x v="0"/>
    <m/>
    <x v="1"/>
    <s v="P"/>
    <n v="0"/>
    <n v="0"/>
    <n v="0"/>
    <n v="10"/>
    <n v="0"/>
    <n v="0"/>
    <n v="0"/>
    <n v="0"/>
    <n v="0"/>
    <n v="0"/>
    <n v="10"/>
    <n v="0"/>
    <n v="0"/>
    <n v="0"/>
    <n v="0"/>
    <n v="0"/>
    <n v="0"/>
    <n v="0"/>
    <n v="0"/>
    <n v="0"/>
    <n v="0"/>
    <n v="0"/>
    <n v="0"/>
    <n v="0"/>
    <n v="0"/>
    <n v="0"/>
    <n v="0"/>
    <n v="0"/>
    <n v="0"/>
    <n v="0"/>
    <n v="0"/>
    <s v="Assumption"/>
    <n v="0"/>
    <n v="0"/>
    <n v="2.5"/>
    <n v="2.5"/>
    <n v="2.5"/>
    <n v="2.5"/>
    <n v="0"/>
    <n v="0"/>
    <n v="0"/>
    <n v="0"/>
    <n v="0"/>
    <n v="0"/>
    <n v="0"/>
    <n v="0"/>
    <n v="0"/>
    <n v="0"/>
    <n v="0"/>
    <n v="0"/>
    <n v="0"/>
    <n v="0"/>
    <n v="0"/>
    <n v="0"/>
    <n v="10"/>
    <n v="10"/>
    <n v="10"/>
    <n v="10"/>
    <n v="9"/>
    <s v="Y"/>
    <x v="1"/>
    <x v="0"/>
    <x v="0"/>
    <x v="0"/>
    <x v="0"/>
  </r>
  <r>
    <x v="2"/>
    <s v="2014/7018"/>
    <s v=""/>
    <s v=""/>
    <s v=""/>
    <s v="261"/>
    <s v="Lavender Hill"/>
    <s v="SW11"/>
    <s v="1JD"/>
    <n v="527641"/>
    <n v="175495"/>
    <x v="6"/>
    <s v=""/>
    <s v=""/>
    <n v="3"/>
    <n v="3"/>
    <n v="0"/>
    <s v="Conversion to provide 3 x residential units. Erection of basement extension with rear lightwell, ground floor rear extension and first floor rear extension to include staircase and roof terrace, and creation of second floor roof terrace. Erection of rear "/>
    <s v="PF"/>
    <s v="09/12/2014"/>
    <d v="2015-03-10T00:00:00"/>
    <x v="1"/>
    <s v="Nil"/>
    <s v=""/>
    <s v="BF"/>
    <x v="3"/>
    <s v="n/a"/>
    <x v="6"/>
    <n v="1.0999999999999999E-2"/>
    <s v=""/>
    <x v="0"/>
    <m/>
    <x v="1"/>
    <s v="P"/>
    <n v="0"/>
    <n v="0"/>
    <n v="3"/>
    <n v="0"/>
    <n v="0"/>
    <n v="0"/>
    <n v="0"/>
    <n v="0"/>
    <n v="0"/>
    <n v="0"/>
    <n v="0"/>
    <n v="0"/>
    <n v="0"/>
    <n v="0"/>
    <n v="0"/>
    <n v="0"/>
    <n v="0"/>
    <n v="0"/>
    <n v="0"/>
    <n v="0"/>
    <n v="0"/>
    <n v="0"/>
    <n v="0"/>
    <n v="0"/>
    <n v="0"/>
    <n v="0"/>
    <n v="0"/>
    <n v="0"/>
    <n v="0"/>
    <n v="0"/>
    <n v="0"/>
    <m/>
    <n v="0"/>
    <n v="0"/>
    <n v="0"/>
    <n v="0"/>
    <n v="0"/>
    <n v="0"/>
    <n v="0"/>
    <n v="0"/>
    <n v="0"/>
    <n v="0"/>
    <n v="0"/>
    <n v="0"/>
    <n v="0"/>
    <n v="0"/>
    <n v="0"/>
    <n v="0"/>
    <n v="0"/>
    <n v="0"/>
    <n v="0"/>
    <n v="0"/>
    <n v="0"/>
    <n v="0"/>
    <n v="0"/>
    <n v="0"/>
    <n v="0"/>
    <n v="0"/>
    <n v="4"/>
    <m/>
    <x v="4"/>
    <x v="0"/>
    <x v="0"/>
    <x v="0"/>
    <x v="0"/>
  </r>
  <r>
    <x v="2"/>
    <s v="2014/7030"/>
    <s v=""/>
    <s v=""/>
    <s v=""/>
    <s v="232"/>
    <s v="Upper Tooting Road"/>
    <s v="SW17"/>
    <s v="7EW"/>
    <n v="527615"/>
    <n v="171776"/>
    <x v="10"/>
    <s v=""/>
    <s v=""/>
    <n v="0"/>
    <n v="2"/>
    <n v="2"/>
    <s v="Application for determination of whether prior approval is required for proposed conversion of the offices (Use Class B1a) at first and second floor levels into 2 residential self-contained flats."/>
    <s v="PAG"/>
    <s v="08/12/2014"/>
    <d v="2015-02-11T00:00:00"/>
    <x v="1"/>
    <s v="Nil"/>
    <s v=""/>
    <s v="BF"/>
    <x v="2"/>
    <s v="n/a"/>
    <x v="6"/>
    <n v="7.0000000000000001E-3"/>
    <s v=""/>
    <x v="0"/>
    <m/>
    <x v="1"/>
    <s v="P"/>
    <n v="0"/>
    <n v="0"/>
    <n v="0"/>
    <n v="0"/>
    <n v="0"/>
    <n v="2"/>
    <n v="0"/>
    <n v="0"/>
    <n v="0"/>
    <n v="0"/>
    <n v="0"/>
    <n v="0"/>
    <n v="2"/>
    <n v="0"/>
    <n v="0"/>
    <n v="0"/>
    <n v="0"/>
    <n v="0"/>
    <n v="0"/>
    <n v="0"/>
    <n v="0"/>
    <n v="0"/>
    <n v="0"/>
    <n v="0"/>
    <n v="0"/>
    <n v="0"/>
    <n v="0"/>
    <n v="0"/>
    <n v="0"/>
    <n v="0"/>
    <n v="0"/>
    <s v="Assumption"/>
    <n v="0"/>
    <n v="0"/>
    <n v="0.5"/>
    <n v="0.5"/>
    <n v="0.5"/>
    <n v="0.5"/>
    <n v="0"/>
    <n v="0"/>
    <n v="0"/>
    <n v="0"/>
    <n v="0"/>
    <n v="0"/>
    <n v="0"/>
    <n v="0"/>
    <n v="0"/>
    <n v="0"/>
    <n v="0"/>
    <n v="0"/>
    <n v="0"/>
    <n v="0"/>
    <n v="0"/>
    <n v="0"/>
    <n v="2"/>
    <n v="2"/>
    <n v="2"/>
    <n v="2"/>
    <n v="9"/>
    <s v="Y"/>
    <x v="1"/>
    <x v="0"/>
    <x v="0"/>
    <x v="0"/>
    <x v="0"/>
  </r>
  <r>
    <x v="2"/>
    <s v="2014/7031"/>
    <s v=""/>
    <s v=""/>
    <s v="Bakery Place"/>
    <s v="119"/>
    <s v="Altenburg Gardens"/>
    <s v="SW11"/>
    <s v="1JQ"/>
    <n v="527652"/>
    <n v="175432"/>
    <x v="6"/>
    <s v=""/>
    <s v=""/>
    <n v="0"/>
    <n v="11"/>
    <n v="11"/>
    <s v="Application for determination of whether prior approval is required for change of use from offices (Class B1a) to residential use (Class C3)  (2 x one-bedroom flats, 5 x two-bedroom flats, 1 x three-bedroom flat and 3 x two-bedroom houses)."/>
    <s v="PAG"/>
    <s v="09/12/2014"/>
    <d v="2015-01-27T00:00:00"/>
    <x v="1"/>
    <s v="Nil"/>
    <s v=""/>
    <s v="BF"/>
    <x v="2"/>
    <s v="n/a"/>
    <x v="6"/>
    <n v="7.9000000000000001E-2"/>
    <s v=""/>
    <x v="0"/>
    <m/>
    <x v="1"/>
    <s v="P"/>
    <n v="0"/>
    <n v="0"/>
    <n v="0"/>
    <n v="0"/>
    <n v="2"/>
    <n v="8"/>
    <n v="1"/>
    <n v="0"/>
    <n v="0"/>
    <n v="0"/>
    <n v="0"/>
    <n v="2"/>
    <n v="5"/>
    <n v="1"/>
    <n v="0"/>
    <n v="0"/>
    <n v="0"/>
    <n v="0"/>
    <n v="0"/>
    <n v="3"/>
    <n v="0"/>
    <n v="0"/>
    <n v="0"/>
    <n v="0"/>
    <n v="0"/>
    <n v="0"/>
    <n v="0"/>
    <n v="0"/>
    <n v="0"/>
    <n v="0"/>
    <n v="0"/>
    <s v="Assumption"/>
    <n v="0"/>
    <n v="0"/>
    <n v="2.75"/>
    <n v="2.75"/>
    <n v="2.75"/>
    <n v="2.75"/>
    <n v="0"/>
    <n v="0"/>
    <n v="0"/>
    <n v="0"/>
    <n v="0"/>
    <n v="0"/>
    <n v="0"/>
    <n v="0"/>
    <n v="0"/>
    <n v="0"/>
    <n v="0"/>
    <n v="0"/>
    <n v="0"/>
    <n v="0"/>
    <n v="0"/>
    <n v="0"/>
    <n v="11"/>
    <n v="11"/>
    <n v="11"/>
    <n v="11"/>
    <n v="9"/>
    <m/>
    <x v="0"/>
    <x v="0"/>
    <x v="0"/>
    <x v="0"/>
    <x v="0"/>
  </r>
  <r>
    <x v="2"/>
    <s v="2014/7080"/>
    <s v=""/>
    <s v=""/>
    <s v=""/>
    <s v="3"/>
    <s v="Selkirk Road"/>
    <s v="SW17"/>
    <s v="0ER"/>
    <n v="527513"/>
    <n v="171624"/>
    <x v="10"/>
    <s v=""/>
    <s v=""/>
    <n v="0"/>
    <n v="1"/>
    <n v="1"/>
    <s v="Construction of mansard roof extension to main roof; creation of front entrance door and change of use of first floor all in association with the creation of a two-bedroom residential unit."/>
    <s v="PF"/>
    <s v="12/12/2014"/>
    <d v="2015-02-06T00:00:00"/>
    <x v="1"/>
    <s v="Nil"/>
    <s v=""/>
    <s v="BF"/>
    <x v="0"/>
    <s v="n/a"/>
    <x v="1"/>
    <n v="4.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4"/>
    <s v="Y"/>
    <x v="1"/>
    <x v="0"/>
    <x v="0"/>
    <x v="0"/>
    <x v="0"/>
  </r>
  <r>
    <x v="2"/>
    <s v="2014/7166"/>
    <s v=""/>
    <s v=""/>
    <s v="Rear of"/>
    <s v="60"/>
    <s v="Culverden Road"/>
    <s v="SW12"/>
    <s v="9LS"/>
    <n v="529218"/>
    <n v="172611"/>
    <x v="14"/>
    <s v=""/>
    <s v=""/>
    <n v="0"/>
    <n v="1"/>
    <n v="1"/>
    <s v="Conversion of 5 vacant residential garages into a 1 x 2 bedroom dwelling including excavation to create basement level accomodation and a courtyard."/>
    <s v="PF"/>
    <s v="17/12/2014"/>
    <d v="2015-02-13T00:00:00"/>
    <x v="1"/>
    <s v="Nil"/>
    <s v=""/>
    <s v="BF"/>
    <x v="0"/>
    <s v="n/a"/>
    <x v="1"/>
    <n v="8.0000000000000002E-3"/>
    <s v=""/>
    <x v="0"/>
    <m/>
    <x v="1"/>
    <s v="P"/>
    <n v="0"/>
    <n v="0"/>
    <n v="0"/>
    <n v="0"/>
    <n v="0"/>
    <n v="1"/>
    <n v="0"/>
    <n v="0"/>
    <n v="0"/>
    <n v="0"/>
    <n v="0"/>
    <n v="0"/>
    <n v="0"/>
    <n v="0"/>
    <n v="0"/>
    <n v="0"/>
    <n v="0"/>
    <n v="0"/>
    <n v="0"/>
    <n v="1"/>
    <n v="0"/>
    <n v="0"/>
    <n v="0"/>
    <n v="0"/>
    <n v="0"/>
    <n v="0"/>
    <n v="0"/>
    <n v="0"/>
    <n v="0"/>
    <n v="0"/>
    <n v="0"/>
    <s v="Assumption"/>
    <n v="0"/>
    <n v="0"/>
    <n v="0.25"/>
    <n v="0.25"/>
    <n v="0.25"/>
    <n v="0.25"/>
    <n v="0"/>
    <n v="0"/>
    <n v="0"/>
    <n v="0"/>
    <n v="0"/>
    <n v="0"/>
    <n v="0"/>
    <n v="0"/>
    <n v="0"/>
    <n v="0"/>
    <n v="0"/>
    <n v="0"/>
    <n v="0"/>
    <n v="0"/>
    <n v="0"/>
    <n v="0"/>
    <n v="1"/>
    <n v="1"/>
    <n v="1"/>
    <n v="1"/>
    <n v="4"/>
    <s v="Y"/>
    <x v="0"/>
    <x v="0"/>
    <x v="0"/>
    <x v="0"/>
    <x v="0"/>
  </r>
  <r>
    <x v="2"/>
    <s v="2014/7184"/>
    <s v=""/>
    <s v=""/>
    <s v=""/>
    <s v="2"/>
    <s v="Ravenswood Road"/>
    <s v="SW12"/>
    <s v="9PJ"/>
    <n v="528757"/>
    <n v="173681"/>
    <x v="9"/>
    <s v=""/>
    <s v=""/>
    <n v="0"/>
    <n v="1"/>
    <n v="1"/>
    <s v="Conversion of ground and first floor shop (Class A1) to a one-bedroom dwelling (Class C3); and external alterations (Prior Approval Application)."/>
    <s v="PAG"/>
    <s v="15/12/2014"/>
    <d v="2015-02-09T00:00:00"/>
    <x v="1"/>
    <s v="Nil"/>
    <s v=""/>
    <s v="BF"/>
    <x v="2"/>
    <s v="n/a"/>
    <x v="8"/>
    <n v="1E-3"/>
    <s v=""/>
    <x v="0"/>
    <m/>
    <x v="1"/>
    <s v="P"/>
    <n v="0"/>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3"/>
    <x v="0"/>
    <x v="0"/>
    <x v="0"/>
    <x v="0"/>
  </r>
  <r>
    <x v="2"/>
    <s v="2014/7207"/>
    <s v=""/>
    <s v=""/>
    <s v=""/>
    <s v="3"/>
    <s v="Devereux Road"/>
    <s v="SW11"/>
    <s v="6JR"/>
    <n v="527828"/>
    <n v="174334"/>
    <x v="2"/>
    <s v=""/>
    <s v=""/>
    <n v="2"/>
    <n v="1"/>
    <n v="-1"/>
    <s v="Erection of extension to main rear roof, single-storey rear extension, installation of 4 rooflights on the front roof slope and external alterations in association with change of use from two flats to single dwelling house."/>
    <s v="PF"/>
    <s v="21/01/2015"/>
    <d v="2015-03-18T00:00:00"/>
    <x v="1"/>
    <s v="Nil"/>
    <s v=""/>
    <s v="BF"/>
    <x v="3"/>
    <s v="n/a"/>
    <x v="5"/>
    <n v="2.3E-2"/>
    <s v=""/>
    <x v="0"/>
    <m/>
    <x v="1"/>
    <s v="P"/>
    <n v="0"/>
    <n v="0"/>
    <n v="0"/>
    <n v="0"/>
    <n v="-1"/>
    <n v="0"/>
    <n v="0"/>
    <n v="-1"/>
    <n v="1"/>
    <n v="0"/>
    <n v="0"/>
    <n v="-1"/>
    <n v="0"/>
    <n v="0"/>
    <n v="-1"/>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7235"/>
    <s v=""/>
    <s v=""/>
    <s v=""/>
    <s v="26"/>
    <s v="Lavender Hill"/>
    <s v="SW11"/>
    <s v="5RN"/>
    <n v="528459"/>
    <n v="175776"/>
    <x v="6"/>
    <s v=""/>
    <s v=""/>
    <n v="1"/>
    <n v="2"/>
    <n v="1"/>
    <s v="Conversion of second and third floor flat into 2 x studio self contained flats."/>
    <s v="PF"/>
    <s v="19/12/2014"/>
    <d v="2015-02-13T00:00:00"/>
    <x v="1"/>
    <s v="Nil"/>
    <s v=""/>
    <s v="BF"/>
    <x v="1"/>
    <s v="n/a"/>
    <x v="3"/>
    <n v="6.0000000000000001E-3"/>
    <s v=""/>
    <x v="0"/>
    <m/>
    <x v="1"/>
    <s v="P"/>
    <n v="0"/>
    <n v="0"/>
    <n v="0"/>
    <n v="2"/>
    <n v="0"/>
    <n v="0"/>
    <n v="-1"/>
    <n v="0"/>
    <n v="0"/>
    <n v="0"/>
    <n v="2"/>
    <n v="0"/>
    <n v="0"/>
    <n v="-1"/>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7272"/>
    <s v=""/>
    <s v=""/>
    <s v=""/>
    <s v="105"/>
    <s v="Bramfield Road"/>
    <s v="SW11"/>
    <s v="6PZ"/>
    <n v="527719"/>
    <n v="174621"/>
    <x v="2"/>
    <s v=""/>
    <s v=""/>
    <n v="2"/>
    <n v="1"/>
    <n v="-1"/>
    <s v="Conversion of property from two flats to one single dwelling.  External alterations to rear including removal of the existing rear garden store, lowering of rear ground floor level  by approximately 170mm, infill of ground floor rear lightwell  with a gla"/>
    <s v="PF"/>
    <s v="22/12/2014"/>
    <d v="2015-02-16T00:00:00"/>
    <x v="1"/>
    <s v="Nil"/>
    <s v=""/>
    <s v="BF"/>
    <x v="1"/>
    <s v="n/a"/>
    <x v="5"/>
    <n v="1.2E-2"/>
    <s v=""/>
    <x v="0"/>
    <m/>
    <x v="1"/>
    <s v="P"/>
    <n v="0"/>
    <n v="0"/>
    <n v="0"/>
    <n v="0"/>
    <n v="0"/>
    <n v="-1"/>
    <n v="0"/>
    <n v="0"/>
    <n v="0"/>
    <n v="0"/>
    <n v="0"/>
    <n v="0"/>
    <n v="-1"/>
    <n v="-1"/>
    <n v="0"/>
    <n v="0"/>
    <n v="0"/>
    <n v="0"/>
    <n v="0"/>
    <n v="0"/>
    <n v="1"/>
    <n v="0"/>
    <n v="0"/>
    <n v="0"/>
    <n v="0"/>
    <n v="0"/>
    <n v="0"/>
    <n v="0"/>
    <n v="0"/>
    <n v="0"/>
    <n v="0"/>
    <s v="Assumption"/>
    <n v="0"/>
    <n v="0"/>
    <n v="-0.25"/>
    <n v="-0.25"/>
    <n v="-0.25"/>
    <n v="-0.25"/>
    <n v="0"/>
    <n v="0"/>
    <n v="0"/>
    <n v="0"/>
    <n v="0"/>
    <n v="0"/>
    <n v="0"/>
    <n v="0"/>
    <n v="0"/>
    <n v="0"/>
    <n v="0"/>
    <n v="0"/>
    <n v="0"/>
    <n v="0"/>
    <n v="0"/>
    <n v="0"/>
    <n v="-1"/>
    <n v="-1"/>
    <n v="-1"/>
    <n v="-1"/>
    <n v="9"/>
    <m/>
    <x v="0"/>
    <x v="0"/>
    <x v="0"/>
    <x v="0"/>
    <x v="0"/>
  </r>
  <r>
    <x v="2"/>
    <s v="2014/7278"/>
    <s v=""/>
    <s v=""/>
    <s v=""/>
    <s v="22"/>
    <s v="Latchmere Road"/>
    <s v="SW11"/>
    <s v="2DX"/>
    <n v="527555"/>
    <n v="176273"/>
    <x v="18"/>
    <s v=""/>
    <s v=""/>
    <n v="0"/>
    <n v="1"/>
    <n v="1"/>
    <s v="Change of use from House of Multiple Occupancy (Use Class C4) to a dwellinghouse (Use Class C3)."/>
    <s v="LDC"/>
    <s v="06/01/2015"/>
    <d v="2015-03-03T00:00:00"/>
    <x v="1"/>
    <s v="Nil"/>
    <s v=""/>
    <s v="BF"/>
    <x v="2"/>
    <s v="n/a"/>
    <x v="9"/>
    <n v="8.0000000000000002E-3"/>
    <s v=""/>
    <x v="0"/>
    <m/>
    <x v="1"/>
    <s v="P"/>
    <n v="0"/>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9"/>
    <s v="Y"/>
    <x v="0"/>
    <x v="0"/>
    <x v="0"/>
    <x v="0"/>
    <x v="0"/>
  </r>
  <r>
    <x v="2"/>
    <s v="2014/7286"/>
    <s v=""/>
    <s v=""/>
    <s v=""/>
    <s v="70"/>
    <s v="Clapham Common North Side"/>
    <s v="SW4"/>
    <s v="9SB"/>
    <n v="528417"/>
    <n v="175230"/>
    <x v="6"/>
    <s v=""/>
    <s v=""/>
    <n v="2"/>
    <n v="1"/>
    <n v="-1"/>
    <s v="Enlargement of existing basement with front and rear lightwells, erection of rear single-storey extension and erection of rear roof extension with rooflights to front roofslope. Internal alterations in connection with the conversion of the property from t"/>
    <s v="PF"/>
    <s v="08/01/2015"/>
    <d v="2015-03-05T00:00:00"/>
    <x v="1"/>
    <s v="Nil"/>
    <s v=""/>
    <s v="BF"/>
    <x v="3"/>
    <s v="n/a"/>
    <x v="5"/>
    <n v="0.02"/>
    <s v=""/>
    <x v="0"/>
    <m/>
    <x v="1"/>
    <s v="P"/>
    <n v="0"/>
    <n v="0"/>
    <n v="0"/>
    <n v="0"/>
    <n v="-1"/>
    <n v="0"/>
    <n v="-1"/>
    <n v="0"/>
    <n v="1"/>
    <n v="0"/>
    <n v="0"/>
    <n v="-1"/>
    <n v="0"/>
    <n v="-1"/>
    <n v="0"/>
    <n v="0"/>
    <n v="0"/>
    <n v="0"/>
    <n v="0"/>
    <n v="0"/>
    <n v="0"/>
    <n v="0"/>
    <n v="1"/>
    <n v="0"/>
    <n v="0"/>
    <n v="0"/>
    <n v="0"/>
    <n v="0"/>
    <n v="0"/>
    <n v="0"/>
    <n v="0"/>
    <s v="Assumption"/>
    <n v="0"/>
    <n v="0"/>
    <n v="-0.25"/>
    <n v="-0.25"/>
    <n v="-0.25"/>
    <n v="-0.25"/>
    <n v="0"/>
    <n v="0"/>
    <n v="0"/>
    <n v="0"/>
    <n v="0"/>
    <n v="0"/>
    <n v="0"/>
    <n v="0"/>
    <n v="0"/>
    <n v="0"/>
    <n v="0"/>
    <n v="0"/>
    <n v="0"/>
    <n v="0"/>
    <n v="0"/>
    <n v="0"/>
    <n v="-1"/>
    <n v="-1"/>
    <n v="-1"/>
    <n v="-1"/>
    <n v="4"/>
    <m/>
    <x v="0"/>
    <x v="0"/>
    <x v="0"/>
    <x v="0"/>
    <x v="0"/>
  </r>
  <r>
    <x v="2"/>
    <s v="2014/7290"/>
    <s v=""/>
    <s v=""/>
    <s v=""/>
    <s v="26"/>
    <s v="Latchmere Road"/>
    <s v="SW11"/>
    <s v="2DX"/>
    <n v="527560"/>
    <n v="176257"/>
    <x v="18"/>
    <s v=""/>
    <s v=""/>
    <n v="0"/>
    <n v="1"/>
    <n v="1"/>
    <s v="Change of use from House in Multiple Occupation (Use Class C4) to a dwelling (Use Class C3)."/>
    <s v="PF"/>
    <s v="08/01/2015"/>
    <d v="2015-03-05T00:00:00"/>
    <x v="1"/>
    <s v="Nil"/>
    <s v=""/>
    <s v="BF"/>
    <x v="2"/>
    <s v="n/a"/>
    <x v="9"/>
    <n v="7.0000000000000001E-3"/>
    <s v=""/>
    <x v="0"/>
    <m/>
    <x v="1"/>
    <s v="P"/>
    <n v="0"/>
    <n v="0"/>
    <n v="0"/>
    <n v="0"/>
    <n v="0"/>
    <n v="0"/>
    <n v="0"/>
    <n v="0"/>
    <n v="1"/>
    <n v="0"/>
    <n v="0"/>
    <n v="0"/>
    <n v="0"/>
    <n v="0"/>
    <n v="0"/>
    <n v="0"/>
    <n v="0"/>
    <n v="0"/>
    <n v="0"/>
    <n v="0"/>
    <n v="0"/>
    <n v="0"/>
    <n v="1"/>
    <n v="0"/>
    <n v="0"/>
    <n v="0"/>
    <n v="0"/>
    <n v="0"/>
    <n v="0"/>
    <n v="0"/>
    <n v="0"/>
    <s v="Assumption"/>
    <n v="0"/>
    <n v="0"/>
    <n v="0.25"/>
    <n v="0.25"/>
    <n v="0.25"/>
    <n v="0.25"/>
    <n v="0"/>
    <n v="0"/>
    <n v="0"/>
    <n v="0"/>
    <n v="0"/>
    <n v="0"/>
    <n v="0"/>
    <n v="0"/>
    <n v="0"/>
    <n v="0"/>
    <n v="0"/>
    <n v="0"/>
    <n v="0"/>
    <n v="0"/>
    <n v="0"/>
    <n v="0"/>
    <n v="1"/>
    <n v="1"/>
    <n v="1"/>
    <n v="1"/>
    <n v="9"/>
    <s v="Y"/>
    <x v="0"/>
    <x v="0"/>
    <x v="0"/>
    <x v="0"/>
    <x v="0"/>
  </r>
  <r>
    <x v="2"/>
    <s v="2014/7293"/>
    <s v=""/>
    <s v=""/>
    <s v="Hillgate Place"/>
    <s v="18-20"/>
    <s v="Balham Hill"/>
    <s v="SW12"/>
    <s v="9ER"/>
    <n v="528770"/>
    <n v="174023"/>
    <x v="9"/>
    <s v=""/>
    <s v=""/>
    <n v="0"/>
    <n v="29"/>
    <n v="29"/>
    <s v="Determination as to whether prior approval is required for change of use of from (offices) (Class B1a) of the lower ground level of the northern block, and ground, first and second floors of the southern block to residential (Class C3) use and 9 x1-bed un"/>
    <s v="PAG"/>
    <s v="09/01/2015"/>
    <d v="2015-03-06T00:00:00"/>
    <x v="1"/>
    <s v="Nil"/>
    <s v=""/>
    <s v="BF"/>
    <x v="2"/>
    <s v="n/a"/>
    <x v="6"/>
    <n v="0.17"/>
    <s v=""/>
    <x v="0"/>
    <m/>
    <x v="1"/>
    <s v="P"/>
    <m/>
    <n v="0"/>
    <n v="0"/>
    <n v="0"/>
    <n v="9"/>
    <n v="16"/>
    <n v="4"/>
    <n v="0"/>
    <n v="0"/>
    <n v="0"/>
    <n v="0"/>
    <n v="9"/>
    <n v="16"/>
    <n v="4"/>
    <n v="0"/>
    <n v="0"/>
    <n v="0"/>
    <n v="0"/>
    <n v="0"/>
    <n v="0"/>
    <n v="0"/>
    <n v="0"/>
    <n v="0"/>
    <n v="0"/>
    <n v="0"/>
    <n v="0"/>
    <n v="0"/>
    <n v="0"/>
    <n v="0"/>
    <n v="0"/>
    <n v="0"/>
    <s v="Assumption"/>
    <n v="0"/>
    <n v="0"/>
    <n v="7.25"/>
    <n v="7.25"/>
    <n v="7.25"/>
    <n v="7.25"/>
    <n v="0"/>
    <n v="0"/>
    <n v="0"/>
    <n v="0"/>
    <n v="0"/>
    <n v="0"/>
    <n v="0"/>
    <n v="0"/>
    <n v="0"/>
    <n v="0"/>
    <n v="0"/>
    <n v="0"/>
    <n v="0"/>
    <n v="0"/>
    <n v="0"/>
    <n v="0"/>
    <n v="29"/>
    <n v="29"/>
    <n v="29"/>
    <n v="29"/>
    <n v="9"/>
    <m/>
    <x v="0"/>
    <x v="0"/>
    <x v="0"/>
    <x v="0"/>
    <x v="0"/>
  </r>
  <r>
    <x v="2"/>
    <s v="2014/7305"/>
    <s v=""/>
    <s v=""/>
    <s v=""/>
    <s v="45"/>
    <s v="Trinity Road"/>
    <s v="SW17"/>
    <s v="7SD"/>
    <n v="527896"/>
    <n v="172432"/>
    <x v="7"/>
    <s v=""/>
    <s v=""/>
    <n v="0"/>
    <n v="1"/>
    <n v="1"/>
    <s v="Conversion of rear office area (ancillary to shop A1 use class) to form a one-bedroom self-contained residential unit (Use Class C3), including external alterations to lower the roof and create a courtyard area."/>
    <s v="PF"/>
    <s v="06/01/2015"/>
    <d v="2015-03-03T00:00:00"/>
    <x v="1"/>
    <s v="Nil"/>
    <s v=""/>
    <s v="BF"/>
    <x v="2"/>
    <s v="n/a"/>
    <x v="8"/>
    <n v="6.0000000000000001E-3"/>
    <s v=""/>
    <x v="0"/>
    <m/>
    <x v="1"/>
    <s v="P"/>
    <m/>
    <n v="0"/>
    <n v="0"/>
    <n v="0"/>
    <n v="1"/>
    <n v="0"/>
    <n v="0"/>
    <n v="0"/>
    <n v="0"/>
    <n v="0"/>
    <n v="0"/>
    <n v="1"/>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7308"/>
    <s v=""/>
    <s v=""/>
    <s v=""/>
    <s v="6-8"/>
    <s v="Fernlea Road"/>
    <s v="SW12"/>
    <s v="9RN"/>
    <n v="528750"/>
    <n v="173140"/>
    <x v="9"/>
    <s v=""/>
    <s v=""/>
    <n v="0"/>
    <n v="2"/>
    <n v="2"/>
    <s v="Conversion of basement into 2 x 1 bedroom self contained flats. Formation of lightwells at front and rear together with alterations in connection with basement excavation, rear extension at basement level and provision of bin store to front."/>
    <s v="PF"/>
    <s v="17/12/2014"/>
    <d v="2015-03-20T00:00:00"/>
    <x v="1"/>
    <s v="Nil"/>
    <s v=""/>
    <s v="BF"/>
    <x v="3"/>
    <s v="n/a"/>
    <x v="1"/>
    <n v="5.0000000000000001E-3"/>
    <s v=""/>
    <x v="0"/>
    <m/>
    <x v="1"/>
    <s v="P"/>
    <n v="0"/>
    <n v="0"/>
    <n v="0"/>
    <n v="0"/>
    <n v="2"/>
    <n v="0"/>
    <n v="0"/>
    <n v="0"/>
    <n v="0"/>
    <n v="0"/>
    <n v="0"/>
    <n v="2"/>
    <n v="0"/>
    <n v="0"/>
    <n v="0"/>
    <n v="0"/>
    <n v="0"/>
    <n v="0"/>
    <n v="0"/>
    <n v="0"/>
    <n v="0"/>
    <n v="0"/>
    <n v="0"/>
    <n v="0"/>
    <n v="0"/>
    <n v="0"/>
    <n v="0"/>
    <n v="0"/>
    <n v="0"/>
    <n v="0"/>
    <n v="0"/>
    <s v="Assumption"/>
    <n v="0"/>
    <n v="0"/>
    <n v="0.5"/>
    <n v="0.5"/>
    <n v="0.5"/>
    <n v="0.5"/>
    <n v="0"/>
    <n v="0"/>
    <n v="0"/>
    <n v="0"/>
    <n v="0"/>
    <n v="0"/>
    <n v="0"/>
    <n v="0"/>
    <n v="0"/>
    <n v="0"/>
    <n v="0"/>
    <n v="0"/>
    <n v="0"/>
    <n v="0"/>
    <n v="0"/>
    <n v="0"/>
    <n v="2"/>
    <n v="2"/>
    <n v="2"/>
    <n v="2"/>
    <n v="4"/>
    <m/>
    <x v="0"/>
    <x v="0"/>
    <x v="0"/>
    <x v="0"/>
    <x v="0"/>
  </r>
  <r>
    <x v="2"/>
    <s v="2014/7315"/>
    <s v=""/>
    <s v=""/>
    <s v=""/>
    <s v="5"/>
    <s v="Square Rigger Row"/>
    <s v="SW11"/>
    <s v="3TZ"/>
    <n v="526520"/>
    <n v="175794"/>
    <x v="0"/>
    <s v=""/>
    <s v=""/>
    <n v="0"/>
    <n v="1"/>
    <n v="1"/>
    <s v="Application for determination of whether prior approval is required for change of use from office (Class Use B1) to one residential unit (Class Use C3) at ground floor level."/>
    <s v="PAG"/>
    <s v="05/01/2015"/>
    <d v="2015-03-02T00:00:00"/>
    <x v="1"/>
    <s v="Nil"/>
    <s v=""/>
    <s v="BF"/>
    <x v="2"/>
    <s v="n/a"/>
    <x v="6"/>
    <n v="2E-3"/>
    <s v=""/>
    <x v="0"/>
    <m/>
    <x v="1"/>
    <s v="P"/>
    <m/>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4/7406"/>
    <s v=""/>
    <s v=""/>
    <s v="13A and 13B"/>
    <s v=""/>
    <s v="Hillgate Place"/>
    <s v="SW12"/>
    <s v="9ES"/>
    <n v="528736"/>
    <n v="174010"/>
    <x v="9"/>
    <s v=""/>
    <s v=""/>
    <n v="0"/>
    <n v="1"/>
    <n v="1"/>
    <s v="Change of use of the lower ground units A &amp; B from offices (Use Class B1) to one residential flat (Use Class C3)."/>
    <s v="PAG"/>
    <s v="16/01/2015"/>
    <d v="2015-03-13T00:00:00"/>
    <x v="1"/>
    <s v="Nil"/>
    <s v=""/>
    <s v="BF"/>
    <x v="2"/>
    <s v="n/a"/>
    <x v="6"/>
    <n v="6.0000000000000001E-3"/>
    <s v=""/>
    <x v="0"/>
    <m/>
    <x v="1"/>
    <s v="P"/>
    <n v="0"/>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5/0136"/>
    <s v=""/>
    <s v=""/>
    <s v="Units 1-8 Regents House"/>
    <s v="16"/>
    <s v="Lombard Road"/>
    <s v="SW11"/>
    <s v="3RX"/>
    <n v="526668"/>
    <n v="176334"/>
    <x v="0"/>
    <s v=""/>
    <s v=""/>
    <n v="0"/>
    <n v="9"/>
    <n v="9"/>
    <s v="Proposed change of use from a second-floor office (Use Class B1a) to residential (Use Class C3) comprised of 1xstudio, 4x1-bed, 4x2-bed, (Class C3). (Prior Approval Application)"/>
    <s v="PAG"/>
    <s v="13/01/2015"/>
    <d v="2015-03-10T00:00:00"/>
    <x v="1"/>
    <s v="Nil"/>
    <s v=""/>
    <s v="BF"/>
    <x v="2"/>
    <s v="n/a"/>
    <x v="6"/>
    <n v="1.7000000000000001E-2"/>
    <s v=""/>
    <x v="0"/>
    <m/>
    <x v="1"/>
    <s v="P"/>
    <n v="0"/>
    <n v="0"/>
    <n v="0"/>
    <n v="1"/>
    <n v="4"/>
    <n v="4"/>
    <n v="0"/>
    <n v="0"/>
    <n v="0"/>
    <n v="0"/>
    <n v="1"/>
    <n v="4"/>
    <n v="4"/>
    <n v="0"/>
    <n v="0"/>
    <n v="0"/>
    <n v="0"/>
    <n v="0"/>
    <n v="0"/>
    <n v="0"/>
    <n v="0"/>
    <n v="0"/>
    <n v="0"/>
    <n v="0"/>
    <n v="0"/>
    <n v="0"/>
    <n v="0"/>
    <n v="0"/>
    <n v="0"/>
    <n v="0"/>
    <n v="0"/>
    <s v="Assumption"/>
    <n v="0"/>
    <n v="0"/>
    <n v="2.25"/>
    <n v="2.25"/>
    <n v="2.25"/>
    <n v="2.25"/>
    <n v="0"/>
    <n v="0"/>
    <n v="0"/>
    <n v="0"/>
    <n v="0"/>
    <n v="0"/>
    <n v="0"/>
    <n v="0"/>
    <n v="0"/>
    <n v="0"/>
    <n v="0"/>
    <n v="0"/>
    <n v="0"/>
    <n v="0"/>
    <n v="0"/>
    <n v="0"/>
    <n v="9"/>
    <n v="9"/>
    <n v="9"/>
    <n v="9"/>
    <n v="9"/>
    <m/>
    <x v="0"/>
    <x v="0"/>
    <x v="0"/>
    <x v="0"/>
    <x v="0"/>
  </r>
  <r>
    <x v="2"/>
    <s v="2015/0277"/>
    <s v=""/>
    <s v=""/>
    <s v="Kerry Cottage"/>
    <s v="1A"/>
    <s v="Cambalt Road"/>
    <s v="SW15"/>
    <s v="6EL"/>
    <n v="523841"/>
    <n v="174804"/>
    <x v="8"/>
    <s v=""/>
    <s v=""/>
    <n v="1"/>
    <n v="1"/>
    <n v="0"/>
    <s v="Demolition of existing building and erection of detached 2-storey house with accommodation at basement level; erection of east brick boundary wall."/>
    <s v="PF"/>
    <s v="20/01/2015"/>
    <d v="2015-03-17T00:00:00"/>
    <x v="1"/>
    <s v="Nil"/>
    <s v=""/>
    <s v="BF"/>
    <x v="0"/>
    <s v="n/a"/>
    <x v="1"/>
    <n v="2.3E-2"/>
    <s v=""/>
    <x v="0"/>
    <m/>
    <x v="1"/>
    <s v="P"/>
    <n v="0"/>
    <n v="0"/>
    <n v="0"/>
    <n v="0"/>
    <n v="0"/>
    <n v="0"/>
    <n v="-1"/>
    <n v="1"/>
    <n v="0"/>
    <n v="0"/>
    <n v="0"/>
    <n v="0"/>
    <n v="0"/>
    <n v="0"/>
    <n v="0"/>
    <n v="0"/>
    <n v="0"/>
    <n v="0"/>
    <n v="0"/>
    <n v="0"/>
    <n v="-1"/>
    <n v="1"/>
    <n v="0"/>
    <n v="0"/>
    <n v="0"/>
    <n v="0"/>
    <n v="0"/>
    <n v="0"/>
    <n v="0"/>
    <n v="0"/>
    <n v="0"/>
    <m/>
    <n v="0"/>
    <n v="0"/>
    <n v="0"/>
    <n v="0"/>
    <n v="0"/>
    <n v="0"/>
    <n v="0"/>
    <n v="0"/>
    <n v="0"/>
    <n v="0"/>
    <n v="0"/>
    <n v="0"/>
    <n v="0"/>
    <n v="0"/>
    <n v="0"/>
    <n v="0"/>
    <n v="0"/>
    <n v="0"/>
    <n v="0"/>
    <n v="0"/>
    <n v="0"/>
    <n v="0"/>
    <n v="0"/>
    <n v="0"/>
    <n v="0"/>
    <n v="0"/>
    <n v="4"/>
    <m/>
    <x v="0"/>
    <x v="0"/>
    <x v="0"/>
    <x v="0"/>
    <x v="0"/>
  </r>
  <r>
    <x v="2"/>
    <s v="2015/0320"/>
    <s v=""/>
    <s v=""/>
    <s v=""/>
    <s v="7"/>
    <s v="Putney Hill"/>
    <s v="SW15"/>
    <s v="6BA"/>
    <n v="523964"/>
    <n v="174987"/>
    <x v="8"/>
    <s v=""/>
    <s v=""/>
    <n v="0"/>
    <n v="1"/>
    <n v="1"/>
    <s v="Determination as to whether prior approval is required for change of use of 56 sqm of floorspace at first floor level from office (Class B1a) to residential (Class C3) to provide a single two-bedroom flat."/>
    <s v="PANR"/>
    <s v="03/02/2015"/>
    <d v="2015-03-30T00:00:00"/>
    <x v="1"/>
    <s v="Nil"/>
    <s v=""/>
    <s v="BF"/>
    <x v="2"/>
    <s v="n/a"/>
    <x v="6"/>
    <n v="3.0000000000000001E-3"/>
    <s v=""/>
    <x v="0"/>
    <m/>
    <x v="1"/>
    <s v="P"/>
    <m/>
    <n v="0"/>
    <n v="0"/>
    <n v="0"/>
    <n v="0"/>
    <n v="1"/>
    <n v="0"/>
    <n v="0"/>
    <n v="0"/>
    <n v="0"/>
    <n v="0"/>
    <n v="0"/>
    <n v="1"/>
    <n v="0"/>
    <n v="0"/>
    <n v="0"/>
    <n v="0"/>
    <n v="0"/>
    <n v="0"/>
    <n v="0"/>
    <n v="0"/>
    <n v="0"/>
    <n v="0"/>
    <n v="0"/>
    <n v="0"/>
    <n v="0"/>
    <n v="0"/>
    <n v="0"/>
    <n v="0"/>
    <n v="0"/>
    <n v="0"/>
    <s v="Assumption"/>
    <n v="0"/>
    <n v="0"/>
    <n v="0.25"/>
    <n v="0.25"/>
    <n v="0.25"/>
    <n v="0.25"/>
    <n v="0"/>
    <n v="0"/>
    <n v="0"/>
    <n v="0"/>
    <n v="0"/>
    <n v="0"/>
    <n v="0"/>
    <n v="0"/>
    <n v="0"/>
    <n v="0"/>
    <n v="0"/>
    <n v="0"/>
    <n v="0"/>
    <n v="0"/>
    <n v="0"/>
    <n v="0"/>
    <n v="1"/>
    <n v="1"/>
    <n v="1"/>
    <n v="1"/>
    <n v="9"/>
    <m/>
    <x v="2"/>
    <x v="0"/>
    <x v="0"/>
    <x v="0"/>
    <x v="0"/>
  </r>
  <r>
    <x v="2"/>
    <s v="2015/0360"/>
    <s v=""/>
    <s v=""/>
    <s v="Units 1, 9 &amp; 10 Port House"/>
    <s v=""/>
    <s v="Square Rigger Row"/>
    <s v="SW11"/>
    <s v="3TY"/>
    <n v="526505"/>
    <n v="175773"/>
    <x v="0"/>
    <s v=""/>
    <s v=""/>
    <n v="0"/>
    <n v="3"/>
    <n v="3"/>
    <s v="Application for determination as to whether prior approval is required for change of use from office (Class B1a) to 3 residential units (Class C3) at ground floor level."/>
    <s v="PAG"/>
    <s v="26/01/2015"/>
    <d v="2015-03-23T00:00:00"/>
    <x v="1"/>
    <s v="Nil"/>
    <s v=""/>
    <s v="BF"/>
    <x v="2"/>
    <s v="n/a"/>
    <x v="6"/>
    <n v="0.01"/>
    <s v=""/>
    <x v="0"/>
    <m/>
    <x v="1"/>
    <s v="P"/>
    <n v="0"/>
    <n v="0"/>
    <n v="0"/>
    <n v="0"/>
    <n v="3"/>
    <n v="0"/>
    <n v="0"/>
    <n v="0"/>
    <n v="0"/>
    <n v="0"/>
    <n v="0"/>
    <n v="3"/>
    <n v="0"/>
    <n v="0"/>
    <n v="0"/>
    <n v="0"/>
    <n v="0"/>
    <n v="0"/>
    <n v="0"/>
    <n v="0"/>
    <n v="0"/>
    <n v="0"/>
    <n v="0"/>
    <n v="0"/>
    <n v="0"/>
    <n v="0"/>
    <n v="0"/>
    <n v="0"/>
    <n v="0"/>
    <n v="0"/>
    <n v="0"/>
    <s v="Assumption"/>
    <n v="0"/>
    <n v="0"/>
    <n v="0.75"/>
    <n v="0.75"/>
    <n v="0.75"/>
    <n v="0.75"/>
    <n v="0"/>
    <n v="0"/>
    <n v="0"/>
    <n v="0"/>
    <n v="0"/>
    <n v="0"/>
    <n v="0"/>
    <n v="0"/>
    <n v="0"/>
    <n v="0"/>
    <n v="0"/>
    <n v="0"/>
    <n v="0"/>
    <n v="0"/>
    <n v="0"/>
    <n v="0"/>
    <n v="3"/>
    <n v="3"/>
    <n v="3"/>
    <n v="3"/>
    <n v="9"/>
    <m/>
    <x v="0"/>
    <x v="0"/>
    <x v="0"/>
    <x v="0"/>
    <x v="0"/>
  </r>
  <r>
    <x v="2"/>
    <s v="2015/0362"/>
    <s v=""/>
    <s v=""/>
    <s v="1 Leeward House"/>
    <s v=""/>
    <s v="Square rigger Row"/>
    <s v="SW11"/>
    <s v="3TX"/>
    <n v="526534"/>
    <n v="175822"/>
    <x v="0"/>
    <s v=""/>
    <s v=""/>
    <n v="0"/>
    <n v="1"/>
    <n v="1"/>
    <s v="Determination as to whether prior approval is required for change of use from office (class B1a) to residential unit (class C3)."/>
    <s v="PAG"/>
    <s v="26/01/2015"/>
    <d v="2015-03-23T00:00:00"/>
    <x v="1"/>
    <s v="Nil"/>
    <s v=""/>
    <s v="BF"/>
    <x v="2"/>
    <s v="n/a"/>
    <x v="6"/>
    <n v="4.0000000000000001E-3"/>
    <s v=""/>
    <x v="0"/>
    <m/>
    <x v="1"/>
    <s v="P"/>
    <n v="0"/>
    <n v="0"/>
    <n v="0"/>
    <n v="1"/>
    <n v="0"/>
    <n v="0"/>
    <n v="0"/>
    <n v="0"/>
    <n v="0"/>
    <n v="0"/>
    <n v="1"/>
    <n v="0"/>
    <n v="0"/>
    <n v="0"/>
    <n v="0"/>
    <n v="0"/>
    <n v="0"/>
    <n v="0"/>
    <n v="0"/>
    <n v="0"/>
    <n v="0"/>
    <n v="0"/>
    <n v="0"/>
    <n v="0"/>
    <n v="0"/>
    <n v="0"/>
    <n v="0"/>
    <n v="0"/>
    <n v="0"/>
    <n v="0"/>
    <n v="0"/>
    <s v="Assumption"/>
    <n v="0"/>
    <n v="0"/>
    <n v="0.25"/>
    <n v="0.25"/>
    <n v="0.25"/>
    <n v="0.25"/>
    <n v="0"/>
    <n v="0"/>
    <n v="0"/>
    <n v="0"/>
    <n v="0"/>
    <n v="0"/>
    <n v="0"/>
    <n v="0"/>
    <n v="0"/>
    <n v="0"/>
    <n v="0"/>
    <n v="0"/>
    <n v="0"/>
    <n v="0"/>
    <n v="0"/>
    <n v="0"/>
    <n v="1"/>
    <n v="1"/>
    <n v="1"/>
    <n v="1"/>
    <n v="9"/>
    <m/>
    <x v="0"/>
    <x v="0"/>
    <x v="0"/>
    <x v="0"/>
    <x v="0"/>
  </r>
  <r>
    <x v="2"/>
    <s v="2015/0421"/>
    <s v=""/>
    <s v=""/>
    <s v="Units 2-8 &amp; 11-14 Port House"/>
    <s v=""/>
    <s v="Square Rigger Row"/>
    <s v="SW11"/>
    <s v="3TY"/>
    <n v="526505"/>
    <n v="175773"/>
    <x v="0"/>
    <s v=""/>
    <s v=""/>
    <n v="0"/>
    <n v="13"/>
    <n v="13"/>
    <s v="Determination as to whether prior approval is required for change of use from offices (class B1) to 13 residential units (9 x one bedroom and 4 x two bedroom) (class C3)"/>
    <s v="PAG"/>
    <s v="26/01/2015"/>
    <d v="2015-03-23T00:00:00"/>
    <x v="1"/>
    <s v="Nil"/>
    <s v=""/>
    <s v="BF"/>
    <x v="2"/>
    <s v="n/a"/>
    <x v="6"/>
    <n v="0"/>
    <s v=""/>
    <x v="0"/>
    <m/>
    <x v="1"/>
    <s v="P"/>
    <n v="0"/>
    <n v="0"/>
    <n v="0"/>
    <n v="0"/>
    <n v="9"/>
    <n v="4"/>
    <n v="0"/>
    <n v="0"/>
    <n v="0"/>
    <n v="0"/>
    <n v="0"/>
    <n v="9"/>
    <n v="4"/>
    <n v="0"/>
    <n v="0"/>
    <n v="0"/>
    <n v="0"/>
    <n v="0"/>
    <n v="0"/>
    <n v="0"/>
    <n v="0"/>
    <n v="0"/>
    <n v="0"/>
    <n v="0"/>
    <n v="0"/>
    <n v="0"/>
    <n v="0"/>
    <n v="0"/>
    <n v="0"/>
    <n v="0"/>
    <n v="0"/>
    <s v="Assumption"/>
    <n v="0"/>
    <n v="0"/>
    <n v="3.25"/>
    <n v="3.25"/>
    <n v="3.25"/>
    <n v="3.25"/>
    <n v="0"/>
    <n v="0"/>
    <n v="0"/>
    <n v="0"/>
    <n v="0"/>
    <n v="0"/>
    <n v="0"/>
    <n v="0"/>
    <n v="0"/>
    <n v="0"/>
    <n v="0"/>
    <n v="0"/>
    <n v="0"/>
    <n v="0"/>
    <n v="0"/>
    <n v="0"/>
    <n v="13"/>
    <n v="13"/>
    <n v="13"/>
    <n v="13"/>
    <n v="9"/>
    <m/>
    <x v="0"/>
    <x v="0"/>
    <x v="0"/>
    <x v="0"/>
    <x v="0"/>
  </r>
  <r>
    <x v="2"/>
    <s v="2015/0423"/>
    <s v=""/>
    <s v=""/>
    <s v="East &amp; West 1,2,3,4, &amp; 8"/>
    <s v=""/>
    <s v="Square Rigger Row"/>
    <s v="SW11"/>
    <s v="3TZ"/>
    <n v="526485"/>
    <n v="175743"/>
    <x v="0"/>
    <s v=""/>
    <s v=""/>
    <n v="0"/>
    <n v="5"/>
    <n v="5"/>
    <s v="Determination as to whether prior approval is required for change of use from offices (Class B1) to 5 x residential units (Class C3)"/>
    <s v="PAG"/>
    <s v="26/01/2015"/>
    <d v="2015-03-23T00:00:00"/>
    <x v="1"/>
    <s v="Nil"/>
    <s v=""/>
    <s v="BF"/>
    <x v="2"/>
    <s v="n/a"/>
    <x v="6"/>
    <n v="2.7E-2"/>
    <s v=""/>
    <x v="0"/>
    <m/>
    <x v="1"/>
    <s v="P"/>
    <n v="0"/>
    <n v="0"/>
    <n v="0"/>
    <n v="0"/>
    <n v="0"/>
    <n v="0"/>
    <n v="5"/>
    <n v="0"/>
    <n v="0"/>
    <n v="0"/>
    <n v="0"/>
    <n v="0"/>
    <n v="0"/>
    <n v="5"/>
    <n v="0"/>
    <n v="0"/>
    <n v="0"/>
    <n v="0"/>
    <n v="0"/>
    <n v="0"/>
    <n v="0"/>
    <n v="0"/>
    <n v="0"/>
    <n v="0"/>
    <n v="0"/>
    <n v="0"/>
    <n v="0"/>
    <n v="0"/>
    <n v="0"/>
    <n v="0"/>
    <n v="0"/>
    <s v="Assumption"/>
    <n v="0"/>
    <n v="0"/>
    <n v="1.25"/>
    <n v="1.25"/>
    <n v="1.25"/>
    <n v="1.25"/>
    <n v="0"/>
    <n v="0"/>
    <n v="0"/>
    <n v="0"/>
    <n v="0"/>
    <n v="0"/>
    <n v="0"/>
    <n v="0"/>
    <n v="0"/>
    <n v="0"/>
    <n v="0"/>
    <n v="0"/>
    <n v="0"/>
    <n v="0"/>
    <n v="0"/>
    <n v="0"/>
    <n v="5"/>
    <n v="5"/>
    <n v="5"/>
    <n v="5"/>
    <n v="9"/>
    <m/>
    <x v="0"/>
    <x v="0"/>
    <x v="0"/>
    <x v="0"/>
    <x v="0"/>
  </r>
  <r>
    <x v="2"/>
    <s v="2015/0424"/>
    <s v=""/>
    <s v=""/>
    <s v="Reef House"/>
    <s v=""/>
    <s v="Coral Row"/>
    <s v="SW11"/>
    <s v="3UF"/>
    <n v="526431"/>
    <n v="175730"/>
    <x v="0"/>
    <s v=""/>
    <s v=""/>
    <n v="0"/>
    <n v="4"/>
    <n v="4"/>
    <s v="Determination as to whether prior approval is required for change of use from office (class B1) to residential units (4 x two bedroom) (class C3)."/>
    <s v="PAG"/>
    <s v="27/01/2015"/>
    <d v="2015-03-24T00:00:00"/>
    <x v="1"/>
    <s v="Nil"/>
    <s v=""/>
    <s v="BF"/>
    <x v="2"/>
    <s v="n/a"/>
    <x v="6"/>
    <n v="8.9999999999999993E-3"/>
    <s v=""/>
    <x v="0"/>
    <m/>
    <x v="1"/>
    <s v="P"/>
    <m/>
    <n v="0"/>
    <n v="0"/>
    <n v="0"/>
    <n v="0"/>
    <n v="4"/>
    <n v="0"/>
    <n v="0"/>
    <n v="0"/>
    <n v="0"/>
    <n v="0"/>
    <n v="0"/>
    <n v="4"/>
    <n v="0"/>
    <n v="0"/>
    <n v="0"/>
    <n v="0"/>
    <n v="0"/>
    <n v="0"/>
    <n v="0"/>
    <n v="0"/>
    <n v="0"/>
    <n v="0"/>
    <n v="0"/>
    <n v="0"/>
    <n v="0"/>
    <n v="0"/>
    <n v="0"/>
    <n v="0"/>
    <n v="0"/>
    <n v="0"/>
    <s v="Assumption"/>
    <n v="0"/>
    <n v="0"/>
    <n v="1"/>
    <n v="1"/>
    <n v="1"/>
    <n v="1"/>
    <n v="0"/>
    <n v="0"/>
    <n v="0"/>
    <n v="0"/>
    <n v="0"/>
    <n v="0"/>
    <n v="0"/>
    <n v="0"/>
    <n v="0"/>
    <n v="0"/>
    <n v="0"/>
    <n v="0"/>
    <n v="0"/>
    <n v="0"/>
    <n v="0"/>
    <n v="0"/>
    <n v="4"/>
    <n v="4"/>
    <n v="4"/>
    <n v="4"/>
    <n v="9"/>
    <m/>
    <x v="0"/>
    <x v="0"/>
    <x v="0"/>
    <x v="0"/>
    <x v="0"/>
  </r>
  <r>
    <x v="2"/>
    <s v="2015/0425"/>
    <s v=""/>
    <s v=""/>
    <s v="Units 3,4,5,6,7, &amp; 8 Windward House"/>
    <s v=""/>
    <s v="Square Rigger Row"/>
    <s v="SW11"/>
    <s v="3TU"/>
    <n v="526469"/>
    <n v="175725"/>
    <x v="0"/>
    <s v=""/>
    <s v=""/>
    <n v="0"/>
    <n v="6"/>
    <n v="6"/>
    <s v="Determination as to whether prior approval is required for change of use from office (Class B1a) to 6 residential units (Class C3)."/>
    <s v="PAG"/>
    <s v="26/01/2015"/>
    <d v="2015-03-23T00:00:00"/>
    <x v="1"/>
    <s v="Nil"/>
    <s v=""/>
    <s v="BF"/>
    <x v="2"/>
    <s v="n/a"/>
    <x v="6"/>
    <n v="1.9E-2"/>
    <s v=""/>
    <x v="0"/>
    <m/>
    <x v="1"/>
    <s v="P"/>
    <n v="0"/>
    <n v="0"/>
    <n v="0"/>
    <n v="0"/>
    <n v="3"/>
    <n v="3"/>
    <n v="0"/>
    <n v="0"/>
    <n v="0"/>
    <n v="0"/>
    <n v="0"/>
    <n v="3"/>
    <n v="3"/>
    <n v="0"/>
    <n v="0"/>
    <n v="0"/>
    <n v="0"/>
    <n v="0"/>
    <n v="0"/>
    <n v="0"/>
    <n v="0"/>
    <n v="0"/>
    <n v="0"/>
    <n v="0"/>
    <n v="0"/>
    <n v="0"/>
    <n v="0"/>
    <n v="0"/>
    <n v="0"/>
    <n v="0"/>
    <n v="0"/>
    <s v="Assumption"/>
    <n v="0"/>
    <n v="0"/>
    <n v="1.5"/>
    <n v="1.5"/>
    <n v="1.5"/>
    <n v="1.5"/>
    <n v="0"/>
    <n v="0"/>
    <n v="0"/>
    <n v="0"/>
    <n v="0"/>
    <n v="0"/>
    <n v="0"/>
    <n v="0"/>
    <n v="0"/>
    <n v="0"/>
    <n v="0"/>
    <n v="0"/>
    <n v="0"/>
    <n v="0"/>
    <n v="0"/>
    <n v="0"/>
    <n v="6"/>
    <n v="6"/>
    <n v="6"/>
    <n v="6"/>
    <n v="9"/>
    <m/>
    <x v="0"/>
    <x v="0"/>
    <x v="0"/>
    <x v="0"/>
    <x v="0"/>
  </r>
  <r>
    <x v="2"/>
    <s v="2015/0599"/>
    <s v="Chelsea Bridge Wharf"/>
    <s v=""/>
    <s v="31 &amp; 32 Centurion Building"/>
    <s v="376"/>
    <s v="Queenstown Road"/>
    <s v="SW8"/>
    <s v="4NW"/>
    <n v="528631"/>
    <n v="177662"/>
    <x v="17"/>
    <s v=""/>
    <s v=""/>
    <n v="2"/>
    <n v="1"/>
    <n v="-1"/>
    <s v="Internal alterations to convert apartments 31 and 32 into one self contained unit (Class Use C3)."/>
    <s v="PF"/>
    <s v="18/02/2015"/>
    <d v="2015-03-25T00:00:00"/>
    <x v="1"/>
    <s v="Nil"/>
    <s v=""/>
    <s v="BF"/>
    <x v="1"/>
    <s v="n/a"/>
    <x v="7"/>
    <n v="1.6E-2"/>
    <s v=""/>
    <x v="0"/>
    <m/>
    <x v="1"/>
    <s v="P"/>
    <n v="0"/>
    <n v="0"/>
    <n v="0"/>
    <n v="0"/>
    <n v="0"/>
    <n v="-2"/>
    <n v="1"/>
    <n v="0"/>
    <n v="0"/>
    <n v="0"/>
    <n v="0"/>
    <n v="0"/>
    <n v="-2"/>
    <n v="1"/>
    <n v="0"/>
    <n v="0"/>
    <n v="0"/>
    <n v="0"/>
    <n v="0"/>
    <n v="0"/>
    <n v="0"/>
    <n v="0"/>
    <n v="0"/>
    <n v="0"/>
    <n v="0"/>
    <n v="0"/>
    <n v="0"/>
    <n v="0"/>
    <n v="0"/>
    <n v="0"/>
    <n v="0"/>
    <s v="Assumption"/>
    <n v="0"/>
    <n v="0"/>
    <n v="-0.25"/>
    <n v="-0.25"/>
    <n v="-0.25"/>
    <n v="-0.25"/>
    <n v="0"/>
    <n v="0"/>
    <n v="0"/>
    <n v="0"/>
    <n v="0"/>
    <n v="0"/>
    <n v="0"/>
    <n v="0"/>
    <n v="0"/>
    <n v="0"/>
    <n v="0"/>
    <n v="0"/>
    <n v="0"/>
    <n v="0"/>
    <n v="0"/>
    <n v="0"/>
    <n v="-1"/>
    <n v="-1"/>
    <n v="-1"/>
    <n v="-1"/>
    <n v="9"/>
    <s v="Y"/>
    <x v="0"/>
    <x v="1"/>
    <x v="0"/>
    <x v="0"/>
    <x v="0"/>
  </r>
  <r>
    <x v="3"/>
    <s v="2013/2559"/>
    <s v="Hotel Rafayel"/>
    <s v=""/>
    <s v="Falcon Wharf"/>
    <s v="32-34"/>
    <s v="Lombard Road"/>
    <s v="SW11"/>
    <s v="3RF"/>
    <n v="526669"/>
    <n v="176190"/>
    <x v="0"/>
    <s v=""/>
    <s v=""/>
    <n v="0"/>
    <n v="8"/>
    <n v="8"/>
    <s v="Construction of an additional storey on the four existing roof spaces of the building to provide new floor of accommodation to form 8 new apartments with private terraces, a communal roof terrace and viewing platfrom/bar area, two landscape gardens and ch"/>
    <s v="PFLA"/>
    <d v="2013-05-29T00:00:00"/>
    <d v="2015-04-17T00:00:00"/>
    <x v="0"/>
    <s v="Nil"/>
    <s v=""/>
    <s v="BF"/>
    <x v="0"/>
    <s v="n/a"/>
    <x v="1"/>
    <s v=""/>
    <m/>
    <x v="0"/>
    <m/>
    <x v="1"/>
    <s v="P"/>
    <m/>
    <n v="0"/>
    <n v="0"/>
    <n v="0"/>
    <n v="2"/>
    <n v="2"/>
    <n v="4"/>
    <n v="0"/>
    <n v="0"/>
    <n v="0"/>
    <n v="0"/>
    <n v="2"/>
    <n v="2"/>
    <n v="4"/>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3/3920"/>
    <s v=""/>
    <s v=""/>
    <s v="Former Garage"/>
    <s v="39-41"/>
    <s v="East Hill"/>
    <s v="SW18"/>
    <s v="2QZ"/>
    <n v="526357"/>
    <n v="174832"/>
    <x v="5"/>
    <s v=""/>
    <s v=""/>
    <n v="0"/>
    <n v="10"/>
    <n v="10"/>
    <s v="Demolition of existing buildings. Erection of a part five, part six-storey building, comprising 63 residential units (Class C3), 31 car parking spaces within a basement, cycle parking and associated amenity space. Access to the basement car park would be "/>
    <s v="PFLA"/>
    <d v="2013-09-02T00:00:00"/>
    <d v="2015-05-05T00:00:00"/>
    <x v="0"/>
    <s v="Nil"/>
    <s v=""/>
    <s v="BF"/>
    <x v="0"/>
    <s v="NB"/>
    <x v="0"/>
    <s v=""/>
    <m/>
    <x v="0"/>
    <m/>
    <x v="0"/>
    <s v="HASO"/>
    <m/>
    <n v="1"/>
    <n v="10"/>
    <n v="0"/>
    <n v="4"/>
    <n v="6"/>
    <n v="0"/>
    <n v="0"/>
    <n v="0"/>
    <n v="0"/>
    <n v="0"/>
    <n v="4"/>
    <n v="6"/>
    <n v="0"/>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3/3920"/>
    <s v=""/>
    <s v=""/>
    <s v="Former Garage"/>
    <s v="39-41"/>
    <s v="East Hill"/>
    <s v="SW18"/>
    <s v="2QZ"/>
    <n v="526357"/>
    <n v="174832"/>
    <x v="5"/>
    <s v=""/>
    <s v=""/>
    <n v="0"/>
    <n v="53"/>
    <n v="53"/>
    <s v="Demolition of existing buildings. Erection of a part five, part six-storey building, comprising 63 residential units (Class C3), 31 car parking spaces within a basement, cycle parking and associated amenity space. Access to the basement car park would be "/>
    <s v="PFLA"/>
    <d v="2013-09-02T00:00:00"/>
    <d v="2015-05-05T00:00:00"/>
    <x v="0"/>
    <s v="Nil"/>
    <s v=""/>
    <s v="BF"/>
    <x v="0"/>
    <s v="NB"/>
    <x v="0"/>
    <s v=""/>
    <m/>
    <x v="0"/>
    <m/>
    <x v="1"/>
    <s v="P"/>
    <m/>
    <n v="5"/>
    <n v="53"/>
    <n v="0"/>
    <n v="8"/>
    <n v="34"/>
    <n v="11"/>
    <n v="0"/>
    <n v="0"/>
    <n v="0"/>
    <n v="0"/>
    <n v="8"/>
    <n v="34"/>
    <n v="11"/>
    <n v="0"/>
    <n v="0"/>
    <n v="0"/>
    <n v="0"/>
    <n v="0"/>
    <n v="0"/>
    <n v="0"/>
    <n v="0"/>
    <n v="0"/>
    <n v="0"/>
    <n v="0"/>
    <n v="0"/>
    <n v="0"/>
    <n v="0"/>
    <n v="0"/>
    <n v="0"/>
    <n v="0"/>
    <m/>
    <n v="0"/>
    <n v="0"/>
    <n v="0"/>
    <n v="0"/>
    <n v="0"/>
    <n v="0"/>
    <n v="17.666666666666668"/>
    <n v="17.666666666666668"/>
    <n v="17.666666666666668"/>
    <n v="0"/>
    <n v="0"/>
    <n v="0"/>
    <n v="0"/>
    <n v="0"/>
    <n v="0"/>
    <n v="0"/>
    <n v="0"/>
    <n v="0"/>
    <n v="0"/>
    <n v="0"/>
    <n v="0"/>
    <n v="0"/>
    <n v="53"/>
    <n v="53"/>
    <n v="17.666666666666668"/>
    <n v="35.333333333333336"/>
    <n v="6"/>
    <m/>
    <x v="6"/>
    <x v="2"/>
    <x v="2"/>
    <x v="2"/>
    <x v="2"/>
  </r>
  <r>
    <x v="3"/>
    <s v="2013/5712"/>
    <s v="Public open space east of 76"/>
    <s v=""/>
    <s v=""/>
    <s v="70-74"/>
    <s v="St Johns Hill"/>
    <s v="SW11"/>
    <s v="1SF"/>
    <n v="526960"/>
    <n v="175223"/>
    <x v="5"/>
    <s v=""/>
    <s v=""/>
    <n v="0"/>
    <n v="8"/>
    <n v="8"/>
    <s v="Erection of four-storey plus basement building to provide Class A1 shops at ground floor with 8 flats above including a first floor roof garden."/>
    <s v="PF"/>
    <d v="2014-03-04T00:00:00"/>
    <d v="2015-04-22T00:00:00"/>
    <x v="0"/>
    <s v="Nil"/>
    <s v=""/>
    <s v="BF"/>
    <x v="0"/>
    <s v="n/a"/>
    <x v="1"/>
    <s v=""/>
    <m/>
    <x v="0"/>
    <m/>
    <x v="1"/>
    <s v="P"/>
    <m/>
    <n v="0"/>
    <n v="0"/>
    <n v="0"/>
    <n v="0"/>
    <n v="8"/>
    <n v="0"/>
    <n v="0"/>
    <n v="0"/>
    <n v="0"/>
    <n v="0"/>
    <n v="0"/>
    <n v="8"/>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3/6291"/>
    <s v="Land rear of Mitcham Lane"/>
    <s v=""/>
    <s v="Land rear of 4-24"/>
    <s v=""/>
    <s v="Thrale Road"/>
    <s v="SW16"/>
    <s v="1PA"/>
    <n v="529291"/>
    <n v="171210"/>
    <x v="20"/>
    <s v=""/>
    <s v=""/>
    <n v="0"/>
    <n v="2"/>
    <n v="2"/>
    <s v="Demolition of existing garage structures and construction of 19 residential units within three two-storey buildings, and associated landscaping, bin storage, cycle storage and access improvement."/>
    <s v="WD"/>
    <d v="2013-12-12T00:00:00"/>
    <d v="2015-09-24T00:00:00"/>
    <x v="0"/>
    <s v="Nil"/>
    <s v=""/>
    <s v="BF"/>
    <x v="0"/>
    <s v="NB"/>
    <x v="0"/>
    <s v=""/>
    <m/>
    <x v="0"/>
    <m/>
    <x v="0"/>
    <s v="HASO"/>
    <m/>
    <n v="0"/>
    <n v="0"/>
    <n v="0"/>
    <n v="1"/>
    <n v="1"/>
    <n v="0"/>
    <n v="0"/>
    <n v="0"/>
    <n v="0"/>
    <n v="0"/>
    <n v="1"/>
    <n v="1"/>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3/6291"/>
    <s v="Land rear of Mitcham Lane"/>
    <s v=""/>
    <s v="Land rear of 4-24"/>
    <s v=""/>
    <s v="Thrale Road"/>
    <s v="SW16"/>
    <s v="1PA"/>
    <n v="529291"/>
    <n v="171210"/>
    <x v="20"/>
    <s v=""/>
    <s v=""/>
    <n v="0"/>
    <n v="17"/>
    <n v="17"/>
    <s v="Demolition of existing garage structures and construction of 19 residential units within three two-storey buildings, and associated landscaping, bin storage, cycle storage and access improvement."/>
    <s v="WD"/>
    <d v="2013-12-12T00:00:00"/>
    <d v="2015-09-24T00:00:00"/>
    <x v="0"/>
    <s v="Nil"/>
    <s v=""/>
    <s v="BF"/>
    <x v="0"/>
    <s v="NB"/>
    <x v="0"/>
    <s v=""/>
    <m/>
    <x v="0"/>
    <m/>
    <x v="1"/>
    <s v="P"/>
    <m/>
    <n v="0"/>
    <n v="0"/>
    <n v="0"/>
    <n v="7"/>
    <n v="8"/>
    <n v="2"/>
    <n v="0"/>
    <n v="0"/>
    <n v="0"/>
    <n v="0"/>
    <n v="6"/>
    <n v="2"/>
    <n v="0"/>
    <n v="0"/>
    <n v="0"/>
    <n v="0"/>
    <n v="0"/>
    <n v="1"/>
    <n v="6"/>
    <n v="2"/>
    <n v="0"/>
    <n v="0"/>
    <n v="0"/>
    <n v="0"/>
    <n v="0"/>
    <n v="0"/>
    <n v="0"/>
    <n v="0"/>
    <n v="0"/>
    <n v="0"/>
    <m/>
    <n v="0"/>
    <n v="0"/>
    <n v="0"/>
    <n v="0"/>
    <n v="0"/>
    <n v="0"/>
    <n v="5.666666666666667"/>
    <n v="5.666666666666667"/>
    <n v="5.666666666666667"/>
    <n v="0"/>
    <n v="0"/>
    <n v="0"/>
    <n v="0"/>
    <n v="0"/>
    <n v="0"/>
    <n v="0"/>
    <n v="0"/>
    <n v="0"/>
    <n v="0"/>
    <n v="0"/>
    <n v="0"/>
    <n v="0"/>
    <n v="17"/>
    <n v="17"/>
    <n v="5.666666666666667"/>
    <n v="11.333333333333334"/>
    <n v="6"/>
    <m/>
    <x v="6"/>
    <x v="2"/>
    <x v="2"/>
    <x v="2"/>
    <x v="2"/>
  </r>
  <r>
    <x v="3"/>
    <s v="2013/6430"/>
    <s v=""/>
    <s v=""/>
    <s v=""/>
    <s v="15"/>
    <s v="Fernthorpe Road"/>
    <s v="SW16"/>
    <s v="6DP"/>
    <n v="529246"/>
    <n v="170855"/>
    <x v="20"/>
    <s v=""/>
    <s v=""/>
    <n v="0"/>
    <n v="1"/>
    <n v="1"/>
    <s v="Demolition of existing garage. Construction of three-storey side extension with rear roof extension and conversion into self contained two bedroomed dwelling. Installation of 6 solar panels to front roof slope."/>
    <s v="PF"/>
    <d v="2014-01-08T00:00:00"/>
    <d v="2015-04-13T00:00:00"/>
    <x v="0"/>
    <s v="Nil"/>
    <s v=""/>
    <s v="BF"/>
    <x v="3"/>
    <s v="n/a"/>
    <x v="1"/>
    <s v=""/>
    <m/>
    <x v="0"/>
    <m/>
    <x v="1"/>
    <s v="P"/>
    <n v="0"/>
    <n v="0"/>
    <n v="0"/>
    <n v="0"/>
    <n v="0"/>
    <n v="1"/>
    <n v="0"/>
    <n v="0"/>
    <n v="0"/>
    <n v="0"/>
    <n v="0"/>
    <n v="0"/>
    <n v="0"/>
    <n v="0"/>
    <n v="0"/>
    <n v="0"/>
    <n v="0"/>
    <n v="0"/>
    <n v="0"/>
    <n v="1"/>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0182"/>
    <s v=""/>
    <s v=""/>
    <s v=""/>
    <s v="24"/>
    <s v="Balham New Road"/>
    <s v="SW12"/>
    <s v="9PG"/>
    <n v="528885"/>
    <n v="173579"/>
    <x v="9"/>
    <s v=""/>
    <s v=""/>
    <n v="0"/>
    <n v="3"/>
    <n v="3"/>
    <s v="Erection of a terrace of 3 x 2-storey houses with third floor mansard roof accommodation."/>
    <s v="WD"/>
    <d v="2014-01-16T00:00:00"/>
    <d v="2015-08-04T00:00:00"/>
    <x v="0"/>
    <s v="Nil"/>
    <s v=""/>
    <s v="BF"/>
    <x v="0"/>
    <s v="n/a"/>
    <x v="1"/>
    <s v=""/>
    <m/>
    <x v="0"/>
    <m/>
    <x v="1"/>
    <s v="P"/>
    <n v="0"/>
    <n v="0"/>
    <n v="0"/>
    <n v="0"/>
    <n v="0"/>
    <n v="0"/>
    <n v="3"/>
    <n v="0"/>
    <n v="0"/>
    <n v="0"/>
    <n v="0"/>
    <n v="0"/>
    <n v="0"/>
    <n v="0"/>
    <n v="0"/>
    <n v="0"/>
    <n v="0"/>
    <n v="0"/>
    <n v="0"/>
    <n v="0"/>
    <n v="3"/>
    <n v="0"/>
    <n v="0"/>
    <n v="0"/>
    <n v="0"/>
    <n v="0"/>
    <n v="0"/>
    <n v="0"/>
    <n v="0"/>
    <n v="0"/>
    <n v="0"/>
    <m/>
    <n v="0"/>
    <n v="0"/>
    <n v="0"/>
    <n v="0"/>
    <n v="0"/>
    <n v="0"/>
    <n v="1"/>
    <n v="1"/>
    <n v="1"/>
    <n v="0"/>
    <n v="0"/>
    <n v="0"/>
    <n v="0"/>
    <n v="0"/>
    <n v="0"/>
    <n v="0"/>
    <n v="0"/>
    <n v="0"/>
    <n v="0"/>
    <n v="0"/>
    <n v="0"/>
    <n v="0"/>
    <n v="3"/>
    <n v="3"/>
    <n v="1"/>
    <n v="2"/>
    <n v="6"/>
    <m/>
    <x v="6"/>
    <x v="2"/>
    <x v="2"/>
    <x v="2"/>
    <x v="2"/>
  </r>
  <r>
    <x v="3"/>
    <s v="2014/0195"/>
    <s v=""/>
    <s v=""/>
    <s v=""/>
    <s v="172-176"/>
    <s v="Balham High Road"/>
    <s v="SW12"/>
    <s v="9BW"/>
    <n v="528478"/>
    <n v="173353"/>
    <x v="7"/>
    <s v=""/>
    <s v=""/>
    <n v="0"/>
    <n v="8"/>
    <n v="8"/>
    <s v="Demolition of existing two-storey building at 176 Balham High Road and replacement with four-storey building, in connection with use as retail unit (Class A1, 570sqm ) at ground floor and basement, 24 hour Gymnasium  (Class D2 leisure and assembly use) at"/>
    <s v="PF"/>
    <d v="2014-01-29T00:00:00"/>
    <d v="2015-04-20T00:00:00"/>
    <x v="0"/>
    <s v="Nil"/>
    <s v=""/>
    <s v="BF"/>
    <x v="0"/>
    <s v="n/a"/>
    <x v="1"/>
    <s v=""/>
    <m/>
    <x v="0"/>
    <m/>
    <x v="1"/>
    <s v="P"/>
    <m/>
    <n v="0"/>
    <n v="0"/>
    <n v="0"/>
    <n v="3"/>
    <n v="5"/>
    <n v="0"/>
    <n v="0"/>
    <n v="0"/>
    <n v="0"/>
    <n v="0"/>
    <n v="3"/>
    <n v="5"/>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4/2847"/>
    <s v=""/>
    <s v=""/>
    <s v=""/>
    <s v="330-336"/>
    <s v="Southcroft Road"/>
    <s v="SW16"/>
    <s v="6QU"/>
    <n v="528634"/>
    <n v="170655"/>
    <x v="20"/>
    <s v=""/>
    <s v=""/>
    <n v="0"/>
    <n v="2"/>
    <n v="2"/>
    <s v="Erection of roof extension (including raising the ridge level, front dormers and rear french doors with railings) to create an additional storey of accommodation to form additional 2 x one-bedroom flats."/>
    <s v="PF"/>
    <d v="2014-07-25T00:00:00"/>
    <d v="2015-05-21T00:00:00"/>
    <x v="0"/>
    <s v="Nil"/>
    <s v=""/>
    <s v="BF"/>
    <x v="0"/>
    <s v="n/a"/>
    <x v="1"/>
    <s v=""/>
    <m/>
    <x v="0"/>
    <m/>
    <x v="1"/>
    <s v="P"/>
    <n v="0"/>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3837"/>
    <s v="27-33 Parkgate Road &amp; 2-42 Elcho Street"/>
    <s v=""/>
    <s v="Former Domus Tiles site"/>
    <s v="31-33"/>
    <s v="Parkgate Road/Elcho Street"/>
    <s v="SW11"/>
    <s v="4AU"/>
    <n v="527260"/>
    <n v="177215"/>
    <x v="0"/>
    <s v=""/>
    <s v=""/>
    <n v="0"/>
    <n v="10"/>
    <n v="10"/>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x v="0"/>
    <s v="Nil"/>
    <s v=""/>
    <s v="BF"/>
    <x v="0"/>
    <s v="n/a"/>
    <x v="1"/>
    <s v=""/>
    <m/>
    <x v="0"/>
    <m/>
    <x v="0"/>
    <s v="HASO"/>
    <m/>
    <n v="10"/>
    <n v="10"/>
    <n v="0"/>
    <n v="6"/>
    <n v="2"/>
    <n v="2"/>
    <n v="0"/>
    <n v="0"/>
    <n v="0"/>
    <n v="0"/>
    <n v="6"/>
    <n v="2"/>
    <n v="2"/>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4/3837"/>
    <s v="27-33 Parkgate Road &amp; 2-42 Elcho Street"/>
    <s v=""/>
    <s v="Former Domus Tiles site"/>
    <s v="31-33"/>
    <s v="Parkgate Road/Elcho Street"/>
    <s v="SW11"/>
    <s v="4AU"/>
    <n v="527260"/>
    <n v="177215"/>
    <x v="0"/>
    <s v=""/>
    <s v=""/>
    <n v="0"/>
    <n v="14"/>
    <n v="14"/>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x v="0"/>
    <s v="Nil"/>
    <s v=""/>
    <s v="BF"/>
    <x v="0"/>
    <s v="NB"/>
    <x v="0"/>
    <s v=""/>
    <m/>
    <x v="0"/>
    <m/>
    <x v="2"/>
    <s v="HASR"/>
    <m/>
    <n v="14"/>
    <n v="14"/>
    <n v="0"/>
    <n v="1"/>
    <n v="0"/>
    <n v="13"/>
    <n v="0"/>
    <n v="0"/>
    <n v="0"/>
    <n v="0"/>
    <n v="1"/>
    <n v="0"/>
    <n v="13"/>
    <n v="0"/>
    <n v="0"/>
    <n v="0"/>
    <n v="0"/>
    <n v="0"/>
    <n v="0"/>
    <n v="0"/>
    <n v="0"/>
    <n v="0"/>
    <n v="0"/>
    <n v="0"/>
    <n v="0"/>
    <n v="0"/>
    <n v="0"/>
    <n v="0"/>
    <n v="0"/>
    <n v="0"/>
    <m/>
    <n v="0"/>
    <n v="0"/>
    <n v="0"/>
    <n v="0"/>
    <n v="0"/>
    <n v="0"/>
    <n v="4.666666666666667"/>
    <n v="4.666666666666667"/>
    <n v="4.666666666666667"/>
    <n v="0"/>
    <n v="0"/>
    <n v="0"/>
    <n v="0"/>
    <n v="0"/>
    <n v="0"/>
    <n v="0"/>
    <n v="0"/>
    <n v="0"/>
    <n v="0"/>
    <n v="0"/>
    <n v="0"/>
    <n v="0"/>
    <n v="14"/>
    <n v="14"/>
    <n v="4.666666666666667"/>
    <n v="9.3333333333333339"/>
    <n v="6"/>
    <m/>
    <x v="6"/>
    <x v="2"/>
    <x v="2"/>
    <x v="2"/>
    <x v="2"/>
  </r>
  <r>
    <x v="3"/>
    <s v="2014/3837"/>
    <s v="27-33 Parkgate Road &amp; 2-42 Elcho Street"/>
    <s v=""/>
    <s v="Former Domus Tiles site"/>
    <s v="31-33"/>
    <s v="Parkgate Road/Elcho Street"/>
    <s v="SW11"/>
    <s v="4AU"/>
    <n v="527260"/>
    <n v="177215"/>
    <x v="0"/>
    <s v=""/>
    <s v=""/>
    <n v="0"/>
    <n v="94"/>
    <n v="94"/>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x v="0"/>
    <s v="Nil"/>
    <s v=""/>
    <s v="BF"/>
    <x v="0"/>
    <s v="NB"/>
    <x v="0"/>
    <s v=""/>
    <m/>
    <x v="0"/>
    <m/>
    <x v="1"/>
    <s v="P"/>
    <m/>
    <n v="94"/>
    <n v="94"/>
    <n v="0"/>
    <n v="21"/>
    <n v="47"/>
    <n v="23"/>
    <n v="3"/>
    <n v="0"/>
    <n v="0"/>
    <n v="0"/>
    <n v="21"/>
    <n v="47"/>
    <n v="23"/>
    <n v="3"/>
    <n v="0"/>
    <n v="0"/>
    <n v="0"/>
    <n v="0"/>
    <n v="0"/>
    <n v="0"/>
    <n v="0"/>
    <n v="0"/>
    <n v="0"/>
    <n v="0"/>
    <n v="0"/>
    <n v="0"/>
    <n v="0"/>
    <n v="0"/>
    <n v="0"/>
    <n v="0"/>
    <m/>
    <n v="0"/>
    <n v="0"/>
    <n v="0"/>
    <n v="0"/>
    <n v="0"/>
    <n v="0"/>
    <n v="31.333333333333332"/>
    <n v="31.333333333333332"/>
    <n v="31.333333333333332"/>
    <n v="0"/>
    <n v="0"/>
    <n v="0"/>
    <n v="0"/>
    <n v="0"/>
    <n v="0"/>
    <n v="0"/>
    <n v="0"/>
    <n v="0"/>
    <n v="0"/>
    <n v="0"/>
    <n v="0"/>
    <n v="0"/>
    <n v="94"/>
    <n v="94"/>
    <n v="31.333333333333332"/>
    <n v="62.666666666666664"/>
    <n v="6"/>
    <m/>
    <x v="6"/>
    <x v="2"/>
    <x v="2"/>
    <x v="2"/>
    <x v="2"/>
  </r>
  <r>
    <x v="3"/>
    <s v="2014/3881"/>
    <s v=""/>
    <s v=""/>
    <s v=""/>
    <s v="44-46"/>
    <s v="Falcon Road"/>
    <s v="SW11"/>
    <s v="2LR"/>
    <n v="527112"/>
    <n v="176028"/>
    <x v="18"/>
    <s v=""/>
    <s v=""/>
    <n v="0"/>
    <n v="9"/>
    <n v="9"/>
    <s v="Demolition of existing building and erection of a five storey building plus basement to provide 25 residential units (4 x one bedroom, 20 x two bedroom, 1 x three bedroom) and two commercial units (Class A1/A2, 470sqm of floorspace) together with cycle st"/>
    <s v="PFLA"/>
    <d v="2014-07-03T00:00:00"/>
    <d v="2015-12-02T00:00:00"/>
    <x v="0"/>
    <s v="Nil"/>
    <s v=""/>
    <s v="BF"/>
    <x v="0"/>
    <s v="NB"/>
    <x v="0"/>
    <s v=""/>
    <m/>
    <x v="0"/>
    <m/>
    <x v="0"/>
    <s v="HASO"/>
    <n v="0"/>
    <n v="1"/>
    <n v="9"/>
    <n v="0"/>
    <n v="1"/>
    <n v="8"/>
    <n v="0"/>
    <n v="0"/>
    <n v="0"/>
    <n v="0"/>
    <n v="0"/>
    <n v="1"/>
    <n v="8"/>
    <n v="0"/>
    <n v="0"/>
    <n v="0"/>
    <n v="0"/>
    <n v="0"/>
    <n v="0"/>
    <n v="0"/>
    <n v="0"/>
    <n v="0"/>
    <n v="0"/>
    <n v="0"/>
    <n v="0"/>
    <n v="0"/>
    <n v="0"/>
    <n v="0"/>
    <n v="0"/>
    <n v="0"/>
    <n v="0"/>
    <m/>
    <n v="0"/>
    <n v="0"/>
    <n v="0"/>
    <n v="0"/>
    <n v="0"/>
    <n v="0"/>
    <n v="3"/>
    <n v="3"/>
    <n v="3"/>
    <n v="0"/>
    <n v="0"/>
    <n v="0"/>
    <n v="0"/>
    <n v="0"/>
    <n v="0"/>
    <n v="0"/>
    <n v="0"/>
    <n v="0"/>
    <n v="0"/>
    <n v="0"/>
    <n v="0"/>
    <n v="0"/>
    <n v="9"/>
    <n v="9"/>
    <n v="3"/>
    <n v="6"/>
    <n v="6"/>
    <m/>
    <x v="6"/>
    <x v="2"/>
    <x v="2"/>
    <x v="2"/>
    <x v="2"/>
  </r>
  <r>
    <x v="3"/>
    <s v="2014/3881"/>
    <s v=""/>
    <s v=""/>
    <s v=""/>
    <s v="44-46"/>
    <s v="Falcon Road"/>
    <s v="SW11"/>
    <s v="2LR"/>
    <n v="527112"/>
    <n v="176028"/>
    <x v="18"/>
    <s v=""/>
    <s v=""/>
    <n v="0"/>
    <n v="16"/>
    <n v="16"/>
    <s v="Demolition of existing building and erection of a five storey building plus basement to provide 25 residential units (4 x one bedroom, 20 x two bedroom, 1 x three bedroom) and two commercial units (Class A1/A2, 470sqm of floorspace) together with cycle st"/>
    <s v="PFLA"/>
    <d v="2014-07-03T00:00:00"/>
    <d v="2015-12-02T00:00:00"/>
    <x v="0"/>
    <s v="Nil"/>
    <s v=""/>
    <s v="BF"/>
    <x v="0"/>
    <s v="NB"/>
    <x v="0"/>
    <s v=""/>
    <m/>
    <x v="0"/>
    <m/>
    <x v="1"/>
    <s v="P"/>
    <n v="0"/>
    <n v="1"/>
    <n v="16"/>
    <n v="0"/>
    <n v="3"/>
    <n v="12"/>
    <n v="1"/>
    <n v="0"/>
    <n v="0"/>
    <n v="0"/>
    <n v="0"/>
    <n v="3"/>
    <n v="12"/>
    <n v="1"/>
    <n v="0"/>
    <n v="0"/>
    <n v="0"/>
    <n v="0"/>
    <n v="0"/>
    <n v="0"/>
    <n v="0"/>
    <n v="0"/>
    <n v="0"/>
    <n v="0"/>
    <n v="0"/>
    <n v="0"/>
    <n v="0"/>
    <n v="0"/>
    <n v="0"/>
    <n v="0"/>
    <n v="0"/>
    <m/>
    <n v="0"/>
    <n v="0"/>
    <n v="0"/>
    <n v="0"/>
    <n v="0"/>
    <n v="0"/>
    <n v="5.333333333333333"/>
    <n v="5.333333333333333"/>
    <n v="5.333333333333333"/>
    <n v="0"/>
    <n v="0"/>
    <n v="0"/>
    <n v="0"/>
    <n v="0"/>
    <n v="0"/>
    <n v="0"/>
    <n v="0"/>
    <n v="0"/>
    <n v="0"/>
    <n v="0"/>
    <n v="0"/>
    <n v="0"/>
    <n v="16"/>
    <n v="16"/>
    <n v="5.333333333333333"/>
    <n v="10.666666666666666"/>
    <n v="6"/>
    <m/>
    <x v="6"/>
    <x v="2"/>
    <x v="2"/>
    <x v="2"/>
    <x v="2"/>
  </r>
  <r>
    <x v="3"/>
    <s v="2014/3883"/>
    <s v=""/>
    <s v=""/>
    <s v="Ground and 1st floors"/>
    <s v="1"/>
    <s v="Burstock Road"/>
    <s v="SW18"/>
    <s v="2PW"/>
    <n v="524182"/>
    <n v="175418"/>
    <x v="13"/>
    <s v=""/>
    <s v=""/>
    <n v="1"/>
    <n v="2"/>
    <n v="1"/>
    <s v="Erection of single-storey rear extension at basement level and to rear/side first floor; conversion of upper floor flat into two flats._x000a_AMENDED PROPOSAL:Erection of single-storey rear extension at basement level allowing for additional bedroom in lower le"/>
    <s v="PF"/>
    <d v="2014-07-04T00:00:00"/>
    <d v="2015-09-03T00:00:00"/>
    <x v="0"/>
    <s v="Nil"/>
    <s v=""/>
    <s v="BF"/>
    <x v="3"/>
    <s v="n/a"/>
    <x v="3"/>
    <s v=""/>
    <m/>
    <x v="0"/>
    <m/>
    <x v="1"/>
    <s v="P"/>
    <m/>
    <n v="0"/>
    <n v="0"/>
    <n v="0"/>
    <n v="2"/>
    <n v="-1"/>
    <n v="0"/>
    <n v="0"/>
    <n v="0"/>
    <n v="0"/>
    <n v="0"/>
    <n v="2"/>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3954"/>
    <s v=""/>
    <s v=""/>
    <s v="The Wheatsheaf P.H"/>
    <s v="2"/>
    <s v="Upper Tooting Road"/>
    <s v="SW17"/>
    <s v="7PG"/>
    <n v="527981"/>
    <n v="172352"/>
    <x v="7"/>
    <s v=""/>
    <s v=""/>
    <n v="0"/>
    <n v="8"/>
    <n v="8"/>
    <s v="Erection of mansard roof extensions to create third floor, and create second floor to provide 8 no. self-contained residential units at first, second and third floor levels (comprising 1 x 1-bed, 6 x 2-bed and 1 x 3-bed units) and landlord's flat. Cycle s"/>
    <s v="PF"/>
    <d v="2014-07-31T00:00:00"/>
    <d v="2015-04-17T00:00:00"/>
    <x v="0"/>
    <s v="Nil"/>
    <s v=""/>
    <s v="BF"/>
    <x v="3"/>
    <s v="n/a"/>
    <x v="9"/>
    <s v=""/>
    <m/>
    <x v="0"/>
    <m/>
    <x v="1"/>
    <s v="P"/>
    <n v="0"/>
    <n v="0"/>
    <n v="0"/>
    <n v="0"/>
    <n v="1"/>
    <n v="6"/>
    <n v="1"/>
    <n v="0"/>
    <n v="0"/>
    <n v="0"/>
    <n v="0"/>
    <n v="1"/>
    <n v="6"/>
    <n v="1"/>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4/4206"/>
    <s v=""/>
    <s v=""/>
    <s v="Park House"/>
    <s v="140"/>
    <s v="Battersea Park Road"/>
    <s v="SW11"/>
    <s v="4NB"/>
    <n v="528068"/>
    <n v="176644"/>
    <x v="17"/>
    <s v=""/>
    <s v=""/>
    <n v="0"/>
    <n v="0"/>
    <n v="0"/>
    <s v="Change of use of part the existing creche into a smaller creche (Use Class D1 - non-residential institution), to allow the creation of two flats (with associated alterations to rear elevation and creation of private outdoor spaces) and three Use Class D1 "/>
    <s v="PFLA"/>
    <d v="2014-07-09T00:00:00"/>
    <d v="2015-06-30T00:00:00"/>
    <x v="0"/>
    <s v="Nil"/>
    <s v=""/>
    <s v="BF"/>
    <x v="2"/>
    <s v="n/a"/>
    <x v="9"/>
    <s v=""/>
    <m/>
    <x v="0"/>
    <m/>
    <x v="1"/>
    <s v="P"/>
    <n v="0"/>
    <n v="0"/>
    <n v="0"/>
    <n v="0"/>
    <n v="0"/>
    <n v="0"/>
    <n v="0"/>
    <n v="0"/>
    <n v="0"/>
    <n v="0"/>
    <n v="0"/>
    <n v="0"/>
    <n v="0"/>
    <n v="0"/>
    <n v="0"/>
    <n v="0"/>
    <n v="0"/>
    <n v="0"/>
    <n v="0"/>
    <n v="0"/>
    <n v="0"/>
    <n v="0"/>
    <n v="0"/>
    <n v="0"/>
    <n v="0"/>
    <n v="0"/>
    <n v="0"/>
    <n v="0"/>
    <n v="0"/>
    <n v="0"/>
    <n v="0"/>
    <m/>
    <n v="0"/>
    <n v="0"/>
    <n v="0"/>
    <n v="0"/>
    <n v="0"/>
    <n v="0"/>
    <n v="0"/>
    <n v="0"/>
    <n v="0"/>
    <n v="0"/>
    <n v="0"/>
    <n v="0"/>
    <n v="0"/>
    <n v="0"/>
    <n v="0"/>
    <n v="0"/>
    <n v="0"/>
    <n v="0"/>
    <n v="0"/>
    <n v="0"/>
    <n v="0"/>
    <n v="0"/>
    <n v="0"/>
    <n v="0"/>
    <n v="0"/>
    <n v="0"/>
    <n v="10"/>
    <m/>
    <x v="6"/>
    <x v="2"/>
    <x v="2"/>
    <x v="2"/>
    <x v="2"/>
  </r>
  <r>
    <x v="3"/>
    <s v="2014/4206"/>
    <s v=""/>
    <s v=""/>
    <s v="Park House"/>
    <s v="140"/>
    <s v="Battersea Park Road"/>
    <s v="SW11"/>
    <s v="4NB"/>
    <n v="528068"/>
    <n v="176644"/>
    <x v="17"/>
    <s v=""/>
    <s v=""/>
    <n v="0"/>
    <n v="2"/>
    <n v="2"/>
    <s v="Change of use of part the existing creche into a smaller creche (Use Class D1 - non-residential institution), to allow the creation of two flats (with associated alterations to rear elevation and creation of private outdoor spaces) and three Use Class D1 "/>
    <s v="PFLA"/>
    <d v="2014-07-09T00:00:00"/>
    <d v="2015-06-30T00:00:00"/>
    <x v="0"/>
    <s v="Nil"/>
    <s v=""/>
    <s v="BF"/>
    <x v="2"/>
    <s v="n/a"/>
    <x v="9"/>
    <s v=""/>
    <m/>
    <x v="0"/>
    <m/>
    <x v="1"/>
    <s v="P"/>
    <n v="0"/>
    <n v="0"/>
    <n v="0"/>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10"/>
    <m/>
    <x v="6"/>
    <x v="2"/>
    <x v="2"/>
    <x v="2"/>
    <x v="2"/>
  </r>
  <r>
    <x v="3"/>
    <s v="2014/4430"/>
    <s v=""/>
    <s v=""/>
    <s v=""/>
    <s v="166"/>
    <s v="Battersea Park Road"/>
    <s v="SW11"/>
    <s v="4ND"/>
    <n v="527884"/>
    <n v="176593"/>
    <x v="18"/>
    <s v=""/>
    <s v=""/>
    <n v="0"/>
    <n v="3"/>
    <n v="3"/>
    <s v="Erection of rear mansard roof extension, first floor rear extension with rear balcony and roof terrace over, two-storey rear extension to end of existing back addition, enlargement of existing basement including formation of rear lightwell. Alterations in"/>
    <s v="RP"/>
    <d v="2014-11-13T00:00:00"/>
    <d v="2015-11-09T00:00:00"/>
    <x v="0"/>
    <s v="Nil"/>
    <s v=""/>
    <s v="BF"/>
    <x v="3"/>
    <s v="n/a"/>
    <x v="1"/>
    <s v=""/>
    <m/>
    <x v="0"/>
    <m/>
    <x v="1"/>
    <s v="P"/>
    <n v="0"/>
    <n v="0"/>
    <n v="0"/>
    <n v="1"/>
    <n v="0"/>
    <n v="2"/>
    <n v="0"/>
    <n v="0"/>
    <n v="0"/>
    <n v="0"/>
    <n v="1"/>
    <n v="0"/>
    <n v="2"/>
    <n v="0"/>
    <n v="0"/>
    <n v="0"/>
    <n v="0"/>
    <n v="0"/>
    <n v="0"/>
    <n v="0"/>
    <n v="0"/>
    <n v="0"/>
    <n v="0"/>
    <n v="0"/>
    <n v="0"/>
    <n v="0"/>
    <n v="0"/>
    <n v="0"/>
    <n v="0"/>
    <n v="0"/>
    <n v="0"/>
    <m/>
    <n v="0"/>
    <n v="0"/>
    <n v="0"/>
    <n v="0"/>
    <n v="0"/>
    <n v="0"/>
    <n v="1"/>
    <n v="1"/>
    <n v="1"/>
    <n v="0"/>
    <n v="0"/>
    <n v="0"/>
    <n v="0"/>
    <n v="0"/>
    <n v="0"/>
    <n v="0"/>
    <n v="0"/>
    <n v="0"/>
    <n v="0"/>
    <n v="0"/>
    <n v="0"/>
    <n v="0"/>
    <n v="3"/>
    <n v="3"/>
    <n v="1"/>
    <n v="2"/>
    <n v="6"/>
    <m/>
    <x v="6"/>
    <x v="2"/>
    <x v="2"/>
    <x v="2"/>
    <x v="2"/>
  </r>
  <r>
    <x v="3"/>
    <s v="2014/4498"/>
    <s v=""/>
    <s v=""/>
    <s v="and 5 Upper Richmond Road"/>
    <s v="72"/>
    <s v="West Hill"/>
    <s v="SW15"/>
    <s v=""/>
    <n v="524885"/>
    <n v="174590"/>
    <x v="8"/>
    <s v=""/>
    <s v=""/>
    <n v="0"/>
    <n v="8"/>
    <n v="8"/>
    <s v="Demolition of existing buildings. Erection of part two/ part three-storey building with accommodation in roof level, to provide 8 residential units together with cycle storage, roof terraces/balconies, communal gardens and landscaping."/>
    <s v="PF"/>
    <d v="2014-08-13T00:00:00"/>
    <d v="2015-06-26T00:00:00"/>
    <x v="0"/>
    <s v="Nil"/>
    <s v=""/>
    <s v="BF"/>
    <x v="3"/>
    <s v="n/a"/>
    <x v="9"/>
    <s v=""/>
    <m/>
    <x v="0"/>
    <m/>
    <x v="1"/>
    <s v="P"/>
    <m/>
    <n v="0"/>
    <n v="0"/>
    <n v="0"/>
    <n v="2"/>
    <n v="4"/>
    <n v="2"/>
    <n v="0"/>
    <n v="0"/>
    <n v="0"/>
    <n v="0"/>
    <n v="2"/>
    <n v="4"/>
    <n v="2"/>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4/4626"/>
    <s v=""/>
    <s v="BLOCK A - AFFORDABLE RENT"/>
    <s v="208-214 York Road and"/>
    <s v="4"/>
    <s v="Chatfield Road"/>
    <s v="SW11"/>
    <s v=""/>
    <n v="526469"/>
    <n v="175635"/>
    <x v="0"/>
    <s v=""/>
    <s v=""/>
    <n v="0"/>
    <n v="12"/>
    <n v="12"/>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x v="0"/>
    <s v="Nil"/>
    <s v=""/>
    <s v="BF"/>
    <x v="0"/>
    <s v="NB"/>
    <x v="0"/>
    <s v=""/>
    <m/>
    <x v="0"/>
    <m/>
    <x v="0"/>
    <s v="HAAR"/>
    <m/>
    <n v="0"/>
    <n v="12"/>
    <n v="0"/>
    <n v="0"/>
    <n v="3"/>
    <n v="9"/>
    <n v="0"/>
    <n v="0"/>
    <n v="0"/>
    <n v="0"/>
    <n v="0"/>
    <n v="3"/>
    <n v="9"/>
    <n v="0"/>
    <n v="0"/>
    <n v="0"/>
    <n v="0"/>
    <n v="0"/>
    <n v="0"/>
    <n v="0"/>
    <n v="0"/>
    <n v="0"/>
    <n v="0"/>
    <n v="0"/>
    <n v="0"/>
    <n v="0"/>
    <n v="0"/>
    <n v="0"/>
    <n v="0"/>
    <n v="0"/>
    <m/>
    <n v="0"/>
    <n v="0"/>
    <n v="0"/>
    <n v="0"/>
    <n v="0"/>
    <n v="0"/>
    <n v="4"/>
    <n v="4"/>
    <n v="4"/>
    <n v="0"/>
    <n v="0"/>
    <n v="0"/>
    <n v="0"/>
    <n v="0"/>
    <n v="0"/>
    <n v="0"/>
    <n v="0"/>
    <n v="0"/>
    <n v="0"/>
    <n v="0"/>
    <n v="0"/>
    <n v="0"/>
    <n v="12"/>
    <n v="12"/>
    <n v="4"/>
    <n v="8"/>
    <n v="6"/>
    <m/>
    <x v="6"/>
    <x v="2"/>
    <x v="2"/>
    <x v="2"/>
    <x v="2"/>
  </r>
  <r>
    <x v="3"/>
    <s v="2014/4626"/>
    <s v=""/>
    <s v="BLOCK B - PRIVATE"/>
    <s v="208-214 York Road and"/>
    <s v="4"/>
    <s v="Chatfield Road"/>
    <s v="SW11"/>
    <s v=""/>
    <n v="526469"/>
    <n v="175635"/>
    <x v="0"/>
    <s v=""/>
    <s v=""/>
    <n v="0"/>
    <n v="29"/>
    <n v="29"/>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x v="0"/>
    <s v="Nil"/>
    <s v=""/>
    <s v="BF"/>
    <x v="0"/>
    <s v="NB"/>
    <x v="0"/>
    <s v=""/>
    <m/>
    <x v="0"/>
    <m/>
    <x v="1"/>
    <s v="P"/>
    <m/>
    <n v="0"/>
    <n v="29"/>
    <n v="0"/>
    <n v="9"/>
    <n v="18"/>
    <n v="2"/>
    <n v="0"/>
    <n v="0"/>
    <n v="0"/>
    <n v="0"/>
    <n v="9"/>
    <n v="18"/>
    <n v="2"/>
    <n v="0"/>
    <n v="0"/>
    <n v="0"/>
    <n v="0"/>
    <n v="0"/>
    <n v="0"/>
    <n v="0"/>
    <n v="0"/>
    <n v="0"/>
    <n v="0"/>
    <n v="0"/>
    <n v="0"/>
    <n v="0"/>
    <n v="0"/>
    <n v="0"/>
    <n v="0"/>
    <n v="0"/>
    <m/>
    <n v="0"/>
    <n v="0"/>
    <n v="0"/>
    <n v="0"/>
    <n v="0"/>
    <n v="0"/>
    <n v="9.6666666666666661"/>
    <n v="9.6666666666666661"/>
    <n v="9.6666666666666661"/>
    <n v="0"/>
    <n v="0"/>
    <n v="0"/>
    <n v="0"/>
    <n v="0"/>
    <n v="0"/>
    <n v="0"/>
    <n v="0"/>
    <n v="0"/>
    <n v="0"/>
    <n v="0"/>
    <n v="0"/>
    <n v="0"/>
    <n v="29"/>
    <n v="29"/>
    <n v="9.6666666666666661"/>
    <n v="19.333333333333332"/>
    <n v="6"/>
    <m/>
    <x v="6"/>
    <x v="2"/>
    <x v="2"/>
    <x v="2"/>
    <x v="2"/>
  </r>
  <r>
    <x v="3"/>
    <s v="2014/4626"/>
    <s v=""/>
    <s v="BLOCK C - PRIVATE"/>
    <s v="208-214 York Road and"/>
    <s v="4"/>
    <s v="Chatfield Road"/>
    <s v="SW11"/>
    <s v=""/>
    <n v="526469"/>
    <n v="175635"/>
    <x v="0"/>
    <s v=""/>
    <s v=""/>
    <n v="0"/>
    <n v="10"/>
    <n v="10"/>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x v="0"/>
    <s v="Nil"/>
    <s v=""/>
    <s v="BF"/>
    <x v="0"/>
    <s v="NB"/>
    <x v="0"/>
    <s v=""/>
    <m/>
    <x v="0"/>
    <m/>
    <x v="1"/>
    <s v="P"/>
    <m/>
    <n v="0"/>
    <n v="10"/>
    <n v="0"/>
    <n v="4"/>
    <n v="6"/>
    <n v="0"/>
    <n v="0"/>
    <n v="0"/>
    <n v="0"/>
    <n v="0"/>
    <n v="4"/>
    <n v="6"/>
    <n v="0"/>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4/5149"/>
    <s v="South Thames College / Welbeck House / 17-27 Garratt Lane"/>
    <s v="BLOCK A - INTERMEDIATE"/>
    <s v="South Thames College &amp; Welbeck House"/>
    <s v="17-27"/>
    <s v="Garratt Lane"/>
    <s v="SW18"/>
    <s v=""/>
    <n v="525735"/>
    <n v="174565"/>
    <x v="5"/>
    <s v=""/>
    <s v=""/>
    <n v="0"/>
    <n v="21"/>
    <n v="21"/>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x v="0"/>
    <s v="Nil"/>
    <s v=""/>
    <s v="BF"/>
    <x v="0"/>
    <s v="NB"/>
    <x v="0"/>
    <s v=""/>
    <m/>
    <x v="0"/>
    <m/>
    <x v="0"/>
    <s v="HASO"/>
    <m/>
    <n v="3"/>
    <n v="21"/>
    <n v="0"/>
    <n v="10"/>
    <n v="11"/>
    <n v="0"/>
    <n v="0"/>
    <n v="0"/>
    <n v="0"/>
    <n v="0"/>
    <n v="10"/>
    <n v="11"/>
    <n v="0"/>
    <n v="0"/>
    <n v="0"/>
    <n v="0"/>
    <n v="0"/>
    <n v="0"/>
    <n v="0"/>
    <n v="0"/>
    <n v="0"/>
    <n v="0"/>
    <n v="0"/>
    <n v="0"/>
    <n v="0"/>
    <n v="0"/>
    <n v="0"/>
    <n v="0"/>
    <n v="0"/>
    <n v="0"/>
    <m/>
    <n v="0"/>
    <n v="0"/>
    <n v="0"/>
    <n v="0"/>
    <n v="0"/>
    <n v="0"/>
    <n v="7"/>
    <n v="7"/>
    <n v="7"/>
    <n v="0"/>
    <n v="0"/>
    <n v="0"/>
    <n v="0"/>
    <n v="0"/>
    <n v="0"/>
    <n v="0"/>
    <n v="0"/>
    <n v="0"/>
    <n v="0"/>
    <n v="0"/>
    <n v="0"/>
    <n v="0"/>
    <n v="21"/>
    <n v="21"/>
    <n v="7"/>
    <n v="14"/>
    <n v="6"/>
    <m/>
    <x v="6"/>
    <x v="2"/>
    <x v="2"/>
    <x v="2"/>
    <x v="2"/>
  </r>
  <r>
    <x v="3"/>
    <s v="2014/5149"/>
    <s v="South Thames College / Welbeck House / 17-27 Garratt Lane"/>
    <s v="BLOCK B - PRIVATE"/>
    <s v="South Thames College &amp; Welbeck House"/>
    <s v="17-27"/>
    <s v="Garratt Lane"/>
    <s v="SW18"/>
    <s v=""/>
    <n v="525735"/>
    <n v="174565"/>
    <x v="5"/>
    <s v=""/>
    <s v=""/>
    <n v="0"/>
    <n v="106"/>
    <n v="106"/>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x v="0"/>
    <s v="Nil"/>
    <s v=""/>
    <s v="BF"/>
    <x v="0"/>
    <s v="NB"/>
    <x v="0"/>
    <s v=""/>
    <m/>
    <x v="0"/>
    <m/>
    <x v="1"/>
    <s v="P"/>
    <m/>
    <n v="12"/>
    <n v="106"/>
    <n v="0"/>
    <n v="15"/>
    <n v="84"/>
    <n v="7"/>
    <n v="0"/>
    <n v="0"/>
    <n v="0"/>
    <n v="0"/>
    <n v="15"/>
    <n v="84"/>
    <n v="7"/>
    <n v="0"/>
    <n v="0"/>
    <n v="0"/>
    <n v="0"/>
    <n v="0"/>
    <n v="0"/>
    <n v="0"/>
    <n v="0"/>
    <n v="0"/>
    <n v="0"/>
    <n v="0"/>
    <n v="0"/>
    <n v="0"/>
    <n v="0"/>
    <n v="0"/>
    <n v="0"/>
    <n v="0"/>
    <m/>
    <n v="0"/>
    <n v="0"/>
    <n v="0"/>
    <n v="0"/>
    <n v="0"/>
    <n v="0"/>
    <n v="35.333333333333336"/>
    <n v="35.333333333333336"/>
    <n v="35.333333333333336"/>
    <n v="0"/>
    <n v="0"/>
    <n v="0"/>
    <n v="0"/>
    <n v="0"/>
    <n v="0"/>
    <n v="0"/>
    <n v="0"/>
    <n v="0"/>
    <n v="0"/>
    <n v="0"/>
    <n v="0"/>
    <n v="0"/>
    <n v="106"/>
    <n v="106"/>
    <n v="35.333333333333336"/>
    <n v="70.666666666666671"/>
    <n v="6"/>
    <m/>
    <x v="6"/>
    <x v="2"/>
    <x v="2"/>
    <x v="2"/>
    <x v="2"/>
  </r>
  <r>
    <x v="3"/>
    <s v="2014/5149"/>
    <s v="South Thames College / Welbeck House / 17-27 Garratt Lane"/>
    <s v="BLOCK C - PRIVATE"/>
    <s v="South Thames College &amp; Welbeck House"/>
    <s v="17-27"/>
    <s v="Garratt Lane"/>
    <s v="SW18"/>
    <s v=""/>
    <n v="525735"/>
    <n v="174565"/>
    <x v="5"/>
    <s v=""/>
    <s v=""/>
    <n v="0"/>
    <n v="45"/>
    <n v="45"/>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x v="0"/>
    <s v="Nil"/>
    <s v=""/>
    <s v="BF"/>
    <x v="0"/>
    <s v="NB"/>
    <x v="0"/>
    <s v=""/>
    <m/>
    <x v="0"/>
    <m/>
    <x v="1"/>
    <s v="P"/>
    <m/>
    <n v="6"/>
    <n v="45"/>
    <n v="0"/>
    <n v="0"/>
    <n v="45"/>
    <n v="0"/>
    <n v="0"/>
    <n v="0"/>
    <n v="0"/>
    <n v="0"/>
    <n v="0"/>
    <n v="45"/>
    <n v="0"/>
    <n v="0"/>
    <n v="0"/>
    <n v="0"/>
    <n v="0"/>
    <n v="0"/>
    <n v="0"/>
    <n v="0"/>
    <n v="0"/>
    <n v="0"/>
    <n v="0"/>
    <n v="0"/>
    <n v="0"/>
    <n v="0"/>
    <n v="0"/>
    <n v="0"/>
    <n v="0"/>
    <n v="0"/>
    <m/>
    <n v="0"/>
    <n v="0"/>
    <n v="0"/>
    <n v="0"/>
    <n v="0"/>
    <n v="0"/>
    <n v="15"/>
    <n v="15"/>
    <n v="15"/>
    <n v="0"/>
    <n v="0"/>
    <n v="0"/>
    <n v="0"/>
    <n v="0"/>
    <n v="0"/>
    <n v="0"/>
    <n v="0"/>
    <n v="0"/>
    <n v="0"/>
    <n v="0"/>
    <n v="0"/>
    <n v="0"/>
    <n v="45"/>
    <n v="45"/>
    <n v="15"/>
    <n v="30"/>
    <n v="6"/>
    <m/>
    <x v="6"/>
    <x v="2"/>
    <x v="2"/>
    <x v="2"/>
    <x v="2"/>
  </r>
  <r>
    <x v="3"/>
    <s v="2014/5149"/>
    <s v="South Thames College / Welbeck House / 17-27 Garratt Lane"/>
    <s v="BLOCK D - - AFFORDABLE RENTED"/>
    <s v="South Thames College &amp; Welbeck House"/>
    <s v="17-27"/>
    <s v="Garratt Lane"/>
    <s v="SW18"/>
    <s v=""/>
    <n v="525735"/>
    <n v="174565"/>
    <x v="5"/>
    <s v=""/>
    <s v=""/>
    <n v="0"/>
    <n v="29"/>
    <n v="29"/>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x v="0"/>
    <s v="Nil"/>
    <s v=""/>
    <s v="BF"/>
    <x v="0"/>
    <s v="NB"/>
    <x v="0"/>
    <s v=""/>
    <m/>
    <x v="0"/>
    <m/>
    <x v="0"/>
    <s v="HAAR"/>
    <m/>
    <n v="4"/>
    <n v="29"/>
    <n v="0"/>
    <n v="8"/>
    <n v="13"/>
    <n v="8"/>
    <n v="0"/>
    <n v="0"/>
    <n v="0"/>
    <n v="0"/>
    <n v="8"/>
    <n v="13"/>
    <n v="8"/>
    <n v="0"/>
    <n v="0"/>
    <n v="0"/>
    <n v="0"/>
    <n v="0"/>
    <n v="0"/>
    <n v="0"/>
    <n v="0"/>
    <n v="0"/>
    <n v="0"/>
    <n v="0"/>
    <n v="0"/>
    <n v="0"/>
    <n v="0"/>
    <n v="0"/>
    <n v="0"/>
    <n v="0"/>
    <m/>
    <n v="0"/>
    <n v="0"/>
    <n v="0"/>
    <n v="0"/>
    <n v="0"/>
    <n v="0"/>
    <n v="9.6666666666666661"/>
    <n v="9.6666666666666661"/>
    <n v="9.6666666666666661"/>
    <n v="0"/>
    <n v="0"/>
    <n v="0"/>
    <n v="0"/>
    <n v="0"/>
    <n v="0"/>
    <n v="0"/>
    <n v="0"/>
    <n v="0"/>
    <n v="0"/>
    <n v="0"/>
    <n v="0"/>
    <n v="0"/>
    <n v="29"/>
    <n v="29"/>
    <n v="9.6666666666666661"/>
    <n v="19.333333333333332"/>
    <n v="6"/>
    <m/>
    <x v="6"/>
    <x v="2"/>
    <x v="2"/>
    <x v="2"/>
    <x v="2"/>
  </r>
  <r>
    <x v="3"/>
    <s v="2014/5257"/>
    <s v=""/>
    <s v=""/>
    <s v=""/>
    <s v="116"/>
    <s v="Upper Richmond Road"/>
    <s v="SW15"/>
    <s v="2SP"/>
    <n v="524319"/>
    <n v="174957"/>
    <x v="13"/>
    <s v=""/>
    <s v=""/>
    <n v="0"/>
    <n v="2"/>
    <n v="2"/>
    <s v="Alteration including erection of part single, part two-storey rear extension in connection with use of rear of basement and ground floors together with upper floors as three flats with terrace at thirdfloor level."/>
    <s v="WD"/>
    <d v="2014-10-09T00:00:00"/>
    <d v="2015-04-16T00:00:00"/>
    <x v="0"/>
    <s v="Nil"/>
    <s v=""/>
    <s v="BF"/>
    <x v="3"/>
    <s v="n/a"/>
    <x v="1"/>
    <s v=""/>
    <m/>
    <x v="0"/>
    <m/>
    <x v="1"/>
    <s v="P"/>
    <n v="0"/>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5312"/>
    <s v=""/>
    <s v=""/>
    <s v=""/>
    <s v="6-10"/>
    <s v="Mitcham Road"/>
    <s v="SW17"/>
    <s v="6NA"/>
    <n v="527485"/>
    <n v="171424"/>
    <x v="1"/>
    <s v=""/>
    <s v=""/>
    <n v="0"/>
    <n v="6"/>
    <n v="6"/>
    <s v="Extension of the ground floor area for retail use. Refurbishment of existing residential block of 4 dwelling units at the front of the site above the existing ground floor with replacement windows and shop front, and ground floor entrance door. Constructi"/>
    <s v="WD"/>
    <d v="2014-09-23T00:00:00"/>
    <d v="2015-04-08T00:00:00"/>
    <x v="0"/>
    <s v="Nil"/>
    <s v=""/>
    <s v="BF"/>
    <x v="3"/>
    <s v="n/a"/>
    <x v="1"/>
    <s v=""/>
    <m/>
    <x v="0"/>
    <m/>
    <x v="1"/>
    <s v="P"/>
    <m/>
    <n v="0"/>
    <n v="0"/>
    <n v="1"/>
    <n v="2"/>
    <n v="3"/>
    <n v="0"/>
    <n v="0"/>
    <n v="0"/>
    <n v="0"/>
    <n v="1"/>
    <n v="2"/>
    <n v="3"/>
    <n v="0"/>
    <n v="0"/>
    <n v="0"/>
    <n v="0"/>
    <n v="0"/>
    <n v="0"/>
    <n v="0"/>
    <n v="0"/>
    <n v="0"/>
    <n v="0"/>
    <n v="0"/>
    <n v="0"/>
    <n v="0"/>
    <n v="0"/>
    <n v="0"/>
    <n v="0"/>
    <n v="0"/>
    <n v="0"/>
    <m/>
    <n v="0"/>
    <n v="0"/>
    <n v="0"/>
    <n v="0"/>
    <n v="0"/>
    <n v="0"/>
    <n v="2"/>
    <n v="2"/>
    <n v="2"/>
    <n v="0"/>
    <n v="0"/>
    <n v="0"/>
    <n v="0"/>
    <n v="0"/>
    <n v="0"/>
    <n v="0"/>
    <n v="0"/>
    <n v="0"/>
    <n v="0"/>
    <n v="0"/>
    <n v="0"/>
    <n v="0"/>
    <n v="6"/>
    <n v="6"/>
    <n v="2"/>
    <n v="4"/>
    <n v="6"/>
    <m/>
    <x v="6"/>
    <x v="2"/>
    <x v="2"/>
    <x v="2"/>
    <x v="2"/>
  </r>
  <r>
    <x v="3"/>
    <s v="2014/5318"/>
    <s v=""/>
    <s v=""/>
    <s v=""/>
    <s v="49A"/>
    <s v="Thrale Road"/>
    <s v="SW16"/>
    <s v="1NT"/>
    <n v="529157"/>
    <n v="171291"/>
    <x v="20"/>
    <s v=""/>
    <s v=""/>
    <n v="1"/>
    <n v="2"/>
    <n v="1"/>
    <s v="Conversion of first and second floor flat into 2 x two-bedroom self contained flats.  Alterations including erection of rear roof extension to main roof (with French doors and safety railings) and extension to first floor rear back addition."/>
    <s v="RP"/>
    <d v="2014-09-15T00:00:00"/>
    <d v="2015-05-08T00:00:00"/>
    <x v="0"/>
    <s v="APD"/>
    <s v="11/01/2016"/>
    <s v="BF"/>
    <x v="3"/>
    <s v="n/a"/>
    <x v="3"/>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5357"/>
    <s v=""/>
    <s v=""/>
    <s v=""/>
    <s v="56-66"/>
    <s v="Gwynne Road"/>
    <s v="SW11"/>
    <s v="3UW"/>
    <n v="526797"/>
    <n v="176325"/>
    <x v="0"/>
    <s v=""/>
    <s v=""/>
    <n v="0"/>
    <n v="11"/>
    <n v="11"/>
    <s v="Redevelopment of the site comprising of the demolition of the existing two-storey commercial building, excavation to form new basement and replacement with a new 14 storey building to provide mixed use comprising of commercial/retail at ground &amp; mezzanine"/>
    <s v="PFLA"/>
    <d v="2014-09-16T00:00:00"/>
    <d v="2016-01-07T00:00:00"/>
    <x v="0"/>
    <s v="Nil"/>
    <s v=""/>
    <s v="BF"/>
    <x v="3"/>
    <s v="n/a"/>
    <x v="1"/>
    <s v=""/>
    <m/>
    <x v="0"/>
    <m/>
    <x v="0"/>
    <s v="HASO"/>
    <n v="0"/>
    <n v="1"/>
    <n v="11"/>
    <n v="0"/>
    <n v="4"/>
    <n v="6"/>
    <n v="1"/>
    <n v="0"/>
    <n v="0"/>
    <n v="0"/>
    <n v="0"/>
    <n v="4"/>
    <n v="6"/>
    <n v="1"/>
    <n v="0"/>
    <n v="0"/>
    <n v="0"/>
    <n v="0"/>
    <n v="0"/>
    <n v="0"/>
    <n v="0"/>
    <n v="0"/>
    <n v="0"/>
    <n v="0"/>
    <n v="0"/>
    <n v="0"/>
    <n v="0"/>
    <n v="0"/>
    <n v="0"/>
    <n v="0"/>
    <n v="0"/>
    <m/>
    <n v="0"/>
    <n v="0"/>
    <n v="0"/>
    <n v="0"/>
    <n v="0"/>
    <n v="0"/>
    <n v="3.6666666666666665"/>
    <n v="3.6666666666666665"/>
    <n v="3.6666666666666665"/>
    <n v="0"/>
    <n v="0"/>
    <n v="0"/>
    <n v="0"/>
    <n v="0"/>
    <n v="0"/>
    <n v="0"/>
    <n v="0"/>
    <n v="0"/>
    <n v="0"/>
    <n v="0"/>
    <n v="0"/>
    <n v="0"/>
    <n v="11"/>
    <n v="11"/>
    <n v="3.6666666666666665"/>
    <n v="7.333333333333333"/>
    <n v="6"/>
    <m/>
    <x v="6"/>
    <x v="2"/>
    <x v="2"/>
    <x v="2"/>
    <x v="2"/>
  </r>
  <r>
    <x v="3"/>
    <s v="2014/5357"/>
    <s v=""/>
    <s v=""/>
    <s v=""/>
    <s v="56-66"/>
    <s v="Gwynne Road"/>
    <s v="SW11"/>
    <s v="3UW"/>
    <n v="526797"/>
    <n v="176325"/>
    <x v="0"/>
    <s v=""/>
    <s v=""/>
    <n v="0"/>
    <n v="22"/>
    <n v="22"/>
    <s v="Redevelopment of the site comprising of the demolition of the existing two-storey commercial building, excavation to form new basement and replacement with a new 14 storey building to provide mixed use comprising of commercial/retail at ground &amp; mezzanine"/>
    <s v="PFLA"/>
    <d v="2014-09-16T00:00:00"/>
    <d v="2016-01-07T00:00:00"/>
    <x v="0"/>
    <s v="Nil"/>
    <s v=""/>
    <s v="BF"/>
    <x v="3"/>
    <s v="NB"/>
    <x v="0"/>
    <s v=""/>
    <m/>
    <x v="0"/>
    <m/>
    <x v="1"/>
    <s v="P"/>
    <n v="0"/>
    <n v="2"/>
    <n v="25"/>
    <n v="0"/>
    <n v="5"/>
    <n v="15"/>
    <n v="2"/>
    <n v="0"/>
    <n v="0"/>
    <n v="0"/>
    <n v="0"/>
    <n v="5"/>
    <n v="15"/>
    <n v="2"/>
    <n v="0"/>
    <n v="0"/>
    <n v="0"/>
    <n v="0"/>
    <n v="0"/>
    <n v="0"/>
    <n v="0"/>
    <n v="0"/>
    <n v="0"/>
    <n v="0"/>
    <n v="0"/>
    <n v="0"/>
    <n v="0"/>
    <n v="0"/>
    <n v="0"/>
    <n v="0"/>
    <n v="0"/>
    <m/>
    <n v="0"/>
    <n v="0"/>
    <n v="0"/>
    <n v="0"/>
    <n v="0"/>
    <n v="0"/>
    <n v="7.333333333333333"/>
    <n v="7.333333333333333"/>
    <n v="7.333333333333333"/>
    <n v="0"/>
    <n v="0"/>
    <n v="0"/>
    <n v="0"/>
    <n v="0"/>
    <n v="0"/>
    <n v="0"/>
    <n v="0"/>
    <n v="0"/>
    <n v="0"/>
    <n v="0"/>
    <n v="0"/>
    <n v="0"/>
    <n v="22"/>
    <n v="22"/>
    <n v="7.333333333333333"/>
    <n v="14.666666666666666"/>
    <n v="6"/>
    <m/>
    <x v="6"/>
    <x v="2"/>
    <x v="2"/>
    <x v="2"/>
    <x v="2"/>
  </r>
  <r>
    <x v="3"/>
    <s v="2014/5482"/>
    <s v=""/>
    <s v=""/>
    <s v=""/>
    <s v="44"/>
    <s v="Merton Road"/>
    <s v="SW18"/>
    <s v="5SS"/>
    <n v="525208"/>
    <n v="174436"/>
    <x v="8"/>
    <s v=""/>
    <s v=""/>
    <n v="0"/>
    <n v="1"/>
    <n v="1"/>
    <s v="Alterations including erection of hip to gable and rear roof extension to main roof and above two storey back addition; excavation to enlarge basement and formation of front lightwell, change of use from  A1 (retail) to C3 (dwelling) in connection with th"/>
    <s v="RP"/>
    <d v="2015-03-05T00:00:00"/>
    <d v="2015-04-30T00:00:00"/>
    <x v="0"/>
    <s v="Nil"/>
    <s v=""/>
    <s v="BF"/>
    <x v="3"/>
    <s v="n/a"/>
    <x v="1"/>
    <s v=""/>
    <m/>
    <x v="0"/>
    <m/>
    <x v="1"/>
    <s v="P"/>
    <n v="0"/>
    <n v="0"/>
    <n v="0"/>
    <n v="0"/>
    <n v="1"/>
    <n v="0"/>
    <n v="0"/>
    <n v="0"/>
    <n v="0"/>
    <n v="0"/>
    <n v="0"/>
    <n v="0"/>
    <n v="0"/>
    <n v="0"/>
    <n v="0"/>
    <n v="0"/>
    <n v="0"/>
    <n v="0"/>
    <n v="1"/>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5494"/>
    <s v=""/>
    <s v=""/>
    <s v="Unit A"/>
    <s v="46"/>
    <s v="Oakmead Road"/>
    <s v="SW12"/>
    <s v="9SJ"/>
    <n v="528552"/>
    <n v="173138"/>
    <x v="7"/>
    <s v=""/>
    <s v=""/>
    <n v="0"/>
    <n v="4"/>
    <n v="4"/>
    <s v="Demolish existing unit (Use Class B1) and construction of 2 storey building to provide 4 self contained apartments (2 x one bedroom and 2 x two bedroom) with refuse and store and cycle parking."/>
    <s v="PF"/>
    <d v="2014-10-10T00:00:00"/>
    <d v="2015-04-20T00:00:00"/>
    <x v="0"/>
    <s v="Nil"/>
    <s v=""/>
    <s v="BF"/>
    <x v="0"/>
    <s v="n/a"/>
    <x v="1"/>
    <s v=""/>
    <m/>
    <x v="0"/>
    <m/>
    <x v="1"/>
    <s v="P"/>
    <n v="0"/>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4/5994"/>
    <s v=""/>
    <s v=""/>
    <s v="Nightingale House"/>
    <s v="46-48"/>
    <s v="Nightingale Lane"/>
    <s v="SW12"/>
    <s v="8TU"/>
    <n v="528247"/>
    <n v="174115"/>
    <x v="9"/>
    <s v=""/>
    <s v=""/>
    <n v="0"/>
    <n v="2"/>
    <n v="2"/>
    <s v="Erection of dormer windows in the front and rear roof slopes and the formation of two self-contained one-bedroom flats."/>
    <s v="RP"/>
    <d v="2014-11-14T00:00:00"/>
    <d v="2015-06-10T00:00:00"/>
    <x v="0"/>
    <s v="Nil"/>
    <s v=""/>
    <s v="BF"/>
    <x v="0"/>
    <s v="n/a"/>
    <x v="1"/>
    <s v=""/>
    <m/>
    <x v="0"/>
    <m/>
    <x v="1"/>
    <s v="P"/>
    <n v="0"/>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020"/>
    <s v=""/>
    <s v=""/>
    <s v=""/>
    <s v="493"/>
    <s v="Garratt Lane"/>
    <s v="SW18"/>
    <s v="4SW"/>
    <n v="525997"/>
    <n v="173088"/>
    <x v="12"/>
    <s v=""/>
    <s v=""/>
    <n v="1"/>
    <n v="2"/>
    <n v="1"/>
    <s v="Conversion of upper floors into 1 x studio flat and 1 x 2-bedroom flat; including extension to rear roof."/>
    <s v="PF"/>
    <d v="2015-01-30T00:00:00"/>
    <d v="2015-04-08T00:00:00"/>
    <x v="0"/>
    <s v="Nil"/>
    <s v=""/>
    <s v="BF"/>
    <x v="3"/>
    <s v="n/a"/>
    <x v="3"/>
    <s v=""/>
    <m/>
    <x v="0"/>
    <m/>
    <x v="1"/>
    <s v="P"/>
    <n v="0"/>
    <n v="0"/>
    <n v="0"/>
    <n v="1"/>
    <n v="0"/>
    <n v="1"/>
    <n v="-1"/>
    <n v="0"/>
    <n v="0"/>
    <n v="0"/>
    <n v="1"/>
    <n v="0"/>
    <n v="1"/>
    <n v="-1"/>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343"/>
    <s v=""/>
    <s v=""/>
    <s v="1 William Blake House"/>
    <s v=""/>
    <s v="Bridge Lane"/>
    <s v="SW11"/>
    <s v=""/>
    <n v="527371"/>
    <n v="176613"/>
    <x v="0"/>
    <s v=""/>
    <s v=""/>
    <n v="0"/>
    <n v="3"/>
    <n v="3"/>
    <s v="Change of use from mixed use (photographic studio and residential use) to use as four residential units (1 x 4 bedroom and 3 x 2 bedroom units, three additional units). Associated alterations including excavation of additional basement floorspace with ins"/>
    <s v="PF"/>
    <d v="2014-11-27T00:00:00"/>
    <d v="2015-04-20T00:00:00"/>
    <x v="0"/>
    <s v="Nil"/>
    <s v=""/>
    <s v="BF"/>
    <x v="3"/>
    <s v="n/a"/>
    <x v="6"/>
    <s v=""/>
    <m/>
    <x v="0"/>
    <m/>
    <x v="1"/>
    <s v="P"/>
    <m/>
    <n v="0"/>
    <n v="0"/>
    <n v="0"/>
    <n v="0"/>
    <n v="2"/>
    <n v="0"/>
    <n v="1"/>
    <n v="0"/>
    <n v="0"/>
    <n v="0"/>
    <n v="0"/>
    <n v="2"/>
    <n v="0"/>
    <n v="1"/>
    <n v="0"/>
    <n v="0"/>
    <n v="0"/>
    <n v="0"/>
    <n v="0"/>
    <n v="0"/>
    <n v="0"/>
    <n v="0"/>
    <n v="0"/>
    <n v="0"/>
    <n v="0"/>
    <n v="0"/>
    <n v="0"/>
    <n v="0"/>
    <n v="0"/>
    <n v="0"/>
    <m/>
    <n v="0"/>
    <n v="0"/>
    <n v="0"/>
    <n v="0"/>
    <n v="0"/>
    <n v="0"/>
    <n v="1"/>
    <n v="1"/>
    <n v="1"/>
    <n v="0"/>
    <n v="0"/>
    <n v="0"/>
    <n v="0"/>
    <n v="0"/>
    <n v="0"/>
    <n v="0"/>
    <n v="0"/>
    <n v="0"/>
    <n v="0"/>
    <n v="0"/>
    <n v="0"/>
    <n v="0"/>
    <n v="3"/>
    <n v="3"/>
    <n v="1"/>
    <n v="2"/>
    <n v="6"/>
    <m/>
    <x v="6"/>
    <x v="2"/>
    <x v="2"/>
    <x v="2"/>
    <x v="2"/>
  </r>
  <r>
    <x v="3"/>
    <s v="2014/6507"/>
    <s v=""/>
    <s v=""/>
    <s v=""/>
    <s v="3"/>
    <s v="Garfield Mews"/>
    <s v="SW11"/>
    <s v="5GZ"/>
    <n v="528510"/>
    <n v="175727"/>
    <x v="6"/>
    <s v=""/>
    <s v=""/>
    <n v="1"/>
    <n v="2"/>
    <n v="1"/>
    <s v="Two storey extension in association with the conversion of the existing house into two self-contained residential units."/>
    <s v="RP"/>
    <d v="2014-11-14T00:00:00"/>
    <d v="2015-06-15T00:00:00"/>
    <x v="0"/>
    <s v="Nil"/>
    <s v=""/>
    <s v="BF"/>
    <x v="3"/>
    <s v="n/a"/>
    <x v="2"/>
    <s v=""/>
    <m/>
    <x v="0"/>
    <m/>
    <x v="1"/>
    <s v="P"/>
    <n v="0"/>
    <n v="0"/>
    <n v="0"/>
    <n v="0"/>
    <n v="1"/>
    <n v="0"/>
    <n v="0"/>
    <n v="0"/>
    <n v="0"/>
    <n v="0"/>
    <n v="0"/>
    <n v="2"/>
    <n v="0"/>
    <n v="0"/>
    <n v="0"/>
    <n v="0"/>
    <n v="0"/>
    <n v="0"/>
    <n v="-1"/>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534"/>
    <s v=""/>
    <s v=""/>
    <s v="181-183"/>
    <s v="181-183"/>
    <s v="Battersea High Street"/>
    <s v="SW11"/>
    <s v="3JS"/>
    <n v="527090"/>
    <n v="176180"/>
    <x v="0"/>
    <s v=""/>
    <s v=""/>
    <n v="2"/>
    <n v="6"/>
    <n v="4"/>
    <s v="Erection of front/rear roof extension to create additional storey, and three-storey rear extension in connection with the conversion of first and second floor flats into 4 x 1-bedroom flats and 2 x 2-bedroom flats."/>
    <s v="RP"/>
    <d v="2015-01-15T00:00:00"/>
    <d v="2015-09-14T00:00:00"/>
    <x v="0"/>
    <s v="Nil"/>
    <s v=""/>
    <s v="BF"/>
    <x v="3"/>
    <s v="n/a"/>
    <x v="3"/>
    <s v=""/>
    <m/>
    <x v="0"/>
    <m/>
    <x v="1"/>
    <s v="P"/>
    <n v="0"/>
    <n v="0"/>
    <n v="0"/>
    <n v="0"/>
    <n v="4"/>
    <n v="2"/>
    <n v="-2"/>
    <n v="0"/>
    <n v="0"/>
    <n v="0"/>
    <n v="0"/>
    <n v="4"/>
    <n v="2"/>
    <n v="-2"/>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4/6715"/>
    <s v=""/>
    <s v=""/>
    <s v=""/>
    <s v="575c"/>
    <s v="Battersea Park Road"/>
    <s v="SW11"/>
    <s v="3BH"/>
    <n v="527155"/>
    <n v="176175"/>
    <x v="18"/>
    <s v=""/>
    <s v=""/>
    <n v="0"/>
    <n v="3"/>
    <n v="3"/>
    <s v="Erection of four storey building incorporating Class A3 at ground floor and 3 studio flats above (use Class C3); creation of public square with cycle parking and entrance to Christchurch Gardens."/>
    <s v="RP"/>
    <d v="2014-11-26T00:00:00"/>
    <d v="2015-04-01T00:00:00"/>
    <x v="0"/>
    <s v="APD"/>
    <s v="19/11/2015"/>
    <s v="BF"/>
    <x v="0"/>
    <s v="n/a"/>
    <x v="1"/>
    <s v=""/>
    <m/>
    <x v="0"/>
    <m/>
    <x v="1"/>
    <s v="P"/>
    <m/>
    <n v="0"/>
    <n v="0"/>
    <n v="3"/>
    <n v="0"/>
    <n v="0"/>
    <n v="0"/>
    <n v="0"/>
    <n v="0"/>
    <n v="0"/>
    <n v="3"/>
    <n v="0"/>
    <n v="0"/>
    <n v="0"/>
    <n v="0"/>
    <n v="0"/>
    <n v="0"/>
    <n v="0"/>
    <n v="0"/>
    <n v="0"/>
    <n v="0"/>
    <n v="0"/>
    <n v="0"/>
    <n v="0"/>
    <n v="0"/>
    <n v="0"/>
    <n v="0"/>
    <n v="0"/>
    <n v="0"/>
    <n v="0"/>
    <n v="0"/>
    <m/>
    <n v="0"/>
    <n v="0"/>
    <n v="0"/>
    <n v="0"/>
    <n v="0"/>
    <n v="0"/>
    <n v="1"/>
    <n v="1"/>
    <n v="1"/>
    <n v="0"/>
    <n v="0"/>
    <n v="0"/>
    <n v="0"/>
    <n v="0"/>
    <n v="0"/>
    <n v="0"/>
    <n v="0"/>
    <n v="0"/>
    <n v="0"/>
    <n v="0"/>
    <n v="0"/>
    <n v="0"/>
    <n v="3"/>
    <n v="3"/>
    <n v="1"/>
    <n v="2"/>
    <n v="6"/>
    <m/>
    <x v="6"/>
    <x v="2"/>
    <x v="2"/>
    <x v="2"/>
    <x v="2"/>
  </r>
  <r>
    <x v="3"/>
    <s v="2014/6722"/>
    <s v=""/>
    <s v=""/>
    <s v=""/>
    <s v="26"/>
    <s v="Reodean Crescent"/>
    <s v="SW15"/>
    <s v="5JU"/>
    <n v="521107"/>
    <n v="174480"/>
    <x v="19"/>
    <s v=""/>
    <s v=""/>
    <n v="1"/>
    <n v="1"/>
    <n v="0"/>
    <s v="Demolition of existing building and erection of a three-storey (including accommodation within the roofspace) 8-bedroom detached house."/>
    <s v="PF"/>
    <d v="2015-01-27T00:00:00"/>
    <d v="2015-08-17T00:00:00"/>
    <x v="0"/>
    <s v="Nil"/>
    <s v=""/>
    <s v="BF"/>
    <x v="0"/>
    <s v="n/a"/>
    <x v="1"/>
    <s v=""/>
    <m/>
    <x v="0"/>
    <m/>
    <x v="1"/>
    <s v="P"/>
    <n v="0"/>
    <n v="0"/>
    <n v="0"/>
    <n v="0"/>
    <n v="0"/>
    <n v="0"/>
    <n v="0"/>
    <n v="-1"/>
    <n v="1"/>
    <n v="0"/>
    <n v="0"/>
    <n v="0"/>
    <n v="0"/>
    <n v="0"/>
    <n v="0"/>
    <n v="0"/>
    <n v="0"/>
    <n v="0"/>
    <n v="0"/>
    <n v="0"/>
    <n v="0"/>
    <n v="-1"/>
    <n v="1"/>
    <n v="0"/>
    <n v="0"/>
    <n v="0"/>
    <n v="0"/>
    <n v="0"/>
    <n v="0"/>
    <n v="0"/>
    <n v="0"/>
    <m/>
    <n v="0"/>
    <n v="0"/>
    <n v="0"/>
    <n v="0"/>
    <n v="0"/>
    <n v="0"/>
    <n v="0"/>
    <n v="0"/>
    <n v="0"/>
    <n v="0"/>
    <n v="0"/>
    <n v="0"/>
    <n v="0"/>
    <n v="0"/>
    <n v="0"/>
    <n v="0"/>
    <n v="0"/>
    <n v="0"/>
    <n v="0"/>
    <n v="0"/>
    <n v="0"/>
    <n v="0"/>
    <n v="0"/>
    <n v="0"/>
    <n v="0"/>
    <n v="0"/>
    <n v="6"/>
    <m/>
    <x v="6"/>
    <x v="2"/>
    <x v="2"/>
    <x v="2"/>
    <x v="2"/>
  </r>
  <r>
    <x v="3"/>
    <s v="2014/6739"/>
    <s v=""/>
    <s v=""/>
    <s v="Book House"/>
    <s v="45"/>
    <s v="East Hill"/>
    <s v="SW18"/>
    <s v="2QZ"/>
    <n v="526259"/>
    <n v="174786"/>
    <x v="5"/>
    <s v=""/>
    <s v=""/>
    <n v="0"/>
    <n v="1"/>
    <n v="1"/>
    <s v="Erection of roof extension in connection with use as a one-bedroom flat."/>
    <s v="PF"/>
    <d v="2014-11-25T00:00:00"/>
    <d v="2015-04-24T00:00:00"/>
    <x v="0"/>
    <s v="Nil"/>
    <s v=""/>
    <s v="BF"/>
    <x v="0"/>
    <s v="n/a"/>
    <x v="1"/>
    <s v=""/>
    <m/>
    <x v="0"/>
    <m/>
    <x v="1"/>
    <s v="P"/>
    <n v="0"/>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2ND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2ND FLOOR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1"/>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3RD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3RD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4TH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4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4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5TH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6TH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6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7TH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7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8TH FLOOR - PRIVATE"/>
    <s v="Car Park and Land South of"/>
    <s v=""/>
    <s v="Osiers Road"/>
    <s v="SW18"/>
    <s v=""/>
    <n v="525347"/>
    <n v="175071"/>
    <x v="13"/>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5"/>
    <n v="0"/>
    <n v="0"/>
    <n v="5"/>
    <n v="0"/>
    <n v="0"/>
    <n v="0"/>
    <n v="0"/>
    <n v="0"/>
    <n v="0"/>
    <n v="5"/>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6746"/>
    <s v=""/>
    <s v="BLOCK A - 8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A - 9TH FLOOR - PRIVATE"/>
    <s v="Car Park and Land South of"/>
    <s v=""/>
    <s v="Osiers Road"/>
    <s v="SW18"/>
    <s v=""/>
    <n v="525347"/>
    <n v="175071"/>
    <x v="13"/>
    <s v=""/>
    <s v=""/>
    <n v="0"/>
    <n v="4"/>
    <n v="4"/>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4"/>
    <n v="0"/>
    <n v="0"/>
    <n v="3"/>
    <n v="1"/>
    <n v="0"/>
    <n v="0"/>
    <n v="0"/>
    <n v="0"/>
    <n v="0"/>
    <n v="3"/>
    <n v="1"/>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4/6746"/>
    <s v=""/>
    <s v="BLOCK B - 2ND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3RD FLOOR - PRIVATE"/>
    <s v="Car Park and Land South of"/>
    <s v=""/>
    <s v="Osiers Road"/>
    <s v="SW18"/>
    <s v=""/>
    <n v="525347"/>
    <n v="175071"/>
    <x v="13"/>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1"/>
    <s v=""/>
    <m/>
    <x v="0"/>
    <m/>
    <x v="1"/>
    <s v="P"/>
    <n v="0"/>
    <n v="0"/>
    <n v="2"/>
    <n v="0"/>
    <n v="0"/>
    <n v="1"/>
    <n v="1"/>
    <n v="0"/>
    <n v="0"/>
    <n v="0"/>
    <n v="0"/>
    <n v="0"/>
    <n v="1"/>
    <n v="1"/>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746"/>
    <s v=""/>
    <s v="BLOCK B - 3RD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1"/>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B - 4TH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5TH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6TH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7TH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8TH FLOOR - PRIVATE"/>
    <s v="Car Park and Land South of"/>
    <s v=""/>
    <s v="Osiers Road"/>
    <s v="SW18"/>
    <s v=""/>
    <n v="525347"/>
    <n v="175071"/>
    <x v="13"/>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3"/>
    <n v="0"/>
    <n v="1"/>
    <n v="1"/>
    <n v="1"/>
    <n v="0"/>
    <n v="0"/>
    <n v="0"/>
    <n v="0"/>
    <n v="1"/>
    <n v="1"/>
    <n v="1"/>
    <n v="0"/>
    <n v="0"/>
    <n v="0"/>
    <n v="0"/>
    <n v="0"/>
    <n v="0"/>
    <n v="0"/>
    <n v="0"/>
    <n v="0"/>
    <n v="0"/>
    <n v="0"/>
    <n v="0"/>
    <n v="0"/>
    <n v="0"/>
    <n v="0"/>
    <n v="0"/>
    <n v="0"/>
    <m/>
    <n v="0"/>
    <n v="0"/>
    <n v="0"/>
    <n v="0"/>
    <n v="0"/>
    <n v="0"/>
    <n v="1"/>
    <n v="1"/>
    <n v="1"/>
    <n v="0"/>
    <n v="0"/>
    <n v="0"/>
    <n v="0"/>
    <n v="0"/>
    <n v="0"/>
    <n v="0"/>
    <n v="0"/>
    <n v="0"/>
    <n v="0"/>
    <n v="0"/>
    <n v="0"/>
    <n v="0"/>
    <n v="3"/>
    <n v="3"/>
    <n v="1"/>
    <n v="2"/>
    <n v="6"/>
    <m/>
    <x v="6"/>
    <x v="2"/>
    <x v="2"/>
    <x v="2"/>
    <x v="2"/>
  </r>
  <r>
    <x v="3"/>
    <s v="2014/6746"/>
    <s v=""/>
    <s v="BLOCK B - 9TH FLOOR - PRIVATE"/>
    <s v="Car Park and Land South of"/>
    <s v=""/>
    <s v="Osiers Road"/>
    <s v="SW18"/>
    <s v=""/>
    <n v="525347"/>
    <n v="175071"/>
    <x v="13"/>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2"/>
    <n v="0"/>
    <n v="0"/>
    <n v="1"/>
    <n v="1"/>
    <n v="0"/>
    <n v="0"/>
    <n v="0"/>
    <n v="0"/>
    <n v="0"/>
    <n v="1"/>
    <n v="1"/>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746"/>
    <s v=""/>
    <s v="BLOCK C - 2ND FLOOR - PRIVATE"/>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2"/>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2ND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3RD FLOOR - SHARED OWNERSHIP"/>
    <s v="Car Park and Land South of"/>
    <s v=""/>
    <s v="Osiers Road"/>
    <s v="SW18"/>
    <s v=""/>
    <n v="525347"/>
    <n v="175071"/>
    <x v="13"/>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2"/>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746"/>
    <s v=""/>
    <s v="BLOCK C - 4TH FLOOR - SHARED OWNERSHIP"/>
    <s v="Car Park and Land South of"/>
    <s v=""/>
    <s v="Osiers Road"/>
    <s v="SW18"/>
    <s v=""/>
    <n v="525347"/>
    <n v="175071"/>
    <x v="13"/>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1"/>
    <n v="2"/>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746"/>
    <s v=""/>
    <s v="BLOCK C - 5TH FLOOR - SHARED OWNERSHIP"/>
    <s v="Car Park and Land South of"/>
    <s v=""/>
    <s v="Osiers Road"/>
    <s v="SW18"/>
    <s v=""/>
    <n v="525347"/>
    <n v="175071"/>
    <x v="13"/>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1"/>
    <n v="2"/>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6746"/>
    <s v=""/>
    <s v="BLOCK C - 6TH FLOOR - PRIVATE"/>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6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1"/>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7TH FLOOR - PRIVATE"/>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7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8TH FLOOR - PRIVATE"/>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8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9TH FLOOR - PRIVARE"/>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1"/>
    <s v="P"/>
    <n v="0"/>
    <n v="1"/>
    <n v="1"/>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46"/>
    <s v=""/>
    <s v="BLOCK C - 9TH FLOOR - SHARED OWNERSHIP"/>
    <s v="Car Park and Land South of"/>
    <s v=""/>
    <s v="Osiers Road"/>
    <s v="SW18"/>
    <s v=""/>
    <n v="525347"/>
    <n v="175071"/>
    <x v="13"/>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x v="0"/>
    <s v="Nil"/>
    <s v=""/>
    <s v="BF"/>
    <x v="0"/>
    <s v="NB"/>
    <x v="0"/>
    <s v=""/>
    <m/>
    <x v="0"/>
    <m/>
    <x v="0"/>
    <s v="HASO"/>
    <n v="0"/>
    <n v="0"/>
    <n v="1"/>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760"/>
    <s v=""/>
    <s v=""/>
    <s v="Tooting Constitutional Club"/>
    <s v="111-113"/>
    <s v="Tooting High Street"/>
    <s v="SW17"/>
    <s v="0SU"/>
    <n v="527359"/>
    <n v="171269"/>
    <x v="1"/>
    <s v=""/>
    <s v=""/>
    <n v="0"/>
    <n v="17"/>
    <n v="17"/>
    <s v="Demolition of the existing buildings and redevelopment of the site for a part 3- /4-/7-storey scheme comprising 46 (Class C3) residential units, 499 sqm (GIA) (Use Class D1 / D2) community floorspace and associated landscaped outdoor space."/>
    <s v="RP"/>
    <d v="2014-11-14T00:00:00"/>
    <d v="2015-06-18T00:00:00"/>
    <x v="0"/>
    <s v="APD"/>
    <s v="04/08/2015"/>
    <s v="BF"/>
    <x v="0"/>
    <s v="NB"/>
    <x v="0"/>
    <s v=""/>
    <m/>
    <x v="0"/>
    <m/>
    <x v="0"/>
    <s v="HASO"/>
    <n v="0"/>
    <n v="0"/>
    <n v="17"/>
    <n v="0"/>
    <n v="3"/>
    <n v="10"/>
    <n v="4"/>
    <n v="0"/>
    <n v="0"/>
    <n v="0"/>
    <n v="0"/>
    <n v="3"/>
    <n v="10"/>
    <n v="4"/>
    <n v="0"/>
    <n v="0"/>
    <n v="0"/>
    <n v="0"/>
    <n v="0"/>
    <n v="0"/>
    <n v="0"/>
    <n v="0"/>
    <n v="0"/>
    <n v="0"/>
    <n v="0"/>
    <n v="0"/>
    <n v="0"/>
    <n v="0"/>
    <n v="0"/>
    <n v="0"/>
    <n v="0"/>
    <m/>
    <n v="0"/>
    <n v="0"/>
    <n v="0"/>
    <n v="0"/>
    <n v="0"/>
    <n v="0"/>
    <n v="5.666666666666667"/>
    <n v="5.666666666666667"/>
    <n v="5.666666666666667"/>
    <n v="0"/>
    <n v="0"/>
    <n v="0"/>
    <n v="0"/>
    <n v="0"/>
    <n v="0"/>
    <n v="0"/>
    <n v="0"/>
    <n v="0"/>
    <n v="0"/>
    <n v="0"/>
    <n v="0"/>
    <n v="0"/>
    <n v="17"/>
    <n v="17"/>
    <n v="5.666666666666667"/>
    <n v="11.333333333333334"/>
    <n v="6"/>
    <m/>
    <x v="6"/>
    <x v="2"/>
    <x v="2"/>
    <x v="2"/>
    <x v="2"/>
  </r>
  <r>
    <x v="3"/>
    <s v="2014/6760"/>
    <s v=""/>
    <s v=""/>
    <s v="Tooting Constitutional Club"/>
    <s v="111-113"/>
    <s v="Tooting High Street"/>
    <s v="SW17"/>
    <s v="0SU"/>
    <n v="527359"/>
    <n v="171269"/>
    <x v="1"/>
    <s v=""/>
    <s v=""/>
    <n v="0"/>
    <n v="29"/>
    <n v="29"/>
    <s v="Demolition of the existing buildings and redevelopment of the site for a part 3- /4-/7-storey scheme comprising 46 (Class C3) residential units, 499 sqm (GIA) (Use Class D1 / D2) community floorspace and associated landscaped outdoor space."/>
    <s v="RP"/>
    <d v="2014-11-14T00:00:00"/>
    <d v="2015-06-18T00:00:00"/>
    <x v="0"/>
    <s v="APD"/>
    <s v="04/08/2015"/>
    <s v="BF"/>
    <x v="0"/>
    <s v="NB"/>
    <x v="0"/>
    <s v=""/>
    <m/>
    <x v="0"/>
    <m/>
    <x v="1"/>
    <s v="P"/>
    <n v="0"/>
    <n v="0"/>
    <n v="29"/>
    <n v="0"/>
    <n v="3"/>
    <n v="24"/>
    <n v="2"/>
    <n v="0"/>
    <n v="0"/>
    <n v="0"/>
    <n v="0"/>
    <n v="3"/>
    <n v="24"/>
    <n v="2"/>
    <n v="0"/>
    <n v="0"/>
    <n v="0"/>
    <n v="0"/>
    <n v="0"/>
    <n v="0"/>
    <n v="0"/>
    <n v="0"/>
    <n v="0"/>
    <n v="0"/>
    <n v="0"/>
    <n v="0"/>
    <n v="0"/>
    <n v="0"/>
    <n v="0"/>
    <n v="0"/>
    <n v="0"/>
    <m/>
    <n v="0"/>
    <n v="0"/>
    <n v="0"/>
    <n v="0"/>
    <n v="0"/>
    <n v="0"/>
    <n v="9.6666666666666661"/>
    <n v="9.6666666666666661"/>
    <n v="9.6666666666666661"/>
    <n v="0"/>
    <n v="0"/>
    <n v="0"/>
    <n v="0"/>
    <n v="0"/>
    <n v="0"/>
    <n v="0"/>
    <n v="0"/>
    <n v="0"/>
    <n v="0"/>
    <n v="0"/>
    <n v="0"/>
    <n v="0"/>
    <n v="29"/>
    <n v="29"/>
    <n v="9.6666666666666661"/>
    <n v="19.333333333333332"/>
    <n v="6"/>
    <m/>
    <x v="6"/>
    <x v="2"/>
    <x v="2"/>
    <x v="2"/>
    <x v="2"/>
  </r>
  <r>
    <x v="3"/>
    <s v="2014/6863"/>
    <s v=""/>
    <s v=""/>
    <s v=""/>
    <s v="593"/>
    <s v="Garratt Lane"/>
    <s v="SW18"/>
    <s v="4ST"/>
    <n v="526141"/>
    <n v="172702"/>
    <x v="12"/>
    <s v=""/>
    <s v=""/>
    <n v="0"/>
    <n v="1"/>
    <n v="1"/>
    <s v="Erection of hip to gable, main roof extension, increase in height of back addition and extension above part of back addition to provide 1x 2-bedroom flat and 1x 1-bedroom flat with roof terrace at third floor level."/>
    <s v="PF"/>
    <d v="2015-01-07T00:00:00"/>
    <d v="2015-04-07T00:00:00"/>
    <x v="0"/>
    <s v="Nil"/>
    <s v=""/>
    <s v="BF"/>
    <x v="0"/>
    <s v="n/a"/>
    <x v="1"/>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6909"/>
    <s v=""/>
    <s v=""/>
    <s v=""/>
    <s v="12-14"/>
    <s v="Lombard Road"/>
    <s v="SW11"/>
    <s v="3AY"/>
    <n v="526673"/>
    <n v="176397"/>
    <x v="0"/>
    <s v=""/>
    <s v=""/>
    <n v="0"/>
    <n v="27"/>
    <n v="27"/>
    <s v="Demolition of part-retained building on site. Erection of a 28 storey building comprising 135 residential units and ancillary floorspace (Use Class C3); commercial floorspace at ground floor and mezzanine levels (Use Classes A3-A4 (restaurants and cafes a"/>
    <s v="PFLA"/>
    <d v="2014-12-02T00:00:00"/>
    <d v="2015-06-12T00:00:00"/>
    <x v="0"/>
    <s v="Nil"/>
    <s v=""/>
    <s v="BF"/>
    <x v="0"/>
    <s v="NB"/>
    <x v="0"/>
    <s v=""/>
    <m/>
    <x v="0"/>
    <m/>
    <x v="0"/>
    <s v="HASO"/>
    <n v="1332244"/>
    <n v="3"/>
    <n v="27"/>
    <n v="0"/>
    <n v="16"/>
    <n v="11"/>
    <n v="0"/>
    <n v="0"/>
    <n v="0"/>
    <n v="0"/>
    <n v="0"/>
    <n v="16"/>
    <n v="11"/>
    <n v="0"/>
    <n v="0"/>
    <n v="0"/>
    <n v="0"/>
    <n v="0"/>
    <n v="0"/>
    <n v="0"/>
    <n v="0"/>
    <n v="0"/>
    <n v="0"/>
    <n v="0"/>
    <n v="0"/>
    <n v="0"/>
    <n v="0"/>
    <n v="0"/>
    <n v="0"/>
    <n v="0"/>
    <n v="0"/>
    <m/>
    <n v="0"/>
    <n v="0"/>
    <n v="0"/>
    <n v="0"/>
    <n v="0"/>
    <n v="0"/>
    <n v="9"/>
    <n v="9"/>
    <n v="9"/>
    <n v="0"/>
    <n v="0"/>
    <n v="0"/>
    <n v="0"/>
    <n v="0"/>
    <n v="0"/>
    <n v="0"/>
    <n v="0"/>
    <n v="0"/>
    <n v="0"/>
    <n v="0"/>
    <n v="0"/>
    <n v="0"/>
    <n v="27"/>
    <n v="27"/>
    <n v="9"/>
    <n v="18"/>
    <n v="6"/>
    <m/>
    <x v="6"/>
    <x v="2"/>
    <x v="2"/>
    <x v="2"/>
    <x v="2"/>
  </r>
  <r>
    <x v="3"/>
    <s v="2014/6909"/>
    <s v=""/>
    <s v=""/>
    <s v=""/>
    <s v="12-14"/>
    <s v="Lombard Road"/>
    <s v="SW11"/>
    <s v="3AY"/>
    <n v="526673"/>
    <n v="176397"/>
    <x v="0"/>
    <s v=""/>
    <s v=""/>
    <n v="0"/>
    <n v="108"/>
    <n v="108"/>
    <s v="Demolition of part-retained building on site. Erection of a 28 storey building comprising 135 residential units and ancillary floorspace (Use Class C3); commercial floorspace at ground floor and mezzanine levels (Use Classes A3-A4 (restaurants and cafes a"/>
    <s v="PFLA"/>
    <d v="2014-12-02T00:00:00"/>
    <d v="2015-06-12T00:00:00"/>
    <x v="0"/>
    <s v="Nil"/>
    <s v=""/>
    <s v="BF"/>
    <x v="0"/>
    <s v="NB"/>
    <x v="0"/>
    <s v=""/>
    <m/>
    <x v="0"/>
    <m/>
    <x v="1"/>
    <s v="P"/>
    <n v="1332244"/>
    <n v="10"/>
    <n v="108"/>
    <n v="0"/>
    <n v="22"/>
    <n v="63"/>
    <n v="23"/>
    <n v="0"/>
    <n v="0"/>
    <n v="0"/>
    <n v="0"/>
    <n v="22"/>
    <n v="63"/>
    <n v="23"/>
    <n v="0"/>
    <n v="0"/>
    <n v="0"/>
    <n v="0"/>
    <n v="0"/>
    <n v="0"/>
    <n v="0"/>
    <n v="0"/>
    <n v="0"/>
    <n v="0"/>
    <n v="0"/>
    <n v="0"/>
    <n v="0"/>
    <n v="0"/>
    <n v="0"/>
    <n v="0"/>
    <n v="0"/>
    <m/>
    <n v="0"/>
    <n v="0"/>
    <n v="0"/>
    <n v="0"/>
    <n v="0"/>
    <n v="0"/>
    <n v="36"/>
    <n v="36"/>
    <n v="36"/>
    <n v="0"/>
    <n v="0"/>
    <n v="0"/>
    <n v="0"/>
    <n v="0"/>
    <n v="0"/>
    <n v="0"/>
    <n v="0"/>
    <n v="0"/>
    <n v="0"/>
    <n v="0"/>
    <n v="0"/>
    <n v="0"/>
    <n v="108"/>
    <n v="108"/>
    <n v="36"/>
    <n v="72"/>
    <n v="6"/>
    <m/>
    <x v="6"/>
    <x v="2"/>
    <x v="2"/>
    <x v="2"/>
    <x v="2"/>
  </r>
  <r>
    <x v="3"/>
    <s v="2014/7003"/>
    <s v=""/>
    <s v=""/>
    <s v=""/>
    <s v="64"/>
    <s v="Montana Road"/>
    <s v="SW17"/>
    <s v="8SN"/>
    <n v="528141"/>
    <n v="171986"/>
    <x v="14"/>
    <s v=""/>
    <s v=""/>
    <n v="1"/>
    <n v="2"/>
    <n v="1"/>
    <s v="Change of use from one single house to form two separate houses"/>
    <s v="PF"/>
    <d v="2015-03-11T00:00:00"/>
    <d v="2015-05-07T00:00:00"/>
    <x v="0"/>
    <s v="Nil"/>
    <s v=""/>
    <s v="BF"/>
    <x v="1"/>
    <s v="n/a"/>
    <x v="3"/>
    <s v=""/>
    <m/>
    <x v="0"/>
    <m/>
    <x v="1"/>
    <s v="P"/>
    <n v="0"/>
    <n v="0"/>
    <n v="0"/>
    <n v="0"/>
    <n v="0"/>
    <n v="1"/>
    <n v="1"/>
    <n v="0"/>
    <n v="-1"/>
    <n v="0"/>
    <n v="0"/>
    <n v="0"/>
    <n v="0"/>
    <n v="0"/>
    <n v="0"/>
    <n v="0"/>
    <n v="0"/>
    <n v="0"/>
    <n v="0"/>
    <n v="1"/>
    <n v="1"/>
    <n v="0"/>
    <n v="-1"/>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4/7090"/>
    <s v=""/>
    <s v=""/>
    <s v=""/>
    <s v="28-30"/>
    <s v="Putney High Street"/>
    <s v="SW15"/>
    <s v="1SQ"/>
    <n v="524103"/>
    <n v="175546"/>
    <x v="13"/>
    <s v=""/>
    <s v=""/>
    <n v="0"/>
    <n v="5"/>
    <n v="5"/>
    <s v="Retention of ground floor bar (Class A4) (number 30) and part retention of ground floor level café/restaurant (Class A3) (number 28) and part change of use of ground, first, second and third floor levels from office (Class B1) to 5x flats (Class C3); comp"/>
    <s v="PF"/>
    <d v="2015-01-26T00:00:00"/>
    <d v="2015-08-14T00:00:00"/>
    <x v="0"/>
    <s v="Nil"/>
    <s v=""/>
    <s v="BF"/>
    <x v="3"/>
    <s v="n/a"/>
    <x v="6"/>
    <s v=""/>
    <m/>
    <x v="0"/>
    <m/>
    <x v="1"/>
    <s v="P"/>
    <m/>
    <n v="0"/>
    <n v="0"/>
    <n v="0"/>
    <n v="3"/>
    <n v="2"/>
    <n v="0"/>
    <n v="0"/>
    <n v="0"/>
    <n v="0"/>
    <n v="0"/>
    <n v="3"/>
    <n v="2"/>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7103"/>
    <s v=""/>
    <m/>
    <s v="Dovercourt"/>
    <s v="98"/>
    <s v="York Road"/>
    <s v="SW11"/>
    <s v="3RD"/>
    <n v="526651"/>
    <n v="175984"/>
    <x v="0"/>
    <s v=""/>
    <s v=""/>
    <n v="0"/>
    <n v="50"/>
    <n v="50"/>
    <s v="Demolition of existing buildings. Erection of a mixed-use development up to 17-storeys (three-storey podium with 14-storey, 11-storey and 2 x 6-storey buildings above) to provide car showroom and workshop (with ancillary café) (Sui Generis) on ground, fir"/>
    <s v="RP"/>
    <d v="2014-12-05T00:00:00"/>
    <d v="2015-05-18T00:00:00"/>
    <x v="0"/>
    <s v="APP"/>
    <s v=""/>
    <s v="BF"/>
    <x v="0"/>
    <s v="NB"/>
    <x v="0"/>
    <s v=""/>
    <m/>
    <x v="0"/>
    <m/>
    <x v="2"/>
    <s v="HASR"/>
    <n v="1332061"/>
    <n v="0"/>
    <n v="50"/>
    <n v="0"/>
    <n v="24"/>
    <n v="26"/>
    <n v="0"/>
    <n v="0"/>
    <n v="0"/>
    <n v="0"/>
    <n v="0"/>
    <n v="24"/>
    <n v="26"/>
    <n v="0"/>
    <n v="0"/>
    <n v="0"/>
    <n v="0"/>
    <n v="0"/>
    <n v="0"/>
    <n v="0"/>
    <n v="0"/>
    <n v="0"/>
    <n v="0"/>
    <n v="0"/>
    <n v="0"/>
    <n v="0"/>
    <n v="0"/>
    <n v="0"/>
    <n v="0"/>
    <n v="0"/>
    <n v="0"/>
    <m/>
    <n v="0"/>
    <n v="0"/>
    <n v="0"/>
    <n v="0"/>
    <n v="0"/>
    <n v="0"/>
    <n v="16.666666666666668"/>
    <n v="16.666666666666668"/>
    <n v="16.666666666666668"/>
    <n v="0"/>
    <n v="0"/>
    <n v="0"/>
    <n v="0"/>
    <n v="0"/>
    <n v="0"/>
    <n v="0"/>
    <n v="0"/>
    <n v="0"/>
    <n v="0"/>
    <n v="0"/>
    <n v="0"/>
    <n v="0"/>
    <n v="50"/>
    <n v="50"/>
    <n v="16.666666666666668"/>
    <n v="33.333333333333336"/>
    <n v="6"/>
    <m/>
    <x v="6"/>
    <x v="2"/>
    <x v="2"/>
    <x v="2"/>
    <x v="2"/>
  </r>
  <r>
    <x v="3"/>
    <s v="2014/7103"/>
    <s v=""/>
    <m/>
    <s v="Dovercourt"/>
    <s v="98"/>
    <s v="York Road"/>
    <s v="SW11"/>
    <s v="3RD"/>
    <n v="526651"/>
    <n v="175984"/>
    <x v="0"/>
    <s v=""/>
    <s v=""/>
    <n v="0"/>
    <n v="142"/>
    <n v="142"/>
    <s v="Demolition of existing buildings. Erection of a mixed-use development up to 17-storeys (three-storey podium with 14-storey, 11-storey and 2 x 6-storey buildings above) to provide car showroom and workshop (with ancillary café) (Sui Generis) on ground, fir"/>
    <s v="RP"/>
    <d v="2014-12-05T00:00:00"/>
    <d v="2015-05-18T00:00:00"/>
    <x v="0"/>
    <s v="APP"/>
    <s v=""/>
    <s v="BF"/>
    <x v="0"/>
    <s v="NB"/>
    <x v="0"/>
    <s v=""/>
    <m/>
    <x v="0"/>
    <m/>
    <x v="1"/>
    <s v="P"/>
    <n v="1332061"/>
    <n v="0"/>
    <n v="142"/>
    <n v="0"/>
    <n v="23"/>
    <n v="111"/>
    <n v="8"/>
    <n v="0"/>
    <n v="0"/>
    <n v="0"/>
    <n v="0"/>
    <n v="23"/>
    <n v="111"/>
    <n v="8"/>
    <n v="0"/>
    <n v="0"/>
    <n v="0"/>
    <n v="0"/>
    <n v="0"/>
    <n v="0"/>
    <n v="0"/>
    <n v="0"/>
    <n v="0"/>
    <n v="0"/>
    <n v="0"/>
    <n v="0"/>
    <n v="0"/>
    <n v="0"/>
    <n v="0"/>
    <n v="0"/>
    <n v="0"/>
    <m/>
    <n v="0"/>
    <n v="0"/>
    <n v="0"/>
    <n v="0"/>
    <n v="0"/>
    <n v="0"/>
    <n v="47.333333333333336"/>
    <n v="47.333333333333336"/>
    <n v="47.333333333333336"/>
    <n v="0"/>
    <n v="0"/>
    <n v="0"/>
    <n v="0"/>
    <n v="0"/>
    <n v="0"/>
    <n v="0"/>
    <n v="0"/>
    <n v="0"/>
    <n v="0"/>
    <n v="0"/>
    <n v="0"/>
    <n v="0"/>
    <n v="142"/>
    <n v="142"/>
    <n v="47.333333333333336"/>
    <n v="94.666666666666671"/>
    <n v="6"/>
    <m/>
    <x v="6"/>
    <x v="2"/>
    <x v="2"/>
    <x v="2"/>
    <x v="2"/>
  </r>
  <r>
    <x v="3"/>
    <s v="2014/7124"/>
    <s v=""/>
    <s v=""/>
    <s v="5-18 Spice Court"/>
    <s v=""/>
    <s v="Ivory Square"/>
    <s v="SW11"/>
    <s v="3UE"/>
    <n v="526402"/>
    <n v="175703"/>
    <x v="0"/>
    <s v=""/>
    <s v=""/>
    <n v="0"/>
    <n v="4"/>
    <n v="4"/>
    <s v="Proposed change of use"/>
    <s v="WD"/>
    <d v="2014-09-29T00:00:00"/>
    <d v="2016-01-12T00:00:00"/>
    <x v="0"/>
    <s v="Nil"/>
    <s v=""/>
    <s v="BF"/>
    <x v="2"/>
    <s v="n/a"/>
    <x v="6"/>
    <s v=""/>
    <m/>
    <x v="0"/>
    <m/>
    <x v="1"/>
    <s v="P"/>
    <n v="0"/>
    <n v="0"/>
    <n v="0"/>
    <n v="0"/>
    <n v="1"/>
    <n v="0"/>
    <n v="3"/>
    <n v="0"/>
    <n v="0"/>
    <n v="0"/>
    <n v="0"/>
    <n v="1"/>
    <n v="0"/>
    <n v="3"/>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10"/>
    <m/>
    <x v="6"/>
    <x v="2"/>
    <x v="2"/>
    <x v="2"/>
    <x v="2"/>
  </r>
  <r>
    <x v="3"/>
    <s v="2014/7186"/>
    <s v=""/>
    <s v=""/>
    <s v=""/>
    <s v="199"/>
    <s v="Garratt Lane"/>
    <s v="SW18"/>
    <s v="4DR"/>
    <n v="525896"/>
    <n v="173915"/>
    <x v="12"/>
    <s v=""/>
    <s v=""/>
    <n v="0"/>
    <n v="1"/>
    <n v="1"/>
    <s v="Change of use from Opticians to residential dwelling (Use Class C3)."/>
    <s v="PAR"/>
    <d v="2015-02-13T00:00:00"/>
    <d v="2015-04-10T00:00:00"/>
    <x v="0"/>
    <s v="Nil"/>
    <s v=""/>
    <s v="BF"/>
    <x v="2"/>
    <s v="n/a"/>
    <x v="8"/>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4/7206"/>
    <s v=""/>
    <s v="19 CABUL ROAD"/>
    <s v="19-21 &amp; 31-37"/>
    <s v=""/>
    <s v="Cabul Road"/>
    <s v="SW11"/>
    <s v="2PR"/>
    <n v="527340"/>
    <n v="176146"/>
    <x v="18"/>
    <s v=""/>
    <s v=""/>
    <n v="0"/>
    <n v="2"/>
    <n v="2"/>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x v="0"/>
    <s v="Nil"/>
    <s v=""/>
    <s v="BF"/>
    <x v="3"/>
    <s v="n/a"/>
    <x v="6"/>
    <s v=""/>
    <m/>
    <x v="0"/>
    <m/>
    <x v="1"/>
    <s v="P"/>
    <n v="0"/>
    <n v="0"/>
    <n v="2"/>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4/7206"/>
    <s v=""/>
    <s v="21 CABUL ROAD"/>
    <s v="19-21 &amp; 31-37"/>
    <s v=""/>
    <s v="Cabul Road"/>
    <s v="SW11"/>
    <s v="2PR"/>
    <n v="527340"/>
    <n v="176146"/>
    <x v="18"/>
    <s v=""/>
    <s v=""/>
    <n v="0"/>
    <n v="13"/>
    <n v="13"/>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x v="0"/>
    <s v="Nil"/>
    <s v=""/>
    <s v="BF"/>
    <x v="3"/>
    <s v="n/a"/>
    <x v="6"/>
    <s v=""/>
    <m/>
    <x v="0"/>
    <m/>
    <x v="1"/>
    <s v="P"/>
    <n v="0"/>
    <n v="0"/>
    <n v="13"/>
    <n v="0"/>
    <n v="3"/>
    <n v="6"/>
    <n v="4"/>
    <n v="0"/>
    <n v="0"/>
    <n v="0"/>
    <n v="0"/>
    <n v="3"/>
    <n v="6"/>
    <n v="4"/>
    <n v="0"/>
    <n v="0"/>
    <n v="0"/>
    <n v="0"/>
    <n v="0"/>
    <n v="0"/>
    <n v="0"/>
    <n v="0"/>
    <n v="0"/>
    <n v="0"/>
    <n v="0"/>
    <n v="0"/>
    <n v="0"/>
    <n v="0"/>
    <n v="0"/>
    <n v="0"/>
    <n v="0"/>
    <m/>
    <n v="0"/>
    <n v="0"/>
    <n v="0"/>
    <n v="0"/>
    <n v="0"/>
    <n v="0"/>
    <n v="4.333333333333333"/>
    <n v="4.333333333333333"/>
    <n v="4.333333333333333"/>
    <n v="0"/>
    <n v="0"/>
    <n v="0"/>
    <n v="0"/>
    <n v="0"/>
    <n v="0"/>
    <n v="0"/>
    <n v="0"/>
    <n v="0"/>
    <n v="0"/>
    <n v="0"/>
    <n v="0"/>
    <n v="0"/>
    <n v="13"/>
    <n v="13"/>
    <n v="4.333333333333333"/>
    <n v="8.6666666666666661"/>
    <n v="6"/>
    <m/>
    <x v="6"/>
    <x v="2"/>
    <x v="2"/>
    <x v="2"/>
    <x v="2"/>
  </r>
  <r>
    <x v="3"/>
    <s v="2014/7206"/>
    <s v=""/>
    <s v="31-37 CABUL ROAD"/>
    <s v="19-21 &amp; 31-37"/>
    <s v=""/>
    <s v="Cabul Road"/>
    <s v="SW11"/>
    <s v="2PR"/>
    <n v="527340"/>
    <n v="176146"/>
    <x v="18"/>
    <s v=""/>
    <s v=""/>
    <n v="0"/>
    <n v="4"/>
    <n v="4"/>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x v="0"/>
    <s v="Nil"/>
    <s v=""/>
    <s v="BF"/>
    <x v="3"/>
    <s v="n/a"/>
    <x v="1"/>
    <s v=""/>
    <m/>
    <x v="0"/>
    <m/>
    <x v="1"/>
    <s v="P"/>
    <n v="0"/>
    <n v="0"/>
    <n v="4"/>
    <n v="0"/>
    <n v="1"/>
    <n v="1"/>
    <n v="2"/>
    <n v="0"/>
    <n v="0"/>
    <n v="0"/>
    <n v="0"/>
    <n v="0"/>
    <n v="0"/>
    <n v="0"/>
    <n v="0"/>
    <n v="0"/>
    <n v="0"/>
    <n v="0"/>
    <n v="1"/>
    <n v="1"/>
    <n v="2"/>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4/7233"/>
    <s v=""/>
    <s v=""/>
    <s v="Garages in"/>
    <s v=""/>
    <s v="Heathwall Street"/>
    <s v="SW11"/>
    <s v="5NG"/>
    <n v="527798"/>
    <n v="175779"/>
    <x v="6"/>
    <s v=""/>
    <s v=""/>
    <n v="0"/>
    <n v="1"/>
    <n v="1"/>
    <s v="Demolition and excavation of 5 garages to form a two-bedroom residential dwelling with at basement level and off street parking for a single car."/>
    <s v="PF"/>
    <d v="2014-12-19T00:00:00"/>
    <d v="2015-06-09T00:00:00"/>
    <x v="0"/>
    <s v="Nil"/>
    <s v=""/>
    <s v="BF"/>
    <x v="2"/>
    <s v="n/a"/>
    <x v="1"/>
    <s v=""/>
    <m/>
    <x v="0"/>
    <m/>
    <x v="1"/>
    <s v="P"/>
    <n v="0"/>
    <n v="0"/>
    <n v="0"/>
    <n v="0"/>
    <n v="0"/>
    <n v="1"/>
    <n v="0"/>
    <n v="0"/>
    <n v="0"/>
    <n v="0"/>
    <n v="0"/>
    <n v="0"/>
    <n v="0"/>
    <n v="0"/>
    <n v="0"/>
    <n v="0"/>
    <n v="0"/>
    <n v="0"/>
    <n v="0"/>
    <n v="1"/>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4/7239"/>
    <s v=""/>
    <s v=""/>
    <s v="265 and 265a"/>
    <s v="265"/>
    <s v="Mitcham Lane"/>
    <s v="SW16"/>
    <s v="6QB"/>
    <n v="528937"/>
    <n v="170530"/>
    <x v="20"/>
    <s v=""/>
    <s v=""/>
    <n v="0"/>
    <n v="1"/>
    <n v="1"/>
    <s v="Conversion of rear of shop (Use Class A1) into a one-bedroom flat (Use Class C3), addition of ground floor entrance door fronting Fallsbrook Road and erection of a first floor rear / side extension incorporating a roof terrace."/>
    <s v="PF"/>
    <d v="2015-01-30T00:00:00"/>
    <d v="2015-11-24T00:00:00"/>
    <x v="0"/>
    <s v="Nil"/>
    <s v=""/>
    <s v="BF"/>
    <x v="3"/>
    <s v="n/a"/>
    <x v="8"/>
    <s v=""/>
    <m/>
    <x v="0"/>
    <m/>
    <x v="1"/>
    <s v="P"/>
    <n v="0"/>
    <n v="0"/>
    <n v="0"/>
    <n v="1"/>
    <n v="0"/>
    <n v="0"/>
    <n v="0"/>
    <n v="0"/>
    <n v="0"/>
    <n v="0"/>
    <n v="1"/>
    <n v="0"/>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7282"/>
    <s v=""/>
    <s v=""/>
    <s v=""/>
    <s v="58-62"/>
    <s v="Tooting High Street"/>
    <s v="SW17"/>
    <s v="0RN"/>
    <n v="527405"/>
    <n v="171440"/>
    <x v="10"/>
    <s v=""/>
    <s v=""/>
    <n v="2"/>
    <n v="7"/>
    <n v="5"/>
    <s v="Conversion of first and second floor levels into 7 flats (2 x 1-bedspace studios, 2 x 1-bedroom and 3 x 2-bedroom) including extensions at first floor and at second floor level to rear and creation of third floor with front, side, and rear roof terraces."/>
    <s v="PF"/>
    <d v="2014-12-23T00:00:00"/>
    <d v="2015-06-01T00:00:00"/>
    <x v="0"/>
    <s v="Nil"/>
    <s v=""/>
    <s v="BF"/>
    <x v="3"/>
    <s v="n/a"/>
    <x v="3"/>
    <s v=""/>
    <m/>
    <x v="0"/>
    <m/>
    <x v="1"/>
    <s v="P"/>
    <m/>
    <n v="0"/>
    <n v="0"/>
    <n v="0"/>
    <n v="4"/>
    <n v="3"/>
    <n v="0"/>
    <n v="-2"/>
    <n v="0"/>
    <n v="0"/>
    <n v="0"/>
    <n v="4"/>
    <n v="3"/>
    <n v="0"/>
    <n v="-2"/>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4/7294"/>
    <s v=""/>
    <s v=""/>
    <s v=""/>
    <s v="341"/>
    <s v="Battersea Park Road"/>
    <s v="SW11"/>
    <s v="4LS"/>
    <n v="528080"/>
    <n v="176610"/>
    <x v="18"/>
    <s v=""/>
    <s v=""/>
    <n v="0"/>
    <n v="9"/>
    <n v="9"/>
    <s v="Demolition of existing building to provide a mixed use development in a three storey (plus basement level) building with side/rear lightwell. Retail/professional and financial services/restaurant and cafe/office uses (Use Classes A1/A2/A3/B1) at ground an"/>
    <s v="PF"/>
    <d v="2014-12-22T00:00:00"/>
    <d v="2015-04-20T00:00:00"/>
    <x v="0"/>
    <s v="Nil"/>
    <s v=""/>
    <s v="BF"/>
    <x v="0"/>
    <s v="n/a"/>
    <x v="1"/>
    <s v=""/>
    <m/>
    <x v="0"/>
    <m/>
    <x v="1"/>
    <s v="P"/>
    <n v="0"/>
    <n v="2"/>
    <n v="9"/>
    <n v="0"/>
    <n v="2"/>
    <n v="6"/>
    <n v="1"/>
    <n v="0"/>
    <n v="0"/>
    <n v="0"/>
    <n v="0"/>
    <n v="2"/>
    <n v="6"/>
    <n v="1"/>
    <n v="0"/>
    <n v="0"/>
    <n v="0"/>
    <n v="0"/>
    <n v="0"/>
    <n v="0"/>
    <n v="0"/>
    <n v="0"/>
    <n v="0"/>
    <n v="0"/>
    <n v="0"/>
    <n v="0"/>
    <n v="0"/>
    <n v="0"/>
    <n v="0"/>
    <n v="0"/>
    <n v="0"/>
    <m/>
    <n v="0"/>
    <n v="0"/>
    <n v="0"/>
    <n v="0"/>
    <n v="0"/>
    <n v="0"/>
    <n v="3"/>
    <n v="3"/>
    <n v="3"/>
    <n v="0"/>
    <n v="0"/>
    <n v="0"/>
    <n v="0"/>
    <n v="0"/>
    <n v="0"/>
    <n v="0"/>
    <n v="0"/>
    <n v="0"/>
    <n v="0"/>
    <n v="0"/>
    <n v="0"/>
    <n v="0"/>
    <n v="9"/>
    <n v="9"/>
    <n v="3"/>
    <n v="6"/>
    <n v="6"/>
    <m/>
    <x v="6"/>
    <x v="2"/>
    <x v="2"/>
    <x v="2"/>
    <x v="2"/>
  </r>
  <r>
    <x v="3"/>
    <s v="2014/7331"/>
    <s v=""/>
    <s v=""/>
    <s v=""/>
    <s v="2A"/>
    <s v="Revelstoke Road"/>
    <s v="SW18"/>
    <s v="5PD"/>
    <n v="525374"/>
    <n v="172805"/>
    <x v="3"/>
    <s v=""/>
    <s v=""/>
    <n v="0"/>
    <n v="9"/>
    <n v="9"/>
    <s v="Demolition of existing warehouse and the erection of a three-storey building to provide 9 flats."/>
    <s v="PF"/>
    <d v="2015-01-06T00:00:00"/>
    <d v="2015-04-22T00:00:00"/>
    <x v="0"/>
    <s v="Nil"/>
    <s v=""/>
    <s v="BF"/>
    <x v="2"/>
    <s v="n/a"/>
    <x v="1"/>
    <s v=""/>
    <m/>
    <x v="0"/>
    <m/>
    <x v="1"/>
    <s v="P"/>
    <n v="0"/>
    <n v="0"/>
    <n v="9"/>
    <n v="0"/>
    <n v="0"/>
    <n v="2"/>
    <n v="7"/>
    <n v="0"/>
    <n v="0"/>
    <n v="0"/>
    <n v="0"/>
    <n v="0"/>
    <n v="2"/>
    <n v="7"/>
    <n v="0"/>
    <n v="0"/>
    <n v="0"/>
    <n v="0"/>
    <n v="0"/>
    <n v="0"/>
    <n v="0"/>
    <n v="0"/>
    <n v="0"/>
    <n v="0"/>
    <n v="0"/>
    <n v="0"/>
    <n v="0"/>
    <n v="0"/>
    <n v="0"/>
    <n v="0"/>
    <n v="0"/>
    <m/>
    <n v="0"/>
    <n v="0"/>
    <n v="0"/>
    <n v="0"/>
    <n v="0"/>
    <n v="0"/>
    <n v="3"/>
    <n v="3"/>
    <n v="3"/>
    <n v="0"/>
    <n v="0"/>
    <n v="0"/>
    <n v="0"/>
    <n v="0"/>
    <n v="0"/>
    <n v="0"/>
    <n v="0"/>
    <n v="0"/>
    <n v="0"/>
    <n v="0"/>
    <n v="0"/>
    <n v="0"/>
    <n v="9"/>
    <n v="9"/>
    <n v="3"/>
    <n v="6"/>
    <n v="10"/>
    <m/>
    <x v="6"/>
    <x v="2"/>
    <x v="2"/>
    <x v="2"/>
    <x v="2"/>
  </r>
  <r>
    <x v="3"/>
    <s v="2014/7333"/>
    <s v=""/>
    <s v=""/>
    <s v=""/>
    <s v="63"/>
    <s v="Sistova Road"/>
    <s v="SW12"/>
    <s v="9QR"/>
    <n v="528907"/>
    <n v="173296"/>
    <x v="9"/>
    <s v=""/>
    <s v=""/>
    <n v="1"/>
    <n v="2"/>
    <n v="1"/>
    <s v="Conversion of dwelling house into 2 x three-bedroom self-contained flats and alteration including erection of single-storey side extension."/>
    <s v="PF"/>
    <d v="2015-01-19T00:00:00"/>
    <d v="2015-04-13T00:00:00"/>
    <x v="0"/>
    <s v="Nil"/>
    <s v=""/>
    <s v="BF"/>
    <x v="3"/>
    <s v="n/a"/>
    <x v="2"/>
    <s v=""/>
    <m/>
    <x v="0"/>
    <m/>
    <x v="1"/>
    <s v="P"/>
    <n v="0"/>
    <n v="0"/>
    <n v="0"/>
    <n v="0"/>
    <n v="0"/>
    <n v="0"/>
    <n v="2"/>
    <n v="0"/>
    <n v="-1"/>
    <n v="0"/>
    <n v="0"/>
    <n v="0"/>
    <n v="0"/>
    <n v="2"/>
    <n v="0"/>
    <n v="0"/>
    <n v="0"/>
    <n v="0"/>
    <n v="0"/>
    <n v="0"/>
    <n v="0"/>
    <n v="0"/>
    <n v="-1"/>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7364"/>
    <s v=""/>
    <s v=""/>
    <s v=""/>
    <s v="50"/>
    <s v="Northcote Road"/>
    <s v="SW11"/>
    <s v="1PA"/>
    <n v="527472"/>
    <n v="174926"/>
    <x v="2"/>
    <s v=""/>
    <s v=""/>
    <n v="0"/>
    <n v="1"/>
    <n v="1"/>
    <s v="Erection of a roof extension to main roof and a rear extension raising ridge height (with French doors and a glazed screen) and erection of extension to rear at first and second floor levels, with creation of roof terraces at first floor level in associat"/>
    <s v="PF"/>
    <d v="2014-12-29T00:00:00"/>
    <d v="2015-04-27T00:00:00"/>
    <x v="0"/>
    <s v="Nil"/>
    <s v=""/>
    <s v="BF"/>
    <x v="0"/>
    <s v="n/a"/>
    <x v="1"/>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4/7402"/>
    <s v=""/>
    <s v=""/>
    <s v=""/>
    <s v="41"/>
    <s v="Warriner Gardens"/>
    <s v="SW11"/>
    <s v="4EA"/>
    <n v="528203"/>
    <n v="176726"/>
    <x v="17"/>
    <s v=""/>
    <s v=""/>
    <n v="2"/>
    <n v="1"/>
    <n v="-1"/>
    <s v="Conversion of 2x flats into a single 4-bedroom dwelling. Erection of mansard roof extension to front and rear (with French doors and balustrade) to create additional storey of accommodation. Erection of ground floor side/rear extension and above the exist"/>
    <s v="PF"/>
    <d v="2015-01-20T00:00:00"/>
    <d v="2015-04-15T00:00:00"/>
    <x v="0"/>
    <s v="Nil"/>
    <s v=""/>
    <s v="BF"/>
    <x v="3"/>
    <s v="n/a"/>
    <x v="5"/>
    <s v=""/>
    <m/>
    <x v="0"/>
    <m/>
    <x v="1"/>
    <s v="P"/>
    <n v="0"/>
    <n v="0"/>
    <n v="0"/>
    <n v="0"/>
    <n v="-1"/>
    <n v="-1"/>
    <n v="0"/>
    <n v="1"/>
    <n v="0"/>
    <n v="0"/>
    <n v="0"/>
    <n v="-1"/>
    <n v="-1"/>
    <n v="0"/>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005"/>
    <s v=""/>
    <s v=""/>
    <s v=""/>
    <s v="32"/>
    <s v="Rogers Road"/>
    <s v="SW17"/>
    <s v="0EA"/>
    <n v="527041"/>
    <n v="171896"/>
    <x v="10"/>
    <s v=""/>
    <s v=""/>
    <n v="1"/>
    <n v="2"/>
    <n v="1"/>
    <s v="Conversion of house into 2 flats (2 x 3 bed) with erection of rear roof extension, extending the roof over side addition, and alterations to front elevation."/>
    <s v="PF"/>
    <d v="2015-01-05T00:00:00"/>
    <d v="2015-05-27T00:00:00"/>
    <x v="0"/>
    <s v="Nil"/>
    <s v=""/>
    <s v="BF"/>
    <x v="3"/>
    <s v="n/a"/>
    <x v="2"/>
    <s v=""/>
    <m/>
    <x v="0"/>
    <m/>
    <x v="1"/>
    <s v="P"/>
    <n v="0"/>
    <n v="0"/>
    <n v="0"/>
    <n v="0"/>
    <n v="0"/>
    <n v="0"/>
    <n v="2"/>
    <n v="-1"/>
    <n v="0"/>
    <n v="0"/>
    <n v="0"/>
    <n v="0"/>
    <n v="0"/>
    <n v="2"/>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039"/>
    <s v=""/>
    <s v=""/>
    <s v="Carlson Court"/>
    <s v="116"/>
    <s v="Putney Bridge Road"/>
    <s v="SW15"/>
    <s v="2NQ"/>
    <n v="524592"/>
    <n v="175268"/>
    <x v="13"/>
    <s v=""/>
    <s v=""/>
    <n v="0"/>
    <n v="53"/>
    <n v="53"/>
    <s v="Alterations and extensions to the existing building including erection of part single, part two storey roof extension; erection of ground, first and second floor extensions into part of the internal courtyard area; removal of part of the façade facing Wan"/>
    <s v="PFLA"/>
    <d v="2015-01-07T00:00:00"/>
    <d v="2015-10-14T00:00:00"/>
    <x v="0"/>
    <s v="Nil"/>
    <s v=""/>
    <s v="BF"/>
    <x v="0"/>
    <s v="NB"/>
    <x v="0"/>
    <s v=""/>
    <m/>
    <x v="0"/>
    <m/>
    <x v="1"/>
    <s v="P"/>
    <n v="0"/>
    <n v="6"/>
    <n v="53"/>
    <n v="0"/>
    <n v="10"/>
    <n v="40"/>
    <n v="3"/>
    <n v="0"/>
    <n v="0"/>
    <n v="0"/>
    <n v="0"/>
    <n v="10"/>
    <n v="40"/>
    <n v="3"/>
    <n v="0"/>
    <n v="0"/>
    <n v="0"/>
    <n v="0"/>
    <n v="0"/>
    <n v="0"/>
    <n v="0"/>
    <n v="0"/>
    <n v="0"/>
    <n v="0"/>
    <n v="0"/>
    <n v="0"/>
    <n v="0"/>
    <n v="0"/>
    <n v="0"/>
    <n v="0"/>
    <n v="0"/>
    <m/>
    <n v="0"/>
    <n v="0"/>
    <n v="0"/>
    <n v="0"/>
    <n v="0"/>
    <n v="0"/>
    <n v="17.666666666666668"/>
    <n v="17.666666666666668"/>
    <n v="17.666666666666668"/>
    <n v="0"/>
    <n v="0"/>
    <n v="0"/>
    <n v="0"/>
    <n v="0"/>
    <n v="0"/>
    <n v="0"/>
    <n v="0"/>
    <n v="0"/>
    <n v="0"/>
    <n v="0"/>
    <n v="0"/>
    <n v="0"/>
    <n v="53"/>
    <n v="53"/>
    <n v="17.666666666666668"/>
    <n v="35.333333333333336"/>
    <n v="6"/>
    <m/>
    <x v="6"/>
    <x v="2"/>
    <x v="2"/>
    <x v="2"/>
    <x v="2"/>
  </r>
  <r>
    <x v="3"/>
    <s v="2015/0087"/>
    <s v=""/>
    <s v=""/>
    <s v=""/>
    <s v="176"/>
    <s v="West Hill"/>
    <s v="SW15"/>
    <s v="3SL"/>
    <n v="524109"/>
    <n v="174127"/>
    <x v="8"/>
    <s v=""/>
    <s v=""/>
    <n v="1"/>
    <n v="2"/>
    <n v="1"/>
    <s v="Internal alterations including conversion of 1 x 3-bedroom flat at first floor level to 2 x 1-bedroom flats."/>
    <s v="PF"/>
    <d v="2015-01-26T00:00:00"/>
    <d v="2015-06-15T00:00:00"/>
    <x v="0"/>
    <s v="Nil"/>
    <s v=""/>
    <s v="BF"/>
    <x v="1"/>
    <s v="n/a"/>
    <x v="3"/>
    <s v=""/>
    <m/>
    <x v="0"/>
    <m/>
    <x v="1"/>
    <s v="P"/>
    <n v="0"/>
    <n v="0"/>
    <n v="0"/>
    <n v="0"/>
    <n v="2"/>
    <n v="0"/>
    <n v="-1"/>
    <n v="0"/>
    <n v="0"/>
    <n v="0"/>
    <n v="0"/>
    <n v="2"/>
    <n v="0"/>
    <n v="-1"/>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140"/>
    <s v=""/>
    <s v=""/>
    <s v="Land at"/>
    <s v=""/>
    <s v="Stormont Road"/>
    <s v="SW11"/>
    <s v="5EN"/>
    <n v="528141"/>
    <n v="175625"/>
    <x v="6"/>
    <s v=""/>
    <s v=""/>
    <n v="0"/>
    <n v="9"/>
    <n v="9"/>
    <s v="Demolition of existing industrial buildings (Use Class B2) and erection of 9 x 4 bedroom three-storey (with basement) residential dwellings (Class Use C3) with second floor balconies and roof terraces, including new access and parking areas."/>
    <s v="PF"/>
    <d v="2015-01-19T00:00:00"/>
    <d v="2015-04-22T00:00:00"/>
    <x v="0"/>
    <s v="Nil"/>
    <s v=""/>
    <s v="BF"/>
    <x v="0"/>
    <s v="n/a"/>
    <x v="1"/>
    <s v=""/>
    <m/>
    <x v="0"/>
    <m/>
    <x v="1"/>
    <s v="P"/>
    <n v="0"/>
    <n v="0"/>
    <n v="9"/>
    <n v="0"/>
    <n v="0"/>
    <n v="0"/>
    <n v="0"/>
    <n v="9"/>
    <n v="0"/>
    <n v="0"/>
    <n v="0"/>
    <n v="0"/>
    <n v="0"/>
    <n v="0"/>
    <n v="0"/>
    <n v="0"/>
    <n v="0"/>
    <n v="0"/>
    <n v="0"/>
    <n v="0"/>
    <n v="0"/>
    <n v="9"/>
    <n v="0"/>
    <n v="0"/>
    <n v="0"/>
    <n v="0"/>
    <n v="0"/>
    <n v="0"/>
    <n v="0"/>
    <n v="0"/>
    <n v="0"/>
    <m/>
    <n v="0"/>
    <n v="0"/>
    <n v="0"/>
    <n v="0"/>
    <n v="0"/>
    <n v="0"/>
    <n v="3"/>
    <n v="3"/>
    <n v="3"/>
    <n v="0"/>
    <n v="0"/>
    <n v="0"/>
    <n v="0"/>
    <n v="0"/>
    <n v="0"/>
    <n v="0"/>
    <n v="0"/>
    <n v="0"/>
    <n v="0"/>
    <n v="0"/>
    <n v="0"/>
    <n v="0"/>
    <n v="9"/>
    <n v="9"/>
    <n v="3"/>
    <n v="6"/>
    <n v="6"/>
    <m/>
    <x v="6"/>
    <x v="2"/>
    <x v="2"/>
    <x v="2"/>
    <x v="2"/>
  </r>
  <r>
    <x v="3"/>
    <s v="2015/0163"/>
    <s v=""/>
    <s v=""/>
    <s v=""/>
    <s v="30"/>
    <s v="Woodborough Road"/>
    <s v="SW15"/>
    <s v="6PZ"/>
    <n v="522745"/>
    <n v="174977"/>
    <x v="11"/>
    <s v=""/>
    <s v=""/>
    <n v="4"/>
    <n v="2"/>
    <n v="-2"/>
    <s v="Demolition of existing house and erection of 2x two-storey semi-detached houses with accommodation at roof and basement level."/>
    <s v="PF"/>
    <d v="2015-01-20T00:00:00"/>
    <d v="2015-06-24T00:00:00"/>
    <x v="0"/>
    <s v="Nil"/>
    <s v=""/>
    <s v="BF"/>
    <x v="0"/>
    <s v="n/a"/>
    <x v="1"/>
    <s v=""/>
    <m/>
    <x v="0"/>
    <m/>
    <x v="1"/>
    <s v="P"/>
    <n v="0"/>
    <n v="0"/>
    <n v="0"/>
    <n v="0"/>
    <n v="-3"/>
    <n v="0"/>
    <n v="-1"/>
    <n v="0"/>
    <n v="2"/>
    <n v="0"/>
    <n v="0"/>
    <n v="-3"/>
    <n v="0"/>
    <n v="-1"/>
    <n v="0"/>
    <n v="0"/>
    <n v="0"/>
    <n v="0"/>
    <n v="0"/>
    <n v="0"/>
    <n v="0"/>
    <n v="0"/>
    <n v="2"/>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164"/>
    <s v=""/>
    <s v=""/>
    <s v=""/>
    <s v="3"/>
    <s v="Alderbrook Road"/>
    <s v="SW12"/>
    <s v="8AF"/>
    <n v="528559"/>
    <n v="174195"/>
    <x v="9"/>
    <s v=""/>
    <s v=""/>
    <n v="1"/>
    <n v="2"/>
    <n v="1"/>
    <s v="Conversion of ground floor level into 1 x one-bedroom and 1 x two-bedroom flat and extension to basement level including formation of front lightwells with grille over to create a 1 x three-bedroom flat."/>
    <s v="PF"/>
    <d v="2015-01-16T00:00:00"/>
    <d v="2015-04-21T00:00:00"/>
    <x v="0"/>
    <s v="Nil"/>
    <s v=""/>
    <s v="BF"/>
    <x v="1"/>
    <s v="n/a"/>
    <x v="3"/>
    <s v=""/>
    <m/>
    <x v="0"/>
    <m/>
    <x v="1"/>
    <s v="P"/>
    <m/>
    <n v="0"/>
    <n v="0"/>
    <n v="0"/>
    <n v="1"/>
    <n v="1"/>
    <n v="0"/>
    <n v="-1"/>
    <n v="0"/>
    <n v="0"/>
    <n v="0"/>
    <n v="1"/>
    <n v="1"/>
    <n v="0"/>
    <n v="-1"/>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164"/>
    <s v=""/>
    <s v=""/>
    <s v=""/>
    <s v="3"/>
    <s v="Alderbrook Road"/>
    <s v="SW12"/>
    <s v="8AF"/>
    <n v="528559"/>
    <n v="174195"/>
    <x v="9"/>
    <s v=""/>
    <s v=""/>
    <n v="0"/>
    <n v="1"/>
    <n v="1"/>
    <s v="Conversion of ground floor level into 1 x one-bedroom and 1 x two-bedroom flat and extension to basement level including formation of front lightwells with grille over to create a 1 x three-bedroom flat."/>
    <s v="PF"/>
    <d v="2015-01-16T00:00:00"/>
    <d v="2015-04-21T00:00:00"/>
    <x v="0"/>
    <s v="Nil"/>
    <s v=""/>
    <s v="BF"/>
    <x v="1"/>
    <s v="n/a"/>
    <x v="1"/>
    <s v=""/>
    <m/>
    <x v="0"/>
    <m/>
    <x v="1"/>
    <s v="P"/>
    <m/>
    <n v="0"/>
    <n v="0"/>
    <n v="0"/>
    <n v="0"/>
    <n v="0"/>
    <n v="1"/>
    <n v="0"/>
    <n v="0"/>
    <n v="0"/>
    <n v="0"/>
    <n v="0"/>
    <n v="0"/>
    <n v="1"/>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170"/>
    <s v=""/>
    <s v=""/>
    <s v="Lanterns Lodge, The Lanterns"/>
    <s v=""/>
    <s v="Bridge Lane"/>
    <s v="SW11"/>
    <s v="3AD"/>
    <n v="527344"/>
    <n v="176643"/>
    <x v="0"/>
    <s v=""/>
    <s v=""/>
    <n v="0"/>
    <n v="1"/>
    <n v="1"/>
    <s v="Erection of roof extension over existing single-storey addition to create an additional storey and change of use from offices (Use Class B1a) to a 2-bedroom dwellinghouse (Use Class C3)."/>
    <s v="PF"/>
    <d v="2015-01-19T00:00:00"/>
    <d v="2015-05-29T00:00:00"/>
    <x v="0"/>
    <s v="Nil"/>
    <s v=""/>
    <s v="BF"/>
    <x v="3"/>
    <s v="n/a"/>
    <x v="6"/>
    <s v=""/>
    <m/>
    <x v="0"/>
    <m/>
    <x v="1"/>
    <s v="P"/>
    <m/>
    <n v="0"/>
    <n v="0"/>
    <n v="0"/>
    <n v="0"/>
    <n v="1"/>
    <n v="0"/>
    <n v="0"/>
    <n v="0"/>
    <n v="0"/>
    <n v="0"/>
    <n v="0"/>
    <n v="0"/>
    <n v="0"/>
    <n v="0"/>
    <n v="0"/>
    <n v="0"/>
    <n v="0"/>
    <n v="0"/>
    <n v="1"/>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193"/>
    <s v=""/>
    <s v=""/>
    <s v=""/>
    <s v="7"/>
    <s v="Burston Road"/>
    <s v="SW15"/>
    <s v="6AR"/>
    <n v="523862"/>
    <n v="174954"/>
    <x v="8"/>
    <s v=""/>
    <s v=""/>
    <n v="5"/>
    <n v="9"/>
    <n v="4"/>
    <s v="Demolition of existing building, rear garages and front boundary. Erection of four-storey building and single storey house with basement at the rear of the site to provide 9 residential units together with car parking (2 spaces), cycle storage, roof terra"/>
    <s v="PF"/>
    <d v="2015-01-16T00:00:00"/>
    <d v="2015-05-26T00:00:00"/>
    <x v="0"/>
    <s v="Nil"/>
    <s v=""/>
    <s v="BF"/>
    <x v="0"/>
    <s v="n/a"/>
    <x v="1"/>
    <s v=""/>
    <m/>
    <x v="0"/>
    <m/>
    <x v="1"/>
    <s v="P"/>
    <n v="0"/>
    <n v="1"/>
    <n v="9"/>
    <n v="0"/>
    <n v="3"/>
    <n v="1"/>
    <n v="0"/>
    <n v="0"/>
    <n v="0"/>
    <n v="0"/>
    <n v="0"/>
    <n v="3"/>
    <n v="1"/>
    <n v="0"/>
    <n v="0"/>
    <n v="0"/>
    <n v="0"/>
    <n v="0"/>
    <n v="0"/>
    <n v="0"/>
    <n v="1"/>
    <n v="0"/>
    <n v="0"/>
    <n v="0"/>
    <n v="0"/>
    <n v="0"/>
    <n v="0"/>
    <n v="-1"/>
    <n v="0"/>
    <n v="0"/>
    <n v="0"/>
    <m/>
    <n v="0"/>
    <n v="0"/>
    <n v="0"/>
    <n v="0"/>
    <n v="0"/>
    <n v="0"/>
    <n v="1.3333333333333333"/>
    <n v="1.3333333333333333"/>
    <n v="1.3333333333333333"/>
    <n v="0"/>
    <n v="0"/>
    <n v="0"/>
    <n v="0"/>
    <n v="0"/>
    <n v="0"/>
    <n v="0"/>
    <n v="0"/>
    <n v="0"/>
    <n v="0"/>
    <n v="0"/>
    <n v="0"/>
    <n v="0"/>
    <n v="4"/>
    <n v="4"/>
    <n v="1.3333333333333333"/>
    <n v="2.6666666666666665"/>
    <n v="6"/>
    <m/>
    <x v="6"/>
    <x v="2"/>
    <x v="2"/>
    <x v="2"/>
    <x v="2"/>
  </r>
  <r>
    <x v="3"/>
    <s v="2015/0226"/>
    <s v=""/>
    <s v=""/>
    <s v=""/>
    <s v="7"/>
    <s v="Burston Road"/>
    <s v="SW15"/>
    <s v="6AR"/>
    <n v="523862"/>
    <n v="174954"/>
    <x v="8"/>
    <s v=""/>
    <s v=""/>
    <n v="5"/>
    <n v="9"/>
    <n v="4"/>
    <s v="Demolition of existing building, rear garages and front boundary. Erection of four-storey building and single storey house at the rear of the site to provide 9 residential units together with car parking (2 spaces), cycle storage, roof terraces/balconies,"/>
    <s v="PF"/>
    <d v="2015-01-27T00:00:00"/>
    <d v="2015-05-26T00:00:00"/>
    <x v="0"/>
    <s v="Nil"/>
    <s v=""/>
    <s v="BF"/>
    <x v="0"/>
    <s v="n/a"/>
    <x v="1"/>
    <s v=""/>
    <m/>
    <x v="0"/>
    <m/>
    <x v="1"/>
    <s v="P"/>
    <n v="0"/>
    <n v="1"/>
    <n v="9"/>
    <n v="0"/>
    <n v="3"/>
    <n v="1"/>
    <n v="0"/>
    <n v="0"/>
    <n v="0"/>
    <n v="0"/>
    <n v="0"/>
    <n v="3"/>
    <n v="1"/>
    <n v="1"/>
    <n v="0"/>
    <n v="0"/>
    <n v="0"/>
    <n v="0"/>
    <n v="0"/>
    <n v="0"/>
    <n v="0"/>
    <n v="0"/>
    <n v="0"/>
    <n v="0"/>
    <n v="0"/>
    <n v="0"/>
    <n v="0"/>
    <n v="-1"/>
    <n v="0"/>
    <n v="0"/>
    <n v="0"/>
    <m/>
    <n v="0"/>
    <n v="0"/>
    <n v="0"/>
    <n v="0"/>
    <n v="0"/>
    <n v="0"/>
    <n v="1.3333333333333333"/>
    <n v="1.3333333333333333"/>
    <n v="1.3333333333333333"/>
    <n v="0"/>
    <n v="0"/>
    <n v="0"/>
    <n v="0"/>
    <n v="0"/>
    <n v="0"/>
    <n v="0"/>
    <n v="0"/>
    <n v="0"/>
    <n v="0"/>
    <n v="0"/>
    <n v="0"/>
    <n v="0"/>
    <n v="4"/>
    <n v="4"/>
    <n v="1.3333333333333333"/>
    <n v="2.6666666666666665"/>
    <n v="6"/>
    <m/>
    <x v="6"/>
    <x v="2"/>
    <x v="2"/>
    <x v="2"/>
    <x v="2"/>
  </r>
  <r>
    <x v="3"/>
    <s v="2015/0267"/>
    <s v=""/>
    <s v=""/>
    <s v=""/>
    <s v="1a"/>
    <s v="Burland Road"/>
    <s v="SW11"/>
    <s v="6SA"/>
    <n v="527759"/>
    <n v="174657"/>
    <x v="2"/>
    <s v=""/>
    <s v=""/>
    <n v="0"/>
    <n v="1"/>
    <n v="1"/>
    <s v="Change of use from a tailors (Class B1c) to residential (Class C3) to provide 1-bedroom flat. External alterations to the front and rear elevations, basement excavation, increase in roof height and erection of rear wall."/>
    <s v="PF"/>
    <d v="2015-02-18T00:00:00"/>
    <d v="2015-04-15T00:00:00"/>
    <x v="0"/>
    <s v="Nil"/>
    <s v=""/>
    <s v="BF"/>
    <x v="2"/>
    <s v="n/a"/>
    <x v="6"/>
    <s v=""/>
    <m/>
    <x v="0"/>
    <m/>
    <x v="1"/>
    <s v="P"/>
    <m/>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317"/>
    <s v=""/>
    <s v=""/>
    <s v=""/>
    <s v="87"/>
    <s v="Putney High Street"/>
    <s v="SW15"/>
    <s v="1SR"/>
    <n v="524068"/>
    <n v="175336"/>
    <x v="13"/>
    <s v=""/>
    <s v=""/>
    <n v="1"/>
    <n v="4"/>
    <n v="3"/>
    <s v="Alterations and erection of three-storey (first to third floors) rear extension in connection with conversion of upper floors into 3 x 1 bedroom self contained flats with communal first floor rear terrace. Erection of three-storey house at rear with first"/>
    <s v="PF"/>
    <d v="2015-01-22T00:00:00"/>
    <d v="2015-05-01T00:00:00"/>
    <x v="0"/>
    <s v="Nil"/>
    <s v=""/>
    <s v="BF"/>
    <x v="3"/>
    <s v="n/a"/>
    <x v="1"/>
    <s v=""/>
    <m/>
    <x v="0"/>
    <m/>
    <x v="1"/>
    <s v="P"/>
    <n v="0"/>
    <n v="0"/>
    <n v="4"/>
    <n v="0"/>
    <n v="3"/>
    <n v="0"/>
    <n v="-1"/>
    <n v="1"/>
    <n v="0"/>
    <n v="0"/>
    <n v="0"/>
    <n v="3"/>
    <n v="0"/>
    <n v="-1"/>
    <n v="0"/>
    <n v="0"/>
    <n v="0"/>
    <n v="0"/>
    <n v="0"/>
    <n v="0"/>
    <n v="0"/>
    <n v="1"/>
    <n v="0"/>
    <n v="0"/>
    <n v="0"/>
    <n v="0"/>
    <n v="0"/>
    <n v="0"/>
    <n v="0"/>
    <n v="0"/>
    <n v="0"/>
    <m/>
    <n v="0"/>
    <n v="0"/>
    <n v="0"/>
    <n v="0"/>
    <n v="0"/>
    <n v="0"/>
    <n v="1"/>
    <n v="1"/>
    <n v="1"/>
    <n v="0"/>
    <n v="0"/>
    <n v="0"/>
    <n v="0"/>
    <n v="0"/>
    <n v="0"/>
    <n v="0"/>
    <n v="0"/>
    <n v="0"/>
    <n v="0"/>
    <n v="0"/>
    <n v="0"/>
    <n v="0"/>
    <n v="3"/>
    <n v="3"/>
    <n v="1"/>
    <n v="2"/>
    <n v="6"/>
    <m/>
    <x v="6"/>
    <x v="2"/>
    <x v="2"/>
    <x v="2"/>
    <x v="2"/>
  </r>
  <r>
    <x v="3"/>
    <s v="2015/0327"/>
    <s v=""/>
    <s v=""/>
    <s v=""/>
    <s v="23"/>
    <s v="Furzedown Drive"/>
    <s v="SW17"/>
    <s v="9BL"/>
    <n v="528692"/>
    <n v="171193"/>
    <x v="20"/>
    <s v=""/>
    <s v=""/>
    <n v="1"/>
    <n v="2"/>
    <n v="1"/>
    <s v="onversion of dwelling into two self-contained dwellings including erection of single-storey side/rear extension, erection of side porch to create a new entrance, gable roof extension and external alterations."/>
    <s v="PF"/>
    <d v="2015-01-21T00:00:00"/>
    <d v="2015-04-28T00:00:00"/>
    <x v="0"/>
    <s v="Nil"/>
    <s v=""/>
    <s v="BF"/>
    <x v="1"/>
    <s v="n/a"/>
    <x v="1"/>
    <s v=""/>
    <m/>
    <x v="0"/>
    <m/>
    <x v="1"/>
    <s v="P"/>
    <n v="0"/>
    <n v="0"/>
    <n v="0"/>
    <n v="0"/>
    <n v="0"/>
    <n v="1"/>
    <n v="1"/>
    <n v="-1"/>
    <n v="0"/>
    <n v="0"/>
    <n v="0"/>
    <n v="0"/>
    <n v="0"/>
    <n v="0"/>
    <n v="0"/>
    <n v="0"/>
    <n v="0"/>
    <n v="0"/>
    <n v="0"/>
    <n v="1"/>
    <n v="1"/>
    <n v="-1"/>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337"/>
    <s v=""/>
    <s v=""/>
    <s v=""/>
    <s v="1"/>
    <s v="Marney Road"/>
    <s v="SW11"/>
    <s v="5EW"/>
    <n v="528132"/>
    <n v="175525"/>
    <x v="6"/>
    <s v=""/>
    <s v=""/>
    <n v="1"/>
    <n v="2"/>
    <n v="1"/>
    <s v="Conversion of single dwellinghouse into two flats (1x 3-bedroom and 1x 2-bedroom), involving the erection of hip to gable side roof extension, erection of mansard roof extension to main rear roof (with French doors and safety railings) and above part of t"/>
    <s v="PF"/>
    <d v="2015-01-22T00:00:00"/>
    <d v="2015-05-27T00:00:00"/>
    <x v="0"/>
    <s v="Nil"/>
    <s v=""/>
    <s v="BF"/>
    <x v="3"/>
    <s v="n/a"/>
    <x v="2"/>
    <s v=""/>
    <m/>
    <x v="0"/>
    <m/>
    <x v="1"/>
    <s v="P"/>
    <n v="0"/>
    <n v="0"/>
    <n v="0"/>
    <n v="0"/>
    <n v="0"/>
    <n v="1"/>
    <n v="0"/>
    <n v="0"/>
    <n v="0"/>
    <n v="0"/>
    <n v="0"/>
    <n v="0"/>
    <n v="1"/>
    <n v="1"/>
    <n v="0"/>
    <n v="0"/>
    <n v="0"/>
    <n v="0"/>
    <n v="0"/>
    <n v="0"/>
    <n v="-1"/>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351"/>
    <s v=""/>
    <s v=""/>
    <s v=""/>
    <s v="63"/>
    <s v="Sistova Road"/>
    <s v="SW12"/>
    <s v="9QR"/>
    <n v="528907"/>
    <n v="173296"/>
    <x v="9"/>
    <s v=""/>
    <s v=""/>
    <n v="1"/>
    <n v="3"/>
    <n v="2"/>
    <s v="Conversion of dwelling house into 3 self-contained flats (1x3-bedroom and 2x1-bedroom) including erection of single-storey side extension with internal lightwell to basement level."/>
    <s v="PF"/>
    <d v="2015-01-27T00:00:00"/>
    <d v="2015-04-13T00:00:00"/>
    <x v="0"/>
    <s v="Nil"/>
    <s v=""/>
    <s v="BF"/>
    <x v="1"/>
    <s v="n/a"/>
    <x v="2"/>
    <s v=""/>
    <m/>
    <x v="0"/>
    <m/>
    <x v="1"/>
    <s v="P"/>
    <n v="0"/>
    <n v="0"/>
    <n v="0"/>
    <n v="0"/>
    <n v="2"/>
    <n v="0"/>
    <n v="1"/>
    <n v="0"/>
    <n v="-1"/>
    <n v="0"/>
    <n v="0"/>
    <n v="2"/>
    <n v="0"/>
    <n v="1"/>
    <n v="0"/>
    <n v="0"/>
    <n v="0"/>
    <n v="0"/>
    <n v="0"/>
    <n v="0"/>
    <n v="0"/>
    <n v="0"/>
    <n v="-1"/>
    <n v="0"/>
    <n v="0"/>
    <n v="0"/>
    <n v="0"/>
    <n v="0"/>
    <n v="0"/>
    <n v="0"/>
    <n v="0"/>
    <m/>
    <n v="0"/>
    <n v="0"/>
    <n v="0"/>
    <n v="0"/>
    <n v="0"/>
    <n v="0"/>
    <n v="0.66666666666666663"/>
    <n v="0.66666666666666663"/>
    <n v="0.66666666666666663"/>
    <n v="0"/>
    <n v="0"/>
    <n v="0"/>
    <n v="0"/>
    <n v="0"/>
    <n v="0"/>
    <n v="0"/>
    <n v="0"/>
    <n v="0"/>
    <n v="0"/>
    <n v="0"/>
    <n v="0"/>
    <n v="0"/>
    <n v="2"/>
    <n v="2"/>
    <n v="0.66666666666666663"/>
    <n v="1.3333333333333333"/>
    <n v="10"/>
    <m/>
    <x v="6"/>
    <x v="2"/>
    <x v="2"/>
    <x v="2"/>
    <x v="2"/>
  </r>
  <r>
    <x v="3"/>
    <s v="2015/0357"/>
    <s v=""/>
    <s v=""/>
    <s v="Units 9,10 &amp; 11 Spice court"/>
    <s v=""/>
    <s v="Ivory Square"/>
    <s v="SW11"/>
    <s v="3UE"/>
    <n v="526402"/>
    <n v="175702"/>
    <x v="0"/>
    <s v=""/>
    <s v=""/>
    <n v="0"/>
    <n v="3"/>
    <n v="3"/>
    <s v="Change of use from office (Class B1) to residential (Class C3) as 3x flats (2x 1-bed and 1x 2-bed) on second floor level (Prior Approval Application)."/>
    <s v="PAG"/>
    <d v="2015-02-10T00:00:00"/>
    <d v="2015-04-07T00:00:00"/>
    <x v="0"/>
    <s v="Nil"/>
    <s v=""/>
    <s v="BF"/>
    <x v="2"/>
    <s v="n/a"/>
    <x v="6"/>
    <s v=""/>
    <m/>
    <x v="0"/>
    <m/>
    <x v="1"/>
    <s v="P"/>
    <n v="0"/>
    <n v="0"/>
    <n v="0"/>
    <n v="0"/>
    <n v="2"/>
    <n v="1"/>
    <n v="0"/>
    <n v="0"/>
    <n v="0"/>
    <n v="0"/>
    <n v="0"/>
    <n v="2"/>
    <n v="1"/>
    <n v="0"/>
    <n v="0"/>
    <n v="0"/>
    <n v="0"/>
    <n v="0"/>
    <n v="0"/>
    <n v="0"/>
    <n v="0"/>
    <n v="0"/>
    <n v="0"/>
    <n v="0"/>
    <n v="0"/>
    <n v="0"/>
    <n v="0"/>
    <n v="0"/>
    <n v="0"/>
    <n v="0"/>
    <n v="0"/>
    <m/>
    <n v="0"/>
    <n v="0"/>
    <n v="0"/>
    <n v="0"/>
    <n v="0"/>
    <n v="0"/>
    <n v="1"/>
    <n v="1"/>
    <n v="1"/>
    <n v="0"/>
    <n v="0"/>
    <n v="0"/>
    <n v="0"/>
    <n v="0"/>
    <n v="0"/>
    <n v="0"/>
    <n v="0"/>
    <n v="0"/>
    <n v="0"/>
    <n v="0"/>
    <n v="0"/>
    <n v="0"/>
    <n v="3"/>
    <n v="3"/>
    <n v="1"/>
    <n v="2"/>
    <n v="10"/>
    <m/>
    <x v="6"/>
    <x v="2"/>
    <x v="2"/>
    <x v="2"/>
    <x v="2"/>
  </r>
  <r>
    <x v="3"/>
    <s v="2015/0361"/>
    <s v=""/>
    <s v=""/>
    <s v="5-18 Spice Court"/>
    <s v=""/>
    <s v="Ivory Square"/>
    <s v="SW11"/>
    <s v="3UE"/>
    <n v="526402"/>
    <n v="175703"/>
    <x v="0"/>
    <s v=""/>
    <s v=""/>
    <n v="0"/>
    <n v="3"/>
    <n v="3"/>
    <s v="Determination as to whether prior approval is required for change of use from office (Class B1) to residential (Class C3)."/>
    <s v="PAG"/>
    <d v="2015-02-10T00:00:00"/>
    <d v="2015-04-07T00:00:00"/>
    <x v="0"/>
    <s v="Nil"/>
    <s v=""/>
    <s v="BF"/>
    <x v="2"/>
    <s v="n/a"/>
    <x v="6"/>
    <s v=""/>
    <m/>
    <x v="0"/>
    <m/>
    <x v="1"/>
    <s v="P"/>
    <n v="0"/>
    <n v="0"/>
    <n v="0"/>
    <n v="0"/>
    <n v="2"/>
    <n v="1"/>
    <n v="0"/>
    <n v="0"/>
    <n v="0"/>
    <n v="0"/>
    <n v="0"/>
    <n v="2"/>
    <n v="1"/>
    <n v="0"/>
    <n v="0"/>
    <n v="0"/>
    <n v="0"/>
    <n v="0"/>
    <n v="0"/>
    <n v="0"/>
    <n v="0"/>
    <n v="0"/>
    <n v="0"/>
    <n v="0"/>
    <n v="0"/>
    <n v="0"/>
    <n v="0"/>
    <n v="0"/>
    <n v="0"/>
    <n v="0"/>
    <n v="0"/>
    <m/>
    <n v="0"/>
    <n v="0"/>
    <n v="0"/>
    <n v="0"/>
    <n v="0"/>
    <n v="0"/>
    <n v="1"/>
    <n v="1"/>
    <n v="1"/>
    <n v="0"/>
    <n v="0"/>
    <n v="0"/>
    <n v="0"/>
    <n v="0"/>
    <n v="0"/>
    <n v="0"/>
    <n v="0"/>
    <n v="0"/>
    <n v="0"/>
    <n v="0"/>
    <n v="0"/>
    <n v="0"/>
    <n v="3"/>
    <n v="3"/>
    <n v="1"/>
    <n v="2"/>
    <n v="10"/>
    <m/>
    <x v="6"/>
    <x v="2"/>
    <x v="2"/>
    <x v="2"/>
    <x v="2"/>
  </r>
  <r>
    <x v="3"/>
    <s v="2015/0396"/>
    <s v=""/>
    <s v=""/>
    <s v=""/>
    <s v="17"/>
    <s v="Nansen Road"/>
    <s v="SW11"/>
    <s v="5NS"/>
    <n v="528368"/>
    <n v="175510"/>
    <x v="6"/>
    <s v=""/>
    <s v=""/>
    <n v="1"/>
    <n v="2"/>
    <n v="1"/>
    <s v="Conversion of dwelling into 2 x self-contained flats, including erection of single-storey rear/side extension at ground level; erection of a rear mansard extension to main roof and above part of back addition with the formation of roof terrace above two-s"/>
    <s v="PF"/>
    <d v="2015-01-26T00:00:00"/>
    <d v="2015-04-14T00:00:00"/>
    <x v="0"/>
    <s v="Nil"/>
    <s v=""/>
    <s v="BF"/>
    <x v="3"/>
    <s v="n/a"/>
    <x v="2"/>
    <s v=""/>
    <m/>
    <x v="0"/>
    <m/>
    <x v="1"/>
    <s v="P"/>
    <n v="0"/>
    <n v="0"/>
    <n v="0"/>
    <n v="0"/>
    <n v="1"/>
    <n v="0"/>
    <n v="1"/>
    <n v="0"/>
    <n v="-1"/>
    <n v="0"/>
    <n v="0"/>
    <n v="1"/>
    <n v="0"/>
    <n v="1"/>
    <n v="0"/>
    <n v="0"/>
    <n v="0"/>
    <n v="0"/>
    <n v="0"/>
    <n v="0"/>
    <n v="0"/>
    <n v="0"/>
    <n v="-1"/>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420"/>
    <s v=""/>
    <s v=""/>
    <s v="Reef House"/>
    <s v=""/>
    <s v="Coral Row"/>
    <s v="SW11"/>
    <s v="3UF"/>
    <n v="526431"/>
    <n v="175730"/>
    <x v="0"/>
    <s v=""/>
    <s v=""/>
    <n v="0"/>
    <n v="2"/>
    <n v="2"/>
    <s v="Determination as to whether prior approval is required for change of use from office (Class B1) to residential (Class C3) to provide two flats."/>
    <s v="PAG"/>
    <d v="2015-02-10T00:00:00"/>
    <d v="2015-04-07T00:00:00"/>
    <x v="0"/>
    <s v="Nil"/>
    <s v=""/>
    <s v="BF"/>
    <x v="2"/>
    <s v="n/a"/>
    <x v="6"/>
    <s v=""/>
    <m/>
    <x v="0"/>
    <m/>
    <x v="1"/>
    <s v="P"/>
    <m/>
    <n v="0"/>
    <n v="0"/>
    <n v="0"/>
    <n v="0"/>
    <n v="2"/>
    <n v="0"/>
    <n v="0"/>
    <n v="0"/>
    <n v="0"/>
    <n v="0"/>
    <n v="0"/>
    <n v="2"/>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10"/>
    <m/>
    <x v="6"/>
    <x v="2"/>
    <x v="2"/>
    <x v="2"/>
    <x v="2"/>
  </r>
  <r>
    <x v="3"/>
    <s v="2015/0422"/>
    <s v=""/>
    <s v=""/>
    <s v="Units 2, 3, 4, 5, 6, &amp; 7 Leeward House"/>
    <s v=""/>
    <s v="Square Rigger Row"/>
    <s v="SW11"/>
    <s v="3TX"/>
    <n v="526534"/>
    <n v="175822"/>
    <x v="0"/>
    <s v=""/>
    <s v=""/>
    <n v="0"/>
    <n v="6"/>
    <n v="6"/>
    <s v="Determination as to whether prior approval is required for change of use at first, second, and third floor levels from 6 office units (Class B1a) to 6 x residential flats (Class C3)."/>
    <s v="PAG"/>
    <d v="2015-02-10T00:00:00"/>
    <d v="2015-04-07T00:00:00"/>
    <x v="0"/>
    <s v="Nil"/>
    <s v=""/>
    <s v="BF"/>
    <x v="2"/>
    <s v="n/a"/>
    <x v="6"/>
    <s v=""/>
    <m/>
    <x v="0"/>
    <m/>
    <x v="1"/>
    <s v="P"/>
    <n v="0"/>
    <n v="0"/>
    <n v="0"/>
    <n v="0"/>
    <n v="6"/>
    <n v="0"/>
    <n v="0"/>
    <n v="0"/>
    <n v="0"/>
    <n v="0"/>
    <n v="0"/>
    <n v="6"/>
    <n v="0"/>
    <n v="0"/>
    <n v="0"/>
    <n v="0"/>
    <n v="0"/>
    <n v="0"/>
    <n v="0"/>
    <n v="0"/>
    <n v="0"/>
    <n v="0"/>
    <n v="0"/>
    <n v="0"/>
    <n v="0"/>
    <n v="0"/>
    <n v="0"/>
    <n v="0"/>
    <n v="0"/>
    <n v="0"/>
    <n v="0"/>
    <m/>
    <n v="0"/>
    <n v="0"/>
    <n v="0"/>
    <n v="0"/>
    <n v="0"/>
    <n v="0"/>
    <n v="2"/>
    <n v="2"/>
    <n v="2"/>
    <n v="0"/>
    <n v="0"/>
    <n v="0"/>
    <n v="0"/>
    <n v="0"/>
    <n v="0"/>
    <n v="0"/>
    <n v="0"/>
    <n v="0"/>
    <n v="0"/>
    <n v="0"/>
    <n v="0"/>
    <n v="0"/>
    <n v="6"/>
    <n v="6"/>
    <n v="2"/>
    <n v="4"/>
    <n v="10"/>
    <m/>
    <x v="6"/>
    <x v="2"/>
    <x v="2"/>
    <x v="2"/>
    <x v="2"/>
  </r>
  <r>
    <x v="3"/>
    <s v="2015/0494"/>
    <s v=""/>
    <s v=""/>
    <s v=""/>
    <s v="147"/>
    <s v="Upper Tooting Road"/>
    <s v="SW17"/>
    <s v="7TJ"/>
    <n v="527746"/>
    <n v="171935"/>
    <x v="10"/>
    <s v=""/>
    <s v=""/>
    <n v="2"/>
    <n v="4"/>
    <n v="2"/>
    <s v="Internal alterations and change of use of first floor office (Use Class B1a) to provide 1 x 2 bedroom and 3 x 1 bedroom self-contained flats on first, second and third floors.  (Use Class C3)."/>
    <s v="PF"/>
    <d v="2015-02-04T00:00:00"/>
    <d v="2015-05-01T00:00:00"/>
    <x v="0"/>
    <s v="Nil"/>
    <s v=""/>
    <s v="BF"/>
    <x v="3"/>
    <s v="n/a"/>
    <x v="6"/>
    <s v=""/>
    <m/>
    <x v="0"/>
    <m/>
    <x v="1"/>
    <s v="P"/>
    <m/>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498"/>
    <s v="Land adjoining 132 Ritherdon Road"/>
    <s v=""/>
    <s v="Land rear of 164-166"/>
    <s v=""/>
    <s v="Bedford Hill"/>
    <s v="SW17"/>
    <s v="9HW"/>
    <n v="528815"/>
    <n v="172653"/>
    <x v="14"/>
    <s v="31/03/2015"/>
    <s v=""/>
    <n v="0"/>
    <n v="2"/>
    <n v="2"/>
    <s v="Erection of two houses with parapet walls to front and rear roof slopes and front dormer to one house (minor material amendments to scheme approved by permission ref 2014/0928 for erection of 1 x 4-bedroom and 1 x 3-bedroom two-storey dwellinghouses with "/>
    <s v="PF"/>
    <d v="2015-01-30T00:00:00"/>
    <d v="2015-04-17T00:00:00"/>
    <x v="0"/>
    <s v="Nil"/>
    <s v=""/>
    <s v="BF"/>
    <x v="0"/>
    <s v="n/a"/>
    <x v="1"/>
    <s v="31/03/2015"/>
    <m/>
    <x v="0"/>
    <m/>
    <x v="1"/>
    <s v="P"/>
    <m/>
    <n v="0"/>
    <n v="0"/>
    <n v="0"/>
    <n v="0"/>
    <n v="0"/>
    <n v="0"/>
    <n v="2"/>
    <n v="0"/>
    <n v="0"/>
    <n v="0"/>
    <n v="0"/>
    <n v="0"/>
    <n v="0"/>
    <n v="0"/>
    <n v="0"/>
    <n v="0"/>
    <n v="0"/>
    <n v="0"/>
    <n v="0"/>
    <n v="0"/>
    <n v="2"/>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509"/>
    <s v=""/>
    <s v=""/>
    <s v=""/>
    <s v="235"/>
    <s v="Balham High Road"/>
    <s v="SW17"/>
    <s v="7BG"/>
    <n v="528240"/>
    <n v="172571"/>
    <x v="14"/>
    <s v=""/>
    <s v=""/>
    <n v="0"/>
    <n v="5"/>
    <n v="5"/>
    <s v="Change of use from house in multiple occupation (HMO) (sui-generis use) to 5no. one-bedroom self-contained flats (supported housing); two windows replaced with one new window on rear elevation."/>
    <s v="PFLA"/>
    <d v="2015-02-10T00:00:00"/>
    <d v="2015-11-04T00:00:00"/>
    <x v="0"/>
    <s v="Nil"/>
    <s v=""/>
    <s v="BF"/>
    <x v="2"/>
    <s v="n/a"/>
    <x v="3"/>
    <s v=""/>
    <m/>
    <x v="0"/>
    <m/>
    <x v="0"/>
    <s v="HAAR"/>
    <m/>
    <n v="0"/>
    <n v="5"/>
    <n v="0"/>
    <n v="5"/>
    <n v="0"/>
    <n v="0"/>
    <n v="0"/>
    <n v="0"/>
    <n v="0"/>
    <n v="0"/>
    <n v="5"/>
    <n v="0"/>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10"/>
    <m/>
    <x v="6"/>
    <x v="2"/>
    <x v="2"/>
    <x v="2"/>
    <x v="2"/>
  </r>
  <r>
    <x v="3"/>
    <s v="2015/0539"/>
    <s v="1-9 Belgravia House, 301"/>
    <s v=""/>
    <s v=""/>
    <s v="297-301"/>
    <s v="Balham High Road"/>
    <s v="SW17"/>
    <s v="7HD"/>
    <n v="528095"/>
    <n v="172380"/>
    <x v="14"/>
    <s v=""/>
    <s v=""/>
    <n v="0"/>
    <n v="3"/>
    <n v="3"/>
    <s v="Determination as to whether prior approval is required for change of use from financial and professional services (Class A2) to residential (Class C3) to provide 1 x one-bedroom flat and 2 x studio flats."/>
    <s v="WD"/>
    <d v="2015-01-29T00:00:00"/>
    <d v="2015-06-09T00:00:00"/>
    <x v="0"/>
    <s v="Nil"/>
    <s v=""/>
    <s v="BF"/>
    <x v="2"/>
    <s v="n/a"/>
    <x v="6"/>
    <s v=""/>
    <m/>
    <x v="0"/>
    <m/>
    <x v="1"/>
    <s v="P"/>
    <m/>
    <n v="0"/>
    <n v="0"/>
    <n v="2"/>
    <n v="1"/>
    <n v="0"/>
    <n v="0"/>
    <n v="0"/>
    <n v="0"/>
    <n v="0"/>
    <n v="2"/>
    <n v="1"/>
    <n v="0"/>
    <n v="0"/>
    <n v="0"/>
    <n v="0"/>
    <n v="0"/>
    <n v="0"/>
    <n v="0"/>
    <n v="0"/>
    <n v="0"/>
    <n v="0"/>
    <n v="0"/>
    <n v="0"/>
    <n v="0"/>
    <n v="0"/>
    <n v="0"/>
    <n v="0"/>
    <n v="0"/>
    <n v="0"/>
    <n v="0"/>
    <m/>
    <n v="0"/>
    <n v="0"/>
    <n v="0"/>
    <n v="0"/>
    <n v="0"/>
    <n v="0"/>
    <n v="1"/>
    <n v="1"/>
    <n v="1"/>
    <n v="0"/>
    <n v="0"/>
    <n v="0"/>
    <n v="0"/>
    <n v="0"/>
    <n v="0"/>
    <n v="0"/>
    <n v="0"/>
    <n v="0"/>
    <n v="0"/>
    <n v="0"/>
    <n v="0"/>
    <n v="0"/>
    <n v="3"/>
    <n v="3"/>
    <n v="1"/>
    <n v="2"/>
    <n v="10"/>
    <m/>
    <x v="6"/>
    <x v="2"/>
    <x v="2"/>
    <x v="2"/>
    <x v="2"/>
  </r>
  <r>
    <x v="3"/>
    <s v="2015/0545"/>
    <s v=""/>
    <s v=""/>
    <s v=""/>
    <s v="147"/>
    <s v="Northcote Road"/>
    <s v="SW11"/>
    <s v="6QB"/>
    <n v="527620"/>
    <n v="174551"/>
    <x v="2"/>
    <s v=""/>
    <s v=""/>
    <n v="0"/>
    <n v="1"/>
    <n v="1"/>
    <s v="Change of use office (Class B1) to residential (Class C3) to form a one bedroom house, with associated external alterations and front boundary wall on Bramfield Road frontage."/>
    <s v="PF"/>
    <d v="2015-03-04T00:00:00"/>
    <d v="2015-04-29T00:00:00"/>
    <x v="0"/>
    <s v="Nil"/>
    <s v=""/>
    <s v="BF"/>
    <x v="2"/>
    <s v="n/a"/>
    <x v="6"/>
    <s v=""/>
    <m/>
    <x v="0"/>
    <m/>
    <x v="1"/>
    <s v="P"/>
    <n v="0"/>
    <n v="0"/>
    <n v="0"/>
    <n v="0"/>
    <n v="0"/>
    <n v="1"/>
    <n v="0"/>
    <n v="0"/>
    <n v="0"/>
    <n v="0"/>
    <n v="0"/>
    <n v="0"/>
    <n v="0"/>
    <n v="0"/>
    <n v="0"/>
    <n v="0"/>
    <n v="0"/>
    <n v="0"/>
    <n v="0"/>
    <n v="1"/>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589"/>
    <s v=""/>
    <s v=""/>
    <s v=""/>
    <s v="51"/>
    <s v="Rusholme Road"/>
    <s v="SW15"/>
    <s v="3LF"/>
    <n v="524033"/>
    <n v="174126"/>
    <x v="8"/>
    <s v=""/>
    <s v=""/>
    <n v="0"/>
    <n v="1"/>
    <n v="1"/>
    <s v="Change of use from multiple-occupancy (Sui Generis) to single family dwelling house (class C3)."/>
    <s v="PF"/>
    <d v="2015-02-09T00:00:00"/>
    <d v="2015-04-01T00:00:00"/>
    <x v="0"/>
    <s v="Nil"/>
    <s v=""/>
    <s v="BF"/>
    <x v="2"/>
    <s v="n/a"/>
    <x v="9"/>
    <s v=""/>
    <m/>
    <x v="0"/>
    <m/>
    <x v="1"/>
    <s v="P"/>
    <n v="0"/>
    <n v="0"/>
    <n v="1"/>
    <n v="0"/>
    <n v="0"/>
    <n v="0"/>
    <n v="0"/>
    <n v="0"/>
    <n v="1"/>
    <n v="0"/>
    <n v="0"/>
    <n v="0"/>
    <n v="0"/>
    <n v="0"/>
    <n v="0"/>
    <n v="0"/>
    <n v="0"/>
    <n v="0"/>
    <n v="0"/>
    <n v="0"/>
    <n v="0"/>
    <n v="0"/>
    <n v="1"/>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591"/>
    <s v=""/>
    <s v="BLOCK A - PRIVATE"/>
    <s v="Battersea Gasholder"/>
    <s v=""/>
    <s v="Prince of Wales Drive"/>
    <s v="SW8"/>
    <s v=""/>
    <n v="528809"/>
    <n v="177181"/>
    <x v="17"/>
    <s v=""/>
    <s v=""/>
    <n v="0"/>
    <n v="42"/>
    <n v="4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4"/>
    <n v="42"/>
    <n v="0"/>
    <n v="0"/>
    <n v="36"/>
    <n v="6"/>
    <n v="0"/>
    <n v="0"/>
    <n v="0"/>
    <n v="0"/>
    <n v="0"/>
    <n v="36"/>
    <n v="6"/>
    <n v="0"/>
    <n v="0"/>
    <n v="0"/>
    <n v="0"/>
    <n v="0"/>
    <n v="0"/>
    <n v="0"/>
    <n v="0"/>
    <n v="0"/>
    <n v="0"/>
    <n v="0"/>
    <n v="0"/>
    <n v="0"/>
    <n v="0"/>
    <n v="0"/>
    <n v="0"/>
    <n v="0"/>
    <m/>
    <n v="0"/>
    <n v="0"/>
    <n v="0"/>
    <n v="0"/>
    <n v="0"/>
    <n v="0"/>
    <n v="14"/>
    <n v="14"/>
    <n v="14"/>
    <n v="0"/>
    <n v="0"/>
    <n v="0"/>
    <n v="0"/>
    <n v="0"/>
    <n v="0"/>
    <n v="0"/>
    <n v="0"/>
    <n v="0"/>
    <n v="0"/>
    <n v="0"/>
    <n v="0"/>
    <n v="0"/>
    <n v="42"/>
    <n v="42"/>
    <n v="14"/>
    <n v="28"/>
    <n v="6"/>
    <m/>
    <x v="6"/>
    <x v="2"/>
    <x v="2"/>
    <x v="2"/>
    <x v="2"/>
  </r>
  <r>
    <x v="3"/>
    <s v="2015/0591"/>
    <s v=""/>
    <s v="BLOCK B - PRIVATE"/>
    <s v="Battersea Gasholder"/>
    <s v=""/>
    <s v="Prince of Wales Drive"/>
    <s v="SW8"/>
    <s v=""/>
    <n v="528809"/>
    <n v="177181"/>
    <x v="17"/>
    <s v=""/>
    <s v=""/>
    <n v="0"/>
    <n v="103"/>
    <n v="103"/>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10"/>
    <n v="103"/>
    <n v="0"/>
    <n v="23"/>
    <n v="78"/>
    <n v="2"/>
    <n v="0"/>
    <n v="0"/>
    <n v="0"/>
    <n v="0"/>
    <n v="23"/>
    <n v="78"/>
    <n v="2"/>
    <n v="0"/>
    <n v="0"/>
    <n v="0"/>
    <n v="0"/>
    <n v="0"/>
    <n v="0"/>
    <n v="0"/>
    <n v="0"/>
    <n v="0"/>
    <n v="0"/>
    <n v="0"/>
    <n v="0"/>
    <n v="0"/>
    <n v="0"/>
    <n v="0"/>
    <n v="0"/>
    <n v="0"/>
    <m/>
    <n v="0"/>
    <n v="0"/>
    <n v="0"/>
    <n v="0"/>
    <n v="0"/>
    <n v="0"/>
    <n v="34.333333333333336"/>
    <n v="34.333333333333336"/>
    <n v="34.333333333333336"/>
    <n v="0"/>
    <n v="0"/>
    <n v="0"/>
    <n v="0"/>
    <n v="0"/>
    <n v="0"/>
    <n v="0"/>
    <n v="0"/>
    <n v="0"/>
    <n v="0"/>
    <n v="0"/>
    <n v="0"/>
    <n v="0"/>
    <n v="103"/>
    <n v="103"/>
    <n v="34.333333333333336"/>
    <n v="68.666666666666671"/>
    <n v="6"/>
    <m/>
    <x v="6"/>
    <x v="2"/>
    <x v="2"/>
    <x v="2"/>
    <x v="2"/>
  </r>
  <r>
    <x v="3"/>
    <s v="2015/0591"/>
    <s v=""/>
    <s v="BLOCK C - PRIVATE"/>
    <s v="Battersea Gasholder"/>
    <s v=""/>
    <s v="Prince of Wales Drive"/>
    <s v="SW8"/>
    <s v=""/>
    <n v="528809"/>
    <n v="177181"/>
    <x v="17"/>
    <s v=""/>
    <s v=""/>
    <n v="0"/>
    <n v="101"/>
    <n v="101"/>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10"/>
    <n v="101"/>
    <n v="0"/>
    <n v="24"/>
    <n v="69"/>
    <n v="8"/>
    <n v="0"/>
    <n v="0"/>
    <n v="0"/>
    <n v="0"/>
    <n v="24"/>
    <n v="69"/>
    <n v="8"/>
    <n v="0"/>
    <n v="0"/>
    <n v="0"/>
    <n v="0"/>
    <n v="0"/>
    <n v="0"/>
    <n v="0"/>
    <n v="0"/>
    <n v="0"/>
    <n v="0"/>
    <n v="0"/>
    <n v="0"/>
    <n v="0"/>
    <n v="0"/>
    <n v="0"/>
    <n v="0"/>
    <n v="0"/>
    <m/>
    <n v="0"/>
    <n v="0"/>
    <n v="0"/>
    <n v="0"/>
    <n v="0"/>
    <n v="0"/>
    <n v="33.666666666666664"/>
    <n v="33.666666666666664"/>
    <n v="33.666666666666664"/>
    <n v="0"/>
    <n v="0"/>
    <n v="0"/>
    <n v="0"/>
    <n v="0"/>
    <n v="0"/>
    <n v="0"/>
    <n v="0"/>
    <n v="0"/>
    <n v="0"/>
    <n v="0"/>
    <n v="0"/>
    <n v="0"/>
    <n v="101"/>
    <n v="101"/>
    <n v="33.666666666666664"/>
    <n v="67.333333333333329"/>
    <n v="6"/>
    <m/>
    <x v="6"/>
    <x v="2"/>
    <x v="2"/>
    <x v="2"/>
    <x v="2"/>
  </r>
  <r>
    <x v="3"/>
    <s v="2015/0591"/>
    <s v=""/>
    <s v="BLOCK D - PRIVATE"/>
    <s v="Battersea Gasholder"/>
    <s v=""/>
    <s v="Prince of Wales Drive"/>
    <s v="SW8"/>
    <s v=""/>
    <n v="528809"/>
    <n v="177181"/>
    <x v="17"/>
    <s v=""/>
    <s v=""/>
    <n v="0"/>
    <n v="77"/>
    <n v="7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8"/>
    <n v="77"/>
    <n v="0"/>
    <n v="18"/>
    <n v="51"/>
    <n v="8"/>
    <n v="0"/>
    <n v="0"/>
    <n v="0"/>
    <n v="0"/>
    <n v="18"/>
    <n v="51"/>
    <n v="8"/>
    <n v="0"/>
    <n v="0"/>
    <n v="0"/>
    <n v="0"/>
    <n v="0"/>
    <n v="0"/>
    <n v="0"/>
    <n v="0"/>
    <n v="0"/>
    <n v="0"/>
    <n v="0"/>
    <n v="0"/>
    <n v="0"/>
    <n v="0"/>
    <n v="0"/>
    <n v="0"/>
    <n v="0"/>
    <m/>
    <n v="0"/>
    <n v="0"/>
    <n v="0"/>
    <n v="0"/>
    <n v="0"/>
    <n v="0"/>
    <n v="25.666666666666668"/>
    <n v="25.666666666666668"/>
    <n v="25.666666666666668"/>
    <n v="0"/>
    <n v="0"/>
    <n v="0"/>
    <n v="0"/>
    <n v="0"/>
    <n v="0"/>
    <n v="0"/>
    <n v="0"/>
    <n v="0"/>
    <n v="0"/>
    <n v="0"/>
    <n v="0"/>
    <n v="0"/>
    <n v="77"/>
    <n v="77"/>
    <n v="25.666666666666668"/>
    <n v="51.333333333333336"/>
    <n v="6"/>
    <m/>
    <x v="6"/>
    <x v="2"/>
    <x v="2"/>
    <x v="2"/>
    <x v="2"/>
  </r>
  <r>
    <x v="3"/>
    <s v="2015/0591"/>
    <s v=""/>
    <s v="BLOCK E - PRIVATE"/>
    <s v="Battersea Gasholder"/>
    <s v=""/>
    <s v="Prince of Wales Drive"/>
    <s v="SW8"/>
    <s v=""/>
    <n v="528809"/>
    <n v="177181"/>
    <x v="17"/>
    <s v=""/>
    <s v=""/>
    <n v="0"/>
    <n v="62"/>
    <n v="6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6"/>
    <n v="62"/>
    <n v="0"/>
    <n v="14"/>
    <n v="42"/>
    <n v="6"/>
    <n v="0"/>
    <n v="0"/>
    <n v="0"/>
    <n v="0"/>
    <n v="14"/>
    <n v="42"/>
    <n v="6"/>
    <n v="0"/>
    <n v="0"/>
    <n v="0"/>
    <n v="0"/>
    <n v="0"/>
    <n v="0"/>
    <n v="0"/>
    <n v="0"/>
    <n v="0"/>
    <n v="0"/>
    <n v="0"/>
    <n v="0"/>
    <n v="0"/>
    <n v="0"/>
    <n v="0"/>
    <n v="0"/>
    <n v="0"/>
    <m/>
    <n v="0"/>
    <n v="0"/>
    <n v="0"/>
    <n v="0"/>
    <n v="0"/>
    <n v="0"/>
    <n v="20.666666666666668"/>
    <n v="20.666666666666668"/>
    <n v="20.666666666666668"/>
    <n v="0"/>
    <n v="0"/>
    <n v="0"/>
    <n v="0"/>
    <n v="0"/>
    <n v="0"/>
    <n v="0"/>
    <n v="0"/>
    <n v="0"/>
    <n v="0"/>
    <n v="0"/>
    <n v="0"/>
    <n v="0"/>
    <n v="62"/>
    <n v="62"/>
    <n v="20.666666666666668"/>
    <n v="41.333333333333336"/>
    <n v="6"/>
    <m/>
    <x v="6"/>
    <x v="2"/>
    <x v="2"/>
    <x v="2"/>
    <x v="2"/>
  </r>
  <r>
    <x v="3"/>
    <s v="2015/0591"/>
    <s v=""/>
    <s v="BLOCK F - PRIVATE"/>
    <s v="Battersea Gasholder"/>
    <s v=""/>
    <s v="Prince of Wales Drive"/>
    <s v="SW8"/>
    <s v=""/>
    <n v="528809"/>
    <n v="177181"/>
    <x v="17"/>
    <s v=""/>
    <s v=""/>
    <n v="0"/>
    <n v="90"/>
    <n v="90"/>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9"/>
    <n v="90"/>
    <n v="0"/>
    <n v="24"/>
    <n v="64"/>
    <n v="2"/>
    <n v="0"/>
    <n v="0"/>
    <n v="0"/>
    <n v="0"/>
    <n v="24"/>
    <n v="64"/>
    <n v="2"/>
    <n v="0"/>
    <n v="0"/>
    <n v="0"/>
    <n v="0"/>
    <n v="0"/>
    <n v="0"/>
    <n v="0"/>
    <n v="0"/>
    <n v="0"/>
    <n v="0"/>
    <n v="0"/>
    <n v="0"/>
    <n v="0"/>
    <n v="0"/>
    <n v="0"/>
    <n v="0"/>
    <n v="0"/>
    <m/>
    <n v="0"/>
    <n v="0"/>
    <n v="0"/>
    <n v="0"/>
    <n v="0"/>
    <n v="0"/>
    <n v="30"/>
    <n v="30"/>
    <n v="30"/>
    <n v="0"/>
    <n v="0"/>
    <n v="0"/>
    <n v="0"/>
    <n v="0"/>
    <n v="0"/>
    <n v="0"/>
    <n v="0"/>
    <n v="0"/>
    <n v="0"/>
    <n v="0"/>
    <n v="0"/>
    <n v="0"/>
    <n v="90"/>
    <n v="90"/>
    <n v="30"/>
    <n v="60"/>
    <n v="6"/>
    <m/>
    <x v="6"/>
    <x v="2"/>
    <x v="2"/>
    <x v="2"/>
    <x v="2"/>
  </r>
  <r>
    <x v="3"/>
    <s v="2015/0591"/>
    <s v=""/>
    <s v="BLOCK G - LEVEL 1 INTERMEDIATE(SO)"/>
    <s v="Battersea Gasholder"/>
    <s v=""/>
    <s v="Prince of Wales Drive"/>
    <s v="SW8"/>
    <s v=""/>
    <n v="528809"/>
    <n v="177181"/>
    <x v="17"/>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5"/>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591"/>
    <s v=""/>
    <s v="BLOCK G - LEVEL 2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G - LEVEL 3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G - LEVEL 4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G - LEVEL 5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G - LEVEL 6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G - LEVEL 7 INTERMEDIATE(SO)"/>
    <s v="Battersea Gasholder"/>
    <s v=""/>
    <s v="Prince of Wales Drive"/>
    <s v="SW8"/>
    <s v=""/>
    <n v="528809"/>
    <n v="177181"/>
    <x v="17"/>
    <s v=""/>
    <s v=""/>
    <n v="0"/>
    <n v="2"/>
    <n v="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2"/>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591"/>
    <s v=""/>
    <s v="BLOCK G - PRIVATE"/>
    <s v="Battersea Gasholder"/>
    <s v=""/>
    <s v="Prince of Wales Drive"/>
    <s v="SW8"/>
    <s v=""/>
    <n v="528809"/>
    <n v="177181"/>
    <x v="17"/>
    <s v=""/>
    <s v=""/>
    <n v="0"/>
    <n v="69"/>
    <n v="69"/>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7"/>
    <n v="69"/>
    <n v="0"/>
    <n v="6"/>
    <n v="57"/>
    <n v="6"/>
    <n v="0"/>
    <n v="0"/>
    <n v="0"/>
    <n v="0"/>
    <n v="6"/>
    <n v="57"/>
    <n v="6"/>
    <n v="0"/>
    <n v="0"/>
    <n v="0"/>
    <n v="0"/>
    <n v="0"/>
    <n v="0"/>
    <n v="0"/>
    <n v="0"/>
    <n v="0"/>
    <n v="0"/>
    <n v="0"/>
    <n v="0"/>
    <n v="0"/>
    <n v="0"/>
    <n v="0"/>
    <n v="0"/>
    <n v="0"/>
    <m/>
    <n v="0"/>
    <n v="0"/>
    <n v="0"/>
    <n v="0"/>
    <n v="0"/>
    <n v="0"/>
    <n v="23"/>
    <n v="23"/>
    <n v="23"/>
    <n v="0"/>
    <n v="0"/>
    <n v="0"/>
    <n v="0"/>
    <n v="0"/>
    <n v="0"/>
    <n v="0"/>
    <n v="0"/>
    <n v="0"/>
    <n v="0"/>
    <n v="0"/>
    <n v="0"/>
    <n v="0"/>
    <n v="69"/>
    <n v="69"/>
    <n v="23"/>
    <n v="46"/>
    <n v="6"/>
    <m/>
    <x v="6"/>
    <x v="2"/>
    <x v="2"/>
    <x v="2"/>
    <x v="2"/>
  </r>
  <r>
    <x v="3"/>
    <s v="2015/0591"/>
    <s v=""/>
    <s v="BLOCK H - LEVEL 1 INTERMEDIATE(SO)"/>
    <s v="Battersea Gasholder"/>
    <s v=""/>
    <s v="Prince of Wales Drive"/>
    <s v="SW8"/>
    <s v=""/>
    <n v="528809"/>
    <n v="177181"/>
    <x v="17"/>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5"/>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591"/>
    <s v=""/>
    <s v="BLOCK H - LEVEL 2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H - LEVEL 3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H - LEVEL 4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H - LEVEL 5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H - LEVEL 6 INTERMEDIATE(SO)"/>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4"/>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H - LEVEL 7 INTERMEDIATE(SO)"/>
    <s v="Battersea Gasholder"/>
    <s v=""/>
    <s v="Prince of Wales Drive"/>
    <s v="SW8"/>
    <s v=""/>
    <n v="528809"/>
    <n v="177181"/>
    <x v="17"/>
    <s v=""/>
    <s v=""/>
    <n v="0"/>
    <n v="2"/>
    <n v="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0"/>
    <n v="2"/>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591"/>
    <s v=""/>
    <s v="BLOCK H - PRIVATE"/>
    <s v="Battersea Gasholder"/>
    <s v=""/>
    <s v="Prince of Wales Drive"/>
    <s v="SW8"/>
    <s v=""/>
    <n v="528809"/>
    <n v="177181"/>
    <x v="17"/>
    <s v=""/>
    <s v=""/>
    <n v="0"/>
    <n v="51"/>
    <n v="51"/>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5"/>
    <n v="51"/>
    <n v="0"/>
    <n v="2"/>
    <n v="43"/>
    <n v="6"/>
    <n v="0"/>
    <n v="0"/>
    <n v="0"/>
    <n v="0"/>
    <n v="2"/>
    <n v="43"/>
    <n v="6"/>
    <n v="0"/>
    <n v="0"/>
    <n v="0"/>
    <n v="0"/>
    <n v="0"/>
    <n v="0"/>
    <n v="0"/>
    <n v="0"/>
    <n v="0"/>
    <n v="0"/>
    <n v="0"/>
    <n v="0"/>
    <n v="0"/>
    <n v="0"/>
    <n v="0"/>
    <n v="0"/>
    <n v="0"/>
    <m/>
    <n v="0"/>
    <n v="0"/>
    <n v="0"/>
    <n v="0"/>
    <n v="0"/>
    <n v="0"/>
    <n v="17"/>
    <n v="17"/>
    <n v="17"/>
    <n v="0"/>
    <n v="0"/>
    <n v="0"/>
    <n v="0"/>
    <n v="0"/>
    <n v="0"/>
    <n v="0"/>
    <n v="0"/>
    <n v="0"/>
    <n v="0"/>
    <n v="0"/>
    <n v="0"/>
    <n v="0"/>
    <n v="51"/>
    <n v="51"/>
    <n v="17"/>
    <n v="34"/>
    <n v="6"/>
    <m/>
    <x v="6"/>
    <x v="2"/>
    <x v="2"/>
    <x v="2"/>
    <x v="2"/>
  </r>
  <r>
    <x v="3"/>
    <s v="2015/0591"/>
    <s v=""/>
    <s v="BLOCK J - LEVEL 1 INTERMEDIATE(SO)"/>
    <s v="Battersea Gasholder"/>
    <s v=""/>
    <s v="Prince of Wales Drive"/>
    <s v="SW8"/>
    <s v=""/>
    <n v="528809"/>
    <n v="177181"/>
    <x v="17"/>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5"/>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591"/>
    <s v=""/>
    <s v="BLOCK J - LEVEL 2 INTERMEDIATE(SO)"/>
    <s v="Battersea Gasholder"/>
    <s v=""/>
    <s v="Prince of Wales Drive"/>
    <s v="SW8"/>
    <s v=""/>
    <n v="528809"/>
    <n v="177181"/>
    <x v="17"/>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5"/>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591"/>
    <s v=""/>
    <s v="BLOCK J - LEVEL 3 INTERMEDIATE(SO)"/>
    <s v="Battersea Gasholder"/>
    <s v=""/>
    <s v="Prince of Wales Drive"/>
    <s v="SW8"/>
    <s v=""/>
    <n v="528809"/>
    <n v="177181"/>
    <x v="17"/>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SO"/>
    <n v="1332094"/>
    <n v="1"/>
    <n v="5"/>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591"/>
    <s v=""/>
    <s v="BLOCK J - PRIVATE"/>
    <s v="Battersea Gasholder"/>
    <s v=""/>
    <s v="Prince of Wales Drive"/>
    <s v="SW8"/>
    <s v=""/>
    <n v="528809"/>
    <n v="177181"/>
    <x v="17"/>
    <s v=""/>
    <s v=""/>
    <n v="0"/>
    <n v="43"/>
    <n v="43"/>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1"/>
    <s v="P"/>
    <n v="1332094"/>
    <n v="4"/>
    <n v="43"/>
    <n v="0"/>
    <n v="10"/>
    <n v="25"/>
    <n v="8"/>
    <n v="0"/>
    <n v="0"/>
    <n v="0"/>
    <n v="0"/>
    <n v="10"/>
    <n v="25"/>
    <n v="8"/>
    <n v="0"/>
    <n v="0"/>
    <n v="0"/>
    <n v="0"/>
    <n v="0"/>
    <n v="0"/>
    <n v="0"/>
    <n v="0"/>
    <n v="0"/>
    <n v="0"/>
    <n v="0"/>
    <n v="0"/>
    <n v="0"/>
    <n v="0"/>
    <n v="0"/>
    <n v="0"/>
    <n v="0"/>
    <m/>
    <n v="0"/>
    <n v="0"/>
    <n v="0"/>
    <n v="0"/>
    <n v="0"/>
    <n v="0"/>
    <n v="14.333333333333334"/>
    <n v="14.333333333333334"/>
    <n v="14.333333333333334"/>
    <n v="0"/>
    <n v="0"/>
    <n v="0"/>
    <n v="0"/>
    <n v="0"/>
    <n v="0"/>
    <n v="0"/>
    <n v="0"/>
    <n v="0"/>
    <n v="0"/>
    <n v="0"/>
    <n v="0"/>
    <n v="0"/>
    <n v="43"/>
    <n v="43"/>
    <n v="14.333333333333334"/>
    <n v="28.666666666666668"/>
    <n v="6"/>
    <m/>
    <x v="6"/>
    <x v="2"/>
    <x v="2"/>
    <x v="2"/>
    <x v="2"/>
  </r>
  <r>
    <x v="3"/>
    <s v="2015/0591"/>
    <s v=""/>
    <s v="BLOCK K - LEVEL 1 AFFORDABLE RENT"/>
    <s v="Battersea Gasholder"/>
    <s v=""/>
    <s v="Prince of Wales Drive"/>
    <s v="SW8"/>
    <s v=""/>
    <n v="528809"/>
    <n v="177181"/>
    <x v="17"/>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4"/>
    <n v="0"/>
    <n v="3"/>
    <n v="1"/>
    <n v="0"/>
    <n v="0"/>
    <n v="0"/>
    <n v="0"/>
    <n v="0"/>
    <n v="3"/>
    <n v="1"/>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591"/>
    <s v=""/>
    <s v="BLOCK K - LEVEL 2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3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4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5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6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7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8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0"/>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K - LEVEL 9 AFFORDABLE RENT"/>
    <s v="Battersea Gasholder"/>
    <s v=""/>
    <s v="Prince of Wales Drive"/>
    <s v="SW8"/>
    <s v=""/>
    <n v="528809"/>
    <n v="177181"/>
    <x v="17"/>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0"/>
    <n v="7"/>
    <n v="0"/>
    <n v="4"/>
    <n v="2"/>
    <n v="1"/>
    <n v="0"/>
    <n v="0"/>
    <n v="0"/>
    <n v="0"/>
    <n v="4"/>
    <n v="2"/>
    <n v="1"/>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591"/>
    <s v=""/>
    <s v="BLOCK L - LEVEL 1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2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3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4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5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6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7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1"/>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8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0"/>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591"/>
    <s v=""/>
    <s v="BLOCK L - LEVEL 9  AFFORDABLE RENT"/>
    <s v="Battersea Gasholder"/>
    <s v=""/>
    <s v="Prince of Wales Drive"/>
    <s v="SW8"/>
    <s v=""/>
    <n v="528809"/>
    <n v="177181"/>
    <x v="17"/>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x v="0"/>
    <s v="Nil"/>
    <s v=""/>
    <s v="BF"/>
    <x v="0"/>
    <s v="NB"/>
    <x v="0"/>
    <s v=""/>
    <m/>
    <x v="0"/>
    <m/>
    <x v="0"/>
    <s v="HAAR"/>
    <n v="1332094"/>
    <n v="0"/>
    <n v="8"/>
    <n v="0"/>
    <n v="4"/>
    <n v="4"/>
    <n v="0"/>
    <n v="0"/>
    <n v="0"/>
    <n v="0"/>
    <n v="0"/>
    <n v="4"/>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619"/>
    <s v=""/>
    <s v=""/>
    <s v=""/>
    <s v="59"/>
    <s v="Gilbey Road"/>
    <s v="SW17"/>
    <s v="0QH"/>
    <n v="527218"/>
    <n v="171484"/>
    <x v="10"/>
    <s v=""/>
    <s v=""/>
    <n v="2"/>
    <n v="1"/>
    <n v="-1"/>
    <s v="Alterations in connection with conversion from two flats into a single dwelling."/>
    <s v="PF"/>
    <d v="2015-02-04T00:00:00"/>
    <d v="2015-04-01T00:00:00"/>
    <x v="0"/>
    <s v="Nil"/>
    <s v=""/>
    <s v="BF"/>
    <x v="1"/>
    <s v="n/a"/>
    <x v="5"/>
    <s v=""/>
    <m/>
    <x v="0"/>
    <m/>
    <x v="1"/>
    <s v="P"/>
    <n v="0"/>
    <n v="0"/>
    <n v="0"/>
    <n v="0"/>
    <n v="-1"/>
    <n v="0"/>
    <n v="-1"/>
    <n v="0"/>
    <n v="1"/>
    <n v="0"/>
    <n v="0"/>
    <n v="-1"/>
    <n v="0"/>
    <n v="-1"/>
    <n v="0"/>
    <n v="0"/>
    <n v="0"/>
    <n v="0"/>
    <n v="0"/>
    <n v="0"/>
    <n v="0"/>
    <n v="0"/>
    <n v="1"/>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639"/>
    <s v=""/>
    <s v=""/>
    <s v=""/>
    <s v="99"/>
    <s v="Mitcham Lane"/>
    <s v="SW16"/>
    <s v="6LY"/>
    <n v="529336"/>
    <n v="171126"/>
    <x v="20"/>
    <s v=""/>
    <s v=""/>
    <n v="0"/>
    <n v="1"/>
    <n v="1"/>
    <s v="Conversion of rear part of ground floor shop to provide a self-contained one-bedroomed flat;  erection of single-storey rear extension and alterations including an additional door to the front elevation."/>
    <s v="PF"/>
    <d v="2015-02-16T00:00:00"/>
    <d v="2015-10-27T00:00:00"/>
    <x v="0"/>
    <s v="Nil"/>
    <s v=""/>
    <s v="BF"/>
    <x v="3"/>
    <s v="n/a"/>
    <x v="8"/>
    <s v=""/>
    <m/>
    <x v="0"/>
    <m/>
    <x v="1"/>
    <s v="P"/>
    <m/>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650"/>
    <s v=""/>
    <s v=""/>
    <s v=""/>
    <s v="43"/>
    <s v="Rosenau Road"/>
    <s v="SW11"/>
    <s v="4QX"/>
    <n v="527519"/>
    <n v="176870"/>
    <x v="0"/>
    <s v=""/>
    <s v=""/>
    <n v="1"/>
    <n v="3"/>
    <n v="2"/>
    <s v="Conversion of the property into 1x1- bedroom, 1x2- bedroom and 1x3- bedroom self contained units.  Provision of bike stands and refuse storage in the front garden. Excavation to create basement including formation of front/rear and side lightwells with gr"/>
    <s v="PF"/>
    <d v="2015-02-16T00:00:00"/>
    <d v="2015-05-27T00:00:00"/>
    <x v="0"/>
    <s v="Nil"/>
    <s v=""/>
    <s v="BF"/>
    <x v="3"/>
    <s v="n/a"/>
    <x v="2"/>
    <s v=""/>
    <m/>
    <x v="0"/>
    <m/>
    <x v="1"/>
    <s v="P"/>
    <n v="0"/>
    <n v="0"/>
    <n v="0"/>
    <n v="0"/>
    <n v="1"/>
    <n v="1"/>
    <n v="1"/>
    <n v="-1"/>
    <n v="0"/>
    <n v="0"/>
    <n v="0"/>
    <n v="1"/>
    <n v="1"/>
    <n v="1"/>
    <n v="0"/>
    <n v="0"/>
    <n v="0"/>
    <n v="0"/>
    <n v="0"/>
    <n v="0"/>
    <n v="0"/>
    <n v="-1"/>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666"/>
    <s v=""/>
    <s v=""/>
    <s v="Rear of Royal Victoria Patriotic Building"/>
    <s v=""/>
    <s v="John Archers Way"/>
    <s v="SW18"/>
    <s v="3SX"/>
    <n v="526914"/>
    <n v="174288"/>
    <x v="16"/>
    <s v=""/>
    <s v=""/>
    <n v="0"/>
    <n v="6"/>
    <n v="6"/>
    <s v="Erection of two-storey building to provide six self-contained flats."/>
    <s v="WD"/>
    <d v="2015-02-16T00:00:00"/>
    <d v="2015-04-15T00:00:00"/>
    <x v="0"/>
    <s v="Nil"/>
    <s v=""/>
    <s v="BF"/>
    <x v="0"/>
    <s v="n/a"/>
    <x v="1"/>
    <s v=""/>
    <m/>
    <x v="0"/>
    <m/>
    <x v="1"/>
    <s v="P"/>
    <n v="0"/>
    <n v="0"/>
    <n v="0"/>
    <n v="0"/>
    <n v="4"/>
    <n v="2"/>
    <n v="0"/>
    <n v="0"/>
    <n v="0"/>
    <n v="0"/>
    <n v="0"/>
    <n v="4"/>
    <n v="2"/>
    <n v="0"/>
    <n v="0"/>
    <n v="0"/>
    <n v="0"/>
    <n v="0"/>
    <n v="0"/>
    <n v="0"/>
    <n v="0"/>
    <n v="0"/>
    <n v="0"/>
    <n v="0"/>
    <n v="0"/>
    <n v="0"/>
    <n v="0"/>
    <n v="0"/>
    <n v="0"/>
    <n v="0"/>
    <n v="0"/>
    <m/>
    <n v="0"/>
    <n v="0"/>
    <n v="0"/>
    <n v="0"/>
    <n v="0"/>
    <n v="0"/>
    <n v="2"/>
    <n v="2"/>
    <n v="2"/>
    <n v="0"/>
    <n v="0"/>
    <n v="0"/>
    <n v="0"/>
    <n v="0"/>
    <n v="0"/>
    <n v="0"/>
    <n v="0"/>
    <n v="0"/>
    <n v="0"/>
    <n v="0"/>
    <n v="0"/>
    <n v="0"/>
    <n v="6"/>
    <n v="6"/>
    <n v="2"/>
    <n v="4"/>
    <n v="6"/>
    <m/>
    <x v="6"/>
    <x v="2"/>
    <x v="2"/>
    <x v="2"/>
    <x v="2"/>
  </r>
  <r>
    <x v="3"/>
    <s v="2015/0674"/>
    <s v=""/>
    <s v=""/>
    <s v="Upper floors"/>
    <s v="256-258"/>
    <s v="Upper Tooting Road"/>
    <s v="SW17"/>
    <s v="0DN"/>
    <n v="527564"/>
    <n v="171696"/>
    <x v="10"/>
    <s v=""/>
    <s v=""/>
    <n v="0"/>
    <n v="1"/>
    <n v="1"/>
    <s v="Erection of two-storey rear extension at second and third floor levels including roof terraces at the rear to create an additional 2 bedroom self-contained flat"/>
    <s v="RP"/>
    <d v="2015-02-10T00:00:00"/>
    <d v="2015-09-17T00:00:00"/>
    <x v="0"/>
    <s v="Nil"/>
    <s v=""/>
    <s v="BF"/>
    <x v="0"/>
    <s v="n/a"/>
    <x v="1"/>
    <s v=""/>
    <m/>
    <x v="0"/>
    <m/>
    <x v="1"/>
    <s v="P"/>
    <m/>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684"/>
    <s v=""/>
    <s v=""/>
    <s v=""/>
    <s v="26"/>
    <s v="Roedean Crescent"/>
    <s v="SW15"/>
    <s v="5JU"/>
    <n v="521107"/>
    <n v="174480"/>
    <x v="19"/>
    <s v=""/>
    <s v=""/>
    <n v="1"/>
    <n v="1"/>
    <n v="0"/>
    <s v="Demolition of existing building and erection of a three-storey (including accommodation within the roofspace) 8-bedroom detached house. [The main changes include alterations to the siting, scale and floorplans of the proposed house, with changes to elevat"/>
    <s v="PF"/>
    <d v="2015-02-10T00:00:00"/>
    <d v="2015-08-17T00:00:00"/>
    <x v="0"/>
    <s v="Nil"/>
    <s v=""/>
    <s v="BF"/>
    <x v="0"/>
    <s v="n/a"/>
    <x v="1"/>
    <s v=""/>
    <m/>
    <x v="0"/>
    <m/>
    <x v="1"/>
    <s v="P"/>
    <n v="0"/>
    <n v="0"/>
    <n v="0"/>
    <n v="0"/>
    <n v="0"/>
    <n v="0"/>
    <n v="0"/>
    <n v="-1"/>
    <n v="1"/>
    <n v="0"/>
    <n v="0"/>
    <n v="0"/>
    <n v="0"/>
    <n v="0"/>
    <n v="0"/>
    <n v="0"/>
    <n v="0"/>
    <n v="0"/>
    <n v="0"/>
    <n v="0"/>
    <n v="0"/>
    <n v="-1"/>
    <n v="1"/>
    <n v="0"/>
    <n v="0"/>
    <n v="0"/>
    <n v="0"/>
    <n v="0"/>
    <n v="0"/>
    <n v="0"/>
    <n v="0"/>
    <m/>
    <n v="0"/>
    <n v="0"/>
    <n v="0"/>
    <n v="0"/>
    <n v="0"/>
    <n v="0"/>
    <n v="0"/>
    <n v="0"/>
    <n v="0"/>
    <n v="0"/>
    <n v="0"/>
    <n v="0"/>
    <n v="0"/>
    <n v="0"/>
    <n v="0"/>
    <n v="0"/>
    <n v="0"/>
    <n v="0"/>
    <n v="0"/>
    <n v="0"/>
    <n v="0"/>
    <n v="0"/>
    <n v="0"/>
    <n v="0"/>
    <n v="0"/>
    <n v="0"/>
    <n v="6"/>
    <m/>
    <x v="6"/>
    <x v="2"/>
    <x v="2"/>
    <x v="2"/>
    <x v="2"/>
  </r>
  <r>
    <x v="3"/>
    <s v="2015/0704"/>
    <s v=""/>
    <s v=""/>
    <s v=""/>
    <s v="114"/>
    <s v="Leathwaite Road"/>
    <s v="SW11"/>
    <s v="6RR"/>
    <n v="527823"/>
    <n v="174768"/>
    <x v="2"/>
    <s v=""/>
    <s v=""/>
    <n v="1"/>
    <n v="2"/>
    <n v="1"/>
    <s v="Conversion of dwellinghouse into 2 self contained flats (1 x 2 bed, 1 x 3 bed); erection of single-storey rear/side extension, roof extension over part of the back addition, excavation to enlarge basement including formation of front lightwell with grille"/>
    <s v="PF"/>
    <d v="2015-02-11T00:00:00"/>
    <d v="2015-04-13T00:00:00"/>
    <x v="0"/>
    <s v="Nil"/>
    <s v=""/>
    <s v="BF"/>
    <x v="3"/>
    <s v="n/a"/>
    <x v="2"/>
    <s v=""/>
    <m/>
    <x v="0"/>
    <m/>
    <x v="1"/>
    <s v="P"/>
    <n v="0"/>
    <n v="0"/>
    <n v="0"/>
    <n v="0"/>
    <n v="0"/>
    <n v="1"/>
    <n v="1"/>
    <n v="-1"/>
    <n v="0"/>
    <n v="0"/>
    <n v="0"/>
    <n v="0"/>
    <n v="1"/>
    <n v="1"/>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705"/>
    <s v=""/>
    <s v=""/>
    <s v=""/>
    <s v="34"/>
    <s v="Lavender Hill"/>
    <s v="SW11"/>
    <s v="5RL"/>
    <n v="528426"/>
    <n v="175769"/>
    <x v="6"/>
    <s v=""/>
    <s v=""/>
    <n v="0"/>
    <n v="1"/>
    <n v="1"/>
    <s v="Conversion of the rear of shop at basement and ground floor level into a 2 bedroom self-contained flar including external alterations."/>
    <s v="WD"/>
    <d v="2015-02-26T00:00:00"/>
    <d v="2015-04-23T00:00:00"/>
    <x v="0"/>
    <s v="Nil"/>
    <s v=""/>
    <s v="BF"/>
    <x v="2"/>
    <s v="n/a"/>
    <x v="8"/>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728"/>
    <s v=""/>
    <s v=""/>
    <s v="563-565"/>
    <s v="563-565"/>
    <s v="Battersea Park Road"/>
    <s v="SW11"/>
    <s v="3BL"/>
    <n v="527326"/>
    <n v="176301"/>
    <x v="18"/>
    <s v=""/>
    <s v=""/>
    <n v="0"/>
    <n v="1"/>
    <n v="1"/>
    <s v="Erection of mansard roof extension to form an additional storey to provide a 2 bedroom flat with a screened roof terrace above. Insertion of windows at second floor , and alterations to ground floor shop front."/>
    <s v="RP"/>
    <d v="2015-02-16T00:00:00"/>
    <d v="2015-04-13T00:00:00"/>
    <x v="0"/>
    <s v="Nil"/>
    <s v=""/>
    <s v="BF"/>
    <x v="0"/>
    <s v="n/a"/>
    <x v="1"/>
    <s v=""/>
    <m/>
    <x v="0"/>
    <m/>
    <x v="1"/>
    <s v="P"/>
    <n v="0"/>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771"/>
    <s v=""/>
    <s v=""/>
    <s v="St Goar Cottage"/>
    <s v=""/>
    <s v="Manfred Road"/>
    <s v="SW15"/>
    <s v="2RS"/>
    <n v="524758"/>
    <n v="174759"/>
    <x v="8"/>
    <s v=""/>
    <s v=""/>
    <n v="0"/>
    <n v="1"/>
    <n v="1"/>
    <s v="Demolition of existing garages and erection of detached two-storey 4 bedroom dwelling."/>
    <s v="PF"/>
    <d v="2015-03-06T00:00:00"/>
    <d v="2015-05-01T00:00:00"/>
    <x v="0"/>
    <s v="Nil"/>
    <s v=""/>
    <s v="BF"/>
    <x v="0"/>
    <s v="n/a"/>
    <x v="1"/>
    <s v=""/>
    <m/>
    <x v="0"/>
    <m/>
    <x v="1"/>
    <s v="P"/>
    <n v="0"/>
    <n v="0"/>
    <n v="1"/>
    <n v="0"/>
    <n v="0"/>
    <n v="0"/>
    <n v="0"/>
    <n v="1"/>
    <n v="0"/>
    <n v="0"/>
    <n v="0"/>
    <n v="0"/>
    <n v="0"/>
    <n v="0"/>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773"/>
    <s v="Land adjacent Fontenoy Road"/>
    <s v=""/>
    <s v="rear of 47/49 &amp; r/o The Studio, Ferndale and Killinhchy"/>
    <s v=""/>
    <s v="Culverden Road"/>
    <s v="SW12"/>
    <s v="9LT"/>
    <n v="529014"/>
    <n v="172572"/>
    <x v="14"/>
    <s v=""/>
    <s v=""/>
    <n v="0"/>
    <n v="1"/>
    <n v="1"/>
    <s v="Erection of single-storey (with basement) detached 3-bedroom dwelling."/>
    <s v="PF"/>
    <d v="2015-02-17T00:00:00"/>
    <d v="2015-05-27T00:00:00"/>
    <x v="0"/>
    <s v="Nil"/>
    <s v=""/>
    <s v="BF"/>
    <x v="0"/>
    <s v="n/a"/>
    <x v="1"/>
    <s v=""/>
    <m/>
    <x v="0"/>
    <m/>
    <x v="1"/>
    <s v="P"/>
    <n v="0"/>
    <n v="0"/>
    <n v="0"/>
    <n v="0"/>
    <n v="0"/>
    <n v="0"/>
    <n v="1"/>
    <n v="0"/>
    <n v="0"/>
    <n v="0"/>
    <n v="0"/>
    <n v="0"/>
    <n v="0"/>
    <n v="0"/>
    <n v="0"/>
    <n v="0"/>
    <n v="0"/>
    <n v="0"/>
    <n v="0"/>
    <n v="0"/>
    <n v="1"/>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787"/>
    <s v=""/>
    <s v=""/>
    <s v=""/>
    <s v="11"/>
    <s v="Carmalt Gardens"/>
    <s v="SW15"/>
    <s v="6NE"/>
    <n v="523460"/>
    <n v="175163"/>
    <x v="11"/>
    <s v=""/>
    <s v=""/>
    <n v="2"/>
    <n v="1"/>
    <n v="-1"/>
    <s v="Use of 2x 1-bed flats (Class C3) as a 2-bed maisonette (Class C3)."/>
    <s v="PF"/>
    <d v="2015-02-25T00:00:00"/>
    <d v="2015-04-21T00:00:00"/>
    <x v="0"/>
    <s v="Nil"/>
    <s v=""/>
    <s v="BF"/>
    <x v="1"/>
    <s v="n/a"/>
    <x v="7"/>
    <s v=""/>
    <m/>
    <x v="0"/>
    <m/>
    <x v="1"/>
    <s v="P"/>
    <n v="0"/>
    <n v="0"/>
    <n v="0"/>
    <n v="0"/>
    <n v="-2"/>
    <n v="1"/>
    <n v="0"/>
    <n v="0"/>
    <n v="0"/>
    <n v="0"/>
    <n v="0"/>
    <n v="-2"/>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822"/>
    <s v=""/>
    <s v=""/>
    <s v="The Studio"/>
    <s v="1A"/>
    <s v="Abercrombie Street"/>
    <s v="SW11"/>
    <s v="2JB"/>
    <n v="527360"/>
    <n v="176302"/>
    <x v="18"/>
    <s v=""/>
    <s v=""/>
    <n v="0"/>
    <n v="1"/>
    <n v="1"/>
    <s v="Application for determination as to whether prior approval is required for change of use from office (Class B1a) to one 1-bed unit (Class C3)."/>
    <s v="PAG"/>
    <d v="2015-02-19T00:00:00"/>
    <d v="2015-04-16T00:00:00"/>
    <x v="0"/>
    <s v="Nil"/>
    <s v=""/>
    <s v="BF"/>
    <x v="2"/>
    <s v="n/a"/>
    <x v="6"/>
    <s v=""/>
    <m/>
    <x v="0"/>
    <m/>
    <x v="1"/>
    <s v="P"/>
    <n v="0"/>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826"/>
    <s v=""/>
    <s v=""/>
    <s v="Flats 1 &amp; 4"/>
    <s v="41"/>
    <s v="St Johns Avenue"/>
    <s v="SW15"/>
    <s v="6AL"/>
    <n v="523714"/>
    <n v="174883"/>
    <x v="8"/>
    <s v=""/>
    <s v=""/>
    <n v="2"/>
    <n v="1"/>
    <n v="-1"/>
    <s v="Conversion of flat nos. 1 and 4 into 1 x four-bedroom self contained flat including alterations and erection of first floor level side/rear extension."/>
    <s v="PF"/>
    <d v="2015-02-13T00:00:00"/>
    <d v="2015-04-09T00:00:00"/>
    <x v="0"/>
    <s v="Nil"/>
    <s v=""/>
    <s v="BF"/>
    <x v="3"/>
    <s v="n/a"/>
    <x v="7"/>
    <s v=""/>
    <m/>
    <x v="0"/>
    <m/>
    <x v="1"/>
    <s v="P"/>
    <n v="0"/>
    <n v="0"/>
    <n v="0"/>
    <n v="0"/>
    <n v="-1"/>
    <n v="-1"/>
    <n v="0"/>
    <n v="1"/>
    <n v="0"/>
    <n v="0"/>
    <n v="0"/>
    <n v="-1"/>
    <n v="-1"/>
    <n v="0"/>
    <n v="1"/>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34"/>
    <s v=""/>
    <s v=""/>
    <s v=""/>
    <s v="29"/>
    <s v="Upper Tooting Road"/>
    <s v="SW17"/>
    <s v="7TS"/>
    <n v="527940"/>
    <n v="172263"/>
    <x v="14"/>
    <s v=""/>
    <s v=""/>
    <n v="0"/>
    <n v="3"/>
    <n v="3"/>
    <s v="Erection of part single-storey, part two-storey extension over existing back addition and rear roof extension in conjunction with the conversion of the upper floors from 2x 2-bed flats (Class C3) to 5 self-contained flats (2x2-bed, 2x 1-bed, and one studi"/>
    <s v="PF"/>
    <d v="2015-02-20T00:00:00"/>
    <d v="2015-04-24T00:00:00"/>
    <x v="0"/>
    <s v="Nil"/>
    <s v=""/>
    <s v="BF"/>
    <x v="3"/>
    <s v="n/a"/>
    <x v="1"/>
    <s v=""/>
    <m/>
    <x v="0"/>
    <m/>
    <x v="1"/>
    <s v="P"/>
    <n v="0"/>
    <n v="0"/>
    <n v="0"/>
    <n v="1"/>
    <n v="2"/>
    <n v="0"/>
    <n v="0"/>
    <n v="0"/>
    <n v="0"/>
    <n v="0"/>
    <n v="1"/>
    <n v="2"/>
    <n v="0"/>
    <n v="0"/>
    <n v="0"/>
    <n v="0"/>
    <n v="0"/>
    <n v="0"/>
    <n v="0"/>
    <n v="0"/>
    <n v="0"/>
    <n v="0"/>
    <n v="0"/>
    <n v="0"/>
    <n v="0"/>
    <n v="0"/>
    <n v="0"/>
    <n v="0"/>
    <n v="0"/>
    <n v="0"/>
    <n v="0"/>
    <m/>
    <n v="0"/>
    <n v="0"/>
    <n v="0"/>
    <n v="0"/>
    <n v="0"/>
    <n v="0"/>
    <n v="1"/>
    <n v="1"/>
    <n v="1"/>
    <n v="0"/>
    <n v="0"/>
    <n v="0"/>
    <n v="0"/>
    <n v="0"/>
    <n v="0"/>
    <n v="0"/>
    <n v="0"/>
    <n v="0"/>
    <n v="0"/>
    <n v="0"/>
    <n v="0"/>
    <n v="0"/>
    <n v="3"/>
    <n v="3"/>
    <n v="1"/>
    <n v="2"/>
    <n v="6"/>
    <m/>
    <x v="6"/>
    <x v="2"/>
    <x v="2"/>
    <x v="2"/>
    <x v="2"/>
  </r>
  <r>
    <x v="3"/>
    <s v="2015/0843"/>
    <s v=""/>
    <s v=""/>
    <s v="Oyster Wharf Inlet, Oyster Wharf"/>
    <s v="18"/>
    <s v="Lombard Road"/>
    <s v="SW11"/>
    <s v="3RR"/>
    <n v="526622"/>
    <n v="176212"/>
    <x v="0"/>
    <s v=""/>
    <s v=""/>
    <n v="0"/>
    <n v="1"/>
    <n v="1"/>
    <s v="Outline application for the construction of a floating residential vessel in the dock known as Oyster Wharf inlet."/>
    <s v="RP"/>
    <d v="2015-02-17T00:00:00"/>
    <d v="2015-07-24T00:00:00"/>
    <x v="0"/>
    <s v="Nil"/>
    <s v=""/>
    <s v="BF"/>
    <x v="0"/>
    <s v="n/a"/>
    <x v="1"/>
    <s v=""/>
    <m/>
    <x v="0"/>
    <m/>
    <x v="1"/>
    <s v="P"/>
    <n v="0"/>
    <n v="0"/>
    <n v="0"/>
    <n v="0"/>
    <n v="0"/>
    <n v="0"/>
    <n v="0"/>
    <n v="0"/>
    <n v="0"/>
    <n v="1"/>
    <n v="0"/>
    <n v="0"/>
    <n v="0"/>
    <n v="0"/>
    <n v="0"/>
    <n v="0"/>
    <n v="0"/>
    <n v="0"/>
    <n v="0"/>
    <n v="0"/>
    <n v="0"/>
    <n v="0"/>
    <n v="0"/>
    <n v="1"/>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72"/>
    <s v=""/>
    <s v=""/>
    <s v=""/>
    <s v="1"/>
    <s v="Cinammon Row"/>
    <s v="SW11"/>
    <s v="3TW"/>
    <n v="526483"/>
    <n v="175772"/>
    <x v="0"/>
    <s v=""/>
    <s v=""/>
    <n v="0"/>
    <n v="1"/>
    <n v="1"/>
    <s v="Use of property as a residential dwelling (class C3)."/>
    <s v="RP"/>
    <d v="2015-02-17T00:00:00"/>
    <d v="2015-04-14T00:00:00"/>
    <x v="0"/>
    <s v="Nil"/>
    <s v=""/>
    <s v="BF"/>
    <x v="2"/>
    <s v="n/a"/>
    <x v="6"/>
    <s v=""/>
    <m/>
    <x v="0"/>
    <m/>
    <x v="1"/>
    <s v="P"/>
    <n v="0"/>
    <n v="0"/>
    <n v="0"/>
    <n v="0"/>
    <n v="0"/>
    <n v="0"/>
    <n v="1"/>
    <n v="0"/>
    <n v="0"/>
    <n v="0"/>
    <n v="0"/>
    <n v="0"/>
    <n v="0"/>
    <n v="0"/>
    <n v="0"/>
    <n v="0"/>
    <n v="0"/>
    <n v="0"/>
    <n v="0"/>
    <n v="0"/>
    <n v="1"/>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874"/>
    <s v=""/>
    <s v=""/>
    <s v=""/>
    <s v="4"/>
    <s v="Beeches Road"/>
    <s v="SW17"/>
    <s v="7LZ"/>
    <n v="527464"/>
    <n v="172254"/>
    <x v="10"/>
    <s v=""/>
    <s v=""/>
    <n v="1"/>
    <n v="1"/>
    <n v="0"/>
    <s v="Erection of side roof extension, rear roof extension and part conversion of first floor maisonette in order to create 1 x 1 bedroom flat at second floor level.  Installation of external stair to rear."/>
    <s v="PF"/>
    <d v="2015-02-17T00:00:00"/>
    <d v="2015-04-14T00:00:00"/>
    <x v="0"/>
    <s v="Nil"/>
    <s v=""/>
    <s v="BF"/>
    <x v="3"/>
    <s v="n/a"/>
    <x v="3"/>
    <s v=""/>
    <m/>
    <x v="0"/>
    <m/>
    <x v="1"/>
    <s v="P"/>
    <n v="0"/>
    <n v="0"/>
    <n v="0"/>
    <n v="0"/>
    <n v="0"/>
    <n v="0"/>
    <n v="1"/>
    <n v="-1"/>
    <n v="0"/>
    <n v="0"/>
    <n v="0"/>
    <n v="0"/>
    <n v="0"/>
    <n v="1"/>
    <n v="-1"/>
    <n v="0"/>
    <n v="0"/>
    <n v="0"/>
    <n v="0"/>
    <n v="0"/>
    <n v="0"/>
    <n v="0"/>
    <n v="0"/>
    <n v="0"/>
    <n v="0"/>
    <n v="0"/>
    <n v="0"/>
    <n v="0"/>
    <n v="0"/>
    <n v="0"/>
    <n v="0"/>
    <m/>
    <n v="0"/>
    <n v="0"/>
    <n v="0"/>
    <n v="0"/>
    <n v="0"/>
    <n v="0"/>
    <n v="0"/>
    <n v="0"/>
    <n v="0"/>
    <n v="0"/>
    <n v="0"/>
    <n v="0"/>
    <n v="0"/>
    <n v="0"/>
    <n v="0"/>
    <n v="0"/>
    <n v="0"/>
    <n v="0"/>
    <n v="0"/>
    <n v="0"/>
    <n v="0"/>
    <n v="0"/>
    <n v="0"/>
    <n v="0"/>
    <n v="0"/>
    <n v="0"/>
    <n v="6"/>
    <m/>
    <x v="6"/>
    <x v="2"/>
    <x v="2"/>
    <x v="2"/>
    <x v="2"/>
  </r>
  <r>
    <x v="3"/>
    <s v="2015/0874"/>
    <s v=""/>
    <s v=""/>
    <s v=""/>
    <s v="4"/>
    <s v="Beeches Road"/>
    <s v="SW17"/>
    <s v="7LZ"/>
    <n v="527464"/>
    <n v="172254"/>
    <x v="10"/>
    <s v=""/>
    <s v=""/>
    <n v="0"/>
    <n v="1"/>
    <n v="1"/>
    <s v="Erection of side roof extension, rear roof extension and part conversion of first floor maisonette in order to create 1 x 1 bedroom flat at second floor level.  Installation of external stair to rear."/>
    <s v="PF"/>
    <d v="2015-02-17T00:00:00"/>
    <d v="2015-04-14T00:00:00"/>
    <x v="0"/>
    <s v="Nil"/>
    <s v=""/>
    <s v="BF"/>
    <x v="3"/>
    <s v="n/a"/>
    <x v="1"/>
    <s v=""/>
    <m/>
    <x v="0"/>
    <m/>
    <x v="1"/>
    <s v="P"/>
    <n v="0"/>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81"/>
    <s v=""/>
    <s v="BLOCK A - 1ST FLOOR"/>
    <s v="Homebase"/>
    <s v="198"/>
    <s v="York Road"/>
    <s v="SW11"/>
    <s v=""/>
    <n v="526547"/>
    <n v="175744"/>
    <x v="0"/>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1"/>
    <n v="2"/>
    <n v="0"/>
    <n v="0"/>
    <n v="0"/>
    <n v="0"/>
    <n v="0"/>
    <n v="1"/>
    <n v="2"/>
    <n v="0"/>
    <n v="0"/>
    <n v="0"/>
    <n v="0"/>
    <n v="0"/>
    <n v="0"/>
    <n v="0"/>
    <n v="0"/>
    <n v="0"/>
    <n v="0"/>
    <n v="0"/>
    <n v="0"/>
    <n v="0"/>
    <n v="0"/>
    <n v="0"/>
    <n v="0"/>
    <n v="0"/>
    <n v="0"/>
    <m/>
    <n v="0"/>
    <n v="0"/>
    <n v="0"/>
    <n v="0"/>
    <n v="0"/>
    <n v="0"/>
    <n v="1"/>
    <n v="1"/>
    <n v="1"/>
    <n v="0"/>
    <n v="0"/>
    <n v="0"/>
    <n v="0"/>
    <n v="0"/>
    <n v="0"/>
    <n v="0"/>
    <n v="0"/>
    <n v="0"/>
    <n v="0"/>
    <n v="0"/>
    <n v="0"/>
    <n v="0"/>
    <n v="3"/>
    <n v="3"/>
    <n v="1"/>
    <n v="2"/>
    <n v="6"/>
    <m/>
    <x v="6"/>
    <x v="2"/>
    <x v="2"/>
    <x v="2"/>
    <x v="2"/>
  </r>
  <r>
    <x v="3"/>
    <s v="2015/0881"/>
    <s v=""/>
    <s v="BLOCK A - 2ND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A - 2ND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8"/>
    <n v="0"/>
    <n v="0"/>
    <n v="0"/>
    <n v="0"/>
    <n v="0"/>
    <n v="0"/>
    <n v="8"/>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A - 3RD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A - 3RD FLOOR"/>
    <s v="Homebase"/>
    <s v="198"/>
    <s v="York Road"/>
    <s v="SW11"/>
    <s v=""/>
    <n v="526547"/>
    <n v="175744"/>
    <x v="0"/>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10"/>
    <n v="0"/>
    <n v="0"/>
    <n v="0"/>
    <n v="0"/>
    <n v="0"/>
    <n v="0"/>
    <n v="10"/>
    <n v="0"/>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5/0881"/>
    <s v=""/>
    <s v="BLOCK A - 4TH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A - 4TH FLOOR"/>
    <s v="Homebase"/>
    <s v="198"/>
    <s v="York Road"/>
    <s v="SW11"/>
    <s v=""/>
    <n v="526547"/>
    <n v="175744"/>
    <x v="0"/>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10"/>
    <n v="0"/>
    <n v="0"/>
    <n v="0"/>
    <n v="0"/>
    <n v="0"/>
    <n v="0"/>
    <n v="10"/>
    <n v="0"/>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5/0881"/>
    <s v=""/>
    <s v="BLOCK A - 5TH FLOOR"/>
    <s v="Homebase"/>
    <s v="198"/>
    <s v="York Road"/>
    <s v="SW11"/>
    <s v=""/>
    <n v="526547"/>
    <n v="175744"/>
    <x v="0"/>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3"/>
    <n v="0"/>
    <n v="0"/>
    <n v="0"/>
    <n v="0"/>
    <n v="0"/>
    <n v="0"/>
    <n v="3"/>
    <n v="0"/>
    <n v="0"/>
    <n v="0"/>
    <n v="0"/>
    <n v="0"/>
    <n v="0"/>
    <n v="0"/>
    <n v="0"/>
    <n v="0"/>
    <n v="0"/>
    <n v="0"/>
    <n v="0"/>
    <n v="0"/>
    <n v="0"/>
    <n v="0"/>
    <n v="0"/>
    <n v="0"/>
    <n v="0"/>
    <n v="0"/>
    <m/>
    <n v="0"/>
    <n v="0"/>
    <n v="0"/>
    <n v="0"/>
    <n v="0"/>
    <n v="0"/>
    <n v="1"/>
    <n v="1"/>
    <n v="1"/>
    <n v="0"/>
    <n v="0"/>
    <n v="0"/>
    <n v="0"/>
    <n v="0"/>
    <n v="0"/>
    <n v="0"/>
    <n v="0"/>
    <n v="0"/>
    <n v="0"/>
    <n v="0"/>
    <n v="0"/>
    <n v="0"/>
    <n v="3"/>
    <n v="3"/>
    <n v="1"/>
    <n v="2"/>
    <n v="6"/>
    <m/>
    <x v="6"/>
    <x v="2"/>
    <x v="2"/>
    <x v="2"/>
    <x v="2"/>
  </r>
  <r>
    <x v="3"/>
    <s v="2015/0881"/>
    <s v=""/>
    <s v="BLOCK A - 5TH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4"/>
    <n v="4"/>
    <n v="0"/>
    <n v="0"/>
    <n v="0"/>
    <n v="0"/>
    <n v="0"/>
    <n v="4"/>
    <n v="4"/>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A - 6TH FLOOR"/>
    <s v="Homebase"/>
    <s v="198"/>
    <s v="York Road"/>
    <s v="SW11"/>
    <s v=""/>
    <n v="526547"/>
    <n v="175744"/>
    <x v="0"/>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81"/>
    <s v=""/>
    <s v="BLOCK A - 6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1"/>
    <n v="3"/>
    <n v="0"/>
    <n v="0"/>
    <n v="0"/>
    <n v="0"/>
    <n v="0"/>
    <n v="1"/>
    <n v="3"/>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A - 7TH FLOOR"/>
    <s v="Homebase"/>
    <s v="198"/>
    <s v="York Road"/>
    <s v="SW11"/>
    <s v=""/>
    <n v="526547"/>
    <n v="175744"/>
    <x v="0"/>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81"/>
    <s v=""/>
    <s v="BLOCK A - 7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1"/>
    <n v="3"/>
    <n v="0"/>
    <n v="0"/>
    <n v="0"/>
    <n v="0"/>
    <n v="0"/>
    <n v="1"/>
    <n v="3"/>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A - 8TH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1"/>
    <n v="3"/>
    <n v="0"/>
    <n v="0"/>
    <n v="0"/>
    <n v="0"/>
    <n v="1"/>
    <n v="1"/>
    <n v="3"/>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B - 10TH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1"/>
    <n v="3"/>
    <n v="0"/>
    <n v="0"/>
    <n v="0"/>
    <n v="0"/>
    <n v="1"/>
    <n v="1"/>
    <n v="3"/>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B - 1ST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4"/>
    <n v="0"/>
    <n v="0"/>
    <n v="0"/>
    <n v="0"/>
    <n v="0"/>
    <n v="2"/>
    <n v="4"/>
    <n v="0"/>
    <n v="0"/>
    <n v="0"/>
    <n v="0"/>
    <n v="0"/>
    <n v="0"/>
    <n v="0"/>
    <n v="0"/>
    <n v="0"/>
    <n v="0"/>
    <n v="0"/>
    <n v="0"/>
    <n v="0"/>
    <n v="0"/>
    <n v="0"/>
    <n v="0"/>
    <n v="0"/>
    <n v="0"/>
    <m/>
    <n v="0"/>
    <n v="0"/>
    <n v="0"/>
    <n v="0"/>
    <n v="0"/>
    <n v="0"/>
    <n v="2"/>
    <n v="2"/>
    <n v="2"/>
    <n v="0"/>
    <n v="0"/>
    <n v="0"/>
    <n v="0"/>
    <n v="0"/>
    <n v="0"/>
    <n v="0"/>
    <n v="0"/>
    <n v="0"/>
    <n v="0"/>
    <n v="0"/>
    <n v="0"/>
    <n v="0"/>
    <n v="6"/>
    <n v="6"/>
    <n v="2"/>
    <n v="4"/>
    <n v="6"/>
    <m/>
    <x v="6"/>
    <x v="2"/>
    <x v="2"/>
    <x v="2"/>
    <x v="2"/>
  </r>
  <r>
    <x v="3"/>
    <s v="2015/0881"/>
    <s v=""/>
    <s v="BLOCK B - 1ST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6"/>
    <n v="0"/>
    <n v="0"/>
    <n v="0"/>
    <n v="0"/>
    <n v="0"/>
    <n v="0"/>
    <n v="6"/>
    <n v="0"/>
    <n v="0"/>
    <n v="0"/>
    <n v="0"/>
    <n v="0"/>
    <n v="0"/>
    <n v="0"/>
    <n v="0"/>
    <n v="0"/>
    <n v="0"/>
    <n v="0"/>
    <n v="0"/>
    <n v="0"/>
    <n v="0"/>
    <n v="0"/>
    <n v="0"/>
    <n v="0"/>
    <n v="0"/>
    <m/>
    <n v="0"/>
    <n v="0"/>
    <n v="0"/>
    <n v="0"/>
    <n v="0"/>
    <n v="0"/>
    <n v="2"/>
    <n v="2"/>
    <n v="2"/>
    <n v="0"/>
    <n v="0"/>
    <n v="0"/>
    <n v="0"/>
    <n v="0"/>
    <n v="0"/>
    <n v="0"/>
    <n v="0"/>
    <n v="0"/>
    <n v="0"/>
    <n v="0"/>
    <n v="0"/>
    <n v="0"/>
    <n v="6"/>
    <n v="6"/>
    <n v="2"/>
    <n v="4"/>
    <n v="6"/>
    <m/>
    <x v="6"/>
    <x v="2"/>
    <x v="2"/>
    <x v="2"/>
    <x v="2"/>
  </r>
  <r>
    <x v="3"/>
    <s v="2015/0881"/>
    <s v=""/>
    <s v="BLOCK B - 2ND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3"/>
    <n v="0"/>
    <n v="0"/>
    <n v="0"/>
    <n v="0"/>
    <n v="0"/>
    <n v="2"/>
    <n v="3"/>
    <n v="0"/>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B - 2ND FLOOR"/>
    <s v="Homebase"/>
    <s v="198"/>
    <s v="York Road"/>
    <s v="SW11"/>
    <s v=""/>
    <n v="526547"/>
    <n v="175744"/>
    <x v="0"/>
    <s v=""/>
    <s v=""/>
    <n v="0"/>
    <n v="7"/>
    <n v="7"/>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7"/>
    <n v="0"/>
    <n v="0"/>
    <n v="0"/>
    <n v="0"/>
    <n v="0"/>
    <n v="0"/>
    <n v="7"/>
    <n v="0"/>
    <n v="0"/>
    <n v="0"/>
    <n v="0"/>
    <n v="0"/>
    <n v="0"/>
    <n v="0"/>
    <n v="0"/>
    <n v="0"/>
    <n v="0"/>
    <n v="0"/>
    <n v="0"/>
    <n v="0"/>
    <n v="0"/>
    <n v="0"/>
    <n v="0"/>
    <n v="0"/>
    <n v="0"/>
    <m/>
    <n v="0"/>
    <n v="0"/>
    <n v="0"/>
    <n v="0"/>
    <n v="0"/>
    <n v="0"/>
    <n v="2.3333333333333335"/>
    <n v="2.3333333333333335"/>
    <n v="2.3333333333333335"/>
    <n v="0"/>
    <n v="0"/>
    <n v="0"/>
    <n v="0"/>
    <n v="0"/>
    <n v="0"/>
    <n v="0"/>
    <n v="0"/>
    <n v="0"/>
    <n v="0"/>
    <n v="0"/>
    <n v="0"/>
    <n v="0"/>
    <n v="7"/>
    <n v="7"/>
    <n v="2.3333333333333335"/>
    <n v="4.666666666666667"/>
    <n v="6"/>
    <m/>
    <x v="6"/>
    <x v="2"/>
    <x v="2"/>
    <x v="2"/>
    <x v="2"/>
  </r>
  <r>
    <x v="3"/>
    <s v="2015/0881"/>
    <s v=""/>
    <s v="BLOCK B - 3RD FLOOR"/>
    <s v="Homebase"/>
    <s v="198"/>
    <s v="York Road"/>
    <s v="SW11"/>
    <s v=""/>
    <n v="526547"/>
    <n v="175744"/>
    <x v="0"/>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1"/>
    <n v="0"/>
    <n v="0"/>
    <n v="0"/>
    <n v="0"/>
    <n v="0"/>
    <n v="2"/>
    <n v="1"/>
    <n v="0"/>
    <n v="0"/>
    <n v="0"/>
    <n v="0"/>
    <n v="0"/>
    <n v="0"/>
    <n v="0"/>
    <n v="0"/>
    <n v="0"/>
    <n v="0"/>
    <n v="0"/>
    <n v="0"/>
    <n v="0"/>
    <n v="0"/>
    <n v="0"/>
    <n v="0"/>
    <n v="0"/>
    <n v="0"/>
    <m/>
    <n v="0"/>
    <n v="0"/>
    <n v="0"/>
    <n v="0"/>
    <n v="0"/>
    <n v="0"/>
    <n v="1"/>
    <n v="1"/>
    <n v="1"/>
    <n v="0"/>
    <n v="0"/>
    <n v="0"/>
    <n v="0"/>
    <n v="0"/>
    <n v="0"/>
    <n v="0"/>
    <n v="0"/>
    <n v="0"/>
    <n v="0"/>
    <n v="0"/>
    <n v="0"/>
    <n v="0"/>
    <n v="3"/>
    <n v="3"/>
    <n v="1"/>
    <n v="2"/>
    <n v="6"/>
    <m/>
    <x v="6"/>
    <x v="2"/>
    <x v="2"/>
    <x v="2"/>
    <x v="2"/>
  </r>
  <r>
    <x v="3"/>
    <s v="2015/0881"/>
    <s v=""/>
    <s v="BLOCK B - 3RD FLOOR"/>
    <s v="Homebase"/>
    <s v="198"/>
    <s v="York Road"/>
    <s v="SW11"/>
    <s v=""/>
    <n v="526547"/>
    <n v="175744"/>
    <x v="0"/>
    <s v=""/>
    <s v=""/>
    <n v="0"/>
    <n v="9"/>
    <n v="9"/>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9"/>
    <n v="0"/>
    <n v="0"/>
    <n v="0"/>
    <n v="0"/>
    <n v="0"/>
    <n v="0"/>
    <n v="9"/>
    <n v="0"/>
    <n v="0"/>
    <n v="0"/>
    <n v="0"/>
    <n v="0"/>
    <n v="0"/>
    <n v="0"/>
    <n v="0"/>
    <n v="0"/>
    <n v="0"/>
    <n v="0"/>
    <n v="0"/>
    <n v="0"/>
    <n v="0"/>
    <n v="0"/>
    <n v="0"/>
    <n v="0"/>
    <n v="0"/>
    <m/>
    <n v="0"/>
    <n v="0"/>
    <n v="0"/>
    <n v="0"/>
    <n v="0"/>
    <n v="0"/>
    <n v="3"/>
    <n v="3"/>
    <n v="3"/>
    <n v="0"/>
    <n v="0"/>
    <n v="0"/>
    <n v="0"/>
    <n v="0"/>
    <n v="0"/>
    <n v="0"/>
    <n v="0"/>
    <n v="0"/>
    <n v="0"/>
    <n v="0"/>
    <n v="0"/>
    <n v="0"/>
    <n v="9"/>
    <n v="9"/>
    <n v="3"/>
    <n v="6"/>
    <n v="6"/>
    <m/>
    <x v="6"/>
    <x v="2"/>
    <x v="2"/>
    <x v="2"/>
    <x v="2"/>
  </r>
  <r>
    <x v="3"/>
    <s v="2015/0881"/>
    <s v=""/>
    <s v="BLOCK B - 4TH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B - 4TH FLOOR"/>
    <s v="Homebase"/>
    <s v="198"/>
    <s v="York Road"/>
    <s v="SW11"/>
    <s v=""/>
    <n v="526547"/>
    <n v="175744"/>
    <x v="0"/>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10"/>
    <n v="0"/>
    <n v="0"/>
    <n v="0"/>
    <n v="0"/>
    <n v="0"/>
    <n v="0"/>
    <n v="10"/>
    <n v="0"/>
    <n v="0"/>
    <n v="0"/>
    <n v="0"/>
    <n v="0"/>
    <n v="0"/>
    <n v="0"/>
    <n v="0"/>
    <n v="0"/>
    <n v="0"/>
    <n v="0"/>
    <n v="0"/>
    <n v="0"/>
    <n v="0"/>
    <n v="0"/>
    <n v="0"/>
    <n v="0"/>
    <n v="0"/>
    <m/>
    <n v="0"/>
    <n v="0"/>
    <n v="0"/>
    <n v="0"/>
    <n v="0"/>
    <n v="0"/>
    <n v="3.3333333333333335"/>
    <n v="3.3333333333333335"/>
    <n v="3.3333333333333335"/>
    <n v="0"/>
    <n v="0"/>
    <n v="0"/>
    <n v="0"/>
    <n v="0"/>
    <n v="0"/>
    <n v="0"/>
    <n v="0"/>
    <n v="0"/>
    <n v="0"/>
    <n v="0"/>
    <n v="0"/>
    <n v="0"/>
    <n v="10"/>
    <n v="10"/>
    <n v="3.3333333333333335"/>
    <n v="6.666666666666667"/>
    <n v="6"/>
    <m/>
    <x v="6"/>
    <x v="2"/>
    <x v="2"/>
    <x v="2"/>
    <x v="2"/>
  </r>
  <r>
    <x v="3"/>
    <s v="2015/0881"/>
    <s v=""/>
    <s v="BLOCK B - 5TH FLOOR"/>
    <s v="Homebase"/>
    <s v="198"/>
    <s v="York Road"/>
    <s v="SW11"/>
    <s v=""/>
    <n v="526547"/>
    <n v="175744"/>
    <x v="0"/>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3"/>
    <n v="0"/>
    <n v="0"/>
    <n v="0"/>
    <n v="0"/>
    <n v="0"/>
    <n v="0"/>
    <n v="3"/>
    <n v="0"/>
    <n v="0"/>
    <n v="0"/>
    <n v="0"/>
    <n v="0"/>
    <n v="0"/>
    <n v="0"/>
    <n v="0"/>
    <n v="0"/>
    <n v="0"/>
    <n v="0"/>
    <n v="0"/>
    <n v="0"/>
    <n v="0"/>
    <n v="0"/>
    <n v="0"/>
    <n v="0"/>
    <n v="0"/>
    <n v="0"/>
    <m/>
    <n v="0"/>
    <n v="0"/>
    <n v="0"/>
    <n v="0"/>
    <n v="0"/>
    <n v="0"/>
    <n v="1"/>
    <n v="1"/>
    <n v="1"/>
    <n v="0"/>
    <n v="0"/>
    <n v="0"/>
    <n v="0"/>
    <n v="0"/>
    <n v="0"/>
    <n v="0"/>
    <n v="0"/>
    <n v="0"/>
    <n v="0"/>
    <n v="0"/>
    <n v="0"/>
    <n v="0"/>
    <n v="3"/>
    <n v="3"/>
    <n v="1"/>
    <n v="2"/>
    <n v="6"/>
    <m/>
    <x v="6"/>
    <x v="2"/>
    <x v="2"/>
    <x v="2"/>
    <x v="2"/>
  </r>
  <r>
    <x v="3"/>
    <s v="2015/0881"/>
    <s v=""/>
    <s v="BLOCK B - 5TH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4"/>
    <n v="4"/>
    <n v="0"/>
    <n v="0"/>
    <n v="0"/>
    <n v="0"/>
    <n v="0"/>
    <n v="4"/>
    <n v="4"/>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B - 6TH FLOOR"/>
    <s v="Homebase"/>
    <s v="198"/>
    <s v="York Road"/>
    <s v="SW11"/>
    <s v=""/>
    <n v="526547"/>
    <n v="175744"/>
    <x v="0"/>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0"/>
    <s v="HASO"/>
    <n v="1332288"/>
    <n v="0"/>
    <n v="0"/>
    <n v="0"/>
    <n v="3"/>
    <n v="0"/>
    <n v="0"/>
    <n v="0"/>
    <n v="0"/>
    <n v="0"/>
    <n v="0"/>
    <n v="3"/>
    <n v="0"/>
    <n v="0"/>
    <n v="0"/>
    <n v="0"/>
    <n v="0"/>
    <n v="0"/>
    <n v="0"/>
    <n v="0"/>
    <n v="0"/>
    <n v="0"/>
    <n v="0"/>
    <n v="0"/>
    <n v="0"/>
    <n v="0"/>
    <n v="0"/>
    <n v="0"/>
    <n v="0"/>
    <n v="0"/>
    <n v="0"/>
    <m/>
    <n v="0"/>
    <n v="0"/>
    <n v="0"/>
    <n v="0"/>
    <n v="0"/>
    <n v="0"/>
    <n v="1"/>
    <n v="1"/>
    <n v="1"/>
    <n v="0"/>
    <n v="0"/>
    <n v="0"/>
    <n v="0"/>
    <n v="0"/>
    <n v="0"/>
    <n v="0"/>
    <n v="0"/>
    <n v="0"/>
    <n v="0"/>
    <n v="0"/>
    <n v="0"/>
    <n v="0"/>
    <n v="3"/>
    <n v="3"/>
    <n v="1"/>
    <n v="2"/>
    <n v="6"/>
    <m/>
    <x v="6"/>
    <x v="2"/>
    <x v="2"/>
    <x v="2"/>
    <x v="2"/>
  </r>
  <r>
    <x v="3"/>
    <s v="2015/0881"/>
    <s v=""/>
    <s v="BLOCK B - 6TH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4"/>
    <n v="4"/>
    <n v="0"/>
    <n v="0"/>
    <n v="0"/>
    <n v="0"/>
    <n v="0"/>
    <n v="4"/>
    <n v="4"/>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B - 7TH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1"/>
    <n v="3"/>
    <n v="0"/>
    <n v="0"/>
    <n v="0"/>
    <n v="0"/>
    <n v="1"/>
    <n v="1"/>
    <n v="3"/>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B - 8TH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1"/>
    <n v="3"/>
    <n v="0"/>
    <n v="0"/>
    <n v="0"/>
    <n v="0"/>
    <n v="1"/>
    <n v="1"/>
    <n v="3"/>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B - 9TH FLOOR"/>
    <s v="Homebase"/>
    <s v="198"/>
    <s v="York Road"/>
    <s v="SW11"/>
    <s v=""/>
    <n v="526547"/>
    <n v="175744"/>
    <x v="0"/>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1"/>
    <n v="3"/>
    <n v="0"/>
    <n v="0"/>
    <n v="0"/>
    <n v="0"/>
    <n v="1"/>
    <n v="1"/>
    <n v="3"/>
    <n v="0"/>
    <n v="0"/>
    <n v="0"/>
    <n v="0"/>
    <n v="0"/>
    <n v="0"/>
    <n v="0"/>
    <n v="0"/>
    <n v="0"/>
    <n v="0"/>
    <n v="0"/>
    <n v="0"/>
    <n v="0"/>
    <n v="0"/>
    <n v="0"/>
    <n v="0"/>
    <n v="0"/>
    <m/>
    <n v="0"/>
    <n v="0"/>
    <n v="0"/>
    <n v="0"/>
    <n v="0"/>
    <n v="0"/>
    <n v="1.6666666666666667"/>
    <n v="1.6666666666666667"/>
    <n v="1.6666666666666667"/>
    <n v="0"/>
    <n v="0"/>
    <n v="0"/>
    <n v="0"/>
    <n v="0"/>
    <n v="0"/>
    <n v="0"/>
    <n v="0"/>
    <n v="0"/>
    <n v="0"/>
    <n v="0"/>
    <n v="0"/>
    <n v="0"/>
    <n v="5"/>
    <n v="5"/>
    <n v="1.6666666666666667"/>
    <n v="3.3333333333333335"/>
    <n v="6"/>
    <m/>
    <x v="6"/>
    <x v="2"/>
    <x v="2"/>
    <x v="2"/>
    <x v="2"/>
  </r>
  <r>
    <x v="3"/>
    <s v="2015/0881"/>
    <s v=""/>
    <s v="BLOCK C - 10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1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4"/>
    <n v="0"/>
    <n v="0"/>
    <n v="0"/>
    <n v="0"/>
    <n v="0"/>
    <n v="0"/>
    <n v="4"/>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2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3"/>
    <n v="0"/>
    <n v="0"/>
    <n v="0"/>
    <n v="0"/>
    <n v="0"/>
    <n v="1"/>
    <n v="3"/>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3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4"/>
    <n v="0"/>
    <n v="0"/>
    <n v="0"/>
    <n v="0"/>
    <n v="0"/>
    <n v="0"/>
    <n v="4"/>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4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3"/>
    <n v="0"/>
    <n v="0"/>
    <n v="0"/>
    <n v="0"/>
    <n v="0"/>
    <n v="1"/>
    <n v="3"/>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5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1"/>
    <n v="3"/>
    <n v="0"/>
    <n v="0"/>
    <n v="0"/>
    <n v="0"/>
    <n v="0"/>
    <n v="1"/>
    <n v="3"/>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6TH FLOOR"/>
    <s v="Homebase"/>
    <s v="198"/>
    <s v="York Road"/>
    <s v="SW11"/>
    <s v=""/>
    <n v="526547"/>
    <n v="175744"/>
    <x v="0"/>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2"/>
    <n v="0"/>
    <n v="0"/>
    <n v="0"/>
    <n v="0"/>
    <n v="0"/>
    <n v="2"/>
    <n v="2"/>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0881"/>
    <s v=""/>
    <s v="BLOCK C - 17TH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0"/>
    <n v="2"/>
    <n v="0"/>
    <n v="0"/>
    <n v="0"/>
    <n v="0"/>
    <n v="0"/>
    <n v="0"/>
    <n v="2"/>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C - 18TH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0"/>
    <n v="2"/>
    <n v="0"/>
    <n v="0"/>
    <n v="0"/>
    <n v="0"/>
    <n v="0"/>
    <n v="0"/>
    <n v="2"/>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C - 19TH FLOOR"/>
    <s v="Homebase"/>
    <s v="198"/>
    <s v="York Road"/>
    <s v="SW11"/>
    <s v=""/>
    <n v="526547"/>
    <n v="175744"/>
    <x v="0"/>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0"/>
    <n v="2"/>
    <n v="0"/>
    <n v="0"/>
    <n v="0"/>
    <n v="0"/>
    <n v="0"/>
    <n v="0"/>
    <n v="2"/>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881"/>
    <s v=""/>
    <s v="BLOCK C - 1ST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6"/>
    <n v="0"/>
    <n v="0"/>
    <n v="0"/>
    <n v="0"/>
    <n v="0"/>
    <n v="2"/>
    <n v="6"/>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C - 20TH FLOOR"/>
    <s v="Homebase"/>
    <s v="198"/>
    <s v="York Road"/>
    <s v="SW11"/>
    <s v=""/>
    <n v="526547"/>
    <n v="175744"/>
    <x v="0"/>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0"/>
    <n v="0"/>
    <n v="1"/>
    <n v="0"/>
    <n v="0"/>
    <n v="0"/>
    <n v="0"/>
    <n v="0"/>
    <n v="0"/>
    <n v="1"/>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881"/>
    <s v=""/>
    <s v="BLOCK C - 2ND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6"/>
    <n v="0"/>
    <n v="0"/>
    <n v="0"/>
    <n v="0"/>
    <n v="0"/>
    <n v="2"/>
    <n v="6"/>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C - 3RD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6"/>
    <n v="0"/>
    <n v="0"/>
    <n v="0"/>
    <n v="0"/>
    <n v="0"/>
    <n v="2"/>
    <n v="6"/>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C - 4TH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6"/>
    <n v="0"/>
    <n v="0"/>
    <n v="0"/>
    <n v="0"/>
    <n v="0"/>
    <n v="2"/>
    <n v="6"/>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C - 5TH FLOOR"/>
    <s v="Homebase"/>
    <s v="198"/>
    <s v="York Road"/>
    <s v="SW11"/>
    <s v=""/>
    <n v="526547"/>
    <n v="175744"/>
    <x v="0"/>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2"/>
    <n v="2"/>
    <n v="4"/>
    <n v="0"/>
    <n v="0"/>
    <n v="0"/>
    <n v="0"/>
    <n v="2"/>
    <n v="2"/>
    <n v="4"/>
    <n v="0"/>
    <n v="0"/>
    <n v="0"/>
    <n v="0"/>
    <n v="0"/>
    <n v="0"/>
    <n v="0"/>
    <n v="0"/>
    <n v="0"/>
    <n v="0"/>
    <n v="0"/>
    <n v="0"/>
    <n v="0"/>
    <n v="0"/>
    <n v="0"/>
    <n v="0"/>
    <n v="0"/>
    <n v="0"/>
    <m/>
    <n v="0"/>
    <n v="0"/>
    <n v="0"/>
    <n v="0"/>
    <n v="0"/>
    <n v="0"/>
    <n v="2.6666666666666665"/>
    <n v="2.6666666666666665"/>
    <n v="2.6666666666666665"/>
    <n v="0"/>
    <n v="0"/>
    <n v="0"/>
    <n v="0"/>
    <n v="0"/>
    <n v="0"/>
    <n v="0"/>
    <n v="0"/>
    <n v="0"/>
    <n v="0"/>
    <n v="0"/>
    <n v="0"/>
    <n v="0"/>
    <n v="8"/>
    <n v="8"/>
    <n v="2.6666666666666665"/>
    <n v="5.333333333333333"/>
    <n v="6"/>
    <m/>
    <x v="6"/>
    <x v="2"/>
    <x v="2"/>
    <x v="2"/>
    <x v="2"/>
  </r>
  <r>
    <x v="3"/>
    <s v="2015/0881"/>
    <s v=""/>
    <s v="BLOCK C - 6TH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2"/>
    <n v="2"/>
    <n v="0"/>
    <n v="0"/>
    <n v="0"/>
    <n v="0"/>
    <n v="2"/>
    <n v="2"/>
    <n v="2"/>
    <n v="0"/>
    <n v="0"/>
    <n v="0"/>
    <n v="0"/>
    <n v="0"/>
    <n v="0"/>
    <n v="0"/>
    <n v="0"/>
    <n v="0"/>
    <n v="0"/>
    <n v="0"/>
    <n v="0"/>
    <n v="0"/>
    <n v="0"/>
    <n v="0"/>
    <n v="0"/>
    <n v="0"/>
    <m/>
    <n v="0"/>
    <n v="0"/>
    <n v="0"/>
    <n v="0"/>
    <n v="0"/>
    <n v="0"/>
    <n v="2"/>
    <n v="2"/>
    <n v="2"/>
    <n v="0"/>
    <n v="0"/>
    <n v="0"/>
    <n v="0"/>
    <n v="0"/>
    <n v="0"/>
    <n v="0"/>
    <n v="0"/>
    <n v="0"/>
    <n v="0"/>
    <n v="0"/>
    <n v="0"/>
    <n v="0"/>
    <n v="6"/>
    <n v="6"/>
    <n v="2"/>
    <n v="4"/>
    <n v="6"/>
    <m/>
    <x v="6"/>
    <x v="2"/>
    <x v="2"/>
    <x v="2"/>
    <x v="2"/>
  </r>
  <r>
    <x v="3"/>
    <s v="2015/0881"/>
    <s v=""/>
    <s v="BLOCK C - 7TH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2"/>
    <n v="2"/>
    <n v="0"/>
    <n v="0"/>
    <n v="0"/>
    <n v="0"/>
    <n v="2"/>
    <n v="2"/>
    <n v="2"/>
    <n v="0"/>
    <n v="0"/>
    <n v="0"/>
    <n v="0"/>
    <n v="0"/>
    <n v="0"/>
    <n v="0"/>
    <n v="0"/>
    <n v="0"/>
    <n v="0"/>
    <n v="0"/>
    <n v="0"/>
    <n v="0"/>
    <n v="0"/>
    <n v="0"/>
    <n v="0"/>
    <n v="0"/>
    <m/>
    <n v="0"/>
    <n v="0"/>
    <n v="0"/>
    <n v="0"/>
    <n v="0"/>
    <n v="0"/>
    <n v="2"/>
    <n v="2"/>
    <n v="2"/>
    <n v="0"/>
    <n v="0"/>
    <n v="0"/>
    <n v="0"/>
    <n v="0"/>
    <n v="0"/>
    <n v="0"/>
    <n v="0"/>
    <n v="0"/>
    <n v="0"/>
    <n v="0"/>
    <n v="0"/>
    <n v="0"/>
    <n v="6"/>
    <n v="6"/>
    <n v="2"/>
    <n v="4"/>
    <n v="6"/>
    <m/>
    <x v="6"/>
    <x v="2"/>
    <x v="2"/>
    <x v="2"/>
    <x v="2"/>
  </r>
  <r>
    <x v="3"/>
    <s v="2015/0881"/>
    <s v=""/>
    <s v="BLOCK C - 8TH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4"/>
    <n v="0"/>
    <n v="0"/>
    <n v="0"/>
    <n v="0"/>
    <n v="0"/>
    <n v="2"/>
    <n v="4"/>
    <n v="0"/>
    <n v="0"/>
    <n v="0"/>
    <n v="0"/>
    <n v="0"/>
    <n v="0"/>
    <n v="0"/>
    <n v="0"/>
    <n v="0"/>
    <n v="0"/>
    <n v="0"/>
    <n v="0"/>
    <n v="0"/>
    <n v="0"/>
    <n v="0"/>
    <n v="0"/>
    <n v="0"/>
    <n v="0"/>
    <m/>
    <n v="0"/>
    <n v="0"/>
    <n v="0"/>
    <n v="0"/>
    <n v="0"/>
    <n v="0"/>
    <n v="2"/>
    <n v="2"/>
    <n v="2"/>
    <n v="0"/>
    <n v="0"/>
    <n v="0"/>
    <n v="0"/>
    <n v="0"/>
    <n v="0"/>
    <n v="0"/>
    <n v="0"/>
    <n v="0"/>
    <n v="0"/>
    <n v="0"/>
    <n v="0"/>
    <n v="0"/>
    <n v="6"/>
    <n v="6"/>
    <n v="2"/>
    <n v="4"/>
    <n v="6"/>
    <m/>
    <x v="6"/>
    <x v="2"/>
    <x v="2"/>
    <x v="2"/>
    <x v="2"/>
  </r>
  <r>
    <x v="3"/>
    <s v="2015/0881"/>
    <s v=""/>
    <s v="BLOCK C - 9TH FLOOR"/>
    <s v="Homebase"/>
    <s v="198"/>
    <s v="York Road"/>
    <s v="SW11"/>
    <s v=""/>
    <n v="526547"/>
    <n v="175744"/>
    <x v="0"/>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x v="0"/>
    <s v="Nil"/>
    <s v=""/>
    <s v="BF"/>
    <x v="0"/>
    <s v="NB"/>
    <x v="0"/>
    <s v=""/>
    <m/>
    <x v="0"/>
    <m/>
    <x v="1"/>
    <s v="P"/>
    <n v="1332288"/>
    <n v="0"/>
    <n v="0"/>
    <n v="0"/>
    <n v="2"/>
    <n v="4"/>
    <n v="0"/>
    <n v="0"/>
    <n v="0"/>
    <n v="0"/>
    <n v="0"/>
    <n v="2"/>
    <n v="4"/>
    <n v="0"/>
    <n v="0"/>
    <n v="0"/>
    <n v="0"/>
    <n v="0"/>
    <n v="0"/>
    <n v="0"/>
    <n v="0"/>
    <n v="0"/>
    <n v="0"/>
    <n v="0"/>
    <n v="0"/>
    <n v="0"/>
    <n v="0"/>
    <n v="0"/>
    <n v="0"/>
    <n v="0"/>
    <n v="0"/>
    <m/>
    <n v="0"/>
    <n v="0"/>
    <n v="0"/>
    <n v="0"/>
    <n v="0"/>
    <n v="0"/>
    <n v="2"/>
    <n v="2"/>
    <n v="2"/>
    <n v="0"/>
    <n v="0"/>
    <n v="0"/>
    <n v="0"/>
    <n v="0"/>
    <n v="0"/>
    <n v="0"/>
    <n v="0"/>
    <n v="0"/>
    <n v="0"/>
    <n v="0"/>
    <n v="0"/>
    <n v="0"/>
    <n v="6"/>
    <n v="6"/>
    <n v="2"/>
    <n v="4"/>
    <n v="6"/>
    <m/>
    <x v="6"/>
    <x v="2"/>
    <x v="2"/>
    <x v="2"/>
    <x v="2"/>
  </r>
  <r>
    <x v="3"/>
    <s v="2015/0902"/>
    <s v=""/>
    <s v=""/>
    <s v=""/>
    <s v="35"/>
    <s v="Rowfant Road"/>
    <s v="SW17"/>
    <s v="7AP"/>
    <n v="528185"/>
    <n v="172993"/>
    <x v="7"/>
    <s v=""/>
    <s v=""/>
    <n v="1"/>
    <n v="3"/>
    <n v="2"/>
    <s v="Alterations including erection of dormer roof extension to main rear roof and erection of single-storey rear/side extension in connection with the conversion of the property into 1x3 bedroom,1 x2 bedroom and 1x1 bedroom flats"/>
    <s v="PF"/>
    <d v="2015-03-11T00:00:00"/>
    <d v="2015-06-05T00:00:00"/>
    <x v="0"/>
    <s v="Nil"/>
    <s v=""/>
    <s v="BF"/>
    <x v="3"/>
    <s v="n/a"/>
    <x v="3"/>
    <s v=""/>
    <m/>
    <x v="0"/>
    <m/>
    <x v="1"/>
    <s v="P"/>
    <n v="0"/>
    <n v="0"/>
    <n v="0"/>
    <n v="0"/>
    <n v="1"/>
    <n v="1"/>
    <n v="1"/>
    <n v="-1"/>
    <n v="0"/>
    <n v="0"/>
    <n v="0"/>
    <n v="1"/>
    <n v="1"/>
    <n v="1"/>
    <n v="0"/>
    <n v="0"/>
    <n v="0"/>
    <n v="0"/>
    <n v="0"/>
    <n v="0"/>
    <n v="0"/>
    <n v="-1"/>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958"/>
    <s v=""/>
    <s v=""/>
    <s v=""/>
    <s v="223"/>
    <s v="Mitcham Lane"/>
    <s v="SW16"/>
    <s v="6PS"/>
    <n v="529031"/>
    <n v="170665"/>
    <x v="20"/>
    <s v=""/>
    <s v=""/>
    <n v="2"/>
    <n v="3"/>
    <n v="1"/>
    <s v="Erection of roof extension to main rear roof and above part of the back addition; erection of single-storey side/rear extension; in connection with the  enlargement of the existing 2x 2 bedroom flats to 2x3 bedroom flats and creation of a 1 bedroom flat ("/>
    <s v="PF"/>
    <d v="2015-03-10T00:00:00"/>
    <d v="2015-04-29T00:00:00"/>
    <x v="0"/>
    <s v="Nil"/>
    <s v=""/>
    <s v="BF"/>
    <x v="3"/>
    <s v="n/a"/>
    <x v="3"/>
    <s v=""/>
    <m/>
    <x v="0"/>
    <m/>
    <x v="1"/>
    <s v="P"/>
    <n v="0"/>
    <n v="0"/>
    <n v="0"/>
    <n v="0"/>
    <n v="1"/>
    <n v="-2"/>
    <n v="2"/>
    <n v="0"/>
    <n v="0"/>
    <n v="0"/>
    <n v="0"/>
    <n v="1"/>
    <n v="-2"/>
    <n v="2"/>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976"/>
    <s v=""/>
    <s v=""/>
    <s v=""/>
    <s v="2"/>
    <s v="Balham Grove"/>
    <s v="SW12"/>
    <s v="8AY"/>
    <n v="528584"/>
    <n v="173489"/>
    <x v="9"/>
    <s v=""/>
    <s v=""/>
    <n v="0"/>
    <n v="1"/>
    <n v="1"/>
    <s v="Erection of 3-bedroom dwelling unit (Use Class C3) with rear glazed balcony at first floor level, and front parking space."/>
    <s v="WD"/>
    <d v="2015-02-24T00:00:00"/>
    <d v="2015-07-17T00:00:00"/>
    <x v="0"/>
    <s v="Nil"/>
    <s v=""/>
    <s v="BF"/>
    <x v="0"/>
    <s v="n/a"/>
    <x v="1"/>
    <s v=""/>
    <m/>
    <x v="0"/>
    <m/>
    <x v="1"/>
    <s v="P"/>
    <n v="0"/>
    <n v="0"/>
    <n v="0"/>
    <n v="0"/>
    <n v="0"/>
    <n v="0"/>
    <n v="1"/>
    <n v="0"/>
    <n v="0"/>
    <n v="0"/>
    <n v="0"/>
    <n v="0"/>
    <n v="0"/>
    <n v="0"/>
    <n v="0"/>
    <n v="0"/>
    <n v="0"/>
    <n v="0"/>
    <n v="0"/>
    <n v="0"/>
    <n v="1"/>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0981"/>
    <s v=""/>
    <s v=""/>
    <s v="3 &amp; 4 The Boulevard"/>
    <s v=""/>
    <s v="Balham High Road"/>
    <s v="SW17"/>
    <s v="7BW"/>
    <n v="528361"/>
    <n v="172945"/>
    <x v="14"/>
    <s v=""/>
    <s v=""/>
    <n v="4"/>
    <n v="6"/>
    <n v="2"/>
    <s v="Erection of three storey rear extensions (including the formation of roof terraces and balustrade and second floor level) and mansard roof extensions to both properties in connection with the creation of ancillary retail space at ground floor level, alter"/>
    <s v="WD"/>
    <d v="2015-03-30T00:00:00"/>
    <d v="2015-05-12T00:00:00"/>
    <x v="0"/>
    <s v="Nil"/>
    <s v=""/>
    <s v="BF"/>
    <x v="3"/>
    <s v="n/a"/>
    <x v="1"/>
    <s v=""/>
    <m/>
    <x v="0"/>
    <m/>
    <x v="1"/>
    <s v="P"/>
    <m/>
    <n v="0"/>
    <n v="0"/>
    <n v="0"/>
    <n v="1"/>
    <n v="1"/>
    <n v="-1"/>
    <n v="1"/>
    <n v="0"/>
    <n v="0"/>
    <n v="0"/>
    <n v="1"/>
    <n v="1"/>
    <n v="-1"/>
    <n v="1"/>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0989"/>
    <s v=""/>
    <s v=""/>
    <s v="57 &amp; 57A Primrose Mansions"/>
    <s v=""/>
    <s v="Prince of Wales Drive"/>
    <s v="SW11"/>
    <s v="4EF"/>
    <n v="528191"/>
    <n v="176786"/>
    <x v="17"/>
    <s v=""/>
    <s v=""/>
    <n v="2"/>
    <n v="1"/>
    <n v="-1"/>
    <s v="Conversion of two flats to a single dwelling and replacement of windows with double glazed windows."/>
    <s v="PF"/>
    <d v="2015-02-24T00:00:00"/>
    <d v="2015-04-21T00:00:00"/>
    <x v="0"/>
    <s v="Nil"/>
    <s v=""/>
    <s v="BF"/>
    <x v="1"/>
    <s v="n/a"/>
    <x v="7"/>
    <s v=""/>
    <m/>
    <x v="0"/>
    <m/>
    <x v="1"/>
    <s v="P"/>
    <n v="0"/>
    <n v="0"/>
    <n v="0"/>
    <n v="0"/>
    <n v="-1"/>
    <n v="-1"/>
    <n v="0"/>
    <n v="1"/>
    <n v="0"/>
    <n v="0"/>
    <n v="0"/>
    <n v="-1"/>
    <n v="-1"/>
    <n v="0"/>
    <n v="1"/>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0995"/>
    <s v=""/>
    <s v=""/>
    <s v="Vacant land r/o"/>
    <s v="14"/>
    <s v="Chivalry Road"/>
    <s v="SW11"/>
    <s v="1HT"/>
    <n v="527142"/>
    <n v="174906"/>
    <x v="2"/>
    <s v=""/>
    <s v=""/>
    <n v="0"/>
    <n v="1"/>
    <n v="1"/>
    <s v="Erection of a 3-storey house to the rear of 14 Chivalry Road, and adjacent to 118 Bolingbroke Grove."/>
    <s v="PF"/>
    <d v="2015-03-23T00:00:00"/>
    <d v="2015-08-13T00:00:00"/>
    <x v="0"/>
    <s v="Nil"/>
    <s v=""/>
    <s v="BF"/>
    <x v="0"/>
    <s v="n/a"/>
    <x v="1"/>
    <s v=""/>
    <m/>
    <x v="0"/>
    <m/>
    <x v="1"/>
    <s v="P"/>
    <n v="0"/>
    <n v="0"/>
    <n v="0"/>
    <n v="0"/>
    <n v="0"/>
    <n v="0"/>
    <n v="0"/>
    <n v="1"/>
    <n v="0"/>
    <n v="0"/>
    <n v="0"/>
    <n v="0"/>
    <n v="0"/>
    <n v="0"/>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016"/>
    <s v=""/>
    <s v=""/>
    <s v=""/>
    <s v="322"/>
    <s v="Trinity Road"/>
    <s v="SW18"/>
    <s v="3RG"/>
    <n v="526998"/>
    <n v="173947"/>
    <x v="16"/>
    <s v=""/>
    <s v=""/>
    <n v="1"/>
    <n v="2"/>
    <n v="1"/>
    <s v="Alterations in connection with conversion of property into two flats."/>
    <s v="PF"/>
    <d v="2015-02-25T00:00:00"/>
    <d v="2015-05-26T00:00:00"/>
    <x v="0"/>
    <s v="Nil"/>
    <s v=""/>
    <s v="BF"/>
    <x v="1"/>
    <s v="n/a"/>
    <x v="3"/>
    <s v=""/>
    <m/>
    <x v="0"/>
    <m/>
    <x v="1"/>
    <s v="P"/>
    <n v="0"/>
    <n v="0"/>
    <n v="0"/>
    <n v="0"/>
    <n v="0"/>
    <n v="0"/>
    <n v="1"/>
    <n v="1"/>
    <n v="-1"/>
    <n v="0"/>
    <n v="0"/>
    <n v="0"/>
    <n v="0"/>
    <n v="1"/>
    <n v="1"/>
    <n v="-1"/>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022"/>
    <s v=""/>
    <s v=""/>
    <s v=""/>
    <s v="191"/>
    <s v="Garratt Lane"/>
    <s v="SW18"/>
    <s v="4DR"/>
    <n v="525891"/>
    <n v="173935"/>
    <x v="12"/>
    <s v=""/>
    <s v=""/>
    <n v="0"/>
    <n v="1"/>
    <n v="1"/>
    <s v="Determination as to whether prior approval is required for change of use from retail (Class A1) to one residential unit (Class C3)."/>
    <s v="PAR"/>
    <d v="2015-03-13T00:00:00"/>
    <d v="2015-05-08T00:00:00"/>
    <x v="0"/>
    <s v="Nil"/>
    <s v=""/>
    <s v="BF"/>
    <x v="2"/>
    <s v="n/a"/>
    <x v="8"/>
    <s v=""/>
    <m/>
    <x v="0"/>
    <m/>
    <x v="1"/>
    <s v="P"/>
    <n v="0"/>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024"/>
    <s v=""/>
    <s v=""/>
    <s v=""/>
    <s v="27"/>
    <s v="Trinity Road"/>
    <s v="SW17"/>
    <s v="7SD"/>
    <n v="527928"/>
    <n v="172396"/>
    <x v="7"/>
    <s v=""/>
    <s v=""/>
    <n v="0"/>
    <n v="1"/>
    <n v="1"/>
    <s v="Determination as to whether prior approval is required for change of use from office (Class B1a) at ground floor front to residential dwelling (Class C3) incorporating existing dwelling at ground floor."/>
    <s v="WD"/>
    <d v="2015-03-05T00:00:00"/>
    <d v="2015-04-30T00:00:00"/>
    <x v="0"/>
    <s v="Nil"/>
    <s v=""/>
    <s v="BF"/>
    <x v="2"/>
    <s v="n/a"/>
    <x v="6"/>
    <s v=""/>
    <m/>
    <x v="0"/>
    <m/>
    <x v="1"/>
    <s v="P"/>
    <m/>
    <n v="0"/>
    <n v="0"/>
    <n v="0"/>
    <n v="0"/>
    <n v="1"/>
    <n v="0"/>
    <n v="0"/>
    <n v="0"/>
    <n v="0"/>
    <n v="0"/>
    <n v="0"/>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026"/>
    <s v=""/>
    <s v=""/>
    <s v=""/>
    <s v="20"/>
    <s v="Hardwicks Way"/>
    <s v="SW18"/>
    <s v="4JS"/>
    <n v="525397"/>
    <n v="174657"/>
    <x v="3"/>
    <s v=""/>
    <s v=""/>
    <n v="0"/>
    <n v="9"/>
    <n v="9"/>
    <s v="Determination as to whether prior approval is required for change of use from office (Class B1a) to residential (Class C3) to provide nine flats."/>
    <s v="PAG"/>
    <d v="2015-02-26T00:00:00"/>
    <d v="2015-04-22T00:00:00"/>
    <x v="0"/>
    <s v="Nil"/>
    <s v=""/>
    <s v="BF"/>
    <x v="2"/>
    <s v="n/a"/>
    <x v="6"/>
    <s v=""/>
    <m/>
    <x v="0"/>
    <m/>
    <x v="1"/>
    <s v="P"/>
    <n v="0"/>
    <n v="0"/>
    <n v="0"/>
    <n v="0"/>
    <n v="6"/>
    <n v="3"/>
    <n v="0"/>
    <n v="0"/>
    <n v="0"/>
    <n v="0"/>
    <n v="0"/>
    <n v="6"/>
    <n v="3"/>
    <n v="0"/>
    <n v="0"/>
    <n v="0"/>
    <n v="0"/>
    <n v="0"/>
    <n v="0"/>
    <n v="0"/>
    <n v="0"/>
    <n v="0"/>
    <n v="0"/>
    <n v="0"/>
    <n v="0"/>
    <n v="0"/>
    <n v="0"/>
    <n v="0"/>
    <n v="0"/>
    <n v="0"/>
    <n v="0"/>
    <m/>
    <n v="0"/>
    <n v="0"/>
    <n v="0"/>
    <n v="0"/>
    <n v="0"/>
    <n v="0"/>
    <n v="3"/>
    <n v="3"/>
    <n v="3"/>
    <n v="0"/>
    <n v="0"/>
    <n v="0"/>
    <n v="0"/>
    <n v="0"/>
    <n v="0"/>
    <n v="0"/>
    <n v="0"/>
    <n v="0"/>
    <n v="0"/>
    <n v="0"/>
    <n v="0"/>
    <n v="0"/>
    <n v="9"/>
    <n v="9"/>
    <n v="3"/>
    <n v="6"/>
    <n v="10"/>
    <m/>
    <x v="6"/>
    <x v="2"/>
    <x v="2"/>
    <x v="2"/>
    <x v="2"/>
  </r>
  <r>
    <x v="3"/>
    <s v="2015/1060"/>
    <s v=""/>
    <s v=""/>
    <s v=""/>
    <s v="28"/>
    <s v="Elmshaw Road"/>
    <s v="SW15"/>
    <s v="5EL"/>
    <n v="522432"/>
    <n v="174868"/>
    <x v="11"/>
    <s v=""/>
    <s v=""/>
    <n v="1"/>
    <n v="2"/>
    <n v="1"/>
    <s v="Use as two self contained flats."/>
    <s v="RP"/>
    <d v="2015-03-09T00:00:00"/>
    <d v="2015-05-01T00:00:00"/>
    <x v="0"/>
    <s v="Nil"/>
    <s v=""/>
    <s v="BF"/>
    <x v="1"/>
    <s v="n/a"/>
    <x v="2"/>
    <s v=""/>
    <m/>
    <x v="0"/>
    <m/>
    <x v="1"/>
    <s v="P"/>
    <n v="0"/>
    <n v="0"/>
    <n v="0"/>
    <n v="0"/>
    <n v="0"/>
    <n v="0"/>
    <n v="1"/>
    <n v="1"/>
    <n v="0"/>
    <n v="-1"/>
    <n v="0"/>
    <n v="0"/>
    <n v="0"/>
    <n v="1"/>
    <n v="1"/>
    <n v="0"/>
    <n v="0"/>
    <n v="0"/>
    <n v="0"/>
    <n v="0"/>
    <n v="0"/>
    <n v="0"/>
    <n v="0"/>
    <n v="-1"/>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078"/>
    <s v=""/>
    <s v=""/>
    <s v=""/>
    <s v="36"/>
    <s v="Lavender Hill"/>
    <s v="SW11"/>
    <s v="5RL"/>
    <n v="528420"/>
    <n v="175774"/>
    <x v="6"/>
    <s v=""/>
    <s v=""/>
    <n v="1"/>
    <n v="2"/>
    <n v="1"/>
    <s v="Erection of rear extensions at first and second floor levels including formation of balconies/roof terraces at roof level and second floor level in connection with conversion of a two bedroom flat into 2 x one bedroom flats."/>
    <s v="PF"/>
    <d v="2015-03-13T00:00:00"/>
    <d v="2015-05-08T00:00:00"/>
    <x v="0"/>
    <s v="Nil"/>
    <s v=""/>
    <s v="BF"/>
    <x v="1"/>
    <s v="n/a"/>
    <x v="3"/>
    <s v=""/>
    <m/>
    <x v="0"/>
    <m/>
    <x v="1"/>
    <s v="P"/>
    <m/>
    <n v="0"/>
    <n v="0"/>
    <n v="0"/>
    <n v="2"/>
    <n v="-1"/>
    <n v="0"/>
    <n v="0"/>
    <n v="0"/>
    <n v="0"/>
    <n v="0"/>
    <n v="2"/>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135"/>
    <s v=""/>
    <s v=""/>
    <s v=""/>
    <s v="26"/>
    <s v="Wadham Road"/>
    <s v="SW15"/>
    <s v="2LR"/>
    <n v="524466"/>
    <n v="175195"/>
    <x v="13"/>
    <s v=""/>
    <s v=""/>
    <n v="0"/>
    <n v="1"/>
    <n v="1"/>
    <s v="Change of use from office (Use Class B1) to a four bedroom house (Use Class C3). Partial demolition of single-storey rear addition to form rear garden area."/>
    <s v="PF"/>
    <d v="2015-03-26T00:00:00"/>
    <d v="2015-05-21T00:00:00"/>
    <x v="0"/>
    <s v="Nil"/>
    <s v=""/>
    <s v="BF"/>
    <x v="3"/>
    <s v="n/a"/>
    <x v="6"/>
    <s v=""/>
    <m/>
    <x v="0"/>
    <m/>
    <x v="1"/>
    <s v="P"/>
    <m/>
    <n v="0"/>
    <n v="0"/>
    <n v="0"/>
    <n v="0"/>
    <n v="0"/>
    <n v="0"/>
    <n v="1"/>
    <n v="0"/>
    <n v="0"/>
    <n v="0"/>
    <n v="0"/>
    <n v="0"/>
    <n v="0"/>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188"/>
    <s v=""/>
    <s v=""/>
    <s v=""/>
    <s v="96"/>
    <s v="Drakefield Road"/>
    <s v="SW17"/>
    <s v="8RR"/>
    <n v="528418"/>
    <n v="172243"/>
    <x v="14"/>
    <s v=""/>
    <s v=""/>
    <n v="1"/>
    <n v="2"/>
    <n v="1"/>
    <s v="Erection of a single-storey side/rear extension in connection with the conversion of ground and basement floor flat into 2 x two-bedroom self contained flats (1x 1-bed, 1x 2-bed)"/>
    <s v="WD"/>
    <d v="2015-03-05T00:00:00"/>
    <d v="2015-04-22T00:00:00"/>
    <x v="0"/>
    <s v="Nil"/>
    <s v=""/>
    <s v="BF"/>
    <x v="3"/>
    <s v="n/a"/>
    <x v="3"/>
    <s v=""/>
    <m/>
    <x v="0"/>
    <m/>
    <x v="1"/>
    <s v="P"/>
    <n v="0"/>
    <n v="0"/>
    <n v="0"/>
    <n v="0"/>
    <n v="2"/>
    <n v="-1"/>
    <n v="0"/>
    <n v="0"/>
    <n v="0"/>
    <n v="0"/>
    <n v="0"/>
    <n v="2"/>
    <n v="-1"/>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205"/>
    <s v=""/>
    <s v=""/>
    <s v="Upper floors"/>
    <s v="182"/>
    <s v="Balham High Road"/>
    <s v="SW12"/>
    <s v="9BW"/>
    <n v="528491"/>
    <n v="173293"/>
    <x v="7"/>
    <s v=""/>
    <s v=""/>
    <n v="1"/>
    <n v="5"/>
    <n v="4"/>
    <s v="Part demolition of existing building and erection of a 4-storey building accommodating retail (A1 use class) at ground floor and basement level, and 5 self-contained residential units (C3 use class) (3 x 1 bed, 2 x 2 bed) above, together with associated a"/>
    <s v="PF"/>
    <d v="2015-03-10T00:00:00"/>
    <d v="2015-07-10T00:00:00"/>
    <x v="0"/>
    <s v="Nil"/>
    <s v=""/>
    <s v="BF"/>
    <x v="0"/>
    <s v="n/a"/>
    <x v="1"/>
    <s v=""/>
    <m/>
    <x v="0"/>
    <m/>
    <x v="1"/>
    <s v="P"/>
    <m/>
    <n v="0"/>
    <n v="0"/>
    <n v="0"/>
    <n v="3"/>
    <n v="1"/>
    <n v="0"/>
    <n v="0"/>
    <n v="0"/>
    <n v="0"/>
    <n v="0"/>
    <n v="3"/>
    <n v="1"/>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1235"/>
    <s v=""/>
    <s v=""/>
    <s v=""/>
    <s v="8"/>
    <s v="Bellevue Road"/>
    <s v="SW17"/>
    <s v="7EG"/>
    <n v="527564"/>
    <n v="173450"/>
    <x v="7"/>
    <s v=""/>
    <s v=""/>
    <n v="1"/>
    <n v="3"/>
    <n v="2"/>
    <s v="Erection of roof extension to main rear roof and increase in height of existing back addition with roof terrace and associated screening above; erection of part single-storey, part two storey rear extension; and alterations in connection with conversion o"/>
    <s v="PF"/>
    <d v="2015-03-09T00:00:00"/>
    <d v="2015-07-21T00:00:00"/>
    <x v="0"/>
    <s v="Nil"/>
    <s v=""/>
    <s v="BF"/>
    <x v="3"/>
    <s v="n/a"/>
    <x v="3"/>
    <s v=""/>
    <m/>
    <x v="0"/>
    <m/>
    <x v="1"/>
    <s v="P"/>
    <n v="0"/>
    <n v="0"/>
    <n v="0"/>
    <n v="0"/>
    <n v="1"/>
    <n v="2"/>
    <n v="-1"/>
    <n v="0"/>
    <n v="0"/>
    <n v="0"/>
    <n v="0"/>
    <n v="1"/>
    <n v="2"/>
    <n v="-1"/>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1271"/>
    <s v=""/>
    <s v=""/>
    <s v="605A &amp; 605B"/>
    <s v="605"/>
    <s v="Garratt Lane"/>
    <s v="SW18"/>
    <s v="4SU"/>
    <n v="526142"/>
    <n v="172655"/>
    <x v="12"/>
    <s v=""/>
    <s v=""/>
    <n v="1"/>
    <n v="2"/>
    <n v="1"/>
    <s v="Erection of rear roof extension to main rear roof and above part of the three-storey back addition with french doors to access roof terrace above three-storey back addition with 1.7m high glass balautrade. Conversion of second floor flat into 2 x one-bedr"/>
    <s v="PF"/>
    <d v="2015-03-23T00:00:00"/>
    <d v="2015-05-18T00:00:00"/>
    <x v="0"/>
    <s v="Nil"/>
    <s v=""/>
    <s v="BF"/>
    <x v="3"/>
    <s v="n/a"/>
    <x v="3"/>
    <s v=""/>
    <m/>
    <x v="0"/>
    <m/>
    <x v="1"/>
    <s v="P"/>
    <m/>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274"/>
    <s v=""/>
    <s v=""/>
    <s v=""/>
    <s v="89"/>
    <s v="Foxbourne Road"/>
    <s v="SW17"/>
    <s v="8EN"/>
    <n v="528542"/>
    <n v="172763"/>
    <x v="14"/>
    <s v=""/>
    <s v=""/>
    <n v="1"/>
    <n v="3"/>
    <n v="2"/>
    <s v="Alterations including erection of single-storey rear/side extension; erection of an additional storey over back addition; and excavation to create basement including formation of side and rear lightwells in connection with the conversion of the dwelling h"/>
    <s v="PF"/>
    <d v="2015-03-10T00:00:00"/>
    <d v="2015-05-27T00:00:00"/>
    <x v="0"/>
    <s v="Nil"/>
    <s v=""/>
    <s v="BF"/>
    <x v="3"/>
    <s v="n/a"/>
    <x v="2"/>
    <s v=""/>
    <m/>
    <x v="0"/>
    <m/>
    <x v="1"/>
    <s v="P"/>
    <n v="0"/>
    <n v="0"/>
    <n v="0"/>
    <n v="0"/>
    <n v="1"/>
    <n v="1"/>
    <n v="0"/>
    <n v="0"/>
    <n v="0"/>
    <n v="0"/>
    <n v="0"/>
    <n v="1"/>
    <n v="1"/>
    <n v="0"/>
    <n v="1"/>
    <n v="0"/>
    <n v="0"/>
    <n v="0"/>
    <n v="0"/>
    <n v="0"/>
    <n v="0"/>
    <n v="-1"/>
    <n v="0"/>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1317"/>
    <s v=""/>
    <s v=""/>
    <s v="3-4"/>
    <s v="2"/>
    <s v="Hoyle Road"/>
    <s v="SW17"/>
    <s v="0RS"/>
    <n v="527315"/>
    <n v="171320"/>
    <x v="10"/>
    <s v=""/>
    <s v=""/>
    <n v="1"/>
    <n v="3"/>
    <n v="2"/>
    <s v="External alterations and erection of single-storey rear/side extension in connection with conversion of property into three self-contained residential units (1x3-bed, 1x1-bed, 1x studio)."/>
    <s v="PF"/>
    <d v="2015-03-12T00:00:00"/>
    <d v="2015-05-07T00:00:00"/>
    <x v="0"/>
    <s v="Nil"/>
    <s v=""/>
    <s v="BF"/>
    <x v="3"/>
    <s v="n/a"/>
    <x v="2"/>
    <s v=""/>
    <m/>
    <x v="0"/>
    <m/>
    <x v="1"/>
    <s v="P"/>
    <n v="0"/>
    <n v="0"/>
    <n v="0"/>
    <n v="1"/>
    <n v="1"/>
    <n v="0"/>
    <n v="1"/>
    <n v="0"/>
    <n v="-1"/>
    <n v="0"/>
    <n v="1"/>
    <n v="1"/>
    <n v="0"/>
    <n v="1"/>
    <n v="0"/>
    <n v="0"/>
    <n v="0"/>
    <n v="0"/>
    <n v="0"/>
    <n v="0"/>
    <n v="0"/>
    <n v="0"/>
    <n v="-1"/>
    <n v="0"/>
    <n v="0"/>
    <n v="0"/>
    <n v="0"/>
    <n v="0"/>
    <n v="0"/>
    <n v="0"/>
    <n v="0"/>
    <m/>
    <n v="0"/>
    <n v="0"/>
    <n v="0"/>
    <n v="0"/>
    <n v="0"/>
    <n v="0"/>
    <n v="0.66666666666666663"/>
    <n v="0.66666666666666663"/>
    <n v="0.66666666666666663"/>
    <n v="0"/>
    <n v="0"/>
    <n v="0"/>
    <n v="0"/>
    <n v="0"/>
    <n v="0"/>
    <n v="0"/>
    <n v="0"/>
    <n v="0"/>
    <n v="0"/>
    <n v="0"/>
    <n v="0"/>
    <n v="0"/>
    <n v="2"/>
    <n v="2"/>
    <n v="0.66666666666666663"/>
    <n v="1.3333333333333333"/>
    <n v="6"/>
    <m/>
    <x v="6"/>
    <x v="2"/>
    <x v="2"/>
    <x v="2"/>
    <x v="2"/>
  </r>
  <r>
    <x v="3"/>
    <s v="2015/1330"/>
    <s v=""/>
    <s v=""/>
    <s v="and Land rear of 224"/>
    <s v="224"/>
    <s v="Tooting High Street"/>
    <s v="SW17"/>
    <s v="0SG"/>
    <n v="527082"/>
    <n v="170938"/>
    <x v="10"/>
    <s v=""/>
    <s v=""/>
    <n v="0"/>
    <n v="4"/>
    <n v="4"/>
    <s v="Change of use of ground floor from shop (Use Class A1) to residential (Use Class C3) in connection with conversion of property into 3 self contained flats (1x3-bed, 1x2-bed, 1x1-bed).  External alterations including formation of front and rear lightwells "/>
    <s v="PF"/>
    <d v="2015-03-12T00:00:00"/>
    <d v="2015-09-09T00:00:00"/>
    <x v="0"/>
    <s v="Nil"/>
    <s v=""/>
    <s v="BF"/>
    <x v="3"/>
    <s v="n/a"/>
    <x v="1"/>
    <s v=""/>
    <m/>
    <x v="0"/>
    <m/>
    <x v="1"/>
    <s v="P"/>
    <n v="0"/>
    <n v="0"/>
    <n v="0"/>
    <n v="0"/>
    <n v="1"/>
    <n v="2"/>
    <n v="1"/>
    <n v="0"/>
    <n v="0"/>
    <n v="0"/>
    <n v="0"/>
    <n v="1"/>
    <n v="1"/>
    <n v="1"/>
    <n v="0"/>
    <n v="0"/>
    <n v="0"/>
    <n v="0"/>
    <n v="0"/>
    <n v="1"/>
    <n v="0"/>
    <n v="0"/>
    <n v="0"/>
    <n v="0"/>
    <n v="0"/>
    <n v="0"/>
    <n v="0"/>
    <n v="0"/>
    <n v="0"/>
    <n v="0"/>
    <n v="0"/>
    <m/>
    <n v="0"/>
    <n v="0"/>
    <n v="0"/>
    <n v="0"/>
    <n v="0"/>
    <n v="0"/>
    <n v="1.3333333333333333"/>
    <n v="1.3333333333333333"/>
    <n v="1.3333333333333333"/>
    <n v="0"/>
    <n v="0"/>
    <n v="0"/>
    <n v="0"/>
    <n v="0"/>
    <n v="0"/>
    <n v="0"/>
    <n v="0"/>
    <n v="0"/>
    <n v="0"/>
    <n v="0"/>
    <n v="0"/>
    <n v="0"/>
    <n v="4"/>
    <n v="4"/>
    <n v="1.3333333333333333"/>
    <n v="2.6666666666666665"/>
    <n v="6"/>
    <m/>
    <x v="6"/>
    <x v="2"/>
    <x v="2"/>
    <x v="2"/>
    <x v="2"/>
  </r>
  <r>
    <x v="3"/>
    <s v="2015/1345"/>
    <s v=""/>
    <s v=""/>
    <s v=""/>
    <s v="14"/>
    <s v="Juer Street"/>
    <s v="SW11"/>
    <s v="4RF"/>
    <n v="527366"/>
    <n v="177077"/>
    <x v="0"/>
    <s v=""/>
    <s v=""/>
    <n v="2"/>
    <n v="1"/>
    <n v="-1"/>
    <s v="Erection of single storey side/rear extension; excavation to create basement including formation of front and rear lightwells, and alterations in connection with conversion of property from two flats to single dwelling."/>
    <s v="PF"/>
    <d v="2015-03-24T00:00:00"/>
    <d v="2015-05-19T00:00:00"/>
    <x v="0"/>
    <s v="Nil"/>
    <s v=""/>
    <s v="BF"/>
    <x v="3"/>
    <s v="n/a"/>
    <x v="5"/>
    <s v=""/>
    <m/>
    <x v="0"/>
    <m/>
    <x v="1"/>
    <s v="P"/>
    <n v="0"/>
    <n v="0"/>
    <n v="0"/>
    <n v="0"/>
    <n v="-1"/>
    <n v="-1"/>
    <n v="0"/>
    <n v="1"/>
    <n v="0"/>
    <n v="0"/>
    <n v="0"/>
    <n v="-1"/>
    <n v="-1"/>
    <n v="0"/>
    <n v="0"/>
    <n v="0"/>
    <n v="0"/>
    <n v="0"/>
    <n v="0"/>
    <n v="0"/>
    <n v="0"/>
    <n v="1"/>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374"/>
    <s v=""/>
    <s v=""/>
    <s v=""/>
    <s v="115"/>
    <s v="Replingham Road"/>
    <s v="SW18"/>
    <s v="5LX"/>
    <n v="525046"/>
    <n v="173372"/>
    <x v="3"/>
    <s v=""/>
    <s v=""/>
    <n v="0"/>
    <n v="1"/>
    <n v="1"/>
    <s v="Erection of mansard roof extension to main rear roof and above part of two-storey back addition (with french doors and safety balustrade) to create a 1-bedroom flat; .  (Amendments to previously approved scheme 2014/6207 dated 24/12/14 to include formatio"/>
    <s v="PF"/>
    <d v="2015-03-27T00:00:00"/>
    <d v="2015-06-24T00:00:00"/>
    <x v="0"/>
    <s v="Nil"/>
    <s v=""/>
    <s v="BF"/>
    <x v="0"/>
    <s v="n/a"/>
    <x v="1"/>
    <s v=""/>
    <m/>
    <x v="0"/>
    <m/>
    <x v="1"/>
    <s v="P"/>
    <n v="0"/>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494"/>
    <s v=""/>
    <s v=""/>
    <s v=""/>
    <s v="8-14"/>
    <s v="Glenburnie Road"/>
    <s v="SW17"/>
    <s v="7PJ"/>
    <n v="527836"/>
    <n v="172496"/>
    <x v="7"/>
    <s v=""/>
    <s v=""/>
    <n v="0"/>
    <n v="1"/>
    <n v="1"/>
    <s v="Conversion of retail unit (Use Class A2) to create 1-bed flat (Use Class C3) including alterations to the front elevation."/>
    <s v="PF"/>
    <d v="2015-03-19T00:00:00"/>
    <d v="2015-05-14T00:00:00"/>
    <x v="0"/>
    <s v="Nil"/>
    <s v=""/>
    <s v="BF"/>
    <x v="2"/>
    <s v="n/a"/>
    <x v="6"/>
    <s v=""/>
    <m/>
    <x v="0"/>
    <m/>
    <x v="1"/>
    <s v="P"/>
    <m/>
    <n v="0"/>
    <n v="0"/>
    <n v="0"/>
    <n v="1"/>
    <n v="0"/>
    <n v="0"/>
    <n v="0"/>
    <n v="0"/>
    <n v="0"/>
    <n v="0"/>
    <n v="1"/>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501"/>
    <s v=""/>
    <s v=""/>
    <s v=""/>
    <s v="46"/>
    <s v="Trinity Road"/>
    <s v="SW17"/>
    <s v="7RE"/>
    <n v="527925"/>
    <n v="172460"/>
    <x v="7"/>
    <s v=""/>
    <s v=""/>
    <n v="2"/>
    <n v="1"/>
    <n v="-1"/>
    <s v="Alterations including single storey rear extension, removal of one door and window, and relocation of external stair access, and conversion of 2 x ground floor studio flats into 1 x studio flat."/>
    <s v="RP"/>
    <d v="2015-03-24T00:00:00"/>
    <d v="2015-05-19T00:00:00"/>
    <x v="0"/>
    <s v="Nil"/>
    <s v=""/>
    <s v="BF"/>
    <x v="3"/>
    <s v="n/a"/>
    <x v="7"/>
    <s v=""/>
    <m/>
    <x v="0"/>
    <m/>
    <x v="1"/>
    <s v="P"/>
    <n v="0"/>
    <n v="0"/>
    <n v="0"/>
    <n v="-1"/>
    <n v="0"/>
    <n v="0"/>
    <n v="0"/>
    <n v="0"/>
    <n v="0"/>
    <n v="0"/>
    <n v="-1"/>
    <n v="0"/>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520"/>
    <s v=""/>
    <s v=""/>
    <s v=""/>
    <s v="193"/>
    <s v="Lower Richmond Road"/>
    <s v="SW15"/>
    <s v="1HJ"/>
    <n v="523322"/>
    <n v="175861"/>
    <x v="13"/>
    <s v=""/>
    <s v=""/>
    <n v="1"/>
    <n v="1"/>
    <n v="0"/>
    <s v="Alterations including increase in scale of rear extension and alterations to existing fenestration, in connection with change of use from Restaurant (A3) to a Live Work Unit (C3/A1/A2)."/>
    <s v="PF"/>
    <d v="2015-03-23T00:00:00"/>
    <d v="2015-05-22T00:00:00"/>
    <x v="0"/>
    <s v="Nil"/>
    <s v=""/>
    <s v="BF"/>
    <x v="3"/>
    <s v="n/a"/>
    <x v="4"/>
    <s v=""/>
    <m/>
    <x v="0"/>
    <m/>
    <x v="1"/>
    <s v="P"/>
    <n v="0"/>
    <n v="0"/>
    <n v="0"/>
    <n v="0"/>
    <n v="0"/>
    <n v="-1"/>
    <n v="0"/>
    <n v="1"/>
    <n v="0"/>
    <n v="0"/>
    <n v="0"/>
    <n v="0"/>
    <n v="-1"/>
    <n v="0"/>
    <n v="0"/>
    <n v="0"/>
    <n v="0"/>
    <n v="0"/>
    <n v="0"/>
    <n v="0"/>
    <n v="0"/>
    <n v="0"/>
    <n v="0"/>
    <n v="0"/>
    <n v="0"/>
    <n v="0"/>
    <n v="0"/>
    <n v="0"/>
    <n v="1"/>
    <n v="0"/>
    <n v="0"/>
    <m/>
    <n v="0"/>
    <n v="0"/>
    <n v="0"/>
    <n v="0"/>
    <n v="0"/>
    <n v="0"/>
    <n v="0"/>
    <n v="0"/>
    <n v="0"/>
    <n v="0"/>
    <n v="0"/>
    <n v="0"/>
    <n v="0"/>
    <n v="0"/>
    <n v="0"/>
    <n v="0"/>
    <n v="0"/>
    <n v="0"/>
    <n v="0"/>
    <n v="0"/>
    <n v="0"/>
    <n v="0"/>
    <n v="0"/>
    <n v="0"/>
    <n v="0"/>
    <n v="0"/>
    <n v="6"/>
    <m/>
    <x v="6"/>
    <x v="2"/>
    <x v="2"/>
    <x v="2"/>
    <x v="2"/>
  </r>
  <r>
    <x v="3"/>
    <s v="2015/1545"/>
    <s v="JSS Pinnacle House (35)"/>
    <s v=""/>
    <s v="Ship House"/>
    <s v="34-35"/>
    <s v="Battersea Square"/>
    <s v="SW11"/>
    <s v="3RA"/>
    <n v="526819"/>
    <n v="176644"/>
    <x v="0"/>
    <s v=""/>
    <s v=""/>
    <n v="0"/>
    <n v="2"/>
    <n v="2"/>
    <s v="Determination as to whether prior approval is required for change of use of 353 sqm of floorspace at ground floor level from office (Class B1a) to residential (Class C3) to provide two flats."/>
    <s v="PAR"/>
    <d v="2015-03-18T00:00:00"/>
    <d v="2015-05-13T00:00:00"/>
    <x v="0"/>
    <s v="Nil"/>
    <s v=""/>
    <s v="BF"/>
    <x v="2"/>
    <s v="n/a"/>
    <x v="6"/>
    <s v=""/>
    <m/>
    <x v="0"/>
    <m/>
    <x v="1"/>
    <s v="P"/>
    <m/>
    <n v="0"/>
    <n v="0"/>
    <n v="0"/>
    <n v="2"/>
    <n v="0"/>
    <n v="0"/>
    <n v="0"/>
    <n v="0"/>
    <n v="0"/>
    <n v="0"/>
    <n v="2"/>
    <n v="0"/>
    <n v="0"/>
    <n v="0"/>
    <n v="0"/>
    <n v="0"/>
    <n v="0"/>
    <n v="0"/>
    <n v="0"/>
    <n v="0"/>
    <n v="0"/>
    <n v="0"/>
    <n v="0"/>
    <n v="0"/>
    <n v="0"/>
    <n v="0"/>
    <n v="0"/>
    <n v="0"/>
    <n v="0"/>
    <n v="0"/>
    <m/>
    <n v="0"/>
    <n v="0"/>
    <n v="0"/>
    <n v="0"/>
    <n v="0"/>
    <n v="0"/>
    <n v="0.66666666666666663"/>
    <n v="0.66666666666666663"/>
    <n v="0.66666666666666663"/>
    <n v="0"/>
    <n v="0"/>
    <n v="0"/>
    <n v="0"/>
    <n v="0"/>
    <n v="0"/>
    <n v="0"/>
    <n v="0"/>
    <n v="0"/>
    <n v="0"/>
    <n v="0"/>
    <n v="0"/>
    <n v="0"/>
    <n v="2"/>
    <n v="2"/>
    <n v="0.66666666666666663"/>
    <n v="1.3333333333333333"/>
    <n v="10"/>
    <m/>
    <x v="6"/>
    <x v="2"/>
    <x v="2"/>
    <x v="2"/>
    <x v="2"/>
  </r>
  <r>
    <x v="3"/>
    <s v="2015/1572"/>
    <s v=""/>
    <s v=""/>
    <s v=""/>
    <s v="62"/>
    <s v="Chartfield Avenue"/>
    <s v="SW15"/>
    <s v="6HQ"/>
    <n v="523061"/>
    <n v="174593"/>
    <x v="11"/>
    <s v=""/>
    <s v=""/>
    <n v="1"/>
    <n v="1"/>
    <n v="0"/>
    <s v="Demolition of existing property and erection of a new two-storey plus basement level detached house, with additional accommodation provided within the roofspace, and with integral garage."/>
    <s v="PF"/>
    <d v="2015-03-24T00:00:00"/>
    <d v="2015-06-23T00:00:00"/>
    <x v="0"/>
    <s v="Nil"/>
    <s v=""/>
    <s v="BF"/>
    <x v="0"/>
    <s v="n/a"/>
    <x v="1"/>
    <s v=""/>
    <m/>
    <x v="0"/>
    <m/>
    <x v="1"/>
    <s v="P"/>
    <n v="0"/>
    <n v="0"/>
    <n v="1"/>
    <n v="0"/>
    <n v="0"/>
    <n v="0"/>
    <n v="0"/>
    <n v="-1"/>
    <n v="1"/>
    <n v="0"/>
    <n v="0"/>
    <n v="0"/>
    <n v="0"/>
    <n v="0"/>
    <n v="0"/>
    <n v="0"/>
    <n v="0"/>
    <n v="0"/>
    <n v="0"/>
    <n v="0"/>
    <n v="0"/>
    <n v="-1"/>
    <n v="1"/>
    <n v="0"/>
    <n v="0"/>
    <n v="0"/>
    <n v="0"/>
    <n v="0"/>
    <n v="0"/>
    <n v="0"/>
    <n v="0"/>
    <m/>
    <n v="0"/>
    <n v="0"/>
    <n v="0"/>
    <n v="0"/>
    <n v="0"/>
    <n v="0"/>
    <n v="0"/>
    <n v="0"/>
    <n v="0"/>
    <n v="0"/>
    <n v="0"/>
    <n v="0"/>
    <n v="0"/>
    <n v="0"/>
    <n v="0"/>
    <n v="0"/>
    <n v="0"/>
    <n v="0"/>
    <n v="0"/>
    <n v="0"/>
    <n v="0"/>
    <n v="0"/>
    <n v="0"/>
    <n v="0"/>
    <n v="0"/>
    <n v="0"/>
    <n v="6"/>
    <m/>
    <x v="6"/>
    <x v="2"/>
    <x v="2"/>
    <x v="2"/>
    <x v="2"/>
  </r>
  <r>
    <x v="3"/>
    <s v="2015/1591"/>
    <s v=""/>
    <s v=""/>
    <s v=""/>
    <s v="220A"/>
    <s v="Queenstown Road"/>
    <s v="SW8"/>
    <s v=""/>
    <n v="528848"/>
    <n v="176719"/>
    <x v="17"/>
    <s v=""/>
    <s v=""/>
    <n v="0"/>
    <n v="4"/>
    <n v="4"/>
    <s v="Application for prior approval for change of use of property from B1(a) offices to residential (use class C3)."/>
    <s v="PAG"/>
    <d v="2015-03-24T00:00:00"/>
    <d v="2015-06-10T00:00:00"/>
    <x v="0"/>
    <s v="Nil"/>
    <s v=""/>
    <s v="BF"/>
    <x v="2"/>
    <s v="n/a"/>
    <x v="6"/>
    <s v=""/>
    <m/>
    <x v="0"/>
    <m/>
    <x v="1"/>
    <s v="P"/>
    <m/>
    <n v="0"/>
    <n v="0"/>
    <n v="0"/>
    <n v="4"/>
    <n v="0"/>
    <n v="0"/>
    <n v="0"/>
    <n v="0"/>
    <n v="0"/>
    <n v="0"/>
    <n v="4"/>
    <n v="0"/>
    <n v="0"/>
    <n v="0"/>
    <n v="0"/>
    <n v="0"/>
    <n v="0"/>
    <n v="0"/>
    <n v="0"/>
    <n v="0"/>
    <n v="0"/>
    <n v="0"/>
    <n v="0"/>
    <n v="0"/>
    <n v="0"/>
    <n v="0"/>
    <n v="0"/>
    <n v="0"/>
    <n v="0"/>
    <n v="0"/>
    <m/>
    <n v="0"/>
    <n v="0"/>
    <n v="0"/>
    <n v="0"/>
    <n v="0"/>
    <n v="0"/>
    <n v="1.3333333333333333"/>
    <n v="1.3333333333333333"/>
    <n v="1.3333333333333333"/>
    <n v="0"/>
    <n v="0"/>
    <n v="0"/>
    <n v="0"/>
    <n v="0"/>
    <n v="0"/>
    <n v="0"/>
    <n v="0"/>
    <n v="0"/>
    <n v="0"/>
    <n v="0"/>
    <n v="0"/>
    <n v="0"/>
    <n v="4"/>
    <n v="4"/>
    <n v="1.3333333333333333"/>
    <n v="2.6666666666666665"/>
    <n v="10"/>
    <m/>
    <x v="6"/>
    <x v="2"/>
    <x v="2"/>
    <x v="2"/>
    <x v="2"/>
  </r>
  <r>
    <x v="3"/>
    <s v="2015/1661"/>
    <s v=""/>
    <s v=""/>
    <s v=""/>
    <s v="27"/>
    <s v="Trinity Road"/>
    <s v="SW17"/>
    <s v="7SD"/>
    <n v="527928"/>
    <n v="172396"/>
    <x v="7"/>
    <s v=""/>
    <s v=""/>
    <n v="0"/>
    <n v="1"/>
    <n v="1"/>
    <s v="Alterations to front elevation at ground floor."/>
    <s v="PF"/>
    <d v="2015-03-30T00:00:00"/>
    <d v="2015-08-05T00:00:00"/>
    <x v="0"/>
    <s v="Nil"/>
    <s v=""/>
    <s v="BF"/>
    <x v="2"/>
    <s v="n/a"/>
    <x v="6"/>
    <s v=""/>
    <m/>
    <x v="0"/>
    <m/>
    <x v="1"/>
    <s v="P"/>
    <m/>
    <n v="0"/>
    <n v="0"/>
    <n v="1"/>
    <n v="0"/>
    <n v="0"/>
    <n v="0"/>
    <n v="0"/>
    <n v="0"/>
    <n v="0"/>
    <n v="1"/>
    <n v="0"/>
    <n v="0"/>
    <n v="0"/>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10"/>
    <m/>
    <x v="6"/>
    <x v="2"/>
    <x v="2"/>
    <x v="2"/>
    <x v="2"/>
  </r>
  <r>
    <x v="3"/>
    <s v="2015/1666"/>
    <s v="30b &amp; 30c"/>
    <s v=""/>
    <s v=""/>
    <s v="30"/>
    <s v="Putney Hill"/>
    <s v="SW15"/>
    <s v="6AF"/>
    <n v="523905"/>
    <n v="174935"/>
    <x v="8"/>
    <s v=""/>
    <s v=""/>
    <n v="0"/>
    <n v="1"/>
    <n v="1"/>
    <s v="Erection of a single storey dwelling at rear"/>
    <s v="RP"/>
    <d v="2015-03-30T00:00:00"/>
    <d v="2015-07-08T00:00:00"/>
    <x v="0"/>
    <s v="APP"/>
    <s v=""/>
    <s v="BF"/>
    <x v="0"/>
    <s v="n/a"/>
    <x v="1"/>
    <s v=""/>
    <m/>
    <x v="0"/>
    <m/>
    <x v="1"/>
    <s v="P"/>
    <m/>
    <n v="0"/>
    <n v="0"/>
    <n v="0"/>
    <n v="0"/>
    <n v="1"/>
    <n v="0"/>
    <n v="0"/>
    <n v="0"/>
    <n v="0"/>
    <n v="0"/>
    <n v="0"/>
    <n v="0"/>
    <n v="0"/>
    <n v="0"/>
    <n v="0"/>
    <n v="0"/>
    <n v="0"/>
    <n v="0"/>
    <n v="1"/>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693"/>
    <s v=""/>
    <s v=""/>
    <s v=""/>
    <s v="159"/>
    <s v="Lower Richmond Road"/>
    <s v="SW15"/>
    <s v="1HH"/>
    <n v="523440"/>
    <n v="175856"/>
    <x v="13"/>
    <s v=""/>
    <s v=""/>
    <n v="1"/>
    <n v="2"/>
    <n v="1"/>
    <s v="Excavations to enlarge existing basement, including formation of rear lightwell; erection of single-storey side and rear extension; erection of rear mansard roof extension to main roof and erection of an additional storey over two-storey back addition in "/>
    <s v="PF"/>
    <d v="2015-03-17T00:00:00"/>
    <d v="2015-05-12T00:00:00"/>
    <x v="0"/>
    <s v="Nil"/>
    <s v=""/>
    <s v="BF"/>
    <x v="3"/>
    <s v="n/a"/>
    <x v="3"/>
    <s v=""/>
    <m/>
    <x v="0"/>
    <m/>
    <x v="1"/>
    <s v="P"/>
    <n v="0"/>
    <n v="0"/>
    <n v="0"/>
    <n v="0"/>
    <n v="0"/>
    <n v="2"/>
    <n v="-1"/>
    <n v="0"/>
    <n v="0"/>
    <n v="0"/>
    <n v="0"/>
    <n v="0"/>
    <n v="2"/>
    <n v="-1"/>
    <n v="0"/>
    <n v="0"/>
    <n v="0"/>
    <n v="0"/>
    <n v="0"/>
    <n v="0"/>
    <n v="0"/>
    <n v="0"/>
    <n v="0"/>
    <n v="0"/>
    <n v="0"/>
    <n v="0"/>
    <n v="0"/>
    <n v="0"/>
    <n v="0"/>
    <n v="0"/>
    <n v="0"/>
    <m/>
    <n v="0"/>
    <n v="0"/>
    <n v="0"/>
    <n v="0"/>
    <n v="0"/>
    <n v="0"/>
    <n v="0.33333333333333331"/>
    <n v="0.33333333333333331"/>
    <n v="0.33333333333333331"/>
    <n v="0"/>
    <n v="0"/>
    <n v="0"/>
    <n v="0"/>
    <n v="0"/>
    <n v="0"/>
    <n v="0"/>
    <n v="0"/>
    <n v="0"/>
    <n v="0"/>
    <n v="0"/>
    <n v="0"/>
    <n v="0"/>
    <n v="1"/>
    <n v="1"/>
    <n v="0.33333333333333331"/>
    <n v="0.66666666666666663"/>
    <n v="6"/>
    <m/>
    <x v="6"/>
    <x v="2"/>
    <x v="2"/>
    <x v="2"/>
    <x v="2"/>
  </r>
  <r>
    <x v="3"/>
    <s v="2015/1951"/>
    <s v=""/>
    <s v=""/>
    <s v="Garden Flat"/>
    <s v="127"/>
    <s v="Trinity Road"/>
    <s v="SW17"/>
    <s v="7HJ"/>
    <n v="527727"/>
    <n v="172703"/>
    <x v="7"/>
    <s v=""/>
    <s v=""/>
    <n v="1"/>
    <n v="1"/>
    <n v="0"/>
    <s v="Demolition of existing bungalow and construction of three-bedroom house fronting Crockerton Road."/>
    <s v="RP"/>
    <d v="2015-03-27T00:00:00"/>
    <d v="2015-05-22T00:00:00"/>
    <x v="0"/>
    <s v="Nil"/>
    <s v=""/>
    <s v="BF"/>
    <x v="0"/>
    <s v="n/a"/>
    <x v="1"/>
    <s v=""/>
    <m/>
    <x v="0"/>
    <m/>
    <x v="1"/>
    <s v="P"/>
    <m/>
    <n v="1"/>
    <n v="1"/>
    <n v="0"/>
    <n v="-1"/>
    <n v="0"/>
    <n v="1"/>
    <n v="0"/>
    <n v="0"/>
    <n v="0"/>
    <n v="0"/>
    <n v="0"/>
    <n v="0"/>
    <n v="0"/>
    <n v="0"/>
    <n v="0"/>
    <n v="0"/>
    <n v="0"/>
    <n v="-1"/>
    <n v="0"/>
    <n v="1"/>
    <n v="0"/>
    <n v="0"/>
    <n v="0"/>
    <n v="0"/>
    <n v="0"/>
    <n v="0"/>
    <n v="0"/>
    <n v="0"/>
    <n v="0"/>
    <n v="0"/>
    <m/>
    <n v="0"/>
    <n v="0"/>
    <n v="0"/>
    <n v="0"/>
    <n v="0"/>
    <n v="0"/>
    <n v="0"/>
    <n v="0"/>
    <n v="0"/>
    <n v="0"/>
    <n v="0"/>
    <n v="0"/>
    <n v="0"/>
    <n v="0"/>
    <n v="0"/>
    <n v="0"/>
    <n v="0"/>
    <n v="0"/>
    <n v="0"/>
    <n v="0"/>
    <n v="0"/>
    <n v="0"/>
    <n v="0"/>
    <n v="0"/>
    <n v="0"/>
    <n v="0"/>
    <n v="6"/>
    <m/>
    <x v="6"/>
    <x v="2"/>
    <x v="2"/>
    <x v="2"/>
    <x v="2"/>
  </r>
  <r>
    <x v="4"/>
    <s v="2014/3881"/>
    <s v=""/>
    <s v=""/>
    <s v=""/>
    <s v="44-46"/>
    <s v="Falcon Road"/>
    <s v="SW11"/>
    <s v="2LR"/>
    <n v="527112"/>
    <n v="176028"/>
    <x v="18"/>
    <s v=""/>
    <s v=""/>
    <n v="0"/>
    <n v="7"/>
    <n v="7"/>
    <s v="Demolition of existing building and erection of a five storey, plus basement, building to provide 25 residential units (4 x one bedroom, 20 x two bedroom, 1 x three bedroom) and two commercial units (Class A1/A2, 470sqm of floorspace) together with cycle "/>
    <s v="SLA"/>
    <s v="03/07/2014"/>
    <s v=""/>
    <x v="0"/>
    <s v="Nil"/>
    <s v=""/>
    <s v="BF"/>
    <x v="0"/>
    <s v="NB"/>
    <x v="0"/>
    <m/>
    <m/>
    <x v="0"/>
    <m/>
    <x v="1"/>
    <s v="P"/>
    <n v="0"/>
    <n v="2"/>
    <n v="7"/>
    <n v="0"/>
    <n v="1"/>
    <n v="6"/>
    <n v="0"/>
    <n v="0"/>
    <n v="0"/>
    <n v="0"/>
    <n v="0"/>
    <n v="1"/>
    <n v="6"/>
    <n v="0"/>
    <n v="0"/>
    <n v="0"/>
    <n v="0"/>
    <n v="0"/>
    <n v="0"/>
    <n v="0"/>
    <n v="0"/>
    <n v="0"/>
    <n v="0"/>
    <n v="0"/>
    <n v="0"/>
    <n v="0"/>
    <n v="0"/>
    <n v="0"/>
    <n v="0"/>
    <n v="0"/>
    <n v="0"/>
    <s v="Assumption"/>
    <n v="0"/>
    <n v="0"/>
    <n v="0"/>
    <n v="0"/>
    <n v="2.3333333333333335"/>
    <n v="2.3333333333333335"/>
    <n v="2.3333333333333335"/>
    <n v="0"/>
    <n v="0"/>
    <n v="0"/>
    <n v="0"/>
    <n v="0"/>
    <n v="0"/>
    <n v="0"/>
    <n v="0"/>
    <n v="0"/>
    <n v="0"/>
    <n v="0"/>
    <n v="0"/>
    <n v="0"/>
    <n v="0"/>
    <n v="0"/>
    <n v="7"/>
    <n v="7"/>
    <n v="7"/>
    <n v="7"/>
    <n v="5"/>
    <s v="Y"/>
    <x v="0"/>
    <x v="0"/>
    <x v="0"/>
    <x v="0"/>
    <x v="0"/>
  </r>
  <r>
    <x v="4"/>
    <s v="2014/3881"/>
    <s v=""/>
    <s v=""/>
    <s v=""/>
    <s v="44-46"/>
    <s v="Falcon Road"/>
    <s v="SW11"/>
    <s v="2LR"/>
    <n v="527112"/>
    <n v="176028"/>
    <x v="18"/>
    <s v=""/>
    <s v=""/>
    <n v="0"/>
    <n v="18"/>
    <n v="18"/>
    <s v="Demolition of existing building and erection of a five storey, plus basement, building to provide 25 residential units (4 x one bedroom, 20 x two bedroom, 1 x three bedroom) and two commercial units (Class A1/A2, 470sqm of floorspace) together with cycle "/>
    <s v="SLA"/>
    <s v="03/07/2014"/>
    <s v=""/>
    <x v="0"/>
    <s v="Nil"/>
    <s v=""/>
    <s v="BF"/>
    <x v="0"/>
    <s v="NB"/>
    <x v="0"/>
    <m/>
    <m/>
    <x v="0"/>
    <m/>
    <x v="1"/>
    <s v="P"/>
    <n v="0"/>
    <n v="0"/>
    <n v="18"/>
    <n v="0"/>
    <n v="3"/>
    <n v="14"/>
    <n v="1"/>
    <n v="0"/>
    <n v="0"/>
    <n v="0"/>
    <n v="0"/>
    <n v="3"/>
    <n v="14"/>
    <n v="1"/>
    <n v="0"/>
    <n v="0"/>
    <n v="0"/>
    <n v="0"/>
    <n v="0"/>
    <n v="0"/>
    <n v="0"/>
    <n v="0"/>
    <n v="0"/>
    <n v="0"/>
    <n v="0"/>
    <n v="0"/>
    <n v="0"/>
    <n v="0"/>
    <n v="0"/>
    <n v="0"/>
    <n v="0"/>
    <s v="Assumption"/>
    <n v="0"/>
    <n v="0"/>
    <n v="0"/>
    <n v="0"/>
    <n v="6"/>
    <n v="6"/>
    <n v="6"/>
    <n v="0"/>
    <n v="0"/>
    <n v="0"/>
    <n v="0"/>
    <n v="0"/>
    <n v="0"/>
    <n v="0"/>
    <n v="0"/>
    <n v="0"/>
    <n v="0"/>
    <n v="0"/>
    <n v="0"/>
    <n v="0"/>
    <n v="0"/>
    <n v="0"/>
    <n v="18"/>
    <n v="18"/>
    <n v="18"/>
    <n v="18"/>
    <n v="5"/>
    <s v="Y"/>
    <x v="0"/>
    <x v="0"/>
    <x v="0"/>
    <x v="0"/>
    <x v="0"/>
  </r>
  <r>
    <x v="4"/>
    <s v="2014/5357"/>
    <s v=""/>
    <s v=""/>
    <s v=""/>
    <s v="56-66"/>
    <s v="Gwynne Road"/>
    <s v="SW11"/>
    <s v="3UW"/>
    <n v="526797"/>
    <n v="176325"/>
    <x v="0"/>
    <s v=""/>
    <s v=""/>
    <n v="0"/>
    <n v="8"/>
    <n v="8"/>
    <s v="Comprehensive redevelopment involving the demolition of an existing two-storey commercial building, excavation to form new basement and replacement with a new 14 storey building to provide mixed use comprising of commercial/retail at ground &amp; mezzanine le"/>
    <s v="SLA"/>
    <s v="16/09/2014"/>
    <s v=""/>
    <x v="0"/>
    <s v="Nil"/>
    <s v=""/>
    <s v="BF"/>
    <x v="3"/>
    <s v="n/a"/>
    <x v="1"/>
    <m/>
    <m/>
    <x v="0"/>
    <m/>
    <x v="0"/>
    <s v="HASO"/>
    <n v="0"/>
    <n v="1"/>
    <n v="8"/>
    <n v="0"/>
    <n v="2"/>
    <n v="5"/>
    <n v="1"/>
    <n v="0"/>
    <n v="0"/>
    <n v="0"/>
    <n v="0"/>
    <n v="2"/>
    <n v="5"/>
    <n v="1"/>
    <n v="0"/>
    <n v="0"/>
    <n v="0"/>
    <n v="0"/>
    <n v="0"/>
    <n v="0"/>
    <n v="0"/>
    <n v="0"/>
    <n v="0"/>
    <n v="0"/>
    <n v="0"/>
    <n v="0"/>
    <n v="0"/>
    <n v="0"/>
    <n v="0"/>
    <n v="0"/>
    <n v="0"/>
    <s v="Assumption"/>
    <n v="0"/>
    <n v="0"/>
    <n v="0"/>
    <n v="0"/>
    <n v="2.6666666666666665"/>
    <n v="2.6666666666666665"/>
    <n v="2.6666666666666665"/>
    <n v="0"/>
    <n v="0"/>
    <n v="0"/>
    <n v="0"/>
    <n v="0"/>
    <n v="0"/>
    <n v="0"/>
    <n v="0"/>
    <n v="0"/>
    <n v="0"/>
    <n v="0"/>
    <n v="0"/>
    <n v="0"/>
    <n v="0"/>
    <n v="0"/>
    <n v="8"/>
    <n v="8"/>
    <n v="8"/>
    <n v="8"/>
    <n v="5"/>
    <m/>
    <x v="0"/>
    <x v="0"/>
    <x v="0"/>
    <x v="0"/>
    <x v="0"/>
  </r>
  <r>
    <x v="4"/>
    <s v="2014/5357"/>
    <s v=""/>
    <s v=""/>
    <s v=""/>
    <s v="56-66"/>
    <s v="Gwynne Road"/>
    <s v="SW11"/>
    <s v="3UW"/>
    <n v="526797"/>
    <n v="176325"/>
    <x v="0"/>
    <s v=""/>
    <s v=""/>
    <n v="0"/>
    <n v="25"/>
    <n v="25"/>
    <s v="Comprehensive redevelopment involving the demolition of an existing two-storey commercial building, excavation to form new basement and replacement with a new 14 storey building to provide mixed use comprising of commercial/retail at ground &amp; mezzanine le"/>
    <s v="SLA"/>
    <s v="16/09/2014"/>
    <s v=""/>
    <x v="0"/>
    <s v="Nil"/>
    <s v=""/>
    <s v="BF"/>
    <x v="3"/>
    <s v="NB"/>
    <x v="0"/>
    <m/>
    <m/>
    <x v="0"/>
    <m/>
    <x v="1"/>
    <s v="P"/>
    <n v="0"/>
    <n v="2"/>
    <n v="25"/>
    <n v="0"/>
    <n v="7"/>
    <n v="16"/>
    <n v="2"/>
    <n v="0"/>
    <n v="0"/>
    <n v="0"/>
    <n v="0"/>
    <n v="7"/>
    <n v="16"/>
    <n v="2"/>
    <n v="0"/>
    <n v="0"/>
    <n v="0"/>
    <n v="0"/>
    <n v="0"/>
    <n v="0"/>
    <n v="0"/>
    <n v="0"/>
    <n v="0"/>
    <n v="0"/>
    <n v="0"/>
    <n v="0"/>
    <n v="0"/>
    <n v="0"/>
    <n v="0"/>
    <n v="0"/>
    <n v="0"/>
    <s v="Assumption"/>
    <n v="0"/>
    <n v="0"/>
    <n v="0"/>
    <n v="0"/>
    <n v="8.3333333333333339"/>
    <n v="8.3333333333333339"/>
    <n v="8.3333333333333339"/>
    <n v="0"/>
    <n v="0"/>
    <n v="0"/>
    <n v="0"/>
    <n v="0"/>
    <n v="0"/>
    <n v="0"/>
    <n v="0"/>
    <n v="0"/>
    <n v="0"/>
    <n v="0"/>
    <n v="0"/>
    <n v="0"/>
    <n v="0"/>
    <n v="0"/>
    <n v="25"/>
    <n v="25"/>
    <n v="25"/>
    <n v="25"/>
    <n v="5"/>
    <m/>
    <x v="0"/>
    <x v="0"/>
    <x v="0"/>
    <x v="0"/>
    <x v="0"/>
  </r>
  <r>
    <x v="4"/>
    <s v="2014/5383"/>
    <s v=""/>
    <s v=""/>
    <s v=""/>
    <s v="19-21"/>
    <s v="Mitcham Road"/>
    <s v="SW17"/>
    <s v="9PA"/>
    <n v="527533"/>
    <n v="171477"/>
    <x v="1"/>
    <s v=""/>
    <s v=""/>
    <n v="0"/>
    <n v="4"/>
    <n v="4"/>
    <s v="Conversion of existing building at first, second, and third floor levels into 19 self contained apartments."/>
    <s v="SLA"/>
    <s v="09/09/2014"/>
    <s v=""/>
    <x v="0"/>
    <s v="Nil"/>
    <s v=""/>
    <s v="BF"/>
    <x v="2"/>
    <s v="n/a"/>
    <x v="8"/>
    <m/>
    <m/>
    <x v="0"/>
    <m/>
    <x v="1"/>
    <s v="P"/>
    <m/>
    <n v="0"/>
    <n v="0"/>
    <n v="0"/>
    <n v="3"/>
    <n v="1"/>
    <n v="0"/>
    <n v="0"/>
    <n v="0"/>
    <n v="0"/>
    <n v="0"/>
    <n v="3"/>
    <n v="1"/>
    <n v="0"/>
    <n v="0"/>
    <n v="0"/>
    <n v="0"/>
    <n v="0"/>
    <n v="0"/>
    <n v="0"/>
    <n v="0"/>
    <n v="0"/>
    <n v="0"/>
    <n v="0"/>
    <n v="0"/>
    <n v="0"/>
    <n v="0"/>
    <n v="0"/>
    <n v="0"/>
    <n v="0"/>
    <n v="0"/>
    <s v="Assumption"/>
    <n v="0"/>
    <n v="0"/>
    <n v="1"/>
    <n v="1"/>
    <n v="1"/>
    <n v="1"/>
    <n v="0"/>
    <n v="0"/>
    <n v="0"/>
    <n v="0"/>
    <n v="0"/>
    <n v="0"/>
    <n v="0"/>
    <n v="0"/>
    <n v="0"/>
    <n v="0"/>
    <n v="0"/>
    <n v="0"/>
    <n v="0"/>
    <n v="0"/>
    <n v="0"/>
    <n v="0"/>
    <n v="4"/>
    <n v="4"/>
    <n v="4"/>
    <n v="4"/>
    <s v="-"/>
    <s v="Y"/>
    <x v="1"/>
    <x v="0"/>
    <x v="0"/>
    <x v="0"/>
    <x v="0"/>
  </r>
  <r>
    <x v="4"/>
    <s v="2014/5383"/>
    <s v=""/>
    <s v=""/>
    <s v=""/>
    <s v="19-21"/>
    <s v="Mitcham Road"/>
    <s v="SW17"/>
    <s v="9PA"/>
    <n v="527533"/>
    <n v="171477"/>
    <x v="1"/>
    <s v=""/>
    <s v=""/>
    <n v="0"/>
    <n v="15"/>
    <n v="15"/>
    <s v="Conversion of existing building at first, second, and third floor levels into 19 self contained apartments."/>
    <s v="SLA"/>
    <s v="09/09/2014"/>
    <s v=""/>
    <x v="0"/>
    <s v="Nil"/>
    <s v=""/>
    <s v="BF"/>
    <x v="2"/>
    <s v="n/a"/>
    <x v="8"/>
    <m/>
    <m/>
    <x v="0"/>
    <m/>
    <x v="1"/>
    <s v="P"/>
    <m/>
    <n v="0"/>
    <n v="0"/>
    <n v="1"/>
    <n v="1"/>
    <n v="13"/>
    <n v="0"/>
    <n v="0"/>
    <n v="0"/>
    <n v="0"/>
    <n v="1"/>
    <n v="1"/>
    <n v="13"/>
    <n v="0"/>
    <n v="0"/>
    <n v="0"/>
    <n v="0"/>
    <n v="0"/>
    <n v="0"/>
    <n v="0"/>
    <n v="0"/>
    <n v="0"/>
    <n v="0"/>
    <n v="0"/>
    <n v="0"/>
    <n v="0"/>
    <n v="0"/>
    <n v="0"/>
    <n v="0"/>
    <n v="0"/>
    <n v="0"/>
    <s v="Assumption"/>
    <n v="0"/>
    <n v="0"/>
    <n v="3.75"/>
    <n v="3.75"/>
    <n v="3.75"/>
    <n v="3.75"/>
    <n v="0"/>
    <n v="0"/>
    <n v="0"/>
    <n v="0"/>
    <n v="0"/>
    <n v="0"/>
    <n v="0"/>
    <n v="0"/>
    <n v="0"/>
    <n v="0"/>
    <n v="0"/>
    <n v="0"/>
    <n v="0"/>
    <n v="0"/>
    <n v="0"/>
    <n v="0"/>
    <n v="15"/>
    <n v="15"/>
    <n v="15"/>
    <n v="15"/>
    <s v="-"/>
    <s v="Y"/>
    <x v="1"/>
    <x v="0"/>
    <x v="0"/>
    <x v="0"/>
    <x v="0"/>
  </r>
  <r>
    <x v="4"/>
    <s v="2014/6050"/>
    <s v=""/>
    <s v=""/>
    <s v=""/>
    <s v="25-29"/>
    <s v="Tooting High Street"/>
    <s v="SW17"/>
    <s v="0SN"/>
    <n v="527567"/>
    <n v="171576"/>
    <x v="1"/>
    <s v=""/>
    <s v=""/>
    <n v="0"/>
    <n v="14"/>
    <n v="14"/>
    <s v="Construction of extenstion to front and side of building at first, second floor levels  with the creation of additional third floor level; erection of a rear four storey extension allowing for mix use build. Retain ground floor (Class Use A1) and first fl"/>
    <s v="SLA"/>
    <s v="20/11/2014"/>
    <s v=""/>
    <x v="0"/>
    <s v="Nil"/>
    <s v=""/>
    <s v="BF"/>
    <x v="0"/>
    <s v="NB"/>
    <x v="0"/>
    <m/>
    <m/>
    <x v="0"/>
    <m/>
    <x v="1"/>
    <s v="P"/>
    <m/>
    <n v="0"/>
    <n v="14"/>
    <n v="0"/>
    <n v="3"/>
    <n v="8"/>
    <n v="3"/>
    <n v="0"/>
    <n v="0"/>
    <n v="0"/>
    <n v="0"/>
    <n v="3"/>
    <n v="8"/>
    <n v="3"/>
    <n v="0"/>
    <n v="0"/>
    <n v="0"/>
    <n v="0"/>
    <n v="0"/>
    <n v="0"/>
    <n v="0"/>
    <n v="0"/>
    <n v="0"/>
    <n v="0"/>
    <n v="0"/>
    <n v="0"/>
    <n v="0"/>
    <n v="0"/>
    <n v="0"/>
    <n v="0"/>
    <n v="0"/>
    <s v="Assumption"/>
    <n v="0"/>
    <n v="0"/>
    <n v="0"/>
    <n v="0"/>
    <n v="4.666666666666667"/>
    <n v="4.666666666666667"/>
    <n v="4.666666666666667"/>
    <n v="0"/>
    <n v="0"/>
    <n v="0"/>
    <n v="0"/>
    <n v="0"/>
    <n v="0"/>
    <n v="0"/>
    <n v="0"/>
    <n v="0"/>
    <n v="0"/>
    <n v="0"/>
    <n v="0"/>
    <n v="0"/>
    <n v="0"/>
    <n v="0"/>
    <n v="14"/>
    <n v="14"/>
    <n v="14"/>
    <n v="14"/>
    <n v="5"/>
    <s v="Y"/>
    <x v="1"/>
    <x v="0"/>
    <x v="0"/>
    <x v="0"/>
    <x v="0"/>
  </r>
  <r>
    <x v="4"/>
    <s v="2014/7344"/>
    <s v="Wereldhave Site"/>
    <s v=""/>
    <s v=""/>
    <s v="56-66"/>
    <s v="Putney High Street"/>
    <s v="SW15"/>
    <s v=""/>
    <n v="524039"/>
    <n v="175460"/>
    <x v="13"/>
    <s v=""/>
    <s v=""/>
    <n v="0"/>
    <n v="21"/>
    <n v="21"/>
    <s v="Demolition of existing building and erection of a new mixed use development up to seven-storeys high, with a partial eighth-storey along the Felsham Road frontage (recessed on all sides), plus the provision of basement levels, providing 3995 sq.m. of comm"/>
    <s v="SLA"/>
    <s v="06/01/2015"/>
    <s v=""/>
    <x v="0"/>
    <s v="Nil"/>
    <s v=""/>
    <s v="BF"/>
    <x v="0"/>
    <s v="NB"/>
    <x v="0"/>
    <m/>
    <m/>
    <x v="0"/>
    <m/>
    <x v="0"/>
    <s v="HASO"/>
    <n v="1332301"/>
    <n v="2"/>
    <n v="21"/>
    <n v="0"/>
    <n v="9"/>
    <n v="12"/>
    <n v="0"/>
    <n v="0"/>
    <n v="0"/>
    <n v="0"/>
    <n v="0"/>
    <n v="9"/>
    <n v="12"/>
    <n v="0"/>
    <n v="0"/>
    <n v="0"/>
    <n v="0"/>
    <n v="0"/>
    <n v="0"/>
    <n v="0"/>
    <n v="0"/>
    <n v="0"/>
    <n v="0"/>
    <n v="0"/>
    <n v="0"/>
    <n v="0"/>
    <n v="0"/>
    <n v="0"/>
    <n v="0"/>
    <n v="0"/>
    <n v="0"/>
    <s v="Assumption"/>
    <n v="0"/>
    <n v="0"/>
    <n v="0"/>
    <n v="0"/>
    <n v="7"/>
    <n v="7"/>
    <n v="7"/>
    <n v="0"/>
    <n v="0"/>
    <n v="0"/>
    <n v="0"/>
    <n v="0"/>
    <n v="0"/>
    <n v="0"/>
    <n v="0"/>
    <n v="0"/>
    <n v="0"/>
    <n v="0"/>
    <n v="0"/>
    <n v="0"/>
    <n v="0"/>
    <n v="0"/>
    <n v="21"/>
    <n v="21"/>
    <n v="21"/>
    <n v="21"/>
    <n v="5"/>
    <m/>
    <x v="2"/>
    <x v="0"/>
    <x v="0"/>
    <x v="0"/>
    <x v="0"/>
  </r>
  <r>
    <x v="4"/>
    <s v="2014/7344"/>
    <s v="Wereldhave Site"/>
    <s v=""/>
    <s v=""/>
    <s v="56-66"/>
    <s v="Putney High Street"/>
    <s v="SW15"/>
    <s v=""/>
    <n v="524039"/>
    <n v="175460"/>
    <x v="13"/>
    <s v=""/>
    <s v=""/>
    <n v="0"/>
    <n v="87"/>
    <n v="87"/>
    <s v="Demolition of existing building and erection of a new mixed use development up to seven-storeys high, with a partial eighth-storey along the Felsham Road frontage (recessed on all sides), plus the provision of basement levels, providing 3995 sq.m. of comm"/>
    <s v="SLA"/>
    <s v="06/01/2015"/>
    <s v=""/>
    <x v="0"/>
    <s v="Nil"/>
    <s v=""/>
    <s v="BF"/>
    <x v="0"/>
    <s v="NB"/>
    <x v="0"/>
    <m/>
    <m/>
    <x v="0"/>
    <m/>
    <x v="1"/>
    <s v="P"/>
    <n v="1332301"/>
    <n v="9"/>
    <n v="87"/>
    <n v="1"/>
    <n v="25"/>
    <n v="50"/>
    <n v="11"/>
    <n v="0"/>
    <n v="0"/>
    <n v="0"/>
    <n v="1"/>
    <n v="25"/>
    <n v="50"/>
    <n v="11"/>
    <n v="0"/>
    <n v="0"/>
    <n v="0"/>
    <n v="0"/>
    <n v="0"/>
    <n v="0"/>
    <n v="0"/>
    <n v="0"/>
    <n v="0"/>
    <n v="0"/>
    <n v="0"/>
    <n v="0"/>
    <n v="0"/>
    <n v="0"/>
    <n v="0"/>
    <n v="0"/>
    <n v="0"/>
    <s v="Assumption"/>
    <n v="0"/>
    <n v="0"/>
    <n v="0"/>
    <n v="0"/>
    <n v="29"/>
    <n v="29"/>
    <n v="29"/>
    <n v="0"/>
    <n v="0"/>
    <n v="0"/>
    <n v="0"/>
    <n v="0"/>
    <n v="0"/>
    <n v="0"/>
    <n v="0"/>
    <n v="0"/>
    <n v="0"/>
    <n v="0"/>
    <n v="0"/>
    <n v="0"/>
    <n v="0"/>
    <n v="0"/>
    <n v="87"/>
    <n v="87"/>
    <n v="87"/>
    <n v="87"/>
    <n v="5"/>
    <m/>
    <x v="2"/>
    <x v="0"/>
    <x v="0"/>
    <x v="0"/>
    <x v="0"/>
  </r>
  <r>
    <x v="4"/>
    <s v="2015/0662"/>
    <s v=""/>
    <s v=""/>
    <s v="Land west of River Wandle/north of electricity sub-station"/>
    <s v=""/>
    <s v="Mapleton Crescent"/>
    <s v="SW18"/>
    <s v=""/>
    <n v="525646"/>
    <n v="174310"/>
    <x v="3"/>
    <s v=""/>
    <s v=""/>
    <n v="0"/>
    <n v="23"/>
    <n v="23"/>
    <s v="Erection of a part 25-storey, part 22-storey building (maximum height of 86.5m) comprising of 86 residential units (including 63 affordable), with associated bicycle parking, servicing, private and communal amenity space. Provision of a river walk to the "/>
    <s v="SLA"/>
    <s v="05/03/2015"/>
    <s v=""/>
    <x v="0"/>
    <s v="Nil"/>
    <s v=""/>
    <s v="BF"/>
    <x v="0"/>
    <s v="NB"/>
    <x v="0"/>
    <m/>
    <m/>
    <x v="0"/>
    <m/>
    <x v="1"/>
    <s v="P"/>
    <n v="0"/>
    <n v="0"/>
    <n v="0"/>
    <n v="0"/>
    <n v="0"/>
    <n v="14"/>
    <n v="8"/>
    <n v="1"/>
    <n v="0"/>
    <n v="0"/>
    <n v="0"/>
    <n v="0"/>
    <n v="14"/>
    <n v="8"/>
    <n v="1"/>
    <n v="0"/>
    <n v="0"/>
    <n v="0"/>
    <n v="0"/>
    <n v="0"/>
    <n v="0"/>
    <n v="0"/>
    <n v="0"/>
    <n v="0"/>
    <n v="0"/>
    <n v="0"/>
    <n v="0"/>
    <n v="0"/>
    <n v="0"/>
    <n v="0"/>
    <n v="0"/>
    <s v="Assumption"/>
    <n v="0"/>
    <n v="0"/>
    <n v="0"/>
    <n v="0"/>
    <n v="7.666666666666667"/>
    <n v="7.666666666666667"/>
    <n v="7.666666666666667"/>
    <n v="0"/>
    <n v="0"/>
    <n v="0"/>
    <n v="0"/>
    <n v="0"/>
    <n v="0"/>
    <n v="0"/>
    <n v="0"/>
    <n v="0"/>
    <n v="0"/>
    <n v="0"/>
    <n v="0"/>
    <n v="0"/>
    <n v="0"/>
    <n v="0"/>
    <n v="23"/>
    <n v="23"/>
    <n v="23"/>
    <n v="23"/>
    <n v="5"/>
    <m/>
    <x v="5"/>
    <x v="0"/>
    <x v="1"/>
    <x v="0"/>
    <x v="0"/>
  </r>
  <r>
    <x v="4"/>
    <s v="2015/0662"/>
    <s v=""/>
    <s v=""/>
    <s v="Land west of River Wandle/north of electricity sub-station"/>
    <s v=""/>
    <s v="Mapleton Crescent"/>
    <s v="SW18"/>
    <s v=""/>
    <n v="525646"/>
    <n v="174310"/>
    <x v="3"/>
    <s v=""/>
    <s v=""/>
    <n v="0"/>
    <n v="63"/>
    <n v="63"/>
    <s v="Erection of a part 25-storey, part 22-storey building (maximum height of 86.5m) comprising of 86 residential units (including 63 affordable), with associated bicycle parking, servicing, private and communal amenity space. Provision of a river walk to the "/>
    <s v="SLA"/>
    <s v="05/03/2015"/>
    <s v=""/>
    <x v="0"/>
    <s v="Nil"/>
    <s v=""/>
    <s v="BF"/>
    <x v="0"/>
    <s v="NB"/>
    <x v="0"/>
    <m/>
    <m/>
    <x v="0"/>
    <m/>
    <x v="0"/>
    <s v="HASO"/>
    <n v="0"/>
    <n v="0"/>
    <n v="0"/>
    <n v="0"/>
    <n v="63"/>
    <n v="0"/>
    <n v="0"/>
    <n v="0"/>
    <n v="0"/>
    <n v="0"/>
    <n v="0"/>
    <n v="63"/>
    <n v="0"/>
    <n v="0"/>
    <n v="0"/>
    <n v="0"/>
    <n v="0"/>
    <n v="0"/>
    <n v="0"/>
    <n v="0"/>
    <n v="0"/>
    <n v="0"/>
    <n v="0"/>
    <n v="0"/>
    <n v="0"/>
    <n v="0"/>
    <n v="0"/>
    <n v="0"/>
    <n v="0"/>
    <n v="0"/>
    <n v="0"/>
    <s v="Assumption"/>
    <n v="0"/>
    <n v="0"/>
    <n v="0"/>
    <n v="0"/>
    <n v="21"/>
    <n v="21"/>
    <n v="21"/>
    <n v="0"/>
    <n v="0"/>
    <n v="0"/>
    <n v="0"/>
    <n v="0"/>
    <n v="0"/>
    <n v="0"/>
    <n v="0"/>
    <n v="0"/>
    <n v="0"/>
    <n v="0"/>
    <n v="0"/>
    <n v="0"/>
    <n v="0"/>
    <n v="0"/>
    <n v="63"/>
    <n v="63"/>
    <n v="63"/>
    <n v="63"/>
    <n v="5"/>
    <m/>
    <x v="5"/>
    <x v="0"/>
    <x v="1"/>
    <x v="0"/>
    <x v="0"/>
  </r>
  <r>
    <x v="5"/>
    <s v="02.01.06"/>
    <s v="Cringle Dock"/>
    <m/>
    <m/>
    <m/>
    <m/>
    <m/>
    <m/>
    <n v="529156"/>
    <n v="177572"/>
    <x v="17"/>
    <m/>
    <m/>
    <m/>
    <m/>
    <n v="10"/>
    <m/>
    <m/>
    <m/>
    <m/>
    <x v="0"/>
    <m/>
    <m/>
    <s v="BF"/>
    <x v="0"/>
    <m/>
    <x v="12"/>
    <m/>
    <m/>
    <x v="0"/>
    <m/>
    <x v="0"/>
    <s v="n/a"/>
    <m/>
    <n v="0"/>
    <n v="0"/>
    <n v="0"/>
    <n v="0"/>
    <n v="0"/>
    <n v="0"/>
    <n v="0"/>
    <n v="0"/>
    <n v="10"/>
    <s v="-"/>
    <s v="-"/>
    <s v="-"/>
    <s v="-"/>
    <s v="-"/>
    <s v="-"/>
    <s v="-"/>
    <s v="-"/>
    <s v="-"/>
    <s v="-"/>
    <s v="-"/>
    <s v="-"/>
    <s v="-"/>
    <s v="-"/>
    <s v="-"/>
    <s v="-"/>
    <s v="-"/>
    <s v="-"/>
    <s v="-"/>
    <s v="-"/>
    <s v="-"/>
    <s v="SHLAA Phasing"/>
    <n v="0"/>
    <n v="0"/>
    <n v="0"/>
    <n v="0"/>
    <n v="0"/>
    <n v="0"/>
    <n v="1.0140845070422535"/>
    <n v="1.0140845070422535"/>
    <n v="1.0140845070422535"/>
    <n v="1.0140845070422535"/>
    <n v="1.0140845070422535"/>
    <n v="0.98591549295774639"/>
    <n v="0.98591549295774639"/>
    <n v="0.98591549295774639"/>
    <n v="0.98591549295774639"/>
    <n v="0.98591549295774639"/>
    <n v="0"/>
    <n v="0"/>
    <n v="0"/>
    <n v="0"/>
    <n v="0"/>
    <n v="0"/>
    <n v="9.9999999999999982"/>
    <n v="9.9999999999999982"/>
    <n v="1.0140845070422535"/>
    <n v="6.056338028169014"/>
    <s v="-"/>
    <s v="Y"/>
    <x v="0"/>
    <x v="1"/>
    <x v="0"/>
    <x v="0"/>
    <x v="0"/>
  </r>
  <r>
    <x v="5"/>
    <s v="02.01.06"/>
    <s v="Cringle Dock"/>
    <m/>
    <m/>
    <m/>
    <m/>
    <m/>
    <m/>
    <n v="529156"/>
    <n v="177572"/>
    <x v="17"/>
    <m/>
    <m/>
    <m/>
    <m/>
    <n v="14"/>
    <m/>
    <m/>
    <m/>
    <m/>
    <x v="0"/>
    <m/>
    <m/>
    <s v="BF"/>
    <x v="0"/>
    <m/>
    <x v="12"/>
    <m/>
    <m/>
    <x v="0"/>
    <m/>
    <x v="2"/>
    <s v="n/a"/>
    <m/>
    <n v="0"/>
    <n v="0"/>
    <n v="0"/>
    <n v="0"/>
    <n v="0"/>
    <n v="0"/>
    <n v="0"/>
    <n v="0"/>
    <n v="14"/>
    <s v="-"/>
    <s v="-"/>
    <s v="-"/>
    <s v="-"/>
    <s v="-"/>
    <s v="-"/>
    <s v="-"/>
    <s v="-"/>
    <s v="-"/>
    <s v="-"/>
    <s v="-"/>
    <s v="-"/>
    <s v="-"/>
    <s v="-"/>
    <s v="-"/>
    <s v="-"/>
    <s v="-"/>
    <s v="-"/>
    <s v="-"/>
    <s v="-"/>
    <s v="-"/>
    <s v="SHLAA Phasing"/>
    <n v="0"/>
    <n v="0"/>
    <n v="0"/>
    <n v="0"/>
    <n v="0"/>
    <n v="0"/>
    <n v="1.4197183098591548"/>
    <n v="1.4197183098591548"/>
    <n v="1.4197183098591548"/>
    <n v="1.4197183098591548"/>
    <n v="1.4197183098591548"/>
    <n v="1.3802816901408452"/>
    <n v="1.3802816901408452"/>
    <n v="1.3802816901408452"/>
    <n v="1.3802816901408452"/>
    <n v="1.3802816901408452"/>
    <n v="0"/>
    <n v="0"/>
    <n v="0"/>
    <n v="0"/>
    <n v="0"/>
    <n v="0"/>
    <n v="14.000000000000004"/>
    <n v="14.000000000000004"/>
    <n v="1.4197183098591548"/>
    <n v="8.47887323943662"/>
    <s v="-"/>
    <s v="Y"/>
    <x v="0"/>
    <x v="1"/>
    <x v="0"/>
    <x v="0"/>
    <x v="0"/>
  </r>
  <r>
    <x v="5"/>
    <s v="02.01.06"/>
    <s v="Cringle Dock"/>
    <m/>
    <m/>
    <m/>
    <m/>
    <m/>
    <m/>
    <n v="529156"/>
    <n v="177572"/>
    <x v="17"/>
    <m/>
    <m/>
    <m/>
    <m/>
    <n v="47"/>
    <m/>
    <m/>
    <m/>
    <m/>
    <x v="0"/>
    <m/>
    <m/>
    <s v="BF"/>
    <x v="0"/>
    <m/>
    <x v="12"/>
    <m/>
    <m/>
    <x v="0"/>
    <m/>
    <x v="1"/>
    <s v="n/a"/>
    <m/>
    <n v="0"/>
    <n v="0"/>
    <n v="0"/>
    <n v="0"/>
    <n v="0"/>
    <n v="0"/>
    <n v="0"/>
    <n v="0"/>
    <n v="47"/>
    <s v="-"/>
    <s v="-"/>
    <s v="-"/>
    <s v="-"/>
    <s v="-"/>
    <s v="-"/>
    <s v="-"/>
    <s v="-"/>
    <s v="-"/>
    <s v="-"/>
    <s v="-"/>
    <s v="-"/>
    <s v="-"/>
    <s v="-"/>
    <s v="-"/>
    <s v="-"/>
    <s v="-"/>
    <s v="-"/>
    <s v="-"/>
    <s v="-"/>
    <s v="-"/>
    <s v="SHLAA Phasing"/>
    <n v="0"/>
    <n v="0"/>
    <n v="0"/>
    <n v="0"/>
    <n v="0"/>
    <n v="0"/>
    <n v="4.7661971830985932"/>
    <n v="4.7661971830985932"/>
    <n v="4.7661971830985932"/>
    <n v="4.7661971830985932"/>
    <n v="4.7661971830985932"/>
    <n v="4.6338028169014089"/>
    <n v="4.6338028169014089"/>
    <n v="4.6338028169014089"/>
    <n v="4.6338028169014089"/>
    <n v="4.6338028169014089"/>
    <n v="0"/>
    <n v="0"/>
    <n v="0"/>
    <n v="0"/>
    <n v="0"/>
    <n v="0"/>
    <n v="47.000000000000007"/>
    <n v="47.000000000000007"/>
    <n v="4.7661971830985932"/>
    <n v="28.464788732394375"/>
    <s v="-"/>
    <s v="Y"/>
    <x v="0"/>
    <x v="1"/>
    <x v="0"/>
    <x v="0"/>
    <x v="0"/>
  </r>
  <r>
    <x v="5"/>
    <s v="02.01.07"/>
    <s v="Kirtling Wharf"/>
    <m/>
    <m/>
    <m/>
    <m/>
    <m/>
    <m/>
    <n v="529214"/>
    <n v="177566"/>
    <x v="17"/>
    <m/>
    <m/>
    <m/>
    <m/>
    <n v="11"/>
    <m/>
    <m/>
    <m/>
    <m/>
    <x v="0"/>
    <m/>
    <m/>
    <s v="BF"/>
    <x v="0"/>
    <m/>
    <x v="12"/>
    <m/>
    <m/>
    <x v="0"/>
    <m/>
    <x v="0"/>
    <s v="n/a"/>
    <m/>
    <n v="0"/>
    <n v="0"/>
    <n v="0"/>
    <n v="0"/>
    <n v="0"/>
    <n v="0"/>
    <n v="0"/>
    <n v="0"/>
    <n v="11"/>
    <s v="-"/>
    <s v="-"/>
    <s v="-"/>
    <s v="-"/>
    <s v="-"/>
    <s v="-"/>
    <s v="-"/>
    <s v="-"/>
    <s v="-"/>
    <s v="-"/>
    <s v="-"/>
    <s v="-"/>
    <s v="-"/>
    <s v="-"/>
    <s v="-"/>
    <s v="-"/>
    <s v="-"/>
    <s v="-"/>
    <s v="-"/>
    <s v="-"/>
    <s v="-"/>
    <s v="SHLAA Phasing"/>
    <n v="0"/>
    <n v="0"/>
    <n v="0"/>
    <n v="0"/>
    <n v="0"/>
    <n v="0"/>
    <n v="1.1000000000000001"/>
    <n v="1.1000000000000001"/>
    <n v="1.1000000000000001"/>
    <n v="1.1000000000000001"/>
    <n v="1.1000000000000001"/>
    <n v="1.1000000000000001"/>
    <n v="1.1000000000000001"/>
    <n v="1.1000000000000001"/>
    <n v="1.1000000000000001"/>
    <n v="1.1000000000000001"/>
    <n v="0"/>
    <n v="0"/>
    <n v="0"/>
    <n v="0"/>
    <n v="0"/>
    <n v="0"/>
    <n v="10.999999999999998"/>
    <n v="10.999999999999998"/>
    <n v="1.1000000000000001"/>
    <n v="6.6"/>
    <s v="-"/>
    <s v="Y"/>
    <x v="0"/>
    <x v="1"/>
    <x v="0"/>
    <x v="0"/>
    <x v="0"/>
  </r>
  <r>
    <x v="5"/>
    <s v="02.01.07"/>
    <s v="Kirtling Wharf"/>
    <m/>
    <m/>
    <m/>
    <m/>
    <m/>
    <m/>
    <n v="529214"/>
    <n v="177566"/>
    <x v="17"/>
    <m/>
    <m/>
    <m/>
    <m/>
    <n v="16"/>
    <m/>
    <m/>
    <m/>
    <m/>
    <x v="0"/>
    <m/>
    <m/>
    <s v="BF"/>
    <x v="0"/>
    <m/>
    <x v="12"/>
    <m/>
    <m/>
    <x v="0"/>
    <m/>
    <x v="2"/>
    <s v="n/a"/>
    <m/>
    <n v="0"/>
    <n v="0"/>
    <n v="0"/>
    <n v="0"/>
    <n v="0"/>
    <n v="0"/>
    <n v="0"/>
    <n v="0"/>
    <n v="16"/>
    <s v="-"/>
    <s v="-"/>
    <s v="-"/>
    <s v="-"/>
    <s v="-"/>
    <s v="-"/>
    <s v="-"/>
    <s v="-"/>
    <s v="-"/>
    <s v="-"/>
    <s v="-"/>
    <s v="-"/>
    <s v="-"/>
    <s v="-"/>
    <s v="-"/>
    <s v="-"/>
    <s v="-"/>
    <s v="-"/>
    <s v="-"/>
    <s v="-"/>
    <s v="-"/>
    <s v="SHLAA Phasing"/>
    <n v="0"/>
    <n v="0"/>
    <n v="0"/>
    <n v="0"/>
    <n v="0"/>
    <n v="0"/>
    <n v="1.6"/>
    <n v="1.6"/>
    <n v="1.6"/>
    <n v="1.6"/>
    <n v="1.6"/>
    <n v="1.6"/>
    <n v="1.6"/>
    <n v="1.6"/>
    <n v="1.6"/>
    <n v="1.6"/>
    <n v="0"/>
    <n v="0"/>
    <n v="0"/>
    <n v="0"/>
    <n v="0"/>
    <n v="0"/>
    <n v="15.999999999999998"/>
    <n v="15.999999999999998"/>
    <n v="1.6"/>
    <n v="9.6"/>
    <s v="-"/>
    <s v="Y"/>
    <x v="0"/>
    <x v="1"/>
    <x v="0"/>
    <x v="0"/>
    <x v="0"/>
  </r>
  <r>
    <x v="5"/>
    <s v="02.01.07"/>
    <s v="Kirtling Wharf"/>
    <m/>
    <m/>
    <m/>
    <m/>
    <m/>
    <m/>
    <n v="529214"/>
    <n v="177566"/>
    <x v="17"/>
    <m/>
    <m/>
    <m/>
    <m/>
    <n v="55"/>
    <m/>
    <m/>
    <m/>
    <m/>
    <x v="0"/>
    <m/>
    <m/>
    <s v="BF"/>
    <x v="0"/>
    <m/>
    <x v="12"/>
    <m/>
    <m/>
    <x v="0"/>
    <m/>
    <x v="1"/>
    <s v="n/a"/>
    <m/>
    <n v="0"/>
    <n v="0"/>
    <n v="0"/>
    <n v="0"/>
    <n v="0"/>
    <n v="0"/>
    <n v="0"/>
    <n v="0"/>
    <n v="55"/>
    <s v="-"/>
    <s v="-"/>
    <s v="-"/>
    <s v="-"/>
    <s v="-"/>
    <s v="-"/>
    <s v="-"/>
    <s v="-"/>
    <s v="-"/>
    <s v="-"/>
    <s v="-"/>
    <s v="-"/>
    <s v="-"/>
    <s v="-"/>
    <s v="-"/>
    <s v="-"/>
    <s v="-"/>
    <s v="-"/>
    <s v="-"/>
    <s v="-"/>
    <s v="-"/>
    <s v="SHLAA Phasing"/>
    <n v="0"/>
    <n v="0"/>
    <n v="0"/>
    <n v="0"/>
    <n v="0"/>
    <n v="0"/>
    <n v="5.5"/>
    <n v="5.5"/>
    <n v="5.5"/>
    <n v="5.5"/>
    <n v="5.5"/>
    <n v="5.5"/>
    <n v="5.5"/>
    <n v="5.5"/>
    <n v="5.5"/>
    <n v="5.5"/>
    <n v="0"/>
    <n v="0"/>
    <n v="0"/>
    <n v="0"/>
    <n v="0"/>
    <n v="0"/>
    <n v="55"/>
    <n v="55"/>
    <n v="5.5"/>
    <n v="33"/>
    <s v="-"/>
    <s v="Y"/>
    <x v="0"/>
    <x v="1"/>
    <x v="0"/>
    <x v="0"/>
    <x v="0"/>
  </r>
  <r>
    <x v="5"/>
    <s v="02.01.11"/>
    <s v="Cable and Wireless, Ballymore Site 6, Unit 2a, Battersea Park Road, SW8"/>
    <m/>
    <m/>
    <m/>
    <m/>
    <m/>
    <m/>
    <n v="529324"/>
    <n v="177415"/>
    <x v="17"/>
    <m/>
    <m/>
    <m/>
    <m/>
    <n v="73"/>
    <m/>
    <m/>
    <m/>
    <m/>
    <x v="0"/>
    <m/>
    <m/>
    <s v="BF"/>
    <x v="0"/>
    <m/>
    <x v="12"/>
    <n v="0.28860465116279072"/>
    <m/>
    <x v="0"/>
    <m/>
    <x v="1"/>
    <s v="n/a"/>
    <n v="1332293"/>
    <n v="0"/>
    <n v="0"/>
    <n v="0"/>
    <n v="0"/>
    <n v="0"/>
    <n v="0"/>
    <n v="0"/>
    <n v="0"/>
    <n v="73"/>
    <s v="-"/>
    <s v="-"/>
    <s v="-"/>
    <s v="-"/>
    <s v="-"/>
    <s v="-"/>
    <s v="-"/>
    <s v="-"/>
    <s v="-"/>
    <s v="-"/>
    <s v="-"/>
    <s v="-"/>
    <s v="-"/>
    <s v="-"/>
    <s v="-"/>
    <s v="-"/>
    <s v="-"/>
    <s v="-"/>
    <s v="-"/>
    <s v="-"/>
    <s v="-"/>
    <s v="Phasing &amp; Investment Study"/>
    <n v="0"/>
    <n v="0"/>
    <n v="0"/>
    <n v="0"/>
    <n v="0"/>
    <n v="0"/>
    <n v="0"/>
    <n v="0"/>
    <n v="0"/>
    <n v="73"/>
    <n v="0"/>
    <n v="0"/>
    <n v="0"/>
    <n v="0"/>
    <n v="0"/>
    <n v="0"/>
    <n v="0"/>
    <n v="0"/>
    <n v="0"/>
    <n v="0"/>
    <n v="0"/>
    <n v="0"/>
    <n v="73"/>
    <n v="73"/>
    <n v="0"/>
    <n v="73"/>
    <s v="-"/>
    <s v="Y"/>
    <x v="0"/>
    <x v="1"/>
    <x v="0"/>
    <x v="0"/>
    <x v="0"/>
  </r>
  <r>
    <x v="5"/>
    <s v="02.01.11"/>
    <s v="Cable and Wireless, Ballymore Site 6, Unit 2a, Battersea Park Road, SW8"/>
    <m/>
    <m/>
    <m/>
    <m/>
    <m/>
    <m/>
    <n v="529324"/>
    <n v="177415"/>
    <x v="17"/>
    <m/>
    <m/>
    <m/>
    <m/>
    <n v="8"/>
    <m/>
    <m/>
    <m/>
    <m/>
    <x v="0"/>
    <m/>
    <m/>
    <s v="BF"/>
    <x v="0"/>
    <m/>
    <x v="12"/>
    <n v="3.162790697674419E-2"/>
    <m/>
    <x v="0"/>
    <m/>
    <x v="2"/>
    <s v="n/a"/>
    <n v="1332293"/>
    <n v="0"/>
    <n v="0"/>
    <n v="0"/>
    <n v="0"/>
    <n v="0"/>
    <n v="0"/>
    <n v="0"/>
    <n v="0"/>
    <n v="8"/>
    <s v="-"/>
    <s v="-"/>
    <s v="-"/>
    <s v="-"/>
    <s v="-"/>
    <s v="-"/>
    <s v="-"/>
    <s v="-"/>
    <s v="-"/>
    <s v="-"/>
    <s v="-"/>
    <s v="-"/>
    <s v="-"/>
    <s v="-"/>
    <s v="-"/>
    <s v="-"/>
    <s v="-"/>
    <s v="-"/>
    <s v="-"/>
    <s v="-"/>
    <s v="-"/>
    <s v="Phasing &amp; Investment Study"/>
    <n v="0"/>
    <n v="0"/>
    <n v="0"/>
    <n v="0"/>
    <n v="0"/>
    <n v="0"/>
    <n v="0"/>
    <n v="0"/>
    <n v="0"/>
    <n v="8"/>
    <n v="0"/>
    <n v="0"/>
    <n v="0"/>
    <n v="0"/>
    <n v="0"/>
    <n v="0"/>
    <n v="0"/>
    <n v="0"/>
    <n v="0"/>
    <n v="0"/>
    <n v="0"/>
    <n v="0"/>
    <n v="8"/>
    <n v="8"/>
    <n v="0"/>
    <n v="8"/>
    <s v="-"/>
    <s v="Y"/>
    <x v="0"/>
    <x v="1"/>
    <x v="0"/>
    <x v="0"/>
    <x v="0"/>
  </r>
  <r>
    <x v="5"/>
    <s v="02.01.11"/>
    <s v="Cable and Wireless, Ballymore Site 6, Unit 2a, Battersea Park Road, SW8"/>
    <m/>
    <m/>
    <m/>
    <m/>
    <m/>
    <m/>
    <n v="529324"/>
    <n v="177415"/>
    <x v="17"/>
    <m/>
    <m/>
    <m/>
    <m/>
    <n v="5"/>
    <m/>
    <m/>
    <m/>
    <m/>
    <x v="0"/>
    <m/>
    <m/>
    <s v="BF"/>
    <x v="0"/>
    <m/>
    <x v="12"/>
    <n v="1.9767441860465119E-2"/>
    <m/>
    <x v="0"/>
    <m/>
    <x v="0"/>
    <s v="n/a"/>
    <n v="1332293"/>
    <n v="0"/>
    <n v="0"/>
    <n v="0"/>
    <n v="0"/>
    <n v="0"/>
    <n v="0"/>
    <n v="0"/>
    <n v="0"/>
    <n v="5"/>
    <s v="-"/>
    <s v="-"/>
    <s v="-"/>
    <s v="-"/>
    <s v="-"/>
    <s v="-"/>
    <s v="-"/>
    <s v="-"/>
    <s v="-"/>
    <s v="-"/>
    <s v="-"/>
    <s v="-"/>
    <s v="-"/>
    <s v="-"/>
    <s v="-"/>
    <s v="-"/>
    <s v="-"/>
    <s v="-"/>
    <s v="-"/>
    <s v="-"/>
    <s v="-"/>
    <s v="Phasing &amp; Investment Study"/>
    <n v="0"/>
    <n v="0"/>
    <n v="0"/>
    <n v="0"/>
    <n v="0"/>
    <n v="0"/>
    <n v="0"/>
    <n v="0"/>
    <n v="0"/>
    <n v="5"/>
    <n v="0"/>
    <n v="0"/>
    <n v="0"/>
    <n v="0"/>
    <n v="0"/>
    <n v="0"/>
    <n v="0"/>
    <n v="0"/>
    <n v="0"/>
    <n v="0"/>
    <n v="0"/>
    <n v="0"/>
    <n v="5"/>
    <n v="5"/>
    <n v="0"/>
    <n v="5"/>
    <s v="-"/>
    <s v="Y"/>
    <x v="0"/>
    <x v="1"/>
    <x v="0"/>
    <x v="0"/>
    <x v="0"/>
  </r>
  <r>
    <x v="5"/>
    <s v="02.01.13"/>
    <s v="Booker Cash and Carry, 41-49 Nine Elms Lane, SW8"/>
    <m/>
    <m/>
    <m/>
    <m/>
    <m/>
    <m/>
    <n v="529280"/>
    <n v="177270"/>
    <x v="17"/>
    <m/>
    <m/>
    <m/>
    <m/>
    <n v="91"/>
    <m/>
    <m/>
    <m/>
    <m/>
    <x v="0"/>
    <m/>
    <m/>
    <s v="BF"/>
    <x v="0"/>
    <m/>
    <x v="12"/>
    <n v="0.357196261682243"/>
    <m/>
    <x v="0"/>
    <m/>
    <x v="1"/>
    <s v="n/a"/>
    <n v="1332038"/>
    <n v="0"/>
    <n v="0"/>
    <n v="0"/>
    <n v="0"/>
    <n v="0"/>
    <n v="0"/>
    <n v="0"/>
    <n v="0"/>
    <n v="91"/>
    <s v="-"/>
    <s v="-"/>
    <s v="-"/>
    <s v="-"/>
    <s v="-"/>
    <s v="-"/>
    <s v="-"/>
    <s v="-"/>
    <s v="-"/>
    <s v="-"/>
    <s v="-"/>
    <s v="-"/>
    <s v="-"/>
    <s v="-"/>
    <s v="-"/>
    <s v="-"/>
    <s v="-"/>
    <s v="-"/>
    <s v="-"/>
    <s v="-"/>
    <s v="-"/>
    <s v="Phasing &amp; Investment Study"/>
    <n v="0"/>
    <n v="0"/>
    <n v="0"/>
    <n v="0"/>
    <n v="0"/>
    <n v="0"/>
    <n v="0"/>
    <n v="0"/>
    <n v="0"/>
    <n v="0"/>
    <n v="70.777777777777786"/>
    <n v="20.222222222222221"/>
    <n v="0"/>
    <n v="0"/>
    <n v="0"/>
    <n v="0"/>
    <n v="0"/>
    <n v="0"/>
    <n v="0"/>
    <n v="0"/>
    <n v="0"/>
    <n v="0"/>
    <n v="91"/>
    <n v="91"/>
    <n v="0"/>
    <n v="91"/>
    <s v="-"/>
    <s v="Y"/>
    <x v="0"/>
    <x v="1"/>
    <x v="0"/>
    <x v="0"/>
    <x v="0"/>
  </r>
  <r>
    <x v="5"/>
    <s v="02.01.13"/>
    <s v="Booker Cash and Carry, 41-49 Nine Elms Lane, SW8"/>
    <m/>
    <m/>
    <m/>
    <m/>
    <m/>
    <m/>
    <n v="529280"/>
    <n v="177270"/>
    <x v="17"/>
    <m/>
    <m/>
    <m/>
    <m/>
    <n v="10"/>
    <m/>
    <m/>
    <m/>
    <m/>
    <x v="0"/>
    <m/>
    <m/>
    <s v="BF"/>
    <x v="0"/>
    <m/>
    <x v="12"/>
    <n v="3.925233644859813E-2"/>
    <m/>
    <x v="0"/>
    <m/>
    <x v="2"/>
    <s v="n/a"/>
    <n v="1332038"/>
    <n v="0"/>
    <n v="0"/>
    <n v="0"/>
    <n v="0"/>
    <n v="0"/>
    <n v="0"/>
    <n v="0"/>
    <n v="0"/>
    <n v="10"/>
    <s v="-"/>
    <s v="-"/>
    <s v="-"/>
    <s v="-"/>
    <s v="-"/>
    <s v="-"/>
    <s v="-"/>
    <s v="-"/>
    <s v="-"/>
    <s v="-"/>
    <s v="-"/>
    <s v="-"/>
    <s v="-"/>
    <s v="-"/>
    <s v="-"/>
    <s v="-"/>
    <s v="-"/>
    <s v="-"/>
    <s v="-"/>
    <s v="-"/>
    <s v="-"/>
    <s v="Phasing &amp; Investment Study"/>
    <n v="0"/>
    <n v="0"/>
    <n v="0"/>
    <n v="0"/>
    <n v="0"/>
    <n v="0"/>
    <n v="0"/>
    <n v="0"/>
    <n v="0"/>
    <n v="0"/>
    <n v="10"/>
    <n v="0"/>
    <n v="0"/>
    <n v="0"/>
    <n v="0"/>
    <n v="0"/>
    <n v="0"/>
    <n v="0"/>
    <n v="0"/>
    <n v="0"/>
    <n v="0"/>
    <n v="0"/>
    <n v="10"/>
    <n v="10"/>
    <n v="0"/>
    <n v="10"/>
    <s v="-"/>
    <s v="Y"/>
    <x v="0"/>
    <x v="1"/>
    <x v="0"/>
    <x v="0"/>
    <x v="0"/>
  </r>
  <r>
    <x v="5"/>
    <s v="02.01.13"/>
    <s v="Booker Cash and Carry, 41-49 Nine Elms Lane, SW8"/>
    <m/>
    <m/>
    <m/>
    <m/>
    <m/>
    <m/>
    <n v="529280"/>
    <n v="177270"/>
    <x v="17"/>
    <m/>
    <m/>
    <m/>
    <m/>
    <n v="6"/>
    <m/>
    <m/>
    <m/>
    <m/>
    <x v="0"/>
    <m/>
    <m/>
    <s v="BF"/>
    <x v="0"/>
    <m/>
    <x v="12"/>
    <n v="2.355140186915888E-2"/>
    <m/>
    <x v="0"/>
    <m/>
    <x v="0"/>
    <s v="n/a"/>
    <n v="1332038"/>
    <n v="0"/>
    <n v="0"/>
    <n v="0"/>
    <n v="0"/>
    <n v="0"/>
    <n v="0"/>
    <n v="0"/>
    <n v="0"/>
    <n v="6"/>
    <s v="-"/>
    <s v="-"/>
    <s v="-"/>
    <s v="-"/>
    <s v="-"/>
    <s v="-"/>
    <s v="-"/>
    <s v="-"/>
    <s v="-"/>
    <s v="-"/>
    <s v="-"/>
    <s v="-"/>
    <s v="-"/>
    <s v="-"/>
    <s v="-"/>
    <s v="-"/>
    <s v="-"/>
    <s v="-"/>
    <s v="-"/>
    <s v="-"/>
    <s v="-"/>
    <s v="Phasing &amp; Investment Study"/>
    <n v="0"/>
    <n v="0"/>
    <n v="0"/>
    <n v="0"/>
    <n v="0"/>
    <n v="0"/>
    <n v="0"/>
    <n v="0"/>
    <n v="0"/>
    <n v="0"/>
    <n v="6"/>
    <n v="0"/>
    <n v="0"/>
    <n v="0"/>
    <n v="0"/>
    <n v="0"/>
    <n v="0"/>
    <n v="0"/>
    <n v="0"/>
    <n v="0"/>
    <n v="0"/>
    <n v="0"/>
    <n v="6"/>
    <n v="6"/>
    <n v="0"/>
    <n v="6"/>
    <s v="-"/>
    <s v="Y"/>
    <x v="0"/>
    <x v="1"/>
    <x v="0"/>
    <x v="0"/>
    <x v="0"/>
  </r>
  <r>
    <x v="5"/>
    <s v="02.01.17"/>
    <s v="Securicor site, 80 Kirtling Street, SW8"/>
    <m/>
    <m/>
    <m/>
    <m/>
    <m/>
    <m/>
    <n v="529265"/>
    <n v="177500"/>
    <x v="17"/>
    <m/>
    <m/>
    <m/>
    <m/>
    <n v="99"/>
    <m/>
    <m/>
    <m/>
    <m/>
    <x v="0"/>
    <m/>
    <m/>
    <s v="BF"/>
    <x v="0"/>
    <m/>
    <x v="12"/>
    <n v="0.38923076923076927"/>
    <m/>
    <x v="0"/>
    <m/>
    <x v="1"/>
    <s v="n/a"/>
    <n v="1332123"/>
    <n v="0"/>
    <n v="0"/>
    <n v="0"/>
    <n v="0"/>
    <n v="0"/>
    <n v="0"/>
    <n v="0"/>
    <n v="0"/>
    <n v="99"/>
    <s v="-"/>
    <s v="-"/>
    <s v="-"/>
    <s v="-"/>
    <s v="-"/>
    <s v="-"/>
    <s v="-"/>
    <s v="-"/>
    <s v="-"/>
    <s v="-"/>
    <s v="-"/>
    <s v="-"/>
    <s v="-"/>
    <s v="-"/>
    <s v="-"/>
    <s v="-"/>
    <s v="-"/>
    <s v="-"/>
    <s v="-"/>
    <s v="-"/>
    <s v="-"/>
    <s v="Phasing &amp; Investment Study"/>
    <n v="0"/>
    <n v="0"/>
    <n v="0"/>
    <n v="0"/>
    <n v="0"/>
    <n v="0"/>
    <n v="0"/>
    <n v="0"/>
    <n v="92.07"/>
    <n v="6.93"/>
    <n v="0"/>
    <n v="0"/>
    <n v="0"/>
    <n v="0"/>
    <n v="0"/>
    <n v="0"/>
    <n v="0"/>
    <n v="0"/>
    <n v="0"/>
    <n v="0"/>
    <n v="0"/>
    <n v="0"/>
    <n v="99"/>
    <n v="99"/>
    <n v="0"/>
    <n v="99"/>
    <s v="-"/>
    <s v="Y"/>
    <x v="0"/>
    <x v="1"/>
    <x v="0"/>
    <x v="0"/>
    <x v="0"/>
  </r>
  <r>
    <x v="5"/>
    <s v="02.01.17"/>
    <s v="Securicor site, 80 Kirtling Street, SW8"/>
    <m/>
    <m/>
    <m/>
    <m/>
    <m/>
    <m/>
    <n v="529265"/>
    <n v="177500"/>
    <x v="17"/>
    <m/>
    <m/>
    <m/>
    <m/>
    <n v="11"/>
    <m/>
    <m/>
    <m/>
    <m/>
    <x v="0"/>
    <m/>
    <m/>
    <s v="BF"/>
    <x v="0"/>
    <m/>
    <x v="12"/>
    <n v="4.3247863247863255E-2"/>
    <m/>
    <x v="0"/>
    <m/>
    <x v="2"/>
    <s v="n/a"/>
    <n v="1332123"/>
    <n v="0"/>
    <n v="0"/>
    <n v="0"/>
    <n v="0"/>
    <n v="0"/>
    <n v="0"/>
    <n v="0"/>
    <n v="0"/>
    <n v="11"/>
    <s v="-"/>
    <s v="-"/>
    <s v="-"/>
    <s v="-"/>
    <s v="-"/>
    <s v="-"/>
    <s v="-"/>
    <s v="-"/>
    <s v="-"/>
    <s v="-"/>
    <s v="-"/>
    <s v="-"/>
    <s v="-"/>
    <s v="-"/>
    <s v="-"/>
    <s v="-"/>
    <s v="-"/>
    <s v="-"/>
    <s v="-"/>
    <s v="-"/>
    <s v="-"/>
    <s v="Phasing &amp; Investment Study"/>
    <n v="0"/>
    <n v="0"/>
    <n v="0"/>
    <n v="0"/>
    <n v="0"/>
    <n v="0"/>
    <n v="0"/>
    <n v="0"/>
    <n v="11"/>
    <n v="0"/>
    <n v="0"/>
    <n v="0"/>
    <n v="0"/>
    <n v="0"/>
    <n v="0"/>
    <n v="0"/>
    <n v="0"/>
    <n v="0"/>
    <n v="0"/>
    <n v="0"/>
    <n v="0"/>
    <n v="0"/>
    <n v="11"/>
    <n v="11"/>
    <n v="0"/>
    <n v="11"/>
    <s v="-"/>
    <s v="Y"/>
    <x v="0"/>
    <x v="1"/>
    <x v="0"/>
    <x v="0"/>
    <x v="0"/>
  </r>
  <r>
    <x v="5"/>
    <s v="02.01.17"/>
    <s v="Securicor site, 80 Kirtling Street, SW8"/>
    <m/>
    <m/>
    <m/>
    <m/>
    <m/>
    <m/>
    <n v="529265"/>
    <n v="177500"/>
    <x v="17"/>
    <m/>
    <m/>
    <m/>
    <m/>
    <n v="7"/>
    <m/>
    <m/>
    <m/>
    <m/>
    <x v="0"/>
    <m/>
    <m/>
    <s v="BF"/>
    <x v="0"/>
    <m/>
    <x v="12"/>
    <n v="2.7521367521367524E-2"/>
    <m/>
    <x v="0"/>
    <m/>
    <x v="0"/>
    <s v="n/a"/>
    <n v="1332123"/>
    <n v="0"/>
    <n v="0"/>
    <n v="0"/>
    <n v="0"/>
    <n v="0"/>
    <n v="0"/>
    <n v="0"/>
    <n v="0"/>
    <n v="7"/>
    <s v="-"/>
    <s v="-"/>
    <s v="-"/>
    <s v="-"/>
    <s v="-"/>
    <s v="-"/>
    <s v="-"/>
    <s v="-"/>
    <s v="-"/>
    <s v="-"/>
    <s v="-"/>
    <s v="-"/>
    <s v="-"/>
    <s v="-"/>
    <s v="-"/>
    <s v="-"/>
    <s v="-"/>
    <s v="-"/>
    <s v="-"/>
    <s v="-"/>
    <s v="-"/>
    <s v="Phasing &amp; Investment Study"/>
    <n v="0"/>
    <n v="0"/>
    <n v="0"/>
    <n v="0"/>
    <n v="0"/>
    <n v="0"/>
    <n v="0"/>
    <n v="0"/>
    <n v="7"/>
    <n v="0"/>
    <n v="0"/>
    <n v="0"/>
    <n v="0"/>
    <n v="0"/>
    <n v="0"/>
    <n v="0"/>
    <n v="0"/>
    <n v="0"/>
    <n v="0"/>
    <n v="0"/>
    <n v="0"/>
    <n v="0"/>
    <n v="7"/>
    <n v="7"/>
    <n v="0"/>
    <n v="7"/>
    <s v="-"/>
    <s v="Y"/>
    <x v="0"/>
    <x v="1"/>
    <x v="0"/>
    <x v="0"/>
    <x v="0"/>
  </r>
  <r>
    <x v="5"/>
    <s v="02.01.20"/>
    <s v="Government Car and Dispatch Agency, Ponton Road, SW8"/>
    <m/>
    <m/>
    <m/>
    <m/>
    <m/>
    <m/>
    <n v="529629"/>
    <n v="177334"/>
    <x v="17"/>
    <m/>
    <m/>
    <m/>
    <m/>
    <n v="179"/>
    <m/>
    <m/>
    <m/>
    <m/>
    <x v="0"/>
    <m/>
    <m/>
    <s v="BF"/>
    <x v="0"/>
    <m/>
    <x v="12"/>
    <n v="0.70412322274881511"/>
    <m/>
    <x v="0"/>
    <m/>
    <x v="1"/>
    <s v="n/a"/>
    <n v="1332096"/>
    <n v="0"/>
    <n v="0"/>
    <n v="0"/>
    <n v="0"/>
    <n v="0"/>
    <n v="0"/>
    <n v="0"/>
    <n v="0"/>
    <n v="179"/>
    <s v="-"/>
    <s v="-"/>
    <s v="-"/>
    <s v="-"/>
    <s v="-"/>
    <s v="-"/>
    <s v="-"/>
    <s v="-"/>
    <s v="-"/>
    <s v="-"/>
    <s v="-"/>
    <s v="-"/>
    <s v="-"/>
    <s v="-"/>
    <s v="-"/>
    <s v="-"/>
    <s v="-"/>
    <s v="-"/>
    <s v="-"/>
    <s v="-"/>
    <s v="-"/>
    <s v="Phasing &amp; Investment Study"/>
    <n v="0"/>
    <n v="0"/>
    <n v="0"/>
    <n v="0"/>
    <n v="0"/>
    <n v="0"/>
    <n v="0"/>
    <n v="0"/>
    <n v="116"/>
    <n v="63"/>
    <n v="0"/>
    <n v="0"/>
    <n v="0"/>
    <n v="0"/>
    <n v="0"/>
    <n v="0"/>
    <n v="0"/>
    <n v="0"/>
    <n v="0"/>
    <n v="0"/>
    <n v="0"/>
    <n v="0"/>
    <n v="179"/>
    <n v="179"/>
    <n v="0"/>
    <n v="179"/>
    <s v="-"/>
    <s v="Y"/>
    <x v="0"/>
    <x v="1"/>
    <x v="0"/>
    <x v="0"/>
    <x v="0"/>
  </r>
  <r>
    <x v="5"/>
    <s v="02.01.20"/>
    <s v="Government Car and Dispatch Agency, Ponton Road, SW8"/>
    <m/>
    <m/>
    <m/>
    <m/>
    <m/>
    <m/>
    <n v="529629"/>
    <n v="177334"/>
    <x v="17"/>
    <m/>
    <m/>
    <m/>
    <m/>
    <n v="19"/>
    <m/>
    <m/>
    <m/>
    <m/>
    <x v="0"/>
    <m/>
    <m/>
    <s v="BF"/>
    <x v="0"/>
    <m/>
    <x v="12"/>
    <n v="7.4739336492890981E-2"/>
    <m/>
    <x v="0"/>
    <m/>
    <x v="2"/>
    <s v="n/a"/>
    <n v="1332096"/>
    <n v="0"/>
    <n v="0"/>
    <n v="0"/>
    <n v="0"/>
    <n v="0"/>
    <n v="0"/>
    <n v="0"/>
    <n v="0"/>
    <n v="19"/>
    <s v="-"/>
    <s v="-"/>
    <s v="-"/>
    <s v="-"/>
    <s v="-"/>
    <s v="-"/>
    <s v="-"/>
    <s v="-"/>
    <s v="-"/>
    <s v="-"/>
    <s v="-"/>
    <s v="-"/>
    <s v="-"/>
    <s v="-"/>
    <s v="-"/>
    <s v="-"/>
    <s v="-"/>
    <s v="-"/>
    <s v="-"/>
    <s v="-"/>
    <s v="-"/>
    <s v="Phasing &amp; Investment Study"/>
    <n v="0"/>
    <n v="0"/>
    <n v="0"/>
    <n v="0"/>
    <n v="0"/>
    <n v="0"/>
    <n v="0"/>
    <n v="0"/>
    <n v="19"/>
    <n v="0"/>
    <n v="0"/>
    <n v="0"/>
    <n v="0"/>
    <n v="0"/>
    <n v="0"/>
    <n v="0"/>
    <n v="0"/>
    <n v="0"/>
    <n v="0"/>
    <n v="0"/>
    <n v="0"/>
    <n v="0"/>
    <n v="19"/>
    <n v="19"/>
    <n v="0"/>
    <n v="19"/>
    <s v="-"/>
    <s v="Y"/>
    <x v="0"/>
    <x v="1"/>
    <x v="0"/>
    <x v="0"/>
    <x v="0"/>
  </r>
  <r>
    <x v="5"/>
    <s v="02.01.20"/>
    <s v="Government Car and Dispatch Agency, Ponton Road, SW8"/>
    <m/>
    <m/>
    <m/>
    <m/>
    <m/>
    <m/>
    <n v="529629"/>
    <n v="177334"/>
    <x v="17"/>
    <m/>
    <m/>
    <m/>
    <m/>
    <n v="13"/>
    <m/>
    <m/>
    <m/>
    <m/>
    <x v="0"/>
    <m/>
    <m/>
    <s v="BF"/>
    <x v="0"/>
    <m/>
    <x v="12"/>
    <n v="5.113744075829383E-2"/>
    <m/>
    <x v="0"/>
    <m/>
    <x v="0"/>
    <s v="n/a"/>
    <n v="1332096"/>
    <n v="0"/>
    <n v="0"/>
    <n v="0"/>
    <n v="0"/>
    <n v="0"/>
    <n v="0"/>
    <n v="0"/>
    <n v="0"/>
    <n v="13"/>
    <s v="-"/>
    <s v="-"/>
    <s v="-"/>
    <s v="-"/>
    <s v="-"/>
    <s v="-"/>
    <s v="-"/>
    <s v="-"/>
    <s v="-"/>
    <s v="-"/>
    <s v="-"/>
    <s v="-"/>
    <s v="-"/>
    <s v="-"/>
    <s v="-"/>
    <s v="-"/>
    <s v="-"/>
    <s v="-"/>
    <s v="-"/>
    <s v="-"/>
    <s v="-"/>
    <s v="Phasing &amp; Investment Study"/>
    <n v="0"/>
    <n v="0"/>
    <n v="0"/>
    <n v="0"/>
    <n v="0"/>
    <n v="0"/>
    <n v="0"/>
    <n v="0"/>
    <n v="13"/>
    <n v="0"/>
    <n v="0"/>
    <n v="0"/>
    <n v="0"/>
    <n v="0"/>
    <n v="0"/>
    <n v="0"/>
    <n v="0"/>
    <n v="0"/>
    <n v="0"/>
    <n v="0"/>
    <n v="0"/>
    <n v="0"/>
    <n v="13"/>
    <n v="13"/>
    <n v="0"/>
    <n v="13"/>
    <s v="-"/>
    <s v="Y"/>
    <x v="0"/>
    <x v="1"/>
    <x v="0"/>
    <x v="0"/>
    <x v="0"/>
  </r>
  <r>
    <x v="5"/>
    <s v="02.01.21"/>
    <s v="Metropolitan Police Warehouse Garage, Ponton Road, SW8"/>
    <m/>
    <m/>
    <m/>
    <m/>
    <m/>
    <m/>
    <n v="529632"/>
    <n v="177340"/>
    <x v="17"/>
    <m/>
    <m/>
    <m/>
    <m/>
    <n v="119"/>
    <m/>
    <m/>
    <m/>
    <m/>
    <x v="0"/>
    <m/>
    <m/>
    <s v="BF"/>
    <x v="0"/>
    <m/>
    <x v="12"/>
    <n v="0.46750000000000003"/>
    <m/>
    <x v="0"/>
    <m/>
    <x v="1"/>
    <s v="n/a"/>
    <n v="1332154"/>
    <n v="0"/>
    <n v="0"/>
    <n v="0"/>
    <n v="0"/>
    <n v="0"/>
    <n v="0"/>
    <n v="0"/>
    <n v="0"/>
    <n v="119"/>
    <s v="-"/>
    <s v="-"/>
    <s v="-"/>
    <s v="-"/>
    <s v="-"/>
    <s v="-"/>
    <s v="-"/>
    <s v="-"/>
    <s v="-"/>
    <s v="-"/>
    <s v="-"/>
    <s v="-"/>
    <s v="-"/>
    <s v="-"/>
    <s v="-"/>
    <s v="-"/>
    <s v="-"/>
    <s v="-"/>
    <s v="-"/>
    <s v="-"/>
    <s v="-"/>
    <s v="Phasing &amp; Investment Study"/>
    <n v="0"/>
    <n v="0"/>
    <n v="0"/>
    <n v="0"/>
    <n v="0"/>
    <n v="0"/>
    <n v="0"/>
    <n v="0"/>
    <n v="99"/>
    <n v="20"/>
    <n v="0"/>
    <n v="0"/>
    <n v="0"/>
    <n v="0"/>
    <n v="0"/>
    <n v="0"/>
    <n v="0"/>
    <n v="0"/>
    <n v="0"/>
    <n v="0"/>
    <n v="0"/>
    <n v="0"/>
    <n v="119"/>
    <n v="119"/>
    <n v="0"/>
    <n v="119"/>
    <s v="-"/>
    <s v="Y"/>
    <x v="0"/>
    <x v="1"/>
    <x v="0"/>
    <x v="0"/>
    <x v="0"/>
  </r>
  <r>
    <x v="5"/>
    <s v="02.01.21"/>
    <s v="Metropolitan Police Warehouse Garage, Ponton Road, SW8"/>
    <m/>
    <m/>
    <m/>
    <m/>
    <m/>
    <m/>
    <n v="529632"/>
    <n v="177340"/>
    <x v="17"/>
    <m/>
    <m/>
    <m/>
    <m/>
    <n v="13"/>
    <m/>
    <m/>
    <m/>
    <m/>
    <x v="0"/>
    <m/>
    <m/>
    <s v="BF"/>
    <x v="0"/>
    <m/>
    <x v="12"/>
    <n v="5.1071428571428573E-2"/>
    <m/>
    <x v="0"/>
    <m/>
    <x v="2"/>
    <s v="n/a"/>
    <n v="1332154"/>
    <n v="0"/>
    <n v="0"/>
    <n v="0"/>
    <n v="0"/>
    <n v="0"/>
    <n v="0"/>
    <n v="0"/>
    <n v="0"/>
    <n v="13"/>
    <s v="-"/>
    <s v="-"/>
    <s v="-"/>
    <s v="-"/>
    <s v="-"/>
    <s v="-"/>
    <s v="-"/>
    <s v="-"/>
    <s v="-"/>
    <s v="-"/>
    <s v="-"/>
    <s v="-"/>
    <s v="-"/>
    <s v="-"/>
    <s v="-"/>
    <s v="-"/>
    <s v="-"/>
    <s v="-"/>
    <s v="-"/>
    <s v="-"/>
    <s v="-"/>
    <s v="Phasing &amp; Investment Study"/>
    <n v="0"/>
    <n v="0"/>
    <n v="0"/>
    <n v="0"/>
    <n v="0"/>
    <n v="0"/>
    <n v="0"/>
    <n v="0"/>
    <n v="13"/>
    <n v="0"/>
    <n v="0"/>
    <n v="0"/>
    <n v="0"/>
    <n v="0"/>
    <n v="0"/>
    <n v="0"/>
    <n v="0"/>
    <n v="0"/>
    <n v="0"/>
    <n v="0"/>
    <n v="0"/>
    <n v="0"/>
    <n v="13"/>
    <n v="13"/>
    <n v="0"/>
    <n v="13"/>
    <s v="-"/>
    <s v="Y"/>
    <x v="0"/>
    <x v="1"/>
    <x v="0"/>
    <x v="0"/>
    <x v="0"/>
  </r>
  <r>
    <x v="5"/>
    <s v="02.01.21"/>
    <s v="Metropolitan Police Warehouse Garage, Ponton Road, SW8"/>
    <m/>
    <m/>
    <m/>
    <m/>
    <m/>
    <m/>
    <n v="529632"/>
    <n v="177340"/>
    <x v="17"/>
    <m/>
    <m/>
    <m/>
    <m/>
    <n v="8"/>
    <m/>
    <m/>
    <m/>
    <m/>
    <x v="0"/>
    <m/>
    <m/>
    <s v="BF"/>
    <x v="0"/>
    <m/>
    <x v="12"/>
    <n v="3.1428571428571431E-2"/>
    <m/>
    <x v="0"/>
    <m/>
    <x v="0"/>
    <s v="n/a"/>
    <n v="1332154"/>
    <n v="0"/>
    <n v="0"/>
    <n v="0"/>
    <n v="0"/>
    <n v="0"/>
    <n v="0"/>
    <n v="0"/>
    <n v="0"/>
    <n v="8"/>
    <s v="-"/>
    <s v="-"/>
    <s v="-"/>
    <s v="-"/>
    <s v="-"/>
    <s v="-"/>
    <s v="-"/>
    <s v="-"/>
    <s v="-"/>
    <s v="-"/>
    <s v="-"/>
    <s v="-"/>
    <s v="-"/>
    <s v="-"/>
    <s v="-"/>
    <s v="-"/>
    <s v="-"/>
    <s v="-"/>
    <s v="-"/>
    <s v="-"/>
    <s v="-"/>
    <s v="Phasing &amp; Investment Study"/>
    <n v="0"/>
    <n v="0"/>
    <n v="0"/>
    <n v="0"/>
    <n v="0"/>
    <n v="0"/>
    <n v="0"/>
    <n v="0"/>
    <n v="8"/>
    <n v="0"/>
    <n v="0"/>
    <n v="0"/>
    <n v="0"/>
    <n v="0"/>
    <n v="0"/>
    <n v="0"/>
    <n v="0"/>
    <n v="0"/>
    <n v="0"/>
    <n v="0"/>
    <n v="0"/>
    <n v="0"/>
    <n v="8"/>
    <n v="8"/>
    <n v="0"/>
    <n v="8"/>
    <s v="-"/>
    <s v="Y"/>
    <x v="0"/>
    <x v="1"/>
    <x v="0"/>
    <x v="0"/>
    <x v="0"/>
  </r>
  <r>
    <x v="5"/>
    <s v="02.01.24"/>
    <s v="49-59 Battersea Park Road, SW8"/>
    <m/>
    <m/>
    <m/>
    <m/>
    <m/>
    <m/>
    <n v="529375"/>
    <n v="177215"/>
    <x v="17"/>
    <m/>
    <m/>
    <m/>
    <m/>
    <n v="69"/>
    <m/>
    <m/>
    <m/>
    <m/>
    <x v="0"/>
    <m/>
    <m/>
    <s v="BF"/>
    <x v="0"/>
    <m/>
    <x v="12"/>
    <n v="0.27259259259259261"/>
    <m/>
    <x v="0"/>
    <m/>
    <x v="1"/>
    <s v="n/a"/>
    <n v="1332294"/>
    <n v="0"/>
    <n v="0"/>
    <n v="0"/>
    <n v="0"/>
    <n v="0"/>
    <n v="0"/>
    <n v="0"/>
    <n v="0"/>
    <n v="69"/>
    <s v="-"/>
    <s v="-"/>
    <s v="-"/>
    <s v="-"/>
    <s v="-"/>
    <s v="-"/>
    <s v="-"/>
    <s v="-"/>
    <s v="-"/>
    <s v="-"/>
    <s v="-"/>
    <s v="-"/>
    <s v="-"/>
    <s v="-"/>
    <s v="-"/>
    <s v="-"/>
    <s v="-"/>
    <s v="-"/>
    <s v="-"/>
    <s v="-"/>
    <s v="-"/>
    <s v="Phasing &amp; Investment Study"/>
    <n v="0"/>
    <n v="0"/>
    <n v="0"/>
    <n v="0"/>
    <n v="0"/>
    <n v="0"/>
    <n v="0"/>
    <n v="0"/>
    <n v="0"/>
    <n v="0"/>
    <n v="53.666666666666664"/>
    <n v="15.333333333333332"/>
    <n v="0"/>
    <n v="0"/>
    <n v="0"/>
    <n v="0"/>
    <n v="0"/>
    <n v="0"/>
    <n v="0"/>
    <n v="0"/>
    <n v="0"/>
    <n v="0"/>
    <n v="69"/>
    <n v="69"/>
    <n v="0"/>
    <n v="69"/>
    <s v="-"/>
    <s v="Y"/>
    <x v="0"/>
    <x v="1"/>
    <x v="0"/>
    <x v="0"/>
    <x v="0"/>
  </r>
  <r>
    <x v="5"/>
    <s v="02.01.24"/>
    <s v="49-59 Battersea Park Road, SW8"/>
    <m/>
    <m/>
    <m/>
    <m/>
    <m/>
    <m/>
    <n v="529375"/>
    <n v="177215"/>
    <x v="17"/>
    <m/>
    <m/>
    <m/>
    <m/>
    <n v="7"/>
    <m/>
    <m/>
    <m/>
    <m/>
    <x v="0"/>
    <m/>
    <m/>
    <s v="BF"/>
    <x v="0"/>
    <m/>
    <x v="12"/>
    <n v="2.7654320987654323E-2"/>
    <m/>
    <x v="0"/>
    <m/>
    <x v="2"/>
    <s v="n/a"/>
    <n v="1332294"/>
    <n v="0"/>
    <n v="0"/>
    <n v="0"/>
    <n v="0"/>
    <n v="0"/>
    <n v="0"/>
    <n v="0"/>
    <n v="0"/>
    <n v="7"/>
    <s v="-"/>
    <s v="-"/>
    <s v="-"/>
    <s v="-"/>
    <s v="-"/>
    <s v="-"/>
    <s v="-"/>
    <s v="-"/>
    <s v="-"/>
    <s v="-"/>
    <s v="-"/>
    <s v="-"/>
    <s v="-"/>
    <s v="-"/>
    <s v="-"/>
    <s v="-"/>
    <s v="-"/>
    <s v="-"/>
    <s v="-"/>
    <s v="-"/>
    <s v="-"/>
    <s v="Phasing &amp; Investment Study"/>
    <n v="0"/>
    <n v="0"/>
    <n v="0"/>
    <n v="0"/>
    <n v="0"/>
    <n v="0"/>
    <n v="0"/>
    <n v="0"/>
    <n v="0"/>
    <n v="0"/>
    <n v="7"/>
    <n v="0"/>
    <n v="0"/>
    <n v="0"/>
    <n v="0"/>
    <n v="0"/>
    <n v="0"/>
    <n v="0"/>
    <n v="0"/>
    <n v="0"/>
    <n v="0"/>
    <n v="0"/>
    <n v="7"/>
    <n v="7"/>
    <n v="0"/>
    <n v="7"/>
    <s v="-"/>
    <s v="Y"/>
    <x v="0"/>
    <x v="1"/>
    <x v="0"/>
    <x v="0"/>
    <x v="0"/>
  </r>
  <r>
    <x v="5"/>
    <s v="02.01.24"/>
    <s v="49-59 Battersea Park Road, SW8"/>
    <m/>
    <m/>
    <m/>
    <m/>
    <m/>
    <m/>
    <n v="529375"/>
    <n v="177215"/>
    <x v="17"/>
    <m/>
    <m/>
    <m/>
    <m/>
    <n v="5"/>
    <m/>
    <m/>
    <m/>
    <m/>
    <x v="0"/>
    <m/>
    <m/>
    <s v="BF"/>
    <x v="0"/>
    <m/>
    <x v="12"/>
    <n v="1.9753086419753086E-2"/>
    <m/>
    <x v="0"/>
    <m/>
    <x v="0"/>
    <s v="n/a"/>
    <n v="1332294"/>
    <n v="0"/>
    <n v="0"/>
    <n v="0"/>
    <n v="0"/>
    <n v="0"/>
    <n v="0"/>
    <n v="0"/>
    <n v="0"/>
    <n v="5"/>
    <s v="-"/>
    <s v="-"/>
    <s v="-"/>
    <s v="-"/>
    <s v="-"/>
    <s v="-"/>
    <s v="-"/>
    <s v="-"/>
    <s v="-"/>
    <s v="-"/>
    <s v="-"/>
    <s v="-"/>
    <s v="-"/>
    <s v="-"/>
    <s v="-"/>
    <s v="-"/>
    <s v="-"/>
    <s v="-"/>
    <s v="-"/>
    <s v="-"/>
    <s v="-"/>
    <s v="Phasing &amp; Investment Study"/>
    <n v="0"/>
    <n v="0"/>
    <n v="0"/>
    <n v="0"/>
    <n v="0"/>
    <n v="0"/>
    <n v="0"/>
    <n v="0"/>
    <n v="0"/>
    <n v="0"/>
    <n v="5"/>
    <n v="0"/>
    <n v="0"/>
    <n v="0"/>
    <n v="0"/>
    <n v="0"/>
    <n v="0"/>
    <n v="0"/>
    <n v="0"/>
    <n v="0"/>
    <n v="0"/>
    <n v="0"/>
    <n v="5"/>
    <n v="5"/>
    <n v="0"/>
    <n v="5"/>
    <s v="-"/>
    <s v="Y"/>
    <x v="0"/>
    <x v="1"/>
    <x v="0"/>
    <x v="0"/>
    <x v="0"/>
  </r>
  <r>
    <x v="5"/>
    <s v="03.01.06"/>
    <s v="South Thames College/Welbeck House/17-27 Garratt Lane, SW18"/>
    <m/>
    <m/>
    <m/>
    <m/>
    <m/>
    <m/>
    <n v="525818"/>
    <n v="174590"/>
    <x v="5"/>
    <m/>
    <m/>
    <m/>
    <m/>
    <n v="7"/>
    <m/>
    <m/>
    <m/>
    <m/>
    <x v="0"/>
    <m/>
    <m/>
    <s v="BF"/>
    <x v="0"/>
    <m/>
    <x v="12"/>
    <n v="9.1960784313725494E-2"/>
    <m/>
    <x v="0"/>
    <m/>
    <x v="0"/>
    <s v="n/a"/>
    <n v="1332307"/>
    <n v="0"/>
    <n v="0"/>
    <n v="0"/>
    <n v="0"/>
    <n v="0"/>
    <n v="0"/>
    <n v="0"/>
    <n v="0"/>
    <n v="7"/>
    <s v="-"/>
    <s v="-"/>
    <s v="-"/>
    <s v="-"/>
    <s v="-"/>
    <s v="-"/>
    <s v="-"/>
    <s v="-"/>
    <s v="-"/>
    <s v="-"/>
    <s v="-"/>
    <s v="-"/>
    <s v="-"/>
    <s v="-"/>
    <s v="-"/>
    <s v="-"/>
    <s v="-"/>
    <s v="-"/>
    <s v="-"/>
    <s v="-"/>
    <s v="-"/>
    <s v="SHLAA Phasing"/>
    <n v="0"/>
    <n v="0"/>
    <n v="0"/>
    <n v="0"/>
    <n v="0"/>
    <n v="0"/>
    <n v="0.27450980392156865"/>
    <n v="0.27450980392156865"/>
    <n v="0.27450980392156865"/>
    <n v="0.27450980392156865"/>
    <n v="0.27450980392156865"/>
    <n v="1.1254901960784314"/>
    <n v="1.1254901960784314"/>
    <n v="1.1254901960784314"/>
    <n v="1.1254901960784314"/>
    <n v="1.1254901960784314"/>
    <n v="0"/>
    <n v="0"/>
    <n v="0"/>
    <n v="0"/>
    <n v="0"/>
    <n v="0"/>
    <n v="7"/>
    <n v="7"/>
    <n v="0.27450980392156865"/>
    <n v="2.4980392156862745"/>
    <s v="-"/>
    <m/>
    <x v="5"/>
    <x v="0"/>
    <x v="1"/>
    <x v="0"/>
    <x v="0"/>
  </r>
  <r>
    <x v="5"/>
    <s v="03.01.06"/>
    <s v="South Thames College/Welbeck House/17-27 Garratt Lane, SW18"/>
    <m/>
    <m/>
    <m/>
    <m/>
    <m/>
    <m/>
    <n v="525818"/>
    <n v="174590"/>
    <x v="5"/>
    <m/>
    <m/>
    <m/>
    <m/>
    <n v="10"/>
    <m/>
    <m/>
    <m/>
    <m/>
    <x v="0"/>
    <m/>
    <m/>
    <s v="BF"/>
    <x v="0"/>
    <m/>
    <x v="12"/>
    <n v="0.13137254901960785"/>
    <m/>
    <x v="0"/>
    <m/>
    <x v="2"/>
    <s v="n/a"/>
    <n v="1332307"/>
    <n v="0"/>
    <n v="0"/>
    <n v="0"/>
    <n v="0"/>
    <n v="0"/>
    <n v="0"/>
    <n v="0"/>
    <n v="0"/>
    <n v="10"/>
    <s v="-"/>
    <s v="-"/>
    <s v="-"/>
    <s v="-"/>
    <s v="-"/>
    <s v="-"/>
    <s v="-"/>
    <s v="-"/>
    <s v="-"/>
    <s v="-"/>
    <s v="-"/>
    <s v="-"/>
    <s v="-"/>
    <s v="-"/>
    <s v="-"/>
    <s v="-"/>
    <s v="-"/>
    <s v="-"/>
    <s v="-"/>
    <s v="-"/>
    <s v="-"/>
    <s v="SHLAA Phasing"/>
    <n v="0"/>
    <n v="0"/>
    <n v="0"/>
    <n v="0"/>
    <n v="0"/>
    <n v="0"/>
    <n v="0.39215686274509803"/>
    <n v="0.39215686274509803"/>
    <n v="0.39215686274509803"/>
    <n v="0.39215686274509803"/>
    <n v="0.39215686274509803"/>
    <n v="1.607843137254902"/>
    <n v="1.607843137254902"/>
    <n v="1.607843137254902"/>
    <n v="1.607843137254902"/>
    <n v="1.607843137254902"/>
    <n v="0"/>
    <n v="0"/>
    <n v="0"/>
    <n v="0"/>
    <n v="0"/>
    <n v="0"/>
    <n v="9.9999999999999982"/>
    <n v="9.9999999999999982"/>
    <n v="0.39215686274509803"/>
    <n v="3.5686274509803919"/>
    <s v="-"/>
    <m/>
    <x v="5"/>
    <x v="0"/>
    <x v="1"/>
    <x v="0"/>
    <x v="0"/>
  </r>
  <r>
    <x v="5"/>
    <s v="03.01.06"/>
    <s v="South Thames College/Welbeck House/17-27 Garratt Lane, SW18"/>
    <m/>
    <m/>
    <m/>
    <m/>
    <m/>
    <m/>
    <n v="525818"/>
    <n v="174590"/>
    <x v="5"/>
    <m/>
    <m/>
    <m/>
    <m/>
    <n v="34"/>
    <m/>
    <m/>
    <m/>
    <m/>
    <x v="0"/>
    <m/>
    <m/>
    <s v="BF"/>
    <x v="0"/>
    <m/>
    <x v="12"/>
    <n v="0.44666666666666666"/>
    <m/>
    <x v="0"/>
    <m/>
    <x v="1"/>
    <s v="n/a"/>
    <n v="1332307"/>
    <n v="0"/>
    <n v="0"/>
    <n v="0"/>
    <n v="0"/>
    <n v="0"/>
    <n v="0"/>
    <n v="0"/>
    <n v="0"/>
    <n v="34"/>
    <s v="-"/>
    <s v="-"/>
    <s v="-"/>
    <s v="-"/>
    <s v="-"/>
    <s v="-"/>
    <s v="-"/>
    <s v="-"/>
    <s v="-"/>
    <s v="-"/>
    <s v="-"/>
    <s v="-"/>
    <s v="-"/>
    <s v="-"/>
    <s v="-"/>
    <s v="-"/>
    <s v="-"/>
    <s v="-"/>
    <s v="-"/>
    <s v="-"/>
    <s v="-"/>
    <s v="SHLAA Phasing"/>
    <n v="0"/>
    <n v="0"/>
    <n v="0"/>
    <n v="0"/>
    <n v="0"/>
    <n v="0"/>
    <n v="1.3333333333333335"/>
    <n v="1.3333333333333335"/>
    <n v="1.3333333333333335"/>
    <n v="1.3333333333333335"/>
    <n v="1.3333333333333335"/>
    <n v="5.4666666666666668"/>
    <n v="5.4666666666666668"/>
    <n v="5.4666666666666668"/>
    <n v="5.4666666666666668"/>
    <n v="5.4666666666666668"/>
    <n v="0"/>
    <n v="0"/>
    <n v="0"/>
    <n v="0"/>
    <n v="0"/>
    <n v="0"/>
    <n v="34.000000000000007"/>
    <n v="34.000000000000007"/>
    <n v="1.3333333333333335"/>
    <n v="12.133333333333335"/>
    <s v="-"/>
    <m/>
    <x v="5"/>
    <x v="0"/>
    <x v="1"/>
    <x v="0"/>
    <x v="0"/>
  </r>
  <r>
    <x v="5"/>
    <s v="03.03.03"/>
    <s v="9, 11 and 19 Osiers Road, SW18"/>
    <m/>
    <m/>
    <m/>
    <m/>
    <m/>
    <m/>
    <n v="525336"/>
    <n v="175122"/>
    <x v="13"/>
    <m/>
    <m/>
    <m/>
    <m/>
    <n v="2"/>
    <m/>
    <m/>
    <m/>
    <m/>
    <x v="0"/>
    <m/>
    <m/>
    <s v="BF"/>
    <x v="0"/>
    <m/>
    <x v="12"/>
    <n v="4.5882352941176471E-2"/>
    <m/>
    <x v="0"/>
    <m/>
    <x v="0"/>
    <s v="n/a"/>
    <n v="1332308"/>
    <n v="0"/>
    <n v="0"/>
    <n v="0"/>
    <n v="0"/>
    <n v="0"/>
    <n v="0"/>
    <n v="0"/>
    <n v="0"/>
    <n v="2"/>
    <s v="-"/>
    <s v="-"/>
    <s v="-"/>
    <s v="-"/>
    <s v="-"/>
    <s v="-"/>
    <s v="-"/>
    <s v="-"/>
    <s v="-"/>
    <s v="-"/>
    <s v="-"/>
    <s v="-"/>
    <s v="-"/>
    <s v="-"/>
    <s v="-"/>
    <s v="-"/>
    <s v="-"/>
    <s v="-"/>
    <s v="-"/>
    <s v="-"/>
    <s v="-"/>
    <s v="SHLAA Phasing"/>
    <n v="0"/>
    <n v="0"/>
    <n v="0"/>
    <n v="0"/>
    <n v="0"/>
    <n v="0"/>
    <n v="0.30588235294117644"/>
    <n v="0.30588235294117644"/>
    <n v="0.30588235294117644"/>
    <n v="0.30588235294117644"/>
    <n v="0.30588235294117644"/>
    <n v="9.4117647058823528E-2"/>
    <n v="9.4117647058823528E-2"/>
    <n v="9.4117647058823528E-2"/>
    <n v="9.4117647058823528E-2"/>
    <n v="9.4117647058823528E-2"/>
    <n v="0"/>
    <n v="0"/>
    <n v="0"/>
    <n v="0"/>
    <n v="0"/>
    <n v="0"/>
    <n v="2.0000000000000004"/>
    <n v="2.0000000000000004"/>
    <n v="0.30588235294117644"/>
    <n v="1.6235294117647059"/>
    <s v="-"/>
    <m/>
    <x v="0"/>
    <x v="0"/>
    <x v="1"/>
    <x v="0"/>
    <x v="0"/>
  </r>
  <r>
    <x v="5"/>
    <s v="03.03.03"/>
    <s v="9, 11 and 19 Osiers Road, SW18"/>
    <m/>
    <m/>
    <m/>
    <m/>
    <m/>
    <m/>
    <n v="525336"/>
    <n v="175122"/>
    <x v="13"/>
    <m/>
    <m/>
    <m/>
    <m/>
    <n v="4"/>
    <m/>
    <m/>
    <m/>
    <m/>
    <x v="0"/>
    <m/>
    <m/>
    <s v="BF"/>
    <x v="0"/>
    <m/>
    <x v="12"/>
    <n v="9.1764705882352943E-2"/>
    <m/>
    <x v="0"/>
    <m/>
    <x v="2"/>
    <s v="n/a"/>
    <n v="1332308"/>
    <n v="0"/>
    <n v="0"/>
    <n v="0"/>
    <n v="0"/>
    <n v="0"/>
    <n v="0"/>
    <n v="0"/>
    <n v="0"/>
    <n v="4"/>
    <s v="-"/>
    <s v="-"/>
    <s v="-"/>
    <s v="-"/>
    <s v="-"/>
    <s v="-"/>
    <s v="-"/>
    <s v="-"/>
    <s v="-"/>
    <s v="-"/>
    <s v="-"/>
    <s v="-"/>
    <s v="-"/>
    <s v="-"/>
    <s v="-"/>
    <s v="-"/>
    <s v="-"/>
    <s v="-"/>
    <s v="-"/>
    <s v="-"/>
    <s v="-"/>
    <s v="SHLAA Phasing"/>
    <n v="0"/>
    <n v="0"/>
    <n v="0"/>
    <n v="0"/>
    <n v="0"/>
    <n v="0"/>
    <n v="0.61176470588235288"/>
    <n v="0.61176470588235288"/>
    <n v="0.61176470588235288"/>
    <n v="0.61176470588235288"/>
    <n v="0.61176470588235288"/>
    <n v="0.18823529411764706"/>
    <n v="0.18823529411764706"/>
    <n v="0.18823529411764706"/>
    <n v="0.18823529411764706"/>
    <n v="0.18823529411764706"/>
    <n v="0"/>
    <n v="0"/>
    <n v="0"/>
    <n v="0"/>
    <n v="0"/>
    <n v="0"/>
    <n v="4.0000000000000009"/>
    <n v="4.0000000000000009"/>
    <n v="0.61176470588235288"/>
    <n v="3.2470588235294118"/>
    <s v="-"/>
    <m/>
    <x v="0"/>
    <x v="0"/>
    <x v="1"/>
    <x v="0"/>
    <x v="0"/>
  </r>
  <r>
    <x v="5"/>
    <s v="03.03.03"/>
    <s v="9, 11 and 19 Osiers Road, SW18"/>
    <m/>
    <m/>
    <m/>
    <m/>
    <m/>
    <m/>
    <n v="525336"/>
    <n v="175122"/>
    <x v="13"/>
    <m/>
    <m/>
    <m/>
    <m/>
    <n v="11"/>
    <m/>
    <m/>
    <m/>
    <m/>
    <x v="0"/>
    <m/>
    <m/>
    <s v="BF"/>
    <x v="0"/>
    <m/>
    <x v="12"/>
    <n v="0.25235294117647061"/>
    <m/>
    <x v="0"/>
    <m/>
    <x v="1"/>
    <s v="n/a"/>
    <n v="1332308"/>
    <n v="0"/>
    <n v="0"/>
    <n v="0"/>
    <n v="0"/>
    <n v="0"/>
    <n v="0"/>
    <n v="0"/>
    <n v="0"/>
    <n v="11"/>
    <s v="-"/>
    <s v="-"/>
    <s v="-"/>
    <s v="-"/>
    <s v="-"/>
    <s v="-"/>
    <s v="-"/>
    <s v="-"/>
    <s v="-"/>
    <s v="-"/>
    <s v="-"/>
    <s v="-"/>
    <s v="-"/>
    <s v="-"/>
    <s v="-"/>
    <s v="-"/>
    <s v="-"/>
    <s v="-"/>
    <s v="-"/>
    <s v="-"/>
    <s v="-"/>
    <s v="SHLAA Phasing"/>
    <n v="0"/>
    <n v="0"/>
    <n v="0"/>
    <n v="0"/>
    <n v="0"/>
    <n v="0"/>
    <n v="1.6823529411764704"/>
    <n v="1.6823529411764704"/>
    <n v="1.6823529411764704"/>
    <n v="1.6823529411764704"/>
    <n v="1.6823529411764704"/>
    <n v="0.51764705882352946"/>
    <n v="0.51764705882352946"/>
    <n v="0.51764705882352946"/>
    <n v="0.51764705882352946"/>
    <n v="0.51764705882352946"/>
    <n v="0"/>
    <n v="0"/>
    <n v="0"/>
    <n v="0"/>
    <n v="0"/>
    <n v="0"/>
    <n v="10.999999999999998"/>
    <n v="10.999999999999998"/>
    <n v="1.6823529411764704"/>
    <n v="8.9294117647058808"/>
    <s v="-"/>
    <m/>
    <x v="0"/>
    <x v="0"/>
    <x v="1"/>
    <x v="0"/>
    <x v="0"/>
  </r>
  <r>
    <x v="5"/>
    <s v="03.03.05"/>
    <s v="Linton Fuels site, Osiers Road, SW18"/>
    <m/>
    <m/>
    <m/>
    <m/>
    <m/>
    <m/>
    <n v="525443"/>
    <n v="175090"/>
    <x v="13"/>
    <m/>
    <m/>
    <m/>
    <m/>
    <n v="2"/>
    <m/>
    <m/>
    <m/>
    <m/>
    <x v="0"/>
    <m/>
    <m/>
    <s v="BF"/>
    <x v="0"/>
    <m/>
    <x v="12"/>
    <n v="4.8571428571428578E-2"/>
    <m/>
    <x v="0"/>
    <m/>
    <x v="0"/>
    <s v="n/a"/>
    <n v="1332302"/>
    <n v="0"/>
    <n v="0"/>
    <n v="0"/>
    <n v="0"/>
    <n v="0"/>
    <n v="0"/>
    <n v="0"/>
    <n v="0"/>
    <n v="2"/>
    <s v="-"/>
    <s v="-"/>
    <s v="-"/>
    <s v="-"/>
    <s v="-"/>
    <s v="-"/>
    <s v="-"/>
    <s v="-"/>
    <s v="-"/>
    <s v="-"/>
    <s v="-"/>
    <s v="-"/>
    <s v="-"/>
    <s v="-"/>
    <s v="-"/>
    <s v="-"/>
    <s v="-"/>
    <s v="-"/>
    <s v="-"/>
    <s v="-"/>
    <s v="-"/>
    <s v="SHLAA Phasing"/>
    <n v="0"/>
    <n v="0"/>
    <n v="0"/>
    <n v="0"/>
    <n v="0"/>
    <n v="0"/>
    <n v="0.2857142857142857"/>
    <n v="0.2857142857142857"/>
    <n v="0.2857142857142857"/>
    <n v="0.2857142857142857"/>
    <n v="0.2857142857142857"/>
    <n v="0.11428571428571428"/>
    <n v="0.11428571428571428"/>
    <n v="0.11428571428571428"/>
    <n v="0.11428571428571428"/>
    <n v="0.11428571428571428"/>
    <n v="0"/>
    <n v="0"/>
    <n v="0"/>
    <n v="0"/>
    <n v="0"/>
    <n v="0"/>
    <n v="2"/>
    <n v="2"/>
    <n v="0.2857142857142857"/>
    <n v="1.5428571428571427"/>
    <s v="-"/>
    <m/>
    <x v="0"/>
    <x v="0"/>
    <x v="1"/>
    <x v="0"/>
    <x v="0"/>
  </r>
  <r>
    <x v="5"/>
    <s v="03.03.05"/>
    <s v="Linton Fuels site, Osiers Road, SW18"/>
    <m/>
    <m/>
    <m/>
    <m/>
    <m/>
    <m/>
    <n v="525443"/>
    <n v="175090"/>
    <x v="13"/>
    <m/>
    <m/>
    <m/>
    <m/>
    <n v="3"/>
    <m/>
    <m/>
    <m/>
    <m/>
    <x v="0"/>
    <m/>
    <m/>
    <s v="BF"/>
    <x v="0"/>
    <m/>
    <x v="12"/>
    <n v="7.285714285714287E-2"/>
    <m/>
    <x v="0"/>
    <m/>
    <x v="2"/>
    <s v="n/a"/>
    <n v="1332302"/>
    <n v="0"/>
    <n v="0"/>
    <n v="0"/>
    <n v="0"/>
    <n v="0"/>
    <n v="0"/>
    <n v="0"/>
    <n v="0"/>
    <n v="3"/>
    <s v="-"/>
    <s v="-"/>
    <s v="-"/>
    <s v="-"/>
    <s v="-"/>
    <s v="-"/>
    <s v="-"/>
    <s v="-"/>
    <s v="-"/>
    <s v="-"/>
    <s v="-"/>
    <s v="-"/>
    <s v="-"/>
    <s v="-"/>
    <s v="-"/>
    <s v="-"/>
    <s v="-"/>
    <s v="-"/>
    <s v="-"/>
    <s v="-"/>
    <s v="-"/>
    <s v="SHLAA Phasing"/>
    <n v="0"/>
    <n v="0"/>
    <n v="0"/>
    <n v="0"/>
    <n v="0"/>
    <n v="0"/>
    <n v="0.42857142857142855"/>
    <n v="0.42857142857142855"/>
    <n v="0.42857142857142855"/>
    <n v="0.42857142857142855"/>
    <n v="0.42857142857142855"/>
    <n v="0.17142857142857143"/>
    <n v="0.17142857142857143"/>
    <n v="0.17142857142857143"/>
    <n v="0.17142857142857143"/>
    <n v="0.17142857142857143"/>
    <n v="0"/>
    <n v="0"/>
    <n v="0"/>
    <n v="0"/>
    <n v="0"/>
    <n v="0"/>
    <n v="2.9999999999999991"/>
    <n v="2.9999999999999991"/>
    <n v="0.42857142857142855"/>
    <n v="2.3142857142857141"/>
    <s v="-"/>
    <m/>
    <x v="0"/>
    <x v="0"/>
    <x v="1"/>
    <x v="0"/>
    <x v="0"/>
  </r>
  <r>
    <x v="5"/>
    <s v="03.03.05"/>
    <s v="Linton Fuels site, Osiers Road, SW18"/>
    <m/>
    <m/>
    <m/>
    <m/>
    <m/>
    <m/>
    <n v="525443"/>
    <n v="175090"/>
    <x v="13"/>
    <m/>
    <m/>
    <m/>
    <m/>
    <n v="9"/>
    <m/>
    <m/>
    <m/>
    <m/>
    <x v="0"/>
    <m/>
    <m/>
    <s v="BF"/>
    <x v="0"/>
    <m/>
    <x v="12"/>
    <n v="0.21857142857142861"/>
    <m/>
    <x v="0"/>
    <m/>
    <x v="1"/>
    <s v="n/a"/>
    <n v="1332302"/>
    <n v="0"/>
    <n v="0"/>
    <n v="0"/>
    <n v="0"/>
    <n v="0"/>
    <n v="0"/>
    <n v="0"/>
    <n v="0"/>
    <n v="9"/>
    <s v="-"/>
    <s v="-"/>
    <s v="-"/>
    <s v="-"/>
    <s v="-"/>
    <s v="-"/>
    <s v="-"/>
    <s v="-"/>
    <s v="-"/>
    <s v="-"/>
    <s v="-"/>
    <s v="-"/>
    <s v="-"/>
    <s v="-"/>
    <s v="-"/>
    <s v="-"/>
    <s v="-"/>
    <s v="-"/>
    <s v="-"/>
    <s v="-"/>
    <s v="-"/>
    <s v="SHLAA Phasing"/>
    <n v="0"/>
    <n v="0"/>
    <n v="0"/>
    <n v="0"/>
    <n v="0"/>
    <n v="0"/>
    <n v="1.2857142857142858"/>
    <n v="1.2857142857142858"/>
    <n v="1.2857142857142858"/>
    <n v="1.2857142857142858"/>
    <n v="1.2857142857142858"/>
    <n v="0.51428571428571423"/>
    <n v="0.51428571428571423"/>
    <n v="0.51428571428571423"/>
    <n v="0.51428571428571423"/>
    <n v="0.51428571428571423"/>
    <n v="0"/>
    <n v="0"/>
    <n v="0"/>
    <n v="0"/>
    <n v="0"/>
    <n v="0"/>
    <n v="9"/>
    <n v="9"/>
    <n v="1.2857142857142858"/>
    <n v="6.9428571428571431"/>
    <s v="-"/>
    <m/>
    <x v="0"/>
    <x v="0"/>
    <x v="1"/>
    <x v="0"/>
    <x v="0"/>
  </r>
  <r>
    <x v="5"/>
    <s v="03.03.06"/>
    <s v="Feather's Wharf, The Causeway, SW18"/>
    <m/>
    <m/>
    <m/>
    <m/>
    <m/>
    <m/>
    <n v="525510"/>
    <n v="175313"/>
    <x v="5"/>
    <m/>
    <m/>
    <m/>
    <m/>
    <n v="6"/>
    <m/>
    <m/>
    <m/>
    <m/>
    <x v="0"/>
    <m/>
    <m/>
    <s v="BF"/>
    <x v="0"/>
    <m/>
    <x v="12"/>
    <n v="0.10304347826086957"/>
    <m/>
    <x v="0"/>
    <m/>
    <x v="0"/>
    <s v="n/a"/>
    <n v="1332069"/>
    <n v="0"/>
    <n v="0"/>
    <n v="0"/>
    <n v="0"/>
    <n v="0"/>
    <n v="0"/>
    <n v="0"/>
    <n v="0"/>
    <n v="6"/>
    <s v="-"/>
    <s v="-"/>
    <s v="-"/>
    <s v="-"/>
    <s v="-"/>
    <s v="-"/>
    <s v="-"/>
    <s v="-"/>
    <s v="-"/>
    <s v="-"/>
    <s v="-"/>
    <s v="-"/>
    <s v="-"/>
    <s v="-"/>
    <s v="-"/>
    <s v="-"/>
    <s v="-"/>
    <s v="-"/>
    <s v="-"/>
    <s v="-"/>
    <s v="-"/>
    <s v="SHLAA Phasing"/>
    <n v="0"/>
    <n v="0"/>
    <n v="0"/>
    <n v="0"/>
    <n v="0"/>
    <n v="0"/>
    <n v="0.31304347826086953"/>
    <n v="0.31304347826086953"/>
    <n v="0.31304347826086953"/>
    <n v="0.31304347826086953"/>
    <n v="0.31304347826086953"/>
    <n v="0.31304347826086953"/>
    <n v="0.31304347826086953"/>
    <n v="0.31304347826086953"/>
    <n v="0.31304347826086953"/>
    <n v="0.31304347826086953"/>
    <n v="0.57391304347826089"/>
    <n v="0.57391304347826089"/>
    <n v="0.57391304347826089"/>
    <n v="0.57391304347826089"/>
    <n v="0.57391304347826089"/>
    <n v="0"/>
    <n v="6.0000000000000009"/>
    <n v="3.1304347826086953"/>
    <n v="0.31304347826086953"/>
    <n v="1.8782608695652172"/>
    <s v="-"/>
    <m/>
    <x v="0"/>
    <x v="0"/>
    <x v="1"/>
    <x v="0"/>
    <x v="0"/>
  </r>
  <r>
    <x v="5"/>
    <s v="03.03.06"/>
    <s v="Feather's Wharf, The Causeway, SW18"/>
    <m/>
    <m/>
    <m/>
    <m/>
    <m/>
    <m/>
    <n v="525510"/>
    <n v="175313"/>
    <x v="5"/>
    <m/>
    <m/>
    <m/>
    <m/>
    <n v="9"/>
    <m/>
    <m/>
    <m/>
    <m/>
    <x v="0"/>
    <m/>
    <m/>
    <s v="BF"/>
    <x v="0"/>
    <m/>
    <x v="12"/>
    <n v="0.15456521739130435"/>
    <m/>
    <x v="0"/>
    <m/>
    <x v="2"/>
    <s v="n/a"/>
    <n v="1332069"/>
    <n v="0"/>
    <n v="0"/>
    <n v="0"/>
    <n v="0"/>
    <n v="0"/>
    <n v="0"/>
    <n v="0"/>
    <n v="0"/>
    <n v="9"/>
    <s v="-"/>
    <s v="-"/>
    <s v="-"/>
    <s v="-"/>
    <s v="-"/>
    <s v="-"/>
    <s v="-"/>
    <s v="-"/>
    <s v="-"/>
    <s v="-"/>
    <s v="-"/>
    <s v="-"/>
    <s v="-"/>
    <s v="-"/>
    <s v="-"/>
    <s v="-"/>
    <s v="-"/>
    <s v="-"/>
    <s v="-"/>
    <s v="-"/>
    <s v="-"/>
    <s v="SHLAA Phasing"/>
    <n v="0"/>
    <n v="0"/>
    <n v="0"/>
    <n v="0"/>
    <n v="0"/>
    <n v="0"/>
    <n v="0.4695652173913043"/>
    <n v="0.4695652173913043"/>
    <n v="0.4695652173913043"/>
    <n v="0.4695652173913043"/>
    <n v="0.4695652173913043"/>
    <n v="0.4695652173913043"/>
    <n v="0.4695652173913043"/>
    <n v="0.4695652173913043"/>
    <n v="0.4695652173913043"/>
    <n v="0.4695652173913043"/>
    <n v="0.86086956521739144"/>
    <n v="0.86086956521739144"/>
    <n v="0.86086956521739144"/>
    <n v="0.86086956521739144"/>
    <n v="0.86086956521739144"/>
    <n v="0"/>
    <n v="9"/>
    <n v="4.695652173913043"/>
    <n v="0.4695652173913043"/>
    <n v="2.8173913043478258"/>
    <s v="-"/>
    <m/>
    <x v="0"/>
    <x v="0"/>
    <x v="1"/>
    <x v="0"/>
    <x v="0"/>
  </r>
  <r>
    <x v="5"/>
    <s v="03.03.06"/>
    <s v="Feather's Wharf, The Causeway, SW18"/>
    <m/>
    <m/>
    <m/>
    <m/>
    <m/>
    <m/>
    <n v="525510"/>
    <n v="175313"/>
    <x v="5"/>
    <m/>
    <m/>
    <m/>
    <m/>
    <n v="31"/>
    <m/>
    <m/>
    <m/>
    <m/>
    <x v="0"/>
    <m/>
    <m/>
    <s v="BF"/>
    <x v="0"/>
    <m/>
    <x v="12"/>
    <n v="0.53239130434782611"/>
    <m/>
    <x v="0"/>
    <m/>
    <x v="1"/>
    <s v="n/a"/>
    <n v="1332069"/>
    <n v="0"/>
    <n v="0"/>
    <n v="0"/>
    <n v="0"/>
    <n v="0"/>
    <n v="0"/>
    <n v="0"/>
    <n v="0"/>
    <n v="31"/>
    <s v="-"/>
    <s v="-"/>
    <s v="-"/>
    <s v="-"/>
    <s v="-"/>
    <s v="-"/>
    <s v="-"/>
    <s v="-"/>
    <s v="-"/>
    <s v="-"/>
    <s v="-"/>
    <s v="-"/>
    <s v="-"/>
    <s v="-"/>
    <s v="-"/>
    <s v="-"/>
    <s v="-"/>
    <s v="-"/>
    <s v="-"/>
    <s v="-"/>
    <s v="-"/>
    <s v="SHLAA Phasing"/>
    <n v="0"/>
    <n v="0"/>
    <n v="0"/>
    <n v="0"/>
    <n v="0"/>
    <n v="0"/>
    <n v="1.6173913043478261"/>
    <n v="1.6173913043478261"/>
    <n v="1.6173913043478261"/>
    <n v="1.6173913043478261"/>
    <n v="1.6173913043478261"/>
    <n v="1.6173913043478261"/>
    <n v="1.6173913043478261"/>
    <n v="1.6173913043478261"/>
    <n v="1.6173913043478261"/>
    <n v="1.6173913043478261"/>
    <n v="2.965217391304348"/>
    <n v="2.965217391304348"/>
    <n v="2.965217391304348"/>
    <n v="2.965217391304348"/>
    <n v="2.965217391304348"/>
    <n v="0"/>
    <n v="31.000000000000007"/>
    <n v="16.173913043478262"/>
    <n v="1.6173913043478261"/>
    <n v="9.7043478260869573"/>
    <s v="-"/>
    <m/>
    <x v="0"/>
    <x v="0"/>
    <x v="1"/>
    <x v="0"/>
    <x v="0"/>
  </r>
  <r>
    <x v="5"/>
    <s v="03.03.07"/>
    <s v="Land at the Causeway, SW18"/>
    <m/>
    <m/>
    <m/>
    <m/>
    <m/>
    <m/>
    <n v="525571"/>
    <n v="175115"/>
    <x v="5"/>
    <m/>
    <m/>
    <m/>
    <m/>
    <n v="28"/>
    <m/>
    <m/>
    <m/>
    <m/>
    <x v="0"/>
    <m/>
    <m/>
    <s v="BF"/>
    <x v="0"/>
    <m/>
    <x v="12"/>
    <n v="0.68"/>
    <m/>
    <x v="0"/>
    <m/>
    <x v="1"/>
    <s v="n/a"/>
    <n v="1332136"/>
    <n v="0"/>
    <n v="0"/>
    <n v="0"/>
    <n v="0"/>
    <n v="0"/>
    <n v="0"/>
    <n v="0"/>
    <n v="0"/>
    <n v="28"/>
    <s v="-"/>
    <s v="-"/>
    <s v="-"/>
    <s v="-"/>
    <s v="-"/>
    <s v="-"/>
    <s v="-"/>
    <s v="-"/>
    <s v="-"/>
    <s v="-"/>
    <s v="-"/>
    <s v="-"/>
    <s v="-"/>
    <s v="-"/>
    <s v="-"/>
    <s v="-"/>
    <s v="-"/>
    <s v="-"/>
    <s v="-"/>
    <s v="-"/>
    <s v="-"/>
    <s v="SHLAA Phasing"/>
    <n v="0"/>
    <n v="0"/>
    <n v="0"/>
    <n v="0"/>
    <n v="0"/>
    <n v="0"/>
    <n v="0"/>
    <n v="0"/>
    <n v="0"/>
    <n v="0"/>
    <n v="0"/>
    <n v="1.4666666666666668"/>
    <n v="1.4666666666666668"/>
    <n v="1.4666666666666668"/>
    <n v="1.4666666666666668"/>
    <n v="1.4666666666666668"/>
    <n v="4.1333333333333337"/>
    <n v="4.1333333333333337"/>
    <n v="4.1333333333333337"/>
    <n v="4.1333333333333337"/>
    <n v="4.1333333333333337"/>
    <n v="0"/>
    <n v="28"/>
    <n v="7.3333333333333339"/>
    <n v="0"/>
    <n v="1.4666666666666668"/>
    <s v="-"/>
    <m/>
    <x v="0"/>
    <x v="0"/>
    <x v="1"/>
    <x v="0"/>
    <x v="0"/>
  </r>
  <r>
    <x v="5"/>
    <s v="03.03.07"/>
    <s v="Land at the Causeway, SW18"/>
    <m/>
    <m/>
    <m/>
    <m/>
    <m/>
    <m/>
    <n v="525571"/>
    <n v="175115"/>
    <x v="5"/>
    <m/>
    <m/>
    <m/>
    <m/>
    <n v="5"/>
    <m/>
    <m/>
    <m/>
    <m/>
    <x v="0"/>
    <m/>
    <m/>
    <s v="BF"/>
    <x v="0"/>
    <m/>
    <x v="12"/>
    <n v="0.12142857142857143"/>
    <m/>
    <x v="0"/>
    <m/>
    <x v="0"/>
    <s v="n/a"/>
    <n v="1332136"/>
    <n v="0"/>
    <n v="0"/>
    <n v="0"/>
    <n v="0"/>
    <n v="0"/>
    <n v="0"/>
    <n v="0"/>
    <n v="0"/>
    <n v="5"/>
    <s v="-"/>
    <s v="-"/>
    <s v="-"/>
    <s v="-"/>
    <s v="-"/>
    <s v="-"/>
    <s v="-"/>
    <s v="-"/>
    <s v="-"/>
    <s v="-"/>
    <s v="-"/>
    <s v="-"/>
    <s v="-"/>
    <s v="-"/>
    <s v="-"/>
    <s v="-"/>
    <s v="-"/>
    <s v="-"/>
    <s v="-"/>
    <s v="-"/>
    <s v="-"/>
    <s v="SHLAA Phasing"/>
    <n v="0"/>
    <n v="0"/>
    <n v="0"/>
    <n v="0"/>
    <n v="0"/>
    <n v="0"/>
    <n v="0"/>
    <n v="0"/>
    <n v="0"/>
    <n v="0"/>
    <n v="0"/>
    <n v="0.26190476190476192"/>
    <n v="0.26190476190476192"/>
    <n v="0.26190476190476192"/>
    <n v="0.26190476190476192"/>
    <n v="0.26190476190476192"/>
    <n v="0.73809523809523814"/>
    <n v="0.73809523809523814"/>
    <n v="0.73809523809523814"/>
    <n v="0.73809523809523814"/>
    <n v="0.73809523809523814"/>
    <n v="0"/>
    <n v="5"/>
    <n v="1.3095238095238095"/>
    <n v="0"/>
    <n v="0.26190476190476192"/>
    <s v="-"/>
    <m/>
    <x v="0"/>
    <x v="0"/>
    <x v="1"/>
    <x v="0"/>
    <x v="0"/>
  </r>
  <r>
    <x v="5"/>
    <s v="03.03.07"/>
    <s v="Land at the Causeway, SW18"/>
    <m/>
    <m/>
    <m/>
    <m/>
    <m/>
    <m/>
    <n v="525571"/>
    <n v="175115"/>
    <x v="5"/>
    <m/>
    <m/>
    <m/>
    <m/>
    <n v="9"/>
    <m/>
    <m/>
    <m/>
    <m/>
    <x v="0"/>
    <m/>
    <m/>
    <s v="BF"/>
    <x v="0"/>
    <m/>
    <x v="12"/>
    <n v="0.21857142857142858"/>
    <m/>
    <x v="0"/>
    <m/>
    <x v="2"/>
    <s v="n/a"/>
    <n v="1332136"/>
    <n v="0"/>
    <n v="0"/>
    <n v="0"/>
    <n v="0"/>
    <n v="0"/>
    <n v="0"/>
    <n v="0"/>
    <n v="0"/>
    <n v="9"/>
    <s v="-"/>
    <s v="-"/>
    <s v="-"/>
    <s v="-"/>
    <s v="-"/>
    <s v="-"/>
    <s v="-"/>
    <s v="-"/>
    <s v="-"/>
    <s v="-"/>
    <s v="-"/>
    <s v="-"/>
    <s v="-"/>
    <s v="-"/>
    <s v="-"/>
    <s v="-"/>
    <s v="-"/>
    <s v="-"/>
    <s v="-"/>
    <s v="-"/>
    <s v="-"/>
    <s v="SHLAA Phasing"/>
    <n v="0"/>
    <n v="0"/>
    <n v="0"/>
    <n v="0"/>
    <n v="0"/>
    <n v="0"/>
    <n v="0"/>
    <n v="0"/>
    <n v="0"/>
    <n v="0"/>
    <n v="0"/>
    <n v="0.47142857142857142"/>
    <n v="0.47142857142857142"/>
    <n v="0.47142857142857142"/>
    <n v="0.47142857142857142"/>
    <n v="0.47142857142857142"/>
    <n v="1.3285714285714287"/>
    <n v="1.3285714285714287"/>
    <n v="1.3285714285714287"/>
    <n v="1.3285714285714287"/>
    <n v="1.3285714285714287"/>
    <n v="0"/>
    <n v="9.0000000000000018"/>
    <n v="2.3571428571428572"/>
    <n v="0"/>
    <n v="0.47142857142857142"/>
    <s v="-"/>
    <m/>
    <x v="0"/>
    <x v="0"/>
    <x v="1"/>
    <x v="0"/>
    <x v="0"/>
  </r>
  <r>
    <x v="5"/>
    <s v="03.06.00"/>
    <s v="Homebase, Swandon Way, SW18"/>
    <m/>
    <m/>
    <m/>
    <m/>
    <m/>
    <m/>
    <n v="525912"/>
    <n v="175143"/>
    <x v="5"/>
    <m/>
    <m/>
    <m/>
    <m/>
    <n v="5"/>
    <m/>
    <m/>
    <m/>
    <m/>
    <x v="0"/>
    <m/>
    <m/>
    <s v="BF"/>
    <x v="0"/>
    <m/>
    <x v="12"/>
    <n v="0.12631578947368421"/>
    <m/>
    <x v="0"/>
    <m/>
    <x v="0"/>
    <s v="n/a"/>
    <n v="1332109"/>
    <n v="0"/>
    <n v="0"/>
    <n v="0"/>
    <n v="0"/>
    <n v="0"/>
    <n v="0"/>
    <n v="0"/>
    <n v="0"/>
    <n v="5"/>
    <s v="-"/>
    <s v="-"/>
    <s v="-"/>
    <s v="-"/>
    <s v="-"/>
    <s v="-"/>
    <s v="-"/>
    <s v="-"/>
    <s v="-"/>
    <s v="-"/>
    <s v="-"/>
    <s v="-"/>
    <s v="-"/>
    <s v="-"/>
    <s v="-"/>
    <s v="-"/>
    <s v="-"/>
    <s v="-"/>
    <s v="-"/>
    <s v="-"/>
    <s v="-"/>
    <s v="SHLAA Phasing"/>
    <n v="0"/>
    <n v="0"/>
    <n v="0"/>
    <n v="0"/>
    <n v="0"/>
    <n v="0"/>
    <n v="0.31578947368421051"/>
    <n v="0.31578947368421051"/>
    <n v="0.31578947368421051"/>
    <n v="0.31578947368421051"/>
    <n v="0.31578947368421051"/>
    <n v="0.47368421052631576"/>
    <n v="0.47368421052631576"/>
    <n v="0.47368421052631576"/>
    <n v="0.47368421052631576"/>
    <n v="0.47368421052631576"/>
    <n v="0.21052631578947367"/>
    <n v="0.21052631578947367"/>
    <n v="0.21052631578947367"/>
    <n v="0.21052631578947367"/>
    <n v="0.21052631578947367"/>
    <n v="0"/>
    <n v="5"/>
    <n v="3.9473684210526323"/>
    <n v="0.31578947368421051"/>
    <n v="2.0526315789473686"/>
    <s v="-"/>
    <m/>
    <x v="0"/>
    <x v="0"/>
    <x v="1"/>
    <x v="0"/>
    <x v="0"/>
  </r>
  <r>
    <x v="5"/>
    <s v="03.06.00"/>
    <s v="Homebase, Swandon Way, SW18"/>
    <m/>
    <m/>
    <m/>
    <m/>
    <m/>
    <m/>
    <n v="525912"/>
    <n v="175143"/>
    <x v="5"/>
    <m/>
    <m/>
    <m/>
    <m/>
    <n v="8"/>
    <m/>
    <m/>
    <m/>
    <m/>
    <x v="0"/>
    <m/>
    <m/>
    <s v="BF"/>
    <x v="0"/>
    <m/>
    <x v="12"/>
    <n v="0.20210526315789473"/>
    <m/>
    <x v="0"/>
    <m/>
    <x v="2"/>
    <s v="n/a"/>
    <n v="1332109"/>
    <n v="0"/>
    <n v="0"/>
    <n v="0"/>
    <n v="0"/>
    <n v="0"/>
    <n v="0"/>
    <n v="0"/>
    <n v="0"/>
    <n v="8"/>
    <s v="-"/>
    <s v="-"/>
    <s v="-"/>
    <s v="-"/>
    <s v="-"/>
    <s v="-"/>
    <s v="-"/>
    <s v="-"/>
    <s v="-"/>
    <s v="-"/>
    <s v="-"/>
    <s v="-"/>
    <s v="-"/>
    <s v="-"/>
    <s v="-"/>
    <s v="-"/>
    <s v="-"/>
    <s v="-"/>
    <s v="-"/>
    <s v="-"/>
    <s v="-"/>
    <s v="SHLAA Phasing"/>
    <n v="0"/>
    <n v="0"/>
    <n v="0"/>
    <n v="0"/>
    <n v="0"/>
    <n v="0"/>
    <n v="0.50526315789473686"/>
    <n v="0.50526315789473686"/>
    <n v="0.50526315789473686"/>
    <n v="0.50526315789473686"/>
    <n v="0.50526315789473686"/>
    <n v="0.75789473684210518"/>
    <n v="0.75789473684210518"/>
    <n v="0.75789473684210518"/>
    <n v="0.75789473684210518"/>
    <n v="0.75789473684210518"/>
    <n v="0.33684210526315789"/>
    <n v="0.33684210526315789"/>
    <n v="0.33684210526315789"/>
    <n v="0.33684210526315789"/>
    <n v="0.33684210526315789"/>
    <n v="0"/>
    <n v="7.9999999999999991"/>
    <n v="6.3157894736842088"/>
    <n v="0.50526315789473686"/>
    <n v="3.284210526315789"/>
    <s v="-"/>
    <m/>
    <x v="0"/>
    <x v="0"/>
    <x v="1"/>
    <x v="0"/>
    <x v="0"/>
  </r>
  <r>
    <x v="5"/>
    <s v="03.06.00"/>
    <s v="Homebase, Swandon Way, SW18"/>
    <m/>
    <m/>
    <m/>
    <m/>
    <m/>
    <m/>
    <n v="525912"/>
    <n v="175143"/>
    <x v="5"/>
    <m/>
    <m/>
    <m/>
    <m/>
    <n v="25"/>
    <m/>
    <m/>
    <m/>
    <m/>
    <x v="0"/>
    <m/>
    <m/>
    <s v="BF"/>
    <x v="0"/>
    <m/>
    <x v="12"/>
    <n v="0.63157894736842102"/>
    <m/>
    <x v="0"/>
    <m/>
    <x v="1"/>
    <s v="n/a"/>
    <n v="1332109"/>
    <n v="0"/>
    <n v="0"/>
    <n v="0"/>
    <n v="0"/>
    <n v="0"/>
    <n v="0"/>
    <n v="0"/>
    <n v="0"/>
    <n v="25"/>
    <s v="-"/>
    <s v="-"/>
    <s v="-"/>
    <s v="-"/>
    <s v="-"/>
    <s v="-"/>
    <s v="-"/>
    <s v="-"/>
    <s v="-"/>
    <s v="-"/>
    <s v="-"/>
    <s v="-"/>
    <s v="-"/>
    <s v="-"/>
    <s v="-"/>
    <s v="-"/>
    <s v="-"/>
    <s v="-"/>
    <s v="-"/>
    <s v="-"/>
    <s v="-"/>
    <s v="SHLAA Phasing"/>
    <n v="0"/>
    <n v="0"/>
    <n v="0"/>
    <n v="0"/>
    <n v="0"/>
    <n v="0"/>
    <n v="1.5789473684210527"/>
    <n v="1.5789473684210527"/>
    <n v="1.5789473684210527"/>
    <n v="1.5789473684210527"/>
    <n v="1.5789473684210527"/>
    <n v="2.3684210526315788"/>
    <n v="2.3684210526315788"/>
    <n v="2.3684210526315788"/>
    <n v="2.3684210526315788"/>
    <n v="2.3684210526315788"/>
    <n v="1.0526315789473684"/>
    <n v="1.0526315789473684"/>
    <n v="1.0526315789473684"/>
    <n v="1.0526315789473684"/>
    <n v="1.0526315789473684"/>
    <n v="0"/>
    <n v="25.000000000000007"/>
    <n v="19.736842105263158"/>
    <n v="1.5789473684210527"/>
    <n v="10.263157894736842"/>
    <s v="-"/>
    <m/>
    <x v="0"/>
    <x v="0"/>
    <x v="1"/>
    <x v="0"/>
    <x v="0"/>
  </r>
  <r>
    <x v="5"/>
    <s v="03.07.00"/>
    <s v="B &amp; Q, Smugglers Way, SW18"/>
    <m/>
    <m/>
    <m/>
    <m/>
    <m/>
    <m/>
    <n v="525798"/>
    <n v="175170"/>
    <x v="5"/>
    <m/>
    <m/>
    <m/>
    <m/>
    <n v="7"/>
    <m/>
    <m/>
    <m/>
    <m/>
    <x v="0"/>
    <m/>
    <m/>
    <s v="BF"/>
    <x v="0"/>
    <m/>
    <x v="12"/>
    <n v="0.17749999999999999"/>
    <m/>
    <x v="0"/>
    <m/>
    <x v="0"/>
    <s v="n/a"/>
    <n v="1332282"/>
    <n v="0"/>
    <n v="0"/>
    <n v="0"/>
    <n v="0"/>
    <n v="0"/>
    <n v="0"/>
    <n v="0"/>
    <n v="0"/>
    <n v="7"/>
    <s v="-"/>
    <s v="-"/>
    <s v="-"/>
    <s v="-"/>
    <s v="-"/>
    <s v="-"/>
    <s v="-"/>
    <s v="-"/>
    <s v="-"/>
    <s v="-"/>
    <s v="-"/>
    <s v="-"/>
    <s v="-"/>
    <s v="-"/>
    <s v="-"/>
    <s v="-"/>
    <s v="-"/>
    <s v="-"/>
    <s v="-"/>
    <s v="-"/>
    <s v="-"/>
    <s v="SHLAA Phasing"/>
    <n v="0"/>
    <n v="0"/>
    <n v="0"/>
    <n v="0"/>
    <n v="0"/>
    <n v="0"/>
    <n v="0.2"/>
    <n v="0.2"/>
    <n v="0.2"/>
    <n v="0.2"/>
    <n v="0.2"/>
    <n v="0.5"/>
    <n v="0.5"/>
    <n v="0.5"/>
    <n v="0.5"/>
    <n v="0.5"/>
    <n v="0.7"/>
    <n v="0.7"/>
    <n v="0.7"/>
    <n v="0.7"/>
    <n v="0.7"/>
    <n v="0"/>
    <n v="7.0000000000000009"/>
    <n v="3.5"/>
    <n v="0.2"/>
    <n v="1.5"/>
    <s v="-"/>
    <m/>
    <x v="0"/>
    <x v="0"/>
    <x v="1"/>
    <x v="0"/>
    <x v="0"/>
  </r>
  <r>
    <x v="5"/>
    <s v="03.07.00"/>
    <s v="B &amp; Q, Smugglers Way, SW18"/>
    <m/>
    <m/>
    <m/>
    <m/>
    <m/>
    <m/>
    <n v="525798"/>
    <n v="175170"/>
    <x v="5"/>
    <m/>
    <m/>
    <m/>
    <m/>
    <n v="11"/>
    <m/>
    <m/>
    <m/>
    <m/>
    <x v="0"/>
    <m/>
    <m/>
    <s v="BF"/>
    <x v="0"/>
    <m/>
    <x v="12"/>
    <n v="0.27892857142857141"/>
    <m/>
    <x v="0"/>
    <m/>
    <x v="2"/>
    <s v="n/a"/>
    <n v="1332282"/>
    <n v="0"/>
    <n v="0"/>
    <n v="0"/>
    <n v="0"/>
    <n v="0"/>
    <n v="0"/>
    <n v="0"/>
    <n v="0"/>
    <n v="11"/>
    <s v="-"/>
    <s v="-"/>
    <s v="-"/>
    <s v="-"/>
    <s v="-"/>
    <s v="-"/>
    <s v="-"/>
    <s v="-"/>
    <s v="-"/>
    <s v="-"/>
    <s v="-"/>
    <s v="-"/>
    <s v="-"/>
    <s v="-"/>
    <s v="-"/>
    <s v="-"/>
    <s v="-"/>
    <s v="-"/>
    <s v="-"/>
    <s v="-"/>
    <s v="-"/>
    <s v="SHLAA Phasing"/>
    <n v="0"/>
    <n v="0"/>
    <n v="0"/>
    <n v="0"/>
    <n v="0"/>
    <n v="0"/>
    <n v="0.31428571428571428"/>
    <n v="0.31428571428571428"/>
    <n v="0.31428571428571428"/>
    <n v="0.31428571428571428"/>
    <n v="0.31428571428571428"/>
    <n v="0.78571428571428581"/>
    <n v="0.78571428571428581"/>
    <n v="0.78571428571428581"/>
    <n v="0.78571428571428581"/>
    <n v="0.78571428571428581"/>
    <n v="1.1000000000000001"/>
    <n v="1.1000000000000001"/>
    <n v="1.1000000000000001"/>
    <n v="1.1000000000000001"/>
    <n v="1.1000000000000001"/>
    <n v="0"/>
    <n v="10.999999999999998"/>
    <n v="5.5"/>
    <n v="0.31428571428571428"/>
    <n v="2.3571428571428572"/>
    <s v="-"/>
    <m/>
    <x v="0"/>
    <x v="0"/>
    <x v="1"/>
    <x v="0"/>
    <x v="0"/>
  </r>
  <r>
    <x v="5"/>
    <s v="03.07.00"/>
    <s v="B &amp; Q, Smugglers Way, SW18"/>
    <m/>
    <m/>
    <m/>
    <m/>
    <m/>
    <m/>
    <n v="525798"/>
    <n v="175170"/>
    <x v="5"/>
    <m/>
    <m/>
    <m/>
    <m/>
    <n v="38"/>
    <m/>
    <m/>
    <m/>
    <m/>
    <x v="0"/>
    <m/>
    <m/>
    <s v="BF"/>
    <x v="0"/>
    <m/>
    <x v="12"/>
    <n v="0.96357142857142852"/>
    <m/>
    <x v="0"/>
    <m/>
    <x v="1"/>
    <s v="n/a"/>
    <n v="1332282"/>
    <n v="0"/>
    <n v="0"/>
    <n v="0"/>
    <n v="0"/>
    <n v="0"/>
    <n v="0"/>
    <n v="0"/>
    <n v="0"/>
    <n v="38"/>
    <s v="-"/>
    <s v="-"/>
    <s v="-"/>
    <s v="-"/>
    <s v="-"/>
    <s v="-"/>
    <s v="-"/>
    <s v="-"/>
    <s v="-"/>
    <s v="-"/>
    <s v="-"/>
    <s v="-"/>
    <s v="-"/>
    <s v="-"/>
    <s v="-"/>
    <s v="-"/>
    <s v="-"/>
    <s v="-"/>
    <s v="-"/>
    <s v="-"/>
    <s v="-"/>
    <s v="SHLAA Phasing"/>
    <n v="0"/>
    <n v="0"/>
    <n v="0"/>
    <n v="0"/>
    <n v="0"/>
    <n v="0"/>
    <n v="1.0857142857142856"/>
    <n v="1.0857142857142856"/>
    <n v="1.0857142857142856"/>
    <n v="1.0857142857142856"/>
    <n v="1.0857142857142856"/>
    <n v="2.7142857142857144"/>
    <n v="2.7142857142857144"/>
    <n v="2.7142857142857144"/>
    <n v="2.7142857142857144"/>
    <n v="2.7142857142857144"/>
    <n v="3.8"/>
    <n v="3.8"/>
    <n v="3.8"/>
    <n v="3.8"/>
    <n v="3.8"/>
    <n v="0"/>
    <n v="38"/>
    <n v="19.000000000000004"/>
    <n v="1.0857142857142856"/>
    <n v="8.1428571428571423"/>
    <s v="-"/>
    <m/>
    <x v="0"/>
    <x v="0"/>
    <x v="1"/>
    <x v="0"/>
    <x v="0"/>
  </r>
  <r>
    <x v="5"/>
    <s v="03.08.00"/>
    <s v="McDonalds, Swandon Way, SW18"/>
    <m/>
    <m/>
    <m/>
    <m/>
    <m/>
    <m/>
    <n v="526043"/>
    <n v="175254"/>
    <x v="5"/>
    <m/>
    <m/>
    <m/>
    <m/>
    <n v="2"/>
    <m/>
    <m/>
    <m/>
    <m/>
    <x v="0"/>
    <m/>
    <m/>
    <s v="BF"/>
    <x v="0"/>
    <m/>
    <x v="12"/>
    <n v="4.5333333333333337E-2"/>
    <m/>
    <x v="0"/>
    <m/>
    <x v="0"/>
    <s v="n/a"/>
    <n v="1332143"/>
    <n v="0"/>
    <n v="0"/>
    <n v="0"/>
    <n v="0"/>
    <n v="0"/>
    <n v="0"/>
    <n v="0"/>
    <n v="0"/>
    <n v="2"/>
    <s v="-"/>
    <s v="-"/>
    <s v="-"/>
    <s v="-"/>
    <s v="-"/>
    <s v="-"/>
    <s v="-"/>
    <s v="-"/>
    <s v="-"/>
    <s v="-"/>
    <s v="-"/>
    <s v="-"/>
    <s v="-"/>
    <s v="-"/>
    <s v="-"/>
    <s v="-"/>
    <s v="-"/>
    <s v="-"/>
    <s v="-"/>
    <s v="-"/>
    <s v="-"/>
    <s v="SHLAA Phasing"/>
    <n v="0"/>
    <n v="0"/>
    <n v="0"/>
    <n v="0"/>
    <n v="0"/>
    <n v="0"/>
    <n v="0.10666666666666666"/>
    <n v="0.10666666666666666"/>
    <n v="0.10666666666666666"/>
    <n v="0.10666666666666666"/>
    <n v="0.10666666666666666"/>
    <n v="0.29333333333333333"/>
    <n v="0.29333333333333333"/>
    <n v="0.29333333333333333"/>
    <n v="0.29333333333333333"/>
    <n v="0.29333333333333333"/>
    <n v="0"/>
    <n v="0"/>
    <n v="0"/>
    <n v="0"/>
    <n v="0"/>
    <n v="0"/>
    <n v="2.0000000000000004"/>
    <n v="2.0000000000000004"/>
    <n v="0.10666666666666666"/>
    <n v="0.82666666666666666"/>
    <s v="-"/>
    <m/>
    <x v="0"/>
    <x v="0"/>
    <x v="1"/>
    <x v="0"/>
    <x v="0"/>
  </r>
  <r>
    <x v="5"/>
    <s v="03.08.00"/>
    <s v="McDonalds, Swandon Way, SW18"/>
    <m/>
    <m/>
    <m/>
    <m/>
    <m/>
    <m/>
    <n v="526043"/>
    <n v="175254"/>
    <x v="5"/>
    <m/>
    <m/>
    <m/>
    <m/>
    <n v="3"/>
    <m/>
    <m/>
    <m/>
    <m/>
    <x v="0"/>
    <m/>
    <m/>
    <s v="BF"/>
    <x v="0"/>
    <m/>
    <x v="12"/>
    <n v="6.8000000000000005E-2"/>
    <m/>
    <x v="0"/>
    <m/>
    <x v="2"/>
    <s v="n/a"/>
    <n v="1332143"/>
    <n v="0"/>
    <n v="0"/>
    <n v="0"/>
    <n v="0"/>
    <n v="0"/>
    <n v="0"/>
    <n v="0"/>
    <n v="0"/>
    <n v="3"/>
    <s v="-"/>
    <s v="-"/>
    <s v="-"/>
    <s v="-"/>
    <s v="-"/>
    <s v="-"/>
    <s v="-"/>
    <s v="-"/>
    <s v="-"/>
    <s v="-"/>
    <s v="-"/>
    <s v="-"/>
    <s v="-"/>
    <s v="-"/>
    <s v="-"/>
    <s v="-"/>
    <s v="-"/>
    <s v="-"/>
    <s v="-"/>
    <s v="-"/>
    <s v="-"/>
    <s v="SHLAA Phasing"/>
    <n v="0"/>
    <n v="0"/>
    <n v="0"/>
    <n v="0"/>
    <n v="0"/>
    <n v="0"/>
    <n v="0.16"/>
    <n v="0.16"/>
    <n v="0.16"/>
    <n v="0.16"/>
    <n v="0.16"/>
    <n v="0.44"/>
    <n v="0.44"/>
    <n v="0.44"/>
    <n v="0.44"/>
    <n v="0.44"/>
    <n v="0"/>
    <n v="0"/>
    <n v="0"/>
    <n v="0"/>
    <n v="0"/>
    <n v="0"/>
    <n v="3"/>
    <n v="3"/>
    <n v="0.16"/>
    <n v="1.24"/>
    <s v="-"/>
    <m/>
    <x v="0"/>
    <x v="0"/>
    <x v="1"/>
    <x v="0"/>
    <x v="0"/>
  </r>
  <r>
    <x v="5"/>
    <s v="03.08.00"/>
    <s v="McDonalds, Swandon Way, SW18"/>
    <m/>
    <m/>
    <m/>
    <m/>
    <m/>
    <m/>
    <n v="526043"/>
    <n v="175254"/>
    <x v="5"/>
    <m/>
    <m/>
    <m/>
    <m/>
    <n v="10"/>
    <m/>
    <m/>
    <m/>
    <m/>
    <x v="0"/>
    <m/>
    <m/>
    <s v="BF"/>
    <x v="0"/>
    <m/>
    <x v="12"/>
    <n v="0.22666666666666668"/>
    <m/>
    <x v="0"/>
    <m/>
    <x v="1"/>
    <s v="n/a"/>
    <n v="1332143"/>
    <n v="0"/>
    <n v="0"/>
    <n v="0"/>
    <n v="0"/>
    <n v="0"/>
    <n v="0"/>
    <n v="0"/>
    <n v="0"/>
    <n v="10"/>
    <s v="-"/>
    <s v="-"/>
    <s v="-"/>
    <s v="-"/>
    <s v="-"/>
    <s v="-"/>
    <s v="-"/>
    <s v="-"/>
    <s v="-"/>
    <s v="-"/>
    <s v="-"/>
    <s v="-"/>
    <s v="-"/>
    <s v="-"/>
    <s v="-"/>
    <s v="-"/>
    <s v="-"/>
    <s v="-"/>
    <s v="-"/>
    <s v="-"/>
    <s v="-"/>
    <s v="SHLAA Phasing"/>
    <n v="0"/>
    <n v="0"/>
    <n v="0"/>
    <n v="0"/>
    <n v="0"/>
    <n v="0"/>
    <n v="0.53333333333333333"/>
    <n v="0.53333333333333333"/>
    <n v="0.53333333333333333"/>
    <n v="0.53333333333333333"/>
    <n v="0.53333333333333333"/>
    <n v="1.4666666666666666"/>
    <n v="1.4666666666666666"/>
    <n v="1.4666666666666666"/>
    <n v="1.4666666666666666"/>
    <n v="1.4666666666666666"/>
    <n v="0"/>
    <n v="0"/>
    <n v="0"/>
    <n v="0"/>
    <n v="0"/>
    <n v="0"/>
    <n v="10"/>
    <n v="10"/>
    <n v="0.53333333333333333"/>
    <n v="4.1333333333333329"/>
    <s v="-"/>
    <m/>
    <x v="0"/>
    <x v="0"/>
    <x v="1"/>
    <x v="0"/>
    <x v="0"/>
  </r>
  <r>
    <x v="5"/>
    <s v="03.09.00"/>
    <s v="Mercedes Benz and Bemco, Bridgend Road, SW18"/>
    <m/>
    <m/>
    <m/>
    <m/>
    <m/>
    <m/>
    <n v="526045"/>
    <n v="175348"/>
    <x v="5"/>
    <m/>
    <m/>
    <m/>
    <m/>
    <n v="4"/>
    <m/>
    <m/>
    <m/>
    <m/>
    <x v="0"/>
    <m/>
    <m/>
    <s v="BF"/>
    <x v="0"/>
    <m/>
    <x v="12"/>
    <n v="7.4838709677419346E-2"/>
    <m/>
    <x v="0"/>
    <m/>
    <x v="0"/>
    <s v="n/a"/>
    <n v="1332144"/>
    <n v="0"/>
    <n v="0"/>
    <n v="0"/>
    <n v="0"/>
    <n v="0"/>
    <n v="0"/>
    <n v="0"/>
    <n v="0"/>
    <n v="4"/>
    <s v="-"/>
    <s v="-"/>
    <s v="-"/>
    <s v="-"/>
    <s v="-"/>
    <s v="-"/>
    <s v="-"/>
    <s v="-"/>
    <s v="-"/>
    <s v="-"/>
    <s v="-"/>
    <s v="-"/>
    <s v="-"/>
    <s v="-"/>
    <s v="-"/>
    <s v="-"/>
    <s v="-"/>
    <s v="-"/>
    <s v="-"/>
    <s v="-"/>
    <s v="-"/>
    <s v="SHLAA Phasing"/>
    <n v="0"/>
    <n v="0"/>
    <n v="0"/>
    <n v="0"/>
    <n v="0"/>
    <n v="0"/>
    <n v="0.20645161290322581"/>
    <n v="0.20645161290322581"/>
    <n v="0.20645161290322581"/>
    <n v="0.20645161290322581"/>
    <n v="0.20645161290322581"/>
    <n v="0.59354838709677415"/>
    <n v="0.59354838709677415"/>
    <n v="0.59354838709677415"/>
    <n v="0.59354838709677415"/>
    <n v="0.59354838709677415"/>
    <n v="0"/>
    <n v="0"/>
    <n v="0"/>
    <n v="0"/>
    <n v="0"/>
    <n v="0"/>
    <n v="4"/>
    <n v="4"/>
    <n v="0.20645161290322581"/>
    <n v="1.6258064516129032"/>
    <s v="-"/>
    <m/>
    <x v="0"/>
    <x v="0"/>
    <x v="1"/>
    <x v="0"/>
    <x v="0"/>
  </r>
  <r>
    <x v="5"/>
    <s v="03.09.00"/>
    <s v="Mercedes Benz and Bemco, Bridgend Road, SW18"/>
    <m/>
    <m/>
    <m/>
    <m/>
    <m/>
    <m/>
    <n v="526045"/>
    <n v="175348"/>
    <x v="5"/>
    <m/>
    <m/>
    <m/>
    <m/>
    <n v="6"/>
    <m/>
    <m/>
    <m/>
    <m/>
    <x v="0"/>
    <m/>
    <m/>
    <s v="BF"/>
    <x v="0"/>
    <m/>
    <x v="12"/>
    <n v="0.11225806451612902"/>
    <m/>
    <x v="0"/>
    <m/>
    <x v="2"/>
    <s v="n/a"/>
    <n v="1332144"/>
    <n v="0"/>
    <n v="0"/>
    <n v="0"/>
    <n v="0"/>
    <n v="0"/>
    <n v="0"/>
    <n v="0"/>
    <n v="0"/>
    <n v="6"/>
    <s v="-"/>
    <s v="-"/>
    <s v="-"/>
    <s v="-"/>
    <s v="-"/>
    <s v="-"/>
    <s v="-"/>
    <s v="-"/>
    <s v="-"/>
    <s v="-"/>
    <s v="-"/>
    <s v="-"/>
    <s v="-"/>
    <s v="-"/>
    <s v="-"/>
    <s v="-"/>
    <s v="-"/>
    <s v="-"/>
    <s v="-"/>
    <s v="-"/>
    <s v="-"/>
    <s v="SHLAA Phasing"/>
    <n v="0"/>
    <n v="0"/>
    <n v="0"/>
    <n v="0"/>
    <n v="0"/>
    <n v="0"/>
    <n v="0.30967741935483872"/>
    <n v="0.30967741935483872"/>
    <n v="0.30967741935483872"/>
    <n v="0.30967741935483872"/>
    <n v="0.30967741935483872"/>
    <n v="0.89032258064516123"/>
    <n v="0.89032258064516123"/>
    <n v="0.89032258064516123"/>
    <n v="0.89032258064516123"/>
    <n v="0.89032258064516123"/>
    <n v="0"/>
    <n v="0"/>
    <n v="0"/>
    <n v="0"/>
    <n v="0"/>
    <n v="0"/>
    <n v="6"/>
    <n v="6"/>
    <n v="0.30967741935483872"/>
    <n v="2.4387096774193546"/>
    <s v="-"/>
    <m/>
    <x v="0"/>
    <x v="0"/>
    <x v="1"/>
    <x v="0"/>
    <x v="0"/>
  </r>
  <r>
    <x v="5"/>
    <s v="03.09.00"/>
    <s v="Mercedes Benz and Bemco, Bridgend Road, SW18"/>
    <m/>
    <m/>
    <m/>
    <m/>
    <m/>
    <m/>
    <n v="526045"/>
    <n v="175348"/>
    <x v="5"/>
    <m/>
    <m/>
    <m/>
    <m/>
    <n v="21"/>
    <m/>
    <m/>
    <m/>
    <m/>
    <x v="0"/>
    <m/>
    <m/>
    <s v="BF"/>
    <x v="0"/>
    <m/>
    <x v="12"/>
    <n v="0.39290322580645154"/>
    <m/>
    <x v="0"/>
    <m/>
    <x v="1"/>
    <s v="n/a"/>
    <n v="1332144"/>
    <n v="0"/>
    <n v="0"/>
    <n v="0"/>
    <n v="0"/>
    <n v="0"/>
    <n v="0"/>
    <n v="0"/>
    <n v="0"/>
    <n v="21"/>
    <s v="-"/>
    <s v="-"/>
    <s v="-"/>
    <s v="-"/>
    <s v="-"/>
    <s v="-"/>
    <s v="-"/>
    <s v="-"/>
    <s v="-"/>
    <s v="-"/>
    <s v="-"/>
    <s v="-"/>
    <s v="-"/>
    <s v="-"/>
    <s v="-"/>
    <s v="-"/>
    <s v="-"/>
    <s v="-"/>
    <s v="-"/>
    <s v="-"/>
    <s v="-"/>
    <s v="SHLAA Phasing"/>
    <n v="0"/>
    <n v="0"/>
    <n v="0"/>
    <n v="0"/>
    <n v="0"/>
    <n v="0"/>
    <n v="1.0838709677419354"/>
    <n v="1.0838709677419354"/>
    <n v="1.0838709677419354"/>
    <n v="1.0838709677419354"/>
    <n v="1.0838709677419354"/>
    <n v="3.1161290322580646"/>
    <n v="3.1161290322580646"/>
    <n v="3.1161290322580646"/>
    <n v="3.1161290322580646"/>
    <n v="3.1161290322580646"/>
    <n v="0"/>
    <n v="0"/>
    <n v="0"/>
    <n v="0"/>
    <n v="0"/>
    <n v="0"/>
    <n v="21.000000000000004"/>
    <n v="21.000000000000004"/>
    <n v="1.0838709677419354"/>
    <n v="8.5354838709677416"/>
    <s v="-"/>
    <m/>
    <x v="0"/>
    <x v="0"/>
    <x v="1"/>
    <x v="0"/>
    <x v="0"/>
  </r>
  <r>
    <x v="5"/>
    <s v="03.10.00"/>
    <s v="Wandsworth Bridge Roundabout, SW18"/>
    <m/>
    <m/>
    <m/>
    <m/>
    <m/>
    <m/>
    <n v="526150"/>
    <n v="175269"/>
    <x v="18"/>
    <m/>
    <m/>
    <m/>
    <m/>
    <n v="5"/>
    <m/>
    <m/>
    <m/>
    <m/>
    <x v="0"/>
    <m/>
    <m/>
    <s v="BF"/>
    <x v="0"/>
    <m/>
    <x v="12"/>
    <n v="8.7499999999999994E-2"/>
    <m/>
    <x v="0"/>
    <m/>
    <x v="0"/>
    <s v="n/a"/>
    <n v="1332272"/>
    <n v="0"/>
    <n v="0"/>
    <n v="0"/>
    <n v="0"/>
    <n v="0"/>
    <n v="0"/>
    <n v="0"/>
    <n v="0"/>
    <n v="5"/>
    <s v="-"/>
    <s v="-"/>
    <s v="-"/>
    <s v="-"/>
    <s v="-"/>
    <s v="-"/>
    <s v="-"/>
    <s v="-"/>
    <s v="-"/>
    <s v="-"/>
    <s v="-"/>
    <s v="-"/>
    <s v="-"/>
    <s v="-"/>
    <s v="-"/>
    <s v="-"/>
    <s v="-"/>
    <s v="-"/>
    <s v="-"/>
    <s v="-"/>
    <s v="-"/>
    <s v="SHLAA Phasing"/>
    <n v="0"/>
    <n v="0"/>
    <n v="0"/>
    <n v="0"/>
    <n v="0"/>
    <n v="0"/>
    <n v="0.1"/>
    <n v="0.1"/>
    <n v="0.1"/>
    <n v="0.1"/>
    <n v="0.1"/>
    <n v="0.2"/>
    <n v="0.2"/>
    <n v="0.2"/>
    <n v="0.2"/>
    <n v="0.2"/>
    <n v="0.7"/>
    <n v="0.7"/>
    <n v="0.7"/>
    <n v="0.7"/>
    <n v="0.7"/>
    <n v="0"/>
    <n v="5"/>
    <n v="1.4999999999999998"/>
    <n v="0.1"/>
    <n v="0.7"/>
    <s v="-"/>
    <s v="Y"/>
    <x v="0"/>
    <x v="0"/>
    <x v="1"/>
    <x v="0"/>
    <x v="0"/>
  </r>
  <r>
    <x v="5"/>
    <s v="03.10.00"/>
    <s v="Wandsworth Bridge Roundabout, SW18"/>
    <m/>
    <m/>
    <m/>
    <m/>
    <m/>
    <m/>
    <n v="526150"/>
    <n v="175269"/>
    <x v="18"/>
    <m/>
    <m/>
    <m/>
    <m/>
    <n v="8"/>
    <m/>
    <m/>
    <m/>
    <m/>
    <x v="0"/>
    <m/>
    <m/>
    <s v="BF"/>
    <x v="0"/>
    <m/>
    <x v="12"/>
    <n v="0.14000000000000001"/>
    <m/>
    <x v="0"/>
    <m/>
    <x v="2"/>
    <s v="n/a"/>
    <n v="1332272"/>
    <n v="0"/>
    <n v="0"/>
    <n v="0"/>
    <n v="0"/>
    <n v="0"/>
    <n v="0"/>
    <n v="0"/>
    <n v="0"/>
    <n v="8"/>
    <s v="-"/>
    <s v="-"/>
    <s v="-"/>
    <s v="-"/>
    <s v="-"/>
    <s v="-"/>
    <s v="-"/>
    <s v="-"/>
    <s v="-"/>
    <s v="-"/>
    <s v="-"/>
    <s v="-"/>
    <s v="-"/>
    <s v="-"/>
    <s v="-"/>
    <s v="-"/>
    <s v="-"/>
    <s v="-"/>
    <s v="-"/>
    <s v="-"/>
    <s v="-"/>
    <s v="SHLAA Phasing"/>
    <n v="0"/>
    <n v="0"/>
    <n v="0"/>
    <n v="0"/>
    <n v="0"/>
    <n v="0"/>
    <n v="0.16"/>
    <n v="0.16"/>
    <n v="0.16"/>
    <n v="0.16"/>
    <n v="0.16"/>
    <n v="0.32"/>
    <n v="0.32"/>
    <n v="0.32"/>
    <n v="0.32"/>
    <n v="0.32"/>
    <n v="1.1200000000000001"/>
    <n v="1.1200000000000001"/>
    <n v="1.1200000000000001"/>
    <n v="1.1200000000000001"/>
    <n v="1.1200000000000001"/>
    <n v="0"/>
    <n v="8"/>
    <n v="2.4"/>
    <n v="0.16"/>
    <n v="1.1200000000000001"/>
    <s v="-"/>
    <s v="Y"/>
    <x v="0"/>
    <x v="0"/>
    <x v="1"/>
    <x v="0"/>
    <x v="0"/>
  </r>
  <r>
    <x v="5"/>
    <s v="03.10.00"/>
    <s v="Wandsworth Bridge Roundabout, SW18"/>
    <m/>
    <m/>
    <m/>
    <m/>
    <m/>
    <m/>
    <n v="526150"/>
    <n v="175269"/>
    <x v="18"/>
    <m/>
    <m/>
    <m/>
    <m/>
    <n v="27"/>
    <m/>
    <m/>
    <m/>
    <m/>
    <x v="0"/>
    <m/>
    <m/>
    <s v="BF"/>
    <x v="0"/>
    <m/>
    <x v="12"/>
    <n v="0.47249999999999998"/>
    <m/>
    <x v="0"/>
    <m/>
    <x v="1"/>
    <s v="n/a"/>
    <n v="1332272"/>
    <n v="0"/>
    <n v="0"/>
    <n v="0"/>
    <n v="0"/>
    <n v="0"/>
    <n v="0"/>
    <n v="0"/>
    <n v="0"/>
    <n v="27"/>
    <s v="-"/>
    <s v="-"/>
    <s v="-"/>
    <s v="-"/>
    <s v="-"/>
    <s v="-"/>
    <s v="-"/>
    <s v="-"/>
    <s v="-"/>
    <s v="-"/>
    <s v="-"/>
    <s v="-"/>
    <s v="-"/>
    <s v="-"/>
    <s v="-"/>
    <s v="-"/>
    <s v="-"/>
    <s v="-"/>
    <s v="-"/>
    <s v="-"/>
    <s v="-"/>
    <s v="SHLAA Phasing"/>
    <n v="0"/>
    <n v="0"/>
    <n v="0"/>
    <n v="0"/>
    <n v="0"/>
    <n v="0"/>
    <n v="0.54"/>
    <n v="0.54"/>
    <n v="0.54"/>
    <n v="0.54"/>
    <n v="0.54"/>
    <n v="1.08"/>
    <n v="1.08"/>
    <n v="1.08"/>
    <n v="1.08"/>
    <n v="1.08"/>
    <n v="3.78"/>
    <n v="3.78"/>
    <n v="3.78"/>
    <n v="3.78"/>
    <n v="3.78"/>
    <n v="0"/>
    <n v="27.000000000000004"/>
    <n v="8.1000000000000014"/>
    <n v="0.54"/>
    <n v="3.7800000000000002"/>
    <s v="-"/>
    <s v="Y"/>
    <x v="0"/>
    <x v="0"/>
    <x v="1"/>
    <x v="0"/>
    <x v="0"/>
  </r>
  <r>
    <x v="5"/>
    <s v="03.11.00"/>
    <s v="Wandsworth Bus Garage, Jews Row, SW18"/>
    <m/>
    <m/>
    <m/>
    <m/>
    <m/>
    <m/>
    <n v="525979"/>
    <n v="175334"/>
    <x v="5"/>
    <m/>
    <m/>
    <m/>
    <m/>
    <n v="8"/>
    <m/>
    <m/>
    <m/>
    <m/>
    <x v="0"/>
    <m/>
    <m/>
    <s v="BF"/>
    <x v="0"/>
    <m/>
    <x v="12"/>
    <n v="0.4"/>
    <m/>
    <x v="0"/>
    <m/>
    <x v="1"/>
    <s v="n/a"/>
    <n v="1332046"/>
    <n v="0"/>
    <n v="0"/>
    <n v="0"/>
    <n v="0"/>
    <n v="0"/>
    <n v="0"/>
    <n v="0"/>
    <n v="0"/>
    <n v="8"/>
    <s v="-"/>
    <s v="-"/>
    <s v="-"/>
    <s v="-"/>
    <s v="-"/>
    <s v="-"/>
    <s v="-"/>
    <s v="-"/>
    <s v="-"/>
    <s v="-"/>
    <s v="-"/>
    <s v="-"/>
    <s v="-"/>
    <s v="-"/>
    <s v="-"/>
    <s v="-"/>
    <s v="-"/>
    <s v="-"/>
    <s v="-"/>
    <s v="-"/>
    <s v="-"/>
    <s v="SHLAA Phasing"/>
    <n v="0"/>
    <n v="0"/>
    <n v="0"/>
    <n v="0"/>
    <n v="0"/>
    <n v="0"/>
    <n v="0"/>
    <n v="0"/>
    <n v="0"/>
    <n v="0"/>
    <n v="0"/>
    <n v="0.8"/>
    <n v="0.8"/>
    <n v="0.8"/>
    <n v="0.8"/>
    <n v="0.8"/>
    <n v="0.8"/>
    <n v="0.8"/>
    <n v="0.8"/>
    <n v="0.8"/>
    <n v="0.8"/>
    <n v="0"/>
    <n v="7.9999999999999991"/>
    <n v="4"/>
    <n v="0"/>
    <n v="0.8"/>
    <s v="-"/>
    <m/>
    <x v="0"/>
    <x v="0"/>
    <x v="1"/>
    <x v="0"/>
    <x v="0"/>
  </r>
  <r>
    <x v="5"/>
    <s v="03.11.00"/>
    <s v="Wandsworth Bus Garage, Jews Row, SW18"/>
    <m/>
    <m/>
    <m/>
    <m/>
    <m/>
    <m/>
    <n v="525979"/>
    <n v="175334"/>
    <x v="5"/>
    <m/>
    <m/>
    <m/>
    <m/>
    <n v="2"/>
    <m/>
    <m/>
    <m/>
    <m/>
    <x v="0"/>
    <m/>
    <m/>
    <s v="BF"/>
    <x v="0"/>
    <m/>
    <x v="12"/>
    <n v="0.1"/>
    <m/>
    <x v="0"/>
    <m/>
    <x v="0"/>
    <s v="n/a"/>
    <n v="1332046"/>
    <n v="0"/>
    <n v="0"/>
    <n v="0"/>
    <n v="0"/>
    <n v="0"/>
    <n v="0"/>
    <n v="0"/>
    <n v="0"/>
    <n v="2"/>
    <s v="-"/>
    <s v="-"/>
    <s v="-"/>
    <s v="-"/>
    <s v="-"/>
    <s v="-"/>
    <s v="-"/>
    <s v="-"/>
    <s v="-"/>
    <s v="-"/>
    <s v="-"/>
    <s v="-"/>
    <s v="-"/>
    <s v="-"/>
    <s v="-"/>
    <s v="-"/>
    <s v="-"/>
    <s v="-"/>
    <s v="-"/>
    <s v="-"/>
    <s v="-"/>
    <s v="SHLAA Phasing"/>
    <n v="0"/>
    <n v="0"/>
    <n v="0"/>
    <n v="0"/>
    <n v="0"/>
    <n v="0"/>
    <n v="0"/>
    <n v="0"/>
    <n v="0"/>
    <n v="0"/>
    <n v="0"/>
    <n v="0.2"/>
    <n v="0.2"/>
    <n v="0.2"/>
    <n v="0.2"/>
    <n v="0.2"/>
    <n v="0.2"/>
    <n v="0.2"/>
    <n v="0.2"/>
    <n v="0.2"/>
    <n v="0.2"/>
    <n v="0"/>
    <n v="1.9999999999999998"/>
    <n v="1"/>
    <n v="0"/>
    <n v="0.2"/>
    <s v="-"/>
    <m/>
    <x v="0"/>
    <x v="0"/>
    <x v="1"/>
    <x v="0"/>
    <x v="0"/>
  </r>
  <r>
    <x v="5"/>
    <s v="03.11.00"/>
    <s v="Wandsworth Bus Garage, Jews Row, SW18"/>
    <m/>
    <m/>
    <m/>
    <m/>
    <m/>
    <m/>
    <n v="525979"/>
    <n v="175334"/>
    <x v="5"/>
    <m/>
    <m/>
    <m/>
    <m/>
    <n v="2"/>
    <m/>
    <m/>
    <m/>
    <m/>
    <x v="0"/>
    <m/>
    <m/>
    <s v="BF"/>
    <x v="0"/>
    <m/>
    <x v="12"/>
    <n v="0.1"/>
    <m/>
    <x v="0"/>
    <m/>
    <x v="2"/>
    <s v="n/a"/>
    <n v="1332046"/>
    <n v="0"/>
    <n v="0"/>
    <n v="0"/>
    <n v="0"/>
    <n v="0"/>
    <n v="0"/>
    <n v="0"/>
    <n v="0"/>
    <n v="2"/>
    <s v="-"/>
    <s v="-"/>
    <s v="-"/>
    <s v="-"/>
    <s v="-"/>
    <s v="-"/>
    <s v="-"/>
    <s v="-"/>
    <s v="-"/>
    <s v="-"/>
    <s v="-"/>
    <s v="-"/>
    <s v="-"/>
    <s v="-"/>
    <s v="-"/>
    <s v="-"/>
    <s v="-"/>
    <s v="-"/>
    <s v="-"/>
    <s v="-"/>
    <s v="-"/>
    <s v="SHLAA Phasing"/>
    <n v="0"/>
    <n v="0"/>
    <n v="0"/>
    <n v="0"/>
    <n v="0"/>
    <n v="0"/>
    <n v="0"/>
    <n v="0"/>
    <n v="0"/>
    <n v="0"/>
    <n v="0"/>
    <n v="0.2"/>
    <n v="0.2"/>
    <n v="0.2"/>
    <n v="0.2"/>
    <n v="0.2"/>
    <n v="0.2"/>
    <n v="0.2"/>
    <n v="0.2"/>
    <n v="0.2"/>
    <n v="0.2"/>
    <n v="0"/>
    <n v="1.9999999999999998"/>
    <n v="1"/>
    <n v="0"/>
    <n v="0.2"/>
    <s v="-"/>
    <m/>
    <x v="0"/>
    <x v="0"/>
    <x v="1"/>
    <x v="0"/>
    <x v="0"/>
  </r>
  <r>
    <x v="5"/>
    <s v="04.01.01"/>
    <s v="ASDA, LIDL and Boots sites, Falcon Lane, SW11 "/>
    <m/>
    <m/>
    <m/>
    <m/>
    <m/>
    <m/>
    <n v="527381"/>
    <n v="175529"/>
    <x v="6"/>
    <m/>
    <m/>
    <m/>
    <m/>
    <n v="9"/>
    <m/>
    <m/>
    <m/>
    <m/>
    <x v="0"/>
    <m/>
    <m/>
    <s v="BF"/>
    <x v="0"/>
    <m/>
    <x v="12"/>
    <n v="0.45246575342465756"/>
    <m/>
    <x v="0"/>
    <m/>
    <x v="0"/>
    <s v="n/a"/>
    <n v="1332039"/>
    <n v="0"/>
    <n v="0"/>
    <n v="0"/>
    <n v="0"/>
    <n v="0"/>
    <n v="0"/>
    <n v="0"/>
    <n v="0"/>
    <n v="9"/>
    <s v="-"/>
    <s v="-"/>
    <s v="-"/>
    <s v="-"/>
    <s v="-"/>
    <s v="-"/>
    <s v="-"/>
    <s v="-"/>
    <s v="-"/>
    <s v="-"/>
    <s v="-"/>
    <s v="-"/>
    <s v="-"/>
    <s v="-"/>
    <s v="-"/>
    <s v="-"/>
    <s v="-"/>
    <s v="-"/>
    <s v="-"/>
    <s v="-"/>
    <s v="-"/>
    <s v="SHLAA Phasing"/>
    <n v="0"/>
    <n v="0"/>
    <n v="0"/>
    <n v="0"/>
    <n v="0"/>
    <n v="0"/>
    <n v="0.17260273972602738"/>
    <n v="0.17260273972602738"/>
    <n v="0.17260273972602738"/>
    <n v="0.17260273972602738"/>
    <n v="0.17260273972602738"/>
    <n v="0.36986301369863012"/>
    <n v="0.36986301369863012"/>
    <n v="0.36986301369863012"/>
    <n v="0.36986301369863012"/>
    <n v="0.36986301369863012"/>
    <n v="1.2575342465753425"/>
    <n v="1.2575342465753425"/>
    <n v="1.2575342465753425"/>
    <n v="1.2575342465753425"/>
    <n v="1.2575342465753425"/>
    <n v="0"/>
    <n v="9.0000000000000018"/>
    <n v="2.7123287671232874"/>
    <n v="0.17260273972602738"/>
    <n v="1.2328767123287669"/>
    <s v="-"/>
    <m/>
    <x v="4"/>
    <x v="0"/>
    <x v="0"/>
    <x v="1"/>
    <x v="0"/>
  </r>
  <r>
    <x v="5"/>
    <s v="04.01.01"/>
    <s v="ASDA, LIDL and Boots sites, Falcon Lane, SW11 "/>
    <m/>
    <m/>
    <m/>
    <m/>
    <m/>
    <m/>
    <n v="527381"/>
    <n v="175529"/>
    <x v="6"/>
    <m/>
    <m/>
    <m/>
    <m/>
    <n v="15"/>
    <m/>
    <m/>
    <m/>
    <m/>
    <x v="0"/>
    <m/>
    <m/>
    <s v="BF"/>
    <x v="0"/>
    <m/>
    <x v="12"/>
    <n v="0.75410958904109593"/>
    <m/>
    <x v="0"/>
    <m/>
    <x v="2"/>
    <s v="n/a"/>
    <n v="1332039"/>
    <n v="0"/>
    <n v="0"/>
    <n v="0"/>
    <n v="0"/>
    <n v="0"/>
    <n v="0"/>
    <n v="0"/>
    <n v="0"/>
    <n v="15"/>
    <s v="-"/>
    <s v="-"/>
    <s v="-"/>
    <s v="-"/>
    <s v="-"/>
    <s v="-"/>
    <s v="-"/>
    <s v="-"/>
    <s v="-"/>
    <s v="-"/>
    <s v="-"/>
    <s v="-"/>
    <s v="-"/>
    <s v="-"/>
    <s v="-"/>
    <s v="-"/>
    <s v="-"/>
    <s v="-"/>
    <s v="-"/>
    <s v="-"/>
    <s v="-"/>
    <s v="SHLAA Phasing"/>
    <n v="0"/>
    <n v="0"/>
    <n v="0"/>
    <n v="0"/>
    <n v="0"/>
    <n v="0"/>
    <n v="0.28767123287671231"/>
    <n v="0.28767123287671231"/>
    <n v="0.28767123287671231"/>
    <n v="0.28767123287671231"/>
    <n v="0.28767123287671231"/>
    <n v="0.61643835616438358"/>
    <n v="0.61643835616438358"/>
    <n v="0.61643835616438358"/>
    <n v="0.61643835616438358"/>
    <n v="0.61643835616438358"/>
    <n v="2.095890410958904"/>
    <n v="2.095890410958904"/>
    <n v="2.095890410958904"/>
    <n v="2.095890410958904"/>
    <n v="2.095890410958904"/>
    <n v="0"/>
    <n v="15.000000000000004"/>
    <n v="4.5205479452054806"/>
    <n v="0.28767123287671231"/>
    <n v="2.0547945205479454"/>
    <s v="-"/>
    <m/>
    <x v="4"/>
    <x v="0"/>
    <x v="0"/>
    <x v="1"/>
    <x v="0"/>
  </r>
  <r>
    <x v="5"/>
    <s v="04.01.01"/>
    <s v="ASDA, LIDL and Boots sites, Falcon Lane, SW11 "/>
    <m/>
    <m/>
    <m/>
    <m/>
    <m/>
    <m/>
    <n v="527381"/>
    <n v="175529"/>
    <x v="6"/>
    <m/>
    <m/>
    <m/>
    <m/>
    <n v="49"/>
    <m/>
    <m/>
    <m/>
    <m/>
    <x v="0"/>
    <m/>
    <m/>
    <s v="BF"/>
    <x v="0"/>
    <m/>
    <x v="12"/>
    <n v="2.4634246575342464"/>
    <m/>
    <x v="0"/>
    <m/>
    <x v="1"/>
    <s v="n/a"/>
    <n v="1332039"/>
    <n v="0"/>
    <n v="0"/>
    <n v="0"/>
    <n v="0"/>
    <n v="0"/>
    <n v="0"/>
    <n v="0"/>
    <n v="0"/>
    <n v="49"/>
    <s v="-"/>
    <s v="-"/>
    <s v="-"/>
    <s v="-"/>
    <s v="-"/>
    <s v="-"/>
    <s v="-"/>
    <s v="-"/>
    <s v="-"/>
    <s v="-"/>
    <s v="-"/>
    <s v="-"/>
    <s v="-"/>
    <s v="-"/>
    <s v="-"/>
    <s v="-"/>
    <s v="-"/>
    <s v="-"/>
    <s v="-"/>
    <s v="-"/>
    <s v="-"/>
    <s v="SHLAA Phasing"/>
    <n v="0"/>
    <n v="0"/>
    <n v="0"/>
    <n v="0"/>
    <n v="0"/>
    <n v="0"/>
    <n v="0.93972602739726019"/>
    <n v="0.93972602739726019"/>
    <n v="0.93972602739726019"/>
    <n v="0.93972602739726019"/>
    <n v="0.93972602739726019"/>
    <n v="2.0136986301369864"/>
    <n v="2.0136986301369864"/>
    <n v="2.0136986301369864"/>
    <n v="2.0136986301369864"/>
    <n v="2.0136986301369864"/>
    <n v="6.8465753424657532"/>
    <n v="6.8465753424657532"/>
    <n v="6.8465753424657532"/>
    <n v="6.8465753424657532"/>
    <n v="6.8465753424657532"/>
    <n v="0"/>
    <n v="49"/>
    <n v="14.767123287671231"/>
    <n v="0.93972602739726019"/>
    <n v="6.712328767123287"/>
    <s v="-"/>
    <m/>
    <x v="4"/>
    <x v="0"/>
    <x v="0"/>
    <x v="1"/>
    <x v="0"/>
  </r>
  <r>
    <x v="5"/>
    <s v="04.01.03"/>
    <s v="Clapham Junction Station Approach, SW11"/>
    <m/>
    <m/>
    <m/>
    <m/>
    <m/>
    <m/>
    <n v="527280"/>
    <n v="175482"/>
    <x v="2"/>
    <m/>
    <m/>
    <m/>
    <m/>
    <n v="15"/>
    <m/>
    <m/>
    <m/>
    <m/>
    <x v="0"/>
    <m/>
    <m/>
    <s v="BF"/>
    <x v="0"/>
    <m/>
    <x v="12"/>
    <n v="0.43461538461538463"/>
    <m/>
    <x v="0"/>
    <m/>
    <x v="0"/>
    <s v="n/a"/>
    <n v="1332008"/>
    <n v="0"/>
    <n v="0"/>
    <n v="0"/>
    <n v="0"/>
    <n v="0"/>
    <n v="0"/>
    <n v="0"/>
    <n v="0"/>
    <n v="15"/>
    <s v="-"/>
    <s v="-"/>
    <s v="-"/>
    <s v="-"/>
    <s v="-"/>
    <s v="-"/>
    <s v="-"/>
    <s v="-"/>
    <s v="-"/>
    <s v="-"/>
    <s v="-"/>
    <s v="-"/>
    <s v="-"/>
    <s v="-"/>
    <s v="-"/>
    <s v="-"/>
    <s v="-"/>
    <s v="-"/>
    <s v="-"/>
    <s v="-"/>
    <s v="-"/>
    <s v="SHLAA Phasing"/>
    <n v="0"/>
    <n v="0.15384615384615383"/>
    <n v="0.15384615384615383"/>
    <n v="0.15384615384615383"/>
    <n v="0.15384615384615383"/>
    <n v="0.15384615384615383"/>
    <n v="0.30769230769230765"/>
    <n v="0.30769230769230765"/>
    <n v="0.30769230769230765"/>
    <n v="0.30769230769230765"/>
    <n v="0.30769230769230765"/>
    <n v="0.61538461538461531"/>
    <n v="0.61538461538461531"/>
    <n v="0.61538461538461531"/>
    <n v="0.61538461538461531"/>
    <n v="0.61538461538461531"/>
    <n v="1.9230769230769234"/>
    <n v="1.9230769230769234"/>
    <n v="1.9230769230769234"/>
    <n v="1.9230769230769234"/>
    <n v="1.9230769230769234"/>
    <n v="0"/>
    <n v="15"/>
    <n v="5.3846153846153832"/>
    <n v="0.92307692307692291"/>
    <n v="2.7692307692307692"/>
    <s v="-"/>
    <m/>
    <x v="4"/>
    <x v="0"/>
    <x v="0"/>
    <x v="1"/>
    <x v="0"/>
  </r>
  <r>
    <x v="5"/>
    <s v="04.01.03"/>
    <s v="Clapham Junction Station Approach, SW11"/>
    <m/>
    <m/>
    <m/>
    <m/>
    <m/>
    <m/>
    <n v="527280"/>
    <n v="175482"/>
    <x v="2"/>
    <m/>
    <m/>
    <m/>
    <m/>
    <n v="24"/>
    <m/>
    <m/>
    <m/>
    <m/>
    <x v="0"/>
    <m/>
    <m/>
    <s v="BF"/>
    <x v="0"/>
    <m/>
    <x v="12"/>
    <n v="0.69538461538461538"/>
    <m/>
    <x v="0"/>
    <m/>
    <x v="2"/>
    <s v="n/a"/>
    <n v="1332008"/>
    <n v="0"/>
    <n v="0"/>
    <n v="0"/>
    <n v="0"/>
    <n v="0"/>
    <n v="0"/>
    <n v="0"/>
    <n v="0"/>
    <n v="24"/>
    <s v="-"/>
    <s v="-"/>
    <s v="-"/>
    <s v="-"/>
    <s v="-"/>
    <s v="-"/>
    <s v="-"/>
    <s v="-"/>
    <s v="-"/>
    <s v="-"/>
    <s v="-"/>
    <s v="-"/>
    <s v="-"/>
    <s v="-"/>
    <s v="-"/>
    <s v="-"/>
    <s v="-"/>
    <s v="-"/>
    <s v="-"/>
    <s v="-"/>
    <s v="-"/>
    <s v="SHLAA Phasing"/>
    <n v="0"/>
    <n v="0.24615384615384617"/>
    <n v="0.24615384615384617"/>
    <n v="0.24615384615384617"/>
    <n v="0.24615384615384617"/>
    <n v="0.24615384615384617"/>
    <n v="0.49230769230769234"/>
    <n v="0.49230769230769234"/>
    <n v="0.49230769230769234"/>
    <n v="0.49230769230769234"/>
    <n v="0.49230769230769234"/>
    <n v="0.98461538461538467"/>
    <n v="0.98461538461538467"/>
    <n v="0.98461538461538467"/>
    <n v="0.98461538461538467"/>
    <n v="0.98461538461538467"/>
    <n v="3.0769230769230775"/>
    <n v="3.0769230769230775"/>
    <n v="3.0769230769230775"/>
    <n v="3.0769230769230775"/>
    <n v="3.0769230769230775"/>
    <n v="0"/>
    <n v="24"/>
    <n v="8.6153846153846168"/>
    <n v="1.476923076923077"/>
    <n v="4.430769230769231"/>
    <s v="-"/>
    <m/>
    <x v="4"/>
    <x v="0"/>
    <x v="0"/>
    <x v="1"/>
    <x v="0"/>
  </r>
  <r>
    <x v="5"/>
    <s v="04.01.03"/>
    <s v="Clapham Junction Station Approach, SW11"/>
    <m/>
    <m/>
    <m/>
    <m/>
    <m/>
    <m/>
    <n v="527280"/>
    <n v="175482"/>
    <x v="2"/>
    <m/>
    <m/>
    <m/>
    <m/>
    <n v="78"/>
    <m/>
    <m/>
    <m/>
    <m/>
    <x v="0"/>
    <m/>
    <m/>
    <s v="BF"/>
    <x v="0"/>
    <m/>
    <x v="12"/>
    <n v="2.2599999999999998"/>
    <m/>
    <x v="0"/>
    <m/>
    <x v="1"/>
    <s v="n/a"/>
    <n v="1332008"/>
    <n v="0"/>
    <n v="0"/>
    <n v="0"/>
    <n v="0"/>
    <n v="0"/>
    <n v="0"/>
    <n v="0"/>
    <n v="0"/>
    <n v="78"/>
    <s v="-"/>
    <s v="-"/>
    <s v="-"/>
    <s v="-"/>
    <s v="-"/>
    <s v="-"/>
    <s v="-"/>
    <s v="-"/>
    <s v="-"/>
    <s v="-"/>
    <s v="-"/>
    <s v="-"/>
    <s v="-"/>
    <s v="-"/>
    <s v="-"/>
    <s v="-"/>
    <s v="-"/>
    <s v="-"/>
    <s v="-"/>
    <s v="-"/>
    <s v="-"/>
    <s v="SHLAA Phasing"/>
    <n v="0"/>
    <n v="0.8"/>
    <n v="0.8"/>
    <n v="0.8"/>
    <n v="0.8"/>
    <n v="0.8"/>
    <n v="1.6"/>
    <n v="1.6"/>
    <n v="1.6"/>
    <n v="1.6"/>
    <n v="1.6"/>
    <n v="3.2"/>
    <n v="3.2"/>
    <n v="3.2"/>
    <n v="3.2"/>
    <n v="3.2"/>
    <n v="10"/>
    <n v="10"/>
    <n v="10"/>
    <n v="10"/>
    <n v="10"/>
    <n v="0"/>
    <n v="78"/>
    <n v="27.999999999999996"/>
    <n v="4.8000000000000007"/>
    <n v="14.399999999999999"/>
    <s v="-"/>
    <m/>
    <x v="4"/>
    <x v="0"/>
    <x v="0"/>
    <x v="1"/>
    <x v="0"/>
  </r>
  <r>
    <x v="5"/>
    <s v="04.01.04"/>
    <s v="Land on the corner of Grant Road and Falcon Road, SW11"/>
    <m/>
    <m/>
    <m/>
    <m/>
    <m/>
    <m/>
    <n v="527208"/>
    <n v="175684"/>
    <x v="18"/>
    <m/>
    <m/>
    <m/>
    <m/>
    <n v="38"/>
    <m/>
    <m/>
    <m/>
    <m/>
    <x v="0"/>
    <m/>
    <m/>
    <s v="BF"/>
    <x v="0"/>
    <m/>
    <x v="12"/>
    <n v="0.1175257731958763"/>
    <m/>
    <x v="0"/>
    <m/>
    <x v="0"/>
    <s v="n/a"/>
    <n v="1332101"/>
    <n v="0"/>
    <n v="0"/>
    <n v="0"/>
    <n v="0"/>
    <n v="0"/>
    <n v="0"/>
    <n v="0"/>
    <n v="0"/>
    <n v="38"/>
    <s v="-"/>
    <s v="-"/>
    <s v="-"/>
    <s v="-"/>
    <s v="-"/>
    <s v="-"/>
    <s v="-"/>
    <s v="-"/>
    <s v="-"/>
    <s v="-"/>
    <s v="-"/>
    <s v="-"/>
    <s v="-"/>
    <s v="-"/>
    <s v="-"/>
    <s v="-"/>
    <s v="-"/>
    <s v="-"/>
    <s v="-"/>
    <s v="-"/>
    <s v="-"/>
    <s v="SHLAA Phasing"/>
    <n v="0"/>
    <n v="1.5147766323024057"/>
    <n v="1.5147766323024057"/>
    <n v="1.5147766323024057"/>
    <n v="1.5147766323024057"/>
    <n v="1.5147766323024057"/>
    <n v="1.5147766323024057"/>
    <n v="1.5147766323024057"/>
    <n v="1.5147766323024057"/>
    <n v="1.5147766323024057"/>
    <n v="1.5147766323024057"/>
    <n v="3.0556701030927838"/>
    <n v="3.0556701030927838"/>
    <n v="3.0556701030927838"/>
    <n v="3.0556701030927838"/>
    <n v="3.0556701030927838"/>
    <n v="1.5147766323024057"/>
    <n v="1.5147766323024057"/>
    <n v="1.5147766323024057"/>
    <n v="1.5147766323024057"/>
    <n v="1.5147766323024057"/>
    <n v="0"/>
    <n v="38.000000000000007"/>
    <n v="30.426116838487975"/>
    <n v="7.5738831615120281"/>
    <n v="16.688659793814434"/>
    <s v="-"/>
    <s v="Y"/>
    <x v="0"/>
    <x v="0"/>
    <x v="0"/>
    <x v="1"/>
    <x v="0"/>
  </r>
  <r>
    <x v="5"/>
    <s v="04.01.04"/>
    <s v="Land on the corner of Grant Road and Falcon Road, SW11"/>
    <m/>
    <m/>
    <m/>
    <m/>
    <m/>
    <m/>
    <n v="527208"/>
    <n v="175684"/>
    <x v="18"/>
    <m/>
    <m/>
    <m/>
    <m/>
    <n v="58"/>
    <m/>
    <m/>
    <m/>
    <m/>
    <x v="0"/>
    <m/>
    <m/>
    <s v="BF"/>
    <x v="0"/>
    <m/>
    <x v="12"/>
    <n v="0.1793814432989691"/>
    <m/>
    <x v="0"/>
    <m/>
    <x v="2"/>
    <s v="n/a"/>
    <n v="1332101"/>
    <n v="0"/>
    <n v="0"/>
    <n v="0"/>
    <n v="0"/>
    <n v="0"/>
    <n v="0"/>
    <n v="0"/>
    <n v="0"/>
    <n v="58"/>
    <s v="-"/>
    <s v="-"/>
    <s v="-"/>
    <s v="-"/>
    <s v="-"/>
    <s v="-"/>
    <s v="-"/>
    <s v="-"/>
    <s v="-"/>
    <s v="-"/>
    <s v="-"/>
    <s v="-"/>
    <s v="-"/>
    <s v="-"/>
    <s v="-"/>
    <s v="-"/>
    <s v="-"/>
    <s v="-"/>
    <s v="-"/>
    <s v="-"/>
    <s v="-"/>
    <s v="SHLAA Phasing"/>
    <n v="0"/>
    <n v="2.3120274914089349"/>
    <n v="2.3120274914089349"/>
    <n v="2.3120274914089349"/>
    <n v="2.3120274914089349"/>
    <n v="2.3120274914089349"/>
    <n v="2.3120274914089349"/>
    <n v="2.3120274914089349"/>
    <n v="2.3120274914089349"/>
    <n v="2.3120274914089349"/>
    <n v="2.3120274914089349"/>
    <n v="4.6639175257731962"/>
    <n v="4.6639175257731962"/>
    <n v="4.6639175257731962"/>
    <n v="4.6639175257731962"/>
    <n v="4.6639175257731962"/>
    <n v="2.3120274914089349"/>
    <n v="2.3120274914089349"/>
    <n v="2.3120274914089349"/>
    <n v="2.3120274914089349"/>
    <n v="2.3120274914089349"/>
    <n v="0"/>
    <n v="57.999999999999986"/>
    <n v="46.439862542955318"/>
    <n v="11.560137457044675"/>
    <n v="25.47216494845361"/>
    <s v="-"/>
    <s v="Y"/>
    <x v="0"/>
    <x v="0"/>
    <x v="0"/>
    <x v="1"/>
    <x v="0"/>
  </r>
  <r>
    <x v="5"/>
    <s v="04.01.04"/>
    <s v="Land on the corner of Grant Road and Falcon Road, SW11"/>
    <m/>
    <m/>
    <m/>
    <m/>
    <m/>
    <m/>
    <n v="527208"/>
    <n v="175684"/>
    <x v="18"/>
    <m/>
    <m/>
    <m/>
    <m/>
    <n v="195"/>
    <m/>
    <m/>
    <m/>
    <m/>
    <x v="0"/>
    <m/>
    <m/>
    <s v="BF"/>
    <x v="0"/>
    <m/>
    <x v="12"/>
    <n v="0.60309278350515472"/>
    <m/>
    <x v="0"/>
    <m/>
    <x v="1"/>
    <s v="n/a"/>
    <n v="1332101"/>
    <n v="0"/>
    <n v="0"/>
    <n v="0"/>
    <n v="0"/>
    <n v="0"/>
    <n v="0"/>
    <n v="0"/>
    <n v="0"/>
    <n v="195"/>
    <s v="-"/>
    <s v="-"/>
    <s v="-"/>
    <s v="-"/>
    <s v="-"/>
    <s v="-"/>
    <s v="-"/>
    <s v="-"/>
    <s v="-"/>
    <s v="-"/>
    <s v="-"/>
    <s v="-"/>
    <s v="-"/>
    <s v="-"/>
    <s v="-"/>
    <s v="-"/>
    <s v="-"/>
    <s v="-"/>
    <s v="-"/>
    <s v="-"/>
    <s v="-"/>
    <s v="SHLAA Phasing"/>
    <n v="0"/>
    <n v="7.7731958762886606"/>
    <n v="7.7731958762886606"/>
    <n v="7.7731958762886606"/>
    <n v="7.7731958762886606"/>
    <n v="7.7731958762886606"/>
    <n v="7.7731958762886606"/>
    <n v="7.7731958762886606"/>
    <n v="7.7731958762886606"/>
    <n v="7.7731958762886606"/>
    <n v="7.7731958762886606"/>
    <n v="15.680412371134022"/>
    <n v="15.680412371134022"/>
    <n v="15.680412371134022"/>
    <n v="15.680412371134022"/>
    <n v="15.680412371134022"/>
    <n v="7.7731958762886606"/>
    <n v="7.7731958762886606"/>
    <n v="7.7731958762886606"/>
    <n v="7.7731958762886606"/>
    <n v="7.7731958762886606"/>
    <n v="0"/>
    <n v="195.00000000000009"/>
    <n v="156.13402061855675"/>
    <n v="38.865979381443303"/>
    <n v="85.639175257731978"/>
    <s v="-"/>
    <s v="Y"/>
    <x v="0"/>
    <x v="0"/>
    <x v="0"/>
    <x v="1"/>
    <x v="0"/>
  </r>
  <r>
    <x v="5"/>
    <s v="04.01.05"/>
    <s v="Land at Clapham Junction Station, SW11"/>
    <m/>
    <m/>
    <m/>
    <m/>
    <m/>
    <m/>
    <n v="526949"/>
    <n v="175362"/>
    <x v="2"/>
    <m/>
    <m/>
    <m/>
    <m/>
    <n v="15"/>
    <m/>
    <m/>
    <m/>
    <m/>
    <x v="0"/>
    <m/>
    <m/>
    <s v="BF"/>
    <x v="0"/>
    <m/>
    <x v="12"/>
    <n v="0.39358974358974358"/>
    <m/>
    <x v="0"/>
    <m/>
    <x v="0"/>
    <s v="n/a"/>
    <n v="1332008"/>
    <n v="0"/>
    <n v="0"/>
    <n v="0"/>
    <n v="0"/>
    <n v="0"/>
    <n v="0"/>
    <n v="0"/>
    <n v="0"/>
    <n v="15"/>
    <s v="-"/>
    <s v="-"/>
    <s v="-"/>
    <s v="-"/>
    <s v="-"/>
    <s v="-"/>
    <s v="-"/>
    <s v="-"/>
    <s v="-"/>
    <s v="-"/>
    <s v="-"/>
    <s v="-"/>
    <s v="-"/>
    <s v="-"/>
    <s v="-"/>
    <s v="-"/>
    <s v="-"/>
    <s v="-"/>
    <s v="-"/>
    <s v="-"/>
    <s v="-"/>
    <s v="SHLAA Phasing"/>
    <n v="0"/>
    <n v="0.15384615384615383"/>
    <n v="0.15384615384615383"/>
    <n v="0.15384615384615383"/>
    <n v="0.15384615384615383"/>
    <n v="0.15384615384615383"/>
    <n v="0.30769230769230765"/>
    <n v="0.30769230769230765"/>
    <n v="0.30769230769230765"/>
    <n v="0.30769230769230765"/>
    <n v="0.30769230769230765"/>
    <n v="0.61538461538461531"/>
    <n v="0.61538461538461531"/>
    <n v="0.61538461538461531"/>
    <n v="0.61538461538461531"/>
    <n v="0.61538461538461531"/>
    <n v="1.9230769230769234"/>
    <n v="1.9230769230769234"/>
    <n v="1.9230769230769234"/>
    <n v="1.9230769230769234"/>
    <n v="1.9230769230769234"/>
    <n v="0"/>
    <n v="15"/>
    <n v="5.3846153846153832"/>
    <n v="0.92307692307692291"/>
    <n v="2.7692307692307692"/>
    <s v="-"/>
    <m/>
    <x v="4"/>
    <x v="0"/>
    <x v="0"/>
    <x v="1"/>
    <x v="0"/>
  </r>
  <r>
    <x v="5"/>
    <s v="04.01.05"/>
    <s v="Land at Clapham Junction Station, SW11"/>
    <m/>
    <m/>
    <m/>
    <m/>
    <m/>
    <m/>
    <n v="526949"/>
    <n v="175362"/>
    <x v="2"/>
    <m/>
    <m/>
    <m/>
    <m/>
    <n v="24"/>
    <m/>
    <m/>
    <m/>
    <m/>
    <x v="0"/>
    <m/>
    <m/>
    <s v="BF"/>
    <x v="0"/>
    <m/>
    <x v="12"/>
    <n v="0.62974358974358968"/>
    <m/>
    <x v="0"/>
    <m/>
    <x v="2"/>
    <s v="n/a"/>
    <n v="1332008"/>
    <n v="0"/>
    <n v="0"/>
    <n v="0"/>
    <n v="0"/>
    <n v="0"/>
    <n v="0"/>
    <n v="0"/>
    <n v="0"/>
    <n v="24"/>
    <s v="-"/>
    <s v="-"/>
    <s v="-"/>
    <s v="-"/>
    <s v="-"/>
    <s v="-"/>
    <s v="-"/>
    <s v="-"/>
    <s v="-"/>
    <s v="-"/>
    <s v="-"/>
    <s v="-"/>
    <s v="-"/>
    <s v="-"/>
    <s v="-"/>
    <s v="-"/>
    <s v="-"/>
    <s v="-"/>
    <s v="-"/>
    <s v="-"/>
    <s v="-"/>
    <s v="SHLAA Phasing"/>
    <n v="0"/>
    <n v="0.24615384615384617"/>
    <n v="0.24615384615384617"/>
    <n v="0.24615384615384617"/>
    <n v="0.24615384615384617"/>
    <n v="0.24615384615384617"/>
    <n v="0.49230769230769234"/>
    <n v="0.49230769230769234"/>
    <n v="0.49230769230769234"/>
    <n v="0.49230769230769234"/>
    <n v="0.49230769230769234"/>
    <n v="0.98461538461538467"/>
    <n v="0.98461538461538467"/>
    <n v="0.98461538461538467"/>
    <n v="0.98461538461538467"/>
    <n v="0.98461538461538467"/>
    <n v="3.0769230769230775"/>
    <n v="3.0769230769230775"/>
    <n v="3.0769230769230775"/>
    <n v="3.0769230769230775"/>
    <n v="3.0769230769230775"/>
    <n v="0"/>
    <n v="24"/>
    <n v="8.6153846153846168"/>
    <n v="1.476923076923077"/>
    <n v="4.430769230769231"/>
    <s v="-"/>
    <m/>
    <x v="4"/>
    <x v="0"/>
    <x v="0"/>
    <x v="1"/>
    <x v="0"/>
  </r>
  <r>
    <x v="5"/>
    <s v="04.01.05"/>
    <s v="Land at Clapham Junction Station, SW11"/>
    <m/>
    <m/>
    <m/>
    <m/>
    <m/>
    <m/>
    <n v="526949"/>
    <n v="175362"/>
    <x v="2"/>
    <m/>
    <m/>
    <m/>
    <m/>
    <n v="78"/>
    <m/>
    <m/>
    <m/>
    <m/>
    <x v="0"/>
    <m/>
    <m/>
    <s v="BF"/>
    <x v="0"/>
    <m/>
    <x v="12"/>
    <n v="2.0466666666666669"/>
    <m/>
    <x v="0"/>
    <m/>
    <x v="1"/>
    <s v="n/a"/>
    <n v="1332008"/>
    <n v="0"/>
    <n v="0"/>
    <n v="0"/>
    <n v="0"/>
    <n v="0"/>
    <n v="0"/>
    <n v="0"/>
    <n v="0"/>
    <n v="78"/>
    <s v="-"/>
    <s v="-"/>
    <s v="-"/>
    <s v="-"/>
    <s v="-"/>
    <s v="-"/>
    <s v="-"/>
    <s v="-"/>
    <s v="-"/>
    <s v="-"/>
    <s v="-"/>
    <s v="-"/>
    <s v="-"/>
    <s v="-"/>
    <s v="-"/>
    <s v="-"/>
    <s v="-"/>
    <s v="-"/>
    <s v="-"/>
    <s v="-"/>
    <s v="-"/>
    <s v="SHLAA Phasing"/>
    <n v="0"/>
    <n v="0.8"/>
    <n v="0.8"/>
    <n v="0.8"/>
    <n v="0.8"/>
    <n v="0.8"/>
    <n v="1.6"/>
    <n v="1.6"/>
    <n v="1.6"/>
    <n v="1.6"/>
    <n v="1.6"/>
    <n v="3.2"/>
    <n v="3.2"/>
    <n v="3.2"/>
    <n v="3.2"/>
    <n v="3.2"/>
    <n v="10"/>
    <n v="10"/>
    <n v="10"/>
    <n v="10"/>
    <n v="10"/>
    <n v="0"/>
    <n v="78"/>
    <n v="27.999999999999996"/>
    <n v="4.8000000000000007"/>
    <n v="14.399999999999999"/>
    <s v="-"/>
    <m/>
    <x v="4"/>
    <x v="0"/>
    <x v="0"/>
    <x v="1"/>
    <x v="0"/>
  </r>
  <r>
    <x v="5"/>
    <s v="04.01.08"/>
    <s v="Winstanley / York Road Estates, SW11"/>
    <m/>
    <m/>
    <m/>
    <m/>
    <m/>
    <m/>
    <n v="526929"/>
    <n v="175760"/>
    <x v="18"/>
    <m/>
    <m/>
    <m/>
    <m/>
    <n v="28"/>
    <m/>
    <m/>
    <m/>
    <m/>
    <x v="0"/>
    <m/>
    <m/>
    <s v="BF"/>
    <x v="0"/>
    <m/>
    <x v="12"/>
    <n v="2.2347417840375585"/>
    <m/>
    <x v="0"/>
    <m/>
    <x v="0"/>
    <s v="n/a"/>
    <n v="1332298"/>
    <n v="0"/>
    <n v="0"/>
    <n v="0"/>
    <n v="0"/>
    <n v="0"/>
    <n v="0"/>
    <n v="0"/>
    <n v="0"/>
    <n v="28"/>
    <s v="-"/>
    <s v="-"/>
    <s v="-"/>
    <s v="-"/>
    <s v="-"/>
    <s v="-"/>
    <s v="-"/>
    <s v="-"/>
    <s v="-"/>
    <s v="-"/>
    <s v="-"/>
    <s v="-"/>
    <s v="-"/>
    <s v="-"/>
    <s v="-"/>
    <s v="-"/>
    <s v="-"/>
    <s v="-"/>
    <s v="-"/>
    <s v="-"/>
    <s v="-"/>
    <s v="SHLAA Phasing"/>
    <n v="0"/>
    <n v="0"/>
    <n v="0"/>
    <n v="0"/>
    <n v="0"/>
    <n v="0"/>
    <n v="1.3934272300469484"/>
    <n v="1.3934272300469484"/>
    <n v="1.3934272300469484"/>
    <n v="1.3934272300469484"/>
    <n v="1.3934272300469484"/>
    <n v="4.2065727699530511"/>
    <n v="4.2065727699530511"/>
    <n v="4.2065727699530511"/>
    <n v="4.2065727699530511"/>
    <n v="4.2065727699530511"/>
    <n v="0"/>
    <n v="0"/>
    <n v="0"/>
    <n v="0"/>
    <n v="0"/>
    <n v="0"/>
    <n v="28"/>
    <n v="28"/>
    <n v="1.3934272300469484"/>
    <n v="11.173708920187792"/>
    <s v="-"/>
    <s v="Y"/>
    <x v="0"/>
    <x v="0"/>
    <x v="0"/>
    <x v="1"/>
    <x v="0"/>
  </r>
  <r>
    <x v="5"/>
    <s v="04.01.08"/>
    <s v="Winstanley / York Road Estates, SW11"/>
    <m/>
    <m/>
    <m/>
    <m/>
    <m/>
    <m/>
    <n v="526929"/>
    <n v="175760"/>
    <x v="18"/>
    <m/>
    <m/>
    <m/>
    <m/>
    <n v="42"/>
    <m/>
    <m/>
    <m/>
    <m/>
    <x v="0"/>
    <m/>
    <m/>
    <s v="BF"/>
    <x v="0"/>
    <m/>
    <x v="12"/>
    <n v="3.352112676056338"/>
    <m/>
    <x v="0"/>
    <m/>
    <x v="2"/>
    <s v="n/a"/>
    <n v="1332298"/>
    <n v="0"/>
    <n v="0"/>
    <n v="0"/>
    <n v="0"/>
    <n v="0"/>
    <n v="0"/>
    <n v="0"/>
    <n v="0"/>
    <n v="42"/>
    <s v="-"/>
    <s v="-"/>
    <s v="-"/>
    <s v="-"/>
    <s v="-"/>
    <s v="-"/>
    <s v="-"/>
    <s v="-"/>
    <s v="-"/>
    <s v="-"/>
    <s v="-"/>
    <s v="-"/>
    <s v="-"/>
    <s v="-"/>
    <s v="-"/>
    <s v="-"/>
    <s v="-"/>
    <s v="-"/>
    <s v="-"/>
    <s v="-"/>
    <s v="-"/>
    <s v="SHLAA Phasing"/>
    <n v="0"/>
    <n v="0"/>
    <n v="0"/>
    <n v="0"/>
    <n v="0"/>
    <n v="0"/>
    <n v="2.0901408450704229"/>
    <n v="2.0901408450704229"/>
    <n v="2.0901408450704229"/>
    <n v="2.0901408450704229"/>
    <n v="2.0901408450704229"/>
    <n v="6.3098591549295771"/>
    <n v="6.3098591549295771"/>
    <n v="6.3098591549295771"/>
    <n v="6.3098591549295771"/>
    <n v="6.3098591549295771"/>
    <n v="0"/>
    <n v="0"/>
    <n v="0"/>
    <n v="0"/>
    <n v="0"/>
    <n v="0"/>
    <n v="42"/>
    <n v="42"/>
    <n v="2.0901408450704229"/>
    <n v="16.760563380281692"/>
    <s v="-"/>
    <s v="Y"/>
    <x v="0"/>
    <x v="0"/>
    <x v="0"/>
    <x v="1"/>
    <x v="0"/>
  </r>
  <r>
    <x v="5"/>
    <s v="04.01.08"/>
    <s v="Winstanley / York Road Estates, SW11"/>
    <m/>
    <m/>
    <m/>
    <m/>
    <m/>
    <m/>
    <n v="526929"/>
    <n v="175760"/>
    <x v="18"/>
    <m/>
    <m/>
    <m/>
    <m/>
    <n v="143"/>
    <m/>
    <m/>
    <m/>
    <m/>
    <x v="0"/>
    <m/>
    <m/>
    <s v="BF"/>
    <x v="0"/>
    <m/>
    <x v="12"/>
    <n v="11.413145539906104"/>
    <m/>
    <x v="0"/>
    <m/>
    <x v="1"/>
    <s v="n/a"/>
    <n v="1332298"/>
    <n v="0"/>
    <n v="0"/>
    <n v="0"/>
    <n v="0"/>
    <n v="0"/>
    <n v="0"/>
    <n v="0"/>
    <n v="0"/>
    <n v="143"/>
    <s v="-"/>
    <s v="-"/>
    <s v="-"/>
    <s v="-"/>
    <s v="-"/>
    <s v="-"/>
    <s v="-"/>
    <s v="-"/>
    <s v="-"/>
    <s v="-"/>
    <s v="-"/>
    <s v="-"/>
    <s v="-"/>
    <s v="-"/>
    <s v="-"/>
    <s v="-"/>
    <s v="-"/>
    <s v="-"/>
    <s v="-"/>
    <s v="-"/>
    <s v="-"/>
    <s v="SHLAA Phasing"/>
    <n v="0"/>
    <n v="0"/>
    <n v="0"/>
    <n v="0"/>
    <n v="0"/>
    <n v="0"/>
    <n v="7.1164319248826287"/>
    <n v="7.1164319248826287"/>
    <n v="7.1164319248826287"/>
    <n v="7.1164319248826287"/>
    <n v="7.1164319248826287"/>
    <n v="21.483568075117368"/>
    <n v="21.483568075117368"/>
    <n v="21.483568075117368"/>
    <n v="21.483568075117368"/>
    <n v="21.483568075117368"/>
    <n v="0"/>
    <n v="0"/>
    <n v="0"/>
    <n v="0"/>
    <n v="0"/>
    <n v="0"/>
    <n v="143"/>
    <n v="143"/>
    <n v="7.1164319248826287"/>
    <n v="57.065727699530512"/>
    <s v="-"/>
    <s v="Y"/>
    <x v="0"/>
    <x v="0"/>
    <x v="0"/>
    <x v="1"/>
    <x v="0"/>
  </r>
  <r>
    <x v="5"/>
    <s v="05.02.00"/>
    <s v="Markets Area, Tooting, SW17"/>
    <m/>
    <m/>
    <m/>
    <m/>
    <m/>
    <m/>
    <n v="527552"/>
    <n v="171544"/>
    <x v="1"/>
    <m/>
    <m/>
    <m/>
    <m/>
    <n v="4"/>
    <m/>
    <m/>
    <m/>
    <m/>
    <x v="0"/>
    <m/>
    <m/>
    <s v="BF"/>
    <x v="0"/>
    <m/>
    <x v="12"/>
    <n v="0.28827586206896549"/>
    <m/>
    <x v="0"/>
    <m/>
    <x v="0"/>
    <s v="n/a"/>
    <n v="1332042"/>
    <n v="0"/>
    <n v="0"/>
    <n v="0"/>
    <n v="0"/>
    <n v="0"/>
    <n v="0"/>
    <n v="0"/>
    <n v="0"/>
    <n v="4"/>
    <s v="-"/>
    <s v="-"/>
    <s v="-"/>
    <s v="-"/>
    <s v="-"/>
    <s v="-"/>
    <s v="-"/>
    <s v="-"/>
    <s v="-"/>
    <s v="-"/>
    <s v="-"/>
    <s v="-"/>
    <s v="-"/>
    <s v="-"/>
    <s v="-"/>
    <s v="-"/>
    <s v="-"/>
    <s v="-"/>
    <s v="-"/>
    <s v="-"/>
    <s v="-"/>
    <s v="SHLAA Phasing"/>
    <n v="0"/>
    <n v="0"/>
    <n v="0"/>
    <n v="0"/>
    <n v="0"/>
    <n v="0"/>
    <n v="8.2758620689655171E-2"/>
    <n v="8.2758620689655171E-2"/>
    <n v="8.2758620689655171E-2"/>
    <n v="8.2758620689655171E-2"/>
    <n v="8.2758620689655171E-2"/>
    <n v="0.35862068965517241"/>
    <n v="0.35862068965517241"/>
    <n v="0.35862068965517241"/>
    <n v="0.35862068965517241"/>
    <n v="0.35862068965517241"/>
    <n v="0.35862068965517241"/>
    <n v="0.35862068965517241"/>
    <n v="0.35862068965517241"/>
    <n v="0.35862068965517241"/>
    <n v="0.35862068965517241"/>
    <n v="0"/>
    <n v="3.9999999999999991"/>
    <n v="2.2068965517241379"/>
    <n v="8.2758620689655171E-2"/>
    <n v="0.77241379310344827"/>
    <s v="-"/>
    <s v="Y"/>
    <x v="1"/>
    <x v="0"/>
    <x v="0"/>
    <x v="0"/>
    <x v="0"/>
  </r>
  <r>
    <x v="5"/>
    <s v="05.02.00"/>
    <s v="Markets Area, Tooting, SW17"/>
    <m/>
    <m/>
    <m/>
    <m/>
    <m/>
    <m/>
    <n v="527552"/>
    <n v="171544"/>
    <x v="1"/>
    <m/>
    <m/>
    <m/>
    <m/>
    <n v="6"/>
    <m/>
    <m/>
    <m/>
    <m/>
    <x v="0"/>
    <m/>
    <m/>
    <s v="BF"/>
    <x v="0"/>
    <m/>
    <x v="12"/>
    <n v="0.43241379310344824"/>
    <m/>
    <x v="0"/>
    <m/>
    <x v="2"/>
    <s v="n/a"/>
    <n v="1332042"/>
    <n v="0"/>
    <n v="0"/>
    <n v="0"/>
    <n v="0"/>
    <n v="0"/>
    <n v="0"/>
    <n v="0"/>
    <n v="0"/>
    <n v="6"/>
    <s v="-"/>
    <s v="-"/>
    <s v="-"/>
    <s v="-"/>
    <s v="-"/>
    <s v="-"/>
    <s v="-"/>
    <s v="-"/>
    <s v="-"/>
    <s v="-"/>
    <s v="-"/>
    <s v="-"/>
    <s v="-"/>
    <s v="-"/>
    <s v="-"/>
    <s v="-"/>
    <s v="-"/>
    <s v="-"/>
    <s v="-"/>
    <s v="-"/>
    <s v="-"/>
    <s v="SHLAA Phasing"/>
    <n v="0"/>
    <n v="0"/>
    <n v="0"/>
    <n v="0"/>
    <n v="0"/>
    <n v="0"/>
    <n v="0.12413793103448276"/>
    <n v="0.12413793103448276"/>
    <n v="0.12413793103448276"/>
    <n v="0.12413793103448276"/>
    <n v="0.12413793103448276"/>
    <n v="0.53793103448275859"/>
    <n v="0.53793103448275859"/>
    <n v="0.53793103448275859"/>
    <n v="0.53793103448275859"/>
    <n v="0.53793103448275859"/>
    <n v="0.53793103448275859"/>
    <n v="0.53793103448275859"/>
    <n v="0.53793103448275859"/>
    <n v="0.53793103448275859"/>
    <n v="0.53793103448275859"/>
    <n v="0"/>
    <n v="5.9999999999999982"/>
    <n v="3.3103448275862064"/>
    <n v="0.12413793103448276"/>
    <n v="1.1586206896551725"/>
    <s v="-"/>
    <s v="Y"/>
    <x v="1"/>
    <x v="0"/>
    <x v="0"/>
    <x v="0"/>
    <x v="0"/>
  </r>
  <r>
    <x v="5"/>
    <s v="05.02.00"/>
    <s v="Markets Area, Tooting, SW17"/>
    <m/>
    <m/>
    <m/>
    <m/>
    <m/>
    <m/>
    <n v="527552"/>
    <n v="171544"/>
    <x v="1"/>
    <m/>
    <m/>
    <m/>
    <m/>
    <n v="19"/>
    <m/>
    <m/>
    <m/>
    <m/>
    <x v="0"/>
    <m/>
    <m/>
    <s v="BF"/>
    <x v="0"/>
    <m/>
    <x v="12"/>
    <n v="1.3693103448275901"/>
    <m/>
    <x v="0"/>
    <m/>
    <x v="1"/>
    <s v="n/a"/>
    <n v="1332042"/>
    <n v="0"/>
    <n v="0"/>
    <n v="0"/>
    <n v="0"/>
    <n v="0"/>
    <n v="0"/>
    <n v="0"/>
    <n v="0"/>
    <n v="19"/>
    <s v="-"/>
    <s v="-"/>
    <s v="-"/>
    <s v="-"/>
    <s v="-"/>
    <s v="-"/>
    <s v="-"/>
    <s v="-"/>
    <s v="-"/>
    <s v="-"/>
    <s v="-"/>
    <s v="-"/>
    <s v="-"/>
    <s v="-"/>
    <s v="-"/>
    <s v="-"/>
    <s v="-"/>
    <s v="-"/>
    <s v="-"/>
    <s v="-"/>
    <s v="-"/>
    <s v="SHLAA Phasing"/>
    <n v="0"/>
    <n v="0"/>
    <n v="0"/>
    <n v="0"/>
    <n v="0"/>
    <n v="0"/>
    <n v="0.39310344827586208"/>
    <n v="0.39310344827586208"/>
    <n v="0.39310344827586208"/>
    <n v="0.39310344827586208"/>
    <n v="0.39310344827586208"/>
    <n v="1.703448275862069"/>
    <n v="1.703448275862069"/>
    <n v="1.703448275862069"/>
    <n v="1.703448275862069"/>
    <n v="1.703448275862069"/>
    <n v="1.703448275862069"/>
    <n v="1.703448275862069"/>
    <n v="1.703448275862069"/>
    <n v="1.703448275862069"/>
    <n v="1.703448275862069"/>
    <n v="0"/>
    <n v="19"/>
    <n v="10.482758620689655"/>
    <n v="0.39310344827586208"/>
    <n v="3.6689655172413795"/>
    <s v="-"/>
    <s v="Y"/>
    <x v="1"/>
    <x v="0"/>
    <x v="0"/>
    <x v="0"/>
    <x v="0"/>
  </r>
  <r>
    <x v="5"/>
    <s v="05.06.00"/>
    <s v="79-101 Tooting High Street and Wood House/Palladino House, Laurel Close, Tooting, SW17"/>
    <m/>
    <m/>
    <m/>
    <m/>
    <m/>
    <m/>
    <n v="527405"/>
    <n v="171318"/>
    <x v="1"/>
    <m/>
    <m/>
    <m/>
    <m/>
    <n v="6"/>
    <m/>
    <m/>
    <m/>
    <m/>
    <x v="0"/>
    <m/>
    <m/>
    <s v="BF"/>
    <x v="0"/>
    <m/>
    <x v="12"/>
    <n v="0.12133333333333332"/>
    <m/>
    <x v="0"/>
    <m/>
    <x v="0"/>
    <s v="n/a"/>
    <n v="1332243"/>
    <n v="0"/>
    <n v="0"/>
    <n v="0"/>
    <n v="0"/>
    <n v="0"/>
    <n v="0"/>
    <n v="0"/>
    <n v="0"/>
    <n v="6"/>
    <s v="-"/>
    <s v="-"/>
    <s v="-"/>
    <s v="-"/>
    <s v="-"/>
    <s v="-"/>
    <s v="-"/>
    <s v="-"/>
    <s v="-"/>
    <s v="-"/>
    <s v="-"/>
    <s v="-"/>
    <s v="-"/>
    <s v="-"/>
    <s v="-"/>
    <s v="-"/>
    <s v="-"/>
    <s v="-"/>
    <s v="-"/>
    <s v="-"/>
    <s v="-"/>
    <s v="SHLAA Phasing"/>
    <n v="0"/>
    <n v="0"/>
    <n v="0"/>
    <n v="0"/>
    <n v="0"/>
    <n v="0"/>
    <n v="0.90666666666666662"/>
    <n v="0.90666666666666662"/>
    <n v="0.90666666666666662"/>
    <n v="0.90666666666666662"/>
    <n v="0.90666666666666662"/>
    <n v="0.29333333333333333"/>
    <n v="0.29333333333333333"/>
    <n v="0.29333333333333333"/>
    <n v="0.29333333333333333"/>
    <n v="0.29333333333333333"/>
    <n v="0"/>
    <n v="0"/>
    <n v="0"/>
    <n v="0"/>
    <n v="0"/>
    <n v="0"/>
    <n v="5.9999999999999982"/>
    <n v="5.9999999999999982"/>
    <n v="0.90666666666666662"/>
    <n v="4.8266666666666662"/>
    <s v="-"/>
    <s v="Y"/>
    <x v="0"/>
    <x v="0"/>
    <x v="0"/>
    <x v="0"/>
    <x v="0"/>
  </r>
  <r>
    <x v="5"/>
    <s v="05.06.00"/>
    <s v="79-101 Tooting High Street and Wood House/Palladino House, Laurel Close, Tooting, SW17"/>
    <m/>
    <m/>
    <m/>
    <m/>
    <m/>
    <m/>
    <n v="527405"/>
    <n v="171318"/>
    <x v="1"/>
    <m/>
    <m/>
    <m/>
    <m/>
    <n v="9"/>
    <m/>
    <m/>
    <m/>
    <m/>
    <x v="0"/>
    <m/>
    <m/>
    <s v="BF"/>
    <x v="0"/>
    <m/>
    <x v="12"/>
    <n v="0.182"/>
    <m/>
    <x v="0"/>
    <m/>
    <x v="2"/>
    <s v="n/a"/>
    <n v="1332243"/>
    <n v="0"/>
    <n v="0"/>
    <n v="0"/>
    <n v="0"/>
    <n v="0"/>
    <n v="0"/>
    <n v="0"/>
    <n v="0"/>
    <n v="9"/>
    <s v="-"/>
    <s v="-"/>
    <s v="-"/>
    <s v="-"/>
    <s v="-"/>
    <s v="-"/>
    <s v="-"/>
    <s v="-"/>
    <s v="-"/>
    <s v="-"/>
    <s v="-"/>
    <s v="-"/>
    <s v="-"/>
    <s v="-"/>
    <s v="-"/>
    <s v="-"/>
    <s v="-"/>
    <s v="-"/>
    <s v="-"/>
    <s v="-"/>
    <s v="-"/>
    <s v="SHLAA Phasing"/>
    <n v="0"/>
    <n v="0"/>
    <n v="0"/>
    <n v="0"/>
    <n v="0"/>
    <n v="0"/>
    <n v="1.36"/>
    <n v="1.36"/>
    <n v="1.36"/>
    <n v="1.36"/>
    <n v="1.36"/>
    <n v="0.44"/>
    <n v="0.44"/>
    <n v="0.44"/>
    <n v="0.44"/>
    <n v="0.44"/>
    <n v="0"/>
    <n v="0"/>
    <n v="0"/>
    <n v="0"/>
    <n v="0"/>
    <n v="0"/>
    <n v="9"/>
    <n v="9"/>
    <n v="1.36"/>
    <n v="7.2400000000000011"/>
    <s v="-"/>
    <s v="Y"/>
    <x v="0"/>
    <x v="0"/>
    <x v="0"/>
    <x v="0"/>
    <x v="0"/>
  </r>
  <r>
    <x v="5"/>
    <s v="05.06.00"/>
    <s v="79-101 Tooting High Street and Wood House/Palladino House, Laurel Close, Tooting, SW17"/>
    <m/>
    <m/>
    <m/>
    <m/>
    <m/>
    <m/>
    <n v="527405"/>
    <n v="171318"/>
    <x v="1"/>
    <m/>
    <m/>
    <m/>
    <m/>
    <n v="30"/>
    <m/>
    <m/>
    <m/>
    <m/>
    <x v="0"/>
    <m/>
    <m/>
    <s v="BF"/>
    <x v="0"/>
    <m/>
    <x v="12"/>
    <n v="0.60666666666666669"/>
    <m/>
    <x v="0"/>
    <m/>
    <x v="1"/>
    <s v="n/a"/>
    <n v="1332243"/>
    <n v="0"/>
    <n v="0"/>
    <n v="0"/>
    <n v="0"/>
    <n v="0"/>
    <n v="0"/>
    <n v="0"/>
    <n v="0"/>
    <n v="30"/>
    <s v="-"/>
    <s v="-"/>
    <s v="-"/>
    <s v="-"/>
    <s v="-"/>
    <s v="-"/>
    <s v="-"/>
    <s v="-"/>
    <s v="-"/>
    <s v="-"/>
    <s v="-"/>
    <s v="-"/>
    <s v="-"/>
    <s v="-"/>
    <s v="-"/>
    <s v="-"/>
    <s v="-"/>
    <s v="-"/>
    <s v="-"/>
    <s v="-"/>
    <s v="-"/>
    <s v="SHLAA Phasing"/>
    <n v="0"/>
    <n v="0"/>
    <n v="0"/>
    <n v="0"/>
    <n v="0"/>
    <n v="0"/>
    <n v="4.5333333333333332"/>
    <n v="4.5333333333333332"/>
    <n v="4.5333333333333332"/>
    <n v="4.5333333333333332"/>
    <n v="4.5333333333333332"/>
    <n v="1.4666666666666666"/>
    <n v="1.4666666666666666"/>
    <n v="1.4666666666666666"/>
    <n v="1.4666666666666666"/>
    <n v="1.4666666666666666"/>
    <n v="0"/>
    <n v="0"/>
    <n v="0"/>
    <n v="0"/>
    <n v="0"/>
    <n v="0"/>
    <n v="29.999999999999989"/>
    <n v="29.999999999999989"/>
    <n v="4.5333333333333332"/>
    <n v="24.133333333333329"/>
    <s v="-"/>
    <s v="Y"/>
    <x v="0"/>
    <x v="0"/>
    <x v="0"/>
    <x v="0"/>
    <x v="0"/>
  </r>
  <r>
    <x v="5"/>
    <s v="05.07.00"/>
    <s v="St George's Hospital Car Park, Maybury Street, SW17"/>
    <m/>
    <m/>
    <m/>
    <m/>
    <m/>
    <m/>
    <n v="527049"/>
    <n v="171130"/>
    <x v="10"/>
    <m/>
    <m/>
    <m/>
    <m/>
    <n v="21"/>
    <m/>
    <m/>
    <m/>
    <m/>
    <x v="0"/>
    <m/>
    <m/>
    <s v="BF"/>
    <x v="0"/>
    <m/>
    <x v="12"/>
    <n v="0.12090909090909091"/>
    <m/>
    <x v="0"/>
    <m/>
    <x v="0"/>
    <s v="n/a"/>
    <n v="1332295"/>
    <n v="0"/>
    <n v="0"/>
    <n v="0"/>
    <n v="0"/>
    <n v="0"/>
    <n v="0"/>
    <n v="0"/>
    <n v="0"/>
    <n v="21"/>
    <s v="-"/>
    <s v="-"/>
    <s v="-"/>
    <s v="-"/>
    <s v="-"/>
    <s v="-"/>
    <s v="-"/>
    <s v="-"/>
    <s v="-"/>
    <s v="-"/>
    <s v="-"/>
    <s v="-"/>
    <s v="-"/>
    <s v="-"/>
    <s v="-"/>
    <s v="-"/>
    <s v="-"/>
    <s v="-"/>
    <s v="-"/>
    <s v="-"/>
    <s v="-"/>
    <s v="SHLAA Phasing"/>
    <n v="0"/>
    <n v="0"/>
    <n v="0"/>
    <n v="0"/>
    <n v="0"/>
    <n v="0"/>
    <n v="1.4763636363636363"/>
    <n v="1.4763636363636363"/>
    <n v="1.4763636363636363"/>
    <n v="1.4763636363636363"/>
    <n v="1.4763636363636363"/>
    <n v="1.4509090909090909"/>
    <n v="1.4509090909090909"/>
    <n v="1.4509090909090909"/>
    <n v="1.4509090909090909"/>
    <n v="1.4509090909090909"/>
    <n v="1.2727272727272729"/>
    <n v="1.2727272727272729"/>
    <n v="1.2727272727272729"/>
    <n v="1.2727272727272729"/>
    <n v="1.2727272727272729"/>
    <n v="0"/>
    <n v="21.000000000000004"/>
    <n v="14.636363636363637"/>
    <n v="1.4763636363636363"/>
    <n v="8.8327272727272721"/>
    <s v="-"/>
    <s v="Y"/>
    <x v="0"/>
    <x v="0"/>
    <x v="0"/>
    <x v="0"/>
    <x v="0"/>
  </r>
  <r>
    <x v="5"/>
    <s v="05.07.00"/>
    <s v="St George's Hospital Car Park, Maybury Street, SW17"/>
    <m/>
    <m/>
    <m/>
    <m/>
    <m/>
    <m/>
    <n v="527049"/>
    <n v="171130"/>
    <x v="10"/>
    <m/>
    <m/>
    <m/>
    <m/>
    <n v="33"/>
    <m/>
    <m/>
    <m/>
    <m/>
    <x v="0"/>
    <m/>
    <m/>
    <s v="BF"/>
    <x v="0"/>
    <m/>
    <x v="12"/>
    <n v="0.19"/>
    <m/>
    <x v="0"/>
    <m/>
    <x v="2"/>
    <s v="n/a"/>
    <n v="1332295"/>
    <n v="0"/>
    <n v="0"/>
    <n v="0"/>
    <n v="0"/>
    <n v="0"/>
    <n v="0"/>
    <n v="0"/>
    <n v="0"/>
    <n v="33"/>
    <s v="-"/>
    <s v="-"/>
    <s v="-"/>
    <s v="-"/>
    <s v="-"/>
    <s v="-"/>
    <s v="-"/>
    <s v="-"/>
    <s v="-"/>
    <s v="-"/>
    <s v="-"/>
    <s v="-"/>
    <s v="-"/>
    <s v="-"/>
    <s v="-"/>
    <s v="-"/>
    <s v="-"/>
    <s v="-"/>
    <s v="-"/>
    <s v="-"/>
    <s v="-"/>
    <s v="SHLAA Phasing"/>
    <n v="0"/>
    <n v="0"/>
    <n v="0"/>
    <n v="0"/>
    <n v="0"/>
    <n v="0"/>
    <n v="2.3199999999999998"/>
    <n v="2.3199999999999998"/>
    <n v="2.3199999999999998"/>
    <n v="2.3199999999999998"/>
    <n v="2.3199999999999998"/>
    <n v="2.2799999999999998"/>
    <n v="2.2799999999999998"/>
    <n v="2.2799999999999998"/>
    <n v="2.2799999999999998"/>
    <n v="2.2799999999999998"/>
    <n v="2"/>
    <n v="2"/>
    <n v="2"/>
    <n v="2"/>
    <n v="2"/>
    <n v="0"/>
    <n v="33"/>
    <n v="23.000000000000004"/>
    <n v="2.3199999999999998"/>
    <n v="13.879999999999999"/>
    <s v="-"/>
    <s v="Y"/>
    <x v="0"/>
    <x v="0"/>
    <x v="0"/>
    <x v="0"/>
    <x v="0"/>
  </r>
  <r>
    <x v="5"/>
    <s v="05.07.00"/>
    <s v="St George's Hospital Car Park, Maybury Street, SW17"/>
    <m/>
    <m/>
    <m/>
    <m/>
    <m/>
    <m/>
    <n v="527049"/>
    <n v="171130"/>
    <x v="10"/>
    <m/>
    <m/>
    <m/>
    <m/>
    <n v="111"/>
    <m/>
    <m/>
    <m/>
    <m/>
    <x v="0"/>
    <m/>
    <m/>
    <s v="BF"/>
    <x v="0"/>
    <m/>
    <x v="12"/>
    <n v="0.63909090909090904"/>
    <m/>
    <x v="0"/>
    <m/>
    <x v="1"/>
    <s v="n/a"/>
    <n v="1332295"/>
    <n v="0"/>
    <n v="0"/>
    <n v="0"/>
    <n v="0"/>
    <n v="0"/>
    <n v="0"/>
    <n v="0"/>
    <n v="0"/>
    <n v="111"/>
    <s v="-"/>
    <s v="-"/>
    <s v="-"/>
    <s v="-"/>
    <s v="-"/>
    <s v="-"/>
    <s v="-"/>
    <s v="-"/>
    <s v="-"/>
    <s v="-"/>
    <s v="-"/>
    <s v="-"/>
    <s v="-"/>
    <s v="-"/>
    <s v="-"/>
    <s v="-"/>
    <s v="-"/>
    <s v="-"/>
    <s v="-"/>
    <s v="-"/>
    <s v="-"/>
    <s v="SHLAA Phasing"/>
    <n v="0"/>
    <n v="0"/>
    <n v="0"/>
    <n v="0"/>
    <n v="0"/>
    <n v="0"/>
    <n v="7.8036363636363628"/>
    <n v="7.8036363636363628"/>
    <n v="7.8036363636363628"/>
    <n v="7.8036363636363628"/>
    <n v="7.8036363636363628"/>
    <n v="7.669090909090909"/>
    <n v="7.669090909090909"/>
    <n v="7.669090909090909"/>
    <n v="7.669090909090909"/>
    <n v="7.669090909090909"/>
    <n v="6.7272727272727284"/>
    <n v="6.7272727272727284"/>
    <n v="6.7272727272727284"/>
    <n v="6.7272727272727284"/>
    <n v="6.7272727272727284"/>
    <n v="0"/>
    <n v="111.00000000000004"/>
    <n v="77.363636363636374"/>
    <n v="7.8036363636363628"/>
    <n v="46.687272727272727"/>
    <s v="-"/>
    <s v="Y"/>
    <x v="0"/>
    <x v="0"/>
    <x v="0"/>
    <x v="0"/>
    <x v="0"/>
  </r>
  <r>
    <x v="5"/>
    <s v="06.01.01"/>
    <s v="Wereldhave site, 56-66 Putney High Street, SW15"/>
    <m/>
    <m/>
    <m/>
    <m/>
    <m/>
    <m/>
    <n v="524039"/>
    <n v="175460"/>
    <x v="13"/>
    <m/>
    <m/>
    <m/>
    <m/>
    <n v="7"/>
    <m/>
    <m/>
    <m/>
    <m/>
    <x v="0"/>
    <m/>
    <m/>
    <s v="BF"/>
    <x v="0"/>
    <m/>
    <x v="12"/>
    <n v="4.3400000000000001E-2"/>
    <m/>
    <x v="0"/>
    <m/>
    <x v="0"/>
    <s v="n/a"/>
    <n v="1332301"/>
    <n v="0"/>
    <n v="0"/>
    <n v="0"/>
    <n v="0"/>
    <n v="0"/>
    <n v="0"/>
    <n v="0"/>
    <n v="0"/>
    <n v="7"/>
    <s v="-"/>
    <s v="-"/>
    <s v="-"/>
    <s v="-"/>
    <s v="-"/>
    <s v="-"/>
    <s v="-"/>
    <s v="-"/>
    <s v="-"/>
    <s v="-"/>
    <s v="-"/>
    <s v="-"/>
    <s v="-"/>
    <s v="-"/>
    <s v="-"/>
    <s v="-"/>
    <s v="-"/>
    <s v="-"/>
    <s v="-"/>
    <s v="-"/>
    <s v="-"/>
    <s v="SHLAA Phasing"/>
    <n v="0"/>
    <n v="0"/>
    <n v="0"/>
    <n v="0"/>
    <n v="0"/>
    <n v="0"/>
    <n v="0.14000000000000001"/>
    <n v="0.14000000000000001"/>
    <n v="0.14000000000000001"/>
    <n v="0.14000000000000001"/>
    <n v="0.14000000000000001"/>
    <n v="0.28000000000000003"/>
    <n v="0.28000000000000003"/>
    <n v="0.28000000000000003"/>
    <n v="0.28000000000000003"/>
    <n v="0.28000000000000003"/>
    <n v="0.98"/>
    <n v="0.98"/>
    <n v="0.98"/>
    <n v="0.98"/>
    <n v="0.98"/>
    <n v="0"/>
    <n v="7.0000000000000018"/>
    <n v="2.1000000000000005"/>
    <n v="0.14000000000000001"/>
    <n v="0.98000000000000009"/>
    <s v="-"/>
    <m/>
    <x v="2"/>
    <x v="0"/>
    <x v="0"/>
    <x v="0"/>
    <x v="0"/>
  </r>
  <r>
    <x v="5"/>
    <s v="06.01.01"/>
    <s v="Wereldhave site, 56-66 Putney High Street, SW15"/>
    <m/>
    <m/>
    <m/>
    <m/>
    <m/>
    <m/>
    <n v="524039"/>
    <n v="175460"/>
    <x v="13"/>
    <m/>
    <m/>
    <m/>
    <m/>
    <n v="9"/>
    <m/>
    <m/>
    <m/>
    <m/>
    <x v="0"/>
    <m/>
    <m/>
    <s v="BF"/>
    <x v="0"/>
    <m/>
    <x v="12"/>
    <n v="5.5799999999999995E-2"/>
    <m/>
    <x v="0"/>
    <m/>
    <x v="2"/>
    <s v="n/a"/>
    <n v="1332301"/>
    <n v="0"/>
    <n v="0"/>
    <n v="0"/>
    <n v="0"/>
    <n v="0"/>
    <n v="0"/>
    <n v="0"/>
    <n v="0"/>
    <n v="9"/>
    <s v="-"/>
    <s v="-"/>
    <s v="-"/>
    <s v="-"/>
    <s v="-"/>
    <s v="-"/>
    <s v="-"/>
    <s v="-"/>
    <s v="-"/>
    <s v="-"/>
    <s v="-"/>
    <s v="-"/>
    <s v="-"/>
    <s v="-"/>
    <s v="-"/>
    <s v="-"/>
    <s v="-"/>
    <s v="-"/>
    <s v="-"/>
    <s v="-"/>
    <s v="-"/>
    <s v="SHLAA Phasing"/>
    <n v="0"/>
    <n v="0"/>
    <n v="0"/>
    <n v="0"/>
    <n v="0"/>
    <n v="0"/>
    <n v="0.18"/>
    <n v="0.18"/>
    <n v="0.18"/>
    <n v="0.18"/>
    <n v="0.18"/>
    <n v="0.36"/>
    <n v="0.36"/>
    <n v="0.36"/>
    <n v="0.36"/>
    <n v="0.36"/>
    <n v="1.26"/>
    <n v="1.26"/>
    <n v="1.26"/>
    <n v="1.26"/>
    <n v="1.26"/>
    <n v="0"/>
    <n v="8.9999999999999982"/>
    <n v="2.6999999999999993"/>
    <n v="0.18"/>
    <n v="1.2599999999999998"/>
    <s v="-"/>
    <m/>
    <x v="2"/>
    <x v="0"/>
    <x v="0"/>
    <x v="0"/>
    <x v="0"/>
  </r>
  <r>
    <x v="5"/>
    <s v="06.01.01"/>
    <s v="Wereldhave site, 56-66 Putney High Street, SW15"/>
    <m/>
    <m/>
    <m/>
    <m/>
    <m/>
    <m/>
    <n v="524039"/>
    <n v="175460"/>
    <x v="13"/>
    <m/>
    <m/>
    <m/>
    <m/>
    <n v="34"/>
    <m/>
    <m/>
    <m/>
    <m/>
    <x v="0"/>
    <m/>
    <m/>
    <s v="BF"/>
    <x v="0"/>
    <m/>
    <x v="12"/>
    <n v="0.21079999999999999"/>
    <m/>
    <x v="0"/>
    <m/>
    <x v="1"/>
    <s v="n/a"/>
    <n v="1332301"/>
    <n v="0"/>
    <n v="0"/>
    <n v="0"/>
    <n v="0"/>
    <n v="0"/>
    <n v="0"/>
    <n v="0"/>
    <n v="0"/>
    <n v="34"/>
    <s v="-"/>
    <s v="-"/>
    <s v="-"/>
    <s v="-"/>
    <s v="-"/>
    <s v="-"/>
    <s v="-"/>
    <s v="-"/>
    <s v="-"/>
    <s v="-"/>
    <s v="-"/>
    <s v="-"/>
    <s v="-"/>
    <s v="-"/>
    <s v="-"/>
    <s v="-"/>
    <s v="-"/>
    <s v="-"/>
    <s v="-"/>
    <s v="-"/>
    <s v="-"/>
    <s v="SHLAA Phasing"/>
    <n v="0"/>
    <n v="0"/>
    <n v="0"/>
    <n v="0"/>
    <n v="0"/>
    <n v="0"/>
    <n v="0.68"/>
    <n v="0.68"/>
    <n v="0.68"/>
    <n v="0.68"/>
    <n v="0.68"/>
    <n v="1.36"/>
    <n v="1.36"/>
    <n v="1.36"/>
    <n v="1.36"/>
    <n v="1.36"/>
    <n v="4.76"/>
    <n v="4.76"/>
    <n v="4.76"/>
    <n v="4.76"/>
    <n v="4.76"/>
    <n v="0"/>
    <n v="33.999999999999993"/>
    <n v="10.200000000000001"/>
    <n v="0.68"/>
    <n v="4.7600000000000007"/>
    <s v="-"/>
    <m/>
    <x v="2"/>
    <x v="0"/>
    <x v="0"/>
    <x v="0"/>
    <x v="0"/>
  </r>
  <r>
    <x v="5"/>
    <s v="06.01.02"/>
    <s v="Jubilee House and Cinema, Putney High Street, SW15"/>
    <m/>
    <m/>
    <m/>
    <m/>
    <m/>
    <m/>
    <n v="524141"/>
    <n v="175504"/>
    <x v="13"/>
    <m/>
    <m/>
    <m/>
    <m/>
    <n v="5"/>
    <m/>
    <m/>
    <m/>
    <m/>
    <x v="0"/>
    <m/>
    <m/>
    <s v="BF"/>
    <x v="0"/>
    <m/>
    <x v="12"/>
    <n v="6.1538461538461542E-2"/>
    <m/>
    <x v="0"/>
    <m/>
    <x v="0"/>
    <s v="n/a"/>
    <n v="1332300"/>
    <n v="0"/>
    <n v="0"/>
    <n v="0"/>
    <n v="0"/>
    <n v="0"/>
    <n v="0"/>
    <n v="0"/>
    <n v="0"/>
    <n v="5"/>
    <s v="-"/>
    <s v="-"/>
    <s v="-"/>
    <s v="-"/>
    <s v="-"/>
    <s v="-"/>
    <s v="-"/>
    <s v="-"/>
    <s v="-"/>
    <s v="-"/>
    <s v="-"/>
    <s v="-"/>
    <s v="-"/>
    <s v="-"/>
    <s v="-"/>
    <s v="-"/>
    <s v="-"/>
    <s v="-"/>
    <s v="-"/>
    <s v="-"/>
    <s v="-"/>
    <s v="SHLAA Phasing"/>
    <n v="0"/>
    <n v="0"/>
    <n v="0"/>
    <n v="0"/>
    <n v="0"/>
    <n v="0"/>
    <n v="0.10256410256410256"/>
    <n v="0.10256410256410256"/>
    <n v="0.10256410256410256"/>
    <n v="0.10256410256410256"/>
    <n v="0.10256410256410256"/>
    <n v="0.20512820512820512"/>
    <n v="0.20512820512820512"/>
    <n v="0.20512820512820512"/>
    <n v="0.20512820512820512"/>
    <n v="0.20512820512820512"/>
    <n v="0.69230769230769229"/>
    <n v="0.69230769230769229"/>
    <n v="0.69230769230769229"/>
    <n v="0.69230769230769229"/>
    <n v="0.69230769230769229"/>
    <n v="0"/>
    <n v="5"/>
    <n v="1.5384615384615381"/>
    <n v="0.10256410256410256"/>
    <n v="0.71794871794871784"/>
    <s v="-"/>
    <m/>
    <x v="2"/>
    <x v="0"/>
    <x v="0"/>
    <x v="0"/>
    <x v="0"/>
  </r>
  <r>
    <x v="5"/>
    <s v="06.01.02"/>
    <s v="Jubilee House and Cinema, Putney High Street, SW15"/>
    <m/>
    <m/>
    <m/>
    <m/>
    <m/>
    <m/>
    <n v="524141"/>
    <n v="175504"/>
    <x v="13"/>
    <m/>
    <m/>
    <m/>
    <m/>
    <n v="8"/>
    <m/>
    <m/>
    <m/>
    <m/>
    <x v="0"/>
    <m/>
    <m/>
    <s v="BF"/>
    <x v="0"/>
    <m/>
    <x v="12"/>
    <n v="9.8461538461538461E-2"/>
    <m/>
    <x v="0"/>
    <m/>
    <x v="2"/>
    <s v="n/a"/>
    <n v="1332300"/>
    <n v="0"/>
    <n v="0"/>
    <n v="0"/>
    <n v="0"/>
    <n v="0"/>
    <n v="0"/>
    <n v="0"/>
    <n v="0"/>
    <n v="8"/>
    <s v="-"/>
    <s v="-"/>
    <s v="-"/>
    <s v="-"/>
    <s v="-"/>
    <s v="-"/>
    <s v="-"/>
    <s v="-"/>
    <s v="-"/>
    <s v="-"/>
    <s v="-"/>
    <s v="-"/>
    <s v="-"/>
    <s v="-"/>
    <s v="-"/>
    <s v="-"/>
    <s v="-"/>
    <s v="-"/>
    <s v="-"/>
    <s v="-"/>
    <s v="-"/>
    <s v="SHLAA Phasing"/>
    <n v="0"/>
    <n v="0"/>
    <n v="0"/>
    <n v="0"/>
    <n v="0"/>
    <n v="0"/>
    <n v="0.1641025641025641"/>
    <n v="0.1641025641025641"/>
    <n v="0.1641025641025641"/>
    <n v="0.1641025641025641"/>
    <n v="0.1641025641025641"/>
    <n v="0.3282051282051282"/>
    <n v="0.3282051282051282"/>
    <n v="0.3282051282051282"/>
    <n v="0.3282051282051282"/>
    <n v="0.3282051282051282"/>
    <n v="1.1076923076923078"/>
    <n v="1.1076923076923078"/>
    <n v="1.1076923076923078"/>
    <n v="1.1076923076923078"/>
    <n v="1.1076923076923078"/>
    <n v="0"/>
    <n v="8"/>
    <n v="2.4615384615384617"/>
    <n v="0.1641025641025641"/>
    <n v="1.1487179487179486"/>
    <s v="-"/>
    <m/>
    <x v="2"/>
    <x v="0"/>
    <x v="0"/>
    <x v="0"/>
    <x v="0"/>
  </r>
  <r>
    <x v="5"/>
    <s v="06.01.02"/>
    <s v="Jubilee House and Cinema, Putney High Street, SW15"/>
    <m/>
    <m/>
    <m/>
    <m/>
    <m/>
    <m/>
    <n v="524141"/>
    <n v="175504"/>
    <x v="13"/>
    <m/>
    <m/>
    <m/>
    <m/>
    <n v="26"/>
    <m/>
    <m/>
    <m/>
    <m/>
    <x v="0"/>
    <m/>
    <m/>
    <s v="BF"/>
    <x v="0"/>
    <m/>
    <x v="12"/>
    <n v="0.32"/>
    <m/>
    <x v="0"/>
    <m/>
    <x v="1"/>
    <s v="n/a"/>
    <n v="1332300"/>
    <n v="0"/>
    <n v="0"/>
    <n v="0"/>
    <n v="0"/>
    <n v="0"/>
    <n v="0"/>
    <n v="0"/>
    <n v="0"/>
    <n v="26"/>
    <s v="-"/>
    <s v="-"/>
    <s v="-"/>
    <s v="-"/>
    <s v="-"/>
    <s v="-"/>
    <s v="-"/>
    <s v="-"/>
    <s v="-"/>
    <s v="-"/>
    <s v="-"/>
    <s v="-"/>
    <s v="-"/>
    <s v="-"/>
    <s v="-"/>
    <s v="-"/>
    <s v="-"/>
    <s v="-"/>
    <s v="-"/>
    <s v="-"/>
    <s v="-"/>
    <s v="SHLAA Phasing"/>
    <n v="0"/>
    <n v="0"/>
    <n v="0"/>
    <n v="0"/>
    <n v="0"/>
    <n v="0"/>
    <n v="0.53333333333333333"/>
    <n v="0.53333333333333333"/>
    <n v="0.53333333333333333"/>
    <n v="0.53333333333333333"/>
    <n v="0.53333333333333333"/>
    <n v="1.0666666666666667"/>
    <n v="1.0666666666666667"/>
    <n v="1.0666666666666667"/>
    <n v="1.0666666666666667"/>
    <n v="1.0666666666666667"/>
    <n v="3.6"/>
    <n v="3.6"/>
    <n v="3.6"/>
    <n v="3.6"/>
    <n v="3.6"/>
    <n v="0"/>
    <n v="26.000000000000004"/>
    <n v="7.9999999999999991"/>
    <n v="0.53333333333333333"/>
    <n v="3.7333333333333334"/>
    <s v="-"/>
    <m/>
    <x v="2"/>
    <x v="0"/>
    <x v="0"/>
    <x v="0"/>
    <x v="0"/>
  </r>
  <r>
    <x v="5"/>
    <s v="06.01.03"/>
    <s v="Corner of Putney Bridge Road and Putney High Street, SW15"/>
    <m/>
    <m/>
    <m/>
    <m/>
    <m/>
    <m/>
    <n v="524131"/>
    <n v="175442"/>
    <x v="13"/>
    <m/>
    <m/>
    <m/>
    <m/>
    <n v="11"/>
    <m/>
    <m/>
    <m/>
    <m/>
    <x v="0"/>
    <m/>
    <m/>
    <s v="BF"/>
    <x v="0"/>
    <m/>
    <x v="12"/>
    <n v="4.8045977011494261E-2"/>
    <m/>
    <x v="0"/>
    <m/>
    <x v="0"/>
    <s v="n/a"/>
    <n v="1332011"/>
    <n v="0"/>
    <n v="0"/>
    <n v="0"/>
    <n v="0"/>
    <n v="0"/>
    <n v="0"/>
    <n v="0"/>
    <n v="0"/>
    <n v="11"/>
    <s v="-"/>
    <s v="-"/>
    <s v="-"/>
    <s v="-"/>
    <s v="-"/>
    <s v="-"/>
    <s v="-"/>
    <s v="-"/>
    <s v="-"/>
    <s v="-"/>
    <s v="-"/>
    <s v="-"/>
    <s v="-"/>
    <s v="-"/>
    <s v="-"/>
    <s v="-"/>
    <s v="-"/>
    <s v="-"/>
    <s v="-"/>
    <s v="-"/>
    <s v="-"/>
    <s v="SHLAA Phasing"/>
    <n v="0"/>
    <n v="0"/>
    <n v="0"/>
    <n v="0"/>
    <n v="0"/>
    <n v="0"/>
    <n v="0.55632183908045985"/>
    <n v="0.55632183908045985"/>
    <n v="0.55632183908045985"/>
    <n v="0.55632183908045985"/>
    <n v="0.55632183908045985"/>
    <n v="1.6436781609195403"/>
    <n v="1.6436781609195403"/>
    <n v="1.6436781609195403"/>
    <n v="1.6436781609195403"/>
    <n v="1.6436781609195403"/>
    <n v="0"/>
    <n v="0"/>
    <n v="0"/>
    <n v="0"/>
    <n v="0"/>
    <n v="0"/>
    <n v="11.000000000000002"/>
    <n v="11.000000000000002"/>
    <n v="0.55632183908045985"/>
    <n v="4.4252873563218396"/>
    <s v="-"/>
    <m/>
    <x v="2"/>
    <x v="0"/>
    <x v="0"/>
    <x v="0"/>
    <x v="0"/>
  </r>
  <r>
    <x v="5"/>
    <s v="06.01.03"/>
    <s v="Corner of Putney Bridge Road and Putney High Street, SW15"/>
    <m/>
    <m/>
    <m/>
    <m/>
    <m/>
    <m/>
    <n v="524131"/>
    <n v="175442"/>
    <x v="13"/>
    <m/>
    <m/>
    <m/>
    <m/>
    <n v="18"/>
    <m/>
    <m/>
    <m/>
    <m/>
    <x v="0"/>
    <m/>
    <m/>
    <s v="BF"/>
    <x v="0"/>
    <m/>
    <x v="12"/>
    <n v="7.8620689655172424E-2"/>
    <m/>
    <x v="0"/>
    <m/>
    <x v="2"/>
    <s v="n/a"/>
    <n v="1332011"/>
    <n v="0"/>
    <n v="0"/>
    <n v="0"/>
    <n v="0"/>
    <n v="0"/>
    <n v="0"/>
    <n v="0"/>
    <n v="0"/>
    <n v="18"/>
    <s v="-"/>
    <s v="-"/>
    <s v="-"/>
    <s v="-"/>
    <s v="-"/>
    <s v="-"/>
    <s v="-"/>
    <s v="-"/>
    <s v="-"/>
    <s v="-"/>
    <s v="-"/>
    <s v="-"/>
    <s v="-"/>
    <s v="-"/>
    <s v="-"/>
    <s v="-"/>
    <s v="-"/>
    <s v="-"/>
    <s v="-"/>
    <s v="-"/>
    <s v="-"/>
    <s v="SHLAA Phasing"/>
    <n v="0"/>
    <n v="0"/>
    <n v="0"/>
    <n v="0"/>
    <n v="0"/>
    <n v="0"/>
    <n v="0.91034482758620694"/>
    <n v="0.91034482758620694"/>
    <n v="0.91034482758620694"/>
    <n v="0.91034482758620694"/>
    <n v="0.91034482758620694"/>
    <n v="2.6896551724137927"/>
    <n v="2.6896551724137927"/>
    <n v="2.6896551724137927"/>
    <n v="2.6896551724137927"/>
    <n v="2.6896551724137927"/>
    <n v="0"/>
    <n v="0"/>
    <n v="0"/>
    <n v="0"/>
    <n v="0"/>
    <n v="0"/>
    <n v="18"/>
    <n v="18"/>
    <n v="0.91034482758620694"/>
    <n v="7.2413793103448274"/>
    <s v="-"/>
    <m/>
    <x v="2"/>
    <x v="0"/>
    <x v="0"/>
    <x v="0"/>
    <x v="0"/>
  </r>
  <r>
    <x v="5"/>
    <s v="06.01.03"/>
    <s v="Corner of Putney Bridge Road and Putney High Street, SW15"/>
    <m/>
    <m/>
    <m/>
    <m/>
    <m/>
    <m/>
    <n v="524131"/>
    <n v="175442"/>
    <x v="13"/>
    <m/>
    <m/>
    <m/>
    <m/>
    <n v="58"/>
    <m/>
    <m/>
    <m/>
    <m/>
    <x v="0"/>
    <m/>
    <m/>
    <s v="BF"/>
    <x v="0"/>
    <m/>
    <x v="12"/>
    <n v="0.25333333333333335"/>
    <m/>
    <x v="0"/>
    <m/>
    <x v="1"/>
    <s v="n/a"/>
    <n v="1332011"/>
    <n v="0"/>
    <n v="0"/>
    <n v="0"/>
    <n v="0"/>
    <n v="0"/>
    <n v="0"/>
    <n v="0"/>
    <n v="0"/>
    <n v="58"/>
    <s v="-"/>
    <s v="-"/>
    <s v="-"/>
    <s v="-"/>
    <s v="-"/>
    <s v="-"/>
    <s v="-"/>
    <s v="-"/>
    <s v="-"/>
    <s v="-"/>
    <s v="-"/>
    <s v="-"/>
    <s v="-"/>
    <s v="-"/>
    <s v="-"/>
    <s v="-"/>
    <s v="-"/>
    <s v="-"/>
    <s v="-"/>
    <s v="-"/>
    <s v="-"/>
    <s v="SHLAA Phasing"/>
    <n v="0"/>
    <n v="0"/>
    <n v="0"/>
    <n v="0"/>
    <n v="0"/>
    <n v="0"/>
    <n v="2.9333333333333336"/>
    <n v="2.9333333333333336"/>
    <n v="2.9333333333333336"/>
    <n v="2.9333333333333336"/>
    <n v="2.9333333333333336"/>
    <n v="8.6666666666666661"/>
    <n v="8.6666666666666661"/>
    <n v="8.6666666666666661"/>
    <n v="8.6666666666666661"/>
    <n v="8.6666666666666661"/>
    <n v="0"/>
    <n v="0"/>
    <n v="0"/>
    <n v="0"/>
    <n v="0"/>
    <n v="0"/>
    <n v="57.999999999999993"/>
    <n v="57.999999999999993"/>
    <n v="2.9333333333333336"/>
    <n v="23.333333333333336"/>
    <s v="-"/>
    <m/>
    <x v="2"/>
    <x v="0"/>
    <x v="0"/>
    <x v="0"/>
    <x v="0"/>
  </r>
  <r>
    <x v="5"/>
    <s v="06.01.04"/>
    <s v="Putney Telephone Exchange, Montserrat Road, SW15"/>
    <m/>
    <m/>
    <m/>
    <m/>
    <m/>
    <m/>
    <n v="524118"/>
    <n v="175369"/>
    <x v="13"/>
    <m/>
    <m/>
    <m/>
    <m/>
    <n v="5"/>
    <m/>
    <m/>
    <m/>
    <m/>
    <x v="0"/>
    <m/>
    <m/>
    <s v="BF"/>
    <x v="0"/>
    <m/>
    <x v="12"/>
    <n v="3.6249999999999998E-2"/>
    <m/>
    <x v="0"/>
    <m/>
    <x v="0"/>
    <s v="n/a"/>
    <n v="1332299"/>
    <n v="0"/>
    <n v="0"/>
    <n v="0"/>
    <n v="0"/>
    <n v="0"/>
    <n v="0"/>
    <n v="0"/>
    <n v="0"/>
    <n v="5"/>
    <s v="-"/>
    <s v="-"/>
    <s v="-"/>
    <s v="-"/>
    <s v="-"/>
    <s v="-"/>
    <s v="-"/>
    <s v="-"/>
    <s v="-"/>
    <s v="-"/>
    <s v="-"/>
    <s v="-"/>
    <s v="-"/>
    <s v="-"/>
    <s v="-"/>
    <s v="-"/>
    <s v="-"/>
    <s v="-"/>
    <s v="-"/>
    <s v="-"/>
    <s v="-"/>
    <s v="SHLAA Phasing"/>
    <n v="0"/>
    <n v="0"/>
    <n v="0"/>
    <n v="0"/>
    <n v="0"/>
    <n v="0"/>
    <n v="0.1"/>
    <n v="0.1"/>
    <n v="0.1"/>
    <n v="0.1"/>
    <n v="0.1"/>
    <n v="0.2"/>
    <n v="0.2"/>
    <n v="0.2"/>
    <n v="0.2"/>
    <n v="0.2"/>
    <n v="0.7"/>
    <n v="0.7"/>
    <n v="0.7"/>
    <n v="0.7"/>
    <n v="0.7"/>
    <n v="0"/>
    <n v="5"/>
    <n v="1.4999999999999998"/>
    <n v="0.1"/>
    <n v="0.7"/>
    <s v="-"/>
    <m/>
    <x v="2"/>
    <x v="0"/>
    <x v="0"/>
    <x v="0"/>
    <x v="0"/>
  </r>
  <r>
    <x v="5"/>
    <s v="06.01.04"/>
    <s v="Putney Telephone Exchange, Montserrat Road, SW15"/>
    <m/>
    <m/>
    <m/>
    <m/>
    <m/>
    <m/>
    <n v="524118"/>
    <n v="175369"/>
    <x v="13"/>
    <m/>
    <m/>
    <m/>
    <m/>
    <n v="8"/>
    <m/>
    <m/>
    <m/>
    <m/>
    <x v="0"/>
    <m/>
    <m/>
    <s v="BF"/>
    <x v="0"/>
    <m/>
    <x v="12"/>
    <n v="5.7999999999999996E-2"/>
    <m/>
    <x v="0"/>
    <m/>
    <x v="2"/>
    <s v="n/a"/>
    <n v="1332299"/>
    <n v="0"/>
    <n v="0"/>
    <n v="0"/>
    <n v="0"/>
    <n v="0"/>
    <n v="0"/>
    <n v="0"/>
    <n v="0"/>
    <n v="8"/>
    <s v="-"/>
    <s v="-"/>
    <s v="-"/>
    <s v="-"/>
    <s v="-"/>
    <s v="-"/>
    <s v="-"/>
    <s v="-"/>
    <s v="-"/>
    <s v="-"/>
    <s v="-"/>
    <s v="-"/>
    <s v="-"/>
    <s v="-"/>
    <s v="-"/>
    <s v="-"/>
    <s v="-"/>
    <s v="-"/>
    <s v="-"/>
    <s v="-"/>
    <s v="-"/>
    <s v="SHLAA Phasing"/>
    <n v="0"/>
    <n v="0"/>
    <n v="0"/>
    <n v="0"/>
    <n v="0"/>
    <n v="0"/>
    <n v="0.16"/>
    <n v="0.16"/>
    <n v="0.16"/>
    <n v="0.16"/>
    <n v="0.16"/>
    <n v="0.32"/>
    <n v="0.32"/>
    <n v="0.32"/>
    <n v="0.32"/>
    <n v="0.32"/>
    <n v="1.1200000000000001"/>
    <n v="1.1200000000000001"/>
    <n v="1.1200000000000001"/>
    <n v="1.1200000000000001"/>
    <n v="1.1200000000000001"/>
    <n v="0"/>
    <n v="8"/>
    <n v="2.4"/>
    <n v="0.16"/>
    <n v="1.1200000000000001"/>
    <s v="-"/>
    <m/>
    <x v="2"/>
    <x v="0"/>
    <x v="0"/>
    <x v="0"/>
    <x v="0"/>
  </r>
  <r>
    <x v="5"/>
    <s v="06.01.04"/>
    <s v="Putney Telephone Exchange, Montserrat Road, SW15"/>
    <m/>
    <m/>
    <m/>
    <m/>
    <m/>
    <m/>
    <n v="524118"/>
    <n v="175369"/>
    <x v="13"/>
    <m/>
    <m/>
    <m/>
    <m/>
    <n v="27"/>
    <m/>
    <m/>
    <m/>
    <m/>
    <x v="0"/>
    <m/>
    <m/>
    <s v="BF"/>
    <x v="0"/>
    <m/>
    <x v="12"/>
    <n v="0.19574999999999998"/>
    <m/>
    <x v="0"/>
    <m/>
    <x v="1"/>
    <s v="n/a"/>
    <n v="1332299"/>
    <n v="0"/>
    <n v="0"/>
    <n v="0"/>
    <n v="0"/>
    <n v="0"/>
    <n v="0"/>
    <n v="0"/>
    <n v="0"/>
    <n v="27"/>
    <s v="-"/>
    <s v="-"/>
    <s v="-"/>
    <s v="-"/>
    <s v="-"/>
    <s v="-"/>
    <s v="-"/>
    <s v="-"/>
    <s v="-"/>
    <s v="-"/>
    <s v="-"/>
    <s v="-"/>
    <s v="-"/>
    <s v="-"/>
    <s v="-"/>
    <s v="-"/>
    <s v="-"/>
    <s v="-"/>
    <s v="-"/>
    <s v="-"/>
    <s v="-"/>
    <s v="SHLAA Phasing"/>
    <n v="0"/>
    <n v="0"/>
    <n v="0"/>
    <n v="0"/>
    <n v="0"/>
    <n v="0"/>
    <n v="0.54"/>
    <n v="0.54"/>
    <n v="0.54"/>
    <n v="0.54"/>
    <n v="0.54"/>
    <n v="1.08"/>
    <n v="1.08"/>
    <n v="1.08"/>
    <n v="1.08"/>
    <n v="1.08"/>
    <n v="3.78"/>
    <n v="3.78"/>
    <n v="3.78"/>
    <n v="3.78"/>
    <n v="3.78"/>
    <n v="0"/>
    <n v="27.000000000000004"/>
    <n v="8.1000000000000014"/>
    <n v="0.54"/>
    <n v="3.7800000000000002"/>
    <s v="-"/>
    <m/>
    <x v="2"/>
    <x v="0"/>
    <x v="0"/>
    <x v="0"/>
    <x v="0"/>
  </r>
  <r>
    <x v="5"/>
    <s v="06.02.06"/>
    <s v="85-99 Upper Richmond Road, SW15"/>
    <m/>
    <m/>
    <m/>
    <m/>
    <m/>
    <m/>
    <n v="524251"/>
    <n v="174933"/>
    <x v="8"/>
    <m/>
    <m/>
    <m/>
    <m/>
    <n v="23"/>
    <m/>
    <m/>
    <m/>
    <m/>
    <x v="0"/>
    <m/>
    <m/>
    <s v="BF"/>
    <x v="0"/>
    <m/>
    <x v="12"/>
    <m/>
    <m/>
    <x v="0"/>
    <m/>
    <x v="1"/>
    <s v="n/a"/>
    <n v="1332049"/>
    <n v="0"/>
    <n v="0"/>
    <n v="0"/>
    <n v="0"/>
    <n v="0"/>
    <n v="0"/>
    <n v="0"/>
    <n v="0"/>
    <n v="23"/>
    <s v="-"/>
    <s v="-"/>
    <s v="-"/>
    <s v="-"/>
    <s v="-"/>
    <s v="-"/>
    <s v="-"/>
    <s v="-"/>
    <s v="-"/>
    <s v="-"/>
    <s v="-"/>
    <s v="-"/>
    <s v="-"/>
    <s v="-"/>
    <s v="-"/>
    <s v="-"/>
    <s v="-"/>
    <s v="-"/>
    <s v="-"/>
    <s v="-"/>
    <s v="-"/>
    <s v="SHLAA Phasing"/>
    <n v="0"/>
    <n v="0.66666666666666696"/>
    <n v="0.66666666666666696"/>
    <n v="0.66666666666666696"/>
    <n v="0.66666666666666696"/>
    <n v="0.66666666666666696"/>
    <n v="3.333333333333333"/>
    <n v="3.333333333333333"/>
    <n v="3.333333333333333"/>
    <n v="3.333333333333333"/>
    <n v="3.333333333333333"/>
    <n v="3"/>
    <n v="0"/>
    <n v="0"/>
    <n v="0"/>
    <n v="0"/>
    <n v="0"/>
    <n v="0"/>
    <n v="0"/>
    <n v="0"/>
    <n v="0"/>
    <n v="0"/>
    <n v="22.999999999999996"/>
    <n v="22.999999999999996"/>
    <n v="6.0000000000000009"/>
    <n v="22.333333333333332"/>
    <s v="-"/>
    <m/>
    <x v="2"/>
    <x v="0"/>
    <x v="0"/>
    <x v="0"/>
    <x v="0"/>
  </r>
  <r>
    <x v="5"/>
    <s v="06.03.00"/>
    <s v="Sainsbury's Supermarket, 2-6 Werter Road, Putney, SW15"/>
    <m/>
    <m/>
    <m/>
    <m/>
    <m/>
    <m/>
    <n v="524058"/>
    <n v="175199"/>
    <x v="13"/>
    <m/>
    <m/>
    <m/>
    <m/>
    <n v="8"/>
    <m/>
    <m/>
    <m/>
    <m/>
    <x v="0"/>
    <m/>
    <m/>
    <s v="BF"/>
    <x v="0"/>
    <m/>
    <x v="12"/>
    <n v="3.6721311475409843E-2"/>
    <m/>
    <x v="0"/>
    <m/>
    <x v="0"/>
    <s v="n/a"/>
    <n v="1332304"/>
    <n v="0"/>
    <n v="0"/>
    <n v="0"/>
    <n v="0"/>
    <n v="0"/>
    <n v="0"/>
    <n v="0"/>
    <n v="0"/>
    <n v="8"/>
    <s v="-"/>
    <s v="-"/>
    <s v="-"/>
    <s v="-"/>
    <s v="-"/>
    <s v="-"/>
    <s v="-"/>
    <s v="-"/>
    <s v="-"/>
    <s v="-"/>
    <s v="-"/>
    <s v="-"/>
    <s v="-"/>
    <s v="-"/>
    <s v="-"/>
    <s v="-"/>
    <s v="-"/>
    <s v="-"/>
    <s v="-"/>
    <s v="-"/>
    <s v="-"/>
    <s v="SHLAA Phasing"/>
    <n v="0"/>
    <n v="0.31475409836065571"/>
    <n v="0.31475409836065571"/>
    <n v="0.31475409836065571"/>
    <n v="0.31475409836065571"/>
    <n v="0.31475409836065571"/>
    <n v="0.52459016393442615"/>
    <n v="0.52459016393442615"/>
    <n v="0.52459016393442615"/>
    <n v="0.52459016393442615"/>
    <n v="0.52459016393442615"/>
    <n v="0.23606557377049181"/>
    <n v="0.23606557377049181"/>
    <n v="0.23606557377049181"/>
    <n v="0.23606557377049181"/>
    <n v="0.23606557377049181"/>
    <n v="0.52459016393442615"/>
    <n v="0.52459016393442615"/>
    <n v="0.52459016393442615"/>
    <n v="0.52459016393442615"/>
    <n v="0.52459016393442615"/>
    <n v="0"/>
    <n v="7.9999999999999956"/>
    <n v="5.3770491803278659"/>
    <n v="1.783606557377049"/>
    <n v="4.1180327868852444"/>
    <s v="-"/>
    <m/>
    <x v="2"/>
    <x v="0"/>
    <x v="0"/>
    <x v="0"/>
    <x v="0"/>
  </r>
  <r>
    <x v="5"/>
    <s v="06.03.00"/>
    <s v="Sainsbury's Supermarket, 2-6 Werter Road, Putney, SW15"/>
    <m/>
    <m/>
    <m/>
    <m/>
    <m/>
    <m/>
    <n v="524058"/>
    <n v="175199"/>
    <x v="13"/>
    <m/>
    <m/>
    <m/>
    <m/>
    <n v="12"/>
    <m/>
    <m/>
    <m/>
    <m/>
    <x v="0"/>
    <m/>
    <m/>
    <s v="BF"/>
    <x v="0"/>
    <m/>
    <x v="12"/>
    <n v="5.5081967213114764E-2"/>
    <m/>
    <x v="0"/>
    <m/>
    <x v="2"/>
    <s v="n/a"/>
    <n v="1332304"/>
    <n v="0"/>
    <n v="0"/>
    <n v="0"/>
    <n v="0"/>
    <n v="0"/>
    <n v="0"/>
    <n v="0"/>
    <n v="0"/>
    <n v="12"/>
    <s v="-"/>
    <s v="-"/>
    <s v="-"/>
    <s v="-"/>
    <s v="-"/>
    <s v="-"/>
    <s v="-"/>
    <s v="-"/>
    <s v="-"/>
    <s v="-"/>
    <s v="-"/>
    <s v="-"/>
    <s v="-"/>
    <s v="-"/>
    <s v="-"/>
    <s v="-"/>
    <s v="-"/>
    <s v="-"/>
    <s v="-"/>
    <s v="-"/>
    <s v="-"/>
    <s v="SHLAA Phasing"/>
    <n v="0"/>
    <n v="0.47213114754098362"/>
    <n v="0.47213114754098362"/>
    <n v="0.47213114754098362"/>
    <n v="0.47213114754098362"/>
    <n v="0.47213114754098362"/>
    <n v="0.78688524590163933"/>
    <n v="0.78688524590163933"/>
    <n v="0.78688524590163933"/>
    <n v="0.78688524590163933"/>
    <n v="0.78688524590163933"/>
    <n v="0.35409836065573769"/>
    <n v="0.35409836065573769"/>
    <n v="0.35409836065573769"/>
    <n v="0.35409836065573769"/>
    <n v="0.35409836065573769"/>
    <n v="0.78688524590163933"/>
    <n v="0.78688524590163933"/>
    <n v="0.78688524590163933"/>
    <n v="0.78688524590163933"/>
    <n v="0.78688524590163933"/>
    <n v="0"/>
    <n v="12.000000000000004"/>
    <n v="8.0655737704918025"/>
    <n v="2.6754098360655738"/>
    <n v="6.1770491803278693"/>
    <s v="-"/>
    <m/>
    <x v="2"/>
    <x v="0"/>
    <x v="0"/>
    <x v="0"/>
    <x v="0"/>
  </r>
  <r>
    <x v="5"/>
    <s v="06.03.00"/>
    <s v="Sainsbury's Supermarket, 2-6 Werter Road, Putney, SW15"/>
    <m/>
    <m/>
    <m/>
    <m/>
    <m/>
    <m/>
    <n v="524058"/>
    <n v="175199"/>
    <x v="13"/>
    <m/>
    <m/>
    <m/>
    <m/>
    <n v="41"/>
    <m/>
    <m/>
    <m/>
    <m/>
    <x v="0"/>
    <m/>
    <m/>
    <s v="BF"/>
    <x v="0"/>
    <m/>
    <x v="12"/>
    <n v="0.18819672131147544"/>
    <m/>
    <x v="0"/>
    <m/>
    <x v="1"/>
    <s v="n/a"/>
    <n v="1332304"/>
    <n v="0"/>
    <n v="0"/>
    <n v="0"/>
    <n v="0"/>
    <n v="0"/>
    <n v="0"/>
    <n v="0"/>
    <n v="0"/>
    <n v="41"/>
    <s v="-"/>
    <s v="-"/>
    <s v="-"/>
    <s v="-"/>
    <s v="-"/>
    <s v="-"/>
    <s v="-"/>
    <s v="-"/>
    <s v="-"/>
    <s v="-"/>
    <s v="-"/>
    <s v="-"/>
    <s v="-"/>
    <s v="-"/>
    <s v="-"/>
    <s v="-"/>
    <s v="-"/>
    <s v="-"/>
    <s v="-"/>
    <s v="-"/>
    <s v="-"/>
    <s v="SHLAA Phasing"/>
    <n v="0"/>
    <n v="1.6131147540983606"/>
    <n v="1.6131147540983606"/>
    <n v="1.6131147540983606"/>
    <n v="1.6131147540983606"/>
    <n v="1.6131147540983606"/>
    <n v="2.6885245901639343"/>
    <n v="2.6885245901639343"/>
    <n v="2.6885245901639343"/>
    <n v="2.6885245901639343"/>
    <n v="2.6885245901639343"/>
    <n v="1.2098360655737705"/>
    <n v="1.2098360655737705"/>
    <n v="1.2098360655737705"/>
    <n v="1.2098360655737705"/>
    <n v="1.2098360655737705"/>
    <n v="2.6885245901639343"/>
    <n v="2.6885245901639343"/>
    <n v="2.6885245901639343"/>
    <n v="2.6885245901639343"/>
    <n v="2.6885245901639343"/>
    <n v="0"/>
    <n v="41.000000000000007"/>
    <n v="27.557377049180328"/>
    <n v="9.1409836065573771"/>
    <n v="21.104918032786884"/>
    <s v="-"/>
    <m/>
    <x v="2"/>
    <x v="0"/>
    <x v="0"/>
    <x v="0"/>
    <x v="0"/>
  </r>
  <r>
    <x v="5"/>
    <s v="06.05.00"/>
    <s v="Land Adjacent to ARK Putney Academy, SW15"/>
    <m/>
    <m/>
    <m/>
    <m/>
    <m/>
    <m/>
    <n v="523506"/>
    <n v="174372"/>
    <x v="11"/>
    <m/>
    <m/>
    <m/>
    <m/>
    <n v="14"/>
    <m/>
    <m/>
    <m/>
    <m/>
    <x v="0"/>
    <m/>
    <m/>
    <s v="BF"/>
    <x v="0"/>
    <m/>
    <x v="12"/>
    <n v="0.24146788990825688"/>
    <m/>
    <x v="0"/>
    <m/>
    <x v="0"/>
    <s v="n/a"/>
    <n v="1332066"/>
    <n v="0"/>
    <n v="0"/>
    <n v="0"/>
    <n v="0"/>
    <n v="0"/>
    <n v="0"/>
    <n v="0"/>
    <n v="0"/>
    <n v="14"/>
    <s v="-"/>
    <s v="-"/>
    <s v="-"/>
    <s v="-"/>
    <s v="-"/>
    <s v="-"/>
    <s v="-"/>
    <s v="-"/>
    <s v="-"/>
    <s v="-"/>
    <s v="-"/>
    <s v="-"/>
    <s v="-"/>
    <s v="-"/>
    <s v="-"/>
    <s v="-"/>
    <s v="-"/>
    <s v="-"/>
    <s v="-"/>
    <s v="-"/>
    <s v="-"/>
    <s v="SHLAA Phasing"/>
    <n v="0"/>
    <n v="0.69357798165137619"/>
    <n v="0.69357798165137619"/>
    <n v="0.69357798165137619"/>
    <n v="0.69357798165137619"/>
    <n v="0.69357798165137619"/>
    <n v="2.1064220183486237"/>
    <n v="2.1064220183486237"/>
    <n v="2.1064220183486237"/>
    <n v="2.1064220183486237"/>
    <n v="2.1064220183486237"/>
    <n v="0"/>
    <n v="0"/>
    <n v="0"/>
    <n v="0"/>
    <n v="0"/>
    <n v="0"/>
    <n v="0"/>
    <n v="0"/>
    <n v="0"/>
    <n v="0"/>
    <n v="0"/>
    <n v="14.000000000000002"/>
    <n v="14.000000000000002"/>
    <n v="4.8807339449541285"/>
    <n v="13.306422018348625"/>
    <s v="-"/>
    <m/>
    <x v="0"/>
    <x v="0"/>
    <x v="0"/>
    <x v="0"/>
    <x v="0"/>
  </r>
  <r>
    <x v="5"/>
    <s v="06.05.00"/>
    <s v="Land Adjacent to ARK Putney Academy, SW15"/>
    <m/>
    <m/>
    <m/>
    <m/>
    <m/>
    <m/>
    <n v="523506"/>
    <n v="174372"/>
    <x v="11"/>
    <m/>
    <m/>
    <m/>
    <m/>
    <n v="22"/>
    <m/>
    <m/>
    <m/>
    <m/>
    <x v="0"/>
    <m/>
    <m/>
    <s v="BF"/>
    <x v="0"/>
    <m/>
    <x v="12"/>
    <n v="0.37944954128440367"/>
    <m/>
    <x v="0"/>
    <m/>
    <x v="2"/>
    <s v="n/a"/>
    <n v="1332066"/>
    <n v="0"/>
    <n v="0"/>
    <n v="0"/>
    <n v="0"/>
    <n v="0"/>
    <n v="0"/>
    <n v="0"/>
    <n v="0"/>
    <n v="22"/>
    <s v="-"/>
    <s v="-"/>
    <s v="-"/>
    <s v="-"/>
    <s v="-"/>
    <s v="-"/>
    <s v="-"/>
    <s v="-"/>
    <s v="-"/>
    <s v="-"/>
    <s v="-"/>
    <s v="-"/>
    <s v="-"/>
    <s v="-"/>
    <s v="-"/>
    <s v="-"/>
    <s v="-"/>
    <s v="-"/>
    <s v="-"/>
    <s v="-"/>
    <s v="-"/>
    <s v="SHLAA Phasing"/>
    <n v="0"/>
    <n v="1.0899082568807341"/>
    <n v="1.0899082568807341"/>
    <n v="1.0899082568807341"/>
    <n v="1.0899082568807341"/>
    <n v="1.0899082568807341"/>
    <n v="3.3100917431192665"/>
    <n v="3.3100917431192665"/>
    <n v="3.3100917431192665"/>
    <n v="3.3100917431192665"/>
    <n v="3.3100917431192665"/>
    <n v="0"/>
    <n v="0"/>
    <n v="0"/>
    <n v="0"/>
    <n v="0"/>
    <n v="0"/>
    <n v="0"/>
    <n v="0"/>
    <n v="0"/>
    <n v="0"/>
    <n v="0"/>
    <n v="22"/>
    <n v="22"/>
    <n v="7.6697247706422029"/>
    <n v="20.910091743119267"/>
    <s v="-"/>
    <m/>
    <x v="0"/>
    <x v="0"/>
    <x v="0"/>
    <x v="0"/>
    <x v="0"/>
  </r>
  <r>
    <x v="5"/>
    <s v="06.05.00"/>
    <s v="Land Adjacent to ARK Putney Academy, SW15"/>
    <m/>
    <m/>
    <m/>
    <m/>
    <m/>
    <m/>
    <n v="523506"/>
    <n v="174372"/>
    <x v="11"/>
    <m/>
    <m/>
    <m/>
    <m/>
    <n v="73"/>
    <m/>
    <m/>
    <m/>
    <m/>
    <x v="0"/>
    <m/>
    <m/>
    <s v="BF"/>
    <x v="0"/>
    <m/>
    <x v="12"/>
    <n v="1.2590825688073395"/>
    <m/>
    <x v="0"/>
    <m/>
    <x v="1"/>
    <s v="n/a"/>
    <n v="1332066"/>
    <n v="0"/>
    <n v="0"/>
    <n v="0"/>
    <n v="0"/>
    <n v="0"/>
    <n v="0"/>
    <n v="0"/>
    <n v="0"/>
    <n v="73"/>
    <s v="-"/>
    <s v="-"/>
    <s v="-"/>
    <s v="-"/>
    <s v="-"/>
    <s v="-"/>
    <s v="-"/>
    <s v="-"/>
    <s v="-"/>
    <s v="-"/>
    <s v="-"/>
    <s v="-"/>
    <s v="-"/>
    <s v="-"/>
    <s v="-"/>
    <s v="-"/>
    <s v="-"/>
    <s v="-"/>
    <s v="-"/>
    <s v="-"/>
    <s v="-"/>
    <s v="SHLAA Phasing"/>
    <n v="0"/>
    <n v="3.6165137614678899"/>
    <n v="3.6165137614678899"/>
    <n v="3.6165137614678899"/>
    <n v="3.6165137614678899"/>
    <n v="3.6165137614678899"/>
    <n v="10.983486238532111"/>
    <n v="10.983486238532111"/>
    <n v="10.983486238532111"/>
    <n v="10.983486238532111"/>
    <n v="10.983486238532111"/>
    <n v="0"/>
    <n v="0"/>
    <n v="0"/>
    <n v="0"/>
    <n v="0"/>
    <n v="0"/>
    <n v="0"/>
    <n v="0"/>
    <n v="0"/>
    <n v="0"/>
    <n v="0"/>
    <n v="73"/>
    <n v="73"/>
    <n v="25.449541284403672"/>
    <n v="69.383486238532114"/>
    <s v="-"/>
    <m/>
    <x v="0"/>
    <x v="0"/>
    <x v="0"/>
    <x v="0"/>
    <x v="0"/>
  </r>
  <r>
    <x v="5"/>
    <s v="07.01.00"/>
    <s v="Sainsbury's Car Park, Bedford Hill, SW12"/>
    <m/>
    <m/>
    <m/>
    <m/>
    <m/>
    <m/>
    <n v="528927"/>
    <n v="173228"/>
    <x v="9"/>
    <m/>
    <m/>
    <m/>
    <m/>
    <n v="5"/>
    <m/>
    <m/>
    <m/>
    <m/>
    <x v="0"/>
    <m/>
    <m/>
    <s v="BF"/>
    <x v="0"/>
    <m/>
    <x v="12"/>
    <n v="8.7499999999999994E-2"/>
    <m/>
    <x v="0"/>
    <m/>
    <x v="0"/>
    <s v="n/a"/>
    <n v="1332280"/>
    <n v="0"/>
    <n v="0"/>
    <n v="0"/>
    <n v="0"/>
    <n v="0"/>
    <n v="0"/>
    <n v="0"/>
    <n v="0"/>
    <n v="5"/>
    <s v="-"/>
    <s v="-"/>
    <s v="-"/>
    <s v="-"/>
    <s v="-"/>
    <s v="-"/>
    <s v="-"/>
    <s v="-"/>
    <s v="-"/>
    <s v="-"/>
    <s v="-"/>
    <s v="-"/>
    <s v="-"/>
    <s v="-"/>
    <s v="-"/>
    <s v="-"/>
    <s v="-"/>
    <s v="-"/>
    <s v="-"/>
    <s v="-"/>
    <s v="-"/>
    <s v="SHLAA Phasing"/>
    <n v="0"/>
    <n v="0"/>
    <n v="0"/>
    <n v="0"/>
    <n v="0"/>
    <n v="0"/>
    <n v="0.11111111111111112"/>
    <n v="0.11111111111111112"/>
    <n v="0.11111111111111112"/>
    <n v="0.11111111111111112"/>
    <n v="0.11111111111111112"/>
    <n v="0.19444444444444445"/>
    <n v="0.19444444444444445"/>
    <n v="0.19444444444444445"/>
    <n v="0.19444444444444445"/>
    <n v="0.19444444444444445"/>
    <n v="0.69444444444444442"/>
    <n v="0.69444444444444442"/>
    <n v="0.69444444444444442"/>
    <n v="0.69444444444444442"/>
    <n v="0.69444444444444442"/>
    <n v="0"/>
    <n v="5.0000000000000009"/>
    <n v="1.5277777777777777"/>
    <n v="0.11111111111111112"/>
    <n v="0.75"/>
    <s v="-"/>
    <m/>
    <x v="0"/>
    <x v="0"/>
    <x v="0"/>
    <x v="0"/>
    <x v="0"/>
  </r>
  <r>
    <x v="5"/>
    <s v="07.01.00"/>
    <s v="Sainsbury's Car Park, Bedford Hill, SW12"/>
    <m/>
    <m/>
    <m/>
    <m/>
    <m/>
    <m/>
    <n v="528927"/>
    <n v="173228"/>
    <x v="9"/>
    <m/>
    <m/>
    <m/>
    <m/>
    <n v="7"/>
    <m/>
    <m/>
    <m/>
    <m/>
    <x v="0"/>
    <m/>
    <m/>
    <s v="BF"/>
    <x v="0"/>
    <m/>
    <x v="12"/>
    <n v="0.1225"/>
    <m/>
    <x v="0"/>
    <m/>
    <x v="2"/>
    <s v="n/a"/>
    <n v="1332280"/>
    <n v="0"/>
    <n v="0"/>
    <n v="0"/>
    <n v="0"/>
    <n v="0"/>
    <n v="0"/>
    <n v="0"/>
    <n v="0"/>
    <n v="7"/>
    <s v="-"/>
    <s v="-"/>
    <s v="-"/>
    <s v="-"/>
    <s v="-"/>
    <s v="-"/>
    <s v="-"/>
    <s v="-"/>
    <s v="-"/>
    <s v="-"/>
    <s v="-"/>
    <s v="-"/>
    <s v="-"/>
    <s v="-"/>
    <s v="-"/>
    <s v="-"/>
    <s v="-"/>
    <s v="-"/>
    <s v="-"/>
    <s v="-"/>
    <s v="-"/>
    <s v="SHLAA Phasing"/>
    <n v="0"/>
    <n v="0"/>
    <n v="0"/>
    <n v="0"/>
    <n v="0"/>
    <n v="0"/>
    <n v="0.15555555555555553"/>
    <n v="0.15555555555555553"/>
    <n v="0.15555555555555553"/>
    <n v="0.15555555555555553"/>
    <n v="0.15555555555555553"/>
    <n v="0.27222222222222225"/>
    <n v="0.27222222222222225"/>
    <n v="0.27222222222222225"/>
    <n v="0.27222222222222225"/>
    <n v="0.27222222222222225"/>
    <n v="0.9722222222222221"/>
    <n v="0.9722222222222221"/>
    <n v="0.9722222222222221"/>
    <n v="0.9722222222222221"/>
    <n v="0.9722222222222221"/>
    <n v="0"/>
    <n v="7"/>
    <n v="2.1388888888888884"/>
    <n v="0.15555555555555553"/>
    <n v="1.0499999999999998"/>
    <s v="-"/>
    <m/>
    <x v="0"/>
    <x v="0"/>
    <x v="0"/>
    <x v="0"/>
    <x v="0"/>
  </r>
  <r>
    <x v="5"/>
    <s v="07.01.00"/>
    <s v="Sainsbury's Car Park, Bedford Hill, SW12"/>
    <m/>
    <m/>
    <m/>
    <m/>
    <m/>
    <m/>
    <n v="528927"/>
    <n v="173228"/>
    <x v="9"/>
    <m/>
    <m/>
    <m/>
    <m/>
    <n v="24"/>
    <m/>
    <m/>
    <m/>
    <m/>
    <x v="0"/>
    <m/>
    <m/>
    <s v="BF"/>
    <x v="0"/>
    <m/>
    <x v="12"/>
    <n v="0.42"/>
    <m/>
    <x v="0"/>
    <m/>
    <x v="1"/>
    <s v="n/a"/>
    <n v="1332280"/>
    <n v="0"/>
    <n v="0"/>
    <n v="0"/>
    <n v="0"/>
    <n v="0"/>
    <n v="0"/>
    <n v="0"/>
    <n v="0"/>
    <n v="24"/>
    <s v="-"/>
    <s v="-"/>
    <s v="-"/>
    <s v="-"/>
    <s v="-"/>
    <s v="-"/>
    <s v="-"/>
    <s v="-"/>
    <s v="-"/>
    <s v="-"/>
    <s v="-"/>
    <s v="-"/>
    <s v="-"/>
    <s v="-"/>
    <s v="-"/>
    <s v="-"/>
    <s v="-"/>
    <s v="-"/>
    <s v="-"/>
    <s v="-"/>
    <s v="-"/>
    <s v="SHLAA Phasing"/>
    <n v="0"/>
    <n v="0"/>
    <n v="0"/>
    <n v="0"/>
    <n v="0"/>
    <n v="0"/>
    <n v="0.53333333333333333"/>
    <n v="0.53333333333333333"/>
    <n v="0.53333333333333333"/>
    <n v="0.53333333333333333"/>
    <n v="0.53333333333333333"/>
    <n v="0.93333333333333335"/>
    <n v="0.93333333333333335"/>
    <n v="0.93333333333333335"/>
    <n v="0.93333333333333335"/>
    <n v="0.93333333333333335"/>
    <n v="3.333333333333333"/>
    <n v="3.333333333333333"/>
    <n v="3.333333333333333"/>
    <n v="3.333333333333333"/>
    <n v="3.333333333333333"/>
    <n v="0"/>
    <n v="23.999999999999996"/>
    <n v="7.3333333333333339"/>
    <n v="0.53333333333333333"/>
    <n v="3.5999999999999996"/>
    <s v="-"/>
    <m/>
    <x v="0"/>
    <x v="0"/>
    <x v="0"/>
    <x v="0"/>
    <x v="0"/>
  </r>
  <r>
    <x v="5"/>
    <s v="08.01.00"/>
    <s v="Roehampton, Danebury Avenue, SW15"/>
    <m/>
    <m/>
    <m/>
    <m/>
    <m/>
    <m/>
    <n v="522250"/>
    <n v="173773"/>
    <x v="19"/>
    <m/>
    <m/>
    <m/>
    <m/>
    <n v="9"/>
    <m/>
    <m/>
    <m/>
    <m/>
    <x v="0"/>
    <m/>
    <m/>
    <s v="BF"/>
    <x v="0"/>
    <m/>
    <x v="12"/>
    <n v="0.2475"/>
    <m/>
    <x v="0"/>
    <m/>
    <x v="0"/>
    <s v="n/a"/>
    <n v="1332186"/>
    <n v="0"/>
    <n v="0"/>
    <n v="0"/>
    <n v="0"/>
    <n v="0"/>
    <n v="0"/>
    <n v="0"/>
    <n v="0"/>
    <n v="9"/>
    <s v="-"/>
    <s v="-"/>
    <s v="-"/>
    <s v="-"/>
    <s v="-"/>
    <s v="-"/>
    <s v="-"/>
    <s v="-"/>
    <s v="-"/>
    <s v="-"/>
    <s v="-"/>
    <s v="-"/>
    <s v="-"/>
    <s v="-"/>
    <s v="-"/>
    <s v="-"/>
    <s v="-"/>
    <s v="-"/>
    <s v="-"/>
    <s v="-"/>
    <s v="-"/>
    <s v="SHLAA Phasing"/>
    <n v="0"/>
    <n v="0"/>
    <n v="0"/>
    <n v="0"/>
    <n v="0"/>
    <n v="0"/>
    <n v="0.17499999999999999"/>
    <n v="0.17499999999999999"/>
    <n v="0.17499999999999999"/>
    <n v="0.17499999999999999"/>
    <n v="0.17499999999999999"/>
    <n v="0.35"/>
    <n v="0.35"/>
    <n v="0.35"/>
    <n v="0.35"/>
    <n v="0.35"/>
    <n v="1.2749999999999999"/>
    <n v="1.2749999999999999"/>
    <n v="1.2749999999999999"/>
    <n v="1.2749999999999999"/>
    <n v="1.2749999999999999"/>
    <n v="0"/>
    <n v="9.0000000000000018"/>
    <n v="2.6250000000000004"/>
    <n v="0.17499999999999999"/>
    <n v="1.2250000000000001"/>
    <s v="-"/>
    <s v="Y"/>
    <x v="0"/>
    <x v="0"/>
    <x v="0"/>
    <x v="0"/>
    <x v="0"/>
  </r>
  <r>
    <x v="5"/>
    <s v="08.01.00"/>
    <s v="Roehampton, Danebury Avenue, SW15"/>
    <m/>
    <m/>
    <m/>
    <m/>
    <m/>
    <m/>
    <n v="522250"/>
    <n v="173773"/>
    <x v="19"/>
    <m/>
    <m/>
    <m/>
    <m/>
    <n v="15"/>
    <m/>
    <m/>
    <m/>
    <m/>
    <x v="0"/>
    <m/>
    <m/>
    <s v="BF"/>
    <x v="0"/>
    <m/>
    <x v="12"/>
    <n v="0.41249999999999998"/>
    <m/>
    <x v="0"/>
    <m/>
    <x v="2"/>
    <s v="n/a"/>
    <n v="1332186"/>
    <n v="0"/>
    <n v="0"/>
    <n v="0"/>
    <n v="0"/>
    <n v="0"/>
    <n v="0"/>
    <n v="0"/>
    <n v="0"/>
    <n v="15"/>
    <s v="-"/>
    <s v="-"/>
    <s v="-"/>
    <s v="-"/>
    <s v="-"/>
    <s v="-"/>
    <s v="-"/>
    <s v="-"/>
    <s v="-"/>
    <s v="-"/>
    <s v="-"/>
    <s v="-"/>
    <s v="-"/>
    <s v="-"/>
    <s v="-"/>
    <s v="-"/>
    <s v="-"/>
    <s v="-"/>
    <s v="-"/>
    <s v="-"/>
    <s v="-"/>
    <s v="SHLAA Phasing"/>
    <n v="0"/>
    <n v="0"/>
    <n v="0"/>
    <n v="0"/>
    <n v="0"/>
    <n v="0"/>
    <n v="0.29166666666666663"/>
    <n v="0.29166666666666663"/>
    <n v="0.29166666666666663"/>
    <n v="0.29166666666666663"/>
    <n v="0.29166666666666663"/>
    <n v="0.58333333333333326"/>
    <n v="0.58333333333333326"/>
    <n v="0.58333333333333326"/>
    <n v="0.58333333333333326"/>
    <n v="0.58333333333333326"/>
    <n v="2.125"/>
    <n v="2.125"/>
    <n v="2.125"/>
    <n v="2.125"/>
    <n v="2.125"/>
    <n v="0"/>
    <n v="14.999999999999998"/>
    <n v="4.3749999999999982"/>
    <n v="0.29166666666666663"/>
    <n v="2.0416666666666661"/>
    <s v="-"/>
    <s v="Y"/>
    <x v="0"/>
    <x v="0"/>
    <x v="0"/>
    <x v="0"/>
    <x v="0"/>
  </r>
  <r>
    <x v="5"/>
    <s v="08.01.00"/>
    <s v="Roehampton, Danebury Avenue, SW15"/>
    <m/>
    <m/>
    <m/>
    <m/>
    <m/>
    <m/>
    <n v="522250"/>
    <n v="173773"/>
    <x v="19"/>
    <m/>
    <m/>
    <m/>
    <m/>
    <n v="48"/>
    <m/>
    <m/>
    <m/>
    <m/>
    <x v="0"/>
    <m/>
    <m/>
    <s v="BF"/>
    <x v="0"/>
    <m/>
    <x v="12"/>
    <n v="1.32"/>
    <m/>
    <x v="0"/>
    <m/>
    <x v="1"/>
    <s v="n/a"/>
    <n v="1332186"/>
    <n v="0"/>
    <n v="0"/>
    <n v="0"/>
    <n v="0"/>
    <n v="0"/>
    <n v="0"/>
    <n v="0"/>
    <n v="0"/>
    <n v="48"/>
    <s v="-"/>
    <s v="-"/>
    <s v="-"/>
    <s v="-"/>
    <s v="-"/>
    <s v="-"/>
    <s v="-"/>
    <s v="-"/>
    <s v="-"/>
    <s v="-"/>
    <s v="-"/>
    <s v="-"/>
    <s v="-"/>
    <s v="-"/>
    <s v="-"/>
    <s v="-"/>
    <s v="-"/>
    <s v="-"/>
    <s v="-"/>
    <s v="-"/>
    <s v="-"/>
    <s v="SHLAA Phasing"/>
    <n v="0"/>
    <n v="0"/>
    <n v="0"/>
    <n v="0"/>
    <n v="0"/>
    <n v="0"/>
    <n v="0.93333333333333335"/>
    <n v="0.93333333333333335"/>
    <n v="0.93333333333333335"/>
    <n v="0.93333333333333335"/>
    <n v="0.93333333333333335"/>
    <n v="1.8666666666666667"/>
    <n v="1.8666666666666667"/>
    <n v="1.8666666666666667"/>
    <n v="1.8666666666666667"/>
    <n v="1.8666666666666667"/>
    <n v="6.8"/>
    <n v="6.8"/>
    <n v="6.8"/>
    <n v="6.8"/>
    <n v="6.8"/>
    <n v="0"/>
    <n v="47.999999999999993"/>
    <n v="14.000000000000002"/>
    <n v="0.93333333333333335"/>
    <n v="6.5333333333333332"/>
    <s v="-"/>
    <s v="Y"/>
    <x v="0"/>
    <x v="0"/>
    <x v="0"/>
    <x v="0"/>
    <x v="0"/>
  </r>
  <r>
    <x v="5"/>
    <s v="08.03.00"/>
    <s v="ASDA, Roehampton Vale, SW15"/>
    <m/>
    <m/>
    <m/>
    <m/>
    <m/>
    <m/>
    <n v="521954"/>
    <n v="172597"/>
    <x v="19"/>
    <m/>
    <m/>
    <m/>
    <m/>
    <n v="3"/>
    <m/>
    <m/>
    <m/>
    <m/>
    <x v="0"/>
    <m/>
    <m/>
    <s v="BF"/>
    <x v="0"/>
    <m/>
    <x v="12"/>
    <n v="0.2543478260869565"/>
    <m/>
    <x v="0"/>
    <m/>
    <x v="0"/>
    <s v="n/a"/>
    <n v="1332023"/>
    <n v="0"/>
    <n v="0"/>
    <n v="0"/>
    <n v="0"/>
    <n v="0"/>
    <n v="0"/>
    <n v="0"/>
    <n v="0"/>
    <n v="3"/>
    <s v="-"/>
    <s v="-"/>
    <s v="-"/>
    <s v="-"/>
    <s v="-"/>
    <s v="-"/>
    <s v="-"/>
    <s v="-"/>
    <s v="-"/>
    <s v="-"/>
    <s v="-"/>
    <s v="-"/>
    <s v="-"/>
    <s v="-"/>
    <s v="-"/>
    <s v="-"/>
    <s v="-"/>
    <s v="-"/>
    <s v="-"/>
    <s v="-"/>
    <s v="-"/>
    <s v="SHLAA Phasing"/>
    <n v="0"/>
    <n v="0"/>
    <n v="0"/>
    <n v="0"/>
    <n v="0"/>
    <n v="0"/>
    <n v="5.2173913043478258E-2"/>
    <n v="5.2173913043478258E-2"/>
    <n v="5.2173913043478258E-2"/>
    <n v="5.2173913043478258E-2"/>
    <n v="5.2173913043478258E-2"/>
    <n v="0.54782608695652169"/>
    <n v="0.54782608695652169"/>
    <n v="0.54782608695652169"/>
    <n v="0.54782608695652169"/>
    <n v="0.54782608695652169"/>
    <n v="0"/>
    <n v="0"/>
    <n v="0"/>
    <n v="0"/>
    <n v="0"/>
    <n v="0"/>
    <n v="3"/>
    <n v="3"/>
    <n v="5.2173913043478258E-2"/>
    <n v="0.80869565217391304"/>
    <s v="-"/>
    <s v="Y"/>
    <x v="0"/>
    <x v="0"/>
    <x v="0"/>
    <x v="0"/>
    <x v="0"/>
  </r>
  <r>
    <x v="5"/>
    <s v="08.03.00"/>
    <s v="ASDA, Roehampton Vale, SW15"/>
    <m/>
    <m/>
    <m/>
    <m/>
    <m/>
    <m/>
    <n v="521954"/>
    <n v="172597"/>
    <x v="19"/>
    <m/>
    <m/>
    <m/>
    <m/>
    <n v="5"/>
    <m/>
    <m/>
    <m/>
    <m/>
    <x v="0"/>
    <m/>
    <m/>
    <s v="BF"/>
    <x v="0"/>
    <m/>
    <x v="12"/>
    <n v="0.42391304347826086"/>
    <m/>
    <x v="0"/>
    <m/>
    <x v="2"/>
    <s v="n/a"/>
    <n v="1332023"/>
    <n v="0"/>
    <n v="0"/>
    <n v="0"/>
    <n v="0"/>
    <n v="0"/>
    <n v="0"/>
    <n v="0"/>
    <n v="0"/>
    <n v="5"/>
    <s v="-"/>
    <s v="-"/>
    <s v="-"/>
    <s v="-"/>
    <s v="-"/>
    <s v="-"/>
    <s v="-"/>
    <s v="-"/>
    <s v="-"/>
    <s v="-"/>
    <s v="-"/>
    <s v="-"/>
    <s v="-"/>
    <s v="-"/>
    <s v="-"/>
    <s v="-"/>
    <s v="-"/>
    <s v="-"/>
    <s v="-"/>
    <s v="-"/>
    <s v="-"/>
    <s v="SHLAA Phasing"/>
    <n v="0"/>
    <n v="0"/>
    <n v="0"/>
    <n v="0"/>
    <n v="0"/>
    <n v="0"/>
    <n v="8.6956521739130432E-2"/>
    <n v="8.6956521739130432E-2"/>
    <n v="8.6956521739130432E-2"/>
    <n v="8.6956521739130432E-2"/>
    <n v="8.6956521739130432E-2"/>
    <n v="0.91304347826086951"/>
    <n v="0.91304347826086951"/>
    <n v="0.91304347826086951"/>
    <n v="0.91304347826086951"/>
    <n v="0.91304347826086951"/>
    <n v="0"/>
    <n v="0"/>
    <n v="0"/>
    <n v="0"/>
    <n v="0"/>
    <n v="0"/>
    <n v="4.9999999999999991"/>
    <n v="4.9999999999999991"/>
    <n v="8.6956521739130432E-2"/>
    <n v="1.3478260869565217"/>
    <s v="-"/>
    <s v="Y"/>
    <x v="0"/>
    <x v="0"/>
    <x v="0"/>
    <x v="0"/>
    <x v="0"/>
  </r>
  <r>
    <x v="5"/>
    <s v="08.03.00"/>
    <s v="ASDA, Roehampton Vale, SW15"/>
    <m/>
    <m/>
    <m/>
    <m/>
    <m/>
    <m/>
    <n v="521954"/>
    <n v="172597"/>
    <x v="19"/>
    <m/>
    <m/>
    <m/>
    <m/>
    <n v="15"/>
    <m/>
    <m/>
    <m/>
    <m/>
    <x v="0"/>
    <m/>
    <m/>
    <s v="BF"/>
    <x v="0"/>
    <m/>
    <x v="12"/>
    <n v="1.2717391304347825"/>
    <m/>
    <x v="0"/>
    <m/>
    <x v="1"/>
    <s v="n/a"/>
    <n v="1332023"/>
    <n v="0"/>
    <n v="0"/>
    <n v="0"/>
    <n v="0"/>
    <n v="0"/>
    <n v="0"/>
    <n v="0"/>
    <n v="0"/>
    <n v="15"/>
    <s v="-"/>
    <s v="-"/>
    <s v="-"/>
    <s v="-"/>
    <s v="-"/>
    <s v="-"/>
    <s v="-"/>
    <s v="-"/>
    <s v="-"/>
    <s v="-"/>
    <s v="-"/>
    <s v="-"/>
    <s v="-"/>
    <s v="-"/>
    <s v="-"/>
    <s v="-"/>
    <s v="-"/>
    <s v="-"/>
    <s v="-"/>
    <s v="-"/>
    <s v="-"/>
    <s v="SHLAA Phasing"/>
    <n v="0"/>
    <n v="0"/>
    <n v="0"/>
    <n v="0"/>
    <n v="0"/>
    <n v="0"/>
    <n v="0.2608695652173913"/>
    <n v="0.2608695652173913"/>
    <n v="0.2608695652173913"/>
    <n v="0.2608695652173913"/>
    <n v="0.2608695652173913"/>
    <n v="2.7391304347826084"/>
    <n v="2.7391304347826084"/>
    <n v="2.7391304347826084"/>
    <n v="2.7391304347826084"/>
    <n v="2.7391304347826084"/>
    <n v="0"/>
    <n v="0"/>
    <n v="0"/>
    <n v="0"/>
    <n v="0"/>
    <n v="0"/>
    <n v="15"/>
    <n v="15"/>
    <n v="0.2608695652173913"/>
    <n v="4.0434782608695645"/>
    <s v="-"/>
    <s v="Y"/>
    <x v="0"/>
    <x v="0"/>
    <x v="0"/>
    <x v="0"/>
    <x v="0"/>
  </r>
  <r>
    <x v="5"/>
    <s v="09.13.00"/>
    <s v="259-311 Battersea Park Road, SW11"/>
    <m/>
    <m/>
    <m/>
    <m/>
    <m/>
    <m/>
    <n v="528358"/>
    <n v="176682"/>
    <x v="17"/>
    <m/>
    <m/>
    <m/>
    <m/>
    <n v="7"/>
    <m/>
    <m/>
    <m/>
    <m/>
    <x v="0"/>
    <m/>
    <m/>
    <s v="BF"/>
    <x v="0"/>
    <m/>
    <x v="12"/>
    <n v="0.15625"/>
    <m/>
    <x v="0"/>
    <m/>
    <x v="0"/>
    <s v="n/a"/>
    <n v="1332296"/>
    <n v="0"/>
    <n v="0"/>
    <n v="0"/>
    <n v="0"/>
    <n v="0"/>
    <n v="0"/>
    <n v="0"/>
    <n v="0"/>
    <n v="7"/>
    <s v="-"/>
    <s v="-"/>
    <s v="-"/>
    <s v="-"/>
    <s v="-"/>
    <s v="-"/>
    <s v="-"/>
    <s v="-"/>
    <s v="-"/>
    <s v="-"/>
    <s v="-"/>
    <s v="-"/>
    <s v="-"/>
    <s v="-"/>
    <s v="-"/>
    <s v="-"/>
    <s v="-"/>
    <s v="-"/>
    <s v="-"/>
    <s v="-"/>
    <s v="-"/>
    <s v="SHLAA Phasing"/>
    <n v="0"/>
    <n v="0"/>
    <n v="0"/>
    <n v="0"/>
    <n v="0"/>
    <n v="0"/>
    <n v="0.7"/>
    <n v="0.7"/>
    <n v="0.7"/>
    <n v="0.7"/>
    <n v="0.7"/>
    <n v="0.7"/>
    <n v="0.7"/>
    <n v="0.7"/>
    <n v="0.7"/>
    <n v="0.7"/>
    <n v="0"/>
    <n v="0"/>
    <n v="0"/>
    <n v="0"/>
    <n v="0"/>
    <n v="0"/>
    <n v="7.0000000000000009"/>
    <n v="7.0000000000000009"/>
    <n v="0.7"/>
    <n v="4.2"/>
    <s v="-"/>
    <s v="Y"/>
    <x v="0"/>
    <x v="0"/>
    <x v="0"/>
    <x v="0"/>
    <x v="0"/>
  </r>
  <r>
    <x v="5"/>
    <s v="09.13.00"/>
    <s v="259-311 Battersea Park Road, SW11"/>
    <m/>
    <m/>
    <m/>
    <m/>
    <m/>
    <m/>
    <n v="528358"/>
    <n v="176682"/>
    <x v="17"/>
    <m/>
    <m/>
    <m/>
    <m/>
    <n v="11"/>
    <m/>
    <m/>
    <m/>
    <m/>
    <x v="0"/>
    <m/>
    <m/>
    <s v="BF"/>
    <x v="0"/>
    <m/>
    <x v="12"/>
    <n v="0.2455357142857143"/>
    <m/>
    <x v="0"/>
    <m/>
    <x v="2"/>
    <s v="n/a"/>
    <n v="1332296"/>
    <n v="0"/>
    <n v="0"/>
    <n v="0"/>
    <n v="0"/>
    <n v="0"/>
    <n v="0"/>
    <n v="0"/>
    <n v="0"/>
    <n v="11"/>
    <s v="-"/>
    <s v="-"/>
    <s v="-"/>
    <s v="-"/>
    <s v="-"/>
    <s v="-"/>
    <s v="-"/>
    <s v="-"/>
    <s v="-"/>
    <s v="-"/>
    <s v="-"/>
    <s v="-"/>
    <s v="-"/>
    <s v="-"/>
    <s v="-"/>
    <s v="-"/>
    <s v="-"/>
    <s v="-"/>
    <s v="-"/>
    <s v="-"/>
    <s v="-"/>
    <s v="SHLAA Phasing"/>
    <n v="0"/>
    <n v="0"/>
    <n v="0"/>
    <n v="0"/>
    <n v="0"/>
    <n v="0"/>
    <n v="1.1000000000000001"/>
    <n v="1.1000000000000001"/>
    <n v="1.1000000000000001"/>
    <n v="1.1000000000000001"/>
    <n v="1.1000000000000001"/>
    <n v="1.1000000000000001"/>
    <n v="1.1000000000000001"/>
    <n v="1.1000000000000001"/>
    <n v="1.1000000000000001"/>
    <n v="1.1000000000000001"/>
    <n v="0"/>
    <n v="0"/>
    <n v="0"/>
    <n v="0"/>
    <n v="0"/>
    <n v="0"/>
    <n v="10.999999999999998"/>
    <n v="10.999999999999998"/>
    <n v="1.1000000000000001"/>
    <n v="6.6"/>
    <s v="-"/>
    <s v="Y"/>
    <x v="0"/>
    <x v="0"/>
    <x v="0"/>
    <x v="0"/>
    <x v="0"/>
  </r>
  <r>
    <x v="5"/>
    <s v="09.13.00"/>
    <s v="259-311 Battersea Park Road, SW11"/>
    <m/>
    <m/>
    <m/>
    <m/>
    <m/>
    <m/>
    <n v="528358"/>
    <n v="176682"/>
    <x v="17"/>
    <m/>
    <m/>
    <m/>
    <m/>
    <n v="38"/>
    <m/>
    <m/>
    <m/>
    <m/>
    <x v="0"/>
    <m/>
    <m/>
    <s v="BF"/>
    <x v="0"/>
    <m/>
    <x v="12"/>
    <n v="0.8482142857142857"/>
    <m/>
    <x v="0"/>
    <m/>
    <x v="1"/>
    <s v="n/a"/>
    <n v="1332296"/>
    <n v="0"/>
    <n v="0"/>
    <n v="0"/>
    <n v="0"/>
    <n v="0"/>
    <n v="0"/>
    <n v="0"/>
    <n v="0"/>
    <n v="38"/>
    <s v="-"/>
    <s v="-"/>
    <s v="-"/>
    <s v="-"/>
    <s v="-"/>
    <s v="-"/>
    <s v="-"/>
    <s v="-"/>
    <s v="-"/>
    <s v="-"/>
    <s v="-"/>
    <s v="-"/>
    <s v="-"/>
    <s v="-"/>
    <s v="-"/>
    <s v="-"/>
    <s v="-"/>
    <s v="-"/>
    <s v="-"/>
    <s v="-"/>
    <s v="-"/>
    <s v="SHLAA Phasing"/>
    <n v="0"/>
    <n v="0"/>
    <n v="0"/>
    <n v="0"/>
    <n v="0"/>
    <n v="0"/>
    <n v="3.8"/>
    <n v="3.8"/>
    <n v="3.8"/>
    <n v="3.8"/>
    <n v="3.8"/>
    <n v="3.8"/>
    <n v="3.8"/>
    <n v="3.8"/>
    <n v="3.8"/>
    <n v="3.8"/>
    <n v="0"/>
    <n v="0"/>
    <n v="0"/>
    <n v="0"/>
    <n v="0"/>
    <n v="0"/>
    <n v="38"/>
    <n v="38"/>
    <n v="3.8"/>
    <n v="22.8"/>
    <s v="-"/>
    <s v="Y"/>
    <x v="0"/>
    <x v="0"/>
    <x v="0"/>
    <x v="0"/>
    <x v="0"/>
  </r>
  <r>
    <x v="5"/>
    <s v="09.15.00"/>
    <s v="Atheldene, Garratt Lane, SW18 (remaining)"/>
    <m/>
    <m/>
    <m/>
    <m/>
    <m/>
    <m/>
    <n v="525992"/>
    <n v="173625"/>
    <x v="12"/>
    <m/>
    <m/>
    <m/>
    <m/>
    <n v="6"/>
    <m/>
    <m/>
    <m/>
    <m/>
    <x v="0"/>
    <m/>
    <m/>
    <s v="BF"/>
    <x v="0"/>
    <m/>
    <x v="12"/>
    <n v="0.3"/>
    <m/>
    <x v="0"/>
    <m/>
    <x v="0"/>
    <s v="n/a"/>
    <n v="1332297"/>
    <n v="0"/>
    <n v="0"/>
    <n v="0"/>
    <n v="0"/>
    <n v="0"/>
    <n v="0"/>
    <n v="0"/>
    <n v="0"/>
    <n v="6"/>
    <s v="-"/>
    <s v="-"/>
    <s v="-"/>
    <s v="-"/>
    <s v="-"/>
    <s v="-"/>
    <s v="-"/>
    <s v="-"/>
    <s v="-"/>
    <s v="-"/>
    <s v="-"/>
    <s v="-"/>
    <s v="-"/>
    <s v="-"/>
    <s v="-"/>
    <s v="-"/>
    <s v="-"/>
    <s v="-"/>
    <s v="-"/>
    <s v="-"/>
    <s v="-"/>
    <s v="SHLAA Phasing"/>
    <n v="0"/>
    <n v="0"/>
    <n v="0"/>
    <n v="0"/>
    <n v="0"/>
    <n v="0"/>
    <n v="0.61224489795918369"/>
    <n v="0.61224489795918369"/>
    <n v="0.61224489795918369"/>
    <n v="0.61224489795918369"/>
    <n v="0.61224489795918369"/>
    <n v="0.58775510204081627"/>
    <n v="0.58775510204081627"/>
    <n v="0.58775510204081627"/>
    <n v="0.58775510204081627"/>
    <n v="0.58775510204081627"/>
    <n v="0"/>
    <n v="0"/>
    <n v="0"/>
    <n v="0"/>
    <n v="0"/>
    <n v="0"/>
    <n v="6"/>
    <n v="6"/>
    <n v="0.61224489795918369"/>
    <n v="3.6489795918367349"/>
    <s v="-"/>
    <m/>
    <x v="0"/>
    <x v="0"/>
    <x v="0"/>
    <x v="0"/>
    <x v="0"/>
  </r>
  <r>
    <x v="5"/>
    <s v="09.15.00"/>
    <s v="Atheldene, Garratt Lane, SW18 (remaining)"/>
    <m/>
    <m/>
    <m/>
    <m/>
    <m/>
    <m/>
    <n v="525992"/>
    <n v="173625"/>
    <x v="12"/>
    <m/>
    <m/>
    <m/>
    <m/>
    <n v="33"/>
    <m/>
    <m/>
    <m/>
    <m/>
    <x v="0"/>
    <m/>
    <m/>
    <s v="BF"/>
    <x v="0"/>
    <m/>
    <x v="12"/>
    <n v="1.65"/>
    <m/>
    <x v="0"/>
    <m/>
    <x v="1"/>
    <s v="n/a"/>
    <n v="1332297"/>
    <n v="0"/>
    <n v="0"/>
    <n v="0"/>
    <n v="0"/>
    <n v="0"/>
    <n v="0"/>
    <n v="0"/>
    <n v="0"/>
    <n v="33"/>
    <s v="-"/>
    <s v="-"/>
    <s v="-"/>
    <s v="-"/>
    <s v="-"/>
    <s v="-"/>
    <s v="-"/>
    <s v="-"/>
    <s v="-"/>
    <s v="-"/>
    <s v="-"/>
    <s v="-"/>
    <s v="-"/>
    <s v="-"/>
    <s v="-"/>
    <s v="-"/>
    <s v="-"/>
    <s v="-"/>
    <s v="-"/>
    <s v="-"/>
    <s v="-"/>
    <s v="SHLAA Phasing"/>
    <n v="0"/>
    <n v="0"/>
    <n v="0"/>
    <n v="0"/>
    <n v="0"/>
    <n v="0"/>
    <n v="3.3673469387755106"/>
    <n v="3.3673469387755106"/>
    <n v="3.3673469387755106"/>
    <n v="3.3673469387755106"/>
    <n v="3.3673469387755106"/>
    <n v="3.2326530612244895"/>
    <n v="3.2326530612244895"/>
    <n v="3.2326530612244895"/>
    <n v="3.2326530612244895"/>
    <n v="3.2326530612244895"/>
    <n v="0"/>
    <n v="0"/>
    <n v="0"/>
    <n v="0"/>
    <n v="0"/>
    <n v="0"/>
    <n v="33"/>
    <n v="33"/>
    <n v="3.3673469387755106"/>
    <n v="20.069387755102042"/>
    <s v="-"/>
    <m/>
    <x v="0"/>
    <x v="0"/>
    <x v="0"/>
    <x v="0"/>
    <x v="0"/>
  </r>
  <r>
    <x v="5"/>
    <s v="10.01.01"/>
    <s v="Former Domus Tiles site, 31-33 Parkgate Road/Elcho Street, SW11 4AU"/>
    <m/>
    <m/>
    <m/>
    <m/>
    <m/>
    <m/>
    <n v="527260"/>
    <n v="177215"/>
    <x v="0"/>
    <s v=""/>
    <s v=""/>
    <m/>
    <m/>
    <n v="26"/>
    <m/>
    <m/>
    <m/>
    <m/>
    <x v="0"/>
    <m/>
    <s v=""/>
    <s v="BF"/>
    <x v="0"/>
    <m/>
    <x v="12"/>
    <m/>
    <m/>
    <x v="0"/>
    <m/>
    <x v="2"/>
    <s v="n/a"/>
    <m/>
    <n v="6"/>
    <n v="26"/>
    <n v="0"/>
    <n v="0"/>
    <n v="0"/>
    <n v="0"/>
    <n v="0"/>
    <n v="0"/>
    <n v="26"/>
    <s v="-"/>
    <s v="-"/>
    <s v="-"/>
    <s v="-"/>
    <s v="-"/>
    <s v="-"/>
    <s v="-"/>
    <s v="-"/>
    <s v="-"/>
    <s v="-"/>
    <s v="-"/>
    <s v="-"/>
    <s v="-"/>
    <s v="-"/>
    <s v="-"/>
    <s v="-"/>
    <s v="-"/>
    <s v="-"/>
    <s v="-"/>
    <s v="-"/>
    <s v="-"/>
    <s v="SHLAA Phasing"/>
    <n v="0"/>
    <n v="1.5468354430379745"/>
    <n v="1.5468354430379745"/>
    <n v="1.5468354430379745"/>
    <n v="1.5468354430379745"/>
    <n v="1.5468354430379745"/>
    <n v="1.8101265822784811"/>
    <n v="1.8101265822784811"/>
    <n v="1.8101265822784811"/>
    <n v="1.8101265822784811"/>
    <n v="1.8101265822784811"/>
    <n v="1.8430379746835441"/>
    <n v="1.8430379746835441"/>
    <n v="1.8430379746835441"/>
    <n v="1.8430379746835441"/>
    <n v="1.8430379746835441"/>
    <n v="0"/>
    <n v="0"/>
    <n v="0"/>
    <n v="0"/>
    <n v="0"/>
    <n v="0"/>
    <n v="25.999999999999996"/>
    <n v="25.999999999999996"/>
    <n v="7.9974683544303788"/>
    <n v="17.081012658227849"/>
    <s v="-"/>
    <m/>
    <x v="0"/>
    <x v="0"/>
    <x v="0"/>
    <x v="0"/>
    <x v="0"/>
  </r>
  <r>
    <x v="5"/>
    <s v="10.01.01"/>
    <s v="Former Domus Tiles site, 31-33 Parkgate Road/Elcho Street, SW11 4AU"/>
    <m/>
    <m/>
    <m/>
    <m/>
    <m/>
    <m/>
    <n v="527260"/>
    <n v="177215"/>
    <x v="0"/>
    <s v=""/>
    <s v=""/>
    <m/>
    <m/>
    <n v="27"/>
    <m/>
    <m/>
    <m/>
    <m/>
    <x v="0"/>
    <m/>
    <s v=""/>
    <s v="BF"/>
    <x v="0"/>
    <m/>
    <x v="12"/>
    <m/>
    <m/>
    <x v="0"/>
    <m/>
    <x v="0"/>
    <s v="n/a"/>
    <m/>
    <n v="6"/>
    <n v="27"/>
    <n v="0"/>
    <n v="0"/>
    <n v="0"/>
    <n v="0"/>
    <n v="0"/>
    <n v="0"/>
    <n v="27"/>
    <s v="-"/>
    <s v="-"/>
    <s v="-"/>
    <s v="-"/>
    <s v="-"/>
    <s v="-"/>
    <s v="-"/>
    <s v="-"/>
    <s v="-"/>
    <s v="-"/>
    <s v="-"/>
    <s v="-"/>
    <s v="-"/>
    <s v="-"/>
    <s v="-"/>
    <s v="-"/>
    <s v="-"/>
    <s v="-"/>
    <s v="-"/>
    <s v="-"/>
    <s v="-"/>
    <s v="SHLAA Phasing"/>
    <n v="0"/>
    <n v="1.6063291139240505"/>
    <n v="1.6063291139240505"/>
    <n v="1.6063291139240505"/>
    <n v="1.6063291139240505"/>
    <n v="1.6063291139240505"/>
    <n v="1.8797468354430382"/>
    <n v="1.8797468354430382"/>
    <n v="1.8797468354430382"/>
    <n v="1.8797468354430382"/>
    <n v="1.8797468354430382"/>
    <n v="1.9139240506329114"/>
    <n v="1.9139240506329114"/>
    <n v="1.9139240506329114"/>
    <n v="1.9139240506329114"/>
    <n v="1.9139240506329114"/>
    <n v="0"/>
    <n v="0"/>
    <n v="0"/>
    <n v="0"/>
    <n v="0"/>
    <n v="0"/>
    <n v="26.999999999999996"/>
    <n v="26.999999999999996"/>
    <n v="8.3050632911392412"/>
    <n v="17.737974683544305"/>
    <s v="-"/>
    <m/>
    <x v="0"/>
    <x v="0"/>
    <x v="0"/>
    <x v="0"/>
    <x v="0"/>
  </r>
  <r>
    <x v="5"/>
    <s v="10.01.01"/>
    <s v="Former Domus Tiles site, 31-33 Parkgate Road/Elcho Street, SW11 4AU"/>
    <m/>
    <m/>
    <m/>
    <m/>
    <m/>
    <m/>
    <n v="527260"/>
    <n v="177215"/>
    <x v="0"/>
    <s v=""/>
    <s v=""/>
    <m/>
    <m/>
    <n v="105"/>
    <m/>
    <m/>
    <m/>
    <m/>
    <x v="0"/>
    <m/>
    <s v=""/>
    <s v="BF"/>
    <x v="0"/>
    <m/>
    <x v="12"/>
    <m/>
    <m/>
    <x v="0"/>
    <m/>
    <x v="1"/>
    <s v="n/a"/>
    <m/>
    <n v="6"/>
    <n v="105"/>
    <n v="0"/>
    <n v="0"/>
    <n v="0"/>
    <n v="0"/>
    <n v="0"/>
    <n v="0"/>
    <n v="105"/>
    <s v="-"/>
    <s v="-"/>
    <s v="-"/>
    <s v="-"/>
    <s v="-"/>
    <s v="-"/>
    <s v="-"/>
    <s v="-"/>
    <s v="-"/>
    <s v="-"/>
    <s v="-"/>
    <s v="-"/>
    <s v="-"/>
    <s v="-"/>
    <s v="-"/>
    <s v="-"/>
    <s v="-"/>
    <s v="-"/>
    <s v="-"/>
    <s v="-"/>
    <s v="-"/>
    <s v="SHLAA Phasing"/>
    <n v="0"/>
    <n v="6.2468354430379742"/>
    <n v="6.2468354430379742"/>
    <n v="6.2468354430379742"/>
    <n v="6.2468354430379742"/>
    <n v="6.2468354430379742"/>
    <n v="7.3101265822784809"/>
    <n v="7.3101265822784809"/>
    <n v="7.3101265822784809"/>
    <n v="7.3101265822784809"/>
    <n v="7.3101265822784809"/>
    <n v="7.443037974683544"/>
    <n v="7.443037974683544"/>
    <n v="7.443037974683544"/>
    <n v="7.443037974683544"/>
    <n v="7.443037974683544"/>
    <n v="0"/>
    <n v="0"/>
    <n v="0"/>
    <n v="0"/>
    <n v="0"/>
    <n v="0"/>
    <n v="105.00000000000001"/>
    <n v="105.00000000000001"/>
    <n v="32.297468354430379"/>
    <n v="68.98101265822784"/>
    <s v="-"/>
    <m/>
    <x v="0"/>
    <x v="0"/>
    <x v="0"/>
    <x v="0"/>
    <x v="0"/>
  </r>
  <r>
    <x v="5"/>
    <s v="10.02.00"/>
    <s v="110 York Road, Battersea (Former Prices Candles factory), SW11"/>
    <m/>
    <m/>
    <m/>
    <m/>
    <m/>
    <m/>
    <n v="526592"/>
    <n v="175883"/>
    <x v="0"/>
    <m/>
    <m/>
    <m/>
    <m/>
    <n v="5"/>
    <m/>
    <m/>
    <m/>
    <m/>
    <x v="0"/>
    <m/>
    <m/>
    <s v="BF"/>
    <x v="0"/>
    <m/>
    <x v="12"/>
    <n v="0.10394736842105264"/>
    <m/>
    <x v="0"/>
    <m/>
    <x v="0"/>
    <s v="n/a"/>
    <n v="1332234"/>
    <n v="0"/>
    <n v="0"/>
    <n v="0"/>
    <n v="0"/>
    <n v="0"/>
    <n v="0"/>
    <n v="0"/>
    <n v="0"/>
    <n v="5"/>
    <s v="-"/>
    <s v="-"/>
    <s v="-"/>
    <s v="-"/>
    <s v="-"/>
    <s v="-"/>
    <s v="-"/>
    <s v="-"/>
    <s v="-"/>
    <s v="-"/>
    <s v="-"/>
    <s v="-"/>
    <s v="-"/>
    <s v="-"/>
    <s v="-"/>
    <s v="-"/>
    <s v="-"/>
    <s v="-"/>
    <s v="-"/>
    <s v="-"/>
    <s v="-"/>
    <s v="SHLAA Phasing"/>
    <n v="0"/>
    <n v="0"/>
    <n v="0"/>
    <n v="0"/>
    <n v="0"/>
    <n v="0"/>
    <n v="0.42105263157894735"/>
    <n v="0.42105263157894735"/>
    <n v="0.42105263157894735"/>
    <n v="0.42105263157894735"/>
    <n v="0.42105263157894735"/>
    <n v="0.28947368421052633"/>
    <n v="0.28947368421052633"/>
    <n v="0.28947368421052633"/>
    <n v="0.28947368421052633"/>
    <n v="0.28947368421052633"/>
    <n v="0.28947368421052633"/>
    <n v="0.28947368421052633"/>
    <n v="0.28947368421052633"/>
    <n v="0.28947368421052633"/>
    <n v="0.28947368421052633"/>
    <n v="0"/>
    <n v="5.0000000000000018"/>
    <n v="3.552631578947369"/>
    <n v="0.42105263157894735"/>
    <n v="2.3947368421052628"/>
    <s v="-"/>
    <m/>
    <x v="0"/>
    <x v="0"/>
    <x v="0"/>
    <x v="0"/>
    <x v="0"/>
  </r>
  <r>
    <x v="5"/>
    <s v="10.02.00"/>
    <s v="110 York Road, Battersea (Former Prices Candles factory), SW11"/>
    <m/>
    <m/>
    <m/>
    <m/>
    <m/>
    <m/>
    <n v="526592"/>
    <n v="175883"/>
    <x v="0"/>
    <m/>
    <m/>
    <m/>
    <m/>
    <n v="8"/>
    <m/>
    <m/>
    <m/>
    <m/>
    <x v="0"/>
    <m/>
    <m/>
    <s v="BF"/>
    <x v="0"/>
    <m/>
    <x v="12"/>
    <n v="0.16631578947368422"/>
    <m/>
    <x v="0"/>
    <m/>
    <x v="2"/>
    <s v="n/a"/>
    <n v="1332234"/>
    <n v="0"/>
    <n v="0"/>
    <n v="0"/>
    <n v="0"/>
    <n v="0"/>
    <n v="0"/>
    <n v="0"/>
    <n v="0"/>
    <n v="8"/>
    <s v="-"/>
    <s v="-"/>
    <s v="-"/>
    <s v="-"/>
    <s v="-"/>
    <s v="-"/>
    <s v="-"/>
    <s v="-"/>
    <s v="-"/>
    <s v="-"/>
    <s v="-"/>
    <s v="-"/>
    <s v="-"/>
    <s v="-"/>
    <s v="-"/>
    <s v="-"/>
    <s v="-"/>
    <s v="-"/>
    <s v="-"/>
    <s v="-"/>
    <s v="-"/>
    <s v="SHLAA Phasing"/>
    <n v="0"/>
    <n v="0"/>
    <n v="0"/>
    <n v="0"/>
    <n v="0"/>
    <n v="0"/>
    <n v="0.67368421052631577"/>
    <n v="0.67368421052631577"/>
    <n v="0.67368421052631577"/>
    <n v="0.67368421052631577"/>
    <n v="0.67368421052631577"/>
    <n v="0.4631578947368421"/>
    <n v="0.4631578947368421"/>
    <n v="0.4631578947368421"/>
    <n v="0.4631578947368421"/>
    <n v="0.4631578947368421"/>
    <n v="0.4631578947368421"/>
    <n v="0.4631578947368421"/>
    <n v="0.4631578947368421"/>
    <n v="0.4631578947368421"/>
    <n v="0.4631578947368421"/>
    <n v="0"/>
    <n v="7.9999999999999973"/>
    <n v="5.6842105263157885"/>
    <n v="0.67368421052631577"/>
    <n v="3.831578947368421"/>
    <s v="-"/>
    <m/>
    <x v="0"/>
    <x v="0"/>
    <x v="0"/>
    <x v="0"/>
    <x v="0"/>
  </r>
  <r>
    <x v="5"/>
    <s v="10.02.00"/>
    <s v="110 York Road, Battersea (Former Prices Candles factory), SW11"/>
    <m/>
    <m/>
    <m/>
    <m/>
    <m/>
    <m/>
    <n v="526592"/>
    <n v="175883"/>
    <x v="0"/>
    <m/>
    <m/>
    <m/>
    <m/>
    <n v="25"/>
    <m/>
    <m/>
    <m/>
    <m/>
    <x v="0"/>
    <m/>
    <m/>
    <s v="BF"/>
    <x v="0"/>
    <m/>
    <x v="12"/>
    <n v="1.611842105263158"/>
    <m/>
    <x v="0"/>
    <m/>
    <x v="1"/>
    <s v="n/a"/>
    <n v="1332234"/>
    <n v="0"/>
    <n v="0"/>
    <n v="0"/>
    <n v="0"/>
    <n v="0"/>
    <n v="0"/>
    <n v="0"/>
    <n v="0"/>
    <n v="25"/>
    <s v="-"/>
    <s v="-"/>
    <s v="-"/>
    <s v="-"/>
    <s v="-"/>
    <s v="-"/>
    <s v="-"/>
    <s v="-"/>
    <s v="-"/>
    <s v="-"/>
    <s v="-"/>
    <s v="-"/>
    <s v="-"/>
    <s v="-"/>
    <s v="-"/>
    <s v="-"/>
    <s v="-"/>
    <s v="-"/>
    <s v="-"/>
    <s v="-"/>
    <s v="-"/>
    <s v="SHLAA Phasing"/>
    <n v="0"/>
    <n v="0"/>
    <n v="0"/>
    <n v="0"/>
    <n v="0"/>
    <n v="0"/>
    <n v="2.1052631578947367"/>
    <n v="2.1052631578947367"/>
    <n v="2.1052631578947367"/>
    <n v="2.1052631578947367"/>
    <n v="2.1052631578947367"/>
    <n v="1.4473684210526316"/>
    <n v="1.4473684210526316"/>
    <n v="1.4473684210526316"/>
    <n v="1.4473684210526316"/>
    <n v="1.4473684210526316"/>
    <n v="1.4473684210526316"/>
    <n v="1.4473684210526316"/>
    <n v="1.4473684210526316"/>
    <n v="1.4473684210526316"/>
    <n v="1.4473684210526316"/>
    <n v="0"/>
    <n v="24.999999999999989"/>
    <n v="17.763157894736839"/>
    <n v="2.1052631578947367"/>
    <n v="11.973684210526315"/>
    <s v="-"/>
    <m/>
    <x v="0"/>
    <x v="0"/>
    <x v="0"/>
    <x v="0"/>
    <x v="0"/>
  </r>
  <r>
    <x v="5"/>
    <s v="10.03.00"/>
    <s v="Dovercourt site, York Road, SW11"/>
    <m/>
    <m/>
    <m/>
    <m/>
    <m/>
    <m/>
    <n v="526651"/>
    <n v="175984"/>
    <x v="0"/>
    <m/>
    <m/>
    <m/>
    <m/>
    <n v="12"/>
    <m/>
    <m/>
    <m/>
    <m/>
    <x v="0"/>
    <m/>
    <m/>
    <s v="BF"/>
    <x v="0"/>
    <m/>
    <x v="12"/>
    <n v="0.15866666666666668"/>
    <m/>
    <x v="0"/>
    <m/>
    <x v="0"/>
    <s v="n/a"/>
    <n v="1332061"/>
    <n v="0"/>
    <n v="0"/>
    <n v="0"/>
    <n v="0"/>
    <n v="0"/>
    <n v="0"/>
    <n v="0"/>
    <n v="0"/>
    <n v="12"/>
    <s v="-"/>
    <s v="-"/>
    <s v="-"/>
    <s v="-"/>
    <s v="-"/>
    <s v="-"/>
    <s v="-"/>
    <s v="-"/>
    <s v="-"/>
    <s v="-"/>
    <s v="-"/>
    <s v="-"/>
    <s v="-"/>
    <s v="-"/>
    <s v="-"/>
    <s v="-"/>
    <s v="-"/>
    <s v="-"/>
    <s v="-"/>
    <s v="-"/>
    <s v="-"/>
    <s v="SHLAA Phasing"/>
    <n v="0"/>
    <n v="0.96"/>
    <n v="0.96"/>
    <n v="0.96"/>
    <n v="0.96"/>
    <n v="0.96"/>
    <n v="0.48"/>
    <n v="0.48"/>
    <n v="0.48"/>
    <n v="0.48"/>
    <n v="0.48"/>
    <n v="0.48"/>
    <n v="0.48"/>
    <n v="0.48"/>
    <n v="0.48"/>
    <n v="0.48"/>
    <n v="0.48"/>
    <n v="0.48"/>
    <n v="0.48"/>
    <n v="0.48"/>
    <n v="0.48"/>
    <n v="0"/>
    <n v="12.000000000000005"/>
    <n v="9.6000000000000032"/>
    <n v="4.32"/>
    <n v="6.7200000000000024"/>
    <s v="-"/>
    <m/>
    <x v="0"/>
    <x v="0"/>
    <x v="0"/>
    <x v="0"/>
    <x v="0"/>
  </r>
  <r>
    <x v="5"/>
    <s v="10.03.00"/>
    <s v="Dovercourt site, York Road, SW11"/>
    <m/>
    <m/>
    <m/>
    <m/>
    <m/>
    <m/>
    <n v="526651"/>
    <n v="175984"/>
    <x v="0"/>
    <m/>
    <m/>
    <m/>
    <m/>
    <n v="18"/>
    <m/>
    <m/>
    <m/>
    <m/>
    <x v="0"/>
    <m/>
    <m/>
    <s v="BF"/>
    <x v="0"/>
    <m/>
    <x v="12"/>
    <n v="0.23799999999999999"/>
    <m/>
    <x v="0"/>
    <m/>
    <x v="2"/>
    <s v="n/a"/>
    <n v="1332061"/>
    <n v="0"/>
    <n v="0"/>
    <n v="0"/>
    <n v="0"/>
    <n v="0"/>
    <n v="0"/>
    <n v="0"/>
    <n v="0"/>
    <n v="18"/>
    <s v="-"/>
    <s v="-"/>
    <s v="-"/>
    <s v="-"/>
    <s v="-"/>
    <s v="-"/>
    <s v="-"/>
    <s v="-"/>
    <s v="-"/>
    <s v="-"/>
    <s v="-"/>
    <s v="-"/>
    <s v="-"/>
    <s v="-"/>
    <s v="-"/>
    <s v="-"/>
    <s v="-"/>
    <s v="-"/>
    <s v="-"/>
    <s v="-"/>
    <s v="-"/>
    <s v="SHLAA Phasing"/>
    <n v="0"/>
    <n v="1.44"/>
    <n v="1.44"/>
    <n v="1.44"/>
    <n v="1.44"/>
    <n v="1.44"/>
    <n v="0.72"/>
    <n v="0.72"/>
    <n v="0.72"/>
    <n v="0.72"/>
    <n v="0.72"/>
    <n v="0.72"/>
    <n v="0.72"/>
    <n v="0.72"/>
    <n v="0.72"/>
    <n v="0.72"/>
    <n v="0.72"/>
    <n v="0.72"/>
    <n v="0.72"/>
    <n v="0.72"/>
    <n v="0.72"/>
    <n v="0"/>
    <n v="18.000000000000004"/>
    <n v="14.400000000000004"/>
    <n v="6.4799999999999995"/>
    <n v="10.08"/>
    <s v="-"/>
    <m/>
    <x v="0"/>
    <x v="0"/>
    <x v="0"/>
    <x v="0"/>
    <x v="0"/>
  </r>
  <r>
    <x v="5"/>
    <s v="10.03.00"/>
    <s v="Dovercourt site, York Road, SW11"/>
    <m/>
    <m/>
    <m/>
    <m/>
    <m/>
    <m/>
    <n v="526651"/>
    <n v="175984"/>
    <x v="0"/>
    <m/>
    <m/>
    <m/>
    <m/>
    <n v="60"/>
    <m/>
    <m/>
    <m/>
    <m/>
    <x v="0"/>
    <m/>
    <m/>
    <s v="BF"/>
    <x v="0"/>
    <m/>
    <x v="12"/>
    <n v="0.52666666666666673"/>
    <m/>
    <x v="0"/>
    <m/>
    <x v="1"/>
    <s v="n/a"/>
    <n v="1332061"/>
    <n v="0"/>
    <n v="0"/>
    <n v="0"/>
    <n v="0"/>
    <n v="0"/>
    <n v="0"/>
    <n v="0"/>
    <n v="0"/>
    <n v="60"/>
    <s v="-"/>
    <s v="-"/>
    <s v="-"/>
    <s v="-"/>
    <s v="-"/>
    <s v="-"/>
    <s v="-"/>
    <s v="-"/>
    <s v="-"/>
    <s v="-"/>
    <s v="-"/>
    <s v="-"/>
    <s v="-"/>
    <s v="-"/>
    <s v="-"/>
    <s v="-"/>
    <s v="-"/>
    <s v="-"/>
    <s v="-"/>
    <s v="-"/>
    <s v="-"/>
    <s v="SHLAA Phasing"/>
    <n v="0"/>
    <n v="4.8"/>
    <n v="4.8"/>
    <n v="4.8"/>
    <n v="4.8"/>
    <n v="4.8"/>
    <n v="2.4"/>
    <n v="2.4"/>
    <n v="2.4"/>
    <n v="2.4"/>
    <n v="2.4"/>
    <n v="2.4"/>
    <n v="2.4"/>
    <n v="2.4"/>
    <n v="2.4"/>
    <n v="2.4"/>
    <n v="2.4"/>
    <n v="2.4"/>
    <n v="2.4"/>
    <n v="2.4"/>
    <n v="2.4"/>
    <n v="0"/>
    <n v="59.999999999999979"/>
    <n v="47.999999999999986"/>
    <n v="21.599999999999998"/>
    <n v="33.599999999999994"/>
    <s v="-"/>
    <m/>
    <x v="0"/>
    <x v="0"/>
    <x v="0"/>
    <x v="0"/>
    <x v="0"/>
  </r>
  <r>
    <x v="5"/>
    <s v="10.04.00"/>
    <s v="Homebase, York Road, SW11"/>
    <m/>
    <m/>
    <m/>
    <m/>
    <m/>
    <m/>
    <n v="526547"/>
    <n v="175744"/>
    <x v="0"/>
    <m/>
    <m/>
    <m/>
    <m/>
    <n v="8"/>
    <m/>
    <m/>
    <m/>
    <m/>
    <x v="0"/>
    <m/>
    <m/>
    <s v="BF"/>
    <x v="0"/>
    <m/>
    <x v="12"/>
    <n v="0.10622950819672132"/>
    <m/>
    <x v="0"/>
    <m/>
    <x v="0"/>
    <s v="n/a"/>
    <n v="1332288"/>
    <n v="0"/>
    <n v="0"/>
    <n v="0"/>
    <n v="0"/>
    <n v="0"/>
    <n v="0"/>
    <n v="0"/>
    <n v="0"/>
    <n v="8"/>
    <s v="-"/>
    <s v="-"/>
    <s v="-"/>
    <s v="-"/>
    <s v="-"/>
    <s v="-"/>
    <s v="-"/>
    <s v="-"/>
    <s v="-"/>
    <s v="-"/>
    <s v="-"/>
    <s v="-"/>
    <s v="-"/>
    <s v="-"/>
    <s v="-"/>
    <s v="-"/>
    <s v="-"/>
    <s v="-"/>
    <s v="-"/>
    <s v="-"/>
    <s v="-"/>
    <s v="SHLAA Phasing"/>
    <n v="0"/>
    <n v="0"/>
    <n v="0"/>
    <n v="0"/>
    <n v="0"/>
    <n v="0"/>
    <n v="0.39344262295081966"/>
    <n v="0.39344262295081966"/>
    <n v="0.39344262295081966"/>
    <n v="0.39344262295081966"/>
    <n v="0.39344262295081966"/>
    <n v="0.39344262295081966"/>
    <n v="0.39344262295081966"/>
    <n v="0.39344262295081966"/>
    <n v="0.39344262295081966"/>
    <n v="0.39344262295081966"/>
    <n v="0.81311475409836065"/>
    <n v="0.81311475409836065"/>
    <n v="0.81311475409836065"/>
    <n v="0.81311475409836065"/>
    <n v="0.81311475409836065"/>
    <n v="0"/>
    <n v="7.9999999999999982"/>
    <n v="3.9344262295081966"/>
    <n v="0.39344262295081966"/>
    <n v="2.360655737704918"/>
    <s v="-"/>
    <m/>
    <x v="0"/>
    <x v="0"/>
    <x v="0"/>
    <x v="0"/>
    <x v="0"/>
  </r>
  <r>
    <x v="5"/>
    <s v="10.04.00"/>
    <s v="Homebase, York Road, SW11"/>
    <m/>
    <m/>
    <m/>
    <m/>
    <m/>
    <m/>
    <n v="526547"/>
    <n v="175744"/>
    <x v="0"/>
    <m/>
    <m/>
    <m/>
    <m/>
    <n v="12"/>
    <m/>
    <m/>
    <m/>
    <m/>
    <x v="0"/>
    <m/>
    <m/>
    <s v="BF"/>
    <x v="0"/>
    <m/>
    <x v="12"/>
    <n v="0.15934426229508197"/>
    <m/>
    <x v="0"/>
    <m/>
    <x v="2"/>
    <s v="n/a"/>
    <n v="1332288"/>
    <n v="0"/>
    <n v="0"/>
    <n v="0"/>
    <n v="0"/>
    <n v="0"/>
    <n v="0"/>
    <n v="0"/>
    <n v="0"/>
    <n v="12"/>
    <s v="-"/>
    <s v="-"/>
    <s v="-"/>
    <s v="-"/>
    <s v="-"/>
    <s v="-"/>
    <s v="-"/>
    <s v="-"/>
    <s v="-"/>
    <s v="-"/>
    <s v="-"/>
    <s v="-"/>
    <s v="-"/>
    <s v="-"/>
    <s v="-"/>
    <s v="-"/>
    <s v="-"/>
    <s v="-"/>
    <s v="-"/>
    <s v="-"/>
    <s v="-"/>
    <s v="SHLAA Phasing"/>
    <n v="0"/>
    <n v="0"/>
    <n v="0"/>
    <n v="0"/>
    <n v="0"/>
    <n v="0"/>
    <n v="0.5901639344262295"/>
    <n v="0.5901639344262295"/>
    <n v="0.5901639344262295"/>
    <n v="0.5901639344262295"/>
    <n v="0.5901639344262295"/>
    <n v="0.5901639344262295"/>
    <n v="0.5901639344262295"/>
    <n v="0.5901639344262295"/>
    <n v="0.5901639344262295"/>
    <n v="0.5901639344262295"/>
    <n v="1.2196721311475411"/>
    <n v="1.2196721311475411"/>
    <n v="1.2196721311475411"/>
    <n v="1.2196721311475411"/>
    <n v="1.2196721311475411"/>
    <n v="0"/>
    <n v="12.000000000000002"/>
    <n v="5.9016393442622936"/>
    <n v="0.5901639344262295"/>
    <n v="3.5409836065573765"/>
    <s v="-"/>
    <m/>
    <x v="0"/>
    <x v="0"/>
    <x v="0"/>
    <x v="0"/>
    <x v="0"/>
  </r>
  <r>
    <x v="5"/>
    <s v="10.04.00"/>
    <s v="Homebase, York Road, SW11"/>
    <m/>
    <m/>
    <m/>
    <m/>
    <m/>
    <m/>
    <n v="526547"/>
    <n v="175744"/>
    <x v="0"/>
    <m/>
    <m/>
    <m/>
    <m/>
    <n v="41"/>
    <m/>
    <m/>
    <m/>
    <m/>
    <x v="0"/>
    <m/>
    <m/>
    <s v="BF"/>
    <x v="0"/>
    <m/>
    <x v="12"/>
    <n v="0.79983606557377041"/>
    <m/>
    <x v="0"/>
    <m/>
    <x v="1"/>
    <s v="n/a"/>
    <n v="1332288"/>
    <n v="0"/>
    <n v="0"/>
    <n v="0"/>
    <n v="0"/>
    <n v="0"/>
    <n v="0"/>
    <n v="0"/>
    <n v="0"/>
    <n v="41"/>
    <s v="-"/>
    <s v="-"/>
    <s v="-"/>
    <s v="-"/>
    <s v="-"/>
    <s v="-"/>
    <s v="-"/>
    <s v="-"/>
    <s v="-"/>
    <s v="-"/>
    <s v="-"/>
    <s v="-"/>
    <s v="-"/>
    <s v="-"/>
    <s v="-"/>
    <s v="-"/>
    <s v="-"/>
    <s v="-"/>
    <s v="-"/>
    <s v="-"/>
    <s v="-"/>
    <s v="SHLAA Phasing"/>
    <n v="0"/>
    <n v="0"/>
    <n v="0"/>
    <n v="0"/>
    <n v="0"/>
    <n v="0"/>
    <n v="2.0163934426229506"/>
    <n v="2.0163934426229506"/>
    <n v="2.0163934426229506"/>
    <n v="2.0163934426229506"/>
    <n v="2.0163934426229506"/>
    <n v="2.0163934426229506"/>
    <n v="2.0163934426229506"/>
    <n v="2.0163934426229506"/>
    <n v="2.0163934426229506"/>
    <n v="2.0163934426229506"/>
    <n v="4.1672131147540989"/>
    <n v="4.1672131147540989"/>
    <n v="4.1672131147540989"/>
    <n v="4.1672131147540989"/>
    <n v="4.1672131147540989"/>
    <n v="0"/>
    <n v="40.999999999999993"/>
    <n v="20.163934426229503"/>
    <n v="2.0163934426229506"/>
    <n v="12.098360655737704"/>
    <s v="-"/>
    <m/>
    <x v="0"/>
    <x v="0"/>
    <x v="0"/>
    <x v="0"/>
    <x v="0"/>
  </r>
  <r>
    <x v="5"/>
    <s v="10.05.00"/>
    <s v="12-14 Lombard Road, SW11"/>
    <m/>
    <m/>
    <m/>
    <m/>
    <m/>
    <m/>
    <n v="526673"/>
    <n v="176397"/>
    <x v="0"/>
    <m/>
    <m/>
    <m/>
    <m/>
    <n v="4"/>
    <m/>
    <m/>
    <m/>
    <m/>
    <x v="0"/>
    <m/>
    <m/>
    <s v="BF"/>
    <x v="0"/>
    <m/>
    <x v="12"/>
    <n v="0.54794117647058826"/>
    <m/>
    <x v="0"/>
    <m/>
    <x v="0"/>
    <s v="n/a"/>
    <n v="1332244"/>
    <n v="0"/>
    <n v="0"/>
    <n v="0"/>
    <n v="0"/>
    <n v="0"/>
    <n v="0"/>
    <n v="0"/>
    <n v="0"/>
    <n v="4"/>
    <s v="-"/>
    <s v="-"/>
    <s v="-"/>
    <s v="-"/>
    <s v="-"/>
    <s v="-"/>
    <s v="-"/>
    <s v="-"/>
    <s v="-"/>
    <s v="-"/>
    <s v="-"/>
    <s v="-"/>
    <s v="-"/>
    <s v="-"/>
    <s v="-"/>
    <s v="-"/>
    <s v="-"/>
    <s v="-"/>
    <s v="-"/>
    <s v="-"/>
    <s v="-"/>
    <s v="SHLAA Phasing"/>
    <n v="0"/>
    <n v="0"/>
    <n v="0"/>
    <n v="0"/>
    <n v="0"/>
    <n v="0"/>
    <n v="0.23529411764705882"/>
    <n v="0.23529411764705882"/>
    <n v="0.23529411764705882"/>
    <n v="0.23529411764705882"/>
    <n v="0.23529411764705882"/>
    <n v="0.28235294117647058"/>
    <n v="0.28235294117647058"/>
    <n v="0.28235294117647058"/>
    <n v="0.28235294117647058"/>
    <n v="0.28235294117647058"/>
    <n v="0.28235294117647058"/>
    <n v="0.28235294117647058"/>
    <n v="0.28235294117647058"/>
    <n v="0.28235294117647058"/>
    <n v="0.28235294117647058"/>
    <n v="0"/>
    <n v="3.9999999999999991"/>
    <n v="2.5882352941176467"/>
    <n v="0.23529411764705882"/>
    <n v="1.4588235294117649"/>
    <s v="-"/>
    <m/>
    <x v="0"/>
    <x v="0"/>
    <x v="0"/>
    <x v="0"/>
    <x v="0"/>
  </r>
  <r>
    <x v="5"/>
    <s v="10.05.00"/>
    <s v="12-14 Lombard Road, SW11"/>
    <m/>
    <m/>
    <m/>
    <m/>
    <m/>
    <m/>
    <n v="526673"/>
    <n v="176397"/>
    <x v="0"/>
    <m/>
    <m/>
    <m/>
    <m/>
    <n v="7"/>
    <m/>
    <m/>
    <m/>
    <m/>
    <x v="0"/>
    <m/>
    <m/>
    <s v="BF"/>
    <x v="0"/>
    <m/>
    <x v="12"/>
    <n v="0.54794117647058826"/>
    <m/>
    <x v="0"/>
    <m/>
    <x v="2"/>
    <s v="n/a"/>
    <n v="1332244"/>
    <n v="0"/>
    <n v="0"/>
    <n v="0"/>
    <n v="0"/>
    <n v="0"/>
    <n v="0"/>
    <n v="0"/>
    <n v="0"/>
    <n v="7"/>
    <s v="-"/>
    <s v="-"/>
    <s v="-"/>
    <s v="-"/>
    <s v="-"/>
    <s v="-"/>
    <s v="-"/>
    <s v="-"/>
    <s v="-"/>
    <s v="-"/>
    <s v="-"/>
    <s v="-"/>
    <s v="-"/>
    <s v="-"/>
    <s v="-"/>
    <s v="-"/>
    <s v="-"/>
    <s v="-"/>
    <s v="-"/>
    <s v="-"/>
    <s v="-"/>
    <s v="SHLAA Phasing"/>
    <n v="0"/>
    <n v="0"/>
    <n v="0"/>
    <n v="0"/>
    <n v="0"/>
    <n v="0"/>
    <n v="0.41176470588235298"/>
    <n v="0.41176470588235298"/>
    <n v="0.41176470588235298"/>
    <n v="0.41176470588235298"/>
    <n v="0.41176470588235298"/>
    <n v="0.49411764705882355"/>
    <n v="0.49411764705882355"/>
    <n v="0.49411764705882355"/>
    <n v="0.49411764705882355"/>
    <n v="0.49411764705882355"/>
    <n v="0.49411764705882355"/>
    <n v="0.49411764705882355"/>
    <n v="0.49411764705882355"/>
    <n v="0.49411764705882355"/>
    <n v="0.49411764705882355"/>
    <n v="0"/>
    <n v="7"/>
    <n v="4.5294117647058822"/>
    <n v="0.41176470588235298"/>
    <n v="2.5529411764705885"/>
    <s v="-"/>
    <m/>
    <x v="0"/>
    <x v="0"/>
    <x v="0"/>
    <x v="0"/>
    <x v="0"/>
  </r>
  <r>
    <x v="5"/>
    <s v="10.05.00"/>
    <s v="12-14 Lombard Road, SW11"/>
    <m/>
    <m/>
    <m/>
    <m/>
    <m/>
    <m/>
    <n v="526673"/>
    <n v="176397"/>
    <x v="0"/>
    <m/>
    <m/>
    <m/>
    <m/>
    <n v="23"/>
    <m/>
    <m/>
    <m/>
    <m/>
    <x v="0"/>
    <m/>
    <m/>
    <s v="BF"/>
    <x v="0"/>
    <m/>
    <x v="12"/>
    <n v="0.54794117647058826"/>
    <m/>
    <x v="0"/>
    <m/>
    <x v="1"/>
    <s v="n/a"/>
    <n v="1332244"/>
    <n v="0"/>
    <n v="0"/>
    <n v="0"/>
    <n v="0"/>
    <n v="0"/>
    <n v="0"/>
    <n v="0"/>
    <n v="0"/>
    <n v="23"/>
    <s v="-"/>
    <s v="-"/>
    <s v="-"/>
    <s v="-"/>
    <s v="-"/>
    <s v="-"/>
    <s v="-"/>
    <s v="-"/>
    <s v="-"/>
    <s v="-"/>
    <s v="-"/>
    <s v="-"/>
    <s v="-"/>
    <s v="-"/>
    <s v="-"/>
    <s v="-"/>
    <s v="-"/>
    <s v="-"/>
    <s v="-"/>
    <s v="-"/>
    <s v="-"/>
    <s v="SHLAA Phasing"/>
    <n v="0"/>
    <n v="0"/>
    <n v="0"/>
    <n v="0"/>
    <n v="0"/>
    <n v="0"/>
    <n v="1.3529411764705883"/>
    <n v="1.3529411764705883"/>
    <n v="1.3529411764705883"/>
    <n v="1.3529411764705883"/>
    <n v="1.3529411764705883"/>
    <n v="1.6235294117647061"/>
    <n v="1.6235294117647061"/>
    <n v="1.6235294117647061"/>
    <n v="1.6235294117647061"/>
    <n v="1.6235294117647061"/>
    <n v="1.6235294117647061"/>
    <n v="1.6235294117647061"/>
    <n v="1.6235294117647061"/>
    <n v="1.6235294117647061"/>
    <n v="1.6235294117647061"/>
    <n v="0"/>
    <n v="23.000000000000004"/>
    <n v="14.882352941176469"/>
    <n v="1.3529411764705883"/>
    <n v="8.3882352941176475"/>
    <s v="-"/>
    <m/>
    <x v="0"/>
    <x v="0"/>
    <x v="0"/>
    <x v="0"/>
    <x v="0"/>
  </r>
  <r>
    <x v="5"/>
    <s v="10.06.00"/>
    <s v="41-47 Chatfield Road, SW11"/>
    <m/>
    <m/>
    <m/>
    <m/>
    <m/>
    <m/>
    <n v="526384"/>
    <n v="175612"/>
    <x v="0"/>
    <m/>
    <m/>
    <m/>
    <m/>
    <n v="2"/>
    <m/>
    <m/>
    <m/>
    <m/>
    <x v="0"/>
    <m/>
    <m/>
    <s v="BF"/>
    <x v="0"/>
    <m/>
    <x v="12"/>
    <n v="4.1333333333333333E-2"/>
    <m/>
    <x v="0"/>
    <m/>
    <x v="0"/>
    <s v="n/a"/>
    <n v="1332305"/>
    <n v="0"/>
    <n v="0"/>
    <n v="0"/>
    <n v="0"/>
    <n v="0"/>
    <n v="0"/>
    <n v="0"/>
    <n v="0"/>
    <n v="2"/>
    <s v="-"/>
    <s v="-"/>
    <s v="-"/>
    <s v="-"/>
    <s v="-"/>
    <s v="-"/>
    <s v="-"/>
    <s v="-"/>
    <s v="-"/>
    <s v="-"/>
    <s v="-"/>
    <s v="-"/>
    <s v="-"/>
    <s v="-"/>
    <s v="-"/>
    <s v="-"/>
    <s v="-"/>
    <s v="-"/>
    <s v="-"/>
    <s v="-"/>
    <s v="-"/>
    <s v="SHLAA Phasing"/>
    <n v="0"/>
    <n v="0"/>
    <n v="0"/>
    <n v="0"/>
    <n v="0"/>
    <n v="0"/>
    <n v="0.26666666666666666"/>
    <n v="0.26666666666666666"/>
    <n v="0.26666666666666666"/>
    <n v="0.26666666666666666"/>
    <n v="0.26666666666666666"/>
    <n v="0.13333333333333333"/>
    <n v="0.13333333333333333"/>
    <n v="0.13333333333333333"/>
    <n v="0.13333333333333333"/>
    <n v="0.13333333333333333"/>
    <n v="0"/>
    <n v="0"/>
    <n v="0"/>
    <n v="0"/>
    <n v="0"/>
    <n v="0"/>
    <n v="1.9999999999999998"/>
    <n v="1.9999999999999998"/>
    <n v="0.26666666666666666"/>
    <n v="1.4666666666666666"/>
    <s v="-"/>
    <m/>
    <x v="0"/>
    <x v="0"/>
    <x v="0"/>
    <x v="0"/>
    <x v="0"/>
  </r>
  <r>
    <x v="5"/>
    <s v="10.06.00"/>
    <s v="41-47 Chatfield Road, SW11"/>
    <m/>
    <m/>
    <m/>
    <m/>
    <m/>
    <m/>
    <n v="526384"/>
    <n v="175612"/>
    <x v="0"/>
    <m/>
    <m/>
    <m/>
    <m/>
    <n v="3"/>
    <m/>
    <m/>
    <m/>
    <m/>
    <x v="0"/>
    <m/>
    <m/>
    <s v="BF"/>
    <x v="0"/>
    <m/>
    <x v="12"/>
    <n v="6.2E-2"/>
    <m/>
    <x v="0"/>
    <m/>
    <x v="2"/>
    <s v="n/a"/>
    <n v="1332305"/>
    <n v="0"/>
    <n v="0"/>
    <n v="0"/>
    <n v="0"/>
    <n v="0"/>
    <n v="0"/>
    <n v="0"/>
    <n v="0"/>
    <n v="3"/>
    <s v="-"/>
    <s v="-"/>
    <s v="-"/>
    <s v="-"/>
    <s v="-"/>
    <s v="-"/>
    <s v="-"/>
    <s v="-"/>
    <s v="-"/>
    <s v="-"/>
    <s v="-"/>
    <s v="-"/>
    <s v="-"/>
    <s v="-"/>
    <s v="-"/>
    <s v="-"/>
    <s v="-"/>
    <s v="-"/>
    <s v="-"/>
    <s v="-"/>
    <s v="-"/>
    <s v="SHLAA Phasing"/>
    <n v="0"/>
    <n v="0"/>
    <n v="0"/>
    <n v="0"/>
    <n v="0"/>
    <n v="0"/>
    <n v="0.4"/>
    <n v="0.4"/>
    <n v="0.4"/>
    <n v="0.4"/>
    <n v="0.4"/>
    <n v="0.2"/>
    <n v="0.2"/>
    <n v="0.2"/>
    <n v="0.2"/>
    <n v="0.2"/>
    <n v="0"/>
    <n v="0"/>
    <n v="0"/>
    <n v="0"/>
    <n v="0"/>
    <n v="0"/>
    <n v="3.0000000000000009"/>
    <n v="3.0000000000000009"/>
    <n v="0.4"/>
    <n v="2.2000000000000002"/>
    <s v="-"/>
    <m/>
    <x v="0"/>
    <x v="0"/>
    <x v="0"/>
    <x v="0"/>
    <x v="0"/>
  </r>
  <r>
    <x v="5"/>
    <s v="10.06.00"/>
    <s v="41-47 Chatfield Road, SW11"/>
    <m/>
    <m/>
    <m/>
    <m/>
    <m/>
    <m/>
    <n v="526384"/>
    <n v="175612"/>
    <x v="0"/>
    <m/>
    <m/>
    <m/>
    <m/>
    <n v="10"/>
    <m/>
    <m/>
    <m/>
    <m/>
    <x v="0"/>
    <m/>
    <m/>
    <s v="BF"/>
    <x v="0"/>
    <m/>
    <x v="12"/>
    <n v="4.1333333333333333E-2"/>
    <m/>
    <x v="0"/>
    <m/>
    <x v="1"/>
    <s v="n/a"/>
    <n v="1332305"/>
    <n v="0"/>
    <n v="0"/>
    <n v="0"/>
    <n v="0"/>
    <n v="0"/>
    <n v="0"/>
    <n v="0"/>
    <n v="0"/>
    <n v="10"/>
    <s v="-"/>
    <s v="-"/>
    <s v="-"/>
    <s v="-"/>
    <s v="-"/>
    <s v="-"/>
    <s v="-"/>
    <s v="-"/>
    <s v="-"/>
    <s v="-"/>
    <s v="-"/>
    <s v="-"/>
    <s v="-"/>
    <s v="-"/>
    <s v="-"/>
    <s v="-"/>
    <s v="-"/>
    <s v="-"/>
    <s v="-"/>
    <s v="-"/>
    <s v="-"/>
    <s v="SHLAA Phasing"/>
    <n v="0"/>
    <n v="0"/>
    <n v="0"/>
    <n v="0"/>
    <n v="0"/>
    <n v="0"/>
    <n v="1.3333333333333333"/>
    <n v="1.3333333333333333"/>
    <n v="1.3333333333333333"/>
    <n v="1.3333333333333333"/>
    <n v="1.3333333333333333"/>
    <n v="0.66666666666666663"/>
    <n v="0.66666666666666663"/>
    <n v="0.66666666666666663"/>
    <n v="0.66666666666666663"/>
    <n v="0.66666666666666663"/>
    <n v="0"/>
    <n v="0"/>
    <n v="0"/>
    <n v="0"/>
    <n v="0"/>
    <n v="0"/>
    <n v="9.9999999999999982"/>
    <n v="9.9999999999999982"/>
    <n v="1.3333333333333333"/>
    <n v="7.333333333333333"/>
    <s v="-"/>
    <m/>
    <x v="0"/>
    <x v="0"/>
    <x v="0"/>
    <x v="0"/>
    <x v="0"/>
  </r>
  <r>
    <x v="5"/>
    <s v="10.08.00"/>
    <s v="Gartons Industrial Estate, Gartons Way, SW11"/>
    <m/>
    <m/>
    <m/>
    <m/>
    <m/>
    <m/>
    <n v="526443"/>
    <n v="175676"/>
    <x v="0"/>
    <m/>
    <m/>
    <m/>
    <m/>
    <n v="2"/>
    <m/>
    <m/>
    <m/>
    <m/>
    <x v="0"/>
    <m/>
    <m/>
    <s v="BF"/>
    <x v="0"/>
    <m/>
    <x v="12"/>
    <n v="3.7894736842105259E-2"/>
    <m/>
    <x v="0"/>
    <m/>
    <x v="0"/>
    <s v="n/a"/>
    <n v="1332092"/>
    <n v="0"/>
    <n v="0"/>
    <n v="0"/>
    <n v="0"/>
    <n v="0"/>
    <n v="0"/>
    <n v="0"/>
    <n v="0"/>
    <n v="2"/>
    <s v="-"/>
    <s v="-"/>
    <s v="-"/>
    <s v="-"/>
    <s v="-"/>
    <s v="-"/>
    <s v="-"/>
    <s v="-"/>
    <s v="-"/>
    <s v="-"/>
    <s v="-"/>
    <s v="-"/>
    <s v="-"/>
    <s v="-"/>
    <s v="-"/>
    <s v="-"/>
    <s v="-"/>
    <s v="-"/>
    <s v="-"/>
    <s v="-"/>
    <s v="-"/>
    <s v="SHLAA Phasing"/>
    <n v="0"/>
    <n v="0"/>
    <n v="0"/>
    <n v="0"/>
    <n v="0"/>
    <n v="0"/>
    <n v="0.12631578947368421"/>
    <n v="0.12631578947368421"/>
    <n v="0.12631578947368421"/>
    <n v="0.12631578947368421"/>
    <n v="0.12631578947368421"/>
    <n v="0.12631578947368421"/>
    <n v="0.12631578947368421"/>
    <n v="0.12631578947368421"/>
    <n v="0.12631578947368421"/>
    <n v="0.12631578947368421"/>
    <n v="0.14736842105263157"/>
    <n v="0.14736842105263157"/>
    <n v="0.14736842105263157"/>
    <n v="0.14736842105263157"/>
    <n v="0.14736842105263157"/>
    <n v="0"/>
    <n v="1.9999999999999998"/>
    <n v="1.2631578947368418"/>
    <n v="0.12631578947368421"/>
    <n v="0.75789473684210518"/>
    <s v="-"/>
    <m/>
    <x v="0"/>
    <x v="0"/>
    <x v="0"/>
    <x v="0"/>
    <x v="0"/>
  </r>
  <r>
    <x v="5"/>
    <s v="10.08.00"/>
    <s v="Gartons Industrial Estate, Gartons Way, SW11"/>
    <m/>
    <m/>
    <m/>
    <m/>
    <m/>
    <m/>
    <n v="526443"/>
    <n v="175676"/>
    <x v="0"/>
    <m/>
    <m/>
    <m/>
    <m/>
    <n v="4"/>
    <m/>
    <m/>
    <m/>
    <m/>
    <x v="0"/>
    <m/>
    <m/>
    <s v="BF"/>
    <x v="0"/>
    <m/>
    <x v="12"/>
    <n v="7.5789473684210518E-2"/>
    <m/>
    <x v="0"/>
    <m/>
    <x v="2"/>
    <s v="n/a"/>
    <n v="1332092"/>
    <n v="0"/>
    <n v="0"/>
    <n v="0"/>
    <n v="0"/>
    <n v="0"/>
    <n v="0"/>
    <n v="0"/>
    <n v="0"/>
    <n v="4"/>
    <s v="-"/>
    <s v="-"/>
    <s v="-"/>
    <s v="-"/>
    <s v="-"/>
    <s v="-"/>
    <s v="-"/>
    <s v="-"/>
    <s v="-"/>
    <s v="-"/>
    <s v="-"/>
    <s v="-"/>
    <s v="-"/>
    <s v="-"/>
    <s v="-"/>
    <s v="-"/>
    <s v="-"/>
    <s v="-"/>
    <s v="-"/>
    <s v="-"/>
    <s v="-"/>
    <s v="SHLAA Phasing"/>
    <n v="0"/>
    <n v="0"/>
    <n v="0"/>
    <n v="0"/>
    <n v="0"/>
    <n v="0"/>
    <n v="0.25263157894736843"/>
    <n v="0.25263157894736843"/>
    <n v="0.25263157894736843"/>
    <n v="0.25263157894736843"/>
    <n v="0.25263157894736843"/>
    <n v="0.25263157894736843"/>
    <n v="0.25263157894736843"/>
    <n v="0.25263157894736843"/>
    <n v="0.25263157894736843"/>
    <n v="0.25263157894736843"/>
    <n v="0.29473684210526313"/>
    <n v="0.29473684210526313"/>
    <n v="0.29473684210526313"/>
    <n v="0.29473684210526313"/>
    <n v="0.29473684210526313"/>
    <n v="0"/>
    <n v="3.9999999999999996"/>
    <n v="2.5263157894736836"/>
    <n v="0.25263157894736843"/>
    <n v="1.5157894736842104"/>
    <s v="-"/>
    <m/>
    <x v="0"/>
    <x v="0"/>
    <x v="0"/>
    <x v="0"/>
    <x v="0"/>
  </r>
  <r>
    <x v="5"/>
    <s v="10.08.00"/>
    <s v="Gartons Industrial Estate, Gartons Way, SW11"/>
    <m/>
    <m/>
    <m/>
    <m/>
    <m/>
    <m/>
    <n v="526443"/>
    <n v="175676"/>
    <x v="0"/>
    <m/>
    <m/>
    <m/>
    <m/>
    <n v="13"/>
    <m/>
    <m/>
    <m/>
    <m/>
    <x v="0"/>
    <m/>
    <m/>
    <s v="BF"/>
    <x v="0"/>
    <m/>
    <x v="12"/>
    <n v="0.21210526315789474"/>
    <m/>
    <x v="0"/>
    <m/>
    <x v="1"/>
    <s v="n/a"/>
    <n v="1332092"/>
    <n v="0"/>
    <n v="0"/>
    <n v="0"/>
    <n v="0"/>
    <n v="0"/>
    <n v="0"/>
    <n v="0"/>
    <n v="0"/>
    <n v="13"/>
    <s v="-"/>
    <s v="-"/>
    <s v="-"/>
    <s v="-"/>
    <s v="-"/>
    <s v="-"/>
    <s v="-"/>
    <s v="-"/>
    <s v="-"/>
    <s v="-"/>
    <s v="-"/>
    <s v="-"/>
    <s v="-"/>
    <s v="-"/>
    <s v="-"/>
    <s v="-"/>
    <s v="-"/>
    <s v="-"/>
    <s v="-"/>
    <s v="-"/>
    <s v="-"/>
    <s v="SHLAA Phasing"/>
    <n v="0"/>
    <n v="0"/>
    <n v="0"/>
    <n v="0"/>
    <n v="0"/>
    <n v="0"/>
    <n v="0.82105263157894726"/>
    <n v="0.82105263157894726"/>
    <n v="0.82105263157894726"/>
    <n v="0.82105263157894726"/>
    <n v="0.82105263157894726"/>
    <n v="0.82105263157894726"/>
    <n v="0.82105263157894726"/>
    <n v="0.82105263157894726"/>
    <n v="0.82105263157894726"/>
    <n v="0.82105263157894726"/>
    <n v="0.95789473684210513"/>
    <n v="0.95789473684210513"/>
    <n v="0.95789473684210513"/>
    <n v="0.95789473684210513"/>
    <n v="0.95789473684210513"/>
    <n v="0"/>
    <n v="12.999999999999998"/>
    <n v="8.2105263157894726"/>
    <n v="0.82105263157894726"/>
    <n v="4.9263157894736835"/>
    <s v="-"/>
    <m/>
    <x v="0"/>
    <x v="0"/>
    <x v="0"/>
    <x v="0"/>
    <x v="0"/>
  </r>
  <r>
    <x v="5"/>
    <s v="10.09.00"/>
    <s v="York Road Business Centre, Yelverton Road, SW11"/>
    <m/>
    <m/>
    <m/>
    <m/>
    <m/>
    <m/>
    <n v="526732"/>
    <n v="176122"/>
    <x v="0"/>
    <m/>
    <m/>
    <m/>
    <m/>
    <n v="65"/>
    <m/>
    <m/>
    <m/>
    <m/>
    <x v="0"/>
    <m/>
    <m/>
    <s v="BF"/>
    <x v="0"/>
    <m/>
    <x v="12"/>
    <n v="0.24123711340206186"/>
    <m/>
    <x v="0"/>
    <m/>
    <x v="1"/>
    <s v="n/a"/>
    <n v="1332268"/>
    <n v="0"/>
    <n v="0"/>
    <n v="0"/>
    <n v="0"/>
    <n v="0"/>
    <n v="0"/>
    <n v="0"/>
    <n v="0"/>
    <n v="65"/>
    <s v="-"/>
    <s v="-"/>
    <s v="-"/>
    <s v="-"/>
    <s v="-"/>
    <s v="-"/>
    <s v="-"/>
    <s v="-"/>
    <s v="-"/>
    <s v="-"/>
    <s v="-"/>
    <s v="-"/>
    <s v="-"/>
    <s v="-"/>
    <s v="-"/>
    <s v="-"/>
    <s v="-"/>
    <s v="-"/>
    <s v="-"/>
    <s v="-"/>
    <s v="-"/>
    <s v="SHLAA Phasing"/>
    <n v="0"/>
    <n v="0"/>
    <n v="0"/>
    <n v="0"/>
    <n v="0"/>
    <n v="0"/>
    <n v="0"/>
    <n v="0"/>
    <n v="0"/>
    <n v="0"/>
    <n v="0"/>
    <n v="2.5463917525773194"/>
    <n v="2.5463917525773194"/>
    <n v="2.5463917525773194"/>
    <n v="2.5463917525773194"/>
    <n v="2.5463917525773194"/>
    <n v="10.453608247422681"/>
    <n v="10.453608247422681"/>
    <n v="10.453608247422681"/>
    <n v="10.453608247422681"/>
    <n v="10.453608247422681"/>
    <n v="0"/>
    <n v="65"/>
    <n v="12.731958762886597"/>
    <n v="0"/>
    <n v="2.5463917525773194"/>
    <s v="-"/>
    <m/>
    <x v="0"/>
    <x v="0"/>
    <x v="0"/>
    <x v="0"/>
    <x v="0"/>
  </r>
  <r>
    <x v="5"/>
    <s v="10.09.00"/>
    <s v="York Road Business Centre, Yelverton Road, SW11"/>
    <m/>
    <m/>
    <m/>
    <m/>
    <m/>
    <m/>
    <n v="526732"/>
    <n v="176122"/>
    <x v="0"/>
    <m/>
    <m/>
    <m/>
    <m/>
    <n v="13"/>
    <m/>
    <m/>
    <m/>
    <m/>
    <x v="0"/>
    <m/>
    <m/>
    <s v="BF"/>
    <x v="0"/>
    <m/>
    <x v="12"/>
    <n v="9.3814432989690721E-2"/>
    <m/>
    <x v="0"/>
    <m/>
    <x v="0"/>
    <s v="n/a"/>
    <n v="1332268"/>
    <n v="0"/>
    <n v="0"/>
    <n v="0"/>
    <n v="0"/>
    <n v="0"/>
    <n v="0"/>
    <n v="0"/>
    <n v="0"/>
    <n v="13"/>
    <s v="-"/>
    <s v="-"/>
    <s v="-"/>
    <s v="-"/>
    <s v="-"/>
    <s v="-"/>
    <s v="-"/>
    <s v="-"/>
    <s v="-"/>
    <s v="-"/>
    <s v="-"/>
    <s v="-"/>
    <s v="-"/>
    <s v="-"/>
    <s v="-"/>
    <s v="-"/>
    <s v="-"/>
    <s v="-"/>
    <s v="-"/>
    <s v="-"/>
    <s v="-"/>
    <s v="SHLAA Phasing"/>
    <n v="0"/>
    <n v="0"/>
    <n v="0"/>
    <n v="0"/>
    <n v="0"/>
    <n v="0"/>
    <n v="0"/>
    <n v="0"/>
    <n v="0"/>
    <n v="0"/>
    <n v="0"/>
    <n v="0.50927835051546388"/>
    <n v="0.50927835051546388"/>
    <n v="0.50927835051546388"/>
    <n v="0.50927835051546388"/>
    <n v="0.50927835051546388"/>
    <n v="2.0907216494845362"/>
    <n v="2.0907216494845362"/>
    <n v="2.0907216494845362"/>
    <n v="2.0907216494845362"/>
    <n v="2.0907216494845362"/>
    <n v="0"/>
    <n v="12.999999999999998"/>
    <n v="2.5463917525773194"/>
    <n v="0"/>
    <n v="0.50927835051546388"/>
    <s v="-"/>
    <m/>
    <x v="0"/>
    <x v="0"/>
    <x v="0"/>
    <x v="0"/>
    <x v="0"/>
  </r>
  <r>
    <x v="5"/>
    <s v="10.09.00"/>
    <s v="York Road Business Centre, Yelverton Road, SW11"/>
    <m/>
    <m/>
    <m/>
    <m/>
    <m/>
    <m/>
    <n v="526732"/>
    <n v="176122"/>
    <x v="0"/>
    <m/>
    <m/>
    <m/>
    <m/>
    <n v="19"/>
    <m/>
    <m/>
    <m/>
    <m/>
    <x v="0"/>
    <m/>
    <m/>
    <s v="BF"/>
    <x v="0"/>
    <m/>
    <x v="12"/>
    <n v="0.13711340206185565"/>
    <m/>
    <x v="0"/>
    <m/>
    <x v="2"/>
    <s v="n/a"/>
    <n v="1332268"/>
    <n v="0"/>
    <n v="0"/>
    <n v="0"/>
    <n v="0"/>
    <n v="0"/>
    <n v="0"/>
    <n v="0"/>
    <n v="0"/>
    <n v="19"/>
    <s v="-"/>
    <s v="-"/>
    <s v="-"/>
    <s v="-"/>
    <s v="-"/>
    <s v="-"/>
    <s v="-"/>
    <s v="-"/>
    <s v="-"/>
    <s v="-"/>
    <s v="-"/>
    <s v="-"/>
    <s v="-"/>
    <s v="-"/>
    <s v="-"/>
    <s v="-"/>
    <s v="-"/>
    <s v="-"/>
    <s v="-"/>
    <s v="-"/>
    <s v="-"/>
    <s v="SHLAA Phasing"/>
    <n v="0"/>
    <n v="0"/>
    <n v="0"/>
    <n v="0"/>
    <n v="0"/>
    <n v="0"/>
    <n v="0"/>
    <n v="0"/>
    <n v="0"/>
    <n v="0"/>
    <n v="0"/>
    <n v="0.74432989690721651"/>
    <n v="0.74432989690721651"/>
    <n v="0.74432989690721651"/>
    <n v="0.74432989690721651"/>
    <n v="0.74432989690721651"/>
    <n v="3.0556701030927838"/>
    <n v="3.0556701030927838"/>
    <n v="3.0556701030927838"/>
    <n v="3.0556701030927838"/>
    <n v="3.0556701030927838"/>
    <n v="0"/>
    <n v="19"/>
    <n v="3.7216494845360826"/>
    <n v="0"/>
    <n v="0.74432989690721651"/>
    <s v="-"/>
    <m/>
    <x v="0"/>
    <x v="0"/>
    <x v="0"/>
    <x v="0"/>
    <x v="0"/>
  </r>
  <r>
    <x v="6"/>
    <s v="n/a"/>
    <s v="SHLAA Potential Sites"/>
    <m/>
    <m/>
    <m/>
    <m/>
    <m/>
    <m/>
    <s v="n/a"/>
    <s v="n/a"/>
    <x v="21"/>
    <m/>
    <m/>
    <m/>
    <m/>
    <n v="929"/>
    <m/>
    <m/>
    <m/>
    <m/>
    <x v="0"/>
    <m/>
    <m/>
    <s v="-"/>
    <x v="0"/>
    <m/>
    <x v="12"/>
    <m/>
    <m/>
    <x v="0"/>
    <m/>
    <x v="3"/>
    <s v="n/a"/>
    <s v="-"/>
    <n v="0"/>
    <n v="0"/>
    <n v="0"/>
    <n v="0"/>
    <n v="0"/>
    <n v="0"/>
    <n v="0"/>
    <n v="0"/>
    <n v="929"/>
    <s v="-"/>
    <s v="-"/>
    <s v="-"/>
    <s v="-"/>
    <s v="-"/>
    <s v="-"/>
    <s v="-"/>
    <s v="-"/>
    <s v="-"/>
    <s v="-"/>
    <s v="-"/>
    <s v="-"/>
    <s v="-"/>
    <s v="-"/>
    <s v="-"/>
    <s v="-"/>
    <s v="-"/>
    <s v="-"/>
    <s v="-"/>
    <s v="-"/>
    <s v="-"/>
    <s v="SHLAA Phasing"/>
    <n v="0"/>
    <n v="0"/>
    <n v="0"/>
    <n v="0"/>
    <n v="0"/>
    <n v="0"/>
    <n v="30.6"/>
    <n v="30.6"/>
    <n v="30.6"/>
    <n v="30.6"/>
    <n v="30.6"/>
    <n v="84.2"/>
    <n v="84.2"/>
    <n v="84.2"/>
    <n v="84.2"/>
    <n v="84.2"/>
    <n v="71"/>
    <n v="71"/>
    <n v="71"/>
    <n v="71"/>
    <n v="71"/>
    <n v="0"/>
    <n v="929"/>
    <n v="574"/>
    <n v="30.6"/>
    <n v="237.2"/>
    <s v="-"/>
    <m/>
    <x v="0"/>
    <x v="0"/>
    <x v="0"/>
    <x v="0"/>
    <x v="0"/>
  </r>
  <r>
    <x v="7"/>
    <s v="n/a"/>
    <s v="SHLAA Small Sites Trend"/>
    <m/>
    <m/>
    <m/>
    <m/>
    <m/>
    <m/>
    <s v="n/a"/>
    <s v="n/a"/>
    <x v="21"/>
    <m/>
    <m/>
    <m/>
    <m/>
    <n v="8041"/>
    <m/>
    <m/>
    <m/>
    <m/>
    <x v="0"/>
    <m/>
    <m/>
    <s v="-"/>
    <x v="0"/>
    <m/>
    <x v="12"/>
    <m/>
    <m/>
    <x v="0"/>
    <m/>
    <x v="3"/>
    <s v="n/a"/>
    <s v="-"/>
    <n v="0"/>
    <n v="0"/>
    <n v="0"/>
    <n v="0"/>
    <n v="0"/>
    <n v="0"/>
    <n v="0"/>
    <n v="0"/>
    <n v="8041"/>
    <s v="-"/>
    <s v="-"/>
    <s v="-"/>
    <s v="-"/>
    <s v="-"/>
    <s v="-"/>
    <s v="-"/>
    <s v="-"/>
    <s v="-"/>
    <s v="-"/>
    <s v="-"/>
    <s v="-"/>
    <s v="-"/>
    <s v="-"/>
    <s v="-"/>
    <s v="-"/>
    <s v="-"/>
    <s v="-"/>
    <s v="-"/>
    <s v="-"/>
    <s v="-"/>
    <s v="SHLAA Phasing"/>
    <n v="0"/>
    <n v="0"/>
    <n v="0"/>
    <n v="0"/>
    <n v="473"/>
    <n v="473"/>
    <n v="473"/>
    <n v="473"/>
    <n v="473"/>
    <n v="473"/>
    <n v="473"/>
    <n v="473"/>
    <n v="473"/>
    <n v="473"/>
    <n v="473"/>
    <n v="473"/>
    <n v="473"/>
    <n v="473"/>
    <n v="473"/>
    <n v="473"/>
    <n v="473"/>
    <n v="0"/>
    <n v="8041"/>
    <n v="5676"/>
    <n v="1419"/>
    <n v="3784"/>
    <s v="-"/>
    <m/>
    <x v="0"/>
    <x v="0"/>
    <x v="0"/>
    <x v="0"/>
    <x v="0"/>
  </r>
</pivotCacheRecords>
</file>

<file path=xl/pivotCache/pivotCacheRecords2.xml><?xml version="1.0" encoding="utf-8"?>
<pivotCacheRecords xmlns="http://schemas.openxmlformats.org/spreadsheetml/2006/main" xmlns:r="http://schemas.openxmlformats.org/officeDocument/2006/relationships" count="1458">
  <r>
    <x v="0"/>
    <s v="2006/1979"/>
    <s v=""/>
    <s v=""/>
    <s v="Caius House"/>
    <s v=""/>
    <s v="Holman Road"/>
    <s v="SW11"/>
    <s v="3RL"/>
    <n v="526750"/>
    <n v="176190"/>
    <s v="St. Mary's Park"/>
    <s v="17/11/2010"/>
    <s v="31/08/2014"/>
    <n v="0"/>
    <n v="7"/>
    <n v="7"/>
    <s v="Demolition of Caius House. Construction of a new building (between five and eight floors) comprising a youth club with 73 flats (including 7 live-work units) above, with basement car parking and bicycle storage."/>
    <s v="PFLA"/>
    <s v="10/05/2006"/>
    <s v="12/12/2007"/>
    <m/>
    <s v="Nil"/>
    <s v=""/>
    <s v="BF"/>
    <x v="0"/>
    <s v="NB"/>
    <s v="n/a"/>
    <n v="1.0999999999999999E-2"/>
    <s v="17/11/2010"/>
    <m/>
    <d v="2014-08-31T00:00:00"/>
    <x v="0"/>
    <s v="HASO"/>
    <m/>
    <m/>
    <m/>
    <n v="0"/>
    <n v="4"/>
    <n v="3"/>
    <n v="0"/>
    <n v="0"/>
    <n v="0"/>
    <n v="0"/>
    <n v="0"/>
    <n v="4"/>
    <n v="3"/>
    <n v="0"/>
    <n v="0"/>
    <n v="0"/>
    <n v="0"/>
    <n v="0"/>
    <n v="0"/>
    <n v="0"/>
    <n v="0"/>
    <n v="0"/>
    <n v="0"/>
    <n v="0"/>
    <n v="0"/>
    <n v="0"/>
    <n v="0"/>
    <n v="0"/>
    <n v="0"/>
    <n v="0"/>
    <n v="0"/>
  </r>
  <r>
    <x v="0"/>
    <s v="2006/1979"/>
    <s v=""/>
    <s v=""/>
    <s v="Caius House"/>
    <s v=""/>
    <s v="Holman Road"/>
    <s v="SW11"/>
    <s v="3RL"/>
    <n v="526750"/>
    <n v="176190"/>
    <s v="St. Mary's Park"/>
    <s v="17/11/2010"/>
    <s v="31/08/2014"/>
    <n v="0"/>
    <n v="59"/>
    <n v="59"/>
    <s v="Demolition of Caius House. Construction of a new building (between five and eight floors) comprising a youth club with 73 flats (including 7 live-work units) above, with basement car parking and bicycle storage."/>
    <s v="PFLA"/>
    <s v="10/05/2006"/>
    <s v="12/12/2007"/>
    <m/>
    <s v="Nil"/>
    <s v=""/>
    <s v="BF"/>
    <x v="0"/>
    <s v="NB"/>
    <s v="n/a"/>
    <n v="9.1999999999999998E-2"/>
    <s v="17/11/2010"/>
    <m/>
    <d v="2014-08-31T00:00:00"/>
    <x v="1"/>
    <s v="P"/>
    <m/>
    <m/>
    <m/>
    <n v="0"/>
    <n v="17"/>
    <n v="42"/>
    <n v="0"/>
    <n v="0"/>
    <n v="0"/>
    <n v="0"/>
    <n v="0"/>
    <n v="17"/>
    <n v="42"/>
    <n v="0"/>
    <n v="0"/>
    <n v="0"/>
    <n v="0"/>
    <n v="0"/>
    <n v="0"/>
    <n v="0"/>
    <n v="0"/>
    <n v="0"/>
    <n v="0"/>
    <n v="0"/>
    <n v="0"/>
    <n v="0"/>
    <n v="0"/>
    <n v="0"/>
    <n v="0"/>
    <n v="0"/>
    <n v="0"/>
  </r>
  <r>
    <x v="0"/>
    <s v="2007/2652"/>
    <s v=""/>
    <s v=""/>
    <s v=""/>
    <s v="130"/>
    <s v="Mitcham Road"/>
    <s v="SW17"/>
    <s v="9HN"/>
    <n v="527753"/>
    <n v="171100"/>
    <s v="Graveney"/>
    <s v="31/03/2012"/>
    <s v="31/03/2015"/>
    <n v="0"/>
    <n v="8"/>
    <n v="8"/>
    <s v="Erection of part single, part two, part three, part four-storey building to provide a commercial unit (A1,A2 or A3) on part of ground floor with the remainder of the ground floor and the upper floors providing 6 flats and 2 live/work units, with balconies"/>
    <s v="PF"/>
    <s v="07/06/2007"/>
    <s v="24/08/2007"/>
    <m/>
    <s v="Nil"/>
    <s v=""/>
    <s v="BF"/>
    <x v="0"/>
    <s v="n/a"/>
    <s v="n"/>
    <n v="2.5999999999999999E-2"/>
    <s v="31/03/2012"/>
    <m/>
    <d v="2015-03-31T00:00:00"/>
    <x v="1"/>
    <s v="P"/>
    <m/>
    <m/>
    <m/>
    <n v="0"/>
    <n v="6"/>
    <n v="2"/>
    <n v="0"/>
    <n v="0"/>
    <n v="0"/>
    <n v="0"/>
    <n v="0"/>
    <n v="4"/>
    <n v="2"/>
    <n v="0"/>
    <n v="0"/>
    <n v="0"/>
    <n v="0"/>
    <n v="0"/>
    <n v="0"/>
    <n v="0"/>
    <n v="0"/>
    <n v="0"/>
    <n v="0"/>
    <n v="0"/>
    <n v="0"/>
    <n v="2"/>
    <n v="0"/>
    <n v="0"/>
    <n v="0"/>
    <n v="0"/>
    <n v="0"/>
  </r>
  <r>
    <x v="0"/>
    <s v="2007/2802"/>
    <s v=""/>
    <s v=""/>
    <s v=""/>
    <s v="11"/>
    <s v="Boutflower Road"/>
    <s v="SW11"/>
    <s v="1RE"/>
    <n v="527210"/>
    <n v="175135"/>
    <s v="Northcote"/>
    <s v="21/01/2010"/>
    <s v="31/03/2015"/>
    <n v="1"/>
    <n v="3"/>
    <n v="2"/>
    <s v="Conversion of house into three self-contained flats, alterations including rebuilding of front elevation, and construction of a single storey rear/side extension."/>
    <s v="PF"/>
    <s v="01/06/2007"/>
    <s v="16/07/2007"/>
    <m/>
    <s v="Nil"/>
    <s v=""/>
    <s v="BF"/>
    <x v="1"/>
    <s v="n/a"/>
    <s v="a"/>
    <n v="1.0999999999999999E-2"/>
    <s v="21/01/2010"/>
    <m/>
    <d v="2015-03-31T00:00:00"/>
    <x v="1"/>
    <s v="P"/>
    <m/>
    <m/>
    <m/>
    <n v="0"/>
    <n v="1"/>
    <n v="2"/>
    <n v="0"/>
    <n v="0"/>
    <n v="-1"/>
    <n v="0"/>
    <n v="0"/>
    <n v="1"/>
    <n v="2"/>
    <n v="0"/>
    <n v="0"/>
    <n v="0"/>
    <n v="0"/>
    <n v="0"/>
    <n v="0"/>
    <n v="0"/>
    <n v="0"/>
    <n v="0"/>
    <n v="-1"/>
    <n v="0"/>
    <n v="0"/>
    <n v="0"/>
    <n v="0"/>
    <n v="0"/>
    <n v="0"/>
    <n v="0"/>
    <n v="0"/>
  </r>
  <r>
    <x v="0"/>
    <s v="2007/2999"/>
    <s v=""/>
    <s v="Block B 1-22 And 1-127 Beacon Tower"/>
    <s v="The Business Village"/>
    <s v="3-9"/>
    <s v="Broomhill Road"/>
    <s v="SW18"/>
    <s v="4JQ"/>
    <n v="525360"/>
    <n v="174562"/>
    <s v="Southfields"/>
    <s v="31/12/2011"/>
    <s v="31/03/2015"/>
    <n v="0"/>
    <n v="149"/>
    <n v="149"/>
    <s v="Demolition of existing buildings. Erection of buildings between four and sixteen-storeys in height to provide 10,500 sq.m. of B1 floorspace (office, research and development, and light industry), 209 residential units, retail, café/restaurant (260m2) and "/>
    <s v="PFLA"/>
    <s v="06/06/2007"/>
    <s v="19/03/2010"/>
    <m/>
    <s v="Nil"/>
    <s v=""/>
    <s v="BF"/>
    <x v="0"/>
    <s v="NB"/>
    <s v="n/a"/>
    <n v="0.371"/>
    <s v="31/12/2011"/>
    <m/>
    <d v="2015-03-31T00:00:00"/>
    <x v="1"/>
    <s v="P"/>
    <m/>
    <m/>
    <m/>
    <n v="0"/>
    <n v="96"/>
    <n v="48"/>
    <n v="5"/>
    <n v="0"/>
    <n v="0"/>
    <n v="0"/>
    <n v="0"/>
    <n v="96"/>
    <n v="48"/>
    <n v="5"/>
    <n v="0"/>
    <n v="0"/>
    <n v="0"/>
    <n v="0"/>
    <n v="0"/>
    <n v="0"/>
    <n v="0"/>
    <n v="0"/>
    <n v="0"/>
    <n v="0"/>
    <n v="0"/>
    <n v="0"/>
    <n v="0"/>
    <n v="0"/>
    <n v="0"/>
    <n v="0"/>
    <n v="0"/>
  </r>
  <r>
    <x v="0"/>
    <s v="2007/2999"/>
    <s v=""/>
    <s v="Block C - Spectra Apts"/>
    <s v="The Business Village"/>
    <s v="3-9"/>
    <s v="Broomhill Road"/>
    <s v="SW18"/>
    <s v="4JQ"/>
    <n v="525360"/>
    <n v="174562"/>
    <s v="Southfields"/>
    <s v="31/12/2011"/>
    <s v="31/03/2015"/>
    <n v="0"/>
    <n v="7"/>
    <n v="7"/>
    <s v="Demolition of existing buildings. Erection of buildings between four and sixteen-storeys in height to provide 10,500 sq.m. of B1 floorspace (office, research and development, and light industry), 209 residential units, retail, café/restaurant (260m2) and "/>
    <s v="PFLA"/>
    <s v="06/06/2007"/>
    <s v="19/03/2010"/>
    <m/>
    <s v="Nil"/>
    <s v=""/>
    <s v="BF"/>
    <x v="0"/>
    <s v="NB"/>
    <s v="n/a"/>
    <n v="3.6999999999999998E-2"/>
    <s v="31/12/2011"/>
    <m/>
    <d v="2015-03-31T00:00:00"/>
    <x v="1"/>
    <s v="P"/>
    <m/>
    <n v="0"/>
    <n v="0"/>
    <n v="0"/>
    <n v="2"/>
    <n v="4"/>
    <n v="1"/>
    <n v="0"/>
    <n v="0"/>
    <n v="0"/>
    <n v="0"/>
    <n v="2"/>
    <n v="4"/>
    <n v="1"/>
    <n v="0"/>
    <n v="0"/>
    <n v="0"/>
    <n v="0"/>
    <n v="0"/>
    <n v="0"/>
    <n v="0"/>
    <n v="0"/>
    <n v="0"/>
    <n v="0"/>
    <n v="0"/>
    <n v="0"/>
    <n v="0"/>
    <n v="0"/>
    <n v="0"/>
    <n v="0"/>
    <n v="0"/>
  </r>
  <r>
    <x v="0"/>
    <s v="2007/2999"/>
    <m/>
    <s v="Block C - Spectra Apts (Octavia)"/>
    <s v="The Business Village"/>
    <s v="3-9"/>
    <s v="Broomhill Road"/>
    <s v="SW18"/>
    <s v="4JQ"/>
    <n v="525360"/>
    <n v="174562"/>
    <s v="Southfields"/>
    <s v="31/12/2011"/>
    <s v="31/03/2015"/>
    <n v="0"/>
    <n v="5"/>
    <n v="5"/>
    <s v="Demolition of existing buildings. Erection of buildings between four and sixteen-storeys in height to provide 10,500 sq.m. of B1 floorspace (office, research and development, and light industry), 209 residential units, retail, café/restaurant (260m2) and "/>
    <s v="PFLA"/>
    <s v="06/06/2007"/>
    <s v="19/03/2010"/>
    <m/>
    <s v="Nil"/>
    <s v=""/>
    <s v="BF"/>
    <x v="0"/>
    <s v="NB"/>
    <s v="n/a"/>
    <n v="3.2000000000000001E-2"/>
    <s v="31/12/2011"/>
    <m/>
    <d v="2015-03-31T00:00:00"/>
    <x v="2"/>
    <s v="HASR"/>
    <m/>
    <n v="0"/>
    <n v="0"/>
    <n v="0"/>
    <n v="0"/>
    <n v="5"/>
    <n v="0"/>
    <n v="0"/>
    <n v="0"/>
    <n v="0"/>
    <n v="0"/>
    <n v="0"/>
    <n v="5"/>
    <n v="0"/>
    <n v="0"/>
    <n v="0"/>
    <n v="0"/>
    <n v="0"/>
    <n v="0"/>
    <n v="0"/>
    <n v="0"/>
    <n v="0"/>
    <n v="0"/>
    <n v="0"/>
    <n v="0"/>
    <n v="0"/>
    <n v="0"/>
    <n v="0"/>
    <n v="0"/>
    <n v="0"/>
    <n v="0"/>
  </r>
  <r>
    <x v="0"/>
    <s v="2007/2999"/>
    <s v=""/>
    <s v="Block C - Spectra Apts (Octavia)"/>
    <s v="The Business Village"/>
    <s v="3-9"/>
    <s v="Broomhill Road"/>
    <s v="SW18"/>
    <s v="4JQ"/>
    <n v="525360"/>
    <n v="174562"/>
    <s v="Southfields"/>
    <s v="31/12/2011"/>
    <s v="31/03/2015"/>
    <n v="0"/>
    <n v="19"/>
    <n v="19"/>
    <s v="Demolition of existing buildings. Erection of buildings between four and sixteen-storeys in height to provide 10,500 sq.m. of B1 floorspace (office, research and development, and light industry), 209 residential units, retail, café/restaurant (260m2) and "/>
    <s v="PFLA"/>
    <s v="06/06/2007"/>
    <s v="19/03/2010"/>
    <m/>
    <s v="Nil"/>
    <s v=""/>
    <s v="BF"/>
    <x v="0"/>
    <s v="NB"/>
    <s v="n"/>
    <n v="6.5000000000000002E-2"/>
    <s v="31/12/2011"/>
    <m/>
    <d v="2015-03-31T00:00:00"/>
    <x v="0"/>
    <s v="HASO"/>
    <m/>
    <n v="0"/>
    <n v="0"/>
    <n v="0"/>
    <n v="17"/>
    <n v="2"/>
    <n v="0"/>
    <n v="0"/>
    <n v="0"/>
    <n v="0"/>
    <n v="0"/>
    <n v="17"/>
    <n v="2"/>
    <n v="0"/>
    <n v="0"/>
    <n v="0"/>
    <n v="0"/>
    <n v="0"/>
    <n v="0"/>
    <n v="0"/>
    <n v="0"/>
    <n v="0"/>
    <n v="0"/>
    <n v="0"/>
    <n v="0"/>
    <n v="0"/>
    <n v="0"/>
    <n v="0"/>
    <n v="0"/>
    <n v="0"/>
    <n v="0"/>
  </r>
  <r>
    <x v="0"/>
    <s v="2007/4609"/>
    <s v=""/>
    <s v=""/>
    <s v=""/>
    <s v="167"/>
    <s v="Mitcham Lane"/>
    <s v="SW16"/>
    <s v="6NA"/>
    <n v="529164"/>
    <n v="170873"/>
    <s v="Furzedown"/>
    <s v="14/01/2008"/>
    <s v="31/03/2015"/>
    <n v="1"/>
    <n v="3"/>
    <n v="2"/>
    <s v="Alterations including conversion of house into three self contained flats and construction of single storey rear extension."/>
    <s v="PF"/>
    <s v="06/09/2007"/>
    <s v="22/10/2007"/>
    <m/>
    <s v="Nil"/>
    <s v=""/>
    <s v="BF"/>
    <x v="1"/>
    <s v="n/a"/>
    <s v="a"/>
    <n v="2.5999999999999999E-2"/>
    <s v="14/01/2008"/>
    <m/>
    <d v="2015-03-31T00:00:00"/>
    <x v="1"/>
    <s v="P"/>
    <m/>
    <m/>
    <m/>
    <n v="0"/>
    <n v="1"/>
    <n v="2"/>
    <n v="0"/>
    <n v="-1"/>
    <n v="0"/>
    <n v="0"/>
    <n v="0"/>
    <n v="1"/>
    <n v="2"/>
    <n v="0"/>
    <n v="0"/>
    <n v="0"/>
    <n v="0"/>
    <n v="0"/>
    <n v="0"/>
    <n v="0"/>
    <n v="0"/>
    <n v="-1"/>
    <n v="0"/>
    <n v="0"/>
    <n v="0"/>
    <n v="0"/>
    <n v="0"/>
    <n v="0"/>
    <n v="0"/>
    <n v="0"/>
    <n v="0"/>
  </r>
  <r>
    <x v="0"/>
    <s v="2007/5841"/>
    <s v=""/>
    <s v=""/>
    <s v=""/>
    <s v="138a"/>
    <s v="Wandsworth High Street"/>
    <s v="SW18"/>
    <s v="4JB"/>
    <n v="525294"/>
    <n v="174687"/>
    <s v="Fairfield"/>
    <s v="31/03/2011"/>
    <s v="12/12/2014"/>
    <n v="0"/>
    <n v="6"/>
    <n v="6"/>
    <s v="Demolition of existing buildings and erection of four storey (plus basement) building comprising commercial units at basement and ground floors (Financial and Professional Services, Class A2 and Restaurant and cafe, Class A3) and six flats on upper floors"/>
    <s v="PF"/>
    <s v="01/11/2007"/>
    <s v="18/03/2008"/>
    <m/>
    <s v="Nil"/>
    <s v=""/>
    <s v="BF"/>
    <x v="0"/>
    <s v="n/a"/>
    <s v="n"/>
    <n v="1.0999999999999999E-2"/>
    <s v="31/03/2011"/>
    <m/>
    <d v="2014-12-12T00:00:00"/>
    <x v="1"/>
    <s v="P"/>
    <m/>
    <m/>
    <m/>
    <n v="0"/>
    <n v="5"/>
    <n v="1"/>
    <n v="0"/>
    <n v="0"/>
    <n v="0"/>
    <n v="0"/>
    <n v="0"/>
    <n v="5"/>
    <n v="1"/>
    <n v="0"/>
    <n v="0"/>
    <n v="0"/>
    <n v="0"/>
    <n v="0"/>
    <n v="0"/>
    <n v="0"/>
    <n v="0"/>
    <n v="0"/>
    <n v="0"/>
    <n v="0"/>
    <n v="0"/>
    <n v="0"/>
    <n v="0"/>
    <n v="0"/>
    <n v="0"/>
    <n v="0"/>
    <n v="0"/>
  </r>
  <r>
    <x v="0"/>
    <s v="2007/5973"/>
    <s v=""/>
    <s v=""/>
    <s v=""/>
    <s v="147"/>
    <s v="Lavender Hill"/>
    <s v="SW11"/>
    <s v="5QJ"/>
    <n v="528044"/>
    <n v="175602"/>
    <s v="Shaftesbury"/>
    <s v="04/01/2010"/>
    <s v="08/10/2014"/>
    <n v="1"/>
    <n v="5"/>
    <n v="4"/>
    <s v="Mansard extension to create two additional floors and conversion of upper floors to form five flats; excavation of basement to be used for ancillary storage for restaurant."/>
    <s v="PF"/>
    <s v="26/11/2007"/>
    <s v="15/02/2008"/>
    <m/>
    <s v="Nil"/>
    <s v=""/>
    <s v="BF"/>
    <x v="1"/>
    <s v="n/a"/>
    <s v="c+"/>
    <n v="8.9999999999999993E-3"/>
    <s v="04/01/2010"/>
    <m/>
    <d v="2014-10-08T00:00:00"/>
    <x v="1"/>
    <s v="P"/>
    <m/>
    <m/>
    <m/>
    <n v="1"/>
    <n v="4"/>
    <n v="0"/>
    <n v="-1"/>
    <n v="0"/>
    <n v="0"/>
    <n v="0"/>
    <n v="1"/>
    <n v="4"/>
    <n v="0"/>
    <n v="-1"/>
    <n v="0"/>
    <n v="0"/>
    <n v="0"/>
    <n v="0"/>
    <n v="0"/>
    <n v="0"/>
    <n v="0"/>
    <n v="0"/>
    <n v="0"/>
    <n v="0"/>
    <n v="0"/>
    <n v="0"/>
    <n v="0"/>
    <n v="0"/>
    <n v="0"/>
    <n v="0"/>
    <n v="0"/>
  </r>
  <r>
    <x v="0"/>
    <s v="2008/1576"/>
    <s v=""/>
    <s v=""/>
    <s v=""/>
    <s v="206"/>
    <s v="Trinity Road"/>
    <s v="SW17"/>
    <s v="7HP"/>
    <n v="527493"/>
    <n v="173160"/>
    <s v="Nightingale"/>
    <s v="04/07/2011"/>
    <s v="31/03/2015"/>
    <n v="1"/>
    <n v="2"/>
    <n v="1"/>
    <s v="Construction of rear roof extension, conversion of upper floors to provide 2 self contained flats and retention of shed/storage area to the rear."/>
    <s v="PF"/>
    <s v="02/04/2008"/>
    <s v="26/06/2008"/>
    <m/>
    <s v="Nil"/>
    <s v=""/>
    <s v="BF"/>
    <x v="1"/>
    <s v="n/a"/>
    <s v="c+"/>
    <n v="7.0000000000000001E-3"/>
    <s v="04/07/2011"/>
    <m/>
    <d v="2015-03-31T00:00:00"/>
    <x v="1"/>
    <s v="P"/>
    <m/>
    <m/>
    <m/>
    <n v="0"/>
    <n v="0"/>
    <n v="2"/>
    <n v="0"/>
    <n v="-1"/>
    <n v="0"/>
    <n v="0"/>
    <n v="0"/>
    <n v="0"/>
    <n v="2"/>
    <n v="0"/>
    <n v="-1"/>
    <n v="0"/>
    <n v="0"/>
    <n v="0"/>
    <n v="0"/>
    <n v="0"/>
    <n v="0"/>
    <n v="0"/>
    <n v="0"/>
    <n v="0"/>
    <n v="0"/>
    <n v="0"/>
    <n v="0"/>
    <n v="0"/>
    <n v="0"/>
    <n v="0"/>
    <n v="0"/>
  </r>
  <r>
    <x v="0"/>
    <s v="2009/4108"/>
    <s v=""/>
    <s v=""/>
    <s v="Land at Heath Rise"/>
    <s v=""/>
    <s v="Kersfield Road"/>
    <s v="SW15"/>
    <s v="3HS"/>
    <n v="523968"/>
    <n v="174378"/>
    <s v="East Putney"/>
    <s v="31/03/2013"/>
    <s v="31/03/2015"/>
    <n v="0"/>
    <n v="9"/>
    <n v="9"/>
    <s v="Erection of part four/part five storey building to provide 8 x 2-bed and 1 x 3-bed flats with balconies and roof terraces; 11 basement level and 6 surface parking spaces at the rear accessed from Kersfield Road."/>
    <s v="PF"/>
    <s v="01/12/2009"/>
    <s v="18/02/2010"/>
    <m/>
    <s v="Nil"/>
    <s v=""/>
    <s v="Gdn"/>
    <x v="0"/>
    <s v="n/a"/>
    <s v="n"/>
    <n v="0.16"/>
    <s v="31/03/2013"/>
    <m/>
    <d v="2015-03-31T00:00:00"/>
    <x v="1"/>
    <s v="P"/>
    <m/>
    <n v="9"/>
    <n v="9"/>
    <n v="0"/>
    <n v="0"/>
    <n v="8"/>
    <n v="1"/>
    <n v="0"/>
    <n v="0"/>
    <n v="0"/>
    <n v="0"/>
    <n v="0"/>
    <n v="8"/>
    <n v="1"/>
    <n v="0"/>
    <n v="0"/>
    <n v="0"/>
    <n v="0"/>
    <n v="0"/>
    <n v="0"/>
    <n v="0"/>
    <n v="0"/>
    <n v="0"/>
    <n v="0"/>
    <n v="0"/>
    <n v="0"/>
    <n v="0"/>
    <n v="0"/>
    <n v="0"/>
    <n v="0"/>
    <n v="0"/>
  </r>
  <r>
    <x v="0"/>
    <s v="2009/4529"/>
    <s v=""/>
    <s v=""/>
    <s v="Land adjoining 45"/>
    <s v=""/>
    <s v="Airedale Road"/>
    <s v="SW12"/>
    <s v="8SQ"/>
    <n v="527990"/>
    <n v="173629"/>
    <s v="Nightingale"/>
    <s v="31/03/2013"/>
    <s v="31/03/2015"/>
    <n v="0"/>
    <n v="1"/>
    <n v="1"/>
    <s v="Erection of part single/part two/part three storey house, plus basement, with off-street parking space; alterations to existing parking area (There is a concurrent application for this site (2009/4528), main differences being the width of the house and ex"/>
    <s v="PF"/>
    <s v="04/01/2010"/>
    <s v="28/05/2010"/>
    <m/>
    <s v="Nil"/>
    <s v=""/>
    <s v="BF"/>
    <x v="0"/>
    <s v="n/a"/>
    <s v="n"/>
    <n v="1.7000000000000001E-2"/>
    <s v="31/03/2013"/>
    <m/>
    <d v="2015-03-31T00:00:00"/>
    <x v="1"/>
    <s v="P"/>
    <m/>
    <n v="1"/>
    <n v="1"/>
    <n v="0"/>
    <n v="0"/>
    <n v="0"/>
    <n v="0"/>
    <n v="1"/>
    <n v="0"/>
    <n v="0"/>
    <n v="0"/>
    <n v="0"/>
    <n v="0"/>
    <n v="0"/>
    <n v="0"/>
    <n v="0"/>
    <n v="0"/>
    <n v="0"/>
    <n v="0"/>
    <n v="0"/>
    <n v="0"/>
    <n v="1"/>
    <n v="0"/>
    <n v="0"/>
    <n v="0"/>
    <n v="0"/>
    <n v="0"/>
    <n v="0"/>
    <n v="0"/>
    <n v="0"/>
    <n v="0"/>
  </r>
  <r>
    <x v="0"/>
    <s v="2010/1018"/>
    <s v=""/>
    <s v="Unit 2"/>
    <s v="Units 1 &amp; 2 The Stableyard"/>
    <s v="16a"/>
    <s v="Balham Hill"/>
    <s v="SW12"/>
    <s v="9EB"/>
    <n v="528750"/>
    <n v="174024"/>
    <s v="Balham"/>
    <s v="01/04/2012"/>
    <s v="31/03/2015"/>
    <n v="0"/>
    <n v="1"/>
    <n v="1"/>
    <s v="Change of use of units 1 and 2 from business use to mixed business and residential use."/>
    <s v="PF"/>
    <s v="17/03/2010"/>
    <s v="30/04/2010"/>
    <m/>
    <s v="Nil"/>
    <s v=""/>
    <s v="BF"/>
    <x v="2"/>
    <s v="n/a"/>
    <s v="i"/>
    <n v="3.0000000000000001E-3"/>
    <s v="01/04/2012"/>
    <m/>
    <d v="2015-03-31T00:00:00"/>
    <x v="1"/>
    <s v="P"/>
    <m/>
    <n v="0"/>
    <n v="0"/>
    <n v="0"/>
    <n v="1"/>
    <n v="0"/>
    <n v="0"/>
    <n v="0"/>
    <n v="0"/>
    <n v="0"/>
    <n v="0"/>
    <n v="0"/>
    <n v="0"/>
    <n v="0"/>
    <n v="0"/>
    <n v="0"/>
    <n v="0"/>
    <n v="0"/>
    <n v="0"/>
    <n v="0"/>
    <n v="0"/>
    <n v="0"/>
    <n v="0"/>
    <n v="0"/>
    <n v="0"/>
    <n v="1"/>
    <n v="0"/>
    <n v="0"/>
    <n v="0"/>
    <n v="0"/>
    <n v="0"/>
  </r>
  <r>
    <x v="0"/>
    <s v="2010/1122"/>
    <s v=""/>
    <s v=""/>
    <s v=""/>
    <s v="953-959"/>
    <s v="Garratt Lane"/>
    <s v="SW17"/>
    <s v="0LR"/>
    <n v="527028"/>
    <n v="171732"/>
    <s v="Tooting"/>
    <s v="07/03/2013"/>
    <s v="05/12/2014"/>
    <n v="0"/>
    <n v="23"/>
    <n v="23"/>
    <s v="Redevelopment to provide a four-storey building comprising retail use (Class A1) and 31 flats with associated basement parking and storage."/>
    <s v="PFLA"/>
    <s v="15/03/2010"/>
    <s v="05/11/2010"/>
    <m/>
    <s v="Nil"/>
    <s v=""/>
    <s v="BF"/>
    <x v="0"/>
    <s v="NB"/>
    <s v="n/a"/>
    <n v="6.6000000000000003E-2"/>
    <s v="07/03/2013"/>
    <m/>
    <d v="2014-12-05T00:00:00"/>
    <x v="1"/>
    <s v="P"/>
    <m/>
    <m/>
    <m/>
    <n v="0"/>
    <n v="7"/>
    <n v="15"/>
    <n v="1"/>
    <n v="0"/>
    <n v="0"/>
    <n v="0"/>
    <n v="0"/>
    <n v="7"/>
    <n v="15"/>
    <n v="1"/>
    <n v="0"/>
    <n v="0"/>
    <n v="0"/>
    <n v="0"/>
    <n v="0"/>
    <n v="0"/>
    <n v="0"/>
    <n v="0"/>
    <n v="0"/>
    <n v="0"/>
    <n v="0"/>
    <n v="0"/>
    <n v="0"/>
    <n v="0"/>
    <n v="0"/>
    <n v="0"/>
    <n v="0"/>
  </r>
  <r>
    <x v="0"/>
    <s v="2010/1122"/>
    <s v=""/>
    <s v=""/>
    <s v=""/>
    <s v="953-959"/>
    <s v="Garratt Lane"/>
    <s v="SW17"/>
    <s v="0LR"/>
    <n v="527028"/>
    <n v="171732"/>
    <s v="Tooting"/>
    <s v="07/03/2013"/>
    <s v="05/12/2014"/>
    <n v="0"/>
    <n v="8"/>
    <n v="8"/>
    <s v="Redevelopment to provide a four-storey building comprising retail use (Class A1) and 31 flats with associated basement parking and storage."/>
    <s v="PFLA"/>
    <s v="15/03/2010"/>
    <s v="05/11/2010"/>
    <m/>
    <s v="Nil"/>
    <s v=""/>
    <s v="BF"/>
    <x v="0"/>
    <s v="NB"/>
    <s v="n/a"/>
    <n v="2.1000000000000001E-2"/>
    <s v="07/03/2013"/>
    <m/>
    <d v="2014-12-05T00:00:00"/>
    <x v="0"/>
    <s v="HASO"/>
    <m/>
    <m/>
    <m/>
    <n v="0"/>
    <n v="6"/>
    <n v="2"/>
    <n v="0"/>
    <n v="0"/>
    <n v="0"/>
    <n v="0"/>
    <n v="0"/>
    <n v="6"/>
    <n v="2"/>
    <n v="0"/>
    <n v="0"/>
    <n v="0"/>
    <n v="0"/>
    <n v="0"/>
    <n v="0"/>
    <n v="0"/>
    <n v="0"/>
    <n v="0"/>
    <n v="0"/>
    <n v="0"/>
    <n v="0"/>
    <n v="0"/>
    <n v="0"/>
    <n v="0"/>
    <n v="0"/>
    <n v="0"/>
    <n v="0"/>
  </r>
  <r>
    <x v="0"/>
    <s v="2010/1337"/>
    <s v=""/>
    <s v=""/>
    <s v=""/>
    <s v="179"/>
    <s v="Battersea High Street"/>
    <s v="SW11"/>
    <s v="3JS"/>
    <n v="527086"/>
    <n v="176186"/>
    <s v="St. Mary's Park"/>
    <s v="17/04/2013"/>
    <s v="10/04/2014"/>
    <n v="1"/>
    <n v="3"/>
    <n v="2"/>
    <s v="Construction of &quot;mansard&quot; roof providing an additional floor, and first and second floor rear extensions; conversion of upper floors into 3 flats; alterations to shopfront and rear extraction flue."/>
    <s v="PF"/>
    <s v="09/04/2010"/>
    <s v="23/07/2010"/>
    <m/>
    <s v="Nil"/>
    <s v=""/>
    <s v="BF"/>
    <x v="1"/>
    <s v="n/a"/>
    <s v="c+"/>
    <n v="6.0000000000000001E-3"/>
    <s v="17/04/2013"/>
    <m/>
    <d v="2014-04-10T00:00:00"/>
    <x v="1"/>
    <s v="P"/>
    <m/>
    <m/>
    <m/>
    <n v="0"/>
    <n v="2"/>
    <n v="1"/>
    <n v="-1"/>
    <n v="0"/>
    <n v="0"/>
    <n v="0"/>
    <n v="0"/>
    <n v="2"/>
    <n v="1"/>
    <n v="-1"/>
    <n v="0"/>
    <n v="0"/>
    <n v="0"/>
    <n v="0"/>
    <n v="0"/>
    <n v="0"/>
    <n v="0"/>
    <n v="0"/>
    <n v="0"/>
    <n v="0"/>
    <n v="0"/>
    <n v="0"/>
    <n v="0"/>
    <n v="0"/>
    <n v="0"/>
    <n v="0"/>
    <n v="0"/>
  </r>
  <r>
    <x v="0"/>
    <s v="2010/1702"/>
    <s v=""/>
    <s v="181-199 (Geyfords)"/>
    <s v=""/>
    <s v="181-207"/>
    <s v="Tooting High Street"/>
    <s v="SW17"/>
    <s v="0SZ"/>
    <n v="527250"/>
    <n v="171063"/>
    <s v="Graveney"/>
    <s v="31/03/2014"/>
    <s v="31/03/2015"/>
    <n v="0"/>
    <n v="83"/>
    <n v="83"/>
    <s v="Demolition of existing buildings. Redevelopment to provide part three/part four/part five-storey buildings in a mixed commercial/residential development including retail (class A1); financial and professional (class A2); restaurant/cafes (class A3); non r"/>
    <s v="PFLA"/>
    <s v="11/05/2010"/>
    <s v="03/03/2011"/>
    <m/>
    <s v="Nil"/>
    <s v=""/>
    <s v="BF"/>
    <x v="0"/>
    <s v="NB"/>
    <s v="n/a"/>
    <n v="0.34"/>
    <s v="31/03/2014"/>
    <m/>
    <d v="2015-03-31T00:00:00"/>
    <x v="1"/>
    <s v="P"/>
    <m/>
    <m/>
    <m/>
    <n v="2"/>
    <n v="31"/>
    <n v="50"/>
    <n v="0"/>
    <n v="0"/>
    <n v="0"/>
    <n v="0"/>
    <n v="2"/>
    <n v="31"/>
    <n v="50"/>
    <n v="0"/>
    <n v="0"/>
    <n v="0"/>
    <n v="0"/>
    <n v="0"/>
    <n v="0"/>
    <n v="0"/>
    <n v="0"/>
    <n v="0"/>
    <n v="0"/>
    <n v="0"/>
    <n v="0"/>
    <n v="0"/>
    <n v="0"/>
    <n v="0"/>
    <n v="0"/>
    <n v="0"/>
    <n v="0"/>
  </r>
  <r>
    <x v="0"/>
    <s v="2010/1702"/>
    <s v=""/>
    <s v="201-207 (Carpetright)"/>
    <s v=""/>
    <s v="181-207"/>
    <s v="Tooting High Street"/>
    <s v="SW17"/>
    <s v="0SZ"/>
    <n v="527250"/>
    <n v="171063"/>
    <s v="Graveney"/>
    <s v="31/03/2014"/>
    <s v="31/03/2015"/>
    <n v="0"/>
    <n v="28"/>
    <n v="28"/>
    <s v="Demolition of existing buildings. Redevelopment to provide part three/part four/part five-storey buildings in a mixed commercial/residential development including retail (class A1); financial and professional (class A2); restaurant/cafes (class A3); non r"/>
    <s v="PFLA"/>
    <s v="11/05/2010"/>
    <s v="03/03/2011"/>
    <m/>
    <s v="Nil"/>
    <s v=""/>
    <s v="BF"/>
    <x v="0"/>
    <s v="NB"/>
    <s v="n/a"/>
    <n v="0.113"/>
    <s v="31/03/2014"/>
    <m/>
    <d v="2015-03-31T00:00:00"/>
    <x v="0"/>
    <s v="HASO"/>
    <m/>
    <m/>
    <m/>
    <n v="0"/>
    <n v="17"/>
    <n v="11"/>
    <n v="0"/>
    <n v="0"/>
    <n v="0"/>
    <n v="0"/>
    <n v="0"/>
    <n v="17"/>
    <n v="11"/>
    <n v="0"/>
    <n v="0"/>
    <n v="0"/>
    <n v="0"/>
    <n v="0"/>
    <n v="0"/>
    <n v="0"/>
    <n v="0"/>
    <n v="0"/>
    <n v="0"/>
    <n v="0"/>
    <n v="0"/>
    <n v="0"/>
    <n v="0"/>
    <n v="0"/>
    <n v="0"/>
    <n v="0"/>
    <n v="0"/>
  </r>
  <r>
    <x v="0"/>
    <s v="2010/1896"/>
    <s v=""/>
    <s v=""/>
    <s v="Garages rear of 52"/>
    <s v=""/>
    <s v="Thrale Road"/>
    <s v="SW16"/>
    <s v="1NY"/>
    <n v="529172"/>
    <n v="171470"/>
    <s v="Furzedown"/>
    <s v="31/03/2014"/>
    <s v="31/03/2015"/>
    <n v="0"/>
    <n v="2"/>
    <n v="2"/>
    <s v="Construction of two, two-storey semi-detached houses at rear involving demolition of existing garages, including provision of parking, formation of wider vehicle access from Thrale Road and new pedestrian access."/>
    <s v="PF"/>
    <s v="11/05/2010"/>
    <s v="25/06/2010"/>
    <m/>
    <s v="Nil"/>
    <s v=""/>
    <s v="BF"/>
    <x v="0"/>
    <s v="n/a"/>
    <s v="n"/>
    <n v="5.0999999999999997E-2"/>
    <s v="31/03/2014"/>
    <m/>
    <d v="2015-03-31T00:00:00"/>
    <x v="1"/>
    <s v="P"/>
    <m/>
    <m/>
    <m/>
    <n v="0"/>
    <n v="0"/>
    <n v="0"/>
    <n v="2"/>
    <n v="0"/>
    <n v="0"/>
    <n v="0"/>
    <n v="0"/>
    <n v="0"/>
    <n v="0"/>
    <n v="0"/>
    <n v="0"/>
    <n v="0"/>
    <n v="0"/>
    <n v="0"/>
    <n v="0"/>
    <n v="0"/>
    <n v="2"/>
    <n v="0"/>
    <n v="0"/>
    <n v="0"/>
    <n v="0"/>
    <n v="0"/>
    <n v="0"/>
    <n v="0"/>
    <n v="0"/>
    <n v="0"/>
    <n v="0"/>
  </r>
  <r>
    <x v="0"/>
    <s v="2010/2760"/>
    <s v=""/>
    <s v=""/>
    <s v="Seventy-six &amp; a half"/>
    <s v=""/>
    <s v="Chartfield Avenue"/>
    <s v="SW15"/>
    <s v="6HQ"/>
    <n v="522943"/>
    <n v="174578"/>
    <s v="West Putney"/>
    <s v="18/08/2011"/>
    <s v="14/11/2014"/>
    <n v="1"/>
    <n v="1"/>
    <n v="0"/>
    <s v="Demolition of existing property and erection of 3 storey house with basement."/>
    <s v="PF"/>
    <s v="02/07/2010"/>
    <s v="17/09/2010"/>
    <m/>
    <s v="Nil"/>
    <s v=""/>
    <s v="BF"/>
    <x v="0"/>
    <s v="n/a"/>
    <s v="n"/>
    <n v="4.2999999999999997E-2"/>
    <s v="18/08/2011"/>
    <m/>
    <d v="2014-11-14T00:00:00"/>
    <x v="1"/>
    <s v="P"/>
    <m/>
    <n v="0"/>
    <n v="0"/>
    <n v="0"/>
    <n v="0"/>
    <n v="-1"/>
    <n v="1"/>
    <n v="0"/>
    <n v="0"/>
    <n v="0"/>
    <n v="0"/>
    <n v="0"/>
    <n v="0"/>
    <n v="0"/>
    <n v="0"/>
    <n v="0"/>
    <n v="0"/>
    <n v="0"/>
    <n v="0"/>
    <n v="-1"/>
    <n v="1"/>
    <n v="0"/>
    <n v="0"/>
    <n v="0"/>
    <n v="0"/>
    <n v="0"/>
    <n v="0"/>
    <n v="0"/>
    <n v="0"/>
    <n v="0"/>
    <n v="0"/>
  </r>
  <r>
    <x v="0"/>
    <s v="2010/2930"/>
    <s v=""/>
    <s v=""/>
    <s v=""/>
    <s v="4"/>
    <s v="Westleigh Avenue"/>
    <s v="SW15"/>
    <s v="6RD"/>
    <n v="523744"/>
    <n v="174514"/>
    <s v="East Putney"/>
    <s v="31/03/2013"/>
    <s v="31/03/2015"/>
    <n v="2"/>
    <n v="1"/>
    <n v="-1"/>
    <s v="Demolition of single-storey rear extension. Excavation of basement to provide a swimming pool and bedroom. Installation of dormer window in rear roof slope together with alterations on connection with use as a single family dwelling house."/>
    <s v="PF"/>
    <s v="19/07/2010"/>
    <s v="20/09/2010"/>
    <m/>
    <s v="Nil"/>
    <s v=""/>
    <s v="BF"/>
    <x v="1"/>
    <s v="n/a"/>
    <s v="b"/>
    <n v="1.7000000000000001E-2"/>
    <s v="31/03/2013"/>
    <m/>
    <d v="2015-03-31T00:00:00"/>
    <x v="1"/>
    <s v="P"/>
    <m/>
    <m/>
    <m/>
    <n v="0"/>
    <n v="-1"/>
    <n v="0"/>
    <n v="0"/>
    <n v="0"/>
    <n v="0"/>
    <n v="0"/>
    <n v="0"/>
    <n v="-1"/>
    <n v="0"/>
    <n v="-1"/>
    <n v="0"/>
    <n v="0"/>
    <n v="0"/>
    <n v="0"/>
    <n v="0"/>
    <n v="0"/>
    <n v="1"/>
    <n v="0"/>
    <n v="0"/>
    <n v="0"/>
    <n v="0"/>
    <n v="0"/>
    <n v="0"/>
    <n v="0"/>
    <n v="0"/>
    <n v="0"/>
    <n v="0"/>
  </r>
  <r>
    <x v="0"/>
    <s v="2010/3563"/>
    <s v="Battersea Reach, (former Guinness Site)"/>
    <s v="J-Jasmine House"/>
    <s v="Gargoyle Wharf"/>
    <s v=""/>
    <s v="York Road/Bridgend Road"/>
    <s v="SW18"/>
    <s v="1TP"/>
    <n v="526241"/>
    <n v="175489"/>
    <s v="St. Mary's Park"/>
    <s v="31/03/2012"/>
    <s v="19/09/2014"/>
    <n v="0"/>
    <n v="64"/>
    <n v="64"/>
    <s v="Details of design and external appearance (including materials) for Block J (condition 2) together with areas not covered by buildings (cond. 4), public entrances (cond. 9), de-contamination methods (cond. 10), boundary treatment (cond. 11), lighting (con"/>
    <s v="PF"/>
    <s v="07/10/2010"/>
    <s v="09/12/2010"/>
    <m/>
    <s v="Nil"/>
    <s v=""/>
    <s v="BF"/>
    <x v="0"/>
    <s v="NB"/>
    <s v="n/a"/>
    <n v="0.151"/>
    <s v="31/03/2012"/>
    <m/>
    <d v="2014-09-19T00:00:00"/>
    <x v="1"/>
    <s v="P"/>
    <m/>
    <m/>
    <m/>
    <n v="0"/>
    <n v="24"/>
    <n v="32"/>
    <n v="6"/>
    <n v="2"/>
    <n v="0"/>
    <n v="0"/>
    <n v="0"/>
    <n v="24"/>
    <n v="32"/>
    <n v="6"/>
    <n v="2"/>
    <n v="0"/>
    <n v="0"/>
    <n v="0"/>
    <n v="0"/>
    <n v="0"/>
    <n v="0"/>
    <n v="0"/>
    <n v="0"/>
    <n v="0"/>
    <n v="0"/>
    <n v="0"/>
    <n v="0"/>
    <n v="0"/>
    <n v="0"/>
    <n v="0"/>
    <n v="0"/>
  </r>
  <r>
    <x v="0"/>
    <s v="2010/3833"/>
    <s v=""/>
    <s v=""/>
    <s v=""/>
    <s v="43"/>
    <s v="Glenburnie Road"/>
    <s v="SW17"/>
    <s v="7NG"/>
    <n v="527510"/>
    <n v="172303"/>
    <s v="Tooting"/>
    <s v="31/03/2012"/>
    <s v="31/03/2015"/>
    <n v="1"/>
    <n v="3"/>
    <n v="2"/>
    <s v="Alterations in association with the conversion of the house into three flats including widening access and converting front garden to provide parking space; the construction of a new raised roof and side roof extension, with front and rear dormers; constr"/>
    <s v="PF"/>
    <s v="28/09/2010"/>
    <s v="12/01/2011"/>
    <m/>
    <s v="Nil"/>
    <s v=""/>
    <s v="BF"/>
    <x v="1"/>
    <s v="n/a"/>
    <s v="a"/>
    <n v="5.1999999999999998E-2"/>
    <s v="31/03/2012"/>
    <m/>
    <d v="2015-03-31T00:00:00"/>
    <x v="1"/>
    <s v="P"/>
    <m/>
    <m/>
    <m/>
    <n v="0"/>
    <n v="0"/>
    <n v="3"/>
    <n v="0"/>
    <n v="-1"/>
    <n v="0"/>
    <n v="0"/>
    <n v="0"/>
    <n v="0"/>
    <n v="3"/>
    <n v="0"/>
    <n v="0"/>
    <n v="0"/>
    <n v="0"/>
    <n v="0"/>
    <n v="0"/>
    <n v="0"/>
    <n v="0"/>
    <n v="-1"/>
    <n v="0"/>
    <n v="0"/>
    <n v="0"/>
    <n v="0"/>
    <n v="0"/>
    <n v="0"/>
    <n v="0"/>
    <n v="0"/>
    <n v="0"/>
  </r>
  <r>
    <x v="0"/>
    <s v="2010/4160"/>
    <s v=""/>
    <s v=""/>
    <s v="Workshop rear of 88"/>
    <s v=""/>
    <s v="Grayshott Road"/>
    <s v="SW11"/>
    <s v="5UE"/>
    <n v="528037"/>
    <n v="175978"/>
    <s v="Shaftesbury"/>
    <s v="22/01/2013"/>
    <s v="31/03/2015"/>
    <n v="0"/>
    <n v="1"/>
    <n v="1"/>
    <s v="Alterations, including roof extension raising height of building to create a 1-bedroom flat, with dormer window (onto Ashbury Road), and new windows in rear of building."/>
    <s v="PF"/>
    <s v="29/09/2010"/>
    <s v="15/11/2010"/>
    <m/>
    <s v="Nil"/>
    <s v=""/>
    <s v="BF"/>
    <x v="3"/>
    <s v="n/a"/>
    <s v="i"/>
    <n v="3.0000000000000001E-3"/>
    <s v="22/01/2013"/>
    <m/>
    <d v="2015-03-31T00:00:00"/>
    <x v="1"/>
    <s v="P"/>
    <m/>
    <m/>
    <m/>
    <n v="0"/>
    <n v="1"/>
    <n v="0"/>
    <n v="0"/>
    <n v="0"/>
    <n v="0"/>
    <n v="0"/>
    <n v="0"/>
    <n v="0"/>
    <n v="0"/>
    <n v="0"/>
    <n v="0"/>
    <n v="0"/>
    <n v="0"/>
    <n v="0"/>
    <n v="0"/>
    <n v="0"/>
    <n v="0"/>
    <n v="0"/>
    <n v="0"/>
    <n v="0"/>
    <n v="0"/>
    <n v="1"/>
    <n v="0"/>
    <n v="0"/>
    <n v="0"/>
    <n v="0"/>
    <n v="0"/>
  </r>
  <r>
    <x v="0"/>
    <s v="2010/4417"/>
    <s v="Battersea Reach, (former Guinness Site)"/>
    <s v="H-Horizon House"/>
    <s v="Gargoyle Wharf"/>
    <s v=""/>
    <s v="York Road/Bridgend Road"/>
    <s v="SW18"/>
    <s v="1TP"/>
    <n v="526241"/>
    <n v="175489"/>
    <s v="St. Mary's Park"/>
    <s v="31/03/2012"/>
    <s v="31/03/2015"/>
    <n v="0"/>
    <n v="22"/>
    <n v="22"/>
    <s v="Details of design and external appearance for Blocks H &amp; L (condition 2) together with areas not covered by buildings (cond.4), refuse (cond. 6), public entrances (cond. 9), decontamination methods (cond. 10), boundary treatment (cond. 11), lighting (cond"/>
    <s v="PF"/>
    <s v="12/11/2010"/>
    <s v="14/02/2011"/>
    <m/>
    <s v="Nil"/>
    <s v=""/>
    <s v="BF"/>
    <x v="0"/>
    <s v="NB"/>
    <s v="n/a"/>
    <n v="0.122"/>
    <s v="31/03/2012"/>
    <m/>
    <d v="2015-03-31T00:00:00"/>
    <x v="1"/>
    <s v="P"/>
    <m/>
    <m/>
    <m/>
    <n v="0"/>
    <n v="0"/>
    <n v="20"/>
    <n v="2"/>
    <n v="0"/>
    <n v="0"/>
    <n v="0"/>
    <n v="0"/>
    <n v="0"/>
    <n v="20"/>
    <n v="2"/>
    <n v="0"/>
    <n v="0"/>
    <n v="0"/>
    <n v="0"/>
    <n v="0"/>
    <n v="0"/>
    <n v="0"/>
    <n v="0"/>
    <n v="0"/>
    <n v="0"/>
    <n v="0"/>
    <n v="0"/>
    <n v="0"/>
    <n v="0"/>
    <n v="0"/>
    <n v="0"/>
    <n v="0"/>
  </r>
  <r>
    <x v="0"/>
    <s v="2010/4417"/>
    <s v="Battersea Reach, (former Guinness Site)"/>
    <s v="H-Horizon House"/>
    <s v="Gargoyle Wharf"/>
    <s v=""/>
    <s v="York Road/Bridgend Road"/>
    <s v="SW18"/>
    <s v="1TP"/>
    <n v="526241"/>
    <n v="175489"/>
    <s v="St. Mary's Park"/>
    <s v="31/03/2012"/>
    <s v="31/03/2015"/>
    <n v="0"/>
    <n v="10"/>
    <n v="10"/>
    <s v="Details of design and external appearance for Blocks H &amp; L (condition 2) together with areas not covered by buildings (cond.4), refuse (cond. 6), public entrances (cond. 9), decontamination methods (cond. 10), boundary treatment (cond. 11), lighting (cond"/>
    <s v="PF"/>
    <s v="12/11/2010"/>
    <s v="14/02/2011"/>
    <m/>
    <s v="Nil"/>
    <s v=""/>
    <s v="BF"/>
    <x v="0"/>
    <s v="NB"/>
    <s v="n/a"/>
    <n v="0.36599999999999999"/>
    <s v="31/03/2012"/>
    <m/>
    <d v="2015-03-31T00:00:00"/>
    <x v="0"/>
    <s v="HASO"/>
    <m/>
    <m/>
    <m/>
    <n v="0"/>
    <n v="10"/>
    <n v="0"/>
    <n v="0"/>
    <n v="0"/>
    <n v="0"/>
    <n v="0"/>
    <n v="0"/>
    <n v="10"/>
    <n v="0"/>
    <n v="0"/>
    <n v="0"/>
    <n v="0"/>
    <n v="0"/>
    <n v="0"/>
    <n v="0"/>
    <n v="0"/>
    <n v="0"/>
    <n v="0"/>
    <n v="0"/>
    <n v="0"/>
    <n v="0"/>
    <n v="0"/>
    <n v="0"/>
    <n v="0"/>
    <n v="0"/>
    <n v="0"/>
    <n v="0"/>
  </r>
  <r>
    <x v="0"/>
    <s v="2010/4549"/>
    <s v=""/>
    <s v=""/>
    <s v="Land adjoining 2"/>
    <s v=""/>
    <s v="Freshford Street"/>
    <s v="SW18"/>
    <s v="3TF"/>
    <n v="526179"/>
    <n v="172351"/>
    <s v="Earlsfield"/>
    <s v="31/03/2014"/>
    <s v="31/03/2015"/>
    <n v="0"/>
    <n v="2"/>
    <n v="2"/>
    <s v="Erection of part two, part three-storey house (with top floor in roof) plus basement to provide 2 x 2 bedroom maisonettes with first and second floor roof terraces at front."/>
    <s v="PF"/>
    <s v="03/11/2010"/>
    <s v="04/02/2011"/>
    <m/>
    <s v="Nil"/>
    <s v=""/>
    <s v="BF"/>
    <x v="0"/>
    <s v="n/a"/>
    <s v="n"/>
    <n v="1.7999999999999999E-2"/>
    <s v="31/03/2014"/>
    <m/>
    <d v="2015-03-31T00:00:00"/>
    <x v="1"/>
    <s v="P"/>
    <m/>
    <m/>
    <m/>
    <n v="0"/>
    <n v="0"/>
    <n v="2"/>
    <n v="0"/>
    <n v="0"/>
    <n v="0"/>
    <n v="0"/>
    <n v="0"/>
    <n v="0"/>
    <n v="0"/>
    <n v="0"/>
    <n v="0"/>
    <n v="0"/>
    <n v="0"/>
    <n v="0"/>
    <n v="0"/>
    <n v="2"/>
    <n v="0"/>
    <n v="0"/>
    <n v="0"/>
    <n v="0"/>
    <n v="0"/>
    <n v="0"/>
    <n v="0"/>
    <n v="0"/>
    <n v="0"/>
    <n v="0"/>
    <n v="0"/>
  </r>
  <r>
    <x v="0"/>
    <s v="2011/0054"/>
    <s v="Langham Square (formerly Capsticks)"/>
    <s v="Block A  1-3 Ireton House (3 Stamford Square)"/>
    <s v="&amp; 26 Carlton Drive"/>
    <s v="77-83"/>
    <s v="Upper Richmond Road"/>
    <s v="SW15"/>
    <s v="2TT"/>
    <n v="524345"/>
    <n v="174887"/>
    <s v="East Putney"/>
    <s v="30/09/2011"/>
    <s v="03/04/2014"/>
    <n v="0"/>
    <n v="3"/>
    <n v="3"/>
    <s v="Demolition of all existing buildings. Erection of a new building comprising 3 blocks 12-13 storeys high (up to 41m), 4-9 storeys (up to 29m) and 1-2 storeys (up to 5.5m) to provide 104 residential units, office accommodation, retail, cafe/restaurant uses,"/>
    <s v="PFLA"/>
    <s v="19/01/2011"/>
    <s v="13/06/2011"/>
    <m/>
    <s v="Nil"/>
    <s v=""/>
    <s v="BF"/>
    <x v="0"/>
    <s v="NB"/>
    <s v="n/a"/>
    <n v="2.3E-2"/>
    <s v="30/09/2011"/>
    <m/>
    <d v="2014-04-03T00:00:00"/>
    <x v="0"/>
    <s v="HASO"/>
    <m/>
    <n v="0"/>
    <n v="3"/>
    <n v="0"/>
    <n v="1"/>
    <n v="2"/>
    <n v="0"/>
    <n v="0"/>
    <n v="0"/>
    <n v="0"/>
    <n v="0"/>
    <n v="1"/>
    <n v="2"/>
    <n v="0"/>
    <n v="0"/>
    <n v="0"/>
    <n v="0"/>
    <n v="0"/>
    <n v="0"/>
    <n v="0"/>
    <n v="0"/>
    <n v="0"/>
    <n v="0"/>
    <n v="0"/>
    <n v="0"/>
    <n v="0"/>
    <n v="0"/>
    <n v="0"/>
    <n v="0"/>
    <n v="0"/>
    <n v="0"/>
  </r>
  <r>
    <x v="0"/>
    <s v="2011/0054"/>
    <s v="Langham Square (formerly Capsticks)"/>
    <s v="Block A 4-55 Ireton House (3 Stamford Square)"/>
    <s v="&amp; 26 Carlton Drive"/>
    <s v="77-83"/>
    <s v="Upper Richmond Road"/>
    <s v="SW15"/>
    <s v="2TT"/>
    <n v="524345"/>
    <n v="174887"/>
    <s v="East Putney"/>
    <s v="30/09/2011"/>
    <s v="19/05/2014"/>
    <n v="8"/>
    <n v="52"/>
    <n v="44"/>
    <s v="Demolition of all existing buildings. Erection of a new building comprising 3 blocks 12-13 storeys high (up to 41m), 4-9 storeys (up to 29m) and 1-2 storeys (up to 5.5m) to provide 104 residential units, office accommodation, retail, cafe/restaurant uses,"/>
    <s v="PFLA"/>
    <s v="19/01/2011"/>
    <s v="13/06/2011"/>
    <m/>
    <s v="Nil"/>
    <s v=""/>
    <s v="BF"/>
    <x v="0"/>
    <s v="NB"/>
    <s v="n/a"/>
    <n v="9.1999999999999998E-2"/>
    <s v="30/09/2011"/>
    <m/>
    <d v="2014-05-19T00:00:00"/>
    <x v="1"/>
    <s v="P"/>
    <m/>
    <n v="5"/>
    <n v="52"/>
    <n v="-4"/>
    <n v="0"/>
    <n v="34"/>
    <n v="14"/>
    <n v="0"/>
    <n v="0"/>
    <n v="0"/>
    <n v="-4"/>
    <n v="0"/>
    <n v="34"/>
    <n v="14"/>
    <n v="0"/>
    <n v="0"/>
    <n v="0"/>
    <n v="0"/>
    <n v="0"/>
    <n v="0"/>
    <n v="0"/>
    <n v="0"/>
    <n v="0"/>
    <n v="0"/>
    <n v="0"/>
    <n v="0"/>
    <n v="0"/>
    <n v="0"/>
    <n v="0"/>
    <n v="0"/>
    <n v="0"/>
  </r>
  <r>
    <x v="0"/>
    <s v="2011/0487"/>
    <s v="The Garages, Langside Avenue"/>
    <s v=""/>
    <s v="Garages rear of 35"/>
    <s v=""/>
    <s v="Roehampton Lane"/>
    <s v="SW15"/>
    <s v="5LS"/>
    <n v="522137"/>
    <n v="175312"/>
    <s v="West Putney"/>
    <s v="31/03/2014"/>
    <s v="31/03/2015"/>
    <n v="0"/>
    <n v="1"/>
    <n v="1"/>
    <s v="Development of existing garages. Erection of a detached house on three floors (with the lower two ground floors within excavated basement area)."/>
    <s v="PF"/>
    <s v="14/02/2011"/>
    <s v="19/04/2011"/>
    <m/>
    <s v="Nil"/>
    <s v=""/>
    <s v="BF"/>
    <x v="0"/>
    <s v="n/a"/>
    <s v="n"/>
    <n v="8.9999999999999993E-3"/>
    <s v="31/03/2014"/>
    <m/>
    <d v="2015-03-31T00:00:00"/>
    <x v="1"/>
    <s v="P"/>
    <m/>
    <m/>
    <m/>
    <n v="0"/>
    <n v="0"/>
    <n v="0"/>
    <n v="1"/>
    <n v="0"/>
    <n v="0"/>
    <n v="0"/>
    <n v="0"/>
    <n v="0"/>
    <n v="0"/>
    <n v="0"/>
    <n v="0"/>
    <n v="0"/>
    <n v="0"/>
    <n v="0"/>
    <n v="0"/>
    <n v="0"/>
    <n v="1"/>
    <n v="0"/>
    <n v="0"/>
    <n v="0"/>
    <n v="0"/>
    <n v="0"/>
    <n v="0"/>
    <n v="0"/>
    <n v="0"/>
    <n v="0"/>
    <n v="0"/>
  </r>
  <r>
    <x v="0"/>
    <s v="2011/0722"/>
    <s v="Part of 87a Thurleigh Road SW12 8TY"/>
    <s v=""/>
    <s v="Studio adjacent to 1"/>
    <s v=""/>
    <s v="Wroughton Road"/>
    <s v="SW12"/>
    <s v="6BE"/>
    <n v="528062"/>
    <n v="174216"/>
    <s v="Balham"/>
    <s v="31/03/2015"/>
    <s v="31/03/2015"/>
    <n v="0"/>
    <n v="1"/>
    <n v="1"/>
    <s v="Alterations and change of use from Architects studio to one-bedroom residential accommodation in connection with 87A Thurleigh Road; new roof with rooflights lights, new walls and gates to Wroughton Road."/>
    <s v="PF"/>
    <s v="03/03/2011"/>
    <s v="19/04/2011"/>
    <m/>
    <s v="Nil"/>
    <s v=""/>
    <s v="BF"/>
    <x v="2"/>
    <s v="n/a"/>
    <s v="f"/>
    <n v="5.0000000000000001E-3"/>
    <s v="31/03/2015"/>
    <m/>
    <d v="2015-03-31T00:00:00"/>
    <x v="1"/>
    <s v="P"/>
    <m/>
    <m/>
    <m/>
    <n v="0"/>
    <n v="1"/>
    <n v="0"/>
    <n v="0"/>
    <n v="0"/>
    <n v="0"/>
    <n v="0"/>
    <n v="0"/>
    <n v="0"/>
    <n v="0"/>
    <n v="0"/>
    <n v="0"/>
    <n v="0"/>
    <n v="0"/>
    <n v="0"/>
    <n v="1"/>
    <n v="0"/>
    <n v="0"/>
    <n v="0"/>
    <n v="0"/>
    <n v="0"/>
    <n v="0"/>
    <n v="0"/>
    <n v="0"/>
    <n v="0"/>
    <n v="0"/>
    <n v="0"/>
    <n v="0"/>
  </r>
  <r>
    <x v="0"/>
    <s v="2011/0723"/>
    <m/>
    <s v=""/>
    <s v="Garage rear of "/>
    <s v="48b"/>
    <s v="Broomwood Road"/>
    <s v="SW11"/>
    <s v="6HT"/>
    <n v="527659"/>
    <n v="174326"/>
    <s v="Northcote"/>
    <s v="31/03/2014"/>
    <s v="31/03/2015"/>
    <n v="0"/>
    <n v="1"/>
    <n v="1"/>
    <s v="Demolition of existing garage and construction of two-storey house."/>
    <s v="PF"/>
    <s v="07/03/2011"/>
    <s v="19/04/2011"/>
    <m/>
    <s v="Nil"/>
    <s v=""/>
    <s v="BF"/>
    <x v="0"/>
    <s v="n/a"/>
    <s v="n"/>
    <n v="5.0000000000000001E-3"/>
    <s v="31/03/2014"/>
    <m/>
    <d v="2015-03-31T00:00:00"/>
    <x v="1"/>
    <s v="P"/>
    <m/>
    <m/>
    <m/>
    <n v="0"/>
    <n v="1"/>
    <n v="0"/>
    <n v="0"/>
    <n v="0"/>
    <n v="0"/>
    <n v="0"/>
    <n v="0"/>
    <n v="0"/>
    <n v="0"/>
    <n v="0"/>
    <n v="0"/>
    <n v="0"/>
    <n v="0"/>
    <n v="0"/>
    <n v="1"/>
    <n v="0"/>
    <n v="0"/>
    <n v="0"/>
    <n v="0"/>
    <n v="0"/>
    <n v="0"/>
    <n v="0"/>
    <n v="0"/>
    <n v="0"/>
    <n v="0"/>
    <n v="0"/>
    <n v="0"/>
  </r>
  <r>
    <x v="0"/>
    <s v="2011/0862"/>
    <s v=""/>
    <s v=""/>
    <s v=""/>
    <s v="543"/>
    <s v="Old York Road"/>
    <s v="SW18"/>
    <s v="1TQ"/>
    <n v="525892"/>
    <n v="174956"/>
    <s v="Fairfield"/>
    <s v="31/03/2015"/>
    <s v="31/03/2015"/>
    <n v="1"/>
    <n v="1"/>
    <n v="0"/>
    <s v="Demolition of existing building. Erection of part single, part two-storey building plus accommodation at basement and roof levels for a restaurant/cafe (Class A3) at basement and ground floor levels and a three-bedroom maisonette above."/>
    <s v="PF"/>
    <s v="12/04/2011"/>
    <s v="19/09/2011"/>
    <m/>
    <s v="Nil"/>
    <s v=""/>
    <s v="BF"/>
    <x v="0"/>
    <s v="n/a"/>
    <s v="n"/>
    <n v="7.0000000000000001E-3"/>
    <s v="31/03/2015"/>
    <m/>
    <d v="2015-03-31T00:00:00"/>
    <x v="1"/>
    <s v="P"/>
    <m/>
    <n v="0"/>
    <n v="0"/>
    <n v="0"/>
    <n v="0"/>
    <n v="0"/>
    <n v="0"/>
    <n v="0"/>
    <n v="0"/>
    <n v="0"/>
    <n v="0"/>
    <n v="0"/>
    <n v="0"/>
    <n v="0"/>
    <n v="0"/>
    <n v="0"/>
    <n v="0"/>
    <n v="0"/>
    <n v="0"/>
    <n v="0"/>
    <n v="0"/>
    <n v="0"/>
    <n v="0"/>
    <n v="0"/>
    <n v="0"/>
    <n v="0"/>
    <n v="0"/>
    <n v="0"/>
    <n v="0"/>
    <n v="0"/>
    <n v="0"/>
  </r>
  <r>
    <x v="0"/>
    <s v="2011/0950"/>
    <s v=""/>
    <s v=""/>
    <s v=""/>
    <s v="125"/>
    <s v="Mitcham Road"/>
    <s v="SW17"/>
    <s v="9PE"/>
    <n v="527743"/>
    <n v="171194"/>
    <s v="Graveney"/>
    <s v="31/03/2015"/>
    <s v="31/03/2015"/>
    <n v="0"/>
    <n v="2"/>
    <n v="2"/>
    <s v="Change of use of upper floors from offices into 2 flats, raising roof of two-storey back addition and construction of an external staircase to the rear."/>
    <s v="PF"/>
    <s v="14/03/2011"/>
    <s v="03/05/2011"/>
    <m/>
    <s v="Nil"/>
    <s v=""/>
    <s v="BF"/>
    <x v="2"/>
    <s v="n/a"/>
    <s v="f"/>
    <n v="7.0000000000000001E-3"/>
    <s v="31/03/2015"/>
    <m/>
    <d v="2015-03-31T00:00:00"/>
    <x v="1"/>
    <s v="P"/>
    <m/>
    <m/>
    <m/>
    <n v="0"/>
    <n v="0"/>
    <n v="1"/>
    <n v="1"/>
    <n v="0"/>
    <n v="0"/>
    <n v="0"/>
    <n v="0"/>
    <n v="0"/>
    <n v="1"/>
    <n v="1"/>
    <n v="0"/>
    <n v="0"/>
    <n v="0"/>
    <n v="0"/>
    <n v="0"/>
    <n v="0"/>
    <n v="0"/>
    <n v="0"/>
    <n v="0"/>
    <n v="0"/>
    <n v="0"/>
    <n v="0"/>
    <n v="0"/>
    <n v="0"/>
    <n v="0"/>
    <n v="0"/>
    <n v="0"/>
  </r>
  <r>
    <x v="0"/>
    <s v="2011/1042"/>
    <s v=""/>
    <s v=""/>
    <s v="9 Blades Court"/>
    <s v="121"/>
    <s v="Deodar Road"/>
    <s v="SW15"/>
    <s v="2NU"/>
    <n v="524588"/>
    <n v="175331"/>
    <s v="Thamesfield"/>
    <s v="16/08/2013"/>
    <s v="31/03/2015"/>
    <n v="0"/>
    <n v="2"/>
    <n v="2"/>
    <s v="Change of use of the two upper floors of no. 9 Blades Court to form two one-bedroom flats. Alterations to the existing flat roof to form a roof terrace including erection of glazed balustrade to existing parapet and laying of timber decking."/>
    <s v="PF"/>
    <s v="17/03/2011"/>
    <s v="26/07/2011"/>
    <m/>
    <s v="Nil"/>
    <s v=""/>
    <s v="BF"/>
    <x v="2"/>
    <s v="n/a"/>
    <s v="f"/>
    <n v="4.0000000000000001E-3"/>
    <s v="16/08/2013"/>
    <m/>
    <d v="2015-03-31T00:00:00"/>
    <x v="1"/>
    <s v="P"/>
    <m/>
    <m/>
    <m/>
    <n v="0"/>
    <n v="2"/>
    <n v="0"/>
    <n v="0"/>
    <n v="0"/>
    <n v="0"/>
    <n v="0"/>
    <n v="0"/>
    <n v="2"/>
    <n v="0"/>
    <n v="0"/>
    <n v="0"/>
    <n v="0"/>
    <n v="0"/>
    <n v="0"/>
    <n v="0"/>
    <n v="0"/>
    <n v="0"/>
    <n v="0"/>
    <n v="0"/>
    <n v="0"/>
    <n v="0"/>
    <n v="0"/>
    <n v="0"/>
    <n v="0"/>
    <n v="0"/>
    <n v="0"/>
    <n v="0"/>
  </r>
  <r>
    <x v="0"/>
    <s v="2011/1046"/>
    <s v=""/>
    <s v=""/>
    <s v=""/>
    <s v="24"/>
    <s v="Dover Park Drive"/>
    <s v="SW15"/>
    <s v="5BG"/>
    <n v="522747"/>
    <n v="174161"/>
    <s v="West Putney"/>
    <s v="21/08/2012"/>
    <s v="06/05/2014"/>
    <n v="1"/>
    <n v="1"/>
    <n v="0"/>
    <s v="Demolition of single dwelling and erection of a two storey (plus basement) dwelling with off street parking and cycle and refuse store in front garden."/>
    <s v="PF"/>
    <s v="17/03/2011"/>
    <s v="20/06/2011"/>
    <m/>
    <s v="Nil"/>
    <s v=""/>
    <s v="BF"/>
    <x v="0"/>
    <s v="n/a"/>
    <s v="n"/>
    <n v="7.9000000000000001E-2"/>
    <s v="21/08/2012"/>
    <m/>
    <d v="2014-05-06T00:00:00"/>
    <x v="1"/>
    <s v="P"/>
    <m/>
    <n v="0"/>
    <n v="0"/>
    <n v="0"/>
    <n v="0"/>
    <n v="-1"/>
    <n v="0"/>
    <n v="0"/>
    <n v="1"/>
    <n v="0"/>
    <n v="0"/>
    <n v="0"/>
    <n v="0"/>
    <n v="0"/>
    <n v="0"/>
    <n v="0"/>
    <n v="0"/>
    <n v="0"/>
    <n v="0"/>
    <n v="-1"/>
    <n v="0"/>
    <n v="0"/>
    <n v="1"/>
    <n v="0"/>
    <n v="0"/>
    <n v="0"/>
    <n v="0"/>
    <n v="0"/>
    <n v="0"/>
    <n v="0"/>
    <n v="0"/>
  </r>
  <r>
    <x v="0"/>
    <s v="2011/1088"/>
    <s v=""/>
    <s v=""/>
    <s v="Land adjoining 175"/>
    <s v=""/>
    <s v="Bedford Hill"/>
    <s v="SW17"/>
    <s v="9HQ"/>
    <n v="528933"/>
    <n v="172597"/>
    <s v="Bedford"/>
    <s v="31/03/2015"/>
    <s v="31/03/2015"/>
    <n v="0"/>
    <n v="1"/>
    <n v="1"/>
    <s v="The erection of a new two-storey one-bedroom house on land adjacent to 175 Bedford Hill."/>
    <s v="PF"/>
    <s v="22/03/2011"/>
    <s v="11/05/2011"/>
    <m/>
    <s v="Nil"/>
    <s v=""/>
    <s v="Gdn"/>
    <x v="0"/>
    <s v="n/a"/>
    <s v="n"/>
    <n v="6.0000000000000001E-3"/>
    <s v="31/03/2015"/>
    <m/>
    <d v="2015-03-31T00:00:00"/>
    <x v="1"/>
    <s v="P"/>
    <m/>
    <m/>
    <m/>
    <n v="0"/>
    <n v="1"/>
    <n v="0"/>
    <n v="0"/>
    <n v="0"/>
    <n v="0"/>
    <n v="0"/>
    <n v="0"/>
    <n v="0"/>
    <n v="0"/>
    <n v="0"/>
    <n v="0"/>
    <n v="0"/>
    <n v="0"/>
    <n v="0"/>
    <n v="1"/>
    <n v="0"/>
    <n v="0"/>
    <n v="0"/>
    <n v="0"/>
    <n v="0"/>
    <n v="0"/>
    <n v="0"/>
    <n v="0"/>
    <n v="0"/>
    <n v="0"/>
    <n v="0"/>
    <n v="0"/>
  </r>
  <r>
    <x v="0"/>
    <s v="2011/1812"/>
    <s v=""/>
    <s v=""/>
    <s v=""/>
    <s v="782"/>
    <s v="Garratt Lane"/>
    <s v="SW17"/>
    <s v="0LZ"/>
    <n v="526851"/>
    <n v="171864"/>
    <s v="Tooting"/>
    <s v="28/10/2013"/>
    <s v="31/03/2015"/>
    <n v="0"/>
    <n v="1"/>
    <n v="1"/>
    <s v="Change of use of ground floor to form a 2-bedroom flat, including alterations to shopfront and installation of new windows at the rear."/>
    <s v="PF"/>
    <s v="14/05/2011"/>
    <s v="21/06/2011"/>
    <m/>
    <s v="Nil"/>
    <s v=""/>
    <s v="BF"/>
    <x v="2"/>
    <s v="n/a"/>
    <s v="f"/>
    <n v="4.0000000000000001E-3"/>
    <s v="28/10/2013"/>
    <m/>
    <d v="2015-03-31T00:00:00"/>
    <x v="1"/>
    <s v="P"/>
    <m/>
    <m/>
    <m/>
    <n v="0"/>
    <n v="0"/>
    <n v="1"/>
    <n v="0"/>
    <n v="0"/>
    <n v="0"/>
    <n v="0"/>
    <n v="0"/>
    <n v="0"/>
    <n v="1"/>
    <n v="0"/>
    <n v="0"/>
    <n v="0"/>
    <n v="0"/>
    <n v="0"/>
    <n v="0"/>
    <n v="0"/>
    <n v="0"/>
    <n v="0"/>
    <n v="0"/>
    <n v="0"/>
    <n v="0"/>
    <n v="0"/>
    <n v="0"/>
    <n v="0"/>
    <n v="0"/>
    <n v="0"/>
    <n v="0"/>
  </r>
  <r>
    <x v="0"/>
    <s v="2011/2028"/>
    <s v=""/>
    <s v=""/>
    <s v=""/>
    <s v="317-327"/>
    <s v="Garratt Lane"/>
    <s v="SW18"/>
    <s v="4DX"/>
    <n v="525943"/>
    <n v="173513"/>
    <s v="Earlsfield"/>
    <s v="31/03/2013"/>
    <s v="31/03/2015"/>
    <n v="0"/>
    <n v="9"/>
    <n v="9"/>
    <s v="Demolition of existing buildings.  Erection of three-storey building. Ground floor to provide business accommodation/offices (Class B1) and a single 2 bedroom work/live flat. Eight x 2 bedroom flats on the upper floors. Parking for 6 vehicles at rear.  (R"/>
    <s v="PF"/>
    <s v="24/05/2011"/>
    <s v="19/07/2011"/>
    <m/>
    <s v="Nil"/>
    <s v=""/>
    <s v="BF"/>
    <x v="0"/>
    <s v="n/a"/>
    <s v="n"/>
    <n v="4.9000000000000002E-2"/>
    <s v="31/03/2013"/>
    <m/>
    <d v="2015-03-31T00:00:00"/>
    <x v="1"/>
    <s v="P"/>
    <m/>
    <m/>
    <m/>
    <n v="0"/>
    <n v="0"/>
    <n v="9"/>
    <n v="0"/>
    <n v="0"/>
    <n v="0"/>
    <n v="0"/>
    <n v="0"/>
    <n v="0"/>
    <n v="8"/>
    <n v="0"/>
    <n v="0"/>
    <n v="0"/>
    <n v="0"/>
    <n v="0"/>
    <n v="0"/>
    <n v="0"/>
    <n v="0"/>
    <n v="0"/>
    <n v="0"/>
    <n v="0"/>
    <n v="0"/>
    <n v="0"/>
    <n v="1"/>
    <n v="0"/>
    <n v="0"/>
    <n v="0"/>
    <n v="0"/>
  </r>
  <r>
    <x v="0"/>
    <s v="2011/2030"/>
    <s v=""/>
    <s v=""/>
    <s v=""/>
    <s v="63"/>
    <s v="Balham Park Road"/>
    <s v="SW12"/>
    <s v="8DZ"/>
    <n v="527916"/>
    <n v="173268"/>
    <s v="Nightingale"/>
    <s v="31/03/2012"/>
    <s v="31/03/2015"/>
    <n v="1"/>
    <n v="3"/>
    <n v="2"/>
    <s v="Conversion of house into three flats, excavation of basement and formation of front lightwell, and construction of single storey side extension (Renewal of pp 2008/1741 dated 5/6/08)."/>
    <s v="PF"/>
    <s v="04/06/2011"/>
    <s v="11/07/2011"/>
    <m/>
    <s v="Nil"/>
    <s v=""/>
    <s v="BF"/>
    <x v="1"/>
    <s v="n/a"/>
    <s v="a"/>
    <n v="2.4E-2"/>
    <s v="31/03/2012"/>
    <m/>
    <d v="2015-03-31T00:00:00"/>
    <x v="1"/>
    <s v="P"/>
    <m/>
    <m/>
    <m/>
    <n v="0"/>
    <n v="0"/>
    <n v="3"/>
    <n v="0"/>
    <n v="0"/>
    <n v="-1"/>
    <n v="0"/>
    <n v="0"/>
    <n v="0"/>
    <n v="3"/>
    <n v="0"/>
    <n v="0"/>
    <n v="0"/>
    <n v="0"/>
    <n v="0"/>
    <n v="0"/>
    <n v="0"/>
    <n v="0"/>
    <n v="0"/>
    <n v="-1"/>
    <n v="0"/>
    <n v="0"/>
    <n v="0"/>
    <n v="0"/>
    <n v="0"/>
    <n v="0"/>
    <n v="0"/>
    <n v="0"/>
  </r>
  <r>
    <x v="0"/>
    <s v="2011/2164"/>
    <s v=""/>
    <s v=""/>
    <s v=""/>
    <s v="75"/>
    <s v="Clapham Common North Side"/>
    <s v="SW4"/>
    <s v="9SD"/>
    <n v="528375"/>
    <n v="175229"/>
    <s v="Shaftesbury"/>
    <s v="31/03/2013"/>
    <s v="31/03/2015"/>
    <n v="2"/>
    <n v="1"/>
    <n v="-1"/>
    <s v="Alterations and extensions including demolition of existing rear garage; excavation of additional floorspace at basement level with formation of front lightwell; erection of single storey rear extension; construction of rear roof extension; erection of ex"/>
    <s v="PF"/>
    <s v="15/06/2011"/>
    <s v="19/08/2011"/>
    <m/>
    <s v="Nil"/>
    <s v=""/>
    <s v="BF"/>
    <x v="1"/>
    <s v="n/a"/>
    <s v="b"/>
    <n v="0.02"/>
    <s v="31/03/2013"/>
    <m/>
    <d v="2015-03-31T00:00:00"/>
    <x v="1"/>
    <s v="P"/>
    <m/>
    <n v="0"/>
    <n v="0"/>
    <n v="0"/>
    <n v="-1"/>
    <n v="0"/>
    <n v="-1"/>
    <n v="0"/>
    <n v="1"/>
    <n v="0"/>
    <n v="0"/>
    <n v="-1"/>
    <n v="0"/>
    <n v="-1"/>
    <n v="0"/>
    <n v="0"/>
    <n v="0"/>
    <n v="0"/>
    <n v="0"/>
    <n v="0"/>
    <n v="0"/>
    <n v="0"/>
    <n v="1"/>
    <n v="0"/>
    <n v="0"/>
    <n v="0"/>
    <n v="0"/>
    <n v="0"/>
    <n v="0"/>
    <n v="0"/>
    <n v="0"/>
  </r>
  <r>
    <x v="0"/>
    <s v="2011/2192"/>
    <s v=""/>
    <s v=""/>
    <s v="Land between 37 and 39"/>
    <s v=""/>
    <s v="Whitlock Drive"/>
    <s v="SW19"/>
    <s v="6SJ"/>
    <n v="524257"/>
    <n v="173590"/>
    <s v="West Hill"/>
    <s v="31/03/2013"/>
    <s v="31/03/2015"/>
    <n v="0"/>
    <n v="3"/>
    <n v="3"/>
    <s v="The demolition of 8 garages. erection of a terrace of 3 3 bedroom houses with integrated garages."/>
    <s v="PF"/>
    <s v="09/06/2011"/>
    <s v="19/12/2011"/>
    <m/>
    <s v="Nil"/>
    <s v=""/>
    <s v="BF"/>
    <x v="0"/>
    <s v="n/a"/>
    <s v="n"/>
    <n v="4.8000000000000001E-2"/>
    <s v="31/03/2013"/>
    <m/>
    <d v="2015-03-31T00:00:00"/>
    <x v="1"/>
    <s v="P"/>
    <m/>
    <m/>
    <m/>
    <n v="0"/>
    <n v="0"/>
    <n v="0"/>
    <n v="3"/>
    <n v="0"/>
    <n v="0"/>
    <n v="0"/>
    <n v="0"/>
    <n v="0"/>
    <n v="0"/>
    <n v="0"/>
    <n v="0"/>
    <n v="0"/>
    <n v="0"/>
    <n v="0"/>
    <n v="0"/>
    <n v="0"/>
    <n v="3"/>
    <n v="0"/>
    <n v="0"/>
    <n v="0"/>
    <n v="0"/>
    <n v="0"/>
    <n v="0"/>
    <n v="0"/>
    <n v="0"/>
    <n v="0"/>
    <n v="0"/>
  </r>
  <r>
    <x v="0"/>
    <s v="2011/2288"/>
    <s v=""/>
    <s v=""/>
    <s v="Garages rear of 27"/>
    <s v=""/>
    <s v="Trinity Crescent"/>
    <s v="SW17"/>
    <s v="7AG"/>
    <n v="527997"/>
    <n v="172668"/>
    <s v="Nightingale"/>
    <s v="31/03/2014"/>
    <s v="31/03/2015"/>
    <n v="0"/>
    <n v="2"/>
    <n v="2"/>
    <s v="Demolition of existing garages and erection of two houses, one single-storey plus basement level, one two-storey plus basement level."/>
    <s v="PF"/>
    <s v="10/06/2011"/>
    <s v="23/08/2011"/>
    <m/>
    <s v="Nil"/>
    <s v=""/>
    <s v="BF"/>
    <x v="0"/>
    <s v="n/a"/>
    <s v="n"/>
    <n v="8.5999999999999993E-2"/>
    <s v="31/03/2014"/>
    <m/>
    <d v="2015-03-31T00:00:00"/>
    <x v="1"/>
    <s v="P"/>
    <m/>
    <m/>
    <n v="2"/>
    <n v="0"/>
    <n v="0"/>
    <n v="0"/>
    <n v="0"/>
    <n v="0"/>
    <n v="2"/>
    <n v="0"/>
    <n v="0"/>
    <n v="0"/>
    <n v="0"/>
    <n v="0"/>
    <n v="0"/>
    <n v="0"/>
    <n v="0"/>
    <n v="0"/>
    <n v="0"/>
    <n v="0"/>
    <n v="0"/>
    <n v="0"/>
    <n v="2"/>
    <n v="0"/>
    <n v="0"/>
    <n v="0"/>
    <n v="0"/>
    <n v="0"/>
    <n v="0"/>
    <n v="0"/>
    <n v="0"/>
  </r>
  <r>
    <x v="0"/>
    <s v="2011/2556"/>
    <s v=""/>
    <s v=""/>
    <s v="(Unit 1 &amp; 2)"/>
    <s v="8"/>
    <s v="Putney High Street"/>
    <s v="SW15"/>
    <s v="1SL"/>
    <n v="524120"/>
    <n v="175611"/>
    <s v="Thamesfield"/>
    <s v="28/03/2013"/>
    <s v="09/09/2014"/>
    <n v="0"/>
    <n v="1"/>
    <n v="1"/>
    <s v="Erection of roof extension at fourth floor level of accommodation with front mansard and rear roof terrace for use with front part of the third floor as a two bedroom maisonette."/>
    <s v="PF"/>
    <s v="28/06/2011"/>
    <s v="19/09/2011"/>
    <m/>
    <s v="Nil"/>
    <s v=""/>
    <s v="BF"/>
    <x v="3"/>
    <s v="n/a"/>
    <s v="f"/>
    <n v="3.0000000000000001E-3"/>
    <s v="28/03/2013"/>
    <m/>
    <d v="2014-09-09T00:00:00"/>
    <x v="1"/>
    <s v="P"/>
    <m/>
    <n v="0"/>
    <n v="0"/>
    <n v="0"/>
    <n v="0"/>
    <n v="1"/>
    <n v="0"/>
    <n v="0"/>
    <n v="0"/>
    <n v="0"/>
    <n v="0"/>
    <n v="0"/>
    <n v="1"/>
    <n v="0"/>
    <n v="0"/>
    <n v="0"/>
    <n v="0"/>
    <n v="0"/>
    <n v="0"/>
    <n v="0"/>
    <n v="0"/>
    <n v="0"/>
    <n v="0"/>
    <n v="0"/>
    <n v="0"/>
    <n v="0"/>
    <n v="0"/>
    <n v="0"/>
    <n v="0"/>
    <n v="0"/>
    <n v="0"/>
  </r>
  <r>
    <x v="0"/>
    <s v="2011/2983"/>
    <s v=""/>
    <s v=""/>
    <s v=""/>
    <s v="1"/>
    <s v="Melrose Road"/>
    <s v="SW18"/>
    <s v="1ND"/>
    <n v="525034"/>
    <n v="174165"/>
    <s v="East Putney"/>
    <s v="21/11/2012"/>
    <s v="22/05/2014"/>
    <n v="1"/>
    <n v="2"/>
    <n v="1"/>
    <s v="Demolition of existing bungalow and erection of a pair of two storey, 4-bedroom houses with accommodation at basement and roof levels and off-street parking."/>
    <s v="PF"/>
    <s v="19/07/2011"/>
    <s v="19/09/2011"/>
    <m/>
    <s v="Nil"/>
    <s v=""/>
    <s v="BF"/>
    <x v="0"/>
    <s v="n/a"/>
    <s v="n"/>
    <n v="4.7E-2"/>
    <s v="21/11/2012"/>
    <m/>
    <d v="2014-05-22T00:00:00"/>
    <x v="1"/>
    <s v="P"/>
    <m/>
    <n v="2"/>
    <n v="2"/>
    <n v="0"/>
    <n v="0"/>
    <n v="0"/>
    <n v="-1"/>
    <n v="2"/>
    <n v="0"/>
    <n v="0"/>
    <n v="0"/>
    <n v="0"/>
    <n v="0"/>
    <n v="0"/>
    <n v="0"/>
    <n v="0"/>
    <n v="0"/>
    <n v="0"/>
    <n v="0"/>
    <n v="0"/>
    <n v="-1"/>
    <n v="2"/>
    <n v="0"/>
    <n v="0"/>
    <n v="0"/>
    <n v="0"/>
    <n v="0"/>
    <n v="0"/>
    <n v="0"/>
    <n v="0"/>
    <n v="0"/>
  </r>
  <r>
    <x v="0"/>
    <s v="2011/3087"/>
    <s v=""/>
    <s v=""/>
    <s v=""/>
    <s v="114"/>
    <s v="Balham Park Road"/>
    <s v="SW12"/>
    <s v="8EA"/>
    <n v="527727"/>
    <n v="173284"/>
    <s v="Nightingale"/>
    <s v="20/02/2014"/>
    <s v="31/03/2015"/>
    <n v="4"/>
    <n v="1"/>
    <n v="-3"/>
    <s v="Conversion from four flats to a single dwelling house."/>
    <s v="PF"/>
    <s v="25/07/2011"/>
    <s v="30/08/2011"/>
    <m/>
    <s v="Nil"/>
    <s v=""/>
    <s v="BF"/>
    <x v="1"/>
    <s v="n/a"/>
    <s v="b"/>
    <n v="3.9E-2"/>
    <s v="20/02/2014"/>
    <m/>
    <d v="2015-03-31T00:00:00"/>
    <x v="1"/>
    <s v="P"/>
    <m/>
    <m/>
    <m/>
    <n v="0"/>
    <n v="-3"/>
    <n v="-1"/>
    <n v="0"/>
    <n v="0"/>
    <n v="1"/>
    <n v="0"/>
    <n v="0"/>
    <n v="-3"/>
    <n v="-1"/>
    <n v="0"/>
    <n v="0"/>
    <n v="0"/>
    <n v="0"/>
    <n v="0"/>
    <n v="0"/>
    <n v="0"/>
    <n v="0"/>
    <n v="0"/>
    <n v="1"/>
    <n v="0"/>
    <n v="0"/>
    <n v="0"/>
    <n v="0"/>
    <n v="0"/>
    <n v="0"/>
    <n v="0"/>
    <n v="0"/>
  </r>
  <r>
    <x v="0"/>
    <s v="2011/3192"/>
    <s v=""/>
    <s v=""/>
    <s v="Car park fronting"/>
    <s v=""/>
    <s v="Frogmore"/>
    <s v="SW18"/>
    <s v=""/>
    <n v="525443"/>
    <n v="174889"/>
    <s v="Fairfield"/>
    <s v="05/02/2013"/>
    <s v="31/03/2015"/>
    <n v="0"/>
    <n v="2"/>
    <n v="2"/>
    <s v="Erection of a pair of semi-detached houses (2 x 3 bedroom). Removal of trees at front and one at rear. (Amendments to pp dated 10.11.08 ref 2008/4207 to include accommodation at roof level with front and rear gables)."/>
    <s v="PF"/>
    <s v="12/08/2011"/>
    <s v="13/10/2011"/>
    <m/>
    <s v="Nil"/>
    <s v=""/>
    <s v="BF"/>
    <x v="0"/>
    <s v="n/a"/>
    <s v="n"/>
    <n v="2.1000000000000001E-2"/>
    <s v="05/02/2013"/>
    <m/>
    <d v="2015-03-31T00:00:00"/>
    <x v="1"/>
    <s v="P"/>
    <m/>
    <n v="0"/>
    <n v="0"/>
    <n v="0"/>
    <n v="0"/>
    <n v="0"/>
    <n v="2"/>
    <n v="0"/>
    <n v="0"/>
    <n v="0"/>
    <n v="0"/>
    <n v="0"/>
    <n v="0"/>
    <n v="0"/>
    <n v="0"/>
    <n v="0"/>
    <n v="0"/>
    <n v="0"/>
    <n v="0"/>
    <n v="0"/>
    <n v="2"/>
    <n v="0"/>
    <n v="0"/>
    <n v="0"/>
    <n v="0"/>
    <n v="0"/>
    <n v="0"/>
    <n v="0"/>
    <n v="0"/>
    <n v="0"/>
    <n v="0"/>
  </r>
  <r>
    <x v="0"/>
    <s v="2011/3446"/>
    <s v=""/>
    <s v=""/>
    <s v="Land rear of 44-48"/>
    <s v=""/>
    <s v="Lavender Hill"/>
    <s v="SW11"/>
    <s v="5RH"/>
    <n v="528381"/>
    <n v="175769"/>
    <s v="Shaftesbury"/>
    <s v="05/02/2013"/>
    <s v="31/03/2015"/>
    <n v="0"/>
    <n v="4"/>
    <n v="4"/>
    <s v="Demolition of existing two-storey rear extension and construction of new three- storey building to form four new residential units with terraces at ground, first  and second floor levels."/>
    <s v="PF"/>
    <s v="12/08/2011"/>
    <s v="26/10/2011"/>
    <m/>
    <s v="Nil"/>
    <s v=""/>
    <s v="BF"/>
    <x v="0"/>
    <s v="n/a"/>
    <s v="n"/>
    <n v="1.6E-2"/>
    <s v="05/02/2013"/>
    <m/>
    <d v="2015-03-31T00:00:00"/>
    <x v="1"/>
    <s v="P"/>
    <m/>
    <n v="1"/>
    <n v="1"/>
    <n v="0"/>
    <n v="2"/>
    <n v="2"/>
    <n v="0"/>
    <n v="0"/>
    <n v="0"/>
    <n v="0"/>
    <n v="0"/>
    <n v="2"/>
    <n v="2"/>
    <n v="0"/>
    <n v="0"/>
    <n v="0"/>
    <n v="0"/>
    <n v="0"/>
    <n v="0"/>
    <n v="0"/>
    <n v="0"/>
    <n v="0"/>
    <n v="0"/>
    <n v="0"/>
    <n v="0"/>
    <n v="0"/>
    <n v="0"/>
    <n v="0"/>
    <n v="0"/>
    <n v="0"/>
    <n v="0"/>
  </r>
  <r>
    <x v="0"/>
    <s v="2011/3585"/>
    <s v=""/>
    <s v=""/>
    <s v="The Royal Oak"/>
    <s v="135"/>
    <s v="East Hill"/>
    <s v="SW18"/>
    <s v="2QB"/>
    <n v="525918"/>
    <n v="174651"/>
    <s v="Fairfield"/>
    <s v="31/03/2014"/>
    <s v="31/03/2015"/>
    <n v="1"/>
    <n v="3"/>
    <n v="2"/>
    <s v="Alterations including refurbishment of ground floor and erection of third floor level extension in connection with use of the upper floors as 3 x 1-bedroom flats with roof terraces at rear/side of first floor (enclosed with glass balustrade) and front of "/>
    <s v="PF"/>
    <s v="31/08/2011"/>
    <s v="21/11/2011"/>
    <m/>
    <s v="Nil"/>
    <s v=""/>
    <s v="BF"/>
    <x v="1"/>
    <s v="n/a"/>
    <s v="c+"/>
    <n v="0.01"/>
    <s v="31/03/2014"/>
    <m/>
    <d v="2015-03-31T00:00:00"/>
    <x v="1"/>
    <s v="P"/>
    <m/>
    <n v="0"/>
    <n v="0"/>
    <n v="0"/>
    <n v="3"/>
    <n v="0"/>
    <n v="-1"/>
    <n v="0"/>
    <n v="0"/>
    <n v="0"/>
    <n v="0"/>
    <n v="3"/>
    <n v="0"/>
    <n v="-1"/>
    <n v="0"/>
    <n v="0"/>
    <n v="0"/>
    <n v="0"/>
    <n v="0"/>
    <n v="0"/>
    <n v="0"/>
    <n v="0"/>
    <n v="0"/>
    <n v="0"/>
    <n v="0"/>
    <n v="0"/>
    <n v="0"/>
    <n v="0"/>
    <n v="0"/>
    <n v="0"/>
    <n v="0"/>
  </r>
  <r>
    <x v="0"/>
    <s v="2011/3807"/>
    <s v=""/>
    <s v=""/>
    <s v="Land adjoining 96-98"/>
    <s v=""/>
    <s v="Lydden Grove"/>
    <s v="SW18"/>
    <s v="4LN"/>
    <n v="525719"/>
    <n v="173614"/>
    <s v="Earlsfield"/>
    <s v="31/03/2014"/>
    <s v="31/03/2015"/>
    <n v="0"/>
    <n v="3"/>
    <n v="3"/>
    <s v="Demolition of existing buildings. Erection of 3 x three-storey houses including semi-basement."/>
    <s v="PF"/>
    <s v="05/09/2011"/>
    <s v="19/12/2011"/>
    <m/>
    <s v="Nil"/>
    <s v=""/>
    <s v="BF"/>
    <x v="0"/>
    <s v="n/a"/>
    <s v="n"/>
    <n v="0.04"/>
    <s v="31/03/2014"/>
    <m/>
    <d v="2015-03-31T00:00:00"/>
    <x v="1"/>
    <s v="P"/>
    <m/>
    <n v="0"/>
    <n v="3"/>
    <n v="0"/>
    <n v="0"/>
    <n v="3"/>
    <n v="0"/>
    <n v="0"/>
    <n v="0"/>
    <n v="0"/>
    <n v="0"/>
    <n v="0"/>
    <n v="0"/>
    <n v="0"/>
    <n v="0"/>
    <n v="0"/>
    <n v="0"/>
    <n v="0"/>
    <n v="0"/>
    <n v="3"/>
    <n v="0"/>
    <n v="0"/>
    <n v="0"/>
    <n v="0"/>
    <n v="0"/>
    <n v="0"/>
    <n v="0"/>
    <n v="0"/>
    <n v="0"/>
    <n v="0"/>
    <n v="0"/>
  </r>
  <r>
    <x v="0"/>
    <s v="2011/4006"/>
    <s v=""/>
    <s v=""/>
    <s v=""/>
    <s v="165"/>
    <s v="Upper Richmond Road"/>
    <s v="SW15"/>
    <s v="6SE"/>
    <n v="523924"/>
    <n v="175043"/>
    <s v="East Putney"/>
    <s v="31/03/2012"/>
    <s v="31/03/2015"/>
    <n v="1"/>
    <n v="2"/>
    <n v="1"/>
    <s v="Erection of single and two storey rear and side extensions (at first and second floor levels) in connection with use of upper floors as 1 x 1-bedroom and 1 x 2-bedroom flats."/>
    <s v="PF"/>
    <s v="21/11/2011"/>
    <s v="28/12/2011"/>
    <m/>
    <s v="Nil"/>
    <s v=""/>
    <s v="BF"/>
    <x v="1"/>
    <s v="n/a"/>
    <s v="c+"/>
    <n v="6.0000000000000001E-3"/>
    <s v="31/03/2012"/>
    <m/>
    <d v="2015-03-31T00:00:00"/>
    <x v="1"/>
    <s v="P"/>
    <m/>
    <n v="0"/>
    <n v="0"/>
    <n v="0"/>
    <n v="1"/>
    <n v="0"/>
    <n v="0"/>
    <n v="0"/>
    <n v="0"/>
    <n v="0"/>
    <n v="0"/>
    <n v="1"/>
    <n v="0"/>
    <n v="0"/>
    <n v="0"/>
    <n v="0"/>
    <n v="0"/>
    <n v="0"/>
    <n v="0"/>
    <n v="0"/>
    <n v="0"/>
    <n v="0"/>
    <n v="0"/>
    <n v="0"/>
    <n v="0"/>
    <n v="0"/>
    <n v="0"/>
    <n v="0"/>
    <n v="0"/>
    <n v="0"/>
    <n v="0"/>
  </r>
  <r>
    <x v="0"/>
    <s v="2011/4205"/>
    <s v=""/>
    <s v=""/>
    <s v=""/>
    <s v="17"/>
    <s v="Spencer Park"/>
    <s v="SW18"/>
    <s v="2SY"/>
    <n v="526861"/>
    <n v="174683"/>
    <s v="Wandsworth Common"/>
    <s v="31/12/2011"/>
    <s v="31/03/2015"/>
    <n v="10"/>
    <n v="4"/>
    <n v="-6"/>
    <s v="Amendments to planning permission granted 06/09/11 ref. 2011/2161 for the demolition of existing block of flats and erection of two pairs of semi-detached four storey houses (top floor in roof) with basements, together with associated landscaping and car "/>
    <s v="PF"/>
    <s v="13/10/2011"/>
    <s v="21/11/2011"/>
    <m/>
    <s v="Nil"/>
    <s v=""/>
    <s v="BF"/>
    <x v="0"/>
    <s v="n/a"/>
    <s v="n"/>
    <n v="0.16700000000000001"/>
    <s v="31/12/2011"/>
    <m/>
    <d v="2015-03-31T00:00:00"/>
    <x v="1"/>
    <s v="P"/>
    <m/>
    <n v="0"/>
    <n v="4"/>
    <n v="0"/>
    <n v="0"/>
    <n v="-10"/>
    <n v="0"/>
    <n v="0"/>
    <n v="4"/>
    <n v="0"/>
    <n v="0"/>
    <n v="0"/>
    <n v="-10"/>
    <n v="0"/>
    <n v="0"/>
    <n v="0"/>
    <n v="0"/>
    <n v="0"/>
    <n v="0"/>
    <n v="0"/>
    <n v="0"/>
    <n v="0"/>
    <n v="4"/>
    <n v="0"/>
    <n v="0"/>
    <n v="0"/>
    <n v="0"/>
    <n v="0"/>
    <n v="0"/>
    <n v="0"/>
    <n v="0"/>
  </r>
  <r>
    <x v="0"/>
    <s v="2011/4360"/>
    <s v=""/>
    <s v=""/>
    <s v=""/>
    <s v="255"/>
    <s v="Earlsfield Road"/>
    <s v="SW18"/>
    <s v="3DE"/>
    <n v="526184"/>
    <n v="173367"/>
    <s v="Earlsfield"/>
    <s v="31/03/2015"/>
    <s v="31/03/2015"/>
    <n v="1"/>
    <n v="5"/>
    <n v="4"/>
    <s v="Demolition of buildings on site. Erection of three-storey building fronting Earlsfield Road (third floor in roof) with two-storey back addition; erection of single-storey rear extension to frontage building; erection of two-storey building at rear of site"/>
    <s v="PF"/>
    <s v="29/11/2011"/>
    <s v="19/04/2012"/>
    <m/>
    <s v="Nil"/>
    <s v=""/>
    <s v="BF"/>
    <x v="0"/>
    <s v="n/a"/>
    <s v="n"/>
    <n v="2.8000000000000001E-2"/>
    <s v="31/03/2015"/>
    <m/>
    <d v="2015-03-31T00:00:00"/>
    <x v="1"/>
    <s v="P"/>
    <m/>
    <n v="3"/>
    <n v="5"/>
    <n v="0"/>
    <n v="4"/>
    <n v="1"/>
    <n v="-1"/>
    <n v="0"/>
    <n v="0"/>
    <n v="0"/>
    <n v="0"/>
    <n v="4"/>
    <n v="1"/>
    <n v="0"/>
    <n v="0"/>
    <n v="0"/>
    <n v="0"/>
    <n v="0"/>
    <n v="0"/>
    <n v="0"/>
    <n v="-1"/>
    <n v="0"/>
    <n v="0"/>
    <n v="0"/>
    <n v="0"/>
    <n v="0"/>
    <n v="0"/>
    <n v="0"/>
    <n v="0"/>
    <n v="0"/>
    <n v="0"/>
  </r>
  <r>
    <x v="0"/>
    <s v="2011/4569"/>
    <s v=""/>
    <s v=""/>
    <s v="Blithe Spirit"/>
    <s v="157"/>
    <s v="Balham High Road"/>
    <s v="SW12"/>
    <s v="9AU"/>
    <n v="528527"/>
    <n v="173266"/>
    <s v="Balham"/>
    <s v="31/03/2015"/>
    <s v="31/03/2015"/>
    <n v="1"/>
    <n v="3"/>
    <n v="2"/>
    <s v="Alterations to existing shopfront, conversion of basement/ground/mezzanine level from bar/public house to retail use and coversion of upper floors into three 2-bedroom flats with access from Balham High Road, rear roof terraces at mezzanine, first and sec"/>
    <s v="PF"/>
    <s v="08/11/2011"/>
    <s v="15/12/2011"/>
    <m/>
    <s v="Nil"/>
    <s v=""/>
    <s v="BF"/>
    <x v="3"/>
    <s v="n/a"/>
    <s v="c+"/>
    <n v="2.7E-2"/>
    <s v="31/03/2015"/>
    <m/>
    <d v="2015-03-31T00:00:00"/>
    <x v="1"/>
    <s v="P"/>
    <m/>
    <n v="0"/>
    <n v="0"/>
    <n v="0"/>
    <n v="0"/>
    <n v="3"/>
    <n v="-1"/>
    <n v="0"/>
    <n v="0"/>
    <n v="0"/>
    <n v="0"/>
    <n v="0"/>
    <n v="3"/>
    <n v="-1"/>
    <n v="0"/>
    <n v="0"/>
    <n v="0"/>
    <n v="0"/>
    <n v="0"/>
    <n v="0"/>
    <n v="0"/>
    <n v="0"/>
    <n v="0"/>
    <n v="0"/>
    <n v="0"/>
    <n v="0"/>
    <n v="0"/>
    <n v="0"/>
    <n v="0"/>
    <n v="0"/>
    <n v="0"/>
  </r>
  <r>
    <x v="0"/>
    <s v="2011/4684"/>
    <s v=""/>
    <s v=""/>
    <s v=""/>
    <s v="127"/>
    <s v="St James Drive"/>
    <s v="SW17"/>
    <s v="7RP"/>
    <n v="527594"/>
    <n v="173445"/>
    <s v="Nightingale"/>
    <s v="27/04/2011"/>
    <s v="31/03/2015"/>
    <n v="2"/>
    <n v="1"/>
    <n v="-1"/>
    <s v="Alterations and extensions including construction of a full width roof extension to provide an additional floor of accommodation; erection of a three-storey (lower ground, upper ground and first floor level) rear extension; excavation of additional floors"/>
    <s v="RP"/>
    <s v="07/11/2011"/>
    <s v="23/01/2012"/>
    <m/>
    <s v="APG"/>
    <s v="25/07/2012"/>
    <s v="BF"/>
    <x v="1"/>
    <s v="n/a"/>
    <s v="b"/>
    <n v="1.9E-2"/>
    <s v="25/07/2012"/>
    <m/>
    <d v="2015-03-31T00:00:00"/>
    <x v="1"/>
    <s v="P"/>
    <m/>
    <n v="0"/>
    <n v="0"/>
    <n v="0"/>
    <n v="-1"/>
    <n v="0"/>
    <n v="-1"/>
    <n v="0"/>
    <n v="1"/>
    <n v="0"/>
    <n v="0"/>
    <n v="-1"/>
    <n v="0"/>
    <n v="-1"/>
    <n v="0"/>
    <n v="0"/>
    <n v="0"/>
    <n v="0"/>
    <n v="0"/>
    <n v="0"/>
    <n v="0"/>
    <n v="0"/>
    <n v="1"/>
    <n v="0"/>
    <n v="0"/>
    <n v="0"/>
    <n v="0"/>
    <n v="0"/>
    <n v="0"/>
    <n v="0"/>
    <n v="0"/>
  </r>
  <r>
    <x v="0"/>
    <s v="2011/5354"/>
    <s v=""/>
    <s v=""/>
    <s v=""/>
    <s v="1"/>
    <s v="Leverson Street"/>
    <s v="SW16"/>
    <s v="6DQ"/>
    <n v="529465"/>
    <n v="170812"/>
    <s v="Furzedown"/>
    <s v="31/03/2014"/>
    <s v="31/03/2015"/>
    <n v="0"/>
    <n v="1"/>
    <n v="1"/>
    <s v="Construction of a hip to gable roof extension with mansard roof extensions to the front and rear and an extension over the two-storey back addition, and an extension of the existing steel staircase to the rear, to provide a self-contained 2-bedroom fla"/>
    <s v="PF"/>
    <s v="15/12/2011"/>
    <s v="21/03/2012"/>
    <m/>
    <s v="Nil"/>
    <s v=""/>
    <s v="BF"/>
    <x v="4"/>
    <s v="n/a"/>
    <s v="c+"/>
    <n v="6.0000000000000001E-3"/>
    <s v="31/03/2014"/>
    <m/>
    <d v="2015-03-31T00:00:00"/>
    <x v="1"/>
    <s v="P"/>
    <m/>
    <n v="0"/>
    <n v="0"/>
    <n v="0"/>
    <n v="1"/>
    <n v="0"/>
    <n v="0"/>
    <n v="0"/>
    <n v="0"/>
    <n v="0"/>
    <n v="0"/>
    <n v="1"/>
    <n v="0"/>
    <n v="0"/>
    <n v="0"/>
    <n v="0"/>
    <n v="0"/>
    <n v="0"/>
    <n v="0"/>
    <n v="0"/>
    <n v="0"/>
    <n v="0"/>
    <n v="0"/>
    <n v="0"/>
    <n v="0"/>
    <n v="0"/>
    <n v="0"/>
    <n v="0"/>
    <n v="0"/>
    <n v="0"/>
    <n v="0"/>
  </r>
  <r>
    <x v="0"/>
    <s v="2011/5618"/>
    <s v=""/>
    <m/>
    <s v=""/>
    <s v="257"/>
    <s v="Putney Bridge Road"/>
    <s v="SW15"/>
    <s v="2PU"/>
    <n v="524382"/>
    <n v="175284"/>
    <s v="Thamesfield"/>
    <s v="31/03/2013"/>
    <s v="31/03/2015"/>
    <n v="0"/>
    <n v="4"/>
    <n v="4"/>
    <s v="Demolition of existing commercial buildings at rear and erection of three storey building to provide 3 x 2-bedroom flats; alterations to frontage building including erection of four storey side and two storey rear extensions and roof extension to provide "/>
    <s v="PF"/>
    <s v="02/03/2012"/>
    <s v="29/05/2012"/>
    <m/>
    <s v="Nil"/>
    <s v=""/>
    <s v="BF"/>
    <x v="3"/>
    <s v="n/a"/>
    <s v="c-"/>
    <n v="1.0999999999999999E-2"/>
    <s v="31/03/2013"/>
    <m/>
    <d v="2015-03-31T00:00:00"/>
    <x v="1"/>
    <s v="P"/>
    <m/>
    <n v="0"/>
    <n v="4"/>
    <n v="0"/>
    <n v="3"/>
    <n v="1"/>
    <n v="0"/>
    <n v="0"/>
    <n v="0"/>
    <n v="0"/>
    <n v="0"/>
    <n v="3"/>
    <n v="1"/>
    <n v="0"/>
    <n v="0"/>
    <n v="0"/>
    <n v="0"/>
    <n v="0"/>
    <n v="0"/>
    <n v="0"/>
    <n v="0"/>
    <n v="0"/>
    <n v="0"/>
    <n v="0"/>
    <n v="0"/>
    <n v="0"/>
    <n v="0"/>
    <n v="0"/>
    <n v="0"/>
    <n v="0"/>
    <n v="0"/>
  </r>
  <r>
    <x v="0"/>
    <s v="2011/5618"/>
    <s v=""/>
    <m/>
    <s v=""/>
    <s v="257"/>
    <s v="Putney Bridge Road"/>
    <s v="SW15"/>
    <s v="2PU"/>
    <n v="524382"/>
    <n v="175284"/>
    <s v="Thamesfield"/>
    <s v="31/03/2013"/>
    <s v="31/03/2015"/>
    <n v="0"/>
    <n v="3"/>
    <n v="3"/>
    <s v="Demolition of existing commercial buildings at rear and erection of three storey building to provide 3 x 2-bedroom flats; alterations to frontage building including erection of four storey side and two storey rear extensions and roof extension to provide "/>
    <s v="PF"/>
    <s v="02/03/2012"/>
    <s v="29/05/2012"/>
    <m/>
    <s v="Nil"/>
    <s v=""/>
    <s v="BF"/>
    <x v="3"/>
    <s v="n/a"/>
    <s v="n"/>
    <n v="2.4E-2"/>
    <s v="31/03/2013"/>
    <m/>
    <d v="2015-03-31T00:00:00"/>
    <x v="1"/>
    <s v="P"/>
    <m/>
    <n v="1"/>
    <n v="3"/>
    <n v="0"/>
    <n v="0"/>
    <n v="3"/>
    <n v="0"/>
    <n v="0"/>
    <n v="0"/>
    <n v="0"/>
    <n v="0"/>
    <n v="0"/>
    <n v="3"/>
    <n v="0"/>
    <n v="0"/>
    <n v="0"/>
    <n v="0"/>
    <n v="0"/>
    <n v="0"/>
    <n v="0"/>
    <n v="0"/>
    <n v="0"/>
    <n v="0"/>
    <n v="0"/>
    <n v="0"/>
    <n v="0"/>
    <n v="0"/>
    <n v="0"/>
    <n v="0"/>
    <n v="0"/>
    <n v="0"/>
  </r>
  <r>
    <x v="0"/>
    <s v="2011/5621"/>
    <s v=""/>
    <m/>
    <s v=""/>
    <s v="32"/>
    <s v="York Road"/>
    <s v="SW11"/>
    <s v="3QJ"/>
    <n v="526962"/>
    <n v="176159"/>
    <s v="St. Mary's Park"/>
    <s v="31/03/2014"/>
    <s v="31/03/2015"/>
    <n v="0"/>
    <n v="17"/>
    <n v="17"/>
    <s v="Demolition of existing building, and construction of new six-storey building to provide 17 self contained flats."/>
    <s v="PFLA"/>
    <s v="23/12/2011"/>
    <s v="30/03/2012"/>
    <m/>
    <s v="Nil"/>
    <s v=""/>
    <s v="BF"/>
    <x v="0"/>
    <s v="NB"/>
    <s v="n/a"/>
    <n v="0.121"/>
    <s v="31/03/2014"/>
    <m/>
    <d v="2015-03-31T00:00:00"/>
    <x v="0"/>
    <s v="HAAR"/>
    <m/>
    <n v="2"/>
    <n v="17"/>
    <n v="0"/>
    <n v="0"/>
    <n v="9"/>
    <n v="6"/>
    <n v="2"/>
    <n v="0"/>
    <n v="0"/>
    <n v="0"/>
    <n v="0"/>
    <n v="9"/>
    <n v="6"/>
    <n v="2"/>
    <n v="0"/>
    <n v="0"/>
    <n v="0"/>
    <n v="0"/>
    <n v="0"/>
    <n v="0"/>
    <n v="0"/>
    <n v="0"/>
    <n v="0"/>
    <n v="0"/>
    <n v="0"/>
    <n v="0"/>
    <n v="0"/>
    <n v="0"/>
    <n v="0"/>
    <n v="0"/>
  </r>
  <r>
    <x v="0"/>
    <s v="2011/5637"/>
    <s v=""/>
    <s v=""/>
    <s v=""/>
    <s v="46"/>
    <s v="Anhalt Road"/>
    <s v="SW11"/>
    <s v="4NX"/>
    <n v="527410"/>
    <n v="177203"/>
    <s v="St. Mary's Park"/>
    <s v="19/07/2012"/>
    <s v="31/03/2015"/>
    <n v="1"/>
    <n v="1"/>
    <n v="0"/>
    <s v="Demolition of existing house and construction of new three-storey plus basement level 4-bedroom house with second floor level roof terrace."/>
    <s v="PF"/>
    <s v="03/01/2012"/>
    <s v="16/03/2012"/>
    <m/>
    <s v="Nil"/>
    <s v=""/>
    <s v="BF"/>
    <x v="0"/>
    <s v="n/a"/>
    <s v="n"/>
    <n v="1.0999999999999999E-2"/>
    <s v="19/07/2012"/>
    <m/>
    <d v="2015-03-31T00:00:00"/>
    <x v="1"/>
    <s v="P"/>
    <m/>
    <n v="0"/>
    <n v="0"/>
    <n v="0"/>
    <n v="0"/>
    <n v="-1"/>
    <n v="0"/>
    <n v="0"/>
    <n v="1"/>
    <n v="0"/>
    <n v="0"/>
    <n v="0"/>
    <n v="0"/>
    <n v="0"/>
    <n v="0"/>
    <n v="0"/>
    <n v="0"/>
    <n v="0"/>
    <n v="0"/>
    <n v="-1"/>
    <n v="0"/>
    <n v="0"/>
    <n v="1"/>
    <n v="0"/>
    <n v="0"/>
    <n v="0"/>
    <n v="0"/>
    <n v="0"/>
    <n v="0"/>
    <n v="0"/>
    <n v="0"/>
  </r>
  <r>
    <x v="0"/>
    <s v="2011/5640"/>
    <s v=""/>
    <s v=""/>
    <s v=""/>
    <s v="1"/>
    <s v="Deodar Road"/>
    <s v="SW15"/>
    <s v="2NP"/>
    <n v="524278"/>
    <n v="175443"/>
    <s v="Thamesfield"/>
    <s v="29/05/2014"/>
    <s v="31/01/2015"/>
    <n v="0"/>
    <n v="1"/>
    <n v="1"/>
    <s v="Alterations including erection of replacement roof with extension to provide stair access to roof terrace and installation of french doors to front elevation at ground and first floor levels with first floor front balcony in connection with use as a  3 be"/>
    <s v="PF"/>
    <s v="01/02/2012"/>
    <s v="16/04/2012"/>
    <m/>
    <s v="Nil"/>
    <s v=""/>
    <s v="BF"/>
    <x v="2"/>
    <s v="n/a"/>
    <s v="f"/>
    <n v="6.0000000000000001E-3"/>
    <s v="29/05/2014"/>
    <m/>
    <d v="2015-01-31T00:00:00"/>
    <x v="1"/>
    <s v="P"/>
    <m/>
    <n v="0"/>
    <n v="0"/>
    <n v="0"/>
    <n v="0"/>
    <n v="0"/>
    <n v="1"/>
    <n v="0"/>
    <n v="0"/>
    <n v="0"/>
    <n v="0"/>
    <n v="0"/>
    <n v="0"/>
    <n v="0"/>
    <n v="0"/>
    <n v="0"/>
    <n v="0"/>
    <n v="0"/>
    <n v="0"/>
    <n v="0"/>
    <n v="1"/>
    <n v="0"/>
    <n v="0"/>
    <n v="0"/>
    <n v="0"/>
    <n v="0"/>
    <n v="0"/>
    <n v="0"/>
    <n v="0"/>
    <n v="0"/>
    <n v="0"/>
  </r>
  <r>
    <x v="0"/>
    <s v="2012/0052"/>
    <s v=""/>
    <s v=""/>
    <s v="Land rear of 76"/>
    <s v=""/>
    <s v="Lyford Road"/>
    <s v="SW18"/>
    <s v="3JW"/>
    <n v="527138"/>
    <n v="173218"/>
    <s v="Wandsworth Common"/>
    <s v="31/03/2013"/>
    <s v="31/03/2015"/>
    <n v="0"/>
    <n v="1"/>
    <n v="1"/>
    <s v="Erection of part single, part two-storey house with basement. (Renewal of p.p. granted 17.09.2009)."/>
    <s v="PF"/>
    <s v="03/02/2012"/>
    <s v="25/05/2012"/>
    <m/>
    <s v="Nil"/>
    <s v=""/>
    <s v="Gdn"/>
    <x v="0"/>
    <s v="n/a"/>
    <s v="n"/>
    <n v="0.108"/>
    <s v="31/03/2013"/>
    <m/>
    <d v="2015-03-31T00:00:00"/>
    <x v="1"/>
    <s v="P"/>
    <m/>
    <n v="1"/>
    <n v="1"/>
    <n v="0"/>
    <n v="0"/>
    <n v="0"/>
    <n v="0"/>
    <n v="0"/>
    <n v="1"/>
    <n v="0"/>
    <n v="0"/>
    <n v="0"/>
    <n v="0"/>
    <n v="0"/>
    <n v="0"/>
    <n v="0"/>
    <n v="0"/>
    <n v="0"/>
    <n v="0"/>
    <n v="0"/>
    <n v="0"/>
    <n v="0"/>
    <n v="1"/>
    <n v="0"/>
    <n v="0"/>
    <n v="0"/>
    <n v="0"/>
    <n v="0"/>
    <n v="0"/>
    <n v="0"/>
    <n v="0"/>
  </r>
  <r>
    <x v="0"/>
    <s v="2012/0249"/>
    <s v=""/>
    <s v=""/>
    <s v=""/>
    <s v="1"/>
    <s v="St James's Close"/>
    <s v="SW17"/>
    <s v="7RU"/>
    <n v="527727"/>
    <n v="172861"/>
    <s v="Nightingale"/>
    <s v="04/02/2013"/>
    <s v="31/03/2015"/>
    <n v="0"/>
    <n v="1"/>
    <n v="1"/>
    <s v="Erection of new dwelling and refurbishment of existing dwellings 1 &amp; 2 St James's Close including roof extension and rear extensions."/>
    <s v="PF"/>
    <s v="13/02/2012"/>
    <s v="16/03/2012"/>
    <m/>
    <s v="Nil"/>
    <s v=""/>
    <s v="BF"/>
    <x v="0"/>
    <s v="n/a"/>
    <s v="n"/>
    <n v="4.1000000000000002E-2"/>
    <s v="04/02/2013"/>
    <m/>
    <d v="2015-03-31T00:00:00"/>
    <x v="1"/>
    <s v="P"/>
    <m/>
    <n v="0"/>
    <n v="0"/>
    <n v="0"/>
    <n v="0"/>
    <n v="0"/>
    <n v="1"/>
    <n v="0"/>
    <n v="0"/>
    <n v="0"/>
    <n v="0"/>
    <n v="0"/>
    <n v="0"/>
    <n v="0"/>
    <n v="0"/>
    <n v="0"/>
    <n v="0"/>
    <n v="0"/>
    <n v="0"/>
    <n v="0"/>
    <n v="1"/>
    <n v="0"/>
    <n v="0"/>
    <n v="0"/>
    <n v="0"/>
    <n v="0"/>
    <n v="0"/>
    <n v="0"/>
    <n v="0"/>
    <n v="0"/>
    <n v="0"/>
  </r>
  <r>
    <x v="0"/>
    <s v="2012/0303"/>
    <s v="The Exchange"/>
    <s v=""/>
    <s v="Former Job Centre"/>
    <s v=""/>
    <s v="Beechmore Road"/>
    <s v="SW11"/>
    <s v="4ES"/>
    <n v="527941"/>
    <n v="176628"/>
    <s v="Queenstown"/>
    <s v="16/05/2012"/>
    <s v="31/03/2015"/>
    <n v="0"/>
    <n v="9"/>
    <n v="9"/>
    <s v="Construction of four-storey buildings to the Battersea Park Road and Warriner Gardens frontages, providing nine townhouses, with basement car parking (18 spaces) accessed via a car lift off the Beechmore Road frontage."/>
    <s v="RP"/>
    <s v="03/02/2012"/>
    <s v="23/04/2012"/>
    <m/>
    <s v="APG"/>
    <s v="13/11/2012"/>
    <s v="BF"/>
    <x v="0"/>
    <s v="n/a"/>
    <s v="n"/>
    <n v="0.109"/>
    <s v="16/05/2012"/>
    <m/>
    <d v="2015-03-31T00:00:00"/>
    <x v="1"/>
    <s v="P"/>
    <m/>
    <n v="1"/>
    <n v="9"/>
    <n v="0"/>
    <n v="0"/>
    <n v="0"/>
    <n v="0"/>
    <n v="0"/>
    <n v="9"/>
    <n v="0"/>
    <n v="0"/>
    <n v="0"/>
    <n v="0"/>
    <n v="0"/>
    <n v="0"/>
    <n v="0"/>
    <n v="0"/>
    <n v="0"/>
    <n v="0"/>
    <n v="0"/>
    <n v="0"/>
    <n v="0"/>
    <n v="9"/>
    <n v="0"/>
    <n v="0"/>
    <n v="0"/>
    <n v="0"/>
    <n v="0"/>
    <n v="0"/>
    <n v="0"/>
    <n v="0"/>
  </r>
  <r>
    <x v="0"/>
    <s v="2012/0629"/>
    <s v=""/>
    <s v=""/>
    <s v="Land rear of 44-48"/>
    <s v=""/>
    <s v="Lavender Hill"/>
    <s v="SW11"/>
    <s v="5RH"/>
    <n v="528381"/>
    <n v="175769"/>
    <s v="Shaftesbury"/>
    <s v="13/11/2012"/>
    <s v="31/03/2015"/>
    <n v="0"/>
    <n v="2"/>
    <n v="2"/>
    <s v="Construction first and second floor rear extension and mansard style roof extension to provide two new flats and rear terrace."/>
    <s v="PF"/>
    <s v="14/02/2012"/>
    <s v="21/05/2012"/>
    <m/>
    <s v="Nil"/>
    <s v=""/>
    <s v="BF"/>
    <x v="0"/>
    <s v="n/a"/>
    <s v="n"/>
    <n v="0.02"/>
    <s v="13/11/2012"/>
    <m/>
    <d v="2015-03-31T00:00:00"/>
    <x v="1"/>
    <s v="P"/>
    <m/>
    <n v="0"/>
    <n v="0"/>
    <n v="1"/>
    <n v="1"/>
    <n v="0"/>
    <n v="0"/>
    <n v="0"/>
    <n v="0"/>
    <n v="0"/>
    <n v="1"/>
    <n v="1"/>
    <n v="0"/>
    <n v="0"/>
    <n v="0"/>
    <n v="0"/>
    <n v="0"/>
    <n v="0"/>
    <n v="0"/>
    <n v="0"/>
    <n v="0"/>
    <n v="0"/>
    <n v="0"/>
    <n v="0"/>
    <n v="0"/>
    <n v="0"/>
    <n v="0"/>
    <n v="0"/>
    <n v="0"/>
    <n v="0"/>
    <n v="0"/>
  </r>
  <r>
    <x v="0"/>
    <s v="2012/0705"/>
    <s v=""/>
    <s v=""/>
    <s v=""/>
    <s v="5"/>
    <s v="Boutflower Road"/>
    <s v="SW11"/>
    <s v="1RE"/>
    <n v="527240"/>
    <n v="175125"/>
    <s v="Northcote"/>
    <s v="25/02/2013"/>
    <s v="31/03/2015"/>
    <n v="0"/>
    <n v="2"/>
    <n v="2"/>
    <s v="Change of use of ground floor from retail (use class A1) and upper floors from house of multiple occupation (use class sui generis) to three self-contained flats (use class C3) with associated works including excavation of basement and rear lightwell, con"/>
    <s v="PF"/>
    <s v="23/04/2012"/>
    <s v="16/07/2012"/>
    <m/>
    <s v="Nil"/>
    <s v=""/>
    <s v="BF"/>
    <x v="2"/>
    <s v="n/a"/>
    <s v="e"/>
    <n v="6.0000000000000001E-3"/>
    <s v="25/02/2013"/>
    <m/>
    <d v="2015-03-31T00:00:00"/>
    <x v="1"/>
    <s v="P"/>
    <m/>
    <n v="0"/>
    <n v="0"/>
    <n v="0"/>
    <n v="0"/>
    <n v="1"/>
    <n v="1"/>
    <n v="0"/>
    <n v="0"/>
    <n v="0"/>
    <n v="0"/>
    <n v="0"/>
    <n v="1"/>
    <n v="1"/>
    <n v="0"/>
    <n v="0"/>
    <n v="0"/>
    <n v="0"/>
    <n v="0"/>
    <n v="0"/>
    <n v="0"/>
    <n v="0"/>
    <n v="0"/>
    <n v="0"/>
    <n v="0"/>
    <n v="0"/>
    <n v="0"/>
    <n v="0"/>
    <n v="0"/>
    <n v="0"/>
    <n v="0"/>
  </r>
  <r>
    <x v="0"/>
    <s v="2012/0784"/>
    <s v=""/>
    <s v=""/>
    <s v=""/>
    <s v="219"/>
    <s v="Latchmere Road"/>
    <s v="SW11"/>
    <s v="2LA"/>
    <n v="527800"/>
    <n v="175581"/>
    <s v="Shaftesbury"/>
    <s v="17/04/2013"/>
    <s v="31/03/2015"/>
    <n v="1"/>
    <n v="2"/>
    <n v="1"/>
    <s v="Conversion of existing ground floor flat and basement into 2 x flats."/>
    <s v="RP"/>
    <s v="29/02/2012"/>
    <s v="04/07/2012"/>
    <m/>
    <s v="APG"/>
    <s v="28/11/2012"/>
    <s v="BF"/>
    <x v="1"/>
    <s v="O"/>
    <s v="c+"/>
    <n v="1.2E-2"/>
    <s v="17/04/2013"/>
    <m/>
    <d v="2015-03-31T00:00:00"/>
    <x v="1"/>
    <s v="P"/>
    <m/>
    <n v="0"/>
    <n v="0"/>
    <n v="0"/>
    <n v="1"/>
    <n v="1"/>
    <n v="-1"/>
    <n v="0"/>
    <n v="0"/>
    <n v="0"/>
    <n v="0"/>
    <n v="1"/>
    <n v="1"/>
    <n v="-1"/>
    <n v="0"/>
    <n v="0"/>
    <n v="0"/>
    <n v="0"/>
    <n v="0"/>
    <n v="0"/>
    <n v="0"/>
    <n v="0"/>
    <n v="0"/>
    <n v="0"/>
    <n v="0"/>
    <n v="0"/>
    <n v="0"/>
    <n v="0"/>
    <n v="0"/>
    <n v="0"/>
    <n v="0"/>
  </r>
  <r>
    <x v="0"/>
    <s v="2012/0793"/>
    <s v=""/>
    <s v=""/>
    <s v="Newton Preparatory School"/>
    <s v="149"/>
    <s v="Battersea Park Road"/>
    <s v="SW8"/>
    <s v="4BX"/>
    <n v="528917"/>
    <n v="176948"/>
    <s v="Queenstown"/>
    <s v="31/03/2013"/>
    <s v="31/03/2015"/>
    <n v="0"/>
    <n v="1"/>
    <n v="1"/>
    <s v="Erection of a part one and part two storey building to accommodate a covered bicycle shelter, a sports pavilion, changing rooms, a 3-bedroom schoolkeepers house in connection with the existing school; and associated car parking."/>
    <s v="PF"/>
    <s v="05/03/2012"/>
    <s v="19/04/2012"/>
    <m/>
    <s v="Nil"/>
    <s v=""/>
    <s v="BF"/>
    <x v="3"/>
    <s v="n/a"/>
    <s v="n"/>
    <n v="2.3E-2"/>
    <s v="31/03/2015"/>
    <m/>
    <d v="2015-03-31T00:00:00"/>
    <x v="1"/>
    <s v="P"/>
    <m/>
    <n v="0"/>
    <n v="0"/>
    <n v="0"/>
    <n v="0"/>
    <n v="0"/>
    <n v="1"/>
    <n v="0"/>
    <n v="0"/>
    <n v="0"/>
    <n v="0"/>
    <n v="0"/>
    <n v="0"/>
    <n v="0"/>
    <n v="0"/>
    <n v="0"/>
    <n v="0"/>
    <n v="0"/>
    <n v="0"/>
    <n v="0"/>
    <n v="1"/>
    <n v="0"/>
    <n v="0"/>
    <n v="0"/>
    <n v="0"/>
    <n v="0"/>
    <n v="0"/>
    <n v="0"/>
    <n v="0"/>
    <n v="0"/>
    <n v="0"/>
  </r>
  <r>
    <x v="0"/>
    <s v="2012/0904"/>
    <s v=""/>
    <s v=""/>
    <s v="Flats 67 and 68 Waterside Point"/>
    <s v="2"/>
    <s v="Anhalt Road"/>
    <s v="SW11"/>
    <s v="4PD"/>
    <n v="527369"/>
    <n v="177353"/>
    <s v="St. Mary's Park"/>
    <s v="31/03/2015"/>
    <s v="31/03/2015"/>
    <n v="2"/>
    <n v="1"/>
    <n v="-1"/>
    <s v="Internal alterations in connection with the proposed amalgamation of units 67 and 68 to form one apartment."/>
    <s v="PF"/>
    <s v="04/04/2012"/>
    <s v="16/04/2012"/>
    <m/>
    <s v="Nil"/>
    <s v=""/>
    <s v="BF"/>
    <x v="1"/>
    <s v="n/a"/>
    <s v="c-"/>
    <n v="8.1000000000000003E-2"/>
    <s v="31/03/2015"/>
    <m/>
    <d v="2015-03-31T00:00:00"/>
    <x v="1"/>
    <s v="P"/>
    <m/>
    <n v="0"/>
    <n v="0"/>
    <n v="0"/>
    <n v="0"/>
    <n v="-1"/>
    <n v="-1"/>
    <n v="0"/>
    <n v="1"/>
    <n v="0"/>
    <n v="0"/>
    <n v="0"/>
    <n v="-1"/>
    <n v="-1"/>
    <n v="0"/>
    <n v="1"/>
    <n v="0"/>
    <n v="0"/>
    <n v="0"/>
    <n v="0"/>
    <n v="0"/>
    <n v="0"/>
    <n v="0"/>
    <n v="0"/>
    <n v="0"/>
    <n v="0"/>
    <n v="0"/>
    <n v="0"/>
    <n v="0"/>
    <n v="0"/>
    <n v="0"/>
  </r>
  <r>
    <x v="0"/>
    <s v="2012/1515"/>
    <s v=""/>
    <s v=""/>
    <s v=""/>
    <s v="31-33"/>
    <s v="Elsynge Road"/>
    <s v="SW18"/>
    <s v="2HR"/>
    <n v="526687"/>
    <n v="174909"/>
    <s v="Fairfield"/>
    <s v="15/02/2013"/>
    <s v="31/03/2015"/>
    <n v="0"/>
    <n v="2"/>
    <n v="2"/>
    <s v="Change of use from a HMO to two single family dwellings."/>
    <s v="PF"/>
    <s v="21/05/2012"/>
    <s v="21/06/2012"/>
    <m/>
    <s v="Nil"/>
    <s v=""/>
    <s v="BF"/>
    <x v="1"/>
    <s v="n/a"/>
    <s v="n"/>
    <n v="3.1E-2"/>
    <s v="15/02/2013"/>
    <m/>
    <d v="2015-03-31T00:00:00"/>
    <x v="1"/>
    <s v="P"/>
    <m/>
    <n v="0"/>
    <n v="0"/>
    <n v="0"/>
    <n v="0"/>
    <n v="0"/>
    <n v="0"/>
    <n v="0"/>
    <n v="2"/>
    <n v="0"/>
    <n v="0"/>
    <n v="0"/>
    <n v="0"/>
    <n v="0"/>
    <n v="0"/>
    <n v="0"/>
    <n v="0"/>
    <n v="0"/>
    <n v="0"/>
    <n v="0"/>
    <n v="0"/>
    <n v="0"/>
    <n v="2"/>
    <n v="0"/>
    <n v="0"/>
    <n v="0"/>
    <n v="0"/>
    <n v="0"/>
    <n v="0"/>
    <n v="0"/>
    <n v="0"/>
  </r>
  <r>
    <x v="0"/>
    <s v="2012/1648"/>
    <s v=""/>
    <s v=""/>
    <s v="Travis Perkins Builders Merchants 36A &amp; 51-53"/>
    <s v="36A"/>
    <s v="Old Devonshire Road"/>
    <s v="SW12"/>
    <s v="9RA"/>
    <n v="528785"/>
    <n v="173536"/>
    <s v="Balham"/>
    <s v="11/02/2013"/>
    <s v="15/12/2014"/>
    <n v="0"/>
    <n v="37"/>
    <n v="37"/>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m/>
    <s v="Nil"/>
    <s v=""/>
    <s v="BF"/>
    <x v="0"/>
    <s v="NB"/>
    <s v="n/a"/>
    <n v="8.0000000000000002E-3"/>
    <s v="11/02/2013"/>
    <m/>
    <d v="2014-12-15T00:00:00"/>
    <x v="1"/>
    <s v="P"/>
    <m/>
    <n v="5"/>
    <n v="36"/>
    <n v="0"/>
    <n v="11"/>
    <n v="21"/>
    <n v="5"/>
    <n v="0"/>
    <n v="0"/>
    <n v="0"/>
    <n v="0"/>
    <n v="11"/>
    <n v="20"/>
    <n v="2"/>
    <n v="0"/>
    <n v="0"/>
    <n v="0"/>
    <n v="0"/>
    <n v="0"/>
    <n v="1"/>
    <n v="3"/>
    <n v="0"/>
    <n v="0"/>
    <n v="0"/>
    <n v="0"/>
    <n v="0"/>
    <n v="0"/>
    <n v="0"/>
    <n v="0"/>
    <n v="0"/>
    <n v="0"/>
  </r>
  <r>
    <x v="0"/>
    <s v="2012/1648"/>
    <s v=""/>
    <s v=""/>
    <s v="Travis Perkins Builders Merchants 36A &amp; 51-53"/>
    <s v="36A"/>
    <s v="Old Devonshire Road"/>
    <s v="SW12"/>
    <s v="9RA"/>
    <n v="528785"/>
    <n v="173536"/>
    <s v="Balham"/>
    <s v="11/02/2013"/>
    <s v="20/01/2015"/>
    <n v="0"/>
    <n v="3"/>
    <n v="3"/>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m/>
    <s v="Nil"/>
    <s v=""/>
    <s v="BF"/>
    <x v="0"/>
    <s v="NB"/>
    <s v="n/a"/>
    <n v="4.0000000000000001E-3"/>
    <s v="11/02/2013"/>
    <m/>
    <d v="2015-01-20T00:00:00"/>
    <x v="0"/>
    <s v="HAAR"/>
    <m/>
    <n v="0"/>
    <n v="3"/>
    <n v="0"/>
    <n v="0"/>
    <n v="0"/>
    <n v="3"/>
    <n v="0"/>
    <n v="0"/>
    <n v="0"/>
    <n v="0"/>
    <n v="0"/>
    <n v="0"/>
    <n v="0"/>
    <n v="0"/>
    <n v="0"/>
    <n v="0"/>
    <n v="0"/>
    <n v="0"/>
    <n v="0"/>
    <n v="3"/>
    <n v="0"/>
    <n v="0"/>
    <n v="0"/>
    <n v="0"/>
    <n v="0"/>
    <n v="0"/>
    <n v="0"/>
    <n v="0"/>
    <n v="0"/>
    <n v="0"/>
  </r>
  <r>
    <x v="0"/>
    <s v="2012/1648"/>
    <s v=""/>
    <s v=""/>
    <s v="Travis Perkins Builders Merchants 36A &amp; 51-53"/>
    <s v="36A"/>
    <s v="Old Devonshire Road"/>
    <s v="SW12"/>
    <s v="9RA"/>
    <n v="528785"/>
    <n v="173536"/>
    <s v="Balham"/>
    <s v="11/02/2013"/>
    <s v="20/01/2015"/>
    <n v="0"/>
    <n v="4"/>
    <n v="4"/>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m/>
    <s v="Nil"/>
    <s v=""/>
    <s v="BF"/>
    <x v="0"/>
    <s v="n/a"/>
    <s v="n"/>
    <n v="0"/>
    <s v="11/02/2013"/>
    <m/>
    <d v="2015-01-20T00:00:00"/>
    <x v="0"/>
    <s v="HASO"/>
    <m/>
    <n v="0"/>
    <n v="4"/>
    <n v="0"/>
    <n v="4"/>
    <n v="0"/>
    <n v="0"/>
    <n v="0"/>
    <n v="0"/>
    <n v="0"/>
    <n v="0"/>
    <n v="4"/>
    <n v="0"/>
    <n v="0"/>
    <n v="0"/>
    <n v="0"/>
    <n v="0"/>
    <n v="0"/>
    <n v="0"/>
    <n v="0"/>
    <n v="0"/>
    <n v="0"/>
    <n v="0"/>
    <n v="0"/>
    <n v="0"/>
    <n v="0"/>
    <n v="0"/>
    <n v="0"/>
    <n v="0"/>
    <n v="0"/>
    <n v="0"/>
  </r>
  <r>
    <x v="0"/>
    <s v="2012/2200"/>
    <s v=""/>
    <s v=""/>
    <s v=""/>
    <s v="17 &amp; 17a"/>
    <s v="Oakhill Road"/>
    <s v="SW15"/>
    <s v="2QJ"/>
    <n v="524688"/>
    <n v="174919"/>
    <s v="East Putney"/>
    <s v="31/03/2013"/>
    <s v="31/03/2015"/>
    <n v="2"/>
    <n v="2"/>
    <n v="0"/>
    <s v="Demolition of existing houses and erection of a pair of two-storey (with accommodation at basement and roof levels) semi-detached houses including front lightwells and off-street parking.  Amendments to planning permission ref: 2011/2703 dated 17/10/11 to"/>
    <s v="PF"/>
    <s v="11/05/2012"/>
    <s v="24/08/2012"/>
    <m/>
    <s v="Nil"/>
    <s v=""/>
    <s v="BF"/>
    <x v="0"/>
    <s v="n/a"/>
    <s v="n"/>
    <n v="9.6000000000000002E-2"/>
    <s v="31/03/2013"/>
    <m/>
    <d v="2015-03-31T00:00:00"/>
    <x v="1"/>
    <s v="P"/>
    <m/>
    <n v="0"/>
    <n v="2"/>
    <n v="0"/>
    <n v="0"/>
    <n v="0"/>
    <n v="0"/>
    <n v="-2"/>
    <n v="2"/>
    <n v="0"/>
    <n v="0"/>
    <n v="0"/>
    <n v="0"/>
    <n v="0"/>
    <n v="0"/>
    <n v="0"/>
    <n v="0"/>
    <n v="0"/>
    <n v="0"/>
    <n v="0"/>
    <n v="0"/>
    <n v="-2"/>
    <n v="2"/>
    <n v="0"/>
    <n v="0"/>
    <n v="0"/>
    <n v="0"/>
    <n v="0"/>
    <n v="0"/>
    <n v="0"/>
    <n v="0"/>
  </r>
  <r>
    <x v="0"/>
    <s v="2012/2281"/>
    <s v=""/>
    <s v=""/>
    <s v=""/>
    <s v="53"/>
    <s v="Bedford Hill"/>
    <s v="SW12"/>
    <s v="9EZ"/>
    <n v="528674"/>
    <n v="173249"/>
    <s v="Balham"/>
    <s v="24/04/2014"/>
    <s v="10/03/2015"/>
    <n v="0"/>
    <n v="1"/>
    <n v="1"/>
    <s v="Construction of a roof extension providing an additional storey of accommodation and extension over the back addition to provide a 1-bedroom flat."/>
    <s v="PF"/>
    <s v="14/05/2012"/>
    <s v="30/08/2012"/>
    <m/>
    <s v="Nil"/>
    <s v=""/>
    <s v="BF"/>
    <x v="0"/>
    <s v="n/a"/>
    <s v="n"/>
    <n v="3.0000000000000001E-3"/>
    <s v="24/04/2014"/>
    <m/>
    <d v="2015-03-10T00:00:00"/>
    <x v="1"/>
    <s v="P"/>
    <m/>
    <n v="0"/>
    <n v="0"/>
    <n v="0"/>
    <n v="1"/>
    <n v="0"/>
    <n v="0"/>
    <n v="0"/>
    <n v="0"/>
    <n v="0"/>
    <n v="0"/>
    <n v="1"/>
    <n v="0"/>
    <n v="0"/>
    <n v="0"/>
    <n v="0"/>
    <n v="0"/>
    <n v="0"/>
    <n v="0"/>
    <n v="0"/>
    <n v="0"/>
    <n v="0"/>
    <n v="0"/>
    <n v="0"/>
    <n v="0"/>
    <n v="0"/>
    <n v="0"/>
    <n v="0"/>
    <n v="0"/>
    <n v="0"/>
    <n v="0"/>
  </r>
  <r>
    <x v="0"/>
    <s v="2012/2303"/>
    <s v=""/>
    <s v=""/>
    <s v="St. Christophers Centre, Wheeler Court"/>
    <s v=""/>
    <s v="Plough Road"/>
    <s v="SW11"/>
    <s v="2AX"/>
    <n v="526645"/>
    <n v="175719"/>
    <s v="Latchmere"/>
    <s v="03/10/2013"/>
    <s v="22/05/2014"/>
    <n v="0"/>
    <n v="6"/>
    <n v="6"/>
    <s v="Alterations in conjunction with the change of use of existing health care centre into six flats (two 1-bedroom and four 2-bedroom flats)."/>
    <s v="PF"/>
    <s v="29/05/2012"/>
    <s v="24/08/2012"/>
    <m/>
    <s v="Nil"/>
    <s v=""/>
    <s v="BF"/>
    <x v="2"/>
    <s v="n/a"/>
    <s v="g"/>
    <n v="2.4E-2"/>
    <s v="03/10/2013"/>
    <m/>
    <d v="2014-05-22T00:00:00"/>
    <x v="2"/>
    <s v="C"/>
    <m/>
    <n v="0"/>
    <n v="0"/>
    <n v="0"/>
    <n v="2"/>
    <n v="4"/>
    <n v="0"/>
    <n v="0"/>
    <n v="0"/>
    <n v="0"/>
    <n v="0"/>
    <n v="2"/>
    <n v="4"/>
    <n v="0"/>
    <n v="0"/>
    <n v="0"/>
    <n v="0"/>
    <n v="0"/>
    <n v="0"/>
    <n v="0"/>
    <n v="0"/>
    <n v="0"/>
    <n v="0"/>
    <n v="0"/>
    <n v="0"/>
    <n v="0"/>
    <n v="0"/>
    <n v="0"/>
    <n v="0"/>
    <n v="0"/>
    <n v="0"/>
  </r>
  <r>
    <x v="0"/>
    <s v="2012/2442"/>
    <s v=""/>
    <s v=""/>
    <s v=""/>
    <s v="150-152"/>
    <s v="Putney High Street"/>
    <s v="SW15"/>
    <s v="1RR"/>
    <n v="523970"/>
    <n v="175165"/>
    <s v="Thamesfield"/>
    <s v="12/09/2012"/>
    <s v="15/10/2014"/>
    <n v="3"/>
    <n v="5"/>
    <n v="2"/>
    <s v="Alterations including erection of a side/rear extension at first and second floor levels in connection with use of upper floors as 5 flats."/>
    <s v="PF"/>
    <s v="24/05/2012"/>
    <s v="12/09/2012"/>
    <m/>
    <s v="Nil"/>
    <s v=""/>
    <s v="BF"/>
    <x v="3"/>
    <s v="n/a"/>
    <s v="f"/>
    <n v="8.9999999999999993E-3"/>
    <s v="12/09/2012"/>
    <m/>
    <d v="2014-10-15T00:00:00"/>
    <x v="1"/>
    <s v="P"/>
    <m/>
    <n v="0"/>
    <n v="0"/>
    <n v="0"/>
    <n v="1"/>
    <n v="4"/>
    <n v="-3"/>
    <n v="0"/>
    <n v="0"/>
    <n v="0"/>
    <n v="0"/>
    <n v="1"/>
    <n v="4"/>
    <n v="-3"/>
    <n v="0"/>
    <n v="0"/>
    <n v="0"/>
    <n v="0"/>
    <n v="0"/>
    <n v="0"/>
    <n v="0"/>
    <n v="0"/>
    <n v="0"/>
    <n v="0"/>
    <n v="0"/>
    <n v="0"/>
    <n v="0"/>
    <n v="0"/>
    <n v="0"/>
    <n v="0"/>
    <n v="0"/>
  </r>
  <r>
    <x v="0"/>
    <s v="2012/2573"/>
    <s v=""/>
    <s v=""/>
    <s v=""/>
    <s v="143"/>
    <s v="Lower Richmond Road"/>
    <s v="SW15"/>
    <s v="1EZ"/>
    <n v="523503"/>
    <n v="175838"/>
    <s v="Thamesfield"/>
    <s v="28/10/2013"/>
    <s v="31/03/2015"/>
    <n v="0"/>
    <n v="3"/>
    <n v="3"/>
    <s v="Alterations including excavation of basement, erection of single storey rear/side extension, first and second floor level extensions and formation of roof terraces at third and first floor levels in connection with use as three flats with shop unit retain"/>
    <s v="PF"/>
    <s v="29/05/2012"/>
    <s v="24/08/2012"/>
    <m/>
    <s v="Nil"/>
    <s v=""/>
    <s v="BF"/>
    <x v="3"/>
    <s v="n/a"/>
    <s v="e"/>
    <n v="8.9999999999999993E-3"/>
    <s v="28/10/2013"/>
    <m/>
    <d v="2015-03-31T00:00:00"/>
    <x v="1"/>
    <s v="P"/>
    <m/>
    <n v="0"/>
    <n v="0"/>
    <n v="0"/>
    <n v="0"/>
    <n v="3"/>
    <n v="0"/>
    <n v="0"/>
    <n v="0"/>
    <n v="0"/>
    <n v="0"/>
    <n v="0"/>
    <n v="3"/>
    <n v="0"/>
    <n v="0"/>
    <n v="0"/>
    <n v="0"/>
    <n v="0"/>
    <n v="0"/>
    <n v="0"/>
    <n v="0"/>
    <n v="0"/>
    <n v="0"/>
    <n v="0"/>
    <n v="0"/>
    <n v="0"/>
    <n v="0"/>
    <n v="0"/>
    <n v="0"/>
    <n v="0"/>
    <n v="0"/>
  </r>
  <r>
    <x v="0"/>
    <s v="2012/2619"/>
    <s v=""/>
    <s v=""/>
    <s v="4-7 Token Yard"/>
    <s v=""/>
    <s v="Putney High Street"/>
    <s v="SW15"/>
    <s v="1SR"/>
    <n v="524085"/>
    <n v="175344"/>
    <s v="Thamesfield"/>
    <s v="31/03/2014"/>
    <s v="31/03/2015"/>
    <n v="0"/>
    <n v="4"/>
    <n v="4"/>
    <s v="Alterations including erection of three-storey extension and hip to gable roof extension to no.7; erection of front and rear dormers to nos. 4-6 in connection with use as four, three-bedroom houses."/>
    <s v="PF"/>
    <s v="08/06/2012"/>
    <s v="03/08/2012"/>
    <m/>
    <s v="Nil"/>
    <s v=""/>
    <s v="BF"/>
    <x v="3"/>
    <s v="n/a"/>
    <s v="g"/>
    <n v="1.7000000000000001E-2"/>
    <s v="31/03/2014"/>
    <m/>
    <d v="2015-03-31T00:00:00"/>
    <x v="1"/>
    <s v="P"/>
    <m/>
    <n v="0"/>
    <n v="0"/>
    <n v="0"/>
    <n v="0"/>
    <n v="0"/>
    <n v="4"/>
    <n v="0"/>
    <n v="0"/>
    <n v="0"/>
    <n v="0"/>
    <n v="0"/>
    <n v="0"/>
    <n v="0"/>
    <n v="0"/>
    <n v="0"/>
    <n v="0"/>
    <n v="0"/>
    <n v="0"/>
    <n v="0"/>
    <n v="4"/>
    <n v="0"/>
    <n v="0"/>
    <n v="0"/>
    <n v="0"/>
    <n v="0"/>
    <n v="0"/>
    <n v="0"/>
    <n v="0"/>
    <n v="0"/>
    <n v="0"/>
  </r>
  <r>
    <x v="0"/>
    <s v="2012/2974"/>
    <s v=""/>
    <s v=""/>
    <s v=""/>
    <s v="1"/>
    <s v="Roedean Crescent"/>
    <s v="SW15"/>
    <s v="5JX"/>
    <n v="521257"/>
    <n v="174694"/>
    <s v="Roehampton"/>
    <s v="31/03/2014"/>
    <s v="31/03/2015"/>
    <n v="1"/>
    <n v="2"/>
    <n v="1"/>
    <s v="Demolition of existing house and erection of two x two-storey houses with accommodation at basement and roof levels and access from Roedean Crescent."/>
    <s v="PF"/>
    <s v="19/07/2012"/>
    <s v="13/09/2012"/>
    <m/>
    <s v="Nil"/>
    <s v=""/>
    <s v="BF"/>
    <x v="0"/>
    <s v="n/a"/>
    <s v="n"/>
    <n v="8.7999999999999995E-2"/>
    <s v="31/03/2014"/>
    <m/>
    <d v="2015-03-31T00:00:00"/>
    <x v="1"/>
    <s v="P"/>
    <m/>
    <n v="0"/>
    <n v="0"/>
    <n v="0"/>
    <n v="0"/>
    <n v="0"/>
    <n v="0"/>
    <n v="-1"/>
    <n v="2"/>
    <n v="0"/>
    <n v="0"/>
    <n v="0"/>
    <n v="0"/>
    <n v="0"/>
    <n v="0"/>
    <n v="0"/>
    <n v="0"/>
    <n v="0"/>
    <n v="0"/>
    <n v="0"/>
    <n v="0"/>
    <n v="-1"/>
    <n v="2"/>
    <n v="0"/>
    <n v="0"/>
    <n v="0"/>
    <n v="0"/>
    <n v="0"/>
    <n v="0"/>
    <n v="0"/>
    <n v="0"/>
  </r>
  <r>
    <x v="0"/>
    <s v="2012/3070"/>
    <s v=""/>
    <s v=""/>
    <s v=""/>
    <s v="116"/>
    <s v="Bennerley Road"/>
    <s v="SW11"/>
    <s v="6DY"/>
    <n v="527683"/>
    <n v="174877"/>
    <s v="Northcote"/>
    <s v="04/02/2013"/>
    <s v="31/03/2015"/>
    <n v="1"/>
    <n v="1"/>
    <n v="0"/>
    <s v="Change of use of existing ground floor shop (Class A1) to ancillary accommodation to existing first floor flat (Class C3) to include excavation of basement with front lightwell, single storey rear extension, two storey side extension and new roof skylight"/>
    <s v="PF"/>
    <s v="03/07/2012"/>
    <s v="28/08/2012"/>
    <m/>
    <s v="Nil"/>
    <s v=""/>
    <s v="BF"/>
    <x v="2"/>
    <s v="n/a"/>
    <s v="e"/>
    <n v="8.0000000000000002E-3"/>
    <s v="04/02/2013"/>
    <m/>
    <d v="2015-03-31T00:00:00"/>
    <x v="1"/>
    <s v="P"/>
    <m/>
    <n v="0"/>
    <n v="0"/>
    <n v="0"/>
    <n v="0"/>
    <n v="0"/>
    <n v="-1"/>
    <n v="1"/>
    <n v="0"/>
    <n v="0"/>
    <n v="0"/>
    <n v="0"/>
    <n v="0"/>
    <n v="-1"/>
    <n v="0"/>
    <n v="0"/>
    <n v="0"/>
    <n v="0"/>
    <n v="0"/>
    <n v="0"/>
    <n v="0"/>
    <n v="1"/>
    <n v="0"/>
    <n v="0"/>
    <n v="0"/>
    <n v="0"/>
    <n v="0"/>
    <n v="0"/>
    <n v="0"/>
    <n v="0"/>
    <n v="0"/>
  </r>
  <r>
    <x v="0"/>
    <s v="2012/3087"/>
    <s v=""/>
    <s v=""/>
    <s v="134-136"/>
    <s v="136"/>
    <s v="Upper Richmond Road"/>
    <s v="SW15"/>
    <s v=""/>
    <n v="524270"/>
    <n v="174965"/>
    <s v="Thamesfield"/>
    <s v="19/03/2013"/>
    <s v="31/03/2015"/>
    <n v="0"/>
    <n v="3"/>
    <n v="3"/>
    <s v="Erection of first and second floor rear extension, together with the erection of a roof extension to No. 136 in connection with the conversion of the upper two floors from Class A3 restaurant use to form 3 residential flats. Reconfiguration of existing fl"/>
    <s v="PF"/>
    <s v="27/06/2012"/>
    <s v="22/11/2012"/>
    <m/>
    <s v="Nil"/>
    <s v=""/>
    <s v="BF"/>
    <x v="3"/>
    <s v="n/a"/>
    <s v="g"/>
    <n v="1.9E-2"/>
    <s v="19/03/2013"/>
    <m/>
    <d v="2015-03-31T00:00:00"/>
    <x v="1"/>
    <s v="P"/>
    <m/>
    <n v="0"/>
    <n v="0"/>
    <n v="0"/>
    <n v="1"/>
    <n v="2"/>
    <n v="0"/>
    <n v="0"/>
    <n v="0"/>
    <n v="0"/>
    <n v="0"/>
    <n v="1"/>
    <n v="2"/>
    <n v="0"/>
    <n v="0"/>
    <n v="0"/>
    <n v="0"/>
    <n v="0"/>
    <n v="0"/>
    <n v="0"/>
    <n v="0"/>
    <n v="0"/>
    <n v="0"/>
    <n v="0"/>
    <n v="0"/>
    <n v="0"/>
    <n v="0"/>
    <n v="0"/>
    <n v="0"/>
    <n v="0"/>
    <n v="0"/>
  </r>
  <r>
    <x v="0"/>
    <s v="2012/3142"/>
    <s v=""/>
    <s v=""/>
    <s v=""/>
    <s v="70"/>
    <s v="Salcott Road"/>
    <s v="SW11"/>
    <s v="6DF"/>
    <n v="527579"/>
    <n v="174775"/>
    <s v="Northcote"/>
    <s v="31/03/2014"/>
    <s v="31/03/2015"/>
    <n v="2"/>
    <n v="1"/>
    <n v="-1"/>
    <s v="Change of use from two flats to one dwellinghouse; enlargement of basement and rear lightwell; three storey side extension; enlarged front dormer window; raised ground floor rear extension; and rear roof extension."/>
    <s v="PF"/>
    <s v="06/07/2012"/>
    <s v="24/10/2012"/>
    <m/>
    <s v="Nil"/>
    <s v=""/>
    <s v="BF"/>
    <x v="2"/>
    <s v="n/a"/>
    <s v="b"/>
    <n v="1.9E-2"/>
    <s v="31/03/2014"/>
    <m/>
    <d v="2015-03-31T00:00:00"/>
    <x v="1"/>
    <s v="P"/>
    <m/>
    <n v="0"/>
    <n v="0"/>
    <n v="0"/>
    <n v="0"/>
    <n v="-2"/>
    <n v="0"/>
    <n v="1"/>
    <n v="0"/>
    <n v="0"/>
    <n v="0"/>
    <n v="0"/>
    <n v="-2"/>
    <n v="0"/>
    <n v="0"/>
    <n v="0"/>
    <n v="0"/>
    <n v="0"/>
    <n v="0"/>
    <n v="0"/>
    <n v="0"/>
    <n v="1"/>
    <n v="0"/>
    <n v="0"/>
    <n v="0"/>
    <n v="0"/>
    <n v="0"/>
    <n v="0"/>
    <n v="0"/>
    <n v="0"/>
    <n v="0"/>
  </r>
  <r>
    <x v="0"/>
    <s v="2012/3153"/>
    <s v=""/>
    <s v=""/>
    <s v=""/>
    <s v="348"/>
    <s v="Old York Road"/>
    <s v="SW18"/>
    <s v="1SS"/>
    <n v="525919"/>
    <n v="175021"/>
    <s v="Fairfield"/>
    <s v="09/09/2013"/>
    <s v="31/03/2015"/>
    <n v="0"/>
    <n v="1"/>
    <n v="1"/>
    <s v="Alterations including excavation to enlarge basement with formation of rear lightwell; erection of single-storey rear/side extension in connection with use of rear part of ground floor and part of basement as a 1-bedroom maisonette."/>
    <s v="PF"/>
    <s v="02/07/2012"/>
    <s v="23/08/2012"/>
    <m/>
    <s v="Nil"/>
    <s v=""/>
    <s v="BF"/>
    <x v="2"/>
    <s v="n/a"/>
    <s v="f"/>
    <n v="3.0000000000000001E-3"/>
    <s v="09/09/2013"/>
    <m/>
    <d v="2015-03-31T00:00:00"/>
    <x v="1"/>
    <s v="P"/>
    <m/>
    <n v="0"/>
    <n v="0"/>
    <n v="0"/>
    <n v="1"/>
    <n v="0"/>
    <n v="0"/>
    <n v="0"/>
    <n v="0"/>
    <n v="0"/>
    <n v="0"/>
    <n v="1"/>
    <n v="0"/>
    <n v="0"/>
    <n v="0"/>
    <n v="0"/>
    <n v="0"/>
    <n v="0"/>
    <n v="0"/>
    <n v="0"/>
    <n v="0"/>
    <n v="0"/>
    <n v="0"/>
    <n v="0"/>
    <n v="0"/>
    <n v="0"/>
    <n v="0"/>
    <n v="0"/>
    <n v="0"/>
    <n v="0"/>
    <n v="0"/>
  </r>
  <r>
    <x v="0"/>
    <s v="2012/3154"/>
    <s v=""/>
    <s v=""/>
    <s v=""/>
    <s v="117 &amp; 119"/>
    <s v="Mitcham Road"/>
    <s v="SW17"/>
    <s v="9PE"/>
    <n v="527729"/>
    <n v="171207"/>
    <s v="Graveney"/>
    <s v="31/03/2015"/>
    <s v="31/03/2015"/>
    <n v="0"/>
    <n v="2"/>
    <n v="2"/>
    <s v="Construction of ground, first and second floor rear extensions and conversion of upper floors into 4 x self-contained flats."/>
    <s v="PF"/>
    <s v="03/07/2012"/>
    <s v="05/10/2012"/>
    <m/>
    <s v="Nil"/>
    <s v=""/>
    <s v="BF"/>
    <x v="1"/>
    <s v="n/a"/>
    <s v="c+"/>
    <n v="1.9E-2"/>
    <s v="31/03/2015"/>
    <m/>
    <d v="2015-03-31T00:00:00"/>
    <x v="1"/>
    <s v="P"/>
    <m/>
    <n v="0"/>
    <n v="0"/>
    <n v="0"/>
    <n v="0"/>
    <n v="2"/>
    <n v="0"/>
    <n v="0"/>
    <n v="0"/>
    <n v="0"/>
    <n v="0"/>
    <n v="0"/>
    <n v="2"/>
    <n v="0"/>
    <n v="0"/>
    <n v="0"/>
    <n v="0"/>
    <n v="0"/>
    <n v="0"/>
    <n v="0"/>
    <n v="0"/>
    <n v="0"/>
    <n v="0"/>
    <n v="0"/>
    <n v="0"/>
    <n v="0"/>
    <n v="0"/>
    <n v="0"/>
    <n v="0"/>
    <n v="0"/>
    <n v="0"/>
  </r>
  <r>
    <x v="0"/>
    <s v="2012/3256"/>
    <s v=""/>
    <s v=""/>
    <s v=""/>
    <s v="128"/>
    <s v="Battersea Park Road"/>
    <s v="SW11"/>
    <s v="4LY"/>
    <n v="528219"/>
    <n v="176690"/>
    <s v="Queenstown"/>
    <s v="10/12/2013"/>
    <s v="04/02/2015"/>
    <n v="0"/>
    <n v="2"/>
    <n v="2"/>
    <s v="Construction of a single-storey extension over the whole rear yard to extend the existing dental surgery, and a rear roof extension in connection with converting the upper floors into two flats."/>
    <s v="PF"/>
    <s v="09/07/2012"/>
    <s v="23/11/2012"/>
    <m/>
    <s v="Nil"/>
    <s v=""/>
    <s v="BF"/>
    <x v="4"/>
    <s v="n/a"/>
    <s v="g"/>
    <n v="6.0000000000000001E-3"/>
    <s v="10/12/2013"/>
    <m/>
    <d v="2015-02-04T00:00:00"/>
    <x v="1"/>
    <s v="P"/>
    <m/>
    <n v="0"/>
    <n v="0"/>
    <n v="0"/>
    <n v="1"/>
    <n v="1"/>
    <n v="0"/>
    <n v="0"/>
    <n v="0"/>
    <n v="0"/>
    <n v="0"/>
    <n v="1"/>
    <n v="1"/>
    <n v="0"/>
    <n v="0"/>
    <n v="0"/>
    <n v="0"/>
    <n v="0"/>
    <n v="0"/>
    <n v="0"/>
    <n v="0"/>
    <n v="0"/>
    <n v="0"/>
    <n v="0"/>
    <n v="0"/>
    <n v="0"/>
    <n v="0"/>
    <n v="0"/>
    <n v="0"/>
    <n v="0"/>
    <n v="0"/>
  </r>
  <r>
    <x v="0"/>
    <s v="2012/3366"/>
    <s v=""/>
    <s v=""/>
    <s v=""/>
    <s v="76-80"/>
    <s v="Chatham Road"/>
    <s v="SW11"/>
    <s v="6HG"/>
    <n v="527666"/>
    <n v="174457"/>
    <s v="Northcote"/>
    <s v="17/09/2012"/>
    <s v="31/03/2015"/>
    <n v="0"/>
    <n v="4"/>
    <n v="4"/>
    <s v="Demolition of existing commercial building and construction of four houses, comprising two 4 storey houses with basements fronting Chatham Road, and two 2 storey houses with basements to the rear of the site (the main difference between this application a"/>
    <s v="PF"/>
    <s v="23/07/2012"/>
    <s v="17/09/2012"/>
    <m/>
    <s v="Nil"/>
    <s v=""/>
    <s v="BF"/>
    <x v="0"/>
    <s v="n/a"/>
    <s v="n"/>
    <n v="9.0999999999999998E-2"/>
    <s v="17/09/2012"/>
    <m/>
    <d v="2015-03-31T00:00:00"/>
    <x v="1"/>
    <s v="P"/>
    <m/>
    <n v="0"/>
    <n v="0"/>
    <n v="0"/>
    <n v="0"/>
    <n v="0"/>
    <n v="0"/>
    <n v="4"/>
    <n v="0"/>
    <n v="0"/>
    <n v="0"/>
    <n v="0"/>
    <n v="0"/>
    <n v="0"/>
    <n v="0"/>
    <n v="0"/>
    <n v="0"/>
    <n v="0"/>
    <n v="0"/>
    <n v="0"/>
    <n v="0"/>
    <n v="4"/>
    <n v="0"/>
    <n v="0"/>
    <n v="0"/>
    <n v="0"/>
    <n v="0"/>
    <n v="0"/>
    <n v="0"/>
    <n v="0"/>
    <n v="0"/>
  </r>
  <r>
    <x v="0"/>
    <s v="2012/3610"/>
    <s v=""/>
    <s v=""/>
    <s v="St James's Court"/>
    <s v="2"/>
    <s v="Florence Way"/>
    <s v="SW12"/>
    <s v="8EW"/>
    <n v="527814"/>
    <n v="173074"/>
    <s v="Nightingale"/>
    <s v="31/03/2014"/>
    <s v="03/10/2014"/>
    <n v="0"/>
    <n v="21"/>
    <n v="21"/>
    <s v="Demolition of the existing care home building, and construction of a three-storey building providing 33 residential units, including affordable housing units, and associated car and cycle parking, refuse storage and landscaping."/>
    <s v="PFLA"/>
    <s v="07/08/2012"/>
    <s v="29/10/2012"/>
    <m/>
    <s v="Nil"/>
    <s v=""/>
    <s v="BF"/>
    <x v="0"/>
    <s v="NB"/>
    <s v="n/a"/>
    <n v="0.12"/>
    <s v="31/03/2014"/>
    <m/>
    <d v="2014-10-03T00:00:00"/>
    <x v="1"/>
    <s v="P"/>
    <m/>
    <n v="5"/>
    <n v="21"/>
    <n v="0"/>
    <n v="4"/>
    <n v="16"/>
    <n v="1"/>
    <n v="0"/>
    <n v="0"/>
    <n v="0"/>
    <n v="0"/>
    <n v="4"/>
    <n v="16"/>
    <n v="1"/>
    <n v="0"/>
    <n v="0"/>
    <n v="0"/>
    <n v="0"/>
    <n v="0"/>
    <n v="0"/>
    <n v="0"/>
    <n v="0"/>
    <n v="0"/>
    <n v="0"/>
    <n v="0"/>
    <n v="0"/>
    <n v="0"/>
    <n v="0"/>
    <n v="0"/>
    <n v="0"/>
    <n v="0"/>
  </r>
  <r>
    <x v="0"/>
    <s v="2012/3610"/>
    <s v=""/>
    <s v=""/>
    <s v="St James's Court"/>
    <s v="2"/>
    <s v="Florence Way"/>
    <s v="SW12"/>
    <s v="8EW"/>
    <n v="527814"/>
    <n v="173074"/>
    <s v="Nightingale"/>
    <s v="31/03/2014"/>
    <s v="03/10/2014"/>
    <n v="0"/>
    <n v="7"/>
    <n v="7"/>
    <s v="Demolition of the existing care home building, and construction of a three-storey building providing 33 residential units, including affordable housing units, and associated car and cycle parking, refuse storage and landscaping."/>
    <s v="PFLA"/>
    <s v="07/08/2012"/>
    <s v="29/10/2012"/>
    <m/>
    <s v="Nil"/>
    <s v=""/>
    <s v="BF"/>
    <x v="0"/>
    <s v="NB"/>
    <s v="n/a"/>
    <n v="0.11899999999999999"/>
    <s v="31/03/2014"/>
    <m/>
    <d v="2014-10-03T00:00:00"/>
    <x v="0"/>
    <s v="HAAR"/>
    <m/>
    <n v="2"/>
    <n v="7"/>
    <n v="0"/>
    <n v="0"/>
    <n v="5"/>
    <n v="2"/>
    <n v="0"/>
    <n v="0"/>
    <n v="0"/>
    <n v="0"/>
    <n v="0"/>
    <n v="5"/>
    <n v="2"/>
    <n v="0"/>
    <n v="0"/>
    <n v="0"/>
    <n v="0"/>
    <n v="0"/>
    <n v="0"/>
    <n v="0"/>
    <n v="0"/>
    <n v="0"/>
    <n v="0"/>
    <n v="0"/>
    <n v="0"/>
    <n v="0"/>
    <n v="0"/>
    <n v="0"/>
    <n v="0"/>
    <n v="0"/>
  </r>
  <r>
    <x v="0"/>
    <s v="2012/3610"/>
    <s v=""/>
    <s v=""/>
    <s v="St James's Court"/>
    <s v="2"/>
    <s v="Florence Way"/>
    <s v="SW12"/>
    <s v="8EW"/>
    <n v="527814"/>
    <n v="173074"/>
    <s v="Nightingale"/>
    <s v="31/03/2014"/>
    <s v="03/10/2014"/>
    <n v="0"/>
    <n v="3"/>
    <n v="3"/>
    <s v="Demolition of the existing care home building, and construction of a three-storey building providing 33 residential units, including affordable housing units, and associated car and cycle parking, refuse storage and landscaping."/>
    <s v="PFLA"/>
    <s v="07/08/2012"/>
    <s v="29/10/2012"/>
    <m/>
    <s v="Nil"/>
    <s v=""/>
    <s v="BF"/>
    <x v="0"/>
    <s v="NB"/>
    <s v="n/a"/>
    <n v="0.11899999999999999"/>
    <s v="31/03/2014"/>
    <m/>
    <d v="2014-10-03T00:00:00"/>
    <x v="0"/>
    <s v="HASO"/>
    <m/>
    <n v="3"/>
    <n v="3"/>
    <n v="0"/>
    <n v="1"/>
    <n v="2"/>
    <n v="0"/>
    <n v="0"/>
    <n v="0"/>
    <n v="0"/>
    <n v="0"/>
    <n v="1"/>
    <n v="2"/>
    <n v="0"/>
    <n v="0"/>
    <n v="0"/>
    <n v="0"/>
    <n v="0"/>
    <n v="0"/>
    <n v="0"/>
    <n v="0"/>
    <n v="0"/>
    <n v="0"/>
    <n v="0"/>
    <n v="0"/>
    <n v="0"/>
    <n v="0"/>
    <n v="0"/>
    <n v="0"/>
    <n v="0"/>
    <n v="0"/>
  </r>
  <r>
    <x v="0"/>
    <s v="2012/3634"/>
    <s v=""/>
    <s v=""/>
    <s v=""/>
    <s v="95"/>
    <s v="Mitcham Lane"/>
    <s v="SW16"/>
    <s v="6NR"/>
    <n v="529344"/>
    <n v="171137"/>
    <s v="Furzedown"/>
    <s v="31/03/2015"/>
    <s v="31/03/2015"/>
    <n v="0"/>
    <n v="1"/>
    <n v="1"/>
    <s v="Construction of a two-storey rear extension to provide a 1-bedroom maisonette."/>
    <s v="PF"/>
    <s v="25/07/2012"/>
    <s v="19/09/2012"/>
    <m/>
    <s v="Nil"/>
    <s v=""/>
    <s v="BF"/>
    <x v="4"/>
    <s v="n/a"/>
    <s v="e"/>
    <n v="6.0000000000000001E-3"/>
    <s v="31/03/2015"/>
    <m/>
    <d v="2015-03-31T00:00:00"/>
    <x v="1"/>
    <s v="P"/>
    <m/>
    <n v="0"/>
    <n v="0"/>
    <n v="0"/>
    <n v="1"/>
    <n v="0"/>
    <n v="0"/>
    <n v="0"/>
    <n v="0"/>
    <n v="0"/>
    <n v="0"/>
    <n v="1"/>
    <n v="0"/>
    <n v="0"/>
    <n v="0"/>
    <n v="0"/>
    <n v="0"/>
    <n v="0"/>
    <n v="0"/>
    <n v="0"/>
    <n v="0"/>
    <n v="0"/>
    <n v="0"/>
    <n v="0"/>
    <n v="0"/>
    <n v="0"/>
    <n v="0"/>
    <n v="0"/>
    <n v="0"/>
    <n v="0"/>
    <n v="0"/>
  </r>
  <r>
    <x v="0"/>
    <s v="2012/3718"/>
    <s v=""/>
    <s v=""/>
    <s v=""/>
    <s v="147"/>
    <s v="Lavender Hill"/>
    <s v="SW11"/>
    <s v="5QJ"/>
    <n v="528044"/>
    <n v="175602"/>
    <s v="Shaftesbury"/>
    <s v="31/03/2013"/>
    <s v="31/03/2015"/>
    <n v="0"/>
    <n v="1"/>
    <n v="1"/>
    <s v="Demolition of the existing side and rear extensions at ground floor level, in connection with the conversion of the rear part of the commercial unit at ground floor level into a one-bedroom flat, with single-storey side and rear extensions."/>
    <s v="PF"/>
    <s v="06/08/2012"/>
    <s v="30/10/2012"/>
    <m/>
    <s v="Nil"/>
    <s v=""/>
    <s v="BF"/>
    <x v="2"/>
    <s v="n/a"/>
    <s v="e"/>
    <n v="5.0000000000000001E-3"/>
    <s v="31/03/2013"/>
    <m/>
    <d v="2015-03-31T00:00:00"/>
    <x v="1"/>
    <s v="P"/>
    <m/>
    <n v="0"/>
    <n v="0"/>
    <n v="0"/>
    <n v="1"/>
    <n v="0"/>
    <n v="0"/>
    <n v="0"/>
    <n v="0"/>
    <n v="0"/>
    <n v="0"/>
    <n v="1"/>
    <n v="0"/>
    <n v="0"/>
    <n v="0"/>
    <n v="0"/>
    <n v="0"/>
    <n v="0"/>
    <n v="0"/>
    <n v="0"/>
    <n v="0"/>
    <n v="0"/>
    <n v="0"/>
    <n v="0"/>
    <n v="0"/>
    <n v="0"/>
    <n v="0"/>
    <n v="0"/>
    <n v="0"/>
    <n v="0"/>
    <n v="0"/>
  </r>
  <r>
    <x v="0"/>
    <s v="2012/3934"/>
    <s v=""/>
    <s v=""/>
    <s v="Abbott House"/>
    <s v=""/>
    <s v="Nightingale Lane"/>
    <s v="SW12"/>
    <s v="8NW"/>
    <n v="527839"/>
    <n v="173853"/>
    <s v="Balham"/>
    <s v="12/12/2013"/>
    <s v="27/02/2015"/>
    <n v="0"/>
    <n v="6"/>
    <n v="6"/>
    <s v="Construction of an additional storey at roof level to provide 5 x 1-bedroom flats with terraces, and conversion of a ground floor storage room into a 1-bedroom flat, with installation of new windows and entrance door."/>
    <s v="PF"/>
    <s v="20/08/2012"/>
    <s v="18/02/2013"/>
    <m/>
    <s v="Nil"/>
    <s v=""/>
    <s v="BF"/>
    <x v="3"/>
    <s v="n/a"/>
    <s v="n"/>
    <n v="1.0999999999999999E-2"/>
    <s v="12/12/2013"/>
    <m/>
    <d v="2015-02-27T00:00:00"/>
    <x v="2"/>
    <s v="C"/>
    <m/>
    <n v="0"/>
    <n v="0"/>
    <n v="0"/>
    <n v="6"/>
    <n v="0"/>
    <n v="0"/>
    <n v="0"/>
    <n v="0"/>
    <n v="0"/>
    <n v="0"/>
    <n v="6"/>
    <n v="0"/>
    <n v="0"/>
    <n v="0"/>
    <n v="0"/>
    <n v="0"/>
    <n v="0"/>
    <n v="0"/>
    <n v="0"/>
    <n v="0"/>
    <n v="0"/>
    <n v="0"/>
    <n v="0"/>
    <n v="0"/>
    <n v="0"/>
    <n v="0"/>
    <n v="0"/>
    <n v="0"/>
    <n v="0"/>
    <n v="0"/>
  </r>
  <r>
    <x v="0"/>
    <s v="2012/3943"/>
    <s v=""/>
    <s v=""/>
    <s v=""/>
    <s v="6-7"/>
    <s v="Barnard Mews"/>
    <s v="SW11"/>
    <s v="1QU"/>
    <n v="527446"/>
    <n v="175210"/>
    <s v="Northcote"/>
    <s v="31/03/2015"/>
    <s v="31/03/2015"/>
    <n v="0"/>
    <n v="2"/>
    <n v="2"/>
    <s v="Change of use from office to form two houses and installation of a door in the front of no. 7."/>
    <s v="PF"/>
    <s v="23/08/2012"/>
    <s v="18/10/2012"/>
    <m/>
    <s v="Nil"/>
    <s v=""/>
    <s v="BF"/>
    <x v="2"/>
    <s v="n/a"/>
    <s v="f"/>
    <n v="6.0000000000000001E-3"/>
    <s v="31/03/2015"/>
    <m/>
    <d v="2015-03-31T00:00:00"/>
    <x v="1"/>
    <s v="P"/>
    <m/>
    <n v="0"/>
    <n v="0"/>
    <n v="0"/>
    <n v="0"/>
    <n v="2"/>
    <n v="0"/>
    <n v="0"/>
    <n v="0"/>
    <n v="0"/>
    <n v="0"/>
    <n v="0"/>
    <n v="0"/>
    <n v="0"/>
    <n v="0"/>
    <n v="0"/>
    <n v="0"/>
    <n v="0"/>
    <n v="0"/>
    <n v="2"/>
    <n v="0"/>
    <n v="0"/>
    <n v="0"/>
    <n v="0"/>
    <n v="0"/>
    <n v="0"/>
    <n v="0"/>
    <n v="0"/>
    <n v="0"/>
    <n v="0"/>
    <n v="0"/>
  </r>
  <r>
    <x v="0"/>
    <s v="2012/4267"/>
    <s v="Cambridge House"/>
    <s v=""/>
    <s v=""/>
    <s v="274"/>
    <s v="Balham High Road"/>
    <s v="SW17"/>
    <s v="7AJ"/>
    <n v="528198"/>
    <n v="172681"/>
    <s v="Nightingale"/>
    <s v="31/03/2014"/>
    <s v="31/03/2015"/>
    <n v="0"/>
    <n v="2"/>
    <n v="2"/>
    <s v="Excavation of new basement for children’s nursery, in association with the existing D1 use of the ground floor, including front and rear lightwells; change of use of the first floor to provide two flats, involving a first floor rear extension."/>
    <s v="PF"/>
    <s v="13/09/2012"/>
    <s v="08/11/2012"/>
    <m/>
    <s v="Nil"/>
    <s v=""/>
    <s v="BF"/>
    <x v="3"/>
    <s v="n/a"/>
    <s v="g"/>
    <n v="1.7999999999999999E-2"/>
    <s v="31/03/2014"/>
    <m/>
    <d v="2015-03-31T00:00:00"/>
    <x v="1"/>
    <s v="P"/>
    <m/>
    <n v="0"/>
    <n v="0"/>
    <n v="0"/>
    <n v="0"/>
    <n v="2"/>
    <n v="0"/>
    <n v="0"/>
    <n v="0"/>
    <n v="0"/>
    <n v="0"/>
    <n v="0"/>
    <n v="2"/>
    <n v="0"/>
    <n v="0"/>
    <n v="0"/>
    <n v="0"/>
    <n v="0"/>
    <n v="0"/>
    <n v="0"/>
    <n v="0"/>
    <n v="0"/>
    <n v="0"/>
    <n v="0"/>
    <n v="0"/>
    <n v="0"/>
    <n v="0"/>
    <n v="0"/>
    <n v="0"/>
    <n v="0"/>
    <n v="0"/>
  </r>
  <r>
    <x v="0"/>
    <s v="2012/4298"/>
    <s v=""/>
    <s v=""/>
    <s v=""/>
    <s v="2"/>
    <s v="Foxmore Street"/>
    <s v="SW11"/>
    <s v="4PU"/>
    <n v="527604"/>
    <n v="176518"/>
    <s v="St. Mary's Park"/>
    <s v="19/08/2013"/>
    <s v="11/08/2014"/>
    <n v="2"/>
    <n v="1"/>
    <n v="-1"/>
    <s v="Conversion from one two flats to one dwelling-house."/>
    <s v="PF"/>
    <s v="11/10/2012"/>
    <s v="30/11/2012"/>
    <m/>
    <s v="Nil"/>
    <s v=""/>
    <s v="BF"/>
    <x v="1"/>
    <s v="n/a"/>
    <s v="b"/>
    <n v="0.02"/>
    <s v="19/08/2013"/>
    <m/>
    <d v="2014-08-11T00:00:00"/>
    <x v="1"/>
    <s v="P"/>
    <m/>
    <n v="0"/>
    <n v="0"/>
    <n v="0"/>
    <n v="0"/>
    <n v="-2"/>
    <n v="0"/>
    <n v="1"/>
    <n v="0"/>
    <n v="0"/>
    <n v="0"/>
    <n v="0"/>
    <n v="-2"/>
    <n v="0"/>
    <n v="0"/>
    <n v="0"/>
    <n v="0"/>
    <n v="0"/>
    <n v="0"/>
    <n v="0"/>
    <n v="0"/>
    <n v="1"/>
    <n v="0"/>
    <n v="0"/>
    <n v="0"/>
    <n v="0"/>
    <n v="0"/>
    <n v="0"/>
    <n v="0"/>
    <n v="0"/>
    <n v="0"/>
  </r>
  <r>
    <x v="0"/>
    <s v="2012/4358"/>
    <s v=""/>
    <s v=""/>
    <s v="Riverside One"/>
    <s v="22"/>
    <s v="Hester Road"/>
    <s v="SW11"/>
    <s v="4AN"/>
    <n v="527284"/>
    <n v="177345"/>
    <s v="St. Mary's Park"/>
    <s v="31/03/2015"/>
    <s v="31/03/2015"/>
    <n v="1"/>
    <n v="2"/>
    <n v="1"/>
    <s v="Conversion of penthouse apartment into two dwellings, to include changes at roof level with a glass pavilion,  swimming pool, terraces and landscaping and minor alterations to the 8th floor fenestration on the south elevation."/>
    <s v="PF"/>
    <s v="14/09/2012"/>
    <s v="09/11/2012"/>
    <m/>
    <s v="Nil"/>
    <s v=""/>
    <s v="BF"/>
    <x v="1"/>
    <s v="n/a"/>
    <s v="c+"/>
    <n v="3.1E-2"/>
    <s v="31/03/2015"/>
    <m/>
    <d v="2015-03-31T00:00:00"/>
    <x v="1"/>
    <s v="P"/>
    <m/>
    <n v="0"/>
    <n v="0"/>
    <n v="0"/>
    <n v="1"/>
    <n v="0"/>
    <n v="0"/>
    <n v="-1"/>
    <n v="1"/>
    <n v="0"/>
    <n v="0"/>
    <n v="1"/>
    <n v="0"/>
    <n v="0"/>
    <n v="-1"/>
    <n v="1"/>
    <n v="0"/>
    <n v="0"/>
    <n v="0"/>
    <n v="0"/>
    <n v="0"/>
    <n v="0"/>
    <n v="0"/>
    <n v="0"/>
    <n v="0"/>
    <n v="0"/>
    <n v="0"/>
    <n v="0"/>
    <n v="0"/>
    <n v="0"/>
    <n v="0"/>
  </r>
  <r>
    <x v="0"/>
    <s v="2012/4450"/>
    <s v=""/>
    <s v=""/>
    <s v=""/>
    <s v="5"/>
    <s v="Mercier Road"/>
    <s v="SW15"/>
    <s v="2AW"/>
    <n v="524153"/>
    <n v="174740"/>
    <s v="East Putney"/>
    <s v="31/03/2013"/>
    <s v="31/03/2015"/>
    <n v="2"/>
    <n v="1"/>
    <n v="-1"/>
    <s v="Use of the property as a single dwelling house."/>
    <s v="PF"/>
    <s v="19/10/2012"/>
    <s v="11/12/2012"/>
    <m/>
    <s v="Nil"/>
    <s v=""/>
    <s v="BF"/>
    <x v="1"/>
    <s v="n/a"/>
    <s v="b"/>
    <n v="8.8999999999999996E-2"/>
    <s v="31/03/2013"/>
    <m/>
    <d v="2015-03-31T00:00:00"/>
    <x v="1"/>
    <s v="P"/>
    <m/>
    <n v="0"/>
    <n v="0"/>
    <n v="0"/>
    <n v="-1"/>
    <n v="-1"/>
    <n v="0"/>
    <n v="0"/>
    <n v="1"/>
    <n v="0"/>
    <n v="0"/>
    <n v="-1"/>
    <n v="-1"/>
    <n v="0"/>
    <n v="0"/>
    <n v="0"/>
    <n v="0"/>
    <n v="0"/>
    <n v="0"/>
    <n v="0"/>
    <n v="0"/>
    <n v="0"/>
    <n v="1"/>
    <n v="0"/>
    <n v="0"/>
    <n v="0"/>
    <n v="0"/>
    <n v="0"/>
    <n v="0"/>
    <n v="0"/>
    <n v="0"/>
  </r>
  <r>
    <x v="0"/>
    <s v="2012/4561"/>
    <s v=""/>
    <s v=""/>
    <s v=""/>
    <s v="12"/>
    <s v="Rossdale Road"/>
    <s v="SW15"/>
    <s v="1AD"/>
    <n v="523452"/>
    <n v="175487"/>
    <s v="Thamesfield"/>
    <s v="31/03/2015"/>
    <s v="31/03/2015"/>
    <n v="3"/>
    <n v="1"/>
    <n v="-2"/>
    <s v="Erection of a single storey side/rear extension and insertion of roof lights in side roof slopes in connection with use as a single dwelling house."/>
    <s v="PF"/>
    <s v="02/11/2012"/>
    <s v="03/04/2013"/>
    <m/>
    <s v="Nil"/>
    <s v=""/>
    <s v="BF"/>
    <x v="1"/>
    <s v="n/a"/>
    <s v="b"/>
    <n v="0.03"/>
    <s v="31/03/2015"/>
    <m/>
    <d v="2015-03-31T00:00:00"/>
    <x v="1"/>
    <s v="P"/>
    <m/>
    <n v="0"/>
    <n v="0"/>
    <n v="0"/>
    <n v="-2"/>
    <n v="-1"/>
    <n v="0"/>
    <n v="1"/>
    <n v="0"/>
    <n v="0"/>
    <n v="0"/>
    <n v="-2"/>
    <n v="-1"/>
    <n v="0"/>
    <n v="0"/>
    <n v="0"/>
    <n v="0"/>
    <n v="0"/>
    <n v="0"/>
    <n v="0"/>
    <n v="0"/>
    <n v="1"/>
    <n v="0"/>
    <n v="0"/>
    <n v="0"/>
    <n v="0"/>
    <n v="0"/>
    <n v="0"/>
    <n v="0"/>
    <n v="0"/>
    <n v="0"/>
  </r>
  <r>
    <x v="0"/>
    <s v="2012/4617"/>
    <s v=""/>
    <s v=""/>
    <s v=""/>
    <s v="41"/>
    <s v="Webbs Road"/>
    <s v="SW11"/>
    <s v="6RX"/>
    <n v="527722"/>
    <n v="174769"/>
    <s v="Northcote"/>
    <s v="31/03/2013"/>
    <s v="31/03/2015"/>
    <n v="0"/>
    <n v="1"/>
    <n v="1"/>
    <s v="Conversion of existing ground floor laundrette (A1) into a 2 bedroom flat (C3), including alterations to the front and rear elevation with partial excavation of the rear extension and patio and rooflights above existing ground floor side extension."/>
    <s v="PF"/>
    <s v="05/10/2012"/>
    <s v="29/11/2012"/>
    <m/>
    <s v="Nil"/>
    <s v=""/>
    <s v="BF"/>
    <x v="2"/>
    <s v="n/a"/>
    <s v="e"/>
    <n v="4.0000000000000001E-3"/>
    <s v="31/03/2013"/>
    <m/>
    <d v="2015-03-31T00:00:00"/>
    <x v="1"/>
    <s v="P"/>
    <m/>
    <n v="0"/>
    <n v="0"/>
    <n v="0"/>
    <n v="0"/>
    <n v="1"/>
    <n v="0"/>
    <n v="0"/>
    <n v="0"/>
    <n v="0"/>
    <n v="0"/>
    <n v="0"/>
    <n v="1"/>
    <n v="0"/>
    <n v="0"/>
    <n v="0"/>
    <n v="0"/>
    <n v="0"/>
    <n v="0"/>
    <n v="0"/>
    <n v="0"/>
    <n v="0"/>
    <n v="0"/>
    <n v="0"/>
    <n v="0"/>
    <n v="0"/>
    <n v="0"/>
    <n v="0"/>
    <n v="0"/>
    <n v="0"/>
    <n v="0"/>
  </r>
  <r>
    <x v="0"/>
    <s v="2012/4679"/>
    <s v=""/>
    <s v=""/>
    <s v=""/>
    <s v="13"/>
    <s v="Ravenslea Road"/>
    <s v="SW12"/>
    <s v="8SA"/>
    <n v="527777"/>
    <n v="173631"/>
    <s v="Nightingale"/>
    <s v="31/03/2013"/>
    <s v="09/06/2014"/>
    <n v="3"/>
    <n v="1"/>
    <n v="-2"/>
    <s v="Conversion of property from 3 x 2-bedroom flats to a single dwellinghouse."/>
    <s v="PF"/>
    <s v="01/10/2012"/>
    <s v="08/11/2012"/>
    <m/>
    <s v="Nil"/>
    <s v=""/>
    <s v="BF"/>
    <x v="1"/>
    <s v="n/a"/>
    <s v="b"/>
    <n v="0.03"/>
    <s v="31/03/2013"/>
    <m/>
    <d v="2014-06-09T00:00:00"/>
    <x v="1"/>
    <s v="P"/>
    <m/>
    <n v="0"/>
    <n v="0"/>
    <n v="0"/>
    <n v="0"/>
    <n v="-3"/>
    <n v="0"/>
    <n v="0"/>
    <n v="1"/>
    <n v="0"/>
    <n v="0"/>
    <n v="0"/>
    <n v="-3"/>
    <n v="0"/>
    <n v="0"/>
    <n v="0"/>
    <n v="0"/>
    <n v="0"/>
    <n v="0"/>
    <n v="0"/>
    <n v="0"/>
    <n v="0"/>
    <n v="1"/>
    <n v="0"/>
    <n v="0"/>
    <n v="0"/>
    <n v="0"/>
    <n v="0"/>
    <n v="0"/>
    <n v="0"/>
    <n v="0"/>
  </r>
  <r>
    <x v="0"/>
    <s v="2012/4737"/>
    <s v=""/>
    <s v=""/>
    <s v=""/>
    <s v="3"/>
    <s v="Hoyle Road"/>
    <s v="SW17"/>
    <s v="0RS"/>
    <n v="527295"/>
    <n v="171289"/>
    <s v="Tooting"/>
    <s v="31/03/2013"/>
    <s v="31/03/2015"/>
    <n v="1"/>
    <n v="2"/>
    <n v="1"/>
    <s v="Conversion of house into two flats and construction of a rear roof extension."/>
    <s v="PF"/>
    <s v="12/10/2012"/>
    <s v="07/12/2012"/>
    <m/>
    <s v="Nil"/>
    <s v=""/>
    <s v="BF"/>
    <x v="1"/>
    <s v="n/a"/>
    <s v="c+"/>
    <n v="7.0000000000000001E-3"/>
    <s v="31/03/2013"/>
    <m/>
    <d v="2015-03-31T00:00:00"/>
    <x v="1"/>
    <s v="P"/>
    <m/>
    <n v="0"/>
    <n v="0"/>
    <n v="0"/>
    <n v="1"/>
    <n v="1"/>
    <n v="0"/>
    <n v="-1"/>
    <n v="0"/>
    <n v="0"/>
    <n v="0"/>
    <n v="1"/>
    <n v="1"/>
    <n v="0"/>
    <n v="0"/>
    <n v="0"/>
    <n v="0"/>
    <n v="0"/>
    <n v="0"/>
    <n v="0"/>
    <n v="0"/>
    <n v="-1"/>
    <n v="0"/>
    <n v="0"/>
    <n v="0"/>
    <n v="0"/>
    <n v="0"/>
    <n v="0"/>
    <n v="0"/>
    <n v="0"/>
    <n v="0"/>
  </r>
  <r>
    <x v="0"/>
    <s v="2012/4841"/>
    <s v=""/>
    <s v=""/>
    <s v=""/>
    <s v="76"/>
    <s v="Trinity Road"/>
    <s v="SW17"/>
    <s v="7RJ"/>
    <n v="527829"/>
    <n v="172624"/>
    <s v="Nightingale"/>
    <s v="30/07/2013"/>
    <s v="31/03/2015"/>
    <n v="0"/>
    <n v="9"/>
    <n v="9"/>
    <s v="Partial demolition, conversion and extension of the former police station to accommodate 7 flats and 2 houses with associated landscaping and parking. Demolition of rear additions proposed.  (This is a new development following the withdrawal of planning "/>
    <s v="PF"/>
    <s v="04/10/2012"/>
    <s v="22/01/2013"/>
    <m/>
    <s v="Nil"/>
    <s v=""/>
    <s v="BF"/>
    <x v="3"/>
    <s v="n/a"/>
    <s v="n"/>
    <n v="0.13200000000000001"/>
    <s v="30/07/2013"/>
    <m/>
    <d v="2015-03-31T00:00:00"/>
    <x v="1"/>
    <s v="P"/>
    <m/>
    <n v="0"/>
    <n v="9"/>
    <n v="0"/>
    <n v="0"/>
    <n v="7"/>
    <n v="0"/>
    <n v="2"/>
    <n v="0"/>
    <n v="0"/>
    <n v="0"/>
    <n v="0"/>
    <n v="7"/>
    <n v="0"/>
    <n v="0"/>
    <n v="0"/>
    <n v="0"/>
    <n v="0"/>
    <n v="0"/>
    <n v="0"/>
    <n v="0"/>
    <n v="2"/>
    <n v="0"/>
    <n v="0"/>
    <n v="0"/>
    <n v="0"/>
    <n v="0"/>
    <n v="0"/>
    <n v="0"/>
    <n v="0"/>
    <n v="0"/>
  </r>
  <r>
    <x v="0"/>
    <s v="2012/4957"/>
    <s v=""/>
    <s v=""/>
    <s v=""/>
    <s v="1"/>
    <s v="Chelverton Road"/>
    <s v="SW15"/>
    <s v="1RP"/>
    <n v="523957"/>
    <n v="175200"/>
    <s v="Thamesfield"/>
    <s v="31/03/2014"/>
    <s v="31/03/2015"/>
    <n v="0"/>
    <n v="1"/>
    <n v="1"/>
    <s v="Demolition of single-storey storage buildings at rear.  Erection of a single-storey 'L' shape building in connection with use as a one bedroom house."/>
    <s v="PF"/>
    <s v="02/11/2012"/>
    <s v="21/12/2012"/>
    <m/>
    <s v="Nil"/>
    <s v=""/>
    <s v="BF"/>
    <x v="3"/>
    <s v="n/a"/>
    <s v="g"/>
    <n v="0.03"/>
    <s v="31/03/2014"/>
    <m/>
    <d v="2015-03-31T00:00:00"/>
    <x v="1"/>
    <s v="P"/>
    <m/>
    <n v="0"/>
    <n v="0"/>
    <n v="0"/>
    <n v="1"/>
    <n v="0"/>
    <n v="0"/>
    <n v="0"/>
    <n v="0"/>
    <n v="0"/>
    <n v="0"/>
    <n v="0"/>
    <n v="0"/>
    <n v="0"/>
    <n v="0"/>
    <n v="0"/>
    <n v="0"/>
    <n v="0"/>
    <n v="1"/>
    <n v="0"/>
    <n v="0"/>
    <n v="0"/>
    <n v="0"/>
    <n v="0"/>
    <n v="0"/>
    <n v="0"/>
    <n v="0"/>
    <n v="0"/>
    <n v="0"/>
    <n v="0"/>
    <n v="0"/>
  </r>
  <r>
    <x v="0"/>
    <s v="2012/5074"/>
    <s v=""/>
    <s v=""/>
    <s v="The Pleasaunce"/>
    <s v="2a"/>
    <s v="Inner Park Road"/>
    <s v="SW19"/>
    <s v="6DZ"/>
    <n v="523709"/>
    <n v="173260"/>
    <s v="West Hill"/>
    <s v="25/04/2013"/>
    <s v="31/03/2015"/>
    <n v="1"/>
    <n v="3"/>
    <n v="2"/>
    <s v="Demolition of existing house. Erection of three; three-storey houses plus basement front and rear lightwells. Erection of new front boundary wall."/>
    <s v="PF"/>
    <s v="30/11/2012"/>
    <s v="13/02/2013"/>
    <m/>
    <s v="Nil"/>
    <s v=""/>
    <s v="BF"/>
    <x v="0"/>
    <s v="n/a"/>
    <s v="n"/>
    <n v="1.9E-2"/>
    <s v="25/04/2013"/>
    <m/>
    <d v="2015-03-31T00:00:00"/>
    <x v="1"/>
    <s v="P"/>
    <m/>
    <n v="0"/>
    <n v="0"/>
    <n v="0"/>
    <n v="0"/>
    <n v="0"/>
    <n v="-1"/>
    <n v="3"/>
    <n v="0"/>
    <n v="0"/>
    <n v="0"/>
    <n v="0"/>
    <n v="0"/>
    <n v="0"/>
    <n v="0"/>
    <n v="0"/>
    <n v="0"/>
    <n v="0"/>
    <n v="0"/>
    <n v="0"/>
    <n v="-1"/>
    <n v="3"/>
    <n v="0"/>
    <n v="0"/>
    <n v="0"/>
    <n v="0"/>
    <n v="0"/>
    <n v="0"/>
    <n v="0"/>
    <n v="0"/>
    <n v="0"/>
  </r>
  <r>
    <x v="0"/>
    <s v="2012/5116"/>
    <s v=""/>
    <s v=""/>
    <s v=""/>
    <s v="106"/>
    <s v="Girdwood Road"/>
    <s v="SW18"/>
    <s v="5QT"/>
    <n v="524180"/>
    <n v="173675"/>
    <s v="West Hill"/>
    <s v="31/03/2015"/>
    <s v="31/03/2015"/>
    <n v="0"/>
    <n v="1"/>
    <n v="1"/>
    <s v="Use of basement as a self contained flat. Alterations to rear elevation including provision of rear lightwells and provision of new windows. Alterations to ground floor rear raised timber terrace area."/>
    <s v="PF"/>
    <s v="06/02/2013"/>
    <s v="02/04/2013"/>
    <m/>
    <s v="Nil"/>
    <s v=""/>
    <s v="BF"/>
    <x v="1"/>
    <s v="n/a"/>
    <s v="c+"/>
    <n v="8.9999999999999993E-3"/>
    <s v="31/03/2015"/>
    <m/>
    <d v="2015-03-31T00:00:00"/>
    <x v="1"/>
    <s v="P"/>
    <m/>
    <n v="0"/>
    <n v="0"/>
    <n v="0"/>
    <n v="0"/>
    <n v="1"/>
    <n v="0"/>
    <n v="0"/>
    <n v="0"/>
    <n v="0"/>
    <n v="0"/>
    <n v="0"/>
    <n v="1"/>
    <n v="0"/>
    <n v="0"/>
    <n v="0"/>
    <n v="0"/>
    <n v="0"/>
    <n v="0"/>
    <n v="0"/>
    <n v="0"/>
    <n v="0"/>
    <n v="0"/>
    <n v="0"/>
    <n v="0"/>
    <n v="0"/>
    <n v="0"/>
    <n v="0"/>
    <n v="0"/>
    <n v="0"/>
    <n v="0"/>
  </r>
  <r>
    <x v="0"/>
    <s v="2012/5207"/>
    <s v=""/>
    <s v=""/>
    <s v=""/>
    <s v="170"/>
    <s v="Garratt Lane"/>
    <s v="SW18"/>
    <s v="4DA"/>
    <n v="525875"/>
    <n v="173782"/>
    <s v="Earlsfield"/>
    <s v="05/06/2013"/>
    <s v="31/03/2015"/>
    <n v="0"/>
    <n v="2"/>
    <n v="2"/>
    <s v="Change of use from office (class B1) to 2 x 4 bedroom dwellings (class C3) including alterations and erection of first floor front extension and part single and two-storey rear extensions with two roof terraces above; erection of rear and front roof exten"/>
    <s v="PF"/>
    <s v="09/11/2012"/>
    <s v="13/02/2013"/>
    <m/>
    <s v="Nil"/>
    <s v=""/>
    <s v="BF"/>
    <x v="2"/>
    <s v="n/a"/>
    <s v="f"/>
    <n v="3.1E-2"/>
    <s v="05/06/2013"/>
    <m/>
    <d v="2015-03-31T00:00:00"/>
    <x v="1"/>
    <s v="P"/>
    <m/>
    <n v="0"/>
    <n v="0"/>
    <n v="0"/>
    <n v="0"/>
    <n v="0"/>
    <n v="0"/>
    <n v="2"/>
    <n v="0"/>
    <n v="0"/>
    <n v="0"/>
    <n v="0"/>
    <n v="0"/>
    <n v="0"/>
    <n v="0"/>
    <n v="0"/>
    <n v="0"/>
    <n v="0"/>
    <n v="0"/>
    <n v="0"/>
    <n v="0"/>
    <n v="2"/>
    <n v="0"/>
    <n v="0"/>
    <n v="0"/>
    <n v="0"/>
    <n v="0"/>
    <n v="0"/>
    <n v="0"/>
    <n v="0"/>
    <n v="0"/>
  </r>
  <r>
    <x v="0"/>
    <s v="2012/5596"/>
    <s v=""/>
    <s v=""/>
    <s v=""/>
    <s v="2"/>
    <s v="Lombard Road"/>
    <s v="SW11"/>
    <s v="3RQ"/>
    <n v="526695"/>
    <n v="176474"/>
    <s v="St. Mary's Park"/>
    <s v="31/03/2014"/>
    <s v="31/03/2015"/>
    <n v="0"/>
    <n v="3"/>
    <n v="3"/>
    <s v="Change of use from restaurant (Class A3) to three self-contained flats (2 x two -bedroom and 1 x four- bedroom flats (Class C3)."/>
    <s v="PF"/>
    <s v="03/01/2013"/>
    <s v="19/04/2013"/>
    <m/>
    <s v="Nil"/>
    <s v=""/>
    <s v="BF"/>
    <x v="2"/>
    <s v="n/a"/>
    <s v="g"/>
    <n v="3.2000000000000001E-2"/>
    <s v="31/03/2014"/>
    <m/>
    <d v="2015-03-31T00:00:00"/>
    <x v="1"/>
    <s v="P"/>
    <m/>
    <n v="0"/>
    <n v="0"/>
    <n v="0"/>
    <n v="0"/>
    <n v="2"/>
    <n v="0"/>
    <n v="1"/>
    <n v="0"/>
    <n v="0"/>
    <n v="0"/>
    <n v="0"/>
    <n v="2"/>
    <n v="0"/>
    <n v="1"/>
    <n v="0"/>
    <n v="0"/>
    <n v="0"/>
    <n v="0"/>
    <n v="0"/>
    <n v="0"/>
    <n v="0"/>
    <n v="0"/>
    <n v="0"/>
    <n v="0"/>
    <n v="0"/>
    <n v="0"/>
    <n v="0"/>
    <n v="0"/>
    <n v="0"/>
    <n v="0"/>
  </r>
  <r>
    <x v="0"/>
    <s v="2012/5781"/>
    <s v=""/>
    <s v=""/>
    <s v=""/>
    <s v="205"/>
    <s v="Lavender Hill"/>
    <s v="SW11"/>
    <s v="5TB"/>
    <n v="527865"/>
    <n v="175536"/>
    <s v="Shaftesbury"/>
    <s v="31/03/2014"/>
    <s v="31/03/2015"/>
    <n v="0"/>
    <n v="1"/>
    <n v="1"/>
    <s v="Construction of ground and first floor side and rear extensions in connection with converting rear part of building into 1 x 2-bed maisonette; alterations including refurbishment of ground floor and basement commercial unit."/>
    <s v="PF"/>
    <s v="06/12/2012"/>
    <s v="31/01/2013"/>
    <m/>
    <s v="Nil"/>
    <s v=""/>
    <s v="BF"/>
    <x v="3"/>
    <s v="n/a"/>
    <s v="e"/>
    <n v="4.0000000000000001E-3"/>
    <s v="31/03/2014"/>
    <m/>
    <d v="2015-03-31T00:00:00"/>
    <x v="1"/>
    <s v="P"/>
    <m/>
    <n v="0"/>
    <n v="0"/>
    <n v="0"/>
    <n v="0"/>
    <n v="1"/>
    <n v="0"/>
    <n v="0"/>
    <n v="0"/>
    <n v="0"/>
    <n v="0"/>
    <n v="0"/>
    <n v="1"/>
    <n v="0"/>
    <n v="0"/>
    <n v="0"/>
    <n v="0"/>
    <n v="0"/>
    <n v="0"/>
    <n v="0"/>
    <n v="0"/>
    <n v="0"/>
    <n v="0"/>
    <n v="0"/>
    <n v="0"/>
    <n v="0"/>
    <n v="0"/>
    <n v="0"/>
    <n v="0"/>
    <n v="0"/>
    <n v="0"/>
  </r>
  <r>
    <x v="0"/>
    <s v="2012/5904"/>
    <s v=""/>
    <s v=""/>
    <s v=""/>
    <s v="89"/>
    <s v="Mitcham Road"/>
    <s v="SW17"/>
    <s v="9PD"/>
    <n v="527653"/>
    <n v="171273"/>
    <s v="Graveney"/>
    <s v="31/03/2014"/>
    <s v="31/03/2015"/>
    <n v="0"/>
    <n v="3"/>
    <n v="3"/>
    <s v="Construction of a basement extension and replacement of existing ground floor extension to serve the existing retail (use class A1; and construction of rear extensions at first and second floor level in conjunction with use of the upper floors as 3 x flat"/>
    <s v="PF"/>
    <s v="13/12/2012"/>
    <s v="07/02/2013"/>
    <m/>
    <s v="Nil"/>
    <s v=""/>
    <s v="BF"/>
    <x v="4"/>
    <s v="n/a"/>
    <s v="c+"/>
    <n v="8.9999999999999993E-3"/>
    <s v="31/03/2014"/>
    <m/>
    <d v="2015-03-31T00:00:00"/>
    <x v="1"/>
    <s v="P"/>
    <m/>
    <n v="0"/>
    <n v="0"/>
    <n v="1"/>
    <n v="2"/>
    <n v="0"/>
    <n v="0"/>
    <n v="0"/>
    <n v="0"/>
    <n v="0"/>
    <n v="1"/>
    <n v="2"/>
    <n v="0"/>
    <n v="0"/>
    <n v="0"/>
    <n v="0"/>
    <n v="0"/>
    <n v="0"/>
    <n v="0"/>
    <n v="0"/>
    <n v="0"/>
    <n v="0"/>
    <n v="0"/>
    <n v="0"/>
    <n v="0"/>
    <n v="0"/>
    <n v="0"/>
    <n v="0"/>
    <n v="0"/>
    <n v="0"/>
    <n v="0"/>
  </r>
  <r>
    <x v="0"/>
    <s v="2012/5974"/>
    <s v=""/>
    <s v=""/>
    <s v=""/>
    <s v="90"/>
    <s v="Inner Park Road"/>
    <s v="SW19"/>
    <s v="6DA"/>
    <n v="523679"/>
    <n v="172829"/>
    <s v="West Hill"/>
    <s v="31/03/2013"/>
    <s v="31/03/2015"/>
    <n v="0"/>
    <n v="8"/>
    <n v="8"/>
    <s v="Demolition of existing public house.  Erection of a part three, part four-storey building comprising a commercial unit (Class A1 (retail), A2 (financial and professional services), A3 (Restaurants and Cafes) or A4 (Drinking Establishment) use) on the grou"/>
    <s v="PF"/>
    <s v="22/12/2012"/>
    <s v="15/03/2013"/>
    <m/>
    <s v="Nil"/>
    <s v=""/>
    <s v="BF"/>
    <x v="0"/>
    <s v="n/a"/>
    <s v="n"/>
    <n v="7.6999999999999999E-2"/>
    <s v="31/03/2013"/>
    <m/>
    <d v="2015-03-31T00:00:00"/>
    <x v="1"/>
    <s v="P"/>
    <m/>
    <n v="0"/>
    <n v="8"/>
    <n v="0"/>
    <n v="0"/>
    <n v="7"/>
    <n v="1"/>
    <n v="0"/>
    <n v="0"/>
    <n v="0"/>
    <n v="0"/>
    <n v="0"/>
    <n v="7"/>
    <n v="1"/>
    <n v="0"/>
    <n v="0"/>
    <n v="0"/>
    <n v="0"/>
    <n v="0"/>
    <n v="0"/>
    <n v="0"/>
    <n v="0"/>
    <n v="0"/>
    <n v="0"/>
    <n v="0"/>
    <n v="0"/>
    <n v="0"/>
    <n v="0"/>
    <n v="0"/>
    <n v="0"/>
    <n v="0"/>
  </r>
  <r>
    <x v="0"/>
    <s v="2012/5996"/>
    <s v=""/>
    <s v=""/>
    <s v="Rear of 667-669"/>
    <s v="667-669"/>
    <s v="Garratt Lane"/>
    <s v="SW17"/>
    <s v="0PB"/>
    <n v="526177"/>
    <n v="172334"/>
    <s v="Earlsfield"/>
    <s v="29/05/2013"/>
    <s v="31/03/2015"/>
    <n v="0"/>
    <n v="1"/>
    <n v="1"/>
    <s v="Change of use of portion of shop to provide new two-bedroom flat together with external alterations."/>
    <s v="PF"/>
    <s v="09/01/2013"/>
    <s v="06/03/2013"/>
    <m/>
    <s v="Nil"/>
    <s v=""/>
    <s v="BF"/>
    <x v="2"/>
    <s v="n/a"/>
    <s v="f"/>
    <n v="0.01"/>
    <s v="29/05/2013"/>
    <m/>
    <d v="2015-03-31T00:00:00"/>
    <x v="1"/>
    <s v="P"/>
    <m/>
    <n v="0"/>
    <n v="0"/>
    <n v="0"/>
    <n v="0"/>
    <n v="1"/>
    <n v="0"/>
    <n v="0"/>
    <n v="0"/>
    <n v="0"/>
    <n v="0"/>
    <n v="0"/>
    <n v="1"/>
    <n v="0"/>
    <n v="0"/>
    <n v="0"/>
    <n v="0"/>
    <n v="0"/>
    <n v="0"/>
    <n v="0"/>
    <n v="0"/>
    <n v="0"/>
    <n v="0"/>
    <n v="0"/>
    <n v="0"/>
    <n v="0"/>
    <n v="0"/>
    <n v="0"/>
    <n v="0"/>
    <n v="0"/>
    <n v="0"/>
  </r>
  <r>
    <x v="0"/>
    <s v="2012/6013"/>
    <s v=""/>
    <s v=""/>
    <s v="Caius House"/>
    <s v=""/>
    <s v="Holman Road"/>
    <s v="SW11"/>
    <s v="3RL"/>
    <n v="526750"/>
    <n v="176190"/>
    <s v="St. Mary's Park"/>
    <s v="31/03/2014"/>
    <s v="31/08/2014"/>
    <n v="7"/>
    <n v="14"/>
    <n v="7"/>
    <s v="Change of use of 7 live work units granted on 12/12/2007 (Ref.2006/1979) to 14 self-contained flats located over second and third floor levels."/>
    <s v="PFLA"/>
    <s v="20/12/2012"/>
    <s v="16/09/2013"/>
    <m/>
    <s v="Nil"/>
    <s v=""/>
    <s v="BF"/>
    <x v="2"/>
    <s v="n/a"/>
    <s v="n"/>
    <n v="3.9E-2"/>
    <s v="31/03/2014"/>
    <m/>
    <d v="2014-08-31T00:00:00"/>
    <x v="1"/>
    <s v="P"/>
    <m/>
    <n v="1"/>
    <n v="14"/>
    <n v="0"/>
    <n v="0"/>
    <n v="14"/>
    <n v="-7"/>
    <n v="0"/>
    <n v="0"/>
    <n v="0"/>
    <n v="0"/>
    <n v="0"/>
    <n v="14"/>
    <n v="0"/>
    <n v="0"/>
    <n v="0"/>
    <n v="0"/>
    <n v="0"/>
    <n v="0"/>
    <n v="0"/>
    <n v="0"/>
    <n v="0"/>
    <n v="0"/>
    <n v="0"/>
    <n v="0"/>
    <n v="0"/>
    <n v="0"/>
    <n v="-7"/>
    <n v="0"/>
    <n v="0"/>
    <n v="0"/>
  </r>
  <r>
    <x v="0"/>
    <s v="2012/6036"/>
    <s v=""/>
    <s v=""/>
    <s v=""/>
    <s v="15"/>
    <s v="Upper Tooting Road"/>
    <s v="SW17"/>
    <s v="7TS"/>
    <n v="527979"/>
    <n v="172297"/>
    <s v="Bedford"/>
    <s v="31/03/2015"/>
    <s v="31/03/2015"/>
    <n v="1"/>
    <n v="3"/>
    <n v="2"/>
    <s v="Conversion of upper floors from 1 x maisonette to 3 flats; construction of first &amp; second floor rear extensions and alterations to existing extract flue."/>
    <s v="PF"/>
    <s v="30/12/2012"/>
    <s v="25/02/2013"/>
    <m/>
    <s v="Nil"/>
    <s v=""/>
    <s v="BF"/>
    <x v="3"/>
    <s v="n/a"/>
    <s v="c+"/>
    <n v="7.0000000000000001E-3"/>
    <s v="31/03/2015"/>
    <m/>
    <d v="2015-03-31T00:00:00"/>
    <x v="1"/>
    <s v="P"/>
    <m/>
    <n v="0"/>
    <n v="0"/>
    <n v="1"/>
    <n v="1"/>
    <n v="0"/>
    <n v="1"/>
    <n v="-1"/>
    <n v="0"/>
    <n v="0"/>
    <n v="1"/>
    <n v="1"/>
    <n v="0"/>
    <n v="1"/>
    <n v="-1"/>
    <n v="0"/>
    <n v="0"/>
    <n v="0"/>
    <n v="0"/>
    <n v="0"/>
    <n v="0"/>
    <n v="0"/>
    <n v="0"/>
    <n v="0"/>
    <n v="0"/>
    <n v="0"/>
    <n v="0"/>
    <n v="0"/>
    <n v="0"/>
    <n v="0"/>
    <n v="0"/>
  </r>
  <r>
    <x v="0"/>
    <s v="2013/0044"/>
    <s v=""/>
    <s v=""/>
    <s v=""/>
    <s v="146"/>
    <s v="Falcon Road"/>
    <s v="SW11"/>
    <s v="2LW"/>
    <n v="527253"/>
    <n v="175696"/>
    <s v="Latchmere"/>
    <s v="31/03/2015"/>
    <s v="31/03/2015"/>
    <n v="0"/>
    <n v="4"/>
    <n v="4"/>
    <s v="Construction of mansard roof extension and rear extension at first floor level, in connection with use of upper floors as 4 self-contained flats (3 x 1-bed, 1 x 2-bed)."/>
    <s v="PF"/>
    <s v="15/01/2013"/>
    <s v="30/05/2013"/>
    <m/>
    <s v="Nil"/>
    <s v=""/>
    <s v="BF"/>
    <x v="0"/>
    <s v="n/a"/>
    <s v="n"/>
    <n v="3.0000000000000001E-3"/>
    <s v="31/03/2015"/>
    <m/>
    <d v="2015-03-31T00:00:00"/>
    <x v="1"/>
    <s v="P"/>
    <m/>
    <n v="0"/>
    <n v="0"/>
    <n v="0"/>
    <n v="3"/>
    <n v="1"/>
    <n v="0"/>
    <n v="0"/>
    <n v="0"/>
    <n v="0"/>
    <n v="0"/>
    <n v="3"/>
    <n v="1"/>
    <n v="0"/>
    <n v="0"/>
    <n v="0"/>
    <n v="0"/>
    <n v="0"/>
    <n v="0"/>
    <n v="0"/>
    <n v="0"/>
    <n v="0"/>
    <n v="0"/>
    <n v="0"/>
    <n v="0"/>
    <n v="0"/>
    <n v="0"/>
    <n v="0"/>
    <n v="0"/>
    <n v="0"/>
    <n v="0"/>
  </r>
  <r>
    <x v="0"/>
    <s v="2013/0174"/>
    <s v=""/>
    <s v=""/>
    <s v=""/>
    <s v="241"/>
    <s v="Felsham Road"/>
    <s v="SW15"/>
    <s v="1BD"/>
    <n v="523332"/>
    <n v="175715"/>
    <s v="Thamesfield"/>
    <s v="17/05/2013"/>
    <s v="16/09/2014"/>
    <n v="2"/>
    <n v="1"/>
    <n v="-1"/>
    <s v="Erection of rear mansard roof extension including raising the ridge height by 300mm and erection of mansard roof extension over par of two-storey back addition. Erection of single-storey side / rear extension in connection with use of property as a single"/>
    <s v="PF"/>
    <s v="15/01/2013"/>
    <s v="26/04/2013"/>
    <m/>
    <s v="Nil"/>
    <s v=""/>
    <s v="BF"/>
    <x v="1"/>
    <s v="n/a"/>
    <s v="b"/>
    <n v="1.6E-2"/>
    <s v="17/05/2013"/>
    <m/>
    <d v="2014-09-16T00:00:00"/>
    <x v="1"/>
    <s v="P"/>
    <m/>
    <n v="0"/>
    <n v="0"/>
    <n v="0"/>
    <n v="-1"/>
    <n v="-1"/>
    <n v="0"/>
    <n v="0"/>
    <n v="1"/>
    <n v="0"/>
    <n v="0"/>
    <n v="-1"/>
    <n v="-1"/>
    <n v="0"/>
    <n v="0"/>
    <n v="0"/>
    <n v="0"/>
    <n v="0"/>
    <n v="0"/>
    <n v="0"/>
    <n v="0"/>
    <n v="0"/>
    <n v="1"/>
    <n v="0"/>
    <n v="0"/>
    <n v="0"/>
    <n v="0"/>
    <n v="0"/>
    <n v="0"/>
    <n v="0"/>
    <n v="0"/>
  </r>
  <r>
    <x v="0"/>
    <s v="2013/0604"/>
    <s v=""/>
    <s v=""/>
    <s v="Station House"/>
    <s v=""/>
    <s v="Wandsworth Common Station"/>
    <s v="SW17"/>
    <s v="8PB"/>
    <n v="527719"/>
    <n v="173534"/>
    <s v="Nightingale"/>
    <s v="31/03/2014"/>
    <s v="31/03/2015"/>
    <n v="1"/>
    <n v="0"/>
    <n v="-1"/>
    <s v="Change of use of the former station masters house to office use (Class B1)."/>
    <s v="PF"/>
    <s v="08/02/2013"/>
    <s v="05/04/2013"/>
    <m/>
    <s v="Nil"/>
    <s v=""/>
    <s v="BF"/>
    <x v="2"/>
    <s v="n/a"/>
    <s v="h"/>
    <n v="6.0000000000000001E-3"/>
    <s v="31/03/2014"/>
    <m/>
    <d v="2015-03-31T00:00:00"/>
    <x v="1"/>
    <s v="P"/>
    <m/>
    <n v="0"/>
    <n v="0"/>
    <n v="0"/>
    <n v="0"/>
    <n v="0"/>
    <n v="-1"/>
    <n v="0"/>
    <n v="0"/>
    <n v="0"/>
    <n v="0"/>
    <n v="0"/>
    <n v="0"/>
    <n v="0"/>
    <n v="0"/>
    <n v="0"/>
    <n v="0"/>
    <n v="0"/>
    <n v="0"/>
    <n v="0"/>
    <n v="-1"/>
    <n v="0"/>
    <n v="0"/>
    <n v="0"/>
    <n v="0"/>
    <n v="0"/>
    <n v="0"/>
    <n v="0"/>
    <n v="0"/>
    <n v="0"/>
    <n v="0"/>
  </r>
  <r>
    <x v="0"/>
    <s v="2013/0619"/>
    <s v=""/>
    <s v=""/>
    <s v="Units 11 &amp; 15 Southside Quarter"/>
    <s v=""/>
    <s v="Burns Road"/>
    <s v="SW11"/>
    <s v="5GY"/>
    <n v="527650"/>
    <n v="176358"/>
    <s v="Latchmere"/>
    <s v="09/08/2013"/>
    <s v="27/10/2014"/>
    <n v="2"/>
    <n v="1"/>
    <n v="-1"/>
    <s v="Conversion of two self-contained flats (nos.11 &amp; 15) into one self-contained flat."/>
    <s v="PF"/>
    <s v="12/02/2013"/>
    <s v="09/04/2013"/>
    <m/>
    <s v="Nil"/>
    <s v=""/>
    <s v="BF"/>
    <x v="1"/>
    <s v="n/a"/>
    <s v="c-"/>
    <n v="1.4999999999999999E-2"/>
    <s v="09/08/2013"/>
    <m/>
    <d v="2014-10-27T00:00:00"/>
    <x v="1"/>
    <s v="P"/>
    <m/>
    <n v="0"/>
    <n v="0"/>
    <n v="0"/>
    <n v="-2"/>
    <n v="0"/>
    <n v="0"/>
    <n v="0"/>
    <n v="1"/>
    <n v="0"/>
    <n v="0"/>
    <n v="-2"/>
    <n v="0"/>
    <n v="0"/>
    <n v="0"/>
    <n v="1"/>
    <n v="0"/>
    <n v="0"/>
    <n v="0"/>
    <n v="0"/>
    <n v="0"/>
    <n v="0"/>
    <n v="0"/>
    <n v="0"/>
    <n v="0"/>
    <n v="0"/>
    <n v="0"/>
    <n v="0"/>
    <n v="0"/>
    <n v="0"/>
    <n v="0"/>
  </r>
  <r>
    <x v="0"/>
    <s v="2013/0666"/>
    <s v=""/>
    <s v=""/>
    <s v=""/>
    <s v="115"/>
    <s v="St Johns Hill"/>
    <s v="SW11"/>
    <s v="1SZ"/>
    <n v="526925"/>
    <n v="175134"/>
    <s v="Fairfield"/>
    <s v="31/07/2013"/>
    <s v="21/08/2014"/>
    <n v="0"/>
    <n v="1"/>
    <n v="1"/>
    <s v="Alterations to existing building including demolition of the existing two-storey rear addition and the erection of a three-storey rear extension with roof terrace; erection of rear roof extension in connection with the conversion from two flats to three f"/>
    <s v="PF"/>
    <s v="13/02/2013"/>
    <s v="17/04/2013"/>
    <m/>
    <s v="Nil"/>
    <s v=""/>
    <s v="BF"/>
    <x v="3"/>
    <s v="n/a"/>
    <s v="n"/>
    <n v="7.0000000000000001E-3"/>
    <s v="31/07/2013"/>
    <m/>
    <d v="2014-08-21T00:00:00"/>
    <x v="1"/>
    <s v="P"/>
    <m/>
    <n v="0"/>
    <n v="0"/>
    <n v="0"/>
    <n v="1"/>
    <n v="0"/>
    <n v="0"/>
    <n v="0"/>
    <n v="0"/>
    <n v="0"/>
    <n v="0"/>
    <n v="1"/>
    <n v="0"/>
    <n v="0"/>
    <n v="0"/>
    <n v="0"/>
    <n v="0"/>
    <n v="0"/>
    <n v="0"/>
    <n v="0"/>
    <n v="0"/>
    <n v="0"/>
    <n v="0"/>
    <n v="0"/>
    <n v="0"/>
    <n v="0"/>
    <n v="0"/>
    <n v="0"/>
    <n v="0"/>
    <n v="0"/>
    <n v="0"/>
  </r>
  <r>
    <x v="0"/>
    <s v="2013/0796"/>
    <s v=""/>
    <s v=""/>
    <s v=""/>
    <s v="34"/>
    <s v="Rame Close"/>
    <s v="SW17"/>
    <s v="9TT"/>
    <n v="528034"/>
    <n v="171138"/>
    <s v="Graveney"/>
    <s v="17/12/2013"/>
    <s v="09/07/2014"/>
    <n v="0"/>
    <n v="3"/>
    <n v="3"/>
    <s v="Conversion of 7 bedsits into 1 X 3 bedroom flat, and 2 X 1 bedroom flats. Other works include a full refurbishment and alterations to the internal layout."/>
    <s v="PF"/>
    <s v="11/04/2013"/>
    <s v="06/06/2013"/>
    <m/>
    <s v="Nil"/>
    <s v=""/>
    <s v="BF"/>
    <x v="1"/>
    <s v="n/a"/>
    <s v="c-"/>
    <n v="2.9000000000000001E-2"/>
    <s v="17/12/2013"/>
    <m/>
    <d v="2014-07-09T00:00:00"/>
    <x v="1"/>
    <s v="P"/>
    <m/>
    <n v="0"/>
    <n v="0"/>
    <n v="0"/>
    <n v="2"/>
    <n v="0"/>
    <n v="1"/>
    <n v="0"/>
    <n v="0"/>
    <n v="0"/>
    <n v="0"/>
    <n v="2"/>
    <n v="0"/>
    <n v="1"/>
    <n v="0"/>
    <n v="0"/>
    <n v="0"/>
    <n v="0"/>
    <n v="0"/>
    <n v="0"/>
    <n v="0"/>
    <n v="0"/>
    <n v="0"/>
    <n v="0"/>
    <n v="0"/>
    <n v="0"/>
    <n v="0"/>
    <n v="0"/>
    <n v="0"/>
    <n v="0"/>
    <n v="0"/>
  </r>
  <r>
    <x v="0"/>
    <s v="2013/0825"/>
    <s v=""/>
    <s v=""/>
    <s v=""/>
    <s v="98"/>
    <s v="Eardley Road"/>
    <s v="SW16"/>
    <s v="6BJ"/>
    <n v="529462"/>
    <n v="170769"/>
    <s v="Furzedown"/>
    <s v="11/07/2014"/>
    <s v="08/01/2015"/>
    <n v="0"/>
    <n v="1"/>
    <n v="1"/>
    <s v="Change of use of ground floor office to one-bedroom residential flat and alteration of front elevation."/>
    <s v="PF"/>
    <s v="01/03/2013"/>
    <s v="19/06/2013"/>
    <m/>
    <s v="Nil"/>
    <s v=""/>
    <s v="BF"/>
    <x v="2"/>
    <s v="n/a"/>
    <s v="f"/>
    <n v="8.9999999999999993E-3"/>
    <s v="11/07/2014"/>
    <m/>
    <d v="2015-01-08T00:00:00"/>
    <x v="1"/>
    <s v="P"/>
    <n v="0"/>
    <n v="0"/>
    <n v="0"/>
    <n v="0"/>
    <n v="1"/>
    <n v="0"/>
    <n v="0"/>
    <n v="0"/>
    <n v="0"/>
    <n v="0"/>
    <n v="0"/>
    <n v="1"/>
    <n v="0"/>
    <n v="0"/>
    <n v="0"/>
    <n v="0"/>
    <n v="0"/>
    <n v="0"/>
    <n v="0"/>
    <n v="0"/>
    <n v="0"/>
    <n v="0"/>
    <n v="0"/>
    <n v="0"/>
    <n v="0"/>
    <n v="0"/>
    <n v="0"/>
    <n v="0"/>
    <n v="0"/>
    <n v="0"/>
    <n v="0"/>
  </r>
  <r>
    <x v="0"/>
    <s v="2013/0827"/>
    <s v=""/>
    <s v=""/>
    <s v="228-230"/>
    <s v="228"/>
    <s v="Upper Richmond Road"/>
    <s v="SW15"/>
    <s v="6GT"/>
    <n v="523850"/>
    <n v="175104"/>
    <s v="Thamesfield"/>
    <s v="31/03/2015"/>
    <s v="31/03/2015"/>
    <n v="0"/>
    <n v="2"/>
    <n v="2"/>
    <s v="Erection of single storey rear extension; erection of two storey rear/side extension (first and second floor levels) with rear mansard roof extension and rear dormers in connection with use of the upper floors as 2 x 1-bedroom flats. Creating an opening b"/>
    <s v="PF"/>
    <s v="21/02/2013"/>
    <s v="09/05/2013"/>
    <m/>
    <s v="Nil"/>
    <s v=""/>
    <s v="BF"/>
    <x v="3"/>
    <s v="n/a"/>
    <s v="c+"/>
    <n v="1.4E-2"/>
    <s v="31/03/2015"/>
    <m/>
    <d v="2015-03-31T00:00:00"/>
    <x v="1"/>
    <s v="P"/>
    <m/>
    <n v="0"/>
    <n v="0"/>
    <n v="0"/>
    <n v="2"/>
    <n v="0"/>
    <n v="0"/>
    <n v="0"/>
    <n v="0"/>
    <n v="0"/>
    <n v="0"/>
    <n v="2"/>
    <n v="0"/>
    <n v="0"/>
    <n v="0"/>
    <n v="0"/>
    <n v="0"/>
    <n v="0"/>
    <n v="0"/>
    <n v="0"/>
    <n v="0"/>
    <n v="0"/>
    <n v="0"/>
    <n v="0"/>
    <n v="0"/>
    <n v="0"/>
    <n v="0"/>
    <n v="0"/>
    <n v="0"/>
    <n v="0"/>
    <n v="0"/>
  </r>
  <r>
    <x v="0"/>
    <s v="2013/0897"/>
    <s v=""/>
    <s v=""/>
    <s v=""/>
    <s v="3"/>
    <s v="Hillbury Road"/>
    <s v="SW17"/>
    <s v="8JT"/>
    <n v="528955"/>
    <n v="172409"/>
    <s v="Bedford"/>
    <s v="26/06/2013"/>
    <s v="31/03/2015"/>
    <n v="0"/>
    <n v="1"/>
    <n v="1"/>
    <s v="Change of use of the property from a Large HMO(Sui-Generis) into a single family dwelling house(C3). Other works include demolition of, and re-construction of new front boundary walls and piers with &quot;Demax Heaver Style Railings&quot; surrmounted. _x000a_Excavation o"/>
    <s v="PF"/>
    <s v="26/02/2013"/>
    <s v="26/06/2013"/>
    <m/>
    <s v="Nil"/>
    <s v=""/>
    <s v="BF"/>
    <x v="1"/>
    <s v="n/a"/>
    <s v="b"/>
    <n v="3.7999999999999999E-2"/>
    <s v="26/06/2013"/>
    <m/>
    <d v="2015-03-31T00:00:00"/>
    <x v="1"/>
    <s v="P"/>
    <m/>
    <n v="0"/>
    <n v="0"/>
    <n v="0"/>
    <n v="0"/>
    <n v="0"/>
    <n v="0"/>
    <n v="0"/>
    <n v="1"/>
    <n v="0"/>
    <n v="0"/>
    <n v="0"/>
    <n v="0"/>
    <n v="0"/>
    <n v="0"/>
    <n v="0"/>
    <n v="0"/>
    <n v="0"/>
    <n v="0"/>
    <n v="0"/>
    <n v="0"/>
    <n v="0"/>
    <n v="1"/>
    <n v="0"/>
    <n v="0"/>
    <n v="0"/>
    <n v="0"/>
    <n v="0"/>
    <n v="0"/>
    <n v="0"/>
    <n v="0"/>
  </r>
  <r>
    <x v="0"/>
    <s v="2013/0987"/>
    <s v=""/>
    <s v=""/>
    <s v="Thurgoods Greengrocers"/>
    <s v="75"/>
    <s v="Broughton Street"/>
    <s v="SW8"/>
    <s v="3QB"/>
    <n v="528704"/>
    <n v="176393"/>
    <s v="Queenstown"/>
    <s v="31/03/2014"/>
    <s v="31/03/2015"/>
    <n v="0"/>
    <n v="1"/>
    <n v="1"/>
    <s v="Construction of a first floor extension with a dual pitched roof above the full length and width of the existing single-storey greengrocers store to provide a studio apartment."/>
    <s v="PF"/>
    <s v="04/03/2013"/>
    <s v="13/06/2013"/>
    <m/>
    <s v="Nil"/>
    <s v=""/>
    <s v="BF"/>
    <x v="0"/>
    <s v="n/a"/>
    <s v="n"/>
    <n v="3.0000000000000001E-3"/>
    <s v="31/03/2014"/>
    <m/>
    <d v="2015-03-31T00:00:00"/>
    <x v="1"/>
    <s v="P"/>
    <m/>
    <n v="0"/>
    <n v="0"/>
    <n v="1"/>
    <n v="0"/>
    <n v="0"/>
    <n v="0"/>
    <n v="0"/>
    <n v="0"/>
    <n v="0"/>
    <n v="1"/>
    <n v="0"/>
    <n v="0"/>
    <n v="0"/>
    <n v="0"/>
    <n v="0"/>
    <n v="0"/>
    <n v="0"/>
    <n v="0"/>
    <n v="0"/>
    <n v="0"/>
    <n v="0"/>
    <n v="0"/>
    <n v="0"/>
    <n v="0"/>
    <n v="0"/>
    <n v="0"/>
    <n v="0"/>
    <n v="0"/>
    <n v="0"/>
    <n v="0"/>
  </r>
  <r>
    <x v="0"/>
    <s v="2013/1036"/>
    <s v=""/>
    <s v=""/>
    <s v="Land rear of 144"/>
    <s v=""/>
    <s v="Wandsworth High Street"/>
    <s v="SW18"/>
    <s v="4HJ"/>
    <n v="525267"/>
    <n v="174685"/>
    <s v="Fairfield"/>
    <s v="31/03/2014"/>
    <s v="31/03/2015"/>
    <n v="0"/>
    <n v="1"/>
    <n v="1"/>
    <s v="Erection of single-storey house with accommodation at basement and roof levels with access from Bush Cottages."/>
    <s v="PF"/>
    <s v="04/03/2013"/>
    <s v="10/05/2013"/>
    <m/>
    <s v="Nil"/>
    <s v=""/>
    <s v="BF"/>
    <x v="0"/>
    <s v="n/a"/>
    <s v="n"/>
    <n v="8.0000000000000002E-3"/>
    <s v="31/03/2014"/>
    <m/>
    <d v="2015-03-31T00:00:00"/>
    <x v="1"/>
    <s v="P"/>
    <m/>
    <n v="0"/>
    <n v="0"/>
    <n v="0"/>
    <n v="0"/>
    <n v="0"/>
    <n v="1"/>
    <n v="0"/>
    <n v="0"/>
    <n v="0"/>
    <n v="0"/>
    <n v="0"/>
    <n v="0"/>
    <n v="0"/>
    <n v="0"/>
    <n v="0"/>
    <n v="0"/>
    <n v="0"/>
    <n v="0"/>
    <n v="0"/>
    <n v="1"/>
    <n v="0"/>
    <n v="0"/>
    <n v="0"/>
    <n v="0"/>
    <n v="0"/>
    <n v="0"/>
    <n v="0"/>
    <n v="0"/>
    <n v="0"/>
    <n v="0"/>
  </r>
  <r>
    <x v="0"/>
    <s v="2013/1042"/>
    <s v=""/>
    <s v=""/>
    <s v=""/>
    <s v="80A"/>
    <s v="Balham High Road"/>
    <s v="SW12"/>
    <s v="9AG"/>
    <n v="528671"/>
    <n v="173578"/>
    <s v="Balham"/>
    <s v="31/03/2015"/>
    <s v="31/03/2015"/>
    <n v="0"/>
    <n v="1"/>
    <n v="1"/>
    <s v="Use of the property as a residential flat."/>
    <s v="PF"/>
    <s v="04/03/2013"/>
    <s v="29/04/2013"/>
    <m/>
    <s v="Nil"/>
    <s v=""/>
    <s v="BF"/>
    <x v="1"/>
    <s v="n/a"/>
    <s v="c+"/>
    <n v="4.0000000000000001E-3"/>
    <s v="31/03/2015"/>
    <m/>
    <d v="2015-03-31T00:00:00"/>
    <x v="1"/>
    <s v="P"/>
    <m/>
    <n v="0"/>
    <n v="0"/>
    <n v="0"/>
    <n v="0"/>
    <n v="0"/>
    <n v="1"/>
    <n v="0"/>
    <n v="0"/>
    <n v="0"/>
    <n v="0"/>
    <n v="0"/>
    <n v="0"/>
    <n v="1"/>
    <n v="0"/>
    <n v="0"/>
    <n v="0"/>
    <n v="0"/>
    <n v="0"/>
    <n v="0"/>
    <n v="0"/>
    <n v="0"/>
    <n v="0"/>
    <n v="0"/>
    <n v="0"/>
    <n v="0"/>
    <n v="0"/>
    <n v="0"/>
    <n v="0"/>
    <n v="0"/>
    <n v="0"/>
  </r>
  <r>
    <x v="0"/>
    <s v="2013/1124"/>
    <s v=""/>
    <s v=""/>
    <s v=""/>
    <s v="150-152"/>
    <s v="Putney High Street"/>
    <s v="SW15"/>
    <s v="1RR"/>
    <n v="523970"/>
    <n v="175165"/>
    <s v="Thamesfield"/>
    <s v="01/11/2013"/>
    <s v="15/10/2014"/>
    <n v="0"/>
    <n v="2"/>
    <n v="2"/>
    <s v="Erection of an additional storey to provide two flats. Alterations to Norroy Road elevation and installation of 0.6m diameter extract flue to rear."/>
    <s v="PF"/>
    <s v="14/03/2013"/>
    <s v="02/07/2013"/>
    <m/>
    <s v="Nil"/>
    <s v=""/>
    <s v="BF"/>
    <x v="0"/>
    <s v="n/a"/>
    <s v="n"/>
    <n v="1.2999999999999999E-2"/>
    <s v="01/11/2013"/>
    <m/>
    <d v="2014-10-15T00:00:00"/>
    <x v="1"/>
    <s v="P"/>
    <m/>
    <n v="0"/>
    <n v="0"/>
    <n v="0"/>
    <n v="0"/>
    <n v="2"/>
    <n v="0"/>
    <n v="0"/>
    <n v="0"/>
    <n v="0"/>
    <n v="0"/>
    <n v="0"/>
    <n v="2"/>
    <n v="0"/>
    <n v="0"/>
    <n v="0"/>
    <n v="0"/>
    <n v="0"/>
    <n v="0"/>
    <n v="0"/>
    <n v="0"/>
    <n v="0"/>
    <n v="0"/>
    <n v="0"/>
    <n v="0"/>
    <n v="0"/>
    <n v="0"/>
    <n v="0"/>
    <n v="0"/>
    <n v="0"/>
    <n v="0"/>
  </r>
  <r>
    <x v="0"/>
    <s v="2013/1126"/>
    <s v=""/>
    <s v=""/>
    <s v="Earlsfield Tyres 244D"/>
    <s v="244"/>
    <s v="Earlsfield Road"/>
    <s v="SW18"/>
    <s v="3DX"/>
    <n v="526159"/>
    <n v="173424"/>
    <s v="Wandsworth Common"/>
    <s v="31/03/2015"/>
    <s v="31/03/2015"/>
    <n v="0"/>
    <n v="1"/>
    <n v="1"/>
    <s v="Conversion of ground floor workshop/tyres shop into two bedroom self-contained unit including elevational alterations to shop front."/>
    <s v="PF"/>
    <s v="09/03/2013"/>
    <s v="30/05/2013"/>
    <m/>
    <s v="Nil"/>
    <s v=""/>
    <s v="BF"/>
    <x v="2"/>
    <s v="n/a"/>
    <s v="g"/>
    <n v="7.0000000000000001E-3"/>
    <s v="31/03/2015"/>
    <m/>
    <d v="2015-03-31T00:00:00"/>
    <x v="1"/>
    <s v="P"/>
    <m/>
    <n v="0"/>
    <n v="0"/>
    <n v="0"/>
    <n v="0"/>
    <n v="1"/>
    <n v="0"/>
    <n v="0"/>
    <n v="0"/>
    <n v="0"/>
    <n v="0"/>
    <n v="0"/>
    <n v="1"/>
    <n v="0"/>
    <n v="0"/>
    <n v="0"/>
    <n v="0"/>
    <n v="0"/>
    <n v="0"/>
    <n v="0"/>
    <n v="0"/>
    <n v="0"/>
    <n v="0"/>
    <n v="0"/>
    <n v="0"/>
    <n v="0"/>
    <n v="0"/>
    <n v="0"/>
    <n v="0"/>
    <n v="0"/>
    <n v="0"/>
  </r>
  <r>
    <x v="0"/>
    <s v="2013/1237"/>
    <s v=""/>
    <s v=""/>
    <s v=""/>
    <s v="42-44"/>
    <s v="Fernlea Road"/>
    <s v="SW12"/>
    <s v="9RN"/>
    <n v="528843"/>
    <n v="173116"/>
    <s v="Balham"/>
    <s v="06/03/2014"/>
    <s v="04/12/2014"/>
    <n v="0"/>
    <n v="2"/>
    <n v="2"/>
    <s v="Conversion of basements at no. 42 and 44 Fernlea Road into 2 x 1-bed flats"/>
    <s v="PF"/>
    <s v="18/03/2013"/>
    <s v="13/05/2013"/>
    <m/>
    <s v="Nil"/>
    <s v=""/>
    <s v="BF"/>
    <x v="1"/>
    <s v="n/a"/>
    <s v="c+"/>
    <n v="4.0000000000000001E-3"/>
    <s v="06/03/2014"/>
    <m/>
    <d v="2014-12-04T00:00:00"/>
    <x v="1"/>
    <s v="P"/>
    <m/>
    <n v="0"/>
    <n v="0"/>
    <n v="0"/>
    <n v="2"/>
    <n v="0"/>
    <n v="0"/>
    <n v="0"/>
    <n v="0"/>
    <n v="0"/>
    <n v="0"/>
    <n v="2"/>
    <n v="0"/>
    <n v="0"/>
    <n v="0"/>
    <n v="0"/>
    <n v="0"/>
    <n v="0"/>
    <n v="0"/>
    <n v="0"/>
    <n v="0"/>
    <n v="0"/>
    <n v="0"/>
    <n v="0"/>
    <n v="0"/>
    <n v="0"/>
    <n v="0"/>
    <n v="0"/>
    <n v="0"/>
    <n v="0"/>
    <n v="0"/>
  </r>
  <r>
    <x v="0"/>
    <s v="2013/1259"/>
    <s v="Battersea Reach, (former Guinness Site)"/>
    <s v="Block J"/>
    <s v="Gargoyle Wharf"/>
    <s v=""/>
    <s v="York Road/Bridgend Road"/>
    <s v="SW18"/>
    <s v="1TP"/>
    <n v="526241"/>
    <n v="175489"/>
    <s v="St. Mary's Park"/>
    <s v="31/03/2012"/>
    <s v="19/09/2014"/>
    <n v="2"/>
    <n v="1"/>
    <n v="-1"/>
    <s v="Amalgamation of two x two-bedroom flats into one x four bedroom apartment on the first floor of Block J. (Application for a non-material amendment to reserved matters application ref.2010/3563 dated 9.12.2010.)"/>
    <s v="PF"/>
    <s v="13/03/2013"/>
    <s v="10/04/2013"/>
    <m/>
    <s v="Nil"/>
    <s v=""/>
    <s v="BF"/>
    <x v="1"/>
    <s v="n/a"/>
    <s v="c-"/>
    <n v="7.0000000000000001E-3"/>
    <s v="31/03/2012"/>
    <m/>
    <d v="2014-09-19T00:00:00"/>
    <x v="1"/>
    <s v="P"/>
    <m/>
    <n v="0"/>
    <n v="0"/>
    <n v="0"/>
    <n v="0"/>
    <n v="-2"/>
    <n v="0"/>
    <n v="1"/>
    <n v="0"/>
    <n v="0"/>
    <n v="0"/>
    <n v="0"/>
    <n v="-2"/>
    <n v="0"/>
    <n v="1"/>
    <n v="0"/>
    <n v="0"/>
    <n v="0"/>
    <n v="0"/>
    <n v="0"/>
    <n v="0"/>
    <n v="0"/>
    <n v="0"/>
    <n v="0"/>
    <n v="0"/>
    <n v="0"/>
    <n v="0"/>
    <n v="0"/>
    <n v="0"/>
    <n v="0"/>
    <n v="0"/>
  </r>
  <r>
    <x v="0"/>
    <s v="2013/1354"/>
    <s v=""/>
    <s v=""/>
    <s v="rear of"/>
    <s v="8"/>
    <s v="Granville Road"/>
    <s v="SW18"/>
    <s v="5SL"/>
    <n v="525158"/>
    <n v="173878"/>
    <s v="Southfields"/>
    <s v="31/03/2015"/>
    <s v="31/03/2015"/>
    <n v="0"/>
    <n v="1"/>
    <n v="1"/>
    <s v="Demolition of existing detached garages at the rear of the site.  Erection of a three-storey (top floor in roof) detached dwelling fronting Morris Gardens and retaining existing vehicular access off Morris Gardens."/>
    <s v="PF"/>
    <s v="13/05/2013"/>
    <s v="07/08/2013"/>
    <m/>
    <s v="Nil"/>
    <s v=""/>
    <s v="BF"/>
    <x v="0"/>
    <s v="n/a"/>
    <s v="n"/>
    <n v="0.02"/>
    <s v="31/03/2015"/>
    <m/>
    <d v="2015-03-31T00:00:00"/>
    <x v="1"/>
    <s v="P"/>
    <n v="0"/>
    <n v="0"/>
    <n v="0"/>
    <n v="0"/>
    <n v="0"/>
    <n v="0"/>
    <n v="0"/>
    <n v="1"/>
    <n v="0"/>
    <n v="0"/>
    <n v="0"/>
    <n v="0"/>
    <n v="0"/>
    <n v="0"/>
    <n v="0"/>
    <n v="0"/>
    <n v="0"/>
    <n v="0"/>
    <n v="0"/>
    <n v="0"/>
    <n v="0"/>
    <n v="1"/>
    <n v="0"/>
    <n v="0"/>
    <n v="0"/>
    <n v="0"/>
    <n v="0"/>
    <n v="0"/>
    <n v="0"/>
    <n v="0"/>
    <n v="0"/>
  </r>
  <r>
    <x v="0"/>
    <s v="2013/1425"/>
    <s v=""/>
    <s v=""/>
    <s v=""/>
    <s v="19"/>
    <s v="Auckland Road"/>
    <s v="SW11"/>
    <s v="1EW"/>
    <n v="527320"/>
    <n v="175025"/>
    <s v="Northcote"/>
    <s v="02/01/2014"/>
    <s v="31/03/2015"/>
    <n v="1"/>
    <n v="3"/>
    <n v="2"/>
    <s v="Conversion from a single dwelling house to three flats; demolition of two storey rear extension and construction of new part-two/part single storey rear extension and basement with associated lightwell."/>
    <s v="PF"/>
    <s v="26/03/2013"/>
    <s v="16/08/2013"/>
    <m/>
    <s v="Nil"/>
    <s v=""/>
    <s v="BF"/>
    <x v="1"/>
    <s v="n/a"/>
    <s v="a"/>
    <n v="1.2E-2"/>
    <s v="02/01/2014"/>
    <m/>
    <d v="2015-03-31T00:00:00"/>
    <x v="1"/>
    <s v="P"/>
    <n v="0"/>
    <n v="0"/>
    <n v="0"/>
    <n v="0"/>
    <n v="1"/>
    <n v="0"/>
    <n v="2"/>
    <n v="-1"/>
    <n v="0"/>
    <n v="0"/>
    <n v="0"/>
    <n v="1"/>
    <n v="0"/>
    <n v="2"/>
    <n v="0"/>
    <n v="0"/>
    <n v="0"/>
    <n v="0"/>
    <n v="0"/>
    <n v="0"/>
    <n v="0"/>
    <n v="-1"/>
    <n v="0"/>
    <n v="0"/>
    <n v="0"/>
    <n v="0"/>
    <n v="0"/>
    <n v="0"/>
    <n v="0"/>
    <n v="0"/>
    <n v="0"/>
  </r>
  <r>
    <x v="0"/>
    <s v="2013/1554"/>
    <s v=""/>
    <s v=""/>
    <s v=""/>
    <s v="58"/>
    <s v="Elmbourne Road"/>
    <s v="SW17"/>
    <s v="8JJ"/>
    <n v="528635"/>
    <n v="172272"/>
    <s v="Bedford"/>
    <s v="31/03/2015"/>
    <s v="31/03/2015"/>
    <n v="3"/>
    <n v="1"/>
    <n v="-2"/>
    <s v="Change of use from 3 flats to a single family dwelling."/>
    <s v="PF"/>
    <s v="05/04/2013"/>
    <s v="30/05/2013"/>
    <m/>
    <s v="Nil"/>
    <s v=""/>
    <s v="BF"/>
    <x v="1"/>
    <s v="n/a"/>
    <s v="b"/>
    <n v="3.7999999999999999E-2"/>
    <s v="31/03/2015"/>
    <m/>
    <d v="2015-03-31T00:00:00"/>
    <x v="1"/>
    <s v="P"/>
    <n v="0"/>
    <n v="0"/>
    <n v="0"/>
    <n v="0"/>
    <n v="0"/>
    <n v="-2"/>
    <n v="-1"/>
    <n v="0"/>
    <n v="1"/>
    <n v="0"/>
    <n v="0"/>
    <n v="0"/>
    <n v="-2"/>
    <n v="-1"/>
    <n v="0"/>
    <n v="0"/>
    <n v="0"/>
    <n v="0"/>
    <n v="0"/>
    <n v="0"/>
    <n v="0"/>
    <n v="0"/>
    <n v="1"/>
    <n v="0"/>
    <n v="0"/>
    <n v="0"/>
    <n v="0"/>
    <n v="0"/>
    <n v="0"/>
    <n v="0"/>
    <n v="0"/>
  </r>
  <r>
    <x v="0"/>
    <s v="2013/1672"/>
    <s v="&quot;Vantage&quot; (formerly Tote House 72-74)"/>
    <s v=""/>
    <s v=""/>
    <s v="74"/>
    <s v="Upper Richmond Road"/>
    <s v="SW15"/>
    <s v="2SU"/>
    <n v="524512"/>
    <n v="174872"/>
    <s v="East Putney"/>
    <s v="31/03/2015"/>
    <s v="31/03/2015"/>
    <n v="0"/>
    <n v="4"/>
    <n v="4"/>
    <s v="Change of use of part of first floor from Class (B1) office to provide 4, 1 bedroom units together with external changes."/>
    <s v="PF"/>
    <s v="10/04/2013"/>
    <s v="07/08/2013"/>
    <m/>
    <s v="Nil"/>
    <s v=""/>
    <s v="BF"/>
    <x v="2"/>
    <s v="n/a"/>
    <s v="f"/>
    <n v="1.6E-2"/>
    <s v="31/03/2015"/>
    <m/>
    <d v="2015-03-31T00:00:00"/>
    <x v="1"/>
    <s v="P"/>
    <m/>
    <n v="0"/>
    <n v="0"/>
    <n v="0"/>
    <n v="4"/>
    <n v="0"/>
    <n v="0"/>
    <n v="0"/>
    <n v="0"/>
    <n v="0"/>
    <n v="0"/>
    <n v="4"/>
    <n v="0"/>
    <n v="0"/>
    <n v="0"/>
    <n v="0"/>
    <n v="0"/>
    <n v="0"/>
    <n v="0"/>
    <n v="0"/>
    <n v="0"/>
    <n v="0"/>
    <n v="0"/>
    <n v="0"/>
    <n v="0"/>
    <n v="0"/>
    <n v="0"/>
    <n v="0"/>
    <n v="0"/>
    <n v="0"/>
    <n v="0"/>
  </r>
  <r>
    <x v="0"/>
    <s v="2013/1725"/>
    <s v=""/>
    <s v=""/>
    <s v=""/>
    <s v="195"/>
    <s v="St Johns Hill"/>
    <s v="SW11"/>
    <s v="1TH"/>
    <n v="526665"/>
    <n v="175006"/>
    <s v="Fairfield"/>
    <s v="31/03/2015"/>
    <s v="31/03/2015"/>
    <n v="1"/>
    <n v="2"/>
    <n v="1"/>
    <s v="Erection of a mansard roof extension to existing roof, together with extension over part of back addition with roof terrace, in connection with the conversion of the property to form no.2 two-bedroom flats."/>
    <s v="PF"/>
    <s v="12/04/2013"/>
    <s v="24/06/2013"/>
    <m/>
    <s v="Nil"/>
    <s v=""/>
    <s v="BF"/>
    <x v="3"/>
    <s v="n/a"/>
    <s v="c+"/>
    <n v="1.2E-2"/>
    <s v="31/03/2015"/>
    <m/>
    <d v="2015-03-31T00:00:00"/>
    <x v="1"/>
    <s v="P"/>
    <n v="0"/>
    <n v="0"/>
    <n v="0"/>
    <n v="0"/>
    <n v="0"/>
    <n v="2"/>
    <n v="-1"/>
    <n v="0"/>
    <n v="0"/>
    <n v="0"/>
    <n v="0"/>
    <n v="0"/>
    <n v="2"/>
    <n v="-1"/>
    <n v="0"/>
    <n v="0"/>
    <n v="0"/>
    <n v="0"/>
    <n v="0"/>
    <n v="0"/>
    <n v="0"/>
    <n v="0"/>
    <n v="0"/>
    <n v="0"/>
    <n v="0"/>
    <n v="0"/>
    <n v="0"/>
    <n v="0"/>
    <n v="0"/>
    <n v="0"/>
    <n v="0"/>
  </r>
  <r>
    <x v="0"/>
    <s v="2013/1771"/>
    <s v=""/>
    <s v=""/>
    <s v=""/>
    <s v="97 &amp; 99A"/>
    <s v="Putney Bridge Road"/>
    <s v="SW15"/>
    <s v="2PA"/>
    <n v="524868"/>
    <n v="175111"/>
    <s v="Thamesfield"/>
    <s v="18/10/2013"/>
    <s v="31/03/2015"/>
    <n v="2"/>
    <n v="2"/>
    <n v="0"/>
    <s v="Erection of a single-storey side extension to no.97. Erection of rear extension to no.97 and no.99a. Internal re-configuration, to include merging of ground floor of both properties and formation of two-bedroom flat on upper floors of 97."/>
    <s v="PF"/>
    <s v="24/05/2013"/>
    <s v="02/08/2013"/>
    <m/>
    <s v="Nil"/>
    <s v=""/>
    <s v="BF"/>
    <x v="1"/>
    <s v="n/a"/>
    <s v="a"/>
    <n v="3.3000000000000002E-2"/>
    <s v="18/10/2013"/>
    <m/>
    <d v="2015-03-31T00:00:00"/>
    <x v="1"/>
    <s v="P"/>
    <n v="0"/>
    <n v="1"/>
    <n v="0"/>
    <n v="0"/>
    <n v="-1"/>
    <n v="2"/>
    <n v="-1"/>
    <n v="0"/>
    <n v="0"/>
    <n v="0"/>
    <n v="0"/>
    <n v="-1"/>
    <n v="2"/>
    <n v="0"/>
    <n v="0"/>
    <n v="0"/>
    <n v="0"/>
    <n v="0"/>
    <n v="0"/>
    <n v="0"/>
    <n v="-1"/>
    <n v="0"/>
    <n v="0"/>
    <n v="0"/>
    <n v="0"/>
    <n v="0"/>
    <n v="0"/>
    <n v="0"/>
    <n v="0"/>
    <n v="0"/>
    <n v="0"/>
  </r>
  <r>
    <x v="0"/>
    <s v="2013/1871"/>
    <s v=""/>
    <s v=""/>
    <s v="1 St Georges Court"/>
    <s v="131"/>
    <s v="Putney Bridge Road"/>
    <s v="SW15"/>
    <s v="2PA"/>
    <n v="524811"/>
    <n v="175112"/>
    <s v="Thamesfield"/>
    <s v="12/11/2013"/>
    <s v="29/08/2014"/>
    <n v="0"/>
    <n v="1"/>
    <n v="1"/>
    <s v="Change of use from an office (Class B1) to a two-bedroom house (Class C3)."/>
    <s v="PF"/>
    <s v="18/04/2013"/>
    <s v="05/07/2013"/>
    <m/>
    <s v="Nil"/>
    <s v=""/>
    <s v="BF"/>
    <x v="2"/>
    <s v="n/a"/>
    <s v="f"/>
    <n v="5.0000000000000001E-3"/>
    <s v="12/11/2013"/>
    <m/>
    <d v="2014-08-29T00:00:00"/>
    <x v="1"/>
    <s v="P"/>
    <n v="0"/>
    <n v="0"/>
    <n v="0"/>
    <n v="0"/>
    <n v="0"/>
    <n v="1"/>
    <n v="0"/>
    <n v="0"/>
    <n v="0"/>
    <n v="0"/>
    <n v="0"/>
    <n v="0"/>
    <n v="0"/>
    <n v="0"/>
    <n v="0"/>
    <n v="0"/>
    <n v="0"/>
    <n v="0"/>
    <n v="0"/>
    <n v="1"/>
    <n v="0"/>
    <n v="0"/>
    <n v="0"/>
    <n v="0"/>
    <n v="0"/>
    <n v="0"/>
    <n v="0"/>
    <n v="0"/>
    <n v="0"/>
    <n v="0"/>
    <n v="0"/>
  </r>
  <r>
    <x v="0"/>
    <s v="2013/1993"/>
    <s v=""/>
    <m/>
    <s v="1 Oxford Road and"/>
    <s v="263"/>
    <s v="Putney Bridge Road"/>
    <s v="SW15"/>
    <s v="2PU"/>
    <n v="524374"/>
    <n v="175298"/>
    <s v="Thamesfield"/>
    <s v="28/05/2013"/>
    <s v="31/03/2015"/>
    <n v="0"/>
    <n v="4"/>
    <n v="4"/>
    <s v="Application for non-material amendment to planning permission ref. 2011/2975 dated 21.11.11 for demolition of two-storey back addition and erection of part three, part four-storey building with basements to provide four houses with roof terraces. Conversi"/>
    <s v="PF"/>
    <s v="24/04/2013"/>
    <s v="22/05/2013"/>
    <m/>
    <s v="Nil"/>
    <s v=""/>
    <s v="BF"/>
    <x v="0"/>
    <s v="n/a"/>
    <s v="n"/>
    <n v="0.02"/>
    <s v="28/05/2013"/>
    <m/>
    <d v="2015-03-31T00:00:00"/>
    <x v="1"/>
    <s v="P"/>
    <m/>
    <n v="0"/>
    <n v="0"/>
    <n v="0"/>
    <n v="0"/>
    <n v="0"/>
    <n v="4"/>
    <n v="0"/>
    <n v="0"/>
    <n v="0"/>
    <n v="0"/>
    <n v="0"/>
    <n v="0"/>
    <n v="0"/>
    <n v="0"/>
    <n v="0"/>
    <n v="0"/>
    <n v="0"/>
    <n v="0"/>
    <n v="0"/>
    <n v="4"/>
    <n v="0"/>
    <n v="0"/>
    <n v="0"/>
    <n v="0"/>
    <n v="0"/>
    <n v="0"/>
    <n v="0"/>
    <n v="0"/>
    <n v="0"/>
    <n v="0"/>
  </r>
  <r>
    <x v="0"/>
    <s v="2013/1993"/>
    <s v=""/>
    <m/>
    <s v="1 Oxford Road and"/>
    <s v="263"/>
    <s v="Putney Bridge Road"/>
    <s v="SW15"/>
    <s v="2PU"/>
    <n v="524374"/>
    <n v="175298"/>
    <s v="Thamesfield"/>
    <s v="28/05/2013"/>
    <s v="31/03/2015"/>
    <n v="0"/>
    <n v="2"/>
    <n v="2"/>
    <s v="Application for non-material amendment to planning permission ref. 2011/2975 dated 21.11.11 for demolition of two-storey back addition and erection of part three, part four-storey building with basements to provide four houses with roof terraces. Conversi"/>
    <s v="PF"/>
    <s v="24/04/2013"/>
    <s v="22/05/2013"/>
    <m/>
    <s v="Nil"/>
    <s v=""/>
    <s v="BF"/>
    <x v="0"/>
    <s v="n/a"/>
    <s v="n"/>
    <n v="2E-3"/>
    <s v="28/05/2013"/>
    <m/>
    <d v="2015-03-31T00:00:00"/>
    <x v="1"/>
    <s v="P"/>
    <m/>
    <n v="0"/>
    <n v="0"/>
    <n v="0"/>
    <n v="1"/>
    <n v="0"/>
    <n v="1"/>
    <n v="0"/>
    <n v="0"/>
    <n v="0"/>
    <n v="0"/>
    <n v="1"/>
    <n v="0"/>
    <n v="1"/>
    <n v="0"/>
    <n v="0"/>
    <n v="0"/>
    <n v="0"/>
    <n v="0"/>
    <n v="0"/>
    <n v="0"/>
    <n v="0"/>
    <n v="0"/>
    <n v="0"/>
    <n v="0"/>
    <n v="0"/>
    <n v="0"/>
    <n v="0"/>
    <n v="0"/>
    <n v="0"/>
    <n v="0"/>
  </r>
  <r>
    <x v="0"/>
    <s v="2013/2003"/>
    <s v=""/>
    <s v=""/>
    <s v=""/>
    <s v="6"/>
    <s v="Hillbury Road"/>
    <s v="SW17"/>
    <s v="8JT"/>
    <n v="528922"/>
    <n v="172391"/>
    <s v="Bedford"/>
    <s v="31/03/2015"/>
    <s v="31/03/2015"/>
    <n v="2"/>
    <n v="1"/>
    <n v="-1"/>
    <s v="Change of use from 2 separate flats to a single family dwelling."/>
    <s v="PF"/>
    <s v="07/05/2013"/>
    <s v="02/07/2013"/>
    <m/>
    <s v="Nil"/>
    <s v=""/>
    <s v="BF"/>
    <x v="1"/>
    <s v="n/a"/>
    <s v="b"/>
    <n v="3.7999999999999999E-2"/>
    <s v="31/03/2015"/>
    <m/>
    <d v="2015-03-31T00:00:00"/>
    <x v="1"/>
    <s v="P"/>
    <n v="0"/>
    <n v="0"/>
    <n v="0"/>
    <n v="0"/>
    <n v="0"/>
    <n v="0"/>
    <n v="-1"/>
    <n v="-1"/>
    <n v="1"/>
    <n v="0"/>
    <n v="0"/>
    <n v="0"/>
    <n v="0"/>
    <n v="-1"/>
    <n v="-1"/>
    <n v="0"/>
    <n v="0"/>
    <n v="0"/>
    <n v="0"/>
    <n v="0"/>
    <n v="0"/>
    <n v="0"/>
    <n v="1"/>
    <n v="0"/>
    <n v="0"/>
    <n v="0"/>
    <n v="0"/>
    <n v="0"/>
    <n v="0"/>
    <n v="0"/>
    <n v="0"/>
  </r>
  <r>
    <x v="0"/>
    <s v="2013/2007"/>
    <s v=""/>
    <s v=""/>
    <s v=""/>
    <s v="26-28"/>
    <s v="Webbs Road"/>
    <s v="SW11"/>
    <s v="6SF"/>
    <n v="527719"/>
    <n v="174692"/>
    <s v="Northcote"/>
    <s v="04/03/2014"/>
    <s v="31/03/2015"/>
    <n v="0"/>
    <n v="2"/>
    <n v="2"/>
    <s v="Excavation to form front lightwells and installation of new frontage as part of the conversion of basement and ground floor level commercial unit into two 2-bedroom flats with external terraces to rear."/>
    <s v="PF"/>
    <s v="26/04/2013"/>
    <s v="09/09/2013"/>
    <m/>
    <s v="Nil"/>
    <s v=""/>
    <s v="BF"/>
    <x v="3"/>
    <s v="n/a"/>
    <s v="e"/>
    <n v="8.0000000000000002E-3"/>
    <s v="04/03/2014"/>
    <m/>
    <d v="2015-03-31T00:00:00"/>
    <x v="1"/>
    <s v="P"/>
    <n v="0"/>
    <n v="0"/>
    <n v="0"/>
    <n v="0"/>
    <n v="0"/>
    <n v="2"/>
    <n v="0"/>
    <n v="0"/>
    <n v="0"/>
    <n v="0"/>
    <n v="0"/>
    <n v="0"/>
    <n v="2"/>
    <n v="0"/>
    <n v="0"/>
    <n v="0"/>
    <n v="0"/>
    <n v="0"/>
    <n v="0"/>
    <n v="0"/>
    <n v="0"/>
    <n v="0"/>
    <n v="0"/>
    <n v="0"/>
    <n v="0"/>
    <n v="0"/>
    <n v="0"/>
    <n v="0"/>
    <n v="0"/>
    <n v="0"/>
    <n v="0"/>
  </r>
  <r>
    <x v="0"/>
    <s v="2013/2198"/>
    <s v=""/>
    <s v=""/>
    <s v=""/>
    <s v="384"/>
    <s v="Garratt Lane"/>
    <s v="SW18"/>
    <s v="4HP"/>
    <n v="526078"/>
    <n v="172904"/>
    <s v="Earlsfield"/>
    <s v="29/07/2014"/>
    <s v="31/03/2015"/>
    <n v="0"/>
    <n v="1"/>
    <n v="1"/>
    <s v="Change of use of first and second floors from office to a three-bedroom flat with rear roof terrace and screening."/>
    <s v="PF"/>
    <s v="08/05/2013"/>
    <s v="02/07/2013"/>
    <m/>
    <s v="Nil"/>
    <s v=""/>
    <s v="BF"/>
    <x v="2"/>
    <s v="n/a"/>
    <s v="f"/>
    <n v="5.0000000000000001E-3"/>
    <s v="29/07/2014"/>
    <m/>
    <d v="2015-03-31T00:00:00"/>
    <x v="1"/>
    <s v="P"/>
    <n v="0"/>
    <n v="0"/>
    <n v="0"/>
    <n v="0"/>
    <n v="0"/>
    <n v="0"/>
    <n v="1"/>
    <n v="0"/>
    <n v="0"/>
    <n v="0"/>
    <n v="0"/>
    <n v="0"/>
    <n v="0"/>
    <n v="1"/>
    <n v="0"/>
    <n v="0"/>
    <n v="0"/>
    <n v="0"/>
    <n v="0"/>
    <n v="0"/>
    <n v="0"/>
    <n v="0"/>
    <n v="0"/>
    <n v="0"/>
    <n v="0"/>
    <n v="0"/>
    <n v="0"/>
    <n v="0"/>
    <n v="0"/>
    <n v="0"/>
    <n v="0"/>
  </r>
  <r>
    <x v="0"/>
    <s v="2013/2411"/>
    <s v=""/>
    <s v=""/>
    <s v=""/>
    <s v="231"/>
    <s v="Lavender Hill"/>
    <s v="SW11"/>
    <s v="1JR"/>
    <n v="527754"/>
    <n v="175519"/>
    <s v="Shaftesbury"/>
    <s v="10/12/2013"/>
    <s v="24/10/2014"/>
    <n v="0"/>
    <n v="3"/>
    <n v="3"/>
    <s v="Change of use of upper floors from offices (Class A2) to three self-contained one bedroom flats (Class C3) and associated alterations to the existing shop front at ground floor level."/>
    <s v="PF"/>
    <s v="17/05/2013"/>
    <s v="24/07/2013"/>
    <m/>
    <s v="Nil"/>
    <s v=""/>
    <s v="BF"/>
    <x v="2"/>
    <s v="n/a"/>
    <s v="f"/>
    <n v="7.0000000000000001E-3"/>
    <s v="10/12/2013"/>
    <m/>
    <d v="2014-10-24T00:00:00"/>
    <x v="1"/>
    <s v="P"/>
    <n v="0"/>
    <n v="0"/>
    <n v="0"/>
    <n v="0"/>
    <n v="3"/>
    <n v="0"/>
    <n v="0"/>
    <n v="0"/>
    <n v="0"/>
    <n v="0"/>
    <n v="0"/>
    <n v="3"/>
    <n v="0"/>
    <n v="0"/>
    <n v="0"/>
    <n v="0"/>
    <n v="0"/>
    <n v="0"/>
    <n v="0"/>
    <n v="0"/>
    <n v="0"/>
    <n v="0"/>
    <n v="0"/>
    <n v="0"/>
    <n v="0"/>
    <n v="0"/>
    <n v="0"/>
    <n v="0"/>
    <n v="0"/>
    <n v="0"/>
    <n v="0"/>
  </r>
  <r>
    <x v="0"/>
    <s v="2013/2435"/>
    <s v=""/>
    <s v=""/>
    <s v=""/>
    <s v="6"/>
    <s v="Hosack Road"/>
    <s v="SW17"/>
    <s v="7QP"/>
    <n v="527988"/>
    <n v="172966"/>
    <s v="Nightingale"/>
    <s v="31/03/2014"/>
    <s v="31/03/2015"/>
    <n v="2"/>
    <n v="1"/>
    <n v="-1"/>
    <s v="Conversion of two flats to a single family home. Erection of single-storey side and rear extension, rear roof extension with French doors and a safety railing as well as an extension over the existing two storey rear addition."/>
    <s v="PF"/>
    <s v="20/05/2013"/>
    <s v="09/07/2013"/>
    <m/>
    <s v="Nil"/>
    <s v=""/>
    <s v="BF"/>
    <x v="1"/>
    <s v="n/a"/>
    <s v="b"/>
    <n v="1.4E-2"/>
    <s v="31/03/2014"/>
    <m/>
    <d v="2015-03-31T00:00:00"/>
    <x v="1"/>
    <s v="P"/>
    <n v="0"/>
    <n v="0"/>
    <n v="0"/>
    <n v="0"/>
    <n v="-1"/>
    <n v="-1"/>
    <n v="0"/>
    <n v="1"/>
    <n v="0"/>
    <n v="0"/>
    <n v="0"/>
    <n v="-1"/>
    <n v="-1"/>
    <n v="0"/>
    <n v="0"/>
    <n v="0"/>
    <n v="0"/>
    <n v="0"/>
    <n v="0"/>
    <n v="0"/>
    <n v="0"/>
    <n v="1"/>
    <n v="0"/>
    <n v="0"/>
    <n v="0"/>
    <n v="0"/>
    <n v="0"/>
    <n v="0"/>
    <n v="0"/>
    <n v="0"/>
    <n v="0"/>
  </r>
  <r>
    <x v="0"/>
    <s v="2013/2734"/>
    <s v=""/>
    <s v=""/>
    <s v=""/>
    <s v="24"/>
    <s v="Dempster Road"/>
    <s v="SW18"/>
    <s v="1AT"/>
    <n v="526239"/>
    <n v="174931"/>
    <s v="Fairfield"/>
    <s v="25/09/2013"/>
    <s v="30/07/2014"/>
    <n v="2"/>
    <n v="1"/>
    <n v="-1"/>
    <s v="Conversion of two flats into a single residential dwelling together with external alterations to the rear including the replacement of a first floor door with window and enlargement of rear ground floor window."/>
    <s v="PF"/>
    <s v="11/06/2013"/>
    <s v="05/08/2013"/>
    <m/>
    <s v="Nil"/>
    <s v=""/>
    <s v="BF"/>
    <x v="1"/>
    <s v="n/a"/>
    <s v="b"/>
    <n v="1.7999999999999999E-2"/>
    <s v="25/09/2013"/>
    <m/>
    <d v="2014-07-30T00:00:00"/>
    <x v="1"/>
    <s v="P"/>
    <n v="0"/>
    <n v="0"/>
    <n v="0"/>
    <n v="0"/>
    <n v="-1"/>
    <n v="-1"/>
    <n v="0"/>
    <n v="1"/>
    <n v="0"/>
    <n v="0"/>
    <n v="0"/>
    <n v="-1"/>
    <n v="-1"/>
    <n v="0"/>
    <n v="0"/>
    <n v="0"/>
    <n v="0"/>
    <n v="0"/>
    <n v="0"/>
    <n v="0"/>
    <n v="0"/>
    <n v="1"/>
    <n v="0"/>
    <n v="0"/>
    <n v="0"/>
    <n v="0"/>
    <n v="0"/>
    <n v="0"/>
    <n v="0"/>
    <n v="0"/>
    <n v="0"/>
  </r>
  <r>
    <x v="0"/>
    <s v="2013/2804"/>
    <s v=""/>
    <s v=""/>
    <s v="Land west of"/>
    <s v="232"/>
    <s v="Ribblesdale Road"/>
    <s v="SW16"/>
    <s v="6QY"/>
    <n v="528636"/>
    <n v="170704"/>
    <s v="Furzedown"/>
    <s v="20/08/2014"/>
    <s v="19/01/2015"/>
    <n v="0"/>
    <n v="4"/>
    <n v="4"/>
    <s v="Four new-build three-storey, 4-bedroom family dwellings and associated rear garden area and landscaping."/>
    <s v="PF"/>
    <s v="07/06/2013"/>
    <s v="06/09/2013"/>
    <m/>
    <s v="Nil"/>
    <s v=""/>
    <s v="BF"/>
    <x v="0"/>
    <s v="n/a"/>
    <s v="n"/>
    <n v="5.2999999999999999E-2"/>
    <s v="20/08/2014"/>
    <m/>
    <d v="2015-01-19T00:00:00"/>
    <x v="2"/>
    <s v="HASR"/>
    <n v="0"/>
    <n v="0"/>
    <n v="0"/>
    <n v="0"/>
    <n v="0"/>
    <n v="0"/>
    <n v="0"/>
    <n v="4"/>
    <n v="0"/>
    <n v="0"/>
    <n v="0"/>
    <n v="0"/>
    <n v="0"/>
    <n v="0"/>
    <n v="0"/>
    <n v="0"/>
    <n v="0"/>
    <n v="0"/>
    <n v="0"/>
    <n v="0"/>
    <n v="0"/>
    <n v="4"/>
    <n v="0"/>
    <n v="0"/>
    <n v="0"/>
    <n v="0"/>
    <n v="0"/>
    <n v="0"/>
    <n v="0"/>
    <n v="0"/>
    <n v="0"/>
  </r>
  <r>
    <x v="0"/>
    <s v="2013/2805"/>
    <s v=""/>
    <s v=""/>
    <s v="Little Dover House"/>
    <s v="32"/>
    <s v="Dover Park Drive"/>
    <s v="SW15"/>
    <s v="5BE"/>
    <n v="522749"/>
    <n v="174031"/>
    <s v="West Putney"/>
    <s v="28/10/2013"/>
    <s v="31/03/2015"/>
    <n v="8"/>
    <n v="9"/>
    <n v="1"/>
    <s v="Demolition of existing two-storey block of flats together with associated garages and construction of nine (four/five bedroom) dwelling houses and associated parking, landscaping and felling of 16 trees."/>
    <s v="PF"/>
    <s v="11/06/2013"/>
    <s v="13/09/2013"/>
    <m/>
    <s v="Nil"/>
    <s v=""/>
    <s v="BF"/>
    <x v="0"/>
    <s v="n/a"/>
    <s v="n"/>
    <n v="0.48299999999999998"/>
    <s v="28/10/2013"/>
    <m/>
    <d v="2015-03-31T00:00:00"/>
    <x v="1"/>
    <s v="P"/>
    <n v="0"/>
    <n v="0"/>
    <n v="0"/>
    <n v="0"/>
    <n v="0"/>
    <n v="-8"/>
    <n v="0"/>
    <n v="8"/>
    <n v="1"/>
    <n v="0"/>
    <n v="0"/>
    <n v="0"/>
    <n v="-8"/>
    <n v="0"/>
    <n v="0"/>
    <n v="0"/>
    <n v="0"/>
    <n v="0"/>
    <n v="0"/>
    <n v="0"/>
    <n v="0"/>
    <n v="8"/>
    <n v="1"/>
    <n v="0"/>
    <n v="0"/>
    <n v="0"/>
    <n v="0"/>
    <n v="0"/>
    <n v="0"/>
    <n v="0"/>
    <n v="0"/>
  </r>
  <r>
    <x v="0"/>
    <s v="2013/2814"/>
    <s v=""/>
    <s v=""/>
    <s v=""/>
    <s v="67-69"/>
    <s v="Geraldine Road"/>
    <s v="SW18"/>
    <s v="2NS"/>
    <n v="526274"/>
    <n v="174542"/>
    <s v="Wandsworth Common"/>
    <s v="30/01/2013"/>
    <s v="19/05/2014"/>
    <n v="2"/>
    <n v="1"/>
    <n v="-1"/>
    <s v="Demolition of existing back addition and staircase; erection of a rear extension at lower ground level together with a roof terrace on top; erection of rear/side extension at ground, first and second levels and erection of mansard roof extension with two "/>
    <s v="PF"/>
    <s v="05/06/2013"/>
    <s v="29/07/2013"/>
    <m/>
    <s v="Nil"/>
    <s v=""/>
    <s v="BF"/>
    <x v="3"/>
    <s v="n/a"/>
    <s v="b"/>
    <n v="2.5000000000000001E-2"/>
    <s v="30/01/2013"/>
    <m/>
    <d v="2014-05-19T00:00:00"/>
    <x v="1"/>
    <s v="P"/>
    <m/>
    <n v="0"/>
    <n v="0"/>
    <n v="0"/>
    <n v="0"/>
    <n v="-2"/>
    <n v="0"/>
    <n v="1"/>
    <n v="0"/>
    <n v="0"/>
    <n v="0"/>
    <n v="0"/>
    <n v="-2"/>
    <n v="0"/>
    <n v="0"/>
    <n v="0"/>
    <n v="0"/>
    <n v="0"/>
    <n v="0"/>
    <n v="0"/>
    <n v="0"/>
    <n v="1"/>
    <n v="0"/>
    <n v="0"/>
    <n v="0"/>
    <n v="0"/>
    <n v="0"/>
    <n v="0"/>
    <n v="0"/>
    <n v="0"/>
    <n v="0"/>
  </r>
  <r>
    <x v="0"/>
    <s v="2013/2817"/>
    <s v=""/>
    <s v=""/>
    <s v=""/>
    <s v="83"/>
    <s v="Mexfield Road"/>
    <s v="SW15"/>
    <s v="2RG"/>
    <n v="524915"/>
    <n v="174875"/>
    <s v="Fairfield"/>
    <s v="17/09/2013"/>
    <s v="22/08/2014"/>
    <n v="1"/>
    <n v="2"/>
    <n v="1"/>
    <s v="Use of property as two flats."/>
    <s v="LDC"/>
    <s v="06/06/2013"/>
    <s v="01/08/2013"/>
    <m/>
    <s v="Nil"/>
    <s v=""/>
    <s v="BF"/>
    <x v="1"/>
    <s v="n/a"/>
    <s v="a"/>
    <n v="1.4999999999999999E-2"/>
    <s v="17/09/2013"/>
    <m/>
    <d v="2014-08-22T00:00:00"/>
    <x v="1"/>
    <s v="P"/>
    <n v="0"/>
    <n v="0"/>
    <n v="0"/>
    <n v="0"/>
    <n v="0"/>
    <n v="1"/>
    <n v="1"/>
    <n v="-1"/>
    <n v="0"/>
    <n v="0"/>
    <n v="0"/>
    <n v="0"/>
    <n v="1"/>
    <n v="1"/>
    <n v="0"/>
    <n v="0"/>
    <n v="0"/>
    <n v="0"/>
    <n v="0"/>
    <n v="0"/>
    <n v="0"/>
    <n v="-1"/>
    <n v="0"/>
    <n v="0"/>
    <n v="0"/>
    <n v="0"/>
    <n v="0"/>
    <n v="0"/>
    <n v="0"/>
    <n v="0"/>
    <n v="0"/>
  </r>
  <r>
    <x v="0"/>
    <s v="2013/2823"/>
    <s v=""/>
    <s v=""/>
    <s v=""/>
    <s v="45"/>
    <s v="Upper Tooting Road"/>
    <s v="SW17"/>
    <s v="7TR"/>
    <n v="527903"/>
    <n v="172219"/>
    <s v="Bedford"/>
    <s v="16/05/2014"/>
    <s v="10/03/2015"/>
    <n v="0"/>
    <n v="1"/>
    <n v="1"/>
    <s v="Creation of studio flat at loft level as well as the erection of a rear roof extension with French doors and safety railing, installation of a rear window and roof lights to front elevation."/>
    <s v="PF"/>
    <s v="10/06/2013"/>
    <s v="05/08/2013"/>
    <m/>
    <s v="Nil"/>
    <s v=""/>
    <s v="BF"/>
    <x v="3"/>
    <s v="n/a"/>
    <s v="n"/>
    <n v="1.6E-2"/>
    <s v="16/05/2014"/>
    <m/>
    <d v="2015-03-10T00:00:00"/>
    <x v="1"/>
    <s v="P"/>
    <m/>
    <n v="0"/>
    <n v="0"/>
    <n v="1"/>
    <n v="0"/>
    <n v="0"/>
    <n v="0"/>
    <n v="0"/>
    <n v="0"/>
    <n v="0"/>
    <n v="1"/>
    <n v="0"/>
    <n v="0"/>
    <n v="0"/>
    <n v="0"/>
    <n v="0"/>
    <n v="0"/>
    <n v="0"/>
    <n v="0"/>
    <n v="0"/>
    <n v="0"/>
    <n v="0"/>
    <n v="0"/>
    <n v="0"/>
    <n v="0"/>
    <n v="0"/>
    <n v="0"/>
    <n v="0"/>
    <n v="0"/>
    <n v="0"/>
    <n v="0"/>
  </r>
  <r>
    <x v="0"/>
    <s v="2013/2850"/>
    <s v=""/>
    <s v=""/>
    <s v="Unit 2 Triangle House"/>
    <s v="2"/>
    <s v="Broomhill Road"/>
    <s v="SW18"/>
    <s v="4HX"/>
    <n v="525274"/>
    <n v="174620"/>
    <s v="Southfields"/>
    <s v="03/12/2013"/>
    <s v="02/09/2014"/>
    <n v="0"/>
    <n v="1"/>
    <n v="1"/>
    <s v="Prior approval for conversion of office (class B1) to a three-bedroom residential unit (class C3)."/>
    <s v="PANR"/>
    <s v="11/06/2013"/>
    <s v="16/07/2013"/>
    <m/>
    <s v="Nil"/>
    <s v=""/>
    <s v="BF"/>
    <x v="2"/>
    <s v="n/a"/>
    <s v="f"/>
    <n v="4.5999999999999999E-2"/>
    <s v="03/12/2013"/>
    <m/>
    <d v="2014-09-02T00:00:00"/>
    <x v="1"/>
    <s v="P"/>
    <n v="0"/>
    <n v="0"/>
    <n v="0"/>
    <n v="0"/>
    <n v="0"/>
    <n v="0"/>
    <n v="1"/>
    <n v="0"/>
    <n v="0"/>
    <n v="0"/>
    <n v="0"/>
    <n v="0"/>
    <n v="0"/>
    <n v="0"/>
    <n v="0"/>
    <n v="0"/>
    <n v="0"/>
    <n v="0"/>
    <n v="0"/>
    <n v="0"/>
    <n v="1"/>
    <n v="0"/>
    <n v="0"/>
    <n v="0"/>
    <n v="0"/>
    <n v="0"/>
    <n v="0"/>
    <n v="0"/>
    <n v="0"/>
    <n v="0"/>
    <n v="0"/>
  </r>
  <r>
    <x v="0"/>
    <s v="2013/3070"/>
    <s v=""/>
    <s v=""/>
    <s v=""/>
    <s v="103"/>
    <s v="St Johns Hill"/>
    <s v="SW11"/>
    <s v="1SY"/>
    <n v="526958"/>
    <n v="175165"/>
    <s v="Fairfield"/>
    <s v="25/11/2014"/>
    <s v="31/03/2015"/>
    <n v="0"/>
    <n v="1"/>
    <n v="1"/>
    <s v="Conversion of back half of shop from commercial A1 to form a two-bedroom flat."/>
    <s v="PF"/>
    <s v="24/06/2013"/>
    <s v="15/08/2013"/>
    <m/>
    <s v="Nil"/>
    <s v=""/>
    <s v="BF"/>
    <x v="2"/>
    <s v="n/a"/>
    <s v="e"/>
    <n v="7.0000000000000001E-3"/>
    <s v="25/11/2014"/>
    <m/>
    <d v="2015-03-31T00:00:00"/>
    <x v="1"/>
    <s v="P"/>
    <m/>
    <n v="0"/>
    <n v="0"/>
    <n v="0"/>
    <n v="0"/>
    <n v="1"/>
    <n v="0"/>
    <n v="0"/>
    <n v="0"/>
    <n v="0"/>
    <n v="0"/>
    <n v="0"/>
    <n v="1"/>
    <n v="0"/>
    <n v="0"/>
    <n v="0"/>
    <n v="0"/>
    <n v="0"/>
    <n v="0"/>
    <n v="0"/>
    <n v="0"/>
    <n v="0"/>
    <n v="0"/>
    <n v="0"/>
    <n v="0"/>
    <n v="0"/>
    <n v="0"/>
    <n v="0"/>
    <n v="0"/>
    <n v="0"/>
    <n v="0"/>
  </r>
  <r>
    <x v="0"/>
    <s v="2013/3529"/>
    <s v=""/>
    <s v=""/>
    <s v="Winchester House"/>
    <s v="272"/>
    <s v="Balham High Road"/>
    <s v="SW17"/>
    <s v="7AW"/>
    <n v="528192"/>
    <n v="172683"/>
    <s v="Nightingale"/>
    <s v="31/03/2014"/>
    <s v="31/03/2015"/>
    <n v="0"/>
    <n v="4"/>
    <n v="4"/>
    <s v="Construction of a part three, part two, part single storey extension to the rear  in connection with the conversion of existing nursery unit to four self contained residential units. (1x1 bedroom, 2x2 bedroom, 1x 3 bedroom)."/>
    <s v="PF"/>
    <s v="08/08/2013"/>
    <s v="03/10/2013"/>
    <m/>
    <s v="Nil"/>
    <s v=""/>
    <s v="BF"/>
    <x v="3"/>
    <s v="n/a"/>
    <s v="n"/>
    <n v="3.6999999999999998E-2"/>
    <s v="31/03/2014"/>
    <m/>
    <d v="2015-03-31T00:00:00"/>
    <x v="1"/>
    <s v="P"/>
    <n v="0"/>
    <n v="0"/>
    <n v="0"/>
    <n v="0"/>
    <n v="1"/>
    <n v="2"/>
    <n v="1"/>
    <n v="0"/>
    <n v="0"/>
    <n v="0"/>
    <n v="0"/>
    <n v="1"/>
    <n v="2"/>
    <n v="1"/>
    <n v="0"/>
    <n v="0"/>
    <n v="0"/>
    <n v="0"/>
    <n v="0"/>
    <n v="0"/>
    <n v="0"/>
    <n v="0"/>
    <n v="0"/>
    <n v="0"/>
    <n v="0"/>
    <n v="0"/>
    <n v="0"/>
    <n v="0"/>
    <n v="0"/>
    <n v="0"/>
    <n v="0"/>
  </r>
  <r>
    <x v="0"/>
    <s v="2013/3535"/>
    <s v=""/>
    <s v=""/>
    <s v=""/>
    <s v="14"/>
    <s v="Dalby Road"/>
    <s v="SW18"/>
    <s v="1AW"/>
    <n v="526125"/>
    <n v="175056"/>
    <s v="Fairfield"/>
    <s v="31/03/2015"/>
    <s v="31/03/2015"/>
    <n v="1"/>
    <n v="1"/>
    <n v="0"/>
    <s v="Demolition of existing property retaining party walls and front elevation; erection of part single-storey and part three-storey property (second floor in roofspace) including x1 french doors with safety railings to 2nd floor of rear elevation and increase"/>
    <s v="PF"/>
    <s v="15/07/2013"/>
    <s v="13/09/2013"/>
    <m/>
    <s v="Nil"/>
    <s v=""/>
    <s v="BF"/>
    <x v="0"/>
    <s v="n/a"/>
    <s v="n"/>
    <n v="8.9999999999999993E-3"/>
    <s v="31/03/2015"/>
    <m/>
    <d v="2015-03-31T00:00:00"/>
    <x v="1"/>
    <s v="P"/>
    <n v="0"/>
    <n v="0"/>
    <n v="0"/>
    <n v="0"/>
    <n v="0"/>
    <n v="-1"/>
    <n v="0"/>
    <n v="1"/>
    <n v="0"/>
    <n v="0"/>
    <n v="0"/>
    <n v="0"/>
    <n v="0"/>
    <n v="0"/>
    <n v="0"/>
    <n v="0"/>
    <n v="0"/>
    <n v="0"/>
    <n v="0"/>
    <n v="-1"/>
    <n v="0"/>
    <n v="1"/>
    <n v="0"/>
    <n v="0"/>
    <n v="0"/>
    <n v="0"/>
    <n v="0"/>
    <n v="0"/>
    <n v="0"/>
    <n v="0"/>
    <n v="0"/>
  </r>
  <r>
    <x v="0"/>
    <s v="2013/3569"/>
    <s v=""/>
    <s v=""/>
    <s v=""/>
    <s v="65A"/>
    <s v="Wadham Road"/>
    <s v="SW15"/>
    <s v="2LS"/>
    <n v="524446"/>
    <n v="175086"/>
    <s v="Thamesfield"/>
    <s v="31/03/2015"/>
    <s v="31/03/2015"/>
    <n v="0"/>
    <n v="1"/>
    <n v="1"/>
    <s v="Demolition of garage and erection of three-storey house (top floor in roof) with roof terrace at second floor level."/>
    <s v="PF"/>
    <s v="18/07/2013"/>
    <s v="09/10/2013"/>
    <m/>
    <s v="Nil"/>
    <s v=""/>
    <s v="BF"/>
    <x v="0"/>
    <s v="n/a"/>
    <s v="n"/>
    <n v="4.0000000000000001E-3"/>
    <s v="31/03/2015"/>
    <m/>
    <d v="2015-03-31T00:00:00"/>
    <x v="1"/>
    <s v="P"/>
    <n v="0"/>
    <n v="0"/>
    <n v="0"/>
    <n v="0"/>
    <n v="1"/>
    <n v="0"/>
    <n v="0"/>
    <n v="0"/>
    <n v="0"/>
    <n v="0"/>
    <n v="0"/>
    <n v="0"/>
    <n v="0"/>
    <n v="0"/>
    <n v="0"/>
    <n v="0"/>
    <n v="0"/>
    <n v="0"/>
    <n v="1"/>
    <n v="0"/>
    <n v="0"/>
    <n v="0"/>
    <n v="0"/>
    <n v="0"/>
    <n v="0"/>
    <n v="0"/>
    <n v="0"/>
    <n v="0"/>
    <n v="0"/>
    <n v="0"/>
    <n v="0"/>
  </r>
  <r>
    <x v="0"/>
    <s v="2013/3583"/>
    <s v=""/>
    <s v=""/>
    <s v=""/>
    <s v="855"/>
    <s v="Garratt Lane"/>
    <s v="SW17"/>
    <s v="0PG"/>
    <n v="526503"/>
    <n v="172072"/>
    <s v="Earlsfield"/>
    <s v="06/05/2014"/>
    <s v="06/03/2015"/>
    <n v="0"/>
    <n v="1"/>
    <n v="1"/>
    <s v="Change of use of rear part of the existing ground floor hairdresser (use class A1) to a self contained one bedroom flat."/>
    <s v="PF"/>
    <s v="11/07/2013"/>
    <s v="05/09/2013"/>
    <m/>
    <s v="Nil"/>
    <s v=""/>
    <s v="BF"/>
    <x v="2"/>
    <s v="n/a"/>
    <s v="e"/>
    <n v="3.0000000000000001E-3"/>
    <s v="06/05/2014"/>
    <m/>
    <d v="2015-03-06T00:00:00"/>
    <x v="1"/>
    <s v="P"/>
    <n v="0"/>
    <n v="0"/>
    <n v="0"/>
    <n v="0"/>
    <n v="1"/>
    <n v="0"/>
    <n v="0"/>
    <n v="0"/>
    <n v="0"/>
    <n v="0"/>
    <n v="0"/>
    <n v="1"/>
    <n v="0"/>
    <n v="0"/>
    <n v="0"/>
    <n v="0"/>
    <n v="0"/>
    <n v="0"/>
    <n v="0"/>
    <n v="0"/>
    <n v="0"/>
    <n v="0"/>
    <n v="0"/>
    <n v="0"/>
    <n v="0"/>
    <n v="0"/>
    <n v="0"/>
    <n v="0"/>
    <n v="0"/>
    <n v="0"/>
    <n v="0"/>
  </r>
  <r>
    <x v="0"/>
    <s v="2013/3646"/>
    <s v=""/>
    <s v=""/>
    <s v=""/>
    <s v="17"/>
    <s v="Cathles Road"/>
    <s v="SW12"/>
    <s v="9LE"/>
    <n v="528883"/>
    <n v="174086"/>
    <s v="Balham"/>
    <s v="31/03/2014"/>
    <s v="31/03/2015"/>
    <n v="0"/>
    <n v="1"/>
    <n v="1"/>
    <s v="Construction of a rear roof extension; installation of rooflight windows into front and rear roofslopes; new windows inserted into front, side and rear elevations. Works in connections with the use of the property as a single dwellinghouse."/>
    <s v="PF"/>
    <s v="19/07/2013"/>
    <s v="05/11/2013"/>
    <m/>
    <s v="Nil"/>
    <s v=""/>
    <s v="BF"/>
    <x v="3"/>
    <s v="n/a"/>
    <s v="b"/>
    <n v="1.4E-2"/>
    <s v="31/03/2014"/>
    <m/>
    <d v="2015-03-31T00:00:00"/>
    <x v="1"/>
    <s v="P"/>
    <n v="0"/>
    <n v="0"/>
    <n v="0"/>
    <n v="0"/>
    <n v="0"/>
    <n v="0"/>
    <n v="0"/>
    <n v="0"/>
    <n v="1"/>
    <n v="0"/>
    <n v="0"/>
    <n v="0"/>
    <n v="0"/>
    <n v="0"/>
    <n v="0"/>
    <n v="0"/>
    <n v="0"/>
    <n v="0"/>
    <n v="0"/>
    <n v="0"/>
    <n v="0"/>
    <n v="0"/>
    <n v="1"/>
    <n v="0"/>
    <n v="0"/>
    <n v="0"/>
    <n v="0"/>
    <n v="0"/>
    <n v="0"/>
    <n v="0"/>
    <n v="0"/>
  </r>
  <r>
    <x v="0"/>
    <s v="2013/3816"/>
    <s v=""/>
    <s v=""/>
    <s v=""/>
    <s v="196"/>
    <s v="St Anns Hill"/>
    <s v="SW18"/>
    <s v="2RT"/>
    <n v="525933"/>
    <n v="174528"/>
    <s v="Fairfield"/>
    <s v="31/03/2015"/>
    <s v="31/03/2015"/>
    <n v="1"/>
    <n v="2"/>
    <n v="1"/>
    <s v="Conversion of existing dwellinghouse into two, three-bedroom flats, including single-storey side and rear extension, erection of first-floor rear extension, and roof terrace to rear at second floor level. Erection of rear mansard roof extension, together "/>
    <s v="PF"/>
    <s v="13/08/2013"/>
    <s v="29/10/2013"/>
    <m/>
    <s v="Nil"/>
    <s v=""/>
    <s v="BF"/>
    <x v="1"/>
    <s v="n/a"/>
    <s v="a"/>
    <n v="1.2999999999999999E-2"/>
    <s v="31/03/2015"/>
    <m/>
    <d v="2015-03-31T00:00:00"/>
    <x v="1"/>
    <s v="P"/>
    <m/>
    <n v="0"/>
    <n v="0"/>
    <n v="0"/>
    <n v="0"/>
    <n v="0"/>
    <n v="2"/>
    <n v="-1"/>
    <n v="0"/>
    <n v="0"/>
    <n v="0"/>
    <n v="0"/>
    <n v="0"/>
    <n v="2"/>
    <n v="0"/>
    <n v="0"/>
    <n v="0"/>
    <n v="0"/>
    <n v="0"/>
    <n v="0"/>
    <n v="0"/>
    <n v="-1"/>
    <n v="0"/>
    <n v="0"/>
    <n v="0"/>
    <n v="0"/>
    <n v="0"/>
    <n v="0"/>
    <n v="0"/>
    <n v="0"/>
    <n v="0"/>
  </r>
  <r>
    <x v="0"/>
    <s v="2013/3906"/>
    <s v=""/>
    <s v=""/>
    <s v=""/>
    <s v="6"/>
    <s v="Orbel Street"/>
    <s v="SW11"/>
    <s v="3NZ"/>
    <n v="527202"/>
    <n v="176686"/>
    <s v="St. Mary's Park"/>
    <s v="31/03/2014"/>
    <s v="31/03/2015"/>
    <n v="2"/>
    <n v="1"/>
    <n v="-1"/>
    <s v="Construction of a ground floor single storey side/rear extension, construction of rear roof extension and extension above the two-storey back addition in connection with the conversion of the building from two seperate self-contained flats into one dwelli"/>
    <s v="PF"/>
    <s v="05/08/2013"/>
    <s v="30/09/2013"/>
    <m/>
    <s v="Nil"/>
    <s v=""/>
    <s v="BF"/>
    <x v="1"/>
    <s v="n/a"/>
    <s v="b"/>
    <n v="1.2999999999999999E-2"/>
    <s v="31/03/2014"/>
    <m/>
    <d v="2015-03-31T00:00:00"/>
    <x v="1"/>
    <s v="P"/>
    <n v="0"/>
    <n v="0"/>
    <n v="0"/>
    <n v="0"/>
    <n v="-1"/>
    <n v="-1"/>
    <n v="0"/>
    <n v="1"/>
    <n v="0"/>
    <n v="0"/>
    <n v="0"/>
    <n v="-1"/>
    <n v="-1"/>
    <n v="0"/>
    <n v="0"/>
    <n v="0"/>
    <n v="0"/>
    <n v="0"/>
    <n v="0"/>
    <n v="0"/>
    <n v="0"/>
    <n v="1"/>
    <n v="0"/>
    <n v="0"/>
    <n v="0"/>
    <n v="0"/>
    <n v="0"/>
    <n v="0"/>
    <n v="0"/>
    <n v="0"/>
    <n v="0"/>
  </r>
  <r>
    <x v="0"/>
    <s v="2013/4010"/>
    <s v=""/>
    <s v=""/>
    <s v=""/>
    <s v="33"/>
    <s v="Eardley Road"/>
    <s v="SW16"/>
    <s v="6DA"/>
    <n v="529457"/>
    <n v="171103"/>
    <s v="Furzedown"/>
    <s v="31/03/2013"/>
    <s v="31/03/2015"/>
    <n v="0"/>
    <n v="5"/>
    <n v="5"/>
    <s v="Erection of two single storey rear extensions (to either side of the existing two-storey back addition). Works also include the formation of two sets of bi-fold doors to rear in place of existing windows and the formation of additional rear windows at fir"/>
    <s v="PF"/>
    <s v="12/08/2013"/>
    <s v="07/10/2013"/>
    <m/>
    <s v="Nil"/>
    <s v=""/>
    <s v="BF"/>
    <x v="3"/>
    <s v="n/a"/>
    <s v="g"/>
    <n v="0.05"/>
    <s v="31/03/2014"/>
    <m/>
    <d v="2015-03-31T00:00:00"/>
    <x v="1"/>
    <s v="P"/>
    <n v="0"/>
    <n v="0"/>
    <n v="0"/>
    <n v="0"/>
    <n v="1"/>
    <n v="3"/>
    <n v="1"/>
    <n v="0"/>
    <n v="0"/>
    <n v="0"/>
    <n v="0"/>
    <n v="1"/>
    <n v="3"/>
    <n v="1"/>
    <n v="0"/>
    <n v="0"/>
    <n v="0"/>
    <n v="0"/>
    <n v="0"/>
    <n v="0"/>
    <n v="0"/>
    <n v="0"/>
    <n v="0"/>
    <n v="0"/>
    <n v="0"/>
    <n v="0"/>
    <n v="0"/>
    <n v="0"/>
    <n v="0"/>
    <n v="0"/>
    <n v="0"/>
  </r>
  <r>
    <x v="0"/>
    <s v="2013/4082"/>
    <s v=""/>
    <s v=""/>
    <s v="179B"/>
    <s v="179-181"/>
    <s v="Merton Road"/>
    <s v="SW18"/>
    <s v="5EF"/>
    <n v="525245"/>
    <n v="173906"/>
    <s v="Southfields"/>
    <s v="31/03/2015"/>
    <s v="31/03/2015"/>
    <n v="0"/>
    <n v="1"/>
    <n v="1"/>
    <s v="Use of rear part of the ground floor as a flat (Use Class C3)."/>
    <s v="PF"/>
    <s v="19/08/2013"/>
    <s v="25/09/2013"/>
    <m/>
    <s v="Nil"/>
    <s v=""/>
    <s v="BF"/>
    <x v="1"/>
    <s v="n/a"/>
    <s v="e"/>
    <n v="6.0000000000000001E-3"/>
    <s v="31/03/2015"/>
    <m/>
    <d v="2015-03-31T00:00:00"/>
    <x v="1"/>
    <s v="P"/>
    <m/>
    <n v="0"/>
    <n v="0"/>
    <n v="0"/>
    <n v="1"/>
    <n v="0"/>
    <n v="0"/>
    <n v="0"/>
    <n v="0"/>
    <n v="0"/>
    <n v="0"/>
    <n v="1"/>
    <n v="0"/>
    <n v="0"/>
    <n v="0"/>
    <n v="0"/>
    <n v="0"/>
    <n v="0"/>
    <n v="0"/>
    <n v="0"/>
    <n v="0"/>
    <n v="0"/>
    <n v="0"/>
    <n v="0"/>
    <n v="0"/>
    <n v="0"/>
    <n v="0"/>
    <n v="0"/>
    <n v="0"/>
    <n v="0"/>
    <n v="0"/>
  </r>
  <r>
    <x v="0"/>
    <s v="2013/4110"/>
    <s v=""/>
    <s v=""/>
    <s v=""/>
    <s v="129"/>
    <s v="Balham High Road"/>
    <s v="SW12"/>
    <s v="9BQ"/>
    <n v="528560"/>
    <n v="173368"/>
    <s v="Balham"/>
    <s v="30/01/2014"/>
    <s v="07/11/2014"/>
    <n v="0"/>
    <n v="7"/>
    <n v="7"/>
    <s v="change of use of the first, second and third floors from offices (Class B1) to 7 residential  flats (Class C3)"/>
    <s v="PAG"/>
    <s v="20/08/2013"/>
    <s v="08/10/2013"/>
    <m/>
    <s v="Nil"/>
    <s v=""/>
    <s v="BF"/>
    <x v="2"/>
    <s v="n/a"/>
    <s v="f"/>
    <n v="8.0000000000000002E-3"/>
    <s v="30/01/2014"/>
    <m/>
    <d v="2014-11-07T00:00:00"/>
    <x v="1"/>
    <s v="P"/>
    <m/>
    <n v="0"/>
    <n v="0"/>
    <n v="1"/>
    <n v="5"/>
    <n v="1"/>
    <n v="0"/>
    <n v="0"/>
    <n v="0"/>
    <n v="0"/>
    <n v="1"/>
    <n v="5"/>
    <n v="1"/>
    <n v="0"/>
    <n v="0"/>
    <n v="0"/>
    <n v="0"/>
    <n v="0"/>
    <n v="0"/>
    <n v="0"/>
    <n v="0"/>
    <n v="0"/>
    <n v="0"/>
    <n v="0"/>
    <n v="0"/>
    <n v="0"/>
    <n v="0"/>
    <n v="0"/>
    <n v="0"/>
    <n v="0"/>
    <n v="0"/>
  </r>
  <r>
    <x v="0"/>
    <s v="2013/4166"/>
    <s v=""/>
    <s v=""/>
    <s v=""/>
    <s v="347"/>
    <s v="Garratt Lane"/>
    <s v="SW18"/>
    <s v="4DX"/>
    <n v="525943"/>
    <n v="173450"/>
    <s v="Earlsfield"/>
    <s v="31/03/2015"/>
    <s v="31/03/2015"/>
    <n v="0"/>
    <n v="2"/>
    <n v="2"/>
    <s v="Change of use of existing office building (use class B1) into two, two-bedroom self contained flats, including the erection of rear mansard roof extension (with French doors and safety railings); roof extension over part of two-storey back addition; singl"/>
    <s v="PF"/>
    <s v="19/08/2013"/>
    <s v="14/10/2013"/>
    <m/>
    <s v="Nil"/>
    <s v=""/>
    <s v="BF"/>
    <x v="2"/>
    <s v="n/a"/>
    <s v="f"/>
    <n v="0.01"/>
    <s v="31/03/2015"/>
    <m/>
    <d v="2015-03-31T00:00:00"/>
    <x v="1"/>
    <s v="P"/>
    <n v="0"/>
    <n v="0"/>
    <n v="0"/>
    <n v="0"/>
    <n v="0"/>
    <n v="2"/>
    <n v="0"/>
    <n v="0"/>
    <n v="0"/>
    <n v="0"/>
    <n v="0"/>
    <n v="0"/>
    <n v="2"/>
    <n v="0"/>
    <n v="0"/>
    <n v="0"/>
    <n v="0"/>
    <n v="0"/>
    <n v="0"/>
    <n v="0"/>
    <n v="0"/>
    <n v="0"/>
    <n v="0"/>
    <n v="0"/>
    <n v="0"/>
    <n v="0"/>
    <n v="0"/>
    <n v="0"/>
    <n v="0"/>
    <n v="0"/>
    <n v="0"/>
  </r>
  <r>
    <x v="0"/>
    <s v="2013/4217"/>
    <s v=""/>
    <s v=""/>
    <s v=""/>
    <s v="209"/>
    <s v="Garratt Lane"/>
    <s v="SW18"/>
    <s v="4DS"/>
    <n v="525903"/>
    <n v="173876"/>
    <s v="Earlsfield"/>
    <s v="24/01/2014"/>
    <s v="01/10/2014"/>
    <n v="0"/>
    <n v="1"/>
    <n v="1"/>
    <s v="Erection of single-storey side and rear extension in connection with the change of use of rear part of the existing ground floor shop (use class A1) to a self contained one bedroom flat."/>
    <s v="PF"/>
    <s v="03/10/2013"/>
    <s v="24/12/2013"/>
    <m/>
    <s v="Nil"/>
    <s v=""/>
    <s v="BF"/>
    <x v="3"/>
    <s v="n/a"/>
    <s v="e"/>
    <n v="6.0000000000000001E-3"/>
    <s v="24/01/2014"/>
    <m/>
    <d v="2014-10-01T00:00:00"/>
    <x v="1"/>
    <s v="P"/>
    <n v="0"/>
    <n v="0"/>
    <n v="0"/>
    <n v="0"/>
    <n v="1"/>
    <n v="0"/>
    <n v="0"/>
    <n v="0"/>
    <n v="0"/>
    <n v="0"/>
    <n v="0"/>
    <n v="1"/>
    <n v="0"/>
    <n v="0"/>
    <n v="0"/>
    <n v="0"/>
    <n v="0"/>
    <n v="0"/>
    <n v="0"/>
    <n v="0"/>
    <n v="0"/>
    <n v="0"/>
    <n v="0"/>
    <n v="0"/>
    <n v="0"/>
    <n v="0"/>
    <n v="0"/>
    <n v="0"/>
    <n v="0"/>
    <n v="0"/>
    <n v="0"/>
  </r>
  <r>
    <x v="0"/>
    <s v="2013/4288"/>
    <s v=""/>
    <s v=""/>
    <s v=""/>
    <s v="227"/>
    <s v="St Johns Hill"/>
    <s v="SW11"/>
    <s v="1TH"/>
    <n v="526573"/>
    <n v="174969"/>
    <s v="Fairfield"/>
    <s v="31/03/2015"/>
    <s v="31/03/2015"/>
    <n v="0"/>
    <n v="3"/>
    <n v="3"/>
    <s v="Change of use of unit 2 from live work unit (part residential/dental surgery) to one 2-bed flat on ground and first floors and 1-studio flat on second floor; change of use of unit 3 from live work unit (part residential/office) to one 2-bed flat on ground"/>
    <s v="PF"/>
    <s v="30/09/2013"/>
    <s v="25/11/2013"/>
    <m/>
    <s v="Nil"/>
    <s v=""/>
    <s v="BF"/>
    <x v="2"/>
    <s v="n/a"/>
    <s v="f"/>
    <n v="1.4999999999999999E-2"/>
    <s v="31/03/2015"/>
    <m/>
    <d v="2015-03-31T00:00:00"/>
    <x v="1"/>
    <s v="P"/>
    <m/>
    <n v="0"/>
    <n v="0"/>
    <n v="1"/>
    <n v="0"/>
    <n v="2"/>
    <n v="0"/>
    <n v="0"/>
    <n v="0"/>
    <n v="0"/>
    <n v="1"/>
    <n v="0"/>
    <n v="2"/>
    <n v="0"/>
    <n v="0"/>
    <n v="0"/>
    <n v="0"/>
    <n v="0"/>
    <n v="0"/>
    <n v="0"/>
    <n v="0"/>
    <n v="0"/>
    <n v="0"/>
    <n v="0"/>
    <n v="0"/>
    <n v="0"/>
    <n v="0"/>
    <n v="0"/>
    <n v="0"/>
    <n v="0"/>
    <n v="0"/>
  </r>
  <r>
    <x v="0"/>
    <s v="2013/4330"/>
    <s v="Mayfair Autos Ltd"/>
    <s v=""/>
    <s v="Land rear of 13-15"/>
    <s v=""/>
    <s v="Balham Grove"/>
    <s v="SW12"/>
    <s v="8AZ"/>
    <n v="528494"/>
    <n v="173566"/>
    <s v="Balham"/>
    <s v="06/01/2014"/>
    <s v="31/03/2015"/>
    <n v="0"/>
    <n v="3"/>
    <n v="3"/>
    <s v="Demolition of existing vehicle repair and testing garage. Erection of 3 x two-storey houses with basement accommodation."/>
    <s v="PF"/>
    <s v="09/09/2013"/>
    <s v="08/11/2013"/>
    <m/>
    <s v="Nil"/>
    <s v=""/>
    <s v="BF"/>
    <x v="0"/>
    <s v="n/a"/>
    <s v="n"/>
    <n v="5.5E-2"/>
    <s v="06/01/2014"/>
    <m/>
    <d v="2015-03-31T00:00:00"/>
    <x v="1"/>
    <s v="P"/>
    <m/>
    <n v="3"/>
    <n v="3"/>
    <n v="0"/>
    <n v="0"/>
    <n v="0"/>
    <n v="3"/>
    <n v="0"/>
    <n v="0"/>
    <n v="0"/>
    <n v="0"/>
    <n v="0"/>
    <n v="0"/>
    <n v="0"/>
    <n v="0"/>
    <n v="0"/>
    <n v="0"/>
    <n v="0"/>
    <n v="0"/>
    <n v="0"/>
    <n v="3"/>
    <n v="0"/>
    <n v="0"/>
    <n v="0"/>
    <n v="0"/>
    <n v="0"/>
    <n v="0"/>
    <n v="0"/>
    <n v="0"/>
    <n v="0"/>
    <n v="0"/>
  </r>
  <r>
    <x v="0"/>
    <s v="2013/4798"/>
    <s v=""/>
    <s v=""/>
    <s v=""/>
    <s v="34"/>
    <s v="Cambridge Road"/>
    <s v="SW11"/>
    <s v="4RR"/>
    <n v="527554"/>
    <n v="176537"/>
    <s v="St. Mary's Park"/>
    <s v="19/05/2014"/>
    <s v="22/12/2014"/>
    <n v="2"/>
    <n v="1"/>
    <n v="-1"/>
    <s v="Erection of second floor rear extension above existing two-storey back addition, and single storey rear extension, Works in connection with proposed change of use from two flats into a single dwelling."/>
    <s v="PF"/>
    <s v="02/10/2013"/>
    <s v="27/11/2013"/>
    <m/>
    <s v="Nil"/>
    <s v=""/>
    <s v="BF"/>
    <x v="1"/>
    <s v="n/a"/>
    <s v="b"/>
    <n v="1.9E-2"/>
    <s v="19/05/2014"/>
    <m/>
    <d v="2014-12-22T00:00:00"/>
    <x v="1"/>
    <s v="P"/>
    <n v="0"/>
    <n v="0"/>
    <n v="0"/>
    <n v="0"/>
    <n v="-1"/>
    <n v="-1"/>
    <n v="0"/>
    <n v="1"/>
    <n v="0"/>
    <n v="0"/>
    <n v="0"/>
    <n v="-1"/>
    <n v="-1"/>
    <n v="0"/>
    <n v="0"/>
    <n v="0"/>
    <n v="0"/>
    <n v="0"/>
    <n v="0"/>
    <n v="0"/>
    <n v="0"/>
    <n v="1"/>
    <n v="0"/>
    <n v="0"/>
    <n v="0"/>
    <n v="0"/>
    <n v="0"/>
    <n v="0"/>
    <n v="0"/>
    <n v="0"/>
    <n v="0"/>
  </r>
  <r>
    <x v="0"/>
    <s v="2013/4862"/>
    <s v=""/>
    <s v=""/>
    <s v=""/>
    <s v="300"/>
    <s v="Cavendish Road"/>
    <s v="SW12"/>
    <s v="0PL"/>
    <n v="529008"/>
    <n v="173300"/>
    <s v="Balham"/>
    <s v="10/03/2014"/>
    <s v="17/02/2015"/>
    <n v="0"/>
    <n v="2"/>
    <n v="2"/>
    <s v="Demolition of existing single storey rear extension. Erection of part single/ part two storey rear/ side extensions, rear roof extension over main roof and over part of rear addition in connection with conversion of building into two flats. Alterations to"/>
    <s v="PF"/>
    <s v="27/09/2013"/>
    <s v="03/02/2014"/>
    <m/>
    <s v="Nil"/>
    <s v=""/>
    <s v="BF"/>
    <x v="3"/>
    <s v="n/a"/>
    <s v="g"/>
    <n v="0.01"/>
    <s v="10/03/2014"/>
    <m/>
    <d v="2015-02-17T00:00:00"/>
    <x v="1"/>
    <s v="P"/>
    <n v="0"/>
    <n v="0"/>
    <n v="0"/>
    <n v="0"/>
    <n v="1"/>
    <n v="0"/>
    <n v="1"/>
    <n v="0"/>
    <n v="0"/>
    <n v="0"/>
    <n v="0"/>
    <n v="1"/>
    <n v="0"/>
    <n v="1"/>
    <n v="0"/>
    <n v="0"/>
    <n v="0"/>
    <n v="0"/>
    <n v="0"/>
    <n v="0"/>
    <n v="0"/>
    <n v="0"/>
    <n v="0"/>
    <n v="0"/>
    <n v="0"/>
    <n v="0"/>
    <n v="0"/>
    <n v="0"/>
    <n v="0"/>
    <n v="0"/>
    <n v="0"/>
  </r>
  <r>
    <x v="0"/>
    <s v="2013/4952"/>
    <s v=""/>
    <s v=""/>
    <s v=""/>
    <s v="102-104"/>
    <s v="Upper Tooting Road"/>
    <s v="SW17"/>
    <s v="7EN"/>
    <n v="527751"/>
    <n v="172127"/>
    <s v="Tooting"/>
    <s v="23/01/2014"/>
    <s v="01/08/2014"/>
    <n v="0"/>
    <n v="2"/>
    <n v="2"/>
    <s v="Prior approval for the change of use from office (use class B1) to residential flats (use class C3)."/>
    <s v="PAG"/>
    <s v="01/10/2013"/>
    <s v="26/11/2013"/>
    <m/>
    <s v="Nil"/>
    <s v=""/>
    <s v="BF"/>
    <x v="2"/>
    <s v="n/a"/>
    <s v="f"/>
    <n v="4.4999999999999998E-2"/>
    <s v="23/01/2014"/>
    <m/>
    <d v="2014-08-01T00:00:00"/>
    <x v="1"/>
    <s v="P"/>
    <m/>
    <n v="0"/>
    <n v="0"/>
    <n v="1"/>
    <n v="0"/>
    <n v="1"/>
    <n v="0"/>
    <n v="0"/>
    <n v="0"/>
    <n v="0"/>
    <n v="1"/>
    <n v="0"/>
    <n v="1"/>
    <n v="0"/>
    <n v="0"/>
    <n v="0"/>
    <n v="0"/>
    <n v="0"/>
    <n v="0"/>
    <n v="0"/>
    <n v="0"/>
    <n v="0"/>
    <n v="0"/>
    <n v="0"/>
    <n v="0"/>
    <n v="0"/>
    <n v="0"/>
    <n v="0"/>
    <n v="0"/>
    <n v="0"/>
    <n v="0"/>
  </r>
  <r>
    <x v="0"/>
    <s v="2013/5097"/>
    <s v=""/>
    <s v=""/>
    <s v=""/>
    <s v="88"/>
    <s v="Wandsworth High Street"/>
    <s v="SW18"/>
    <s v="4LB"/>
    <n v="525544"/>
    <n v="174696"/>
    <s v="Fairfield"/>
    <s v="31/03/2014"/>
    <s v="31/03/2015"/>
    <n v="0"/>
    <n v="2"/>
    <n v="2"/>
    <s v="Erection of an additional storey to rear addition and conversion of upper floors to provide 2 flats."/>
    <s v="PF"/>
    <s v="07/10/2013"/>
    <s v="11/02/2014"/>
    <m/>
    <s v="Nil"/>
    <s v=""/>
    <s v="BF"/>
    <x v="4"/>
    <s v="n/a"/>
    <s v="n"/>
    <n v="6.0000000000000001E-3"/>
    <s v="31/03/2014"/>
    <m/>
    <d v="2015-03-31T00:00:00"/>
    <x v="1"/>
    <s v="P"/>
    <m/>
    <n v="0"/>
    <n v="0"/>
    <n v="0"/>
    <n v="0"/>
    <n v="2"/>
    <n v="0"/>
    <n v="0"/>
    <n v="0"/>
    <n v="0"/>
    <n v="0"/>
    <n v="0"/>
    <n v="2"/>
    <n v="0"/>
    <n v="0"/>
    <n v="0"/>
    <n v="0"/>
    <n v="0"/>
    <n v="0"/>
    <n v="0"/>
    <n v="0"/>
    <n v="0"/>
    <n v="0"/>
    <n v="0"/>
    <n v="0"/>
    <n v="0"/>
    <n v="0"/>
    <n v="0"/>
    <n v="0"/>
    <n v="0"/>
    <n v="0"/>
  </r>
  <r>
    <x v="0"/>
    <s v="2013/5114"/>
    <s v=""/>
    <s v=""/>
    <s v=""/>
    <s v="15"/>
    <s v="Upper Tooting Road"/>
    <s v="SW17"/>
    <s v="7TS"/>
    <n v="527979"/>
    <n v="172297"/>
    <s v="Bedford"/>
    <s v="31/03/2015"/>
    <s v="31/03/2015"/>
    <n v="1"/>
    <n v="3"/>
    <n v="2"/>
    <s v="Construction of part two, part three-storey extension to rear and rear roof extension. Conversion of existing flat to form 3 separate self contained flats, (2 X 3 bedroom flats, 1 X studio flat). Extension of existing extractor flue to 1.2m above rear roo"/>
    <s v="PF"/>
    <s v="11/10/2013"/>
    <s v="09/01/2014"/>
    <m/>
    <s v="Nil"/>
    <s v=""/>
    <s v="BF"/>
    <x v="3"/>
    <s v="n/a"/>
    <s v="c+"/>
    <n v="1.0999999999999999E-2"/>
    <s v="31/03/2015"/>
    <m/>
    <d v="2015-03-31T00:00:00"/>
    <x v="1"/>
    <s v="P"/>
    <m/>
    <n v="0"/>
    <n v="0"/>
    <n v="1"/>
    <n v="0"/>
    <n v="0"/>
    <n v="2"/>
    <n v="-1"/>
    <n v="0"/>
    <n v="0"/>
    <n v="1"/>
    <n v="0"/>
    <n v="0"/>
    <n v="2"/>
    <n v="-1"/>
    <n v="0"/>
    <n v="0"/>
    <n v="0"/>
    <n v="0"/>
    <n v="0"/>
    <n v="0"/>
    <n v="0"/>
    <n v="0"/>
    <n v="0"/>
    <n v="0"/>
    <n v="0"/>
    <n v="0"/>
    <n v="0"/>
    <n v="0"/>
    <n v="0"/>
    <n v="0"/>
  </r>
  <r>
    <x v="0"/>
    <s v="2013/5357"/>
    <s v=""/>
    <s v=""/>
    <s v=""/>
    <s v="57"/>
    <s v="Endlesham Road"/>
    <s v="SW12"/>
    <s v="8JY"/>
    <n v="528303"/>
    <n v="173748"/>
    <s v="Nightingale"/>
    <s v="31/03/2014"/>
    <s v="31/03/2015"/>
    <n v="2"/>
    <n v="1"/>
    <n v="-1"/>
    <s v="Conversion from two flats into one single dwellinghouse including alteration to rear fenestration."/>
    <s v="PF"/>
    <s v="25/10/2013"/>
    <s v="17/12/2013"/>
    <m/>
    <s v="Nil"/>
    <s v=""/>
    <s v="BF"/>
    <x v="1"/>
    <s v="n/a"/>
    <s v="b"/>
    <n v="2.1000000000000001E-2"/>
    <s v="31/03/2014"/>
    <m/>
    <d v="2015-03-31T00:00:00"/>
    <x v="1"/>
    <s v="P"/>
    <n v="0"/>
    <n v="0"/>
    <n v="0"/>
    <n v="0"/>
    <n v="-1"/>
    <n v="-1"/>
    <n v="1"/>
    <n v="0"/>
    <n v="0"/>
    <n v="0"/>
    <n v="0"/>
    <n v="-1"/>
    <n v="-1"/>
    <n v="0"/>
    <n v="0"/>
    <n v="0"/>
    <n v="0"/>
    <n v="0"/>
    <n v="0"/>
    <n v="0"/>
    <n v="1"/>
    <n v="0"/>
    <n v="0"/>
    <n v="0"/>
    <n v="0"/>
    <n v="0"/>
    <n v="0"/>
    <n v="0"/>
    <n v="0"/>
    <n v="0"/>
    <n v="0"/>
  </r>
  <r>
    <x v="0"/>
    <s v="2013/5442"/>
    <s v=""/>
    <s v=""/>
    <s v=""/>
    <s v="9"/>
    <s v="Alderbrook Road"/>
    <s v="SW12"/>
    <s v="8AF"/>
    <n v="528570"/>
    <n v="174144"/>
    <s v="Balham"/>
    <s v="31/03/2014"/>
    <s v="31/03/2015"/>
    <n v="2"/>
    <n v="1"/>
    <n v="-1"/>
    <s v="Conversion of existing two-storey property from two self-contained flats into a single dwellinghouse including the provision of new windows within the rear and side elevations."/>
    <s v="PF"/>
    <s v="24/09/2013"/>
    <s v="23/12/2013"/>
    <m/>
    <s v="Nil"/>
    <s v=""/>
    <s v="BF"/>
    <x v="1"/>
    <s v="n/a"/>
    <s v="b"/>
    <n v="1.9E-2"/>
    <s v="31/03/2014"/>
    <m/>
    <d v="2015-03-31T00:00:00"/>
    <x v="1"/>
    <s v="P"/>
    <n v="0"/>
    <n v="0"/>
    <n v="0"/>
    <n v="0"/>
    <n v="0"/>
    <n v="-2"/>
    <n v="0"/>
    <n v="1"/>
    <n v="0"/>
    <n v="0"/>
    <n v="0"/>
    <n v="0"/>
    <n v="-2"/>
    <n v="0"/>
    <n v="0"/>
    <n v="0"/>
    <n v="0"/>
    <n v="0"/>
    <n v="0"/>
    <n v="0"/>
    <n v="0"/>
    <n v="1"/>
    <n v="0"/>
    <n v="0"/>
    <n v="0"/>
    <n v="0"/>
    <n v="0"/>
    <n v="0"/>
    <n v="0"/>
    <n v="0"/>
    <n v="0"/>
  </r>
  <r>
    <x v="0"/>
    <s v="2013/5509"/>
    <s v=""/>
    <s v=""/>
    <s v=""/>
    <s v="29A"/>
    <s v="Oakmead Road"/>
    <s v="SW12"/>
    <s v="9SN"/>
    <n v="528609"/>
    <n v="173060"/>
    <s v="Nightingale"/>
    <s v="24/04/2014"/>
    <s v="29/01/2015"/>
    <n v="0"/>
    <n v="1"/>
    <n v="1"/>
    <s v="Subdivision of existing flat to create one additional flat within the roof space. To include construction of rear roof extension, extension over part of existing two storey rear addition, roof terrace, and insertion of three rooflights within front roofsl"/>
    <s v="PF"/>
    <s v="12/11/2013"/>
    <s v="27/02/2014"/>
    <m/>
    <s v="Nil"/>
    <s v=""/>
    <s v="BF"/>
    <x v="3"/>
    <s v="n/a"/>
    <s v="c+"/>
    <n v="4.0000000000000001E-3"/>
    <s v="24/04/2014"/>
    <m/>
    <d v="2015-01-29T00:00:00"/>
    <x v="1"/>
    <s v="P"/>
    <n v="0"/>
    <n v="0"/>
    <n v="0"/>
    <n v="0"/>
    <n v="1"/>
    <n v="0"/>
    <n v="0"/>
    <n v="0"/>
    <n v="0"/>
    <n v="0"/>
    <n v="0"/>
    <n v="1"/>
    <n v="0"/>
    <n v="0"/>
    <n v="0"/>
    <n v="0"/>
    <n v="0"/>
    <n v="0"/>
    <n v="0"/>
    <n v="0"/>
    <n v="0"/>
    <n v="0"/>
    <n v="0"/>
    <n v="0"/>
    <n v="0"/>
    <n v="0"/>
    <n v="0"/>
    <n v="0"/>
    <n v="0"/>
    <n v="0"/>
    <n v="0"/>
  </r>
  <r>
    <x v="0"/>
    <s v="2013/5567"/>
    <s v=""/>
    <s v=""/>
    <s v=""/>
    <s v="54-56"/>
    <s v="St Johns Road"/>
    <s v="SW11"/>
    <s v="1PR"/>
    <n v="527375"/>
    <n v="175280"/>
    <s v="Northcote"/>
    <s v="13/05/2014"/>
    <s v="16/07/2014"/>
    <n v="0"/>
    <n v="3"/>
    <n v="3"/>
    <s v="Determination as to whether Prior Approval is required for the proposed conversion of the upper three floors from offices (use class B1) into three 2-bedroom residential units (use class C3)."/>
    <s v="PAG"/>
    <s v="08/11/2013"/>
    <s v="02/01/2014"/>
    <m/>
    <s v="Nil"/>
    <s v=""/>
    <s v="BF"/>
    <x v="2"/>
    <s v="n/a"/>
    <s v="f"/>
    <n v="1.2E-2"/>
    <s v="13/05/2014"/>
    <m/>
    <d v="2014-07-16T00:00:00"/>
    <x v="1"/>
    <s v="P"/>
    <m/>
    <n v="0"/>
    <n v="0"/>
    <n v="0"/>
    <n v="0"/>
    <n v="3"/>
    <n v="0"/>
    <n v="0"/>
    <n v="0"/>
    <n v="0"/>
    <n v="0"/>
    <n v="0"/>
    <n v="3"/>
    <n v="0"/>
    <n v="0"/>
    <n v="0"/>
    <n v="0"/>
    <n v="0"/>
    <n v="0"/>
    <n v="0"/>
    <n v="0"/>
    <n v="0"/>
    <n v="0"/>
    <n v="0"/>
    <n v="0"/>
    <n v="0"/>
    <n v="0"/>
    <n v="0"/>
    <n v="0"/>
    <n v="0"/>
    <n v="0"/>
  </r>
  <r>
    <x v="0"/>
    <s v="2013/5727"/>
    <s v=""/>
    <s v=""/>
    <s v=""/>
    <s v="33-39"/>
    <s v="Tooting High Street"/>
    <s v="SW17"/>
    <s v="0SP"/>
    <n v="527542"/>
    <n v="171555"/>
    <s v="Graveney"/>
    <s v="27/05/2014"/>
    <s v="31/03/2015"/>
    <n v="0"/>
    <n v="8"/>
    <n v="8"/>
    <s v="Change of use of first and second floors (with extension at second floor level) of 33-39 Tooting High Street to form 8 residential flats (2x1 bed and 6x2 bed), including insertion of windows to sides and rear, replacement of front windows, new entrance at"/>
    <s v="PF"/>
    <s v="20/11/2013"/>
    <s v="26/02/2014"/>
    <m/>
    <s v="Nil"/>
    <s v=""/>
    <s v="BF"/>
    <x v="2"/>
    <s v="n/a"/>
    <s v="n"/>
    <n v="0.09"/>
    <s v="27/05/2014"/>
    <m/>
    <d v="2015-03-31T00:00:00"/>
    <x v="1"/>
    <s v="P"/>
    <n v="0"/>
    <n v="0"/>
    <n v="0"/>
    <n v="0"/>
    <n v="2"/>
    <n v="6"/>
    <n v="0"/>
    <n v="0"/>
    <n v="0"/>
    <n v="0"/>
    <n v="0"/>
    <n v="2"/>
    <n v="6"/>
    <n v="0"/>
    <n v="0"/>
    <n v="0"/>
    <n v="0"/>
    <n v="0"/>
    <n v="0"/>
    <n v="0"/>
    <n v="0"/>
    <n v="0"/>
    <n v="0"/>
    <n v="0"/>
    <n v="0"/>
    <n v="0"/>
    <n v="0"/>
    <n v="0"/>
    <n v="0"/>
    <n v="0"/>
    <n v="0"/>
  </r>
  <r>
    <x v="0"/>
    <s v="2013/5813"/>
    <s v=""/>
    <s v=""/>
    <s v=""/>
    <s v="234-236"/>
    <s v="York Road"/>
    <s v="SW11"/>
    <s v="3SJ"/>
    <n v="526443"/>
    <n v="175565"/>
    <s v="St. Mary's Park"/>
    <s v="15/07/2014"/>
    <s v="31/03/2015"/>
    <n v="0"/>
    <n v="1"/>
    <n v="1"/>
    <s v="Erection of a third floor extension to provide a two-bedroom flat incorporating a balcony to the rear elevation."/>
    <s v="PF"/>
    <s v="15/11/2013"/>
    <s v="10/01/2014"/>
    <m/>
    <s v="Nil"/>
    <s v=""/>
    <s v="BF"/>
    <x v="0"/>
    <s v="n/a"/>
    <s v="n"/>
    <n v="4.0000000000000001E-3"/>
    <s v="15/07/2014"/>
    <m/>
    <d v="2015-03-31T00:00:00"/>
    <x v="1"/>
    <s v="P"/>
    <n v="0"/>
    <n v="0"/>
    <n v="0"/>
    <n v="0"/>
    <n v="0"/>
    <n v="1"/>
    <n v="0"/>
    <n v="0"/>
    <n v="0"/>
    <n v="0"/>
    <n v="0"/>
    <n v="0"/>
    <n v="1"/>
    <n v="0"/>
    <n v="0"/>
    <n v="0"/>
    <n v="0"/>
    <n v="0"/>
    <n v="0"/>
    <n v="0"/>
    <n v="0"/>
    <n v="0"/>
    <n v="0"/>
    <n v="0"/>
    <n v="0"/>
    <n v="0"/>
    <n v="0"/>
    <n v="0"/>
    <n v="0"/>
    <n v="0"/>
    <n v="0"/>
  </r>
  <r>
    <x v="0"/>
    <s v="2013/5821"/>
    <s v=""/>
    <s v=""/>
    <s v=""/>
    <s v="132"/>
    <s v="Lower Richmond Road"/>
    <s v="SW15"/>
    <s v="1LN"/>
    <n v="523495"/>
    <n v="175880"/>
    <s v="Thamesfield"/>
    <s v="31/03/2014"/>
    <s v="31/03/2015"/>
    <n v="0"/>
    <n v="1"/>
    <n v="1"/>
    <s v="Alterations in relation to change of use of ground floor shop to a two-bedroom flat and amendments to first floor flat. Installation of a front bay window, removal of shopfront facing Ashlone Road, amended access to first floor flat involving removal of e"/>
    <s v="PF"/>
    <s v="22/11/2013"/>
    <s v="14/01/2014"/>
    <m/>
    <s v="Nil"/>
    <s v=""/>
    <s v="BF"/>
    <x v="2"/>
    <s v="n/a"/>
    <s v="f"/>
    <n v="5.0000000000000001E-3"/>
    <s v="31/03/2014"/>
    <m/>
    <d v="2015-03-31T00:00:00"/>
    <x v="1"/>
    <s v="P"/>
    <n v="0"/>
    <n v="0"/>
    <n v="0"/>
    <n v="0"/>
    <n v="0"/>
    <n v="1"/>
    <n v="0"/>
    <n v="0"/>
    <n v="0"/>
    <n v="0"/>
    <n v="0"/>
    <n v="0"/>
    <n v="1"/>
    <n v="0"/>
    <n v="0"/>
    <n v="0"/>
    <n v="0"/>
    <n v="0"/>
    <n v="0"/>
    <n v="0"/>
    <n v="0"/>
    <n v="0"/>
    <n v="0"/>
    <n v="0"/>
    <n v="0"/>
    <n v="0"/>
    <n v="0"/>
    <n v="0"/>
    <n v="0"/>
    <n v="0"/>
    <n v="0"/>
  </r>
  <r>
    <x v="0"/>
    <s v="2013/5868"/>
    <s v=""/>
    <s v=""/>
    <s v=""/>
    <s v="22"/>
    <s v="Malwood Road"/>
    <s v="SW12"/>
    <s v="8EN"/>
    <n v="528661"/>
    <n v="174076"/>
    <s v="Balham"/>
    <s v="22/01/2014"/>
    <s v="31/03/2015"/>
    <n v="2"/>
    <n v="2"/>
    <n v="0"/>
    <s v="Reconfiguration of the existing two flats to provide two semi-detached properties, removal of the front dormer and replacement with two smaller dormers and two skylights, removal of existing garage and external fire escape stairs, and replacement with one"/>
    <s v="PF"/>
    <s v="20/11/2013"/>
    <s v="21/01/2014"/>
    <m/>
    <s v="Nil"/>
    <s v=""/>
    <s v="BF"/>
    <x v="1"/>
    <s v="n/a"/>
    <s v="b"/>
    <n v="0.06"/>
    <s v="22/01/2014"/>
    <m/>
    <d v="2015-03-31T00:00:00"/>
    <x v="1"/>
    <s v="P"/>
    <n v="0"/>
    <n v="0"/>
    <n v="0"/>
    <n v="0"/>
    <n v="0"/>
    <n v="0"/>
    <n v="-1"/>
    <n v="2"/>
    <n v="-1"/>
    <n v="0"/>
    <n v="0"/>
    <n v="0"/>
    <n v="0"/>
    <n v="-1"/>
    <n v="0"/>
    <n v="-1"/>
    <n v="0"/>
    <n v="0"/>
    <n v="0"/>
    <n v="0"/>
    <n v="0"/>
    <n v="2"/>
    <n v="0"/>
    <n v="0"/>
    <n v="0"/>
    <n v="0"/>
    <n v="0"/>
    <n v="0"/>
    <n v="0"/>
    <n v="0"/>
    <n v="0"/>
  </r>
  <r>
    <x v="0"/>
    <s v="2013/5921"/>
    <s v=""/>
    <s v=""/>
    <s v=""/>
    <s v="5"/>
    <s v="Hoyle Road"/>
    <s v="SW17"/>
    <s v="0RS"/>
    <n v="527290"/>
    <n v="171292"/>
    <s v="Tooting"/>
    <s v="31/03/2014"/>
    <s v="31/03/2015"/>
    <n v="1"/>
    <n v="2"/>
    <n v="1"/>
    <s v="Rear roof extension, extension above the two-storey back addition and single storey side and rear extension in connection with the conversion of the existing property to 1 x 4 and 1 x 3 bedroom self contained flats."/>
    <s v="PF"/>
    <s v="03/12/2013"/>
    <s v="28/01/2014"/>
    <m/>
    <s v="Nil"/>
    <s v=""/>
    <s v="BF"/>
    <x v="3"/>
    <s v="n/a"/>
    <s v="a"/>
    <n v="1.4E-2"/>
    <s v="31/03/2014"/>
    <m/>
    <d v="2015-03-31T00:00:00"/>
    <x v="1"/>
    <s v="P"/>
    <n v="0"/>
    <n v="0"/>
    <n v="0"/>
    <n v="0"/>
    <n v="0"/>
    <n v="0"/>
    <n v="1"/>
    <n v="0"/>
    <n v="0"/>
    <n v="0"/>
    <n v="0"/>
    <n v="0"/>
    <n v="0"/>
    <n v="1"/>
    <n v="1"/>
    <n v="0"/>
    <n v="0"/>
    <n v="0"/>
    <n v="0"/>
    <n v="0"/>
    <n v="0"/>
    <n v="-1"/>
    <n v="0"/>
    <n v="0"/>
    <n v="0"/>
    <n v="0"/>
    <n v="0"/>
    <n v="0"/>
    <n v="0"/>
    <n v="0"/>
    <n v="0"/>
  </r>
  <r>
    <x v="0"/>
    <s v="2013/6149"/>
    <s v=""/>
    <s v=""/>
    <s v=""/>
    <s v="543"/>
    <s v="Old York Road"/>
    <s v="SW18"/>
    <s v="1TQ"/>
    <n v="525892"/>
    <n v="174956"/>
    <s v="Fairfield"/>
    <s v="31/03/2015"/>
    <s v="31/03/2015"/>
    <n v="0"/>
    <n v="3"/>
    <n v="3"/>
    <s v="Demolition of rear part of the site along Tonsley Hill and erection of a two storey building plus accommodation at basement level, excavation to enlarge existing basement on site and erection of rear dormer to roof slope of existing corner building.  Work"/>
    <s v="PF"/>
    <s v="06/12/2013"/>
    <s v="26/02/2014"/>
    <m/>
    <s v="Nil"/>
    <s v=""/>
    <s v="BF"/>
    <x v="3"/>
    <s v="n/a"/>
    <s v="n"/>
    <n v="7.0000000000000001E-3"/>
    <s v="31/03/2015"/>
    <m/>
    <d v="2015-03-31T00:00:00"/>
    <x v="1"/>
    <s v="P"/>
    <m/>
    <n v="0"/>
    <n v="0"/>
    <n v="0"/>
    <n v="1"/>
    <n v="2"/>
    <n v="0"/>
    <n v="0"/>
    <n v="0"/>
    <n v="0"/>
    <n v="0"/>
    <n v="1"/>
    <n v="1"/>
    <n v="0"/>
    <n v="0"/>
    <n v="0"/>
    <n v="0"/>
    <n v="0"/>
    <n v="0"/>
    <n v="1"/>
    <n v="0"/>
    <n v="0"/>
    <n v="0"/>
    <n v="0"/>
    <n v="0"/>
    <n v="0"/>
    <n v="0"/>
    <n v="0"/>
    <n v="0"/>
    <n v="0"/>
    <n v="0"/>
  </r>
  <r>
    <x v="0"/>
    <s v="2013/6279"/>
    <s v=""/>
    <s v=""/>
    <s v=""/>
    <s v="91"/>
    <s v="Kyrle Road"/>
    <s v="SW11"/>
    <s v="6BB"/>
    <n v="528270"/>
    <n v="174597"/>
    <s v="Balham"/>
    <s v="15/01/2014"/>
    <s v="31/03/2015"/>
    <n v="2"/>
    <n v="1"/>
    <n v="-1"/>
    <s v="Conversion of two separate flats into one single property."/>
    <s v="PF"/>
    <s v="13/12/2013"/>
    <s v="06/02/2014"/>
    <m/>
    <s v="Nil"/>
    <s v=""/>
    <s v="BF"/>
    <x v="1"/>
    <s v="n/a"/>
    <s v="b"/>
    <n v="1.0999999999999999E-2"/>
    <s v="15/01/2014"/>
    <m/>
    <d v="2015-03-31T00:00:00"/>
    <x v="1"/>
    <s v="P"/>
    <n v="0"/>
    <n v="0"/>
    <n v="0"/>
    <n v="0"/>
    <n v="-1"/>
    <n v="0"/>
    <n v="-1"/>
    <n v="1"/>
    <n v="0"/>
    <n v="0"/>
    <n v="0"/>
    <n v="-1"/>
    <n v="0"/>
    <n v="-1"/>
    <n v="0"/>
    <n v="0"/>
    <n v="0"/>
    <n v="0"/>
    <n v="0"/>
    <n v="0"/>
    <n v="0"/>
    <n v="1"/>
    <n v="0"/>
    <n v="0"/>
    <n v="0"/>
    <n v="0"/>
    <n v="0"/>
    <n v="0"/>
    <n v="0"/>
    <n v="0"/>
    <n v="0"/>
  </r>
  <r>
    <x v="0"/>
    <s v="2013/6464"/>
    <s v=""/>
    <s v=""/>
    <s v=""/>
    <s v="210"/>
    <s v="Merton Road"/>
    <s v="SW18"/>
    <s v="5SW"/>
    <n v="525215"/>
    <n v="173947"/>
    <s v="Southfields"/>
    <s v="31/03/2015"/>
    <s v="31/03/2015"/>
    <n v="0"/>
    <n v="2"/>
    <n v="2"/>
    <s v="Erection of single-storey rear extension and change of use of ground floor commercial unit with alterations in connection with the use as 1 x two-bedroom unit and 1 x one-bedroom unit with associated cycle parking and refuse; reconfiguration of entrance t"/>
    <s v="PF"/>
    <s v="07/01/2014"/>
    <s v="20/02/2014"/>
    <m/>
    <s v="Nil"/>
    <s v=""/>
    <s v="BF"/>
    <x v="3"/>
    <s v="n/a"/>
    <s v="e"/>
    <n v="1.6E-2"/>
    <s v="31/03/2015"/>
    <m/>
    <d v="2015-03-31T00:00:00"/>
    <x v="1"/>
    <s v="P"/>
    <m/>
    <n v="0"/>
    <n v="0"/>
    <n v="0"/>
    <n v="1"/>
    <n v="1"/>
    <n v="0"/>
    <n v="0"/>
    <n v="0"/>
    <n v="0"/>
    <n v="0"/>
    <n v="1"/>
    <n v="1"/>
    <n v="0"/>
    <n v="0"/>
    <n v="0"/>
    <n v="0"/>
    <n v="0"/>
    <n v="0"/>
    <n v="0"/>
    <n v="0"/>
    <n v="0"/>
    <n v="0"/>
    <n v="0"/>
    <n v="0"/>
    <n v="0"/>
    <n v="0"/>
    <n v="0"/>
    <n v="0"/>
    <n v="0"/>
    <n v="0"/>
  </r>
  <r>
    <x v="0"/>
    <s v="2013/6621"/>
    <s v=""/>
    <s v=""/>
    <s v=""/>
    <s v="4"/>
    <s v="Tooting High Street"/>
    <s v="SW17"/>
    <s v="0RG"/>
    <n v="527539"/>
    <n v="171640"/>
    <s v="Tooting"/>
    <s v="16/09/2014"/>
    <s v="16/09/2014"/>
    <n v="1"/>
    <n v="2"/>
    <n v="1"/>
    <s v="Construction of extension to first and second floors, construction of extension to roof to form additional storey, formation of a roof terrace at third floor level (all to rear of the property). All works in retrospect in connection with the conversion of"/>
    <s v="PF"/>
    <s v="24/12/2013"/>
    <s v="18/02/2014"/>
    <m/>
    <s v="Nil"/>
    <s v=""/>
    <s v="BF"/>
    <x v="1"/>
    <s v="n/a"/>
    <s v="c+"/>
    <n v="2E-3"/>
    <s v="16/09/2014"/>
    <m/>
    <d v="2014-09-16T00:00:00"/>
    <x v="1"/>
    <s v="P"/>
    <m/>
    <n v="0"/>
    <n v="0"/>
    <n v="1"/>
    <n v="0"/>
    <n v="0"/>
    <n v="0"/>
    <n v="0"/>
    <n v="0"/>
    <n v="0"/>
    <n v="1"/>
    <n v="0"/>
    <n v="0"/>
    <n v="0"/>
    <n v="0"/>
    <n v="0"/>
    <n v="0"/>
    <n v="0"/>
    <n v="0"/>
    <n v="0"/>
    <n v="0"/>
    <n v="0"/>
    <n v="0"/>
    <n v="0"/>
    <n v="0"/>
    <n v="0"/>
    <n v="0"/>
    <n v="0"/>
    <n v="0"/>
    <n v="0"/>
    <n v="0"/>
  </r>
  <r>
    <x v="0"/>
    <s v="2014/0042"/>
    <s v=""/>
    <s v=""/>
    <s v=""/>
    <s v="29"/>
    <s v="Ashvale Road"/>
    <s v="SW17"/>
    <s v="8PW"/>
    <n v="527660"/>
    <n v="171506"/>
    <s v="Graveney"/>
    <s v="28/04/2014"/>
    <s v="01/07/2014"/>
    <n v="1"/>
    <n v="2"/>
    <n v="1"/>
    <s v="Use of the property as two self-contained flats."/>
    <s v="PF"/>
    <s v="20/01/2014"/>
    <s v="17/03/2014"/>
    <m/>
    <s v="Nil"/>
    <s v=""/>
    <s v="BF"/>
    <x v="1"/>
    <s v="n/a"/>
    <s v="a"/>
    <n v="0.01"/>
    <s v="28/04/2014"/>
    <m/>
    <d v="2014-07-01T00:00:00"/>
    <x v="1"/>
    <s v="P"/>
    <n v="0"/>
    <n v="0"/>
    <n v="0"/>
    <n v="0"/>
    <n v="1"/>
    <n v="1"/>
    <n v="0"/>
    <n v="-1"/>
    <n v="0"/>
    <n v="0"/>
    <n v="0"/>
    <n v="1"/>
    <n v="1"/>
    <n v="0"/>
    <n v="0"/>
    <n v="0"/>
    <n v="0"/>
    <n v="0"/>
    <n v="0"/>
    <n v="0"/>
    <n v="0"/>
    <n v="-1"/>
    <n v="0"/>
    <n v="0"/>
    <n v="0"/>
    <n v="0"/>
    <n v="0"/>
    <n v="0"/>
    <n v="0"/>
    <n v="0"/>
    <n v="0"/>
  </r>
  <r>
    <x v="0"/>
    <s v="2014/0088"/>
    <s v=""/>
    <s v=""/>
    <s v=""/>
    <s v="157"/>
    <s v="Mithcam Road"/>
    <s v="SW17"/>
    <s v="9PG"/>
    <n v="527830"/>
    <n v="171081"/>
    <s v="Graveney"/>
    <s v="16/09/2014"/>
    <s v="31/03/2015"/>
    <n v="1"/>
    <n v="4"/>
    <n v="3"/>
    <s v="Demolition of existing single-storey rear extension, construction of additional storey to the entire building forming a second floor level and pitched roof over including the formation of a gable end to side and provision of balconies to the first and sec"/>
    <s v="PF"/>
    <s v="10/03/2014"/>
    <s v="20/03/2014"/>
    <m/>
    <s v="Nil"/>
    <s v=""/>
    <s v="BF"/>
    <x v="3"/>
    <s v="n/a"/>
    <s v="n"/>
    <n v="8.0000000000000002E-3"/>
    <s v="16/09/2014"/>
    <m/>
    <d v="2015-03-31T00:00:00"/>
    <x v="1"/>
    <s v="P"/>
    <n v="0"/>
    <n v="0"/>
    <n v="0"/>
    <n v="0"/>
    <n v="2"/>
    <n v="2"/>
    <n v="-1"/>
    <n v="0"/>
    <n v="0"/>
    <n v="0"/>
    <n v="0"/>
    <n v="2"/>
    <n v="2"/>
    <n v="-1"/>
    <n v="0"/>
    <n v="0"/>
    <n v="0"/>
    <n v="0"/>
    <n v="0"/>
    <n v="0"/>
    <n v="0"/>
    <n v="0"/>
    <n v="0"/>
    <n v="0"/>
    <n v="0"/>
    <n v="0"/>
    <n v="0"/>
    <n v="0"/>
    <n v="0"/>
    <n v="0"/>
    <n v="0"/>
  </r>
  <r>
    <x v="0"/>
    <s v="2014/0154"/>
    <s v=""/>
    <s v=""/>
    <s v=""/>
    <s v="86-88"/>
    <s v="Mitcham Lane"/>
    <s v="SW16"/>
    <s v="6NR"/>
    <n v="529349"/>
    <n v="171212"/>
    <s v="Furzedown"/>
    <s v="09/03/2015"/>
    <s v="31/03/2015"/>
    <n v="2"/>
    <n v="4"/>
    <n v="2"/>
    <s v="Revised layout and alterations to two consented flats in the rear of No.86-88 Mitcham Lane to form 1 x 1-bedroom flat and 1 x 2-bedroom flat. Alterations include the insertion of a new windows and replacement door to side elevation (south west) and altera"/>
    <s v="PF"/>
    <s v="15/01/2014"/>
    <s v="06/06/2014"/>
    <m/>
    <s v="Nil"/>
    <s v=""/>
    <s v="BF"/>
    <x v="0"/>
    <s v="n/a"/>
    <s v="n"/>
    <n v="3.0000000000000001E-3"/>
    <s v="09/03/2015"/>
    <m/>
    <d v="2015-03-31T00:00:00"/>
    <x v="1"/>
    <s v="P"/>
    <n v="0"/>
    <n v="0"/>
    <n v="0"/>
    <n v="0"/>
    <n v="0"/>
    <n v="2"/>
    <n v="0"/>
    <n v="0"/>
    <n v="0"/>
    <n v="0"/>
    <n v="0"/>
    <n v="0"/>
    <n v="2"/>
    <n v="0"/>
    <n v="0"/>
    <n v="0"/>
    <n v="0"/>
    <n v="0"/>
    <n v="0"/>
    <n v="0"/>
    <n v="0"/>
    <n v="0"/>
    <n v="0"/>
    <n v="0"/>
    <n v="0"/>
    <n v="0"/>
    <n v="0"/>
    <n v="0"/>
    <n v="0"/>
    <n v="0"/>
    <n v="0"/>
  </r>
  <r>
    <x v="0"/>
    <s v="2014/0247"/>
    <s v=""/>
    <s v=""/>
    <s v=""/>
    <s v="159"/>
    <s v="Lower Richmond Road"/>
    <s v="SW15"/>
    <s v="1HH"/>
    <n v="523440"/>
    <n v="175856"/>
    <s v="Thamesfield"/>
    <s v="31/03/2015"/>
    <s v="31/03/2015"/>
    <n v="1"/>
    <n v="2"/>
    <n v="1"/>
    <s v="Excavations to enlarge existing basement, including formation of rear lightwell; erection of single-storey side and rear extension; erection of rear mansard roof extension to main roof and erection of an additional storey over two-storey back addition in "/>
    <s v="PF"/>
    <s v="07/03/2014"/>
    <s v="02/05/2014"/>
    <m/>
    <s v="Nil"/>
    <s v=""/>
    <s v="BF"/>
    <x v="0"/>
    <s v="n/a"/>
    <s v="n"/>
    <n v="8.0000000000000002E-3"/>
    <s v="31/03/2015"/>
    <m/>
    <d v="2015-03-31T00:00:00"/>
    <x v="1"/>
    <s v="P"/>
    <n v="0"/>
    <n v="0"/>
    <n v="0"/>
    <n v="0"/>
    <n v="0"/>
    <n v="2"/>
    <n v="-1"/>
    <n v="0"/>
    <n v="0"/>
    <n v="0"/>
    <n v="0"/>
    <n v="0"/>
    <n v="2"/>
    <n v="-1"/>
    <n v="0"/>
    <n v="0"/>
    <n v="0"/>
    <n v="0"/>
    <n v="0"/>
    <n v="0"/>
    <n v="0"/>
    <n v="0"/>
    <n v="0"/>
    <n v="0"/>
    <n v="0"/>
    <n v="0"/>
    <n v="0"/>
    <n v="0"/>
    <n v="0"/>
    <n v="0"/>
    <n v="0"/>
  </r>
  <r>
    <x v="0"/>
    <s v="2014/0414"/>
    <s v="OPL House 241 Putney Bridge Road"/>
    <s v=""/>
    <s v=""/>
    <s v="1"/>
    <s v="Archway Mews"/>
    <s v="SW15"/>
    <s v="2PE"/>
    <n v="524447"/>
    <n v="175287"/>
    <s v="Thamesfield"/>
    <s v="15/04/2014"/>
    <s v="28/01/2015"/>
    <n v="0"/>
    <n v="3"/>
    <n v="3"/>
    <s v="Prior approval for conversion of office (Use Class B1a) to three self-contained residential units (Use Class C3)."/>
    <s v="PANR"/>
    <s v="30/01/2014"/>
    <s v="12/03/2014"/>
    <m/>
    <s v="Nil"/>
    <s v=""/>
    <s v="BF"/>
    <x v="2"/>
    <s v="n/a"/>
    <s v="f"/>
    <n v="1.0999999999999999E-2"/>
    <s v="15/04/2014"/>
    <m/>
    <d v="2015-01-28T00:00:00"/>
    <x v="1"/>
    <s v="P"/>
    <n v="0"/>
    <n v="0"/>
    <n v="0"/>
    <n v="0"/>
    <n v="1"/>
    <n v="2"/>
    <n v="0"/>
    <n v="0"/>
    <n v="0"/>
    <n v="0"/>
    <n v="0"/>
    <n v="1"/>
    <n v="2"/>
    <n v="0"/>
    <n v="0"/>
    <n v="0"/>
    <n v="0"/>
    <n v="0"/>
    <n v="0"/>
    <n v="0"/>
    <n v="0"/>
    <n v="0"/>
    <n v="0"/>
    <n v="0"/>
    <n v="0"/>
    <n v="0"/>
    <n v="0"/>
    <n v="0"/>
    <n v="0"/>
    <n v="0"/>
    <n v="0"/>
  </r>
  <r>
    <x v="0"/>
    <s v="2014/0694"/>
    <s v=""/>
    <s v=""/>
    <s v=""/>
    <s v="191"/>
    <s v="St Johns Hill"/>
    <s v="SW18"/>
    <s v="1TH"/>
    <n v="526675"/>
    <n v="175001"/>
    <s v="Fairfield"/>
    <s v="03/06/2014"/>
    <s v="31/03/2015"/>
    <n v="0"/>
    <n v="1"/>
    <n v="1"/>
    <s v="Alterations to shop front in connection with change of use of ground floor shop in connection with use of the ground floor as a two bedroom flat; alterations to single-storey outbuilding to the rear; insertion of new metal railing front boundary."/>
    <s v="PF"/>
    <s v="13/02/2014"/>
    <s v="10/04/2014"/>
    <m/>
    <s v="Nil"/>
    <s v=""/>
    <s v="BF"/>
    <x v="2"/>
    <s v="n/a"/>
    <s v="e"/>
    <n v="6.0000000000000001E-3"/>
    <s v="03/06/2014"/>
    <m/>
    <d v="2015-03-31T00:00:00"/>
    <x v="1"/>
    <s v="P"/>
    <m/>
    <n v="0"/>
    <n v="0"/>
    <n v="0"/>
    <n v="0"/>
    <n v="1"/>
    <n v="0"/>
    <n v="0"/>
    <n v="0"/>
    <n v="0"/>
    <n v="0"/>
    <n v="0"/>
    <n v="1"/>
    <n v="0"/>
    <n v="0"/>
    <n v="0"/>
    <n v="0"/>
    <n v="0"/>
    <n v="0"/>
    <n v="0"/>
    <n v="0"/>
    <n v="0"/>
    <n v="0"/>
    <n v="0"/>
    <n v="0"/>
    <n v="0"/>
    <n v="0"/>
    <n v="0"/>
    <n v="0"/>
    <n v="0"/>
    <n v="0"/>
  </r>
  <r>
    <x v="0"/>
    <s v="2014/0804"/>
    <s v=""/>
    <s v=""/>
    <s v="Rear of"/>
    <s v="15"/>
    <s v="Thrale Road"/>
    <s v="SW16"/>
    <s v="1NS"/>
    <n v="529227"/>
    <n v="171100"/>
    <s v="Furzedown"/>
    <s v="07/07/2014"/>
    <s v="28/10/2014"/>
    <n v="0"/>
    <n v="1"/>
    <n v="1"/>
    <s v="Application for determination of whether prior approval is required for change of use from office (Class B1a) to residential use (Class C3) as a studio flat."/>
    <s v="PANR"/>
    <s v="14/02/2014"/>
    <s v="09/04/2014"/>
    <m/>
    <s v="Nil"/>
    <s v=""/>
    <s v="BF"/>
    <x v="2"/>
    <s v="n/a"/>
    <s v="f"/>
    <n v="4.0000000000000001E-3"/>
    <s v="07/07/2014"/>
    <m/>
    <d v="2014-10-28T00:00:00"/>
    <x v="1"/>
    <s v="P"/>
    <m/>
    <n v="0"/>
    <n v="0"/>
    <n v="1"/>
    <n v="0"/>
    <n v="0"/>
    <n v="0"/>
    <n v="0"/>
    <n v="0"/>
    <n v="0"/>
    <n v="1"/>
    <n v="0"/>
    <n v="0"/>
    <n v="0"/>
    <n v="0"/>
    <n v="0"/>
    <n v="0"/>
    <n v="0"/>
    <n v="0"/>
    <n v="0"/>
    <n v="0"/>
    <n v="0"/>
    <n v="0"/>
    <n v="0"/>
    <n v="0"/>
    <n v="0"/>
    <n v="0"/>
    <n v="0"/>
    <n v="0"/>
    <n v="0"/>
    <n v="0"/>
  </r>
  <r>
    <x v="0"/>
    <s v="2014/0971"/>
    <s v=""/>
    <s v=""/>
    <s v=""/>
    <s v="295"/>
    <s v="Burntwood Lane"/>
    <s v="SW17"/>
    <s v="0AP"/>
    <n v="527150"/>
    <n v="173014"/>
    <s v="Wandsworth Common"/>
    <s v="11/04/2014"/>
    <s v="21/05/2014"/>
    <n v="1"/>
    <n v="2"/>
    <n v="1"/>
    <s v="Use as two flats (Class C3)."/>
    <s v="PF"/>
    <s v="26/02/2014"/>
    <s v="04/04/2014"/>
    <m/>
    <s v="Nil"/>
    <s v=""/>
    <s v="BF"/>
    <x v="1"/>
    <s v="n/a"/>
    <s v="a"/>
    <n v="1.4E-2"/>
    <s v="11/04/2014"/>
    <m/>
    <d v="2014-05-21T00:00:00"/>
    <x v="1"/>
    <s v="P"/>
    <n v="0"/>
    <n v="0"/>
    <n v="0"/>
    <n v="0"/>
    <n v="0"/>
    <n v="0"/>
    <n v="2"/>
    <n v="-1"/>
    <n v="0"/>
    <n v="0"/>
    <n v="0"/>
    <n v="0"/>
    <n v="0"/>
    <n v="2"/>
    <n v="0"/>
    <n v="0"/>
    <n v="0"/>
    <n v="0"/>
    <n v="0"/>
    <n v="0"/>
    <n v="0"/>
    <n v="-1"/>
    <n v="0"/>
    <n v="0"/>
    <n v="0"/>
    <n v="0"/>
    <n v="0"/>
    <n v="0"/>
    <n v="0"/>
    <n v="0"/>
    <n v="0"/>
  </r>
  <r>
    <x v="0"/>
    <s v="2014/1112"/>
    <s v=""/>
    <s v=""/>
    <s v=""/>
    <s v="6"/>
    <s v="Garfield Road"/>
    <s v="SW11"/>
    <s v="5GX"/>
    <n v="528501"/>
    <n v="175734"/>
    <s v="Shaftesbury"/>
    <s v="28/05/2014"/>
    <s v="28/05/2014"/>
    <n v="0"/>
    <n v="1"/>
    <n v="1"/>
    <s v="Use as a self contained one bedroom flat."/>
    <s v="LDC"/>
    <s v="11/03/2014"/>
    <s v="28/05/2014"/>
    <m/>
    <s v="Nil"/>
    <s v=""/>
    <s v="BF"/>
    <x v="2"/>
    <s v="n/a"/>
    <s v="d"/>
    <n v="1E-3"/>
    <s v="28/05/2014"/>
    <m/>
    <d v="2014-05-28T00:00:00"/>
    <x v="1"/>
    <s v="P"/>
    <n v="0"/>
    <n v="0"/>
    <n v="0"/>
    <n v="0"/>
    <n v="1"/>
    <n v="0"/>
    <n v="0"/>
    <n v="0"/>
    <n v="0"/>
    <n v="0"/>
    <n v="0"/>
    <n v="1"/>
    <n v="0"/>
    <n v="0"/>
    <n v="0"/>
    <n v="0"/>
    <n v="0"/>
    <n v="0"/>
    <n v="0"/>
    <n v="0"/>
    <n v="0"/>
    <n v="0"/>
    <n v="0"/>
    <n v="0"/>
    <n v="0"/>
    <n v="0"/>
    <n v="0"/>
    <n v="0"/>
    <n v="0"/>
    <n v="0"/>
    <n v="0"/>
  </r>
  <r>
    <x v="0"/>
    <s v="2014/1283"/>
    <s v=""/>
    <s v=""/>
    <s v=""/>
    <s v="227"/>
    <s v="St Johns Hill"/>
    <s v="SW11"/>
    <s v="1TH"/>
    <n v="526573"/>
    <n v="174969"/>
    <s v="Fairfield"/>
    <s v="31/03/2015"/>
    <s v="31/03/2015"/>
    <n v="0"/>
    <n v="1"/>
    <n v="1"/>
    <s v="Change of use from Sui Generis to D1 (Dental Practice) on the ground floor and use of first floor as a studio flat (Class C3)."/>
    <s v="PF"/>
    <s v="08/03/2014"/>
    <s v="30/04/2014"/>
    <m/>
    <s v="Nil"/>
    <s v=""/>
    <s v="BF"/>
    <x v="2"/>
    <s v="n/a"/>
    <s v="g"/>
    <n v="7.0000000000000001E-3"/>
    <s v="31/03/2015"/>
    <m/>
    <d v="2015-03-31T00:00:00"/>
    <x v="1"/>
    <s v="P"/>
    <m/>
    <n v="0"/>
    <n v="0"/>
    <n v="1"/>
    <n v="0"/>
    <n v="0"/>
    <n v="0"/>
    <n v="0"/>
    <n v="0"/>
    <n v="0"/>
    <n v="1"/>
    <n v="0"/>
    <n v="0"/>
    <n v="0"/>
    <n v="0"/>
    <n v="0"/>
    <n v="0"/>
    <n v="0"/>
    <n v="0"/>
    <n v="0"/>
    <n v="0"/>
    <n v="0"/>
    <n v="0"/>
    <n v="0"/>
    <n v="0"/>
    <n v="0"/>
    <n v="0"/>
    <n v="0"/>
    <n v="0"/>
    <n v="0"/>
    <n v="0"/>
  </r>
  <r>
    <x v="0"/>
    <s v="2014/1423"/>
    <s v="Lumiere Apartments"/>
    <s v="Flats 102,104,105,201 and 301"/>
    <s v="Former Granada Cinema"/>
    <s v="58"/>
    <s v="St Johns Hill"/>
    <s v="SW11"/>
    <s v="1AD"/>
    <n v="526991"/>
    <n v="175269"/>
    <s v="Northcote"/>
    <s v="31/03/2015"/>
    <s v="31/03/2015"/>
    <n v="3"/>
    <n v="5"/>
    <n v="2"/>
    <s v="Sub-division of three flats (previously 101, 104 and 207)  into five 1 bedroom flats (currently 102, 104, 105, 201 and 301) including consequential internal alterations."/>
    <s v="PFLA"/>
    <s v="17/03/2014"/>
    <s v="19/12/2014"/>
    <m/>
    <s v="Nil"/>
    <s v=""/>
    <s v="BF"/>
    <x v="1"/>
    <s v="n/a"/>
    <s v="c+"/>
    <n v="4.4999999999999998E-2"/>
    <s v="31/03/2015"/>
    <m/>
    <d v="2015-03-31T00:00:00"/>
    <x v="1"/>
    <s v="P"/>
    <m/>
    <n v="0"/>
    <n v="0"/>
    <n v="0"/>
    <n v="3"/>
    <n v="-1"/>
    <n v="0"/>
    <n v="0"/>
    <n v="0"/>
    <n v="0"/>
    <n v="0"/>
    <n v="3"/>
    <n v="-1"/>
    <n v="0"/>
    <n v="0"/>
    <n v="0"/>
    <n v="0"/>
    <n v="0"/>
    <n v="0"/>
    <n v="0"/>
    <n v="0"/>
    <n v="0"/>
    <n v="0"/>
    <n v="0"/>
    <n v="0"/>
    <n v="0"/>
    <n v="0"/>
    <n v="0"/>
    <n v="0"/>
    <n v="0"/>
    <n v="0"/>
  </r>
  <r>
    <x v="0"/>
    <s v="2014/1427"/>
    <s v=""/>
    <s v=""/>
    <s v=""/>
    <s v="1"/>
    <s v="Blade Mews"/>
    <s v="SW15"/>
    <s v="2NF"/>
    <n v="524595"/>
    <n v="175345"/>
    <s v="Thamesfield"/>
    <s v="23/05/2014"/>
    <s v="23/05/2014"/>
    <n v="2"/>
    <n v="1"/>
    <n v="-1"/>
    <s v="Use of the property as a single dwelling house."/>
    <s v="LDC"/>
    <s v="31/03/2014"/>
    <s v="23/05/2014"/>
    <m/>
    <s v="Nil"/>
    <s v=""/>
    <s v="BF"/>
    <x v="1"/>
    <s v="n/a"/>
    <s v="b"/>
    <n v="6.0000000000000001E-3"/>
    <s v="23/05/2014"/>
    <m/>
    <d v="2014-05-23T00:00:00"/>
    <x v="1"/>
    <s v="P"/>
    <n v="0"/>
    <n v="0"/>
    <n v="0"/>
    <n v="0"/>
    <n v="-1"/>
    <n v="0"/>
    <n v="-1"/>
    <n v="1"/>
    <n v="0"/>
    <n v="0"/>
    <n v="0"/>
    <n v="-1"/>
    <n v="0"/>
    <n v="-1"/>
    <n v="0"/>
    <n v="0"/>
    <n v="0"/>
    <n v="0"/>
    <n v="0"/>
    <n v="0"/>
    <n v="0"/>
    <n v="1"/>
    <n v="0"/>
    <n v="0"/>
    <n v="0"/>
    <n v="0"/>
    <n v="0"/>
    <n v="0"/>
    <n v="0"/>
    <n v="0"/>
    <n v="0"/>
  </r>
  <r>
    <x v="0"/>
    <s v="2014/1520"/>
    <s v=""/>
    <s v=""/>
    <s v="Ground Floor"/>
    <s v="315"/>
    <s v="Garratt Lane"/>
    <s v="SW18"/>
    <s v="4DX"/>
    <n v="525941"/>
    <n v="173529"/>
    <s v="Earlsfield"/>
    <s v="25/02/2015"/>
    <s v="09/03/2015"/>
    <n v="0"/>
    <n v="1"/>
    <n v="1"/>
    <s v="Change of use of lower ground and ground floors from office (Class B1a) to residential (Class C3), to provide 1 x maisonette. (Prior Approval Application)."/>
    <s v="PANR"/>
    <s v="24/03/2014"/>
    <s v="19/05/2014"/>
    <m/>
    <s v="Nil"/>
    <s v=""/>
    <s v="BF"/>
    <x v="2"/>
    <s v="n/a"/>
    <s v="f"/>
    <n v="5.0000000000000001E-3"/>
    <s v="25/02/2015"/>
    <m/>
    <d v="2015-03-09T00:00:00"/>
    <x v="1"/>
    <s v="P"/>
    <n v="0"/>
    <n v="0"/>
    <n v="0"/>
    <n v="0"/>
    <n v="1"/>
    <n v="0"/>
    <n v="0"/>
    <n v="0"/>
    <n v="0"/>
    <n v="0"/>
    <n v="0"/>
    <n v="1"/>
    <n v="0"/>
    <n v="0"/>
    <n v="0"/>
    <n v="0"/>
    <n v="0"/>
    <n v="0"/>
    <n v="0"/>
    <n v="0"/>
    <n v="0"/>
    <n v="0"/>
    <n v="0"/>
    <n v="0"/>
    <n v="0"/>
    <n v="0"/>
    <n v="0"/>
    <n v="0"/>
    <n v="0"/>
    <n v="0"/>
    <n v="0"/>
  </r>
  <r>
    <x v="0"/>
    <s v="2014/1559"/>
    <s v=""/>
    <s v=""/>
    <s v=""/>
    <s v="87"/>
    <s v="Disraeli Road"/>
    <s v="SW15"/>
    <s v="2DY"/>
    <n v="524318"/>
    <n v="175079"/>
    <s v="Thamesfield"/>
    <s v="22/04/2010"/>
    <s v="26/11/2014"/>
    <n v="1"/>
    <n v="2"/>
    <n v="1"/>
    <s v="Erection of rear mansard roof extension to main roof including raising ridge by 300mm and other alterations in connection with conversion into two flats."/>
    <s v="PF"/>
    <s v="21/03/2014"/>
    <s v="18/07/2014"/>
    <m/>
    <s v="Nil"/>
    <s v=""/>
    <s v="BF"/>
    <x v="3"/>
    <s v="n/a"/>
    <s v="a"/>
    <n v="1.4999999999999999E-2"/>
    <s v="22/04/2010"/>
    <m/>
    <d v="2014-11-26T00:00:00"/>
    <x v="1"/>
    <s v="P"/>
    <m/>
    <n v="0"/>
    <n v="0"/>
    <n v="0"/>
    <n v="0"/>
    <n v="1"/>
    <n v="1"/>
    <n v="-1"/>
    <n v="0"/>
    <n v="0"/>
    <n v="0"/>
    <n v="0"/>
    <n v="1"/>
    <n v="1"/>
    <n v="0"/>
    <n v="0"/>
    <n v="0"/>
    <n v="0"/>
    <n v="0"/>
    <n v="0"/>
    <n v="0"/>
    <n v="-1"/>
    <n v="0"/>
    <n v="0"/>
    <n v="0"/>
    <n v="0"/>
    <n v="0"/>
    <n v="0"/>
    <n v="0"/>
    <n v="0"/>
    <n v="0"/>
  </r>
  <r>
    <x v="0"/>
    <s v="2014/1583"/>
    <s v=""/>
    <s v=""/>
    <s v=""/>
    <s v="105"/>
    <s v="Tooting Bec Road"/>
    <s v="SW17"/>
    <s v="8BW"/>
    <n v="528319"/>
    <n v="172192"/>
    <s v="Bedford"/>
    <s v="13/05/2014"/>
    <s v="13/05/2014"/>
    <n v="1"/>
    <n v="2"/>
    <n v="1"/>
    <s v="Use of the ground and lower ground levels as two self-contained flats."/>
    <s v="LDC"/>
    <s v="18/03/2014"/>
    <s v="13/05/2014"/>
    <m/>
    <s v="Nil"/>
    <s v=""/>
    <s v="BF"/>
    <x v="1"/>
    <s v="n/a"/>
    <s v="c+"/>
    <n v="1.7000000000000001E-2"/>
    <s v="13/05/2014"/>
    <m/>
    <d v="2014-05-13T00:00:00"/>
    <x v="1"/>
    <s v="P"/>
    <m/>
    <n v="0"/>
    <n v="0"/>
    <n v="0"/>
    <n v="0"/>
    <n v="1"/>
    <n v="0"/>
    <n v="0"/>
    <n v="0"/>
    <n v="0"/>
    <n v="0"/>
    <n v="0"/>
    <n v="1"/>
    <n v="0"/>
    <n v="0"/>
    <n v="0"/>
    <n v="0"/>
    <n v="0"/>
    <n v="0"/>
    <n v="0"/>
    <n v="0"/>
    <n v="0"/>
    <n v="0"/>
    <n v="0"/>
    <n v="0"/>
    <n v="0"/>
    <n v="0"/>
    <n v="0"/>
    <n v="0"/>
    <n v="0"/>
    <n v="0"/>
  </r>
  <r>
    <x v="0"/>
    <s v="2014/2570"/>
    <s v=""/>
    <s v=""/>
    <s v=""/>
    <s v="199A"/>
    <s v="Upper Richmond Road"/>
    <s v="SW15"/>
    <s v="6SG"/>
    <n v="523805"/>
    <n v="175079"/>
    <s v="East Putney"/>
    <s v="31/03/2015"/>
    <s v="31/03/2015"/>
    <n v="1"/>
    <n v="2"/>
    <n v="1"/>
    <s v="Conversion of upper floors to form 1 x one-bedroom flat and 1 x two-bedroom maisonette and erection of rear dormer roof extension."/>
    <s v="PF"/>
    <s v="17/06/2014"/>
    <s v="20/06/2014"/>
    <m/>
    <s v="Nil"/>
    <s v=""/>
    <s v="BF"/>
    <x v="3"/>
    <s v="n/a"/>
    <s v="c+"/>
    <n v="7.0000000000000001E-3"/>
    <s v="31/03/2015"/>
    <m/>
    <d v="2015-03-31T00:00:00"/>
    <x v="1"/>
    <s v="P"/>
    <n v="0"/>
    <n v="0"/>
    <n v="0"/>
    <n v="1"/>
    <n v="0"/>
    <n v="1"/>
    <n v="-1"/>
    <n v="0"/>
    <n v="0"/>
    <n v="0"/>
    <n v="1"/>
    <n v="0"/>
    <n v="1"/>
    <n v="-1"/>
    <n v="0"/>
    <n v="0"/>
    <n v="0"/>
    <n v="0"/>
    <n v="0"/>
    <n v="0"/>
    <n v="0"/>
    <n v="0"/>
    <n v="0"/>
    <n v="0"/>
    <n v="0"/>
    <n v="0"/>
    <n v="0"/>
    <n v="0"/>
    <n v="0"/>
    <n v="0"/>
    <n v="0"/>
  </r>
  <r>
    <x v="0"/>
    <s v="2014/2590"/>
    <s v=""/>
    <s v=""/>
    <s v=""/>
    <s v="28"/>
    <s v="Corsehill Street"/>
    <s v="SW16"/>
    <s v="6NF"/>
    <n v="529156"/>
    <n v="170694"/>
    <s v="Furzedown"/>
    <s v="22/05/2014"/>
    <s v="22/05/2014"/>
    <n v="2"/>
    <n v="1"/>
    <n v="-1"/>
    <s v="Use of property as a single dwellinghouse (C3)"/>
    <s v="LDC"/>
    <s v="09/05/2014"/>
    <s v="22/05/2014"/>
    <m/>
    <s v="Nil"/>
    <s v=""/>
    <s v="BF"/>
    <x v="1"/>
    <s v="n/a"/>
    <s v="b"/>
    <n v="1.2999999999999999E-2"/>
    <s v="22/05/2014"/>
    <m/>
    <d v="2014-05-22T00:00:00"/>
    <x v="1"/>
    <s v="P"/>
    <n v="0"/>
    <n v="0"/>
    <n v="0"/>
    <n v="0"/>
    <n v="-1"/>
    <n v="-1"/>
    <n v="1"/>
    <n v="0"/>
    <n v="0"/>
    <n v="0"/>
    <n v="0"/>
    <n v="-1"/>
    <n v="-1"/>
    <n v="0"/>
    <n v="0"/>
    <n v="0"/>
    <n v="0"/>
    <n v="0"/>
    <n v="0"/>
    <n v="0"/>
    <n v="1"/>
    <n v="0"/>
    <n v="0"/>
    <n v="0"/>
    <n v="0"/>
    <n v="0"/>
    <n v="0"/>
    <n v="0"/>
    <n v="0"/>
    <n v="0"/>
    <n v="0"/>
  </r>
  <r>
    <x v="0"/>
    <s v="2014/2978"/>
    <s v=""/>
    <s v=""/>
    <s v=""/>
    <s v="85A"/>
    <s v="Lower Richmond Road"/>
    <s v="SW15"/>
    <s v="1EU"/>
    <n v="523753"/>
    <n v="175755"/>
    <s v="Thamesfield"/>
    <s v="31/03/2015"/>
    <s v="31/03/2015"/>
    <n v="0"/>
    <n v="1"/>
    <n v="1"/>
    <s v="Use of first and second floor as 3-bedroom flat."/>
    <s v="PF"/>
    <s v="05/06/2014"/>
    <s v="24/07/2014"/>
    <m/>
    <s v="Nil"/>
    <s v=""/>
    <s v="BF"/>
    <x v="2"/>
    <s v="n/a"/>
    <s v="e"/>
    <n v="3.0000000000000001E-3"/>
    <s v="31/03/2015"/>
    <m/>
    <d v="2015-03-31T00:00:00"/>
    <x v="1"/>
    <s v="P"/>
    <n v="0"/>
    <n v="0"/>
    <n v="0"/>
    <n v="0"/>
    <n v="0"/>
    <n v="0"/>
    <n v="1"/>
    <n v="0"/>
    <n v="0"/>
    <n v="0"/>
    <n v="0"/>
    <n v="0"/>
    <n v="0"/>
    <n v="1"/>
    <n v="0"/>
    <n v="0"/>
    <n v="0"/>
    <n v="0"/>
    <n v="0"/>
    <n v="0"/>
    <n v="0"/>
    <n v="0"/>
    <n v="0"/>
    <n v="0"/>
    <n v="0"/>
    <n v="0"/>
    <n v="0"/>
    <n v="0"/>
    <n v="0"/>
    <n v="0"/>
    <n v="0"/>
  </r>
  <r>
    <x v="0"/>
    <s v="2014/3005"/>
    <s v=""/>
    <s v=""/>
    <s v=""/>
    <s v="9"/>
    <s v="Aldis Street"/>
    <s v="SW17"/>
    <s v="0RZ"/>
    <n v="527163"/>
    <n v="171099"/>
    <s v="Tooting"/>
    <s v="31/03/2015"/>
    <s v="31/03/2015"/>
    <n v="2"/>
    <n v="0"/>
    <n v="-2"/>
    <s v="Change of use of property to a house in multiple occupation (Use Class Sui Generis)."/>
    <s v="PF"/>
    <s v="29/05/2014"/>
    <s v="23/07/2014"/>
    <m/>
    <s v="Nil"/>
    <s v=""/>
    <s v="BF"/>
    <x v="2"/>
    <s v="n/a"/>
    <s v="c+"/>
    <n v="1.0999999999999999E-2"/>
    <s v="31/03/2015"/>
    <m/>
    <d v="2015-03-31T00:00:00"/>
    <x v="1"/>
    <s v="P"/>
    <m/>
    <n v="0"/>
    <n v="0"/>
    <n v="0"/>
    <n v="0"/>
    <n v="0"/>
    <n v="-1"/>
    <n v="-1"/>
    <n v="0"/>
    <n v="0"/>
    <n v="0"/>
    <n v="0"/>
    <n v="0"/>
    <n v="-1"/>
    <n v="-1"/>
    <n v="0"/>
    <n v="0"/>
    <n v="0"/>
    <n v="0"/>
    <n v="0"/>
    <n v="0"/>
    <n v="0"/>
    <n v="0"/>
    <n v="0"/>
    <n v="0"/>
    <n v="0"/>
    <n v="0"/>
    <n v="0"/>
    <n v="0"/>
    <n v="0"/>
    <n v="0"/>
  </r>
  <r>
    <x v="0"/>
    <s v="2014/3118"/>
    <s v=""/>
    <s v=""/>
    <s v=""/>
    <s v="17"/>
    <s v="Balham High Road"/>
    <s v="SW12"/>
    <s v="9AJ"/>
    <n v="528760"/>
    <n v="173700"/>
    <s v="Balham"/>
    <s v="31/03/2015"/>
    <s v="31/03/2015"/>
    <n v="0"/>
    <n v="1"/>
    <n v="1"/>
    <s v="Use of ground floor unit at the rear of 17 Balham High Road as 2-bedroom flat."/>
    <s v="PF"/>
    <s v="29/07/2014"/>
    <s v="23/09/2014"/>
    <m/>
    <s v="Nil"/>
    <s v=""/>
    <s v="BF"/>
    <x v="2"/>
    <s v="n/a"/>
    <s v="f"/>
    <n v="4.0000000000000001E-3"/>
    <s v="31/03/2015"/>
    <m/>
    <d v="2015-03-31T00:00:00"/>
    <x v="1"/>
    <s v="P"/>
    <m/>
    <n v="0"/>
    <n v="0"/>
    <n v="0"/>
    <n v="0"/>
    <n v="1"/>
    <n v="0"/>
    <n v="0"/>
    <n v="0"/>
    <n v="0"/>
    <n v="0"/>
    <n v="0"/>
    <n v="1"/>
    <n v="0"/>
    <n v="0"/>
    <n v="0"/>
    <n v="0"/>
    <n v="0"/>
    <n v="0"/>
    <n v="0"/>
    <n v="0"/>
    <n v="0"/>
    <n v="0"/>
    <n v="0"/>
    <n v="0"/>
    <n v="0"/>
    <n v="0"/>
    <n v="0"/>
    <n v="0"/>
    <n v="0"/>
    <n v="0"/>
  </r>
  <r>
    <x v="0"/>
    <s v="2014/3121"/>
    <s v=""/>
    <s v=""/>
    <s v="The Cottage"/>
    <s v="7F"/>
    <s v="Carlton Drive"/>
    <s v="SW15"/>
    <s v="2BZ"/>
    <n v="524061"/>
    <n v="174621"/>
    <s v="East Putney"/>
    <s v="13/10/2014"/>
    <s v="13/10/2014"/>
    <n v="0"/>
    <n v="1"/>
    <n v="1"/>
    <s v="Use as a single dwelling."/>
    <s v="LDC"/>
    <s v="17/09/2014"/>
    <s v="13/10/2014"/>
    <m/>
    <s v="Nil"/>
    <s v=""/>
    <s v="BF"/>
    <x v="1"/>
    <s v="n/a"/>
    <s v="g"/>
    <n v="3.5000000000000003E-2"/>
    <s v="13/10/2014"/>
    <m/>
    <d v="2014-10-13T00:00:00"/>
    <x v="1"/>
    <s v="P"/>
    <n v="0"/>
    <n v="0"/>
    <n v="0"/>
    <n v="0"/>
    <n v="0"/>
    <n v="1"/>
    <n v="0"/>
    <n v="0"/>
    <n v="0"/>
    <n v="0"/>
    <n v="0"/>
    <n v="0"/>
    <n v="0"/>
    <n v="0"/>
    <n v="0"/>
    <n v="0"/>
    <n v="0"/>
    <n v="0"/>
    <n v="0"/>
    <n v="1"/>
    <n v="0"/>
    <n v="0"/>
    <n v="0"/>
    <n v="0"/>
    <n v="0"/>
    <n v="0"/>
    <n v="0"/>
    <n v="0"/>
    <n v="0"/>
    <n v="0"/>
    <n v="0"/>
  </r>
  <r>
    <x v="0"/>
    <s v="2014/3242"/>
    <s v=""/>
    <s v=""/>
    <s v="Rear of 213 &amp;"/>
    <s v="215"/>
    <s v="St Johns Hill"/>
    <s v="SW11"/>
    <s v="1TH"/>
    <n v="526613"/>
    <n v="174976"/>
    <s v="Fairfield"/>
    <s v="11/03/2015"/>
    <s v="11/03/2015"/>
    <n v="0"/>
    <n v="1"/>
    <n v="1"/>
    <s v="Retention of ground floor as residential accommodation."/>
    <s v="LDC"/>
    <s v="10/02/2015"/>
    <s v="11/03/2015"/>
    <m/>
    <s v="Nil"/>
    <s v=""/>
    <s v="BF"/>
    <x v="2"/>
    <s v="n/a"/>
    <s v="e"/>
    <n v="6.0000000000000001E-3"/>
    <s v="11/03/2015"/>
    <m/>
    <d v="2015-03-11T00:00:00"/>
    <x v="1"/>
    <s v="P"/>
    <m/>
    <n v="0"/>
    <n v="0"/>
    <n v="0"/>
    <n v="0"/>
    <n v="0"/>
    <n v="0"/>
    <n v="1"/>
    <n v="0"/>
    <n v="0"/>
    <n v="0"/>
    <n v="0"/>
    <n v="0"/>
    <n v="0"/>
    <n v="1"/>
    <n v="0"/>
    <n v="0"/>
    <n v="0"/>
    <n v="0"/>
    <n v="0"/>
    <n v="0"/>
    <n v="0"/>
    <n v="0"/>
    <n v="0"/>
    <n v="0"/>
    <n v="0"/>
    <n v="0"/>
    <n v="0"/>
    <n v="0"/>
    <n v="0"/>
    <n v="0"/>
  </r>
  <r>
    <x v="0"/>
    <s v="2014/3266"/>
    <s v=""/>
    <s v=""/>
    <s v=""/>
    <s v="318"/>
    <s v="Trinity Road"/>
    <s v="SW18"/>
    <s v="3RG"/>
    <n v="527004"/>
    <n v="173926"/>
    <s v="Wandsworth Common"/>
    <s v="20/10/2014"/>
    <s v="20/10/2014"/>
    <n v="0"/>
    <n v="1"/>
    <n v="1"/>
    <s v="Alterations including the removal of existing roof and erection of replacement roof at an increased height of 700mm; erection of front dormer window and replacement single-storey rear extension in connection with the use as a one-bedroom self-contained re"/>
    <s v="PF"/>
    <s v="10/06/2014"/>
    <s v="20/10/2014"/>
    <m/>
    <s v="Nil"/>
    <s v=""/>
    <s v="BF"/>
    <x v="3"/>
    <s v="n/a"/>
    <s v="e"/>
    <n v="5.0000000000000001E-3"/>
    <s v="20/10/2014"/>
    <m/>
    <d v="2014-10-20T00:00:00"/>
    <x v="1"/>
    <s v="P"/>
    <m/>
    <n v="0"/>
    <n v="0"/>
    <n v="0"/>
    <n v="1"/>
    <n v="0"/>
    <n v="0"/>
    <n v="0"/>
    <n v="0"/>
    <n v="0"/>
    <n v="0"/>
    <n v="1"/>
    <n v="0"/>
    <n v="0"/>
    <n v="0"/>
    <n v="0"/>
    <n v="0"/>
    <n v="0"/>
    <n v="0"/>
    <n v="0"/>
    <n v="0"/>
    <n v="0"/>
    <n v="0"/>
    <n v="0"/>
    <n v="0"/>
    <n v="0"/>
    <n v="0"/>
    <n v="0"/>
    <n v="0"/>
    <n v="0"/>
    <n v="0"/>
  </r>
  <r>
    <x v="0"/>
    <s v="2014/3350"/>
    <s v=""/>
    <s v=""/>
    <s v=""/>
    <s v="14"/>
    <s v="Rockland Road"/>
    <s v="SW15"/>
    <s v="2LN"/>
    <n v="524349"/>
    <n v="175139"/>
    <s v="Thamesfield"/>
    <s v="31/03/2015"/>
    <s v="31/03/2015"/>
    <n v="1"/>
    <n v="1"/>
    <n v="0"/>
    <s v="Demolition of an existing two-storey detached house and erection of a replacement two-storey (first floor in roof space) plus basement house with cycle parking and refuse store in front garden._x0009_Erection of front boundary wall and railings."/>
    <s v="PF"/>
    <s v="16/06/2014"/>
    <s v="17/10/2014"/>
    <m/>
    <s v="Nil"/>
    <s v=""/>
    <s v="BF"/>
    <x v="0"/>
    <s v="n/a"/>
    <s v="n"/>
    <n v="1.2999999999999999E-2"/>
    <s v="31/03/2015"/>
    <m/>
    <d v="2015-03-31T00:00:00"/>
    <x v="1"/>
    <s v="P"/>
    <n v="0"/>
    <n v="0"/>
    <n v="0"/>
    <n v="0"/>
    <n v="0"/>
    <n v="-1"/>
    <n v="0"/>
    <n v="1"/>
    <n v="0"/>
    <n v="0"/>
    <n v="0"/>
    <n v="0"/>
    <n v="0"/>
    <n v="0"/>
    <n v="0"/>
    <n v="0"/>
    <n v="0"/>
    <n v="0"/>
    <n v="0"/>
    <n v="-1"/>
    <n v="0"/>
    <n v="1"/>
    <n v="0"/>
    <n v="0"/>
    <n v="0"/>
    <n v="0"/>
    <n v="0"/>
    <n v="0"/>
    <n v="0"/>
    <n v="0"/>
    <n v="0"/>
  </r>
  <r>
    <x v="0"/>
    <s v="2014/3536"/>
    <s v=""/>
    <s v=""/>
    <s v=""/>
    <s v="312"/>
    <s v="Queenstown Road"/>
    <s v="SW8"/>
    <s v="4LT"/>
    <n v="528701"/>
    <n v="177008"/>
    <s v="Queenstown"/>
    <s v="28/08/2014"/>
    <s v="28/08/2014"/>
    <n v="1"/>
    <n v="3"/>
    <n v="2"/>
    <s v="Use of building as 2 x 1-bedroom flats &amp; 1 x 3-bedroom maisonette."/>
    <s v="PF"/>
    <s v="08/07/2014"/>
    <s v="28/08/2014"/>
    <m/>
    <s v="Nil"/>
    <s v=""/>
    <s v="BF"/>
    <x v="1"/>
    <s v="n/a"/>
    <s v="a"/>
    <n v="1.4E-2"/>
    <s v="28/08/2014"/>
    <m/>
    <d v="2014-08-28T00:00:00"/>
    <x v="1"/>
    <s v="P"/>
    <n v="0"/>
    <n v="0"/>
    <n v="0"/>
    <n v="0"/>
    <n v="2"/>
    <n v="0"/>
    <n v="1"/>
    <n v="-1"/>
    <n v="0"/>
    <n v="0"/>
    <n v="0"/>
    <n v="2"/>
    <n v="0"/>
    <n v="1"/>
    <n v="0"/>
    <n v="0"/>
    <n v="0"/>
    <n v="0"/>
    <n v="0"/>
    <n v="0"/>
    <n v="0"/>
    <n v="-1"/>
    <n v="0"/>
    <n v="0"/>
    <n v="0"/>
    <n v="0"/>
    <n v="0"/>
    <n v="0"/>
    <n v="0"/>
    <n v="0"/>
    <n v="0"/>
  </r>
  <r>
    <x v="0"/>
    <s v="2014/4157"/>
    <s v=""/>
    <s v=""/>
    <s v=""/>
    <s v="284"/>
    <s v="Merton Road"/>
    <s v="SW18"/>
    <s v="5JN"/>
    <n v="525233"/>
    <n v="173598"/>
    <s v="Southfields"/>
    <s v="31/03/2015"/>
    <s v="31/03/2015"/>
    <n v="0"/>
    <n v="1"/>
    <n v="1"/>
    <s v="Change of use of ground floor from a shop (A1) to a self-contained flat (C3);  alterations to the front elevation, rear mansard roof extension to main roof (with french door and safety railings) to existing first floor flat, demolition of existing ground "/>
    <s v="PF"/>
    <s v="28/07/2014"/>
    <s v="22/09/2014"/>
    <m/>
    <s v="Nil"/>
    <s v=""/>
    <s v="BF"/>
    <x v="2"/>
    <s v="n/a"/>
    <s v="e"/>
    <n v="5.0000000000000001E-3"/>
    <s v="31/03/2015"/>
    <m/>
    <d v="2015-03-31T00:00:00"/>
    <x v="1"/>
    <s v="P"/>
    <m/>
    <n v="0"/>
    <n v="0"/>
    <n v="0"/>
    <n v="1"/>
    <n v="0"/>
    <n v="0"/>
    <n v="0"/>
    <n v="0"/>
    <n v="0"/>
    <n v="0"/>
    <n v="1"/>
    <n v="0"/>
    <n v="0"/>
    <n v="0"/>
    <n v="0"/>
    <n v="0"/>
    <n v="0"/>
    <n v="0"/>
    <n v="0"/>
    <n v="0"/>
    <n v="0"/>
    <n v="0"/>
    <n v="0"/>
    <n v="0"/>
    <n v="0"/>
    <n v="0"/>
    <n v="0"/>
    <n v="0"/>
    <n v="0"/>
    <n v="0"/>
  </r>
  <r>
    <x v="0"/>
    <s v="2014/4213"/>
    <s v=""/>
    <s v=""/>
    <s v="Penwortham School House"/>
    <s v="102"/>
    <s v="Penwortham Road"/>
    <s v="SW16"/>
    <s v="6RJ"/>
    <n v="529001"/>
    <n v="170868"/>
    <s v="Furzedown"/>
    <s v="31/03/2015"/>
    <s v="31/03/2015"/>
    <n v="0"/>
    <n v="1"/>
    <n v="1"/>
    <s v="Change of Use from Non-Residential Institutions (Use Class D1) to a single dwelling house (Use Class C3)."/>
    <s v="PF"/>
    <s v="22/07/2014"/>
    <s v="16/09/2014"/>
    <m/>
    <s v="Nil"/>
    <s v=""/>
    <s v="BF"/>
    <x v="2"/>
    <s v="n/a"/>
    <s v="g"/>
    <n v="1.4999999999999999E-2"/>
    <s v="31/03/2015"/>
    <m/>
    <d v="2015-03-31T00:00:00"/>
    <x v="2"/>
    <s v="C"/>
    <n v="0"/>
    <n v="0"/>
    <n v="0"/>
    <n v="0"/>
    <n v="0"/>
    <n v="1"/>
    <n v="0"/>
    <n v="0"/>
    <n v="0"/>
    <n v="0"/>
    <n v="0"/>
    <n v="0"/>
    <n v="0"/>
    <n v="0"/>
    <n v="0"/>
    <n v="0"/>
    <n v="0"/>
    <n v="0"/>
    <n v="0"/>
    <n v="1"/>
    <n v="0"/>
    <n v="0"/>
    <n v="0"/>
    <n v="0"/>
    <n v="0"/>
    <n v="0"/>
    <n v="0"/>
    <n v="0"/>
    <n v="0"/>
    <n v="0"/>
    <n v="0"/>
  </r>
  <r>
    <x v="0"/>
    <s v="2014/4264"/>
    <s v=""/>
    <s v=""/>
    <s v=""/>
    <s v="108"/>
    <s v="Eardley Road"/>
    <s v="SW16"/>
    <s v="6BJ"/>
    <n v="529460"/>
    <n v="170738"/>
    <s v="Furzedown"/>
    <s v="19/09/2014"/>
    <s v="19/09/2014"/>
    <n v="0"/>
    <n v="2"/>
    <n v="2"/>
    <s v="Use of the property as two flats."/>
    <s v="PF"/>
    <s v="25/07/2014"/>
    <s v="19/09/2014"/>
    <m/>
    <s v="Nil"/>
    <s v=""/>
    <s v="BF"/>
    <x v="2"/>
    <s v="n/a"/>
    <s v="e"/>
    <n v="8.9999999999999993E-3"/>
    <s v="19/09/2014"/>
    <m/>
    <d v="2014-09-19T00:00:00"/>
    <x v="1"/>
    <s v="P"/>
    <m/>
    <n v="0"/>
    <n v="0"/>
    <n v="0"/>
    <n v="2"/>
    <n v="0"/>
    <n v="0"/>
    <n v="0"/>
    <n v="0"/>
    <n v="0"/>
    <n v="0"/>
    <n v="2"/>
    <n v="0"/>
    <n v="0"/>
    <n v="0"/>
    <n v="0"/>
    <n v="0"/>
    <n v="0"/>
    <n v="0"/>
    <n v="0"/>
    <n v="0"/>
    <n v="0"/>
    <n v="0"/>
    <n v="0"/>
    <n v="0"/>
    <n v="0"/>
    <n v="0"/>
    <n v="0"/>
    <n v="0"/>
    <n v="0"/>
    <n v="0"/>
  </r>
  <r>
    <x v="0"/>
    <s v="2014/4289"/>
    <s v=""/>
    <s v=""/>
    <s v="Basement Flat"/>
    <s v="74"/>
    <s v="Alderbrook Road"/>
    <s v="SW12"/>
    <s v="8AB"/>
    <n v="528619"/>
    <n v="173914"/>
    <s v="Balham"/>
    <s v="31/03/2015"/>
    <s v="31/03/2015"/>
    <n v="0"/>
    <n v="1"/>
    <n v="1"/>
    <s v="Use of a basement as a flat for more than four years."/>
    <s v="PF"/>
    <s v="15/08/2014"/>
    <s v="07/10/2014"/>
    <m/>
    <s v="Nil"/>
    <s v=""/>
    <s v="BF"/>
    <x v="1"/>
    <s v="n/a"/>
    <s v="n"/>
    <n v="8.0000000000000002E-3"/>
    <s v="31/03/2015"/>
    <m/>
    <d v="2015-03-31T00:00:00"/>
    <x v="1"/>
    <s v="P"/>
    <n v="0"/>
    <n v="0"/>
    <n v="0"/>
    <n v="0"/>
    <n v="0"/>
    <n v="0"/>
    <n v="1"/>
    <n v="0"/>
    <n v="0"/>
    <n v="0"/>
    <n v="0"/>
    <n v="0"/>
    <n v="0"/>
    <n v="1"/>
    <n v="0"/>
    <n v="0"/>
    <n v="0"/>
    <n v="0"/>
    <n v="0"/>
    <n v="0"/>
    <n v="0"/>
    <n v="0"/>
    <n v="0"/>
    <n v="0"/>
    <n v="0"/>
    <n v="0"/>
    <n v="0"/>
    <n v="0"/>
    <n v="0"/>
    <n v="0"/>
    <n v="0"/>
  </r>
  <r>
    <x v="0"/>
    <s v="2014/4400"/>
    <s v="OPL House 241 Putney Bridge Road"/>
    <s v=""/>
    <s v=""/>
    <s v="1"/>
    <s v="Archway Mews"/>
    <s v="SW15"/>
    <s v="2PE"/>
    <n v="524447"/>
    <n v="175287"/>
    <s v="Thamesfield"/>
    <s v="15/04/2014"/>
    <s v="28/01/2015"/>
    <n v="0"/>
    <n v="4"/>
    <n v="4"/>
    <s v="Prior approval for change of use from office (class B1) to four residential units (C3)."/>
    <s v="PANR"/>
    <s v="31/07/2014"/>
    <s v="24/09/2014"/>
    <m/>
    <s v="Nil"/>
    <s v=""/>
    <s v="BF"/>
    <x v="2"/>
    <s v="n/a"/>
    <s v="f"/>
    <n v="1.0999999999999999E-2"/>
    <s v="15/04/2014"/>
    <m/>
    <d v="2015-01-28T00:00:00"/>
    <x v="1"/>
    <s v="P"/>
    <n v="0"/>
    <n v="0"/>
    <n v="0"/>
    <n v="2"/>
    <n v="0"/>
    <n v="2"/>
    <n v="0"/>
    <n v="0"/>
    <n v="0"/>
    <n v="0"/>
    <n v="2"/>
    <n v="0"/>
    <n v="2"/>
    <n v="0"/>
    <n v="0"/>
    <n v="0"/>
    <n v="0"/>
    <n v="0"/>
    <n v="0"/>
    <n v="0"/>
    <n v="0"/>
    <n v="0"/>
    <n v="0"/>
    <n v="0"/>
    <n v="0"/>
    <n v="0"/>
    <n v="0"/>
    <n v="0"/>
    <n v="0"/>
    <n v="0"/>
    <n v="0"/>
  </r>
  <r>
    <x v="0"/>
    <s v="2014/4817"/>
    <s v="Garages west of 24 Brodrick Road"/>
    <s v=""/>
    <s v="Land rear of 174-176"/>
    <s v=""/>
    <s v="Trinity Road"/>
    <s v="SW17"/>
    <s v="7HR"/>
    <n v="527559"/>
    <n v="173077"/>
    <s v="Nightingale"/>
    <s v="10/12/2014"/>
    <s v="31/03/2015"/>
    <n v="0"/>
    <n v="1"/>
    <n v="1"/>
    <s v="Erection of part single part two storey 3 bedroom house with basement and front and rear lightwells."/>
    <s v="PF"/>
    <s v="28/08/2014"/>
    <s v="10/12/2014"/>
    <m/>
    <s v="Nil"/>
    <s v=""/>
    <s v="BF"/>
    <x v="0"/>
    <s v="n/a"/>
    <s v="n"/>
    <n v="8.9999999999999993E-3"/>
    <s v="10/12/2014"/>
    <m/>
    <d v="2015-03-31T00:00:00"/>
    <x v="1"/>
    <s v="P"/>
    <m/>
    <n v="0"/>
    <n v="0"/>
    <n v="0"/>
    <n v="0"/>
    <n v="0"/>
    <n v="1"/>
    <n v="0"/>
    <n v="0"/>
    <n v="0"/>
    <n v="0"/>
    <n v="0"/>
    <n v="0"/>
    <n v="0"/>
    <n v="0"/>
    <n v="0"/>
    <n v="0"/>
    <n v="0"/>
    <n v="0"/>
    <n v="0"/>
    <n v="1"/>
    <n v="0"/>
    <n v="0"/>
    <n v="0"/>
    <n v="0"/>
    <n v="0"/>
    <n v="0"/>
    <n v="0"/>
    <n v="0"/>
    <n v="0"/>
    <n v="0"/>
  </r>
  <r>
    <x v="0"/>
    <s v="2014/4894"/>
    <s v=""/>
    <s v=""/>
    <s v="Ground Floor Flat"/>
    <s v="93"/>
    <s v="Smallwood Road"/>
    <s v="SW17"/>
    <s v="0TN"/>
    <n v="526713"/>
    <n v="171729"/>
    <s v="Tooting"/>
    <s v="15/12/2014"/>
    <s v="31/03/2015"/>
    <n v="0"/>
    <n v="1"/>
    <n v="1"/>
    <s v="Use of ground floor as self-contained flat."/>
    <s v="PF"/>
    <s v="01/09/2014"/>
    <s v="27/10/2014"/>
    <m/>
    <s v="Nil"/>
    <s v=""/>
    <s v="BF"/>
    <x v="2"/>
    <s v="n/a"/>
    <s v="e"/>
    <n v="6.0000000000000001E-3"/>
    <s v="15/12/2014"/>
    <m/>
    <d v="2015-03-31T00:00:00"/>
    <x v="1"/>
    <s v="P"/>
    <n v="0"/>
    <n v="0"/>
    <n v="0"/>
    <n v="0"/>
    <n v="1"/>
    <n v="0"/>
    <n v="0"/>
    <n v="0"/>
    <n v="0"/>
    <n v="0"/>
    <n v="0"/>
    <n v="1"/>
    <n v="0"/>
    <n v="0"/>
    <n v="0"/>
    <n v="0"/>
    <n v="0"/>
    <n v="0"/>
    <n v="0"/>
    <n v="0"/>
    <n v="0"/>
    <n v="0"/>
    <n v="0"/>
    <n v="0"/>
    <n v="0"/>
    <n v="0"/>
    <n v="0"/>
    <n v="0"/>
    <n v="0"/>
    <n v="0"/>
    <n v="0"/>
  </r>
  <r>
    <x v="0"/>
    <s v="2014/4911"/>
    <s v=""/>
    <s v=""/>
    <s v=""/>
    <s v="21"/>
    <s v="Cloudesdale Road"/>
    <s v="SW17"/>
    <s v="8ET"/>
    <n v="528608"/>
    <n v="172791"/>
    <s v="Bedford"/>
    <s v="05/11/2014"/>
    <s v="31/03/2015"/>
    <n v="1"/>
    <n v="0"/>
    <n v="-1"/>
    <s v="Erection of a single-storey rear extension in connection with use of the property as a house of multiple occupation (Class C4)."/>
    <s v="PF"/>
    <s v="20/08/2014"/>
    <s v="15/10/2014"/>
    <m/>
    <s v="Nil"/>
    <s v=""/>
    <s v="BF"/>
    <x v="2"/>
    <s v="n/a"/>
    <s v="a"/>
    <n v="1.0999999999999999E-2"/>
    <s v="05/11/2014"/>
    <m/>
    <d v="2015-03-31T00:00:00"/>
    <x v="1"/>
    <s v="P"/>
    <n v="0"/>
    <n v="0"/>
    <n v="0"/>
    <n v="0"/>
    <n v="0"/>
    <n v="0"/>
    <n v="0"/>
    <n v="-1"/>
    <n v="0"/>
    <n v="0"/>
    <n v="0"/>
    <n v="0"/>
    <n v="0"/>
    <n v="0"/>
    <n v="0"/>
    <n v="0"/>
    <n v="0"/>
    <n v="0"/>
    <n v="0"/>
    <n v="0"/>
    <n v="0"/>
    <n v="-1"/>
    <n v="0"/>
    <n v="0"/>
    <n v="0"/>
    <n v="0"/>
    <n v="0"/>
    <n v="0"/>
    <n v="0"/>
    <n v="0"/>
    <n v="0"/>
  </r>
  <r>
    <x v="0"/>
    <s v="2014/5262"/>
    <s v=""/>
    <s v=""/>
    <s v=""/>
    <s v="13B"/>
    <s v="Amies Street"/>
    <s v="SW11"/>
    <s v="2JL"/>
    <n v="527658"/>
    <n v="175832"/>
    <s v="Shaftesbury"/>
    <s v="06/11/2014"/>
    <s v="06/11/2014"/>
    <n v="0"/>
    <n v="1"/>
    <n v="1"/>
    <s v="Use of first floor and second floor (loft) as a self contained residential unit (Use Class C3)"/>
    <s v="LDC"/>
    <s v="11/09/2014"/>
    <s v="06/11/2014"/>
    <m/>
    <s v="Nil"/>
    <s v=""/>
    <s v="BF"/>
    <x v="1"/>
    <s v="n/a"/>
    <s v="a"/>
    <n v="4.0000000000000001E-3"/>
    <s v="06/11/2014"/>
    <m/>
    <d v="2014-11-06T00:00:00"/>
    <x v="1"/>
    <s v="P"/>
    <n v="0"/>
    <n v="0"/>
    <n v="0"/>
    <n v="0"/>
    <n v="0"/>
    <n v="0"/>
    <n v="1"/>
    <n v="0"/>
    <n v="0"/>
    <n v="0"/>
    <n v="0"/>
    <n v="0"/>
    <n v="0"/>
    <n v="1"/>
    <n v="0"/>
    <n v="0"/>
    <n v="0"/>
    <n v="0"/>
    <n v="0"/>
    <n v="0"/>
    <n v="0"/>
    <n v="0"/>
    <n v="0"/>
    <n v="0"/>
    <n v="0"/>
    <n v="0"/>
    <n v="0"/>
    <n v="0"/>
    <n v="0"/>
    <n v="0"/>
    <n v="0"/>
  </r>
  <r>
    <x v="0"/>
    <s v="2014/5592"/>
    <s v=""/>
    <s v=""/>
    <s v=""/>
    <s v="183"/>
    <s v="Replingham Road"/>
    <s v="SW18"/>
    <s v="5LY"/>
    <n v="525157"/>
    <n v="173398"/>
    <s v="Southfields"/>
    <s v="09/07/2014"/>
    <s v="26/09/2014"/>
    <n v="0"/>
    <n v="1"/>
    <n v="1"/>
    <s v="Change of use of ground floor from Class A1 to C3"/>
    <s v="LDC"/>
    <s v="14/11/2014"/>
    <s v="08/01/2015"/>
    <m/>
    <s v="Nil"/>
    <s v=""/>
    <s v="BF"/>
    <x v="2"/>
    <s v="n/a"/>
    <s v="e"/>
    <n v="5.0000000000000001E-3"/>
    <s v="09/07/2014"/>
    <m/>
    <d v="2014-09-26T00:00:00"/>
    <x v="1"/>
    <s v="P"/>
    <m/>
    <n v="0"/>
    <n v="0"/>
    <n v="0"/>
    <n v="0"/>
    <n v="1"/>
    <n v="0"/>
    <n v="0"/>
    <n v="0"/>
    <n v="0"/>
    <n v="0"/>
    <n v="0"/>
    <n v="1"/>
    <n v="0"/>
    <n v="0"/>
    <n v="0"/>
    <n v="0"/>
    <n v="0"/>
    <n v="0"/>
    <n v="0"/>
    <n v="0"/>
    <n v="0"/>
    <n v="0"/>
    <n v="0"/>
    <n v="0"/>
    <n v="0"/>
    <n v="0"/>
    <n v="0"/>
    <n v="0"/>
    <n v="0"/>
    <n v="0"/>
  </r>
  <r>
    <x v="0"/>
    <s v="2014/5957"/>
    <s v=""/>
    <s v=""/>
    <s v="1 Oxford Road and"/>
    <s v="263"/>
    <s v="Putney Bridge Road"/>
    <s v="SW15"/>
    <s v="2PU"/>
    <n v="524374"/>
    <n v="175298"/>
    <s v="Thamesfield"/>
    <s v="31/03/2015"/>
    <s v="31/03/2015"/>
    <n v="0"/>
    <n v="1"/>
    <n v="1"/>
    <s v="Change of use of ground floor commercial unit to studio flat residential unit."/>
    <s v="PF"/>
    <s v="03/12/2014"/>
    <s v="19/02/2015"/>
    <m/>
    <s v="Nil"/>
    <s v=""/>
    <s v="BF"/>
    <x v="2"/>
    <s v="n/a"/>
    <s v="g"/>
    <n v="7.0000000000000001E-3"/>
    <s v="31/03/2015"/>
    <m/>
    <d v="2015-03-31T00:00:00"/>
    <x v="1"/>
    <s v="P"/>
    <m/>
    <n v="0"/>
    <n v="0"/>
    <n v="1"/>
    <n v="0"/>
    <n v="0"/>
    <n v="0"/>
    <n v="0"/>
    <n v="0"/>
    <n v="0"/>
    <n v="1"/>
    <n v="0"/>
    <n v="0"/>
    <n v="0"/>
    <n v="0"/>
    <n v="0"/>
    <n v="0"/>
    <n v="0"/>
    <n v="0"/>
    <n v="0"/>
    <n v="0"/>
    <n v="0"/>
    <n v="0"/>
    <n v="0"/>
    <n v="0"/>
    <n v="0"/>
    <n v="0"/>
    <n v="0"/>
    <n v="0"/>
    <n v="0"/>
    <n v="0"/>
  </r>
  <r>
    <x v="0"/>
    <s v="2014/6635"/>
    <s v=""/>
    <s v=""/>
    <s v=""/>
    <s v="99"/>
    <s v="Norroy Road"/>
    <s v="SW15"/>
    <s v="1PH"/>
    <n v="523754"/>
    <n v="175202"/>
    <s v="Thamesfield"/>
    <s v="31/03/2015"/>
    <s v="31/03/2015"/>
    <n v="2"/>
    <n v="1"/>
    <n v="-1"/>
    <s v="Erection of single-storey rear/side extension. Excavation to create basement including formation of front and side lightwells with grille over.Erection of mansard roof extension to main rear roof. Conversion of property into single dwelling house."/>
    <s v="PF"/>
    <s v="26/01/2015"/>
    <s v="23/03/2015"/>
    <m/>
    <s v="Nil"/>
    <s v=""/>
    <s v="BF"/>
    <x v="3"/>
    <s v="n/a"/>
    <s v="b"/>
    <n v="1.2999999999999999E-2"/>
    <s v="31/03/2015"/>
    <m/>
    <d v="2015-03-31T00:00:00"/>
    <x v="1"/>
    <s v="P"/>
    <m/>
    <n v="0"/>
    <n v="0"/>
    <n v="0"/>
    <n v="0"/>
    <n v="-2"/>
    <n v="0"/>
    <n v="1"/>
    <n v="0"/>
    <n v="0"/>
    <n v="0"/>
    <n v="0"/>
    <n v="-2"/>
    <n v="0"/>
    <n v="0"/>
    <n v="0"/>
    <n v="0"/>
    <n v="0"/>
    <n v="0"/>
    <n v="0"/>
    <n v="0"/>
    <n v="1"/>
    <n v="0"/>
    <n v="0"/>
    <n v="0"/>
    <n v="0"/>
    <n v="0"/>
    <n v="0"/>
    <n v="0"/>
    <n v="0"/>
    <n v="0"/>
  </r>
  <r>
    <x v="0"/>
    <s v="2014/7041"/>
    <s v=""/>
    <s v=""/>
    <s v=""/>
    <s v="36"/>
    <s v="West Hill"/>
    <s v="SW18"/>
    <s v="1RY"/>
    <n v="525147"/>
    <n v="174662"/>
    <s v="Fairfield"/>
    <s v="06/02/2015"/>
    <s v="06/02/2015"/>
    <n v="1"/>
    <n v="2"/>
    <n v="1"/>
    <s v="Use of the property as two self-contained flats (Use Class C3)."/>
    <s v="LDC"/>
    <s v="05/02/2015"/>
    <s v="06/02/2015"/>
    <m/>
    <s v="Nil"/>
    <s v=""/>
    <s v="BF"/>
    <x v="1"/>
    <s v="n/a"/>
    <s v="a"/>
    <n v="3.3000000000000002E-2"/>
    <s v="06/02/2015"/>
    <m/>
    <d v="2015-02-06T00:00:00"/>
    <x v="1"/>
    <s v="P"/>
    <n v="0"/>
    <n v="0"/>
    <n v="0"/>
    <n v="0"/>
    <n v="2"/>
    <n v="0"/>
    <n v="-1"/>
    <n v="0"/>
    <n v="0"/>
    <n v="0"/>
    <n v="0"/>
    <n v="2"/>
    <n v="0"/>
    <n v="0"/>
    <n v="0"/>
    <n v="0"/>
    <n v="0"/>
    <n v="0"/>
    <n v="0"/>
    <n v="0"/>
    <n v="-1"/>
    <n v="0"/>
    <n v="0"/>
    <n v="0"/>
    <n v="0"/>
    <n v="0"/>
    <n v="0"/>
    <n v="0"/>
    <n v="0"/>
    <n v="0"/>
    <n v="0"/>
  </r>
  <r>
    <x v="0"/>
    <s v="2014/7061"/>
    <s v=""/>
    <s v=""/>
    <s v="The Studio rear of (189c)"/>
    <s v="189"/>
    <s v="Balham High Road"/>
    <s v="SW12"/>
    <s v="9BA"/>
    <n v="528424"/>
    <n v="173046"/>
    <s v="Bedford"/>
    <s v="17/02/2015"/>
    <s v="17/02/2015"/>
    <n v="0"/>
    <n v="1"/>
    <n v="1"/>
    <s v="Change of use from offices (Class B1) to self-contained ground floor single storey flat (Class C3)"/>
    <s v="LDC"/>
    <s v="23/12/2014"/>
    <s v="17/02/2015"/>
    <m/>
    <s v="Nil"/>
    <s v=""/>
    <s v="BF"/>
    <x v="2"/>
    <s v="n/a"/>
    <s v="f"/>
    <n v="4.0000000000000001E-3"/>
    <s v="17/02/2015"/>
    <m/>
    <d v="2015-02-17T00:00:00"/>
    <x v="1"/>
    <s v="P"/>
    <n v="0"/>
    <n v="0"/>
    <n v="0"/>
    <n v="0"/>
    <n v="1"/>
    <n v="0"/>
    <n v="0"/>
    <n v="0"/>
    <n v="0"/>
    <n v="0"/>
    <n v="0"/>
    <n v="1"/>
    <n v="0"/>
    <n v="0"/>
    <n v="0"/>
    <n v="0"/>
    <n v="0"/>
    <n v="0"/>
    <n v="0"/>
    <n v="0"/>
    <n v="0"/>
    <n v="0"/>
    <n v="0"/>
    <n v="0"/>
    <n v="0"/>
    <n v="0"/>
    <n v="0"/>
    <n v="0"/>
    <n v="0"/>
    <n v="0"/>
    <n v="0"/>
  </r>
  <r>
    <x v="0"/>
    <s v="2015/0194"/>
    <s v=""/>
    <s v=""/>
    <s v=""/>
    <s v="40"/>
    <s v="Putney High Street"/>
    <s v="SW15"/>
    <s v="1SQ"/>
    <n v="524091"/>
    <n v="175512"/>
    <s v="Thamesfield"/>
    <s v="31/03/2015"/>
    <s v="31/03/2015"/>
    <n v="0"/>
    <n v="1"/>
    <n v="1"/>
    <s v="Alterations including change of use from ground floor photography studio (Class A1) into a self-contained flat (Class C3)."/>
    <s v="PF"/>
    <s v="16/01/2015"/>
    <s v="13/03/2015"/>
    <m/>
    <s v="Nil"/>
    <s v=""/>
    <s v="BF"/>
    <x v="2"/>
    <s v="n/a"/>
    <s v="e"/>
    <n v="4.0000000000000001E-3"/>
    <s v="31/03/2015"/>
    <m/>
    <d v="2015-03-31T00:00:00"/>
    <x v="1"/>
    <s v="P"/>
    <m/>
    <n v="0"/>
    <n v="0"/>
    <n v="1"/>
    <n v="0"/>
    <n v="0"/>
    <n v="0"/>
    <n v="0"/>
    <n v="0"/>
    <n v="0"/>
    <n v="1"/>
    <n v="0"/>
    <n v="0"/>
    <n v="0"/>
    <n v="0"/>
    <n v="0"/>
    <n v="0"/>
    <n v="0"/>
    <n v="0"/>
    <n v="0"/>
    <n v="0"/>
    <n v="0"/>
    <n v="0"/>
    <n v="0"/>
    <n v="0"/>
    <n v="0"/>
    <n v="0"/>
    <n v="0"/>
    <n v="0"/>
    <n v="0"/>
    <n v="0"/>
  </r>
  <r>
    <x v="1"/>
    <s v="2002/3220"/>
    <s v=""/>
    <s v=""/>
    <s v=""/>
    <s v="144"/>
    <s v="Tooting High Street"/>
    <s v="SW17"/>
    <s v="0RT"/>
    <n v="527255"/>
    <n v="171173"/>
    <s v="Tooting"/>
    <d v="2007-11-22T00:00:00"/>
    <s v=""/>
    <n v="0"/>
    <n v="14"/>
    <n v="14"/>
    <s v="Erection of a five-storey building with A1 (217m2) on ground floor and 14 flats over; 1 x 1, 13 x 2 bedroom on site of car dealership (amended by 2009/4204 PR 08/03/2010 to 14 x 2 bed)"/>
    <s v="PF"/>
    <s v="09/08/2002"/>
    <s v="22/11/2002"/>
    <m/>
    <s v="Nil"/>
    <s v=""/>
    <s v="BF"/>
    <x v="0"/>
    <s v="NB"/>
    <s v="n/a"/>
    <n v="6.0999999999999999E-2"/>
    <d v="2007-11-22T00:00:00"/>
    <m/>
    <m/>
    <x v="1"/>
    <s v="P"/>
    <m/>
    <m/>
    <m/>
    <n v="0"/>
    <n v="0"/>
    <n v="14"/>
    <n v="0"/>
    <n v="0"/>
    <n v="0"/>
    <n v="0"/>
    <n v="0"/>
    <n v="0"/>
    <n v="14"/>
    <n v="0"/>
    <n v="0"/>
    <n v="0"/>
    <n v="0"/>
    <n v="0"/>
    <n v="0"/>
    <n v="0"/>
    <n v="0"/>
    <n v="0"/>
    <n v="0"/>
    <n v="0"/>
    <n v="0"/>
    <n v="0"/>
    <n v="0"/>
    <n v="0"/>
    <n v="0"/>
    <n v="0"/>
    <n v="0"/>
  </r>
  <r>
    <x v="1"/>
    <s v="2005/1732"/>
    <s v=""/>
    <s v=""/>
    <s v=""/>
    <s v="9"/>
    <s v="Aldis Street"/>
    <s v="SW17"/>
    <s v="0RZ"/>
    <n v="527163"/>
    <n v="171099"/>
    <s v="Tooting"/>
    <d v="2008-12-08T00:00:00"/>
    <s v=""/>
    <n v="1"/>
    <n v="2"/>
    <n v="1"/>
    <s v="Conversion of property to form two flats, construction of roof extension, first floor extension at rear, and new windows to front elevation."/>
    <s v="PF"/>
    <s v="17/05/2005"/>
    <s v="23/06/2005"/>
    <m/>
    <s v="Nil"/>
    <s v=""/>
    <s v="BF"/>
    <x v="1"/>
    <s v="n/a"/>
    <s v="a"/>
    <n v="1.0999999999999999E-2"/>
    <d v="2008-12-08T00:00:00"/>
    <m/>
    <m/>
    <x v="1"/>
    <s v="P"/>
    <m/>
    <m/>
    <m/>
    <n v="0"/>
    <n v="0"/>
    <n v="0"/>
    <n v="1"/>
    <n v="0"/>
    <n v="0"/>
    <n v="0"/>
    <n v="0"/>
    <n v="0"/>
    <n v="0"/>
    <n v="1"/>
    <n v="1"/>
    <n v="0"/>
    <n v="0"/>
    <n v="0"/>
    <n v="0"/>
    <n v="0"/>
    <n v="0"/>
    <n v="-1"/>
    <n v="0"/>
    <n v="0"/>
    <n v="0"/>
    <n v="0"/>
    <n v="0"/>
    <n v="0"/>
    <n v="0"/>
    <n v="0"/>
    <n v="0"/>
  </r>
  <r>
    <x v="1"/>
    <s v="2006/5112"/>
    <s v=""/>
    <s v=""/>
    <s v="Land rear of 1-3"/>
    <s v=""/>
    <s v="Colinette Road"/>
    <s v="SW15"/>
    <s v="6QG"/>
    <n v="523114"/>
    <n v="175218"/>
    <s v="West Putney"/>
    <d v="2009-05-21T00:00:00"/>
    <s v=""/>
    <n v="0"/>
    <n v="2"/>
    <n v="2"/>
    <s v="Demolition of single-storey garage building.  Erection of two single-storey, 2-bedroom dwellings, with associated car parking and landscaping. Alterations to existing driveway entrance."/>
    <s v="PF"/>
    <s v="09/11/2006"/>
    <s v="12/02/2007"/>
    <m/>
    <s v="Nil"/>
    <s v=""/>
    <s v="BF"/>
    <x v="0"/>
    <s v="n/a"/>
    <s v="n"/>
    <n v="5.8999999999999997E-2"/>
    <d v="2009-05-21T00:00:00"/>
    <m/>
    <m/>
    <x v="1"/>
    <s v="P"/>
    <m/>
    <m/>
    <m/>
    <n v="0"/>
    <n v="0"/>
    <n v="2"/>
    <n v="0"/>
    <n v="0"/>
    <n v="0"/>
    <n v="0"/>
    <n v="0"/>
    <n v="0"/>
    <n v="0"/>
    <n v="0"/>
    <n v="0"/>
    <n v="0"/>
    <n v="0"/>
    <n v="0"/>
    <n v="0"/>
    <n v="2"/>
    <n v="0"/>
    <n v="0"/>
    <n v="0"/>
    <n v="0"/>
    <n v="0"/>
    <n v="0"/>
    <n v="0"/>
    <n v="0"/>
    <n v="0"/>
    <n v="0"/>
    <n v="0"/>
  </r>
  <r>
    <x v="1"/>
    <s v="2007/4191"/>
    <s v=""/>
    <s v=""/>
    <s v=""/>
    <s v="50"/>
    <s v="Lavender Hill"/>
    <s v="SW11"/>
    <s v="5RH"/>
    <n v="528371"/>
    <n v="175760"/>
    <s v="Shaftesbury"/>
    <d v="2011-01-04T00:00:00"/>
    <s v=""/>
    <n v="0"/>
    <n v="1"/>
    <n v="1"/>
    <s v="Construction of rear extension at first and second floor levels to form a 1-bedroom flat with roof terrace."/>
    <s v="PF"/>
    <s v="03/08/2007"/>
    <s v="09/11/2007"/>
    <m/>
    <s v="Nil"/>
    <s v=""/>
    <s v=""/>
    <x v="4"/>
    <s v="n/a"/>
    <s v="c+"/>
    <n v="3.0000000000000001E-3"/>
    <d v="2011-01-04T00:00:00"/>
    <m/>
    <m/>
    <x v="1"/>
    <s v="P"/>
    <m/>
    <m/>
    <m/>
    <n v="0"/>
    <n v="1"/>
    <n v="0"/>
    <n v="0"/>
    <n v="0"/>
    <n v="0"/>
    <n v="0"/>
    <n v="0"/>
    <n v="1"/>
    <n v="0"/>
    <n v="0"/>
    <n v="0"/>
    <n v="0"/>
    <n v="0"/>
    <n v="0"/>
    <n v="0"/>
    <n v="0"/>
    <n v="0"/>
    <n v="0"/>
    <n v="0"/>
    <n v="0"/>
    <n v="0"/>
    <n v="0"/>
    <n v="0"/>
    <n v="0"/>
    <n v="0"/>
    <n v="0"/>
    <n v="0"/>
  </r>
  <r>
    <x v="1"/>
    <s v="2008/3281"/>
    <s v=""/>
    <s v=""/>
    <s v=""/>
    <s v="100"/>
    <s v="Lavender Hill"/>
    <s v="SW11"/>
    <s v="5RE"/>
    <n v="528208"/>
    <n v="175704"/>
    <s v="Shaftesbury"/>
    <d v="2011-10-16T00:00:00"/>
    <s v=""/>
    <n v="0"/>
    <n v="4"/>
    <n v="4"/>
    <s v="Alterations including erection of extensions at basement, ground, first and second floor level in connection with the change of use of the property into 4 flats with balconies/terraces and two off-street parking spaces within garages"/>
    <s v="PF"/>
    <s v="08/07/2008"/>
    <s v="16/09/2008"/>
    <m/>
    <s v="Nil"/>
    <s v=""/>
    <s v="BF"/>
    <x v="2"/>
    <s v="n/a"/>
    <s v="g"/>
    <n v="4.8000000000000001E-2"/>
    <d v="2011-10-16T00:00:00"/>
    <m/>
    <m/>
    <x v="1"/>
    <s v="P"/>
    <m/>
    <m/>
    <m/>
    <n v="0"/>
    <n v="0"/>
    <n v="1"/>
    <n v="3"/>
    <n v="0"/>
    <n v="0"/>
    <n v="0"/>
    <n v="0"/>
    <n v="0"/>
    <n v="1"/>
    <n v="3"/>
    <n v="0"/>
    <n v="0"/>
    <n v="0"/>
    <n v="0"/>
    <n v="0"/>
    <n v="0"/>
    <n v="0"/>
    <n v="0"/>
    <n v="0"/>
    <n v="0"/>
    <n v="0"/>
    <n v="0"/>
    <n v="0"/>
    <n v="0"/>
    <n v="0"/>
    <n v="0"/>
    <n v="0"/>
  </r>
  <r>
    <x v="1"/>
    <s v="2009/0699"/>
    <s v=""/>
    <s v=""/>
    <s v="St Peter with St Paul Church, Vicarage and"/>
    <s v="23-31"/>
    <s v="Plough Road"/>
    <s v="SW11"/>
    <s v="2DE"/>
    <n v="526710"/>
    <n v="175659"/>
    <s v="Latchmere"/>
    <d v="2014-03-31T00:00:00"/>
    <s v=""/>
    <n v="0"/>
    <n v="7"/>
    <n v="7"/>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m/>
    <s v="Nil"/>
    <s v=""/>
    <s v="BF"/>
    <x v="0"/>
    <s v="NB"/>
    <s v="n/a"/>
    <n v="2.1999999999999999E-2"/>
    <d v="2014-03-31T00:00:00"/>
    <m/>
    <m/>
    <x v="0"/>
    <s v="HASO"/>
    <n v="1332230"/>
    <n v="0"/>
    <n v="7"/>
    <n v="0"/>
    <n v="3"/>
    <n v="3"/>
    <n v="1"/>
    <n v="0"/>
    <n v="0"/>
    <n v="0"/>
    <n v="0"/>
    <n v="3"/>
    <n v="3"/>
    <n v="1"/>
    <n v="0"/>
    <n v="0"/>
    <n v="0"/>
    <n v="0"/>
    <n v="0"/>
    <n v="0"/>
    <n v="0"/>
    <n v="0"/>
    <n v="0"/>
    <n v="0"/>
    <n v="0"/>
    <n v="0"/>
    <n v="0"/>
    <n v="0"/>
    <n v="0"/>
    <n v="0"/>
    <n v="0"/>
  </r>
  <r>
    <x v="1"/>
    <s v="2009/0699"/>
    <s v=""/>
    <s v=""/>
    <s v="St Peter with St Paul Church, Vicarage and"/>
    <s v="23-31"/>
    <s v="Plough Road"/>
    <s v="SW11"/>
    <s v="2DE"/>
    <n v="526710"/>
    <n v="175659"/>
    <s v="Latchmere"/>
    <d v="2014-03-31T00:00:00"/>
    <s v=""/>
    <n v="0"/>
    <n v="15"/>
    <n v="15"/>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m/>
    <s v="Nil"/>
    <s v=""/>
    <s v="BF"/>
    <x v="0"/>
    <s v="NB"/>
    <s v="n/a"/>
    <n v="1.2999999999999999E-2"/>
    <d v="2014-03-31T00:00:00"/>
    <m/>
    <m/>
    <x v="2"/>
    <s v="HASR"/>
    <n v="1332230"/>
    <n v="0"/>
    <n v="15"/>
    <n v="0"/>
    <n v="4"/>
    <n v="6"/>
    <n v="5"/>
    <n v="0"/>
    <n v="0"/>
    <n v="0"/>
    <n v="0"/>
    <n v="4"/>
    <n v="6"/>
    <n v="5"/>
    <n v="0"/>
    <n v="0"/>
    <n v="0"/>
    <n v="0"/>
    <n v="0"/>
    <n v="0"/>
    <n v="0"/>
    <n v="0"/>
    <n v="0"/>
    <n v="0"/>
    <n v="0"/>
    <n v="0"/>
    <n v="0"/>
    <n v="0"/>
    <n v="0"/>
    <n v="0"/>
    <n v="0"/>
  </r>
  <r>
    <x v="1"/>
    <s v="2009/0699"/>
    <m/>
    <s v=""/>
    <s v="St Peter with St Paul Church, Vicarage and"/>
    <s v="23-31"/>
    <s v="Plough Road"/>
    <s v="SW11"/>
    <s v="2DE"/>
    <n v="526710"/>
    <n v="175659"/>
    <s v="Latchmere"/>
    <d v="2014-03-31T00:00:00"/>
    <s v=""/>
    <n v="0"/>
    <n v="47"/>
    <n v="47"/>
    <s v="Demolition of all existing buildings on site including St Peter's Church hall and vicarage. Erection of new church and community building on 3 levels at the southern end of the site, and 69 residential units (including new vicarage) in buildings up to 8-s"/>
    <s v="PFLA"/>
    <s v="28/04/2009"/>
    <s v="13/01/2012"/>
    <m/>
    <s v="Nil"/>
    <s v=""/>
    <s v="BF"/>
    <x v="0"/>
    <s v="NB"/>
    <s v="n/a"/>
    <n v="7.0999999999999994E-2"/>
    <d v="2014-03-31T00:00:00"/>
    <m/>
    <m/>
    <x v="1"/>
    <s v="P"/>
    <n v="1332230"/>
    <n v="0"/>
    <n v="46"/>
    <n v="0"/>
    <n v="21"/>
    <n v="16"/>
    <n v="9"/>
    <n v="1"/>
    <n v="0"/>
    <n v="0"/>
    <n v="0"/>
    <n v="21"/>
    <n v="16"/>
    <n v="9"/>
    <n v="0"/>
    <n v="0"/>
    <n v="0"/>
    <n v="0"/>
    <n v="0"/>
    <n v="0"/>
    <n v="0"/>
    <n v="1"/>
    <n v="0"/>
    <n v="0"/>
    <n v="0"/>
    <n v="0"/>
    <n v="0"/>
    <n v="0"/>
    <n v="0"/>
    <n v="0"/>
    <n v="0"/>
  </r>
  <r>
    <x v="1"/>
    <s v="2009/1295"/>
    <s v=""/>
    <s v=""/>
    <s v=""/>
    <s v="1 &amp; 2"/>
    <s v="St James Close"/>
    <s v="SW17"/>
    <s v="7RU"/>
    <n v="527726"/>
    <n v="172862"/>
    <s v="Nightingale"/>
    <d v="2012-01-30T00:00:00"/>
    <s v=""/>
    <n v="2"/>
    <n v="3"/>
    <n v="1"/>
    <s v="Erection of three new houses following demolition of existing houses at 1 and 2 St James Close. (OUTLINE)"/>
    <s v="EX"/>
    <s v="11/05/2009"/>
    <s v="26/06/2009"/>
    <m/>
    <s v="Nil"/>
    <s v=""/>
    <s v="BF"/>
    <x v="0"/>
    <s v="n/a"/>
    <s v="n"/>
    <n v="0.04"/>
    <d v="2012-01-30T00:00:00"/>
    <m/>
    <m/>
    <x v="1"/>
    <s v="P"/>
    <m/>
    <m/>
    <m/>
    <n v="0"/>
    <n v="0"/>
    <n v="0"/>
    <n v="1"/>
    <n v="0"/>
    <n v="0"/>
    <n v="0"/>
    <n v="0"/>
    <n v="0"/>
    <n v="0"/>
    <n v="0"/>
    <n v="0"/>
    <n v="0"/>
    <n v="0"/>
    <n v="0"/>
    <n v="0"/>
    <n v="0"/>
    <n v="1"/>
    <n v="0"/>
    <n v="0"/>
    <n v="0"/>
    <n v="0"/>
    <n v="0"/>
    <n v="0"/>
    <n v="0"/>
    <n v="0"/>
    <n v="0"/>
    <n v="0"/>
  </r>
  <r>
    <x v="1"/>
    <s v="2009/1593"/>
    <s v=""/>
    <s v=""/>
    <s v=""/>
    <s v="8-40"/>
    <s v="Chatfield Road"/>
    <s v="SW11"/>
    <s v="3SE"/>
    <n v="526420"/>
    <n v="175644"/>
    <s v="St. Mary's Park"/>
    <d v="2014-03-31T00:00:00"/>
    <s v=""/>
    <n v="0"/>
    <n v="29"/>
    <n v="29"/>
    <s v="Demolition of existing buildings. Erection of six-storey building plus basement car park to comprise 38 flats and 448sq.m. of commercial (Class B1) floorspace. (Amended outline application following withdrawal of adjacent River Reach Business Park plannin"/>
    <s v="POLA"/>
    <s v="19/06/2009"/>
    <s v="30/03/2012"/>
    <m/>
    <s v="Nil"/>
    <s v=""/>
    <s v="BF"/>
    <x v="0"/>
    <s v="NB"/>
    <s v="n/a"/>
    <n v="6.5000000000000002E-2"/>
    <d v="2014-03-31T00:00:00"/>
    <m/>
    <m/>
    <x v="1"/>
    <s v="P"/>
    <m/>
    <m/>
    <n v="29"/>
    <n v="0"/>
    <n v="11"/>
    <n v="15"/>
    <n v="3"/>
    <n v="0"/>
    <n v="0"/>
    <n v="0"/>
    <n v="0"/>
    <n v="11"/>
    <n v="15"/>
    <n v="3"/>
    <n v="0"/>
    <n v="0"/>
    <n v="0"/>
    <n v="0"/>
    <n v="0"/>
    <n v="0"/>
    <n v="0"/>
    <n v="0"/>
    <n v="0"/>
    <n v="0"/>
    <n v="0"/>
    <n v="0"/>
    <n v="0"/>
    <n v="0"/>
    <n v="0"/>
    <n v="0"/>
    <n v="0"/>
  </r>
  <r>
    <x v="1"/>
    <s v="2009/1593"/>
    <s v=""/>
    <s v=""/>
    <s v=""/>
    <s v="8-40"/>
    <s v="Chatfield Road"/>
    <s v="SW11"/>
    <s v="3SE"/>
    <n v="526420"/>
    <n v="175644"/>
    <s v="St. Mary's Park"/>
    <d v="2014-03-31T00:00:00"/>
    <s v=""/>
    <n v="0"/>
    <n v="9"/>
    <n v="9"/>
    <s v="Demolition of existing buildings. Erection of six-storey building plus basement car park to comprise 38 flats and 448sq.m. of commercial (Class B1) floorspace. (Amended outline application following withdrawal of adjacent River Reach Business Park plannin"/>
    <s v="POLA"/>
    <s v="19/06/2009"/>
    <s v="30/03/2012"/>
    <m/>
    <s v="Nil"/>
    <s v=""/>
    <s v="BF"/>
    <x v="0"/>
    <s v="NB"/>
    <s v="n/a"/>
    <n v="1.7999999999999999E-2"/>
    <d v="2014-03-31T00:00:00"/>
    <m/>
    <m/>
    <x v="0"/>
    <s v="HASO"/>
    <m/>
    <m/>
    <n v="9"/>
    <n v="0"/>
    <n v="0"/>
    <n v="5"/>
    <n v="4"/>
    <n v="0"/>
    <n v="0"/>
    <n v="0"/>
    <n v="0"/>
    <n v="0"/>
    <n v="5"/>
    <n v="4"/>
    <n v="0"/>
    <n v="0"/>
    <n v="0"/>
    <n v="0"/>
    <n v="0"/>
    <n v="0"/>
    <n v="0"/>
    <n v="0"/>
    <n v="0"/>
    <n v="0"/>
    <n v="0"/>
    <n v="0"/>
    <n v="0"/>
    <n v="0"/>
    <n v="0"/>
    <n v="0"/>
    <n v="0"/>
  </r>
  <r>
    <x v="1"/>
    <s v="2009/2149"/>
    <s v=""/>
    <s v=""/>
    <s v=""/>
    <s v="214"/>
    <s v="Upper Richmond Road"/>
    <s v="SW15"/>
    <s v="6TF"/>
    <n v="523893"/>
    <n v="175089"/>
    <s v="Thamesfield"/>
    <d v="2014-09-30T00:00:00"/>
    <s v=""/>
    <n v="0"/>
    <n v="2"/>
    <n v="2"/>
    <s v="Demolition of existing building and erection of 3-5 storey building to provide shop (Class A1) on the ground floor and 14 flats above with front and rear terraces."/>
    <s v="PFLA"/>
    <s v="06/01/2010"/>
    <s v="01/03/2013"/>
    <m/>
    <s v="Nil"/>
    <s v=""/>
    <s v="BF"/>
    <x v="0"/>
    <s v="NB"/>
    <s v="n/a"/>
    <n v="8.0000000000000002E-3"/>
    <d v="2014-09-30T00:00:00"/>
    <s v="Y"/>
    <m/>
    <x v="2"/>
    <s v="HASR"/>
    <m/>
    <n v="0"/>
    <n v="2"/>
    <n v="0"/>
    <n v="0"/>
    <n v="2"/>
    <n v="0"/>
    <n v="0"/>
    <n v="0"/>
    <n v="0"/>
    <n v="0"/>
    <n v="0"/>
    <n v="2"/>
    <n v="0"/>
    <n v="0"/>
    <n v="0"/>
    <n v="0"/>
    <n v="0"/>
    <n v="0"/>
    <n v="0"/>
    <n v="0"/>
    <n v="0"/>
    <n v="0"/>
    <n v="0"/>
    <n v="0"/>
    <n v="0"/>
    <n v="0"/>
    <n v="0"/>
    <n v="0"/>
    <n v="0"/>
    <n v="0"/>
  </r>
  <r>
    <x v="1"/>
    <s v="2009/2149"/>
    <s v=""/>
    <s v=""/>
    <s v=""/>
    <s v="214"/>
    <s v="Upper Richmond Road"/>
    <s v="SW15"/>
    <s v="6TF"/>
    <n v="523893"/>
    <n v="175089"/>
    <s v="Thamesfield"/>
    <d v="2014-09-30T00:00:00"/>
    <s v=""/>
    <n v="0"/>
    <n v="2"/>
    <n v="2"/>
    <s v="Demolition of existing building and erection of 3-5 storey building to provide shop (Class A1) on the ground floor and 14 flats above with front and rear terraces."/>
    <s v="PFLA"/>
    <s v="06/01/2010"/>
    <s v="01/03/2013"/>
    <m/>
    <s v="Nil"/>
    <s v=""/>
    <s v="BF"/>
    <x v="0"/>
    <s v="NB"/>
    <s v="n/a"/>
    <n v="8.0000000000000002E-3"/>
    <d v="2014-09-30T00:00:00"/>
    <s v="Y"/>
    <m/>
    <x v="0"/>
    <s v="HASO"/>
    <m/>
    <n v="1"/>
    <n v="2"/>
    <n v="0"/>
    <n v="2"/>
    <n v="0"/>
    <n v="0"/>
    <n v="0"/>
    <n v="0"/>
    <n v="0"/>
    <n v="0"/>
    <n v="2"/>
    <n v="0"/>
    <n v="0"/>
    <n v="0"/>
    <n v="0"/>
    <n v="0"/>
    <n v="0"/>
    <n v="0"/>
    <n v="0"/>
    <n v="0"/>
    <n v="0"/>
    <n v="0"/>
    <n v="0"/>
    <n v="0"/>
    <n v="0"/>
    <n v="0"/>
    <n v="0"/>
    <n v="0"/>
    <n v="0"/>
    <n v="0"/>
  </r>
  <r>
    <x v="1"/>
    <s v="2009/2149"/>
    <s v=""/>
    <s v=""/>
    <s v=""/>
    <s v="214"/>
    <s v="Upper Richmond Road"/>
    <s v="SW15"/>
    <s v="6TF"/>
    <n v="523893"/>
    <n v="175089"/>
    <s v="Thamesfield"/>
    <d v="2014-09-30T00:00:00"/>
    <s v=""/>
    <n v="0"/>
    <n v="10"/>
    <n v="10"/>
    <s v="Demolition of existing building and erection of 3-5 storey building to provide shop (Class A1) on the ground floor and 14 flats above with front and rear terraces."/>
    <s v="PFLA"/>
    <s v="06/01/2010"/>
    <s v="01/03/2013"/>
    <m/>
    <s v="Nil"/>
    <s v=""/>
    <s v="BF"/>
    <x v="0"/>
    <s v="NB"/>
    <s v="n/a"/>
    <n v="1.7000000000000001E-2"/>
    <d v="2014-09-30T00:00:00"/>
    <s v="Y"/>
    <m/>
    <x v="1"/>
    <s v="P"/>
    <m/>
    <n v="1"/>
    <n v="10"/>
    <n v="0"/>
    <n v="0"/>
    <n v="10"/>
    <n v="0"/>
    <n v="0"/>
    <n v="0"/>
    <n v="0"/>
    <n v="0"/>
    <n v="0"/>
    <n v="10"/>
    <n v="0"/>
    <n v="0"/>
    <n v="0"/>
    <n v="0"/>
    <n v="0"/>
    <n v="0"/>
    <n v="0"/>
    <n v="0"/>
    <n v="0"/>
    <n v="0"/>
    <n v="0"/>
    <n v="0"/>
    <n v="0"/>
    <n v="0"/>
    <n v="0"/>
    <n v="0"/>
    <n v="0"/>
    <n v="0"/>
  </r>
  <r>
    <x v="1"/>
    <s v="2009/2856"/>
    <s v=""/>
    <s v="Block C"/>
    <s v="208-214 York Road and"/>
    <s v="4"/>
    <s v="Chatfield Road"/>
    <s v="SW11"/>
    <s v=""/>
    <n v="526469"/>
    <n v="175635"/>
    <s v="St. Mary's Park"/>
    <d v="2014-03-31T00:00:00"/>
    <s v=""/>
    <n v="0"/>
    <n v="6"/>
    <n v="6"/>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m/>
    <s v="Nil"/>
    <s v=""/>
    <s v="BF"/>
    <x v="0"/>
    <s v="NB"/>
    <s v="n/a"/>
    <n v="3.2000000000000001E-2"/>
    <d v="2014-03-31T00:00:00"/>
    <m/>
    <m/>
    <x v="2"/>
    <s v="HASR"/>
    <m/>
    <n v="1"/>
    <n v="6"/>
    <n v="0"/>
    <n v="0"/>
    <n v="0"/>
    <n v="6"/>
    <n v="0"/>
    <n v="0"/>
    <n v="0"/>
    <n v="0"/>
    <n v="0"/>
    <n v="0"/>
    <n v="0"/>
    <n v="0"/>
    <n v="0"/>
    <n v="0"/>
    <n v="0"/>
    <n v="0"/>
    <n v="0"/>
    <n v="6"/>
    <n v="0"/>
    <n v="0"/>
    <n v="0"/>
    <n v="0"/>
    <n v="0"/>
    <n v="0"/>
    <n v="0"/>
    <n v="0"/>
    <n v="0"/>
    <n v="0"/>
  </r>
  <r>
    <x v="1"/>
    <s v="2009/2856"/>
    <s v=""/>
    <s v="Blocks A &amp; B"/>
    <s v="208-214 York Road and"/>
    <s v="4"/>
    <s v="Chatfield Road"/>
    <s v="SW11"/>
    <s v=""/>
    <n v="526469"/>
    <n v="175635"/>
    <s v="St. Mary's Park"/>
    <d v="2014-03-31T00:00:00"/>
    <s v=""/>
    <n v="0"/>
    <n v="13"/>
    <n v="13"/>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m/>
    <s v="Nil"/>
    <s v=""/>
    <s v="BF"/>
    <x v="0"/>
    <s v="NB"/>
    <s v="n/a"/>
    <n v="9.1999999999999998E-2"/>
    <d v="2014-03-31T00:00:00"/>
    <m/>
    <m/>
    <x v="1"/>
    <s v="P"/>
    <m/>
    <n v="1"/>
    <n v="13"/>
    <n v="0"/>
    <n v="5"/>
    <n v="7"/>
    <n v="1"/>
    <n v="0"/>
    <n v="0"/>
    <n v="0"/>
    <n v="0"/>
    <n v="5"/>
    <n v="7"/>
    <n v="1"/>
    <n v="0"/>
    <n v="0"/>
    <n v="0"/>
    <n v="0"/>
    <n v="0"/>
    <n v="0"/>
    <n v="0"/>
    <n v="0"/>
    <n v="0"/>
    <n v="0"/>
    <n v="0"/>
    <n v="0"/>
    <n v="0"/>
    <n v="0"/>
    <n v="0"/>
    <n v="0"/>
    <n v="0"/>
  </r>
  <r>
    <x v="1"/>
    <s v="2009/2856"/>
    <s v=""/>
    <s v="Ground floor Block A"/>
    <s v="208-214 York Road and"/>
    <s v="4"/>
    <s v="Chatfield Road"/>
    <s v="SW11"/>
    <s v=""/>
    <n v="526469"/>
    <n v="175635"/>
    <s v="St. Mary's Park"/>
    <d v="2014-03-31T00:00:00"/>
    <s v=""/>
    <n v="0"/>
    <n v="4"/>
    <n v="4"/>
    <s v="Erection of four/five storey building fronting York Road, four/five storey building fronting Chatfield Road and six, four-storey houses within rear of site plus basement to provide 23 residential units and 1822sq.m. of commercial floor space (Use Class B1"/>
    <s v="PFLA"/>
    <s v="21/08/2009"/>
    <s v="01/02/2010"/>
    <m/>
    <s v="Nil"/>
    <s v=""/>
    <s v="BF"/>
    <x v="0"/>
    <s v="NB"/>
    <s v="n/a"/>
    <n v="2.1999999999999999E-2"/>
    <d v="2014-03-31T00:00:00"/>
    <m/>
    <m/>
    <x v="0"/>
    <s v="HASO"/>
    <m/>
    <m/>
    <n v="4"/>
    <n v="0"/>
    <n v="1"/>
    <n v="2"/>
    <n v="1"/>
    <n v="0"/>
    <n v="0"/>
    <n v="0"/>
    <n v="0"/>
    <n v="1"/>
    <n v="2"/>
    <n v="1"/>
    <n v="0"/>
    <n v="0"/>
    <n v="0"/>
    <n v="0"/>
    <n v="0"/>
    <n v="0"/>
    <n v="0"/>
    <n v="0"/>
    <n v="0"/>
    <n v="0"/>
    <n v="0"/>
    <n v="0"/>
    <n v="0"/>
    <n v="0"/>
    <n v="0"/>
    <n v="0"/>
    <n v="0"/>
  </r>
  <r>
    <x v="1"/>
    <s v="2009/3372"/>
    <s v="Phase III Riverside Quarter"/>
    <s v="Block 5c"/>
    <s v="Phase III Riverside Quarter"/>
    <s v=""/>
    <s v="Point Pleasant"/>
    <s v="SW18"/>
    <s v="1PE"/>
    <n v="525385"/>
    <n v="175234"/>
    <s v="Thamesfield"/>
    <d v="2011-03-31T00:00:00"/>
    <s v=""/>
    <n v="0"/>
    <n v="33"/>
    <n v="33"/>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m/>
    <s v="Nil"/>
    <s v=""/>
    <s v="BF"/>
    <x v="0"/>
    <s v="NB"/>
    <s v="n/a"/>
    <n v="8.7999999999999995E-2"/>
    <d v="2011-03-31T00:00:00"/>
    <m/>
    <m/>
    <x v="0"/>
    <s v="HASO"/>
    <m/>
    <n v="33"/>
    <n v="33"/>
    <n v="0"/>
    <n v="14"/>
    <n v="19"/>
    <n v="0"/>
    <n v="0"/>
    <n v="0"/>
    <n v="0"/>
    <n v="0"/>
    <n v="14"/>
    <n v="19"/>
    <n v="0"/>
    <n v="0"/>
    <n v="0"/>
    <n v="0"/>
    <n v="0"/>
    <n v="0"/>
    <n v="0"/>
    <n v="0"/>
    <n v="0"/>
    <n v="0"/>
    <n v="0"/>
    <n v="0"/>
    <n v="0"/>
    <n v="0"/>
    <n v="0"/>
    <n v="0"/>
    <n v="0"/>
    <n v="0"/>
  </r>
  <r>
    <x v="1"/>
    <s v="2009/3372"/>
    <s v="Phase III Riverside Quarter"/>
    <s v="Block 5c"/>
    <s v="Phase III Riverside Quarter"/>
    <s v=""/>
    <s v="Point Pleasant"/>
    <s v="SW18"/>
    <s v="1PE"/>
    <n v="525385"/>
    <n v="175234"/>
    <s v="Thamesfield"/>
    <d v="2011-03-31T00:00:00"/>
    <s v=""/>
    <n v="0"/>
    <n v="75"/>
    <n v="75"/>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m/>
    <s v="Nil"/>
    <s v=""/>
    <s v="BF"/>
    <x v="0"/>
    <s v="NB"/>
    <s v="n/a"/>
    <n v="0.20399999999999999"/>
    <d v="2011-03-31T00:00:00"/>
    <m/>
    <m/>
    <x v="1"/>
    <s v="P"/>
    <m/>
    <m/>
    <m/>
    <n v="0"/>
    <n v="5"/>
    <n v="60"/>
    <n v="10"/>
    <n v="0"/>
    <n v="0"/>
    <n v="0"/>
    <n v="0"/>
    <n v="5"/>
    <n v="60"/>
    <n v="10"/>
    <n v="0"/>
    <n v="0"/>
    <n v="0"/>
    <n v="0"/>
    <n v="0"/>
    <n v="0"/>
    <n v="0"/>
    <n v="0"/>
    <n v="0"/>
    <n v="0"/>
    <n v="0"/>
    <n v="0"/>
    <n v="0"/>
    <n v="0"/>
    <n v="0"/>
    <n v="0"/>
    <n v="0"/>
  </r>
  <r>
    <x v="1"/>
    <s v="2009/3372"/>
    <s v="Phase III Riverside Quarter"/>
    <s v="Block 5d"/>
    <s v="Phase III Riverside Quarter"/>
    <s v=""/>
    <s v="Point Pleasant"/>
    <s v="SW18"/>
    <s v="1PE"/>
    <n v="525385"/>
    <n v="175234"/>
    <s v="Thamesfield"/>
    <d v="2011-03-31T00:00:00"/>
    <s v=""/>
    <n v="0"/>
    <n v="38"/>
    <n v="38"/>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m/>
    <s v="Nil"/>
    <s v=""/>
    <s v="BF"/>
    <x v="0"/>
    <s v="NB"/>
    <s v="n/a"/>
    <n v="0.11"/>
    <d v="2011-03-31T00:00:00"/>
    <m/>
    <d v="2015-08-04T00:00:00"/>
    <x v="2"/>
    <s v="HASR"/>
    <m/>
    <n v="38"/>
    <n v="38"/>
    <n v="0"/>
    <n v="12"/>
    <n v="11"/>
    <n v="12"/>
    <n v="3"/>
    <n v="0"/>
    <n v="0"/>
    <n v="0"/>
    <n v="12"/>
    <n v="11"/>
    <n v="12"/>
    <n v="3"/>
    <n v="0"/>
    <n v="0"/>
    <n v="0"/>
    <n v="0"/>
    <n v="0"/>
    <n v="0"/>
    <n v="0"/>
    <n v="0"/>
    <n v="0"/>
    <n v="0"/>
    <n v="0"/>
    <n v="0"/>
    <n v="0"/>
    <n v="0"/>
    <n v="0"/>
    <n v="0"/>
  </r>
  <r>
    <x v="1"/>
    <s v="2009/3372"/>
    <s v="Phase III Riverside Quarter"/>
    <s v="Block 6a"/>
    <s v="Phase III Riverside Quarter"/>
    <s v=""/>
    <s v="Point Pleasant"/>
    <s v="SW18"/>
    <s v="1PE"/>
    <n v="525385"/>
    <n v="175234"/>
    <s v="Thamesfield"/>
    <d v="2011-03-31T00:00:00"/>
    <s v=""/>
    <n v="0"/>
    <n v="10"/>
    <n v="10"/>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m/>
    <s v="Nil"/>
    <s v=""/>
    <s v="BF"/>
    <x v="0"/>
    <s v="NB"/>
    <s v="n/a"/>
    <n v="8.7999999999999995E-2"/>
    <d v="2011-03-31T00:00:00"/>
    <m/>
    <m/>
    <x v="0"/>
    <s v="HASO"/>
    <m/>
    <n v="8"/>
    <n v="8"/>
    <n v="0"/>
    <n v="2"/>
    <n v="8"/>
    <n v="0"/>
    <n v="0"/>
    <n v="0"/>
    <n v="0"/>
    <n v="0"/>
    <n v="2"/>
    <n v="8"/>
    <n v="0"/>
    <n v="0"/>
    <n v="0"/>
    <n v="0"/>
    <n v="0"/>
    <n v="0"/>
    <n v="0"/>
    <n v="0"/>
    <n v="0"/>
    <n v="0"/>
    <n v="0"/>
    <n v="0"/>
    <n v="0"/>
    <n v="0"/>
    <n v="0"/>
    <n v="0"/>
    <n v="0"/>
    <n v="0"/>
  </r>
  <r>
    <x v="1"/>
    <s v="2009/3372"/>
    <s v="Phase III Riverside Quarter"/>
    <s v="Block 6a"/>
    <s v="Phase III Riverside Quarter"/>
    <s v=""/>
    <s v="Point Pleasant"/>
    <s v="SW18"/>
    <s v="1PE"/>
    <n v="525385"/>
    <n v="175234"/>
    <s v="Thamesfield"/>
    <d v="2011-03-31T00:00:00"/>
    <s v=""/>
    <n v="0"/>
    <n v="77"/>
    <n v="77"/>
    <s v="Erection of six buildings ranging in height up to fifteen-storeys and two single-storey commercial pavilions to provide approximately 8,712sq.m. of commercial floorspace (including community and leisure uses) and 504 residential units (308 private/196 aff"/>
    <s v="PFLA"/>
    <s v="27/10/2009"/>
    <s v="13/09/2010"/>
    <m/>
    <s v="Nil"/>
    <s v=""/>
    <s v="BF"/>
    <x v="0"/>
    <s v="NB"/>
    <s v="n/a"/>
    <n v="0.20399999999999999"/>
    <d v="2011-03-31T00:00:00"/>
    <m/>
    <m/>
    <x v="1"/>
    <s v="P"/>
    <m/>
    <m/>
    <m/>
    <n v="0"/>
    <n v="0"/>
    <n v="68"/>
    <n v="5"/>
    <n v="4"/>
    <n v="0"/>
    <n v="0"/>
    <n v="0"/>
    <n v="0"/>
    <n v="68"/>
    <n v="5"/>
    <n v="4"/>
    <n v="0"/>
    <n v="0"/>
    <n v="0"/>
    <n v="0"/>
    <n v="0"/>
    <n v="0"/>
    <n v="0"/>
    <n v="0"/>
    <n v="0"/>
    <n v="0"/>
    <n v="0"/>
    <n v="0"/>
    <n v="0"/>
    <n v="0"/>
    <n v="0"/>
    <n v="0"/>
  </r>
  <r>
    <x v="1"/>
    <s v="2009/3372"/>
    <s v="Phase III Riverside Quarter"/>
    <s v="Block 6b"/>
    <s v="Phase III Riverside Quarter"/>
    <m/>
    <s v="Point Pleasant"/>
    <s v="SW18"/>
    <s v="1PE"/>
    <n v="525385"/>
    <n v="175234"/>
    <s v="Thamesfield"/>
    <d v="2011-03-31T00:00:00"/>
    <m/>
    <n v="0"/>
    <n v="35"/>
    <n v="35"/>
    <s v="Erection of six buildings ranging in height up to fifteen-storeys and two single-storey commercial pavilions to provide approximately 8,712sq.m. of commercial floorspace (including community and leisure uses) and 504 residential units (308 private/196 aff"/>
    <s v="PFLA"/>
    <d v="2009-10-27T00:00:00"/>
    <d v="2010-09-13T00:00:00"/>
    <m/>
    <s v="Nil"/>
    <m/>
    <s v="BF"/>
    <x v="0"/>
    <s v="NB"/>
    <s v="n/a"/>
    <n v="0.2"/>
    <d v="2011-03-31T00:00:00"/>
    <m/>
    <d v="2015-03-31T00:00:00"/>
    <x v="1"/>
    <s v="P"/>
    <s v="-"/>
    <n v="0"/>
    <n v="0"/>
    <n v="0"/>
    <n v="6"/>
    <n v="22"/>
    <n v="7"/>
    <n v="0"/>
    <n v="0"/>
    <n v="0"/>
    <n v="0"/>
    <n v="6"/>
    <n v="22"/>
    <n v="7"/>
    <n v="0"/>
    <n v="0"/>
    <n v="0"/>
    <n v="0"/>
    <n v="0"/>
    <n v="0"/>
    <n v="0"/>
    <n v="0"/>
    <n v="0"/>
    <n v="0"/>
    <n v="0"/>
    <n v="0"/>
    <n v="0"/>
    <n v="0"/>
    <n v="0"/>
    <n v="0"/>
    <n v="0"/>
  </r>
  <r>
    <x v="1"/>
    <s v="2009/3372"/>
    <s v="Phase III Riverside Quarter"/>
    <s v="Block 6b"/>
    <s v="Phase III Riverside Quarter"/>
    <m/>
    <s v="Point Pleasant"/>
    <s v="SW18"/>
    <s v="1PE"/>
    <n v="525385"/>
    <n v="175234"/>
    <s v="Thamesfield"/>
    <d v="2011-03-31T00:00:00"/>
    <m/>
    <n v="0"/>
    <n v="98"/>
    <n v="98"/>
    <s v="Erection of six buildings ranging in height up to fifteen-storeys and two single-storey commercial pavilions to provide approximately 8,712sq.m. of commercial floorspace (including community and leisure uses) and 504 residential units (308 private/196 aff"/>
    <s v="PFLA"/>
    <d v="2009-10-27T00:00:00"/>
    <d v="2010-09-13T00:00:00"/>
    <m/>
    <s v="Nil"/>
    <m/>
    <s v="BF"/>
    <x v="0"/>
    <s v="NB"/>
    <s v="n/a"/>
    <n v="0.09"/>
    <d v="2011-03-31T00:00:00"/>
    <m/>
    <d v="2015-03-31T00:00:00"/>
    <x v="0"/>
    <s v="HASO"/>
    <s v="-"/>
    <n v="0"/>
    <n v="0"/>
    <n v="0"/>
    <n v="34"/>
    <n v="62"/>
    <n v="2"/>
    <n v="0"/>
    <n v="0"/>
    <n v="0"/>
    <n v="0"/>
    <n v="34"/>
    <n v="62"/>
    <n v="2"/>
    <n v="0"/>
    <n v="0"/>
    <n v="0"/>
    <n v="0"/>
    <n v="0"/>
    <n v="0"/>
    <n v="0"/>
    <n v="0"/>
    <n v="0"/>
    <n v="0"/>
    <n v="0"/>
    <n v="0"/>
    <n v="0"/>
    <n v="0"/>
    <n v="0"/>
    <n v="0"/>
    <n v="0"/>
  </r>
  <r>
    <x v="1"/>
    <s v="2009/3513"/>
    <s v=""/>
    <s v=""/>
    <s v="Rear of 207-209"/>
    <s v=""/>
    <s v="Lower Richmond Road"/>
    <s v="SW15"/>
    <s v="1HJ"/>
    <n v="523284"/>
    <n v="175846"/>
    <s v="Thamesfield"/>
    <d v="2009-12-08T00:00:00"/>
    <s v=""/>
    <n v="0"/>
    <n v="1"/>
    <n v="1"/>
    <s v="Demolition of garages and single-storey rear extension. Erection of three bedroom house at basement and ground floor levels with roof terrace above (Renewal of p.p. dated 26/11/2004 ref: 2004/4130)."/>
    <s v="PF"/>
    <s v="15/10/2009"/>
    <s v="08/12/2009"/>
    <m/>
    <s v="Nil"/>
    <s v=""/>
    <s v="BF"/>
    <x v="0"/>
    <s v="n/a"/>
    <s v="n"/>
    <n v="1.0999999999999999E-2"/>
    <d v="2009-12-08T00:00:00"/>
    <m/>
    <m/>
    <x v="1"/>
    <s v="P"/>
    <m/>
    <m/>
    <m/>
    <n v="0"/>
    <n v="0"/>
    <n v="0"/>
    <n v="1"/>
    <n v="0"/>
    <n v="0"/>
    <n v="0"/>
    <n v="0"/>
    <n v="0"/>
    <n v="0"/>
    <n v="0"/>
    <n v="0"/>
    <n v="0"/>
    <n v="0"/>
    <n v="0"/>
    <n v="0"/>
    <n v="0"/>
    <n v="1"/>
    <n v="0"/>
    <n v="0"/>
    <n v="0"/>
    <n v="0"/>
    <n v="0"/>
    <n v="0"/>
    <n v="0"/>
    <n v="0"/>
    <n v="0"/>
    <n v="0"/>
  </r>
  <r>
    <x v="1"/>
    <s v="2009/3575"/>
    <s v="South Lambeth Goods Depot, Cringle Street/Battersea Park Road"/>
    <s v="Power Station Phase 2"/>
    <s v="Battersea Power Station and Goods Yard"/>
    <s v="220"/>
    <s v="Kirtling Street"/>
    <s v="SW8"/>
    <s v=""/>
    <n v="528934"/>
    <n v="177496"/>
    <s v="Queenstown"/>
    <m/>
    <s v=""/>
    <n v="0"/>
    <n v="178"/>
    <n v="17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OTC"/>
    <s v="n/a"/>
    <n v="0.57999999999999996"/>
    <s v=""/>
    <m/>
    <m/>
    <x v="1"/>
    <s v="P"/>
    <m/>
    <n v="18"/>
    <n v="178"/>
    <n v="0"/>
    <n v="10"/>
    <n v="63"/>
    <n v="78"/>
    <n v="26"/>
    <n v="1"/>
    <n v="0"/>
    <n v="0"/>
    <n v="10"/>
    <n v="63"/>
    <n v="78"/>
    <n v="26"/>
    <n v="1"/>
    <n v="0"/>
    <n v="0"/>
    <n v="0"/>
    <n v="0"/>
    <n v="0"/>
    <n v="0"/>
    <n v="0"/>
    <n v="0"/>
    <n v="0"/>
    <n v="0"/>
    <n v="0"/>
    <n v="0"/>
    <n v="0"/>
    <n v="0"/>
    <n v="0"/>
  </r>
  <r>
    <x v="1"/>
    <s v="2009/3575"/>
    <s v="South Lambeth Goods Depot, Cringle Street/Battersea Park Road"/>
    <s v="Zone RS1 (Amendment) PHASE 1"/>
    <s v="Battersea Power Station and Goods Yard"/>
    <s v="220"/>
    <s v="Kirtling Street"/>
    <s v="SW8"/>
    <s v=""/>
    <n v="528934"/>
    <n v="177496"/>
    <s v="Queenstown"/>
    <d v="2013-11-21T00:00:00"/>
    <s v=""/>
    <n v="0"/>
    <n v="866"/>
    <n v="866"/>
    <s v="Restoration, extension, alterations and conversion of the Power Station building to provide retail, residential flats, business, cultural, hotel  and conference facilities, event space and incidental accommodation; the demolition of other buildings and  d"/>
    <s v="POLA"/>
    <s v="16/10/2009"/>
    <s v="23/08/2011"/>
    <m/>
    <s v="Nil"/>
    <s v=""/>
    <s v="BF"/>
    <x v="0"/>
    <s v="NB"/>
    <s v="n/a"/>
    <n v="3"/>
    <d v="2013-11-21T00:00:00"/>
    <m/>
    <m/>
    <x v="1"/>
    <s v="P"/>
    <m/>
    <n v="87"/>
    <n v="866"/>
    <n v="108"/>
    <n v="244"/>
    <n v="456"/>
    <n v="41"/>
    <n v="6"/>
    <n v="11"/>
    <n v="0"/>
    <n v="108"/>
    <n v="244"/>
    <n v="456"/>
    <n v="41"/>
    <n v="6"/>
    <n v="11"/>
    <n v="0"/>
    <n v="0"/>
    <n v="0"/>
    <n v="0"/>
    <n v="0"/>
    <n v="0"/>
    <n v="0"/>
    <n v="0"/>
    <n v="0"/>
    <n v="0"/>
    <n v="0"/>
    <n v="0"/>
    <n v="0"/>
    <n v="0"/>
    <n v="0"/>
  </r>
  <r>
    <x v="1"/>
    <s v="2009/3929"/>
    <s v=""/>
    <s v=""/>
    <s v=""/>
    <s v="253-255"/>
    <s v="Putney Bridge Road"/>
    <s v="SW15"/>
    <s v="2PU"/>
    <n v="524407"/>
    <n v="175278"/>
    <s v="Thamesfield"/>
    <d v="2014-03-31T00:00:00"/>
    <s v=""/>
    <n v="4"/>
    <n v="9"/>
    <n v="5"/>
    <s v="Demolition of existing buildings and erection of four storey frontage building (including basement and undercroft to provide access to rear) two retail (Class A1) units (total 155sq.m) and 183sq.m of Offices (Class B1) and with two maisonettes above; erec"/>
    <s v="PF"/>
    <s v="21/09/2010"/>
    <s v="07/01/2011"/>
    <m/>
    <s v="Nil"/>
    <s v=""/>
    <s v="BF"/>
    <x v="0"/>
    <s v="n/a"/>
    <s v="n"/>
    <n v="0.125"/>
    <d v="2014-03-31T00:00:00"/>
    <m/>
    <m/>
    <x v="1"/>
    <s v="P"/>
    <m/>
    <n v="1"/>
    <n v="9"/>
    <n v="0"/>
    <n v="0"/>
    <n v="-3"/>
    <n v="8"/>
    <n v="0"/>
    <n v="0"/>
    <n v="0"/>
    <n v="0"/>
    <n v="0"/>
    <n v="-3"/>
    <n v="1"/>
    <n v="0"/>
    <n v="0"/>
    <n v="0"/>
    <n v="0"/>
    <n v="0"/>
    <n v="0"/>
    <n v="7"/>
    <n v="0"/>
    <n v="0"/>
    <n v="0"/>
    <n v="0"/>
    <n v="0"/>
    <n v="0"/>
    <n v="0"/>
    <n v="0"/>
    <n v="0"/>
    <n v="0"/>
  </r>
  <r>
    <x v="1"/>
    <s v="2009/4349"/>
    <s v=""/>
    <s v=""/>
    <s v="Land adjoining Southfields Station"/>
    <s v="244"/>
    <s v="Wimbledon Park Road"/>
    <s v="SW18"/>
    <s v="5RL"/>
    <n v="524750"/>
    <n v="173341"/>
    <s v="Southfields"/>
    <d v="2014-03-31T00:00:00"/>
    <s v=""/>
    <n v="0"/>
    <n v="3"/>
    <n v="3"/>
    <s v="Erection of a three storey plus basement building to provide two commercial units (either retail/office/restaurant use - Class A1/A2/A3) at ground/basement level with two, 1-bedroom apartments and one 2-bedroom apartment above. Amendments to planning perm"/>
    <s v="PF"/>
    <s v="05/03/2010"/>
    <s v="26/07/2010"/>
    <m/>
    <s v="Nil"/>
    <s v=""/>
    <s v="BF"/>
    <x v="0"/>
    <s v="n/a"/>
    <s v="n"/>
    <n v="1.4999999999999999E-2"/>
    <d v="2014-03-31T00:00:00"/>
    <m/>
    <m/>
    <x v="1"/>
    <s v="P"/>
    <m/>
    <m/>
    <m/>
    <n v="0"/>
    <n v="2"/>
    <n v="1"/>
    <n v="0"/>
    <n v="0"/>
    <n v="0"/>
    <n v="0"/>
    <n v="0"/>
    <n v="2"/>
    <n v="1"/>
    <n v="0"/>
    <n v="0"/>
    <n v="0"/>
    <n v="0"/>
    <n v="0"/>
    <n v="0"/>
    <n v="0"/>
    <n v="0"/>
    <n v="0"/>
    <n v="0"/>
    <n v="0"/>
    <n v="0"/>
    <n v="0"/>
    <n v="0"/>
    <n v="0"/>
    <n v="0"/>
    <n v="0"/>
    <n v="0"/>
  </r>
  <r>
    <x v="1"/>
    <s v="2009/4415"/>
    <s v=""/>
    <s v=""/>
    <s v=""/>
    <s v="63a"/>
    <s v="Barmouth Road"/>
    <s v="SW18"/>
    <s v="2DT"/>
    <n v="526340"/>
    <n v="174090"/>
    <s v="Wandsworth Common"/>
    <d v="2015-03-31T00:00:00"/>
    <s v=""/>
    <n v="1"/>
    <n v="1"/>
    <n v="0"/>
    <s v="Demolition of existing dwelling and erection of a part single, part three storey house (top floor in roof)."/>
    <s v="PF"/>
    <s v="24/12/2009"/>
    <s v="11/02/2010"/>
    <m/>
    <s v="Nil"/>
    <s v=""/>
    <s v="BF"/>
    <x v="0"/>
    <s v="n/a"/>
    <s v="n"/>
    <n v="8.9999999999999993E-3"/>
    <d v="2015-03-31T00:00:00"/>
    <s v="Y"/>
    <m/>
    <x v="1"/>
    <s v="P"/>
    <m/>
    <m/>
    <m/>
    <n v="0"/>
    <n v="-1"/>
    <n v="1"/>
    <n v="0"/>
    <n v="0"/>
    <n v="0"/>
    <n v="0"/>
    <n v="0"/>
    <n v="0"/>
    <n v="0"/>
    <n v="0"/>
    <n v="0"/>
    <n v="0"/>
    <n v="0"/>
    <n v="0"/>
    <n v="-1"/>
    <n v="1"/>
    <n v="0"/>
    <n v="0"/>
    <n v="0"/>
    <n v="0"/>
    <n v="0"/>
    <n v="0"/>
    <n v="0"/>
    <n v="0"/>
    <n v="0"/>
    <n v="0"/>
    <n v="0"/>
  </r>
  <r>
    <x v="1"/>
    <s v="2010/0271"/>
    <s v=""/>
    <s v=""/>
    <s v="Ima House"/>
    <s v="20"/>
    <s v="Northfields"/>
    <s v="SW18"/>
    <s v="1PE"/>
    <n v="525103"/>
    <n v="175205"/>
    <s v="Thamesfield"/>
    <d v="2013-03-14T00:00:00"/>
    <s v=""/>
    <n v="0"/>
    <n v="21"/>
    <n v="21"/>
    <s v="Demolition of existing office building. Erection of an 8-storey plus basement block to provide commercial floorspace (Use Classes A2, B1 and D1) together with 29 flats  (including 8 affordable) with 29 car parking spaces, cycle spaces and associated lands"/>
    <s v="PFLA"/>
    <s v="22/01/2010"/>
    <s v="05/12/2011"/>
    <m/>
    <s v="Nil"/>
    <s v=""/>
    <s v="BF"/>
    <x v="0"/>
    <s v="NB"/>
    <s v="n/a"/>
    <n v="7.9000000000000001E-2"/>
    <d v="2013-03-14T00:00:00"/>
    <m/>
    <m/>
    <x v="1"/>
    <s v="P"/>
    <m/>
    <n v="1"/>
    <n v="21"/>
    <n v="0"/>
    <n v="0"/>
    <n v="19"/>
    <n v="2"/>
    <n v="0"/>
    <n v="0"/>
    <n v="0"/>
    <n v="0"/>
    <n v="0"/>
    <n v="19"/>
    <n v="2"/>
    <n v="0"/>
    <n v="0"/>
    <n v="0"/>
    <n v="0"/>
    <n v="0"/>
    <n v="0"/>
    <n v="0"/>
    <n v="0"/>
    <n v="0"/>
    <n v="0"/>
    <n v="0"/>
    <n v="0"/>
    <n v="0"/>
    <n v="0"/>
    <n v="0"/>
    <n v="0"/>
    <n v="0"/>
  </r>
  <r>
    <x v="1"/>
    <s v="2010/0271"/>
    <s v=""/>
    <s v="Part ground and first floor"/>
    <s v="Ima House"/>
    <s v="20"/>
    <s v="Northfields"/>
    <s v="SW18"/>
    <s v="1PE"/>
    <n v="525103"/>
    <n v="175205"/>
    <s v="Thamesfield"/>
    <d v="2013-03-14T00:00:00"/>
    <s v=""/>
    <n v="0"/>
    <n v="8"/>
    <n v="8"/>
    <s v="Demolition of existing office building. Erection of an 8-storey plus basement block to provide commercial floorspace (Use Classes A2, B1 and D1) together with 29 flats  (including 8 affordable) with 29 car parking spaces, cycle spaces and associated lands"/>
    <s v="PFLA"/>
    <s v="22/01/2010"/>
    <s v="05/12/2011"/>
    <m/>
    <s v="Nil"/>
    <s v=""/>
    <s v="BF"/>
    <x v="0"/>
    <s v="NB"/>
    <s v="n/a"/>
    <n v="3.1E-2"/>
    <d v="2013-03-14T00:00:00"/>
    <m/>
    <m/>
    <x v="0"/>
    <s v="HASO"/>
    <m/>
    <n v="2"/>
    <n v="8"/>
    <n v="0"/>
    <n v="3"/>
    <n v="4"/>
    <n v="1"/>
    <n v="0"/>
    <n v="0"/>
    <n v="0"/>
    <n v="0"/>
    <n v="3"/>
    <n v="4"/>
    <n v="1"/>
    <n v="0"/>
    <n v="0"/>
    <n v="0"/>
    <n v="0"/>
    <n v="0"/>
    <n v="0"/>
    <n v="0"/>
    <n v="0"/>
    <n v="0"/>
    <n v="0"/>
    <n v="0"/>
    <n v="0"/>
    <n v="0"/>
    <n v="0"/>
    <n v="0"/>
    <n v="0"/>
    <n v="0"/>
  </r>
  <r>
    <x v="1"/>
    <s v="2010/0479"/>
    <s v=""/>
    <s v=""/>
    <s v=""/>
    <s v="22"/>
    <s v="Balham New Road"/>
    <s v="SW12"/>
    <s v="2PG"/>
    <n v="528862"/>
    <n v="173581"/>
    <s v="Balham"/>
    <d v="2013-03-15T00:00:00"/>
    <s v=""/>
    <n v="0"/>
    <n v="8"/>
    <n v="8"/>
    <s v="Change of use of an artist studio/workshop to 8 flats with alterations involving demolition of an existing extension and the erection of an external staircase"/>
    <s v="PF"/>
    <s v="10/02/2010"/>
    <s v="06/04/2010"/>
    <m/>
    <s v="Nil"/>
    <s v=""/>
    <s v="BF"/>
    <x v="2"/>
    <s v="n/a"/>
    <s v="g"/>
    <n v="4.9000000000000002E-2"/>
    <d v="2013-03-15T00:00:00"/>
    <m/>
    <m/>
    <x v="1"/>
    <s v="P"/>
    <m/>
    <m/>
    <m/>
    <n v="3"/>
    <n v="5"/>
    <n v="0"/>
    <n v="0"/>
    <n v="0"/>
    <n v="0"/>
    <n v="0"/>
    <n v="3"/>
    <n v="5"/>
    <n v="0"/>
    <n v="0"/>
    <n v="0"/>
    <n v="0"/>
    <n v="0"/>
    <n v="0"/>
    <n v="0"/>
    <n v="0"/>
    <n v="0"/>
    <n v="0"/>
    <n v="0"/>
    <n v="0"/>
    <n v="0"/>
    <n v="0"/>
    <n v="0"/>
    <n v="0"/>
    <n v="0"/>
    <n v="0"/>
    <n v="0"/>
  </r>
  <r>
    <x v="1"/>
    <s v="2010/0636"/>
    <s v="St Pauls Hall (271)"/>
    <s v=""/>
    <s v=""/>
    <s v="271-273"/>
    <s v="Wimbledon Park Road"/>
    <s v="SW19"/>
    <s v="6NW"/>
    <n v="524702"/>
    <n v="173192"/>
    <s v="West Hill"/>
    <d v="2013-06-03T00:00:00"/>
    <s v=""/>
    <n v="2"/>
    <n v="10"/>
    <n v="8"/>
    <s v="Demolition of 271 and erection of a four-storey plus basement building plus retaining 273 in connection with the use of the basement and ground floor as either retail (Class A1) or restaurant (Class A3), a community centre in basement and the provision of"/>
    <s v="PF"/>
    <s v="18/03/2010"/>
    <s v="28/05/2010"/>
    <m/>
    <s v="Nil"/>
    <s v=""/>
    <s v="BF"/>
    <x v="0"/>
    <s v="NB"/>
    <s v="n/a"/>
    <n v="3.2000000000000001E-2"/>
    <d v="2013-06-03T00:00:00"/>
    <m/>
    <m/>
    <x v="1"/>
    <s v="P"/>
    <m/>
    <m/>
    <m/>
    <n v="0"/>
    <n v="8"/>
    <n v="0"/>
    <n v="0"/>
    <n v="0"/>
    <n v="0"/>
    <n v="0"/>
    <n v="0"/>
    <n v="8"/>
    <n v="0"/>
    <n v="0"/>
    <n v="0"/>
    <n v="0"/>
    <n v="0"/>
    <n v="0"/>
    <n v="0"/>
    <n v="0"/>
    <n v="0"/>
    <n v="0"/>
    <n v="0"/>
    <n v="0"/>
    <n v="0"/>
    <n v="0"/>
    <n v="0"/>
    <n v="0"/>
    <n v="0"/>
    <n v="0"/>
    <n v="0"/>
  </r>
  <r>
    <x v="1"/>
    <s v="2010/0722"/>
    <s v=""/>
    <s v=""/>
    <s v=""/>
    <s v="74"/>
    <s v="St Rule Street"/>
    <s v="SW8"/>
    <s v="3EL"/>
    <n v="529035"/>
    <n v="176328"/>
    <s v="Queenstown"/>
    <d v="2012-02-06T00:00:00"/>
    <s v=""/>
    <n v="2"/>
    <n v="9"/>
    <n v="7"/>
    <s v="Demolition of existing public house building. Redevelopment of the site to provide a five-storey building with shops and a cafe/community area on the ground floor and nine flats above with balconies/terraces, with 10 basement parking spaces."/>
    <s v="PF"/>
    <s v="23/07/2010"/>
    <s v="13/10/2010"/>
    <m/>
    <s v="Nil"/>
    <s v=""/>
    <s v="BF"/>
    <x v="0"/>
    <s v="n/a"/>
    <s v="n"/>
    <n v="3.3000000000000002E-2"/>
    <d v="2012-02-06T00:00:00"/>
    <m/>
    <m/>
    <x v="1"/>
    <s v="P"/>
    <m/>
    <n v="1"/>
    <n v="9"/>
    <n v="0"/>
    <n v="2"/>
    <n v="2"/>
    <n v="3"/>
    <n v="0"/>
    <n v="0"/>
    <n v="0"/>
    <n v="0"/>
    <n v="2"/>
    <n v="2"/>
    <n v="3"/>
    <n v="0"/>
    <n v="0"/>
    <n v="0"/>
    <n v="0"/>
    <n v="0"/>
    <n v="0"/>
    <n v="0"/>
    <n v="0"/>
    <n v="0"/>
    <n v="0"/>
    <n v="0"/>
    <n v="0"/>
    <n v="0"/>
    <n v="0"/>
    <n v="0"/>
    <n v="0"/>
    <n v="0"/>
  </r>
  <r>
    <x v="1"/>
    <s v="2010/1310"/>
    <s v="8a"/>
    <s v=""/>
    <s v="Land adjoining 8"/>
    <s v=""/>
    <s v="Glentanner Way"/>
    <s v="SW17"/>
    <s v="0PQ"/>
    <n v="526567"/>
    <n v="172108"/>
    <s v="Earlsfield"/>
    <d v="2014-03-31T00:00:00"/>
    <s v=""/>
    <n v="0"/>
    <n v="1"/>
    <n v="1"/>
    <s v="Erection of two-storey house adjoining No. 8."/>
    <s v="PF"/>
    <s v="30/03/2010"/>
    <s v="12/05/2010"/>
    <m/>
    <s v="Nil"/>
    <s v=""/>
    <s v="Gdn"/>
    <x v="0"/>
    <s v="n/a"/>
    <s v="n"/>
    <n v="1.0999999999999999E-2"/>
    <d v="2014-03-31T00:00:00"/>
    <m/>
    <m/>
    <x v="1"/>
    <s v="P"/>
    <m/>
    <m/>
    <m/>
    <n v="0"/>
    <n v="0"/>
    <n v="0"/>
    <n v="1"/>
    <n v="0"/>
    <n v="0"/>
    <n v="0"/>
    <n v="0"/>
    <n v="0"/>
    <n v="0"/>
    <n v="0"/>
    <n v="0"/>
    <n v="0"/>
    <n v="0"/>
    <n v="0"/>
    <n v="0"/>
    <n v="0"/>
    <n v="1"/>
    <n v="0"/>
    <n v="0"/>
    <n v="0"/>
    <n v="0"/>
    <n v="0"/>
    <n v="0"/>
    <n v="0"/>
    <n v="0"/>
    <n v="0"/>
    <n v="0"/>
  </r>
  <r>
    <x v="1"/>
    <s v="2010/1860"/>
    <s v=""/>
    <s v=""/>
    <s v="Land rear of 143"/>
    <s v=""/>
    <s v="Lower Richmond Road"/>
    <s v="SW15"/>
    <s v="1EZ"/>
    <n v="523502"/>
    <n v="175832"/>
    <s v="Thamesfield"/>
    <d v="2015-03-31T00:00:00"/>
    <s v=""/>
    <n v="0"/>
    <n v="1"/>
    <n v="1"/>
    <s v="Demolition of existing garage. Erection of single-storey side and rear extensions and part conversion of ground floor shop to provide one-bedroom flat."/>
    <s v="PF"/>
    <s v="30/04/2010"/>
    <s v="28/06/2010"/>
    <m/>
    <s v="Nil"/>
    <s v=""/>
    <s v="BF"/>
    <x v="3"/>
    <s v="n/a"/>
    <s v="g"/>
    <n v="6.0000000000000001E-3"/>
    <d v="2015-03-31T00:00:00"/>
    <s v="Y"/>
    <m/>
    <x v="1"/>
    <s v="P"/>
    <m/>
    <m/>
    <m/>
    <n v="0"/>
    <n v="1"/>
    <n v="0"/>
    <n v="0"/>
    <n v="0"/>
    <n v="0"/>
    <n v="0"/>
    <n v="0"/>
    <n v="1"/>
    <n v="0"/>
    <n v="0"/>
    <n v="0"/>
    <n v="0"/>
    <n v="0"/>
    <n v="0"/>
    <n v="0"/>
    <n v="0"/>
    <n v="0"/>
    <n v="0"/>
    <n v="0"/>
    <n v="0"/>
    <n v="0"/>
    <n v="0"/>
    <n v="0"/>
    <n v="0"/>
    <n v="0"/>
    <n v="0"/>
    <n v="0"/>
  </r>
  <r>
    <x v="1"/>
    <s v="2010/1925"/>
    <s v="16a"/>
    <s v=""/>
    <s v="Site of former Coach House adj. 16"/>
    <s v=""/>
    <s v="Seymour Road"/>
    <s v="SW15"/>
    <s v="5JA"/>
    <n v="525021"/>
    <n v="174084"/>
    <s v="East Putney"/>
    <d v="2010-08-23T00:00:00"/>
    <s v=""/>
    <n v="0"/>
    <n v="1"/>
    <n v="1"/>
    <s v="Erection of part single, part two-storey (plus accommodation at roof level) semi-detached house in place of demolished coach house. Erection of new boundary wall and pillars to front boundary. Revisions to pp granted 26/05/09 ref 2009/0688 to include omis"/>
    <s v="PF"/>
    <s v="11/05/2010"/>
    <s v="23/08/2010"/>
    <m/>
    <s v="Nil"/>
    <s v=""/>
    <s v="BF"/>
    <x v="0"/>
    <s v="n/a"/>
    <s v="n"/>
    <n v="4.3999999999999997E-2"/>
    <d v="2010-08-23T00:00:00"/>
    <m/>
    <m/>
    <x v="1"/>
    <s v="P"/>
    <m/>
    <m/>
    <m/>
    <n v="0"/>
    <n v="0"/>
    <n v="0"/>
    <n v="0"/>
    <n v="1"/>
    <n v="0"/>
    <n v="0"/>
    <n v="0"/>
    <n v="0"/>
    <n v="0"/>
    <n v="0"/>
    <n v="0"/>
    <n v="0"/>
    <n v="0"/>
    <n v="0"/>
    <n v="0"/>
    <n v="0"/>
    <n v="0"/>
    <n v="1"/>
    <n v="0"/>
    <n v="0"/>
    <n v="0"/>
    <n v="0"/>
    <n v="0"/>
    <n v="0"/>
    <n v="0"/>
    <n v="0"/>
    <n v="0"/>
  </r>
  <r>
    <x v="1"/>
    <s v="2010/1981"/>
    <s v=""/>
    <s v=""/>
    <s v="Land at"/>
    <s v="179"/>
    <s v="Trevelyan Road"/>
    <s v="SW17"/>
    <s v="9LP"/>
    <n v="527686"/>
    <n v="170779"/>
    <s v="Graveney"/>
    <d v="2013-10-30T00:00:00"/>
    <s v=""/>
    <n v="0"/>
    <n v="2"/>
    <n v="2"/>
    <s v="Construction of a three-storey building to form two self contained flats."/>
    <s v="PF"/>
    <s v="19/05/2010"/>
    <s v="27/07/2010"/>
    <m/>
    <s v="Nil"/>
    <s v=""/>
    <s v="BF"/>
    <x v="0"/>
    <s v="n/a"/>
    <s v="n"/>
    <n v="1.9E-2"/>
    <d v="2013-10-30T00:00:00"/>
    <m/>
    <m/>
    <x v="1"/>
    <s v="P"/>
    <m/>
    <n v="0"/>
    <n v="0"/>
    <n v="0"/>
    <n v="0"/>
    <n v="1"/>
    <n v="1"/>
    <n v="0"/>
    <n v="0"/>
    <n v="0"/>
    <n v="0"/>
    <n v="0"/>
    <n v="1"/>
    <n v="1"/>
    <n v="0"/>
    <n v="0"/>
    <n v="0"/>
    <n v="0"/>
    <n v="0"/>
    <n v="0"/>
    <n v="0"/>
    <n v="0"/>
    <n v="0"/>
    <n v="0"/>
    <n v="0"/>
    <n v="0"/>
    <n v="0"/>
    <n v="0"/>
    <n v="0"/>
    <n v="0"/>
    <n v="0"/>
  </r>
  <r>
    <x v="1"/>
    <s v="2010/2103"/>
    <s v="Unit 1"/>
    <s v=""/>
    <s v="Tooting Post Office"/>
    <s v="2-4"/>
    <s v="Gatton Road"/>
    <s v="SW17"/>
    <s v="0SQ"/>
    <n v="527531"/>
    <n v="171706"/>
    <s v="Tooting"/>
    <d v="2013-10-25T00:00:00"/>
    <s v=""/>
    <n v="0"/>
    <n v="8"/>
    <n v="8"/>
    <s v="Construction of extensions to provide a new second floor level to the building and a three-storey side extension. Conversion of the first and second floors to 8 flats, with provision of a roof terrace on the top of the extended building; balconies and ass"/>
    <s v="PF"/>
    <s v="19/05/2010"/>
    <s v="15/07/2011"/>
    <m/>
    <s v="Nil"/>
    <s v=""/>
    <s v="BF"/>
    <x v="3"/>
    <s v="n/a"/>
    <s v="f"/>
    <n v="4.8000000000000001E-2"/>
    <d v="2013-10-25T00:00:00"/>
    <m/>
    <m/>
    <x v="1"/>
    <s v="P"/>
    <m/>
    <m/>
    <m/>
    <n v="0"/>
    <n v="0"/>
    <n v="8"/>
    <n v="0"/>
    <n v="0"/>
    <n v="0"/>
    <n v="0"/>
    <n v="0"/>
    <n v="0"/>
    <n v="8"/>
    <n v="0"/>
    <n v="0"/>
    <n v="0"/>
    <n v="0"/>
    <n v="0"/>
    <n v="0"/>
    <n v="0"/>
    <n v="0"/>
    <n v="0"/>
    <n v="0"/>
    <n v="0"/>
    <n v="0"/>
    <n v="0"/>
    <n v="0"/>
    <n v="0"/>
    <n v="0"/>
    <n v="0"/>
    <n v="0"/>
  </r>
  <r>
    <x v="1"/>
    <s v="2010/2280"/>
    <s v=""/>
    <s v=""/>
    <s v=""/>
    <s v="312-320"/>
    <s v="Earlsfield Road"/>
    <s v="SW18"/>
    <s v="3EJ"/>
    <n v="526048"/>
    <n v="173206"/>
    <s v="Earlsfield"/>
    <d v="2014-03-31T00:00:00"/>
    <s v=""/>
    <n v="0"/>
    <n v="6"/>
    <n v="6"/>
    <s v="Erection of a three storey building to provide 3 x 1-bed and 3 x 2-bed flats (including one wheelchair unit) with cycle parking, one disabled parking space and refuse store accessed from Algarve Road."/>
    <s v="PF"/>
    <s v="24/06/2010"/>
    <s v="24/08/2010"/>
    <m/>
    <s v="Nil"/>
    <s v=""/>
    <s v="BF"/>
    <x v="0"/>
    <s v="n/a"/>
    <s v="n"/>
    <n v="3.4000000000000002E-2"/>
    <d v="2014-03-31T00:00:00"/>
    <m/>
    <m/>
    <x v="2"/>
    <s v="HASR"/>
    <m/>
    <n v="1"/>
    <n v="1"/>
    <n v="0"/>
    <n v="3"/>
    <n v="3"/>
    <n v="0"/>
    <n v="0"/>
    <n v="0"/>
    <n v="0"/>
    <n v="0"/>
    <n v="3"/>
    <n v="3"/>
    <n v="0"/>
    <n v="0"/>
    <n v="0"/>
    <n v="0"/>
    <n v="0"/>
    <n v="0"/>
    <n v="0"/>
    <n v="0"/>
    <n v="0"/>
    <n v="0"/>
    <n v="0"/>
    <n v="0"/>
    <n v="0"/>
    <n v="0"/>
    <n v="0"/>
    <n v="0"/>
    <n v="0"/>
    <n v="0"/>
  </r>
  <r>
    <x v="1"/>
    <s v="2010/3254"/>
    <s v=""/>
    <s v=""/>
    <s v=""/>
    <s v="5"/>
    <s v="Roehampton High Street"/>
    <s v="SW15"/>
    <s v="4HL"/>
    <n v="522375"/>
    <n v="173834"/>
    <s v="Roehampton"/>
    <d v="2014-03-31T00:00:00"/>
    <s v=""/>
    <n v="1"/>
    <n v="3"/>
    <n v="2"/>
    <s v="Demolition of two-storey building. Erection of three-storey building to provide a retail kiosk and three residential units (all designated Affordable)."/>
    <s v="PFLA"/>
    <s v="29/07/2010"/>
    <s v="31/03/2011"/>
    <m/>
    <s v="Nil"/>
    <s v=""/>
    <s v="BF"/>
    <x v="0"/>
    <s v="n/a"/>
    <s v="n"/>
    <n v="1.2E-2"/>
    <d v="2014-03-31T00:00:00"/>
    <m/>
    <m/>
    <x v="2"/>
    <s v="HASR"/>
    <m/>
    <m/>
    <m/>
    <n v="0"/>
    <n v="1"/>
    <n v="1"/>
    <n v="0"/>
    <n v="0"/>
    <n v="0"/>
    <n v="0"/>
    <n v="0"/>
    <n v="2"/>
    <n v="1"/>
    <n v="0"/>
    <n v="0"/>
    <n v="0"/>
    <n v="0"/>
    <n v="0"/>
    <n v="-1"/>
    <n v="0"/>
    <n v="0"/>
    <n v="0"/>
    <n v="0"/>
    <n v="0"/>
    <n v="0"/>
    <n v="0"/>
    <n v="0"/>
    <n v="0"/>
    <n v="0"/>
    <n v="0"/>
    <n v="0"/>
  </r>
  <r>
    <x v="1"/>
    <s v="2010/4428"/>
    <s v=""/>
    <s v=""/>
    <s v=""/>
    <s v="71"/>
    <s v="Princes Way"/>
    <s v="SW19"/>
    <s v="6HY"/>
    <n v="524356"/>
    <n v="172782"/>
    <s v="West Hill"/>
    <d v="2014-03-31T00:00:00"/>
    <s v=""/>
    <n v="1"/>
    <n v="1"/>
    <n v="0"/>
    <s v="Demolition of existing house. Erection of two-storey house with basement, single-storey rear element and internal garage. Provision of off-street parking. (Amendment to planning permission ref: 2009/3276 dated 09/12/2009 to include a basement)"/>
    <s v="PF"/>
    <s v="16/11/2010"/>
    <s v="11/02/2011"/>
    <m/>
    <s v="Nil"/>
    <s v=""/>
    <s v="BF"/>
    <x v="0"/>
    <s v="n/a"/>
    <s v="n"/>
    <n v="6.2E-2"/>
    <d v="2014-03-31T00:00:00"/>
    <m/>
    <m/>
    <x v="1"/>
    <s v="P"/>
    <m/>
    <m/>
    <m/>
    <n v="0"/>
    <n v="0"/>
    <n v="0"/>
    <n v="0"/>
    <n v="1"/>
    <n v="0"/>
    <n v="-1"/>
    <n v="0"/>
    <n v="0"/>
    <n v="0"/>
    <n v="0"/>
    <n v="0"/>
    <n v="0"/>
    <n v="0"/>
    <n v="0"/>
    <n v="0"/>
    <n v="0"/>
    <n v="0"/>
    <n v="1"/>
    <n v="0"/>
    <n v="-1"/>
    <n v="0"/>
    <n v="0"/>
    <n v="0"/>
    <n v="0"/>
    <n v="0"/>
    <n v="0"/>
    <n v="0"/>
  </r>
  <r>
    <x v="1"/>
    <s v="2010/4520"/>
    <s v=""/>
    <s v="Core 1"/>
    <s v="Tileman House"/>
    <s v="131-133"/>
    <s v="Upper Richmond Road"/>
    <s v="SW15"/>
    <s v="2TR"/>
    <n v="524045"/>
    <n v="174982"/>
    <s v="East Putney"/>
    <d v="2013-01-15T00:00:00"/>
    <s v=""/>
    <n v="18"/>
    <n v="56"/>
    <n v="38"/>
    <s v="Demolition of existing building.  Erection of a building between 6 and 12 storeys providing 69 flats and 2288sqm commercial floorspace (use classes A1, A2, A3 and B1) at ground and first floor levels, 54 car parking spaces at basement and 2 car club space"/>
    <s v="PFLA"/>
    <s v="03/11/2010"/>
    <s v="26/03/2012"/>
    <m/>
    <s v="Nil"/>
    <s v=""/>
    <s v="BF"/>
    <x v="0"/>
    <s v="NB"/>
    <s v="n/a"/>
    <n v="0.13700000000000001"/>
    <d v="2013-01-15T00:00:00"/>
    <m/>
    <m/>
    <x v="1"/>
    <s v="P"/>
    <m/>
    <m/>
    <n v="56"/>
    <n v="-8"/>
    <n v="8"/>
    <n v="35"/>
    <n v="3"/>
    <n v="0"/>
    <n v="0"/>
    <n v="0"/>
    <n v="-8"/>
    <n v="8"/>
    <n v="35"/>
    <n v="3"/>
    <n v="0"/>
    <n v="0"/>
    <n v="0"/>
    <n v="0"/>
    <n v="0"/>
    <n v="0"/>
    <n v="0"/>
    <n v="0"/>
    <n v="0"/>
    <n v="0"/>
    <n v="0"/>
    <n v="0"/>
    <n v="0"/>
    <n v="0"/>
    <n v="0"/>
    <n v="0"/>
    <n v="0"/>
  </r>
  <r>
    <x v="1"/>
    <s v="2010/4520"/>
    <s v=""/>
    <s v="Core 2 floors 2- 5"/>
    <s v="Tileman House"/>
    <s v="131-133"/>
    <s v="Upper Richmond Road"/>
    <s v="SW15"/>
    <s v="2TR"/>
    <n v="524045"/>
    <n v="174982"/>
    <s v="East Putney"/>
    <d v="2013-01-15T00:00:00"/>
    <s v=""/>
    <n v="0"/>
    <n v="12"/>
    <n v="12"/>
    <s v="Demolition of existing building.  Erection of a building between 6 and 12 storeys providing 69 flats and 2288sqm commercial floorspace (use classes A1, A2, A3 and B1) at ground and first floor levels, 54 car parking spaces at basement and 2 car club space"/>
    <s v="PFLA"/>
    <s v="03/11/2010"/>
    <s v="26/03/2012"/>
    <m/>
    <s v="Nil"/>
    <s v=""/>
    <s v="BF"/>
    <x v="0"/>
    <s v="NB"/>
    <s v="n/a"/>
    <n v="2.8000000000000001E-2"/>
    <d v="2013-01-15T00:00:00"/>
    <m/>
    <m/>
    <x v="0"/>
    <s v="HASO"/>
    <m/>
    <n v="1"/>
    <n v="12"/>
    <n v="0"/>
    <n v="8"/>
    <n v="4"/>
    <n v="0"/>
    <n v="0"/>
    <n v="0"/>
    <n v="0"/>
    <n v="0"/>
    <n v="8"/>
    <n v="4"/>
    <n v="0"/>
    <n v="0"/>
    <n v="0"/>
    <n v="0"/>
    <n v="0"/>
    <n v="0"/>
    <n v="0"/>
    <n v="0"/>
    <n v="0"/>
    <n v="0"/>
    <n v="0"/>
    <n v="0"/>
    <n v="0"/>
    <n v="0"/>
    <n v="0"/>
    <n v="0"/>
    <n v="0"/>
    <n v="0"/>
  </r>
  <r>
    <x v="1"/>
    <s v="2010/4991"/>
    <s v=""/>
    <s v=""/>
    <s v="Garage site"/>
    <s v=""/>
    <s v="Coleridge Close"/>
    <s v="SW8"/>
    <s v="3ES"/>
    <n v="528963"/>
    <n v="176286"/>
    <s v="Queenstown"/>
    <d v="2013-02-01T00:00:00"/>
    <s v=""/>
    <n v="0"/>
    <n v="2"/>
    <n v="2"/>
    <s v="Demolition of existing garages. Erection of 2, three-storey semi-detached houses (top floor in roof) with 1 parking space at the rear (outline)."/>
    <s v="PO"/>
    <s v="21/04/2011"/>
    <s v="21/07/2011"/>
    <m/>
    <s v="Nil"/>
    <s v=""/>
    <s v="BF"/>
    <x v="0"/>
    <s v="n/a"/>
    <s v="n"/>
    <n v="2.1999999999999999E-2"/>
    <d v="2013-02-01T00:00:00"/>
    <m/>
    <m/>
    <x v="1"/>
    <s v="P"/>
    <m/>
    <n v="0"/>
    <n v="2"/>
    <n v="0"/>
    <n v="0"/>
    <n v="0"/>
    <n v="2"/>
    <n v="0"/>
    <n v="0"/>
    <n v="0"/>
    <n v="0"/>
    <n v="0"/>
    <n v="0"/>
    <n v="0"/>
    <n v="0"/>
    <n v="0"/>
    <n v="0"/>
    <n v="0"/>
    <n v="0"/>
    <n v="0"/>
    <n v="2"/>
    <n v="0"/>
    <n v="0"/>
    <n v="0"/>
    <n v="0"/>
    <n v="0"/>
    <n v="0"/>
    <n v="0"/>
    <n v="0"/>
    <n v="0"/>
    <n v="0"/>
  </r>
  <r>
    <x v="1"/>
    <s v="2010/5483"/>
    <s v="Putney Plaza / Oracle"/>
    <s v="Block A"/>
    <s v="Putney Place"/>
    <s v="84-88"/>
    <s v="Upper Richmond Road"/>
    <s v="SW15"/>
    <s v="2ST"/>
    <n v="524420"/>
    <n v="174916"/>
    <s v="East Putney"/>
    <d v="2014-03-31T00:00:00"/>
    <s v=""/>
    <n v="0"/>
    <n v="40"/>
    <n v="40"/>
    <s v="Demolition of existing office buildings (class B1a) and redevelopment to comprise of the erection of 4 buildings ranging in height from 11-storeys (up to 40.6m), 8-storeys (up to 30.2m), 5-storeys (up to 19.5m) and 7-storeys (up to 25.7m) to provide a mix"/>
    <s v="PFLA"/>
    <s v="07/01/2011"/>
    <s v="30/03/2012"/>
    <m/>
    <s v="Nil"/>
    <s v=""/>
    <s v="BF"/>
    <x v="0"/>
    <s v="NB"/>
    <s v="n/a"/>
    <n v="5.0999999999999997E-2"/>
    <d v="2014-03-31T00:00:00"/>
    <m/>
    <m/>
    <x v="1"/>
    <s v="P"/>
    <m/>
    <n v="4"/>
    <n v="40"/>
    <n v="0"/>
    <n v="14"/>
    <n v="22"/>
    <n v="4"/>
    <n v="0"/>
    <n v="0"/>
    <n v="0"/>
    <n v="0"/>
    <n v="14"/>
    <n v="22"/>
    <n v="4"/>
    <n v="0"/>
    <n v="0"/>
    <n v="0"/>
    <n v="0"/>
    <n v="0"/>
    <n v="0"/>
    <n v="0"/>
    <n v="0"/>
    <n v="0"/>
    <n v="0"/>
    <n v="0"/>
    <n v="0"/>
    <n v="0"/>
    <n v="0"/>
    <n v="0"/>
    <n v="0"/>
    <n v="0"/>
  </r>
  <r>
    <x v="1"/>
    <s v="2010/5483"/>
    <s v="Putney Plaza / Oracle"/>
    <s v="Block B"/>
    <s v="Putney Place"/>
    <s v="84-88"/>
    <s v="Upper Richmond Road"/>
    <s v="SW15"/>
    <s v="2ST"/>
    <n v="524420"/>
    <n v="174916"/>
    <s v="East Putney"/>
    <d v="2014-03-31T00:00:00"/>
    <s v=""/>
    <n v="0"/>
    <n v="55"/>
    <n v="55"/>
    <s v="Demolition of existing office buildings (class B1a) and redevelopment to comprise of the erection of 4 buildings ranging in height from 11-storeys (up to 40.6m), 8-storeys (up to 30.2m), 5-storeys (up to 19.5m) and 7-storeys (up to 25.7m) to provide a mix"/>
    <s v="PFLA"/>
    <s v="07/01/2011"/>
    <s v="30/03/2012"/>
    <m/>
    <s v="Nil"/>
    <s v=""/>
    <s v="BF"/>
    <x v="0"/>
    <s v="NB"/>
    <s v="n/a"/>
    <n v="5.0999999999999997E-2"/>
    <d v="2014-03-31T00:00:00"/>
    <m/>
    <m/>
    <x v="1"/>
    <s v="P"/>
    <m/>
    <n v="6"/>
    <n v="57"/>
    <n v="0"/>
    <n v="10"/>
    <n v="44"/>
    <n v="1"/>
    <n v="0"/>
    <n v="0"/>
    <n v="0"/>
    <n v="0"/>
    <n v="10"/>
    <n v="44"/>
    <n v="1"/>
    <n v="0"/>
    <n v="0"/>
    <n v="0"/>
    <n v="0"/>
    <n v="0"/>
    <n v="0"/>
    <n v="0"/>
    <n v="0"/>
    <n v="0"/>
    <n v="0"/>
    <n v="0"/>
    <n v="0"/>
    <n v="0"/>
    <n v="0"/>
    <n v="0"/>
    <n v="0"/>
    <n v="0"/>
  </r>
  <r>
    <x v="1"/>
    <s v="2010/5483"/>
    <s v="Putney Plaza / Oracle"/>
    <s v="Block C"/>
    <s v="Putney Place"/>
    <s v="84-88"/>
    <s v="Upper Richmond Road"/>
    <s v="SW15"/>
    <s v="2ST"/>
    <n v="524420"/>
    <n v="174916"/>
    <s v="East Putney"/>
    <d v="2014-03-31T00:00:00"/>
    <s v=""/>
    <n v="0"/>
    <n v="17"/>
    <n v="17"/>
    <s v="Demolition of existing office buildings (class B1a) and redevelopment to comprise of the erection of 4 buildings ranging in height from 11-storeys (up to 40.6m), 8-storeys (up to 30.2m), 5-storeys (up to 19.5m) and 7-storeys (up to 25.7m) to provide a mix"/>
    <s v="PFLA"/>
    <s v="07/01/2011"/>
    <s v="30/03/2012"/>
    <m/>
    <s v="Nil"/>
    <s v=""/>
    <s v="BF"/>
    <x v="0"/>
    <s v="NB"/>
    <s v="n/a"/>
    <n v="5.0999999999999997E-2"/>
    <d v="2014-03-31T00:00:00"/>
    <m/>
    <m/>
    <x v="1"/>
    <s v="P"/>
    <m/>
    <n v="2"/>
    <n v="17"/>
    <n v="0"/>
    <n v="0"/>
    <n v="15"/>
    <n v="2"/>
    <n v="0"/>
    <n v="0"/>
    <n v="0"/>
    <n v="0"/>
    <n v="0"/>
    <n v="15"/>
    <n v="2"/>
    <n v="0"/>
    <n v="0"/>
    <n v="0"/>
    <n v="0"/>
    <n v="0"/>
    <n v="0"/>
    <n v="0"/>
    <n v="0"/>
    <n v="0"/>
    <n v="0"/>
    <n v="0"/>
    <n v="0"/>
    <n v="0"/>
    <n v="0"/>
    <n v="0"/>
    <n v="0"/>
    <n v="0"/>
  </r>
  <r>
    <x v="1"/>
    <s v="2010/5483"/>
    <s v="Putney Plaza / Oracle"/>
    <s v="Block D"/>
    <s v="Putney Place"/>
    <s v="84-88"/>
    <s v="Upper Richmond Road"/>
    <s v="SW15"/>
    <s v="2ST"/>
    <n v="524420"/>
    <n v="174916"/>
    <s v="East Putney"/>
    <d v="2014-03-31T00:00:00"/>
    <s v=""/>
    <n v="0"/>
    <n v="34"/>
    <n v="34"/>
    <s v="Demolition of existing office buildings (class B1a) and redevelopment to comprise of the erection of 4 buildings ranging in height from 11-storeys (up to 40.6m), 8-storeys (up to 30.2m), 5-storeys (up to 19.5m) and 7-storeys (up to 25.7m) to provide a mix"/>
    <s v="PFLA"/>
    <s v="07/01/2011"/>
    <s v="30/03/2012"/>
    <m/>
    <s v="Nil"/>
    <s v=""/>
    <s v="BF"/>
    <x v="0"/>
    <s v="NB"/>
    <s v="n/a"/>
    <n v="5.8000000000000003E-2"/>
    <d v="2014-03-31T00:00:00"/>
    <m/>
    <m/>
    <x v="0"/>
    <s v="HASO"/>
    <m/>
    <n v="3"/>
    <n v="34"/>
    <n v="0"/>
    <n v="12"/>
    <n v="15"/>
    <n v="7"/>
    <n v="0"/>
    <n v="0"/>
    <n v="0"/>
    <n v="0"/>
    <n v="12"/>
    <n v="15"/>
    <n v="7"/>
    <n v="0"/>
    <n v="0"/>
    <n v="0"/>
    <n v="0"/>
    <n v="0"/>
    <n v="0"/>
    <n v="0"/>
    <n v="0"/>
    <n v="0"/>
    <n v="0"/>
    <n v="0"/>
    <n v="0"/>
    <n v="0"/>
    <n v="0"/>
    <n v="0"/>
    <n v="0"/>
    <n v="0"/>
  </r>
  <r>
    <x v="1"/>
    <s v="2011/0207"/>
    <s v=""/>
    <s v=""/>
    <s v="Garage rear of 114"/>
    <s v=""/>
    <s v="St Anns Hill"/>
    <s v="SW18"/>
    <s v="2RR"/>
    <n v="526093"/>
    <n v="174219"/>
    <s v="Fairfield"/>
    <d v="2015-03-31T00:00:00"/>
    <s v=""/>
    <n v="0"/>
    <n v="1"/>
    <n v="1"/>
    <s v="Alterations to garage in rear garden including first floor level extension within roof with French doors and safety railings fronting Pentland Street in connection with use as a 1-bedroom house."/>
    <s v="RP"/>
    <s v="04/02/2011"/>
    <s v="29/03/2011"/>
    <m/>
    <s v="APG"/>
    <s v="30/11/2011"/>
    <s v="Gdn"/>
    <x v="2"/>
    <s v="n/a"/>
    <s v="d"/>
    <n v="3.0000000000000001E-3"/>
    <d v="2015-03-31T00:00:00"/>
    <s v="Y"/>
    <m/>
    <x v="1"/>
    <s v="P"/>
    <m/>
    <m/>
    <m/>
    <n v="0"/>
    <n v="1"/>
    <n v="0"/>
    <n v="0"/>
    <n v="0"/>
    <n v="0"/>
    <n v="0"/>
    <n v="0"/>
    <n v="0"/>
    <n v="0"/>
    <n v="0"/>
    <n v="0"/>
    <n v="0"/>
    <n v="0"/>
    <n v="0"/>
    <n v="1"/>
    <n v="0"/>
    <n v="0"/>
    <n v="0"/>
    <n v="0"/>
    <n v="0"/>
    <n v="0"/>
    <n v="0"/>
    <n v="0"/>
    <n v="0"/>
    <n v="0"/>
    <n v="0"/>
    <n v="0"/>
  </r>
  <r>
    <x v="1"/>
    <s v="2011/0243"/>
    <s v=""/>
    <s v=""/>
    <s v="School House"/>
    <s v=""/>
    <s v="Brandlehow Road"/>
    <s v="SW15"/>
    <s v="2ED"/>
    <n v="524661"/>
    <n v="175105"/>
    <s v="Thamesfield"/>
    <d v="2011-04-19T00:00:00"/>
    <s v=""/>
    <n v="1"/>
    <n v="4"/>
    <n v="3"/>
    <s v="Proposed extensions, alterations and conversion of a grade 2 listed School Keepers Cottage to provide 4 maisonettes"/>
    <s v="PF"/>
    <s v="03/02/2011"/>
    <s v="19/04/2011"/>
    <m/>
    <s v="Nil"/>
    <s v=""/>
    <s v="BF"/>
    <x v="1"/>
    <s v="n/a"/>
    <s v="a"/>
    <n v="4.2999999999999997E-2"/>
    <d v="2011-04-19T00:00:00"/>
    <m/>
    <m/>
    <x v="1"/>
    <s v="P"/>
    <m/>
    <m/>
    <m/>
    <n v="0"/>
    <n v="0"/>
    <n v="4"/>
    <n v="-1"/>
    <n v="0"/>
    <n v="0"/>
    <n v="0"/>
    <n v="0"/>
    <n v="0"/>
    <n v="4"/>
    <n v="0"/>
    <n v="0"/>
    <n v="0"/>
    <n v="0"/>
    <n v="0"/>
    <n v="0"/>
    <n v="0"/>
    <n v="-1"/>
    <n v="0"/>
    <n v="0"/>
    <n v="0"/>
    <n v="0"/>
    <n v="0"/>
    <n v="0"/>
    <n v="0"/>
    <n v="0"/>
    <n v="0"/>
    <n v="0"/>
  </r>
  <r>
    <x v="1"/>
    <s v="2011/0245"/>
    <s v=""/>
    <s v=""/>
    <s v="Worfield works rear of 7"/>
    <s v=""/>
    <s v="Worfield Street"/>
    <s v="SW11"/>
    <s v="4RB"/>
    <n v="527456"/>
    <n v="177135"/>
    <s v="St. Mary's Park"/>
    <d v="2014-03-31T00:00:00"/>
    <s v=""/>
    <n v="0"/>
    <n v="1"/>
    <n v="1"/>
    <s v="Demolition of existing lock-up garages/sheds and erection of a part single, part two-storey 7 bedroom house with ancillary facilities at basement level, including 3 parking spaces accessed via car lift."/>
    <s v="PF"/>
    <s v="01/02/2011"/>
    <s v="16/05/2011"/>
    <m/>
    <s v="Nil"/>
    <s v=""/>
    <s v="BF"/>
    <x v="0"/>
    <s v="n/a"/>
    <s v="n"/>
    <n v="9.7000000000000003E-2"/>
    <d v="2014-03-31T00:00:00"/>
    <m/>
    <m/>
    <x v="1"/>
    <s v="P"/>
    <m/>
    <n v="1"/>
    <n v="1"/>
    <n v="0"/>
    <n v="0"/>
    <n v="0"/>
    <n v="0"/>
    <n v="0"/>
    <n v="1"/>
    <n v="0"/>
    <n v="0"/>
    <n v="0"/>
    <n v="0"/>
    <n v="0"/>
    <n v="0"/>
    <n v="0"/>
    <n v="0"/>
    <n v="0"/>
    <n v="0"/>
    <n v="0"/>
    <n v="0"/>
    <n v="0"/>
    <n v="1"/>
    <n v="0"/>
    <n v="0"/>
    <n v="0"/>
    <n v="0"/>
    <n v="0"/>
    <n v="0"/>
    <n v="0"/>
    <n v="0"/>
  </r>
  <r>
    <x v="1"/>
    <s v="2011/0324"/>
    <s v="Battersea Reach, (former Guinness Site)"/>
    <s v="Block P Phase 3"/>
    <s v="Gargoyle Wharf"/>
    <s v=""/>
    <s v="York Road/Bridgend Road"/>
    <s v="SW18"/>
    <s v="1TP"/>
    <n v="526241"/>
    <n v="175489"/>
    <s v="St. Mary's Park"/>
    <d v="2013-05-01T00:00:00"/>
    <s v=""/>
    <n v="0"/>
    <n v="88"/>
    <n v="88"/>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n v="0.10299999999999999"/>
    <d v="2013-05-01T00:00:00"/>
    <m/>
    <m/>
    <x v="1"/>
    <s v="P"/>
    <m/>
    <n v="8"/>
    <n v="88"/>
    <n v="0"/>
    <n v="20"/>
    <n v="38"/>
    <n v="30"/>
    <n v="0"/>
    <n v="0"/>
    <n v="0"/>
    <n v="0"/>
    <n v="20"/>
    <n v="38"/>
    <n v="30"/>
    <n v="0"/>
    <n v="0"/>
    <n v="0"/>
    <n v="0"/>
    <n v="0"/>
    <n v="0"/>
    <n v="0"/>
    <n v="0"/>
    <n v="0"/>
    <n v="0"/>
    <n v="0"/>
    <n v="0"/>
    <n v="0"/>
    <n v="0"/>
    <n v="0"/>
    <n v="0"/>
    <n v="0"/>
  </r>
  <r>
    <x v="1"/>
    <s v="2011/0324"/>
    <s v="Battersea Reach, (former Guinness Site)"/>
    <s v="Block Q (part) Phase 1"/>
    <s v="Gargoyle Wharf"/>
    <s v=""/>
    <s v="York Road/Bridgend Road"/>
    <s v="SW18"/>
    <s v="1TP"/>
    <n v="526241"/>
    <n v="175489"/>
    <s v="St. Mary's Park"/>
    <d v="2013-05-01T00:00:00"/>
    <s v=""/>
    <n v="0"/>
    <n v="49"/>
    <n v="49"/>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n v="0.123"/>
    <d v="2013-05-01T00:00:00"/>
    <m/>
    <m/>
    <x v="1"/>
    <s v="P"/>
    <m/>
    <n v="4"/>
    <n v="49"/>
    <n v="0"/>
    <n v="11"/>
    <n v="29"/>
    <n v="9"/>
    <n v="0"/>
    <n v="0"/>
    <n v="0"/>
    <n v="0"/>
    <n v="11"/>
    <n v="29"/>
    <n v="9"/>
    <n v="0"/>
    <n v="0"/>
    <n v="0"/>
    <n v="0"/>
    <n v="0"/>
    <n v="0"/>
    <n v="0"/>
    <n v="0"/>
    <n v="0"/>
    <n v="0"/>
    <n v="0"/>
    <n v="0"/>
    <n v="0"/>
    <n v="0"/>
    <n v="0"/>
    <n v="0"/>
    <n v="0"/>
  </r>
  <r>
    <x v="1"/>
    <s v="2011/0324"/>
    <s v="Battersea Reach, (former Guinness Site)"/>
    <s v="Block Q (part) Phase 1"/>
    <s v="Gargoyle Wharf"/>
    <s v=""/>
    <s v="York Road/Bridgend Road"/>
    <s v="SW18"/>
    <s v="1TP"/>
    <n v="526241"/>
    <n v="175489"/>
    <s v="St. Mary's Park"/>
    <d v="2013-05-01T00:00:00"/>
    <s v=""/>
    <n v="0"/>
    <n v="28"/>
    <n v="28"/>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n v="4.4999999999999998E-2"/>
    <d v="2013-05-01T00:00:00"/>
    <m/>
    <m/>
    <x v="0"/>
    <s v="HASO"/>
    <m/>
    <n v="3"/>
    <n v="28"/>
    <n v="0"/>
    <n v="13"/>
    <n v="15"/>
    <n v="0"/>
    <n v="0"/>
    <n v="0"/>
    <n v="0"/>
    <n v="0"/>
    <n v="13"/>
    <n v="15"/>
    <n v="0"/>
    <n v="0"/>
    <n v="0"/>
    <n v="0"/>
    <n v="0"/>
    <n v="0"/>
    <n v="0"/>
    <n v="0"/>
    <n v="0"/>
    <n v="0"/>
    <n v="0"/>
    <n v="0"/>
    <n v="0"/>
    <n v="0"/>
    <n v="0"/>
    <n v="0"/>
    <n v="0"/>
    <n v="0"/>
  </r>
  <r>
    <x v="1"/>
    <s v="2011/0324"/>
    <s v="Battersea Reach, (former Guinness Site)"/>
    <s v="Block T (part) Phase 2"/>
    <s v="Gargoyle Wharf"/>
    <s v=""/>
    <s v="York Road/Bridgend Road"/>
    <s v="SW18"/>
    <s v="1TP"/>
    <n v="526241"/>
    <n v="175489"/>
    <s v="St. Mary's Park"/>
    <d v="2013-05-01T00:00:00"/>
    <s v=""/>
    <n v="0"/>
    <n v="32"/>
    <n v="32"/>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n v="8.5000000000000006E-2"/>
    <d v="2013-05-01T00:00:00"/>
    <m/>
    <m/>
    <x v="1"/>
    <s v="P"/>
    <m/>
    <n v="3"/>
    <n v="32"/>
    <n v="6"/>
    <n v="3"/>
    <n v="18"/>
    <n v="5"/>
    <n v="0"/>
    <n v="0"/>
    <n v="0"/>
    <n v="6"/>
    <n v="3"/>
    <n v="18"/>
    <n v="5"/>
    <n v="0"/>
    <n v="0"/>
    <n v="0"/>
    <n v="0"/>
    <n v="0"/>
    <n v="0"/>
    <n v="0"/>
    <n v="0"/>
    <n v="0"/>
    <n v="0"/>
    <n v="0"/>
    <n v="0"/>
    <n v="0"/>
    <n v="0"/>
    <n v="0"/>
    <n v="0"/>
    <n v="0"/>
  </r>
  <r>
    <x v="1"/>
    <s v="2011/0324"/>
    <s v="Battersea Reach, (former Guinness Site)"/>
    <s v="Block T (part) Phase 2"/>
    <s v="Gargoyle Wharf"/>
    <s v=""/>
    <s v="York Road/Bridgend Road"/>
    <s v="SW18"/>
    <s v="1TP"/>
    <n v="526241"/>
    <n v="175489"/>
    <s v="St. Mary's Park"/>
    <d v="2013-05-01T00:00:00"/>
    <s v=""/>
    <n v="0"/>
    <n v="53"/>
    <n v="53"/>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n v="8.3000000000000004E-2"/>
    <d v="2013-05-01T00:00:00"/>
    <m/>
    <m/>
    <x v="0"/>
    <s v="HASO"/>
    <m/>
    <n v="5"/>
    <n v="53"/>
    <n v="0"/>
    <n v="25"/>
    <n v="28"/>
    <n v="0"/>
    <n v="0"/>
    <n v="0"/>
    <n v="0"/>
    <n v="0"/>
    <n v="25"/>
    <n v="28"/>
    <n v="0"/>
    <n v="0"/>
    <n v="0"/>
    <n v="0"/>
    <n v="0"/>
    <n v="0"/>
    <n v="0"/>
    <n v="0"/>
    <n v="0"/>
    <n v="0"/>
    <n v="0"/>
    <n v="0"/>
    <n v="0"/>
    <n v="0"/>
    <n v="0"/>
    <n v="0"/>
    <n v="0"/>
    <n v="0"/>
  </r>
  <r>
    <x v="1"/>
    <s v="2011/0712"/>
    <s v=""/>
    <s v=""/>
    <s v="Land adjoining 7a"/>
    <s v=""/>
    <s v="Lebanon Gardens"/>
    <s v="SW18"/>
    <s v="1RQ"/>
    <n v="525134"/>
    <n v="174492"/>
    <s v="East Putney"/>
    <d v="2015-03-31T00:00:00"/>
    <s v=""/>
    <n v="0"/>
    <n v="1"/>
    <n v="1"/>
    <s v="Erection of three storey (with third storey in roof) plus basement, 5-bedroom house."/>
    <s v="PF"/>
    <s v="03/03/2011"/>
    <s v="20/06/2011"/>
    <m/>
    <s v="Nil"/>
    <s v=""/>
    <s v="BF"/>
    <x v="0"/>
    <s v="n/a"/>
    <s v="n"/>
    <n v="1.6E-2"/>
    <d v="2015-03-31T00:00:00"/>
    <s v="Y"/>
    <m/>
    <x v="1"/>
    <s v="P"/>
    <m/>
    <m/>
    <m/>
    <n v="0"/>
    <n v="0"/>
    <n v="0"/>
    <n v="0"/>
    <n v="0"/>
    <n v="1"/>
    <n v="0"/>
    <n v="0"/>
    <n v="0"/>
    <n v="0"/>
    <n v="0"/>
    <n v="0"/>
    <n v="0"/>
    <n v="0"/>
    <n v="0"/>
    <n v="0"/>
    <n v="0"/>
    <n v="0"/>
    <n v="0"/>
    <n v="1"/>
    <n v="0"/>
    <n v="0"/>
    <n v="0"/>
    <n v="0"/>
    <n v="0"/>
    <n v="0"/>
    <n v="0"/>
    <n v="0"/>
  </r>
  <r>
    <x v="1"/>
    <s v="2011/1134"/>
    <s v=""/>
    <s v=""/>
    <s v="Garages rear of 16-18"/>
    <s v=""/>
    <s v="Replingham Road"/>
    <s v="SW18"/>
    <s v="2LS"/>
    <n v="524818"/>
    <n v="173252"/>
    <s v="Southfields"/>
    <d v="2015-03-31T00:00:00"/>
    <s v=""/>
    <n v="0"/>
    <n v="1"/>
    <n v="1"/>
    <s v="Provision of additional storey above existing building and elevational alterations in connection with the conversion of existing garages to one bedroom house."/>
    <s v="PF"/>
    <s v="07/04/2011"/>
    <s v="15/07/2011"/>
    <m/>
    <s v="Nil"/>
    <s v=""/>
    <s v="BF"/>
    <x v="2"/>
    <s v="n/a"/>
    <s v="g"/>
    <n v="8.0000000000000002E-3"/>
    <d v="2015-03-31T00:00:00"/>
    <s v="Y"/>
    <m/>
    <x v="1"/>
    <s v="P"/>
    <m/>
    <m/>
    <m/>
    <n v="0"/>
    <n v="1"/>
    <n v="0"/>
    <n v="0"/>
    <n v="0"/>
    <n v="0"/>
    <n v="0"/>
    <n v="0"/>
    <n v="1"/>
    <n v="0"/>
    <n v="0"/>
    <n v="0"/>
    <n v="0"/>
    <n v="0"/>
    <n v="0"/>
    <n v="0"/>
    <n v="0"/>
    <n v="0"/>
    <n v="0"/>
    <n v="0"/>
    <n v="0"/>
    <n v="0"/>
    <n v="0"/>
    <n v="0"/>
    <n v="0"/>
    <n v="0"/>
    <n v="0"/>
    <n v="0"/>
  </r>
  <r>
    <x v="1"/>
    <s v="2011/1457"/>
    <s v=""/>
    <s v=""/>
    <s v="Land adjoining 49"/>
    <s v=""/>
    <s v="Blandfield Road"/>
    <s v="SW12"/>
    <s v="8BQ"/>
    <n v="528384"/>
    <n v="173897"/>
    <s v="Balham"/>
    <d v="2015-03-31T00:00:00"/>
    <s v=""/>
    <n v="0"/>
    <n v="3"/>
    <n v="3"/>
    <s v="Construction of 3 x 4-bedroom houses with amenity space to the rear; construction of a 14 space carpark for the residents of Hollies Way."/>
    <s v="PF"/>
    <s v="07/06/2011"/>
    <s v="21/09/2011"/>
    <m/>
    <s v="Nil"/>
    <s v=""/>
    <s v="BF"/>
    <x v="0"/>
    <s v="n/a"/>
    <s v="n"/>
    <n v="6.2E-2"/>
    <d v="2015-03-31T00:00:00"/>
    <s v="Y"/>
    <m/>
    <x v="1"/>
    <s v="P"/>
    <m/>
    <m/>
    <m/>
    <n v="0"/>
    <n v="0"/>
    <n v="0"/>
    <n v="0"/>
    <n v="3"/>
    <n v="0"/>
    <n v="0"/>
    <n v="0"/>
    <n v="0"/>
    <n v="0"/>
    <n v="0"/>
    <n v="0"/>
    <n v="0"/>
    <n v="0"/>
    <n v="0"/>
    <n v="0"/>
    <n v="0"/>
    <n v="0"/>
    <n v="3"/>
    <n v="0"/>
    <n v="0"/>
    <n v="0"/>
    <n v="0"/>
    <n v="0"/>
    <n v="0"/>
    <n v="0"/>
    <n v="0"/>
    <n v="0"/>
  </r>
  <r>
    <x v="1"/>
    <s v="2011/1815"/>
    <s v="Embassy Gardens"/>
    <s v="Phase 1 Block A011"/>
    <s v="Main Site, Ballymore"/>
    <s v=""/>
    <s v="Ponton Road"/>
    <s v="SW8"/>
    <s v=""/>
    <n v="529643"/>
    <n v="177593"/>
    <s v="Queenstown"/>
    <d v="2013-01-01T00:00:00"/>
    <s v=""/>
    <n v="0"/>
    <n v="98"/>
    <n v="98"/>
    <s v="An outline planning application for demolition of all existing buildings and construction of a mixed use redevelopment comprising 9 building plots with buildings to a maximum height of 23 storeys (approximately 80m AOD) and a maximum overall floorspace of"/>
    <s v="POLA"/>
    <s v="19/05/2011"/>
    <s v="30/03/2012"/>
    <m/>
    <s v="Nil"/>
    <s v=""/>
    <s v="BF"/>
    <x v="0"/>
    <s v="NB"/>
    <s v="n/a"/>
    <n v="0.17299999999999999"/>
    <d v="2013-01-01T00:00:00"/>
    <m/>
    <m/>
    <x v="0"/>
    <s v="HASO"/>
    <m/>
    <n v="10"/>
    <n v="98"/>
    <n v="0"/>
    <n v="34"/>
    <n v="64"/>
    <n v="0"/>
    <n v="0"/>
    <n v="0"/>
    <n v="0"/>
    <n v="0"/>
    <n v="34"/>
    <n v="64"/>
    <n v="0"/>
    <n v="0"/>
    <n v="0"/>
    <n v="0"/>
    <n v="0"/>
    <n v="0"/>
    <n v="0"/>
    <n v="0"/>
    <n v="0"/>
    <n v="0"/>
    <n v="0"/>
    <n v="0"/>
    <n v="0"/>
    <n v="0"/>
    <n v="0"/>
    <n v="0"/>
    <n v="0"/>
    <n v="0"/>
  </r>
  <r>
    <x v="1"/>
    <s v="2011/1815"/>
    <s v="Embassy Gardens"/>
    <s v="Phase 1 Blocks A09/10/11"/>
    <s v="Main Site, Ballymore"/>
    <s v=""/>
    <s v="Ponton Road"/>
    <s v="SW8"/>
    <s v=""/>
    <n v="529643"/>
    <n v="177593"/>
    <s v="Queenstown"/>
    <d v="2013-01-01T00:00:00"/>
    <s v=""/>
    <n v="0"/>
    <n v="541"/>
    <n v="541"/>
    <s v="An outline planning application for demolition of all existing buildings and construction of a mixed use redevelopment comprising 9 building plots with buildings to a maximum height of 23 storeys (approximately 80m AOD) and a maximum overall floorspace of"/>
    <s v="POLA"/>
    <s v="19/05/2011"/>
    <s v="30/03/2012"/>
    <m/>
    <s v="Nil"/>
    <s v=""/>
    <s v="BF"/>
    <x v="0"/>
    <s v="NB"/>
    <s v="n/a"/>
    <n v="0.96199999999999997"/>
    <d v="2013-01-01T00:00:00"/>
    <m/>
    <m/>
    <x v="1"/>
    <s v="P"/>
    <m/>
    <n v="54"/>
    <n v="541"/>
    <n v="36"/>
    <n v="158"/>
    <n v="290"/>
    <n v="57"/>
    <n v="0"/>
    <n v="0"/>
    <n v="0"/>
    <n v="36"/>
    <n v="158"/>
    <n v="290"/>
    <n v="57"/>
    <n v="0"/>
    <n v="0"/>
    <n v="0"/>
    <n v="0"/>
    <n v="0"/>
    <n v="0"/>
    <n v="0"/>
    <n v="0"/>
    <n v="0"/>
    <n v="0"/>
    <n v="0"/>
    <n v="0"/>
    <n v="0"/>
    <n v="0"/>
    <n v="0"/>
    <n v="0"/>
    <n v="0"/>
  </r>
  <r>
    <x v="1"/>
    <s v="2011/2089"/>
    <s v=""/>
    <s v=""/>
    <s v="Marco Polo House"/>
    <s v="346"/>
    <s v="Queenstown Road"/>
    <s v="SW8"/>
    <s v="4NQ"/>
    <n v="528672"/>
    <n v="177315"/>
    <s v="Queenstown"/>
    <d v="2014-07-08T00:00:00"/>
    <s v=""/>
    <n v="0"/>
    <n v="68"/>
    <n v="68"/>
    <s v="Demolition of existing building. Erection of two new buildings of up to 17 storeys (53.5m AOD) and 15 storeys (47.5m AOD) high to provide 456 residential units and 1,257 sq.m. of commercial floor area comprising of office (B1 &amp; A2), retail (A1) and cafe/r"/>
    <s v="PFLA"/>
    <s v="24/05/2011"/>
    <s v="30/03/2012"/>
    <m/>
    <s v="Nil"/>
    <s v=""/>
    <s v="BF"/>
    <x v="0"/>
    <s v="NB"/>
    <s v="n/a"/>
    <n v="0.98299999999999998"/>
    <d v="2014-07-08T00:00:00"/>
    <s v="Y"/>
    <m/>
    <x v="0"/>
    <s v="HASO"/>
    <m/>
    <n v="7"/>
    <n v="68"/>
    <n v="0"/>
    <n v="19"/>
    <n v="35"/>
    <n v="14"/>
    <n v="0"/>
    <n v="0"/>
    <n v="0"/>
    <n v="0"/>
    <n v="19"/>
    <n v="35"/>
    <n v="14"/>
    <n v="0"/>
    <n v="0"/>
    <n v="0"/>
    <n v="0"/>
    <n v="0"/>
    <n v="0"/>
    <n v="0"/>
    <n v="0"/>
    <n v="0"/>
    <n v="0"/>
    <n v="0"/>
    <n v="0"/>
    <n v="0"/>
    <n v="0"/>
    <n v="0"/>
    <n v="0"/>
    <n v="0"/>
  </r>
  <r>
    <x v="1"/>
    <s v="2011/2089"/>
    <s v=""/>
    <s v=""/>
    <s v="Marco Polo House"/>
    <s v="346"/>
    <s v="Queenstown Road"/>
    <s v="SW8"/>
    <s v="4NQ"/>
    <n v="528672"/>
    <n v="177315"/>
    <s v="Queenstown"/>
    <d v="2014-07-08T00:00:00"/>
    <s v=""/>
    <n v="0"/>
    <n v="386"/>
    <n v="386"/>
    <s v="Demolition of existing building. Erection of two new buildings of up to 17 storeys (53.5m AOD) and 15 storeys (47.5m AOD) high to provide 456 residential units and 1,257 sq.m. of commercial floor area comprising of office (B1 &amp; A2), retail (A1) and cafe/r"/>
    <s v="PFLA"/>
    <s v="24/05/2011"/>
    <s v="30/03/2012"/>
    <m/>
    <s v="Nil"/>
    <s v=""/>
    <s v="BF"/>
    <x v="0"/>
    <s v="NB"/>
    <s v="n/a"/>
    <n v="0.187"/>
    <d v="2014-07-08T00:00:00"/>
    <s v="Y"/>
    <m/>
    <x v="1"/>
    <s v="P"/>
    <m/>
    <n v="39"/>
    <n v="388"/>
    <n v="0"/>
    <n v="80"/>
    <n v="180"/>
    <n v="126"/>
    <n v="0"/>
    <n v="0"/>
    <n v="0"/>
    <n v="0"/>
    <n v="80"/>
    <n v="180"/>
    <n v="126"/>
    <n v="0"/>
    <n v="0"/>
    <n v="0"/>
    <n v="0"/>
    <n v="0"/>
    <n v="0"/>
    <n v="0"/>
    <n v="0"/>
    <n v="0"/>
    <n v="0"/>
    <n v="0"/>
    <n v="0"/>
    <n v="0"/>
    <n v="0"/>
    <n v="0"/>
    <n v="0"/>
    <n v="0"/>
  </r>
  <r>
    <x v="1"/>
    <s v="2011/2393"/>
    <s v=""/>
    <s v=""/>
    <s v=""/>
    <s v="225"/>
    <s v="Balham High Road"/>
    <s v="SW12"/>
    <s v="7BQ"/>
    <n v="528254"/>
    <n v="172653"/>
    <s v="Bedford"/>
    <d v="2013-05-20T00:00:00"/>
    <s v=""/>
    <n v="0"/>
    <n v="2"/>
    <n v="2"/>
    <s v="Construction of additional floor of accommodation to provide 2 flats."/>
    <s v="PF"/>
    <s v="05/07/2011"/>
    <s v="01/08/2011"/>
    <m/>
    <s v="Nil"/>
    <s v=""/>
    <s v="BF"/>
    <x v="4"/>
    <s v="n/a"/>
    <s v="c+"/>
    <n v="0.01"/>
    <d v="2013-05-20T00:00:00"/>
    <m/>
    <m/>
    <x v="1"/>
    <s v="P"/>
    <m/>
    <m/>
    <m/>
    <n v="0"/>
    <n v="1"/>
    <n v="0"/>
    <n v="1"/>
    <n v="0"/>
    <n v="0"/>
    <n v="0"/>
    <n v="0"/>
    <n v="1"/>
    <n v="0"/>
    <n v="1"/>
    <n v="0"/>
    <n v="0"/>
    <n v="0"/>
    <n v="0"/>
    <n v="0"/>
    <n v="0"/>
    <n v="0"/>
    <n v="0"/>
    <n v="0"/>
    <n v="0"/>
    <n v="0"/>
    <n v="0"/>
    <n v="0"/>
    <n v="0"/>
    <n v="0"/>
    <n v="0"/>
    <n v="0"/>
  </r>
  <r>
    <x v="1"/>
    <s v="2011/2531"/>
    <s v=""/>
    <s v=""/>
    <s v=""/>
    <s v="2"/>
    <s v="Leathwaite Road"/>
    <s v="SW11"/>
    <s v="1XQ"/>
    <n v="527740"/>
    <n v="175128"/>
    <s v="Northcote"/>
    <d v="2014-08-26T00:00:00"/>
    <s v=""/>
    <n v="1"/>
    <n v="3"/>
    <n v="2"/>
    <s v="Conversion of the property into three self contained flats."/>
    <s v="PF"/>
    <s v="24/06/2011"/>
    <s v="12/09/2011"/>
    <m/>
    <s v="Nil"/>
    <s v=""/>
    <s v="BF"/>
    <x v="1"/>
    <s v="n/a"/>
    <s v="a"/>
    <n v="1.2E-2"/>
    <d v="2014-08-26T00:00:00"/>
    <s v="Y"/>
    <m/>
    <x v="1"/>
    <s v="P"/>
    <m/>
    <n v="0"/>
    <n v="0"/>
    <n v="0"/>
    <n v="1"/>
    <n v="1"/>
    <n v="1"/>
    <n v="-1"/>
    <n v="0"/>
    <n v="0"/>
    <n v="0"/>
    <n v="1"/>
    <n v="1"/>
    <n v="1"/>
    <n v="0"/>
    <n v="0"/>
    <n v="0"/>
    <n v="0"/>
    <n v="0"/>
    <n v="0"/>
    <n v="0"/>
    <n v="-1"/>
    <n v="0"/>
    <n v="0"/>
    <n v="0"/>
    <n v="0"/>
    <n v="0"/>
    <n v="0"/>
    <n v="0"/>
    <n v="0"/>
    <n v="0"/>
  </r>
  <r>
    <x v="1"/>
    <s v="2011/2661"/>
    <s v=""/>
    <s v=""/>
    <s v=""/>
    <s v="36"/>
    <s v="Melody Road"/>
    <s v="SW18"/>
    <s v="2QF"/>
    <n v="526278"/>
    <n v="174634"/>
    <s v="Wandsworth Common"/>
    <d v="2013-03-31T00:00:00"/>
    <s v=""/>
    <n v="2"/>
    <n v="1"/>
    <n v="-1"/>
    <s v="Reversion of property back into a single-family dwelling."/>
    <s v="PF"/>
    <s v="22/07/2011"/>
    <s v="12/08/2011"/>
    <m/>
    <s v="Nil"/>
    <s v=""/>
    <s v="BF"/>
    <x v="1"/>
    <s v="n/a"/>
    <s v="b"/>
    <n v="2.1000000000000001E-2"/>
    <d v="2013-03-31T00:00:00"/>
    <m/>
    <m/>
    <x v="1"/>
    <s v="P"/>
    <m/>
    <m/>
    <m/>
    <n v="-1"/>
    <n v="0"/>
    <n v="0"/>
    <n v="0"/>
    <n v="-1"/>
    <n v="1"/>
    <n v="0"/>
    <n v="-1"/>
    <n v="0"/>
    <n v="0"/>
    <n v="0"/>
    <n v="-1"/>
    <n v="1"/>
    <n v="0"/>
    <n v="0"/>
    <n v="0"/>
    <n v="0"/>
    <n v="0"/>
    <n v="0"/>
    <n v="0"/>
    <n v="0"/>
    <n v="0"/>
    <n v="0"/>
    <n v="0"/>
    <n v="0"/>
    <n v="0"/>
    <n v="0"/>
    <n v="0"/>
  </r>
  <r>
    <x v="1"/>
    <s v="2011/2685"/>
    <s v=""/>
    <s v=""/>
    <s v=""/>
    <s v="47"/>
    <s v="Northcote Road"/>
    <s v="SW11"/>
    <s v="1NJ"/>
    <n v="527501"/>
    <n v="174984"/>
    <s v="Northcote"/>
    <d v="2013-10-31T00:00:00"/>
    <s v=""/>
    <n v="1"/>
    <n v="2"/>
    <n v="1"/>
    <s v="Removal of roof and construction of two floors above existing first floor (including mansard style roof),  and part one/part two-storey extension above existing ground floor rear addition with roof terrace at 2nd floor level; including installation of new"/>
    <s v="PF"/>
    <s v="19/08/2011"/>
    <s v="18/11/2011"/>
    <m/>
    <s v="Nil"/>
    <s v=""/>
    <s v="BF"/>
    <x v="4"/>
    <s v="n/a"/>
    <s v="c+"/>
    <n v="8.0000000000000002E-3"/>
    <d v="2013-10-31T00:00:00"/>
    <m/>
    <m/>
    <x v="1"/>
    <s v="P"/>
    <m/>
    <n v="0"/>
    <n v="0"/>
    <n v="0"/>
    <n v="0"/>
    <n v="1"/>
    <n v="0"/>
    <n v="0"/>
    <n v="0"/>
    <n v="0"/>
    <n v="0"/>
    <n v="0"/>
    <n v="1"/>
    <n v="0"/>
    <n v="0"/>
    <n v="0"/>
    <n v="0"/>
    <n v="0"/>
    <n v="0"/>
    <n v="0"/>
    <n v="0"/>
    <n v="0"/>
    <n v="0"/>
    <n v="0"/>
    <n v="0"/>
    <n v="0"/>
    <n v="0"/>
    <n v="0"/>
    <n v="0"/>
    <n v="0"/>
    <n v="0"/>
  </r>
  <r>
    <x v="1"/>
    <s v="2011/2897"/>
    <s v=""/>
    <s v=""/>
    <s v=""/>
    <s v="27"/>
    <s v="Birchwood Road"/>
    <s v="SW17"/>
    <s v="9BQ"/>
    <n v="528739"/>
    <n v="171370"/>
    <s v="Furzedown"/>
    <d v="2011-10-14T00:00:00"/>
    <s v=""/>
    <n v="1"/>
    <n v="3"/>
    <n v="2"/>
    <s v="Excavation of basement and creation of a rear lightwell, and conversion of house into three separate flats."/>
    <s v="PF"/>
    <s v="26/07/2011"/>
    <s v="14/10/2011"/>
    <m/>
    <s v="Nil"/>
    <s v=""/>
    <s v="BF"/>
    <x v="1"/>
    <s v="n/a"/>
    <s v="a"/>
    <n v="2.7E-2"/>
    <d v="2011-10-14T00:00:00"/>
    <m/>
    <m/>
    <x v="1"/>
    <s v="P"/>
    <m/>
    <n v="0"/>
    <n v="0"/>
    <n v="0"/>
    <n v="1"/>
    <n v="1"/>
    <n v="1"/>
    <n v="0"/>
    <n v="-1"/>
    <n v="0"/>
    <n v="0"/>
    <n v="1"/>
    <n v="1"/>
    <n v="1"/>
    <n v="0"/>
    <n v="0"/>
    <n v="0"/>
    <n v="0"/>
    <n v="0"/>
    <n v="0"/>
    <n v="0"/>
    <n v="0"/>
    <n v="-1"/>
    <n v="0"/>
    <n v="0"/>
    <n v="0"/>
    <n v="0"/>
    <n v="0"/>
    <n v="0"/>
    <n v="0"/>
    <n v="0"/>
  </r>
  <r>
    <x v="1"/>
    <s v="2011/3245"/>
    <s v=""/>
    <s v=""/>
    <s v="Southern part of site"/>
    <s v="2"/>
    <s v="Woodlands Way"/>
    <s v="SW15"/>
    <s v="2SX"/>
    <n v="524514"/>
    <n v="174905"/>
    <s v="East Putney"/>
    <d v="2015-03-31T00:00:00"/>
    <s v=""/>
    <n v="0"/>
    <n v="9"/>
    <n v="9"/>
    <s v="Part demolition of single-storey building and erection of four-storey building plus mezzanine level to provide 196 sq.m. of commercial space (Class B1) on ground floor, basement car parking area for 10 cars and seven, 2-bedroom and two, 1-bedroom flats wi"/>
    <s v="PF"/>
    <s v="22/08/2011"/>
    <s v="18/11/2011"/>
    <m/>
    <s v="Nil"/>
    <s v=""/>
    <s v="BF"/>
    <x v="0"/>
    <s v="n/a"/>
    <s v="n"/>
    <n v="2.4E-2"/>
    <d v="2015-03-31T00:00:00"/>
    <s v="Y"/>
    <m/>
    <x v="1"/>
    <s v="P"/>
    <m/>
    <n v="0"/>
    <n v="0"/>
    <n v="0"/>
    <n v="1"/>
    <n v="3"/>
    <n v="5"/>
    <n v="0"/>
    <n v="0"/>
    <n v="0"/>
    <n v="0"/>
    <n v="1"/>
    <n v="3"/>
    <n v="5"/>
    <n v="0"/>
    <n v="0"/>
    <n v="0"/>
    <n v="0"/>
    <n v="0"/>
    <n v="0"/>
    <n v="0"/>
    <n v="0"/>
    <n v="0"/>
    <n v="0"/>
    <n v="0"/>
    <n v="0"/>
    <n v="0"/>
    <n v="0"/>
    <n v="0"/>
    <n v="0"/>
    <n v="0"/>
  </r>
  <r>
    <x v="1"/>
    <s v="2011/3253"/>
    <s v=""/>
    <s v=""/>
    <s v=""/>
    <s v="27 &amp; 28"/>
    <s v="Dighton Road"/>
    <s v="SW18"/>
    <s v="1AN"/>
    <n v="526104"/>
    <n v="174968"/>
    <s v="Fairfield"/>
    <d v="2011-12-31T00:00:00"/>
    <s v=""/>
    <n v="2"/>
    <n v="4"/>
    <n v="2"/>
    <s v="Demolition of 2 semi-detached houses. Erection of 4 x three-storey (top floor in roof) terraced houses. (Renewal of planning permission dated 13.10.2008 ref. 2008/3474)."/>
    <s v="PF"/>
    <s v="31/08/2011"/>
    <s v="18/11/2011"/>
    <m/>
    <s v="Nil"/>
    <s v=""/>
    <s v="BF"/>
    <x v="0"/>
    <s v="n/a"/>
    <s v="n"/>
    <n v="5.5E-2"/>
    <d v="2011-12-31T00:00:00"/>
    <m/>
    <m/>
    <x v="1"/>
    <s v="P"/>
    <m/>
    <n v="4"/>
    <n v="4"/>
    <n v="0"/>
    <n v="0"/>
    <n v="0"/>
    <n v="2"/>
    <n v="0"/>
    <n v="0"/>
    <n v="0"/>
    <n v="0"/>
    <n v="0"/>
    <n v="0"/>
    <n v="0"/>
    <n v="0"/>
    <n v="0"/>
    <n v="0"/>
    <n v="0"/>
    <n v="0"/>
    <n v="0"/>
    <n v="2"/>
    <n v="0"/>
    <n v="0"/>
    <n v="0"/>
    <n v="0"/>
    <n v="0"/>
    <n v="0"/>
    <n v="0"/>
    <n v="0"/>
    <n v="0"/>
    <n v="0"/>
  </r>
  <r>
    <x v="1"/>
    <s v="2011/3264"/>
    <s v=""/>
    <s v=""/>
    <s v=""/>
    <s v="28"/>
    <s v="Hildreth Street"/>
    <s v="SW12"/>
    <s v="9RQ"/>
    <n v="528611"/>
    <n v="173313"/>
    <s v="Balham"/>
    <d v="2013-09-06T00:00:00"/>
    <s v=""/>
    <n v="0"/>
    <n v="1"/>
    <n v="1"/>
    <s v="Construction of a new three-storey building to provide ground floor commercial unit and a two-storey bedroom split level maisonette at first and second floor level."/>
    <s v="PF"/>
    <s v="02/08/2011"/>
    <s v="20/12/2011"/>
    <m/>
    <s v="Nil"/>
    <s v=""/>
    <s v="BF"/>
    <x v="0"/>
    <s v="n/a"/>
    <s v="n"/>
    <n v="3.0000000000000001E-3"/>
    <d v="2013-09-06T00:00:00"/>
    <m/>
    <m/>
    <x v="1"/>
    <s v="P"/>
    <m/>
    <n v="0"/>
    <n v="1"/>
    <n v="0"/>
    <n v="0"/>
    <n v="1"/>
    <n v="0"/>
    <n v="0"/>
    <n v="0"/>
    <n v="0"/>
    <n v="0"/>
    <n v="0"/>
    <n v="1"/>
    <n v="0"/>
    <n v="0"/>
    <n v="0"/>
    <n v="0"/>
    <n v="0"/>
    <n v="0"/>
    <n v="0"/>
    <n v="0"/>
    <n v="0"/>
    <n v="0"/>
    <n v="0"/>
    <n v="0"/>
    <n v="0"/>
    <n v="0"/>
    <n v="0"/>
    <n v="0"/>
    <n v="0"/>
    <n v="0"/>
  </r>
  <r>
    <x v="1"/>
    <s v="2011/3449"/>
    <s v=""/>
    <s v=""/>
    <s v=""/>
    <s v="20"/>
    <s v="Roehampton Gate"/>
    <s v="SW15"/>
    <s v="5JS"/>
    <n v="521240"/>
    <n v="174488"/>
    <s v="Roehampton"/>
    <d v="2014-04-08T00:00:00"/>
    <s v=""/>
    <n v="1"/>
    <n v="1"/>
    <n v="0"/>
    <s v="Demolition of existing building. Erection of three-storey house (top floor in roof) with basement and new front boundary wall with railings above."/>
    <s v="PF"/>
    <s v="22/08/2011"/>
    <s v="29/09/2011"/>
    <m/>
    <s v="Nil"/>
    <s v=""/>
    <s v="BF"/>
    <x v="0"/>
    <s v="n/a"/>
    <s v="n"/>
    <n v="0.10199999999999999"/>
    <d v="2014-04-08T00:00:00"/>
    <s v="Y"/>
    <m/>
    <x v="1"/>
    <s v="P"/>
    <m/>
    <n v="1"/>
    <n v="1"/>
    <n v="0"/>
    <n v="0"/>
    <n v="0"/>
    <n v="0"/>
    <n v="0"/>
    <n v="0"/>
    <n v="0"/>
    <n v="0"/>
    <n v="0"/>
    <n v="0"/>
    <n v="0"/>
    <n v="0"/>
    <n v="0"/>
    <n v="0"/>
    <n v="0"/>
    <n v="0"/>
    <n v="0"/>
    <n v="0"/>
    <n v="0"/>
    <n v="0"/>
    <n v="0"/>
    <n v="0"/>
    <n v="0"/>
    <n v="0"/>
    <n v="0"/>
    <n v="0"/>
    <n v="0"/>
    <n v="0"/>
  </r>
  <r>
    <x v="1"/>
    <s v="2011/3564"/>
    <s v=""/>
    <s v=""/>
    <s v=""/>
    <s v="308-310"/>
    <s v="Battersea Park Road"/>
    <s v="SW11"/>
    <s v="3BU"/>
    <n v="527289"/>
    <n v="176316"/>
    <s v="St. Mary's Park"/>
    <d v="2015-03-31T00:00:00"/>
    <s v=""/>
    <n v="0"/>
    <n v="2"/>
    <n v="2"/>
    <s v="Alterations including insertion of new windows and formation of lightwell area, in connection with change of use of rear part of ground floor shop and associated first floor offices into two self contained two bedroom flats."/>
    <s v="PF"/>
    <s v="31/08/2011"/>
    <s v="01/05/2012"/>
    <m/>
    <s v="Nil"/>
    <s v=""/>
    <s v="BF"/>
    <x v="2"/>
    <s v="n/a"/>
    <s v="g"/>
    <n v="8.0000000000000002E-3"/>
    <d v="2015-03-31T00:00:00"/>
    <s v="Y"/>
    <m/>
    <x v="1"/>
    <s v="P"/>
    <m/>
    <n v="0"/>
    <n v="0"/>
    <n v="0"/>
    <n v="0"/>
    <n v="2"/>
    <n v="0"/>
    <n v="0"/>
    <n v="0"/>
    <n v="0"/>
    <n v="0"/>
    <n v="0"/>
    <n v="2"/>
    <n v="0"/>
    <n v="0"/>
    <n v="0"/>
    <n v="0"/>
    <n v="0"/>
    <n v="0"/>
    <n v="0"/>
    <n v="0"/>
    <n v="0"/>
    <n v="0"/>
    <n v="0"/>
    <n v="0"/>
    <n v="0"/>
    <n v="0"/>
    <n v="0"/>
    <n v="0"/>
    <n v="0"/>
    <n v="0"/>
  </r>
  <r>
    <x v="1"/>
    <s v="2011/3619"/>
    <s v=""/>
    <s v=""/>
    <s v=""/>
    <s v="31-32"/>
    <s v="Battersea Square"/>
    <s v="SW11"/>
    <s v="3RA"/>
    <n v="526826"/>
    <n v="176674"/>
    <s v="St. Mary's Park"/>
    <d v="2014-03-31T00:00:00"/>
    <s v=""/>
    <n v="0"/>
    <n v="4"/>
    <n v="4"/>
    <s v="Alterations involving changes to front elevations including new windows openings replacing existing roofs with new traditional mansard extension at second floor level and modern third floor level glass extension as part of the conversion of the existing o"/>
    <s v="PF"/>
    <s v="24/08/2011"/>
    <s v="20/12/2011"/>
    <m/>
    <s v="Nil"/>
    <s v=""/>
    <s v="BF"/>
    <x v="2"/>
    <s v="n/a"/>
    <s v="f"/>
    <n v="8.0000000000000002E-3"/>
    <d v="2014-03-31T00:00:00"/>
    <m/>
    <m/>
    <x v="1"/>
    <s v="P"/>
    <m/>
    <n v="0"/>
    <n v="0"/>
    <n v="0"/>
    <n v="1"/>
    <n v="2"/>
    <n v="1"/>
    <n v="0"/>
    <n v="0"/>
    <n v="0"/>
    <n v="0"/>
    <n v="1"/>
    <n v="2"/>
    <n v="1"/>
    <n v="0"/>
    <n v="0"/>
    <n v="0"/>
    <n v="0"/>
    <n v="0"/>
    <n v="0"/>
    <n v="0"/>
    <n v="0"/>
    <n v="0"/>
    <n v="0"/>
    <n v="0"/>
    <n v="0"/>
    <n v="0"/>
    <n v="0"/>
    <n v="0"/>
    <n v="0"/>
    <n v="0"/>
  </r>
  <r>
    <x v="1"/>
    <s v="2011/3701"/>
    <s v=""/>
    <s v=""/>
    <s v="26 Blades Court"/>
    <s v="121"/>
    <s v="Deodar Road"/>
    <s v="SW15"/>
    <s v="2NU"/>
    <n v="524621"/>
    <n v="175335"/>
    <s v="Thamesfield"/>
    <d v="2013-04-10T00:00:00"/>
    <s v=""/>
    <n v="0"/>
    <n v="1"/>
    <n v="1"/>
    <s v="Erection of additional floor to form a one-bedroom flat and alterations to second floor flat to provide access to additional floor."/>
    <s v="PF"/>
    <s v="31/08/2011"/>
    <s v="18/11/2011"/>
    <m/>
    <s v="Nil"/>
    <s v=""/>
    <s v="BF"/>
    <x v="4"/>
    <s v="n/a"/>
    <s v="c+"/>
    <n v="3.0000000000000001E-3"/>
    <d v="2013-04-10T00:00:00"/>
    <m/>
    <m/>
    <x v="1"/>
    <s v="P"/>
    <m/>
    <n v="0"/>
    <n v="0"/>
    <n v="0"/>
    <n v="1"/>
    <n v="0"/>
    <n v="0"/>
    <n v="0"/>
    <n v="0"/>
    <n v="0"/>
    <n v="0"/>
    <n v="1"/>
    <n v="0"/>
    <n v="0"/>
    <n v="0"/>
    <n v="0"/>
    <n v="0"/>
    <n v="0"/>
    <n v="0"/>
    <n v="0"/>
    <n v="0"/>
    <n v="0"/>
    <n v="0"/>
    <n v="0"/>
    <n v="0"/>
    <n v="0"/>
    <n v="0"/>
    <n v="0"/>
    <n v="0"/>
    <n v="0"/>
    <n v="0"/>
  </r>
  <r>
    <x v="1"/>
    <s v="2011/3748"/>
    <s v="Riverlight"/>
    <s v="Riverlight 1 (Block F)"/>
    <s v="Tideway Industrial Estate"/>
    <s v="87"/>
    <s v="Kirtling Street"/>
    <s v="SW8"/>
    <s v="5BP"/>
    <n v="529424"/>
    <n v="177541"/>
    <s v="Queenstown"/>
    <d v="2011-12-15T00:00:00"/>
    <m/>
    <n v="0"/>
    <n v="91"/>
    <n v="9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3"/>
    <d v="2012-06-01T00:00:00"/>
    <m/>
    <d v="2015-04-01T00:00:00"/>
    <x v="1"/>
    <s v="P"/>
    <m/>
    <n v="9"/>
    <n v="91"/>
    <n v="6"/>
    <n v="12"/>
    <n v="71"/>
    <n v="0"/>
    <n v="2"/>
    <n v="0"/>
    <n v="0"/>
    <n v="6"/>
    <n v="12"/>
    <n v="71"/>
    <n v="0"/>
    <n v="2"/>
    <n v="0"/>
    <n v="0"/>
    <n v="0"/>
    <n v="0"/>
    <n v="0"/>
    <n v="0"/>
    <n v="0"/>
    <n v="0"/>
    <n v="0"/>
    <n v="0"/>
    <n v="0"/>
    <n v="0"/>
    <n v="0"/>
    <n v="0"/>
    <n v="0"/>
    <n v="0"/>
  </r>
  <r>
    <x v="1"/>
    <s v="2011/3748"/>
    <s v="Riverlight"/>
    <s v="Riverlight 2 (Block E)"/>
    <s v="Tideway Industrial Estate"/>
    <s v="87"/>
    <s v="Kirtling Street"/>
    <s v="SW8"/>
    <s v="5BP"/>
    <n v="529424"/>
    <n v="177541"/>
    <s v="Queenstown"/>
    <d v="2011-12-15T00:00:00"/>
    <m/>
    <n v="0"/>
    <n v="81"/>
    <n v="8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2700000000000001"/>
    <d v="2012-07-01T00:00:00"/>
    <m/>
    <d v="2015-05-01T00:00:00"/>
    <x v="1"/>
    <s v="P"/>
    <m/>
    <n v="8"/>
    <n v="81"/>
    <n v="6"/>
    <n v="12"/>
    <n v="61"/>
    <n v="0"/>
    <n v="2"/>
    <n v="0"/>
    <n v="0"/>
    <n v="6"/>
    <n v="12"/>
    <n v="61"/>
    <n v="0"/>
    <n v="2"/>
    <n v="0"/>
    <n v="0"/>
    <n v="0"/>
    <n v="0"/>
    <n v="0"/>
    <n v="0"/>
    <n v="0"/>
    <n v="0"/>
    <n v="0"/>
    <n v="0"/>
    <n v="0"/>
    <n v="0"/>
    <n v="0"/>
    <n v="0"/>
    <n v="0"/>
    <n v="0"/>
  </r>
  <r>
    <x v="1"/>
    <s v="2011/3748"/>
    <s v="Riverlight"/>
    <s v="Riverlight 3 (Block D)"/>
    <s v="Tideway Industrial Estate"/>
    <s v="87"/>
    <s v="Kirtling Street"/>
    <s v="SW8"/>
    <s v="5BP"/>
    <n v="529424"/>
    <n v="177541"/>
    <s v="Queenstown"/>
    <d v="2011-12-15T00:00:00"/>
    <m/>
    <n v="0"/>
    <n v="201"/>
    <n v="201"/>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2400000000000001"/>
    <d v="2013-02-01T00:00:00"/>
    <m/>
    <d v="2015-09-01T00:00:00"/>
    <x v="1"/>
    <s v="P"/>
    <m/>
    <n v="15"/>
    <n v="201"/>
    <n v="12"/>
    <n v="37"/>
    <n v="120"/>
    <n v="32"/>
    <n v="0"/>
    <n v="0"/>
    <n v="0"/>
    <n v="12"/>
    <n v="37"/>
    <n v="120"/>
    <n v="32"/>
    <n v="0"/>
    <n v="0"/>
    <n v="0"/>
    <n v="0"/>
    <n v="0"/>
    <n v="0"/>
    <n v="0"/>
    <n v="0"/>
    <n v="0"/>
    <n v="0"/>
    <n v="0"/>
    <n v="0"/>
    <n v="0"/>
    <n v="0"/>
    <n v="0"/>
    <n v="0"/>
    <n v="0"/>
  </r>
  <r>
    <x v="1"/>
    <s v="2011/3748"/>
    <s v="Riverlight"/>
    <s v="Riverlight 3 (Block D) Duplex"/>
    <s v="Tideway Industrial Estate"/>
    <s v="87"/>
    <s v="Kirtling Street"/>
    <s v="SW8"/>
    <s v="5BP"/>
    <n v="529424"/>
    <n v="177541"/>
    <s v="Queenstown"/>
    <d v="2011-12-15T00:00:00"/>
    <m/>
    <n v="0"/>
    <n v="4"/>
    <n v="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2400000000000001"/>
    <d v="2013-02-01T00:00:00"/>
    <m/>
    <d v="2015-09-01T00:00:00"/>
    <x v="1"/>
    <s v="P"/>
    <m/>
    <n v="0"/>
    <n v="4"/>
    <n v="0"/>
    <n v="0"/>
    <n v="1"/>
    <n v="3"/>
    <n v="0"/>
    <n v="0"/>
    <n v="0"/>
    <n v="0"/>
    <n v="0"/>
    <n v="1"/>
    <n v="3"/>
    <n v="0"/>
    <n v="0"/>
    <n v="0"/>
    <n v="0"/>
    <n v="0"/>
    <n v="0"/>
    <n v="0"/>
    <n v="0"/>
    <n v="0"/>
    <n v="0"/>
    <n v="0"/>
    <n v="0"/>
    <n v="0"/>
    <n v="0"/>
    <n v="0"/>
    <n v="0"/>
    <n v="0"/>
  </r>
  <r>
    <x v="1"/>
    <s v="2011/3748"/>
    <s v="Riverlight"/>
    <s v="Riverlight 4 (Block C)"/>
    <s v="Tideway Industrial Estate"/>
    <s v="87"/>
    <s v="Kirtling Street"/>
    <s v="SW8"/>
    <s v="5BP"/>
    <n v="529424"/>
    <n v="177541"/>
    <s v="Queenstown"/>
    <d v="2011-12-15T00:00:00"/>
    <m/>
    <n v="0"/>
    <n v="232"/>
    <n v="232"/>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2"/>
    <d v="2014-01-31T00:00:00"/>
    <m/>
    <m/>
    <x v="1"/>
    <s v="P"/>
    <m/>
    <n v="18"/>
    <n v="232"/>
    <n v="10"/>
    <n v="39"/>
    <n v="150"/>
    <n v="33"/>
    <n v="0"/>
    <n v="0"/>
    <n v="0"/>
    <n v="10"/>
    <n v="39"/>
    <n v="150"/>
    <n v="33"/>
    <n v="0"/>
    <n v="0"/>
    <n v="0"/>
    <n v="0"/>
    <n v="0"/>
    <n v="0"/>
    <n v="0"/>
    <n v="0"/>
    <n v="0"/>
    <n v="0"/>
    <n v="0"/>
    <n v="0"/>
    <n v="0"/>
    <n v="0"/>
    <n v="0"/>
    <n v="0"/>
    <n v="0"/>
  </r>
  <r>
    <x v="1"/>
    <s v="2011/3748"/>
    <s v="Riverlight"/>
    <s v="Riverlight 4 (Block C) Duplex"/>
    <s v="Tideway Industrial Estate"/>
    <s v="87"/>
    <s v="Kirtling Street"/>
    <s v="SW8"/>
    <s v="5BP"/>
    <n v="529424"/>
    <n v="177541"/>
    <s v="Queenstown"/>
    <d v="2011-12-15T00:00:00"/>
    <m/>
    <n v="0"/>
    <n v="14"/>
    <n v="1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2"/>
    <d v="2014-01-31T00:00:00"/>
    <m/>
    <m/>
    <x v="1"/>
    <s v="P"/>
    <m/>
    <n v="1"/>
    <n v="14"/>
    <n v="0"/>
    <n v="0"/>
    <n v="7"/>
    <n v="7"/>
    <n v="0"/>
    <n v="0"/>
    <n v="0"/>
    <n v="0"/>
    <n v="0"/>
    <n v="7"/>
    <n v="7"/>
    <n v="0"/>
    <n v="0"/>
    <n v="0"/>
    <n v="0"/>
    <n v="0"/>
    <n v="0"/>
    <n v="0"/>
    <n v="0"/>
    <n v="0"/>
    <n v="0"/>
    <n v="0"/>
    <n v="0"/>
    <n v="0"/>
    <n v="0"/>
    <n v="0"/>
    <n v="0"/>
    <n v="0"/>
  </r>
  <r>
    <x v="1"/>
    <s v="2011/3748"/>
    <s v="Riverlight"/>
    <s v="Riverlight 5 (Block A)"/>
    <s v="Tideway Industrial Estate"/>
    <s v="87"/>
    <s v="Kirtling Street"/>
    <s v="SW8"/>
    <s v="5BP"/>
    <n v="529424"/>
    <n v="177541"/>
    <s v="Queenstown"/>
    <d v="2011-12-15T00:00:00"/>
    <m/>
    <n v="0"/>
    <n v="74"/>
    <n v="74"/>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14"/>
    <d v="2014-08-01T00:00:00"/>
    <s v="Y"/>
    <m/>
    <x v="1"/>
    <s v="P"/>
    <m/>
    <n v="7"/>
    <n v="74"/>
    <n v="5"/>
    <n v="18"/>
    <n v="14"/>
    <n v="37"/>
    <n v="0"/>
    <n v="0"/>
    <n v="0"/>
    <n v="5"/>
    <n v="18"/>
    <n v="14"/>
    <n v="37"/>
    <n v="0"/>
    <n v="0"/>
    <n v="0"/>
    <n v="0"/>
    <n v="0"/>
    <n v="0"/>
    <n v="0"/>
    <n v="0"/>
    <n v="0"/>
    <n v="0"/>
    <n v="0"/>
    <n v="0"/>
    <n v="0"/>
    <n v="0"/>
    <n v="0"/>
    <n v="0"/>
    <n v="0"/>
  </r>
  <r>
    <x v="1"/>
    <s v="2011/3748"/>
    <s v="Riverlight"/>
    <s v="Riverlight 6 (Block B)"/>
    <s v="Tideway Industrial Estate"/>
    <s v="87"/>
    <s v="Kirtling Street"/>
    <s v="SW8"/>
    <s v="5BP"/>
    <n v="529424"/>
    <n v="177541"/>
    <s v="Queenstown"/>
    <d v="2011-12-15T00:00:00"/>
    <m/>
    <n v="0"/>
    <n v="116"/>
    <n v="116"/>
    <s v="Redevelopment of the site to provide a residential-led mixed-use development of six buildings between twelve and twenty storeys (plus two basement levels) comprising 806 residential units, including affordable housing, flexible commercial uses at ground a"/>
    <s v="PFLA"/>
    <s v="31/08/2011"/>
    <s v="15/12/2011"/>
    <m/>
    <s v="Nil"/>
    <s v=""/>
    <s v="BF"/>
    <x v="0"/>
    <s v="NB"/>
    <s v="n/a"/>
    <n v="0.30499999999999999"/>
    <d v="2014-09-01T00:00:00"/>
    <s v="Y"/>
    <m/>
    <x v="0"/>
    <s v="HASO"/>
    <m/>
    <n v="12"/>
    <n v="116"/>
    <n v="0"/>
    <n v="80"/>
    <n v="36"/>
    <n v="0"/>
    <n v="0"/>
    <n v="0"/>
    <n v="0"/>
    <n v="0"/>
    <n v="80"/>
    <n v="36"/>
    <n v="0"/>
    <n v="0"/>
    <n v="0"/>
    <n v="0"/>
    <n v="0"/>
    <n v="0"/>
    <n v="0"/>
    <n v="0"/>
    <n v="0"/>
    <n v="0"/>
    <n v="0"/>
    <n v="0"/>
    <n v="0"/>
    <n v="0"/>
    <n v="0"/>
    <n v="0"/>
    <n v="0"/>
    <n v="0"/>
  </r>
  <r>
    <x v="1"/>
    <s v="2011/3764"/>
    <s v=""/>
    <s v=""/>
    <s v=""/>
    <s v="30"/>
    <s v="Althorp Road"/>
    <s v="SW17"/>
    <s v="7ED"/>
    <n v="527551"/>
    <n v="173262"/>
    <s v="Nightingale"/>
    <d v="2014-01-23T00:00:00"/>
    <s v=""/>
    <n v="0"/>
    <n v="1"/>
    <n v="1"/>
    <s v="Demolition of existing single storey double garage, and erection of a three-storey plus basement level house."/>
    <s v="PF"/>
    <s v="26/08/2011"/>
    <s v="18/10/2011"/>
    <m/>
    <s v="Nil"/>
    <s v=""/>
    <s v="BF"/>
    <x v="0"/>
    <s v="n/a"/>
    <s v="n"/>
    <n v="2.1999999999999999E-2"/>
    <d v="2014-01-23T00:00:00"/>
    <m/>
    <m/>
    <x v="1"/>
    <s v="P"/>
    <m/>
    <n v="1"/>
    <n v="1"/>
    <n v="0"/>
    <n v="0"/>
    <n v="0"/>
    <n v="0"/>
    <n v="0"/>
    <n v="1"/>
    <n v="0"/>
    <n v="0"/>
    <n v="0"/>
    <n v="0"/>
    <n v="0"/>
    <n v="0"/>
    <n v="0"/>
    <n v="0"/>
    <n v="0"/>
    <n v="0"/>
    <n v="0"/>
    <n v="0"/>
    <n v="0"/>
    <n v="1"/>
    <n v="0"/>
    <n v="0"/>
    <n v="0"/>
    <n v="0"/>
    <n v="0"/>
    <n v="0"/>
    <n v="0"/>
    <n v="0"/>
  </r>
  <r>
    <x v="1"/>
    <s v="2011/3855"/>
    <s v=""/>
    <s v=""/>
    <s v=""/>
    <s v="85"/>
    <s v="Trinity Road"/>
    <s v="SW17"/>
    <s v="7SQ"/>
    <n v="527814"/>
    <n v="172555"/>
    <s v="Nightingale"/>
    <d v="2012-03-27T00:00:00"/>
    <s v=""/>
    <n v="0"/>
    <n v="4"/>
    <n v="4"/>
    <s v="Change of use of existing hostel (sui generis) into 4 self contained flats (C3 use class) with alterations to windows at rear and new rear dormer window."/>
    <s v="PF"/>
    <s v="19/09/2011"/>
    <s v="31/10/2011"/>
    <m/>
    <s v="Nil"/>
    <s v=""/>
    <s v="BF"/>
    <x v="2"/>
    <s v="n/a"/>
    <s v="g"/>
    <n v="3.5000000000000003E-2"/>
    <d v="2012-03-27T00:00:00"/>
    <m/>
    <m/>
    <x v="1"/>
    <s v="P"/>
    <m/>
    <n v="0"/>
    <n v="0"/>
    <n v="0"/>
    <n v="0"/>
    <n v="2"/>
    <n v="2"/>
    <n v="0"/>
    <n v="0"/>
    <n v="0"/>
    <n v="0"/>
    <n v="0"/>
    <n v="2"/>
    <n v="2"/>
    <n v="0"/>
    <n v="0"/>
    <n v="0"/>
    <n v="0"/>
    <n v="0"/>
    <n v="0"/>
    <n v="0"/>
    <n v="0"/>
    <n v="0"/>
    <n v="0"/>
    <n v="0"/>
    <n v="0"/>
    <n v="0"/>
    <n v="0"/>
    <n v="0"/>
    <n v="0"/>
    <n v="0"/>
  </r>
  <r>
    <x v="1"/>
    <s v="2011/4060"/>
    <s v=""/>
    <s v=""/>
    <s v="Site adjoining 60"/>
    <s v=""/>
    <s v="Aliwal Road"/>
    <s v="SW11"/>
    <s v="1RD"/>
    <n v="527228"/>
    <n v="175145"/>
    <s v="Northcote"/>
    <d v="2014-03-31T00:00:00"/>
    <s v=""/>
    <n v="0"/>
    <n v="1"/>
    <n v="1"/>
    <s v="Demolition of two existing single-storey prefabricated concrete storage units, and erection of a two-storey plus basement level building to provide a live/work unit comprising a basement office and a two-bedroom living space above."/>
    <s v="RP"/>
    <s v="28/09/2011"/>
    <s v="08/11/2011"/>
    <m/>
    <s v="APG"/>
    <s v="10/12/2012"/>
    <s v="BF"/>
    <x v="0"/>
    <s v="n/a"/>
    <s v="n"/>
    <n v="1.2E-2"/>
    <d v="2014-03-31T00:00:00"/>
    <m/>
    <m/>
    <x v="1"/>
    <s v="P"/>
    <m/>
    <n v="0"/>
    <n v="0"/>
    <n v="0"/>
    <n v="0"/>
    <n v="1"/>
    <n v="0"/>
    <n v="0"/>
    <n v="0"/>
    <n v="0"/>
    <n v="0"/>
    <n v="0"/>
    <n v="0"/>
    <n v="0"/>
    <n v="0"/>
    <n v="0"/>
    <n v="0"/>
    <n v="0"/>
    <n v="0"/>
    <n v="0"/>
    <n v="0"/>
    <n v="0"/>
    <n v="0"/>
    <n v="0"/>
    <n v="0"/>
    <n v="0"/>
    <n v="1"/>
    <n v="0"/>
    <n v="0"/>
    <n v="0"/>
    <n v="0"/>
  </r>
  <r>
    <x v="1"/>
    <s v="2011/4176"/>
    <s v=""/>
    <s v=""/>
    <s v=""/>
    <s v="262"/>
    <s v="Upper Tooting Road"/>
    <s v="SW17"/>
    <s v="0DN"/>
    <n v="527556"/>
    <n v="171684"/>
    <s v="Tooting"/>
    <d v="2015-03-16T00:00:00"/>
    <s v=""/>
    <n v="3"/>
    <n v="6"/>
    <n v="3"/>
    <s v="Alterations including construction of first, second &amp; third floor rear extensions with terraces, and conversion into 7 flats."/>
    <s v="PF"/>
    <s v="07/10/2011"/>
    <s v="22/03/2012"/>
    <m/>
    <s v="Nil"/>
    <s v=""/>
    <s v="BF"/>
    <x v="4"/>
    <s v="n/a"/>
    <s v="c+"/>
    <n v="1.2E-2"/>
    <d v="2015-03-16T00:00:00"/>
    <s v="Y"/>
    <m/>
    <x v="1"/>
    <s v="P"/>
    <m/>
    <n v="0"/>
    <n v="0"/>
    <n v="0"/>
    <n v="1"/>
    <n v="2"/>
    <n v="0"/>
    <n v="0"/>
    <n v="0"/>
    <n v="0"/>
    <n v="0"/>
    <n v="1"/>
    <n v="2"/>
    <n v="0"/>
    <n v="0"/>
    <n v="0"/>
    <n v="0"/>
    <n v="0"/>
    <n v="0"/>
    <n v="0"/>
    <n v="0"/>
    <n v="0"/>
    <n v="0"/>
    <n v="0"/>
    <n v="0"/>
    <n v="0"/>
    <n v="0"/>
    <n v="0"/>
    <n v="0"/>
    <n v="0"/>
    <n v="0"/>
  </r>
  <r>
    <x v="1"/>
    <s v="2011/4338"/>
    <s v=""/>
    <s v=""/>
    <s v=""/>
    <s v="156"/>
    <s v="Queenstown Road"/>
    <s v="SW8"/>
    <s v="3QE"/>
    <n v="528704"/>
    <n v="176459"/>
    <s v="Queenstown"/>
    <d v="2014-12-02T00:00:00"/>
    <s v=""/>
    <n v="0"/>
    <n v="1"/>
    <n v="1"/>
    <s v="Construction of a mansard rear roof extension with two rear dormer windows and three value windows in front roof slope to create a one bedroom flat."/>
    <s v="PF"/>
    <s v="10/10/2011"/>
    <s v="20/12/2011"/>
    <m/>
    <s v="Nil"/>
    <s v=""/>
    <s v="BF"/>
    <x v="4"/>
    <s v="n/a"/>
    <s v="c+"/>
    <n v="4.0000000000000001E-3"/>
    <d v="2014-12-02T00:00:00"/>
    <s v="Y"/>
    <m/>
    <x v="1"/>
    <s v="P"/>
    <m/>
    <n v="0"/>
    <n v="0"/>
    <n v="0"/>
    <n v="1"/>
    <n v="0"/>
    <n v="0"/>
    <n v="0"/>
    <n v="0"/>
    <n v="0"/>
    <n v="0"/>
    <n v="1"/>
    <n v="0"/>
    <n v="0"/>
    <n v="0"/>
    <n v="0"/>
    <n v="0"/>
    <n v="0"/>
    <n v="0"/>
    <n v="0"/>
    <n v="0"/>
    <n v="0"/>
    <n v="0"/>
    <n v="0"/>
    <n v="0"/>
    <n v="0"/>
    <n v="0"/>
    <n v="0"/>
    <n v="0"/>
    <n v="0"/>
    <n v="0"/>
  </r>
  <r>
    <x v="1"/>
    <s v="2011/4705"/>
    <s v=""/>
    <s v=""/>
    <s v="Thurleigh Court"/>
    <s v=""/>
    <s v="Nightingale Lane"/>
    <s v="SW12"/>
    <s v="8AP"/>
    <n v="528501"/>
    <n v="174179"/>
    <s v="Balham"/>
    <d v="2015-03-31T00:00:00"/>
    <s v=""/>
    <n v="0"/>
    <n v="7"/>
    <n v="7"/>
    <s v="Construction of additional floor over part of the main roof of the building to form 7 self contained flats (4 flats to the north and 3 flats to the south end of the building) new refuse and cycle storage facility within the western part of the site."/>
    <s v="RP"/>
    <s v="08/11/2011"/>
    <s v="20/01/2012"/>
    <m/>
    <s v="APG"/>
    <s v="27/07/2012"/>
    <s v="BF"/>
    <x v="4"/>
    <s v="n/a"/>
    <s v="c+"/>
    <n v="9.9000000000000005E-2"/>
    <d v="2015-03-31T00:00:00"/>
    <s v="Y"/>
    <m/>
    <x v="1"/>
    <s v="P"/>
    <m/>
    <n v="0"/>
    <n v="7"/>
    <n v="0"/>
    <n v="4"/>
    <n v="2"/>
    <n v="1"/>
    <n v="0"/>
    <n v="0"/>
    <n v="0"/>
    <n v="0"/>
    <n v="4"/>
    <n v="2"/>
    <n v="1"/>
    <n v="0"/>
    <n v="0"/>
    <n v="0"/>
    <n v="0"/>
    <n v="0"/>
    <n v="0"/>
    <n v="0"/>
    <n v="0"/>
    <n v="0"/>
    <n v="0"/>
    <n v="0"/>
    <n v="0"/>
    <n v="0"/>
    <n v="0"/>
    <n v="0"/>
    <n v="0"/>
    <n v="0"/>
  </r>
  <r>
    <x v="1"/>
    <s v="2011/4725"/>
    <s v=""/>
    <s v=""/>
    <s v=""/>
    <s v=""/>
    <s v="Woking Close"/>
    <s v="SW15"/>
    <s v="5JZ"/>
    <n v="521828"/>
    <n v="175440"/>
    <s v="Roehampton"/>
    <d v="2014-03-31T00:00:00"/>
    <s v=""/>
    <n v="0"/>
    <n v="21"/>
    <n v="21"/>
    <s v="Demolition of existing garages and erection of 9 x terraced houses and 12 x flats  arranged over five floors including basement car parking for 24 cars and cycle storage;  provision of replacement surface car park for 19 cars for the sole use of residents"/>
    <s v="PF"/>
    <s v="18/11/2011"/>
    <s v="20/01/2012"/>
    <m/>
    <s v="Nil"/>
    <s v=""/>
    <s v="BF"/>
    <x v="0"/>
    <s v="NB"/>
    <s v="n/a"/>
    <n v="0.28599999999999998"/>
    <d v="2014-03-31T00:00:00"/>
    <m/>
    <m/>
    <x v="1"/>
    <s v="M"/>
    <m/>
    <n v="21"/>
    <n v="21"/>
    <n v="0"/>
    <n v="0"/>
    <n v="9"/>
    <n v="2"/>
    <n v="1"/>
    <n v="9"/>
    <n v="0"/>
    <n v="0"/>
    <n v="0"/>
    <n v="9"/>
    <n v="2"/>
    <n v="1"/>
    <n v="0"/>
    <n v="0"/>
    <n v="0"/>
    <n v="0"/>
    <n v="0"/>
    <n v="0"/>
    <n v="0"/>
    <n v="9"/>
    <n v="0"/>
    <n v="0"/>
    <n v="0"/>
    <n v="0"/>
    <n v="0"/>
    <n v="0"/>
    <n v="0"/>
    <n v="0"/>
  </r>
  <r>
    <x v="1"/>
    <s v="2011/4771"/>
    <s v=""/>
    <s v=""/>
    <s v=""/>
    <s v="10"/>
    <s v="Stonells Road"/>
    <s v="SW11"/>
    <s v="6HQ"/>
    <n v="527783"/>
    <n v="174496"/>
    <s v="Northcote"/>
    <d v="2014-01-27T00:00:00"/>
    <s v=""/>
    <n v="1"/>
    <n v="1"/>
    <n v="0"/>
    <s v="Demolition of existing mid-terrace house and construction of three storey house with basement excavation of entire plot, rear terrace at 2nd floor level,  2 x rear lightwells  and single storey annex in rear garden"/>
    <s v="PF"/>
    <s v="05/12/2011"/>
    <s v="22/02/2012"/>
    <m/>
    <s v="Nil"/>
    <s v=""/>
    <s v="BF"/>
    <x v="0"/>
    <s v="n/a"/>
    <s v="n"/>
    <n v="0.01"/>
    <d v="2014-01-27T00:00:00"/>
    <m/>
    <m/>
    <x v="1"/>
    <s v="P"/>
    <m/>
    <n v="0"/>
    <n v="0"/>
    <n v="0"/>
    <n v="0"/>
    <n v="-1"/>
    <n v="0"/>
    <n v="1"/>
    <n v="0"/>
    <n v="0"/>
    <n v="0"/>
    <n v="0"/>
    <n v="0"/>
    <n v="0"/>
    <n v="0"/>
    <n v="0"/>
    <n v="0"/>
    <n v="0"/>
    <n v="0"/>
    <n v="-1"/>
    <n v="0"/>
    <n v="1"/>
    <n v="0"/>
    <n v="0"/>
    <n v="0"/>
    <n v="0"/>
    <n v="0"/>
    <n v="0"/>
    <n v="0"/>
    <n v="0"/>
    <n v="0"/>
  </r>
  <r>
    <x v="1"/>
    <s v="2011/5060"/>
    <s v=""/>
    <s v=""/>
    <s v="Hillgate Place"/>
    <s v="18-20"/>
    <s v="Balham Hill"/>
    <s v="SW12"/>
    <s v="9ER"/>
    <n v="528770"/>
    <n v="174023"/>
    <s v="Balham"/>
    <d v="2015-03-31T00:00:00"/>
    <s v=""/>
    <n v="0"/>
    <n v="8"/>
    <n v="8"/>
    <s v="Alterations involving construction of new third floor accommodation above blocks A and D to provide 8 new flats including roof terraces."/>
    <s v="PF"/>
    <s v="06/12/2011"/>
    <s v="19/03/2012"/>
    <m/>
    <s v="Nil"/>
    <s v=""/>
    <s v="BF"/>
    <x v="4"/>
    <s v="n/a"/>
    <s v="g"/>
    <n v="4.2999999999999997E-2"/>
    <d v="2015-03-31T00:00:00"/>
    <s v="Y"/>
    <m/>
    <x v="1"/>
    <s v="P"/>
    <m/>
    <n v="8"/>
    <n v="8"/>
    <n v="0"/>
    <n v="2"/>
    <n v="6"/>
    <n v="0"/>
    <n v="0"/>
    <n v="0"/>
    <n v="0"/>
    <n v="0"/>
    <n v="2"/>
    <n v="6"/>
    <n v="0"/>
    <n v="0"/>
    <n v="0"/>
    <n v="0"/>
    <n v="0"/>
    <n v="0"/>
    <n v="0"/>
    <n v="0"/>
    <n v="0"/>
    <n v="0"/>
    <n v="0"/>
    <n v="0"/>
    <n v="0"/>
    <n v="0"/>
    <n v="0"/>
    <n v="0"/>
    <n v="0"/>
    <n v="0"/>
  </r>
  <r>
    <x v="1"/>
    <s v="2011/5191"/>
    <s v=""/>
    <s v=""/>
    <s v=""/>
    <s v="17"/>
    <s v="Holbeach Mews"/>
    <s v="SW12"/>
    <s v="9QX"/>
    <n v="528618"/>
    <n v="173430"/>
    <s v="Balham"/>
    <d v="2012-03-31T00:00:00"/>
    <s v=""/>
    <n v="1"/>
    <n v="2"/>
    <n v="1"/>
    <s v="Conversion of first second and third floors into 2 x 1 bedroom self contained flats with rear extension at second floor level."/>
    <s v="PF"/>
    <s v="06/12/2011"/>
    <s v="20/01/2012"/>
    <m/>
    <s v="Nil"/>
    <s v=""/>
    <s v="BF"/>
    <x v="2"/>
    <s v="n/a"/>
    <s v="g"/>
    <n v="3.0000000000000001E-3"/>
    <d v="2012-03-31T00:00:00"/>
    <m/>
    <m/>
    <x v="1"/>
    <s v="P"/>
    <m/>
    <n v="0"/>
    <n v="0"/>
    <n v="0"/>
    <n v="2"/>
    <n v="0"/>
    <n v="0"/>
    <n v="0"/>
    <n v="-1"/>
    <n v="0"/>
    <n v="0"/>
    <n v="2"/>
    <n v="0"/>
    <n v="0"/>
    <n v="0"/>
    <n v="-1"/>
    <n v="0"/>
    <n v="0"/>
    <n v="0"/>
    <n v="0"/>
    <n v="0"/>
    <n v="0"/>
    <n v="0"/>
    <n v="0"/>
    <n v="0"/>
    <n v="0"/>
    <n v="0"/>
    <n v="0"/>
    <n v="0"/>
    <n v="0"/>
    <n v="0"/>
  </r>
  <r>
    <x v="1"/>
    <s v="2011/5207"/>
    <s v="Dandara Site"/>
    <s v=""/>
    <s v="and land at rear (21-23)"/>
    <s v="3-4"/>
    <s v="Osiers Road"/>
    <s v="SW18"/>
    <s v=""/>
    <n v="525279"/>
    <n v="175114"/>
    <s v="Thamesfield"/>
    <d v="2014-03-31T00:00:00"/>
    <s v=""/>
    <n v="0"/>
    <n v="19"/>
    <n v="19"/>
    <s v="Demolition of existing buildings. Erection of buildings up to 8-storeys high plus basement to provide 152 flats (including 38 Affordable units), 2,228sq.m. of commercial accommodation for retail, food and drink, business and community uses (Class A1, A2, "/>
    <s v="PFLA"/>
    <s v="01/12/2011"/>
    <s v="28/03/2012"/>
    <m/>
    <s v="Nil"/>
    <s v=""/>
    <s v="BF"/>
    <x v="0"/>
    <s v="NB"/>
    <s v="n/a"/>
    <n v="4.8000000000000001E-2"/>
    <d v="2014-03-31T00:00:00"/>
    <m/>
    <m/>
    <x v="0"/>
    <s v="HAAR"/>
    <m/>
    <n v="5"/>
    <n v="34"/>
    <n v="0"/>
    <n v="4"/>
    <n v="8"/>
    <n v="7"/>
    <n v="0"/>
    <n v="0"/>
    <n v="0"/>
    <n v="0"/>
    <n v="4"/>
    <n v="8"/>
    <n v="7"/>
    <n v="0"/>
    <n v="0"/>
    <n v="0"/>
    <n v="0"/>
    <n v="0"/>
    <n v="0"/>
    <n v="0"/>
    <n v="0"/>
    <n v="0"/>
    <n v="0"/>
    <n v="0"/>
    <n v="0"/>
    <n v="0"/>
    <n v="0"/>
    <n v="0"/>
    <n v="0"/>
    <n v="0"/>
  </r>
  <r>
    <x v="1"/>
    <s v="2011/5207"/>
    <s v="Dandara Site"/>
    <s v=""/>
    <s v="and land at rear (21-23)"/>
    <s v="3-4"/>
    <s v="Osiers Road"/>
    <s v="SW18"/>
    <s v=""/>
    <n v="525279"/>
    <n v="175114"/>
    <s v="Thamesfield"/>
    <d v="2014-03-31T00:00:00"/>
    <s v=""/>
    <n v="0"/>
    <n v="19"/>
    <n v="19"/>
    <s v="Demolition of existing buildings. Erection of buildings up to 8-storeys high plus basement to provide 152 flats (including 38 Affordable units), 2,228sq.m. of commercial accommodation for retail, food and drink, business and community uses (Class A1, A2, "/>
    <s v="PFLA"/>
    <s v="01/12/2011"/>
    <s v="28/03/2012"/>
    <m/>
    <s v="Nil"/>
    <s v=""/>
    <s v="BF"/>
    <x v="0"/>
    <s v="NB"/>
    <s v="n/a"/>
    <n v="0.28899999999999998"/>
    <d v="2014-03-31T00:00:00"/>
    <m/>
    <m/>
    <x v="0"/>
    <s v="HASO"/>
    <m/>
    <n v="4"/>
    <n v="14"/>
    <n v="0"/>
    <n v="6"/>
    <n v="12"/>
    <n v="1"/>
    <n v="0"/>
    <n v="0"/>
    <n v="0"/>
    <n v="0"/>
    <n v="6"/>
    <n v="12"/>
    <n v="1"/>
    <n v="0"/>
    <n v="0"/>
    <n v="0"/>
    <n v="0"/>
    <n v="0"/>
    <n v="0"/>
    <n v="0"/>
    <n v="0"/>
    <n v="0"/>
    <n v="0"/>
    <n v="0"/>
    <n v="0"/>
    <n v="0"/>
    <n v="0"/>
    <n v="0"/>
    <n v="0"/>
    <n v="0"/>
  </r>
  <r>
    <x v="1"/>
    <s v="2011/5207"/>
    <s v="Dandara Site"/>
    <s v=""/>
    <s v="and land at rear (21-23)"/>
    <s v="3-4"/>
    <s v="Osiers Road"/>
    <s v="SW18"/>
    <s v=""/>
    <n v="525279"/>
    <n v="175114"/>
    <s v="Thamesfield"/>
    <d v="2014-03-31T00:00:00"/>
    <s v=""/>
    <n v="0"/>
    <n v="114"/>
    <n v="114"/>
    <s v="Demolition of existing buildings. Erection of buildings up to 8-storeys high plus basement to provide 152 flats (including 38 Affordable units), 2,228sq.m. of commercial accommodation for retail, food and drink, business and community uses (Class A1, A2, "/>
    <s v="PFLA"/>
    <s v="01/12/2011"/>
    <s v="28/03/2012"/>
    <m/>
    <s v="Nil"/>
    <s v=""/>
    <s v="BF"/>
    <x v="0"/>
    <s v="NB"/>
    <s v="n/a"/>
    <n v="4.8000000000000001E-2"/>
    <d v="2014-03-31T00:00:00"/>
    <m/>
    <m/>
    <x v="1"/>
    <s v="P"/>
    <m/>
    <n v="7"/>
    <n v="110"/>
    <n v="0"/>
    <n v="25"/>
    <n v="82"/>
    <n v="7"/>
    <n v="0"/>
    <n v="0"/>
    <n v="0"/>
    <n v="0"/>
    <n v="25"/>
    <n v="82"/>
    <n v="7"/>
    <n v="0"/>
    <n v="0"/>
    <n v="0"/>
    <n v="0"/>
    <n v="0"/>
    <n v="0"/>
    <n v="0"/>
    <n v="0"/>
    <n v="0"/>
    <n v="0"/>
    <n v="0"/>
    <n v="0"/>
    <n v="0"/>
    <n v="0"/>
    <n v="0"/>
    <n v="0"/>
    <n v="0"/>
  </r>
  <r>
    <x v="1"/>
    <s v="2011/5341"/>
    <s v=""/>
    <s v=""/>
    <s v=""/>
    <s v="12"/>
    <s v="Hoyle Road"/>
    <s v="SW17"/>
    <s v="ORS"/>
    <n v="527292"/>
    <n v="171334"/>
    <s v="Tooting"/>
    <d v="2013-09-19T00:00:00"/>
    <s v=""/>
    <n v="1"/>
    <n v="2"/>
    <n v="1"/>
    <s v="Conversion of a single house into 2 flats and installation of timber sash windows to the front."/>
    <s v="PF"/>
    <s v="15/12/2011"/>
    <s v="06/02/2012"/>
    <m/>
    <s v="Nil"/>
    <s v=""/>
    <s v="BF"/>
    <x v="1"/>
    <s v="n/a"/>
    <s v="a"/>
    <n v="1.2999999999999999E-2"/>
    <d v="2013-09-19T00:00:00"/>
    <m/>
    <m/>
    <x v="1"/>
    <s v="P"/>
    <m/>
    <n v="0"/>
    <n v="0"/>
    <n v="0"/>
    <n v="0"/>
    <n v="1"/>
    <n v="1"/>
    <n v="-1"/>
    <n v="0"/>
    <n v="0"/>
    <n v="0"/>
    <n v="0"/>
    <n v="1"/>
    <n v="1"/>
    <n v="0"/>
    <n v="0"/>
    <n v="0"/>
    <n v="0"/>
    <n v="0"/>
    <n v="0"/>
    <n v="0"/>
    <n v="-1"/>
    <n v="0"/>
    <n v="0"/>
    <n v="0"/>
    <n v="0"/>
    <n v="0"/>
    <n v="0"/>
    <n v="0"/>
    <n v="0"/>
    <n v="0"/>
  </r>
  <r>
    <x v="1"/>
    <s v="2011/5432"/>
    <s v=""/>
    <s v=""/>
    <s v=""/>
    <s v="3"/>
    <s v="Token Yard"/>
    <s v="SW15"/>
    <s v="1SR"/>
    <n v="524082"/>
    <n v="175355"/>
    <s v="Thamesfield"/>
    <d v="2013-11-28T00:00:00"/>
    <s v=""/>
    <n v="0"/>
    <n v="1"/>
    <n v="1"/>
    <s v="Erection of 2 front dormer windows and rear roof extension in connection with change of use to single family dwelling house."/>
    <s v="PF"/>
    <s v="28/12/2011"/>
    <s v="08/02/2012"/>
    <m/>
    <s v="Nil"/>
    <s v=""/>
    <s v="BF"/>
    <x v="2"/>
    <s v="n/a"/>
    <s v="f"/>
    <n v="5.0999999999999997E-2"/>
    <d v="2013-11-28T00:00:00"/>
    <m/>
    <m/>
    <x v="1"/>
    <s v="P"/>
    <m/>
    <n v="0"/>
    <n v="0"/>
    <n v="0"/>
    <n v="0"/>
    <n v="0"/>
    <n v="1"/>
    <n v="0"/>
    <n v="0"/>
    <n v="0"/>
    <n v="0"/>
    <n v="0"/>
    <n v="0"/>
    <n v="0"/>
    <n v="0"/>
    <n v="0"/>
    <n v="0"/>
    <n v="0"/>
    <n v="0"/>
    <n v="0"/>
    <n v="1"/>
    <n v="0"/>
    <n v="0"/>
    <n v="0"/>
    <n v="0"/>
    <n v="0"/>
    <n v="0"/>
    <n v="0"/>
    <n v="0"/>
    <n v="0"/>
    <n v="0"/>
  </r>
  <r>
    <x v="1"/>
    <s v="2011/5450"/>
    <s v=""/>
    <s v=""/>
    <s v=""/>
    <s v="112"/>
    <s v="Tooting Bec Road"/>
    <s v="SW17"/>
    <s v="8BM"/>
    <n v="528308"/>
    <n v="172151"/>
    <s v="Bedford"/>
    <d v="2014-04-15T00:00:00"/>
    <s v=""/>
    <n v="0"/>
    <n v="2"/>
    <n v="2"/>
    <s v="Demolition of existing single storey shop and construction of new two storey building with rear dormer with accommodation in roofspace &amp; 1st floor terrace at rear, to provide a ground floor shop and two flats above. Existing basement to be extended."/>
    <s v="PF"/>
    <s v="13/02/2012"/>
    <s v="13/02/2012"/>
    <m/>
    <s v="Nil"/>
    <s v=""/>
    <s v="BF"/>
    <x v="0"/>
    <s v="n/a"/>
    <s v="n"/>
    <n v="4.0000000000000001E-3"/>
    <d v="2014-04-15T00:00:00"/>
    <s v="Y"/>
    <m/>
    <x v="1"/>
    <s v="P"/>
    <m/>
    <n v="0"/>
    <n v="0"/>
    <n v="1"/>
    <n v="1"/>
    <n v="0"/>
    <n v="0"/>
    <n v="0"/>
    <n v="0"/>
    <n v="0"/>
    <n v="1"/>
    <n v="1"/>
    <n v="0"/>
    <n v="0"/>
    <n v="0"/>
    <n v="0"/>
    <n v="0"/>
    <n v="0"/>
    <n v="0"/>
    <n v="0"/>
    <n v="0"/>
    <n v="0"/>
    <n v="0"/>
    <n v="0"/>
    <n v="0"/>
    <n v="0"/>
    <n v="0"/>
    <n v="0"/>
    <n v="0"/>
    <n v="0"/>
    <n v="0"/>
  </r>
  <r>
    <x v="1"/>
    <s v="2011/5504"/>
    <s v=""/>
    <s v=""/>
    <s v=""/>
    <s v="9"/>
    <s v="Childebert Road"/>
    <s v="SW17"/>
    <s v="8EY"/>
    <n v="528671"/>
    <n v="172824"/>
    <s v="Bedford"/>
    <d v="2013-11-29T00:00:00"/>
    <s v=""/>
    <n v="1"/>
    <n v="3"/>
    <n v="2"/>
    <s v="Demolition of existing house and construction of a three storey building to provide 3 flats."/>
    <s v="PF"/>
    <s v="18/12/2011"/>
    <s v="21/03/2012"/>
    <m/>
    <s v="Nil"/>
    <s v=""/>
    <s v="BF"/>
    <x v="0"/>
    <s v="n/a"/>
    <s v="n"/>
    <n v="1.7000000000000001E-2"/>
    <d v="2013-11-29T00:00:00"/>
    <m/>
    <m/>
    <x v="1"/>
    <s v="P"/>
    <m/>
    <n v="0"/>
    <n v="0"/>
    <n v="0"/>
    <n v="0"/>
    <n v="3"/>
    <n v="-1"/>
    <n v="0"/>
    <n v="0"/>
    <n v="0"/>
    <n v="0"/>
    <n v="0"/>
    <n v="3"/>
    <n v="0"/>
    <n v="0"/>
    <n v="0"/>
    <n v="0"/>
    <n v="0"/>
    <n v="0"/>
    <n v="0"/>
    <n v="-1"/>
    <n v="0"/>
    <n v="0"/>
    <n v="0"/>
    <n v="0"/>
    <n v="0"/>
    <n v="0"/>
    <n v="0"/>
    <n v="0"/>
    <n v="0"/>
    <n v="0"/>
  </r>
  <r>
    <x v="1"/>
    <s v="2011/5632"/>
    <s v=""/>
    <m/>
    <s v="Council Depot (former Eltringham School)"/>
    <s v=""/>
    <s v="Eltringham Street"/>
    <s v="SW11"/>
    <s v=""/>
    <n v="526277"/>
    <n v="175259"/>
    <s v="Latchmere"/>
    <d v="2012-07-18T00:00:00"/>
    <s v=""/>
    <n v="0"/>
    <n v="20"/>
    <n v="20"/>
    <s v="Construction of six new blocks ranging between two and nine-storeys to provide 139 units comprising one, two and three bedroom flats with associated landscaping with underground car parking for 86 cars and 140 cycle spaces with access from Eltringham Stre"/>
    <s v="PF"/>
    <s v="23/12/2011"/>
    <s v="30/03/2012"/>
    <m/>
    <s v="Nil"/>
    <s v=""/>
    <s v="BF"/>
    <x v="0"/>
    <s v="NB"/>
    <s v="n/a"/>
    <n v="9.5000000000000001E-2"/>
    <d v="2012-07-18T00:00:00"/>
    <m/>
    <m/>
    <x v="1"/>
    <s v="P"/>
    <m/>
    <n v="0"/>
    <n v="0"/>
    <n v="0"/>
    <n v="7"/>
    <n v="13"/>
    <n v="0"/>
    <n v="0"/>
    <n v="0"/>
    <n v="0"/>
    <n v="0"/>
    <n v="7"/>
    <n v="13"/>
    <n v="0"/>
    <n v="0"/>
    <n v="0"/>
    <n v="0"/>
    <n v="0"/>
    <n v="0"/>
    <n v="0"/>
    <n v="0"/>
    <n v="0"/>
    <n v="0"/>
    <n v="0"/>
    <n v="0"/>
    <n v="0"/>
    <n v="0"/>
    <n v="0"/>
    <n v="0"/>
    <n v="0"/>
    <n v="0"/>
  </r>
  <r>
    <x v="1"/>
    <s v="2011/5632"/>
    <s v=""/>
    <m/>
    <s v="Council Depot (former Eltringham School)"/>
    <s v=""/>
    <s v="Eltringham Street"/>
    <s v="SW11"/>
    <s v=""/>
    <n v="526277"/>
    <n v="175259"/>
    <s v="Latchmere"/>
    <d v="2012-07-18T00:00:00"/>
    <s v=""/>
    <n v="0"/>
    <n v="119"/>
    <n v="119"/>
    <s v="Construction of six new blocks ranging between two and nine-storeys to provide 139 units comprising one, two and three bedroom flats with associated landscaping with underground car parking for 86 cars and 140 cycle spaces with access from Eltringham Stre"/>
    <s v="PF"/>
    <s v="23/12/2011"/>
    <s v="30/03/2012"/>
    <m/>
    <s v="Nil"/>
    <s v=""/>
    <s v="BF"/>
    <x v="0"/>
    <s v="NB"/>
    <s v="n/a"/>
    <n v="0.56799999999999995"/>
    <d v="2012-07-18T00:00:00"/>
    <m/>
    <m/>
    <x v="1"/>
    <s v="P"/>
    <m/>
    <n v="0"/>
    <n v="0"/>
    <n v="0"/>
    <n v="36"/>
    <n v="71"/>
    <n v="12"/>
    <n v="0"/>
    <n v="0"/>
    <n v="0"/>
    <n v="0"/>
    <n v="36"/>
    <n v="71"/>
    <n v="12"/>
    <n v="0"/>
    <n v="0"/>
    <n v="0"/>
    <n v="0"/>
    <n v="0"/>
    <n v="0"/>
    <n v="0"/>
    <n v="0"/>
    <n v="0"/>
    <n v="0"/>
    <n v="0"/>
    <n v="0"/>
    <n v="0"/>
    <n v="0"/>
    <n v="0"/>
    <n v="0"/>
    <n v="0"/>
  </r>
  <r>
    <x v="1"/>
    <s v="2011/5653"/>
    <s v=""/>
    <m/>
    <s v=""/>
    <s v="227-231"/>
    <s v="Wimbledon Park Road"/>
    <s v="SW18"/>
    <s v="5RJ"/>
    <n v="524799"/>
    <n v="173338"/>
    <s v="Southfields"/>
    <d v="2015-03-31T00:00:00"/>
    <s v=""/>
    <n v="0"/>
    <n v="22"/>
    <n v="22"/>
    <s v="Demolition of existing building.  Outline application for the redevelopment to provide residential units (Class C3), three retail units (class A1/A3), leisure floorspace (Class D2, including for use as a cinema, health and fitness club or dance/yoga studi"/>
    <s v="RP"/>
    <s v="23/12/2011"/>
    <s v="20/04/2012"/>
    <m/>
    <s v="APG"/>
    <s v="14/11/2012"/>
    <s v="BF"/>
    <x v="0"/>
    <s v="NB"/>
    <s v="n/a"/>
    <n v="7.1999999999999995E-2"/>
    <d v="2015-03-31T00:00:00"/>
    <s v="Y"/>
    <m/>
    <x v="1"/>
    <s v="P"/>
    <m/>
    <n v="2"/>
    <n v="22"/>
    <n v="0"/>
    <n v="5"/>
    <n v="15"/>
    <n v="2"/>
    <n v="0"/>
    <n v="0"/>
    <n v="0"/>
    <n v="0"/>
    <n v="5"/>
    <n v="15"/>
    <n v="2"/>
    <n v="0"/>
    <n v="0"/>
    <n v="0"/>
    <n v="0"/>
    <n v="0"/>
    <n v="0"/>
    <n v="0"/>
    <n v="0"/>
    <n v="0"/>
    <n v="0"/>
    <n v="0"/>
    <n v="0"/>
    <n v="0"/>
    <n v="0"/>
    <n v="0"/>
    <n v="0"/>
    <n v="0"/>
  </r>
  <r>
    <x v="1"/>
    <s v="2012/0067"/>
    <s v=""/>
    <s v=""/>
    <s v="Land adjoining 62"/>
    <s v=""/>
    <s v="Gosberton Road"/>
    <s v="SW12"/>
    <s v="8QL"/>
    <n v="528076"/>
    <n v="173476"/>
    <s v="Nightingale"/>
    <d v="2014-06-05T00:00:00"/>
    <s v=""/>
    <n v="0"/>
    <n v="2"/>
    <n v="2"/>
    <s v="Erection of a two storey building plus roof accommodation including two rear dormers to provide two flats on land adjacent to 62 Gosberton Road including alterations to access and installation of a rear roof extension to Flat B, 62 Gosberton Road."/>
    <s v="PF"/>
    <s v="08/02/2012"/>
    <s v="19/03/2012"/>
    <m/>
    <s v="Nil"/>
    <s v=""/>
    <s v="BF"/>
    <x v="0"/>
    <s v="n/a"/>
    <s v="n"/>
    <n v="5.0000000000000001E-3"/>
    <d v="2014-06-05T00:00:00"/>
    <s v="Y"/>
    <m/>
    <x v="1"/>
    <s v="P"/>
    <m/>
    <n v="0"/>
    <n v="0"/>
    <n v="0"/>
    <n v="1"/>
    <n v="1"/>
    <n v="0"/>
    <n v="0"/>
    <n v="0"/>
    <n v="0"/>
    <n v="0"/>
    <n v="1"/>
    <n v="1"/>
    <n v="0"/>
    <n v="0"/>
    <n v="0"/>
    <n v="0"/>
    <n v="0"/>
    <n v="0"/>
    <n v="0"/>
    <n v="0"/>
    <n v="0"/>
    <n v="0"/>
    <n v="0"/>
    <n v="0"/>
    <n v="0"/>
    <n v="0"/>
    <n v="0"/>
    <n v="0"/>
    <n v="0"/>
    <n v="0"/>
  </r>
  <r>
    <x v="1"/>
    <s v="2012/0329"/>
    <s v=""/>
    <s v=""/>
    <s v="Land rear of 2"/>
    <s v=""/>
    <s v="Valonia Gardens"/>
    <s v="SW15"/>
    <s v="1PY"/>
    <n v="524829"/>
    <n v="174468"/>
    <s v="East Putney"/>
    <d v="2015-03-31T00:00:00"/>
    <s v=""/>
    <n v="0"/>
    <n v="1"/>
    <n v="1"/>
    <s v="Demolition of existing garage and erection of a two-storey plus basement house (renewal of p.p. ref. 2008/5564 dated 12.02.09)."/>
    <s v="PF"/>
    <s v="31/01/2012"/>
    <s v="19/03/2012"/>
    <m/>
    <s v="Nil"/>
    <s v=""/>
    <s v="BF"/>
    <x v="0"/>
    <s v="n/a"/>
    <s v="n"/>
    <n v="8.0000000000000002E-3"/>
    <d v="2015-03-31T00:00:00"/>
    <s v="Y"/>
    <m/>
    <x v="1"/>
    <s v="P"/>
    <m/>
    <n v="0"/>
    <n v="0"/>
    <n v="0"/>
    <n v="0"/>
    <n v="1"/>
    <n v="0"/>
    <n v="0"/>
    <n v="0"/>
    <n v="0"/>
    <n v="0"/>
    <n v="0"/>
    <n v="0"/>
    <n v="0"/>
    <n v="0"/>
    <n v="0"/>
    <n v="0"/>
    <n v="0"/>
    <n v="0"/>
    <n v="1"/>
    <n v="0"/>
    <n v="0"/>
    <n v="0"/>
    <n v="0"/>
    <n v="0"/>
    <n v="0"/>
    <n v="0"/>
    <n v="0"/>
    <n v="0"/>
    <n v="0"/>
    <n v="0"/>
  </r>
  <r>
    <x v="1"/>
    <s v="2012/0511"/>
    <s v=""/>
    <s v=""/>
    <s v=""/>
    <s v="97-99"/>
    <s v="St Johns Road"/>
    <s v="SW11"/>
    <s v="1OY"/>
    <n v="527446"/>
    <n v="175152"/>
    <s v="Northcote"/>
    <d v="2015-03-31T00:00:00"/>
    <s v=""/>
    <n v="0"/>
    <n v="6"/>
    <n v="6"/>
    <s v="Demolish existing first floor level and erect a three storey extension above an existing ground floor retail/shops (A1 use) to provide six residential units."/>
    <s v="PF"/>
    <s v="02/03/2012"/>
    <s v="20/06/2012"/>
    <m/>
    <s v="Nil"/>
    <s v=""/>
    <s v="BF"/>
    <x v="1"/>
    <s v="n/a"/>
    <s v="g"/>
    <n v="1.7999999999999999E-2"/>
    <d v="2015-03-31T00:00:00"/>
    <s v="Y"/>
    <m/>
    <x v="1"/>
    <s v="P"/>
    <m/>
    <n v="0"/>
    <n v="0"/>
    <n v="0"/>
    <n v="0"/>
    <n v="6"/>
    <n v="0"/>
    <n v="0"/>
    <n v="0"/>
    <n v="0"/>
    <n v="0"/>
    <n v="0"/>
    <n v="6"/>
    <n v="0"/>
    <n v="0"/>
    <n v="0"/>
    <n v="0"/>
    <n v="0"/>
    <n v="0"/>
    <n v="0"/>
    <n v="0"/>
    <n v="0"/>
    <n v="0"/>
    <n v="0"/>
    <n v="0"/>
    <n v="0"/>
    <n v="0"/>
    <n v="0"/>
    <n v="0"/>
    <n v="0"/>
    <n v="0"/>
  </r>
  <r>
    <x v="1"/>
    <s v="2012/0513"/>
    <s v="Army Forms Depot"/>
    <s v=""/>
    <s v="Westfield House"/>
    <s v="30"/>
    <s v="Knaresborough Drive"/>
    <s v="SW18"/>
    <s v="4QQ"/>
    <n v="525628"/>
    <n v="173237"/>
    <s v="Southfields"/>
    <d v="2014-02-15T00:00:00"/>
    <s v=""/>
    <n v="0"/>
    <n v="33"/>
    <n v="33"/>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m/>
    <s v="Nil"/>
    <s v=""/>
    <s v="BF"/>
    <x v="0"/>
    <s v="NB"/>
    <s v="n/a"/>
    <n v="0.123"/>
    <d v="2014-02-15T00:00:00"/>
    <m/>
    <m/>
    <x v="0"/>
    <s v="HASO"/>
    <m/>
    <n v="3"/>
    <n v="33"/>
    <n v="0"/>
    <n v="15"/>
    <n v="14"/>
    <n v="4"/>
    <n v="0"/>
    <n v="0"/>
    <n v="0"/>
    <n v="0"/>
    <n v="15"/>
    <n v="14"/>
    <n v="4"/>
    <n v="0"/>
    <n v="0"/>
    <n v="0"/>
    <n v="0"/>
    <n v="0"/>
    <n v="0"/>
    <n v="0"/>
    <n v="0"/>
    <n v="0"/>
    <n v="0"/>
    <n v="0"/>
    <n v="0"/>
    <n v="0"/>
    <n v="0"/>
    <n v="0"/>
    <n v="0"/>
    <n v="0"/>
  </r>
  <r>
    <x v="1"/>
    <s v="2012/0513"/>
    <s v="Army Forms Depot"/>
    <s v=""/>
    <s v="Westfield House"/>
    <s v="30"/>
    <s v="Knaresborough Drive"/>
    <s v="SW18"/>
    <s v="4QQ"/>
    <n v="525628"/>
    <n v="173237"/>
    <s v="Southfields"/>
    <d v="2014-02-15T00:00:00"/>
    <s v=""/>
    <n v="0"/>
    <n v="6"/>
    <n v="6"/>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m/>
    <s v="Nil"/>
    <s v=""/>
    <s v="BF"/>
    <x v="0"/>
    <s v="NB"/>
    <s v="n/a"/>
    <n v="2.1999999999999999E-2"/>
    <d v="2014-02-15T00:00:00"/>
    <m/>
    <m/>
    <x v="2"/>
    <s v="HASR"/>
    <m/>
    <n v="1"/>
    <n v="6"/>
    <n v="0"/>
    <n v="1"/>
    <n v="2"/>
    <n v="3"/>
    <n v="0"/>
    <n v="0"/>
    <n v="0"/>
    <n v="0"/>
    <n v="1"/>
    <n v="2"/>
    <n v="3"/>
    <n v="0"/>
    <n v="0"/>
    <n v="0"/>
    <n v="0"/>
    <n v="0"/>
    <n v="0"/>
    <n v="0"/>
    <n v="0"/>
    <n v="0"/>
    <n v="0"/>
    <n v="0"/>
    <n v="0"/>
    <n v="0"/>
    <n v="0"/>
    <n v="0"/>
    <n v="0"/>
    <n v="0"/>
  </r>
  <r>
    <x v="1"/>
    <s v="2012/0513"/>
    <s v="Army Forms Depot"/>
    <s v=""/>
    <s v="Westfield House"/>
    <s v="30"/>
    <s v="Knaresborough Drive"/>
    <s v="SW18"/>
    <s v="4QQ"/>
    <n v="525628"/>
    <n v="173237"/>
    <s v="Southfields"/>
    <d v="2014-02-15T00:00:00"/>
    <s v=""/>
    <n v="0"/>
    <n v="154"/>
    <n v="154"/>
    <s v="Demolition of existing building and erection of three buildings of 3-5 storeys in height to provide 194 residential units (class C3) and a class A3 cafe facing King Georges Park. New riverside walk and pedestrian/cycle links to King George’s Park. 152 car"/>
    <s v="PFLA"/>
    <s v="13/02/2012"/>
    <s v="31/10/2012"/>
    <m/>
    <s v="Nil"/>
    <s v=""/>
    <s v="BF"/>
    <x v="0"/>
    <s v="NB"/>
    <s v="n/a"/>
    <n v="0.57599999999999996"/>
    <d v="2014-02-15T00:00:00"/>
    <m/>
    <m/>
    <x v="1"/>
    <s v="P"/>
    <m/>
    <n v="15"/>
    <n v="154"/>
    <n v="4"/>
    <n v="51"/>
    <n v="72"/>
    <n v="23"/>
    <n v="4"/>
    <n v="0"/>
    <n v="0"/>
    <n v="4"/>
    <n v="51"/>
    <n v="72"/>
    <n v="23"/>
    <n v="0"/>
    <n v="0"/>
    <n v="0"/>
    <n v="0"/>
    <n v="0"/>
    <n v="0"/>
    <n v="0"/>
    <n v="4"/>
    <n v="0"/>
    <n v="0"/>
    <n v="0"/>
    <n v="0"/>
    <n v="0"/>
    <n v="0"/>
    <n v="0"/>
    <n v="0"/>
    <n v="0"/>
  </r>
  <r>
    <x v="1"/>
    <s v="2012/0521"/>
    <s v=""/>
    <s v=""/>
    <s v=""/>
    <s v="76"/>
    <s v="Lower Richmond Road"/>
    <s v="SW15"/>
    <s v="1LL"/>
    <n v="523672"/>
    <n v="175817"/>
    <s v="Thamesfield"/>
    <d v="2013-03-31T00:00:00"/>
    <s v=""/>
    <n v="2"/>
    <n v="3"/>
    <n v="1"/>
    <s v="Alterations including excavations to provide enlarged basement, erection of single-storey side/rear extension, enlargement of front and rear dormers to main roof in connection with the use as retail unit on front part of ground floor and 1 x 3-bedroom mai"/>
    <s v="PF"/>
    <s v="07/02/2012"/>
    <s v="19/03/2012"/>
    <m/>
    <s v="Nil"/>
    <s v=""/>
    <s v="BF"/>
    <x v="1"/>
    <s v="n/a"/>
    <s v="e"/>
    <n v="7.0000000000000001E-3"/>
    <d v="2013-03-31T00:00:00"/>
    <m/>
    <m/>
    <x v="1"/>
    <s v="P"/>
    <m/>
    <n v="0"/>
    <n v="0"/>
    <n v="0"/>
    <n v="0"/>
    <n v="0"/>
    <n v="1"/>
    <n v="0"/>
    <n v="0"/>
    <n v="0"/>
    <n v="0"/>
    <n v="0"/>
    <n v="0"/>
    <n v="1"/>
    <n v="0"/>
    <n v="0"/>
    <n v="0"/>
    <n v="0"/>
    <n v="0"/>
    <n v="0"/>
    <n v="0"/>
    <n v="0"/>
    <n v="0"/>
    <n v="0"/>
    <n v="0"/>
    <n v="0"/>
    <n v="0"/>
    <n v="0"/>
    <n v="0"/>
    <n v="0"/>
    <n v="0"/>
  </r>
  <r>
    <x v="1"/>
    <s v="2012/0758"/>
    <s v="Putney Hospital, Commondale"/>
    <s v=""/>
    <s v="Former Putney Hospital"/>
    <s v=""/>
    <s v="Lower Richmond Road"/>
    <s v="SW15"/>
    <s v=""/>
    <n v="523136"/>
    <n v="175950"/>
    <s v="Thamesfield"/>
    <d v="2015-03-31T00:00:00"/>
    <s v=""/>
    <n v="0"/>
    <n v="24"/>
    <n v="24"/>
    <s v="Demolition of all existing buildings. Erection of a two-storey primary school (with roof top playground) for 420 pupils with associated parking and drop off/pick up area; erection of part three/part four-storey building at northern end of site comprising"/>
    <s v="PF"/>
    <s v="22/02/2012"/>
    <s v="13/12/2013"/>
    <m/>
    <s v="Nil"/>
    <s v=""/>
    <s v="BF"/>
    <x v="3"/>
    <s v="NB"/>
    <s v="n/a"/>
    <n v="0.13750000000000001"/>
    <d v="2015-03-31T00:00:00"/>
    <s v="Y"/>
    <m/>
    <x v="1"/>
    <s v="M"/>
    <m/>
    <n v="2"/>
    <n v="24"/>
    <n v="0"/>
    <n v="4"/>
    <n v="16"/>
    <n v="4"/>
    <n v="0"/>
    <n v="0"/>
    <n v="0"/>
    <n v="0"/>
    <n v="4"/>
    <n v="16"/>
    <n v="4"/>
    <n v="0"/>
    <n v="0"/>
    <n v="0"/>
    <n v="0"/>
    <n v="0"/>
    <n v="0"/>
    <n v="0"/>
    <n v="0"/>
    <n v="0"/>
    <n v="0"/>
    <n v="0"/>
    <n v="0"/>
    <n v="0"/>
    <n v="0"/>
    <n v="0"/>
    <n v="0"/>
    <n v="0"/>
  </r>
  <r>
    <x v="1"/>
    <s v="2012/1067"/>
    <s v=""/>
    <s v=""/>
    <s v="Devonshire House"/>
    <s v="5"/>
    <s v="Old Devonshire Road"/>
    <s v="SW12"/>
    <s v="9RD"/>
    <n v="528901"/>
    <n v="173502"/>
    <s v="Balham"/>
    <d v="2013-11-29T00:00:00"/>
    <s v=""/>
    <n v="0"/>
    <n v="2"/>
    <n v="2"/>
    <s v="Alterations including erection of a 4-storey rear extension (lower ground to second floor) at south-east corner of property to extend 4 of the existing 8 flats; construction of roof extension to provide an additional floor of accommodation with formation "/>
    <s v="PF"/>
    <s v="13/03/2012"/>
    <s v="26/06/2012"/>
    <m/>
    <s v="Nil"/>
    <s v=""/>
    <s v="BF"/>
    <x v="4"/>
    <s v="n/a"/>
    <s v="c+"/>
    <n v="0.02"/>
    <d v="2013-11-29T00:00:00"/>
    <m/>
    <m/>
    <x v="1"/>
    <s v="P"/>
    <m/>
    <n v="0"/>
    <n v="0"/>
    <n v="0"/>
    <n v="2"/>
    <n v="0"/>
    <n v="0"/>
    <n v="0"/>
    <n v="0"/>
    <n v="0"/>
    <n v="0"/>
    <n v="2"/>
    <n v="0"/>
    <n v="0"/>
    <n v="0"/>
    <n v="0"/>
    <n v="0"/>
    <n v="0"/>
    <n v="0"/>
    <n v="0"/>
    <n v="0"/>
    <n v="0"/>
    <n v="0"/>
    <n v="0"/>
    <n v="0"/>
    <n v="0"/>
    <n v="0"/>
    <n v="0"/>
    <n v="0"/>
    <n v="0"/>
    <n v="0"/>
  </r>
  <r>
    <x v="1"/>
    <s v="2012/1258"/>
    <s v=""/>
    <s v="Phase 1"/>
    <s v="Peabody Estate"/>
    <s v=""/>
    <s v="St Johns Hill"/>
    <s v="SW11"/>
    <s v=""/>
    <n v="527156"/>
    <n v="175243"/>
    <s v="Northcote"/>
    <d v="2013-01-30T00:00:00"/>
    <s v=""/>
    <n v="0"/>
    <n v="6"/>
    <n v="6"/>
    <s v="Demolition of all existing buildings. Erection of five buildings of 4-12, 4-8, 7, 5-7 and 4-6 storeys to provide 527 residential units (135 x 1 bed, 261 x 2 bed,105 x 3 bed and 26 x 4 bed), with approx 7800 square metres of private, communal and public sp"/>
    <s v="PFLA"/>
    <s v="18/04/2012"/>
    <s v="18/10/2012"/>
    <m/>
    <s v="Nil"/>
    <s v=""/>
    <s v="BF"/>
    <x v="0"/>
    <s v="NB"/>
    <s v="n/a"/>
    <n v="2.1999999999999999E-2"/>
    <d v="2013-03-31T00:00:00"/>
    <m/>
    <m/>
    <x v="0"/>
    <s v="HAAR"/>
    <m/>
    <n v="0"/>
    <n v="6"/>
    <n v="0"/>
    <n v="1"/>
    <n v="1"/>
    <n v="2"/>
    <n v="2"/>
    <n v="0"/>
    <n v="0"/>
    <n v="0"/>
    <n v="1"/>
    <n v="1"/>
    <n v="2"/>
    <n v="2"/>
    <n v="0"/>
    <n v="0"/>
    <n v="0"/>
    <n v="0"/>
    <n v="0"/>
    <n v="0"/>
    <n v="0"/>
    <n v="0"/>
    <n v="0"/>
    <n v="0"/>
    <n v="0"/>
    <n v="0"/>
    <n v="0"/>
    <n v="0"/>
    <n v="0"/>
    <n v="0"/>
  </r>
  <r>
    <x v="1"/>
    <s v="2012/1258"/>
    <s v=""/>
    <s v="Phase 1"/>
    <s v="Peabody Estate"/>
    <s v=""/>
    <s v="St Johns Hill"/>
    <s v="SW11"/>
    <s v=""/>
    <n v="527156"/>
    <n v="175243"/>
    <s v="Northcote"/>
    <d v="2013-01-30T00:00:00"/>
    <s v=""/>
    <n v="0"/>
    <n v="7"/>
    <n v="7"/>
    <s v="Demolition of all existing buildings. Erection of five buildings of 4-12, 4-8, 7, 5-7 and 4-6 storeys to provide 527 residential units (135 x 1 bed, 261 x 2 bed,105 x 3 bed and 26 x 4 bed), with approx 7800 square metres of private, communal and public sp"/>
    <s v="PFLA"/>
    <s v="18/04/2012"/>
    <s v="18/10/2012"/>
    <m/>
    <s v="Nil"/>
    <s v=""/>
    <s v="BF"/>
    <x v="0"/>
    <s v="NB"/>
    <s v="n/a"/>
    <n v="2.5000000000000001E-2"/>
    <d v="2013-03-31T00:00:00"/>
    <m/>
    <m/>
    <x v="0"/>
    <s v="HASO"/>
    <m/>
    <n v="0"/>
    <n v="7"/>
    <n v="0"/>
    <n v="2"/>
    <n v="3"/>
    <n v="2"/>
    <n v="0"/>
    <n v="0"/>
    <n v="0"/>
    <n v="0"/>
    <n v="2"/>
    <n v="3"/>
    <n v="2"/>
    <n v="0"/>
    <n v="0"/>
    <n v="0"/>
    <n v="0"/>
    <n v="0"/>
    <n v="0"/>
    <n v="0"/>
    <n v="0"/>
    <n v="0"/>
    <n v="0"/>
    <n v="0"/>
    <n v="0"/>
    <n v="0"/>
    <n v="0"/>
    <n v="0"/>
    <n v="0"/>
    <n v="0"/>
  </r>
  <r>
    <x v="1"/>
    <s v="2012/1258"/>
    <s v=""/>
    <s v="Phase 1"/>
    <s v="Peabody Estate"/>
    <s v=""/>
    <s v="St Johns Hill"/>
    <s v="SW11"/>
    <s v=""/>
    <n v="527156"/>
    <n v="175243"/>
    <s v="Northcote"/>
    <d v="2013-01-30T00:00:00"/>
    <s v=""/>
    <n v="0"/>
    <n v="67"/>
    <n v="67"/>
    <s v="Demolition of all existing buildings. Erection of five buildings of 4-12, 4-8, 7, 5-7 and 4-6 storeys to provide 527 residential units (135 x 1 bed, 261 x 2 bed,105 x 3 bed and 26 x 4 bed), with approx 7800 square metres of private, communal and public sp"/>
    <s v="PFLA"/>
    <s v="18/04/2012"/>
    <s v="18/10/2012"/>
    <m/>
    <s v="Nil"/>
    <s v=""/>
    <s v="BF"/>
    <x v="0"/>
    <s v="NB"/>
    <s v="n/a"/>
    <n v="0.24099999999999999"/>
    <d v="2013-03-31T00:00:00"/>
    <m/>
    <m/>
    <x v="1"/>
    <s v="P"/>
    <m/>
    <n v="4"/>
    <n v="67"/>
    <n v="0"/>
    <n v="19"/>
    <n v="38"/>
    <n v="6"/>
    <n v="4"/>
    <n v="0"/>
    <n v="0"/>
    <n v="0"/>
    <n v="19"/>
    <n v="38"/>
    <n v="6"/>
    <n v="4"/>
    <n v="0"/>
    <n v="0"/>
    <n v="0"/>
    <n v="0"/>
    <n v="0"/>
    <n v="0"/>
    <n v="0"/>
    <n v="0"/>
    <n v="0"/>
    <n v="0"/>
    <n v="0"/>
    <n v="0"/>
    <n v="0"/>
    <n v="0"/>
    <n v="0"/>
    <n v="0"/>
  </r>
  <r>
    <x v="1"/>
    <s v="2012/1258"/>
    <s v=""/>
    <s v="Phase 1"/>
    <s v="Peabody Estate"/>
    <s v=""/>
    <s v="St Johns Hill"/>
    <s v="SW11"/>
    <s v=""/>
    <n v="527156"/>
    <n v="175243"/>
    <s v="Northcote"/>
    <d v="2013-01-30T00:00:00"/>
    <s v=""/>
    <n v="0"/>
    <n v="74"/>
    <n v="74"/>
    <s v="Demolition of all existing buildings. Erection of five buildings of 4-12, 4-8, 7, 5-7 and 4-6 storeys to provide 527 residential units (135 x 1 bed, 261 x 2 bed,105 x 3 bed and 26 x 4 bed), with approx 7800 square metres of private, communal and public sp"/>
    <s v="PFLA"/>
    <s v="18/04/2012"/>
    <s v="18/10/2012"/>
    <m/>
    <s v="Nil"/>
    <s v=""/>
    <s v="BF"/>
    <x v="0"/>
    <s v="NB"/>
    <s v="n/a"/>
    <n v="0.26200000000000001"/>
    <d v="2013-03-31T00:00:00"/>
    <m/>
    <m/>
    <x v="2"/>
    <s v="HASR"/>
    <m/>
    <n v="7"/>
    <n v="74"/>
    <n v="0"/>
    <n v="16"/>
    <n v="34"/>
    <n v="22"/>
    <n v="2"/>
    <n v="0"/>
    <n v="0"/>
    <n v="0"/>
    <n v="16"/>
    <n v="34"/>
    <n v="22"/>
    <n v="2"/>
    <n v="0"/>
    <n v="0"/>
    <n v="0"/>
    <n v="0"/>
    <n v="0"/>
    <n v="0"/>
    <n v="0"/>
    <n v="0"/>
    <n v="0"/>
    <n v="0"/>
    <n v="0"/>
    <n v="0"/>
    <n v="0"/>
    <n v="0"/>
    <n v="0"/>
    <n v="0"/>
  </r>
  <r>
    <x v="1"/>
    <s v="2012/1443"/>
    <s v=""/>
    <s v=""/>
    <s v=""/>
    <s v="374"/>
    <s v="Old York Road"/>
    <s v="SW18"/>
    <s v=""/>
    <n v="525852"/>
    <n v="174974"/>
    <s v="Fairfield"/>
    <d v="2014-06-30T00:00:00"/>
    <s v=""/>
    <n v="0"/>
    <n v="3"/>
    <n v="3"/>
    <s v="Erection of three-storey building plus basement and rear lightwell to provide retail (Class A1) unit in front part of ground and lower ground floors, a one-bedroom maisonette on the ground and lower ground floors, and two 2-bedroom flats on the upper floo"/>
    <s v="PF"/>
    <s v="29/03/2012"/>
    <s v="24/08/2012"/>
    <m/>
    <s v="Nil"/>
    <s v=""/>
    <s v="BF"/>
    <x v="0"/>
    <s v="n/a"/>
    <s v="n"/>
    <n v="7.0000000000000001E-3"/>
    <d v="2014-06-30T00:00:00"/>
    <s v="Y"/>
    <m/>
    <x v="1"/>
    <s v="P"/>
    <m/>
    <n v="0"/>
    <n v="0"/>
    <n v="0"/>
    <n v="0"/>
    <n v="1"/>
    <n v="2"/>
    <n v="0"/>
    <n v="0"/>
    <n v="0"/>
    <n v="0"/>
    <n v="0"/>
    <n v="1"/>
    <n v="2"/>
    <n v="0"/>
    <n v="0"/>
    <n v="0"/>
    <n v="0"/>
    <n v="0"/>
    <n v="0"/>
    <n v="0"/>
    <n v="0"/>
    <n v="0"/>
    <n v="0"/>
    <n v="0"/>
    <n v="0"/>
    <n v="0"/>
    <n v="0"/>
    <n v="0"/>
    <n v="0"/>
    <n v="0"/>
  </r>
  <r>
    <x v="1"/>
    <s v="2012/1648"/>
    <s v=""/>
    <s v=""/>
    <s v="Travis Perkins Builders Merchants 36A &amp; 51-53"/>
    <s v="36A"/>
    <s v="Old Devonshire Road"/>
    <s v="SW12"/>
    <s v="9RA"/>
    <n v="528785"/>
    <n v="173536"/>
    <s v="Balham"/>
    <d v="2013-02-11T00:00:00"/>
    <s v=""/>
    <n v="0"/>
    <n v="8"/>
    <n v="8"/>
    <s v="Demolition of existing buildings and redevelopment of the site to provide 45 self-contained flats, of which 12 would be affordable, and 7 dwellinghouses, of which 3 would be affordable, with associated parking, amenity space and landscaping, with building"/>
    <s v="PFLA"/>
    <s v="02/04/2012"/>
    <s v="30/10/2012"/>
    <m/>
    <s v="Nil"/>
    <s v=""/>
    <s v="BF"/>
    <x v="0"/>
    <s v="NB"/>
    <s v="n/a"/>
    <n v="8.0000000000000002E-3"/>
    <d v="2013-02-11T00:00:00"/>
    <m/>
    <d v="2015-06-19T00:00:00"/>
    <x v="0"/>
    <s v="HASO"/>
    <m/>
    <n v="0"/>
    <n v="8"/>
    <n v="0"/>
    <n v="0"/>
    <n v="8"/>
    <n v="0"/>
    <n v="0"/>
    <n v="0"/>
    <n v="0"/>
    <n v="0"/>
    <n v="0"/>
    <n v="8"/>
    <n v="0"/>
    <n v="0"/>
    <n v="0"/>
    <n v="0"/>
    <n v="0"/>
    <n v="0"/>
    <n v="0"/>
    <n v="0"/>
    <n v="0"/>
    <n v="0"/>
    <n v="0"/>
    <n v="0"/>
    <n v="0"/>
    <n v="0"/>
    <n v="0"/>
    <n v="0"/>
    <n v="0"/>
    <n v="0"/>
  </r>
  <r>
    <x v="1"/>
    <s v="2012/1713"/>
    <s v=""/>
    <s v=""/>
    <s v="Heathside Resource and Education Centre"/>
    <s v="230-232"/>
    <s v="Roehampton Lane"/>
    <s v="SW15"/>
    <s v="4LE"/>
    <n v="522436"/>
    <n v="173709"/>
    <s v="Roehampton"/>
    <d v="2013-10-18T00:00:00"/>
    <s v=""/>
    <n v="0"/>
    <n v="23"/>
    <n v="23"/>
    <s v="Demolition of existing Roehampton Hostel and Social Education Centre and erection of a four-storey building comprising 31 dwellings together with car parking and amenity space. Landscaping works including replacement of trees at front of site."/>
    <s v="PFLA"/>
    <s v="25/05/2012"/>
    <s v="31/10/2012"/>
    <m/>
    <s v="Nil"/>
    <s v=""/>
    <s v="BF"/>
    <x v="0"/>
    <s v="NB"/>
    <s v="n/a"/>
    <n v="4.5999999999999999E-2"/>
    <d v="2013-10-18T00:00:00"/>
    <m/>
    <m/>
    <x v="1"/>
    <s v="P"/>
    <m/>
    <n v="0"/>
    <n v="23"/>
    <n v="0"/>
    <n v="7"/>
    <n v="15"/>
    <n v="1"/>
    <n v="0"/>
    <n v="0"/>
    <n v="0"/>
    <n v="0"/>
    <n v="7"/>
    <n v="15"/>
    <n v="1"/>
    <n v="0"/>
    <n v="0"/>
    <n v="0"/>
    <n v="0"/>
    <n v="0"/>
    <n v="0"/>
    <n v="0"/>
    <n v="0"/>
    <n v="0"/>
    <n v="0"/>
    <n v="0"/>
    <n v="0"/>
    <n v="0"/>
    <n v="0"/>
    <n v="0"/>
    <n v="0"/>
    <n v="0"/>
  </r>
  <r>
    <x v="1"/>
    <s v="2012/1713"/>
    <s v=""/>
    <s v=""/>
    <s v="Heathside Resource and Education Centre"/>
    <s v="230-232"/>
    <s v="Roehampton Lane"/>
    <s v="SW15"/>
    <s v="4LE"/>
    <n v="522436"/>
    <n v="173709"/>
    <s v="Roehampton"/>
    <d v="2013-10-18T00:00:00"/>
    <s v=""/>
    <n v="0"/>
    <n v="8"/>
    <n v="8"/>
    <s v="Demolition of existing Roehampton Hostel and Social Education Centre and erection of a four-storey building comprising 31 dwellings together with car parking and amenity space. Landscaping works including replacement of trees at front of site."/>
    <s v="PFLA"/>
    <s v="25/05/2012"/>
    <s v="31/10/2012"/>
    <m/>
    <s v="Nil"/>
    <s v=""/>
    <s v="BF"/>
    <x v="0"/>
    <s v="NB"/>
    <s v="n/a"/>
    <n v="0.13600000000000001"/>
    <d v="2013-10-18T00:00:00"/>
    <m/>
    <m/>
    <x v="0"/>
    <s v="HASO"/>
    <m/>
    <n v="3"/>
    <n v="9"/>
    <n v="0"/>
    <n v="3"/>
    <n v="4"/>
    <n v="1"/>
    <n v="0"/>
    <n v="0"/>
    <n v="0"/>
    <n v="0"/>
    <n v="3"/>
    <n v="4"/>
    <n v="1"/>
    <n v="0"/>
    <n v="0"/>
    <n v="0"/>
    <n v="0"/>
    <n v="0"/>
    <n v="0"/>
    <n v="0"/>
    <n v="0"/>
    <n v="0"/>
    <n v="0"/>
    <n v="0"/>
    <n v="0"/>
    <n v="0"/>
    <n v="0"/>
    <n v="0"/>
    <n v="0"/>
    <n v="0"/>
  </r>
  <r>
    <x v="1"/>
    <s v="2012/1887"/>
    <s v=""/>
    <s v=""/>
    <s v=""/>
    <s v="31"/>
    <s v="Putney Hill"/>
    <s v="SW15"/>
    <s v="6BQ"/>
    <n v="523910"/>
    <n v="174740"/>
    <s v="East Putney"/>
    <d v="2015-03-31T00:00:00"/>
    <s v=""/>
    <n v="0"/>
    <n v="9"/>
    <n v="9"/>
    <s v="Alterations in connection with the renovation, re-cladding and refurbishment of the existing building and 18 flats to include extensions up to 5-storeys; erection of two additional storeys (total 5-storeys) to provide 9 flats; installation and formation o"/>
    <s v="PF"/>
    <s v="05/09/2012"/>
    <s v="10/05/2013"/>
    <m/>
    <s v="Nil"/>
    <s v=""/>
    <s v="BF"/>
    <x v="0"/>
    <s v="NB"/>
    <s v="n/a"/>
    <n v="8.6999999999999994E-2"/>
    <d v="2015-03-31T00:00:00"/>
    <s v="Y"/>
    <m/>
    <x v="1"/>
    <s v="P"/>
    <m/>
    <n v="1"/>
    <n v="10"/>
    <n v="0"/>
    <n v="0"/>
    <n v="6"/>
    <n v="3"/>
    <n v="0"/>
    <n v="0"/>
    <n v="0"/>
    <n v="0"/>
    <n v="0"/>
    <n v="6"/>
    <n v="3"/>
    <n v="0"/>
    <n v="0"/>
    <n v="0"/>
    <n v="0"/>
    <n v="0"/>
    <n v="0"/>
    <n v="0"/>
    <n v="0"/>
    <n v="0"/>
    <n v="0"/>
    <n v="0"/>
    <n v="0"/>
    <n v="0"/>
    <n v="0"/>
    <n v="0"/>
    <n v="0"/>
    <n v="0"/>
  </r>
  <r>
    <x v="1"/>
    <s v="2012/2040"/>
    <s v=""/>
    <s v=""/>
    <s v="Garages adjoining 2"/>
    <s v=""/>
    <s v="Sutherland Grove"/>
    <s v="SW18"/>
    <s v="5PU"/>
    <n v="524675"/>
    <n v="173310"/>
    <s v="West Hill"/>
    <d v="2015-03-31T00:00:00"/>
    <s v=""/>
    <n v="0"/>
    <n v="1"/>
    <n v="1"/>
    <s v="Demolition of existing garages and erection of two-storey dwelling (over basement and ground floor levels)."/>
    <s v="PF"/>
    <s v="27/04/2012"/>
    <s v="08/08/2013"/>
    <m/>
    <s v="Nil"/>
    <s v=""/>
    <s v="BF"/>
    <x v="0"/>
    <s v="n/a"/>
    <s v="n"/>
    <n v="4.0000000000000001E-3"/>
    <d v="2015-03-31T00:00:00"/>
    <s v="Y"/>
    <m/>
    <x v="1"/>
    <s v="P"/>
    <m/>
    <n v="0"/>
    <n v="0"/>
    <n v="0"/>
    <n v="1"/>
    <n v="0"/>
    <n v="0"/>
    <n v="0"/>
    <n v="0"/>
    <n v="0"/>
    <n v="0"/>
    <n v="0"/>
    <n v="0"/>
    <n v="0"/>
    <n v="0"/>
    <n v="0"/>
    <n v="0"/>
    <n v="0"/>
    <n v="1"/>
    <n v="0"/>
    <n v="0"/>
    <n v="0"/>
    <n v="0"/>
    <n v="0"/>
    <n v="0"/>
    <n v="0"/>
    <n v="0"/>
    <n v="0"/>
    <n v="0"/>
    <n v="0"/>
    <n v="0"/>
  </r>
  <r>
    <x v="1"/>
    <s v="2012/2223"/>
    <s v=""/>
    <s v=""/>
    <s v="Elmwood Court"/>
    <s v="38"/>
    <s v="Battersea Park Road"/>
    <s v="SW11"/>
    <s v="4JE"/>
    <n v="528569"/>
    <n v="176863"/>
    <s v="Queenstown"/>
    <d v="2014-03-31T00:00:00"/>
    <s v=""/>
    <n v="0"/>
    <n v="10"/>
    <n v="10"/>
    <s v="Alterations involving removal of existing substation, storage and refuse buildings and construction of a five-storey building to provide approx 260sqm of commercial floorspace (Classes A1, A2 and B1) at ground floor level with 22 flats above including bal"/>
    <s v="PFLA"/>
    <s v="11/05/2012"/>
    <s v="30/10/2012"/>
    <m/>
    <s v="Nil"/>
    <s v=""/>
    <s v="BF"/>
    <x v="0"/>
    <s v="NB"/>
    <s v="n/a"/>
    <n v="0.20100000000000001"/>
    <d v="2014-03-31T00:00:00"/>
    <m/>
    <m/>
    <x v="0"/>
    <s v="HASO"/>
    <m/>
    <n v="1"/>
    <n v="10"/>
    <n v="0"/>
    <n v="4"/>
    <n v="4"/>
    <n v="2"/>
    <n v="0"/>
    <n v="0"/>
    <n v="0"/>
    <n v="0"/>
    <n v="4"/>
    <n v="4"/>
    <n v="2"/>
    <n v="0"/>
    <n v="0"/>
    <n v="0"/>
    <n v="0"/>
    <n v="0"/>
    <n v="0"/>
    <n v="0"/>
    <n v="0"/>
    <n v="0"/>
    <n v="0"/>
    <n v="0"/>
    <n v="0"/>
    <n v="0"/>
    <n v="0"/>
    <n v="0"/>
    <n v="0"/>
    <n v="0"/>
  </r>
  <r>
    <x v="1"/>
    <s v="2012/2223"/>
    <s v=""/>
    <s v=""/>
    <s v="Elmwood Court"/>
    <s v="38"/>
    <s v="Battersea Park Road"/>
    <s v="SW11"/>
    <s v="4JE"/>
    <n v="528569"/>
    <n v="176863"/>
    <s v="Queenstown"/>
    <d v="2014-03-31T00:00:00"/>
    <s v=""/>
    <n v="0"/>
    <n v="12"/>
    <n v="12"/>
    <s v="Alterations involving removal of existing substation, storage and refuse buildings and construction of a five-storey building to provide approx 260sqm of commercial floorspace (Classes A1, A2 and B1) at ground floor level with 22 flats above including bal"/>
    <s v="PFLA"/>
    <s v="11/05/2012"/>
    <s v="30/10/2012"/>
    <m/>
    <s v="Nil"/>
    <s v=""/>
    <s v="BF"/>
    <x v="0"/>
    <s v="NB"/>
    <s v="n/a"/>
    <n v="0.20100000000000001"/>
    <d v="2014-03-31T00:00:00"/>
    <m/>
    <m/>
    <x v="2"/>
    <s v="HASR"/>
    <m/>
    <n v="1"/>
    <n v="12"/>
    <n v="0"/>
    <n v="4"/>
    <n v="5"/>
    <n v="3"/>
    <n v="0"/>
    <n v="0"/>
    <n v="0"/>
    <n v="0"/>
    <n v="4"/>
    <n v="5"/>
    <n v="3"/>
    <n v="0"/>
    <n v="0"/>
    <n v="0"/>
    <n v="0"/>
    <n v="0"/>
    <n v="0"/>
    <n v="0"/>
    <n v="0"/>
    <n v="0"/>
    <n v="0"/>
    <n v="0"/>
    <n v="0"/>
    <n v="0"/>
    <n v="0"/>
    <n v="0"/>
    <n v="0"/>
    <n v="0"/>
  </r>
  <r>
    <x v="1"/>
    <s v="2012/2235"/>
    <s v="Egliston Lawns"/>
    <s v=""/>
    <s v="Egliston Lawns"/>
    <s v="3"/>
    <s v="Egliston Mews"/>
    <s v="SW15"/>
    <s v="1AL"/>
    <n v="522997"/>
    <n v="175611"/>
    <s v="Thamesfield"/>
    <d v="2013-03-13T00:00:00"/>
    <s v=""/>
    <n v="1"/>
    <n v="1"/>
    <n v="0"/>
    <s v="Demolition of an existing two-storey detached house. Erection of a two-storey plus basement house."/>
    <s v="PF"/>
    <s v="15/05/2012"/>
    <s v="29/08/2012"/>
    <m/>
    <s v="Nil"/>
    <s v=""/>
    <s v="BF"/>
    <x v="0"/>
    <s v="n/a"/>
    <s v="n"/>
    <n v="0.08"/>
    <d v="2013-03-13T00:00:00"/>
    <m/>
    <m/>
    <x v="1"/>
    <s v="P"/>
    <m/>
    <n v="0"/>
    <n v="0"/>
    <n v="0"/>
    <n v="0"/>
    <n v="0"/>
    <n v="-1"/>
    <n v="1"/>
    <n v="0"/>
    <n v="0"/>
    <n v="0"/>
    <n v="0"/>
    <n v="0"/>
    <n v="0"/>
    <n v="0"/>
    <n v="0"/>
    <n v="0"/>
    <n v="0"/>
    <n v="0"/>
    <n v="0"/>
    <n v="-1"/>
    <n v="1"/>
    <n v="0"/>
    <n v="0"/>
    <n v="0"/>
    <n v="0"/>
    <n v="0"/>
    <n v="0"/>
    <n v="0"/>
    <n v="0"/>
    <n v="0"/>
  </r>
  <r>
    <x v="1"/>
    <s v="2012/2267"/>
    <s v=""/>
    <s v=""/>
    <s v=""/>
    <s v="10"/>
    <s v="Salcombe Gardens"/>
    <s v="SW4"/>
    <s v="9RY"/>
    <n v="528568"/>
    <n v="175242"/>
    <s v="Shaftesbury"/>
    <d v="2013-08-28T00:00:00"/>
    <s v=""/>
    <n v="1"/>
    <n v="2"/>
    <n v="1"/>
    <s v="Erection of rear roof extension, and construction of a third floor rear extension. Works in connection with the proposed conversion at flat 10 from a 4-bedroom into a 2- bedroom unit, with the formation of an additional 4-bedroom flat. [This reconsultatio"/>
    <s v="PF"/>
    <s v="16/05/2012"/>
    <s v="18/10/2012"/>
    <m/>
    <s v="Nil"/>
    <s v=""/>
    <s v="BF"/>
    <x v="4"/>
    <s v="n/a"/>
    <s v="c+"/>
    <n v="1.7999999999999999E-2"/>
    <d v="2013-08-28T00:00:00"/>
    <m/>
    <m/>
    <x v="1"/>
    <s v="P"/>
    <m/>
    <n v="0"/>
    <n v="0"/>
    <n v="0"/>
    <n v="0"/>
    <n v="1"/>
    <n v="0"/>
    <n v="0"/>
    <n v="0"/>
    <n v="0"/>
    <n v="0"/>
    <n v="0"/>
    <n v="1"/>
    <n v="0"/>
    <n v="0"/>
    <n v="0"/>
    <n v="0"/>
    <n v="0"/>
    <n v="0"/>
    <n v="0"/>
    <n v="0"/>
    <n v="0"/>
    <n v="0"/>
    <n v="0"/>
    <n v="0"/>
    <n v="0"/>
    <n v="0"/>
    <n v="0"/>
    <n v="0"/>
    <n v="0"/>
    <n v="0"/>
  </r>
  <r>
    <x v="1"/>
    <s v="2012/2371"/>
    <s v=""/>
    <s v=""/>
    <s v=""/>
    <s v="5"/>
    <s v="Roedean Crescent"/>
    <s v="SW15"/>
    <s v="5JX"/>
    <n v="521241"/>
    <n v="174649"/>
    <s v="Roehampton"/>
    <d v="2013-03-31T00:00:00"/>
    <s v=""/>
    <n v="1"/>
    <n v="1"/>
    <n v="0"/>
    <s v="Demolition of existing house. Erection of new three-storey house (top floor in roof) with basement and first floor rear roof terraces."/>
    <s v="PF"/>
    <s v="17/05/2012"/>
    <s v="23/08/2012"/>
    <m/>
    <s v="Nil"/>
    <s v=""/>
    <s v="BF"/>
    <x v="0"/>
    <s v="n/a"/>
    <s v="n"/>
    <n v="0.12"/>
    <d v="2013-03-31T00:00:00"/>
    <m/>
    <m/>
    <x v="1"/>
    <s v="P"/>
    <m/>
    <n v="0"/>
    <n v="1"/>
    <n v="0"/>
    <n v="0"/>
    <n v="0"/>
    <n v="0"/>
    <n v="-1"/>
    <n v="1"/>
    <n v="0"/>
    <n v="0"/>
    <n v="0"/>
    <n v="0"/>
    <n v="0"/>
    <n v="0"/>
    <n v="0"/>
    <n v="0"/>
    <n v="0"/>
    <n v="0"/>
    <n v="0"/>
    <n v="0"/>
    <n v="-1"/>
    <n v="1"/>
    <n v="0"/>
    <n v="0"/>
    <n v="0"/>
    <n v="0"/>
    <n v="0"/>
    <n v="0"/>
    <n v="0"/>
    <n v="0"/>
  </r>
  <r>
    <x v="1"/>
    <s v="2012/2770"/>
    <s v=""/>
    <s v=""/>
    <s v=""/>
    <s v="82-84"/>
    <s v="Battersea Rise"/>
    <s v="SW11"/>
    <s v="1EH"/>
    <n v="527364"/>
    <n v="175137"/>
    <s v="Northcote"/>
    <d v="2015-03-31T00:00:00"/>
    <s v=""/>
    <n v="2"/>
    <n v="7"/>
    <n v="5"/>
    <s v="Demolition of existing building and erection of a three storey building to provide a restaurant at basement and ground floor, and 7 flats on first to third floors."/>
    <s v="PF"/>
    <s v="19/06/2012"/>
    <s v="24/10/2012"/>
    <m/>
    <s v="Nil"/>
    <s v=""/>
    <s v="BF"/>
    <x v="0"/>
    <s v="n/a"/>
    <s v="n"/>
    <n v="1.9E-2"/>
    <d v="2015-03-31T00:00:00"/>
    <s v="Y"/>
    <m/>
    <x v="1"/>
    <s v="P"/>
    <m/>
    <n v="0"/>
    <n v="0"/>
    <n v="3"/>
    <n v="0"/>
    <n v="2"/>
    <n v="0"/>
    <n v="0"/>
    <n v="0"/>
    <n v="0"/>
    <n v="3"/>
    <n v="0"/>
    <n v="2"/>
    <n v="0"/>
    <n v="0"/>
    <n v="0"/>
    <n v="0"/>
    <n v="0"/>
    <n v="0"/>
    <n v="0"/>
    <n v="0"/>
    <n v="0"/>
    <n v="0"/>
    <n v="0"/>
    <n v="0"/>
    <n v="0"/>
    <n v="0"/>
    <n v="0"/>
    <n v="0"/>
    <n v="0"/>
    <n v="0"/>
  </r>
  <r>
    <x v="1"/>
    <s v="2012/2845"/>
    <s v=""/>
    <s v=""/>
    <s v="Land adj 19a"/>
    <s v=""/>
    <s v="Culverden Road"/>
    <s v="SW12"/>
    <s v="9LT"/>
    <n v="529162"/>
    <n v="172665"/>
    <s v="Bedford"/>
    <d v="2014-03-31T00:00:00"/>
    <s v=""/>
    <n v="0"/>
    <n v="1"/>
    <n v="1"/>
    <s v="Excavation and construction to provide single-storey two bedroom dwellinghouse with refuse and cycle storage."/>
    <s v="PF"/>
    <s v="20/06/2012"/>
    <s v="23/10/2012"/>
    <m/>
    <s v="Nil"/>
    <s v=""/>
    <s v="Gdn"/>
    <x v="0"/>
    <s v="n/a"/>
    <s v="n"/>
    <n v="1.9E-2"/>
    <d v="2014-03-31T00:00:00"/>
    <m/>
    <m/>
    <x v="1"/>
    <s v="P"/>
    <m/>
    <n v="0"/>
    <n v="0"/>
    <n v="0"/>
    <n v="0"/>
    <n v="1"/>
    <n v="0"/>
    <n v="0"/>
    <n v="0"/>
    <n v="0"/>
    <n v="0"/>
    <n v="0"/>
    <n v="0"/>
    <n v="0"/>
    <n v="0"/>
    <n v="0"/>
    <n v="0"/>
    <n v="0"/>
    <n v="0"/>
    <n v="1"/>
    <n v="0"/>
    <n v="0"/>
    <n v="0"/>
    <n v="0"/>
    <n v="0"/>
    <n v="0"/>
    <n v="0"/>
    <n v="0"/>
    <n v="0"/>
    <n v="0"/>
    <n v="0"/>
  </r>
  <r>
    <x v="1"/>
    <s v="2012/2912"/>
    <s v=""/>
    <s v=""/>
    <s v=""/>
    <s v="191c"/>
    <s v="Balham High Road"/>
    <s v="SW12"/>
    <s v="9BE"/>
    <n v="528403"/>
    <n v="173026"/>
    <s v="Bedford"/>
    <d v="2015-03-31T00:00:00"/>
    <s v=""/>
    <n v="1"/>
    <n v="2"/>
    <n v="1"/>
    <s v="Conversion of first and second floor flat to form 2 x self contained flats."/>
    <s v="PF"/>
    <s v="18/06/2012"/>
    <s v="12/09/2012"/>
    <m/>
    <s v="Nil"/>
    <s v=""/>
    <s v="BF"/>
    <x v="1"/>
    <s v="n/a"/>
    <s v="c+"/>
    <n v="0.01"/>
    <d v="2015-03-31T00:00:00"/>
    <s v="Y"/>
    <m/>
    <x v="1"/>
    <s v="P"/>
    <m/>
    <n v="0"/>
    <n v="0"/>
    <n v="0"/>
    <n v="1"/>
    <n v="1"/>
    <n v="-1"/>
    <n v="0"/>
    <n v="0"/>
    <n v="0"/>
    <n v="0"/>
    <n v="1"/>
    <n v="1"/>
    <n v="-1"/>
    <n v="0"/>
    <n v="0"/>
    <n v="0"/>
    <n v="0"/>
    <n v="0"/>
    <n v="0"/>
    <n v="0"/>
    <n v="0"/>
    <n v="0"/>
    <n v="0"/>
    <n v="0"/>
    <n v="0"/>
    <n v="0"/>
    <n v="0"/>
    <n v="0"/>
    <n v="0"/>
    <n v="0"/>
  </r>
  <r>
    <x v="1"/>
    <s v="2012/2976"/>
    <s v=""/>
    <s v=""/>
    <s v=""/>
    <s v="8"/>
    <s v="Dorlcote Road"/>
    <s v="SW18"/>
    <s v="3RT"/>
    <n v="527073"/>
    <n v="173960"/>
    <s v="Wandsworth Common"/>
    <d v="2013-10-22T00:00:00"/>
    <s v=""/>
    <n v="2"/>
    <n v="1"/>
    <n v="-1"/>
    <s v="Erection of rear and side mansard style roof extension with dormer window in front roof slope.  Formation of lightwells at front and rear in connection with basement excavation. Erection of rear extension at basement and ground floor levels together with"/>
    <s v="PF"/>
    <s v="28/06/2012"/>
    <s v="23/08/2012"/>
    <m/>
    <s v="Nil"/>
    <s v=""/>
    <s v="BF"/>
    <x v="1"/>
    <s v="n/a"/>
    <s v="b"/>
    <n v="3.9E-2"/>
    <d v="2013-10-22T00:00:00"/>
    <m/>
    <m/>
    <x v="1"/>
    <s v="P"/>
    <m/>
    <n v="0"/>
    <n v="0"/>
    <n v="0"/>
    <n v="-2"/>
    <n v="0"/>
    <n v="0"/>
    <n v="0"/>
    <n v="1"/>
    <n v="0"/>
    <n v="0"/>
    <n v="-2"/>
    <n v="0"/>
    <n v="0"/>
    <n v="0"/>
    <n v="0"/>
    <n v="0"/>
    <n v="0"/>
    <n v="0"/>
    <n v="0"/>
    <n v="0"/>
    <n v="0"/>
    <n v="1"/>
    <n v="0"/>
    <n v="0"/>
    <n v="0"/>
    <n v="0"/>
    <n v="0"/>
    <n v="0"/>
    <n v="0"/>
    <n v="0"/>
  </r>
  <r>
    <x v="1"/>
    <s v="2012/3143"/>
    <s v=""/>
    <s v=""/>
    <s v=""/>
    <s v="265"/>
    <s v="Putney Bridge Road"/>
    <s v="SW15"/>
    <s v=""/>
    <n v="524358"/>
    <n v="175314"/>
    <s v="Thamesfield"/>
    <d v="2014-05-06T00:00:00"/>
    <s v=""/>
    <n v="0"/>
    <n v="1"/>
    <n v="1"/>
    <s v="Demolition of existing rear addition. Excavation of basement and erection of ground floor rear extension in connection with the use of the rear of the property as a three-bedroom dwelling."/>
    <s v="PF"/>
    <s v="03/07/2012"/>
    <s v="19/10/2012"/>
    <m/>
    <s v="Nil"/>
    <s v=""/>
    <s v="BF"/>
    <x v="0"/>
    <s v="n/a"/>
    <s v="n"/>
    <n v="1.2999999999999999E-2"/>
    <d v="2014-05-06T00:00:00"/>
    <s v="Y"/>
    <m/>
    <x v="1"/>
    <s v="P"/>
    <m/>
    <n v="0"/>
    <n v="0"/>
    <n v="0"/>
    <n v="0"/>
    <n v="0"/>
    <n v="1"/>
    <n v="0"/>
    <n v="0"/>
    <n v="0"/>
    <n v="0"/>
    <n v="0"/>
    <n v="0"/>
    <n v="0"/>
    <n v="0"/>
    <n v="0"/>
    <n v="0"/>
    <n v="0"/>
    <n v="0"/>
    <n v="0"/>
    <n v="1"/>
    <n v="0"/>
    <n v="0"/>
    <n v="0"/>
    <n v="0"/>
    <n v="0"/>
    <n v="0"/>
    <n v="0"/>
    <n v="0"/>
    <n v="0"/>
    <n v="0"/>
  </r>
  <r>
    <x v="1"/>
    <s v="2012/3218"/>
    <s v=""/>
    <s v=""/>
    <s v="Old Garden House, The Lanterns"/>
    <s v=""/>
    <s v="Bridge Lane"/>
    <s v="SW11"/>
    <s v="3AD"/>
    <n v="527339"/>
    <n v="176604"/>
    <s v="St. Mary's Park"/>
    <d v="2014-03-31T00:00:00"/>
    <s v=""/>
    <n v="0"/>
    <n v="1"/>
    <n v="1"/>
    <s v="Alterations, including excavation works to allow the provision of a lower ground and upper ground floor level, and alterations to existing windows, in connection with proposed change of use to a three-bedroom residential unit."/>
    <s v="PF"/>
    <s v="09/07/2012"/>
    <s v="25/10/2012"/>
    <m/>
    <s v="Nil"/>
    <s v=""/>
    <s v="BF"/>
    <x v="2"/>
    <s v="n/a"/>
    <s v="g"/>
    <n v="8.0000000000000002E-3"/>
    <d v="2014-03-31T00:00:00"/>
    <m/>
    <m/>
    <x v="1"/>
    <s v="P"/>
    <m/>
    <n v="0"/>
    <n v="0"/>
    <n v="0"/>
    <n v="0"/>
    <n v="0"/>
    <n v="1"/>
    <n v="0"/>
    <n v="0"/>
    <n v="0"/>
    <n v="0"/>
    <n v="0"/>
    <n v="0"/>
    <n v="1"/>
    <n v="0"/>
    <n v="0"/>
    <n v="0"/>
    <n v="0"/>
    <n v="0"/>
    <n v="0"/>
    <n v="0"/>
    <n v="0"/>
    <n v="0"/>
    <n v="0"/>
    <n v="0"/>
    <n v="0"/>
    <n v="0"/>
    <n v="0"/>
    <n v="0"/>
    <n v="0"/>
    <n v="0"/>
  </r>
  <r>
    <x v="1"/>
    <s v="2012/3275"/>
    <s v=""/>
    <s v=""/>
    <s v="Cotswold Mews"/>
    <s v=""/>
    <s v="Battersea Square"/>
    <s v="SW11"/>
    <s v="3RA"/>
    <n v="526837"/>
    <n v="176652"/>
    <s v="St. Mary's Park"/>
    <d v="2013-10-02T00:00:00"/>
    <s v=""/>
    <n v="0"/>
    <n v="5"/>
    <n v="5"/>
    <s v="Demolition of existing buildings, alterations involving excavation and construction of 5 four-storey houses (including basement), parking for 5 cars and refuse storage facilities."/>
    <s v="PF"/>
    <s v="11/07/2012"/>
    <s v="23/10/2012"/>
    <m/>
    <s v="Nil"/>
    <s v=""/>
    <s v="BF"/>
    <x v="0"/>
    <s v="n/a"/>
    <s v="n"/>
    <n v="8.2000000000000003E-2"/>
    <d v="2013-10-02T00:00:00"/>
    <m/>
    <m/>
    <x v="1"/>
    <s v="P"/>
    <m/>
    <n v="0"/>
    <n v="0"/>
    <n v="0"/>
    <n v="0"/>
    <n v="0"/>
    <n v="1"/>
    <n v="4"/>
    <n v="0"/>
    <n v="0"/>
    <n v="0"/>
    <n v="0"/>
    <n v="0"/>
    <n v="0"/>
    <n v="0"/>
    <n v="0"/>
    <n v="0"/>
    <n v="0"/>
    <n v="0"/>
    <n v="0"/>
    <n v="1"/>
    <n v="4"/>
    <n v="0"/>
    <n v="0"/>
    <n v="0"/>
    <n v="0"/>
    <n v="0"/>
    <n v="0"/>
    <n v="0"/>
    <n v="0"/>
    <n v="0"/>
  </r>
  <r>
    <x v="1"/>
    <s v="2012/3320"/>
    <s v=""/>
    <s v=""/>
    <s v="Templeton"/>
    <s v="118"/>
    <s v="Priory Lane"/>
    <s v="SW15"/>
    <s v="5JW"/>
    <n v="521333"/>
    <n v="174425"/>
    <s v="Roehampton"/>
    <d v="2015-03-31T00:00:00"/>
    <s v=""/>
    <n v="0"/>
    <n v="0"/>
    <n v="0"/>
    <s v="Demolition of the existing workshops within the curtilage of &quot;Templeton and the erection of a 2 storey outbuilding.  The outbuilding includes garages and a playroom/nursery ancillary to the main house."/>
    <s v="PF"/>
    <s v="09/08/2012"/>
    <s v="26/10/2012"/>
    <m/>
    <s v="Nil"/>
    <s v=""/>
    <s v="BF"/>
    <x v="1"/>
    <s v="n/a"/>
    <s v="d"/>
    <n v="0.113"/>
    <d v="2015-03-31T00:00:00"/>
    <s v="Y"/>
    <m/>
    <x v="1"/>
    <s v="P"/>
    <m/>
    <n v="0"/>
    <n v="0"/>
    <n v="0"/>
    <n v="0"/>
    <n v="0"/>
    <n v="0"/>
    <n v="0"/>
    <n v="0"/>
    <n v="0"/>
    <n v="0"/>
    <n v="0"/>
    <n v="0"/>
    <n v="0"/>
    <n v="0"/>
    <n v="0"/>
    <n v="0"/>
    <n v="0"/>
    <n v="0"/>
    <n v="0"/>
    <n v="0"/>
    <n v="0"/>
    <n v="0"/>
    <n v="0"/>
    <n v="0"/>
    <n v="0"/>
    <n v="0"/>
    <n v="0"/>
    <n v="0"/>
    <n v="0"/>
    <n v="0"/>
  </r>
  <r>
    <x v="1"/>
    <s v="2012/3356"/>
    <s v=""/>
    <s v=""/>
    <s v="The Mission Hall"/>
    <s v=""/>
    <s v="Walkers Place"/>
    <s v="SW15"/>
    <s v="1PP"/>
    <n v="523988"/>
    <n v="175472"/>
    <s v="Thamesfield"/>
    <d v="2014-02-05T00:00:00"/>
    <s v=""/>
    <n v="0"/>
    <n v="2"/>
    <n v="2"/>
    <s v="Demolition of south ground floor side addition to existing building. Erection of two, three-storey houses plus basements on land to the south of the main building."/>
    <s v="PF"/>
    <s v="17/07/2012"/>
    <s v="24/09/2012"/>
    <m/>
    <s v="Nil"/>
    <s v=""/>
    <s v="BF"/>
    <x v="0"/>
    <s v="n/a"/>
    <s v="n"/>
    <n v="0.04"/>
    <d v="2014-02-05T00:00:00"/>
    <m/>
    <m/>
    <x v="1"/>
    <s v="P"/>
    <m/>
    <n v="0"/>
    <n v="0"/>
    <n v="0"/>
    <n v="0"/>
    <n v="0"/>
    <n v="0"/>
    <n v="2"/>
    <n v="0"/>
    <n v="0"/>
    <n v="0"/>
    <n v="0"/>
    <n v="0"/>
    <n v="0"/>
    <n v="0"/>
    <n v="0"/>
    <n v="0"/>
    <n v="0"/>
    <n v="0"/>
    <n v="0"/>
    <n v="0"/>
    <n v="2"/>
    <n v="0"/>
    <n v="0"/>
    <n v="0"/>
    <n v="0"/>
    <n v="0"/>
    <n v="0"/>
    <n v="0"/>
    <n v="0"/>
    <n v="0"/>
  </r>
  <r>
    <x v="1"/>
    <s v="2012/3666"/>
    <s v=""/>
    <s v=""/>
    <s v=""/>
    <s v="102-104"/>
    <s v="Wandsworth High Street"/>
    <s v="SW18"/>
    <s v="4LA"/>
    <n v="525417"/>
    <n v="174732"/>
    <s v="Fairfield"/>
    <d v="2013-10-29T00:00:00"/>
    <s v=""/>
    <n v="0"/>
    <n v="4"/>
    <n v="4"/>
    <s v="Demolition of the existing buildings. Erection of an eight-storey building comprising 55 sq.m of commercial floor space (class A1 (shops), A2 (professional services), A3 (restaurant/cafe), A4 (public house), B1 (office) or D1 (health centre)) at ground fl"/>
    <s v="PFLA"/>
    <s v="30/07/2012"/>
    <s v="31/10/2012"/>
    <m/>
    <s v="Nil"/>
    <s v=""/>
    <s v="BF"/>
    <x v="0"/>
    <s v="NB"/>
    <s v="n/a"/>
    <n v="0.05"/>
    <d v="2013-10-29T00:00:00"/>
    <m/>
    <m/>
    <x v="0"/>
    <s v="HASO"/>
    <m/>
    <n v="1"/>
    <n v="4"/>
    <n v="0"/>
    <n v="1"/>
    <n v="3"/>
    <n v="0"/>
    <n v="0"/>
    <n v="0"/>
    <n v="0"/>
    <n v="0"/>
    <n v="1"/>
    <n v="3"/>
    <n v="0"/>
    <n v="0"/>
    <n v="0"/>
    <n v="0"/>
    <n v="0"/>
    <n v="0"/>
    <n v="0"/>
    <n v="0"/>
    <n v="0"/>
    <n v="0"/>
    <n v="0"/>
    <n v="0"/>
    <n v="0"/>
    <n v="0"/>
    <n v="0"/>
    <n v="0"/>
    <n v="0"/>
    <n v="0"/>
  </r>
  <r>
    <x v="1"/>
    <s v="2012/3666"/>
    <s v=""/>
    <s v=""/>
    <s v=""/>
    <s v="102-104"/>
    <s v="Wandsworth High Street"/>
    <s v="SW18"/>
    <s v="4LA"/>
    <n v="525417"/>
    <n v="174732"/>
    <s v="Fairfield"/>
    <d v="2013-10-29T00:00:00"/>
    <s v=""/>
    <n v="0"/>
    <n v="11"/>
    <n v="11"/>
    <s v="Demolition of the existing buildings. Erection of an eight-storey building comprising 55 sq.m of commercial floor space (class A1 (shops), A2 (professional services), A3 (restaurant/cafe), A4 (public house), B1 (office) or D1 (health centre)) at ground fl"/>
    <s v="PFLA"/>
    <s v="30/07/2012"/>
    <s v="31/10/2012"/>
    <m/>
    <s v="Nil"/>
    <s v=""/>
    <s v="BF"/>
    <x v="0"/>
    <s v="NB"/>
    <s v="n/a"/>
    <n v="0.01"/>
    <d v="2013-10-29T00:00:00"/>
    <m/>
    <m/>
    <x v="2"/>
    <s v="HASR"/>
    <m/>
    <n v="1"/>
    <n v="11"/>
    <n v="0"/>
    <n v="1"/>
    <n v="6"/>
    <n v="3"/>
    <n v="1"/>
    <n v="0"/>
    <n v="0"/>
    <n v="0"/>
    <n v="1"/>
    <n v="6"/>
    <n v="3"/>
    <n v="1"/>
    <n v="0"/>
    <n v="0"/>
    <n v="0"/>
    <n v="0"/>
    <n v="0"/>
    <n v="0"/>
    <n v="0"/>
    <n v="0"/>
    <n v="0"/>
    <n v="0"/>
    <n v="0"/>
    <n v="0"/>
    <n v="0"/>
    <n v="0"/>
    <n v="0"/>
    <n v="0"/>
  </r>
  <r>
    <x v="1"/>
    <s v="2012/3666"/>
    <s v=""/>
    <s v=""/>
    <s v=""/>
    <s v="102-104"/>
    <s v="Wandsworth High Street"/>
    <s v="SW18"/>
    <s v="4LA"/>
    <n v="525417"/>
    <n v="174732"/>
    <s v="Fairfield"/>
    <d v="2013-10-29T00:00:00"/>
    <s v=""/>
    <n v="0"/>
    <n v="26"/>
    <n v="26"/>
    <s v="Demolition of the existing buildings. Erection of an eight-storey building comprising 55 sq.m of commercial floor space (class A1 (shops), A2 (professional services), A3 (restaurant/cafe), A4 (public house), B1 (office) or D1 (health centre)) at ground fl"/>
    <s v="PFLA"/>
    <s v="30/07/2012"/>
    <s v="31/10/2012"/>
    <m/>
    <s v="Nil"/>
    <s v=""/>
    <s v="BF"/>
    <x v="0"/>
    <s v="NB"/>
    <s v="n/a"/>
    <n v="2.3E-2"/>
    <d v="2013-10-29T00:00:00"/>
    <m/>
    <m/>
    <x v="1"/>
    <s v="P"/>
    <m/>
    <n v="2"/>
    <n v="26"/>
    <n v="0"/>
    <n v="4"/>
    <n v="20"/>
    <n v="2"/>
    <n v="0"/>
    <n v="0"/>
    <n v="0"/>
    <n v="0"/>
    <n v="4"/>
    <n v="20"/>
    <n v="2"/>
    <n v="0"/>
    <n v="0"/>
    <n v="0"/>
    <n v="0"/>
    <n v="0"/>
    <n v="0"/>
    <n v="0"/>
    <n v="0"/>
    <n v="0"/>
    <n v="0"/>
    <n v="0"/>
    <n v="0"/>
    <n v="0"/>
    <n v="0"/>
    <n v="0"/>
    <n v="0"/>
    <n v="0"/>
  </r>
  <r>
    <x v="1"/>
    <s v="2012/3870"/>
    <s v=""/>
    <s v=""/>
    <s v="Professional Centre"/>
    <s v=""/>
    <s v="Franciscan Road"/>
    <s v="SW17"/>
    <s v="8HE"/>
    <n v="527849"/>
    <n v="171298"/>
    <s v="Graveney"/>
    <d v="2013-09-12T00:00:00"/>
    <s v=""/>
    <n v="0"/>
    <n v="45"/>
    <n v="45"/>
    <s v="Subdivision of the existing car park, demolition of outbuildings on the south  and north-east boundaries, and construction of a four-storey building with balconies and roof terrace, to provide 45 'extra care' apartments with on-site care facilities, assoc"/>
    <s v="PFLA"/>
    <s v="23/08/2012"/>
    <s v="18/03/2013"/>
    <m/>
    <s v="Nil"/>
    <s v=""/>
    <s v="BF"/>
    <x v="0"/>
    <s v="NB"/>
    <s v="n/a"/>
    <n v="3.4000000000000002E-2"/>
    <d v="2013-09-12T00:00:00"/>
    <m/>
    <m/>
    <x v="0"/>
    <s v="HAAR"/>
    <m/>
    <n v="5"/>
    <n v="45"/>
    <n v="0"/>
    <n v="0"/>
    <n v="40"/>
    <n v="5"/>
    <n v="0"/>
    <n v="0"/>
    <n v="0"/>
    <n v="0"/>
    <n v="0"/>
    <n v="40"/>
    <n v="5"/>
    <n v="0"/>
    <n v="0"/>
    <n v="0"/>
    <n v="0"/>
    <n v="0"/>
    <n v="0"/>
    <n v="0"/>
    <n v="0"/>
    <n v="0"/>
    <n v="0"/>
    <n v="0"/>
    <n v="0"/>
    <n v="0"/>
    <n v="0"/>
    <n v="0"/>
    <n v="0"/>
    <n v="0"/>
  </r>
  <r>
    <x v="1"/>
    <s v="2012/3889"/>
    <s v=""/>
    <s v=""/>
    <s v=""/>
    <s v="159"/>
    <s v="Mitcham Road"/>
    <s v="SW17"/>
    <s v="9PG"/>
    <n v="527833"/>
    <n v="171076"/>
    <s v="Graveney"/>
    <d v="2013-03-19T00:00:00"/>
    <s v=""/>
    <n v="0"/>
    <n v="2"/>
    <n v="2"/>
    <s v="Construction of ground, first and roof level extensions with rear terraces, to provide additional commercial floorspace at ground floor and an additional two self-contained flats (total of three flats) on upper floors."/>
    <s v="PF"/>
    <s v="16/08/2012"/>
    <s v="23/11/2012"/>
    <m/>
    <s v="Nil"/>
    <s v=""/>
    <s v="BF"/>
    <x v="3"/>
    <s v="n/a"/>
    <s v="g"/>
    <n v="8.9999999999999993E-3"/>
    <d v="2013-03-19T00:00:00"/>
    <m/>
    <m/>
    <x v="1"/>
    <s v="P"/>
    <m/>
    <n v="0"/>
    <n v="0"/>
    <n v="1"/>
    <n v="1"/>
    <n v="0"/>
    <n v="0"/>
    <n v="0"/>
    <n v="0"/>
    <n v="0"/>
    <n v="1"/>
    <n v="1"/>
    <n v="0"/>
    <n v="0"/>
    <n v="0"/>
    <n v="0"/>
    <n v="0"/>
    <n v="0"/>
    <n v="0"/>
    <n v="0"/>
    <n v="0"/>
    <n v="0"/>
    <n v="0"/>
    <n v="0"/>
    <n v="0"/>
    <n v="0"/>
    <n v="0"/>
    <n v="0"/>
    <n v="0"/>
    <n v="0"/>
    <n v="0"/>
  </r>
  <r>
    <x v="1"/>
    <s v="2012/3925"/>
    <s v=""/>
    <s v=""/>
    <s v=""/>
    <s v="12-18"/>
    <s v="Radstock Street"/>
    <s v="SW11"/>
    <s v="4AT"/>
    <n v="527208"/>
    <n v="177201"/>
    <s v="St. Mary's Park"/>
    <d v="2015-03-31T00:00:00"/>
    <s v=""/>
    <n v="0"/>
    <n v="8"/>
    <n v="8"/>
    <s v="Demolition of the existing building and construction of a part six-storey/part five-storey/part single-storey building, providing two commercial units (Use Class B1) and 9 car parking spaces at ground floor level, and 8 residential units on the upper floo"/>
    <s v="PF"/>
    <s v="17/08/2012"/>
    <s v="24/10/2012"/>
    <m/>
    <s v="Nil"/>
    <s v=""/>
    <s v="BF"/>
    <x v="0"/>
    <s v="n/a"/>
    <s v="n"/>
    <n v="7.5999999999999998E-2"/>
    <d v="2015-03-31T00:00:00"/>
    <s v="Y"/>
    <m/>
    <x v="1"/>
    <s v="P"/>
    <m/>
    <n v="0"/>
    <n v="0"/>
    <n v="0"/>
    <n v="0"/>
    <n v="4"/>
    <n v="4"/>
    <n v="0"/>
    <n v="0"/>
    <n v="0"/>
    <n v="0"/>
    <n v="0"/>
    <n v="4"/>
    <n v="4"/>
    <n v="0"/>
    <n v="0"/>
    <n v="0"/>
    <n v="0"/>
    <n v="0"/>
    <n v="0"/>
    <n v="0"/>
    <n v="0"/>
    <n v="0"/>
    <n v="0"/>
    <n v="0"/>
    <n v="0"/>
    <n v="0"/>
    <n v="0"/>
    <n v="0"/>
    <n v="0"/>
    <n v="0"/>
  </r>
  <r>
    <x v="1"/>
    <s v="2012/4046"/>
    <s v="113-123"/>
    <s v=""/>
    <s v=""/>
    <s v="113"/>
    <s v="Upper Richmond Road"/>
    <s v="SW15"/>
    <s v="2TL"/>
    <n v="524150"/>
    <n v="174950"/>
    <s v="East Putney"/>
    <d v="2013-03-22T00:00:00"/>
    <s v=""/>
    <n v="0"/>
    <n v="76"/>
    <n v="76"/>
    <s v="Demolition of existing building. Erection of a building up to 12-storeys comprising of 76 residential units (Class C3), 3408 sq. m of office floorspace at ground and first floor (Class B1) and 360 sq.m of retail floorspace (Class A1/A2/A3) together with a"/>
    <s v="PFLA"/>
    <s v="20/08/2012"/>
    <s v="22/03/2013"/>
    <m/>
    <s v="Nil"/>
    <s v=""/>
    <s v="BF"/>
    <x v="0"/>
    <s v="NB"/>
    <s v="n/a"/>
    <n v="0.218"/>
    <d v="2013-03-22T00:00:00"/>
    <m/>
    <m/>
    <x v="1"/>
    <s v="P"/>
    <m/>
    <n v="8"/>
    <n v="76"/>
    <n v="0"/>
    <n v="28"/>
    <n v="44"/>
    <n v="4"/>
    <n v="0"/>
    <n v="0"/>
    <n v="0"/>
    <n v="0"/>
    <n v="28"/>
    <n v="44"/>
    <n v="4"/>
    <n v="0"/>
    <n v="0"/>
    <n v="0"/>
    <n v="0"/>
    <n v="0"/>
    <n v="0"/>
    <n v="0"/>
    <n v="0"/>
    <n v="0"/>
    <n v="0"/>
    <n v="0"/>
    <n v="0"/>
    <n v="0"/>
    <n v="0"/>
    <n v="0"/>
    <n v="0"/>
    <n v="0"/>
  </r>
  <r>
    <x v="1"/>
    <s v="2012/4668"/>
    <s v=""/>
    <s v=""/>
    <s v=""/>
    <s v="60"/>
    <s v="Bucharest Road"/>
    <s v="SW18"/>
    <s v="3AR"/>
    <n v="526203"/>
    <n v="173846"/>
    <s v="Wandsworth Common"/>
    <d v="2013-09-23T00:00:00"/>
    <s v=""/>
    <n v="2"/>
    <n v="1"/>
    <n v="-1"/>
    <s v="Alteration and extension to rear mansard roof extension to include raising the ridge by 340mm and installation of French doors and safety railings; removal of mansard roof extension over two-storey back addition and erection of new extension over part of "/>
    <s v="PF"/>
    <s v="23/10/2012"/>
    <s v="18/12/2012"/>
    <m/>
    <s v="Nil"/>
    <s v=""/>
    <s v="BF"/>
    <x v="1"/>
    <s v="n/a"/>
    <s v="b"/>
    <n v="1.2999999999999999E-2"/>
    <d v="2013-09-23T00:00:00"/>
    <m/>
    <m/>
    <x v="1"/>
    <s v="P"/>
    <m/>
    <n v="0"/>
    <n v="0"/>
    <n v="0"/>
    <n v="-1"/>
    <n v="-1"/>
    <n v="1"/>
    <n v="0"/>
    <n v="0"/>
    <n v="0"/>
    <n v="0"/>
    <n v="-1"/>
    <n v="-1"/>
    <n v="0"/>
    <n v="0"/>
    <n v="0"/>
    <n v="0"/>
    <n v="0"/>
    <n v="0"/>
    <n v="0"/>
    <n v="1"/>
    <n v="0"/>
    <n v="0"/>
    <n v="0"/>
    <n v="0"/>
    <n v="0"/>
    <n v="0"/>
    <n v="0"/>
    <n v="0"/>
    <n v="0"/>
    <n v="0"/>
  </r>
  <r>
    <x v="1"/>
    <s v="2012/4941"/>
    <s v=""/>
    <s v=""/>
    <s v=""/>
    <s v="11"/>
    <s v="Hoyle Road"/>
    <s v="SW17"/>
    <s v="0RS"/>
    <n v="527277"/>
    <n v="171300"/>
    <s v="Tooting"/>
    <d v="2015-03-31T00:00:00"/>
    <s v=""/>
    <n v="1"/>
    <n v="2"/>
    <n v="1"/>
    <s v="Conversion of the dwelling into 2 self contained flats. Loft conversion, construction of a rear roof extension and installation of front roof lights. Construction of single storey side return."/>
    <s v="PF"/>
    <s v="11/12/2012"/>
    <s v="03/06/2013"/>
    <m/>
    <s v="Nil"/>
    <s v=""/>
    <s v="BF"/>
    <x v="1"/>
    <s v="n/a"/>
    <s v="a"/>
    <n v="1.2999999999999999E-2"/>
    <d v="2015-03-31T00:00:00"/>
    <s v="Y"/>
    <m/>
    <x v="1"/>
    <s v="P"/>
    <m/>
    <n v="0"/>
    <n v="0"/>
    <n v="0"/>
    <n v="0"/>
    <n v="1"/>
    <n v="1"/>
    <n v="-1"/>
    <n v="0"/>
    <n v="0"/>
    <n v="0"/>
    <n v="0"/>
    <n v="1"/>
    <n v="1"/>
    <n v="0"/>
    <n v="0"/>
    <n v="0"/>
    <n v="0"/>
    <n v="0"/>
    <n v="0"/>
    <n v="0"/>
    <n v="-1"/>
    <n v="0"/>
    <n v="0"/>
    <n v="0"/>
    <n v="0"/>
    <n v="0"/>
    <n v="0"/>
    <n v="0"/>
    <n v="0"/>
    <n v="0"/>
  </r>
  <r>
    <x v="1"/>
    <s v="2012/5060"/>
    <s v=""/>
    <s v=""/>
    <s v=""/>
    <s v="18"/>
    <s v="Elmbourne Road"/>
    <s v="SW17"/>
    <s v="8JR"/>
    <n v="528852"/>
    <n v="172432"/>
    <s v="Bedford"/>
    <d v="2013-04-25T00:00:00"/>
    <s v=""/>
    <n v="2"/>
    <n v="1"/>
    <n v="-1"/>
    <s v="Convert ground floor from two self contained flats into one self contained flat, construction of single storey rear extension"/>
    <s v="PF"/>
    <s v="26/10/2012"/>
    <s v="20/12/2012"/>
    <m/>
    <s v="Nil"/>
    <s v=""/>
    <s v="BF"/>
    <x v="1"/>
    <s v="n/a"/>
    <s v="c-"/>
    <n v="1.2E-2"/>
    <d v="2013-04-25T00:00:00"/>
    <m/>
    <m/>
    <x v="1"/>
    <s v="P"/>
    <m/>
    <n v="0"/>
    <n v="0"/>
    <n v="0"/>
    <n v="-1"/>
    <n v="-1"/>
    <n v="1"/>
    <n v="0"/>
    <n v="0"/>
    <n v="0"/>
    <n v="0"/>
    <n v="-1"/>
    <n v="-1"/>
    <n v="1"/>
    <n v="0"/>
    <n v="0"/>
    <n v="0"/>
    <n v="0"/>
    <n v="0"/>
    <n v="0"/>
    <n v="0"/>
    <n v="0"/>
    <n v="0"/>
    <n v="0"/>
    <n v="0"/>
    <n v="0"/>
    <n v="0"/>
    <n v="0"/>
    <n v="0"/>
    <n v="0"/>
    <n v="0"/>
  </r>
  <r>
    <x v="1"/>
    <s v="2012/5099"/>
    <s v=""/>
    <s v=""/>
    <s v=""/>
    <s v="4"/>
    <s v="Marney Road"/>
    <s v="SW11"/>
    <s v="5EP"/>
    <n v="528166"/>
    <n v="175512"/>
    <s v="Shaftesbury"/>
    <d v="2014-03-31T00:00:00"/>
    <s v=""/>
    <n v="1"/>
    <n v="2"/>
    <n v="1"/>
    <s v="Conversion of single dwellinghouse to 2 self-contained flats, excavation of basement to include front lightwell, construction of a mansard-style rear roof extension over the main roof slope and over part of the existing three-storey back addition and chan"/>
    <s v="PF"/>
    <s v="29/10/2012"/>
    <s v="18/02/2013"/>
    <m/>
    <s v="Nil"/>
    <s v=""/>
    <s v="BF"/>
    <x v="1"/>
    <s v="n/a"/>
    <s v="a"/>
    <n v="1.0999999999999999E-2"/>
    <d v="2014-03-31T00:00:00"/>
    <m/>
    <m/>
    <x v="1"/>
    <s v="P"/>
    <m/>
    <n v="0"/>
    <n v="0"/>
    <n v="0"/>
    <n v="0"/>
    <n v="1"/>
    <n v="1"/>
    <n v="0"/>
    <n v="-1"/>
    <n v="0"/>
    <n v="0"/>
    <n v="0"/>
    <n v="1"/>
    <n v="1"/>
    <n v="0"/>
    <n v="0"/>
    <n v="0"/>
    <n v="0"/>
    <n v="0"/>
    <n v="0"/>
    <n v="0"/>
    <n v="0"/>
    <n v="-1"/>
    <n v="0"/>
    <n v="0"/>
    <n v="0"/>
    <n v="0"/>
    <n v="0"/>
    <n v="0"/>
    <n v="0"/>
    <n v="0"/>
  </r>
  <r>
    <x v="1"/>
    <s v="2012/5319"/>
    <s v=""/>
    <s v=""/>
    <s v=""/>
    <s v="31a"/>
    <s v="Northcote Road"/>
    <s v="SW11"/>
    <s v="1NJ"/>
    <n v="527494"/>
    <n v="175023"/>
    <s v="Northcote"/>
    <d v="2013-11-27T00:00:00"/>
    <s v=""/>
    <n v="1"/>
    <n v="3"/>
    <n v="2"/>
    <s v="Conversion of first, second and third floor flat into 3 x flats; erection of mansard style rear roof extension to main roof including raising the ridge; erection of extension over part of the above back addition; formation of roof terraces; and extension "/>
    <s v="PF"/>
    <s v="14/11/2012"/>
    <s v="09/01/2013"/>
    <m/>
    <s v="Nil"/>
    <s v=""/>
    <s v="BF"/>
    <x v="1"/>
    <s v="n/a"/>
    <s v="c+"/>
    <n v="0.01"/>
    <d v="2013-11-27T00:00:00"/>
    <m/>
    <m/>
    <x v="1"/>
    <s v="P"/>
    <m/>
    <n v="0"/>
    <n v="0"/>
    <n v="0"/>
    <n v="1"/>
    <n v="2"/>
    <n v="0"/>
    <n v="0"/>
    <n v="-1"/>
    <n v="0"/>
    <n v="0"/>
    <n v="1"/>
    <n v="2"/>
    <n v="0"/>
    <n v="0"/>
    <n v="-1"/>
    <n v="0"/>
    <n v="0"/>
    <n v="0"/>
    <n v="0"/>
    <n v="0"/>
    <n v="0"/>
    <n v="0"/>
    <n v="0"/>
    <n v="0"/>
    <n v="0"/>
    <n v="0"/>
    <n v="0"/>
    <n v="0"/>
    <n v="0"/>
    <n v="0"/>
  </r>
  <r>
    <x v="1"/>
    <s v="2012/5419"/>
    <s v=""/>
    <s v=""/>
    <s v=""/>
    <s v="192"/>
    <s v="Upper Richmond Road"/>
    <s v="SW15"/>
    <s v="2SH"/>
    <n v="524012"/>
    <n v="175048"/>
    <s v="Thamesfield"/>
    <d v="2013-12-04T00:00:00"/>
    <s v=""/>
    <n v="0"/>
    <n v="4"/>
    <n v="4"/>
    <s v="Erection rear extension at lower ground, ground, first and second floor levels with roof terraces at first and third floor levels to provide office space at lower ground and ground floor levels and change of use of upper floors from offices to 3 x 1 bedro"/>
    <s v="PF"/>
    <s v="18/02/2013"/>
    <s v="10/05/2013"/>
    <m/>
    <s v="Nil"/>
    <s v=""/>
    <s v="BF"/>
    <x v="3"/>
    <s v="n/a"/>
    <s v="f"/>
    <n v="8.0000000000000002E-3"/>
    <d v="2013-12-04T00:00:00"/>
    <m/>
    <m/>
    <x v="1"/>
    <s v="P"/>
    <m/>
    <n v="0"/>
    <n v="0"/>
    <n v="1"/>
    <n v="3"/>
    <n v="0"/>
    <n v="0"/>
    <n v="0"/>
    <n v="0"/>
    <n v="0"/>
    <n v="1"/>
    <n v="3"/>
    <n v="0"/>
    <n v="0"/>
    <n v="0"/>
    <n v="0"/>
    <n v="0"/>
    <n v="0"/>
    <n v="0"/>
    <n v="0"/>
    <n v="0"/>
    <n v="0"/>
    <n v="0"/>
    <n v="0"/>
    <n v="0"/>
    <n v="0"/>
    <n v="0"/>
    <n v="0"/>
    <n v="0"/>
    <n v="0"/>
    <n v="0"/>
  </r>
  <r>
    <x v="1"/>
    <s v="2012/5640"/>
    <s v=""/>
    <s v=""/>
    <s v=""/>
    <s v="11"/>
    <s v="Roedean Crescent"/>
    <s v="SW15"/>
    <s v="5JX"/>
    <n v="521219"/>
    <n v="174588"/>
    <s v="Roehampton"/>
    <d v="2014-08-29T00:00:00"/>
    <s v=""/>
    <n v="1"/>
    <n v="2"/>
    <n v="1"/>
    <s v="Demolition of existing dwelling.  Erection of a new three-storey dwelling with basement."/>
    <s v="PF"/>
    <s v="30/11/2012"/>
    <s v="11/03/2013"/>
    <m/>
    <s v="Nil"/>
    <s v=""/>
    <s v="BF"/>
    <x v="0"/>
    <s v="n/a"/>
    <s v="n"/>
    <n v="0.125"/>
    <d v="2014-08-29T00:00:00"/>
    <s v="Y"/>
    <m/>
    <x v="1"/>
    <s v="P"/>
    <m/>
    <n v="0"/>
    <n v="0"/>
    <n v="1"/>
    <n v="0"/>
    <n v="0"/>
    <n v="0"/>
    <n v="-1"/>
    <n v="1"/>
    <n v="0"/>
    <n v="1"/>
    <n v="0"/>
    <n v="0"/>
    <n v="0"/>
    <n v="0"/>
    <n v="0"/>
    <n v="0"/>
    <n v="0"/>
    <n v="0"/>
    <n v="0"/>
    <n v="0"/>
    <n v="-1"/>
    <n v="1"/>
    <n v="0"/>
    <n v="0"/>
    <n v="0"/>
    <n v="0"/>
    <n v="0"/>
    <n v="0"/>
    <n v="0"/>
    <n v="0"/>
  </r>
  <r>
    <x v="1"/>
    <s v="2012/5764"/>
    <s v=""/>
    <s v=""/>
    <s v=""/>
    <s v="7"/>
    <s v="Westleigh Avenue"/>
    <s v="SW15"/>
    <s v="6RF"/>
    <n v="523680"/>
    <n v="174475"/>
    <s v="West Putney"/>
    <d v="2014-01-29T00:00:00"/>
    <s v=""/>
    <n v="4"/>
    <n v="2"/>
    <n v="-2"/>
    <s v="Demolition of existing properties and erection of a pair of semi detached three-storey plus basement houses."/>
    <s v="PF"/>
    <s v="14/12/2012"/>
    <s v="13/03/2013"/>
    <m/>
    <s v="Nil"/>
    <s v=""/>
    <s v="BF"/>
    <x v="0"/>
    <s v="n/a"/>
    <s v="n"/>
    <n v="0.08"/>
    <d v="2014-01-29T00:00:00"/>
    <m/>
    <m/>
    <x v="1"/>
    <s v="P"/>
    <m/>
    <n v="0"/>
    <n v="0"/>
    <n v="0"/>
    <n v="0"/>
    <n v="-4"/>
    <n v="0"/>
    <n v="2"/>
    <n v="0"/>
    <n v="0"/>
    <n v="0"/>
    <n v="0"/>
    <n v="-4"/>
    <n v="0"/>
    <n v="0"/>
    <n v="0"/>
    <n v="0"/>
    <n v="0"/>
    <n v="0"/>
    <n v="0"/>
    <n v="0"/>
    <n v="2"/>
    <n v="0"/>
    <n v="0"/>
    <n v="0"/>
    <n v="0"/>
    <n v="0"/>
    <n v="0"/>
    <n v="0"/>
    <n v="0"/>
    <n v="0"/>
  </r>
  <r>
    <x v="1"/>
    <s v="2012/5776"/>
    <s v=""/>
    <s v=""/>
    <s v=""/>
    <s v="8-10"/>
    <s v="Wiseton Road"/>
    <s v="SW17"/>
    <s v="7EE"/>
    <n v="527494"/>
    <n v="173212"/>
    <s v="Nightingale"/>
    <d v="2015-03-31T00:00:00"/>
    <s v=""/>
    <n v="0"/>
    <n v="9"/>
    <n v="9"/>
    <s v="Demolition of buildings in the northern part of the site and erection of 3 x three-storey, plus basement level, 5-bedroom houses with associated amenity space and garden studio buildings; retention of frontage and courtyard building in the southern part o"/>
    <s v="PF"/>
    <s v="06/12/2012"/>
    <s v="18/02/2013"/>
    <m/>
    <s v="Nil"/>
    <s v=""/>
    <s v="BF"/>
    <x v="0"/>
    <s v="n/a"/>
    <s v="n"/>
    <n v="0.13600000000000001"/>
    <d v="2015-03-31T00:00:00"/>
    <s v="Y"/>
    <m/>
    <x v="1"/>
    <s v="P"/>
    <m/>
    <n v="0"/>
    <n v="9"/>
    <n v="0"/>
    <n v="0"/>
    <n v="3"/>
    <n v="0"/>
    <n v="3"/>
    <n v="3"/>
    <n v="0"/>
    <n v="0"/>
    <n v="0"/>
    <n v="0"/>
    <n v="0"/>
    <n v="0"/>
    <n v="0"/>
    <n v="0"/>
    <n v="0"/>
    <n v="0"/>
    <n v="3"/>
    <n v="0"/>
    <n v="3"/>
    <n v="3"/>
    <n v="0"/>
    <n v="0"/>
    <n v="0"/>
    <n v="0"/>
    <n v="0"/>
    <n v="0"/>
    <n v="0"/>
    <n v="0"/>
  </r>
  <r>
    <x v="1"/>
    <s v="2012/6057"/>
    <s v="Land adjoining 132 Ritherdon Road"/>
    <s v=""/>
    <s v="Land rear of 164-166"/>
    <s v=""/>
    <s v="Bedford Hill"/>
    <s v="SW17"/>
    <s v="9HW"/>
    <n v="528815"/>
    <n v="172653"/>
    <s v="Bedford"/>
    <d v="2015-03-31T00:00:00"/>
    <s v=""/>
    <n v="0"/>
    <n v="1"/>
    <n v="1"/>
    <s v="Erection of a single house with basement, fronting Ritherdon Road."/>
    <s v="PF"/>
    <s v="21/12/2012"/>
    <s v="12/04/2013"/>
    <m/>
    <s v="Nil"/>
    <s v=""/>
    <s v="BF"/>
    <x v="0"/>
    <s v="n/a"/>
    <s v="n"/>
    <n v="2.1000000000000001E-2"/>
    <d v="2015-03-31T00:00:00"/>
    <s v="Y"/>
    <m/>
    <x v="1"/>
    <s v="P"/>
    <m/>
    <n v="0"/>
    <n v="0"/>
    <n v="0"/>
    <n v="0"/>
    <n v="0"/>
    <n v="0"/>
    <n v="0"/>
    <n v="1"/>
    <n v="0"/>
    <n v="0"/>
    <n v="0"/>
    <n v="0"/>
    <n v="0"/>
    <n v="0"/>
    <n v="0"/>
    <n v="0"/>
    <n v="0"/>
    <n v="0"/>
    <n v="0"/>
    <n v="0"/>
    <n v="0"/>
    <n v="1"/>
    <n v="0"/>
    <n v="0"/>
    <n v="0"/>
    <n v="0"/>
    <n v="0"/>
    <n v="0"/>
    <n v="0"/>
    <n v="0"/>
  </r>
  <r>
    <x v="1"/>
    <s v="2013/0060"/>
    <s v=""/>
    <s v=""/>
    <s v="Magnet Ltd 254-258"/>
    <s v="254-258"/>
    <s v="Cavendish Road"/>
    <s v="SW12"/>
    <s v="0BT"/>
    <n v="528950"/>
    <n v="173627"/>
    <s v="Balham"/>
    <d v="2014-03-20T00:00:00"/>
    <s v=""/>
    <n v="0"/>
    <n v="9"/>
    <n v="9"/>
    <s v="Demolition of existing kitchen showroom building and redevelopment to provide 4 x two-storey with attic terraced dwellinghouses fronting Ravenswood Road and 5 x three-storey with roof level terraced dwellinghouses fronting Cavendish Road, with associated "/>
    <s v="PF"/>
    <s v="31/01/2013"/>
    <s v="14/05/2013"/>
    <m/>
    <s v="Nil"/>
    <s v=""/>
    <s v="BF"/>
    <x v="0"/>
    <s v="n/a"/>
    <s v="n"/>
    <n v="0.125"/>
    <d v="2014-03-20T00:00:00"/>
    <m/>
    <m/>
    <x v="1"/>
    <s v="P"/>
    <m/>
    <n v="0"/>
    <n v="9"/>
    <n v="0"/>
    <n v="0"/>
    <n v="1"/>
    <n v="4"/>
    <n v="4"/>
    <n v="0"/>
    <n v="0"/>
    <n v="0"/>
    <n v="0"/>
    <n v="1"/>
    <n v="0"/>
    <n v="0"/>
    <n v="0"/>
    <n v="0"/>
    <n v="0"/>
    <n v="0"/>
    <n v="0"/>
    <n v="4"/>
    <n v="4"/>
    <n v="0"/>
    <n v="0"/>
    <n v="0"/>
    <n v="0"/>
    <n v="0"/>
    <n v="0"/>
    <n v="0"/>
    <n v="0"/>
    <n v="0"/>
  </r>
  <r>
    <x v="1"/>
    <s v="2013/0499"/>
    <s v=""/>
    <s v=""/>
    <s v="Copplestone House"/>
    <s v="811"/>
    <s v="Garratt Lane"/>
    <s v="SW17"/>
    <s v="0PF"/>
    <n v="526376"/>
    <n v="172034"/>
    <s v="Earlsfield"/>
    <d v="2014-03-17T00:00:00"/>
    <s v=""/>
    <n v="1"/>
    <n v="5"/>
    <n v="4"/>
    <s v="Demolition of existing building and out buildings. Erection of two-storey building with third storey in the roof together with amenity space to provide 4 x 2-bedroom and 1 x 3-bedroom units (terraces to the rear)."/>
    <s v="PF"/>
    <s v="04/02/2013"/>
    <s v="10/05/2013"/>
    <m/>
    <s v="Nil"/>
    <s v=""/>
    <s v="BF"/>
    <x v="0"/>
    <s v="n/a"/>
    <s v="n"/>
    <n v="2.9000000000000001E-2"/>
    <d v="2014-03-17T00:00:00"/>
    <m/>
    <m/>
    <x v="1"/>
    <s v="P"/>
    <m/>
    <n v="0"/>
    <n v="0"/>
    <n v="0"/>
    <n v="0"/>
    <n v="4"/>
    <n v="0"/>
    <n v="0"/>
    <n v="0"/>
    <n v="0"/>
    <n v="0"/>
    <n v="0"/>
    <n v="4"/>
    <n v="0"/>
    <n v="0"/>
    <n v="0"/>
    <n v="0"/>
    <n v="0"/>
    <n v="0"/>
    <n v="0"/>
    <n v="0"/>
    <n v="0"/>
    <n v="0"/>
    <n v="0"/>
    <n v="0"/>
    <n v="0"/>
    <n v="0"/>
    <n v="0"/>
    <n v="0"/>
    <n v="0"/>
    <n v="0"/>
  </r>
  <r>
    <x v="1"/>
    <s v="2013/0538"/>
    <s v=""/>
    <s v=""/>
    <s v=""/>
    <s v="44"/>
    <s v="Battersea Park Road"/>
    <s v="SW11"/>
    <s v="4JP"/>
    <n v="528528"/>
    <n v="176816"/>
    <s v="Queenstown"/>
    <d v="2014-02-25T00:00:00"/>
    <s v=""/>
    <n v="0"/>
    <n v="1"/>
    <n v="1"/>
    <s v="Construction of front and rear dormer roof extensions for the conversion of the roof space into 1 no. studio flat."/>
    <s v="PF"/>
    <s v="06/02/2013"/>
    <s v="14/05/2013"/>
    <m/>
    <s v="Nil"/>
    <s v=""/>
    <s v="BF"/>
    <x v="4"/>
    <s v="n/a"/>
    <s v="c+"/>
    <n v="2E-3"/>
    <d v="2014-02-25T00:00:00"/>
    <m/>
    <m/>
    <x v="1"/>
    <s v="P"/>
    <m/>
    <n v="0"/>
    <n v="0"/>
    <n v="1"/>
    <n v="0"/>
    <n v="0"/>
    <n v="0"/>
    <n v="0"/>
    <n v="0"/>
    <n v="0"/>
    <n v="1"/>
    <n v="0"/>
    <n v="0"/>
    <n v="0"/>
    <n v="0"/>
    <n v="0"/>
    <n v="0"/>
    <n v="0"/>
    <n v="0"/>
    <n v="0"/>
    <n v="0"/>
    <n v="0"/>
    <n v="0"/>
    <n v="0"/>
    <n v="0"/>
    <n v="0"/>
    <n v="0"/>
    <n v="0"/>
    <n v="0"/>
    <n v="0"/>
    <n v="0"/>
  </r>
  <r>
    <x v="1"/>
    <s v="2013/0725"/>
    <s v=""/>
    <s v=""/>
    <s v=""/>
    <s v="8"/>
    <s v="Gwendolen Avenue"/>
    <s v="SW15"/>
    <s v="6EH"/>
    <n v="523611"/>
    <n v="175091"/>
    <s v="East Putney"/>
    <d v="2015-03-31T00:00:00"/>
    <s v=""/>
    <n v="0"/>
    <n v="1"/>
    <n v="1"/>
    <s v="Change of use from a House in Multiple Occupation to a single family dwelling house."/>
    <s v="PF"/>
    <s v="06/03/2013"/>
    <s v="29/04/2013"/>
    <m/>
    <s v="Nil"/>
    <s v=""/>
    <s v="BF"/>
    <x v="1"/>
    <s v="n/a"/>
    <s v="b"/>
    <n v="8.3000000000000004E-2"/>
    <d v="2015-03-31T00:00:00"/>
    <s v="Y"/>
    <m/>
    <x v="1"/>
    <s v="P"/>
    <m/>
    <n v="0"/>
    <n v="0"/>
    <n v="0"/>
    <n v="0"/>
    <n v="0"/>
    <n v="0"/>
    <n v="1"/>
    <n v="0"/>
    <n v="0"/>
    <n v="0"/>
    <n v="0"/>
    <n v="0"/>
    <n v="0"/>
    <n v="0"/>
    <n v="0"/>
    <n v="0"/>
    <n v="0"/>
    <n v="0"/>
    <n v="0"/>
    <n v="0"/>
    <n v="1"/>
    <n v="0"/>
    <n v="0"/>
    <n v="0"/>
    <n v="0"/>
    <n v="0"/>
    <n v="0"/>
    <n v="0"/>
    <n v="0"/>
    <n v="0"/>
  </r>
  <r>
    <x v="1"/>
    <s v="2013/0832"/>
    <s v=""/>
    <s v=""/>
    <s v=""/>
    <s v="35-37"/>
    <s v="Bedford Hill"/>
    <s v="SW12"/>
    <s v="9EY"/>
    <n v="528655"/>
    <n v="173306"/>
    <s v="Balham"/>
    <d v="2014-11-13T00:00:00"/>
    <s v=""/>
    <n v="0"/>
    <n v="2"/>
    <n v="2"/>
    <s v="Construction of a full width and depth mansard-style roof extension over the main roof of both properties to provide an additional floor of accommodation at third floor level to accommodate two addition one-bedroom self-contained flats and construction of"/>
    <s v="PF"/>
    <s v="12/02/2013"/>
    <s v="18/04/2013"/>
    <m/>
    <s v="Nil"/>
    <s v=""/>
    <s v="BF"/>
    <x v="3"/>
    <s v="n/a"/>
    <s v="c+"/>
    <n v="1.0999999999999999E-2"/>
    <d v="2014-11-13T00:00:00"/>
    <s v="Y"/>
    <m/>
    <x v="1"/>
    <s v="P"/>
    <m/>
    <n v="0"/>
    <n v="0"/>
    <n v="0"/>
    <n v="2"/>
    <n v="0"/>
    <n v="0"/>
    <n v="0"/>
    <n v="0"/>
    <n v="0"/>
    <n v="0"/>
    <n v="2"/>
    <n v="0"/>
    <n v="0"/>
    <n v="0"/>
    <n v="0"/>
    <n v="0"/>
    <n v="0"/>
    <n v="0"/>
    <n v="0"/>
    <n v="0"/>
    <n v="0"/>
    <n v="0"/>
    <n v="0"/>
    <n v="0"/>
    <n v="0"/>
    <n v="0"/>
    <n v="0"/>
    <n v="0"/>
    <n v="0"/>
    <n v="0"/>
  </r>
  <r>
    <x v="1"/>
    <s v="2013/0951"/>
    <s v=""/>
    <s v=""/>
    <s v=""/>
    <s v="9"/>
    <s v="Dagnan Road"/>
    <s v="SW12"/>
    <s v="9LH"/>
    <n v="528935"/>
    <n v="174007"/>
    <s v="Balham"/>
    <d v="2013-07-16T00:00:00"/>
    <s v=""/>
    <n v="0"/>
    <n v="1"/>
    <n v="1"/>
    <s v="Erection of a rear roof extension and extension over part of two-storey back addition incorporating a roof terrace, in connection with the conversion of the second floor as a one-bedroom self-contained flat; erection of a single storey side extension."/>
    <s v="PF"/>
    <s v="28/02/2013"/>
    <s v="14/05/2013"/>
    <m/>
    <s v="Nil"/>
    <s v=""/>
    <s v="BF"/>
    <x v="1"/>
    <s v="n/a"/>
    <s v="c+"/>
    <n v="5.0000000000000001E-3"/>
    <d v="2013-07-16T00:00:00"/>
    <m/>
    <m/>
    <x v="1"/>
    <s v="P"/>
    <m/>
    <n v="0"/>
    <n v="0"/>
    <n v="1"/>
    <n v="0"/>
    <n v="0"/>
    <n v="0"/>
    <n v="0"/>
    <n v="0"/>
    <n v="0"/>
    <n v="1"/>
    <n v="0"/>
    <n v="0"/>
    <n v="0"/>
    <n v="0"/>
    <n v="0"/>
    <n v="0"/>
    <n v="0"/>
    <n v="0"/>
    <n v="0"/>
    <n v="0"/>
    <n v="0"/>
    <n v="0"/>
    <n v="0"/>
    <n v="0"/>
    <n v="0"/>
    <n v="0"/>
    <n v="0"/>
    <n v="0"/>
    <n v="0"/>
    <n v="0"/>
  </r>
  <r>
    <x v="1"/>
    <s v="2013/1568"/>
    <s v=""/>
    <s v=""/>
    <s v=""/>
    <s v="209"/>
    <s v="St Johns Hill"/>
    <s v="SW11"/>
    <s v="1TH"/>
    <n v="526627"/>
    <n v="174991"/>
    <s v="Fairfield"/>
    <d v="2015-03-31T00:00:00"/>
    <s v=""/>
    <n v="0"/>
    <n v="2"/>
    <n v="2"/>
    <s v="Demolition of single-storey storage area.  Erection of first floor extension to provide two flats with rear facing balconies.  Erection of external staircase and bin store.  Alterations including new roof coverings and rooflights to single-storey commerci"/>
    <s v="PF"/>
    <s v="04/04/2013"/>
    <s v="08/07/2013"/>
    <m/>
    <s v="Nil"/>
    <s v=""/>
    <s v="BF"/>
    <x v="0"/>
    <s v="LRC"/>
    <s v="n"/>
    <n v="1.7000000000000001E-2"/>
    <d v="2015-03-31T00:00:00"/>
    <s v="Y"/>
    <m/>
    <x v="1"/>
    <s v="P"/>
    <m/>
    <n v="0"/>
    <n v="0"/>
    <n v="0"/>
    <n v="2"/>
    <n v="0"/>
    <n v="0"/>
    <n v="0"/>
    <n v="0"/>
    <n v="0"/>
    <n v="0"/>
    <n v="2"/>
    <n v="0"/>
    <n v="0"/>
    <n v="0"/>
    <n v="0"/>
    <n v="0"/>
    <n v="0"/>
    <n v="0"/>
    <n v="0"/>
    <n v="0"/>
    <n v="0"/>
    <n v="0"/>
    <n v="0"/>
    <n v="0"/>
    <n v="0"/>
    <n v="0"/>
    <n v="0"/>
    <n v="0"/>
    <n v="0"/>
    <n v="0"/>
  </r>
  <r>
    <x v="1"/>
    <s v="2013/1694"/>
    <s v=""/>
    <s v=""/>
    <s v="Garage north of"/>
    <s v="39"/>
    <s v="Temperley Road"/>
    <s v="SW12"/>
    <s v="8QE"/>
    <n v="528452"/>
    <n v="173905"/>
    <s v="Balham"/>
    <d v="2015-03-31T00:00:00"/>
    <s v=""/>
    <n v="0"/>
    <n v="1"/>
    <n v="1"/>
    <s v="Sub-division of site at No.39 Temperley Road and construction of single storey, one bedroom private residential dwelling to the rear of site to replace existing single storey flat roof garage structure."/>
    <s v="PF"/>
    <s v="11/04/2013"/>
    <s v="06/06/2013"/>
    <m/>
    <s v="Nil"/>
    <s v=""/>
    <s v="BF"/>
    <x v="3"/>
    <s v="n/a"/>
    <s v="n"/>
    <n v="1.0999999999999999E-2"/>
    <d v="2015-03-31T00:00:00"/>
    <s v="Y"/>
    <m/>
    <x v="1"/>
    <s v="P"/>
    <n v="0"/>
    <n v="0"/>
    <n v="0"/>
    <n v="0"/>
    <n v="1"/>
    <n v="0"/>
    <n v="0"/>
    <n v="0"/>
    <n v="0"/>
    <n v="0"/>
    <n v="0"/>
    <n v="0"/>
    <n v="0"/>
    <n v="0"/>
    <n v="0"/>
    <n v="0"/>
    <n v="0"/>
    <n v="0"/>
    <n v="1"/>
    <n v="0"/>
    <n v="0"/>
    <n v="0"/>
    <n v="0"/>
    <n v="0"/>
    <n v="0"/>
    <n v="0"/>
    <n v="0"/>
    <n v="0"/>
    <n v="0"/>
    <n v="0"/>
    <n v="0"/>
  </r>
  <r>
    <x v="1"/>
    <s v="2013/1825"/>
    <s v=""/>
    <s v=""/>
    <s v="The Castle"/>
    <s v="115"/>
    <s v="Battersea High Street"/>
    <s v="SW11"/>
    <s v="3HS"/>
    <n v="526969"/>
    <n v="176463"/>
    <s v="St. Mary's Park"/>
    <d v="2015-03-31T00:00:00"/>
    <s v=""/>
    <n v="0"/>
    <n v="9"/>
    <n v="9"/>
    <s v="Demolition of existing public house and erection of a replacement building up to four-storeys high to provide a new public house on the ground floor with 9 residential units above with associated amenity space, including pub garden, roof terraces and balc"/>
    <s v="PF"/>
    <s v="19/04/2013"/>
    <s v="08/07/2013"/>
    <m/>
    <s v="Nil"/>
    <s v=""/>
    <s v="BF"/>
    <x v="0"/>
    <s v="n/a"/>
    <s v="n"/>
    <n v="0.01"/>
    <d v="2015-03-31T00:00:00"/>
    <s v="Y"/>
    <m/>
    <x v="1"/>
    <s v="P"/>
    <m/>
    <n v="0"/>
    <n v="9"/>
    <n v="0"/>
    <n v="3"/>
    <n v="4"/>
    <n v="2"/>
    <n v="0"/>
    <n v="0"/>
    <n v="0"/>
    <n v="0"/>
    <n v="3"/>
    <n v="4"/>
    <n v="2"/>
    <n v="0"/>
    <n v="0"/>
    <n v="0"/>
    <n v="0"/>
    <n v="0"/>
    <n v="0"/>
    <n v="0"/>
    <n v="0"/>
    <n v="0"/>
    <n v="0"/>
    <n v="0"/>
    <n v="0"/>
    <n v="0"/>
    <n v="0"/>
    <n v="0"/>
    <n v="0"/>
    <n v="0"/>
  </r>
  <r>
    <x v="1"/>
    <s v="2013/2127"/>
    <s v=""/>
    <s v=""/>
    <s v="Salesian College"/>
    <s v="47"/>
    <s v="Surrey Lane"/>
    <s v="SW11"/>
    <s v="3PN"/>
    <n v="527059"/>
    <n v="176670"/>
    <s v="St. Mary's Park"/>
    <d v="2014-01-06T00:00:00"/>
    <s v=""/>
    <n v="0"/>
    <n v="104"/>
    <n v="104"/>
    <s v="Demolition of existing buildings. Erection of a four-storey building to provide new secondary school and sixth form college, (9,825 sqm floorspace, Use Class D1),  a new three-storey community building (2,230 sqm floorspace, 20 rooms) and two residential "/>
    <s v="PFLA"/>
    <s v="30/05/2013"/>
    <s v="22/10/2013"/>
    <m/>
    <s v="Nil"/>
    <s v=""/>
    <s v="BF"/>
    <x v="0"/>
    <s v="NB"/>
    <s v="n/a"/>
    <n v="0.90900000000000003"/>
    <d v="2014-01-06T00:00:00"/>
    <m/>
    <m/>
    <x v="1"/>
    <s v="P"/>
    <m/>
    <n v="10"/>
    <n v="104"/>
    <n v="0"/>
    <n v="31"/>
    <n v="67"/>
    <n v="6"/>
    <n v="0"/>
    <n v="0"/>
    <n v="0"/>
    <n v="0"/>
    <n v="31"/>
    <n v="67"/>
    <n v="4"/>
    <n v="0"/>
    <n v="0"/>
    <n v="0"/>
    <n v="0"/>
    <n v="0"/>
    <n v="0"/>
    <n v="2"/>
    <n v="0"/>
    <n v="0"/>
    <n v="0"/>
    <n v="0"/>
    <n v="0"/>
    <n v="0"/>
    <n v="0"/>
    <n v="0"/>
    <n v="0"/>
    <n v="0"/>
  </r>
  <r>
    <x v="1"/>
    <s v="2013/2169"/>
    <s v=""/>
    <s v=""/>
    <s v=""/>
    <s v="182"/>
    <s v="Garratt Lane"/>
    <s v="SW18"/>
    <s v="4ED"/>
    <n v="525881"/>
    <n v="173723"/>
    <s v="Earlsfield"/>
    <d v="2013-11-15T00:00:00"/>
    <s v=""/>
    <n v="1"/>
    <n v="3"/>
    <n v="2"/>
    <s v="Demolition of garage and utility room. Erection of part single, part two-storey rear extension; rear roof extension and extension over part of existing two-storey rear addition in connection with the refurbishment of ground floor shop and provision of thr"/>
    <s v="PF"/>
    <s v="07/05/2013"/>
    <s v="10/10/2013"/>
    <m/>
    <s v="Nil"/>
    <s v=""/>
    <s v="BF"/>
    <x v="3"/>
    <s v="n/a"/>
    <s v="n"/>
    <n v="1.4E-2"/>
    <d v="2013-11-15T00:00:00"/>
    <m/>
    <m/>
    <x v="1"/>
    <s v="P"/>
    <m/>
    <n v="0"/>
    <n v="0"/>
    <n v="1"/>
    <n v="0"/>
    <n v="2"/>
    <n v="-1"/>
    <n v="0"/>
    <n v="0"/>
    <n v="0"/>
    <n v="1"/>
    <n v="0"/>
    <n v="2"/>
    <n v="-1"/>
    <n v="0"/>
    <n v="0"/>
    <n v="0"/>
    <n v="0"/>
    <n v="0"/>
    <n v="0"/>
    <n v="0"/>
    <n v="0"/>
    <n v="0"/>
    <n v="0"/>
    <n v="0"/>
    <n v="0"/>
    <n v="0"/>
    <n v="0"/>
    <n v="0"/>
    <n v="0"/>
    <n v="0"/>
  </r>
  <r>
    <x v="1"/>
    <s v="2013/2380"/>
    <s v="ARK Putney Academy"/>
    <s v=""/>
    <s v="Elliott School"/>
    <s v=""/>
    <s v="Pullman Gardens"/>
    <s v="SW15"/>
    <s v="3DG"/>
    <n v="523343"/>
    <n v="174373"/>
    <s v="West Putney"/>
    <d v="2014-03-31T00:00:00"/>
    <s v=""/>
    <n v="0"/>
    <n v="155"/>
    <n v="155"/>
    <s v="Demolition of the existing caretaker's accommodation, care home (45/47 Westleigh Avenue) and other existing structures in connection with the erection of 155 flats and houses within buildings ranging from two to five-storeys with associated access, car pa"/>
    <s v="PFLA"/>
    <s v="30/05/2013"/>
    <s v="13/12/2013"/>
    <m/>
    <s v="Nil"/>
    <s v=""/>
    <s v="BF"/>
    <x v="0"/>
    <s v="NB"/>
    <s v="n/a"/>
    <n v="1.7"/>
    <d v="2014-03-31T00:00:00"/>
    <m/>
    <m/>
    <x v="1"/>
    <s v="P"/>
    <m/>
    <n v="15"/>
    <n v="155"/>
    <n v="0"/>
    <n v="7"/>
    <n v="107"/>
    <n v="22"/>
    <n v="19"/>
    <n v="0"/>
    <n v="0"/>
    <n v="0"/>
    <n v="7"/>
    <n v="107"/>
    <n v="11"/>
    <n v="0"/>
    <n v="0"/>
    <n v="0"/>
    <n v="0"/>
    <n v="0"/>
    <n v="0"/>
    <n v="11"/>
    <n v="19"/>
    <n v="0"/>
    <n v="0"/>
    <n v="0"/>
    <n v="0"/>
    <n v="0"/>
    <n v="0"/>
    <n v="0"/>
    <n v="0"/>
    <n v="0"/>
  </r>
  <r>
    <x v="1"/>
    <s v="2013/2419"/>
    <s v=""/>
    <s v=""/>
    <s v="Revenue House"/>
    <s v="232"/>
    <s v="Mitcham Road"/>
    <s v="SW17"/>
    <s v=""/>
    <n v="527983"/>
    <n v="170815"/>
    <s v="Graveney"/>
    <d v="2014-01-24T00:00:00"/>
    <s v=""/>
    <n v="0"/>
    <n v="16"/>
    <n v="16"/>
    <s v="Demolition of existing two-storey B1 office and construction of 16 affordable self-contained flats within a part four-storey and part three-storey building."/>
    <s v="PFLA"/>
    <s v="20/06/2013"/>
    <s v="15/11/2013"/>
    <m/>
    <s v="Nil"/>
    <s v=""/>
    <s v="BF"/>
    <x v="0"/>
    <s v="n/a"/>
    <s v="f"/>
    <n v="3.9E-2"/>
    <d v="2014-01-24T00:00:00"/>
    <m/>
    <m/>
    <x v="2"/>
    <s v="HASR"/>
    <m/>
    <n v="2"/>
    <n v="16"/>
    <n v="0"/>
    <n v="4"/>
    <n v="5"/>
    <n v="7"/>
    <n v="0"/>
    <n v="0"/>
    <n v="0"/>
    <n v="0"/>
    <n v="4"/>
    <n v="5"/>
    <n v="7"/>
    <n v="0"/>
    <n v="0"/>
    <n v="0"/>
    <n v="0"/>
    <n v="0"/>
    <n v="0"/>
    <n v="0"/>
    <n v="0"/>
    <n v="0"/>
    <n v="0"/>
    <n v="0"/>
    <n v="0"/>
    <n v="0"/>
    <n v="0"/>
    <n v="0"/>
    <n v="0"/>
    <n v="0"/>
  </r>
  <r>
    <x v="1"/>
    <s v="2013/2483"/>
    <s v=""/>
    <s v=""/>
    <s v=""/>
    <s v="5"/>
    <s v="Bramcote Road"/>
    <s v="SW15"/>
    <s v="6UG"/>
    <n v="522897"/>
    <n v="175182"/>
    <s v="West Putney"/>
    <d v="2013-09-26T00:00:00"/>
    <s v=""/>
    <n v="2"/>
    <n v="1"/>
    <n v="-1"/>
    <s v="Erection of first floor rear extension and alterations including changes to side garage and fenestration in connection with the use of the property as a single-dwellinghouse."/>
    <s v="PF"/>
    <s v="15/05/2013"/>
    <s v="07/07/2013"/>
    <m/>
    <s v="Nil"/>
    <s v=""/>
    <s v="BF"/>
    <x v="1"/>
    <s v="n/a"/>
    <s v="b"/>
    <n v="6.5000000000000002E-2"/>
    <d v="2013-09-26T00:00:00"/>
    <m/>
    <m/>
    <x v="1"/>
    <s v="P"/>
    <m/>
    <n v="0"/>
    <n v="0"/>
    <n v="0"/>
    <n v="0"/>
    <n v="0"/>
    <n v="-2"/>
    <n v="0"/>
    <n v="1"/>
    <n v="0"/>
    <n v="0"/>
    <n v="0"/>
    <n v="0"/>
    <n v="-2"/>
    <n v="0"/>
    <n v="0"/>
    <n v="0"/>
    <n v="0"/>
    <n v="0"/>
    <n v="0"/>
    <n v="0"/>
    <n v="0"/>
    <n v="1"/>
    <n v="0"/>
    <n v="0"/>
    <n v="0"/>
    <n v="0"/>
    <n v="0"/>
    <n v="0"/>
    <n v="0"/>
    <n v="0"/>
  </r>
  <r>
    <x v="1"/>
    <s v="2013/2523"/>
    <s v=""/>
    <s v=""/>
    <s v=""/>
    <s v="159 &amp; 161"/>
    <s v="Mitcham Road"/>
    <s v="SW17"/>
    <s v="9PG"/>
    <n v="527835"/>
    <n v="171074"/>
    <s v="Graveney"/>
    <d v="2013-11-25T00:00:00"/>
    <s v=""/>
    <n v="0"/>
    <n v="5"/>
    <n v="5"/>
    <s v="Alterations including construction of extensions to the front at first floor and provision of an additional storey of accommodation, installation of new shopfronts; construction of ground, first and second floor extensions to the rear with terraces; to pr"/>
    <s v="PF"/>
    <s v="29/05/2013"/>
    <s v="03/10/2013"/>
    <m/>
    <s v="Nil"/>
    <s v=""/>
    <s v="BF"/>
    <x v="0"/>
    <s v="n/a"/>
    <s v="n"/>
    <n v="0.02"/>
    <d v="2013-11-25T00:00:00"/>
    <m/>
    <m/>
    <x v="1"/>
    <s v="P"/>
    <n v="0"/>
    <n v="0"/>
    <n v="0"/>
    <n v="3"/>
    <n v="0"/>
    <n v="2"/>
    <n v="0"/>
    <n v="0"/>
    <n v="0"/>
    <n v="0"/>
    <n v="3"/>
    <n v="0"/>
    <n v="2"/>
    <n v="0"/>
    <n v="0"/>
    <n v="0"/>
    <n v="0"/>
    <n v="0"/>
    <n v="0"/>
    <n v="0"/>
    <n v="0"/>
    <n v="0"/>
    <n v="0"/>
    <n v="0"/>
    <n v="0"/>
    <n v="0"/>
    <n v="0"/>
    <n v="0"/>
    <n v="0"/>
    <n v="0"/>
    <n v="0"/>
  </r>
  <r>
    <x v="1"/>
    <s v="2013/2527"/>
    <s v=""/>
    <s v=""/>
    <s v=""/>
    <s v="37"/>
    <s v="Montserrat Road"/>
    <s v="SW15"/>
    <s v="2LD"/>
    <n v="524164"/>
    <n v="175250"/>
    <s v="Thamesfield"/>
    <d v="2013-09-09T00:00:00"/>
    <s v=""/>
    <n v="3"/>
    <n v="1"/>
    <n v="-2"/>
    <s v="Alterations to convert property to single dwellinghouse. Demolition of single-storey rear/side extension and excavation of rear basement and creation of lightwell; erection of single-storey rear extension and front boundary railings, fence to side passage"/>
    <s v="PF"/>
    <s v="17/06/2013"/>
    <s v="09/08/2013"/>
    <m/>
    <s v="Nil"/>
    <s v=""/>
    <s v="BF"/>
    <x v="1"/>
    <s v="n/a"/>
    <s v="b"/>
    <n v="5.0999999999999997E-2"/>
    <d v="2013-09-09T00:00:00"/>
    <m/>
    <m/>
    <x v="1"/>
    <s v="P"/>
    <n v="0"/>
    <n v="0"/>
    <n v="0"/>
    <n v="0"/>
    <n v="0"/>
    <n v="-3"/>
    <n v="0"/>
    <n v="0"/>
    <n v="1"/>
    <n v="0"/>
    <n v="0"/>
    <n v="0"/>
    <n v="-3"/>
    <n v="0"/>
    <n v="0"/>
    <n v="0"/>
    <n v="0"/>
    <n v="0"/>
    <n v="0"/>
    <n v="0"/>
    <n v="0"/>
    <n v="0"/>
    <n v="1"/>
    <n v="0"/>
    <n v="0"/>
    <n v="0"/>
    <n v="0"/>
    <n v="0"/>
    <n v="0"/>
    <n v="0"/>
    <n v="0"/>
  </r>
  <r>
    <x v="1"/>
    <s v="2013/2604"/>
    <s v=""/>
    <s v=""/>
    <s v=""/>
    <s v="39"/>
    <s v="Streathbourne Road"/>
    <s v="SW17"/>
    <s v="8QZ"/>
    <n v="528385"/>
    <n v="172445"/>
    <s v="Bedford"/>
    <d v="2013-10-16T00:00:00"/>
    <s v=""/>
    <n v="2"/>
    <n v="1"/>
    <n v="-1"/>
    <s v="Conversion of 3 flats into single dwellinghouse including internal alterations. Adaptation and enlargement of existing front dormer. Demolition of existing single storey addition and construction of new single storey extension to rear. Excavation to form "/>
    <s v="PF"/>
    <s v="07/06/2013"/>
    <s v="30/08/2013"/>
    <m/>
    <s v="Nil"/>
    <s v=""/>
    <s v="BF"/>
    <x v="3"/>
    <s v="n/a"/>
    <s v="b"/>
    <n v="2.9000000000000001E-2"/>
    <d v="2013-10-16T00:00:00"/>
    <m/>
    <m/>
    <x v="1"/>
    <s v="P"/>
    <n v="0"/>
    <n v="0"/>
    <n v="0"/>
    <n v="0"/>
    <n v="0"/>
    <n v="0"/>
    <n v="-2"/>
    <n v="1"/>
    <n v="0"/>
    <n v="0"/>
    <n v="0"/>
    <n v="0"/>
    <n v="0"/>
    <n v="-2"/>
    <n v="0"/>
    <n v="0"/>
    <n v="0"/>
    <n v="0"/>
    <n v="0"/>
    <n v="0"/>
    <n v="0"/>
    <n v="1"/>
    <n v="0"/>
    <n v="0"/>
    <n v="0"/>
    <n v="0"/>
    <n v="0"/>
    <n v="0"/>
    <n v="0"/>
    <n v="0"/>
    <n v="0"/>
  </r>
  <r>
    <x v="1"/>
    <s v="2013/2619"/>
    <s v=""/>
    <s v=""/>
    <s v="St Pauls Church"/>
    <s v="92C"/>
    <s v="St Johns Hill"/>
    <s v="SW11"/>
    <s v="1SH"/>
    <n v="526857"/>
    <n v="175137"/>
    <s v="Fairfield"/>
    <d v="2013-07-31T00:00:00"/>
    <s v=""/>
    <n v="0"/>
    <n v="5"/>
    <n v="5"/>
    <s v="Internal and external alterations to St Pauls Church including the insertion of rooflights, inverted dormers, a glazed canopy and new entrance and creation of new mezzanine levels and excavation to enlarge basement in connection with the use of the ground"/>
    <s v="PF"/>
    <s v="31/05/2013"/>
    <s v="13/09/2013"/>
    <m/>
    <s v="Nil"/>
    <s v=""/>
    <s v="BF"/>
    <x v="3"/>
    <s v="n/a"/>
    <s v="n"/>
    <n v="4.2999999999999997E-2"/>
    <d v="2013-07-31T00:00:00"/>
    <m/>
    <m/>
    <x v="1"/>
    <s v="P"/>
    <n v="0"/>
    <n v="0"/>
    <n v="5"/>
    <n v="0"/>
    <n v="0"/>
    <n v="1"/>
    <n v="2"/>
    <n v="2"/>
    <n v="0"/>
    <n v="0"/>
    <n v="0"/>
    <n v="0"/>
    <n v="1"/>
    <n v="2"/>
    <n v="1"/>
    <n v="0"/>
    <n v="0"/>
    <n v="0"/>
    <n v="0"/>
    <n v="0"/>
    <n v="0"/>
    <n v="1"/>
    <n v="0"/>
    <n v="0"/>
    <n v="0"/>
    <n v="0"/>
    <n v="0"/>
    <n v="0"/>
    <n v="0"/>
    <n v="0"/>
    <n v="0"/>
  </r>
  <r>
    <x v="1"/>
    <s v="2013/2693"/>
    <s v=""/>
    <s v=""/>
    <s v=""/>
    <s v="2"/>
    <s v="Roehampton Gate"/>
    <s v="SW15"/>
    <s v="5JS"/>
    <n v="521306"/>
    <n v="174670"/>
    <s v="Roehampton"/>
    <d v="2015-03-31T00:00:00"/>
    <s v=""/>
    <n v="1"/>
    <n v="2"/>
    <n v="1"/>
    <s v="Demolition of existing property. Erection of two, three-storey plus basement houses fronting Roehampton Gate."/>
    <s v="PF"/>
    <s v="28/05/2013"/>
    <s v="13/09/2013"/>
    <m/>
    <s v="Nil"/>
    <s v=""/>
    <s v="BF"/>
    <x v="0"/>
    <s v="n/a"/>
    <s v="n"/>
    <n v="0.14799999999999999"/>
    <d v="2015-03-31T00:00:00"/>
    <s v="Y"/>
    <m/>
    <x v="1"/>
    <s v="P"/>
    <m/>
    <n v="0"/>
    <n v="0"/>
    <n v="0"/>
    <n v="0"/>
    <n v="0"/>
    <n v="0"/>
    <n v="-1"/>
    <n v="2"/>
    <n v="0"/>
    <n v="0"/>
    <n v="0"/>
    <n v="0"/>
    <n v="0"/>
    <n v="0"/>
    <n v="0"/>
    <n v="0"/>
    <n v="0"/>
    <n v="0"/>
    <n v="0"/>
    <n v="0"/>
    <n v="-1"/>
    <n v="2"/>
    <n v="0"/>
    <n v="0"/>
    <n v="0"/>
    <n v="0"/>
    <n v="0"/>
    <n v="0"/>
    <n v="0"/>
    <n v="0"/>
  </r>
  <r>
    <x v="1"/>
    <s v="2013/2842"/>
    <s v=""/>
    <s v=""/>
    <s v=""/>
    <s v="16"/>
    <s v="Holbeach Mews"/>
    <s v="SW12"/>
    <s v="9QX"/>
    <n v="528608"/>
    <n v="173439"/>
    <s v="Balham"/>
    <d v="2015-03-31T00:00:00"/>
    <s v=""/>
    <n v="1"/>
    <n v="2"/>
    <n v="1"/>
    <s v="Conversion of maisonette on upper floors into two self contained flats and alterations to rear elevation (changes to windows and inclusion of rooflight)."/>
    <s v="PF"/>
    <s v="10/06/2013"/>
    <s v="05/08/2013"/>
    <m/>
    <s v="Nil"/>
    <s v=""/>
    <s v="BF"/>
    <x v="1"/>
    <s v="n/a"/>
    <s v="c+"/>
    <n v="5.0000000000000001E-3"/>
    <d v="2015-03-31T00:00:00"/>
    <s v="Y"/>
    <m/>
    <x v="1"/>
    <s v="P"/>
    <m/>
    <n v="0"/>
    <n v="0"/>
    <n v="1"/>
    <n v="0"/>
    <n v="1"/>
    <n v="-1"/>
    <n v="0"/>
    <n v="0"/>
    <n v="0"/>
    <n v="1"/>
    <n v="0"/>
    <n v="1"/>
    <n v="-1"/>
    <n v="0"/>
    <n v="0"/>
    <n v="0"/>
    <n v="0"/>
    <n v="0"/>
    <n v="0"/>
    <n v="0"/>
    <n v="0"/>
    <n v="0"/>
    <n v="0"/>
    <n v="0"/>
    <n v="0"/>
    <n v="0"/>
    <n v="0"/>
    <n v="0"/>
    <n v="0"/>
    <n v="0"/>
  </r>
  <r>
    <x v="1"/>
    <s v="2013/2871"/>
    <s v=""/>
    <s v=""/>
    <s v=""/>
    <s v="18-22"/>
    <s v="Boundaries Road"/>
    <s v="SW12"/>
    <s v="8HU"/>
    <n v="528186"/>
    <n v="173212"/>
    <s v="Nightingale"/>
    <d v="2013-06-05T00:00:00"/>
    <s v=""/>
    <n v="0"/>
    <n v="17"/>
    <n v="17"/>
    <s v="Demolition of existing buildings and erection of part three-storey, part three-storey (with set back fourth-storey), and part four-storey building to provide 91 residential units.  Retention and use of eastern access to provide access (alongside the railw"/>
    <s v="PFLA"/>
    <s v="13/06/2013"/>
    <s v="03/10/2013"/>
    <m/>
    <s v="Nil"/>
    <s v=""/>
    <s v="BF"/>
    <x v="0"/>
    <s v="NB"/>
    <s v="n/a"/>
    <n v="0.11600000000000001"/>
    <d v="2013-06-05T00:00:00"/>
    <m/>
    <m/>
    <x v="0"/>
    <s v="HASO"/>
    <n v="1332203"/>
    <n v="2"/>
    <n v="17"/>
    <n v="0"/>
    <n v="7"/>
    <n v="10"/>
    <n v="0"/>
    <n v="0"/>
    <n v="0"/>
    <n v="0"/>
    <n v="0"/>
    <n v="7"/>
    <n v="10"/>
    <n v="0"/>
    <n v="0"/>
    <n v="0"/>
    <n v="0"/>
    <n v="0"/>
    <n v="0"/>
    <n v="0"/>
    <n v="0"/>
    <n v="0"/>
    <n v="0"/>
    <n v="0"/>
    <n v="0"/>
    <n v="0"/>
    <n v="0"/>
    <n v="0"/>
    <n v="0"/>
    <n v="0"/>
    <n v="0"/>
  </r>
  <r>
    <x v="1"/>
    <s v="2013/2871"/>
    <s v=""/>
    <s v=""/>
    <s v=""/>
    <s v="18-22"/>
    <s v="Boundaries Road"/>
    <s v="SW12"/>
    <s v="8HU"/>
    <n v="528186"/>
    <n v="173212"/>
    <s v="Nightingale"/>
    <d v="2013-06-05T00:00:00"/>
    <s v=""/>
    <n v="0"/>
    <n v="74"/>
    <n v="74"/>
    <s v="Demolition of existing buildings and erection of part three-storey, part three-storey (with set back fourth-storey), and part four-storey building to provide 91 residential units.  Retention and use of eastern access to provide access (alongside the railw"/>
    <s v="PFLA"/>
    <s v="13/06/2013"/>
    <s v="03/10/2013"/>
    <m/>
    <s v="Nil"/>
    <s v=""/>
    <s v="BF"/>
    <x v="0"/>
    <s v="NB"/>
    <s v="n/a"/>
    <n v="0.34799999999999998"/>
    <d v="2013-06-05T00:00:00"/>
    <m/>
    <m/>
    <x v="1"/>
    <s v="P"/>
    <n v="1332203"/>
    <n v="7"/>
    <n v="74"/>
    <n v="0"/>
    <n v="19"/>
    <n v="44"/>
    <n v="11"/>
    <n v="0"/>
    <n v="0"/>
    <n v="0"/>
    <n v="0"/>
    <n v="19"/>
    <n v="44"/>
    <n v="11"/>
    <n v="0"/>
    <n v="0"/>
    <n v="0"/>
    <n v="0"/>
    <n v="0"/>
    <n v="0"/>
    <n v="0"/>
    <n v="0"/>
    <n v="0"/>
    <n v="0"/>
    <n v="0"/>
    <n v="0"/>
    <n v="0"/>
    <n v="0"/>
    <n v="0"/>
    <n v="0"/>
    <n v="0"/>
  </r>
  <r>
    <x v="1"/>
    <s v="2013/2945"/>
    <s v=""/>
    <s v=""/>
    <s v="Worfield works rear of 7"/>
    <s v=""/>
    <s v="Worfield Street"/>
    <s v="SW11"/>
    <s v="4RB"/>
    <n v="527456"/>
    <n v="177135"/>
    <s v="St. Mary's Park"/>
    <d v="2014-01-15T00:00:00"/>
    <s v=""/>
    <n v="0"/>
    <n v="2"/>
    <n v="2"/>
    <s v="Demolition of existing buildings and redevelopment of the site to provide a two-storey (ground and first floor level) 4 bedroom house and a two-storey (ground and basement level) 3 bedroom house, with associated amenity space, cycle parking and 3 off-stre"/>
    <s v="PF"/>
    <s v="17/06/2013"/>
    <s v="13/09/2013"/>
    <m/>
    <s v="Nil"/>
    <s v=""/>
    <s v="BF"/>
    <x v="0"/>
    <s v="n/a"/>
    <s v="n"/>
    <n v="9.7000000000000003E-2"/>
    <d v="2014-01-15T00:00:00"/>
    <m/>
    <m/>
    <x v="1"/>
    <s v="P"/>
    <m/>
    <n v="0"/>
    <n v="2"/>
    <n v="0"/>
    <n v="0"/>
    <n v="0"/>
    <n v="1"/>
    <n v="1"/>
    <n v="0"/>
    <n v="0"/>
    <n v="0"/>
    <n v="0"/>
    <n v="0"/>
    <n v="0"/>
    <n v="0"/>
    <n v="0"/>
    <n v="0"/>
    <n v="0"/>
    <n v="0"/>
    <n v="0"/>
    <n v="1"/>
    <n v="1"/>
    <n v="0"/>
    <n v="0"/>
    <n v="0"/>
    <n v="0"/>
    <n v="0"/>
    <n v="0"/>
    <n v="0"/>
    <n v="0"/>
    <n v="0"/>
  </r>
  <r>
    <x v="1"/>
    <s v="2013/2947"/>
    <s v=""/>
    <s v=""/>
    <s v="Land Adjacent"/>
    <s v="10"/>
    <s v="Glentanner Way"/>
    <s v="SW17"/>
    <s v="0PG"/>
    <n v="526566"/>
    <n v="172115"/>
    <s v="Earlsfield"/>
    <d v="2014-07-23T00:00:00"/>
    <s v=""/>
    <n v="0"/>
    <n v="1"/>
    <n v="1"/>
    <s v="Demolition of garage and erection of two-storey house."/>
    <s v="PF"/>
    <s v="22/07/2013"/>
    <s v="16/09/2013"/>
    <m/>
    <s v="Nil"/>
    <s v=""/>
    <s v="BF"/>
    <x v="0"/>
    <s v="n/a"/>
    <s v="n"/>
    <n v="8.0000000000000002E-3"/>
    <d v="2013-10-17T00:00:00"/>
    <m/>
    <m/>
    <x v="1"/>
    <s v="P"/>
    <n v="0"/>
    <n v="0"/>
    <n v="0"/>
    <n v="0"/>
    <n v="0"/>
    <n v="1"/>
    <n v="0"/>
    <n v="0"/>
    <n v="0"/>
    <n v="0"/>
    <n v="0"/>
    <n v="0"/>
    <n v="0"/>
    <n v="0"/>
    <n v="0"/>
    <n v="0"/>
    <n v="0"/>
    <n v="0"/>
    <n v="0"/>
    <n v="1"/>
    <n v="0"/>
    <n v="0"/>
    <n v="0"/>
    <n v="0"/>
    <n v="0"/>
    <n v="0"/>
    <n v="0"/>
    <n v="0"/>
    <n v="0"/>
    <n v="0"/>
    <n v="0"/>
  </r>
  <r>
    <x v="1"/>
    <s v="2013/2971"/>
    <s v=""/>
    <s v=""/>
    <s v="38 Mendip Court"/>
    <s v=""/>
    <s v="Chatfield Road"/>
    <s v="SW11"/>
    <s v="3UZ"/>
    <n v="526322"/>
    <n v="175662"/>
    <s v="St. Mary's Park"/>
    <d v="2014-02-05T00:00:00"/>
    <s v=""/>
    <n v="0"/>
    <n v="1"/>
    <n v="1"/>
    <s v="Prior approval application for change of use from offices (Use Class B1a) to a dwelling house (Use Class C3)."/>
    <s v="PAG"/>
    <s v="17/06/2013"/>
    <s v="12/08/2013"/>
    <m/>
    <s v="Nil"/>
    <s v=""/>
    <s v="BF"/>
    <x v="2"/>
    <s v="n/a"/>
    <s v="f"/>
    <n v="0"/>
    <d v="2014-02-05T00:00:00"/>
    <m/>
    <m/>
    <x v="1"/>
    <s v="P"/>
    <m/>
    <n v="0"/>
    <n v="0"/>
    <n v="0"/>
    <n v="0"/>
    <n v="0"/>
    <n v="0"/>
    <n v="0"/>
    <n v="0"/>
    <n v="1"/>
    <n v="0"/>
    <n v="0"/>
    <n v="0"/>
    <n v="0"/>
    <n v="0"/>
    <n v="0"/>
    <n v="1"/>
    <n v="0"/>
    <n v="0"/>
    <n v="0"/>
    <n v="0"/>
    <n v="0"/>
    <n v="0"/>
    <n v="0"/>
    <n v="0"/>
    <n v="0"/>
    <n v="0"/>
    <n v="0"/>
    <n v="0"/>
    <n v="0"/>
    <n v="0"/>
  </r>
  <r>
    <x v="1"/>
    <s v="2013/3178"/>
    <s v=""/>
    <s v=""/>
    <s v="Land at"/>
    <s v=""/>
    <s v="Marcus Terrace"/>
    <s v="SW18"/>
    <s v="2JW"/>
    <n v="525805"/>
    <n v="174424"/>
    <s v="Fairfield"/>
    <d v="2015-03-31T00:00:00"/>
    <s v=""/>
    <n v="0"/>
    <n v="4"/>
    <n v="4"/>
    <s v="Demolition of existing garages and erection of four two-storey houses with associated landscaping and parking."/>
    <s v="PF"/>
    <s v="01/07/2013"/>
    <s v="16/09/2013"/>
    <m/>
    <s v="Nil"/>
    <s v=""/>
    <s v="BF"/>
    <x v="0"/>
    <s v="n/a"/>
    <s v="n"/>
    <n v="2.4E-2"/>
    <d v="2015-03-31T00:00:00"/>
    <s v="Y"/>
    <m/>
    <x v="1"/>
    <s v="P"/>
    <n v="0"/>
    <n v="0"/>
    <n v="0"/>
    <n v="0"/>
    <n v="2"/>
    <n v="1"/>
    <n v="1"/>
    <n v="0"/>
    <n v="0"/>
    <n v="0"/>
    <n v="0"/>
    <n v="0"/>
    <n v="0"/>
    <n v="0"/>
    <n v="0"/>
    <n v="0"/>
    <n v="0"/>
    <n v="0"/>
    <n v="2"/>
    <n v="1"/>
    <n v="1"/>
    <n v="0"/>
    <n v="0"/>
    <n v="0"/>
    <n v="0"/>
    <n v="0"/>
    <n v="0"/>
    <n v="0"/>
    <n v="0"/>
    <n v="0"/>
    <n v="0"/>
  </r>
  <r>
    <x v="1"/>
    <s v="2013/3203"/>
    <s v=""/>
    <s v=""/>
    <s v=""/>
    <s v="29"/>
    <s v="Eckstein Road"/>
    <s v="SW11"/>
    <s v="1QE"/>
    <n v="527294"/>
    <n v="175260"/>
    <s v="Northcote"/>
    <d v="2013-08-06T00:00:00"/>
    <s v=""/>
    <n v="1"/>
    <n v="4"/>
    <n v="3"/>
    <s v="Construction of a side to rear extension at ground floor level, rear roof extension and extension over back addition and formation of a roof terrace and installation of three rooflights to the front of the property in connection with the conversion of a d"/>
    <s v="PF"/>
    <s v="09/07/2013"/>
    <s v="11/10/2013"/>
    <m/>
    <s v="Nil"/>
    <s v=""/>
    <s v="BF"/>
    <x v="3"/>
    <s v="n/a"/>
    <s v="a"/>
    <n v="1.2999999999999999E-2"/>
    <d v="2013-08-06T00:00:00"/>
    <m/>
    <m/>
    <x v="1"/>
    <s v="P"/>
    <n v="0"/>
    <n v="0"/>
    <n v="0"/>
    <n v="1"/>
    <n v="2"/>
    <n v="0"/>
    <n v="1"/>
    <n v="0"/>
    <n v="-1"/>
    <n v="0"/>
    <n v="1"/>
    <n v="2"/>
    <n v="0"/>
    <n v="1"/>
    <n v="0"/>
    <n v="0"/>
    <n v="0"/>
    <n v="0"/>
    <n v="0"/>
    <n v="0"/>
    <n v="0"/>
    <n v="0"/>
    <n v="-1"/>
    <n v="0"/>
    <n v="0"/>
    <n v="0"/>
    <n v="0"/>
    <n v="0"/>
    <n v="0"/>
    <n v="0"/>
    <n v="0"/>
  </r>
  <r>
    <x v="1"/>
    <s v="2013/3435"/>
    <s v=""/>
    <s v=""/>
    <s v=""/>
    <s v="55"/>
    <s v="Battersea Bridge Road"/>
    <s v="SW11"/>
    <s v="3AX"/>
    <n v="527191"/>
    <n v="177085"/>
    <s v="St. Mary's Park"/>
    <d v="2013-11-20T00:00:00"/>
    <s v=""/>
    <n v="0"/>
    <n v="3"/>
    <n v="3"/>
    <s v="Determination as to whether Prior Approval is required for the proposed conversion of the upper four floors from offices (use class B1) into three residential units (use class C3)."/>
    <s v="PAG"/>
    <s v="11/07/2013"/>
    <s v="15/08/2013"/>
    <m/>
    <s v="Nil"/>
    <s v=""/>
    <s v="BF"/>
    <x v="2"/>
    <s v="n/a"/>
    <s v="f"/>
    <n v="8.0000000000000002E-3"/>
    <d v="2013-11-20T00:00:00"/>
    <m/>
    <m/>
    <x v="1"/>
    <s v="P"/>
    <m/>
    <n v="0"/>
    <n v="0"/>
    <n v="1"/>
    <n v="1"/>
    <n v="0"/>
    <n v="1"/>
    <n v="0"/>
    <n v="0"/>
    <n v="0"/>
    <n v="1"/>
    <n v="1"/>
    <n v="0"/>
    <n v="1"/>
    <n v="0"/>
    <n v="0"/>
    <n v="0"/>
    <n v="0"/>
    <n v="0"/>
    <n v="0"/>
    <n v="0"/>
    <n v="0"/>
    <n v="0"/>
    <n v="0"/>
    <n v="0"/>
    <n v="0"/>
    <n v="0"/>
    <n v="0"/>
    <n v="0"/>
    <n v="0"/>
    <n v="0"/>
  </r>
  <r>
    <x v="1"/>
    <s v="2013/3666"/>
    <s v=""/>
    <s v=""/>
    <s v="and 151 Battersea Rise"/>
    <s v="125-126"/>
    <s v="Bolingbroke Grove"/>
    <s v="SW11"/>
    <s v="1DA"/>
    <n v="527138"/>
    <n v="174982"/>
    <s v="Northcote"/>
    <d v="2014-04-04T00:00:00"/>
    <s v=""/>
    <n v="0"/>
    <n v="7"/>
    <n v="7"/>
    <s v="Application for determination of whether prior approval is required for change of use from offices to 2 x studio apartments, 3 x 1 bed apartments and 2 x 2 bed apartments."/>
    <s v="PAG"/>
    <s v="18/07/2013"/>
    <s v="12/09/2013"/>
    <m/>
    <s v="Nil"/>
    <s v=""/>
    <s v="BF"/>
    <x v="2"/>
    <s v="n/a"/>
    <s v="f"/>
    <n v="5.8999999999999997E-2"/>
    <d v="2014-04-04T00:00:00"/>
    <s v="Y"/>
    <m/>
    <x v="1"/>
    <s v="P"/>
    <n v="0"/>
    <n v="0"/>
    <n v="0"/>
    <n v="2"/>
    <n v="3"/>
    <n v="2"/>
    <n v="0"/>
    <n v="0"/>
    <n v="0"/>
    <n v="0"/>
    <n v="2"/>
    <n v="3"/>
    <n v="2"/>
    <n v="0"/>
    <n v="0"/>
    <n v="0"/>
    <n v="0"/>
    <n v="0"/>
    <n v="0"/>
    <n v="0"/>
    <n v="0"/>
    <n v="0"/>
    <n v="0"/>
    <n v="0"/>
    <n v="0"/>
    <n v="0"/>
    <n v="0"/>
    <n v="0"/>
    <n v="0"/>
    <n v="0"/>
    <n v="0"/>
  </r>
  <r>
    <x v="1"/>
    <s v="2013/3776"/>
    <s v=""/>
    <s v=""/>
    <s v=""/>
    <s v="48"/>
    <s v="Western Lane"/>
    <s v="SW12"/>
    <s v="8JS"/>
    <n v="528124"/>
    <n v="173950"/>
    <s v="Nightingale"/>
    <d v="2014-02-11T00:00:00"/>
    <s v=""/>
    <n v="0"/>
    <n v="1"/>
    <n v="1"/>
    <s v="Alterations in connection with proposed change of use from an office unit (class B1) into a two-bedroom residential unit."/>
    <s v="PF"/>
    <s v="31/07/2013"/>
    <s v="25/09/2013"/>
    <m/>
    <s v="Nil"/>
    <s v=""/>
    <s v="BF"/>
    <x v="2"/>
    <s v="n/a"/>
    <s v="f"/>
    <n v="0.01"/>
    <d v="2014-02-11T00:00:00"/>
    <m/>
    <m/>
    <x v="1"/>
    <s v="P"/>
    <n v="0"/>
    <n v="0"/>
    <n v="0"/>
    <n v="0"/>
    <n v="0"/>
    <n v="1"/>
    <n v="0"/>
    <n v="0"/>
    <n v="0"/>
    <n v="0"/>
    <n v="0"/>
    <n v="0"/>
    <n v="0"/>
    <n v="0"/>
    <n v="0"/>
    <n v="0"/>
    <n v="0"/>
    <n v="0"/>
    <n v="0"/>
    <n v="1"/>
    <n v="0"/>
    <n v="0"/>
    <n v="0"/>
    <n v="0"/>
    <n v="0"/>
    <n v="0"/>
    <n v="0"/>
    <n v="0"/>
    <n v="0"/>
    <n v="0"/>
    <n v="0"/>
  </r>
  <r>
    <x v="1"/>
    <s v="2013/3860"/>
    <s v=""/>
    <s v=""/>
    <s v="Battersea Methodist Mission"/>
    <s v="20-22"/>
    <s v="York Road"/>
    <s v="SW18"/>
    <s v="3QE"/>
    <n v="526988"/>
    <n v="176162"/>
    <s v="St. Mary's Park"/>
    <d v="2015-03-31T00:00:00"/>
    <s v=""/>
    <n v="0"/>
    <n v="6"/>
    <n v="6"/>
    <s v="Change of use of 300sqm of existing office on the first, second and third floor of Battersea Mission to form six residential units.(Class C3)"/>
    <s v="PAG"/>
    <s v="05/08/2013"/>
    <s v="26/09/2013"/>
    <m/>
    <s v="Nil"/>
    <s v=""/>
    <s v="BF"/>
    <x v="2"/>
    <s v="n/a"/>
    <s v="f"/>
    <n v="3.6999999999999998E-2"/>
    <d v="2015-03-31T00:00:00"/>
    <s v="Y"/>
    <m/>
    <x v="1"/>
    <s v="P"/>
    <n v="0"/>
    <n v="0"/>
    <n v="0"/>
    <n v="0"/>
    <n v="6"/>
    <n v="0"/>
    <n v="0"/>
    <n v="0"/>
    <n v="0"/>
    <n v="0"/>
    <n v="0"/>
    <n v="6"/>
    <n v="0"/>
    <n v="0"/>
    <n v="0"/>
    <n v="0"/>
    <n v="0"/>
    <n v="0"/>
    <n v="0"/>
    <n v="0"/>
    <n v="0"/>
    <n v="0"/>
    <n v="0"/>
    <n v="0"/>
    <n v="0"/>
    <n v="0"/>
    <n v="0"/>
    <n v="0"/>
    <n v="0"/>
    <n v="0"/>
    <n v="0"/>
  </r>
  <r>
    <x v="1"/>
    <s v="2013/3974"/>
    <s v=""/>
    <s v=""/>
    <s v=""/>
    <s v="1"/>
    <s v="Rotherwood Road"/>
    <s v="SW15"/>
    <s v="1LA"/>
    <n v="523595"/>
    <n v="175857"/>
    <s v="Thamesfield"/>
    <d v="2014-03-31T00:00:00"/>
    <s v=""/>
    <n v="2"/>
    <n v="1"/>
    <n v="-1"/>
    <s v="Conversion of property from two non-contained flats to single family dwelling house."/>
    <s v="PF"/>
    <s v="06/08/2013"/>
    <s v="30/09/2013"/>
    <m/>
    <s v="Nil"/>
    <s v=""/>
    <s v="BF"/>
    <x v="1"/>
    <s v="n/a"/>
    <s v="b"/>
    <n v="1.2E-2"/>
    <d v="2014-03-31T00:00:00"/>
    <m/>
    <m/>
    <x v="1"/>
    <s v="P"/>
    <n v="0"/>
    <n v="0"/>
    <n v="0"/>
    <n v="0"/>
    <n v="-2"/>
    <n v="0"/>
    <n v="0"/>
    <n v="1"/>
    <n v="0"/>
    <n v="0"/>
    <n v="0"/>
    <n v="-2"/>
    <n v="0"/>
    <n v="0"/>
    <n v="0"/>
    <n v="0"/>
    <n v="0"/>
    <n v="0"/>
    <n v="0"/>
    <n v="0"/>
    <n v="0"/>
    <n v="1"/>
    <n v="0"/>
    <n v="0"/>
    <n v="0"/>
    <n v="0"/>
    <n v="0"/>
    <n v="0"/>
    <n v="0"/>
    <n v="0"/>
    <n v="0"/>
  </r>
  <r>
    <x v="1"/>
    <s v="2013/4224"/>
    <s v=""/>
    <s v=""/>
    <s v=""/>
    <s v="153"/>
    <s v="Mitcham Lane"/>
    <s v="SW16"/>
    <s v="6NA"/>
    <n v="529206"/>
    <n v="170921"/>
    <s v="Furzedown"/>
    <d v="2013-05-15T00:00:00"/>
    <s v=""/>
    <n v="1"/>
    <n v="3"/>
    <n v="2"/>
    <s v="Construction of a single-storey rear extension in connection with the conversion from single dwellinghouse into 3 self contained flats, (3 bedroom flat to ground floor, 1 bedroom flats to first and second floors)"/>
    <s v="PF"/>
    <s v="16/08/2013"/>
    <s v="11/10/2013"/>
    <m/>
    <s v="Nil"/>
    <s v=""/>
    <s v="BF"/>
    <x v="3"/>
    <s v="n/a"/>
    <s v="a"/>
    <n v="3.4000000000000002E-2"/>
    <d v="2013-05-15T00:00:00"/>
    <m/>
    <m/>
    <x v="1"/>
    <s v="P"/>
    <n v="0"/>
    <n v="0"/>
    <n v="0"/>
    <n v="0"/>
    <n v="1"/>
    <n v="2"/>
    <n v="0"/>
    <n v="0"/>
    <n v="-1"/>
    <n v="0"/>
    <n v="0"/>
    <n v="1"/>
    <n v="2"/>
    <n v="0"/>
    <n v="0"/>
    <n v="0"/>
    <n v="0"/>
    <n v="0"/>
    <n v="0"/>
    <n v="0"/>
    <n v="0"/>
    <n v="0"/>
    <n v="-1"/>
    <n v="0"/>
    <n v="0"/>
    <n v="0"/>
    <n v="0"/>
    <n v="0"/>
    <n v="0"/>
    <n v="0"/>
    <n v="0"/>
  </r>
  <r>
    <x v="1"/>
    <s v="2013/4226"/>
    <s v=""/>
    <s v=""/>
    <s v="The Royal Oak"/>
    <s v="135"/>
    <s v="East Hill"/>
    <s v="SW18"/>
    <s v="2QB"/>
    <n v="525918"/>
    <n v="174651"/>
    <s v="Fairfield"/>
    <d v="2014-02-28T00:00:00"/>
    <s v=""/>
    <n v="0"/>
    <n v="1"/>
    <n v="1"/>
    <s v="External alterations in connection with conversion of ground and basement into a self-contained one bedroom flat with refuse and cycle provision."/>
    <s v="PF"/>
    <s v="09/09/2013"/>
    <s v="04/11/2013"/>
    <m/>
    <s v="Nil"/>
    <s v=""/>
    <s v="BF"/>
    <x v="2"/>
    <s v="n/a"/>
    <s v="g"/>
    <n v="4.0000000000000001E-3"/>
    <d v="2014-02-28T00:00:00"/>
    <m/>
    <m/>
    <x v="1"/>
    <s v="P"/>
    <m/>
    <n v="0"/>
    <n v="0"/>
    <n v="0"/>
    <n v="1"/>
    <n v="0"/>
    <n v="0"/>
    <n v="0"/>
    <n v="0"/>
    <n v="0"/>
    <n v="0"/>
    <n v="1"/>
    <n v="0"/>
    <n v="0"/>
    <n v="0"/>
    <n v="0"/>
    <n v="0"/>
    <n v="0"/>
    <n v="0"/>
    <n v="0"/>
    <n v="0"/>
    <n v="0"/>
    <n v="0"/>
    <n v="0"/>
    <n v="0"/>
    <n v="0"/>
    <n v="0"/>
    <n v="0"/>
    <n v="0"/>
    <n v="0"/>
    <n v="0"/>
  </r>
  <r>
    <x v="1"/>
    <s v="2013/4456"/>
    <s v=""/>
    <s v=""/>
    <s v=""/>
    <s v="14"/>
    <s v="Hardwicks Square"/>
    <s v="SW18"/>
    <s v="4JB"/>
    <n v="525420"/>
    <n v="174645"/>
    <s v="Southfields"/>
    <d v="2014-01-09T00:00:00"/>
    <s v=""/>
    <n v="0"/>
    <n v="1"/>
    <n v="1"/>
    <s v="Change of use of ancillary basement accommodation (A1) and first floor office (B1) to three-bedroom flat, with ancillary accommodation within the basement (C3), including two new projecting windows in rear elevation."/>
    <s v="PF"/>
    <s v="17/10/2013"/>
    <s v="25/11/2013"/>
    <m/>
    <s v="Nil"/>
    <s v=""/>
    <s v="BF"/>
    <x v="2"/>
    <s v="n/a"/>
    <s v="f"/>
    <n v="4.0000000000000001E-3"/>
    <d v="2014-01-09T00:00:00"/>
    <m/>
    <m/>
    <x v="1"/>
    <s v="P"/>
    <n v="0"/>
    <n v="0"/>
    <n v="0"/>
    <n v="0"/>
    <n v="0"/>
    <n v="0"/>
    <n v="1"/>
    <n v="0"/>
    <n v="0"/>
    <n v="0"/>
    <n v="0"/>
    <n v="0"/>
    <n v="0"/>
    <n v="1"/>
    <n v="0"/>
    <n v="0"/>
    <n v="0"/>
    <n v="0"/>
    <n v="0"/>
    <n v="0"/>
    <n v="0"/>
    <n v="0"/>
    <n v="0"/>
    <n v="0"/>
    <n v="0"/>
    <n v="0"/>
    <n v="0"/>
    <n v="0"/>
    <n v="0"/>
    <n v="0"/>
    <n v="0"/>
  </r>
  <r>
    <x v="1"/>
    <s v="2013/4462"/>
    <s v=""/>
    <s v=""/>
    <s v=""/>
    <s v="111"/>
    <s v="Upper Richmond Road"/>
    <s v="SW15"/>
    <s v="2TJ"/>
    <n v="524179"/>
    <n v="174939"/>
    <s v="East Putney"/>
    <d v="2015-03-31T00:00:00"/>
    <s v=""/>
    <n v="0"/>
    <n v="37"/>
    <n v="37"/>
    <s v="Demolition of existing building. Erection of up to 11-storey building (41.9m) comprising of 37 residential units (Class C3); 1204 sq. m of flexible commercial floorspace (Class A1, A2, A3 and B1) at ground and first floor levels together with basement car"/>
    <s v="PFLA"/>
    <s v="30/08/2013"/>
    <s v="15/05/2014"/>
    <m/>
    <s v="Nil"/>
    <s v=""/>
    <s v="BF"/>
    <x v="0"/>
    <s v="NB"/>
    <s v="n/a"/>
    <n v="7.0999999999999994E-2"/>
    <d v="2015-03-31T00:00:00"/>
    <s v="Y"/>
    <m/>
    <x v="1"/>
    <s v="P"/>
    <n v="0"/>
    <n v="4"/>
    <n v="37"/>
    <n v="0"/>
    <n v="7"/>
    <n v="27"/>
    <n v="3"/>
    <n v="0"/>
    <n v="0"/>
    <n v="0"/>
    <n v="0"/>
    <n v="7"/>
    <n v="27"/>
    <n v="3"/>
    <n v="0"/>
    <n v="0"/>
    <n v="0"/>
    <n v="0"/>
    <n v="0"/>
    <n v="0"/>
    <n v="0"/>
    <n v="0"/>
    <n v="0"/>
    <n v="0"/>
    <n v="0"/>
    <n v="0"/>
    <n v="0"/>
    <n v="0"/>
    <n v="0"/>
    <n v="0"/>
    <n v="0"/>
  </r>
  <r>
    <x v="1"/>
    <s v="2013/4692"/>
    <s v=""/>
    <s v=""/>
    <s v=""/>
    <s v="169"/>
    <s v="Upper tooting Road"/>
    <s v="SW17"/>
    <s v="7TJ"/>
    <n v="527726"/>
    <n v="171885"/>
    <s v="Tooting"/>
    <d v="2014-01-07T00:00:00"/>
    <s v=""/>
    <n v="0"/>
    <n v="3"/>
    <n v="3"/>
    <s v="Formation of a dormer to the rear roof, installation of a replacement window on flank elevation of rear addition, installation of a rooflight and internal alterations all in connection with the formation of three self-contained units (1 X 2 - bedroom, &amp; t"/>
    <s v="PF"/>
    <s v="13/09/2013"/>
    <s v="08/11/2013"/>
    <m/>
    <s v="Nil"/>
    <s v=""/>
    <s v="BF"/>
    <x v="3"/>
    <s v="n/a"/>
    <s v="n"/>
    <n v="1.2E-2"/>
    <d v="2014-01-07T00:00:00"/>
    <m/>
    <m/>
    <x v="1"/>
    <s v="P"/>
    <n v="0"/>
    <n v="0"/>
    <n v="0"/>
    <n v="2"/>
    <n v="0"/>
    <n v="1"/>
    <n v="0"/>
    <n v="0"/>
    <n v="0"/>
    <n v="0"/>
    <n v="2"/>
    <n v="0"/>
    <n v="1"/>
    <n v="0"/>
    <n v="0"/>
    <n v="0"/>
    <n v="0"/>
    <n v="0"/>
    <n v="0"/>
    <n v="0"/>
    <n v="0"/>
    <n v="0"/>
    <n v="0"/>
    <n v="0"/>
    <n v="0"/>
    <n v="0"/>
    <n v="0"/>
    <n v="0"/>
    <n v="0"/>
    <n v="0"/>
    <n v="0"/>
  </r>
  <r>
    <x v="1"/>
    <s v="2013/4946"/>
    <s v=""/>
    <s v=""/>
    <s v=""/>
    <s v="4-8"/>
    <s v="Hafer Road"/>
    <s v="SW11"/>
    <s v="1HF"/>
    <n v="527558"/>
    <n v="175190"/>
    <s v="Northcote"/>
    <d v="2015-03-31T00:00:00"/>
    <s v=""/>
    <n v="8"/>
    <n v="16"/>
    <n v="8"/>
    <s v="Demolition of existing residential block and redevelopment of the site through the erection of a four storey building (plus basement level) comprising 16 x residential self-contained flats and maisonettes with private amenity space, cycle storage and plan"/>
    <s v="PFLA"/>
    <s v="15/10/2013"/>
    <s v="22/07/2014"/>
    <m/>
    <s v="Nil"/>
    <s v=""/>
    <s v="BF"/>
    <x v="0"/>
    <s v="NB"/>
    <s v="n/a"/>
    <n v="7.6999999999999999E-2"/>
    <d v="2015-03-31T00:00:00"/>
    <s v="Y"/>
    <m/>
    <x v="1"/>
    <s v="P"/>
    <n v="0"/>
    <n v="2"/>
    <n v="16"/>
    <n v="0"/>
    <n v="-3"/>
    <n v="11"/>
    <n v="-2"/>
    <n v="2"/>
    <n v="0"/>
    <n v="0"/>
    <n v="0"/>
    <n v="-3"/>
    <n v="11"/>
    <n v="-2"/>
    <n v="2"/>
    <n v="0"/>
    <n v="0"/>
    <n v="0"/>
    <n v="0"/>
    <n v="0"/>
    <n v="0"/>
    <n v="0"/>
    <n v="0"/>
    <n v="0"/>
    <n v="0"/>
    <n v="0"/>
    <n v="0"/>
    <n v="0"/>
    <n v="0"/>
    <n v="0"/>
    <n v="0"/>
  </r>
  <r>
    <x v="1"/>
    <s v="2013/4965"/>
    <s v="40 Balham Hill/53 Oldridge Road"/>
    <s v=""/>
    <s v="and 53 Oldridge Road"/>
    <s v="40"/>
    <s v="Balham Hill"/>
    <s v="SW12"/>
    <s v="9EL"/>
    <n v="528747"/>
    <n v="173805"/>
    <s v="Balham"/>
    <d v="2014-03-28T00:00:00"/>
    <s v=""/>
    <n v="0"/>
    <n v="15"/>
    <n v="15"/>
    <s v="Construction of a five-storey building along Balham Hill and Oldridge Road to provide 52 flats (1, 2 and 3 -bedroom) with ground floor commercial floorspace (408sqm of Class A1, Class A2) and community floorspace (69 sqm, Class D1); two disabled parking s"/>
    <s v="PFLA"/>
    <s v="27/09/2013"/>
    <s v="19/03/2014"/>
    <m/>
    <s v="Nil"/>
    <s v=""/>
    <s v="BF"/>
    <x v="0"/>
    <s v="NB"/>
    <s v="n/a"/>
    <n v="0.01"/>
    <d v="2014-03-28T00:00:00"/>
    <m/>
    <m/>
    <x v="0"/>
    <s v="HASO"/>
    <n v="0"/>
    <n v="2"/>
    <n v="15"/>
    <n v="0"/>
    <n v="3"/>
    <n v="11"/>
    <n v="1"/>
    <n v="0"/>
    <n v="0"/>
    <n v="0"/>
    <n v="0"/>
    <n v="3"/>
    <n v="11"/>
    <n v="1"/>
    <n v="0"/>
    <n v="0"/>
    <n v="0"/>
    <n v="0"/>
    <n v="0"/>
    <n v="0"/>
    <n v="0"/>
    <n v="0"/>
    <n v="0"/>
    <n v="0"/>
    <n v="0"/>
    <n v="0"/>
    <n v="0"/>
    <n v="0"/>
    <n v="0"/>
    <n v="0"/>
    <n v="0"/>
  </r>
  <r>
    <x v="1"/>
    <s v="2013/4965"/>
    <s v="40 Balham Hill/53 Oldridge Road"/>
    <s v=""/>
    <s v="and 53 Oldridge Road"/>
    <s v="40"/>
    <s v="Balham Hill"/>
    <s v="SW12"/>
    <s v="9EL"/>
    <n v="528747"/>
    <n v="173805"/>
    <s v="Balham"/>
    <d v="2014-03-28T00:00:00"/>
    <s v=""/>
    <n v="0"/>
    <n v="37"/>
    <n v="37"/>
    <s v="Construction of a five-storey building along Balham Hill and Oldridge Road to provide 52 flats (1, 2 and 3 -bedroom) with ground floor commercial floorspace (408sqm of Class A1, Class A2) and community floorspace (69 sqm, Class D1); two disabled parking s"/>
    <s v="PFLA"/>
    <s v="27/09/2013"/>
    <s v="19/03/2014"/>
    <m/>
    <s v="Nil"/>
    <s v=""/>
    <s v="BF"/>
    <x v="0"/>
    <s v="NB"/>
    <s v="n/a"/>
    <n v="0.17"/>
    <d v="2014-03-28T00:00:00"/>
    <m/>
    <m/>
    <x v="1"/>
    <s v="P"/>
    <n v="0"/>
    <n v="3"/>
    <n v="37"/>
    <n v="0"/>
    <n v="6"/>
    <n v="29"/>
    <n v="2"/>
    <n v="0"/>
    <n v="0"/>
    <n v="0"/>
    <n v="0"/>
    <n v="6"/>
    <n v="29"/>
    <n v="2"/>
    <n v="0"/>
    <n v="0"/>
    <n v="0"/>
    <n v="0"/>
    <n v="0"/>
    <n v="0"/>
    <n v="0"/>
    <n v="0"/>
    <n v="0"/>
    <n v="0"/>
    <n v="0"/>
    <n v="0"/>
    <n v="0"/>
    <n v="0"/>
    <n v="0"/>
    <n v="0"/>
    <n v="0"/>
  </r>
  <r>
    <x v="1"/>
    <s v="2013/5223"/>
    <s v=""/>
    <s v=""/>
    <s v="Richardson Evans Memorial Playing Fields"/>
    <s v=""/>
    <s v="Roehampton Vale"/>
    <s v="SW15"/>
    <s v=""/>
    <n v="521743"/>
    <n v="172550"/>
    <s v="Roehampton"/>
    <d v="2014-02-21T00:00:00"/>
    <s v=""/>
    <n v="0"/>
    <n v="1"/>
    <n v="1"/>
    <s v="Erection of two dormer windows, and installation of a window in the existing gable in connection with the formation of a studio flat in the existing roof space."/>
    <s v="PF"/>
    <s v="14/10/2013"/>
    <s v="10/12/2013"/>
    <m/>
    <s v="Nil"/>
    <s v=""/>
    <s v="BF"/>
    <x v="0"/>
    <s v="n/a"/>
    <s v="n"/>
    <n v="2E-3"/>
    <d v="2014-02-21T00:00:00"/>
    <m/>
    <m/>
    <x v="1"/>
    <s v="P"/>
    <m/>
    <n v="0"/>
    <n v="0"/>
    <n v="1"/>
    <n v="0"/>
    <n v="0"/>
    <n v="0"/>
    <n v="0"/>
    <n v="0"/>
    <n v="0"/>
    <n v="1"/>
    <n v="0"/>
    <n v="0"/>
    <n v="0"/>
    <n v="0"/>
    <n v="0"/>
    <n v="0"/>
    <n v="0"/>
    <n v="0"/>
    <n v="0"/>
    <n v="0"/>
    <n v="0"/>
    <n v="0"/>
    <n v="0"/>
    <n v="0"/>
    <n v="0"/>
    <n v="0"/>
    <n v="0"/>
    <n v="0"/>
    <n v="0"/>
    <n v="0"/>
  </r>
  <r>
    <x v="1"/>
    <s v="2013/5324"/>
    <s v=""/>
    <s v=""/>
    <s v=""/>
    <s v="158"/>
    <s v="Ramsden Road"/>
    <s v="SW12"/>
    <s v="8RE"/>
    <n v="528317"/>
    <n v="173901"/>
    <s v="Balham"/>
    <d v="2014-03-31T00:00:00"/>
    <s v=""/>
    <n v="2"/>
    <n v="1"/>
    <n v="-1"/>
    <s v="Change of use from two flats to one house, including construction of single storey rear extension."/>
    <s v="PF"/>
    <s v="23/10/2013"/>
    <s v="21/01/2014"/>
    <m/>
    <s v="Nil"/>
    <s v=""/>
    <s v="BF"/>
    <x v="3"/>
    <s v="n/a"/>
    <s v="b"/>
    <n v="2.8000000000000001E-2"/>
    <d v="2014-03-31T00:00:00"/>
    <m/>
    <m/>
    <x v="1"/>
    <s v="P"/>
    <n v="0"/>
    <n v="0"/>
    <n v="0"/>
    <n v="0"/>
    <n v="-1"/>
    <n v="0"/>
    <n v="-1"/>
    <n v="0"/>
    <n v="1"/>
    <n v="0"/>
    <n v="0"/>
    <n v="-1"/>
    <n v="0"/>
    <n v="-1"/>
    <n v="0"/>
    <n v="0"/>
    <n v="0"/>
    <n v="0"/>
    <n v="0"/>
    <n v="0"/>
    <n v="0"/>
    <n v="0"/>
    <n v="1"/>
    <n v="0"/>
    <n v="0"/>
    <n v="0"/>
    <n v="0"/>
    <n v="0"/>
    <n v="0"/>
    <n v="0"/>
    <n v="0"/>
  </r>
  <r>
    <x v="1"/>
    <s v="2013/5369"/>
    <s v=""/>
    <s v=""/>
    <s v="First floor Regent House, Oyster Wharf"/>
    <s v="16-18"/>
    <s v="Lombard Road"/>
    <s v="SW11"/>
    <s v="3RB"/>
    <n v="526668"/>
    <n v="176335"/>
    <s v="St. Mary's Park"/>
    <d v="2014-06-05T00:00:00"/>
    <s v=""/>
    <n v="0"/>
    <n v="8"/>
    <n v="8"/>
    <s v="Notification of whether the Council's prior approval is required for the change of use of 644 sq.m. of class B1(a) offices on the first floor of Regent House to 8 class C3 residential units, comprising 1x 3 bedroom; 1 x 2 bedroom; 5 x 1 bedroom and 1 x st"/>
    <s v="PAG"/>
    <s v="28/10/2013"/>
    <s v="10/12/2013"/>
    <m/>
    <s v="Nil"/>
    <s v=""/>
    <s v="BF"/>
    <x v="2"/>
    <s v="n/a"/>
    <s v="f"/>
    <n v="1.7000000000000001E-2"/>
    <d v="2014-06-05T00:00:00"/>
    <s v="Y"/>
    <m/>
    <x v="1"/>
    <s v="P"/>
    <m/>
    <n v="0"/>
    <n v="0"/>
    <n v="1"/>
    <n v="5"/>
    <n v="1"/>
    <n v="1"/>
    <n v="0"/>
    <n v="0"/>
    <n v="0"/>
    <n v="1"/>
    <n v="5"/>
    <n v="1"/>
    <n v="1"/>
    <n v="0"/>
    <n v="0"/>
    <n v="0"/>
    <n v="0"/>
    <n v="0"/>
    <n v="0"/>
    <n v="0"/>
    <n v="0"/>
    <n v="0"/>
    <n v="0"/>
    <n v="0"/>
    <n v="0"/>
    <n v="0"/>
    <n v="0"/>
    <n v="0"/>
    <n v="0"/>
    <n v="0"/>
  </r>
  <r>
    <x v="1"/>
    <s v="2013/5370"/>
    <s v=""/>
    <s v=""/>
    <s v=""/>
    <s v="1027"/>
    <s v="Garratt Lane"/>
    <s v="SW17"/>
    <s v="0LN"/>
    <n v="527278"/>
    <n v="171616"/>
    <s v="Tooting"/>
    <d v="2014-02-06T00:00:00"/>
    <s v=""/>
    <n v="0"/>
    <n v="1"/>
    <n v="1"/>
    <s v="Change of use from offices (Class B1a) to residentail (Class C3)."/>
    <s v="PAG"/>
    <s v="21/10/2013"/>
    <s v="13/12/2013"/>
    <m/>
    <s v="Nil"/>
    <s v=""/>
    <s v="BF"/>
    <x v="2"/>
    <s v="n/a"/>
    <s v="f"/>
    <n v="4.0000000000000001E-3"/>
    <d v="2014-02-06T00:00:00"/>
    <m/>
    <m/>
    <x v="1"/>
    <s v="P"/>
    <n v="0"/>
    <n v="0"/>
    <n v="0"/>
    <n v="0"/>
    <n v="1"/>
    <n v="0"/>
    <n v="0"/>
    <n v="0"/>
    <n v="0"/>
    <n v="0"/>
    <n v="0"/>
    <n v="1"/>
    <n v="0"/>
    <n v="0"/>
    <n v="0"/>
    <n v="0"/>
    <n v="0"/>
    <n v="0"/>
    <n v="0"/>
    <n v="0"/>
    <n v="0"/>
    <n v="0"/>
    <n v="0"/>
    <n v="0"/>
    <n v="0"/>
    <n v="0"/>
    <n v="0"/>
    <n v="0"/>
    <n v="0"/>
    <n v="0"/>
    <n v="0"/>
  </r>
  <r>
    <x v="1"/>
    <s v="2013/5410"/>
    <s v=""/>
    <s v=""/>
    <s v=""/>
    <s v="119"/>
    <s v="Putney High Street"/>
    <s v="SW15"/>
    <s v="1SU"/>
    <n v="524025"/>
    <n v="175230"/>
    <s v="Thamesfield"/>
    <d v="2014-08-19T00:00:00"/>
    <s v=""/>
    <n v="0"/>
    <n v="2"/>
    <n v="2"/>
    <s v="Conversion of existing office space into two 2-bedroom flats at first and second floor levels."/>
    <s v="PANR"/>
    <s v="29/10/2013"/>
    <s v="05/12/2013"/>
    <m/>
    <s v="Nil"/>
    <s v=""/>
    <s v="BF"/>
    <x v="2"/>
    <s v="n/a"/>
    <s v="f"/>
    <n v="1.7000000000000001E-2"/>
    <d v="2014-08-19T00:00:00"/>
    <s v="Y"/>
    <m/>
    <x v="1"/>
    <s v="P"/>
    <m/>
    <n v="0"/>
    <n v="0"/>
    <n v="0"/>
    <n v="0"/>
    <n v="2"/>
    <n v="0"/>
    <n v="0"/>
    <n v="0"/>
    <n v="0"/>
    <n v="0"/>
    <n v="0"/>
    <n v="2"/>
    <n v="0"/>
    <n v="0"/>
    <n v="0"/>
    <n v="0"/>
    <n v="0"/>
    <n v="0"/>
    <n v="0"/>
    <n v="0"/>
    <n v="0"/>
    <n v="0"/>
    <n v="0"/>
    <n v="0"/>
    <n v="0"/>
    <n v="0"/>
    <n v="0"/>
    <n v="0"/>
    <n v="0"/>
    <n v="0"/>
  </r>
  <r>
    <x v="1"/>
    <s v="2013/5478"/>
    <s v=""/>
    <s v=""/>
    <s v=""/>
    <s v="252A"/>
    <s v="Battersea Park Road"/>
    <s v="SW11"/>
    <s v="3BP"/>
    <n v="527468"/>
    <n v="176393"/>
    <s v="St. Mary's Park"/>
    <d v="2015-03-31T00:00:00"/>
    <s v=""/>
    <n v="1"/>
    <n v="2"/>
    <n v="1"/>
    <s v="Construction of front and rear roof extension to create additional storey of accommodation, and construction of first floor rear extension to create a 2-bedroom flat on the 2nd and 3rd floor and a 1-bedroom flat on the 1st floor."/>
    <s v="PF"/>
    <s v="04/11/2013"/>
    <s v="21/01/2014"/>
    <m/>
    <s v="Nil"/>
    <s v=""/>
    <s v="BF"/>
    <x v="3"/>
    <s v="n/a"/>
    <s v="c+"/>
    <n v="6.0000000000000001E-3"/>
    <d v="2015-03-31T00:00:00"/>
    <s v="Y"/>
    <m/>
    <x v="1"/>
    <s v="P"/>
    <n v="0"/>
    <n v="0"/>
    <n v="0"/>
    <n v="1"/>
    <n v="0"/>
    <n v="0"/>
    <n v="0"/>
    <n v="0"/>
    <n v="0"/>
    <n v="0"/>
    <n v="1"/>
    <n v="0"/>
    <n v="0"/>
    <n v="0"/>
    <n v="0"/>
    <n v="0"/>
    <n v="0"/>
    <n v="0"/>
    <n v="0"/>
    <n v="0"/>
    <n v="0"/>
    <n v="0"/>
    <n v="0"/>
    <n v="0"/>
    <n v="0"/>
    <n v="0"/>
    <n v="0"/>
    <n v="0"/>
    <n v="0"/>
    <n v="0"/>
    <n v="0"/>
  </r>
  <r>
    <x v="1"/>
    <s v="2013/5581"/>
    <s v=""/>
    <s v=""/>
    <s v="Garages/land rear of"/>
    <s v="188"/>
    <s v="West Hill"/>
    <s v="SW15"/>
    <s v="3SH"/>
    <n v="524037"/>
    <n v="174095"/>
    <s v="East Putney"/>
    <d v="2015-03-31T00:00:00"/>
    <s v=""/>
    <n v="0"/>
    <n v="1"/>
    <n v="1"/>
    <s v="Demolition of existing garages and erection of a single-storey dwelling with basement level accommodation and surrounding landscaping."/>
    <s v="PF"/>
    <s v="08/11/2013"/>
    <s v="22/01/2014"/>
    <m/>
    <s v="Nil"/>
    <s v=""/>
    <s v="BF"/>
    <x v="0"/>
    <s v="n/a"/>
    <s v="n"/>
    <n v="4.0000000000000001E-3"/>
    <d v="2015-03-31T00:00:00"/>
    <s v="Y"/>
    <m/>
    <x v="1"/>
    <s v="P"/>
    <n v="0"/>
    <n v="0"/>
    <n v="0"/>
    <n v="0"/>
    <n v="0"/>
    <n v="0"/>
    <n v="1"/>
    <n v="0"/>
    <n v="0"/>
    <n v="0"/>
    <n v="0"/>
    <n v="0"/>
    <n v="0"/>
    <n v="0"/>
    <n v="0"/>
    <n v="0"/>
    <n v="0"/>
    <n v="0"/>
    <n v="0"/>
    <n v="0"/>
    <n v="1"/>
    <n v="0"/>
    <n v="0"/>
    <n v="0"/>
    <n v="0"/>
    <n v="0"/>
    <n v="0"/>
    <n v="0"/>
    <n v="0"/>
    <n v="0"/>
    <n v="0"/>
  </r>
  <r>
    <x v="1"/>
    <s v="2013/5605"/>
    <s v=""/>
    <s v=""/>
    <s v=""/>
    <s v="71"/>
    <s v="Balham High Road"/>
    <s v="SW12"/>
    <s v="9AP"/>
    <n v="528670"/>
    <n v="173487"/>
    <s v="Balham"/>
    <d v="2015-03-31T00:00:00"/>
    <s v=""/>
    <n v="0"/>
    <n v="7"/>
    <n v="7"/>
    <s v="Excavation to create an enlarged basement, part single/part first and second floor rear extensions; enlarged rear roof extension; creation of balconies at second and third floor levels in connection with the conversion of the property into seven self-cont"/>
    <s v="PF"/>
    <s v="08/11/2013"/>
    <s v="13/03/2014"/>
    <m/>
    <s v="Nil"/>
    <s v=""/>
    <s v="BF"/>
    <x v="3"/>
    <s v="n/a"/>
    <s v="n"/>
    <n v="0.02"/>
    <d v="2015-03-31T00:00:00"/>
    <s v="Y"/>
    <m/>
    <x v="1"/>
    <s v="P"/>
    <n v="0"/>
    <n v="0"/>
    <n v="0"/>
    <n v="0"/>
    <n v="3"/>
    <n v="4"/>
    <n v="0"/>
    <n v="0"/>
    <n v="0"/>
    <n v="0"/>
    <n v="0"/>
    <n v="3"/>
    <n v="4"/>
    <n v="0"/>
    <n v="0"/>
    <n v="0"/>
    <n v="0"/>
    <n v="0"/>
    <n v="0"/>
    <n v="0"/>
    <n v="0"/>
    <n v="0"/>
    <n v="0"/>
    <n v="0"/>
    <n v="0"/>
    <n v="0"/>
    <n v="0"/>
    <n v="0"/>
    <n v="0"/>
    <n v="0"/>
    <n v="0"/>
  </r>
  <r>
    <x v="1"/>
    <s v="2013/5629"/>
    <s v=""/>
    <s v=""/>
    <s v=""/>
    <s v="32A"/>
    <s v="Tooting Bec Road"/>
    <s v="SW17"/>
    <s v="8BD"/>
    <n v="528156"/>
    <n v="172283"/>
    <s v="Bedford"/>
    <d v="2015-03-31T00:00:00"/>
    <s v=""/>
    <n v="0"/>
    <n v="1"/>
    <n v="1"/>
    <s v="Erection of rear roof extension, extension over existing two-storey rear addition and the installation of rooflights into the front and side roofslopes, in association with the creation of an additional two-bedroom flat."/>
    <s v="PF"/>
    <s v="26/11/2013"/>
    <s v="21/01/2014"/>
    <m/>
    <s v="Nil"/>
    <s v=""/>
    <s v="BF"/>
    <x v="0"/>
    <s v="n/a"/>
    <s v="n"/>
    <n v="7.0000000000000001E-3"/>
    <d v="2015-03-31T00:00:00"/>
    <s v="Y"/>
    <m/>
    <x v="1"/>
    <s v="P"/>
    <n v="0"/>
    <n v="0"/>
    <n v="0"/>
    <n v="0"/>
    <n v="0"/>
    <n v="1"/>
    <n v="0"/>
    <n v="0"/>
    <n v="0"/>
    <n v="0"/>
    <n v="0"/>
    <n v="0"/>
    <n v="1"/>
    <n v="0"/>
    <n v="0"/>
    <n v="0"/>
    <n v="0"/>
    <n v="0"/>
    <n v="0"/>
    <n v="0"/>
    <n v="0"/>
    <n v="0"/>
    <n v="0"/>
    <n v="0"/>
    <n v="0"/>
    <n v="0"/>
    <n v="0"/>
    <n v="0"/>
    <n v="0"/>
    <n v="0"/>
    <n v="0"/>
  </r>
  <r>
    <x v="1"/>
    <s v="2013/5657"/>
    <s v=""/>
    <s v=""/>
    <s v=""/>
    <s v="34"/>
    <s v="Lavender Hill"/>
    <s v="SW11"/>
    <s v="5RL"/>
    <n v="528426"/>
    <n v="175769"/>
    <s v="Shaftesbury"/>
    <d v="2015-03-31T00:00:00"/>
    <s v=""/>
    <n v="1"/>
    <n v="3"/>
    <n v="2"/>
    <s v="Construction of full width roof extension to provide an additional floor of accommodation. Alterations and extension in connection with conversion of upper floors into 3 one-bedroom flats."/>
    <s v="PF"/>
    <s v="14/11/2013"/>
    <s v="07/01/2014"/>
    <m/>
    <s v="Nil"/>
    <s v=""/>
    <s v="BF"/>
    <x v="3"/>
    <s v="n/a"/>
    <s v="c+"/>
    <n v="5.0000000000000001E-3"/>
    <d v="2015-03-31T00:00:00"/>
    <s v="Y"/>
    <m/>
    <x v="1"/>
    <s v="P"/>
    <n v="0"/>
    <n v="0"/>
    <n v="0"/>
    <n v="0"/>
    <n v="3"/>
    <n v="-1"/>
    <n v="0"/>
    <n v="0"/>
    <n v="0"/>
    <n v="0"/>
    <n v="0"/>
    <n v="3"/>
    <n v="-1"/>
    <n v="0"/>
    <n v="0"/>
    <n v="0"/>
    <n v="0"/>
    <n v="0"/>
    <n v="0"/>
    <n v="0"/>
    <n v="0"/>
    <n v="0"/>
    <n v="0"/>
    <n v="0"/>
    <n v="0"/>
    <n v="0"/>
    <n v="0"/>
    <n v="0"/>
    <n v="0"/>
    <n v="0"/>
    <n v="0"/>
  </r>
  <r>
    <x v="1"/>
    <s v="2013/5679"/>
    <s v=""/>
    <s v=""/>
    <s v=""/>
    <s v="67"/>
    <s v="Hotham Road"/>
    <s v="SW15"/>
    <s v="1QW"/>
    <n v="523337"/>
    <n v="175577"/>
    <s v="Thamesfield"/>
    <d v="2015-03-31T00:00:00"/>
    <s v=""/>
    <n v="2"/>
    <n v="1"/>
    <n v="-1"/>
    <s v="Erection of a single-storey rear/side extension in connection with the conversion of property from two self-contained flats to a single dwellinghouse."/>
    <s v="PF"/>
    <s v="16/12/2013"/>
    <s v="10/02/2014"/>
    <m/>
    <s v="Nil"/>
    <s v=""/>
    <s v="BF"/>
    <x v="3"/>
    <s v="n/a"/>
    <s v="b"/>
    <n v="1.7999999999999999E-2"/>
    <d v="2015-03-31T00:00:00"/>
    <s v="Y"/>
    <m/>
    <x v="1"/>
    <s v="P"/>
    <n v="0"/>
    <n v="0"/>
    <n v="0"/>
    <n v="0"/>
    <n v="-1"/>
    <n v="0"/>
    <n v="-1"/>
    <n v="1"/>
    <n v="0"/>
    <n v="0"/>
    <n v="0"/>
    <n v="-1"/>
    <n v="0"/>
    <n v="-1"/>
    <n v="0"/>
    <n v="0"/>
    <n v="0"/>
    <n v="0"/>
    <n v="0"/>
    <n v="0"/>
    <n v="0"/>
    <n v="1"/>
    <n v="0"/>
    <n v="0"/>
    <n v="0"/>
    <n v="0"/>
    <n v="0"/>
    <n v="0"/>
    <n v="0"/>
    <n v="0"/>
    <n v="0"/>
  </r>
  <r>
    <x v="1"/>
    <s v="2013/5746"/>
    <s v=""/>
    <s v=""/>
    <s v=""/>
    <s v="1"/>
    <s v="Prince of Wales Drive"/>
    <s v="SW11"/>
    <s v="4SB"/>
    <n v="527437"/>
    <n v="176713"/>
    <s v="St. Mary's Park"/>
    <d v="2015-03-31T00:00:00"/>
    <s v=""/>
    <n v="1"/>
    <n v="1"/>
    <n v="0"/>
    <s v="Partial demolition of existing building, and erection of extensions at ground, first and second floor to rear of retained section, with erection of two-storey side extension; excavation of new basement floorspace beneath whole of extended property, with f"/>
    <s v="PF"/>
    <s v="27/11/2013"/>
    <s v="20/06/2014"/>
    <m/>
    <s v="Nil"/>
    <s v=""/>
    <s v="BF"/>
    <x v="0"/>
    <s v="n/a"/>
    <s v="n"/>
    <n v="3.9E-2"/>
    <d v="2015-03-31T00:00:00"/>
    <s v="Y"/>
    <m/>
    <x v="1"/>
    <s v="P"/>
    <n v="0"/>
    <n v="0"/>
    <n v="0"/>
    <n v="0"/>
    <n v="0"/>
    <n v="0"/>
    <n v="0"/>
    <n v="-1"/>
    <n v="1"/>
    <n v="0"/>
    <n v="0"/>
    <n v="0"/>
    <n v="0"/>
    <n v="0"/>
    <n v="0"/>
    <n v="0"/>
    <n v="0"/>
    <n v="0"/>
    <n v="0"/>
    <n v="0"/>
    <n v="0"/>
    <n v="-1"/>
    <n v="1"/>
    <n v="0"/>
    <n v="0"/>
    <n v="0"/>
    <n v="0"/>
    <n v="0"/>
    <n v="0"/>
    <n v="0"/>
    <n v="0"/>
  </r>
  <r>
    <x v="1"/>
    <s v="2013/5754"/>
    <s v="German Motors Ltd"/>
    <s v=""/>
    <s v="North West site"/>
    <s v="2"/>
    <s v="Woodlands Way"/>
    <s v="SW15"/>
    <s v="2SY"/>
    <n v="524515"/>
    <n v="174911"/>
    <s v="East Putney"/>
    <d v="2015-03-31T00:00:00"/>
    <s v=""/>
    <n v="0"/>
    <n v="6"/>
    <n v="6"/>
    <s v="Part demolition of the existing single-storey workshop and erection of a five-storey building plus basement to create six flats."/>
    <s v="PF"/>
    <s v="07/01/2014"/>
    <s v="19/03/2014"/>
    <m/>
    <s v="Nil"/>
    <s v=""/>
    <s v="BF"/>
    <x v="0"/>
    <s v="n/a"/>
    <s v="n"/>
    <n v="1.7999999999999999E-2"/>
    <d v="2015-03-31T00:00:00"/>
    <s v="Y"/>
    <m/>
    <x v="1"/>
    <s v="P"/>
    <m/>
    <n v="0"/>
    <n v="0"/>
    <n v="0"/>
    <n v="0"/>
    <n v="6"/>
    <n v="0"/>
    <n v="0"/>
    <n v="0"/>
    <n v="0"/>
    <n v="0"/>
    <n v="0"/>
    <n v="6"/>
    <n v="0"/>
    <n v="0"/>
    <n v="0"/>
    <n v="0"/>
    <n v="0"/>
    <n v="0"/>
    <n v="0"/>
    <n v="0"/>
    <n v="0"/>
    <n v="0"/>
    <n v="0"/>
    <n v="0"/>
    <n v="0"/>
    <n v="0"/>
    <n v="0"/>
    <n v="0"/>
    <n v="0"/>
    <n v="0"/>
  </r>
  <r>
    <x v="1"/>
    <s v="2013/5808"/>
    <s v=""/>
    <s v=""/>
    <s v=""/>
    <s v="14B"/>
    <s v="Fernlea Road"/>
    <s v="SW12"/>
    <s v="9RN"/>
    <n v="528769"/>
    <n v="173135"/>
    <s v="Balham"/>
    <d v="2015-03-31T00:00:00"/>
    <s v=""/>
    <n v="0"/>
    <n v="1"/>
    <n v="1"/>
    <s v="Conversion of basement level to provide 1 x 1-bedroom self-contained flat and excavation of front lightwell."/>
    <s v="PF"/>
    <s v="29/11/2013"/>
    <s v="24/01/2014"/>
    <m/>
    <s v="Nil"/>
    <s v=""/>
    <s v="BF"/>
    <x v="0"/>
    <s v="n/a"/>
    <s v="n"/>
    <n v="5.0000000000000001E-3"/>
    <d v="2015-03-31T00:00:00"/>
    <s v="Y"/>
    <m/>
    <x v="1"/>
    <s v="P"/>
    <n v="0"/>
    <n v="0"/>
    <n v="0"/>
    <n v="0"/>
    <n v="1"/>
    <n v="0"/>
    <n v="0"/>
    <n v="0"/>
    <n v="0"/>
    <n v="0"/>
    <n v="0"/>
    <n v="1"/>
    <n v="0"/>
    <n v="0"/>
    <n v="0"/>
    <n v="0"/>
    <n v="0"/>
    <n v="0"/>
    <n v="0"/>
    <n v="0"/>
    <n v="0"/>
    <n v="0"/>
    <n v="0"/>
    <n v="0"/>
    <n v="0"/>
    <n v="0"/>
    <n v="0"/>
    <n v="0"/>
    <n v="0"/>
    <n v="0"/>
    <n v="0"/>
  </r>
  <r>
    <x v="1"/>
    <s v="2013/5884"/>
    <s v=""/>
    <s v=""/>
    <s v=""/>
    <s v="173A"/>
    <s v="Merton Road"/>
    <s v="SW18"/>
    <s v="5EF"/>
    <n v="525255"/>
    <n v="173923"/>
    <s v="Southfields"/>
    <d v="2014-12-09T00:00:00"/>
    <s v=""/>
    <n v="1"/>
    <n v="2"/>
    <n v="1"/>
    <s v="Erection of roof extension to main rear roof and extension at second floor level above back addition. In connection with the conversion of the existing one three-bedroom flat to provide two; one-bedroom flats at first floor level and second floor level."/>
    <s v="PF"/>
    <s v="05/12/2013"/>
    <s v="21/02/2014"/>
    <m/>
    <s v="Nil"/>
    <s v=""/>
    <s v="BF"/>
    <x v="3"/>
    <s v="n/a"/>
    <s v="c+"/>
    <n v="1.2E-2"/>
    <d v="2014-12-09T00:00:00"/>
    <s v="Y"/>
    <m/>
    <x v="1"/>
    <s v="P"/>
    <n v="0"/>
    <n v="0"/>
    <n v="0"/>
    <n v="0"/>
    <n v="2"/>
    <n v="0"/>
    <n v="-1"/>
    <n v="0"/>
    <n v="0"/>
    <n v="0"/>
    <n v="0"/>
    <n v="2"/>
    <n v="0"/>
    <n v="-1"/>
    <n v="0"/>
    <n v="0"/>
    <n v="0"/>
    <n v="0"/>
    <n v="0"/>
    <n v="0"/>
    <n v="0"/>
    <n v="0"/>
    <n v="0"/>
    <n v="0"/>
    <n v="0"/>
    <n v="0"/>
    <n v="0"/>
    <n v="0"/>
    <n v="0"/>
    <n v="0"/>
    <n v="0"/>
  </r>
  <r>
    <x v="1"/>
    <s v="2013/5895"/>
    <s v=""/>
    <s v=""/>
    <s v=""/>
    <s v="209"/>
    <s v="St Johns Hill"/>
    <s v="SW11"/>
    <s v="1TH"/>
    <n v="526627"/>
    <n v="174991"/>
    <s v="Fairfield"/>
    <d v="2015-03-31T00:00:00"/>
    <s v=""/>
    <n v="0"/>
    <n v="1"/>
    <n v="1"/>
    <s v="Change of use from two commercial units to one live/work unit on the ground floor including alterations to windows and doors, roof lights and adjoining refuse area from approved first floor development; demolition of part of roof of rear commercial unit t"/>
    <s v="PF"/>
    <s v="25/11/2013"/>
    <s v="25/02/2014"/>
    <m/>
    <s v="Nil"/>
    <s v=""/>
    <s v="BF"/>
    <x v="2"/>
    <s v="n/a"/>
    <s v="f"/>
    <n v="4.0000000000000001E-3"/>
    <d v="2015-03-31T00:00:00"/>
    <s v="Y"/>
    <m/>
    <x v="1"/>
    <s v="P"/>
    <m/>
    <n v="0"/>
    <n v="1"/>
    <n v="0"/>
    <n v="1"/>
    <n v="0"/>
    <n v="0"/>
    <n v="0"/>
    <n v="0"/>
    <n v="0"/>
    <n v="0"/>
    <n v="0"/>
    <n v="0"/>
    <n v="0"/>
    <n v="0"/>
    <n v="0"/>
    <n v="0"/>
    <n v="0"/>
    <n v="0"/>
    <n v="0"/>
    <n v="0"/>
    <n v="0"/>
    <n v="0"/>
    <n v="0"/>
    <n v="0"/>
    <n v="1"/>
    <n v="0"/>
    <n v="0"/>
    <n v="0"/>
    <n v="0"/>
    <n v="0"/>
  </r>
  <r>
    <x v="1"/>
    <s v="2013/5950"/>
    <s v="The Highwayman P.H."/>
    <s v=""/>
    <s v=""/>
    <s v="13"/>
    <s v="Petersfield Rise"/>
    <s v="SW15"/>
    <s v="4AE"/>
    <n v="522573"/>
    <n v="173502"/>
    <s v="Roehampton"/>
    <d v="2014-09-02T00:00:00"/>
    <s v=""/>
    <n v="0"/>
    <n v="7"/>
    <n v="7"/>
    <s v="Demolition of existing public house and ancillary residential accommodation; erection of seven 3- bedroom houses with associated landscaping, cycle, refuse and recycling stores and provision of seven car parking spaces."/>
    <s v="PF"/>
    <s v="25/11/2013"/>
    <s v="22/01/2014"/>
    <m/>
    <s v="Nil"/>
    <s v=""/>
    <s v="BF"/>
    <x v="0"/>
    <s v="n/a"/>
    <s v="n"/>
    <n v="2.5999999999999999E-2"/>
    <d v="2014-09-02T00:00:00"/>
    <s v="Y"/>
    <m/>
    <x v="1"/>
    <s v="P"/>
    <m/>
    <n v="0"/>
    <n v="0"/>
    <n v="0"/>
    <n v="0"/>
    <n v="0"/>
    <n v="7"/>
    <n v="0"/>
    <n v="0"/>
    <n v="0"/>
    <n v="0"/>
    <n v="0"/>
    <n v="0"/>
    <n v="0"/>
    <n v="0"/>
    <n v="0"/>
    <n v="0"/>
    <n v="0"/>
    <n v="0"/>
    <n v="0"/>
    <n v="7"/>
    <n v="0"/>
    <n v="0"/>
    <n v="0"/>
    <n v="0"/>
    <n v="0"/>
    <n v="0"/>
    <n v="0"/>
    <n v="0"/>
    <n v="0"/>
    <n v="0"/>
  </r>
  <r>
    <x v="1"/>
    <s v="2013/6150"/>
    <s v=""/>
    <s v=""/>
    <s v=""/>
    <s v="3-9"/>
    <s v="East Hill"/>
    <s v="SW18"/>
    <s v="2HT"/>
    <n v="526525"/>
    <n v="174940"/>
    <s v="Fairfield"/>
    <d v="2015-03-31T00:00:00"/>
    <s v=""/>
    <n v="0"/>
    <n v="9"/>
    <n v="9"/>
    <s v="Redevelopment of the site to provide a four-storey mixed use building consisting of food retail (use class A1) on the ground floor and nine residential units (5 x 2 bedroom, 4 x 3 bedroom), incorporating one off-street disabled car parking space and on-st"/>
    <s v="PF"/>
    <s v="05/12/2013"/>
    <s v="15/04/2014"/>
    <m/>
    <s v="Nil"/>
    <s v=""/>
    <s v="BF"/>
    <x v="0"/>
    <s v="n/a"/>
    <s v="n"/>
    <n v="5.2999999999999999E-2"/>
    <d v="2015-03-31T00:00:00"/>
    <s v="Y"/>
    <m/>
    <x v="1"/>
    <s v="P"/>
    <n v="0"/>
    <n v="1"/>
    <n v="9"/>
    <n v="0"/>
    <n v="0"/>
    <n v="5"/>
    <n v="4"/>
    <n v="0"/>
    <n v="0"/>
    <n v="0"/>
    <n v="0"/>
    <n v="0"/>
    <n v="5"/>
    <n v="4"/>
    <n v="0"/>
    <n v="0"/>
    <n v="0"/>
    <n v="0"/>
    <n v="0"/>
    <n v="0"/>
    <n v="0"/>
    <n v="0"/>
    <n v="0"/>
    <n v="0"/>
    <n v="0"/>
    <n v="0"/>
    <n v="0"/>
    <n v="0"/>
    <n v="0"/>
    <n v="0"/>
    <n v="0"/>
  </r>
  <r>
    <x v="1"/>
    <s v="2013/6324"/>
    <s v=""/>
    <s v=""/>
    <s v="Atheldene Centre"/>
    <s v="305"/>
    <s v="Garratt Lane"/>
    <s v="SW18"/>
    <s v="4EQ"/>
    <n v="525962"/>
    <n v="173608"/>
    <s v="Earlsfield"/>
    <d v="2014-02-17T00:00:00"/>
    <s v=""/>
    <n v="0"/>
    <n v="9"/>
    <n v="9"/>
    <s v="Demolition of existing buildings and erection of part three, part single-storey building to provide two-form entry primary school and nursery, with associated landscaping, a Multi-Use Games Area and parking and felling of 16 trees. (Full details). Outline"/>
    <s v="PF"/>
    <s v="20/12/2013"/>
    <s v="21/03/2014"/>
    <m/>
    <s v="Nil"/>
    <s v=""/>
    <s v="BF"/>
    <x v="0"/>
    <s v="n/a"/>
    <s v="n"/>
    <n v="8.5000000000000006E-2"/>
    <d v="2014-02-17T00:00:00"/>
    <m/>
    <m/>
    <x v="1"/>
    <s v="P"/>
    <n v="0"/>
    <n v="1"/>
    <n v="9"/>
    <n v="0"/>
    <n v="4"/>
    <n v="5"/>
    <n v="0"/>
    <n v="0"/>
    <n v="0"/>
    <n v="0"/>
    <n v="0"/>
    <n v="4"/>
    <n v="5"/>
    <n v="0"/>
    <n v="0"/>
    <n v="0"/>
    <n v="0"/>
    <n v="0"/>
    <n v="0"/>
    <n v="0"/>
    <n v="0"/>
    <n v="0"/>
    <n v="0"/>
    <n v="0"/>
    <n v="0"/>
    <n v="0"/>
    <n v="0"/>
    <n v="0"/>
    <n v="0"/>
    <n v="0"/>
    <n v="0"/>
  </r>
  <r>
    <x v="1"/>
    <s v="2013/6445"/>
    <s v=""/>
    <s v=""/>
    <s v=""/>
    <s v="86"/>
    <s v="Streathbourne Road"/>
    <s v="SW17"/>
    <s v="8QY"/>
    <n v="528470"/>
    <n v="172316"/>
    <s v="Bedford"/>
    <d v="2015-03-31T00:00:00"/>
    <s v=""/>
    <n v="2"/>
    <n v="1"/>
    <n v="-1"/>
    <s v="Change of use from 2 flats to single family dwelling house."/>
    <s v="PF"/>
    <s v="16/01/2014"/>
    <s v="13/03/2014"/>
    <m/>
    <s v="Nil"/>
    <s v=""/>
    <s v="BF"/>
    <x v="1"/>
    <s v="n/a"/>
    <s v="b"/>
    <n v="0.03"/>
    <d v="2015-03-31T00:00:00"/>
    <s v="Y"/>
    <m/>
    <x v="1"/>
    <s v="P"/>
    <n v="0"/>
    <n v="0"/>
    <n v="0"/>
    <n v="0"/>
    <n v="-1"/>
    <n v="0"/>
    <n v="0"/>
    <n v="0"/>
    <n v="0"/>
    <n v="0"/>
    <n v="0"/>
    <n v="-1"/>
    <n v="0"/>
    <n v="-1"/>
    <n v="0"/>
    <n v="0"/>
    <n v="0"/>
    <n v="0"/>
    <n v="0"/>
    <n v="0"/>
    <n v="1"/>
    <n v="0"/>
    <n v="0"/>
    <n v="0"/>
    <n v="0"/>
    <n v="0"/>
    <n v="0"/>
    <n v="0"/>
    <n v="0"/>
    <n v="0"/>
    <n v="0"/>
  </r>
  <r>
    <x v="1"/>
    <s v="2013/6476"/>
    <s v=""/>
    <s v=""/>
    <s v="Land rear of 57"/>
    <s v="57"/>
    <s v="Montana Road"/>
    <s v="SW17"/>
    <s v="8SN"/>
    <n v="528195"/>
    <n v="171977"/>
    <s v="Bedford"/>
    <d v="2015-03-31T00:00:00"/>
    <s v=""/>
    <n v="0"/>
    <n v="1"/>
    <n v="1"/>
    <s v="Demolition of existing garage and construction of a four bedroom house with basement level."/>
    <s v="PF"/>
    <s v="20/12/2013"/>
    <s v="24/02/2014"/>
    <m/>
    <s v="Nil"/>
    <s v=""/>
    <s v="BF"/>
    <x v="0"/>
    <s v="n/a"/>
    <s v="n"/>
    <n v="1.9E-2"/>
    <d v="2015-03-31T00:00:00"/>
    <s v="Y"/>
    <m/>
    <x v="1"/>
    <s v="P"/>
    <n v="0"/>
    <n v="0"/>
    <n v="0"/>
    <n v="0"/>
    <n v="0"/>
    <n v="0"/>
    <n v="0"/>
    <n v="1"/>
    <n v="0"/>
    <n v="0"/>
    <n v="0"/>
    <n v="0"/>
    <n v="0"/>
    <n v="0"/>
    <n v="0"/>
    <n v="0"/>
    <n v="0"/>
    <n v="0"/>
    <n v="0"/>
    <n v="0"/>
    <n v="0"/>
    <n v="1"/>
    <n v="0"/>
    <n v="0"/>
    <n v="0"/>
    <n v="0"/>
    <n v="0"/>
    <n v="0"/>
    <n v="0"/>
    <n v="0"/>
    <n v="0"/>
  </r>
  <r>
    <x v="1"/>
    <s v="2013/6522"/>
    <s v="Oakhill Park"/>
    <s v=""/>
    <s v="Olive Haines Lodge"/>
    <s v=""/>
    <s v="Oakhill Road"/>
    <s v="SW15"/>
    <s v="2DY"/>
    <n v="524575"/>
    <n v="174907"/>
    <s v="East Putney"/>
    <d v="2014-01-23T00:00:00"/>
    <s v=""/>
    <n v="0"/>
    <n v="8"/>
    <n v="8"/>
    <s v="Demolition of existing buildings. Erection of part four, part five-storey building, with lower ground floor level, to provide 59 residential units (8 of which affordable), together with basement car parking (45 spaces), cycle storage, roof terrace/balconi"/>
    <s v="PFLA"/>
    <s v="13/01/2014"/>
    <s v="27/06/2014"/>
    <m/>
    <s v="Nil"/>
    <s v=""/>
    <s v="BF"/>
    <x v="0"/>
    <s v="NB"/>
    <s v="n/a"/>
    <n v="0.20699999999999999"/>
    <d v="2014-01-23T00:00:00"/>
    <m/>
    <m/>
    <x v="0"/>
    <s v="HASO"/>
    <m/>
    <n v="1"/>
    <n v="8"/>
    <n v="0"/>
    <n v="6"/>
    <n v="2"/>
    <n v="0"/>
    <n v="0"/>
    <n v="0"/>
    <n v="0"/>
    <n v="0"/>
    <n v="6"/>
    <n v="2"/>
    <n v="0"/>
    <n v="0"/>
    <n v="0"/>
    <n v="0"/>
    <n v="0"/>
    <n v="0"/>
    <n v="0"/>
    <n v="0"/>
    <n v="0"/>
    <n v="0"/>
    <n v="0"/>
    <n v="0"/>
    <n v="0"/>
    <n v="0"/>
    <n v="0"/>
    <n v="0"/>
    <n v="0"/>
    <n v="0"/>
  </r>
  <r>
    <x v="1"/>
    <s v="2013/6522"/>
    <s v="Oakhill Park"/>
    <s v=""/>
    <s v="Olive Haines Lodge"/>
    <s v=""/>
    <s v="Oakhill Road"/>
    <s v="SW15"/>
    <s v="2DY"/>
    <n v="524575"/>
    <n v="174907"/>
    <s v="East Putney"/>
    <d v="2014-01-23T00:00:00"/>
    <s v=""/>
    <n v="39"/>
    <n v="51"/>
    <n v="12"/>
    <s v="Demolition of existing buildings. Erection of part four, part five-storey building, with lower ground floor level, to provide 59 residential units (8 of which affordable), together with basement car parking (45 spaces), cycle storage, roof terrace/balconi"/>
    <s v="PFLA"/>
    <s v="13/01/2014"/>
    <s v="27/06/2014"/>
    <m/>
    <s v="Nil"/>
    <s v=""/>
    <s v="BF"/>
    <x v="0"/>
    <s v="NB"/>
    <s v="n/a"/>
    <n v="4.2999999999999997E-2"/>
    <d v="2014-01-23T00:00:00"/>
    <m/>
    <m/>
    <x v="1"/>
    <s v="P"/>
    <m/>
    <n v="5"/>
    <n v="51"/>
    <n v="-39"/>
    <n v="6"/>
    <n v="41"/>
    <n v="4"/>
    <n v="0"/>
    <n v="0"/>
    <n v="0"/>
    <n v="-39"/>
    <n v="6"/>
    <n v="41"/>
    <n v="4"/>
    <n v="0"/>
    <n v="0"/>
    <n v="0"/>
    <n v="0"/>
    <n v="0"/>
    <n v="0"/>
    <n v="0"/>
    <n v="0"/>
    <n v="0"/>
    <n v="0"/>
    <n v="0"/>
    <n v="0"/>
    <n v="0"/>
    <n v="0"/>
    <n v="0"/>
    <n v="0"/>
    <n v="0"/>
  </r>
  <r>
    <x v="1"/>
    <s v="2013/6533"/>
    <s v=""/>
    <s v=""/>
    <s v=""/>
    <s v="235"/>
    <s v="Queenstown Road"/>
    <s v="SW8"/>
    <s v="3QD"/>
    <n v="528686"/>
    <n v="176535"/>
    <s v="Queenstown"/>
    <d v="2013-10-17T00:00:00"/>
    <s v=""/>
    <n v="1"/>
    <n v="9"/>
    <n v="8"/>
    <s v="Minor material amendments to planning permission ref. 2013/2262 (dated 09/08/13) for retention of main facades with demolition of remainder of existing building; erection of four-storey building to provide 9 residential units incorporating roof terraces a"/>
    <s v="PF"/>
    <s v="07/01/2014"/>
    <s v="04/03/2014"/>
    <m/>
    <s v="Nil"/>
    <s v=""/>
    <s v="BF"/>
    <x v="0"/>
    <s v="n/a"/>
    <s v="n"/>
    <n v="2.3E-2"/>
    <d v="2013-10-17T00:00:00"/>
    <m/>
    <m/>
    <x v="1"/>
    <s v="P"/>
    <m/>
    <n v="0"/>
    <n v="0"/>
    <n v="1"/>
    <n v="0"/>
    <n v="8"/>
    <n v="0"/>
    <n v="-1"/>
    <n v="0"/>
    <n v="0"/>
    <n v="1"/>
    <n v="0"/>
    <n v="8"/>
    <n v="0"/>
    <n v="0"/>
    <n v="0"/>
    <n v="0"/>
    <n v="0"/>
    <n v="0"/>
    <n v="0"/>
    <n v="0"/>
    <n v="-1"/>
    <n v="0"/>
    <n v="0"/>
    <n v="0"/>
    <n v="0"/>
    <n v="0"/>
    <n v="0"/>
    <n v="0"/>
    <n v="0"/>
    <n v="0"/>
  </r>
  <r>
    <x v="1"/>
    <s v="2013/6563"/>
    <s v=""/>
    <s v=""/>
    <s v=""/>
    <s v="10-12"/>
    <s v="Fernlea Road"/>
    <s v="SW12"/>
    <s v="9RN"/>
    <n v="528761"/>
    <n v="173137"/>
    <s v="Balham"/>
    <d v="2015-03-31T00:00:00"/>
    <s v=""/>
    <n v="0"/>
    <n v="2"/>
    <n v="2"/>
    <s v="Conversion of existing basements to create 2no. 1 bedroom flats including front and rear lightwells with ground floor terrace areas to rear."/>
    <s v="PF"/>
    <s v="24/12/2013"/>
    <s v="18/02/2014"/>
    <m/>
    <s v="Nil"/>
    <s v=""/>
    <s v="BF"/>
    <x v="0"/>
    <s v="n/a"/>
    <s v="n"/>
    <n v="1.6E-2"/>
    <d v="2015-03-31T00:00:00"/>
    <s v="Y"/>
    <m/>
    <x v="1"/>
    <s v="P"/>
    <n v="0"/>
    <n v="0"/>
    <n v="0"/>
    <n v="0"/>
    <n v="2"/>
    <n v="0"/>
    <n v="0"/>
    <n v="0"/>
    <n v="0"/>
    <n v="0"/>
    <n v="0"/>
    <n v="2"/>
    <n v="0"/>
    <n v="0"/>
    <n v="0"/>
    <n v="0"/>
    <n v="0"/>
    <n v="0"/>
    <n v="0"/>
    <n v="0"/>
    <n v="0"/>
    <n v="0"/>
    <n v="0"/>
    <n v="0"/>
    <n v="0"/>
    <n v="0"/>
    <n v="0"/>
    <n v="0"/>
    <n v="0"/>
    <n v="0"/>
    <n v="0"/>
  </r>
  <r>
    <x v="1"/>
    <s v="2013/6634"/>
    <s v=""/>
    <s v=""/>
    <s v="Old Garden House, The Lanterns"/>
    <s v=""/>
    <s v="Bridge Lane"/>
    <s v="SW11"/>
    <s v="3AD"/>
    <n v="527339"/>
    <n v="176604"/>
    <s v="St. Mary's Park"/>
    <d v="2013-03-08T00:00:00"/>
    <s v=""/>
    <n v="8"/>
    <n v="3"/>
    <n v="-5"/>
    <s v="Alteration to reduce number of approved flats from 8 to 3 houses involving internal changes only."/>
    <s v="PF"/>
    <s v="17/03/2014"/>
    <s v="19/05/2014"/>
    <m/>
    <s v="Nil"/>
    <s v=""/>
    <s v="BF"/>
    <x v="1"/>
    <s v="n/a"/>
    <s v="b"/>
    <n v="3.2000000000000001E-2"/>
    <d v="2013-03-08T00:00:00"/>
    <m/>
    <m/>
    <x v="1"/>
    <s v="P"/>
    <m/>
    <n v="0"/>
    <n v="0"/>
    <n v="0"/>
    <n v="-5"/>
    <n v="-3"/>
    <n v="1"/>
    <n v="2"/>
    <n v="0"/>
    <n v="0"/>
    <n v="0"/>
    <n v="-5"/>
    <n v="-3"/>
    <n v="0"/>
    <n v="0"/>
    <n v="0"/>
    <n v="0"/>
    <n v="0"/>
    <n v="0"/>
    <n v="0"/>
    <n v="1"/>
    <n v="2"/>
    <n v="0"/>
    <n v="0"/>
    <n v="0"/>
    <n v="0"/>
    <n v="0"/>
    <n v="0"/>
    <n v="0"/>
    <n v="0"/>
    <n v="0"/>
  </r>
  <r>
    <x v="1"/>
    <s v="2014/0035"/>
    <m/>
    <s v=""/>
    <s v=""/>
    <s v="10"/>
    <s v="Fontenoy Road"/>
    <s v="SW12"/>
    <s v="9LU"/>
    <n v="529051"/>
    <n v="172623"/>
    <s v="Bedford"/>
    <d v="2015-03-31T00:00:00"/>
    <s v=""/>
    <n v="0"/>
    <n v="8"/>
    <n v="8"/>
    <s v="Demolition of a 3 storey detached building (formerly serving as a care home) and the construction of a four storey block to provide 8 flats, consisting of 2 x 3 bedroom flats and 6 x 2 bedroom flats."/>
    <s v="PF"/>
    <s v="07/01/2014"/>
    <s v="12/05/2014"/>
    <m/>
    <s v="Nil"/>
    <s v=""/>
    <s v="BF"/>
    <x v="0"/>
    <s v="n/a"/>
    <s v="n"/>
    <n v="7.4999999999999997E-2"/>
    <d v="2015-03-31T00:00:00"/>
    <s v="Y"/>
    <m/>
    <x v="2"/>
    <s v="C"/>
    <n v="0"/>
    <n v="0"/>
    <n v="0"/>
    <n v="0"/>
    <n v="0"/>
    <n v="6"/>
    <n v="2"/>
    <n v="0"/>
    <n v="0"/>
    <n v="0"/>
    <n v="0"/>
    <n v="0"/>
    <n v="6"/>
    <n v="2"/>
    <n v="0"/>
    <n v="0"/>
    <n v="0"/>
    <n v="0"/>
    <n v="0"/>
    <n v="0"/>
    <n v="0"/>
    <n v="0"/>
    <n v="0"/>
    <n v="0"/>
    <n v="0"/>
    <n v="0"/>
    <n v="0"/>
    <n v="0"/>
    <n v="0"/>
    <n v="0"/>
    <n v="0"/>
  </r>
  <r>
    <x v="1"/>
    <s v="2014/0110"/>
    <s v=""/>
    <s v=""/>
    <s v=""/>
    <s v="213"/>
    <s v="Putney Bridge Road"/>
    <s v="SW15"/>
    <s v="2NY"/>
    <n v="524586"/>
    <n v="175212"/>
    <s v="Thamesfield"/>
    <d v="2015-02-19T00:00:00"/>
    <s v=""/>
    <n v="0"/>
    <n v="1"/>
    <n v="1"/>
    <s v="Change of use at ground floor level from office (Class B1a) to residential (Class C3), to provide one x 1-bedroom flat."/>
    <s v="PANR"/>
    <s v="13/01/2014"/>
    <s v="12/02/2014"/>
    <m/>
    <s v="Nil"/>
    <s v=""/>
    <s v="BF"/>
    <x v="2"/>
    <s v="n/a"/>
    <s v="f"/>
    <n v="6.0000000000000001E-3"/>
    <d v="2015-02-19T00:00:00"/>
    <s v="Y"/>
    <m/>
    <x v="1"/>
    <s v="P"/>
    <m/>
    <n v="0"/>
    <n v="0"/>
    <n v="0"/>
    <n v="1"/>
    <n v="0"/>
    <n v="0"/>
    <n v="0"/>
    <n v="0"/>
    <n v="0"/>
    <n v="0"/>
    <n v="1"/>
    <n v="0"/>
    <n v="0"/>
    <n v="0"/>
    <n v="0"/>
    <n v="0"/>
    <n v="0"/>
    <n v="0"/>
    <n v="0"/>
    <n v="0"/>
    <n v="0"/>
    <n v="0"/>
    <n v="0"/>
    <n v="0"/>
    <n v="0"/>
    <n v="0"/>
    <n v="0"/>
    <n v="0"/>
    <n v="0"/>
    <n v="0"/>
  </r>
  <r>
    <x v="1"/>
    <s v="2014/0133"/>
    <s v=""/>
    <s v=""/>
    <s v=""/>
    <s v="121-123"/>
    <s v="Lower Richmond Road"/>
    <s v="SW15"/>
    <s v="1EX"/>
    <n v="523602"/>
    <n v="175799"/>
    <s v="Thamesfield"/>
    <d v="2015-03-30T00:00:00"/>
    <s v=""/>
    <n v="2"/>
    <n v="6"/>
    <n v="4"/>
    <s v="Excavation of basement under existing buildings and rear yards, including the provision of lightwells to the rear. Erection of single-storey side and rear extensions. Alterations to the existing window openings, together with replacement windows, erection"/>
    <s v="PF"/>
    <s v="16/01/2014"/>
    <s v="12/03/2014"/>
    <m/>
    <s v="Nil"/>
    <s v=""/>
    <s v="BF"/>
    <x v="3"/>
    <s v="n/a"/>
    <s v="c+"/>
    <n v="1.7000000000000001E-2"/>
    <d v="2015-03-30T00:00:00"/>
    <s v="Y"/>
    <m/>
    <x v="1"/>
    <s v="P"/>
    <n v="0"/>
    <n v="0"/>
    <n v="0"/>
    <n v="0"/>
    <n v="4"/>
    <n v="2"/>
    <n v="-2"/>
    <n v="0"/>
    <n v="0"/>
    <n v="0"/>
    <n v="0"/>
    <n v="4"/>
    <n v="2"/>
    <n v="-2"/>
    <n v="0"/>
    <n v="0"/>
    <n v="0"/>
    <n v="0"/>
    <n v="0"/>
    <n v="0"/>
    <n v="0"/>
    <n v="0"/>
    <n v="0"/>
    <n v="0"/>
    <n v="0"/>
    <n v="0"/>
    <n v="0"/>
    <n v="0"/>
    <n v="0"/>
    <n v="0"/>
    <n v="0"/>
  </r>
  <r>
    <x v="1"/>
    <s v="2014/0177"/>
    <s v=""/>
    <s v=""/>
    <s v=""/>
    <s v="10"/>
    <s v="Aldrinton Road"/>
    <s v="SW16"/>
    <s v="1TH"/>
    <n v="529421"/>
    <n v="171331"/>
    <s v="Furzedown"/>
    <d v="2015-03-31T00:00:00"/>
    <s v=""/>
    <n v="8"/>
    <n v="1"/>
    <n v="-7"/>
    <s v="Conversion of existing 3no. one bedroom flats and 5no. bedsits to a single family dwelling. Construction of rear dormer extension and fenestration alterations to the east, north, and west elevations."/>
    <s v="PF"/>
    <s v="15/01/2014"/>
    <s v="12/03/2014"/>
    <m/>
    <s v="Nil"/>
    <s v=""/>
    <s v="BF"/>
    <x v="1"/>
    <s v="n/a"/>
    <s v="b"/>
    <n v="7.6999999999999999E-2"/>
    <d v="2015-03-31T00:00:00"/>
    <s v="Y"/>
    <m/>
    <x v="2"/>
    <s v="HASR"/>
    <n v="0"/>
    <n v="0"/>
    <n v="0"/>
    <n v="-5"/>
    <n v="-3"/>
    <n v="0"/>
    <n v="0"/>
    <n v="0"/>
    <n v="1"/>
    <n v="0"/>
    <n v="-5"/>
    <n v="-3"/>
    <n v="0"/>
    <n v="0"/>
    <n v="0"/>
    <n v="0"/>
    <n v="0"/>
    <n v="0"/>
    <n v="0"/>
    <n v="0"/>
    <n v="0"/>
    <n v="0"/>
    <n v="1"/>
    <n v="0"/>
    <n v="0"/>
    <n v="0"/>
    <n v="0"/>
    <n v="0"/>
    <n v="0"/>
    <n v="0"/>
    <n v="0"/>
  </r>
  <r>
    <x v="1"/>
    <s v="2014/0271"/>
    <s v=""/>
    <s v=""/>
    <s v=""/>
    <s v="80C"/>
    <s v="Battersea Rise"/>
    <s v="SW11"/>
    <s v="1EH"/>
    <n v="527358"/>
    <n v="175151"/>
    <s v="Northcote"/>
    <d v="2014-11-25T00:00:00"/>
    <s v=""/>
    <n v="0"/>
    <n v="1"/>
    <n v="1"/>
    <s v="Change of use of the ground floor of a three storey building from B1 to C3 to provide a one bed flat"/>
    <s v="PAG"/>
    <s v="21/01/2014"/>
    <s v="04/03/2014"/>
    <m/>
    <s v="Nil"/>
    <s v=""/>
    <s v="BF"/>
    <x v="2"/>
    <s v="n/a"/>
    <s v="f"/>
    <n v="4.0000000000000001E-3"/>
    <d v="2014-11-25T00:00:00"/>
    <s v="Y"/>
    <m/>
    <x v="1"/>
    <s v="P"/>
    <n v="0"/>
    <n v="0"/>
    <n v="0"/>
    <n v="0"/>
    <n v="1"/>
    <n v="0"/>
    <n v="0"/>
    <n v="0"/>
    <n v="0"/>
    <n v="0"/>
    <n v="0"/>
    <n v="1"/>
    <n v="0"/>
    <n v="0"/>
    <n v="0"/>
    <n v="0"/>
    <n v="0"/>
    <n v="0"/>
    <n v="0"/>
    <n v="0"/>
    <n v="0"/>
    <n v="0"/>
    <n v="0"/>
    <n v="0"/>
    <n v="0"/>
    <n v="0"/>
    <n v="0"/>
    <n v="0"/>
    <n v="0"/>
    <n v="0"/>
    <n v="0"/>
  </r>
  <r>
    <x v="1"/>
    <s v="2014/0285"/>
    <s v=""/>
    <s v=""/>
    <s v=""/>
    <s v="229A"/>
    <s v="Lavender Hill"/>
    <s v="SW11"/>
    <s v="1JR"/>
    <n v="527759"/>
    <n v="175524"/>
    <s v="Shaftesbury"/>
    <d v="2014-12-02T00:00:00"/>
    <s v=""/>
    <n v="1"/>
    <n v="3"/>
    <n v="2"/>
    <s v="Conversion of existing dwelling above shop to form three self-contained one bedroom flats."/>
    <s v="PF"/>
    <s v="23/01/2014"/>
    <s v="29/04/2014"/>
    <m/>
    <s v="Nil"/>
    <s v=""/>
    <s v="BF"/>
    <x v="1"/>
    <s v="n/a"/>
    <s v="c+"/>
    <n v="6.0000000000000001E-3"/>
    <d v="2014-12-02T00:00:00"/>
    <s v="Y"/>
    <m/>
    <x v="1"/>
    <s v="P"/>
    <n v="0"/>
    <n v="0"/>
    <n v="0"/>
    <n v="0"/>
    <n v="3"/>
    <n v="0"/>
    <n v="0"/>
    <n v="0"/>
    <n v="-1"/>
    <n v="0"/>
    <n v="0"/>
    <n v="3"/>
    <n v="0"/>
    <n v="0"/>
    <n v="0"/>
    <n v="-1"/>
    <n v="0"/>
    <n v="0"/>
    <n v="0"/>
    <n v="0"/>
    <n v="0"/>
    <n v="0"/>
    <n v="0"/>
    <n v="0"/>
    <n v="0"/>
    <n v="0"/>
    <n v="0"/>
    <n v="0"/>
    <n v="0"/>
    <n v="0"/>
    <n v="0"/>
  </r>
  <r>
    <x v="1"/>
    <s v="2014/0286"/>
    <s v=""/>
    <s v=""/>
    <s v=""/>
    <s v="227"/>
    <s v="Lavender Hill"/>
    <s v="SW11"/>
    <s v="1JR"/>
    <n v="527764"/>
    <n v="175525"/>
    <s v="Shaftesbury"/>
    <d v="2014-12-02T00:00:00"/>
    <s v=""/>
    <n v="1"/>
    <n v="3"/>
    <n v="2"/>
    <s v="Conversion of existing dwelling above shop to form three self-contained one bedroom flats."/>
    <s v="PF"/>
    <s v="23/01/2014"/>
    <s v="29/04/2014"/>
    <m/>
    <s v="Nil"/>
    <s v=""/>
    <s v="BF"/>
    <x v="1"/>
    <s v="n/a"/>
    <s v="c+"/>
    <n v="6.0000000000000001E-3"/>
    <d v="2014-12-02T00:00:00"/>
    <s v="Y"/>
    <m/>
    <x v="1"/>
    <s v="P"/>
    <n v="0"/>
    <n v="0"/>
    <n v="0"/>
    <n v="0"/>
    <n v="3"/>
    <n v="0"/>
    <n v="0"/>
    <n v="0"/>
    <n v="-1"/>
    <n v="0"/>
    <n v="0"/>
    <n v="3"/>
    <n v="0"/>
    <n v="0"/>
    <n v="0"/>
    <n v="-1"/>
    <n v="0"/>
    <n v="0"/>
    <n v="0"/>
    <n v="0"/>
    <n v="0"/>
    <n v="0"/>
    <n v="0"/>
    <n v="0"/>
    <n v="0"/>
    <n v="0"/>
    <n v="0"/>
    <n v="0"/>
    <n v="0"/>
    <n v="0"/>
    <n v="0"/>
  </r>
  <r>
    <x v="1"/>
    <s v="2014/0340"/>
    <s v=""/>
    <s v=""/>
    <s v=""/>
    <s v="165-167"/>
    <s v="St. Johns Hill"/>
    <s v="SW11"/>
    <s v="1TQ"/>
    <n v="526732"/>
    <n v="175022"/>
    <s v="Fairfield"/>
    <d v="2015-03-31T00:00:00"/>
    <s v=""/>
    <n v="1"/>
    <n v="3"/>
    <n v="2"/>
    <s v="Demolition of existing first floor accommodation with retention of existing frontage; erection of part single/part two storey extension above ground floor retail unit to provide 3 residential units."/>
    <s v="PF"/>
    <s v="24/01/2014"/>
    <s v="15/04/2014"/>
    <m/>
    <s v="Nil"/>
    <s v=""/>
    <s v="BF"/>
    <x v="0"/>
    <s v="n/a"/>
    <s v="n"/>
    <n v="0.04"/>
    <d v="2015-03-31T00:00:00"/>
    <s v="Y"/>
    <m/>
    <x v="1"/>
    <s v="P"/>
    <n v="0"/>
    <n v="0"/>
    <n v="0"/>
    <n v="0"/>
    <n v="0"/>
    <n v="2"/>
    <n v="0"/>
    <n v="0"/>
    <n v="0"/>
    <n v="0"/>
    <n v="0"/>
    <n v="0"/>
    <n v="2"/>
    <n v="0"/>
    <n v="0"/>
    <n v="0"/>
    <n v="0"/>
    <n v="0"/>
    <n v="0"/>
    <n v="0"/>
    <n v="0"/>
    <n v="0"/>
    <n v="0"/>
    <n v="0"/>
    <n v="0"/>
    <n v="0"/>
    <n v="0"/>
    <n v="0"/>
    <n v="0"/>
    <n v="0"/>
    <n v="0"/>
  </r>
  <r>
    <x v="1"/>
    <s v="2014/0472"/>
    <s v=""/>
    <s v=""/>
    <s v=""/>
    <s v="545A"/>
    <s v="Old York Road"/>
    <s v="SW18"/>
    <s v="1TQ"/>
    <n v="525888"/>
    <n v="174952"/>
    <s v="Fairfield"/>
    <d v="2015-03-31T00:00:00"/>
    <s v=""/>
    <n v="0"/>
    <n v="3"/>
    <n v="3"/>
    <s v="Erection of single-storey rear extension and erection of rear mansard roof extension (with french doors and safety railings) and roof extension over part of the two-storey back addition with alterations to the existing in connection with the conversion of"/>
    <s v="PF"/>
    <s v="30/01/2014"/>
    <s v="15/04/2014"/>
    <m/>
    <s v="Nil"/>
    <s v=""/>
    <s v="BF"/>
    <x v="3"/>
    <s v="n/a"/>
    <s v="n"/>
    <n v="8.0000000000000002E-3"/>
    <d v="2015-03-31T00:00:00"/>
    <s v="Y"/>
    <m/>
    <x v="1"/>
    <s v="P"/>
    <n v="0"/>
    <n v="0"/>
    <n v="0"/>
    <n v="1"/>
    <n v="2"/>
    <n v="0"/>
    <n v="0"/>
    <n v="0"/>
    <n v="0"/>
    <n v="0"/>
    <n v="1"/>
    <n v="2"/>
    <n v="0"/>
    <n v="0"/>
    <n v="0"/>
    <n v="0"/>
    <n v="0"/>
    <n v="0"/>
    <n v="0"/>
    <n v="0"/>
    <n v="0"/>
    <n v="0"/>
    <n v="0"/>
    <n v="0"/>
    <n v="0"/>
    <n v="0"/>
    <n v="0"/>
    <n v="0"/>
    <n v="0"/>
    <n v="0"/>
    <n v="0"/>
  </r>
  <r>
    <x v="1"/>
    <s v="2014/0537"/>
    <s v=""/>
    <s v=""/>
    <s v=""/>
    <s v="1A"/>
    <s v="Byrne Road"/>
    <s v="SW12"/>
    <s v="9HZ"/>
    <n v="528754"/>
    <n v="173060"/>
    <s v="Bedford"/>
    <d v="2015-03-31T00:00:00"/>
    <s v=""/>
    <n v="1"/>
    <n v="2"/>
    <n v="1"/>
    <s v="Construction of mansard roof extension including dormer windows to front and rear roof slopes and construction of extension at third floor level to create one; 1-bedroom flat, together with other alterations."/>
    <s v="PF"/>
    <s v="04/02/2014"/>
    <s v="02/04/2014"/>
    <m/>
    <s v="Nil"/>
    <s v=""/>
    <s v="BF"/>
    <x v="3"/>
    <s v="n/a"/>
    <s v="c+"/>
    <n v="5.0000000000000001E-3"/>
    <d v="2015-03-31T00:00:00"/>
    <s v="Y"/>
    <m/>
    <x v="1"/>
    <s v="P"/>
    <n v="0"/>
    <n v="0"/>
    <n v="0"/>
    <n v="0"/>
    <n v="2"/>
    <n v="-1"/>
    <n v="0"/>
    <n v="0"/>
    <n v="0"/>
    <n v="0"/>
    <n v="0"/>
    <n v="2"/>
    <n v="-1"/>
    <n v="0"/>
    <n v="0"/>
    <n v="0"/>
    <n v="0"/>
    <n v="0"/>
    <n v="0"/>
    <n v="0"/>
    <n v="0"/>
    <n v="0"/>
    <n v="0"/>
    <n v="0"/>
    <n v="0"/>
    <n v="0"/>
    <n v="0"/>
    <n v="0"/>
    <n v="0"/>
    <n v="0"/>
    <n v="0"/>
  </r>
  <r>
    <x v="1"/>
    <s v="2014/0611"/>
    <s v=""/>
    <s v=""/>
    <s v=""/>
    <s v="246"/>
    <s v="Earlsfield Road"/>
    <s v="SW18"/>
    <s v="3DY"/>
    <n v="526150"/>
    <n v="173407"/>
    <s v="Earlsfield"/>
    <d v="2015-03-31T00:00:00"/>
    <s v=""/>
    <n v="0"/>
    <n v="1"/>
    <n v="1"/>
    <s v="Change of use of ground floor commercial unit and basement to 1 x two-bed flat (Class C3). External alterations, formation of lightwell to front (with external staircase) and erection of front boundary wall/railings."/>
    <s v="PF"/>
    <s v="07/02/2014"/>
    <s v="04/04/2014"/>
    <m/>
    <s v="Nil"/>
    <s v=""/>
    <s v="BF"/>
    <x v="2"/>
    <s v="n/a"/>
    <s v="e"/>
    <n v="4.0000000000000001E-3"/>
    <d v="2015-03-31T00:00:00"/>
    <s v="Y"/>
    <m/>
    <x v="1"/>
    <s v="P"/>
    <n v="0"/>
    <n v="0"/>
    <n v="0"/>
    <n v="0"/>
    <n v="0"/>
    <n v="1"/>
    <n v="0"/>
    <n v="0"/>
    <n v="0"/>
    <n v="0"/>
    <n v="0"/>
    <n v="0"/>
    <n v="1"/>
    <n v="0"/>
    <n v="0"/>
    <n v="0"/>
    <n v="0"/>
    <n v="0"/>
    <n v="0"/>
    <n v="0"/>
    <n v="0"/>
    <n v="0"/>
    <n v="0"/>
    <n v="0"/>
    <n v="0"/>
    <n v="0"/>
    <n v="0"/>
    <n v="0"/>
    <n v="0"/>
    <n v="0"/>
    <n v="0"/>
  </r>
  <r>
    <x v="1"/>
    <s v="2014/0700"/>
    <s v=""/>
    <s v=""/>
    <s v=""/>
    <s v="94"/>
    <s v="Eardley Road"/>
    <s v="SW16"/>
    <s v="6BJ"/>
    <n v="529468"/>
    <n v="170782"/>
    <s v="Furzedown"/>
    <d v="2015-03-31T00:00:00"/>
    <s v=""/>
    <n v="0"/>
    <n v="1"/>
    <n v="1"/>
    <s v="Conversion of ground floor commercial unit (Class A1) to a 2 bedroom flat, with associated external alterations."/>
    <s v="PF"/>
    <s v="11/02/2014"/>
    <s v="08/04/2014"/>
    <m/>
    <s v="Nil"/>
    <s v=""/>
    <s v="BF"/>
    <x v="2"/>
    <s v="n/a"/>
    <s v="e"/>
    <n v="3.0000000000000001E-3"/>
    <d v="2015-03-31T00:00:00"/>
    <s v="Y"/>
    <m/>
    <x v="1"/>
    <s v="P"/>
    <n v="0"/>
    <n v="0"/>
    <n v="0"/>
    <n v="0"/>
    <n v="0"/>
    <n v="1"/>
    <n v="0"/>
    <n v="0"/>
    <n v="0"/>
    <n v="0"/>
    <n v="0"/>
    <n v="0"/>
    <n v="1"/>
    <n v="0"/>
    <n v="0"/>
    <n v="0"/>
    <n v="0"/>
    <n v="0"/>
    <n v="0"/>
    <n v="0"/>
    <n v="0"/>
    <n v="0"/>
    <n v="0"/>
    <n v="0"/>
    <n v="0"/>
    <n v="0"/>
    <n v="0"/>
    <n v="0"/>
    <n v="0"/>
    <n v="0"/>
    <n v="0"/>
  </r>
  <r>
    <x v="1"/>
    <s v="2014/0874"/>
    <s v=""/>
    <s v=""/>
    <s v=""/>
    <s v="27"/>
    <s v="Trevelyan Road"/>
    <s v="SW17"/>
    <s v="9LR"/>
    <n v="527320"/>
    <n v="170994"/>
    <s v="Graveney"/>
    <d v="2015-03-31T00:00:00"/>
    <s v=""/>
    <n v="0"/>
    <n v="4"/>
    <n v="4"/>
    <s v="Change of use from doctors surgery (Class D1) to four new flats (1 x 1 bedroom, 2 x 2 bedroom and 1 x 3 bedroom flats) involving window and door alterations to existing fenestration, first floor extension, demolition of part of rear building to form new l"/>
    <s v="PF"/>
    <s v="19/02/2014"/>
    <s v="22/07/2014"/>
    <m/>
    <s v="Nil"/>
    <s v=""/>
    <s v="BF"/>
    <x v="2"/>
    <s v="n/a"/>
    <s v="g"/>
    <n v="3.6999999999999998E-2"/>
    <d v="2015-03-31T00:00:00"/>
    <s v="Y"/>
    <m/>
    <x v="1"/>
    <s v="P"/>
    <n v="0"/>
    <n v="0"/>
    <n v="0"/>
    <n v="0"/>
    <n v="1"/>
    <n v="2"/>
    <n v="1"/>
    <n v="0"/>
    <n v="0"/>
    <n v="0"/>
    <n v="0"/>
    <n v="1"/>
    <n v="2"/>
    <n v="1"/>
    <n v="0"/>
    <n v="0"/>
    <n v="0"/>
    <n v="0"/>
    <n v="0"/>
    <n v="0"/>
    <n v="0"/>
    <n v="0"/>
    <n v="0"/>
    <n v="0"/>
    <n v="0"/>
    <n v="0"/>
    <n v="0"/>
    <n v="0"/>
    <n v="0"/>
    <n v="0"/>
    <n v="0"/>
  </r>
  <r>
    <x v="1"/>
    <s v="2014/0910"/>
    <s v=""/>
    <s v=""/>
    <s v="Former Battersea Police Station 112-118"/>
    <s v="112-118"/>
    <s v="Battersea Bridge Road"/>
    <s v="SW11"/>
    <s v="3AF"/>
    <n v="527226"/>
    <n v="176937"/>
    <s v="St. Mary's Park"/>
    <d v="2015-03-31T00:00:00"/>
    <s v=""/>
    <n v="0"/>
    <n v="10"/>
    <n v="10"/>
    <s v="Part demolition and part retention of existing building; erection of extensions to the rear up to five-storeys high (lower ground to third floor level); use of enlarged building to provide 46 residential units of both private and affordable tenure, with c"/>
    <s v="PFLA"/>
    <s v="14/02/2014"/>
    <s v="13/06/2014"/>
    <m/>
    <s v="Nil"/>
    <s v=""/>
    <s v="BF"/>
    <x v="0"/>
    <s v="NB"/>
    <s v="n/a"/>
    <n v="0"/>
    <d v="2015-03-31T00:00:00"/>
    <s v="Y"/>
    <m/>
    <x v="0"/>
    <s v="HASO"/>
    <n v="0"/>
    <n v="1"/>
    <n v="10"/>
    <n v="0"/>
    <n v="10"/>
    <n v="0"/>
    <n v="0"/>
    <n v="0"/>
    <n v="0"/>
    <n v="0"/>
    <n v="0"/>
    <n v="10"/>
    <n v="0"/>
    <n v="0"/>
    <n v="0"/>
    <n v="0"/>
    <n v="0"/>
    <n v="0"/>
    <n v="0"/>
    <n v="0"/>
    <n v="0"/>
    <n v="0"/>
    <n v="0"/>
    <n v="0"/>
    <n v="0"/>
    <n v="0"/>
    <n v="0"/>
    <n v="0"/>
    <n v="0"/>
    <n v="0"/>
    <n v="0"/>
  </r>
  <r>
    <x v="1"/>
    <s v="2014/0910"/>
    <s v=""/>
    <s v=""/>
    <s v="Former Battersea Police Station 112-118"/>
    <s v="112-118"/>
    <s v="Battersea Bridge Road"/>
    <s v="SW11"/>
    <s v="3AF"/>
    <n v="527226"/>
    <n v="176937"/>
    <s v="St. Mary's Park"/>
    <d v="2015-03-31T00:00:00"/>
    <s v=""/>
    <n v="0"/>
    <n v="36"/>
    <n v="36"/>
    <s v="Part demolition and part retention of existing building; erection of extensions to the rear up to five-storeys high (lower ground to third floor level); use of enlarged building to provide 46 residential units of both private and affordable tenure, with c"/>
    <s v="PFLA"/>
    <s v="14/02/2014"/>
    <s v="13/06/2014"/>
    <m/>
    <s v="Nil"/>
    <s v=""/>
    <s v="BF"/>
    <x v="0"/>
    <s v="NB"/>
    <s v="n/a"/>
    <n v="0.25800000000000001"/>
    <d v="2015-03-31T00:00:00"/>
    <s v="Y"/>
    <m/>
    <x v="1"/>
    <s v="P"/>
    <n v="0"/>
    <n v="4"/>
    <n v="36"/>
    <n v="1"/>
    <n v="1"/>
    <n v="30"/>
    <n v="4"/>
    <n v="0"/>
    <n v="0"/>
    <n v="0"/>
    <n v="1"/>
    <n v="1"/>
    <n v="30"/>
    <n v="4"/>
    <n v="0"/>
    <n v="0"/>
    <n v="0"/>
    <n v="0"/>
    <n v="0"/>
    <n v="0"/>
    <n v="0"/>
    <n v="0"/>
    <n v="0"/>
    <n v="0"/>
    <n v="0"/>
    <n v="0"/>
    <n v="0"/>
    <n v="0"/>
    <n v="0"/>
    <n v="0"/>
    <n v="0"/>
  </r>
  <r>
    <x v="1"/>
    <s v="2014/0928"/>
    <s v="Land adjoining 132 Ritherdon Road"/>
    <s v=""/>
    <s v="Land rear of 164-166"/>
    <s v=""/>
    <s v="Bedford Hill"/>
    <s v="SW17"/>
    <s v="9HW"/>
    <n v="528815"/>
    <n v="172653"/>
    <s v="Bedford"/>
    <d v="2015-03-31T00:00:00"/>
    <s v=""/>
    <n v="0"/>
    <n v="2"/>
    <n v="2"/>
    <s v="Erection of 1 x 4-bedroom and 1 x 3-bedroom two-storey dwellinghouses with attic accommodation, fronting onto Ritherdon Road."/>
    <s v="PF"/>
    <s v="04/03/2014"/>
    <s v="12/05/2014"/>
    <m/>
    <s v="Nil"/>
    <s v=""/>
    <s v="BF"/>
    <x v="0"/>
    <s v="n/a"/>
    <s v="n"/>
    <n v="2.1000000000000001E-2"/>
    <d v="2015-03-31T00:00:00"/>
    <s v="Y"/>
    <m/>
    <x v="1"/>
    <s v="P"/>
    <m/>
    <n v="0"/>
    <n v="0"/>
    <n v="0"/>
    <n v="0"/>
    <n v="0"/>
    <n v="1"/>
    <n v="1"/>
    <n v="0"/>
    <n v="0"/>
    <n v="0"/>
    <n v="0"/>
    <n v="0"/>
    <n v="0"/>
    <n v="0"/>
    <n v="0"/>
    <n v="0"/>
    <n v="0"/>
    <n v="0"/>
    <n v="0"/>
    <n v="1"/>
    <n v="1"/>
    <n v="0"/>
    <n v="0"/>
    <n v="0"/>
    <n v="0"/>
    <n v="0"/>
    <n v="0"/>
    <n v="0"/>
    <n v="0"/>
    <n v="0"/>
  </r>
  <r>
    <x v="1"/>
    <s v="2014/0989"/>
    <s v=""/>
    <s v=""/>
    <s v=""/>
    <s v="28"/>
    <s v="Putney Hill"/>
    <s v="SW15"/>
    <s v="6AF"/>
    <n v="523903"/>
    <n v="174944"/>
    <s v="East Putney"/>
    <d v="2015-03-31T00:00:00"/>
    <s v=""/>
    <n v="1"/>
    <n v="2"/>
    <n v="1"/>
    <s v="Erection of single-storey front extension and bicycle storage, part-single, part two-storey rear extension and roof extension to provide third floor level of accommodation in connection with conversion into two flats with rear roof terraces at first and t"/>
    <s v="PF"/>
    <s v="24/02/2014"/>
    <s v="19/06/2014"/>
    <m/>
    <s v="Nil"/>
    <s v=""/>
    <s v="BF"/>
    <x v="0"/>
    <s v="n/a"/>
    <s v="n"/>
    <n v="2.1999999999999999E-2"/>
    <d v="2015-03-31T00:00:00"/>
    <s v="Y"/>
    <m/>
    <x v="1"/>
    <s v="P"/>
    <n v="0"/>
    <n v="0"/>
    <n v="0"/>
    <n v="0"/>
    <n v="0"/>
    <n v="0"/>
    <n v="1"/>
    <n v="0"/>
    <n v="0"/>
    <n v="0"/>
    <n v="0"/>
    <n v="0"/>
    <n v="0"/>
    <n v="2"/>
    <n v="0"/>
    <n v="0"/>
    <n v="0"/>
    <n v="0"/>
    <n v="0"/>
    <n v="0"/>
    <n v="-1"/>
    <n v="0"/>
    <n v="0"/>
    <n v="0"/>
    <n v="0"/>
    <n v="0"/>
    <n v="0"/>
    <n v="0"/>
    <n v="0"/>
    <n v="0"/>
    <n v="0"/>
  </r>
  <r>
    <x v="1"/>
    <s v="2014/1046"/>
    <s v=""/>
    <s v=""/>
    <s v="First Floor"/>
    <s v="19"/>
    <s v="Tooting High Street"/>
    <s v="SW17"/>
    <s v="0SN"/>
    <n v="527560"/>
    <n v="171605"/>
    <s v="Graveney"/>
    <d v="2014-10-07T00:00:00"/>
    <s v=""/>
    <n v="0"/>
    <n v="2"/>
    <n v="2"/>
    <s v="Application for determination of whether prior approval is required for change of use from offices (Class B1a) to residential use (Class C3) as 2 x 1-bedroom flats."/>
    <s v="PAG"/>
    <s v="24/02/2014"/>
    <s v="17/04/2014"/>
    <m/>
    <s v="Nil"/>
    <s v=""/>
    <s v="BF"/>
    <x v="2"/>
    <s v="n/a"/>
    <s v="f"/>
    <n v="6.0000000000000001E-3"/>
    <d v="2014-10-07T00:00:00"/>
    <s v="Y"/>
    <m/>
    <x v="1"/>
    <s v="P"/>
    <n v="0"/>
    <n v="0"/>
    <n v="0"/>
    <n v="0"/>
    <n v="2"/>
    <n v="0"/>
    <n v="0"/>
    <n v="0"/>
    <n v="0"/>
    <n v="0"/>
    <n v="0"/>
    <n v="2"/>
    <n v="0"/>
    <n v="0"/>
    <n v="0"/>
    <n v="0"/>
    <n v="0"/>
    <n v="0"/>
    <n v="0"/>
    <n v="0"/>
    <n v="0"/>
    <n v="0"/>
    <n v="0"/>
    <n v="0"/>
    <n v="0"/>
    <n v="0"/>
    <n v="0"/>
    <n v="0"/>
    <n v="0"/>
    <n v="0"/>
    <n v="0"/>
  </r>
  <r>
    <x v="1"/>
    <s v="2014/1362"/>
    <s v=""/>
    <s v=""/>
    <s v=""/>
    <s v="58-60"/>
    <s v="St Johns Road"/>
    <s v="SW11"/>
    <s v="1PR"/>
    <n v="527375"/>
    <n v="175269"/>
    <s v="Northcote"/>
    <d v="2015-01-19T00:00:00"/>
    <s v=""/>
    <n v="0"/>
    <n v="3"/>
    <n v="3"/>
    <s v="Application for determination of whether prior approval is required for change of use of first, second and third floors from offices (Class B1a) to residential use (Class C3) as 3 x two-bedroom flats."/>
    <s v="PAG"/>
    <s v="19/03/2014"/>
    <s v="13/05/2014"/>
    <m/>
    <s v="Nil"/>
    <s v=""/>
    <s v="BF"/>
    <x v="2"/>
    <s v="n/a"/>
    <s v="f"/>
    <n v="1.2E-2"/>
    <d v="2015-01-19T00:00:00"/>
    <s v="Y"/>
    <m/>
    <x v="1"/>
    <s v="P"/>
    <n v="0"/>
    <n v="0"/>
    <n v="0"/>
    <n v="0"/>
    <n v="0"/>
    <n v="3"/>
    <n v="0"/>
    <n v="0"/>
    <n v="0"/>
    <n v="0"/>
    <n v="0"/>
    <n v="0"/>
    <n v="3"/>
    <n v="0"/>
    <n v="0"/>
    <n v="0"/>
    <n v="0"/>
    <n v="0"/>
    <n v="0"/>
    <n v="0"/>
    <n v="0"/>
    <n v="0"/>
    <n v="0"/>
    <n v="0"/>
    <n v="0"/>
    <n v="0"/>
    <n v="0"/>
    <n v="0"/>
    <n v="0"/>
    <n v="0"/>
    <n v="0"/>
  </r>
  <r>
    <x v="1"/>
    <s v="2014/1523"/>
    <s v=""/>
    <s v=""/>
    <s v="Doddington Childrens Centre"/>
    <s v="259"/>
    <s v="Battersea Park Road"/>
    <s v="SW11"/>
    <s v="4LF"/>
    <n v="528446"/>
    <n v="176704"/>
    <s v="Queenstown"/>
    <d v="2015-03-31T00:00:00"/>
    <s v=""/>
    <n v="0"/>
    <n v="6"/>
    <n v="6"/>
    <s v="Conversion of a former childrens centre (Class D1 non residential instituation) into six self contained flats (Class C3 dwellinghouse) for use as short term lets to homeless families prior to re-housing with external alterations including installation of "/>
    <s v="PF"/>
    <s v="24/03/2014"/>
    <s v="19/06/2014"/>
    <m/>
    <s v="Nil"/>
    <s v=""/>
    <s v="BF"/>
    <x v="1"/>
    <s v="n/a"/>
    <s v="g"/>
    <n v="0.121"/>
    <d v="2015-03-31T00:00:00"/>
    <s v="Y"/>
    <m/>
    <x v="2"/>
    <s v="C"/>
    <n v="0"/>
    <n v="0"/>
    <n v="0"/>
    <n v="0"/>
    <n v="0"/>
    <n v="2"/>
    <n v="1"/>
    <n v="3"/>
    <n v="0"/>
    <n v="0"/>
    <n v="0"/>
    <n v="0"/>
    <n v="2"/>
    <n v="1"/>
    <n v="3"/>
    <n v="0"/>
    <n v="0"/>
    <n v="0"/>
    <n v="0"/>
    <n v="0"/>
    <n v="0"/>
    <n v="0"/>
    <n v="0"/>
    <n v="0"/>
    <n v="0"/>
    <n v="0"/>
    <n v="0"/>
    <n v="0"/>
    <n v="0"/>
    <n v="0"/>
    <n v="0"/>
  </r>
  <r>
    <x v="1"/>
    <s v="2014/1544"/>
    <s v=""/>
    <s v=""/>
    <s v=""/>
    <s v="175-177"/>
    <s v="Queenstown Road"/>
    <s v="SW8"/>
    <s v="3RN"/>
    <n v="528647"/>
    <n v="176406"/>
    <s v="Queenstown"/>
    <d v="2014-12-01T00:00:00"/>
    <s v=""/>
    <n v="0"/>
    <n v="1"/>
    <n v="1"/>
    <s v="Reconfiguration of existing first floor flat layout and construction of first floor rear extension to provide one self-contained studio flat."/>
    <s v="PF"/>
    <s v="20/03/2014"/>
    <s v="15/05/2014"/>
    <m/>
    <s v="Nil"/>
    <s v=""/>
    <s v="BF"/>
    <x v="0"/>
    <s v="n/a"/>
    <s v="n"/>
    <n v="7.0000000000000001E-3"/>
    <d v="2014-12-01T00:00:00"/>
    <s v="Y"/>
    <m/>
    <x v="1"/>
    <s v="P"/>
    <m/>
    <n v="0"/>
    <n v="0"/>
    <n v="1"/>
    <n v="0"/>
    <n v="0"/>
    <n v="0"/>
    <n v="0"/>
    <n v="0"/>
    <n v="0"/>
    <n v="1"/>
    <n v="0"/>
    <n v="0"/>
    <n v="0"/>
    <n v="0"/>
    <n v="0"/>
    <n v="0"/>
    <n v="0"/>
    <n v="0"/>
    <n v="0"/>
    <n v="0"/>
    <n v="0"/>
    <n v="0"/>
    <n v="0"/>
    <n v="0"/>
    <n v="0"/>
    <n v="0"/>
    <n v="0"/>
    <n v="0"/>
    <n v="0"/>
    <n v="0"/>
  </r>
  <r>
    <x v="1"/>
    <s v="2014/1569"/>
    <s v=""/>
    <s v=""/>
    <s v=""/>
    <s v="4"/>
    <s v="Foxmore Street"/>
    <s v="SW11"/>
    <s v="4PU"/>
    <n v="527606"/>
    <n v="176524"/>
    <s v="St. Mary's Park"/>
    <d v="2015-03-31T00:00:00"/>
    <s v=""/>
    <n v="2"/>
    <n v="1"/>
    <n v="-1"/>
    <s v="Excavation of floorspace at basement level with associated front and rear lightwells; construction of single storey rear extension and second floor rear extension; construction of dormer extension to rear roofslope to provide access to proposed roof terra"/>
    <s v="PF"/>
    <s v="26/03/2014"/>
    <s v="26/06/2014"/>
    <m/>
    <s v="Nil"/>
    <s v=""/>
    <s v="BF"/>
    <x v="1"/>
    <s v="n/a"/>
    <s v="b"/>
    <n v="1.4E-2"/>
    <d v="2015-03-31T00:00:00"/>
    <s v="Y"/>
    <m/>
    <x v="1"/>
    <s v="P"/>
    <n v="0"/>
    <n v="0"/>
    <n v="0"/>
    <n v="0"/>
    <n v="-1"/>
    <n v="0"/>
    <n v="-1"/>
    <n v="0"/>
    <n v="1"/>
    <n v="0"/>
    <n v="0"/>
    <n v="-1"/>
    <n v="0"/>
    <n v="-1"/>
    <n v="0"/>
    <n v="0"/>
    <n v="0"/>
    <n v="0"/>
    <n v="0"/>
    <n v="0"/>
    <n v="0"/>
    <n v="0"/>
    <n v="1"/>
    <n v="0"/>
    <n v="0"/>
    <n v="0"/>
    <n v="0"/>
    <n v="0"/>
    <n v="0"/>
    <n v="0"/>
    <n v="0"/>
  </r>
  <r>
    <x v="1"/>
    <s v="2014/1625"/>
    <s v=""/>
    <s v=""/>
    <s v=""/>
    <s v="32"/>
    <s v="Lavender Hill"/>
    <s v="SW11"/>
    <s v="5RL"/>
    <n v="528431"/>
    <n v="175770"/>
    <s v="Shaftesbury"/>
    <d v="2015-03-31T00:00:00"/>
    <s v=""/>
    <n v="0"/>
    <n v="1"/>
    <n v="1"/>
    <s v="Conversion of rear of shop to form a one-bedroom flat including insertion of window and door on Basnett Road frontage and additional rear facing window; erection of low level wall and railings to front bounda ry of shop."/>
    <s v="PF"/>
    <s v="25/03/2014"/>
    <s v="20/06/2014"/>
    <m/>
    <s v="Nil"/>
    <s v=""/>
    <s v="BF"/>
    <x v="2"/>
    <s v="n/a"/>
    <s v="e"/>
    <n v="2E-3"/>
    <d v="2015-03-31T00:00:00"/>
    <s v="Y"/>
    <m/>
    <x v="1"/>
    <s v="P"/>
    <n v="0"/>
    <n v="0"/>
    <n v="0"/>
    <n v="0"/>
    <n v="1"/>
    <n v="0"/>
    <n v="0"/>
    <n v="0"/>
    <n v="0"/>
    <n v="0"/>
    <n v="0"/>
    <n v="1"/>
    <n v="0"/>
    <n v="0"/>
    <n v="0"/>
    <n v="0"/>
    <n v="0"/>
    <n v="0"/>
    <n v="0"/>
    <n v="0"/>
    <n v="0"/>
    <n v="0"/>
    <n v="0"/>
    <n v="0"/>
    <n v="0"/>
    <n v="0"/>
    <n v="0"/>
    <n v="0"/>
    <n v="0"/>
    <n v="0"/>
    <n v="0"/>
  </r>
  <r>
    <x v="1"/>
    <s v="2014/1808"/>
    <s v="OPL House 241 Putney Bridge Road"/>
    <s v=""/>
    <s v=""/>
    <s v="1"/>
    <s v="Archway Mews"/>
    <s v="SW15"/>
    <s v="2PE"/>
    <n v="524447"/>
    <n v="175287"/>
    <s v="Thamesfield"/>
    <d v="2015-03-31T00:00:00"/>
    <s v=""/>
    <n v="0"/>
    <n v="1"/>
    <n v="1"/>
    <s v="Erection of additional storey to existing three-storey building with associated roof terrace, in connection with the creation of a 1 bedroom flat."/>
    <s v="PF"/>
    <s v="01/04/2014"/>
    <s v="18/07/2014"/>
    <m/>
    <s v="Nil"/>
    <s v=""/>
    <s v="BF"/>
    <x v="0"/>
    <s v="n/a"/>
    <s v="n"/>
    <n v="4.0000000000000001E-3"/>
    <d v="2015-03-31T00:00:00"/>
    <s v="Y"/>
    <m/>
    <x v="1"/>
    <s v="P"/>
    <n v="0"/>
    <n v="0"/>
    <n v="0"/>
    <n v="0"/>
    <n v="1"/>
    <n v="0"/>
    <n v="0"/>
    <n v="0"/>
    <n v="0"/>
    <n v="0"/>
    <n v="0"/>
    <n v="1"/>
    <n v="0"/>
    <n v="0"/>
    <n v="0"/>
    <n v="0"/>
    <n v="0"/>
    <n v="0"/>
    <n v="0"/>
    <n v="0"/>
    <n v="0"/>
    <n v="0"/>
    <n v="0"/>
    <n v="0"/>
    <n v="0"/>
    <n v="0"/>
    <n v="0"/>
    <n v="0"/>
    <n v="0"/>
    <n v="0"/>
    <n v="0"/>
  </r>
  <r>
    <x v="1"/>
    <s v="2014/1841"/>
    <s v=""/>
    <s v=""/>
    <s v=""/>
    <s v="39"/>
    <s v="Gladwyn Road"/>
    <s v="SW15"/>
    <s v="1JY"/>
    <n v="523671"/>
    <n v="175922"/>
    <s v="Thamesfield"/>
    <d v="2015-03-31T00:00:00"/>
    <s v=""/>
    <n v="2"/>
    <n v="1"/>
    <n v="-1"/>
    <s v="Erection of mansard roof extension to main roof and erection of single-storey side/rear extension in connection with conversion of 2 no. flats into 1 no. dwellinghouse."/>
    <s v="PF"/>
    <s v="06/06/2014"/>
    <s v="10/06/2014"/>
    <m/>
    <s v="Nil"/>
    <s v=""/>
    <s v="BF"/>
    <x v="1"/>
    <s v="n/a"/>
    <s v="b"/>
    <n v="0.01"/>
    <d v="2015-03-31T00:00:00"/>
    <s v="Y"/>
    <m/>
    <x v="1"/>
    <s v="P"/>
    <n v="0"/>
    <n v="0"/>
    <n v="0"/>
    <n v="0"/>
    <n v="-2"/>
    <n v="0"/>
    <n v="0"/>
    <n v="1"/>
    <n v="0"/>
    <n v="0"/>
    <n v="0"/>
    <n v="-2"/>
    <n v="0"/>
    <n v="0"/>
    <n v="0"/>
    <n v="0"/>
    <n v="0"/>
    <n v="0"/>
    <n v="0"/>
    <n v="0"/>
    <n v="0"/>
    <n v="1"/>
    <n v="0"/>
    <n v="0"/>
    <n v="0"/>
    <n v="0"/>
    <n v="0"/>
    <n v="0"/>
    <n v="0"/>
    <n v="0"/>
    <n v="0"/>
  </r>
  <r>
    <x v="1"/>
    <s v="2014/1868"/>
    <s v=""/>
    <s v=""/>
    <s v=""/>
    <s v="11"/>
    <s v="Hoyle Road"/>
    <s v="SW17"/>
    <s v="0RS"/>
    <n v="527277"/>
    <n v="171300"/>
    <s v="Tooting"/>
    <d v="2015-03-31T00:00:00"/>
    <s v=""/>
    <n v="1"/>
    <n v="2"/>
    <n v="1"/>
    <s v="Erection of single-storey rear/side extension; installation of French doors and safety railings at first floor level; erection of roof extension to main rear roof (with French doors and safety railings) and above part of two-storey rear addition in connec"/>
    <s v="PF"/>
    <s v="22/04/2014"/>
    <s v="31/07/2014"/>
    <m/>
    <s v="Nil"/>
    <s v=""/>
    <s v="BF"/>
    <x v="3"/>
    <s v="n/a"/>
    <s v="a"/>
    <n v="1.2999999999999999E-2"/>
    <d v="2015-03-31T00:00:00"/>
    <s v="Y"/>
    <m/>
    <x v="1"/>
    <s v="P"/>
    <m/>
    <n v="0"/>
    <n v="0"/>
    <n v="0"/>
    <n v="0"/>
    <n v="0"/>
    <n v="1"/>
    <n v="0"/>
    <n v="0"/>
    <n v="0"/>
    <n v="0"/>
    <n v="0"/>
    <n v="0"/>
    <n v="1"/>
    <n v="1"/>
    <n v="0"/>
    <n v="0"/>
    <n v="0"/>
    <n v="0"/>
    <n v="0"/>
    <n v="0"/>
    <n v="-1"/>
    <n v="0"/>
    <n v="0"/>
    <n v="0"/>
    <n v="0"/>
    <n v="0"/>
    <n v="0"/>
    <n v="0"/>
    <n v="0"/>
    <n v="0"/>
  </r>
  <r>
    <x v="1"/>
    <s v="2014/2010"/>
    <s v=""/>
    <s v=""/>
    <s v=""/>
    <s v="23A"/>
    <s v="Lacy Road"/>
    <s v="SW15"/>
    <s v="1NH"/>
    <n v="523974"/>
    <n v="175426"/>
    <s v="Thamesfield"/>
    <d v="2015-01-16T00:00:00"/>
    <s v=""/>
    <n v="0"/>
    <n v="2"/>
    <n v="2"/>
    <s v="Change of use from Class B1 (Offices) to two Class C3 units (Residential)."/>
    <s v="PANR"/>
    <s v="03/04/2014"/>
    <s v="29/05/2014"/>
    <m/>
    <s v="Nil"/>
    <s v=""/>
    <s v="BF"/>
    <x v="2"/>
    <s v="n/a"/>
    <s v="f"/>
    <n v="8.0000000000000002E-3"/>
    <d v="2015-01-16T00:00:00"/>
    <s v="Y"/>
    <m/>
    <x v="1"/>
    <s v="P"/>
    <n v="0"/>
    <n v="0"/>
    <n v="0"/>
    <n v="0"/>
    <n v="2"/>
    <n v="0"/>
    <n v="0"/>
    <n v="0"/>
    <n v="0"/>
    <n v="0"/>
    <n v="0"/>
    <n v="2"/>
    <n v="0"/>
    <n v="0"/>
    <n v="0"/>
    <n v="0"/>
    <n v="0"/>
    <n v="0"/>
    <n v="0"/>
    <n v="0"/>
    <n v="0"/>
    <n v="0"/>
    <n v="0"/>
    <n v="0"/>
    <n v="0"/>
    <n v="0"/>
    <n v="0"/>
    <n v="0"/>
    <n v="0"/>
    <n v="0"/>
    <n v="0"/>
  </r>
  <r>
    <x v="1"/>
    <s v="2014/2019"/>
    <s v=""/>
    <s v=""/>
    <s v="Templeton"/>
    <s v="118"/>
    <s v="Priory Lane"/>
    <s v="SW15"/>
    <s v="5JW"/>
    <n v="521333"/>
    <n v="174425"/>
    <s v="Roehampton"/>
    <d v="2015-03-31T00:00:00"/>
    <s v=""/>
    <n v="0"/>
    <n v="2"/>
    <n v="2"/>
    <s v="Alteration and conversion of the courts outbuilding to provide two amended ancillary flats to the main house, including part demolition and opening up a new ground level pathway link; amendments to the garages to incorporate the relocated stables; formati"/>
    <s v="PF"/>
    <s v="01/04/2014"/>
    <s v="22/07/2014"/>
    <m/>
    <s v="Nil"/>
    <s v=""/>
    <s v="BF"/>
    <x v="0"/>
    <s v="n/a"/>
    <s v="n"/>
    <n v="1.6E-2"/>
    <d v="2015-03-31T00:00:00"/>
    <s v="Y"/>
    <m/>
    <x v="1"/>
    <s v="P"/>
    <m/>
    <n v="0"/>
    <n v="0"/>
    <n v="0"/>
    <n v="1"/>
    <n v="1"/>
    <n v="0"/>
    <n v="0"/>
    <n v="0"/>
    <n v="0"/>
    <n v="0"/>
    <n v="1"/>
    <n v="1"/>
    <n v="0"/>
    <n v="0"/>
    <n v="0"/>
    <n v="0"/>
    <n v="0"/>
    <n v="0"/>
    <n v="0"/>
    <n v="0"/>
    <n v="0"/>
    <n v="0"/>
    <n v="0"/>
    <n v="0"/>
    <n v="0"/>
    <n v="0"/>
    <n v="0"/>
    <n v="0"/>
    <n v="0"/>
    <n v="0"/>
  </r>
  <r>
    <x v="1"/>
    <s v="2014/2242"/>
    <s v=""/>
    <s v=""/>
    <s v=""/>
    <s v="102-104"/>
    <s v="Stewarts Road"/>
    <s v="SW8"/>
    <s v="4UY"/>
    <n v="529312"/>
    <n v="176585"/>
    <s v="Queenstown"/>
    <d v="2015-03-07T00:00:00"/>
    <s v=""/>
    <n v="0"/>
    <n v="20"/>
    <n v="20"/>
    <s v="Change of use from B1 (offices) to 20 residential units (use class C3)."/>
    <s v="LDC"/>
    <s v="24/04/2014"/>
    <s v="13/06/2014"/>
    <m/>
    <s v="Nil"/>
    <s v=""/>
    <s v="BF"/>
    <x v="2"/>
    <s v="n/a"/>
    <s v="f"/>
    <n v="2.5999999999999999E-2"/>
    <d v="2015-03-07T00:00:00"/>
    <s v="Y"/>
    <m/>
    <x v="1"/>
    <s v="P"/>
    <m/>
    <n v="0"/>
    <n v="0"/>
    <n v="8"/>
    <n v="10"/>
    <n v="1"/>
    <n v="1"/>
    <n v="0"/>
    <n v="0"/>
    <n v="0"/>
    <n v="8"/>
    <n v="10"/>
    <n v="1"/>
    <n v="1"/>
    <n v="0"/>
    <n v="0"/>
    <n v="0"/>
    <n v="0"/>
    <n v="0"/>
    <n v="0"/>
    <n v="0"/>
    <n v="0"/>
    <n v="0"/>
    <n v="0"/>
    <n v="0"/>
    <n v="0"/>
    <n v="0"/>
    <n v="0"/>
    <n v="0"/>
    <n v="0"/>
    <n v="0"/>
  </r>
  <r>
    <x v="1"/>
    <s v="2014/2395"/>
    <s v=""/>
    <s v=""/>
    <s v="Land at"/>
    <s v=""/>
    <s v="Marcus Terrace"/>
    <s v="SW18"/>
    <s v="2JW"/>
    <n v="525805"/>
    <n v="174424"/>
    <s v="Fairfield"/>
    <d v="2015-03-31T00:00:00"/>
    <s v=""/>
    <n v="0"/>
    <n v="4"/>
    <n v="4"/>
    <s v="Demolition of existing garages and erection of four two-storey houses (plus basement) with associated landscaping and parking."/>
    <s v="PF"/>
    <s v="01/05/2014"/>
    <s v="20/06/2014"/>
    <m/>
    <s v="Nil"/>
    <s v=""/>
    <s v="BF"/>
    <x v="0"/>
    <s v="n/a"/>
    <s v="n"/>
    <n v="0.05"/>
    <d v="2015-03-31T00:00:00"/>
    <s v="Y"/>
    <m/>
    <x v="1"/>
    <s v="P"/>
    <n v="0"/>
    <n v="0"/>
    <n v="0"/>
    <n v="0"/>
    <n v="1"/>
    <n v="3"/>
    <n v="0"/>
    <n v="0"/>
    <n v="0"/>
    <n v="0"/>
    <n v="0"/>
    <n v="0"/>
    <n v="0"/>
    <n v="0"/>
    <n v="0"/>
    <n v="0"/>
    <n v="0"/>
    <n v="0"/>
    <n v="1"/>
    <n v="3"/>
    <n v="0"/>
    <n v="0"/>
    <n v="0"/>
    <n v="0"/>
    <n v="0"/>
    <n v="0"/>
    <n v="0"/>
    <n v="0"/>
    <n v="0"/>
    <n v="0"/>
    <n v="0"/>
  </r>
  <r>
    <x v="1"/>
    <s v="2014/2594"/>
    <s v=""/>
    <s v=""/>
    <s v=""/>
    <s v="32"/>
    <s v="Lavender Hill"/>
    <s v="SW11"/>
    <s v="5RL"/>
    <n v="528431"/>
    <n v="175770"/>
    <s v="Shaftesbury"/>
    <d v="2015-03-31T00:00:00"/>
    <s v=""/>
    <n v="1"/>
    <n v="3"/>
    <n v="2"/>
    <s v="Construction of loft floor and mansard to front and side to provide an additional one bedroom flat and alterations to convert existing flat into 2 one bedroom flats."/>
    <s v="PF"/>
    <s v="28/05/2014"/>
    <s v="29/10/2014"/>
    <m/>
    <s v="Nil"/>
    <s v=""/>
    <s v="BF"/>
    <x v="3"/>
    <s v="n/a"/>
    <s v="c+"/>
    <n v="6.0000000000000001E-3"/>
    <d v="2015-03-31T00:00:00"/>
    <s v="Y"/>
    <m/>
    <x v="1"/>
    <s v="P"/>
    <n v="0"/>
    <n v="0"/>
    <n v="0"/>
    <n v="0"/>
    <n v="3"/>
    <n v="0"/>
    <n v="-1"/>
    <n v="0"/>
    <n v="0"/>
    <n v="0"/>
    <n v="0"/>
    <n v="3"/>
    <n v="0"/>
    <n v="-1"/>
    <n v="0"/>
    <n v="0"/>
    <n v="0"/>
    <n v="0"/>
    <n v="0"/>
    <n v="0"/>
    <n v="0"/>
    <n v="0"/>
    <n v="0"/>
    <n v="0"/>
    <n v="0"/>
    <n v="0"/>
    <n v="0"/>
    <n v="0"/>
    <n v="0"/>
    <n v="0"/>
    <n v="0"/>
  </r>
  <r>
    <x v="1"/>
    <s v="2014/2603"/>
    <s v=""/>
    <s v=""/>
    <s v=""/>
    <s v="86-88"/>
    <s v="Garratt Lane"/>
    <s v="SW18"/>
    <s v="4BY"/>
    <n v="525681"/>
    <n v="174324"/>
    <s v="Southfields"/>
    <d v="2014-10-09T00:00:00"/>
    <s v=""/>
    <n v="0"/>
    <n v="14"/>
    <n v="14"/>
    <s v="Prior approval for conversion of offices on first and second floors (B1) to 14 x residential flats (C3)."/>
    <s v="PANR"/>
    <s v="07/05/2014"/>
    <s v="02/07/2014"/>
    <m/>
    <s v="Nil"/>
    <s v=""/>
    <s v="BF"/>
    <x v="2"/>
    <s v="n/a"/>
    <s v="f"/>
    <n v="2.5999999999999999E-2"/>
    <d v="2014-10-09T00:00:00"/>
    <s v="Y"/>
    <m/>
    <x v="1"/>
    <s v="P"/>
    <n v="0"/>
    <n v="0"/>
    <n v="0"/>
    <n v="0"/>
    <n v="12"/>
    <n v="2"/>
    <n v="0"/>
    <n v="0"/>
    <n v="0"/>
    <n v="0"/>
    <n v="0"/>
    <n v="12"/>
    <n v="2"/>
    <n v="0"/>
    <n v="0"/>
    <n v="0"/>
    <n v="0"/>
    <n v="0"/>
    <n v="0"/>
    <n v="0"/>
    <n v="0"/>
    <n v="0"/>
    <n v="0"/>
    <n v="0"/>
    <n v="0"/>
    <n v="0"/>
    <n v="0"/>
    <n v="0"/>
    <n v="0"/>
    <n v="0"/>
    <n v="0"/>
  </r>
  <r>
    <x v="1"/>
    <s v="2014/2617"/>
    <s v=""/>
    <s v=""/>
    <s v=""/>
    <s v="37"/>
    <s v="Coverton Road"/>
    <s v="SW17"/>
    <s v="0QW"/>
    <n v="527203"/>
    <n v="171431"/>
    <s v="Tooting"/>
    <d v="2015-03-31T00:00:00"/>
    <s v=""/>
    <n v="0"/>
    <n v="8"/>
    <n v="8"/>
    <s v="Demolition of existing building and redevelopment to provide 8 dwellings comprising 6 houses and 2 maisonettes."/>
    <s v="PF"/>
    <s v="12/05/2014"/>
    <s v="18/07/2014"/>
    <m/>
    <s v="Nil"/>
    <s v=""/>
    <s v="BF"/>
    <x v="0"/>
    <s v="n/a"/>
    <s v="n"/>
    <n v="6.6000000000000003E-2"/>
    <d v="2015-03-31T00:00:00"/>
    <s v="Y"/>
    <m/>
    <x v="1"/>
    <s v="P"/>
    <n v="0"/>
    <n v="0"/>
    <n v="0"/>
    <n v="0"/>
    <n v="0"/>
    <n v="5"/>
    <n v="3"/>
    <n v="0"/>
    <n v="0"/>
    <n v="0"/>
    <n v="0"/>
    <n v="0"/>
    <n v="2"/>
    <n v="0"/>
    <n v="0"/>
    <n v="0"/>
    <n v="0"/>
    <n v="0"/>
    <n v="0"/>
    <n v="3"/>
    <n v="3"/>
    <n v="0"/>
    <n v="0"/>
    <n v="0"/>
    <n v="0"/>
    <n v="0"/>
    <n v="0"/>
    <n v="0"/>
    <n v="0"/>
    <n v="0"/>
    <n v="0"/>
  </r>
  <r>
    <x v="1"/>
    <s v="2014/2824"/>
    <s v=""/>
    <s v=""/>
    <s v=""/>
    <s v="19"/>
    <s v="Replingham Road"/>
    <s v="SW18"/>
    <s v="5LT"/>
    <n v="524812"/>
    <n v="173301"/>
    <s v="Southfields"/>
    <d v="2015-03-31T00:00:00"/>
    <s v=""/>
    <n v="1"/>
    <n v="2"/>
    <n v="1"/>
    <s v="Conversion of single dwelling above ground floor shop into two flats, including installation of front entrance door; erection of rear mansard extension (with French doors and railings); roof extension over part of back addition with access to roof terrace"/>
    <s v="PF"/>
    <s v="22/05/2014"/>
    <s v="15/07/2014"/>
    <m/>
    <s v="Nil"/>
    <s v=""/>
    <s v="BF"/>
    <x v="1"/>
    <s v="n/a"/>
    <s v="c+"/>
    <n v="8.0000000000000002E-3"/>
    <d v="2015-03-31T00:00:00"/>
    <s v="Y"/>
    <m/>
    <x v="1"/>
    <s v="P"/>
    <n v="0"/>
    <n v="0"/>
    <n v="0"/>
    <n v="0"/>
    <n v="1"/>
    <n v="0"/>
    <n v="1"/>
    <n v="-1"/>
    <n v="0"/>
    <n v="0"/>
    <n v="0"/>
    <n v="1"/>
    <n v="0"/>
    <n v="1"/>
    <n v="-1"/>
    <n v="0"/>
    <n v="0"/>
    <n v="0"/>
    <n v="0"/>
    <n v="0"/>
    <n v="0"/>
    <n v="0"/>
    <n v="0"/>
    <n v="0"/>
    <n v="0"/>
    <n v="0"/>
    <n v="0"/>
    <n v="0"/>
    <n v="0"/>
    <n v="0"/>
    <n v="0"/>
  </r>
  <r>
    <x v="1"/>
    <s v="2014/3143"/>
    <s v=""/>
    <s v=""/>
    <s v=""/>
    <s v="133"/>
    <s v="Louisville Road"/>
    <s v="SW17"/>
    <s v="8RN"/>
    <n v="528442"/>
    <n v="172172"/>
    <s v="Bedford"/>
    <d v="2015-03-31T00:00:00"/>
    <s v=""/>
    <n v="3"/>
    <n v="1"/>
    <n v="-2"/>
    <s v="Reinstatement of single family dwelling from 3 no.bedsits, erection of single storey side and rear extension and formation of front lightwell in connection with basement alterations."/>
    <s v="PF"/>
    <s v="03/06/2014"/>
    <s v="29/07/2014"/>
    <m/>
    <s v="Nil"/>
    <s v=""/>
    <s v="BF"/>
    <x v="1"/>
    <s v="n/a"/>
    <s v="b"/>
    <n v="1.7999999999999999E-2"/>
    <d v="2015-03-31T00:00:00"/>
    <s v="Y"/>
    <m/>
    <x v="1"/>
    <s v="P"/>
    <n v="0"/>
    <n v="0"/>
    <n v="0"/>
    <n v="-3"/>
    <n v="0"/>
    <n v="0"/>
    <n v="0"/>
    <n v="0"/>
    <n v="1"/>
    <n v="0"/>
    <n v="-3"/>
    <n v="0"/>
    <n v="0"/>
    <n v="0"/>
    <n v="0"/>
    <n v="0"/>
    <n v="0"/>
    <n v="0"/>
    <n v="0"/>
    <n v="0"/>
    <n v="0"/>
    <n v="0"/>
    <n v="1"/>
    <n v="0"/>
    <n v="0"/>
    <n v="0"/>
    <n v="0"/>
    <n v="0"/>
    <n v="0"/>
    <n v="0"/>
    <n v="0"/>
  </r>
  <r>
    <x v="1"/>
    <s v="2014/3191"/>
    <s v=""/>
    <s v=""/>
    <s v=""/>
    <s v="19 &amp; 21"/>
    <s v="Barmouth Road"/>
    <s v="SW18"/>
    <s v="2DT"/>
    <n v="526278"/>
    <n v="174179"/>
    <s v="Wandsworth Common"/>
    <d v="2015-03-31T00:00:00"/>
    <s v=""/>
    <n v="0"/>
    <n v="2"/>
    <n v="2"/>
    <s v="Demolition of existing infill extensions and erection of new two-storey (ground and first floor) infill extension; excavation to enlarge existing basement and formation of front lightwell in connection with conversion of both properties from 4 flats to 4 "/>
    <s v="PF"/>
    <s v="04/06/2014"/>
    <s v="22/07/2014"/>
    <m/>
    <s v="Nil"/>
    <s v=""/>
    <s v="BF"/>
    <x v="3"/>
    <s v="n/a"/>
    <s v="n"/>
    <n v="2.1000000000000001E-2"/>
    <d v="2015-03-31T00:00:00"/>
    <s v="Y"/>
    <m/>
    <x v="1"/>
    <s v="P"/>
    <n v="0"/>
    <n v="0"/>
    <n v="0"/>
    <n v="0"/>
    <n v="2"/>
    <n v="0"/>
    <n v="0"/>
    <n v="0"/>
    <n v="0"/>
    <n v="0"/>
    <n v="0"/>
    <n v="2"/>
    <n v="0"/>
    <n v="0"/>
    <n v="0"/>
    <n v="0"/>
    <n v="0"/>
    <n v="0"/>
    <n v="0"/>
    <n v="0"/>
    <n v="0"/>
    <n v="0"/>
    <n v="0"/>
    <n v="0"/>
    <n v="0"/>
    <n v="0"/>
    <n v="0"/>
    <n v="0"/>
    <n v="0"/>
    <n v="0"/>
    <n v="0"/>
  </r>
  <r>
    <x v="1"/>
    <s v="2014/3306"/>
    <s v=""/>
    <s v=""/>
    <s v=""/>
    <s v="12"/>
    <s v="Hardwicks Way"/>
    <s v="SW18"/>
    <s v="4JS"/>
    <n v="525474"/>
    <n v="174642"/>
    <s v="Southfields"/>
    <d v="2014-10-01T00:00:00"/>
    <s v=""/>
    <n v="0"/>
    <n v="1"/>
    <n v="1"/>
    <s v="Prior approval for conversion of office (class B1) into a  two-bedroom residential unit (class C3)."/>
    <s v="PAG"/>
    <s v="04/07/2014"/>
    <s v="25/07/2014"/>
    <m/>
    <s v="Nil"/>
    <s v=""/>
    <s v="BF"/>
    <x v="2"/>
    <s v="n/a"/>
    <s v="f"/>
    <n v="0"/>
    <d v="2014-10-01T00:00:00"/>
    <s v="Y"/>
    <m/>
    <x v="1"/>
    <s v="P"/>
    <n v="0"/>
    <n v="0"/>
    <n v="0"/>
    <n v="0"/>
    <n v="0"/>
    <n v="1"/>
    <n v="0"/>
    <n v="0"/>
    <n v="0"/>
    <n v="0"/>
    <n v="0"/>
    <n v="0"/>
    <n v="1"/>
    <n v="0"/>
    <n v="0"/>
    <n v="0"/>
    <n v="0"/>
    <n v="0"/>
    <n v="0"/>
    <n v="0"/>
    <n v="0"/>
    <n v="0"/>
    <n v="0"/>
    <n v="0"/>
    <n v="0"/>
    <n v="0"/>
    <n v="0"/>
    <n v="0"/>
    <n v="0"/>
    <n v="0"/>
    <n v="0"/>
  </r>
  <r>
    <x v="1"/>
    <s v="2014/3667"/>
    <s v=""/>
    <s v=""/>
    <s v=""/>
    <s v="80"/>
    <s v="Chartfield Avenue"/>
    <s v="SW15"/>
    <s v="6HQ"/>
    <n v="522916"/>
    <n v="174576"/>
    <s v="West Putney"/>
    <d v="2015-03-31T00:00:00"/>
    <s v=""/>
    <n v="1"/>
    <n v="1"/>
    <n v="0"/>
    <s v="Demolition of existing building and erection of a new enlarged two-storey house, with additional accommodation within the roofspace lit by dormer windows in front, rear and side elevations."/>
    <s v="PF"/>
    <s v="07/07/2014"/>
    <s v="21/10/2014"/>
    <m/>
    <s v="Nil"/>
    <s v=""/>
    <s v="BF"/>
    <x v="0"/>
    <s v="n/a"/>
    <s v="n"/>
    <n v="7.1999999999999995E-2"/>
    <d v="2015-03-31T00:00:00"/>
    <s v="Y"/>
    <m/>
    <x v="1"/>
    <s v="P"/>
    <n v="0"/>
    <n v="0"/>
    <n v="0"/>
    <n v="0"/>
    <n v="0"/>
    <n v="0"/>
    <n v="-1"/>
    <n v="0"/>
    <n v="1"/>
    <n v="0"/>
    <n v="0"/>
    <n v="0"/>
    <n v="0"/>
    <n v="0"/>
    <n v="0"/>
    <n v="0"/>
    <n v="0"/>
    <n v="0"/>
    <n v="0"/>
    <n v="0"/>
    <n v="-1"/>
    <n v="0"/>
    <n v="1"/>
    <n v="0"/>
    <n v="0"/>
    <n v="0"/>
    <n v="0"/>
    <n v="0"/>
    <n v="0"/>
    <n v="0"/>
    <n v="0"/>
  </r>
  <r>
    <x v="1"/>
    <s v="2014/3690"/>
    <s v=""/>
    <s v=""/>
    <s v=""/>
    <s v="2"/>
    <s v="Roehampton Gate"/>
    <s v="SW15"/>
    <s v="5JS"/>
    <n v="521306"/>
    <n v="174670"/>
    <s v="Roehampton"/>
    <d v="2015-03-31T00:00:00"/>
    <s v=""/>
    <n v="1"/>
    <n v="2"/>
    <n v="1"/>
    <s v="Demolition of existing residential property and erection of two three-storey plus basement semi-detached houses; including single-storey basement back addition with ground floor level rear garden terraces and excavation of rear basement lightwells with as"/>
    <s v="PF"/>
    <s v="23/06/2014"/>
    <s v="27/01/2015"/>
    <m/>
    <s v="Nil"/>
    <s v=""/>
    <s v="BF"/>
    <x v="0"/>
    <s v="n/a"/>
    <s v="n"/>
    <n v="0.14799999999999999"/>
    <d v="2015-03-31T00:00:00"/>
    <s v="Y"/>
    <m/>
    <x v="1"/>
    <s v="P"/>
    <m/>
    <n v="0"/>
    <n v="0"/>
    <n v="0"/>
    <n v="0"/>
    <n v="0"/>
    <n v="0"/>
    <n v="-1"/>
    <n v="2"/>
    <n v="0"/>
    <n v="0"/>
    <n v="0"/>
    <n v="0"/>
    <n v="0"/>
    <n v="0"/>
    <n v="0"/>
    <n v="0"/>
    <n v="0"/>
    <n v="0"/>
    <n v="0"/>
    <n v="0"/>
    <n v="-1"/>
    <n v="2"/>
    <n v="0"/>
    <n v="0"/>
    <n v="0"/>
    <n v="0"/>
    <n v="0"/>
    <n v="0"/>
    <n v="0"/>
    <n v="0"/>
  </r>
  <r>
    <x v="1"/>
    <s v="2014/3782"/>
    <s v=""/>
    <s v=""/>
    <s v=""/>
    <s v="6"/>
    <s v="Lavender Hill"/>
    <s v="SW11"/>
    <s v="5RW"/>
    <n v="528539"/>
    <n v="175783"/>
    <s v="Shaftesbury"/>
    <d v="2015-03-31T00:00:00"/>
    <s v=""/>
    <n v="0"/>
    <n v="2"/>
    <n v="2"/>
    <s v="Erection of additional floor of accommodation above main building and part of back addition, creating a new 2-bedroom flat. Erection of mansard roof extension to main roof to create an additional storey to provide 1 x 1 bedroom flat.  Erection of two-stor"/>
    <s v="PF"/>
    <s v="10/09/2014"/>
    <s v="07/11/2014"/>
    <m/>
    <s v="Nil"/>
    <s v=""/>
    <s v="BF"/>
    <x v="3"/>
    <s v="n/a"/>
    <s v="n"/>
    <n v="7.0000000000000001E-3"/>
    <d v="2015-03-31T00:00:00"/>
    <s v="Y"/>
    <m/>
    <x v="1"/>
    <s v="P"/>
    <m/>
    <n v="0"/>
    <n v="0"/>
    <n v="0"/>
    <n v="2"/>
    <n v="0"/>
    <n v="0"/>
    <n v="0"/>
    <n v="0"/>
    <n v="0"/>
    <n v="0"/>
    <n v="2"/>
    <n v="0"/>
    <n v="0"/>
    <n v="0"/>
    <n v="0"/>
    <n v="0"/>
    <n v="0"/>
    <n v="0"/>
    <n v="0"/>
    <n v="0"/>
    <n v="0"/>
    <n v="0"/>
    <n v="0"/>
    <n v="0"/>
    <n v="0"/>
    <n v="0"/>
    <n v="0"/>
    <n v="0"/>
    <n v="0"/>
    <n v="0"/>
  </r>
  <r>
    <x v="1"/>
    <s v="2014/4082"/>
    <s v=""/>
    <s v=""/>
    <s v="Battersea Methodist Mission"/>
    <s v="20-22"/>
    <s v="York Road"/>
    <s v="SW18"/>
    <s v="3QE"/>
    <n v="526988"/>
    <n v="176162"/>
    <s v="St. Mary's Park"/>
    <d v="2015-03-31T00:00:00"/>
    <s v=""/>
    <n v="0"/>
    <n v="9"/>
    <n v="9"/>
    <s v="Demolition of the existing structures to the rear of the existing West Wing of the Battersea Methodist Mission and erection of 9 self contained residential units, with associated landscaping and amenity space."/>
    <s v="PF"/>
    <s v="15/07/2014"/>
    <s v="20/10/2014"/>
    <m/>
    <s v="Nil"/>
    <s v=""/>
    <s v="BF"/>
    <x v="0"/>
    <s v="n/a"/>
    <s v="n"/>
    <n v="0.05"/>
    <d v="2015-03-31T00:00:00"/>
    <s v="Y"/>
    <m/>
    <x v="1"/>
    <s v="P"/>
    <n v="0"/>
    <n v="1"/>
    <n v="9"/>
    <n v="0"/>
    <n v="1"/>
    <n v="6"/>
    <n v="2"/>
    <n v="0"/>
    <n v="0"/>
    <n v="0"/>
    <n v="0"/>
    <n v="1"/>
    <n v="6"/>
    <n v="2"/>
    <n v="0"/>
    <n v="0"/>
    <n v="0"/>
    <n v="0"/>
    <n v="0"/>
    <n v="0"/>
    <n v="0"/>
    <n v="0"/>
    <n v="0"/>
    <n v="0"/>
    <n v="0"/>
    <n v="0"/>
    <n v="0"/>
    <n v="0"/>
    <n v="0"/>
    <n v="0"/>
    <n v="0"/>
  </r>
  <r>
    <x v="1"/>
    <s v="2014/4084"/>
    <s v=""/>
    <s v=""/>
    <s v="605A &amp; 605B"/>
    <s v="605"/>
    <s v="Garratt Lane"/>
    <s v="SW18"/>
    <s v="4SU"/>
    <n v="526142"/>
    <n v="172655"/>
    <s v="Earlsfield"/>
    <d v="2015-03-31T00:00:00"/>
    <s v=""/>
    <n v="2"/>
    <n v="2"/>
    <n v="0"/>
    <s v="Amendment to existing planning approval 2013/3757 dated 14/10/13 (Basement excavation including front and rear lightwells, erection of single-storey side/rear extension and other alterations, in connection with the conversion of the ground floor unit into"/>
    <s v="PF"/>
    <s v="15/07/2014"/>
    <s v="15/10/2014"/>
    <m/>
    <s v="Nil"/>
    <s v=""/>
    <s v="BF"/>
    <x v="3"/>
    <s v="n/a"/>
    <s v="e"/>
    <n v="1.4999999999999999E-2"/>
    <d v="2015-03-31T00:00:00"/>
    <s v="Y"/>
    <m/>
    <x v="1"/>
    <s v="P"/>
    <m/>
    <n v="0"/>
    <n v="0"/>
    <n v="0"/>
    <n v="-1"/>
    <n v="1"/>
    <n v="0"/>
    <n v="0"/>
    <n v="0"/>
    <n v="0"/>
    <n v="0"/>
    <n v="-1"/>
    <n v="1"/>
    <n v="0"/>
    <n v="0"/>
    <n v="0"/>
    <n v="0"/>
    <n v="0"/>
    <n v="0"/>
    <n v="0"/>
    <n v="0"/>
    <n v="0"/>
    <n v="0"/>
    <n v="0"/>
    <n v="0"/>
    <n v="0"/>
    <n v="0"/>
    <n v="0"/>
    <n v="0"/>
    <n v="0"/>
    <n v="0"/>
  </r>
  <r>
    <x v="1"/>
    <s v="2014/4151"/>
    <s v=""/>
    <s v=""/>
    <s v=""/>
    <s v="251"/>
    <s v="Lavender Hill"/>
    <s v="SW11"/>
    <s v="1JW"/>
    <n v="527686"/>
    <n v="175501"/>
    <s v="Shaftesbury"/>
    <d v="2014-09-23T00:00:00"/>
    <s v=""/>
    <n v="0"/>
    <n v="5"/>
    <n v="5"/>
    <s v="Application for determination of whether prior approval is required for change of use of ground first, and second floors from offices (Class B1a) into 5 x 2 bedroom self-contained flats (Use Class C3)."/>
    <s v="PAG"/>
    <s v="16/07/2014"/>
    <s v="10/09/2014"/>
    <m/>
    <s v="Nil"/>
    <s v=""/>
    <s v="BF"/>
    <x v="2"/>
    <s v="n/a"/>
    <s v="f"/>
    <n v="1.0999999999999999E-2"/>
    <d v="2014-09-23T00:00:00"/>
    <s v="Y"/>
    <m/>
    <x v="1"/>
    <s v="P"/>
    <m/>
    <n v="0"/>
    <n v="0"/>
    <n v="0"/>
    <n v="0"/>
    <n v="5"/>
    <n v="0"/>
    <n v="0"/>
    <n v="0"/>
    <n v="0"/>
    <n v="0"/>
    <n v="0"/>
    <n v="5"/>
    <n v="0"/>
    <n v="0"/>
    <n v="0"/>
    <n v="0"/>
    <n v="0"/>
    <n v="0"/>
    <n v="0"/>
    <n v="0"/>
    <n v="0"/>
    <n v="0"/>
    <n v="0"/>
    <n v="0"/>
    <n v="0"/>
    <n v="0"/>
    <n v="0"/>
    <n v="0"/>
    <n v="0"/>
    <n v="0"/>
  </r>
  <r>
    <x v="1"/>
    <s v="2014/4271"/>
    <s v=""/>
    <s v=""/>
    <s v=""/>
    <s v="545"/>
    <s v="Old York Road"/>
    <s v="SW18"/>
    <s v="1TG"/>
    <n v="525888"/>
    <n v="174951"/>
    <s v="Fairfield"/>
    <d v="2015-03-31T00:00:00"/>
    <s v=""/>
    <n v="1"/>
    <n v="4"/>
    <n v="3"/>
    <s v="Demolition of building. Erection of replacement two-storey building with front elevation to match existing; two-storey back addition; single-storey side and rear additions; rear mansard roof extension (with french doors and safety railings); roof extensio"/>
    <s v="PF"/>
    <s v="24/07/2014"/>
    <s v="12/01/2015"/>
    <m/>
    <s v="Nil"/>
    <s v=""/>
    <s v="BF"/>
    <x v="3"/>
    <s v="n/a"/>
    <s v="e"/>
    <n v="8.9999999999999993E-3"/>
    <d v="2015-03-31T00:00:00"/>
    <s v="Y"/>
    <m/>
    <x v="1"/>
    <s v="P"/>
    <n v="0"/>
    <n v="0"/>
    <n v="0"/>
    <n v="0"/>
    <n v="1"/>
    <n v="2"/>
    <n v="0"/>
    <n v="0"/>
    <n v="0"/>
    <n v="0"/>
    <n v="0"/>
    <n v="1"/>
    <n v="2"/>
    <n v="0"/>
    <n v="0"/>
    <n v="0"/>
    <n v="0"/>
    <n v="0"/>
    <n v="0"/>
    <n v="0"/>
    <n v="0"/>
    <n v="0"/>
    <n v="0"/>
    <n v="0"/>
    <n v="0"/>
    <n v="0"/>
    <n v="0"/>
    <n v="0"/>
    <n v="0"/>
    <n v="0"/>
    <n v="0"/>
  </r>
  <r>
    <x v="1"/>
    <s v="2014/4296"/>
    <s v=""/>
    <s v=""/>
    <s v=""/>
    <s v="46"/>
    <s v="Rydevale Road"/>
    <s v="SW12"/>
    <s v="9JQ"/>
    <n v="529058"/>
    <n v="172884"/>
    <s v="Bedford"/>
    <d v="2015-03-31T00:00:00"/>
    <s v=""/>
    <n v="2"/>
    <n v="3"/>
    <n v="1"/>
    <s v="Alterations including excavation to extend basement, with front and side light walls and erection of a single-storey side extension, three velux windows in front roof slope to be replaced with 3 dormers roof extensions, a dormer window to the side roof sl"/>
    <s v="PF"/>
    <s v="14/08/2014"/>
    <s v="15/10/2014"/>
    <m/>
    <s v="Nil"/>
    <s v=""/>
    <s v="BF"/>
    <x v="3"/>
    <s v="n/a"/>
    <s v="c+"/>
    <n v="2.1999999999999999E-2"/>
    <d v="2015-03-31T00:00:00"/>
    <s v="Y"/>
    <m/>
    <x v="1"/>
    <s v="P"/>
    <n v="0"/>
    <n v="0"/>
    <n v="0"/>
    <n v="0"/>
    <n v="0"/>
    <n v="1"/>
    <n v="0"/>
    <n v="0"/>
    <n v="0"/>
    <n v="0"/>
    <n v="0"/>
    <n v="0"/>
    <n v="1"/>
    <n v="0"/>
    <n v="0"/>
    <n v="0"/>
    <n v="0"/>
    <n v="0"/>
    <n v="0"/>
    <n v="0"/>
    <n v="0"/>
    <n v="0"/>
    <n v="0"/>
    <n v="0"/>
    <n v="0"/>
    <n v="0"/>
    <n v="0"/>
    <n v="0"/>
    <n v="0"/>
    <n v="0"/>
    <n v="0"/>
  </r>
  <r>
    <x v="1"/>
    <s v="2014/4425"/>
    <s v=""/>
    <s v=""/>
    <s v="A &amp; C"/>
    <s v="105"/>
    <s v="Albert Bridge Road"/>
    <s v="SW11"/>
    <s v="4PF"/>
    <n v="527445"/>
    <n v="177289"/>
    <s v="St. Mary's Park"/>
    <d v="2015-03-31T00:00:00"/>
    <s v=""/>
    <n v="2"/>
    <n v="1"/>
    <n v="-1"/>
    <s v="Conversion of flats A &amp; C into one residential unit.  Erection of rear mansard roof extension to main roof including formation of roof terrace with safety balustrading; external alterations to rear windows."/>
    <s v="PF"/>
    <s v="22/09/2014"/>
    <s v="17/11/2014"/>
    <m/>
    <s v="Nil"/>
    <s v=""/>
    <s v="BF"/>
    <x v="3"/>
    <s v="n/a"/>
    <s v="c-"/>
    <n v="1.4E-2"/>
    <d v="2015-03-31T00:00:00"/>
    <s v="Y"/>
    <m/>
    <x v="1"/>
    <s v="P"/>
    <n v="0"/>
    <n v="0"/>
    <n v="0"/>
    <n v="0"/>
    <n v="-1"/>
    <n v="0"/>
    <n v="-1"/>
    <n v="1"/>
    <n v="0"/>
    <n v="0"/>
    <n v="0"/>
    <n v="-1"/>
    <n v="0"/>
    <n v="-1"/>
    <n v="1"/>
    <n v="0"/>
    <n v="0"/>
    <n v="0"/>
    <n v="0"/>
    <n v="0"/>
    <n v="0"/>
    <n v="0"/>
    <n v="0"/>
    <n v="0"/>
    <n v="0"/>
    <n v="0"/>
    <n v="0"/>
    <n v="0"/>
    <n v="0"/>
    <n v="0"/>
    <n v="0"/>
  </r>
  <r>
    <x v="1"/>
    <s v="2014/4515"/>
    <s v=""/>
    <s v=""/>
    <s v=""/>
    <s v="50"/>
    <s v="Thessaly Road"/>
    <s v="SW8"/>
    <s v="4XS"/>
    <n v="529529"/>
    <n v="176787"/>
    <s v="Queenstown"/>
    <d v="2015-03-31T00:00:00"/>
    <s v=""/>
    <n v="0"/>
    <n v="15"/>
    <n v="15"/>
    <s v="Demolition of existing buildings and construction of a new development consisting of a four-storey block to provide 8no. flats, and 7no. two-storey (plus roof space) family houses, all for affordable rent.  Associated landscaping, car parking, bicycle and"/>
    <s v="PF"/>
    <s v="21/08/2014"/>
    <s v="10/11/2014"/>
    <m/>
    <s v="Nil"/>
    <s v=""/>
    <s v="BF"/>
    <x v="2"/>
    <s v="OTC"/>
    <s v="n/a"/>
    <n v="0.151"/>
    <d v="2015-03-31T00:00:00"/>
    <s v="Y"/>
    <m/>
    <x v="2"/>
    <s v="C"/>
    <m/>
    <n v="2"/>
    <n v="15"/>
    <n v="0"/>
    <n v="1"/>
    <n v="7"/>
    <n v="3"/>
    <n v="4"/>
    <n v="0"/>
    <n v="0"/>
    <n v="0"/>
    <n v="1"/>
    <n v="7"/>
    <n v="0"/>
    <n v="0"/>
    <n v="0"/>
    <n v="0"/>
    <n v="0"/>
    <n v="0"/>
    <n v="0"/>
    <n v="3"/>
    <n v="4"/>
    <n v="0"/>
    <n v="0"/>
    <n v="0"/>
    <n v="0"/>
    <n v="0"/>
    <n v="0"/>
    <n v="0"/>
    <n v="0"/>
    <n v="0"/>
  </r>
  <r>
    <x v="1"/>
    <s v="2014/4547"/>
    <s v=""/>
    <s v=""/>
    <s v=""/>
    <s v="55"/>
    <s v="Latchmere Road"/>
    <s v="SW11"/>
    <s v=""/>
    <n v="527598"/>
    <n v="176182"/>
    <s v="Latchmere"/>
    <d v="2015-02-04T00:00:00"/>
    <s v=""/>
    <n v="0"/>
    <n v="1"/>
    <n v="1"/>
    <s v="Application for determination of whether prior approval is required for change of use from office (Class B1a) to one residential unit (Class C3)."/>
    <s v="PAG"/>
    <s v="06/08/2014"/>
    <s v="30/09/2014"/>
    <m/>
    <s v="Nil"/>
    <s v=""/>
    <s v="BF"/>
    <x v="2"/>
    <s v="n/a"/>
    <s v="f"/>
    <n v="7.0000000000000001E-3"/>
    <d v="2015-02-04T00:00:00"/>
    <s v="Y"/>
    <m/>
    <x v="1"/>
    <s v="P"/>
    <m/>
    <n v="0"/>
    <n v="0"/>
    <n v="0"/>
    <n v="0"/>
    <n v="1"/>
    <n v="0"/>
    <n v="0"/>
    <n v="0"/>
    <n v="0"/>
    <n v="0"/>
    <n v="0"/>
    <n v="1"/>
    <n v="0"/>
    <n v="0"/>
    <n v="0"/>
    <n v="0"/>
    <n v="0"/>
    <n v="0"/>
    <n v="0"/>
    <n v="0"/>
    <n v="0"/>
    <n v="0"/>
    <n v="0"/>
    <n v="0"/>
    <n v="0"/>
    <n v="0"/>
    <n v="0"/>
    <n v="0"/>
    <n v="0"/>
    <n v="0"/>
  </r>
  <r>
    <x v="1"/>
    <s v="2014/4590"/>
    <s v=""/>
    <s v=""/>
    <s v=""/>
    <s v="37"/>
    <s v="Vardens Road"/>
    <s v="SW11"/>
    <s v="1RQ"/>
    <n v="526952"/>
    <n v="175017"/>
    <s v="Fairfield"/>
    <d v="2015-02-02T00:00:00"/>
    <s v=""/>
    <n v="4"/>
    <n v="3"/>
    <n v="-1"/>
    <s v="Erection of mansard roof extension to main rear roof (with french doors and safety balustrade), third floor level extension. Erection of single-storey rear extension and formation of balcony and  french doors with safety balustrade at rear of second floor"/>
    <s v="PF"/>
    <s v="07/08/2014"/>
    <s v="23/12/2014"/>
    <m/>
    <s v="Nil"/>
    <s v=""/>
    <s v="BF"/>
    <x v="3"/>
    <s v="n/a"/>
    <s v="c-"/>
    <n v="1.6E-2"/>
    <d v="2015-02-02T00:00:00"/>
    <s v="Y"/>
    <m/>
    <x v="1"/>
    <s v="P"/>
    <n v="0"/>
    <n v="0"/>
    <n v="0"/>
    <n v="-3"/>
    <n v="0"/>
    <n v="1"/>
    <n v="1"/>
    <n v="0"/>
    <n v="0"/>
    <n v="0"/>
    <n v="-3"/>
    <n v="0"/>
    <n v="1"/>
    <n v="1"/>
    <n v="0"/>
    <n v="0"/>
    <n v="0"/>
    <n v="0"/>
    <n v="0"/>
    <n v="0"/>
    <n v="0"/>
    <n v="0"/>
    <n v="0"/>
    <n v="0"/>
    <n v="0"/>
    <n v="0"/>
    <n v="0"/>
    <n v="0"/>
    <n v="0"/>
    <n v="0"/>
    <n v="0"/>
  </r>
  <r>
    <x v="1"/>
    <s v="2014/4649"/>
    <s v=""/>
    <s v=""/>
    <s v=""/>
    <s v="9-11"/>
    <s v="Byrne Road"/>
    <s v="SW12"/>
    <s v="9HZ"/>
    <n v="528785"/>
    <n v="173060"/>
    <s v="Bedford"/>
    <d v="2015-03-31T00:00:00"/>
    <s v=""/>
    <n v="0"/>
    <n v="2"/>
    <n v="2"/>
    <s v="Excavation and alterations to existing basement (including extensions to front lightwells and creation of rear lightwells) to create 2 x 2 bedroom flats."/>
    <s v="PF"/>
    <s v="12/08/2014"/>
    <s v="07/10/2014"/>
    <m/>
    <s v="Nil"/>
    <s v=""/>
    <s v="BF"/>
    <x v="3"/>
    <s v="n/a"/>
    <s v="n"/>
    <n v="1.2999999999999999E-2"/>
    <d v="2015-03-31T00:00:00"/>
    <s v="Y"/>
    <m/>
    <x v="1"/>
    <s v="P"/>
    <m/>
    <n v="0"/>
    <n v="0"/>
    <n v="0"/>
    <n v="0"/>
    <n v="2"/>
    <n v="0"/>
    <n v="0"/>
    <n v="0"/>
    <n v="0"/>
    <n v="0"/>
    <n v="0"/>
    <n v="2"/>
    <n v="0"/>
    <n v="0"/>
    <n v="0"/>
    <n v="0"/>
    <n v="0"/>
    <n v="0"/>
    <n v="0"/>
    <n v="0"/>
    <n v="0"/>
    <n v="0"/>
    <n v="0"/>
    <n v="0"/>
    <n v="0"/>
    <n v="0"/>
    <n v="0"/>
    <n v="0"/>
    <n v="0"/>
    <n v="0"/>
  </r>
  <r>
    <x v="1"/>
    <s v="2014/4804"/>
    <s v=""/>
    <s v=""/>
    <s v="and 182A"/>
    <s v="182"/>
    <s v="Mitcham Road"/>
    <s v="SW17"/>
    <s v="9NJ"/>
    <n v="527890"/>
    <n v="170978"/>
    <s v="Graveney"/>
    <d v="2015-03-31T00:00:00"/>
    <s v=""/>
    <n v="1"/>
    <n v="2"/>
    <n v="1"/>
    <s v="Conversion of upper floors into two x 2 bedroom flats and erection of rear roof extension (with french doors and safety railings)."/>
    <s v="PF"/>
    <s v="13/08/2014"/>
    <s v="08/10/2014"/>
    <m/>
    <s v="Nil"/>
    <s v=""/>
    <s v="BF"/>
    <x v="3"/>
    <s v="n/a"/>
    <s v="c+"/>
    <n v="8.9999999999999993E-3"/>
    <d v="2015-03-31T00:00:00"/>
    <s v="Y"/>
    <m/>
    <x v="1"/>
    <s v="P"/>
    <m/>
    <n v="0"/>
    <n v="0"/>
    <n v="0"/>
    <n v="0"/>
    <n v="2"/>
    <n v="-1"/>
    <n v="0"/>
    <n v="0"/>
    <n v="0"/>
    <n v="0"/>
    <n v="0"/>
    <n v="2"/>
    <n v="-1"/>
    <n v="0"/>
    <n v="0"/>
    <n v="0"/>
    <n v="0"/>
    <n v="0"/>
    <n v="0"/>
    <n v="0"/>
    <n v="0"/>
    <n v="0"/>
    <n v="0"/>
    <n v="0"/>
    <n v="0"/>
    <n v="0"/>
    <n v="0"/>
    <n v="0"/>
    <n v="0"/>
    <n v="0"/>
  </r>
  <r>
    <x v="1"/>
    <s v="2014/5125"/>
    <s v=""/>
    <s v=""/>
    <s v="Ground Floor"/>
    <s v="20"/>
    <s v="Lavender Hill"/>
    <s v="SW11"/>
    <s v="5RN"/>
    <n v="528476"/>
    <n v="175775"/>
    <s v="Shaftesbury"/>
    <d v="2015-03-31T00:00:00"/>
    <s v=""/>
    <n v="0"/>
    <n v="1"/>
    <n v="1"/>
    <s v="Conversion of rear part of existing ground floor commercial unit to form a self-contained one-bedroom flat with new entry door."/>
    <s v="PF"/>
    <s v="08/09/2014"/>
    <s v="31/10/2014"/>
    <m/>
    <s v="Nil"/>
    <s v=""/>
    <s v="BF"/>
    <x v="2"/>
    <s v="n/a"/>
    <s v="e"/>
    <n v="4.0000000000000001E-3"/>
    <d v="2015-03-31T00:00:00"/>
    <s v="Y"/>
    <m/>
    <x v="1"/>
    <s v="P"/>
    <n v="0"/>
    <n v="0"/>
    <n v="0"/>
    <n v="1"/>
    <n v="0"/>
    <n v="0"/>
    <n v="0"/>
    <n v="0"/>
    <n v="0"/>
    <n v="0"/>
    <n v="1"/>
    <n v="0"/>
    <n v="0"/>
    <n v="0"/>
    <n v="0"/>
    <n v="0"/>
    <n v="0"/>
    <n v="0"/>
    <n v="0"/>
    <n v="0"/>
    <n v="0"/>
    <n v="0"/>
    <n v="0"/>
    <n v="0"/>
    <n v="0"/>
    <n v="0"/>
    <n v="0"/>
    <n v="0"/>
    <n v="0"/>
    <n v="0"/>
    <n v="0"/>
  </r>
  <r>
    <x v="1"/>
    <s v="2014/5309"/>
    <s v=""/>
    <s v=""/>
    <s v="Book House"/>
    <s v="45"/>
    <s v="East Hill"/>
    <s v="SW18"/>
    <s v="2QZ"/>
    <n v="526259"/>
    <n v="174786"/>
    <s v="Fairfield"/>
    <d v="2014-12-09T00:00:00"/>
    <s v=""/>
    <n v="0"/>
    <n v="16"/>
    <n v="16"/>
    <s v="Prior approval for conversion of building from office (Use Class B1a) to sixteen (16) self-contained residential units (Use Class C3)."/>
    <s v="PANR"/>
    <s v="09/09/2014"/>
    <s v="04/11/2014"/>
    <m/>
    <s v="Nil"/>
    <s v=""/>
    <s v="BF"/>
    <x v="2"/>
    <s v="n/a"/>
    <s v="f"/>
    <n v="7.0000000000000007E-2"/>
    <d v="2014-12-09T00:00:00"/>
    <s v="Y"/>
    <m/>
    <x v="1"/>
    <s v="P"/>
    <n v="0"/>
    <n v="0"/>
    <n v="0"/>
    <n v="0"/>
    <n v="4"/>
    <n v="12"/>
    <n v="0"/>
    <n v="0"/>
    <n v="0"/>
    <n v="0"/>
    <n v="0"/>
    <n v="4"/>
    <n v="12"/>
    <n v="0"/>
    <n v="0"/>
    <n v="0"/>
    <n v="0"/>
    <n v="0"/>
    <n v="0"/>
    <n v="0"/>
    <n v="0"/>
    <n v="0"/>
    <n v="0"/>
    <n v="0"/>
    <n v="0"/>
    <n v="0"/>
    <n v="0"/>
    <n v="0"/>
    <n v="0"/>
    <n v="0"/>
    <n v="0"/>
  </r>
  <r>
    <x v="1"/>
    <s v="2014/5514"/>
    <s v=""/>
    <s v=""/>
    <s v="Unit 32 Ransomes Dock"/>
    <s v="35-37"/>
    <s v="Parkgate Road"/>
    <s v="SW11"/>
    <s v="4NP"/>
    <n v="527292"/>
    <n v="177189"/>
    <s v="St. Mary's Park"/>
    <d v="2015-03-24T00:00:00"/>
    <s v=""/>
    <n v="0"/>
    <n v="1"/>
    <n v="1"/>
    <s v="Change of use from offices (Class B1a) to residential (Class C3), to provide one flat (Prior Approval Application)."/>
    <s v="PAG"/>
    <s v="22/09/2014"/>
    <s v="19/11/2014"/>
    <m/>
    <s v="Nil"/>
    <s v=""/>
    <s v="BF"/>
    <x v="2"/>
    <s v="n/a"/>
    <s v="f"/>
    <n v="8.6999999999999994E-2"/>
    <d v="2015-03-24T00:00:00"/>
    <s v="Y"/>
    <m/>
    <x v="1"/>
    <s v="P"/>
    <n v="0"/>
    <n v="0"/>
    <n v="0"/>
    <n v="0"/>
    <n v="0"/>
    <n v="0"/>
    <n v="0"/>
    <n v="1"/>
    <n v="0"/>
    <n v="0"/>
    <n v="0"/>
    <n v="0"/>
    <n v="0"/>
    <n v="0"/>
    <n v="1"/>
    <n v="0"/>
    <n v="0"/>
    <n v="0"/>
    <n v="0"/>
    <n v="0"/>
    <n v="0"/>
    <n v="0"/>
    <n v="0"/>
    <n v="0"/>
    <n v="0"/>
    <n v="0"/>
    <n v="0"/>
    <n v="0"/>
    <n v="0"/>
    <n v="0"/>
    <n v="0"/>
  </r>
  <r>
    <x v="1"/>
    <s v="2014/5754"/>
    <s v=""/>
    <s v=""/>
    <s v=""/>
    <s v="4"/>
    <s v="Cardinal Place"/>
    <s v="SW15"/>
    <s v="1NX"/>
    <n v="523865"/>
    <n v="175413"/>
    <s v="Thamesfield"/>
    <d v="2015-03-31T00:00:00"/>
    <s v=""/>
    <n v="1"/>
    <n v="2"/>
    <n v="1"/>
    <s v="Alterations including excavation to enlarge existing basement including formation of front and rear lightwells, erection of side and rear dormers, in connection with conversion into 1 x 2-bedroom and 1 x 3-bedroom flats; rear roof extension, erection of "/>
    <s v="PF"/>
    <s v="08/10/2014"/>
    <s v="25/02/2015"/>
    <m/>
    <s v="Nil"/>
    <s v=""/>
    <s v="BF"/>
    <x v="3"/>
    <s v="n/a"/>
    <s v="a"/>
    <n v="8.9999999999999993E-3"/>
    <d v="2015-03-31T00:00:00"/>
    <s v="Y"/>
    <m/>
    <x v="1"/>
    <s v="P"/>
    <n v="0"/>
    <n v="0"/>
    <n v="0"/>
    <n v="0"/>
    <n v="0"/>
    <n v="1"/>
    <n v="1"/>
    <n v="-1"/>
    <n v="0"/>
    <n v="0"/>
    <n v="0"/>
    <n v="0"/>
    <n v="1"/>
    <n v="1"/>
    <n v="0"/>
    <n v="0"/>
    <n v="0"/>
    <n v="0"/>
    <n v="0"/>
    <n v="0"/>
    <n v="0"/>
    <n v="-1"/>
    <n v="0"/>
    <n v="0"/>
    <n v="0"/>
    <n v="0"/>
    <n v="0"/>
    <n v="0"/>
    <n v="0"/>
    <n v="0"/>
    <n v="0"/>
  </r>
  <r>
    <x v="1"/>
    <s v="2014/6003"/>
    <s v=""/>
    <s v=""/>
    <s v=""/>
    <s v="121-123"/>
    <s v="Lower Richmond Road"/>
    <s v="SW15"/>
    <s v="1EX"/>
    <n v="523602"/>
    <n v="175799"/>
    <s v="Thamesfield"/>
    <d v="2015-03-30T00:00:00"/>
    <s v=""/>
    <n v="0"/>
    <n v="9"/>
    <n v="9"/>
    <s v="Alterations including the excavation of basement under existing buildings and rear yards, including the provision of lightwells to the rear; erection of single-storey side and rear extensions; erection of rear mansard roof extensions to main roofs and roo"/>
    <s v="PF"/>
    <s v="14/10/2014"/>
    <s v="09/12/2014"/>
    <m/>
    <s v="Nil"/>
    <s v=""/>
    <s v="BF"/>
    <x v="3"/>
    <s v="n/a"/>
    <s v="n"/>
    <n v="1.7000000000000001E-2"/>
    <d v="2015-03-30T00:00:00"/>
    <s v="Y"/>
    <m/>
    <x v="1"/>
    <s v="P"/>
    <n v="0"/>
    <n v="0"/>
    <n v="0"/>
    <n v="0"/>
    <n v="2"/>
    <n v="7"/>
    <n v="0"/>
    <n v="0"/>
    <n v="0"/>
    <n v="0"/>
    <n v="0"/>
    <n v="2"/>
    <n v="7"/>
    <n v="0"/>
    <n v="0"/>
    <n v="0"/>
    <n v="0"/>
    <n v="0"/>
    <n v="0"/>
    <n v="0"/>
    <n v="0"/>
    <n v="0"/>
    <n v="0"/>
    <n v="0"/>
    <n v="0"/>
    <n v="0"/>
    <n v="0"/>
    <n v="0"/>
    <n v="0"/>
    <n v="0"/>
    <n v="0"/>
  </r>
  <r>
    <x v="1"/>
    <s v="2014/6065"/>
    <s v=""/>
    <s v=""/>
    <s v=""/>
    <s v="312"/>
    <s v="Queenstown Road"/>
    <s v="SW8"/>
    <s v="4LT"/>
    <n v="528701"/>
    <n v="177008"/>
    <s v="Queenstown"/>
    <d v="2015-03-31T00:00:00"/>
    <s v=""/>
    <n v="0"/>
    <n v="1"/>
    <n v="1"/>
    <s v="Erection of rear mansard roof extension to main roof; insertion of two front roof lights;  erection of a part single/part two/part three storey rear extension; provision of rear roof terraces with glazed screening at first and second floor levels in order"/>
    <s v="PF"/>
    <s v="24/11/2014"/>
    <s v="19/01/2015"/>
    <m/>
    <s v="Nil"/>
    <s v=""/>
    <s v="BF"/>
    <x v="3"/>
    <s v="n/a"/>
    <s v="n"/>
    <n v="4.0000000000000001E-3"/>
    <d v="2015-03-31T00:00:00"/>
    <s v="Y"/>
    <m/>
    <x v="1"/>
    <s v="P"/>
    <m/>
    <n v="0"/>
    <n v="0"/>
    <n v="0"/>
    <n v="0"/>
    <n v="1"/>
    <n v="0"/>
    <n v="0"/>
    <n v="0"/>
    <n v="0"/>
    <n v="0"/>
    <n v="0"/>
    <n v="1"/>
    <n v="0"/>
    <n v="0"/>
    <n v="0"/>
    <n v="0"/>
    <n v="0"/>
    <n v="0"/>
    <n v="0"/>
    <n v="0"/>
    <n v="0"/>
    <n v="0"/>
    <n v="0"/>
    <n v="0"/>
    <n v="0"/>
    <n v="0"/>
    <n v="0"/>
    <n v="0"/>
    <n v="0"/>
    <n v="0"/>
  </r>
  <r>
    <x v="1"/>
    <s v="2014/6104"/>
    <s v=""/>
    <s v=""/>
    <s v=""/>
    <s v="185"/>
    <s v="Merton Road"/>
    <s v="SW11"/>
    <s v="5EF"/>
    <n v="525236"/>
    <n v="173895"/>
    <s v="Southfields"/>
    <d v="2015-03-16T00:00:00"/>
    <s v=""/>
    <n v="1"/>
    <n v="2"/>
    <n v="1"/>
    <s v="First floor rear extension, roof extension to back addition and extension of existing rear dormer in connection with conversion of existing maisonette into two self-contained flats;  comprising 1 x 2-bedroom and 1 x 1 bedroom flats."/>
    <s v="PF"/>
    <s v="17/11/2014"/>
    <s v="06/02/2015"/>
    <m/>
    <s v="Nil"/>
    <s v=""/>
    <s v="BF"/>
    <x v="3"/>
    <s v="n/a"/>
    <s v="c+"/>
    <n v="7.0000000000000001E-3"/>
    <d v="2015-03-16T00:00:00"/>
    <s v="Y"/>
    <m/>
    <x v="1"/>
    <s v="P"/>
    <n v="0"/>
    <n v="0"/>
    <n v="0"/>
    <n v="0"/>
    <n v="1"/>
    <n v="1"/>
    <n v="-1"/>
    <n v="0"/>
    <n v="0"/>
    <n v="0"/>
    <n v="0"/>
    <n v="1"/>
    <n v="1"/>
    <n v="-1"/>
    <n v="0"/>
    <n v="0"/>
    <n v="0"/>
    <n v="0"/>
    <n v="0"/>
    <n v="0"/>
    <n v="0"/>
    <n v="0"/>
    <n v="0"/>
    <n v="0"/>
    <n v="0"/>
    <n v="0"/>
    <n v="0"/>
    <n v="0"/>
    <n v="0"/>
    <n v="0"/>
    <n v="0"/>
  </r>
  <r>
    <x v="1"/>
    <s v="2014/6152"/>
    <s v=""/>
    <s v=""/>
    <s v=""/>
    <s v="139"/>
    <s v="Lower Richmond Road"/>
    <s v="SW15"/>
    <s v="1EZ"/>
    <n v="523526"/>
    <n v="175830"/>
    <s v="Thamesfield"/>
    <d v="2015-03-31T00:00:00"/>
    <s v=""/>
    <n v="1"/>
    <n v="2"/>
    <n v="1"/>
    <s v="Erection of second storey rear extension and conversion into flats of an existing first floor maisonette."/>
    <s v="PF"/>
    <s v="14/10/2014"/>
    <s v="09/12/2014"/>
    <m/>
    <s v="Nil"/>
    <s v=""/>
    <s v="BF"/>
    <x v="3"/>
    <s v="n/a"/>
    <s v="c+"/>
    <n v="0.01"/>
    <d v="2015-03-31T00:00:00"/>
    <s v="Y"/>
    <m/>
    <x v="1"/>
    <s v="P"/>
    <m/>
    <n v="0"/>
    <n v="0"/>
    <n v="0"/>
    <n v="0"/>
    <n v="2"/>
    <n v="-1"/>
    <n v="0"/>
    <n v="0"/>
    <n v="0"/>
    <n v="0"/>
    <n v="0"/>
    <n v="2"/>
    <n v="-1"/>
    <n v="0"/>
    <n v="0"/>
    <n v="0"/>
    <n v="0"/>
    <n v="0"/>
    <n v="0"/>
    <n v="0"/>
    <n v="0"/>
    <n v="0"/>
    <n v="0"/>
    <n v="0"/>
    <n v="0"/>
    <n v="0"/>
    <n v="0"/>
    <n v="0"/>
    <n v="0"/>
    <n v="0"/>
  </r>
  <r>
    <x v="1"/>
    <s v="2014/6737"/>
    <s v=""/>
    <s v=""/>
    <s v="605A &amp; 605B"/>
    <s v="605"/>
    <s v="Garratt Lane"/>
    <s v="SW18"/>
    <s v="4SU"/>
    <n v="526142"/>
    <n v="172655"/>
    <s v="Earlsfield"/>
    <d v="2015-03-31T00:00:00"/>
    <s v=""/>
    <n v="1"/>
    <n v="2"/>
    <n v="1"/>
    <s v="Erection of rear mansard roof extension to main roof and above part of back addition in connection with conversion of second floor flat into 2 x 1-bedroom flats."/>
    <s v="PF"/>
    <s v="12/12/2014"/>
    <s v="06/02/2015"/>
    <m/>
    <s v="Nil"/>
    <s v=""/>
    <s v="BF"/>
    <x v="3"/>
    <s v="n/a"/>
    <s v="c+"/>
    <n v="5.0000000000000001E-3"/>
    <d v="2015-03-31T00:00:00"/>
    <s v="Y"/>
    <m/>
    <x v="1"/>
    <s v="P"/>
    <m/>
    <n v="0"/>
    <n v="0"/>
    <n v="0"/>
    <n v="2"/>
    <n v="-1"/>
    <n v="0"/>
    <n v="0"/>
    <n v="0"/>
    <n v="0"/>
    <n v="0"/>
    <n v="2"/>
    <n v="-1"/>
    <n v="0"/>
    <n v="0"/>
    <n v="0"/>
    <n v="0"/>
    <n v="0"/>
    <n v="0"/>
    <n v="0"/>
    <n v="0"/>
    <n v="0"/>
    <n v="0"/>
    <n v="0"/>
    <n v="0"/>
    <n v="0"/>
    <n v="0"/>
    <n v="0"/>
    <n v="0"/>
    <n v="0"/>
    <n v="0"/>
  </r>
  <r>
    <x v="1"/>
    <s v="2014/6882"/>
    <s v=""/>
    <s v=""/>
    <s v=""/>
    <s v="51"/>
    <s v="Strathblaine Road"/>
    <s v="SW11"/>
    <s v="1RG"/>
    <n v="526997"/>
    <n v="175065"/>
    <s v="Fairfield"/>
    <d v="2015-03-31T00:00:00"/>
    <s v=""/>
    <n v="2"/>
    <n v="3"/>
    <n v="1"/>
    <s v="Erection of single-storey side extension with alterations to existing rear extension; erection of rear mansard extension, and a roof terrace over the three-storey back addition in connection with use as three self-contained flats."/>
    <s v="PF"/>
    <s v="03/12/2014"/>
    <s v="28/01/2015"/>
    <m/>
    <s v="Nil"/>
    <s v=""/>
    <s v="BF"/>
    <x v="3"/>
    <s v="n/a"/>
    <s v="c+"/>
    <n v="1.0999999999999999E-2"/>
    <d v="2015-03-31T00:00:00"/>
    <s v="Y"/>
    <m/>
    <x v="1"/>
    <s v="P"/>
    <m/>
    <n v="0"/>
    <n v="0"/>
    <n v="0"/>
    <n v="0"/>
    <n v="1"/>
    <n v="1"/>
    <n v="-1"/>
    <n v="0"/>
    <n v="0"/>
    <n v="0"/>
    <n v="0"/>
    <n v="1"/>
    <n v="1"/>
    <n v="-1"/>
    <n v="0"/>
    <n v="0"/>
    <n v="0"/>
    <n v="0"/>
    <n v="0"/>
    <n v="0"/>
    <n v="0"/>
    <n v="0"/>
    <n v="0"/>
    <n v="0"/>
    <n v="0"/>
    <n v="0"/>
    <n v="0"/>
    <n v="0"/>
    <n v="0"/>
    <n v="0"/>
  </r>
  <r>
    <x v="1"/>
    <s v="2014/7337"/>
    <s v=""/>
    <s v=""/>
    <s v=""/>
    <s v="43"/>
    <s v="Wandsworth Common West Side"/>
    <s v="SW18"/>
    <s v="2EE"/>
    <n v="526501"/>
    <n v="174529"/>
    <s v="Wandsworth Common"/>
    <d v="2015-03-31T00:00:00"/>
    <s v=""/>
    <n v="2"/>
    <n v="1"/>
    <n v="-1"/>
    <s v="Demolition of garages at rear; erection of a single-storey rear extension in connection with use as a single dwelling."/>
    <s v="PF"/>
    <s v="29/12/2014"/>
    <s v="19/02/2015"/>
    <m/>
    <s v="Nil"/>
    <s v=""/>
    <s v="BF"/>
    <x v="3"/>
    <s v="n/a"/>
    <s v="b"/>
    <n v="1.9E-2"/>
    <d v="2015-03-31T00:00:00"/>
    <s v="Y"/>
    <m/>
    <x v="1"/>
    <s v="P"/>
    <n v="0"/>
    <n v="0"/>
    <n v="0"/>
    <n v="0"/>
    <n v="-1"/>
    <n v="-1"/>
    <n v="1"/>
    <n v="0"/>
    <n v="0"/>
    <n v="0"/>
    <n v="0"/>
    <n v="-1"/>
    <n v="-1"/>
    <n v="0"/>
    <n v="0"/>
    <n v="0"/>
    <n v="0"/>
    <n v="0"/>
    <n v="0"/>
    <n v="0"/>
    <n v="1"/>
    <n v="0"/>
    <n v="0"/>
    <n v="0"/>
    <n v="0"/>
    <n v="0"/>
    <n v="0"/>
    <n v="0"/>
    <n v="0"/>
    <n v="0"/>
    <n v="0"/>
  </r>
  <r>
    <x v="1"/>
    <s v="2014/7380"/>
    <s v=""/>
    <s v=""/>
    <s v=""/>
    <s v="21A"/>
    <s v="Upper Tooting Road"/>
    <s v="SW17"/>
    <s v="7TS"/>
    <n v="527957"/>
    <n v="172279"/>
    <s v="Bedford"/>
    <d v="2015-03-31T00:00:00"/>
    <s v=""/>
    <n v="1"/>
    <n v="2"/>
    <n v="1"/>
    <s v="Erection of mansard extension to main rear roof, and over part of the back addition, first floor rear extension and alterations in connection with conversion of existing upper floors flat  into 1 x one bedroom and 1 x two bedroom flat."/>
    <s v="PF"/>
    <s v="20/01/2015"/>
    <s v="17/03/2015"/>
    <m/>
    <s v="Nil"/>
    <s v=""/>
    <s v="BF"/>
    <x v="3"/>
    <s v="n/a"/>
    <s v="c+"/>
    <n v="0.01"/>
    <d v="2015-03-31T00:00:00"/>
    <s v="Y"/>
    <m/>
    <x v="1"/>
    <s v="P"/>
    <n v="0"/>
    <n v="0"/>
    <n v="0"/>
    <n v="0"/>
    <n v="1"/>
    <n v="1"/>
    <n v="-1"/>
    <n v="0"/>
    <n v="0"/>
    <n v="0"/>
    <n v="0"/>
    <n v="1"/>
    <n v="1"/>
    <n v="-1"/>
    <n v="0"/>
    <n v="0"/>
    <n v="0"/>
    <n v="0"/>
    <n v="0"/>
    <n v="0"/>
    <n v="0"/>
    <n v="0"/>
    <n v="0"/>
    <n v="0"/>
    <n v="0"/>
    <n v="0"/>
    <n v="0"/>
    <n v="0"/>
    <n v="0"/>
    <n v="0"/>
    <n v="0"/>
  </r>
  <r>
    <x v="1"/>
    <s v="2015/0120"/>
    <s v=""/>
    <s v=""/>
    <s v=""/>
    <s v="51"/>
    <s v="St. Johns Road"/>
    <s v="SW11"/>
    <s v="1QW"/>
    <n v="527407"/>
    <n v="175266"/>
    <s v="Northcote"/>
    <d v="2015-03-31T00:00:00"/>
    <s v=""/>
    <n v="0"/>
    <n v="1"/>
    <n v="1"/>
    <s v="Change of use and alterations including erection of first floor rear extension in connection with formation of two-bedroom self contained flat; alterations to ground floor to form flat roof over existing rear yard area to create entrance with staircase an"/>
    <s v="PF"/>
    <s v="14/01/2015"/>
    <s v="26/03/2015"/>
    <m/>
    <s v="Nil"/>
    <s v=""/>
    <s v="BF"/>
    <x v="3"/>
    <s v="n/a"/>
    <s v="e"/>
    <n v="7.0000000000000001E-3"/>
    <d v="2015-03-31T00:00:00"/>
    <s v="Y"/>
    <m/>
    <x v="1"/>
    <s v="P"/>
    <n v="0"/>
    <n v="0"/>
    <n v="0"/>
    <n v="0"/>
    <n v="0"/>
    <n v="1"/>
    <n v="0"/>
    <n v="0"/>
    <n v="0"/>
    <n v="0"/>
    <n v="0"/>
    <n v="0"/>
    <n v="1"/>
    <n v="0"/>
    <n v="0"/>
    <n v="0"/>
    <n v="0"/>
    <n v="0"/>
    <n v="0"/>
    <n v="0"/>
    <n v="0"/>
    <n v="0"/>
    <n v="0"/>
    <n v="0"/>
    <n v="0"/>
    <n v="0"/>
    <n v="0"/>
    <n v="0"/>
    <n v="0"/>
    <n v="0"/>
    <n v="0"/>
  </r>
  <r>
    <x v="1"/>
    <s v="2015/0392"/>
    <s v=""/>
    <s v=""/>
    <s v=""/>
    <s v="146"/>
    <s v="Church Lane"/>
    <s v="SW17"/>
    <s v="9PU"/>
    <n v="528437"/>
    <n v="171437"/>
    <s v="Graveney"/>
    <d v="2015-03-31T00:00:00"/>
    <s v=""/>
    <n v="1"/>
    <n v="3"/>
    <n v="2"/>
    <s v="Erection of rear roof extension to main roof (with french doors and safety railings) and above back addition; erection of a single-storey rear/side extension  and conversion of existing dwellinghouse into 2 x 2 and 1 x 3 bedroom flats with cycle stands an"/>
    <s v="PF"/>
    <s v="26/01/2015"/>
    <s v="26/03/2015"/>
    <m/>
    <s v="Nil"/>
    <s v=""/>
    <s v="BF"/>
    <x v="3"/>
    <s v="n/a"/>
    <s v="a"/>
    <n v="1.9E-2"/>
    <d v="2015-03-31T00:00:00"/>
    <s v="Y"/>
    <m/>
    <x v="1"/>
    <s v="P"/>
    <n v="0"/>
    <n v="0"/>
    <n v="1"/>
    <n v="0"/>
    <n v="0"/>
    <n v="2"/>
    <n v="1"/>
    <n v="-1"/>
    <n v="0"/>
    <n v="0"/>
    <n v="0"/>
    <n v="0"/>
    <n v="2"/>
    <n v="1"/>
    <n v="0"/>
    <n v="0"/>
    <n v="0"/>
    <n v="0"/>
    <n v="0"/>
    <n v="0"/>
    <n v="0"/>
    <n v="-1"/>
    <n v="0"/>
    <n v="0"/>
    <n v="0"/>
    <n v="0"/>
    <n v="0"/>
    <n v="0"/>
    <n v="0"/>
    <n v="0"/>
    <n v="0"/>
  </r>
  <r>
    <x v="2"/>
    <s v="2006/4533"/>
    <s v="Battersea Reach, (former Guinness Site)"/>
    <s v="Block K"/>
    <s v="Gargoyle Wharf"/>
    <s v=""/>
    <s v="York Road/Bridgend Road"/>
    <s v="SW18"/>
    <s v="1TP"/>
    <n v="526241"/>
    <n v="175489"/>
    <s v="St. Mary's Park"/>
    <s v="02/01/2008"/>
    <s v="31/03/2015"/>
    <n v="0"/>
    <n v="65"/>
    <n v="65"/>
    <s v="Erection of seventeen buildings comprising 1,084 residential dwellings (C3), of which 264 will be affordable units, 36,367 sq.m. of commercial floor space, retail/restaurants/cafes/bars (A1-A4), offices (B1), hotel (C1) and leisure &amp; community uses, (D1 &amp;"/>
    <s v="POLA"/>
    <s v="26/10/2006"/>
    <s v="02/01/2008"/>
    <m/>
    <s v="Nil"/>
    <s v=""/>
    <s v="BF"/>
    <x v="0"/>
    <s v="NB"/>
    <s v="n/a"/>
    <s v=""/>
    <s v=""/>
    <m/>
    <m/>
    <x v="1"/>
    <s v="P"/>
    <m/>
    <n v="0"/>
    <n v="0"/>
    <n v="0"/>
    <n v="20"/>
    <n v="36"/>
    <n v="9"/>
    <n v="0"/>
    <n v="0"/>
    <n v="0"/>
    <n v="0"/>
    <n v="20"/>
    <n v="36"/>
    <n v="9"/>
    <n v="0"/>
    <n v="0"/>
    <n v="0"/>
    <n v="0"/>
    <n v="0"/>
    <n v="0"/>
    <n v="0"/>
    <n v="0"/>
    <n v="0"/>
    <n v="0"/>
    <n v="0"/>
    <n v="0"/>
    <n v="0"/>
    <n v="0"/>
    <n v="0"/>
    <n v="0"/>
    <n v="0"/>
  </r>
  <r>
    <x v="2"/>
    <s v="2006/4533"/>
    <s v="Battersea Reach, (former Guinness Site)"/>
    <s v="Block K SO"/>
    <s v="Gargoyle Wharf"/>
    <s v=""/>
    <s v="York Road/Bridgend Road"/>
    <s v="SW18"/>
    <s v="1TP"/>
    <n v="526241"/>
    <n v="175489"/>
    <s v="St. Mary's Park"/>
    <s v="02/01/2008"/>
    <s v="31/03/2015"/>
    <n v="0"/>
    <n v="40"/>
    <n v="40"/>
    <s v="Erection of seventeen buildings comprising 1,084 residential dwellings (C3), of which 264 will be affordable units, 36,367 sq.m. of commercial floor space, retail/restaurants/cafes/bars (A1-A4), offices (B1), hotel (C1) and leisure &amp; community uses, (D1 &amp;"/>
    <s v="POLA"/>
    <s v="26/10/2006"/>
    <s v="02/01/2008"/>
    <m/>
    <s v="Nil"/>
    <s v=""/>
    <s v="BF"/>
    <x v="0"/>
    <s v="NB"/>
    <s v="n/a"/>
    <m/>
    <s v=""/>
    <m/>
    <m/>
    <x v="0"/>
    <s v="HASO"/>
    <m/>
    <n v="0"/>
    <n v="0"/>
    <n v="8"/>
    <n v="16"/>
    <n v="16"/>
    <n v="0"/>
    <n v="0"/>
    <n v="0"/>
    <n v="0"/>
    <n v="8"/>
    <n v="16"/>
    <n v="16"/>
    <n v="0"/>
    <n v="0"/>
    <n v="0"/>
    <n v="0"/>
    <n v="0"/>
    <n v="0"/>
    <n v="0"/>
    <n v="0"/>
    <n v="0"/>
    <n v="0"/>
    <n v="0"/>
    <n v="0"/>
    <n v="0"/>
    <n v="0"/>
    <n v="0"/>
    <n v="0"/>
    <n v="0"/>
    <n v="0"/>
  </r>
  <r>
    <x v="2"/>
    <s v="2009/3575"/>
    <s v="South Lambeth Goods Depot, Cringle Street/Battersea Park Road"/>
    <s v="Zone RS2 (Amendment) Phase 6"/>
    <s v="Battersea Power Station and Goods Yard"/>
    <s v="220"/>
    <s v="Kirtling Street"/>
    <s v="SW8"/>
    <s v=""/>
    <n v="528934"/>
    <n v="177496"/>
    <s v="Queenstown"/>
    <m/>
    <s v=""/>
    <n v="0"/>
    <n v="459"/>
    <n v="459"/>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1.58"/>
    <s v=""/>
    <m/>
    <m/>
    <x v="1"/>
    <s v="P"/>
    <m/>
    <n v="46"/>
    <n v="459"/>
    <n v="40"/>
    <n v="70"/>
    <n v="188"/>
    <n v="111"/>
    <n v="22"/>
    <n v="28"/>
    <n v="0"/>
    <n v="40"/>
    <n v="70"/>
    <n v="188"/>
    <n v="111"/>
    <n v="22"/>
    <n v="28"/>
    <n v="0"/>
    <n v="0"/>
    <n v="0"/>
    <n v="0"/>
    <n v="0"/>
    <n v="0"/>
    <n v="0"/>
    <n v="0"/>
    <n v="0"/>
    <n v="0"/>
    <n v="0"/>
    <n v="0"/>
    <n v="0"/>
    <n v="0"/>
    <n v="0"/>
  </r>
  <r>
    <x v="2"/>
    <s v="2009/3575"/>
    <s v="South Lambeth Goods Depot, Cringle Street/Battersea Park Road"/>
    <s v="Zone RS4 Phase 3"/>
    <s v="Battersea Power Station and Goods Yard"/>
    <s v="220"/>
    <s v="Kirtling Street"/>
    <s v="SW8"/>
    <s v=""/>
    <n v="528934"/>
    <n v="177496"/>
    <s v="Queenstown"/>
    <m/>
    <s v=""/>
    <n v="0"/>
    <n v="85"/>
    <n v="85"/>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26500000000000001"/>
    <s v=""/>
    <m/>
    <m/>
    <x v="0"/>
    <s v="HASO"/>
    <m/>
    <n v="8"/>
    <n v="85"/>
    <n v="0"/>
    <n v="30"/>
    <n v="38"/>
    <n v="14"/>
    <n v="3"/>
    <n v="0"/>
    <n v="0"/>
    <n v="0"/>
    <n v="30"/>
    <n v="38"/>
    <n v="14"/>
    <n v="3"/>
    <n v="0"/>
    <n v="0"/>
    <n v="0"/>
    <n v="0"/>
    <n v="0"/>
    <n v="0"/>
    <n v="0"/>
    <n v="0"/>
    <n v="0"/>
    <n v="0"/>
    <n v="0"/>
    <n v="0"/>
    <n v="0"/>
    <n v="0"/>
    <n v="0"/>
    <n v="0"/>
  </r>
  <r>
    <x v="2"/>
    <s v="2009/3575"/>
    <s v="South Lambeth Goods Depot, Cringle Street/Battersea Park Road"/>
    <s v="Zone RS4 Phase 3"/>
    <s v="Battersea Power Station and Goods Yard"/>
    <s v="220"/>
    <s v="Kirtling Street"/>
    <s v="SW8"/>
    <s v=""/>
    <n v="528934"/>
    <n v="177496"/>
    <s v="Queenstown"/>
    <m/>
    <s v=""/>
    <n v="0"/>
    <n v="120"/>
    <n v="12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48"/>
    <s v=""/>
    <m/>
    <m/>
    <x v="2"/>
    <s v="HASR"/>
    <m/>
    <n v="12"/>
    <n v="120"/>
    <n v="0"/>
    <n v="16"/>
    <n v="53"/>
    <n v="43"/>
    <n v="8"/>
    <n v="0"/>
    <n v="0"/>
    <n v="0"/>
    <n v="16"/>
    <n v="53"/>
    <n v="43"/>
    <n v="8"/>
    <n v="0"/>
    <n v="0"/>
    <n v="0"/>
    <n v="0"/>
    <n v="0"/>
    <n v="0"/>
    <n v="0"/>
    <n v="0"/>
    <n v="0"/>
    <n v="0"/>
    <n v="0"/>
    <n v="0"/>
    <n v="0"/>
    <n v="0"/>
    <n v="0"/>
    <n v="0"/>
  </r>
  <r>
    <x v="2"/>
    <s v="2009/3575"/>
    <s v="South Lambeth Goods Depot, Cringle Street/Battersea Park Road"/>
    <s v="Zone RS4 Phase 3"/>
    <s v="Battersea Power Station and Goods Yard"/>
    <s v="220"/>
    <s v="Kirtling Street"/>
    <s v="SW8"/>
    <s v=""/>
    <n v="528934"/>
    <n v="177496"/>
    <s v="Queenstown"/>
    <m/>
    <s v=""/>
    <n v="0"/>
    <n v="487"/>
    <n v="487"/>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1.68"/>
    <s v=""/>
    <m/>
    <m/>
    <x v="1"/>
    <s v="P"/>
    <m/>
    <n v="49"/>
    <n v="487"/>
    <n v="88"/>
    <n v="52"/>
    <n v="248"/>
    <n v="48"/>
    <n v="21"/>
    <n v="30"/>
    <n v="0"/>
    <n v="88"/>
    <n v="52"/>
    <n v="248"/>
    <n v="48"/>
    <n v="21"/>
    <n v="30"/>
    <n v="0"/>
    <n v="0"/>
    <n v="0"/>
    <n v="0"/>
    <n v="0"/>
    <n v="0"/>
    <n v="0"/>
    <n v="0"/>
    <n v="0"/>
    <n v="0"/>
    <n v="0"/>
    <n v="0"/>
    <n v="0"/>
    <n v="0"/>
    <n v="0"/>
  </r>
  <r>
    <x v="2"/>
    <s v="2009/3575"/>
    <s v="South Lambeth Goods Depot, Cringle Street/Battersea Park Road"/>
    <s v="Zone RS5 Phase 4"/>
    <s v="Battersea Power Station and Goods Yard"/>
    <s v="220"/>
    <s v="Kirtling Street"/>
    <s v="SW8"/>
    <s v=""/>
    <n v="528934"/>
    <n v="177496"/>
    <s v="Queenstown"/>
    <m/>
    <s v=""/>
    <n v="0"/>
    <n v="658"/>
    <n v="65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2.2799999999999998"/>
    <s v=""/>
    <m/>
    <m/>
    <x v="1"/>
    <s v="P"/>
    <m/>
    <n v="66"/>
    <n v="658"/>
    <n v="178"/>
    <n v="148"/>
    <n v="272"/>
    <n v="11"/>
    <n v="13"/>
    <n v="36"/>
    <n v="0"/>
    <n v="178"/>
    <n v="148"/>
    <n v="272"/>
    <n v="11"/>
    <n v="13"/>
    <n v="36"/>
    <n v="0"/>
    <n v="0"/>
    <n v="0"/>
    <n v="0"/>
    <n v="0"/>
    <n v="0"/>
    <n v="0"/>
    <n v="0"/>
    <n v="0"/>
    <n v="0"/>
    <n v="0"/>
    <n v="0"/>
    <n v="0"/>
    <n v="0"/>
    <n v="0"/>
  </r>
  <r>
    <x v="2"/>
    <s v="2009/3575"/>
    <s v="South Lambeth Goods Depot, Cringle Street/Battersea Park Road"/>
    <s v="Zone RS5 Phase 4"/>
    <s v="Battersea Power Station and Goods Yard"/>
    <s v="220"/>
    <s v="Kirtling Street"/>
    <s v="SW8"/>
    <s v=""/>
    <n v="528934"/>
    <n v="177496"/>
    <s v="Queenstown"/>
    <m/>
    <s v=""/>
    <n v="0"/>
    <n v="107"/>
    <n v="107"/>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375"/>
    <s v=""/>
    <m/>
    <m/>
    <x v="0"/>
    <s v="HASO"/>
    <m/>
    <n v="10"/>
    <n v="107"/>
    <n v="0"/>
    <n v="37"/>
    <n v="50"/>
    <n v="17"/>
    <n v="3"/>
    <n v="0"/>
    <n v="0"/>
    <n v="0"/>
    <n v="37"/>
    <n v="50"/>
    <n v="17"/>
    <n v="3"/>
    <n v="0"/>
    <n v="0"/>
    <n v="0"/>
    <n v="0"/>
    <n v="0"/>
    <n v="0"/>
    <n v="0"/>
    <n v="0"/>
    <n v="0"/>
    <n v="0"/>
    <n v="0"/>
    <n v="0"/>
    <n v="0"/>
    <n v="0"/>
    <n v="0"/>
    <n v="0"/>
  </r>
  <r>
    <x v="2"/>
    <s v="2009/3575"/>
    <s v="South Lambeth Goods Depot, Cringle Street/Battersea Park Road"/>
    <s v="Zone RS5 Phase 4"/>
    <s v="Battersea Power Station and Goods Yard"/>
    <s v="220"/>
    <s v="Kirtling Street"/>
    <s v="SW8"/>
    <s v=""/>
    <n v="528934"/>
    <n v="177496"/>
    <s v="Queenstown"/>
    <m/>
    <s v=""/>
    <n v="0"/>
    <n v="170"/>
    <n v="17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61"/>
    <s v=""/>
    <m/>
    <m/>
    <x v="2"/>
    <s v="HASR"/>
    <m/>
    <n v="17"/>
    <n v="170"/>
    <n v="0"/>
    <n v="26"/>
    <n v="75"/>
    <n v="46"/>
    <n v="23"/>
    <n v="0"/>
    <n v="0"/>
    <n v="0"/>
    <n v="26"/>
    <n v="75"/>
    <n v="46"/>
    <n v="23"/>
    <n v="0"/>
    <n v="0"/>
    <n v="0"/>
    <n v="0"/>
    <n v="0"/>
    <n v="0"/>
    <n v="0"/>
    <n v="0"/>
    <n v="0"/>
    <n v="0"/>
    <n v="0"/>
    <n v="0"/>
    <n v="0"/>
    <n v="0"/>
    <n v="0"/>
    <n v="0"/>
  </r>
  <r>
    <x v="2"/>
    <s v="2009/3575"/>
    <s v="South Lambeth Goods Depot, Cringle Street/Battersea Park Road"/>
    <s v="Zone RS6 Phase 5"/>
    <s v="Battersea Power Station and Goods Yard"/>
    <s v="220"/>
    <s v="Kirtling Street"/>
    <s v="SW8"/>
    <s v=""/>
    <n v="528934"/>
    <n v="177496"/>
    <s v="Queenstown"/>
    <m/>
    <s v=""/>
    <n v="0"/>
    <n v="20"/>
    <n v="20"/>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12"/>
    <s v=""/>
    <m/>
    <m/>
    <x v="2"/>
    <s v="HASR"/>
    <m/>
    <n v="2"/>
    <n v="20"/>
    <n v="0"/>
    <n v="4"/>
    <n v="12"/>
    <n v="4"/>
    <n v="0"/>
    <n v="0"/>
    <n v="0"/>
    <n v="0"/>
    <n v="4"/>
    <n v="12"/>
    <n v="4"/>
    <n v="0"/>
    <n v="0"/>
    <n v="0"/>
    <n v="0"/>
    <n v="0"/>
    <n v="0"/>
    <n v="0"/>
    <n v="0"/>
    <n v="0"/>
    <n v="0"/>
    <n v="0"/>
    <n v="0"/>
    <n v="0"/>
    <n v="0"/>
    <n v="0"/>
    <n v="0"/>
    <n v="0"/>
  </r>
  <r>
    <x v="2"/>
    <s v="2009/3575"/>
    <s v="South Lambeth Goods Depot, Cringle Street/Battersea Park Road"/>
    <s v="Zone RS6 Phase 5"/>
    <s v="Battersea Power Station and Goods Yard"/>
    <s v="220"/>
    <s v="Kirtling Street"/>
    <s v="SW8"/>
    <s v=""/>
    <n v="528934"/>
    <n v="177496"/>
    <s v="Queenstown"/>
    <m/>
    <s v=""/>
    <n v="0"/>
    <n v="15"/>
    <n v="15"/>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05"/>
    <s v=""/>
    <m/>
    <m/>
    <x v="0"/>
    <s v="HASO"/>
    <m/>
    <n v="2"/>
    <n v="15"/>
    <n v="0"/>
    <n v="6"/>
    <n v="5"/>
    <n v="4"/>
    <n v="0"/>
    <n v="0"/>
    <n v="0"/>
    <n v="0"/>
    <n v="6"/>
    <n v="5"/>
    <n v="4"/>
    <n v="0"/>
    <n v="0"/>
    <n v="0"/>
    <n v="0"/>
    <n v="0"/>
    <n v="0"/>
    <n v="0"/>
    <n v="0"/>
    <n v="0"/>
    <n v="0"/>
    <n v="0"/>
    <n v="0"/>
    <n v="0"/>
    <n v="0"/>
    <n v="0"/>
    <n v="0"/>
    <n v="0"/>
  </r>
  <r>
    <x v="2"/>
    <s v="2009/3575"/>
    <s v="South Lambeth Goods Depot, Cringle Street/Battersea Park Road"/>
    <s v="Zone RS6 Phase 5"/>
    <s v="Battersea Power Station and Goods Yard"/>
    <s v="220"/>
    <s v="Kirtling Street"/>
    <s v="SW8"/>
    <s v=""/>
    <n v="528934"/>
    <n v="177496"/>
    <s v="Queenstown"/>
    <m/>
    <s v=""/>
    <n v="0"/>
    <n v="91"/>
    <n v="91"/>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05"/>
    <s v=""/>
    <m/>
    <m/>
    <x v="1"/>
    <s v="P"/>
    <m/>
    <n v="9"/>
    <n v="91"/>
    <n v="21"/>
    <n v="4"/>
    <n v="45"/>
    <n v="13"/>
    <n v="0"/>
    <n v="8"/>
    <n v="0"/>
    <n v="21"/>
    <n v="4"/>
    <n v="45"/>
    <n v="13"/>
    <n v="0"/>
    <n v="8"/>
    <n v="0"/>
    <n v="0"/>
    <n v="0"/>
    <n v="0"/>
    <n v="0"/>
    <n v="0"/>
    <n v="0"/>
    <n v="0"/>
    <n v="0"/>
    <n v="0"/>
    <n v="0"/>
    <n v="0"/>
    <n v="0"/>
    <n v="0"/>
    <n v="0"/>
  </r>
  <r>
    <x v="2"/>
    <s v="2009/3575"/>
    <s v="South Lambeth Goods Depot, Cringle Street/Battersea Park Road"/>
    <s v="Zone RSWF Phase 7"/>
    <s v="Battersea Power Station and Goods Yard"/>
    <s v="220"/>
    <s v="Kirtling Street"/>
    <s v="SW8"/>
    <s v=""/>
    <n v="528934"/>
    <n v="177496"/>
    <s v="Queenstown"/>
    <m/>
    <s v=""/>
    <n v="0"/>
    <n v="188"/>
    <n v="188"/>
    <s v="Restoration, extension, alterations and conversion of the Power Station building to provide retail, residential flats, business, cultural, hotel  and conference facilities, event space and incidental accommodation; the demolition of other buildings and  d"/>
    <s v="POLA"/>
    <s v="16/10/2009"/>
    <d v="2011-08-23T00:00:00"/>
    <m/>
    <s v="Nil"/>
    <s v=""/>
    <s v="BF"/>
    <x v="0"/>
    <s v="NB"/>
    <s v="n/a"/>
    <n v="0.62"/>
    <s v=""/>
    <m/>
    <m/>
    <x v="1"/>
    <s v="P"/>
    <m/>
    <n v="18"/>
    <n v="188"/>
    <n v="19"/>
    <n v="53"/>
    <n v="58"/>
    <n v="46"/>
    <n v="5"/>
    <n v="7"/>
    <n v="0"/>
    <n v="19"/>
    <n v="53"/>
    <n v="58"/>
    <n v="46"/>
    <n v="5"/>
    <n v="7"/>
    <n v="0"/>
    <n v="0"/>
    <n v="0"/>
    <n v="0"/>
    <n v="0"/>
    <n v="0"/>
    <n v="0"/>
    <n v="0"/>
    <n v="0"/>
    <n v="0"/>
    <n v="0"/>
    <n v="0"/>
    <n v="0"/>
    <n v="0"/>
    <n v="0"/>
  </r>
  <r>
    <x v="2"/>
    <s v="2010/3703"/>
    <s v=""/>
    <m/>
    <s v="Springfield Hospital site"/>
    <s v="61"/>
    <s v="Glenburnie Road"/>
    <s v="SW17"/>
    <s v="7DJ"/>
    <n v="527221"/>
    <n v="172443"/>
    <s v="Wandsworth Common"/>
    <s v=""/>
    <s v=""/>
    <n v="0"/>
    <n v="46"/>
    <n v="46"/>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NB"/>
    <s v="n/a"/>
    <n v="0.64400000000000002"/>
    <s v=""/>
    <m/>
    <m/>
    <x v="2"/>
    <s v="HASR"/>
    <m/>
    <n v="4"/>
    <n v="46"/>
    <n v="0"/>
    <n v="40"/>
    <n v="6"/>
    <n v="0"/>
    <n v="0"/>
    <n v="0"/>
    <n v="0"/>
    <n v="0"/>
    <n v="40"/>
    <n v="6"/>
    <n v="0"/>
    <n v="0"/>
    <n v="0"/>
    <n v="0"/>
    <n v="0"/>
    <n v="0"/>
    <n v="0"/>
    <n v="0"/>
    <n v="0"/>
    <n v="0"/>
    <n v="0"/>
    <n v="0"/>
    <n v="0"/>
    <n v="0"/>
    <n v="0"/>
    <n v="0"/>
    <n v="0"/>
    <n v="0"/>
  </r>
  <r>
    <x v="2"/>
    <s v="2010/3703"/>
    <s v=""/>
    <m/>
    <s v="Springfield Hospital site"/>
    <s v="61"/>
    <s v="Glenburnie Road"/>
    <s v="SW17"/>
    <s v="7DJ"/>
    <n v="527221"/>
    <n v="172443"/>
    <s v="Wandsworth Common"/>
    <s v=""/>
    <s v=""/>
    <n v="0"/>
    <n v="409"/>
    <n v="409"/>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NB"/>
    <s v="n/a"/>
    <n v="5.7229999999999999"/>
    <s v=""/>
    <m/>
    <m/>
    <x v="1"/>
    <s v="P"/>
    <m/>
    <n v="40"/>
    <n v="409"/>
    <n v="0"/>
    <n v="87"/>
    <n v="113"/>
    <n v="107"/>
    <n v="42"/>
    <n v="60"/>
    <n v="0"/>
    <n v="0"/>
    <n v="87"/>
    <n v="67"/>
    <n v="36"/>
    <n v="0"/>
    <n v="0"/>
    <n v="0"/>
    <n v="0"/>
    <n v="0"/>
    <n v="46"/>
    <n v="71"/>
    <n v="42"/>
    <n v="60"/>
    <n v="0"/>
    <n v="0"/>
    <n v="0"/>
    <n v="0"/>
    <n v="0"/>
    <n v="0"/>
    <n v="0"/>
    <n v="0"/>
  </r>
  <r>
    <x v="2"/>
    <s v="2010/3703"/>
    <s v=""/>
    <m/>
    <s v="Springfield Hospital site"/>
    <s v="61"/>
    <s v="Glenburnie Road"/>
    <s v="SW17"/>
    <s v="7DJ"/>
    <n v="527221"/>
    <n v="172443"/>
    <s v="Wandsworth Common"/>
    <s v=""/>
    <s v=""/>
    <n v="0"/>
    <n v="10"/>
    <n v="10"/>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NB"/>
    <s v="n/a"/>
    <n v="1.4E-2"/>
    <s v=""/>
    <m/>
    <m/>
    <x v="0"/>
    <s v="HAAR"/>
    <m/>
    <n v="1"/>
    <n v="10"/>
    <n v="0"/>
    <n v="10"/>
    <n v="0"/>
    <n v="0"/>
    <n v="0"/>
    <n v="0"/>
    <n v="0"/>
    <n v="0"/>
    <n v="10"/>
    <n v="0"/>
    <n v="0"/>
    <n v="0"/>
    <n v="0"/>
    <n v="0"/>
    <n v="0"/>
    <n v="0"/>
    <n v="0"/>
    <n v="0"/>
    <n v="0"/>
    <n v="0"/>
    <n v="0"/>
    <n v="0"/>
    <n v="0"/>
    <n v="0"/>
    <n v="0"/>
    <n v="0"/>
    <n v="0"/>
    <n v="0"/>
  </r>
  <r>
    <x v="2"/>
    <s v="2010/3703"/>
    <s v=""/>
    <m/>
    <s v="Springfield Hospital site"/>
    <s v="61"/>
    <s v="Glenburnie Road"/>
    <s v="SW17"/>
    <s v="7DJ"/>
    <n v="527221"/>
    <n v="172443"/>
    <s v="Wandsworth Common"/>
    <s v=""/>
    <s v=""/>
    <n v="0"/>
    <n v="43"/>
    <n v="43"/>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NB"/>
    <s v="n/a"/>
    <n v="0.60199999999999998"/>
    <s v=""/>
    <m/>
    <m/>
    <x v="0"/>
    <s v="HASO"/>
    <m/>
    <n v="4"/>
    <n v="43"/>
    <n v="0"/>
    <n v="15"/>
    <n v="18"/>
    <n v="10"/>
    <n v="0"/>
    <n v="0"/>
    <n v="0"/>
    <n v="0"/>
    <n v="15"/>
    <n v="11"/>
    <n v="10"/>
    <n v="0"/>
    <n v="0"/>
    <n v="0"/>
    <n v="0"/>
    <n v="0"/>
    <n v="7"/>
    <n v="0"/>
    <n v="0"/>
    <n v="0"/>
    <n v="0"/>
    <n v="0"/>
    <n v="0"/>
    <n v="0"/>
    <n v="0"/>
    <n v="0"/>
    <n v="0"/>
    <n v="0"/>
  </r>
  <r>
    <x v="2"/>
    <s v="2010/3703"/>
    <s v=""/>
    <m/>
    <s v="Springfield Hospital site"/>
    <s v="61"/>
    <s v="Glenburnie Road"/>
    <s v="SW17"/>
    <s v="7DJ"/>
    <n v="527221"/>
    <n v="172443"/>
    <s v="Wandsworth Common"/>
    <s v=""/>
    <s v=""/>
    <n v="0"/>
    <n v="69"/>
    <n v="69"/>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NB"/>
    <s v="n/a"/>
    <n v="0.96599999999999997"/>
    <s v=""/>
    <m/>
    <m/>
    <x v="0"/>
    <s v="HAAR"/>
    <m/>
    <n v="6"/>
    <n v="69"/>
    <n v="0"/>
    <n v="0"/>
    <n v="10"/>
    <n v="52"/>
    <n v="7"/>
    <n v="0"/>
    <n v="0"/>
    <n v="0"/>
    <n v="0"/>
    <n v="0"/>
    <n v="0"/>
    <n v="0"/>
    <n v="0"/>
    <n v="0"/>
    <n v="0"/>
    <n v="0"/>
    <n v="10"/>
    <n v="52"/>
    <n v="7"/>
    <n v="0"/>
    <n v="0"/>
    <n v="0"/>
    <n v="0"/>
    <n v="0"/>
    <n v="0"/>
    <n v="0"/>
    <n v="0"/>
    <n v="0"/>
  </r>
  <r>
    <x v="2"/>
    <s v="2010/3703"/>
    <s v=""/>
    <m/>
    <s v="Springfield Hospital site"/>
    <s v="61"/>
    <s v="Glenburnie Road"/>
    <s v="SW17"/>
    <s v="7DJ"/>
    <n v="527221"/>
    <n v="172443"/>
    <s v="Wandsworth Common"/>
    <s v=""/>
    <s v=""/>
    <n v="0"/>
    <n v="262"/>
    <n v="262"/>
    <s v="Redevelopment of Springfield Hospital site entailing the erection of 25,000 sq m replacement mental health facilities (Use Class C2/C2A); 839 residential dwellings (including up to 262 dwellings within the converted Main Building and Elizabeth Newton Wing"/>
    <s v="RP"/>
    <s v="10/09/2010"/>
    <d v="2011-02-13T00:00:00"/>
    <m/>
    <s v="APG"/>
    <s v="22/06/2012"/>
    <s v="BF"/>
    <x v="3"/>
    <s v="LRC"/>
    <s v="n/a"/>
    <n v="3.6659999999999999"/>
    <s v=""/>
    <m/>
    <m/>
    <x v="1"/>
    <s v="P"/>
    <m/>
    <n v="26"/>
    <n v="262"/>
    <n v="0"/>
    <n v="41"/>
    <n v="150"/>
    <n v="71"/>
    <n v="0"/>
    <n v="0"/>
    <n v="0"/>
    <n v="0"/>
    <n v="41"/>
    <n v="150"/>
    <n v="70"/>
    <n v="0"/>
    <n v="0"/>
    <n v="0"/>
    <n v="0"/>
    <n v="0"/>
    <n v="0"/>
    <n v="1"/>
    <n v="0"/>
    <n v="0"/>
    <n v="0"/>
    <n v="0"/>
    <n v="0"/>
    <n v="0"/>
    <n v="0"/>
    <n v="0"/>
    <n v="0"/>
    <n v="0"/>
  </r>
  <r>
    <x v="2"/>
    <s v="2010/4417"/>
    <s v="Battersea Reach, (former Guinness Site)"/>
    <s v="Block L"/>
    <s v="Gargoyle Wharf"/>
    <s v=""/>
    <s v="York Road/Bridgend Road"/>
    <s v="SW18"/>
    <s v="1TP"/>
    <n v="526241"/>
    <n v="175489"/>
    <s v="St. Mary's Park"/>
    <s v="31/03/2012"/>
    <s v="31/03/2015"/>
    <n v="0"/>
    <n v="10"/>
    <n v="10"/>
    <s v="Details of design and external appearance for Blocks H &amp; L (condition 2) together with areas not covered by buildings (cond.4), refuse (cond. 6), public entrances (cond. 9), decontamination methods (cond. 10), boundary treatment (cond. 11), lighting (cond"/>
    <s v="PF"/>
    <s v="12/11/2010"/>
    <d v="2011-02-14T00:00:00"/>
    <m/>
    <s v="Nil"/>
    <s v=""/>
    <s v="BF"/>
    <x v="0"/>
    <s v="NB"/>
    <s v="n/a"/>
    <n v="0.122"/>
    <s v=""/>
    <m/>
    <m/>
    <x v="0"/>
    <s v="HASO"/>
    <m/>
    <m/>
    <m/>
    <n v="0"/>
    <n v="10"/>
    <n v="0"/>
    <n v="0"/>
    <n v="0"/>
    <n v="0"/>
    <n v="0"/>
    <n v="0"/>
    <n v="10"/>
    <n v="0"/>
    <n v="0"/>
    <n v="0"/>
    <n v="0"/>
    <n v="0"/>
    <n v="0"/>
    <n v="0"/>
    <n v="0"/>
    <n v="0"/>
    <n v="0"/>
    <n v="0"/>
    <n v="0"/>
    <n v="0"/>
    <n v="0"/>
    <n v="0"/>
    <n v="0"/>
    <n v="0"/>
    <n v="0"/>
    <n v="0"/>
  </r>
  <r>
    <x v="2"/>
    <s v="2010/4842"/>
    <s v=""/>
    <s v=""/>
    <s v=""/>
    <s v="133a"/>
    <s v="Wandsworth High Street"/>
    <s v="SW18"/>
    <s v="4JB"/>
    <n v="525471"/>
    <n v="174681"/>
    <s v="Southfields"/>
    <s v=""/>
    <s v=""/>
    <n v="0"/>
    <n v="1"/>
    <n v="1"/>
    <s v="Erection of additional floor at rear to provide a 1 x bedroom flat with rear roof terrace."/>
    <s v="PF"/>
    <s v="02/03/2011"/>
    <d v="2011-04-19T00:00:00"/>
    <m/>
    <s v="Nil"/>
    <s v=""/>
    <s v="BF"/>
    <x v="4"/>
    <s v="n/a"/>
    <s v="c+"/>
    <n v="3.0000000000000001E-3"/>
    <s v=""/>
    <m/>
    <m/>
    <x v="1"/>
    <s v="P"/>
    <m/>
    <m/>
    <m/>
    <n v="0"/>
    <n v="1"/>
    <n v="0"/>
    <n v="0"/>
    <n v="0"/>
    <n v="0"/>
    <n v="0"/>
    <n v="0"/>
    <n v="1"/>
    <n v="0"/>
    <n v="0"/>
    <n v="0"/>
    <n v="0"/>
    <n v="0"/>
    <n v="0"/>
    <n v="0"/>
    <n v="0"/>
    <n v="0"/>
    <n v="0"/>
    <n v="0"/>
    <n v="0"/>
    <n v="0"/>
    <n v="0"/>
    <n v="0"/>
    <n v="0"/>
    <n v="0"/>
    <n v="0"/>
    <n v="0"/>
  </r>
  <r>
    <x v="2"/>
    <s v="2011/0324"/>
    <s v="Battersea Reach, (former Guinness Site)"/>
    <s v="Block M (part) Phase 4"/>
    <s v="Gargoyle Wharf"/>
    <s v=""/>
    <s v="York Road/Bridgend Road"/>
    <s v="SW18"/>
    <s v="1TP"/>
    <n v="526241"/>
    <n v="175489"/>
    <s v="St. Mary's Park"/>
    <s v="01/05/2013"/>
    <s v=""/>
    <n v="0"/>
    <n v="44"/>
    <n v="44"/>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s v=""/>
    <s v=""/>
    <m/>
    <m/>
    <x v="0"/>
    <s v="HASO"/>
    <m/>
    <n v="5"/>
    <n v="44"/>
    <n v="0"/>
    <n v="21"/>
    <n v="23"/>
    <n v="0"/>
    <n v="0"/>
    <n v="0"/>
    <n v="0"/>
    <n v="0"/>
    <n v="21"/>
    <n v="23"/>
    <n v="0"/>
    <n v="0"/>
    <n v="0"/>
    <n v="0"/>
    <n v="0"/>
    <n v="0"/>
    <n v="0"/>
    <n v="0"/>
    <n v="0"/>
    <n v="0"/>
    <n v="0"/>
    <n v="0"/>
    <n v="0"/>
    <n v="0"/>
    <n v="0"/>
    <n v="0"/>
    <n v="0"/>
    <n v="0"/>
  </r>
  <r>
    <x v="2"/>
    <s v="2011/0324"/>
    <s v="Battersea Reach, (former Guinness Site)"/>
    <s v="Block M (part) Phase 4"/>
    <s v="Gargoyle Wharf"/>
    <s v=""/>
    <s v="York Road/Bridgend Road"/>
    <s v="SW18"/>
    <s v="1TP"/>
    <n v="526241"/>
    <n v="175489"/>
    <s v="St. Mary's Park"/>
    <s v="01/05/2013"/>
    <s v=""/>
    <n v="0"/>
    <n v="43"/>
    <n v="43"/>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s v=""/>
    <s v=""/>
    <m/>
    <m/>
    <x v="1"/>
    <s v="P"/>
    <m/>
    <n v="4"/>
    <n v="43"/>
    <n v="0"/>
    <n v="0"/>
    <n v="39"/>
    <n v="4"/>
    <n v="0"/>
    <n v="0"/>
    <n v="0"/>
    <n v="0"/>
    <n v="0"/>
    <n v="39"/>
    <n v="4"/>
    <n v="0"/>
    <n v="0"/>
    <n v="0"/>
    <n v="0"/>
    <n v="0"/>
    <n v="0"/>
    <n v="0"/>
    <n v="0"/>
    <n v="0"/>
    <n v="0"/>
    <n v="0"/>
    <n v="0"/>
    <n v="0"/>
    <n v="0"/>
    <n v="0"/>
    <n v="0"/>
    <n v="0"/>
  </r>
  <r>
    <x v="2"/>
    <s v="2011/0324"/>
    <s v="Battersea Reach, (former Guinness Site)"/>
    <s v="Block N (part) Phase 4"/>
    <s v="Gargoyle Wharf"/>
    <s v=""/>
    <s v="York Road/Bridgend Road"/>
    <s v="SW18"/>
    <s v="1TP"/>
    <n v="526241"/>
    <n v="175489"/>
    <s v="St. Mary's Park"/>
    <s v="01/05/2013"/>
    <s v=""/>
    <n v="0"/>
    <n v="34"/>
    <n v="34"/>
    <s v="Erection of five buildings ranging in height between 6 and 15-storeys (Blocks M, N, P, Q &amp; T) to south-west part of site, to include 385 flats and 2,636sq.m. of commercial floorspace comprising retail, restaurants/cafes/bars (Class A1, A2, A3 and B1 Use),"/>
    <s v="PFLA"/>
    <s v="21/03/2011"/>
    <s v="24/11/2011"/>
    <m/>
    <s v="Nil"/>
    <s v=""/>
    <s v="BF"/>
    <x v="0"/>
    <s v="NB"/>
    <s v="n/a"/>
    <s v=""/>
    <s v=""/>
    <m/>
    <m/>
    <x v="2"/>
    <s v="HASR"/>
    <m/>
    <n v="3"/>
    <n v="34"/>
    <n v="0"/>
    <n v="23"/>
    <n v="11"/>
    <n v="0"/>
    <n v="0"/>
    <n v="0"/>
    <n v="0"/>
    <n v="0"/>
    <n v="23"/>
    <n v="11"/>
    <n v="0"/>
    <n v="0"/>
    <n v="0"/>
    <n v="0"/>
    <n v="0"/>
    <n v="0"/>
    <n v="0"/>
    <n v="0"/>
    <n v="0"/>
    <n v="0"/>
    <n v="0"/>
    <n v="0"/>
    <n v="0"/>
    <n v="0"/>
    <n v="0"/>
    <n v="0"/>
    <n v="0"/>
    <n v="0"/>
  </r>
  <r>
    <x v="2"/>
    <s v="2011/0481"/>
    <s v=""/>
    <s v=""/>
    <s v=""/>
    <s v="32"/>
    <s v="Wandle Road"/>
    <s v="SW17"/>
    <s v="7DW"/>
    <n v="527472"/>
    <n v="172912"/>
    <s v="Wandsworth Common"/>
    <s v=""/>
    <s v=""/>
    <n v="1"/>
    <n v="1"/>
    <n v="0"/>
    <s v="Demolition of existing house. Erection of four-storey house (with fourth-storey in the roof) and with basement including formation of front and rear light wells. Also incorporation of French doors and safety railings at first and second floor levels to re"/>
    <s v="PF"/>
    <s v="07/04/2011"/>
    <d v="2011-05-13T00:00:00"/>
    <m/>
    <s v="Nil"/>
    <s v=""/>
    <s v="BF"/>
    <x v="0"/>
    <s v="n/a"/>
    <s v="n"/>
    <n v="2.9000000000000001E-2"/>
    <s v=""/>
    <m/>
    <m/>
    <x v="1"/>
    <s v="P"/>
    <m/>
    <m/>
    <m/>
    <n v="0"/>
    <n v="0"/>
    <n v="0"/>
    <n v="-1"/>
    <n v="0"/>
    <n v="1"/>
    <n v="0"/>
    <n v="0"/>
    <n v="0"/>
    <n v="0"/>
    <n v="0"/>
    <n v="0"/>
    <n v="0"/>
    <n v="0"/>
    <n v="0"/>
    <n v="0"/>
    <n v="0"/>
    <n v="-1"/>
    <n v="0"/>
    <n v="1"/>
    <n v="0"/>
    <n v="0"/>
    <n v="0"/>
    <n v="0"/>
    <n v="0"/>
    <n v="0"/>
    <n v="0"/>
    <n v="0"/>
  </r>
  <r>
    <x v="2"/>
    <s v="2011/1235"/>
    <s v=""/>
    <s v=""/>
    <s v=""/>
    <s v="29"/>
    <s v="Louisville Road"/>
    <s v="SW17"/>
    <s v="8RL"/>
    <n v="528225"/>
    <n v="172388"/>
    <s v="Bedford"/>
    <s v=""/>
    <s v=""/>
    <n v="2"/>
    <n v="1"/>
    <n v="-1"/>
    <s v="Conversion of flats into a single dwelling house."/>
    <s v="PF"/>
    <s v="01/04/2011"/>
    <d v="2011-06-15T00:00:00"/>
    <m/>
    <s v="Nil"/>
    <s v=""/>
    <s v="BF"/>
    <x v="1"/>
    <s v="n/a"/>
    <s v="b"/>
    <n v="1.4999999999999999E-2"/>
    <s v=""/>
    <m/>
    <m/>
    <x v="1"/>
    <s v="P"/>
    <m/>
    <m/>
    <m/>
    <n v="0"/>
    <n v="0"/>
    <n v="0"/>
    <n v="0"/>
    <n v="1"/>
    <n v="0"/>
    <n v="-2"/>
    <n v="0"/>
    <n v="0"/>
    <n v="0"/>
    <n v="0"/>
    <n v="0"/>
    <n v="0"/>
    <n v="-2"/>
    <n v="0"/>
    <n v="0"/>
    <n v="0"/>
    <n v="0"/>
    <n v="1"/>
    <n v="0"/>
    <n v="0"/>
    <n v="0"/>
    <n v="0"/>
    <n v="0"/>
    <n v="0"/>
    <n v="0"/>
    <n v="0"/>
    <n v="0"/>
  </r>
  <r>
    <x v="2"/>
    <s v="2011/1688"/>
    <s v=""/>
    <s v=""/>
    <s v="1 Station Parade"/>
    <s v=""/>
    <s v="Balham High Road"/>
    <s v="SW12"/>
    <s v="9AZ"/>
    <n v="528454"/>
    <n v="173134"/>
    <s v="Nightingale"/>
    <s v=""/>
    <s v=""/>
    <n v="3"/>
    <n v="4"/>
    <n v="1"/>
    <s v="Part ground/1st/2nd floor rear extension with terrace at 1st floor; change of use of ground and basement to takeaway (A5) &amp; installation of rear extract flue; use of upper floors as 2 x 2-bedroom flats &amp; 2 x 1-bedroom flats."/>
    <s v="PF"/>
    <s v="09/05/2011"/>
    <d v="2011-07-18T00:00:00"/>
    <m/>
    <s v="Nil"/>
    <s v=""/>
    <s v="BF"/>
    <x v="3"/>
    <s v="n/a"/>
    <s v="c+"/>
    <n v="7.0000000000000001E-3"/>
    <s v=""/>
    <m/>
    <m/>
    <x v="1"/>
    <s v="P"/>
    <m/>
    <m/>
    <m/>
    <n v="0"/>
    <n v="-1"/>
    <n v="2"/>
    <n v="0"/>
    <n v="0"/>
    <n v="0"/>
    <n v="0"/>
    <n v="0"/>
    <n v="-1"/>
    <n v="2"/>
    <n v="0"/>
    <n v="0"/>
    <n v="0"/>
    <n v="0"/>
    <n v="0"/>
    <n v="0"/>
    <n v="0"/>
    <n v="0"/>
    <n v="0"/>
    <n v="0"/>
    <n v="0"/>
    <n v="0"/>
    <n v="0"/>
    <n v="0"/>
    <n v="0"/>
    <n v="0"/>
    <n v="0"/>
    <n v="0"/>
  </r>
  <r>
    <x v="2"/>
    <s v="2011/1815"/>
    <s v="Embassy Gardens"/>
    <s v="Blocks A 04/5"/>
    <s v="Main Site, Ballymore"/>
    <s v=""/>
    <s v="Ponton Road"/>
    <s v="SW8"/>
    <s v=""/>
    <n v="529643"/>
    <n v="177593"/>
    <s v="Queenstown"/>
    <s v="01/01/2013"/>
    <s v=""/>
    <n v="0"/>
    <n v="51"/>
    <n v="51"/>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m/>
    <s v="Nil"/>
    <s v=""/>
    <s v="BF"/>
    <x v="0"/>
    <s v="NB"/>
    <s v="n/a"/>
    <n v="0.09"/>
    <s v=""/>
    <m/>
    <m/>
    <x v="0"/>
    <s v="HASO"/>
    <m/>
    <n v="5"/>
    <n v="51"/>
    <n v="0"/>
    <n v="18"/>
    <n v="23"/>
    <n v="10"/>
    <n v="0"/>
    <n v="0"/>
    <n v="0"/>
    <n v="0"/>
    <n v="18"/>
    <n v="23"/>
    <n v="10"/>
    <n v="0"/>
    <n v="0"/>
    <n v="0"/>
    <n v="0"/>
    <n v="0"/>
    <n v="0"/>
    <n v="0"/>
    <n v="0"/>
    <n v="0"/>
    <n v="0"/>
    <n v="0"/>
    <n v="0"/>
    <n v="0"/>
    <n v="0"/>
    <n v="0"/>
    <n v="0"/>
    <n v="0"/>
  </r>
  <r>
    <x v="2"/>
    <s v="2011/1815"/>
    <s v="Embassy Gardens"/>
    <s v="Phase 2 Blocks A02/4/5"/>
    <s v="Main Site, Ballymore"/>
    <s v=""/>
    <s v="Ponton Road"/>
    <s v="SW8"/>
    <s v=""/>
    <n v="529643"/>
    <n v="177593"/>
    <s v="Queenstown"/>
    <s v="01/01/2013"/>
    <s v=""/>
    <n v="0"/>
    <n v="1138"/>
    <n v="1138"/>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m/>
    <s v="Nil"/>
    <s v=""/>
    <s v="BF"/>
    <x v="0"/>
    <s v="NB"/>
    <s v="n/a"/>
    <n v="2.0089999999999999"/>
    <s v=""/>
    <m/>
    <m/>
    <x v="1"/>
    <s v="P"/>
    <m/>
    <n v="114"/>
    <n v="1138"/>
    <n v="45"/>
    <n v="137"/>
    <n v="819"/>
    <n v="137"/>
    <n v="0"/>
    <n v="0"/>
    <n v="0"/>
    <n v="45"/>
    <n v="137"/>
    <n v="819"/>
    <n v="137"/>
    <n v="0"/>
    <n v="0"/>
    <n v="0"/>
    <n v="0"/>
    <n v="0"/>
    <n v="0"/>
    <n v="0"/>
    <n v="0"/>
    <n v="0"/>
    <n v="0"/>
    <n v="0"/>
    <n v="0"/>
    <n v="0"/>
    <n v="0"/>
    <n v="0"/>
    <n v="0"/>
    <n v="0"/>
  </r>
  <r>
    <x v="2"/>
    <s v="2011/1815"/>
    <s v="Embassy Gardens"/>
    <s v="Phase 2 Blocks A04/5"/>
    <s v="Main Site, Ballymore"/>
    <s v=""/>
    <s v="Ponton Road"/>
    <s v="SW8"/>
    <s v=""/>
    <n v="529643"/>
    <n v="177593"/>
    <s v="Queenstown"/>
    <s v="01/01/2013"/>
    <s v=""/>
    <n v="0"/>
    <n v="150"/>
    <n v="150"/>
    <s v="An outline planning application for demolition of all existing buildings and construction of a mixed use redevelopment comprising 9 building plots with buildings to a maximum height of 23 storeys (approximately 80m AOD) and a maximum overall floorspace of"/>
    <s v="POLA"/>
    <s v="19/05/2011"/>
    <d v="2012-03-30T00:00:00"/>
    <m/>
    <s v="Nil"/>
    <s v=""/>
    <s v="BF"/>
    <x v="0"/>
    <s v="NB"/>
    <s v="n/a"/>
    <n v="0.26500000000000001"/>
    <s v=""/>
    <m/>
    <m/>
    <x v="0"/>
    <s v="HAAR"/>
    <m/>
    <n v="15"/>
    <n v="150"/>
    <n v="0"/>
    <n v="23"/>
    <n v="48"/>
    <n v="54"/>
    <n v="25"/>
    <n v="0"/>
    <n v="0"/>
    <n v="0"/>
    <n v="23"/>
    <n v="48"/>
    <n v="54"/>
    <n v="25"/>
    <n v="0"/>
    <n v="0"/>
    <n v="0"/>
    <n v="0"/>
    <n v="0"/>
    <n v="0"/>
    <n v="0"/>
    <n v="0"/>
    <n v="0"/>
    <n v="0"/>
    <n v="0"/>
    <n v="0"/>
    <n v="0"/>
    <n v="0"/>
    <n v="0"/>
    <n v="0"/>
  </r>
  <r>
    <x v="2"/>
    <s v="2011/2456"/>
    <s v=""/>
    <s v=""/>
    <s v="Land between Longhedge Close &amp; Shaftesbury Christian Centre"/>
    <s v=""/>
    <s v="Austin Road"/>
    <s v="SW11"/>
    <s v=""/>
    <n v="528229"/>
    <n v="176603"/>
    <s v="Queenstown"/>
    <s v=""/>
    <s v=""/>
    <n v="0"/>
    <n v="2"/>
    <n v="2"/>
    <s v="Erection of 2, two-storey semi-detached houses on existing vacant car park."/>
    <s v="PF"/>
    <s v="04/07/2011"/>
    <d v="2011-08-19T00:00:00"/>
    <m/>
    <s v="Nil"/>
    <s v=""/>
    <s v="BF"/>
    <x v="0"/>
    <s v="n/a"/>
    <s v="n"/>
    <n v="2.4E-2"/>
    <s v=""/>
    <m/>
    <m/>
    <x v="1"/>
    <s v="M"/>
    <m/>
    <m/>
    <m/>
    <n v="0"/>
    <n v="0"/>
    <n v="0"/>
    <n v="2"/>
    <n v="0"/>
    <n v="0"/>
    <n v="0"/>
    <n v="0"/>
    <n v="0"/>
    <n v="0"/>
    <n v="0"/>
    <n v="0"/>
    <n v="0"/>
    <n v="0"/>
    <n v="0"/>
    <n v="0"/>
    <n v="0"/>
    <n v="2"/>
    <n v="0"/>
    <n v="0"/>
    <n v="0"/>
    <n v="0"/>
    <n v="0"/>
    <n v="0"/>
    <n v="0"/>
    <n v="0"/>
    <n v="0"/>
    <n v="0"/>
  </r>
  <r>
    <x v="2"/>
    <s v="2011/2462"/>
    <s v="Nine Elms Parkside"/>
    <s v=""/>
    <s v="Royal Mail Group Site"/>
    <s v=""/>
    <s v="Ponton Road"/>
    <s v="SW8"/>
    <s v=""/>
    <n v="529507"/>
    <n v="177410"/>
    <s v="Queenstown"/>
    <s v=""/>
    <s v=""/>
    <n v="0"/>
    <n v="112"/>
    <n v="112"/>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m/>
    <s v="Nil"/>
    <s v=""/>
    <s v="BF"/>
    <x v="0"/>
    <s v="NB"/>
    <s v="n/a"/>
    <n v="0.222"/>
    <s v=""/>
    <m/>
    <m/>
    <x v="0"/>
    <s v="HASO"/>
    <m/>
    <n v="20"/>
    <n v="201"/>
    <n v="0"/>
    <n v="17"/>
    <n v="50"/>
    <n v="34"/>
    <n v="9"/>
    <n v="2"/>
    <n v="0"/>
    <n v="0"/>
    <n v="17"/>
    <n v="50"/>
    <n v="34"/>
    <n v="9"/>
    <n v="2"/>
    <n v="0"/>
    <n v="0"/>
    <n v="0"/>
    <n v="0"/>
    <n v="0"/>
    <n v="0"/>
    <n v="0"/>
    <n v="0"/>
    <n v="0"/>
    <n v="0"/>
    <n v="0"/>
    <n v="0"/>
    <n v="0"/>
    <n v="0"/>
    <n v="0"/>
  </r>
  <r>
    <x v="2"/>
    <s v="2011/2462"/>
    <s v="Nine Elms Parkside"/>
    <s v=""/>
    <s v="Royal Mail Group Site"/>
    <s v=""/>
    <s v="Ponton Road"/>
    <s v="SW8"/>
    <s v=""/>
    <n v="529507"/>
    <n v="177410"/>
    <s v="Queenstown"/>
    <s v=""/>
    <s v=""/>
    <n v="0"/>
    <n v="168"/>
    <n v="168"/>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m/>
    <s v="Nil"/>
    <s v=""/>
    <s v="BF"/>
    <x v="0"/>
    <s v="NB"/>
    <s v="n/a"/>
    <n v="0.33300000000000002"/>
    <s v=""/>
    <m/>
    <m/>
    <x v="0"/>
    <s v="HAAR"/>
    <m/>
    <n v="0"/>
    <n v="0"/>
    <n v="0"/>
    <n v="59"/>
    <n v="76"/>
    <n v="28"/>
    <n v="5"/>
    <n v="0"/>
    <n v="0"/>
    <n v="0"/>
    <n v="59"/>
    <n v="76"/>
    <n v="28"/>
    <n v="5"/>
    <n v="0"/>
    <n v="0"/>
    <n v="0"/>
    <n v="0"/>
    <n v="0"/>
    <n v="0"/>
    <n v="0"/>
    <n v="0"/>
    <n v="0"/>
    <n v="0"/>
    <n v="0"/>
    <n v="0"/>
    <n v="0"/>
    <n v="0"/>
    <n v="0"/>
    <n v="0"/>
  </r>
  <r>
    <x v="2"/>
    <s v="2011/2462"/>
    <s v="Nine Elms Parkside"/>
    <s v=""/>
    <s v="Royal Mail Group Site"/>
    <s v=""/>
    <s v="Ponton Road"/>
    <s v="SW8"/>
    <s v=""/>
    <n v="529507"/>
    <n v="177410"/>
    <s v="Queenstown"/>
    <s v=""/>
    <s v=""/>
    <n v="0"/>
    <n v="1590"/>
    <n v="1590"/>
    <s v="Demolition of all existing buildings and construction of a mixed use redevelopment to provide residential units, including affordable housing, retail, financial and professional services, café/restaurant, bar and hot food take-away uses, Royal Mail delive"/>
    <s v="POLA"/>
    <s v="05/07/2011"/>
    <d v="2012-03-30T00:00:00"/>
    <m/>
    <s v="Nil"/>
    <s v=""/>
    <s v="BF"/>
    <x v="0"/>
    <s v="NB"/>
    <s v="n/a"/>
    <n v="3.1539999999999999"/>
    <s v=""/>
    <m/>
    <m/>
    <x v="1"/>
    <s v="P"/>
    <m/>
    <n v="110"/>
    <n v="1131"/>
    <n v="95"/>
    <n v="436"/>
    <n v="645"/>
    <n v="305"/>
    <n v="109"/>
    <n v="0"/>
    <n v="0"/>
    <n v="95"/>
    <n v="436"/>
    <n v="645"/>
    <n v="305"/>
    <n v="109"/>
    <n v="0"/>
    <n v="0"/>
    <n v="0"/>
    <n v="0"/>
    <n v="0"/>
    <n v="0"/>
    <n v="0"/>
    <n v="0"/>
    <n v="0"/>
    <n v="0"/>
    <n v="0"/>
    <n v="0"/>
    <n v="0"/>
    <n v="0"/>
    <n v="0"/>
    <n v="0"/>
  </r>
  <r>
    <x v="2"/>
    <s v="2011/2591"/>
    <s v=""/>
    <s v=""/>
    <s v=""/>
    <s v="40-42"/>
    <s v="Brookwood Road"/>
    <s v="SW18"/>
    <s v="5BY"/>
    <n v="524959"/>
    <n v="173116"/>
    <s v="Southfields"/>
    <s v=""/>
    <s v=""/>
    <n v="0"/>
    <n v="1"/>
    <n v="1"/>
    <s v="Alterations to front and side elevations and formation of side lightwell in connection with use of ground floor and basement as a 1-bedroom flat; enclosure of front/side forecourt with dwarf wall."/>
    <s v="PF"/>
    <s v="21/07/2011"/>
    <d v="2011-09-07T00:00:00"/>
    <m/>
    <s v="Nil"/>
    <s v=""/>
    <s v="BF"/>
    <x v="2"/>
    <s v="n/a"/>
    <s v="f"/>
    <n v="6.0000000000000001E-3"/>
    <s v=""/>
    <m/>
    <m/>
    <x v="1"/>
    <s v="P"/>
    <m/>
    <m/>
    <m/>
    <n v="0"/>
    <n v="1"/>
    <n v="0"/>
    <n v="0"/>
    <n v="0"/>
    <n v="0"/>
    <n v="0"/>
    <n v="0"/>
    <n v="1"/>
    <n v="0"/>
    <n v="0"/>
    <n v="0"/>
    <n v="0"/>
    <n v="0"/>
    <n v="0"/>
    <n v="0"/>
    <n v="0"/>
    <n v="0"/>
    <n v="0"/>
    <n v="0"/>
    <n v="0"/>
    <n v="0"/>
    <n v="0"/>
    <n v="0"/>
    <n v="0"/>
    <n v="0"/>
    <n v="0"/>
    <n v="0"/>
  </r>
  <r>
    <x v="2"/>
    <s v="2011/3033"/>
    <s v=""/>
    <s v=""/>
    <s v=""/>
    <s v="100"/>
    <s v="Ritherdon Road"/>
    <s v="SW17"/>
    <s v="8QQ"/>
    <n v="528674"/>
    <n v="172615"/>
    <s v="Bedford"/>
    <s v=""/>
    <s v=""/>
    <n v="1"/>
    <n v="3"/>
    <n v="2"/>
    <s v="Conversion into 3 self-contained flats."/>
    <s v="PF"/>
    <s v="26/07/2011"/>
    <d v="2011-10-26T00:00:00"/>
    <m/>
    <s v="Nil"/>
    <s v=""/>
    <s v="BF"/>
    <x v="1"/>
    <s v="n/a"/>
    <s v="a"/>
    <n v="2.1000000000000001E-2"/>
    <s v=""/>
    <m/>
    <m/>
    <x v="1"/>
    <s v="P"/>
    <m/>
    <m/>
    <m/>
    <n v="0"/>
    <n v="0"/>
    <n v="2"/>
    <n v="1"/>
    <n v="0"/>
    <n v="-1"/>
    <n v="0"/>
    <n v="0"/>
    <n v="0"/>
    <n v="2"/>
    <n v="1"/>
    <n v="0"/>
    <n v="0"/>
    <n v="0"/>
    <n v="0"/>
    <n v="0"/>
    <n v="0"/>
    <n v="0"/>
    <n v="0"/>
    <n v="-1"/>
    <n v="0"/>
    <n v="0"/>
    <n v="0"/>
    <n v="0"/>
    <n v="0"/>
    <n v="0"/>
    <n v="0"/>
    <n v="0"/>
  </r>
  <r>
    <x v="2"/>
    <s v="2011/3167"/>
    <s v=""/>
    <s v=""/>
    <s v=""/>
    <s v="184"/>
    <s v="Northcote Road"/>
    <s v="SW11"/>
    <s v="6RE"/>
    <n v="527663"/>
    <n v="174334"/>
    <s v="Northcote"/>
    <s v=""/>
    <s v=""/>
    <n v="1"/>
    <n v="2"/>
    <n v="1"/>
    <s v="Construction of rear roof extension and additional floor above two-storey back addition; alterations including formation of first floor rear roof terrace; conversion of upper floors into two flats."/>
    <s v="PF"/>
    <s v="21/07/2011"/>
    <d v="2011-09-08T00:00:00"/>
    <m/>
    <s v="Nil"/>
    <s v=""/>
    <s v="BF"/>
    <x v="1"/>
    <s v="n/a"/>
    <s v="c+"/>
    <n v="8.0000000000000002E-3"/>
    <s v=""/>
    <m/>
    <m/>
    <x v="1"/>
    <s v="P"/>
    <m/>
    <m/>
    <m/>
    <n v="0"/>
    <n v="0"/>
    <n v="2"/>
    <n v="-1"/>
    <n v="0"/>
    <n v="0"/>
    <n v="0"/>
    <n v="0"/>
    <n v="0"/>
    <n v="2"/>
    <n v="-1"/>
    <n v="0"/>
    <n v="0"/>
    <n v="0"/>
    <n v="0"/>
    <n v="0"/>
    <n v="0"/>
    <n v="0"/>
    <n v="0"/>
    <n v="0"/>
    <n v="0"/>
    <n v="0"/>
    <n v="0"/>
    <n v="0"/>
    <n v="0"/>
    <n v="0"/>
    <n v="0"/>
    <n v="0"/>
  </r>
  <r>
    <x v="2"/>
    <s v="2011/3190"/>
    <s v=""/>
    <s v=""/>
    <s v=""/>
    <s v="33"/>
    <s v="Fairdale Gardens"/>
    <s v="SW15"/>
    <s v="6JW"/>
    <n v="522928"/>
    <n v="175403"/>
    <s v="West Putney"/>
    <s v=""/>
    <s v=""/>
    <n v="1"/>
    <n v="2"/>
    <n v="1"/>
    <s v="Use as 1 x 4-bedroom and 1 x 3-bedroom houses."/>
    <s v="PF"/>
    <s v="27/07/2011"/>
    <d v="2011-10-13T00:00:00"/>
    <m/>
    <s v="Nil"/>
    <s v=""/>
    <s v="BF"/>
    <x v="1"/>
    <s v="n/a"/>
    <s v="a"/>
    <n v="2.3E-2"/>
    <s v=""/>
    <m/>
    <m/>
    <x v="1"/>
    <s v="P"/>
    <m/>
    <m/>
    <m/>
    <n v="0"/>
    <n v="0"/>
    <n v="0"/>
    <n v="1"/>
    <n v="1"/>
    <n v="-1"/>
    <n v="0"/>
    <n v="0"/>
    <n v="0"/>
    <n v="0"/>
    <n v="0"/>
    <n v="0"/>
    <n v="0"/>
    <n v="0"/>
    <n v="0"/>
    <n v="0"/>
    <n v="0"/>
    <n v="1"/>
    <n v="1"/>
    <n v="-1"/>
    <n v="0"/>
    <n v="0"/>
    <n v="0"/>
    <n v="0"/>
    <n v="0"/>
    <n v="0"/>
    <n v="0"/>
    <n v="0"/>
  </r>
  <r>
    <x v="2"/>
    <s v="2011/3360"/>
    <s v=""/>
    <s v=""/>
    <s v=""/>
    <s v="36"/>
    <s v="Erpingham Road"/>
    <s v="SW15"/>
    <s v="1BG"/>
    <n v="523256"/>
    <n v="175708"/>
    <s v="Thamesfield"/>
    <s v=""/>
    <s v=""/>
    <n v="1"/>
    <n v="1"/>
    <n v="0"/>
    <s v="Demolition of house, detached garage and front boundary wall.  Erection of new three-storey house (top floor in roof) with basement, to be attached to no. 38.  Erection of new front boundary wall. (Renewal of planning permission dated 26/08/2008 ref 2008/"/>
    <s v="PF"/>
    <s v="08/08/2011"/>
    <d v="2011-09-19T00:00:00"/>
    <m/>
    <s v="Nil"/>
    <s v=""/>
    <s v="BF"/>
    <x v="0"/>
    <s v="n/a"/>
    <s v="n"/>
    <n v="2.5999999999999999E-2"/>
    <s v=""/>
    <m/>
    <m/>
    <x v="1"/>
    <s v="P"/>
    <m/>
    <n v="0"/>
    <n v="0"/>
    <n v="0"/>
    <n v="0"/>
    <n v="0"/>
    <n v="-1"/>
    <n v="0"/>
    <n v="1"/>
    <n v="0"/>
    <n v="0"/>
    <n v="0"/>
    <n v="0"/>
    <n v="0"/>
    <n v="0"/>
    <n v="0"/>
    <n v="0"/>
    <n v="0"/>
    <n v="0"/>
    <n v="0"/>
    <n v="-1"/>
    <n v="0"/>
    <n v="1"/>
    <n v="0"/>
    <n v="0"/>
    <n v="0"/>
    <n v="0"/>
    <n v="0"/>
    <n v="0"/>
    <n v="0"/>
    <n v="0"/>
  </r>
  <r>
    <x v="2"/>
    <s v="2011/4427"/>
    <s v=""/>
    <s v=""/>
    <s v=""/>
    <s v="163"/>
    <s v="Upper Tooting Road"/>
    <s v="SW17"/>
    <s v="7TJ"/>
    <n v="527733"/>
    <n v="171898"/>
    <s v="Tooting"/>
    <s v=""/>
    <s v=""/>
    <n v="1"/>
    <n v="3"/>
    <n v="2"/>
    <s v="Conversion of upper floors into 3 flats."/>
    <s v="PF"/>
    <s v="29/02/2012"/>
    <d v="2012-04-25T00:00:00"/>
    <m/>
    <s v="Nil"/>
    <s v=""/>
    <s v="BF"/>
    <x v="1"/>
    <s v="n/a"/>
    <s v="c+"/>
    <n v="8.0000000000000002E-3"/>
    <s v=""/>
    <m/>
    <m/>
    <x v="1"/>
    <s v="P"/>
    <m/>
    <n v="0"/>
    <n v="0"/>
    <n v="1"/>
    <n v="1"/>
    <n v="1"/>
    <n v="0"/>
    <n v="0"/>
    <n v="-1"/>
    <n v="0"/>
    <n v="1"/>
    <n v="1"/>
    <n v="1"/>
    <n v="0"/>
    <n v="0"/>
    <n v="-1"/>
    <n v="0"/>
    <n v="0"/>
    <n v="0"/>
    <n v="0"/>
    <n v="0"/>
    <n v="0"/>
    <n v="0"/>
    <n v="0"/>
    <n v="0"/>
    <n v="0"/>
    <n v="0"/>
    <n v="0"/>
    <n v="0"/>
    <n v="0"/>
    <n v="0"/>
  </r>
  <r>
    <x v="2"/>
    <s v="2011/4794"/>
    <s v=""/>
    <s v=""/>
    <s v=""/>
    <s v="235"/>
    <s v="Balham High Road"/>
    <s v="SW17"/>
    <s v="7BG"/>
    <n v="528240"/>
    <n v="172571"/>
    <s v="Bedford"/>
    <s v=""/>
    <s v=""/>
    <n v="0"/>
    <n v="5"/>
    <n v="5"/>
    <s v="Change of use from hostel with shared facilities to self-contained supported living accommodation as 5 no. 1-bedroom flats."/>
    <s v="PF"/>
    <s v="21/11/2011"/>
    <d v="2012-01-05T00:00:00"/>
    <m/>
    <s v="Nil"/>
    <s v=""/>
    <s v="BF"/>
    <x v="1"/>
    <s v="n/a"/>
    <s v="a"/>
    <n v="4.9000000000000002E-2"/>
    <s v=""/>
    <m/>
    <m/>
    <x v="2"/>
    <s v="HASR"/>
    <m/>
    <n v="0"/>
    <n v="0"/>
    <n v="0"/>
    <n v="5"/>
    <n v="0"/>
    <n v="0"/>
    <n v="0"/>
    <n v="0"/>
    <n v="0"/>
    <n v="0"/>
    <n v="5"/>
    <n v="0"/>
    <n v="0"/>
    <n v="0"/>
    <n v="0"/>
    <n v="0"/>
    <n v="0"/>
    <n v="0"/>
    <n v="0"/>
    <n v="0"/>
    <n v="0"/>
    <n v="0"/>
    <n v="0"/>
    <n v="0"/>
    <n v="0"/>
    <n v="0"/>
    <n v="0"/>
    <n v="0"/>
    <n v="0"/>
    <n v="0"/>
  </r>
  <r>
    <x v="2"/>
    <s v="2011/4909"/>
    <s v=""/>
    <s v=""/>
    <s v=""/>
    <s v="64a"/>
    <s v="Webbs Road"/>
    <s v="SW11"/>
    <s v="6SE"/>
    <n v="527790"/>
    <n v="174565"/>
    <s v="Northcote"/>
    <s v=""/>
    <s v=""/>
    <n v="0"/>
    <n v="1"/>
    <n v="1"/>
    <s v="Erection of three-storey extension in connection with use of the enlarged unit for either office (B1) or live/work use. [This application is essentially for a renewal of planning permission dated 04/12/2008 reg. no. 2008/3104)."/>
    <s v="PF"/>
    <s v="18/11/2011"/>
    <d v="2011-12-28T00:00:00"/>
    <m/>
    <s v="Nil"/>
    <s v=""/>
    <s v="BF"/>
    <x v="4"/>
    <s v="n/a"/>
    <s v="i"/>
    <n v="4.0000000000000001E-3"/>
    <s v=""/>
    <m/>
    <m/>
    <x v="1"/>
    <s v="P"/>
    <m/>
    <n v="0"/>
    <n v="0"/>
    <n v="0"/>
    <n v="0"/>
    <n v="1"/>
    <n v="0"/>
    <n v="0"/>
    <n v="0"/>
    <n v="0"/>
    <n v="0"/>
    <n v="0"/>
    <n v="0"/>
    <n v="0"/>
    <n v="0"/>
    <n v="0"/>
    <n v="0"/>
    <n v="0"/>
    <n v="0"/>
    <n v="0"/>
    <n v="0"/>
    <n v="0"/>
    <n v="0"/>
    <n v="0"/>
    <n v="0"/>
    <n v="0"/>
    <n v="1"/>
    <n v="0"/>
    <n v="0"/>
    <n v="0"/>
    <n v="0"/>
  </r>
  <r>
    <x v="2"/>
    <s v="2011/5008"/>
    <s v=""/>
    <s v=""/>
    <s v=""/>
    <s v="3-4"/>
    <s v="Podmore Road"/>
    <s v="SW8"/>
    <s v="1AJ"/>
    <n v="526041"/>
    <n v="175095"/>
    <s v="Fairfield"/>
    <s v=""/>
    <s v=""/>
    <n v="0"/>
    <n v="1"/>
    <n v="1"/>
    <s v="Erection of mansard style roof extension to provide an additional storey of accommodation to be used as 1 x 2-bedroom flat with French doors and safety railings at rear together with alterations to front elevation."/>
    <s v="PF"/>
    <s v="05/12/2011"/>
    <d v="2012-05-29T00:00:00"/>
    <m/>
    <s v="Nil"/>
    <s v=""/>
    <s v="BF"/>
    <x v="4"/>
    <s v="n/a"/>
    <s v="c+"/>
    <n v="5.0000000000000001E-3"/>
    <s v=""/>
    <m/>
    <m/>
    <x v="1"/>
    <s v="P"/>
    <m/>
    <n v="0"/>
    <n v="0"/>
    <n v="0"/>
    <n v="0"/>
    <n v="1"/>
    <n v="0"/>
    <n v="0"/>
    <n v="0"/>
    <n v="0"/>
    <n v="0"/>
    <n v="0"/>
    <n v="1"/>
    <n v="0"/>
    <n v="0"/>
    <n v="0"/>
    <n v="0"/>
    <n v="0"/>
    <n v="0"/>
    <n v="0"/>
    <n v="0"/>
    <n v="0"/>
    <n v="0"/>
    <n v="0"/>
    <n v="0"/>
    <n v="0"/>
    <n v="0"/>
    <n v="0"/>
    <n v="0"/>
    <n v="0"/>
    <n v="0"/>
  </r>
  <r>
    <x v="2"/>
    <s v="2011/5035"/>
    <s v=""/>
    <s v=""/>
    <s v="Garages adjacent to"/>
    <s v="125"/>
    <s v="Pendle Road"/>
    <s v="SW16"/>
    <s v="6RX"/>
    <n v="528869"/>
    <n v="170872"/>
    <s v="Furzedown"/>
    <s v=""/>
    <s v=""/>
    <n v="0"/>
    <n v="2"/>
    <n v="2"/>
    <s v="Demolition of the existing garages and the redevelopment of the land for residential use; comprising of two, seven bed semi detached houses with basements and rooms in the roof; private gardens and court yards."/>
    <s v="PF"/>
    <s v="05/12/2011"/>
    <d v="2012-09-26T00:00:00"/>
    <m/>
    <s v="Nil"/>
    <s v=""/>
    <s v="BF"/>
    <x v="0"/>
    <s v="n/a"/>
    <s v="n"/>
    <n v="3.3000000000000002E-2"/>
    <s v=""/>
    <m/>
    <m/>
    <x v="1"/>
    <s v="P"/>
    <m/>
    <n v="0"/>
    <n v="0"/>
    <n v="0"/>
    <n v="0"/>
    <n v="0"/>
    <n v="2"/>
    <n v="0"/>
    <n v="0"/>
    <n v="0"/>
    <n v="0"/>
    <n v="0"/>
    <n v="0"/>
    <n v="0"/>
    <n v="0"/>
    <n v="0"/>
    <n v="0"/>
    <n v="0"/>
    <n v="0"/>
    <n v="0"/>
    <n v="2"/>
    <n v="0"/>
    <n v="0"/>
    <n v="0"/>
    <n v="0"/>
    <n v="0"/>
    <n v="0"/>
    <n v="0"/>
    <n v="0"/>
    <n v="0"/>
    <n v="0"/>
  </r>
  <r>
    <x v="2"/>
    <s v="2011/5211"/>
    <s v=""/>
    <s v=""/>
    <s v=""/>
    <s v="3-4"/>
    <s v="Chivalry Road"/>
    <s v="SW11"/>
    <s v="1HT"/>
    <n v="527109"/>
    <n v="174953"/>
    <s v="Northcote"/>
    <s v=""/>
    <s v=""/>
    <n v="0"/>
    <n v="2"/>
    <n v="2"/>
    <s v="Change of use from B1 (offices) to C3 (two houses), including alterations to the front elevation and creation of a roof terrace."/>
    <s v="PF"/>
    <s v="06/12/2011"/>
    <d v="2012-01-17T00:00:00"/>
    <m/>
    <s v="Nil"/>
    <s v=""/>
    <s v="BF"/>
    <x v="2"/>
    <s v="n/a"/>
    <s v="f"/>
    <n v="1.4E-2"/>
    <s v=""/>
    <m/>
    <m/>
    <x v="1"/>
    <s v="P"/>
    <m/>
    <n v="0"/>
    <n v="0"/>
    <n v="0"/>
    <n v="0"/>
    <n v="0"/>
    <n v="1"/>
    <n v="1"/>
    <n v="0"/>
    <n v="0"/>
    <n v="0"/>
    <n v="0"/>
    <n v="0"/>
    <n v="0"/>
    <n v="0"/>
    <n v="0"/>
    <n v="0"/>
    <n v="0"/>
    <n v="0"/>
    <n v="0"/>
    <n v="1"/>
    <n v="1"/>
    <n v="0"/>
    <n v="0"/>
    <n v="0"/>
    <n v="0"/>
    <n v="0"/>
    <n v="0"/>
    <n v="0"/>
    <n v="0"/>
    <n v="0"/>
  </r>
  <r>
    <x v="2"/>
    <s v="2011/5471"/>
    <s v=""/>
    <s v=""/>
    <s v="Southfields Post Office and St Pauls Church Hall"/>
    <s v="265-271"/>
    <s v="Wimbledon Park Road"/>
    <s v="SW19"/>
    <s v="6NZ"/>
    <n v="524707"/>
    <n v="173200"/>
    <s v="West Hill"/>
    <s v=""/>
    <s v=""/>
    <n v="1"/>
    <n v="9"/>
    <n v="8"/>
    <s v="Demolition of Nos 265-269 Southfields Post Office and No. 271 Wimbledon Park Road. Erection of four-storey building comprising ground floor Retail (A1),  Community Use facility (D1) on the first floor with the provision of nine residential flats (C3) on t"/>
    <s v="PF"/>
    <s v="20/12/2011"/>
    <d v="2012-05-29T00:00:00"/>
    <m/>
    <s v="Nil"/>
    <s v=""/>
    <s v="BF"/>
    <x v="0"/>
    <s v="n/a"/>
    <s v="n"/>
    <n v="3.6999999999999998E-2"/>
    <s v=""/>
    <m/>
    <m/>
    <x v="1"/>
    <s v="P"/>
    <m/>
    <n v="0"/>
    <n v="9"/>
    <n v="1"/>
    <n v="0"/>
    <n v="7"/>
    <n v="1"/>
    <n v="-1"/>
    <n v="0"/>
    <n v="0"/>
    <n v="1"/>
    <n v="0"/>
    <n v="7"/>
    <n v="1"/>
    <n v="-1"/>
    <n v="0"/>
    <n v="0"/>
    <n v="0"/>
    <n v="0"/>
    <n v="0"/>
    <n v="0"/>
    <n v="0"/>
    <n v="0"/>
    <n v="0"/>
    <n v="0"/>
    <n v="0"/>
    <n v="0"/>
    <n v="0"/>
    <n v="0"/>
    <n v="0"/>
    <n v="0"/>
  </r>
  <r>
    <x v="2"/>
    <s v="2011/5574"/>
    <s v=""/>
    <s v=""/>
    <s v=""/>
    <s v="86"/>
    <s v="Clapham Common West Side"/>
    <s v="SW4"/>
    <s v="9AY"/>
    <n v="528166"/>
    <n v="174896"/>
    <s v="Northcote"/>
    <s v=""/>
    <s v=""/>
    <n v="0"/>
    <n v="1"/>
    <n v="1"/>
    <s v="Excavation of floorspace at basement level, including formation of front lightwell and insertion of new windows/doors, in connection with provision of a one-bedroom flat within the basement area; erection of a three storey (ground, first and second floor "/>
    <s v="PF"/>
    <s v="09/01/2012"/>
    <d v="2012-02-27T00:00:00"/>
    <m/>
    <s v="Nil"/>
    <s v=""/>
    <s v="BF"/>
    <x v="1"/>
    <s v="n/a"/>
    <s v="c+"/>
    <n v="8.0000000000000002E-3"/>
    <s v=""/>
    <m/>
    <m/>
    <x v="1"/>
    <s v="P"/>
    <m/>
    <n v="0"/>
    <n v="0"/>
    <n v="0"/>
    <n v="1"/>
    <n v="0"/>
    <n v="0"/>
    <n v="0"/>
    <n v="0"/>
    <n v="0"/>
    <n v="0"/>
    <n v="1"/>
    <n v="0"/>
    <n v="0"/>
    <n v="0"/>
    <n v="0"/>
    <n v="0"/>
    <n v="0"/>
    <n v="0"/>
    <n v="0"/>
    <n v="0"/>
    <n v="0"/>
    <n v="0"/>
    <n v="0"/>
    <n v="0"/>
    <n v="0"/>
    <n v="0"/>
    <n v="0"/>
    <n v="0"/>
    <n v="0"/>
    <n v="0"/>
  </r>
  <r>
    <x v="2"/>
    <s v="2012/0251"/>
    <s v=""/>
    <s v=""/>
    <s v=""/>
    <s v="47"/>
    <s v="Eastbourne Road"/>
    <s v="SW17"/>
    <s v="9EQ"/>
    <n v="528308"/>
    <n v="170765"/>
    <s v="Furzedown"/>
    <s v=""/>
    <s v=""/>
    <n v="0"/>
    <n v="1"/>
    <n v="1"/>
    <s v="Construction of a new house adjacent to no. 47 Eastbourne Rd."/>
    <s v="PF"/>
    <s v="11/04/2012"/>
    <d v="2012-05-28T00:00:00"/>
    <m/>
    <s v="Nil"/>
    <s v=""/>
    <s v="Gdn"/>
    <x v="0"/>
    <s v="n/a"/>
    <s v="n"/>
    <n v="4.5999999999999999E-2"/>
    <s v=""/>
    <m/>
    <m/>
    <x v="1"/>
    <s v="P"/>
    <m/>
    <n v="0"/>
    <n v="0"/>
    <n v="0"/>
    <n v="0"/>
    <n v="1"/>
    <n v="0"/>
    <n v="0"/>
    <n v="0"/>
    <n v="0"/>
    <n v="0"/>
    <n v="0"/>
    <n v="0"/>
    <n v="0"/>
    <n v="0"/>
    <n v="0"/>
    <n v="0"/>
    <n v="0"/>
    <n v="0"/>
    <n v="1"/>
    <n v="0"/>
    <n v="0"/>
    <n v="0"/>
    <n v="0"/>
    <n v="0"/>
    <n v="0"/>
    <n v="0"/>
    <n v="0"/>
    <n v="0"/>
    <n v="0"/>
    <n v="0"/>
  </r>
  <r>
    <x v="2"/>
    <s v="2012/0380"/>
    <s v="One Nine Elms"/>
    <s v="Private"/>
    <s v="Market Towers"/>
    <s v="1"/>
    <s v="Nine Elms Lane"/>
    <s v="SW8"/>
    <s v="5NQ"/>
    <n v="530104"/>
    <n v="177808"/>
    <s v="Queenstown"/>
    <s v="12/08/2015"/>
    <s v=""/>
    <n v="0"/>
    <n v="436"/>
    <n v="436"/>
    <s v="Demolition of existing buildings and structures. Erection of two new buildings of  58 storeys (up to 200m above ground) and 43 storeys (up to 161m above ground) high to include the following uses with -+ of up to: 77,548 sq.m. of residential flo-+_x000a_orspace"/>
    <s v="PFLA"/>
    <s v="25/01/2012"/>
    <d v="2012-10-30T00:00:00"/>
    <m/>
    <s v="Nil"/>
    <s v=""/>
    <s v="BF"/>
    <x v="0"/>
    <s v="NB"/>
    <s v="n/a"/>
    <n v="0.55500000000000005"/>
    <m/>
    <m/>
    <m/>
    <x v="1"/>
    <s v="P"/>
    <m/>
    <n v="44"/>
    <n v="436"/>
    <n v="18"/>
    <n v="106"/>
    <n v="210"/>
    <n v="93"/>
    <n v="9"/>
    <n v="0"/>
    <n v="0"/>
    <n v="18"/>
    <n v="106"/>
    <n v="210"/>
    <n v="93"/>
    <n v="9"/>
    <n v="0"/>
    <n v="0"/>
    <n v="0"/>
    <n v="0"/>
    <n v="0"/>
    <n v="0"/>
    <n v="0"/>
    <n v="0"/>
    <n v="0"/>
    <n v="0"/>
    <n v="0"/>
    <n v="0"/>
    <n v="0"/>
    <n v="0"/>
    <n v="0"/>
    <n v="0"/>
  </r>
  <r>
    <x v="2"/>
    <s v="2012/0599"/>
    <s v=""/>
    <s v=""/>
    <s v=""/>
    <s v="19"/>
    <s v="Byrne Road"/>
    <s v="SW12"/>
    <s v="9HZ"/>
    <n v="528810"/>
    <n v="173053"/>
    <s v="Bedford"/>
    <s v=""/>
    <s v=""/>
    <n v="0"/>
    <n v="1"/>
    <n v="1"/>
    <s v="Conversion to provide a 1-bedroom flat at basement level with alterations including insertion of windows at front and rear and changes to rear steps."/>
    <s v="PF"/>
    <s v="14/02/2012"/>
    <d v="2012-04-10T00:00:00"/>
    <m/>
    <s v="Nil"/>
    <s v=""/>
    <s v="BF"/>
    <x v="1"/>
    <s v="n/a"/>
    <s v="c+"/>
    <n v="8.9999999999999993E-3"/>
    <m/>
    <m/>
    <m/>
    <x v="1"/>
    <s v="P"/>
    <m/>
    <n v="0"/>
    <n v="0"/>
    <n v="0"/>
    <n v="1"/>
    <n v="0"/>
    <n v="0"/>
    <n v="0"/>
    <n v="0"/>
    <n v="0"/>
    <n v="0"/>
    <n v="1"/>
    <n v="0"/>
    <n v="0"/>
    <n v="0"/>
    <n v="0"/>
    <n v="0"/>
    <n v="0"/>
    <n v="0"/>
    <n v="0"/>
    <n v="0"/>
    <n v="0"/>
    <n v="0"/>
    <n v="0"/>
    <n v="0"/>
    <n v="0"/>
    <n v="0"/>
    <n v="0"/>
    <n v="0"/>
    <n v="0"/>
    <n v="0"/>
  </r>
  <r>
    <x v="2"/>
    <s v="2012/0615"/>
    <s v=""/>
    <s v=""/>
    <s v=""/>
    <s v="190"/>
    <s v="Battersea Park Road"/>
    <s v="SW11"/>
    <s v="4ND"/>
    <n v="527826"/>
    <n v="176563"/>
    <s v="Latchmere"/>
    <s v=""/>
    <s v=""/>
    <n v="1"/>
    <n v="3"/>
    <n v="2"/>
    <s v="Erection of a two storey extension to rear and second floor extension over the existing two-storey back addition, in relation to the conversion of the upper floors and part of the ground floor into three flats."/>
    <s v="PF"/>
    <s v="07/03/2012"/>
    <d v="2012-11-26T00:00:00"/>
    <m/>
    <s v="Nil"/>
    <s v=""/>
    <s v="BF"/>
    <x v="4"/>
    <s v="n/a"/>
    <s v="a"/>
    <n v="7.0000000000000001E-3"/>
    <m/>
    <m/>
    <m/>
    <x v="1"/>
    <s v="P"/>
    <m/>
    <n v="0"/>
    <n v="0"/>
    <n v="2"/>
    <n v="0"/>
    <n v="1"/>
    <n v="0"/>
    <n v="0"/>
    <n v="-1"/>
    <n v="0"/>
    <n v="2"/>
    <n v="0"/>
    <n v="1"/>
    <n v="0"/>
    <n v="0"/>
    <n v="-1"/>
    <n v="0"/>
    <n v="0"/>
    <n v="0"/>
    <n v="0"/>
    <n v="0"/>
    <n v="0"/>
    <n v="0"/>
    <n v="0"/>
    <n v="0"/>
    <n v="0"/>
    <n v="0"/>
    <n v="0"/>
    <n v="0"/>
    <n v="0"/>
    <n v="0"/>
  </r>
  <r>
    <x v="2"/>
    <s v="2012/0646"/>
    <s v=""/>
    <s v=""/>
    <s v=""/>
    <s v="35"/>
    <s v="Nottingham Road"/>
    <s v="SW17"/>
    <s v="7EA"/>
    <n v="527535"/>
    <n v="173124"/>
    <s v="Nightingale"/>
    <s v=""/>
    <s v=""/>
    <n v="1"/>
    <n v="1"/>
    <n v="0"/>
    <s v="Demolition of existing building, and erection of a part single-storey/part two-storey (plus basement level) building to provide a two-bedroom house, with one off-street parking space."/>
    <s v="PF"/>
    <s v="27/02/2012"/>
    <d v="2012-05-30T00:00:00"/>
    <m/>
    <s v="Nil"/>
    <s v=""/>
    <s v="BF"/>
    <x v="0"/>
    <s v="n/a"/>
    <s v="n"/>
    <n v="1.2999999999999999E-2"/>
    <m/>
    <m/>
    <m/>
    <x v="1"/>
    <s v="P"/>
    <m/>
    <n v="0"/>
    <n v="0"/>
    <n v="0"/>
    <n v="-1"/>
    <n v="1"/>
    <n v="0"/>
    <n v="0"/>
    <n v="0"/>
    <n v="0"/>
    <n v="0"/>
    <n v="0"/>
    <n v="0"/>
    <n v="0"/>
    <n v="0"/>
    <n v="0"/>
    <n v="0"/>
    <n v="0"/>
    <n v="-1"/>
    <n v="1"/>
    <n v="0"/>
    <n v="0"/>
    <n v="0"/>
    <n v="0"/>
    <n v="0"/>
    <n v="0"/>
    <n v="0"/>
    <n v="0"/>
    <n v="0"/>
    <n v="0"/>
    <n v="0"/>
  </r>
  <r>
    <x v="2"/>
    <s v="2012/1125"/>
    <s v=""/>
    <s v=""/>
    <s v=""/>
    <s v="44"/>
    <s v="Bolingbroke Grove"/>
    <s v="SW11"/>
    <s v="6EH"/>
    <n v="527475"/>
    <n v="174306"/>
    <s v="Northcote"/>
    <s v=""/>
    <s v=""/>
    <n v="5"/>
    <n v="1"/>
    <n v="-4"/>
    <s v="Alterations including erection of single storey rear extension; excavation of additional floorspace at basement level with formation of front and rear lightwells. Works in connection with proposed conversion of five flats into a single dwelling house."/>
    <s v="PF"/>
    <s v="13/03/2012"/>
    <d v="2012-06-19T00:00:00"/>
    <m/>
    <s v="Nil"/>
    <s v=""/>
    <s v="BF"/>
    <x v="1"/>
    <s v="n/a"/>
    <s v="b"/>
    <n v="3.1E-2"/>
    <m/>
    <m/>
    <m/>
    <x v="1"/>
    <s v="P"/>
    <m/>
    <n v="0"/>
    <n v="0"/>
    <n v="-2"/>
    <n v="-2"/>
    <n v="-1"/>
    <n v="0"/>
    <n v="1"/>
    <n v="0"/>
    <n v="0"/>
    <n v="-2"/>
    <n v="-2"/>
    <n v="-1"/>
    <n v="0"/>
    <n v="0"/>
    <n v="0"/>
    <n v="0"/>
    <n v="0"/>
    <n v="0"/>
    <n v="0"/>
    <n v="0"/>
    <n v="1"/>
    <n v="0"/>
    <n v="0"/>
    <n v="0"/>
    <n v="0"/>
    <n v="0"/>
    <n v="0"/>
    <n v="0"/>
    <n v="0"/>
    <n v="0"/>
  </r>
  <r>
    <x v="2"/>
    <s v="2012/1258"/>
    <s v=""/>
    <s v="Phase 2 Affordable Rent"/>
    <s v="Peabody Estate"/>
    <s v=""/>
    <s v="St Johns Hill"/>
    <s v="SW11"/>
    <s v=""/>
    <n v="527156"/>
    <n v="175243"/>
    <s v="Northcote"/>
    <s v="30/01/2013"/>
    <s v=""/>
    <n v="0"/>
    <n v="10"/>
    <n v="10"/>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3.5999999999999997E-2"/>
    <m/>
    <m/>
    <m/>
    <x v="0"/>
    <s v="HAAR"/>
    <m/>
    <n v="0"/>
    <n v="10"/>
    <n v="0"/>
    <n v="2"/>
    <n v="2"/>
    <n v="3"/>
    <n v="3"/>
    <n v="0"/>
    <n v="0"/>
    <n v="0"/>
    <n v="2"/>
    <n v="2"/>
    <n v="3"/>
    <n v="3"/>
    <n v="0"/>
    <n v="0"/>
    <n v="0"/>
    <n v="0"/>
    <n v="0"/>
    <n v="0"/>
    <n v="0"/>
    <n v="0"/>
    <n v="0"/>
    <n v="0"/>
    <n v="0"/>
    <n v="0"/>
    <n v="0"/>
    <n v="0"/>
    <n v="0"/>
    <n v="0"/>
  </r>
  <r>
    <x v="2"/>
    <s v="2012/1258"/>
    <s v=""/>
    <s v="Phase 2 Demolition (Private)"/>
    <s v="Peabody Estate"/>
    <s v=""/>
    <s v="St Johns Hill"/>
    <s v="SW11"/>
    <s v=""/>
    <n v="527156"/>
    <n v="175243"/>
    <s v="Northcote"/>
    <s v="30/01/2013"/>
    <s v=""/>
    <n v="61"/>
    <n v="0"/>
    <n v="-61"/>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
    <m/>
    <m/>
    <m/>
    <x v="1"/>
    <s v="P"/>
    <m/>
    <n v="0"/>
    <n v="0"/>
    <n v="-1"/>
    <n v="-26"/>
    <n v="-26"/>
    <n v="-7"/>
    <n v="-1"/>
    <n v="0"/>
    <n v="0"/>
    <n v="-1"/>
    <n v="-26"/>
    <n v="-26"/>
    <n v="-7"/>
    <n v="-1"/>
    <n v="0"/>
    <n v="0"/>
    <n v="0"/>
    <n v="0"/>
    <n v="0"/>
    <n v="0"/>
    <n v="0"/>
    <n v="0"/>
    <n v="0"/>
    <n v="0"/>
    <n v="0"/>
    <n v="0"/>
    <n v="0"/>
    <n v="0"/>
    <n v="0"/>
    <n v="0"/>
  </r>
  <r>
    <x v="2"/>
    <s v="2012/1258"/>
    <s v=""/>
    <s v="Phase 2 Demolition (Social Rented)"/>
    <s v="Peabody Estate"/>
    <s v=""/>
    <s v="St Johns Hill"/>
    <s v="SW11"/>
    <s v=""/>
    <n v="527156"/>
    <n v="175243"/>
    <s v="Northcote"/>
    <s v="30/01/2013"/>
    <s v=""/>
    <n v="97"/>
    <n v="0"/>
    <n v="-97"/>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
    <m/>
    <m/>
    <m/>
    <x v="2"/>
    <s v="HASR"/>
    <m/>
    <n v="0"/>
    <n v="0"/>
    <n v="-2"/>
    <n v="-31"/>
    <n v="-39"/>
    <n v="-25"/>
    <n v="0"/>
    <n v="0"/>
    <n v="0"/>
    <n v="-2"/>
    <n v="-31"/>
    <n v="-39"/>
    <n v="-25"/>
    <n v="0"/>
    <n v="0"/>
    <n v="0"/>
    <n v="0"/>
    <n v="0"/>
    <n v="0"/>
    <n v="0"/>
    <n v="0"/>
    <n v="0"/>
    <n v="0"/>
    <n v="0"/>
    <n v="0"/>
    <n v="0"/>
    <n v="0"/>
    <n v="0"/>
    <n v="0"/>
    <n v="0"/>
  </r>
  <r>
    <x v="2"/>
    <s v="2012/1258"/>
    <s v=""/>
    <s v="Phase 2 Open Market"/>
    <s v="Peabody Estate"/>
    <s v=""/>
    <s v="St Johns Hill"/>
    <s v="SW11"/>
    <s v=""/>
    <n v="527156"/>
    <n v="175243"/>
    <s v="Northcote"/>
    <s v="30/01/2013"/>
    <s v=""/>
    <n v="0"/>
    <n v="47"/>
    <n v="47"/>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16900000000000001"/>
    <m/>
    <m/>
    <m/>
    <x v="1"/>
    <s v="P"/>
    <m/>
    <n v="0"/>
    <n v="47"/>
    <n v="0"/>
    <n v="13"/>
    <n v="27"/>
    <n v="4"/>
    <n v="3"/>
    <n v="0"/>
    <n v="0"/>
    <n v="0"/>
    <n v="13"/>
    <n v="27"/>
    <n v="4"/>
    <n v="3"/>
    <n v="0"/>
    <n v="0"/>
    <n v="0"/>
    <n v="0"/>
    <n v="0"/>
    <n v="0"/>
    <n v="0"/>
    <n v="0"/>
    <n v="0"/>
    <n v="0"/>
    <n v="0"/>
    <n v="0"/>
    <n v="0"/>
    <n v="0"/>
    <n v="0"/>
    <n v="0"/>
  </r>
  <r>
    <x v="2"/>
    <s v="2012/1258"/>
    <s v=""/>
    <s v="Phase 2 Social Rented"/>
    <s v="Peabody Estate"/>
    <s v=""/>
    <s v="St Johns Hill"/>
    <s v="SW11"/>
    <s v=""/>
    <n v="527156"/>
    <n v="175243"/>
    <s v="Northcote"/>
    <s v="30/01/2013"/>
    <s v=""/>
    <n v="0"/>
    <n v="85"/>
    <n v="85"/>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30499999999999999"/>
    <m/>
    <m/>
    <m/>
    <x v="2"/>
    <s v="HASR"/>
    <m/>
    <n v="0"/>
    <n v="85"/>
    <n v="0"/>
    <n v="18"/>
    <n v="38"/>
    <n v="26"/>
    <n v="3"/>
    <n v="0"/>
    <n v="0"/>
    <n v="0"/>
    <n v="18"/>
    <n v="38"/>
    <n v="26"/>
    <n v="3"/>
    <n v="0"/>
    <n v="0"/>
    <n v="0"/>
    <n v="0"/>
    <n v="0"/>
    <n v="0"/>
    <n v="0"/>
    <n v="0"/>
    <n v="0"/>
    <n v="0"/>
    <n v="0"/>
    <n v="0"/>
    <n v="0"/>
    <n v="0"/>
    <n v="0"/>
    <n v="0"/>
  </r>
  <r>
    <x v="2"/>
    <s v="2012/1258"/>
    <s v=""/>
    <s v="Phase 3 (Affordable Rent)"/>
    <s v="Peabody Estate"/>
    <s v=""/>
    <s v="St Johns Hill"/>
    <s v="SW11"/>
    <s v=""/>
    <n v="527156"/>
    <n v="175243"/>
    <s v="Northcote"/>
    <s v="30/01/2013"/>
    <s v=""/>
    <n v="0"/>
    <n v="4"/>
    <n v="4"/>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1.4E-2"/>
    <m/>
    <m/>
    <m/>
    <x v="0"/>
    <s v="HAAR"/>
    <m/>
    <n v="0"/>
    <n v="4"/>
    <n v="0"/>
    <n v="1"/>
    <n v="1"/>
    <n v="1"/>
    <n v="1"/>
    <n v="0"/>
    <n v="0"/>
    <n v="0"/>
    <n v="1"/>
    <n v="1"/>
    <n v="1"/>
    <n v="1"/>
    <n v="0"/>
    <n v="0"/>
    <n v="0"/>
    <n v="0"/>
    <n v="0"/>
    <n v="0"/>
    <n v="0"/>
    <n v="0"/>
    <n v="0"/>
    <n v="0"/>
    <n v="0"/>
    <n v="0"/>
    <n v="0"/>
    <n v="0"/>
    <n v="0"/>
    <n v="0"/>
  </r>
  <r>
    <x v="2"/>
    <s v="2012/1258"/>
    <s v=""/>
    <s v="Phase 3 (Open Market)"/>
    <s v="Peabody Estate"/>
    <s v=""/>
    <s v="St Johns Hill"/>
    <s v="SW11"/>
    <s v=""/>
    <n v="527156"/>
    <n v="175243"/>
    <s v="Northcote"/>
    <s v="30/01/2013"/>
    <s v=""/>
    <n v="0"/>
    <n v="135"/>
    <n v="135"/>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48499999999999999"/>
    <m/>
    <m/>
    <m/>
    <x v="1"/>
    <s v="P"/>
    <m/>
    <n v="0"/>
    <n v="135"/>
    <n v="0"/>
    <n v="38"/>
    <n v="77"/>
    <n v="13"/>
    <n v="7"/>
    <n v="0"/>
    <n v="0"/>
    <n v="0"/>
    <n v="38"/>
    <n v="77"/>
    <n v="13"/>
    <n v="7"/>
    <n v="0"/>
    <n v="0"/>
    <n v="0"/>
    <n v="0"/>
    <n v="0"/>
    <n v="0"/>
    <n v="0"/>
    <n v="0"/>
    <n v="0"/>
    <n v="0"/>
    <n v="0"/>
    <n v="0"/>
    <n v="0"/>
    <n v="0"/>
    <n v="0"/>
    <n v="0"/>
  </r>
  <r>
    <x v="2"/>
    <s v="2012/1258"/>
    <s v=""/>
    <s v="Phase 3 (Social Rented)"/>
    <s v="Peabody Estate"/>
    <s v=""/>
    <s v="St Johns Hill"/>
    <s v="SW11"/>
    <s v=""/>
    <n v="527156"/>
    <n v="175243"/>
    <s v="Northcote"/>
    <s v="30/01/2013"/>
    <s v=""/>
    <n v="0"/>
    <n v="42"/>
    <n v="42"/>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151"/>
    <m/>
    <m/>
    <m/>
    <x v="2"/>
    <s v="HASR"/>
    <m/>
    <n v="0"/>
    <n v="42"/>
    <n v="0"/>
    <n v="9"/>
    <n v="19"/>
    <n v="13"/>
    <n v="1"/>
    <n v="0"/>
    <n v="0"/>
    <n v="0"/>
    <n v="9"/>
    <n v="19"/>
    <n v="13"/>
    <n v="1"/>
    <n v="0"/>
    <n v="0"/>
    <n v="0"/>
    <n v="0"/>
    <n v="0"/>
    <n v="0"/>
    <n v="0"/>
    <n v="0"/>
    <n v="0"/>
    <n v="0"/>
    <n v="0"/>
    <n v="0"/>
    <n v="0"/>
    <n v="0"/>
    <n v="0"/>
    <n v="0"/>
  </r>
  <r>
    <x v="2"/>
    <s v="2012/1258"/>
    <s v=""/>
    <s v="Phase 3 Demolition (Open Market)"/>
    <s v="Peabody Estate"/>
    <s v=""/>
    <s v="St Johns Hill"/>
    <s v="SW11"/>
    <s v=""/>
    <n v="527156"/>
    <n v="175243"/>
    <s v="Northcote"/>
    <s v="30/01/2013"/>
    <s v=""/>
    <n v="28"/>
    <n v="0"/>
    <n v="-28"/>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
    <m/>
    <m/>
    <m/>
    <x v="1"/>
    <s v="P"/>
    <m/>
    <n v="0"/>
    <n v="0"/>
    <n v="-1"/>
    <n v="-12"/>
    <n v="-12"/>
    <n v="-3"/>
    <n v="0"/>
    <n v="0"/>
    <n v="0"/>
    <n v="-1"/>
    <n v="-12"/>
    <n v="-12"/>
    <n v="-3"/>
    <n v="0"/>
    <n v="0"/>
    <n v="0"/>
    <n v="0"/>
    <n v="0"/>
    <n v="0"/>
    <n v="0"/>
    <n v="0"/>
    <n v="0"/>
    <n v="0"/>
    <n v="0"/>
    <n v="0"/>
    <n v="0"/>
    <n v="0"/>
    <n v="0"/>
    <n v="0"/>
    <n v="0"/>
  </r>
  <r>
    <x v="2"/>
    <s v="2012/1258"/>
    <s v=""/>
    <s v="Phase 3 Demolition (Social Rented)"/>
    <s v="Peabody Estate"/>
    <s v=""/>
    <s v="St Johns Hill"/>
    <s v="SW11"/>
    <s v=""/>
    <n v="527156"/>
    <n v="175243"/>
    <s v="Northcote"/>
    <s v="30/01/2013"/>
    <s v=""/>
    <n v="56"/>
    <n v="0"/>
    <n v="-56"/>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
    <m/>
    <m/>
    <m/>
    <x v="2"/>
    <s v="HASR"/>
    <m/>
    <n v="0"/>
    <n v="0"/>
    <n v="-1"/>
    <n v="-18"/>
    <n v="-22"/>
    <n v="-15"/>
    <n v="0"/>
    <n v="0"/>
    <n v="0"/>
    <n v="-1"/>
    <n v="-18"/>
    <n v="-22"/>
    <n v="-15"/>
    <n v="0"/>
    <n v="0"/>
    <n v="0"/>
    <n v="0"/>
    <n v="0"/>
    <n v="0"/>
    <n v="0"/>
    <n v="0"/>
    <n v="0"/>
    <n v="0"/>
    <n v="0"/>
    <n v="0"/>
    <n v="0"/>
    <n v="0"/>
    <n v="0"/>
    <n v="0"/>
    <n v="0"/>
  </r>
  <r>
    <x v="2"/>
    <s v="2012/1258"/>
    <s v=""/>
    <s v="Phase 3 Intermediate"/>
    <s v="Peabody Estate"/>
    <s v=""/>
    <s v="St Johns Hill"/>
    <s v="SW11"/>
    <s v=""/>
    <n v="527156"/>
    <n v="175243"/>
    <s v="Northcote"/>
    <s v="30/01/2013"/>
    <s v=""/>
    <n v="0"/>
    <n v="51"/>
    <n v="51"/>
    <s v="Demolition of all existing buildings. Erection of five buildings of 4-12, 4-8, 7, 5-7 and 4-6 storeys to provide 527 residential units (135 x 1 bed, 261 x 2 bed,105 x 3 bed and 26 x 4 bed), with approx 7800 square metres of private, communal and public sp"/>
    <s v="PFLA"/>
    <s v="18/04/2012"/>
    <d v="2012-10-18T00:00:00"/>
    <m/>
    <s v="Nil"/>
    <s v=""/>
    <s v="BF"/>
    <x v="0"/>
    <s v="NB"/>
    <s v="n/a"/>
    <n v="0.183"/>
    <m/>
    <m/>
    <m/>
    <x v="0"/>
    <s v="HASO"/>
    <m/>
    <n v="0"/>
    <n v="51"/>
    <n v="0"/>
    <n v="16"/>
    <n v="22"/>
    <n v="13"/>
    <n v="0"/>
    <n v="0"/>
    <n v="0"/>
    <n v="0"/>
    <n v="16"/>
    <n v="22"/>
    <n v="13"/>
    <n v="0"/>
    <n v="0"/>
    <n v="0"/>
    <n v="0"/>
    <n v="0"/>
    <n v="0"/>
    <n v="0"/>
    <n v="0"/>
    <n v="0"/>
    <n v="0"/>
    <n v="0"/>
    <n v="0"/>
    <n v="0"/>
    <n v="0"/>
    <n v="0"/>
    <n v="0"/>
    <n v="0"/>
  </r>
  <r>
    <x v="2"/>
    <s v="2012/1300"/>
    <s v=""/>
    <s v=""/>
    <s v="Aspley House"/>
    <s v="176"/>
    <s v="Upper Richmond Road"/>
    <s v="SW15"/>
    <s v="2SH"/>
    <n v="524091"/>
    <n v="175022"/>
    <s v="Thamesfield"/>
    <s v=""/>
    <s v=""/>
    <n v="0"/>
    <n v="2"/>
    <n v="2"/>
    <s v="Alterations including erection of two storey extension at roof level and infilling of third floor level front balconies to provide three flats and enlarge existing third floor flats; provision of terraces to front of fourth floor and front and rear of fif"/>
    <s v="PF"/>
    <s v="27/07/2012"/>
    <d v="2012-10-30T00:00:00"/>
    <m/>
    <s v="Nil"/>
    <s v=""/>
    <s v="BF"/>
    <x v="4"/>
    <s v="n/a"/>
    <s v="c+"/>
    <n v="1.4999999999999999E-2"/>
    <s v=""/>
    <m/>
    <m/>
    <x v="1"/>
    <s v="P"/>
    <m/>
    <n v="0"/>
    <n v="2"/>
    <n v="0"/>
    <n v="0"/>
    <n v="1"/>
    <n v="1"/>
    <n v="0"/>
    <n v="0"/>
    <n v="0"/>
    <n v="0"/>
    <n v="0"/>
    <n v="1"/>
    <n v="1"/>
    <n v="0"/>
    <n v="0"/>
    <n v="0"/>
    <n v="0"/>
    <n v="0"/>
    <n v="0"/>
    <n v="0"/>
    <n v="0"/>
    <n v="0"/>
    <n v="0"/>
    <n v="0"/>
    <n v="0"/>
    <n v="0"/>
    <n v="0"/>
    <n v="0"/>
    <n v="0"/>
    <n v="0"/>
  </r>
  <r>
    <x v="2"/>
    <s v="2012/1360"/>
    <s v=""/>
    <s v=""/>
    <s v=""/>
    <s v="42"/>
    <s v="Roehampton Gate"/>
    <s v="SW15"/>
    <s v="5JS"/>
    <n v="521176"/>
    <n v="174253"/>
    <s v="Roehampton"/>
    <s v=""/>
    <s v=""/>
    <n v="1"/>
    <n v="1"/>
    <n v="0"/>
    <s v="Demolition of existing house and outbuildings. Erection of a detached three-storey house (top floor in roof) with basement with roof terraces at the rear. Erection of detached single-storey outbuilding with pitch roof adjacent to south boundary. (Main cha"/>
    <s v="PF"/>
    <s v="18/04/2012"/>
    <d v="2013-04-16T00:00:00"/>
    <m/>
    <s v="Nil"/>
    <s v=""/>
    <s v="BF"/>
    <x v="0"/>
    <s v="n/a"/>
    <s v="n"/>
    <n v="0.123"/>
    <s v=""/>
    <m/>
    <m/>
    <x v="1"/>
    <s v="P"/>
    <m/>
    <n v="0"/>
    <n v="1"/>
    <n v="0"/>
    <n v="0"/>
    <n v="0"/>
    <n v="0"/>
    <n v="0"/>
    <n v="0"/>
    <n v="0"/>
    <n v="0"/>
    <n v="0"/>
    <n v="0"/>
    <n v="0"/>
    <n v="0"/>
    <n v="0"/>
    <n v="0"/>
    <n v="0"/>
    <n v="0"/>
    <n v="0"/>
    <n v="0"/>
    <n v="0"/>
    <n v="0"/>
    <n v="0"/>
    <n v="0"/>
    <n v="0"/>
    <n v="0"/>
    <n v="0"/>
    <n v="0"/>
    <n v="0"/>
    <n v="0"/>
  </r>
  <r>
    <x v="2"/>
    <s v="2012/1371"/>
    <s v=""/>
    <s v=""/>
    <s v="Land rear of 61-63"/>
    <s v=""/>
    <s v="Trinity Road"/>
    <s v="SW17"/>
    <s v="7SD"/>
    <n v="527861"/>
    <n v="172461"/>
    <s v="Nightingale"/>
    <s v=""/>
    <s v=""/>
    <n v="0"/>
    <n v="1"/>
    <n v="1"/>
    <s v="Erection of a two storey 2 bedroom house with garden."/>
    <s v="PF"/>
    <s v="05/04/2012"/>
    <d v="2012-08-28T00:00:00"/>
    <m/>
    <s v="Nil"/>
    <s v=""/>
    <s v="Gdn"/>
    <x v="0"/>
    <s v="n/a"/>
    <s v="n"/>
    <n v="1.4999999999999999E-2"/>
    <s v=""/>
    <m/>
    <m/>
    <x v="1"/>
    <s v="P"/>
    <m/>
    <n v="0"/>
    <n v="0"/>
    <n v="0"/>
    <n v="0"/>
    <n v="1"/>
    <n v="0"/>
    <n v="0"/>
    <n v="0"/>
    <n v="0"/>
    <n v="0"/>
    <n v="0"/>
    <n v="0"/>
    <n v="0"/>
    <n v="0"/>
    <n v="0"/>
    <n v="0"/>
    <n v="0"/>
    <n v="0"/>
    <n v="1"/>
    <n v="0"/>
    <n v="0"/>
    <n v="0"/>
    <n v="0"/>
    <n v="0"/>
    <n v="0"/>
    <n v="0"/>
    <n v="0"/>
    <n v="0"/>
    <n v="0"/>
    <n v="0"/>
  </r>
  <r>
    <x v="2"/>
    <s v="2012/1385"/>
    <s v=""/>
    <s v=""/>
    <s v="Lanterns Lodge, The Lanterns"/>
    <s v=""/>
    <s v="Bridge Lane"/>
    <s v="SW11"/>
    <s v="3AD"/>
    <n v="527344"/>
    <n v="176643"/>
    <s v="St. Mary's Park"/>
    <s v=""/>
    <s v=""/>
    <n v="0"/>
    <n v="1"/>
    <n v="1"/>
    <s v="Erection of a first floor extension above part of the building , and change of use of the property from offices to a dwelling."/>
    <s v="PF"/>
    <s v="04/04/2012"/>
    <d v="2012-05-17T00:00:00"/>
    <m/>
    <s v="Nil"/>
    <s v=""/>
    <s v="BF"/>
    <x v="2"/>
    <s v="n/a"/>
    <s v="f"/>
    <n v="6.0000000000000001E-3"/>
    <s v=""/>
    <m/>
    <m/>
    <x v="1"/>
    <s v="P"/>
    <m/>
    <n v="0"/>
    <n v="0"/>
    <n v="0"/>
    <n v="0"/>
    <n v="1"/>
    <n v="0"/>
    <n v="0"/>
    <n v="0"/>
    <n v="0"/>
    <n v="0"/>
    <n v="0"/>
    <n v="0"/>
    <n v="0"/>
    <n v="0"/>
    <n v="0"/>
    <n v="0"/>
    <n v="0"/>
    <n v="0"/>
    <n v="1"/>
    <n v="0"/>
    <n v="0"/>
    <n v="0"/>
    <n v="0"/>
    <n v="0"/>
    <n v="0"/>
    <n v="0"/>
    <n v="0"/>
    <n v="0"/>
    <n v="0"/>
    <n v="0"/>
  </r>
  <r>
    <x v="2"/>
    <s v="2012/1469"/>
    <s v=""/>
    <s v=""/>
    <s v=""/>
    <s v="57a"/>
    <s v="Northcote Road"/>
    <s v="SW11"/>
    <s v="1NP"/>
    <n v="527514"/>
    <n v="174943"/>
    <s v="Northcote"/>
    <s v=""/>
    <s v=""/>
    <n v="1"/>
    <n v="2"/>
    <n v="1"/>
    <s v="Conversion of the upper floor flat into two dwellings with a rear roof extension, involving raising the ridge, and creation of a roof terrace and a raised ground floor single storey extension and creation of a first floor terrace."/>
    <s v="PF"/>
    <s v="02/04/2012"/>
    <d v="2012-06-01T00:00:00"/>
    <m/>
    <s v="Nil"/>
    <s v=""/>
    <s v="BF"/>
    <x v="1"/>
    <s v="n/a"/>
    <s v="c+"/>
    <n v="7.0000000000000001E-3"/>
    <s v=""/>
    <m/>
    <m/>
    <x v="1"/>
    <s v="P"/>
    <m/>
    <n v="0"/>
    <n v="0"/>
    <n v="0"/>
    <n v="0"/>
    <n v="1"/>
    <n v="0"/>
    <n v="0"/>
    <n v="0"/>
    <n v="0"/>
    <n v="0"/>
    <n v="0"/>
    <n v="1"/>
    <n v="0"/>
    <n v="0"/>
    <n v="0"/>
    <n v="0"/>
    <n v="0"/>
    <n v="0"/>
    <n v="0"/>
    <n v="0"/>
    <n v="0"/>
    <n v="0"/>
    <n v="0"/>
    <n v="0"/>
    <n v="0"/>
    <n v="0"/>
    <n v="0"/>
    <n v="0"/>
    <n v="0"/>
    <n v="0"/>
  </r>
  <r>
    <x v="2"/>
    <s v="2012/1566"/>
    <s v=""/>
    <s v=""/>
    <s v=""/>
    <s v="61"/>
    <s v="Wandsworth High Street"/>
    <s v="SW18"/>
    <s v="2PT"/>
    <n v="525715"/>
    <n v="174611"/>
    <s v="Fairfield"/>
    <s v=""/>
    <s v=""/>
    <n v="0"/>
    <n v="6"/>
    <n v="6"/>
    <s v="Alterations including erection of additional floor of accommodation in connection with use of the upper floors as 4 x 2 bedroom and 2 x 1 bedroom flats."/>
    <s v="PF"/>
    <s v="14/05/2012"/>
    <d v="2012-07-20T00:00:00"/>
    <m/>
    <s v="Nil"/>
    <s v=""/>
    <s v="BF"/>
    <x v="3"/>
    <s v="n/a"/>
    <s v="f"/>
    <n v="2.1999999999999999E-2"/>
    <s v=""/>
    <m/>
    <m/>
    <x v="1"/>
    <s v="P"/>
    <m/>
    <n v="0"/>
    <n v="0"/>
    <n v="0"/>
    <n v="2"/>
    <n v="4"/>
    <n v="0"/>
    <n v="0"/>
    <n v="0"/>
    <n v="0"/>
    <n v="0"/>
    <n v="2"/>
    <n v="4"/>
    <n v="0"/>
    <n v="0"/>
    <n v="0"/>
    <n v="0"/>
    <n v="0"/>
    <n v="0"/>
    <n v="0"/>
    <n v="0"/>
    <n v="0"/>
    <n v="0"/>
    <n v="0"/>
    <n v="0"/>
    <n v="0"/>
    <n v="0"/>
    <n v="0"/>
    <n v="0"/>
    <n v="0"/>
    <n v="0"/>
  </r>
  <r>
    <x v="2"/>
    <s v="2012/1662"/>
    <s v=""/>
    <s v=""/>
    <s v=""/>
    <s v="71"/>
    <s v="Mayford Road"/>
    <s v="SW12"/>
    <s v="8SE"/>
    <n v="527988"/>
    <n v="173697"/>
    <s v="Nightingale"/>
    <s v=""/>
    <s v=""/>
    <n v="2"/>
    <n v="1"/>
    <n v="-1"/>
    <s v="Conversion of two existing flats into a single dwelling house and elevational alterations"/>
    <s v="PF"/>
    <s v="18/05/2012"/>
    <d v="2012-08-13T00:00:00"/>
    <m/>
    <s v="Nil"/>
    <s v=""/>
    <s v="BF"/>
    <x v="1"/>
    <s v="n/a"/>
    <s v="b"/>
    <n v="2.5999999999999999E-2"/>
    <s v=""/>
    <m/>
    <m/>
    <x v="1"/>
    <s v="P"/>
    <m/>
    <n v="0"/>
    <n v="0"/>
    <n v="0"/>
    <n v="0"/>
    <n v="-1"/>
    <n v="-1"/>
    <n v="1"/>
    <n v="0"/>
    <n v="0"/>
    <n v="0"/>
    <n v="0"/>
    <n v="-1"/>
    <n v="-1"/>
    <n v="0"/>
    <n v="0"/>
    <n v="0"/>
    <n v="0"/>
    <n v="0"/>
    <n v="0"/>
    <n v="0"/>
    <n v="1"/>
    <n v="0"/>
    <n v="0"/>
    <n v="0"/>
    <n v="0"/>
    <n v="0"/>
    <n v="0"/>
    <n v="0"/>
    <n v="0"/>
    <n v="0"/>
  </r>
  <r>
    <x v="2"/>
    <s v="2012/2007"/>
    <s v=""/>
    <s v=""/>
    <s v=""/>
    <s v="12-12a"/>
    <s v="Bellevue Road"/>
    <s v="SW17"/>
    <s v="7EG"/>
    <n v="527547"/>
    <n v="173430"/>
    <s v="Nightingale"/>
    <s v=""/>
    <s v=""/>
    <n v="0"/>
    <n v="1"/>
    <n v="1"/>
    <s v="Alterations including first and second floor extensions to front and rear to provide an additional flat and alterations to existing flat."/>
    <s v="PF"/>
    <s v="17/07/2012"/>
    <d v="2012-09-11T00:00:00"/>
    <m/>
    <s v="Nil"/>
    <s v=""/>
    <s v="BF"/>
    <x v="4"/>
    <s v="n/a"/>
    <s v="c+"/>
    <n v="6.0000000000000001E-3"/>
    <s v=""/>
    <m/>
    <m/>
    <x v="1"/>
    <s v="P"/>
    <m/>
    <n v="0"/>
    <n v="0"/>
    <n v="0"/>
    <n v="0"/>
    <n v="1"/>
    <n v="0"/>
    <n v="0"/>
    <n v="0"/>
    <n v="0"/>
    <n v="0"/>
    <n v="0"/>
    <n v="1"/>
    <n v="0"/>
    <n v="0"/>
    <n v="0"/>
    <n v="0"/>
    <n v="0"/>
    <n v="0"/>
    <n v="0"/>
    <n v="0"/>
    <n v="0"/>
    <n v="0"/>
    <n v="0"/>
    <n v="0"/>
    <n v="0"/>
    <n v="0"/>
    <n v="0"/>
    <n v="0"/>
    <n v="0"/>
    <n v="0"/>
  </r>
  <r>
    <x v="2"/>
    <s v="2012/2133"/>
    <s v=""/>
    <s v=""/>
    <s v=""/>
    <s v="11"/>
    <s v="Colson Way"/>
    <s v="SW16"/>
    <s v="1SD"/>
    <n v="529328"/>
    <n v="171701"/>
    <s v="Furzedown"/>
    <s v=""/>
    <s v=""/>
    <n v="0"/>
    <n v="1"/>
    <n v="1"/>
    <s v="Construction of first floor extension above existing ground floor shop unit to provide new two bedroom flat with side balcony."/>
    <s v="PF"/>
    <s v="11/05/2012"/>
    <d v="2012-08-28T00:00:00"/>
    <m/>
    <s v="Nil"/>
    <s v=""/>
    <s v="BF"/>
    <x v="0"/>
    <s v="n/a"/>
    <s v="n"/>
    <n v="4.0000000000000001E-3"/>
    <s v=""/>
    <m/>
    <m/>
    <x v="1"/>
    <s v="P"/>
    <m/>
    <n v="0"/>
    <n v="0"/>
    <n v="0"/>
    <n v="0"/>
    <n v="1"/>
    <n v="0"/>
    <n v="0"/>
    <n v="0"/>
    <n v="0"/>
    <n v="0"/>
    <n v="0"/>
    <n v="1"/>
    <n v="0"/>
    <n v="0"/>
    <n v="0"/>
    <n v="0"/>
    <n v="0"/>
    <n v="0"/>
    <n v="0"/>
    <n v="0"/>
    <n v="0"/>
    <n v="0"/>
    <n v="0"/>
    <n v="0"/>
    <n v="0"/>
    <n v="0"/>
    <n v="0"/>
    <n v="0"/>
    <n v="0"/>
    <n v="0"/>
  </r>
  <r>
    <x v="2"/>
    <s v="2012/2164"/>
    <s v=""/>
    <s v=""/>
    <s v="Land adjoining 17-19"/>
    <s v=""/>
    <s v="Shellwood Road"/>
    <s v="SW11"/>
    <s v="5BJ"/>
    <n v="527794"/>
    <n v="176108"/>
    <s v="Latchmere"/>
    <s v=""/>
    <s v=""/>
    <n v="0"/>
    <n v="1"/>
    <n v="1"/>
    <s v="Construction of a new 3-bedroom house (adjacent to existing house at 17-19 Shellwood Road). (Renewal of the planning permission dated 26th May 2009 - ref: 2009/0931)."/>
    <s v="PF"/>
    <s v="02/07/2012"/>
    <d v="2012-08-23T00:00:00"/>
    <m/>
    <s v="Nil"/>
    <s v=""/>
    <s v="Gdn"/>
    <x v="0"/>
    <s v="n/a"/>
    <s v="n"/>
    <n v="1.2999999999999999E-2"/>
    <s v=""/>
    <m/>
    <m/>
    <x v="1"/>
    <s v="P"/>
    <m/>
    <n v="0"/>
    <n v="0"/>
    <n v="0"/>
    <n v="0"/>
    <n v="0"/>
    <n v="1"/>
    <n v="0"/>
    <n v="0"/>
    <n v="0"/>
    <n v="0"/>
    <n v="0"/>
    <n v="0"/>
    <n v="0"/>
    <n v="0"/>
    <n v="0"/>
    <n v="0"/>
    <n v="0"/>
    <n v="0"/>
    <n v="0"/>
    <n v="1"/>
    <n v="0"/>
    <n v="0"/>
    <n v="0"/>
    <n v="0"/>
    <n v="0"/>
    <n v="0"/>
    <n v="0"/>
    <n v="0"/>
    <n v="0"/>
    <n v="0"/>
  </r>
  <r>
    <x v="2"/>
    <s v="2012/2262"/>
    <s v=""/>
    <s v=""/>
    <s v="Old Garden House, The Lanterns"/>
    <s v=""/>
    <s v="Bridge Lane"/>
    <s v="SW11"/>
    <s v="3AD"/>
    <n v="527339"/>
    <n v="176604"/>
    <s v="St. Mary's Park"/>
    <s v=""/>
    <s v=""/>
    <n v="0"/>
    <n v="1"/>
    <n v="1"/>
    <s v="Conversion of the first floor office (in the south-east corner of the building) into a single residential unit."/>
    <s v="PF"/>
    <s v="01/08/2012"/>
    <d v="2012-10-19T00:00:00"/>
    <m/>
    <s v="Nil"/>
    <s v=""/>
    <s v="BF"/>
    <x v="2"/>
    <s v="n/a"/>
    <s v="f"/>
    <n v="8.0000000000000002E-3"/>
    <s v=""/>
    <m/>
    <m/>
    <x v="1"/>
    <s v="P"/>
    <m/>
    <n v="0"/>
    <n v="0"/>
    <n v="0"/>
    <n v="0"/>
    <n v="1"/>
    <n v="0"/>
    <n v="0"/>
    <n v="0"/>
    <n v="0"/>
    <n v="0"/>
    <n v="0"/>
    <n v="1"/>
    <n v="0"/>
    <n v="0"/>
    <n v="0"/>
    <n v="0"/>
    <n v="0"/>
    <n v="0"/>
    <n v="0"/>
    <n v="0"/>
    <n v="0"/>
    <n v="0"/>
    <n v="0"/>
    <n v="0"/>
    <n v="0"/>
    <n v="0"/>
    <n v="0"/>
    <n v="0"/>
    <n v="0"/>
    <n v="0"/>
  </r>
  <r>
    <x v="2"/>
    <s v="2012/2286"/>
    <s v=""/>
    <s v=""/>
    <s v=""/>
    <s v="1A"/>
    <s v="Dinsmore Road"/>
    <s v="SW12"/>
    <s v="9PT"/>
    <n v="528817"/>
    <n v="173818"/>
    <s v="Balham"/>
    <s v=""/>
    <s v=""/>
    <n v="1"/>
    <n v="1"/>
    <n v="0"/>
    <s v="Change of use of ground floor shop (A1) to residential (C3) and associated alterations to provide a two bedroom house over both floors of the building."/>
    <s v="PF"/>
    <s v="08/05/2012"/>
    <d v="2012-07-03T00:00:00"/>
    <m/>
    <s v="Nil"/>
    <s v=""/>
    <s v="BF"/>
    <x v="2"/>
    <s v="n/a"/>
    <s v="e"/>
    <m/>
    <s v=""/>
    <m/>
    <m/>
    <x v="1"/>
    <s v="P"/>
    <m/>
    <n v="0"/>
    <n v="0"/>
    <n v="0"/>
    <n v="-1"/>
    <n v="1"/>
    <n v="0"/>
    <n v="0"/>
    <n v="0"/>
    <n v="0"/>
    <n v="0"/>
    <n v="-1"/>
    <n v="0"/>
    <n v="0"/>
    <n v="0"/>
    <n v="0"/>
    <n v="0"/>
    <n v="0"/>
    <n v="0"/>
    <n v="1"/>
    <n v="0"/>
    <n v="0"/>
    <n v="0"/>
    <n v="0"/>
    <n v="0"/>
    <n v="0"/>
    <n v="0"/>
    <n v="0"/>
    <n v="0"/>
    <n v="0"/>
    <n v="0"/>
  </r>
  <r>
    <x v="2"/>
    <s v="2012/2491"/>
    <s v=""/>
    <s v=""/>
    <s v="Land rear of 15"/>
    <s v="15"/>
    <s v="Laitwood Road"/>
    <s v="SW12"/>
    <s v="9QN"/>
    <n v="528715"/>
    <n v="173424"/>
    <s v="Balham"/>
    <s v=""/>
    <s v=""/>
    <n v="0"/>
    <n v="1"/>
    <n v="1"/>
    <s v="Demolition of former mosque building to rear of 15 Laitwood Road, and construction of a part single, part two-storey building providing a single residential dwelling with first floor roof terrace."/>
    <s v="PF"/>
    <s v="28/05/2012"/>
    <d v="2013-04-15T00:00:00"/>
    <m/>
    <s v="Nil"/>
    <s v=""/>
    <s v="BF"/>
    <x v="0"/>
    <s v="n/a"/>
    <s v="n"/>
    <n v="0.01"/>
    <s v=""/>
    <m/>
    <m/>
    <x v="1"/>
    <s v="P"/>
    <m/>
    <n v="0"/>
    <n v="0"/>
    <n v="0"/>
    <n v="0"/>
    <n v="0"/>
    <n v="1"/>
    <n v="0"/>
    <n v="0"/>
    <n v="0"/>
    <n v="0"/>
    <n v="0"/>
    <n v="0"/>
    <n v="0"/>
    <n v="0"/>
    <n v="0"/>
    <n v="0"/>
    <n v="0"/>
    <n v="0"/>
    <n v="0"/>
    <n v="1"/>
    <n v="0"/>
    <n v="0"/>
    <n v="0"/>
    <n v="0"/>
    <n v="0"/>
    <n v="0"/>
    <n v="0"/>
    <n v="0"/>
    <n v="0"/>
    <n v="0"/>
  </r>
  <r>
    <x v="2"/>
    <s v="2012/2597"/>
    <s v=""/>
    <s v=""/>
    <s v=""/>
    <s v="8-14"/>
    <s v="Glenburnie Road"/>
    <s v="SW17"/>
    <s v="7PJ"/>
    <n v="527836"/>
    <n v="172496"/>
    <s v="Nightingale"/>
    <s v=""/>
    <s v=""/>
    <n v="0"/>
    <n v="4"/>
    <n v="4"/>
    <s v="Use as 4 x 1 bedroom self contained units within the third floor of the building."/>
    <s v="PF"/>
    <s v="25/05/2012"/>
    <d v="2012-07-20T00:00:00"/>
    <m/>
    <s v="Nil"/>
    <s v=""/>
    <s v="BF"/>
    <x v="1"/>
    <s v="n/a"/>
    <s v="c+"/>
    <n v="5.0000000000000001E-3"/>
    <s v=""/>
    <m/>
    <m/>
    <x v="1"/>
    <s v="P"/>
    <m/>
    <n v="0"/>
    <n v="0"/>
    <n v="0"/>
    <n v="4"/>
    <n v="0"/>
    <n v="0"/>
    <n v="0"/>
    <n v="0"/>
    <n v="0"/>
    <n v="0"/>
    <n v="4"/>
    <n v="0"/>
    <n v="0"/>
    <n v="0"/>
    <n v="0"/>
    <n v="0"/>
    <n v="0"/>
    <n v="0"/>
    <n v="0"/>
    <n v="0"/>
    <n v="0"/>
    <n v="0"/>
    <n v="0"/>
    <n v="0"/>
    <n v="0"/>
    <n v="0"/>
    <n v="0"/>
    <n v="0"/>
    <n v="0"/>
    <n v="0"/>
  </r>
  <r>
    <x v="2"/>
    <s v="2012/2663"/>
    <s v=""/>
    <s v=""/>
    <s v=""/>
    <s v="5-6"/>
    <s v="Banbury Street"/>
    <s v="SW11"/>
    <s v="3EJ"/>
    <n v="527421"/>
    <n v="176457"/>
    <s v="St. Mary's Park"/>
    <s v=""/>
    <s v=""/>
    <n v="2"/>
    <n v="1"/>
    <n v="-1"/>
    <s v="Conversion of two dwellinghouses to form one dwellinghouse, including a dormer rear roof extension and a single storey side/rear extension."/>
    <s v="PF"/>
    <s v="28/05/2012"/>
    <d v="2012-09-26T00:00:00"/>
    <m/>
    <s v="Nil"/>
    <s v=""/>
    <s v="BF"/>
    <x v="1"/>
    <s v="n/a"/>
    <s v="c-"/>
    <n v="1.6E-2"/>
    <s v=""/>
    <m/>
    <m/>
    <x v="1"/>
    <s v="P"/>
    <m/>
    <n v="0"/>
    <n v="0"/>
    <n v="0"/>
    <n v="0"/>
    <n v="0"/>
    <n v="0"/>
    <n v="0"/>
    <n v="-1"/>
    <n v="0"/>
    <n v="0"/>
    <n v="0"/>
    <n v="0"/>
    <n v="0"/>
    <n v="0"/>
    <n v="0"/>
    <n v="0"/>
    <n v="0"/>
    <n v="0"/>
    <n v="0"/>
    <n v="0"/>
    <n v="0"/>
    <n v="-1"/>
    <n v="0"/>
    <n v="0"/>
    <n v="0"/>
    <n v="0"/>
    <n v="0"/>
    <n v="0"/>
    <n v="0"/>
    <n v="0"/>
  </r>
  <r>
    <x v="2"/>
    <s v="2012/2817"/>
    <s v=""/>
    <s v=""/>
    <s v="Reef House"/>
    <s v=""/>
    <s v="Coral Row"/>
    <s v="SW11"/>
    <s v="3UF"/>
    <n v="526431"/>
    <n v="175730"/>
    <s v="St. Mary's Park"/>
    <s v=""/>
    <s v=""/>
    <n v="0"/>
    <n v="7"/>
    <n v="7"/>
    <s v="Erection of part one, part two additional floors with fifth floor balcony and remodelling of elevations to Reef House in connection with part change of use from office to residential to provide 7 flats and commercial use at ground and first floor levels."/>
    <s v="PF"/>
    <s v="07/06/2012"/>
    <d v="2012-08-24T00:00:00"/>
    <m/>
    <s v="Nil"/>
    <s v=""/>
    <s v="BF"/>
    <x v="3"/>
    <s v="n/a"/>
    <s v="f"/>
    <n v="1.4E-2"/>
    <s v=""/>
    <m/>
    <m/>
    <x v="1"/>
    <s v="P"/>
    <m/>
    <n v="0"/>
    <n v="0"/>
    <n v="0"/>
    <n v="2"/>
    <n v="5"/>
    <n v="0"/>
    <n v="0"/>
    <n v="0"/>
    <n v="0"/>
    <n v="0"/>
    <n v="2"/>
    <n v="5"/>
    <n v="0"/>
    <n v="0"/>
    <n v="0"/>
    <n v="0"/>
    <n v="0"/>
    <n v="0"/>
    <n v="0"/>
    <n v="0"/>
    <n v="0"/>
    <n v="0"/>
    <n v="0"/>
    <n v="0"/>
    <n v="0"/>
    <n v="0"/>
    <n v="0"/>
    <n v="0"/>
    <n v="0"/>
    <n v="0"/>
  </r>
  <r>
    <x v="2"/>
    <s v="2012/2879"/>
    <s v=""/>
    <s v=""/>
    <s v=""/>
    <s v="124"/>
    <s v="Bolingbroke Grove"/>
    <s v="SW11"/>
    <s v="1DA"/>
    <n v="527141"/>
    <n v="174943"/>
    <s v="Northcote"/>
    <s v=""/>
    <s v=""/>
    <n v="0"/>
    <n v="7"/>
    <n v="7"/>
    <s v="Demolition of existing light industrial building and warehouse; redevelopment involving excavation and construction of a block of 3 three-storey houses and a block of 4 four-storey houses with underground storage and parking  for 11 cars and 11 bicycles w"/>
    <s v="PF"/>
    <s v="09/07/2012"/>
    <d v="2012-09-21T00:00:00"/>
    <m/>
    <s v="Nil"/>
    <s v=""/>
    <s v="BF"/>
    <x v="0"/>
    <s v="n/a"/>
    <s v="n"/>
    <n v="0.11"/>
    <s v=""/>
    <m/>
    <m/>
    <x v="1"/>
    <s v="P"/>
    <m/>
    <n v="0"/>
    <n v="7"/>
    <n v="0"/>
    <n v="0"/>
    <n v="0"/>
    <n v="3"/>
    <n v="4"/>
    <n v="0"/>
    <n v="0"/>
    <n v="0"/>
    <n v="0"/>
    <n v="0"/>
    <n v="0"/>
    <n v="0"/>
    <n v="0"/>
    <n v="0"/>
    <n v="0"/>
    <n v="0"/>
    <n v="0"/>
    <n v="3"/>
    <n v="4"/>
    <n v="0"/>
    <n v="0"/>
    <n v="0"/>
    <n v="0"/>
    <n v="0"/>
    <n v="0"/>
    <n v="0"/>
    <n v="0"/>
    <n v="0"/>
  </r>
  <r>
    <x v="2"/>
    <s v="2012/2900"/>
    <s v="1-9 Belgravia House, 301"/>
    <s v=""/>
    <s v=""/>
    <s v="297-301"/>
    <s v="Balham High Road"/>
    <s v="SW17"/>
    <s v="7HD"/>
    <n v="528095"/>
    <n v="172380"/>
    <s v="Bedford"/>
    <s v=""/>
    <s v=""/>
    <n v="0"/>
    <n v="1"/>
    <n v="1"/>
    <s v="Change of use of Ypart of basement office to form residential studio unit involving insertion of new access door and windows."/>
    <s v="PF"/>
    <s v="14/06/2012"/>
    <d v="2012-08-09T00:00:00"/>
    <m/>
    <s v="Nil"/>
    <s v=""/>
    <s v="BF"/>
    <x v="2"/>
    <s v="n/a"/>
    <s v="f"/>
    <n v="3.0000000000000001E-3"/>
    <s v=""/>
    <m/>
    <m/>
    <x v="1"/>
    <s v="P"/>
    <m/>
    <n v="0"/>
    <n v="0"/>
    <n v="0"/>
    <n v="1"/>
    <n v="0"/>
    <n v="0"/>
    <n v="0"/>
    <n v="0"/>
    <n v="0"/>
    <n v="0"/>
    <n v="1"/>
    <n v="0"/>
    <n v="0"/>
    <n v="0"/>
    <n v="0"/>
    <n v="0"/>
    <n v="0"/>
    <n v="0"/>
    <n v="0"/>
    <n v="0"/>
    <n v="0"/>
    <n v="0"/>
    <n v="0"/>
    <n v="0"/>
    <n v="0"/>
    <n v="0"/>
    <n v="0"/>
    <n v="0"/>
    <n v="0"/>
    <n v="0"/>
  </r>
  <r>
    <x v="2"/>
    <s v="2012/3254"/>
    <s v=""/>
    <s v=""/>
    <s v=""/>
    <s v="124B"/>
    <s v="Mitcham Road"/>
    <s v="SW17"/>
    <s v="9NH"/>
    <n v="527721"/>
    <n v="171137"/>
    <s v="Graveney"/>
    <s v=""/>
    <s v=""/>
    <n v="0"/>
    <n v="5"/>
    <n v="5"/>
    <s v="Demolition of the existing bakery building and construction of a part three-storey/part four-storey building providing 5 self-contained flats, with ancillary roof terraces and balconies."/>
    <s v="PF"/>
    <s v="09/07/2012"/>
    <d v="2012-11-23T00:00:00"/>
    <m/>
    <s v="Nil"/>
    <s v=""/>
    <s v="BF"/>
    <x v="3"/>
    <s v="n/a"/>
    <s v="n"/>
    <n v="1.7000000000000001E-2"/>
    <s v=""/>
    <m/>
    <m/>
    <x v="1"/>
    <s v="P"/>
    <m/>
    <n v="1"/>
    <n v="1"/>
    <n v="0"/>
    <n v="1"/>
    <n v="3"/>
    <n v="1"/>
    <n v="0"/>
    <n v="0"/>
    <n v="0"/>
    <n v="0"/>
    <n v="1"/>
    <n v="3"/>
    <n v="1"/>
    <n v="0"/>
    <n v="0"/>
    <n v="0"/>
    <n v="0"/>
    <n v="0"/>
    <n v="0"/>
    <n v="0"/>
    <n v="0"/>
    <n v="0"/>
    <n v="0"/>
    <n v="0"/>
    <n v="0"/>
    <n v="0"/>
    <n v="0"/>
    <n v="0"/>
    <n v="0"/>
    <n v="0"/>
  </r>
  <r>
    <x v="2"/>
    <s v="2012/3304"/>
    <s v=""/>
    <s v=""/>
    <s v=""/>
    <s v="102"/>
    <s v="Disraeli Road"/>
    <s v="SW15"/>
    <s v="2DX"/>
    <n v="524371"/>
    <n v="175028"/>
    <s v="Thamesfield"/>
    <s v=""/>
    <s v=""/>
    <n v="0"/>
    <n v="2"/>
    <n v="2"/>
    <s v="Conversion into two self-contained flats."/>
    <s v="PF"/>
    <s v="10/07/2012"/>
    <d v="2012-09-03T00:00:00"/>
    <m/>
    <s v="Nil"/>
    <s v=""/>
    <s v="BF"/>
    <x v="1"/>
    <s v="n/a"/>
    <s v="a"/>
    <n v="1.2999999999999999E-2"/>
    <s v=""/>
    <m/>
    <m/>
    <x v="1"/>
    <s v="P"/>
    <m/>
    <n v="0"/>
    <n v="0"/>
    <n v="0"/>
    <n v="0"/>
    <n v="1"/>
    <n v="1"/>
    <n v="0"/>
    <n v="0"/>
    <n v="0"/>
    <n v="0"/>
    <n v="0"/>
    <n v="1"/>
    <n v="1"/>
    <n v="0"/>
    <n v="0"/>
    <n v="0"/>
    <n v="0"/>
    <n v="0"/>
    <n v="0"/>
    <n v="0"/>
    <n v="0"/>
    <n v="0"/>
    <n v="0"/>
    <n v="0"/>
    <n v="0"/>
    <n v="0"/>
    <n v="0"/>
    <n v="0"/>
    <n v="0"/>
    <n v="0"/>
  </r>
  <r>
    <x v="2"/>
    <s v="2012/3430"/>
    <s v=""/>
    <s v=""/>
    <s v=""/>
    <s v="8a"/>
    <s v="Fishponds Road"/>
    <s v="SW17"/>
    <s v="7LQ"/>
    <n v="527652"/>
    <n v="172181"/>
    <s v="Tooting"/>
    <s v=""/>
    <s v=""/>
    <n v="0"/>
    <n v="1"/>
    <n v="1"/>
    <s v="Demolition of existing garage and construction of a new two-storey house."/>
    <s v="PF"/>
    <s v="17/07/2012"/>
    <d v="2012-10-25T00:00:00"/>
    <m/>
    <s v="Nil"/>
    <s v=""/>
    <s v="Gdn"/>
    <x v="0"/>
    <s v="n/a"/>
    <s v="n"/>
    <n v="7.0000000000000001E-3"/>
    <s v=""/>
    <m/>
    <m/>
    <x v="1"/>
    <s v="P"/>
    <m/>
    <n v="0"/>
    <n v="0"/>
    <n v="0"/>
    <n v="0"/>
    <n v="1"/>
    <n v="0"/>
    <n v="0"/>
    <n v="0"/>
    <n v="0"/>
    <n v="0"/>
    <n v="0"/>
    <n v="0"/>
    <n v="0"/>
    <n v="0"/>
    <n v="0"/>
    <n v="0"/>
    <n v="0"/>
    <n v="0"/>
    <n v="1"/>
    <n v="0"/>
    <n v="0"/>
    <n v="0"/>
    <n v="0"/>
    <n v="0"/>
    <n v="0"/>
    <n v="0"/>
    <n v="0"/>
    <n v="0"/>
    <n v="0"/>
    <n v="0"/>
  </r>
  <r>
    <x v="2"/>
    <s v="2012/3534"/>
    <s v=""/>
    <s v=""/>
    <s v=""/>
    <s v="60"/>
    <s v="Fairfield Street"/>
    <s v="SW18"/>
    <s v="1DY"/>
    <n v="525825"/>
    <n v="174893"/>
    <s v="Fairfield"/>
    <s v=""/>
    <s v=""/>
    <n v="0"/>
    <n v="1"/>
    <n v="1"/>
    <s v="Alterations to ground floor front and rear elevation in connection with the change of use from cafe (A3) to one bedroom flat (C3)."/>
    <s v="PF"/>
    <s v="12/09/2012"/>
    <d v="2013-03-06T00:00:00"/>
    <m/>
    <s v="Nil"/>
    <s v=""/>
    <s v="BF"/>
    <x v="2"/>
    <s v="n/a"/>
    <s v="g"/>
    <n v="1.0999999999999999E-2"/>
    <s v=""/>
    <m/>
    <m/>
    <x v="1"/>
    <s v="P"/>
    <m/>
    <n v="0"/>
    <n v="0"/>
    <n v="0"/>
    <n v="1"/>
    <n v="0"/>
    <n v="0"/>
    <n v="0"/>
    <n v="0"/>
    <n v="0"/>
    <n v="0"/>
    <n v="1"/>
    <n v="0"/>
    <n v="0"/>
    <n v="0"/>
    <n v="0"/>
    <n v="0"/>
    <n v="0"/>
    <n v="0"/>
    <n v="0"/>
    <n v="0"/>
    <n v="0"/>
    <n v="0"/>
    <n v="0"/>
    <n v="0"/>
    <n v="0"/>
    <n v="0"/>
    <n v="0"/>
    <n v="0"/>
    <n v="0"/>
    <n v="0"/>
  </r>
  <r>
    <x v="2"/>
    <s v="2012/3752"/>
    <s v=""/>
    <s v=""/>
    <s v="Yukon Court"/>
    <s v="6"/>
    <s v="Yukon Road"/>
    <s v="SW12"/>
    <s v="9PU"/>
    <n v="528827"/>
    <n v="173841"/>
    <s v="Balham"/>
    <s v=""/>
    <s v=""/>
    <n v="0"/>
    <n v="5"/>
    <n v="5"/>
    <s v="Change of use of existing three storey office building to five flats with single storey extension, alterations to windows and rear roof terraces."/>
    <s v="PF"/>
    <s v="08/08/2012"/>
    <d v="2012-10-16T00:00:00"/>
    <m/>
    <s v="Nil"/>
    <s v=""/>
    <s v="BF"/>
    <x v="2"/>
    <s v="n/a"/>
    <s v="f"/>
    <n v="4.2000000000000003E-2"/>
    <s v=""/>
    <m/>
    <m/>
    <x v="1"/>
    <s v="P"/>
    <m/>
    <n v="1"/>
    <n v="5"/>
    <n v="0"/>
    <n v="2"/>
    <n v="1"/>
    <n v="2"/>
    <n v="0"/>
    <n v="0"/>
    <n v="0"/>
    <n v="0"/>
    <n v="2"/>
    <n v="1"/>
    <n v="2"/>
    <n v="0"/>
    <n v="0"/>
    <n v="0"/>
    <n v="0"/>
    <n v="0"/>
    <n v="0"/>
    <n v="0"/>
    <n v="0"/>
    <n v="0"/>
    <n v="0"/>
    <n v="0"/>
    <n v="0"/>
    <n v="0"/>
    <n v="0"/>
    <n v="0"/>
    <n v="0"/>
    <n v="0"/>
  </r>
  <r>
    <x v="2"/>
    <s v="2012/3914"/>
    <s v=""/>
    <s v=""/>
    <s v="The Thatched Cottage"/>
    <s v=""/>
    <s v="Roehampton Lane"/>
    <s v="SW15"/>
    <s v="5LR"/>
    <n v="522067"/>
    <n v="175471"/>
    <s v="Roehampton"/>
    <s v=""/>
    <s v=""/>
    <n v="0"/>
    <n v="1"/>
    <n v="1"/>
    <s v="Use as a 3 bedroom house (Class C3)."/>
    <s v="PF"/>
    <s v="17/08/2012"/>
    <d v="2013-01-29T00:00:00"/>
    <m/>
    <s v="Nil"/>
    <s v=""/>
    <s v="BF"/>
    <x v="2"/>
    <s v="n/a"/>
    <s v="g"/>
    <n v="4.4999999999999998E-2"/>
    <s v=""/>
    <m/>
    <m/>
    <x v="1"/>
    <s v="P"/>
    <m/>
    <n v="0"/>
    <n v="0"/>
    <n v="0"/>
    <n v="0"/>
    <n v="0"/>
    <n v="1"/>
    <n v="0"/>
    <n v="0"/>
    <n v="0"/>
    <n v="0"/>
    <n v="0"/>
    <n v="0"/>
    <n v="0"/>
    <n v="0"/>
    <n v="0"/>
    <n v="0"/>
    <n v="0"/>
    <n v="0"/>
    <n v="0"/>
    <n v="1"/>
    <n v="0"/>
    <n v="0"/>
    <n v="0"/>
    <n v="0"/>
    <n v="0"/>
    <n v="0"/>
    <n v="0"/>
    <n v="0"/>
    <n v="0"/>
    <n v="0"/>
  </r>
  <r>
    <x v="2"/>
    <s v="2012/3929"/>
    <s v=""/>
    <s v=""/>
    <s v=""/>
    <s v="100"/>
    <s v="Ritherdon Road"/>
    <s v="SW17"/>
    <s v="8QQ"/>
    <n v="528674"/>
    <n v="172615"/>
    <s v="Bedford"/>
    <s v=""/>
    <s v=""/>
    <n v="10"/>
    <n v="1"/>
    <n v="-9"/>
    <s v="Construction of a single-storey rear/side extension, basement excavation and front lightwell, introduction of double doors at roof level , in connection with change of use from a House of Multiple Occupation (sui generis) to a single dwellinghouse (C3)."/>
    <s v="PF"/>
    <s v="19/08/2012"/>
    <d v="2013-06-10T00:00:00"/>
    <m/>
    <s v="Nil"/>
    <s v=""/>
    <s v="BF"/>
    <x v="1"/>
    <s v="n/a"/>
    <s v="b"/>
    <n v="2.1000000000000001E-2"/>
    <s v=""/>
    <m/>
    <m/>
    <x v="1"/>
    <s v="P"/>
    <m/>
    <n v="0"/>
    <n v="0"/>
    <n v="-10"/>
    <n v="0"/>
    <n v="0"/>
    <n v="0"/>
    <n v="0"/>
    <n v="1"/>
    <n v="0"/>
    <n v="-10"/>
    <n v="0"/>
    <n v="0"/>
    <n v="0"/>
    <n v="0"/>
    <n v="0"/>
    <n v="0"/>
    <n v="0"/>
    <n v="0"/>
    <n v="0"/>
    <n v="0"/>
    <n v="0"/>
    <n v="1"/>
    <n v="0"/>
    <n v="0"/>
    <n v="0"/>
    <n v="0"/>
    <n v="0"/>
    <n v="0"/>
    <n v="0"/>
    <n v="0"/>
  </r>
  <r>
    <x v="2"/>
    <s v="2012/3960"/>
    <s v=""/>
    <s v=""/>
    <s v="Garages between 77 &amp; 85"/>
    <s v=""/>
    <s v="Ravenslea Road"/>
    <s v="SW12"/>
    <s v="8SL"/>
    <n v="527902"/>
    <n v="173411"/>
    <s v="Nightingale"/>
    <s v=""/>
    <s v=""/>
    <n v="0"/>
    <n v="5"/>
    <n v="5"/>
    <s v="Demolition of existing single-storey garages and erection of a three-storey building to provide 5 flats, with associated amenity space including balconies and roof terraces, with cycle store to rear and relocation of entrance to existing allotments at rea"/>
    <s v="PF"/>
    <s v="14/09/2012"/>
    <d v="2012-12-19T00:00:00"/>
    <m/>
    <s v="Nil"/>
    <s v=""/>
    <s v="BF"/>
    <x v="0"/>
    <s v="n/a"/>
    <s v="n"/>
    <n v="4.2000000000000003E-2"/>
    <s v=""/>
    <m/>
    <m/>
    <x v="1"/>
    <s v="P"/>
    <m/>
    <n v="0"/>
    <n v="5"/>
    <n v="0"/>
    <n v="0"/>
    <n v="4"/>
    <n v="1"/>
    <n v="0"/>
    <n v="0"/>
    <n v="0"/>
    <n v="0"/>
    <n v="0"/>
    <n v="4"/>
    <n v="1"/>
    <n v="0"/>
    <n v="0"/>
    <n v="0"/>
    <n v="0"/>
    <n v="0"/>
    <n v="0"/>
    <n v="0"/>
    <n v="0"/>
    <n v="0"/>
    <n v="0"/>
    <n v="0"/>
    <n v="0"/>
    <n v="0"/>
    <n v="0"/>
    <n v="0"/>
    <n v="0"/>
    <n v="0"/>
  </r>
  <r>
    <x v="2"/>
    <s v="2012/3971"/>
    <s v=""/>
    <s v=""/>
    <s v=""/>
    <s v="58-62"/>
    <s v="Tooting High Street"/>
    <s v="SW17"/>
    <s v="0RN"/>
    <n v="527405"/>
    <n v="171440"/>
    <s v="Tooting"/>
    <s v=""/>
    <s v=""/>
    <n v="4"/>
    <n v="8"/>
    <n v="4"/>
    <s v="Conversion of existing building to form 9 units, involving a part first, second, third and fourth floor extension."/>
    <s v="PF"/>
    <s v="12/09/2012"/>
    <d v="2012-12-13T00:00:00"/>
    <m/>
    <s v="Nil"/>
    <s v=""/>
    <s v="BF"/>
    <x v="1"/>
    <s v="n/a"/>
    <s v="c+"/>
    <n v="3.7999999999999999E-2"/>
    <s v=""/>
    <m/>
    <m/>
    <x v="1"/>
    <s v="P"/>
    <m/>
    <n v="0"/>
    <n v="0"/>
    <n v="1"/>
    <n v="-1"/>
    <n v="5"/>
    <n v="1"/>
    <n v="-2"/>
    <n v="0"/>
    <n v="0"/>
    <n v="1"/>
    <n v="-1"/>
    <n v="5"/>
    <n v="1"/>
    <n v="-2"/>
    <n v="0"/>
    <n v="0"/>
    <n v="0"/>
    <n v="0"/>
    <n v="0"/>
    <n v="0"/>
    <n v="0"/>
    <n v="0"/>
    <n v="0"/>
    <n v="0"/>
    <n v="0"/>
    <n v="0"/>
    <n v="0"/>
    <n v="0"/>
    <n v="0"/>
    <n v="0"/>
  </r>
  <r>
    <x v="2"/>
    <s v="2012/4056"/>
    <s v=""/>
    <s v=""/>
    <s v=""/>
    <s v="48"/>
    <s v="Disraeli Road"/>
    <s v="SW15"/>
    <s v="2DS"/>
    <n v="524195"/>
    <n v="175062"/>
    <s v="Thamesfield"/>
    <s v=""/>
    <s v=""/>
    <n v="2"/>
    <n v="1"/>
    <n v="-1"/>
    <s v="Formation of rear lightwell in connection with basement excavation, single-storey side/rear extension and roof extension over part of two-storey back addition in conection with use of property as a single family dwellinghouse."/>
    <s v="PF"/>
    <s v="30/08/2012"/>
    <d v="2013-01-02T00:00:00"/>
    <m/>
    <s v="Nil"/>
    <s v=""/>
    <s v="BF"/>
    <x v="1"/>
    <s v="n/a"/>
    <s v="b"/>
    <n v="1.9E-2"/>
    <s v=""/>
    <m/>
    <m/>
    <x v="1"/>
    <s v="P"/>
    <m/>
    <n v="0"/>
    <n v="0"/>
    <n v="0"/>
    <n v="-1"/>
    <n v="0"/>
    <n v="-1"/>
    <n v="1"/>
    <n v="0"/>
    <n v="0"/>
    <n v="0"/>
    <n v="-1"/>
    <n v="0"/>
    <n v="-1"/>
    <n v="0"/>
    <n v="0"/>
    <n v="0"/>
    <n v="0"/>
    <n v="0"/>
    <n v="0"/>
    <n v="0"/>
    <n v="1"/>
    <n v="0"/>
    <n v="0"/>
    <n v="0"/>
    <n v="0"/>
    <n v="0"/>
    <n v="0"/>
    <n v="0"/>
    <n v="0"/>
    <n v="0"/>
  </r>
  <r>
    <x v="2"/>
    <s v="2012/4059"/>
    <s v=""/>
    <s v=""/>
    <s v=""/>
    <s v="210"/>
    <s v="Merton Road"/>
    <s v="SW18"/>
    <s v="5SW"/>
    <n v="525215"/>
    <n v="173947"/>
    <s v="Southfields"/>
    <s v=""/>
    <s v=""/>
    <n v="1"/>
    <n v="1"/>
    <n v="0"/>
    <s v="Erection of first floor side extension, formation of rear first floor roof terrace and alterations to ground floor front elevation to include separate access and rear second floor window in connection with use of upper floors as a two-bedroom maisonette. "/>
    <s v="PF"/>
    <s v="28/08/2012"/>
    <d v="2012-11-22T00:00:00"/>
    <m/>
    <s v="Nil"/>
    <s v=""/>
    <s v="BF"/>
    <x v="4"/>
    <s v="n/a"/>
    <s v="e"/>
    <n v="1.0999999999999999E-2"/>
    <s v=""/>
    <m/>
    <m/>
    <x v="1"/>
    <s v="P"/>
    <m/>
    <n v="0"/>
    <n v="0"/>
    <n v="0"/>
    <n v="0"/>
    <n v="0"/>
    <n v="0"/>
    <n v="0"/>
    <n v="0"/>
    <n v="0"/>
    <n v="0"/>
    <n v="0"/>
    <n v="0"/>
    <n v="0"/>
    <n v="0"/>
    <n v="0"/>
    <n v="0"/>
    <n v="0"/>
    <n v="0"/>
    <n v="0"/>
    <n v="0"/>
    <n v="0"/>
    <n v="0"/>
    <n v="0"/>
    <n v="0"/>
    <n v="0"/>
    <n v="0"/>
    <n v="0"/>
    <n v="0"/>
    <n v="0"/>
    <n v="0"/>
  </r>
  <r>
    <x v="2"/>
    <s v="2012/4193"/>
    <s v=""/>
    <s v=""/>
    <s v="Henderson Court"/>
    <s v="30-40"/>
    <s v="Henderson Road"/>
    <s v="SW18"/>
    <s v="3RR"/>
    <n v="527175"/>
    <n v="173907"/>
    <s v="Wandsworth Common"/>
    <s v=""/>
    <s v=""/>
    <n v="6"/>
    <n v="3"/>
    <n v="-3"/>
    <s v="Demolition of three storey block of six flats and erection of three, two-storey semi-detached houses with accommodation at basement and roof levels."/>
    <s v="PF"/>
    <s v="10/09/2012"/>
    <d v="2013-02-13T00:00:00"/>
    <m/>
    <s v="Nil"/>
    <s v=""/>
    <s v="BF"/>
    <x v="0"/>
    <s v="n/a"/>
    <s v="n"/>
    <n v="7.9000000000000001E-2"/>
    <s v=""/>
    <m/>
    <m/>
    <x v="1"/>
    <s v="P"/>
    <m/>
    <n v="0"/>
    <n v="3"/>
    <n v="0"/>
    <n v="0"/>
    <n v="-6"/>
    <n v="0"/>
    <n v="0"/>
    <n v="3"/>
    <n v="0"/>
    <n v="0"/>
    <n v="0"/>
    <n v="-6"/>
    <n v="0"/>
    <n v="0"/>
    <n v="0"/>
    <n v="0"/>
    <n v="0"/>
    <n v="0"/>
    <n v="0"/>
    <n v="0"/>
    <n v="0"/>
    <n v="3"/>
    <n v="0"/>
    <n v="0"/>
    <n v="0"/>
    <n v="0"/>
    <n v="0"/>
    <n v="0"/>
    <n v="0"/>
    <n v="0"/>
  </r>
  <r>
    <x v="2"/>
    <s v="2012/4281"/>
    <s v=""/>
    <s v=""/>
    <s v=""/>
    <s v="59"/>
    <s v="Loxley Road"/>
    <s v="SW18"/>
    <s v="3LL"/>
    <n v="526836"/>
    <n v="173324"/>
    <s v="Wandsworth Common"/>
    <s v=""/>
    <s v=""/>
    <n v="2"/>
    <n v="1"/>
    <n v="-1"/>
    <s v="Use as a single dwelling."/>
    <s v="PF"/>
    <s v="16/10/2012"/>
    <d v="2012-12-05T00:00:00"/>
    <m/>
    <s v="Nil"/>
    <s v=""/>
    <s v="BF"/>
    <x v="1"/>
    <s v="n/a"/>
    <s v="b"/>
    <n v="2.8000000000000001E-2"/>
    <s v=""/>
    <m/>
    <m/>
    <x v="1"/>
    <s v="P"/>
    <m/>
    <n v="0"/>
    <n v="0"/>
    <n v="0"/>
    <n v="0"/>
    <n v="0"/>
    <n v="-2"/>
    <n v="0"/>
    <n v="1"/>
    <n v="0"/>
    <n v="0"/>
    <n v="0"/>
    <n v="0"/>
    <n v="-2"/>
    <n v="0"/>
    <n v="0"/>
    <n v="0"/>
    <n v="0"/>
    <n v="0"/>
    <n v="0"/>
    <n v="0"/>
    <n v="0"/>
    <n v="1"/>
    <n v="0"/>
    <n v="0"/>
    <n v="0"/>
    <n v="0"/>
    <n v="0"/>
    <n v="0"/>
    <n v="0"/>
    <n v="0"/>
  </r>
  <r>
    <x v="2"/>
    <s v="2012/4323"/>
    <s v=""/>
    <s v=""/>
    <s v="land adjacent"/>
    <s v="17"/>
    <s v="Broadwater Road"/>
    <s v="SW17"/>
    <s v="0DS"/>
    <n v="527391"/>
    <n v="171805"/>
    <s v="Tooting"/>
    <s v=""/>
    <s v=""/>
    <n v="0"/>
    <n v="2"/>
    <n v="2"/>
    <s v="Construction of 2, four-bedroom semi-detached houses with balconies to be located in the existing parking area at Broadwater Lofts."/>
    <s v="PF"/>
    <s v="06/09/2012"/>
    <d v="2013-12-10T00:00:00"/>
    <m/>
    <s v="Nil"/>
    <s v=""/>
    <s v="BF"/>
    <x v="0"/>
    <s v="n/a"/>
    <s v="n"/>
    <n v="1.7999999999999999E-2"/>
    <s v=""/>
    <m/>
    <m/>
    <x v="1"/>
    <s v="P"/>
    <m/>
    <n v="2"/>
    <n v="2"/>
    <n v="0"/>
    <n v="0"/>
    <n v="0"/>
    <n v="0"/>
    <n v="2"/>
    <n v="0"/>
    <n v="0"/>
    <n v="0"/>
    <n v="0"/>
    <n v="0"/>
    <n v="0"/>
    <n v="0"/>
    <n v="0"/>
    <n v="0"/>
    <n v="0"/>
    <n v="0"/>
    <n v="0"/>
    <n v="0"/>
    <n v="2"/>
    <n v="0"/>
    <n v="0"/>
    <n v="0"/>
    <n v="0"/>
    <n v="0"/>
    <n v="0"/>
    <n v="0"/>
    <n v="0"/>
    <n v="0"/>
  </r>
  <r>
    <x v="2"/>
    <s v="2012/4459"/>
    <s v=""/>
    <s v=""/>
    <s v=""/>
    <s v="1"/>
    <s v="Sefton Street"/>
    <s v="SW15"/>
    <s v="1NA"/>
    <n v="523258"/>
    <n v="175918"/>
    <s v="Thamesfield"/>
    <s v=""/>
    <s v=""/>
    <n v="0"/>
    <n v="4"/>
    <n v="4"/>
    <s v="Demolition of existing garage and shed. Erection of three-storey building, plus basement level accommodation to provide four flats."/>
    <s v="PF"/>
    <s v="22/10/2012"/>
    <d v="2013-05-10T00:00:00"/>
    <m/>
    <s v="Nil"/>
    <s v=""/>
    <s v="BF"/>
    <x v="0"/>
    <s v="n/a"/>
    <s v="g"/>
    <n v="1.9E-2"/>
    <s v=""/>
    <m/>
    <m/>
    <x v="1"/>
    <s v="P"/>
    <m/>
    <n v="0"/>
    <n v="0"/>
    <n v="1"/>
    <n v="0"/>
    <n v="3"/>
    <n v="0"/>
    <n v="0"/>
    <n v="0"/>
    <n v="0"/>
    <n v="1"/>
    <n v="0"/>
    <n v="3"/>
    <n v="0"/>
    <n v="0"/>
    <n v="0"/>
    <n v="0"/>
    <n v="0"/>
    <n v="0"/>
    <n v="0"/>
    <n v="0"/>
    <n v="0"/>
    <n v="0"/>
    <n v="0"/>
    <n v="0"/>
    <n v="0"/>
    <n v="0"/>
    <n v="0"/>
    <n v="0"/>
    <n v="0"/>
    <n v="0"/>
  </r>
  <r>
    <x v="2"/>
    <s v="2012/4506"/>
    <s v=""/>
    <s v=""/>
    <s v=""/>
    <s v="1"/>
    <s v="Westcote Road"/>
    <s v="SW16"/>
    <s v="6BN"/>
    <n v="529423"/>
    <n v="170939"/>
    <s v="Furzedown"/>
    <s v=""/>
    <s v=""/>
    <n v="2"/>
    <n v="2"/>
    <n v="0"/>
    <s v="Use of property as a flat at basement level and maisonette on upper floors."/>
    <s v="LDC"/>
    <s v="09/11/2012"/>
    <d v="2012-11-22T00:00:00"/>
    <m/>
    <s v="Nil"/>
    <s v=""/>
    <s v="BF"/>
    <x v="1"/>
    <s v="n/a"/>
    <s v="a"/>
    <n v="2.5000000000000001E-2"/>
    <s v=""/>
    <m/>
    <m/>
    <x v="1"/>
    <s v="P"/>
    <m/>
    <n v="0"/>
    <n v="0"/>
    <n v="0"/>
    <n v="0"/>
    <n v="0"/>
    <n v="0"/>
    <n v="0"/>
    <n v="0"/>
    <n v="0"/>
    <n v="0"/>
    <n v="0"/>
    <n v="0"/>
    <n v="0"/>
    <n v="0"/>
    <n v="0"/>
    <n v="0"/>
    <n v="0"/>
    <n v="0"/>
    <n v="0"/>
    <n v="0"/>
    <n v="0"/>
    <n v="0"/>
    <n v="0"/>
    <n v="0"/>
    <n v="0"/>
    <n v="0"/>
    <n v="0"/>
    <n v="0"/>
    <n v="0"/>
    <n v="0"/>
  </r>
  <r>
    <x v="2"/>
    <s v="2012/4533"/>
    <s v=""/>
    <s v=""/>
    <s v=""/>
    <s v="204-206"/>
    <s v="Tooting High Street"/>
    <s v="SW17"/>
    <s v="0SG"/>
    <n v="527124"/>
    <n v="170974"/>
    <s v="Tooting"/>
    <s v=""/>
    <s v=""/>
    <n v="1"/>
    <n v="1"/>
    <n v="0"/>
    <s v="Use of premises as a dwellinghouse."/>
    <s v="LDC"/>
    <s v="01/10/2012"/>
    <d v="2012-10-12T00:00:00"/>
    <m/>
    <s v="Nil"/>
    <s v=""/>
    <s v="BF"/>
    <x v="1"/>
    <s v="n/a"/>
    <s v="b"/>
    <m/>
    <s v=""/>
    <m/>
    <m/>
    <x v="1"/>
    <s v="P"/>
    <m/>
    <n v="0"/>
    <n v="0"/>
    <n v="0"/>
    <n v="-1"/>
    <n v="0"/>
    <n v="1"/>
    <n v="0"/>
    <n v="0"/>
    <n v="0"/>
    <n v="0"/>
    <n v="-1"/>
    <n v="0"/>
    <n v="0"/>
    <n v="0"/>
    <n v="0"/>
    <n v="0"/>
    <n v="0"/>
    <n v="0"/>
    <n v="0"/>
    <n v="1"/>
    <n v="0"/>
    <n v="0"/>
    <n v="0"/>
    <n v="0"/>
    <n v="0"/>
    <n v="0"/>
    <n v="0"/>
    <n v="0"/>
    <n v="0"/>
    <n v="0"/>
  </r>
  <r>
    <x v="2"/>
    <s v="2012/4597"/>
    <s v=""/>
    <s v=""/>
    <s v="Rear of 845-847"/>
    <s v=""/>
    <s v="Garratt Lane"/>
    <s v="SW17"/>
    <s v="0PG"/>
    <n v="526472"/>
    <n v="172054"/>
    <s v="Earlsfield"/>
    <s v=""/>
    <s v=""/>
    <n v="0"/>
    <n v="1"/>
    <n v="1"/>
    <s v="Alterations including installation of door and windows to ground floor side elevation fronting Bellew Street in connection with use of rear part of ground floor as a 2-bedroom flat."/>
    <s v="PF"/>
    <s v="05/10/2012"/>
    <d v="2012-11-30T00:00:00"/>
    <m/>
    <s v="Nil"/>
    <s v=""/>
    <s v="BF"/>
    <x v="2"/>
    <s v="n/a"/>
    <s v="e"/>
    <n v="0.01"/>
    <s v=""/>
    <m/>
    <m/>
    <x v="1"/>
    <s v="P"/>
    <m/>
    <n v="0"/>
    <n v="0"/>
    <n v="0"/>
    <n v="0"/>
    <n v="1"/>
    <n v="0"/>
    <n v="0"/>
    <n v="0"/>
    <n v="0"/>
    <n v="0"/>
    <n v="0"/>
    <n v="1"/>
    <n v="0"/>
    <n v="0"/>
    <n v="0"/>
    <n v="0"/>
    <n v="0"/>
    <n v="0"/>
    <n v="0"/>
    <n v="0"/>
    <n v="0"/>
    <n v="0"/>
    <n v="0"/>
    <n v="0"/>
    <n v="0"/>
    <n v="0"/>
    <n v="0"/>
    <n v="0"/>
    <n v="0"/>
    <n v="0"/>
  </r>
  <r>
    <x v="2"/>
    <s v="2012/4742"/>
    <s v=""/>
    <s v=""/>
    <s v=""/>
    <s v="10"/>
    <s v="Cambalt Road"/>
    <s v="SW15"/>
    <s v="6EW"/>
    <n v="523713"/>
    <n v="174783"/>
    <s v="East Putney"/>
    <s v=""/>
    <s v=""/>
    <n v="0"/>
    <n v="1"/>
    <n v="1"/>
    <s v="Conversion of existing basement void to provide a studio flat together with alterations including installation of new windows and door."/>
    <s v="PF"/>
    <s v="22/10/2012"/>
    <d v="2012-12-17T00:00:00"/>
    <m/>
    <s v="Nil"/>
    <s v=""/>
    <s v="BF"/>
    <x v="1"/>
    <s v="n/a"/>
    <s v="c+"/>
    <n v="0.01"/>
    <s v=""/>
    <m/>
    <m/>
    <x v="1"/>
    <s v="P"/>
    <m/>
    <n v="0"/>
    <n v="0"/>
    <n v="1"/>
    <n v="0"/>
    <n v="0"/>
    <n v="0"/>
    <n v="0"/>
    <n v="0"/>
    <n v="0"/>
    <n v="1"/>
    <n v="0"/>
    <n v="0"/>
    <n v="0"/>
    <n v="0"/>
    <n v="0"/>
    <n v="0"/>
    <n v="0"/>
    <n v="0"/>
    <n v="0"/>
    <n v="0"/>
    <n v="0"/>
    <n v="0"/>
    <n v="0"/>
    <n v="0"/>
    <n v="0"/>
    <n v="0"/>
    <n v="0"/>
    <n v="0"/>
    <n v="0"/>
    <n v="0"/>
  </r>
  <r>
    <x v="2"/>
    <s v="2012/4863"/>
    <s v=""/>
    <s v=""/>
    <s v=""/>
    <s v="138"/>
    <s v="West Hill"/>
    <s v="SW15"/>
    <s v="2UE"/>
    <n v="524335"/>
    <n v="174296"/>
    <s v="East Putney"/>
    <s v=""/>
    <s v=""/>
    <n v="0"/>
    <n v="4"/>
    <n v="4"/>
    <s v="Alterations including erection of part single, part two-storey side/rear extension (east side); two-storey plus rooms in the roof rear extension and single storey rear/side extension (west side);  removal of existing garage and erection of single-storey f"/>
    <s v="PF"/>
    <s v="05/11/2012"/>
    <d v="2013-04-25T00:00:00"/>
    <m/>
    <s v="Nil"/>
    <s v=""/>
    <s v="BF"/>
    <x v="0"/>
    <s v="n/a"/>
    <s v="n"/>
    <n v="6.5000000000000002E-2"/>
    <s v=""/>
    <m/>
    <m/>
    <x v="1"/>
    <s v="P"/>
    <m/>
    <n v="0"/>
    <n v="0"/>
    <n v="2"/>
    <n v="1"/>
    <n v="1"/>
    <n v="0"/>
    <n v="0"/>
    <n v="0"/>
    <n v="0"/>
    <n v="2"/>
    <n v="1"/>
    <n v="1"/>
    <n v="0"/>
    <n v="0"/>
    <n v="0"/>
    <n v="0"/>
    <n v="0"/>
    <n v="0"/>
    <n v="0"/>
    <n v="0"/>
    <n v="0"/>
    <n v="0"/>
    <n v="0"/>
    <n v="0"/>
    <n v="0"/>
    <n v="0"/>
    <n v="0"/>
    <n v="0"/>
    <n v="0"/>
    <n v="0"/>
  </r>
  <r>
    <x v="2"/>
    <s v="2012/5286"/>
    <s v=""/>
    <s v="Block D &amp; E"/>
    <s v="Ram Brewery, Capital Studios &amp; Duvall Works"/>
    <s v=""/>
    <s v="Ram Street/Armoury Way/Wandsworth High Street"/>
    <s v="SW18"/>
    <s v=""/>
    <n v="525666"/>
    <n v="174804"/>
    <s v="Fairfield"/>
    <s v=""/>
    <s v=""/>
    <n v="0"/>
    <n v="66"/>
    <n v="66"/>
    <s v="A mixed use development comprising alterations and change of use of retained former brewery buildings, demolition of non-Listed Buildings and the construction of new buildings 2-12 storeys in height and a tower of 36 storeys in height. Provision of 10114s"/>
    <s v="POLA"/>
    <s v="21/11/2012"/>
    <d v="2013-12-06T00:00:00"/>
    <m/>
    <s v="Nil"/>
    <s v=""/>
    <s v="BF"/>
    <x v="0"/>
    <s v="NB"/>
    <s v="n/a"/>
    <n v="0.17499999999999999"/>
    <s v=""/>
    <m/>
    <m/>
    <x v="0"/>
    <s v="HASO"/>
    <m/>
    <n v="6"/>
    <n v="66"/>
    <n v="0"/>
    <n v="36"/>
    <n v="12"/>
    <n v="18"/>
    <n v="0"/>
    <n v="0"/>
    <n v="0"/>
    <n v="0"/>
    <n v="36"/>
    <n v="12"/>
    <n v="18"/>
    <n v="0"/>
    <n v="0"/>
    <n v="0"/>
    <n v="0"/>
    <n v="0"/>
    <n v="0"/>
    <n v="0"/>
    <n v="0"/>
    <n v="0"/>
    <n v="0"/>
    <n v="0"/>
    <n v="0"/>
    <n v="0"/>
    <n v="0"/>
    <n v="0"/>
    <n v="0"/>
    <n v="0"/>
  </r>
  <r>
    <x v="2"/>
    <s v="2012/5286"/>
    <s v=""/>
    <m/>
    <s v="Ram Brewery, Capital Studios &amp; Duvall Works"/>
    <s v=""/>
    <s v="Ram Street/Armoury Way/Wandsworth High Street"/>
    <s v="SW18"/>
    <s v=""/>
    <n v="525666"/>
    <n v="174804"/>
    <s v="Fairfield"/>
    <s v=""/>
    <s v=""/>
    <n v="0"/>
    <n v="595"/>
    <n v="595"/>
    <s v="A mixed use development comprising alterations and change of use of retained former brewery buildings, demolition of non-Listed Buildings and the construction of new buildings 2-12 storeys in height and a tower of 36 storeys in height. Provision of 10114s"/>
    <s v="POLA"/>
    <s v="21/11/2012"/>
    <d v="2013-12-06T00:00:00"/>
    <m/>
    <s v="Nil"/>
    <s v=""/>
    <s v="BF"/>
    <x v="0"/>
    <s v="NB"/>
    <s v="n/a"/>
    <n v="1.9179999999999999"/>
    <s v=""/>
    <m/>
    <m/>
    <x v="1"/>
    <s v="P"/>
    <m/>
    <n v="59"/>
    <n v="595"/>
    <n v="31"/>
    <n v="196"/>
    <n v="213"/>
    <n v="141"/>
    <n v="14"/>
    <n v="0"/>
    <n v="0"/>
    <n v="31"/>
    <n v="196"/>
    <n v="213"/>
    <n v="141"/>
    <n v="14"/>
    <n v="0"/>
    <n v="0"/>
    <n v="0"/>
    <n v="0"/>
    <n v="0"/>
    <n v="0"/>
    <n v="0"/>
    <n v="0"/>
    <n v="0"/>
    <n v="0"/>
    <n v="0"/>
    <n v="0"/>
    <n v="0"/>
    <n v="0"/>
    <n v="0"/>
    <n v="0"/>
  </r>
  <r>
    <x v="2"/>
    <s v="2012/5322"/>
    <s v=""/>
    <s v=""/>
    <s v=""/>
    <s v="26"/>
    <s v="Woodborough Road"/>
    <s v="SW15"/>
    <s v="6PZ"/>
    <n v="522735"/>
    <n v="175024"/>
    <s v="West Putney"/>
    <s v=""/>
    <s v=""/>
    <n v="1"/>
    <n v="1"/>
    <n v="0"/>
    <s v="Demolition of existing house and erection of replacement two-storey house plus accommodation at basement and roof levels. Formation of first floor rear terrace/balcony. Removal of Lawson Cypress and two Magnolia trees."/>
    <s v="PF"/>
    <s v="21/12/2012"/>
    <d v="2013-04-16T00:00:00"/>
    <m/>
    <s v="Nil"/>
    <s v=""/>
    <s v="BF"/>
    <x v="0"/>
    <s v="n/a"/>
    <s v="n"/>
    <n v="0.128"/>
    <s v=""/>
    <m/>
    <m/>
    <x v="1"/>
    <s v="P"/>
    <m/>
    <n v="0"/>
    <n v="1"/>
    <n v="0"/>
    <n v="0"/>
    <n v="0"/>
    <n v="-1"/>
    <n v="0"/>
    <n v="1"/>
    <n v="0"/>
    <n v="0"/>
    <n v="0"/>
    <n v="0"/>
    <n v="0"/>
    <n v="0"/>
    <n v="0"/>
    <n v="0"/>
    <n v="0"/>
    <n v="0"/>
    <n v="0"/>
    <n v="-1"/>
    <n v="0"/>
    <n v="1"/>
    <n v="0"/>
    <n v="0"/>
    <n v="0"/>
    <n v="0"/>
    <n v="0"/>
    <n v="0"/>
    <n v="0"/>
    <n v="0"/>
  </r>
  <r>
    <x v="2"/>
    <s v="2012/5470"/>
    <s v=""/>
    <s v=""/>
    <s v="Trade Tower, Plantation Wharf"/>
    <s v=""/>
    <s v="Coral Row"/>
    <s v="SW11"/>
    <s v="3UF"/>
    <n v="526455"/>
    <n v="175748"/>
    <s v="St. Mary's Park"/>
    <s v=""/>
    <s v=""/>
    <n v="2"/>
    <n v="18"/>
    <n v="16"/>
    <s v="Erection of part five, part six additional floors to Trade Tower following removal of existing 12th and 13th floors. Alterations to entrance fronting Gartons Way including installation of structural framework to ground and first floors. Alterations and ex"/>
    <s v="PFLA"/>
    <s v="10/12/2012"/>
    <d v="2013-04-30T00:00:00"/>
    <m/>
    <s v="Nil"/>
    <s v=""/>
    <s v="BF"/>
    <x v="4"/>
    <s v="LRC"/>
    <s v="n/a"/>
    <n v="0.17599999999999999"/>
    <s v=""/>
    <m/>
    <m/>
    <x v="1"/>
    <s v="P"/>
    <m/>
    <n v="0"/>
    <n v="0"/>
    <n v="0"/>
    <n v="0"/>
    <n v="14"/>
    <n v="2"/>
    <n v="0"/>
    <n v="0"/>
    <n v="0"/>
    <n v="0"/>
    <n v="0"/>
    <n v="14"/>
    <n v="2"/>
    <n v="0"/>
    <n v="0"/>
    <n v="0"/>
    <n v="0"/>
    <n v="0"/>
    <n v="0"/>
    <n v="0"/>
    <n v="0"/>
    <n v="0"/>
    <n v="0"/>
    <n v="0"/>
    <n v="0"/>
    <n v="0"/>
    <n v="0"/>
    <n v="0"/>
    <n v="0"/>
    <n v="0"/>
  </r>
  <r>
    <x v="2"/>
    <s v="2012/5488"/>
    <s v=""/>
    <s v=""/>
    <s v=""/>
    <s v="66-68"/>
    <s v="Orbel Street"/>
    <s v="SW11"/>
    <s v="3DP"/>
    <n v="527025"/>
    <n v="176570"/>
    <s v="St. Mary's Park"/>
    <s v=""/>
    <s v=""/>
    <n v="2"/>
    <n v="1"/>
    <n v="-1"/>
    <s v="Conversion of two separate semi-detached dwellinghouses (nos.66 &amp; 68) into one dwellinghouse involving the entrance door to no. 68 being closed off and erection of a metal framed glass canopy over car port."/>
    <s v="PF"/>
    <s v="21/11/2012"/>
    <d v="2013-01-15T00:00:00"/>
    <m/>
    <s v="Nil"/>
    <s v=""/>
    <s v="BF"/>
    <x v="1"/>
    <s v="n/a"/>
    <s v="c-"/>
    <n v="0.03"/>
    <s v=""/>
    <m/>
    <m/>
    <x v="1"/>
    <s v="P"/>
    <m/>
    <n v="0"/>
    <n v="0"/>
    <n v="0"/>
    <n v="0"/>
    <n v="-1"/>
    <n v="0"/>
    <n v="-1"/>
    <n v="1"/>
    <n v="0"/>
    <n v="0"/>
    <n v="0"/>
    <n v="0"/>
    <n v="0"/>
    <n v="0"/>
    <n v="0"/>
    <n v="0"/>
    <n v="0"/>
    <n v="0"/>
    <n v="-1"/>
    <n v="0"/>
    <n v="-1"/>
    <n v="1"/>
    <n v="0"/>
    <n v="0"/>
    <n v="0"/>
    <n v="0"/>
    <n v="0"/>
    <n v="0"/>
    <n v="0"/>
    <n v="0"/>
  </r>
  <r>
    <x v="2"/>
    <s v="2012/5497"/>
    <s v=""/>
    <s v=""/>
    <s v=""/>
    <s v="137"/>
    <s v="Broomwood Road"/>
    <s v="SW11"/>
    <s v="6JU"/>
    <n v="528025"/>
    <n v="174475"/>
    <s v="Balham"/>
    <s v=""/>
    <s v=""/>
    <n v="1"/>
    <n v="2"/>
    <n v="1"/>
    <s v="Erection of single storey rear extension; excavation of additional floorspace at basement level with formation of lightwells to front and rear. Proposed alterations and extensions in connection with provision of a new two-bedroom flat within the basement "/>
    <s v="PF"/>
    <s v="28/12/2012"/>
    <d v="2013-02-22T00:00:00"/>
    <m/>
    <s v="Nil"/>
    <s v=""/>
    <s v="BF"/>
    <x v="3"/>
    <s v="n/a"/>
    <s v="c+"/>
    <n v="2E-3"/>
    <s v=""/>
    <m/>
    <m/>
    <x v="1"/>
    <s v="P"/>
    <m/>
    <n v="0"/>
    <n v="0"/>
    <n v="0"/>
    <n v="0"/>
    <n v="2"/>
    <n v="-1"/>
    <n v="0"/>
    <n v="0"/>
    <n v="0"/>
    <n v="0"/>
    <n v="0"/>
    <n v="2"/>
    <n v="-1"/>
    <n v="0"/>
    <n v="0"/>
    <n v="0"/>
    <n v="0"/>
    <n v="0"/>
    <n v="0"/>
    <n v="0"/>
    <n v="0"/>
    <n v="0"/>
    <n v="0"/>
    <n v="0"/>
    <n v="0"/>
    <n v="0"/>
    <n v="0"/>
    <n v="0"/>
    <n v="0"/>
    <n v="0"/>
  </r>
  <r>
    <x v="2"/>
    <s v="2012/5498"/>
    <s v=""/>
    <s v=""/>
    <s v=""/>
    <s v="137-139"/>
    <s v="St Johns Hill"/>
    <s v="SW11"/>
    <s v="1TD"/>
    <n v="526829"/>
    <n v="175068"/>
    <s v="Fairfield"/>
    <s v=""/>
    <s v=""/>
    <n v="0"/>
    <n v="2"/>
    <n v="2"/>
    <s v="Erection of a first and second floor rear extension to form a two bedroom self contained flat and one bedroom flat with private amenity space to the rear."/>
    <s v="PF"/>
    <s v="30/11/2012"/>
    <d v="2013-03-01T00:00:00"/>
    <m/>
    <s v="Nil"/>
    <s v=""/>
    <s v="BF"/>
    <x v="0"/>
    <s v="n/a"/>
    <s v="n"/>
    <n v="1.4E-2"/>
    <s v=""/>
    <m/>
    <m/>
    <x v="1"/>
    <s v="P"/>
    <m/>
    <n v="0"/>
    <n v="0"/>
    <n v="0"/>
    <n v="1"/>
    <n v="1"/>
    <n v="0"/>
    <n v="0"/>
    <n v="0"/>
    <n v="0"/>
    <n v="0"/>
    <n v="1"/>
    <n v="1"/>
    <n v="0"/>
    <n v="0"/>
    <n v="0"/>
    <n v="0"/>
    <n v="0"/>
    <n v="0"/>
    <n v="0"/>
    <n v="0"/>
    <n v="0"/>
    <n v="0"/>
    <n v="0"/>
    <n v="0"/>
    <n v="0"/>
    <n v="0"/>
    <n v="0"/>
    <n v="0"/>
    <n v="0"/>
    <n v="0"/>
  </r>
  <r>
    <x v="2"/>
    <s v="2012/5699"/>
    <s v=""/>
    <s v=""/>
    <s v=""/>
    <s v="5"/>
    <s v="North Drive"/>
    <s v="SW16"/>
    <s v="1RN"/>
    <n v="529269"/>
    <n v="171759"/>
    <s v="Furzedown"/>
    <s v=""/>
    <s v=""/>
    <n v="0"/>
    <n v="2"/>
    <n v="2"/>
    <s v="Removal of existing external fire escape and erection of two-storey side extension and part single, part two-storey rear extension, including formation of first floor rear roof terrace. Proposed extensions and associated alterations in connection with pro"/>
    <s v="PF"/>
    <s v="07/12/2012"/>
    <d v="2013-03-20T00:00:00"/>
    <m/>
    <s v="Nil"/>
    <s v=""/>
    <s v="BF"/>
    <x v="3"/>
    <s v="n/a"/>
    <s v="n"/>
    <n v="7.8E-2"/>
    <s v=""/>
    <m/>
    <m/>
    <x v="1"/>
    <s v="P"/>
    <m/>
    <n v="0"/>
    <n v="0"/>
    <n v="0"/>
    <n v="0"/>
    <n v="1"/>
    <n v="1"/>
    <n v="0"/>
    <n v="0"/>
    <n v="0"/>
    <n v="0"/>
    <n v="0"/>
    <n v="1"/>
    <n v="0"/>
    <n v="0"/>
    <n v="0"/>
    <n v="0"/>
    <n v="0"/>
    <n v="0"/>
    <n v="0"/>
    <n v="0"/>
    <n v="0"/>
    <n v="0"/>
    <n v="0"/>
    <n v="0"/>
    <n v="0"/>
    <n v="0"/>
    <n v="1"/>
    <n v="0"/>
    <n v="0"/>
    <n v="0"/>
  </r>
  <r>
    <x v="2"/>
    <s v="2012/5780"/>
    <s v=""/>
    <s v="Leeward house"/>
    <s v="Leeward, Windward &amp; Port Houses, Plantation Wharf"/>
    <s v=""/>
    <s v="Square Rigger Row"/>
    <s v="SW11"/>
    <s v=""/>
    <n v="526504"/>
    <n v="175775"/>
    <s v="St. Mary's Park"/>
    <s v=""/>
    <s v=""/>
    <n v="0"/>
    <n v="4"/>
    <n v="4"/>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m/>
    <s v="Nil"/>
    <s v=""/>
    <s v="BF"/>
    <x v="3"/>
    <s v="n/a"/>
    <s v="f"/>
    <n v="6.6000000000000003E-2"/>
    <s v=""/>
    <m/>
    <m/>
    <x v="0"/>
    <s v="HASO"/>
    <m/>
    <n v="0"/>
    <n v="0"/>
    <n v="0"/>
    <n v="1"/>
    <n v="3"/>
    <n v="0"/>
    <n v="0"/>
    <n v="0"/>
    <n v="0"/>
    <n v="0"/>
    <n v="1"/>
    <n v="3"/>
    <n v="0"/>
    <n v="0"/>
    <n v="0"/>
    <n v="0"/>
    <n v="0"/>
    <n v="0"/>
    <n v="0"/>
    <n v="0"/>
    <n v="0"/>
    <n v="0"/>
    <n v="0"/>
    <n v="0"/>
    <n v="0"/>
    <n v="0"/>
    <n v="0"/>
    <n v="0"/>
    <n v="0"/>
    <n v="0"/>
  </r>
  <r>
    <x v="2"/>
    <s v="2012/5780"/>
    <s v=""/>
    <s v="Leeward House"/>
    <s v="Leeward, Windward &amp; Port Houses, Plantation Wharf"/>
    <s v=""/>
    <s v="Square Rigger Row"/>
    <s v="SW11"/>
    <s v=""/>
    <n v="526504"/>
    <n v="175775"/>
    <s v="St. Mary's Park"/>
    <s v=""/>
    <s v=""/>
    <n v="0"/>
    <n v="8"/>
    <n v="8"/>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m/>
    <s v="Nil"/>
    <s v=""/>
    <s v="BF"/>
    <x v="3"/>
    <s v="n/a"/>
    <s v="f"/>
    <n v="1.7999999999999999E-2"/>
    <s v=""/>
    <m/>
    <m/>
    <x v="2"/>
    <s v="HASR"/>
    <m/>
    <n v="0"/>
    <n v="0"/>
    <n v="0"/>
    <n v="6"/>
    <n v="2"/>
    <n v="0"/>
    <n v="0"/>
    <n v="0"/>
    <n v="0"/>
    <n v="0"/>
    <n v="6"/>
    <n v="2"/>
    <n v="0"/>
    <n v="0"/>
    <n v="0"/>
    <n v="0"/>
    <n v="0"/>
    <n v="0"/>
    <n v="0"/>
    <n v="0"/>
    <n v="0"/>
    <n v="0"/>
    <n v="0"/>
    <n v="0"/>
    <n v="0"/>
    <n v="0"/>
    <n v="0"/>
    <n v="0"/>
    <n v="0"/>
    <n v="0"/>
  </r>
  <r>
    <x v="2"/>
    <s v="2012/5780"/>
    <s v=""/>
    <s v="Windward House"/>
    <s v="Leeward, Windward &amp; Port Houses, Plantation Wharf"/>
    <s v=""/>
    <s v="Square Rigger Row"/>
    <s v="SW11"/>
    <s v=""/>
    <n v="526504"/>
    <n v="175775"/>
    <s v="St. Mary's Park"/>
    <s v=""/>
    <s v=""/>
    <n v="0"/>
    <n v="13"/>
    <n v="13"/>
    <s v="Alterations and extensions to Winward and Leeward Houses including remodelling of elevations, erection of two additional floors and six-storey extensions to rear elevations; demolition of 1 and 8 Square Rigger Row and erection of four and six-storey build"/>
    <s v="PFLA"/>
    <s v="13/12/2012"/>
    <d v="2013-04-30T00:00:00"/>
    <m/>
    <s v="Nil"/>
    <s v=""/>
    <s v="BF"/>
    <x v="3"/>
    <s v="n/a"/>
    <s v="f"/>
    <n v="4.8000000000000001E-2"/>
    <s v=""/>
    <m/>
    <m/>
    <x v="1"/>
    <s v="P"/>
    <m/>
    <n v="0"/>
    <n v="0"/>
    <n v="0"/>
    <n v="8"/>
    <n v="5"/>
    <n v="0"/>
    <n v="0"/>
    <n v="0"/>
    <n v="0"/>
    <n v="0"/>
    <n v="8"/>
    <n v="5"/>
    <n v="0"/>
    <n v="0"/>
    <n v="0"/>
    <n v="0"/>
    <n v="0"/>
    <n v="0"/>
    <n v="0"/>
    <n v="0"/>
    <n v="0"/>
    <n v="0"/>
    <n v="0"/>
    <n v="0"/>
    <n v="0"/>
    <n v="0"/>
    <n v="0"/>
    <n v="0"/>
    <n v="0"/>
    <n v="0"/>
  </r>
  <r>
    <x v="2"/>
    <s v="2012/5810"/>
    <s v=""/>
    <s v=""/>
    <s v=""/>
    <s v="48"/>
    <s v="Trinity Road"/>
    <s v="SW17"/>
    <s v="7RE"/>
    <n v="527921"/>
    <n v="172463"/>
    <s v="Nightingale"/>
    <s v=""/>
    <s v=""/>
    <n v="0"/>
    <n v="1"/>
    <n v="1"/>
    <s v="Alterations including insertion of windows and part demolition of single-storey extension to provide a private amenity space, to facilitate change of use of part of ground floor from retail (use class A1) to provide a 1-bedroom flat (use class C3)."/>
    <s v="PF"/>
    <s v="14/12/2012"/>
    <d v="2013-02-08T00:00:00"/>
    <m/>
    <s v="Nil"/>
    <s v=""/>
    <s v="BF"/>
    <x v="2"/>
    <s v="n/a"/>
    <s v="e"/>
    <n v="6.0000000000000001E-3"/>
    <s v=""/>
    <m/>
    <m/>
    <x v="1"/>
    <s v="P"/>
    <m/>
    <n v="0"/>
    <n v="0"/>
    <n v="0"/>
    <n v="1"/>
    <n v="0"/>
    <n v="0"/>
    <n v="0"/>
    <n v="0"/>
    <n v="0"/>
    <n v="0"/>
    <n v="1"/>
    <n v="0"/>
    <n v="0"/>
    <n v="0"/>
    <n v="0"/>
    <n v="0"/>
    <n v="0"/>
    <n v="0"/>
    <n v="0"/>
    <n v="0"/>
    <n v="0"/>
    <n v="0"/>
    <n v="0"/>
    <n v="0"/>
    <n v="0"/>
    <n v="0"/>
    <n v="0"/>
    <n v="0"/>
    <n v="0"/>
    <n v="0"/>
  </r>
  <r>
    <x v="2"/>
    <s v="2012/5847"/>
    <s v=""/>
    <s v=""/>
    <s v=""/>
    <s v="188b"/>
    <s v="Lavender Hill"/>
    <s v="SW11"/>
    <s v="1JR"/>
    <n v="527685"/>
    <n v="175546"/>
    <s v="Shaftesbury"/>
    <s v=""/>
    <s v=""/>
    <n v="1"/>
    <n v="2"/>
    <n v="1"/>
    <s v="Construction of a mansard style rear roof extension, a third floor rear extension, and alterations to existing extract flue, in association with the conversion of the existing second/third floor duplex into 1 x 1-bedroom (1-person) flat at second floor an"/>
    <s v="PF"/>
    <s v="27/06/2013"/>
    <d v="2013-11-11T00:00:00"/>
    <m/>
    <s v="Nil"/>
    <s v=""/>
    <s v="BF"/>
    <x v="1"/>
    <s v="n/a"/>
    <s v="c+"/>
    <n v="1.0999999999999999E-2"/>
    <s v=""/>
    <m/>
    <m/>
    <x v="1"/>
    <s v="P"/>
    <m/>
    <n v="0"/>
    <n v="0"/>
    <n v="0"/>
    <n v="1"/>
    <n v="-1"/>
    <n v="1"/>
    <n v="0"/>
    <n v="0"/>
    <n v="0"/>
    <n v="0"/>
    <n v="1"/>
    <n v="-1"/>
    <n v="1"/>
    <n v="0"/>
    <n v="0"/>
    <n v="0"/>
    <n v="0"/>
    <n v="0"/>
    <n v="0"/>
    <n v="0"/>
    <n v="0"/>
    <n v="0"/>
    <n v="0"/>
    <n v="0"/>
    <n v="0"/>
    <n v="0"/>
    <n v="0"/>
    <n v="0"/>
    <n v="0"/>
    <n v="0"/>
  </r>
  <r>
    <x v="2"/>
    <s v="2012/5899"/>
    <s v=""/>
    <s v=""/>
    <s v=""/>
    <s v="6"/>
    <s v="Beech Close"/>
    <s v="SW15"/>
    <s v="4HW"/>
    <n v="522196"/>
    <n v="174017"/>
    <s v="Roehampton"/>
    <s v=""/>
    <s v=""/>
    <n v="1"/>
    <n v="1"/>
    <n v="0"/>
    <s v="Demolition of existing dwelling. Erection of two-storey dwelling. Works to trees, including felling of one prunus along north-east boundary."/>
    <s v="PF"/>
    <s v="04/01/2013"/>
    <d v="2013-04-16T00:00:00"/>
    <m/>
    <s v="Nil"/>
    <s v=""/>
    <s v="BF"/>
    <x v="0"/>
    <s v="n/a"/>
    <s v="n"/>
    <n v="7.6999999999999999E-2"/>
    <s v=""/>
    <m/>
    <m/>
    <x v="1"/>
    <s v="P"/>
    <m/>
    <n v="0"/>
    <n v="1"/>
    <n v="0"/>
    <n v="0"/>
    <n v="0"/>
    <n v="-1"/>
    <n v="1"/>
    <n v="0"/>
    <n v="0"/>
    <n v="0"/>
    <n v="0"/>
    <n v="0"/>
    <n v="0"/>
    <n v="0"/>
    <n v="0"/>
    <n v="0"/>
    <n v="0"/>
    <n v="0"/>
    <n v="0"/>
    <n v="-1"/>
    <n v="1"/>
    <n v="0"/>
    <n v="0"/>
    <n v="0"/>
    <n v="0"/>
    <n v="0"/>
    <n v="0"/>
    <n v="0"/>
    <n v="0"/>
    <n v="0"/>
  </r>
  <r>
    <x v="2"/>
    <s v="2012/5922"/>
    <s v=""/>
    <s v=""/>
    <s v=""/>
    <s v="137"/>
    <s v="Putney Bridge Road"/>
    <s v="SW15"/>
    <s v="2PA"/>
    <n v="524769"/>
    <n v="175151"/>
    <s v="Thamesfield"/>
    <s v=""/>
    <s v=""/>
    <n v="0"/>
    <n v="1"/>
    <n v="1"/>
    <s v="Erection of a single-storey side / rear extension in connection with use of ground floor as a two bedroom flat, together with alterations to the ground floor front elevation."/>
    <s v="PF"/>
    <s v="10/10/2012"/>
    <d v="2013-04-03T00:00:00"/>
    <m/>
    <s v="Nil"/>
    <s v=""/>
    <s v="BF"/>
    <x v="3"/>
    <s v="n/a"/>
    <s v="e"/>
    <n v="1.2999999999999999E-2"/>
    <s v=""/>
    <m/>
    <m/>
    <x v="1"/>
    <s v="P"/>
    <m/>
    <n v="0"/>
    <n v="0"/>
    <n v="0"/>
    <n v="0"/>
    <n v="1"/>
    <n v="0"/>
    <n v="0"/>
    <n v="0"/>
    <n v="0"/>
    <n v="0"/>
    <n v="0"/>
    <n v="1"/>
    <n v="0"/>
    <n v="0"/>
    <n v="0"/>
    <n v="0"/>
    <n v="0"/>
    <n v="0"/>
    <n v="0"/>
    <n v="0"/>
    <n v="0"/>
    <n v="0"/>
    <n v="0"/>
    <n v="0"/>
    <n v="0"/>
    <n v="0"/>
    <n v="0"/>
    <n v="0"/>
    <n v="0"/>
    <n v="0"/>
  </r>
  <r>
    <x v="2"/>
    <s v="2012/5930"/>
    <s v=""/>
    <s v=""/>
    <s v=""/>
    <s v="35"/>
    <s v="Khama Road"/>
    <s v="SW17"/>
    <s v="0EN"/>
    <n v="527166"/>
    <n v="171758"/>
    <s v="Tooting"/>
    <s v=""/>
    <s v=""/>
    <n v="2"/>
    <n v="3"/>
    <n v="1"/>
    <s v="Use of property as three separate flats."/>
    <s v="LDC"/>
    <s v="12/02/2013"/>
    <d v="2013-02-12T00:00:00"/>
    <m/>
    <s v="Nil"/>
    <s v=""/>
    <s v="BF"/>
    <x v="1"/>
    <s v="n/a"/>
    <s v="c+"/>
    <n v="1.4999999999999999E-2"/>
    <s v=""/>
    <m/>
    <m/>
    <x v="1"/>
    <s v="P"/>
    <m/>
    <n v="0"/>
    <n v="0"/>
    <n v="1"/>
    <n v="0"/>
    <n v="0"/>
    <n v="0"/>
    <n v="0"/>
    <n v="0"/>
    <n v="0"/>
    <n v="1"/>
    <n v="0"/>
    <n v="0"/>
    <n v="0"/>
    <n v="0"/>
    <n v="0"/>
    <n v="0"/>
    <n v="0"/>
    <n v="0"/>
    <n v="0"/>
    <n v="0"/>
    <n v="0"/>
    <n v="0"/>
    <n v="0"/>
    <n v="0"/>
    <n v="0"/>
    <n v="0"/>
    <n v="0"/>
    <n v="0"/>
    <n v="0"/>
    <n v="0"/>
  </r>
  <r>
    <x v="2"/>
    <s v="2012/5942"/>
    <s v=""/>
    <s v=""/>
    <s v=""/>
    <s v="71"/>
    <s v="Hosack Road"/>
    <s v="SW17"/>
    <s v="7QW"/>
    <n v="528045"/>
    <n v="172866"/>
    <s v="Nightingale"/>
    <s v=""/>
    <s v=""/>
    <n v="1"/>
    <n v="2"/>
    <n v="1"/>
    <s v="Reconstruction of existing side and rear extensions and conversion of single dwelling house into two self-contained flats (1 x 2-bedroom and 1 x 3-bedroom)."/>
    <s v="PF"/>
    <s v="15/01/2013"/>
    <d v="2013-04-15T00:00:00"/>
    <m/>
    <s v="Nil"/>
    <s v=""/>
    <s v="BF"/>
    <x v="1"/>
    <s v="n/a"/>
    <s v="a"/>
    <n v="1.7999999999999999E-2"/>
    <s v=""/>
    <m/>
    <m/>
    <x v="1"/>
    <s v="P"/>
    <m/>
    <n v="0"/>
    <n v="0"/>
    <n v="0"/>
    <n v="0"/>
    <n v="1"/>
    <n v="0"/>
    <n v="0"/>
    <n v="0"/>
    <n v="0"/>
    <n v="0"/>
    <n v="0"/>
    <n v="1"/>
    <n v="1"/>
    <n v="0"/>
    <n v="0"/>
    <n v="0"/>
    <n v="0"/>
    <n v="0"/>
    <n v="0"/>
    <n v="-1"/>
    <n v="0"/>
    <n v="0"/>
    <n v="0"/>
    <n v="0"/>
    <n v="0"/>
    <n v="0"/>
    <n v="0"/>
    <n v="0"/>
    <n v="0"/>
    <n v="0"/>
  </r>
  <r>
    <x v="2"/>
    <s v="2012/5999"/>
    <s v=""/>
    <s v=""/>
    <s v=""/>
    <s v="18"/>
    <s v="Sisters Avenue"/>
    <s v="SW11"/>
    <s v="5SQ"/>
    <n v="527922"/>
    <n v="175459"/>
    <s v="Shaftesbury"/>
    <s v=""/>
    <s v=""/>
    <n v="10"/>
    <n v="6"/>
    <n v="-4"/>
    <s v="Alterations including erection of three-storey side extension; single storey rear extension, and provision of bike stores to the front of the property. Works in connection with proposed use of the property as 6 flats."/>
    <s v="PF"/>
    <s v="10/01/2013"/>
    <d v="2013-04-15T00:00:00"/>
    <m/>
    <s v="Nil"/>
    <s v=""/>
    <s v="BF"/>
    <x v="1"/>
    <s v="n/a"/>
    <s v="c-"/>
    <n v="2.1000000000000001E-2"/>
    <s v=""/>
    <m/>
    <m/>
    <x v="1"/>
    <s v="P"/>
    <m/>
    <n v="0"/>
    <n v="0"/>
    <n v="-7"/>
    <n v="3"/>
    <n v="2"/>
    <n v="-2"/>
    <n v="0"/>
    <n v="0"/>
    <n v="0"/>
    <n v="-7"/>
    <n v="3"/>
    <n v="2"/>
    <n v="-2"/>
    <n v="0"/>
    <n v="0"/>
    <n v="0"/>
    <n v="0"/>
    <n v="0"/>
    <n v="0"/>
    <n v="0"/>
    <n v="0"/>
    <n v="0"/>
    <n v="0"/>
    <n v="0"/>
    <n v="0"/>
    <n v="0"/>
    <n v="0"/>
    <n v="0"/>
    <n v="0"/>
    <n v="0"/>
  </r>
  <r>
    <x v="2"/>
    <s v="2012/6002"/>
    <s v=""/>
    <s v=""/>
    <s v=""/>
    <s v="107"/>
    <s v="West Hill Road"/>
    <s v="SW18"/>
    <s v="5HR"/>
    <n v="525172"/>
    <n v="174052"/>
    <s v="Southfields"/>
    <s v=""/>
    <s v=""/>
    <n v="2"/>
    <n v="1"/>
    <n v="-1"/>
    <s v="Change of use from two flats to a single dwelling including the reinstatement of the front entrance door"/>
    <s v="PF"/>
    <s v="08/05/2013"/>
    <d v="2013-06-26T00:00:00"/>
    <m/>
    <s v="Nil"/>
    <s v=""/>
    <s v="BF"/>
    <x v="1"/>
    <s v="n/a"/>
    <s v="b"/>
    <n v="3.2000000000000001E-2"/>
    <s v=""/>
    <m/>
    <m/>
    <x v="1"/>
    <s v="P"/>
    <n v="0"/>
    <n v="0"/>
    <n v="0"/>
    <n v="0"/>
    <n v="0"/>
    <n v="0"/>
    <n v="-2"/>
    <n v="1"/>
    <n v="0"/>
    <n v="0"/>
    <n v="0"/>
    <n v="0"/>
    <n v="0"/>
    <n v="-2"/>
    <n v="0"/>
    <n v="0"/>
    <n v="0"/>
    <n v="0"/>
    <n v="0"/>
    <n v="0"/>
    <n v="0"/>
    <n v="1"/>
    <n v="0"/>
    <n v="0"/>
    <n v="0"/>
    <n v="0"/>
    <n v="0"/>
    <n v="0"/>
    <n v="0"/>
    <n v="0"/>
    <n v="0"/>
  </r>
  <r>
    <x v="2"/>
    <s v="2013/0017"/>
    <s v=""/>
    <s v=""/>
    <s v=""/>
    <s v="155"/>
    <s v="Burntwood Lane"/>
    <s v="SW17"/>
    <s v="0AJ"/>
    <n v="526461"/>
    <n v="172543"/>
    <s v="Earlsfield"/>
    <s v=""/>
    <s v=""/>
    <n v="0"/>
    <n v="3"/>
    <n v="3"/>
    <s v="Alterations including erection of single-storey front, side, rear extensions to rear addition, alterations to front and side ground floor elevations and enclosure of front and side forecourt in connection with use as three flats."/>
    <s v="PF"/>
    <s v="04/01/2013"/>
    <d v="2013-05-10T00:00:00"/>
    <m/>
    <s v="Nil"/>
    <s v=""/>
    <s v="BF"/>
    <x v="3"/>
    <s v="n/a"/>
    <s v="c+"/>
    <n v="3.4000000000000002E-2"/>
    <s v=""/>
    <m/>
    <m/>
    <x v="1"/>
    <s v="P"/>
    <m/>
    <n v="0"/>
    <n v="0"/>
    <n v="0"/>
    <n v="0"/>
    <n v="2"/>
    <n v="1"/>
    <n v="0"/>
    <n v="0"/>
    <n v="0"/>
    <n v="0"/>
    <n v="0"/>
    <n v="2"/>
    <n v="1"/>
    <n v="0"/>
    <n v="0"/>
    <n v="0"/>
    <n v="0"/>
    <n v="0"/>
    <n v="0"/>
    <n v="0"/>
    <n v="0"/>
    <n v="0"/>
    <n v="0"/>
    <n v="0"/>
    <n v="0"/>
    <n v="0"/>
    <n v="0"/>
    <n v="0"/>
    <n v="0"/>
    <n v="0"/>
  </r>
  <r>
    <x v="2"/>
    <s v="2013/0094"/>
    <s v=""/>
    <s v=""/>
    <s v=""/>
    <s v="114"/>
    <s v="Falcon Road"/>
    <s v="SW11"/>
    <s v=""/>
    <n v="527137"/>
    <n v="175948"/>
    <s v="Latchmere"/>
    <s v=""/>
    <s v=""/>
    <n v="0"/>
    <n v="1"/>
    <n v="1"/>
    <s v="Change of use of ground floor from office (class b1) to a residential unit (2 bedroom), including alterations to the front elevation at ground level."/>
    <s v="PF"/>
    <s v="12/02/2013"/>
    <d v="2013-06-20T00:00:00"/>
    <m/>
    <s v="Nil"/>
    <s v=""/>
    <s v="BF"/>
    <x v="2"/>
    <s v="n/a"/>
    <s v="f"/>
    <n v="2.4E-2"/>
    <s v=""/>
    <m/>
    <m/>
    <x v="1"/>
    <s v="P"/>
    <m/>
    <n v="0"/>
    <n v="0"/>
    <n v="0"/>
    <n v="0"/>
    <n v="1"/>
    <n v="0"/>
    <n v="0"/>
    <n v="0"/>
    <n v="0"/>
    <n v="0"/>
    <n v="0"/>
    <n v="1"/>
    <n v="0"/>
    <n v="0"/>
    <n v="0"/>
    <n v="0"/>
    <n v="0"/>
    <n v="0"/>
    <n v="0"/>
    <n v="0"/>
    <n v="0"/>
    <n v="0"/>
    <n v="0"/>
    <n v="0"/>
    <n v="0"/>
    <n v="0"/>
    <n v="0"/>
    <n v="0"/>
    <n v="0"/>
    <n v="0"/>
  </r>
  <r>
    <x v="2"/>
    <s v="2013/0103"/>
    <s v=""/>
    <s v=""/>
    <s v=""/>
    <s v="64"/>
    <s v="Moyser Road"/>
    <s v="SW16"/>
    <s v="6SQ"/>
    <n v="528936"/>
    <n v="171059"/>
    <s v="Furzedown"/>
    <s v=""/>
    <s v=""/>
    <n v="0"/>
    <n v="1"/>
    <n v="1"/>
    <s v="Alterations to shopfront and existing ground floor cafe, including the enlargement of a basement; conversion of store in rear yard and erection of a single storey rear extension in connection with change of use to rear of property from cafe (classA3) to a"/>
    <s v="PF"/>
    <s v="04/01/2013"/>
    <d v="2013-03-20T00:00:00"/>
    <m/>
    <s v="Nil"/>
    <s v=""/>
    <s v="BF"/>
    <x v="2"/>
    <s v="n/a"/>
    <s v="g"/>
    <n v="2E-3"/>
    <s v=""/>
    <m/>
    <m/>
    <x v="1"/>
    <s v="P"/>
    <m/>
    <n v="0"/>
    <n v="0"/>
    <n v="0"/>
    <n v="1"/>
    <n v="0"/>
    <n v="0"/>
    <n v="0"/>
    <n v="0"/>
    <n v="0"/>
    <n v="0"/>
    <n v="1"/>
    <n v="0"/>
    <n v="0"/>
    <n v="0"/>
    <n v="0"/>
    <n v="0"/>
    <n v="0"/>
    <n v="0"/>
    <n v="0"/>
    <n v="0"/>
    <n v="0"/>
    <n v="0"/>
    <n v="0"/>
    <n v="0"/>
    <n v="0"/>
    <n v="0"/>
    <n v="0"/>
    <n v="0"/>
    <n v="0"/>
    <n v="0"/>
  </r>
  <r>
    <x v="2"/>
    <s v="2013/0132"/>
    <s v=""/>
    <s v=""/>
    <s v=""/>
    <s v="2a &amp; 2b"/>
    <s v="Church Lane"/>
    <s v="SW17"/>
    <s v="9PP"/>
    <n v="527805"/>
    <n v="171141"/>
    <s v="Graveney"/>
    <s v=""/>
    <s v=""/>
    <n v="0"/>
    <n v="1"/>
    <n v="1"/>
    <s v="Demolition and removal of existing cafe, and construction of a new two-storey building comprising a shop or financial and professional services unit (A1/A2) on part of the ground floor with a two-bedroom residential unit at ground and first floor, with gr"/>
    <s v="PF"/>
    <s v="25/02/2013"/>
    <d v="2013-07-18T00:00:00"/>
    <m/>
    <s v="Nil"/>
    <s v=""/>
    <s v="BF"/>
    <x v="0"/>
    <s v="n/a"/>
    <s v="e"/>
    <n v="7.0000000000000001E-3"/>
    <s v=""/>
    <m/>
    <m/>
    <x v="1"/>
    <s v="P"/>
    <m/>
    <n v="0"/>
    <n v="0"/>
    <n v="0"/>
    <n v="0"/>
    <n v="1"/>
    <n v="0"/>
    <n v="0"/>
    <n v="0"/>
    <n v="0"/>
    <n v="0"/>
    <n v="0"/>
    <n v="1"/>
    <n v="0"/>
    <n v="0"/>
    <n v="0"/>
    <n v="0"/>
    <n v="0"/>
    <n v="0"/>
    <n v="0"/>
    <n v="0"/>
    <n v="0"/>
    <n v="0"/>
    <n v="0"/>
    <n v="0"/>
    <n v="0"/>
    <n v="0"/>
    <n v="0"/>
    <n v="0"/>
    <n v="0"/>
    <n v="0"/>
  </r>
  <r>
    <x v="2"/>
    <s v="2013/0208"/>
    <s v=""/>
    <s v=""/>
    <s v="R/O Southwest London Law Centres"/>
    <s v="101A"/>
    <s v="Tooting High Street"/>
    <s v="SW17"/>
    <s v="0SU"/>
    <n v="527367"/>
    <n v="171295"/>
    <s v="Graveney"/>
    <s v=""/>
    <s v=""/>
    <n v="0"/>
    <n v="1"/>
    <n v="1"/>
    <s v="Change of use of B1 offices to provide a two-bedroom flat (use class C3) at first floor and a shop (use class A1) at part of ground floor, with installation of a new shopfront"/>
    <s v="PF"/>
    <s v="07/02/2013"/>
    <d v="2013-04-04T00:00:00"/>
    <m/>
    <s v="Nil"/>
    <s v=""/>
    <s v="BF"/>
    <x v="3"/>
    <s v="n/a"/>
    <s v="f"/>
    <n v="3.0000000000000001E-3"/>
    <s v=""/>
    <m/>
    <m/>
    <x v="1"/>
    <s v="P"/>
    <n v="0"/>
    <n v="0"/>
    <n v="0"/>
    <n v="0"/>
    <n v="0"/>
    <n v="1"/>
    <n v="0"/>
    <n v="0"/>
    <n v="0"/>
    <n v="0"/>
    <n v="0"/>
    <n v="0"/>
    <n v="1"/>
    <n v="0"/>
    <n v="0"/>
    <n v="0"/>
    <n v="0"/>
    <n v="0"/>
    <n v="0"/>
    <n v="0"/>
    <n v="0"/>
    <n v="0"/>
    <n v="0"/>
    <n v="0"/>
    <n v="0"/>
    <n v="0"/>
    <n v="0"/>
    <n v="0"/>
    <n v="0"/>
    <n v="0"/>
    <n v="0"/>
  </r>
  <r>
    <x v="2"/>
    <s v="2013/0253"/>
    <s v=""/>
    <s v=""/>
    <s v=""/>
    <s v="270"/>
    <s v="Merton Road"/>
    <s v="SW18"/>
    <s v="5JN"/>
    <n v="525224"/>
    <n v="173628"/>
    <s v="Southfields"/>
    <s v=""/>
    <s v=""/>
    <n v="0"/>
    <n v="1"/>
    <n v="1"/>
    <s v="Alterations including formation of a new mansard style roof in connection with change of use of existing garage to a 1 person studio flat."/>
    <s v="PF"/>
    <s v="21/01/2013"/>
    <d v="2013-03-11T00:00:00"/>
    <m/>
    <s v="Nil"/>
    <s v=""/>
    <s v="BF"/>
    <x v="2"/>
    <s v="n/a"/>
    <s v="g"/>
    <n v="0.01"/>
    <s v=""/>
    <m/>
    <m/>
    <x v="1"/>
    <s v="P"/>
    <m/>
    <n v="0"/>
    <n v="0"/>
    <n v="1"/>
    <n v="0"/>
    <n v="0"/>
    <n v="0"/>
    <n v="0"/>
    <n v="0"/>
    <n v="0"/>
    <n v="1"/>
    <n v="0"/>
    <n v="0"/>
    <n v="0"/>
    <n v="0"/>
    <n v="0"/>
    <n v="0"/>
    <n v="0"/>
    <n v="0"/>
    <n v="0"/>
    <n v="0"/>
    <n v="0"/>
    <n v="0"/>
    <n v="0"/>
    <n v="0"/>
    <n v="0"/>
    <n v="0"/>
    <n v="0"/>
    <n v="0"/>
    <n v="0"/>
    <n v="0"/>
  </r>
  <r>
    <x v="2"/>
    <s v="2013/0447"/>
    <s v=""/>
    <s v=""/>
    <s v=""/>
    <s v="84"/>
    <s v="Clapham Common West Side"/>
    <s v="SW4"/>
    <s v="9AY"/>
    <n v="528150"/>
    <n v="174858"/>
    <s v="Northcote"/>
    <s v=""/>
    <s v=""/>
    <n v="0"/>
    <n v="1"/>
    <n v="1"/>
    <s v="Alterations including erection of ground and first floor rear extensions; construction of second floor mansard roof extension to part of property (north side) with dormer windows to the front and rear; erection of garage extension with provision of new pi"/>
    <s v="PF"/>
    <s v="22/03/2013"/>
    <d v="2013-07-08T00:00:00"/>
    <m/>
    <s v="Nil"/>
    <s v=""/>
    <s v="BF"/>
    <x v="2"/>
    <s v="n/a"/>
    <s v="g"/>
    <n v="0.22900000000000001"/>
    <s v=""/>
    <m/>
    <m/>
    <x v="1"/>
    <s v="P"/>
    <m/>
    <n v="0"/>
    <n v="0"/>
    <n v="0"/>
    <n v="0"/>
    <n v="0"/>
    <n v="0"/>
    <n v="1"/>
    <n v="0"/>
    <n v="0"/>
    <n v="0"/>
    <n v="0"/>
    <n v="0"/>
    <n v="0"/>
    <n v="0"/>
    <n v="0"/>
    <n v="0"/>
    <n v="0"/>
    <n v="0"/>
    <n v="0"/>
    <n v="0"/>
    <n v="1"/>
    <n v="0"/>
    <n v="0"/>
    <n v="0"/>
    <n v="0"/>
    <n v="0"/>
    <n v="0"/>
    <n v="0"/>
    <n v="0"/>
    <n v="0"/>
  </r>
  <r>
    <x v="2"/>
    <s v="2013/0448"/>
    <s v=""/>
    <s v=""/>
    <s v="Rear of 32"/>
    <s v=""/>
    <s v="Brightwell Crescent"/>
    <s v="SW17"/>
    <s v="9AE"/>
    <n v="527588"/>
    <n v="171057"/>
    <s v="Graveney"/>
    <s v=""/>
    <s v=""/>
    <n v="0"/>
    <n v="4"/>
    <n v="4"/>
    <s v="Alterations to existing building to the rear of 32 Brightwell Crescent including construction of roof terraces at first floor level, in connection with the use of the building as 4 flats (previously used as B1 use class) together with provision of secure "/>
    <s v="PF"/>
    <s v="28/01/2013"/>
    <d v="2013-07-18T00:00:00"/>
    <m/>
    <s v="Nil"/>
    <s v=""/>
    <s v="BF"/>
    <x v="2"/>
    <s v="n/a"/>
    <s v="f"/>
    <n v="3.5000000000000003E-2"/>
    <s v=""/>
    <m/>
    <m/>
    <x v="1"/>
    <s v="P"/>
    <m/>
    <n v="0"/>
    <n v="0"/>
    <n v="0"/>
    <n v="0"/>
    <n v="4"/>
    <n v="0"/>
    <n v="0"/>
    <n v="0"/>
    <n v="0"/>
    <n v="0"/>
    <n v="0"/>
    <n v="4"/>
    <n v="0"/>
    <n v="0"/>
    <n v="0"/>
    <n v="0"/>
    <n v="0"/>
    <n v="0"/>
    <n v="0"/>
    <n v="0"/>
    <n v="0"/>
    <n v="0"/>
    <n v="0"/>
    <n v="0"/>
    <n v="0"/>
    <n v="0"/>
    <n v="0"/>
    <n v="0"/>
    <n v="0"/>
    <n v="0"/>
  </r>
  <r>
    <x v="2"/>
    <s v="2013/0478"/>
    <s v=""/>
    <s v=""/>
    <s v="Passageway between"/>
    <s v="38-40"/>
    <s v="Northcote Road"/>
    <s v="SW11"/>
    <s v="4NZ"/>
    <n v="527461"/>
    <n v="174976"/>
    <s v="Northcote"/>
    <s v=""/>
    <s v=""/>
    <n v="0"/>
    <n v="1"/>
    <n v="1"/>
    <s v="Alterations including construction of first floor extension beneath and to the rear of existing service passage between 38 and 40 Northcote Road to provide a new residential studio unit including mezzanine level; installation of folding gates to front of "/>
    <s v="PF"/>
    <s v="04/02/2013"/>
    <d v="2013-05-10T00:00:00"/>
    <m/>
    <s v="Nil"/>
    <s v=""/>
    <s v="BF"/>
    <x v="0"/>
    <s v="n/a"/>
    <s v="n"/>
    <n v="6.0000000000000001E-3"/>
    <s v=""/>
    <m/>
    <m/>
    <x v="1"/>
    <s v="P"/>
    <n v="0"/>
    <n v="0"/>
    <n v="0"/>
    <n v="1"/>
    <n v="0"/>
    <n v="0"/>
    <n v="0"/>
    <n v="0"/>
    <n v="0"/>
    <n v="0"/>
    <n v="1"/>
    <n v="0"/>
    <n v="0"/>
    <n v="0"/>
    <n v="0"/>
    <n v="0"/>
    <n v="0"/>
    <n v="0"/>
    <n v="0"/>
    <n v="0"/>
    <n v="0"/>
    <n v="0"/>
    <n v="0"/>
    <n v="0"/>
    <n v="0"/>
    <n v="0"/>
    <n v="0"/>
    <n v="0"/>
    <n v="0"/>
    <n v="0"/>
    <n v="0"/>
  </r>
  <r>
    <x v="2"/>
    <s v="2013/0652"/>
    <s v=""/>
    <s v=""/>
    <s v="206-208 &amp; 2A Stella Road"/>
    <s v=""/>
    <s v="Mitcham Road"/>
    <s v="SW17"/>
    <s v="9NN"/>
    <n v="527968"/>
    <n v="170921"/>
    <s v="Graveney"/>
    <s v=""/>
    <s v=""/>
    <n v="0"/>
    <n v="9"/>
    <n v="9"/>
    <s v="Demolition of no. 206 Mitcham Road, and construction of a new four-storey building to provide 1 x 3-bed, 2 x 1-bed &amp; 4 x 2-bed flats  with roof terraces, and basement accommodation to provide office space; Construction of an additional storey of accommoda"/>
    <s v="PF"/>
    <s v="12/02/2013"/>
    <d v="2013-05-14T00:00:00"/>
    <m/>
    <s v="Nil"/>
    <s v=""/>
    <s v="BF"/>
    <x v="0"/>
    <s v="n/a"/>
    <s v="n"/>
    <n v="4.5999999999999999E-2"/>
    <s v=""/>
    <m/>
    <m/>
    <x v="1"/>
    <s v="P"/>
    <m/>
    <n v="0"/>
    <n v="0"/>
    <n v="0"/>
    <n v="4"/>
    <n v="4"/>
    <n v="1"/>
    <n v="0"/>
    <n v="0"/>
    <n v="0"/>
    <n v="0"/>
    <n v="4"/>
    <n v="4"/>
    <n v="1"/>
    <n v="0"/>
    <n v="0"/>
    <n v="0"/>
    <n v="0"/>
    <n v="0"/>
    <n v="0"/>
    <n v="0"/>
    <n v="0"/>
    <n v="0"/>
    <n v="0"/>
    <n v="0"/>
    <n v="0"/>
    <n v="0"/>
    <n v="0"/>
    <n v="0"/>
    <n v="0"/>
    <n v="0"/>
  </r>
  <r>
    <x v="2"/>
    <s v="2013/0707"/>
    <s v=""/>
    <s v=""/>
    <s v="King Georges Sports Centre"/>
    <s v=""/>
    <s v="Burr Road"/>
    <s v="SW18"/>
    <s v="4SQ"/>
    <n v="525568"/>
    <n v="173572"/>
    <s v="Southfields"/>
    <s v=""/>
    <s v=""/>
    <n v="1"/>
    <n v="1"/>
    <n v="0"/>
    <s v="Change of use from a managers flat to a single family dwelling."/>
    <s v="PF"/>
    <s v="14/02/2013"/>
    <d v="2013-05-10T00:00:00"/>
    <m/>
    <s v="Nil"/>
    <s v=""/>
    <s v="BF"/>
    <x v="2"/>
    <s v="n/a"/>
    <s v="g"/>
    <n v="5.0000000000000001E-3"/>
    <s v=""/>
    <m/>
    <m/>
    <x v="1"/>
    <s v="P"/>
    <m/>
    <n v="0"/>
    <n v="0"/>
    <n v="0"/>
    <n v="0"/>
    <n v="0"/>
    <n v="0"/>
    <n v="0"/>
    <n v="0"/>
    <n v="0"/>
    <n v="0"/>
    <n v="0"/>
    <n v="0"/>
    <n v="0"/>
    <n v="0"/>
    <n v="0"/>
    <n v="0"/>
    <n v="0"/>
    <n v="0"/>
    <n v="0"/>
    <n v="0"/>
    <n v="0"/>
    <n v="0"/>
    <n v="0"/>
    <n v="0"/>
    <n v="0"/>
    <n v="0"/>
    <n v="0"/>
    <n v="0"/>
    <n v="0"/>
    <n v="0"/>
  </r>
  <r>
    <x v="2"/>
    <s v="2013/0755"/>
    <s v=""/>
    <s v=""/>
    <s v="Tailors Court"/>
    <s v="2"/>
    <s v="North Drive"/>
    <s v="SW16"/>
    <s v="1RJ"/>
    <n v="529350"/>
    <n v="171755"/>
    <s v="Furzedown"/>
    <s v=""/>
    <s v=""/>
    <n v="0"/>
    <n v="1"/>
    <n v="1"/>
    <s v="Conversion of an unused assisted bathroom and ancillary rooms into a self contained one bedroom flat within a sheltered housing scheme."/>
    <s v="PF"/>
    <s v="12/02/2013"/>
    <d v="2013-04-30T00:00:00"/>
    <m/>
    <s v="Nil"/>
    <s v=""/>
    <s v="BF"/>
    <x v="1"/>
    <s v="n/a"/>
    <s v="d"/>
    <n v="3.3000000000000002E-2"/>
    <s v=""/>
    <m/>
    <m/>
    <x v="2"/>
    <s v="HASR"/>
    <m/>
    <n v="0"/>
    <n v="0"/>
    <n v="0"/>
    <n v="1"/>
    <n v="0"/>
    <n v="0"/>
    <n v="0"/>
    <n v="0"/>
    <n v="0"/>
    <n v="0"/>
    <n v="1"/>
    <n v="0"/>
    <n v="0"/>
    <n v="0"/>
    <n v="0"/>
    <n v="0"/>
    <n v="0"/>
    <n v="0"/>
    <n v="0"/>
    <n v="0"/>
    <n v="0"/>
    <n v="0"/>
    <n v="0"/>
    <n v="0"/>
    <n v="0"/>
    <n v="0"/>
    <n v="0"/>
    <n v="0"/>
    <n v="0"/>
    <n v="0"/>
  </r>
  <r>
    <x v="2"/>
    <s v="2013/0769"/>
    <s v=""/>
    <s v=""/>
    <s v=""/>
    <s v="26"/>
    <s v="Heslop Road"/>
    <s v="SW12"/>
    <s v="8EG"/>
    <n v="527944"/>
    <n v="173153"/>
    <s v="Nightingale"/>
    <s v=""/>
    <s v=""/>
    <n v="1"/>
    <n v="1"/>
    <n v="0"/>
    <s v="Demolition of existing dwelling. Erection of three-storey dwelling with basement."/>
    <s v="PF"/>
    <s v="19/02/2013"/>
    <d v="2013-05-14T00:00:00"/>
    <m/>
    <s v="Nil"/>
    <s v=""/>
    <s v="BF"/>
    <x v="0"/>
    <s v="n/a"/>
    <s v="n"/>
    <n v="2.1000000000000001E-2"/>
    <s v=""/>
    <m/>
    <m/>
    <x v="1"/>
    <s v="P"/>
    <m/>
    <n v="0"/>
    <n v="0"/>
    <n v="0"/>
    <n v="0"/>
    <n v="0"/>
    <n v="0"/>
    <n v="0"/>
    <n v="0"/>
    <n v="0"/>
    <n v="0"/>
    <n v="0"/>
    <n v="0"/>
    <n v="0"/>
    <n v="0"/>
    <n v="0"/>
    <n v="0"/>
    <n v="0"/>
    <n v="0"/>
    <n v="0"/>
    <n v="0"/>
    <n v="0"/>
    <n v="0"/>
    <n v="0"/>
    <n v="0"/>
    <n v="0"/>
    <n v="0"/>
    <n v="0"/>
    <n v="0"/>
    <n v="0"/>
    <n v="0"/>
  </r>
  <r>
    <x v="2"/>
    <s v="2013/0788"/>
    <s v=""/>
    <s v=""/>
    <s v=""/>
    <s v="134/134a"/>
    <s v="Battersea High Street"/>
    <s v="SW11"/>
    <s v="3JR"/>
    <n v="527007"/>
    <n v="176205"/>
    <s v="St. Mary's Park"/>
    <s v=""/>
    <s v=""/>
    <n v="1"/>
    <n v="5"/>
    <n v="4"/>
    <s v="Change of use of vacant workshop and existing single dwellinghouse behind into five self-contained flats comprising alterations to all elevations which include first floor extension over full length of existing single-storey front annex, two rear first-fl"/>
    <s v="PF"/>
    <s v="05/03/2013"/>
    <d v="2013-06-13T00:00:00"/>
    <m/>
    <s v="Nil"/>
    <s v=""/>
    <s v="BF"/>
    <x v="3"/>
    <s v="n/a"/>
    <s v="a"/>
    <n v="3.5999999999999997E-2"/>
    <s v=""/>
    <m/>
    <m/>
    <x v="1"/>
    <s v="P"/>
    <m/>
    <n v="0"/>
    <n v="0"/>
    <n v="1"/>
    <n v="1"/>
    <n v="2"/>
    <n v="0"/>
    <n v="0"/>
    <n v="0"/>
    <n v="0"/>
    <n v="1"/>
    <n v="1"/>
    <n v="2"/>
    <n v="1"/>
    <n v="0"/>
    <n v="0"/>
    <n v="0"/>
    <n v="0"/>
    <n v="0"/>
    <n v="0"/>
    <n v="-1"/>
    <n v="0"/>
    <n v="0"/>
    <n v="0"/>
    <n v="0"/>
    <n v="0"/>
    <n v="0"/>
    <n v="0"/>
    <n v="0"/>
    <n v="0"/>
    <n v="0"/>
  </r>
  <r>
    <x v="2"/>
    <s v="2013/0850"/>
    <s v=""/>
    <s v=""/>
    <s v="Land south of 75"/>
    <s v="75"/>
    <s v="Alston Road"/>
    <s v="SW17"/>
    <s v="0TR"/>
    <n v="526770"/>
    <n v="171464"/>
    <s v="Tooting"/>
    <s v=""/>
    <s v=""/>
    <n v="0"/>
    <n v="1"/>
    <n v="1"/>
    <s v="Demolition of existing garages and erection of a part single / part two-storey dwelling."/>
    <s v="PF"/>
    <s v="27/02/2013"/>
    <d v="2013-06-13T00:00:00"/>
    <m/>
    <s v="Nil"/>
    <s v=""/>
    <s v="BF"/>
    <x v="0"/>
    <s v="n/a"/>
    <s v="n"/>
    <n v="1.4999999999999999E-2"/>
    <s v=""/>
    <m/>
    <m/>
    <x v="1"/>
    <s v="P"/>
    <m/>
    <n v="0"/>
    <n v="0"/>
    <n v="0"/>
    <n v="1"/>
    <n v="0"/>
    <n v="0"/>
    <n v="0"/>
    <n v="0"/>
    <n v="0"/>
    <n v="0"/>
    <n v="0"/>
    <n v="0"/>
    <n v="0"/>
    <n v="0"/>
    <n v="0"/>
    <n v="0"/>
    <n v="0"/>
    <n v="1"/>
    <n v="0"/>
    <n v="0"/>
    <n v="0"/>
    <n v="0"/>
    <n v="0"/>
    <n v="0"/>
    <n v="0"/>
    <n v="0"/>
    <n v="0"/>
    <n v="0"/>
    <n v="0"/>
    <n v="0"/>
  </r>
  <r>
    <x v="2"/>
    <s v="2013/0865"/>
    <s v=""/>
    <s v=""/>
    <s v=""/>
    <s v="5"/>
    <s v="Laitwood Road"/>
    <s v="SW12"/>
    <s v="9QN"/>
    <n v="528703"/>
    <n v="173473"/>
    <s v="Balham"/>
    <s v=""/>
    <s v=""/>
    <n v="1"/>
    <n v="3"/>
    <n v="2"/>
    <s v="Conversion of house into 3 flats and construction of a single-storey rear extension"/>
    <s v="PF"/>
    <s v="20/02/2013"/>
    <d v="2013-04-17T00:00:00"/>
    <m/>
    <s v="Nil"/>
    <s v=""/>
    <s v="BF"/>
    <x v="1"/>
    <s v="n/a"/>
    <s v="a"/>
    <n v="3.6999999999999998E-2"/>
    <s v=""/>
    <m/>
    <m/>
    <x v="1"/>
    <s v="P"/>
    <m/>
    <n v="0"/>
    <n v="0"/>
    <n v="0"/>
    <n v="1"/>
    <n v="1"/>
    <n v="1"/>
    <n v="-1"/>
    <n v="0"/>
    <n v="0"/>
    <n v="0"/>
    <n v="1"/>
    <n v="1"/>
    <n v="1"/>
    <n v="0"/>
    <n v="0"/>
    <n v="0"/>
    <n v="0"/>
    <n v="0"/>
    <n v="0"/>
    <n v="0"/>
    <n v="-1"/>
    <n v="0"/>
    <n v="0"/>
    <n v="0"/>
    <n v="0"/>
    <n v="0"/>
    <n v="0"/>
    <n v="0"/>
    <n v="0"/>
    <n v="0"/>
  </r>
  <r>
    <x v="2"/>
    <s v="2013/0911"/>
    <s v=""/>
    <s v=""/>
    <s v=""/>
    <s v="219"/>
    <s v="Latchmere Road"/>
    <s v="SW11"/>
    <s v="2LA"/>
    <n v="527800"/>
    <n v="175581"/>
    <s v="Shaftesbury"/>
    <s v=""/>
    <s v=""/>
    <n v="1"/>
    <n v="2"/>
    <n v="1"/>
    <s v="Conversion of existing flat into two self-contained flats over ground and basement level."/>
    <s v="PF"/>
    <s v="04/03/2013"/>
    <d v="2013-06-20T00:00:00"/>
    <m/>
    <s v="Nil"/>
    <s v=""/>
    <s v="BF"/>
    <x v="1"/>
    <s v="n/a"/>
    <s v="c+"/>
    <n v="1.7999999999999999E-2"/>
    <s v=""/>
    <m/>
    <m/>
    <x v="1"/>
    <s v="P"/>
    <m/>
    <n v="0"/>
    <n v="0"/>
    <n v="0"/>
    <n v="1"/>
    <n v="1"/>
    <n v="-1"/>
    <n v="0"/>
    <n v="0"/>
    <n v="0"/>
    <n v="0"/>
    <n v="1"/>
    <n v="1"/>
    <n v="-1"/>
    <n v="0"/>
    <n v="0"/>
    <n v="0"/>
    <n v="0"/>
    <n v="0"/>
    <n v="0"/>
    <n v="0"/>
    <n v="0"/>
    <n v="0"/>
    <n v="0"/>
    <n v="0"/>
    <n v="0"/>
    <n v="0"/>
    <n v="0"/>
    <n v="0"/>
    <n v="0"/>
    <n v="0"/>
  </r>
  <r>
    <x v="2"/>
    <s v="2013/1068"/>
    <s v=""/>
    <s v=""/>
    <s v=""/>
    <s v="79-85"/>
    <s v="Putney High Street"/>
    <s v="SW15"/>
    <s v="1RB"/>
    <n v="524067"/>
    <n v="175351"/>
    <s v="Thamesfield"/>
    <s v=""/>
    <s v=""/>
    <n v="7"/>
    <n v="12"/>
    <n v="5"/>
    <s v="Erection of rear extension at first, second and third floor levels together with alterations including formation of new roofs, first floor acoustic enclosure at rear, roof terraces and formation of refuse store at rear in connection with conversion of upp"/>
    <s v="PF"/>
    <s v="14/03/2013"/>
    <d v="2013-05-10T00:00:00"/>
    <m/>
    <s v="Nil"/>
    <s v=""/>
    <s v="BF"/>
    <x v="3"/>
    <s v="NB"/>
    <s v="n/a"/>
    <n v="1.0999999999999999E-2"/>
    <s v=""/>
    <m/>
    <m/>
    <x v="1"/>
    <s v="P"/>
    <m/>
    <n v="0"/>
    <n v="0"/>
    <n v="0"/>
    <n v="5"/>
    <n v="2"/>
    <n v="-1"/>
    <n v="-1"/>
    <n v="0"/>
    <n v="0"/>
    <n v="0"/>
    <n v="5"/>
    <n v="2"/>
    <n v="-1"/>
    <n v="-1"/>
    <n v="0"/>
    <n v="0"/>
    <n v="0"/>
    <n v="0"/>
    <n v="0"/>
    <n v="0"/>
    <n v="0"/>
    <n v="0"/>
    <n v="0"/>
    <n v="0"/>
    <n v="0"/>
    <n v="0"/>
    <n v="0"/>
    <n v="0"/>
    <n v="0"/>
    <n v="0"/>
  </r>
  <r>
    <x v="2"/>
    <s v="2013/1073"/>
    <s v=""/>
    <s v=""/>
    <s v=""/>
    <s v="166"/>
    <s v="Trinity Road"/>
    <s v="SW17"/>
    <s v="7HT"/>
    <n v="527571"/>
    <n v="173034"/>
    <s v="Nightingale"/>
    <s v=""/>
    <s v=""/>
    <n v="2"/>
    <n v="3"/>
    <n v="1"/>
    <s v="Formation of one residential unit on the lower ground and raised ground floor levels, creation of two self contained flats on the first, and, second and third floors respectively. Alterations to form gable from a hipped roof, construction of a rear roof e"/>
    <s v="PF"/>
    <s v="07/03/2013"/>
    <d v="2013-10-11T00:00:00"/>
    <m/>
    <s v="Nil"/>
    <s v=""/>
    <s v="BF"/>
    <x v="1"/>
    <s v="n/a"/>
    <s v="c+"/>
    <n v="1.6E-2"/>
    <s v=""/>
    <m/>
    <m/>
    <x v="1"/>
    <s v="P"/>
    <m/>
    <n v="0"/>
    <n v="0"/>
    <n v="0"/>
    <n v="0"/>
    <n v="1"/>
    <n v="1"/>
    <n v="-1"/>
    <n v="0"/>
    <n v="0"/>
    <n v="0"/>
    <n v="0"/>
    <n v="1"/>
    <n v="1"/>
    <n v="-1"/>
    <n v="0"/>
    <n v="0"/>
    <n v="0"/>
    <n v="0"/>
    <n v="0"/>
    <n v="0"/>
    <n v="0"/>
    <n v="0"/>
    <n v="0"/>
    <n v="0"/>
    <n v="0"/>
    <n v="0"/>
    <n v="0"/>
    <n v="0"/>
    <n v="0"/>
    <n v="0"/>
  </r>
  <r>
    <x v="2"/>
    <s v="2013/1221"/>
    <s v=""/>
    <s v=""/>
    <s v="Garden Flat"/>
    <s v="127"/>
    <s v="Trinity Road"/>
    <s v="SW17"/>
    <s v="7HJ"/>
    <n v="527727"/>
    <n v="172703"/>
    <s v="Nightingale"/>
    <s v=""/>
    <s v=""/>
    <n v="0"/>
    <n v="2"/>
    <n v="2"/>
    <s v="Use of the basement floor and rear bungalow as two separate residential units (Class C3)"/>
    <s v="PF"/>
    <s v="15/03/2013"/>
    <d v="2013-05-10T00:00:00"/>
    <m/>
    <s v="Nil"/>
    <s v=""/>
    <s v="BF"/>
    <x v="1"/>
    <s v="n/a"/>
    <s v="c+"/>
    <n v="8.9999999999999993E-3"/>
    <s v=""/>
    <m/>
    <m/>
    <x v="1"/>
    <s v="P"/>
    <m/>
    <n v="0"/>
    <n v="0"/>
    <n v="1"/>
    <n v="1"/>
    <n v="0"/>
    <n v="0"/>
    <n v="0"/>
    <n v="0"/>
    <n v="0"/>
    <n v="1"/>
    <n v="1"/>
    <n v="0"/>
    <n v="0"/>
    <n v="0"/>
    <n v="0"/>
    <n v="0"/>
    <n v="0"/>
    <n v="0"/>
    <n v="0"/>
    <n v="0"/>
    <n v="0"/>
    <n v="0"/>
    <n v="0"/>
    <n v="0"/>
    <n v="0"/>
    <n v="0"/>
    <n v="0"/>
    <n v="0"/>
    <n v="0"/>
    <n v="0"/>
  </r>
  <r>
    <x v="2"/>
    <s v="2013/1236"/>
    <s v=""/>
    <s v=""/>
    <s v=""/>
    <s v="26-28"/>
    <s v="Fernlea Road"/>
    <s v="SW12"/>
    <s v="9RN"/>
    <n v="528800"/>
    <n v="173127"/>
    <s v="Balham"/>
    <s v=""/>
    <s v=""/>
    <n v="0"/>
    <n v="2"/>
    <n v="2"/>
    <s v="Excavation under front garden and formation of lightwells at front and rear, in connection with the creation of 2 x 1 bedroom flats at basement level. New railings to rear garden. Provision of cycle storage at front of building."/>
    <s v="PF"/>
    <s v="25/04/2013"/>
    <d v="2013-06-19T00:00:00"/>
    <m/>
    <s v="Nil"/>
    <s v=""/>
    <s v="BF"/>
    <x v="0"/>
    <s v="n/a"/>
    <s v="n"/>
    <n v="5.0000000000000001E-3"/>
    <s v=""/>
    <m/>
    <m/>
    <x v="1"/>
    <s v="P"/>
    <m/>
    <n v="0"/>
    <n v="0"/>
    <n v="0"/>
    <n v="2"/>
    <n v="0"/>
    <n v="0"/>
    <n v="0"/>
    <n v="0"/>
    <n v="0"/>
    <n v="0"/>
    <n v="2"/>
    <n v="0"/>
    <n v="0"/>
    <n v="0"/>
    <n v="0"/>
    <n v="0"/>
    <n v="0"/>
    <n v="0"/>
    <n v="0"/>
    <n v="0"/>
    <n v="0"/>
    <n v="0"/>
    <n v="0"/>
    <n v="0"/>
    <n v="0"/>
    <n v="0"/>
    <n v="0"/>
    <n v="0"/>
    <n v="0"/>
    <n v="0"/>
  </r>
  <r>
    <x v="2"/>
    <s v="2013/1282"/>
    <s v=""/>
    <s v=""/>
    <s v="Greenview Court"/>
    <s v=""/>
    <s v="Baskerville Road"/>
    <s v="SW18"/>
    <s v="3RP"/>
    <n v="527203"/>
    <n v="173937"/>
    <s v="Wandsworth Common"/>
    <s v=""/>
    <s v=""/>
    <n v="6"/>
    <n v="3"/>
    <n v="-3"/>
    <s v="Demolition of block of six flats. Erection of three, three-storey plus basement houses with first and second floor roof terraces."/>
    <s v="PF"/>
    <s v="30/04/2013"/>
    <d v="2013-07-03T00:00:00"/>
    <m/>
    <s v="Nil"/>
    <s v=""/>
    <s v="BF"/>
    <x v="0"/>
    <s v="n/a"/>
    <s v="n"/>
    <n v="1.4999999999999999E-2"/>
    <s v=""/>
    <m/>
    <m/>
    <x v="1"/>
    <s v="P"/>
    <n v="0"/>
    <n v="0"/>
    <n v="0"/>
    <n v="0"/>
    <n v="-1"/>
    <n v="-5"/>
    <n v="0"/>
    <n v="0"/>
    <n v="3"/>
    <n v="0"/>
    <n v="0"/>
    <n v="-1"/>
    <n v="-5"/>
    <n v="0"/>
    <n v="0"/>
    <n v="0"/>
    <n v="0"/>
    <n v="0"/>
    <n v="0"/>
    <n v="0"/>
    <n v="0"/>
    <n v="0"/>
    <n v="3"/>
    <n v="0"/>
    <n v="0"/>
    <n v="0"/>
    <n v="0"/>
    <n v="0"/>
    <n v="0"/>
    <n v="0"/>
    <n v="0"/>
  </r>
  <r>
    <x v="2"/>
    <s v="2013/1313"/>
    <s v=""/>
    <s v=""/>
    <s v=""/>
    <s v="28"/>
    <s v="Thessaly Road"/>
    <s v="SW8"/>
    <s v="4HR"/>
    <n v="529554"/>
    <n v="176699"/>
    <s v="Queenstown"/>
    <s v=""/>
    <s v=""/>
    <n v="0"/>
    <n v="16"/>
    <n v="16"/>
    <s v="Demolition of existing public house and removal of lay-by and construction of a part four, part five, part six storey building, plus basement, comprising 16 residential units each with private balconies/terraces and a communal roof terrace at 5th floor le"/>
    <s v="PFLA"/>
    <s v="21/03/2013"/>
    <d v="2013-10-08T00:00:00"/>
    <m/>
    <s v="Nil"/>
    <s v=""/>
    <s v="BF"/>
    <x v="0"/>
    <s v="NB"/>
    <s v="n/a"/>
    <n v="2.1000000000000001E-2"/>
    <s v=""/>
    <m/>
    <m/>
    <x v="1"/>
    <s v="P"/>
    <m/>
    <n v="16"/>
    <n v="16"/>
    <n v="0"/>
    <n v="3"/>
    <n v="8"/>
    <n v="5"/>
    <n v="0"/>
    <n v="0"/>
    <n v="0"/>
    <n v="0"/>
    <n v="3"/>
    <n v="8"/>
    <n v="5"/>
    <n v="0"/>
    <n v="0"/>
    <n v="0"/>
    <n v="0"/>
    <n v="0"/>
    <n v="0"/>
    <n v="0"/>
    <n v="0"/>
    <n v="0"/>
    <n v="0"/>
    <n v="0"/>
    <n v="0"/>
    <n v="0"/>
    <n v="0"/>
    <n v="0"/>
    <n v="0"/>
    <n v="0"/>
  </r>
  <r>
    <x v="2"/>
    <s v="2013/1407"/>
    <s v=""/>
    <s v=""/>
    <s v="Land adjoining 42"/>
    <s v=""/>
    <s v="Huntspill Street"/>
    <s v="SW17"/>
    <s v="0AA"/>
    <n v="526417"/>
    <n v="172043"/>
    <s v="Earlsfield"/>
    <s v=""/>
    <s v=""/>
    <n v="0"/>
    <n v="1"/>
    <n v="1"/>
    <s v="Demolition of side garage and side/rear extensions.  Erection of two-storey house with single storey side and rear additions."/>
    <s v="PF"/>
    <s v="19/05/2013"/>
    <d v="2013-08-07T00:00:00"/>
    <m/>
    <s v="Nil"/>
    <s v=""/>
    <s v="BF"/>
    <x v="0"/>
    <s v="n/a"/>
    <s v="n"/>
    <n v="2.3E-2"/>
    <s v=""/>
    <m/>
    <m/>
    <x v="1"/>
    <s v="P"/>
    <m/>
    <n v="0"/>
    <n v="0"/>
    <n v="0"/>
    <n v="0"/>
    <n v="0"/>
    <n v="1"/>
    <n v="0"/>
    <n v="0"/>
    <n v="0"/>
    <n v="0"/>
    <n v="0"/>
    <n v="0"/>
    <n v="0"/>
    <n v="0"/>
    <n v="0"/>
    <n v="0"/>
    <n v="0"/>
    <n v="0"/>
    <n v="0"/>
    <n v="1"/>
    <n v="0"/>
    <n v="0"/>
    <n v="0"/>
    <n v="0"/>
    <n v="0"/>
    <n v="0"/>
    <n v="0"/>
    <n v="0"/>
    <n v="0"/>
    <n v="0"/>
  </r>
  <r>
    <x v="2"/>
    <s v="2013/1476"/>
    <s v=""/>
    <s v=""/>
    <s v=""/>
    <s v="43"/>
    <s v="St Johns Avenue"/>
    <s v="SW15"/>
    <s v="6AL"/>
    <n v="523699"/>
    <n v="174885"/>
    <s v="East Putney"/>
    <s v=""/>
    <s v=""/>
    <n v="0"/>
    <n v="3"/>
    <n v="3"/>
    <s v="Alterations including demolition of part of single-storey side extension and erection of part one, part two-storey rear/side extension to enlarge flat 1 and provide 3 x 1-bedroom flats."/>
    <s v="PF"/>
    <s v="28/03/2013"/>
    <d v="2013-08-07T00:00:00"/>
    <m/>
    <s v="Nil"/>
    <s v=""/>
    <s v="BF"/>
    <x v="3"/>
    <s v="n/a"/>
    <s v="n"/>
    <n v="7.1999999999999995E-2"/>
    <s v=""/>
    <m/>
    <m/>
    <x v="1"/>
    <s v="P"/>
    <m/>
    <n v="0"/>
    <n v="0"/>
    <n v="1"/>
    <n v="2"/>
    <n v="0"/>
    <n v="0"/>
    <n v="0"/>
    <n v="0"/>
    <n v="0"/>
    <n v="1"/>
    <n v="2"/>
    <n v="0"/>
    <n v="0"/>
    <n v="0"/>
    <n v="0"/>
    <n v="0"/>
    <n v="0"/>
    <n v="0"/>
    <n v="0"/>
    <n v="0"/>
    <n v="0"/>
    <n v="0"/>
    <n v="0"/>
    <n v="0"/>
    <n v="0"/>
    <n v="0"/>
    <n v="0"/>
    <n v="0"/>
    <n v="0"/>
    <n v="0"/>
  </r>
  <r>
    <x v="2"/>
    <s v="2013/1636"/>
    <s v=""/>
    <s v=""/>
    <s v=""/>
    <s v="76"/>
    <s v="Queenstown Road"/>
    <s v="SW8"/>
    <s v="3RY"/>
    <n v="528623"/>
    <n v="176042"/>
    <s v="Queenstown"/>
    <s v=""/>
    <s v=""/>
    <n v="0"/>
    <n v="4"/>
    <n v="4"/>
    <s v="Demolition of existing roof and internal walls of existing single-storey business property (use class B1) and construction of four self-contained flats (use class C3). The proposal would be single-storey with a flat, green roof to be covered in sedum and "/>
    <s v="PF"/>
    <s v="10/04/2013"/>
    <d v="2013-07-08T00:00:00"/>
    <m/>
    <s v="Nil"/>
    <s v=""/>
    <s v="BF"/>
    <x v="3"/>
    <s v="n/a"/>
    <s v="n"/>
    <n v="0.02"/>
    <s v=""/>
    <m/>
    <m/>
    <x v="1"/>
    <s v="P"/>
    <n v="0"/>
    <n v="0"/>
    <n v="0"/>
    <n v="0"/>
    <n v="0"/>
    <n v="2"/>
    <n v="2"/>
    <n v="0"/>
    <n v="0"/>
    <n v="0"/>
    <n v="0"/>
    <n v="0"/>
    <n v="2"/>
    <n v="2"/>
    <n v="0"/>
    <n v="0"/>
    <n v="0"/>
    <n v="0"/>
    <n v="0"/>
    <n v="0"/>
    <n v="0"/>
    <n v="0"/>
    <n v="0"/>
    <n v="0"/>
    <n v="0"/>
    <n v="0"/>
    <n v="0"/>
    <n v="0"/>
    <n v="0"/>
    <n v="0"/>
    <n v="0"/>
  </r>
  <r>
    <x v="2"/>
    <s v="2013/1678"/>
    <s v=""/>
    <s v=""/>
    <s v=""/>
    <s v="137A"/>
    <s v="Lavender Hill"/>
    <s v="SW11"/>
    <s v="5QJ"/>
    <n v="528080"/>
    <n v="175620"/>
    <s v="Shaftesbury"/>
    <s v=""/>
    <s v=""/>
    <n v="1"/>
    <n v="2"/>
    <n v="1"/>
    <s v="Conversion of 1 no. self-contained flat into 2 no. 2-bedroom self contained flats with no external alterations."/>
    <s v="PF"/>
    <s v="10/04/2013"/>
    <d v="2013-07-24T00:00:00"/>
    <m/>
    <s v="Nil"/>
    <s v=""/>
    <s v="BF"/>
    <x v="1"/>
    <s v="n/a"/>
    <s v="c+"/>
    <n v="0.01"/>
    <s v=""/>
    <m/>
    <m/>
    <x v="1"/>
    <s v="P"/>
    <n v="0"/>
    <n v="0"/>
    <n v="0"/>
    <n v="0"/>
    <n v="0"/>
    <n v="2"/>
    <n v="0"/>
    <n v="-1"/>
    <n v="0"/>
    <n v="0"/>
    <n v="0"/>
    <n v="0"/>
    <n v="2"/>
    <n v="0"/>
    <n v="-1"/>
    <n v="0"/>
    <n v="0"/>
    <n v="0"/>
    <n v="0"/>
    <n v="0"/>
    <n v="0"/>
    <n v="0"/>
    <n v="0"/>
    <n v="0"/>
    <n v="0"/>
    <n v="0"/>
    <n v="0"/>
    <n v="0"/>
    <n v="0"/>
    <n v="0"/>
    <n v="0"/>
  </r>
  <r>
    <x v="2"/>
    <s v="2013/1734"/>
    <s v=""/>
    <s v=""/>
    <s v=""/>
    <s v="44"/>
    <s v="Ravenslea Road"/>
    <s v="SW12"/>
    <s v="8RX"/>
    <n v="527898"/>
    <n v="173480"/>
    <s v="Nightingale"/>
    <s v=""/>
    <s v=""/>
    <n v="2"/>
    <n v="1"/>
    <n v="-1"/>
    <s v="Conversion of property from 1 x one-bedroom flat and 1 x 2-bedroom flat to a single dwellinghouse, including the erection of a single-storey rear extension; alterations to front elevation."/>
    <s v="PF"/>
    <s v="22/04/2013"/>
    <d v="2013-06-07T00:00:00"/>
    <m/>
    <s v="Nil"/>
    <s v=""/>
    <s v="BF"/>
    <x v="1"/>
    <s v="n/a"/>
    <s v="b"/>
    <n v="1.2999999999999999E-2"/>
    <s v=""/>
    <m/>
    <m/>
    <x v="1"/>
    <s v="P"/>
    <n v="0"/>
    <n v="0"/>
    <n v="0"/>
    <n v="0"/>
    <n v="-1"/>
    <n v="-1"/>
    <n v="1"/>
    <n v="0"/>
    <n v="0"/>
    <n v="0"/>
    <n v="0"/>
    <n v="-1"/>
    <n v="-1"/>
    <n v="0"/>
    <n v="0"/>
    <n v="0"/>
    <n v="0"/>
    <n v="0"/>
    <n v="0"/>
    <n v="0"/>
    <n v="1"/>
    <n v="0"/>
    <n v="0"/>
    <n v="0"/>
    <n v="0"/>
    <n v="0"/>
    <n v="0"/>
    <n v="0"/>
    <n v="0"/>
    <n v="0"/>
    <n v="0"/>
  </r>
  <r>
    <x v="2"/>
    <s v="2013/1753"/>
    <s v=""/>
    <s v=""/>
    <s v=""/>
    <s v="86"/>
    <s v="Balham High Road"/>
    <s v="SW12"/>
    <s v="9AG"/>
    <n v="528668"/>
    <n v="173560"/>
    <s v="Balham"/>
    <s v=""/>
    <s v=""/>
    <n v="1"/>
    <n v="2"/>
    <n v="1"/>
    <s v="Erection of a rear mansard roof extension and a second floor roof terrace with french doors in connection with the conversion of the second and third floor flat to provide two one-bedroom units."/>
    <s v="PF"/>
    <s v="17/04/2013"/>
    <d v="2013-06-12T00:00:00"/>
    <m/>
    <s v="Nil"/>
    <s v=""/>
    <s v="BF"/>
    <x v="3"/>
    <s v="n/a"/>
    <s v="c+"/>
    <n v="5.0000000000000001E-3"/>
    <s v=""/>
    <m/>
    <m/>
    <x v="1"/>
    <s v="P"/>
    <m/>
    <n v="0"/>
    <n v="0"/>
    <n v="0"/>
    <n v="2"/>
    <n v="-1"/>
    <n v="0"/>
    <n v="0"/>
    <n v="0"/>
    <n v="0"/>
    <n v="0"/>
    <n v="2"/>
    <n v="-1"/>
    <n v="0"/>
    <n v="0"/>
    <n v="0"/>
    <n v="0"/>
    <n v="0"/>
    <n v="0"/>
    <n v="0"/>
    <n v="0"/>
    <n v="0"/>
    <n v="0"/>
    <n v="0"/>
    <n v="0"/>
    <n v="0"/>
    <n v="0"/>
    <n v="0"/>
    <n v="0"/>
    <n v="0"/>
    <n v="0"/>
  </r>
  <r>
    <x v="2"/>
    <s v="2013/1844"/>
    <s v=""/>
    <s v=""/>
    <s v=""/>
    <s v="16"/>
    <s v="Roehampton Gate"/>
    <s v="SW15"/>
    <s v="5JS"/>
    <n v="521254"/>
    <n v="174526"/>
    <s v="Roehampton"/>
    <s v=""/>
    <s v=""/>
    <n v="1"/>
    <n v="1"/>
    <n v="0"/>
    <s v="Demolition of existing two-storey property. Erection of a three-storey plus basement  house."/>
    <s v="PF"/>
    <s v="14/05/2013"/>
    <d v="2013-09-13T00:00:00"/>
    <m/>
    <s v="Nil"/>
    <s v=""/>
    <s v="BF"/>
    <x v="0"/>
    <s v="n/a"/>
    <s v="n"/>
    <n v="0.108"/>
    <s v=""/>
    <m/>
    <m/>
    <x v="1"/>
    <s v="P"/>
    <n v="0"/>
    <n v="0"/>
    <n v="0"/>
    <n v="0"/>
    <n v="0"/>
    <n v="0"/>
    <n v="0"/>
    <n v="-1"/>
    <n v="1"/>
    <n v="0"/>
    <n v="0"/>
    <n v="0"/>
    <n v="0"/>
    <n v="0"/>
    <n v="0"/>
    <n v="0"/>
    <n v="0"/>
    <n v="0"/>
    <n v="0"/>
    <n v="0"/>
    <n v="0"/>
    <n v="-1"/>
    <n v="1"/>
    <n v="0"/>
    <n v="0"/>
    <n v="0"/>
    <n v="0"/>
    <n v="0"/>
    <n v="0"/>
    <n v="0"/>
    <n v="0"/>
  </r>
  <r>
    <x v="2"/>
    <s v="2013/1898"/>
    <s v=""/>
    <s v=""/>
    <s v=""/>
    <s v="8-12"/>
    <s v="Lavender Hill"/>
    <s v="SW11"/>
    <s v="5RW"/>
    <n v="528526"/>
    <n v="175784"/>
    <s v="Shaftesbury"/>
    <s v=""/>
    <s v=""/>
    <n v="0"/>
    <n v="3"/>
    <n v="3"/>
    <s v="Construction of a full width and depth mansard-style roof extension over the main roof of the three properties to provide an additional floor of residential accommodation at third floor level for the provision of three x 1-bed self-contained flats."/>
    <s v="PF"/>
    <s v="13/05/2013"/>
    <d v="2013-07-08T00:00:00"/>
    <m/>
    <s v="Nil"/>
    <s v=""/>
    <s v="BF"/>
    <x v="0"/>
    <s v="n/a"/>
    <s v="n"/>
    <n v="0.01"/>
    <s v=""/>
    <m/>
    <m/>
    <x v="1"/>
    <s v="P"/>
    <m/>
    <n v="0"/>
    <n v="0"/>
    <n v="0"/>
    <n v="3"/>
    <n v="0"/>
    <n v="0"/>
    <n v="0"/>
    <n v="0"/>
    <n v="0"/>
    <n v="0"/>
    <n v="3"/>
    <n v="0"/>
    <n v="0"/>
    <n v="0"/>
    <n v="0"/>
    <n v="0"/>
    <n v="0"/>
    <n v="0"/>
    <n v="0"/>
    <n v="0"/>
    <n v="0"/>
    <n v="0"/>
    <n v="0"/>
    <n v="0"/>
    <n v="0"/>
    <n v="0"/>
    <n v="0"/>
    <n v="0"/>
    <n v="0"/>
    <n v="0"/>
  </r>
  <r>
    <x v="2"/>
    <s v="2013/1901"/>
    <s v=""/>
    <s v=""/>
    <s v=""/>
    <s v="17"/>
    <s v="Cicada Road"/>
    <s v="SW18"/>
    <s v="2NN"/>
    <n v="526435"/>
    <n v="174560"/>
    <s v="Wandsworth Common"/>
    <s v=""/>
    <s v=""/>
    <n v="2"/>
    <n v="1"/>
    <n v="-1"/>
    <s v="Conversion of property from two self contained flats to single family dwelling house."/>
    <s v="PF"/>
    <s v="17/04/2013"/>
    <d v="2013-06-11T00:00:00"/>
    <m/>
    <s v="Nil"/>
    <s v=""/>
    <s v="BF"/>
    <x v="1"/>
    <s v="n/a"/>
    <s v="b"/>
    <n v="1.2999999999999999E-2"/>
    <s v=""/>
    <m/>
    <m/>
    <x v="1"/>
    <s v="P"/>
    <n v="0"/>
    <n v="0"/>
    <n v="0"/>
    <n v="0"/>
    <n v="-1"/>
    <n v="-1"/>
    <n v="0"/>
    <n v="1"/>
    <n v="0"/>
    <n v="0"/>
    <n v="0"/>
    <n v="-1"/>
    <n v="-1"/>
    <n v="0"/>
    <n v="0"/>
    <n v="0"/>
    <n v="0"/>
    <n v="0"/>
    <n v="0"/>
    <n v="0"/>
    <n v="0"/>
    <n v="1"/>
    <n v="0"/>
    <n v="0"/>
    <n v="0"/>
    <n v="0"/>
    <n v="0"/>
    <n v="0"/>
    <n v="0"/>
    <n v="0"/>
    <n v="0"/>
  </r>
  <r>
    <x v="2"/>
    <s v="2013/1978"/>
    <s v="Former John Paul II School"/>
    <s v=""/>
    <s v="Saint John Boscoe College"/>
    <s v=""/>
    <s v="Princes Way"/>
    <s v="SW19"/>
    <s v="6QE"/>
    <n v="523820"/>
    <n v="173605"/>
    <s v="West Hill"/>
    <s v=""/>
    <s v=""/>
    <n v="0"/>
    <n v="110"/>
    <n v="110"/>
    <s v="Demolition of all existing buildings on site and construction of 110 new dwellings in buildings between three and seven storeys (55 mews, courtyard and town houses and 55 apartments) with 102 car parking spaces and 203 cycle spaces; associated access, hig"/>
    <s v="PFLA"/>
    <s v="29/05/2013"/>
    <d v="2013-10-22T00:00:00"/>
    <m/>
    <s v="Nil"/>
    <s v=""/>
    <s v="BF"/>
    <x v="0"/>
    <s v="NB"/>
    <s v="n/a"/>
    <n v="1.2490000000000001"/>
    <s v=""/>
    <m/>
    <m/>
    <x v="1"/>
    <s v="P"/>
    <m/>
    <n v="11"/>
    <n v="110"/>
    <n v="0"/>
    <n v="19"/>
    <n v="30"/>
    <n v="26"/>
    <n v="35"/>
    <n v="0"/>
    <n v="0"/>
    <n v="0"/>
    <n v="19"/>
    <n v="30"/>
    <n v="6"/>
    <n v="0"/>
    <n v="0"/>
    <n v="0"/>
    <n v="0"/>
    <n v="0"/>
    <n v="0"/>
    <n v="20"/>
    <n v="35"/>
    <n v="0"/>
    <n v="0"/>
    <n v="0"/>
    <n v="0"/>
    <n v="0"/>
    <n v="0"/>
    <n v="0"/>
    <n v="0"/>
    <n v="0"/>
  </r>
  <r>
    <x v="2"/>
    <s v="2013/2098"/>
    <s v=""/>
    <s v=""/>
    <s v="Ivy House"/>
    <s v="235"/>
    <s v="Roehampton Lane"/>
    <s v="SW15"/>
    <s v="4LB"/>
    <n v="522495"/>
    <n v="173736"/>
    <s v="Roehampton"/>
    <s v=""/>
    <s v=""/>
    <n v="0"/>
    <n v="5"/>
    <n v="5"/>
    <s v="Alterations and extensions in connection with conversion of office to 5 flats with the retention of part of the ground floor as office space. Extensions including hip to gable roof extensions and two front dormer windows, rear roof extension extending ove"/>
    <s v="RP"/>
    <s v="13/06/2013"/>
    <d v="2013-08-08T00:00:00"/>
    <m/>
    <s v="APG"/>
    <s v="31/03/2014"/>
    <s v="BF"/>
    <x v="3"/>
    <s v="n/a"/>
    <s v="f"/>
    <n v="5.6000000000000001E-2"/>
    <s v=""/>
    <m/>
    <m/>
    <x v="1"/>
    <s v="P"/>
    <m/>
    <n v="0"/>
    <n v="0"/>
    <n v="0"/>
    <n v="2"/>
    <n v="1"/>
    <n v="2"/>
    <n v="0"/>
    <n v="0"/>
    <n v="0"/>
    <n v="0"/>
    <n v="2"/>
    <n v="1"/>
    <n v="2"/>
    <n v="0"/>
    <n v="0"/>
    <n v="0"/>
    <n v="0"/>
    <n v="0"/>
    <n v="0"/>
    <n v="0"/>
    <n v="0"/>
    <n v="0"/>
    <n v="0"/>
    <n v="0"/>
    <n v="0"/>
    <n v="0"/>
    <n v="0"/>
    <n v="0"/>
    <n v="0"/>
    <n v="0"/>
  </r>
  <r>
    <x v="2"/>
    <s v="2013/2151"/>
    <s v=""/>
    <s v=""/>
    <s v=""/>
    <s v="102"/>
    <s v="Point Pleasant"/>
    <s v="SW18"/>
    <s v="1PP"/>
    <n v="525109"/>
    <n v="175236"/>
    <s v="Thamesfield"/>
    <s v=""/>
    <s v=""/>
    <n v="0"/>
    <n v="1"/>
    <n v="1"/>
    <s v="Change of use of vacant ground floor unit to residential (for use in conjunction with the upper floor flat) including external alterations."/>
    <s v="PF"/>
    <s v="02/10/2013"/>
    <d v="2013-11-27T00:00:00"/>
    <m/>
    <s v="Nil"/>
    <s v=""/>
    <s v="BF"/>
    <x v="2"/>
    <s v="n/a"/>
    <s v="e"/>
    <n v="1E-3"/>
    <s v=""/>
    <m/>
    <m/>
    <x v="1"/>
    <s v="P"/>
    <m/>
    <n v="0"/>
    <n v="0"/>
    <n v="0"/>
    <n v="0"/>
    <n v="1"/>
    <n v="0"/>
    <n v="0"/>
    <n v="0"/>
    <n v="0"/>
    <n v="0"/>
    <n v="0"/>
    <n v="1"/>
    <n v="0"/>
    <n v="0"/>
    <n v="0"/>
    <n v="0"/>
    <n v="0"/>
    <n v="0"/>
    <n v="0"/>
    <n v="0"/>
    <n v="0"/>
    <n v="0"/>
    <n v="0"/>
    <n v="0"/>
    <n v="0"/>
    <n v="0"/>
    <n v="0"/>
    <n v="0"/>
    <n v="0"/>
    <n v="0"/>
  </r>
  <r>
    <x v="2"/>
    <s v="2013/2168"/>
    <s v=""/>
    <s v=""/>
    <s v=""/>
    <s v="13"/>
    <s v="Parkgate Road"/>
    <s v="SW11"/>
    <s v="4NL"/>
    <n v="527234"/>
    <n v="177107"/>
    <s v="St. Mary's Park"/>
    <s v=""/>
    <s v=""/>
    <n v="0"/>
    <n v="1"/>
    <n v="1"/>
    <s v="Construction of a mansard-style roof extension to provide an additional floor of residential accommodation and a part single/ part two-storey rear extension which includes a rear roof terrace at first floor level, in connection with the provision of 3 no."/>
    <s v="PF"/>
    <s v="20/05/2013"/>
    <d v="2014-02-21T00:00:00"/>
    <m/>
    <s v="Nil"/>
    <s v=""/>
    <s v="BF"/>
    <x v="0"/>
    <s v="n/a"/>
    <s v="n"/>
    <n v="5.0000000000000001E-3"/>
    <s v=""/>
    <m/>
    <m/>
    <x v="1"/>
    <s v="P"/>
    <m/>
    <n v="0"/>
    <n v="0"/>
    <n v="0"/>
    <n v="1"/>
    <n v="0"/>
    <n v="0"/>
    <n v="0"/>
    <n v="0"/>
    <n v="0"/>
    <n v="0"/>
    <n v="1"/>
    <n v="0"/>
    <n v="0"/>
    <n v="0"/>
    <n v="0"/>
    <n v="0"/>
    <n v="0"/>
    <n v="0"/>
    <n v="0"/>
    <n v="0"/>
    <n v="0"/>
    <n v="0"/>
    <n v="0"/>
    <n v="0"/>
    <n v="0"/>
    <n v="0"/>
    <n v="0"/>
    <n v="0"/>
    <n v="0"/>
    <n v="0"/>
  </r>
  <r>
    <x v="2"/>
    <s v="2013/2197"/>
    <s v=""/>
    <s v=""/>
    <s v=""/>
    <s v="16"/>
    <s v="Sisters Avenue"/>
    <s v="SW11"/>
    <s v="5SQ"/>
    <n v="527921"/>
    <n v="175466"/>
    <s v="Shaftesbury"/>
    <s v=""/>
    <s v=""/>
    <n v="4"/>
    <n v="6"/>
    <n v="2"/>
    <s v="Erection of single-storey rear extension, three-storey infill extension to the side, mansard roof extension with rear facing dormer windows, extension over part of the existing rear extension and provision of rear terrace, new bike store to front of basem"/>
    <s v="PF"/>
    <s v="09/05/2013"/>
    <d v="2013-09-16T00:00:00"/>
    <m/>
    <s v="Nil"/>
    <s v=""/>
    <s v="BF"/>
    <x v="3"/>
    <s v="n/a"/>
    <s v="n"/>
    <n v="2.1000000000000001E-2"/>
    <s v=""/>
    <m/>
    <m/>
    <x v="1"/>
    <s v="P"/>
    <n v="0"/>
    <n v="0"/>
    <n v="0"/>
    <n v="-3"/>
    <n v="1"/>
    <n v="3"/>
    <n v="2"/>
    <n v="-1"/>
    <n v="0"/>
    <n v="0"/>
    <n v="-3"/>
    <n v="1"/>
    <n v="3"/>
    <n v="2"/>
    <n v="-1"/>
    <n v="0"/>
    <n v="0"/>
    <n v="0"/>
    <n v="0"/>
    <n v="0"/>
    <n v="0"/>
    <n v="0"/>
    <n v="0"/>
    <n v="0"/>
    <n v="0"/>
    <n v="0"/>
    <n v="0"/>
    <n v="0"/>
    <n v="0"/>
    <n v="0"/>
    <n v="0"/>
  </r>
  <r>
    <x v="2"/>
    <s v="2013/2281"/>
    <s v=""/>
    <s v=""/>
    <s v=""/>
    <s v="290A"/>
    <s v="Upper Richmond Road"/>
    <s v="SW15"/>
    <s v="6TH"/>
    <n v="523679"/>
    <n v="175180"/>
    <s v="Thamesfield"/>
    <s v=""/>
    <s v=""/>
    <n v="5"/>
    <n v="5"/>
    <n v="0"/>
    <s v="Renovation and extension (including rear lightwell excavation in association with basement extension, single-storey rear extension, second floor rear extension and third floor rear extension) of 290/290A Upper Richmond Road to form one retail unit and fiv"/>
    <s v="PF"/>
    <s v="24/05/2013"/>
    <d v="2013-08-07T00:00:00"/>
    <m/>
    <s v="Nil"/>
    <s v=""/>
    <s v="BF"/>
    <x v="3"/>
    <s v="n/a"/>
    <s v="n"/>
    <n v="0.01"/>
    <s v=""/>
    <m/>
    <m/>
    <x v="1"/>
    <s v="P"/>
    <n v="0"/>
    <n v="0"/>
    <n v="0"/>
    <n v="-2"/>
    <n v="2"/>
    <n v="0"/>
    <n v="0"/>
    <n v="0"/>
    <n v="0"/>
    <n v="0"/>
    <n v="-2"/>
    <n v="2"/>
    <n v="0"/>
    <n v="0"/>
    <n v="0"/>
    <n v="0"/>
    <n v="0"/>
    <n v="0"/>
    <n v="0"/>
    <n v="0"/>
    <n v="0"/>
    <n v="0"/>
    <n v="0"/>
    <n v="0"/>
    <n v="0"/>
    <n v="0"/>
    <n v="0"/>
    <n v="0"/>
    <n v="0"/>
    <n v="0"/>
    <n v="0"/>
  </r>
  <r>
    <x v="2"/>
    <s v="2013/2318"/>
    <s v=""/>
    <s v=""/>
    <s v=""/>
    <s v="577"/>
    <s v="Battersea Park Road"/>
    <s v="SW11"/>
    <s v="3BH"/>
    <n v="527137"/>
    <n v="176145"/>
    <s v="Latchmere"/>
    <s v=""/>
    <s v=""/>
    <n v="1"/>
    <n v="2"/>
    <n v="1"/>
    <s v="Alterations including construction of rear dormer roof extension, and erection of single storey rear extension. Works in connection with provision of an additional one-bedroom flat on part of ground floor/basement level, with shop unit in remainder of gro"/>
    <s v="PF"/>
    <s v="02/07/2013"/>
    <d v="2014-12-17T00:00:00"/>
    <s v="Y"/>
    <s v="Nil"/>
    <s v=""/>
    <s v="BF"/>
    <x v="3"/>
    <s v="n/a"/>
    <s v="c+"/>
    <n v="5.0000000000000001E-3"/>
    <s v=""/>
    <m/>
    <m/>
    <x v="1"/>
    <s v="P"/>
    <n v="0"/>
    <n v="0"/>
    <n v="0"/>
    <n v="0"/>
    <n v="1"/>
    <n v="-1"/>
    <n v="1"/>
    <n v="0"/>
    <n v="0"/>
    <n v="0"/>
    <n v="0"/>
    <n v="1"/>
    <n v="-1"/>
    <n v="1"/>
    <n v="0"/>
    <n v="0"/>
    <n v="0"/>
    <n v="0"/>
    <n v="0"/>
    <n v="0"/>
    <n v="0"/>
    <n v="0"/>
    <n v="0"/>
    <n v="0"/>
    <n v="0"/>
    <n v="0"/>
    <n v="0"/>
    <n v="0"/>
    <n v="0"/>
    <n v="0"/>
    <n v="0"/>
  </r>
  <r>
    <x v="2"/>
    <s v="2013/2365"/>
    <s v=""/>
    <s v=""/>
    <s v=""/>
    <s v="42"/>
    <s v="Keswick Road"/>
    <s v="SW15"/>
    <s v="2JE"/>
    <n v="524341"/>
    <n v="174457"/>
    <s v="East Putney"/>
    <s v=""/>
    <s v=""/>
    <n v="1"/>
    <n v="1"/>
    <n v="0"/>
    <s v="Erection of two-storey extension to the eastern side of the property and erection of external rear staircase to increase the size of the ground floor nursery and first floor residential accommodation."/>
    <s v="PF"/>
    <s v="15/05/2013"/>
    <d v="2013-08-08T00:00:00"/>
    <m/>
    <s v="Nil"/>
    <s v=""/>
    <s v="BF"/>
    <x v="4"/>
    <s v="n/a"/>
    <s v="c+"/>
    <n v="2.5999999999999999E-2"/>
    <s v=""/>
    <m/>
    <m/>
    <x v="1"/>
    <s v="P"/>
    <m/>
    <n v="0"/>
    <n v="0"/>
    <n v="0"/>
    <n v="-1"/>
    <n v="1"/>
    <n v="0"/>
    <n v="0"/>
    <n v="0"/>
    <n v="0"/>
    <n v="0"/>
    <n v="-1"/>
    <n v="1"/>
    <n v="0"/>
    <n v="0"/>
    <n v="0"/>
    <n v="0"/>
    <n v="0"/>
    <n v="0"/>
    <n v="0"/>
    <n v="0"/>
    <n v="0"/>
    <n v="0"/>
    <n v="0"/>
    <n v="0"/>
    <n v="0"/>
    <n v="0"/>
    <n v="0"/>
    <n v="0"/>
    <n v="0"/>
    <n v="0"/>
  </r>
  <r>
    <x v="2"/>
    <s v="2013/2531"/>
    <s v=""/>
    <s v=""/>
    <s v=""/>
    <s v="130-132"/>
    <s v="Wandsworth High Street"/>
    <s v="SW18"/>
    <s v="4JP"/>
    <n v="525348"/>
    <n v="174690"/>
    <s v="Fairfield"/>
    <s v=""/>
    <s v=""/>
    <n v="2"/>
    <n v="7"/>
    <n v="5"/>
    <s v="Demolition of two existing two-storey buildings at 130 &amp; 132 Wandsworth High Street. Erection of a single six-storey building to provide: three 1-bedroom flats; three 2-bedroom flats; one 3-bedroom flat; and a ground floor commercial use"/>
    <s v="PF"/>
    <s v="13/08/2013"/>
    <d v="2014-02-28T00:00:00"/>
    <m/>
    <s v="Nil"/>
    <s v=""/>
    <s v="BF"/>
    <x v="0"/>
    <s v="n/a"/>
    <s v="n"/>
    <n v="1.2999999999999999E-2"/>
    <s v=""/>
    <m/>
    <m/>
    <x v="1"/>
    <s v="P"/>
    <m/>
    <n v="0"/>
    <n v="0"/>
    <n v="0"/>
    <n v="1"/>
    <n v="3"/>
    <n v="1"/>
    <n v="0"/>
    <n v="0"/>
    <n v="0"/>
    <n v="0"/>
    <n v="1"/>
    <n v="3"/>
    <n v="1"/>
    <n v="0"/>
    <n v="0"/>
    <n v="0"/>
    <n v="0"/>
    <n v="0"/>
    <n v="0"/>
    <n v="0"/>
    <n v="0"/>
    <n v="0"/>
    <n v="0"/>
    <n v="0"/>
    <n v="0"/>
    <n v="0"/>
    <n v="0"/>
    <n v="0"/>
    <n v="0"/>
    <n v="0"/>
  </r>
  <r>
    <x v="2"/>
    <s v="2013/2570"/>
    <s v=""/>
    <s v=""/>
    <m/>
    <s v="1-3"/>
    <s v="Candahar Road"/>
    <s v="SW11"/>
    <s v=""/>
    <n v="527282"/>
    <n v="176235"/>
    <s v="Latchmere"/>
    <s v=""/>
    <s v=""/>
    <n v="0"/>
    <n v="1"/>
    <n v="1"/>
    <s v="Construction of a new three-storey, 3-bedroom dwellinghouse on existing vacant land to the front of nos. 1-3 Candahar Road. The proposal would include a garage with room for three car parking spaces and an external terrace at second floor level, which wou"/>
    <s v="PF"/>
    <s v="29/05/2013"/>
    <d v="2013-09-16T00:00:00"/>
    <m/>
    <s v="Nil"/>
    <s v=""/>
    <s v="BF"/>
    <x v="0"/>
    <s v="n/a"/>
    <s v="n"/>
    <n v="0.107"/>
    <s v=""/>
    <m/>
    <m/>
    <x v="1"/>
    <s v="P"/>
    <m/>
    <n v="0"/>
    <n v="0"/>
    <n v="0"/>
    <n v="0"/>
    <n v="0"/>
    <n v="1"/>
    <n v="0"/>
    <n v="0"/>
    <n v="0"/>
    <n v="0"/>
    <n v="0"/>
    <n v="0"/>
    <n v="0"/>
    <n v="0"/>
    <n v="0"/>
    <n v="0"/>
    <n v="0"/>
    <n v="0"/>
    <n v="0"/>
    <n v="1"/>
    <n v="0"/>
    <n v="0"/>
    <n v="0"/>
    <n v="0"/>
    <n v="0"/>
    <n v="0"/>
    <n v="0"/>
    <n v="0"/>
    <n v="0"/>
    <n v="0"/>
  </r>
  <r>
    <x v="2"/>
    <s v="2013/2603"/>
    <s v=""/>
    <s v=""/>
    <s v="Unit 6 Mandeville Courtyard"/>
    <s v="142"/>
    <s v="Battersea Park Road"/>
    <s v="SW11"/>
    <s v="4NB"/>
    <n v="528068"/>
    <n v="176644"/>
    <s v="Queenstown"/>
    <s v=""/>
    <s v=""/>
    <n v="0"/>
    <n v="1"/>
    <n v="1"/>
    <s v="Change of use of the existing lower and upper ground floor studio (use class B1) to a 2-bedroom residential flat (use class C3) to include new double glazed windows within the existing window frames."/>
    <s v="PF"/>
    <s v="30/05/2013"/>
    <d v="2013-07-25T00:00:00"/>
    <m/>
    <s v="Nil"/>
    <s v=""/>
    <s v="BF"/>
    <x v="2"/>
    <s v="n/a"/>
    <s v="f"/>
    <n v="5.3999999999999999E-2"/>
    <s v=""/>
    <m/>
    <m/>
    <x v="1"/>
    <s v="P"/>
    <n v="0"/>
    <n v="0"/>
    <n v="0"/>
    <n v="0"/>
    <n v="0"/>
    <n v="1"/>
    <n v="0"/>
    <n v="0"/>
    <n v="0"/>
    <n v="0"/>
    <n v="0"/>
    <n v="0"/>
    <n v="1"/>
    <n v="0"/>
    <n v="0"/>
    <n v="0"/>
    <n v="0"/>
    <n v="0"/>
    <n v="0"/>
    <n v="0"/>
    <n v="0"/>
    <n v="0"/>
    <n v="0"/>
    <n v="0"/>
    <n v="0"/>
    <n v="0"/>
    <n v="0"/>
    <n v="0"/>
    <n v="0"/>
    <n v="0"/>
    <n v="0"/>
  </r>
  <r>
    <x v="2"/>
    <s v="2013/2613"/>
    <s v=""/>
    <s v=""/>
    <s v="Unit 4 Ransomes Dock Business Centre"/>
    <s v="35-37"/>
    <s v="Parkgate Road"/>
    <s v="SW11"/>
    <s v="4NP"/>
    <n v="527305"/>
    <n v="177160"/>
    <s v="St. Mary's Park"/>
    <s v=""/>
    <s v=""/>
    <n v="0"/>
    <n v="1"/>
    <n v="1"/>
    <s v="Change of use from B1(a) office to a flat (use class C3)."/>
    <s v="PAG"/>
    <s v="30/05/2013"/>
    <d v="2013-07-10T00:00:00"/>
    <m/>
    <s v="Nil"/>
    <s v=""/>
    <s v="BF"/>
    <x v="2"/>
    <s v="n/a"/>
    <s v="f"/>
    <n v="0.11600000000000001"/>
    <s v=""/>
    <m/>
    <m/>
    <x v="1"/>
    <s v="P"/>
    <n v="0"/>
    <n v="0"/>
    <n v="0"/>
    <n v="0"/>
    <n v="0"/>
    <n v="1"/>
    <n v="0"/>
    <n v="0"/>
    <n v="0"/>
    <n v="0"/>
    <n v="0"/>
    <n v="0"/>
    <n v="1"/>
    <n v="0"/>
    <n v="0"/>
    <n v="0"/>
    <n v="0"/>
    <n v="0"/>
    <n v="0"/>
    <n v="0"/>
    <n v="0"/>
    <n v="0"/>
    <n v="0"/>
    <n v="0"/>
    <n v="0"/>
    <n v="0"/>
    <n v="0"/>
    <n v="0"/>
    <n v="0"/>
    <n v="0"/>
    <n v="0"/>
  </r>
  <r>
    <x v="2"/>
    <s v="2013/2614"/>
    <s v=""/>
    <s v=""/>
    <s v=""/>
    <s v="69"/>
    <s v="Lightermans Walk"/>
    <s v="SW11"/>
    <s v="1PS"/>
    <n v="525108"/>
    <n v="175280"/>
    <s v="Thamesfield"/>
    <s v=""/>
    <s v=""/>
    <n v="0"/>
    <n v="1"/>
    <n v="1"/>
    <s v="Prior approval for conversion of class B1a office to 1 bedroom Residential unit (class C3)."/>
    <s v="PANR"/>
    <s v="31/05/2013"/>
    <d v="2013-07-18T00:00:00"/>
    <m/>
    <s v="Nil"/>
    <s v=""/>
    <s v="BF"/>
    <x v="2"/>
    <s v="n/a"/>
    <s v="f"/>
    <n v="1E-3"/>
    <s v=""/>
    <m/>
    <m/>
    <x v="1"/>
    <s v="P"/>
    <n v="0"/>
    <n v="0"/>
    <n v="0"/>
    <n v="0"/>
    <n v="1"/>
    <n v="0"/>
    <n v="0"/>
    <n v="0"/>
    <n v="0"/>
    <n v="0"/>
    <n v="0"/>
    <n v="1"/>
    <n v="0"/>
    <n v="0"/>
    <n v="0"/>
    <n v="0"/>
    <n v="0"/>
    <n v="0"/>
    <n v="0"/>
    <n v="0"/>
    <n v="0"/>
    <n v="0"/>
    <n v="0"/>
    <n v="0"/>
    <n v="0"/>
    <n v="0"/>
    <n v="0"/>
    <n v="0"/>
    <n v="0"/>
    <n v="0"/>
    <n v="0"/>
  </r>
  <r>
    <x v="2"/>
    <s v="2013/2729"/>
    <s v=""/>
    <s v=""/>
    <s v="Unit 12 Mandeville Courtyard"/>
    <s v="142"/>
    <s v="Battersea Park Road"/>
    <s v="SW11"/>
    <s v="4NB"/>
    <n v="528057"/>
    <n v="176664"/>
    <s v="Queenstown"/>
    <s v=""/>
    <s v=""/>
    <n v="0"/>
    <n v="2"/>
    <n v="2"/>
    <s v="Prior approval for change of use of office units 12a and 12b into 2no. 1 bedroom residential flats."/>
    <s v="PAG"/>
    <s v="06/06/2013"/>
    <d v="2013-07-25T00:00:00"/>
    <m/>
    <s v="Nil"/>
    <s v=""/>
    <s v="BF"/>
    <x v="2"/>
    <s v="n/a"/>
    <s v="f"/>
    <n v="4.1000000000000002E-2"/>
    <s v=""/>
    <m/>
    <m/>
    <x v="1"/>
    <s v="P"/>
    <m/>
    <n v="0"/>
    <n v="0"/>
    <n v="0"/>
    <n v="2"/>
    <n v="0"/>
    <n v="0"/>
    <n v="0"/>
    <n v="0"/>
    <n v="0"/>
    <n v="0"/>
    <n v="2"/>
    <n v="0"/>
    <n v="0"/>
    <n v="0"/>
    <n v="0"/>
    <n v="0"/>
    <n v="0"/>
    <n v="0"/>
    <n v="0"/>
    <n v="0"/>
    <n v="0"/>
    <n v="0"/>
    <n v="0"/>
    <n v="0"/>
    <n v="0"/>
    <n v="0"/>
    <n v="0"/>
    <n v="0"/>
    <n v="0"/>
    <n v="0"/>
  </r>
  <r>
    <x v="2"/>
    <s v="2013/2746"/>
    <s v=""/>
    <s v=""/>
    <s v="Garages adjacent to"/>
    <s v="125"/>
    <s v="Pendle Road"/>
    <s v="SW16"/>
    <s v="6RX"/>
    <n v="528869"/>
    <n v="170872"/>
    <s v="Furzedown"/>
    <s v=""/>
    <s v=""/>
    <n v="0"/>
    <n v="2"/>
    <n v="2"/>
    <s v="Erection of two semi-detached dwellings with private gardens following the demolition of existing garages."/>
    <s v="PF"/>
    <s v="05/06/2013"/>
    <d v="2014-04-16T00:00:00"/>
    <s v="Y"/>
    <s v="Nil"/>
    <s v=""/>
    <s v="BF"/>
    <x v="0"/>
    <s v="n/a"/>
    <s v="n"/>
    <n v="3.3000000000000002E-2"/>
    <s v=""/>
    <m/>
    <m/>
    <x v="1"/>
    <s v="P"/>
    <m/>
    <n v="0"/>
    <n v="0"/>
    <n v="0"/>
    <n v="0"/>
    <n v="0"/>
    <n v="0"/>
    <n v="0"/>
    <n v="2"/>
    <n v="0"/>
    <n v="0"/>
    <n v="0"/>
    <n v="0"/>
    <n v="0"/>
    <n v="0"/>
    <n v="0"/>
    <n v="0"/>
    <n v="0"/>
    <n v="0"/>
    <n v="0"/>
    <n v="0"/>
    <n v="0"/>
    <n v="2"/>
    <n v="0"/>
    <n v="0"/>
    <n v="0"/>
    <n v="0"/>
    <n v="0"/>
    <n v="0"/>
    <n v="0"/>
    <n v="0"/>
  </r>
  <r>
    <x v="2"/>
    <s v="2013/2786"/>
    <s v=""/>
    <s v=""/>
    <s v="R/O Southwest London Law Centres"/>
    <s v="101A"/>
    <s v="Tooting High Street"/>
    <s v="SW17"/>
    <s v="0SU"/>
    <n v="527367"/>
    <n v="171295"/>
    <s v="Graveney"/>
    <s v=""/>
    <s v=""/>
    <n v="0"/>
    <n v="1"/>
    <n v="1"/>
    <s v="Change of use from B1 (Business) to C3 (Residential) / A1 (Shop). The change of use application would provide for a two-bedroom flat at first floor level and a shop at part of ground floor, with first floor extension &amp; installation of a new shopfront."/>
    <s v="PF"/>
    <s v="07/06/2013"/>
    <d v="2013-08-02T00:00:00"/>
    <m/>
    <s v="Nil"/>
    <s v=""/>
    <s v="BF"/>
    <x v="3"/>
    <s v="n/a"/>
    <s v="f"/>
    <n v="5.0000000000000001E-3"/>
    <s v=""/>
    <m/>
    <m/>
    <x v="1"/>
    <s v="P"/>
    <n v="0"/>
    <n v="0"/>
    <n v="0"/>
    <n v="0"/>
    <n v="0"/>
    <n v="1"/>
    <n v="0"/>
    <n v="0"/>
    <n v="0"/>
    <n v="0"/>
    <n v="0"/>
    <n v="0"/>
    <n v="1"/>
    <n v="0"/>
    <n v="0"/>
    <n v="0"/>
    <n v="0"/>
    <n v="0"/>
    <n v="0"/>
    <n v="0"/>
    <n v="0"/>
    <n v="0"/>
    <n v="0"/>
    <n v="0"/>
    <n v="0"/>
    <n v="0"/>
    <n v="0"/>
    <n v="0"/>
    <n v="0"/>
    <n v="0"/>
    <n v="0"/>
  </r>
  <r>
    <x v="2"/>
    <s v="2013/2825"/>
    <s v=""/>
    <s v=""/>
    <s v="Land rear of 88"/>
    <s v=""/>
    <s v="Thurleigh Road"/>
    <s v="SW12"/>
    <s v="8TT"/>
    <n v="528260"/>
    <n v="174215"/>
    <s v="Balham"/>
    <s v=""/>
    <s v=""/>
    <n v="0"/>
    <n v="2"/>
    <n v="2"/>
    <s v="Application to renew planning permission ref. 2010/1548 (approved in July 2010) for the construction of two 2-storey houses."/>
    <s v="PF"/>
    <s v="02/07/2013"/>
    <d v="2013-09-13T00:00:00"/>
    <m/>
    <s v="Nil"/>
    <s v=""/>
    <s v="BF"/>
    <x v="0"/>
    <s v="n/a"/>
    <s v="n"/>
    <n v="0.218"/>
    <s v=""/>
    <m/>
    <m/>
    <x v="1"/>
    <s v="P"/>
    <m/>
    <n v="0"/>
    <n v="0"/>
    <n v="0"/>
    <n v="0"/>
    <n v="0"/>
    <n v="0"/>
    <n v="0"/>
    <n v="2"/>
    <n v="0"/>
    <n v="0"/>
    <n v="0"/>
    <n v="0"/>
    <n v="0"/>
    <n v="0"/>
    <n v="0"/>
    <n v="0"/>
    <n v="0"/>
    <n v="0"/>
    <n v="0"/>
    <n v="0"/>
    <n v="0"/>
    <n v="2"/>
    <n v="0"/>
    <n v="0"/>
    <n v="0"/>
    <n v="0"/>
    <n v="0"/>
    <n v="0"/>
    <n v="0"/>
    <n v="0"/>
  </r>
  <r>
    <x v="2"/>
    <s v="2013/2832"/>
    <s v=""/>
    <s v=""/>
    <s v=""/>
    <s v="138C"/>
    <s v="Lavender Hill"/>
    <s v="SW11"/>
    <s v="5RA"/>
    <n v="527994"/>
    <n v="175640"/>
    <s v="Shaftesbury"/>
    <s v=""/>
    <s v=""/>
    <n v="0"/>
    <n v="1"/>
    <n v="1"/>
    <s v="Construction of a fourth floor extension to an existing three-storey building to create an additional apartment above existing flat."/>
    <s v="PF"/>
    <s v="10/06/2013"/>
    <d v="2013-11-08T00:00:00"/>
    <m/>
    <s v="Nil"/>
    <s v=""/>
    <s v="BF"/>
    <x v="0"/>
    <s v="n/a"/>
    <s v="n"/>
    <n v="3.0000000000000001E-3"/>
    <s v=""/>
    <m/>
    <m/>
    <x v="1"/>
    <s v="P"/>
    <n v="0"/>
    <n v="0"/>
    <n v="0"/>
    <n v="0"/>
    <n v="1"/>
    <n v="0"/>
    <n v="0"/>
    <n v="0"/>
    <n v="0"/>
    <n v="0"/>
    <n v="0"/>
    <n v="1"/>
    <n v="0"/>
    <n v="0"/>
    <n v="0"/>
    <n v="0"/>
    <n v="0"/>
    <n v="0"/>
    <n v="0"/>
    <n v="0"/>
    <n v="0"/>
    <n v="0"/>
    <n v="0"/>
    <n v="0"/>
    <n v="0"/>
    <n v="0"/>
    <n v="0"/>
    <n v="0"/>
    <n v="0"/>
    <n v="0"/>
    <n v="0"/>
  </r>
  <r>
    <x v="2"/>
    <s v="2013/2946"/>
    <s v=""/>
    <s v=""/>
    <s v=""/>
    <s v="37"/>
    <s v="Elmfield Road"/>
    <s v="SW17"/>
    <s v="8AG"/>
    <n v="528599"/>
    <n v="172872"/>
    <s v="Bedford"/>
    <s v=""/>
    <s v=""/>
    <n v="1"/>
    <n v="3"/>
    <n v="2"/>
    <s v="Conversion of existing dwellinghouse to form three self contained flats with family sized accommodation at ground floor level. Demolition of existing single-storey rear extension and erection of single-storey rear extension. Erection of rear roof extensio"/>
    <s v="PF"/>
    <s v="10/06/2013"/>
    <d v="2013-12-16T00:00:00"/>
    <m/>
    <s v="Nil"/>
    <s v=""/>
    <s v="BF"/>
    <x v="3"/>
    <s v="n/a"/>
    <s v="a"/>
    <n v="1.7000000000000001E-2"/>
    <s v=""/>
    <m/>
    <m/>
    <x v="1"/>
    <s v="P"/>
    <n v="0"/>
    <n v="0"/>
    <n v="0"/>
    <n v="0"/>
    <n v="0"/>
    <n v="2"/>
    <n v="1"/>
    <n v="-1"/>
    <n v="0"/>
    <n v="0"/>
    <n v="0"/>
    <n v="0"/>
    <n v="2"/>
    <n v="1"/>
    <n v="0"/>
    <n v="0"/>
    <n v="0"/>
    <n v="0"/>
    <n v="0"/>
    <n v="0"/>
    <n v="0"/>
    <n v="-1"/>
    <n v="0"/>
    <n v="0"/>
    <n v="0"/>
    <n v="0"/>
    <n v="0"/>
    <n v="0"/>
    <n v="0"/>
    <n v="0"/>
    <n v="0"/>
  </r>
  <r>
    <x v="2"/>
    <s v="2013/3046"/>
    <s v=""/>
    <s v=""/>
    <s v=""/>
    <s v="61"/>
    <s v="Glycena Road"/>
    <s v="SW11"/>
    <s v="5TP"/>
    <n v="527957"/>
    <n v="175788"/>
    <s v="Shaftesbury"/>
    <s v=""/>
    <s v=""/>
    <n v="1"/>
    <n v="3"/>
    <n v="2"/>
    <s v="Construction of a mansard-style rear roof extension; alterations at lower ground and upper ground floor levels which include rebuilding the existing two-storey rear extension and changes to the window and door designs to the rear and side elevations. Work"/>
    <s v="PF"/>
    <s v="14/06/2013"/>
    <d v="2013-09-13T00:00:00"/>
    <m/>
    <s v="Nil"/>
    <s v=""/>
    <s v="BF"/>
    <x v="1"/>
    <s v="n/a"/>
    <s v="a"/>
    <n v="1.6E-2"/>
    <s v=""/>
    <m/>
    <m/>
    <x v="1"/>
    <s v="P"/>
    <m/>
    <n v="0"/>
    <n v="0"/>
    <n v="0"/>
    <n v="1"/>
    <n v="1"/>
    <n v="1"/>
    <n v="0"/>
    <n v="-1"/>
    <n v="0"/>
    <n v="0"/>
    <n v="1"/>
    <n v="1"/>
    <n v="1"/>
    <n v="0"/>
    <n v="0"/>
    <n v="0"/>
    <n v="0"/>
    <n v="0"/>
    <n v="0"/>
    <n v="0"/>
    <n v="0"/>
    <n v="-1"/>
    <n v="0"/>
    <n v="0"/>
    <n v="0"/>
    <n v="0"/>
    <n v="0"/>
    <n v="0"/>
    <n v="0"/>
    <n v="0"/>
  </r>
  <r>
    <x v="2"/>
    <s v="2013/3106"/>
    <s v=""/>
    <s v=""/>
    <s v="Rear of 176"/>
    <s v="176"/>
    <s v="Mitcham Lane"/>
    <s v="SW16"/>
    <s v="6NS"/>
    <n v="529133"/>
    <n v="170916"/>
    <s v="Furzedown"/>
    <s v=""/>
    <s v=""/>
    <n v="0"/>
    <n v="1"/>
    <n v="1"/>
    <s v="Demolition of single-storey garage and construction of new part single/part two-storey one-bedroom house."/>
    <s v="PF"/>
    <s v="18/06/2013"/>
    <d v="2013-08-13T00:00:00"/>
    <m/>
    <s v="Nil"/>
    <s v=""/>
    <s v="BF"/>
    <x v="0"/>
    <s v="n/a"/>
    <s v="n"/>
    <n v="4.2999999999999997E-2"/>
    <s v=""/>
    <m/>
    <m/>
    <x v="1"/>
    <s v="P"/>
    <m/>
    <n v="0"/>
    <n v="0"/>
    <n v="0"/>
    <n v="1"/>
    <n v="0"/>
    <n v="0"/>
    <n v="0"/>
    <n v="0"/>
    <n v="0"/>
    <n v="0"/>
    <n v="0"/>
    <n v="0"/>
    <n v="0"/>
    <n v="0"/>
    <n v="0"/>
    <n v="0"/>
    <n v="0"/>
    <n v="1"/>
    <n v="0"/>
    <n v="0"/>
    <n v="0"/>
    <n v="0"/>
    <n v="0"/>
    <n v="0"/>
    <n v="0"/>
    <n v="0"/>
    <n v="0"/>
    <n v="0"/>
    <n v="0"/>
    <n v="0"/>
  </r>
  <r>
    <x v="2"/>
    <s v="2013/3133"/>
    <s v=""/>
    <s v=""/>
    <s v=""/>
    <s v="3"/>
    <s v="Devereux Road"/>
    <s v="SW11"/>
    <s v="6JR"/>
    <n v="527828"/>
    <n v="174334"/>
    <s v="Northcote"/>
    <s v=""/>
    <s v=""/>
    <n v="2"/>
    <n v="1"/>
    <n v="-1"/>
    <s v="Conversion from two flats into one dwellinghouse (Class C3).  Construction of a single storey rear addition, the excavation of a basement level with two front lightwells and one rear lightwell, insertion of three roof lights in front roof slope and constr"/>
    <s v="PF"/>
    <s v="11/11/2013"/>
    <d v="2013-12-20T00:00:00"/>
    <m/>
    <s v="Nil"/>
    <s v=""/>
    <s v="BF"/>
    <x v="3"/>
    <s v="n/a"/>
    <s v="b"/>
    <n v="2.3E-2"/>
    <s v=""/>
    <m/>
    <m/>
    <x v="1"/>
    <s v="P"/>
    <n v="0"/>
    <n v="0"/>
    <n v="0"/>
    <n v="0"/>
    <n v="-1"/>
    <n v="0"/>
    <n v="0"/>
    <n v="0"/>
    <n v="0"/>
    <n v="0"/>
    <n v="0"/>
    <n v="-1"/>
    <n v="0"/>
    <n v="0"/>
    <n v="0"/>
    <n v="-1"/>
    <n v="0"/>
    <n v="0"/>
    <n v="0"/>
    <n v="0"/>
    <n v="0"/>
    <n v="0"/>
    <n v="1"/>
    <n v="0"/>
    <n v="0"/>
    <n v="0"/>
    <n v="0"/>
    <n v="0"/>
    <n v="0"/>
    <n v="0"/>
    <n v="0"/>
  </r>
  <r>
    <x v="2"/>
    <s v="2013/3152"/>
    <s v=""/>
    <s v=""/>
    <s v="9 Blades Court"/>
    <s v="121"/>
    <s v="Deodar Road"/>
    <s v="SW15"/>
    <s v="2NU"/>
    <n v="524588"/>
    <n v="175331"/>
    <s v="Thamesfield"/>
    <s v=""/>
    <s v=""/>
    <n v="0"/>
    <n v="1"/>
    <n v="1"/>
    <s v="Formation of additional floor, with roof terrace at rear and glazed balustrade to existing parapet in connection with change of use of the second floor to provide a self contained two-bedroom flat."/>
    <s v="PF"/>
    <s v="26/06/2013"/>
    <d v="2013-11-08T00:00:00"/>
    <m/>
    <s v="Nil"/>
    <s v=""/>
    <s v="BF"/>
    <x v="3"/>
    <s v="n/a"/>
    <s v="f"/>
    <n v="2E-3"/>
    <s v=""/>
    <m/>
    <m/>
    <x v="1"/>
    <s v="P"/>
    <m/>
    <n v="0"/>
    <n v="0"/>
    <n v="0"/>
    <n v="0"/>
    <n v="1"/>
    <n v="0"/>
    <n v="0"/>
    <n v="0"/>
    <n v="0"/>
    <n v="0"/>
    <n v="0"/>
    <n v="1"/>
    <n v="0"/>
    <n v="0"/>
    <n v="0"/>
    <n v="0"/>
    <n v="0"/>
    <n v="0"/>
    <n v="0"/>
    <n v="0"/>
    <n v="0"/>
    <n v="0"/>
    <n v="0"/>
    <n v="0"/>
    <n v="0"/>
    <n v="0"/>
    <n v="0"/>
    <n v="0"/>
    <n v="0"/>
    <n v="0"/>
  </r>
  <r>
    <x v="2"/>
    <s v="2013/3176"/>
    <s v=""/>
    <s v=""/>
    <s v="Rear of"/>
    <s v="33"/>
    <s v="Duntshill Road"/>
    <s v="SW18"/>
    <s v="4QN"/>
    <n v="525799"/>
    <n v="173125"/>
    <s v="Earlsfield"/>
    <s v=""/>
    <s v=""/>
    <n v="0"/>
    <n v="0"/>
    <n v="0"/>
    <s v="Demolition of existing garage. Erection of a single-storey with pitched roof building adjoining 35 Duntshill Road with garage at ground floor and studio/office above."/>
    <s v="PF"/>
    <s v="28/06/2013"/>
    <d v="2013-10-10T00:00:00"/>
    <m/>
    <s v="Nil"/>
    <s v=""/>
    <s v="BF"/>
    <x v="0"/>
    <s v="n/a"/>
    <s v="n"/>
    <m/>
    <s v=""/>
    <m/>
    <m/>
    <x v="1"/>
    <s v="P"/>
    <n v="0"/>
    <n v="0"/>
    <n v="0"/>
    <n v="0"/>
    <n v="0"/>
    <n v="0"/>
    <n v="0"/>
    <n v="0"/>
    <n v="0"/>
    <n v="0"/>
    <n v="0"/>
    <n v="0"/>
    <n v="0"/>
    <n v="0"/>
    <n v="0"/>
    <n v="0"/>
    <n v="0"/>
    <n v="0"/>
    <n v="0"/>
    <n v="0"/>
    <n v="0"/>
    <n v="0"/>
    <n v="0"/>
    <n v="0"/>
    <n v="0"/>
    <n v="0"/>
    <n v="0"/>
    <n v="0"/>
    <n v="0"/>
    <n v="0"/>
    <n v="0"/>
  </r>
  <r>
    <x v="2"/>
    <s v="2013/3190"/>
    <s v=""/>
    <s v=""/>
    <s v=""/>
    <s v="58-70"/>
    <s v="York Road"/>
    <s v="SW11"/>
    <s v="3QD"/>
    <n v="526820"/>
    <n v="176155"/>
    <s v="St. Mary's Park"/>
    <s v=""/>
    <s v=""/>
    <n v="0"/>
    <n v="6"/>
    <n v="6"/>
    <s v="Demolition of existing buildings and redevelopment to provide a mixed use development comprising flexible shop/financial and professional services/cafe/restaurant/drinking establishment uses (Classes A1/A2/A3 and A4) and 29 flats within a new 5-storey bui"/>
    <s v="PFLA"/>
    <s v="16/07/2013"/>
    <d v="2013-10-15T00:00:00"/>
    <m/>
    <s v="Nil"/>
    <s v=""/>
    <s v="BF"/>
    <x v="0"/>
    <s v="NB"/>
    <s v="n/a"/>
    <n v="1.9E-2"/>
    <s v=""/>
    <m/>
    <m/>
    <x v="0"/>
    <s v="HASO"/>
    <n v="0"/>
    <n v="2"/>
    <n v="6"/>
    <n v="0"/>
    <n v="3"/>
    <n v="3"/>
    <n v="0"/>
    <n v="0"/>
    <n v="0"/>
    <n v="0"/>
    <n v="0"/>
    <n v="3"/>
    <n v="3"/>
    <n v="0"/>
    <n v="0"/>
    <n v="0"/>
    <n v="0"/>
    <n v="0"/>
    <n v="0"/>
    <n v="0"/>
    <n v="0"/>
    <n v="0"/>
    <n v="0"/>
    <n v="0"/>
    <n v="0"/>
    <n v="0"/>
    <n v="0"/>
    <n v="0"/>
    <n v="0"/>
    <n v="0"/>
    <n v="0"/>
  </r>
  <r>
    <x v="2"/>
    <s v="2013/3190"/>
    <s v=""/>
    <s v=""/>
    <s v=""/>
    <s v="58-70"/>
    <s v="York Road"/>
    <s v="SW11"/>
    <s v="3QD"/>
    <n v="526820"/>
    <n v="176155"/>
    <s v="St. Mary's Park"/>
    <s v=""/>
    <s v=""/>
    <n v="0"/>
    <n v="23"/>
    <n v="23"/>
    <s v="Demolition of existing buildings and redevelopment to provide a mixed use development comprising flexible shop/financial and professional services/cafe/restaurant/drinking establishment uses (Classes A1/A2/A3 and A4) and 29 flats within a new 5-storey bui"/>
    <s v="PFLA"/>
    <s v="16/07/2013"/>
    <d v="2013-10-15T00:00:00"/>
    <m/>
    <s v="Nil"/>
    <s v=""/>
    <s v="BF"/>
    <x v="0"/>
    <s v="n/a"/>
    <s v="n"/>
    <n v="5.7000000000000002E-2"/>
    <s v=""/>
    <m/>
    <m/>
    <x v="1"/>
    <s v="P"/>
    <n v="0"/>
    <n v="0"/>
    <n v="23"/>
    <n v="0"/>
    <n v="6"/>
    <n v="14"/>
    <n v="3"/>
    <n v="0"/>
    <n v="0"/>
    <n v="0"/>
    <n v="0"/>
    <n v="6"/>
    <n v="14"/>
    <n v="3"/>
    <n v="0"/>
    <n v="0"/>
    <n v="0"/>
    <n v="0"/>
    <n v="0"/>
    <n v="0"/>
    <n v="0"/>
    <n v="0"/>
    <n v="0"/>
    <n v="0"/>
    <n v="0"/>
    <n v="0"/>
    <n v="0"/>
    <n v="0"/>
    <n v="0"/>
    <n v="0"/>
    <n v="0"/>
  </r>
  <r>
    <x v="2"/>
    <s v="2013/3253"/>
    <s v=""/>
    <s v=""/>
    <s v="Mulberry House"/>
    <s v="3"/>
    <s v="Putney Park Avenue"/>
    <s v="SW15"/>
    <s v="5QN"/>
    <n v="522303"/>
    <n v="175364"/>
    <s v="West Putney"/>
    <s v=""/>
    <s v=""/>
    <n v="0"/>
    <n v="2"/>
    <n v="2"/>
    <s v="Erection of two, two-storey semi-detached houses with accommodation at roof level fronting Daylesford Avenue."/>
    <s v="PF"/>
    <s v="23/07/2013"/>
    <d v="2013-09-04T00:00:00"/>
    <m/>
    <s v="Nil"/>
    <s v=""/>
    <s v="Gdn"/>
    <x v="0"/>
    <s v="n/a"/>
    <s v="n"/>
    <n v="0.13400000000000001"/>
    <s v=""/>
    <m/>
    <m/>
    <x v="1"/>
    <s v="P"/>
    <n v="0"/>
    <n v="0"/>
    <n v="0"/>
    <n v="0"/>
    <n v="0"/>
    <n v="0"/>
    <n v="0"/>
    <n v="0"/>
    <n v="2"/>
    <n v="0"/>
    <n v="0"/>
    <n v="0"/>
    <n v="0"/>
    <n v="0"/>
    <n v="0"/>
    <n v="0"/>
    <n v="0"/>
    <n v="0"/>
    <n v="0"/>
    <n v="0"/>
    <n v="0"/>
    <n v="0"/>
    <n v="2"/>
    <n v="0"/>
    <n v="0"/>
    <n v="0"/>
    <n v="0"/>
    <n v="0"/>
    <n v="0"/>
    <n v="0"/>
    <n v="0"/>
  </r>
  <r>
    <x v="2"/>
    <s v="2013/3260"/>
    <s v=""/>
    <s v="55 Albert Bridge Road"/>
    <s v=""/>
    <s v="53 &amp; 55"/>
    <s v="Albert Bridge Road"/>
    <s v="SW11"/>
    <s v="4QA"/>
    <n v="527585"/>
    <n v="176783"/>
    <s v="St. Mary's Park"/>
    <s v=""/>
    <s v=""/>
    <n v="3"/>
    <n v="1"/>
    <n v="-2"/>
    <s v="Demolition of the existing rear conservatories and erection of a two-storey (lower ground and ground floor level) 4.5m deep rear extension to both properties;  1200mm deep excavation of part of the lower ground floor levels to provide increased floor to c"/>
    <s v="PF"/>
    <s v="02/07/2013"/>
    <d v="2013-11-04T00:00:00"/>
    <m/>
    <s v="Nil"/>
    <s v=""/>
    <s v="BF"/>
    <x v="3"/>
    <s v="n/a"/>
    <s v="b"/>
    <n v="2.4E-2"/>
    <s v=""/>
    <m/>
    <m/>
    <x v="1"/>
    <s v="P"/>
    <n v="0"/>
    <n v="0"/>
    <n v="0"/>
    <n v="0"/>
    <n v="-1"/>
    <n v="-2"/>
    <n v="0"/>
    <n v="1"/>
    <n v="0"/>
    <n v="0"/>
    <n v="0"/>
    <n v="-1"/>
    <n v="-2"/>
    <n v="0"/>
    <n v="0"/>
    <n v="0"/>
    <n v="0"/>
    <n v="0"/>
    <n v="0"/>
    <n v="0"/>
    <n v="0"/>
    <n v="1"/>
    <n v="0"/>
    <n v="0"/>
    <n v="0"/>
    <n v="0"/>
    <n v="0"/>
    <n v="0"/>
    <n v="0"/>
    <n v="0"/>
    <n v="0"/>
  </r>
  <r>
    <x v="2"/>
    <s v="2013/3267"/>
    <s v=""/>
    <s v=""/>
    <s v="land adjacent to 72"/>
    <s v="72A"/>
    <s v="Bedford Hill"/>
    <s v="SW12"/>
    <s v="9HR"/>
    <n v="528703"/>
    <n v="173099"/>
    <s v="Nightingale"/>
    <s v=""/>
    <s v=""/>
    <n v="0"/>
    <n v="1"/>
    <n v="1"/>
    <s v="Erection of a three storey building (between 72 Bedford Hill and the railway embankment) to provide a shop/store on ground floor and a two bedroom maisonette on first and second floors.  (Amended drawings received  showing alterations to the development)"/>
    <s v="PF"/>
    <s v="23/08/2013"/>
    <d v="2014-07-23T00:00:00"/>
    <s v="Y"/>
    <s v="Nil"/>
    <s v=""/>
    <s v="BF"/>
    <x v="0"/>
    <s v="n/a"/>
    <s v="n"/>
    <n v="8.9999999999999993E-3"/>
    <s v=""/>
    <m/>
    <m/>
    <x v="1"/>
    <s v="P"/>
    <n v="0"/>
    <n v="0"/>
    <n v="0"/>
    <n v="0"/>
    <n v="0"/>
    <n v="1"/>
    <n v="0"/>
    <n v="0"/>
    <n v="0"/>
    <n v="0"/>
    <n v="0"/>
    <n v="0"/>
    <n v="1"/>
    <n v="0"/>
    <n v="0"/>
    <n v="0"/>
    <n v="0"/>
    <n v="0"/>
    <n v="0"/>
    <n v="0"/>
    <n v="0"/>
    <n v="0"/>
    <n v="0"/>
    <n v="0"/>
    <n v="0"/>
    <n v="0"/>
    <n v="0"/>
    <n v="0"/>
    <n v="0"/>
    <n v="0"/>
    <n v="0"/>
  </r>
  <r>
    <x v="2"/>
    <s v="2013/3290"/>
    <s v=""/>
    <s v=""/>
    <s v=""/>
    <s v="86"/>
    <s v="Balham High Road"/>
    <s v="SW12"/>
    <s v="9AG"/>
    <n v="528668"/>
    <n v="173560"/>
    <s v="Balham"/>
    <s v=""/>
    <s v=""/>
    <n v="0"/>
    <n v="1"/>
    <n v="1"/>
    <s v="Roof extension to rear storage area/garage of shop and change of use to provide a studio (1bed/1person) unit. Alterations to 86 Caistor Mews to provide refuse storage."/>
    <s v="PF"/>
    <s v="19/06/2013"/>
    <d v="2013-10-14T00:00:00"/>
    <m/>
    <s v="Nil"/>
    <s v=""/>
    <s v="BF"/>
    <x v="3"/>
    <s v="n/a"/>
    <s v="e"/>
    <n v="3.0000000000000001E-3"/>
    <s v=""/>
    <m/>
    <m/>
    <x v="1"/>
    <s v="P"/>
    <m/>
    <n v="0"/>
    <n v="0"/>
    <n v="1"/>
    <n v="0"/>
    <n v="0"/>
    <n v="0"/>
    <n v="0"/>
    <n v="0"/>
    <n v="0"/>
    <n v="1"/>
    <n v="0"/>
    <n v="0"/>
    <n v="0"/>
    <n v="0"/>
    <n v="0"/>
    <n v="0"/>
    <n v="0"/>
    <n v="0"/>
    <n v="0"/>
    <n v="0"/>
    <n v="0"/>
    <n v="0"/>
    <n v="0"/>
    <n v="0"/>
    <n v="0"/>
    <n v="0"/>
    <n v="0"/>
    <n v="0"/>
    <n v="0"/>
    <n v="0"/>
  </r>
  <r>
    <x v="2"/>
    <s v="2013/3373"/>
    <s v=""/>
    <s v=""/>
    <s v="(Unit 1 &amp; 2)"/>
    <s v="8"/>
    <s v="Putney High Street"/>
    <s v="SW15"/>
    <s v="1SL"/>
    <n v="524120"/>
    <n v="175611"/>
    <s v="Thamesfield"/>
    <s v=""/>
    <s v=""/>
    <n v="0"/>
    <n v="1"/>
    <n v="1"/>
    <s v="Conversion of first/second floor office units  (Class B1a) into a 1-bed duplex residential unit (Class C3)."/>
    <s v="PAG"/>
    <s v="03/07/2013"/>
    <d v="2013-08-14T00:00:00"/>
    <m/>
    <s v="Nil"/>
    <s v=""/>
    <s v="BF"/>
    <x v="2"/>
    <s v="n/a"/>
    <s v="f"/>
    <n v="4.0000000000000001E-3"/>
    <s v=""/>
    <m/>
    <m/>
    <x v="1"/>
    <s v="P"/>
    <m/>
    <n v="0"/>
    <n v="0"/>
    <n v="0"/>
    <n v="1"/>
    <n v="0"/>
    <n v="0"/>
    <n v="0"/>
    <n v="0"/>
    <n v="0"/>
    <n v="0"/>
    <n v="1"/>
    <n v="0"/>
    <n v="0"/>
    <n v="0"/>
    <n v="0"/>
    <n v="0"/>
    <n v="0"/>
    <n v="0"/>
    <n v="0"/>
    <n v="0"/>
    <n v="0"/>
    <n v="0"/>
    <n v="0"/>
    <n v="0"/>
    <n v="0"/>
    <n v="0"/>
    <n v="0"/>
    <n v="0"/>
    <n v="0"/>
    <n v="0"/>
  </r>
  <r>
    <x v="2"/>
    <s v="2013/3379"/>
    <s v=""/>
    <s v=""/>
    <s v="Unit 3 Mandeville Courtyard"/>
    <s v="142"/>
    <s v="Battersea Park Road"/>
    <s v="SW11"/>
    <s v="4NB"/>
    <n v="528069"/>
    <n v="176652"/>
    <s v="Queenstown"/>
    <s v=""/>
    <s v=""/>
    <n v="0"/>
    <n v="1"/>
    <n v="1"/>
    <s v="Change of use of the upper ground floor of Unit 3 into a single, one bedroom, residential unit."/>
    <s v="PAG"/>
    <s v="08/07/2013"/>
    <d v="2013-09-02T00:00:00"/>
    <m/>
    <s v="Nil"/>
    <s v=""/>
    <s v="BF"/>
    <x v="2"/>
    <s v="n/a"/>
    <s v="f"/>
    <n v="0.02"/>
    <s v=""/>
    <m/>
    <m/>
    <x v="1"/>
    <s v="P"/>
    <n v="0"/>
    <n v="0"/>
    <n v="0"/>
    <n v="0"/>
    <n v="1"/>
    <n v="0"/>
    <n v="0"/>
    <n v="0"/>
    <n v="0"/>
    <n v="0"/>
    <n v="0"/>
    <n v="1"/>
    <n v="0"/>
    <n v="0"/>
    <n v="0"/>
    <n v="0"/>
    <n v="0"/>
    <n v="0"/>
    <n v="0"/>
    <n v="0"/>
    <n v="0"/>
    <n v="0"/>
    <n v="0"/>
    <n v="0"/>
    <n v="0"/>
    <n v="0"/>
    <n v="0"/>
    <n v="0"/>
    <n v="0"/>
    <n v="0"/>
    <n v="0"/>
  </r>
  <r>
    <x v="2"/>
    <s v="2013/3461"/>
    <s v=""/>
    <s v=""/>
    <s v="rear of"/>
    <s v="900"/>
    <s v="Garratt Lane"/>
    <s v="SW17"/>
    <s v="0NB"/>
    <n v="527156"/>
    <n v="171614"/>
    <s v="Tooting"/>
    <s v=""/>
    <s v=""/>
    <n v="0"/>
    <n v="1"/>
    <n v="1"/>
    <s v="The proposal is to convert part of existing ground floor office premises to a studio flat at rear side of the property, with rear extension (Resubmission of planning application reference: 2013/2170)."/>
    <s v="PF"/>
    <s v="07/08/2013"/>
    <d v="2013-09-05T00:00:00"/>
    <m/>
    <s v="Nil"/>
    <s v=""/>
    <s v="BF"/>
    <x v="2"/>
    <s v="n/a"/>
    <s v="f"/>
    <n v="3.0000000000000001E-3"/>
    <s v=""/>
    <m/>
    <m/>
    <x v="1"/>
    <s v="P"/>
    <n v="0"/>
    <n v="0"/>
    <n v="0"/>
    <n v="1"/>
    <n v="0"/>
    <n v="0"/>
    <n v="0"/>
    <n v="0"/>
    <n v="0"/>
    <n v="0"/>
    <n v="1"/>
    <n v="0"/>
    <n v="0"/>
    <n v="0"/>
    <n v="0"/>
    <n v="0"/>
    <n v="0"/>
    <n v="0"/>
    <n v="0"/>
    <n v="0"/>
    <n v="0"/>
    <n v="0"/>
    <n v="0"/>
    <n v="0"/>
    <n v="0"/>
    <n v="0"/>
    <n v="0"/>
    <n v="0"/>
    <n v="0"/>
    <n v="0"/>
    <n v="0"/>
  </r>
  <r>
    <x v="2"/>
    <s v="2013/3491"/>
    <s v="JSS Pinnacle House (35)"/>
    <s v=""/>
    <s v="Ship House"/>
    <s v="34-35"/>
    <s v="Battersea Square"/>
    <s v="SW11"/>
    <s v="3RA"/>
    <n v="526819"/>
    <n v="176644"/>
    <s v="St. Mary's Park"/>
    <s v=""/>
    <s v=""/>
    <n v="0"/>
    <n v="1"/>
    <n v="1"/>
    <s v="Change of use of existing B1(a) offices on ground floor to form one residential apartment (Class C3)."/>
    <s v="PANR"/>
    <s v="07/08/2013"/>
    <d v="2013-08-29T00:00:00"/>
    <m/>
    <s v="Nil"/>
    <s v=""/>
    <s v="BF"/>
    <x v="2"/>
    <s v="n/a"/>
    <s v="f"/>
    <n v="3.2000000000000001E-2"/>
    <s v=""/>
    <m/>
    <m/>
    <x v="1"/>
    <s v="P"/>
    <m/>
    <n v="0"/>
    <n v="0"/>
    <n v="0"/>
    <n v="0"/>
    <n v="0"/>
    <n v="1"/>
    <n v="0"/>
    <n v="0"/>
    <n v="0"/>
    <n v="0"/>
    <n v="0"/>
    <n v="0"/>
    <n v="1"/>
    <n v="0"/>
    <n v="0"/>
    <n v="0"/>
    <n v="0"/>
    <n v="0"/>
    <n v="0"/>
    <n v="0"/>
    <n v="0"/>
    <n v="0"/>
    <n v="0"/>
    <n v="0"/>
    <n v="0"/>
    <n v="0"/>
    <n v="0"/>
    <n v="0"/>
    <n v="0"/>
    <n v="0"/>
  </r>
  <r>
    <x v="2"/>
    <s v="2013/3514"/>
    <s v=""/>
    <s v=""/>
    <s v="Adjacent"/>
    <s v="93"/>
    <s v="Bolingbroke Grove"/>
    <s v="SW11"/>
    <s v="6HA"/>
    <n v="527274"/>
    <n v="174710"/>
    <s v="Northcote"/>
    <s v=""/>
    <s v=""/>
    <n v="0"/>
    <n v="1"/>
    <n v="1"/>
    <s v="Erection of a three-storey (including accommodation within the roofspace) detached house within the side garden on the north side of number 93 Bolingbroke Grove to provide a new vicarage, with proposed detached garage to rear, accessed from Bennerley Road"/>
    <s v="PF"/>
    <s v="15/07/2013"/>
    <d v="2013-12-09T00:00:00"/>
    <m/>
    <s v="Nil"/>
    <s v=""/>
    <s v="BF"/>
    <x v="0"/>
    <s v="n/a"/>
    <s v="n"/>
    <n v="2.5999999999999999E-2"/>
    <s v=""/>
    <m/>
    <m/>
    <x v="1"/>
    <s v="P"/>
    <n v="0"/>
    <n v="0"/>
    <n v="0"/>
    <n v="0"/>
    <n v="0"/>
    <n v="0"/>
    <n v="0"/>
    <n v="1"/>
    <n v="0"/>
    <n v="0"/>
    <n v="0"/>
    <n v="0"/>
    <n v="0"/>
    <n v="0"/>
    <n v="0"/>
    <n v="0"/>
    <n v="0"/>
    <n v="0"/>
    <n v="0"/>
    <n v="0"/>
    <n v="0"/>
    <n v="1"/>
    <n v="0"/>
    <n v="0"/>
    <n v="0"/>
    <n v="0"/>
    <n v="0"/>
    <n v="0"/>
    <n v="0"/>
    <n v="0"/>
    <n v="0"/>
  </r>
  <r>
    <x v="2"/>
    <s v="2013/3516"/>
    <s v=""/>
    <s v=""/>
    <s v=""/>
    <s v="70A"/>
    <s v="Ravensbury Road"/>
    <s v="SW18"/>
    <s v="4RS"/>
    <n v="525614"/>
    <n v="172864"/>
    <s v="Southfields"/>
    <s v=""/>
    <s v=""/>
    <n v="0"/>
    <n v="1"/>
    <n v="1"/>
    <s v="Demolition of existing workshop. Erection of two-storey, 1-bedroom house with first floor level terrace to rear."/>
    <s v="PF"/>
    <s v="15/07/2013"/>
    <d v="2013-10-11T00:00:00"/>
    <m/>
    <s v="Nil"/>
    <s v=""/>
    <s v="BF"/>
    <x v="0"/>
    <s v="n/a"/>
    <s v="n"/>
    <n v="4.0000000000000001E-3"/>
    <s v=""/>
    <m/>
    <m/>
    <x v="1"/>
    <s v="P"/>
    <n v="0"/>
    <n v="0"/>
    <n v="0"/>
    <n v="0"/>
    <n v="1"/>
    <n v="0"/>
    <n v="0"/>
    <n v="0"/>
    <n v="0"/>
    <n v="0"/>
    <n v="0"/>
    <n v="0"/>
    <n v="0"/>
    <n v="0"/>
    <n v="0"/>
    <n v="0"/>
    <n v="0"/>
    <n v="0"/>
    <n v="1"/>
    <n v="0"/>
    <n v="0"/>
    <n v="0"/>
    <n v="0"/>
    <n v="0"/>
    <n v="0"/>
    <n v="0"/>
    <n v="0"/>
    <n v="0"/>
    <n v="0"/>
    <n v="0"/>
    <n v="0"/>
  </r>
  <r>
    <x v="2"/>
    <s v="2013/3525"/>
    <s v=""/>
    <s v=""/>
    <s v="Units 13 &amp; 14 Mandeville Court"/>
    <s v="142"/>
    <s v="Battersea Park Road"/>
    <s v="SW11"/>
    <s v="4NB"/>
    <n v="528067"/>
    <n v="176658"/>
    <s v="Queenstown"/>
    <s v=""/>
    <s v=""/>
    <n v="0"/>
    <n v="2"/>
    <n v="2"/>
    <s v="Change of use of first floor office space (Class B1) to create two, two bedroom flats (Class C3) as well as the reinstatement of front glazing."/>
    <s v="PF"/>
    <s v="15/07/2013"/>
    <d v="2013-10-31T00:00:00"/>
    <m/>
    <s v="Nil"/>
    <s v=""/>
    <s v="BF"/>
    <x v="2"/>
    <s v="n/a"/>
    <s v="f"/>
    <n v="2.7E-2"/>
    <s v=""/>
    <m/>
    <m/>
    <x v="1"/>
    <s v="P"/>
    <m/>
    <n v="0"/>
    <n v="0"/>
    <n v="0"/>
    <n v="0"/>
    <n v="2"/>
    <n v="0"/>
    <n v="0"/>
    <n v="0"/>
    <n v="0"/>
    <n v="0"/>
    <n v="0"/>
    <n v="2"/>
    <n v="0"/>
    <n v="0"/>
    <n v="0"/>
    <n v="0"/>
    <n v="0"/>
    <n v="0"/>
    <n v="0"/>
    <n v="0"/>
    <n v="0"/>
    <n v="0"/>
    <n v="0"/>
    <n v="0"/>
    <n v="0"/>
    <n v="0"/>
    <n v="0"/>
    <n v="0"/>
    <n v="0"/>
    <n v="0"/>
  </r>
  <r>
    <x v="2"/>
    <s v="2013/3528"/>
    <s v=""/>
    <s v=""/>
    <s v="19 Elm Quay Court"/>
    <s v=""/>
    <s v="Nine Elms Lane"/>
    <s v="SW8"/>
    <s v="5DE"/>
    <n v="529690"/>
    <n v="177683"/>
    <s v="Queenstown"/>
    <s v=""/>
    <s v=""/>
    <n v="1"/>
    <n v="2"/>
    <n v="1"/>
    <s v="Sub-division of existing two bedroom duplex, to form 1 no. one bedroom apartment and a studio flat."/>
    <s v="RP"/>
    <s v="15/07/2013"/>
    <d v="2013-09-09T00:00:00"/>
    <m/>
    <s v="APG"/>
    <s v="06/02/2014"/>
    <s v="BF"/>
    <x v="1"/>
    <s v="n/a"/>
    <s v="c+"/>
    <n v="1.4999999999999999E-2"/>
    <s v=""/>
    <m/>
    <m/>
    <x v="1"/>
    <s v="P"/>
    <n v="0"/>
    <n v="0"/>
    <n v="0"/>
    <n v="1"/>
    <n v="1"/>
    <n v="-1"/>
    <n v="0"/>
    <n v="0"/>
    <n v="0"/>
    <n v="0"/>
    <n v="1"/>
    <n v="1"/>
    <n v="-1"/>
    <n v="0"/>
    <n v="0"/>
    <n v="0"/>
    <n v="0"/>
    <n v="0"/>
    <n v="0"/>
    <n v="0"/>
    <n v="0"/>
    <n v="0"/>
    <n v="0"/>
    <n v="0"/>
    <n v="0"/>
    <n v="0"/>
    <n v="0"/>
    <n v="0"/>
    <n v="0"/>
    <n v="0"/>
    <n v="0"/>
  </r>
  <r>
    <x v="2"/>
    <s v="2013/3553"/>
    <s v="Streatham Park Estate"/>
    <s v=""/>
    <s v="Boyce, Busby, Grierson &amp; Shenstone Hses"/>
    <s v=""/>
    <s v="Aldrington Road"/>
    <s v="SW16"/>
    <s v="1AU"/>
    <n v="529375"/>
    <n v="171534"/>
    <s v="Furzedown"/>
    <s v=""/>
    <s v=""/>
    <n v="0"/>
    <n v="6"/>
    <n v="6"/>
    <s v="Infill of existing ground floor undercroft space under the existing flatted blocks to provide 6 additional self-contained flats and the provision of 6 new car parking spaces."/>
    <s v="PF"/>
    <s v="24/07/2013"/>
    <d v="2014-01-23T00:00:00"/>
    <m/>
    <s v="Nil"/>
    <s v=""/>
    <s v="BF"/>
    <x v="0"/>
    <s v="n/a"/>
    <s v="n"/>
    <n v="4.8000000000000001E-2"/>
    <s v=""/>
    <m/>
    <m/>
    <x v="2"/>
    <s v="C"/>
    <m/>
    <n v="0"/>
    <n v="0"/>
    <n v="0"/>
    <n v="2"/>
    <n v="4"/>
    <n v="0"/>
    <n v="0"/>
    <n v="0"/>
    <n v="0"/>
    <n v="0"/>
    <n v="2"/>
    <n v="4"/>
    <n v="0"/>
    <n v="0"/>
    <n v="0"/>
    <n v="0"/>
    <n v="0"/>
    <n v="0"/>
    <n v="0"/>
    <n v="0"/>
    <n v="0"/>
    <n v="0"/>
    <n v="0"/>
    <n v="0"/>
    <n v="0"/>
    <n v="0"/>
    <n v="0"/>
    <n v="0"/>
    <n v="0"/>
    <n v="0"/>
  </r>
  <r>
    <x v="2"/>
    <s v="2013/3554"/>
    <s v="Streatham Park Estate"/>
    <s v=""/>
    <s v="Boyce, Busby, Grierson &amp; Shenstone Hses"/>
    <s v=""/>
    <s v="Aldrington Road"/>
    <s v="SW16"/>
    <s v="1AU"/>
    <n v="529375"/>
    <n v="171534"/>
    <s v="Furzedown"/>
    <s v=""/>
    <s v=""/>
    <n v="0"/>
    <n v="6"/>
    <n v="6"/>
    <s v="Infill of existing undercroft space under the two flat blocks to provide an additional 6 new self-contained flats and the provision of 6 new car parking spaces."/>
    <s v="PF"/>
    <s v="16/07/2013"/>
    <d v="2013-12-16T00:00:00"/>
    <m/>
    <s v="Nil"/>
    <s v=""/>
    <s v="BF"/>
    <x v="0"/>
    <s v="n/a"/>
    <s v="n"/>
    <n v="3.0000000000000001E-3"/>
    <s v=""/>
    <m/>
    <m/>
    <x v="1"/>
    <s v="M"/>
    <m/>
    <n v="0"/>
    <n v="0"/>
    <n v="0"/>
    <n v="5"/>
    <n v="1"/>
    <n v="0"/>
    <n v="0"/>
    <n v="0"/>
    <n v="0"/>
    <n v="0"/>
    <n v="5"/>
    <n v="1"/>
    <n v="0"/>
    <n v="0"/>
    <n v="0"/>
    <n v="0"/>
    <n v="0"/>
    <n v="0"/>
    <n v="0"/>
    <n v="0"/>
    <n v="0"/>
    <n v="0"/>
    <n v="0"/>
    <n v="0"/>
    <n v="0"/>
    <n v="0"/>
    <n v="0"/>
    <n v="0"/>
    <n v="0"/>
    <n v="0"/>
  </r>
  <r>
    <x v="2"/>
    <s v="2013/3575"/>
    <s v=""/>
    <s v=""/>
    <s v=""/>
    <s v="60"/>
    <s v="Trinity Road"/>
    <s v="SW17"/>
    <s v="7RH"/>
    <n v="527898"/>
    <n v="172499"/>
    <s v="Nightingale"/>
    <s v=""/>
    <s v=""/>
    <n v="0"/>
    <n v="1"/>
    <n v="1"/>
    <s v="Construction of first and second floor extensions to enlarge existing first floor flat and provide a new one-bedroom flat at second floor level."/>
    <s v="PF"/>
    <s v="17/07/2013"/>
    <d v="2013-10-25T00:00:00"/>
    <m/>
    <s v="Nil"/>
    <s v=""/>
    <s v="BF"/>
    <x v="3"/>
    <s v="n/a"/>
    <s v="n"/>
    <n v="2E-3"/>
    <s v=""/>
    <m/>
    <m/>
    <x v="1"/>
    <s v="P"/>
    <m/>
    <n v="0"/>
    <n v="0"/>
    <n v="0"/>
    <n v="1"/>
    <n v="0"/>
    <n v="0"/>
    <n v="0"/>
    <n v="0"/>
    <n v="0"/>
    <n v="0"/>
    <n v="1"/>
    <n v="0"/>
    <n v="0"/>
    <n v="0"/>
    <n v="0"/>
    <n v="0"/>
    <n v="0"/>
    <n v="0"/>
    <n v="0"/>
    <n v="0"/>
    <n v="0"/>
    <n v="0"/>
    <n v="0"/>
    <n v="0"/>
    <n v="0"/>
    <n v="0"/>
    <n v="0"/>
    <n v="0"/>
    <n v="0"/>
    <n v="0"/>
  </r>
  <r>
    <x v="2"/>
    <s v="2013/3735"/>
    <s v="Sleaford Street Industrial Estate and Dairy Crest Milk Distribution Depot"/>
    <s v="Blocks C, D F &amp; G"/>
    <s v=""/>
    <s v=""/>
    <s v="Sleaford Street"/>
    <s v="SW8"/>
    <s v="5AB"/>
    <n v="529318"/>
    <n v="177190"/>
    <s v="Queenstown"/>
    <s v=""/>
    <s v=""/>
    <n v="0"/>
    <n v="21"/>
    <n v="21"/>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s v="Y"/>
    <s v="Nil"/>
    <s v=""/>
    <s v="BF"/>
    <x v="0"/>
    <s v="NB"/>
    <s v="n"/>
    <n v="0"/>
    <s v=""/>
    <m/>
    <m/>
    <x v="0"/>
    <s v="HASO"/>
    <n v="1332201"/>
    <n v="2"/>
    <n v="21"/>
    <n v="0"/>
    <n v="9"/>
    <n v="12"/>
    <n v="0"/>
    <n v="0"/>
    <n v="0"/>
    <n v="0"/>
    <n v="0"/>
    <n v="9"/>
    <n v="12"/>
    <n v="0"/>
    <n v="0"/>
    <n v="0"/>
    <n v="0"/>
    <n v="0"/>
    <n v="0"/>
    <n v="0"/>
    <n v="0"/>
    <n v="0"/>
    <n v="0"/>
    <n v="0"/>
    <n v="0"/>
    <n v="0"/>
    <n v="0"/>
    <n v="0"/>
    <n v="0"/>
    <n v="0"/>
    <n v="0"/>
  </r>
  <r>
    <x v="2"/>
    <s v="2013/3735"/>
    <s v="Sleaford Street Industrial Estate and Dairy Crest Milk Distribution Depot"/>
    <s v="Blocks H &amp; 1"/>
    <s v=""/>
    <s v=""/>
    <s v="Sleaford Street"/>
    <s v="SW8"/>
    <s v="5AB"/>
    <n v="529318"/>
    <n v="177190"/>
    <s v="Queenstown"/>
    <s v=""/>
    <s v=""/>
    <n v="0"/>
    <n v="26"/>
    <n v="26"/>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s v="Y"/>
    <s v="Nil"/>
    <s v=""/>
    <s v="BF"/>
    <x v="0"/>
    <s v="NB"/>
    <s v="n/a"/>
    <n v="0"/>
    <s v=""/>
    <m/>
    <m/>
    <x v="2"/>
    <s v="HASR"/>
    <n v="1332201"/>
    <n v="3"/>
    <n v="26"/>
    <n v="0"/>
    <n v="2"/>
    <n v="16"/>
    <n v="2"/>
    <n v="6"/>
    <n v="0"/>
    <n v="0"/>
    <n v="0"/>
    <n v="2"/>
    <n v="16"/>
    <n v="2"/>
    <n v="6"/>
    <n v="0"/>
    <n v="0"/>
    <n v="0"/>
    <n v="0"/>
    <n v="0"/>
    <n v="0"/>
    <n v="0"/>
    <n v="0"/>
    <n v="0"/>
    <n v="0"/>
    <n v="0"/>
    <n v="0"/>
    <n v="0"/>
    <n v="0"/>
    <n v="0"/>
    <n v="0"/>
  </r>
  <r>
    <x v="2"/>
    <s v="2013/3735"/>
    <s v="Sleaford Street Industrial Estate and Dairy Crest Milk Distribution Depot"/>
    <m/>
    <m/>
    <s v=""/>
    <s v="Sleaford Street"/>
    <s v="SW8"/>
    <s v="5AB"/>
    <n v="529318"/>
    <n v="177190"/>
    <s v="Queenstown"/>
    <s v=""/>
    <s v=""/>
    <n v="0"/>
    <n v="247"/>
    <n v="247"/>
    <s v="An outline planning application for demolition of all existing buildings and construction of a mixed use redevelopment. The proposals include buildings to a maximum height of 18 storeys (59m AOD) and will provide 294 residential units; up to 336sq.m. of c"/>
    <s v="POLA"/>
    <s v="12/07/2013"/>
    <d v="2014-07-14T00:00:00"/>
    <s v="Y"/>
    <s v="Nil"/>
    <s v=""/>
    <s v="BF"/>
    <x v="0"/>
    <s v="NB"/>
    <s v="n/a"/>
    <n v="0"/>
    <s v=""/>
    <m/>
    <m/>
    <x v="1"/>
    <s v="P"/>
    <n v="1332201"/>
    <n v="25"/>
    <n v="247"/>
    <n v="13"/>
    <n v="36"/>
    <n v="154"/>
    <n v="24"/>
    <n v="20"/>
    <n v="0"/>
    <n v="0"/>
    <n v="13"/>
    <n v="36"/>
    <n v="154"/>
    <n v="24"/>
    <n v="20"/>
    <n v="0"/>
    <n v="0"/>
    <n v="0"/>
    <n v="0"/>
    <n v="0"/>
    <n v="0"/>
    <n v="0"/>
    <n v="0"/>
    <n v="0"/>
    <n v="0"/>
    <n v="0"/>
    <n v="0"/>
    <n v="0"/>
    <n v="0"/>
    <n v="0"/>
    <n v="0"/>
  </r>
  <r>
    <x v="2"/>
    <s v="2013/3785"/>
    <s v=""/>
    <s v=""/>
    <s v="Centre Square"/>
    <s v="1"/>
    <s v="Hardwicks Square"/>
    <s v="SW18"/>
    <s v="4AW"/>
    <n v="525417"/>
    <n v="174604"/>
    <s v="Southfields"/>
    <s v=""/>
    <s v=""/>
    <n v="0"/>
    <n v="2"/>
    <n v="2"/>
    <s v="Prior approval for conversion of office (class B1) to two, two-bedroom residential units (class C3)."/>
    <s v="PAG"/>
    <s v="29/07/2013"/>
    <d v="2013-09-17T00:00:00"/>
    <m/>
    <s v="Nil"/>
    <s v=""/>
    <s v="BF"/>
    <x v="2"/>
    <s v="n/a"/>
    <s v="f"/>
    <n v="0.01"/>
    <s v=""/>
    <m/>
    <m/>
    <x v="1"/>
    <s v="P"/>
    <n v="0"/>
    <n v="0"/>
    <n v="0"/>
    <n v="0"/>
    <n v="0"/>
    <n v="2"/>
    <n v="0"/>
    <n v="0"/>
    <n v="0"/>
    <n v="0"/>
    <n v="0"/>
    <n v="0"/>
    <n v="2"/>
    <n v="0"/>
    <n v="0"/>
    <n v="0"/>
    <n v="0"/>
    <n v="0"/>
    <n v="0"/>
    <n v="0"/>
    <n v="0"/>
    <n v="0"/>
    <n v="0"/>
    <n v="0"/>
    <n v="0"/>
    <n v="0"/>
    <n v="0"/>
    <n v="0"/>
    <n v="0"/>
    <n v="0"/>
    <n v="0"/>
  </r>
  <r>
    <x v="2"/>
    <s v="2013/3914"/>
    <s v=""/>
    <s v=""/>
    <s v=""/>
    <s v="33-35"/>
    <s v="Fernlea Road"/>
    <s v="SW12"/>
    <s v="9RT"/>
    <n v="528800"/>
    <n v="173171"/>
    <s v="Balham"/>
    <s v=""/>
    <s v=""/>
    <n v="0"/>
    <n v="2"/>
    <n v="2"/>
    <s v="Conversion of basement into 2 x 1-bed flats, excavation of front lightwell, new bin and bike stores at front, external alterations at front and rear."/>
    <s v="PF"/>
    <s v="06/08/2013"/>
    <d v="2014-02-14T00:00:00"/>
    <m/>
    <s v="Nil"/>
    <s v=""/>
    <s v="BF"/>
    <x v="0"/>
    <s v="n/a"/>
    <s v="n"/>
    <n v="1.2E-2"/>
    <s v=""/>
    <m/>
    <m/>
    <x v="1"/>
    <s v="P"/>
    <n v="0"/>
    <n v="0"/>
    <n v="0"/>
    <n v="0"/>
    <n v="2"/>
    <n v="0"/>
    <n v="0"/>
    <n v="0"/>
    <n v="0"/>
    <n v="0"/>
    <n v="0"/>
    <n v="2"/>
    <n v="0"/>
    <n v="0"/>
    <n v="0"/>
    <n v="0"/>
    <n v="0"/>
    <n v="0"/>
    <n v="0"/>
    <n v="0"/>
    <n v="0"/>
    <n v="0"/>
    <n v="0"/>
    <n v="0"/>
    <n v="0"/>
    <n v="0"/>
    <n v="0"/>
    <n v="0"/>
    <n v="0"/>
    <n v="0"/>
    <n v="0"/>
  </r>
  <r>
    <x v="2"/>
    <s v="2013/3916"/>
    <s v=""/>
    <s v=""/>
    <s v="Harvard Mansions"/>
    <s v=""/>
    <s v="St Johns Hill"/>
    <s v="SW11"/>
    <s v="1TB"/>
    <n v="526888"/>
    <n v="175093"/>
    <s v="Fairfield"/>
    <s v=""/>
    <s v=""/>
    <n v="0"/>
    <n v="3"/>
    <n v="3"/>
    <s v="Erection of additional floor to Mansion Block to accommodate no.3 (3-bedroom) flats with roof terraces."/>
    <s v="PF"/>
    <s v="08/08/2013"/>
    <d v="2013-10-10T00:00:00"/>
    <m/>
    <s v="Nil"/>
    <s v=""/>
    <s v="BF"/>
    <x v="0"/>
    <s v="n/a"/>
    <s v="n"/>
    <n v="1.4E-2"/>
    <s v=""/>
    <m/>
    <m/>
    <x v="1"/>
    <s v="P"/>
    <n v="0"/>
    <n v="0"/>
    <n v="0"/>
    <n v="0"/>
    <n v="0"/>
    <n v="0"/>
    <n v="3"/>
    <n v="0"/>
    <n v="0"/>
    <n v="0"/>
    <n v="0"/>
    <n v="0"/>
    <n v="0"/>
    <n v="3"/>
    <n v="0"/>
    <n v="0"/>
    <n v="0"/>
    <n v="0"/>
    <n v="0"/>
    <n v="0"/>
    <n v="0"/>
    <n v="0"/>
    <n v="0"/>
    <n v="0"/>
    <n v="0"/>
    <n v="0"/>
    <n v="0"/>
    <n v="0"/>
    <n v="0"/>
    <n v="0"/>
    <n v="0"/>
  </r>
  <r>
    <x v="2"/>
    <s v="2013/3928"/>
    <s v=""/>
    <s v=""/>
    <s v=""/>
    <s v="17b"/>
    <s v="Balham Park Road"/>
    <s v="SW12"/>
    <s v="8DT"/>
    <n v="528139"/>
    <n v="173142"/>
    <s v="Nightingale"/>
    <s v=""/>
    <s v=""/>
    <n v="0"/>
    <n v="1"/>
    <n v="1"/>
    <s v="Change of use from a general practice medical surgery (Class D1) to 1 x two bedroom flat, 1 x one bedroom flat and 1 x studio flat (Class C3) to include the construction of a side and rear dormer roof extension to existing hipped roof."/>
    <s v="PF"/>
    <s v="09/09/2013"/>
    <d v="2014-05-13T00:00:00"/>
    <s v="Y"/>
    <s v="Nil"/>
    <s v=""/>
    <s v="BF"/>
    <x v="4"/>
    <s v="n/a"/>
    <s v="n"/>
    <n v="7.0000000000000001E-3"/>
    <s v=""/>
    <m/>
    <m/>
    <x v="1"/>
    <s v="P"/>
    <m/>
    <n v="0"/>
    <n v="0"/>
    <n v="1"/>
    <n v="0"/>
    <n v="0"/>
    <n v="0"/>
    <n v="0"/>
    <n v="0"/>
    <n v="0"/>
    <n v="1"/>
    <n v="0"/>
    <n v="0"/>
    <n v="0"/>
    <n v="0"/>
    <n v="0"/>
    <n v="0"/>
    <n v="0"/>
    <n v="0"/>
    <n v="0"/>
    <n v="0"/>
    <n v="0"/>
    <n v="0"/>
    <n v="0"/>
    <n v="0"/>
    <n v="0"/>
    <n v="0"/>
    <n v="0"/>
    <n v="0"/>
    <n v="0"/>
    <n v="0"/>
  </r>
  <r>
    <x v="2"/>
    <s v="2013/3991"/>
    <s v=""/>
    <s v=""/>
    <s v="Land adjoining 103-125"/>
    <s v=""/>
    <s v="Battersea Park Road"/>
    <s v="SW8"/>
    <s v="4DS"/>
    <n v="529009"/>
    <n v="177160"/>
    <s v="Queenstown"/>
    <s v=""/>
    <s v=""/>
    <n v="0"/>
    <n v="12"/>
    <n v="12"/>
    <s v="Erection of a seven-storey building on the west side of 103-125 Battersea Park Road to provide 12 flats (all affordable rented units), 12 parking spaces, cycle storage and associated refuse storage."/>
    <s v="PF"/>
    <s v="07/08/2013"/>
    <d v="2013-10-22T00:00:00"/>
    <m/>
    <s v="Nil"/>
    <s v=""/>
    <s v="BF"/>
    <x v="0"/>
    <s v="NB"/>
    <s v="n/a"/>
    <n v="4.4999999999999998E-2"/>
    <s v=""/>
    <m/>
    <m/>
    <x v="2"/>
    <s v="HASR"/>
    <m/>
    <n v="2"/>
    <n v="12"/>
    <n v="0"/>
    <n v="5"/>
    <n v="6"/>
    <n v="1"/>
    <n v="0"/>
    <n v="0"/>
    <n v="0"/>
    <n v="0"/>
    <n v="5"/>
    <n v="6"/>
    <n v="1"/>
    <n v="0"/>
    <n v="0"/>
    <n v="0"/>
    <n v="0"/>
    <n v="0"/>
    <n v="0"/>
    <n v="0"/>
    <n v="0"/>
    <n v="0"/>
    <n v="0"/>
    <n v="0"/>
    <n v="0"/>
    <n v="0"/>
    <n v="0"/>
    <n v="0"/>
    <n v="0"/>
    <n v="0"/>
  </r>
  <r>
    <x v="2"/>
    <s v="2013/4056"/>
    <s v=""/>
    <s v=""/>
    <s v=""/>
    <s v="28"/>
    <s v="Tooting Bec Road"/>
    <s v="SW17"/>
    <s v="8BD"/>
    <n v="528146"/>
    <n v="172290"/>
    <s v="Bedford"/>
    <s v=""/>
    <s v=""/>
    <n v="0"/>
    <n v="2"/>
    <n v="2"/>
    <s v="Erection of rear mansard roof extension and extension over rear addition, provision of 4 rooflights to front and alterations to front window at roof level in connection with conversion of rear of ground floor and 1st and 2nd floor of the property to form "/>
    <s v="PF"/>
    <s v="16/09/2013"/>
    <d v="2013-11-07T00:00:00"/>
    <m/>
    <s v="Nil"/>
    <s v=""/>
    <s v="BF"/>
    <x v="1"/>
    <s v="n/a"/>
    <s v="c+"/>
    <n v="6.0000000000000001E-3"/>
    <s v=""/>
    <m/>
    <m/>
    <x v="1"/>
    <s v="P"/>
    <n v="0"/>
    <n v="0"/>
    <n v="0"/>
    <n v="0"/>
    <n v="2"/>
    <n v="0"/>
    <n v="0"/>
    <n v="0"/>
    <n v="0"/>
    <n v="0"/>
    <n v="0"/>
    <n v="2"/>
    <n v="0"/>
    <n v="0"/>
    <n v="0"/>
    <n v="0"/>
    <n v="0"/>
    <n v="0"/>
    <n v="0"/>
    <n v="0"/>
    <n v="0"/>
    <n v="0"/>
    <n v="0"/>
    <n v="0"/>
    <n v="0"/>
    <n v="0"/>
    <n v="0"/>
    <n v="0"/>
    <n v="0"/>
    <n v="0"/>
    <n v="0"/>
  </r>
  <r>
    <x v="2"/>
    <s v="2013/4121"/>
    <s v=""/>
    <s v=""/>
    <s v=""/>
    <s v="19"/>
    <s v="Oldridge Road"/>
    <s v="SW12"/>
    <s v="8PL"/>
    <n v="528501"/>
    <n v="173751"/>
    <s v="Balham"/>
    <s v=""/>
    <s v=""/>
    <n v="0"/>
    <n v="1"/>
    <n v="1"/>
    <s v="Change of use of the ground floor unit from an office (use class B1) into a residential flat (use class C3)."/>
    <s v="PANR"/>
    <s v="16/08/2013"/>
    <d v="2013-10-08T00:00:00"/>
    <m/>
    <s v="Nil"/>
    <s v=""/>
    <s v="BF"/>
    <x v="2"/>
    <s v="n/a"/>
    <s v="f"/>
    <n v="3.0000000000000001E-3"/>
    <s v=""/>
    <m/>
    <m/>
    <x v="1"/>
    <s v="P"/>
    <n v="0"/>
    <n v="0"/>
    <n v="0"/>
    <n v="1"/>
    <n v="0"/>
    <n v="0"/>
    <n v="0"/>
    <n v="0"/>
    <n v="0"/>
    <n v="0"/>
    <n v="1"/>
    <n v="0"/>
    <n v="0"/>
    <n v="0"/>
    <n v="0"/>
    <n v="0"/>
    <n v="0"/>
    <n v="0"/>
    <n v="0"/>
    <n v="0"/>
    <n v="0"/>
    <n v="0"/>
    <n v="0"/>
    <n v="0"/>
    <n v="0"/>
    <n v="0"/>
    <n v="0"/>
    <n v="0"/>
    <n v="0"/>
    <n v="0"/>
    <n v="0"/>
  </r>
  <r>
    <x v="2"/>
    <s v="2013/4220"/>
    <s v=""/>
    <s v=""/>
    <s v="Flats 2 &amp; 3"/>
    <s v="13"/>
    <s v="Elmbourne Road"/>
    <s v="SW17"/>
    <s v="8JS"/>
    <n v="528898"/>
    <n v="172411"/>
    <s v="Bedford"/>
    <s v=""/>
    <s v=""/>
    <n v="2"/>
    <n v="1"/>
    <n v="-1"/>
    <s v="Excavations and extension including the creation of lightwells to the front and rear, in association with the conversion of existing basement to create a one-bedroom flat."/>
    <s v="RP"/>
    <s v="19/08/2013"/>
    <d v="2014-01-31T00:00:00"/>
    <m/>
    <s v="APG"/>
    <s v="03/09/2014"/>
    <s v="BF"/>
    <x v="1"/>
    <s v="n/a"/>
    <s v="c-"/>
    <n v="5.0000000000000001E-3"/>
    <s v=""/>
    <m/>
    <m/>
    <x v="1"/>
    <s v="P"/>
    <n v="0"/>
    <n v="0"/>
    <n v="0"/>
    <n v="-2"/>
    <n v="1"/>
    <n v="0"/>
    <n v="0"/>
    <n v="0"/>
    <n v="0"/>
    <n v="0"/>
    <n v="-2"/>
    <n v="1"/>
    <n v="0"/>
    <n v="0"/>
    <n v="0"/>
    <n v="0"/>
    <n v="0"/>
    <n v="0"/>
    <n v="0"/>
    <n v="0"/>
    <n v="0"/>
    <n v="0"/>
    <n v="0"/>
    <n v="0"/>
    <n v="0"/>
    <n v="0"/>
    <n v="0"/>
    <n v="0"/>
    <n v="0"/>
    <n v="0"/>
    <n v="0"/>
  </r>
  <r>
    <x v="2"/>
    <s v="2013/4274"/>
    <s v=""/>
    <s v=""/>
    <s v=""/>
    <s v="2a &amp; 2b"/>
    <s v="Church Lane"/>
    <s v="SW17"/>
    <s v="9PP"/>
    <n v="527805"/>
    <n v="171141"/>
    <s v="Graveney"/>
    <s v=""/>
    <s v=""/>
    <n v="0"/>
    <n v="2"/>
    <n v="2"/>
    <s v="Demolition of existing single-storey building, and construction of a new two-storey building comprising a shop or financial and professional services unit (Classes A1/A2) on part of the ground floor with 2 X one bedroom residential units on ground and fir"/>
    <s v="PF"/>
    <s v="16/10/2013"/>
    <d v="2014-01-31T00:00:00"/>
    <m/>
    <s v="Nil"/>
    <s v=""/>
    <s v="BF"/>
    <x v="0"/>
    <s v="n/a"/>
    <s v="n"/>
    <n v="2E-3"/>
    <s v=""/>
    <m/>
    <m/>
    <x v="1"/>
    <s v="P"/>
    <m/>
    <n v="0"/>
    <n v="0"/>
    <n v="0"/>
    <n v="2"/>
    <n v="0"/>
    <n v="0"/>
    <n v="0"/>
    <n v="0"/>
    <n v="0"/>
    <n v="0"/>
    <n v="2"/>
    <n v="0"/>
    <n v="0"/>
    <n v="0"/>
    <n v="0"/>
    <n v="0"/>
    <n v="0"/>
    <n v="0"/>
    <n v="0"/>
    <n v="0"/>
    <n v="0"/>
    <n v="0"/>
    <n v="0"/>
    <n v="0"/>
    <n v="0"/>
    <n v="0"/>
    <n v="0"/>
    <n v="0"/>
    <n v="0"/>
    <n v="0"/>
  </r>
  <r>
    <x v="2"/>
    <s v="2013/4572"/>
    <s v=""/>
    <s v=""/>
    <s v=""/>
    <s v="210"/>
    <s v="Putney Bridge Road"/>
    <s v="SW15"/>
    <s v="2NA"/>
    <n v="524254"/>
    <n v="175445"/>
    <s v="Thamesfield"/>
    <s v=""/>
    <s v=""/>
    <n v="0"/>
    <n v="1"/>
    <n v="1"/>
    <s v="Prior approval for conversion of class B1a office to 1 bedroom Residential unit (class C3)."/>
    <s v="PANR"/>
    <s v="10/09/2013"/>
    <d v="2013-11-05T00:00:00"/>
    <m/>
    <s v="Nil"/>
    <s v=""/>
    <s v="BF"/>
    <x v="2"/>
    <s v="n/a"/>
    <s v="f"/>
    <n v="8.0000000000000002E-3"/>
    <s v=""/>
    <m/>
    <m/>
    <x v="1"/>
    <s v="P"/>
    <m/>
    <n v="0"/>
    <n v="0"/>
    <n v="0"/>
    <n v="0"/>
    <n v="0"/>
    <n v="1"/>
    <n v="0"/>
    <n v="0"/>
    <n v="0"/>
    <n v="0"/>
    <n v="0"/>
    <n v="0"/>
    <n v="1"/>
    <n v="0"/>
    <n v="0"/>
    <n v="0"/>
    <n v="0"/>
    <n v="0"/>
    <n v="0"/>
    <n v="0"/>
    <n v="0"/>
    <n v="0"/>
    <n v="0"/>
    <n v="0"/>
    <n v="0"/>
    <n v="0"/>
    <n v="0"/>
    <n v="0"/>
    <n v="0"/>
    <n v="0"/>
  </r>
  <r>
    <x v="2"/>
    <s v="2013/4653"/>
    <s v="Former Army Cadet Force Building"/>
    <s v=""/>
    <s v="Phase 2 Development Wandsworth Business Village"/>
    <s v=""/>
    <s v="Buckhold Road"/>
    <s v="SW18"/>
    <s v="4JQ"/>
    <n v="525381"/>
    <n v="174578"/>
    <s v="Southfields"/>
    <s v=""/>
    <s v=""/>
    <n v="0"/>
    <n v="77"/>
    <n v="77"/>
    <s v="Demolition of existing single-storey building; erection of part 4 (16.6m high), part 11 (37m high), part 18 (58m high) and part 20 storey (64m high) building comprising 77 residential units, 2,254sq.m business floorspace  (Class B1 use), 163sq.m cafe/rest"/>
    <s v="PFLA"/>
    <s v="24/09/2013"/>
    <d v="2014-07-22T00:00:00"/>
    <s v="Y"/>
    <s v="Nil"/>
    <s v=""/>
    <s v="BF"/>
    <x v="0"/>
    <s v="NB"/>
    <s v="n/a"/>
    <n v="4.2000000000000003E-2"/>
    <s v=""/>
    <m/>
    <m/>
    <x v="1"/>
    <s v="P"/>
    <n v="0"/>
    <n v="7"/>
    <n v="77"/>
    <n v="2"/>
    <n v="25"/>
    <n v="44"/>
    <n v="6"/>
    <n v="0"/>
    <n v="0"/>
    <n v="0"/>
    <n v="2"/>
    <n v="25"/>
    <n v="44"/>
    <n v="6"/>
    <n v="0"/>
    <n v="0"/>
    <n v="0"/>
    <n v="0"/>
    <n v="0"/>
    <n v="0"/>
    <n v="0"/>
    <n v="0"/>
    <n v="0"/>
    <n v="0"/>
    <n v="0"/>
    <n v="0"/>
    <n v="0"/>
    <n v="0"/>
    <n v="0"/>
    <n v="0"/>
    <n v="0"/>
  </r>
  <r>
    <x v="2"/>
    <s v="2013/4654"/>
    <s v=""/>
    <s v=""/>
    <s v="Upper floors"/>
    <s v="3"/>
    <s v="Upper Tooting Road"/>
    <s v="SW17"/>
    <s v="7TS"/>
    <n v="528013"/>
    <n v="172316"/>
    <s v="Bedford"/>
    <s v=""/>
    <s v=""/>
    <n v="0"/>
    <n v="1"/>
    <n v="1"/>
    <s v="Prior approval for change of use the first floor of the building from its current office use (B1a) to a 1 bedroom residential unit (C3)"/>
    <s v="PAG"/>
    <s v="13/09/2013"/>
    <d v="2013-11-08T00:00:00"/>
    <m/>
    <s v="Nil"/>
    <s v=""/>
    <s v="BF"/>
    <x v="2"/>
    <s v="n/a"/>
    <s v="f"/>
    <n v="5.0000000000000001E-3"/>
    <s v=""/>
    <m/>
    <m/>
    <x v="1"/>
    <s v="P"/>
    <m/>
    <n v="0"/>
    <n v="0"/>
    <n v="0"/>
    <n v="1"/>
    <n v="0"/>
    <n v="0"/>
    <n v="0"/>
    <n v="0"/>
    <n v="0"/>
    <n v="0"/>
    <n v="1"/>
    <n v="0"/>
    <n v="0"/>
    <n v="0"/>
    <n v="0"/>
    <n v="0"/>
    <n v="0"/>
    <n v="0"/>
    <n v="0"/>
    <n v="0"/>
    <n v="0"/>
    <n v="0"/>
    <n v="0"/>
    <n v="0"/>
    <n v="0"/>
    <n v="0"/>
    <n v="0"/>
    <n v="0"/>
    <n v="0"/>
    <n v="0"/>
  </r>
  <r>
    <x v="2"/>
    <s v="2013/4659"/>
    <s v="Flats 1-6"/>
    <s v=""/>
    <s v="Continental Market (front)"/>
    <s v="31"/>
    <s v="Bedford Hill"/>
    <s v="SW12"/>
    <s v="9EX"/>
    <n v="528634"/>
    <n v="173332"/>
    <s v="Balham"/>
    <s v=""/>
    <s v=""/>
    <n v="0"/>
    <n v="1"/>
    <n v="1"/>
    <s v="Conversion of existing rear garage into a single studio unit, which includes the replacement of the existing garage door with new door and windows and a raised roof section to the rear with skylight windows set below the existing parapet wall."/>
    <s v="PF"/>
    <s v="19/09/2013"/>
    <d v="2014-02-20T00:00:00"/>
    <m/>
    <s v="Nil"/>
    <s v=""/>
    <s v="BF"/>
    <x v="2"/>
    <s v="n/a"/>
    <s v="g"/>
    <n v="4.0000000000000001E-3"/>
    <s v=""/>
    <m/>
    <m/>
    <x v="1"/>
    <s v="P"/>
    <m/>
    <n v="0"/>
    <n v="0"/>
    <n v="1"/>
    <n v="0"/>
    <n v="0"/>
    <n v="0"/>
    <n v="0"/>
    <n v="0"/>
    <n v="0"/>
    <n v="1"/>
    <n v="0"/>
    <n v="0"/>
    <n v="0"/>
    <n v="0"/>
    <n v="0"/>
    <n v="0"/>
    <n v="0"/>
    <n v="0"/>
    <n v="0"/>
    <n v="0"/>
    <n v="0"/>
    <n v="0"/>
    <n v="0"/>
    <n v="0"/>
    <n v="0"/>
    <n v="0"/>
    <n v="0"/>
    <n v="0"/>
    <n v="0"/>
    <n v="0"/>
  </r>
  <r>
    <x v="2"/>
    <s v="2013/4661"/>
    <s v=""/>
    <s v=""/>
    <s v=""/>
    <s v="115"/>
    <s v="Lower Richmond Road"/>
    <s v="SW15"/>
    <s v="1EX"/>
    <n v="523621"/>
    <n v="175794"/>
    <s v="Thamesfield"/>
    <s v=""/>
    <s v=""/>
    <n v="0"/>
    <n v="1"/>
    <n v="1"/>
    <s v="Change of use of ground floor shop (A1) to part professional and financial services (A2). Alterations to create part ground and basement two-bedroom unit comprising excavation of existing basement; construction of a rear and side single-storey extension; "/>
    <s v="PF"/>
    <s v="28/08/2013"/>
    <d v="2013-10-23T00:00:00"/>
    <m/>
    <s v="Nil"/>
    <s v=""/>
    <s v="BF"/>
    <x v="3"/>
    <s v="n/a"/>
    <s v="e"/>
    <n v="3.0000000000000001E-3"/>
    <s v=""/>
    <m/>
    <m/>
    <x v="1"/>
    <s v="P"/>
    <n v="0"/>
    <n v="0"/>
    <n v="0"/>
    <n v="0"/>
    <n v="0"/>
    <n v="1"/>
    <n v="0"/>
    <n v="0"/>
    <n v="0"/>
    <n v="0"/>
    <n v="0"/>
    <n v="0"/>
    <n v="1"/>
    <n v="0"/>
    <n v="0"/>
    <n v="0"/>
    <n v="0"/>
    <n v="0"/>
    <n v="0"/>
    <n v="0"/>
    <n v="0"/>
    <n v="0"/>
    <n v="0"/>
    <n v="0"/>
    <n v="0"/>
    <n v="0"/>
    <n v="0"/>
    <n v="0"/>
    <n v="0"/>
    <n v="0"/>
    <n v="0"/>
  </r>
  <r>
    <x v="2"/>
    <s v="2013/4678"/>
    <s v=""/>
    <s v=""/>
    <s v=""/>
    <s v="357"/>
    <s v="Queenstown Road"/>
    <s v="SW8"/>
    <s v="4LH"/>
    <n v="528668"/>
    <n v="176953"/>
    <s v="Queenstown"/>
    <s v=""/>
    <s v=""/>
    <n v="1"/>
    <n v="3"/>
    <n v="2"/>
    <s v="Erection of rear roof extension, with insertion of roofligihts in front roofslope; erection of second floor extension above back addition with formation of third floor rear roof terrace above. Works in connection with conversion of upper property into two"/>
    <s v="PF"/>
    <s v="19/09/2013"/>
    <d v="2013-11-11T00:00:00"/>
    <m/>
    <s v="Nil"/>
    <s v=""/>
    <s v="BF"/>
    <x v="1"/>
    <s v="n/a"/>
    <s v="c+"/>
    <n v="4.0000000000000001E-3"/>
    <s v=""/>
    <m/>
    <m/>
    <x v="1"/>
    <s v="P"/>
    <n v="0"/>
    <n v="0"/>
    <n v="0"/>
    <n v="0"/>
    <n v="2"/>
    <n v="1"/>
    <n v="0"/>
    <n v="-1"/>
    <n v="0"/>
    <n v="0"/>
    <n v="0"/>
    <n v="2"/>
    <n v="1"/>
    <n v="0"/>
    <n v="-1"/>
    <n v="0"/>
    <n v="0"/>
    <n v="0"/>
    <n v="0"/>
    <n v="0"/>
    <n v="0"/>
    <n v="0"/>
    <n v="0"/>
    <n v="0"/>
    <n v="0"/>
    <n v="0"/>
    <n v="0"/>
    <n v="0"/>
    <n v="0"/>
    <n v="0"/>
    <n v="0"/>
  </r>
  <r>
    <x v="2"/>
    <s v="2013/4825"/>
    <s v=""/>
    <s v=""/>
    <s v=""/>
    <s v="28A"/>
    <s v="Amerland Road"/>
    <s v="SW18"/>
    <s v="1PZ"/>
    <n v="524901"/>
    <n v="174368"/>
    <s v="East Putney"/>
    <s v=""/>
    <s v=""/>
    <n v="1"/>
    <n v="2"/>
    <n v="1"/>
    <s v="Conversion of 28a Amerland Road into 2 self-contained flats."/>
    <s v="PF"/>
    <s v="25/09/2013"/>
    <d v="2013-11-20T00:00:00"/>
    <m/>
    <s v="Nil"/>
    <s v=""/>
    <s v="BF"/>
    <x v="1"/>
    <s v="n/a"/>
    <s v="c+"/>
    <n v="1.6E-2"/>
    <s v=""/>
    <m/>
    <m/>
    <x v="1"/>
    <s v="P"/>
    <n v="0"/>
    <n v="0"/>
    <n v="0"/>
    <n v="0"/>
    <n v="2"/>
    <n v="-1"/>
    <n v="0"/>
    <n v="0"/>
    <n v="0"/>
    <n v="0"/>
    <n v="0"/>
    <n v="2"/>
    <n v="-1"/>
    <n v="0"/>
    <n v="0"/>
    <n v="0"/>
    <n v="0"/>
    <n v="0"/>
    <n v="0"/>
    <n v="0"/>
    <n v="0"/>
    <n v="0"/>
    <n v="0"/>
    <n v="0"/>
    <n v="0"/>
    <n v="0"/>
    <n v="0"/>
    <n v="0"/>
    <n v="0"/>
    <n v="0"/>
    <n v="0"/>
  </r>
  <r>
    <x v="2"/>
    <s v="2013/4872"/>
    <s v=""/>
    <s v=""/>
    <s v=""/>
    <s v="17"/>
    <s v="Kersley Street"/>
    <s v="SW11"/>
    <s v="4PR"/>
    <n v="527600"/>
    <n v="176501"/>
    <s v="St. Mary's Park"/>
    <s v=""/>
    <s v=""/>
    <n v="2"/>
    <n v="1"/>
    <n v="-1"/>
    <s v="Conversion of two existing flats to single dwellinghouse. Including excavation of new basement with lightwells to the front and rear and construction of single storey side/rear extension and extension over part of the existing two storey rear addition."/>
    <s v="PF"/>
    <s v="20/01/2014"/>
    <d v="2014-03-17T00:00:00"/>
    <m/>
    <s v="Nil"/>
    <s v=""/>
    <s v="BF"/>
    <x v="1"/>
    <s v="n/a"/>
    <s v="b"/>
    <n v="1.2E-2"/>
    <s v=""/>
    <m/>
    <m/>
    <x v="1"/>
    <s v="P"/>
    <n v="0"/>
    <n v="0"/>
    <n v="0"/>
    <n v="0"/>
    <n v="-1"/>
    <n v="0"/>
    <n v="-1"/>
    <n v="1"/>
    <n v="0"/>
    <n v="0"/>
    <n v="0"/>
    <n v="-1"/>
    <n v="0"/>
    <n v="-1"/>
    <n v="0"/>
    <n v="0"/>
    <n v="0"/>
    <n v="0"/>
    <n v="0"/>
    <n v="0"/>
    <n v="0"/>
    <n v="1"/>
    <n v="0"/>
    <n v="0"/>
    <n v="0"/>
    <n v="0"/>
    <n v="0"/>
    <n v="0"/>
    <n v="0"/>
    <n v="0"/>
    <n v="0"/>
  </r>
  <r>
    <x v="2"/>
    <s v="2013/4876"/>
    <s v=""/>
    <s v=""/>
    <s v=""/>
    <s v="6D"/>
    <s v="Sisters Avenue"/>
    <s v="SW11"/>
    <s v="5SG"/>
    <n v="527909"/>
    <n v="175507"/>
    <s v="Shaftesbury"/>
    <s v=""/>
    <s v=""/>
    <n v="0"/>
    <n v="1"/>
    <n v="1"/>
    <s v="Construction of 1no. dormer window within rear elevation and 2no. dormer windows within side elevation with insertion of two roof lights within front roof slope in connection with the creation of a new one bedroomed flat within the roof space. Constructio"/>
    <s v="PF"/>
    <s v="27/09/2013"/>
    <d v="2013-12-12T00:00:00"/>
    <m/>
    <s v="Nil"/>
    <s v=""/>
    <s v="BF"/>
    <x v="0"/>
    <s v="n/a"/>
    <s v="n"/>
    <n v="3.0000000000000001E-3"/>
    <s v=""/>
    <m/>
    <m/>
    <x v="1"/>
    <s v="P"/>
    <n v="0"/>
    <n v="0"/>
    <n v="0"/>
    <n v="0"/>
    <n v="1"/>
    <n v="0"/>
    <n v="0"/>
    <n v="0"/>
    <n v="0"/>
    <n v="0"/>
    <n v="0"/>
    <n v="1"/>
    <n v="0"/>
    <n v="0"/>
    <n v="0"/>
    <n v="0"/>
    <n v="0"/>
    <n v="0"/>
    <n v="0"/>
    <n v="0"/>
    <n v="0"/>
    <n v="0"/>
    <n v="0"/>
    <n v="0"/>
    <n v="0"/>
    <n v="0"/>
    <n v="0"/>
    <n v="0"/>
    <n v="0"/>
    <n v="0"/>
    <n v="0"/>
  </r>
  <r>
    <x v="2"/>
    <s v="2013/4881"/>
    <s v=""/>
    <s v=""/>
    <s v=""/>
    <s v="103A"/>
    <s v="Putney High Street"/>
    <s v="SW15"/>
    <s v="1SS"/>
    <n v="524044"/>
    <n v="175282"/>
    <s v="Thamesfield"/>
    <s v=""/>
    <s v=""/>
    <n v="1"/>
    <n v="3"/>
    <n v="2"/>
    <s v="Erection of part first floor, and part second floor rear extension, with roof terraces at first floor and third floor level, and additional window and door to the rear elevation at third floor level and refuse store at ground floor level in connection wit"/>
    <s v="PF"/>
    <s v="01/10/2013"/>
    <d v="2013-12-18T00:00:00"/>
    <m/>
    <s v="Nil"/>
    <s v=""/>
    <s v="BF"/>
    <x v="3"/>
    <s v="n/a"/>
    <s v="c+"/>
    <n v="1.4E-2"/>
    <s v=""/>
    <m/>
    <m/>
    <x v="1"/>
    <s v="P"/>
    <n v="0"/>
    <n v="0"/>
    <n v="0"/>
    <n v="0"/>
    <n v="2"/>
    <n v="1"/>
    <n v="0"/>
    <n v="0"/>
    <n v="-1"/>
    <n v="0"/>
    <n v="0"/>
    <n v="2"/>
    <n v="1"/>
    <n v="0"/>
    <n v="0"/>
    <n v="-1"/>
    <n v="0"/>
    <n v="0"/>
    <n v="0"/>
    <n v="0"/>
    <n v="0"/>
    <n v="0"/>
    <n v="0"/>
    <n v="0"/>
    <n v="0"/>
    <n v="0"/>
    <n v="0"/>
    <n v="0"/>
    <n v="0"/>
    <n v="0"/>
    <n v="0"/>
  </r>
  <r>
    <x v="2"/>
    <s v="2013/4894"/>
    <s v="Flats C &amp; D"/>
    <s v=""/>
    <s v="Flats 1-3"/>
    <s v="123"/>
    <s v="Tooting Bec Road"/>
    <s v="SW17"/>
    <s v="8BW"/>
    <n v="528357"/>
    <n v="172146"/>
    <s v="Bedford"/>
    <s v=""/>
    <s v=""/>
    <n v="0"/>
    <n v="2"/>
    <n v="2"/>
    <s v="Use of the ground and basement levels as two self-contained flats."/>
    <s v="PF"/>
    <s v="07/10/2013"/>
    <d v="2013-12-02T00:00:00"/>
    <m/>
    <s v="Nil"/>
    <s v=""/>
    <s v="BF"/>
    <x v="1"/>
    <s v="n/a"/>
    <s v="a"/>
    <n v="1.6E-2"/>
    <s v=""/>
    <m/>
    <m/>
    <x v="1"/>
    <s v="P"/>
    <m/>
    <n v="0"/>
    <n v="0"/>
    <n v="0"/>
    <n v="0"/>
    <n v="2"/>
    <n v="0"/>
    <n v="0"/>
    <n v="0"/>
    <n v="0"/>
    <n v="0"/>
    <n v="0"/>
    <n v="2"/>
    <n v="0"/>
    <n v="0"/>
    <n v="0"/>
    <n v="0"/>
    <n v="0"/>
    <n v="0"/>
    <n v="0"/>
    <n v="0"/>
    <n v="0"/>
    <n v="0"/>
    <n v="0"/>
    <n v="0"/>
    <n v="0"/>
    <n v="0"/>
    <n v="0"/>
    <n v="0"/>
    <n v="0"/>
    <n v="0"/>
  </r>
  <r>
    <x v="2"/>
    <s v="2013/4945"/>
    <s v=""/>
    <s v=""/>
    <s v="Broadway Studio"/>
    <s v="28"/>
    <s v="Tooting High Street"/>
    <s v="SW17"/>
    <s v="0RG"/>
    <n v="527461"/>
    <n v="171563"/>
    <s v="Tooting"/>
    <s v=""/>
    <s v=""/>
    <n v="0"/>
    <n v="9"/>
    <n v="9"/>
    <s v="Construction of extensions at ground, first and new second floor level and alterations to the site and creation of a mixed-use quarter comprising of: a new semi-public open space for external markets and occasional events; 8no. new starter shop units (Cla"/>
    <s v="PFLA"/>
    <s v="18/11/2013"/>
    <d v="2014-09-01T00:00:00"/>
    <s v="Y"/>
    <s v="Nil"/>
    <s v=""/>
    <s v="BF"/>
    <x v="3"/>
    <s v="n/a"/>
    <s v="n"/>
    <n v="8.6999999999999994E-2"/>
    <s v=""/>
    <m/>
    <m/>
    <x v="1"/>
    <s v="P"/>
    <n v="0"/>
    <n v="0"/>
    <n v="0"/>
    <n v="0"/>
    <n v="1"/>
    <n v="6"/>
    <n v="2"/>
    <n v="0"/>
    <n v="0"/>
    <n v="0"/>
    <n v="0"/>
    <n v="1"/>
    <n v="6"/>
    <n v="2"/>
    <n v="0"/>
    <n v="0"/>
    <n v="0"/>
    <n v="0"/>
    <n v="0"/>
    <n v="0"/>
    <n v="0"/>
    <n v="0"/>
    <n v="0"/>
    <n v="0"/>
    <n v="0"/>
    <n v="0"/>
    <n v="0"/>
    <n v="0"/>
    <n v="0"/>
    <n v="0"/>
    <n v="0"/>
  </r>
  <r>
    <x v="2"/>
    <s v="2013/4978"/>
    <s v=""/>
    <s v=""/>
    <s v="6 Sherwood Court"/>
    <s v=""/>
    <s v="Chatfield Road"/>
    <s v="SW11"/>
    <s v="3UY"/>
    <n v="526359"/>
    <n v="175700"/>
    <s v="St. Mary's Park"/>
    <s v=""/>
    <s v=""/>
    <n v="0"/>
    <n v="1"/>
    <n v="1"/>
    <s v="Prior approval for conversion of office (Use Class B1a) to residential unit (Use Class C3)."/>
    <s v="PANR"/>
    <s v="17/10/2013"/>
    <d v="2013-12-12T00:00:00"/>
    <m/>
    <s v="Nil"/>
    <s v=""/>
    <s v="BF"/>
    <x v="2"/>
    <s v="n/a"/>
    <s v="f"/>
    <n v="2E-3"/>
    <s v=""/>
    <m/>
    <m/>
    <x v="1"/>
    <s v="P"/>
    <n v="0"/>
    <n v="0"/>
    <n v="0"/>
    <n v="0"/>
    <n v="0"/>
    <n v="1"/>
    <n v="0"/>
    <n v="0"/>
    <n v="0"/>
    <n v="0"/>
    <n v="0"/>
    <n v="0"/>
    <n v="1"/>
    <n v="0"/>
    <n v="0"/>
    <n v="0"/>
    <n v="0"/>
    <n v="0"/>
    <n v="0"/>
    <n v="0"/>
    <n v="0"/>
    <n v="0"/>
    <n v="0"/>
    <n v="0"/>
    <n v="0"/>
    <n v="0"/>
    <n v="0"/>
    <n v="0"/>
    <n v="0"/>
    <n v="0"/>
    <n v="0"/>
  </r>
  <r>
    <x v="2"/>
    <s v="2013/5043"/>
    <s v=""/>
    <s v=""/>
    <s v=""/>
    <s v="129-139"/>
    <s v="Beaumont Road"/>
    <s v="SW19"/>
    <s v="6RY"/>
    <n v="524095"/>
    <n v="173645"/>
    <s v="West Hill"/>
    <s v=""/>
    <s v=""/>
    <n v="0"/>
    <n v="17"/>
    <n v="17"/>
    <s v="Demolition of existing building. Erection of a four-storey (24m to top of lift) building stepping down to single-storey (3.5m) comprising three ground floor retail units (Class A1), 17 residential units with associated amenity space and improvements to th"/>
    <s v="PF"/>
    <s v="18/10/2013"/>
    <d v="2014-01-22T00:00:00"/>
    <m/>
    <s v="Nil"/>
    <s v=""/>
    <s v="BF"/>
    <x v="0"/>
    <s v="n/a"/>
    <s v="n"/>
    <n v="4.2000000000000003E-2"/>
    <s v=""/>
    <m/>
    <m/>
    <x v="1"/>
    <s v="P"/>
    <n v="0"/>
    <n v="0"/>
    <n v="17"/>
    <n v="2"/>
    <n v="5"/>
    <n v="10"/>
    <n v="0"/>
    <n v="0"/>
    <n v="0"/>
    <n v="0"/>
    <n v="2"/>
    <n v="5"/>
    <n v="10"/>
    <n v="0"/>
    <n v="0"/>
    <n v="0"/>
    <n v="0"/>
    <n v="0"/>
    <n v="0"/>
    <n v="0"/>
    <n v="0"/>
    <n v="0"/>
    <n v="0"/>
    <n v="0"/>
    <n v="0"/>
    <n v="0"/>
    <n v="0"/>
    <n v="0"/>
    <n v="0"/>
    <n v="0"/>
    <n v="0"/>
  </r>
  <r>
    <x v="2"/>
    <s v="2013/5045"/>
    <s v=""/>
    <s v=""/>
    <s v="Land rear of"/>
    <s v=""/>
    <s v="Coliston Passage"/>
    <s v="SW18"/>
    <s v="4PW"/>
    <n v="525267"/>
    <n v="173886"/>
    <s v="Southfields"/>
    <s v=""/>
    <s v=""/>
    <n v="0"/>
    <n v="3"/>
    <n v="3"/>
    <s v="Demolition of garage and temporary structures and construction of two-storey building with part pitched/part flat roofs forming four houses fronting Coliston Passage."/>
    <s v="PF"/>
    <s v="09/10/2013"/>
    <d v="2014-01-21T00:00:00"/>
    <m/>
    <s v="Nil"/>
    <s v=""/>
    <s v="BF"/>
    <x v="0"/>
    <s v="n/a"/>
    <s v="n"/>
    <n v="2.1999999999999999E-2"/>
    <s v=""/>
    <m/>
    <m/>
    <x v="1"/>
    <s v="P"/>
    <n v="0"/>
    <n v="0"/>
    <n v="3"/>
    <n v="0"/>
    <n v="0"/>
    <n v="2"/>
    <n v="1"/>
    <n v="0"/>
    <n v="0"/>
    <n v="0"/>
    <n v="0"/>
    <n v="0"/>
    <n v="0"/>
    <n v="0"/>
    <n v="0"/>
    <n v="0"/>
    <n v="0"/>
    <n v="0"/>
    <n v="0"/>
    <n v="2"/>
    <n v="1"/>
    <n v="0"/>
    <n v="0"/>
    <n v="0"/>
    <n v="0"/>
    <n v="0"/>
    <n v="0"/>
    <n v="0"/>
    <n v="0"/>
    <n v="0"/>
    <n v="0"/>
  </r>
  <r>
    <x v="2"/>
    <s v="2013/5100"/>
    <s v=""/>
    <s v=""/>
    <s v=""/>
    <s v="12"/>
    <s v="St Philip Street"/>
    <s v="SW8"/>
    <s v="3SL"/>
    <n v="528714"/>
    <n v="176390"/>
    <s v="Queenstown"/>
    <s v=""/>
    <s v=""/>
    <n v="0"/>
    <n v="1"/>
    <n v="1"/>
    <s v="Conversion of existing group floor shop/office to 1no. self contained flat."/>
    <s v="PF"/>
    <s v="09/10/2013"/>
    <d v="2013-12-04T00:00:00"/>
    <m/>
    <s v="Nil"/>
    <s v=""/>
    <s v="BF"/>
    <x v="2"/>
    <s v="n/a"/>
    <s v="e"/>
    <n v="4.0000000000000001E-3"/>
    <s v=""/>
    <m/>
    <m/>
    <x v="1"/>
    <s v="P"/>
    <m/>
    <n v="0"/>
    <n v="0"/>
    <n v="0"/>
    <n v="1"/>
    <n v="0"/>
    <n v="0"/>
    <n v="0"/>
    <n v="0"/>
    <n v="0"/>
    <n v="0"/>
    <n v="1"/>
    <n v="0"/>
    <n v="0"/>
    <n v="0"/>
    <n v="0"/>
    <n v="0"/>
    <n v="0"/>
    <n v="0"/>
    <n v="0"/>
    <n v="0"/>
    <n v="0"/>
    <n v="0"/>
    <n v="0"/>
    <n v="0"/>
    <n v="0"/>
    <n v="0"/>
    <n v="0"/>
    <n v="0"/>
    <n v="0"/>
    <n v="0"/>
  </r>
  <r>
    <x v="2"/>
    <s v="2013/5130"/>
    <s v=""/>
    <s v=""/>
    <s v=""/>
    <s v="103-111"/>
    <s v="Mitcham Road"/>
    <s v="SW17"/>
    <s v="9PF"/>
    <n v="527711"/>
    <n v="171233"/>
    <s v="Graveney"/>
    <s v=""/>
    <s v=""/>
    <n v="0"/>
    <n v="6"/>
    <n v="6"/>
    <s v="Change of use from retail (Class A1) to create 5 x 2-bedroom units and 1 x 1-bedroom unit (Class C3) at first and second floor levels, and associated external alterations to create ground floor entrances, insertion of roof lights and creation of roof terr"/>
    <s v="PF"/>
    <s v="14/10/2013"/>
    <d v="2014-01-21T00:00:00"/>
    <m/>
    <s v="Nil"/>
    <s v=""/>
    <s v="BF"/>
    <x v="3"/>
    <s v="n/a"/>
    <s v="n"/>
    <n v="6.3E-2"/>
    <s v=""/>
    <m/>
    <m/>
    <x v="1"/>
    <s v="P"/>
    <n v="0"/>
    <n v="0"/>
    <n v="6"/>
    <n v="0"/>
    <n v="1"/>
    <n v="5"/>
    <n v="0"/>
    <n v="0"/>
    <n v="0"/>
    <n v="0"/>
    <n v="0"/>
    <n v="1"/>
    <n v="5"/>
    <n v="0"/>
    <n v="0"/>
    <n v="0"/>
    <n v="0"/>
    <n v="0"/>
    <n v="0"/>
    <n v="0"/>
    <n v="0"/>
    <n v="0"/>
    <n v="0"/>
    <n v="0"/>
    <n v="0"/>
    <n v="0"/>
    <n v="0"/>
    <n v="0"/>
    <n v="0"/>
    <n v="0"/>
    <n v="0"/>
  </r>
  <r>
    <x v="2"/>
    <s v="2013/5134"/>
    <s v=""/>
    <s v=""/>
    <s v=""/>
    <s v="9"/>
    <s v="Putney Park Avenue"/>
    <s v="SW15"/>
    <s v="5QN"/>
    <n v="522320"/>
    <n v="175288"/>
    <s v="West Putney"/>
    <s v=""/>
    <s v=""/>
    <n v="1"/>
    <n v="1"/>
    <n v="0"/>
    <s v="Demolition of existing house and erection of a two-storey house, with a basement and accommodation in the roof, including the felling of three trees."/>
    <s v="PF"/>
    <s v="11/10/2013"/>
    <d v="2013-12-04T00:00:00"/>
    <m/>
    <s v="Nil"/>
    <s v=""/>
    <s v="BF"/>
    <x v="0"/>
    <s v="n/a"/>
    <s v="n"/>
    <n v="8.7999999999999995E-2"/>
    <s v=""/>
    <m/>
    <m/>
    <x v="1"/>
    <s v="P"/>
    <n v="0"/>
    <n v="1"/>
    <n v="1"/>
    <n v="0"/>
    <n v="0"/>
    <n v="0"/>
    <n v="0"/>
    <n v="-1"/>
    <n v="1"/>
    <n v="0"/>
    <n v="0"/>
    <n v="0"/>
    <n v="0"/>
    <n v="0"/>
    <n v="0"/>
    <n v="0"/>
    <n v="0"/>
    <n v="0"/>
    <n v="0"/>
    <n v="0"/>
    <n v="0"/>
    <n v="-1"/>
    <n v="1"/>
    <n v="0"/>
    <n v="0"/>
    <n v="0"/>
    <n v="0"/>
    <n v="0"/>
    <n v="0"/>
    <n v="0"/>
    <n v="0"/>
  </r>
  <r>
    <x v="2"/>
    <s v="2013/5172"/>
    <s v=""/>
    <s v=""/>
    <s v=""/>
    <s v="58"/>
    <s v="Cambridge Road"/>
    <s v="SW11"/>
    <s v="4RR"/>
    <n v="527512"/>
    <n v="176485"/>
    <s v="St. Mary's Park"/>
    <s v=""/>
    <s v=""/>
    <n v="1"/>
    <n v="1"/>
    <n v="0"/>
    <s v="Excavation of the basement level with two front lightwells to provide 1no. 3-bed self contained maisonette (replacing the current 2-bed flat situated at ground floor level)."/>
    <s v="PF"/>
    <s v="13/11/2013"/>
    <d v="2014-01-08T00:00:00"/>
    <m/>
    <s v="Nil"/>
    <s v=""/>
    <s v="BF"/>
    <x v="1"/>
    <s v="n/a"/>
    <s v="c+"/>
    <n v="3.0000000000000001E-3"/>
    <s v=""/>
    <m/>
    <m/>
    <x v="1"/>
    <s v="P"/>
    <m/>
    <n v="0"/>
    <n v="0"/>
    <n v="0"/>
    <n v="0"/>
    <n v="-1"/>
    <n v="1"/>
    <n v="0"/>
    <n v="0"/>
    <n v="0"/>
    <n v="0"/>
    <n v="0"/>
    <n v="-1"/>
    <n v="1"/>
    <n v="0"/>
    <n v="0"/>
    <n v="0"/>
    <n v="0"/>
    <n v="0"/>
    <n v="0"/>
    <n v="0"/>
    <n v="0"/>
    <n v="0"/>
    <n v="0"/>
    <n v="0"/>
    <n v="0"/>
    <n v="0"/>
    <n v="0"/>
    <n v="0"/>
    <n v="0"/>
    <n v="0"/>
  </r>
  <r>
    <x v="2"/>
    <s v="2013/5188"/>
    <s v=""/>
    <s v=""/>
    <s v=""/>
    <s v="22"/>
    <s v="Fernlea Road"/>
    <s v="SW12"/>
    <s v="9RN"/>
    <n v="528790"/>
    <n v="173129"/>
    <s v="Balham"/>
    <s v=""/>
    <s v=""/>
    <n v="0"/>
    <n v="1"/>
    <n v="1"/>
    <s v="Conversion of lower ground floor into 1 x 1-bedroom self-contained flat to include new front lightwell."/>
    <s v="PF"/>
    <s v="15/10/2013"/>
    <d v="2014-04-29T00:00:00"/>
    <s v="Y"/>
    <s v="Nil"/>
    <s v=""/>
    <s v="BF"/>
    <x v="1"/>
    <s v="n/a"/>
    <s v="c+"/>
    <n v="8.0000000000000002E-3"/>
    <s v=""/>
    <m/>
    <m/>
    <x v="1"/>
    <s v="P"/>
    <m/>
    <n v="0"/>
    <n v="0"/>
    <n v="0"/>
    <n v="1"/>
    <n v="0"/>
    <n v="0"/>
    <n v="0"/>
    <n v="0"/>
    <n v="0"/>
    <n v="0"/>
    <n v="1"/>
    <n v="0"/>
    <n v="0"/>
    <n v="0"/>
    <n v="0"/>
    <n v="0"/>
    <n v="0"/>
    <n v="0"/>
    <n v="0"/>
    <n v="0"/>
    <n v="0"/>
    <n v="0"/>
    <n v="0"/>
    <n v="0"/>
    <n v="0"/>
    <n v="0"/>
    <n v="0"/>
    <n v="0"/>
    <n v="0"/>
    <n v="0"/>
  </r>
  <r>
    <x v="2"/>
    <s v="2013/5264"/>
    <s v=""/>
    <s v=""/>
    <s v=""/>
    <s v="155"/>
    <s v="Burntwood Lane"/>
    <s v="SW17"/>
    <s v="0AJ"/>
    <n v="526461"/>
    <n v="172543"/>
    <s v="Earlsfield"/>
    <s v=""/>
    <s v=""/>
    <n v="0"/>
    <n v="3"/>
    <n v="3"/>
    <s v="Demolition of rear addition and alterations including erection of part single part two-storey front, side, rear extensions to rear addition, alterations to front and side ground floor elevations and enclosure of front and side forecourt in connection with"/>
    <s v="PF"/>
    <s v="21/10/2013"/>
    <d v="2013-10-21T00:00:00"/>
    <m/>
    <s v="Nil"/>
    <s v=""/>
    <s v="BF"/>
    <x v="3"/>
    <s v="n/a"/>
    <s v="e"/>
    <n v="3.4000000000000002E-2"/>
    <s v=""/>
    <m/>
    <m/>
    <x v="1"/>
    <s v="P"/>
    <m/>
    <n v="0"/>
    <n v="0"/>
    <n v="0"/>
    <n v="0"/>
    <n v="2"/>
    <n v="1"/>
    <n v="0"/>
    <n v="0"/>
    <n v="0"/>
    <n v="0"/>
    <n v="0"/>
    <n v="2"/>
    <n v="1"/>
    <n v="0"/>
    <n v="0"/>
    <n v="0"/>
    <n v="0"/>
    <n v="0"/>
    <n v="0"/>
    <n v="0"/>
    <n v="0"/>
    <n v="0"/>
    <n v="0"/>
    <n v="0"/>
    <n v="0"/>
    <n v="0"/>
    <n v="0"/>
    <n v="0"/>
    <n v="0"/>
    <n v="0"/>
  </r>
  <r>
    <x v="2"/>
    <s v="2013/5290"/>
    <s v=""/>
    <s v=""/>
    <s v="Crombie Mews"/>
    <s v=""/>
    <s v="Abercrombie Street"/>
    <s v="SW11"/>
    <s v="2JB"/>
    <n v="527394"/>
    <n v="176307"/>
    <s v="Latchmere"/>
    <s v=""/>
    <s v=""/>
    <n v="0"/>
    <n v="4"/>
    <n v="4"/>
    <s v="Application for determination of whether prior approval is required for change of use from offices (Class B1a) to residential use (Class C3) as four houses."/>
    <s v="PAG"/>
    <s v="24/10/2013"/>
    <d v="2013-12-16T00:00:00"/>
    <m/>
    <s v="Nil"/>
    <s v=""/>
    <s v="BF"/>
    <x v="2"/>
    <s v="n/a"/>
    <s v="f"/>
    <n v="4.9000000000000002E-2"/>
    <s v=""/>
    <m/>
    <m/>
    <x v="1"/>
    <s v="P"/>
    <n v="0"/>
    <n v="0"/>
    <n v="0"/>
    <n v="0"/>
    <n v="1"/>
    <n v="3"/>
    <n v="0"/>
    <n v="0"/>
    <n v="0"/>
    <n v="0"/>
    <n v="0"/>
    <n v="0"/>
    <n v="0"/>
    <n v="0"/>
    <n v="0"/>
    <n v="0"/>
    <n v="0"/>
    <n v="0"/>
    <n v="1"/>
    <n v="3"/>
    <n v="0"/>
    <n v="0"/>
    <n v="0"/>
    <n v="0"/>
    <n v="0"/>
    <n v="0"/>
    <n v="0"/>
    <n v="0"/>
    <n v="0"/>
    <n v="0"/>
    <n v="0"/>
  </r>
  <r>
    <x v="2"/>
    <s v="2013/5333"/>
    <s v=""/>
    <s v=""/>
    <s v="1 Station Parade"/>
    <s v=""/>
    <s v="Balham High Road"/>
    <s v="SW12"/>
    <s v="9AZ"/>
    <n v="528454"/>
    <n v="173134"/>
    <s v="Nightingale"/>
    <s v=""/>
    <s v=""/>
    <n v="0"/>
    <n v="1"/>
    <n v="1"/>
    <s v="Change of use of basement and ground floor from a retail shop (use class A1) to a hot food takeaway (use class A5) and installation of new shopfront and rear extract flue; relocate the entrance to the upper floor flats from the front elevation to the side"/>
    <s v="PF"/>
    <s v="20/12/2013"/>
    <d v="2014-03-20T00:00:00"/>
    <m/>
    <s v="Nil"/>
    <s v=""/>
    <s v="BF"/>
    <x v="3"/>
    <s v="n/a"/>
    <s v="n"/>
    <n v="0.01"/>
    <s v=""/>
    <m/>
    <m/>
    <x v="1"/>
    <s v="P"/>
    <m/>
    <n v="0"/>
    <n v="0"/>
    <n v="0"/>
    <n v="0"/>
    <n v="1"/>
    <n v="0"/>
    <n v="0"/>
    <n v="0"/>
    <n v="0"/>
    <n v="0"/>
    <n v="0"/>
    <n v="1"/>
    <n v="0"/>
    <n v="0"/>
    <n v="0"/>
    <n v="0"/>
    <n v="0"/>
    <n v="0"/>
    <n v="0"/>
    <n v="0"/>
    <n v="0"/>
    <n v="0"/>
    <n v="0"/>
    <n v="0"/>
    <n v="0"/>
    <n v="0"/>
    <n v="0"/>
    <n v="0"/>
    <n v="0"/>
    <n v="0"/>
  </r>
  <r>
    <x v="2"/>
    <s v="2013/5377"/>
    <s v=""/>
    <s v=""/>
    <s v="3 Station Parade"/>
    <s v=""/>
    <s v="Balham High Road"/>
    <s v="SW12"/>
    <s v="9AZ"/>
    <n v="528444"/>
    <n v="173124"/>
    <s v="Nightingale"/>
    <s v=""/>
    <s v=""/>
    <n v="0"/>
    <n v="1"/>
    <n v="1"/>
    <s v="Conversion of office into self contained one bedroom flat."/>
    <s v="PAG"/>
    <s v="13/11/2013"/>
    <d v="2014-01-06T00:00:00"/>
    <m/>
    <s v="Nil"/>
    <s v=""/>
    <s v="BF"/>
    <x v="2"/>
    <s v="n/a"/>
    <s v="f"/>
    <n v="3.0000000000000001E-3"/>
    <s v=""/>
    <m/>
    <m/>
    <x v="1"/>
    <s v="P"/>
    <m/>
    <n v="0"/>
    <n v="0"/>
    <n v="0"/>
    <n v="1"/>
    <n v="0"/>
    <n v="0"/>
    <n v="0"/>
    <n v="0"/>
    <n v="0"/>
    <n v="0"/>
    <n v="1"/>
    <n v="0"/>
    <n v="0"/>
    <n v="0"/>
    <n v="0"/>
    <n v="0"/>
    <n v="0"/>
    <n v="0"/>
    <n v="0"/>
    <n v="0"/>
    <n v="0"/>
    <n v="0"/>
    <n v="0"/>
    <n v="0"/>
    <n v="0"/>
    <n v="0"/>
    <n v="0"/>
    <n v="0"/>
    <n v="0"/>
    <n v="0"/>
  </r>
  <r>
    <x v="2"/>
    <s v="2013/5469"/>
    <s v=""/>
    <s v=""/>
    <s v=""/>
    <s v="220"/>
    <s v="Tooting High Street"/>
    <s v="SW17"/>
    <s v="0SG"/>
    <n v="527092"/>
    <n v="170946"/>
    <s v="Tooting"/>
    <s v=""/>
    <s v=""/>
    <n v="0"/>
    <n v="1"/>
    <n v="1"/>
    <s v="Conversion of ground floor retail unit (Class A1) to one bedroom self-contained flat."/>
    <s v="PF"/>
    <s v="06/11/2013"/>
    <d v="2014-02-27T00:00:00"/>
    <m/>
    <s v="Nil"/>
    <s v=""/>
    <s v="BF"/>
    <x v="2"/>
    <s v="n/a"/>
    <s v="e"/>
    <n v="4.0000000000000001E-3"/>
    <s v=""/>
    <m/>
    <m/>
    <x v="1"/>
    <s v="P"/>
    <n v="0"/>
    <n v="0"/>
    <n v="0"/>
    <n v="0"/>
    <n v="1"/>
    <n v="0"/>
    <n v="0"/>
    <n v="0"/>
    <n v="0"/>
    <n v="0"/>
    <n v="0"/>
    <n v="1"/>
    <n v="0"/>
    <n v="0"/>
    <n v="0"/>
    <n v="0"/>
    <n v="0"/>
    <n v="0"/>
    <n v="0"/>
    <n v="0"/>
    <n v="0"/>
    <n v="0"/>
    <n v="0"/>
    <n v="0"/>
    <n v="0"/>
    <n v="0"/>
    <n v="0"/>
    <n v="0"/>
    <n v="0"/>
    <n v="0"/>
    <n v="0"/>
  </r>
  <r>
    <x v="2"/>
    <s v="2013/5474"/>
    <s v=""/>
    <s v=""/>
    <s v=""/>
    <s v="70"/>
    <s v="West Hill"/>
    <s v="SW15"/>
    <s v="2UJ"/>
    <n v="524904"/>
    <n v="174595"/>
    <s v="East Putney"/>
    <s v=""/>
    <s v=""/>
    <n v="1"/>
    <n v="5"/>
    <n v="4"/>
    <s v="Demolition of existing vacant shop unit at ground floor. Erection of new residential extension to provide accommodation on two levels in connection with the internal reconfiguration of part of the existing building to create 1 x studio, 1 x 1-bedroom unit"/>
    <s v="PF"/>
    <s v="01/11/2013"/>
    <d v="2014-01-22T00:00:00"/>
    <m/>
    <s v="Nil"/>
    <s v=""/>
    <s v="BF"/>
    <x v="3"/>
    <s v="n/a"/>
    <s v="n"/>
    <n v="4.5999999999999999E-2"/>
    <s v=""/>
    <m/>
    <m/>
    <x v="1"/>
    <s v="P"/>
    <n v="0"/>
    <n v="0"/>
    <n v="0"/>
    <n v="1"/>
    <n v="0"/>
    <n v="2"/>
    <n v="1"/>
    <n v="0"/>
    <n v="0"/>
    <n v="0"/>
    <n v="1"/>
    <n v="0"/>
    <n v="2"/>
    <n v="1"/>
    <n v="0"/>
    <n v="0"/>
    <n v="0"/>
    <n v="0"/>
    <n v="0"/>
    <n v="0"/>
    <n v="0"/>
    <n v="0"/>
    <n v="0"/>
    <n v="0"/>
    <n v="0"/>
    <n v="0"/>
    <n v="0"/>
    <n v="0"/>
    <n v="0"/>
    <n v="0"/>
    <n v="0"/>
  </r>
  <r>
    <x v="2"/>
    <s v="2013/5484"/>
    <s v=""/>
    <s v=""/>
    <s v=""/>
    <s v="220"/>
    <s v="Tooting High Street"/>
    <s v="SW17"/>
    <s v="0SG"/>
    <n v="527092"/>
    <n v="170946"/>
    <s v="Tooting"/>
    <s v=""/>
    <s v=""/>
    <n v="0"/>
    <n v="1"/>
    <n v="1"/>
    <s v="External alterations to rear facade in connection with the formation of a one bedroom self-contained flat to basement."/>
    <s v="PF"/>
    <s v="07/11/2013"/>
    <d v="2013-12-20T00:00:00"/>
    <m/>
    <s v="Nil"/>
    <s v=""/>
    <s v="BF"/>
    <x v="2"/>
    <s v="n/a"/>
    <s v="g"/>
    <n v="4.0000000000000001E-3"/>
    <s v=""/>
    <m/>
    <m/>
    <x v="1"/>
    <s v="P"/>
    <n v="0"/>
    <n v="0"/>
    <n v="0"/>
    <n v="0"/>
    <n v="1"/>
    <n v="0"/>
    <n v="0"/>
    <n v="0"/>
    <n v="0"/>
    <n v="0"/>
    <n v="0"/>
    <n v="1"/>
    <n v="0"/>
    <n v="0"/>
    <n v="0"/>
    <n v="0"/>
    <n v="0"/>
    <n v="0"/>
    <n v="0"/>
    <n v="0"/>
    <n v="0"/>
    <n v="0"/>
    <n v="0"/>
    <n v="0"/>
    <n v="0"/>
    <n v="0"/>
    <n v="0"/>
    <n v="0"/>
    <n v="0"/>
    <n v="0"/>
    <n v="0"/>
  </r>
  <r>
    <x v="2"/>
    <s v="2013/5485"/>
    <s v=""/>
    <s v=""/>
    <s v=""/>
    <s v="316"/>
    <s v="Garratt Lane"/>
    <s v="SW18"/>
    <s v="4EH"/>
    <n v="525856"/>
    <n v="173212"/>
    <s v="Earlsfield"/>
    <s v=""/>
    <s v=""/>
    <n v="0"/>
    <n v="2"/>
    <n v="2"/>
    <s v="Erection of rear mansard roof extension (with french doors and safety railings) in connection with the use of the property as two x 1-bedroom flats."/>
    <s v="PF"/>
    <s v="05/11/2013"/>
    <d v="2014-01-22T00:00:00"/>
    <m/>
    <s v="Nil"/>
    <s v=""/>
    <s v="BF"/>
    <x v="3"/>
    <s v="n/a"/>
    <s v="c+"/>
    <n v="6.0000000000000001E-3"/>
    <s v=""/>
    <m/>
    <m/>
    <x v="1"/>
    <s v="P"/>
    <m/>
    <n v="0"/>
    <n v="0"/>
    <n v="0"/>
    <n v="2"/>
    <n v="0"/>
    <n v="0"/>
    <n v="0"/>
    <n v="0"/>
    <n v="0"/>
    <n v="0"/>
    <n v="2"/>
    <n v="0"/>
    <n v="0"/>
    <n v="0"/>
    <n v="0"/>
    <n v="0"/>
    <n v="0"/>
    <n v="0"/>
    <n v="0"/>
    <n v="0"/>
    <n v="0"/>
    <n v="0"/>
    <n v="0"/>
    <n v="0"/>
    <n v="0"/>
    <n v="0"/>
    <n v="0"/>
    <n v="0"/>
    <n v="0"/>
    <n v="0"/>
  </r>
  <r>
    <x v="2"/>
    <s v="2013/5563"/>
    <s v=""/>
    <s v=""/>
    <s v=""/>
    <s v="1a"/>
    <s v="Bennerley Road"/>
    <s v="SW11"/>
    <s v="6DR"/>
    <n v="527276"/>
    <n v="174754"/>
    <s v="Northcote"/>
    <s v=""/>
    <s v=""/>
    <n v="0"/>
    <n v="1"/>
    <n v="1"/>
    <s v="Demolition of existing garage and erection of a three-storey house."/>
    <s v="PF"/>
    <s v="07/11/2013"/>
    <d v="2013-12-31T00:00:00"/>
    <m/>
    <s v="Nil"/>
    <s v=""/>
    <s v="BF"/>
    <x v="0"/>
    <s v="n/a"/>
    <s v="n"/>
    <n v="1.2E-2"/>
    <s v=""/>
    <m/>
    <m/>
    <x v="1"/>
    <s v="P"/>
    <m/>
    <n v="0"/>
    <n v="1"/>
    <n v="0"/>
    <n v="0"/>
    <n v="0"/>
    <n v="0"/>
    <n v="1"/>
    <n v="0"/>
    <n v="0"/>
    <n v="0"/>
    <n v="0"/>
    <n v="0"/>
    <n v="0"/>
    <n v="0"/>
    <n v="0"/>
    <n v="0"/>
    <n v="0"/>
    <n v="0"/>
    <n v="0"/>
    <n v="0"/>
    <n v="1"/>
    <n v="0"/>
    <n v="0"/>
    <n v="0"/>
    <n v="0"/>
    <n v="0"/>
    <n v="0"/>
    <n v="0"/>
    <n v="0"/>
    <n v="0"/>
  </r>
  <r>
    <x v="2"/>
    <s v="2013/5564"/>
    <s v=""/>
    <s v=""/>
    <s v=""/>
    <s v="346"/>
    <s v="Garratt Lane"/>
    <s v="SW18"/>
    <s v="4ES"/>
    <n v="525984"/>
    <n v="173043"/>
    <s v="Earlsfield"/>
    <s v=""/>
    <s v=""/>
    <n v="0"/>
    <n v="1"/>
    <n v="1"/>
    <s v="Prior approval for conversion of office (Use Class B1a) on first and second floors to a residential unit (Use Class C3)."/>
    <s v="PANR"/>
    <s v="06/11/2013"/>
    <d v="2013-12-17T00:00:00"/>
    <m/>
    <s v="Nil"/>
    <s v=""/>
    <s v="BF"/>
    <x v="2"/>
    <s v="n/a"/>
    <s v="f"/>
    <n v="8.0000000000000002E-3"/>
    <s v=""/>
    <m/>
    <m/>
    <x v="1"/>
    <s v="P"/>
    <n v="0"/>
    <n v="0"/>
    <n v="0"/>
    <n v="0"/>
    <n v="0"/>
    <n v="1"/>
    <n v="0"/>
    <n v="0"/>
    <n v="0"/>
    <n v="0"/>
    <n v="0"/>
    <n v="0"/>
    <n v="1"/>
    <n v="0"/>
    <n v="0"/>
    <n v="0"/>
    <n v="0"/>
    <n v="0"/>
    <n v="0"/>
    <n v="0"/>
    <n v="0"/>
    <n v="0"/>
    <n v="0"/>
    <n v="0"/>
    <n v="0"/>
    <n v="0"/>
    <n v="0"/>
    <n v="0"/>
    <n v="0"/>
    <n v="0"/>
    <n v="0"/>
  </r>
  <r>
    <x v="2"/>
    <s v="2013/5602"/>
    <s v=""/>
    <s v=""/>
    <s v="Captain Cook"/>
    <s v="408"/>
    <s v="Upper Richmond Road"/>
    <s v="SW15"/>
    <s v="6JP"/>
    <n v="522838"/>
    <n v="175380"/>
    <s v="West Putney"/>
    <s v=""/>
    <s v=""/>
    <n v="0"/>
    <n v="9"/>
    <n v="9"/>
    <s v="Demolition of existing single-storey rear addition and replacement with part two, part three-storey extension (fronting onto Dyers Lane) together with an new fourth floor to the existing building to accommodate together the conversion of upper floors of t"/>
    <s v="PF"/>
    <s v="12/03/2014"/>
    <d v="2014-07-22T00:00:00"/>
    <s v="Y"/>
    <s v="Nil"/>
    <s v=""/>
    <s v="BF"/>
    <x v="3"/>
    <s v="n/a"/>
    <s v="n"/>
    <n v="3.3000000000000002E-2"/>
    <s v=""/>
    <m/>
    <m/>
    <x v="1"/>
    <s v="P"/>
    <n v="0"/>
    <n v="0"/>
    <n v="9"/>
    <n v="0"/>
    <n v="2"/>
    <n v="4"/>
    <n v="3"/>
    <n v="0"/>
    <n v="0"/>
    <n v="0"/>
    <n v="0"/>
    <n v="2"/>
    <n v="4"/>
    <n v="3"/>
    <n v="0"/>
    <n v="0"/>
    <n v="0"/>
    <n v="0"/>
    <n v="0"/>
    <n v="0"/>
    <n v="0"/>
    <n v="0"/>
    <n v="0"/>
    <n v="0"/>
    <n v="0"/>
    <n v="0"/>
    <n v="0"/>
    <n v="0"/>
    <n v="0"/>
    <n v="0"/>
    <n v="0"/>
  </r>
  <r>
    <x v="2"/>
    <s v="2013/5611"/>
    <s v=""/>
    <s v=""/>
    <s v="Orbis Court"/>
    <s v="116/119"/>
    <s v="Bridges Court Road"/>
    <s v="SW11"/>
    <s v="3GX"/>
    <n v="526573"/>
    <n v="175990"/>
    <s v="St. Mary's Park"/>
    <s v=""/>
    <s v=""/>
    <n v="2"/>
    <n v="1"/>
    <n v="-1"/>
    <s v="Proposals consists of conversion of two private residential units into a single residential unit."/>
    <s v="PF"/>
    <s v="23/12/2013"/>
    <d v="2014-01-16T00:00:00"/>
    <m/>
    <s v="Nil"/>
    <s v=""/>
    <s v="BF"/>
    <x v="1"/>
    <s v="n/a"/>
    <s v="c-"/>
    <n v="1.0999999999999999E-2"/>
    <s v=""/>
    <m/>
    <m/>
    <x v="1"/>
    <s v="P"/>
    <n v="0"/>
    <n v="0"/>
    <n v="0"/>
    <n v="0"/>
    <n v="-1"/>
    <n v="-1"/>
    <n v="1"/>
    <n v="0"/>
    <n v="0"/>
    <n v="0"/>
    <n v="0"/>
    <n v="-1"/>
    <n v="-1"/>
    <n v="1"/>
    <n v="0"/>
    <n v="0"/>
    <n v="0"/>
    <n v="0"/>
    <n v="0"/>
    <n v="0"/>
    <n v="0"/>
    <n v="0"/>
    <n v="0"/>
    <n v="0"/>
    <n v="0"/>
    <n v="0"/>
    <n v="0"/>
    <n v="0"/>
    <n v="0"/>
    <n v="0"/>
    <n v="0"/>
  </r>
  <r>
    <x v="2"/>
    <s v="2013/5660"/>
    <s v=""/>
    <s v=""/>
    <s v=""/>
    <s v="157-159"/>
    <s v="Wandsworth High Street"/>
    <s v="SW18"/>
    <s v="4JB"/>
    <n v="525409"/>
    <n v="174671"/>
    <s v="Southfields"/>
    <s v=""/>
    <s v=""/>
    <n v="0"/>
    <n v="4"/>
    <n v="4"/>
    <s v="Erection of additional storey and second floor rear extension (featuring two sets of sliding doors with safety balustrade at second and third floor level to west-facing elevation) with an internal re-configuration to create 4 additional flats, together wi"/>
    <s v="PF"/>
    <s v="04/12/2013"/>
    <d v="2014-01-27T00:00:00"/>
    <m/>
    <s v="Nil"/>
    <s v=""/>
    <s v="BF"/>
    <x v="3"/>
    <s v="n/a"/>
    <s v="n"/>
    <n v="6.0000000000000001E-3"/>
    <s v=""/>
    <m/>
    <m/>
    <x v="1"/>
    <s v="P"/>
    <m/>
    <n v="0"/>
    <n v="0"/>
    <n v="0"/>
    <n v="3"/>
    <n v="1"/>
    <n v="0"/>
    <n v="0"/>
    <n v="0"/>
    <n v="0"/>
    <n v="0"/>
    <n v="3"/>
    <n v="1"/>
    <n v="0"/>
    <n v="0"/>
    <n v="0"/>
    <n v="0"/>
    <n v="0"/>
    <n v="0"/>
    <n v="0"/>
    <n v="0"/>
    <n v="0"/>
    <n v="0"/>
    <n v="0"/>
    <n v="0"/>
    <n v="0"/>
    <n v="0"/>
    <n v="0"/>
    <n v="0"/>
    <n v="0"/>
    <n v="0"/>
  </r>
  <r>
    <x v="2"/>
    <s v="2013/5662"/>
    <s v=""/>
    <s v=""/>
    <s v="Land (garages) adjacent"/>
    <s v="1"/>
    <s v="Upper Tooting Park"/>
    <s v="SW17"/>
    <s v="7SN"/>
    <n v="527761"/>
    <n v="172578"/>
    <s v="Nightingale"/>
    <s v=""/>
    <s v=""/>
    <n v="0"/>
    <n v="1"/>
    <n v="1"/>
    <s v="Demolition of three existing attached garages and erection of a single storey (plus basement) two-bedroom house."/>
    <s v="PF"/>
    <s v="12/11/2013"/>
    <d v="2014-01-29T00:00:00"/>
    <m/>
    <s v="Nil"/>
    <s v=""/>
    <s v="BF"/>
    <x v="0"/>
    <s v="n/a"/>
    <s v="n"/>
    <n v="8.0000000000000002E-3"/>
    <s v=""/>
    <m/>
    <m/>
    <x v="1"/>
    <s v="P"/>
    <n v="0"/>
    <n v="0"/>
    <n v="0"/>
    <n v="0"/>
    <n v="0"/>
    <n v="1"/>
    <n v="0"/>
    <n v="0"/>
    <n v="0"/>
    <n v="0"/>
    <n v="0"/>
    <n v="0"/>
    <n v="0"/>
    <n v="0"/>
    <n v="0"/>
    <n v="0"/>
    <n v="0"/>
    <n v="0"/>
    <n v="0"/>
    <n v="1"/>
    <n v="0"/>
    <n v="0"/>
    <n v="0"/>
    <n v="0"/>
    <n v="0"/>
    <n v="0"/>
    <n v="0"/>
    <n v="0"/>
    <n v="0"/>
    <n v="0"/>
    <n v="0"/>
  </r>
  <r>
    <x v="2"/>
    <s v="2013/5731"/>
    <s v=""/>
    <s v=""/>
    <s v="Church of the Nazarene"/>
    <s v="2"/>
    <s v="Grant Road"/>
    <s v="SW11"/>
    <s v="2NU"/>
    <n v="527161"/>
    <n v="175655"/>
    <s v="Latchmere"/>
    <s v=""/>
    <s v=""/>
    <n v="0"/>
    <n v="0"/>
    <n v="0"/>
    <s v="Construction of a single-storey front extension to create a new entrance fronting Grant Road and double height and two-storey side and rear extensions to extend the existing sanctuary hall and to provide a new fully glazed multi-purpose meeting hall and a"/>
    <s v="PF"/>
    <s v="20/11/2013"/>
    <d v="2014-03-13T00:00:00"/>
    <m/>
    <s v="Nil"/>
    <s v=""/>
    <s v="BF"/>
    <x v="3"/>
    <s v="n/a"/>
    <s v="n"/>
    <m/>
    <s v=""/>
    <m/>
    <m/>
    <x v="1"/>
    <s v="P"/>
    <n v="0"/>
    <n v="0"/>
    <n v="0"/>
    <n v="0"/>
    <n v="0"/>
    <n v="0"/>
    <n v="0"/>
    <n v="0"/>
    <n v="0"/>
    <n v="0"/>
    <n v="0"/>
    <n v="0"/>
    <n v="0"/>
    <n v="0"/>
    <n v="0"/>
    <n v="0"/>
    <n v="0"/>
    <n v="0"/>
    <n v="0"/>
    <n v="0"/>
    <n v="0"/>
    <n v="0"/>
    <n v="0"/>
    <n v="0"/>
    <n v="0"/>
    <n v="0"/>
    <n v="0"/>
    <n v="0"/>
    <n v="0"/>
    <n v="0"/>
    <n v="0"/>
  </r>
  <r>
    <x v="2"/>
    <s v="2013/5758"/>
    <s v=""/>
    <s v=""/>
    <s v="Reef House"/>
    <s v=""/>
    <s v="Coral Row"/>
    <s v="SW11"/>
    <s v="3UF"/>
    <n v="526431"/>
    <n v="175730"/>
    <s v="St. Mary's Park"/>
    <s v=""/>
    <s v=""/>
    <n v="0"/>
    <n v="2"/>
    <n v="2"/>
    <s v="Change of use at first floor level from offices (Class B1a) to residential (Class C3), to provide 2 flats (Prior Approval Application)."/>
    <s v="PAG"/>
    <s v="06/12/2013"/>
    <d v="2014-01-30T00:00:00"/>
    <m/>
    <s v="Nil"/>
    <s v=""/>
    <s v="BF"/>
    <x v="2"/>
    <s v="n/a"/>
    <s v="f"/>
    <n v="8.0000000000000002E-3"/>
    <s v=""/>
    <m/>
    <m/>
    <x v="1"/>
    <s v="P"/>
    <m/>
    <n v="0"/>
    <n v="0"/>
    <n v="0"/>
    <n v="1"/>
    <n v="1"/>
    <n v="0"/>
    <n v="0"/>
    <n v="0"/>
    <n v="0"/>
    <n v="0"/>
    <n v="1"/>
    <n v="1"/>
    <n v="0"/>
    <n v="0"/>
    <n v="0"/>
    <n v="0"/>
    <n v="0"/>
    <n v="0"/>
    <n v="0"/>
    <n v="0"/>
    <n v="0"/>
    <n v="0"/>
    <n v="0"/>
    <n v="0"/>
    <n v="0"/>
    <n v="0"/>
    <n v="0"/>
    <n v="0"/>
    <n v="0"/>
    <n v="0"/>
  </r>
  <r>
    <x v="2"/>
    <s v="2013/5759"/>
    <s v=""/>
    <s v=""/>
    <s v="5-18 Spice Court"/>
    <s v=""/>
    <s v="Ivory Square"/>
    <s v="SW11"/>
    <s v="3UE"/>
    <n v="526402"/>
    <n v="175703"/>
    <s v="St. Mary's Park"/>
    <s v=""/>
    <s v=""/>
    <n v="0"/>
    <n v="13"/>
    <n v="13"/>
    <s v="Change of use of first, second and third floors from offices (Class B1a) to residential (Class C3), to provide 13 flats (Prior Approval Application)."/>
    <s v="PAG"/>
    <s v="04/12/2013"/>
    <d v="2014-01-22T00:00:00"/>
    <m/>
    <s v="Nil"/>
    <s v=""/>
    <s v="BF"/>
    <x v="2"/>
    <s v="n/a"/>
    <s v="f"/>
    <n v="2.9000000000000001E-2"/>
    <s v=""/>
    <m/>
    <m/>
    <x v="1"/>
    <s v="P"/>
    <n v="0"/>
    <n v="0"/>
    <n v="0"/>
    <n v="0"/>
    <n v="6"/>
    <n v="7"/>
    <n v="0"/>
    <n v="0"/>
    <n v="0"/>
    <n v="0"/>
    <n v="0"/>
    <n v="6"/>
    <n v="7"/>
    <n v="0"/>
    <n v="0"/>
    <n v="0"/>
    <n v="0"/>
    <n v="0"/>
    <n v="0"/>
    <n v="0"/>
    <n v="0"/>
    <n v="0"/>
    <n v="0"/>
    <n v="0"/>
    <n v="0"/>
    <n v="0"/>
    <n v="0"/>
    <n v="0"/>
    <n v="0"/>
    <n v="0"/>
    <n v="0"/>
  </r>
  <r>
    <x v="2"/>
    <s v="2013/5760"/>
    <s v=""/>
    <s v=""/>
    <s v="Units 4-7 &amp; 11-14 Calico House 1st/2nd fl"/>
    <s v=""/>
    <s v="Clove Hitch Quay"/>
    <s v="SW11"/>
    <s v="3TN"/>
    <n v="526413"/>
    <n v="175775"/>
    <s v="St. Mary's Park"/>
    <s v=""/>
    <s v=""/>
    <n v="0"/>
    <n v="16"/>
    <n v="16"/>
    <s v="Change of use at first and second floor level from offices (Class B1a) to residential (Class C3), to provide 16 flats (Prior Approval Application)."/>
    <s v="PAG"/>
    <s v="03/12/2013"/>
    <d v="2014-01-20T00:00:00"/>
    <m/>
    <s v="Nil"/>
    <s v=""/>
    <s v="BF"/>
    <x v="2"/>
    <s v="n/a"/>
    <s v="f"/>
    <n v="3.9E-2"/>
    <s v=""/>
    <m/>
    <m/>
    <x v="1"/>
    <s v="P"/>
    <n v="0"/>
    <n v="0"/>
    <n v="0"/>
    <n v="0"/>
    <n v="8"/>
    <n v="8"/>
    <n v="0"/>
    <n v="0"/>
    <n v="0"/>
    <n v="0"/>
    <n v="0"/>
    <n v="8"/>
    <n v="8"/>
    <n v="0"/>
    <n v="0"/>
    <n v="0"/>
    <n v="0"/>
    <n v="0"/>
    <n v="0"/>
    <n v="0"/>
    <n v="0"/>
    <n v="0"/>
    <n v="0"/>
    <n v="0"/>
    <n v="0"/>
    <n v="0"/>
    <n v="0"/>
    <n v="0"/>
    <n v="0"/>
    <n v="0"/>
    <n v="0"/>
  </r>
  <r>
    <x v="2"/>
    <s v="2013/5761"/>
    <s v=""/>
    <s v=""/>
    <s v="Units 3,4,5,6,10,11,12,13 &amp; 14 Ivory House"/>
    <s v=""/>
    <s v="Clove Hitch Quay"/>
    <s v="SW11"/>
    <s v="3TN"/>
    <n v="526384"/>
    <n v="175734"/>
    <s v="St. Mary's Park"/>
    <s v=""/>
    <s v=""/>
    <n v="0"/>
    <n v="20"/>
    <n v="20"/>
    <s v="Change of use at first and second floor level from offices (Class B1a) to residential (Class C3), to provide 20 flats (Prior Approval Application)."/>
    <s v="PAG"/>
    <s v="21/11/2013"/>
    <d v="2014-01-15T00:00:00"/>
    <m/>
    <s v="Nil"/>
    <s v=""/>
    <s v="BF"/>
    <x v="2"/>
    <s v="n/a"/>
    <s v="f"/>
    <n v="4.3999999999999997E-2"/>
    <s v=""/>
    <m/>
    <m/>
    <x v="1"/>
    <s v="P"/>
    <n v="0"/>
    <n v="0"/>
    <n v="0"/>
    <n v="0"/>
    <n v="9"/>
    <n v="11"/>
    <n v="0"/>
    <n v="0"/>
    <n v="0"/>
    <n v="0"/>
    <n v="0"/>
    <n v="9"/>
    <n v="11"/>
    <n v="0"/>
    <n v="0"/>
    <n v="0"/>
    <n v="0"/>
    <n v="0"/>
    <n v="0"/>
    <n v="0"/>
    <n v="0"/>
    <n v="0"/>
    <n v="0"/>
    <n v="0"/>
    <n v="0"/>
    <n v="0"/>
    <n v="0"/>
    <n v="0"/>
    <n v="0"/>
    <n v="0"/>
    <n v="0"/>
  </r>
  <r>
    <x v="2"/>
    <s v="2013/5788"/>
    <s v=""/>
    <s v=""/>
    <s v="Carlson Court"/>
    <s v="116"/>
    <s v="Putney Bridge Road"/>
    <s v="SW15"/>
    <s v="2NQ"/>
    <n v="524592"/>
    <n v="175268"/>
    <s v="Thamesfield"/>
    <s v=""/>
    <s v=""/>
    <n v="0"/>
    <n v="49"/>
    <n v="49"/>
    <s v="Change of use of building from offices (Class B1a) to residential (Class C3), to provide 49 flats and 47 basement car parking spaces. (Prior Approval Application)"/>
    <s v="PAG"/>
    <s v="20/11/2013"/>
    <d v="2013-12-20T00:00:00"/>
    <m/>
    <s v="Nil"/>
    <s v=""/>
    <s v="BF"/>
    <x v="2"/>
    <s v="n/a"/>
    <s v="f"/>
    <n v="0.245"/>
    <s v=""/>
    <m/>
    <m/>
    <x v="1"/>
    <s v="P"/>
    <n v="0"/>
    <n v="0"/>
    <n v="0"/>
    <n v="0"/>
    <n v="29"/>
    <n v="14"/>
    <n v="6"/>
    <n v="0"/>
    <n v="0"/>
    <n v="0"/>
    <n v="0"/>
    <n v="29"/>
    <n v="14"/>
    <n v="6"/>
    <n v="0"/>
    <n v="0"/>
    <n v="0"/>
    <n v="0"/>
    <n v="0"/>
    <n v="0"/>
    <n v="0"/>
    <n v="0"/>
    <n v="0"/>
    <n v="0"/>
    <n v="0"/>
    <n v="0"/>
    <n v="0"/>
    <n v="0"/>
    <n v="0"/>
    <n v="0"/>
    <n v="0"/>
  </r>
  <r>
    <x v="2"/>
    <s v="2013/5799"/>
    <s v=""/>
    <s v=""/>
    <s v=""/>
    <s v="111"/>
    <s v="Upper Richmond Road"/>
    <s v="SW15"/>
    <s v="2TJ"/>
    <n v="524179"/>
    <n v="174939"/>
    <s v="East Putney"/>
    <s v=""/>
    <s v=""/>
    <n v="0"/>
    <n v="29"/>
    <n v="29"/>
    <s v="Change of use of existing office building to provide 29 No residential units."/>
    <s v="PANR"/>
    <s v="20/11/2013"/>
    <d v="2013-12-19T00:00:00"/>
    <m/>
    <s v="Nil"/>
    <s v=""/>
    <s v="BF"/>
    <x v="2"/>
    <s v="n/a"/>
    <s v="f"/>
    <n v="8.6999999999999994E-2"/>
    <s v=""/>
    <m/>
    <m/>
    <x v="1"/>
    <s v="M"/>
    <n v="0"/>
    <n v="0"/>
    <n v="0"/>
    <n v="0"/>
    <n v="28"/>
    <n v="1"/>
    <n v="0"/>
    <n v="0"/>
    <n v="0"/>
    <n v="0"/>
    <n v="0"/>
    <n v="28"/>
    <n v="1"/>
    <n v="0"/>
    <n v="0"/>
    <n v="0"/>
    <n v="0"/>
    <n v="0"/>
    <n v="0"/>
    <n v="0"/>
    <n v="0"/>
    <n v="0"/>
    <n v="0"/>
    <n v="0"/>
    <n v="0"/>
    <n v="0"/>
    <n v="0"/>
    <n v="0"/>
    <n v="0"/>
    <n v="0"/>
    <n v="0"/>
  </r>
  <r>
    <x v="2"/>
    <s v="2013/5806"/>
    <s v=""/>
    <s v=""/>
    <s v=""/>
    <s v="14A"/>
    <s v="Fernlea Road"/>
    <s v="SW12"/>
    <s v="9RN"/>
    <n v="528771"/>
    <n v="173145"/>
    <s v="Balham"/>
    <s v=""/>
    <s v=""/>
    <n v="0"/>
    <n v="1"/>
    <n v="1"/>
    <s v="Conversion of basement level to provide 1 x 1-bedroom self-contained flat and excavation of front lightwell."/>
    <s v="PF"/>
    <s v="29/11/2013"/>
    <d v="2014-01-24T00:00:00"/>
    <m/>
    <s v="Nil"/>
    <s v=""/>
    <s v="BF"/>
    <x v="1"/>
    <s v="n/a"/>
    <s v="n"/>
    <n v="5.0000000000000001E-3"/>
    <s v=""/>
    <m/>
    <m/>
    <x v="1"/>
    <s v="P"/>
    <n v="0"/>
    <n v="0"/>
    <n v="0"/>
    <n v="0"/>
    <n v="1"/>
    <n v="0"/>
    <n v="0"/>
    <n v="0"/>
    <n v="0"/>
    <n v="0"/>
    <n v="0"/>
    <n v="1"/>
    <n v="0"/>
    <n v="0"/>
    <n v="0"/>
    <n v="0"/>
    <n v="0"/>
    <n v="0"/>
    <n v="0"/>
    <n v="0"/>
    <n v="0"/>
    <n v="0"/>
    <n v="0"/>
    <n v="0"/>
    <n v="0"/>
    <n v="0"/>
    <n v="0"/>
    <n v="0"/>
    <n v="0"/>
    <n v="0"/>
    <n v="0"/>
  </r>
  <r>
    <x v="2"/>
    <s v="2013/5863"/>
    <s v=""/>
    <s v=""/>
    <s v="Land rear of"/>
    <s v="76-77"/>
    <s v="Stanley Grove"/>
    <s v="SW8"/>
    <s v="3PJ"/>
    <n v="528475"/>
    <n v="176217"/>
    <s v="Queenstown"/>
    <s v=""/>
    <s v=""/>
    <n v="0"/>
    <n v="1"/>
    <n v="1"/>
    <s v="Erection of single-storey house with basement level accommodation."/>
    <s v="PF"/>
    <s v="22/11/2013"/>
    <d v="2014-04-16T00:00:00"/>
    <s v="Y"/>
    <s v="Nil"/>
    <s v=""/>
    <s v="BF"/>
    <x v="0"/>
    <s v="n/a"/>
    <s v="n"/>
    <n v="1.7999999999999999E-2"/>
    <s v=""/>
    <m/>
    <m/>
    <x v="1"/>
    <s v="P"/>
    <n v="0"/>
    <n v="0"/>
    <n v="0"/>
    <n v="0"/>
    <n v="0"/>
    <n v="0"/>
    <n v="0"/>
    <n v="1"/>
    <n v="0"/>
    <n v="0"/>
    <n v="0"/>
    <n v="0"/>
    <n v="0"/>
    <n v="0"/>
    <n v="0"/>
    <n v="0"/>
    <n v="0"/>
    <n v="0"/>
    <n v="0"/>
    <n v="0"/>
    <n v="0"/>
    <n v="1"/>
    <n v="0"/>
    <n v="0"/>
    <n v="0"/>
    <n v="0"/>
    <n v="0"/>
    <n v="0"/>
    <n v="0"/>
    <n v="0"/>
    <n v="0"/>
  </r>
  <r>
    <x v="2"/>
    <s v="2013/5864"/>
    <s v=""/>
    <s v=""/>
    <s v="Land rear of"/>
    <s v="76-77"/>
    <s v="Stanley Grove"/>
    <s v="SW8"/>
    <s v="3PJ"/>
    <n v="528475"/>
    <n v="176217"/>
    <s v="Queenstown"/>
    <s v=""/>
    <s v=""/>
    <n v="0"/>
    <n v="1"/>
    <n v="1"/>
    <s v="Erection of two-storey house with single-storey rear extension as well as first floor roof terrace to rear with 1.7m high obscure glass screen."/>
    <s v="PF"/>
    <s v="22/11/2013"/>
    <d v="2014-04-16T00:00:00"/>
    <s v="Y"/>
    <s v="Nil"/>
    <s v=""/>
    <s v="BF"/>
    <x v="0"/>
    <s v="n/a"/>
    <s v="n"/>
    <n v="6.0000000000000001E-3"/>
    <s v=""/>
    <m/>
    <m/>
    <x v="1"/>
    <s v="P"/>
    <n v="0"/>
    <n v="0"/>
    <n v="0"/>
    <n v="0"/>
    <n v="0"/>
    <n v="1"/>
    <n v="0"/>
    <n v="0"/>
    <n v="0"/>
    <n v="0"/>
    <n v="0"/>
    <n v="0"/>
    <n v="0"/>
    <n v="0"/>
    <n v="0"/>
    <n v="0"/>
    <n v="0"/>
    <n v="0"/>
    <n v="0"/>
    <n v="1"/>
    <n v="0"/>
    <n v="0"/>
    <n v="0"/>
    <n v="0"/>
    <n v="0"/>
    <n v="0"/>
    <n v="0"/>
    <n v="0"/>
    <n v="0"/>
    <n v="0"/>
    <n v="0"/>
  </r>
  <r>
    <x v="2"/>
    <s v="2013/5915"/>
    <s v="Units 3-8 &amp; 11-14, Units 2-7 &amp; Units 1-4 &amp; 8"/>
    <s v=""/>
    <s v="Windward House, Port House, Leeward House &amp; Square Rigger Row"/>
    <s v=""/>
    <s v="Square Rigger Row"/>
    <s v="SW11"/>
    <s v="3TU"/>
    <n v="526493"/>
    <n v="175754"/>
    <s v="St. Mary's Park"/>
    <s v=""/>
    <s v=""/>
    <n v="0"/>
    <n v="27"/>
    <n v="27"/>
    <s v="Change of use of upper floors of Windward, Leeward and Port Houses and 1-4 &amp; 8 Square Rigger Row from offices (Class B1a) to residential (Class C3), to provide 27 residential dwellings (Prior Approval Application)."/>
    <s v="PAG"/>
    <s v="06/12/2013"/>
    <d v="2014-01-16T00:00:00"/>
    <m/>
    <s v="Nil"/>
    <s v=""/>
    <s v="BF"/>
    <x v="2"/>
    <s v="n/a"/>
    <s v="f"/>
    <n v="1.2E-2"/>
    <s v=""/>
    <m/>
    <m/>
    <x v="1"/>
    <s v="P"/>
    <n v="0"/>
    <n v="0"/>
    <n v="0"/>
    <n v="0"/>
    <n v="14"/>
    <n v="12"/>
    <n v="1"/>
    <n v="0"/>
    <n v="0"/>
    <n v="0"/>
    <n v="0"/>
    <n v="14"/>
    <n v="12"/>
    <n v="1"/>
    <n v="0"/>
    <n v="0"/>
    <n v="0"/>
    <n v="0"/>
    <n v="0"/>
    <n v="0"/>
    <n v="0"/>
    <n v="0"/>
    <n v="0"/>
    <n v="0"/>
    <n v="0"/>
    <n v="0"/>
    <n v="0"/>
    <n v="0"/>
    <n v="0"/>
    <n v="0"/>
    <n v="0"/>
  </r>
  <r>
    <x v="2"/>
    <s v="2013/5967"/>
    <s v=""/>
    <s v=""/>
    <s v=""/>
    <s v="5 - 7"/>
    <s v="Byrne Road"/>
    <s v="SW12"/>
    <s v="9HZ"/>
    <n v="528775"/>
    <n v="173062"/>
    <s v="Bedford"/>
    <s v=""/>
    <s v=""/>
    <n v="0"/>
    <n v="2"/>
    <n v="2"/>
    <s v="Conversion of basements at 5 and 7 Byrne Road into 2 x 2-bed flats, including rear basement excavation and conversion of existing ground floor 2-bed 1-bath flat into 3-bed, 2-bath flat."/>
    <s v="PF"/>
    <s v="19/12/2013"/>
    <d v="2014-02-13T00:00:00"/>
    <m/>
    <s v="Nil"/>
    <s v=""/>
    <s v="BF"/>
    <x v="3"/>
    <s v="n/a"/>
    <s v="n"/>
    <n v="2.5999999999999999E-2"/>
    <s v=""/>
    <m/>
    <m/>
    <x v="1"/>
    <s v="P"/>
    <m/>
    <n v="0"/>
    <n v="0"/>
    <n v="0"/>
    <n v="0"/>
    <n v="2"/>
    <n v="0"/>
    <n v="0"/>
    <n v="0"/>
    <n v="0"/>
    <n v="0"/>
    <n v="0"/>
    <n v="2"/>
    <n v="0"/>
    <n v="0"/>
    <n v="0"/>
    <n v="0"/>
    <n v="0"/>
    <n v="0"/>
    <n v="0"/>
    <n v="0"/>
    <n v="0"/>
    <n v="0"/>
    <n v="0"/>
    <n v="0"/>
    <n v="0"/>
    <n v="0"/>
    <n v="0"/>
    <n v="0"/>
    <n v="0"/>
    <n v="0"/>
  </r>
  <r>
    <x v="2"/>
    <s v="2013/6052"/>
    <s v=""/>
    <s v=""/>
    <s v="Heliport House"/>
    <s v="38"/>
    <s v="Lombard Road"/>
    <s v="SW11"/>
    <s v="3RP"/>
    <n v="526630"/>
    <n v="176073"/>
    <s v="St. Mary's Park"/>
    <s v=""/>
    <s v=""/>
    <n v="0"/>
    <n v="14"/>
    <n v="14"/>
    <s v="Erection of a 15-storey residential tower with roof garden and balconies to provide 14 residential flats constructed over the existing five-storey mixed use office and residential Heliport House building (20 storeys high in total). Heliport House would be"/>
    <s v="PFLA"/>
    <s v="16/12/2013"/>
    <d v="2014-10-28T00:00:00"/>
    <s v="Y"/>
    <s v="Nil"/>
    <s v=""/>
    <s v="BF"/>
    <x v="0"/>
    <s v="NB"/>
    <s v="n/a"/>
    <n v="2.7E-2"/>
    <s v=""/>
    <m/>
    <m/>
    <x v="1"/>
    <s v="P"/>
    <n v="0"/>
    <n v="2"/>
    <n v="14"/>
    <n v="0"/>
    <n v="0"/>
    <n v="0"/>
    <n v="13"/>
    <n v="1"/>
    <n v="0"/>
    <n v="0"/>
    <n v="0"/>
    <n v="0"/>
    <n v="0"/>
    <n v="13"/>
    <n v="1"/>
    <n v="0"/>
    <n v="0"/>
    <n v="0"/>
    <n v="0"/>
    <n v="0"/>
    <n v="0"/>
    <n v="0"/>
    <n v="0"/>
    <n v="0"/>
    <n v="0"/>
    <n v="0"/>
    <n v="0"/>
    <n v="0"/>
    <n v="0"/>
    <n v="0"/>
    <n v="0"/>
  </r>
  <r>
    <x v="2"/>
    <s v="2013/6065"/>
    <s v=""/>
    <s v=""/>
    <s v="Trade Tower, Plantation Wharf"/>
    <s v=""/>
    <s v="Coral Row"/>
    <s v="SW11"/>
    <s v="3UF"/>
    <n v="526455"/>
    <n v="175748"/>
    <s v="St. Mary's Park"/>
    <s v=""/>
    <s v=""/>
    <n v="0"/>
    <n v="4"/>
    <n v="4"/>
    <s v="Change of use of ground floor from offices (Class B1a) to residential (Class C3), to provide 4 flats (Prior Approval Application)."/>
    <s v="PAG"/>
    <s v="04/12/2013"/>
    <d v="2014-01-15T00:00:00"/>
    <m/>
    <s v="Nil"/>
    <s v=""/>
    <s v="BF"/>
    <x v="2"/>
    <s v="n/a"/>
    <s v="f"/>
    <n v="3.0000000000000001E-3"/>
    <s v=""/>
    <m/>
    <m/>
    <x v="1"/>
    <s v="P"/>
    <m/>
    <n v="0"/>
    <n v="0"/>
    <n v="0"/>
    <n v="4"/>
    <n v="0"/>
    <n v="0"/>
    <n v="0"/>
    <n v="0"/>
    <n v="0"/>
    <n v="0"/>
    <n v="4"/>
    <n v="0"/>
    <n v="0"/>
    <n v="0"/>
    <n v="0"/>
    <n v="0"/>
    <n v="0"/>
    <n v="0"/>
    <n v="0"/>
    <n v="0"/>
    <n v="0"/>
    <n v="0"/>
    <n v="0"/>
    <n v="0"/>
    <n v="0"/>
    <n v="0"/>
    <n v="0"/>
    <n v="0"/>
    <n v="0"/>
    <n v="0"/>
  </r>
  <r>
    <x v="2"/>
    <s v="2013/6131"/>
    <s v=""/>
    <s v=""/>
    <s v="Southfields Post Office and St Pauls Church Hall"/>
    <s v="265-271"/>
    <s v="Wimbledon Park Road"/>
    <s v="SW19"/>
    <s v="6NZ"/>
    <n v="524707"/>
    <n v="173200"/>
    <s v="West Hill"/>
    <s v=""/>
    <s v=""/>
    <n v="1"/>
    <n v="8"/>
    <n v="7"/>
    <s v="Re-modelling of the existing building including the erection of two additional storeys and four-storey rear extension to the building to provide 8 residential units with terraces; two Class A1 retail units at ground floor. Car and cycle parking at rear lo"/>
    <s v="PF"/>
    <s v="04/12/2013"/>
    <d v="2014-12-18T00:00:00"/>
    <s v="Y"/>
    <s v="Nil"/>
    <s v=""/>
    <s v="BF"/>
    <x v="3"/>
    <s v="n/a"/>
    <s v="n"/>
    <n v="5.2999999999999999E-2"/>
    <s v=""/>
    <m/>
    <m/>
    <x v="1"/>
    <s v="P"/>
    <m/>
    <n v="0"/>
    <n v="8"/>
    <n v="1"/>
    <n v="1"/>
    <n v="5"/>
    <n v="1"/>
    <n v="-1"/>
    <n v="0"/>
    <n v="0"/>
    <n v="1"/>
    <n v="1"/>
    <n v="5"/>
    <n v="1"/>
    <n v="-1"/>
    <n v="0"/>
    <n v="0"/>
    <n v="0"/>
    <n v="0"/>
    <n v="0"/>
    <n v="0"/>
    <n v="0"/>
    <n v="0"/>
    <n v="0"/>
    <n v="0"/>
    <n v="0"/>
    <n v="0"/>
    <n v="0"/>
    <n v="0"/>
    <n v="0"/>
    <n v="0"/>
  </r>
  <r>
    <x v="2"/>
    <s v="2013/6164"/>
    <s v=""/>
    <s v=""/>
    <s v="1st Floor"/>
    <s v="8A"/>
    <s v="Balham Station Road"/>
    <s v="SW12"/>
    <s v="9SG"/>
    <n v="528548"/>
    <n v="173199"/>
    <s v="Balham"/>
    <s v=""/>
    <s v=""/>
    <n v="0"/>
    <n v="1"/>
    <n v="1"/>
    <s v="Determination as to whether Prior Approval is required for the proposed conversion of the first floor from offices (use class B1) into one 1-bedroom residential unit (use class C3)."/>
    <s v="PANR"/>
    <s v="05/12/2013"/>
    <d v="2014-01-30T00:00:00"/>
    <m/>
    <s v="Nil"/>
    <s v=""/>
    <s v="BF"/>
    <x v="2"/>
    <s v="n/a"/>
    <s v="f"/>
    <n v="4.0000000000000001E-3"/>
    <s v=""/>
    <m/>
    <m/>
    <x v="1"/>
    <s v="P"/>
    <n v="0"/>
    <n v="0"/>
    <n v="0"/>
    <n v="0"/>
    <n v="1"/>
    <n v="0"/>
    <n v="0"/>
    <n v="0"/>
    <n v="0"/>
    <n v="0"/>
    <n v="0"/>
    <n v="1"/>
    <n v="0"/>
    <n v="0"/>
    <n v="0"/>
    <n v="0"/>
    <n v="0"/>
    <n v="0"/>
    <n v="0"/>
    <n v="0"/>
    <n v="0"/>
    <n v="0"/>
    <n v="0"/>
    <n v="0"/>
    <n v="0"/>
    <n v="0"/>
    <n v="0"/>
    <n v="0"/>
    <n v="0"/>
    <n v="0"/>
    <n v="0"/>
  </r>
  <r>
    <x v="2"/>
    <s v="2013/6218"/>
    <s v=""/>
    <s v=""/>
    <s v="1,2,3 &amp; 4 Spice Court"/>
    <s v=""/>
    <s v="Ivory Square"/>
    <s v="SW11"/>
    <s v="3UE"/>
    <n v="526398"/>
    <n v="175698"/>
    <s v="St. Mary's Park"/>
    <s v=""/>
    <s v=""/>
    <n v="0"/>
    <n v="4"/>
    <n v="4"/>
    <s v="Change of use of ground floor from offices (Class B1a) to residential (Class C3), to provide 4 flats (Prior Approval Application)."/>
    <s v="PAG"/>
    <s v="16/12/2013"/>
    <d v="2014-01-30T00:00:00"/>
    <m/>
    <s v="Nil"/>
    <s v=""/>
    <s v="BF"/>
    <x v="2"/>
    <s v="n/a"/>
    <s v="f"/>
    <n v="8.0000000000000002E-3"/>
    <s v=""/>
    <m/>
    <m/>
    <x v="1"/>
    <s v="P"/>
    <n v="0"/>
    <n v="0"/>
    <n v="0"/>
    <n v="0"/>
    <n v="1"/>
    <n v="3"/>
    <n v="0"/>
    <n v="0"/>
    <n v="0"/>
    <n v="0"/>
    <n v="0"/>
    <n v="1"/>
    <n v="3"/>
    <n v="0"/>
    <n v="0"/>
    <n v="0"/>
    <n v="0"/>
    <n v="0"/>
    <n v="0"/>
    <n v="0"/>
    <n v="0"/>
    <n v="0"/>
    <n v="0"/>
    <n v="0"/>
    <n v="0"/>
    <n v="0"/>
    <n v="0"/>
    <n v="0"/>
    <n v="0"/>
    <n v="0"/>
    <n v="0"/>
  </r>
  <r>
    <x v="2"/>
    <s v="2013/6220"/>
    <s v=""/>
    <s v=""/>
    <s v="Units 1,2,7,8 &amp; 9 Ivory House"/>
    <s v=""/>
    <s v="Clove Hitch Quay"/>
    <s v="SW11"/>
    <s v="3TN"/>
    <n v="526385"/>
    <n v="175736"/>
    <s v="St. Mary's Park"/>
    <s v=""/>
    <s v=""/>
    <n v="0"/>
    <n v="7"/>
    <n v="7"/>
    <s v="Change of use of ground floor from offices (Class B1a) to residential (Class C3), to provide 7 flats (Prior Approval Application)."/>
    <s v="PAG"/>
    <s v="11/12/2013"/>
    <d v="2014-01-30T00:00:00"/>
    <m/>
    <s v="Nil"/>
    <s v=""/>
    <s v="BF"/>
    <x v="2"/>
    <s v="n/a"/>
    <s v="f"/>
    <n v="2.1999999999999999E-2"/>
    <s v=""/>
    <m/>
    <m/>
    <x v="1"/>
    <s v="P"/>
    <n v="0"/>
    <n v="0"/>
    <n v="0"/>
    <n v="0"/>
    <n v="2"/>
    <n v="5"/>
    <n v="0"/>
    <n v="0"/>
    <n v="0"/>
    <n v="0"/>
    <n v="0"/>
    <n v="2"/>
    <n v="5"/>
    <n v="0"/>
    <n v="0"/>
    <n v="0"/>
    <n v="0"/>
    <n v="0"/>
    <n v="0"/>
    <n v="0"/>
    <n v="0"/>
    <n v="0"/>
    <n v="0"/>
    <n v="0"/>
    <n v="0"/>
    <n v="0"/>
    <n v="0"/>
    <n v="0"/>
    <n v="0"/>
    <n v="0"/>
    <n v="0"/>
  </r>
  <r>
    <x v="2"/>
    <s v="2013/6221"/>
    <s v=""/>
    <s v=""/>
    <s v="Units 1,2,3,8,9, &amp; 10 Calico House"/>
    <s v=""/>
    <s v="Clove Hitch Quay"/>
    <s v="SW11"/>
    <s v="3TN"/>
    <n v="526422"/>
    <n v="175789"/>
    <s v="St. Mary's Park"/>
    <s v=""/>
    <s v=""/>
    <n v="0"/>
    <n v="6"/>
    <n v="6"/>
    <s v="Change of use of ground floor from offices (Class B1a) to residential (Class C3), to provide 6 flats (Prior Approval Application)."/>
    <s v="PAG"/>
    <s v="11/12/2013"/>
    <d v="2014-02-05T00:00:00"/>
    <m/>
    <s v="Nil"/>
    <s v=""/>
    <s v="BF"/>
    <x v="2"/>
    <s v="n/a"/>
    <s v="f"/>
    <n v="0.02"/>
    <s v=""/>
    <m/>
    <m/>
    <x v="1"/>
    <s v="P"/>
    <n v="0"/>
    <n v="0"/>
    <n v="0"/>
    <n v="0"/>
    <n v="4"/>
    <n v="2"/>
    <n v="0"/>
    <n v="0"/>
    <n v="0"/>
    <n v="0"/>
    <n v="0"/>
    <n v="4"/>
    <n v="2"/>
    <n v="0"/>
    <n v="0"/>
    <n v="0"/>
    <n v="0"/>
    <n v="0"/>
    <n v="0"/>
    <n v="0"/>
    <n v="0"/>
    <n v="0"/>
    <n v="0"/>
    <n v="0"/>
    <n v="0"/>
    <n v="0"/>
    <n v="0"/>
    <n v="0"/>
    <n v="0"/>
    <n v="0"/>
    <n v="0"/>
  </r>
  <r>
    <x v="2"/>
    <s v="2013/6288"/>
    <s v=""/>
    <s v=""/>
    <s v="Baltimore House"/>
    <s v="116-117"/>
    <s v="Juniper Drive"/>
    <s v="SW18"/>
    <s v="1TT"/>
    <n v="526147"/>
    <n v="175480"/>
    <s v="St. Mary's Park"/>
    <s v=""/>
    <s v=""/>
    <n v="1"/>
    <n v="2"/>
    <n v="1"/>
    <s v="Conversion of existing three-bedroom flat back into two x three-bedroom flats."/>
    <s v="PF"/>
    <s v="12/12/2013"/>
    <d v="2014-01-31T00:00:00"/>
    <m/>
    <s v="Nil"/>
    <s v=""/>
    <s v="BF"/>
    <x v="1"/>
    <s v="n/a"/>
    <s v="c+"/>
    <n v="1.2999999999999999E-2"/>
    <s v=""/>
    <m/>
    <m/>
    <x v="1"/>
    <s v="P"/>
    <n v="0"/>
    <n v="0"/>
    <n v="0"/>
    <n v="0"/>
    <n v="0"/>
    <n v="0"/>
    <n v="1"/>
    <n v="0"/>
    <n v="0"/>
    <n v="0"/>
    <n v="0"/>
    <n v="0"/>
    <n v="0"/>
    <n v="1"/>
    <n v="0"/>
    <n v="0"/>
    <n v="0"/>
    <n v="0"/>
    <n v="0"/>
    <n v="0"/>
    <n v="0"/>
    <n v="0"/>
    <n v="0"/>
    <n v="0"/>
    <n v="0"/>
    <n v="0"/>
    <n v="0"/>
    <n v="0"/>
    <n v="0"/>
    <n v="0"/>
    <n v="0"/>
  </r>
  <r>
    <x v="2"/>
    <s v="2013/6330"/>
    <s v=""/>
    <s v=""/>
    <s v=""/>
    <s v="507"/>
    <s v="Garratt Lane"/>
    <s v="SW18"/>
    <s v="4SW"/>
    <n v="526022"/>
    <n v="173060"/>
    <s v="Earlsfield"/>
    <s v=""/>
    <s v=""/>
    <n v="0"/>
    <n v="1"/>
    <n v="1"/>
    <s v="Change of use of rear of shop (A1) to provide two bedroom flat, involving demolition of part single-storey addition and alterations."/>
    <s v="PF"/>
    <s v="16/12/2013"/>
    <d v="2014-02-10T00:00:00"/>
    <m/>
    <s v="Nil"/>
    <s v=""/>
    <s v="BF"/>
    <x v="2"/>
    <s v="n/a"/>
    <s v="e"/>
    <n v="6.0000000000000001E-3"/>
    <s v=""/>
    <m/>
    <m/>
    <x v="1"/>
    <s v="P"/>
    <n v="0"/>
    <n v="0"/>
    <n v="0"/>
    <n v="0"/>
    <n v="0"/>
    <n v="1"/>
    <n v="0"/>
    <n v="0"/>
    <n v="0"/>
    <n v="0"/>
    <n v="0"/>
    <n v="0"/>
    <n v="1"/>
    <n v="0"/>
    <n v="0"/>
    <n v="0"/>
    <n v="0"/>
    <n v="0"/>
    <n v="0"/>
    <n v="0"/>
    <n v="0"/>
    <n v="0"/>
    <n v="0"/>
    <n v="0"/>
    <n v="0"/>
    <n v="0"/>
    <n v="0"/>
    <n v="0"/>
    <n v="0"/>
    <n v="0"/>
    <n v="0"/>
  </r>
  <r>
    <x v="2"/>
    <s v="2013/6374"/>
    <s v=""/>
    <s v=""/>
    <s v="Rear of 263-267"/>
    <s v=""/>
    <s v="Magdalen Road"/>
    <s v="SW18"/>
    <s v="3NZ"/>
    <n v="526161"/>
    <n v="173011"/>
    <s v="Earlsfield"/>
    <s v=""/>
    <s v=""/>
    <n v="0"/>
    <n v="1"/>
    <n v="1"/>
    <s v="Conversion of existing garage into self contained dwelling with external alterations."/>
    <s v="RP"/>
    <s v="12/03/2014"/>
    <d v="2014-03-17T00:00:00"/>
    <m/>
    <s v="APG"/>
    <s v="23/09/2014"/>
    <s v="BF"/>
    <x v="0"/>
    <s v="n/a"/>
    <s v="n"/>
    <n v="5.0000000000000001E-3"/>
    <s v=""/>
    <m/>
    <m/>
    <x v="1"/>
    <s v="P"/>
    <m/>
    <n v="1"/>
    <n v="1"/>
    <n v="0"/>
    <n v="1"/>
    <n v="0"/>
    <n v="0"/>
    <n v="0"/>
    <n v="0"/>
    <n v="0"/>
    <n v="0"/>
    <n v="1"/>
    <n v="0"/>
    <n v="0"/>
    <n v="0"/>
    <n v="0"/>
    <n v="0"/>
    <n v="0"/>
    <n v="0"/>
    <n v="0"/>
    <n v="0"/>
    <n v="0"/>
    <n v="0"/>
    <n v="0"/>
    <n v="0"/>
    <n v="0"/>
    <n v="0"/>
    <n v="0"/>
    <n v="0"/>
    <n v="0"/>
    <n v="0"/>
  </r>
  <r>
    <x v="2"/>
    <s v="2013/6407"/>
    <s v=""/>
    <s v=""/>
    <s v=""/>
    <s v="47"/>
    <s v="Hazlewell Road"/>
    <s v="SW15"/>
    <s v="6UT"/>
    <n v="523070"/>
    <n v="174812"/>
    <s v="West Putney"/>
    <s v=""/>
    <s v=""/>
    <n v="3"/>
    <n v="1"/>
    <n v="-2"/>
    <s v="Change of use from 3 self contained flats to 1 self contained dwellinghouse."/>
    <s v="PF"/>
    <s v="18/12/2013"/>
    <d v="2014-02-10T00:00:00"/>
    <m/>
    <s v="Nil"/>
    <s v=""/>
    <s v="BF"/>
    <x v="1"/>
    <s v="n/a"/>
    <s v="b"/>
    <n v="5.3999999999999999E-2"/>
    <s v=""/>
    <m/>
    <m/>
    <x v="1"/>
    <s v="P"/>
    <n v="0"/>
    <n v="0"/>
    <n v="0"/>
    <n v="0"/>
    <n v="-1"/>
    <n v="-2"/>
    <n v="0"/>
    <n v="1"/>
    <n v="0"/>
    <n v="0"/>
    <n v="0"/>
    <n v="-1"/>
    <n v="-2"/>
    <n v="0"/>
    <n v="0"/>
    <n v="0"/>
    <n v="0"/>
    <n v="0"/>
    <n v="0"/>
    <n v="0"/>
    <n v="0"/>
    <n v="1"/>
    <n v="0"/>
    <n v="0"/>
    <n v="0"/>
    <n v="0"/>
    <n v="0"/>
    <n v="0"/>
    <n v="0"/>
    <n v="0"/>
    <n v="0"/>
  </r>
  <r>
    <x v="2"/>
    <s v="2013/6420"/>
    <s v="238-242"/>
    <s v=""/>
    <s v="Flat 3"/>
    <s v="238"/>
    <s v="York Road"/>
    <s v="SW11"/>
    <s v="3SJ"/>
    <n v="526435"/>
    <n v="175557"/>
    <s v="St. Mary's Park"/>
    <s v=""/>
    <s v=""/>
    <n v="1"/>
    <n v="2"/>
    <n v="1"/>
    <s v="Second floor rear extension (incorporating juliet balconies); conversion of existing flat into 2 self-contained flats (1 x 3 bed, 1 x 1 bed); and external alterations to the front elevation."/>
    <s v="PF"/>
    <s v="19/12/2013"/>
    <d v="2014-03-21T00:00:00"/>
    <m/>
    <s v="Nil"/>
    <s v=""/>
    <s v="BF"/>
    <x v="3"/>
    <s v="n/a"/>
    <s v="c+"/>
    <n v="2.1000000000000001E-2"/>
    <s v=""/>
    <m/>
    <m/>
    <x v="1"/>
    <s v="P"/>
    <m/>
    <n v="0"/>
    <n v="0"/>
    <n v="0"/>
    <n v="1"/>
    <n v="-1"/>
    <n v="1"/>
    <n v="0"/>
    <n v="0"/>
    <n v="0"/>
    <n v="0"/>
    <n v="1"/>
    <n v="-1"/>
    <n v="1"/>
    <n v="0"/>
    <n v="0"/>
    <n v="0"/>
    <n v="0"/>
    <n v="0"/>
    <n v="0"/>
    <n v="0"/>
    <n v="0"/>
    <n v="0"/>
    <n v="0"/>
    <n v="0"/>
    <n v="0"/>
    <n v="0"/>
    <n v="0"/>
    <n v="0"/>
    <n v="0"/>
    <n v="0"/>
  </r>
  <r>
    <x v="2"/>
    <s v="2013/6428"/>
    <s v=""/>
    <s v=""/>
    <s v="Store adjoining Boyce House"/>
    <s v=""/>
    <s v="Aldrington Road"/>
    <s v="SW16"/>
    <s v="1AU"/>
    <n v="529327"/>
    <n v="171420"/>
    <s v="Furzedown"/>
    <s v=""/>
    <s v=""/>
    <n v="0"/>
    <n v="1"/>
    <n v="1"/>
    <s v="Demolition of existing office/store and construction of a two-bedroom bungalow suitable for disabled occupants including covered parking area, enclosed garden, solar photovoltaic roof panels and other associated alterations."/>
    <s v="PF"/>
    <s v="03/01/2014"/>
    <d v="2014-02-21T00:00:00"/>
    <m/>
    <s v="Nil"/>
    <s v=""/>
    <s v="BF"/>
    <x v="0"/>
    <s v="n/a"/>
    <s v="n"/>
    <n v="1.2E-2"/>
    <s v=""/>
    <m/>
    <m/>
    <x v="2"/>
    <s v="C"/>
    <m/>
    <n v="1"/>
    <n v="1"/>
    <n v="0"/>
    <n v="0"/>
    <n v="1"/>
    <n v="0"/>
    <n v="0"/>
    <n v="0"/>
    <n v="0"/>
    <n v="0"/>
    <n v="0"/>
    <n v="0"/>
    <n v="0"/>
    <n v="0"/>
    <n v="0"/>
    <n v="0"/>
    <n v="0"/>
    <n v="0"/>
    <n v="1"/>
    <n v="0"/>
    <n v="0"/>
    <n v="0"/>
    <n v="0"/>
    <n v="0"/>
    <n v="0"/>
    <n v="0"/>
    <n v="0"/>
    <n v="0"/>
    <n v="0"/>
    <n v="0"/>
  </r>
  <r>
    <x v="2"/>
    <s v="2013/6437"/>
    <s v="Pearl Chemist"/>
    <s v=""/>
    <s v=""/>
    <s v="134-142"/>
    <s v="Mitcham Road"/>
    <s v="SW17"/>
    <s v="9NH"/>
    <n v="527786"/>
    <n v="171065"/>
    <s v="Graveney"/>
    <s v=""/>
    <s v=""/>
    <n v="0"/>
    <n v="9"/>
    <n v="9"/>
    <s v="Partial demolition of existing single storey buildings at nos. 134-136, 138-140 and 142 Mitcham Road and construction of a new four-storey building to provide three ground floor level commercial premises including two retail (Class A1) units and a medical"/>
    <s v="PF"/>
    <s v="31/01/2014"/>
    <d v="2014-06-19T00:00:00"/>
    <s v="Y"/>
    <s v="Nil"/>
    <s v=""/>
    <s v="BF"/>
    <x v="0"/>
    <s v="n/a"/>
    <s v="n"/>
    <n v="4.2999999999999997E-2"/>
    <s v=""/>
    <m/>
    <m/>
    <x v="1"/>
    <s v="P"/>
    <m/>
    <n v="0"/>
    <n v="9"/>
    <n v="0"/>
    <n v="2"/>
    <n v="5"/>
    <n v="2"/>
    <n v="0"/>
    <n v="0"/>
    <n v="0"/>
    <n v="0"/>
    <n v="2"/>
    <n v="5"/>
    <n v="2"/>
    <n v="0"/>
    <n v="0"/>
    <n v="0"/>
    <n v="0"/>
    <n v="0"/>
    <n v="0"/>
    <n v="0"/>
    <n v="0"/>
    <n v="0"/>
    <n v="0"/>
    <n v="0"/>
    <n v="0"/>
    <n v="0"/>
    <n v="0"/>
    <n v="0"/>
    <n v="0"/>
    <n v="0"/>
  </r>
  <r>
    <x v="2"/>
    <s v="2013/6443"/>
    <s v=""/>
    <s v=""/>
    <s v=""/>
    <s v="124"/>
    <s v="Drakefield Road"/>
    <s v="SW17"/>
    <s v="8RR"/>
    <n v="528497"/>
    <n v="172181"/>
    <s v="Bedford"/>
    <s v=""/>
    <s v=""/>
    <n v="2"/>
    <n v="1"/>
    <n v="-1"/>
    <s v="Change of use from two flats to single family dwelllinghouse. Demolition of existing single storey rear conservatory extension. Erection of single storey rear extension."/>
    <s v="PF"/>
    <s v="07/02/2014"/>
    <d v="2014-04-03T00:00:00"/>
    <s v="Y"/>
    <s v="Nil"/>
    <s v=""/>
    <s v="BF"/>
    <x v="1"/>
    <s v="n/a"/>
    <s v="b"/>
    <n v="3.1E-2"/>
    <s v=""/>
    <m/>
    <m/>
    <x v="1"/>
    <s v="P"/>
    <m/>
    <n v="0"/>
    <n v="0"/>
    <n v="0"/>
    <n v="0"/>
    <n v="0"/>
    <n v="-2"/>
    <n v="0"/>
    <n v="1"/>
    <n v="0"/>
    <n v="0"/>
    <n v="0"/>
    <n v="0"/>
    <n v="-2"/>
    <n v="0"/>
    <n v="0"/>
    <n v="0"/>
    <n v="0"/>
    <n v="0"/>
    <n v="0"/>
    <n v="0"/>
    <n v="0"/>
    <n v="1"/>
    <n v="0"/>
    <n v="0"/>
    <n v="0"/>
    <n v="0"/>
    <n v="0"/>
    <n v="0"/>
    <n v="0"/>
    <n v="0"/>
  </r>
  <r>
    <x v="2"/>
    <s v="2013/6515"/>
    <s v=""/>
    <s v=""/>
    <s v="and 151 Battersea Rise"/>
    <s v="125-126"/>
    <s v="Bolingbroke Grove"/>
    <s v="SW11"/>
    <s v="1DA"/>
    <n v="527138"/>
    <n v="174982"/>
    <s v="Northcote"/>
    <s v=""/>
    <s v=""/>
    <n v="1"/>
    <n v="9"/>
    <n v="8"/>
    <s v="Demolition of 125 and part of 126 Bolingbroke Grove. Erection of roof extension to 151 Battersea Rise and elevational alterations. Erection of part three/ part four storey building, including basement, as an extension to retained 151 Battersea Rise. Provi"/>
    <s v="PF"/>
    <s v="20/01/2014"/>
    <d v="2014-02-21T00:00:00"/>
    <m/>
    <s v="Nil"/>
    <s v=""/>
    <s v="BF"/>
    <x v="0"/>
    <s v="n/a"/>
    <s v="n"/>
    <n v="4.3999999999999997E-2"/>
    <s v=""/>
    <m/>
    <m/>
    <x v="1"/>
    <s v="P"/>
    <n v="0"/>
    <n v="0"/>
    <n v="0"/>
    <n v="0"/>
    <n v="0"/>
    <n v="4"/>
    <n v="3"/>
    <n v="1"/>
    <n v="0"/>
    <n v="0"/>
    <n v="0"/>
    <n v="0"/>
    <n v="4"/>
    <n v="2"/>
    <n v="0"/>
    <n v="0"/>
    <n v="0"/>
    <n v="0"/>
    <n v="0"/>
    <n v="0"/>
    <n v="1"/>
    <n v="1"/>
    <n v="0"/>
    <n v="0"/>
    <n v="0"/>
    <n v="0"/>
    <n v="0"/>
    <n v="0"/>
    <n v="0"/>
    <n v="0"/>
    <n v="0"/>
  </r>
  <r>
    <x v="2"/>
    <s v="2013/6524"/>
    <s v=""/>
    <s v=""/>
    <s v="Ground floor, Lavenham mini-mart"/>
    <s v="131"/>
    <s v="Lavenham Road"/>
    <s v="SW18"/>
    <s v="5ER"/>
    <n v="525232"/>
    <n v="173072"/>
    <s v="Southfields"/>
    <s v=""/>
    <s v=""/>
    <n v="0"/>
    <n v="2"/>
    <n v="2"/>
    <s v="Change of use from Class A1 (retail shop) to Class C3 (residential) to provide 1x3 bedroom flat and 1x2 bedroom flat. Erection of first floor side/rear extension and associated alterations."/>
    <s v="PF"/>
    <s v="25/03/2014"/>
    <d v="2014-04-22T00:00:00"/>
    <s v="Y"/>
    <s v="Nil"/>
    <s v=""/>
    <s v="BF"/>
    <x v="2"/>
    <s v="n/a"/>
    <s v="e"/>
    <n v="1.0999999999999999E-2"/>
    <s v=""/>
    <m/>
    <m/>
    <x v="1"/>
    <s v="P"/>
    <m/>
    <n v="0"/>
    <n v="0"/>
    <n v="0"/>
    <n v="0"/>
    <n v="1"/>
    <n v="1"/>
    <n v="0"/>
    <n v="0"/>
    <n v="0"/>
    <n v="0"/>
    <n v="0"/>
    <n v="1"/>
    <n v="1"/>
    <n v="0"/>
    <n v="0"/>
    <n v="0"/>
    <n v="0"/>
    <n v="0"/>
    <n v="0"/>
    <n v="0"/>
    <n v="0"/>
    <n v="0"/>
    <n v="0"/>
    <n v="0"/>
    <n v="0"/>
    <n v="0"/>
    <n v="0"/>
    <n v="0"/>
    <n v="0"/>
    <n v="0"/>
  </r>
  <r>
    <x v="2"/>
    <s v="2013/6531"/>
    <s v=""/>
    <s v=""/>
    <s v="26 Blades Court"/>
    <s v="121"/>
    <s v="Deodar Road"/>
    <s v="SW15"/>
    <s v="2NU"/>
    <n v="524621"/>
    <n v="175335"/>
    <s v="Thamesfield"/>
    <s v=""/>
    <s v=""/>
    <n v="0"/>
    <n v="1"/>
    <n v="1"/>
    <s v="Change of use of existing ground floor office (Class B1a) to residential use (Class C3) to provide a one bedroom flat. (Application for Prior Approval)."/>
    <s v="PANR"/>
    <s v="24/12/2013"/>
    <d v="2014-02-26T00:00:00"/>
    <m/>
    <s v="Nil"/>
    <s v=""/>
    <s v="BF"/>
    <x v="2"/>
    <s v="n/a"/>
    <s v="f"/>
    <n v="2E-3"/>
    <s v=""/>
    <m/>
    <m/>
    <x v="1"/>
    <s v="P"/>
    <m/>
    <n v="0"/>
    <n v="0"/>
    <n v="0"/>
    <n v="1"/>
    <n v="0"/>
    <n v="0"/>
    <n v="0"/>
    <n v="0"/>
    <n v="0"/>
    <n v="0"/>
    <n v="1"/>
    <n v="0"/>
    <n v="0"/>
    <n v="0"/>
    <n v="0"/>
    <n v="0"/>
    <n v="0"/>
    <n v="0"/>
    <n v="0"/>
    <n v="0"/>
    <n v="0"/>
    <n v="0"/>
    <n v="0"/>
    <n v="0"/>
    <n v="0"/>
    <n v="0"/>
    <n v="0"/>
    <n v="0"/>
    <n v="0"/>
    <n v="0"/>
  </r>
  <r>
    <x v="2"/>
    <s v="2013/6551"/>
    <s v=""/>
    <s v=""/>
    <s v=""/>
    <s v="32"/>
    <s v="Wandle Road"/>
    <s v="SW17"/>
    <s v="7DW"/>
    <n v="527472"/>
    <n v="172912"/>
    <s v="Wandsworth Common"/>
    <s v=""/>
    <s v=""/>
    <n v="1"/>
    <n v="1"/>
    <n v="0"/>
    <s v="Demolition of existing house.  Erection of a three-storey plus basement house with associated landscaping."/>
    <s v="PF"/>
    <s v="18/12/2013"/>
    <d v="2014-04-16T00:00:00"/>
    <s v="Y"/>
    <s v="Nil"/>
    <s v=""/>
    <s v="BF"/>
    <x v="0"/>
    <s v="n/a"/>
    <s v="n"/>
    <n v="2.9000000000000001E-2"/>
    <s v=""/>
    <m/>
    <m/>
    <x v="1"/>
    <s v="P"/>
    <m/>
    <n v="0"/>
    <n v="0"/>
    <n v="0"/>
    <n v="0"/>
    <n v="0"/>
    <n v="-1"/>
    <n v="1"/>
    <n v="0"/>
    <n v="0"/>
    <n v="0"/>
    <n v="0"/>
    <n v="0"/>
    <n v="0"/>
    <n v="0"/>
    <n v="0"/>
    <n v="0"/>
    <n v="0"/>
    <n v="0"/>
    <n v="0"/>
    <n v="-1"/>
    <n v="1"/>
    <n v="0"/>
    <n v="0"/>
    <n v="0"/>
    <n v="0"/>
    <n v="0"/>
    <n v="0"/>
    <n v="0"/>
    <n v="0"/>
    <n v="0"/>
  </r>
  <r>
    <x v="2"/>
    <s v="2013/6641"/>
    <s v=""/>
    <s v=""/>
    <s v="Land between 96 to 126 and 128 to 162"/>
    <s v=""/>
    <s v="Melody Road"/>
    <s v="SW18"/>
    <s v="2QG"/>
    <n v="526348"/>
    <n v="174401"/>
    <s v="Wandsworth Common"/>
    <s v=""/>
    <s v=""/>
    <n v="0"/>
    <n v="9"/>
    <n v="9"/>
    <s v="Three-storey detached building providing 9 units of supported housing; relocation of parking spaces including 3 additional spaces."/>
    <s v="PF"/>
    <s v="07/01/2014"/>
    <d v="2014-03-21T00:00:00"/>
    <m/>
    <s v="Nil"/>
    <s v=""/>
    <s v="BF"/>
    <x v="0"/>
    <s v="n/a"/>
    <s v="n"/>
    <n v="6.7000000000000004E-2"/>
    <s v=""/>
    <m/>
    <m/>
    <x v="2"/>
    <s v="HASR"/>
    <n v="0"/>
    <n v="2"/>
    <n v="9"/>
    <n v="0"/>
    <n v="9"/>
    <n v="0"/>
    <n v="0"/>
    <n v="0"/>
    <n v="0"/>
    <n v="0"/>
    <n v="0"/>
    <n v="9"/>
    <n v="0"/>
    <n v="0"/>
    <n v="0"/>
    <n v="0"/>
    <n v="0"/>
    <n v="0"/>
    <n v="0"/>
    <n v="0"/>
    <n v="0"/>
    <n v="0"/>
    <n v="0"/>
    <n v="0"/>
    <n v="0"/>
    <n v="0"/>
    <n v="0"/>
    <n v="0"/>
    <n v="0"/>
    <n v="0"/>
    <n v="0"/>
  </r>
  <r>
    <x v="2"/>
    <s v="2014/0058"/>
    <s v=""/>
    <s v=""/>
    <s v="Land r/o 14"/>
    <s v="14A"/>
    <s v="Lavender Hill"/>
    <s v="SW11"/>
    <s v="5RW"/>
    <n v="528513"/>
    <n v="175788"/>
    <s v="Shaftesbury"/>
    <s v=""/>
    <s v=""/>
    <n v="0"/>
    <n v="1"/>
    <n v="1"/>
    <s v="Erection of a one-bedroom dwelling at the rear of No.14 Lavender Hill with the associated amenity space, refuse and cycle space."/>
    <s v="PF"/>
    <s v="08/01/2014"/>
    <d v="2014-06-18T00:00:00"/>
    <s v="Y"/>
    <s v="Nil"/>
    <s v=""/>
    <s v="BF"/>
    <x v="0"/>
    <s v="n/a"/>
    <s v="n"/>
    <n v="2.3E-2"/>
    <s v=""/>
    <m/>
    <m/>
    <x v="1"/>
    <s v="P"/>
    <n v="0"/>
    <n v="0"/>
    <n v="0"/>
    <n v="0"/>
    <n v="1"/>
    <n v="0"/>
    <n v="0"/>
    <n v="0"/>
    <n v="0"/>
    <n v="0"/>
    <n v="0"/>
    <n v="0"/>
    <n v="0"/>
    <n v="0"/>
    <n v="0"/>
    <n v="0"/>
    <n v="0"/>
    <n v="0"/>
    <n v="1"/>
    <n v="0"/>
    <n v="0"/>
    <n v="0"/>
    <n v="0"/>
    <n v="0"/>
    <n v="0"/>
    <n v="0"/>
    <n v="0"/>
    <n v="0"/>
    <n v="0"/>
    <n v="0"/>
    <n v="0"/>
  </r>
  <r>
    <x v="2"/>
    <s v="2014/0127"/>
    <s v=""/>
    <s v=""/>
    <s v="Lock up garages"/>
    <s v="26-40"/>
    <s v="Balham New Road"/>
    <s v="SW12"/>
    <s v="9PG"/>
    <n v="528924"/>
    <n v="173571"/>
    <s v="Balham"/>
    <s v=""/>
    <s v=""/>
    <n v="0"/>
    <n v="5"/>
    <n v="5"/>
    <s v="Demolition of the existing garage structures and construction of 5 x self-contained 3-bedroom dwellings within a part-1 part-2 storey structure."/>
    <s v="PF"/>
    <s v="21/01/2014"/>
    <d v="2014-03-19T00:00:00"/>
    <m/>
    <s v="Nil"/>
    <s v=""/>
    <s v="BF"/>
    <x v="0"/>
    <s v="n/a"/>
    <s v="n"/>
    <n v="6.9000000000000006E-2"/>
    <s v=""/>
    <m/>
    <m/>
    <x v="1"/>
    <s v="P"/>
    <m/>
    <n v="0"/>
    <n v="5"/>
    <n v="0"/>
    <n v="0"/>
    <n v="0"/>
    <n v="5"/>
    <n v="0"/>
    <n v="0"/>
    <n v="0"/>
    <n v="0"/>
    <n v="0"/>
    <n v="0"/>
    <n v="0"/>
    <n v="0"/>
    <n v="0"/>
    <n v="0"/>
    <n v="0"/>
    <n v="0"/>
    <n v="0"/>
    <n v="5"/>
    <n v="0"/>
    <n v="0"/>
    <n v="0"/>
    <n v="0"/>
    <n v="0"/>
    <n v="0"/>
    <n v="0"/>
    <n v="0"/>
    <n v="0"/>
    <n v="0"/>
  </r>
  <r>
    <x v="2"/>
    <s v="2014/0194"/>
    <s v=""/>
    <s v=""/>
    <s v=""/>
    <s v="34"/>
    <s v="Gambole Road"/>
    <s v="SW17"/>
    <s v="0QJ"/>
    <n v="527083"/>
    <n v="171544"/>
    <s v="Tooting"/>
    <s v=""/>
    <s v=""/>
    <n v="1"/>
    <n v="3"/>
    <n v="2"/>
    <s v="Construction of a single-storey rear extension, in connection with the conversion of the existing dwellinghouse to form; 1 x 3-bedroom flat, 1 x 2-bedroom flat &amp; 1 x 1-bedroom flat."/>
    <s v="PF"/>
    <s v="15/01/2014"/>
    <d v="2014-06-13T00:00:00"/>
    <s v="Y"/>
    <s v="Nil"/>
    <s v=""/>
    <s v="BF"/>
    <x v="1"/>
    <s v="n/a"/>
    <s v="a"/>
    <n v="1.6E-2"/>
    <s v=""/>
    <m/>
    <m/>
    <x v="1"/>
    <s v="P"/>
    <n v="0"/>
    <n v="0"/>
    <n v="0"/>
    <n v="0"/>
    <n v="1"/>
    <n v="1"/>
    <n v="1"/>
    <n v="-1"/>
    <n v="0"/>
    <n v="0"/>
    <n v="0"/>
    <n v="1"/>
    <n v="1"/>
    <n v="1"/>
    <n v="0"/>
    <n v="0"/>
    <n v="0"/>
    <n v="0"/>
    <n v="0"/>
    <n v="0"/>
    <n v="0"/>
    <n v="-1"/>
    <n v="0"/>
    <n v="0"/>
    <n v="0"/>
    <n v="0"/>
    <n v="0"/>
    <n v="0"/>
    <n v="0"/>
    <n v="0"/>
    <n v="0"/>
  </r>
  <r>
    <x v="2"/>
    <s v="2014/0211"/>
    <s v=""/>
    <s v=""/>
    <s v="Rear of 64"/>
    <s v=""/>
    <s v="Bellamy Street"/>
    <s v="SW12"/>
    <s v="8BU"/>
    <n v="528572"/>
    <n v="173933"/>
    <s v="Balham"/>
    <s v=""/>
    <s v=""/>
    <n v="0"/>
    <n v="1"/>
    <n v="1"/>
    <s v="Conversion of existing building to 2-bed bungalow including extension to form conservatory and provision of 2 parking spaces."/>
    <s v="PF"/>
    <s v="17/01/2014"/>
    <d v="2014-05-28T00:00:00"/>
    <s v="Y"/>
    <s v="Nil"/>
    <s v=""/>
    <s v="BF"/>
    <x v="1"/>
    <s v="n/a"/>
    <s v="n"/>
    <n v="4.2000000000000003E-2"/>
    <s v=""/>
    <m/>
    <m/>
    <x v="1"/>
    <s v="P"/>
    <m/>
    <n v="0"/>
    <n v="0"/>
    <n v="0"/>
    <n v="0"/>
    <n v="1"/>
    <n v="0"/>
    <n v="0"/>
    <n v="0"/>
    <n v="0"/>
    <n v="0"/>
    <n v="0"/>
    <n v="0"/>
    <n v="0"/>
    <n v="0"/>
    <n v="0"/>
    <n v="0"/>
    <n v="0"/>
    <n v="0"/>
    <n v="1"/>
    <n v="0"/>
    <n v="0"/>
    <n v="0"/>
    <n v="0"/>
    <n v="0"/>
    <n v="0"/>
    <n v="0"/>
    <n v="0"/>
    <n v="0"/>
    <n v="0"/>
    <n v="0"/>
  </r>
  <r>
    <x v="2"/>
    <s v="2014/0255"/>
    <s v="98 (flat)"/>
    <s v=""/>
    <s v=""/>
    <s v="96"/>
    <s v="Alma Road"/>
    <s v="SW18"/>
    <s v="1AH"/>
    <n v="526021"/>
    <n v="175082"/>
    <s v="Fairfield"/>
    <s v=""/>
    <s v=""/>
    <n v="0"/>
    <n v="1"/>
    <n v="1"/>
    <s v="Prior approval for change of use from office (Class B1) to a one bedroom flat (Class C3)."/>
    <s v="PAG"/>
    <s v="20/01/2014"/>
    <d v="2014-02-27T00:00:00"/>
    <m/>
    <s v="Nil"/>
    <s v=""/>
    <s v="BF"/>
    <x v="2"/>
    <s v="n/a"/>
    <s v="f"/>
    <n v="4.0000000000000001E-3"/>
    <s v=""/>
    <m/>
    <m/>
    <x v="1"/>
    <s v="P"/>
    <m/>
    <n v="0"/>
    <n v="0"/>
    <n v="0"/>
    <n v="1"/>
    <n v="0"/>
    <n v="0"/>
    <n v="0"/>
    <n v="0"/>
    <n v="0"/>
    <n v="0"/>
    <n v="1"/>
    <n v="0"/>
    <n v="0"/>
    <n v="0"/>
    <n v="0"/>
    <n v="0"/>
    <n v="0"/>
    <n v="0"/>
    <n v="0"/>
    <n v="0"/>
    <n v="0"/>
    <n v="0"/>
    <n v="0"/>
    <n v="0"/>
    <n v="0"/>
    <n v="0"/>
    <n v="0"/>
    <n v="0"/>
    <n v="0"/>
    <n v="0"/>
  </r>
  <r>
    <x v="2"/>
    <s v="2014/0338"/>
    <s v=""/>
    <s v=""/>
    <s v=""/>
    <s v="60"/>
    <s v="Culverden Road"/>
    <s v="SW12"/>
    <s v="9LS"/>
    <n v="529202"/>
    <n v="172619"/>
    <s v="Bedford"/>
    <s v=""/>
    <s v=""/>
    <n v="0"/>
    <n v="2"/>
    <n v="2"/>
    <s v="Demolition of three storey rear extension. Excavation of basement to create 2 no. 2 bedroom flats, including front and rear lightwells, two storey extension to rear, and roof extension to the rear. Alterations to all windows and doors, associated landscap"/>
    <s v="PF"/>
    <s v="10/02/2014"/>
    <d v="2014-06-26T00:00:00"/>
    <s v="Y"/>
    <s v="Nil"/>
    <s v=""/>
    <s v="BF"/>
    <x v="0"/>
    <s v="n/a"/>
    <s v="n"/>
    <n v="2.1000000000000001E-2"/>
    <s v=""/>
    <m/>
    <m/>
    <x v="1"/>
    <s v="P"/>
    <n v="0"/>
    <n v="0"/>
    <n v="0"/>
    <n v="0"/>
    <n v="0"/>
    <n v="2"/>
    <n v="0"/>
    <n v="0"/>
    <n v="0"/>
    <n v="0"/>
    <n v="0"/>
    <n v="0"/>
    <n v="2"/>
    <n v="0"/>
    <n v="0"/>
    <n v="0"/>
    <n v="0"/>
    <n v="0"/>
    <n v="0"/>
    <n v="0"/>
    <n v="0"/>
    <n v="0"/>
    <n v="0"/>
    <n v="0"/>
    <n v="0"/>
    <n v="0"/>
    <n v="0"/>
    <n v="0"/>
    <n v="0"/>
    <n v="0"/>
    <n v="0"/>
  </r>
  <r>
    <x v="2"/>
    <s v="2014/0377"/>
    <s v=""/>
    <s v=""/>
    <s v=""/>
    <s v="29"/>
    <s v="Dafforne Road"/>
    <s v="SW17"/>
    <s v="8TY"/>
    <n v="528096"/>
    <n v="172192"/>
    <s v="Bedford"/>
    <s v=""/>
    <s v=""/>
    <n v="1"/>
    <n v="3"/>
    <n v="2"/>
    <s v="Construction of a mansard roof extension including three new dormer windows to main rear roof, demolition of existing single storey rear addition, construction of single-storey rear extension together with other alterations. All works in connection with t"/>
    <s v="PF"/>
    <s v="12/02/2014"/>
    <d v="2014-06-26T00:00:00"/>
    <s v="Y"/>
    <s v="Nil"/>
    <s v=""/>
    <s v="BF"/>
    <x v="1"/>
    <s v="n/a"/>
    <s v="c+"/>
    <n v="2.1000000000000001E-2"/>
    <s v=""/>
    <m/>
    <m/>
    <x v="1"/>
    <s v="P"/>
    <n v="0"/>
    <n v="0"/>
    <n v="0"/>
    <n v="0"/>
    <n v="1"/>
    <n v="1"/>
    <n v="0"/>
    <n v="0"/>
    <n v="0"/>
    <n v="0"/>
    <n v="0"/>
    <n v="1"/>
    <n v="1"/>
    <n v="1"/>
    <n v="0"/>
    <n v="0"/>
    <n v="0"/>
    <n v="0"/>
    <n v="0"/>
    <n v="0"/>
    <n v="-1"/>
    <n v="0"/>
    <n v="0"/>
    <n v="0"/>
    <n v="0"/>
    <n v="0"/>
    <n v="0"/>
    <n v="0"/>
    <n v="0"/>
    <n v="0"/>
    <n v="0"/>
  </r>
  <r>
    <x v="2"/>
    <s v="2014/0464"/>
    <s v=""/>
    <s v=""/>
    <s v=""/>
    <s v="3"/>
    <s v="Woodthorpe Road"/>
    <s v="SW15"/>
    <s v="6UQ"/>
    <n v="522899"/>
    <n v="175096"/>
    <s v="West Putney"/>
    <s v=""/>
    <s v=""/>
    <n v="0"/>
    <n v="1"/>
    <n v="1"/>
    <s v="Change of use from residential institution (Use Class C2) to residential (Use Class C3)."/>
    <s v="PF"/>
    <s v="11/02/2014"/>
    <d v="2014-04-09T00:00:00"/>
    <s v="Y"/>
    <s v="Nil"/>
    <s v=""/>
    <s v="BF"/>
    <x v="2"/>
    <s v="n/a"/>
    <s v="g"/>
    <n v="1.4E-2"/>
    <s v=""/>
    <m/>
    <m/>
    <x v="1"/>
    <s v="P"/>
    <n v="0"/>
    <n v="0"/>
    <n v="0"/>
    <n v="0"/>
    <n v="0"/>
    <n v="0"/>
    <n v="0"/>
    <n v="0"/>
    <n v="1"/>
    <n v="0"/>
    <n v="0"/>
    <n v="0"/>
    <n v="0"/>
    <n v="0"/>
    <n v="0"/>
    <n v="0"/>
    <n v="0"/>
    <n v="0"/>
    <n v="0"/>
    <n v="0"/>
    <n v="0"/>
    <n v="0"/>
    <n v="1"/>
    <n v="0"/>
    <n v="0"/>
    <n v="0"/>
    <n v="0"/>
    <n v="0"/>
    <n v="0"/>
    <n v="0"/>
    <n v="0"/>
  </r>
  <r>
    <x v="2"/>
    <s v="2014/0491"/>
    <s v=""/>
    <s v=""/>
    <s v="68A"/>
    <s v="68"/>
    <s v="Chartfield Avenue"/>
    <s v="SW15"/>
    <s v="6HQ"/>
    <n v="522998"/>
    <n v="174583"/>
    <s v="West Putney"/>
    <s v=""/>
    <s v=""/>
    <n v="1"/>
    <n v="1"/>
    <n v="0"/>
    <s v="Demolition of existing house.  Erection of new two-storey house (plus accommodation in roof and basement) with associated parking, refuse and landscaping."/>
    <s v="PF"/>
    <s v="03/02/2014"/>
    <d v="2014-03-21T00:00:00"/>
    <m/>
    <s v="Nil"/>
    <s v=""/>
    <s v="BF"/>
    <x v="0"/>
    <s v="n/a"/>
    <s v="n"/>
    <n v="6.5000000000000002E-2"/>
    <s v=""/>
    <m/>
    <m/>
    <x v="1"/>
    <s v="P"/>
    <n v="0"/>
    <n v="0"/>
    <n v="0"/>
    <n v="0"/>
    <n v="0"/>
    <n v="0"/>
    <n v="0"/>
    <n v="-1"/>
    <n v="1"/>
    <n v="0"/>
    <n v="0"/>
    <n v="0"/>
    <n v="0"/>
    <n v="0"/>
    <n v="0"/>
    <n v="0"/>
    <n v="0"/>
    <n v="0"/>
    <n v="0"/>
    <n v="0"/>
    <n v="0"/>
    <n v="-1"/>
    <n v="1"/>
    <n v="0"/>
    <n v="0"/>
    <n v="0"/>
    <n v="0"/>
    <n v="0"/>
    <n v="0"/>
    <n v="0"/>
    <n v="0"/>
  </r>
  <r>
    <x v="2"/>
    <s v="2014/0497"/>
    <s v=""/>
    <s v=""/>
    <s v=""/>
    <s v="13-15"/>
    <s v="Byrne Road"/>
    <s v="SW12"/>
    <s v="9HZ"/>
    <n v="528797"/>
    <n v="173056"/>
    <s v="Bedford"/>
    <s v=""/>
    <s v=""/>
    <n v="0"/>
    <n v="1"/>
    <n v="1"/>
    <s v="Excavation to create a front lightwell in association with refurbishment and alterations of an existing basement to a 1-bedroom self-contained flat."/>
    <s v="PF"/>
    <s v="19/02/2014"/>
    <d v="2014-08-22T00:00:00"/>
    <s v="Y"/>
    <s v="Nil"/>
    <s v=""/>
    <s v="BF"/>
    <x v="0"/>
    <s v="n/a"/>
    <s v="n"/>
    <n v="0.01"/>
    <s v=""/>
    <m/>
    <m/>
    <x v="1"/>
    <s v="P"/>
    <n v="0"/>
    <n v="0"/>
    <n v="0"/>
    <n v="0"/>
    <n v="1"/>
    <n v="0"/>
    <n v="0"/>
    <n v="0"/>
    <n v="0"/>
    <n v="0"/>
    <n v="0"/>
    <n v="1"/>
    <n v="0"/>
    <n v="0"/>
    <n v="0"/>
    <n v="0"/>
    <n v="0"/>
    <n v="0"/>
    <n v="0"/>
    <n v="0"/>
    <n v="0"/>
    <n v="0"/>
    <n v="0"/>
    <n v="0"/>
    <n v="0"/>
    <n v="0"/>
    <n v="0"/>
    <n v="0"/>
    <n v="0"/>
    <n v="0"/>
    <n v="0"/>
  </r>
  <r>
    <x v="2"/>
    <s v="2014/0498"/>
    <s v=""/>
    <s v=""/>
    <s v=""/>
    <s v="6-8"/>
    <s v="Fernlea Road"/>
    <s v="SW12"/>
    <s v="9RN"/>
    <n v="528750"/>
    <n v="173140"/>
    <s v="Balham"/>
    <s v=""/>
    <s v=""/>
    <n v="0"/>
    <n v="1"/>
    <n v="1"/>
    <s v="Excavation to create a front lightwell in association with refurbishment and alterations of an existing basement to a 1-bedroom self-contained flat."/>
    <s v="PF"/>
    <s v="19/02/2014"/>
    <d v="2014-08-22T00:00:00"/>
    <s v="Y"/>
    <s v="Nil"/>
    <s v=""/>
    <s v="BF"/>
    <x v="0"/>
    <s v="n/a"/>
    <s v="n"/>
    <n v="3.0000000000000001E-3"/>
    <s v=""/>
    <m/>
    <m/>
    <x v="1"/>
    <s v="P"/>
    <n v="0"/>
    <n v="0"/>
    <n v="0"/>
    <n v="0"/>
    <n v="1"/>
    <n v="0"/>
    <n v="0"/>
    <n v="0"/>
    <n v="0"/>
    <n v="0"/>
    <n v="0"/>
    <n v="1"/>
    <n v="0"/>
    <n v="0"/>
    <n v="0"/>
    <n v="0"/>
    <n v="0"/>
    <n v="0"/>
    <n v="0"/>
    <n v="0"/>
    <n v="0"/>
    <n v="0"/>
    <n v="0"/>
    <n v="0"/>
    <n v="0"/>
    <n v="0"/>
    <n v="0"/>
    <n v="0"/>
    <n v="0"/>
    <n v="0"/>
    <n v="0"/>
  </r>
  <r>
    <x v="2"/>
    <s v="2014/0572"/>
    <s v=""/>
    <s v=""/>
    <s v="Passageway between"/>
    <s v="38-40"/>
    <s v="Northcote Road"/>
    <s v="SW11"/>
    <s v="4NZ"/>
    <n v="527461"/>
    <n v="174976"/>
    <s v="Northcote"/>
    <s v=""/>
    <s v=""/>
    <n v="0"/>
    <n v="1"/>
    <n v="1"/>
    <s v="Alterations including construction of first floor extension beneath and to the rear of partially covered service passage between 38 and 40 Northcote Road, with formation of ground floor entrance lobby and installation of entrance gates. Works in connectio"/>
    <s v="PF"/>
    <s v="29/01/2014"/>
    <d v="2014-04-15T00:00:00"/>
    <s v="Y"/>
    <s v="Nil"/>
    <s v=""/>
    <s v="BF"/>
    <x v="0"/>
    <s v="n/a"/>
    <s v="n"/>
    <n v="2E-3"/>
    <s v=""/>
    <m/>
    <m/>
    <x v="1"/>
    <s v="P"/>
    <n v="0"/>
    <n v="0"/>
    <n v="0"/>
    <n v="1"/>
    <n v="0"/>
    <n v="0"/>
    <n v="0"/>
    <n v="0"/>
    <n v="0"/>
    <n v="0"/>
    <n v="1"/>
    <n v="0"/>
    <n v="0"/>
    <n v="0"/>
    <n v="0"/>
    <n v="0"/>
    <n v="0"/>
    <n v="0"/>
    <n v="0"/>
    <n v="0"/>
    <n v="0"/>
    <n v="0"/>
    <n v="0"/>
    <n v="0"/>
    <n v="0"/>
    <n v="0"/>
    <n v="0"/>
    <n v="0"/>
    <n v="0"/>
    <n v="0"/>
    <n v="0"/>
  </r>
  <r>
    <x v="2"/>
    <s v="2014/0594"/>
    <s v=""/>
    <s v=""/>
    <s v="Laburnum House"/>
    <s v="6-10"/>
    <s v="Vicarage Crescent"/>
    <s v="SW11"/>
    <s v=""/>
    <n v="526902"/>
    <n v="176477"/>
    <s v="St. Mary's Park"/>
    <s v=""/>
    <s v=""/>
    <n v="0"/>
    <n v="6"/>
    <n v="6"/>
    <s v="Partial demolition of existing building and redevelopment of the site involving excavation lightwell and mansard roof extension to provide 6 residential units including landscaped garden and 12 cycle racks."/>
    <s v="PF"/>
    <s v="03/02/2014"/>
    <d v="2014-05-15T00:00:00"/>
    <s v="Y"/>
    <s v="Nil"/>
    <s v=""/>
    <s v="BF"/>
    <x v="3"/>
    <s v="n/a"/>
    <s v="n"/>
    <n v="4.4999999999999998E-2"/>
    <s v=""/>
    <m/>
    <m/>
    <x v="1"/>
    <s v="P"/>
    <m/>
    <n v="0"/>
    <n v="6"/>
    <n v="0"/>
    <n v="0"/>
    <n v="1"/>
    <n v="4"/>
    <n v="1"/>
    <n v="0"/>
    <n v="0"/>
    <n v="0"/>
    <n v="0"/>
    <n v="1"/>
    <n v="2"/>
    <n v="0"/>
    <n v="0"/>
    <n v="0"/>
    <n v="0"/>
    <n v="0"/>
    <n v="0"/>
    <n v="2"/>
    <n v="1"/>
    <n v="0"/>
    <n v="0"/>
    <n v="0"/>
    <n v="0"/>
    <n v="0"/>
    <n v="0"/>
    <n v="0"/>
    <n v="0"/>
    <n v="0"/>
  </r>
  <r>
    <x v="2"/>
    <s v="2014/0614"/>
    <s v=""/>
    <s v=""/>
    <s v="Christies Auctioneers Depot"/>
    <s v=""/>
    <s v="Ponton Road"/>
    <s v="SW8"/>
    <s v="5BA"/>
    <n v="529725"/>
    <n v="177404"/>
    <s v="Queenstown"/>
    <s v=""/>
    <s v=""/>
    <n v="0"/>
    <n v="32"/>
    <n v="32"/>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s v="Y"/>
    <s v="Nil"/>
    <s v=""/>
    <s v="BF"/>
    <x v="0"/>
    <s v="NB"/>
    <s v="n/a"/>
    <n v="0.13700000000000001"/>
    <s v=""/>
    <m/>
    <m/>
    <x v="0"/>
    <s v="HASO"/>
    <n v="1332053"/>
    <n v="3"/>
    <n v="32"/>
    <n v="0"/>
    <n v="18"/>
    <n v="14"/>
    <n v="0"/>
    <n v="0"/>
    <n v="0"/>
    <n v="0"/>
    <n v="0"/>
    <n v="18"/>
    <n v="14"/>
    <n v="0"/>
    <n v="0"/>
    <n v="0"/>
    <n v="0"/>
    <n v="0"/>
    <n v="0"/>
    <n v="0"/>
    <n v="0"/>
    <n v="0"/>
    <n v="0"/>
    <n v="0"/>
    <n v="0"/>
    <n v="0"/>
    <n v="0"/>
    <n v="0"/>
    <n v="0"/>
    <n v="0"/>
    <n v="0"/>
  </r>
  <r>
    <x v="2"/>
    <s v="2014/0614"/>
    <s v=""/>
    <s v=""/>
    <s v="Christies Auctioneers Depot"/>
    <s v=""/>
    <s v="Ponton Road"/>
    <s v="SW8"/>
    <s v="5BA"/>
    <n v="529725"/>
    <n v="177404"/>
    <s v="Queenstown"/>
    <s v=""/>
    <s v=""/>
    <n v="0"/>
    <n v="44"/>
    <n v="44"/>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s v="Y"/>
    <s v="Nil"/>
    <s v=""/>
    <s v="BF"/>
    <x v="0"/>
    <s v="NB"/>
    <s v="n/a"/>
    <n v="0.13700000000000001"/>
    <s v=""/>
    <m/>
    <m/>
    <x v="2"/>
    <s v="HASR"/>
    <n v="1332053"/>
    <n v="5"/>
    <n v="41"/>
    <n v="0"/>
    <n v="7"/>
    <n v="18"/>
    <n v="16"/>
    <n v="3"/>
    <n v="0"/>
    <n v="0"/>
    <n v="0"/>
    <n v="7"/>
    <n v="18"/>
    <n v="16"/>
    <n v="0"/>
    <n v="0"/>
    <n v="0"/>
    <n v="0"/>
    <n v="0"/>
    <n v="0"/>
    <n v="0"/>
    <n v="3"/>
    <n v="0"/>
    <n v="0"/>
    <n v="0"/>
    <n v="0"/>
    <n v="0"/>
    <n v="0"/>
    <n v="0"/>
    <n v="0"/>
    <n v="0"/>
  </r>
  <r>
    <x v="2"/>
    <s v="2014/0614"/>
    <s v=""/>
    <s v=""/>
    <s v="Christies Auctioneers Depot"/>
    <s v=""/>
    <s v="Ponton Road"/>
    <s v="SW8"/>
    <s v="5BA"/>
    <n v="529725"/>
    <n v="177404"/>
    <s v="Queenstown"/>
    <s v=""/>
    <s v=""/>
    <n v="0"/>
    <n v="434"/>
    <n v="434"/>
    <s v="Demolition of existing buildings and redevelopment of the site to provide new buildings ranging from 2 to 19 storeys in height comprising 510 residential units (use class C3), including 15% (76 units) affordable housing; 1,352sq.m of flexible commercial f"/>
    <s v="PFLA"/>
    <s v="30/01/2014"/>
    <d v="2014-10-30T00:00:00"/>
    <s v="Y"/>
    <s v="Nil"/>
    <s v=""/>
    <s v="BF"/>
    <x v="0"/>
    <s v="NB"/>
    <s v="n/a"/>
    <n v="0.54900000000000004"/>
    <s v=""/>
    <m/>
    <m/>
    <x v="1"/>
    <s v="P"/>
    <n v="1332053"/>
    <n v="43"/>
    <n v="434"/>
    <n v="0"/>
    <n v="129"/>
    <n v="242"/>
    <n v="61"/>
    <n v="2"/>
    <n v="0"/>
    <n v="0"/>
    <n v="0"/>
    <n v="129"/>
    <n v="242"/>
    <n v="61"/>
    <n v="2"/>
    <n v="0"/>
    <n v="0"/>
    <n v="0"/>
    <n v="0"/>
    <n v="0"/>
    <n v="0"/>
    <n v="0"/>
    <n v="0"/>
    <n v="0"/>
    <n v="0"/>
    <n v="0"/>
    <n v="0"/>
    <n v="0"/>
    <n v="0"/>
    <n v="0"/>
    <n v="0"/>
  </r>
  <r>
    <x v="2"/>
    <s v="2014/0618"/>
    <s v=""/>
    <s v=""/>
    <s v=""/>
    <s v="56"/>
    <s v="Trinity Road"/>
    <s v="SW17"/>
    <s v="7RH"/>
    <n v="527902"/>
    <n v="172490"/>
    <s v="Nightingale"/>
    <s v=""/>
    <s v=""/>
    <n v="0"/>
    <n v="1"/>
    <n v="1"/>
    <s v="Construction of side/rear extension in connection with the conversion of part of existing hairdressers (Shop- Class A1) to one-bedroom flat (Class C3). Formation of window openings to rear facade."/>
    <s v="PF"/>
    <s v="07/02/2014"/>
    <d v="2014-07-11T00:00:00"/>
    <s v="Y"/>
    <s v="Nil"/>
    <s v=""/>
    <s v="BF"/>
    <x v="3"/>
    <s v="n/a"/>
    <s v="n"/>
    <n v="5.0000000000000001E-3"/>
    <s v=""/>
    <m/>
    <m/>
    <x v="1"/>
    <s v="P"/>
    <n v="0"/>
    <n v="0"/>
    <n v="0"/>
    <n v="0"/>
    <n v="1"/>
    <n v="0"/>
    <n v="0"/>
    <n v="0"/>
    <n v="0"/>
    <n v="0"/>
    <n v="0"/>
    <n v="1"/>
    <n v="0"/>
    <n v="0"/>
    <n v="0"/>
    <n v="0"/>
    <n v="0"/>
    <n v="0"/>
    <n v="0"/>
    <n v="0"/>
    <n v="0"/>
    <n v="0"/>
    <n v="0"/>
    <n v="0"/>
    <n v="0"/>
    <n v="0"/>
    <n v="0"/>
    <n v="0"/>
    <n v="0"/>
    <n v="0"/>
    <n v="0"/>
  </r>
  <r>
    <x v="2"/>
    <s v="2014/0619"/>
    <s v=""/>
    <s v=""/>
    <s v="Aspley House"/>
    <s v="176"/>
    <s v="Upper Richmond Road"/>
    <s v="SW15"/>
    <s v="2SH"/>
    <n v="524091"/>
    <n v="175022"/>
    <s v="Thamesfield"/>
    <s v=""/>
    <s v=""/>
    <n v="0"/>
    <n v="5"/>
    <n v="5"/>
    <s v="Prior approval for conversion of ground, first and second floor office to five self-contained residential flats."/>
    <s v="PANR"/>
    <s v="06/02/2014"/>
    <d v="2014-03-27T00:00:00"/>
    <m/>
    <s v="Nil"/>
    <s v=""/>
    <s v="BF"/>
    <x v="2"/>
    <s v="n/a"/>
    <s v="f"/>
    <n v="2.8000000000000001E-2"/>
    <s v=""/>
    <m/>
    <m/>
    <x v="1"/>
    <s v="P"/>
    <m/>
    <n v="0"/>
    <n v="0"/>
    <n v="0"/>
    <n v="0"/>
    <n v="4"/>
    <n v="1"/>
    <n v="0"/>
    <n v="0"/>
    <n v="0"/>
    <n v="0"/>
    <n v="0"/>
    <n v="4"/>
    <n v="1"/>
    <n v="0"/>
    <n v="0"/>
    <n v="0"/>
    <n v="0"/>
    <n v="0"/>
    <n v="0"/>
    <n v="0"/>
    <n v="0"/>
    <n v="0"/>
    <n v="0"/>
    <n v="0"/>
    <n v="0"/>
    <n v="0"/>
    <n v="0"/>
    <n v="0"/>
    <n v="0"/>
    <n v="0"/>
  </r>
  <r>
    <x v="2"/>
    <s v="2014/0641"/>
    <s v=""/>
    <s v=""/>
    <s v="Bedford House"/>
    <s v="215"/>
    <s v="Balham High Road"/>
    <s v="SW17"/>
    <s v="7BQ"/>
    <n v="528298"/>
    <n v="172753"/>
    <s v="Bedford"/>
    <s v=""/>
    <s v=""/>
    <n v="0"/>
    <n v="2"/>
    <n v="2"/>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s v="Y"/>
    <s v="Nil"/>
    <s v=""/>
    <s v="BF"/>
    <x v="0"/>
    <s v="NB"/>
    <s v="n/a"/>
    <n v="1.4999999999999999E-2"/>
    <s v=""/>
    <m/>
    <m/>
    <x v="0"/>
    <s v="HASO"/>
    <n v="0"/>
    <n v="0"/>
    <n v="2"/>
    <n v="0"/>
    <n v="0"/>
    <n v="2"/>
    <n v="0"/>
    <n v="0"/>
    <n v="0"/>
    <n v="0"/>
    <n v="0"/>
    <n v="0"/>
    <n v="2"/>
    <n v="0"/>
    <n v="0"/>
    <n v="0"/>
    <n v="0"/>
    <n v="0"/>
    <n v="0"/>
    <n v="0"/>
    <n v="0"/>
    <n v="0"/>
    <n v="0"/>
    <n v="0"/>
    <n v="0"/>
    <n v="0"/>
    <n v="0"/>
    <n v="0"/>
    <n v="0"/>
    <n v="0"/>
    <n v="0"/>
  </r>
  <r>
    <x v="2"/>
    <s v="2014/0641"/>
    <s v=""/>
    <s v=""/>
    <s v="Bedford House"/>
    <s v="215"/>
    <s v="Balham High Road"/>
    <s v="SW17"/>
    <s v="7BQ"/>
    <n v="528298"/>
    <n v="172753"/>
    <s v="Bedford"/>
    <s v=""/>
    <s v=""/>
    <n v="0"/>
    <n v="9"/>
    <n v="9"/>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s v="Y"/>
    <s v="Nil"/>
    <s v=""/>
    <s v="BF"/>
    <x v="0"/>
    <s v="NB"/>
    <s v="n/a"/>
    <n v="1.4999999999999999E-2"/>
    <s v=""/>
    <m/>
    <m/>
    <x v="2"/>
    <s v="HASR"/>
    <n v="0"/>
    <n v="1"/>
    <n v="9"/>
    <n v="0"/>
    <n v="1"/>
    <n v="7"/>
    <n v="1"/>
    <n v="0"/>
    <n v="0"/>
    <n v="0"/>
    <n v="0"/>
    <n v="1"/>
    <n v="7"/>
    <n v="1"/>
    <n v="0"/>
    <n v="0"/>
    <n v="0"/>
    <n v="0"/>
    <n v="0"/>
    <n v="0"/>
    <n v="0"/>
    <n v="0"/>
    <n v="0"/>
    <n v="0"/>
    <n v="0"/>
    <n v="0"/>
    <n v="0"/>
    <n v="0"/>
    <n v="0"/>
    <n v="0"/>
    <n v="0"/>
  </r>
  <r>
    <x v="2"/>
    <s v="2014/0641"/>
    <s v=""/>
    <s v=""/>
    <s v="Bedford House"/>
    <s v="215"/>
    <s v="Balham High Road"/>
    <s v="SW17"/>
    <s v="7BQ"/>
    <n v="528298"/>
    <n v="172753"/>
    <s v="Bedford"/>
    <s v=""/>
    <s v=""/>
    <n v="0"/>
    <n v="41"/>
    <n v="41"/>
    <s v="Demolition of existing building and redevelopment of the site by the erection of a new building up to 8-storeys plus lower ground floor level high, providing 52 residential units (8 x 1 bedroom; 41 x 2 bedroom 3 x 3 bedroom) of both private and affordable"/>
    <s v="PFLA"/>
    <s v="10/02/2014"/>
    <d v="2014-06-27T00:00:00"/>
    <s v="Y"/>
    <s v="Nil"/>
    <s v=""/>
    <s v="BF"/>
    <x v="0"/>
    <s v="NB"/>
    <s v="n/a"/>
    <n v="8.5000000000000006E-2"/>
    <s v=""/>
    <m/>
    <m/>
    <x v="1"/>
    <s v="P"/>
    <n v="0"/>
    <n v="4"/>
    <n v="32"/>
    <n v="0"/>
    <n v="7"/>
    <n v="32"/>
    <n v="2"/>
    <n v="0"/>
    <n v="0"/>
    <n v="0"/>
    <n v="0"/>
    <n v="7"/>
    <n v="32"/>
    <n v="2"/>
    <n v="0"/>
    <n v="0"/>
    <n v="0"/>
    <n v="0"/>
    <n v="0"/>
    <n v="0"/>
    <n v="0"/>
    <n v="0"/>
    <n v="0"/>
    <n v="0"/>
    <n v="0"/>
    <n v="0"/>
    <n v="0"/>
    <n v="0"/>
    <n v="0"/>
    <n v="0"/>
    <n v="0"/>
  </r>
  <r>
    <x v="2"/>
    <s v="2014/0701"/>
    <s v=""/>
    <s v=""/>
    <s v=""/>
    <s v="51A"/>
    <s v="Lydden Grove"/>
    <s v="SW18"/>
    <s v="4LJ"/>
    <n v="525700"/>
    <n v="173659"/>
    <s v="Earlsfield"/>
    <s v=""/>
    <s v=""/>
    <n v="0"/>
    <n v="1"/>
    <n v="1"/>
    <s v="Erection of a two-storey detached house with associated landscaping and parking."/>
    <s v="PF"/>
    <s v="11/02/2014"/>
    <d v="2014-06-20T00:00:00"/>
    <s v="Y"/>
    <s v="Nil"/>
    <s v=""/>
    <s v="BF"/>
    <x v="0"/>
    <s v="n/a"/>
    <s v="n"/>
    <n v="1.7000000000000001E-2"/>
    <s v=""/>
    <m/>
    <m/>
    <x v="1"/>
    <s v="P"/>
    <n v="0"/>
    <n v="0"/>
    <n v="0"/>
    <n v="0"/>
    <n v="0"/>
    <n v="0"/>
    <n v="1"/>
    <n v="0"/>
    <n v="0"/>
    <n v="0"/>
    <n v="0"/>
    <n v="0"/>
    <n v="0"/>
    <n v="0"/>
    <n v="0"/>
    <n v="0"/>
    <n v="0"/>
    <n v="0"/>
    <n v="0"/>
    <n v="0"/>
    <n v="1"/>
    <n v="0"/>
    <n v="0"/>
    <n v="0"/>
    <n v="0"/>
    <n v="0"/>
    <n v="0"/>
    <n v="0"/>
    <n v="0"/>
    <n v="0"/>
    <n v="0"/>
  </r>
  <r>
    <x v="2"/>
    <s v="2014/0714"/>
    <s v=""/>
    <s v=""/>
    <s v="Chatfield Court"/>
    <s v="56"/>
    <s v="Chatfield Road"/>
    <s v="SW11"/>
    <s v="3UL"/>
    <n v="526329"/>
    <n v="175625"/>
    <s v="St. Mary's Park"/>
    <s v=""/>
    <s v=""/>
    <n v="0"/>
    <n v="11"/>
    <n v="11"/>
    <s v="Application for determination of whether prior approval is required for change of use from offices (Class B1a) to residential use (Class C3) as 11 residential units (6 x one-bedroom flats, 5 x two-bed flats)."/>
    <s v="PAG"/>
    <s v="11/02/2014"/>
    <d v="2014-04-08T00:00:00"/>
    <s v="Y"/>
    <s v="Nil"/>
    <s v=""/>
    <s v="BF"/>
    <x v="2"/>
    <s v="n/a"/>
    <s v="f"/>
    <n v="0.04"/>
    <s v=""/>
    <m/>
    <m/>
    <x v="1"/>
    <s v="P"/>
    <n v="0"/>
    <n v="0"/>
    <n v="0"/>
    <n v="0"/>
    <n v="6"/>
    <n v="5"/>
    <n v="0"/>
    <n v="0"/>
    <n v="0"/>
    <n v="0"/>
    <n v="0"/>
    <n v="6"/>
    <n v="5"/>
    <n v="0"/>
    <n v="0"/>
    <n v="0"/>
    <n v="0"/>
    <n v="0"/>
    <n v="0"/>
    <n v="0"/>
    <n v="0"/>
    <n v="0"/>
    <n v="0"/>
    <n v="0"/>
    <n v="0"/>
    <n v="0"/>
    <n v="0"/>
    <n v="0"/>
    <n v="0"/>
    <n v="0"/>
    <n v="0"/>
  </r>
  <r>
    <x v="2"/>
    <s v="2014/0752"/>
    <s v=""/>
    <s v=""/>
    <s v=""/>
    <s v="82"/>
    <s v="Cicada Road"/>
    <s v="SW18"/>
    <s v="2NZ"/>
    <n v="526160"/>
    <n v="174434"/>
    <s v="Fairfield"/>
    <s v=""/>
    <s v=""/>
    <n v="2"/>
    <n v="1"/>
    <n v="-1"/>
    <s v="Conversion of 2 flats into a single dwelling together with the erection of rear/side single-storey extension."/>
    <s v="PF"/>
    <s v="10/03/2014"/>
    <d v="2014-05-01T00:00:00"/>
    <s v="Y"/>
    <s v="Nil"/>
    <s v=""/>
    <s v="BF"/>
    <x v="1"/>
    <s v="n/a"/>
    <s v="b"/>
    <n v="1.4E-2"/>
    <s v=""/>
    <m/>
    <m/>
    <x v="1"/>
    <s v="P"/>
    <n v="0"/>
    <n v="0"/>
    <n v="0"/>
    <n v="0"/>
    <n v="-1"/>
    <n v="-1"/>
    <n v="1"/>
    <n v="0"/>
    <n v="0"/>
    <n v="0"/>
    <n v="0"/>
    <n v="-1"/>
    <n v="-1"/>
    <n v="0"/>
    <n v="0"/>
    <n v="0"/>
    <n v="0"/>
    <n v="0"/>
    <n v="0"/>
    <n v="0"/>
    <n v="1"/>
    <n v="0"/>
    <n v="0"/>
    <n v="0"/>
    <n v="0"/>
    <n v="0"/>
    <n v="0"/>
    <n v="0"/>
    <n v="0"/>
    <n v="0"/>
    <n v="0"/>
  </r>
  <r>
    <x v="2"/>
    <s v="2014/0765"/>
    <s v=""/>
    <s v=""/>
    <s v="Garage north of"/>
    <s v="39"/>
    <s v="Temperley Road"/>
    <s v="SW12"/>
    <s v="8QE"/>
    <n v="528452"/>
    <n v="173905"/>
    <s v="Balham"/>
    <s v=""/>
    <s v=""/>
    <n v="0"/>
    <n v="1"/>
    <n v="1"/>
    <s v="Demolition of existing single-storey garage and the construction of a single storey, one bedroom private residential dwelling including basement level."/>
    <s v="PF"/>
    <s v="14/02/2014"/>
    <d v="2014-06-26T00:00:00"/>
    <s v="Y"/>
    <s v="Nil"/>
    <s v=""/>
    <s v="BF"/>
    <x v="0"/>
    <s v="n/a"/>
    <s v="n"/>
    <n v="8.0000000000000002E-3"/>
    <s v=""/>
    <m/>
    <m/>
    <x v="1"/>
    <s v="P"/>
    <n v="0"/>
    <n v="0"/>
    <n v="0"/>
    <n v="0"/>
    <n v="1"/>
    <n v="0"/>
    <n v="0"/>
    <n v="0"/>
    <n v="0"/>
    <n v="0"/>
    <n v="0"/>
    <n v="0"/>
    <n v="0"/>
    <n v="0"/>
    <n v="0"/>
    <n v="0"/>
    <n v="0"/>
    <n v="0"/>
    <n v="1"/>
    <n v="0"/>
    <n v="0"/>
    <n v="0"/>
    <n v="0"/>
    <n v="0"/>
    <n v="0"/>
    <n v="0"/>
    <n v="0"/>
    <n v="0"/>
    <n v="0"/>
    <n v="0"/>
    <n v="0"/>
  </r>
  <r>
    <x v="2"/>
    <s v="2014/0766"/>
    <s v=""/>
    <s v=""/>
    <s v=""/>
    <s v="11A"/>
    <s v="Barnard Road"/>
    <s v="SW11"/>
    <s v="1QT"/>
    <n v="527473"/>
    <n v="175241"/>
    <s v="Northcote"/>
    <s v=""/>
    <s v=""/>
    <n v="0"/>
    <n v="1"/>
    <n v="1"/>
    <s v="Conversion of existing loft space and proposed erection of mansard style roof extension including a mansard style extension over part of the rear two-storey addition to create a flat."/>
    <s v="PF"/>
    <s v="14/03/2014"/>
    <d v="2014-05-09T00:00:00"/>
    <s v="Y"/>
    <s v="Nil"/>
    <s v=""/>
    <s v="BF"/>
    <x v="0"/>
    <s v="n/a"/>
    <s v="n"/>
    <n v="6.0000000000000001E-3"/>
    <s v=""/>
    <m/>
    <m/>
    <x v="1"/>
    <s v="P"/>
    <n v="0"/>
    <n v="0"/>
    <n v="0"/>
    <n v="0"/>
    <n v="1"/>
    <n v="0"/>
    <n v="0"/>
    <n v="0"/>
    <n v="0"/>
    <n v="0"/>
    <n v="0"/>
    <n v="1"/>
    <n v="0"/>
    <n v="0"/>
    <n v="0"/>
    <n v="0"/>
    <n v="0"/>
    <n v="0"/>
    <n v="0"/>
    <n v="0"/>
    <n v="0"/>
    <n v="0"/>
    <n v="0"/>
    <n v="0"/>
    <n v="0"/>
    <n v="0"/>
    <n v="0"/>
    <n v="0"/>
    <n v="0"/>
    <n v="0"/>
    <n v="0"/>
  </r>
  <r>
    <x v="2"/>
    <s v="2014/0778"/>
    <s v=""/>
    <s v=""/>
    <s v=""/>
    <s v="27"/>
    <s v="Sainfoin Road"/>
    <s v="SW17"/>
    <s v="8EP"/>
    <n v="528467"/>
    <n v="172710"/>
    <s v="Bedford"/>
    <s v=""/>
    <s v=""/>
    <n v="2"/>
    <n v="1"/>
    <n v="-1"/>
    <s v="Amalgamation of two residential flats to a single family dwellinghouse together with the erection of a single-storey side and rear extension."/>
    <s v="PF"/>
    <s v="17/02/2014"/>
    <d v="2014-04-29T00:00:00"/>
    <s v="Y"/>
    <s v="Nil"/>
    <s v=""/>
    <s v="BF"/>
    <x v="1"/>
    <s v="n/a"/>
    <s v="b"/>
    <n v="1.7000000000000001E-2"/>
    <s v=""/>
    <m/>
    <m/>
    <x v="1"/>
    <s v="P"/>
    <n v="0"/>
    <n v="0"/>
    <n v="0"/>
    <n v="0"/>
    <n v="-1"/>
    <n v="-1"/>
    <n v="0"/>
    <n v="1"/>
    <n v="0"/>
    <n v="0"/>
    <n v="0"/>
    <n v="-1"/>
    <n v="-1"/>
    <n v="0"/>
    <n v="0"/>
    <n v="0"/>
    <n v="0"/>
    <n v="0"/>
    <n v="0"/>
    <n v="0"/>
    <n v="0"/>
    <n v="1"/>
    <n v="0"/>
    <n v="0"/>
    <n v="0"/>
    <n v="0"/>
    <n v="0"/>
    <n v="0"/>
    <n v="0"/>
    <n v="0"/>
    <n v="0"/>
  </r>
  <r>
    <x v="2"/>
    <s v="2014/0858"/>
    <s v=""/>
    <s v=""/>
    <s v="Brynmaer House"/>
    <s v=""/>
    <s v="Brynmaer Road"/>
    <s v="SW11"/>
    <s v="4EP"/>
    <n v="527831"/>
    <n v="176627"/>
    <s v="Queenstown"/>
    <s v=""/>
    <s v=""/>
    <n v="0"/>
    <n v="2"/>
    <n v="2"/>
    <s v="Conversion of existing building involving insertion of dormer windows in front and rear elevation and balcony areas to form two 3-bedroom  (4-person) flats."/>
    <s v="PF"/>
    <s v="18/02/2014"/>
    <d v="2014-06-19T00:00:00"/>
    <s v="Y"/>
    <s v="Nil"/>
    <s v=""/>
    <s v="BF"/>
    <x v="0"/>
    <s v="n/a"/>
    <s v="n"/>
    <n v="8.9999999999999993E-3"/>
    <s v=""/>
    <m/>
    <m/>
    <x v="2"/>
    <s v="C"/>
    <n v="0"/>
    <n v="0"/>
    <n v="0"/>
    <n v="0"/>
    <n v="0"/>
    <n v="0"/>
    <n v="2"/>
    <n v="0"/>
    <n v="0"/>
    <n v="0"/>
    <n v="0"/>
    <n v="0"/>
    <n v="0"/>
    <n v="2"/>
    <n v="0"/>
    <n v="0"/>
    <n v="0"/>
    <n v="0"/>
    <n v="0"/>
    <n v="0"/>
    <n v="0"/>
    <n v="0"/>
    <n v="0"/>
    <n v="0"/>
    <n v="0"/>
    <n v="0"/>
    <n v="0"/>
    <n v="0"/>
    <n v="0"/>
    <n v="0"/>
    <n v="0"/>
  </r>
  <r>
    <x v="2"/>
    <s v="2014/0868"/>
    <s v=""/>
    <s v=""/>
    <s v=""/>
    <s v="253"/>
    <s v="Lavender Hill"/>
    <s v="SW11"/>
    <s v="1JW"/>
    <n v="527681"/>
    <n v="175497"/>
    <s v="Shaftesbury"/>
    <s v=""/>
    <s v=""/>
    <n v="0"/>
    <n v="4"/>
    <n v="4"/>
    <s v="Determination as to whether Prior Approval is required for the proposed conversion of existing office space (Use Class B1)  into 4 residential units (Use Class C3 - 2no. 1 bedroom units and 2no. 2-bedroom units)"/>
    <s v="PAG"/>
    <s v="18/02/2014"/>
    <d v="2014-04-15T00:00:00"/>
    <s v="Y"/>
    <s v="Nil"/>
    <s v=""/>
    <s v="BF"/>
    <x v="2"/>
    <s v="n/a"/>
    <s v="f"/>
    <n v="1.7000000000000001E-2"/>
    <s v=""/>
    <m/>
    <m/>
    <x v="1"/>
    <s v="P"/>
    <m/>
    <n v="0"/>
    <n v="0"/>
    <n v="0"/>
    <n v="2"/>
    <n v="2"/>
    <n v="0"/>
    <n v="0"/>
    <n v="0"/>
    <n v="0"/>
    <n v="0"/>
    <n v="2"/>
    <n v="2"/>
    <n v="0"/>
    <n v="0"/>
    <n v="0"/>
    <n v="0"/>
    <n v="0"/>
    <n v="0"/>
    <n v="0"/>
    <n v="0"/>
    <n v="0"/>
    <n v="0"/>
    <n v="0"/>
    <n v="0"/>
    <n v="0"/>
    <n v="0"/>
    <n v="0"/>
    <n v="0"/>
    <n v="0"/>
    <n v="0"/>
  </r>
  <r>
    <x v="2"/>
    <s v="2014/0924"/>
    <s v=""/>
    <s v=""/>
    <s v=""/>
    <s v="66"/>
    <s v="Tantallon Road"/>
    <s v="SW12"/>
    <s v="8DH"/>
    <n v="528085"/>
    <n v="173416"/>
    <s v="Nightingale"/>
    <s v=""/>
    <s v=""/>
    <n v="3"/>
    <n v="1"/>
    <n v="-2"/>
    <s v="Excavation to form basement with assosciated lightwell to front, single storey side/rear extension, construction of rear mansard roof extension including the insertion of three front rooflights, alterations to front fenestration, and change of use of part"/>
    <s v="PF"/>
    <s v="21/02/2014"/>
    <d v="2014-06-25T00:00:00"/>
    <s v="Y"/>
    <s v="Nil"/>
    <s v=""/>
    <s v="BF"/>
    <x v="3"/>
    <s v="n/a"/>
    <s v="e"/>
    <n v="1.2E-2"/>
    <s v=""/>
    <m/>
    <m/>
    <x v="1"/>
    <s v="P"/>
    <n v="0"/>
    <n v="0"/>
    <n v="0"/>
    <n v="0"/>
    <n v="-3"/>
    <n v="0"/>
    <n v="0"/>
    <n v="0"/>
    <n v="1"/>
    <n v="0"/>
    <n v="0"/>
    <n v="-3"/>
    <n v="0"/>
    <n v="0"/>
    <n v="0"/>
    <n v="0"/>
    <n v="0"/>
    <n v="0"/>
    <n v="0"/>
    <n v="0"/>
    <n v="0"/>
    <n v="0"/>
    <n v="1"/>
    <n v="0"/>
    <n v="0"/>
    <n v="0"/>
    <n v="0"/>
    <n v="0"/>
    <n v="0"/>
    <n v="0"/>
    <n v="0"/>
  </r>
  <r>
    <x v="2"/>
    <s v="2014/0937"/>
    <s v=""/>
    <s v=""/>
    <s v=""/>
    <s v="3-5"/>
    <s v="Chelverton Road"/>
    <s v="SW15"/>
    <s v="1RN"/>
    <n v="523948"/>
    <n v="175203"/>
    <s v="Thamesfield"/>
    <s v=""/>
    <s v=""/>
    <n v="0"/>
    <n v="6"/>
    <n v="6"/>
    <s v="Demolition of existing building and erection of four storey building (including basement and roof level accommodation) to provide 6 x flats with front and rear roof terraces."/>
    <s v="PF"/>
    <s v="21/02/2014"/>
    <d v="2014-05-12T00:00:00"/>
    <s v="Y"/>
    <s v="Nil"/>
    <s v=""/>
    <s v="BF"/>
    <x v="3"/>
    <s v="n/a"/>
    <s v="n"/>
    <n v="3.5999999999999997E-2"/>
    <s v=""/>
    <m/>
    <m/>
    <x v="1"/>
    <s v="P"/>
    <n v="0"/>
    <n v="0"/>
    <n v="0"/>
    <n v="0"/>
    <n v="2"/>
    <n v="2"/>
    <n v="1"/>
    <n v="1"/>
    <n v="0"/>
    <n v="0"/>
    <n v="0"/>
    <n v="2"/>
    <n v="2"/>
    <n v="1"/>
    <n v="1"/>
    <n v="0"/>
    <n v="0"/>
    <n v="0"/>
    <n v="0"/>
    <n v="0"/>
    <n v="0"/>
    <n v="0"/>
    <n v="0"/>
    <n v="0"/>
    <n v="0"/>
    <n v="0"/>
    <n v="0"/>
    <n v="0"/>
    <n v="0"/>
    <n v="0"/>
    <n v="0"/>
  </r>
  <r>
    <x v="2"/>
    <s v="2014/0948"/>
    <s v=""/>
    <s v=""/>
    <s v="Ground floor"/>
    <s v="61"/>
    <s v="Broomwood Road"/>
    <s v="SW11"/>
    <s v="6HU"/>
    <n v="527703"/>
    <n v="174312"/>
    <s v="Northcote"/>
    <s v=""/>
    <s v=""/>
    <n v="0"/>
    <n v="1"/>
    <n v="1"/>
    <s v="Alterations involving conversion of the rear half of the ground floor shop to form a new self-contained 1 bedroom flat with a separate shop unit to the front."/>
    <s v="PF"/>
    <s v="14/03/2014"/>
    <d v="2014-05-09T00:00:00"/>
    <s v="Y"/>
    <s v="Nil"/>
    <s v=""/>
    <s v="BF"/>
    <x v="2"/>
    <s v="n/a"/>
    <s v="e"/>
    <n v="8.9999999999999993E-3"/>
    <s v=""/>
    <m/>
    <m/>
    <x v="1"/>
    <s v="P"/>
    <n v="0"/>
    <n v="0"/>
    <n v="0"/>
    <n v="0"/>
    <n v="1"/>
    <n v="0"/>
    <n v="0"/>
    <n v="0"/>
    <n v="0"/>
    <n v="0"/>
    <n v="0"/>
    <n v="1"/>
    <n v="0"/>
    <n v="0"/>
    <n v="0"/>
    <n v="0"/>
    <n v="0"/>
    <n v="0"/>
    <n v="0"/>
    <n v="0"/>
    <n v="0"/>
    <n v="0"/>
    <n v="0"/>
    <n v="0"/>
    <n v="0"/>
    <n v="0"/>
    <n v="0"/>
    <n v="0"/>
    <n v="0"/>
    <n v="0"/>
    <n v="0"/>
  </r>
  <r>
    <x v="2"/>
    <s v="2014/0976"/>
    <s v=""/>
    <s v=""/>
    <s v=""/>
    <s v="29"/>
    <s v="Patience Road"/>
    <s v="SW11"/>
    <s v=""/>
    <n v="527198"/>
    <n v="176127"/>
    <s v="Latchmere"/>
    <s v=""/>
    <s v=""/>
    <n v="2"/>
    <n v="1"/>
    <n v="-1"/>
    <s v="Conversion of existing 2 flats (1 x 1 bed-flat and 1 x 2 bed-flat) into single dwelling house (1 x 4 bed house)."/>
    <s v="PF"/>
    <s v="18/03/2014"/>
    <d v="2014-05-13T00:00:00"/>
    <s v="Y"/>
    <s v="Nil"/>
    <s v=""/>
    <s v="BF"/>
    <x v="1"/>
    <s v="n/a"/>
    <s v="b"/>
    <n v="8.9999999999999993E-3"/>
    <s v=""/>
    <m/>
    <m/>
    <x v="1"/>
    <s v="P"/>
    <m/>
    <n v="0"/>
    <n v="0"/>
    <n v="0"/>
    <n v="-1"/>
    <n v="-1"/>
    <n v="0"/>
    <n v="1"/>
    <n v="0"/>
    <n v="0"/>
    <n v="0"/>
    <n v="-1"/>
    <n v="-1"/>
    <n v="0"/>
    <n v="0"/>
    <n v="0"/>
    <n v="0"/>
    <n v="0"/>
    <n v="0"/>
    <n v="0"/>
    <n v="0"/>
    <n v="1"/>
    <n v="0"/>
    <n v="0"/>
    <n v="0"/>
    <n v="0"/>
    <n v="0"/>
    <n v="0"/>
    <n v="0"/>
    <n v="0"/>
    <n v="0"/>
  </r>
  <r>
    <x v="2"/>
    <s v="2014/1009"/>
    <s v=""/>
    <s v=""/>
    <s v=""/>
    <s v="78A"/>
    <s v="Sabine Road"/>
    <s v="SW11"/>
    <s v="5LW"/>
    <n v="528056"/>
    <n v="175902"/>
    <s v="Shaftesbury"/>
    <s v=""/>
    <s v=""/>
    <n v="0"/>
    <n v="1"/>
    <n v="1"/>
    <s v="Change of use from basement and ground floor business unit (Use Class B1a) to 2 bedroom residential unit (Use Class C3), including new lightwell and opening up of former pavement light, and external alterations."/>
    <s v="PF"/>
    <s v="25/02/2014"/>
    <d v="2014-09-18T00:00:00"/>
    <s v="Y"/>
    <s v="Nil"/>
    <s v=""/>
    <s v="BF"/>
    <x v="2"/>
    <s v="n/a"/>
    <s v="f"/>
    <n v="8.0000000000000002E-3"/>
    <s v=""/>
    <m/>
    <m/>
    <x v="1"/>
    <s v="P"/>
    <n v="0"/>
    <n v="0"/>
    <n v="0"/>
    <n v="0"/>
    <n v="0"/>
    <n v="1"/>
    <n v="0"/>
    <n v="0"/>
    <n v="0"/>
    <n v="0"/>
    <n v="0"/>
    <n v="0"/>
    <n v="1"/>
    <n v="0"/>
    <n v="0"/>
    <n v="0"/>
    <n v="0"/>
    <n v="0"/>
    <n v="0"/>
    <n v="0"/>
    <n v="0"/>
    <n v="0"/>
    <n v="0"/>
    <n v="0"/>
    <n v="0"/>
    <n v="0"/>
    <n v="0"/>
    <n v="0"/>
    <n v="0"/>
    <n v="0"/>
    <n v="0"/>
  </r>
  <r>
    <x v="2"/>
    <s v="2014/1079"/>
    <s v="Units 1,2,8 &amp; 9 Port House"/>
    <s v=""/>
    <s v="Units 1,2,8 &amp; 9 Port House"/>
    <s v=""/>
    <s v="Square Rigger Row"/>
    <s v="SW11"/>
    <s v="3TY"/>
    <n v="526505"/>
    <n v="175773"/>
    <s v="St. Mary's Park"/>
    <s v=""/>
    <s v=""/>
    <n v="0"/>
    <n v="4"/>
    <n v="4"/>
    <s v="Change of use at ground floor level from offices (Class B1a) to residential (Class C3), to provide 4 flats (Prior Approval Application)."/>
    <s v="PAG"/>
    <s v="03/03/2014"/>
    <d v="2014-04-28T00:00:00"/>
    <s v="Y"/>
    <s v="Nil"/>
    <s v=""/>
    <s v="BF"/>
    <x v="2"/>
    <s v="n/a"/>
    <s v="f"/>
    <n v="0.01"/>
    <s v=""/>
    <m/>
    <m/>
    <x v="1"/>
    <s v="P"/>
    <n v="0"/>
    <n v="0"/>
    <n v="0"/>
    <n v="0"/>
    <n v="4"/>
    <n v="0"/>
    <n v="0"/>
    <n v="0"/>
    <n v="0"/>
    <n v="0"/>
    <n v="0"/>
    <n v="4"/>
    <n v="0"/>
    <n v="0"/>
    <n v="0"/>
    <n v="0"/>
    <n v="0"/>
    <n v="0"/>
    <n v="0"/>
    <n v="0"/>
    <n v="0"/>
    <n v="0"/>
    <n v="0"/>
    <n v="0"/>
    <n v="0"/>
    <n v="0"/>
    <n v="0"/>
    <n v="0"/>
    <n v="0"/>
    <n v="0"/>
    <n v="0"/>
  </r>
  <r>
    <x v="2"/>
    <s v="2014/1092"/>
    <s v=""/>
    <s v=""/>
    <s v=""/>
    <s v="16"/>
    <s v="Shipka Road"/>
    <s v="SW12"/>
    <s v="9QP"/>
    <n v="528693"/>
    <n v="173299"/>
    <s v="Balham"/>
    <s v=""/>
    <s v=""/>
    <n v="1"/>
    <n v="2"/>
    <n v="1"/>
    <s v="Excavation of part of the front and rear gardens in order to form lightwells in connection with the enlargement of the existing basement, and conversion of the basement and ground levels (to provide 2 separate residential units comprising 1 x 2 bedroom se"/>
    <s v="PF"/>
    <s v="28/02/2014"/>
    <d v="2014-06-06T00:00:00"/>
    <s v="Y"/>
    <s v="Nil"/>
    <s v=""/>
    <s v="BF"/>
    <x v="0"/>
    <s v="n/a"/>
    <s v="c+"/>
    <n v="1.2E-2"/>
    <s v=""/>
    <m/>
    <m/>
    <x v="1"/>
    <s v="P"/>
    <n v="0"/>
    <n v="0"/>
    <n v="0"/>
    <n v="0"/>
    <n v="0"/>
    <n v="1"/>
    <n v="0"/>
    <n v="0"/>
    <n v="0"/>
    <n v="0"/>
    <n v="0"/>
    <n v="0"/>
    <n v="1"/>
    <n v="0"/>
    <n v="0"/>
    <n v="0"/>
    <n v="0"/>
    <n v="0"/>
    <n v="0"/>
    <n v="0"/>
    <n v="0"/>
    <n v="0"/>
    <n v="0"/>
    <n v="0"/>
    <n v="0"/>
    <n v="0"/>
    <n v="0"/>
    <n v="0"/>
    <n v="0"/>
    <n v="0"/>
    <n v="0"/>
  </r>
  <r>
    <x v="2"/>
    <s v="2014/1095"/>
    <s v=""/>
    <s v=""/>
    <s v="Studio 1 Cloisters House Cloisters Business Park"/>
    <s v=""/>
    <s v="Battersea Park Road"/>
    <s v="SW8"/>
    <s v="4BG"/>
    <n v="528809"/>
    <n v="177018"/>
    <s v="Queenstown"/>
    <s v=""/>
    <s v=""/>
    <n v="0"/>
    <n v="2"/>
    <n v="2"/>
    <s v="Change of use from offices (Use Class B1) to 2no. 1-bedroom residential units (Use Class C3)."/>
    <s v="PF"/>
    <s v="30/04/2014"/>
    <d v="2014-06-26T00:00:00"/>
    <s v="Y"/>
    <s v="Nil"/>
    <s v=""/>
    <s v="BF"/>
    <x v="2"/>
    <s v="n/a"/>
    <s v="f"/>
    <n v="1.6E-2"/>
    <s v=""/>
    <m/>
    <m/>
    <x v="1"/>
    <s v="P"/>
    <m/>
    <n v="0"/>
    <n v="0"/>
    <n v="0"/>
    <n v="2"/>
    <n v="0"/>
    <n v="0"/>
    <n v="0"/>
    <n v="0"/>
    <n v="0"/>
    <n v="0"/>
    <n v="2"/>
    <n v="0"/>
    <n v="0"/>
    <n v="0"/>
    <n v="0"/>
    <n v="0"/>
    <n v="0"/>
    <n v="0"/>
    <n v="0"/>
    <n v="0"/>
    <n v="0"/>
    <n v="0"/>
    <n v="0"/>
    <n v="0"/>
    <n v="0"/>
    <n v="0"/>
    <n v="0"/>
    <n v="0"/>
    <n v="0"/>
    <n v="0"/>
  </r>
  <r>
    <x v="2"/>
    <s v="2014/1125"/>
    <s v=""/>
    <s v=""/>
    <s v="First Floor"/>
    <s v="19"/>
    <s v="Tooting High Street"/>
    <s v="SW17"/>
    <s v="0SN"/>
    <n v="527560"/>
    <n v="171605"/>
    <s v="Graveney"/>
    <s v=""/>
    <s v=""/>
    <n v="0"/>
    <n v="2"/>
    <n v="2"/>
    <s v="Rear extension to provide enlarged retail area at ground floor level.  Erection of two storey building above to provide 2 x 2 bedroom flats, with associated covered cycle storage and refuse storage."/>
    <s v="PF"/>
    <s v="26/03/2014"/>
    <d v="2014-06-18T00:00:00"/>
    <s v="Y"/>
    <s v="Nil"/>
    <s v=""/>
    <s v="BF"/>
    <x v="0"/>
    <s v="n/a"/>
    <s v="n"/>
    <n v="7.0000000000000001E-3"/>
    <s v=""/>
    <m/>
    <m/>
    <x v="1"/>
    <s v="P"/>
    <n v="0"/>
    <n v="0"/>
    <n v="0"/>
    <n v="0"/>
    <n v="0"/>
    <n v="2"/>
    <n v="0"/>
    <n v="0"/>
    <n v="0"/>
    <n v="0"/>
    <n v="0"/>
    <n v="0"/>
    <n v="2"/>
    <n v="0"/>
    <n v="0"/>
    <n v="0"/>
    <n v="0"/>
    <n v="0"/>
    <n v="0"/>
    <n v="0"/>
    <n v="0"/>
    <n v="0"/>
    <n v="0"/>
    <n v="0"/>
    <n v="0"/>
    <n v="0"/>
    <n v="0"/>
    <n v="0"/>
    <n v="0"/>
    <n v="0"/>
    <n v="0"/>
  </r>
  <r>
    <x v="2"/>
    <s v="2014/1322"/>
    <s v=""/>
    <s v=""/>
    <s v=""/>
    <s v="59"/>
    <s v="Bennerley Road"/>
    <s v="SW11"/>
    <s v="6DR"/>
    <n v="527430"/>
    <n v="174814"/>
    <s v="Northcote"/>
    <s v=""/>
    <s v=""/>
    <n v="2"/>
    <n v="1"/>
    <n v="-1"/>
    <s v="Extension to rear at lower ground level and above part of two-storey rear addition. Internal alterations in connection with the use of the property as a single dwellinghouse."/>
    <s v="PF"/>
    <s v="20/03/2014"/>
    <d v="2014-05-15T00:00:00"/>
    <s v="Y"/>
    <s v="Nil"/>
    <s v=""/>
    <s v="BF"/>
    <x v="1"/>
    <s v="n/a"/>
    <s v="b"/>
    <n v="1.2999999999999999E-2"/>
    <s v=""/>
    <m/>
    <m/>
    <x v="1"/>
    <s v="P"/>
    <n v="0"/>
    <n v="0"/>
    <n v="0"/>
    <n v="0"/>
    <n v="-1"/>
    <n v="0"/>
    <n v="0"/>
    <n v="0"/>
    <n v="0"/>
    <n v="0"/>
    <n v="0"/>
    <n v="-1"/>
    <n v="0"/>
    <n v="0"/>
    <n v="-1"/>
    <n v="0"/>
    <n v="0"/>
    <n v="0"/>
    <n v="0"/>
    <n v="0"/>
    <n v="0"/>
    <n v="1"/>
    <n v="0"/>
    <n v="0"/>
    <n v="0"/>
    <n v="0"/>
    <n v="0"/>
    <n v="0"/>
    <n v="0"/>
    <n v="0"/>
    <n v="0"/>
  </r>
  <r>
    <x v="2"/>
    <s v="2014/1358"/>
    <s v=""/>
    <s v=""/>
    <s v="1 William Blake House"/>
    <s v=""/>
    <s v="Bridge Lane"/>
    <s v="SW11"/>
    <s v=""/>
    <n v="527371"/>
    <n v="176613"/>
    <s v="St. Mary's Park"/>
    <s v=""/>
    <s v=""/>
    <n v="1"/>
    <n v="1"/>
    <n v="0"/>
    <s v="Change of use from recording studio and residential use to single residential dwelling house, with associated alterations including insertion of windows to lower ground, insertion of roof lights, and formation of flat roof area at main roof level in conne"/>
    <s v="PF"/>
    <s v="03/04/2014"/>
    <d v="2014-07-28T00:00:00"/>
    <s v="Y"/>
    <s v="Nil"/>
    <s v=""/>
    <s v="BF"/>
    <x v="3"/>
    <s v="n/a"/>
    <s v="f"/>
    <n v="1.9E-2"/>
    <s v=""/>
    <m/>
    <m/>
    <x v="1"/>
    <s v="P"/>
    <m/>
    <n v="0"/>
    <n v="0"/>
    <n v="0"/>
    <n v="0"/>
    <n v="-1"/>
    <n v="0"/>
    <n v="0"/>
    <n v="1"/>
    <n v="0"/>
    <n v="0"/>
    <n v="0"/>
    <n v="-1"/>
    <n v="0"/>
    <n v="0"/>
    <n v="1"/>
    <n v="0"/>
    <n v="0"/>
    <n v="0"/>
    <n v="0"/>
    <n v="0"/>
    <n v="0"/>
    <n v="0"/>
    <n v="0"/>
    <n v="0"/>
    <n v="0"/>
    <n v="0"/>
    <n v="0"/>
    <n v="0"/>
    <n v="0"/>
    <n v="0"/>
  </r>
  <r>
    <x v="2"/>
    <s v="2014/1412"/>
    <s v=""/>
    <s v=""/>
    <s v=""/>
    <s v="507"/>
    <s v="Garratt Lane"/>
    <s v="SW18"/>
    <s v="4SW"/>
    <n v="526022"/>
    <n v="173060"/>
    <s v="Earlsfield"/>
    <s v=""/>
    <s v=""/>
    <n v="1"/>
    <n v="2"/>
    <n v="1"/>
    <s v="Demolition of part first, part second floor rear addition with alterations to create two flats above ground floor shop."/>
    <s v="PF"/>
    <s v="25/03/2014"/>
    <d v="2014-06-26T00:00:00"/>
    <s v="Y"/>
    <s v="Nil"/>
    <s v=""/>
    <s v="BF"/>
    <x v="0"/>
    <s v="n/a"/>
    <s v="n"/>
    <n v="1.2E-2"/>
    <s v=""/>
    <m/>
    <m/>
    <x v="1"/>
    <s v="P"/>
    <n v="0"/>
    <n v="0"/>
    <n v="0"/>
    <n v="0"/>
    <n v="0"/>
    <n v="2"/>
    <n v="0"/>
    <n v="0"/>
    <n v="-1"/>
    <n v="0"/>
    <n v="0"/>
    <n v="0"/>
    <n v="2"/>
    <n v="0"/>
    <n v="0"/>
    <n v="0"/>
    <n v="0"/>
    <n v="0"/>
    <n v="0"/>
    <n v="0"/>
    <n v="0"/>
    <n v="0"/>
    <n v="-1"/>
    <n v="0"/>
    <n v="0"/>
    <n v="0"/>
    <n v="0"/>
    <n v="0"/>
    <n v="0"/>
    <n v="0"/>
    <n v="0"/>
  </r>
  <r>
    <x v="2"/>
    <s v="2014/1471"/>
    <s v=""/>
    <s v=""/>
    <s v="Our Lady of Mount Carmel &amp; St Joseph"/>
    <s v="8"/>
    <s v="Battersea Park Road"/>
    <s v="SW8"/>
    <s v="4BG"/>
    <n v="528781"/>
    <n v="177000"/>
    <s v="Queenstown"/>
    <m/>
    <s v=""/>
    <n v="0"/>
    <n v="20"/>
    <n v="20"/>
    <s v="Demolition of existing vacant single-storey parish and ancillary buildings and construction of a replacement part five and part six storey residential building to the west of the existing church building comprising 20 residential units (C3), retail use (A"/>
    <s v="PFLA"/>
    <s v="03/03/2014"/>
    <d v="2014-10-28T00:00:00"/>
    <s v="Y"/>
    <s v="Nil"/>
    <s v=""/>
    <s v="BF"/>
    <x v="0"/>
    <s v="NB"/>
    <s v="n/a"/>
    <m/>
    <m/>
    <m/>
    <m/>
    <x v="1"/>
    <s v="P"/>
    <m/>
    <n v="2"/>
    <n v="20"/>
    <n v="0"/>
    <n v="4"/>
    <n v="16"/>
    <n v="0"/>
    <n v="0"/>
    <n v="0"/>
    <n v="0"/>
    <n v="0"/>
    <n v="4"/>
    <n v="16"/>
    <n v="0"/>
    <n v="0"/>
    <n v="0"/>
    <n v="0"/>
    <n v="0"/>
    <n v="0"/>
    <n v="0"/>
    <n v="0"/>
    <n v="0"/>
    <n v="0"/>
    <n v="0"/>
    <n v="0"/>
    <n v="0"/>
    <n v="0"/>
    <n v="0"/>
    <n v="0"/>
    <n v="0"/>
    <n v="0"/>
  </r>
  <r>
    <x v="2"/>
    <s v="2014/1622"/>
    <s v="Tooting Boys' Club"/>
    <s v=""/>
    <s v="Mission Church development site"/>
    <s v="22-24"/>
    <s v="Kellino Street"/>
    <s v="SW17"/>
    <s v="8SY"/>
    <n v="527691"/>
    <n v="171695"/>
    <s v="Tooting"/>
    <s v=""/>
    <s v=""/>
    <n v="0"/>
    <n v="4"/>
    <n v="4"/>
    <s v="Change of use of the existing building from former community building (Class D1) to create four self-contained residential units comprising internal and external alterations (including terraces) and extensions."/>
    <s v="PF"/>
    <s v="06/05/2014"/>
    <d v="2014-07-18T00:00:00"/>
    <s v="Y"/>
    <s v="Nil"/>
    <s v=""/>
    <s v="BF"/>
    <x v="3"/>
    <s v="n/a"/>
    <s v="n"/>
    <n v="1.9E-2"/>
    <s v=""/>
    <m/>
    <m/>
    <x v="1"/>
    <s v="P"/>
    <m/>
    <n v="0"/>
    <n v="0"/>
    <n v="0"/>
    <n v="0"/>
    <n v="2"/>
    <n v="2"/>
    <n v="0"/>
    <n v="0"/>
    <n v="0"/>
    <n v="0"/>
    <n v="0"/>
    <n v="2"/>
    <n v="2"/>
    <n v="0"/>
    <n v="0"/>
    <n v="0"/>
    <n v="0"/>
    <n v="0"/>
    <n v="0"/>
    <n v="0"/>
    <n v="0"/>
    <n v="0"/>
    <n v="0"/>
    <n v="0"/>
    <n v="0"/>
    <n v="0"/>
    <n v="0"/>
    <n v="0"/>
    <n v="0"/>
    <n v="0"/>
  </r>
  <r>
    <x v="2"/>
    <s v="2014/1704"/>
    <s v="Land adjacent 23 Ellenborough Place"/>
    <s v=""/>
    <s v="Garage and storage building"/>
    <s v=""/>
    <s v="Roehampton Close"/>
    <s v="SW15"/>
    <s v="5LU"/>
    <n v="522265"/>
    <n v="175247"/>
    <s v="West Putney"/>
    <s v=""/>
    <s v=""/>
    <n v="0"/>
    <n v="3"/>
    <n v="3"/>
    <s v="Demolition of existing workshop/storage building and 12 garages. Erection of three, three-storey terraced houses with roof terraces, car parking (6 spaces), cycle storage, refuse storage and landscaping."/>
    <s v="PF"/>
    <s v="27/03/2014"/>
    <d v="2014-07-18T00:00:00"/>
    <s v="Y"/>
    <s v="Nil"/>
    <s v=""/>
    <s v="BF"/>
    <x v="0"/>
    <s v="n/a"/>
    <s v="n"/>
    <n v="0.23100000000000001"/>
    <s v=""/>
    <m/>
    <m/>
    <x v="1"/>
    <s v="P"/>
    <m/>
    <n v="0"/>
    <n v="0"/>
    <n v="0"/>
    <n v="0"/>
    <n v="0"/>
    <n v="0"/>
    <n v="3"/>
    <n v="0"/>
    <n v="0"/>
    <n v="0"/>
    <n v="0"/>
    <n v="0"/>
    <n v="0"/>
    <n v="0"/>
    <n v="0"/>
    <n v="0"/>
    <n v="0"/>
    <n v="0"/>
    <n v="0"/>
    <n v="0"/>
    <n v="3"/>
    <n v="0"/>
    <n v="0"/>
    <n v="0"/>
    <n v="0"/>
    <n v="0"/>
    <n v="0"/>
    <n v="0"/>
    <n v="0"/>
    <n v="0"/>
  </r>
  <r>
    <x v="2"/>
    <s v="2014/1778"/>
    <s v=""/>
    <s v=""/>
    <s v=""/>
    <s v="82"/>
    <s v="Balham High Road"/>
    <s v="SW12"/>
    <s v="9AG"/>
    <n v="528670"/>
    <n v="173572"/>
    <s v="Balham"/>
    <s v=""/>
    <s v=""/>
    <n v="0"/>
    <n v="1"/>
    <n v="1"/>
    <s v="Erection of two storey building to provide a 1 bedroom self contained residential unit to the rear of existing shop."/>
    <s v="PF"/>
    <s v="10/04/2014"/>
    <d v="2014-09-12T00:00:00"/>
    <s v="Y"/>
    <s v="Nil"/>
    <s v=""/>
    <s v="BF"/>
    <x v="0"/>
    <s v="n/a"/>
    <s v="n"/>
    <n v="5.0000000000000001E-3"/>
    <s v=""/>
    <m/>
    <m/>
    <x v="1"/>
    <s v="P"/>
    <m/>
    <n v="0"/>
    <n v="0"/>
    <n v="0"/>
    <n v="1"/>
    <n v="0"/>
    <n v="0"/>
    <n v="0"/>
    <n v="0"/>
    <n v="0"/>
    <n v="0"/>
    <n v="1"/>
    <n v="0"/>
    <n v="0"/>
    <n v="0"/>
    <n v="0"/>
    <n v="0"/>
    <n v="0"/>
    <n v="0"/>
    <n v="0"/>
    <n v="0"/>
    <n v="0"/>
    <n v="0"/>
    <n v="0"/>
    <n v="0"/>
    <n v="0"/>
    <n v="0"/>
    <n v="0"/>
    <n v="0"/>
    <n v="0"/>
    <n v="0"/>
  </r>
  <r>
    <x v="2"/>
    <s v="2014/1807"/>
    <s v=""/>
    <s v=""/>
    <s v="Crombie Mews"/>
    <s v=""/>
    <s v="Abercrombie Street"/>
    <s v="SW11"/>
    <s v="2JB"/>
    <n v="527394"/>
    <n v="176307"/>
    <s v="Latchmere"/>
    <s v=""/>
    <s v=""/>
    <n v="0"/>
    <n v="4"/>
    <n v="4"/>
    <s v="Alterations to the building including adding patio doors, repositioning doors and windows, replacement windows, reduction in the footprint of parts of the building on the eastern and southern sides of the courtyard area, landscaping to provide gardens/pat"/>
    <s v="PF"/>
    <s v="14/04/2014"/>
    <d v="2014-07-18T00:00:00"/>
    <s v="Y"/>
    <s v="Nil"/>
    <s v=""/>
    <s v="BF"/>
    <x v="3"/>
    <s v="n/a"/>
    <s v="n"/>
    <n v="4.9000000000000002E-2"/>
    <s v=""/>
    <m/>
    <m/>
    <x v="1"/>
    <s v="P"/>
    <n v="0"/>
    <n v="0"/>
    <n v="0"/>
    <n v="0"/>
    <n v="0"/>
    <n v="3"/>
    <n v="1"/>
    <n v="0"/>
    <n v="0"/>
    <n v="0"/>
    <n v="0"/>
    <n v="0"/>
    <n v="0"/>
    <n v="0"/>
    <n v="0"/>
    <n v="0"/>
    <n v="0"/>
    <n v="0"/>
    <n v="0"/>
    <n v="3"/>
    <n v="1"/>
    <n v="0"/>
    <n v="0"/>
    <n v="0"/>
    <n v="0"/>
    <n v="0"/>
    <n v="0"/>
    <n v="0"/>
    <n v="0"/>
    <n v="0"/>
    <n v="0"/>
  </r>
  <r>
    <x v="2"/>
    <s v="2014/1888"/>
    <s v=""/>
    <s v=""/>
    <s v=""/>
    <s v="196A"/>
    <s v="Trinity Road"/>
    <s v="SW17"/>
    <s v="7HR"/>
    <n v="527515"/>
    <n v="173123"/>
    <s v="Nightingale"/>
    <s v=""/>
    <s v=""/>
    <n v="1"/>
    <n v="3"/>
    <n v="2"/>
    <s v="Conversion of existing three-storey maisonette into 3 self contained flats consisting of 2 x 2 bedroom units and 1 x studio unit."/>
    <s v="RP"/>
    <s v="04/04/2014"/>
    <d v="2014-05-30T00:00:00"/>
    <s v="Y"/>
    <s v="APG"/>
    <s v="09/01/2015"/>
    <s v="BF"/>
    <x v="1"/>
    <s v="n/a"/>
    <s v="c+"/>
    <n v="1.6E-2"/>
    <s v=""/>
    <m/>
    <m/>
    <x v="1"/>
    <s v="P"/>
    <n v="0"/>
    <n v="0"/>
    <n v="0"/>
    <n v="1"/>
    <n v="0"/>
    <n v="2"/>
    <n v="0"/>
    <n v="-1"/>
    <n v="0"/>
    <n v="0"/>
    <n v="1"/>
    <n v="0"/>
    <n v="2"/>
    <n v="0"/>
    <n v="-1"/>
    <n v="0"/>
    <n v="0"/>
    <n v="0"/>
    <n v="0"/>
    <n v="0"/>
    <n v="0"/>
    <n v="0"/>
    <n v="0"/>
    <n v="0"/>
    <n v="0"/>
    <n v="0"/>
    <n v="0"/>
    <n v="0"/>
    <n v="0"/>
    <n v="0"/>
    <n v="0"/>
  </r>
  <r>
    <x v="2"/>
    <s v="2014/1948"/>
    <s v=""/>
    <s v=""/>
    <s v=""/>
    <s v="208"/>
    <s v="Bedford Hill"/>
    <s v="SW12"/>
    <s v="9HJ"/>
    <n v="529038"/>
    <n v="172414"/>
    <s v="Bedford"/>
    <s v=""/>
    <s v=""/>
    <n v="1"/>
    <n v="6"/>
    <n v="5"/>
    <s v="Conversion of existing house to from 6 self contained flats (2 x 1_x000a_ bedroom, 2 x 2 bedroom and 2 x 3 bedroom flats) pus alterations involving excavation at basement level with front and rear lightwells, window and door alterations to existing fenestration"/>
    <s v="PF"/>
    <s v="09/04/2014"/>
    <d v="2014-10-08T00:00:00"/>
    <s v="Y"/>
    <s v="Nil"/>
    <s v=""/>
    <s v="BF"/>
    <x v="3"/>
    <s v="n/a"/>
    <s v="a"/>
    <n v="5.2999999999999999E-2"/>
    <s v=""/>
    <m/>
    <m/>
    <x v="1"/>
    <s v="P"/>
    <n v="0"/>
    <n v="0"/>
    <n v="0"/>
    <n v="0"/>
    <n v="2"/>
    <n v="2"/>
    <n v="2"/>
    <n v="0"/>
    <n v="-1"/>
    <n v="0"/>
    <n v="0"/>
    <n v="2"/>
    <n v="2"/>
    <n v="2"/>
    <n v="0"/>
    <n v="0"/>
    <n v="0"/>
    <n v="0"/>
    <n v="0"/>
    <n v="0"/>
    <n v="0"/>
    <n v="0"/>
    <n v="-1"/>
    <n v="0"/>
    <n v="0"/>
    <n v="0"/>
    <n v="0"/>
    <n v="0"/>
    <n v="0"/>
    <n v="0"/>
    <n v="0"/>
  </r>
  <r>
    <x v="2"/>
    <s v="2014/1954"/>
    <s v=""/>
    <s v=""/>
    <s v=""/>
    <s v="138"/>
    <s v="Priory Lane"/>
    <s v="SW15"/>
    <s v="5JP"/>
    <n v="521261"/>
    <n v="174285"/>
    <s v="Roehampton"/>
    <s v=""/>
    <s v=""/>
    <n v="0"/>
    <n v="0"/>
    <n v="0"/>
    <s v="Change of use of part use of ground floor from  residential  (Class C3) to office (B1) in conjunction with Ibstock Place School (Class D1)."/>
    <s v="RP"/>
    <s v="25/04/2014"/>
    <d v="2014-06-20T00:00:00"/>
    <s v="Y"/>
    <s v="APG"/>
    <s v="30/01/2015"/>
    <s v="BF"/>
    <x v="2"/>
    <s v="n/a"/>
    <s v="h"/>
    <n v="0.214"/>
    <s v=""/>
    <m/>
    <m/>
    <x v="1"/>
    <s v="P"/>
    <n v="0"/>
    <n v="0"/>
    <n v="0"/>
    <n v="0"/>
    <n v="0"/>
    <n v="0"/>
    <n v="0"/>
    <n v="0"/>
    <n v="0"/>
    <n v="0"/>
    <n v="0"/>
    <n v="0"/>
    <n v="0"/>
    <n v="0"/>
    <n v="0"/>
    <n v="0"/>
    <n v="0"/>
    <n v="0"/>
    <n v="0"/>
    <n v="0"/>
    <n v="0"/>
    <n v="0"/>
    <n v="0"/>
    <n v="0"/>
    <n v="0"/>
    <n v="0"/>
    <n v="0"/>
    <n v="0"/>
    <n v="0"/>
    <n v="0"/>
    <n v="0"/>
  </r>
  <r>
    <x v="2"/>
    <s v="2014/1982"/>
    <s v=""/>
    <s v=""/>
    <s v="Carlton House (&amp; 27A Carlton Drive)"/>
    <s v="85-91"/>
    <s v="Upper Richmond Road"/>
    <s v="SW15"/>
    <s v="2TF"/>
    <n v="524279"/>
    <n v="174909"/>
    <s v="East Putney"/>
    <s v=""/>
    <s v=""/>
    <n v="0"/>
    <n v="48"/>
    <n v="48"/>
    <s v="Prior approval for conversion of Carlton House from office (Use Class B1a) to 48 self-contained residential units (Use Class C3)."/>
    <s v="PANR"/>
    <s v="09/04/2014"/>
    <d v="2014-06-03T00:00:00"/>
    <s v="Y"/>
    <s v="Nil"/>
    <s v=""/>
    <s v="BF"/>
    <x v="2"/>
    <s v="NB"/>
    <s v="n/a"/>
    <n v="5.0000000000000001E-3"/>
    <s v=""/>
    <m/>
    <m/>
    <x v="1"/>
    <s v="P"/>
    <n v="0"/>
    <n v="0"/>
    <n v="0"/>
    <n v="0"/>
    <n v="27"/>
    <n v="21"/>
    <n v="0"/>
    <n v="0"/>
    <n v="0"/>
    <n v="0"/>
    <n v="0"/>
    <n v="27"/>
    <n v="21"/>
    <n v="0"/>
    <n v="0"/>
    <n v="0"/>
    <n v="0"/>
    <n v="0"/>
    <n v="0"/>
    <n v="0"/>
    <n v="0"/>
    <n v="0"/>
    <n v="0"/>
    <n v="0"/>
    <n v="0"/>
    <n v="0"/>
    <n v="0"/>
    <n v="0"/>
    <n v="0"/>
    <n v="0"/>
    <n v="0"/>
  </r>
  <r>
    <x v="2"/>
    <s v="2014/2018"/>
    <s v=""/>
    <s v=""/>
    <s v="Ground floor"/>
    <s v="280"/>
    <s v="Earlsfield Road"/>
    <s v="SW18"/>
    <s v="3EH"/>
    <n v="526103"/>
    <n v="173307"/>
    <s v="Earlsfield"/>
    <s v=""/>
    <s v=""/>
    <n v="0"/>
    <n v="1"/>
    <n v="1"/>
    <s v="Conversion of ground floor commercial unit to form a 2 bedroom flat including the  excavation of basement and formation of lightwells at front and rear and erection of single storey rear extension (amendment to application ref: 2004/4877)."/>
    <s v="PF"/>
    <s v="28/05/2014"/>
    <d v="2014-07-22T00:00:00"/>
    <s v="Y"/>
    <s v="Nil"/>
    <s v=""/>
    <s v="BF"/>
    <x v="3"/>
    <s v="n/a"/>
    <s v="f"/>
    <n v="2.1999999999999999E-2"/>
    <s v=""/>
    <m/>
    <m/>
    <x v="1"/>
    <s v="P"/>
    <m/>
    <n v="0"/>
    <n v="0"/>
    <n v="0"/>
    <n v="0"/>
    <n v="1"/>
    <n v="0"/>
    <n v="0"/>
    <n v="0"/>
    <n v="0"/>
    <n v="0"/>
    <n v="0"/>
    <n v="1"/>
    <n v="0"/>
    <n v="0"/>
    <n v="0"/>
    <n v="0"/>
    <n v="0"/>
    <n v="0"/>
    <n v="0"/>
    <n v="0"/>
    <n v="0"/>
    <n v="0"/>
    <n v="0"/>
    <n v="0"/>
    <n v="0"/>
    <n v="0"/>
    <n v="0"/>
    <n v="0"/>
    <n v="0"/>
    <n v="0"/>
  </r>
  <r>
    <x v="2"/>
    <s v="2014/2025"/>
    <s v=""/>
    <s v=""/>
    <s v=""/>
    <s v="24"/>
    <s v="Dungarvan Avenue"/>
    <s v="SW15"/>
    <s v="5QU"/>
    <n v="522155"/>
    <n v="175350"/>
    <s v="West Putney"/>
    <s v=""/>
    <s v=""/>
    <n v="0"/>
    <n v="1"/>
    <n v="1"/>
    <s v="Demolition of double garage and erection of two-storey, three-bedroom house, with accommodation at basement and roof level and one off-street parking space."/>
    <s v="PF"/>
    <s v="11/04/2014"/>
    <d v="2014-08-20T00:00:00"/>
    <s v="Y"/>
    <s v="Nil"/>
    <s v=""/>
    <s v="BF"/>
    <x v="0"/>
    <s v="n/a"/>
    <s v="n"/>
    <n v="6.0000000000000001E-3"/>
    <s v=""/>
    <m/>
    <m/>
    <x v="1"/>
    <s v="P"/>
    <n v="0"/>
    <n v="0"/>
    <n v="0"/>
    <n v="0"/>
    <n v="0"/>
    <n v="0"/>
    <n v="1"/>
    <n v="0"/>
    <n v="0"/>
    <n v="0"/>
    <n v="0"/>
    <n v="0"/>
    <n v="0"/>
    <n v="0"/>
    <n v="0"/>
    <n v="0"/>
    <n v="0"/>
    <n v="0"/>
    <n v="0"/>
    <n v="0"/>
    <n v="1"/>
    <n v="0"/>
    <n v="0"/>
    <n v="0"/>
    <n v="0"/>
    <n v="0"/>
    <n v="0"/>
    <n v="0"/>
    <n v="0"/>
    <n v="0"/>
    <n v="0"/>
  </r>
  <r>
    <x v="2"/>
    <s v="2014/2097"/>
    <s v=""/>
    <s v=""/>
    <s v=""/>
    <s v="53"/>
    <s v="Battersea Bridge Road"/>
    <s v="SW11"/>
    <s v="3AX"/>
    <n v="527194"/>
    <n v="177092"/>
    <s v="St. Mary's Park"/>
    <s v=""/>
    <s v=""/>
    <n v="1"/>
    <n v="3"/>
    <n v="2"/>
    <s v="Alterations to create 3x1 bed flats. Erection of first and second floor rear extension, erection of masard roof extension to front and rear; repositioning and extension of existing external ventilation duct and associated alterations."/>
    <s v="PF"/>
    <s v="30/04/2014"/>
    <d v="2014-07-23T00:00:00"/>
    <s v="Y"/>
    <s v="Nil"/>
    <s v=""/>
    <s v="BF"/>
    <x v="3"/>
    <s v="n/a"/>
    <s v="c+"/>
    <n v="3.0000000000000001E-3"/>
    <s v=""/>
    <m/>
    <m/>
    <x v="1"/>
    <s v="P"/>
    <n v="0"/>
    <n v="0"/>
    <n v="0"/>
    <n v="0"/>
    <n v="2"/>
    <n v="0"/>
    <n v="0"/>
    <n v="0"/>
    <n v="0"/>
    <n v="0"/>
    <n v="0"/>
    <n v="2"/>
    <n v="0"/>
    <n v="0"/>
    <n v="0"/>
    <n v="0"/>
    <n v="0"/>
    <n v="0"/>
    <n v="0"/>
    <n v="0"/>
    <n v="0"/>
    <n v="0"/>
    <n v="0"/>
    <n v="0"/>
    <n v="0"/>
    <n v="0"/>
    <n v="0"/>
    <n v="0"/>
    <n v="0"/>
    <n v="0"/>
    <n v="0"/>
  </r>
  <r>
    <x v="2"/>
    <s v="2014/2278"/>
    <s v=""/>
    <s v=""/>
    <s v=""/>
    <s v="174"/>
    <s v="Battersea Park Road"/>
    <s v="SW11"/>
    <s v="4ND"/>
    <n v="527864"/>
    <n v="176587"/>
    <s v="Latchmere"/>
    <s v=""/>
    <s v=""/>
    <n v="0"/>
    <n v="1"/>
    <n v="1"/>
    <s v="Conversion of existing office (Use Class B1a) into a one bedroom flat (Use Class C3)."/>
    <s v="PANR"/>
    <s v="30/04/2014"/>
    <d v="2014-06-25T00:00:00"/>
    <s v="Y"/>
    <s v="Nil"/>
    <s v=""/>
    <s v="BF"/>
    <x v="2"/>
    <s v="n/a"/>
    <s v="f"/>
    <n v="1.4E-2"/>
    <s v=""/>
    <m/>
    <m/>
    <x v="1"/>
    <s v="P"/>
    <m/>
    <n v="0"/>
    <n v="0"/>
    <n v="1"/>
    <n v="0"/>
    <n v="0"/>
    <n v="0"/>
    <n v="0"/>
    <n v="0"/>
    <n v="0"/>
    <n v="1"/>
    <n v="0"/>
    <n v="0"/>
    <n v="0"/>
    <n v="0"/>
    <n v="0"/>
    <n v="0"/>
    <n v="0"/>
    <n v="0"/>
    <n v="0"/>
    <n v="0"/>
    <n v="0"/>
    <n v="0"/>
    <n v="0"/>
    <n v="0"/>
    <n v="0"/>
    <n v="0"/>
    <n v="0"/>
    <n v="0"/>
    <n v="0"/>
    <n v="0"/>
  </r>
  <r>
    <x v="2"/>
    <s v="2014/2300"/>
    <s v=""/>
    <s v=""/>
    <s v=""/>
    <s v="63"/>
    <s v="Franciscan Road"/>
    <s v="SW17"/>
    <s v="8EA"/>
    <n v="528445"/>
    <n v="171853"/>
    <s v="Bedford"/>
    <s v=""/>
    <s v=""/>
    <n v="1"/>
    <n v="3"/>
    <n v="2"/>
    <s v="Conversion of house to 3 flats (1 x 3 bed, 1 x 2-bed, 1 x 1-bed) including erection of single and two-storey rear extensions (including French doors and balustrade) and erection of rear mansard roof extension."/>
    <s v="PF"/>
    <s v="07/05/2014"/>
    <d v="2014-09-18T00:00:00"/>
    <s v="Y"/>
    <s v="Nil"/>
    <s v=""/>
    <s v="BF"/>
    <x v="3"/>
    <s v="n/a"/>
    <s v="a"/>
    <n v="6.0000000000000001E-3"/>
    <s v=""/>
    <m/>
    <m/>
    <x v="1"/>
    <s v="P"/>
    <m/>
    <n v="0"/>
    <n v="0"/>
    <n v="0"/>
    <n v="1"/>
    <n v="1"/>
    <n v="1"/>
    <n v="-1"/>
    <n v="0"/>
    <n v="0"/>
    <n v="0"/>
    <n v="1"/>
    <n v="1"/>
    <n v="1"/>
    <n v="0"/>
    <n v="0"/>
    <n v="0"/>
    <n v="0"/>
    <n v="0"/>
    <n v="0"/>
    <n v="0"/>
    <n v="-1"/>
    <n v="0"/>
    <n v="0"/>
    <n v="0"/>
    <n v="0"/>
    <n v="0"/>
    <n v="0"/>
    <n v="0"/>
    <n v="0"/>
    <n v="0"/>
  </r>
  <r>
    <x v="2"/>
    <s v="2014/2352"/>
    <s v=""/>
    <s v=""/>
    <s v="Unit 2 Windward House"/>
    <s v=""/>
    <s v="Square Rigger Row"/>
    <s v="SW11"/>
    <s v="3TU"/>
    <n v="526468"/>
    <n v="175725"/>
    <s v="St. Mary's Park"/>
    <s v=""/>
    <s v=""/>
    <n v="0"/>
    <n v="1"/>
    <n v="1"/>
    <s v="Change of use of ground floor from office (Class B1a) to residential (Class C3), to provide 1 flat (Prior Approval Application)."/>
    <s v="PAG"/>
    <s v="16/05/2014"/>
    <d v="2014-07-11T00:00:00"/>
    <s v="Y"/>
    <s v="Nil"/>
    <s v=""/>
    <s v="BF"/>
    <x v="2"/>
    <s v="n/a"/>
    <s v="f"/>
    <n v="7.6999999999999999E-2"/>
    <s v=""/>
    <m/>
    <m/>
    <x v="1"/>
    <s v="P"/>
    <n v="0"/>
    <n v="0"/>
    <n v="0"/>
    <n v="0"/>
    <n v="0"/>
    <n v="1"/>
    <n v="0"/>
    <n v="0"/>
    <n v="0"/>
    <n v="0"/>
    <n v="0"/>
    <n v="0"/>
    <n v="1"/>
    <n v="0"/>
    <n v="0"/>
    <n v="0"/>
    <n v="0"/>
    <n v="0"/>
    <n v="0"/>
    <n v="0"/>
    <n v="0"/>
    <n v="0"/>
    <n v="0"/>
    <n v="0"/>
    <n v="0"/>
    <n v="0"/>
    <n v="0"/>
    <n v="0"/>
    <n v="0"/>
    <n v="0"/>
    <n v="0"/>
  </r>
  <r>
    <x v="2"/>
    <s v="2014/2374"/>
    <s v=""/>
    <s v=""/>
    <s v=""/>
    <s v="7"/>
    <s v="Burston Road"/>
    <s v="SW15"/>
    <s v="6AR"/>
    <n v="523862"/>
    <n v="174954"/>
    <s v="East Putney"/>
    <s v=""/>
    <s v=""/>
    <n v="5"/>
    <n v="9"/>
    <n v="4"/>
    <s v="Demolition of existing building, rear garages and front boundary. Erection of four-storey building with basement level, to provide 8 residential units together with basement car parking (9 spaces), cycle storage, roof terraces/balconies, communal gardens,"/>
    <s v="PF"/>
    <s v="30/04/2014"/>
    <d v="2014-09-17T00:00:00"/>
    <s v="Y"/>
    <s v="Nil"/>
    <s v=""/>
    <s v="BF"/>
    <x v="0"/>
    <s v="n/a"/>
    <s v="n"/>
    <n v="3.5999999999999997E-2"/>
    <s v=""/>
    <m/>
    <m/>
    <x v="1"/>
    <s v="P"/>
    <n v="0"/>
    <n v="1"/>
    <n v="9"/>
    <n v="0"/>
    <n v="3"/>
    <n v="1"/>
    <n v="0"/>
    <n v="0"/>
    <n v="0"/>
    <n v="0"/>
    <n v="0"/>
    <n v="3"/>
    <n v="1"/>
    <n v="0"/>
    <n v="0"/>
    <n v="0"/>
    <n v="0"/>
    <n v="0"/>
    <n v="0"/>
    <n v="0"/>
    <n v="1"/>
    <n v="0"/>
    <n v="0"/>
    <n v="0"/>
    <n v="0"/>
    <n v="0"/>
    <n v="0"/>
    <n v="-1"/>
    <n v="0"/>
    <n v="0"/>
    <n v="0"/>
  </r>
  <r>
    <x v="2"/>
    <s v="2014/2376"/>
    <s v=""/>
    <s v=""/>
    <s v=""/>
    <s v="134/134a"/>
    <s v="Battersea High Street"/>
    <s v="SW11"/>
    <s v="3JR"/>
    <n v="527007"/>
    <n v="176205"/>
    <s v="St. Mary's Park"/>
    <s v=""/>
    <s v=""/>
    <n v="1"/>
    <n v="8"/>
    <n v="7"/>
    <s v="Construction of 7 x self-contained residential units within a part three storey building (plus basement level and roof terrace level), and 1 x two-storey house (plus basement level) following demolition of the existing buildings.  Provision of associated "/>
    <s v="PF"/>
    <s v="30/04/2014"/>
    <d v="2014-07-18T00:00:00"/>
    <s v="Y"/>
    <s v="Nil"/>
    <s v=""/>
    <s v="BF"/>
    <x v="0"/>
    <s v="n/a"/>
    <s v="n"/>
    <n v="1.4999999999999999E-2"/>
    <s v=""/>
    <m/>
    <m/>
    <x v="1"/>
    <s v="P"/>
    <m/>
    <n v="0"/>
    <n v="0"/>
    <n v="1"/>
    <n v="1"/>
    <n v="5"/>
    <n v="0"/>
    <n v="0"/>
    <n v="0"/>
    <n v="0"/>
    <n v="1"/>
    <n v="1"/>
    <n v="4"/>
    <n v="1"/>
    <n v="0"/>
    <n v="0"/>
    <n v="0"/>
    <n v="0"/>
    <n v="0"/>
    <n v="1"/>
    <n v="-1"/>
    <n v="0"/>
    <n v="0"/>
    <n v="0"/>
    <n v="0"/>
    <n v="0"/>
    <n v="0"/>
    <n v="0"/>
    <n v="0"/>
    <n v="0"/>
    <n v="0"/>
  </r>
  <r>
    <x v="2"/>
    <s v="2014/2392"/>
    <s v="Unit 84 Mendip Court"/>
    <s v=""/>
    <s v="Unit 84 Mendip Court"/>
    <s v=""/>
    <s v="Chatfield Road"/>
    <s v="SW11"/>
    <s v="3UZ"/>
    <n v="526305"/>
    <n v="175648"/>
    <s v="St. Mary's Park"/>
    <s v=""/>
    <s v=""/>
    <n v="0"/>
    <n v="1"/>
    <n v="1"/>
    <s v="Change of use from office (Use Class B1) to residential (Use Class C3) for use as one-bedroom flat. (Application for Prior Approval)"/>
    <s v="PAG"/>
    <s v="29/04/2014"/>
    <d v="2014-06-24T00:00:00"/>
    <s v="Y"/>
    <s v="Nil"/>
    <s v=""/>
    <s v="BF"/>
    <x v="2"/>
    <s v="n/a"/>
    <s v="f"/>
    <n v="0.05"/>
    <s v=""/>
    <m/>
    <m/>
    <x v="1"/>
    <s v="P"/>
    <n v="0"/>
    <n v="0"/>
    <n v="0"/>
    <n v="0"/>
    <n v="1"/>
    <n v="0"/>
    <n v="0"/>
    <n v="0"/>
    <n v="0"/>
    <n v="0"/>
    <n v="0"/>
    <n v="1"/>
    <n v="0"/>
    <n v="0"/>
    <n v="0"/>
    <n v="0"/>
    <n v="0"/>
    <n v="0"/>
    <n v="0"/>
    <n v="0"/>
    <n v="0"/>
    <n v="0"/>
    <n v="0"/>
    <n v="0"/>
    <n v="0"/>
    <n v="0"/>
    <n v="0"/>
    <n v="0"/>
    <n v="0"/>
    <n v="0"/>
    <n v="0"/>
  </r>
  <r>
    <x v="2"/>
    <s v="2014/2397"/>
    <s v=""/>
    <s v=""/>
    <s v=""/>
    <s v="94-96"/>
    <s v="Pirbright Road"/>
    <s v="SW18"/>
    <s v="5NA"/>
    <n v="525069"/>
    <n v="173403"/>
    <s v="Southfields"/>
    <s v=""/>
    <s v=""/>
    <n v="0"/>
    <n v="8"/>
    <n v="8"/>
    <s v="Demolition of existing buildings and erection of 4 x three-storey buildings (plus basement) to accommodate 8 residential flats and erection of commercial annex at the east of the site."/>
    <s v="PF"/>
    <s v="02/05/2014"/>
    <d v="2014-08-21T00:00:00"/>
    <s v="Y"/>
    <s v="Nil"/>
    <s v=""/>
    <s v="BF"/>
    <x v="3"/>
    <s v="n/a"/>
    <s v="n"/>
    <n v="1.4E-2"/>
    <s v=""/>
    <m/>
    <m/>
    <x v="1"/>
    <s v="P"/>
    <n v="0"/>
    <n v="0"/>
    <n v="8"/>
    <n v="0"/>
    <n v="0"/>
    <n v="5"/>
    <n v="3"/>
    <n v="0"/>
    <n v="0"/>
    <n v="0"/>
    <n v="0"/>
    <n v="0"/>
    <n v="5"/>
    <n v="3"/>
    <n v="0"/>
    <n v="0"/>
    <n v="0"/>
    <n v="0"/>
    <n v="0"/>
    <n v="0"/>
    <n v="0"/>
    <n v="0"/>
    <n v="0"/>
    <n v="0"/>
    <n v="0"/>
    <n v="0"/>
    <n v="0"/>
    <n v="0"/>
    <n v="0"/>
    <n v="0"/>
    <n v="0"/>
  </r>
  <r>
    <x v="2"/>
    <s v="2014/2407"/>
    <s v=""/>
    <s v=""/>
    <s v=""/>
    <s v="9"/>
    <s v="Garratt Terrace"/>
    <s v="SW17"/>
    <s v="0QE"/>
    <n v="527368"/>
    <n v="171457"/>
    <s v="Tooting"/>
    <s v=""/>
    <s v=""/>
    <n v="3"/>
    <n v="3"/>
    <n v="0"/>
    <s v="Demolition of existing single storey side/rear addition and construction of single storey side/rear extension; internal alterations to retain three separate flats making them self-contained."/>
    <s v="PF"/>
    <s v="23/05/2014"/>
    <d v="2014-08-08T00:00:00"/>
    <s v="Y"/>
    <s v="Nil"/>
    <s v=""/>
    <s v="BF"/>
    <x v="3"/>
    <s v="n/a"/>
    <s v="c+"/>
    <n v="2.8000000000000001E-2"/>
    <s v=""/>
    <m/>
    <m/>
    <x v="1"/>
    <s v="P"/>
    <n v="0"/>
    <n v="0"/>
    <n v="0"/>
    <n v="0"/>
    <n v="1"/>
    <n v="-2"/>
    <n v="1"/>
    <n v="0"/>
    <n v="0"/>
    <n v="0"/>
    <n v="0"/>
    <n v="1"/>
    <n v="-2"/>
    <n v="1"/>
    <n v="0"/>
    <n v="0"/>
    <n v="0"/>
    <n v="0"/>
    <n v="0"/>
    <n v="0"/>
    <n v="0"/>
    <n v="0"/>
    <n v="0"/>
    <n v="0"/>
    <n v="0"/>
    <n v="0"/>
    <n v="0"/>
    <n v="0"/>
    <n v="0"/>
    <n v="0"/>
    <n v="0"/>
  </r>
  <r>
    <x v="2"/>
    <s v="2014/2443"/>
    <s v=""/>
    <s v=""/>
    <s v="Workshop rear of 7-9"/>
    <s v=""/>
    <s v="Aldis Street"/>
    <s v="SW17"/>
    <s v="0RZ"/>
    <n v="527153"/>
    <n v="171082"/>
    <s v="Tooting"/>
    <s v=""/>
    <s v=""/>
    <n v="0"/>
    <n v="2"/>
    <n v="2"/>
    <s v="Demolition of garages and out-building and construction of 2 x two-storey dwellings (basement and ground floor levels) with associated cycle storage, car parking space, bin storage and landscaping."/>
    <s v="PF"/>
    <s v="12/05/2014"/>
    <d v="2014-09-16T00:00:00"/>
    <s v="Y"/>
    <s v="Nil"/>
    <s v=""/>
    <s v="BF"/>
    <x v="0"/>
    <s v="n/a"/>
    <s v="n"/>
    <n v="5.0000000000000001E-3"/>
    <s v=""/>
    <m/>
    <m/>
    <x v="1"/>
    <s v="P"/>
    <m/>
    <n v="0"/>
    <n v="0"/>
    <n v="0"/>
    <n v="0"/>
    <n v="0"/>
    <n v="2"/>
    <n v="0"/>
    <n v="0"/>
    <n v="0"/>
    <n v="0"/>
    <n v="0"/>
    <n v="0"/>
    <n v="0"/>
    <n v="0"/>
    <n v="0"/>
    <n v="0"/>
    <n v="0"/>
    <n v="0"/>
    <n v="0"/>
    <n v="2"/>
    <n v="0"/>
    <n v="0"/>
    <n v="0"/>
    <n v="0"/>
    <n v="0"/>
    <n v="0"/>
    <n v="0"/>
    <n v="0"/>
    <n v="0"/>
    <n v="0"/>
  </r>
  <r>
    <x v="2"/>
    <s v="2014/2475"/>
    <s v=""/>
    <s v=""/>
    <s v=""/>
    <s v="183"/>
    <s v="Replingham Road"/>
    <s v="SW18"/>
    <s v="5LY"/>
    <n v="525157"/>
    <n v="173398"/>
    <s v="Southfields"/>
    <s v=""/>
    <s v=""/>
    <n v="0"/>
    <n v="1"/>
    <n v="1"/>
    <s v="Prior approval for conversion of shop (Use Class A1) to a self-contained residential unit (Use Class C3) including alterations to shopfront to form new frontage and installation of new windows at rear."/>
    <s v="PANR"/>
    <s v="02/05/2014"/>
    <d v="2014-06-27T00:00:00"/>
    <s v="Y"/>
    <s v="Nil"/>
    <s v=""/>
    <s v="BF"/>
    <x v="2"/>
    <s v="n/a"/>
    <s v="e"/>
    <n v="0.01"/>
    <s v=""/>
    <m/>
    <m/>
    <x v="1"/>
    <s v="P"/>
    <m/>
    <n v="0"/>
    <n v="0"/>
    <n v="0"/>
    <n v="0"/>
    <n v="1"/>
    <n v="0"/>
    <n v="0"/>
    <n v="0"/>
    <n v="0"/>
    <n v="0"/>
    <n v="0"/>
    <n v="1"/>
    <n v="0"/>
    <n v="0"/>
    <n v="0"/>
    <n v="0"/>
    <n v="0"/>
    <n v="0"/>
    <n v="0"/>
    <n v="0"/>
    <n v="0"/>
    <n v="0"/>
    <n v="0"/>
    <n v="0"/>
    <n v="0"/>
    <n v="0"/>
    <n v="0"/>
    <n v="0"/>
    <n v="0"/>
    <n v="0"/>
  </r>
  <r>
    <x v="2"/>
    <s v="2014/2647"/>
    <s v=""/>
    <s v=""/>
    <s v="Parkgate House"/>
    <s v="40"/>
    <s v="Parkgate Road"/>
    <s v="SW11"/>
    <s v="4JH"/>
    <n v="527379"/>
    <n v="177136"/>
    <s v="St. Mary's Park"/>
    <s v=""/>
    <s v=""/>
    <n v="0"/>
    <n v="2"/>
    <n v="2"/>
    <s v="Change of use of ground floor level from a flexible class D1 (non residential institutions), class D2 (assembly and leisure), or class B1 (business) uses to class C3 residential use (as 2 x 2-bedroom units) with associated external alterations and creatio"/>
    <s v="PF"/>
    <s v="02/05/2014"/>
    <d v="2014-09-16T00:00:00"/>
    <s v="Y"/>
    <s v="Nil"/>
    <s v=""/>
    <s v="BF"/>
    <x v="2"/>
    <s v="n/a"/>
    <s v="f"/>
    <n v="3.5999999999999997E-2"/>
    <s v=""/>
    <m/>
    <m/>
    <x v="1"/>
    <s v="P"/>
    <m/>
    <n v="0"/>
    <n v="0"/>
    <n v="0"/>
    <n v="0"/>
    <n v="2"/>
    <n v="0"/>
    <n v="0"/>
    <n v="0"/>
    <n v="0"/>
    <n v="0"/>
    <n v="0"/>
    <n v="2"/>
    <n v="0"/>
    <n v="0"/>
    <n v="0"/>
    <n v="0"/>
    <n v="0"/>
    <n v="0"/>
    <n v="0"/>
    <n v="0"/>
    <n v="0"/>
    <n v="0"/>
    <n v="0"/>
    <n v="0"/>
    <n v="0"/>
    <n v="0"/>
    <n v="0"/>
    <n v="0"/>
    <n v="0"/>
    <n v="0"/>
  </r>
  <r>
    <x v="2"/>
    <s v="2014/2725"/>
    <s v=""/>
    <s v=""/>
    <s v=""/>
    <s v="56"/>
    <s v="Battersea Park Road"/>
    <s v="SW11"/>
    <s v="4JP"/>
    <n v="528489"/>
    <n v="176794"/>
    <s v="Queenstown"/>
    <s v=""/>
    <s v=""/>
    <n v="0"/>
    <n v="1"/>
    <n v="1"/>
    <s v="Prior approval for part conversion of shop (Use Class A1) to a self-contained residential unit (Use Class C3) including alterations to rear elevation."/>
    <s v="PANR"/>
    <s v="14/05/2014"/>
    <d v="2014-07-09T00:00:00"/>
    <s v="Y"/>
    <s v="Nil"/>
    <s v=""/>
    <s v="BF"/>
    <x v="2"/>
    <s v="n/a"/>
    <s v="e"/>
    <n v="5.0000000000000001E-3"/>
    <s v=""/>
    <m/>
    <m/>
    <x v="1"/>
    <s v="P"/>
    <n v="0"/>
    <n v="0"/>
    <n v="0"/>
    <n v="0"/>
    <n v="1"/>
    <n v="0"/>
    <n v="0"/>
    <n v="0"/>
    <n v="0"/>
    <n v="0"/>
    <n v="0"/>
    <n v="1"/>
    <n v="0"/>
    <n v="0"/>
    <n v="0"/>
    <n v="0"/>
    <n v="0"/>
    <n v="0"/>
    <n v="0"/>
    <n v="0"/>
    <n v="0"/>
    <n v="0"/>
    <n v="0"/>
    <n v="0"/>
    <n v="0"/>
    <n v="0"/>
    <n v="0"/>
    <n v="0"/>
    <n v="0"/>
    <n v="0"/>
    <n v="0"/>
  </r>
  <r>
    <x v="2"/>
    <s v="2014/2753"/>
    <s v=""/>
    <s v=""/>
    <s v="Land (garages) adjacent"/>
    <s v="1"/>
    <s v="Upper Tooting Park"/>
    <s v="SW17"/>
    <s v="7SN"/>
    <n v="527761"/>
    <n v="172578"/>
    <s v="Nightingale"/>
    <s v=""/>
    <s v=""/>
    <n v="0"/>
    <n v="1"/>
    <n v="1"/>
    <s v="Erection of a single storey (plus basement level) two-bedroom house (Amendments to previously approved scheme)."/>
    <s v="PF"/>
    <s v="16/05/2014"/>
    <d v="2014-07-11T00:00:00"/>
    <s v="Y"/>
    <s v="Nil"/>
    <s v=""/>
    <s v="BF"/>
    <x v="0"/>
    <s v="n/a"/>
    <s v="n"/>
    <n v="8.0000000000000002E-3"/>
    <s v=""/>
    <m/>
    <m/>
    <x v="1"/>
    <s v="P"/>
    <n v="0"/>
    <n v="0"/>
    <n v="0"/>
    <n v="0"/>
    <n v="0"/>
    <n v="1"/>
    <n v="0"/>
    <n v="0"/>
    <n v="0"/>
    <n v="0"/>
    <n v="0"/>
    <n v="0"/>
    <n v="0"/>
    <n v="0"/>
    <n v="0"/>
    <n v="0"/>
    <n v="0"/>
    <n v="0"/>
    <n v="0"/>
    <n v="1"/>
    <n v="0"/>
    <n v="0"/>
    <n v="0"/>
    <n v="0"/>
    <n v="0"/>
    <n v="0"/>
    <n v="0"/>
    <n v="0"/>
    <n v="0"/>
    <n v="0"/>
    <n v="0"/>
  </r>
  <r>
    <x v="2"/>
    <s v="2014/2762"/>
    <s v=""/>
    <s v=""/>
    <s v="Units 3 &amp; 4 The Stableyard"/>
    <s v="16A"/>
    <s v="Balham Hill"/>
    <s v="SW12"/>
    <s v="9EB"/>
    <n v="528750"/>
    <n v="174024"/>
    <s v="Balham"/>
    <s v=""/>
    <s v=""/>
    <n v="0"/>
    <n v="2"/>
    <n v="2"/>
    <s v="Determination as to whether Prior Approval is required for the proposed conversion of 2 existing office units (use class B1a) into 2 self-contained residential units (use class C3) comprising 1 x 1 bedroom flat and 1 x studio flat."/>
    <s v="PANR"/>
    <s v="03/06/2014"/>
    <d v="2014-07-28T00:00:00"/>
    <s v="Y"/>
    <s v="Nil"/>
    <s v=""/>
    <s v="BF"/>
    <x v="2"/>
    <s v="n/a"/>
    <s v="f"/>
    <n v="4.0000000000000001E-3"/>
    <s v=""/>
    <m/>
    <m/>
    <x v="1"/>
    <s v="P"/>
    <n v="0"/>
    <n v="0"/>
    <n v="0"/>
    <n v="1"/>
    <n v="1"/>
    <n v="0"/>
    <n v="0"/>
    <n v="0"/>
    <n v="0"/>
    <n v="0"/>
    <n v="1"/>
    <n v="1"/>
    <n v="0"/>
    <n v="0"/>
    <n v="0"/>
    <n v="0"/>
    <n v="0"/>
    <n v="0"/>
    <n v="0"/>
    <n v="0"/>
    <n v="0"/>
    <n v="0"/>
    <n v="0"/>
    <n v="0"/>
    <n v="0"/>
    <n v="0"/>
    <n v="0"/>
    <n v="0"/>
    <n v="0"/>
    <n v="0"/>
    <n v="0"/>
  </r>
  <r>
    <x v="2"/>
    <s v="2014/2810"/>
    <s v="Combined Main Market, Entrance site and Thessaly College site"/>
    <s v="Apex Site - A1"/>
    <s v="New Covent Garden Market"/>
    <s v=""/>
    <s v="Nine Elms Lane"/>
    <s v="SW8"/>
    <s v=""/>
    <n v="529369"/>
    <n v="177317"/>
    <s v="Queenstown"/>
    <s v=""/>
    <s v=""/>
    <n v="0"/>
    <n v="207"/>
    <n v="20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26"/>
    <n v="41"/>
    <n v="124"/>
    <n v="16"/>
    <n v="0"/>
    <n v="0"/>
    <n v="0"/>
    <n v="26"/>
    <n v="41"/>
    <n v="124"/>
    <n v="16"/>
    <n v="0"/>
    <n v="0"/>
    <n v="0"/>
    <n v="0"/>
    <n v="0"/>
    <n v="0"/>
    <n v="0"/>
    <n v="0"/>
    <n v="0"/>
    <n v="0"/>
    <n v="0"/>
    <n v="0"/>
    <n v="0"/>
    <n v="0"/>
    <n v="0"/>
    <n v="0"/>
    <n v="0"/>
  </r>
  <r>
    <x v="2"/>
    <s v="2014/2810"/>
    <s v="Combined Main Market, Entrance site and Thessaly College site"/>
    <s v="Apex Site - A2"/>
    <s v="New Covent Garden Market"/>
    <s v=""/>
    <s v="Nine Elms Lane"/>
    <s v="SW8"/>
    <s v=""/>
    <n v="529369"/>
    <n v="177317"/>
    <s v="Queenstown"/>
    <s v=""/>
    <s v=""/>
    <n v="0"/>
    <n v="136"/>
    <n v="13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7"/>
    <n v="27"/>
    <n v="82"/>
    <n v="10"/>
    <n v="0"/>
    <n v="0"/>
    <n v="0"/>
    <n v="17"/>
    <n v="27"/>
    <n v="82"/>
    <n v="10"/>
    <n v="0"/>
    <n v="0"/>
    <n v="0"/>
    <n v="0"/>
    <n v="0"/>
    <n v="0"/>
    <n v="0"/>
    <n v="0"/>
    <n v="0"/>
    <n v="0"/>
    <n v="0"/>
    <n v="0"/>
    <n v="0"/>
    <n v="0"/>
    <n v="0"/>
    <n v="0"/>
    <n v="0"/>
  </r>
  <r>
    <x v="2"/>
    <s v="2014/2810"/>
    <s v="Combined Main Market, Entrance site and Thessaly College site"/>
    <s v="Apex Site - A3"/>
    <s v="New Covent Garden Market"/>
    <s v=""/>
    <s v="Nine Elms Lane"/>
    <s v="SW8"/>
    <s v=""/>
    <n v="529369"/>
    <n v="177317"/>
    <s v="Queenstown"/>
    <s v=""/>
    <s v=""/>
    <n v="0"/>
    <n v="101"/>
    <n v="10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0"/>
    <s v="HASO"/>
    <m/>
    <n v="0"/>
    <n v="0"/>
    <n v="0"/>
    <n v="45"/>
    <n v="46"/>
    <n v="10"/>
    <n v="0"/>
    <n v="0"/>
    <n v="0"/>
    <n v="0"/>
    <n v="45"/>
    <n v="46"/>
    <n v="10"/>
    <n v="0"/>
    <n v="0"/>
    <n v="0"/>
    <n v="0"/>
    <n v="0"/>
    <n v="0"/>
    <n v="0"/>
    <n v="0"/>
    <n v="0"/>
    <n v="0"/>
    <n v="0"/>
    <n v="0"/>
    <n v="0"/>
    <n v="0"/>
    <n v="0"/>
    <n v="0"/>
    <n v="0"/>
  </r>
  <r>
    <x v="2"/>
    <s v="2014/2810"/>
    <s v="Combined Main Market, Entrance site and Thessaly College site"/>
    <s v="Apex Site - A4"/>
    <s v="New Covent Garden Market"/>
    <s v=""/>
    <s v="Nine Elms Lane"/>
    <s v="SW8"/>
    <s v=""/>
    <n v="529369"/>
    <n v="177317"/>
    <s v="Queenstown"/>
    <s v=""/>
    <s v=""/>
    <n v="0"/>
    <n v="151"/>
    <n v="15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9"/>
    <n v="30"/>
    <n v="91"/>
    <n v="11"/>
    <n v="0"/>
    <n v="0"/>
    <n v="0"/>
    <n v="19"/>
    <n v="30"/>
    <n v="91"/>
    <n v="11"/>
    <n v="0"/>
    <n v="0"/>
    <n v="0"/>
    <n v="0"/>
    <n v="0"/>
    <n v="0"/>
    <n v="0"/>
    <n v="0"/>
    <n v="0"/>
    <n v="0"/>
    <n v="0"/>
    <n v="0"/>
    <n v="0"/>
    <n v="0"/>
    <n v="0"/>
    <n v="0"/>
    <n v="0"/>
  </r>
  <r>
    <x v="2"/>
    <s v="2014/2810"/>
    <s v="Combined Main Market, Entrance site and Thessaly College site"/>
    <s v="Apex Site - A6"/>
    <s v="New Covent Garden Market"/>
    <s v=""/>
    <s v="Nine Elms Lane"/>
    <s v="SW8"/>
    <s v=""/>
    <n v="529369"/>
    <n v="177317"/>
    <s v="Queenstown"/>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2"/>
    <n v="3"/>
    <n v="10"/>
    <n v="2"/>
    <n v="0"/>
    <n v="0"/>
    <n v="0"/>
    <n v="2"/>
    <n v="3"/>
    <n v="10"/>
    <n v="2"/>
    <n v="0"/>
    <n v="0"/>
    <n v="0"/>
    <n v="0"/>
    <n v="0"/>
    <n v="0"/>
    <n v="0"/>
    <n v="0"/>
    <n v="0"/>
    <n v="0"/>
    <n v="0"/>
    <n v="0"/>
    <n v="0"/>
    <n v="0"/>
    <n v="0"/>
    <n v="0"/>
    <n v="0"/>
  </r>
  <r>
    <x v="2"/>
    <s v="2014/2810"/>
    <s v="Combined Main Market, Entrance site and Thessaly College site"/>
    <s v="Apex Site - A7"/>
    <s v="New Covent Garden Market"/>
    <s v=""/>
    <s v="Nine Elms Lane"/>
    <s v="SW8"/>
    <s v=""/>
    <n v="529369"/>
    <n v="177317"/>
    <s v="Queenstown"/>
    <s v=""/>
    <s v=""/>
    <n v="0"/>
    <n v="11"/>
    <n v="1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2"/>
    <n v="5"/>
    <n v="3"/>
    <n v="1"/>
    <n v="0"/>
    <n v="0"/>
    <n v="0"/>
    <n v="2"/>
    <n v="5"/>
    <n v="3"/>
    <n v="0"/>
    <n v="0"/>
    <n v="0"/>
    <n v="0"/>
    <n v="0"/>
    <n v="0"/>
    <n v="0"/>
    <n v="1"/>
    <n v="0"/>
    <n v="0"/>
    <n v="0"/>
    <n v="0"/>
    <n v="0"/>
    <n v="0"/>
    <n v="0"/>
    <n v="0"/>
    <n v="0"/>
  </r>
  <r>
    <x v="2"/>
    <s v="2014/2810"/>
    <s v="Combined Main Market, Entrance site and Thessaly College site"/>
    <s v="Entrance Site - E1"/>
    <s v="New Covent Garden Market"/>
    <s v=""/>
    <s v="Nine Elms Lane"/>
    <s v="SW8"/>
    <s v=""/>
    <n v="529369"/>
    <n v="177317"/>
    <s v="Queenstown"/>
    <s v=""/>
    <s v=""/>
    <n v="0"/>
    <n v="72"/>
    <n v="72"/>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11"/>
    <n v="32"/>
    <n v="22"/>
    <n v="7"/>
    <n v="0"/>
    <n v="0"/>
    <n v="0"/>
    <n v="11"/>
    <n v="32"/>
    <n v="22"/>
    <n v="7"/>
    <n v="0"/>
    <n v="0"/>
    <n v="0"/>
    <n v="0"/>
    <n v="0"/>
    <n v="0"/>
    <n v="0"/>
    <n v="0"/>
    <n v="0"/>
    <n v="0"/>
    <n v="0"/>
    <n v="0"/>
    <n v="0"/>
    <n v="0"/>
    <n v="0"/>
    <n v="0"/>
  </r>
  <r>
    <x v="2"/>
    <s v="2014/2810"/>
    <s v="Combined Main Market, Entrance site and Thessaly College site"/>
    <s v="Entrance Site - E1"/>
    <s v="New Covent Garden Market"/>
    <s v=""/>
    <s v="Nine Elms Lane"/>
    <s v="SW8"/>
    <s v=""/>
    <n v="529369"/>
    <n v="177317"/>
    <s v="Queenstown"/>
    <s v=""/>
    <s v=""/>
    <n v="0"/>
    <n v="27"/>
    <n v="2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4"/>
    <n v="12"/>
    <n v="8"/>
    <n v="3"/>
    <n v="0"/>
    <n v="0"/>
    <n v="0"/>
    <n v="4"/>
    <n v="12"/>
    <n v="8"/>
    <n v="3"/>
    <n v="0"/>
    <n v="0"/>
    <n v="0"/>
    <n v="0"/>
    <n v="0"/>
    <n v="0"/>
    <n v="0"/>
    <n v="0"/>
    <n v="0"/>
    <n v="0"/>
    <n v="0"/>
    <n v="0"/>
    <n v="0"/>
    <n v="0"/>
    <n v="0"/>
    <n v="0"/>
  </r>
  <r>
    <x v="2"/>
    <s v="2014/2810"/>
    <s v="Combined Main Market, Entrance site and Thessaly College site"/>
    <s v="Entrance Site - E2"/>
    <s v="New Covent Garden Market"/>
    <s v=""/>
    <s v="Nine Elms Lane"/>
    <s v="SW8"/>
    <s v=""/>
    <n v="529369"/>
    <n v="177317"/>
    <s v="Queenstown"/>
    <s v=""/>
    <s v=""/>
    <n v="0"/>
    <n v="36"/>
    <n v="3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5"/>
    <n v="16"/>
    <n v="11"/>
    <n v="4"/>
    <n v="0"/>
    <n v="0"/>
    <n v="0"/>
    <n v="5"/>
    <n v="16"/>
    <n v="11"/>
    <n v="4"/>
    <n v="0"/>
    <n v="0"/>
    <n v="0"/>
    <n v="0"/>
    <n v="0"/>
    <n v="0"/>
    <n v="0"/>
    <n v="0"/>
    <n v="0"/>
    <n v="0"/>
    <n v="0"/>
    <n v="0"/>
    <n v="0"/>
    <n v="0"/>
    <n v="0"/>
    <n v="0"/>
  </r>
  <r>
    <x v="2"/>
    <s v="2014/2810"/>
    <s v="Combined Main Market, Entrance site and Thessaly College site"/>
    <s v="Entrance Site - E3"/>
    <s v="New Covent Garden Market"/>
    <s v=""/>
    <s v="Nine Elms Lane"/>
    <s v="SW8"/>
    <s v=""/>
    <n v="529369"/>
    <n v="177317"/>
    <s v="Queenstown"/>
    <s v=""/>
    <s v=""/>
    <n v="0"/>
    <n v="54"/>
    <n v="54"/>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8"/>
    <n v="25"/>
    <n v="16"/>
    <n v="5"/>
    <n v="0"/>
    <n v="0"/>
    <n v="0"/>
    <n v="8"/>
    <n v="25"/>
    <n v="16"/>
    <n v="5"/>
    <n v="0"/>
    <n v="0"/>
    <n v="0"/>
    <n v="0"/>
    <n v="0"/>
    <n v="0"/>
    <n v="0"/>
    <n v="0"/>
    <n v="0"/>
    <n v="0"/>
    <n v="0"/>
    <n v="0"/>
    <n v="0"/>
    <n v="0"/>
    <n v="0"/>
    <n v="0"/>
  </r>
  <r>
    <x v="2"/>
    <s v="2014/2810"/>
    <s v="Combined Main Market, Entrance site and Thessaly College site"/>
    <s v="Entrance Site - E4"/>
    <s v="New Covent Garden Market"/>
    <s v=""/>
    <s v="Nine Elms Lane"/>
    <s v="SW8"/>
    <s v=""/>
    <n v="529369"/>
    <n v="177317"/>
    <s v="Queenstown"/>
    <s v=""/>
    <s v=""/>
    <n v="0"/>
    <n v="59"/>
    <n v="59"/>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7"/>
    <n v="12"/>
    <n v="36"/>
    <n v="4"/>
    <n v="0"/>
    <n v="0"/>
    <n v="0"/>
    <n v="7"/>
    <n v="12"/>
    <n v="36"/>
    <n v="4"/>
    <n v="0"/>
    <n v="0"/>
    <n v="0"/>
    <n v="0"/>
    <n v="0"/>
    <n v="0"/>
    <n v="0"/>
    <n v="0"/>
    <n v="0"/>
    <n v="0"/>
    <n v="0"/>
    <n v="0"/>
    <n v="0"/>
    <n v="0"/>
    <n v="0"/>
    <n v="0"/>
    <n v="0"/>
  </r>
  <r>
    <x v="2"/>
    <s v="2014/2810"/>
    <s v="Combined Main Market, Entrance site and Thessaly College site"/>
    <s v="Entrance Site - E6"/>
    <s v="New Covent Garden Market"/>
    <s v=""/>
    <s v="Nine Elms Lane"/>
    <s v="SW8"/>
    <s v=""/>
    <n v="529369"/>
    <n v="177317"/>
    <s v="Queenstown"/>
    <s v=""/>
    <s v=""/>
    <n v="0"/>
    <n v="95"/>
    <n v="95"/>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2"/>
    <n v="19"/>
    <n v="57"/>
    <n v="7"/>
    <n v="0"/>
    <n v="0"/>
    <n v="0"/>
    <n v="12"/>
    <n v="19"/>
    <n v="57"/>
    <n v="7"/>
    <n v="0"/>
    <n v="0"/>
    <n v="0"/>
    <n v="0"/>
    <n v="0"/>
    <n v="0"/>
    <n v="0"/>
    <n v="0"/>
    <n v="0"/>
    <n v="0"/>
    <n v="0"/>
    <n v="0"/>
    <n v="0"/>
    <n v="0"/>
    <n v="0"/>
    <n v="0"/>
    <n v="0"/>
  </r>
  <r>
    <x v="2"/>
    <s v="2014/2810"/>
    <s v="Combined Main Market, Entrance site and Thessaly College site"/>
    <s v="Entrance Site - E8"/>
    <s v="New Covent Garden Market"/>
    <s v=""/>
    <s v="Nine Elms Lane"/>
    <s v="SW8"/>
    <s v=""/>
    <n v="529369"/>
    <n v="177317"/>
    <s v="Queenstown"/>
    <s v=""/>
    <s v=""/>
    <n v="0"/>
    <n v="87"/>
    <n v="8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17"/>
    <n v="30"/>
    <n v="40"/>
    <n v="0"/>
    <n v="0"/>
    <n v="0"/>
    <n v="0"/>
    <n v="17"/>
    <n v="30"/>
    <n v="40"/>
    <n v="0"/>
    <n v="0"/>
    <n v="0"/>
    <n v="0"/>
    <n v="0"/>
    <n v="0"/>
    <n v="0"/>
    <n v="0"/>
    <n v="0"/>
    <n v="0"/>
    <n v="0"/>
    <n v="0"/>
    <n v="0"/>
    <n v="0"/>
    <n v="0"/>
    <n v="0"/>
    <n v="0"/>
  </r>
  <r>
    <x v="2"/>
    <s v="2014/2810"/>
    <s v="Combined Main Market, Entrance site and Thessaly College site"/>
    <s v="Northern Site - N01"/>
    <s v="New Covent Garden Market"/>
    <s v=""/>
    <s v="Nine Elms Lane"/>
    <s v="SW8"/>
    <s v=""/>
    <n v="529369"/>
    <n v="177317"/>
    <s v="Queenstown"/>
    <s v=""/>
    <s v=""/>
    <n v="0"/>
    <n v="198"/>
    <n v="198"/>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23"/>
    <n v="40"/>
    <n v="120"/>
    <n v="15"/>
    <n v="0"/>
    <n v="0"/>
    <n v="0"/>
    <n v="23"/>
    <n v="40"/>
    <n v="120"/>
    <n v="15"/>
    <n v="0"/>
    <n v="0"/>
    <n v="0"/>
    <n v="0"/>
    <n v="0"/>
    <n v="0"/>
    <n v="0"/>
    <n v="0"/>
    <n v="0"/>
    <n v="0"/>
    <n v="0"/>
    <n v="0"/>
    <n v="0"/>
    <n v="0"/>
    <n v="0"/>
    <n v="0"/>
    <n v="0"/>
  </r>
  <r>
    <x v="2"/>
    <s v="2014/2810"/>
    <s v="Combined Main Market, Entrance site and Thessaly College site"/>
    <s v="Northern Site - N02A"/>
    <s v="New Covent Garden Market"/>
    <s v=""/>
    <s v="Nine Elms Lane"/>
    <s v="SW8"/>
    <s v=""/>
    <n v="529369"/>
    <n v="177317"/>
    <s v="Queenstown"/>
    <s v=""/>
    <s v=""/>
    <n v="0"/>
    <n v="81"/>
    <n v="8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0"/>
    <s v="HASO"/>
    <m/>
    <n v="0"/>
    <n v="0"/>
    <n v="0"/>
    <n v="37"/>
    <n v="36"/>
    <n v="8"/>
    <n v="0"/>
    <n v="0"/>
    <n v="0"/>
    <n v="0"/>
    <n v="37"/>
    <n v="36"/>
    <n v="8"/>
    <n v="0"/>
    <n v="0"/>
    <n v="0"/>
    <n v="0"/>
    <n v="0"/>
    <n v="0"/>
    <n v="0"/>
    <n v="0"/>
    <n v="0"/>
    <n v="0"/>
    <n v="0"/>
    <n v="0"/>
    <n v="0"/>
    <n v="0"/>
    <n v="0"/>
    <n v="0"/>
    <n v="0"/>
  </r>
  <r>
    <x v="2"/>
    <s v="2014/2810"/>
    <s v="Combined Main Market, Entrance site and Thessaly College site"/>
    <s v="Northern Site - N02B"/>
    <s v="New Covent Garden Market"/>
    <s v=""/>
    <s v="Nine Elms Lane"/>
    <s v="SW8"/>
    <s v=""/>
    <n v="529369"/>
    <n v="177317"/>
    <s v="Queenstown"/>
    <s v=""/>
    <s v=""/>
    <n v="0"/>
    <n v="73"/>
    <n v="73"/>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9"/>
    <n v="15"/>
    <n v="43"/>
    <n v="6"/>
    <n v="0"/>
    <n v="0"/>
    <n v="0"/>
    <n v="9"/>
    <n v="15"/>
    <n v="43"/>
    <n v="6"/>
    <n v="0"/>
    <n v="0"/>
    <n v="0"/>
    <n v="0"/>
    <n v="0"/>
    <n v="0"/>
    <n v="0"/>
    <n v="0"/>
    <n v="0"/>
    <n v="0"/>
    <n v="0"/>
    <n v="0"/>
    <n v="0"/>
    <n v="0"/>
    <n v="0"/>
    <n v="0"/>
    <n v="0"/>
  </r>
  <r>
    <x v="2"/>
    <s v="2014/2810"/>
    <s v="Combined Main Market, Entrance site and Thessaly College site"/>
    <s v="Northern Site - N03"/>
    <s v="New Covent Garden Market"/>
    <s v=""/>
    <s v="Nine Elms Lane"/>
    <s v="SW8"/>
    <s v=""/>
    <n v="529369"/>
    <n v="177317"/>
    <s v="Queenstown"/>
    <s v=""/>
    <s v=""/>
    <n v="0"/>
    <n v="84"/>
    <n v="84"/>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1"/>
    <n v="17"/>
    <n v="50"/>
    <n v="6"/>
    <n v="0"/>
    <n v="0"/>
    <n v="0"/>
    <n v="11"/>
    <n v="17"/>
    <n v="50"/>
    <n v="6"/>
    <n v="0"/>
    <n v="0"/>
    <n v="0"/>
    <n v="0"/>
    <n v="0"/>
    <n v="0"/>
    <n v="0"/>
    <n v="0"/>
    <n v="0"/>
    <n v="0"/>
    <n v="0"/>
    <n v="0"/>
    <n v="0"/>
    <n v="0"/>
    <n v="0"/>
    <n v="0"/>
    <n v="0"/>
  </r>
  <r>
    <x v="2"/>
    <s v="2014/2810"/>
    <s v="Combined Main Market, Entrance site and Thessaly College site"/>
    <s v="Northern Site - N04"/>
    <s v="New Covent Garden Market"/>
    <s v=""/>
    <s v="Nine Elms Lane"/>
    <s v="SW8"/>
    <s v=""/>
    <n v="529369"/>
    <n v="177317"/>
    <s v="Queenstown"/>
    <s v=""/>
    <s v=""/>
    <n v="0"/>
    <n v="81"/>
    <n v="8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0"/>
    <n v="16"/>
    <n v="49"/>
    <n v="6"/>
    <n v="0"/>
    <n v="0"/>
    <n v="0"/>
    <n v="10"/>
    <n v="16"/>
    <n v="49"/>
    <n v="6"/>
    <n v="0"/>
    <n v="0"/>
    <n v="0"/>
    <n v="0"/>
    <n v="0"/>
    <n v="0"/>
    <n v="0"/>
    <n v="0"/>
    <n v="0"/>
    <n v="0"/>
    <n v="0"/>
    <n v="0"/>
    <n v="0"/>
    <n v="0"/>
    <n v="0"/>
    <n v="0"/>
    <n v="0"/>
  </r>
  <r>
    <x v="2"/>
    <s v="2014/2810"/>
    <s v="Combined Main Market, Entrance site and Thessaly College site"/>
    <s v="Northern Site - N05"/>
    <s v="New Covent Garden Market"/>
    <s v=""/>
    <s v="Nine Elms Lane"/>
    <s v="SW8"/>
    <s v=""/>
    <n v="529369"/>
    <n v="177317"/>
    <s v="Queenstown"/>
    <s v=""/>
    <s v=""/>
    <n v="0"/>
    <n v="116"/>
    <n v="11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12"/>
    <n v="24"/>
    <n v="71"/>
    <n v="9"/>
    <n v="0"/>
    <n v="0"/>
    <n v="0"/>
    <n v="12"/>
    <n v="24"/>
    <n v="71"/>
    <n v="9"/>
    <n v="0"/>
    <n v="0"/>
    <n v="0"/>
    <n v="0"/>
    <n v="0"/>
    <n v="0"/>
    <n v="0"/>
    <n v="0"/>
    <n v="0"/>
    <n v="0"/>
    <n v="0"/>
    <n v="0"/>
    <n v="0"/>
    <n v="0"/>
    <n v="0"/>
    <n v="0"/>
    <n v="0"/>
  </r>
  <r>
    <x v="2"/>
    <s v="2014/2810"/>
    <s v="Combined Main Market, Entrance site and Thessaly College site"/>
    <s v="Northern Site - N06"/>
    <s v="New Covent Garden Market"/>
    <s v=""/>
    <s v="Nine Elms Lane"/>
    <s v="SW8"/>
    <s v=""/>
    <n v="529369"/>
    <n v="177317"/>
    <s v="Queenstown"/>
    <s v=""/>
    <s v=""/>
    <n v="0"/>
    <n v="120"/>
    <n v="120"/>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24"/>
    <n v="42"/>
    <n v="54"/>
    <n v="0"/>
    <n v="0"/>
    <n v="0"/>
    <n v="0"/>
    <n v="24"/>
    <n v="42"/>
    <n v="54"/>
    <n v="0"/>
    <n v="0"/>
    <n v="0"/>
    <n v="0"/>
    <n v="0"/>
    <n v="0"/>
    <n v="0"/>
    <n v="0"/>
    <n v="0"/>
    <n v="0"/>
    <n v="0"/>
    <n v="0"/>
    <n v="0"/>
    <n v="0"/>
    <n v="0"/>
    <n v="0"/>
    <n v="0"/>
  </r>
  <r>
    <x v="2"/>
    <s v="2014/2810"/>
    <s v="Combined Main Market, Entrance site and Thessaly College site"/>
    <s v="Northern Site - N07"/>
    <s v="New Covent Garden Market"/>
    <s v=""/>
    <s v="Nine Elms Lane"/>
    <s v="SW8"/>
    <s v=""/>
    <n v="529369"/>
    <n v="177317"/>
    <s v="Queenstown"/>
    <s v=""/>
    <s v=""/>
    <n v="0"/>
    <n v="166"/>
    <n v="16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33"/>
    <n v="58"/>
    <n v="75"/>
    <n v="0"/>
    <n v="0"/>
    <n v="0"/>
    <n v="0"/>
    <n v="33"/>
    <n v="58"/>
    <n v="75"/>
    <n v="0"/>
    <n v="0"/>
    <n v="0"/>
    <n v="0"/>
    <n v="0"/>
    <n v="0"/>
    <n v="0"/>
    <n v="0"/>
    <n v="0"/>
    <n v="0"/>
    <n v="0"/>
    <n v="0"/>
    <n v="0"/>
    <n v="0"/>
    <n v="0"/>
    <n v="0"/>
    <n v="0"/>
  </r>
  <r>
    <x v="2"/>
    <s v="2014/2810"/>
    <s v="Combined Main Market, Entrance site and Thessaly College site"/>
    <s v="Northern Site - N08"/>
    <s v="New Covent Garden Market"/>
    <s v=""/>
    <s v="Nine Elms Lane"/>
    <s v="SW8"/>
    <s v=""/>
    <n v="529369"/>
    <n v="177317"/>
    <s v="Queenstown"/>
    <s v=""/>
    <s v=""/>
    <n v="0"/>
    <n v="346"/>
    <n v="34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86"/>
    <n v="123"/>
    <n v="137"/>
    <n v="0"/>
    <n v="0"/>
    <n v="0"/>
    <n v="0"/>
    <n v="86"/>
    <n v="123"/>
    <n v="137"/>
    <n v="0"/>
    <n v="0"/>
    <n v="0"/>
    <n v="0"/>
    <n v="0"/>
    <n v="0"/>
    <n v="0"/>
    <n v="0"/>
    <n v="0"/>
    <n v="0"/>
    <n v="0"/>
    <n v="0"/>
    <n v="0"/>
    <n v="0"/>
    <n v="0"/>
    <n v="0"/>
    <n v="0"/>
  </r>
  <r>
    <x v="2"/>
    <s v="2014/2810"/>
    <s v="Combined Main Market, Entrance site and Thessaly College site"/>
    <s v="Northern Site - N09"/>
    <s v="New Covent Garden Market"/>
    <s v=""/>
    <s v="Nine Elms Lane"/>
    <s v="SW8"/>
    <s v=""/>
    <n v="529369"/>
    <n v="177317"/>
    <s v="Queenstown"/>
    <s v=""/>
    <s v=""/>
    <n v="0"/>
    <n v="251"/>
    <n v="25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50"/>
    <n v="88"/>
    <n v="113"/>
    <n v="0"/>
    <n v="0"/>
    <n v="0"/>
    <n v="0"/>
    <n v="50"/>
    <n v="88"/>
    <n v="113"/>
    <n v="0"/>
    <n v="0"/>
    <n v="0"/>
    <n v="0"/>
    <n v="0"/>
    <n v="0"/>
    <n v="0"/>
    <n v="0"/>
    <n v="0"/>
    <n v="0"/>
    <n v="0"/>
    <n v="0"/>
    <n v="0"/>
    <n v="0"/>
    <n v="0"/>
    <n v="0"/>
    <n v="0"/>
  </r>
  <r>
    <x v="2"/>
    <s v="2014/2810"/>
    <s v="Combined Main Market, Entrance site and Thessaly College site"/>
    <s v="Northern Site - N10"/>
    <s v="New Covent Garden Market"/>
    <s v=""/>
    <s v="Nine Elms Lane"/>
    <s v="SW8"/>
    <s v=""/>
    <n v="529369"/>
    <n v="177317"/>
    <s v="Queenstown"/>
    <s v=""/>
    <s v=""/>
    <n v="0"/>
    <n v="338"/>
    <n v="338"/>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1"/>
    <s v="P"/>
    <m/>
    <n v="0"/>
    <n v="0"/>
    <n v="0"/>
    <n v="67"/>
    <n v="119"/>
    <n v="152"/>
    <n v="0"/>
    <n v="0"/>
    <n v="0"/>
    <n v="0"/>
    <n v="67"/>
    <n v="119"/>
    <n v="152"/>
    <n v="0"/>
    <n v="0"/>
    <n v="0"/>
    <n v="0"/>
    <n v="0"/>
    <n v="0"/>
    <n v="0"/>
    <n v="0"/>
    <n v="0"/>
    <n v="0"/>
    <n v="0"/>
    <n v="0"/>
    <n v="0"/>
    <n v="0"/>
    <n v="0"/>
    <n v="0"/>
    <n v="0"/>
  </r>
  <r>
    <x v="2"/>
    <s v="2014/2810"/>
    <s v="Combined Main Market, Entrance site and Thessaly College site"/>
    <s v="Northern Site - N12"/>
    <s v="New Covent Garden Market"/>
    <s v=""/>
    <s v="Nine Elms Lane"/>
    <s v="SW8"/>
    <s v=""/>
    <n v="529369"/>
    <n v="177317"/>
    <s v="Queenstown"/>
    <s v=""/>
    <s v=""/>
    <n v="0"/>
    <n v="13"/>
    <n v="13"/>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0"/>
    <s v="HASO"/>
    <m/>
    <n v="0"/>
    <n v="0"/>
    <n v="0"/>
    <n v="6"/>
    <n v="6"/>
    <n v="1"/>
    <n v="0"/>
    <n v="0"/>
    <n v="0"/>
    <n v="0"/>
    <n v="6"/>
    <n v="6"/>
    <n v="1"/>
    <n v="0"/>
    <n v="0"/>
    <n v="0"/>
    <n v="0"/>
    <n v="0"/>
    <n v="0"/>
    <n v="0"/>
    <n v="0"/>
    <n v="0"/>
    <n v="0"/>
    <n v="0"/>
    <n v="0"/>
    <n v="0"/>
    <n v="0"/>
    <n v="0"/>
    <n v="0"/>
    <n v="0"/>
  </r>
  <r>
    <x v="2"/>
    <s v="2014/2810"/>
    <s v="Combined Main Market, Entrance site and Thessaly College site"/>
    <s v="Thessaly Road Site - T2"/>
    <s v="New Covent Garden Market"/>
    <s v=""/>
    <s v="Nine Elms Lane"/>
    <s v="SW8"/>
    <s v=""/>
    <n v="529369"/>
    <n v="177317"/>
    <s v="Queenstown"/>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2"/>
    <n v="7"/>
    <n v="8"/>
    <n v="0"/>
    <n v="0"/>
    <n v="0"/>
    <n v="0"/>
    <n v="2"/>
    <n v="7"/>
    <n v="8"/>
    <n v="0"/>
    <n v="0"/>
    <n v="0"/>
    <n v="0"/>
    <n v="0"/>
    <n v="0"/>
    <n v="0"/>
    <n v="0"/>
    <n v="0"/>
    <n v="0"/>
    <n v="0"/>
    <n v="0"/>
    <n v="0"/>
    <n v="0"/>
    <n v="0"/>
    <n v="0"/>
    <n v="0"/>
  </r>
  <r>
    <x v="2"/>
    <s v="2014/2810"/>
    <s v="Combined Main Market, Entrance site and Thessaly College site"/>
    <s v="Thessaly Road Site - T3A"/>
    <s v="New Covent Garden Market"/>
    <s v=""/>
    <s v="Nine Elms Lane"/>
    <s v="SW8"/>
    <s v=""/>
    <n v="529369"/>
    <n v="177317"/>
    <s v="Queenstown"/>
    <s v=""/>
    <s v=""/>
    <n v="0"/>
    <n v="11"/>
    <n v="11"/>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0"/>
    <s v="HASO"/>
    <m/>
    <n v="0"/>
    <n v="0"/>
    <n v="0"/>
    <n v="2"/>
    <n v="5"/>
    <n v="4"/>
    <n v="0"/>
    <n v="0"/>
    <n v="0"/>
    <n v="0"/>
    <n v="2"/>
    <n v="5"/>
    <n v="4"/>
    <n v="0"/>
    <n v="0"/>
    <n v="0"/>
    <n v="0"/>
    <n v="0"/>
    <n v="0"/>
    <n v="0"/>
    <n v="0"/>
    <n v="0"/>
    <n v="0"/>
    <n v="0"/>
    <n v="0"/>
    <n v="0"/>
    <n v="0"/>
    <n v="0"/>
    <n v="0"/>
    <n v="0"/>
  </r>
  <r>
    <x v="2"/>
    <s v="2014/2810"/>
    <s v="Combined Main Market, Entrance site and Thessaly College site"/>
    <s v="Thessaly Road Site - T3B"/>
    <s v="New Covent Garden Market"/>
    <s v=""/>
    <s v="Nine Elms Lane"/>
    <s v="SW8"/>
    <s v=""/>
    <n v="529369"/>
    <n v="177317"/>
    <s v="Queenstown"/>
    <s v=""/>
    <s v=""/>
    <n v="0"/>
    <n v="6"/>
    <n v="6"/>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2"/>
    <s v="HASR"/>
    <m/>
    <n v="0"/>
    <n v="0"/>
    <n v="0"/>
    <n v="0"/>
    <n v="2"/>
    <n v="4"/>
    <n v="0"/>
    <n v="0"/>
    <n v="0"/>
    <n v="0"/>
    <n v="0"/>
    <n v="2"/>
    <n v="4"/>
    <n v="0"/>
    <n v="0"/>
    <n v="0"/>
    <n v="0"/>
    <n v="0"/>
    <n v="0"/>
    <n v="0"/>
    <n v="0"/>
    <n v="0"/>
    <n v="0"/>
    <n v="0"/>
    <n v="0"/>
    <n v="0"/>
    <n v="0"/>
    <n v="0"/>
    <n v="0"/>
    <n v="0"/>
  </r>
  <r>
    <x v="2"/>
    <s v="2014/2810"/>
    <s v="Combined Main Market, Entrance site and Thessaly College site"/>
    <s v="Thessaly Road Site - T4"/>
    <s v="New Covent Garden Market"/>
    <s v=""/>
    <s v="Nine Elms Lane"/>
    <s v="SW8"/>
    <s v=""/>
    <n v="529369"/>
    <n v="177317"/>
    <s v="Queenstown"/>
    <s v=""/>
    <s v=""/>
    <n v="0"/>
    <n v="17"/>
    <n v="17"/>
    <s v="Planning application for part outline and part detail planning permission for:_x000a_(a) demolition of existing wholesale Fruit and Vegetable and Flower Market and ancillary buildings and structures, and residential building on Nine Elms Lane (apart from the ex"/>
    <s v="POLA"/>
    <s v="15/05/2014"/>
    <d v="2015-02-11T00:00:00"/>
    <s v="Y"/>
    <s v="Nil"/>
    <s v=""/>
    <s v="BF"/>
    <x v="0"/>
    <s v="NB"/>
    <s v="n/a"/>
    <m/>
    <s v=""/>
    <m/>
    <m/>
    <x v="0"/>
    <s v="HASO"/>
    <m/>
    <n v="0"/>
    <n v="0"/>
    <n v="0"/>
    <n v="2"/>
    <n v="7"/>
    <n v="8"/>
    <n v="0"/>
    <n v="0"/>
    <n v="0"/>
    <n v="0"/>
    <n v="2"/>
    <n v="7"/>
    <n v="8"/>
    <n v="0"/>
    <n v="0"/>
    <n v="0"/>
    <n v="0"/>
    <n v="0"/>
    <n v="0"/>
    <n v="0"/>
    <n v="0"/>
    <n v="0"/>
    <n v="0"/>
    <n v="0"/>
    <n v="0"/>
    <n v="0"/>
    <n v="0"/>
    <n v="0"/>
    <n v="0"/>
    <n v="0"/>
  </r>
  <r>
    <x v="2"/>
    <s v="2014/2897"/>
    <s v=""/>
    <s v=""/>
    <s v=""/>
    <s v="86"/>
    <s v="Hazlewell Road"/>
    <s v="SW15"/>
    <s v="6UR"/>
    <n v="522974"/>
    <n v="174851"/>
    <s v="West Putney"/>
    <s v=""/>
    <s v=""/>
    <n v="3"/>
    <n v="1"/>
    <n v="-2"/>
    <s v="Use of property as a single dwelling house."/>
    <s v="PF"/>
    <s v="10/07/2014"/>
    <d v="2014-09-04T00:00:00"/>
    <s v="Y"/>
    <s v="Nil"/>
    <s v=""/>
    <s v="BF"/>
    <x v="1"/>
    <s v="n/a"/>
    <s v="b"/>
    <n v="3.2000000000000001E-2"/>
    <s v=""/>
    <m/>
    <m/>
    <x v="1"/>
    <s v="P"/>
    <n v="0"/>
    <n v="0"/>
    <n v="0"/>
    <n v="0"/>
    <n v="-1"/>
    <n v="-2"/>
    <n v="0"/>
    <n v="0"/>
    <n v="1"/>
    <n v="0"/>
    <n v="0"/>
    <n v="-1"/>
    <n v="-2"/>
    <n v="0"/>
    <n v="0"/>
    <n v="0"/>
    <n v="0"/>
    <n v="0"/>
    <n v="0"/>
    <n v="0"/>
    <n v="0"/>
    <n v="0"/>
    <n v="1"/>
    <n v="0"/>
    <n v="0"/>
    <n v="0"/>
    <n v="0"/>
    <n v="0"/>
    <n v="0"/>
    <n v="0"/>
    <n v="0"/>
  </r>
  <r>
    <x v="2"/>
    <s v="2014/2898"/>
    <s v=""/>
    <s v=""/>
    <s v="Garage adjoining 67"/>
    <s v="67A"/>
    <s v="Blakenham Road"/>
    <s v="SW17"/>
    <s v="8NZ"/>
    <n v="527795"/>
    <n v="171699"/>
    <s v="Graveney"/>
    <s v=""/>
    <s v=""/>
    <n v="0"/>
    <n v="1"/>
    <n v="1"/>
    <s v="Change of use from store (Class B8) to a one-bedroom dwelling (Class C3)."/>
    <s v="PF"/>
    <s v="03/07/2014"/>
    <d v="2014-09-11T00:00:00"/>
    <s v="Y"/>
    <s v="Nil"/>
    <s v=""/>
    <s v="BF"/>
    <x v="2"/>
    <s v="n/a"/>
    <s v="g"/>
    <n v="4.0000000000000001E-3"/>
    <s v=""/>
    <m/>
    <m/>
    <x v="1"/>
    <s v="P"/>
    <m/>
    <n v="0"/>
    <n v="0"/>
    <n v="0"/>
    <n v="1"/>
    <n v="0"/>
    <n v="0"/>
    <n v="0"/>
    <n v="0"/>
    <n v="0"/>
    <n v="0"/>
    <n v="0"/>
    <n v="0"/>
    <n v="0"/>
    <n v="0"/>
    <n v="0"/>
    <n v="0"/>
    <n v="0"/>
    <n v="1"/>
    <n v="0"/>
    <n v="0"/>
    <n v="0"/>
    <n v="0"/>
    <n v="0"/>
    <n v="0"/>
    <n v="0"/>
    <n v="0"/>
    <n v="0"/>
    <n v="0"/>
    <n v="0"/>
    <n v="0"/>
  </r>
  <r>
    <x v="2"/>
    <s v="2014/2979"/>
    <s v=""/>
    <s v=""/>
    <s v="Big Yellow Storage"/>
    <s v="100"/>
    <s v="Garratt Lane"/>
    <s v="SW18"/>
    <s v="4DJ"/>
    <n v="525765"/>
    <n v="174114"/>
    <s v="Earlsfield"/>
    <s v=""/>
    <s v=""/>
    <n v="0"/>
    <n v="21"/>
    <n v="21"/>
    <s v="Prior approval for change of use of office (B1a) to residential use to create 21 flats (C3)."/>
    <s v="PAG"/>
    <s v="15/05/2014"/>
    <d v="2014-07-10T00:00:00"/>
    <s v="Y"/>
    <s v="Nil"/>
    <s v=""/>
    <s v="BF"/>
    <x v="2"/>
    <s v="n/a"/>
    <s v="f"/>
    <n v="0.20799999999999999"/>
    <s v=""/>
    <m/>
    <m/>
    <x v="1"/>
    <s v="P"/>
    <m/>
    <n v="0"/>
    <n v="0"/>
    <n v="3"/>
    <n v="10"/>
    <n v="8"/>
    <n v="0"/>
    <n v="0"/>
    <n v="0"/>
    <n v="0"/>
    <n v="3"/>
    <n v="10"/>
    <n v="8"/>
    <n v="0"/>
    <n v="0"/>
    <n v="0"/>
    <n v="0"/>
    <n v="0"/>
    <n v="0"/>
    <n v="0"/>
    <n v="0"/>
    <n v="0"/>
    <n v="0"/>
    <n v="0"/>
    <n v="0"/>
    <n v="0"/>
    <n v="0"/>
    <n v="0"/>
    <n v="0"/>
    <n v="0"/>
    <n v="0"/>
  </r>
  <r>
    <x v="2"/>
    <s v="2014/3016"/>
    <s v=""/>
    <s v=""/>
    <s v="Land rear of 88"/>
    <s v=""/>
    <s v="Thurleigh Road"/>
    <s v="SW12"/>
    <s v="8TT"/>
    <n v="528260"/>
    <n v="174215"/>
    <s v="Balham"/>
    <s v=""/>
    <s v=""/>
    <n v="0"/>
    <n v="8"/>
    <n v="8"/>
    <s v="Construction of 8no. mews houses (two terraces of 4 houses) in two- and three-storey buildings, including associated car parking, bin stores and landscaping."/>
    <s v="PF"/>
    <s v="29/05/2014"/>
    <d v="2014-09-24T00:00:00"/>
    <s v="Y"/>
    <s v="Nil"/>
    <s v=""/>
    <s v="BF"/>
    <x v="0"/>
    <s v="n/a"/>
    <s v="n"/>
    <n v="0.218"/>
    <s v=""/>
    <m/>
    <m/>
    <x v="1"/>
    <s v="P"/>
    <m/>
    <n v="1"/>
    <n v="8"/>
    <n v="0"/>
    <n v="0"/>
    <n v="0"/>
    <n v="0"/>
    <n v="8"/>
    <n v="0"/>
    <n v="0"/>
    <n v="0"/>
    <n v="0"/>
    <n v="0"/>
    <n v="0"/>
    <n v="0"/>
    <n v="0"/>
    <n v="0"/>
    <n v="0"/>
    <n v="0"/>
    <n v="0"/>
    <n v="0"/>
    <n v="8"/>
    <n v="0"/>
    <n v="0"/>
    <n v="0"/>
    <n v="0"/>
    <n v="0"/>
    <n v="0"/>
    <n v="0"/>
    <n v="0"/>
    <n v="0"/>
  </r>
  <r>
    <x v="2"/>
    <s v="2014/3089"/>
    <s v=""/>
    <s v=""/>
    <s v=""/>
    <s v="85"/>
    <s v="Mitcham Lane"/>
    <s v="SW16"/>
    <s v="6LY"/>
    <n v="529375"/>
    <n v="171157"/>
    <s v="Furzedown"/>
    <s v=""/>
    <s v=""/>
    <n v="1"/>
    <n v="2"/>
    <n v="1"/>
    <s v="Erection of rear mansard roof extension and conversion of property to create 2 x 1 bed self-contained flats."/>
    <s v="PF"/>
    <s v="02/06/2014"/>
    <d v="2014-07-28T00:00:00"/>
    <s v="Y"/>
    <s v="Nil"/>
    <s v=""/>
    <s v="BF"/>
    <x v="3"/>
    <s v="n/a"/>
    <s v="c+"/>
    <n v="0.01"/>
    <s v=""/>
    <m/>
    <m/>
    <x v="1"/>
    <s v="P"/>
    <n v="0"/>
    <n v="0"/>
    <n v="0"/>
    <n v="0"/>
    <n v="2"/>
    <n v="0"/>
    <n v="0"/>
    <n v="-1"/>
    <n v="0"/>
    <n v="0"/>
    <n v="0"/>
    <n v="2"/>
    <n v="0"/>
    <n v="0"/>
    <n v="-1"/>
    <n v="0"/>
    <n v="0"/>
    <n v="0"/>
    <n v="0"/>
    <n v="0"/>
    <n v="0"/>
    <n v="0"/>
    <n v="0"/>
    <n v="0"/>
    <n v="0"/>
    <n v="0"/>
    <n v="0"/>
    <n v="0"/>
    <n v="0"/>
    <n v="0"/>
    <n v="0"/>
  </r>
  <r>
    <x v="2"/>
    <s v="2014/3107"/>
    <s v=""/>
    <s v=""/>
    <s v=""/>
    <s v="60"/>
    <s v="Albert Drive"/>
    <s v="SW19"/>
    <s v="6LD"/>
    <n v="524193"/>
    <n v="172907"/>
    <s v="West Hill"/>
    <s v=""/>
    <s v=""/>
    <n v="2"/>
    <n v="1"/>
    <n v="-1"/>
    <s v="Change of use from two flats to a single dwelling house."/>
    <s v="PF"/>
    <s v="28/05/2014"/>
    <d v="2014-07-23T00:00:00"/>
    <s v="Y"/>
    <s v="Nil"/>
    <s v=""/>
    <s v="BF"/>
    <x v="1"/>
    <s v="n/a"/>
    <s v="b"/>
    <n v="7.3999999999999996E-2"/>
    <s v=""/>
    <m/>
    <m/>
    <x v="1"/>
    <s v="P"/>
    <n v="0"/>
    <n v="0"/>
    <n v="0"/>
    <n v="0"/>
    <n v="0"/>
    <n v="-1"/>
    <n v="-1"/>
    <n v="1"/>
    <n v="0"/>
    <n v="0"/>
    <n v="0"/>
    <n v="0"/>
    <n v="-1"/>
    <n v="-1"/>
    <n v="0"/>
    <n v="0"/>
    <n v="0"/>
    <n v="0"/>
    <n v="0"/>
    <n v="0"/>
    <n v="0"/>
    <n v="1"/>
    <n v="0"/>
    <n v="0"/>
    <n v="0"/>
    <n v="0"/>
    <n v="0"/>
    <n v="0"/>
    <n v="0"/>
    <n v="0"/>
    <n v="0"/>
  </r>
  <r>
    <x v="2"/>
    <s v="2014/3237"/>
    <s v=""/>
    <s v=""/>
    <s v=""/>
    <s v="176"/>
    <s v="Upper Tooting Road"/>
    <s v="SW17"/>
    <s v="7ER"/>
    <n v="527697"/>
    <n v="171921"/>
    <s v="Tooting"/>
    <s v=""/>
    <s v=""/>
    <n v="0"/>
    <n v="1"/>
    <n v="1"/>
    <s v="Erection of second floor extension (with front and rear mansards) to create additional storey of accommodation.  Erection of rear extension at ground floor.  Creation of an additional 1 bedroom residential unit at second floor level."/>
    <s v="PF"/>
    <s v="06/06/2014"/>
    <d v="2015-01-16T00:00:00"/>
    <s v="Y"/>
    <s v="Nil"/>
    <s v=""/>
    <s v="BF"/>
    <x v="3"/>
    <s v="n/a"/>
    <s v="n"/>
    <n v="5.0000000000000001E-3"/>
    <s v=""/>
    <m/>
    <m/>
    <x v="1"/>
    <s v="P"/>
    <n v="0"/>
    <n v="0"/>
    <n v="0"/>
    <n v="0"/>
    <n v="1"/>
    <n v="0"/>
    <n v="0"/>
    <n v="0"/>
    <n v="0"/>
    <n v="0"/>
    <n v="0"/>
    <n v="1"/>
    <n v="0"/>
    <n v="0"/>
    <n v="0"/>
    <n v="0"/>
    <n v="0"/>
    <n v="0"/>
    <n v="0"/>
    <n v="0"/>
    <n v="0"/>
    <n v="0"/>
    <n v="0"/>
    <n v="0"/>
    <n v="0"/>
    <n v="0"/>
    <n v="0"/>
    <n v="0"/>
    <n v="0"/>
    <n v="0"/>
    <n v="0"/>
  </r>
  <r>
    <x v="2"/>
    <s v="2014/3439"/>
    <s v=""/>
    <s v=""/>
    <s v=""/>
    <s v="135"/>
    <s v="Wandsworth High Street"/>
    <s v="SW18"/>
    <s v="4JB"/>
    <n v="525465"/>
    <n v="174675"/>
    <s v="Southfields"/>
    <s v=""/>
    <s v=""/>
    <n v="2"/>
    <n v="3"/>
    <n v="1"/>
    <s v="Erection of three-storey rear elevation and additional level of accommodation at roof level; alterations to shopfront, fenestration and external materials including the installation of new windows in the side elevation in connection with the enlargement o"/>
    <s v="PF"/>
    <s v="17/06/2014"/>
    <d v="2014-08-12T00:00:00"/>
    <s v="Y"/>
    <s v="Nil"/>
    <s v=""/>
    <s v="BF"/>
    <x v="3"/>
    <s v="n/a"/>
    <s v="n"/>
    <n v="8.9999999999999993E-3"/>
    <s v=""/>
    <m/>
    <m/>
    <x v="1"/>
    <s v="P"/>
    <n v="0"/>
    <n v="0"/>
    <n v="0"/>
    <n v="0"/>
    <n v="0"/>
    <n v="-1"/>
    <n v="2"/>
    <n v="0"/>
    <n v="0"/>
    <n v="0"/>
    <n v="0"/>
    <n v="0"/>
    <n v="-1"/>
    <n v="2"/>
    <n v="0"/>
    <n v="0"/>
    <n v="0"/>
    <n v="0"/>
    <n v="0"/>
    <n v="0"/>
    <n v="0"/>
    <n v="0"/>
    <n v="0"/>
    <n v="0"/>
    <n v="0"/>
    <n v="0"/>
    <n v="0"/>
    <n v="0"/>
    <n v="0"/>
    <n v="0"/>
    <n v="0"/>
  </r>
  <r>
    <x v="2"/>
    <s v="2014/3459"/>
    <s v=""/>
    <s v=""/>
    <s v=""/>
    <s v="148-150"/>
    <s v="Penwith Road"/>
    <s v="SW18"/>
    <s v="4QB"/>
    <n v="525905"/>
    <n v="173024"/>
    <s v="Earlsfield"/>
    <s v=""/>
    <s v=""/>
    <n v="0"/>
    <n v="5"/>
    <n v="5"/>
    <s v="Prior approval for conversion of office (class B1) into 1 x one-bedroom units and 4 x two-bedroom residential units (class C3) on part of first and part of second floor levels."/>
    <s v="PAG"/>
    <s v="12/06/2014"/>
    <d v="2014-07-23T00:00:00"/>
    <s v="Y"/>
    <s v="Nil"/>
    <s v=""/>
    <s v="BF"/>
    <x v="2"/>
    <s v="n/a"/>
    <s v="f"/>
    <n v="5.7000000000000002E-2"/>
    <s v=""/>
    <m/>
    <m/>
    <x v="1"/>
    <s v="P"/>
    <n v="0"/>
    <n v="0"/>
    <n v="0"/>
    <n v="0"/>
    <n v="1"/>
    <n v="4"/>
    <n v="0"/>
    <n v="0"/>
    <n v="0"/>
    <n v="0"/>
    <n v="0"/>
    <n v="1"/>
    <n v="4"/>
    <n v="0"/>
    <n v="0"/>
    <n v="0"/>
    <n v="0"/>
    <n v="0"/>
    <n v="0"/>
    <n v="0"/>
    <n v="0"/>
    <n v="0"/>
    <n v="0"/>
    <n v="0"/>
    <n v="0"/>
    <n v="0"/>
    <n v="0"/>
    <n v="0"/>
    <n v="0"/>
    <n v="0"/>
    <n v="0"/>
  </r>
  <r>
    <x v="2"/>
    <s v="2014/3466"/>
    <s v=""/>
    <s v=""/>
    <s v="Units 21,22 &amp; 23 Ransomes Dock"/>
    <s v="35-37"/>
    <s v="Parkgate Road"/>
    <s v="SW11"/>
    <s v="4NP"/>
    <n v="527292"/>
    <n v="177189"/>
    <s v="St. Mary's Park"/>
    <s v=""/>
    <s v=""/>
    <n v="0"/>
    <n v="3"/>
    <n v="3"/>
    <s v="Change of use of 264 sqm of floorspace at second floor level from Office Use (Class B1a) to residential (Class C3) to provide three flats."/>
    <s v="PAG"/>
    <s v="24/06/2014"/>
    <d v="2014-08-19T00:00:00"/>
    <s v="Y"/>
    <s v="Nil"/>
    <s v=""/>
    <s v="BF"/>
    <x v="2"/>
    <s v="n/a"/>
    <s v="f"/>
    <n v="2.5999999999999999E-2"/>
    <s v=""/>
    <m/>
    <m/>
    <x v="1"/>
    <s v="P"/>
    <n v="0"/>
    <n v="0"/>
    <n v="0"/>
    <n v="0"/>
    <n v="0"/>
    <n v="3"/>
    <n v="0"/>
    <n v="0"/>
    <n v="0"/>
    <n v="0"/>
    <n v="0"/>
    <n v="0"/>
    <n v="3"/>
    <n v="0"/>
    <n v="0"/>
    <n v="0"/>
    <n v="0"/>
    <n v="0"/>
    <n v="0"/>
    <n v="0"/>
    <n v="0"/>
    <n v="0"/>
    <n v="0"/>
    <n v="0"/>
    <n v="0"/>
    <n v="0"/>
    <n v="0"/>
    <n v="0"/>
    <n v="0"/>
    <n v="0"/>
    <n v="0"/>
  </r>
  <r>
    <x v="2"/>
    <s v="2014/3467"/>
    <s v=""/>
    <s v=""/>
    <s v="Site adjoining 60"/>
    <s v=""/>
    <s v="Aliwal Road"/>
    <s v="SW11"/>
    <s v="1RD"/>
    <n v="527228"/>
    <n v="175145"/>
    <s v="Northcote"/>
    <s v=""/>
    <s v=""/>
    <n v="0"/>
    <n v="1"/>
    <n v="1"/>
    <s v="Demolition of two single storey prefabricated concrete lock up storage units and excavation to enable erection of 1 x 3 bedroom three-storey house with office (as live/work unit) included at basement level."/>
    <s v="PF"/>
    <s v="18/06/2014"/>
    <d v="2014-10-08T00:00:00"/>
    <s v="Y"/>
    <s v="Nil"/>
    <s v=""/>
    <s v="BF"/>
    <x v="0"/>
    <s v="n/a"/>
    <s v="n"/>
    <n v="1.7999999999999999E-2"/>
    <s v=""/>
    <m/>
    <m/>
    <x v="1"/>
    <s v="P"/>
    <m/>
    <n v="0"/>
    <n v="0"/>
    <n v="0"/>
    <n v="0"/>
    <n v="0"/>
    <n v="1"/>
    <n v="0"/>
    <n v="0"/>
    <n v="0"/>
    <n v="0"/>
    <n v="0"/>
    <n v="0"/>
    <n v="0"/>
    <n v="0"/>
    <n v="0"/>
    <n v="0"/>
    <n v="0"/>
    <n v="0"/>
    <n v="0"/>
    <n v="0"/>
    <n v="0"/>
    <n v="0"/>
    <n v="0"/>
    <n v="0"/>
    <n v="0"/>
    <n v="0"/>
    <n v="1"/>
    <n v="0"/>
    <n v="0"/>
    <n v="0"/>
  </r>
  <r>
    <x v="2"/>
    <s v="2014/3470"/>
    <s v=""/>
    <s v=""/>
    <s v="Units 25, 26, 27 &amp; 28 Ransomes Dock"/>
    <s v="35-37"/>
    <s v="Parkgate Road"/>
    <s v="SW11"/>
    <s v="4NP"/>
    <n v="527292"/>
    <n v="177189"/>
    <s v="St. Mary's Park"/>
    <s v=""/>
    <s v=""/>
    <n v="0"/>
    <n v="2"/>
    <n v="2"/>
    <s v="Change of use of 232 sqm of floorspace at third floor level from Office (Class B1a) to Residential use (Class C3) to provide two flats."/>
    <s v="PAG"/>
    <s v="24/06/2014"/>
    <d v="2014-08-19T00:00:00"/>
    <s v="Y"/>
    <s v="Nil"/>
    <s v=""/>
    <s v="BF"/>
    <x v="2"/>
    <s v="n/a"/>
    <s v="f"/>
    <n v="2.3E-2"/>
    <s v=""/>
    <m/>
    <m/>
    <x v="1"/>
    <s v="P"/>
    <n v="0"/>
    <n v="0"/>
    <n v="0"/>
    <n v="0"/>
    <n v="0"/>
    <n v="1"/>
    <n v="1"/>
    <n v="0"/>
    <n v="0"/>
    <n v="0"/>
    <n v="0"/>
    <n v="0"/>
    <n v="1"/>
    <n v="1"/>
    <n v="0"/>
    <n v="0"/>
    <n v="0"/>
    <n v="0"/>
    <n v="0"/>
    <n v="0"/>
    <n v="0"/>
    <n v="0"/>
    <n v="0"/>
    <n v="0"/>
    <n v="0"/>
    <n v="0"/>
    <n v="0"/>
    <n v="0"/>
    <n v="0"/>
    <n v="0"/>
    <n v="0"/>
  </r>
  <r>
    <x v="2"/>
    <s v="2014/3471"/>
    <s v=""/>
    <s v=""/>
    <s v="Unit 30 Ransomes Dock"/>
    <s v="35-37"/>
    <s v="Parkgate Road"/>
    <s v="SW11"/>
    <s v="4NP"/>
    <n v="527292"/>
    <n v="177189"/>
    <s v="St. Mary's Park"/>
    <s v=""/>
    <s v=""/>
    <n v="0"/>
    <n v="2"/>
    <n v="2"/>
    <s v="Change of use of 92sqm of floorspace at ground level from Office Use (Class B1a) to Residential (Class C3) use to provide 2 flats."/>
    <s v="PAG"/>
    <s v="24/06/2014"/>
    <d v="2014-08-19T00:00:00"/>
    <s v="Y"/>
    <s v="Nil"/>
    <s v=""/>
    <s v="BF"/>
    <x v="2"/>
    <s v="n/a"/>
    <s v="f"/>
    <n v="8.9999999999999993E-3"/>
    <s v=""/>
    <m/>
    <m/>
    <x v="1"/>
    <s v="P"/>
    <n v="0"/>
    <n v="0"/>
    <n v="0"/>
    <n v="0"/>
    <n v="2"/>
    <n v="0"/>
    <n v="0"/>
    <n v="0"/>
    <n v="0"/>
    <n v="0"/>
    <n v="0"/>
    <n v="2"/>
    <n v="0"/>
    <n v="0"/>
    <n v="0"/>
    <n v="0"/>
    <n v="0"/>
    <n v="0"/>
    <n v="0"/>
    <n v="0"/>
    <n v="0"/>
    <n v="0"/>
    <n v="0"/>
    <n v="0"/>
    <n v="0"/>
    <n v="0"/>
    <n v="0"/>
    <n v="0"/>
    <n v="0"/>
    <n v="0"/>
    <n v="0"/>
  </r>
  <r>
    <x v="2"/>
    <s v="2014/3473"/>
    <s v=""/>
    <s v=""/>
    <s v="First floor Regent House, Oyster Wharf"/>
    <s v="16-18"/>
    <s v="Lombard Road"/>
    <s v="SW11"/>
    <s v="3RB"/>
    <n v="526668"/>
    <n v="176335"/>
    <s v="St. Mary's Park"/>
    <s v=""/>
    <s v=""/>
    <n v="0"/>
    <n v="7"/>
    <n v="7"/>
    <s v="Application for determination of whether prior approval is required for change of use from offices (Class B1a) to residential use (Class C3) as 1 x studio, 3 x 1-bedroom units and 3 x 2-bedroom units."/>
    <s v="PAG"/>
    <s v="11/06/2014"/>
    <d v="2014-08-06T00:00:00"/>
    <s v="Y"/>
    <s v="Nil"/>
    <s v=""/>
    <s v="BF"/>
    <x v="2"/>
    <s v="n/a"/>
    <s v="f"/>
    <n v="1.7000000000000001E-2"/>
    <s v=""/>
    <m/>
    <m/>
    <x v="1"/>
    <s v="P"/>
    <m/>
    <n v="0"/>
    <n v="0"/>
    <n v="1"/>
    <n v="3"/>
    <n v="3"/>
    <n v="0"/>
    <n v="0"/>
    <n v="0"/>
    <n v="0"/>
    <n v="1"/>
    <n v="3"/>
    <n v="3"/>
    <n v="0"/>
    <n v="0"/>
    <n v="0"/>
    <n v="0"/>
    <n v="0"/>
    <n v="0"/>
    <n v="0"/>
    <n v="0"/>
    <n v="0"/>
    <n v="0"/>
    <n v="0"/>
    <n v="0"/>
    <n v="0"/>
    <n v="0"/>
    <n v="0"/>
    <n v="0"/>
    <n v="0"/>
    <n v="0"/>
  </r>
  <r>
    <x v="2"/>
    <s v="2014/3505"/>
    <s v=""/>
    <s v=""/>
    <s v=""/>
    <s v="29"/>
    <s v="Granard Road"/>
    <s v="SW12"/>
    <s v="8UJ"/>
    <n v="527825"/>
    <n v="173928"/>
    <s v="Balham"/>
    <s v=""/>
    <s v=""/>
    <n v="2"/>
    <n v="1"/>
    <n v="-1"/>
    <s v="Conversion from 2 x 2-bed flats into a single 5-bed house and associated alterations"/>
    <s v="PF"/>
    <s v="11/08/2014"/>
    <d v="2014-10-06T00:00:00"/>
    <s v="Y"/>
    <s v="Nil"/>
    <s v=""/>
    <s v="BF"/>
    <x v="1"/>
    <s v="n/a"/>
    <s v="b"/>
    <n v="1.7999999999999999E-2"/>
    <s v=""/>
    <m/>
    <m/>
    <x v="1"/>
    <s v="P"/>
    <n v="0"/>
    <n v="0"/>
    <n v="0"/>
    <n v="0"/>
    <n v="0"/>
    <n v="-2"/>
    <n v="0"/>
    <n v="0"/>
    <n v="1"/>
    <n v="0"/>
    <n v="0"/>
    <n v="0"/>
    <n v="-2"/>
    <n v="0"/>
    <n v="0"/>
    <n v="0"/>
    <n v="0"/>
    <n v="0"/>
    <n v="0"/>
    <n v="0"/>
    <n v="0"/>
    <n v="0"/>
    <n v="1"/>
    <n v="0"/>
    <n v="0"/>
    <n v="0"/>
    <n v="0"/>
    <n v="0"/>
    <n v="0"/>
    <n v="0"/>
    <n v="0"/>
  </r>
  <r>
    <x v="2"/>
    <s v="2014/3598"/>
    <s v=""/>
    <s v=""/>
    <s v=""/>
    <s v="271-273"/>
    <s v="Upper Richmond Road"/>
    <s v="SW15"/>
    <s v="6SP"/>
    <n v="523325"/>
    <n v="175241"/>
    <s v="West Putney"/>
    <s v=""/>
    <s v=""/>
    <n v="1"/>
    <n v="2"/>
    <n v="1"/>
    <s v="Alterations involving change of use of ground floor restaurant (A3) to part shop/commerical floorspace (A1/A2) and involving extensions to form two dwellings; demolition of rear single-storey additions and erection of part single, part two-storey rear ext"/>
    <s v="PF"/>
    <s v="11/06/2014"/>
    <d v="2014-10-22T00:00:00"/>
    <s v="Y"/>
    <s v="Nil"/>
    <s v=""/>
    <s v="BF"/>
    <x v="3"/>
    <s v="n/a"/>
    <s v="n"/>
    <n v="8.0000000000000002E-3"/>
    <s v=""/>
    <m/>
    <m/>
    <x v="1"/>
    <s v="P"/>
    <n v="0"/>
    <n v="0"/>
    <n v="0"/>
    <n v="0"/>
    <n v="1"/>
    <n v="0"/>
    <n v="0"/>
    <n v="0"/>
    <n v="0"/>
    <n v="0"/>
    <n v="0"/>
    <n v="1"/>
    <n v="-1"/>
    <n v="0"/>
    <n v="0"/>
    <n v="0"/>
    <n v="0"/>
    <n v="0"/>
    <n v="0"/>
    <n v="1"/>
    <n v="0"/>
    <n v="0"/>
    <n v="0"/>
    <n v="0"/>
    <n v="0"/>
    <n v="0"/>
    <n v="0"/>
    <n v="0"/>
    <n v="0"/>
    <n v="0"/>
    <n v="0"/>
  </r>
  <r>
    <x v="2"/>
    <s v="2014/3601"/>
    <s v=""/>
    <s v=""/>
    <s v=""/>
    <s v="72"/>
    <s v="Lightermans Walk"/>
    <s v="SW18"/>
    <s v="1PS"/>
    <n v="525107"/>
    <n v="175280"/>
    <s v="Thamesfield"/>
    <s v=""/>
    <s v=""/>
    <n v="0"/>
    <n v="1"/>
    <n v="1"/>
    <s v="Prior approval for conversion of class B1a office to 2 bedroom residential unit (class C3)."/>
    <s v="PANR"/>
    <s v="01/07/2014"/>
    <d v="2014-08-26T00:00:00"/>
    <s v="Y"/>
    <s v="Nil"/>
    <s v=""/>
    <s v="BF"/>
    <x v="2"/>
    <s v="n/a"/>
    <s v="f"/>
    <n v="1.0999999999999999E-2"/>
    <s v=""/>
    <m/>
    <m/>
    <x v="1"/>
    <s v="P"/>
    <n v="0"/>
    <n v="0"/>
    <n v="0"/>
    <n v="0"/>
    <n v="0"/>
    <n v="1"/>
    <n v="0"/>
    <n v="0"/>
    <n v="0"/>
    <n v="0"/>
    <n v="0"/>
    <n v="0"/>
    <n v="1"/>
    <n v="0"/>
    <n v="0"/>
    <n v="0"/>
    <n v="0"/>
    <n v="0"/>
    <n v="0"/>
    <n v="0"/>
    <n v="0"/>
    <n v="0"/>
    <n v="0"/>
    <n v="0"/>
    <n v="0"/>
    <n v="0"/>
    <n v="0"/>
    <n v="0"/>
    <n v="0"/>
    <n v="0"/>
    <n v="0"/>
  </r>
  <r>
    <x v="2"/>
    <s v="2014/3603"/>
    <s v=""/>
    <s v=""/>
    <s v="Unit 17, 18 21, 22 &amp; 23 Ransomes Dock Business Centre"/>
    <s v="35-37"/>
    <s v="Parkgate Road"/>
    <s v="SW11"/>
    <s v="4NP"/>
    <n v="527292"/>
    <n v="177189"/>
    <s v="St. Mary's Park"/>
    <s v=""/>
    <s v=""/>
    <n v="0"/>
    <n v="2"/>
    <n v="2"/>
    <s v="Change of use from offices (Class B1a use) to 1 x 2-bedroom and 1x3-bedroom dwelling flats."/>
    <s v="PAG"/>
    <s v="24/06/2014"/>
    <d v="2014-08-19T00:00:00"/>
    <s v="Y"/>
    <s v="Nil"/>
    <s v=""/>
    <s v="BF"/>
    <x v="2"/>
    <s v="n/a"/>
    <s v="f"/>
    <n v="1.2800000000000001E-2"/>
    <s v=""/>
    <m/>
    <m/>
    <x v="1"/>
    <s v="P"/>
    <n v="0"/>
    <n v="0"/>
    <n v="0"/>
    <n v="0"/>
    <n v="0"/>
    <n v="1"/>
    <n v="1"/>
    <n v="0"/>
    <n v="0"/>
    <n v="0"/>
    <n v="0"/>
    <n v="0"/>
    <n v="1"/>
    <n v="1"/>
    <n v="0"/>
    <n v="0"/>
    <n v="0"/>
    <n v="0"/>
    <n v="0"/>
    <n v="0"/>
    <n v="0"/>
    <n v="0"/>
    <n v="0"/>
    <n v="0"/>
    <n v="0"/>
    <n v="0"/>
    <n v="0"/>
    <n v="0"/>
    <n v="0"/>
    <n v="0"/>
    <n v="0"/>
  </r>
  <r>
    <x v="2"/>
    <s v="2014/3609"/>
    <s v=""/>
    <s v=""/>
    <s v=""/>
    <s v="137a"/>
    <s v="Broomwood Road"/>
    <s v="SW11"/>
    <s v="6JU"/>
    <n v="528025"/>
    <n v="174475"/>
    <s v="Balham"/>
    <s v=""/>
    <s v=""/>
    <n v="1"/>
    <n v="2"/>
    <n v="1"/>
    <s v="Construction of a basement extension with front lightwell (with railing surround) and rear lightwell. Construction of single storey rear and side extensions.  Associated internal and external alterations (including provision of bin storage to front) to pr"/>
    <s v="PF"/>
    <s v="30/06/2014"/>
    <d v="2014-10-14T00:00:00"/>
    <s v="Y"/>
    <s v="Nil"/>
    <s v=""/>
    <s v="BF"/>
    <x v="3"/>
    <s v="n/a"/>
    <s v="c+"/>
    <n v="8.9999999999999993E-3"/>
    <s v=""/>
    <m/>
    <m/>
    <x v="1"/>
    <s v="P"/>
    <m/>
    <n v="0"/>
    <n v="0"/>
    <n v="0"/>
    <n v="1"/>
    <n v="-1"/>
    <n v="1"/>
    <n v="0"/>
    <n v="0"/>
    <n v="0"/>
    <n v="0"/>
    <n v="1"/>
    <n v="-1"/>
    <n v="1"/>
    <n v="0"/>
    <n v="0"/>
    <n v="0"/>
    <n v="0"/>
    <n v="0"/>
    <n v="0"/>
    <n v="0"/>
    <n v="0"/>
    <n v="0"/>
    <n v="0"/>
    <n v="0"/>
    <n v="0"/>
    <n v="0"/>
    <n v="0"/>
    <n v="0"/>
    <n v="0"/>
    <n v="0"/>
  </r>
  <r>
    <x v="2"/>
    <s v="2014/3661"/>
    <s v=""/>
    <s v=""/>
    <s v=""/>
    <s v="78"/>
    <s v="Fernside Road"/>
    <s v="SW12"/>
    <s v="8LJ"/>
    <n v="528024"/>
    <n v="173526"/>
    <s v="Nightingale"/>
    <s v=""/>
    <s v=""/>
    <n v="0"/>
    <n v="1"/>
    <n v="1"/>
    <s v="Construction of a two-storey semi-detached self contained dwelling to side of no. 78 Fernside Road"/>
    <s v="PF"/>
    <s v="25/06/2014"/>
    <d v="2014-09-16T00:00:00"/>
    <s v="Y"/>
    <s v="Nil"/>
    <s v=""/>
    <s v="BF"/>
    <x v="0"/>
    <s v="n/a"/>
    <s v="n"/>
    <n v="0.02"/>
    <s v=""/>
    <m/>
    <m/>
    <x v="1"/>
    <s v="P"/>
    <n v="0"/>
    <n v="0"/>
    <n v="0"/>
    <n v="0"/>
    <n v="1"/>
    <n v="0"/>
    <n v="0"/>
    <n v="0"/>
    <n v="0"/>
    <n v="0"/>
    <n v="0"/>
    <n v="0"/>
    <n v="0"/>
    <n v="0"/>
    <n v="0"/>
    <n v="0"/>
    <n v="0"/>
    <n v="0"/>
    <n v="1"/>
    <n v="0"/>
    <n v="0"/>
    <n v="0"/>
    <n v="0"/>
    <n v="0"/>
    <n v="0"/>
    <n v="0"/>
    <n v="0"/>
    <n v="0"/>
    <n v="0"/>
    <n v="0"/>
    <n v="0"/>
  </r>
  <r>
    <x v="2"/>
    <s v="2014/3693"/>
    <s v=""/>
    <s v=""/>
    <s v="Post Office"/>
    <s v="591"/>
    <s v="Garratt Lane"/>
    <s v="SW18"/>
    <s v="4ST"/>
    <n v="526140"/>
    <n v="172708"/>
    <s v="Earlsfield"/>
    <s v=""/>
    <s v=""/>
    <n v="0"/>
    <n v="1"/>
    <n v="1"/>
    <s v="Alterations including erection of single-storey rear extension; excavation of existing basement, including formation of rear/side lightwell; and alterations to shopfront in connection with use of basement and part of ground floor as 1 x 2 bedroom flat (Re"/>
    <s v="PF"/>
    <s v="11/07/2014"/>
    <d v="2015-01-05T00:00:00"/>
    <s v="Y"/>
    <s v="Nil"/>
    <s v=""/>
    <s v="BF"/>
    <x v="3"/>
    <s v="n/a"/>
    <s v="n"/>
    <n v="0.08"/>
    <s v=""/>
    <m/>
    <m/>
    <x v="1"/>
    <s v="P"/>
    <n v="0"/>
    <n v="0"/>
    <n v="0"/>
    <n v="0"/>
    <n v="0"/>
    <n v="1"/>
    <n v="0"/>
    <n v="0"/>
    <n v="0"/>
    <n v="0"/>
    <n v="0"/>
    <n v="0"/>
    <n v="1"/>
    <n v="0"/>
    <n v="0"/>
    <n v="0"/>
    <n v="0"/>
    <n v="0"/>
    <n v="0"/>
    <n v="0"/>
    <n v="0"/>
    <n v="0"/>
    <n v="0"/>
    <n v="0"/>
    <n v="0"/>
    <n v="0"/>
    <n v="0"/>
    <n v="0"/>
    <n v="0"/>
    <n v="0"/>
    <n v="0"/>
  </r>
  <r>
    <x v="2"/>
    <s v="2014/3728"/>
    <s v=""/>
    <s v=""/>
    <s v=""/>
    <s v="188"/>
    <s v="Tooting High Street"/>
    <s v="SW17"/>
    <s v="0SF"/>
    <n v="527176"/>
    <n v="171047"/>
    <s v="Tooting"/>
    <s v=""/>
    <s v=""/>
    <n v="1"/>
    <n v="2"/>
    <n v="1"/>
    <s v="Construction of mansard roof extension to create additional storey of accommodation, and erection of first and second floor rear extension in connection with the creation of 1 x 1-bedroom self-contained flat, and 1 x 2-bedroom self-contained flat."/>
    <s v="PF"/>
    <s v="02/07/2014"/>
    <d v="2014-08-27T00:00:00"/>
    <s v="Y"/>
    <s v="Nil"/>
    <s v=""/>
    <s v="BF"/>
    <x v="3"/>
    <s v="n/a"/>
    <s v="c+"/>
    <n v="8.9999999999999993E-3"/>
    <s v=""/>
    <m/>
    <m/>
    <x v="1"/>
    <s v="P"/>
    <m/>
    <n v="0"/>
    <n v="0"/>
    <n v="0"/>
    <n v="1"/>
    <n v="0"/>
    <n v="0"/>
    <n v="0"/>
    <n v="0"/>
    <n v="0"/>
    <n v="0"/>
    <n v="1"/>
    <n v="0"/>
    <n v="0"/>
    <n v="0"/>
    <n v="0"/>
    <n v="0"/>
    <n v="0"/>
    <n v="0"/>
    <n v="0"/>
    <n v="0"/>
    <n v="0"/>
    <n v="0"/>
    <n v="0"/>
    <n v="0"/>
    <n v="0"/>
    <n v="0"/>
    <n v="0"/>
    <n v="0"/>
    <n v="0"/>
    <n v="0"/>
  </r>
  <r>
    <x v="2"/>
    <s v="2014/3735"/>
    <s v=""/>
    <s v=""/>
    <s v=""/>
    <s v="64"/>
    <s v="St Johns Road"/>
    <s v="SW11"/>
    <s v="1PS"/>
    <n v="527378"/>
    <n v="175255"/>
    <s v="Northcote"/>
    <s v=""/>
    <s v=""/>
    <n v="0"/>
    <n v="3"/>
    <n v="3"/>
    <s v="Application for determination of whether prior approval is required for change of use of first, second and third floors from offices (Class B1a) to residential use (Class C3) as 3 x one-bedroom flats."/>
    <s v="PAG"/>
    <s v="11/07/2014"/>
    <d v="2014-09-01T00:00:00"/>
    <s v="Y"/>
    <s v="Nil"/>
    <s v=""/>
    <s v="BF"/>
    <x v="2"/>
    <s v="n/a"/>
    <s v="f"/>
    <n v="4.0000000000000001E-3"/>
    <s v=""/>
    <m/>
    <m/>
    <x v="1"/>
    <s v="P"/>
    <n v="0"/>
    <n v="0"/>
    <n v="0"/>
    <n v="0"/>
    <n v="3"/>
    <n v="0"/>
    <n v="0"/>
    <n v="0"/>
    <n v="0"/>
    <n v="0"/>
    <n v="0"/>
    <n v="3"/>
    <n v="0"/>
    <n v="0"/>
    <n v="0"/>
    <n v="0"/>
    <n v="0"/>
    <n v="0"/>
    <n v="0"/>
    <n v="0"/>
    <n v="0"/>
    <n v="0"/>
    <n v="0"/>
    <n v="0"/>
    <n v="0"/>
    <n v="0"/>
    <n v="0"/>
    <n v="0"/>
    <n v="0"/>
    <n v="0"/>
    <n v="0"/>
  </r>
  <r>
    <x v="2"/>
    <s v="2014/3755"/>
    <s v=""/>
    <s v=""/>
    <s v=""/>
    <s v="71"/>
    <s v="Lavender Hill"/>
    <s v="SW11"/>
    <s v="5QN"/>
    <n v="528325"/>
    <n v="175700"/>
    <s v="Shaftesbury"/>
    <s v=""/>
    <s v=""/>
    <n v="0"/>
    <n v="3"/>
    <n v="3"/>
    <s v="Construction of first and second floor rear extensions and roof terraces, and mansard roof extension to create an additional storey of accommodation with roof terrace in connection with the creation of three self-contained flats (1 x 1-bedroom, 1 x 2-bedr"/>
    <s v="PF"/>
    <s v="04/08/2014"/>
    <d v="2014-11-25T00:00:00"/>
    <s v="Y"/>
    <s v="Nil"/>
    <s v=""/>
    <s v="BF"/>
    <x v="3"/>
    <s v="n/a"/>
    <s v="n"/>
    <n v="6.0000000000000001E-3"/>
    <s v=""/>
    <m/>
    <m/>
    <x v="1"/>
    <s v="P"/>
    <n v="0"/>
    <n v="0"/>
    <n v="0"/>
    <n v="1"/>
    <n v="0"/>
    <n v="1"/>
    <n v="0"/>
    <n v="1"/>
    <n v="0"/>
    <n v="0"/>
    <n v="1"/>
    <n v="0"/>
    <n v="1"/>
    <n v="0"/>
    <n v="1"/>
    <n v="0"/>
    <n v="0"/>
    <n v="0"/>
    <n v="0"/>
    <n v="0"/>
    <n v="0"/>
    <n v="0"/>
    <n v="0"/>
    <n v="0"/>
    <n v="0"/>
    <n v="0"/>
    <n v="0"/>
    <n v="0"/>
    <n v="0"/>
    <n v="0"/>
    <n v="0"/>
  </r>
  <r>
    <x v="2"/>
    <s v="2014/3759"/>
    <s v=""/>
    <s v=""/>
    <s v=""/>
    <s v="17"/>
    <s v="West Hill"/>
    <s v="SW18"/>
    <s v="1RB"/>
    <n v="525207"/>
    <n v="174625"/>
    <s v="East Putney"/>
    <s v=""/>
    <s v=""/>
    <n v="2"/>
    <n v="3"/>
    <n v="1"/>
    <s v="Erection of roof extension above back addition (including french doors and safety railings) at second floor level, demolition of part of ground floor side extension and alterations to existing fenestration in connection with conversion into three flats."/>
    <s v="PF"/>
    <s v="30/06/2014"/>
    <d v="2014-08-21T00:00:00"/>
    <s v="Y"/>
    <s v="Nil"/>
    <s v=""/>
    <s v="BF"/>
    <x v="3"/>
    <s v="n/a"/>
    <s v="c+"/>
    <n v="7.0000000000000001E-3"/>
    <s v=""/>
    <m/>
    <m/>
    <x v="1"/>
    <s v="P"/>
    <m/>
    <n v="0"/>
    <n v="0"/>
    <n v="0"/>
    <n v="2"/>
    <n v="-1"/>
    <n v="0"/>
    <n v="0"/>
    <n v="0"/>
    <n v="0"/>
    <n v="0"/>
    <n v="2"/>
    <n v="-1"/>
    <n v="0"/>
    <n v="0"/>
    <n v="0"/>
    <n v="0"/>
    <n v="0"/>
    <n v="0"/>
    <n v="0"/>
    <n v="0"/>
    <n v="0"/>
    <n v="0"/>
    <n v="0"/>
    <n v="0"/>
    <n v="0"/>
    <n v="0"/>
    <n v="0"/>
    <n v="0"/>
    <n v="0"/>
    <n v="0"/>
  </r>
  <r>
    <x v="2"/>
    <s v="2014/3761"/>
    <s v=""/>
    <s v=""/>
    <s v=""/>
    <s v="159"/>
    <s v="Putney High Street"/>
    <s v="SW15"/>
    <s v="1RT"/>
    <n v="523995"/>
    <n v="175107"/>
    <s v="Thamesfield"/>
    <s v=""/>
    <s v=""/>
    <n v="0"/>
    <n v="9"/>
    <n v="9"/>
    <s v="Prior approval for conversion of office (Use Class B1a) to nine self-contained residential units (Use Class C3)."/>
    <s v="PANR"/>
    <s v="15/07/2014"/>
    <d v="2014-09-09T00:00:00"/>
    <s v="Y"/>
    <s v="Nil"/>
    <s v=""/>
    <s v="BF"/>
    <x v="2"/>
    <s v="n/a"/>
    <s v="f"/>
    <n v="1.2999999999999999E-2"/>
    <s v=""/>
    <m/>
    <m/>
    <x v="1"/>
    <s v="P"/>
    <n v="0"/>
    <n v="0"/>
    <n v="0"/>
    <n v="9"/>
    <n v="0"/>
    <n v="0"/>
    <n v="0"/>
    <n v="0"/>
    <n v="0"/>
    <n v="0"/>
    <n v="9"/>
    <n v="0"/>
    <n v="0"/>
    <n v="0"/>
    <n v="0"/>
    <n v="0"/>
    <n v="0"/>
    <n v="0"/>
    <n v="0"/>
    <n v="0"/>
    <n v="0"/>
    <n v="0"/>
    <n v="0"/>
    <n v="0"/>
    <n v="0"/>
    <n v="0"/>
    <n v="0"/>
    <n v="0"/>
    <n v="0"/>
    <n v="0"/>
    <n v="0"/>
  </r>
  <r>
    <x v="2"/>
    <s v="2014/3770"/>
    <s v=""/>
    <s v=""/>
    <s v=""/>
    <s v="20"/>
    <s v="Routh Road"/>
    <s v="SW18"/>
    <s v="3SW"/>
    <n v="527218"/>
    <n v="173669"/>
    <s v="Wandsworth Common"/>
    <s v=""/>
    <s v=""/>
    <n v="1"/>
    <n v="1"/>
    <n v="0"/>
    <s v="Demolition of existing property; erection of replacement two-storey house with accommodation at roof level."/>
    <s v="PF"/>
    <s v="16/09/2014"/>
    <d v="2014-09-16T00:00:00"/>
    <s v="Y"/>
    <s v="Nil"/>
    <s v=""/>
    <s v="BF"/>
    <x v="0"/>
    <s v="n/a"/>
    <s v="n"/>
    <n v="4.7E-2"/>
    <s v=""/>
    <m/>
    <m/>
    <x v="1"/>
    <s v="P"/>
    <n v="0"/>
    <n v="0"/>
    <n v="0"/>
    <n v="0"/>
    <n v="0"/>
    <n v="0"/>
    <n v="-1"/>
    <n v="0"/>
    <n v="1"/>
    <n v="0"/>
    <n v="0"/>
    <n v="0"/>
    <n v="0"/>
    <n v="0"/>
    <n v="0"/>
    <n v="0"/>
    <n v="0"/>
    <n v="0"/>
    <n v="0"/>
    <n v="0"/>
    <n v="-1"/>
    <n v="0"/>
    <n v="1"/>
    <n v="0"/>
    <n v="0"/>
    <n v="0"/>
    <n v="0"/>
    <n v="0"/>
    <n v="0"/>
    <n v="0"/>
    <n v="0"/>
  </r>
  <r>
    <x v="2"/>
    <s v="2014/3851"/>
    <s v=""/>
    <s v=""/>
    <s v=""/>
    <s v="21"/>
    <s v="Bramfield road"/>
    <s v="SW11"/>
    <s v="6RA"/>
    <n v="527457"/>
    <n v="174515"/>
    <s v="Northcote"/>
    <s v=""/>
    <s v=""/>
    <n v="0"/>
    <n v="1"/>
    <n v="1"/>
    <s v="Excavation to create basement including formation of front and rear lightwells, erection of single-storey rear/side extension, erection of mansard roof extension over main roof and formation of roof terrace above two-storey back addition, in connection wi"/>
    <s v="PF"/>
    <s v="03/07/2014"/>
    <d v="2014-10-22T00:00:00"/>
    <s v="Y"/>
    <s v="Nil"/>
    <s v=""/>
    <s v="BF"/>
    <x v="3"/>
    <s v="n/a"/>
    <s v="g"/>
    <n v="1.2E-2"/>
    <s v=""/>
    <m/>
    <m/>
    <x v="1"/>
    <s v="P"/>
    <n v="0"/>
    <n v="0"/>
    <n v="0"/>
    <n v="0"/>
    <n v="0"/>
    <n v="0"/>
    <n v="0"/>
    <n v="0"/>
    <n v="1"/>
    <n v="0"/>
    <n v="0"/>
    <n v="0"/>
    <n v="0"/>
    <n v="0"/>
    <n v="0"/>
    <n v="0"/>
    <n v="0"/>
    <n v="0"/>
    <n v="0"/>
    <n v="0"/>
    <n v="0"/>
    <n v="0"/>
    <n v="1"/>
    <n v="0"/>
    <n v="0"/>
    <n v="0"/>
    <n v="0"/>
    <n v="0"/>
    <n v="0"/>
    <n v="0"/>
    <n v="0"/>
  </r>
  <r>
    <x v="2"/>
    <s v="2014/3852"/>
    <s v=""/>
    <s v=""/>
    <s v=""/>
    <s v="21"/>
    <s v="Bramfield road"/>
    <s v="SW11"/>
    <s v="6RA"/>
    <n v="527457"/>
    <n v="174515"/>
    <s v="Northcote"/>
    <s v=""/>
    <s v=""/>
    <n v="0"/>
    <n v="1"/>
    <n v="1"/>
    <s v="Erection of rear mansard roof extension over main roof (with French doors and safety railings), excavation to extend basement including formation of front and rear lightwells, erection of single-storey rear/side extension and associated alterations in con"/>
    <s v="PF"/>
    <s v="03/07/2014"/>
    <d v="2014-10-22T00:00:00"/>
    <s v="Y"/>
    <s v="Nil"/>
    <s v=""/>
    <s v="BF"/>
    <x v="3"/>
    <s v="n/a"/>
    <s v="g"/>
    <n v="1.2E-2"/>
    <s v=""/>
    <m/>
    <m/>
    <x v="1"/>
    <s v="P"/>
    <n v="0"/>
    <n v="0"/>
    <n v="0"/>
    <n v="0"/>
    <n v="0"/>
    <n v="0"/>
    <n v="0"/>
    <n v="0"/>
    <n v="1"/>
    <n v="0"/>
    <n v="0"/>
    <n v="0"/>
    <n v="0"/>
    <n v="0"/>
    <n v="0"/>
    <n v="0"/>
    <n v="0"/>
    <n v="0"/>
    <n v="0"/>
    <n v="0"/>
    <n v="0"/>
    <n v="0"/>
    <n v="1"/>
    <n v="0"/>
    <n v="0"/>
    <n v="0"/>
    <n v="0"/>
    <n v="0"/>
    <n v="0"/>
    <n v="0"/>
    <n v="0"/>
  </r>
  <r>
    <x v="2"/>
    <s v="2014/3887"/>
    <s v=""/>
    <s v=""/>
    <s v=""/>
    <s v="87"/>
    <s v="Mitcham Road"/>
    <s v="SW17"/>
    <s v="9PD"/>
    <n v="527650"/>
    <n v="171279"/>
    <s v="Graveney"/>
    <s v=""/>
    <s v=""/>
    <n v="1"/>
    <n v="3"/>
    <n v="2"/>
    <s v="Erection of rear extensions to ground, first and second floor levels. Conversion of first and second floors to 2 x one bedroom flats and 1 x one bedroom maisonette."/>
    <s v="PF"/>
    <s v="15/07/2014"/>
    <d v="2014-10-24T00:00:00"/>
    <s v="Y"/>
    <s v="Nil"/>
    <s v=""/>
    <s v="BF"/>
    <x v="3"/>
    <s v="n/a"/>
    <s v="c+"/>
    <n v="8.9999999999999993E-3"/>
    <s v=""/>
    <m/>
    <m/>
    <x v="1"/>
    <s v="P"/>
    <m/>
    <n v="0"/>
    <n v="0"/>
    <n v="0"/>
    <n v="3"/>
    <n v="0"/>
    <n v="0"/>
    <n v="-1"/>
    <n v="0"/>
    <n v="0"/>
    <n v="0"/>
    <n v="3"/>
    <n v="0"/>
    <n v="0"/>
    <n v="-1"/>
    <n v="0"/>
    <n v="0"/>
    <n v="0"/>
    <n v="0"/>
    <n v="0"/>
    <n v="0"/>
    <n v="0"/>
    <n v="0"/>
    <n v="0"/>
    <n v="0"/>
    <n v="0"/>
    <n v="0"/>
    <n v="0"/>
    <n v="0"/>
    <n v="0"/>
    <n v="0"/>
  </r>
  <r>
    <x v="2"/>
    <s v="2014/3902"/>
    <s v=""/>
    <s v=""/>
    <s v="8 Blades Court"/>
    <s v="121"/>
    <s v="Deodar Road"/>
    <s v="SW15"/>
    <s v="2NU"/>
    <n v="524589"/>
    <n v="175337"/>
    <s v="Thamesfield"/>
    <s v=""/>
    <s v=""/>
    <n v="0"/>
    <n v="1"/>
    <n v="1"/>
    <s v="Prior approval for conversion of class B1a office to 1 bedroom residential unit (class C3)."/>
    <s v="PANR"/>
    <s v="04/07/2014"/>
    <d v="2014-09-17T00:00:00"/>
    <s v="Y"/>
    <s v="Nil"/>
    <s v=""/>
    <s v="BF"/>
    <x v="2"/>
    <s v="n/a"/>
    <s v="f"/>
    <n v="3.0000000000000001E-3"/>
    <s v=""/>
    <m/>
    <m/>
    <x v="1"/>
    <s v="P"/>
    <m/>
    <n v="0"/>
    <n v="0"/>
    <n v="0"/>
    <n v="1"/>
    <n v="0"/>
    <n v="0"/>
    <n v="0"/>
    <n v="0"/>
    <n v="0"/>
    <n v="0"/>
    <n v="1"/>
    <n v="0"/>
    <n v="0"/>
    <n v="0"/>
    <n v="0"/>
    <n v="0"/>
    <n v="0"/>
    <n v="0"/>
    <n v="0"/>
    <n v="0"/>
    <n v="0"/>
    <n v="0"/>
    <n v="0"/>
    <n v="0"/>
    <n v="0"/>
    <n v="0"/>
    <n v="0"/>
    <n v="0"/>
    <n v="0"/>
    <n v="0"/>
  </r>
  <r>
    <x v="2"/>
    <s v="2014/3962"/>
    <s v=""/>
    <s v=""/>
    <s v=""/>
    <s v="26"/>
    <s v="Galveston Road"/>
    <s v="SW15"/>
    <s v="2SA"/>
    <n v="524904"/>
    <n v="174723"/>
    <s v="East Putney"/>
    <s v=""/>
    <s v=""/>
    <n v="1"/>
    <n v="1"/>
    <n v="0"/>
    <s v="Erection of replacement four-storey house including accommodation at basement and roof levels."/>
    <s v="PF"/>
    <s v="03/09/2014"/>
    <d v="2014-12-18T00:00:00"/>
    <s v="Y"/>
    <s v="Nil"/>
    <s v=""/>
    <s v="BF"/>
    <x v="0"/>
    <s v="n/a"/>
    <s v="n"/>
    <n v="1.7999999999999999E-2"/>
    <s v=""/>
    <m/>
    <m/>
    <x v="1"/>
    <s v="P"/>
    <n v="0"/>
    <n v="0"/>
    <n v="0"/>
    <n v="0"/>
    <n v="0"/>
    <n v="0"/>
    <n v="0"/>
    <n v="0"/>
    <n v="0"/>
    <n v="0"/>
    <n v="0"/>
    <n v="0"/>
    <n v="0"/>
    <n v="0"/>
    <n v="0"/>
    <n v="0"/>
    <n v="0"/>
    <n v="0"/>
    <n v="0"/>
    <n v="0"/>
    <n v="0"/>
    <n v="0"/>
    <n v="0"/>
    <n v="0"/>
    <n v="0"/>
    <n v="0"/>
    <n v="0"/>
    <n v="0"/>
    <n v="0"/>
    <n v="0"/>
    <n v="0"/>
  </r>
  <r>
    <x v="2"/>
    <s v="2014/3986"/>
    <s v=""/>
    <s v=""/>
    <s v=""/>
    <s v="4-6"/>
    <s v="Althorp Road"/>
    <s v="SW17"/>
    <s v=""/>
    <n v="527513"/>
    <n v="173334"/>
    <s v="Nightingale"/>
    <s v=""/>
    <s v=""/>
    <n v="0"/>
    <n v="6"/>
    <n v="6"/>
    <s v="Application for determination of whether prior approval is required for change of use of ground, first, and second floors from offices (Class B1a) to 6 residential units (Class C3) as 6 x two-bedroom flats."/>
    <s v="PAG"/>
    <s v="07/07/2014"/>
    <d v="2014-09-01T00:00:00"/>
    <s v="Y"/>
    <s v="Nil"/>
    <s v=""/>
    <s v="BF"/>
    <x v="2"/>
    <s v="n/a"/>
    <s v="f"/>
    <n v="3.4000000000000002E-2"/>
    <s v=""/>
    <m/>
    <m/>
    <x v="1"/>
    <s v="P"/>
    <m/>
    <n v="0"/>
    <n v="0"/>
    <n v="0"/>
    <n v="0"/>
    <n v="6"/>
    <n v="0"/>
    <n v="0"/>
    <n v="0"/>
    <n v="0"/>
    <n v="0"/>
    <n v="0"/>
    <n v="6"/>
    <n v="0"/>
    <n v="0"/>
    <n v="0"/>
    <n v="0"/>
    <n v="0"/>
    <n v="0"/>
    <n v="0"/>
    <n v="0"/>
    <n v="0"/>
    <n v="0"/>
    <n v="0"/>
    <n v="0"/>
    <n v="0"/>
    <n v="0"/>
    <n v="0"/>
    <n v="0"/>
    <n v="0"/>
    <n v="0"/>
  </r>
  <r>
    <x v="2"/>
    <s v="2014/4037"/>
    <s v=""/>
    <s v=""/>
    <s v="Abberley Mews"/>
    <s v=""/>
    <s v="Cedars Road"/>
    <s v="SW4"/>
    <s v="0QE"/>
    <n v="528547"/>
    <n v="175732"/>
    <s v="Shaftesbury"/>
    <s v=""/>
    <s v=""/>
    <n v="0"/>
    <n v="1"/>
    <n v="1"/>
    <s v="Alterations including roof extension (including raising the ridge by approximately 2.1m) to create additional storey of accommodation  in connection with the creation of a one- bedroom flat.  Associated alterations to provide car parking, bike stores and "/>
    <s v="PF"/>
    <s v="24/07/2014"/>
    <d v="2014-10-14T00:00:00"/>
    <s v="Y"/>
    <s v="Nil"/>
    <s v=""/>
    <s v="BF"/>
    <x v="3"/>
    <s v="n/a"/>
    <s v="n"/>
    <n v="5.0000000000000001E-3"/>
    <s v=""/>
    <m/>
    <m/>
    <x v="1"/>
    <s v="P"/>
    <m/>
    <n v="0"/>
    <n v="0"/>
    <n v="0"/>
    <n v="0"/>
    <n v="1"/>
    <n v="0"/>
    <n v="0"/>
    <n v="0"/>
    <n v="0"/>
    <n v="0"/>
    <n v="0"/>
    <n v="1"/>
    <n v="0"/>
    <n v="0"/>
    <n v="0"/>
    <n v="0"/>
    <n v="0"/>
    <n v="0"/>
    <n v="0"/>
    <n v="0"/>
    <n v="0"/>
    <n v="0"/>
    <n v="0"/>
    <n v="0"/>
    <n v="0"/>
    <n v="0"/>
    <n v="0"/>
    <n v="0"/>
    <n v="0"/>
    <n v="0"/>
  </r>
  <r>
    <x v="2"/>
    <s v="2014/4117"/>
    <s v=""/>
    <s v=""/>
    <s v="&amp; 71 Temperley Road"/>
    <s v="53"/>
    <s v="Badminton Road"/>
    <s v="SW18"/>
    <s v="8BN"/>
    <n v="528532"/>
    <n v="173915"/>
    <s v="Balham"/>
    <s v=""/>
    <s v=""/>
    <n v="2"/>
    <n v="3"/>
    <n v="1"/>
    <s v="Erection of a single storey rear extension, erection of roof extension to main rear roof with french doors. Creation of new 1 x 3-bedroom flat on ground floor, 1 x 1-bedroom flat on first floor and and 1 x 2-bedroom flats on upper floors.  Amendments to b"/>
    <s v="PF"/>
    <s v="06/08/2014"/>
    <d v="2014-11-13T00:00:00"/>
    <s v="Y"/>
    <s v="Nil"/>
    <s v=""/>
    <s v="BF"/>
    <x v="3"/>
    <s v="n/a"/>
    <s v="n"/>
    <n v="1.7999999999999999E-2"/>
    <s v=""/>
    <m/>
    <m/>
    <x v="1"/>
    <s v="P"/>
    <n v="0"/>
    <n v="0"/>
    <n v="0"/>
    <n v="0"/>
    <n v="1"/>
    <n v="-1"/>
    <n v="1"/>
    <n v="0"/>
    <n v="0"/>
    <n v="0"/>
    <n v="0"/>
    <n v="1"/>
    <n v="-1"/>
    <n v="1"/>
    <n v="0"/>
    <n v="0"/>
    <n v="0"/>
    <n v="0"/>
    <n v="0"/>
    <n v="0"/>
    <n v="0"/>
    <n v="0"/>
    <n v="0"/>
    <n v="0"/>
    <n v="0"/>
    <n v="0"/>
    <n v="0"/>
    <n v="0"/>
    <n v="0"/>
    <n v="0"/>
    <n v="0"/>
  </r>
  <r>
    <x v="2"/>
    <s v="2014/4124"/>
    <s v=""/>
    <s v=""/>
    <s v=""/>
    <s v="32-34"/>
    <s v="Lavender Hill"/>
    <s v="SW11"/>
    <s v="5RL"/>
    <n v="528428"/>
    <n v="175770"/>
    <s v="Shaftesbury"/>
    <s v=""/>
    <s v=""/>
    <n v="2"/>
    <n v="6"/>
    <n v="4"/>
    <s v="Conversion of existing 2 x 2-bedroom flats to proposed 4 x 1-bedroom flats and erection of front, rear side roof extension with roof terraces to provide a further 2 x 1-bedroom flats.  Erection of a two-storey rear extension above back addition.  Alterati"/>
    <s v="PF"/>
    <s v="22/07/2014"/>
    <d v="2014-11-24T00:00:00"/>
    <s v="Y"/>
    <s v="Nil"/>
    <s v=""/>
    <s v="BF"/>
    <x v="3"/>
    <s v="n/a"/>
    <s v="n"/>
    <n v="0.01"/>
    <s v=""/>
    <m/>
    <m/>
    <x v="1"/>
    <s v="P"/>
    <n v="0"/>
    <n v="0"/>
    <n v="0"/>
    <n v="0"/>
    <n v="6"/>
    <n v="-2"/>
    <n v="0"/>
    <n v="0"/>
    <n v="0"/>
    <n v="0"/>
    <n v="0"/>
    <n v="6"/>
    <n v="-2"/>
    <n v="0"/>
    <n v="0"/>
    <n v="0"/>
    <n v="0"/>
    <n v="0"/>
    <n v="0"/>
    <n v="0"/>
    <n v="0"/>
    <n v="0"/>
    <n v="0"/>
    <n v="0"/>
    <n v="0"/>
    <n v="0"/>
    <n v="0"/>
    <n v="0"/>
    <n v="0"/>
    <n v="0"/>
    <n v="0"/>
  </r>
  <r>
    <x v="2"/>
    <s v="2014/4131"/>
    <s v=""/>
    <s v=""/>
    <s v=""/>
    <s v="73"/>
    <s v="Webbs Road"/>
    <s v="SW11"/>
    <s v="6SD"/>
    <n v="527841"/>
    <n v="174515"/>
    <s v="Northcote"/>
    <s v=""/>
    <s v=""/>
    <n v="2"/>
    <n v="1"/>
    <n v="-1"/>
    <s v="Erection of rear roof extension to main roof and formation of lightwell at front, together with alterations in connection with coversion of property from 2x self-contained flats into single dwellinghouse."/>
    <s v="PF"/>
    <s v="10/09/2014"/>
    <d v="2014-11-05T00:00:00"/>
    <s v="Y"/>
    <s v="Nil"/>
    <s v=""/>
    <s v="BF"/>
    <x v="3"/>
    <s v="n/a"/>
    <s v="b"/>
    <n v="1.4999999999999999E-2"/>
    <s v=""/>
    <m/>
    <m/>
    <x v="1"/>
    <s v="P"/>
    <n v="0"/>
    <n v="0"/>
    <n v="0"/>
    <n v="0"/>
    <n v="-1"/>
    <n v="-1"/>
    <n v="0"/>
    <n v="0"/>
    <n v="1"/>
    <n v="0"/>
    <n v="0"/>
    <n v="-1"/>
    <n v="-1"/>
    <n v="0"/>
    <n v="0"/>
    <n v="0"/>
    <n v="0"/>
    <n v="0"/>
    <n v="0"/>
    <n v="0"/>
    <n v="0"/>
    <n v="0"/>
    <n v="1"/>
    <n v="0"/>
    <n v="0"/>
    <n v="0"/>
    <n v="0"/>
    <n v="0"/>
    <n v="0"/>
    <n v="0"/>
    <n v="0"/>
  </r>
  <r>
    <x v="2"/>
    <s v="2014/4243"/>
    <s v=""/>
    <s v=""/>
    <s v=""/>
    <s v="220"/>
    <s v="York Road"/>
    <s v="SW11"/>
    <s v="3SD"/>
    <n v="526478"/>
    <n v="175608"/>
    <s v="St. Mary's Park"/>
    <s v=""/>
    <s v=""/>
    <n v="0"/>
    <n v="1"/>
    <n v="1"/>
    <s v="Alterations including erection of mansard roof extension to front and rear to provide an additional storey, erection of first floor and second floor rear extension and creation of roof terrace in connection with the creation of an additional self-containe"/>
    <s v="PF"/>
    <s v="23/07/2014"/>
    <d v="2014-09-17T00:00:00"/>
    <s v="Y"/>
    <s v="Nil"/>
    <s v=""/>
    <s v="BF"/>
    <x v="3"/>
    <s v="n/a"/>
    <s v="n"/>
    <n v="5.0000000000000001E-3"/>
    <s v=""/>
    <m/>
    <m/>
    <x v="1"/>
    <s v="P"/>
    <n v="0"/>
    <n v="0"/>
    <n v="0"/>
    <n v="0"/>
    <n v="0"/>
    <n v="1"/>
    <n v="0"/>
    <n v="0"/>
    <n v="0"/>
    <n v="0"/>
    <n v="0"/>
    <n v="0"/>
    <n v="1"/>
    <n v="0"/>
    <n v="0"/>
    <n v="0"/>
    <n v="0"/>
    <n v="0"/>
    <n v="0"/>
    <n v="0"/>
    <n v="0"/>
    <n v="0"/>
    <n v="0"/>
    <n v="0"/>
    <n v="0"/>
    <n v="0"/>
    <n v="0"/>
    <n v="0"/>
    <n v="0"/>
    <n v="0"/>
    <n v="0"/>
  </r>
  <r>
    <x v="2"/>
    <s v="2014/4261"/>
    <s v=""/>
    <s v=""/>
    <s v="9 Blades Court"/>
    <s v="121"/>
    <s v="Deodar Road"/>
    <s v="SW15"/>
    <s v="2NU"/>
    <n v="524588"/>
    <n v="175331"/>
    <s v="Thamesfield"/>
    <s v=""/>
    <s v=""/>
    <n v="0"/>
    <n v="1"/>
    <n v="1"/>
    <s v="Prior approval for conversion of class B1a office to 1 bedroom residential unit (class C3)."/>
    <s v="PANR"/>
    <s v="23/07/2014"/>
    <d v="2014-09-17T00:00:00"/>
    <s v="Y"/>
    <s v="Nil"/>
    <s v=""/>
    <s v="BF"/>
    <x v="2"/>
    <s v="n/a"/>
    <s v="f"/>
    <n v="1E-3"/>
    <s v=""/>
    <m/>
    <m/>
    <x v="1"/>
    <s v="P"/>
    <m/>
    <n v="0"/>
    <n v="0"/>
    <n v="0"/>
    <n v="1"/>
    <n v="0"/>
    <n v="0"/>
    <n v="0"/>
    <n v="0"/>
    <n v="0"/>
    <n v="0"/>
    <n v="1"/>
    <n v="0"/>
    <n v="0"/>
    <n v="0"/>
    <n v="0"/>
    <n v="0"/>
    <n v="0"/>
    <n v="0"/>
    <n v="0"/>
    <n v="0"/>
    <n v="0"/>
    <n v="0"/>
    <n v="0"/>
    <n v="0"/>
    <n v="0"/>
    <n v="0"/>
    <n v="0"/>
    <n v="0"/>
    <n v="0"/>
    <n v="0"/>
  </r>
  <r>
    <x v="2"/>
    <s v="2014/4267"/>
    <s v=""/>
    <s v=""/>
    <s v=""/>
    <s v="9"/>
    <s v="Burntwood Lane"/>
    <s v="SW17"/>
    <s v="0JY"/>
    <n v="526220"/>
    <n v="172331"/>
    <s v="Earlsfield"/>
    <s v=""/>
    <s v=""/>
    <n v="1"/>
    <n v="0"/>
    <n v="-1"/>
    <s v="Change of use of the first floor from C3 (Residential) to Use Class B1(a) (Offices) for use in conjunction with funeral service centre."/>
    <s v="PF"/>
    <s v="24/07/2014"/>
    <d v="2014-09-18T00:00:00"/>
    <s v="Y"/>
    <s v="Nil"/>
    <s v=""/>
    <s v="BF"/>
    <x v="2"/>
    <s v="n/a"/>
    <s v="h"/>
    <n v="3.0000000000000001E-3"/>
    <s v=""/>
    <m/>
    <m/>
    <x v="1"/>
    <s v="P"/>
    <n v="0"/>
    <n v="0"/>
    <n v="0"/>
    <n v="0"/>
    <n v="0"/>
    <n v="-1"/>
    <n v="0"/>
    <n v="0"/>
    <n v="0"/>
    <n v="0"/>
    <n v="0"/>
    <n v="0"/>
    <n v="-1"/>
    <n v="0"/>
    <n v="0"/>
    <n v="0"/>
    <n v="0"/>
    <n v="0"/>
    <n v="0"/>
    <n v="0"/>
    <n v="0"/>
    <n v="0"/>
    <n v="0"/>
    <n v="0"/>
    <n v="0"/>
    <n v="0"/>
    <n v="0"/>
    <n v="0"/>
    <n v="0"/>
    <n v="0"/>
    <n v="0"/>
  </r>
  <r>
    <x v="2"/>
    <s v="2014/4269"/>
    <s v=""/>
    <s v=""/>
    <s v=""/>
    <s v="525"/>
    <s v="Old York Road"/>
    <s v="SW18"/>
    <s v="1TG"/>
    <n v="525944"/>
    <n v="174996"/>
    <s v="Fairfield"/>
    <s v=""/>
    <s v=""/>
    <n v="0"/>
    <n v="3"/>
    <n v="3"/>
    <s v="Erection of enlarged front dormer, replacement shopfront and first floor front windows; demolition of existing rear additions and erection of replacement part single, part two-storey rear addition, rear mansard roof extension and roof extension with roof "/>
    <s v="PF"/>
    <s v="24/07/2014"/>
    <d v="2014-09-18T00:00:00"/>
    <s v="Y"/>
    <s v="Nil"/>
    <s v=""/>
    <s v="BF"/>
    <x v="3"/>
    <s v="n/a"/>
    <s v="n"/>
    <n v="8.9999999999999993E-3"/>
    <s v=""/>
    <m/>
    <m/>
    <x v="1"/>
    <s v="P"/>
    <n v="0"/>
    <n v="0"/>
    <n v="0"/>
    <n v="0"/>
    <n v="1"/>
    <n v="2"/>
    <n v="0"/>
    <n v="0"/>
    <n v="0"/>
    <n v="0"/>
    <n v="0"/>
    <n v="1"/>
    <n v="2"/>
    <n v="0"/>
    <n v="0"/>
    <n v="0"/>
    <n v="0"/>
    <n v="0"/>
    <n v="0"/>
    <n v="0"/>
    <n v="0"/>
    <n v="0"/>
    <n v="0"/>
    <n v="0"/>
    <n v="0"/>
    <n v="0"/>
    <n v="0"/>
    <n v="0"/>
    <n v="0"/>
    <n v="0"/>
    <n v="0"/>
  </r>
  <r>
    <x v="2"/>
    <s v="2014/4360"/>
    <s v=""/>
    <s v=""/>
    <s v=""/>
    <s v="56-64"/>
    <s v="Latchmere Road"/>
    <s v="SW11"/>
    <s v="2DN"/>
    <n v="527689"/>
    <n v="175864"/>
    <s v="Shaftesbury"/>
    <s v=""/>
    <s v=""/>
    <n v="0"/>
    <n v="1"/>
    <n v="1"/>
    <s v="Erection of roof extension (changing from pitched roof to flat roof) to create an additional storey of accommodation to provide a two bedroom apartment with associated front and rear roof terraces; additional rooflights; 6x projecting solar panels; and ba"/>
    <s v="PF"/>
    <s v="13/10/2014"/>
    <d v="2015-02-27T00:00:00"/>
    <s v="Y"/>
    <s v="Nil"/>
    <s v=""/>
    <s v="BF"/>
    <x v="0"/>
    <s v="n/a"/>
    <s v="n"/>
    <n v="8.0000000000000002E-3"/>
    <s v=""/>
    <m/>
    <m/>
    <x v="1"/>
    <s v="P"/>
    <m/>
    <n v="0"/>
    <n v="0"/>
    <n v="0"/>
    <n v="0"/>
    <n v="1"/>
    <n v="0"/>
    <n v="0"/>
    <n v="0"/>
    <n v="0"/>
    <n v="0"/>
    <n v="0"/>
    <n v="1"/>
    <n v="0"/>
    <n v="0"/>
    <n v="0"/>
    <n v="0"/>
    <n v="0"/>
    <n v="0"/>
    <n v="0"/>
    <n v="0"/>
    <n v="0"/>
    <n v="0"/>
    <n v="0"/>
    <n v="0"/>
    <n v="0"/>
    <n v="0"/>
    <n v="0"/>
    <n v="0"/>
    <n v="0"/>
    <n v="0"/>
  </r>
  <r>
    <x v="2"/>
    <s v="2014/4389"/>
    <s v=""/>
    <s v=""/>
    <s v=""/>
    <s v="3-4"/>
    <s v="Podmore Road"/>
    <s v="SW8"/>
    <s v="1AJ"/>
    <n v="526041"/>
    <n v="175095"/>
    <s v="Fairfield"/>
    <s v=""/>
    <s v=""/>
    <n v="0"/>
    <n v="2"/>
    <n v="2"/>
    <s v="Erection of mansard roof extension with front and rear dormers to provide additional floor of accommodation, in connection with the formation of two maisonettes on first and second floors with continued commercial use on ground floor."/>
    <s v="PF"/>
    <s v="14/08/2014"/>
    <d v="2014-11-21T00:00:00"/>
    <s v="Y"/>
    <s v="Nil"/>
    <s v=""/>
    <s v="BF"/>
    <x v="3"/>
    <s v="n/a"/>
    <s v="g"/>
    <n v="5.0000000000000001E-3"/>
    <s v=""/>
    <m/>
    <m/>
    <x v="1"/>
    <s v="P"/>
    <m/>
    <n v="0"/>
    <n v="0"/>
    <n v="0"/>
    <n v="1"/>
    <n v="1"/>
    <n v="0"/>
    <n v="0"/>
    <n v="0"/>
    <n v="0"/>
    <n v="0"/>
    <n v="1"/>
    <n v="1"/>
    <n v="0"/>
    <n v="0"/>
    <n v="0"/>
    <n v="0"/>
    <n v="0"/>
    <n v="0"/>
    <n v="0"/>
    <n v="0"/>
    <n v="0"/>
    <n v="0"/>
    <n v="0"/>
    <n v="0"/>
    <n v="0"/>
    <n v="0"/>
    <n v="0"/>
    <n v="0"/>
    <n v="0"/>
    <n v="0"/>
  </r>
  <r>
    <x v="2"/>
    <s v="2014/4483"/>
    <s v=""/>
    <s v=""/>
    <s v="Grange Cotteage"/>
    <s v="8A"/>
    <s v="Bramcote Road"/>
    <s v="SW15"/>
    <s v="6UG"/>
    <n v="522881"/>
    <n v="175249"/>
    <s v="West Putney"/>
    <s v=""/>
    <s v=""/>
    <n v="1"/>
    <n v="1"/>
    <n v="0"/>
    <s v="Demolition of existing house and erection of two-storey (plus basement) house with a first floor balcony, associated landscaping and felling of 4 trees. Further consultation following Tree survey and site boundary adjustments."/>
    <s v="PF"/>
    <s v="15/09/2014"/>
    <d v="2014-12-22T00:00:00"/>
    <s v="Y"/>
    <s v="Nil"/>
    <s v=""/>
    <s v="BF"/>
    <x v="0"/>
    <s v="n/a"/>
    <s v="n"/>
    <n v="3.2000000000000001E-2"/>
    <s v=""/>
    <m/>
    <m/>
    <x v="1"/>
    <s v="P"/>
    <n v="0"/>
    <n v="0"/>
    <n v="0"/>
    <n v="0"/>
    <n v="0"/>
    <n v="0"/>
    <n v="-1"/>
    <n v="1"/>
    <n v="0"/>
    <n v="0"/>
    <n v="0"/>
    <n v="0"/>
    <n v="0"/>
    <n v="0"/>
    <n v="0"/>
    <n v="0"/>
    <n v="0"/>
    <n v="0"/>
    <n v="0"/>
    <n v="0"/>
    <n v="-1"/>
    <n v="1"/>
    <n v="0"/>
    <n v="0"/>
    <n v="0"/>
    <n v="0"/>
    <n v="0"/>
    <n v="0"/>
    <n v="0"/>
    <n v="0"/>
    <n v="0"/>
  </r>
  <r>
    <x v="2"/>
    <s v="2014/4516"/>
    <s v=""/>
    <s v=""/>
    <s v="Tidbury Court"/>
    <s v=""/>
    <s v="Stewarts Road"/>
    <s v="SW11"/>
    <s v="4DW"/>
    <n v="529104"/>
    <n v="177095"/>
    <s v="Queenstown"/>
    <s v=""/>
    <s v=""/>
    <n v="12"/>
    <n v="22"/>
    <n v="10"/>
    <s v="Demolition of existing buildings and construction of a new 4-storey building to provide 22 flats for affordable rent, including associated landscaping, cycle and refuse stores."/>
    <s v="PF"/>
    <s v="21/08/2014"/>
    <d v="2014-11-10T00:00:00"/>
    <s v="Y"/>
    <s v="Nil"/>
    <s v=""/>
    <s v="BF"/>
    <x v="0"/>
    <s v="NB"/>
    <s v="n/a"/>
    <n v="0.26"/>
    <s v=""/>
    <m/>
    <m/>
    <x v="2"/>
    <s v="C"/>
    <m/>
    <n v="2"/>
    <n v="22"/>
    <n v="0"/>
    <n v="-2"/>
    <n v="11"/>
    <n v="1"/>
    <n v="0"/>
    <n v="0"/>
    <n v="0"/>
    <n v="0"/>
    <n v="-2"/>
    <n v="11"/>
    <n v="1"/>
    <n v="0"/>
    <n v="0"/>
    <n v="0"/>
    <n v="0"/>
    <n v="0"/>
    <n v="0"/>
    <n v="0"/>
    <n v="0"/>
    <n v="0"/>
    <n v="0"/>
    <n v="0"/>
    <n v="0"/>
    <n v="0"/>
    <n v="0"/>
    <n v="0"/>
    <n v="0"/>
    <n v="0"/>
  </r>
  <r>
    <x v="2"/>
    <s v="2014/4518"/>
    <s v=""/>
    <s v=""/>
    <s v="Land south of and west of 5 St James Drive"/>
    <s v="124"/>
    <s v="Trinity Road"/>
    <s v="SW17"/>
    <s v="7HS"/>
    <n v="527671"/>
    <n v="172854"/>
    <s v="Nightingale"/>
    <s v=""/>
    <s v=""/>
    <n v="0"/>
    <n v="1"/>
    <n v="1"/>
    <s v="Erection of single-storey dwellinghouse to include excavation of a basement."/>
    <s v="PF"/>
    <s v="11/09/2014"/>
    <d v="2014-11-13T00:00:00"/>
    <s v="Y"/>
    <s v="Nil"/>
    <s v=""/>
    <s v="BF"/>
    <x v="0"/>
    <s v="n/a"/>
    <s v="n"/>
    <n v="8.0000000000000002E-3"/>
    <s v=""/>
    <m/>
    <m/>
    <x v="1"/>
    <s v="P"/>
    <n v="0"/>
    <n v="0"/>
    <n v="1"/>
    <n v="0"/>
    <n v="1"/>
    <n v="0"/>
    <n v="0"/>
    <n v="0"/>
    <n v="0"/>
    <n v="0"/>
    <n v="0"/>
    <n v="0"/>
    <n v="0"/>
    <n v="0"/>
    <n v="0"/>
    <n v="0"/>
    <n v="0"/>
    <n v="0"/>
    <n v="1"/>
    <n v="0"/>
    <n v="0"/>
    <n v="0"/>
    <n v="0"/>
    <n v="0"/>
    <n v="0"/>
    <n v="0"/>
    <n v="0"/>
    <n v="0"/>
    <n v="0"/>
    <n v="0"/>
    <n v="0"/>
  </r>
  <r>
    <x v="2"/>
    <s v="2014/4525"/>
    <s v=""/>
    <s v=""/>
    <s v=""/>
    <s v="30-32"/>
    <s v="Totterdown Street"/>
    <s v="SW17"/>
    <s v="8TA"/>
    <n v="527644"/>
    <n v="171597"/>
    <s v="Graveney"/>
    <s v=""/>
    <s v=""/>
    <n v="0"/>
    <n v="1"/>
    <n v="1"/>
    <s v="Creation of an additional floor at third floor level to create a 1 x 2 bedroom flat with front and rear roof terraces including raising parapet wall by approximately 700mm."/>
    <s v="PF"/>
    <s v="18/08/2014"/>
    <d v="2014-12-04T00:00:00"/>
    <s v="Y"/>
    <s v="Nil"/>
    <s v=""/>
    <s v="BF"/>
    <x v="0"/>
    <s v="n/a"/>
    <s v="n"/>
    <n v="8.0000000000000002E-3"/>
    <s v=""/>
    <m/>
    <m/>
    <x v="1"/>
    <s v="P"/>
    <m/>
    <n v="0"/>
    <n v="0"/>
    <n v="0"/>
    <n v="0"/>
    <n v="1"/>
    <n v="0"/>
    <n v="0"/>
    <n v="0"/>
    <n v="0"/>
    <n v="0"/>
    <n v="0"/>
    <n v="1"/>
    <n v="0"/>
    <n v="0"/>
    <n v="0"/>
    <n v="0"/>
    <n v="0"/>
    <n v="0"/>
    <n v="0"/>
    <n v="0"/>
    <n v="0"/>
    <n v="0"/>
    <n v="0"/>
    <n v="0"/>
    <n v="0"/>
    <n v="0"/>
    <n v="0"/>
    <n v="0"/>
    <n v="0"/>
    <n v="0"/>
  </r>
  <r>
    <x v="2"/>
    <s v="2014/4531"/>
    <s v=""/>
    <s v=""/>
    <s v="Land Adjacent"/>
    <s v="33"/>
    <s v="Vandyke Close"/>
    <s v="SW15"/>
    <s v="3JQ"/>
    <n v="523902"/>
    <n v="174030"/>
    <s v="East Putney"/>
    <s v=""/>
    <s v=""/>
    <n v="0"/>
    <n v="1"/>
    <n v="1"/>
    <s v="Erection of three-storey dwellinghouse with associated parking and landscaping."/>
    <s v="PF"/>
    <s v="06/08/2014"/>
    <d v="2014-11-13T00:00:00"/>
    <s v="Y"/>
    <s v="Nil"/>
    <s v=""/>
    <s v="BF"/>
    <x v="0"/>
    <s v="n/a"/>
    <s v="n"/>
    <n v="1.4999999999999999E-2"/>
    <s v=""/>
    <m/>
    <m/>
    <x v="1"/>
    <s v="P"/>
    <n v="0"/>
    <n v="0"/>
    <n v="0"/>
    <n v="0"/>
    <n v="0"/>
    <n v="0"/>
    <n v="0"/>
    <n v="1"/>
    <n v="0"/>
    <n v="0"/>
    <n v="0"/>
    <n v="0"/>
    <n v="0"/>
    <n v="0"/>
    <n v="0"/>
    <n v="0"/>
    <n v="0"/>
    <n v="0"/>
    <n v="0"/>
    <n v="0"/>
    <n v="0"/>
    <n v="1"/>
    <n v="0"/>
    <n v="0"/>
    <n v="0"/>
    <n v="0"/>
    <n v="0"/>
    <n v="0"/>
    <n v="0"/>
    <n v="0"/>
    <n v="0"/>
  </r>
  <r>
    <x v="2"/>
    <s v="2014/4539"/>
    <s v=""/>
    <s v=""/>
    <s v="land adjacent"/>
    <s v="17"/>
    <s v="Broadwater Road"/>
    <s v="SW17"/>
    <s v="0DS"/>
    <n v="527391"/>
    <n v="171805"/>
    <s v="Tooting"/>
    <s v=""/>
    <s v=""/>
    <n v="0"/>
    <n v="2"/>
    <n v="2"/>
    <s v="Construction of 2 x 6-bed semi-detached three-storey (plus basement level) houses (with roof terraces)."/>
    <s v="PF"/>
    <s v="31/07/2014"/>
    <d v="2014-10-22T00:00:00"/>
    <s v="Y"/>
    <s v="Nil"/>
    <s v=""/>
    <s v="BF"/>
    <x v="0"/>
    <s v="n/a"/>
    <s v="n"/>
    <n v="1.7999999999999999E-2"/>
    <s v=""/>
    <m/>
    <m/>
    <x v="1"/>
    <s v="P"/>
    <m/>
    <n v="0"/>
    <n v="0"/>
    <n v="0"/>
    <n v="0"/>
    <n v="0"/>
    <n v="0"/>
    <n v="0"/>
    <n v="2"/>
    <n v="0"/>
    <n v="0"/>
    <n v="0"/>
    <n v="0"/>
    <n v="0"/>
    <n v="0"/>
    <n v="0"/>
    <n v="0"/>
    <n v="0"/>
    <n v="0"/>
    <n v="0"/>
    <n v="0"/>
    <n v="0"/>
    <n v="2"/>
    <n v="0"/>
    <n v="0"/>
    <n v="0"/>
    <n v="0"/>
    <n v="0"/>
    <n v="0"/>
    <n v="0"/>
    <n v="0"/>
  </r>
  <r>
    <x v="2"/>
    <s v="2014/4588"/>
    <s v=""/>
    <s v=""/>
    <s v="Land adj.  and rear of 58"/>
    <s v=""/>
    <s v="Topsham Road"/>
    <s v="SW17"/>
    <s v="8SP"/>
    <n v="528141"/>
    <n v="172013"/>
    <s v="Bedford"/>
    <s v=""/>
    <s v=""/>
    <n v="0"/>
    <n v="3"/>
    <n v="3"/>
    <s v="Demolition of existing garages and construction of 3 houses (one detached house to front of the site and two semi-detached houses to rear) and two car parking spaces."/>
    <s v="PF"/>
    <s v="19/08/2014"/>
    <d v="2014-12-19T00:00:00"/>
    <s v="Y"/>
    <s v="Nil"/>
    <s v=""/>
    <s v="BF"/>
    <x v="0"/>
    <s v="n/a"/>
    <s v="n"/>
    <n v="6.2E-2"/>
    <s v=""/>
    <m/>
    <m/>
    <x v="1"/>
    <s v="P"/>
    <m/>
    <n v="0"/>
    <n v="0"/>
    <n v="0"/>
    <n v="0"/>
    <n v="0"/>
    <n v="2"/>
    <n v="1"/>
    <n v="0"/>
    <n v="0"/>
    <n v="0"/>
    <n v="0"/>
    <n v="0"/>
    <n v="0"/>
    <n v="0"/>
    <n v="0"/>
    <n v="0"/>
    <n v="0"/>
    <n v="0"/>
    <n v="0"/>
    <n v="2"/>
    <n v="1"/>
    <n v="0"/>
    <n v="0"/>
    <n v="0"/>
    <n v="0"/>
    <n v="0"/>
    <n v="0"/>
    <n v="0"/>
    <n v="0"/>
    <n v="0"/>
  </r>
  <r>
    <x v="2"/>
    <s v="2014/4665"/>
    <s v=""/>
    <s v=""/>
    <s v="Battersea Park East"/>
    <s v=""/>
    <s v="Queenstown Road"/>
    <s v="SW8"/>
    <s v="4BP"/>
    <n v="528822"/>
    <n v="176878"/>
    <s v="Queenstown"/>
    <s v=""/>
    <s v=""/>
    <n v="0"/>
    <n v="30"/>
    <n v="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s v="Y"/>
    <s v="Nil"/>
    <s v=""/>
    <s v="BF"/>
    <x v="3"/>
    <s v="NB"/>
    <s v="n/a"/>
    <n v="0.218"/>
    <s v=""/>
    <m/>
    <m/>
    <x v="0"/>
    <s v="HASO"/>
    <n v="0"/>
    <n v="3"/>
    <n v="30"/>
    <n v="2"/>
    <n v="5"/>
    <n v="19"/>
    <n v="4"/>
    <n v="0"/>
    <n v="0"/>
    <n v="0"/>
    <n v="2"/>
    <n v="5"/>
    <n v="19"/>
    <n v="4"/>
    <n v="0"/>
    <n v="0"/>
    <n v="0"/>
    <n v="0"/>
    <n v="0"/>
    <n v="0"/>
    <n v="0"/>
    <n v="0"/>
    <n v="0"/>
    <n v="0"/>
    <n v="0"/>
    <n v="0"/>
    <n v="0"/>
    <n v="0"/>
    <n v="0"/>
    <n v="0"/>
    <n v="0"/>
  </r>
  <r>
    <x v="2"/>
    <s v="2014/4665"/>
    <s v=""/>
    <s v=""/>
    <s v="Battersea Park East"/>
    <s v=""/>
    <s v="Queenstown Road"/>
    <s v="SW8"/>
    <s v="4BP"/>
    <n v="528822"/>
    <n v="176878"/>
    <s v="Queenstown"/>
    <s v=""/>
    <s v=""/>
    <n v="0"/>
    <n v="30"/>
    <n v="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s v="Y"/>
    <s v="Nil"/>
    <s v=""/>
    <s v="BF"/>
    <x v="3"/>
    <s v="NB"/>
    <s v="n/a"/>
    <n v="2.7829999999999999"/>
    <s v=""/>
    <m/>
    <m/>
    <x v="0"/>
    <s v="HAAR"/>
    <n v="0"/>
    <n v="3"/>
    <n v="30"/>
    <n v="0"/>
    <n v="5"/>
    <n v="17"/>
    <n v="4"/>
    <n v="4"/>
    <n v="0"/>
    <n v="0"/>
    <n v="0"/>
    <n v="5"/>
    <n v="17"/>
    <n v="4"/>
    <n v="4"/>
    <n v="0"/>
    <n v="0"/>
    <n v="0"/>
    <n v="0"/>
    <n v="0"/>
    <n v="0"/>
    <n v="0"/>
    <n v="0"/>
    <n v="0"/>
    <n v="0"/>
    <n v="0"/>
    <n v="0"/>
    <n v="0"/>
    <n v="0"/>
    <n v="0"/>
    <n v="0"/>
  </r>
  <r>
    <x v="2"/>
    <s v="2014/4665"/>
    <s v=""/>
    <s v=""/>
    <s v="Battersea Park East"/>
    <s v=""/>
    <s v="Queenstown Road"/>
    <s v="SW8"/>
    <s v="4BP"/>
    <n v="528822"/>
    <n v="176878"/>
    <s v="Queenstown"/>
    <s v=""/>
    <s v=""/>
    <n v="0"/>
    <n v="230"/>
    <n v="230"/>
    <s v="Demolition of all existing buildings and structures on site with the exception of (1) railway viaducts (2) 177 Battersea Park Road (3) two-storey extension to western railway viaduct at 276 Queenstown Road and (4) Queenstown Road Train Station; redevelopm"/>
    <s v="PFLA"/>
    <s v="04/08/2014"/>
    <d v="2015-03-12T00:00:00"/>
    <s v="Y"/>
    <s v="Nil"/>
    <s v=""/>
    <s v="BF"/>
    <x v="3"/>
    <s v="NB"/>
    <s v="n/a"/>
    <n v="0.218"/>
    <s v=""/>
    <m/>
    <m/>
    <x v="1"/>
    <s v="P"/>
    <n v="0"/>
    <n v="23"/>
    <n v="230"/>
    <n v="3"/>
    <n v="51"/>
    <n v="130"/>
    <n v="45"/>
    <n v="1"/>
    <n v="0"/>
    <n v="0"/>
    <n v="3"/>
    <n v="51"/>
    <n v="130"/>
    <n v="45"/>
    <n v="1"/>
    <n v="0"/>
    <n v="0"/>
    <n v="0"/>
    <n v="0"/>
    <n v="0"/>
    <n v="0"/>
    <n v="0"/>
    <n v="0"/>
    <n v="0"/>
    <n v="0"/>
    <n v="0"/>
    <n v="0"/>
    <n v="0"/>
    <n v="0"/>
    <n v="0"/>
    <n v="0"/>
  </r>
  <r>
    <x v="2"/>
    <s v="2014/4702"/>
    <s v=""/>
    <s v=""/>
    <s v=""/>
    <s v="17-19"/>
    <s v="Upper Tooting Road"/>
    <s v="SW17"/>
    <s v=""/>
    <n v="527966"/>
    <n v="172285"/>
    <s v="Bedford"/>
    <s v=""/>
    <s v=""/>
    <n v="0"/>
    <n v="1"/>
    <n v="1"/>
    <s v="Erection of rear mansard roof extension to main roof and above part of back addition to provide an additional storey of accommodation."/>
    <s v="PF"/>
    <s v="15/08/2014"/>
    <d v="2014-10-10T00:00:00"/>
    <s v="Y"/>
    <s v="Nil"/>
    <s v=""/>
    <s v="BF"/>
    <x v="0"/>
    <s v="n/a"/>
    <s v="n"/>
    <n v="3.0000000000000001E-3"/>
    <s v=""/>
    <m/>
    <m/>
    <x v="1"/>
    <s v="P"/>
    <m/>
    <n v="0"/>
    <n v="0"/>
    <n v="1"/>
    <n v="0"/>
    <n v="0"/>
    <n v="0"/>
    <n v="0"/>
    <n v="0"/>
    <n v="0"/>
    <n v="1"/>
    <n v="0"/>
    <n v="0"/>
    <n v="0"/>
    <n v="0"/>
    <n v="0"/>
    <n v="0"/>
    <n v="0"/>
    <n v="0"/>
    <n v="0"/>
    <n v="0"/>
    <n v="0"/>
    <n v="0"/>
    <n v="0"/>
    <n v="0"/>
    <n v="0"/>
    <n v="0"/>
    <n v="0"/>
    <n v="0"/>
    <n v="0"/>
    <n v="0"/>
  </r>
  <r>
    <x v="2"/>
    <s v="2014/4756"/>
    <s v=""/>
    <s v=""/>
    <s v=""/>
    <s v="63C"/>
    <s v="Chartfield Avenue"/>
    <s v="SW15"/>
    <s v="6HN"/>
    <n v="522904"/>
    <n v="174633"/>
    <s v="West Putney"/>
    <s v=""/>
    <s v=""/>
    <n v="1"/>
    <n v="1"/>
    <n v="0"/>
    <s v="Demolition of existing property and erection of a four-storey (including basement level and accommodation within the roofspace) detached house."/>
    <s v="PF"/>
    <s v="08/09/2014"/>
    <d v="2015-01-21T00:00:00"/>
    <s v="Y"/>
    <s v="Nil"/>
    <s v=""/>
    <s v="BF"/>
    <x v="0"/>
    <s v="n/a"/>
    <s v="n"/>
    <n v="0.05"/>
    <s v=""/>
    <m/>
    <m/>
    <x v="1"/>
    <s v="P"/>
    <n v="0"/>
    <n v="0"/>
    <n v="0"/>
    <n v="0"/>
    <n v="0"/>
    <n v="0"/>
    <n v="-1"/>
    <n v="0"/>
    <n v="1"/>
    <n v="0"/>
    <n v="0"/>
    <n v="0"/>
    <n v="0"/>
    <n v="0"/>
    <n v="0"/>
    <n v="0"/>
    <n v="0"/>
    <n v="0"/>
    <n v="0"/>
    <n v="0"/>
    <n v="-1"/>
    <n v="0"/>
    <n v="1"/>
    <n v="0"/>
    <n v="0"/>
    <n v="0"/>
    <n v="0"/>
    <n v="0"/>
    <n v="0"/>
    <n v="0"/>
    <n v="0"/>
  </r>
  <r>
    <x v="2"/>
    <s v="2014/4772"/>
    <s v=""/>
    <s v="Park House"/>
    <s v="River House &amp; Park House"/>
    <s v=""/>
    <s v="Point Pleasant"/>
    <s v="SW18"/>
    <s v="1NN"/>
    <n v="525136"/>
    <n v="175176"/>
    <s v="Thamesfield"/>
    <s v=""/>
    <s v=""/>
    <n v="0"/>
    <n v="17"/>
    <n v="17"/>
    <s v="Prior approval for use of the office element (class B1a) of both buildings to provide 17 new residential units (7 x 1 bedroom, 8 x 2 bedroom and 2 x 3 bedroom) within Park House, and 25 new residential units (9 x 1 bedroom, 15 x 2 bedroom and 1 x 3 bedroo"/>
    <s v="PANR"/>
    <s v="17/09/2014"/>
    <d v="2014-11-11T00:00:00"/>
    <s v="Y"/>
    <s v="Nil"/>
    <s v=""/>
    <s v="BF"/>
    <x v="2"/>
    <s v="n/a"/>
    <s v="f"/>
    <n v="0.218"/>
    <s v=""/>
    <m/>
    <m/>
    <x v="1"/>
    <s v="P"/>
    <n v="0"/>
    <n v="0"/>
    <n v="0"/>
    <n v="0"/>
    <n v="7"/>
    <n v="8"/>
    <n v="2"/>
    <n v="0"/>
    <n v="0"/>
    <n v="0"/>
    <n v="0"/>
    <n v="7"/>
    <n v="8"/>
    <n v="2"/>
    <n v="0"/>
    <n v="0"/>
    <n v="0"/>
    <n v="0"/>
    <n v="0"/>
    <n v="0"/>
    <n v="0"/>
    <n v="0"/>
    <n v="0"/>
    <n v="0"/>
    <n v="0"/>
    <n v="0"/>
    <n v="0"/>
    <n v="0"/>
    <n v="0"/>
    <n v="0"/>
    <n v="0"/>
  </r>
  <r>
    <x v="2"/>
    <s v="2014/4772"/>
    <s v=""/>
    <s v="River House"/>
    <s v="River House &amp; Park House"/>
    <s v=""/>
    <s v="Point Pleasant"/>
    <s v="SW18"/>
    <s v="1NN"/>
    <n v="525136"/>
    <n v="175176"/>
    <s v="Thamesfield"/>
    <s v=""/>
    <s v=""/>
    <n v="0"/>
    <n v="25"/>
    <n v="25"/>
    <s v="Prior approval for use of the office element (class B1a) of both buildings to provide 17 new residential units (7 x 1 bedroom, 8 x 2 bedroom and 2 x 3 bedroom) within Park House, and 25 new residential units (9 x 1 bedroom, 15 x 2 bedroom and 1 x 3 bedroo"/>
    <s v="PANR"/>
    <s v="17/09/2014"/>
    <d v="2014-11-11T00:00:00"/>
    <s v="Y"/>
    <s v="Nil"/>
    <s v=""/>
    <s v="BF"/>
    <x v="2"/>
    <s v="n/a"/>
    <s v="f"/>
    <n v="8.8999999999999996E-2"/>
    <s v=""/>
    <m/>
    <m/>
    <x v="1"/>
    <s v="P"/>
    <n v="0"/>
    <n v="0"/>
    <n v="0"/>
    <n v="0"/>
    <n v="9"/>
    <n v="15"/>
    <n v="1"/>
    <n v="0"/>
    <n v="0"/>
    <n v="0"/>
    <n v="0"/>
    <n v="9"/>
    <n v="15"/>
    <n v="1"/>
    <n v="0"/>
    <n v="0"/>
    <n v="0"/>
    <n v="0"/>
    <n v="0"/>
    <n v="0"/>
    <n v="0"/>
    <n v="0"/>
    <n v="0"/>
    <n v="0"/>
    <n v="0"/>
    <n v="0"/>
    <n v="0"/>
    <n v="0"/>
    <n v="0"/>
    <n v="0"/>
    <n v="0"/>
  </r>
  <r>
    <x v="2"/>
    <s v="2014/4773"/>
    <s v=""/>
    <s v=""/>
    <s v=""/>
    <s v="50"/>
    <s v="Northcote Road"/>
    <s v="SW11"/>
    <s v="1PA"/>
    <n v="527472"/>
    <n v="174926"/>
    <s v="Northcote"/>
    <s v=""/>
    <s v=""/>
    <n v="0"/>
    <n v="1"/>
    <n v="1"/>
    <s v="Application for determination of whether prior approval is required for change of use of the first and second floors from office (Class B1a) to residential unit (Class C3) tocreate 1 x 2-bedroom flat."/>
    <s v="PANR"/>
    <s v="15/08/2014"/>
    <d v="2014-10-10T00:00:00"/>
    <s v="Y"/>
    <s v="Nil"/>
    <s v=""/>
    <s v="BF"/>
    <x v="2"/>
    <s v="n/a"/>
    <s v="f"/>
    <n v="8.0000000000000002E-3"/>
    <s v=""/>
    <m/>
    <m/>
    <x v="1"/>
    <s v="P"/>
    <n v="0"/>
    <n v="0"/>
    <n v="0"/>
    <n v="0"/>
    <n v="0"/>
    <n v="1"/>
    <n v="0"/>
    <n v="0"/>
    <n v="0"/>
    <n v="0"/>
    <n v="0"/>
    <n v="0"/>
    <n v="1"/>
    <n v="0"/>
    <n v="0"/>
    <n v="0"/>
    <n v="0"/>
    <n v="0"/>
    <n v="0"/>
    <n v="0"/>
    <n v="0"/>
    <n v="0"/>
    <n v="0"/>
    <n v="0"/>
    <n v="0"/>
    <n v="0"/>
    <n v="0"/>
    <n v="0"/>
    <n v="0"/>
    <n v="0"/>
    <n v="0"/>
  </r>
  <r>
    <x v="2"/>
    <s v="2014/4774"/>
    <s v=""/>
    <s v=""/>
    <s v=""/>
    <s v="56"/>
    <s v="Battersea Park Road"/>
    <s v="SW11"/>
    <s v="4JP"/>
    <n v="528489"/>
    <n v="176794"/>
    <s v="Queenstown"/>
    <s v=""/>
    <s v=""/>
    <n v="0"/>
    <n v="1"/>
    <n v="1"/>
    <s v="Application for determination of whether prior approval is required for change of use of rear area of ground floor from retail unit (Class A1) to residential use (Class C3) as a studio unit, and associated ground floor alterations to the rear elevation."/>
    <s v="PANR"/>
    <s v="12/08/2014"/>
    <d v="2014-10-16T00:00:00"/>
    <s v="Y"/>
    <s v="Nil"/>
    <s v=""/>
    <s v="BF"/>
    <x v="2"/>
    <s v="n/a"/>
    <s v="e"/>
    <n v="3.0000000000000001E-3"/>
    <s v=""/>
    <m/>
    <m/>
    <x v="1"/>
    <s v="P"/>
    <n v="0"/>
    <n v="0"/>
    <n v="0"/>
    <n v="1"/>
    <n v="0"/>
    <n v="0"/>
    <n v="0"/>
    <n v="0"/>
    <n v="0"/>
    <n v="0"/>
    <n v="1"/>
    <n v="0"/>
    <n v="0"/>
    <n v="0"/>
    <n v="0"/>
    <n v="0"/>
    <n v="0"/>
    <n v="0"/>
    <n v="0"/>
    <n v="0"/>
    <n v="0"/>
    <n v="0"/>
    <n v="0"/>
    <n v="0"/>
    <n v="0"/>
    <n v="0"/>
    <n v="0"/>
    <n v="0"/>
    <n v="0"/>
    <n v="0"/>
    <n v="0"/>
  </r>
  <r>
    <x v="2"/>
    <s v="2014/4775"/>
    <s v=""/>
    <s v=""/>
    <s v=""/>
    <s v="90-92"/>
    <s v="Garratt Lane"/>
    <s v="SW18"/>
    <s v="4DD"/>
    <n v="525706"/>
    <n v="174298"/>
    <s v="Southfields"/>
    <s v=""/>
    <s v=""/>
    <n v="0"/>
    <n v="4"/>
    <n v="4"/>
    <s v="Prior Approval for conversion from offices (Class B1) at second floor level to 2 x 1-bedroom and 2 x 2-bedroom residential units (Class C3)."/>
    <s v="PANR"/>
    <s v="19/08/2014"/>
    <d v="2014-10-08T00:00:00"/>
    <s v="Y"/>
    <s v="Nil"/>
    <s v=""/>
    <s v="BF"/>
    <x v="2"/>
    <s v="n/a"/>
    <s v="f"/>
    <n v="1.2999999999999999E-2"/>
    <s v=""/>
    <m/>
    <m/>
    <x v="1"/>
    <s v="P"/>
    <n v="0"/>
    <n v="0"/>
    <n v="0"/>
    <n v="0"/>
    <n v="2"/>
    <n v="2"/>
    <n v="0"/>
    <n v="0"/>
    <n v="0"/>
    <n v="0"/>
    <n v="0"/>
    <n v="2"/>
    <n v="2"/>
    <n v="0"/>
    <n v="0"/>
    <n v="0"/>
    <n v="0"/>
    <n v="0"/>
    <n v="0"/>
    <n v="0"/>
    <n v="0"/>
    <n v="0"/>
    <n v="0"/>
    <n v="0"/>
    <n v="0"/>
    <n v="0"/>
    <n v="0"/>
    <n v="0"/>
    <n v="0"/>
    <n v="0"/>
    <n v="0"/>
  </r>
  <r>
    <x v="2"/>
    <s v="2014/4835"/>
    <s v=""/>
    <s v=""/>
    <s v=""/>
    <s v="71"/>
    <s v="St Johns Road"/>
    <s v="SW11"/>
    <s v="1QX"/>
    <n v="527425"/>
    <n v="175202"/>
    <s v="Northcote"/>
    <s v=""/>
    <s v=""/>
    <n v="0"/>
    <n v="2"/>
    <n v="2"/>
    <s v="Change of use of first, second and third floors from retail (Use Class A1) to residential (Use Class C3) to create 1 x 1 bedroom flat and 1 x 2 bedroom flat"/>
    <s v="PF"/>
    <s v="12/08/2014"/>
    <d v="2014-10-07T00:00:00"/>
    <s v="Y"/>
    <s v="Nil"/>
    <s v=""/>
    <s v="BF"/>
    <x v="2"/>
    <s v="n/a"/>
    <s v="e"/>
    <n v="8.9999999999999993E-3"/>
    <s v=""/>
    <m/>
    <m/>
    <x v="1"/>
    <s v="P"/>
    <n v="0"/>
    <n v="0"/>
    <n v="0"/>
    <n v="0"/>
    <n v="1"/>
    <n v="1"/>
    <n v="0"/>
    <n v="0"/>
    <n v="0"/>
    <n v="0"/>
    <n v="0"/>
    <n v="1"/>
    <n v="1"/>
    <n v="0"/>
    <n v="0"/>
    <n v="0"/>
    <n v="0"/>
    <n v="0"/>
    <n v="0"/>
    <n v="0"/>
    <n v="0"/>
    <n v="0"/>
    <n v="0"/>
    <n v="0"/>
    <n v="0"/>
    <n v="0"/>
    <n v="0"/>
    <n v="0"/>
    <n v="0"/>
    <n v="0"/>
    <n v="0"/>
  </r>
  <r>
    <x v="2"/>
    <s v="2014/4886"/>
    <s v=""/>
    <s v=""/>
    <s v=""/>
    <s v="173A"/>
    <s v="Merton Road"/>
    <s v="SW18"/>
    <s v="5EF"/>
    <n v="525255"/>
    <n v="173923"/>
    <s v="Southfields"/>
    <s v=""/>
    <s v=""/>
    <n v="0"/>
    <n v="1"/>
    <n v="1"/>
    <s v="Erection of a part single, part two-storey rear/side extension in connection with the conversion of the rear of the property to provide a 1x1 bedroom self contained flat. Alterations to entrance/external stairs (upper floor entrance)."/>
    <s v="PF"/>
    <s v="08/09/2014"/>
    <d v="2015-01-20T00:00:00"/>
    <s v="Y"/>
    <s v="Nil"/>
    <s v=""/>
    <s v="BF"/>
    <x v="3"/>
    <s v="n/a"/>
    <s v="n"/>
    <n v="6.0000000000000001E-3"/>
    <s v=""/>
    <m/>
    <m/>
    <x v="1"/>
    <s v="P"/>
    <n v="0"/>
    <n v="0"/>
    <n v="0"/>
    <n v="0"/>
    <n v="1"/>
    <n v="0"/>
    <n v="0"/>
    <n v="0"/>
    <n v="0"/>
    <n v="0"/>
    <n v="0"/>
    <n v="1"/>
    <n v="0"/>
    <n v="0"/>
    <n v="0"/>
    <n v="0"/>
    <n v="0"/>
    <n v="0"/>
    <n v="0"/>
    <n v="0"/>
    <n v="0"/>
    <n v="0"/>
    <n v="0"/>
    <n v="0"/>
    <n v="0"/>
    <n v="0"/>
    <n v="0"/>
    <n v="0"/>
    <n v="0"/>
    <n v="0"/>
    <n v="0"/>
  </r>
  <r>
    <x v="2"/>
    <s v="2014/4906"/>
    <s v=""/>
    <s v=""/>
    <s v="Garden Flat"/>
    <s v="127"/>
    <s v="Trinity Road"/>
    <s v="SW17"/>
    <s v="7HJ"/>
    <n v="527727"/>
    <n v="172703"/>
    <s v="Nightingale"/>
    <s v=""/>
    <s v=""/>
    <n v="1"/>
    <n v="1"/>
    <n v="0"/>
    <s v="Demolition of existing bungalow and construction of two-bedroom house"/>
    <s v="PF"/>
    <s v="21/08/2014"/>
    <d v="2014-11-13T00:00:00"/>
    <s v="Y"/>
    <s v="Nil"/>
    <s v=""/>
    <s v="BF"/>
    <x v="0"/>
    <s v="n/a"/>
    <s v="n"/>
    <n v="7.0000000000000001E-3"/>
    <s v=""/>
    <m/>
    <m/>
    <x v="1"/>
    <s v="P"/>
    <m/>
    <n v="0"/>
    <n v="0"/>
    <n v="-1"/>
    <n v="0"/>
    <n v="1"/>
    <n v="0"/>
    <n v="0"/>
    <n v="0"/>
    <n v="0"/>
    <n v="-1"/>
    <n v="0"/>
    <n v="0"/>
    <n v="0"/>
    <n v="0"/>
    <n v="0"/>
    <n v="0"/>
    <n v="0"/>
    <n v="0"/>
    <n v="1"/>
    <n v="0"/>
    <n v="0"/>
    <n v="0"/>
    <n v="0"/>
    <n v="0"/>
    <n v="0"/>
    <n v="0"/>
    <n v="0"/>
    <n v="0"/>
    <n v="0"/>
    <n v="0"/>
  </r>
  <r>
    <x v="2"/>
    <s v="2014/4951"/>
    <s v="Flats 1-8"/>
    <s v=""/>
    <s v="Previous Somers Arms P H - The Optic"/>
    <s v="2a"/>
    <s v="Rochelle Close"/>
    <s v="SW18"/>
    <s v="2RX"/>
    <n v="526506"/>
    <n v="175214"/>
    <s v="Fairfield"/>
    <s v=""/>
    <s v=""/>
    <n v="0"/>
    <n v="1"/>
    <n v="1"/>
    <s v="Erection of roof extension to provide 1x2bedroom flat with roof terrace."/>
    <s v="PF"/>
    <s v="29/10/2014"/>
    <d v="2015-02-19T00:00:00"/>
    <s v="Y"/>
    <s v="Nil"/>
    <s v=""/>
    <s v="BF"/>
    <x v="0"/>
    <s v="n/a"/>
    <s v="n"/>
    <n v="7.0000000000000001E-3"/>
    <s v=""/>
    <m/>
    <m/>
    <x v="1"/>
    <s v="P"/>
    <m/>
    <n v="0"/>
    <n v="0"/>
    <n v="0"/>
    <n v="0"/>
    <n v="1"/>
    <n v="0"/>
    <n v="0"/>
    <n v="0"/>
    <n v="0"/>
    <n v="0"/>
    <n v="0"/>
    <n v="1"/>
    <n v="0"/>
    <n v="0"/>
    <n v="0"/>
    <n v="0"/>
    <n v="0"/>
    <n v="0"/>
    <n v="0"/>
    <n v="0"/>
    <n v="0"/>
    <n v="0"/>
    <n v="0"/>
    <n v="0"/>
    <n v="0"/>
    <n v="0"/>
    <n v="0"/>
    <n v="0"/>
    <n v="0"/>
    <n v="0"/>
  </r>
  <r>
    <x v="2"/>
    <s v="2014/4964"/>
    <s v=""/>
    <s v=""/>
    <s v="Land Adjacent"/>
    <s v="60"/>
    <s v="Hereward Road"/>
    <s v="SW17"/>
    <s v="7EY"/>
    <n v="527507"/>
    <n v="171899"/>
    <s v="Tooting"/>
    <s v=""/>
    <s v=""/>
    <n v="0"/>
    <n v="1"/>
    <n v="1"/>
    <s v="Erection of a two-storey 3-bed dwelling with primary access off Hereward Road (Outline) (All matters reserved)"/>
    <s v="PF"/>
    <s v="01/10/2014"/>
    <d v="2014-12-17T00:00:00"/>
    <s v="Y"/>
    <s v="Nil"/>
    <s v=""/>
    <s v="BF"/>
    <x v="0"/>
    <s v="n/a"/>
    <s v="n"/>
    <n v="5.0000000000000001E-3"/>
    <s v=""/>
    <m/>
    <m/>
    <x v="1"/>
    <s v="P"/>
    <n v="0"/>
    <n v="0"/>
    <n v="0"/>
    <n v="0"/>
    <n v="0"/>
    <n v="0"/>
    <n v="1"/>
    <n v="0"/>
    <n v="0"/>
    <n v="0"/>
    <n v="0"/>
    <n v="0"/>
    <n v="0"/>
    <n v="0"/>
    <n v="0"/>
    <n v="0"/>
    <n v="0"/>
    <n v="0"/>
    <n v="0"/>
    <n v="0"/>
    <n v="1"/>
    <n v="0"/>
    <n v="0"/>
    <n v="0"/>
    <n v="0"/>
    <n v="0"/>
    <n v="0"/>
    <n v="0"/>
    <n v="0"/>
    <n v="0"/>
    <n v="0"/>
  </r>
  <r>
    <x v="2"/>
    <s v="2014/4978"/>
    <s v=""/>
    <s v=""/>
    <s v=""/>
    <s v="49"/>
    <s v="Gilbey Road"/>
    <s v="SW17"/>
    <s v="0QQ"/>
    <n v="527242"/>
    <n v="171469"/>
    <s v="Tooting"/>
    <s v=""/>
    <s v=""/>
    <n v="2"/>
    <n v="1"/>
    <n v="-1"/>
    <s v="Amalgamation of two residential flats at first and second floor levels into one maisonette."/>
    <s v="PF"/>
    <s v="17/09/2014"/>
    <d v="2014-11-12T00:00:00"/>
    <s v="Y"/>
    <s v="Nil"/>
    <s v=""/>
    <s v="BF"/>
    <x v="1"/>
    <s v="n/a"/>
    <s v="c-"/>
    <n v="1.4E-2"/>
    <s v=""/>
    <m/>
    <m/>
    <x v="1"/>
    <s v="P"/>
    <n v="0"/>
    <n v="0"/>
    <n v="0"/>
    <n v="0"/>
    <n v="-1"/>
    <n v="-1"/>
    <n v="1"/>
    <n v="0"/>
    <n v="0"/>
    <n v="0"/>
    <n v="0"/>
    <n v="-1"/>
    <n v="-1"/>
    <n v="1"/>
    <n v="0"/>
    <n v="0"/>
    <n v="0"/>
    <n v="0"/>
    <n v="0"/>
    <n v="0"/>
    <n v="0"/>
    <n v="0"/>
    <n v="0"/>
    <n v="0"/>
    <n v="0"/>
    <n v="0"/>
    <n v="0"/>
    <n v="0"/>
    <n v="0"/>
    <n v="0"/>
    <n v="0"/>
  </r>
  <r>
    <x v="2"/>
    <s v="2014/5031"/>
    <s v=""/>
    <s v=""/>
    <s v=""/>
    <s v="63"/>
    <s v="Bassingham Road"/>
    <s v="SW18"/>
    <s v="3AF"/>
    <n v="526204"/>
    <n v="173877"/>
    <s v="Wandsworth Common"/>
    <s v=""/>
    <s v=""/>
    <n v="2"/>
    <n v="1"/>
    <n v="-1"/>
    <s v="Alterations including excavation to enlarge the existing basement/cellar including formation of front lightwell; erection of rear roof extension to main roof and extension above part of back addition; erection of single storey rear/side extension; install"/>
    <s v="PF"/>
    <s v="02/09/2014"/>
    <d v="2014-10-28T00:00:00"/>
    <s v="Y"/>
    <s v="Nil"/>
    <s v=""/>
    <s v="BF"/>
    <x v="3"/>
    <s v="n/a"/>
    <s v="b"/>
    <n v="1.7999999999999999E-2"/>
    <s v=""/>
    <m/>
    <m/>
    <x v="1"/>
    <s v="P"/>
    <n v="0"/>
    <n v="0"/>
    <n v="0"/>
    <n v="0"/>
    <n v="-2"/>
    <n v="0"/>
    <n v="0"/>
    <n v="0"/>
    <n v="1"/>
    <n v="0"/>
    <n v="0"/>
    <n v="-2"/>
    <n v="0"/>
    <n v="0"/>
    <n v="0"/>
    <n v="0"/>
    <n v="0"/>
    <n v="0"/>
    <n v="0"/>
    <n v="0"/>
    <n v="0"/>
    <n v="0"/>
    <n v="1"/>
    <n v="0"/>
    <n v="0"/>
    <n v="0"/>
    <n v="0"/>
    <n v="0"/>
    <n v="0"/>
    <n v="0"/>
    <n v="0"/>
  </r>
  <r>
    <x v="2"/>
    <s v="2014/5039"/>
    <s v=""/>
    <s v=""/>
    <s v="Unit 18 Mandeville Court"/>
    <s v="142"/>
    <s v="Battersea Park Road"/>
    <s v="SW11"/>
    <s v="4NB"/>
    <n v="528068"/>
    <n v="176644"/>
    <s v="Queenstown"/>
    <s v=""/>
    <s v=""/>
    <n v="0"/>
    <n v="1"/>
    <n v="1"/>
    <s v="Determination as to whether Prior Approval is required for the proposed conversion of existing office unit (Use Class B1a) into a self-contained residential unit (Use Class C3)."/>
    <s v="PAG"/>
    <s v="30/09/2014"/>
    <d v="2014-11-25T00:00:00"/>
    <s v="Y"/>
    <s v="Nil"/>
    <s v=""/>
    <s v="BF"/>
    <x v="2"/>
    <s v="n/a"/>
    <s v="f"/>
    <n v="2.7E-2"/>
    <s v=""/>
    <m/>
    <m/>
    <x v="1"/>
    <s v="P"/>
    <n v="0"/>
    <n v="0"/>
    <n v="0"/>
    <n v="0"/>
    <n v="0"/>
    <n v="1"/>
    <n v="0"/>
    <n v="0"/>
    <n v="0"/>
    <n v="0"/>
    <n v="0"/>
    <n v="0"/>
    <n v="1"/>
    <n v="0"/>
    <n v="0"/>
    <n v="0"/>
    <n v="0"/>
    <n v="0"/>
    <n v="0"/>
    <n v="0"/>
    <n v="0"/>
    <n v="0"/>
    <n v="0"/>
    <n v="0"/>
    <n v="0"/>
    <n v="0"/>
    <n v="0"/>
    <n v="0"/>
    <n v="0"/>
    <n v="0"/>
    <n v="0"/>
  </r>
  <r>
    <x v="2"/>
    <s v="2014/5040"/>
    <s v=""/>
    <s v=""/>
    <s v="Units 1,2,7,8 &amp; 9 Ivory House"/>
    <s v=""/>
    <s v="Clove Hitch Quay"/>
    <s v="SW11"/>
    <s v="3TN"/>
    <n v="526385"/>
    <n v="175736"/>
    <s v="St. Mary's Park"/>
    <s v=""/>
    <s v=""/>
    <n v="0"/>
    <n v="3"/>
    <n v="3"/>
    <s v="Proposed change of use from offices (Class B1a) to residential (Class C3) to provide 2 x 1-bedroom and 1 x 2-bedroom flats. (Prior Approval Application)"/>
    <s v="PAG"/>
    <s v="11/09/2014"/>
    <d v="2014-11-06T00:00:00"/>
    <s v="Y"/>
    <s v="Nil"/>
    <s v=""/>
    <s v="BF"/>
    <x v="2"/>
    <s v="n/a"/>
    <s v="f"/>
    <n v="2.1000000000000001E-2"/>
    <s v=""/>
    <m/>
    <m/>
    <x v="1"/>
    <s v="P"/>
    <n v="0"/>
    <n v="0"/>
    <n v="0"/>
    <n v="0"/>
    <n v="2"/>
    <n v="1"/>
    <n v="0"/>
    <n v="0"/>
    <n v="0"/>
    <n v="0"/>
    <n v="0"/>
    <n v="2"/>
    <n v="1"/>
    <n v="0"/>
    <n v="0"/>
    <n v="0"/>
    <n v="0"/>
    <n v="0"/>
    <n v="0"/>
    <n v="0"/>
    <n v="0"/>
    <n v="0"/>
    <n v="0"/>
    <n v="0"/>
    <n v="0"/>
    <n v="0"/>
    <n v="0"/>
    <n v="0"/>
    <n v="0"/>
    <n v="0"/>
    <n v="0"/>
  </r>
  <r>
    <x v="2"/>
    <s v="2014/5042"/>
    <s v=""/>
    <s v=""/>
    <s v="1,2,3 &amp; 4 Spice Court"/>
    <s v=""/>
    <s v="Ivory Square"/>
    <s v="SW11"/>
    <s v="3UE"/>
    <n v="526398"/>
    <n v="175698"/>
    <s v="St. Mary's Park"/>
    <s v=""/>
    <s v=""/>
    <n v="0"/>
    <n v="3"/>
    <n v="3"/>
    <s v="Proposed change of use from offices (Class B1a) to residential (Class C3) to provide 1 x 1-bedroom flat and 2 x 2-bedroom flat. (Prior Approval Application)"/>
    <s v="PAG"/>
    <s v="11/09/2014"/>
    <d v="2014-11-06T00:00:00"/>
    <s v="Y"/>
    <s v="Nil"/>
    <s v=""/>
    <s v="BF"/>
    <x v="2"/>
    <s v="n/a"/>
    <s v="f"/>
    <n v="8.0000000000000002E-3"/>
    <s v=""/>
    <m/>
    <m/>
    <x v="1"/>
    <s v="P"/>
    <n v="0"/>
    <n v="0"/>
    <n v="0"/>
    <n v="0"/>
    <n v="1"/>
    <n v="2"/>
    <n v="0"/>
    <n v="0"/>
    <n v="0"/>
    <n v="0"/>
    <n v="0"/>
    <n v="1"/>
    <n v="2"/>
    <n v="0"/>
    <n v="0"/>
    <n v="0"/>
    <n v="0"/>
    <n v="0"/>
    <n v="0"/>
    <n v="0"/>
    <n v="0"/>
    <n v="0"/>
    <n v="0"/>
    <n v="0"/>
    <n v="0"/>
    <n v="0"/>
    <n v="0"/>
    <n v="0"/>
    <n v="0"/>
    <n v="0"/>
    <n v="0"/>
  </r>
  <r>
    <x v="2"/>
    <s v="2014/5043"/>
    <s v=""/>
    <s v=""/>
    <s v="Units 1,2,7,8 &amp; 9 Ivory House"/>
    <s v=""/>
    <s v="Clove Hitch Quay"/>
    <s v="SW11"/>
    <s v="3TN"/>
    <n v="526385"/>
    <n v="175736"/>
    <s v="St. Mary's Park"/>
    <s v=""/>
    <s v=""/>
    <n v="0"/>
    <n v="2"/>
    <n v="2"/>
    <s v="Proposed change of use from offices (Class B1a) to residential (Class C3) to provide 1 x 1-bedroom and 1 x 3-bedroom flats. (Prior Approval Application)"/>
    <s v="PAG"/>
    <s v="11/09/2014"/>
    <d v="2014-11-06T00:00:00"/>
    <s v="Y"/>
    <s v="Nil"/>
    <s v=""/>
    <s v="BF"/>
    <x v="2"/>
    <s v="n/a"/>
    <s v="f"/>
    <n v="2.1000000000000001E-2"/>
    <s v=""/>
    <m/>
    <m/>
    <x v="1"/>
    <s v="P"/>
    <n v="0"/>
    <n v="0"/>
    <n v="0"/>
    <n v="0"/>
    <n v="1"/>
    <n v="0"/>
    <n v="1"/>
    <n v="0"/>
    <n v="0"/>
    <n v="0"/>
    <n v="0"/>
    <n v="1"/>
    <n v="0"/>
    <n v="1"/>
    <n v="0"/>
    <n v="0"/>
    <n v="0"/>
    <n v="0"/>
    <n v="0"/>
    <n v="0"/>
    <n v="0"/>
    <n v="0"/>
    <n v="0"/>
    <n v="0"/>
    <n v="0"/>
    <n v="0"/>
    <n v="0"/>
    <n v="0"/>
    <n v="0"/>
    <n v="0"/>
    <n v="0"/>
  </r>
  <r>
    <x v="2"/>
    <s v="2014/5044"/>
    <s v=""/>
    <s v=""/>
    <s v="Units 3,4,5,6,10,11,12,13 &amp; 14 Ivory House"/>
    <s v=""/>
    <s v="Clove Hitch Quay"/>
    <s v="SW11"/>
    <s v="3TN"/>
    <n v="526384"/>
    <n v="175734"/>
    <s v="St. Mary's Park"/>
    <s v=""/>
    <s v=""/>
    <n v="0"/>
    <n v="11"/>
    <n v="11"/>
    <s v="Proposed change of use from offices (Class B1a) to residential (Class C3) to provide 2 x 1-bedroom, 6 x 2-bedroom and 3 x 3-bedroom flats. (Prior Approval Application)"/>
    <s v="PAG"/>
    <s v="11/09/2014"/>
    <d v="2014-11-06T00:00:00"/>
    <s v="Y"/>
    <s v="Nil"/>
    <s v=""/>
    <s v="BF"/>
    <x v="2"/>
    <s v="n/a"/>
    <s v="f"/>
    <n v="2.1000000000000001E-2"/>
    <s v=""/>
    <m/>
    <m/>
    <x v="1"/>
    <s v="P"/>
    <n v="0"/>
    <n v="0"/>
    <n v="0"/>
    <n v="0"/>
    <n v="2"/>
    <n v="6"/>
    <n v="3"/>
    <n v="0"/>
    <n v="0"/>
    <n v="0"/>
    <n v="0"/>
    <n v="2"/>
    <n v="6"/>
    <n v="3"/>
    <n v="0"/>
    <n v="0"/>
    <n v="0"/>
    <n v="0"/>
    <n v="0"/>
    <n v="0"/>
    <n v="0"/>
    <n v="0"/>
    <n v="0"/>
    <n v="0"/>
    <n v="0"/>
    <n v="0"/>
    <n v="0"/>
    <n v="0"/>
    <n v="0"/>
    <n v="0"/>
    <n v="0"/>
  </r>
  <r>
    <x v="2"/>
    <s v="2014/5045"/>
    <s v=""/>
    <s v=""/>
    <s v="Units 4-7 &amp; 11-14 Calico House 1st/2nd fl"/>
    <s v=""/>
    <s v="Clove Hitch Quay"/>
    <s v="SW11"/>
    <s v="3TN"/>
    <n v="526413"/>
    <n v="175775"/>
    <s v="St. Mary's Park"/>
    <s v=""/>
    <s v=""/>
    <n v="0"/>
    <n v="4"/>
    <n v="4"/>
    <s v="Proposed change of use from offices (Class B1a) to residential (Class C3) to provide 2 x 1-bedroom and 2 x 2-bedroom flats. (Prior Approval Application)."/>
    <s v="PAG"/>
    <s v="11/09/2014"/>
    <d v="2014-11-06T00:00:00"/>
    <s v="Y"/>
    <s v="Nil"/>
    <s v=""/>
    <s v="BF"/>
    <x v="2"/>
    <s v="n/a"/>
    <s v="f"/>
    <n v="0.02"/>
    <s v=""/>
    <m/>
    <m/>
    <x v="1"/>
    <s v="P"/>
    <n v="0"/>
    <n v="0"/>
    <n v="0"/>
    <n v="0"/>
    <n v="2"/>
    <n v="2"/>
    <n v="0"/>
    <n v="0"/>
    <n v="0"/>
    <n v="0"/>
    <n v="0"/>
    <n v="2"/>
    <n v="2"/>
    <n v="0"/>
    <n v="0"/>
    <n v="0"/>
    <n v="0"/>
    <n v="0"/>
    <n v="0"/>
    <n v="0"/>
    <n v="0"/>
    <n v="0"/>
    <n v="0"/>
    <n v="0"/>
    <n v="0"/>
    <n v="0"/>
    <n v="0"/>
    <n v="0"/>
    <n v="0"/>
    <n v="0"/>
    <n v="0"/>
  </r>
  <r>
    <x v="2"/>
    <s v="2014/5047"/>
    <s v=""/>
    <s v=""/>
    <s v="Units 3,4,5,6,10,11,12,13 &amp; 14 Ivory House"/>
    <s v=""/>
    <s v="Clove Hitch Quay"/>
    <s v="SW11"/>
    <s v="3TN"/>
    <n v="526384"/>
    <n v="175734"/>
    <s v="St. Mary's Park"/>
    <s v=""/>
    <s v=""/>
    <n v="0"/>
    <n v="5"/>
    <n v="5"/>
    <s v="Proposed change of use from offices (Class B1a) to residential (Class C3) to provide 2 x1-bedroom and 3 x 2-bedroom flats. (Prior Approval Application)"/>
    <s v="PAG"/>
    <s v="11/09/2014"/>
    <d v="2014-11-06T00:00:00"/>
    <s v="Y"/>
    <s v="Nil"/>
    <s v=""/>
    <s v="BF"/>
    <x v="2"/>
    <s v="n/a"/>
    <s v="f"/>
    <n v="2.1000000000000001E-2"/>
    <s v=""/>
    <m/>
    <m/>
    <x v="1"/>
    <s v="P"/>
    <n v="0"/>
    <n v="0"/>
    <n v="0"/>
    <n v="1"/>
    <n v="1"/>
    <n v="3"/>
    <n v="0"/>
    <n v="0"/>
    <n v="0"/>
    <n v="0"/>
    <n v="1"/>
    <n v="1"/>
    <n v="3"/>
    <n v="0"/>
    <n v="0"/>
    <n v="0"/>
    <n v="0"/>
    <n v="0"/>
    <n v="0"/>
    <n v="0"/>
    <n v="0"/>
    <n v="0"/>
    <n v="0"/>
    <n v="0"/>
    <n v="0"/>
    <n v="0"/>
    <n v="0"/>
    <n v="0"/>
    <n v="0"/>
    <n v="0"/>
    <n v="0"/>
  </r>
  <r>
    <x v="2"/>
    <s v="2014/5048"/>
    <s v=""/>
    <s v=""/>
    <s v="Units 3,4,5,6,10,11,12,13 &amp; 14 Ivory House"/>
    <s v=""/>
    <s v="Clove Hitch Quay"/>
    <s v="SW11"/>
    <s v="3TN"/>
    <n v="526384"/>
    <n v="175734"/>
    <s v="St. Mary's Park"/>
    <s v=""/>
    <s v=""/>
    <n v="0"/>
    <n v="1"/>
    <n v="1"/>
    <s v="Proposed change of use from offices (Class B1a) to residential (Class C3) to provide 1 x 2-bedroom flat. (Prior Approval Application)."/>
    <s v="PAG"/>
    <s v="11/09/2014"/>
    <d v="2014-11-06T00:00:00"/>
    <s v="Y"/>
    <s v="Nil"/>
    <s v=""/>
    <s v="BF"/>
    <x v="2"/>
    <s v="n/a"/>
    <s v="f"/>
    <n v="2.1000000000000001E-2"/>
    <s v=""/>
    <m/>
    <m/>
    <x v="1"/>
    <s v="P"/>
    <n v="0"/>
    <n v="0"/>
    <n v="0"/>
    <n v="0"/>
    <n v="0"/>
    <n v="1"/>
    <n v="0"/>
    <n v="0"/>
    <n v="0"/>
    <n v="0"/>
    <n v="0"/>
    <n v="0"/>
    <n v="1"/>
    <n v="0"/>
    <n v="0"/>
    <n v="0"/>
    <n v="0"/>
    <n v="0"/>
    <n v="0"/>
    <n v="0"/>
    <n v="0"/>
    <n v="0"/>
    <n v="0"/>
    <n v="0"/>
    <n v="0"/>
    <n v="0"/>
    <n v="0"/>
    <n v="0"/>
    <n v="0"/>
    <n v="0"/>
    <n v="0"/>
  </r>
  <r>
    <x v="2"/>
    <s v="2014/5049"/>
    <s v=""/>
    <s v=""/>
    <s v="Units 1,2,3,8,9, &amp; 10 Calico House"/>
    <s v=""/>
    <s v="Clove Hitch Quay"/>
    <s v="SW11"/>
    <s v="3TN"/>
    <n v="526422"/>
    <n v="175789"/>
    <s v="St. Mary's Park"/>
    <s v=""/>
    <s v=""/>
    <n v="0"/>
    <n v="1"/>
    <n v="1"/>
    <s v="Proposed change of use from B1 (office) to residential (C3)"/>
    <s v="PAG"/>
    <s v="29/08/2014"/>
    <d v="2014-10-24T00:00:00"/>
    <s v="Y"/>
    <s v="Nil"/>
    <s v=""/>
    <s v="BF"/>
    <x v="2"/>
    <s v="n/a"/>
    <s v="f"/>
    <n v="0.02"/>
    <s v=""/>
    <m/>
    <m/>
    <x v="1"/>
    <s v="P"/>
    <n v="0"/>
    <n v="0"/>
    <n v="0"/>
    <n v="0"/>
    <n v="1"/>
    <n v="0"/>
    <n v="0"/>
    <n v="0"/>
    <n v="0"/>
    <n v="0"/>
    <n v="0"/>
    <n v="1"/>
    <n v="0"/>
    <n v="0"/>
    <n v="0"/>
    <n v="0"/>
    <n v="0"/>
    <n v="0"/>
    <n v="0"/>
    <n v="0"/>
    <n v="0"/>
    <n v="0"/>
    <n v="0"/>
    <n v="0"/>
    <n v="0"/>
    <n v="0"/>
    <n v="0"/>
    <n v="0"/>
    <n v="0"/>
    <n v="0"/>
    <n v="0"/>
  </r>
  <r>
    <x v="2"/>
    <s v="2014/5051"/>
    <s v=""/>
    <s v=""/>
    <s v="Units 1,2,3,8,9, &amp; 10 Calico House"/>
    <s v=""/>
    <s v="Clove Hitch Quay"/>
    <s v="SW11"/>
    <s v="3TN"/>
    <n v="526422"/>
    <n v="175789"/>
    <s v="St. Mary's Park"/>
    <s v=""/>
    <s v=""/>
    <n v="0"/>
    <n v="11"/>
    <n v="11"/>
    <s v="Proposed change of use from office (Class B1a) to residential (Class C3) to provide 11 flats. (Prior Approval Application)."/>
    <s v="PAG"/>
    <s v="11/09/2014"/>
    <d v="2014-11-06T00:00:00"/>
    <s v="Y"/>
    <s v="Nil"/>
    <s v=""/>
    <s v="BF"/>
    <x v="2"/>
    <s v="n/a"/>
    <s v="f"/>
    <n v="0.02"/>
    <s v=""/>
    <m/>
    <m/>
    <x v="1"/>
    <s v="P"/>
    <n v="0"/>
    <n v="0"/>
    <n v="0"/>
    <n v="0"/>
    <n v="3"/>
    <n v="5"/>
    <n v="3"/>
    <n v="0"/>
    <n v="0"/>
    <n v="0"/>
    <n v="0"/>
    <n v="3"/>
    <n v="5"/>
    <n v="3"/>
    <n v="0"/>
    <n v="0"/>
    <n v="0"/>
    <n v="0"/>
    <n v="0"/>
    <n v="0"/>
    <n v="0"/>
    <n v="0"/>
    <n v="0"/>
    <n v="0"/>
    <n v="0"/>
    <n v="0"/>
    <n v="0"/>
    <n v="0"/>
    <n v="0"/>
    <n v="0"/>
    <n v="0"/>
  </r>
  <r>
    <x v="2"/>
    <s v="2014/5052"/>
    <s v=""/>
    <s v=""/>
    <s v=""/>
    <s v="160"/>
    <s v="Falcon Road"/>
    <s v="SW11"/>
    <s v="2LN"/>
    <n v="527333"/>
    <n v="175518"/>
    <s v="Northcote"/>
    <s v=""/>
    <s v=""/>
    <n v="0"/>
    <n v="62"/>
    <n v="62"/>
    <s v="Change of use of ground, first, second, third and fourth floors form office (B1 use class) to residential (C3 use Class), to provide 62 residential flats comprising of a mix of 18 x  1 bedroom, 36 x 2 bedroom and 8 x 3 bedroom flats. (Prior Approval Appli"/>
    <s v="PAG"/>
    <s v="02/09/2014"/>
    <d v="2014-10-28T00:00:00"/>
    <s v="Y"/>
    <s v="Nil"/>
    <s v=""/>
    <s v="BF"/>
    <x v="2"/>
    <s v="n/a"/>
    <s v="f"/>
    <n v="0.122"/>
    <s v=""/>
    <m/>
    <m/>
    <x v="1"/>
    <s v="P"/>
    <n v="0"/>
    <n v="0"/>
    <n v="0"/>
    <n v="0"/>
    <n v="18"/>
    <n v="36"/>
    <n v="8"/>
    <n v="0"/>
    <n v="0"/>
    <n v="0"/>
    <n v="0"/>
    <n v="18"/>
    <n v="36"/>
    <n v="8"/>
    <n v="0"/>
    <n v="0"/>
    <n v="0"/>
    <n v="0"/>
    <n v="0"/>
    <n v="0"/>
    <n v="0"/>
    <n v="0"/>
    <n v="0"/>
    <n v="0"/>
    <n v="0"/>
    <n v="0"/>
    <n v="0"/>
    <n v="0"/>
    <n v="0"/>
    <n v="0"/>
    <n v="0"/>
  </r>
  <r>
    <x v="2"/>
    <s v="2014/5214"/>
    <s v=""/>
    <s v=""/>
    <s v=""/>
    <s v="96-100"/>
    <s v="Balham High Road"/>
    <s v="SW12"/>
    <s v="9AA"/>
    <n v="528639"/>
    <n v="173520"/>
    <s v="Balham"/>
    <s v=""/>
    <s v=""/>
    <n v="9"/>
    <n v="12"/>
    <n v="3"/>
    <s v="Construction of 3 storey rear extension at first, second and third floor levels to provide 2 x 1 bedroom units and 1 x 2 bedroom residential unit with roof terraces at first, second and third floor levels.  Internal reconfiguration of existing 9 flats inc"/>
    <s v="PF"/>
    <s v="09/09/2014"/>
    <d v="2015-03-20T00:00:00"/>
    <s v="Y"/>
    <s v="Nil"/>
    <s v=""/>
    <s v="BF"/>
    <x v="0"/>
    <s v="n/a"/>
    <s v="n"/>
    <n v="8.9999999999999993E-3"/>
    <s v=""/>
    <m/>
    <m/>
    <x v="1"/>
    <s v="P"/>
    <m/>
    <n v="0"/>
    <n v="0"/>
    <n v="2"/>
    <n v="1"/>
    <n v="3"/>
    <n v="-3"/>
    <n v="0"/>
    <n v="0"/>
    <n v="0"/>
    <n v="2"/>
    <n v="1"/>
    <n v="3"/>
    <n v="-3"/>
    <n v="0"/>
    <n v="0"/>
    <n v="0"/>
    <n v="0"/>
    <n v="0"/>
    <n v="0"/>
    <n v="0"/>
    <n v="0"/>
    <n v="0"/>
    <n v="0"/>
    <n v="0"/>
    <n v="0"/>
    <n v="0"/>
    <n v="0"/>
    <n v="0"/>
    <n v="0"/>
    <n v="0"/>
  </r>
  <r>
    <x v="2"/>
    <s v="2014/5294"/>
    <s v=""/>
    <s v=""/>
    <s v="Garages west of Holmbury Court"/>
    <s v=""/>
    <s v="Upper Tooting Road"/>
    <s v="SW17"/>
    <s v="7PA"/>
    <n v="527712"/>
    <n v="172126"/>
    <s v="Tooting"/>
    <s v=""/>
    <s v=""/>
    <n v="0"/>
    <n v="2"/>
    <n v="2"/>
    <s v="Demolition of existing garages and erection of a two storey building containing two self contained 2-bedroom flats, and associated parking and refuse storage premises."/>
    <s v="PF"/>
    <s v="22/09/2014"/>
    <d v="2014-11-17T00:00:00"/>
    <s v="Y"/>
    <s v="Nil"/>
    <s v=""/>
    <s v="BF"/>
    <x v="0"/>
    <s v="n/a"/>
    <s v="n"/>
    <n v="1.4999999999999999E-2"/>
    <s v=""/>
    <m/>
    <m/>
    <x v="1"/>
    <s v="P"/>
    <n v="0"/>
    <n v="0"/>
    <n v="0"/>
    <n v="0"/>
    <n v="0"/>
    <n v="2"/>
    <n v="0"/>
    <n v="0"/>
    <n v="0"/>
    <n v="0"/>
    <n v="0"/>
    <n v="0"/>
    <n v="2"/>
    <n v="0"/>
    <n v="0"/>
    <n v="0"/>
    <n v="0"/>
    <n v="0"/>
    <n v="0"/>
    <n v="0"/>
    <n v="0"/>
    <n v="0"/>
    <n v="0"/>
    <n v="0"/>
    <n v="0"/>
    <n v="0"/>
    <n v="0"/>
    <n v="0"/>
    <n v="0"/>
    <n v="0"/>
    <n v="0"/>
  </r>
  <r>
    <x v="2"/>
    <s v="2014/5410"/>
    <s v=""/>
    <s v=""/>
    <s v=""/>
    <s v="15"/>
    <s v="St Johns Hill"/>
    <s v="SW11"/>
    <s v="1TN"/>
    <n v="527300"/>
    <n v="175396"/>
    <s v="Northcote"/>
    <s v=""/>
    <s v=""/>
    <n v="0"/>
    <n v="2"/>
    <n v="2"/>
    <s v="Prior approval application for change in use of first, second and third floors from office (Use Class B1a) to form two self contained residential units (Use Class C3)."/>
    <s v="PANR"/>
    <s v="18/09/2014"/>
    <d v="2014-11-27T00:00:00"/>
    <s v="Y"/>
    <s v="Nil"/>
    <s v=""/>
    <s v="BF"/>
    <x v="2"/>
    <s v="n/a"/>
    <s v="f"/>
    <n v="7.0000000000000001E-3"/>
    <s v=""/>
    <m/>
    <m/>
    <x v="1"/>
    <s v="P"/>
    <n v="0"/>
    <n v="0"/>
    <n v="0"/>
    <n v="0"/>
    <n v="1"/>
    <n v="1"/>
    <n v="0"/>
    <n v="0"/>
    <n v="0"/>
    <n v="0"/>
    <n v="0"/>
    <n v="1"/>
    <n v="1"/>
    <n v="0"/>
    <n v="0"/>
    <n v="0"/>
    <n v="0"/>
    <n v="0"/>
    <n v="0"/>
    <n v="0"/>
    <n v="0"/>
    <n v="0"/>
    <n v="0"/>
    <n v="0"/>
    <n v="0"/>
    <n v="0"/>
    <n v="0"/>
    <n v="0"/>
    <n v="0"/>
    <n v="0"/>
    <n v="0"/>
  </r>
  <r>
    <x v="2"/>
    <s v="2014/5450"/>
    <s v=""/>
    <s v=""/>
    <s v="Land rear of"/>
    <s v="76-77"/>
    <s v="Stanley Grove"/>
    <s v="SW8"/>
    <s v="3PJ"/>
    <n v="528475"/>
    <n v="176217"/>
    <s v="Queenstown"/>
    <s v=""/>
    <s v=""/>
    <n v="0"/>
    <n v="1"/>
    <n v="1"/>
    <s v="Excavation and erection of single-storey house."/>
    <s v="PF"/>
    <s v="17/10/2014"/>
    <d v="2014-12-23T00:00:00"/>
    <s v="Y"/>
    <s v="Nil"/>
    <s v=""/>
    <s v="BF"/>
    <x v="0"/>
    <s v="n/a"/>
    <s v="n"/>
    <n v="1.2999999999999999E-2"/>
    <s v=""/>
    <m/>
    <m/>
    <x v="1"/>
    <s v="P"/>
    <n v="0"/>
    <n v="0"/>
    <n v="0"/>
    <n v="0"/>
    <n v="0"/>
    <n v="1"/>
    <n v="0"/>
    <n v="0"/>
    <n v="0"/>
    <n v="0"/>
    <n v="0"/>
    <n v="0"/>
    <n v="0"/>
    <n v="0"/>
    <n v="0"/>
    <n v="0"/>
    <n v="0"/>
    <n v="0"/>
    <n v="0"/>
    <n v="1"/>
    <n v="0"/>
    <n v="0"/>
    <n v="0"/>
    <n v="0"/>
    <n v="0"/>
    <n v="0"/>
    <n v="0"/>
    <n v="0"/>
    <n v="0"/>
    <n v="0"/>
    <n v="0"/>
  </r>
  <r>
    <x v="2"/>
    <s v="2014/5466"/>
    <s v=""/>
    <s v=""/>
    <s v=""/>
    <s v="55"/>
    <s v="Tooting High Street"/>
    <s v="SW17"/>
    <s v="0SP"/>
    <n v="527497"/>
    <n v="171517"/>
    <s v="Graveney"/>
    <s v=""/>
    <s v=""/>
    <n v="3"/>
    <n v="3"/>
    <n v="0"/>
    <s v="Conversion of first, second and third floor level flat into 1 x 1-bedroom, 1 x two-bedroom and 1 x studio flats. Alterations including erection of ground floor rear extension  to the retail unit, and two-storey rear/side extension above existing back addi"/>
    <s v="PF"/>
    <s v="01/10/2014"/>
    <d v="2014-12-15T00:00:00"/>
    <s v="Y"/>
    <s v="Nil"/>
    <s v=""/>
    <s v="BF"/>
    <x v="3"/>
    <s v="n/a"/>
    <s v="c+"/>
    <n v="8.9999999999999993E-3"/>
    <s v=""/>
    <m/>
    <m/>
    <x v="1"/>
    <s v="P"/>
    <n v="0"/>
    <n v="0"/>
    <n v="0"/>
    <n v="1"/>
    <n v="-2"/>
    <n v="1"/>
    <n v="0"/>
    <n v="0"/>
    <n v="0"/>
    <n v="0"/>
    <n v="1"/>
    <n v="-2"/>
    <n v="1"/>
    <n v="0"/>
    <n v="0"/>
    <n v="0"/>
    <n v="0"/>
    <n v="0"/>
    <n v="0"/>
    <n v="0"/>
    <n v="0"/>
    <n v="0"/>
    <n v="0"/>
    <n v="0"/>
    <n v="0"/>
    <n v="0"/>
    <n v="0"/>
    <n v="0"/>
    <n v="0"/>
    <n v="0"/>
    <n v="0"/>
  </r>
  <r>
    <x v="2"/>
    <s v="2014/5513"/>
    <s v=""/>
    <s v=""/>
    <s v=""/>
    <s v="261"/>
    <s v="Lavender Hill"/>
    <s v="SW11"/>
    <s v="1JD"/>
    <n v="527641"/>
    <n v="175495"/>
    <s v="Shaftesbury"/>
    <s v=""/>
    <s v=""/>
    <n v="0"/>
    <n v="3"/>
    <n v="3"/>
    <s v="Change of use from office (Class Use B1a) to residential use (Class Use C3) at rear basement and ground floors, first and second floors to provide three units."/>
    <s v="PAG"/>
    <s v="23/09/2014"/>
    <d v="2014-11-17T00:00:00"/>
    <s v="Y"/>
    <s v="Nil"/>
    <s v=""/>
    <s v="BF"/>
    <x v="2"/>
    <s v="n/a"/>
    <s v="f"/>
    <n v="1.2E-2"/>
    <s v=""/>
    <m/>
    <m/>
    <x v="1"/>
    <s v="P"/>
    <n v="0"/>
    <n v="0"/>
    <n v="0"/>
    <n v="0"/>
    <n v="3"/>
    <n v="0"/>
    <n v="0"/>
    <n v="0"/>
    <n v="0"/>
    <n v="0"/>
    <n v="0"/>
    <n v="3"/>
    <n v="0"/>
    <n v="0"/>
    <n v="0"/>
    <n v="0"/>
    <n v="0"/>
    <n v="0"/>
    <n v="0"/>
    <n v="0"/>
    <n v="0"/>
    <n v="0"/>
    <n v="0"/>
    <n v="0"/>
    <n v="0"/>
    <n v="0"/>
    <n v="0"/>
    <n v="0"/>
    <n v="0"/>
    <n v="0"/>
    <n v="0"/>
  </r>
  <r>
    <x v="2"/>
    <s v="2014/5546"/>
    <s v=""/>
    <s v=""/>
    <s v=""/>
    <s v="22"/>
    <s v="Melrose Road"/>
    <s v="SW18"/>
    <s v="1NE"/>
    <n v="524902"/>
    <n v="174155"/>
    <s v="East Putney"/>
    <s v=""/>
    <s v=""/>
    <n v="3"/>
    <n v="1"/>
    <n v="-2"/>
    <s v="Alterations including excavation and  erection of part single (lower ground floor level) part two-storey rear/side extension  in connection with use as a single family dwelling."/>
    <s v="PF"/>
    <s v="02/10/2014"/>
    <d v="2014-12-18T00:00:00"/>
    <s v="Y"/>
    <s v="Nil"/>
    <s v=""/>
    <s v="BF"/>
    <x v="3"/>
    <s v="n/a"/>
    <s v="b"/>
    <n v="3.5000000000000003E-2"/>
    <s v=""/>
    <m/>
    <m/>
    <x v="1"/>
    <s v="P"/>
    <m/>
    <n v="0"/>
    <n v="0"/>
    <n v="0"/>
    <n v="-2"/>
    <n v="0"/>
    <n v="0"/>
    <n v="-1"/>
    <n v="1"/>
    <n v="0"/>
    <n v="0"/>
    <n v="-2"/>
    <n v="0"/>
    <n v="0"/>
    <n v="-1"/>
    <n v="0"/>
    <n v="0"/>
    <n v="0"/>
    <n v="0"/>
    <n v="0"/>
    <n v="0"/>
    <n v="0"/>
    <n v="1"/>
    <n v="0"/>
    <n v="0"/>
    <n v="0"/>
    <n v="0"/>
    <n v="0"/>
    <n v="0"/>
    <n v="0"/>
    <n v="0"/>
  </r>
  <r>
    <x v="2"/>
    <s v="2014/5667"/>
    <s v=""/>
    <s v=""/>
    <s v="14-17 Spice Court"/>
    <s v=""/>
    <s v="Ivory Square"/>
    <s v="SW11"/>
    <s v="3UE"/>
    <n v="526398"/>
    <n v="175698"/>
    <s v="St. Mary's Park"/>
    <s v=""/>
    <s v=""/>
    <n v="0"/>
    <n v="4"/>
    <n v="4"/>
    <s v="Proposed change of use of third floor from office (Use Class B1a) to residential (Use Class C3) which compromise of 1x2-bedrooms and 3x1-bedroom flats."/>
    <s v="PAG"/>
    <s v="27/09/2014"/>
    <d v="2014-11-21T00:00:00"/>
    <s v="Y"/>
    <s v="Nil"/>
    <s v=""/>
    <s v="BF"/>
    <x v="2"/>
    <s v="n/a"/>
    <s v="f"/>
    <n v="8.0000000000000002E-3"/>
    <s v=""/>
    <m/>
    <m/>
    <x v="1"/>
    <s v="P"/>
    <n v="0"/>
    <n v="0"/>
    <n v="0"/>
    <n v="0"/>
    <n v="3"/>
    <n v="1"/>
    <n v="0"/>
    <n v="0"/>
    <n v="0"/>
    <n v="0"/>
    <n v="0"/>
    <n v="3"/>
    <n v="1"/>
    <n v="0"/>
    <n v="0"/>
    <n v="0"/>
    <n v="0"/>
    <n v="0"/>
    <n v="0"/>
    <n v="0"/>
    <n v="0"/>
    <n v="0"/>
    <n v="0"/>
    <n v="0"/>
    <n v="0"/>
    <n v="0"/>
    <n v="0"/>
    <n v="0"/>
    <n v="0"/>
    <n v="0"/>
    <n v="0"/>
  </r>
  <r>
    <x v="2"/>
    <s v="2014/5669"/>
    <s v=""/>
    <s v=""/>
    <s v="5-18 Spice Court"/>
    <s v=""/>
    <s v="Ivory Square"/>
    <s v="SW11"/>
    <s v="3UE"/>
    <n v="526402"/>
    <n v="175703"/>
    <s v="St. Mary's Park"/>
    <s v=""/>
    <s v=""/>
    <n v="0"/>
    <n v="4"/>
    <n v="4"/>
    <s v="Proposed change of use of first floor from office (Use Class B1a) to residential (Use Class C3) to 3x2-bedroom flats and 1x1-bedroom flat (Prior Approval Application)."/>
    <s v="PAG"/>
    <s v="26/09/2014"/>
    <d v="2014-11-21T00:00:00"/>
    <s v="Y"/>
    <s v="Nil"/>
    <s v=""/>
    <s v="BF"/>
    <x v="2"/>
    <s v="n/a"/>
    <s v="f"/>
    <n v="8.0000000000000002E-3"/>
    <s v=""/>
    <m/>
    <m/>
    <x v="1"/>
    <s v="P"/>
    <n v="0"/>
    <n v="0"/>
    <n v="0"/>
    <n v="0"/>
    <n v="1"/>
    <n v="3"/>
    <n v="0"/>
    <n v="0"/>
    <n v="0"/>
    <n v="0"/>
    <n v="0"/>
    <n v="1"/>
    <n v="3"/>
    <n v="0"/>
    <n v="0"/>
    <n v="0"/>
    <n v="0"/>
    <n v="0"/>
    <n v="0"/>
    <n v="0"/>
    <n v="0"/>
    <n v="0"/>
    <n v="0"/>
    <n v="0"/>
    <n v="0"/>
    <n v="0"/>
    <n v="0"/>
    <n v="0"/>
    <n v="0"/>
    <n v="0"/>
    <n v="0"/>
  </r>
  <r>
    <x v="2"/>
    <s v="2014/5704"/>
    <s v=""/>
    <s v=""/>
    <s v=""/>
    <s v="14"/>
    <s v="Oakhill Road"/>
    <s v="SW15"/>
    <s v="2QU"/>
    <n v="524731"/>
    <n v="174845"/>
    <s v="East Putney"/>
    <s v=""/>
    <s v=""/>
    <n v="0"/>
    <n v="1"/>
    <n v="1"/>
    <s v="Excavation to create basement including formation of front and rear lightwells to provide a 2-bedroom flat;  erection of single storey side extension."/>
    <s v="PF"/>
    <s v="06/10/2014"/>
    <d v="2014-12-18T00:00:00"/>
    <s v="Y"/>
    <s v="Nil"/>
    <s v=""/>
    <s v="BF"/>
    <x v="3"/>
    <s v="n/a"/>
    <s v="n"/>
    <n v="8.0000000000000002E-3"/>
    <s v=""/>
    <m/>
    <m/>
    <x v="2"/>
    <s v="HASR"/>
    <n v="0"/>
    <n v="0"/>
    <n v="0"/>
    <n v="0"/>
    <n v="0"/>
    <n v="1"/>
    <n v="0"/>
    <n v="0"/>
    <n v="0"/>
    <n v="0"/>
    <n v="0"/>
    <n v="0"/>
    <n v="1"/>
    <n v="0"/>
    <n v="0"/>
    <n v="0"/>
    <n v="0"/>
    <n v="0"/>
    <n v="0"/>
    <n v="0"/>
    <n v="0"/>
    <n v="0"/>
    <n v="0"/>
    <n v="0"/>
    <n v="0"/>
    <n v="0"/>
    <n v="0"/>
    <n v="0"/>
    <n v="0"/>
    <n v="0"/>
    <n v="0"/>
  </r>
  <r>
    <x v="2"/>
    <s v="2014/5714"/>
    <s v=""/>
    <s v=""/>
    <s v=""/>
    <s v="8"/>
    <s v="Ormeley Road"/>
    <s v="SW12"/>
    <s v="9QE"/>
    <n v="528740"/>
    <n v="173517"/>
    <s v="Balham"/>
    <s v=""/>
    <s v=""/>
    <n v="2"/>
    <n v="1"/>
    <n v="-1"/>
    <s v="Erection of extension above existing two storey side extension within front recess, single-storey rear extension and excavation to create a basement all in connection with the change from use of two flats to a single dwellinghouse."/>
    <s v="PF"/>
    <s v="07/10/2014"/>
    <d v="2014-12-19T00:00:00"/>
    <s v="Y"/>
    <s v="Nil"/>
    <s v=""/>
    <s v="BF"/>
    <x v="3"/>
    <s v="n/a"/>
    <s v="b"/>
    <n v="2.8000000000000001E-2"/>
    <s v=""/>
    <m/>
    <m/>
    <x v="1"/>
    <s v="P"/>
    <n v="0"/>
    <n v="0"/>
    <n v="0"/>
    <n v="0"/>
    <n v="-1"/>
    <n v="-1"/>
    <n v="0"/>
    <n v="1"/>
    <n v="0"/>
    <n v="0"/>
    <n v="0"/>
    <n v="-1"/>
    <n v="-1"/>
    <n v="0"/>
    <n v="0"/>
    <n v="0"/>
    <n v="0"/>
    <n v="0"/>
    <n v="0"/>
    <n v="0"/>
    <n v="0"/>
    <n v="1"/>
    <n v="0"/>
    <n v="0"/>
    <n v="0"/>
    <n v="0"/>
    <n v="0"/>
    <n v="0"/>
    <n v="0"/>
    <n v="0"/>
    <n v="0"/>
  </r>
  <r>
    <x v="2"/>
    <s v="2014/5729"/>
    <s v=""/>
    <s v=""/>
    <s v=""/>
    <s v="25"/>
    <s v="Replingham Road"/>
    <s v="SW18"/>
    <s v="5LT"/>
    <n v="524827"/>
    <n v="173307"/>
    <s v="Southfields"/>
    <s v=""/>
    <s v=""/>
    <n v="1"/>
    <n v="2"/>
    <n v="1"/>
    <s v="Alterations including use of rear car port for habitable accommodation and erection of rear staircase to access rear of first floor in connection with conversion of maisonette into two 2 x bedroom flats."/>
    <s v="PF"/>
    <s v="07/10/2014"/>
    <d v="2014-12-02T00:00:00"/>
    <s v="Y"/>
    <s v="Nil"/>
    <s v=""/>
    <s v="BF"/>
    <x v="1"/>
    <s v="n/a"/>
    <s v="c+"/>
    <n v="7.0000000000000001E-3"/>
    <s v=""/>
    <m/>
    <m/>
    <x v="1"/>
    <s v="P"/>
    <n v="0"/>
    <n v="0"/>
    <n v="0"/>
    <n v="0"/>
    <n v="0"/>
    <n v="2"/>
    <n v="0"/>
    <n v="-1"/>
    <n v="0"/>
    <n v="0"/>
    <n v="0"/>
    <n v="0"/>
    <n v="2"/>
    <n v="0"/>
    <n v="-1"/>
    <n v="0"/>
    <n v="0"/>
    <n v="0"/>
    <n v="0"/>
    <n v="0"/>
    <n v="0"/>
    <n v="0"/>
    <n v="0"/>
    <n v="0"/>
    <n v="0"/>
    <n v="0"/>
    <n v="0"/>
    <n v="0"/>
    <n v="0"/>
    <n v="0"/>
    <n v="0"/>
  </r>
  <r>
    <x v="2"/>
    <s v="2014/5734"/>
    <s v=""/>
    <s v=""/>
    <s v=""/>
    <s v="75"/>
    <s v="Lightermans Walk"/>
    <s v="SW18"/>
    <s v="1PS"/>
    <n v="525109"/>
    <n v="175279"/>
    <s v="Thamesfield"/>
    <s v=""/>
    <s v=""/>
    <n v="0"/>
    <n v="1"/>
    <n v="1"/>
    <s v="Change of use from B1(a) office to a flat (use class C3)."/>
    <s v="PANR"/>
    <s v="08/10/2014"/>
    <d v="2014-12-01T00:00:00"/>
    <s v="Y"/>
    <s v="Nil"/>
    <s v=""/>
    <s v="BF"/>
    <x v="2"/>
    <s v="n/a"/>
    <s v="f"/>
    <n v="1.4E-2"/>
    <s v=""/>
    <m/>
    <m/>
    <x v="1"/>
    <s v="P"/>
    <n v="0"/>
    <n v="0"/>
    <n v="0"/>
    <n v="0"/>
    <n v="1"/>
    <n v="0"/>
    <n v="0"/>
    <n v="0"/>
    <n v="0"/>
    <n v="0"/>
    <n v="0"/>
    <n v="1"/>
    <n v="0"/>
    <n v="0"/>
    <n v="0"/>
    <n v="0"/>
    <n v="0"/>
    <n v="0"/>
    <n v="0"/>
    <n v="0"/>
    <n v="0"/>
    <n v="0"/>
    <n v="0"/>
    <n v="0"/>
    <n v="0"/>
    <n v="0"/>
    <n v="0"/>
    <n v="0"/>
    <n v="0"/>
    <n v="0"/>
    <n v="0"/>
  </r>
  <r>
    <x v="2"/>
    <s v="2014/5735"/>
    <s v=""/>
    <s v=""/>
    <s v="Unit 17, 18 21, 22 &amp; 23 Ransomes Dock Business Centre"/>
    <s v="35-37"/>
    <s v="Parkgate Road"/>
    <s v="SW11"/>
    <s v="4NP"/>
    <n v="527292"/>
    <n v="177189"/>
    <s v="St. Mary's Park"/>
    <s v=""/>
    <s v=""/>
    <n v="0"/>
    <n v="2"/>
    <n v="2"/>
    <s v="Change of use of first floor units from offices (Use Class B1) to residentail (Use Class C3) as two studio flats."/>
    <s v="PAG"/>
    <s v="04/11/2014"/>
    <d v="2015-02-25T00:00:00"/>
    <s v="Y"/>
    <s v="Nil"/>
    <s v=""/>
    <s v="BF"/>
    <x v="2"/>
    <s v="n/a"/>
    <s v="f"/>
    <n v="8.9999999999999993E-3"/>
    <s v=""/>
    <m/>
    <m/>
    <x v="1"/>
    <s v="P"/>
    <n v="0"/>
    <n v="0"/>
    <n v="0"/>
    <n v="2"/>
    <n v="0"/>
    <n v="0"/>
    <n v="0"/>
    <n v="0"/>
    <n v="0"/>
    <n v="0"/>
    <n v="2"/>
    <n v="0"/>
    <n v="0"/>
    <n v="0"/>
    <n v="0"/>
    <n v="0"/>
    <n v="0"/>
    <n v="0"/>
    <n v="0"/>
    <n v="0"/>
    <n v="0"/>
    <n v="0"/>
    <n v="0"/>
    <n v="0"/>
    <n v="0"/>
    <n v="0"/>
    <n v="0"/>
    <n v="0"/>
    <n v="0"/>
    <n v="0"/>
    <n v="0"/>
  </r>
  <r>
    <x v="2"/>
    <s v="2014/5736"/>
    <s v=""/>
    <s v=""/>
    <s v=""/>
    <s v="8-14"/>
    <s v="Glenburnie Road"/>
    <s v="SW17"/>
    <s v="7PJ"/>
    <n v="527836"/>
    <n v="172496"/>
    <s v="Nightingale"/>
    <s v=""/>
    <s v=""/>
    <n v="0"/>
    <n v="3"/>
    <n v="3"/>
    <s v="Change of use of two shop units (Use Class A1) to provide 3x1-bedroom flats (Use Class C3) and associated alterations to front and rear windows and doors."/>
    <s v="PANR"/>
    <s v="21/10/2014"/>
    <d v="2014-12-15T00:00:00"/>
    <s v="Y"/>
    <s v="Nil"/>
    <s v=""/>
    <s v="BF"/>
    <x v="2"/>
    <s v="n/a"/>
    <s v="f"/>
    <n v="6.0000000000000001E-3"/>
    <s v=""/>
    <m/>
    <m/>
    <x v="1"/>
    <s v="P"/>
    <m/>
    <n v="0"/>
    <n v="0"/>
    <n v="0"/>
    <n v="3"/>
    <n v="0"/>
    <n v="0"/>
    <n v="0"/>
    <n v="0"/>
    <n v="0"/>
    <n v="0"/>
    <n v="3"/>
    <n v="0"/>
    <n v="0"/>
    <n v="0"/>
    <n v="0"/>
    <n v="0"/>
    <n v="0"/>
    <n v="0"/>
    <n v="0"/>
    <n v="0"/>
    <n v="0"/>
    <n v="0"/>
    <n v="0"/>
    <n v="0"/>
    <n v="0"/>
    <n v="0"/>
    <n v="0"/>
    <n v="0"/>
    <n v="0"/>
    <n v="0"/>
  </r>
  <r>
    <x v="2"/>
    <s v="2014/5741"/>
    <s v=""/>
    <s v=""/>
    <s v=""/>
    <s v="11a"/>
    <s v="Hildreth Street"/>
    <s v="SW12"/>
    <s v="9RQ"/>
    <n v="528587"/>
    <n v="173355"/>
    <s v="Balham"/>
    <s v=""/>
    <s v=""/>
    <n v="1"/>
    <n v="2"/>
    <n v="1"/>
    <s v="Erection of part one-storey, part three-storey rear extension above single storey back addition including terrace at first level in connection with conversion of upper floor flat into two self contained flats (1x studio and 1 x two-bedroom)."/>
    <s v="PF"/>
    <s v="03/11/2014"/>
    <d v="2014-12-29T00:00:00"/>
    <s v="Y"/>
    <s v="Nil"/>
    <s v=""/>
    <s v="BF"/>
    <x v="3"/>
    <s v="n/a"/>
    <s v="n"/>
    <n v="6.0000000000000001E-3"/>
    <s v=""/>
    <m/>
    <m/>
    <x v="1"/>
    <s v="P"/>
    <n v="0"/>
    <n v="0"/>
    <n v="0"/>
    <n v="1"/>
    <n v="-1"/>
    <n v="1"/>
    <n v="0"/>
    <n v="0"/>
    <n v="0"/>
    <n v="0"/>
    <n v="1"/>
    <n v="-1"/>
    <n v="1"/>
    <n v="0"/>
    <n v="0"/>
    <n v="0"/>
    <n v="0"/>
    <n v="0"/>
    <n v="0"/>
    <n v="0"/>
    <n v="0"/>
    <n v="0"/>
    <n v="0"/>
    <n v="0"/>
    <n v="0"/>
    <n v="0"/>
    <n v="0"/>
    <n v="0"/>
    <n v="0"/>
    <n v="0"/>
    <n v="0"/>
  </r>
  <r>
    <x v="2"/>
    <s v="2014/5757"/>
    <s v=""/>
    <s v=""/>
    <s v=""/>
    <s v="147"/>
    <s v="Upper Tooting Road"/>
    <s v="SW17"/>
    <s v="7TJ"/>
    <n v="527746"/>
    <n v="171935"/>
    <s v="Tooting"/>
    <s v=""/>
    <s v=""/>
    <n v="0"/>
    <n v="1"/>
    <n v="1"/>
    <s v="Application for determination as to whether prior approval is required for change of use of first floor office (Use Class B1a) to residential use as one x 1-bedroom flat (Use Class C3)."/>
    <s v="PAG"/>
    <s v="22/10/2014"/>
    <d v="2014-12-17T00:00:00"/>
    <s v="Y"/>
    <s v="Nil"/>
    <s v=""/>
    <s v="BF"/>
    <x v="2"/>
    <s v="n/a"/>
    <s v="f"/>
    <n v="3.0000000000000001E-3"/>
    <s v=""/>
    <m/>
    <m/>
    <x v="1"/>
    <s v="P"/>
    <m/>
    <n v="0"/>
    <n v="0"/>
    <n v="0"/>
    <n v="1"/>
    <n v="0"/>
    <n v="0"/>
    <n v="0"/>
    <n v="0"/>
    <n v="0"/>
    <n v="0"/>
    <n v="1"/>
    <n v="0"/>
    <n v="0"/>
    <n v="0"/>
    <n v="0"/>
    <n v="0"/>
    <n v="0"/>
    <n v="0"/>
    <n v="0"/>
    <n v="0"/>
    <n v="0"/>
    <n v="0"/>
    <n v="0"/>
    <n v="0"/>
    <n v="0"/>
    <n v="0"/>
    <n v="0"/>
    <n v="0"/>
    <n v="0"/>
    <n v="0"/>
  </r>
  <r>
    <x v="2"/>
    <s v="2014/5786"/>
    <s v="One Nine Elms"/>
    <s v=""/>
    <s v="Market Towers"/>
    <s v="1"/>
    <s v="Nine Elms Lane"/>
    <s v="SW8"/>
    <s v="5NQ"/>
    <n v="530104"/>
    <n v="177808"/>
    <s v="Queenstown"/>
    <s v=""/>
    <s v=""/>
    <n v="0"/>
    <n v="57"/>
    <n v="57"/>
    <s v="Non material amendment to planning application 2014/0871 dated 26 August 2014 (for demolition of existing buildings and structures. Erection of two new buildings of  58 storeys (up to 200m above ground) and 43 storeys (up to 161m above ground) high to pro"/>
    <s v="PF"/>
    <s v="08/10/2014"/>
    <d v="2015-01-12T00:00:00"/>
    <s v="Y"/>
    <s v="Nil"/>
    <s v=""/>
    <s v="BF"/>
    <x v="0"/>
    <s v="NB"/>
    <s v="n/a"/>
    <n v="6.5000000000000002E-2"/>
    <s v="12/08/2015"/>
    <m/>
    <m/>
    <x v="0"/>
    <s v="HASO"/>
    <m/>
    <n v="6"/>
    <n v="57"/>
    <n v="0"/>
    <n v="24"/>
    <n v="33"/>
    <n v="0"/>
    <n v="0"/>
    <n v="0"/>
    <n v="0"/>
    <n v="0"/>
    <n v="24"/>
    <n v="33"/>
    <n v="0"/>
    <n v="0"/>
    <n v="0"/>
    <n v="0"/>
    <n v="0"/>
    <n v="0"/>
    <n v="0"/>
    <n v="0"/>
    <n v="0"/>
    <n v="0"/>
    <n v="0"/>
    <n v="0"/>
    <n v="0"/>
    <n v="0"/>
    <n v="0"/>
    <n v="0"/>
    <n v="0"/>
    <n v="0"/>
  </r>
  <r>
    <x v="2"/>
    <s v="2014/5806"/>
    <s v=""/>
    <s v=""/>
    <s v="Unit F The Mews"/>
    <s v="6"/>
    <s v="Putney Common"/>
    <s v="SW15"/>
    <s v="1HL"/>
    <n v="523192"/>
    <n v="175813"/>
    <s v="Thamesfield"/>
    <s v=""/>
    <s v=""/>
    <n v="0"/>
    <n v="2"/>
    <n v="2"/>
    <s v="Change of use of the ground and first floors of the building to form one residential dwelling (two storey) from its permittred Class B1(a) office."/>
    <s v="PANR"/>
    <s v="09/10/2014"/>
    <d v="2014-12-04T00:00:00"/>
    <s v="Y"/>
    <s v="Nil"/>
    <s v=""/>
    <s v="BF"/>
    <x v="2"/>
    <s v="n/a"/>
    <s v="f"/>
    <n v="5.0000000000000001E-3"/>
    <s v=""/>
    <m/>
    <m/>
    <x v="1"/>
    <s v="P"/>
    <n v="0"/>
    <n v="0"/>
    <n v="0"/>
    <n v="0"/>
    <n v="0"/>
    <n v="2"/>
    <n v="0"/>
    <n v="0"/>
    <n v="0"/>
    <n v="0"/>
    <n v="0"/>
    <n v="0"/>
    <n v="2"/>
    <n v="0"/>
    <n v="0"/>
    <n v="0"/>
    <n v="0"/>
    <n v="0"/>
    <n v="0"/>
    <n v="0"/>
    <n v="0"/>
    <n v="0"/>
    <n v="0"/>
    <n v="0"/>
    <n v="0"/>
    <n v="0"/>
    <n v="0"/>
    <n v="0"/>
    <n v="0"/>
    <n v="0"/>
    <n v="0"/>
  </r>
  <r>
    <x v="2"/>
    <s v="2014/5825"/>
    <s v=""/>
    <s v=""/>
    <s v=""/>
    <s v="235"/>
    <s v="Upper Tooting Road"/>
    <s v="SW17"/>
    <s v="7TG"/>
    <n v="527615"/>
    <n v="171699"/>
    <s v="Tooting"/>
    <s v=""/>
    <s v=""/>
    <n v="0"/>
    <n v="1"/>
    <n v="1"/>
    <s v="Erection of a single-storey rear extension to ground floor retail unit. Erection of mansard roof extension to rear roof and above part of rear addition including roof terraces at first and second floor levels. All in connection with conversion of the uppe"/>
    <s v="PF"/>
    <s v="13/10/2014"/>
    <d v="2014-12-08T00:00:00"/>
    <s v="Y"/>
    <s v="Nil"/>
    <s v=""/>
    <s v="BF"/>
    <x v="3"/>
    <s v="n/a"/>
    <s v="n"/>
    <n v="6.0000000000000001E-3"/>
    <s v=""/>
    <m/>
    <m/>
    <x v="1"/>
    <s v="P"/>
    <n v="0"/>
    <n v="0"/>
    <n v="0"/>
    <n v="1"/>
    <n v="0"/>
    <n v="0"/>
    <n v="0"/>
    <n v="0"/>
    <n v="0"/>
    <n v="0"/>
    <n v="1"/>
    <n v="0"/>
    <n v="0"/>
    <n v="0"/>
    <n v="0"/>
    <n v="0"/>
    <n v="0"/>
    <n v="0"/>
    <n v="0"/>
    <n v="0"/>
    <n v="0"/>
    <n v="0"/>
    <n v="0"/>
    <n v="0"/>
    <n v="0"/>
    <n v="0"/>
    <n v="0"/>
    <n v="0"/>
    <n v="0"/>
    <n v="0"/>
    <n v="0"/>
  </r>
  <r>
    <x v="2"/>
    <s v="2014/5925"/>
    <s v=""/>
    <s v=""/>
    <s v=""/>
    <s v="177A"/>
    <s v="Merton Road"/>
    <s v="SW18"/>
    <s v="5EF"/>
    <n v="525250"/>
    <n v="173914"/>
    <s v="Southfields"/>
    <s v=""/>
    <s v=""/>
    <n v="1"/>
    <n v="1"/>
    <n v="0"/>
    <s v="Use of part of ground floor shop area to enlarge existing studio flat into 1x1 bedroom flat with external alterations including additional windows."/>
    <s v="PF"/>
    <s v="28/10/2014"/>
    <d v="2014-12-22T00:00:00"/>
    <s v="Y"/>
    <s v="Nil"/>
    <s v=""/>
    <s v="BF"/>
    <x v="3"/>
    <s v="n/a"/>
    <s v="e"/>
    <n v="5.0000000000000001E-3"/>
    <s v=""/>
    <m/>
    <m/>
    <x v="1"/>
    <s v="P"/>
    <n v="0"/>
    <n v="0"/>
    <n v="0"/>
    <n v="-1"/>
    <n v="1"/>
    <n v="0"/>
    <n v="0"/>
    <n v="0"/>
    <n v="0"/>
    <n v="0"/>
    <n v="-1"/>
    <n v="1"/>
    <n v="0"/>
    <n v="0"/>
    <n v="0"/>
    <n v="0"/>
    <n v="0"/>
    <n v="0"/>
    <n v="0"/>
    <n v="0"/>
    <n v="0"/>
    <n v="0"/>
    <n v="0"/>
    <n v="0"/>
    <n v="0"/>
    <n v="0"/>
    <n v="0"/>
    <n v="0"/>
    <n v="0"/>
    <n v="0"/>
    <n v="0"/>
  </r>
  <r>
    <x v="2"/>
    <s v="2014/5959"/>
    <s v=""/>
    <s v=""/>
    <s v=""/>
    <s v="102-104"/>
    <s v="Stewarts Road"/>
    <s v="SW8"/>
    <s v="4UY"/>
    <n v="529312"/>
    <n v="176585"/>
    <s v="Queenstown"/>
    <s v=""/>
    <s v=""/>
    <n v="0"/>
    <n v="7"/>
    <n v="7"/>
    <s v="Certificate of lawfulness for a change of use of existing basement and ground floor offices B1(a) to 7 residential units (Class C3) pursuant to prior approval ref: 2013/4673."/>
    <s v="LDC"/>
    <s v="20/10/2014"/>
    <d v="2014-12-11T00:00:00"/>
    <s v="Y"/>
    <s v="Nil"/>
    <s v=""/>
    <s v="BF"/>
    <x v="2"/>
    <s v="n/a"/>
    <s v="f"/>
    <n v="0.21099999999999999"/>
    <s v=""/>
    <m/>
    <m/>
    <x v="1"/>
    <s v="P"/>
    <m/>
    <n v="0"/>
    <n v="0"/>
    <n v="0"/>
    <n v="3"/>
    <n v="4"/>
    <n v="0"/>
    <n v="0"/>
    <n v="0"/>
    <n v="0"/>
    <n v="0"/>
    <n v="3"/>
    <n v="4"/>
    <n v="0"/>
    <n v="0"/>
    <n v="0"/>
    <n v="0"/>
    <n v="0"/>
    <n v="0"/>
    <n v="0"/>
    <n v="0"/>
    <n v="0"/>
    <n v="0"/>
    <n v="0"/>
    <n v="0"/>
    <n v="0"/>
    <n v="0"/>
    <n v="0"/>
    <n v="0"/>
    <n v="0"/>
    <n v="0"/>
  </r>
  <r>
    <x v="2"/>
    <s v="2014/6006"/>
    <s v=""/>
    <s v=""/>
    <s v="Coysh Court"/>
    <s v="22"/>
    <s v="Keswick Road"/>
    <s v="SW15"/>
    <s v="2JW"/>
    <n v="524369"/>
    <n v="174690"/>
    <s v="East Putney"/>
    <s v=""/>
    <s v=""/>
    <n v="0"/>
    <n v="2"/>
    <n v="2"/>
    <s v="Erection of four-storey side extension to provide 2x1 bedroom flats with balconies.  Demolition of existing rear garages to provide 16 car parking spaces and decking in rear garden."/>
    <s v="PF"/>
    <s v="17/10/2014"/>
    <d v="2015-01-21T00:00:00"/>
    <s v="Y"/>
    <s v="Nil"/>
    <s v=""/>
    <s v="BF"/>
    <x v="0"/>
    <s v="n/a"/>
    <s v="n"/>
    <n v="7.0000000000000001E-3"/>
    <s v=""/>
    <m/>
    <m/>
    <x v="1"/>
    <s v="P"/>
    <m/>
    <n v="0"/>
    <n v="0"/>
    <n v="0"/>
    <n v="2"/>
    <n v="0"/>
    <n v="0"/>
    <n v="0"/>
    <n v="0"/>
    <n v="0"/>
    <n v="0"/>
    <n v="2"/>
    <n v="0"/>
    <n v="0"/>
    <n v="0"/>
    <n v="0"/>
    <n v="0"/>
    <n v="0"/>
    <n v="0"/>
    <n v="0"/>
    <n v="0"/>
    <n v="0"/>
    <n v="0"/>
    <n v="0"/>
    <n v="0"/>
    <n v="0"/>
    <n v="0"/>
    <n v="0"/>
    <n v="0"/>
    <n v="0"/>
    <n v="0"/>
  </r>
  <r>
    <x v="2"/>
    <s v="2014/6103"/>
    <s v=""/>
    <s v=""/>
    <s v=""/>
    <s v="216"/>
    <s v="Tooting High Street"/>
    <s v="SW17"/>
    <s v="0SG"/>
    <n v="527098"/>
    <n v="170956"/>
    <s v="Tooting"/>
    <s v=""/>
    <s v=""/>
    <n v="0"/>
    <n v="1"/>
    <n v="1"/>
    <s v="Erection of rear two storey rear extension to create a single dwelling house."/>
    <s v="PF"/>
    <s v="28/10/2014"/>
    <d v="2014-12-23T00:00:00"/>
    <s v="Y"/>
    <s v="Nil"/>
    <s v=""/>
    <s v="BF"/>
    <x v="0"/>
    <s v="n/a"/>
    <s v="n"/>
    <n v="7.0000000000000001E-3"/>
    <s v=""/>
    <m/>
    <m/>
    <x v="1"/>
    <s v="P"/>
    <n v="0"/>
    <n v="0"/>
    <n v="0"/>
    <n v="0"/>
    <n v="0"/>
    <n v="1"/>
    <n v="0"/>
    <n v="0"/>
    <n v="0"/>
    <n v="0"/>
    <n v="0"/>
    <n v="0"/>
    <n v="0"/>
    <n v="0"/>
    <n v="0"/>
    <n v="0"/>
    <n v="0"/>
    <n v="0"/>
    <n v="0"/>
    <n v="1"/>
    <n v="0"/>
    <n v="0"/>
    <n v="0"/>
    <n v="0"/>
    <n v="0"/>
    <n v="0"/>
    <n v="0"/>
    <n v="0"/>
    <n v="0"/>
    <n v="0"/>
    <n v="0"/>
  </r>
  <r>
    <x v="2"/>
    <s v="2014/6121"/>
    <s v="238-242"/>
    <s v=""/>
    <s v="Flat 3"/>
    <s v="238"/>
    <s v="York Road"/>
    <s v="SW11"/>
    <s v="3SJ"/>
    <n v="526435"/>
    <n v="175557"/>
    <s v="St. Mary's Park"/>
    <s v=""/>
    <s v=""/>
    <n v="1"/>
    <n v="2"/>
    <n v="1"/>
    <s v="Second floor rear extension and third floor mansard roof extension (incorporating French doors and balconies to the rear), to create 4 self-contained flats (2 x 3 bedroom, 2 x 1 bedroom); and external alterations to the front elevation."/>
    <s v="PF"/>
    <s v="13/11/2014"/>
    <d v="2015-03-31T00:00:00"/>
    <s v="Y"/>
    <s v="Nil"/>
    <s v=""/>
    <s v="BF"/>
    <x v="3"/>
    <s v="n/a"/>
    <s v="c+"/>
    <n v="2.1000000000000001E-2"/>
    <s v=""/>
    <m/>
    <m/>
    <x v="1"/>
    <s v="P"/>
    <m/>
    <n v="0"/>
    <n v="0"/>
    <n v="0"/>
    <n v="1"/>
    <n v="-1"/>
    <n v="1"/>
    <n v="0"/>
    <n v="0"/>
    <n v="0"/>
    <n v="0"/>
    <n v="1"/>
    <n v="-1"/>
    <n v="1"/>
    <n v="0"/>
    <n v="0"/>
    <n v="0"/>
    <n v="0"/>
    <n v="0"/>
    <n v="0"/>
    <n v="0"/>
    <n v="0"/>
    <n v="0"/>
    <n v="0"/>
    <n v="0"/>
    <n v="0"/>
    <n v="0"/>
    <n v="0"/>
    <n v="0"/>
    <n v="0"/>
    <n v="0"/>
  </r>
  <r>
    <x v="2"/>
    <s v="2014/6121"/>
    <s v="238-242"/>
    <s v=""/>
    <s v="Flat 3"/>
    <s v="238"/>
    <s v="York Road"/>
    <s v="SW11"/>
    <s v="3SJ"/>
    <n v="526435"/>
    <n v="175557"/>
    <s v="St. Mary's Park"/>
    <s v=""/>
    <s v=""/>
    <n v="0"/>
    <n v="2"/>
    <n v="2"/>
    <s v="Second floor rear extension and third floor mansard roof extension (incorporating French doors and balconies to the rear), to create 4 self-contained flats (2 x 3 bedroom, 2 x 1 bedroom); and external alterations to the front elevation."/>
    <s v="PF"/>
    <s v="13/11/2014"/>
    <d v="2015-03-31T00:00:00"/>
    <s v="Y"/>
    <s v="Nil"/>
    <s v=""/>
    <s v="BF"/>
    <x v="3"/>
    <s v="n/a"/>
    <s v="n"/>
    <n v="0"/>
    <s v=""/>
    <m/>
    <m/>
    <x v="1"/>
    <s v="P"/>
    <m/>
    <n v="0"/>
    <n v="0"/>
    <n v="0"/>
    <n v="1"/>
    <n v="0"/>
    <n v="1"/>
    <n v="0"/>
    <n v="0"/>
    <n v="0"/>
    <n v="0"/>
    <n v="1"/>
    <n v="0"/>
    <n v="1"/>
    <n v="0"/>
    <n v="0"/>
    <n v="0"/>
    <n v="0"/>
    <n v="0"/>
    <n v="0"/>
    <n v="0"/>
    <n v="0"/>
    <n v="0"/>
    <n v="0"/>
    <n v="0"/>
    <n v="0"/>
    <n v="0"/>
    <n v="0"/>
    <n v="0"/>
    <n v="0"/>
    <n v="0"/>
  </r>
  <r>
    <x v="2"/>
    <s v="2014/6138"/>
    <s v=""/>
    <s v=""/>
    <s v=""/>
    <s v="2-14"/>
    <s v="St Johns Road"/>
    <s v="SW11"/>
    <s v="1PN"/>
    <n v="527357"/>
    <n v="175413"/>
    <s v="Northcote"/>
    <s v=""/>
    <s v=""/>
    <n v="0"/>
    <n v="8"/>
    <n v="8"/>
    <s v="Change of use of offices (B1 use) to residential (C3 use) on the ground floor (access only) first, second and third floors to create eight residential units."/>
    <s v="PAG"/>
    <s v="21/10/2014"/>
    <d v="2014-12-16T00:00:00"/>
    <s v="Y"/>
    <s v="Nil"/>
    <s v=""/>
    <s v="BF"/>
    <x v="2"/>
    <s v="n/a"/>
    <s v="f"/>
    <n v="6.3E-2"/>
    <s v=""/>
    <m/>
    <m/>
    <x v="1"/>
    <s v="P"/>
    <n v="0"/>
    <n v="0"/>
    <n v="0"/>
    <n v="0"/>
    <n v="2"/>
    <n v="5"/>
    <n v="1"/>
    <n v="0"/>
    <n v="0"/>
    <n v="0"/>
    <n v="0"/>
    <n v="2"/>
    <n v="5"/>
    <n v="1"/>
    <n v="0"/>
    <n v="0"/>
    <n v="0"/>
    <n v="0"/>
    <n v="0"/>
    <n v="0"/>
    <n v="0"/>
    <n v="0"/>
    <n v="0"/>
    <n v="0"/>
    <n v="0"/>
    <n v="0"/>
    <n v="0"/>
    <n v="0"/>
    <n v="0"/>
    <n v="0"/>
    <n v="0"/>
  </r>
  <r>
    <x v="2"/>
    <s v="2014/6140"/>
    <s v=""/>
    <s v=""/>
    <s v="Unit 3 Bendon Valley"/>
    <s v="218-220"/>
    <s v="Garratt Lane"/>
    <s v="SW18"/>
    <s v="4EA"/>
    <n v="525908"/>
    <n v="173523"/>
    <s v="Earlsfield"/>
    <s v=""/>
    <s v=""/>
    <n v="0"/>
    <n v="1"/>
    <n v="1"/>
    <s v="Change of use from office (Use B1(a) to residential (Use Class 3) to provide a single residential unit."/>
    <s v="PANR"/>
    <s v="05/11/2014"/>
    <d v="2014-12-23T00:00:00"/>
    <s v="Y"/>
    <s v="Nil"/>
    <s v=""/>
    <s v="BF"/>
    <x v="2"/>
    <s v="n/a"/>
    <s v="f"/>
    <n v="3.4000000000000002E-2"/>
    <s v=""/>
    <m/>
    <m/>
    <x v="1"/>
    <s v="P"/>
    <n v="0"/>
    <n v="0"/>
    <n v="0"/>
    <n v="0"/>
    <n v="0"/>
    <n v="0"/>
    <n v="0"/>
    <n v="0"/>
    <n v="0"/>
    <n v="1"/>
    <n v="0"/>
    <n v="0"/>
    <n v="0"/>
    <n v="0"/>
    <n v="0"/>
    <n v="0"/>
    <n v="0"/>
    <n v="0"/>
    <n v="0"/>
    <n v="0"/>
    <n v="0"/>
    <n v="0"/>
    <n v="0"/>
    <n v="1"/>
    <n v="0"/>
    <n v="0"/>
    <n v="0"/>
    <n v="0"/>
    <n v="0"/>
    <n v="0"/>
    <n v="0"/>
  </r>
  <r>
    <x v="2"/>
    <s v="2014/6173"/>
    <s v=""/>
    <s v=""/>
    <s v=""/>
    <s v="49"/>
    <s v="Elsynge Road"/>
    <s v="SW18"/>
    <s v="2HR"/>
    <n v="526627"/>
    <n v="174888"/>
    <s v="Fairfield"/>
    <s v=""/>
    <s v=""/>
    <n v="2"/>
    <n v="1"/>
    <n v="-1"/>
    <s v="Erection of a three-storey rear extension with partial roof terrace above with screening and balustrading. Erection of part single, part two-storey side extension and erection of roof extension to main rear roof (including raising the ridge by 200mm) and "/>
    <s v="PF"/>
    <s v="29/10/2014"/>
    <d v="2015-02-05T00:00:00"/>
    <s v="Y"/>
    <s v="Nil"/>
    <s v=""/>
    <s v="BF"/>
    <x v="3"/>
    <s v="n/a"/>
    <s v="b"/>
    <n v="1.7000000000000001E-2"/>
    <s v=""/>
    <m/>
    <m/>
    <x v="1"/>
    <s v="P"/>
    <n v="0"/>
    <n v="0"/>
    <n v="0"/>
    <n v="0"/>
    <n v="0"/>
    <n v="-2"/>
    <n v="0"/>
    <n v="1"/>
    <n v="0"/>
    <n v="0"/>
    <n v="0"/>
    <n v="0"/>
    <n v="-2"/>
    <n v="0"/>
    <n v="0"/>
    <n v="0"/>
    <n v="0"/>
    <n v="0"/>
    <n v="0"/>
    <n v="0"/>
    <n v="0"/>
    <n v="1"/>
    <n v="0"/>
    <n v="0"/>
    <n v="0"/>
    <n v="0"/>
    <n v="0"/>
    <n v="0"/>
    <n v="0"/>
    <n v="0"/>
    <n v="0"/>
  </r>
  <r>
    <x v="2"/>
    <s v="2014/6181"/>
    <s v=""/>
    <s v=""/>
    <s v=""/>
    <s v="6"/>
    <s v="Bennerley Road"/>
    <s v="SW11"/>
    <s v="6DS"/>
    <n v="527304"/>
    <n v="174727"/>
    <s v="Northcote"/>
    <s v=""/>
    <s v=""/>
    <n v="1"/>
    <n v="3"/>
    <n v="2"/>
    <s v="Conversion of dwelling house into 3 self-contained flats including construction of ground floor extension, extension (with balcony) to create an additional storey over part of back addition, front and rear mansard roof extension and formation of roof terr"/>
    <s v="PF"/>
    <s v="31/10/2014"/>
    <d v="2015-01-05T00:00:00"/>
    <s v="Y"/>
    <s v="Nil"/>
    <s v=""/>
    <s v="BF"/>
    <x v="3"/>
    <s v="n/a"/>
    <s v="a"/>
    <n v="1.2E-2"/>
    <s v=""/>
    <m/>
    <m/>
    <x v="1"/>
    <s v="P"/>
    <n v="0"/>
    <n v="0"/>
    <n v="0"/>
    <n v="0"/>
    <n v="1"/>
    <n v="1"/>
    <n v="1"/>
    <n v="-1"/>
    <n v="0"/>
    <n v="0"/>
    <n v="0"/>
    <n v="1"/>
    <n v="1"/>
    <n v="1"/>
    <n v="0"/>
    <n v="0"/>
    <n v="0"/>
    <n v="0"/>
    <n v="0"/>
    <n v="0"/>
    <n v="0"/>
    <n v="-1"/>
    <n v="0"/>
    <n v="0"/>
    <n v="0"/>
    <n v="0"/>
    <n v="0"/>
    <n v="0"/>
    <n v="0"/>
    <n v="0"/>
    <n v="0"/>
  </r>
  <r>
    <x v="2"/>
    <s v="2014/6325"/>
    <s v=""/>
    <s v=""/>
    <s v="Land rear of"/>
    <s v="13"/>
    <s v="Thurleigh Road"/>
    <s v="SW12"/>
    <s v="8UB"/>
    <n v="527719"/>
    <n v="174043"/>
    <s v="Northcote"/>
    <s v=""/>
    <s v=""/>
    <n v="0"/>
    <n v="1"/>
    <n v="1"/>
    <s v="Demolition of existing garages, erection of a single-storey plus basement attached self-contained dwelling fronting Blenkame Road with boundary treatment and associated landscaping."/>
    <s v="PF"/>
    <s v="06/11/2014"/>
    <d v="2015-02-27T00:00:00"/>
    <s v="Y"/>
    <s v="Nil"/>
    <s v=""/>
    <s v="BF"/>
    <x v="0"/>
    <s v="n/a"/>
    <s v="n"/>
    <n v="8.9999999999999993E-3"/>
    <s v=""/>
    <m/>
    <m/>
    <x v="1"/>
    <s v="P"/>
    <n v="0"/>
    <n v="0"/>
    <n v="0"/>
    <n v="0"/>
    <n v="0"/>
    <n v="1"/>
    <n v="0"/>
    <n v="0"/>
    <n v="0"/>
    <n v="0"/>
    <n v="0"/>
    <n v="0"/>
    <n v="0"/>
    <n v="0"/>
    <n v="0"/>
    <n v="0"/>
    <n v="0"/>
    <n v="0"/>
    <n v="0"/>
    <n v="1"/>
    <n v="0"/>
    <n v="0"/>
    <n v="0"/>
    <n v="0"/>
    <n v="0"/>
    <n v="0"/>
    <n v="0"/>
    <n v="0"/>
    <n v="0"/>
    <n v="0"/>
    <n v="0"/>
  </r>
  <r>
    <x v="2"/>
    <s v="2014/6409"/>
    <s v="1-14 Priscilla Court, 145"/>
    <s v=""/>
    <s v=""/>
    <s v="143-149"/>
    <s v="Merton Road"/>
    <s v="SW18"/>
    <s v="5EQ"/>
    <n v="525308"/>
    <n v="173997"/>
    <s v="Southfields"/>
    <s v=""/>
    <s v=""/>
    <n v="0"/>
    <n v="2"/>
    <n v="2"/>
    <s v="Conversion of an unused ground floor commercial unit (A2) to form 2 self-contained, shared ownership flats. Alterations including terraces, windows and doors."/>
    <s v="PF"/>
    <s v="10/12/2014"/>
    <d v="2015-03-23T00:00:00"/>
    <s v="Y"/>
    <s v="Nil"/>
    <s v=""/>
    <s v="BF"/>
    <x v="2"/>
    <s v="n/a"/>
    <s v="f"/>
    <n v="1.7999999999999999E-2"/>
    <s v=""/>
    <m/>
    <m/>
    <x v="0"/>
    <s v="HASO"/>
    <m/>
    <n v="0"/>
    <n v="0"/>
    <n v="0"/>
    <n v="1"/>
    <n v="1"/>
    <n v="0"/>
    <n v="0"/>
    <n v="0"/>
    <n v="0"/>
    <n v="0"/>
    <n v="1"/>
    <n v="1"/>
    <n v="0"/>
    <n v="0"/>
    <n v="0"/>
    <n v="0"/>
    <n v="0"/>
    <n v="0"/>
    <n v="0"/>
    <n v="0"/>
    <n v="0"/>
    <n v="0"/>
    <n v="0"/>
    <n v="0"/>
    <n v="0"/>
    <n v="0"/>
    <n v="0"/>
    <n v="0"/>
    <n v="0"/>
    <n v="0"/>
  </r>
  <r>
    <x v="2"/>
    <s v="2014/6428"/>
    <s v=""/>
    <s v=""/>
    <s v=""/>
    <s v="86-88"/>
    <s v="Garratt Lane"/>
    <s v="SW18"/>
    <s v="4BY"/>
    <n v="525681"/>
    <n v="174324"/>
    <s v="Southfields"/>
    <s v=""/>
    <s v=""/>
    <n v="0"/>
    <n v="2"/>
    <n v="2"/>
    <s v="Prior approval for the change of use of the front part of the ground floor from office use (Use class B1) to two self-contained residential units (Use Class C3)."/>
    <s v="PAG"/>
    <s v="02/12/2014"/>
    <d v="2015-01-27T00:00:00"/>
    <s v="Y"/>
    <s v="Nil"/>
    <s v=""/>
    <s v="BF"/>
    <x v="2"/>
    <s v="n/a"/>
    <s v="f"/>
    <n v="1.2999999999999999E-2"/>
    <s v=""/>
    <m/>
    <m/>
    <x v="1"/>
    <s v="P"/>
    <n v="0"/>
    <n v="0"/>
    <n v="0"/>
    <n v="0"/>
    <n v="1"/>
    <n v="1"/>
    <n v="0"/>
    <n v="0"/>
    <n v="0"/>
    <n v="0"/>
    <n v="0"/>
    <n v="1"/>
    <n v="1"/>
    <n v="0"/>
    <n v="0"/>
    <n v="0"/>
    <n v="0"/>
    <n v="0"/>
    <n v="0"/>
    <n v="0"/>
    <n v="0"/>
    <n v="0"/>
    <n v="0"/>
    <n v="0"/>
    <n v="0"/>
    <n v="0"/>
    <n v="0"/>
    <n v="0"/>
    <n v="0"/>
    <n v="0"/>
    <n v="0"/>
  </r>
  <r>
    <x v="2"/>
    <s v="2014/6447"/>
    <s v=""/>
    <s v=""/>
    <s v="Hookham Court Garages"/>
    <s v=""/>
    <s v="Deeley Road"/>
    <s v="SW8"/>
    <s v="4XH"/>
    <n v="529591"/>
    <n v="176818"/>
    <s v="Queenstown"/>
    <s v=""/>
    <s v=""/>
    <n v="0"/>
    <n v="20"/>
    <n v="20"/>
    <s v="Demolition of existing Council own garages and redevelopment of the site to provide a new Council own building ranging from 4 to 5 storeys in height comprising 20 residential units of affordable housing (use class C3) together with ground floor automobile"/>
    <s v="PF"/>
    <s v="27/11/2014"/>
    <d v="2015-01-27T00:00:00"/>
    <s v="Y"/>
    <s v="Nil"/>
    <s v=""/>
    <s v="BF"/>
    <x v="0"/>
    <s v="NB"/>
    <s v="n/a"/>
    <n v="0.13400000000000001"/>
    <s v=""/>
    <m/>
    <m/>
    <x v="2"/>
    <s v="HASR"/>
    <n v="0"/>
    <n v="20"/>
    <n v="2"/>
    <n v="0"/>
    <n v="6"/>
    <n v="9"/>
    <n v="5"/>
    <n v="0"/>
    <n v="0"/>
    <n v="0"/>
    <n v="0"/>
    <n v="6"/>
    <n v="9"/>
    <n v="5"/>
    <n v="0"/>
    <n v="0"/>
    <n v="0"/>
    <n v="0"/>
    <n v="0"/>
    <n v="0"/>
    <n v="0"/>
    <n v="0"/>
    <n v="0"/>
    <n v="0"/>
    <n v="0"/>
    <n v="0"/>
    <n v="0"/>
    <n v="0"/>
    <n v="0"/>
    <n v="0"/>
    <n v="0"/>
  </r>
  <r>
    <x v="2"/>
    <s v="2014/6478"/>
    <s v="Battersea Reach, (former Guinness Site)"/>
    <s v="Block L - Private"/>
    <s v="Gargoyle Wharf"/>
    <s v=""/>
    <s v="York Road/Bridgend Road"/>
    <s v="SW18"/>
    <s v="1TP"/>
    <n v="526241"/>
    <n v="175489"/>
    <s v="St. Mary's Park"/>
    <s v=""/>
    <s v=""/>
    <n v="0"/>
    <n v="14"/>
    <n v="14"/>
    <s v="Non-material amendment to planning permission ref 2010/4417 dated 14/02/2011 [Details including design and external appearance for Blocks H &amp; L (condition 2) pursuant to outline planning permission dated 02.01.08 (2006/4533) for the erection of seventeen "/>
    <s v="PF"/>
    <s v="26/11/2014"/>
    <d v="2014-11-28T00:00:00"/>
    <s v="Y"/>
    <s v="Nil"/>
    <s v=""/>
    <s v="BF"/>
    <x v="0"/>
    <s v="NB"/>
    <s v="n/a"/>
    <m/>
    <s v=""/>
    <m/>
    <m/>
    <x v="1"/>
    <s v="P"/>
    <m/>
    <n v="0"/>
    <n v="0"/>
    <n v="0"/>
    <n v="4"/>
    <n v="10"/>
    <n v="0"/>
    <n v="0"/>
    <n v="0"/>
    <n v="0"/>
    <n v="0"/>
    <n v="4"/>
    <n v="10"/>
    <n v="0"/>
    <n v="0"/>
    <n v="0"/>
    <n v="0"/>
    <n v="0"/>
    <n v="0"/>
    <n v="0"/>
    <n v="0"/>
    <n v="0"/>
    <n v="0"/>
    <n v="0"/>
    <n v="0"/>
    <n v="0"/>
    <n v="0"/>
    <n v="0"/>
    <n v="0"/>
    <n v="0"/>
    <n v="0"/>
  </r>
  <r>
    <x v="2"/>
    <s v="2014/6590"/>
    <s v=""/>
    <s v=""/>
    <s v=""/>
    <s v="180"/>
    <s v="Northcote Road"/>
    <s v="SW11"/>
    <s v="6RE"/>
    <n v="527663"/>
    <n v="174345"/>
    <s v="Northcote"/>
    <s v=""/>
    <s v=""/>
    <n v="0"/>
    <n v="1"/>
    <n v="1"/>
    <s v="Change of use of existing warehouse (Use Class B8) including partial demolition of existing structure and replacement of existing flat roof with a multi pitched roof to create a 1 bedroom dwelling (Use Class C3) with associated excavation and external cha"/>
    <s v="PF"/>
    <s v="15/12/2014"/>
    <d v="2015-03-31T00:00:00"/>
    <s v="Y"/>
    <s v="Nil"/>
    <s v=""/>
    <s v="BF"/>
    <x v="3"/>
    <s v="n/a"/>
    <s v="n"/>
    <n v="7.0000000000000001E-3"/>
    <s v=""/>
    <m/>
    <m/>
    <x v="1"/>
    <s v="P"/>
    <m/>
    <n v="0"/>
    <n v="0"/>
    <n v="0"/>
    <n v="1"/>
    <n v="0"/>
    <n v="0"/>
    <n v="0"/>
    <n v="0"/>
    <n v="0"/>
    <n v="0"/>
    <n v="0"/>
    <n v="0"/>
    <n v="0"/>
    <n v="0"/>
    <n v="0"/>
    <n v="0"/>
    <n v="0"/>
    <n v="1"/>
    <n v="0"/>
    <n v="0"/>
    <n v="0"/>
    <n v="0"/>
    <n v="0"/>
    <n v="0"/>
    <n v="0"/>
    <n v="0"/>
    <n v="0"/>
    <n v="0"/>
    <n v="0"/>
    <n v="0"/>
  </r>
  <r>
    <x v="2"/>
    <s v="2014/6619"/>
    <s v=""/>
    <s v=""/>
    <s v="13 &amp; 14"/>
    <s v=""/>
    <s v="Battersea Square"/>
    <s v="SW11"/>
    <s v="3RA"/>
    <n v="526857"/>
    <n v="176702"/>
    <s v="St. Mary's Park"/>
    <s v=""/>
    <s v=""/>
    <n v="1"/>
    <n v="2"/>
    <n v="1"/>
    <s v="Conversion of flat on third floor into 2 no. one bedroom flats."/>
    <s v="PF"/>
    <s v="01/12/2014"/>
    <d v="2015-01-26T00:00:00"/>
    <s v="Y"/>
    <s v="Nil"/>
    <s v=""/>
    <s v="BF"/>
    <x v="1"/>
    <s v="n/a"/>
    <s v="c+"/>
    <n v="3.0000000000000001E-3"/>
    <s v=""/>
    <m/>
    <m/>
    <x v="1"/>
    <s v="P"/>
    <n v="0"/>
    <n v="0"/>
    <n v="0"/>
    <n v="0"/>
    <n v="2"/>
    <n v="-1"/>
    <n v="0"/>
    <n v="0"/>
    <n v="0"/>
    <n v="0"/>
    <n v="0"/>
    <n v="2"/>
    <n v="-1"/>
    <n v="0"/>
    <n v="0"/>
    <n v="0"/>
    <n v="0"/>
    <n v="0"/>
    <n v="0"/>
    <n v="0"/>
    <n v="0"/>
    <n v="0"/>
    <n v="0"/>
    <n v="0"/>
    <n v="0"/>
    <n v="0"/>
    <n v="0"/>
    <n v="0"/>
    <n v="0"/>
    <n v="0"/>
    <n v="0"/>
  </r>
  <r>
    <x v="2"/>
    <s v="2014/6666"/>
    <s v=""/>
    <s v=""/>
    <s v=""/>
    <s v="50-54"/>
    <s v="Putney High Street"/>
    <s v="SW15"/>
    <s v="1SQ"/>
    <n v="524078"/>
    <n v="175484"/>
    <s v="Thamesfield"/>
    <s v=""/>
    <s v=""/>
    <n v="0"/>
    <n v="6"/>
    <n v="6"/>
    <s v="Prior approval for conversion of first to third floors from office (Use Class B1a) to 6 residential units (Use Class C3)."/>
    <s v="PANR"/>
    <s v="21/11/2014"/>
    <d v="2015-01-16T00:00:00"/>
    <s v="Y"/>
    <s v="Nil"/>
    <s v=""/>
    <s v="BF"/>
    <x v="2"/>
    <s v="n/a"/>
    <s v="f"/>
    <n v="3.7999999999999999E-2"/>
    <s v=""/>
    <m/>
    <m/>
    <x v="1"/>
    <s v="P"/>
    <n v="0"/>
    <n v="0"/>
    <n v="0"/>
    <n v="0"/>
    <n v="0"/>
    <n v="6"/>
    <n v="0"/>
    <n v="0"/>
    <n v="0"/>
    <n v="0"/>
    <n v="0"/>
    <n v="0"/>
    <n v="6"/>
    <n v="0"/>
    <n v="0"/>
    <n v="0"/>
    <n v="0"/>
    <n v="0"/>
    <n v="0"/>
    <n v="0"/>
    <n v="0"/>
    <n v="0"/>
    <n v="0"/>
    <n v="0"/>
    <n v="0"/>
    <n v="0"/>
    <n v="0"/>
    <n v="0"/>
    <n v="0"/>
    <n v="0"/>
    <n v="0"/>
  </r>
  <r>
    <x v="2"/>
    <s v="2014/6704"/>
    <s v=""/>
    <s v=""/>
    <s v=""/>
    <s v="497"/>
    <s v="Battersea Park Road"/>
    <s v="SW11"/>
    <s v="4LW"/>
    <n v="527546"/>
    <n v="176385"/>
    <s v="Latchmere"/>
    <s v=""/>
    <s v=""/>
    <n v="0"/>
    <n v="1"/>
    <n v="1"/>
    <s v="Determination as to whether prior approval is required for a proposed change of use from offices (B1 use) to residential (C3 use) at lower ground and part ground floor."/>
    <s v="PAG"/>
    <s v="14/11/2014"/>
    <d v="2015-01-09T00:00:00"/>
    <s v="Y"/>
    <s v="Nil"/>
    <s v=""/>
    <s v="BF"/>
    <x v="2"/>
    <s v="n/a"/>
    <s v="f"/>
    <n v="4.0000000000000001E-3"/>
    <s v=""/>
    <m/>
    <m/>
    <x v="1"/>
    <s v="P"/>
    <n v="0"/>
    <n v="0"/>
    <n v="0"/>
    <n v="0"/>
    <n v="1"/>
    <n v="0"/>
    <n v="0"/>
    <n v="0"/>
    <n v="0"/>
    <n v="0"/>
    <n v="0"/>
    <n v="1"/>
    <n v="0"/>
    <n v="0"/>
    <n v="0"/>
    <n v="0"/>
    <n v="0"/>
    <n v="0"/>
    <n v="0"/>
    <n v="0"/>
    <n v="0"/>
    <n v="0"/>
    <n v="0"/>
    <n v="0"/>
    <n v="0"/>
    <n v="0"/>
    <n v="0"/>
    <n v="0"/>
    <n v="0"/>
    <n v="0"/>
    <n v="0"/>
  </r>
  <r>
    <x v="2"/>
    <s v="2014/6716"/>
    <s v=""/>
    <s v=""/>
    <s v=""/>
    <s v="65"/>
    <s v="Webbs Road"/>
    <s v="SW11"/>
    <s v="6SD"/>
    <n v="527815"/>
    <n v="174584"/>
    <s v="Northcote"/>
    <s v=""/>
    <s v=""/>
    <n v="0"/>
    <n v="1"/>
    <n v="1"/>
    <s v="Demolition of existing garage and rear additions and erection of a part single, part two, part three-storey with basement 3-bedroom dwellinghouse, including lightwell to front, roof terrace and boundary treatments. Alterations and extension of existing bu"/>
    <s v="PF"/>
    <s v="25/11/2014"/>
    <d v="2015-03-31T00:00:00"/>
    <s v="Y"/>
    <s v="Nil"/>
    <s v=""/>
    <s v="BF"/>
    <x v="3"/>
    <s v="n/a"/>
    <s v="n"/>
    <n v="8.9999999999999993E-3"/>
    <s v=""/>
    <m/>
    <m/>
    <x v="1"/>
    <s v="P"/>
    <n v="0"/>
    <n v="0"/>
    <n v="0"/>
    <n v="0"/>
    <n v="0"/>
    <n v="0"/>
    <n v="1"/>
    <n v="0"/>
    <n v="0"/>
    <n v="0"/>
    <n v="0"/>
    <n v="0"/>
    <n v="0"/>
    <n v="0"/>
    <n v="0"/>
    <n v="0"/>
    <n v="0"/>
    <n v="0"/>
    <n v="0"/>
    <n v="0"/>
    <n v="1"/>
    <n v="0"/>
    <n v="0"/>
    <n v="0"/>
    <n v="0"/>
    <n v="0"/>
    <n v="0"/>
    <n v="0"/>
    <n v="0"/>
    <n v="0"/>
    <n v="0"/>
  </r>
  <r>
    <x v="2"/>
    <s v="2014/6740"/>
    <s v=""/>
    <s v=""/>
    <s v="C85 &amp; C86 Albion Riverside Building"/>
    <s v="8"/>
    <s v="Hester Road"/>
    <s v="SW11"/>
    <s v="4AR"/>
    <n v="527204"/>
    <n v="177286"/>
    <s v="St. Mary's Park"/>
    <s v=""/>
    <s v=""/>
    <n v="2"/>
    <n v="1"/>
    <n v="-1"/>
    <s v="Alterations involving the amalgamation to two apartments (C85 and C86) on the 8th floor to create one apartment."/>
    <s v="PF"/>
    <s v="10/12/2014"/>
    <d v="2015-03-11T00:00:00"/>
    <s v="Y"/>
    <s v="Nil"/>
    <s v=""/>
    <s v="BF"/>
    <x v="1"/>
    <s v="n/a"/>
    <s v="c-"/>
    <n v="5.3999999999999999E-2"/>
    <s v=""/>
    <m/>
    <m/>
    <x v="1"/>
    <s v="P"/>
    <n v="0"/>
    <n v="0"/>
    <n v="0"/>
    <n v="0"/>
    <n v="0"/>
    <n v="-1"/>
    <n v="-1"/>
    <n v="0"/>
    <n v="1"/>
    <n v="0"/>
    <n v="0"/>
    <n v="0"/>
    <n v="-1"/>
    <n v="-1"/>
    <n v="0"/>
    <n v="1"/>
    <n v="0"/>
    <n v="0"/>
    <n v="0"/>
    <n v="0"/>
    <n v="0"/>
    <n v="0"/>
    <n v="0"/>
    <n v="0"/>
    <n v="0"/>
    <n v="0"/>
    <n v="0"/>
    <n v="0"/>
    <n v="0"/>
    <n v="0"/>
    <n v="0"/>
  </r>
  <r>
    <x v="2"/>
    <s v="2014/6765"/>
    <s v=""/>
    <s v=""/>
    <s v=""/>
    <s v="1a"/>
    <s v="Colinette Road"/>
    <s v="SW15"/>
    <s v="6QG"/>
    <n v="523081"/>
    <n v="175252"/>
    <s v="West Putney"/>
    <s v=""/>
    <s v=""/>
    <n v="0"/>
    <n v="4"/>
    <n v="4"/>
    <s v="Demolition of existing building and erection of four dwelling houses with associated parking."/>
    <s v="PF"/>
    <s v="27/11/2014"/>
    <d v="2015-02-19T00:00:00"/>
    <s v="Y"/>
    <s v="Nil"/>
    <s v=""/>
    <s v="BF"/>
    <x v="0"/>
    <s v="n/a"/>
    <s v="n"/>
    <n v="7.5999999999999998E-2"/>
    <s v=""/>
    <m/>
    <m/>
    <x v="1"/>
    <s v="P"/>
    <m/>
    <n v="0"/>
    <n v="0"/>
    <n v="0"/>
    <n v="0"/>
    <n v="0"/>
    <n v="2"/>
    <n v="2"/>
    <n v="0"/>
    <n v="0"/>
    <n v="0"/>
    <n v="0"/>
    <n v="0"/>
    <n v="0"/>
    <n v="0"/>
    <n v="0"/>
    <n v="0"/>
    <n v="0"/>
    <n v="0"/>
    <n v="0"/>
    <n v="2"/>
    <n v="2"/>
    <n v="0"/>
    <n v="0"/>
    <n v="0"/>
    <n v="0"/>
    <n v="0"/>
    <n v="0"/>
    <n v="0"/>
    <n v="0"/>
    <n v="0"/>
  </r>
  <r>
    <x v="2"/>
    <s v="2014/6851"/>
    <s v=""/>
    <s v=""/>
    <s v="1 Putney Wharf Tower"/>
    <s v=""/>
    <s v="Brewhouse Lane"/>
    <s v="SW15"/>
    <s v="1SZ"/>
    <n v="524187"/>
    <n v="175554"/>
    <s v="Thamesfield"/>
    <s v=""/>
    <s v=""/>
    <n v="0"/>
    <n v="3"/>
    <n v="3"/>
    <s v="Change of use from B1 (office) to C3 (dwellinghouse) comprising 3 x apartments."/>
    <s v="PAG"/>
    <s v="11/12/2014"/>
    <d v="2015-02-05T00:00:00"/>
    <s v="Y"/>
    <s v="Nil"/>
    <s v=""/>
    <s v="BF"/>
    <x v="2"/>
    <s v="n/a"/>
    <s v="f"/>
    <n v="3.9E-2"/>
    <s v=""/>
    <m/>
    <m/>
    <x v="1"/>
    <s v="P"/>
    <n v="0"/>
    <n v="0"/>
    <n v="0"/>
    <n v="0"/>
    <n v="0"/>
    <n v="0"/>
    <n v="3"/>
    <n v="0"/>
    <n v="0"/>
    <n v="0"/>
    <n v="0"/>
    <n v="0"/>
    <n v="0"/>
    <n v="3"/>
    <n v="0"/>
    <n v="0"/>
    <n v="0"/>
    <n v="0"/>
    <n v="0"/>
    <n v="0"/>
    <n v="0"/>
    <n v="0"/>
    <n v="0"/>
    <n v="0"/>
    <n v="0"/>
    <n v="0"/>
    <n v="0"/>
    <n v="0"/>
    <n v="0"/>
    <n v="0"/>
    <n v="0"/>
  </r>
  <r>
    <x v="2"/>
    <s v="2014/6874"/>
    <s v=""/>
    <s v=""/>
    <s v="Unit 3 Mandeville Courtyard"/>
    <s v="142"/>
    <s v="Battersea Park Road"/>
    <s v="SW11"/>
    <s v="4NB"/>
    <n v="528069"/>
    <n v="176652"/>
    <s v="Queenstown"/>
    <s v=""/>
    <s v=""/>
    <n v="0"/>
    <n v="1"/>
    <n v="1"/>
    <s v="Change of use of from office (Class B1a use) to residential (Class C3 use) for a one bedroom flat."/>
    <s v="PAG"/>
    <s v="01/12/2014"/>
    <d v="2015-01-22T00:00:00"/>
    <s v="Y"/>
    <s v="Nil"/>
    <s v=""/>
    <s v="BF"/>
    <x v="2"/>
    <s v="n/a"/>
    <s v="f"/>
    <n v="0.02"/>
    <s v=""/>
    <m/>
    <m/>
    <x v="1"/>
    <s v="P"/>
    <n v="0"/>
    <n v="0"/>
    <n v="0"/>
    <n v="0"/>
    <n v="1"/>
    <n v="0"/>
    <n v="0"/>
    <n v="0"/>
    <n v="0"/>
    <n v="0"/>
    <n v="0"/>
    <n v="1"/>
    <n v="0"/>
    <n v="0"/>
    <n v="0"/>
    <n v="0"/>
    <n v="0"/>
    <n v="0"/>
    <n v="0"/>
    <n v="0"/>
    <n v="0"/>
    <n v="0"/>
    <n v="0"/>
    <n v="0"/>
    <n v="0"/>
    <n v="0"/>
    <n v="0"/>
    <n v="0"/>
    <n v="0"/>
    <n v="0"/>
    <n v="0"/>
  </r>
  <r>
    <x v="2"/>
    <s v="2014/6879"/>
    <s v=""/>
    <s v=""/>
    <s v=""/>
    <s v="3-7"/>
    <s v="Northcote Road"/>
    <s v="SW11"/>
    <s v="1NG"/>
    <n v="527464"/>
    <n v="175092"/>
    <s v="Northcote"/>
    <s v=""/>
    <s v=""/>
    <n v="0"/>
    <n v="6"/>
    <n v="6"/>
    <s v="Change of use of the upper floors from B1(offices) to C3 (dwelling houses) to form six flats."/>
    <s v="PANR"/>
    <s v="02/12/2014"/>
    <d v="2015-01-27T00:00:00"/>
    <s v="Y"/>
    <s v="Nil"/>
    <s v=""/>
    <s v="BF"/>
    <x v="2"/>
    <s v="n/a"/>
    <s v="f"/>
    <n v="1.4E-2"/>
    <s v=""/>
    <m/>
    <m/>
    <x v="1"/>
    <s v="P"/>
    <n v="0"/>
    <n v="0"/>
    <n v="0"/>
    <n v="0"/>
    <n v="6"/>
    <n v="0"/>
    <n v="0"/>
    <n v="0"/>
    <n v="0"/>
    <n v="0"/>
    <n v="0"/>
    <n v="6"/>
    <n v="0"/>
    <n v="0"/>
    <n v="0"/>
    <n v="0"/>
    <n v="0"/>
    <n v="0"/>
    <n v="0"/>
    <n v="0"/>
    <n v="0"/>
    <n v="0"/>
    <n v="0"/>
    <n v="0"/>
    <n v="0"/>
    <n v="0"/>
    <n v="0"/>
    <n v="0"/>
    <n v="0"/>
    <n v="0"/>
    <n v="0"/>
  </r>
  <r>
    <x v="2"/>
    <s v="2014/6883"/>
    <s v=""/>
    <s v=""/>
    <s v=""/>
    <s v="42"/>
    <s v="Sunbury Lane"/>
    <s v="SW11"/>
    <s v="3NP"/>
    <n v="526910"/>
    <n v="176770"/>
    <s v="St. Mary's Park"/>
    <s v=""/>
    <s v=""/>
    <n v="1"/>
    <n v="2"/>
    <n v="1"/>
    <s v="Erection of roof extension to create additional storey with roof terrace with enclosed glazed panels, erection of extension at second floor level and internal alterations in connection with conversion of existing 3 bedroom maisonnette into 1 x 3 bedroom f"/>
    <s v="PF"/>
    <s v="15/12/2014"/>
    <d v="2015-02-09T00:00:00"/>
    <s v="Y"/>
    <s v="Nil"/>
    <s v=""/>
    <s v="BF"/>
    <x v="1"/>
    <s v="n/a"/>
    <s v="a"/>
    <n v="2.5999999999999999E-2"/>
    <s v=""/>
    <m/>
    <m/>
    <x v="1"/>
    <s v="P"/>
    <n v="0"/>
    <n v="0"/>
    <n v="0"/>
    <n v="0"/>
    <n v="1"/>
    <n v="0"/>
    <n v="1"/>
    <n v="-1"/>
    <n v="0"/>
    <n v="0"/>
    <n v="0"/>
    <n v="1"/>
    <n v="0"/>
    <n v="1"/>
    <n v="0"/>
    <n v="0"/>
    <n v="0"/>
    <n v="0"/>
    <n v="0"/>
    <n v="0"/>
    <n v="0"/>
    <n v="-1"/>
    <n v="0"/>
    <n v="0"/>
    <n v="0"/>
    <n v="0"/>
    <n v="0"/>
    <n v="0"/>
    <n v="0"/>
    <n v="0"/>
    <n v="0"/>
  </r>
  <r>
    <x v="2"/>
    <s v="2014/6901"/>
    <s v=""/>
    <s v=""/>
    <s v=""/>
    <s v="194"/>
    <s v="Lavender Hill"/>
    <s v="SW11"/>
    <s v="1JA"/>
    <n v="527658"/>
    <n v="175538"/>
    <s v="Shaftesbury"/>
    <s v=""/>
    <s v=""/>
    <n v="0"/>
    <n v="2"/>
    <n v="2"/>
    <s v="Erection of a part single-storey part two-storey rear extension, in connection with the change of use of first floor and part of the ground floor commercial space to form two residential flats (1 x 1 bed, 1 x studio) accessed off Dorothy Road."/>
    <s v="PF"/>
    <s v="15/12/2014"/>
    <d v="2015-02-09T00:00:00"/>
    <s v="Y"/>
    <s v="Nil"/>
    <s v=""/>
    <s v="BF"/>
    <x v="3"/>
    <s v="n/a"/>
    <s v="f"/>
    <n v="6.0000000000000001E-3"/>
    <s v=""/>
    <m/>
    <m/>
    <x v="1"/>
    <s v="P"/>
    <n v="0"/>
    <n v="0"/>
    <n v="0"/>
    <n v="1"/>
    <n v="1"/>
    <n v="0"/>
    <n v="0"/>
    <n v="0"/>
    <n v="0"/>
    <n v="0"/>
    <n v="1"/>
    <n v="1"/>
    <n v="0"/>
    <n v="0"/>
    <n v="0"/>
    <n v="0"/>
    <n v="0"/>
    <n v="0"/>
    <n v="0"/>
    <n v="0"/>
    <n v="0"/>
    <n v="0"/>
    <n v="0"/>
    <n v="0"/>
    <n v="0"/>
    <n v="0"/>
    <n v="0"/>
    <n v="0"/>
    <n v="0"/>
    <n v="0"/>
    <n v="0"/>
  </r>
  <r>
    <x v="2"/>
    <s v="2014/6940"/>
    <s v=""/>
    <s v=""/>
    <s v=""/>
    <s v="308-310"/>
    <s v="Battersea Park Road"/>
    <s v="SW11"/>
    <s v="3BU"/>
    <n v="527289"/>
    <n v="176316"/>
    <s v="St. Mary's Park"/>
    <s v=""/>
    <s v=""/>
    <n v="0"/>
    <n v="1"/>
    <n v="1"/>
    <s v="Change of use of part of retail (Use Class A1) to residential (Use Class C3)."/>
    <s v="PAG"/>
    <s v="11/12/2014"/>
    <d v="2015-02-05T00:00:00"/>
    <s v="Y"/>
    <s v="Nil"/>
    <s v=""/>
    <s v="BF"/>
    <x v="2"/>
    <s v="n/a"/>
    <s v="e"/>
    <n v="1.0999999999999999E-2"/>
    <s v=""/>
    <m/>
    <m/>
    <x v="1"/>
    <s v="P"/>
    <m/>
    <n v="0"/>
    <n v="0"/>
    <n v="0"/>
    <n v="0"/>
    <n v="1"/>
    <n v="0"/>
    <n v="0"/>
    <n v="0"/>
    <n v="0"/>
    <n v="0"/>
    <n v="0"/>
    <n v="1"/>
    <n v="0"/>
    <n v="0"/>
    <n v="0"/>
    <n v="0"/>
    <n v="0"/>
    <n v="0"/>
    <n v="0"/>
    <n v="0"/>
    <n v="0"/>
    <n v="0"/>
    <n v="0"/>
    <n v="0"/>
    <n v="0"/>
    <n v="0"/>
    <n v="0"/>
    <n v="0"/>
    <n v="0"/>
    <n v="0"/>
  </r>
  <r>
    <x v="2"/>
    <s v="2014/6941"/>
    <s v=""/>
    <s v=""/>
    <s v=""/>
    <s v="1"/>
    <s v="Gatton Road"/>
    <s v="SW17"/>
    <s v="0EX"/>
    <n v="527522"/>
    <n v="171673"/>
    <s v="Tooting"/>
    <s v=""/>
    <s v=""/>
    <n v="0"/>
    <n v="10"/>
    <n v="10"/>
    <s v="Determination as to whether prior approval is required to change of the use of first and second floors from offices to 10 x self contained studio flats."/>
    <s v="PANR"/>
    <s v="12/12/2014"/>
    <d v="2015-02-06T00:00:00"/>
    <s v="Y"/>
    <s v="Nil"/>
    <s v=""/>
    <s v="BF"/>
    <x v="2"/>
    <s v="n/a"/>
    <s v="f"/>
    <n v="2.5000000000000001E-2"/>
    <s v=""/>
    <m/>
    <m/>
    <x v="1"/>
    <s v="P"/>
    <n v="0"/>
    <n v="0"/>
    <n v="0"/>
    <n v="10"/>
    <n v="0"/>
    <n v="0"/>
    <n v="0"/>
    <n v="0"/>
    <n v="0"/>
    <n v="0"/>
    <n v="10"/>
    <n v="0"/>
    <n v="0"/>
    <n v="0"/>
    <n v="0"/>
    <n v="0"/>
    <n v="0"/>
    <n v="0"/>
    <n v="0"/>
    <n v="0"/>
    <n v="0"/>
    <n v="0"/>
    <n v="0"/>
    <n v="0"/>
    <n v="0"/>
    <n v="0"/>
    <n v="0"/>
    <n v="0"/>
    <n v="0"/>
    <n v="0"/>
    <n v="0"/>
  </r>
  <r>
    <x v="2"/>
    <s v="2014/7018"/>
    <s v=""/>
    <s v=""/>
    <s v=""/>
    <s v="261"/>
    <s v="Lavender Hill"/>
    <s v="SW11"/>
    <s v="1JD"/>
    <n v="527641"/>
    <n v="175495"/>
    <s v="Shaftesbury"/>
    <s v=""/>
    <s v=""/>
    <n v="3"/>
    <n v="3"/>
    <n v="0"/>
    <s v="Conversion to provide 3 x residential units. Erection of basement extension with rear lightwell, ground floor rear extension and first floor rear extension to include staircase and roof terrace, and creation of second floor roof terrace. Erection of rear "/>
    <s v="PF"/>
    <s v="09/12/2014"/>
    <d v="2015-03-10T00:00:00"/>
    <s v="Y"/>
    <s v="Nil"/>
    <s v=""/>
    <s v="BF"/>
    <x v="3"/>
    <s v="n/a"/>
    <s v="f"/>
    <n v="1.0999999999999999E-2"/>
    <s v=""/>
    <m/>
    <m/>
    <x v="1"/>
    <s v="P"/>
    <n v="0"/>
    <n v="0"/>
    <n v="3"/>
    <n v="0"/>
    <n v="0"/>
    <n v="0"/>
    <n v="0"/>
    <n v="0"/>
    <n v="0"/>
    <n v="0"/>
    <n v="0"/>
    <n v="0"/>
    <n v="0"/>
    <n v="0"/>
    <n v="0"/>
    <n v="0"/>
    <n v="0"/>
    <n v="0"/>
    <n v="0"/>
    <n v="0"/>
    <n v="0"/>
    <n v="0"/>
    <n v="0"/>
    <n v="0"/>
    <n v="0"/>
    <n v="0"/>
    <n v="0"/>
    <n v="0"/>
    <n v="0"/>
    <n v="0"/>
    <n v="0"/>
  </r>
  <r>
    <x v="2"/>
    <s v="2014/7030"/>
    <s v=""/>
    <s v=""/>
    <s v=""/>
    <s v="232"/>
    <s v="Upper Tooting Road"/>
    <s v="SW17"/>
    <s v="7EW"/>
    <n v="527615"/>
    <n v="171776"/>
    <s v="Tooting"/>
    <s v=""/>
    <s v=""/>
    <n v="0"/>
    <n v="2"/>
    <n v="2"/>
    <s v="Application for determination of whether prior approval is required for proposed conversion of the offices (Use Class B1a) at first and second floor levels into 2 residential self-contained flats."/>
    <s v="PAG"/>
    <s v="08/12/2014"/>
    <d v="2015-02-11T00:00:00"/>
    <s v="Y"/>
    <s v="Nil"/>
    <s v=""/>
    <s v="BF"/>
    <x v="2"/>
    <s v="n/a"/>
    <s v="f"/>
    <n v="7.0000000000000001E-3"/>
    <s v=""/>
    <m/>
    <m/>
    <x v="1"/>
    <s v="P"/>
    <n v="0"/>
    <n v="0"/>
    <n v="0"/>
    <n v="0"/>
    <n v="0"/>
    <n v="2"/>
    <n v="0"/>
    <n v="0"/>
    <n v="0"/>
    <n v="0"/>
    <n v="0"/>
    <n v="0"/>
    <n v="2"/>
    <n v="0"/>
    <n v="0"/>
    <n v="0"/>
    <n v="0"/>
    <n v="0"/>
    <n v="0"/>
    <n v="0"/>
    <n v="0"/>
    <n v="0"/>
    <n v="0"/>
    <n v="0"/>
    <n v="0"/>
    <n v="0"/>
    <n v="0"/>
    <n v="0"/>
    <n v="0"/>
    <n v="0"/>
    <n v="0"/>
  </r>
  <r>
    <x v="2"/>
    <s v="2014/7031"/>
    <s v=""/>
    <s v=""/>
    <s v="Bakery Place"/>
    <s v="119"/>
    <s v="Altenburg Gardens"/>
    <s v="SW11"/>
    <s v="1JQ"/>
    <n v="527652"/>
    <n v="175432"/>
    <s v="Shaftesbury"/>
    <s v=""/>
    <s v=""/>
    <n v="0"/>
    <n v="11"/>
    <n v="11"/>
    <s v="Application for determination of whether prior approval is required for change of use from offices (Class B1a) to residential use (Class C3)  (2 x one-bedroom flats, 5 x two-bedroom flats, 1 x three-bedroom flat and 3 x two-bedroom houses)."/>
    <s v="PAG"/>
    <s v="09/12/2014"/>
    <d v="2015-01-27T00:00:00"/>
    <s v="Y"/>
    <s v="Nil"/>
    <s v=""/>
    <s v="BF"/>
    <x v="2"/>
    <s v="n/a"/>
    <s v="f"/>
    <n v="7.9000000000000001E-2"/>
    <s v=""/>
    <m/>
    <m/>
    <x v="1"/>
    <s v="P"/>
    <n v="0"/>
    <n v="0"/>
    <n v="0"/>
    <n v="0"/>
    <n v="2"/>
    <n v="8"/>
    <n v="1"/>
    <n v="0"/>
    <n v="0"/>
    <n v="0"/>
    <n v="0"/>
    <n v="2"/>
    <n v="5"/>
    <n v="1"/>
    <n v="0"/>
    <n v="0"/>
    <n v="0"/>
    <n v="0"/>
    <n v="0"/>
    <n v="3"/>
    <n v="0"/>
    <n v="0"/>
    <n v="0"/>
    <n v="0"/>
    <n v="0"/>
    <n v="0"/>
    <n v="0"/>
    <n v="0"/>
    <n v="0"/>
    <n v="0"/>
    <n v="0"/>
  </r>
  <r>
    <x v="2"/>
    <s v="2014/7080"/>
    <s v=""/>
    <s v=""/>
    <s v=""/>
    <s v="3"/>
    <s v="Selkirk Road"/>
    <s v="SW17"/>
    <s v="0ER"/>
    <n v="527513"/>
    <n v="171624"/>
    <s v="Tooting"/>
    <s v=""/>
    <s v=""/>
    <n v="0"/>
    <n v="1"/>
    <n v="1"/>
    <s v="Construction of mansard roof extension to main roof; creation of front entrance door and change of use of first floor all in association with the creation of a two-bedroom residential unit."/>
    <s v="PF"/>
    <s v="12/12/2014"/>
    <d v="2015-02-06T00:00:00"/>
    <s v="Y"/>
    <s v="Nil"/>
    <s v=""/>
    <s v="BF"/>
    <x v="0"/>
    <s v="n/a"/>
    <s v="n"/>
    <n v="4.0000000000000001E-3"/>
    <s v=""/>
    <m/>
    <m/>
    <x v="1"/>
    <s v="P"/>
    <n v="0"/>
    <n v="0"/>
    <n v="0"/>
    <n v="0"/>
    <n v="0"/>
    <n v="1"/>
    <n v="0"/>
    <n v="0"/>
    <n v="0"/>
    <n v="0"/>
    <n v="0"/>
    <n v="0"/>
    <n v="1"/>
    <n v="0"/>
    <n v="0"/>
    <n v="0"/>
    <n v="0"/>
    <n v="0"/>
    <n v="0"/>
    <n v="0"/>
    <n v="0"/>
    <n v="0"/>
    <n v="0"/>
    <n v="0"/>
    <n v="0"/>
    <n v="0"/>
    <n v="0"/>
    <n v="0"/>
    <n v="0"/>
    <n v="0"/>
    <n v="0"/>
  </r>
  <r>
    <x v="2"/>
    <s v="2014/7166"/>
    <s v=""/>
    <s v=""/>
    <s v="Rear of"/>
    <s v="60"/>
    <s v="Culverden Road"/>
    <s v="SW12"/>
    <s v="9LS"/>
    <n v="529218"/>
    <n v="172611"/>
    <s v="Bedford"/>
    <s v=""/>
    <s v=""/>
    <n v="0"/>
    <n v="1"/>
    <n v="1"/>
    <s v="Conversion of 5 vacant residential garages into a 1 x 2 bedroom dwelling including excavation to create basement level accomodation and a courtyard."/>
    <s v="PF"/>
    <s v="17/12/2014"/>
    <d v="2015-02-13T00:00:00"/>
    <s v="Y"/>
    <s v="Nil"/>
    <s v=""/>
    <s v="BF"/>
    <x v="0"/>
    <s v="n/a"/>
    <s v="n"/>
    <n v="8.0000000000000002E-3"/>
    <s v=""/>
    <m/>
    <m/>
    <x v="1"/>
    <s v="P"/>
    <n v="0"/>
    <n v="0"/>
    <n v="0"/>
    <n v="0"/>
    <n v="0"/>
    <n v="1"/>
    <n v="0"/>
    <n v="0"/>
    <n v="0"/>
    <n v="0"/>
    <n v="0"/>
    <n v="0"/>
    <n v="0"/>
    <n v="0"/>
    <n v="0"/>
    <n v="0"/>
    <n v="0"/>
    <n v="0"/>
    <n v="0"/>
    <n v="1"/>
    <n v="0"/>
    <n v="0"/>
    <n v="0"/>
    <n v="0"/>
    <n v="0"/>
    <n v="0"/>
    <n v="0"/>
    <n v="0"/>
    <n v="0"/>
    <n v="0"/>
    <n v="0"/>
  </r>
  <r>
    <x v="2"/>
    <s v="2014/7184"/>
    <s v=""/>
    <s v=""/>
    <s v=""/>
    <s v="2"/>
    <s v="Ravenswood Road"/>
    <s v="SW12"/>
    <s v="9PJ"/>
    <n v="528757"/>
    <n v="173681"/>
    <s v="Balham"/>
    <s v=""/>
    <s v=""/>
    <n v="0"/>
    <n v="1"/>
    <n v="1"/>
    <s v="Conversion of ground and first floor shop (Class A1) to a one-bedroom dwelling (Class C3); and external alterations (Prior Approval Application)."/>
    <s v="PAG"/>
    <s v="15/12/2014"/>
    <d v="2015-02-09T00:00:00"/>
    <s v="Y"/>
    <s v="Nil"/>
    <s v=""/>
    <s v="BF"/>
    <x v="2"/>
    <s v="n/a"/>
    <s v="e"/>
    <n v="1E-3"/>
    <s v=""/>
    <m/>
    <m/>
    <x v="1"/>
    <s v="P"/>
    <n v="0"/>
    <n v="0"/>
    <n v="0"/>
    <n v="0"/>
    <n v="1"/>
    <n v="0"/>
    <n v="0"/>
    <n v="0"/>
    <n v="0"/>
    <n v="0"/>
    <n v="0"/>
    <n v="1"/>
    <n v="0"/>
    <n v="0"/>
    <n v="0"/>
    <n v="0"/>
    <n v="0"/>
    <n v="0"/>
    <n v="0"/>
    <n v="0"/>
    <n v="0"/>
    <n v="0"/>
    <n v="0"/>
    <n v="0"/>
    <n v="0"/>
    <n v="0"/>
    <n v="0"/>
    <n v="0"/>
    <n v="0"/>
    <n v="0"/>
    <n v="0"/>
  </r>
  <r>
    <x v="2"/>
    <s v="2014/7207"/>
    <s v=""/>
    <s v=""/>
    <s v=""/>
    <s v="3"/>
    <s v="Devereux Road"/>
    <s v="SW11"/>
    <s v="6JR"/>
    <n v="527828"/>
    <n v="174334"/>
    <s v="Northcote"/>
    <s v=""/>
    <s v=""/>
    <n v="2"/>
    <n v="1"/>
    <n v="-1"/>
    <s v="Erection of extension to main rear roof, single-storey rear extension, installation of 4 rooflights on the front roof slope and external alterations in association with change of use from two flats to single dwelling house."/>
    <s v="PF"/>
    <s v="21/01/2015"/>
    <d v="2015-03-18T00:00:00"/>
    <s v="Y"/>
    <s v="Nil"/>
    <s v=""/>
    <s v="BF"/>
    <x v="3"/>
    <s v="n/a"/>
    <s v="b"/>
    <n v="2.3E-2"/>
    <s v=""/>
    <m/>
    <m/>
    <x v="1"/>
    <s v="P"/>
    <n v="0"/>
    <n v="0"/>
    <n v="0"/>
    <n v="0"/>
    <n v="-1"/>
    <n v="0"/>
    <n v="0"/>
    <n v="-1"/>
    <n v="1"/>
    <n v="0"/>
    <n v="0"/>
    <n v="-1"/>
    <n v="0"/>
    <n v="0"/>
    <n v="-1"/>
    <n v="0"/>
    <n v="0"/>
    <n v="0"/>
    <n v="0"/>
    <n v="0"/>
    <n v="0"/>
    <n v="0"/>
    <n v="1"/>
    <n v="0"/>
    <n v="0"/>
    <n v="0"/>
    <n v="0"/>
    <n v="0"/>
    <n v="0"/>
    <n v="0"/>
    <n v="0"/>
  </r>
  <r>
    <x v="2"/>
    <s v="2014/7235"/>
    <s v=""/>
    <s v=""/>
    <s v=""/>
    <s v="26"/>
    <s v="Lavender Hill"/>
    <s v="SW11"/>
    <s v="5RN"/>
    <n v="528459"/>
    <n v="175776"/>
    <s v="Shaftesbury"/>
    <s v=""/>
    <s v=""/>
    <n v="1"/>
    <n v="2"/>
    <n v="1"/>
    <s v="Conversion of second and third floor flat into 2 x studio self contained flats."/>
    <s v="PF"/>
    <s v="19/12/2014"/>
    <d v="2015-02-13T00:00:00"/>
    <s v="Y"/>
    <s v="Nil"/>
    <s v=""/>
    <s v="BF"/>
    <x v="1"/>
    <s v="n/a"/>
    <s v="c+"/>
    <n v="6.0000000000000001E-3"/>
    <s v=""/>
    <m/>
    <m/>
    <x v="1"/>
    <s v="P"/>
    <n v="0"/>
    <n v="0"/>
    <n v="0"/>
    <n v="2"/>
    <n v="0"/>
    <n v="0"/>
    <n v="-1"/>
    <n v="0"/>
    <n v="0"/>
    <n v="0"/>
    <n v="2"/>
    <n v="0"/>
    <n v="0"/>
    <n v="-1"/>
    <n v="0"/>
    <n v="0"/>
    <n v="0"/>
    <n v="0"/>
    <n v="0"/>
    <n v="0"/>
    <n v="0"/>
    <n v="0"/>
    <n v="0"/>
    <n v="0"/>
    <n v="0"/>
    <n v="0"/>
    <n v="0"/>
    <n v="0"/>
    <n v="0"/>
    <n v="0"/>
    <n v="0"/>
  </r>
  <r>
    <x v="2"/>
    <s v="2014/7272"/>
    <s v=""/>
    <s v=""/>
    <s v=""/>
    <s v="105"/>
    <s v="Bramfield Road"/>
    <s v="SW11"/>
    <s v="6PZ"/>
    <n v="527719"/>
    <n v="174621"/>
    <s v="Northcote"/>
    <s v=""/>
    <s v=""/>
    <n v="2"/>
    <n v="1"/>
    <n v="-1"/>
    <s v="Conversion of property from two flats to one single dwelling.  External alterations to rear including removal of the existing rear garden store, lowering of rear ground floor level  by approximately 170mm, infill of ground floor rear lightwell  with a gla"/>
    <s v="PF"/>
    <s v="22/12/2014"/>
    <d v="2015-02-16T00:00:00"/>
    <s v="Y"/>
    <s v="Nil"/>
    <s v=""/>
    <s v="BF"/>
    <x v="1"/>
    <s v="n/a"/>
    <s v="b"/>
    <n v="1.2E-2"/>
    <s v=""/>
    <m/>
    <m/>
    <x v="1"/>
    <s v="P"/>
    <n v="0"/>
    <n v="0"/>
    <n v="0"/>
    <n v="0"/>
    <n v="0"/>
    <n v="-1"/>
    <n v="0"/>
    <n v="0"/>
    <n v="0"/>
    <n v="0"/>
    <n v="0"/>
    <n v="0"/>
    <n v="-1"/>
    <n v="-1"/>
    <n v="0"/>
    <n v="0"/>
    <n v="0"/>
    <n v="0"/>
    <n v="0"/>
    <n v="0"/>
    <n v="1"/>
    <n v="0"/>
    <n v="0"/>
    <n v="0"/>
    <n v="0"/>
    <n v="0"/>
    <n v="0"/>
    <n v="0"/>
    <n v="0"/>
    <n v="0"/>
    <n v="0"/>
  </r>
  <r>
    <x v="2"/>
    <s v="2014/7278"/>
    <s v=""/>
    <s v=""/>
    <s v=""/>
    <s v="22"/>
    <s v="Latchmere Road"/>
    <s v="SW11"/>
    <s v="2DX"/>
    <n v="527555"/>
    <n v="176273"/>
    <s v="Latchmere"/>
    <s v=""/>
    <s v=""/>
    <n v="0"/>
    <n v="1"/>
    <n v="1"/>
    <s v="Change of use from House of Multiple Occupancy (Use Class C4) to a dwellinghouse (Use Class C3)."/>
    <s v="LDC"/>
    <s v="06/01/2015"/>
    <d v="2015-03-03T00:00:00"/>
    <s v="Y"/>
    <s v="Nil"/>
    <s v=""/>
    <s v="BF"/>
    <x v="2"/>
    <s v="n/a"/>
    <s v="g"/>
    <n v="8.0000000000000002E-3"/>
    <s v=""/>
    <m/>
    <m/>
    <x v="1"/>
    <s v="P"/>
    <n v="0"/>
    <n v="0"/>
    <n v="0"/>
    <n v="0"/>
    <n v="0"/>
    <n v="0"/>
    <n v="0"/>
    <n v="0"/>
    <n v="1"/>
    <n v="0"/>
    <n v="0"/>
    <n v="0"/>
    <n v="0"/>
    <n v="0"/>
    <n v="0"/>
    <n v="0"/>
    <n v="0"/>
    <n v="0"/>
    <n v="0"/>
    <n v="0"/>
    <n v="0"/>
    <n v="0"/>
    <n v="1"/>
    <n v="0"/>
    <n v="0"/>
    <n v="0"/>
    <n v="0"/>
    <n v="0"/>
    <n v="0"/>
    <n v="0"/>
    <n v="0"/>
  </r>
  <r>
    <x v="2"/>
    <s v="2014/7286"/>
    <s v=""/>
    <s v=""/>
    <s v=""/>
    <s v="70"/>
    <s v="Clapham Common North Side"/>
    <s v="SW4"/>
    <s v="9SB"/>
    <n v="528417"/>
    <n v="175230"/>
    <s v="Shaftesbury"/>
    <s v=""/>
    <s v=""/>
    <n v="2"/>
    <n v="1"/>
    <n v="-1"/>
    <s v="Enlargement of existing basement with front and rear lightwells, erection of rear single-storey extension and erection of rear roof extension with rooflights to front roofslope. Internal alterations in connection with the conversion of the property from t"/>
    <s v="PF"/>
    <s v="08/01/2015"/>
    <d v="2015-03-05T00:00:00"/>
    <s v="Y"/>
    <s v="Nil"/>
    <s v=""/>
    <s v="BF"/>
    <x v="3"/>
    <s v="n/a"/>
    <s v="b"/>
    <n v="0.02"/>
    <s v=""/>
    <m/>
    <m/>
    <x v="1"/>
    <s v="P"/>
    <n v="0"/>
    <n v="0"/>
    <n v="0"/>
    <n v="0"/>
    <n v="-1"/>
    <n v="0"/>
    <n v="-1"/>
    <n v="0"/>
    <n v="1"/>
    <n v="0"/>
    <n v="0"/>
    <n v="-1"/>
    <n v="0"/>
    <n v="-1"/>
    <n v="0"/>
    <n v="0"/>
    <n v="0"/>
    <n v="0"/>
    <n v="0"/>
    <n v="0"/>
    <n v="0"/>
    <n v="0"/>
    <n v="1"/>
    <n v="0"/>
    <n v="0"/>
    <n v="0"/>
    <n v="0"/>
    <n v="0"/>
    <n v="0"/>
    <n v="0"/>
    <n v="0"/>
  </r>
  <r>
    <x v="2"/>
    <s v="2014/7290"/>
    <s v=""/>
    <s v=""/>
    <s v=""/>
    <s v="26"/>
    <s v="Latchmere Road"/>
    <s v="SW11"/>
    <s v="2DX"/>
    <n v="527560"/>
    <n v="176257"/>
    <s v="Latchmere"/>
    <s v=""/>
    <s v=""/>
    <n v="0"/>
    <n v="1"/>
    <n v="1"/>
    <s v="Change of use from House in Multiple Occupation (Use Class C4) to a dwelling (Use Class C3)."/>
    <s v="PF"/>
    <s v="08/01/2015"/>
    <d v="2015-03-05T00:00:00"/>
    <s v="Y"/>
    <s v="Nil"/>
    <s v=""/>
    <s v="BF"/>
    <x v="2"/>
    <s v="n/a"/>
    <s v="g"/>
    <n v="7.0000000000000001E-3"/>
    <s v=""/>
    <m/>
    <m/>
    <x v="1"/>
    <s v="P"/>
    <n v="0"/>
    <n v="0"/>
    <n v="0"/>
    <n v="0"/>
    <n v="0"/>
    <n v="0"/>
    <n v="0"/>
    <n v="0"/>
    <n v="1"/>
    <n v="0"/>
    <n v="0"/>
    <n v="0"/>
    <n v="0"/>
    <n v="0"/>
    <n v="0"/>
    <n v="0"/>
    <n v="0"/>
    <n v="0"/>
    <n v="0"/>
    <n v="0"/>
    <n v="0"/>
    <n v="0"/>
    <n v="1"/>
    <n v="0"/>
    <n v="0"/>
    <n v="0"/>
    <n v="0"/>
    <n v="0"/>
    <n v="0"/>
    <n v="0"/>
    <n v="0"/>
  </r>
  <r>
    <x v="2"/>
    <s v="2014/7293"/>
    <s v=""/>
    <s v=""/>
    <s v="Hillgate Place"/>
    <s v="18-20"/>
    <s v="Balham Hill"/>
    <s v="SW12"/>
    <s v="9ER"/>
    <n v="528770"/>
    <n v="174023"/>
    <s v="Balham"/>
    <s v=""/>
    <s v=""/>
    <n v="0"/>
    <n v="29"/>
    <n v="29"/>
    <s v="Determination as to whether prior approval is required for change of use of from (offices) (Class B1a) of the lower ground level of the northern block, and ground, first and second floors of the southern block to residential (Class C3) use and 9 x1-bed un"/>
    <s v="PAG"/>
    <s v="09/01/2015"/>
    <d v="2015-03-06T00:00:00"/>
    <s v="Y"/>
    <s v="Nil"/>
    <s v=""/>
    <s v="BF"/>
    <x v="2"/>
    <s v="n/a"/>
    <s v="f"/>
    <n v="0.17"/>
    <s v=""/>
    <m/>
    <m/>
    <x v="1"/>
    <s v="P"/>
    <m/>
    <n v="0"/>
    <n v="0"/>
    <n v="0"/>
    <n v="9"/>
    <n v="16"/>
    <n v="4"/>
    <n v="0"/>
    <n v="0"/>
    <n v="0"/>
    <n v="0"/>
    <n v="9"/>
    <n v="16"/>
    <n v="4"/>
    <n v="0"/>
    <n v="0"/>
    <n v="0"/>
    <n v="0"/>
    <n v="0"/>
    <n v="0"/>
    <n v="0"/>
    <n v="0"/>
    <n v="0"/>
    <n v="0"/>
    <n v="0"/>
    <n v="0"/>
    <n v="0"/>
    <n v="0"/>
    <n v="0"/>
    <n v="0"/>
    <n v="0"/>
  </r>
  <r>
    <x v="2"/>
    <s v="2014/7305"/>
    <s v=""/>
    <s v=""/>
    <s v=""/>
    <s v="45"/>
    <s v="Trinity Road"/>
    <s v="SW17"/>
    <s v="7SD"/>
    <n v="527896"/>
    <n v="172432"/>
    <s v="Nightingale"/>
    <s v=""/>
    <s v=""/>
    <n v="0"/>
    <n v="1"/>
    <n v="1"/>
    <s v="Conversion of rear office area (ancillary to shop A1 use class) to form a one-bedroom self-contained residential unit (Use Class C3), including external alterations to lower the roof and create a courtyard area."/>
    <s v="PF"/>
    <s v="06/01/2015"/>
    <d v="2015-03-03T00:00:00"/>
    <s v="Y"/>
    <s v="Nil"/>
    <s v=""/>
    <s v="BF"/>
    <x v="2"/>
    <s v="n/a"/>
    <s v="e"/>
    <n v="6.0000000000000001E-3"/>
    <s v=""/>
    <m/>
    <m/>
    <x v="1"/>
    <s v="P"/>
    <m/>
    <n v="0"/>
    <n v="0"/>
    <n v="0"/>
    <n v="1"/>
    <n v="0"/>
    <n v="0"/>
    <n v="0"/>
    <n v="0"/>
    <n v="0"/>
    <n v="0"/>
    <n v="1"/>
    <n v="0"/>
    <n v="0"/>
    <n v="0"/>
    <n v="0"/>
    <n v="0"/>
    <n v="0"/>
    <n v="0"/>
    <n v="0"/>
    <n v="0"/>
    <n v="0"/>
    <n v="0"/>
    <n v="0"/>
    <n v="0"/>
    <n v="0"/>
    <n v="0"/>
    <n v="0"/>
    <n v="0"/>
    <n v="0"/>
    <n v="0"/>
  </r>
  <r>
    <x v="2"/>
    <s v="2014/7308"/>
    <s v=""/>
    <s v=""/>
    <s v=""/>
    <s v="6-8"/>
    <s v="Fernlea Road"/>
    <s v="SW12"/>
    <s v="9RN"/>
    <n v="528750"/>
    <n v="173140"/>
    <s v="Balham"/>
    <s v=""/>
    <s v=""/>
    <n v="0"/>
    <n v="2"/>
    <n v="2"/>
    <s v="Conversion of basement into 2 x 1 bedroom self contained flats. Formation of lightwells at front and rear together with alterations in connection with basement excavation, rear extension at basement level and provision of bin store to front."/>
    <s v="PF"/>
    <s v="17/12/2014"/>
    <d v="2015-03-20T00:00:00"/>
    <s v="Y"/>
    <s v="Nil"/>
    <s v=""/>
    <s v="BF"/>
    <x v="3"/>
    <s v="n/a"/>
    <s v="n"/>
    <n v="5.0000000000000001E-3"/>
    <s v=""/>
    <m/>
    <m/>
    <x v="1"/>
    <s v="P"/>
    <n v="0"/>
    <n v="0"/>
    <n v="0"/>
    <n v="0"/>
    <n v="2"/>
    <n v="0"/>
    <n v="0"/>
    <n v="0"/>
    <n v="0"/>
    <n v="0"/>
    <n v="0"/>
    <n v="2"/>
    <n v="0"/>
    <n v="0"/>
    <n v="0"/>
    <n v="0"/>
    <n v="0"/>
    <n v="0"/>
    <n v="0"/>
    <n v="0"/>
    <n v="0"/>
    <n v="0"/>
    <n v="0"/>
    <n v="0"/>
    <n v="0"/>
    <n v="0"/>
    <n v="0"/>
    <n v="0"/>
    <n v="0"/>
    <n v="0"/>
    <n v="0"/>
  </r>
  <r>
    <x v="2"/>
    <s v="2014/7315"/>
    <s v=""/>
    <s v=""/>
    <s v=""/>
    <s v="5"/>
    <s v="Square Rigger Row"/>
    <s v="SW11"/>
    <s v="3TZ"/>
    <n v="526520"/>
    <n v="175794"/>
    <s v="St. Mary's Park"/>
    <s v=""/>
    <s v=""/>
    <n v="0"/>
    <n v="1"/>
    <n v="1"/>
    <s v="Application for determination of whether prior approval is required for change of use from office (Class Use B1) to one residential unit (Class Use C3) at ground floor level."/>
    <s v="PAG"/>
    <s v="05/01/2015"/>
    <d v="2015-03-02T00:00:00"/>
    <s v="Y"/>
    <s v="Nil"/>
    <s v=""/>
    <s v="BF"/>
    <x v="2"/>
    <s v="n/a"/>
    <s v="f"/>
    <n v="2E-3"/>
    <s v=""/>
    <m/>
    <m/>
    <x v="1"/>
    <s v="P"/>
    <m/>
    <n v="0"/>
    <n v="0"/>
    <n v="1"/>
    <n v="0"/>
    <n v="0"/>
    <n v="0"/>
    <n v="0"/>
    <n v="0"/>
    <n v="0"/>
    <n v="1"/>
    <n v="0"/>
    <n v="0"/>
    <n v="0"/>
    <n v="0"/>
    <n v="0"/>
    <n v="0"/>
    <n v="0"/>
    <n v="0"/>
    <n v="0"/>
    <n v="0"/>
    <n v="0"/>
    <n v="0"/>
    <n v="0"/>
    <n v="0"/>
    <n v="0"/>
    <n v="0"/>
    <n v="0"/>
    <n v="0"/>
    <n v="0"/>
    <n v="0"/>
  </r>
  <r>
    <x v="2"/>
    <s v="2014/7406"/>
    <s v=""/>
    <s v=""/>
    <s v="13A and 13B"/>
    <s v=""/>
    <s v="Hillgate Place"/>
    <s v="SW12"/>
    <s v="9ES"/>
    <n v="528736"/>
    <n v="174010"/>
    <s v="Balham"/>
    <s v=""/>
    <s v=""/>
    <n v="0"/>
    <n v="1"/>
    <n v="1"/>
    <s v="Change of use of the lower ground units A &amp; B from offices (Use Class B1) to one residential flat (Use Class C3)."/>
    <s v="PAG"/>
    <s v="16/01/2015"/>
    <d v="2015-03-13T00:00:00"/>
    <s v="Y"/>
    <s v="Nil"/>
    <s v=""/>
    <s v="BF"/>
    <x v="2"/>
    <s v="n/a"/>
    <s v="f"/>
    <n v="6.0000000000000001E-3"/>
    <s v=""/>
    <m/>
    <m/>
    <x v="1"/>
    <s v="P"/>
    <n v="0"/>
    <n v="0"/>
    <n v="0"/>
    <n v="0"/>
    <n v="0"/>
    <n v="1"/>
    <n v="0"/>
    <n v="0"/>
    <n v="0"/>
    <n v="0"/>
    <n v="0"/>
    <n v="0"/>
    <n v="1"/>
    <n v="0"/>
    <n v="0"/>
    <n v="0"/>
    <n v="0"/>
    <n v="0"/>
    <n v="0"/>
    <n v="0"/>
    <n v="0"/>
    <n v="0"/>
    <n v="0"/>
    <n v="0"/>
    <n v="0"/>
    <n v="0"/>
    <n v="0"/>
    <n v="0"/>
    <n v="0"/>
    <n v="0"/>
    <n v="0"/>
  </r>
  <r>
    <x v="2"/>
    <s v="2015/0136"/>
    <s v=""/>
    <s v=""/>
    <s v="Units 1-8 Regents House"/>
    <s v="16"/>
    <s v="Lombard Road"/>
    <s v="SW11"/>
    <s v="3RX"/>
    <n v="526668"/>
    <n v="176334"/>
    <s v="St. Mary's Park"/>
    <s v=""/>
    <s v=""/>
    <n v="0"/>
    <n v="9"/>
    <n v="9"/>
    <s v="Proposed change of use from a second-floor office (Use Class B1a) to residential (Use Class C3) comprised of 1xstudio, 4x1-bed, 4x2-bed, (Class C3). (Prior Approval Application)"/>
    <s v="PAG"/>
    <s v="13/01/2015"/>
    <d v="2015-03-10T00:00:00"/>
    <s v="Y"/>
    <s v="Nil"/>
    <s v=""/>
    <s v="BF"/>
    <x v="2"/>
    <s v="n/a"/>
    <s v="f"/>
    <n v="1.7000000000000001E-2"/>
    <s v=""/>
    <m/>
    <m/>
    <x v="1"/>
    <s v="P"/>
    <n v="0"/>
    <n v="0"/>
    <n v="0"/>
    <n v="1"/>
    <n v="4"/>
    <n v="4"/>
    <n v="0"/>
    <n v="0"/>
    <n v="0"/>
    <n v="0"/>
    <n v="1"/>
    <n v="4"/>
    <n v="4"/>
    <n v="0"/>
    <n v="0"/>
    <n v="0"/>
    <n v="0"/>
    <n v="0"/>
    <n v="0"/>
    <n v="0"/>
    <n v="0"/>
    <n v="0"/>
    <n v="0"/>
    <n v="0"/>
    <n v="0"/>
    <n v="0"/>
    <n v="0"/>
    <n v="0"/>
    <n v="0"/>
    <n v="0"/>
    <n v="0"/>
  </r>
  <r>
    <x v="2"/>
    <s v="2015/0277"/>
    <s v=""/>
    <s v=""/>
    <s v="Kerry Cottage"/>
    <s v="1A"/>
    <s v="Cambalt Road"/>
    <s v="SW15"/>
    <s v="6EL"/>
    <n v="523841"/>
    <n v="174804"/>
    <s v="East Putney"/>
    <s v=""/>
    <s v=""/>
    <n v="1"/>
    <n v="1"/>
    <n v="0"/>
    <s v="Demolition of existing building and erection of detached 2-storey house with accommodation at basement level; erection of east brick boundary wall."/>
    <s v="PF"/>
    <s v="20/01/2015"/>
    <d v="2015-03-17T00:00:00"/>
    <s v="Y"/>
    <s v="Nil"/>
    <s v=""/>
    <s v="BF"/>
    <x v="0"/>
    <s v="n/a"/>
    <s v="n"/>
    <n v="2.3E-2"/>
    <s v=""/>
    <m/>
    <m/>
    <x v="1"/>
    <s v="P"/>
    <n v="0"/>
    <n v="0"/>
    <n v="0"/>
    <n v="0"/>
    <n v="0"/>
    <n v="0"/>
    <n v="-1"/>
    <n v="1"/>
    <n v="0"/>
    <n v="0"/>
    <n v="0"/>
    <n v="0"/>
    <n v="0"/>
    <n v="0"/>
    <n v="0"/>
    <n v="0"/>
    <n v="0"/>
    <n v="0"/>
    <n v="0"/>
    <n v="0"/>
    <n v="-1"/>
    <n v="1"/>
    <n v="0"/>
    <n v="0"/>
    <n v="0"/>
    <n v="0"/>
    <n v="0"/>
    <n v="0"/>
    <n v="0"/>
    <n v="0"/>
    <n v="0"/>
  </r>
  <r>
    <x v="2"/>
    <s v="2015/0320"/>
    <s v=""/>
    <s v=""/>
    <s v=""/>
    <s v="7"/>
    <s v="Putney Hill"/>
    <s v="SW15"/>
    <s v="6BA"/>
    <n v="523964"/>
    <n v="174987"/>
    <s v="East Putney"/>
    <s v=""/>
    <s v=""/>
    <n v="0"/>
    <n v="1"/>
    <n v="1"/>
    <s v="Determination as to whether prior approval is required for change of use of 56 sqm of floorspace at first floor level from office (Class B1a) to residential (Class C3) to provide a single two-bedroom flat."/>
    <s v="PANR"/>
    <s v="03/02/2015"/>
    <d v="2015-03-30T00:00:00"/>
    <s v="Y"/>
    <s v="Nil"/>
    <s v=""/>
    <s v="BF"/>
    <x v="2"/>
    <s v="n/a"/>
    <s v="f"/>
    <n v="3.0000000000000001E-3"/>
    <s v=""/>
    <m/>
    <m/>
    <x v="1"/>
    <s v="P"/>
    <m/>
    <n v="0"/>
    <n v="0"/>
    <n v="0"/>
    <n v="0"/>
    <n v="1"/>
    <n v="0"/>
    <n v="0"/>
    <n v="0"/>
    <n v="0"/>
    <n v="0"/>
    <n v="0"/>
    <n v="1"/>
    <n v="0"/>
    <n v="0"/>
    <n v="0"/>
    <n v="0"/>
    <n v="0"/>
    <n v="0"/>
    <n v="0"/>
    <n v="0"/>
    <n v="0"/>
    <n v="0"/>
    <n v="0"/>
    <n v="0"/>
    <n v="0"/>
    <n v="0"/>
    <n v="0"/>
    <n v="0"/>
    <n v="0"/>
    <n v="0"/>
  </r>
  <r>
    <x v="2"/>
    <s v="2015/0360"/>
    <s v=""/>
    <s v=""/>
    <s v="Units 1, 9 &amp; 10 Port House"/>
    <s v=""/>
    <s v="Square Rigger Row"/>
    <s v="SW11"/>
    <s v="3TY"/>
    <n v="526505"/>
    <n v="175773"/>
    <s v="St. Mary's Park"/>
    <s v=""/>
    <s v=""/>
    <n v="0"/>
    <n v="3"/>
    <n v="3"/>
    <s v="Application for determination as to whether prior approval is required for change of use from office (Class B1a) to 3 residential units (Class C3) at ground floor level."/>
    <s v="PAG"/>
    <s v="26/01/2015"/>
    <d v="2015-03-23T00:00:00"/>
    <s v="Y"/>
    <s v="Nil"/>
    <s v=""/>
    <s v="BF"/>
    <x v="2"/>
    <s v="n/a"/>
    <s v="f"/>
    <n v="0.01"/>
    <s v=""/>
    <m/>
    <m/>
    <x v="1"/>
    <s v="P"/>
    <n v="0"/>
    <n v="0"/>
    <n v="0"/>
    <n v="0"/>
    <n v="3"/>
    <n v="0"/>
    <n v="0"/>
    <n v="0"/>
    <n v="0"/>
    <n v="0"/>
    <n v="0"/>
    <n v="3"/>
    <n v="0"/>
    <n v="0"/>
    <n v="0"/>
    <n v="0"/>
    <n v="0"/>
    <n v="0"/>
    <n v="0"/>
    <n v="0"/>
    <n v="0"/>
    <n v="0"/>
    <n v="0"/>
    <n v="0"/>
    <n v="0"/>
    <n v="0"/>
    <n v="0"/>
    <n v="0"/>
    <n v="0"/>
    <n v="0"/>
    <n v="0"/>
  </r>
  <r>
    <x v="2"/>
    <s v="2015/0362"/>
    <s v=""/>
    <s v=""/>
    <s v="1 Leeward House"/>
    <s v=""/>
    <s v="Square rigger Row"/>
    <s v="SW11"/>
    <s v="3TX"/>
    <n v="526534"/>
    <n v="175822"/>
    <s v="St. Mary's Park"/>
    <s v=""/>
    <s v=""/>
    <n v="0"/>
    <n v="1"/>
    <n v="1"/>
    <s v="Determination as to whether prior approval is required for change of use from office (class B1a) to residential unit (class C3)."/>
    <s v="PAG"/>
    <s v="26/01/2015"/>
    <d v="2015-03-23T00:00:00"/>
    <s v="Y"/>
    <s v="Nil"/>
    <s v=""/>
    <s v="BF"/>
    <x v="2"/>
    <s v="n/a"/>
    <s v="f"/>
    <n v="4.0000000000000001E-3"/>
    <s v=""/>
    <m/>
    <m/>
    <x v="1"/>
    <s v="P"/>
    <n v="0"/>
    <n v="0"/>
    <n v="0"/>
    <n v="1"/>
    <n v="0"/>
    <n v="0"/>
    <n v="0"/>
    <n v="0"/>
    <n v="0"/>
    <n v="0"/>
    <n v="1"/>
    <n v="0"/>
    <n v="0"/>
    <n v="0"/>
    <n v="0"/>
    <n v="0"/>
    <n v="0"/>
    <n v="0"/>
    <n v="0"/>
    <n v="0"/>
    <n v="0"/>
    <n v="0"/>
    <n v="0"/>
    <n v="0"/>
    <n v="0"/>
    <n v="0"/>
    <n v="0"/>
    <n v="0"/>
    <n v="0"/>
    <n v="0"/>
    <n v="0"/>
  </r>
  <r>
    <x v="2"/>
    <s v="2015/0421"/>
    <s v=""/>
    <s v=""/>
    <s v="Units 2-8 &amp; 11-14 Port House"/>
    <s v=""/>
    <s v="Square Rigger Row"/>
    <s v="SW11"/>
    <s v="3TY"/>
    <n v="526505"/>
    <n v="175773"/>
    <s v="St. Mary's Park"/>
    <s v=""/>
    <s v=""/>
    <n v="0"/>
    <n v="13"/>
    <n v="13"/>
    <s v="Determination as to whether prior approval is required for change of use from offices (class B1) to 13 residential units (9 x one bedroom and 4 x two bedroom) (class C3)"/>
    <s v="PAG"/>
    <s v="26/01/2015"/>
    <d v="2015-03-23T00:00:00"/>
    <s v="Y"/>
    <s v="Nil"/>
    <s v=""/>
    <s v="BF"/>
    <x v="2"/>
    <s v="n/a"/>
    <s v="f"/>
    <n v="0"/>
    <s v=""/>
    <m/>
    <m/>
    <x v="1"/>
    <s v="P"/>
    <n v="0"/>
    <n v="0"/>
    <n v="0"/>
    <n v="0"/>
    <n v="9"/>
    <n v="4"/>
    <n v="0"/>
    <n v="0"/>
    <n v="0"/>
    <n v="0"/>
    <n v="0"/>
    <n v="9"/>
    <n v="4"/>
    <n v="0"/>
    <n v="0"/>
    <n v="0"/>
    <n v="0"/>
    <n v="0"/>
    <n v="0"/>
    <n v="0"/>
    <n v="0"/>
    <n v="0"/>
    <n v="0"/>
    <n v="0"/>
    <n v="0"/>
    <n v="0"/>
    <n v="0"/>
    <n v="0"/>
    <n v="0"/>
    <n v="0"/>
    <n v="0"/>
  </r>
  <r>
    <x v="2"/>
    <s v="2015/0423"/>
    <s v=""/>
    <s v=""/>
    <s v="East &amp; West 1,2,3,4, &amp; 8"/>
    <s v=""/>
    <s v="Square Rigger Row"/>
    <s v="SW11"/>
    <s v="3TZ"/>
    <n v="526485"/>
    <n v="175743"/>
    <s v="St. Mary's Park"/>
    <s v=""/>
    <s v=""/>
    <n v="0"/>
    <n v="5"/>
    <n v="5"/>
    <s v="Determination as to whether prior approval is required for change of use from offices (Class B1) to 5 x residential units (Class C3)"/>
    <s v="PAG"/>
    <s v="26/01/2015"/>
    <d v="2015-03-23T00:00:00"/>
    <s v="Y"/>
    <s v="Nil"/>
    <s v=""/>
    <s v="BF"/>
    <x v="2"/>
    <s v="n/a"/>
    <s v="f"/>
    <n v="2.7E-2"/>
    <s v=""/>
    <m/>
    <m/>
    <x v="1"/>
    <s v="P"/>
    <n v="0"/>
    <n v="0"/>
    <n v="0"/>
    <n v="0"/>
    <n v="0"/>
    <n v="0"/>
    <n v="5"/>
    <n v="0"/>
    <n v="0"/>
    <n v="0"/>
    <n v="0"/>
    <n v="0"/>
    <n v="0"/>
    <n v="5"/>
    <n v="0"/>
    <n v="0"/>
    <n v="0"/>
    <n v="0"/>
    <n v="0"/>
    <n v="0"/>
    <n v="0"/>
    <n v="0"/>
    <n v="0"/>
    <n v="0"/>
    <n v="0"/>
    <n v="0"/>
    <n v="0"/>
    <n v="0"/>
    <n v="0"/>
    <n v="0"/>
    <n v="0"/>
  </r>
  <r>
    <x v="2"/>
    <s v="2015/0424"/>
    <s v=""/>
    <s v=""/>
    <s v="Reef House"/>
    <s v=""/>
    <s v="Coral Row"/>
    <s v="SW11"/>
    <s v="3UF"/>
    <n v="526431"/>
    <n v="175730"/>
    <s v="St. Mary's Park"/>
    <s v=""/>
    <s v=""/>
    <n v="0"/>
    <n v="4"/>
    <n v="4"/>
    <s v="Determination as to whether prior approval is required for change of use from office (class B1) to residential units (4 x two bedroom) (class C3)."/>
    <s v="PAG"/>
    <s v="27/01/2015"/>
    <d v="2015-03-24T00:00:00"/>
    <s v="Y"/>
    <s v="Nil"/>
    <s v=""/>
    <s v="BF"/>
    <x v="2"/>
    <s v="n/a"/>
    <s v="f"/>
    <n v="8.9999999999999993E-3"/>
    <s v=""/>
    <m/>
    <m/>
    <x v="1"/>
    <s v="P"/>
    <m/>
    <n v="0"/>
    <n v="0"/>
    <n v="0"/>
    <n v="0"/>
    <n v="4"/>
    <n v="0"/>
    <n v="0"/>
    <n v="0"/>
    <n v="0"/>
    <n v="0"/>
    <n v="0"/>
    <n v="4"/>
    <n v="0"/>
    <n v="0"/>
    <n v="0"/>
    <n v="0"/>
    <n v="0"/>
    <n v="0"/>
    <n v="0"/>
    <n v="0"/>
    <n v="0"/>
    <n v="0"/>
    <n v="0"/>
    <n v="0"/>
    <n v="0"/>
    <n v="0"/>
    <n v="0"/>
    <n v="0"/>
    <n v="0"/>
    <n v="0"/>
  </r>
  <r>
    <x v="2"/>
    <s v="2015/0425"/>
    <s v=""/>
    <s v=""/>
    <s v="Units 3,4,5,6,7, &amp; 8 Windward House"/>
    <s v=""/>
    <s v="Square Rigger Row"/>
    <s v="SW11"/>
    <s v="3TU"/>
    <n v="526469"/>
    <n v="175725"/>
    <s v="St. Mary's Park"/>
    <s v=""/>
    <s v=""/>
    <n v="0"/>
    <n v="6"/>
    <n v="6"/>
    <s v="Determination as to whether prior approval is required for change of use from office (Class B1a) to 6 residential units (Class C3)."/>
    <s v="PAG"/>
    <s v="26/01/2015"/>
    <d v="2015-03-23T00:00:00"/>
    <s v="Y"/>
    <s v="Nil"/>
    <s v=""/>
    <s v="BF"/>
    <x v="2"/>
    <s v="n/a"/>
    <s v="f"/>
    <n v="1.9E-2"/>
    <s v=""/>
    <m/>
    <m/>
    <x v="1"/>
    <s v="P"/>
    <n v="0"/>
    <n v="0"/>
    <n v="0"/>
    <n v="0"/>
    <n v="3"/>
    <n v="3"/>
    <n v="0"/>
    <n v="0"/>
    <n v="0"/>
    <n v="0"/>
    <n v="0"/>
    <n v="3"/>
    <n v="3"/>
    <n v="0"/>
    <n v="0"/>
    <n v="0"/>
    <n v="0"/>
    <n v="0"/>
    <n v="0"/>
    <n v="0"/>
    <n v="0"/>
    <n v="0"/>
    <n v="0"/>
    <n v="0"/>
    <n v="0"/>
    <n v="0"/>
    <n v="0"/>
    <n v="0"/>
    <n v="0"/>
    <n v="0"/>
    <n v="0"/>
  </r>
  <r>
    <x v="2"/>
    <s v="2015/0599"/>
    <s v="Chelsea Bridge Wharf"/>
    <s v=""/>
    <s v="31 &amp; 32 Centurion Building"/>
    <s v="376"/>
    <s v="Queenstown Road"/>
    <s v="SW8"/>
    <s v="4NW"/>
    <n v="528631"/>
    <n v="177662"/>
    <s v="Queenstown"/>
    <s v=""/>
    <s v=""/>
    <n v="2"/>
    <n v="1"/>
    <n v="-1"/>
    <s v="Internal alterations to convert apartments 31 and 32 into one self contained unit (Class Use C3)."/>
    <s v="PF"/>
    <s v="18/02/2015"/>
    <d v="2015-03-25T00:00:00"/>
    <s v="Y"/>
    <s v="Nil"/>
    <s v=""/>
    <s v="BF"/>
    <x v="1"/>
    <s v="n/a"/>
    <s v="c-"/>
    <n v="1.6E-2"/>
    <s v=""/>
    <m/>
    <m/>
    <x v="1"/>
    <s v="P"/>
    <n v="0"/>
    <n v="0"/>
    <n v="0"/>
    <n v="0"/>
    <n v="0"/>
    <n v="-2"/>
    <n v="1"/>
    <n v="0"/>
    <n v="0"/>
    <n v="0"/>
    <n v="0"/>
    <n v="0"/>
    <n v="-2"/>
    <n v="1"/>
    <n v="0"/>
    <n v="0"/>
    <n v="0"/>
    <n v="0"/>
    <n v="0"/>
    <n v="0"/>
    <n v="0"/>
    <n v="0"/>
    <n v="0"/>
    <n v="0"/>
    <n v="0"/>
    <n v="0"/>
    <n v="0"/>
    <n v="0"/>
    <n v="0"/>
    <n v="0"/>
    <n v="0"/>
  </r>
  <r>
    <x v="3"/>
    <s v="2013/2559"/>
    <s v="Hotel Rafayel"/>
    <s v=""/>
    <s v="Falcon Wharf"/>
    <s v="32-34"/>
    <s v="Lombard Road"/>
    <s v="SW11"/>
    <s v="3RF"/>
    <n v="526669"/>
    <n v="176190"/>
    <s v="St. Mary's Park"/>
    <s v=""/>
    <s v=""/>
    <n v="0"/>
    <n v="8"/>
    <n v="8"/>
    <s v="Construction of an additional storey on the four existing roof spaces of the building to provide new floor of accommodation to form 8 new apartments with private terraces, a communal roof terrace and viewing platfrom/bar area, two landscape gardens and ch"/>
    <s v="PFLA"/>
    <d v="2013-05-29T00:00:00"/>
    <d v="2015-04-17T00:00:00"/>
    <m/>
    <s v="Nil"/>
    <s v=""/>
    <s v="BF"/>
    <x v="0"/>
    <s v="n/a"/>
    <s v="n"/>
    <s v=""/>
    <m/>
    <m/>
    <m/>
    <x v="1"/>
    <s v="P"/>
    <m/>
    <n v="0"/>
    <n v="0"/>
    <n v="0"/>
    <n v="2"/>
    <n v="2"/>
    <n v="4"/>
    <n v="0"/>
    <n v="0"/>
    <n v="0"/>
    <n v="0"/>
    <n v="2"/>
    <n v="2"/>
    <n v="4"/>
    <n v="0"/>
    <n v="0"/>
    <n v="0"/>
    <n v="0"/>
    <n v="0"/>
    <n v="0"/>
    <n v="0"/>
    <n v="0"/>
    <n v="0"/>
    <n v="0"/>
    <n v="0"/>
    <n v="0"/>
    <n v="0"/>
    <n v="0"/>
    <n v="0"/>
    <n v="0"/>
    <n v="0"/>
  </r>
  <r>
    <x v="3"/>
    <s v="2013/3920"/>
    <s v=""/>
    <s v=""/>
    <s v="Former Garage"/>
    <s v="39-41"/>
    <s v="East Hill"/>
    <s v="SW18"/>
    <s v="2QZ"/>
    <n v="526357"/>
    <n v="174832"/>
    <s v="Fairfield"/>
    <s v=""/>
    <s v=""/>
    <n v="0"/>
    <n v="10"/>
    <n v="10"/>
    <s v="Demolition of existing buildings. Erection of a part five, part six-storey building, comprising 63 residential units (Class C3), 31 car parking spaces within a basement, cycle parking and associated amenity space. Access to the basement car park would be "/>
    <s v="PFLA"/>
    <d v="2013-09-02T00:00:00"/>
    <d v="2015-05-05T00:00:00"/>
    <m/>
    <s v="Nil"/>
    <s v=""/>
    <s v="BF"/>
    <x v="0"/>
    <s v="NB"/>
    <s v="n/a"/>
    <s v=""/>
    <m/>
    <m/>
    <m/>
    <x v="0"/>
    <s v="HASO"/>
    <m/>
    <n v="1"/>
    <n v="10"/>
    <n v="0"/>
    <n v="4"/>
    <n v="6"/>
    <n v="0"/>
    <n v="0"/>
    <n v="0"/>
    <n v="0"/>
    <n v="0"/>
    <n v="4"/>
    <n v="6"/>
    <n v="0"/>
    <n v="0"/>
    <n v="0"/>
    <n v="0"/>
    <n v="0"/>
    <n v="0"/>
    <n v="0"/>
    <n v="0"/>
    <n v="0"/>
    <n v="0"/>
    <n v="0"/>
    <n v="0"/>
    <n v="0"/>
    <n v="0"/>
    <n v="0"/>
    <n v="0"/>
    <n v="0"/>
    <n v="0"/>
  </r>
  <r>
    <x v="3"/>
    <s v="2013/3920"/>
    <s v=""/>
    <s v=""/>
    <s v="Former Garage"/>
    <s v="39-41"/>
    <s v="East Hill"/>
    <s v="SW18"/>
    <s v="2QZ"/>
    <n v="526357"/>
    <n v="174832"/>
    <s v="Fairfield"/>
    <s v=""/>
    <s v=""/>
    <n v="0"/>
    <n v="53"/>
    <n v="53"/>
    <s v="Demolition of existing buildings. Erection of a part five, part six-storey building, comprising 63 residential units (Class C3), 31 car parking spaces within a basement, cycle parking and associated amenity space. Access to the basement car park would be "/>
    <s v="PFLA"/>
    <d v="2013-09-02T00:00:00"/>
    <d v="2015-05-05T00:00:00"/>
    <m/>
    <s v="Nil"/>
    <s v=""/>
    <s v="BF"/>
    <x v="0"/>
    <s v="NB"/>
    <s v="n/a"/>
    <s v=""/>
    <m/>
    <m/>
    <m/>
    <x v="1"/>
    <s v="P"/>
    <m/>
    <n v="5"/>
    <n v="53"/>
    <n v="0"/>
    <n v="8"/>
    <n v="34"/>
    <n v="11"/>
    <n v="0"/>
    <n v="0"/>
    <n v="0"/>
    <n v="0"/>
    <n v="8"/>
    <n v="34"/>
    <n v="11"/>
    <n v="0"/>
    <n v="0"/>
    <n v="0"/>
    <n v="0"/>
    <n v="0"/>
    <n v="0"/>
    <n v="0"/>
    <n v="0"/>
    <n v="0"/>
    <n v="0"/>
    <n v="0"/>
    <n v="0"/>
    <n v="0"/>
    <n v="0"/>
    <n v="0"/>
    <n v="0"/>
    <n v="0"/>
  </r>
  <r>
    <x v="3"/>
    <s v="2013/5712"/>
    <s v="Public open space east of 76"/>
    <s v=""/>
    <s v=""/>
    <s v="70-74"/>
    <s v="St Johns Hill"/>
    <s v="SW11"/>
    <s v="1SF"/>
    <n v="526960"/>
    <n v="175223"/>
    <s v="Fairfield"/>
    <s v=""/>
    <s v=""/>
    <n v="0"/>
    <n v="8"/>
    <n v="8"/>
    <s v="Erection of four-storey plus basement building to provide Class A1 shops at ground floor with 8 flats above including a first floor roof garden."/>
    <s v="PF"/>
    <d v="2014-03-04T00:00:00"/>
    <d v="2015-04-22T00:00:00"/>
    <m/>
    <s v="Nil"/>
    <s v=""/>
    <s v="BF"/>
    <x v="0"/>
    <s v="n/a"/>
    <s v="n"/>
    <s v=""/>
    <m/>
    <m/>
    <m/>
    <x v="1"/>
    <s v="P"/>
    <m/>
    <n v="0"/>
    <n v="0"/>
    <n v="0"/>
    <n v="0"/>
    <n v="8"/>
    <n v="0"/>
    <n v="0"/>
    <n v="0"/>
    <n v="0"/>
    <n v="0"/>
    <n v="0"/>
    <n v="8"/>
    <n v="0"/>
    <n v="0"/>
    <n v="0"/>
    <n v="0"/>
    <n v="0"/>
    <n v="0"/>
    <n v="0"/>
    <n v="0"/>
    <n v="0"/>
    <n v="0"/>
    <n v="0"/>
    <n v="0"/>
    <n v="0"/>
    <n v="0"/>
    <n v="0"/>
    <n v="0"/>
    <n v="0"/>
    <n v="0"/>
  </r>
  <r>
    <x v="3"/>
    <s v="2013/6291"/>
    <s v="Land rear of Mitcham Lane"/>
    <s v=""/>
    <s v="Land rear of 4-24"/>
    <s v=""/>
    <s v="Thrale Road"/>
    <s v="SW16"/>
    <s v="1PA"/>
    <n v="529291"/>
    <n v="171210"/>
    <s v="FU"/>
    <s v=""/>
    <s v=""/>
    <n v="0"/>
    <n v="2"/>
    <n v="2"/>
    <s v="Demolition of existing garage structures and construction of 19 residential units within three two-storey buildings, and associated landscaping, bin storage, cycle storage and access improvement."/>
    <s v="WD"/>
    <d v="2013-12-12T00:00:00"/>
    <d v="2015-09-24T00:00:00"/>
    <m/>
    <s v="Nil"/>
    <s v=""/>
    <s v="BF"/>
    <x v="0"/>
    <s v="NB"/>
    <s v="n/a"/>
    <s v=""/>
    <m/>
    <m/>
    <m/>
    <x v="0"/>
    <s v="HASO"/>
    <m/>
    <n v="0"/>
    <n v="0"/>
    <n v="0"/>
    <n v="1"/>
    <n v="1"/>
    <n v="0"/>
    <n v="0"/>
    <n v="0"/>
    <n v="0"/>
    <n v="0"/>
    <n v="1"/>
    <n v="1"/>
    <n v="0"/>
    <n v="0"/>
    <n v="0"/>
    <n v="0"/>
    <n v="0"/>
    <n v="0"/>
    <n v="0"/>
    <n v="0"/>
    <n v="0"/>
    <n v="0"/>
    <n v="0"/>
    <n v="0"/>
    <n v="0"/>
    <n v="0"/>
    <n v="0"/>
    <n v="0"/>
    <n v="0"/>
    <n v="0"/>
  </r>
  <r>
    <x v="3"/>
    <s v="2013/6291"/>
    <s v="Land rear of Mitcham Lane"/>
    <s v=""/>
    <s v="Land rear of 4-24"/>
    <s v=""/>
    <s v="Thrale Road"/>
    <s v="SW16"/>
    <s v="1PA"/>
    <n v="529291"/>
    <n v="171210"/>
    <s v="FU"/>
    <s v=""/>
    <s v=""/>
    <n v="0"/>
    <n v="17"/>
    <n v="17"/>
    <s v="Demolition of existing garage structures and construction of 19 residential units within three two-storey buildings, and associated landscaping, bin storage, cycle storage and access improvement."/>
    <s v="WD"/>
    <d v="2013-12-12T00:00:00"/>
    <d v="2015-09-24T00:00:00"/>
    <m/>
    <s v="Nil"/>
    <s v=""/>
    <s v="BF"/>
    <x v="0"/>
    <s v="NB"/>
    <s v="n/a"/>
    <s v=""/>
    <m/>
    <m/>
    <m/>
    <x v="1"/>
    <s v="P"/>
    <m/>
    <n v="0"/>
    <n v="0"/>
    <n v="0"/>
    <n v="7"/>
    <n v="8"/>
    <n v="2"/>
    <n v="0"/>
    <n v="0"/>
    <n v="0"/>
    <n v="0"/>
    <n v="6"/>
    <n v="2"/>
    <n v="0"/>
    <n v="0"/>
    <n v="0"/>
    <n v="0"/>
    <n v="0"/>
    <n v="1"/>
    <n v="6"/>
    <n v="2"/>
    <n v="0"/>
    <n v="0"/>
    <n v="0"/>
    <n v="0"/>
    <n v="0"/>
    <n v="0"/>
    <n v="0"/>
    <n v="0"/>
    <n v="0"/>
    <n v="0"/>
  </r>
  <r>
    <x v="3"/>
    <s v="2013/6430"/>
    <s v=""/>
    <s v=""/>
    <s v=""/>
    <s v="15"/>
    <s v="Fernthorpe Road"/>
    <s v="SW16"/>
    <s v="6DP"/>
    <n v="529246"/>
    <n v="170855"/>
    <s v="FU"/>
    <s v=""/>
    <s v=""/>
    <n v="0"/>
    <n v="1"/>
    <n v="1"/>
    <s v="Demolition of existing garage. Construction of three-storey side extension with rear roof extension and conversion into self contained two bedroomed dwelling. Installation of 6 solar panels to front roof slope."/>
    <s v="PF"/>
    <d v="2014-01-08T00:00:00"/>
    <d v="2015-04-13T00:00:00"/>
    <m/>
    <s v="Nil"/>
    <s v=""/>
    <s v="BF"/>
    <x v="3"/>
    <s v="n/a"/>
    <s v="n"/>
    <s v=""/>
    <m/>
    <m/>
    <m/>
    <x v="1"/>
    <s v="P"/>
    <n v="0"/>
    <n v="0"/>
    <n v="0"/>
    <n v="0"/>
    <n v="0"/>
    <n v="1"/>
    <n v="0"/>
    <n v="0"/>
    <n v="0"/>
    <n v="0"/>
    <n v="0"/>
    <n v="0"/>
    <n v="0"/>
    <n v="0"/>
    <n v="0"/>
    <n v="0"/>
    <n v="0"/>
    <n v="0"/>
    <n v="0"/>
    <n v="1"/>
    <n v="0"/>
    <n v="0"/>
    <n v="0"/>
    <n v="0"/>
    <n v="0"/>
    <n v="0"/>
    <n v="0"/>
    <n v="0"/>
    <n v="0"/>
    <n v="0"/>
    <n v="0"/>
  </r>
  <r>
    <x v="3"/>
    <s v="2014/0182"/>
    <s v=""/>
    <s v=""/>
    <s v=""/>
    <s v="24"/>
    <s v="Balham New Road"/>
    <s v="SW12"/>
    <s v="9PG"/>
    <n v="528885"/>
    <n v="173579"/>
    <s v="Balham"/>
    <s v=""/>
    <s v=""/>
    <n v="0"/>
    <n v="3"/>
    <n v="3"/>
    <s v="Erection of a terrace of 3 x 2-storey houses with third floor mansard roof accommodation."/>
    <s v="WD"/>
    <d v="2014-01-16T00:00:00"/>
    <d v="2015-08-04T00:00:00"/>
    <m/>
    <s v="Nil"/>
    <s v=""/>
    <s v="BF"/>
    <x v="0"/>
    <s v="n/a"/>
    <s v="n"/>
    <s v=""/>
    <m/>
    <m/>
    <m/>
    <x v="1"/>
    <s v="P"/>
    <n v="0"/>
    <n v="0"/>
    <n v="0"/>
    <n v="0"/>
    <n v="0"/>
    <n v="0"/>
    <n v="3"/>
    <n v="0"/>
    <n v="0"/>
    <n v="0"/>
    <n v="0"/>
    <n v="0"/>
    <n v="0"/>
    <n v="0"/>
    <n v="0"/>
    <n v="0"/>
    <n v="0"/>
    <n v="0"/>
    <n v="0"/>
    <n v="0"/>
    <n v="3"/>
    <n v="0"/>
    <n v="0"/>
    <n v="0"/>
    <n v="0"/>
    <n v="0"/>
    <n v="0"/>
    <n v="0"/>
    <n v="0"/>
    <n v="0"/>
    <n v="0"/>
  </r>
  <r>
    <x v="3"/>
    <s v="2014/0195"/>
    <s v=""/>
    <s v=""/>
    <s v=""/>
    <s v="172-176"/>
    <s v="Balham High Road"/>
    <s v="SW12"/>
    <s v="9BW"/>
    <n v="528478"/>
    <n v="173353"/>
    <s v="Nightingale"/>
    <s v=""/>
    <s v=""/>
    <n v="0"/>
    <n v="8"/>
    <n v="8"/>
    <s v="Demolition of existing two-storey building at 176 Balham High Road and replacement with four-storey building, in connection with use as retail unit (Class A1, 570sqm ) at ground floor and basement, 24 hour Gymnasium  (Class D2 leisure and assembly use) at"/>
    <s v="PF"/>
    <d v="2014-01-29T00:00:00"/>
    <d v="2015-04-20T00:00:00"/>
    <m/>
    <s v="Nil"/>
    <s v=""/>
    <s v="BF"/>
    <x v="0"/>
    <s v="n/a"/>
    <s v="n"/>
    <s v=""/>
    <m/>
    <m/>
    <m/>
    <x v="1"/>
    <s v="P"/>
    <m/>
    <n v="0"/>
    <n v="0"/>
    <n v="0"/>
    <n v="3"/>
    <n v="5"/>
    <n v="0"/>
    <n v="0"/>
    <n v="0"/>
    <n v="0"/>
    <n v="0"/>
    <n v="3"/>
    <n v="5"/>
    <n v="0"/>
    <n v="0"/>
    <n v="0"/>
    <n v="0"/>
    <n v="0"/>
    <n v="0"/>
    <n v="0"/>
    <n v="0"/>
    <n v="0"/>
    <n v="0"/>
    <n v="0"/>
    <n v="0"/>
    <n v="0"/>
    <n v="0"/>
    <n v="0"/>
    <n v="0"/>
    <n v="0"/>
    <n v="0"/>
  </r>
  <r>
    <x v="3"/>
    <s v="2014/2847"/>
    <s v=""/>
    <s v=""/>
    <s v=""/>
    <s v="330-336"/>
    <s v="Southcroft Road"/>
    <s v="SW16"/>
    <s v="6QU"/>
    <n v="528634"/>
    <n v="170655"/>
    <s v="FU"/>
    <s v=""/>
    <s v=""/>
    <n v="0"/>
    <n v="2"/>
    <n v="2"/>
    <s v="Erection of roof extension (including raising the ridge level, front dormers and rear french doors with railings) to create an additional storey of accommodation to form additional 2 x one-bedroom flats."/>
    <s v="PF"/>
    <d v="2014-07-25T00:00:00"/>
    <d v="2015-05-21T00:00:00"/>
    <m/>
    <s v="Nil"/>
    <s v=""/>
    <s v="BF"/>
    <x v="0"/>
    <s v="n/a"/>
    <s v="n"/>
    <s v=""/>
    <m/>
    <m/>
    <m/>
    <x v="1"/>
    <s v="P"/>
    <n v="0"/>
    <n v="0"/>
    <n v="0"/>
    <n v="0"/>
    <n v="2"/>
    <n v="0"/>
    <n v="0"/>
    <n v="0"/>
    <n v="0"/>
    <n v="0"/>
    <n v="0"/>
    <n v="2"/>
    <n v="0"/>
    <n v="0"/>
    <n v="0"/>
    <n v="0"/>
    <n v="0"/>
    <n v="0"/>
    <n v="0"/>
    <n v="0"/>
    <n v="0"/>
    <n v="0"/>
    <n v="0"/>
    <n v="0"/>
    <n v="0"/>
    <n v="0"/>
    <n v="0"/>
    <n v="0"/>
    <n v="0"/>
    <n v="0"/>
    <n v="0"/>
  </r>
  <r>
    <x v="3"/>
    <s v="2014/3837"/>
    <s v="27-33 Parkgate Road &amp; 2-42 Elcho Street"/>
    <s v=""/>
    <s v="Former Domus Tiles site"/>
    <s v="31-33"/>
    <s v="Parkgate Road/Elcho Street"/>
    <s v="SW11"/>
    <s v="4AU"/>
    <n v="527260"/>
    <n v="177215"/>
    <s v="St. Mary's Park"/>
    <s v=""/>
    <s v=""/>
    <n v="0"/>
    <n v="10"/>
    <n v="10"/>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m/>
    <s v="Nil"/>
    <s v=""/>
    <s v="BF"/>
    <x v="0"/>
    <s v="n/a"/>
    <s v="n"/>
    <s v=""/>
    <m/>
    <m/>
    <m/>
    <x v="0"/>
    <s v="HASO"/>
    <m/>
    <n v="10"/>
    <n v="10"/>
    <n v="0"/>
    <n v="6"/>
    <n v="2"/>
    <n v="2"/>
    <n v="0"/>
    <n v="0"/>
    <n v="0"/>
    <n v="0"/>
    <n v="6"/>
    <n v="2"/>
    <n v="2"/>
    <n v="0"/>
    <n v="0"/>
    <n v="0"/>
    <n v="0"/>
    <n v="0"/>
    <n v="0"/>
    <n v="0"/>
    <n v="0"/>
    <n v="0"/>
    <n v="0"/>
    <n v="0"/>
    <n v="0"/>
    <n v="0"/>
    <n v="0"/>
    <n v="0"/>
    <n v="0"/>
    <n v="0"/>
  </r>
  <r>
    <x v="3"/>
    <s v="2014/3837"/>
    <s v="27-33 Parkgate Road &amp; 2-42 Elcho Street"/>
    <s v=""/>
    <s v="Former Domus Tiles site"/>
    <s v="31-33"/>
    <s v="Parkgate Road/Elcho Street"/>
    <s v="SW11"/>
    <s v="4AU"/>
    <n v="527260"/>
    <n v="177215"/>
    <s v="St. Mary's Park"/>
    <s v=""/>
    <s v=""/>
    <n v="0"/>
    <n v="14"/>
    <n v="14"/>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m/>
    <s v="Nil"/>
    <s v=""/>
    <s v="BF"/>
    <x v="0"/>
    <s v="NB"/>
    <s v="n/a"/>
    <s v=""/>
    <m/>
    <m/>
    <m/>
    <x v="2"/>
    <s v="HASR"/>
    <m/>
    <n v="14"/>
    <n v="14"/>
    <n v="0"/>
    <n v="1"/>
    <n v="0"/>
    <n v="13"/>
    <n v="0"/>
    <n v="0"/>
    <n v="0"/>
    <n v="0"/>
    <n v="1"/>
    <n v="0"/>
    <n v="13"/>
    <n v="0"/>
    <n v="0"/>
    <n v="0"/>
    <n v="0"/>
    <n v="0"/>
    <n v="0"/>
    <n v="0"/>
    <n v="0"/>
    <n v="0"/>
    <n v="0"/>
    <n v="0"/>
    <n v="0"/>
    <n v="0"/>
    <n v="0"/>
    <n v="0"/>
    <n v="0"/>
    <n v="0"/>
  </r>
  <r>
    <x v="3"/>
    <s v="2014/3837"/>
    <s v="27-33 Parkgate Road &amp; 2-42 Elcho Street"/>
    <s v=""/>
    <s v="Former Domus Tiles site"/>
    <s v="31-33"/>
    <s v="Parkgate Road/Elcho Street"/>
    <s v="SW11"/>
    <s v="4AU"/>
    <n v="527260"/>
    <n v="177215"/>
    <s v="St. Mary's Park"/>
    <s v=""/>
    <s v=""/>
    <n v="0"/>
    <n v="94"/>
    <n v="94"/>
    <s v="Demolition of existing buildings and redevelopment of the site to provide new buildings ranging from 3 to 10 storeys in height comprising 118 residential units including affordable housing (Use Class C3), and 2,282m2 of flexible commercial floorspace (Use"/>
    <s v="PFLA"/>
    <d v="2014-08-04T00:00:00"/>
    <d v="2015-07-30T00:00:00"/>
    <m/>
    <s v="Nil"/>
    <s v=""/>
    <s v="BF"/>
    <x v="0"/>
    <s v="NB"/>
    <s v="n/a"/>
    <s v=""/>
    <m/>
    <m/>
    <m/>
    <x v="1"/>
    <s v="P"/>
    <m/>
    <n v="94"/>
    <n v="94"/>
    <n v="0"/>
    <n v="21"/>
    <n v="47"/>
    <n v="23"/>
    <n v="3"/>
    <n v="0"/>
    <n v="0"/>
    <n v="0"/>
    <n v="21"/>
    <n v="47"/>
    <n v="23"/>
    <n v="3"/>
    <n v="0"/>
    <n v="0"/>
    <n v="0"/>
    <n v="0"/>
    <n v="0"/>
    <n v="0"/>
    <n v="0"/>
    <n v="0"/>
    <n v="0"/>
    <n v="0"/>
    <n v="0"/>
    <n v="0"/>
    <n v="0"/>
    <n v="0"/>
    <n v="0"/>
    <n v="0"/>
  </r>
  <r>
    <x v="3"/>
    <s v="2014/3881"/>
    <s v=""/>
    <s v=""/>
    <s v=""/>
    <s v="44-46"/>
    <s v="Falcon Road"/>
    <s v="SW11"/>
    <s v="2LR"/>
    <n v="527112"/>
    <n v="176028"/>
    <s v="Latchmere"/>
    <s v=""/>
    <s v=""/>
    <n v="0"/>
    <n v="9"/>
    <n v="9"/>
    <s v="Demolition of existing building and erection of a five storey building plus basement to provide 25 residential units (4 x one bedroom, 20 x two bedroom, 1 x three bedroom) and two commercial units (Class A1/A2, 470sqm of floorspace) together with cycle st"/>
    <s v="PFLA"/>
    <d v="2014-07-03T00:00:00"/>
    <d v="2015-12-02T00:00:00"/>
    <m/>
    <s v="Nil"/>
    <s v=""/>
    <s v="BF"/>
    <x v="0"/>
    <s v="NB"/>
    <s v="n/a"/>
    <s v=""/>
    <m/>
    <m/>
    <m/>
    <x v="0"/>
    <s v="HASO"/>
    <n v="0"/>
    <n v="1"/>
    <n v="9"/>
    <n v="0"/>
    <n v="1"/>
    <n v="8"/>
    <n v="0"/>
    <n v="0"/>
    <n v="0"/>
    <n v="0"/>
    <n v="0"/>
    <n v="1"/>
    <n v="8"/>
    <n v="0"/>
    <n v="0"/>
    <n v="0"/>
    <n v="0"/>
    <n v="0"/>
    <n v="0"/>
    <n v="0"/>
    <n v="0"/>
    <n v="0"/>
    <n v="0"/>
    <n v="0"/>
    <n v="0"/>
    <n v="0"/>
    <n v="0"/>
    <n v="0"/>
    <n v="0"/>
    <n v="0"/>
    <n v="0"/>
  </r>
  <r>
    <x v="3"/>
    <s v="2014/3881"/>
    <s v=""/>
    <s v=""/>
    <s v=""/>
    <s v="44-46"/>
    <s v="Falcon Road"/>
    <s v="SW11"/>
    <s v="2LR"/>
    <n v="527112"/>
    <n v="176028"/>
    <s v="Latchmere"/>
    <s v=""/>
    <s v=""/>
    <n v="0"/>
    <n v="16"/>
    <n v="16"/>
    <s v="Demolition of existing building and erection of a five storey building plus basement to provide 25 residential units (4 x one bedroom, 20 x two bedroom, 1 x three bedroom) and two commercial units (Class A1/A2, 470sqm of floorspace) together with cycle st"/>
    <s v="PFLA"/>
    <d v="2014-07-03T00:00:00"/>
    <d v="2015-12-02T00:00:00"/>
    <m/>
    <s v="Nil"/>
    <s v=""/>
    <s v="BF"/>
    <x v="0"/>
    <s v="NB"/>
    <s v="n/a"/>
    <s v=""/>
    <m/>
    <m/>
    <m/>
    <x v="1"/>
    <s v="P"/>
    <n v="0"/>
    <n v="1"/>
    <n v="16"/>
    <n v="0"/>
    <n v="3"/>
    <n v="12"/>
    <n v="1"/>
    <n v="0"/>
    <n v="0"/>
    <n v="0"/>
    <n v="0"/>
    <n v="3"/>
    <n v="12"/>
    <n v="1"/>
    <n v="0"/>
    <n v="0"/>
    <n v="0"/>
    <n v="0"/>
    <n v="0"/>
    <n v="0"/>
    <n v="0"/>
    <n v="0"/>
    <n v="0"/>
    <n v="0"/>
    <n v="0"/>
    <n v="0"/>
    <n v="0"/>
    <n v="0"/>
    <n v="0"/>
    <n v="0"/>
    <n v="0"/>
  </r>
  <r>
    <x v="3"/>
    <s v="2014/3883"/>
    <s v=""/>
    <s v=""/>
    <s v="Ground and 1st floors"/>
    <s v="1"/>
    <s v="Burstock Road"/>
    <s v="SW18"/>
    <s v="2PW"/>
    <n v="524182"/>
    <n v="175418"/>
    <s v="Thamesfield"/>
    <s v=""/>
    <s v=""/>
    <n v="1"/>
    <n v="2"/>
    <n v="1"/>
    <s v="Erection of single-storey rear extension at basement level and to rear/side first floor; conversion of upper floor flat into two flats._x000a_AMENDED PROPOSAL:Erection of single-storey rear extension at basement level allowing for additional bedroom in lower le"/>
    <s v="PF"/>
    <d v="2014-07-04T00:00:00"/>
    <d v="2015-09-03T00:00:00"/>
    <m/>
    <s v="Nil"/>
    <s v=""/>
    <s v="BF"/>
    <x v="3"/>
    <s v="n/a"/>
    <s v="c+"/>
    <s v=""/>
    <m/>
    <m/>
    <m/>
    <x v="1"/>
    <s v="P"/>
    <m/>
    <n v="0"/>
    <n v="0"/>
    <n v="0"/>
    <n v="2"/>
    <n v="-1"/>
    <n v="0"/>
    <n v="0"/>
    <n v="0"/>
    <n v="0"/>
    <n v="0"/>
    <n v="2"/>
    <n v="-1"/>
    <n v="0"/>
    <n v="0"/>
    <n v="0"/>
    <n v="0"/>
    <n v="0"/>
    <n v="0"/>
    <n v="0"/>
    <n v="0"/>
    <n v="0"/>
    <n v="0"/>
    <n v="0"/>
    <n v="0"/>
    <n v="0"/>
    <n v="0"/>
    <n v="0"/>
    <n v="0"/>
    <n v="0"/>
    <n v="0"/>
  </r>
  <r>
    <x v="3"/>
    <s v="2014/3954"/>
    <s v=""/>
    <s v=""/>
    <s v="The Wheatsheaf P.H"/>
    <s v="2"/>
    <s v="Upper Tooting Road"/>
    <s v="SW17"/>
    <s v="7PG"/>
    <n v="527981"/>
    <n v="172352"/>
    <s v="Nightingale"/>
    <s v=""/>
    <s v=""/>
    <n v="0"/>
    <n v="8"/>
    <n v="8"/>
    <s v="Erection of mansard roof extensions to create third floor, and create second floor to provide 8 no. self-contained residential units at first, second and third floor levels (comprising 1 x 1-bed, 6 x 2-bed and 1 x 3-bed units) and landlord's flat. Cycle s"/>
    <s v="PF"/>
    <d v="2014-07-31T00:00:00"/>
    <d v="2015-04-17T00:00:00"/>
    <m/>
    <s v="Nil"/>
    <s v=""/>
    <s v="BF"/>
    <x v="3"/>
    <s v="n/a"/>
    <s v="g"/>
    <s v=""/>
    <m/>
    <m/>
    <m/>
    <x v="1"/>
    <s v="P"/>
    <n v="0"/>
    <n v="0"/>
    <n v="0"/>
    <n v="0"/>
    <n v="1"/>
    <n v="6"/>
    <n v="1"/>
    <n v="0"/>
    <n v="0"/>
    <n v="0"/>
    <n v="0"/>
    <n v="1"/>
    <n v="6"/>
    <n v="1"/>
    <n v="0"/>
    <n v="0"/>
    <n v="0"/>
    <n v="0"/>
    <n v="0"/>
    <n v="0"/>
    <n v="0"/>
    <n v="0"/>
    <n v="0"/>
    <n v="0"/>
    <n v="0"/>
    <n v="0"/>
    <n v="0"/>
    <n v="0"/>
    <n v="0"/>
    <n v="0"/>
    <n v="0"/>
  </r>
  <r>
    <x v="3"/>
    <s v="2014/4206"/>
    <s v=""/>
    <s v=""/>
    <s v="Park House"/>
    <s v="140"/>
    <s v="Battersea Park Road"/>
    <s v="SW11"/>
    <s v="4NB"/>
    <n v="528068"/>
    <n v="176644"/>
    <s v="Queenstown"/>
    <s v=""/>
    <s v=""/>
    <n v="0"/>
    <n v="0"/>
    <n v="0"/>
    <s v="Change of use of part the existing creche into a smaller creche (Use Class D1 - non-residential institution), to allow the creation of two flats (with associated alterations to rear elevation and creation of private outdoor spaces) and three Use Class D1 "/>
    <s v="PFLA"/>
    <d v="2014-07-09T00:00:00"/>
    <d v="2015-06-30T00:00:00"/>
    <m/>
    <s v="Nil"/>
    <s v=""/>
    <s v="BF"/>
    <x v="2"/>
    <s v="n/a"/>
    <s v="g"/>
    <s v=""/>
    <m/>
    <m/>
    <m/>
    <x v="1"/>
    <s v="P"/>
    <n v="0"/>
    <n v="0"/>
    <n v="0"/>
    <n v="0"/>
    <n v="0"/>
    <n v="0"/>
    <n v="0"/>
    <n v="0"/>
    <n v="0"/>
    <n v="0"/>
    <n v="0"/>
    <n v="0"/>
    <n v="0"/>
    <n v="0"/>
    <n v="0"/>
    <n v="0"/>
    <n v="0"/>
    <n v="0"/>
    <n v="0"/>
    <n v="0"/>
    <n v="0"/>
    <n v="0"/>
    <n v="0"/>
    <n v="0"/>
    <n v="0"/>
    <n v="0"/>
    <n v="0"/>
    <n v="0"/>
    <n v="0"/>
    <n v="0"/>
    <n v="0"/>
  </r>
  <r>
    <x v="3"/>
    <s v="2014/4206"/>
    <s v=""/>
    <s v=""/>
    <s v="Park House"/>
    <s v="140"/>
    <s v="Battersea Park Road"/>
    <s v="SW11"/>
    <s v="4NB"/>
    <n v="528068"/>
    <n v="176644"/>
    <s v="Queenstown"/>
    <s v=""/>
    <s v=""/>
    <n v="0"/>
    <n v="2"/>
    <n v="2"/>
    <s v="Change of use of part the existing creche into a smaller creche (Use Class D1 - non-residential institution), to allow the creation of two flats (with associated alterations to rear elevation and creation of private outdoor spaces) and three Use Class D1 "/>
    <s v="PFLA"/>
    <d v="2014-07-09T00:00:00"/>
    <d v="2015-06-30T00:00:00"/>
    <m/>
    <s v="Nil"/>
    <s v=""/>
    <s v="BF"/>
    <x v="2"/>
    <s v="n/a"/>
    <s v="g"/>
    <s v=""/>
    <m/>
    <m/>
    <m/>
    <x v="1"/>
    <s v="P"/>
    <n v="0"/>
    <n v="0"/>
    <n v="0"/>
    <n v="0"/>
    <n v="0"/>
    <n v="2"/>
    <n v="0"/>
    <n v="0"/>
    <n v="0"/>
    <n v="0"/>
    <n v="0"/>
    <n v="0"/>
    <n v="2"/>
    <n v="0"/>
    <n v="0"/>
    <n v="0"/>
    <n v="0"/>
    <n v="0"/>
    <n v="0"/>
    <n v="0"/>
    <n v="0"/>
    <n v="0"/>
    <n v="0"/>
    <n v="0"/>
    <n v="0"/>
    <n v="0"/>
    <n v="0"/>
    <n v="0"/>
    <n v="0"/>
    <n v="0"/>
    <n v="0"/>
  </r>
  <r>
    <x v="3"/>
    <s v="2014/4430"/>
    <s v=""/>
    <s v=""/>
    <s v=""/>
    <s v="166"/>
    <s v="Battersea Park Road"/>
    <s v="SW11"/>
    <s v="4ND"/>
    <n v="527884"/>
    <n v="176593"/>
    <s v="Latchmere"/>
    <s v=""/>
    <s v=""/>
    <n v="0"/>
    <n v="3"/>
    <n v="3"/>
    <s v="Erection of rear mansard roof extension, first floor rear extension with rear balcony and roof terrace over, two-storey rear extension to end of existing back addition, enlargement of existing basement including formation of rear lightwell. Alterations in"/>
    <s v="RP"/>
    <d v="2014-11-13T00:00:00"/>
    <d v="2015-11-09T00:00:00"/>
    <m/>
    <s v="Nil"/>
    <s v=""/>
    <s v="BF"/>
    <x v="3"/>
    <s v="n/a"/>
    <s v="n"/>
    <s v=""/>
    <m/>
    <m/>
    <m/>
    <x v="1"/>
    <s v="P"/>
    <n v="0"/>
    <n v="0"/>
    <n v="0"/>
    <n v="1"/>
    <n v="0"/>
    <n v="2"/>
    <n v="0"/>
    <n v="0"/>
    <n v="0"/>
    <n v="0"/>
    <n v="1"/>
    <n v="0"/>
    <n v="2"/>
    <n v="0"/>
    <n v="0"/>
    <n v="0"/>
    <n v="0"/>
    <n v="0"/>
    <n v="0"/>
    <n v="0"/>
    <n v="0"/>
    <n v="0"/>
    <n v="0"/>
    <n v="0"/>
    <n v="0"/>
    <n v="0"/>
    <n v="0"/>
    <n v="0"/>
    <n v="0"/>
    <n v="0"/>
    <n v="0"/>
  </r>
  <r>
    <x v="3"/>
    <s v="2014/4498"/>
    <s v=""/>
    <s v=""/>
    <s v="and 5 Upper Richmond Road"/>
    <s v="72"/>
    <s v="West Hill"/>
    <s v="SW15"/>
    <s v=""/>
    <n v="524885"/>
    <n v="174590"/>
    <s v="East Putney"/>
    <s v=""/>
    <s v=""/>
    <n v="0"/>
    <n v="8"/>
    <n v="8"/>
    <s v="Demolition of existing buildings. Erection of part two/ part three-storey building with accommodation in roof level, to provide 8 residential units together with cycle storage, roof terraces/balconies, communal gardens and landscaping."/>
    <s v="PF"/>
    <d v="2014-08-13T00:00:00"/>
    <d v="2015-06-26T00:00:00"/>
    <m/>
    <s v="Nil"/>
    <s v=""/>
    <s v="BF"/>
    <x v="3"/>
    <s v="n/a"/>
    <s v="g"/>
    <s v=""/>
    <m/>
    <m/>
    <m/>
    <x v="1"/>
    <s v="P"/>
    <m/>
    <n v="0"/>
    <n v="0"/>
    <n v="0"/>
    <n v="2"/>
    <n v="4"/>
    <n v="2"/>
    <n v="0"/>
    <n v="0"/>
    <n v="0"/>
    <n v="0"/>
    <n v="2"/>
    <n v="4"/>
    <n v="2"/>
    <n v="0"/>
    <n v="0"/>
    <n v="0"/>
    <n v="0"/>
    <n v="0"/>
    <n v="0"/>
    <n v="0"/>
    <n v="0"/>
    <n v="0"/>
    <n v="0"/>
    <n v="0"/>
    <n v="0"/>
    <n v="0"/>
    <n v="0"/>
    <n v="0"/>
    <n v="0"/>
    <n v="0"/>
  </r>
  <r>
    <x v="3"/>
    <s v="2014/4626"/>
    <s v=""/>
    <s v="BLOCK A - AFFORDABLE RENT"/>
    <s v="208-214 York Road and"/>
    <s v="4"/>
    <s v="Chatfield Road"/>
    <s v="SW11"/>
    <s v=""/>
    <n v="526469"/>
    <n v="175635"/>
    <s v="St. Mary's Park"/>
    <s v=""/>
    <s v=""/>
    <n v="0"/>
    <n v="12"/>
    <n v="12"/>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m/>
    <s v="Nil"/>
    <s v=""/>
    <s v="BF"/>
    <x v="0"/>
    <s v="NB"/>
    <s v="n/a"/>
    <s v=""/>
    <m/>
    <m/>
    <m/>
    <x v="0"/>
    <s v="HAAR"/>
    <m/>
    <n v="0"/>
    <n v="12"/>
    <n v="0"/>
    <n v="0"/>
    <n v="3"/>
    <n v="9"/>
    <n v="0"/>
    <n v="0"/>
    <n v="0"/>
    <n v="0"/>
    <n v="0"/>
    <n v="3"/>
    <n v="9"/>
    <n v="0"/>
    <n v="0"/>
    <n v="0"/>
    <n v="0"/>
    <n v="0"/>
    <n v="0"/>
    <n v="0"/>
    <n v="0"/>
    <n v="0"/>
    <n v="0"/>
    <n v="0"/>
    <n v="0"/>
    <n v="0"/>
    <n v="0"/>
    <n v="0"/>
    <n v="0"/>
    <n v="0"/>
  </r>
  <r>
    <x v="3"/>
    <s v="2014/4626"/>
    <s v=""/>
    <s v="BLOCK B - PRIVATE"/>
    <s v="208-214 York Road and"/>
    <s v="4"/>
    <s v="Chatfield Road"/>
    <s v="SW11"/>
    <s v=""/>
    <n v="526469"/>
    <n v="175635"/>
    <s v="St. Mary's Park"/>
    <s v=""/>
    <s v=""/>
    <n v="0"/>
    <n v="29"/>
    <n v="29"/>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m/>
    <s v="Nil"/>
    <s v=""/>
    <s v="BF"/>
    <x v="0"/>
    <s v="NB"/>
    <s v="n/a"/>
    <s v=""/>
    <m/>
    <m/>
    <m/>
    <x v="1"/>
    <s v="P"/>
    <m/>
    <n v="0"/>
    <n v="29"/>
    <n v="0"/>
    <n v="9"/>
    <n v="18"/>
    <n v="2"/>
    <n v="0"/>
    <n v="0"/>
    <n v="0"/>
    <n v="0"/>
    <n v="9"/>
    <n v="18"/>
    <n v="2"/>
    <n v="0"/>
    <n v="0"/>
    <n v="0"/>
    <n v="0"/>
    <n v="0"/>
    <n v="0"/>
    <n v="0"/>
    <n v="0"/>
    <n v="0"/>
    <n v="0"/>
    <n v="0"/>
    <n v="0"/>
    <n v="0"/>
    <n v="0"/>
    <n v="0"/>
    <n v="0"/>
    <n v="0"/>
  </r>
  <r>
    <x v="3"/>
    <s v="2014/4626"/>
    <s v=""/>
    <s v="BLOCK C - PRIVATE"/>
    <s v="208-214 York Road and"/>
    <s v="4"/>
    <s v="Chatfield Road"/>
    <s v="SW11"/>
    <s v=""/>
    <n v="526469"/>
    <n v="175635"/>
    <s v="St. Mary's Park"/>
    <s v=""/>
    <s v=""/>
    <n v="0"/>
    <n v="10"/>
    <n v="10"/>
    <s v="Redevelopment of the site incorporating the erection of a part 4/ part 5 storey building fronting York Road, and a 3-5 storey building partially fronting Chatfield Road and extending to part 5/ part 6 storey building to the rear to provide a total of 51 r"/>
    <s v="PFLA"/>
    <d v="2014-08-11T00:00:00"/>
    <d v="2015-06-24T00:00:00"/>
    <m/>
    <s v="Nil"/>
    <s v=""/>
    <s v="BF"/>
    <x v="0"/>
    <s v="NB"/>
    <s v="n/a"/>
    <s v=""/>
    <m/>
    <m/>
    <m/>
    <x v="1"/>
    <s v="P"/>
    <m/>
    <n v="0"/>
    <n v="10"/>
    <n v="0"/>
    <n v="4"/>
    <n v="6"/>
    <n v="0"/>
    <n v="0"/>
    <n v="0"/>
    <n v="0"/>
    <n v="0"/>
    <n v="4"/>
    <n v="6"/>
    <n v="0"/>
    <n v="0"/>
    <n v="0"/>
    <n v="0"/>
    <n v="0"/>
    <n v="0"/>
    <n v="0"/>
    <n v="0"/>
    <n v="0"/>
    <n v="0"/>
    <n v="0"/>
    <n v="0"/>
    <n v="0"/>
    <n v="0"/>
    <n v="0"/>
    <n v="0"/>
    <n v="0"/>
    <n v="0"/>
  </r>
  <r>
    <x v="3"/>
    <s v="2014/5149"/>
    <s v="South Thames College / Welbeck House / 17-27 Garratt Lane"/>
    <s v="BLOCK A - INTERMEDIATE"/>
    <s v="South Thames College &amp; Welbeck House"/>
    <s v="17-27"/>
    <s v="Garratt Lane"/>
    <s v="SW18"/>
    <s v=""/>
    <n v="525735"/>
    <n v="174565"/>
    <s v="Fairfield"/>
    <s v=""/>
    <s v=""/>
    <n v="0"/>
    <n v="21"/>
    <n v="21"/>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m/>
    <s v="Nil"/>
    <s v=""/>
    <s v="BF"/>
    <x v="0"/>
    <s v="NB"/>
    <s v="n/a"/>
    <s v=""/>
    <m/>
    <m/>
    <m/>
    <x v="0"/>
    <s v="HASO"/>
    <m/>
    <n v="3"/>
    <n v="21"/>
    <n v="0"/>
    <n v="10"/>
    <n v="11"/>
    <n v="0"/>
    <n v="0"/>
    <n v="0"/>
    <n v="0"/>
    <n v="0"/>
    <n v="10"/>
    <n v="11"/>
    <n v="0"/>
    <n v="0"/>
    <n v="0"/>
    <n v="0"/>
    <n v="0"/>
    <n v="0"/>
    <n v="0"/>
    <n v="0"/>
    <n v="0"/>
    <n v="0"/>
    <n v="0"/>
    <n v="0"/>
    <n v="0"/>
    <n v="0"/>
    <n v="0"/>
    <n v="0"/>
    <n v="0"/>
    <n v="0"/>
  </r>
  <r>
    <x v="3"/>
    <s v="2014/5149"/>
    <s v="South Thames College / Welbeck House / 17-27 Garratt Lane"/>
    <s v="BLOCK B - PRIVATE"/>
    <s v="South Thames College &amp; Welbeck House"/>
    <s v="17-27"/>
    <s v="Garratt Lane"/>
    <s v="SW18"/>
    <s v=""/>
    <n v="525735"/>
    <n v="174565"/>
    <s v="Fairfield"/>
    <s v=""/>
    <s v=""/>
    <n v="0"/>
    <n v="106"/>
    <n v="106"/>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m/>
    <s v="Nil"/>
    <s v=""/>
    <s v="BF"/>
    <x v="0"/>
    <s v="NB"/>
    <s v="n/a"/>
    <s v=""/>
    <m/>
    <m/>
    <m/>
    <x v="1"/>
    <s v="P"/>
    <m/>
    <n v="12"/>
    <n v="106"/>
    <n v="0"/>
    <n v="15"/>
    <n v="84"/>
    <n v="7"/>
    <n v="0"/>
    <n v="0"/>
    <n v="0"/>
    <n v="0"/>
    <n v="15"/>
    <n v="84"/>
    <n v="7"/>
    <n v="0"/>
    <n v="0"/>
    <n v="0"/>
    <n v="0"/>
    <n v="0"/>
    <n v="0"/>
    <n v="0"/>
    <n v="0"/>
    <n v="0"/>
    <n v="0"/>
    <n v="0"/>
    <n v="0"/>
    <n v="0"/>
    <n v="0"/>
    <n v="0"/>
    <n v="0"/>
    <n v="0"/>
  </r>
  <r>
    <x v="3"/>
    <s v="2014/5149"/>
    <s v="South Thames College / Welbeck House / 17-27 Garratt Lane"/>
    <s v="BLOCK C - PRIVATE"/>
    <s v="South Thames College &amp; Welbeck House"/>
    <s v="17-27"/>
    <s v="Garratt Lane"/>
    <s v="SW18"/>
    <s v=""/>
    <n v="525735"/>
    <n v="174565"/>
    <s v="Fairfield"/>
    <s v=""/>
    <s v=""/>
    <n v="0"/>
    <n v="45"/>
    <n v="45"/>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m/>
    <s v="Nil"/>
    <s v=""/>
    <s v="BF"/>
    <x v="0"/>
    <s v="NB"/>
    <s v="n/a"/>
    <s v=""/>
    <m/>
    <m/>
    <m/>
    <x v="1"/>
    <s v="P"/>
    <m/>
    <n v="6"/>
    <n v="45"/>
    <n v="0"/>
    <n v="0"/>
    <n v="45"/>
    <n v="0"/>
    <n v="0"/>
    <n v="0"/>
    <n v="0"/>
    <n v="0"/>
    <n v="0"/>
    <n v="45"/>
    <n v="0"/>
    <n v="0"/>
    <n v="0"/>
    <n v="0"/>
    <n v="0"/>
    <n v="0"/>
    <n v="0"/>
    <n v="0"/>
    <n v="0"/>
    <n v="0"/>
    <n v="0"/>
    <n v="0"/>
    <n v="0"/>
    <n v="0"/>
    <n v="0"/>
    <n v="0"/>
    <n v="0"/>
    <n v="0"/>
  </r>
  <r>
    <x v="3"/>
    <s v="2014/5149"/>
    <s v="South Thames College / Welbeck House / 17-27 Garratt Lane"/>
    <s v="BLOCK D - - AFFORDABLE RENTED"/>
    <s v="South Thames College &amp; Welbeck House"/>
    <s v="17-27"/>
    <s v="Garratt Lane"/>
    <s v="SW18"/>
    <s v=""/>
    <n v="525735"/>
    <n v="174565"/>
    <s v="Fairfield"/>
    <s v=""/>
    <s v=""/>
    <n v="0"/>
    <n v="29"/>
    <n v="29"/>
    <s v="Demolition of existing buildings and erection of four new buildings ranging in height from 4 to 26 storeys to provide 201 residential units, 2,458sq.m of commercial floor space (Class A1, A2, A3, A4 and A5, B1(a)) and D1 (relocation of Wandsworth library)"/>
    <s v="PFLA"/>
    <d v="2014-10-08T00:00:00"/>
    <d v="2015-07-08T00:00:00"/>
    <m/>
    <s v="Nil"/>
    <s v=""/>
    <s v="BF"/>
    <x v="0"/>
    <s v="NB"/>
    <s v="n/a"/>
    <s v=""/>
    <m/>
    <m/>
    <m/>
    <x v="0"/>
    <s v="HAAR"/>
    <m/>
    <n v="4"/>
    <n v="29"/>
    <n v="0"/>
    <n v="8"/>
    <n v="13"/>
    <n v="8"/>
    <n v="0"/>
    <n v="0"/>
    <n v="0"/>
    <n v="0"/>
    <n v="8"/>
    <n v="13"/>
    <n v="8"/>
    <n v="0"/>
    <n v="0"/>
    <n v="0"/>
    <n v="0"/>
    <n v="0"/>
    <n v="0"/>
    <n v="0"/>
    <n v="0"/>
    <n v="0"/>
    <n v="0"/>
    <n v="0"/>
    <n v="0"/>
    <n v="0"/>
    <n v="0"/>
    <n v="0"/>
    <n v="0"/>
    <n v="0"/>
  </r>
  <r>
    <x v="3"/>
    <s v="2014/5257"/>
    <s v=""/>
    <s v=""/>
    <s v=""/>
    <s v="116"/>
    <s v="Upper Richmond Road"/>
    <s v="SW15"/>
    <s v="2SP"/>
    <n v="524319"/>
    <n v="174957"/>
    <s v="Thamesfield"/>
    <s v=""/>
    <s v=""/>
    <n v="0"/>
    <n v="2"/>
    <n v="2"/>
    <s v="Alteration including erection of part single, part two-storey rear extension in connection with use of rear of basement and ground floors together with upper floors as three flats with terrace at thirdfloor level."/>
    <s v="WD"/>
    <d v="2014-10-09T00:00:00"/>
    <d v="2015-04-16T00:00:00"/>
    <m/>
    <s v="Nil"/>
    <s v=""/>
    <s v="BF"/>
    <x v="3"/>
    <s v="n/a"/>
    <s v="n"/>
    <s v=""/>
    <m/>
    <m/>
    <m/>
    <x v="1"/>
    <s v="P"/>
    <n v="0"/>
    <n v="0"/>
    <n v="0"/>
    <n v="0"/>
    <n v="2"/>
    <n v="0"/>
    <n v="0"/>
    <n v="0"/>
    <n v="0"/>
    <n v="0"/>
    <n v="0"/>
    <n v="2"/>
    <n v="0"/>
    <n v="0"/>
    <n v="0"/>
    <n v="0"/>
    <n v="0"/>
    <n v="0"/>
    <n v="0"/>
    <n v="0"/>
    <n v="0"/>
    <n v="0"/>
    <n v="0"/>
    <n v="0"/>
    <n v="0"/>
    <n v="0"/>
    <n v="0"/>
    <n v="0"/>
    <n v="0"/>
    <n v="0"/>
    <n v="0"/>
  </r>
  <r>
    <x v="3"/>
    <s v="2014/5312"/>
    <s v=""/>
    <s v=""/>
    <s v=""/>
    <s v="6-10"/>
    <s v="Mitcham Road"/>
    <s v="SW17"/>
    <s v="6NA"/>
    <n v="527485"/>
    <n v="171424"/>
    <s v="Graveney"/>
    <s v=""/>
    <s v=""/>
    <n v="0"/>
    <n v="6"/>
    <n v="6"/>
    <s v="Extension of the ground floor area for retail use. Refurbishment of existing residential block of 4 dwelling units at the front of the site above the existing ground floor with replacement windows and shop front, and ground floor entrance door. Constructi"/>
    <s v="WD"/>
    <d v="2014-09-23T00:00:00"/>
    <d v="2015-04-08T00:00:00"/>
    <m/>
    <s v="Nil"/>
    <s v=""/>
    <s v="BF"/>
    <x v="3"/>
    <s v="n/a"/>
    <s v="n"/>
    <s v=""/>
    <m/>
    <m/>
    <m/>
    <x v="1"/>
    <s v="P"/>
    <m/>
    <n v="0"/>
    <n v="0"/>
    <n v="1"/>
    <n v="2"/>
    <n v="3"/>
    <n v="0"/>
    <n v="0"/>
    <n v="0"/>
    <n v="0"/>
    <n v="1"/>
    <n v="2"/>
    <n v="3"/>
    <n v="0"/>
    <n v="0"/>
    <n v="0"/>
    <n v="0"/>
    <n v="0"/>
    <n v="0"/>
    <n v="0"/>
    <n v="0"/>
    <n v="0"/>
    <n v="0"/>
    <n v="0"/>
    <n v="0"/>
    <n v="0"/>
    <n v="0"/>
    <n v="0"/>
    <n v="0"/>
    <n v="0"/>
    <n v="0"/>
  </r>
  <r>
    <x v="3"/>
    <s v="2014/5318"/>
    <s v=""/>
    <s v=""/>
    <s v=""/>
    <s v="49A"/>
    <s v="Thrale Road"/>
    <s v="SW16"/>
    <s v="1NT"/>
    <n v="529157"/>
    <n v="171291"/>
    <s v="FU"/>
    <s v=""/>
    <s v=""/>
    <n v="1"/>
    <n v="2"/>
    <n v="1"/>
    <s v="Conversion of first and second floor flat into 2 x two-bedroom self contained flats.  Alterations including erection of rear roof extension to main roof (with French doors and safety railings) and extension to first floor rear back addition."/>
    <s v="RP"/>
    <d v="2014-09-15T00:00:00"/>
    <d v="2015-05-08T00:00:00"/>
    <m/>
    <s v="APD"/>
    <s v="11/01/2016"/>
    <s v="BF"/>
    <x v="3"/>
    <s v="n/a"/>
    <s v="c+"/>
    <s v=""/>
    <m/>
    <m/>
    <m/>
    <x v="1"/>
    <s v="P"/>
    <n v="0"/>
    <n v="0"/>
    <n v="0"/>
    <n v="0"/>
    <n v="0"/>
    <n v="1"/>
    <n v="0"/>
    <n v="0"/>
    <n v="0"/>
    <n v="0"/>
    <n v="0"/>
    <n v="0"/>
    <n v="1"/>
    <n v="0"/>
    <n v="0"/>
    <n v="0"/>
    <n v="0"/>
    <n v="0"/>
    <n v="0"/>
    <n v="0"/>
    <n v="0"/>
    <n v="0"/>
    <n v="0"/>
    <n v="0"/>
    <n v="0"/>
    <n v="0"/>
    <n v="0"/>
    <n v="0"/>
    <n v="0"/>
    <n v="0"/>
    <n v="0"/>
  </r>
  <r>
    <x v="3"/>
    <s v="2014/5357"/>
    <s v=""/>
    <s v=""/>
    <s v=""/>
    <s v="56-66"/>
    <s v="Gwynne Road"/>
    <s v="SW11"/>
    <s v="3UW"/>
    <n v="526797"/>
    <n v="176325"/>
    <s v="St. Mary's Park"/>
    <s v=""/>
    <s v=""/>
    <n v="0"/>
    <n v="11"/>
    <n v="11"/>
    <s v="Redevelopment of the site comprising of the demolition of the existing two-storey commercial building, excavation to form new basement and replacement with a new 14 storey building to provide mixed use comprising of commercial/retail at ground &amp; mezzanine"/>
    <s v="PFLA"/>
    <d v="2014-09-16T00:00:00"/>
    <d v="2016-01-07T00:00:00"/>
    <m/>
    <s v="Nil"/>
    <s v=""/>
    <s v="BF"/>
    <x v="3"/>
    <s v="n/a"/>
    <s v="n"/>
    <s v=""/>
    <m/>
    <m/>
    <m/>
    <x v="0"/>
    <s v="HASO"/>
    <n v="0"/>
    <n v="1"/>
    <n v="11"/>
    <n v="0"/>
    <n v="4"/>
    <n v="6"/>
    <n v="1"/>
    <n v="0"/>
    <n v="0"/>
    <n v="0"/>
    <n v="0"/>
    <n v="4"/>
    <n v="6"/>
    <n v="1"/>
    <n v="0"/>
    <n v="0"/>
    <n v="0"/>
    <n v="0"/>
    <n v="0"/>
    <n v="0"/>
    <n v="0"/>
    <n v="0"/>
    <n v="0"/>
    <n v="0"/>
    <n v="0"/>
    <n v="0"/>
    <n v="0"/>
    <n v="0"/>
    <n v="0"/>
    <n v="0"/>
    <n v="0"/>
  </r>
  <r>
    <x v="3"/>
    <s v="2014/5357"/>
    <s v=""/>
    <s v=""/>
    <s v=""/>
    <s v="56-66"/>
    <s v="Gwynne Road"/>
    <s v="SW11"/>
    <s v="3UW"/>
    <n v="526797"/>
    <n v="176325"/>
    <s v="St. Mary's Park"/>
    <s v=""/>
    <s v=""/>
    <n v="0"/>
    <n v="22"/>
    <n v="22"/>
    <s v="Redevelopment of the site comprising of the demolition of the existing two-storey commercial building, excavation to form new basement and replacement with a new 14 storey building to provide mixed use comprising of commercial/retail at ground &amp; mezzanine"/>
    <s v="PFLA"/>
    <d v="2014-09-16T00:00:00"/>
    <d v="2016-01-07T00:00:00"/>
    <m/>
    <s v="Nil"/>
    <s v=""/>
    <s v="BF"/>
    <x v="3"/>
    <s v="NB"/>
    <s v="n/a"/>
    <s v=""/>
    <m/>
    <m/>
    <m/>
    <x v="1"/>
    <s v="P"/>
    <n v="0"/>
    <n v="2"/>
    <n v="25"/>
    <n v="0"/>
    <n v="5"/>
    <n v="15"/>
    <n v="2"/>
    <n v="0"/>
    <n v="0"/>
    <n v="0"/>
    <n v="0"/>
    <n v="5"/>
    <n v="15"/>
    <n v="2"/>
    <n v="0"/>
    <n v="0"/>
    <n v="0"/>
    <n v="0"/>
    <n v="0"/>
    <n v="0"/>
    <n v="0"/>
    <n v="0"/>
    <n v="0"/>
    <n v="0"/>
    <n v="0"/>
    <n v="0"/>
    <n v="0"/>
    <n v="0"/>
    <n v="0"/>
    <n v="0"/>
    <n v="0"/>
  </r>
  <r>
    <x v="3"/>
    <s v="2014/5482"/>
    <s v=""/>
    <s v=""/>
    <s v=""/>
    <s v="44"/>
    <s v="Merton Road"/>
    <s v="SW18"/>
    <s v="5SS"/>
    <n v="525208"/>
    <n v="174436"/>
    <s v="East Putney"/>
    <s v=""/>
    <s v=""/>
    <n v="0"/>
    <n v="1"/>
    <n v="1"/>
    <s v="Alterations including erection of hip to gable and rear roof extension to main roof and above two storey back addition; excavation to enlarge basement and formation of front lightwell, change of use from  A1 (retail) to C3 (dwelling) in connection with th"/>
    <s v="RP"/>
    <d v="2015-03-05T00:00:00"/>
    <d v="2015-04-30T00:00:00"/>
    <m/>
    <s v="Nil"/>
    <s v=""/>
    <s v="BF"/>
    <x v="3"/>
    <s v="n/a"/>
    <s v="n"/>
    <s v=""/>
    <m/>
    <m/>
    <m/>
    <x v="1"/>
    <s v="P"/>
    <n v="0"/>
    <n v="0"/>
    <n v="0"/>
    <n v="0"/>
    <n v="1"/>
    <n v="0"/>
    <n v="0"/>
    <n v="0"/>
    <n v="0"/>
    <n v="0"/>
    <n v="0"/>
    <n v="0"/>
    <n v="0"/>
    <n v="0"/>
    <n v="0"/>
    <n v="0"/>
    <n v="0"/>
    <n v="0"/>
    <n v="1"/>
    <n v="0"/>
    <n v="0"/>
    <n v="0"/>
    <n v="0"/>
    <n v="0"/>
    <n v="0"/>
    <n v="0"/>
    <n v="0"/>
    <n v="0"/>
    <n v="0"/>
    <n v="0"/>
    <n v="0"/>
  </r>
  <r>
    <x v="3"/>
    <s v="2014/5494"/>
    <s v=""/>
    <s v=""/>
    <s v="Unit A"/>
    <s v="46"/>
    <s v="Oakmead Road"/>
    <s v="SW12"/>
    <s v="9SJ"/>
    <n v="528552"/>
    <n v="173138"/>
    <s v="Nightingale"/>
    <s v=""/>
    <s v=""/>
    <n v="0"/>
    <n v="4"/>
    <n v="4"/>
    <s v="Demolish existing unit (Use Class B1) and construction of 2 storey building to provide 4 self contained apartments (2 x one bedroom and 2 x two bedroom) with refuse and store and cycle parking."/>
    <s v="PF"/>
    <d v="2014-10-10T00:00:00"/>
    <d v="2015-04-20T00:00:00"/>
    <m/>
    <s v="Nil"/>
    <s v=""/>
    <s v="BF"/>
    <x v="0"/>
    <s v="n/a"/>
    <s v="n"/>
    <s v=""/>
    <m/>
    <m/>
    <m/>
    <x v="1"/>
    <s v="P"/>
    <n v="0"/>
    <n v="0"/>
    <n v="4"/>
    <n v="0"/>
    <n v="2"/>
    <n v="2"/>
    <n v="0"/>
    <n v="0"/>
    <n v="0"/>
    <n v="0"/>
    <n v="0"/>
    <n v="2"/>
    <n v="2"/>
    <n v="0"/>
    <n v="0"/>
    <n v="0"/>
    <n v="0"/>
    <n v="0"/>
    <n v="0"/>
    <n v="0"/>
    <n v="0"/>
    <n v="0"/>
    <n v="0"/>
    <n v="0"/>
    <n v="0"/>
    <n v="0"/>
    <n v="0"/>
    <n v="0"/>
    <n v="0"/>
    <n v="0"/>
    <n v="0"/>
  </r>
  <r>
    <x v="3"/>
    <s v="2014/5994"/>
    <s v=""/>
    <s v=""/>
    <s v="Nightingale House"/>
    <s v="46-48"/>
    <s v="Nightingale Lane"/>
    <s v="SW12"/>
    <s v="8TU"/>
    <n v="528247"/>
    <n v="174115"/>
    <s v="Balham"/>
    <s v=""/>
    <s v=""/>
    <n v="0"/>
    <n v="2"/>
    <n v="2"/>
    <s v="Erection of dormer windows in the front and rear roof slopes and the formation of two self-contained one-bedroom flats."/>
    <s v="RP"/>
    <d v="2014-11-14T00:00:00"/>
    <d v="2015-06-10T00:00:00"/>
    <m/>
    <s v="Nil"/>
    <s v=""/>
    <s v="BF"/>
    <x v="0"/>
    <s v="n/a"/>
    <s v="n"/>
    <s v=""/>
    <m/>
    <m/>
    <m/>
    <x v="1"/>
    <s v="P"/>
    <n v="0"/>
    <n v="0"/>
    <n v="0"/>
    <n v="0"/>
    <n v="2"/>
    <n v="0"/>
    <n v="0"/>
    <n v="0"/>
    <n v="0"/>
    <n v="0"/>
    <n v="0"/>
    <n v="2"/>
    <n v="0"/>
    <n v="0"/>
    <n v="0"/>
    <n v="0"/>
    <n v="0"/>
    <n v="0"/>
    <n v="0"/>
    <n v="0"/>
    <n v="0"/>
    <n v="0"/>
    <n v="0"/>
    <n v="0"/>
    <n v="0"/>
    <n v="0"/>
    <n v="0"/>
    <n v="0"/>
    <n v="0"/>
    <n v="0"/>
    <n v="0"/>
  </r>
  <r>
    <x v="3"/>
    <s v="2014/6020"/>
    <s v=""/>
    <s v=""/>
    <s v=""/>
    <s v="493"/>
    <s v="Garratt Lane"/>
    <s v="SW18"/>
    <s v="4SW"/>
    <n v="525997"/>
    <n v="173088"/>
    <s v="Earlsfield"/>
    <s v=""/>
    <s v=""/>
    <n v="1"/>
    <n v="2"/>
    <n v="1"/>
    <s v="Conversion of upper floors into 1 x studio flat and 1 x 2-bedroom flat; including extension to rear roof."/>
    <s v="PF"/>
    <d v="2015-01-30T00:00:00"/>
    <d v="2015-04-08T00:00:00"/>
    <m/>
    <s v="Nil"/>
    <s v=""/>
    <s v="BF"/>
    <x v="3"/>
    <s v="n/a"/>
    <s v="c+"/>
    <s v=""/>
    <m/>
    <m/>
    <m/>
    <x v="1"/>
    <s v="P"/>
    <n v="0"/>
    <n v="0"/>
    <n v="0"/>
    <n v="1"/>
    <n v="0"/>
    <n v="1"/>
    <n v="-1"/>
    <n v="0"/>
    <n v="0"/>
    <n v="0"/>
    <n v="1"/>
    <n v="0"/>
    <n v="1"/>
    <n v="-1"/>
    <n v="0"/>
    <n v="0"/>
    <n v="0"/>
    <n v="0"/>
    <n v="0"/>
    <n v="0"/>
    <n v="0"/>
    <n v="0"/>
    <n v="0"/>
    <n v="0"/>
    <n v="0"/>
    <n v="0"/>
    <n v="0"/>
    <n v="0"/>
    <n v="0"/>
    <n v="0"/>
    <n v="0"/>
  </r>
  <r>
    <x v="3"/>
    <s v="2014/6343"/>
    <s v=""/>
    <s v=""/>
    <s v="1 William Blake House"/>
    <s v=""/>
    <s v="Bridge Lane"/>
    <s v="SW11"/>
    <s v=""/>
    <n v="527371"/>
    <n v="176613"/>
    <s v="St. Mary's Park"/>
    <s v=""/>
    <s v=""/>
    <n v="0"/>
    <n v="3"/>
    <n v="3"/>
    <s v="Change of use from mixed use (photographic studio and residential use) to use as four residential units (1 x 4 bedroom and 3 x 2 bedroom units, three additional units). Associated alterations including excavation of additional basement floorspace with ins"/>
    <s v="PF"/>
    <d v="2014-11-27T00:00:00"/>
    <d v="2015-04-20T00:00:00"/>
    <m/>
    <s v="Nil"/>
    <s v=""/>
    <s v="BF"/>
    <x v="3"/>
    <s v="n/a"/>
    <s v="f"/>
    <s v=""/>
    <m/>
    <m/>
    <m/>
    <x v="1"/>
    <s v="P"/>
    <m/>
    <n v="0"/>
    <n v="0"/>
    <n v="0"/>
    <n v="0"/>
    <n v="2"/>
    <n v="0"/>
    <n v="1"/>
    <n v="0"/>
    <n v="0"/>
    <n v="0"/>
    <n v="0"/>
    <n v="2"/>
    <n v="0"/>
    <n v="1"/>
    <n v="0"/>
    <n v="0"/>
    <n v="0"/>
    <n v="0"/>
    <n v="0"/>
    <n v="0"/>
    <n v="0"/>
    <n v="0"/>
    <n v="0"/>
    <n v="0"/>
    <n v="0"/>
    <n v="0"/>
    <n v="0"/>
    <n v="0"/>
    <n v="0"/>
    <n v="0"/>
  </r>
  <r>
    <x v="3"/>
    <s v="2014/6507"/>
    <s v=""/>
    <s v=""/>
    <s v=""/>
    <s v="3"/>
    <s v="Garfield Mews"/>
    <s v="SW11"/>
    <s v="5GZ"/>
    <n v="528510"/>
    <n v="175727"/>
    <s v="Shaftesbury"/>
    <s v=""/>
    <s v=""/>
    <n v="1"/>
    <n v="2"/>
    <n v="1"/>
    <s v="Two storey extension in association with the conversion of the existing house into two self-contained residential units."/>
    <s v="RP"/>
    <d v="2014-11-14T00:00:00"/>
    <d v="2015-06-15T00:00:00"/>
    <m/>
    <s v="Nil"/>
    <s v=""/>
    <s v="BF"/>
    <x v="3"/>
    <s v="n/a"/>
    <s v="a"/>
    <s v=""/>
    <m/>
    <m/>
    <m/>
    <x v="1"/>
    <s v="P"/>
    <n v="0"/>
    <n v="0"/>
    <n v="0"/>
    <n v="0"/>
    <n v="1"/>
    <n v="0"/>
    <n v="0"/>
    <n v="0"/>
    <n v="0"/>
    <n v="0"/>
    <n v="0"/>
    <n v="2"/>
    <n v="0"/>
    <n v="0"/>
    <n v="0"/>
    <n v="0"/>
    <n v="0"/>
    <n v="0"/>
    <n v="-1"/>
    <n v="0"/>
    <n v="0"/>
    <n v="0"/>
    <n v="0"/>
    <n v="0"/>
    <n v="0"/>
    <n v="0"/>
    <n v="0"/>
    <n v="0"/>
    <n v="0"/>
    <n v="0"/>
    <n v="0"/>
  </r>
  <r>
    <x v="3"/>
    <s v="2014/6534"/>
    <s v=""/>
    <s v=""/>
    <s v="181-183"/>
    <s v="181-183"/>
    <s v="Battersea High Street"/>
    <s v="SW11"/>
    <s v="3JS"/>
    <n v="527090"/>
    <n v="176180"/>
    <s v="St. Mary's Park"/>
    <s v=""/>
    <s v=""/>
    <n v="2"/>
    <n v="6"/>
    <n v="4"/>
    <s v="Erection of front/rear roof extension to create additional storey, and three-storey rear extension in connection with the conversion of first and second floor flats into 4 x 1-bedroom flats and 2 x 2-bedroom flats."/>
    <s v="RP"/>
    <d v="2015-01-15T00:00:00"/>
    <d v="2015-09-14T00:00:00"/>
    <m/>
    <s v="Nil"/>
    <s v=""/>
    <s v="BF"/>
    <x v="3"/>
    <s v="n/a"/>
    <s v="c+"/>
    <s v=""/>
    <m/>
    <m/>
    <m/>
    <x v="1"/>
    <s v="P"/>
    <n v="0"/>
    <n v="0"/>
    <n v="0"/>
    <n v="0"/>
    <n v="4"/>
    <n v="2"/>
    <n v="-2"/>
    <n v="0"/>
    <n v="0"/>
    <n v="0"/>
    <n v="0"/>
    <n v="4"/>
    <n v="2"/>
    <n v="-2"/>
    <n v="0"/>
    <n v="0"/>
    <n v="0"/>
    <n v="0"/>
    <n v="0"/>
    <n v="0"/>
    <n v="0"/>
    <n v="0"/>
    <n v="0"/>
    <n v="0"/>
    <n v="0"/>
    <n v="0"/>
    <n v="0"/>
    <n v="0"/>
    <n v="0"/>
    <n v="0"/>
    <n v="0"/>
  </r>
  <r>
    <x v="3"/>
    <s v="2014/6715"/>
    <s v=""/>
    <s v=""/>
    <s v=""/>
    <s v="575c"/>
    <s v="Battersea Park Road"/>
    <s v="SW11"/>
    <s v="3BH"/>
    <n v="527155"/>
    <n v="176175"/>
    <s v="Latchmere"/>
    <s v=""/>
    <s v=""/>
    <n v="0"/>
    <n v="3"/>
    <n v="3"/>
    <s v="Erection of four storey building incorporating Class A3 at ground floor and 3 studio flats above (use Class C3); creation of public square with cycle parking and entrance to Christchurch Gardens."/>
    <s v="RP"/>
    <d v="2014-11-26T00:00:00"/>
    <d v="2015-04-01T00:00:00"/>
    <m/>
    <s v="APD"/>
    <s v="19/11/2015"/>
    <s v="BF"/>
    <x v="0"/>
    <s v="n/a"/>
    <s v="n"/>
    <s v=""/>
    <m/>
    <m/>
    <m/>
    <x v="1"/>
    <s v="P"/>
    <m/>
    <n v="0"/>
    <n v="0"/>
    <n v="3"/>
    <n v="0"/>
    <n v="0"/>
    <n v="0"/>
    <n v="0"/>
    <n v="0"/>
    <n v="0"/>
    <n v="3"/>
    <n v="0"/>
    <n v="0"/>
    <n v="0"/>
    <n v="0"/>
    <n v="0"/>
    <n v="0"/>
    <n v="0"/>
    <n v="0"/>
    <n v="0"/>
    <n v="0"/>
    <n v="0"/>
    <n v="0"/>
    <n v="0"/>
    <n v="0"/>
    <n v="0"/>
    <n v="0"/>
    <n v="0"/>
    <n v="0"/>
    <n v="0"/>
    <n v="0"/>
  </r>
  <r>
    <x v="3"/>
    <s v="2014/6722"/>
    <s v=""/>
    <s v=""/>
    <s v=""/>
    <s v="26"/>
    <s v="Reodean Crescent"/>
    <s v="SW15"/>
    <s v="5JU"/>
    <n v="521107"/>
    <n v="174480"/>
    <s v="Roehampton"/>
    <s v=""/>
    <s v=""/>
    <n v="1"/>
    <n v="1"/>
    <n v="0"/>
    <s v="Demolition of existing building and erection of a three-storey (including accommodation within the roofspace) 8-bedroom detached house."/>
    <s v="PF"/>
    <d v="2015-01-27T00:00:00"/>
    <d v="2015-08-17T00:00:00"/>
    <m/>
    <s v="Nil"/>
    <s v=""/>
    <s v="BF"/>
    <x v="0"/>
    <s v="n/a"/>
    <s v="n"/>
    <s v=""/>
    <m/>
    <m/>
    <m/>
    <x v="1"/>
    <s v="P"/>
    <n v="0"/>
    <n v="0"/>
    <n v="0"/>
    <n v="0"/>
    <n v="0"/>
    <n v="0"/>
    <n v="0"/>
    <n v="-1"/>
    <n v="1"/>
    <n v="0"/>
    <n v="0"/>
    <n v="0"/>
    <n v="0"/>
    <n v="0"/>
    <n v="0"/>
    <n v="0"/>
    <n v="0"/>
    <n v="0"/>
    <n v="0"/>
    <n v="0"/>
    <n v="0"/>
    <n v="-1"/>
    <n v="1"/>
    <n v="0"/>
    <n v="0"/>
    <n v="0"/>
    <n v="0"/>
    <n v="0"/>
    <n v="0"/>
    <n v="0"/>
    <n v="0"/>
  </r>
  <r>
    <x v="3"/>
    <s v="2014/6739"/>
    <s v=""/>
    <s v=""/>
    <s v="Book House"/>
    <s v="45"/>
    <s v="East Hill"/>
    <s v="SW18"/>
    <s v="2QZ"/>
    <n v="526259"/>
    <n v="174786"/>
    <s v="Fairfield"/>
    <s v=""/>
    <s v=""/>
    <n v="0"/>
    <n v="1"/>
    <n v="1"/>
    <s v="Erection of roof extension in connection with use as a one-bedroom flat."/>
    <s v="PF"/>
    <d v="2014-11-25T00:00:00"/>
    <d v="2015-04-24T00:00:00"/>
    <m/>
    <s v="Nil"/>
    <s v=""/>
    <s v="BF"/>
    <x v="0"/>
    <s v="n/a"/>
    <s v="n"/>
    <s v=""/>
    <m/>
    <m/>
    <m/>
    <x v="1"/>
    <s v="P"/>
    <n v="0"/>
    <n v="0"/>
    <n v="0"/>
    <n v="0"/>
    <n v="1"/>
    <n v="0"/>
    <n v="0"/>
    <n v="0"/>
    <n v="0"/>
    <n v="0"/>
    <n v="0"/>
    <n v="1"/>
    <n v="0"/>
    <n v="0"/>
    <n v="0"/>
    <n v="0"/>
    <n v="0"/>
    <n v="0"/>
    <n v="0"/>
    <n v="0"/>
    <n v="0"/>
    <n v="0"/>
    <n v="0"/>
    <n v="0"/>
    <n v="0"/>
    <n v="0"/>
    <n v="0"/>
    <n v="0"/>
    <n v="0"/>
    <n v="0"/>
    <n v="0"/>
  </r>
  <r>
    <x v="3"/>
    <s v="2014/6746"/>
    <s v=""/>
    <s v="BLOCK A - 2ND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5"/>
    <n v="0"/>
    <n v="0"/>
    <n v="5"/>
    <n v="0"/>
    <n v="0"/>
    <n v="0"/>
    <n v="0"/>
    <n v="0"/>
    <n v="0"/>
    <n v="5"/>
    <n v="0"/>
    <n v="0"/>
    <n v="0"/>
    <n v="0"/>
    <n v="0"/>
    <n v="0"/>
    <n v="0"/>
    <n v="0"/>
    <n v="0"/>
    <n v="0"/>
    <n v="0"/>
    <n v="0"/>
    <n v="0"/>
    <n v="0"/>
    <n v="0"/>
    <n v="0"/>
    <n v="0"/>
    <n v="0"/>
  </r>
  <r>
    <x v="3"/>
    <s v="2014/6746"/>
    <s v=""/>
    <s v="BLOCK A - 2ND FLOOR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1"/>
    <n v="1"/>
    <n v="0"/>
    <n v="1"/>
    <n v="0"/>
    <n v="0"/>
    <n v="0"/>
    <n v="0"/>
    <n v="0"/>
    <n v="0"/>
    <n v="1"/>
    <n v="0"/>
    <n v="0"/>
    <n v="0"/>
    <n v="0"/>
    <n v="0"/>
    <n v="0"/>
    <n v="0"/>
    <n v="0"/>
    <n v="0"/>
    <n v="0"/>
    <n v="0"/>
    <n v="0"/>
    <n v="0"/>
    <n v="0"/>
    <n v="0"/>
    <n v="0"/>
    <n v="0"/>
    <n v="0"/>
    <n v="0"/>
  </r>
  <r>
    <x v="3"/>
    <s v="2014/6746"/>
    <s v=""/>
    <s v="BLOCK A - 3RD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5"/>
    <n v="0"/>
    <n v="0"/>
    <n v="5"/>
    <n v="0"/>
    <n v="0"/>
    <n v="0"/>
    <n v="0"/>
    <n v="0"/>
    <n v="0"/>
    <n v="5"/>
    <n v="0"/>
    <n v="0"/>
    <n v="0"/>
    <n v="0"/>
    <n v="0"/>
    <n v="0"/>
    <n v="0"/>
    <n v="0"/>
    <n v="0"/>
    <n v="0"/>
    <n v="0"/>
    <n v="0"/>
    <n v="0"/>
    <n v="0"/>
    <n v="0"/>
    <n v="0"/>
    <n v="0"/>
    <n v="0"/>
  </r>
  <r>
    <x v="3"/>
    <s v="2014/6746"/>
    <s v=""/>
    <s v="BLOCK A - 3RD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4TH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5"/>
    <n v="0"/>
    <n v="0"/>
    <n v="5"/>
    <n v="0"/>
    <n v="0"/>
    <n v="0"/>
    <n v="0"/>
    <n v="0"/>
    <n v="0"/>
    <n v="5"/>
    <n v="0"/>
    <n v="0"/>
    <n v="0"/>
    <n v="0"/>
    <n v="0"/>
    <n v="0"/>
    <n v="0"/>
    <n v="0"/>
    <n v="0"/>
    <n v="0"/>
    <n v="0"/>
    <n v="0"/>
    <n v="0"/>
    <n v="0"/>
    <n v="0"/>
    <n v="0"/>
    <n v="0"/>
    <n v="0"/>
  </r>
  <r>
    <x v="3"/>
    <s v="2014/6746"/>
    <s v=""/>
    <s v="BLOCK A - 4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4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5TH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5"/>
    <n v="0"/>
    <n v="0"/>
    <n v="5"/>
    <n v="0"/>
    <n v="0"/>
    <n v="0"/>
    <n v="0"/>
    <n v="0"/>
    <n v="0"/>
    <n v="5"/>
    <n v="0"/>
    <n v="0"/>
    <n v="0"/>
    <n v="0"/>
    <n v="0"/>
    <n v="0"/>
    <n v="0"/>
    <n v="0"/>
    <n v="0"/>
    <n v="0"/>
    <n v="0"/>
    <n v="0"/>
    <n v="0"/>
    <n v="0"/>
    <n v="0"/>
    <n v="0"/>
    <n v="0"/>
    <n v="0"/>
  </r>
  <r>
    <x v="3"/>
    <s v="2014/6746"/>
    <s v=""/>
    <s v="BLOCK A - 6TH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5"/>
    <n v="0"/>
    <n v="0"/>
    <n v="5"/>
    <n v="0"/>
    <n v="0"/>
    <n v="0"/>
    <n v="0"/>
    <n v="0"/>
    <n v="0"/>
    <n v="5"/>
    <n v="0"/>
    <n v="0"/>
    <n v="0"/>
    <n v="0"/>
    <n v="0"/>
    <n v="0"/>
    <n v="0"/>
    <n v="0"/>
    <n v="0"/>
    <n v="0"/>
    <n v="0"/>
    <n v="0"/>
    <n v="0"/>
    <n v="0"/>
    <n v="0"/>
    <n v="0"/>
    <n v="0"/>
    <n v="0"/>
  </r>
  <r>
    <x v="3"/>
    <s v="2014/6746"/>
    <s v=""/>
    <s v="BLOCK A - 6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7TH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5"/>
    <n v="0"/>
    <n v="0"/>
    <n v="5"/>
    <n v="0"/>
    <n v="0"/>
    <n v="0"/>
    <n v="0"/>
    <n v="0"/>
    <n v="0"/>
    <n v="5"/>
    <n v="0"/>
    <n v="0"/>
    <n v="0"/>
    <n v="0"/>
    <n v="0"/>
    <n v="0"/>
    <n v="0"/>
    <n v="0"/>
    <n v="0"/>
    <n v="0"/>
    <n v="0"/>
    <n v="0"/>
    <n v="0"/>
    <n v="0"/>
    <n v="0"/>
    <n v="0"/>
    <n v="0"/>
    <n v="0"/>
  </r>
  <r>
    <x v="3"/>
    <s v="2014/6746"/>
    <s v=""/>
    <s v="BLOCK A - 7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8TH FLOOR - PRIVATE"/>
    <s v="Car Park and Land South of"/>
    <s v=""/>
    <s v="Osiers Road"/>
    <s v="SW18"/>
    <s v=""/>
    <n v="525347"/>
    <n v="175071"/>
    <s v="Thamesfield"/>
    <s v=""/>
    <s v=""/>
    <n v="0"/>
    <n v="5"/>
    <n v="5"/>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5"/>
    <n v="0"/>
    <n v="0"/>
    <n v="5"/>
    <n v="0"/>
    <n v="0"/>
    <n v="0"/>
    <n v="0"/>
    <n v="0"/>
    <n v="0"/>
    <n v="5"/>
    <n v="0"/>
    <n v="0"/>
    <n v="0"/>
    <n v="0"/>
    <n v="0"/>
    <n v="0"/>
    <n v="0"/>
    <n v="0"/>
    <n v="0"/>
    <n v="0"/>
    <n v="0"/>
    <n v="0"/>
    <n v="0"/>
    <n v="0"/>
    <n v="0"/>
    <n v="0"/>
    <n v="0"/>
    <n v="0"/>
  </r>
  <r>
    <x v="3"/>
    <s v="2014/6746"/>
    <s v=""/>
    <s v="BLOCK A - 8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46"/>
    <s v=""/>
    <s v="BLOCK A - 9TH FLOOR - PRIVATE"/>
    <s v="Car Park and Land South of"/>
    <s v=""/>
    <s v="Osiers Road"/>
    <s v="SW18"/>
    <s v=""/>
    <n v="525347"/>
    <n v="175071"/>
    <s v="Thamesfield"/>
    <s v=""/>
    <s v=""/>
    <n v="0"/>
    <n v="4"/>
    <n v="4"/>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4"/>
    <n v="0"/>
    <n v="0"/>
    <n v="3"/>
    <n v="1"/>
    <n v="0"/>
    <n v="0"/>
    <n v="0"/>
    <n v="0"/>
    <n v="0"/>
    <n v="3"/>
    <n v="1"/>
    <n v="0"/>
    <n v="0"/>
    <n v="0"/>
    <n v="0"/>
    <n v="0"/>
    <n v="0"/>
    <n v="0"/>
    <n v="0"/>
    <n v="0"/>
    <n v="0"/>
    <n v="0"/>
    <n v="0"/>
    <n v="0"/>
    <n v="0"/>
    <n v="0"/>
    <n v="0"/>
    <n v="0"/>
  </r>
  <r>
    <x v="3"/>
    <s v="2014/6746"/>
    <s v=""/>
    <s v="BLOCK B - 2ND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3RD FLOOR - PRIVATE"/>
    <s v="Car Park and Land South of"/>
    <s v=""/>
    <s v="Osiers Road"/>
    <s v="SW18"/>
    <s v=""/>
    <n v="525347"/>
    <n v="175071"/>
    <s v="Thamesfield"/>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
    <s v=""/>
    <m/>
    <m/>
    <m/>
    <x v="1"/>
    <s v="P"/>
    <n v="0"/>
    <n v="0"/>
    <n v="2"/>
    <n v="0"/>
    <n v="0"/>
    <n v="1"/>
    <n v="1"/>
    <n v="0"/>
    <n v="0"/>
    <n v="0"/>
    <n v="0"/>
    <n v="0"/>
    <n v="1"/>
    <n v="1"/>
    <n v="0"/>
    <n v="0"/>
    <n v="0"/>
    <n v="0"/>
    <n v="0"/>
    <n v="0"/>
    <n v="0"/>
    <n v="0"/>
    <n v="0"/>
    <n v="0"/>
    <n v="0"/>
    <n v="0"/>
    <n v="0"/>
    <n v="0"/>
    <n v="0"/>
    <n v="0"/>
    <n v="0"/>
  </r>
  <r>
    <x v="3"/>
    <s v="2014/6746"/>
    <s v=""/>
    <s v="BLOCK B - 3RD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1"/>
    <n v="1"/>
    <n v="0"/>
    <n v="1"/>
    <n v="0"/>
    <n v="0"/>
    <n v="0"/>
    <n v="0"/>
    <n v="0"/>
    <n v="0"/>
    <n v="1"/>
    <n v="0"/>
    <n v="0"/>
    <n v="0"/>
    <n v="0"/>
    <n v="0"/>
    <n v="0"/>
    <n v="0"/>
    <n v="0"/>
    <n v="0"/>
    <n v="0"/>
    <n v="0"/>
    <n v="0"/>
    <n v="0"/>
    <n v="0"/>
    <n v="0"/>
    <n v="0"/>
    <n v="0"/>
    <n v="0"/>
    <n v="0"/>
  </r>
  <r>
    <x v="3"/>
    <s v="2014/6746"/>
    <s v=""/>
    <s v="BLOCK B - 4TH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5TH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6TH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7TH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8TH FLOOR - PRIVATE"/>
    <s v="Car Park and Land South of"/>
    <s v=""/>
    <s v="Osiers Road"/>
    <s v="SW18"/>
    <s v=""/>
    <n v="525347"/>
    <n v="175071"/>
    <s v="Thamesfield"/>
    <s v=""/>
    <s v=""/>
    <n v="0"/>
    <n v="3"/>
    <n v="3"/>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3"/>
    <n v="0"/>
    <n v="1"/>
    <n v="1"/>
    <n v="1"/>
    <n v="0"/>
    <n v="0"/>
    <n v="0"/>
    <n v="0"/>
    <n v="1"/>
    <n v="1"/>
    <n v="1"/>
    <n v="0"/>
    <n v="0"/>
    <n v="0"/>
    <n v="0"/>
    <n v="0"/>
    <n v="0"/>
    <n v="0"/>
    <n v="0"/>
    <n v="0"/>
    <n v="0"/>
    <n v="0"/>
    <n v="0"/>
    <n v="0"/>
    <n v="0"/>
    <n v="0"/>
    <n v="0"/>
    <n v="0"/>
  </r>
  <r>
    <x v="3"/>
    <s v="2014/6746"/>
    <s v=""/>
    <s v="BLOCK B - 9TH FLOOR - PRIVATE"/>
    <s v="Car Park and Land South of"/>
    <s v=""/>
    <s v="Osiers Road"/>
    <s v="SW18"/>
    <s v=""/>
    <n v="525347"/>
    <n v="175071"/>
    <s v="Thamesfield"/>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2"/>
    <n v="0"/>
    <n v="0"/>
    <n v="1"/>
    <n v="1"/>
    <n v="0"/>
    <n v="0"/>
    <n v="0"/>
    <n v="0"/>
    <n v="0"/>
    <n v="1"/>
    <n v="1"/>
    <n v="0"/>
    <n v="0"/>
    <n v="0"/>
    <n v="0"/>
    <n v="0"/>
    <n v="0"/>
    <n v="0"/>
    <n v="0"/>
    <n v="0"/>
    <n v="0"/>
    <n v="0"/>
    <n v="0"/>
    <n v="0"/>
    <n v="0"/>
    <n v="0"/>
    <n v="0"/>
    <n v="0"/>
  </r>
  <r>
    <x v="3"/>
    <s v="2014/6746"/>
    <s v=""/>
    <s v="BLOCK C - 2ND FLOOR - PRIVATE"/>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2"/>
    <n v="0"/>
    <n v="0"/>
    <n v="1"/>
    <n v="0"/>
    <n v="0"/>
    <n v="0"/>
    <n v="0"/>
    <n v="0"/>
    <n v="0"/>
    <n v="1"/>
    <n v="0"/>
    <n v="0"/>
    <n v="0"/>
    <n v="0"/>
    <n v="0"/>
    <n v="0"/>
    <n v="0"/>
    <n v="0"/>
    <n v="0"/>
    <n v="0"/>
    <n v="0"/>
    <n v="0"/>
    <n v="0"/>
    <n v="0"/>
    <n v="0"/>
    <n v="0"/>
    <n v="0"/>
    <n v="0"/>
  </r>
  <r>
    <x v="3"/>
    <s v="2014/6746"/>
    <s v=""/>
    <s v="BLOCK C - 2ND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0"/>
    <n v="1"/>
    <n v="0"/>
    <n v="0"/>
    <n v="0"/>
    <n v="0"/>
    <n v="0"/>
    <n v="0"/>
    <n v="1"/>
    <n v="0"/>
    <n v="0"/>
    <n v="0"/>
    <n v="0"/>
    <n v="0"/>
    <n v="0"/>
    <n v="0"/>
    <n v="0"/>
    <n v="0"/>
    <n v="0"/>
    <n v="0"/>
    <n v="0"/>
    <n v="0"/>
    <n v="0"/>
    <n v="0"/>
    <n v="0"/>
    <n v="0"/>
    <n v="0"/>
  </r>
  <r>
    <x v="3"/>
    <s v="2014/6746"/>
    <s v=""/>
    <s v="BLOCK C - 3RD FLOOR - SHARED OWNERSHIP"/>
    <s v="Car Park and Land South of"/>
    <s v=""/>
    <s v="Osiers Road"/>
    <s v="SW18"/>
    <s v=""/>
    <n v="525347"/>
    <n v="175071"/>
    <s v="Thamesfield"/>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2"/>
    <n v="0"/>
    <n v="0"/>
    <n v="2"/>
    <n v="0"/>
    <n v="0"/>
    <n v="0"/>
    <n v="0"/>
    <n v="0"/>
    <n v="0"/>
    <n v="2"/>
    <n v="0"/>
    <n v="0"/>
    <n v="0"/>
    <n v="0"/>
    <n v="0"/>
    <n v="0"/>
    <n v="0"/>
    <n v="0"/>
    <n v="0"/>
    <n v="0"/>
    <n v="0"/>
    <n v="0"/>
    <n v="0"/>
    <n v="0"/>
    <n v="0"/>
    <n v="0"/>
    <n v="0"/>
    <n v="0"/>
  </r>
  <r>
    <x v="3"/>
    <s v="2014/6746"/>
    <s v=""/>
    <s v="BLOCK C - 4TH FLOOR - SHARED OWNERSHIP"/>
    <s v="Car Park and Land South of"/>
    <s v=""/>
    <s v="Osiers Road"/>
    <s v="SW18"/>
    <s v=""/>
    <n v="525347"/>
    <n v="175071"/>
    <s v="Thamesfield"/>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1"/>
    <n v="2"/>
    <n v="0"/>
    <n v="0"/>
    <n v="2"/>
    <n v="0"/>
    <n v="0"/>
    <n v="0"/>
    <n v="0"/>
    <n v="0"/>
    <n v="0"/>
    <n v="2"/>
    <n v="0"/>
    <n v="0"/>
    <n v="0"/>
    <n v="0"/>
    <n v="0"/>
    <n v="0"/>
    <n v="0"/>
    <n v="0"/>
    <n v="0"/>
    <n v="0"/>
    <n v="0"/>
    <n v="0"/>
    <n v="0"/>
    <n v="0"/>
    <n v="0"/>
    <n v="0"/>
    <n v="0"/>
    <n v="0"/>
  </r>
  <r>
    <x v="3"/>
    <s v="2014/6746"/>
    <s v=""/>
    <s v="BLOCK C - 5TH FLOOR - SHARED OWNERSHIP"/>
    <s v="Car Park and Land South of"/>
    <s v=""/>
    <s v="Osiers Road"/>
    <s v="SW18"/>
    <s v=""/>
    <n v="525347"/>
    <n v="175071"/>
    <s v="Thamesfield"/>
    <s v=""/>
    <s v=""/>
    <n v="0"/>
    <n v="2"/>
    <n v="2"/>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1"/>
    <n v="2"/>
    <n v="0"/>
    <n v="0"/>
    <n v="2"/>
    <n v="0"/>
    <n v="0"/>
    <n v="0"/>
    <n v="0"/>
    <n v="0"/>
    <n v="0"/>
    <n v="2"/>
    <n v="0"/>
    <n v="0"/>
    <n v="0"/>
    <n v="0"/>
    <n v="0"/>
    <n v="0"/>
    <n v="0"/>
    <n v="0"/>
    <n v="0"/>
    <n v="0"/>
    <n v="0"/>
    <n v="0"/>
    <n v="0"/>
    <n v="0"/>
    <n v="0"/>
    <n v="0"/>
    <n v="0"/>
    <n v="0"/>
  </r>
  <r>
    <x v="3"/>
    <s v="2014/6746"/>
    <s v=""/>
    <s v="BLOCK C - 6TH FLOOR - PRIVATE"/>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1"/>
    <n v="0"/>
    <n v="0"/>
    <n v="1"/>
    <n v="0"/>
    <n v="0"/>
    <n v="0"/>
    <n v="0"/>
    <n v="0"/>
    <n v="0"/>
    <n v="1"/>
    <n v="0"/>
    <n v="0"/>
    <n v="0"/>
    <n v="0"/>
    <n v="0"/>
    <n v="0"/>
    <n v="0"/>
    <n v="0"/>
    <n v="0"/>
    <n v="0"/>
    <n v="0"/>
    <n v="0"/>
    <n v="0"/>
    <n v="0"/>
    <n v="0"/>
    <n v="0"/>
    <n v="0"/>
    <n v="0"/>
  </r>
  <r>
    <x v="3"/>
    <s v="2014/6746"/>
    <s v=""/>
    <s v="BLOCK C - 6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1"/>
    <n v="1"/>
    <n v="0"/>
    <n v="0"/>
    <n v="1"/>
    <n v="0"/>
    <n v="0"/>
    <n v="0"/>
    <n v="0"/>
    <n v="0"/>
    <n v="0"/>
    <n v="1"/>
    <n v="0"/>
    <n v="0"/>
    <n v="0"/>
    <n v="0"/>
    <n v="0"/>
    <n v="0"/>
    <n v="0"/>
    <n v="0"/>
    <n v="0"/>
    <n v="0"/>
    <n v="0"/>
    <n v="0"/>
    <n v="0"/>
    <n v="0"/>
    <n v="0"/>
    <n v="0"/>
    <n v="0"/>
    <n v="0"/>
  </r>
  <r>
    <x v="3"/>
    <s v="2014/6746"/>
    <s v=""/>
    <s v="BLOCK C - 7TH FLOOR - PRIVATE"/>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1"/>
    <n v="0"/>
    <n v="0"/>
    <n v="1"/>
    <n v="0"/>
    <n v="0"/>
    <n v="0"/>
    <n v="0"/>
    <n v="0"/>
    <n v="0"/>
    <n v="1"/>
    <n v="0"/>
    <n v="0"/>
    <n v="0"/>
    <n v="0"/>
    <n v="0"/>
    <n v="0"/>
    <n v="0"/>
    <n v="0"/>
    <n v="0"/>
    <n v="0"/>
    <n v="0"/>
    <n v="0"/>
    <n v="0"/>
    <n v="0"/>
    <n v="0"/>
    <n v="0"/>
    <n v="0"/>
    <n v="0"/>
  </r>
  <r>
    <x v="3"/>
    <s v="2014/6746"/>
    <s v=""/>
    <s v="BLOCK C - 7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0"/>
    <n v="1"/>
    <n v="0"/>
    <n v="0"/>
    <n v="0"/>
    <n v="0"/>
    <n v="0"/>
    <n v="0"/>
    <n v="1"/>
    <n v="0"/>
    <n v="0"/>
    <n v="0"/>
    <n v="0"/>
    <n v="0"/>
    <n v="0"/>
    <n v="0"/>
    <n v="0"/>
    <n v="0"/>
    <n v="0"/>
    <n v="0"/>
    <n v="0"/>
    <n v="0"/>
    <n v="0"/>
    <n v="0"/>
    <n v="0"/>
    <n v="0"/>
    <n v="0"/>
  </r>
  <r>
    <x v="3"/>
    <s v="2014/6746"/>
    <s v=""/>
    <s v="BLOCK C - 8TH FLOOR - PRIVATE"/>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0"/>
    <n v="1"/>
    <n v="0"/>
    <n v="0"/>
    <n v="1"/>
    <n v="0"/>
    <n v="0"/>
    <n v="0"/>
    <n v="0"/>
    <n v="0"/>
    <n v="0"/>
    <n v="1"/>
    <n v="0"/>
    <n v="0"/>
    <n v="0"/>
    <n v="0"/>
    <n v="0"/>
    <n v="0"/>
    <n v="0"/>
    <n v="0"/>
    <n v="0"/>
    <n v="0"/>
    <n v="0"/>
    <n v="0"/>
    <n v="0"/>
    <n v="0"/>
    <n v="0"/>
    <n v="0"/>
    <n v="0"/>
    <n v="0"/>
  </r>
  <r>
    <x v="3"/>
    <s v="2014/6746"/>
    <s v=""/>
    <s v="BLOCK C - 8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0"/>
    <n v="1"/>
    <n v="0"/>
    <n v="0"/>
    <n v="0"/>
    <n v="0"/>
    <n v="0"/>
    <n v="0"/>
    <n v="1"/>
    <n v="0"/>
    <n v="0"/>
    <n v="0"/>
    <n v="0"/>
    <n v="0"/>
    <n v="0"/>
    <n v="0"/>
    <n v="0"/>
    <n v="0"/>
    <n v="0"/>
    <n v="0"/>
    <n v="0"/>
    <n v="0"/>
    <n v="0"/>
    <n v="0"/>
    <n v="0"/>
    <n v="0"/>
    <n v="0"/>
  </r>
  <r>
    <x v="3"/>
    <s v="2014/6746"/>
    <s v=""/>
    <s v="BLOCK C - 9TH FLOOR - PRIVARE"/>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1"/>
    <s v="P"/>
    <n v="0"/>
    <n v="1"/>
    <n v="1"/>
    <n v="0"/>
    <n v="0"/>
    <n v="1"/>
    <n v="0"/>
    <n v="0"/>
    <n v="0"/>
    <n v="0"/>
    <n v="0"/>
    <n v="0"/>
    <n v="1"/>
    <n v="0"/>
    <n v="0"/>
    <n v="0"/>
    <n v="0"/>
    <n v="0"/>
    <n v="0"/>
    <n v="0"/>
    <n v="0"/>
    <n v="0"/>
    <n v="0"/>
    <n v="0"/>
    <n v="0"/>
    <n v="0"/>
    <n v="0"/>
    <n v="0"/>
    <n v="0"/>
    <n v="0"/>
    <n v="0"/>
  </r>
  <r>
    <x v="3"/>
    <s v="2014/6746"/>
    <s v=""/>
    <s v="BLOCK C - 9TH FLOOR - SHARED OWNERSHIP"/>
    <s v="Car Park and Land South of"/>
    <s v=""/>
    <s v="Osiers Road"/>
    <s v="SW18"/>
    <s v=""/>
    <n v="525347"/>
    <n v="175071"/>
    <s v="Thamesfield"/>
    <s v=""/>
    <s v=""/>
    <n v="0"/>
    <n v="1"/>
    <n v="1"/>
    <s v="Erection of three 10-storey blocks, linked at ground and first floor levels, to provide a mixed commercial and residential development on the existing car park site comprising a total of 470 sq.m. of commercial floorspace (Class A1, A2, A3, B1, D1 or D2) "/>
    <s v="PFLA"/>
    <d v="2014-11-26T00:00:00"/>
    <d v="2015-09-17T00:00:00"/>
    <m/>
    <s v="Nil"/>
    <s v=""/>
    <s v="BF"/>
    <x v="0"/>
    <s v="NB"/>
    <s v="n/a"/>
    <s v=""/>
    <m/>
    <m/>
    <m/>
    <x v="0"/>
    <s v="HASO"/>
    <n v="0"/>
    <n v="0"/>
    <n v="1"/>
    <n v="0"/>
    <n v="1"/>
    <n v="0"/>
    <n v="0"/>
    <n v="0"/>
    <n v="0"/>
    <n v="0"/>
    <n v="0"/>
    <n v="1"/>
    <n v="0"/>
    <n v="0"/>
    <n v="0"/>
    <n v="0"/>
    <n v="0"/>
    <n v="0"/>
    <n v="0"/>
    <n v="0"/>
    <n v="0"/>
    <n v="0"/>
    <n v="0"/>
    <n v="0"/>
    <n v="0"/>
    <n v="0"/>
    <n v="0"/>
    <n v="0"/>
    <n v="0"/>
    <n v="0"/>
    <n v="0"/>
  </r>
  <r>
    <x v="3"/>
    <s v="2014/6760"/>
    <s v=""/>
    <s v=""/>
    <s v="Tooting Constitutional Club"/>
    <s v="111-113"/>
    <s v="Tooting High Street"/>
    <s v="SW17"/>
    <s v="0SU"/>
    <n v="527359"/>
    <n v="171269"/>
    <s v="Graveney"/>
    <s v=""/>
    <s v=""/>
    <n v="0"/>
    <n v="17"/>
    <n v="17"/>
    <s v="Demolition of the existing buildings and redevelopment of the site for a part 3- /4-/7-storey scheme comprising 46 (Class C3) residential units, 499 sqm (GIA) (Use Class D1 / D2) community floorspace and associated landscaped outdoor space."/>
    <s v="RP"/>
    <d v="2014-11-14T00:00:00"/>
    <d v="2015-06-18T00:00:00"/>
    <m/>
    <s v="APD"/>
    <s v="04/08/2015"/>
    <s v="BF"/>
    <x v="0"/>
    <s v="NB"/>
    <s v="n/a"/>
    <s v=""/>
    <m/>
    <m/>
    <m/>
    <x v="0"/>
    <s v="HASO"/>
    <n v="0"/>
    <n v="0"/>
    <n v="17"/>
    <n v="0"/>
    <n v="3"/>
    <n v="10"/>
    <n v="4"/>
    <n v="0"/>
    <n v="0"/>
    <n v="0"/>
    <n v="0"/>
    <n v="3"/>
    <n v="10"/>
    <n v="4"/>
    <n v="0"/>
    <n v="0"/>
    <n v="0"/>
    <n v="0"/>
    <n v="0"/>
    <n v="0"/>
    <n v="0"/>
    <n v="0"/>
    <n v="0"/>
    <n v="0"/>
    <n v="0"/>
    <n v="0"/>
    <n v="0"/>
    <n v="0"/>
    <n v="0"/>
    <n v="0"/>
    <n v="0"/>
  </r>
  <r>
    <x v="3"/>
    <s v="2014/6760"/>
    <s v=""/>
    <s v=""/>
    <s v="Tooting Constitutional Club"/>
    <s v="111-113"/>
    <s v="Tooting High Street"/>
    <s v="SW17"/>
    <s v="0SU"/>
    <n v="527359"/>
    <n v="171269"/>
    <s v="Graveney"/>
    <s v=""/>
    <s v=""/>
    <n v="0"/>
    <n v="29"/>
    <n v="29"/>
    <s v="Demolition of the existing buildings and redevelopment of the site for a part 3- /4-/7-storey scheme comprising 46 (Class C3) residential units, 499 sqm (GIA) (Use Class D1 / D2) community floorspace and associated landscaped outdoor space."/>
    <s v="RP"/>
    <d v="2014-11-14T00:00:00"/>
    <d v="2015-06-18T00:00:00"/>
    <m/>
    <s v="APD"/>
    <s v="04/08/2015"/>
    <s v="BF"/>
    <x v="0"/>
    <s v="NB"/>
    <s v="n/a"/>
    <s v=""/>
    <m/>
    <m/>
    <m/>
    <x v="1"/>
    <s v="P"/>
    <n v="0"/>
    <n v="0"/>
    <n v="29"/>
    <n v="0"/>
    <n v="3"/>
    <n v="24"/>
    <n v="2"/>
    <n v="0"/>
    <n v="0"/>
    <n v="0"/>
    <n v="0"/>
    <n v="3"/>
    <n v="24"/>
    <n v="2"/>
    <n v="0"/>
    <n v="0"/>
    <n v="0"/>
    <n v="0"/>
    <n v="0"/>
    <n v="0"/>
    <n v="0"/>
    <n v="0"/>
    <n v="0"/>
    <n v="0"/>
    <n v="0"/>
    <n v="0"/>
    <n v="0"/>
    <n v="0"/>
    <n v="0"/>
    <n v="0"/>
    <n v="0"/>
  </r>
  <r>
    <x v="3"/>
    <s v="2014/6863"/>
    <s v=""/>
    <s v=""/>
    <s v=""/>
    <s v="593"/>
    <s v="Garratt Lane"/>
    <s v="SW18"/>
    <s v="4ST"/>
    <n v="526141"/>
    <n v="172702"/>
    <s v="Earlsfield"/>
    <s v=""/>
    <s v=""/>
    <n v="0"/>
    <n v="1"/>
    <n v="1"/>
    <s v="Erection of hip to gable, main roof extension, increase in height of back addition and extension above part of back addition to provide 1x 2-bedroom flat and 1x 1-bedroom flat with roof terrace at third floor level."/>
    <s v="PF"/>
    <d v="2015-01-07T00:00:00"/>
    <d v="2015-04-07T00:00:00"/>
    <m/>
    <s v="Nil"/>
    <s v=""/>
    <s v="BF"/>
    <x v="0"/>
    <s v="n/a"/>
    <s v="n"/>
    <s v=""/>
    <m/>
    <m/>
    <m/>
    <x v="1"/>
    <s v="P"/>
    <n v="0"/>
    <n v="0"/>
    <n v="0"/>
    <n v="0"/>
    <n v="0"/>
    <n v="1"/>
    <n v="0"/>
    <n v="0"/>
    <n v="0"/>
    <n v="0"/>
    <n v="0"/>
    <n v="0"/>
    <n v="1"/>
    <n v="0"/>
    <n v="0"/>
    <n v="0"/>
    <n v="0"/>
    <n v="0"/>
    <n v="0"/>
    <n v="0"/>
    <n v="0"/>
    <n v="0"/>
    <n v="0"/>
    <n v="0"/>
    <n v="0"/>
    <n v="0"/>
    <n v="0"/>
    <n v="0"/>
    <n v="0"/>
    <n v="0"/>
    <n v="0"/>
  </r>
  <r>
    <x v="3"/>
    <s v="2014/6909"/>
    <s v=""/>
    <s v=""/>
    <s v=""/>
    <s v="12-14"/>
    <s v="Lombard Road"/>
    <s v="SW11"/>
    <s v="3AY"/>
    <n v="526673"/>
    <n v="176397"/>
    <s v="St. Mary's Park"/>
    <s v=""/>
    <s v=""/>
    <n v="0"/>
    <n v="27"/>
    <n v="27"/>
    <s v="Demolition of part-retained building on site. Erection of a 28 storey building comprising 135 residential units and ancillary floorspace (Use Class C3); commercial floorspace at ground floor and mezzanine levels (Use Classes A3-A4 (restaurants and cafes a"/>
    <s v="PFLA"/>
    <d v="2014-12-02T00:00:00"/>
    <d v="2015-06-12T00:00:00"/>
    <m/>
    <s v="Nil"/>
    <s v=""/>
    <s v="BF"/>
    <x v="0"/>
    <s v="NB"/>
    <s v="n/a"/>
    <s v=""/>
    <m/>
    <m/>
    <m/>
    <x v="0"/>
    <s v="HASO"/>
    <n v="1332244"/>
    <n v="3"/>
    <n v="27"/>
    <n v="0"/>
    <n v="16"/>
    <n v="11"/>
    <n v="0"/>
    <n v="0"/>
    <n v="0"/>
    <n v="0"/>
    <n v="0"/>
    <n v="16"/>
    <n v="11"/>
    <n v="0"/>
    <n v="0"/>
    <n v="0"/>
    <n v="0"/>
    <n v="0"/>
    <n v="0"/>
    <n v="0"/>
    <n v="0"/>
    <n v="0"/>
    <n v="0"/>
    <n v="0"/>
    <n v="0"/>
    <n v="0"/>
    <n v="0"/>
    <n v="0"/>
    <n v="0"/>
    <n v="0"/>
    <n v="0"/>
  </r>
  <r>
    <x v="3"/>
    <s v="2014/6909"/>
    <s v=""/>
    <s v=""/>
    <s v=""/>
    <s v="12-14"/>
    <s v="Lombard Road"/>
    <s v="SW11"/>
    <s v="3AY"/>
    <n v="526673"/>
    <n v="176397"/>
    <s v="St. Mary's Park"/>
    <s v=""/>
    <s v=""/>
    <n v="0"/>
    <n v="108"/>
    <n v="108"/>
    <s v="Demolition of part-retained building on site. Erection of a 28 storey building comprising 135 residential units and ancillary floorspace (Use Class C3); commercial floorspace at ground floor and mezzanine levels (Use Classes A3-A4 (restaurants and cafes a"/>
    <s v="PFLA"/>
    <d v="2014-12-02T00:00:00"/>
    <d v="2015-06-12T00:00:00"/>
    <m/>
    <s v="Nil"/>
    <s v=""/>
    <s v="BF"/>
    <x v="0"/>
    <s v="NB"/>
    <s v="n/a"/>
    <s v=""/>
    <m/>
    <m/>
    <m/>
    <x v="1"/>
    <s v="P"/>
    <n v="1332244"/>
    <n v="10"/>
    <n v="108"/>
    <n v="0"/>
    <n v="22"/>
    <n v="63"/>
    <n v="23"/>
    <n v="0"/>
    <n v="0"/>
    <n v="0"/>
    <n v="0"/>
    <n v="22"/>
    <n v="63"/>
    <n v="23"/>
    <n v="0"/>
    <n v="0"/>
    <n v="0"/>
    <n v="0"/>
    <n v="0"/>
    <n v="0"/>
    <n v="0"/>
    <n v="0"/>
    <n v="0"/>
    <n v="0"/>
    <n v="0"/>
    <n v="0"/>
    <n v="0"/>
    <n v="0"/>
    <n v="0"/>
    <n v="0"/>
    <n v="0"/>
  </r>
  <r>
    <x v="3"/>
    <s v="2014/7003"/>
    <s v=""/>
    <s v=""/>
    <s v=""/>
    <s v="64"/>
    <s v="Montana Road"/>
    <s v="SW17"/>
    <s v="8SN"/>
    <n v="528141"/>
    <n v="171986"/>
    <s v="Bedford"/>
    <s v=""/>
    <s v=""/>
    <n v="1"/>
    <n v="2"/>
    <n v="1"/>
    <s v="Change of use from one single house to form two separate houses"/>
    <s v="PF"/>
    <d v="2015-03-11T00:00:00"/>
    <d v="2015-05-07T00:00:00"/>
    <m/>
    <s v="Nil"/>
    <s v=""/>
    <s v="BF"/>
    <x v="1"/>
    <s v="n/a"/>
    <s v="c+"/>
    <s v=""/>
    <m/>
    <m/>
    <m/>
    <x v="1"/>
    <s v="P"/>
    <n v="0"/>
    <n v="0"/>
    <n v="0"/>
    <n v="0"/>
    <n v="0"/>
    <n v="1"/>
    <n v="1"/>
    <n v="0"/>
    <n v="-1"/>
    <n v="0"/>
    <n v="0"/>
    <n v="0"/>
    <n v="0"/>
    <n v="0"/>
    <n v="0"/>
    <n v="0"/>
    <n v="0"/>
    <n v="0"/>
    <n v="0"/>
    <n v="1"/>
    <n v="1"/>
    <n v="0"/>
    <n v="-1"/>
    <n v="0"/>
    <n v="0"/>
    <n v="0"/>
    <n v="0"/>
    <n v="0"/>
    <n v="0"/>
    <n v="0"/>
    <n v="0"/>
  </r>
  <r>
    <x v="3"/>
    <s v="2014/7090"/>
    <s v=""/>
    <s v=""/>
    <s v=""/>
    <s v="28-30"/>
    <s v="Putney High Street"/>
    <s v="SW15"/>
    <s v="1SQ"/>
    <n v="524103"/>
    <n v="175546"/>
    <s v="Thamesfield"/>
    <s v=""/>
    <s v=""/>
    <n v="0"/>
    <n v="5"/>
    <n v="5"/>
    <s v="Retention of ground floor bar (Class A4) (number 30) and part retention of ground floor level café/restaurant (Class A3) (number 28) and part change of use of ground, first, second and third floor levels from office (Class B1) to 5x flats (Class C3); comp"/>
    <s v="PF"/>
    <d v="2015-01-26T00:00:00"/>
    <d v="2015-08-14T00:00:00"/>
    <m/>
    <s v="Nil"/>
    <s v=""/>
    <s v="BF"/>
    <x v="3"/>
    <s v="n/a"/>
    <s v="f"/>
    <s v=""/>
    <m/>
    <m/>
    <m/>
    <x v="1"/>
    <s v="P"/>
    <m/>
    <n v="0"/>
    <n v="0"/>
    <n v="0"/>
    <n v="3"/>
    <n v="2"/>
    <n v="0"/>
    <n v="0"/>
    <n v="0"/>
    <n v="0"/>
    <n v="0"/>
    <n v="3"/>
    <n v="2"/>
    <n v="0"/>
    <n v="0"/>
    <n v="0"/>
    <n v="0"/>
    <n v="0"/>
    <n v="0"/>
    <n v="0"/>
    <n v="0"/>
    <n v="0"/>
    <n v="0"/>
    <n v="0"/>
    <n v="0"/>
    <n v="0"/>
    <n v="0"/>
    <n v="0"/>
    <n v="0"/>
    <n v="0"/>
    <n v="0"/>
  </r>
  <r>
    <x v="3"/>
    <s v="2014/7103"/>
    <s v=""/>
    <m/>
    <s v="Dovercourt"/>
    <s v="98"/>
    <s v="York Road"/>
    <s v="SW11"/>
    <s v="3RD"/>
    <n v="526651"/>
    <n v="175984"/>
    <s v="St. Mary's Park"/>
    <s v=""/>
    <s v=""/>
    <n v="0"/>
    <n v="50"/>
    <n v="50"/>
    <s v="Demolition of existing buildings. Erection of a mixed-use development up to 17-storeys (three-storey podium with 14-storey, 11-storey and 2 x 6-storey buildings above) to provide car showroom and workshop (with ancillary café) (Sui Generis) on ground, fir"/>
    <s v="RP"/>
    <d v="2014-12-05T00:00:00"/>
    <d v="2015-05-18T00:00:00"/>
    <m/>
    <s v="APP"/>
    <s v=""/>
    <s v="BF"/>
    <x v="0"/>
    <s v="NB"/>
    <s v="n/a"/>
    <s v=""/>
    <m/>
    <m/>
    <m/>
    <x v="2"/>
    <s v="HASR"/>
    <n v="1332061"/>
    <n v="0"/>
    <n v="50"/>
    <n v="0"/>
    <n v="24"/>
    <n v="26"/>
    <n v="0"/>
    <n v="0"/>
    <n v="0"/>
    <n v="0"/>
    <n v="0"/>
    <n v="24"/>
    <n v="26"/>
    <n v="0"/>
    <n v="0"/>
    <n v="0"/>
    <n v="0"/>
    <n v="0"/>
    <n v="0"/>
    <n v="0"/>
    <n v="0"/>
    <n v="0"/>
    <n v="0"/>
    <n v="0"/>
    <n v="0"/>
    <n v="0"/>
    <n v="0"/>
    <n v="0"/>
    <n v="0"/>
    <n v="0"/>
    <n v="0"/>
  </r>
  <r>
    <x v="3"/>
    <s v="2014/7103"/>
    <s v=""/>
    <m/>
    <s v="Dovercourt"/>
    <s v="98"/>
    <s v="York Road"/>
    <s v="SW11"/>
    <s v="3RD"/>
    <n v="526651"/>
    <n v="175984"/>
    <s v="St. Mary's Park"/>
    <s v=""/>
    <s v=""/>
    <n v="0"/>
    <n v="142"/>
    <n v="142"/>
    <s v="Demolition of existing buildings. Erection of a mixed-use development up to 17-storeys (three-storey podium with 14-storey, 11-storey and 2 x 6-storey buildings above) to provide car showroom and workshop (with ancillary café) (Sui Generis) on ground, fir"/>
    <s v="RP"/>
    <d v="2014-12-05T00:00:00"/>
    <d v="2015-05-18T00:00:00"/>
    <m/>
    <s v="APP"/>
    <s v=""/>
    <s v="BF"/>
    <x v="0"/>
    <s v="NB"/>
    <s v="n/a"/>
    <s v=""/>
    <m/>
    <m/>
    <m/>
    <x v="1"/>
    <s v="P"/>
    <n v="1332061"/>
    <n v="0"/>
    <n v="142"/>
    <n v="0"/>
    <n v="23"/>
    <n v="111"/>
    <n v="8"/>
    <n v="0"/>
    <n v="0"/>
    <n v="0"/>
    <n v="0"/>
    <n v="23"/>
    <n v="111"/>
    <n v="8"/>
    <n v="0"/>
    <n v="0"/>
    <n v="0"/>
    <n v="0"/>
    <n v="0"/>
    <n v="0"/>
    <n v="0"/>
    <n v="0"/>
    <n v="0"/>
    <n v="0"/>
    <n v="0"/>
    <n v="0"/>
    <n v="0"/>
    <n v="0"/>
    <n v="0"/>
    <n v="0"/>
    <n v="0"/>
  </r>
  <r>
    <x v="3"/>
    <s v="2014/7124"/>
    <s v=""/>
    <s v=""/>
    <s v="5-18 Spice Court"/>
    <s v=""/>
    <s v="Ivory Square"/>
    <s v="SW11"/>
    <s v="3UE"/>
    <n v="526402"/>
    <n v="175703"/>
    <s v="St. Mary's Park"/>
    <s v=""/>
    <s v=""/>
    <n v="0"/>
    <n v="4"/>
    <n v="4"/>
    <s v="Proposed change of use"/>
    <s v="WD"/>
    <d v="2014-09-29T00:00:00"/>
    <d v="2016-01-12T00:00:00"/>
    <m/>
    <s v="Nil"/>
    <s v=""/>
    <s v="BF"/>
    <x v="2"/>
    <s v="n/a"/>
    <s v="f"/>
    <s v=""/>
    <m/>
    <m/>
    <m/>
    <x v="1"/>
    <s v="P"/>
    <n v="0"/>
    <n v="0"/>
    <n v="0"/>
    <n v="0"/>
    <n v="1"/>
    <n v="0"/>
    <n v="3"/>
    <n v="0"/>
    <n v="0"/>
    <n v="0"/>
    <n v="0"/>
    <n v="1"/>
    <n v="0"/>
    <n v="3"/>
    <n v="0"/>
    <n v="0"/>
    <n v="0"/>
    <n v="0"/>
    <n v="0"/>
    <n v="0"/>
    <n v="0"/>
    <n v="0"/>
    <n v="0"/>
    <n v="0"/>
    <n v="0"/>
    <n v="0"/>
    <n v="0"/>
    <n v="0"/>
    <n v="0"/>
    <n v="0"/>
    <n v="0"/>
  </r>
  <r>
    <x v="3"/>
    <s v="2014/7186"/>
    <s v=""/>
    <s v=""/>
    <s v=""/>
    <s v="199"/>
    <s v="Garratt Lane"/>
    <s v="SW18"/>
    <s v="4DR"/>
    <n v="525896"/>
    <n v="173915"/>
    <s v="Earlsfield"/>
    <s v=""/>
    <s v=""/>
    <n v="0"/>
    <n v="1"/>
    <n v="1"/>
    <s v="Change of use from Opticians to residential dwelling (Use Class C3)."/>
    <s v="PAR"/>
    <d v="2015-02-13T00:00:00"/>
    <d v="2015-04-10T00:00:00"/>
    <m/>
    <s v="Nil"/>
    <s v=""/>
    <s v="BF"/>
    <x v="2"/>
    <s v="n/a"/>
    <s v="e"/>
    <s v=""/>
    <m/>
    <m/>
    <m/>
    <x v="1"/>
    <s v="P"/>
    <n v="0"/>
    <n v="0"/>
    <n v="0"/>
    <n v="0"/>
    <n v="0"/>
    <n v="1"/>
    <n v="0"/>
    <n v="0"/>
    <n v="0"/>
    <n v="0"/>
    <n v="0"/>
    <n v="0"/>
    <n v="1"/>
    <n v="0"/>
    <n v="0"/>
    <n v="0"/>
    <n v="0"/>
    <n v="0"/>
    <n v="0"/>
    <n v="0"/>
    <n v="0"/>
    <n v="0"/>
    <n v="0"/>
    <n v="0"/>
    <n v="0"/>
    <n v="0"/>
    <n v="0"/>
    <n v="0"/>
    <n v="0"/>
    <n v="0"/>
    <n v="0"/>
  </r>
  <r>
    <x v="3"/>
    <s v="2014/7206"/>
    <s v=""/>
    <s v="19 CABUL ROAD"/>
    <s v="19-21 &amp; 31-37"/>
    <s v=""/>
    <s v="Cabul Road"/>
    <s v="SW11"/>
    <s v="2PR"/>
    <n v="527340"/>
    <n v="176146"/>
    <s v="Latchmere"/>
    <s v=""/>
    <s v=""/>
    <n v="0"/>
    <n v="2"/>
    <n v="2"/>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m/>
    <s v="Nil"/>
    <s v=""/>
    <s v="BF"/>
    <x v="3"/>
    <s v="n/a"/>
    <s v="f"/>
    <s v=""/>
    <m/>
    <m/>
    <m/>
    <x v="1"/>
    <s v="P"/>
    <n v="0"/>
    <n v="0"/>
    <n v="2"/>
    <n v="0"/>
    <n v="0"/>
    <n v="2"/>
    <n v="0"/>
    <n v="0"/>
    <n v="0"/>
    <n v="0"/>
    <n v="0"/>
    <n v="0"/>
    <n v="2"/>
    <n v="0"/>
    <n v="0"/>
    <n v="0"/>
    <n v="0"/>
    <n v="0"/>
    <n v="0"/>
    <n v="0"/>
    <n v="0"/>
    <n v="0"/>
    <n v="0"/>
    <n v="0"/>
    <n v="0"/>
    <n v="0"/>
    <n v="0"/>
    <n v="0"/>
    <n v="0"/>
    <n v="0"/>
    <n v="0"/>
  </r>
  <r>
    <x v="3"/>
    <s v="2014/7206"/>
    <s v=""/>
    <s v="21 CABUL ROAD"/>
    <s v="19-21 &amp; 31-37"/>
    <s v=""/>
    <s v="Cabul Road"/>
    <s v="SW11"/>
    <s v="2PR"/>
    <n v="527340"/>
    <n v="176146"/>
    <s v="Latchmere"/>
    <s v=""/>
    <s v=""/>
    <n v="0"/>
    <n v="13"/>
    <n v="13"/>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m/>
    <s v="Nil"/>
    <s v=""/>
    <s v="BF"/>
    <x v="3"/>
    <s v="n/a"/>
    <s v="f"/>
    <s v=""/>
    <m/>
    <m/>
    <m/>
    <x v="1"/>
    <s v="P"/>
    <n v="0"/>
    <n v="0"/>
    <n v="13"/>
    <n v="0"/>
    <n v="3"/>
    <n v="6"/>
    <n v="4"/>
    <n v="0"/>
    <n v="0"/>
    <n v="0"/>
    <n v="0"/>
    <n v="3"/>
    <n v="6"/>
    <n v="4"/>
    <n v="0"/>
    <n v="0"/>
    <n v="0"/>
    <n v="0"/>
    <n v="0"/>
    <n v="0"/>
    <n v="0"/>
    <n v="0"/>
    <n v="0"/>
    <n v="0"/>
    <n v="0"/>
    <n v="0"/>
    <n v="0"/>
    <n v="0"/>
    <n v="0"/>
    <n v="0"/>
    <n v="0"/>
  </r>
  <r>
    <x v="3"/>
    <s v="2014/7206"/>
    <s v=""/>
    <s v="31-37 CABUL ROAD"/>
    <s v="19-21 &amp; 31-37"/>
    <s v=""/>
    <s v="Cabul Road"/>
    <s v="SW11"/>
    <s v="2PR"/>
    <n v="527340"/>
    <n v="176146"/>
    <s v="Latchmere"/>
    <s v=""/>
    <s v=""/>
    <n v="0"/>
    <n v="4"/>
    <n v="4"/>
    <s v="Change of use of no.19 Cabul Road from offices (Use Class B1) to provide 2 x 2 bed flats (Use Class C3), with basement excavation, ground floor side/rear extension and roof extension to main rear roof slope and over part of rear addition.  _x000a_Change of use "/>
    <s v="PFLA"/>
    <d v="2014-12-31T00:00:00"/>
    <d v="2015-07-29T00:00:00"/>
    <m/>
    <s v="Nil"/>
    <s v=""/>
    <s v="BF"/>
    <x v="3"/>
    <s v="n/a"/>
    <s v="n"/>
    <s v=""/>
    <m/>
    <m/>
    <m/>
    <x v="1"/>
    <s v="P"/>
    <n v="0"/>
    <n v="0"/>
    <n v="4"/>
    <n v="0"/>
    <n v="1"/>
    <n v="1"/>
    <n v="2"/>
    <n v="0"/>
    <n v="0"/>
    <n v="0"/>
    <n v="0"/>
    <n v="0"/>
    <n v="0"/>
    <n v="0"/>
    <n v="0"/>
    <n v="0"/>
    <n v="0"/>
    <n v="0"/>
    <n v="1"/>
    <n v="1"/>
    <n v="2"/>
    <n v="0"/>
    <n v="0"/>
    <n v="0"/>
    <n v="0"/>
    <n v="0"/>
    <n v="0"/>
    <n v="0"/>
    <n v="0"/>
    <n v="0"/>
    <n v="0"/>
  </r>
  <r>
    <x v="3"/>
    <s v="2014/7233"/>
    <s v=""/>
    <s v=""/>
    <s v="Garages in"/>
    <s v=""/>
    <s v="Heathwall Street"/>
    <s v="SW11"/>
    <s v="5NG"/>
    <n v="527798"/>
    <n v="175779"/>
    <s v="Shaftesbury"/>
    <s v=""/>
    <s v=""/>
    <n v="0"/>
    <n v="1"/>
    <n v="1"/>
    <s v="Demolition and excavation of 5 garages to form a two-bedroom residential dwelling with at basement level and off street parking for a single car."/>
    <s v="PF"/>
    <d v="2014-12-19T00:00:00"/>
    <d v="2015-06-09T00:00:00"/>
    <m/>
    <s v="Nil"/>
    <s v=""/>
    <s v="BF"/>
    <x v="2"/>
    <s v="n/a"/>
    <s v="n"/>
    <s v=""/>
    <m/>
    <m/>
    <m/>
    <x v="1"/>
    <s v="P"/>
    <n v="0"/>
    <n v="0"/>
    <n v="0"/>
    <n v="0"/>
    <n v="0"/>
    <n v="1"/>
    <n v="0"/>
    <n v="0"/>
    <n v="0"/>
    <n v="0"/>
    <n v="0"/>
    <n v="0"/>
    <n v="0"/>
    <n v="0"/>
    <n v="0"/>
    <n v="0"/>
    <n v="0"/>
    <n v="0"/>
    <n v="0"/>
    <n v="1"/>
    <n v="0"/>
    <n v="0"/>
    <n v="0"/>
    <n v="0"/>
    <n v="0"/>
    <n v="0"/>
    <n v="0"/>
    <n v="0"/>
    <n v="0"/>
    <n v="0"/>
    <n v="0"/>
  </r>
  <r>
    <x v="3"/>
    <s v="2014/7239"/>
    <s v=""/>
    <s v=""/>
    <s v="265 and 265a"/>
    <s v="265"/>
    <s v="Mitcham Lane"/>
    <s v="SW16"/>
    <s v="6QB"/>
    <n v="528937"/>
    <n v="170530"/>
    <s v="FU"/>
    <s v=""/>
    <s v=""/>
    <n v="0"/>
    <n v="1"/>
    <n v="1"/>
    <s v="Conversion of rear of shop (Use Class A1) into a one-bedroom flat (Use Class C3), addition of ground floor entrance door fronting Fallsbrook Road and erection of a first floor rear / side extension incorporating a roof terrace."/>
    <s v="PF"/>
    <d v="2015-01-30T00:00:00"/>
    <d v="2015-11-24T00:00:00"/>
    <m/>
    <s v="Nil"/>
    <s v=""/>
    <s v="BF"/>
    <x v="3"/>
    <s v="n/a"/>
    <s v="e"/>
    <s v=""/>
    <m/>
    <m/>
    <m/>
    <x v="1"/>
    <s v="P"/>
    <n v="0"/>
    <n v="0"/>
    <n v="0"/>
    <n v="1"/>
    <n v="0"/>
    <n v="0"/>
    <n v="0"/>
    <n v="0"/>
    <n v="0"/>
    <n v="0"/>
    <n v="1"/>
    <n v="0"/>
    <n v="0"/>
    <n v="0"/>
    <n v="0"/>
    <n v="0"/>
    <n v="0"/>
    <n v="0"/>
    <n v="0"/>
    <n v="0"/>
    <n v="0"/>
    <n v="0"/>
    <n v="0"/>
    <n v="0"/>
    <n v="0"/>
    <n v="0"/>
    <n v="0"/>
    <n v="0"/>
    <n v="0"/>
    <n v="0"/>
    <n v="0"/>
  </r>
  <r>
    <x v="3"/>
    <s v="2014/7282"/>
    <s v=""/>
    <s v=""/>
    <s v=""/>
    <s v="58-62"/>
    <s v="Tooting High Street"/>
    <s v="SW17"/>
    <s v="0RN"/>
    <n v="527405"/>
    <n v="171440"/>
    <s v="Tooting"/>
    <s v=""/>
    <s v=""/>
    <n v="2"/>
    <n v="7"/>
    <n v="5"/>
    <s v="Conversion of first and second floor levels into 7 flats (2 x 1-bedspace studios, 2 x 1-bedroom and 3 x 2-bedroom) including extensions at first floor and at second floor level to rear and creation of third floor with front, side, and rear roof terraces."/>
    <s v="PF"/>
    <d v="2014-12-23T00:00:00"/>
    <d v="2015-06-01T00:00:00"/>
    <m/>
    <s v="Nil"/>
    <s v=""/>
    <s v="BF"/>
    <x v="3"/>
    <s v="n/a"/>
    <s v="c+"/>
    <s v=""/>
    <m/>
    <m/>
    <m/>
    <x v="1"/>
    <s v="P"/>
    <m/>
    <n v="0"/>
    <n v="0"/>
    <n v="0"/>
    <n v="4"/>
    <n v="3"/>
    <n v="0"/>
    <n v="-2"/>
    <n v="0"/>
    <n v="0"/>
    <n v="0"/>
    <n v="4"/>
    <n v="3"/>
    <n v="0"/>
    <n v="-2"/>
    <n v="0"/>
    <n v="0"/>
    <n v="0"/>
    <n v="0"/>
    <n v="0"/>
    <n v="0"/>
    <n v="0"/>
    <n v="0"/>
    <n v="0"/>
    <n v="0"/>
    <n v="0"/>
    <n v="0"/>
    <n v="0"/>
    <n v="0"/>
    <n v="0"/>
    <n v="0"/>
  </r>
  <r>
    <x v="3"/>
    <s v="2014/7294"/>
    <s v=""/>
    <s v=""/>
    <s v=""/>
    <s v="341"/>
    <s v="Battersea Park Road"/>
    <s v="SW11"/>
    <s v="4LS"/>
    <n v="528080"/>
    <n v="176610"/>
    <s v="Latchmere"/>
    <s v=""/>
    <s v=""/>
    <n v="0"/>
    <n v="9"/>
    <n v="9"/>
    <s v="Demolition of existing building to provide a mixed use development in a three storey (plus basement level) building with side/rear lightwell. Retail/professional and financial services/restaurant and cafe/office uses (Use Classes A1/A2/A3/B1) at ground an"/>
    <s v="PF"/>
    <d v="2014-12-22T00:00:00"/>
    <d v="2015-04-20T00:00:00"/>
    <m/>
    <s v="Nil"/>
    <s v=""/>
    <s v="BF"/>
    <x v="0"/>
    <s v="n/a"/>
    <s v="n"/>
    <s v=""/>
    <m/>
    <m/>
    <m/>
    <x v="1"/>
    <s v="P"/>
    <n v="0"/>
    <n v="2"/>
    <n v="9"/>
    <n v="0"/>
    <n v="2"/>
    <n v="6"/>
    <n v="1"/>
    <n v="0"/>
    <n v="0"/>
    <n v="0"/>
    <n v="0"/>
    <n v="2"/>
    <n v="6"/>
    <n v="1"/>
    <n v="0"/>
    <n v="0"/>
    <n v="0"/>
    <n v="0"/>
    <n v="0"/>
    <n v="0"/>
    <n v="0"/>
    <n v="0"/>
    <n v="0"/>
    <n v="0"/>
    <n v="0"/>
    <n v="0"/>
    <n v="0"/>
    <n v="0"/>
    <n v="0"/>
    <n v="0"/>
    <n v="0"/>
  </r>
  <r>
    <x v="3"/>
    <s v="2014/7331"/>
    <s v=""/>
    <s v=""/>
    <s v=""/>
    <s v="2A"/>
    <s v="Revelstoke Road"/>
    <s v="SW18"/>
    <s v="5PD"/>
    <n v="525374"/>
    <n v="172805"/>
    <s v="Southfields"/>
    <s v=""/>
    <s v=""/>
    <n v="0"/>
    <n v="9"/>
    <n v="9"/>
    <s v="Demolition of existing warehouse and the erection of a three-storey building to provide 9 flats."/>
    <s v="PF"/>
    <d v="2015-01-06T00:00:00"/>
    <d v="2015-04-22T00:00:00"/>
    <m/>
    <s v="Nil"/>
    <s v=""/>
    <s v="BF"/>
    <x v="2"/>
    <s v="n/a"/>
    <s v="n"/>
    <s v=""/>
    <m/>
    <m/>
    <m/>
    <x v="1"/>
    <s v="P"/>
    <n v="0"/>
    <n v="0"/>
    <n v="9"/>
    <n v="0"/>
    <n v="0"/>
    <n v="2"/>
    <n v="7"/>
    <n v="0"/>
    <n v="0"/>
    <n v="0"/>
    <n v="0"/>
    <n v="0"/>
    <n v="2"/>
    <n v="7"/>
    <n v="0"/>
    <n v="0"/>
    <n v="0"/>
    <n v="0"/>
    <n v="0"/>
    <n v="0"/>
    <n v="0"/>
    <n v="0"/>
    <n v="0"/>
    <n v="0"/>
    <n v="0"/>
    <n v="0"/>
    <n v="0"/>
    <n v="0"/>
    <n v="0"/>
    <n v="0"/>
    <n v="0"/>
  </r>
  <r>
    <x v="3"/>
    <s v="2014/7333"/>
    <s v=""/>
    <s v=""/>
    <s v=""/>
    <s v="63"/>
    <s v="Sistova Road"/>
    <s v="SW12"/>
    <s v="9QR"/>
    <n v="528907"/>
    <n v="173296"/>
    <s v="Balham"/>
    <s v=""/>
    <s v=""/>
    <n v="1"/>
    <n v="2"/>
    <n v="1"/>
    <s v="Conversion of dwelling house into 2 x three-bedroom self-contained flats and alteration including erection of single-storey side extension."/>
    <s v="PF"/>
    <d v="2015-01-19T00:00:00"/>
    <d v="2015-04-13T00:00:00"/>
    <m/>
    <s v="Nil"/>
    <s v=""/>
    <s v="BF"/>
    <x v="3"/>
    <s v="n/a"/>
    <s v="a"/>
    <s v=""/>
    <m/>
    <m/>
    <m/>
    <x v="1"/>
    <s v="P"/>
    <n v="0"/>
    <n v="0"/>
    <n v="0"/>
    <n v="0"/>
    <n v="0"/>
    <n v="0"/>
    <n v="2"/>
    <n v="0"/>
    <n v="-1"/>
    <n v="0"/>
    <n v="0"/>
    <n v="0"/>
    <n v="0"/>
    <n v="2"/>
    <n v="0"/>
    <n v="0"/>
    <n v="0"/>
    <n v="0"/>
    <n v="0"/>
    <n v="0"/>
    <n v="0"/>
    <n v="0"/>
    <n v="-1"/>
    <n v="0"/>
    <n v="0"/>
    <n v="0"/>
    <n v="0"/>
    <n v="0"/>
    <n v="0"/>
    <n v="0"/>
    <n v="0"/>
  </r>
  <r>
    <x v="3"/>
    <s v="2014/7364"/>
    <s v=""/>
    <s v=""/>
    <s v=""/>
    <s v="50"/>
    <s v="Northcote Road"/>
    <s v="SW11"/>
    <s v="1PA"/>
    <n v="527472"/>
    <n v="174926"/>
    <s v="Northcote"/>
    <s v=""/>
    <s v=""/>
    <n v="0"/>
    <n v="1"/>
    <n v="1"/>
    <s v="Erection of a roof extension to main roof and a rear extension raising ridge height (with French doors and a glazed screen) and erection of extension to rear at first and second floor levels, with creation of roof terraces at first floor level in associat"/>
    <s v="PF"/>
    <d v="2014-12-29T00:00:00"/>
    <d v="2015-04-27T00:00:00"/>
    <m/>
    <s v="Nil"/>
    <s v=""/>
    <s v="BF"/>
    <x v="0"/>
    <s v="n/a"/>
    <s v="n"/>
    <s v=""/>
    <m/>
    <m/>
    <m/>
    <x v="1"/>
    <s v="P"/>
    <n v="0"/>
    <n v="0"/>
    <n v="0"/>
    <n v="0"/>
    <n v="0"/>
    <n v="1"/>
    <n v="0"/>
    <n v="0"/>
    <n v="0"/>
    <n v="0"/>
    <n v="0"/>
    <n v="0"/>
    <n v="1"/>
    <n v="0"/>
    <n v="0"/>
    <n v="0"/>
    <n v="0"/>
    <n v="0"/>
    <n v="0"/>
    <n v="0"/>
    <n v="0"/>
    <n v="0"/>
    <n v="0"/>
    <n v="0"/>
    <n v="0"/>
    <n v="0"/>
    <n v="0"/>
    <n v="0"/>
    <n v="0"/>
    <n v="0"/>
    <n v="0"/>
  </r>
  <r>
    <x v="3"/>
    <s v="2014/7402"/>
    <s v=""/>
    <s v=""/>
    <s v=""/>
    <s v="41"/>
    <s v="Warriner Gardens"/>
    <s v="SW11"/>
    <s v="4EA"/>
    <n v="528203"/>
    <n v="176726"/>
    <s v="Queenstown"/>
    <s v=""/>
    <s v=""/>
    <n v="2"/>
    <n v="1"/>
    <n v="-1"/>
    <s v="Conversion of 2x flats into a single 4-bedroom dwelling. Erection of mansard roof extension to front and rear (with French doors and balustrade) to create additional storey of accommodation. Erection of ground floor side/rear extension and above the exist"/>
    <s v="PF"/>
    <d v="2015-01-20T00:00:00"/>
    <d v="2015-04-15T00:00:00"/>
    <m/>
    <s v="Nil"/>
    <s v=""/>
    <s v="BF"/>
    <x v="3"/>
    <s v="n/a"/>
    <s v="b"/>
    <s v=""/>
    <m/>
    <m/>
    <m/>
    <x v="1"/>
    <s v="P"/>
    <n v="0"/>
    <n v="0"/>
    <n v="0"/>
    <n v="0"/>
    <n v="-1"/>
    <n v="-1"/>
    <n v="0"/>
    <n v="1"/>
    <n v="0"/>
    <n v="0"/>
    <n v="0"/>
    <n v="-1"/>
    <n v="-1"/>
    <n v="0"/>
    <n v="0"/>
    <n v="0"/>
    <n v="0"/>
    <n v="0"/>
    <n v="0"/>
    <n v="0"/>
    <n v="0"/>
    <n v="1"/>
    <n v="0"/>
    <n v="0"/>
    <n v="0"/>
    <n v="0"/>
    <n v="0"/>
    <n v="0"/>
    <n v="0"/>
    <n v="0"/>
    <n v="0"/>
  </r>
  <r>
    <x v="3"/>
    <s v="2015/0005"/>
    <s v=""/>
    <s v=""/>
    <s v=""/>
    <s v="32"/>
    <s v="Rogers Road"/>
    <s v="SW17"/>
    <s v="0EA"/>
    <n v="527041"/>
    <n v="171896"/>
    <s v="Tooting"/>
    <s v=""/>
    <s v=""/>
    <n v="1"/>
    <n v="2"/>
    <n v="1"/>
    <s v="Conversion of house into 2 flats (2 x 3 bed) with erection of rear roof extension, extending the roof over side addition, and alterations to front elevation."/>
    <s v="PF"/>
    <d v="2015-01-05T00:00:00"/>
    <d v="2015-05-27T00:00:00"/>
    <m/>
    <s v="Nil"/>
    <s v=""/>
    <s v="BF"/>
    <x v="3"/>
    <s v="n/a"/>
    <s v="a"/>
    <s v=""/>
    <m/>
    <m/>
    <m/>
    <x v="1"/>
    <s v="P"/>
    <n v="0"/>
    <n v="0"/>
    <n v="0"/>
    <n v="0"/>
    <n v="0"/>
    <n v="0"/>
    <n v="2"/>
    <n v="-1"/>
    <n v="0"/>
    <n v="0"/>
    <n v="0"/>
    <n v="0"/>
    <n v="0"/>
    <n v="2"/>
    <n v="0"/>
    <n v="0"/>
    <n v="0"/>
    <n v="0"/>
    <n v="0"/>
    <n v="0"/>
    <n v="0"/>
    <n v="-1"/>
    <n v="0"/>
    <n v="0"/>
    <n v="0"/>
    <n v="0"/>
    <n v="0"/>
    <n v="0"/>
    <n v="0"/>
    <n v="0"/>
    <n v="0"/>
  </r>
  <r>
    <x v="3"/>
    <s v="2015/0039"/>
    <s v=""/>
    <s v=""/>
    <s v="Carlson Court"/>
    <s v="116"/>
    <s v="Putney Bridge Road"/>
    <s v="SW15"/>
    <s v="2NQ"/>
    <n v="524592"/>
    <n v="175268"/>
    <s v="Thamesfield"/>
    <s v=""/>
    <s v=""/>
    <n v="0"/>
    <n v="53"/>
    <n v="53"/>
    <s v="Alterations and extensions to the existing building including erection of part single, part two storey roof extension; erection of ground, first and second floor extensions into part of the internal courtyard area; removal of part of the façade facing Wan"/>
    <s v="PFLA"/>
    <d v="2015-01-07T00:00:00"/>
    <d v="2015-10-14T00:00:00"/>
    <m/>
    <s v="Nil"/>
    <s v=""/>
    <s v="BF"/>
    <x v="0"/>
    <s v="NB"/>
    <s v="n/a"/>
    <s v=""/>
    <m/>
    <m/>
    <m/>
    <x v="1"/>
    <s v="P"/>
    <n v="0"/>
    <n v="6"/>
    <n v="53"/>
    <n v="0"/>
    <n v="10"/>
    <n v="40"/>
    <n v="3"/>
    <n v="0"/>
    <n v="0"/>
    <n v="0"/>
    <n v="0"/>
    <n v="10"/>
    <n v="40"/>
    <n v="3"/>
    <n v="0"/>
    <n v="0"/>
    <n v="0"/>
    <n v="0"/>
    <n v="0"/>
    <n v="0"/>
    <n v="0"/>
    <n v="0"/>
    <n v="0"/>
    <n v="0"/>
    <n v="0"/>
    <n v="0"/>
    <n v="0"/>
    <n v="0"/>
    <n v="0"/>
    <n v="0"/>
    <n v="0"/>
  </r>
  <r>
    <x v="3"/>
    <s v="2015/0087"/>
    <s v=""/>
    <s v=""/>
    <s v=""/>
    <s v="176"/>
    <s v="West Hill"/>
    <s v="SW15"/>
    <s v="3SL"/>
    <n v="524109"/>
    <n v="174127"/>
    <s v="East Putney"/>
    <s v=""/>
    <s v=""/>
    <n v="1"/>
    <n v="2"/>
    <n v="1"/>
    <s v="Internal alterations including conversion of 1 x 3-bedroom flat at first floor level to 2 x 1-bedroom flats."/>
    <s v="PF"/>
    <d v="2015-01-26T00:00:00"/>
    <d v="2015-06-15T00:00:00"/>
    <m/>
    <s v="Nil"/>
    <s v=""/>
    <s v="BF"/>
    <x v="1"/>
    <s v="n/a"/>
    <s v="c+"/>
    <s v=""/>
    <m/>
    <m/>
    <m/>
    <x v="1"/>
    <s v="P"/>
    <n v="0"/>
    <n v="0"/>
    <n v="0"/>
    <n v="0"/>
    <n v="2"/>
    <n v="0"/>
    <n v="-1"/>
    <n v="0"/>
    <n v="0"/>
    <n v="0"/>
    <n v="0"/>
    <n v="2"/>
    <n v="0"/>
    <n v="-1"/>
    <n v="0"/>
    <n v="0"/>
    <n v="0"/>
    <n v="0"/>
    <n v="0"/>
    <n v="0"/>
    <n v="0"/>
    <n v="0"/>
    <n v="0"/>
    <n v="0"/>
    <n v="0"/>
    <n v="0"/>
    <n v="0"/>
    <n v="0"/>
    <n v="0"/>
    <n v="0"/>
    <n v="0"/>
  </r>
  <r>
    <x v="3"/>
    <s v="2015/0140"/>
    <s v=""/>
    <s v=""/>
    <s v="Land at"/>
    <s v=""/>
    <s v="Stormont Road"/>
    <s v="SW11"/>
    <s v="5EN"/>
    <n v="528141"/>
    <n v="175625"/>
    <s v="Shaftesbury"/>
    <s v=""/>
    <s v=""/>
    <n v="0"/>
    <n v="9"/>
    <n v="9"/>
    <s v="Demolition of existing industrial buildings (Use Class B2) and erection of 9 x 4 bedroom three-storey (with basement) residential dwellings (Class Use C3) with second floor balconies and roof terraces, including new access and parking areas."/>
    <s v="PF"/>
    <d v="2015-01-19T00:00:00"/>
    <d v="2015-04-22T00:00:00"/>
    <m/>
    <s v="Nil"/>
    <s v=""/>
    <s v="BF"/>
    <x v="0"/>
    <s v="n/a"/>
    <s v="n"/>
    <s v=""/>
    <m/>
    <m/>
    <m/>
    <x v="1"/>
    <s v="P"/>
    <n v="0"/>
    <n v="0"/>
    <n v="9"/>
    <n v="0"/>
    <n v="0"/>
    <n v="0"/>
    <n v="0"/>
    <n v="9"/>
    <n v="0"/>
    <n v="0"/>
    <n v="0"/>
    <n v="0"/>
    <n v="0"/>
    <n v="0"/>
    <n v="0"/>
    <n v="0"/>
    <n v="0"/>
    <n v="0"/>
    <n v="0"/>
    <n v="0"/>
    <n v="0"/>
    <n v="9"/>
    <n v="0"/>
    <n v="0"/>
    <n v="0"/>
    <n v="0"/>
    <n v="0"/>
    <n v="0"/>
    <n v="0"/>
    <n v="0"/>
    <n v="0"/>
  </r>
  <r>
    <x v="3"/>
    <s v="2015/0163"/>
    <s v=""/>
    <s v=""/>
    <s v=""/>
    <s v="30"/>
    <s v="Woodborough Road"/>
    <s v="SW15"/>
    <s v="6PZ"/>
    <n v="522745"/>
    <n v="174977"/>
    <s v="West Putney"/>
    <s v=""/>
    <s v=""/>
    <n v="4"/>
    <n v="2"/>
    <n v="-2"/>
    <s v="Demolition of existing house and erection of 2x two-storey semi-detached houses with accommodation at roof and basement level."/>
    <s v="PF"/>
    <d v="2015-01-20T00:00:00"/>
    <d v="2015-06-24T00:00:00"/>
    <m/>
    <s v="Nil"/>
    <s v=""/>
    <s v="BF"/>
    <x v="0"/>
    <s v="n/a"/>
    <s v="n"/>
    <s v=""/>
    <m/>
    <m/>
    <m/>
    <x v="1"/>
    <s v="P"/>
    <n v="0"/>
    <n v="0"/>
    <n v="0"/>
    <n v="0"/>
    <n v="-3"/>
    <n v="0"/>
    <n v="-1"/>
    <n v="0"/>
    <n v="2"/>
    <n v="0"/>
    <n v="0"/>
    <n v="-3"/>
    <n v="0"/>
    <n v="-1"/>
    <n v="0"/>
    <n v="0"/>
    <n v="0"/>
    <n v="0"/>
    <n v="0"/>
    <n v="0"/>
    <n v="0"/>
    <n v="0"/>
    <n v="2"/>
    <n v="0"/>
    <n v="0"/>
    <n v="0"/>
    <n v="0"/>
    <n v="0"/>
    <n v="0"/>
    <n v="0"/>
    <n v="0"/>
  </r>
  <r>
    <x v="3"/>
    <s v="2015/0164"/>
    <s v=""/>
    <s v=""/>
    <s v=""/>
    <s v="3"/>
    <s v="Alderbrook Road"/>
    <s v="SW12"/>
    <s v="8AF"/>
    <n v="528559"/>
    <n v="174195"/>
    <s v="Balham"/>
    <s v=""/>
    <s v=""/>
    <n v="1"/>
    <n v="2"/>
    <n v="1"/>
    <s v="Conversion of ground floor level into 1 x one-bedroom and 1 x two-bedroom flat and extension to basement level including formation of front lightwells with grille over to create a 1 x three-bedroom flat."/>
    <s v="PF"/>
    <d v="2015-01-16T00:00:00"/>
    <d v="2015-04-21T00:00:00"/>
    <m/>
    <s v="Nil"/>
    <s v=""/>
    <s v="BF"/>
    <x v="1"/>
    <s v="n/a"/>
    <s v="c+"/>
    <s v=""/>
    <m/>
    <m/>
    <m/>
    <x v="1"/>
    <s v="P"/>
    <m/>
    <n v="0"/>
    <n v="0"/>
    <n v="0"/>
    <n v="1"/>
    <n v="1"/>
    <n v="0"/>
    <n v="-1"/>
    <n v="0"/>
    <n v="0"/>
    <n v="0"/>
    <n v="1"/>
    <n v="1"/>
    <n v="0"/>
    <n v="-1"/>
    <n v="0"/>
    <n v="0"/>
    <n v="0"/>
    <n v="0"/>
    <n v="0"/>
    <n v="0"/>
    <n v="0"/>
    <n v="0"/>
    <n v="0"/>
    <n v="0"/>
    <n v="0"/>
    <n v="0"/>
    <n v="0"/>
    <n v="0"/>
    <n v="0"/>
    <n v="0"/>
  </r>
  <r>
    <x v="3"/>
    <s v="2015/0164"/>
    <s v=""/>
    <s v=""/>
    <s v=""/>
    <s v="3"/>
    <s v="Alderbrook Road"/>
    <s v="SW12"/>
    <s v="8AF"/>
    <n v="528559"/>
    <n v="174195"/>
    <s v="Balham"/>
    <s v=""/>
    <s v=""/>
    <n v="0"/>
    <n v="1"/>
    <n v="1"/>
    <s v="Conversion of ground floor level into 1 x one-bedroom and 1 x two-bedroom flat and extension to basement level including formation of front lightwells with grille over to create a 1 x three-bedroom flat."/>
    <s v="PF"/>
    <d v="2015-01-16T00:00:00"/>
    <d v="2015-04-21T00:00:00"/>
    <m/>
    <s v="Nil"/>
    <s v=""/>
    <s v="BF"/>
    <x v="1"/>
    <s v="n/a"/>
    <s v="n"/>
    <s v=""/>
    <m/>
    <m/>
    <m/>
    <x v="1"/>
    <s v="P"/>
    <m/>
    <n v="0"/>
    <n v="0"/>
    <n v="0"/>
    <n v="0"/>
    <n v="0"/>
    <n v="1"/>
    <n v="0"/>
    <n v="0"/>
    <n v="0"/>
    <n v="0"/>
    <n v="0"/>
    <n v="0"/>
    <n v="1"/>
    <n v="0"/>
    <n v="0"/>
    <n v="0"/>
    <n v="0"/>
    <n v="0"/>
    <n v="0"/>
    <n v="0"/>
    <n v="0"/>
    <n v="0"/>
    <n v="0"/>
    <n v="0"/>
    <n v="0"/>
    <n v="0"/>
    <n v="0"/>
    <n v="0"/>
    <n v="0"/>
    <n v="0"/>
  </r>
  <r>
    <x v="3"/>
    <s v="2015/0170"/>
    <s v=""/>
    <s v=""/>
    <s v="Lanterns Lodge, The Lanterns"/>
    <s v=""/>
    <s v="Bridge Lane"/>
    <s v="SW11"/>
    <s v="3AD"/>
    <n v="527344"/>
    <n v="176643"/>
    <s v="St. Mary's Park"/>
    <s v=""/>
    <s v=""/>
    <n v="0"/>
    <n v="1"/>
    <n v="1"/>
    <s v="Erection of roof extension over existing single-storey addition to create an additional storey and change of use from offices (Use Class B1a) to a 2-bedroom dwellinghouse (Use Class C3)."/>
    <s v="PF"/>
    <d v="2015-01-19T00:00:00"/>
    <d v="2015-05-29T00:00:00"/>
    <m/>
    <s v="Nil"/>
    <s v=""/>
    <s v="BF"/>
    <x v="3"/>
    <s v="n/a"/>
    <s v="f"/>
    <s v=""/>
    <m/>
    <m/>
    <m/>
    <x v="1"/>
    <s v="P"/>
    <m/>
    <n v="0"/>
    <n v="0"/>
    <n v="0"/>
    <n v="0"/>
    <n v="1"/>
    <n v="0"/>
    <n v="0"/>
    <n v="0"/>
    <n v="0"/>
    <n v="0"/>
    <n v="0"/>
    <n v="0"/>
    <n v="0"/>
    <n v="0"/>
    <n v="0"/>
    <n v="0"/>
    <n v="0"/>
    <n v="0"/>
    <n v="1"/>
    <n v="0"/>
    <n v="0"/>
    <n v="0"/>
    <n v="0"/>
    <n v="0"/>
    <n v="0"/>
    <n v="0"/>
    <n v="0"/>
    <n v="0"/>
    <n v="0"/>
    <n v="0"/>
  </r>
  <r>
    <x v="3"/>
    <s v="2015/0193"/>
    <s v=""/>
    <s v=""/>
    <s v=""/>
    <s v="7"/>
    <s v="Burston Road"/>
    <s v="SW15"/>
    <s v="6AR"/>
    <n v="523862"/>
    <n v="174954"/>
    <s v="East Putney"/>
    <s v=""/>
    <s v=""/>
    <n v="5"/>
    <n v="9"/>
    <n v="4"/>
    <s v="Demolition of existing building, rear garages and front boundary. Erection of four-storey building and single storey house with basement at the rear of the site to provide 9 residential units together with car parking (2 spaces), cycle storage, roof terra"/>
    <s v="PF"/>
    <d v="2015-01-16T00:00:00"/>
    <d v="2015-05-26T00:00:00"/>
    <m/>
    <s v="Nil"/>
    <s v=""/>
    <s v="BF"/>
    <x v="0"/>
    <s v="n/a"/>
    <s v="n"/>
    <s v=""/>
    <m/>
    <m/>
    <m/>
    <x v="1"/>
    <s v="P"/>
    <n v="0"/>
    <n v="1"/>
    <n v="9"/>
    <n v="0"/>
    <n v="3"/>
    <n v="1"/>
    <n v="0"/>
    <n v="0"/>
    <n v="0"/>
    <n v="0"/>
    <n v="0"/>
    <n v="3"/>
    <n v="1"/>
    <n v="0"/>
    <n v="0"/>
    <n v="0"/>
    <n v="0"/>
    <n v="0"/>
    <n v="0"/>
    <n v="0"/>
    <n v="1"/>
    <n v="0"/>
    <n v="0"/>
    <n v="0"/>
    <n v="0"/>
    <n v="0"/>
    <n v="0"/>
    <n v="-1"/>
    <n v="0"/>
    <n v="0"/>
    <n v="0"/>
  </r>
  <r>
    <x v="3"/>
    <s v="2015/0226"/>
    <s v=""/>
    <s v=""/>
    <s v=""/>
    <s v="7"/>
    <s v="Burston Road"/>
    <s v="SW15"/>
    <s v="6AR"/>
    <n v="523862"/>
    <n v="174954"/>
    <s v="East Putney"/>
    <s v=""/>
    <s v=""/>
    <n v="5"/>
    <n v="9"/>
    <n v="4"/>
    <s v="Demolition of existing building, rear garages and front boundary. Erection of four-storey building and single storey house at the rear of the site to provide 9 residential units together with car parking (2 spaces), cycle storage, roof terraces/balconies,"/>
    <s v="PF"/>
    <d v="2015-01-27T00:00:00"/>
    <d v="2015-05-26T00:00:00"/>
    <m/>
    <s v="Nil"/>
    <s v=""/>
    <s v="BF"/>
    <x v="0"/>
    <s v="n/a"/>
    <s v="n"/>
    <s v=""/>
    <m/>
    <m/>
    <m/>
    <x v="1"/>
    <s v="P"/>
    <n v="0"/>
    <n v="1"/>
    <n v="9"/>
    <n v="0"/>
    <n v="3"/>
    <n v="1"/>
    <n v="0"/>
    <n v="0"/>
    <n v="0"/>
    <n v="0"/>
    <n v="0"/>
    <n v="3"/>
    <n v="1"/>
    <n v="1"/>
    <n v="0"/>
    <n v="0"/>
    <n v="0"/>
    <n v="0"/>
    <n v="0"/>
    <n v="0"/>
    <n v="0"/>
    <n v="0"/>
    <n v="0"/>
    <n v="0"/>
    <n v="0"/>
    <n v="0"/>
    <n v="0"/>
    <n v="-1"/>
    <n v="0"/>
    <n v="0"/>
    <n v="0"/>
  </r>
  <r>
    <x v="3"/>
    <s v="2015/0267"/>
    <s v=""/>
    <s v=""/>
    <s v=""/>
    <s v="1a"/>
    <s v="Burland Road"/>
    <s v="SW11"/>
    <s v="6SA"/>
    <n v="527759"/>
    <n v="174657"/>
    <s v="Northcote"/>
    <s v=""/>
    <s v=""/>
    <n v="0"/>
    <n v="1"/>
    <n v="1"/>
    <s v="Change of use from a tailors (Class B1c) to residential (Class C3) to provide 1-bedroom flat. External alterations to the front and rear elevations, basement excavation, increase in roof height and erection of rear wall."/>
    <s v="PF"/>
    <d v="2015-02-18T00:00:00"/>
    <d v="2015-04-15T00:00:00"/>
    <m/>
    <s v="Nil"/>
    <s v=""/>
    <s v="BF"/>
    <x v="2"/>
    <s v="n/a"/>
    <s v="f"/>
    <s v=""/>
    <m/>
    <m/>
    <m/>
    <x v="1"/>
    <s v="P"/>
    <m/>
    <n v="0"/>
    <n v="0"/>
    <n v="0"/>
    <n v="1"/>
    <n v="0"/>
    <n v="0"/>
    <n v="0"/>
    <n v="0"/>
    <n v="0"/>
    <n v="0"/>
    <n v="1"/>
    <n v="0"/>
    <n v="0"/>
    <n v="0"/>
    <n v="0"/>
    <n v="0"/>
    <n v="0"/>
    <n v="0"/>
    <n v="0"/>
    <n v="0"/>
    <n v="0"/>
    <n v="0"/>
    <n v="0"/>
    <n v="0"/>
    <n v="0"/>
    <n v="0"/>
    <n v="0"/>
    <n v="0"/>
    <n v="0"/>
    <n v="0"/>
  </r>
  <r>
    <x v="3"/>
    <s v="2015/0317"/>
    <s v=""/>
    <s v=""/>
    <s v=""/>
    <s v="87"/>
    <s v="Putney High Street"/>
    <s v="SW15"/>
    <s v="1SR"/>
    <n v="524068"/>
    <n v="175336"/>
    <s v="Thamesfield"/>
    <s v=""/>
    <s v=""/>
    <n v="1"/>
    <n v="4"/>
    <n v="3"/>
    <s v="Alterations and erection of three-storey (first to third floors) rear extension in connection with conversion of upper floors into 3 x 1 bedroom self contained flats with communal first floor rear terrace. Erection of three-storey house at rear with first"/>
    <s v="PF"/>
    <d v="2015-01-22T00:00:00"/>
    <d v="2015-05-01T00:00:00"/>
    <m/>
    <s v="Nil"/>
    <s v=""/>
    <s v="BF"/>
    <x v="3"/>
    <s v="n/a"/>
    <s v="n"/>
    <s v=""/>
    <m/>
    <m/>
    <m/>
    <x v="1"/>
    <s v="P"/>
    <n v="0"/>
    <n v="0"/>
    <n v="4"/>
    <n v="0"/>
    <n v="3"/>
    <n v="0"/>
    <n v="-1"/>
    <n v="1"/>
    <n v="0"/>
    <n v="0"/>
    <n v="0"/>
    <n v="3"/>
    <n v="0"/>
    <n v="-1"/>
    <n v="0"/>
    <n v="0"/>
    <n v="0"/>
    <n v="0"/>
    <n v="0"/>
    <n v="0"/>
    <n v="0"/>
    <n v="1"/>
    <n v="0"/>
    <n v="0"/>
    <n v="0"/>
    <n v="0"/>
    <n v="0"/>
    <n v="0"/>
    <n v="0"/>
    <n v="0"/>
    <n v="0"/>
  </r>
  <r>
    <x v="3"/>
    <s v="2015/0327"/>
    <s v=""/>
    <s v=""/>
    <s v=""/>
    <s v="23"/>
    <s v="Furzedown Drive"/>
    <s v="SW17"/>
    <s v="9BL"/>
    <n v="528692"/>
    <n v="171193"/>
    <s v="FU"/>
    <s v=""/>
    <s v=""/>
    <n v="1"/>
    <n v="2"/>
    <n v="1"/>
    <s v="onversion of dwelling into two self-contained dwellings including erection of single-storey side/rear extension, erection of side porch to create a new entrance, gable roof extension and external alterations."/>
    <s v="PF"/>
    <d v="2015-01-21T00:00:00"/>
    <d v="2015-04-28T00:00:00"/>
    <m/>
    <s v="Nil"/>
    <s v=""/>
    <s v="BF"/>
    <x v="1"/>
    <s v="n/a"/>
    <s v="n"/>
    <s v=""/>
    <m/>
    <m/>
    <m/>
    <x v="1"/>
    <s v="P"/>
    <n v="0"/>
    <n v="0"/>
    <n v="0"/>
    <n v="0"/>
    <n v="0"/>
    <n v="1"/>
    <n v="1"/>
    <n v="-1"/>
    <n v="0"/>
    <n v="0"/>
    <n v="0"/>
    <n v="0"/>
    <n v="0"/>
    <n v="0"/>
    <n v="0"/>
    <n v="0"/>
    <n v="0"/>
    <n v="0"/>
    <n v="0"/>
    <n v="1"/>
    <n v="1"/>
    <n v="-1"/>
    <n v="0"/>
    <n v="0"/>
    <n v="0"/>
    <n v="0"/>
    <n v="0"/>
    <n v="0"/>
    <n v="0"/>
    <n v="0"/>
    <n v="0"/>
  </r>
  <r>
    <x v="3"/>
    <s v="2015/0337"/>
    <s v=""/>
    <s v=""/>
    <s v=""/>
    <s v="1"/>
    <s v="Marney Road"/>
    <s v="SW11"/>
    <s v="5EW"/>
    <n v="528132"/>
    <n v="175525"/>
    <s v="Shaftesbury"/>
    <s v=""/>
    <s v=""/>
    <n v="1"/>
    <n v="2"/>
    <n v="1"/>
    <s v="Conversion of single dwellinghouse into two flats (1x 3-bedroom and 1x 2-bedroom), involving the erection of hip to gable side roof extension, erection of mansard roof extension to main rear roof (with French doors and safety railings) and above part of t"/>
    <s v="PF"/>
    <d v="2015-01-22T00:00:00"/>
    <d v="2015-05-27T00:00:00"/>
    <m/>
    <s v="Nil"/>
    <s v=""/>
    <s v="BF"/>
    <x v="3"/>
    <s v="n/a"/>
    <s v="a"/>
    <s v=""/>
    <m/>
    <m/>
    <m/>
    <x v="1"/>
    <s v="P"/>
    <n v="0"/>
    <n v="0"/>
    <n v="0"/>
    <n v="0"/>
    <n v="0"/>
    <n v="1"/>
    <n v="0"/>
    <n v="0"/>
    <n v="0"/>
    <n v="0"/>
    <n v="0"/>
    <n v="0"/>
    <n v="1"/>
    <n v="1"/>
    <n v="0"/>
    <n v="0"/>
    <n v="0"/>
    <n v="0"/>
    <n v="0"/>
    <n v="0"/>
    <n v="-1"/>
    <n v="0"/>
    <n v="0"/>
    <n v="0"/>
    <n v="0"/>
    <n v="0"/>
    <n v="0"/>
    <n v="0"/>
    <n v="0"/>
    <n v="0"/>
    <n v="0"/>
  </r>
  <r>
    <x v="3"/>
    <s v="2015/0351"/>
    <s v=""/>
    <s v=""/>
    <s v=""/>
    <s v="63"/>
    <s v="Sistova Road"/>
    <s v="SW12"/>
    <s v="9QR"/>
    <n v="528907"/>
    <n v="173296"/>
    <s v="Balham"/>
    <s v=""/>
    <s v=""/>
    <n v="1"/>
    <n v="3"/>
    <n v="2"/>
    <s v="Conversion of dwelling house into 3 self-contained flats (1x3-bedroom and 2x1-bedroom) including erection of single-storey side extension with internal lightwell to basement level."/>
    <s v="PF"/>
    <d v="2015-01-27T00:00:00"/>
    <d v="2015-04-13T00:00:00"/>
    <m/>
    <s v="Nil"/>
    <s v=""/>
    <s v="BF"/>
    <x v="1"/>
    <s v="n/a"/>
    <s v="a"/>
    <s v=""/>
    <m/>
    <m/>
    <m/>
    <x v="1"/>
    <s v="P"/>
    <n v="0"/>
    <n v="0"/>
    <n v="0"/>
    <n v="0"/>
    <n v="2"/>
    <n v="0"/>
    <n v="1"/>
    <n v="0"/>
    <n v="-1"/>
    <n v="0"/>
    <n v="0"/>
    <n v="2"/>
    <n v="0"/>
    <n v="1"/>
    <n v="0"/>
    <n v="0"/>
    <n v="0"/>
    <n v="0"/>
    <n v="0"/>
    <n v="0"/>
    <n v="0"/>
    <n v="0"/>
    <n v="-1"/>
    <n v="0"/>
    <n v="0"/>
    <n v="0"/>
    <n v="0"/>
    <n v="0"/>
    <n v="0"/>
    <n v="0"/>
    <n v="0"/>
  </r>
  <r>
    <x v="3"/>
    <s v="2015/0357"/>
    <s v=""/>
    <s v=""/>
    <s v="Units 9,10 &amp; 11 Spice court"/>
    <s v=""/>
    <s v="Ivory Square"/>
    <s v="SW11"/>
    <s v="3UE"/>
    <n v="526402"/>
    <n v="175702"/>
    <s v="St. Mary's Park"/>
    <s v=""/>
    <s v=""/>
    <n v="0"/>
    <n v="3"/>
    <n v="3"/>
    <s v="Change of use from office (Class B1) to residential (Class C3) as 3x flats (2x 1-bed and 1x 2-bed) on second floor level (Prior Approval Application)."/>
    <s v="PAG"/>
    <d v="2015-02-10T00:00:00"/>
    <d v="2015-04-07T00:00:00"/>
    <m/>
    <s v="Nil"/>
    <s v=""/>
    <s v="BF"/>
    <x v="2"/>
    <s v="n/a"/>
    <s v="f"/>
    <s v=""/>
    <m/>
    <m/>
    <m/>
    <x v="1"/>
    <s v="P"/>
    <n v="0"/>
    <n v="0"/>
    <n v="0"/>
    <n v="0"/>
    <n v="2"/>
    <n v="1"/>
    <n v="0"/>
    <n v="0"/>
    <n v="0"/>
    <n v="0"/>
    <n v="0"/>
    <n v="2"/>
    <n v="1"/>
    <n v="0"/>
    <n v="0"/>
    <n v="0"/>
    <n v="0"/>
    <n v="0"/>
    <n v="0"/>
    <n v="0"/>
    <n v="0"/>
    <n v="0"/>
    <n v="0"/>
    <n v="0"/>
    <n v="0"/>
    <n v="0"/>
    <n v="0"/>
    <n v="0"/>
    <n v="0"/>
    <n v="0"/>
    <n v="0"/>
  </r>
  <r>
    <x v="3"/>
    <s v="2015/0361"/>
    <s v=""/>
    <s v=""/>
    <s v="5-18 Spice Court"/>
    <s v=""/>
    <s v="Ivory Square"/>
    <s v="SW11"/>
    <s v="3UE"/>
    <n v="526402"/>
    <n v="175703"/>
    <s v="St. Mary's Park"/>
    <s v=""/>
    <s v=""/>
    <n v="0"/>
    <n v="3"/>
    <n v="3"/>
    <s v="Determination as to whether prior approval is required for change of use from office (Class B1) to residential (Class C3)."/>
    <s v="PAG"/>
    <d v="2015-02-10T00:00:00"/>
    <d v="2015-04-07T00:00:00"/>
    <m/>
    <s v="Nil"/>
    <s v=""/>
    <s v="BF"/>
    <x v="2"/>
    <s v="n/a"/>
    <s v="f"/>
    <s v=""/>
    <m/>
    <m/>
    <m/>
    <x v="1"/>
    <s v="P"/>
    <n v="0"/>
    <n v="0"/>
    <n v="0"/>
    <n v="0"/>
    <n v="2"/>
    <n v="1"/>
    <n v="0"/>
    <n v="0"/>
    <n v="0"/>
    <n v="0"/>
    <n v="0"/>
    <n v="2"/>
    <n v="1"/>
    <n v="0"/>
    <n v="0"/>
    <n v="0"/>
    <n v="0"/>
    <n v="0"/>
    <n v="0"/>
    <n v="0"/>
    <n v="0"/>
    <n v="0"/>
    <n v="0"/>
    <n v="0"/>
    <n v="0"/>
    <n v="0"/>
    <n v="0"/>
    <n v="0"/>
    <n v="0"/>
    <n v="0"/>
    <n v="0"/>
  </r>
  <r>
    <x v="3"/>
    <s v="2015/0396"/>
    <s v=""/>
    <s v=""/>
    <s v=""/>
    <s v="17"/>
    <s v="Nansen Road"/>
    <s v="SW11"/>
    <s v="5NS"/>
    <n v="528368"/>
    <n v="175510"/>
    <s v="Shaftesbury"/>
    <s v=""/>
    <s v=""/>
    <n v="1"/>
    <n v="2"/>
    <n v="1"/>
    <s v="Conversion of dwelling into 2 x self-contained flats, including erection of single-storey rear/side extension at ground level; erection of a rear mansard extension to main roof and above part of back addition with the formation of roof terrace above two-s"/>
    <s v="PF"/>
    <d v="2015-01-26T00:00:00"/>
    <d v="2015-04-14T00:00:00"/>
    <m/>
    <s v="Nil"/>
    <s v=""/>
    <s v="BF"/>
    <x v="3"/>
    <s v="n/a"/>
    <s v="a"/>
    <s v=""/>
    <m/>
    <m/>
    <m/>
    <x v="1"/>
    <s v="P"/>
    <n v="0"/>
    <n v="0"/>
    <n v="0"/>
    <n v="0"/>
    <n v="1"/>
    <n v="0"/>
    <n v="1"/>
    <n v="0"/>
    <n v="-1"/>
    <n v="0"/>
    <n v="0"/>
    <n v="1"/>
    <n v="0"/>
    <n v="1"/>
    <n v="0"/>
    <n v="0"/>
    <n v="0"/>
    <n v="0"/>
    <n v="0"/>
    <n v="0"/>
    <n v="0"/>
    <n v="0"/>
    <n v="-1"/>
    <n v="0"/>
    <n v="0"/>
    <n v="0"/>
    <n v="0"/>
    <n v="0"/>
    <n v="0"/>
    <n v="0"/>
    <n v="0"/>
  </r>
  <r>
    <x v="3"/>
    <s v="2015/0420"/>
    <s v=""/>
    <s v=""/>
    <s v="Reef House"/>
    <s v=""/>
    <s v="Coral Row"/>
    <s v="SW11"/>
    <s v="3UF"/>
    <n v="526431"/>
    <n v="175730"/>
    <s v="St. Mary's Park"/>
    <s v=""/>
    <s v=""/>
    <n v="0"/>
    <n v="2"/>
    <n v="2"/>
    <s v="Determination as to whether prior approval is required for change of use from office (Class B1) to residential (Class C3) to provide two flats."/>
    <s v="PAG"/>
    <d v="2015-02-10T00:00:00"/>
    <d v="2015-04-07T00:00:00"/>
    <m/>
    <s v="Nil"/>
    <s v=""/>
    <s v="BF"/>
    <x v="2"/>
    <s v="n/a"/>
    <s v="f"/>
    <s v=""/>
    <m/>
    <m/>
    <m/>
    <x v="1"/>
    <s v="P"/>
    <m/>
    <n v="0"/>
    <n v="0"/>
    <n v="0"/>
    <n v="0"/>
    <n v="2"/>
    <n v="0"/>
    <n v="0"/>
    <n v="0"/>
    <n v="0"/>
    <n v="0"/>
    <n v="0"/>
    <n v="2"/>
    <n v="0"/>
    <n v="0"/>
    <n v="0"/>
    <n v="0"/>
    <n v="0"/>
    <n v="0"/>
    <n v="0"/>
    <n v="0"/>
    <n v="0"/>
    <n v="0"/>
    <n v="0"/>
    <n v="0"/>
    <n v="0"/>
    <n v="0"/>
    <n v="0"/>
    <n v="0"/>
    <n v="0"/>
    <n v="0"/>
  </r>
  <r>
    <x v="3"/>
    <s v="2015/0422"/>
    <s v=""/>
    <s v=""/>
    <s v="Units 2, 3, 4, 5, 6, &amp; 7 Leeward House"/>
    <s v=""/>
    <s v="Square Rigger Row"/>
    <s v="SW11"/>
    <s v="3TX"/>
    <n v="526534"/>
    <n v="175822"/>
    <s v="St. Mary's Park"/>
    <s v=""/>
    <s v=""/>
    <n v="0"/>
    <n v="6"/>
    <n v="6"/>
    <s v="Determination as to whether prior approval is required for change of use at first, second, and third floor levels from 6 office units (Class B1a) to 6 x residential flats (Class C3)."/>
    <s v="PAG"/>
    <d v="2015-02-10T00:00:00"/>
    <d v="2015-04-07T00:00:00"/>
    <m/>
    <s v="Nil"/>
    <s v=""/>
    <s v="BF"/>
    <x v="2"/>
    <s v="n/a"/>
    <s v="f"/>
    <s v=""/>
    <m/>
    <m/>
    <m/>
    <x v="1"/>
    <s v="P"/>
    <n v="0"/>
    <n v="0"/>
    <n v="0"/>
    <n v="0"/>
    <n v="6"/>
    <n v="0"/>
    <n v="0"/>
    <n v="0"/>
    <n v="0"/>
    <n v="0"/>
    <n v="0"/>
    <n v="6"/>
    <n v="0"/>
    <n v="0"/>
    <n v="0"/>
    <n v="0"/>
    <n v="0"/>
    <n v="0"/>
    <n v="0"/>
    <n v="0"/>
    <n v="0"/>
    <n v="0"/>
    <n v="0"/>
    <n v="0"/>
    <n v="0"/>
    <n v="0"/>
    <n v="0"/>
    <n v="0"/>
    <n v="0"/>
    <n v="0"/>
    <n v="0"/>
  </r>
  <r>
    <x v="3"/>
    <s v="2015/0494"/>
    <s v=""/>
    <s v=""/>
    <s v=""/>
    <s v="147"/>
    <s v="Upper Tooting Road"/>
    <s v="SW17"/>
    <s v="7TJ"/>
    <n v="527746"/>
    <n v="171935"/>
    <s v="Tooting"/>
    <s v=""/>
    <s v=""/>
    <n v="2"/>
    <n v="4"/>
    <n v="2"/>
    <s v="Internal alterations and change of use of first floor office (Use Class B1a) to provide 1 x 2 bedroom and 3 x 1 bedroom self-contained flats on first, second and third floors.  (Use Class C3)."/>
    <s v="PF"/>
    <d v="2015-02-04T00:00:00"/>
    <d v="2015-05-01T00:00:00"/>
    <m/>
    <s v="Nil"/>
    <s v=""/>
    <s v="BF"/>
    <x v="3"/>
    <s v="n/a"/>
    <s v="f"/>
    <s v=""/>
    <m/>
    <m/>
    <m/>
    <x v="1"/>
    <s v="P"/>
    <m/>
    <n v="0"/>
    <n v="0"/>
    <n v="0"/>
    <n v="2"/>
    <n v="0"/>
    <n v="0"/>
    <n v="0"/>
    <n v="0"/>
    <n v="0"/>
    <n v="0"/>
    <n v="2"/>
    <n v="0"/>
    <n v="0"/>
    <n v="0"/>
    <n v="0"/>
    <n v="0"/>
    <n v="0"/>
    <n v="0"/>
    <n v="0"/>
    <n v="0"/>
    <n v="0"/>
    <n v="0"/>
    <n v="0"/>
    <n v="0"/>
    <n v="0"/>
    <n v="0"/>
    <n v="0"/>
    <n v="0"/>
    <n v="0"/>
    <n v="0"/>
  </r>
  <r>
    <x v="3"/>
    <s v="2015/0498"/>
    <s v="Land adjoining 132 Ritherdon Road"/>
    <s v=""/>
    <s v="Land rear of 164-166"/>
    <s v=""/>
    <s v="Bedford Hill"/>
    <s v="SW17"/>
    <s v="9HW"/>
    <n v="528815"/>
    <n v="172653"/>
    <s v="Bedford"/>
    <s v="31/03/2015"/>
    <s v=""/>
    <n v="0"/>
    <n v="2"/>
    <n v="2"/>
    <s v="Erection of two houses with parapet walls to front and rear roof slopes and front dormer to one house (minor material amendments to scheme approved by permission ref 2014/0928 for erection of 1 x 4-bedroom and 1 x 3-bedroom two-storey dwellinghouses with "/>
    <s v="PF"/>
    <d v="2015-01-30T00:00:00"/>
    <d v="2015-04-17T00:00:00"/>
    <m/>
    <s v="Nil"/>
    <s v=""/>
    <s v="BF"/>
    <x v="0"/>
    <s v="n/a"/>
    <s v="n"/>
    <s v="31/03/2015"/>
    <m/>
    <m/>
    <m/>
    <x v="1"/>
    <s v="P"/>
    <m/>
    <n v="0"/>
    <n v="0"/>
    <n v="0"/>
    <n v="0"/>
    <n v="0"/>
    <n v="0"/>
    <n v="2"/>
    <n v="0"/>
    <n v="0"/>
    <n v="0"/>
    <n v="0"/>
    <n v="0"/>
    <n v="0"/>
    <n v="0"/>
    <n v="0"/>
    <n v="0"/>
    <n v="0"/>
    <n v="0"/>
    <n v="0"/>
    <n v="0"/>
    <n v="2"/>
    <n v="0"/>
    <n v="0"/>
    <n v="0"/>
    <n v="0"/>
    <n v="0"/>
    <n v="0"/>
    <n v="0"/>
    <n v="0"/>
    <n v="0"/>
  </r>
  <r>
    <x v="3"/>
    <s v="2015/0509"/>
    <s v=""/>
    <s v=""/>
    <s v=""/>
    <s v="235"/>
    <s v="Balham High Road"/>
    <s v="SW17"/>
    <s v="7BG"/>
    <n v="528240"/>
    <n v="172571"/>
    <s v="Bedford"/>
    <s v=""/>
    <s v=""/>
    <n v="0"/>
    <n v="5"/>
    <n v="5"/>
    <s v="Change of use from house in multiple occupation (HMO) (sui-generis use) to 5no. one-bedroom self-contained flats (supported housing); two windows replaced with one new window on rear elevation."/>
    <s v="PFLA"/>
    <d v="2015-02-10T00:00:00"/>
    <d v="2015-11-04T00:00:00"/>
    <m/>
    <s v="Nil"/>
    <s v=""/>
    <s v="BF"/>
    <x v="2"/>
    <s v="n/a"/>
    <s v="c+"/>
    <s v=""/>
    <m/>
    <m/>
    <m/>
    <x v="0"/>
    <s v="HAAR"/>
    <m/>
    <n v="0"/>
    <n v="5"/>
    <n v="0"/>
    <n v="5"/>
    <n v="0"/>
    <n v="0"/>
    <n v="0"/>
    <n v="0"/>
    <n v="0"/>
    <n v="0"/>
    <n v="5"/>
    <n v="0"/>
    <n v="0"/>
    <n v="0"/>
    <n v="0"/>
    <n v="0"/>
    <n v="0"/>
    <n v="0"/>
    <n v="0"/>
    <n v="0"/>
    <n v="0"/>
    <n v="0"/>
    <n v="0"/>
    <n v="0"/>
    <n v="0"/>
    <n v="0"/>
    <n v="0"/>
    <n v="0"/>
    <n v="0"/>
    <n v="0"/>
  </r>
  <r>
    <x v="3"/>
    <s v="2015/0539"/>
    <s v="1-9 Belgravia House, 301"/>
    <s v=""/>
    <s v=""/>
    <s v="297-301"/>
    <s v="Balham High Road"/>
    <s v="SW17"/>
    <s v="7HD"/>
    <n v="528095"/>
    <n v="172380"/>
    <s v="Bedford"/>
    <s v=""/>
    <s v=""/>
    <n v="0"/>
    <n v="3"/>
    <n v="3"/>
    <s v="Determination as to whether prior approval is required for change of use from financial and professional services (Class A2) to residential (Class C3) to provide 1 x one-bedroom flat and 2 x studio flats."/>
    <s v="WD"/>
    <d v="2015-01-29T00:00:00"/>
    <d v="2015-06-09T00:00:00"/>
    <m/>
    <s v="Nil"/>
    <s v=""/>
    <s v="BF"/>
    <x v="2"/>
    <s v="n/a"/>
    <s v="f"/>
    <s v=""/>
    <m/>
    <m/>
    <m/>
    <x v="1"/>
    <s v="P"/>
    <m/>
    <n v="0"/>
    <n v="0"/>
    <n v="2"/>
    <n v="1"/>
    <n v="0"/>
    <n v="0"/>
    <n v="0"/>
    <n v="0"/>
    <n v="0"/>
    <n v="2"/>
    <n v="1"/>
    <n v="0"/>
    <n v="0"/>
    <n v="0"/>
    <n v="0"/>
    <n v="0"/>
    <n v="0"/>
    <n v="0"/>
    <n v="0"/>
    <n v="0"/>
    <n v="0"/>
    <n v="0"/>
    <n v="0"/>
    <n v="0"/>
    <n v="0"/>
    <n v="0"/>
    <n v="0"/>
    <n v="0"/>
    <n v="0"/>
    <n v="0"/>
  </r>
  <r>
    <x v="3"/>
    <s v="2015/0545"/>
    <s v=""/>
    <s v=""/>
    <s v=""/>
    <s v="147"/>
    <s v="Northcote Road"/>
    <s v="SW11"/>
    <s v="6QB"/>
    <n v="527620"/>
    <n v="174551"/>
    <s v="Northcote"/>
    <s v=""/>
    <s v=""/>
    <n v="0"/>
    <n v="1"/>
    <n v="1"/>
    <s v="Change of use office (Class B1) to residential (Class C3) to form a one bedroom house, with associated external alterations and front boundary wall on Bramfield Road frontage."/>
    <s v="PF"/>
    <d v="2015-03-04T00:00:00"/>
    <d v="2015-04-29T00:00:00"/>
    <m/>
    <s v="Nil"/>
    <s v=""/>
    <s v="BF"/>
    <x v="2"/>
    <s v="n/a"/>
    <s v="f"/>
    <s v=""/>
    <m/>
    <m/>
    <m/>
    <x v="1"/>
    <s v="P"/>
    <n v="0"/>
    <n v="0"/>
    <n v="0"/>
    <n v="0"/>
    <n v="0"/>
    <n v="1"/>
    <n v="0"/>
    <n v="0"/>
    <n v="0"/>
    <n v="0"/>
    <n v="0"/>
    <n v="0"/>
    <n v="0"/>
    <n v="0"/>
    <n v="0"/>
    <n v="0"/>
    <n v="0"/>
    <n v="0"/>
    <n v="0"/>
    <n v="1"/>
    <n v="0"/>
    <n v="0"/>
    <n v="0"/>
    <n v="0"/>
    <n v="0"/>
    <n v="0"/>
    <n v="0"/>
    <n v="0"/>
    <n v="0"/>
    <n v="0"/>
    <n v="0"/>
  </r>
  <r>
    <x v="3"/>
    <s v="2015/0589"/>
    <s v=""/>
    <s v=""/>
    <s v=""/>
    <s v="51"/>
    <s v="Rusholme Road"/>
    <s v="SW15"/>
    <s v="3LF"/>
    <n v="524033"/>
    <n v="174126"/>
    <s v="East Putney"/>
    <s v=""/>
    <s v=""/>
    <n v="0"/>
    <n v="1"/>
    <n v="1"/>
    <s v="Change of use from multiple-occupancy (Sui Generis) to single family dwelling house (class C3)."/>
    <s v="PF"/>
    <d v="2015-02-09T00:00:00"/>
    <d v="2015-04-01T00:00:00"/>
    <m/>
    <s v="Nil"/>
    <s v=""/>
    <s v="BF"/>
    <x v="2"/>
    <s v="n/a"/>
    <s v="g"/>
    <s v=""/>
    <m/>
    <m/>
    <m/>
    <x v="1"/>
    <s v="P"/>
    <n v="0"/>
    <n v="0"/>
    <n v="1"/>
    <n v="0"/>
    <n v="0"/>
    <n v="0"/>
    <n v="0"/>
    <n v="0"/>
    <n v="1"/>
    <n v="0"/>
    <n v="0"/>
    <n v="0"/>
    <n v="0"/>
    <n v="0"/>
    <n v="0"/>
    <n v="0"/>
    <n v="0"/>
    <n v="0"/>
    <n v="0"/>
    <n v="0"/>
    <n v="0"/>
    <n v="0"/>
    <n v="1"/>
    <n v="0"/>
    <n v="0"/>
    <n v="0"/>
    <n v="0"/>
    <n v="0"/>
    <n v="0"/>
    <n v="0"/>
    <n v="0"/>
  </r>
  <r>
    <x v="3"/>
    <s v="2015/0591"/>
    <s v=""/>
    <s v="BLOCK A - PRIVATE"/>
    <s v="Battersea Gasholder"/>
    <s v=""/>
    <s v="Prince of Wales Drive"/>
    <s v="SW8"/>
    <s v=""/>
    <n v="528809"/>
    <n v="177181"/>
    <s v="Queenstown"/>
    <s v=""/>
    <s v=""/>
    <n v="0"/>
    <n v="42"/>
    <n v="4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4"/>
    <n v="42"/>
    <n v="0"/>
    <n v="0"/>
    <n v="36"/>
    <n v="6"/>
    <n v="0"/>
    <n v="0"/>
    <n v="0"/>
    <n v="0"/>
    <n v="0"/>
    <n v="36"/>
    <n v="6"/>
    <n v="0"/>
    <n v="0"/>
    <n v="0"/>
    <n v="0"/>
    <n v="0"/>
    <n v="0"/>
    <n v="0"/>
    <n v="0"/>
    <n v="0"/>
    <n v="0"/>
    <n v="0"/>
    <n v="0"/>
    <n v="0"/>
    <n v="0"/>
    <n v="0"/>
    <n v="0"/>
    <n v="0"/>
  </r>
  <r>
    <x v="3"/>
    <s v="2015/0591"/>
    <s v=""/>
    <s v="BLOCK B - PRIVATE"/>
    <s v="Battersea Gasholder"/>
    <s v=""/>
    <s v="Prince of Wales Drive"/>
    <s v="SW8"/>
    <s v=""/>
    <n v="528809"/>
    <n v="177181"/>
    <s v="Queenstown"/>
    <s v=""/>
    <s v=""/>
    <n v="0"/>
    <n v="103"/>
    <n v="103"/>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10"/>
    <n v="103"/>
    <n v="0"/>
    <n v="23"/>
    <n v="78"/>
    <n v="2"/>
    <n v="0"/>
    <n v="0"/>
    <n v="0"/>
    <n v="0"/>
    <n v="23"/>
    <n v="78"/>
    <n v="2"/>
    <n v="0"/>
    <n v="0"/>
    <n v="0"/>
    <n v="0"/>
    <n v="0"/>
    <n v="0"/>
    <n v="0"/>
    <n v="0"/>
    <n v="0"/>
    <n v="0"/>
    <n v="0"/>
    <n v="0"/>
    <n v="0"/>
    <n v="0"/>
    <n v="0"/>
    <n v="0"/>
    <n v="0"/>
  </r>
  <r>
    <x v="3"/>
    <s v="2015/0591"/>
    <s v=""/>
    <s v="BLOCK C - PRIVATE"/>
    <s v="Battersea Gasholder"/>
    <s v=""/>
    <s v="Prince of Wales Drive"/>
    <s v="SW8"/>
    <s v=""/>
    <n v="528809"/>
    <n v="177181"/>
    <s v="Queenstown"/>
    <s v=""/>
    <s v=""/>
    <n v="0"/>
    <n v="101"/>
    <n v="101"/>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10"/>
    <n v="101"/>
    <n v="0"/>
    <n v="24"/>
    <n v="69"/>
    <n v="8"/>
    <n v="0"/>
    <n v="0"/>
    <n v="0"/>
    <n v="0"/>
    <n v="24"/>
    <n v="69"/>
    <n v="8"/>
    <n v="0"/>
    <n v="0"/>
    <n v="0"/>
    <n v="0"/>
    <n v="0"/>
    <n v="0"/>
    <n v="0"/>
    <n v="0"/>
    <n v="0"/>
    <n v="0"/>
    <n v="0"/>
    <n v="0"/>
    <n v="0"/>
    <n v="0"/>
    <n v="0"/>
    <n v="0"/>
    <n v="0"/>
  </r>
  <r>
    <x v="3"/>
    <s v="2015/0591"/>
    <s v=""/>
    <s v="BLOCK D - PRIVATE"/>
    <s v="Battersea Gasholder"/>
    <s v=""/>
    <s v="Prince of Wales Drive"/>
    <s v="SW8"/>
    <s v=""/>
    <n v="528809"/>
    <n v="177181"/>
    <s v="Queenstown"/>
    <s v=""/>
    <s v=""/>
    <n v="0"/>
    <n v="77"/>
    <n v="7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8"/>
    <n v="77"/>
    <n v="0"/>
    <n v="18"/>
    <n v="51"/>
    <n v="8"/>
    <n v="0"/>
    <n v="0"/>
    <n v="0"/>
    <n v="0"/>
    <n v="18"/>
    <n v="51"/>
    <n v="8"/>
    <n v="0"/>
    <n v="0"/>
    <n v="0"/>
    <n v="0"/>
    <n v="0"/>
    <n v="0"/>
    <n v="0"/>
    <n v="0"/>
    <n v="0"/>
    <n v="0"/>
    <n v="0"/>
    <n v="0"/>
    <n v="0"/>
    <n v="0"/>
    <n v="0"/>
    <n v="0"/>
    <n v="0"/>
  </r>
  <r>
    <x v="3"/>
    <s v="2015/0591"/>
    <s v=""/>
    <s v="BLOCK E - PRIVATE"/>
    <s v="Battersea Gasholder"/>
    <s v=""/>
    <s v="Prince of Wales Drive"/>
    <s v="SW8"/>
    <s v=""/>
    <n v="528809"/>
    <n v="177181"/>
    <s v="Queenstown"/>
    <s v=""/>
    <s v=""/>
    <n v="0"/>
    <n v="62"/>
    <n v="6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6"/>
    <n v="62"/>
    <n v="0"/>
    <n v="14"/>
    <n v="42"/>
    <n v="6"/>
    <n v="0"/>
    <n v="0"/>
    <n v="0"/>
    <n v="0"/>
    <n v="14"/>
    <n v="42"/>
    <n v="6"/>
    <n v="0"/>
    <n v="0"/>
    <n v="0"/>
    <n v="0"/>
    <n v="0"/>
    <n v="0"/>
    <n v="0"/>
    <n v="0"/>
    <n v="0"/>
    <n v="0"/>
    <n v="0"/>
    <n v="0"/>
    <n v="0"/>
    <n v="0"/>
    <n v="0"/>
    <n v="0"/>
    <n v="0"/>
  </r>
  <r>
    <x v="3"/>
    <s v="2015/0591"/>
    <s v=""/>
    <s v="BLOCK F - PRIVATE"/>
    <s v="Battersea Gasholder"/>
    <s v=""/>
    <s v="Prince of Wales Drive"/>
    <s v="SW8"/>
    <s v=""/>
    <n v="528809"/>
    <n v="177181"/>
    <s v="Queenstown"/>
    <s v=""/>
    <s v=""/>
    <n v="0"/>
    <n v="90"/>
    <n v="90"/>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9"/>
    <n v="90"/>
    <n v="0"/>
    <n v="24"/>
    <n v="64"/>
    <n v="2"/>
    <n v="0"/>
    <n v="0"/>
    <n v="0"/>
    <n v="0"/>
    <n v="24"/>
    <n v="64"/>
    <n v="2"/>
    <n v="0"/>
    <n v="0"/>
    <n v="0"/>
    <n v="0"/>
    <n v="0"/>
    <n v="0"/>
    <n v="0"/>
    <n v="0"/>
    <n v="0"/>
    <n v="0"/>
    <n v="0"/>
    <n v="0"/>
    <n v="0"/>
    <n v="0"/>
    <n v="0"/>
    <n v="0"/>
    <n v="0"/>
  </r>
  <r>
    <x v="3"/>
    <s v="2015/0591"/>
    <s v=""/>
    <s v="BLOCK G - LEVEL 1 INTERMEDIATE(SO)"/>
    <s v="Battersea Gasholder"/>
    <s v=""/>
    <s v="Prince of Wales Drive"/>
    <s v="SW8"/>
    <s v=""/>
    <n v="528809"/>
    <n v="177181"/>
    <s v="Queenstown"/>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5"/>
    <n v="0"/>
    <n v="2"/>
    <n v="3"/>
    <n v="0"/>
    <n v="0"/>
    <n v="0"/>
    <n v="0"/>
    <n v="0"/>
    <n v="2"/>
    <n v="3"/>
    <n v="0"/>
    <n v="0"/>
    <n v="0"/>
    <n v="0"/>
    <n v="0"/>
    <n v="0"/>
    <n v="0"/>
    <n v="0"/>
    <n v="0"/>
    <n v="0"/>
    <n v="0"/>
    <n v="0"/>
    <n v="0"/>
    <n v="0"/>
    <n v="0"/>
    <n v="0"/>
    <n v="0"/>
    <n v="0"/>
  </r>
  <r>
    <x v="3"/>
    <s v="2015/0591"/>
    <s v=""/>
    <s v="BLOCK G - LEVEL 2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4"/>
    <n v="0"/>
    <n v="2"/>
    <n v="2"/>
    <n v="0"/>
    <n v="0"/>
    <n v="0"/>
    <n v="0"/>
    <n v="0"/>
    <n v="2"/>
    <n v="2"/>
    <n v="0"/>
    <n v="0"/>
    <n v="0"/>
    <n v="0"/>
    <n v="0"/>
    <n v="0"/>
    <n v="0"/>
    <n v="0"/>
    <n v="0"/>
    <n v="0"/>
    <n v="0"/>
    <n v="0"/>
    <n v="0"/>
    <n v="0"/>
    <n v="0"/>
    <n v="0"/>
    <n v="0"/>
    <n v="0"/>
  </r>
  <r>
    <x v="3"/>
    <s v="2015/0591"/>
    <s v=""/>
    <s v="BLOCK G - LEVEL 3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4"/>
    <n v="0"/>
    <n v="2"/>
    <n v="2"/>
    <n v="0"/>
    <n v="0"/>
    <n v="0"/>
    <n v="0"/>
    <n v="0"/>
    <n v="2"/>
    <n v="2"/>
    <n v="0"/>
    <n v="0"/>
    <n v="0"/>
    <n v="0"/>
    <n v="0"/>
    <n v="0"/>
    <n v="0"/>
    <n v="0"/>
    <n v="0"/>
    <n v="0"/>
    <n v="0"/>
    <n v="0"/>
    <n v="0"/>
    <n v="0"/>
    <n v="0"/>
    <n v="0"/>
    <n v="0"/>
    <n v="0"/>
  </r>
  <r>
    <x v="3"/>
    <s v="2015/0591"/>
    <s v=""/>
    <s v="BLOCK G - LEVEL 4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4"/>
    <n v="0"/>
    <n v="2"/>
    <n v="2"/>
    <n v="0"/>
    <n v="0"/>
    <n v="0"/>
    <n v="0"/>
    <n v="0"/>
    <n v="2"/>
    <n v="2"/>
    <n v="0"/>
    <n v="0"/>
    <n v="0"/>
    <n v="0"/>
    <n v="0"/>
    <n v="0"/>
    <n v="0"/>
    <n v="0"/>
    <n v="0"/>
    <n v="0"/>
    <n v="0"/>
    <n v="0"/>
    <n v="0"/>
    <n v="0"/>
    <n v="0"/>
    <n v="0"/>
    <n v="0"/>
    <n v="0"/>
  </r>
  <r>
    <x v="3"/>
    <s v="2015/0591"/>
    <s v=""/>
    <s v="BLOCK G - LEVEL 5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4"/>
    <n v="0"/>
    <n v="2"/>
    <n v="2"/>
    <n v="0"/>
    <n v="0"/>
    <n v="0"/>
    <n v="0"/>
    <n v="0"/>
    <n v="2"/>
    <n v="2"/>
    <n v="0"/>
    <n v="0"/>
    <n v="0"/>
    <n v="0"/>
    <n v="0"/>
    <n v="0"/>
    <n v="0"/>
    <n v="0"/>
    <n v="0"/>
    <n v="0"/>
    <n v="0"/>
    <n v="0"/>
    <n v="0"/>
    <n v="0"/>
    <n v="0"/>
    <n v="0"/>
    <n v="0"/>
    <n v="0"/>
  </r>
  <r>
    <x v="3"/>
    <s v="2015/0591"/>
    <s v=""/>
    <s v="BLOCK G - LEVEL 6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4"/>
    <n v="0"/>
    <n v="2"/>
    <n v="2"/>
    <n v="0"/>
    <n v="0"/>
    <n v="0"/>
    <n v="0"/>
    <n v="0"/>
    <n v="2"/>
    <n v="2"/>
    <n v="0"/>
    <n v="0"/>
    <n v="0"/>
    <n v="0"/>
    <n v="0"/>
    <n v="0"/>
    <n v="0"/>
    <n v="0"/>
    <n v="0"/>
    <n v="0"/>
    <n v="0"/>
    <n v="0"/>
    <n v="0"/>
    <n v="0"/>
    <n v="0"/>
    <n v="0"/>
    <n v="0"/>
    <n v="0"/>
  </r>
  <r>
    <x v="3"/>
    <s v="2015/0591"/>
    <s v=""/>
    <s v="BLOCK G - LEVEL 7 INTERMEDIATE(SO)"/>
    <s v="Battersea Gasholder"/>
    <s v=""/>
    <s v="Prince of Wales Drive"/>
    <s v="SW8"/>
    <s v=""/>
    <n v="528809"/>
    <n v="177181"/>
    <s v="Queenstown"/>
    <s v=""/>
    <s v=""/>
    <n v="0"/>
    <n v="2"/>
    <n v="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2"/>
    <n v="0"/>
    <n v="2"/>
    <n v="0"/>
    <n v="0"/>
    <n v="0"/>
    <n v="0"/>
    <n v="0"/>
    <n v="0"/>
    <n v="2"/>
    <n v="0"/>
    <n v="0"/>
    <n v="0"/>
    <n v="0"/>
    <n v="0"/>
    <n v="0"/>
    <n v="0"/>
    <n v="0"/>
    <n v="0"/>
    <n v="0"/>
    <n v="0"/>
    <n v="0"/>
    <n v="0"/>
    <n v="0"/>
    <n v="0"/>
    <n v="0"/>
    <n v="0"/>
    <n v="0"/>
    <n v="0"/>
  </r>
  <r>
    <x v="3"/>
    <s v="2015/0591"/>
    <s v=""/>
    <s v="BLOCK G - PRIVATE"/>
    <s v="Battersea Gasholder"/>
    <s v=""/>
    <s v="Prince of Wales Drive"/>
    <s v="SW8"/>
    <s v=""/>
    <n v="528809"/>
    <n v="177181"/>
    <s v="Queenstown"/>
    <s v=""/>
    <s v=""/>
    <n v="0"/>
    <n v="69"/>
    <n v="69"/>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7"/>
    <n v="69"/>
    <n v="0"/>
    <n v="6"/>
    <n v="57"/>
    <n v="6"/>
    <n v="0"/>
    <n v="0"/>
    <n v="0"/>
    <n v="0"/>
    <n v="6"/>
    <n v="57"/>
    <n v="6"/>
    <n v="0"/>
    <n v="0"/>
    <n v="0"/>
    <n v="0"/>
    <n v="0"/>
    <n v="0"/>
    <n v="0"/>
    <n v="0"/>
    <n v="0"/>
    <n v="0"/>
    <n v="0"/>
    <n v="0"/>
    <n v="0"/>
    <n v="0"/>
    <n v="0"/>
    <n v="0"/>
    <n v="0"/>
  </r>
  <r>
    <x v="3"/>
    <s v="2015/0591"/>
    <s v=""/>
    <s v="BLOCK H - LEVEL 1 INTERMEDIATE(SO)"/>
    <s v="Battersea Gasholder"/>
    <s v=""/>
    <s v="Prince of Wales Drive"/>
    <s v="SW8"/>
    <s v=""/>
    <n v="528809"/>
    <n v="177181"/>
    <s v="Queenstown"/>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5"/>
    <n v="0"/>
    <n v="2"/>
    <n v="3"/>
    <n v="0"/>
    <n v="0"/>
    <n v="0"/>
    <n v="0"/>
    <n v="0"/>
    <n v="2"/>
    <n v="3"/>
    <n v="0"/>
    <n v="0"/>
    <n v="0"/>
    <n v="0"/>
    <n v="0"/>
    <n v="0"/>
    <n v="0"/>
    <n v="0"/>
    <n v="0"/>
    <n v="0"/>
    <n v="0"/>
    <n v="0"/>
    <n v="0"/>
    <n v="0"/>
    <n v="0"/>
    <n v="0"/>
    <n v="0"/>
    <n v="0"/>
  </r>
  <r>
    <x v="3"/>
    <s v="2015/0591"/>
    <s v=""/>
    <s v="BLOCK H - LEVEL 2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4"/>
    <n v="0"/>
    <n v="2"/>
    <n v="2"/>
    <n v="0"/>
    <n v="0"/>
    <n v="0"/>
    <n v="0"/>
    <n v="0"/>
    <n v="2"/>
    <n v="2"/>
    <n v="0"/>
    <n v="0"/>
    <n v="0"/>
    <n v="0"/>
    <n v="0"/>
    <n v="0"/>
    <n v="0"/>
    <n v="0"/>
    <n v="0"/>
    <n v="0"/>
    <n v="0"/>
    <n v="0"/>
    <n v="0"/>
    <n v="0"/>
    <n v="0"/>
    <n v="0"/>
    <n v="0"/>
    <n v="0"/>
  </r>
  <r>
    <x v="3"/>
    <s v="2015/0591"/>
    <s v=""/>
    <s v="BLOCK H - LEVEL 3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4"/>
    <n v="0"/>
    <n v="2"/>
    <n v="2"/>
    <n v="0"/>
    <n v="0"/>
    <n v="0"/>
    <n v="0"/>
    <n v="0"/>
    <n v="2"/>
    <n v="2"/>
    <n v="0"/>
    <n v="0"/>
    <n v="0"/>
    <n v="0"/>
    <n v="0"/>
    <n v="0"/>
    <n v="0"/>
    <n v="0"/>
    <n v="0"/>
    <n v="0"/>
    <n v="0"/>
    <n v="0"/>
    <n v="0"/>
    <n v="0"/>
    <n v="0"/>
    <n v="0"/>
    <n v="0"/>
    <n v="0"/>
  </r>
  <r>
    <x v="3"/>
    <s v="2015/0591"/>
    <s v=""/>
    <s v="BLOCK H - LEVEL 4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4"/>
    <n v="0"/>
    <n v="2"/>
    <n v="2"/>
    <n v="0"/>
    <n v="0"/>
    <n v="0"/>
    <n v="0"/>
    <n v="0"/>
    <n v="2"/>
    <n v="2"/>
    <n v="0"/>
    <n v="0"/>
    <n v="0"/>
    <n v="0"/>
    <n v="0"/>
    <n v="0"/>
    <n v="0"/>
    <n v="0"/>
    <n v="0"/>
    <n v="0"/>
    <n v="0"/>
    <n v="0"/>
    <n v="0"/>
    <n v="0"/>
    <n v="0"/>
    <n v="0"/>
    <n v="0"/>
    <n v="0"/>
  </r>
  <r>
    <x v="3"/>
    <s v="2015/0591"/>
    <s v=""/>
    <s v="BLOCK H - LEVEL 5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4"/>
    <n v="0"/>
    <n v="2"/>
    <n v="2"/>
    <n v="0"/>
    <n v="0"/>
    <n v="0"/>
    <n v="0"/>
    <n v="0"/>
    <n v="2"/>
    <n v="2"/>
    <n v="0"/>
    <n v="0"/>
    <n v="0"/>
    <n v="0"/>
    <n v="0"/>
    <n v="0"/>
    <n v="0"/>
    <n v="0"/>
    <n v="0"/>
    <n v="0"/>
    <n v="0"/>
    <n v="0"/>
    <n v="0"/>
    <n v="0"/>
    <n v="0"/>
    <n v="0"/>
    <n v="0"/>
    <n v="0"/>
  </r>
  <r>
    <x v="3"/>
    <s v="2015/0591"/>
    <s v=""/>
    <s v="BLOCK H - LEVEL 6 INTERMEDIATE(SO)"/>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4"/>
    <n v="0"/>
    <n v="2"/>
    <n v="2"/>
    <n v="0"/>
    <n v="0"/>
    <n v="0"/>
    <n v="0"/>
    <n v="0"/>
    <n v="2"/>
    <n v="2"/>
    <n v="0"/>
    <n v="0"/>
    <n v="0"/>
    <n v="0"/>
    <n v="0"/>
    <n v="0"/>
    <n v="0"/>
    <n v="0"/>
    <n v="0"/>
    <n v="0"/>
    <n v="0"/>
    <n v="0"/>
    <n v="0"/>
    <n v="0"/>
    <n v="0"/>
    <n v="0"/>
    <n v="0"/>
    <n v="0"/>
  </r>
  <r>
    <x v="3"/>
    <s v="2015/0591"/>
    <s v=""/>
    <s v="BLOCK H - LEVEL 7 INTERMEDIATE(SO)"/>
    <s v="Battersea Gasholder"/>
    <s v=""/>
    <s v="Prince of Wales Drive"/>
    <s v="SW8"/>
    <s v=""/>
    <n v="528809"/>
    <n v="177181"/>
    <s v="Queenstown"/>
    <s v=""/>
    <s v=""/>
    <n v="0"/>
    <n v="2"/>
    <n v="2"/>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0"/>
    <n v="2"/>
    <n v="0"/>
    <n v="2"/>
    <n v="0"/>
    <n v="0"/>
    <n v="0"/>
    <n v="0"/>
    <n v="0"/>
    <n v="0"/>
    <n v="2"/>
    <n v="0"/>
    <n v="0"/>
    <n v="0"/>
    <n v="0"/>
    <n v="0"/>
    <n v="0"/>
    <n v="0"/>
    <n v="0"/>
    <n v="0"/>
    <n v="0"/>
    <n v="0"/>
    <n v="0"/>
    <n v="0"/>
    <n v="0"/>
    <n v="0"/>
    <n v="0"/>
    <n v="0"/>
    <n v="0"/>
    <n v="0"/>
  </r>
  <r>
    <x v="3"/>
    <s v="2015/0591"/>
    <s v=""/>
    <s v="BLOCK H - PRIVATE"/>
    <s v="Battersea Gasholder"/>
    <s v=""/>
    <s v="Prince of Wales Drive"/>
    <s v="SW8"/>
    <s v=""/>
    <n v="528809"/>
    <n v="177181"/>
    <s v="Queenstown"/>
    <s v=""/>
    <s v=""/>
    <n v="0"/>
    <n v="51"/>
    <n v="51"/>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5"/>
    <n v="51"/>
    <n v="0"/>
    <n v="2"/>
    <n v="43"/>
    <n v="6"/>
    <n v="0"/>
    <n v="0"/>
    <n v="0"/>
    <n v="0"/>
    <n v="2"/>
    <n v="43"/>
    <n v="6"/>
    <n v="0"/>
    <n v="0"/>
    <n v="0"/>
    <n v="0"/>
    <n v="0"/>
    <n v="0"/>
    <n v="0"/>
    <n v="0"/>
    <n v="0"/>
    <n v="0"/>
    <n v="0"/>
    <n v="0"/>
    <n v="0"/>
    <n v="0"/>
    <n v="0"/>
    <n v="0"/>
    <n v="0"/>
  </r>
  <r>
    <x v="3"/>
    <s v="2015/0591"/>
    <s v=""/>
    <s v="BLOCK J - LEVEL 1 INTERMEDIATE(SO)"/>
    <s v="Battersea Gasholder"/>
    <s v=""/>
    <s v="Prince of Wales Drive"/>
    <s v="SW8"/>
    <s v=""/>
    <n v="528809"/>
    <n v="177181"/>
    <s v="Queenstown"/>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5"/>
    <n v="0"/>
    <n v="2"/>
    <n v="3"/>
    <n v="0"/>
    <n v="0"/>
    <n v="0"/>
    <n v="0"/>
    <n v="0"/>
    <n v="2"/>
    <n v="3"/>
    <n v="0"/>
    <n v="0"/>
    <n v="0"/>
    <n v="0"/>
    <n v="0"/>
    <n v="0"/>
    <n v="0"/>
    <n v="0"/>
    <n v="0"/>
    <n v="0"/>
    <n v="0"/>
    <n v="0"/>
    <n v="0"/>
    <n v="0"/>
    <n v="0"/>
    <n v="0"/>
    <n v="0"/>
    <n v="0"/>
  </r>
  <r>
    <x v="3"/>
    <s v="2015/0591"/>
    <s v=""/>
    <s v="BLOCK J - LEVEL 2 INTERMEDIATE(SO)"/>
    <s v="Battersea Gasholder"/>
    <s v=""/>
    <s v="Prince of Wales Drive"/>
    <s v="SW8"/>
    <s v=""/>
    <n v="528809"/>
    <n v="177181"/>
    <s v="Queenstown"/>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5"/>
    <n v="0"/>
    <n v="2"/>
    <n v="3"/>
    <n v="0"/>
    <n v="0"/>
    <n v="0"/>
    <n v="0"/>
    <n v="0"/>
    <n v="2"/>
    <n v="3"/>
    <n v="0"/>
    <n v="0"/>
    <n v="0"/>
    <n v="0"/>
    <n v="0"/>
    <n v="0"/>
    <n v="0"/>
    <n v="0"/>
    <n v="0"/>
    <n v="0"/>
    <n v="0"/>
    <n v="0"/>
    <n v="0"/>
    <n v="0"/>
    <n v="0"/>
    <n v="0"/>
    <n v="0"/>
    <n v="0"/>
  </r>
  <r>
    <x v="3"/>
    <s v="2015/0591"/>
    <s v=""/>
    <s v="BLOCK J - LEVEL 3 INTERMEDIATE(SO)"/>
    <s v="Battersea Gasholder"/>
    <s v=""/>
    <s v="Prince of Wales Drive"/>
    <s v="SW8"/>
    <s v=""/>
    <n v="528809"/>
    <n v="177181"/>
    <s v="Queenstown"/>
    <s v=""/>
    <s v=""/>
    <n v="0"/>
    <n v="5"/>
    <n v="5"/>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SO"/>
    <n v="1332094"/>
    <n v="1"/>
    <n v="5"/>
    <n v="0"/>
    <n v="2"/>
    <n v="3"/>
    <n v="0"/>
    <n v="0"/>
    <n v="0"/>
    <n v="0"/>
    <n v="0"/>
    <n v="2"/>
    <n v="3"/>
    <n v="0"/>
    <n v="0"/>
    <n v="0"/>
    <n v="0"/>
    <n v="0"/>
    <n v="0"/>
    <n v="0"/>
    <n v="0"/>
    <n v="0"/>
    <n v="0"/>
    <n v="0"/>
    <n v="0"/>
    <n v="0"/>
    <n v="0"/>
    <n v="0"/>
    <n v="0"/>
    <n v="0"/>
    <n v="0"/>
  </r>
  <r>
    <x v="3"/>
    <s v="2015/0591"/>
    <s v=""/>
    <s v="BLOCK J - PRIVATE"/>
    <s v="Battersea Gasholder"/>
    <s v=""/>
    <s v="Prince of Wales Drive"/>
    <s v="SW8"/>
    <s v=""/>
    <n v="528809"/>
    <n v="177181"/>
    <s v="Queenstown"/>
    <s v=""/>
    <s v=""/>
    <n v="0"/>
    <n v="43"/>
    <n v="43"/>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1"/>
    <s v="P"/>
    <n v="1332094"/>
    <n v="4"/>
    <n v="43"/>
    <n v="0"/>
    <n v="10"/>
    <n v="25"/>
    <n v="8"/>
    <n v="0"/>
    <n v="0"/>
    <n v="0"/>
    <n v="0"/>
    <n v="10"/>
    <n v="25"/>
    <n v="8"/>
    <n v="0"/>
    <n v="0"/>
    <n v="0"/>
    <n v="0"/>
    <n v="0"/>
    <n v="0"/>
    <n v="0"/>
    <n v="0"/>
    <n v="0"/>
    <n v="0"/>
    <n v="0"/>
    <n v="0"/>
    <n v="0"/>
    <n v="0"/>
    <n v="0"/>
    <n v="0"/>
    <n v="0"/>
  </r>
  <r>
    <x v="3"/>
    <s v="2015/0591"/>
    <s v=""/>
    <s v="BLOCK K - LEVEL 1 AFFORDABLE RENT"/>
    <s v="Battersea Gasholder"/>
    <s v=""/>
    <s v="Prince of Wales Drive"/>
    <s v="SW8"/>
    <s v=""/>
    <n v="528809"/>
    <n v="177181"/>
    <s v="Queenstown"/>
    <s v=""/>
    <s v=""/>
    <n v="0"/>
    <n v="4"/>
    <n v="4"/>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4"/>
    <n v="0"/>
    <n v="3"/>
    <n v="1"/>
    <n v="0"/>
    <n v="0"/>
    <n v="0"/>
    <n v="0"/>
    <n v="0"/>
    <n v="3"/>
    <n v="1"/>
    <n v="0"/>
    <n v="0"/>
    <n v="0"/>
    <n v="0"/>
    <n v="0"/>
    <n v="0"/>
    <n v="0"/>
    <n v="0"/>
    <n v="0"/>
    <n v="0"/>
    <n v="0"/>
    <n v="0"/>
    <n v="0"/>
    <n v="0"/>
    <n v="0"/>
    <n v="0"/>
    <n v="0"/>
    <n v="0"/>
  </r>
  <r>
    <x v="3"/>
    <s v="2015/0591"/>
    <s v=""/>
    <s v="BLOCK K - LEVEL 2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3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4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5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6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7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7"/>
    <n v="0"/>
    <n v="4"/>
    <n v="2"/>
    <n v="1"/>
    <n v="0"/>
    <n v="0"/>
    <n v="0"/>
    <n v="0"/>
    <n v="4"/>
    <n v="2"/>
    <n v="1"/>
    <n v="0"/>
    <n v="0"/>
    <n v="0"/>
    <n v="0"/>
    <n v="0"/>
    <n v="0"/>
    <n v="0"/>
    <n v="0"/>
    <n v="0"/>
    <n v="0"/>
    <n v="0"/>
    <n v="0"/>
    <n v="0"/>
    <n v="0"/>
    <n v="0"/>
    <n v="0"/>
    <n v="0"/>
  </r>
  <r>
    <x v="3"/>
    <s v="2015/0591"/>
    <s v=""/>
    <s v="BLOCK K - LEVEL 8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0"/>
    <n v="7"/>
    <n v="0"/>
    <n v="4"/>
    <n v="2"/>
    <n v="1"/>
    <n v="0"/>
    <n v="0"/>
    <n v="0"/>
    <n v="0"/>
    <n v="4"/>
    <n v="2"/>
    <n v="1"/>
    <n v="0"/>
    <n v="0"/>
    <n v="0"/>
    <n v="0"/>
    <n v="0"/>
    <n v="0"/>
    <n v="0"/>
    <n v="0"/>
    <n v="0"/>
    <n v="0"/>
    <n v="0"/>
    <n v="0"/>
    <n v="0"/>
    <n v="0"/>
    <n v="0"/>
    <n v="0"/>
    <n v="0"/>
  </r>
  <r>
    <x v="3"/>
    <s v="2015/0591"/>
    <s v=""/>
    <s v="BLOCK K - LEVEL 9 AFFORDABLE RENT"/>
    <s v="Battersea Gasholder"/>
    <s v=""/>
    <s v="Prince of Wales Drive"/>
    <s v="SW8"/>
    <s v=""/>
    <n v="528809"/>
    <n v="177181"/>
    <s v="Queenstown"/>
    <s v=""/>
    <s v=""/>
    <n v="0"/>
    <n v="7"/>
    <n v="7"/>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0"/>
    <n v="7"/>
    <n v="0"/>
    <n v="4"/>
    <n v="2"/>
    <n v="1"/>
    <n v="0"/>
    <n v="0"/>
    <n v="0"/>
    <n v="0"/>
    <n v="4"/>
    <n v="2"/>
    <n v="1"/>
    <n v="0"/>
    <n v="0"/>
    <n v="0"/>
    <n v="0"/>
    <n v="0"/>
    <n v="0"/>
    <n v="0"/>
    <n v="0"/>
    <n v="0"/>
    <n v="0"/>
    <n v="0"/>
    <n v="0"/>
    <n v="0"/>
    <n v="0"/>
    <n v="0"/>
    <n v="0"/>
    <n v="0"/>
  </r>
  <r>
    <x v="3"/>
    <s v="2015/0591"/>
    <s v=""/>
    <s v="BLOCK L - LEVEL 1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2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3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4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5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6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7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1"/>
    <n v="8"/>
    <n v="0"/>
    <n v="4"/>
    <n v="4"/>
    <n v="0"/>
    <n v="0"/>
    <n v="0"/>
    <n v="0"/>
    <n v="0"/>
    <n v="4"/>
    <n v="4"/>
    <n v="0"/>
    <n v="0"/>
    <n v="0"/>
    <n v="0"/>
    <n v="0"/>
    <n v="0"/>
    <n v="0"/>
    <n v="0"/>
    <n v="0"/>
    <n v="0"/>
    <n v="0"/>
    <n v="0"/>
    <n v="0"/>
    <n v="0"/>
    <n v="0"/>
    <n v="0"/>
    <n v="0"/>
    <n v="0"/>
  </r>
  <r>
    <x v="3"/>
    <s v="2015/0591"/>
    <s v=""/>
    <s v="BLOCK L - LEVEL 8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0"/>
    <n v="8"/>
    <n v="0"/>
    <n v="4"/>
    <n v="4"/>
    <n v="0"/>
    <n v="0"/>
    <n v="0"/>
    <n v="0"/>
    <n v="0"/>
    <n v="4"/>
    <n v="4"/>
    <n v="0"/>
    <n v="0"/>
    <n v="0"/>
    <n v="0"/>
    <n v="0"/>
    <n v="0"/>
    <n v="0"/>
    <n v="0"/>
    <n v="0"/>
    <n v="0"/>
    <n v="0"/>
    <n v="0"/>
    <n v="0"/>
    <n v="0"/>
    <n v="0"/>
    <n v="0"/>
    <n v="0"/>
    <n v="0"/>
  </r>
  <r>
    <x v="3"/>
    <s v="2015/0591"/>
    <s v=""/>
    <s v="BLOCK L - LEVEL 9  AFFORDABLE RENT"/>
    <s v="Battersea Gasholder"/>
    <s v=""/>
    <s v="Prince of Wales Drive"/>
    <s v="SW8"/>
    <s v=""/>
    <n v="528809"/>
    <n v="177181"/>
    <s v="Queenstown"/>
    <s v=""/>
    <s v=""/>
    <n v="0"/>
    <n v="8"/>
    <n v="8"/>
    <s v="Redevelopment of the site to provide a mixed-use development comprising 839 residential units, including affordable housing; approximately 5,700sqm of flexible commercial floorspace including retail, financial and professional services, cafe/restaurant, o"/>
    <s v="PFLA"/>
    <d v="2015-02-04T00:00:00"/>
    <d v="2015-09-18T00:00:00"/>
    <m/>
    <s v="Nil"/>
    <s v=""/>
    <s v="BF"/>
    <x v="0"/>
    <s v="NB"/>
    <s v="n/a"/>
    <s v=""/>
    <m/>
    <m/>
    <m/>
    <x v="0"/>
    <s v="HAAR"/>
    <n v="1332094"/>
    <n v="0"/>
    <n v="8"/>
    <n v="0"/>
    <n v="4"/>
    <n v="4"/>
    <n v="0"/>
    <n v="0"/>
    <n v="0"/>
    <n v="0"/>
    <n v="0"/>
    <n v="4"/>
    <n v="4"/>
    <n v="0"/>
    <n v="0"/>
    <n v="0"/>
    <n v="0"/>
    <n v="0"/>
    <n v="0"/>
    <n v="0"/>
    <n v="0"/>
    <n v="0"/>
    <n v="0"/>
    <n v="0"/>
    <n v="0"/>
    <n v="0"/>
    <n v="0"/>
    <n v="0"/>
    <n v="0"/>
    <n v="0"/>
    <n v="0"/>
  </r>
  <r>
    <x v="3"/>
    <s v="2015/0619"/>
    <s v=""/>
    <s v=""/>
    <s v=""/>
    <s v="59"/>
    <s v="Gilbey Road"/>
    <s v="SW17"/>
    <s v="0QH"/>
    <n v="527218"/>
    <n v="171484"/>
    <s v="Tooting"/>
    <s v=""/>
    <s v=""/>
    <n v="2"/>
    <n v="1"/>
    <n v="-1"/>
    <s v="Alterations in connection with conversion from two flats into a single dwelling."/>
    <s v="PF"/>
    <d v="2015-02-04T00:00:00"/>
    <d v="2015-04-01T00:00:00"/>
    <m/>
    <s v="Nil"/>
    <s v=""/>
    <s v="BF"/>
    <x v="1"/>
    <s v="n/a"/>
    <s v="b"/>
    <s v=""/>
    <m/>
    <m/>
    <m/>
    <x v="1"/>
    <s v="P"/>
    <n v="0"/>
    <n v="0"/>
    <n v="0"/>
    <n v="0"/>
    <n v="-1"/>
    <n v="0"/>
    <n v="-1"/>
    <n v="0"/>
    <n v="1"/>
    <n v="0"/>
    <n v="0"/>
    <n v="-1"/>
    <n v="0"/>
    <n v="-1"/>
    <n v="0"/>
    <n v="0"/>
    <n v="0"/>
    <n v="0"/>
    <n v="0"/>
    <n v="0"/>
    <n v="0"/>
    <n v="0"/>
    <n v="1"/>
    <n v="0"/>
    <n v="0"/>
    <n v="0"/>
    <n v="0"/>
    <n v="0"/>
    <n v="0"/>
    <n v="0"/>
    <n v="0"/>
  </r>
  <r>
    <x v="3"/>
    <s v="2015/0639"/>
    <s v=""/>
    <s v=""/>
    <s v=""/>
    <s v="99"/>
    <s v="Mitcham Lane"/>
    <s v="SW16"/>
    <s v="6LY"/>
    <n v="529336"/>
    <n v="171126"/>
    <s v="FU"/>
    <s v=""/>
    <s v=""/>
    <n v="0"/>
    <n v="1"/>
    <n v="1"/>
    <s v="Conversion of rear part of ground floor shop to provide a self-contained one-bedroomed flat;  erection of single-storey rear extension and alterations including an additional door to the front elevation."/>
    <s v="PF"/>
    <d v="2015-02-16T00:00:00"/>
    <d v="2015-10-27T00:00:00"/>
    <m/>
    <s v="Nil"/>
    <s v=""/>
    <s v="BF"/>
    <x v="3"/>
    <s v="n/a"/>
    <s v="e"/>
    <s v=""/>
    <m/>
    <m/>
    <m/>
    <x v="1"/>
    <s v="P"/>
    <m/>
    <n v="0"/>
    <n v="0"/>
    <n v="0"/>
    <n v="1"/>
    <n v="0"/>
    <n v="0"/>
    <n v="0"/>
    <n v="0"/>
    <n v="0"/>
    <n v="0"/>
    <n v="1"/>
    <n v="0"/>
    <n v="0"/>
    <n v="0"/>
    <n v="0"/>
    <n v="0"/>
    <n v="0"/>
    <n v="0"/>
    <n v="0"/>
    <n v="0"/>
    <n v="0"/>
    <n v="0"/>
    <n v="0"/>
    <n v="0"/>
    <n v="0"/>
    <n v="0"/>
    <n v="0"/>
    <n v="0"/>
    <n v="0"/>
    <n v="0"/>
  </r>
  <r>
    <x v="3"/>
    <s v="2015/0650"/>
    <s v=""/>
    <s v=""/>
    <s v=""/>
    <s v="43"/>
    <s v="Rosenau Road"/>
    <s v="SW11"/>
    <s v="4QX"/>
    <n v="527519"/>
    <n v="176870"/>
    <s v="St. Mary's Park"/>
    <s v=""/>
    <s v=""/>
    <n v="1"/>
    <n v="3"/>
    <n v="2"/>
    <s v="Conversion of the property into 1x1- bedroom, 1x2- bedroom and 1x3- bedroom self contained units.  Provision of bike stands and refuse storage in the front garden. Excavation to create basement including formation of front/rear and side lightwells with gr"/>
    <s v="PF"/>
    <d v="2015-02-16T00:00:00"/>
    <d v="2015-05-27T00:00:00"/>
    <m/>
    <s v="Nil"/>
    <s v=""/>
    <s v="BF"/>
    <x v="3"/>
    <s v="n/a"/>
    <s v="a"/>
    <s v=""/>
    <m/>
    <m/>
    <m/>
    <x v="1"/>
    <s v="P"/>
    <n v="0"/>
    <n v="0"/>
    <n v="0"/>
    <n v="0"/>
    <n v="1"/>
    <n v="1"/>
    <n v="1"/>
    <n v="-1"/>
    <n v="0"/>
    <n v="0"/>
    <n v="0"/>
    <n v="1"/>
    <n v="1"/>
    <n v="1"/>
    <n v="0"/>
    <n v="0"/>
    <n v="0"/>
    <n v="0"/>
    <n v="0"/>
    <n v="0"/>
    <n v="0"/>
    <n v="-1"/>
    <n v="0"/>
    <n v="0"/>
    <n v="0"/>
    <n v="0"/>
    <n v="0"/>
    <n v="0"/>
    <n v="0"/>
    <n v="0"/>
    <n v="0"/>
  </r>
  <r>
    <x v="3"/>
    <s v="2015/0666"/>
    <s v=""/>
    <s v=""/>
    <s v="Rear of Royal Victoria Patriotic Building"/>
    <s v=""/>
    <s v="John Archers Way"/>
    <s v="SW18"/>
    <s v="3SX"/>
    <n v="526914"/>
    <n v="174288"/>
    <s v="Wandsworth Common"/>
    <s v=""/>
    <s v=""/>
    <n v="0"/>
    <n v="6"/>
    <n v="6"/>
    <s v="Erection of two-storey building to provide six self-contained flats."/>
    <s v="WD"/>
    <d v="2015-02-16T00:00:00"/>
    <d v="2015-04-15T00:00:00"/>
    <m/>
    <s v="Nil"/>
    <s v=""/>
    <s v="BF"/>
    <x v="0"/>
    <s v="n/a"/>
    <s v="n"/>
    <s v=""/>
    <m/>
    <m/>
    <m/>
    <x v="1"/>
    <s v="P"/>
    <n v="0"/>
    <n v="0"/>
    <n v="0"/>
    <n v="0"/>
    <n v="4"/>
    <n v="2"/>
    <n v="0"/>
    <n v="0"/>
    <n v="0"/>
    <n v="0"/>
    <n v="0"/>
    <n v="4"/>
    <n v="2"/>
    <n v="0"/>
    <n v="0"/>
    <n v="0"/>
    <n v="0"/>
    <n v="0"/>
    <n v="0"/>
    <n v="0"/>
    <n v="0"/>
    <n v="0"/>
    <n v="0"/>
    <n v="0"/>
    <n v="0"/>
    <n v="0"/>
    <n v="0"/>
    <n v="0"/>
    <n v="0"/>
    <n v="0"/>
    <n v="0"/>
  </r>
  <r>
    <x v="3"/>
    <s v="2015/0674"/>
    <s v=""/>
    <s v=""/>
    <s v="Upper floors"/>
    <s v="256-258"/>
    <s v="Upper Tooting Road"/>
    <s v="SW17"/>
    <s v="0DN"/>
    <n v="527564"/>
    <n v="171696"/>
    <s v="Tooting"/>
    <s v=""/>
    <s v=""/>
    <n v="0"/>
    <n v="1"/>
    <n v="1"/>
    <s v="Erection of two-storey rear extension at second and third floor levels including roof terraces at the rear to create an additional 2 bedroom self-contained flat"/>
    <s v="RP"/>
    <d v="2015-02-10T00:00:00"/>
    <d v="2015-09-17T00:00:00"/>
    <m/>
    <s v="Nil"/>
    <s v=""/>
    <s v="BF"/>
    <x v="0"/>
    <s v="n/a"/>
    <s v="n"/>
    <s v=""/>
    <m/>
    <m/>
    <m/>
    <x v="1"/>
    <s v="P"/>
    <m/>
    <n v="0"/>
    <n v="0"/>
    <n v="0"/>
    <n v="0"/>
    <n v="1"/>
    <n v="0"/>
    <n v="0"/>
    <n v="0"/>
    <n v="0"/>
    <n v="0"/>
    <n v="0"/>
    <n v="1"/>
    <n v="0"/>
    <n v="0"/>
    <n v="0"/>
    <n v="0"/>
    <n v="0"/>
    <n v="0"/>
    <n v="0"/>
    <n v="0"/>
    <n v="0"/>
    <n v="0"/>
    <n v="0"/>
    <n v="0"/>
    <n v="0"/>
    <n v="0"/>
    <n v="0"/>
    <n v="0"/>
    <n v="0"/>
    <n v="0"/>
  </r>
  <r>
    <x v="3"/>
    <s v="2015/0684"/>
    <s v=""/>
    <s v=""/>
    <s v=""/>
    <s v="26"/>
    <s v="Roedean Crescent"/>
    <s v="SW15"/>
    <s v="5JU"/>
    <n v="521107"/>
    <n v="174480"/>
    <s v="Roehampton"/>
    <s v=""/>
    <s v=""/>
    <n v="1"/>
    <n v="1"/>
    <n v="0"/>
    <s v="Demolition of existing building and erection of a three-storey (including accommodation within the roofspace) 8-bedroom detached house. [The main changes include alterations to the siting, scale and floorplans of the proposed house, with changes to elevat"/>
    <s v="PF"/>
    <d v="2015-02-10T00:00:00"/>
    <d v="2015-08-17T00:00:00"/>
    <m/>
    <s v="Nil"/>
    <s v=""/>
    <s v="BF"/>
    <x v="0"/>
    <s v="n/a"/>
    <s v="n"/>
    <s v=""/>
    <m/>
    <m/>
    <m/>
    <x v="1"/>
    <s v="P"/>
    <n v="0"/>
    <n v="0"/>
    <n v="0"/>
    <n v="0"/>
    <n v="0"/>
    <n v="0"/>
    <n v="0"/>
    <n v="-1"/>
    <n v="1"/>
    <n v="0"/>
    <n v="0"/>
    <n v="0"/>
    <n v="0"/>
    <n v="0"/>
    <n v="0"/>
    <n v="0"/>
    <n v="0"/>
    <n v="0"/>
    <n v="0"/>
    <n v="0"/>
    <n v="0"/>
    <n v="-1"/>
    <n v="1"/>
    <n v="0"/>
    <n v="0"/>
    <n v="0"/>
    <n v="0"/>
    <n v="0"/>
    <n v="0"/>
    <n v="0"/>
    <n v="0"/>
  </r>
  <r>
    <x v="3"/>
    <s v="2015/0704"/>
    <s v=""/>
    <s v=""/>
    <s v=""/>
    <s v="114"/>
    <s v="Leathwaite Road"/>
    <s v="SW11"/>
    <s v="6RR"/>
    <n v="527823"/>
    <n v="174768"/>
    <s v="Northcote"/>
    <s v=""/>
    <s v=""/>
    <n v="1"/>
    <n v="2"/>
    <n v="1"/>
    <s v="Conversion of dwellinghouse into 2 self contained flats (1 x 2 bed, 1 x 3 bed); erection of single-storey rear/side extension, roof extension over part of the back addition, excavation to enlarge basement including formation of front lightwell with grille"/>
    <s v="PF"/>
    <d v="2015-02-11T00:00:00"/>
    <d v="2015-04-13T00:00:00"/>
    <m/>
    <s v="Nil"/>
    <s v=""/>
    <s v="BF"/>
    <x v="3"/>
    <s v="n/a"/>
    <s v="a"/>
    <s v=""/>
    <m/>
    <m/>
    <m/>
    <x v="1"/>
    <s v="P"/>
    <n v="0"/>
    <n v="0"/>
    <n v="0"/>
    <n v="0"/>
    <n v="0"/>
    <n v="1"/>
    <n v="1"/>
    <n v="-1"/>
    <n v="0"/>
    <n v="0"/>
    <n v="0"/>
    <n v="0"/>
    <n v="1"/>
    <n v="1"/>
    <n v="0"/>
    <n v="0"/>
    <n v="0"/>
    <n v="0"/>
    <n v="0"/>
    <n v="0"/>
    <n v="0"/>
    <n v="-1"/>
    <n v="0"/>
    <n v="0"/>
    <n v="0"/>
    <n v="0"/>
    <n v="0"/>
    <n v="0"/>
    <n v="0"/>
    <n v="0"/>
    <n v="0"/>
  </r>
  <r>
    <x v="3"/>
    <s v="2015/0705"/>
    <s v=""/>
    <s v=""/>
    <s v=""/>
    <s v="34"/>
    <s v="Lavender Hill"/>
    <s v="SW11"/>
    <s v="5RL"/>
    <n v="528426"/>
    <n v="175769"/>
    <s v="Shaftesbury"/>
    <s v=""/>
    <s v=""/>
    <n v="0"/>
    <n v="1"/>
    <n v="1"/>
    <s v="Conversion of the rear of shop at basement and ground floor level into a 2 bedroom self-contained flar including external alterations."/>
    <s v="WD"/>
    <d v="2015-02-26T00:00:00"/>
    <d v="2015-04-23T00:00:00"/>
    <m/>
    <s v="Nil"/>
    <s v=""/>
    <s v="BF"/>
    <x v="2"/>
    <s v="n/a"/>
    <s v="e"/>
    <s v=""/>
    <m/>
    <m/>
    <m/>
    <x v="1"/>
    <s v="P"/>
    <n v="0"/>
    <n v="0"/>
    <n v="0"/>
    <n v="0"/>
    <n v="0"/>
    <n v="1"/>
    <n v="0"/>
    <n v="0"/>
    <n v="0"/>
    <n v="0"/>
    <n v="0"/>
    <n v="0"/>
    <n v="1"/>
    <n v="0"/>
    <n v="0"/>
    <n v="0"/>
    <n v="0"/>
    <n v="0"/>
    <n v="0"/>
    <n v="0"/>
    <n v="0"/>
    <n v="0"/>
    <n v="0"/>
    <n v="0"/>
    <n v="0"/>
    <n v="0"/>
    <n v="0"/>
    <n v="0"/>
    <n v="0"/>
    <n v="0"/>
    <n v="0"/>
  </r>
  <r>
    <x v="3"/>
    <s v="2015/0728"/>
    <s v=""/>
    <s v=""/>
    <s v="563-565"/>
    <s v="563-565"/>
    <s v="Battersea Park Road"/>
    <s v="SW11"/>
    <s v="3BL"/>
    <n v="527326"/>
    <n v="176301"/>
    <s v="Latchmere"/>
    <s v=""/>
    <s v=""/>
    <n v="0"/>
    <n v="1"/>
    <n v="1"/>
    <s v="Erection of mansard roof extension to form an additional storey to provide a 2 bedroom flat with a screened roof terrace above. Insertion of windows at second floor , and alterations to ground floor shop front."/>
    <s v="RP"/>
    <d v="2015-02-16T00:00:00"/>
    <d v="2015-04-13T00:00:00"/>
    <m/>
    <s v="Nil"/>
    <s v=""/>
    <s v="BF"/>
    <x v="0"/>
    <s v="n/a"/>
    <s v="n"/>
    <s v=""/>
    <m/>
    <m/>
    <m/>
    <x v="1"/>
    <s v="P"/>
    <n v="0"/>
    <n v="0"/>
    <n v="0"/>
    <n v="0"/>
    <n v="0"/>
    <n v="1"/>
    <n v="0"/>
    <n v="0"/>
    <n v="0"/>
    <n v="0"/>
    <n v="0"/>
    <n v="0"/>
    <n v="1"/>
    <n v="0"/>
    <n v="0"/>
    <n v="0"/>
    <n v="0"/>
    <n v="0"/>
    <n v="0"/>
    <n v="0"/>
    <n v="0"/>
    <n v="0"/>
    <n v="0"/>
    <n v="0"/>
    <n v="0"/>
    <n v="0"/>
    <n v="0"/>
    <n v="0"/>
    <n v="0"/>
    <n v="0"/>
    <n v="0"/>
  </r>
  <r>
    <x v="3"/>
    <s v="2015/0771"/>
    <s v=""/>
    <s v=""/>
    <s v="St Goar Cottage"/>
    <s v=""/>
    <s v="Manfred Road"/>
    <s v="SW15"/>
    <s v="2RS"/>
    <n v="524758"/>
    <n v="174759"/>
    <s v="East Putney"/>
    <s v=""/>
    <s v=""/>
    <n v="0"/>
    <n v="1"/>
    <n v="1"/>
    <s v="Demolition of existing garages and erection of detached two-storey 4 bedroom dwelling."/>
    <s v="PF"/>
    <d v="2015-03-06T00:00:00"/>
    <d v="2015-05-01T00:00:00"/>
    <m/>
    <s v="Nil"/>
    <s v=""/>
    <s v="BF"/>
    <x v="0"/>
    <s v="n/a"/>
    <s v="n"/>
    <s v=""/>
    <m/>
    <m/>
    <m/>
    <x v="1"/>
    <s v="P"/>
    <n v="0"/>
    <n v="0"/>
    <n v="1"/>
    <n v="0"/>
    <n v="0"/>
    <n v="0"/>
    <n v="0"/>
    <n v="1"/>
    <n v="0"/>
    <n v="0"/>
    <n v="0"/>
    <n v="0"/>
    <n v="0"/>
    <n v="0"/>
    <n v="0"/>
    <n v="0"/>
    <n v="0"/>
    <n v="0"/>
    <n v="0"/>
    <n v="0"/>
    <n v="0"/>
    <n v="1"/>
    <n v="0"/>
    <n v="0"/>
    <n v="0"/>
    <n v="0"/>
    <n v="0"/>
    <n v="0"/>
    <n v="0"/>
    <n v="0"/>
    <n v="0"/>
  </r>
  <r>
    <x v="3"/>
    <s v="2015/0773"/>
    <s v="Land adjacent Fontenoy Road"/>
    <s v=""/>
    <s v="rear of 47/49 &amp; r/o The Studio, Ferndale and Killinhchy"/>
    <s v=""/>
    <s v="Culverden Road"/>
    <s v="SW12"/>
    <s v="9LT"/>
    <n v="529014"/>
    <n v="172572"/>
    <s v="Bedford"/>
    <s v=""/>
    <s v=""/>
    <n v="0"/>
    <n v="1"/>
    <n v="1"/>
    <s v="Erection of single-storey (with basement) detached 3-bedroom dwelling."/>
    <s v="PF"/>
    <d v="2015-02-17T00:00:00"/>
    <d v="2015-05-27T00:00:00"/>
    <m/>
    <s v="Nil"/>
    <s v=""/>
    <s v="BF"/>
    <x v="0"/>
    <s v="n/a"/>
    <s v="n"/>
    <s v=""/>
    <m/>
    <m/>
    <m/>
    <x v="1"/>
    <s v="P"/>
    <n v="0"/>
    <n v="0"/>
    <n v="0"/>
    <n v="0"/>
    <n v="0"/>
    <n v="0"/>
    <n v="1"/>
    <n v="0"/>
    <n v="0"/>
    <n v="0"/>
    <n v="0"/>
    <n v="0"/>
    <n v="0"/>
    <n v="0"/>
    <n v="0"/>
    <n v="0"/>
    <n v="0"/>
    <n v="0"/>
    <n v="0"/>
    <n v="0"/>
    <n v="1"/>
    <n v="0"/>
    <n v="0"/>
    <n v="0"/>
    <n v="0"/>
    <n v="0"/>
    <n v="0"/>
    <n v="0"/>
    <n v="0"/>
    <n v="0"/>
    <n v="0"/>
  </r>
  <r>
    <x v="3"/>
    <s v="2015/0787"/>
    <s v=""/>
    <s v=""/>
    <s v=""/>
    <s v="11"/>
    <s v="Carmalt Gardens"/>
    <s v="SW15"/>
    <s v="6NE"/>
    <n v="523460"/>
    <n v="175163"/>
    <s v="West Putney"/>
    <s v=""/>
    <s v=""/>
    <n v="2"/>
    <n v="1"/>
    <n v="-1"/>
    <s v="Use of 2x 1-bed flats (Class C3) as a 2-bed maisonette (Class C3)."/>
    <s v="PF"/>
    <d v="2015-02-25T00:00:00"/>
    <d v="2015-04-21T00:00:00"/>
    <m/>
    <s v="Nil"/>
    <s v=""/>
    <s v="BF"/>
    <x v="1"/>
    <s v="n/a"/>
    <s v="c-"/>
    <s v=""/>
    <m/>
    <m/>
    <m/>
    <x v="1"/>
    <s v="P"/>
    <n v="0"/>
    <n v="0"/>
    <n v="0"/>
    <n v="0"/>
    <n v="-2"/>
    <n v="1"/>
    <n v="0"/>
    <n v="0"/>
    <n v="0"/>
    <n v="0"/>
    <n v="0"/>
    <n v="-2"/>
    <n v="1"/>
    <n v="0"/>
    <n v="0"/>
    <n v="0"/>
    <n v="0"/>
    <n v="0"/>
    <n v="0"/>
    <n v="0"/>
    <n v="0"/>
    <n v="0"/>
    <n v="0"/>
    <n v="0"/>
    <n v="0"/>
    <n v="0"/>
    <n v="0"/>
    <n v="0"/>
    <n v="0"/>
    <n v="0"/>
    <n v="0"/>
  </r>
  <r>
    <x v="3"/>
    <s v="2015/0822"/>
    <s v=""/>
    <s v=""/>
    <s v="The Studio"/>
    <s v="1A"/>
    <s v="Abercrombie Street"/>
    <s v="SW11"/>
    <s v="2JB"/>
    <n v="527360"/>
    <n v="176302"/>
    <s v="Latchmere"/>
    <s v=""/>
    <s v=""/>
    <n v="0"/>
    <n v="1"/>
    <n v="1"/>
    <s v="Application for determination as to whether prior approval is required for change of use from office (Class B1a) to one 1-bed unit (Class C3)."/>
    <s v="PAG"/>
    <d v="2015-02-19T00:00:00"/>
    <d v="2015-04-16T00:00:00"/>
    <m/>
    <s v="Nil"/>
    <s v=""/>
    <s v="BF"/>
    <x v="2"/>
    <s v="n/a"/>
    <s v="f"/>
    <s v=""/>
    <m/>
    <m/>
    <m/>
    <x v="1"/>
    <s v="P"/>
    <n v="0"/>
    <n v="0"/>
    <n v="0"/>
    <n v="0"/>
    <n v="1"/>
    <n v="0"/>
    <n v="0"/>
    <n v="0"/>
    <n v="0"/>
    <n v="0"/>
    <n v="0"/>
    <n v="1"/>
    <n v="0"/>
    <n v="0"/>
    <n v="0"/>
    <n v="0"/>
    <n v="0"/>
    <n v="0"/>
    <n v="0"/>
    <n v="0"/>
    <n v="0"/>
    <n v="0"/>
    <n v="0"/>
    <n v="0"/>
    <n v="0"/>
    <n v="0"/>
    <n v="0"/>
    <n v="0"/>
    <n v="0"/>
    <n v="0"/>
    <n v="0"/>
  </r>
  <r>
    <x v="3"/>
    <s v="2015/0826"/>
    <s v=""/>
    <s v=""/>
    <s v="Flats 1 &amp; 4"/>
    <s v="41"/>
    <s v="St Johns Avenue"/>
    <s v="SW15"/>
    <s v="6AL"/>
    <n v="523714"/>
    <n v="174883"/>
    <s v="East Putney"/>
    <s v=""/>
    <s v=""/>
    <n v="2"/>
    <n v="1"/>
    <n v="-1"/>
    <s v="Conversion of flat nos. 1 and 4 into 1 x four-bedroom self contained flat including alterations and erection of first floor level side/rear extension."/>
    <s v="PF"/>
    <d v="2015-02-13T00:00:00"/>
    <d v="2015-04-09T00:00:00"/>
    <m/>
    <s v="Nil"/>
    <s v=""/>
    <s v="BF"/>
    <x v="3"/>
    <s v="n/a"/>
    <s v="c-"/>
    <s v=""/>
    <m/>
    <m/>
    <m/>
    <x v="1"/>
    <s v="P"/>
    <n v="0"/>
    <n v="0"/>
    <n v="0"/>
    <n v="0"/>
    <n v="-1"/>
    <n v="-1"/>
    <n v="0"/>
    <n v="1"/>
    <n v="0"/>
    <n v="0"/>
    <n v="0"/>
    <n v="-1"/>
    <n v="-1"/>
    <n v="0"/>
    <n v="1"/>
    <n v="0"/>
    <n v="0"/>
    <n v="0"/>
    <n v="0"/>
    <n v="0"/>
    <n v="0"/>
    <n v="0"/>
    <n v="0"/>
    <n v="0"/>
    <n v="0"/>
    <n v="0"/>
    <n v="0"/>
    <n v="0"/>
    <n v="0"/>
    <n v="0"/>
    <n v="0"/>
  </r>
  <r>
    <x v="3"/>
    <s v="2015/0834"/>
    <s v=""/>
    <s v=""/>
    <s v=""/>
    <s v="29"/>
    <s v="Upper Tooting Road"/>
    <s v="SW17"/>
    <s v="7TS"/>
    <n v="527940"/>
    <n v="172263"/>
    <s v="Bedford"/>
    <s v=""/>
    <s v=""/>
    <n v="0"/>
    <n v="3"/>
    <n v="3"/>
    <s v="Erection of part single-storey, part two-storey extension over existing back addition and rear roof extension in conjunction with the conversion of the upper floors from 2x 2-bed flats (Class C3) to 5 self-contained flats (2x2-bed, 2x 1-bed, and one studi"/>
    <s v="PF"/>
    <d v="2015-02-20T00:00:00"/>
    <d v="2015-04-24T00:00:00"/>
    <m/>
    <s v="Nil"/>
    <s v=""/>
    <s v="BF"/>
    <x v="3"/>
    <s v="n/a"/>
    <s v="n"/>
    <s v=""/>
    <m/>
    <m/>
    <m/>
    <x v="1"/>
    <s v="P"/>
    <n v="0"/>
    <n v="0"/>
    <n v="0"/>
    <n v="1"/>
    <n v="2"/>
    <n v="0"/>
    <n v="0"/>
    <n v="0"/>
    <n v="0"/>
    <n v="0"/>
    <n v="1"/>
    <n v="2"/>
    <n v="0"/>
    <n v="0"/>
    <n v="0"/>
    <n v="0"/>
    <n v="0"/>
    <n v="0"/>
    <n v="0"/>
    <n v="0"/>
    <n v="0"/>
    <n v="0"/>
    <n v="0"/>
    <n v="0"/>
    <n v="0"/>
    <n v="0"/>
    <n v="0"/>
    <n v="0"/>
    <n v="0"/>
    <n v="0"/>
    <n v="0"/>
  </r>
  <r>
    <x v="3"/>
    <s v="2015/0843"/>
    <s v=""/>
    <s v=""/>
    <s v="Oyster Wharf Inlet, Oyster Wharf"/>
    <s v="18"/>
    <s v="Lombard Road"/>
    <s v="SW11"/>
    <s v="3RR"/>
    <n v="526622"/>
    <n v="176212"/>
    <s v="St. Mary's Park"/>
    <s v=""/>
    <s v=""/>
    <n v="0"/>
    <n v="1"/>
    <n v="1"/>
    <s v="Outline application for the construction of a floating residential vessel in the dock known as Oyster Wharf inlet."/>
    <s v="RP"/>
    <d v="2015-02-17T00:00:00"/>
    <d v="2015-07-24T00:00:00"/>
    <m/>
    <s v="Nil"/>
    <s v=""/>
    <s v="BF"/>
    <x v="0"/>
    <s v="n/a"/>
    <s v="n"/>
    <s v=""/>
    <m/>
    <m/>
    <m/>
    <x v="1"/>
    <s v="P"/>
    <n v="0"/>
    <n v="0"/>
    <n v="0"/>
    <n v="0"/>
    <n v="0"/>
    <n v="0"/>
    <n v="0"/>
    <n v="0"/>
    <n v="0"/>
    <n v="1"/>
    <n v="0"/>
    <n v="0"/>
    <n v="0"/>
    <n v="0"/>
    <n v="0"/>
    <n v="0"/>
    <n v="0"/>
    <n v="0"/>
    <n v="0"/>
    <n v="0"/>
    <n v="0"/>
    <n v="0"/>
    <n v="0"/>
    <n v="1"/>
    <n v="0"/>
    <n v="0"/>
    <n v="0"/>
    <n v="0"/>
    <n v="0"/>
    <n v="0"/>
    <n v="0"/>
  </r>
  <r>
    <x v="3"/>
    <s v="2015/0872"/>
    <s v=""/>
    <s v=""/>
    <s v=""/>
    <s v="1"/>
    <s v="Cinammon Row"/>
    <s v="SW11"/>
    <s v="3TW"/>
    <n v="526483"/>
    <n v="175772"/>
    <s v="St. Mary's Park"/>
    <s v=""/>
    <s v=""/>
    <n v="0"/>
    <n v="1"/>
    <n v="1"/>
    <s v="Use of property as a residential dwelling (class C3)."/>
    <s v="RP"/>
    <d v="2015-02-17T00:00:00"/>
    <d v="2015-04-14T00:00:00"/>
    <m/>
    <s v="Nil"/>
    <s v=""/>
    <s v="BF"/>
    <x v="2"/>
    <s v="n/a"/>
    <s v="f"/>
    <s v=""/>
    <m/>
    <m/>
    <m/>
    <x v="1"/>
    <s v="P"/>
    <n v="0"/>
    <n v="0"/>
    <n v="0"/>
    <n v="0"/>
    <n v="0"/>
    <n v="0"/>
    <n v="1"/>
    <n v="0"/>
    <n v="0"/>
    <n v="0"/>
    <n v="0"/>
    <n v="0"/>
    <n v="0"/>
    <n v="0"/>
    <n v="0"/>
    <n v="0"/>
    <n v="0"/>
    <n v="0"/>
    <n v="0"/>
    <n v="0"/>
    <n v="1"/>
    <n v="0"/>
    <n v="0"/>
    <n v="0"/>
    <n v="0"/>
    <n v="0"/>
    <n v="0"/>
    <n v="0"/>
    <n v="0"/>
    <n v="0"/>
    <n v="0"/>
  </r>
  <r>
    <x v="3"/>
    <s v="2015/0874"/>
    <s v=""/>
    <s v=""/>
    <s v=""/>
    <s v="4"/>
    <s v="Beeches Road"/>
    <s v="SW17"/>
    <s v="7LZ"/>
    <n v="527464"/>
    <n v="172254"/>
    <s v="Tooting"/>
    <s v=""/>
    <s v=""/>
    <n v="1"/>
    <n v="1"/>
    <n v="0"/>
    <s v="Erection of side roof extension, rear roof extension and part conversion of first floor maisonette in order to create 1 x 1 bedroom flat at second floor level.  Installation of external stair to rear."/>
    <s v="PF"/>
    <d v="2015-02-17T00:00:00"/>
    <d v="2015-04-14T00:00:00"/>
    <m/>
    <s v="Nil"/>
    <s v=""/>
    <s v="BF"/>
    <x v="3"/>
    <s v="n/a"/>
    <s v="c+"/>
    <s v=""/>
    <m/>
    <m/>
    <m/>
    <x v="1"/>
    <s v="P"/>
    <n v="0"/>
    <n v="0"/>
    <n v="0"/>
    <n v="0"/>
    <n v="0"/>
    <n v="0"/>
    <n v="1"/>
    <n v="-1"/>
    <n v="0"/>
    <n v="0"/>
    <n v="0"/>
    <n v="0"/>
    <n v="0"/>
    <n v="1"/>
    <n v="-1"/>
    <n v="0"/>
    <n v="0"/>
    <n v="0"/>
    <n v="0"/>
    <n v="0"/>
    <n v="0"/>
    <n v="0"/>
    <n v="0"/>
    <n v="0"/>
    <n v="0"/>
    <n v="0"/>
    <n v="0"/>
    <n v="0"/>
    <n v="0"/>
    <n v="0"/>
    <n v="0"/>
  </r>
  <r>
    <x v="3"/>
    <s v="2015/0874"/>
    <s v=""/>
    <s v=""/>
    <s v=""/>
    <s v="4"/>
    <s v="Beeches Road"/>
    <s v="SW17"/>
    <s v="7LZ"/>
    <n v="527464"/>
    <n v="172254"/>
    <s v="Tooting"/>
    <s v=""/>
    <s v=""/>
    <n v="0"/>
    <n v="1"/>
    <n v="1"/>
    <s v="Erection of side roof extension, rear roof extension and part conversion of first floor maisonette in order to create 1 x 1 bedroom flat at second floor level.  Installation of external stair to rear."/>
    <s v="PF"/>
    <d v="2015-02-17T00:00:00"/>
    <d v="2015-04-14T00:00:00"/>
    <m/>
    <s v="Nil"/>
    <s v=""/>
    <s v="BF"/>
    <x v="3"/>
    <s v="n/a"/>
    <s v="n"/>
    <s v=""/>
    <m/>
    <m/>
    <m/>
    <x v="1"/>
    <s v="P"/>
    <n v="0"/>
    <n v="0"/>
    <n v="0"/>
    <n v="0"/>
    <n v="1"/>
    <n v="0"/>
    <n v="0"/>
    <n v="0"/>
    <n v="0"/>
    <n v="0"/>
    <n v="0"/>
    <n v="1"/>
    <n v="0"/>
    <n v="0"/>
    <n v="0"/>
    <n v="0"/>
    <n v="0"/>
    <n v="0"/>
    <n v="0"/>
    <n v="0"/>
    <n v="0"/>
    <n v="0"/>
    <n v="0"/>
    <n v="0"/>
    <n v="0"/>
    <n v="0"/>
    <n v="0"/>
    <n v="0"/>
    <n v="0"/>
    <n v="0"/>
    <n v="0"/>
  </r>
  <r>
    <x v="3"/>
    <s v="2015/0881"/>
    <s v=""/>
    <s v="BLOCK A - 1ST FLOOR"/>
    <s v="Homebase"/>
    <s v="198"/>
    <s v="York Road"/>
    <s v="SW11"/>
    <s v=""/>
    <n v="526547"/>
    <n v="175744"/>
    <s v="St. Mary's Park"/>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1"/>
    <n v="2"/>
    <n v="0"/>
    <n v="0"/>
    <n v="0"/>
    <n v="0"/>
    <n v="0"/>
    <n v="1"/>
    <n v="2"/>
    <n v="0"/>
    <n v="0"/>
    <n v="0"/>
    <n v="0"/>
    <n v="0"/>
    <n v="0"/>
    <n v="0"/>
    <n v="0"/>
    <n v="0"/>
    <n v="0"/>
    <n v="0"/>
    <n v="0"/>
    <n v="0"/>
    <n v="0"/>
    <n v="0"/>
    <n v="0"/>
    <n v="0"/>
    <n v="0"/>
  </r>
  <r>
    <x v="3"/>
    <s v="2015/0881"/>
    <s v=""/>
    <s v="BLOCK A - 2ND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2"/>
    <n v="0"/>
    <n v="0"/>
    <n v="0"/>
    <n v="0"/>
    <n v="0"/>
    <n v="2"/>
    <n v="2"/>
    <n v="0"/>
    <n v="0"/>
    <n v="0"/>
    <n v="0"/>
    <n v="0"/>
    <n v="0"/>
    <n v="0"/>
    <n v="0"/>
    <n v="0"/>
    <n v="0"/>
    <n v="0"/>
    <n v="0"/>
    <n v="0"/>
    <n v="0"/>
    <n v="0"/>
    <n v="0"/>
    <n v="0"/>
    <n v="0"/>
  </r>
  <r>
    <x v="3"/>
    <s v="2015/0881"/>
    <s v=""/>
    <s v="BLOCK A - 2ND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8"/>
    <n v="0"/>
    <n v="0"/>
    <n v="0"/>
    <n v="0"/>
    <n v="0"/>
    <n v="0"/>
    <n v="8"/>
    <n v="0"/>
    <n v="0"/>
    <n v="0"/>
    <n v="0"/>
    <n v="0"/>
    <n v="0"/>
    <n v="0"/>
    <n v="0"/>
    <n v="0"/>
    <n v="0"/>
    <n v="0"/>
    <n v="0"/>
    <n v="0"/>
    <n v="0"/>
    <n v="0"/>
    <n v="0"/>
    <n v="0"/>
    <n v="0"/>
  </r>
  <r>
    <x v="3"/>
    <s v="2015/0881"/>
    <s v=""/>
    <s v="BLOCK A - 3RD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0"/>
    <n v="0"/>
    <n v="0"/>
    <n v="0"/>
    <n v="0"/>
    <n v="0"/>
    <n v="2"/>
    <n v="0"/>
    <n v="0"/>
    <n v="0"/>
    <n v="0"/>
    <n v="0"/>
    <n v="0"/>
    <n v="0"/>
    <n v="0"/>
    <n v="0"/>
    <n v="0"/>
    <n v="0"/>
    <n v="0"/>
    <n v="0"/>
    <n v="0"/>
    <n v="0"/>
    <n v="0"/>
    <n v="0"/>
    <n v="0"/>
    <n v="0"/>
  </r>
  <r>
    <x v="3"/>
    <s v="2015/0881"/>
    <s v=""/>
    <s v="BLOCK A - 3RD FLOOR"/>
    <s v="Homebase"/>
    <s v="198"/>
    <s v="York Road"/>
    <s v="SW11"/>
    <s v=""/>
    <n v="526547"/>
    <n v="175744"/>
    <s v="St. Mary's Park"/>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10"/>
    <n v="0"/>
    <n v="0"/>
    <n v="0"/>
    <n v="0"/>
    <n v="0"/>
    <n v="0"/>
    <n v="10"/>
    <n v="0"/>
    <n v="0"/>
    <n v="0"/>
    <n v="0"/>
    <n v="0"/>
    <n v="0"/>
    <n v="0"/>
    <n v="0"/>
    <n v="0"/>
    <n v="0"/>
    <n v="0"/>
    <n v="0"/>
    <n v="0"/>
    <n v="0"/>
    <n v="0"/>
    <n v="0"/>
    <n v="0"/>
    <n v="0"/>
  </r>
  <r>
    <x v="3"/>
    <s v="2015/0881"/>
    <s v=""/>
    <s v="BLOCK A - 4TH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0"/>
    <n v="0"/>
    <n v="0"/>
    <n v="0"/>
    <n v="0"/>
    <n v="0"/>
    <n v="2"/>
    <n v="0"/>
    <n v="0"/>
    <n v="0"/>
    <n v="0"/>
    <n v="0"/>
    <n v="0"/>
    <n v="0"/>
    <n v="0"/>
    <n v="0"/>
    <n v="0"/>
    <n v="0"/>
    <n v="0"/>
    <n v="0"/>
    <n v="0"/>
    <n v="0"/>
    <n v="0"/>
    <n v="0"/>
    <n v="0"/>
    <n v="0"/>
  </r>
  <r>
    <x v="3"/>
    <s v="2015/0881"/>
    <s v=""/>
    <s v="BLOCK A - 4TH FLOOR"/>
    <s v="Homebase"/>
    <s v="198"/>
    <s v="York Road"/>
    <s v="SW11"/>
    <s v=""/>
    <n v="526547"/>
    <n v="175744"/>
    <s v="St. Mary's Park"/>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10"/>
    <n v="0"/>
    <n v="0"/>
    <n v="0"/>
    <n v="0"/>
    <n v="0"/>
    <n v="0"/>
    <n v="10"/>
    <n v="0"/>
    <n v="0"/>
    <n v="0"/>
    <n v="0"/>
    <n v="0"/>
    <n v="0"/>
    <n v="0"/>
    <n v="0"/>
    <n v="0"/>
    <n v="0"/>
    <n v="0"/>
    <n v="0"/>
    <n v="0"/>
    <n v="0"/>
    <n v="0"/>
    <n v="0"/>
    <n v="0"/>
    <n v="0"/>
  </r>
  <r>
    <x v="3"/>
    <s v="2015/0881"/>
    <s v=""/>
    <s v="BLOCK A - 5TH FLOOR"/>
    <s v="Homebase"/>
    <s v="198"/>
    <s v="York Road"/>
    <s v="SW11"/>
    <s v=""/>
    <n v="526547"/>
    <n v="175744"/>
    <s v="St. Mary's Park"/>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3"/>
    <n v="0"/>
    <n v="0"/>
    <n v="0"/>
    <n v="0"/>
    <n v="0"/>
    <n v="0"/>
    <n v="3"/>
    <n v="0"/>
    <n v="0"/>
    <n v="0"/>
    <n v="0"/>
    <n v="0"/>
    <n v="0"/>
    <n v="0"/>
    <n v="0"/>
    <n v="0"/>
    <n v="0"/>
    <n v="0"/>
    <n v="0"/>
    <n v="0"/>
    <n v="0"/>
    <n v="0"/>
    <n v="0"/>
    <n v="0"/>
    <n v="0"/>
    <n v="0"/>
  </r>
  <r>
    <x v="3"/>
    <s v="2015/0881"/>
    <s v=""/>
    <s v="BLOCK A - 5TH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4"/>
    <n v="4"/>
    <n v="0"/>
    <n v="0"/>
    <n v="0"/>
    <n v="0"/>
    <n v="0"/>
    <n v="4"/>
    <n v="4"/>
    <n v="0"/>
    <n v="0"/>
    <n v="0"/>
    <n v="0"/>
    <n v="0"/>
    <n v="0"/>
    <n v="0"/>
    <n v="0"/>
    <n v="0"/>
    <n v="0"/>
    <n v="0"/>
    <n v="0"/>
    <n v="0"/>
    <n v="0"/>
    <n v="0"/>
    <n v="0"/>
    <n v="0"/>
  </r>
  <r>
    <x v="3"/>
    <s v="2015/0881"/>
    <s v=""/>
    <s v="BLOCK A - 6TH FLOOR"/>
    <s v="Homebase"/>
    <s v="198"/>
    <s v="York Road"/>
    <s v="SW11"/>
    <s v=""/>
    <n v="526547"/>
    <n v="175744"/>
    <s v="St. Mary's Park"/>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1"/>
    <n v="0"/>
    <n v="0"/>
    <n v="0"/>
    <n v="0"/>
    <n v="0"/>
    <n v="0"/>
    <n v="1"/>
    <n v="0"/>
    <n v="0"/>
    <n v="0"/>
    <n v="0"/>
    <n v="0"/>
    <n v="0"/>
    <n v="0"/>
    <n v="0"/>
    <n v="0"/>
    <n v="0"/>
    <n v="0"/>
    <n v="0"/>
    <n v="0"/>
    <n v="0"/>
    <n v="0"/>
    <n v="0"/>
    <n v="0"/>
    <n v="0"/>
    <n v="0"/>
  </r>
  <r>
    <x v="3"/>
    <s v="2015/0881"/>
    <s v=""/>
    <s v="BLOCK A - 6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1"/>
    <n v="3"/>
    <n v="0"/>
    <n v="0"/>
    <n v="0"/>
    <n v="0"/>
    <n v="0"/>
    <n v="1"/>
    <n v="3"/>
    <n v="0"/>
    <n v="0"/>
    <n v="0"/>
    <n v="0"/>
    <n v="0"/>
    <n v="0"/>
    <n v="0"/>
    <n v="0"/>
    <n v="0"/>
    <n v="0"/>
    <n v="0"/>
    <n v="0"/>
    <n v="0"/>
    <n v="0"/>
    <n v="0"/>
    <n v="0"/>
    <n v="0"/>
  </r>
  <r>
    <x v="3"/>
    <s v="2015/0881"/>
    <s v=""/>
    <s v="BLOCK A - 7TH FLOOR"/>
    <s v="Homebase"/>
    <s v="198"/>
    <s v="York Road"/>
    <s v="SW11"/>
    <s v=""/>
    <n v="526547"/>
    <n v="175744"/>
    <s v="St. Mary's Park"/>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1"/>
    <n v="0"/>
    <n v="0"/>
    <n v="0"/>
    <n v="0"/>
    <n v="0"/>
    <n v="0"/>
    <n v="1"/>
    <n v="0"/>
    <n v="0"/>
    <n v="0"/>
    <n v="0"/>
    <n v="0"/>
    <n v="0"/>
    <n v="0"/>
    <n v="0"/>
    <n v="0"/>
    <n v="0"/>
    <n v="0"/>
    <n v="0"/>
    <n v="0"/>
    <n v="0"/>
    <n v="0"/>
    <n v="0"/>
    <n v="0"/>
    <n v="0"/>
    <n v="0"/>
  </r>
  <r>
    <x v="3"/>
    <s v="2015/0881"/>
    <s v=""/>
    <s v="BLOCK A - 7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1"/>
    <n v="3"/>
    <n v="0"/>
    <n v="0"/>
    <n v="0"/>
    <n v="0"/>
    <n v="0"/>
    <n v="1"/>
    <n v="3"/>
    <n v="0"/>
    <n v="0"/>
    <n v="0"/>
    <n v="0"/>
    <n v="0"/>
    <n v="0"/>
    <n v="0"/>
    <n v="0"/>
    <n v="0"/>
    <n v="0"/>
    <n v="0"/>
    <n v="0"/>
    <n v="0"/>
    <n v="0"/>
    <n v="0"/>
    <n v="0"/>
    <n v="0"/>
  </r>
  <r>
    <x v="3"/>
    <s v="2015/0881"/>
    <s v=""/>
    <s v="BLOCK A - 8TH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1"/>
    <n v="3"/>
    <n v="0"/>
    <n v="0"/>
    <n v="0"/>
    <n v="0"/>
    <n v="1"/>
    <n v="1"/>
    <n v="3"/>
    <n v="0"/>
    <n v="0"/>
    <n v="0"/>
    <n v="0"/>
    <n v="0"/>
    <n v="0"/>
    <n v="0"/>
    <n v="0"/>
    <n v="0"/>
    <n v="0"/>
    <n v="0"/>
    <n v="0"/>
    <n v="0"/>
    <n v="0"/>
    <n v="0"/>
    <n v="0"/>
    <n v="0"/>
  </r>
  <r>
    <x v="3"/>
    <s v="2015/0881"/>
    <s v=""/>
    <s v="BLOCK B - 10TH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1"/>
    <n v="3"/>
    <n v="0"/>
    <n v="0"/>
    <n v="0"/>
    <n v="0"/>
    <n v="1"/>
    <n v="1"/>
    <n v="3"/>
    <n v="0"/>
    <n v="0"/>
    <n v="0"/>
    <n v="0"/>
    <n v="0"/>
    <n v="0"/>
    <n v="0"/>
    <n v="0"/>
    <n v="0"/>
    <n v="0"/>
    <n v="0"/>
    <n v="0"/>
    <n v="0"/>
    <n v="0"/>
    <n v="0"/>
    <n v="0"/>
    <n v="0"/>
  </r>
  <r>
    <x v="3"/>
    <s v="2015/0881"/>
    <s v=""/>
    <s v="BLOCK B - 1ST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4"/>
    <n v="0"/>
    <n v="0"/>
    <n v="0"/>
    <n v="0"/>
    <n v="0"/>
    <n v="2"/>
    <n v="4"/>
    <n v="0"/>
    <n v="0"/>
    <n v="0"/>
    <n v="0"/>
    <n v="0"/>
    <n v="0"/>
    <n v="0"/>
    <n v="0"/>
    <n v="0"/>
    <n v="0"/>
    <n v="0"/>
    <n v="0"/>
    <n v="0"/>
    <n v="0"/>
    <n v="0"/>
    <n v="0"/>
    <n v="0"/>
    <n v="0"/>
  </r>
  <r>
    <x v="3"/>
    <s v="2015/0881"/>
    <s v=""/>
    <s v="BLOCK B - 1ST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6"/>
    <n v="0"/>
    <n v="0"/>
    <n v="0"/>
    <n v="0"/>
    <n v="0"/>
    <n v="0"/>
    <n v="6"/>
    <n v="0"/>
    <n v="0"/>
    <n v="0"/>
    <n v="0"/>
    <n v="0"/>
    <n v="0"/>
    <n v="0"/>
    <n v="0"/>
    <n v="0"/>
    <n v="0"/>
    <n v="0"/>
    <n v="0"/>
    <n v="0"/>
    <n v="0"/>
    <n v="0"/>
    <n v="0"/>
    <n v="0"/>
    <n v="0"/>
  </r>
  <r>
    <x v="3"/>
    <s v="2015/0881"/>
    <s v=""/>
    <s v="BLOCK B - 2ND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3"/>
    <n v="0"/>
    <n v="0"/>
    <n v="0"/>
    <n v="0"/>
    <n v="0"/>
    <n v="2"/>
    <n v="3"/>
    <n v="0"/>
    <n v="0"/>
    <n v="0"/>
    <n v="0"/>
    <n v="0"/>
    <n v="0"/>
    <n v="0"/>
    <n v="0"/>
    <n v="0"/>
    <n v="0"/>
    <n v="0"/>
    <n v="0"/>
    <n v="0"/>
    <n v="0"/>
    <n v="0"/>
    <n v="0"/>
    <n v="0"/>
    <n v="0"/>
  </r>
  <r>
    <x v="3"/>
    <s v="2015/0881"/>
    <s v=""/>
    <s v="BLOCK B - 2ND FLOOR"/>
    <s v="Homebase"/>
    <s v="198"/>
    <s v="York Road"/>
    <s v="SW11"/>
    <s v=""/>
    <n v="526547"/>
    <n v="175744"/>
    <s v="St. Mary's Park"/>
    <s v=""/>
    <s v=""/>
    <n v="0"/>
    <n v="7"/>
    <n v="7"/>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7"/>
    <n v="0"/>
    <n v="0"/>
    <n v="0"/>
    <n v="0"/>
    <n v="0"/>
    <n v="0"/>
    <n v="7"/>
    <n v="0"/>
    <n v="0"/>
    <n v="0"/>
    <n v="0"/>
    <n v="0"/>
    <n v="0"/>
    <n v="0"/>
    <n v="0"/>
    <n v="0"/>
    <n v="0"/>
    <n v="0"/>
    <n v="0"/>
    <n v="0"/>
    <n v="0"/>
    <n v="0"/>
    <n v="0"/>
    <n v="0"/>
    <n v="0"/>
  </r>
  <r>
    <x v="3"/>
    <s v="2015/0881"/>
    <s v=""/>
    <s v="BLOCK B - 3RD FLOOR"/>
    <s v="Homebase"/>
    <s v="198"/>
    <s v="York Road"/>
    <s v="SW11"/>
    <s v=""/>
    <n v="526547"/>
    <n v="175744"/>
    <s v="St. Mary's Park"/>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1"/>
    <n v="0"/>
    <n v="0"/>
    <n v="0"/>
    <n v="0"/>
    <n v="0"/>
    <n v="2"/>
    <n v="1"/>
    <n v="0"/>
    <n v="0"/>
    <n v="0"/>
    <n v="0"/>
    <n v="0"/>
    <n v="0"/>
    <n v="0"/>
    <n v="0"/>
    <n v="0"/>
    <n v="0"/>
    <n v="0"/>
    <n v="0"/>
    <n v="0"/>
    <n v="0"/>
    <n v="0"/>
    <n v="0"/>
    <n v="0"/>
    <n v="0"/>
  </r>
  <r>
    <x v="3"/>
    <s v="2015/0881"/>
    <s v=""/>
    <s v="BLOCK B - 3RD FLOOR"/>
    <s v="Homebase"/>
    <s v="198"/>
    <s v="York Road"/>
    <s v="SW11"/>
    <s v=""/>
    <n v="526547"/>
    <n v="175744"/>
    <s v="St. Mary's Park"/>
    <s v=""/>
    <s v=""/>
    <n v="0"/>
    <n v="9"/>
    <n v="9"/>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9"/>
    <n v="0"/>
    <n v="0"/>
    <n v="0"/>
    <n v="0"/>
    <n v="0"/>
    <n v="0"/>
    <n v="9"/>
    <n v="0"/>
    <n v="0"/>
    <n v="0"/>
    <n v="0"/>
    <n v="0"/>
    <n v="0"/>
    <n v="0"/>
    <n v="0"/>
    <n v="0"/>
    <n v="0"/>
    <n v="0"/>
    <n v="0"/>
    <n v="0"/>
    <n v="0"/>
    <n v="0"/>
    <n v="0"/>
    <n v="0"/>
    <n v="0"/>
  </r>
  <r>
    <x v="3"/>
    <s v="2015/0881"/>
    <s v=""/>
    <s v="BLOCK B - 4TH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2"/>
    <n v="0"/>
    <n v="0"/>
    <n v="0"/>
    <n v="0"/>
    <n v="0"/>
    <n v="0"/>
    <n v="2"/>
    <n v="0"/>
    <n v="0"/>
    <n v="0"/>
    <n v="0"/>
    <n v="0"/>
    <n v="0"/>
    <n v="0"/>
    <n v="0"/>
    <n v="0"/>
    <n v="0"/>
    <n v="0"/>
    <n v="0"/>
    <n v="0"/>
    <n v="0"/>
    <n v="0"/>
    <n v="0"/>
    <n v="0"/>
    <n v="0"/>
    <n v="0"/>
  </r>
  <r>
    <x v="3"/>
    <s v="2015/0881"/>
    <s v=""/>
    <s v="BLOCK B - 4TH FLOOR"/>
    <s v="Homebase"/>
    <s v="198"/>
    <s v="York Road"/>
    <s v="SW11"/>
    <s v=""/>
    <n v="526547"/>
    <n v="175744"/>
    <s v="St. Mary's Park"/>
    <s v=""/>
    <s v=""/>
    <n v="0"/>
    <n v="10"/>
    <n v="10"/>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10"/>
    <n v="0"/>
    <n v="0"/>
    <n v="0"/>
    <n v="0"/>
    <n v="0"/>
    <n v="0"/>
    <n v="10"/>
    <n v="0"/>
    <n v="0"/>
    <n v="0"/>
    <n v="0"/>
    <n v="0"/>
    <n v="0"/>
    <n v="0"/>
    <n v="0"/>
    <n v="0"/>
    <n v="0"/>
    <n v="0"/>
    <n v="0"/>
    <n v="0"/>
    <n v="0"/>
    <n v="0"/>
    <n v="0"/>
    <n v="0"/>
    <n v="0"/>
  </r>
  <r>
    <x v="3"/>
    <s v="2015/0881"/>
    <s v=""/>
    <s v="BLOCK B - 5TH FLOOR"/>
    <s v="Homebase"/>
    <s v="198"/>
    <s v="York Road"/>
    <s v="SW11"/>
    <s v=""/>
    <n v="526547"/>
    <n v="175744"/>
    <s v="St. Mary's Park"/>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3"/>
    <n v="0"/>
    <n v="0"/>
    <n v="0"/>
    <n v="0"/>
    <n v="0"/>
    <n v="0"/>
    <n v="3"/>
    <n v="0"/>
    <n v="0"/>
    <n v="0"/>
    <n v="0"/>
    <n v="0"/>
    <n v="0"/>
    <n v="0"/>
    <n v="0"/>
    <n v="0"/>
    <n v="0"/>
    <n v="0"/>
    <n v="0"/>
    <n v="0"/>
    <n v="0"/>
    <n v="0"/>
    <n v="0"/>
    <n v="0"/>
    <n v="0"/>
    <n v="0"/>
  </r>
  <r>
    <x v="3"/>
    <s v="2015/0881"/>
    <s v=""/>
    <s v="BLOCK B - 5TH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4"/>
    <n v="4"/>
    <n v="0"/>
    <n v="0"/>
    <n v="0"/>
    <n v="0"/>
    <n v="0"/>
    <n v="4"/>
    <n v="4"/>
    <n v="0"/>
    <n v="0"/>
    <n v="0"/>
    <n v="0"/>
    <n v="0"/>
    <n v="0"/>
    <n v="0"/>
    <n v="0"/>
    <n v="0"/>
    <n v="0"/>
    <n v="0"/>
    <n v="0"/>
    <n v="0"/>
    <n v="0"/>
    <n v="0"/>
    <n v="0"/>
    <n v="0"/>
  </r>
  <r>
    <x v="3"/>
    <s v="2015/0881"/>
    <s v=""/>
    <s v="BLOCK B - 6TH FLOOR"/>
    <s v="Homebase"/>
    <s v="198"/>
    <s v="York Road"/>
    <s v="SW11"/>
    <s v=""/>
    <n v="526547"/>
    <n v="175744"/>
    <s v="St. Mary's Park"/>
    <s v=""/>
    <s v=""/>
    <n v="0"/>
    <n v="3"/>
    <n v="3"/>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0"/>
    <s v="HASO"/>
    <n v="1332288"/>
    <n v="0"/>
    <n v="0"/>
    <n v="0"/>
    <n v="3"/>
    <n v="0"/>
    <n v="0"/>
    <n v="0"/>
    <n v="0"/>
    <n v="0"/>
    <n v="0"/>
    <n v="3"/>
    <n v="0"/>
    <n v="0"/>
    <n v="0"/>
    <n v="0"/>
    <n v="0"/>
    <n v="0"/>
    <n v="0"/>
    <n v="0"/>
    <n v="0"/>
    <n v="0"/>
    <n v="0"/>
    <n v="0"/>
    <n v="0"/>
    <n v="0"/>
    <n v="0"/>
    <n v="0"/>
    <n v="0"/>
    <n v="0"/>
    <n v="0"/>
  </r>
  <r>
    <x v="3"/>
    <s v="2015/0881"/>
    <s v=""/>
    <s v="BLOCK B - 6TH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4"/>
    <n v="4"/>
    <n v="0"/>
    <n v="0"/>
    <n v="0"/>
    <n v="0"/>
    <n v="0"/>
    <n v="4"/>
    <n v="4"/>
    <n v="0"/>
    <n v="0"/>
    <n v="0"/>
    <n v="0"/>
    <n v="0"/>
    <n v="0"/>
    <n v="0"/>
    <n v="0"/>
    <n v="0"/>
    <n v="0"/>
    <n v="0"/>
    <n v="0"/>
    <n v="0"/>
    <n v="0"/>
    <n v="0"/>
    <n v="0"/>
    <n v="0"/>
  </r>
  <r>
    <x v="3"/>
    <s v="2015/0881"/>
    <s v=""/>
    <s v="BLOCK B - 7TH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1"/>
    <n v="3"/>
    <n v="0"/>
    <n v="0"/>
    <n v="0"/>
    <n v="0"/>
    <n v="1"/>
    <n v="1"/>
    <n v="3"/>
    <n v="0"/>
    <n v="0"/>
    <n v="0"/>
    <n v="0"/>
    <n v="0"/>
    <n v="0"/>
    <n v="0"/>
    <n v="0"/>
    <n v="0"/>
    <n v="0"/>
    <n v="0"/>
    <n v="0"/>
    <n v="0"/>
    <n v="0"/>
    <n v="0"/>
    <n v="0"/>
    <n v="0"/>
  </r>
  <r>
    <x v="3"/>
    <s v="2015/0881"/>
    <s v=""/>
    <s v="BLOCK B - 8TH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1"/>
    <n v="3"/>
    <n v="0"/>
    <n v="0"/>
    <n v="0"/>
    <n v="0"/>
    <n v="1"/>
    <n v="1"/>
    <n v="3"/>
    <n v="0"/>
    <n v="0"/>
    <n v="0"/>
    <n v="0"/>
    <n v="0"/>
    <n v="0"/>
    <n v="0"/>
    <n v="0"/>
    <n v="0"/>
    <n v="0"/>
    <n v="0"/>
    <n v="0"/>
    <n v="0"/>
    <n v="0"/>
    <n v="0"/>
    <n v="0"/>
    <n v="0"/>
  </r>
  <r>
    <x v="3"/>
    <s v="2015/0881"/>
    <s v=""/>
    <s v="BLOCK B - 9TH FLOOR"/>
    <s v="Homebase"/>
    <s v="198"/>
    <s v="York Road"/>
    <s v="SW11"/>
    <s v=""/>
    <n v="526547"/>
    <n v="175744"/>
    <s v="St. Mary's Park"/>
    <s v=""/>
    <s v=""/>
    <n v="0"/>
    <n v="5"/>
    <n v="5"/>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1"/>
    <n v="3"/>
    <n v="0"/>
    <n v="0"/>
    <n v="0"/>
    <n v="0"/>
    <n v="1"/>
    <n v="1"/>
    <n v="3"/>
    <n v="0"/>
    <n v="0"/>
    <n v="0"/>
    <n v="0"/>
    <n v="0"/>
    <n v="0"/>
    <n v="0"/>
    <n v="0"/>
    <n v="0"/>
    <n v="0"/>
    <n v="0"/>
    <n v="0"/>
    <n v="0"/>
    <n v="0"/>
    <n v="0"/>
    <n v="0"/>
    <n v="0"/>
  </r>
  <r>
    <x v="3"/>
    <s v="2015/0881"/>
    <s v=""/>
    <s v="BLOCK C - 10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2"/>
    <n v="0"/>
    <n v="0"/>
    <n v="0"/>
    <n v="0"/>
    <n v="0"/>
    <n v="2"/>
    <n v="2"/>
    <n v="0"/>
    <n v="0"/>
    <n v="0"/>
    <n v="0"/>
    <n v="0"/>
    <n v="0"/>
    <n v="0"/>
    <n v="0"/>
    <n v="0"/>
    <n v="0"/>
    <n v="0"/>
    <n v="0"/>
    <n v="0"/>
    <n v="0"/>
    <n v="0"/>
    <n v="0"/>
    <n v="0"/>
    <n v="0"/>
  </r>
  <r>
    <x v="3"/>
    <s v="2015/0881"/>
    <s v=""/>
    <s v="BLOCK C - 11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4"/>
    <n v="0"/>
    <n v="0"/>
    <n v="0"/>
    <n v="0"/>
    <n v="0"/>
    <n v="0"/>
    <n v="4"/>
    <n v="0"/>
    <n v="0"/>
    <n v="0"/>
    <n v="0"/>
    <n v="0"/>
    <n v="0"/>
    <n v="0"/>
    <n v="0"/>
    <n v="0"/>
    <n v="0"/>
    <n v="0"/>
    <n v="0"/>
    <n v="0"/>
    <n v="0"/>
    <n v="0"/>
    <n v="0"/>
    <n v="0"/>
    <n v="0"/>
  </r>
  <r>
    <x v="3"/>
    <s v="2015/0881"/>
    <s v=""/>
    <s v="BLOCK C - 12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3"/>
    <n v="0"/>
    <n v="0"/>
    <n v="0"/>
    <n v="0"/>
    <n v="0"/>
    <n v="1"/>
    <n v="3"/>
    <n v="0"/>
    <n v="0"/>
    <n v="0"/>
    <n v="0"/>
    <n v="0"/>
    <n v="0"/>
    <n v="0"/>
    <n v="0"/>
    <n v="0"/>
    <n v="0"/>
    <n v="0"/>
    <n v="0"/>
    <n v="0"/>
    <n v="0"/>
    <n v="0"/>
    <n v="0"/>
    <n v="0"/>
    <n v="0"/>
  </r>
  <r>
    <x v="3"/>
    <s v="2015/0881"/>
    <s v=""/>
    <s v="BLOCK C - 13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4"/>
    <n v="0"/>
    <n v="0"/>
    <n v="0"/>
    <n v="0"/>
    <n v="0"/>
    <n v="0"/>
    <n v="4"/>
    <n v="0"/>
    <n v="0"/>
    <n v="0"/>
    <n v="0"/>
    <n v="0"/>
    <n v="0"/>
    <n v="0"/>
    <n v="0"/>
    <n v="0"/>
    <n v="0"/>
    <n v="0"/>
    <n v="0"/>
    <n v="0"/>
    <n v="0"/>
    <n v="0"/>
    <n v="0"/>
    <n v="0"/>
    <n v="0"/>
  </r>
  <r>
    <x v="3"/>
    <s v="2015/0881"/>
    <s v=""/>
    <s v="BLOCK C - 14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3"/>
    <n v="0"/>
    <n v="0"/>
    <n v="0"/>
    <n v="0"/>
    <n v="0"/>
    <n v="1"/>
    <n v="3"/>
    <n v="0"/>
    <n v="0"/>
    <n v="0"/>
    <n v="0"/>
    <n v="0"/>
    <n v="0"/>
    <n v="0"/>
    <n v="0"/>
    <n v="0"/>
    <n v="0"/>
    <n v="0"/>
    <n v="0"/>
    <n v="0"/>
    <n v="0"/>
    <n v="0"/>
    <n v="0"/>
    <n v="0"/>
    <n v="0"/>
  </r>
  <r>
    <x v="3"/>
    <s v="2015/0881"/>
    <s v=""/>
    <s v="BLOCK C - 15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1"/>
    <n v="3"/>
    <n v="0"/>
    <n v="0"/>
    <n v="0"/>
    <n v="0"/>
    <n v="0"/>
    <n v="1"/>
    <n v="3"/>
    <n v="0"/>
    <n v="0"/>
    <n v="0"/>
    <n v="0"/>
    <n v="0"/>
    <n v="0"/>
    <n v="0"/>
    <n v="0"/>
    <n v="0"/>
    <n v="0"/>
    <n v="0"/>
    <n v="0"/>
    <n v="0"/>
    <n v="0"/>
    <n v="0"/>
    <n v="0"/>
    <n v="0"/>
    <n v="0"/>
  </r>
  <r>
    <x v="3"/>
    <s v="2015/0881"/>
    <s v=""/>
    <s v="BLOCK C - 16TH FLOOR"/>
    <s v="Homebase"/>
    <s v="198"/>
    <s v="York Road"/>
    <s v="SW11"/>
    <s v=""/>
    <n v="526547"/>
    <n v="175744"/>
    <s v="St. Mary's Park"/>
    <s v=""/>
    <s v=""/>
    <n v="0"/>
    <n v="4"/>
    <n v="4"/>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2"/>
    <n v="0"/>
    <n v="0"/>
    <n v="0"/>
    <n v="0"/>
    <n v="0"/>
    <n v="2"/>
    <n v="2"/>
    <n v="0"/>
    <n v="0"/>
    <n v="0"/>
    <n v="0"/>
    <n v="0"/>
    <n v="0"/>
    <n v="0"/>
    <n v="0"/>
    <n v="0"/>
    <n v="0"/>
    <n v="0"/>
    <n v="0"/>
    <n v="0"/>
    <n v="0"/>
    <n v="0"/>
    <n v="0"/>
    <n v="0"/>
    <n v="0"/>
  </r>
  <r>
    <x v="3"/>
    <s v="2015/0881"/>
    <s v=""/>
    <s v="BLOCK C - 17TH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0"/>
    <n v="2"/>
    <n v="0"/>
    <n v="0"/>
    <n v="0"/>
    <n v="0"/>
    <n v="0"/>
    <n v="0"/>
    <n v="2"/>
    <n v="0"/>
    <n v="0"/>
    <n v="0"/>
    <n v="0"/>
    <n v="0"/>
    <n v="0"/>
    <n v="0"/>
    <n v="0"/>
    <n v="0"/>
    <n v="0"/>
    <n v="0"/>
    <n v="0"/>
    <n v="0"/>
    <n v="0"/>
    <n v="0"/>
    <n v="0"/>
    <n v="0"/>
  </r>
  <r>
    <x v="3"/>
    <s v="2015/0881"/>
    <s v=""/>
    <s v="BLOCK C - 18TH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0"/>
    <n v="2"/>
    <n v="0"/>
    <n v="0"/>
    <n v="0"/>
    <n v="0"/>
    <n v="0"/>
    <n v="0"/>
    <n v="2"/>
    <n v="0"/>
    <n v="0"/>
    <n v="0"/>
    <n v="0"/>
    <n v="0"/>
    <n v="0"/>
    <n v="0"/>
    <n v="0"/>
    <n v="0"/>
    <n v="0"/>
    <n v="0"/>
    <n v="0"/>
    <n v="0"/>
    <n v="0"/>
    <n v="0"/>
    <n v="0"/>
    <n v="0"/>
  </r>
  <r>
    <x v="3"/>
    <s v="2015/0881"/>
    <s v=""/>
    <s v="BLOCK C - 19TH FLOOR"/>
    <s v="Homebase"/>
    <s v="198"/>
    <s v="York Road"/>
    <s v="SW11"/>
    <s v=""/>
    <n v="526547"/>
    <n v="175744"/>
    <s v="St. Mary's Park"/>
    <s v=""/>
    <s v=""/>
    <n v="0"/>
    <n v="2"/>
    <n v="2"/>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0"/>
    <n v="2"/>
    <n v="0"/>
    <n v="0"/>
    <n v="0"/>
    <n v="0"/>
    <n v="0"/>
    <n v="0"/>
    <n v="2"/>
    <n v="0"/>
    <n v="0"/>
    <n v="0"/>
    <n v="0"/>
    <n v="0"/>
    <n v="0"/>
    <n v="0"/>
    <n v="0"/>
    <n v="0"/>
    <n v="0"/>
    <n v="0"/>
    <n v="0"/>
    <n v="0"/>
    <n v="0"/>
    <n v="0"/>
    <n v="0"/>
    <n v="0"/>
  </r>
  <r>
    <x v="3"/>
    <s v="2015/0881"/>
    <s v=""/>
    <s v="BLOCK C - 1ST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6"/>
    <n v="0"/>
    <n v="0"/>
    <n v="0"/>
    <n v="0"/>
    <n v="0"/>
    <n v="2"/>
    <n v="6"/>
    <n v="0"/>
    <n v="0"/>
    <n v="0"/>
    <n v="0"/>
    <n v="0"/>
    <n v="0"/>
    <n v="0"/>
    <n v="0"/>
    <n v="0"/>
    <n v="0"/>
    <n v="0"/>
    <n v="0"/>
    <n v="0"/>
    <n v="0"/>
    <n v="0"/>
    <n v="0"/>
    <n v="0"/>
    <n v="0"/>
  </r>
  <r>
    <x v="3"/>
    <s v="2015/0881"/>
    <s v=""/>
    <s v="BLOCK C - 20TH FLOOR"/>
    <s v="Homebase"/>
    <s v="198"/>
    <s v="York Road"/>
    <s v="SW11"/>
    <s v=""/>
    <n v="526547"/>
    <n v="175744"/>
    <s v="St. Mary's Park"/>
    <s v=""/>
    <s v=""/>
    <n v="0"/>
    <n v="1"/>
    <n v="1"/>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0"/>
    <n v="0"/>
    <n v="1"/>
    <n v="0"/>
    <n v="0"/>
    <n v="0"/>
    <n v="0"/>
    <n v="0"/>
    <n v="0"/>
    <n v="1"/>
    <n v="0"/>
    <n v="0"/>
    <n v="0"/>
    <n v="0"/>
    <n v="0"/>
    <n v="0"/>
    <n v="0"/>
    <n v="0"/>
    <n v="0"/>
    <n v="0"/>
    <n v="0"/>
    <n v="0"/>
    <n v="0"/>
    <n v="0"/>
    <n v="0"/>
    <n v="0"/>
    <n v="0"/>
  </r>
  <r>
    <x v="3"/>
    <s v="2015/0881"/>
    <s v=""/>
    <s v="BLOCK C - 2ND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6"/>
    <n v="0"/>
    <n v="0"/>
    <n v="0"/>
    <n v="0"/>
    <n v="0"/>
    <n v="2"/>
    <n v="6"/>
    <n v="0"/>
    <n v="0"/>
    <n v="0"/>
    <n v="0"/>
    <n v="0"/>
    <n v="0"/>
    <n v="0"/>
    <n v="0"/>
    <n v="0"/>
    <n v="0"/>
    <n v="0"/>
    <n v="0"/>
    <n v="0"/>
    <n v="0"/>
    <n v="0"/>
    <n v="0"/>
    <n v="0"/>
    <n v="0"/>
  </r>
  <r>
    <x v="3"/>
    <s v="2015/0881"/>
    <s v=""/>
    <s v="BLOCK C - 3RD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6"/>
    <n v="0"/>
    <n v="0"/>
    <n v="0"/>
    <n v="0"/>
    <n v="0"/>
    <n v="2"/>
    <n v="6"/>
    <n v="0"/>
    <n v="0"/>
    <n v="0"/>
    <n v="0"/>
    <n v="0"/>
    <n v="0"/>
    <n v="0"/>
    <n v="0"/>
    <n v="0"/>
    <n v="0"/>
    <n v="0"/>
    <n v="0"/>
    <n v="0"/>
    <n v="0"/>
    <n v="0"/>
    <n v="0"/>
    <n v="0"/>
    <n v="0"/>
  </r>
  <r>
    <x v="3"/>
    <s v="2015/0881"/>
    <s v=""/>
    <s v="BLOCK C - 4TH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6"/>
    <n v="0"/>
    <n v="0"/>
    <n v="0"/>
    <n v="0"/>
    <n v="0"/>
    <n v="2"/>
    <n v="6"/>
    <n v="0"/>
    <n v="0"/>
    <n v="0"/>
    <n v="0"/>
    <n v="0"/>
    <n v="0"/>
    <n v="0"/>
    <n v="0"/>
    <n v="0"/>
    <n v="0"/>
    <n v="0"/>
    <n v="0"/>
    <n v="0"/>
    <n v="0"/>
    <n v="0"/>
    <n v="0"/>
    <n v="0"/>
    <n v="0"/>
  </r>
  <r>
    <x v="3"/>
    <s v="2015/0881"/>
    <s v=""/>
    <s v="BLOCK C - 5TH FLOOR"/>
    <s v="Homebase"/>
    <s v="198"/>
    <s v="York Road"/>
    <s v="SW11"/>
    <s v=""/>
    <n v="526547"/>
    <n v="175744"/>
    <s v="St. Mary's Park"/>
    <s v=""/>
    <s v=""/>
    <n v="0"/>
    <n v="8"/>
    <n v="8"/>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2"/>
    <n v="2"/>
    <n v="4"/>
    <n v="0"/>
    <n v="0"/>
    <n v="0"/>
    <n v="0"/>
    <n v="2"/>
    <n v="2"/>
    <n v="4"/>
    <n v="0"/>
    <n v="0"/>
    <n v="0"/>
    <n v="0"/>
    <n v="0"/>
    <n v="0"/>
    <n v="0"/>
    <n v="0"/>
    <n v="0"/>
    <n v="0"/>
    <n v="0"/>
    <n v="0"/>
    <n v="0"/>
    <n v="0"/>
    <n v="0"/>
    <n v="0"/>
    <n v="0"/>
    <n v="0"/>
  </r>
  <r>
    <x v="3"/>
    <s v="2015/0881"/>
    <s v=""/>
    <s v="BLOCK C - 6TH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2"/>
    <n v="2"/>
    <n v="0"/>
    <n v="0"/>
    <n v="0"/>
    <n v="0"/>
    <n v="2"/>
    <n v="2"/>
    <n v="2"/>
    <n v="0"/>
    <n v="0"/>
    <n v="0"/>
    <n v="0"/>
    <n v="0"/>
    <n v="0"/>
    <n v="0"/>
    <n v="0"/>
    <n v="0"/>
    <n v="0"/>
    <n v="0"/>
    <n v="0"/>
    <n v="0"/>
    <n v="0"/>
    <n v="0"/>
    <n v="0"/>
    <n v="0"/>
  </r>
  <r>
    <x v="3"/>
    <s v="2015/0881"/>
    <s v=""/>
    <s v="BLOCK C - 7TH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2"/>
    <n v="2"/>
    <n v="0"/>
    <n v="0"/>
    <n v="0"/>
    <n v="0"/>
    <n v="2"/>
    <n v="2"/>
    <n v="2"/>
    <n v="0"/>
    <n v="0"/>
    <n v="0"/>
    <n v="0"/>
    <n v="0"/>
    <n v="0"/>
    <n v="0"/>
    <n v="0"/>
    <n v="0"/>
    <n v="0"/>
    <n v="0"/>
    <n v="0"/>
    <n v="0"/>
    <n v="0"/>
    <n v="0"/>
    <n v="0"/>
    <n v="0"/>
  </r>
  <r>
    <x v="3"/>
    <s v="2015/0881"/>
    <s v=""/>
    <s v="BLOCK C - 8TH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4"/>
    <n v="0"/>
    <n v="0"/>
    <n v="0"/>
    <n v="0"/>
    <n v="0"/>
    <n v="2"/>
    <n v="4"/>
    <n v="0"/>
    <n v="0"/>
    <n v="0"/>
    <n v="0"/>
    <n v="0"/>
    <n v="0"/>
    <n v="0"/>
    <n v="0"/>
    <n v="0"/>
    <n v="0"/>
    <n v="0"/>
    <n v="0"/>
    <n v="0"/>
    <n v="0"/>
    <n v="0"/>
    <n v="0"/>
    <n v="0"/>
    <n v="0"/>
  </r>
  <r>
    <x v="3"/>
    <s v="2015/0881"/>
    <s v=""/>
    <s v="BLOCK C - 9TH FLOOR"/>
    <s v="Homebase"/>
    <s v="198"/>
    <s v="York Road"/>
    <s v="SW11"/>
    <s v=""/>
    <n v="526547"/>
    <n v="175744"/>
    <s v="St. Mary's Park"/>
    <s v=""/>
    <s v=""/>
    <n v="0"/>
    <n v="6"/>
    <n v="6"/>
    <s v="Demolition of existing retail warehouse building and erection of a podium building with three buildings above (providing part 6, 7, 9, 11 and 21 storeys plus basement level) to provide 254 residential units including affordable and market housing, with ci"/>
    <s v="PFLA"/>
    <d v="2015-02-18T00:00:00"/>
    <d v="2015-10-22T00:00:00"/>
    <m/>
    <s v="Nil"/>
    <s v=""/>
    <s v="BF"/>
    <x v="0"/>
    <s v="NB"/>
    <s v="n/a"/>
    <s v=""/>
    <m/>
    <m/>
    <m/>
    <x v="1"/>
    <s v="P"/>
    <n v="1332288"/>
    <n v="0"/>
    <n v="0"/>
    <n v="0"/>
    <n v="2"/>
    <n v="4"/>
    <n v="0"/>
    <n v="0"/>
    <n v="0"/>
    <n v="0"/>
    <n v="0"/>
    <n v="2"/>
    <n v="4"/>
    <n v="0"/>
    <n v="0"/>
    <n v="0"/>
    <n v="0"/>
    <n v="0"/>
    <n v="0"/>
    <n v="0"/>
    <n v="0"/>
    <n v="0"/>
    <n v="0"/>
    <n v="0"/>
    <n v="0"/>
    <n v="0"/>
    <n v="0"/>
    <n v="0"/>
    <n v="0"/>
    <n v="0"/>
    <n v="0"/>
  </r>
  <r>
    <x v="3"/>
    <s v="2015/0902"/>
    <s v=""/>
    <s v=""/>
    <s v=""/>
    <s v="35"/>
    <s v="Rowfant Road"/>
    <s v="SW17"/>
    <s v="7AP"/>
    <n v="528185"/>
    <n v="172993"/>
    <s v="Nightingale"/>
    <s v=""/>
    <s v=""/>
    <n v="1"/>
    <n v="3"/>
    <n v="2"/>
    <s v="Alterations including erection of dormer roof extension to main rear roof and erection of single-storey rear/side extension in connection with the conversion of the property into 1x3 bedroom,1 x2 bedroom and 1x1 bedroom flats"/>
    <s v="PF"/>
    <d v="2015-03-11T00:00:00"/>
    <d v="2015-06-05T00:00:00"/>
    <m/>
    <s v="Nil"/>
    <s v=""/>
    <s v="BF"/>
    <x v="3"/>
    <s v="n/a"/>
    <s v="c+"/>
    <s v=""/>
    <m/>
    <m/>
    <m/>
    <x v="1"/>
    <s v="P"/>
    <n v="0"/>
    <n v="0"/>
    <n v="0"/>
    <n v="0"/>
    <n v="1"/>
    <n v="1"/>
    <n v="1"/>
    <n v="-1"/>
    <n v="0"/>
    <n v="0"/>
    <n v="0"/>
    <n v="1"/>
    <n v="1"/>
    <n v="1"/>
    <n v="0"/>
    <n v="0"/>
    <n v="0"/>
    <n v="0"/>
    <n v="0"/>
    <n v="0"/>
    <n v="0"/>
    <n v="-1"/>
    <n v="0"/>
    <n v="0"/>
    <n v="0"/>
    <n v="0"/>
    <n v="0"/>
    <n v="0"/>
    <n v="0"/>
    <n v="0"/>
    <n v="0"/>
  </r>
  <r>
    <x v="3"/>
    <s v="2015/0958"/>
    <s v=""/>
    <s v=""/>
    <s v=""/>
    <s v="223"/>
    <s v="Mitcham Lane"/>
    <s v="SW16"/>
    <s v="6PS"/>
    <n v="529031"/>
    <n v="170665"/>
    <s v="FU"/>
    <s v=""/>
    <s v=""/>
    <n v="2"/>
    <n v="3"/>
    <n v="1"/>
    <s v="Erection of roof extension to main rear roof and above part of the back addition; erection of single-storey side/rear extension; in connection with the  enlargement of the existing 2x 2 bedroom flats to 2x3 bedroom flats and creation of a 1 bedroom flat ("/>
    <s v="PF"/>
    <d v="2015-03-10T00:00:00"/>
    <d v="2015-04-29T00:00:00"/>
    <m/>
    <s v="Nil"/>
    <s v=""/>
    <s v="BF"/>
    <x v="3"/>
    <s v="n/a"/>
    <s v="c+"/>
    <s v=""/>
    <m/>
    <m/>
    <m/>
    <x v="1"/>
    <s v="P"/>
    <n v="0"/>
    <n v="0"/>
    <n v="0"/>
    <n v="0"/>
    <n v="1"/>
    <n v="-2"/>
    <n v="2"/>
    <n v="0"/>
    <n v="0"/>
    <n v="0"/>
    <n v="0"/>
    <n v="1"/>
    <n v="-2"/>
    <n v="2"/>
    <n v="0"/>
    <n v="0"/>
    <n v="0"/>
    <n v="0"/>
    <n v="0"/>
    <n v="0"/>
    <n v="0"/>
    <n v="0"/>
    <n v="0"/>
    <n v="0"/>
    <n v="0"/>
    <n v="0"/>
    <n v="0"/>
    <n v="0"/>
    <n v="0"/>
    <n v="0"/>
    <n v="0"/>
  </r>
  <r>
    <x v="3"/>
    <s v="2015/0976"/>
    <s v=""/>
    <s v=""/>
    <s v=""/>
    <s v="2"/>
    <s v="Balham Grove"/>
    <s v="SW12"/>
    <s v="8AY"/>
    <n v="528584"/>
    <n v="173489"/>
    <s v="Balham"/>
    <s v=""/>
    <s v=""/>
    <n v="0"/>
    <n v="1"/>
    <n v="1"/>
    <s v="Erection of 3-bedroom dwelling unit (Use Class C3) with rear glazed balcony at first floor level, and front parking space."/>
    <s v="WD"/>
    <d v="2015-02-24T00:00:00"/>
    <d v="2015-07-17T00:00:00"/>
    <m/>
    <s v="Nil"/>
    <s v=""/>
    <s v="BF"/>
    <x v="0"/>
    <s v="n/a"/>
    <s v="n"/>
    <s v=""/>
    <m/>
    <m/>
    <m/>
    <x v="1"/>
    <s v="P"/>
    <n v="0"/>
    <n v="0"/>
    <n v="0"/>
    <n v="0"/>
    <n v="0"/>
    <n v="0"/>
    <n v="1"/>
    <n v="0"/>
    <n v="0"/>
    <n v="0"/>
    <n v="0"/>
    <n v="0"/>
    <n v="0"/>
    <n v="0"/>
    <n v="0"/>
    <n v="0"/>
    <n v="0"/>
    <n v="0"/>
    <n v="0"/>
    <n v="0"/>
    <n v="1"/>
    <n v="0"/>
    <n v="0"/>
    <n v="0"/>
    <n v="0"/>
    <n v="0"/>
    <n v="0"/>
    <n v="0"/>
    <n v="0"/>
    <n v="0"/>
    <n v="0"/>
  </r>
  <r>
    <x v="3"/>
    <s v="2015/0981"/>
    <s v=""/>
    <s v=""/>
    <s v="3 &amp; 4 The Boulevard"/>
    <s v=""/>
    <s v="Balham High Road"/>
    <s v="SW17"/>
    <s v="7BW"/>
    <n v="528361"/>
    <n v="172945"/>
    <s v="Bedford"/>
    <s v=""/>
    <s v=""/>
    <n v="4"/>
    <n v="6"/>
    <n v="2"/>
    <s v="Erection of three storey rear extensions (including the formation of roof terraces and balustrade and second floor level) and mansard roof extensions to both properties in connection with the creation of ancillary retail space at ground floor level, alter"/>
    <s v="WD"/>
    <d v="2015-03-30T00:00:00"/>
    <d v="2015-05-12T00:00:00"/>
    <m/>
    <s v="Nil"/>
    <s v=""/>
    <s v="BF"/>
    <x v="3"/>
    <s v="n/a"/>
    <s v="n"/>
    <s v=""/>
    <m/>
    <m/>
    <m/>
    <x v="1"/>
    <s v="P"/>
    <m/>
    <n v="0"/>
    <n v="0"/>
    <n v="0"/>
    <n v="1"/>
    <n v="1"/>
    <n v="-1"/>
    <n v="1"/>
    <n v="0"/>
    <n v="0"/>
    <n v="0"/>
    <n v="1"/>
    <n v="1"/>
    <n v="-1"/>
    <n v="1"/>
    <n v="0"/>
    <n v="0"/>
    <n v="0"/>
    <n v="0"/>
    <n v="0"/>
    <n v="0"/>
    <n v="0"/>
    <n v="0"/>
    <n v="0"/>
    <n v="0"/>
    <n v="0"/>
    <n v="0"/>
    <n v="0"/>
    <n v="0"/>
    <n v="0"/>
    <n v="0"/>
  </r>
  <r>
    <x v="3"/>
    <s v="2015/0989"/>
    <s v=""/>
    <s v=""/>
    <s v="57 &amp; 57A Primrose Mansions"/>
    <s v=""/>
    <s v="Prince of Wales Drive"/>
    <s v="SW11"/>
    <s v="4EF"/>
    <n v="528191"/>
    <n v="176786"/>
    <s v="Queenstown"/>
    <s v=""/>
    <s v=""/>
    <n v="2"/>
    <n v="1"/>
    <n v="-1"/>
    <s v="Conversion of two flats to a single dwelling and replacement of windows with double glazed windows."/>
    <s v="PF"/>
    <d v="2015-02-24T00:00:00"/>
    <d v="2015-04-21T00:00:00"/>
    <m/>
    <s v="Nil"/>
    <s v=""/>
    <s v="BF"/>
    <x v="1"/>
    <s v="n/a"/>
    <s v="c-"/>
    <s v=""/>
    <m/>
    <m/>
    <m/>
    <x v="1"/>
    <s v="P"/>
    <n v="0"/>
    <n v="0"/>
    <n v="0"/>
    <n v="0"/>
    <n v="-1"/>
    <n v="-1"/>
    <n v="0"/>
    <n v="1"/>
    <n v="0"/>
    <n v="0"/>
    <n v="0"/>
    <n v="-1"/>
    <n v="-1"/>
    <n v="0"/>
    <n v="1"/>
    <n v="0"/>
    <n v="0"/>
    <n v="0"/>
    <n v="0"/>
    <n v="0"/>
    <n v="0"/>
    <n v="0"/>
    <n v="0"/>
    <n v="0"/>
    <n v="0"/>
    <n v="0"/>
    <n v="0"/>
    <n v="0"/>
    <n v="0"/>
    <n v="0"/>
    <n v="0"/>
  </r>
  <r>
    <x v="3"/>
    <s v="2015/0995"/>
    <s v=""/>
    <s v=""/>
    <s v="Vacant land r/o"/>
    <s v="14"/>
    <s v="Chivalry Road"/>
    <s v="SW11"/>
    <s v="1HT"/>
    <n v="527142"/>
    <n v="174906"/>
    <s v="Northcote"/>
    <s v=""/>
    <s v=""/>
    <n v="0"/>
    <n v="1"/>
    <n v="1"/>
    <s v="Erection of a 3-storey house to the rear of 14 Chivalry Road, and adjacent to 118 Bolingbroke Grove."/>
    <s v="PF"/>
    <d v="2015-03-23T00:00:00"/>
    <d v="2015-08-13T00:00:00"/>
    <m/>
    <s v="Nil"/>
    <s v=""/>
    <s v="BF"/>
    <x v="0"/>
    <s v="n/a"/>
    <s v="n"/>
    <s v=""/>
    <m/>
    <m/>
    <m/>
    <x v="1"/>
    <s v="P"/>
    <n v="0"/>
    <n v="0"/>
    <n v="0"/>
    <n v="0"/>
    <n v="0"/>
    <n v="0"/>
    <n v="0"/>
    <n v="1"/>
    <n v="0"/>
    <n v="0"/>
    <n v="0"/>
    <n v="0"/>
    <n v="0"/>
    <n v="0"/>
    <n v="0"/>
    <n v="0"/>
    <n v="0"/>
    <n v="0"/>
    <n v="0"/>
    <n v="0"/>
    <n v="0"/>
    <n v="1"/>
    <n v="0"/>
    <n v="0"/>
    <n v="0"/>
    <n v="0"/>
    <n v="0"/>
    <n v="0"/>
    <n v="0"/>
    <n v="0"/>
    <n v="0"/>
  </r>
  <r>
    <x v="3"/>
    <s v="2015/1016"/>
    <s v=""/>
    <s v=""/>
    <s v=""/>
    <s v="322"/>
    <s v="Trinity Road"/>
    <s v="SW18"/>
    <s v="3RG"/>
    <n v="526998"/>
    <n v="173947"/>
    <s v="Wandsworth Common"/>
    <s v=""/>
    <s v=""/>
    <n v="1"/>
    <n v="2"/>
    <n v="1"/>
    <s v="Alterations in connection with conversion of property into two flats."/>
    <s v="PF"/>
    <d v="2015-02-25T00:00:00"/>
    <d v="2015-05-26T00:00:00"/>
    <m/>
    <s v="Nil"/>
    <s v=""/>
    <s v="BF"/>
    <x v="1"/>
    <s v="n/a"/>
    <s v="c+"/>
    <s v=""/>
    <m/>
    <m/>
    <m/>
    <x v="1"/>
    <s v="P"/>
    <n v="0"/>
    <n v="0"/>
    <n v="0"/>
    <n v="0"/>
    <n v="0"/>
    <n v="0"/>
    <n v="1"/>
    <n v="1"/>
    <n v="-1"/>
    <n v="0"/>
    <n v="0"/>
    <n v="0"/>
    <n v="0"/>
    <n v="1"/>
    <n v="1"/>
    <n v="-1"/>
    <n v="0"/>
    <n v="0"/>
    <n v="0"/>
    <n v="0"/>
    <n v="0"/>
    <n v="0"/>
    <n v="0"/>
    <n v="0"/>
    <n v="0"/>
    <n v="0"/>
    <n v="0"/>
    <n v="0"/>
    <n v="0"/>
    <n v="0"/>
    <n v="0"/>
  </r>
  <r>
    <x v="3"/>
    <s v="2015/1022"/>
    <s v=""/>
    <s v=""/>
    <s v=""/>
    <s v="191"/>
    <s v="Garratt Lane"/>
    <s v="SW18"/>
    <s v="4DR"/>
    <n v="525891"/>
    <n v="173935"/>
    <s v="Earlsfield"/>
    <s v=""/>
    <s v=""/>
    <n v="0"/>
    <n v="1"/>
    <n v="1"/>
    <s v="Determination as to whether prior approval is required for change of use from retail (Class A1) to one residential unit (Class C3)."/>
    <s v="PAR"/>
    <d v="2015-03-13T00:00:00"/>
    <d v="2015-05-08T00:00:00"/>
    <m/>
    <s v="Nil"/>
    <s v=""/>
    <s v="BF"/>
    <x v="2"/>
    <s v="n/a"/>
    <s v="e"/>
    <s v=""/>
    <m/>
    <m/>
    <m/>
    <x v="1"/>
    <s v="P"/>
    <n v="0"/>
    <n v="0"/>
    <n v="0"/>
    <n v="0"/>
    <n v="1"/>
    <n v="0"/>
    <n v="0"/>
    <n v="0"/>
    <n v="0"/>
    <n v="0"/>
    <n v="0"/>
    <n v="1"/>
    <n v="0"/>
    <n v="0"/>
    <n v="0"/>
    <n v="0"/>
    <n v="0"/>
    <n v="0"/>
    <n v="0"/>
    <n v="0"/>
    <n v="0"/>
    <n v="0"/>
    <n v="0"/>
    <n v="0"/>
    <n v="0"/>
    <n v="0"/>
    <n v="0"/>
    <n v="0"/>
    <n v="0"/>
    <n v="0"/>
    <n v="0"/>
  </r>
  <r>
    <x v="3"/>
    <s v="2015/1024"/>
    <s v=""/>
    <s v=""/>
    <s v=""/>
    <s v="27"/>
    <s v="Trinity Road"/>
    <s v="SW17"/>
    <s v="7SD"/>
    <n v="527928"/>
    <n v="172396"/>
    <s v="Nightingale"/>
    <s v=""/>
    <s v=""/>
    <n v="0"/>
    <n v="1"/>
    <n v="1"/>
    <s v="Determination as to whether prior approval is required for change of use from office (Class B1a) at ground floor front to residential dwelling (Class C3) incorporating existing dwelling at ground floor."/>
    <s v="WD"/>
    <d v="2015-03-05T00:00:00"/>
    <d v="2015-04-30T00:00:00"/>
    <m/>
    <s v="Nil"/>
    <s v=""/>
    <s v="BF"/>
    <x v="2"/>
    <s v="n/a"/>
    <s v="f"/>
    <s v=""/>
    <m/>
    <m/>
    <m/>
    <x v="1"/>
    <s v="P"/>
    <m/>
    <n v="0"/>
    <n v="0"/>
    <n v="0"/>
    <n v="0"/>
    <n v="1"/>
    <n v="0"/>
    <n v="0"/>
    <n v="0"/>
    <n v="0"/>
    <n v="0"/>
    <n v="0"/>
    <n v="1"/>
    <n v="0"/>
    <n v="0"/>
    <n v="0"/>
    <n v="0"/>
    <n v="0"/>
    <n v="0"/>
    <n v="0"/>
    <n v="0"/>
    <n v="0"/>
    <n v="0"/>
    <n v="0"/>
    <n v="0"/>
    <n v="0"/>
    <n v="0"/>
    <n v="0"/>
    <n v="0"/>
    <n v="0"/>
    <n v="0"/>
  </r>
  <r>
    <x v="3"/>
    <s v="2015/1026"/>
    <s v=""/>
    <s v=""/>
    <s v=""/>
    <s v="20"/>
    <s v="Hardwicks Way"/>
    <s v="SW18"/>
    <s v="4JS"/>
    <n v="525397"/>
    <n v="174657"/>
    <s v="Southfields"/>
    <s v=""/>
    <s v=""/>
    <n v="0"/>
    <n v="9"/>
    <n v="9"/>
    <s v="Determination as to whether prior approval is required for change of use from office (Class B1a) to residential (Class C3) to provide nine flats."/>
    <s v="PAG"/>
    <d v="2015-02-26T00:00:00"/>
    <d v="2015-04-22T00:00:00"/>
    <m/>
    <s v="Nil"/>
    <s v=""/>
    <s v="BF"/>
    <x v="2"/>
    <s v="n/a"/>
    <s v="f"/>
    <s v=""/>
    <m/>
    <m/>
    <m/>
    <x v="1"/>
    <s v="P"/>
    <n v="0"/>
    <n v="0"/>
    <n v="0"/>
    <n v="0"/>
    <n v="6"/>
    <n v="3"/>
    <n v="0"/>
    <n v="0"/>
    <n v="0"/>
    <n v="0"/>
    <n v="0"/>
    <n v="6"/>
    <n v="3"/>
    <n v="0"/>
    <n v="0"/>
    <n v="0"/>
    <n v="0"/>
    <n v="0"/>
    <n v="0"/>
    <n v="0"/>
    <n v="0"/>
    <n v="0"/>
    <n v="0"/>
    <n v="0"/>
    <n v="0"/>
    <n v="0"/>
    <n v="0"/>
    <n v="0"/>
    <n v="0"/>
    <n v="0"/>
    <n v="0"/>
  </r>
  <r>
    <x v="3"/>
    <s v="2015/1060"/>
    <s v=""/>
    <s v=""/>
    <s v=""/>
    <s v="28"/>
    <s v="Elmshaw Road"/>
    <s v="SW15"/>
    <s v="5EL"/>
    <n v="522432"/>
    <n v="174868"/>
    <s v="West Putney"/>
    <s v=""/>
    <s v=""/>
    <n v="1"/>
    <n v="2"/>
    <n v="1"/>
    <s v="Use as two self contained flats."/>
    <s v="RP"/>
    <d v="2015-03-09T00:00:00"/>
    <d v="2015-05-01T00:00:00"/>
    <m/>
    <s v="Nil"/>
    <s v=""/>
    <s v="BF"/>
    <x v="1"/>
    <s v="n/a"/>
    <s v="a"/>
    <s v=""/>
    <m/>
    <m/>
    <m/>
    <x v="1"/>
    <s v="P"/>
    <n v="0"/>
    <n v="0"/>
    <n v="0"/>
    <n v="0"/>
    <n v="0"/>
    <n v="0"/>
    <n v="1"/>
    <n v="1"/>
    <n v="0"/>
    <n v="-1"/>
    <n v="0"/>
    <n v="0"/>
    <n v="0"/>
    <n v="1"/>
    <n v="1"/>
    <n v="0"/>
    <n v="0"/>
    <n v="0"/>
    <n v="0"/>
    <n v="0"/>
    <n v="0"/>
    <n v="0"/>
    <n v="0"/>
    <n v="-1"/>
    <n v="0"/>
    <n v="0"/>
    <n v="0"/>
    <n v="0"/>
    <n v="0"/>
    <n v="0"/>
    <n v="0"/>
  </r>
  <r>
    <x v="3"/>
    <s v="2015/1078"/>
    <s v=""/>
    <s v=""/>
    <s v=""/>
    <s v="36"/>
    <s v="Lavender Hill"/>
    <s v="SW11"/>
    <s v="5RL"/>
    <n v="528420"/>
    <n v="175774"/>
    <s v="Shaftesbury"/>
    <s v=""/>
    <s v=""/>
    <n v="1"/>
    <n v="2"/>
    <n v="1"/>
    <s v="Erection of rear extensions at first and second floor levels including formation of balconies/roof terraces at roof level and second floor level in connection with conversion of a two bedroom flat into 2 x one bedroom flats."/>
    <s v="PF"/>
    <d v="2015-03-13T00:00:00"/>
    <d v="2015-05-08T00:00:00"/>
    <m/>
    <s v="Nil"/>
    <s v=""/>
    <s v="BF"/>
    <x v="1"/>
    <s v="n/a"/>
    <s v="c+"/>
    <s v=""/>
    <m/>
    <m/>
    <m/>
    <x v="1"/>
    <s v="P"/>
    <m/>
    <n v="0"/>
    <n v="0"/>
    <n v="0"/>
    <n v="2"/>
    <n v="-1"/>
    <n v="0"/>
    <n v="0"/>
    <n v="0"/>
    <n v="0"/>
    <n v="0"/>
    <n v="2"/>
    <n v="-1"/>
    <n v="0"/>
    <n v="0"/>
    <n v="0"/>
    <n v="0"/>
    <n v="0"/>
    <n v="0"/>
    <n v="0"/>
    <n v="0"/>
    <n v="0"/>
    <n v="0"/>
    <n v="0"/>
    <n v="0"/>
    <n v="0"/>
    <n v="0"/>
    <n v="0"/>
    <n v="0"/>
    <n v="0"/>
    <n v="0"/>
  </r>
  <r>
    <x v="3"/>
    <s v="2015/1135"/>
    <s v=""/>
    <s v=""/>
    <s v=""/>
    <s v="26"/>
    <s v="Wadham Road"/>
    <s v="SW15"/>
    <s v="2LR"/>
    <n v="524466"/>
    <n v="175195"/>
    <s v="Thamesfield"/>
    <s v=""/>
    <s v=""/>
    <n v="0"/>
    <n v="1"/>
    <n v="1"/>
    <s v="Change of use from office (Use Class B1) to a four bedroom house (Use Class C3). Partial demolition of single-storey rear addition to form rear garden area."/>
    <s v="PF"/>
    <d v="2015-03-26T00:00:00"/>
    <d v="2015-05-21T00:00:00"/>
    <m/>
    <s v="Nil"/>
    <s v=""/>
    <s v="BF"/>
    <x v="3"/>
    <s v="n/a"/>
    <s v="f"/>
    <s v=""/>
    <m/>
    <m/>
    <m/>
    <x v="1"/>
    <s v="P"/>
    <m/>
    <n v="0"/>
    <n v="0"/>
    <n v="0"/>
    <n v="0"/>
    <n v="0"/>
    <n v="0"/>
    <n v="1"/>
    <n v="0"/>
    <n v="0"/>
    <n v="0"/>
    <n v="0"/>
    <n v="0"/>
    <n v="0"/>
    <n v="0"/>
    <n v="0"/>
    <n v="0"/>
    <n v="0"/>
    <n v="0"/>
    <n v="0"/>
    <n v="0"/>
    <n v="1"/>
    <n v="0"/>
    <n v="0"/>
    <n v="0"/>
    <n v="0"/>
    <n v="0"/>
    <n v="0"/>
    <n v="0"/>
    <n v="0"/>
    <n v="0"/>
  </r>
  <r>
    <x v="3"/>
    <s v="2015/1188"/>
    <s v=""/>
    <s v=""/>
    <s v=""/>
    <s v="96"/>
    <s v="Drakefield Road"/>
    <s v="SW17"/>
    <s v="8RR"/>
    <n v="528418"/>
    <n v="172243"/>
    <s v="Bedford"/>
    <s v=""/>
    <s v=""/>
    <n v="1"/>
    <n v="2"/>
    <n v="1"/>
    <s v="Erection of a single-storey side/rear extension in connection with the conversion of ground and basement floor flat into 2 x two-bedroom self contained flats (1x 1-bed, 1x 2-bed)"/>
    <s v="WD"/>
    <d v="2015-03-05T00:00:00"/>
    <d v="2015-04-22T00:00:00"/>
    <m/>
    <s v="Nil"/>
    <s v=""/>
    <s v="BF"/>
    <x v="3"/>
    <s v="n/a"/>
    <s v="c+"/>
    <s v=""/>
    <m/>
    <m/>
    <m/>
    <x v="1"/>
    <s v="P"/>
    <n v="0"/>
    <n v="0"/>
    <n v="0"/>
    <n v="0"/>
    <n v="2"/>
    <n v="-1"/>
    <n v="0"/>
    <n v="0"/>
    <n v="0"/>
    <n v="0"/>
    <n v="0"/>
    <n v="2"/>
    <n v="-1"/>
    <n v="0"/>
    <n v="0"/>
    <n v="0"/>
    <n v="0"/>
    <n v="0"/>
    <n v="0"/>
    <n v="0"/>
    <n v="0"/>
    <n v="0"/>
    <n v="0"/>
    <n v="0"/>
    <n v="0"/>
    <n v="0"/>
    <n v="0"/>
    <n v="0"/>
    <n v="0"/>
    <n v="0"/>
    <n v="0"/>
  </r>
  <r>
    <x v="3"/>
    <s v="2015/1205"/>
    <s v=""/>
    <s v=""/>
    <s v="Upper floors"/>
    <s v="182"/>
    <s v="Balham High Road"/>
    <s v="SW12"/>
    <s v="9BW"/>
    <n v="528491"/>
    <n v="173293"/>
    <s v="Nightingale"/>
    <s v=""/>
    <s v=""/>
    <n v="1"/>
    <n v="5"/>
    <n v="4"/>
    <s v="Part demolition of existing building and erection of a 4-storey building accommodating retail (A1 use class) at ground floor and basement level, and 5 self-contained residential units (C3 use class) (3 x 1 bed, 2 x 2 bed) above, together with associated a"/>
    <s v="PF"/>
    <d v="2015-03-10T00:00:00"/>
    <d v="2015-07-10T00:00:00"/>
    <m/>
    <s v="Nil"/>
    <s v=""/>
    <s v="BF"/>
    <x v="0"/>
    <s v="n/a"/>
    <s v="n"/>
    <s v=""/>
    <m/>
    <m/>
    <m/>
    <x v="1"/>
    <s v="P"/>
    <m/>
    <n v="0"/>
    <n v="0"/>
    <n v="0"/>
    <n v="3"/>
    <n v="1"/>
    <n v="0"/>
    <n v="0"/>
    <n v="0"/>
    <n v="0"/>
    <n v="0"/>
    <n v="3"/>
    <n v="1"/>
    <n v="0"/>
    <n v="0"/>
    <n v="0"/>
    <n v="0"/>
    <n v="0"/>
    <n v="0"/>
    <n v="0"/>
    <n v="0"/>
    <n v="0"/>
    <n v="0"/>
    <n v="0"/>
    <n v="0"/>
    <n v="0"/>
    <n v="0"/>
    <n v="0"/>
    <n v="0"/>
    <n v="0"/>
    <n v="0"/>
  </r>
  <r>
    <x v="3"/>
    <s v="2015/1235"/>
    <s v=""/>
    <s v=""/>
    <s v=""/>
    <s v="8"/>
    <s v="Bellevue Road"/>
    <s v="SW17"/>
    <s v="7EG"/>
    <n v="527564"/>
    <n v="173450"/>
    <s v="Nightingale"/>
    <s v=""/>
    <s v=""/>
    <n v="1"/>
    <n v="3"/>
    <n v="2"/>
    <s v="Erection of roof extension to main rear roof and increase in height of existing back addition with roof terrace and associated screening above; erection of part single-storey, part two storey rear extension; and alterations in connection with conversion o"/>
    <s v="PF"/>
    <d v="2015-03-09T00:00:00"/>
    <d v="2015-07-21T00:00:00"/>
    <m/>
    <s v="Nil"/>
    <s v=""/>
    <s v="BF"/>
    <x v="3"/>
    <s v="n/a"/>
    <s v="c+"/>
    <s v=""/>
    <m/>
    <m/>
    <m/>
    <x v="1"/>
    <s v="P"/>
    <n v="0"/>
    <n v="0"/>
    <n v="0"/>
    <n v="0"/>
    <n v="1"/>
    <n v="2"/>
    <n v="-1"/>
    <n v="0"/>
    <n v="0"/>
    <n v="0"/>
    <n v="0"/>
    <n v="1"/>
    <n v="2"/>
    <n v="-1"/>
    <n v="0"/>
    <n v="0"/>
    <n v="0"/>
    <n v="0"/>
    <n v="0"/>
    <n v="0"/>
    <n v="0"/>
    <n v="0"/>
    <n v="0"/>
    <n v="0"/>
    <n v="0"/>
    <n v="0"/>
    <n v="0"/>
    <n v="0"/>
    <n v="0"/>
    <n v="0"/>
    <n v="0"/>
  </r>
  <r>
    <x v="3"/>
    <s v="2015/1271"/>
    <s v=""/>
    <s v=""/>
    <s v="605A &amp; 605B"/>
    <s v="605"/>
    <s v="Garratt Lane"/>
    <s v="SW18"/>
    <s v="4SU"/>
    <n v="526142"/>
    <n v="172655"/>
    <s v="Earlsfield"/>
    <s v=""/>
    <s v=""/>
    <n v="1"/>
    <n v="2"/>
    <n v="1"/>
    <s v="Erection of rear roof extension to main rear roof and above part of the three-storey back addition with french doors to access roof terrace above three-storey back addition with 1.7m high glass balautrade. Conversion of second floor flat into 2 x one-bedr"/>
    <s v="PF"/>
    <d v="2015-03-23T00:00:00"/>
    <d v="2015-05-18T00:00:00"/>
    <m/>
    <s v="Nil"/>
    <s v=""/>
    <s v="BF"/>
    <x v="3"/>
    <s v="n/a"/>
    <s v="c+"/>
    <s v=""/>
    <m/>
    <m/>
    <m/>
    <x v="1"/>
    <s v="P"/>
    <m/>
    <n v="0"/>
    <n v="0"/>
    <n v="0"/>
    <n v="1"/>
    <n v="0"/>
    <n v="0"/>
    <n v="0"/>
    <n v="0"/>
    <n v="0"/>
    <n v="0"/>
    <n v="1"/>
    <n v="0"/>
    <n v="0"/>
    <n v="0"/>
    <n v="0"/>
    <n v="0"/>
    <n v="0"/>
    <n v="0"/>
    <n v="0"/>
    <n v="0"/>
    <n v="0"/>
    <n v="0"/>
    <n v="0"/>
    <n v="0"/>
    <n v="0"/>
    <n v="0"/>
    <n v="0"/>
    <n v="0"/>
    <n v="0"/>
    <n v="0"/>
  </r>
  <r>
    <x v="3"/>
    <s v="2015/1274"/>
    <s v=""/>
    <s v=""/>
    <s v=""/>
    <s v="89"/>
    <s v="Foxbourne Road"/>
    <s v="SW17"/>
    <s v="8EN"/>
    <n v="528542"/>
    <n v="172763"/>
    <s v="Bedford"/>
    <s v=""/>
    <s v=""/>
    <n v="1"/>
    <n v="3"/>
    <n v="2"/>
    <s v="Alterations including erection of single-storey rear/side extension; erection of an additional storey over back addition; and excavation to create basement including formation of side and rear lightwells in connection with the conversion of the dwelling h"/>
    <s v="PF"/>
    <d v="2015-03-10T00:00:00"/>
    <d v="2015-05-27T00:00:00"/>
    <m/>
    <s v="Nil"/>
    <s v=""/>
    <s v="BF"/>
    <x v="3"/>
    <s v="n/a"/>
    <s v="a"/>
    <s v=""/>
    <m/>
    <m/>
    <m/>
    <x v="1"/>
    <s v="P"/>
    <n v="0"/>
    <n v="0"/>
    <n v="0"/>
    <n v="0"/>
    <n v="1"/>
    <n v="1"/>
    <n v="0"/>
    <n v="0"/>
    <n v="0"/>
    <n v="0"/>
    <n v="0"/>
    <n v="1"/>
    <n v="1"/>
    <n v="0"/>
    <n v="1"/>
    <n v="0"/>
    <n v="0"/>
    <n v="0"/>
    <n v="0"/>
    <n v="0"/>
    <n v="0"/>
    <n v="-1"/>
    <n v="0"/>
    <n v="0"/>
    <n v="0"/>
    <n v="0"/>
    <n v="0"/>
    <n v="0"/>
    <n v="0"/>
    <n v="0"/>
    <n v="0"/>
  </r>
  <r>
    <x v="3"/>
    <s v="2015/1317"/>
    <s v=""/>
    <s v=""/>
    <s v="3-4"/>
    <s v="2"/>
    <s v="Hoyle Road"/>
    <s v="SW17"/>
    <s v="0RS"/>
    <n v="527315"/>
    <n v="171320"/>
    <s v="Tooting"/>
    <s v=""/>
    <s v=""/>
    <n v="1"/>
    <n v="3"/>
    <n v="2"/>
    <s v="External alterations and erection of single-storey rear/side extension in connection with conversion of property into three self-contained residential units (1x3-bed, 1x1-bed, 1x studio)."/>
    <s v="PF"/>
    <d v="2015-03-12T00:00:00"/>
    <d v="2015-05-07T00:00:00"/>
    <m/>
    <s v="Nil"/>
    <s v=""/>
    <s v="BF"/>
    <x v="3"/>
    <s v="n/a"/>
    <s v="a"/>
    <s v=""/>
    <m/>
    <m/>
    <m/>
    <x v="1"/>
    <s v="P"/>
    <n v="0"/>
    <n v="0"/>
    <n v="0"/>
    <n v="1"/>
    <n v="1"/>
    <n v="0"/>
    <n v="1"/>
    <n v="0"/>
    <n v="-1"/>
    <n v="0"/>
    <n v="1"/>
    <n v="1"/>
    <n v="0"/>
    <n v="1"/>
    <n v="0"/>
    <n v="0"/>
    <n v="0"/>
    <n v="0"/>
    <n v="0"/>
    <n v="0"/>
    <n v="0"/>
    <n v="0"/>
    <n v="-1"/>
    <n v="0"/>
    <n v="0"/>
    <n v="0"/>
    <n v="0"/>
    <n v="0"/>
    <n v="0"/>
    <n v="0"/>
    <n v="0"/>
  </r>
  <r>
    <x v="3"/>
    <s v="2015/1330"/>
    <s v=""/>
    <s v=""/>
    <s v="and Land rear of 224"/>
    <s v="224"/>
    <s v="Tooting High Street"/>
    <s v="SW17"/>
    <s v="0SG"/>
    <n v="527082"/>
    <n v="170938"/>
    <s v="Tooting"/>
    <s v=""/>
    <s v=""/>
    <n v="0"/>
    <n v="4"/>
    <n v="4"/>
    <s v="Change of use of ground floor from shop (Use Class A1) to residential (Use Class C3) in connection with conversion of property into 3 self contained flats (1x3-bed, 1x2-bed, 1x1-bed).  External alterations including formation of front and rear lightwells "/>
    <s v="PF"/>
    <d v="2015-03-12T00:00:00"/>
    <d v="2015-09-09T00:00:00"/>
    <m/>
    <s v="Nil"/>
    <s v=""/>
    <s v="BF"/>
    <x v="3"/>
    <s v="n/a"/>
    <s v="n"/>
    <s v=""/>
    <m/>
    <m/>
    <m/>
    <x v="1"/>
    <s v="P"/>
    <n v="0"/>
    <n v="0"/>
    <n v="0"/>
    <n v="0"/>
    <n v="1"/>
    <n v="2"/>
    <n v="1"/>
    <n v="0"/>
    <n v="0"/>
    <n v="0"/>
    <n v="0"/>
    <n v="1"/>
    <n v="1"/>
    <n v="1"/>
    <n v="0"/>
    <n v="0"/>
    <n v="0"/>
    <n v="0"/>
    <n v="0"/>
    <n v="1"/>
    <n v="0"/>
    <n v="0"/>
    <n v="0"/>
    <n v="0"/>
    <n v="0"/>
    <n v="0"/>
    <n v="0"/>
    <n v="0"/>
    <n v="0"/>
    <n v="0"/>
    <n v="0"/>
  </r>
  <r>
    <x v="3"/>
    <s v="2015/1345"/>
    <s v=""/>
    <s v=""/>
    <s v=""/>
    <s v="14"/>
    <s v="Juer Street"/>
    <s v="SW11"/>
    <s v="4RF"/>
    <n v="527366"/>
    <n v="177077"/>
    <s v="St. Mary's Park"/>
    <s v=""/>
    <s v=""/>
    <n v="2"/>
    <n v="1"/>
    <n v="-1"/>
    <s v="Erection of single storey side/rear extension; excavation to create basement including formation of front and rear lightwells, and alterations in connection with conversion of property from two flats to single dwelling."/>
    <s v="PF"/>
    <d v="2015-03-24T00:00:00"/>
    <d v="2015-05-19T00:00:00"/>
    <m/>
    <s v="Nil"/>
    <s v=""/>
    <s v="BF"/>
    <x v="3"/>
    <s v="n/a"/>
    <s v="b"/>
    <s v=""/>
    <m/>
    <m/>
    <m/>
    <x v="1"/>
    <s v="P"/>
    <n v="0"/>
    <n v="0"/>
    <n v="0"/>
    <n v="0"/>
    <n v="-1"/>
    <n v="-1"/>
    <n v="0"/>
    <n v="1"/>
    <n v="0"/>
    <n v="0"/>
    <n v="0"/>
    <n v="-1"/>
    <n v="-1"/>
    <n v="0"/>
    <n v="0"/>
    <n v="0"/>
    <n v="0"/>
    <n v="0"/>
    <n v="0"/>
    <n v="0"/>
    <n v="0"/>
    <n v="1"/>
    <n v="0"/>
    <n v="0"/>
    <n v="0"/>
    <n v="0"/>
    <n v="0"/>
    <n v="0"/>
    <n v="0"/>
    <n v="0"/>
    <n v="0"/>
  </r>
  <r>
    <x v="3"/>
    <s v="2015/1374"/>
    <s v=""/>
    <s v=""/>
    <s v=""/>
    <s v="115"/>
    <s v="Replingham Road"/>
    <s v="SW18"/>
    <s v="5LX"/>
    <n v="525046"/>
    <n v="173372"/>
    <s v="Southfields"/>
    <s v=""/>
    <s v=""/>
    <n v="0"/>
    <n v="1"/>
    <n v="1"/>
    <s v="Erection of mansard roof extension to main rear roof and above part of two-storey back addition (with french doors and safety balustrade) to create a 1-bedroom flat; .  (Amendments to previously approved scheme 2014/6207 dated 24/12/14 to include formatio"/>
    <s v="PF"/>
    <d v="2015-03-27T00:00:00"/>
    <d v="2015-06-24T00:00:00"/>
    <m/>
    <s v="Nil"/>
    <s v=""/>
    <s v="BF"/>
    <x v="0"/>
    <s v="n/a"/>
    <s v="n"/>
    <s v=""/>
    <m/>
    <m/>
    <m/>
    <x v="1"/>
    <s v="P"/>
    <n v="0"/>
    <n v="0"/>
    <n v="0"/>
    <n v="0"/>
    <n v="1"/>
    <n v="0"/>
    <n v="0"/>
    <n v="0"/>
    <n v="0"/>
    <n v="0"/>
    <n v="0"/>
    <n v="1"/>
    <n v="0"/>
    <n v="0"/>
    <n v="0"/>
    <n v="0"/>
    <n v="0"/>
    <n v="0"/>
    <n v="0"/>
    <n v="0"/>
    <n v="0"/>
    <n v="0"/>
    <n v="0"/>
    <n v="0"/>
    <n v="0"/>
    <n v="0"/>
    <n v="0"/>
    <n v="0"/>
    <n v="0"/>
    <n v="0"/>
    <n v="0"/>
  </r>
  <r>
    <x v="3"/>
    <s v="2015/1494"/>
    <s v=""/>
    <s v=""/>
    <s v=""/>
    <s v="8-14"/>
    <s v="Glenburnie Road"/>
    <s v="SW17"/>
    <s v="7PJ"/>
    <n v="527836"/>
    <n v="172496"/>
    <s v="Nightingale"/>
    <s v=""/>
    <s v=""/>
    <n v="0"/>
    <n v="1"/>
    <n v="1"/>
    <s v="Conversion of retail unit (Use Class A2) to create 1-bed flat (Use Class C3) including alterations to the front elevation."/>
    <s v="PF"/>
    <d v="2015-03-19T00:00:00"/>
    <d v="2015-05-14T00:00:00"/>
    <m/>
    <s v="Nil"/>
    <s v=""/>
    <s v="BF"/>
    <x v="2"/>
    <s v="n/a"/>
    <s v="f"/>
    <s v=""/>
    <m/>
    <m/>
    <m/>
    <x v="1"/>
    <s v="P"/>
    <m/>
    <n v="0"/>
    <n v="0"/>
    <n v="0"/>
    <n v="1"/>
    <n v="0"/>
    <n v="0"/>
    <n v="0"/>
    <n v="0"/>
    <n v="0"/>
    <n v="0"/>
    <n v="1"/>
    <n v="0"/>
    <n v="0"/>
    <n v="0"/>
    <n v="0"/>
    <n v="0"/>
    <n v="0"/>
    <n v="0"/>
    <n v="0"/>
    <n v="0"/>
    <n v="0"/>
    <n v="0"/>
    <n v="0"/>
    <n v="0"/>
    <n v="0"/>
    <n v="0"/>
    <n v="0"/>
    <n v="0"/>
    <n v="0"/>
    <n v="0"/>
  </r>
  <r>
    <x v="3"/>
    <s v="2015/1501"/>
    <s v=""/>
    <s v=""/>
    <s v=""/>
    <s v="46"/>
    <s v="Trinity Road"/>
    <s v="SW17"/>
    <s v="7RE"/>
    <n v="527925"/>
    <n v="172460"/>
    <s v="Nightingale"/>
    <s v=""/>
    <s v=""/>
    <n v="2"/>
    <n v="1"/>
    <n v="-1"/>
    <s v="Alterations including single storey rear extension, removal of one door and window, and relocation of external stair access, and conversion of 2 x ground floor studio flats into 1 x studio flat."/>
    <s v="RP"/>
    <d v="2015-03-24T00:00:00"/>
    <d v="2015-05-19T00:00:00"/>
    <m/>
    <s v="Nil"/>
    <s v=""/>
    <s v="BF"/>
    <x v="3"/>
    <s v="n/a"/>
    <s v="c-"/>
    <s v=""/>
    <m/>
    <m/>
    <m/>
    <x v="1"/>
    <s v="P"/>
    <n v="0"/>
    <n v="0"/>
    <n v="0"/>
    <n v="-1"/>
    <n v="0"/>
    <n v="0"/>
    <n v="0"/>
    <n v="0"/>
    <n v="0"/>
    <n v="0"/>
    <n v="-1"/>
    <n v="0"/>
    <n v="0"/>
    <n v="0"/>
    <n v="0"/>
    <n v="0"/>
    <n v="0"/>
    <n v="0"/>
    <n v="0"/>
    <n v="0"/>
    <n v="0"/>
    <n v="0"/>
    <n v="0"/>
    <n v="0"/>
    <n v="0"/>
    <n v="0"/>
    <n v="0"/>
    <n v="0"/>
    <n v="0"/>
    <n v="0"/>
    <n v="0"/>
  </r>
  <r>
    <x v="3"/>
    <s v="2015/1520"/>
    <s v=""/>
    <s v=""/>
    <s v=""/>
    <s v="193"/>
    <s v="Lower Richmond Road"/>
    <s v="SW15"/>
    <s v="1HJ"/>
    <n v="523322"/>
    <n v="175861"/>
    <s v="Thamesfield"/>
    <s v=""/>
    <s v=""/>
    <n v="1"/>
    <n v="1"/>
    <n v="0"/>
    <s v="Alterations including increase in scale of rear extension and alterations to existing fenestration, in connection with change of use from Restaurant (A3) to a Live Work Unit (C3/A1/A2)."/>
    <s v="PF"/>
    <d v="2015-03-23T00:00:00"/>
    <d v="2015-05-22T00:00:00"/>
    <m/>
    <s v="Nil"/>
    <s v=""/>
    <s v="BF"/>
    <x v="3"/>
    <s v="n/a"/>
    <s v="i"/>
    <s v=""/>
    <m/>
    <m/>
    <m/>
    <x v="1"/>
    <s v="P"/>
    <n v="0"/>
    <n v="0"/>
    <n v="0"/>
    <n v="0"/>
    <n v="0"/>
    <n v="-1"/>
    <n v="0"/>
    <n v="1"/>
    <n v="0"/>
    <n v="0"/>
    <n v="0"/>
    <n v="0"/>
    <n v="-1"/>
    <n v="0"/>
    <n v="0"/>
    <n v="0"/>
    <n v="0"/>
    <n v="0"/>
    <n v="0"/>
    <n v="0"/>
    <n v="0"/>
    <n v="0"/>
    <n v="0"/>
    <n v="0"/>
    <n v="0"/>
    <n v="0"/>
    <n v="0"/>
    <n v="0"/>
    <n v="1"/>
    <n v="0"/>
    <n v="0"/>
  </r>
  <r>
    <x v="3"/>
    <s v="2015/1545"/>
    <s v="JSS Pinnacle House (35)"/>
    <s v=""/>
    <s v="Ship House"/>
    <s v="34-35"/>
    <s v="Battersea Square"/>
    <s v="SW11"/>
    <s v="3RA"/>
    <n v="526819"/>
    <n v="176644"/>
    <s v="St. Mary's Park"/>
    <s v=""/>
    <s v=""/>
    <n v="0"/>
    <n v="2"/>
    <n v="2"/>
    <s v="Determination as to whether prior approval is required for change of use of 353 sqm of floorspace at ground floor level from office (Class B1a) to residential (Class C3) to provide two flats."/>
    <s v="PAR"/>
    <d v="2015-03-18T00:00:00"/>
    <d v="2015-05-13T00:00:00"/>
    <m/>
    <s v="Nil"/>
    <s v=""/>
    <s v="BF"/>
    <x v="2"/>
    <s v="n/a"/>
    <s v="f"/>
    <s v=""/>
    <m/>
    <m/>
    <m/>
    <x v="1"/>
    <s v="P"/>
    <m/>
    <n v="0"/>
    <n v="0"/>
    <n v="0"/>
    <n v="2"/>
    <n v="0"/>
    <n v="0"/>
    <n v="0"/>
    <n v="0"/>
    <n v="0"/>
    <n v="0"/>
    <n v="2"/>
    <n v="0"/>
    <n v="0"/>
    <n v="0"/>
    <n v="0"/>
    <n v="0"/>
    <n v="0"/>
    <n v="0"/>
    <n v="0"/>
    <n v="0"/>
    <n v="0"/>
    <n v="0"/>
    <n v="0"/>
    <n v="0"/>
    <n v="0"/>
    <n v="0"/>
    <n v="0"/>
    <n v="0"/>
    <n v="0"/>
    <n v="0"/>
  </r>
  <r>
    <x v="3"/>
    <s v="2015/1572"/>
    <s v=""/>
    <s v=""/>
    <s v=""/>
    <s v="62"/>
    <s v="Chartfield Avenue"/>
    <s v="SW15"/>
    <s v="6HQ"/>
    <n v="523061"/>
    <n v="174593"/>
    <s v="West Putney"/>
    <s v=""/>
    <s v=""/>
    <n v="1"/>
    <n v="1"/>
    <n v="0"/>
    <s v="Demolition of existing property and erection of a new two-storey plus basement level detached house, with additional accommodation provided within the roofspace, and with integral garage."/>
    <s v="PF"/>
    <d v="2015-03-24T00:00:00"/>
    <d v="2015-06-23T00:00:00"/>
    <m/>
    <s v="Nil"/>
    <s v=""/>
    <s v="BF"/>
    <x v="0"/>
    <s v="n/a"/>
    <s v="n"/>
    <s v=""/>
    <m/>
    <m/>
    <m/>
    <x v="1"/>
    <s v="P"/>
    <n v="0"/>
    <n v="0"/>
    <n v="1"/>
    <n v="0"/>
    <n v="0"/>
    <n v="0"/>
    <n v="0"/>
    <n v="-1"/>
    <n v="1"/>
    <n v="0"/>
    <n v="0"/>
    <n v="0"/>
    <n v="0"/>
    <n v="0"/>
    <n v="0"/>
    <n v="0"/>
    <n v="0"/>
    <n v="0"/>
    <n v="0"/>
    <n v="0"/>
    <n v="0"/>
    <n v="-1"/>
    <n v="1"/>
    <n v="0"/>
    <n v="0"/>
    <n v="0"/>
    <n v="0"/>
    <n v="0"/>
    <n v="0"/>
    <n v="0"/>
    <n v="0"/>
  </r>
  <r>
    <x v="3"/>
    <s v="2015/1591"/>
    <s v=""/>
    <s v=""/>
    <s v=""/>
    <s v="220A"/>
    <s v="Queenstown Road"/>
    <s v="SW8"/>
    <s v=""/>
    <n v="528848"/>
    <n v="176719"/>
    <s v="Queenstown"/>
    <s v=""/>
    <s v=""/>
    <n v="0"/>
    <n v="4"/>
    <n v="4"/>
    <s v="Application for prior approval for change of use of property from B1(a) offices to residential (use class C3)."/>
    <s v="PAG"/>
    <d v="2015-03-24T00:00:00"/>
    <d v="2015-06-10T00:00:00"/>
    <m/>
    <s v="Nil"/>
    <s v=""/>
    <s v="BF"/>
    <x v="2"/>
    <s v="n/a"/>
    <s v="f"/>
    <s v=""/>
    <m/>
    <m/>
    <m/>
    <x v="1"/>
    <s v="P"/>
    <m/>
    <n v="0"/>
    <n v="0"/>
    <n v="0"/>
    <n v="4"/>
    <n v="0"/>
    <n v="0"/>
    <n v="0"/>
    <n v="0"/>
    <n v="0"/>
    <n v="0"/>
    <n v="4"/>
    <n v="0"/>
    <n v="0"/>
    <n v="0"/>
    <n v="0"/>
    <n v="0"/>
    <n v="0"/>
    <n v="0"/>
    <n v="0"/>
    <n v="0"/>
    <n v="0"/>
    <n v="0"/>
    <n v="0"/>
    <n v="0"/>
    <n v="0"/>
    <n v="0"/>
    <n v="0"/>
    <n v="0"/>
    <n v="0"/>
    <n v="0"/>
  </r>
  <r>
    <x v="3"/>
    <s v="2015/1661"/>
    <s v=""/>
    <s v=""/>
    <s v=""/>
    <s v="27"/>
    <s v="Trinity Road"/>
    <s v="SW17"/>
    <s v="7SD"/>
    <n v="527928"/>
    <n v="172396"/>
    <s v="Nightingale"/>
    <s v=""/>
    <s v=""/>
    <n v="0"/>
    <n v="1"/>
    <n v="1"/>
    <s v="Alterations to front elevation at ground floor."/>
    <s v="PF"/>
    <d v="2015-03-30T00:00:00"/>
    <d v="2015-08-05T00:00:00"/>
    <m/>
    <s v="Nil"/>
    <s v=""/>
    <s v="BF"/>
    <x v="2"/>
    <s v="n/a"/>
    <s v="f"/>
    <s v=""/>
    <m/>
    <m/>
    <m/>
    <x v="1"/>
    <s v="P"/>
    <m/>
    <n v="0"/>
    <n v="0"/>
    <n v="1"/>
    <n v="0"/>
    <n v="0"/>
    <n v="0"/>
    <n v="0"/>
    <n v="0"/>
    <n v="0"/>
    <n v="1"/>
    <n v="0"/>
    <n v="0"/>
    <n v="0"/>
    <n v="0"/>
    <n v="0"/>
    <n v="0"/>
    <n v="0"/>
    <n v="0"/>
    <n v="0"/>
    <n v="0"/>
    <n v="0"/>
    <n v="0"/>
    <n v="0"/>
    <n v="0"/>
    <n v="0"/>
    <n v="0"/>
    <n v="0"/>
    <n v="0"/>
    <n v="0"/>
    <n v="0"/>
  </r>
  <r>
    <x v="3"/>
    <s v="2015/1666"/>
    <s v="30b &amp; 30c"/>
    <s v=""/>
    <s v=""/>
    <s v="30"/>
    <s v="Putney Hill"/>
    <s v="SW15"/>
    <s v="6AF"/>
    <n v="523905"/>
    <n v="174935"/>
    <s v="East Putney"/>
    <s v=""/>
    <s v=""/>
    <n v="0"/>
    <n v="1"/>
    <n v="1"/>
    <s v="Erection of a single storey dwelling at rear"/>
    <s v="RP"/>
    <d v="2015-03-30T00:00:00"/>
    <d v="2015-07-08T00:00:00"/>
    <m/>
    <s v="APP"/>
    <s v=""/>
    <s v="BF"/>
    <x v="0"/>
    <s v="n/a"/>
    <s v="n"/>
    <s v=""/>
    <m/>
    <m/>
    <m/>
    <x v="1"/>
    <s v="P"/>
    <m/>
    <n v="0"/>
    <n v="0"/>
    <n v="0"/>
    <n v="0"/>
    <n v="1"/>
    <n v="0"/>
    <n v="0"/>
    <n v="0"/>
    <n v="0"/>
    <n v="0"/>
    <n v="0"/>
    <n v="0"/>
    <n v="0"/>
    <n v="0"/>
    <n v="0"/>
    <n v="0"/>
    <n v="0"/>
    <n v="0"/>
    <n v="1"/>
    <n v="0"/>
    <n v="0"/>
    <n v="0"/>
    <n v="0"/>
    <n v="0"/>
    <n v="0"/>
    <n v="0"/>
    <n v="0"/>
    <n v="0"/>
    <n v="0"/>
    <n v="0"/>
  </r>
  <r>
    <x v="3"/>
    <s v="2015/1693"/>
    <s v=""/>
    <s v=""/>
    <s v=""/>
    <s v="159"/>
    <s v="Lower Richmond Road"/>
    <s v="SW15"/>
    <s v="1HH"/>
    <n v="523440"/>
    <n v="175856"/>
    <s v="Thamesfield"/>
    <s v=""/>
    <s v=""/>
    <n v="1"/>
    <n v="2"/>
    <n v="1"/>
    <s v="Excavations to enlarge existing basement, including formation of rear lightwell; erection of single-storey side and rear extension; erection of rear mansard roof extension to main roof and erection of an additional storey over two-storey back addition in "/>
    <s v="PF"/>
    <d v="2015-03-17T00:00:00"/>
    <d v="2015-05-12T00:00:00"/>
    <m/>
    <s v="Nil"/>
    <s v=""/>
    <s v="BF"/>
    <x v="3"/>
    <s v="n/a"/>
    <s v="c+"/>
    <s v=""/>
    <m/>
    <m/>
    <m/>
    <x v="1"/>
    <s v="P"/>
    <n v="0"/>
    <n v="0"/>
    <n v="0"/>
    <n v="0"/>
    <n v="0"/>
    <n v="2"/>
    <n v="-1"/>
    <n v="0"/>
    <n v="0"/>
    <n v="0"/>
    <n v="0"/>
    <n v="0"/>
    <n v="2"/>
    <n v="-1"/>
    <n v="0"/>
    <n v="0"/>
    <n v="0"/>
    <n v="0"/>
    <n v="0"/>
    <n v="0"/>
    <n v="0"/>
    <n v="0"/>
    <n v="0"/>
    <n v="0"/>
    <n v="0"/>
    <n v="0"/>
    <n v="0"/>
    <n v="0"/>
    <n v="0"/>
    <n v="0"/>
    <n v="0"/>
  </r>
  <r>
    <x v="3"/>
    <s v="2015/1951"/>
    <s v=""/>
    <s v=""/>
    <s v="Garden Flat"/>
    <s v="127"/>
    <s v="Trinity Road"/>
    <s v="SW17"/>
    <s v="7HJ"/>
    <n v="527727"/>
    <n v="172703"/>
    <s v="Nightingale"/>
    <s v=""/>
    <s v=""/>
    <n v="1"/>
    <n v="1"/>
    <n v="0"/>
    <s v="Demolition of existing bungalow and construction of three-bedroom house fronting Crockerton Road."/>
    <s v="RP"/>
    <d v="2015-03-27T00:00:00"/>
    <d v="2015-05-22T00:00:00"/>
    <m/>
    <s v="Nil"/>
    <s v=""/>
    <s v="BF"/>
    <x v="0"/>
    <s v="n/a"/>
    <s v="n"/>
    <s v=""/>
    <m/>
    <m/>
    <m/>
    <x v="1"/>
    <s v="P"/>
    <m/>
    <n v="1"/>
    <n v="1"/>
    <n v="0"/>
    <n v="-1"/>
    <n v="0"/>
    <n v="1"/>
    <n v="0"/>
    <n v="0"/>
    <n v="0"/>
    <n v="0"/>
    <n v="0"/>
    <n v="0"/>
    <n v="0"/>
    <n v="0"/>
    <n v="0"/>
    <n v="0"/>
    <n v="0"/>
    <n v="-1"/>
    <n v="0"/>
    <n v="1"/>
    <n v="0"/>
    <n v="0"/>
    <n v="0"/>
    <n v="0"/>
    <n v="0"/>
    <n v="0"/>
    <n v="0"/>
    <n v="0"/>
    <n v="0"/>
    <n v="0"/>
  </r>
  <r>
    <x v="4"/>
    <s v="2014/3881"/>
    <s v=""/>
    <s v=""/>
    <s v=""/>
    <s v="44-46"/>
    <s v="Falcon Road"/>
    <s v="SW11"/>
    <s v="2LR"/>
    <n v="527112"/>
    <n v="176028"/>
    <s v="Latchmere"/>
    <s v=""/>
    <s v=""/>
    <n v="0"/>
    <n v="7"/>
    <n v="7"/>
    <s v="Demolition of existing building and erection of a five storey, plus basement, building to provide 25 residential units (4 x one bedroom, 20 x two bedroom, 1 x three bedroom) and two commercial units (Class A1/A2, 470sqm of floorspace) together with cycle "/>
    <s v="SLA"/>
    <s v="03/07/2014"/>
    <s v=""/>
    <m/>
    <s v="Nil"/>
    <s v=""/>
    <s v="BF"/>
    <x v="0"/>
    <s v="NB"/>
    <s v="n/a"/>
    <m/>
    <m/>
    <m/>
    <m/>
    <x v="1"/>
    <s v="P"/>
    <n v="0"/>
    <n v="2"/>
    <n v="7"/>
    <n v="0"/>
    <n v="1"/>
    <n v="6"/>
    <n v="0"/>
    <n v="0"/>
    <n v="0"/>
    <n v="0"/>
    <n v="0"/>
    <n v="1"/>
    <n v="6"/>
    <n v="0"/>
    <n v="0"/>
    <n v="0"/>
    <n v="0"/>
    <n v="0"/>
    <n v="0"/>
    <n v="0"/>
    <n v="0"/>
    <n v="0"/>
    <n v="0"/>
    <n v="0"/>
    <n v="0"/>
    <n v="0"/>
    <n v="0"/>
    <n v="0"/>
    <n v="0"/>
    <n v="0"/>
    <n v="0"/>
  </r>
  <r>
    <x v="4"/>
    <s v="2014/3881"/>
    <s v=""/>
    <s v=""/>
    <s v=""/>
    <s v="44-46"/>
    <s v="Falcon Road"/>
    <s v="SW11"/>
    <s v="2LR"/>
    <n v="527112"/>
    <n v="176028"/>
    <s v="Latchmere"/>
    <s v=""/>
    <s v=""/>
    <n v="0"/>
    <n v="18"/>
    <n v="18"/>
    <s v="Demolition of existing building and erection of a five storey, plus basement, building to provide 25 residential units (4 x one bedroom, 20 x two bedroom, 1 x three bedroom) and two commercial units (Class A1/A2, 470sqm of floorspace) together with cycle "/>
    <s v="SLA"/>
    <s v="03/07/2014"/>
    <s v=""/>
    <m/>
    <s v="Nil"/>
    <s v=""/>
    <s v="BF"/>
    <x v="0"/>
    <s v="NB"/>
    <s v="n/a"/>
    <m/>
    <m/>
    <m/>
    <m/>
    <x v="1"/>
    <s v="P"/>
    <n v="0"/>
    <n v="0"/>
    <n v="18"/>
    <n v="0"/>
    <n v="3"/>
    <n v="14"/>
    <n v="1"/>
    <n v="0"/>
    <n v="0"/>
    <n v="0"/>
    <n v="0"/>
    <n v="3"/>
    <n v="14"/>
    <n v="1"/>
    <n v="0"/>
    <n v="0"/>
    <n v="0"/>
    <n v="0"/>
    <n v="0"/>
    <n v="0"/>
    <n v="0"/>
    <n v="0"/>
    <n v="0"/>
    <n v="0"/>
    <n v="0"/>
    <n v="0"/>
    <n v="0"/>
    <n v="0"/>
    <n v="0"/>
    <n v="0"/>
    <n v="0"/>
  </r>
  <r>
    <x v="4"/>
    <s v="2014/5357"/>
    <s v=""/>
    <s v=""/>
    <s v=""/>
    <s v="56-66"/>
    <s v="Gwynne Road"/>
    <s v="SW11"/>
    <s v="3UW"/>
    <n v="526797"/>
    <n v="176325"/>
    <s v="St. Mary's Park"/>
    <s v=""/>
    <s v=""/>
    <n v="0"/>
    <n v="8"/>
    <n v="8"/>
    <s v="Comprehensive redevelopment involving the demolition of an existing two-storey commercial building, excavation to form new basement and replacement with a new 14 storey building to provide mixed use comprising of commercial/retail at ground &amp; mezzanine le"/>
    <s v="SLA"/>
    <s v="16/09/2014"/>
    <s v=""/>
    <m/>
    <s v="Nil"/>
    <s v=""/>
    <s v="BF"/>
    <x v="3"/>
    <s v="n/a"/>
    <s v="n"/>
    <m/>
    <m/>
    <m/>
    <m/>
    <x v="0"/>
    <s v="HASO"/>
    <n v="0"/>
    <n v="1"/>
    <n v="8"/>
    <n v="0"/>
    <n v="2"/>
    <n v="5"/>
    <n v="1"/>
    <n v="0"/>
    <n v="0"/>
    <n v="0"/>
    <n v="0"/>
    <n v="2"/>
    <n v="5"/>
    <n v="1"/>
    <n v="0"/>
    <n v="0"/>
    <n v="0"/>
    <n v="0"/>
    <n v="0"/>
    <n v="0"/>
    <n v="0"/>
    <n v="0"/>
    <n v="0"/>
    <n v="0"/>
    <n v="0"/>
    <n v="0"/>
    <n v="0"/>
    <n v="0"/>
    <n v="0"/>
    <n v="0"/>
    <n v="0"/>
  </r>
  <r>
    <x v="4"/>
    <s v="2014/5357"/>
    <s v=""/>
    <s v=""/>
    <s v=""/>
    <s v="56-66"/>
    <s v="Gwynne Road"/>
    <s v="SW11"/>
    <s v="3UW"/>
    <n v="526797"/>
    <n v="176325"/>
    <s v="St. Mary's Park"/>
    <s v=""/>
    <s v=""/>
    <n v="0"/>
    <n v="25"/>
    <n v="25"/>
    <s v="Comprehensive redevelopment involving the demolition of an existing two-storey commercial building, excavation to form new basement and replacement with a new 14 storey building to provide mixed use comprising of commercial/retail at ground &amp; mezzanine le"/>
    <s v="SLA"/>
    <s v="16/09/2014"/>
    <s v=""/>
    <m/>
    <s v="Nil"/>
    <s v=""/>
    <s v="BF"/>
    <x v="3"/>
    <s v="NB"/>
    <s v="n/a"/>
    <m/>
    <m/>
    <m/>
    <m/>
    <x v="1"/>
    <s v="P"/>
    <n v="0"/>
    <n v="2"/>
    <n v="25"/>
    <n v="0"/>
    <n v="7"/>
    <n v="16"/>
    <n v="2"/>
    <n v="0"/>
    <n v="0"/>
    <n v="0"/>
    <n v="0"/>
    <n v="7"/>
    <n v="16"/>
    <n v="2"/>
    <n v="0"/>
    <n v="0"/>
    <n v="0"/>
    <n v="0"/>
    <n v="0"/>
    <n v="0"/>
    <n v="0"/>
    <n v="0"/>
    <n v="0"/>
    <n v="0"/>
    <n v="0"/>
    <n v="0"/>
    <n v="0"/>
    <n v="0"/>
    <n v="0"/>
    <n v="0"/>
    <n v="0"/>
  </r>
  <r>
    <x v="4"/>
    <s v="2014/5383"/>
    <s v=""/>
    <s v=""/>
    <s v=""/>
    <s v="19-21"/>
    <s v="Mitcham Road"/>
    <s v="SW17"/>
    <s v="9PA"/>
    <n v="527533"/>
    <n v="171477"/>
    <s v="Graveney"/>
    <s v=""/>
    <s v=""/>
    <n v="0"/>
    <n v="4"/>
    <n v="4"/>
    <s v="Conversion of existing building at first, second, and third floor levels into 19 self contained apartments."/>
    <s v="SLA"/>
    <s v="09/09/2014"/>
    <s v=""/>
    <m/>
    <s v="Nil"/>
    <s v=""/>
    <s v="BF"/>
    <x v="2"/>
    <s v="n/a"/>
    <s v="e"/>
    <m/>
    <m/>
    <m/>
    <m/>
    <x v="1"/>
    <s v="P"/>
    <m/>
    <n v="0"/>
    <n v="0"/>
    <n v="0"/>
    <n v="3"/>
    <n v="1"/>
    <n v="0"/>
    <n v="0"/>
    <n v="0"/>
    <n v="0"/>
    <n v="0"/>
    <n v="3"/>
    <n v="1"/>
    <n v="0"/>
    <n v="0"/>
    <n v="0"/>
    <n v="0"/>
    <n v="0"/>
    <n v="0"/>
    <n v="0"/>
    <n v="0"/>
    <n v="0"/>
    <n v="0"/>
    <n v="0"/>
    <n v="0"/>
    <n v="0"/>
    <n v="0"/>
    <n v="0"/>
    <n v="0"/>
    <n v="0"/>
    <n v="0"/>
  </r>
  <r>
    <x v="4"/>
    <s v="2014/5383"/>
    <s v=""/>
    <s v=""/>
    <s v=""/>
    <s v="19-21"/>
    <s v="Mitcham Road"/>
    <s v="SW17"/>
    <s v="9PA"/>
    <n v="527533"/>
    <n v="171477"/>
    <s v="Graveney"/>
    <s v=""/>
    <s v=""/>
    <n v="0"/>
    <n v="15"/>
    <n v="15"/>
    <s v="Conversion of existing building at first, second, and third floor levels into 19 self contained apartments."/>
    <s v="SLA"/>
    <s v="09/09/2014"/>
    <s v=""/>
    <m/>
    <s v="Nil"/>
    <s v=""/>
    <s v="BF"/>
    <x v="2"/>
    <s v="n/a"/>
    <s v="e"/>
    <m/>
    <m/>
    <m/>
    <m/>
    <x v="1"/>
    <s v="P"/>
    <m/>
    <n v="0"/>
    <n v="0"/>
    <n v="1"/>
    <n v="1"/>
    <n v="13"/>
    <n v="0"/>
    <n v="0"/>
    <n v="0"/>
    <n v="0"/>
    <n v="1"/>
    <n v="1"/>
    <n v="13"/>
    <n v="0"/>
    <n v="0"/>
    <n v="0"/>
    <n v="0"/>
    <n v="0"/>
    <n v="0"/>
    <n v="0"/>
    <n v="0"/>
    <n v="0"/>
    <n v="0"/>
    <n v="0"/>
    <n v="0"/>
    <n v="0"/>
    <n v="0"/>
    <n v="0"/>
    <n v="0"/>
    <n v="0"/>
    <n v="0"/>
  </r>
  <r>
    <x v="4"/>
    <s v="2014/6050"/>
    <s v=""/>
    <s v=""/>
    <s v=""/>
    <s v="25-29"/>
    <s v="Tooting High Street"/>
    <s v="SW17"/>
    <s v="0SN"/>
    <n v="527567"/>
    <n v="171576"/>
    <s v="Graveney"/>
    <s v=""/>
    <s v=""/>
    <n v="0"/>
    <n v="14"/>
    <n v="14"/>
    <s v="Construction of extenstion to front and side of building at first, second floor levels  with the creation of additional third floor level; erection of a rear four storey extension allowing for mix use build. Retain ground floor (Class Use A1) and first fl"/>
    <s v="SLA"/>
    <s v="20/11/2014"/>
    <s v=""/>
    <m/>
    <s v="Nil"/>
    <s v=""/>
    <s v="BF"/>
    <x v="0"/>
    <s v="NB"/>
    <s v="n/a"/>
    <m/>
    <m/>
    <m/>
    <m/>
    <x v="1"/>
    <s v="P"/>
    <m/>
    <n v="0"/>
    <n v="14"/>
    <n v="0"/>
    <n v="3"/>
    <n v="8"/>
    <n v="3"/>
    <n v="0"/>
    <n v="0"/>
    <n v="0"/>
    <n v="0"/>
    <n v="3"/>
    <n v="8"/>
    <n v="3"/>
    <n v="0"/>
    <n v="0"/>
    <n v="0"/>
    <n v="0"/>
    <n v="0"/>
    <n v="0"/>
    <n v="0"/>
    <n v="0"/>
    <n v="0"/>
    <n v="0"/>
    <n v="0"/>
    <n v="0"/>
    <n v="0"/>
    <n v="0"/>
    <n v="0"/>
    <n v="0"/>
    <n v="0"/>
  </r>
  <r>
    <x v="4"/>
    <s v="2014/7344"/>
    <s v="Wereldhave Site"/>
    <s v=""/>
    <s v=""/>
    <s v="56-66"/>
    <s v="Putney High Street"/>
    <s v="SW15"/>
    <s v=""/>
    <n v="524039"/>
    <n v="175460"/>
    <s v="Thamesfield"/>
    <s v=""/>
    <s v=""/>
    <n v="0"/>
    <n v="21"/>
    <n v="21"/>
    <s v="Demolition of existing building and erection of a new mixed use development up to seven-storeys high, with a partial eighth-storey along the Felsham Road frontage (recessed on all sides), plus the provision of basement levels, providing 3995 sq.m. of comm"/>
    <s v="SLA"/>
    <s v="06/01/2015"/>
    <s v=""/>
    <m/>
    <s v="Nil"/>
    <s v=""/>
    <s v="BF"/>
    <x v="0"/>
    <s v="NB"/>
    <s v="n/a"/>
    <m/>
    <m/>
    <m/>
    <m/>
    <x v="0"/>
    <s v="HASO"/>
    <n v="1332301"/>
    <n v="2"/>
    <n v="21"/>
    <n v="0"/>
    <n v="9"/>
    <n v="12"/>
    <n v="0"/>
    <n v="0"/>
    <n v="0"/>
    <n v="0"/>
    <n v="0"/>
    <n v="9"/>
    <n v="12"/>
    <n v="0"/>
    <n v="0"/>
    <n v="0"/>
    <n v="0"/>
    <n v="0"/>
    <n v="0"/>
    <n v="0"/>
    <n v="0"/>
    <n v="0"/>
    <n v="0"/>
    <n v="0"/>
    <n v="0"/>
    <n v="0"/>
    <n v="0"/>
    <n v="0"/>
    <n v="0"/>
    <n v="0"/>
    <n v="0"/>
  </r>
  <r>
    <x v="4"/>
    <s v="2014/7344"/>
    <s v="Wereldhave Site"/>
    <s v=""/>
    <s v=""/>
    <s v="56-66"/>
    <s v="Putney High Street"/>
    <s v="SW15"/>
    <s v=""/>
    <n v="524039"/>
    <n v="175460"/>
    <s v="Thamesfield"/>
    <s v=""/>
    <s v=""/>
    <n v="0"/>
    <n v="87"/>
    <n v="87"/>
    <s v="Demolition of existing building and erection of a new mixed use development up to seven-storeys high, with a partial eighth-storey along the Felsham Road frontage (recessed on all sides), plus the provision of basement levels, providing 3995 sq.m. of comm"/>
    <s v="SLA"/>
    <s v="06/01/2015"/>
    <s v=""/>
    <m/>
    <s v="Nil"/>
    <s v=""/>
    <s v="BF"/>
    <x v="0"/>
    <s v="NB"/>
    <s v="n/a"/>
    <m/>
    <m/>
    <m/>
    <m/>
    <x v="1"/>
    <s v="P"/>
    <n v="1332301"/>
    <n v="9"/>
    <n v="87"/>
    <n v="1"/>
    <n v="25"/>
    <n v="50"/>
    <n v="11"/>
    <n v="0"/>
    <n v="0"/>
    <n v="0"/>
    <n v="1"/>
    <n v="25"/>
    <n v="50"/>
    <n v="11"/>
    <n v="0"/>
    <n v="0"/>
    <n v="0"/>
    <n v="0"/>
    <n v="0"/>
    <n v="0"/>
    <n v="0"/>
    <n v="0"/>
    <n v="0"/>
    <n v="0"/>
    <n v="0"/>
    <n v="0"/>
    <n v="0"/>
    <n v="0"/>
    <n v="0"/>
    <n v="0"/>
    <n v="0"/>
  </r>
  <r>
    <x v="4"/>
    <s v="2015/0662"/>
    <s v=""/>
    <s v=""/>
    <s v="Land west of River Wandle/north of electricity sub-station"/>
    <s v=""/>
    <s v="Mapleton Crescent"/>
    <s v="SW18"/>
    <s v=""/>
    <n v="525646"/>
    <n v="174310"/>
    <s v="Southfields"/>
    <s v=""/>
    <s v=""/>
    <n v="0"/>
    <n v="23"/>
    <n v="23"/>
    <s v="Erection of a part 25-storey, part 22-storey building (maximum height of 86.5m) comprising of 86 residential units (including 63 affordable), with associated bicycle parking, servicing, private and communal amenity space. Provision of a river walk to the "/>
    <s v="SLA"/>
    <s v="05/03/2015"/>
    <s v=""/>
    <m/>
    <s v="Nil"/>
    <s v=""/>
    <s v="BF"/>
    <x v="0"/>
    <s v="NB"/>
    <s v="n/a"/>
    <m/>
    <m/>
    <m/>
    <m/>
    <x v="1"/>
    <s v="P"/>
    <n v="0"/>
    <n v="0"/>
    <n v="0"/>
    <n v="0"/>
    <n v="0"/>
    <n v="14"/>
    <n v="8"/>
    <n v="1"/>
    <n v="0"/>
    <n v="0"/>
    <n v="0"/>
    <n v="0"/>
    <n v="14"/>
    <n v="8"/>
    <n v="1"/>
    <n v="0"/>
    <n v="0"/>
    <n v="0"/>
    <n v="0"/>
    <n v="0"/>
    <n v="0"/>
    <n v="0"/>
    <n v="0"/>
    <n v="0"/>
    <n v="0"/>
    <n v="0"/>
    <n v="0"/>
    <n v="0"/>
    <n v="0"/>
    <n v="0"/>
    <n v="0"/>
  </r>
  <r>
    <x v="4"/>
    <s v="2015/0662"/>
    <s v=""/>
    <s v=""/>
    <s v="Land west of River Wandle/north of electricity sub-station"/>
    <s v=""/>
    <s v="Mapleton Crescent"/>
    <s v="SW18"/>
    <s v=""/>
    <n v="525646"/>
    <n v="174310"/>
    <s v="Southfields"/>
    <s v=""/>
    <s v=""/>
    <n v="0"/>
    <n v="63"/>
    <n v="63"/>
    <s v="Erection of a part 25-storey, part 22-storey building (maximum height of 86.5m) comprising of 86 residential units (including 63 affordable), with associated bicycle parking, servicing, private and communal amenity space. Provision of a river walk to the "/>
    <s v="SLA"/>
    <s v="05/03/2015"/>
    <s v=""/>
    <m/>
    <s v="Nil"/>
    <s v=""/>
    <s v="BF"/>
    <x v="0"/>
    <s v="NB"/>
    <s v="n/a"/>
    <m/>
    <m/>
    <m/>
    <m/>
    <x v="0"/>
    <s v="HASO"/>
    <n v="0"/>
    <n v="0"/>
    <n v="0"/>
    <n v="0"/>
    <n v="63"/>
    <n v="0"/>
    <n v="0"/>
    <n v="0"/>
    <n v="0"/>
    <n v="0"/>
    <n v="0"/>
    <n v="63"/>
    <n v="0"/>
    <n v="0"/>
    <n v="0"/>
    <n v="0"/>
    <n v="0"/>
    <n v="0"/>
    <n v="0"/>
    <n v="0"/>
    <n v="0"/>
    <n v="0"/>
    <n v="0"/>
    <n v="0"/>
    <n v="0"/>
    <n v="0"/>
    <n v="0"/>
    <n v="0"/>
    <n v="0"/>
    <n v="0"/>
    <n v="0"/>
  </r>
  <r>
    <x v="5"/>
    <s v="02.01.06"/>
    <s v="Cringle Dock"/>
    <m/>
    <m/>
    <m/>
    <m/>
    <m/>
    <m/>
    <n v="529156"/>
    <n v="177572"/>
    <s v="Queenstown"/>
    <m/>
    <m/>
    <m/>
    <m/>
    <n v="10"/>
    <m/>
    <m/>
    <m/>
    <m/>
    <m/>
    <m/>
    <m/>
    <s v="BF"/>
    <x v="0"/>
    <m/>
    <m/>
    <m/>
    <m/>
    <m/>
    <m/>
    <x v="0"/>
    <s v="n/a"/>
    <m/>
    <n v="0"/>
    <n v="0"/>
    <n v="0"/>
    <n v="0"/>
    <n v="0"/>
    <n v="0"/>
    <n v="0"/>
    <n v="0"/>
    <n v="10"/>
    <s v="-"/>
    <s v="-"/>
    <s v="-"/>
    <s v="-"/>
    <s v="-"/>
    <s v="-"/>
    <s v="-"/>
    <s v="-"/>
    <s v="-"/>
    <s v="-"/>
    <s v="-"/>
    <s v="-"/>
    <s v="-"/>
    <s v="-"/>
    <s v="-"/>
    <s v="-"/>
    <s v="-"/>
    <s v="-"/>
    <s v="-"/>
    <s v="-"/>
    <s v="-"/>
  </r>
  <r>
    <x v="5"/>
    <s v="02.01.06"/>
    <s v="Cringle Dock"/>
    <m/>
    <m/>
    <m/>
    <m/>
    <m/>
    <m/>
    <n v="529156"/>
    <n v="177572"/>
    <s v="Queenstown"/>
    <m/>
    <m/>
    <m/>
    <m/>
    <n v="14"/>
    <m/>
    <m/>
    <m/>
    <m/>
    <m/>
    <m/>
    <m/>
    <s v="BF"/>
    <x v="0"/>
    <m/>
    <m/>
    <m/>
    <m/>
    <m/>
    <m/>
    <x v="2"/>
    <s v="n/a"/>
    <m/>
    <n v="0"/>
    <n v="0"/>
    <n v="0"/>
    <n v="0"/>
    <n v="0"/>
    <n v="0"/>
    <n v="0"/>
    <n v="0"/>
    <n v="14"/>
    <s v="-"/>
    <s v="-"/>
    <s v="-"/>
    <s v="-"/>
    <s v="-"/>
    <s v="-"/>
    <s v="-"/>
    <s v="-"/>
    <s v="-"/>
    <s v="-"/>
    <s v="-"/>
    <s v="-"/>
    <s v="-"/>
    <s v="-"/>
    <s v="-"/>
    <s v="-"/>
    <s v="-"/>
    <s v="-"/>
    <s v="-"/>
    <s v="-"/>
    <s v="-"/>
  </r>
  <r>
    <x v="5"/>
    <s v="02.01.06"/>
    <s v="Cringle Dock"/>
    <m/>
    <m/>
    <m/>
    <m/>
    <m/>
    <m/>
    <n v="529156"/>
    <n v="177572"/>
    <s v="Queenstown"/>
    <m/>
    <m/>
    <m/>
    <m/>
    <n v="47"/>
    <m/>
    <m/>
    <m/>
    <m/>
    <m/>
    <m/>
    <m/>
    <s v="BF"/>
    <x v="0"/>
    <m/>
    <m/>
    <m/>
    <m/>
    <m/>
    <m/>
    <x v="1"/>
    <s v="n/a"/>
    <m/>
    <n v="0"/>
    <n v="0"/>
    <n v="0"/>
    <n v="0"/>
    <n v="0"/>
    <n v="0"/>
    <n v="0"/>
    <n v="0"/>
    <n v="47"/>
    <s v="-"/>
    <s v="-"/>
    <s v="-"/>
    <s v="-"/>
    <s v="-"/>
    <s v="-"/>
    <s v="-"/>
    <s v="-"/>
    <s v="-"/>
    <s v="-"/>
    <s v="-"/>
    <s v="-"/>
    <s v="-"/>
    <s v="-"/>
    <s v="-"/>
    <s v="-"/>
    <s v="-"/>
    <s v="-"/>
    <s v="-"/>
    <s v="-"/>
    <s v="-"/>
  </r>
  <r>
    <x v="5"/>
    <s v="02.01.07"/>
    <s v="Kirtling Wharf"/>
    <m/>
    <m/>
    <m/>
    <m/>
    <m/>
    <m/>
    <n v="529214"/>
    <n v="177566"/>
    <s v="Queenstown"/>
    <m/>
    <m/>
    <m/>
    <m/>
    <n v="11"/>
    <m/>
    <m/>
    <m/>
    <m/>
    <m/>
    <m/>
    <m/>
    <s v="BF"/>
    <x v="0"/>
    <m/>
    <m/>
    <m/>
    <m/>
    <m/>
    <m/>
    <x v="0"/>
    <s v="n/a"/>
    <m/>
    <n v="0"/>
    <n v="0"/>
    <n v="0"/>
    <n v="0"/>
    <n v="0"/>
    <n v="0"/>
    <n v="0"/>
    <n v="0"/>
    <n v="11"/>
    <s v="-"/>
    <s v="-"/>
    <s v="-"/>
    <s v="-"/>
    <s v="-"/>
    <s v="-"/>
    <s v="-"/>
    <s v="-"/>
    <s v="-"/>
    <s v="-"/>
    <s v="-"/>
    <s v="-"/>
    <s v="-"/>
    <s v="-"/>
    <s v="-"/>
    <s v="-"/>
    <s v="-"/>
    <s v="-"/>
    <s v="-"/>
    <s v="-"/>
    <s v="-"/>
  </r>
  <r>
    <x v="5"/>
    <s v="02.01.07"/>
    <s v="Kirtling Wharf"/>
    <m/>
    <m/>
    <m/>
    <m/>
    <m/>
    <m/>
    <n v="529214"/>
    <n v="177566"/>
    <s v="Queenstown"/>
    <m/>
    <m/>
    <m/>
    <m/>
    <n v="16"/>
    <m/>
    <m/>
    <m/>
    <m/>
    <m/>
    <m/>
    <m/>
    <s v="BF"/>
    <x v="0"/>
    <m/>
    <m/>
    <m/>
    <m/>
    <m/>
    <m/>
    <x v="2"/>
    <s v="n/a"/>
    <m/>
    <n v="0"/>
    <n v="0"/>
    <n v="0"/>
    <n v="0"/>
    <n v="0"/>
    <n v="0"/>
    <n v="0"/>
    <n v="0"/>
    <n v="16"/>
    <s v="-"/>
    <s v="-"/>
    <s v="-"/>
    <s v="-"/>
    <s v="-"/>
    <s v="-"/>
    <s v="-"/>
    <s v="-"/>
    <s v="-"/>
    <s v="-"/>
    <s v="-"/>
    <s v="-"/>
    <s v="-"/>
    <s v="-"/>
    <s v="-"/>
    <s v="-"/>
    <s v="-"/>
    <s v="-"/>
    <s v="-"/>
    <s v="-"/>
    <s v="-"/>
  </r>
  <r>
    <x v="5"/>
    <s v="02.01.07"/>
    <s v="Kirtling Wharf"/>
    <m/>
    <m/>
    <m/>
    <m/>
    <m/>
    <m/>
    <n v="529214"/>
    <n v="177566"/>
    <s v="Queenstown"/>
    <m/>
    <m/>
    <m/>
    <m/>
    <n v="55"/>
    <m/>
    <m/>
    <m/>
    <m/>
    <m/>
    <m/>
    <m/>
    <s v="BF"/>
    <x v="0"/>
    <m/>
    <m/>
    <m/>
    <m/>
    <m/>
    <m/>
    <x v="1"/>
    <s v="n/a"/>
    <m/>
    <n v="0"/>
    <n v="0"/>
    <n v="0"/>
    <n v="0"/>
    <n v="0"/>
    <n v="0"/>
    <n v="0"/>
    <n v="0"/>
    <n v="55"/>
    <s v="-"/>
    <s v="-"/>
    <s v="-"/>
    <s v="-"/>
    <s v="-"/>
    <s v="-"/>
    <s v="-"/>
    <s v="-"/>
    <s v="-"/>
    <s v="-"/>
    <s v="-"/>
    <s v="-"/>
    <s v="-"/>
    <s v="-"/>
    <s v="-"/>
    <s v="-"/>
    <s v="-"/>
    <s v="-"/>
    <s v="-"/>
    <s v="-"/>
    <s v="-"/>
  </r>
  <r>
    <x v="5"/>
    <s v="02.01.11"/>
    <s v="Cable and Wireless, Ballymore Site 6, Unit 2a, Battersea Park Road, SW8"/>
    <m/>
    <m/>
    <m/>
    <m/>
    <m/>
    <m/>
    <n v="529324"/>
    <n v="177415"/>
    <s v="Queenstown"/>
    <m/>
    <m/>
    <m/>
    <m/>
    <n v="73"/>
    <m/>
    <m/>
    <m/>
    <m/>
    <m/>
    <m/>
    <m/>
    <s v="BF"/>
    <x v="0"/>
    <m/>
    <m/>
    <n v="0.28860465116279072"/>
    <m/>
    <m/>
    <m/>
    <x v="1"/>
    <s v="n/a"/>
    <n v="1332293"/>
    <n v="0"/>
    <n v="0"/>
    <n v="0"/>
    <n v="0"/>
    <n v="0"/>
    <n v="0"/>
    <n v="0"/>
    <n v="0"/>
    <n v="73"/>
    <s v="-"/>
    <s v="-"/>
    <s v="-"/>
    <s v="-"/>
    <s v="-"/>
    <s v="-"/>
    <s v="-"/>
    <s v="-"/>
    <s v="-"/>
    <s v="-"/>
    <s v="-"/>
    <s v="-"/>
    <s v="-"/>
    <s v="-"/>
    <s v="-"/>
    <s v="-"/>
    <s v="-"/>
    <s v="-"/>
    <s v="-"/>
    <s v="-"/>
    <s v="-"/>
  </r>
  <r>
    <x v="5"/>
    <s v="02.01.11"/>
    <s v="Cable and Wireless, Ballymore Site 6, Unit 2a, Battersea Park Road, SW8"/>
    <m/>
    <m/>
    <m/>
    <m/>
    <m/>
    <m/>
    <n v="529324"/>
    <n v="177415"/>
    <s v="Queenstown"/>
    <m/>
    <m/>
    <m/>
    <m/>
    <n v="8"/>
    <m/>
    <m/>
    <m/>
    <m/>
    <m/>
    <m/>
    <m/>
    <s v="BF"/>
    <x v="0"/>
    <m/>
    <m/>
    <n v="3.162790697674419E-2"/>
    <m/>
    <m/>
    <m/>
    <x v="2"/>
    <s v="n/a"/>
    <n v="1332293"/>
    <n v="0"/>
    <n v="0"/>
    <n v="0"/>
    <n v="0"/>
    <n v="0"/>
    <n v="0"/>
    <n v="0"/>
    <n v="0"/>
    <n v="8"/>
    <s v="-"/>
    <s v="-"/>
    <s v="-"/>
    <s v="-"/>
    <s v="-"/>
    <s v="-"/>
    <s v="-"/>
    <s v="-"/>
    <s v="-"/>
    <s v="-"/>
    <s v="-"/>
    <s v="-"/>
    <s v="-"/>
    <s v="-"/>
    <s v="-"/>
    <s v="-"/>
    <s v="-"/>
    <s v="-"/>
    <s v="-"/>
    <s v="-"/>
    <s v="-"/>
  </r>
  <r>
    <x v="5"/>
    <s v="02.01.11"/>
    <s v="Cable and Wireless, Ballymore Site 6, Unit 2a, Battersea Park Road, SW8"/>
    <m/>
    <m/>
    <m/>
    <m/>
    <m/>
    <m/>
    <n v="529324"/>
    <n v="177415"/>
    <s v="Queenstown"/>
    <m/>
    <m/>
    <m/>
    <m/>
    <n v="5"/>
    <m/>
    <m/>
    <m/>
    <m/>
    <m/>
    <m/>
    <m/>
    <s v="BF"/>
    <x v="0"/>
    <m/>
    <m/>
    <n v="1.9767441860465119E-2"/>
    <m/>
    <m/>
    <m/>
    <x v="0"/>
    <s v="n/a"/>
    <n v="1332293"/>
    <n v="0"/>
    <n v="0"/>
    <n v="0"/>
    <n v="0"/>
    <n v="0"/>
    <n v="0"/>
    <n v="0"/>
    <n v="0"/>
    <n v="5"/>
    <s v="-"/>
    <s v="-"/>
    <s v="-"/>
    <s v="-"/>
    <s v="-"/>
    <s v="-"/>
    <s v="-"/>
    <s v="-"/>
    <s v="-"/>
    <s v="-"/>
    <s v="-"/>
    <s v="-"/>
    <s v="-"/>
    <s v="-"/>
    <s v="-"/>
    <s v="-"/>
    <s v="-"/>
    <s v="-"/>
    <s v="-"/>
    <s v="-"/>
    <s v="-"/>
  </r>
  <r>
    <x v="5"/>
    <s v="02.01.13"/>
    <s v="Booker Cash and Carry, 41-49 Nine Elms Lane, SW8"/>
    <m/>
    <m/>
    <m/>
    <m/>
    <m/>
    <m/>
    <n v="529280"/>
    <n v="177270"/>
    <s v="Queenstown"/>
    <m/>
    <m/>
    <m/>
    <m/>
    <n v="91"/>
    <m/>
    <m/>
    <m/>
    <m/>
    <m/>
    <m/>
    <m/>
    <s v="BF"/>
    <x v="0"/>
    <m/>
    <m/>
    <n v="0.357196261682243"/>
    <m/>
    <m/>
    <m/>
    <x v="1"/>
    <s v="n/a"/>
    <n v="1332038"/>
    <n v="0"/>
    <n v="0"/>
    <n v="0"/>
    <n v="0"/>
    <n v="0"/>
    <n v="0"/>
    <n v="0"/>
    <n v="0"/>
    <n v="91"/>
    <s v="-"/>
    <s v="-"/>
    <s v="-"/>
    <s v="-"/>
    <s v="-"/>
    <s v="-"/>
    <s v="-"/>
    <s v="-"/>
    <s v="-"/>
    <s v="-"/>
    <s v="-"/>
    <s v="-"/>
    <s v="-"/>
    <s v="-"/>
    <s v="-"/>
    <s v="-"/>
    <s v="-"/>
    <s v="-"/>
    <s v="-"/>
    <s v="-"/>
    <s v="-"/>
  </r>
  <r>
    <x v="5"/>
    <s v="02.01.13"/>
    <s v="Booker Cash and Carry, 41-49 Nine Elms Lane, SW8"/>
    <m/>
    <m/>
    <m/>
    <m/>
    <m/>
    <m/>
    <n v="529280"/>
    <n v="177270"/>
    <s v="Queenstown"/>
    <m/>
    <m/>
    <m/>
    <m/>
    <n v="10"/>
    <m/>
    <m/>
    <m/>
    <m/>
    <m/>
    <m/>
    <m/>
    <s v="BF"/>
    <x v="0"/>
    <m/>
    <m/>
    <n v="3.925233644859813E-2"/>
    <m/>
    <m/>
    <m/>
    <x v="2"/>
    <s v="n/a"/>
    <n v="1332038"/>
    <n v="0"/>
    <n v="0"/>
    <n v="0"/>
    <n v="0"/>
    <n v="0"/>
    <n v="0"/>
    <n v="0"/>
    <n v="0"/>
    <n v="10"/>
    <s v="-"/>
    <s v="-"/>
    <s v="-"/>
    <s v="-"/>
    <s v="-"/>
    <s v="-"/>
    <s v="-"/>
    <s v="-"/>
    <s v="-"/>
    <s v="-"/>
    <s v="-"/>
    <s v="-"/>
    <s v="-"/>
    <s v="-"/>
    <s v="-"/>
    <s v="-"/>
    <s v="-"/>
    <s v="-"/>
    <s v="-"/>
    <s v="-"/>
    <s v="-"/>
  </r>
  <r>
    <x v="5"/>
    <s v="02.01.13"/>
    <s v="Booker Cash and Carry, 41-49 Nine Elms Lane, SW8"/>
    <m/>
    <m/>
    <m/>
    <m/>
    <m/>
    <m/>
    <n v="529280"/>
    <n v="177270"/>
    <s v="Queenstown"/>
    <m/>
    <m/>
    <m/>
    <m/>
    <n v="6"/>
    <m/>
    <m/>
    <m/>
    <m/>
    <m/>
    <m/>
    <m/>
    <s v="BF"/>
    <x v="0"/>
    <m/>
    <m/>
    <n v="2.355140186915888E-2"/>
    <m/>
    <m/>
    <m/>
    <x v="0"/>
    <s v="n/a"/>
    <n v="1332038"/>
    <n v="0"/>
    <n v="0"/>
    <n v="0"/>
    <n v="0"/>
    <n v="0"/>
    <n v="0"/>
    <n v="0"/>
    <n v="0"/>
    <n v="6"/>
    <s v="-"/>
    <s v="-"/>
    <s v="-"/>
    <s v="-"/>
    <s v="-"/>
    <s v="-"/>
    <s v="-"/>
    <s v="-"/>
    <s v="-"/>
    <s v="-"/>
    <s v="-"/>
    <s v="-"/>
    <s v="-"/>
    <s v="-"/>
    <s v="-"/>
    <s v="-"/>
    <s v="-"/>
    <s v="-"/>
    <s v="-"/>
    <s v="-"/>
    <s v="-"/>
  </r>
  <r>
    <x v="5"/>
    <s v="02.01.17"/>
    <s v="Securicor site, 80 Kirtling Street, SW8"/>
    <m/>
    <m/>
    <m/>
    <m/>
    <m/>
    <m/>
    <n v="529265"/>
    <n v="177500"/>
    <s v="Queenstown"/>
    <m/>
    <m/>
    <m/>
    <m/>
    <n v="99"/>
    <m/>
    <m/>
    <m/>
    <m/>
    <m/>
    <m/>
    <m/>
    <s v="BF"/>
    <x v="0"/>
    <m/>
    <m/>
    <n v="0.38923076923076927"/>
    <m/>
    <m/>
    <m/>
    <x v="1"/>
    <s v="n/a"/>
    <n v="1332123"/>
    <n v="0"/>
    <n v="0"/>
    <n v="0"/>
    <n v="0"/>
    <n v="0"/>
    <n v="0"/>
    <n v="0"/>
    <n v="0"/>
    <n v="99"/>
    <s v="-"/>
    <s v="-"/>
    <s v="-"/>
    <s v="-"/>
    <s v="-"/>
    <s v="-"/>
    <s v="-"/>
    <s v="-"/>
    <s v="-"/>
    <s v="-"/>
    <s v="-"/>
    <s v="-"/>
    <s v="-"/>
    <s v="-"/>
    <s v="-"/>
    <s v="-"/>
    <s v="-"/>
    <s v="-"/>
    <s v="-"/>
    <s v="-"/>
    <s v="-"/>
  </r>
  <r>
    <x v="5"/>
    <s v="02.01.17"/>
    <s v="Securicor site, 80 Kirtling Street, SW8"/>
    <m/>
    <m/>
    <m/>
    <m/>
    <m/>
    <m/>
    <n v="529265"/>
    <n v="177500"/>
    <s v="Queenstown"/>
    <m/>
    <m/>
    <m/>
    <m/>
    <n v="11"/>
    <m/>
    <m/>
    <m/>
    <m/>
    <m/>
    <m/>
    <m/>
    <s v="BF"/>
    <x v="0"/>
    <m/>
    <m/>
    <n v="4.3247863247863255E-2"/>
    <m/>
    <m/>
    <m/>
    <x v="2"/>
    <s v="n/a"/>
    <n v="1332123"/>
    <n v="0"/>
    <n v="0"/>
    <n v="0"/>
    <n v="0"/>
    <n v="0"/>
    <n v="0"/>
    <n v="0"/>
    <n v="0"/>
    <n v="11"/>
    <s v="-"/>
    <s v="-"/>
    <s v="-"/>
    <s v="-"/>
    <s v="-"/>
    <s v="-"/>
    <s v="-"/>
    <s v="-"/>
    <s v="-"/>
    <s v="-"/>
    <s v="-"/>
    <s v="-"/>
    <s v="-"/>
    <s v="-"/>
    <s v="-"/>
    <s v="-"/>
    <s v="-"/>
    <s v="-"/>
    <s v="-"/>
    <s v="-"/>
    <s v="-"/>
  </r>
  <r>
    <x v="5"/>
    <s v="02.01.17"/>
    <s v="Securicor site, 80 Kirtling Street, SW8"/>
    <m/>
    <m/>
    <m/>
    <m/>
    <m/>
    <m/>
    <n v="529265"/>
    <n v="177500"/>
    <s v="Queenstown"/>
    <m/>
    <m/>
    <m/>
    <m/>
    <n v="7"/>
    <m/>
    <m/>
    <m/>
    <m/>
    <m/>
    <m/>
    <m/>
    <s v="BF"/>
    <x v="0"/>
    <m/>
    <m/>
    <n v="2.7521367521367524E-2"/>
    <m/>
    <m/>
    <m/>
    <x v="0"/>
    <s v="n/a"/>
    <n v="1332123"/>
    <n v="0"/>
    <n v="0"/>
    <n v="0"/>
    <n v="0"/>
    <n v="0"/>
    <n v="0"/>
    <n v="0"/>
    <n v="0"/>
    <n v="7"/>
    <s v="-"/>
    <s v="-"/>
    <s v="-"/>
    <s v="-"/>
    <s v="-"/>
    <s v="-"/>
    <s v="-"/>
    <s v="-"/>
    <s v="-"/>
    <s v="-"/>
    <s v="-"/>
    <s v="-"/>
    <s v="-"/>
    <s v="-"/>
    <s v="-"/>
    <s v="-"/>
    <s v="-"/>
    <s v="-"/>
    <s v="-"/>
    <s v="-"/>
    <s v="-"/>
  </r>
  <r>
    <x v="5"/>
    <s v="02.01.20"/>
    <s v="Government Car and Dispatch Agency, Ponton Road, SW8"/>
    <m/>
    <m/>
    <m/>
    <m/>
    <m/>
    <m/>
    <n v="529629"/>
    <n v="177334"/>
    <s v="Queenstown"/>
    <m/>
    <m/>
    <m/>
    <m/>
    <n v="179"/>
    <m/>
    <m/>
    <m/>
    <m/>
    <m/>
    <m/>
    <m/>
    <s v="BF"/>
    <x v="0"/>
    <m/>
    <m/>
    <n v="0.70412322274881511"/>
    <m/>
    <m/>
    <m/>
    <x v="1"/>
    <s v="n/a"/>
    <n v="1332096"/>
    <n v="0"/>
    <n v="0"/>
    <n v="0"/>
    <n v="0"/>
    <n v="0"/>
    <n v="0"/>
    <n v="0"/>
    <n v="0"/>
    <n v="179"/>
    <s v="-"/>
    <s v="-"/>
    <s v="-"/>
    <s v="-"/>
    <s v="-"/>
    <s v="-"/>
    <s v="-"/>
    <s v="-"/>
    <s v="-"/>
    <s v="-"/>
    <s v="-"/>
    <s v="-"/>
    <s v="-"/>
    <s v="-"/>
    <s v="-"/>
    <s v="-"/>
    <s v="-"/>
    <s v="-"/>
    <s v="-"/>
    <s v="-"/>
    <s v="-"/>
  </r>
  <r>
    <x v="5"/>
    <s v="02.01.20"/>
    <s v="Government Car and Dispatch Agency, Ponton Road, SW8"/>
    <m/>
    <m/>
    <m/>
    <m/>
    <m/>
    <m/>
    <n v="529629"/>
    <n v="177334"/>
    <s v="Queenstown"/>
    <m/>
    <m/>
    <m/>
    <m/>
    <n v="19"/>
    <m/>
    <m/>
    <m/>
    <m/>
    <m/>
    <m/>
    <m/>
    <s v="BF"/>
    <x v="0"/>
    <m/>
    <m/>
    <n v="7.4739336492890981E-2"/>
    <m/>
    <m/>
    <m/>
    <x v="2"/>
    <s v="n/a"/>
    <n v="1332096"/>
    <n v="0"/>
    <n v="0"/>
    <n v="0"/>
    <n v="0"/>
    <n v="0"/>
    <n v="0"/>
    <n v="0"/>
    <n v="0"/>
    <n v="19"/>
    <s v="-"/>
    <s v="-"/>
    <s v="-"/>
    <s v="-"/>
    <s v="-"/>
    <s v="-"/>
    <s v="-"/>
    <s v="-"/>
    <s v="-"/>
    <s v="-"/>
    <s v="-"/>
    <s v="-"/>
    <s v="-"/>
    <s v="-"/>
    <s v="-"/>
    <s v="-"/>
    <s v="-"/>
    <s v="-"/>
    <s v="-"/>
    <s v="-"/>
    <s v="-"/>
  </r>
  <r>
    <x v="5"/>
    <s v="02.01.20"/>
    <s v="Government Car and Dispatch Agency, Ponton Road, SW8"/>
    <m/>
    <m/>
    <m/>
    <m/>
    <m/>
    <m/>
    <n v="529629"/>
    <n v="177334"/>
    <s v="Queenstown"/>
    <m/>
    <m/>
    <m/>
    <m/>
    <n v="13"/>
    <m/>
    <m/>
    <m/>
    <m/>
    <m/>
    <m/>
    <m/>
    <s v="BF"/>
    <x v="0"/>
    <m/>
    <m/>
    <n v="5.113744075829383E-2"/>
    <m/>
    <m/>
    <m/>
    <x v="0"/>
    <s v="n/a"/>
    <n v="1332096"/>
    <n v="0"/>
    <n v="0"/>
    <n v="0"/>
    <n v="0"/>
    <n v="0"/>
    <n v="0"/>
    <n v="0"/>
    <n v="0"/>
    <n v="13"/>
    <s v="-"/>
    <s v="-"/>
    <s v="-"/>
    <s v="-"/>
    <s v="-"/>
    <s v="-"/>
    <s v="-"/>
    <s v="-"/>
    <s v="-"/>
    <s v="-"/>
    <s v="-"/>
    <s v="-"/>
    <s v="-"/>
    <s v="-"/>
    <s v="-"/>
    <s v="-"/>
    <s v="-"/>
    <s v="-"/>
    <s v="-"/>
    <s v="-"/>
    <s v="-"/>
  </r>
  <r>
    <x v="5"/>
    <s v="02.01.21"/>
    <s v="Metropolitan Police Warehouse Garage, Ponton Road, SW8"/>
    <m/>
    <m/>
    <m/>
    <m/>
    <m/>
    <m/>
    <n v="529632"/>
    <n v="177340"/>
    <s v="Queenstown"/>
    <m/>
    <m/>
    <m/>
    <m/>
    <n v="119"/>
    <m/>
    <m/>
    <m/>
    <m/>
    <m/>
    <m/>
    <m/>
    <s v="BF"/>
    <x v="0"/>
    <m/>
    <m/>
    <n v="0.46750000000000003"/>
    <m/>
    <m/>
    <m/>
    <x v="1"/>
    <s v="n/a"/>
    <n v="1332154"/>
    <n v="0"/>
    <n v="0"/>
    <n v="0"/>
    <n v="0"/>
    <n v="0"/>
    <n v="0"/>
    <n v="0"/>
    <n v="0"/>
    <n v="119"/>
    <s v="-"/>
    <s v="-"/>
    <s v="-"/>
    <s v="-"/>
    <s v="-"/>
    <s v="-"/>
    <s v="-"/>
    <s v="-"/>
    <s v="-"/>
    <s v="-"/>
    <s v="-"/>
    <s v="-"/>
    <s v="-"/>
    <s v="-"/>
    <s v="-"/>
    <s v="-"/>
    <s v="-"/>
    <s v="-"/>
    <s v="-"/>
    <s v="-"/>
    <s v="-"/>
  </r>
  <r>
    <x v="5"/>
    <s v="02.01.21"/>
    <s v="Metropolitan Police Warehouse Garage, Ponton Road, SW8"/>
    <m/>
    <m/>
    <m/>
    <m/>
    <m/>
    <m/>
    <n v="529632"/>
    <n v="177340"/>
    <s v="Queenstown"/>
    <m/>
    <m/>
    <m/>
    <m/>
    <n v="13"/>
    <m/>
    <m/>
    <m/>
    <m/>
    <m/>
    <m/>
    <m/>
    <s v="BF"/>
    <x v="0"/>
    <m/>
    <m/>
    <n v="5.1071428571428573E-2"/>
    <m/>
    <m/>
    <m/>
    <x v="2"/>
    <s v="n/a"/>
    <n v="1332154"/>
    <n v="0"/>
    <n v="0"/>
    <n v="0"/>
    <n v="0"/>
    <n v="0"/>
    <n v="0"/>
    <n v="0"/>
    <n v="0"/>
    <n v="13"/>
    <s v="-"/>
    <s v="-"/>
    <s v="-"/>
    <s v="-"/>
    <s v="-"/>
    <s v="-"/>
    <s v="-"/>
    <s v="-"/>
    <s v="-"/>
    <s v="-"/>
    <s v="-"/>
    <s v="-"/>
    <s v="-"/>
    <s v="-"/>
    <s v="-"/>
    <s v="-"/>
    <s v="-"/>
    <s v="-"/>
    <s v="-"/>
    <s v="-"/>
    <s v="-"/>
  </r>
  <r>
    <x v="5"/>
    <s v="02.01.21"/>
    <s v="Metropolitan Police Warehouse Garage, Ponton Road, SW8"/>
    <m/>
    <m/>
    <m/>
    <m/>
    <m/>
    <m/>
    <n v="529632"/>
    <n v="177340"/>
    <s v="Queenstown"/>
    <m/>
    <m/>
    <m/>
    <m/>
    <n v="8"/>
    <m/>
    <m/>
    <m/>
    <m/>
    <m/>
    <m/>
    <m/>
    <s v="BF"/>
    <x v="0"/>
    <m/>
    <m/>
    <n v="3.1428571428571431E-2"/>
    <m/>
    <m/>
    <m/>
    <x v="0"/>
    <s v="n/a"/>
    <n v="1332154"/>
    <n v="0"/>
    <n v="0"/>
    <n v="0"/>
    <n v="0"/>
    <n v="0"/>
    <n v="0"/>
    <n v="0"/>
    <n v="0"/>
    <n v="8"/>
    <s v="-"/>
    <s v="-"/>
    <s v="-"/>
    <s v="-"/>
    <s v="-"/>
    <s v="-"/>
    <s v="-"/>
    <s v="-"/>
    <s v="-"/>
    <s v="-"/>
    <s v="-"/>
    <s v="-"/>
    <s v="-"/>
    <s v="-"/>
    <s v="-"/>
    <s v="-"/>
    <s v="-"/>
    <s v="-"/>
    <s v="-"/>
    <s v="-"/>
    <s v="-"/>
  </r>
  <r>
    <x v="5"/>
    <s v="02.01.24"/>
    <s v="49-59 Battersea Park Road, SW8"/>
    <m/>
    <m/>
    <m/>
    <m/>
    <m/>
    <m/>
    <n v="529375"/>
    <n v="177215"/>
    <s v="Queenstown"/>
    <m/>
    <m/>
    <m/>
    <m/>
    <n v="69"/>
    <m/>
    <m/>
    <m/>
    <m/>
    <m/>
    <m/>
    <m/>
    <s v="BF"/>
    <x v="0"/>
    <m/>
    <m/>
    <n v="0.27259259259259261"/>
    <m/>
    <m/>
    <m/>
    <x v="1"/>
    <s v="n/a"/>
    <n v="1332294"/>
    <n v="0"/>
    <n v="0"/>
    <n v="0"/>
    <n v="0"/>
    <n v="0"/>
    <n v="0"/>
    <n v="0"/>
    <n v="0"/>
    <n v="69"/>
    <s v="-"/>
    <s v="-"/>
    <s v="-"/>
    <s v="-"/>
    <s v="-"/>
    <s v="-"/>
    <s v="-"/>
    <s v="-"/>
    <s v="-"/>
    <s v="-"/>
    <s v="-"/>
    <s v="-"/>
    <s v="-"/>
    <s v="-"/>
    <s v="-"/>
    <s v="-"/>
    <s v="-"/>
    <s v="-"/>
    <s v="-"/>
    <s v="-"/>
    <s v="-"/>
  </r>
  <r>
    <x v="5"/>
    <s v="02.01.24"/>
    <s v="49-59 Battersea Park Road, SW8"/>
    <m/>
    <m/>
    <m/>
    <m/>
    <m/>
    <m/>
    <n v="529375"/>
    <n v="177215"/>
    <s v="Queenstown"/>
    <m/>
    <m/>
    <m/>
    <m/>
    <n v="7"/>
    <m/>
    <m/>
    <m/>
    <m/>
    <m/>
    <m/>
    <m/>
    <s v="BF"/>
    <x v="0"/>
    <m/>
    <m/>
    <n v="2.7654320987654323E-2"/>
    <m/>
    <m/>
    <m/>
    <x v="2"/>
    <s v="n/a"/>
    <n v="1332294"/>
    <n v="0"/>
    <n v="0"/>
    <n v="0"/>
    <n v="0"/>
    <n v="0"/>
    <n v="0"/>
    <n v="0"/>
    <n v="0"/>
    <n v="7"/>
    <s v="-"/>
    <s v="-"/>
    <s v="-"/>
    <s v="-"/>
    <s v="-"/>
    <s v="-"/>
    <s v="-"/>
    <s v="-"/>
    <s v="-"/>
    <s v="-"/>
    <s v="-"/>
    <s v="-"/>
    <s v="-"/>
    <s v="-"/>
    <s v="-"/>
    <s v="-"/>
    <s v="-"/>
    <s v="-"/>
    <s v="-"/>
    <s v="-"/>
    <s v="-"/>
  </r>
  <r>
    <x v="5"/>
    <s v="02.01.24"/>
    <s v="49-59 Battersea Park Road, SW8"/>
    <m/>
    <m/>
    <m/>
    <m/>
    <m/>
    <m/>
    <n v="529375"/>
    <n v="177215"/>
    <s v="Queenstown"/>
    <m/>
    <m/>
    <m/>
    <m/>
    <n v="5"/>
    <m/>
    <m/>
    <m/>
    <m/>
    <m/>
    <m/>
    <m/>
    <s v="BF"/>
    <x v="0"/>
    <m/>
    <m/>
    <n v="1.9753086419753086E-2"/>
    <m/>
    <m/>
    <m/>
    <x v="0"/>
    <s v="n/a"/>
    <n v="1332294"/>
    <n v="0"/>
    <n v="0"/>
    <n v="0"/>
    <n v="0"/>
    <n v="0"/>
    <n v="0"/>
    <n v="0"/>
    <n v="0"/>
    <n v="5"/>
    <s v="-"/>
    <s v="-"/>
    <s v="-"/>
    <s v="-"/>
    <s v="-"/>
    <s v="-"/>
    <s v="-"/>
    <s v="-"/>
    <s v="-"/>
    <s v="-"/>
    <s v="-"/>
    <s v="-"/>
    <s v="-"/>
    <s v="-"/>
    <s v="-"/>
    <s v="-"/>
    <s v="-"/>
    <s v="-"/>
    <s v="-"/>
    <s v="-"/>
    <s v="-"/>
  </r>
  <r>
    <x v="5"/>
    <s v="03.01.06"/>
    <s v="South Thames College/Welbeck House/17-27 Garratt Lane, SW18"/>
    <m/>
    <m/>
    <m/>
    <m/>
    <m/>
    <m/>
    <n v="525818"/>
    <n v="174590"/>
    <s v="Fairfield"/>
    <m/>
    <m/>
    <m/>
    <m/>
    <n v="7"/>
    <m/>
    <m/>
    <m/>
    <m/>
    <m/>
    <m/>
    <m/>
    <s v="BF"/>
    <x v="0"/>
    <m/>
    <m/>
    <n v="9.1960784313725494E-2"/>
    <m/>
    <m/>
    <m/>
    <x v="0"/>
    <s v="n/a"/>
    <n v="1332307"/>
    <n v="0"/>
    <n v="0"/>
    <n v="0"/>
    <n v="0"/>
    <n v="0"/>
    <n v="0"/>
    <n v="0"/>
    <n v="0"/>
    <n v="7"/>
    <s v="-"/>
    <s v="-"/>
    <s v="-"/>
    <s v="-"/>
    <s v="-"/>
    <s v="-"/>
    <s v="-"/>
    <s v="-"/>
    <s v="-"/>
    <s v="-"/>
    <s v="-"/>
    <s v="-"/>
    <s v="-"/>
    <s v="-"/>
    <s v="-"/>
    <s v="-"/>
    <s v="-"/>
    <s v="-"/>
    <s v="-"/>
    <s v="-"/>
    <s v="-"/>
  </r>
  <r>
    <x v="5"/>
    <s v="03.01.06"/>
    <s v="South Thames College/Welbeck House/17-27 Garratt Lane, SW18"/>
    <m/>
    <m/>
    <m/>
    <m/>
    <m/>
    <m/>
    <n v="525818"/>
    <n v="174590"/>
    <s v="Fairfield"/>
    <m/>
    <m/>
    <m/>
    <m/>
    <n v="10"/>
    <m/>
    <m/>
    <m/>
    <m/>
    <m/>
    <m/>
    <m/>
    <s v="BF"/>
    <x v="0"/>
    <m/>
    <m/>
    <n v="0.13137254901960785"/>
    <m/>
    <m/>
    <m/>
    <x v="2"/>
    <s v="n/a"/>
    <n v="1332307"/>
    <n v="0"/>
    <n v="0"/>
    <n v="0"/>
    <n v="0"/>
    <n v="0"/>
    <n v="0"/>
    <n v="0"/>
    <n v="0"/>
    <n v="10"/>
    <s v="-"/>
    <s v="-"/>
    <s v="-"/>
    <s v="-"/>
    <s v="-"/>
    <s v="-"/>
    <s v="-"/>
    <s v="-"/>
    <s v="-"/>
    <s v="-"/>
    <s v="-"/>
    <s v="-"/>
    <s v="-"/>
    <s v="-"/>
    <s v="-"/>
    <s v="-"/>
    <s v="-"/>
    <s v="-"/>
    <s v="-"/>
    <s v="-"/>
    <s v="-"/>
  </r>
  <r>
    <x v="5"/>
    <s v="03.01.06"/>
    <s v="South Thames College/Welbeck House/17-27 Garratt Lane, SW18"/>
    <m/>
    <m/>
    <m/>
    <m/>
    <m/>
    <m/>
    <n v="525818"/>
    <n v="174590"/>
    <s v="Fairfield"/>
    <m/>
    <m/>
    <m/>
    <m/>
    <n v="34"/>
    <m/>
    <m/>
    <m/>
    <m/>
    <m/>
    <m/>
    <m/>
    <s v="BF"/>
    <x v="0"/>
    <m/>
    <m/>
    <n v="0.44666666666666666"/>
    <m/>
    <m/>
    <m/>
    <x v="1"/>
    <s v="n/a"/>
    <n v="1332307"/>
    <n v="0"/>
    <n v="0"/>
    <n v="0"/>
    <n v="0"/>
    <n v="0"/>
    <n v="0"/>
    <n v="0"/>
    <n v="0"/>
    <n v="34"/>
    <s v="-"/>
    <s v="-"/>
    <s v="-"/>
    <s v="-"/>
    <s v="-"/>
    <s v="-"/>
    <s v="-"/>
    <s v="-"/>
    <s v="-"/>
    <s v="-"/>
    <s v="-"/>
    <s v="-"/>
    <s v="-"/>
    <s v="-"/>
    <s v="-"/>
    <s v="-"/>
    <s v="-"/>
    <s v="-"/>
    <s v="-"/>
    <s v="-"/>
    <s v="-"/>
  </r>
  <r>
    <x v="5"/>
    <s v="03.03.03"/>
    <s v="9, 11 and 19 Osiers Road, SW18"/>
    <m/>
    <m/>
    <m/>
    <m/>
    <m/>
    <m/>
    <n v="525336"/>
    <n v="175122"/>
    <s v="Thamesfield"/>
    <m/>
    <m/>
    <m/>
    <m/>
    <n v="2"/>
    <m/>
    <m/>
    <m/>
    <m/>
    <m/>
    <m/>
    <m/>
    <s v="BF"/>
    <x v="0"/>
    <m/>
    <m/>
    <n v="4.5882352941176471E-2"/>
    <m/>
    <m/>
    <m/>
    <x v="0"/>
    <s v="n/a"/>
    <n v="1332308"/>
    <n v="0"/>
    <n v="0"/>
    <n v="0"/>
    <n v="0"/>
    <n v="0"/>
    <n v="0"/>
    <n v="0"/>
    <n v="0"/>
    <n v="2"/>
    <s v="-"/>
    <s v="-"/>
    <s v="-"/>
    <s v="-"/>
    <s v="-"/>
    <s v="-"/>
    <s v="-"/>
    <s v="-"/>
    <s v="-"/>
    <s v="-"/>
    <s v="-"/>
    <s v="-"/>
    <s v="-"/>
    <s v="-"/>
    <s v="-"/>
    <s v="-"/>
    <s v="-"/>
    <s v="-"/>
    <s v="-"/>
    <s v="-"/>
    <s v="-"/>
  </r>
  <r>
    <x v="5"/>
    <s v="03.03.03"/>
    <s v="9, 11 and 19 Osiers Road, SW18"/>
    <m/>
    <m/>
    <m/>
    <m/>
    <m/>
    <m/>
    <n v="525336"/>
    <n v="175122"/>
    <s v="Thamesfield"/>
    <m/>
    <m/>
    <m/>
    <m/>
    <n v="4"/>
    <m/>
    <m/>
    <m/>
    <m/>
    <m/>
    <m/>
    <m/>
    <s v="BF"/>
    <x v="0"/>
    <m/>
    <m/>
    <n v="9.1764705882352943E-2"/>
    <m/>
    <m/>
    <m/>
    <x v="2"/>
    <s v="n/a"/>
    <n v="1332308"/>
    <n v="0"/>
    <n v="0"/>
    <n v="0"/>
    <n v="0"/>
    <n v="0"/>
    <n v="0"/>
    <n v="0"/>
    <n v="0"/>
    <n v="4"/>
    <s v="-"/>
    <s v="-"/>
    <s v="-"/>
    <s v="-"/>
    <s v="-"/>
    <s v="-"/>
    <s v="-"/>
    <s v="-"/>
    <s v="-"/>
    <s v="-"/>
    <s v="-"/>
    <s v="-"/>
    <s v="-"/>
    <s v="-"/>
    <s v="-"/>
    <s v="-"/>
    <s v="-"/>
    <s v="-"/>
    <s v="-"/>
    <s v="-"/>
    <s v="-"/>
  </r>
  <r>
    <x v="5"/>
    <s v="03.03.03"/>
    <s v="9, 11 and 19 Osiers Road, SW18"/>
    <m/>
    <m/>
    <m/>
    <m/>
    <m/>
    <m/>
    <n v="525336"/>
    <n v="175122"/>
    <s v="Thamesfield"/>
    <m/>
    <m/>
    <m/>
    <m/>
    <n v="11"/>
    <m/>
    <m/>
    <m/>
    <m/>
    <m/>
    <m/>
    <m/>
    <s v="BF"/>
    <x v="0"/>
    <m/>
    <m/>
    <n v="0.25235294117647061"/>
    <m/>
    <m/>
    <m/>
    <x v="1"/>
    <s v="n/a"/>
    <n v="1332308"/>
    <n v="0"/>
    <n v="0"/>
    <n v="0"/>
    <n v="0"/>
    <n v="0"/>
    <n v="0"/>
    <n v="0"/>
    <n v="0"/>
    <n v="11"/>
    <s v="-"/>
    <s v="-"/>
    <s v="-"/>
    <s v="-"/>
    <s v="-"/>
    <s v="-"/>
    <s v="-"/>
    <s v="-"/>
    <s v="-"/>
    <s v="-"/>
    <s v="-"/>
    <s v="-"/>
    <s v="-"/>
    <s v="-"/>
    <s v="-"/>
    <s v="-"/>
    <s v="-"/>
    <s v="-"/>
    <s v="-"/>
    <s v="-"/>
    <s v="-"/>
  </r>
  <r>
    <x v="5"/>
    <s v="03.03.05"/>
    <s v="Linton Fuels site, Osiers Road, SW18"/>
    <m/>
    <m/>
    <m/>
    <m/>
    <m/>
    <m/>
    <n v="525443"/>
    <n v="175090"/>
    <s v="Thamesfield"/>
    <m/>
    <m/>
    <m/>
    <m/>
    <n v="2"/>
    <m/>
    <m/>
    <m/>
    <m/>
    <m/>
    <m/>
    <m/>
    <s v="BF"/>
    <x v="0"/>
    <m/>
    <m/>
    <n v="4.8571428571428578E-2"/>
    <m/>
    <m/>
    <m/>
    <x v="0"/>
    <s v="n/a"/>
    <n v="1332302"/>
    <n v="0"/>
    <n v="0"/>
    <n v="0"/>
    <n v="0"/>
    <n v="0"/>
    <n v="0"/>
    <n v="0"/>
    <n v="0"/>
    <n v="2"/>
    <s v="-"/>
    <s v="-"/>
    <s v="-"/>
    <s v="-"/>
    <s v="-"/>
    <s v="-"/>
    <s v="-"/>
    <s v="-"/>
    <s v="-"/>
    <s v="-"/>
    <s v="-"/>
    <s v="-"/>
    <s v="-"/>
    <s v="-"/>
    <s v="-"/>
    <s v="-"/>
    <s v="-"/>
    <s v="-"/>
    <s v="-"/>
    <s v="-"/>
    <s v="-"/>
  </r>
  <r>
    <x v="5"/>
    <s v="03.03.05"/>
    <s v="Linton Fuels site, Osiers Road, SW18"/>
    <m/>
    <m/>
    <m/>
    <m/>
    <m/>
    <m/>
    <n v="525443"/>
    <n v="175090"/>
    <s v="Thamesfield"/>
    <m/>
    <m/>
    <m/>
    <m/>
    <n v="3"/>
    <m/>
    <m/>
    <m/>
    <m/>
    <m/>
    <m/>
    <m/>
    <s v="BF"/>
    <x v="0"/>
    <m/>
    <m/>
    <n v="7.285714285714287E-2"/>
    <m/>
    <m/>
    <m/>
    <x v="2"/>
    <s v="n/a"/>
    <n v="1332302"/>
    <n v="0"/>
    <n v="0"/>
    <n v="0"/>
    <n v="0"/>
    <n v="0"/>
    <n v="0"/>
    <n v="0"/>
    <n v="0"/>
    <n v="3"/>
    <s v="-"/>
    <s v="-"/>
    <s v="-"/>
    <s v="-"/>
    <s v="-"/>
    <s v="-"/>
    <s v="-"/>
    <s v="-"/>
    <s v="-"/>
    <s v="-"/>
    <s v="-"/>
    <s v="-"/>
    <s v="-"/>
    <s v="-"/>
    <s v="-"/>
    <s v="-"/>
    <s v="-"/>
    <s v="-"/>
    <s v="-"/>
    <s v="-"/>
    <s v="-"/>
  </r>
  <r>
    <x v="5"/>
    <s v="03.03.05"/>
    <s v="Linton Fuels site, Osiers Road, SW18"/>
    <m/>
    <m/>
    <m/>
    <m/>
    <m/>
    <m/>
    <n v="525443"/>
    <n v="175090"/>
    <s v="Thamesfield"/>
    <m/>
    <m/>
    <m/>
    <m/>
    <n v="9"/>
    <m/>
    <m/>
    <m/>
    <m/>
    <m/>
    <m/>
    <m/>
    <s v="BF"/>
    <x v="0"/>
    <m/>
    <m/>
    <n v="0.21857142857142861"/>
    <m/>
    <m/>
    <m/>
    <x v="1"/>
    <s v="n/a"/>
    <n v="1332302"/>
    <n v="0"/>
    <n v="0"/>
    <n v="0"/>
    <n v="0"/>
    <n v="0"/>
    <n v="0"/>
    <n v="0"/>
    <n v="0"/>
    <n v="9"/>
    <s v="-"/>
    <s v="-"/>
    <s v="-"/>
    <s v="-"/>
    <s v="-"/>
    <s v="-"/>
    <s v="-"/>
    <s v="-"/>
    <s v="-"/>
    <s v="-"/>
    <s v="-"/>
    <s v="-"/>
    <s v="-"/>
    <s v="-"/>
    <s v="-"/>
    <s v="-"/>
    <s v="-"/>
    <s v="-"/>
    <s v="-"/>
    <s v="-"/>
    <s v="-"/>
  </r>
  <r>
    <x v="5"/>
    <s v="03.03.06"/>
    <s v="Feather's Wharf, The Causeway, SW18"/>
    <m/>
    <m/>
    <m/>
    <m/>
    <m/>
    <m/>
    <n v="525510"/>
    <n v="175313"/>
    <s v="Fairfield"/>
    <m/>
    <m/>
    <m/>
    <m/>
    <n v="6"/>
    <m/>
    <m/>
    <m/>
    <m/>
    <m/>
    <m/>
    <m/>
    <s v="BF"/>
    <x v="0"/>
    <m/>
    <m/>
    <n v="0.10304347826086957"/>
    <m/>
    <m/>
    <m/>
    <x v="0"/>
    <s v="n/a"/>
    <n v="1332069"/>
    <n v="0"/>
    <n v="0"/>
    <n v="0"/>
    <n v="0"/>
    <n v="0"/>
    <n v="0"/>
    <n v="0"/>
    <n v="0"/>
    <n v="6"/>
    <s v="-"/>
    <s v="-"/>
    <s v="-"/>
    <s v="-"/>
    <s v="-"/>
    <s v="-"/>
    <s v="-"/>
    <s v="-"/>
    <s v="-"/>
    <s v="-"/>
    <s v="-"/>
    <s v="-"/>
    <s v="-"/>
    <s v="-"/>
    <s v="-"/>
    <s v="-"/>
    <s v="-"/>
    <s v="-"/>
    <s v="-"/>
    <s v="-"/>
    <s v="-"/>
  </r>
  <r>
    <x v="5"/>
    <s v="03.03.06"/>
    <s v="Feather's Wharf, The Causeway, SW18"/>
    <m/>
    <m/>
    <m/>
    <m/>
    <m/>
    <m/>
    <n v="525510"/>
    <n v="175313"/>
    <s v="Fairfield"/>
    <m/>
    <m/>
    <m/>
    <m/>
    <n v="9"/>
    <m/>
    <m/>
    <m/>
    <m/>
    <m/>
    <m/>
    <m/>
    <s v="BF"/>
    <x v="0"/>
    <m/>
    <m/>
    <n v="0.15456521739130435"/>
    <m/>
    <m/>
    <m/>
    <x v="2"/>
    <s v="n/a"/>
    <n v="1332069"/>
    <n v="0"/>
    <n v="0"/>
    <n v="0"/>
    <n v="0"/>
    <n v="0"/>
    <n v="0"/>
    <n v="0"/>
    <n v="0"/>
    <n v="9"/>
    <s v="-"/>
    <s v="-"/>
    <s v="-"/>
    <s v="-"/>
    <s v="-"/>
    <s v="-"/>
    <s v="-"/>
    <s v="-"/>
    <s v="-"/>
    <s v="-"/>
    <s v="-"/>
    <s v="-"/>
    <s v="-"/>
    <s v="-"/>
    <s v="-"/>
    <s v="-"/>
    <s v="-"/>
    <s v="-"/>
    <s v="-"/>
    <s v="-"/>
    <s v="-"/>
  </r>
  <r>
    <x v="5"/>
    <s v="03.03.06"/>
    <s v="Feather's Wharf, The Causeway, SW18"/>
    <m/>
    <m/>
    <m/>
    <m/>
    <m/>
    <m/>
    <n v="525510"/>
    <n v="175313"/>
    <s v="Fairfield"/>
    <m/>
    <m/>
    <m/>
    <m/>
    <n v="31"/>
    <m/>
    <m/>
    <m/>
    <m/>
    <m/>
    <m/>
    <m/>
    <s v="BF"/>
    <x v="0"/>
    <m/>
    <m/>
    <n v="0.53239130434782611"/>
    <m/>
    <m/>
    <m/>
    <x v="1"/>
    <s v="n/a"/>
    <n v="1332069"/>
    <n v="0"/>
    <n v="0"/>
    <n v="0"/>
    <n v="0"/>
    <n v="0"/>
    <n v="0"/>
    <n v="0"/>
    <n v="0"/>
    <n v="31"/>
    <s v="-"/>
    <s v="-"/>
    <s v="-"/>
    <s v="-"/>
    <s v="-"/>
    <s v="-"/>
    <s v="-"/>
    <s v="-"/>
    <s v="-"/>
    <s v="-"/>
    <s v="-"/>
    <s v="-"/>
    <s v="-"/>
    <s v="-"/>
    <s v="-"/>
    <s v="-"/>
    <s v="-"/>
    <s v="-"/>
    <s v="-"/>
    <s v="-"/>
    <s v="-"/>
  </r>
  <r>
    <x v="5"/>
    <s v="03.03.07"/>
    <s v="Land at the Causeway, SW18"/>
    <m/>
    <m/>
    <m/>
    <m/>
    <m/>
    <m/>
    <n v="525571"/>
    <n v="175115"/>
    <s v="Fairfield"/>
    <m/>
    <m/>
    <m/>
    <m/>
    <n v="28"/>
    <m/>
    <m/>
    <m/>
    <m/>
    <m/>
    <m/>
    <m/>
    <s v="BF"/>
    <x v="0"/>
    <m/>
    <m/>
    <n v="0.68"/>
    <m/>
    <m/>
    <m/>
    <x v="1"/>
    <s v="n/a"/>
    <n v="1332136"/>
    <n v="0"/>
    <n v="0"/>
    <n v="0"/>
    <n v="0"/>
    <n v="0"/>
    <n v="0"/>
    <n v="0"/>
    <n v="0"/>
    <n v="28"/>
    <s v="-"/>
    <s v="-"/>
    <s v="-"/>
    <s v="-"/>
    <s v="-"/>
    <s v="-"/>
    <s v="-"/>
    <s v="-"/>
    <s v="-"/>
    <s v="-"/>
    <s v="-"/>
    <s v="-"/>
    <s v="-"/>
    <s v="-"/>
    <s v="-"/>
    <s v="-"/>
    <s v="-"/>
    <s v="-"/>
    <s v="-"/>
    <s v="-"/>
    <s v="-"/>
  </r>
  <r>
    <x v="5"/>
    <s v="03.03.07"/>
    <s v="Land at the Causeway, SW18"/>
    <m/>
    <m/>
    <m/>
    <m/>
    <m/>
    <m/>
    <n v="525571"/>
    <n v="175115"/>
    <s v="Fairfield"/>
    <m/>
    <m/>
    <m/>
    <m/>
    <n v="5"/>
    <m/>
    <m/>
    <m/>
    <m/>
    <m/>
    <m/>
    <m/>
    <s v="BF"/>
    <x v="0"/>
    <m/>
    <m/>
    <n v="0.12142857142857143"/>
    <m/>
    <m/>
    <m/>
    <x v="0"/>
    <s v="n/a"/>
    <n v="1332136"/>
    <n v="0"/>
    <n v="0"/>
    <n v="0"/>
    <n v="0"/>
    <n v="0"/>
    <n v="0"/>
    <n v="0"/>
    <n v="0"/>
    <n v="5"/>
    <s v="-"/>
    <s v="-"/>
    <s v="-"/>
    <s v="-"/>
    <s v="-"/>
    <s v="-"/>
    <s v="-"/>
    <s v="-"/>
    <s v="-"/>
    <s v="-"/>
    <s v="-"/>
    <s v="-"/>
    <s v="-"/>
    <s v="-"/>
    <s v="-"/>
    <s v="-"/>
    <s v="-"/>
    <s v="-"/>
    <s v="-"/>
    <s v="-"/>
    <s v="-"/>
  </r>
  <r>
    <x v="5"/>
    <s v="03.03.07"/>
    <s v="Land at the Causeway, SW18"/>
    <m/>
    <m/>
    <m/>
    <m/>
    <m/>
    <m/>
    <n v="525571"/>
    <n v="175115"/>
    <s v="Fairfield"/>
    <m/>
    <m/>
    <m/>
    <m/>
    <n v="9"/>
    <m/>
    <m/>
    <m/>
    <m/>
    <m/>
    <m/>
    <m/>
    <s v="BF"/>
    <x v="0"/>
    <m/>
    <m/>
    <n v="0.21857142857142858"/>
    <m/>
    <m/>
    <m/>
    <x v="2"/>
    <s v="n/a"/>
    <n v="1332136"/>
    <n v="0"/>
    <n v="0"/>
    <n v="0"/>
    <n v="0"/>
    <n v="0"/>
    <n v="0"/>
    <n v="0"/>
    <n v="0"/>
    <n v="9"/>
    <s v="-"/>
    <s v="-"/>
    <s v="-"/>
    <s v="-"/>
    <s v="-"/>
    <s v="-"/>
    <s v="-"/>
    <s v="-"/>
    <s v="-"/>
    <s v="-"/>
    <s v="-"/>
    <s v="-"/>
    <s v="-"/>
    <s v="-"/>
    <s v="-"/>
    <s v="-"/>
    <s v="-"/>
    <s v="-"/>
    <s v="-"/>
    <s v="-"/>
    <s v="-"/>
  </r>
  <r>
    <x v="5"/>
    <s v="03.06.00"/>
    <s v="Homebase, Swandon Way, SW18"/>
    <m/>
    <m/>
    <m/>
    <m/>
    <m/>
    <m/>
    <n v="525912"/>
    <n v="175143"/>
    <s v="Fairfield"/>
    <m/>
    <m/>
    <m/>
    <m/>
    <n v="5"/>
    <m/>
    <m/>
    <m/>
    <m/>
    <m/>
    <m/>
    <m/>
    <s v="BF"/>
    <x v="0"/>
    <m/>
    <m/>
    <n v="0.12631578947368421"/>
    <m/>
    <m/>
    <m/>
    <x v="0"/>
    <s v="n/a"/>
    <n v="1332109"/>
    <n v="0"/>
    <n v="0"/>
    <n v="0"/>
    <n v="0"/>
    <n v="0"/>
    <n v="0"/>
    <n v="0"/>
    <n v="0"/>
    <n v="5"/>
    <s v="-"/>
    <s v="-"/>
    <s v="-"/>
    <s v="-"/>
    <s v="-"/>
    <s v="-"/>
    <s v="-"/>
    <s v="-"/>
    <s v="-"/>
    <s v="-"/>
    <s v="-"/>
    <s v="-"/>
    <s v="-"/>
    <s v="-"/>
    <s v="-"/>
    <s v="-"/>
    <s v="-"/>
    <s v="-"/>
    <s v="-"/>
    <s v="-"/>
    <s v="-"/>
  </r>
  <r>
    <x v="5"/>
    <s v="03.06.00"/>
    <s v="Homebase, Swandon Way, SW18"/>
    <m/>
    <m/>
    <m/>
    <m/>
    <m/>
    <m/>
    <n v="525912"/>
    <n v="175143"/>
    <s v="Fairfield"/>
    <m/>
    <m/>
    <m/>
    <m/>
    <n v="8"/>
    <m/>
    <m/>
    <m/>
    <m/>
    <m/>
    <m/>
    <m/>
    <s v="BF"/>
    <x v="0"/>
    <m/>
    <m/>
    <n v="0.20210526315789473"/>
    <m/>
    <m/>
    <m/>
    <x v="2"/>
    <s v="n/a"/>
    <n v="1332109"/>
    <n v="0"/>
    <n v="0"/>
    <n v="0"/>
    <n v="0"/>
    <n v="0"/>
    <n v="0"/>
    <n v="0"/>
    <n v="0"/>
    <n v="8"/>
    <s v="-"/>
    <s v="-"/>
    <s v="-"/>
    <s v="-"/>
    <s v="-"/>
    <s v="-"/>
    <s v="-"/>
    <s v="-"/>
    <s v="-"/>
    <s v="-"/>
    <s v="-"/>
    <s v="-"/>
    <s v="-"/>
    <s v="-"/>
    <s v="-"/>
    <s v="-"/>
    <s v="-"/>
    <s v="-"/>
    <s v="-"/>
    <s v="-"/>
    <s v="-"/>
  </r>
  <r>
    <x v="5"/>
    <s v="03.06.00"/>
    <s v="Homebase, Swandon Way, SW18"/>
    <m/>
    <m/>
    <m/>
    <m/>
    <m/>
    <m/>
    <n v="525912"/>
    <n v="175143"/>
    <s v="Fairfield"/>
    <m/>
    <m/>
    <m/>
    <m/>
    <n v="25"/>
    <m/>
    <m/>
    <m/>
    <m/>
    <m/>
    <m/>
    <m/>
    <s v="BF"/>
    <x v="0"/>
    <m/>
    <m/>
    <n v="0.63157894736842102"/>
    <m/>
    <m/>
    <m/>
    <x v="1"/>
    <s v="n/a"/>
    <n v="1332109"/>
    <n v="0"/>
    <n v="0"/>
    <n v="0"/>
    <n v="0"/>
    <n v="0"/>
    <n v="0"/>
    <n v="0"/>
    <n v="0"/>
    <n v="25"/>
    <s v="-"/>
    <s v="-"/>
    <s v="-"/>
    <s v="-"/>
    <s v="-"/>
    <s v="-"/>
    <s v="-"/>
    <s v="-"/>
    <s v="-"/>
    <s v="-"/>
    <s v="-"/>
    <s v="-"/>
    <s v="-"/>
    <s v="-"/>
    <s v="-"/>
    <s v="-"/>
    <s v="-"/>
    <s v="-"/>
    <s v="-"/>
    <s v="-"/>
    <s v="-"/>
  </r>
  <r>
    <x v="5"/>
    <s v="03.07.00"/>
    <s v="B &amp; Q, Smugglers Way, SW18"/>
    <m/>
    <m/>
    <m/>
    <m/>
    <m/>
    <m/>
    <n v="525798"/>
    <n v="175170"/>
    <s v="Fairfield"/>
    <m/>
    <m/>
    <m/>
    <m/>
    <n v="7"/>
    <m/>
    <m/>
    <m/>
    <m/>
    <m/>
    <m/>
    <m/>
    <s v="BF"/>
    <x v="0"/>
    <m/>
    <m/>
    <n v="0.17749999999999999"/>
    <m/>
    <m/>
    <m/>
    <x v="0"/>
    <s v="n/a"/>
    <n v="1332282"/>
    <n v="0"/>
    <n v="0"/>
    <n v="0"/>
    <n v="0"/>
    <n v="0"/>
    <n v="0"/>
    <n v="0"/>
    <n v="0"/>
    <n v="7"/>
    <s v="-"/>
    <s v="-"/>
    <s v="-"/>
    <s v="-"/>
    <s v="-"/>
    <s v="-"/>
    <s v="-"/>
    <s v="-"/>
    <s v="-"/>
    <s v="-"/>
    <s v="-"/>
    <s v="-"/>
    <s v="-"/>
    <s v="-"/>
    <s v="-"/>
    <s v="-"/>
    <s v="-"/>
    <s v="-"/>
    <s v="-"/>
    <s v="-"/>
    <s v="-"/>
  </r>
  <r>
    <x v="5"/>
    <s v="03.07.00"/>
    <s v="B &amp; Q, Smugglers Way, SW18"/>
    <m/>
    <m/>
    <m/>
    <m/>
    <m/>
    <m/>
    <n v="525798"/>
    <n v="175170"/>
    <s v="Fairfield"/>
    <m/>
    <m/>
    <m/>
    <m/>
    <n v="11"/>
    <m/>
    <m/>
    <m/>
    <m/>
    <m/>
    <m/>
    <m/>
    <s v="BF"/>
    <x v="0"/>
    <m/>
    <m/>
    <n v="0.27892857142857141"/>
    <m/>
    <m/>
    <m/>
    <x v="2"/>
    <s v="n/a"/>
    <n v="1332282"/>
    <n v="0"/>
    <n v="0"/>
    <n v="0"/>
    <n v="0"/>
    <n v="0"/>
    <n v="0"/>
    <n v="0"/>
    <n v="0"/>
    <n v="11"/>
    <s v="-"/>
    <s v="-"/>
    <s v="-"/>
    <s v="-"/>
    <s v="-"/>
    <s v="-"/>
    <s v="-"/>
    <s v="-"/>
    <s v="-"/>
    <s v="-"/>
    <s v="-"/>
    <s v="-"/>
    <s v="-"/>
    <s v="-"/>
    <s v="-"/>
    <s v="-"/>
    <s v="-"/>
    <s v="-"/>
    <s v="-"/>
    <s v="-"/>
    <s v="-"/>
  </r>
  <r>
    <x v="5"/>
    <s v="03.07.00"/>
    <s v="B &amp; Q, Smugglers Way, SW18"/>
    <m/>
    <m/>
    <m/>
    <m/>
    <m/>
    <m/>
    <n v="525798"/>
    <n v="175170"/>
    <s v="Fairfield"/>
    <m/>
    <m/>
    <m/>
    <m/>
    <n v="38"/>
    <m/>
    <m/>
    <m/>
    <m/>
    <m/>
    <m/>
    <m/>
    <s v="BF"/>
    <x v="0"/>
    <m/>
    <m/>
    <n v="0.96357142857142852"/>
    <m/>
    <m/>
    <m/>
    <x v="1"/>
    <s v="n/a"/>
    <n v="1332282"/>
    <n v="0"/>
    <n v="0"/>
    <n v="0"/>
    <n v="0"/>
    <n v="0"/>
    <n v="0"/>
    <n v="0"/>
    <n v="0"/>
    <n v="38"/>
    <s v="-"/>
    <s v="-"/>
    <s v="-"/>
    <s v="-"/>
    <s v="-"/>
    <s v="-"/>
    <s v="-"/>
    <s v="-"/>
    <s v="-"/>
    <s v="-"/>
    <s v="-"/>
    <s v="-"/>
    <s v="-"/>
    <s v="-"/>
    <s v="-"/>
    <s v="-"/>
    <s v="-"/>
    <s v="-"/>
    <s v="-"/>
    <s v="-"/>
    <s v="-"/>
  </r>
  <r>
    <x v="5"/>
    <s v="03.08.00"/>
    <s v="McDonalds, Swandon Way, SW18"/>
    <m/>
    <m/>
    <m/>
    <m/>
    <m/>
    <m/>
    <n v="526043"/>
    <n v="175254"/>
    <s v="Fairfield"/>
    <m/>
    <m/>
    <m/>
    <m/>
    <n v="2"/>
    <m/>
    <m/>
    <m/>
    <m/>
    <m/>
    <m/>
    <m/>
    <s v="BF"/>
    <x v="0"/>
    <m/>
    <m/>
    <n v="4.5333333333333337E-2"/>
    <m/>
    <m/>
    <m/>
    <x v="0"/>
    <s v="n/a"/>
    <n v="1332143"/>
    <n v="0"/>
    <n v="0"/>
    <n v="0"/>
    <n v="0"/>
    <n v="0"/>
    <n v="0"/>
    <n v="0"/>
    <n v="0"/>
    <n v="2"/>
    <s v="-"/>
    <s v="-"/>
    <s v="-"/>
    <s v="-"/>
    <s v="-"/>
    <s v="-"/>
    <s v="-"/>
    <s v="-"/>
    <s v="-"/>
    <s v="-"/>
    <s v="-"/>
    <s v="-"/>
    <s v="-"/>
    <s v="-"/>
    <s v="-"/>
    <s v="-"/>
    <s v="-"/>
    <s v="-"/>
    <s v="-"/>
    <s v="-"/>
    <s v="-"/>
  </r>
  <r>
    <x v="5"/>
    <s v="03.08.00"/>
    <s v="McDonalds, Swandon Way, SW18"/>
    <m/>
    <m/>
    <m/>
    <m/>
    <m/>
    <m/>
    <n v="526043"/>
    <n v="175254"/>
    <s v="Fairfield"/>
    <m/>
    <m/>
    <m/>
    <m/>
    <n v="3"/>
    <m/>
    <m/>
    <m/>
    <m/>
    <m/>
    <m/>
    <m/>
    <s v="BF"/>
    <x v="0"/>
    <m/>
    <m/>
    <n v="6.8000000000000005E-2"/>
    <m/>
    <m/>
    <m/>
    <x v="2"/>
    <s v="n/a"/>
    <n v="1332143"/>
    <n v="0"/>
    <n v="0"/>
    <n v="0"/>
    <n v="0"/>
    <n v="0"/>
    <n v="0"/>
    <n v="0"/>
    <n v="0"/>
    <n v="3"/>
    <s v="-"/>
    <s v="-"/>
    <s v="-"/>
    <s v="-"/>
    <s v="-"/>
    <s v="-"/>
    <s v="-"/>
    <s v="-"/>
    <s v="-"/>
    <s v="-"/>
    <s v="-"/>
    <s v="-"/>
    <s v="-"/>
    <s v="-"/>
    <s v="-"/>
    <s v="-"/>
    <s v="-"/>
    <s v="-"/>
    <s v="-"/>
    <s v="-"/>
    <s v="-"/>
  </r>
  <r>
    <x v="5"/>
    <s v="03.08.00"/>
    <s v="McDonalds, Swandon Way, SW18"/>
    <m/>
    <m/>
    <m/>
    <m/>
    <m/>
    <m/>
    <n v="526043"/>
    <n v="175254"/>
    <s v="Fairfield"/>
    <m/>
    <m/>
    <m/>
    <m/>
    <n v="10"/>
    <m/>
    <m/>
    <m/>
    <m/>
    <m/>
    <m/>
    <m/>
    <s v="BF"/>
    <x v="0"/>
    <m/>
    <m/>
    <n v="0.22666666666666668"/>
    <m/>
    <m/>
    <m/>
    <x v="1"/>
    <s v="n/a"/>
    <n v="1332143"/>
    <n v="0"/>
    <n v="0"/>
    <n v="0"/>
    <n v="0"/>
    <n v="0"/>
    <n v="0"/>
    <n v="0"/>
    <n v="0"/>
    <n v="10"/>
    <s v="-"/>
    <s v="-"/>
    <s v="-"/>
    <s v="-"/>
    <s v="-"/>
    <s v="-"/>
    <s v="-"/>
    <s v="-"/>
    <s v="-"/>
    <s v="-"/>
    <s v="-"/>
    <s v="-"/>
    <s v="-"/>
    <s v="-"/>
    <s v="-"/>
    <s v="-"/>
    <s v="-"/>
    <s v="-"/>
    <s v="-"/>
    <s v="-"/>
    <s v="-"/>
  </r>
  <r>
    <x v="5"/>
    <s v="03.09.00"/>
    <s v="Mercedes Benz and Bemco, Bridgend Road, SW18"/>
    <m/>
    <m/>
    <m/>
    <m/>
    <m/>
    <m/>
    <n v="526045"/>
    <n v="175348"/>
    <s v="Fairfield"/>
    <m/>
    <m/>
    <m/>
    <m/>
    <n v="4"/>
    <m/>
    <m/>
    <m/>
    <m/>
    <m/>
    <m/>
    <m/>
    <s v="BF"/>
    <x v="0"/>
    <m/>
    <m/>
    <n v="7.4838709677419346E-2"/>
    <m/>
    <m/>
    <m/>
    <x v="0"/>
    <s v="n/a"/>
    <n v="1332144"/>
    <n v="0"/>
    <n v="0"/>
    <n v="0"/>
    <n v="0"/>
    <n v="0"/>
    <n v="0"/>
    <n v="0"/>
    <n v="0"/>
    <n v="4"/>
    <s v="-"/>
    <s v="-"/>
    <s v="-"/>
    <s v="-"/>
    <s v="-"/>
    <s v="-"/>
    <s v="-"/>
    <s v="-"/>
    <s v="-"/>
    <s v="-"/>
    <s v="-"/>
    <s v="-"/>
    <s v="-"/>
    <s v="-"/>
    <s v="-"/>
    <s v="-"/>
    <s v="-"/>
    <s v="-"/>
    <s v="-"/>
    <s v="-"/>
    <s v="-"/>
  </r>
  <r>
    <x v="5"/>
    <s v="03.09.00"/>
    <s v="Mercedes Benz and Bemco, Bridgend Road, SW18"/>
    <m/>
    <m/>
    <m/>
    <m/>
    <m/>
    <m/>
    <n v="526045"/>
    <n v="175348"/>
    <s v="Fairfield"/>
    <m/>
    <m/>
    <m/>
    <m/>
    <n v="6"/>
    <m/>
    <m/>
    <m/>
    <m/>
    <m/>
    <m/>
    <m/>
    <s v="BF"/>
    <x v="0"/>
    <m/>
    <m/>
    <n v="0.11225806451612902"/>
    <m/>
    <m/>
    <m/>
    <x v="2"/>
    <s v="n/a"/>
    <n v="1332144"/>
    <n v="0"/>
    <n v="0"/>
    <n v="0"/>
    <n v="0"/>
    <n v="0"/>
    <n v="0"/>
    <n v="0"/>
    <n v="0"/>
    <n v="6"/>
    <s v="-"/>
    <s v="-"/>
    <s v="-"/>
    <s v="-"/>
    <s v="-"/>
    <s v="-"/>
    <s v="-"/>
    <s v="-"/>
    <s v="-"/>
    <s v="-"/>
    <s v="-"/>
    <s v="-"/>
    <s v="-"/>
    <s v="-"/>
    <s v="-"/>
    <s v="-"/>
    <s v="-"/>
    <s v="-"/>
    <s v="-"/>
    <s v="-"/>
    <s v="-"/>
  </r>
  <r>
    <x v="5"/>
    <s v="03.09.00"/>
    <s v="Mercedes Benz and Bemco, Bridgend Road, SW18"/>
    <m/>
    <m/>
    <m/>
    <m/>
    <m/>
    <m/>
    <n v="526045"/>
    <n v="175348"/>
    <s v="Fairfield"/>
    <m/>
    <m/>
    <m/>
    <m/>
    <n v="21"/>
    <m/>
    <m/>
    <m/>
    <m/>
    <m/>
    <m/>
    <m/>
    <s v="BF"/>
    <x v="0"/>
    <m/>
    <m/>
    <n v="0.39290322580645154"/>
    <m/>
    <m/>
    <m/>
    <x v="1"/>
    <s v="n/a"/>
    <n v="1332144"/>
    <n v="0"/>
    <n v="0"/>
    <n v="0"/>
    <n v="0"/>
    <n v="0"/>
    <n v="0"/>
    <n v="0"/>
    <n v="0"/>
    <n v="21"/>
    <s v="-"/>
    <s v="-"/>
    <s v="-"/>
    <s v="-"/>
    <s v="-"/>
    <s v="-"/>
    <s v="-"/>
    <s v="-"/>
    <s v="-"/>
    <s v="-"/>
    <s v="-"/>
    <s v="-"/>
    <s v="-"/>
    <s v="-"/>
    <s v="-"/>
    <s v="-"/>
    <s v="-"/>
    <s v="-"/>
    <s v="-"/>
    <s v="-"/>
    <s v="-"/>
  </r>
  <r>
    <x v="5"/>
    <s v="03.10.00"/>
    <s v="Wandsworth Bridge Roundabout, SW18"/>
    <m/>
    <m/>
    <m/>
    <m/>
    <m/>
    <m/>
    <n v="526150"/>
    <n v="175269"/>
    <s v="Latchmere"/>
    <m/>
    <m/>
    <m/>
    <m/>
    <n v="5"/>
    <m/>
    <m/>
    <m/>
    <m/>
    <m/>
    <m/>
    <m/>
    <s v="BF"/>
    <x v="0"/>
    <m/>
    <m/>
    <n v="8.7499999999999994E-2"/>
    <m/>
    <m/>
    <m/>
    <x v="0"/>
    <s v="n/a"/>
    <n v="1332272"/>
    <n v="0"/>
    <n v="0"/>
    <n v="0"/>
    <n v="0"/>
    <n v="0"/>
    <n v="0"/>
    <n v="0"/>
    <n v="0"/>
    <n v="5"/>
    <s v="-"/>
    <s v="-"/>
    <s v="-"/>
    <s v="-"/>
    <s v="-"/>
    <s v="-"/>
    <s v="-"/>
    <s v="-"/>
    <s v="-"/>
    <s v="-"/>
    <s v="-"/>
    <s v="-"/>
    <s v="-"/>
    <s v="-"/>
    <s v="-"/>
    <s v="-"/>
    <s v="-"/>
    <s v="-"/>
    <s v="-"/>
    <s v="-"/>
    <s v="-"/>
  </r>
  <r>
    <x v="5"/>
    <s v="03.10.00"/>
    <s v="Wandsworth Bridge Roundabout, SW18"/>
    <m/>
    <m/>
    <m/>
    <m/>
    <m/>
    <m/>
    <n v="526150"/>
    <n v="175269"/>
    <s v="Latchmere"/>
    <m/>
    <m/>
    <m/>
    <m/>
    <n v="8"/>
    <m/>
    <m/>
    <m/>
    <m/>
    <m/>
    <m/>
    <m/>
    <s v="BF"/>
    <x v="0"/>
    <m/>
    <m/>
    <n v="0.14000000000000001"/>
    <m/>
    <m/>
    <m/>
    <x v="2"/>
    <s v="n/a"/>
    <n v="1332272"/>
    <n v="0"/>
    <n v="0"/>
    <n v="0"/>
    <n v="0"/>
    <n v="0"/>
    <n v="0"/>
    <n v="0"/>
    <n v="0"/>
    <n v="8"/>
    <s v="-"/>
    <s v="-"/>
    <s v="-"/>
    <s v="-"/>
    <s v="-"/>
    <s v="-"/>
    <s v="-"/>
    <s v="-"/>
    <s v="-"/>
    <s v="-"/>
    <s v="-"/>
    <s v="-"/>
    <s v="-"/>
    <s v="-"/>
    <s v="-"/>
    <s v="-"/>
    <s v="-"/>
    <s v="-"/>
    <s v="-"/>
    <s v="-"/>
    <s v="-"/>
  </r>
  <r>
    <x v="5"/>
    <s v="03.10.00"/>
    <s v="Wandsworth Bridge Roundabout, SW18"/>
    <m/>
    <m/>
    <m/>
    <m/>
    <m/>
    <m/>
    <n v="526150"/>
    <n v="175269"/>
    <s v="Latchmere"/>
    <m/>
    <m/>
    <m/>
    <m/>
    <n v="27"/>
    <m/>
    <m/>
    <m/>
    <m/>
    <m/>
    <m/>
    <m/>
    <s v="BF"/>
    <x v="0"/>
    <m/>
    <m/>
    <n v="0.47249999999999998"/>
    <m/>
    <m/>
    <m/>
    <x v="1"/>
    <s v="n/a"/>
    <n v="1332272"/>
    <n v="0"/>
    <n v="0"/>
    <n v="0"/>
    <n v="0"/>
    <n v="0"/>
    <n v="0"/>
    <n v="0"/>
    <n v="0"/>
    <n v="27"/>
    <s v="-"/>
    <s v="-"/>
    <s v="-"/>
    <s v="-"/>
    <s v="-"/>
    <s v="-"/>
    <s v="-"/>
    <s v="-"/>
    <s v="-"/>
    <s v="-"/>
    <s v="-"/>
    <s v="-"/>
    <s v="-"/>
    <s v="-"/>
    <s v="-"/>
    <s v="-"/>
    <s v="-"/>
    <s v="-"/>
    <s v="-"/>
    <s v="-"/>
    <s v="-"/>
  </r>
  <r>
    <x v="5"/>
    <s v="03.11.00"/>
    <s v="Wandsworth Bus Garage, Jews Row, SW18"/>
    <m/>
    <m/>
    <m/>
    <m/>
    <m/>
    <m/>
    <n v="525979"/>
    <n v="175334"/>
    <s v="Fairfield"/>
    <m/>
    <m/>
    <m/>
    <m/>
    <n v="8"/>
    <m/>
    <m/>
    <m/>
    <m/>
    <m/>
    <m/>
    <m/>
    <s v="BF"/>
    <x v="0"/>
    <m/>
    <m/>
    <n v="0.4"/>
    <m/>
    <m/>
    <m/>
    <x v="1"/>
    <s v="n/a"/>
    <n v="1332046"/>
    <n v="0"/>
    <n v="0"/>
    <n v="0"/>
    <n v="0"/>
    <n v="0"/>
    <n v="0"/>
    <n v="0"/>
    <n v="0"/>
    <n v="8"/>
    <s v="-"/>
    <s v="-"/>
    <s v="-"/>
    <s v="-"/>
    <s v="-"/>
    <s v="-"/>
    <s v="-"/>
    <s v="-"/>
    <s v="-"/>
    <s v="-"/>
    <s v="-"/>
    <s v="-"/>
    <s v="-"/>
    <s v="-"/>
    <s v="-"/>
    <s v="-"/>
    <s v="-"/>
    <s v="-"/>
    <s v="-"/>
    <s v="-"/>
    <s v="-"/>
  </r>
  <r>
    <x v="5"/>
    <s v="03.11.00"/>
    <s v="Wandsworth Bus Garage, Jews Row, SW18"/>
    <m/>
    <m/>
    <m/>
    <m/>
    <m/>
    <m/>
    <n v="525979"/>
    <n v="175334"/>
    <s v="Fairfield"/>
    <m/>
    <m/>
    <m/>
    <m/>
    <n v="2"/>
    <m/>
    <m/>
    <m/>
    <m/>
    <m/>
    <m/>
    <m/>
    <s v="BF"/>
    <x v="0"/>
    <m/>
    <m/>
    <n v="0.1"/>
    <m/>
    <m/>
    <m/>
    <x v="0"/>
    <s v="n/a"/>
    <n v="1332046"/>
    <n v="0"/>
    <n v="0"/>
    <n v="0"/>
    <n v="0"/>
    <n v="0"/>
    <n v="0"/>
    <n v="0"/>
    <n v="0"/>
    <n v="2"/>
    <s v="-"/>
    <s v="-"/>
    <s v="-"/>
    <s v="-"/>
    <s v="-"/>
    <s v="-"/>
    <s v="-"/>
    <s v="-"/>
    <s v="-"/>
    <s v="-"/>
    <s v="-"/>
    <s v="-"/>
    <s v="-"/>
    <s v="-"/>
    <s v="-"/>
    <s v="-"/>
    <s v="-"/>
    <s v="-"/>
    <s v="-"/>
    <s v="-"/>
    <s v="-"/>
  </r>
  <r>
    <x v="5"/>
    <s v="03.11.00"/>
    <s v="Wandsworth Bus Garage, Jews Row, SW18"/>
    <m/>
    <m/>
    <m/>
    <m/>
    <m/>
    <m/>
    <n v="525979"/>
    <n v="175334"/>
    <s v="Fairfield"/>
    <m/>
    <m/>
    <m/>
    <m/>
    <n v="2"/>
    <m/>
    <m/>
    <m/>
    <m/>
    <m/>
    <m/>
    <m/>
    <s v="BF"/>
    <x v="0"/>
    <m/>
    <m/>
    <n v="0.1"/>
    <m/>
    <m/>
    <m/>
    <x v="2"/>
    <s v="n/a"/>
    <n v="1332046"/>
    <n v="0"/>
    <n v="0"/>
    <n v="0"/>
    <n v="0"/>
    <n v="0"/>
    <n v="0"/>
    <n v="0"/>
    <n v="0"/>
    <n v="2"/>
    <s v="-"/>
    <s v="-"/>
    <s v="-"/>
    <s v="-"/>
    <s v="-"/>
    <s v="-"/>
    <s v="-"/>
    <s v="-"/>
    <s v="-"/>
    <s v="-"/>
    <s v="-"/>
    <s v="-"/>
    <s v="-"/>
    <s v="-"/>
    <s v="-"/>
    <s v="-"/>
    <s v="-"/>
    <s v="-"/>
    <s v="-"/>
    <s v="-"/>
    <s v="-"/>
  </r>
  <r>
    <x v="5"/>
    <s v="04.01.01"/>
    <s v="ASDA, LIDL and Boots sites, Falcon Lane, SW11 "/>
    <m/>
    <m/>
    <m/>
    <m/>
    <m/>
    <m/>
    <n v="527381"/>
    <n v="175529"/>
    <s v="Shaftesbury"/>
    <m/>
    <m/>
    <m/>
    <m/>
    <n v="9"/>
    <m/>
    <m/>
    <m/>
    <m/>
    <m/>
    <m/>
    <m/>
    <s v="BF"/>
    <x v="0"/>
    <m/>
    <m/>
    <n v="0.45246575342465756"/>
    <m/>
    <m/>
    <m/>
    <x v="0"/>
    <s v="n/a"/>
    <n v="1332039"/>
    <n v="0"/>
    <n v="0"/>
    <n v="0"/>
    <n v="0"/>
    <n v="0"/>
    <n v="0"/>
    <n v="0"/>
    <n v="0"/>
    <n v="9"/>
    <s v="-"/>
    <s v="-"/>
    <s v="-"/>
    <s v="-"/>
    <s v="-"/>
    <s v="-"/>
    <s v="-"/>
    <s v="-"/>
    <s v="-"/>
    <s v="-"/>
    <s v="-"/>
    <s v="-"/>
    <s v="-"/>
    <s v="-"/>
    <s v="-"/>
    <s v="-"/>
    <s v="-"/>
    <s v="-"/>
    <s v="-"/>
    <s v="-"/>
    <s v="-"/>
  </r>
  <r>
    <x v="5"/>
    <s v="04.01.01"/>
    <s v="ASDA, LIDL and Boots sites, Falcon Lane, SW11 "/>
    <m/>
    <m/>
    <m/>
    <m/>
    <m/>
    <m/>
    <n v="527381"/>
    <n v="175529"/>
    <s v="Shaftesbury"/>
    <m/>
    <m/>
    <m/>
    <m/>
    <n v="15"/>
    <m/>
    <m/>
    <m/>
    <m/>
    <m/>
    <m/>
    <m/>
    <s v="BF"/>
    <x v="0"/>
    <m/>
    <m/>
    <n v="0.75410958904109593"/>
    <m/>
    <m/>
    <m/>
    <x v="2"/>
    <s v="n/a"/>
    <n v="1332039"/>
    <n v="0"/>
    <n v="0"/>
    <n v="0"/>
    <n v="0"/>
    <n v="0"/>
    <n v="0"/>
    <n v="0"/>
    <n v="0"/>
    <n v="15"/>
    <s v="-"/>
    <s v="-"/>
    <s v="-"/>
    <s v="-"/>
    <s v="-"/>
    <s v="-"/>
    <s v="-"/>
    <s v="-"/>
    <s v="-"/>
    <s v="-"/>
    <s v="-"/>
    <s v="-"/>
    <s v="-"/>
    <s v="-"/>
    <s v="-"/>
    <s v="-"/>
    <s v="-"/>
    <s v="-"/>
    <s v="-"/>
    <s v="-"/>
    <s v="-"/>
  </r>
  <r>
    <x v="5"/>
    <s v="04.01.01"/>
    <s v="ASDA, LIDL and Boots sites, Falcon Lane, SW11 "/>
    <m/>
    <m/>
    <m/>
    <m/>
    <m/>
    <m/>
    <n v="527381"/>
    <n v="175529"/>
    <s v="Shaftesbury"/>
    <m/>
    <m/>
    <m/>
    <m/>
    <n v="49"/>
    <m/>
    <m/>
    <m/>
    <m/>
    <m/>
    <m/>
    <m/>
    <s v="BF"/>
    <x v="0"/>
    <m/>
    <m/>
    <n v="2.4634246575342464"/>
    <m/>
    <m/>
    <m/>
    <x v="1"/>
    <s v="n/a"/>
    <n v="1332039"/>
    <n v="0"/>
    <n v="0"/>
    <n v="0"/>
    <n v="0"/>
    <n v="0"/>
    <n v="0"/>
    <n v="0"/>
    <n v="0"/>
    <n v="49"/>
    <s v="-"/>
    <s v="-"/>
    <s v="-"/>
    <s v="-"/>
    <s v="-"/>
    <s v="-"/>
    <s v="-"/>
    <s v="-"/>
    <s v="-"/>
    <s v="-"/>
    <s v="-"/>
    <s v="-"/>
    <s v="-"/>
    <s v="-"/>
    <s v="-"/>
    <s v="-"/>
    <s v="-"/>
    <s v="-"/>
    <s v="-"/>
    <s v="-"/>
    <s v="-"/>
  </r>
  <r>
    <x v="5"/>
    <s v="04.01.03"/>
    <s v="Clapham Junction Station Approach, SW11"/>
    <m/>
    <m/>
    <m/>
    <m/>
    <m/>
    <m/>
    <n v="527280"/>
    <n v="175482"/>
    <s v="Northcote"/>
    <m/>
    <m/>
    <m/>
    <m/>
    <n v="15"/>
    <m/>
    <m/>
    <m/>
    <m/>
    <m/>
    <m/>
    <m/>
    <s v="BF"/>
    <x v="0"/>
    <m/>
    <m/>
    <n v="0.43461538461538463"/>
    <m/>
    <m/>
    <m/>
    <x v="0"/>
    <s v="n/a"/>
    <n v="1332008"/>
    <n v="0"/>
    <n v="0"/>
    <n v="0"/>
    <n v="0"/>
    <n v="0"/>
    <n v="0"/>
    <n v="0"/>
    <n v="0"/>
    <n v="15"/>
    <s v="-"/>
    <s v="-"/>
    <s v="-"/>
    <s v="-"/>
    <s v="-"/>
    <s v="-"/>
    <s v="-"/>
    <s v="-"/>
    <s v="-"/>
    <s v="-"/>
    <s v="-"/>
    <s v="-"/>
    <s v="-"/>
    <s v="-"/>
    <s v="-"/>
    <s v="-"/>
    <s v="-"/>
    <s v="-"/>
    <s v="-"/>
    <s v="-"/>
    <s v="-"/>
  </r>
  <r>
    <x v="5"/>
    <s v="04.01.03"/>
    <s v="Clapham Junction Station Approach, SW11"/>
    <m/>
    <m/>
    <m/>
    <m/>
    <m/>
    <m/>
    <n v="527280"/>
    <n v="175482"/>
    <s v="Northcote"/>
    <m/>
    <m/>
    <m/>
    <m/>
    <n v="24"/>
    <m/>
    <m/>
    <m/>
    <m/>
    <m/>
    <m/>
    <m/>
    <s v="BF"/>
    <x v="0"/>
    <m/>
    <m/>
    <n v="0.69538461538461538"/>
    <m/>
    <m/>
    <m/>
    <x v="2"/>
    <s v="n/a"/>
    <n v="1332008"/>
    <n v="0"/>
    <n v="0"/>
    <n v="0"/>
    <n v="0"/>
    <n v="0"/>
    <n v="0"/>
    <n v="0"/>
    <n v="0"/>
    <n v="24"/>
    <s v="-"/>
    <s v="-"/>
    <s v="-"/>
    <s v="-"/>
    <s v="-"/>
    <s v="-"/>
    <s v="-"/>
    <s v="-"/>
    <s v="-"/>
    <s v="-"/>
    <s v="-"/>
    <s v="-"/>
    <s v="-"/>
    <s v="-"/>
    <s v="-"/>
    <s v="-"/>
    <s v="-"/>
    <s v="-"/>
    <s v="-"/>
    <s v="-"/>
    <s v="-"/>
  </r>
  <r>
    <x v="5"/>
    <s v="04.01.03"/>
    <s v="Clapham Junction Station Approach, SW11"/>
    <m/>
    <m/>
    <m/>
    <m/>
    <m/>
    <m/>
    <n v="527280"/>
    <n v="175482"/>
    <s v="Northcote"/>
    <m/>
    <m/>
    <m/>
    <m/>
    <n v="78"/>
    <m/>
    <m/>
    <m/>
    <m/>
    <m/>
    <m/>
    <m/>
    <s v="BF"/>
    <x v="0"/>
    <m/>
    <m/>
    <n v="2.2599999999999998"/>
    <m/>
    <m/>
    <m/>
    <x v="1"/>
    <s v="n/a"/>
    <n v="1332008"/>
    <n v="0"/>
    <n v="0"/>
    <n v="0"/>
    <n v="0"/>
    <n v="0"/>
    <n v="0"/>
    <n v="0"/>
    <n v="0"/>
    <n v="78"/>
    <s v="-"/>
    <s v="-"/>
    <s v="-"/>
    <s v="-"/>
    <s v="-"/>
    <s v="-"/>
    <s v="-"/>
    <s v="-"/>
    <s v="-"/>
    <s v="-"/>
    <s v="-"/>
    <s v="-"/>
    <s v="-"/>
    <s v="-"/>
    <s v="-"/>
    <s v="-"/>
    <s v="-"/>
    <s v="-"/>
    <s v="-"/>
    <s v="-"/>
    <s v="-"/>
  </r>
  <r>
    <x v="5"/>
    <s v="04.01.04"/>
    <s v="Land on the corner of Grant Road and Falcon Road, SW11"/>
    <m/>
    <m/>
    <m/>
    <m/>
    <m/>
    <m/>
    <n v="527208"/>
    <n v="175684"/>
    <s v="Latchmere"/>
    <m/>
    <m/>
    <m/>
    <m/>
    <n v="38"/>
    <m/>
    <m/>
    <m/>
    <m/>
    <m/>
    <m/>
    <m/>
    <s v="BF"/>
    <x v="0"/>
    <m/>
    <m/>
    <n v="0.1175257731958763"/>
    <m/>
    <m/>
    <m/>
    <x v="0"/>
    <s v="n/a"/>
    <n v="1332101"/>
    <n v="0"/>
    <n v="0"/>
    <n v="0"/>
    <n v="0"/>
    <n v="0"/>
    <n v="0"/>
    <n v="0"/>
    <n v="0"/>
    <n v="38"/>
    <s v="-"/>
    <s v="-"/>
    <s v="-"/>
    <s v="-"/>
    <s v="-"/>
    <s v="-"/>
    <s v="-"/>
    <s v="-"/>
    <s v="-"/>
    <s v="-"/>
    <s v="-"/>
    <s v="-"/>
    <s v="-"/>
    <s v="-"/>
    <s v="-"/>
    <s v="-"/>
    <s v="-"/>
    <s v="-"/>
    <s v="-"/>
    <s v="-"/>
    <s v="-"/>
  </r>
  <r>
    <x v="5"/>
    <s v="04.01.04"/>
    <s v="Land on the corner of Grant Road and Falcon Road, SW11"/>
    <m/>
    <m/>
    <m/>
    <m/>
    <m/>
    <m/>
    <n v="527208"/>
    <n v="175684"/>
    <s v="Latchmere"/>
    <m/>
    <m/>
    <m/>
    <m/>
    <n v="58"/>
    <m/>
    <m/>
    <m/>
    <m/>
    <m/>
    <m/>
    <m/>
    <s v="BF"/>
    <x v="0"/>
    <m/>
    <m/>
    <n v="0.1793814432989691"/>
    <m/>
    <m/>
    <m/>
    <x v="2"/>
    <s v="n/a"/>
    <n v="1332101"/>
    <n v="0"/>
    <n v="0"/>
    <n v="0"/>
    <n v="0"/>
    <n v="0"/>
    <n v="0"/>
    <n v="0"/>
    <n v="0"/>
    <n v="58"/>
    <s v="-"/>
    <s v="-"/>
    <s v="-"/>
    <s v="-"/>
    <s v="-"/>
    <s v="-"/>
    <s v="-"/>
    <s v="-"/>
    <s v="-"/>
    <s v="-"/>
    <s v="-"/>
    <s v="-"/>
    <s v="-"/>
    <s v="-"/>
    <s v="-"/>
    <s v="-"/>
    <s v="-"/>
    <s v="-"/>
    <s v="-"/>
    <s v="-"/>
    <s v="-"/>
  </r>
  <r>
    <x v="5"/>
    <s v="04.01.04"/>
    <s v="Land on the corner of Grant Road and Falcon Road, SW11"/>
    <m/>
    <m/>
    <m/>
    <m/>
    <m/>
    <m/>
    <n v="527208"/>
    <n v="175684"/>
    <s v="Latchmere"/>
    <m/>
    <m/>
    <m/>
    <m/>
    <n v="195"/>
    <m/>
    <m/>
    <m/>
    <m/>
    <m/>
    <m/>
    <m/>
    <s v="BF"/>
    <x v="0"/>
    <m/>
    <m/>
    <n v="0.60309278350515472"/>
    <m/>
    <m/>
    <m/>
    <x v="1"/>
    <s v="n/a"/>
    <n v="1332101"/>
    <n v="0"/>
    <n v="0"/>
    <n v="0"/>
    <n v="0"/>
    <n v="0"/>
    <n v="0"/>
    <n v="0"/>
    <n v="0"/>
    <n v="195"/>
    <s v="-"/>
    <s v="-"/>
    <s v="-"/>
    <s v="-"/>
    <s v="-"/>
    <s v="-"/>
    <s v="-"/>
    <s v="-"/>
    <s v="-"/>
    <s v="-"/>
    <s v="-"/>
    <s v="-"/>
    <s v="-"/>
    <s v="-"/>
    <s v="-"/>
    <s v="-"/>
    <s v="-"/>
    <s v="-"/>
    <s v="-"/>
    <s v="-"/>
    <s v="-"/>
  </r>
  <r>
    <x v="5"/>
    <s v="04.01.05"/>
    <s v="Land at Clapham Junction Station, SW11"/>
    <m/>
    <m/>
    <m/>
    <m/>
    <m/>
    <m/>
    <n v="526949"/>
    <n v="175362"/>
    <s v="Northcote"/>
    <m/>
    <m/>
    <m/>
    <m/>
    <n v="15"/>
    <m/>
    <m/>
    <m/>
    <m/>
    <m/>
    <m/>
    <m/>
    <s v="BF"/>
    <x v="0"/>
    <m/>
    <m/>
    <n v="0.39358974358974358"/>
    <m/>
    <m/>
    <m/>
    <x v="0"/>
    <s v="n/a"/>
    <n v="1332008"/>
    <n v="0"/>
    <n v="0"/>
    <n v="0"/>
    <n v="0"/>
    <n v="0"/>
    <n v="0"/>
    <n v="0"/>
    <n v="0"/>
    <n v="15"/>
    <s v="-"/>
    <s v="-"/>
    <s v="-"/>
    <s v="-"/>
    <s v="-"/>
    <s v="-"/>
    <s v="-"/>
    <s v="-"/>
    <s v="-"/>
    <s v="-"/>
    <s v="-"/>
    <s v="-"/>
    <s v="-"/>
    <s v="-"/>
    <s v="-"/>
    <s v="-"/>
    <s v="-"/>
    <s v="-"/>
    <s v="-"/>
    <s v="-"/>
    <s v="-"/>
  </r>
  <r>
    <x v="5"/>
    <s v="04.01.05"/>
    <s v="Land at Clapham Junction Station, SW11"/>
    <m/>
    <m/>
    <m/>
    <m/>
    <m/>
    <m/>
    <n v="526949"/>
    <n v="175362"/>
    <s v="Northcote"/>
    <m/>
    <m/>
    <m/>
    <m/>
    <n v="24"/>
    <m/>
    <m/>
    <m/>
    <m/>
    <m/>
    <m/>
    <m/>
    <s v="BF"/>
    <x v="0"/>
    <m/>
    <m/>
    <n v="0.62974358974358968"/>
    <m/>
    <m/>
    <m/>
    <x v="2"/>
    <s v="n/a"/>
    <n v="1332008"/>
    <n v="0"/>
    <n v="0"/>
    <n v="0"/>
    <n v="0"/>
    <n v="0"/>
    <n v="0"/>
    <n v="0"/>
    <n v="0"/>
    <n v="24"/>
    <s v="-"/>
    <s v="-"/>
    <s v="-"/>
    <s v="-"/>
    <s v="-"/>
    <s v="-"/>
    <s v="-"/>
    <s v="-"/>
    <s v="-"/>
    <s v="-"/>
    <s v="-"/>
    <s v="-"/>
    <s v="-"/>
    <s v="-"/>
    <s v="-"/>
    <s v="-"/>
    <s v="-"/>
    <s v="-"/>
    <s v="-"/>
    <s v="-"/>
    <s v="-"/>
  </r>
  <r>
    <x v="5"/>
    <s v="04.01.05"/>
    <s v="Land at Clapham Junction Station, SW11"/>
    <m/>
    <m/>
    <m/>
    <m/>
    <m/>
    <m/>
    <n v="526949"/>
    <n v="175362"/>
    <s v="Northcote"/>
    <m/>
    <m/>
    <m/>
    <m/>
    <n v="78"/>
    <m/>
    <m/>
    <m/>
    <m/>
    <m/>
    <m/>
    <m/>
    <s v="BF"/>
    <x v="0"/>
    <m/>
    <m/>
    <n v="2.0466666666666669"/>
    <m/>
    <m/>
    <m/>
    <x v="1"/>
    <s v="n/a"/>
    <n v="1332008"/>
    <n v="0"/>
    <n v="0"/>
    <n v="0"/>
    <n v="0"/>
    <n v="0"/>
    <n v="0"/>
    <n v="0"/>
    <n v="0"/>
    <n v="78"/>
    <s v="-"/>
    <s v="-"/>
    <s v="-"/>
    <s v="-"/>
    <s v="-"/>
    <s v="-"/>
    <s v="-"/>
    <s v="-"/>
    <s v="-"/>
    <s v="-"/>
    <s v="-"/>
    <s v="-"/>
    <s v="-"/>
    <s v="-"/>
    <s v="-"/>
    <s v="-"/>
    <s v="-"/>
    <s v="-"/>
    <s v="-"/>
    <s v="-"/>
    <s v="-"/>
  </r>
  <r>
    <x v="5"/>
    <s v="04.01.08"/>
    <s v="Winstanley / York Road Estates, SW11"/>
    <m/>
    <m/>
    <m/>
    <m/>
    <m/>
    <m/>
    <n v="526929"/>
    <n v="175760"/>
    <s v="Latchmere"/>
    <m/>
    <m/>
    <m/>
    <m/>
    <n v="28"/>
    <m/>
    <m/>
    <m/>
    <m/>
    <m/>
    <m/>
    <m/>
    <s v="BF"/>
    <x v="0"/>
    <m/>
    <m/>
    <n v="2.2347417840375585"/>
    <m/>
    <m/>
    <m/>
    <x v="0"/>
    <s v="n/a"/>
    <n v="1332298"/>
    <n v="0"/>
    <n v="0"/>
    <n v="0"/>
    <n v="0"/>
    <n v="0"/>
    <n v="0"/>
    <n v="0"/>
    <n v="0"/>
    <n v="28"/>
    <s v="-"/>
    <s v="-"/>
    <s v="-"/>
    <s v="-"/>
    <s v="-"/>
    <s v="-"/>
    <s v="-"/>
    <s v="-"/>
    <s v="-"/>
    <s v="-"/>
    <s v="-"/>
    <s v="-"/>
    <s v="-"/>
    <s v="-"/>
    <s v="-"/>
    <s v="-"/>
    <s v="-"/>
    <s v="-"/>
    <s v="-"/>
    <s v="-"/>
    <s v="-"/>
  </r>
  <r>
    <x v="5"/>
    <s v="04.01.08"/>
    <s v="Winstanley / York Road Estates, SW11"/>
    <m/>
    <m/>
    <m/>
    <m/>
    <m/>
    <m/>
    <n v="526929"/>
    <n v="175760"/>
    <s v="Latchmere"/>
    <m/>
    <m/>
    <m/>
    <m/>
    <n v="42"/>
    <m/>
    <m/>
    <m/>
    <m/>
    <m/>
    <m/>
    <m/>
    <s v="BF"/>
    <x v="0"/>
    <m/>
    <m/>
    <n v="3.352112676056338"/>
    <m/>
    <m/>
    <m/>
    <x v="2"/>
    <s v="n/a"/>
    <n v="1332298"/>
    <n v="0"/>
    <n v="0"/>
    <n v="0"/>
    <n v="0"/>
    <n v="0"/>
    <n v="0"/>
    <n v="0"/>
    <n v="0"/>
    <n v="42"/>
    <s v="-"/>
    <s v="-"/>
    <s v="-"/>
    <s v="-"/>
    <s v="-"/>
    <s v="-"/>
    <s v="-"/>
    <s v="-"/>
    <s v="-"/>
    <s v="-"/>
    <s v="-"/>
    <s v="-"/>
    <s v="-"/>
    <s v="-"/>
    <s v="-"/>
    <s v="-"/>
    <s v="-"/>
    <s v="-"/>
    <s v="-"/>
    <s v="-"/>
    <s v="-"/>
  </r>
  <r>
    <x v="5"/>
    <s v="04.01.08"/>
    <s v="Winstanley / York Road Estates, SW11"/>
    <m/>
    <m/>
    <m/>
    <m/>
    <m/>
    <m/>
    <n v="526929"/>
    <n v="175760"/>
    <s v="Latchmere"/>
    <m/>
    <m/>
    <m/>
    <m/>
    <n v="143"/>
    <m/>
    <m/>
    <m/>
    <m/>
    <m/>
    <m/>
    <m/>
    <s v="BF"/>
    <x v="0"/>
    <m/>
    <m/>
    <n v="11.413145539906104"/>
    <m/>
    <m/>
    <m/>
    <x v="1"/>
    <s v="n/a"/>
    <n v="1332298"/>
    <n v="0"/>
    <n v="0"/>
    <n v="0"/>
    <n v="0"/>
    <n v="0"/>
    <n v="0"/>
    <n v="0"/>
    <n v="0"/>
    <n v="143"/>
    <s v="-"/>
    <s v="-"/>
    <s v="-"/>
    <s v="-"/>
    <s v="-"/>
    <s v="-"/>
    <s v="-"/>
    <s v="-"/>
    <s v="-"/>
    <s v="-"/>
    <s v="-"/>
    <s v="-"/>
    <s v="-"/>
    <s v="-"/>
    <s v="-"/>
    <s v="-"/>
    <s v="-"/>
    <s v="-"/>
    <s v="-"/>
    <s v="-"/>
    <s v="-"/>
  </r>
  <r>
    <x v="5"/>
    <s v="05.02.00"/>
    <s v="Markets Area, Tooting, SW17"/>
    <m/>
    <m/>
    <m/>
    <m/>
    <m/>
    <m/>
    <n v="527552"/>
    <n v="171544"/>
    <s v="Graveney"/>
    <m/>
    <m/>
    <m/>
    <m/>
    <n v="4"/>
    <m/>
    <m/>
    <m/>
    <m/>
    <m/>
    <m/>
    <m/>
    <s v="BF"/>
    <x v="0"/>
    <m/>
    <m/>
    <n v="0.28827586206896549"/>
    <m/>
    <m/>
    <m/>
    <x v="0"/>
    <s v="n/a"/>
    <n v="1332042"/>
    <n v="0"/>
    <n v="0"/>
    <n v="0"/>
    <n v="0"/>
    <n v="0"/>
    <n v="0"/>
    <n v="0"/>
    <n v="0"/>
    <n v="4"/>
    <s v="-"/>
    <s v="-"/>
    <s v="-"/>
    <s v="-"/>
    <s v="-"/>
    <s v="-"/>
    <s v="-"/>
    <s v="-"/>
    <s v="-"/>
    <s v="-"/>
    <s v="-"/>
    <s v="-"/>
    <s v="-"/>
    <s v="-"/>
    <s v="-"/>
    <s v="-"/>
    <s v="-"/>
    <s v="-"/>
    <s v="-"/>
    <s v="-"/>
    <s v="-"/>
  </r>
  <r>
    <x v="5"/>
    <s v="05.02.00"/>
    <s v="Markets Area, Tooting, SW17"/>
    <m/>
    <m/>
    <m/>
    <m/>
    <m/>
    <m/>
    <n v="527552"/>
    <n v="171544"/>
    <s v="Graveney"/>
    <m/>
    <m/>
    <m/>
    <m/>
    <n v="6"/>
    <m/>
    <m/>
    <m/>
    <m/>
    <m/>
    <m/>
    <m/>
    <s v="BF"/>
    <x v="0"/>
    <m/>
    <m/>
    <n v="0.43241379310344824"/>
    <m/>
    <m/>
    <m/>
    <x v="2"/>
    <s v="n/a"/>
    <n v="1332042"/>
    <n v="0"/>
    <n v="0"/>
    <n v="0"/>
    <n v="0"/>
    <n v="0"/>
    <n v="0"/>
    <n v="0"/>
    <n v="0"/>
    <n v="6"/>
    <s v="-"/>
    <s v="-"/>
    <s v="-"/>
    <s v="-"/>
    <s v="-"/>
    <s v="-"/>
    <s v="-"/>
    <s v="-"/>
    <s v="-"/>
    <s v="-"/>
    <s v="-"/>
    <s v="-"/>
    <s v="-"/>
    <s v="-"/>
    <s v="-"/>
    <s v="-"/>
    <s v="-"/>
    <s v="-"/>
    <s v="-"/>
    <s v="-"/>
    <s v="-"/>
  </r>
  <r>
    <x v="5"/>
    <s v="05.02.00"/>
    <s v="Markets Area, Tooting, SW17"/>
    <m/>
    <m/>
    <m/>
    <m/>
    <m/>
    <m/>
    <n v="527552"/>
    <n v="171544"/>
    <s v="Graveney"/>
    <m/>
    <m/>
    <m/>
    <m/>
    <n v="19"/>
    <m/>
    <m/>
    <m/>
    <m/>
    <m/>
    <m/>
    <m/>
    <s v="BF"/>
    <x v="0"/>
    <m/>
    <m/>
    <n v="1.3693103448275901"/>
    <m/>
    <m/>
    <m/>
    <x v="1"/>
    <s v="n/a"/>
    <n v="1332042"/>
    <n v="0"/>
    <n v="0"/>
    <n v="0"/>
    <n v="0"/>
    <n v="0"/>
    <n v="0"/>
    <n v="0"/>
    <n v="0"/>
    <n v="19"/>
    <s v="-"/>
    <s v="-"/>
    <s v="-"/>
    <s v="-"/>
    <s v="-"/>
    <s v="-"/>
    <s v="-"/>
    <s v="-"/>
    <s v="-"/>
    <s v="-"/>
    <s v="-"/>
    <s v="-"/>
    <s v="-"/>
    <s v="-"/>
    <s v="-"/>
    <s v="-"/>
    <s v="-"/>
    <s v="-"/>
    <s v="-"/>
    <s v="-"/>
    <s v="-"/>
  </r>
  <r>
    <x v="5"/>
    <s v="05.06.00"/>
    <s v="79-101 Tooting High Street and Wood House/Palladino House, Laurel Close, Tooting, SW17"/>
    <m/>
    <m/>
    <m/>
    <m/>
    <m/>
    <m/>
    <n v="527405"/>
    <n v="171318"/>
    <s v="Graveney"/>
    <m/>
    <m/>
    <m/>
    <m/>
    <n v="6"/>
    <m/>
    <m/>
    <m/>
    <m/>
    <m/>
    <m/>
    <m/>
    <s v="BF"/>
    <x v="0"/>
    <m/>
    <m/>
    <n v="0.12133333333333332"/>
    <m/>
    <m/>
    <m/>
    <x v="0"/>
    <s v="n/a"/>
    <n v="1332243"/>
    <n v="0"/>
    <n v="0"/>
    <n v="0"/>
    <n v="0"/>
    <n v="0"/>
    <n v="0"/>
    <n v="0"/>
    <n v="0"/>
    <n v="6"/>
    <s v="-"/>
    <s v="-"/>
    <s v="-"/>
    <s v="-"/>
    <s v="-"/>
    <s v="-"/>
    <s v="-"/>
    <s v="-"/>
    <s v="-"/>
    <s v="-"/>
    <s v="-"/>
    <s v="-"/>
    <s v="-"/>
    <s v="-"/>
    <s v="-"/>
    <s v="-"/>
    <s v="-"/>
    <s v="-"/>
    <s v="-"/>
    <s v="-"/>
    <s v="-"/>
  </r>
  <r>
    <x v="5"/>
    <s v="05.06.00"/>
    <s v="79-101 Tooting High Street and Wood House/Palladino House, Laurel Close, Tooting, SW17"/>
    <m/>
    <m/>
    <m/>
    <m/>
    <m/>
    <m/>
    <n v="527405"/>
    <n v="171318"/>
    <s v="Graveney"/>
    <m/>
    <m/>
    <m/>
    <m/>
    <n v="9"/>
    <m/>
    <m/>
    <m/>
    <m/>
    <m/>
    <m/>
    <m/>
    <s v="BF"/>
    <x v="0"/>
    <m/>
    <m/>
    <n v="0.182"/>
    <m/>
    <m/>
    <m/>
    <x v="2"/>
    <s v="n/a"/>
    <n v="1332243"/>
    <n v="0"/>
    <n v="0"/>
    <n v="0"/>
    <n v="0"/>
    <n v="0"/>
    <n v="0"/>
    <n v="0"/>
    <n v="0"/>
    <n v="9"/>
    <s v="-"/>
    <s v="-"/>
    <s v="-"/>
    <s v="-"/>
    <s v="-"/>
    <s v="-"/>
    <s v="-"/>
    <s v="-"/>
    <s v="-"/>
    <s v="-"/>
    <s v="-"/>
    <s v="-"/>
    <s v="-"/>
    <s v="-"/>
    <s v="-"/>
    <s v="-"/>
    <s v="-"/>
    <s v="-"/>
    <s v="-"/>
    <s v="-"/>
    <s v="-"/>
  </r>
  <r>
    <x v="5"/>
    <s v="05.06.00"/>
    <s v="79-101 Tooting High Street and Wood House/Palladino House, Laurel Close, Tooting, SW17"/>
    <m/>
    <m/>
    <m/>
    <m/>
    <m/>
    <m/>
    <n v="527405"/>
    <n v="171318"/>
    <s v="Graveney"/>
    <m/>
    <m/>
    <m/>
    <m/>
    <n v="30"/>
    <m/>
    <m/>
    <m/>
    <m/>
    <m/>
    <m/>
    <m/>
    <s v="BF"/>
    <x v="0"/>
    <m/>
    <m/>
    <n v="0.60666666666666669"/>
    <m/>
    <m/>
    <m/>
    <x v="1"/>
    <s v="n/a"/>
    <n v="1332243"/>
    <n v="0"/>
    <n v="0"/>
    <n v="0"/>
    <n v="0"/>
    <n v="0"/>
    <n v="0"/>
    <n v="0"/>
    <n v="0"/>
    <n v="30"/>
    <s v="-"/>
    <s v="-"/>
    <s v="-"/>
    <s v="-"/>
    <s v="-"/>
    <s v="-"/>
    <s v="-"/>
    <s v="-"/>
    <s v="-"/>
    <s v="-"/>
    <s v="-"/>
    <s v="-"/>
    <s v="-"/>
    <s v="-"/>
    <s v="-"/>
    <s v="-"/>
    <s v="-"/>
    <s v="-"/>
    <s v="-"/>
    <s v="-"/>
    <s v="-"/>
  </r>
  <r>
    <x v="5"/>
    <s v="05.07.00"/>
    <s v="St George's Hospital Car Park, Maybury Street, SW17"/>
    <m/>
    <m/>
    <m/>
    <m/>
    <m/>
    <m/>
    <n v="527049"/>
    <n v="171130"/>
    <s v="Tooting"/>
    <m/>
    <m/>
    <m/>
    <m/>
    <n v="21"/>
    <m/>
    <m/>
    <m/>
    <m/>
    <m/>
    <m/>
    <m/>
    <s v="BF"/>
    <x v="0"/>
    <m/>
    <m/>
    <n v="0.12090909090909091"/>
    <m/>
    <m/>
    <m/>
    <x v="0"/>
    <s v="n/a"/>
    <n v="1332295"/>
    <n v="0"/>
    <n v="0"/>
    <n v="0"/>
    <n v="0"/>
    <n v="0"/>
    <n v="0"/>
    <n v="0"/>
    <n v="0"/>
    <n v="21"/>
    <s v="-"/>
    <s v="-"/>
    <s v="-"/>
    <s v="-"/>
    <s v="-"/>
    <s v="-"/>
    <s v="-"/>
    <s v="-"/>
    <s v="-"/>
    <s v="-"/>
    <s v="-"/>
    <s v="-"/>
    <s v="-"/>
    <s v="-"/>
    <s v="-"/>
    <s v="-"/>
    <s v="-"/>
    <s v="-"/>
    <s v="-"/>
    <s v="-"/>
    <s v="-"/>
  </r>
  <r>
    <x v="5"/>
    <s v="05.07.00"/>
    <s v="St George's Hospital Car Park, Maybury Street, SW17"/>
    <m/>
    <m/>
    <m/>
    <m/>
    <m/>
    <m/>
    <n v="527049"/>
    <n v="171130"/>
    <s v="Tooting"/>
    <m/>
    <m/>
    <m/>
    <m/>
    <n v="33"/>
    <m/>
    <m/>
    <m/>
    <m/>
    <m/>
    <m/>
    <m/>
    <s v="BF"/>
    <x v="0"/>
    <m/>
    <m/>
    <n v="0.19"/>
    <m/>
    <m/>
    <m/>
    <x v="2"/>
    <s v="n/a"/>
    <n v="1332295"/>
    <n v="0"/>
    <n v="0"/>
    <n v="0"/>
    <n v="0"/>
    <n v="0"/>
    <n v="0"/>
    <n v="0"/>
    <n v="0"/>
    <n v="33"/>
    <s v="-"/>
    <s v="-"/>
    <s v="-"/>
    <s v="-"/>
    <s v="-"/>
    <s v="-"/>
    <s v="-"/>
    <s v="-"/>
    <s v="-"/>
    <s v="-"/>
    <s v="-"/>
    <s v="-"/>
    <s v="-"/>
    <s v="-"/>
    <s v="-"/>
    <s v="-"/>
    <s v="-"/>
    <s v="-"/>
    <s v="-"/>
    <s v="-"/>
    <s v="-"/>
  </r>
  <r>
    <x v="5"/>
    <s v="05.07.00"/>
    <s v="St George's Hospital Car Park, Maybury Street, SW17"/>
    <m/>
    <m/>
    <m/>
    <m/>
    <m/>
    <m/>
    <n v="527049"/>
    <n v="171130"/>
    <s v="Tooting"/>
    <m/>
    <m/>
    <m/>
    <m/>
    <n v="111"/>
    <m/>
    <m/>
    <m/>
    <m/>
    <m/>
    <m/>
    <m/>
    <s v="BF"/>
    <x v="0"/>
    <m/>
    <m/>
    <n v="0.63909090909090904"/>
    <m/>
    <m/>
    <m/>
    <x v="1"/>
    <s v="n/a"/>
    <n v="1332295"/>
    <n v="0"/>
    <n v="0"/>
    <n v="0"/>
    <n v="0"/>
    <n v="0"/>
    <n v="0"/>
    <n v="0"/>
    <n v="0"/>
    <n v="111"/>
    <s v="-"/>
    <s v="-"/>
    <s v="-"/>
    <s v="-"/>
    <s v="-"/>
    <s v="-"/>
    <s v="-"/>
    <s v="-"/>
    <s v="-"/>
    <s v="-"/>
    <s v="-"/>
    <s v="-"/>
    <s v="-"/>
    <s v="-"/>
    <s v="-"/>
    <s v="-"/>
    <s v="-"/>
    <s v="-"/>
    <s v="-"/>
    <s v="-"/>
    <s v="-"/>
  </r>
  <r>
    <x v="5"/>
    <s v="06.01.01"/>
    <s v="Wereldhave site, 56-66 Putney High Street, SW15"/>
    <m/>
    <m/>
    <m/>
    <m/>
    <m/>
    <m/>
    <n v="524039"/>
    <n v="175460"/>
    <s v="Thamesfield"/>
    <m/>
    <m/>
    <m/>
    <m/>
    <n v="7"/>
    <m/>
    <m/>
    <m/>
    <m/>
    <m/>
    <m/>
    <m/>
    <s v="BF"/>
    <x v="0"/>
    <m/>
    <m/>
    <n v="4.3400000000000001E-2"/>
    <m/>
    <m/>
    <m/>
    <x v="0"/>
    <s v="n/a"/>
    <n v="1332301"/>
    <n v="0"/>
    <n v="0"/>
    <n v="0"/>
    <n v="0"/>
    <n v="0"/>
    <n v="0"/>
    <n v="0"/>
    <n v="0"/>
    <n v="7"/>
    <s v="-"/>
    <s v="-"/>
    <s v="-"/>
    <s v="-"/>
    <s v="-"/>
    <s v="-"/>
    <s v="-"/>
    <s v="-"/>
    <s v="-"/>
    <s v="-"/>
    <s v="-"/>
    <s v="-"/>
    <s v="-"/>
    <s v="-"/>
    <s v="-"/>
    <s v="-"/>
    <s v="-"/>
    <s v="-"/>
    <s v="-"/>
    <s v="-"/>
    <s v="-"/>
  </r>
  <r>
    <x v="5"/>
    <s v="06.01.01"/>
    <s v="Wereldhave site, 56-66 Putney High Street, SW15"/>
    <m/>
    <m/>
    <m/>
    <m/>
    <m/>
    <m/>
    <n v="524039"/>
    <n v="175460"/>
    <s v="Thamesfield"/>
    <m/>
    <m/>
    <m/>
    <m/>
    <n v="9"/>
    <m/>
    <m/>
    <m/>
    <m/>
    <m/>
    <m/>
    <m/>
    <s v="BF"/>
    <x v="0"/>
    <m/>
    <m/>
    <n v="5.5799999999999995E-2"/>
    <m/>
    <m/>
    <m/>
    <x v="2"/>
    <s v="n/a"/>
    <n v="1332301"/>
    <n v="0"/>
    <n v="0"/>
    <n v="0"/>
    <n v="0"/>
    <n v="0"/>
    <n v="0"/>
    <n v="0"/>
    <n v="0"/>
    <n v="9"/>
    <s v="-"/>
    <s v="-"/>
    <s v="-"/>
    <s v="-"/>
    <s v="-"/>
    <s v="-"/>
    <s v="-"/>
    <s v="-"/>
    <s v="-"/>
    <s v="-"/>
    <s v="-"/>
    <s v="-"/>
    <s v="-"/>
    <s v="-"/>
    <s v="-"/>
    <s v="-"/>
    <s v="-"/>
    <s v="-"/>
    <s v="-"/>
    <s v="-"/>
    <s v="-"/>
  </r>
  <r>
    <x v="5"/>
    <s v="06.01.01"/>
    <s v="Wereldhave site, 56-66 Putney High Street, SW15"/>
    <m/>
    <m/>
    <m/>
    <m/>
    <m/>
    <m/>
    <n v="524039"/>
    <n v="175460"/>
    <s v="Thamesfield"/>
    <m/>
    <m/>
    <m/>
    <m/>
    <n v="34"/>
    <m/>
    <m/>
    <m/>
    <m/>
    <m/>
    <m/>
    <m/>
    <s v="BF"/>
    <x v="0"/>
    <m/>
    <m/>
    <n v="0.21079999999999999"/>
    <m/>
    <m/>
    <m/>
    <x v="1"/>
    <s v="n/a"/>
    <n v="1332301"/>
    <n v="0"/>
    <n v="0"/>
    <n v="0"/>
    <n v="0"/>
    <n v="0"/>
    <n v="0"/>
    <n v="0"/>
    <n v="0"/>
    <n v="34"/>
    <s v="-"/>
    <s v="-"/>
    <s v="-"/>
    <s v="-"/>
    <s v="-"/>
    <s v="-"/>
    <s v="-"/>
    <s v="-"/>
    <s v="-"/>
    <s v="-"/>
    <s v="-"/>
    <s v="-"/>
    <s v="-"/>
    <s v="-"/>
    <s v="-"/>
    <s v="-"/>
    <s v="-"/>
    <s v="-"/>
    <s v="-"/>
    <s v="-"/>
    <s v="-"/>
  </r>
  <r>
    <x v="5"/>
    <s v="06.01.02"/>
    <s v="Jubilee House and Cinema, Putney High Street, SW15"/>
    <m/>
    <m/>
    <m/>
    <m/>
    <m/>
    <m/>
    <n v="524141"/>
    <n v="175504"/>
    <s v="Thamesfield"/>
    <m/>
    <m/>
    <m/>
    <m/>
    <n v="5"/>
    <m/>
    <m/>
    <m/>
    <m/>
    <m/>
    <m/>
    <m/>
    <s v="BF"/>
    <x v="0"/>
    <m/>
    <m/>
    <n v="6.1538461538461542E-2"/>
    <m/>
    <m/>
    <m/>
    <x v="0"/>
    <s v="n/a"/>
    <n v="1332300"/>
    <n v="0"/>
    <n v="0"/>
    <n v="0"/>
    <n v="0"/>
    <n v="0"/>
    <n v="0"/>
    <n v="0"/>
    <n v="0"/>
    <n v="5"/>
    <s v="-"/>
    <s v="-"/>
    <s v="-"/>
    <s v="-"/>
    <s v="-"/>
    <s v="-"/>
    <s v="-"/>
    <s v="-"/>
    <s v="-"/>
    <s v="-"/>
    <s v="-"/>
    <s v="-"/>
    <s v="-"/>
    <s v="-"/>
    <s v="-"/>
    <s v="-"/>
    <s v="-"/>
    <s v="-"/>
    <s v="-"/>
    <s v="-"/>
    <s v="-"/>
  </r>
  <r>
    <x v="5"/>
    <s v="06.01.02"/>
    <s v="Jubilee House and Cinema, Putney High Street, SW15"/>
    <m/>
    <m/>
    <m/>
    <m/>
    <m/>
    <m/>
    <n v="524141"/>
    <n v="175504"/>
    <s v="Thamesfield"/>
    <m/>
    <m/>
    <m/>
    <m/>
    <n v="8"/>
    <m/>
    <m/>
    <m/>
    <m/>
    <m/>
    <m/>
    <m/>
    <s v="BF"/>
    <x v="0"/>
    <m/>
    <m/>
    <n v="9.8461538461538461E-2"/>
    <m/>
    <m/>
    <m/>
    <x v="2"/>
    <s v="n/a"/>
    <n v="1332300"/>
    <n v="0"/>
    <n v="0"/>
    <n v="0"/>
    <n v="0"/>
    <n v="0"/>
    <n v="0"/>
    <n v="0"/>
    <n v="0"/>
    <n v="8"/>
    <s v="-"/>
    <s v="-"/>
    <s v="-"/>
    <s v="-"/>
    <s v="-"/>
    <s v="-"/>
    <s v="-"/>
    <s v="-"/>
    <s v="-"/>
    <s v="-"/>
    <s v="-"/>
    <s v="-"/>
    <s v="-"/>
    <s v="-"/>
    <s v="-"/>
    <s v="-"/>
    <s v="-"/>
    <s v="-"/>
    <s v="-"/>
    <s v="-"/>
    <s v="-"/>
  </r>
  <r>
    <x v="5"/>
    <s v="06.01.02"/>
    <s v="Jubilee House and Cinema, Putney High Street, SW15"/>
    <m/>
    <m/>
    <m/>
    <m/>
    <m/>
    <m/>
    <n v="524141"/>
    <n v="175504"/>
    <s v="Thamesfield"/>
    <m/>
    <m/>
    <m/>
    <m/>
    <n v="26"/>
    <m/>
    <m/>
    <m/>
    <m/>
    <m/>
    <m/>
    <m/>
    <s v="BF"/>
    <x v="0"/>
    <m/>
    <m/>
    <n v="0.32"/>
    <m/>
    <m/>
    <m/>
    <x v="1"/>
    <s v="n/a"/>
    <n v="1332300"/>
    <n v="0"/>
    <n v="0"/>
    <n v="0"/>
    <n v="0"/>
    <n v="0"/>
    <n v="0"/>
    <n v="0"/>
    <n v="0"/>
    <n v="26"/>
    <s v="-"/>
    <s v="-"/>
    <s v="-"/>
    <s v="-"/>
    <s v="-"/>
    <s v="-"/>
    <s v="-"/>
    <s v="-"/>
    <s v="-"/>
    <s v="-"/>
    <s v="-"/>
    <s v="-"/>
    <s v="-"/>
    <s v="-"/>
    <s v="-"/>
    <s v="-"/>
    <s v="-"/>
    <s v="-"/>
    <s v="-"/>
    <s v="-"/>
    <s v="-"/>
  </r>
  <r>
    <x v="5"/>
    <s v="06.01.03"/>
    <s v="Corner of Putney Bridge Road and Putney High Street, SW15"/>
    <m/>
    <m/>
    <m/>
    <m/>
    <m/>
    <m/>
    <n v="524131"/>
    <n v="175442"/>
    <s v="Thamesfield"/>
    <m/>
    <m/>
    <m/>
    <m/>
    <n v="11"/>
    <m/>
    <m/>
    <m/>
    <m/>
    <m/>
    <m/>
    <m/>
    <s v="BF"/>
    <x v="0"/>
    <m/>
    <m/>
    <n v="4.8045977011494261E-2"/>
    <m/>
    <m/>
    <m/>
    <x v="0"/>
    <s v="n/a"/>
    <n v="1332011"/>
    <n v="0"/>
    <n v="0"/>
    <n v="0"/>
    <n v="0"/>
    <n v="0"/>
    <n v="0"/>
    <n v="0"/>
    <n v="0"/>
    <n v="11"/>
    <s v="-"/>
    <s v="-"/>
    <s v="-"/>
    <s v="-"/>
    <s v="-"/>
    <s v="-"/>
    <s v="-"/>
    <s v="-"/>
    <s v="-"/>
    <s v="-"/>
    <s v="-"/>
    <s v="-"/>
    <s v="-"/>
    <s v="-"/>
    <s v="-"/>
    <s v="-"/>
    <s v="-"/>
    <s v="-"/>
    <s v="-"/>
    <s v="-"/>
    <s v="-"/>
  </r>
  <r>
    <x v="5"/>
    <s v="06.01.03"/>
    <s v="Corner of Putney Bridge Road and Putney High Street, SW15"/>
    <m/>
    <m/>
    <m/>
    <m/>
    <m/>
    <m/>
    <n v="524131"/>
    <n v="175442"/>
    <s v="Thamesfield"/>
    <m/>
    <m/>
    <m/>
    <m/>
    <n v="18"/>
    <m/>
    <m/>
    <m/>
    <m/>
    <m/>
    <m/>
    <m/>
    <s v="BF"/>
    <x v="0"/>
    <m/>
    <m/>
    <n v="7.8620689655172424E-2"/>
    <m/>
    <m/>
    <m/>
    <x v="2"/>
    <s v="n/a"/>
    <n v="1332011"/>
    <n v="0"/>
    <n v="0"/>
    <n v="0"/>
    <n v="0"/>
    <n v="0"/>
    <n v="0"/>
    <n v="0"/>
    <n v="0"/>
    <n v="18"/>
    <s v="-"/>
    <s v="-"/>
    <s v="-"/>
    <s v="-"/>
    <s v="-"/>
    <s v="-"/>
    <s v="-"/>
    <s v="-"/>
    <s v="-"/>
    <s v="-"/>
    <s v="-"/>
    <s v="-"/>
    <s v="-"/>
    <s v="-"/>
    <s v="-"/>
    <s v="-"/>
    <s v="-"/>
    <s v="-"/>
    <s v="-"/>
    <s v="-"/>
    <s v="-"/>
  </r>
  <r>
    <x v="5"/>
    <s v="06.01.03"/>
    <s v="Corner of Putney Bridge Road and Putney High Street, SW15"/>
    <m/>
    <m/>
    <m/>
    <m/>
    <m/>
    <m/>
    <n v="524131"/>
    <n v="175442"/>
    <s v="Thamesfield"/>
    <m/>
    <m/>
    <m/>
    <m/>
    <n v="58"/>
    <m/>
    <m/>
    <m/>
    <m/>
    <m/>
    <m/>
    <m/>
    <s v="BF"/>
    <x v="0"/>
    <m/>
    <m/>
    <n v="0.25333333333333335"/>
    <m/>
    <m/>
    <m/>
    <x v="1"/>
    <s v="n/a"/>
    <n v="1332011"/>
    <n v="0"/>
    <n v="0"/>
    <n v="0"/>
    <n v="0"/>
    <n v="0"/>
    <n v="0"/>
    <n v="0"/>
    <n v="0"/>
    <n v="58"/>
    <s v="-"/>
    <s v="-"/>
    <s v="-"/>
    <s v="-"/>
    <s v="-"/>
    <s v="-"/>
    <s v="-"/>
    <s v="-"/>
    <s v="-"/>
    <s v="-"/>
    <s v="-"/>
    <s v="-"/>
    <s v="-"/>
    <s v="-"/>
    <s v="-"/>
    <s v="-"/>
    <s v="-"/>
    <s v="-"/>
    <s v="-"/>
    <s v="-"/>
    <s v="-"/>
  </r>
  <r>
    <x v="5"/>
    <s v="06.01.04"/>
    <s v="Putney Telephone Exchange, Montserrat Road, SW15"/>
    <m/>
    <m/>
    <m/>
    <m/>
    <m/>
    <m/>
    <n v="524118"/>
    <n v="175369"/>
    <s v="Thamesfield"/>
    <m/>
    <m/>
    <m/>
    <m/>
    <n v="5"/>
    <m/>
    <m/>
    <m/>
    <m/>
    <m/>
    <m/>
    <m/>
    <s v="BF"/>
    <x v="0"/>
    <m/>
    <m/>
    <n v="3.6249999999999998E-2"/>
    <m/>
    <m/>
    <m/>
    <x v="0"/>
    <s v="n/a"/>
    <n v="1332299"/>
    <n v="0"/>
    <n v="0"/>
    <n v="0"/>
    <n v="0"/>
    <n v="0"/>
    <n v="0"/>
    <n v="0"/>
    <n v="0"/>
    <n v="5"/>
    <s v="-"/>
    <s v="-"/>
    <s v="-"/>
    <s v="-"/>
    <s v="-"/>
    <s v="-"/>
    <s v="-"/>
    <s v="-"/>
    <s v="-"/>
    <s v="-"/>
    <s v="-"/>
    <s v="-"/>
    <s v="-"/>
    <s v="-"/>
    <s v="-"/>
    <s v="-"/>
    <s v="-"/>
    <s v="-"/>
    <s v="-"/>
    <s v="-"/>
    <s v="-"/>
  </r>
  <r>
    <x v="5"/>
    <s v="06.01.04"/>
    <s v="Putney Telephone Exchange, Montserrat Road, SW15"/>
    <m/>
    <m/>
    <m/>
    <m/>
    <m/>
    <m/>
    <n v="524118"/>
    <n v="175369"/>
    <s v="Thamesfield"/>
    <m/>
    <m/>
    <m/>
    <m/>
    <n v="8"/>
    <m/>
    <m/>
    <m/>
    <m/>
    <m/>
    <m/>
    <m/>
    <s v="BF"/>
    <x v="0"/>
    <m/>
    <m/>
    <n v="5.7999999999999996E-2"/>
    <m/>
    <m/>
    <m/>
    <x v="2"/>
    <s v="n/a"/>
    <n v="1332299"/>
    <n v="0"/>
    <n v="0"/>
    <n v="0"/>
    <n v="0"/>
    <n v="0"/>
    <n v="0"/>
    <n v="0"/>
    <n v="0"/>
    <n v="8"/>
    <s v="-"/>
    <s v="-"/>
    <s v="-"/>
    <s v="-"/>
    <s v="-"/>
    <s v="-"/>
    <s v="-"/>
    <s v="-"/>
    <s v="-"/>
    <s v="-"/>
    <s v="-"/>
    <s v="-"/>
    <s v="-"/>
    <s v="-"/>
    <s v="-"/>
    <s v="-"/>
    <s v="-"/>
    <s v="-"/>
    <s v="-"/>
    <s v="-"/>
    <s v="-"/>
  </r>
  <r>
    <x v="5"/>
    <s v="06.01.04"/>
    <s v="Putney Telephone Exchange, Montserrat Road, SW15"/>
    <m/>
    <m/>
    <m/>
    <m/>
    <m/>
    <m/>
    <n v="524118"/>
    <n v="175369"/>
    <s v="Thamesfield"/>
    <m/>
    <m/>
    <m/>
    <m/>
    <n v="27"/>
    <m/>
    <m/>
    <m/>
    <m/>
    <m/>
    <m/>
    <m/>
    <s v="BF"/>
    <x v="0"/>
    <m/>
    <m/>
    <n v="0.19574999999999998"/>
    <m/>
    <m/>
    <m/>
    <x v="1"/>
    <s v="n/a"/>
    <n v="1332299"/>
    <n v="0"/>
    <n v="0"/>
    <n v="0"/>
    <n v="0"/>
    <n v="0"/>
    <n v="0"/>
    <n v="0"/>
    <n v="0"/>
    <n v="27"/>
    <s v="-"/>
    <s v="-"/>
    <s v="-"/>
    <s v="-"/>
    <s v="-"/>
    <s v="-"/>
    <s v="-"/>
    <s v="-"/>
    <s v="-"/>
    <s v="-"/>
    <s v="-"/>
    <s v="-"/>
    <s v="-"/>
    <s v="-"/>
    <s v="-"/>
    <s v="-"/>
    <s v="-"/>
    <s v="-"/>
    <s v="-"/>
    <s v="-"/>
    <s v="-"/>
  </r>
  <r>
    <x v="5"/>
    <s v="06.02.06"/>
    <s v="85-99 Upper Richmond Road, SW15"/>
    <m/>
    <m/>
    <m/>
    <m/>
    <m/>
    <m/>
    <n v="524251"/>
    <n v="174933"/>
    <s v="East Putney"/>
    <m/>
    <m/>
    <m/>
    <m/>
    <n v="23"/>
    <m/>
    <m/>
    <m/>
    <m/>
    <m/>
    <m/>
    <m/>
    <s v="BF"/>
    <x v="0"/>
    <m/>
    <m/>
    <m/>
    <m/>
    <m/>
    <m/>
    <x v="1"/>
    <s v="n/a"/>
    <n v="1332049"/>
    <n v="0"/>
    <n v="0"/>
    <n v="0"/>
    <n v="0"/>
    <n v="0"/>
    <n v="0"/>
    <n v="0"/>
    <n v="0"/>
    <n v="23"/>
    <s v="-"/>
    <s v="-"/>
    <s v="-"/>
    <s v="-"/>
    <s v="-"/>
    <s v="-"/>
    <s v="-"/>
    <s v="-"/>
    <s v="-"/>
    <s v="-"/>
    <s v="-"/>
    <s v="-"/>
    <s v="-"/>
    <s v="-"/>
    <s v="-"/>
    <s v="-"/>
    <s v="-"/>
    <s v="-"/>
    <s v="-"/>
    <s v="-"/>
    <s v="-"/>
  </r>
  <r>
    <x v="5"/>
    <s v="06.03.00"/>
    <s v="Sainsbury's Supermarket, 2-6 Werter Road, Putney, SW15"/>
    <m/>
    <m/>
    <m/>
    <m/>
    <m/>
    <m/>
    <n v="524058"/>
    <n v="175199"/>
    <s v="Thamesfield"/>
    <m/>
    <m/>
    <m/>
    <m/>
    <n v="8"/>
    <m/>
    <m/>
    <m/>
    <m/>
    <m/>
    <m/>
    <m/>
    <s v="BF"/>
    <x v="0"/>
    <m/>
    <m/>
    <n v="3.6721311475409843E-2"/>
    <m/>
    <m/>
    <m/>
    <x v="0"/>
    <s v="n/a"/>
    <n v="1332304"/>
    <n v="0"/>
    <n v="0"/>
    <n v="0"/>
    <n v="0"/>
    <n v="0"/>
    <n v="0"/>
    <n v="0"/>
    <n v="0"/>
    <n v="8"/>
    <s v="-"/>
    <s v="-"/>
    <s v="-"/>
    <s v="-"/>
    <s v="-"/>
    <s v="-"/>
    <s v="-"/>
    <s v="-"/>
    <s v="-"/>
    <s v="-"/>
    <s v="-"/>
    <s v="-"/>
    <s v="-"/>
    <s v="-"/>
    <s v="-"/>
    <s v="-"/>
    <s v="-"/>
    <s v="-"/>
    <s v="-"/>
    <s v="-"/>
    <s v="-"/>
  </r>
  <r>
    <x v="5"/>
    <s v="06.03.00"/>
    <s v="Sainsbury's Supermarket, 2-6 Werter Road, Putney, SW15"/>
    <m/>
    <m/>
    <m/>
    <m/>
    <m/>
    <m/>
    <n v="524058"/>
    <n v="175199"/>
    <s v="Thamesfield"/>
    <m/>
    <m/>
    <m/>
    <m/>
    <n v="12"/>
    <m/>
    <m/>
    <m/>
    <m/>
    <m/>
    <m/>
    <m/>
    <s v="BF"/>
    <x v="0"/>
    <m/>
    <m/>
    <n v="5.5081967213114764E-2"/>
    <m/>
    <m/>
    <m/>
    <x v="2"/>
    <s v="n/a"/>
    <n v="1332304"/>
    <n v="0"/>
    <n v="0"/>
    <n v="0"/>
    <n v="0"/>
    <n v="0"/>
    <n v="0"/>
    <n v="0"/>
    <n v="0"/>
    <n v="12"/>
    <s v="-"/>
    <s v="-"/>
    <s v="-"/>
    <s v="-"/>
    <s v="-"/>
    <s v="-"/>
    <s v="-"/>
    <s v="-"/>
    <s v="-"/>
    <s v="-"/>
    <s v="-"/>
    <s v="-"/>
    <s v="-"/>
    <s v="-"/>
    <s v="-"/>
    <s v="-"/>
    <s v="-"/>
    <s v="-"/>
    <s v="-"/>
    <s v="-"/>
    <s v="-"/>
  </r>
  <r>
    <x v="5"/>
    <s v="06.03.00"/>
    <s v="Sainsbury's Supermarket, 2-6 Werter Road, Putney, SW15"/>
    <m/>
    <m/>
    <m/>
    <m/>
    <m/>
    <m/>
    <n v="524058"/>
    <n v="175199"/>
    <s v="Thamesfield"/>
    <m/>
    <m/>
    <m/>
    <m/>
    <n v="41"/>
    <m/>
    <m/>
    <m/>
    <m/>
    <m/>
    <m/>
    <m/>
    <s v="BF"/>
    <x v="0"/>
    <m/>
    <m/>
    <n v="0.18819672131147544"/>
    <m/>
    <m/>
    <m/>
    <x v="1"/>
    <s v="n/a"/>
    <n v="1332304"/>
    <n v="0"/>
    <n v="0"/>
    <n v="0"/>
    <n v="0"/>
    <n v="0"/>
    <n v="0"/>
    <n v="0"/>
    <n v="0"/>
    <n v="41"/>
    <s v="-"/>
    <s v="-"/>
    <s v="-"/>
    <s v="-"/>
    <s v="-"/>
    <s v="-"/>
    <s v="-"/>
    <s v="-"/>
    <s v="-"/>
    <s v="-"/>
    <s v="-"/>
    <s v="-"/>
    <s v="-"/>
    <s v="-"/>
    <s v="-"/>
    <s v="-"/>
    <s v="-"/>
    <s v="-"/>
    <s v="-"/>
    <s v="-"/>
    <s v="-"/>
  </r>
  <r>
    <x v="5"/>
    <s v="06.05.00"/>
    <s v="Land Adjacent to ARK Putney Academy, SW15"/>
    <m/>
    <m/>
    <m/>
    <m/>
    <m/>
    <m/>
    <n v="523506"/>
    <n v="174372"/>
    <s v="West Putney"/>
    <m/>
    <m/>
    <m/>
    <m/>
    <n v="14"/>
    <m/>
    <m/>
    <m/>
    <m/>
    <m/>
    <m/>
    <m/>
    <s v="BF"/>
    <x v="0"/>
    <m/>
    <m/>
    <n v="0.24146788990825688"/>
    <m/>
    <m/>
    <m/>
    <x v="0"/>
    <s v="n/a"/>
    <n v="1332066"/>
    <n v="0"/>
    <n v="0"/>
    <n v="0"/>
    <n v="0"/>
    <n v="0"/>
    <n v="0"/>
    <n v="0"/>
    <n v="0"/>
    <n v="14"/>
    <s v="-"/>
    <s v="-"/>
    <s v="-"/>
    <s v="-"/>
    <s v="-"/>
    <s v="-"/>
    <s v="-"/>
    <s v="-"/>
    <s v="-"/>
    <s v="-"/>
    <s v="-"/>
    <s v="-"/>
    <s v="-"/>
    <s v="-"/>
    <s v="-"/>
    <s v="-"/>
    <s v="-"/>
    <s v="-"/>
    <s v="-"/>
    <s v="-"/>
    <s v="-"/>
  </r>
  <r>
    <x v="5"/>
    <s v="06.05.00"/>
    <s v="Land Adjacent to ARK Putney Academy, SW15"/>
    <m/>
    <m/>
    <m/>
    <m/>
    <m/>
    <m/>
    <n v="523506"/>
    <n v="174372"/>
    <s v="West Putney"/>
    <m/>
    <m/>
    <m/>
    <m/>
    <n v="22"/>
    <m/>
    <m/>
    <m/>
    <m/>
    <m/>
    <m/>
    <m/>
    <s v="BF"/>
    <x v="0"/>
    <m/>
    <m/>
    <n v="0.37944954128440367"/>
    <m/>
    <m/>
    <m/>
    <x v="2"/>
    <s v="n/a"/>
    <n v="1332066"/>
    <n v="0"/>
    <n v="0"/>
    <n v="0"/>
    <n v="0"/>
    <n v="0"/>
    <n v="0"/>
    <n v="0"/>
    <n v="0"/>
    <n v="22"/>
    <s v="-"/>
    <s v="-"/>
    <s v="-"/>
    <s v="-"/>
    <s v="-"/>
    <s v="-"/>
    <s v="-"/>
    <s v="-"/>
    <s v="-"/>
    <s v="-"/>
    <s v="-"/>
    <s v="-"/>
    <s v="-"/>
    <s v="-"/>
    <s v="-"/>
    <s v="-"/>
    <s v="-"/>
    <s v="-"/>
    <s v="-"/>
    <s v="-"/>
    <s v="-"/>
  </r>
  <r>
    <x v="5"/>
    <s v="06.05.00"/>
    <s v="Land Adjacent to ARK Putney Academy, SW15"/>
    <m/>
    <m/>
    <m/>
    <m/>
    <m/>
    <m/>
    <n v="523506"/>
    <n v="174372"/>
    <s v="West Putney"/>
    <m/>
    <m/>
    <m/>
    <m/>
    <n v="73"/>
    <m/>
    <m/>
    <m/>
    <m/>
    <m/>
    <m/>
    <m/>
    <s v="BF"/>
    <x v="0"/>
    <m/>
    <m/>
    <n v="1.2590825688073395"/>
    <m/>
    <m/>
    <m/>
    <x v="1"/>
    <s v="n/a"/>
    <n v="1332066"/>
    <n v="0"/>
    <n v="0"/>
    <n v="0"/>
    <n v="0"/>
    <n v="0"/>
    <n v="0"/>
    <n v="0"/>
    <n v="0"/>
    <n v="73"/>
    <s v="-"/>
    <s v="-"/>
    <s v="-"/>
    <s v="-"/>
    <s v="-"/>
    <s v="-"/>
    <s v="-"/>
    <s v="-"/>
    <s v="-"/>
    <s v="-"/>
    <s v="-"/>
    <s v="-"/>
    <s v="-"/>
    <s v="-"/>
    <s v="-"/>
    <s v="-"/>
    <s v="-"/>
    <s v="-"/>
    <s v="-"/>
    <s v="-"/>
    <s v="-"/>
  </r>
  <r>
    <x v="5"/>
    <s v="07.01.00"/>
    <s v="Sainsbury's Car Park, Bedford Hill, SW12"/>
    <m/>
    <m/>
    <m/>
    <m/>
    <m/>
    <m/>
    <n v="528927"/>
    <n v="173228"/>
    <s v="Balham"/>
    <m/>
    <m/>
    <m/>
    <m/>
    <n v="5"/>
    <m/>
    <m/>
    <m/>
    <m/>
    <m/>
    <m/>
    <m/>
    <s v="BF"/>
    <x v="0"/>
    <m/>
    <m/>
    <n v="8.7499999999999994E-2"/>
    <m/>
    <m/>
    <m/>
    <x v="0"/>
    <s v="n/a"/>
    <n v="1332280"/>
    <n v="0"/>
    <n v="0"/>
    <n v="0"/>
    <n v="0"/>
    <n v="0"/>
    <n v="0"/>
    <n v="0"/>
    <n v="0"/>
    <n v="5"/>
    <s v="-"/>
    <s v="-"/>
    <s v="-"/>
    <s v="-"/>
    <s v="-"/>
    <s v="-"/>
    <s v="-"/>
    <s v="-"/>
    <s v="-"/>
    <s v="-"/>
    <s v="-"/>
    <s v="-"/>
    <s v="-"/>
    <s v="-"/>
    <s v="-"/>
    <s v="-"/>
    <s v="-"/>
    <s v="-"/>
    <s v="-"/>
    <s v="-"/>
    <s v="-"/>
  </r>
  <r>
    <x v="5"/>
    <s v="07.01.00"/>
    <s v="Sainsbury's Car Park, Bedford Hill, SW12"/>
    <m/>
    <m/>
    <m/>
    <m/>
    <m/>
    <m/>
    <n v="528927"/>
    <n v="173228"/>
    <s v="Balham"/>
    <m/>
    <m/>
    <m/>
    <m/>
    <n v="7"/>
    <m/>
    <m/>
    <m/>
    <m/>
    <m/>
    <m/>
    <m/>
    <s v="BF"/>
    <x v="0"/>
    <m/>
    <m/>
    <n v="0.1225"/>
    <m/>
    <m/>
    <m/>
    <x v="2"/>
    <s v="n/a"/>
    <n v="1332280"/>
    <n v="0"/>
    <n v="0"/>
    <n v="0"/>
    <n v="0"/>
    <n v="0"/>
    <n v="0"/>
    <n v="0"/>
    <n v="0"/>
    <n v="7"/>
    <s v="-"/>
    <s v="-"/>
    <s v="-"/>
    <s v="-"/>
    <s v="-"/>
    <s v="-"/>
    <s v="-"/>
    <s v="-"/>
    <s v="-"/>
    <s v="-"/>
    <s v="-"/>
    <s v="-"/>
    <s v="-"/>
    <s v="-"/>
    <s v="-"/>
    <s v="-"/>
    <s v="-"/>
    <s v="-"/>
    <s v="-"/>
    <s v="-"/>
    <s v="-"/>
  </r>
  <r>
    <x v="5"/>
    <s v="07.01.00"/>
    <s v="Sainsbury's Car Park, Bedford Hill, SW12"/>
    <m/>
    <m/>
    <m/>
    <m/>
    <m/>
    <m/>
    <n v="528927"/>
    <n v="173228"/>
    <s v="Balham"/>
    <m/>
    <m/>
    <m/>
    <m/>
    <n v="24"/>
    <m/>
    <m/>
    <m/>
    <m/>
    <m/>
    <m/>
    <m/>
    <s v="BF"/>
    <x v="0"/>
    <m/>
    <m/>
    <n v="0.42"/>
    <m/>
    <m/>
    <m/>
    <x v="1"/>
    <s v="n/a"/>
    <n v="1332280"/>
    <n v="0"/>
    <n v="0"/>
    <n v="0"/>
    <n v="0"/>
    <n v="0"/>
    <n v="0"/>
    <n v="0"/>
    <n v="0"/>
    <n v="24"/>
    <s v="-"/>
    <s v="-"/>
    <s v="-"/>
    <s v="-"/>
    <s v="-"/>
    <s v="-"/>
    <s v="-"/>
    <s v="-"/>
    <s v="-"/>
    <s v="-"/>
    <s v="-"/>
    <s v="-"/>
    <s v="-"/>
    <s v="-"/>
    <s v="-"/>
    <s v="-"/>
    <s v="-"/>
    <s v="-"/>
    <s v="-"/>
    <s v="-"/>
    <s v="-"/>
  </r>
  <r>
    <x v="5"/>
    <s v="08.01.00"/>
    <s v="Roehampton, Danebury Avenue, SW15"/>
    <m/>
    <m/>
    <m/>
    <m/>
    <m/>
    <m/>
    <n v="522250"/>
    <n v="173773"/>
    <s v="Roehampton"/>
    <m/>
    <m/>
    <m/>
    <m/>
    <n v="9"/>
    <m/>
    <m/>
    <m/>
    <m/>
    <m/>
    <m/>
    <m/>
    <s v="BF"/>
    <x v="0"/>
    <m/>
    <m/>
    <n v="0.2475"/>
    <m/>
    <m/>
    <m/>
    <x v="0"/>
    <s v="n/a"/>
    <n v="1332186"/>
    <n v="0"/>
    <n v="0"/>
    <n v="0"/>
    <n v="0"/>
    <n v="0"/>
    <n v="0"/>
    <n v="0"/>
    <n v="0"/>
    <n v="9"/>
    <s v="-"/>
    <s v="-"/>
    <s v="-"/>
    <s v="-"/>
    <s v="-"/>
    <s v="-"/>
    <s v="-"/>
    <s v="-"/>
    <s v="-"/>
    <s v="-"/>
    <s v="-"/>
    <s v="-"/>
    <s v="-"/>
    <s v="-"/>
    <s v="-"/>
    <s v="-"/>
    <s v="-"/>
    <s v="-"/>
    <s v="-"/>
    <s v="-"/>
    <s v="-"/>
  </r>
  <r>
    <x v="5"/>
    <s v="08.01.00"/>
    <s v="Roehampton, Danebury Avenue, SW15"/>
    <m/>
    <m/>
    <m/>
    <m/>
    <m/>
    <m/>
    <n v="522250"/>
    <n v="173773"/>
    <s v="Roehampton"/>
    <m/>
    <m/>
    <m/>
    <m/>
    <n v="15"/>
    <m/>
    <m/>
    <m/>
    <m/>
    <m/>
    <m/>
    <m/>
    <s v="BF"/>
    <x v="0"/>
    <m/>
    <m/>
    <n v="0.41249999999999998"/>
    <m/>
    <m/>
    <m/>
    <x v="2"/>
    <s v="n/a"/>
    <n v="1332186"/>
    <n v="0"/>
    <n v="0"/>
    <n v="0"/>
    <n v="0"/>
    <n v="0"/>
    <n v="0"/>
    <n v="0"/>
    <n v="0"/>
    <n v="15"/>
    <s v="-"/>
    <s v="-"/>
    <s v="-"/>
    <s v="-"/>
    <s v="-"/>
    <s v="-"/>
    <s v="-"/>
    <s v="-"/>
    <s v="-"/>
    <s v="-"/>
    <s v="-"/>
    <s v="-"/>
    <s v="-"/>
    <s v="-"/>
    <s v="-"/>
    <s v="-"/>
    <s v="-"/>
    <s v="-"/>
    <s v="-"/>
    <s v="-"/>
    <s v="-"/>
  </r>
  <r>
    <x v="5"/>
    <s v="08.01.00"/>
    <s v="Roehampton, Danebury Avenue, SW15"/>
    <m/>
    <m/>
    <m/>
    <m/>
    <m/>
    <m/>
    <n v="522250"/>
    <n v="173773"/>
    <s v="Roehampton"/>
    <m/>
    <m/>
    <m/>
    <m/>
    <n v="48"/>
    <m/>
    <m/>
    <m/>
    <m/>
    <m/>
    <m/>
    <m/>
    <s v="BF"/>
    <x v="0"/>
    <m/>
    <m/>
    <n v="1.32"/>
    <m/>
    <m/>
    <m/>
    <x v="1"/>
    <s v="n/a"/>
    <n v="1332186"/>
    <n v="0"/>
    <n v="0"/>
    <n v="0"/>
    <n v="0"/>
    <n v="0"/>
    <n v="0"/>
    <n v="0"/>
    <n v="0"/>
    <n v="48"/>
    <s v="-"/>
    <s v="-"/>
    <s v="-"/>
    <s v="-"/>
    <s v="-"/>
    <s v="-"/>
    <s v="-"/>
    <s v="-"/>
    <s v="-"/>
    <s v="-"/>
    <s v="-"/>
    <s v="-"/>
    <s v="-"/>
    <s v="-"/>
    <s v="-"/>
    <s v="-"/>
    <s v="-"/>
    <s v="-"/>
    <s v="-"/>
    <s v="-"/>
    <s v="-"/>
  </r>
  <r>
    <x v="5"/>
    <s v="08.03.00"/>
    <s v="ASDA, Roehampton Vale, SW15"/>
    <m/>
    <m/>
    <m/>
    <m/>
    <m/>
    <m/>
    <n v="521954"/>
    <n v="172597"/>
    <s v="Roehampton"/>
    <m/>
    <m/>
    <m/>
    <m/>
    <n v="3"/>
    <m/>
    <m/>
    <m/>
    <m/>
    <m/>
    <m/>
    <m/>
    <s v="BF"/>
    <x v="0"/>
    <m/>
    <m/>
    <n v="0.2543478260869565"/>
    <m/>
    <m/>
    <m/>
    <x v="0"/>
    <s v="n/a"/>
    <n v="1332023"/>
    <n v="0"/>
    <n v="0"/>
    <n v="0"/>
    <n v="0"/>
    <n v="0"/>
    <n v="0"/>
    <n v="0"/>
    <n v="0"/>
    <n v="3"/>
    <s v="-"/>
    <s v="-"/>
    <s v="-"/>
    <s v="-"/>
    <s v="-"/>
    <s v="-"/>
    <s v="-"/>
    <s v="-"/>
    <s v="-"/>
    <s v="-"/>
    <s v="-"/>
    <s v="-"/>
    <s v="-"/>
    <s v="-"/>
    <s v="-"/>
    <s v="-"/>
    <s v="-"/>
    <s v="-"/>
    <s v="-"/>
    <s v="-"/>
    <s v="-"/>
  </r>
  <r>
    <x v="5"/>
    <s v="08.03.00"/>
    <s v="ASDA, Roehampton Vale, SW15"/>
    <m/>
    <m/>
    <m/>
    <m/>
    <m/>
    <m/>
    <n v="521954"/>
    <n v="172597"/>
    <s v="Roehampton"/>
    <m/>
    <m/>
    <m/>
    <m/>
    <n v="5"/>
    <m/>
    <m/>
    <m/>
    <m/>
    <m/>
    <m/>
    <m/>
    <s v="BF"/>
    <x v="0"/>
    <m/>
    <m/>
    <n v="0.42391304347826086"/>
    <m/>
    <m/>
    <m/>
    <x v="2"/>
    <s v="n/a"/>
    <n v="1332023"/>
    <n v="0"/>
    <n v="0"/>
    <n v="0"/>
    <n v="0"/>
    <n v="0"/>
    <n v="0"/>
    <n v="0"/>
    <n v="0"/>
    <n v="5"/>
    <s v="-"/>
    <s v="-"/>
    <s v="-"/>
    <s v="-"/>
    <s v="-"/>
    <s v="-"/>
    <s v="-"/>
    <s v="-"/>
    <s v="-"/>
    <s v="-"/>
    <s v="-"/>
    <s v="-"/>
    <s v="-"/>
    <s v="-"/>
    <s v="-"/>
    <s v="-"/>
    <s v="-"/>
    <s v="-"/>
    <s v="-"/>
    <s v="-"/>
    <s v="-"/>
  </r>
  <r>
    <x v="5"/>
    <s v="08.03.00"/>
    <s v="ASDA, Roehampton Vale, SW15"/>
    <m/>
    <m/>
    <m/>
    <m/>
    <m/>
    <m/>
    <n v="521954"/>
    <n v="172597"/>
    <s v="Roehampton"/>
    <m/>
    <m/>
    <m/>
    <m/>
    <n v="15"/>
    <m/>
    <m/>
    <m/>
    <m/>
    <m/>
    <m/>
    <m/>
    <s v="BF"/>
    <x v="0"/>
    <m/>
    <m/>
    <n v="1.2717391304347825"/>
    <m/>
    <m/>
    <m/>
    <x v="1"/>
    <s v="n/a"/>
    <n v="1332023"/>
    <n v="0"/>
    <n v="0"/>
    <n v="0"/>
    <n v="0"/>
    <n v="0"/>
    <n v="0"/>
    <n v="0"/>
    <n v="0"/>
    <n v="15"/>
    <s v="-"/>
    <s v="-"/>
    <s v="-"/>
    <s v="-"/>
    <s v="-"/>
    <s v="-"/>
    <s v="-"/>
    <s v="-"/>
    <s v="-"/>
    <s v="-"/>
    <s v="-"/>
    <s v="-"/>
    <s v="-"/>
    <s v="-"/>
    <s v="-"/>
    <s v="-"/>
    <s v="-"/>
    <s v="-"/>
    <s v="-"/>
    <s v="-"/>
    <s v="-"/>
  </r>
  <r>
    <x v="5"/>
    <s v="09.13.00"/>
    <s v="259-311 Battersea Park Road, SW11"/>
    <m/>
    <m/>
    <m/>
    <m/>
    <m/>
    <m/>
    <n v="528358"/>
    <n v="176682"/>
    <s v="Queenstown"/>
    <m/>
    <m/>
    <m/>
    <m/>
    <n v="7"/>
    <m/>
    <m/>
    <m/>
    <m/>
    <m/>
    <m/>
    <m/>
    <s v="BF"/>
    <x v="0"/>
    <m/>
    <m/>
    <n v="0.15625"/>
    <m/>
    <m/>
    <m/>
    <x v="0"/>
    <s v="n/a"/>
    <n v="1332296"/>
    <n v="0"/>
    <n v="0"/>
    <n v="0"/>
    <n v="0"/>
    <n v="0"/>
    <n v="0"/>
    <n v="0"/>
    <n v="0"/>
    <n v="7"/>
    <s v="-"/>
    <s v="-"/>
    <s v="-"/>
    <s v="-"/>
    <s v="-"/>
    <s v="-"/>
    <s v="-"/>
    <s v="-"/>
    <s v="-"/>
    <s v="-"/>
    <s v="-"/>
    <s v="-"/>
    <s v="-"/>
    <s v="-"/>
    <s v="-"/>
    <s v="-"/>
    <s v="-"/>
    <s v="-"/>
    <s v="-"/>
    <s v="-"/>
    <s v="-"/>
  </r>
  <r>
    <x v="5"/>
    <s v="09.13.00"/>
    <s v="259-311 Battersea Park Road, SW11"/>
    <m/>
    <m/>
    <m/>
    <m/>
    <m/>
    <m/>
    <n v="528358"/>
    <n v="176682"/>
    <s v="Queenstown"/>
    <m/>
    <m/>
    <m/>
    <m/>
    <n v="11"/>
    <m/>
    <m/>
    <m/>
    <m/>
    <m/>
    <m/>
    <m/>
    <s v="BF"/>
    <x v="0"/>
    <m/>
    <m/>
    <n v="0.2455357142857143"/>
    <m/>
    <m/>
    <m/>
    <x v="2"/>
    <s v="n/a"/>
    <n v="1332296"/>
    <n v="0"/>
    <n v="0"/>
    <n v="0"/>
    <n v="0"/>
    <n v="0"/>
    <n v="0"/>
    <n v="0"/>
    <n v="0"/>
    <n v="11"/>
    <s v="-"/>
    <s v="-"/>
    <s v="-"/>
    <s v="-"/>
    <s v="-"/>
    <s v="-"/>
    <s v="-"/>
    <s v="-"/>
    <s v="-"/>
    <s v="-"/>
    <s v="-"/>
    <s v="-"/>
    <s v="-"/>
    <s v="-"/>
    <s v="-"/>
    <s v="-"/>
    <s v="-"/>
    <s v="-"/>
    <s v="-"/>
    <s v="-"/>
    <s v="-"/>
  </r>
  <r>
    <x v="5"/>
    <s v="09.13.00"/>
    <s v="259-311 Battersea Park Road, SW11"/>
    <m/>
    <m/>
    <m/>
    <m/>
    <m/>
    <m/>
    <n v="528358"/>
    <n v="176682"/>
    <s v="Queenstown"/>
    <m/>
    <m/>
    <m/>
    <m/>
    <n v="38"/>
    <m/>
    <m/>
    <m/>
    <m/>
    <m/>
    <m/>
    <m/>
    <s v="BF"/>
    <x v="0"/>
    <m/>
    <m/>
    <n v="0.8482142857142857"/>
    <m/>
    <m/>
    <m/>
    <x v="1"/>
    <s v="n/a"/>
    <n v="1332296"/>
    <n v="0"/>
    <n v="0"/>
    <n v="0"/>
    <n v="0"/>
    <n v="0"/>
    <n v="0"/>
    <n v="0"/>
    <n v="0"/>
    <n v="38"/>
    <s v="-"/>
    <s v="-"/>
    <s v="-"/>
    <s v="-"/>
    <s v="-"/>
    <s v="-"/>
    <s v="-"/>
    <s v="-"/>
    <s v="-"/>
    <s v="-"/>
    <s v="-"/>
    <s v="-"/>
    <s v="-"/>
    <s v="-"/>
    <s v="-"/>
    <s v="-"/>
    <s v="-"/>
    <s v="-"/>
    <s v="-"/>
    <s v="-"/>
    <s v="-"/>
  </r>
  <r>
    <x v="5"/>
    <s v="09.15.00"/>
    <s v="Atheldene, Garratt Lane, SW18 (remaining)"/>
    <m/>
    <m/>
    <m/>
    <m/>
    <m/>
    <m/>
    <n v="525992"/>
    <n v="173625"/>
    <s v="Earlsfield"/>
    <m/>
    <m/>
    <m/>
    <m/>
    <n v="6"/>
    <m/>
    <m/>
    <m/>
    <m/>
    <m/>
    <m/>
    <m/>
    <s v="BF"/>
    <x v="0"/>
    <m/>
    <m/>
    <n v="0.3"/>
    <m/>
    <m/>
    <m/>
    <x v="0"/>
    <s v="n/a"/>
    <n v="1332297"/>
    <n v="0"/>
    <n v="0"/>
    <n v="0"/>
    <n v="0"/>
    <n v="0"/>
    <n v="0"/>
    <n v="0"/>
    <n v="0"/>
    <n v="6"/>
    <s v="-"/>
    <s v="-"/>
    <s v="-"/>
    <s v="-"/>
    <s v="-"/>
    <s v="-"/>
    <s v="-"/>
    <s v="-"/>
    <s v="-"/>
    <s v="-"/>
    <s v="-"/>
    <s v="-"/>
    <s v="-"/>
    <s v="-"/>
    <s v="-"/>
    <s v="-"/>
    <s v="-"/>
    <s v="-"/>
    <s v="-"/>
    <s v="-"/>
    <s v="-"/>
  </r>
  <r>
    <x v="5"/>
    <s v="09.15.00"/>
    <s v="Atheldene, Garratt Lane, SW18 (remaining)"/>
    <m/>
    <m/>
    <m/>
    <m/>
    <m/>
    <m/>
    <n v="525992"/>
    <n v="173625"/>
    <s v="Earlsfield"/>
    <m/>
    <m/>
    <m/>
    <m/>
    <n v="33"/>
    <m/>
    <m/>
    <m/>
    <m/>
    <m/>
    <m/>
    <m/>
    <s v="BF"/>
    <x v="0"/>
    <m/>
    <m/>
    <n v="1.65"/>
    <m/>
    <m/>
    <m/>
    <x v="1"/>
    <s v="n/a"/>
    <n v="1332297"/>
    <n v="0"/>
    <n v="0"/>
    <n v="0"/>
    <n v="0"/>
    <n v="0"/>
    <n v="0"/>
    <n v="0"/>
    <n v="0"/>
    <n v="33"/>
    <s v="-"/>
    <s v="-"/>
    <s v="-"/>
    <s v="-"/>
    <s v="-"/>
    <s v="-"/>
    <s v="-"/>
    <s v="-"/>
    <s v="-"/>
    <s v="-"/>
    <s v="-"/>
    <s v="-"/>
    <s v="-"/>
    <s v="-"/>
    <s v="-"/>
    <s v="-"/>
    <s v="-"/>
    <s v="-"/>
    <s v="-"/>
    <s v="-"/>
    <s v="-"/>
  </r>
  <r>
    <x v="5"/>
    <s v="10.01.01"/>
    <s v="Former Domus Tiles site, 31-33 Parkgate Road/Elcho Street, SW11 4AU"/>
    <m/>
    <m/>
    <m/>
    <m/>
    <m/>
    <m/>
    <n v="527260"/>
    <n v="177215"/>
    <s v="St. Mary's Park"/>
    <s v=""/>
    <s v=""/>
    <m/>
    <m/>
    <n v="26"/>
    <m/>
    <m/>
    <m/>
    <m/>
    <m/>
    <m/>
    <s v=""/>
    <s v="BF"/>
    <x v="0"/>
    <m/>
    <m/>
    <m/>
    <m/>
    <m/>
    <m/>
    <x v="2"/>
    <s v="n/a"/>
    <m/>
    <n v="6"/>
    <n v="26"/>
    <n v="0"/>
    <n v="0"/>
    <n v="0"/>
    <n v="0"/>
    <n v="0"/>
    <n v="0"/>
    <n v="26"/>
    <s v="-"/>
    <s v="-"/>
    <s v="-"/>
    <s v="-"/>
    <s v="-"/>
    <s v="-"/>
    <s v="-"/>
    <s v="-"/>
    <s v="-"/>
    <s v="-"/>
    <s v="-"/>
    <s v="-"/>
    <s v="-"/>
    <s v="-"/>
    <s v="-"/>
    <s v="-"/>
    <s v="-"/>
    <s v="-"/>
    <s v="-"/>
    <s v="-"/>
    <s v="-"/>
  </r>
  <r>
    <x v="5"/>
    <s v="10.01.01"/>
    <s v="Former Domus Tiles site, 31-33 Parkgate Road/Elcho Street, SW11 4AU"/>
    <m/>
    <m/>
    <m/>
    <m/>
    <m/>
    <m/>
    <n v="527260"/>
    <n v="177215"/>
    <s v="St. Mary's Park"/>
    <s v=""/>
    <s v=""/>
    <m/>
    <m/>
    <n v="27"/>
    <m/>
    <m/>
    <m/>
    <m/>
    <m/>
    <m/>
    <s v=""/>
    <s v="BF"/>
    <x v="0"/>
    <m/>
    <m/>
    <m/>
    <m/>
    <m/>
    <m/>
    <x v="0"/>
    <s v="n/a"/>
    <m/>
    <n v="6"/>
    <n v="27"/>
    <n v="0"/>
    <n v="0"/>
    <n v="0"/>
    <n v="0"/>
    <n v="0"/>
    <n v="0"/>
    <n v="27"/>
    <s v="-"/>
    <s v="-"/>
    <s v="-"/>
    <s v="-"/>
    <s v="-"/>
    <s v="-"/>
    <s v="-"/>
    <s v="-"/>
    <s v="-"/>
    <s v="-"/>
    <s v="-"/>
    <s v="-"/>
    <s v="-"/>
    <s v="-"/>
    <s v="-"/>
    <s v="-"/>
    <s v="-"/>
    <s v="-"/>
    <s v="-"/>
    <s v="-"/>
    <s v="-"/>
  </r>
  <r>
    <x v="5"/>
    <s v="10.01.01"/>
    <s v="Former Domus Tiles site, 31-33 Parkgate Road/Elcho Street, SW11 4AU"/>
    <m/>
    <m/>
    <m/>
    <m/>
    <m/>
    <m/>
    <n v="527260"/>
    <n v="177215"/>
    <s v="St. Mary's Park"/>
    <s v=""/>
    <s v=""/>
    <m/>
    <m/>
    <n v="105"/>
    <m/>
    <m/>
    <m/>
    <m/>
    <m/>
    <m/>
    <s v=""/>
    <s v="BF"/>
    <x v="0"/>
    <m/>
    <m/>
    <m/>
    <m/>
    <m/>
    <m/>
    <x v="1"/>
    <s v="n/a"/>
    <m/>
    <n v="6"/>
    <n v="105"/>
    <n v="0"/>
    <n v="0"/>
    <n v="0"/>
    <n v="0"/>
    <n v="0"/>
    <n v="0"/>
    <n v="105"/>
    <s v="-"/>
    <s v="-"/>
    <s v="-"/>
    <s v="-"/>
    <s v="-"/>
    <s v="-"/>
    <s v="-"/>
    <s v="-"/>
    <s v="-"/>
    <s v="-"/>
    <s v="-"/>
    <s v="-"/>
    <s v="-"/>
    <s v="-"/>
    <s v="-"/>
    <s v="-"/>
    <s v="-"/>
    <s v="-"/>
    <s v="-"/>
    <s v="-"/>
    <s v="-"/>
  </r>
  <r>
    <x v="5"/>
    <s v="10.02.00"/>
    <s v="110 York Road, Battersea (Former Prices Candles factory), SW11"/>
    <m/>
    <m/>
    <m/>
    <m/>
    <m/>
    <m/>
    <n v="526592"/>
    <n v="175883"/>
    <s v="St. Mary's Park"/>
    <m/>
    <m/>
    <m/>
    <m/>
    <n v="5"/>
    <m/>
    <m/>
    <m/>
    <m/>
    <m/>
    <m/>
    <m/>
    <s v="BF"/>
    <x v="0"/>
    <m/>
    <m/>
    <n v="0.10394736842105264"/>
    <m/>
    <m/>
    <m/>
    <x v="0"/>
    <s v="n/a"/>
    <n v="1332234"/>
    <n v="0"/>
    <n v="0"/>
    <n v="0"/>
    <n v="0"/>
    <n v="0"/>
    <n v="0"/>
    <n v="0"/>
    <n v="0"/>
    <n v="5"/>
    <s v="-"/>
    <s v="-"/>
    <s v="-"/>
    <s v="-"/>
    <s v="-"/>
    <s v="-"/>
    <s v="-"/>
    <s v="-"/>
    <s v="-"/>
    <s v="-"/>
    <s v="-"/>
    <s v="-"/>
    <s v="-"/>
    <s v="-"/>
    <s v="-"/>
    <s v="-"/>
    <s v="-"/>
    <s v="-"/>
    <s v="-"/>
    <s v="-"/>
    <s v="-"/>
  </r>
  <r>
    <x v="5"/>
    <s v="10.02.00"/>
    <s v="110 York Road, Battersea (Former Prices Candles factory), SW11"/>
    <m/>
    <m/>
    <m/>
    <m/>
    <m/>
    <m/>
    <n v="526592"/>
    <n v="175883"/>
    <s v="St. Mary's Park"/>
    <m/>
    <m/>
    <m/>
    <m/>
    <n v="8"/>
    <m/>
    <m/>
    <m/>
    <m/>
    <m/>
    <m/>
    <m/>
    <s v="BF"/>
    <x v="0"/>
    <m/>
    <m/>
    <n v="0.16631578947368422"/>
    <m/>
    <m/>
    <m/>
    <x v="2"/>
    <s v="n/a"/>
    <n v="1332234"/>
    <n v="0"/>
    <n v="0"/>
    <n v="0"/>
    <n v="0"/>
    <n v="0"/>
    <n v="0"/>
    <n v="0"/>
    <n v="0"/>
    <n v="8"/>
    <s v="-"/>
    <s v="-"/>
    <s v="-"/>
    <s v="-"/>
    <s v="-"/>
    <s v="-"/>
    <s v="-"/>
    <s v="-"/>
    <s v="-"/>
    <s v="-"/>
    <s v="-"/>
    <s v="-"/>
    <s v="-"/>
    <s v="-"/>
    <s v="-"/>
    <s v="-"/>
    <s v="-"/>
    <s v="-"/>
    <s v="-"/>
    <s v="-"/>
    <s v="-"/>
  </r>
  <r>
    <x v="5"/>
    <s v="10.02.00"/>
    <s v="110 York Road, Battersea (Former Prices Candles factory), SW11"/>
    <m/>
    <m/>
    <m/>
    <m/>
    <m/>
    <m/>
    <n v="526592"/>
    <n v="175883"/>
    <s v="St. Mary's Park"/>
    <m/>
    <m/>
    <m/>
    <m/>
    <n v="25"/>
    <m/>
    <m/>
    <m/>
    <m/>
    <m/>
    <m/>
    <m/>
    <s v="BF"/>
    <x v="0"/>
    <m/>
    <m/>
    <n v="1.611842105263158"/>
    <m/>
    <m/>
    <m/>
    <x v="1"/>
    <s v="n/a"/>
    <n v="1332234"/>
    <n v="0"/>
    <n v="0"/>
    <n v="0"/>
    <n v="0"/>
    <n v="0"/>
    <n v="0"/>
    <n v="0"/>
    <n v="0"/>
    <n v="25"/>
    <s v="-"/>
    <s v="-"/>
    <s v="-"/>
    <s v="-"/>
    <s v="-"/>
    <s v="-"/>
    <s v="-"/>
    <s v="-"/>
    <s v="-"/>
    <s v="-"/>
    <s v="-"/>
    <s v="-"/>
    <s v="-"/>
    <s v="-"/>
    <s v="-"/>
    <s v="-"/>
    <s v="-"/>
    <s v="-"/>
    <s v="-"/>
    <s v="-"/>
    <s v="-"/>
  </r>
  <r>
    <x v="5"/>
    <s v="10.03.00"/>
    <s v="Dovercourt site, York Road, SW11"/>
    <m/>
    <m/>
    <m/>
    <m/>
    <m/>
    <m/>
    <n v="526651"/>
    <n v="175984"/>
    <s v="St. Mary's Park"/>
    <m/>
    <m/>
    <m/>
    <m/>
    <n v="12"/>
    <m/>
    <m/>
    <m/>
    <m/>
    <m/>
    <m/>
    <m/>
    <s v="BF"/>
    <x v="0"/>
    <m/>
    <m/>
    <n v="0.15866666666666668"/>
    <m/>
    <m/>
    <m/>
    <x v="0"/>
    <s v="n/a"/>
    <n v="1332061"/>
    <n v="0"/>
    <n v="0"/>
    <n v="0"/>
    <n v="0"/>
    <n v="0"/>
    <n v="0"/>
    <n v="0"/>
    <n v="0"/>
    <n v="12"/>
    <s v="-"/>
    <s v="-"/>
    <s v="-"/>
    <s v="-"/>
    <s v="-"/>
    <s v="-"/>
    <s v="-"/>
    <s v="-"/>
    <s v="-"/>
    <s v="-"/>
    <s v="-"/>
    <s v="-"/>
    <s v="-"/>
    <s v="-"/>
    <s v="-"/>
    <s v="-"/>
    <s v="-"/>
    <s v="-"/>
    <s v="-"/>
    <s v="-"/>
    <s v="-"/>
  </r>
  <r>
    <x v="5"/>
    <s v="10.03.00"/>
    <s v="Dovercourt site, York Road, SW11"/>
    <m/>
    <m/>
    <m/>
    <m/>
    <m/>
    <m/>
    <n v="526651"/>
    <n v="175984"/>
    <s v="St. Mary's Park"/>
    <m/>
    <m/>
    <m/>
    <m/>
    <n v="18"/>
    <m/>
    <m/>
    <m/>
    <m/>
    <m/>
    <m/>
    <m/>
    <s v="BF"/>
    <x v="0"/>
    <m/>
    <m/>
    <n v="0.23799999999999999"/>
    <m/>
    <m/>
    <m/>
    <x v="2"/>
    <s v="n/a"/>
    <n v="1332061"/>
    <n v="0"/>
    <n v="0"/>
    <n v="0"/>
    <n v="0"/>
    <n v="0"/>
    <n v="0"/>
    <n v="0"/>
    <n v="0"/>
    <n v="18"/>
    <s v="-"/>
    <s v="-"/>
    <s v="-"/>
    <s v="-"/>
    <s v="-"/>
    <s v="-"/>
    <s v="-"/>
    <s v="-"/>
    <s v="-"/>
    <s v="-"/>
    <s v="-"/>
    <s v="-"/>
    <s v="-"/>
    <s v="-"/>
    <s v="-"/>
    <s v="-"/>
    <s v="-"/>
    <s v="-"/>
    <s v="-"/>
    <s v="-"/>
    <s v="-"/>
  </r>
  <r>
    <x v="5"/>
    <s v="10.03.00"/>
    <s v="Dovercourt site, York Road, SW11"/>
    <m/>
    <m/>
    <m/>
    <m/>
    <m/>
    <m/>
    <n v="526651"/>
    <n v="175984"/>
    <s v="St. Mary's Park"/>
    <m/>
    <m/>
    <m/>
    <m/>
    <n v="60"/>
    <m/>
    <m/>
    <m/>
    <m/>
    <m/>
    <m/>
    <m/>
    <s v="BF"/>
    <x v="0"/>
    <m/>
    <m/>
    <n v="0.52666666666666673"/>
    <m/>
    <m/>
    <m/>
    <x v="1"/>
    <s v="n/a"/>
    <n v="1332061"/>
    <n v="0"/>
    <n v="0"/>
    <n v="0"/>
    <n v="0"/>
    <n v="0"/>
    <n v="0"/>
    <n v="0"/>
    <n v="0"/>
    <n v="60"/>
    <s v="-"/>
    <s v="-"/>
    <s v="-"/>
    <s v="-"/>
    <s v="-"/>
    <s v="-"/>
    <s v="-"/>
    <s v="-"/>
    <s v="-"/>
    <s v="-"/>
    <s v="-"/>
    <s v="-"/>
    <s v="-"/>
    <s v="-"/>
    <s v="-"/>
    <s v="-"/>
    <s v="-"/>
    <s v="-"/>
    <s v="-"/>
    <s v="-"/>
    <s v="-"/>
  </r>
  <r>
    <x v="5"/>
    <s v="10.04.00"/>
    <s v="Homebase, York Road, SW11"/>
    <m/>
    <m/>
    <m/>
    <m/>
    <m/>
    <m/>
    <n v="526547"/>
    <n v="175744"/>
    <s v="St. Mary's Park"/>
    <m/>
    <m/>
    <m/>
    <m/>
    <n v="8"/>
    <m/>
    <m/>
    <m/>
    <m/>
    <m/>
    <m/>
    <m/>
    <s v="BF"/>
    <x v="0"/>
    <m/>
    <m/>
    <n v="0.10622950819672132"/>
    <m/>
    <m/>
    <m/>
    <x v="0"/>
    <s v="n/a"/>
    <n v="1332288"/>
    <n v="0"/>
    <n v="0"/>
    <n v="0"/>
    <n v="0"/>
    <n v="0"/>
    <n v="0"/>
    <n v="0"/>
    <n v="0"/>
    <n v="8"/>
    <s v="-"/>
    <s v="-"/>
    <s v="-"/>
    <s v="-"/>
    <s v="-"/>
    <s v="-"/>
    <s v="-"/>
    <s v="-"/>
    <s v="-"/>
    <s v="-"/>
    <s v="-"/>
    <s v="-"/>
    <s v="-"/>
    <s v="-"/>
    <s v="-"/>
    <s v="-"/>
    <s v="-"/>
    <s v="-"/>
    <s v="-"/>
    <s v="-"/>
    <s v="-"/>
  </r>
  <r>
    <x v="5"/>
    <s v="10.04.00"/>
    <s v="Homebase, York Road, SW11"/>
    <m/>
    <m/>
    <m/>
    <m/>
    <m/>
    <m/>
    <n v="526547"/>
    <n v="175744"/>
    <s v="St. Mary's Park"/>
    <m/>
    <m/>
    <m/>
    <m/>
    <n v="12"/>
    <m/>
    <m/>
    <m/>
    <m/>
    <m/>
    <m/>
    <m/>
    <s v="BF"/>
    <x v="0"/>
    <m/>
    <m/>
    <n v="0.15934426229508197"/>
    <m/>
    <m/>
    <m/>
    <x v="2"/>
    <s v="n/a"/>
    <n v="1332288"/>
    <n v="0"/>
    <n v="0"/>
    <n v="0"/>
    <n v="0"/>
    <n v="0"/>
    <n v="0"/>
    <n v="0"/>
    <n v="0"/>
    <n v="12"/>
    <s v="-"/>
    <s v="-"/>
    <s v="-"/>
    <s v="-"/>
    <s v="-"/>
    <s v="-"/>
    <s v="-"/>
    <s v="-"/>
    <s v="-"/>
    <s v="-"/>
    <s v="-"/>
    <s v="-"/>
    <s v="-"/>
    <s v="-"/>
    <s v="-"/>
    <s v="-"/>
    <s v="-"/>
    <s v="-"/>
    <s v="-"/>
    <s v="-"/>
    <s v="-"/>
  </r>
  <r>
    <x v="5"/>
    <s v="10.04.00"/>
    <s v="Homebase, York Road, SW11"/>
    <m/>
    <m/>
    <m/>
    <m/>
    <m/>
    <m/>
    <n v="526547"/>
    <n v="175744"/>
    <s v="St. Mary's Park"/>
    <m/>
    <m/>
    <m/>
    <m/>
    <n v="41"/>
    <m/>
    <m/>
    <m/>
    <m/>
    <m/>
    <m/>
    <m/>
    <s v="BF"/>
    <x v="0"/>
    <m/>
    <m/>
    <n v="0.79983606557377041"/>
    <m/>
    <m/>
    <m/>
    <x v="1"/>
    <s v="n/a"/>
    <n v="1332288"/>
    <n v="0"/>
    <n v="0"/>
    <n v="0"/>
    <n v="0"/>
    <n v="0"/>
    <n v="0"/>
    <n v="0"/>
    <n v="0"/>
    <n v="41"/>
    <s v="-"/>
    <s v="-"/>
    <s v="-"/>
    <s v="-"/>
    <s v="-"/>
    <s v="-"/>
    <s v="-"/>
    <s v="-"/>
    <s v="-"/>
    <s v="-"/>
    <s v="-"/>
    <s v="-"/>
    <s v="-"/>
    <s v="-"/>
    <s v="-"/>
    <s v="-"/>
    <s v="-"/>
    <s v="-"/>
    <s v="-"/>
    <s v="-"/>
    <s v="-"/>
  </r>
  <r>
    <x v="5"/>
    <s v="10.05.00"/>
    <s v="12-14 Lombard Road, SW11"/>
    <m/>
    <m/>
    <m/>
    <m/>
    <m/>
    <m/>
    <n v="526673"/>
    <n v="176397"/>
    <s v="St. Mary's Park"/>
    <m/>
    <m/>
    <m/>
    <m/>
    <n v="4"/>
    <m/>
    <m/>
    <m/>
    <m/>
    <m/>
    <m/>
    <m/>
    <s v="BF"/>
    <x v="0"/>
    <m/>
    <m/>
    <n v="0.54794117647058826"/>
    <m/>
    <m/>
    <m/>
    <x v="0"/>
    <s v="n/a"/>
    <n v="1332244"/>
    <n v="0"/>
    <n v="0"/>
    <n v="0"/>
    <n v="0"/>
    <n v="0"/>
    <n v="0"/>
    <n v="0"/>
    <n v="0"/>
    <n v="4"/>
    <s v="-"/>
    <s v="-"/>
    <s v="-"/>
    <s v="-"/>
    <s v="-"/>
    <s v="-"/>
    <s v="-"/>
    <s v="-"/>
    <s v="-"/>
    <s v="-"/>
    <s v="-"/>
    <s v="-"/>
    <s v="-"/>
    <s v="-"/>
    <s v="-"/>
    <s v="-"/>
    <s v="-"/>
    <s v="-"/>
    <s v="-"/>
    <s v="-"/>
    <s v="-"/>
  </r>
  <r>
    <x v="5"/>
    <s v="10.05.00"/>
    <s v="12-14 Lombard Road, SW11"/>
    <m/>
    <m/>
    <m/>
    <m/>
    <m/>
    <m/>
    <n v="526673"/>
    <n v="176397"/>
    <s v="St. Mary's Park"/>
    <m/>
    <m/>
    <m/>
    <m/>
    <n v="7"/>
    <m/>
    <m/>
    <m/>
    <m/>
    <m/>
    <m/>
    <m/>
    <s v="BF"/>
    <x v="0"/>
    <m/>
    <m/>
    <n v="0.54794117647058826"/>
    <m/>
    <m/>
    <m/>
    <x v="2"/>
    <s v="n/a"/>
    <n v="1332244"/>
    <n v="0"/>
    <n v="0"/>
    <n v="0"/>
    <n v="0"/>
    <n v="0"/>
    <n v="0"/>
    <n v="0"/>
    <n v="0"/>
    <n v="7"/>
    <s v="-"/>
    <s v="-"/>
    <s v="-"/>
    <s v="-"/>
    <s v="-"/>
    <s v="-"/>
    <s v="-"/>
    <s v="-"/>
    <s v="-"/>
    <s v="-"/>
    <s v="-"/>
    <s v="-"/>
    <s v="-"/>
    <s v="-"/>
    <s v="-"/>
    <s v="-"/>
    <s v="-"/>
    <s v="-"/>
    <s v="-"/>
    <s v="-"/>
    <s v="-"/>
  </r>
  <r>
    <x v="5"/>
    <s v="10.05.00"/>
    <s v="12-14 Lombard Road, SW11"/>
    <m/>
    <m/>
    <m/>
    <m/>
    <m/>
    <m/>
    <n v="526673"/>
    <n v="176397"/>
    <s v="St. Mary's Park"/>
    <m/>
    <m/>
    <m/>
    <m/>
    <n v="23"/>
    <m/>
    <m/>
    <m/>
    <m/>
    <m/>
    <m/>
    <m/>
    <s v="BF"/>
    <x v="0"/>
    <m/>
    <m/>
    <n v="0.54794117647058826"/>
    <m/>
    <m/>
    <m/>
    <x v="1"/>
    <s v="n/a"/>
    <n v="1332244"/>
    <n v="0"/>
    <n v="0"/>
    <n v="0"/>
    <n v="0"/>
    <n v="0"/>
    <n v="0"/>
    <n v="0"/>
    <n v="0"/>
    <n v="23"/>
    <s v="-"/>
    <s v="-"/>
    <s v="-"/>
    <s v="-"/>
    <s v="-"/>
    <s v="-"/>
    <s v="-"/>
    <s v="-"/>
    <s v="-"/>
    <s v="-"/>
    <s v="-"/>
    <s v="-"/>
    <s v="-"/>
    <s v="-"/>
    <s v="-"/>
    <s v="-"/>
    <s v="-"/>
    <s v="-"/>
    <s v="-"/>
    <s v="-"/>
    <s v="-"/>
  </r>
  <r>
    <x v="5"/>
    <s v="10.06.00"/>
    <s v="41-47 Chatfield Road, SW11"/>
    <m/>
    <m/>
    <m/>
    <m/>
    <m/>
    <m/>
    <n v="526384"/>
    <n v="175612"/>
    <s v="St. Mary's Park"/>
    <m/>
    <m/>
    <m/>
    <m/>
    <n v="2"/>
    <m/>
    <m/>
    <m/>
    <m/>
    <m/>
    <m/>
    <m/>
    <s v="BF"/>
    <x v="0"/>
    <m/>
    <m/>
    <n v="4.1333333333333333E-2"/>
    <m/>
    <m/>
    <m/>
    <x v="0"/>
    <s v="n/a"/>
    <n v="1332305"/>
    <n v="0"/>
    <n v="0"/>
    <n v="0"/>
    <n v="0"/>
    <n v="0"/>
    <n v="0"/>
    <n v="0"/>
    <n v="0"/>
    <n v="2"/>
    <s v="-"/>
    <s v="-"/>
    <s v="-"/>
    <s v="-"/>
    <s v="-"/>
    <s v="-"/>
    <s v="-"/>
    <s v="-"/>
    <s v="-"/>
    <s v="-"/>
    <s v="-"/>
    <s v="-"/>
    <s v="-"/>
    <s v="-"/>
    <s v="-"/>
    <s v="-"/>
    <s v="-"/>
    <s v="-"/>
    <s v="-"/>
    <s v="-"/>
    <s v="-"/>
  </r>
  <r>
    <x v="5"/>
    <s v="10.06.00"/>
    <s v="41-47 Chatfield Road, SW11"/>
    <m/>
    <m/>
    <m/>
    <m/>
    <m/>
    <m/>
    <n v="526384"/>
    <n v="175612"/>
    <s v="St. Mary's Park"/>
    <m/>
    <m/>
    <m/>
    <m/>
    <n v="3"/>
    <m/>
    <m/>
    <m/>
    <m/>
    <m/>
    <m/>
    <m/>
    <s v="BF"/>
    <x v="0"/>
    <m/>
    <m/>
    <n v="6.2E-2"/>
    <m/>
    <m/>
    <m/>
    <x v="2"/>
    <s v="n/a"/>
    <n v="1332305"/>
    <n v="0"/>
    <n v="0"/>
    <n v="0"/>
    <n v="0"/>
    <n v="0"/>
    <n v="0"/>
    <n v="0"/>
    <n v="0"/>
    <n v="3"/>
    <s v="-"/>
    <s v="-"/>
    <s v="-"/>
    <s v="-"/>
    <s v="-"/>
    <s v="-"/>
    <s v="-"/>
    <s v="-"/>
    <s v="-"/>
    <s v="-"/>
    <s v="-"/>
    <s v="-"/>
    <s v="-"/>
    <s v="-"/>
    <s v="-"/>
    <s v="-"/>
    <s v="-"/>
    <s v="-"/>
    <s v="-"/>
    <s v="-"/>
    <s v="-"/>
  </r>
  <r>
    <x v="5"/>
    <s v="10.06.00"/>
    <s v="41-47 Chatfield Road, SW11"/>
    <m/>
    <m/>
    <m/>
    <m/>
    <m/>
    <m/>
    <n v="526384"/>
    <n v="175612"/>
    <s v="St. Mary's Park"/>
    <m/>
    <m/>
    <m/>
    <m/>
    <n v="10"/>
    <m/>
    <m/>
    <m/>
    <m/>
    <m/>
    <m/>
    <m/>
    <s v="BF"/>
    <x v="0"/>
    <m/>
    <m/>
    <n v="4.1333333333333333E-2"/>
    <m/>
    <m/>
    <m/>
    <x v="1"/>
    <s v="n/a"/>
    <n v="1332305"/>
    <n v="0"/>
    <n v="0"/>
    <n v="0"/>
    <n v="0"/>
    <n v="0"/>
    <n v="0"/>
    <n v="0"/>
    <n v="0"/>
    <n v="10"/>
    <s v="-"/>
    <s v="-"/>
    <s v="-"/>
    <s v="-"/>
    <s v="-"/>
    <s v="-"/>
    <s v="-"/>
    <s v="-"/>
    <s v="-"/>
    <s v="-"/>
    <s v="-"/>
    <s v="-"/>
    <s v="-"/>
    <s v="-"/>
    <s v="-"/>
    <s v="-"/>
    <s v="-"/>
    <s v="-"/>
    <s v="-"/>
    <s v="-"/>
    <s v="-"/>
  </r>
  <r>
    <x v="5"/>
    <s v="10.08.00"/>
    <s v="Gartons Industrial Estate, Gartons Way, SW11"/>
    <m/>
    <m/>
    <m/>
    <m/>
    <m/>
    <m/>
    <n v="526443"/>
    <n v="175676"/>
    <s v="St. Mary's Park"/>
    <m/>
    <m/>
    <m/>
    <m/>
    <n v="2"/>
    <m/>
    <m/>
    <m/>
    <m/>
    <m/>
    <m/>
    <m/>
    <s v="BF"/>
    <x v="0"/>
    <m/>
    <m/>
    <n v="3.7894736842105259E-2"/>
    <m/>
    <m/>
    <m/>
    <x v="0"/>
    <s v="n/a"/>
    <n v="1332092"/>
    <n v="0"/>
    <n v="0"/>
    <n v="0"/>
    <n v="0"/>
    <n v="0"/>
    <n v="0"/>
    <n v="0"/>
    <n v="0"/>
    <n v="2"/>
    <s v="-"/>
    <s v="-"/>
    <s v="-"/>
    <s v="-"/>
    <s v="-"/>
    <s v="-"/>
    <s v="-"/>
    <s v="-"/>
    <s v="-"/>
    <s v="-"/>
    <s v="-"/>
    <s v="-"/>
    <s v="-"/>
    <s v="-"/>
    <s v="-"/>
    <s v="-"/>
    <s v="-"/>
    <s v="-"/>
    <s v="-"/>
    <s v="-"/>
    <s v="-"/>
  </r>
  <r>
    <x v="5"/>
    <s v="10.08.00"/>
    <s v="Gartons Industrial Estate, Gartons Way, SW11"/>
    <m/>
    <m/>
    <m/>
    <m/>
    <m/>
    <m/>
    <n v="526443"/>
    <n v="175676"/>
    <s v="St. Mary's Park"/>
    <m/>
    <m/>
    <m/>
    <m/>
    <n v="4"/>
    <m/>
    <m/>
    <m/>
    <m/>
    <m/>
    <m/>
    <m/>
    <s v="BF"/>
    <x v="0"/>
    <m/>
    <m/>
    <n v="7.5789473684210518E-2"/>
    <m/>
    <m/>
    <m/>
    <x v="2"/>
    <s v="n/a"/>
    <n v="1332092"/>
    <n v="0"/>
    <n v="0"/>
    <n v="0"/>
    <n v="0"/>
    <n v="0"/>
    <n v="0"/>
    <n v="0"/>
    <n v="0"/>
    <n v="4"/>
    <s v="-"/>
    <s v="-"/>
    <s v="-"/>
    <s v="-"/>
    <s v="-"/>
    <s v="-"/>
    <s v="-"/>
    <s v="-"/>
    <s v="-"/>
    <s v="-"/>
    <s v="-"/>
    <s v="-"/>
    <s v="-"/>
    <s v="-"/>
    <s v="-"/>
    <s v="-"/>
    <s v="-"/>
    <s v="-"/>
    <s v="-"/>
    <s v="-"/>
    <s v="-"/>
  </r>
  <r>
    <x v="5"/>
    <s v="10.08.00"/>
    <s v="Gartons Industrial Estate, Gartons Way, SW11"/>
    <m/>
    <m/>
    <m/>
    <m/>
    <m/>
    <m/>
    <n v="526443"/>
    <n v="175676"/>
    <s v="St. Mary's Park"/>
    <m/>
    <m/>
    <m/>
    <m/>
    <n v="13"/>
    <m/>
    <m/>
    <m/>
    <m/>
    <m/>
    <m/>
    <m/>
    <s v="BF"/>
    <x v="0"/>
    <m/>
    <m/>
    <n v="0.21210526315789474"/>
    <m/>
    <m/>
    <m/>
    <x v="1"/>
    <s v="n/a"/>
    <n v="1332092"/>
    <n v="0"/>
    <n v="0"/>
    <n v="0"/>
    <n v="0"/>
    <n v="0"/>
    <n v="0"/>
    <n v="0"/>
    <n v="0"/>
    <n v="13"/>
    <s v="-"/>
    <s v="-"/>
    <s v="-"/>
    <s v="-"/>
    <s v="-"/>
    <s v="-"/>
    <s v="-"/>
    <s v="-"/>
    <s v="-"/>
    <s v="-"/>
    <s v="-"/>
    <s v="-"/>
    <s v="-"/>
    <s v="-"/>
    <s v="-"/>
    <s v="-"/>
    <s v="-"/>
    <s v="-"/>
    <s v="-"/>
    <s v="-"/>
    <s v="-"/>
  </r>
  <r>
    <x v="5"/>
    <s v="10.09.00"/>
    <s v="York Road Business Centre, Yelverton Road, SW11"/>
    <m/>
    <m/>
    <m/>
    <m/>
    <m/>
    <m/>
    <n v="526732"/>
    <n v="176122"/>
    <s v="St. Mary's Park"/>
    <m/>
    <m/>
    <m/>
    <m/>
    <n v="65"/>
    <m/>
    <m/>
    <m/>
    <m/>
    <m/>
    <m/>
    <m/>
    <s v="BF"/>
    <x v="0"/>
    <m/>
    <m/>
    <n v="0.24123711340206186"/>
    <m/>
    <m/>
    <m/>
    <x v="1"/>
    <s v="n/a"/>
    <n v="1332268"/>
    <n v="0"/>
    <n v="0"/>
    <n v="0"/>
    <n v="0"/>
    <n v="0"/>
    <n v="0"/>
    <n v="0"/>
    <n v="0"/>
    <n v="65"/>
    <s v="-"/>
    <s v="-"/>
    <s v="-"/>
    <s v="-"/>
    <s v="-"/>
    <s v="-"/>
    <s v="-"/>
    <s v="-"/>
    <s v="-"/>
    <s v="-"/>
    <s v="-"/>
    <s v="-"/>
    <s v="-"/>
    <s v="-"/>
    <s v="-"/>
    <s v="-"/>
    <s v="-"/>
    <s v="-"/>
    <s v="-"/>
    <s v="-"/>
    <s v="-"/>
  </r>
  <r>
    <x v="5"/>
    <s v="10.09.00"/>
    <s v="York Road Business Centre, Yelverton Road, SW11"/>
    <m/>
    <m/>
    <m/>
    <m/>
    <m/>
    <m/>
    <n v="526732"/>
    <n v="176122"/>
    <s v="St. Mary's Park"/>
    <m/>
    <m/>
    <m/>
    <m/>
    <n v="13"/>
    <m/>
    <m/>
    <m/>
    <m/>
    <m/>
    <m/>
    <m/>
    <s v="BF"/>
    <x v="0"/>
    <m/>
    <m/>
    <n v="9.3814432989690721E-2"/>
    <m/>
    <m/>
    <m/>
    <x v="0"/>
    <s v="n/a"/>
    <n v="1332268"/>
    <n v="0"/>
    <n v="0"/>
    <n v="0"/>
    <n v="0"/>
    <n v="0"/>
    <n v="0"/>
    <n v="0"/>
    <n v="0"/>
    <n v="13"/>
    <s v="-"/>
    <s v="-"/>
    <s v="-"/>
    <s v="-"/>
    <s v="-"/>
    <s v="-"/>
    <s v="-"/>
    <s v="-"/>
    <s v="-"/>
    <s v="-"/>
    <s v="-"/>
    <s v="-"/>
    <s v="-"/>
    <s v="-"/>
    <s v="-"/>
    <s v="-"/>
    <s v="-"/>
    <s v="-"/>
    <s v="-"/>
    <s v="-"/>
    <s v="-"/>
  </r>
  <r>
    <x v="5"/>
    <s v="10.09.00"/>
    <s v="York Road Business Centre, Yelverton Road, SW11"/>
    <m/>
    <m/>
    <m/>
    <m/>
    <m/>
    <m/>
    <n v="526732"/>
    <n v="176122"/>
    <s v="St. Mary's Park"/>
    <m/>
    <m/>
    <m/>
    <m/>
    <n v="19"/>
    <m/>
    <m/>
    <m/>
    <m/>
    <m/>
    <m/>
    <m/>
    <s v="BF"/>
    <x v="0"/>
    <m/>
    <m/>
    <n v="0.13711340206185565"/>
    <m/>
    <m/>
    <m/>
    <x v="2"/>
    <s v="n/a"/>
    <n v="1332268"/>
    <n v="0"/>
    <n v="0"/>
    <n v="0"/>
    <n v="0"/>
    <n v="0"/>
    <n v="0"/>
    <n v="0"/>
    <n v="0"/>
    <n v="19"/>
    <s v="-"/>
    <s v="-"/>
    <s v="-"/>
    <s v="-"/>
    <s v="-"/>
    <s v="-"/>
    <s v="-"/>
    <s v="-"/>
    <s v="-"/>
    <s v="-"/>
    <s v="-"/>
    <s v="-"/>
    <s v="-"/>
    <s v="-"/>
    <s v="-"/>
    <s v="-"/>
    <s v="-"/>
    <s v="-"/>
    <s v="-"/>
    <s v="-"/>
    <s v="-"/>
  </r>
  <r>
    <x v="6"/>
    <s v="n/a"/>
    <s v="SHLAA Potential Sites"/>
    <m/>
    <m/>
    <m/>
    <m/>
    <m/>
    <m/>
    <s v="n/a"/>
    <s v="n/a"/>
    <s v="n/a"/>
    <m/>
    <m/>
    <m/>
    <m/>
    <n v="929"/>
    <m/>
    <m/>
    <m/>
    <m/>
    <m/>
    <m/>
    <m/>
    <s v="-"/>
    <x v="0"/>
    <m/>
    <m/>
    <m/>
    <m/>
    <m/>
    <m/>
    <x v="3"/>
    <s v="n/a"/>
    <s v="-"/>
    <n v="0"/>
    <n v="0"/>
    <n v="0"/>
    <n v="0"/>
    <n v="0"/>
    <n v="0"/>
    <n v="0"/>
    <n v="0"/>
    <n v="929"/>
    <s v="-"/>
    <s v="-"/>
    <s v="-"/>
    <s v="-"/>
    <s v="-"/>
    <s v="-"/>
    <s v="-"/>
    <s v="-"/>
    <s v="-"/>
    <s v="-"/>
    <s v="-"/>
    <s v="-"/>
    <s v="-"/>
    <s v="-"/>
    <s v="-"/>
    <s v="-"/>
    <s v="-"/>
    <s v="-"/>
    <s v="-"/>
    <s v="-"/>
    <s v="-"/>
  </r>
  <r>
    <x v="7"/>
    <s v="n/a"/>
    <s v="SHLAA Small Sites Trend"/>
    <m/>
    <m/>
    <m/>
    <m/>
    <m/>
    <m/>
    <s v="n/a"/>
    <s v="n/a"/>
    <s v="n/a"/>
    <m/>
    <m/>
    <m/>
    <m/>
    <n v="8041"/>
    <m/>
    <m/>
    <m/>
    <m/>
    <m/>
    <m/>
    <m/>
    <s v="-"/>
    <x v="0"/>
    <m/>
    <m/>
    <m/>
    <m/>
    <m/>
    <m/>
    <x v="3"/>
    <s v="n/a"/>
    <s v="-"/>
    <n v="0"/>
    <n v="0"/>
    <n v="0"/>
    <n v="0"/>
    <n v="0"/>
    <n v="0"/>
    <n v="0"/>
    <n v="0"/>
    <n v="8041"/>
    <s v="-"/>
    <s v="-"/>
    <s v="-"/>
    <s v="-"/>
    <s v="-"/>
    <s v="-"/>
    <s v="-"/>
    <s v="-"/>
    <s v="-"/>
    <s v="-"/>
    <s v="-"/>
    <s v="-"/>
    <s v="-"/>
    <s v="-"/>
    <s v="-"/>
    <s v="-"/>
    <s v="-"/>
    <s v="-"/>
    <s v="-"/>
    <s v="-"/>
    <s v="-"/>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0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0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1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1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1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3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3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4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5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8.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5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6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6.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6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0.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2.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5.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7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79.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4.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8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8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0.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2.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4.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5.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6.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97.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8.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99.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name="PivotTable35"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39:X40"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13">
      <pivotArea type="all" dataOnly="0" outline="0" fieldPosition="0"/>
    </format>
    <format dxfId="12">
      <pivotArea type="all" dataOnly="0" outline="0" fieldPosition="0"/>
    </format>
    <format dxfId="11">
      <pivotArea type="all" dataOnly="0" outline="0" fieldPosition="0"/>
    </format>
    <format dxfId="10">
      <pivotArea type="all" dataOnly="0" outline="0" fieldPosition="0"/>
    </format>
    <format dxfId="9">
      <pivotArea type="all" dataOnly="0" outline="0" fieldPosition="0"/>
    </format>
    <format dxfId="8">
      <pivotArea type="all" dataOnly="0" outline="0" fieldPosition="0"/>
    </format>
    <format dxfId="7">
      <pivotArea type="all" dataOnly="0" outline="0" fieldPosition="0"/>
    </format>
    <format dxfId="6">
      <pivotArea type="all" dataOnly="0" outline="0" fieldPosition="0"/>
    </format>
    <format dxfId="5">
      <pivotArea type="all" dataOnly="0" outline="0" fieldPosition="0"/>
    </format>
    <format dxfId="4">
      <pivotArea type="all" dataOnly="0" outline="0" fieldPosition="0"/>
    </format>
    <format dxfId="3">
      <pivotArea type="all" dataOnly="0" outline="0" fieldPosition="0"/>
    </format>
    <format dxfId="2">
      <pivotArea type="all" dataOnly="0" outline="0" fieldPosition="0"/>
    </format>
    <format dxfId="1">
      <pivotArea type="all" dataOnly="0" outline="0" fieldPosition="0"/>
    </format>
    <format dxfId="0">
      <pivotArea type="all" dataOnly="0" outline="0" fieldPosition="0"/>
    </format>
  </formats>
  <pivotTableStyleInfo showRowHeaders="1" showColHeaders="1" showRowStripes="0" showColStripes="0" showLastColumn="1"/>
</pivotTableDefinition>
</file>

<file path=xl/pivotTables/pivotTable10.xml><?xml version="1.0" encoding="utf-8"?>
<pivotTableDefinition xmlns="http://schemas.openxmlformats.org/spreadsheetml/2006/main" name="PivotTable56"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39:AG40"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5">
    <format dxfId="135">
      <pivotArea type="all" dataOnly="0" outline="0" fieldPosition="0"/>
    </format>
    <format dxfId="134">
      <pivotArea type="all" dataOnly="0" outline="0" fieldPosition="0"/>
    </format>
    <format dxfId="133">
      <pivotArea type="all" dataOnly="0" outline="0" fieldPosition="0"/>
    </format>
    <format dxfId="132">
      <pivotArea type="all" dataOnly="0" outline="0" fieldPosition="0"/>
    </format>
    <format dxfId="131">
      <pivotArea type="all" dataOnly="0" outline="0" fieldPosition="0"/>
    </format>
    <format dxfId="130">
      <pivotArea type="all" dataOnly="0" outline="0" fieldPosition="0"/>
    </format>
    <format dxfId="129">
      <pivotArea type="all" dataOnly="0" outline="0" fieldPosition="0"/>
    </format>
    <format dxfId="128">
      <pivotArea type="all" dataOnly="0" outline="0" fieldPosition="0"/>
    </format>
    <format dxfId="127">
      <pivotArea type="all" dataOnly="0" outline="0" fieldPosition="0"/>
    </format>
    <format dxfId="126">
      <pivotArea type="all" dataOnly="0" outline="0" fieldPosition="0"/>
    </format>
    <format dxfId="125">
      <pivotArea type="all" dataOnly="0" outline="0" fieldPosition="0"/>
    </format>
    <format dxfId="124">
      <pivotArea type="all" dataOnly="0" outline="0" fieldPosition="0"/>
    </format>
    <format dxfId="123">
      <pivotArea type="all" dataOnly="0" outline="0" fieldPosition="0"/>
    </format>
    <format dxfId="122">
      <pivotArea type="all" dataOnly="0" outline="0" fieldPosition="0"/>
    </format>
    <format dxfId="121">
      <pivotArea type="all" dataOnly="0" outline="0" fieldPosition="0"/>
    </format>
  </formats>
  <pivotTableStyleInfo showRowHeaders="1" showColHeaders="1" showRowStripes="0" showColStripes="0" showLastColumn="1"/>
</pivotTableDefinition>
</file>

<file path=xl/pivotTables/pivotTable100.xml><?xml version="1.0" encoding="utf-8"?>
<pivotTableDefinition xmlns="http://schemas.openxmlformats.org/spreadsheetml/2006/main" name="PivotTable8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01:K102"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224">
      <pivotArea type="all" dataOnly="0" outline="0" fieldPosition="0"/>
    </format>
    <format dxfId="1223">
      <pivotArea type="all" dataOnly="0" outline="0" fieldPosition="0"/>
    </format>
    <format dxfId="1222">
      <pivotArea type="all" dataOnly="0" outline="0" fieldPosition="0"/>
    </format>
    <format dxfId="1221">
      <pivotArea type="all" dataOnly="0" outline="0" fieldPosition="0"/>
    </format>
    <format dxfId="1220">
      <pivotArea type="all" dataOnly="0" outline="0" fieldPosition="0"/>
    </format>
    <format dxfId="1219">
      <pivotArea type="all" dataOnly="0" outline="0" fieldPosition="0"/>
    </format>
    <format dxfId="1218">
      <pivotArea type="all" dataOnly="0" outline="0" fieldPosition="0"/>
    </format>
    <format dxfId="1217">
      <pivotArea type="all" dataOnly="0" outline="0" fieldPosition="0"/>
    </format>
    <format dxfId="1216">
      <pivotArea type="all" dataOnly="0" outline="0" fieldPosition="0"/>
    </format>
    <format dxfId="1215">
      <pivotArea type="all" dataOnly="0" outline="0" fieldPosition="0"/>
    </format>
    <format dxfId="1214">
      <pivotArea type="all" dataOnly="0" outline="0" fieldPosition="0"/>
    </format>
    <format dxfId="1213">
      <pivotArea type="all" dataOnly="0" outline="0" fieldPosition="0"/>
    </format>
    <format dxfId="1212">
      <pivotArea type="all" dataOnly="0" outline="0" fieldPosition="0"/>
    </format>
    <format dxfId="1211">
      <pivotArea type="all" dataOnly="0" outline="0" fieldPosition="0"/>
    </format>
    <format dxfId="1210">
      <pivotArea type="all" dataOnly="0" outline="0" fieldPosition="0"/>
    </format>
  </formats>
  <pivotTableStyleInfo showRowHeaders="1" showColHeaders="1" showRowStripes="0" showColStripes="0" showLastColumn="1"/>
</pivotTableDefinition>
</file>

<file path=xl/pivotTables/pivotTable101.xml><?xml version="1.0" encoding="utf-8"?>
<pivotTableDefinition xmlns="http://schemas.openxmlformats.org/spreadsheetml/2006/main" name="PivotTable6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56:C57"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1239">
      <pivotArea type="all" dataOnly="0" outline="0" fieldPosition="0"/>
    </format>
    <format dxfId="1238">
      <pivotArea type="all" dataOnly="0" outline="0" fieldPosition="0"/>
    </format>
    <format dxfId="1237">
      <pivotArea type="all" dataOnly="0" outline="0" fieldPosition="0"/>
    </format>
    <format dxfId="1236">
      <pivotArea type="all" dataOnly="0" outline="0" fieldPosition="0"/>
    </format>
    <format dxfId="1235">
      <pivotArea type="all" dataOnly="0" outline="0" fieldPosition="0"/>
    </format>
    <format dxfId="1234">
      <pivotArea type="all" dataOnly="0" outline="0" fieldPosition="0"/>
    </format>
    <format dxfId="1233">
      <pivotArea type="all" dataOnly="0" outline="0" fieldPosition="0"/>
    </format>
    <format dxfId="1232">
      <pivotArea type="all" dataOnly="0" outline="0" fieldPosition="0"/>
    </format>
    <format dxfId="1231">
      <pivotArea type="all" dataOnly="0" outline="0" fieldPosition="0"/>
    </format>
    <format dxfId="1230">
      <pivotArea type="all" dataOnly="0" outline="0" fieldPosition="0"/>
    </format>
    <format dxfId="1229">
      <pivotArea type="all" dataOnly="0" outline="0" fieldPosition="0"/>
    </format>
    <format dxfId="1228">
      <pivotArea type="all" dataOnly="0" outline="0" fieldPosition="0"/>
    </format>
    <format dxfId="1227">
      <pivotArea type="all" dataOnly="0" outline="0" fieldPosition="0"/>
    </format>
    <format dxfId="1226">
      <pivotArea type="all" dataOnly="0" outline="0" fieldPosition="0"/>
    </format>
    <format dxfId="1225">
      <pivotArea type="all" dataOnly="0" outline="0" fieldPosition="0"/>
    </format>
  </formats>
  <pivotTableStyleInfo showRowHeaders="1" showColHeaders="1" showRowStripes="0" showColStripes="0" showLastColumn="1"/>
</pivotTableDefinition>
</file>

<file path=xl/pivotTables/pivotTable102.xml><?xml version="1.0" encoding="utf-8"?>
<pivotTableDefinition xmlns="http://schemas.openxmlformats.org/spreadsheetml/2006/main" name="PivotTable1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45:K46"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2" hier="0"/>
    <pageField fld="25" hier="0"/>
  </pageFields>
  <dataFields count="1">
    <dataField name="Sum of Proposed Units Total" fld="15" baseField="0" baseItem="28871"/>
  </dataFields>
  <formats count="14">
    <format dxfId="1253">
      <pivotArea type="all" dataOnly="0" outline="0" fieldPosition="0"/>
    </format>
    <format dxfId="1252">
      <pivotArea type="all" dataOnly="0" outline="0" fieldPosition="0"/>
    </format>
    <format dxfId="1251">
      <pivotArea type="all" dataOnly="0" outline="0" fieldPosition="0"/>
    </format>
    <format dxfId="1250">
      <pivotArea type="all" dataOnly="0" outline="0" fieldPosition="0"/>
    </format>
    <format dxfId="1249">
      <pivotArea type="all" dataOnly="0" outline="0" fieldPosition="0"/>
    </format>
    <format dxfId="1248">
      <pivotArea type="all" dataOnly="0" outline="0" fieldPosition="0"/>
    </format>
    <format dxfId="1247">
      <pivotArea type="all" dataOnly="0" outline="0" fieldPosition="0"/>
    </format>
    <format dxfId="1246">
      <pivotArea type="all" dataOnly="0" outline="0" fieldPosition="0"/>
    </format>
    <format dxfId="1245">
      <pivotArea type="all" dataOnly="0" outline="0" fieldPosition="0"/>
    </format>
    <format dxfId="1244">
      <pivotArea type="all" dataOnly="0" outline="0" fieldPosition="0"/>
    </format>
    <format dxfId="1243">
      <pivotArea type="all" dataOnly="0" outline="0" fieldPosition="0"/>
    </format>
    <format dxfId="1242">
      <pivotArea type="all" dataOnly="0" outline="0" fieldPosition="0"/>
    </format>
    <format dxfId="1241">
      <pivotArea type="all" dataOnly="0" outline="0" fieldPosition="0"/>
    </format>
    <format dxfId="1240">
      <pivotArea type="all" dataOnly="0" outline="0" fieldPosition="0"/>
    </format>
  </formats>
  <pivotTableStyleInfo showRowHeaders="1" showColHeaders="1" showRowStripes="0" showColStripes="0" showLastColumn="1"/>
</pivotTableDefinition>
</file>

<file path=xl/pivotTables/pivotTable103.xml><?xml version="1.0" encoding="utf-8"?>
<pivotTableDefinition xmlns="http://schemas.openxmlformats.org/spreadsheetml/2006/main" name="PivotTable38"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15:X16"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1267">
      <pivotArea type="all" dataOnly="0" outline="0" fieldPosition="0"/>
    </format>
    <format dxfId="1266">
      <pivotArea type="all" dataOnly="0" outline="0" fieldPosition="0"/>
    </format>
    <format dxfId="1265">
      <pivotArea type="all" dataOnly="0" outline="0" fieldPosition="0"/>
    </format>
    <format dxfId="1264">
      <pivotArea type="all" dataOnly="0" outline="0" fieldPosition="0"/>
    </format>
    <format dxfId="1263">
      <pivotArea type="all" dataOnly="0" outline="0" fieldPosition="0"/>
    </format>
    <format dxfId="1262">
      <pivotArea type="all" dataOnly="0" outline="0" fieldPosition="0"/>
    </format>
    <format dxfId="1261">
      <pivotArea type="all" dataOnly="0" outline="0" fieldPosition="0"/>
    </format>
    <format dxfId="1260">
      <pivotArea type="all" dataOnly="0" outline="0" fieldPosition="0"/>
    </format>
    <format dxfId="1259">
      <pivotArea type="all" dataOnly="0" outline="0" fieldPosition="0"/>
    </format>
    <format dxfId="1258">
      <pivotArea type="all" dataOnly="0" outline="0" fieldPosition="0"/>
    </format>
    <format dxfId="1257">
      <pivotArea type="all" dataOnly="0" outline="0" fieldPosition="0"/>
    </format>
    <format dxfId="1256">
      <pivotArea type="all" dataOnly="0" outline="0" fieldPosition="0"/>
    </format>
    <format dxfId="1255">
      <pivotArea type="all" dataOnly="0" outline="0" fieldPosition="0"/>
    </format>
    <format dxfId="1254">
      <pivotArea type="all" dataOnly="0" outline="0" fieldPosition="0"/>
    </format>
  </formats>
  <pivotTableStyleInfo showRowHeaders="1" showColHeaders="1" showRowStripes="0" showColStripes="0" showLastColumn="1"/>
</pivotTableDefinition>
</file>

<file path=xl/pivotTables/pivotTable104.xml><?xml version="1.0" encoding="utf-8"?>
<pivotTableDefinition xmlns="http://schemas.openxmlformats.org/spreadsheetml/2006/main" name="PivotTable5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7:AG8"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5">
    <format dxfId="1282">
      <pivotArea type="all" dataOnly="0" outline="0" fieldPosition="0"/>
    </format>
    <format dxfId="1281">
      <pivotArea type="all" dataOnly="0" outline="0" fieldPosition="0"/>
    </format>
    <format dxfId="1280">
      <pivotArea type="all" dataOnly="0" outline="0" fieldPosition="0"/>
    </format>
    <format dxfId="1279">
      <pivotArea type="all" dataOnly="0" outline="0" fieldPosition="0"/>
    </format>
    <format dxfId="1278">
      <pivotArea type="all" dataOnly="0" outline="0" fieldPosition="0"/>
    </format>
    <format dxfId="1277">
      <pivotArea type="all" dataOnly="0" outline="0" fieldPosition="0"/>
    </format>
    <format dxfId="1276">
      <pivotArea type="all" dataOnly="0" outline="0" fieldPosition="0"/>
    </format>
    <format dxfId="1275">
      <pivotArea type="all" dataOnly="0" outline="0" fieldPosition="0"/>
    </format>
    <format dxfId="1274">
      <pivotArea type="all" dataOnly="0" outline="0" fieldPosition="0"/>
    </format>
    <format dxfId="1273">
      <pivotArea type="all" dataOnly="0" outline="0" fieldPosition="0"/>
    </format>
    <format dxfId="1272">
      <pivotArea type="all" dataOnly="0" outline="0" fieldPosition="0"/>
    </format>
    <format dxfId="1271">
      <pivotArea type="all" dataOnly="0" outline="0" fieldPosition="0"/>
    </format>
    <format dxfId="1270">
      <pivotArea type="all" dataOnly="0" outline="0" fieldPosition="0"/>
    </format>
    <format dxfId="1269">
      <pivotArea type="all" dataOnly="0" outline="0" fieldPosition="0"/>
    </format>
    <format dxfId="1268">
      <pivotArea type="all" dataOnly="0" outline="0" fieldPosition="0"/>
    </format>
  </formats>
  <pivotTableStyleInfo showRowHeaders="1" showColHeaders="1" showRowStripes="0" showColStripes="0" showLastColumn="1"/>
</pivotTableDefinition>
</file>

<file path=xl/pivotTables/pivotTable105.xml><?xml version="1.0" encoding="utf-8"?>
<pivotTableDefinition xmlns="http://schemas.openxmlformats.org/spreadsheetml/2006/main" name="PivotTable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37:G38"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1" hier="0"/>
    <pageField fld="25" hier="0"/>
  </pageFields>
  <dataFields count="1">
    <dataField name="Sum of Net Units Total" fld="16" baseField="0" baseItem="0"/>
  </dataFields>
  <formats count="14">
    <format dxfId="1296">
      <pivotArea type="all" dataOnly="0" outline="0" fieldPosition="0"/>
    </format>
    <format dxfId="1295">
      <pivotArea type="all" dataOnly="0" outline="0" fieldPosition="0"/>
    </format>
    <format dxfId="1294">
      <pivotArea type="all" dataOnly="0" outline="0" fieldPosition="0"/>
    </format>
    <format dxfId="1293">
      <pivotArea type="all" dataOnly="0" outline="0" fieldPosition="0"/>
    </format>
    <format dxfId="1292">
      <pivotArea type="all" dataOnly="0" outline="0" fieldPosition="0"/>
    </format>
    <format dxfId="1291">
      <pivotArea type="all" dataOnly="0" outline="0" fieldPosition="0"/>
    </format>
    <format dxfId="1290">
      <pivotArea type="all" dataOnly="0" outline="0" fieldPosition="0"/>
    </format>
    <format dxfId="1289">
      <pivotArea type="all" dataOnly="0" outline="0" fieldPosition="0"/>
    </format>
    <format dxfId="1288">
      <pivotArea type="all" dataOnly="0" outline="0" fieldPosition="0"/>
    </format>
    <format dxfId="1287">
      <pivotArea type="all" dataOnly="0" outline="0" fieldPosition="0"/>
    </format>
    <format dxfId="1286">
      <pivotArea type="all" dataOnly="0" outline="0" fieldPosition="0"/>
    </format>
    <format dxfId="1285">
      <pivotArea type="all" dataOnly="0" outline="0" fieldPosition="0"/>
    </format>
    <format dxfId="1284">
      <pivotArea type="all" dataOnly="0" outline="0" fieldPosition="0"/>
    </format>
    <format dxfId="1283">
      <pivotArea type="all" dataOnly="0" outline="0" fieldPosition="0"/>
    </format>
  </formats>
  <pivotTableStyleInfo showRowHeaders="1" showColHeaders="1" showRowStripes="0" showColStripes="0" showLastColumn="1"/>
</pivotTableDefinition>
</file>

<file path=xl/pivotTables/pivotTable106.xml><?xml version="1.0" encoding="utf-8"?>
<pivotTableDefinition xmlns="http://schemas.openxmlformats.org/spreadsheetml/2006/main" name="PivotTable46"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47:AD48" firstHeaderRow="1" firstDataRow="1" firstDataCol="1" rowPageCount="2" colPageCount="1"/>
  <pivotFields count="65">
    <pivotField axis="axisPage" compact="0" outline="0" subtotalTop="0" multipleItemSelectionAllowed="1"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1311">
      <pivotArea type="all" dataOnly="0" outline="0" fieldPosition="0"/>
    </format>
    <format dxfId="1310">
      <pivotArea type="all" dataOnly="0" outline="0" fieldPosition="0"/>
    </format>
    <format dxfId="1309">
      <pivotArea type="all" dataOnly="0" outline="0" fieldPosition="0"/>
    </format>
    <format dxfId="1308">
      <pivotArea type="all" dataOnly="0" outline="0" fieldPosition="0"/>
    </format>
    <format dxfId="1307">
      <pivotArea type="all" dataOnly="0" outline="0" fieldPosition="0"/>
    </format>
    <format dxfId="1306">
      <pivotArea type="all" dataOnly="0" outline="0" fieldPosition="0"/>
    </format>
    <format dxfId="1305">
      <pivotArea type="all" dataOnly="0" outline="0" fieldPosition="0"/>
    </format>
    <format dxfId="1304">
      <pivotArea type="all" dataOnly="0" outline="0" fieldPosition="0"/>
    </format>
    <format dxfId="1303">
      <pivotArea type="all" dataOnly="0" outline="0" fieldPosition="0"/>
    </format>
    <format dxfId="1302">
      <pivotArea type="all" dataOnly="0" outline="0" fieldPosition="0"/>
    </format>
    <format dxfId="1301">
      <pivotArea type="all" dataOnly="0" outline="0" fieldPosition="0"/>
    </format>
    <format dxfId="1300">
      <pivotArea type="all" dataOnly="0" outline="0" fieldPosition="0"/>
    </format>
    <format dxfId="1299">
      <pivotArea type="all" dataOnly="0" outline="0" fieldPosition="0"/>
    </format>
    <format dxfId="1298">
      <pivotArea type="all" dataOnly="0" outline="0" fieldPosition="0"/>
    </format>
    <format dxfId="1297">
      <pivotArea type="all" dataOnly="0" outline="0" fieldPosition="0"/>
    </format>
  </formats>
  <pivotTableStyleInfo showRowHeaders="1" showColHeaders="1" showRowStripes="0" showColStripes="0" showLastColumn="1"/>
</pivotTableDefinition>
</file>

<file path=xl/pivotTables/pivotTable107.xml><?xml version="1.0" encoding="utf-8"?>
<pivotTableDefinition xmlns="http://schemas.openxmlformats.org/spreadsheetml/2006/main" name="PivotTable108"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75:U76"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0"/>
        <item h="1" x="3"/>
        <item x="1"/>
        <item h="1"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32" item="2" hier="0"/>
  </pageFields>
  <dataFields count="1">
    <dataField name="Sum of Net Units Total" fld="16" baseField="0" baseItem="0"/>
  </dataFields>
  <formats count="9">
    <format dxfId="1320">
      <pivotArea type="all" dataOnly="0" outline="0" fieldPosition="0"/>
    </format>
    <format dxfId="1319">
      <pivotArea type="all" dataOnly="0" outline="0" fieldPosition="0"/>
    </format>
    <format dxfId="1318">
      <pivotArea type="all" dataOnly="0" outline="0" fieldPosition="0"/>
    </format>
    <format dxfId="1317">
      <pivotArea type="all" dataOnly="0" outline="0" fieldPosition="0"/>
    </format>
    <format dxfId="1316">
      <pivotArea type="all" dataOnly="0" outline="0" fieldPosition="0"/>
    </format>
    <format dxfId="1315">
      <pivotArea type="all" dataOnly="0" outline="0" fieldPosition="0"/>
    </format>
    <format dxfId="1314">
      <pivotArea type="all" dataOnly="0" outline="0" fieldPosition="0"/>
    </format>
    <format dxfId="1313">
      <pivotArea type="all" dataOnly="0" outline="0" fieldPosition="0"/>
    </format>
    <format dxfId="1312">
      <pivotArea type="all" dataOnly="0" outline="0" fieldPosition="0"/>
    </format>
  </formats>
  <pivotTableStyleInfo showRowHeaders="1" showColHeaders="1" showRowStripes="0" showColStripes="0" showLastColumn="1"/>
</pivotTableDefinition>
</file>

<file path=xl/pivotTables/pivotTable108.xml><?xml version="1.0" encoding="utf-8"?>
<pivotTableDefinition xmlns="http://schemas.openxmlformats.org/spreadsheetml/2006/main" name="PivotTable4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31:AA32"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6">
    <format dxfId="1336">
      <pivotArea type="all" dataOnly="0" outline="0" fieldPosition="0"/>
    </format>
    <format dxfId="1335">
      <pivotArea type="all" dataOnly="0" outline="0" fieldPosition="0"/>
    </format>
    <format dxfId="1334">
      <pivotArea type="all" dataOnly="0" outline="0" fieldPosition="0"/>
    </format>
    <format dxfId="1333">
      <pivotArea type="all" dataOnly="0" outline="0" fieldPosition="0"/>
    </format>
    <format dxfId="1332">
      <pivotArea type="all" dataOnly="0" outline="0" fieldPosition="0"/>
    </format>
    <format dxfId="1331">
      <pivotArea type="all" dataOnly="0" outline="0" fieldPosition="0"/>
    </format>
    <format dxfId="1330">
      <pivotArea type="all" dataOnly="0" outline="0" fieldPosition="0"/>
    </format>
    <format dxfId="1329">
      <pivotArea type="all" dataOnly="0" outline="0" fieldPosition="0"/>
    </format>
    <format dxfId="1328">
      <pivotArea type="all" dataOnly="0" outline="0" fieldPosition="0"/>
    </format>
    <format dxfId="1327">
      <pivotArea type="all" dataOnly="0" outline="0" fieldPosition="0"/>
    </format>
    <format dxfId="1326">
      <pivotArea type="all" dataOnly="0" outline="0" fieldPosition="0"/>
    </format>
    <format dxfId="1325">
      <pivotArea type="all" dataOnly="0" outline="0" fieldPosition="0"/>
    </format>
    <format dxfId="1324">
      <pivotArea type="all" dataOnly="0" outline="0" fieldPosition="0"/>
    </format>
    <format dxfId="1323">
      <pivotArea type="all" dataOnly="0" outline="0" fieldPosition="0"/>
    </format>
    <format dxfId="1322">
      <pivotArea type="all" dataOnly="0" outline="0" fieldPosition="0"/>
    </format>
    <format dxfId="1321">
      <pivotArea type="all" dataOnly="0" outline="0" fieldPosition="0"/>
    </format>
  </formats>
  <pivotTableStyleInfo showRowHeaders="1" showColHeaders="1" showRowStripes="0" showColStripes="0" showLastColumn="1"/>
</pivotTableDefinition>
</file>

<file path=xl/pivotTables/pivotTable109.xml><?xml version="1.0" encoding="utf-8"?>
<pivotTableDefinition xmlns="http://schemas.openxmlformats.org/spreadsheetml/2006/main" name="PivotTable9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83:O84"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351">
      <pivotArea type="all" dataOnly="0" outline="0" fieldPosition="0"/>
    </format>
    <format dxfId="1350">
      <pivotArea type="all" dataOnly="0" outline="0" fieldPosition="0"/>
    </format>
    <format dxfId="1349">
      <pivotArea type="all" dataOnly="0" outline="0" fieldPosition="0"/>
    </format>
    <format dxfId="1348">
      <pivotArea type="all" dataOnly="0" outline="0" fieldPosition="0"/>
    </format>
    <format dxfId="1347">
      <pivotArea type="all" dataOnly="0" outline="0" fieldPosition="0"/>
    </format>
    <format dxfId="1346">
      <pivotArea type="all" dataOnly="0" outline="0" fieldPosition="0"/>
    </format>
    <format dxfId="1345">
      <pivotArea type="all" dataOnly="0" outline="0" fieldPosition="0"/>
    </format>
    <format dxfId="1344">
      <pivotArea type="all" dataOnly="0" outline="0" fieldPosition="0"/>
    </format>
    <format dxfId="1343">
      <pivotArea type="all" dataOnly="0" outline="0" fieldPosition="0"/>
    </format>
    <format dxfId="1342">
      <pivotArea type="all" dataOnly="0" outline="0" fieldPosition="0"/>
    </format>
    <format dxfId="1341">
      <pivotArea type="all" dataOnly="0" outline="0" fieldPosition="0"/>
    </format>
    <format dxfId="1340">
      <pivotArea type="all" dataOnly="0" outline="0" fieldPosition="0"/>
    </format>
    <format dxfId="1339">
      <pivotArea type="all" dataOnly="0" outline="0" fieldPosition="0"/>
    </format>
    <format dxfId="1338">
      <pivotArea type="all" dataOnly="0" outline="0" fieldPosition="0"/>
    </format>
    <format dxfId="1337">
      <pivotArea type="all" dataOnly="0" outline="0" fieldPosition="0"/>
    </format>
  </formats>
  <pivotTableStyleInfo showRowHeaders="1" showColHeaders="1" showRowStripes="0" showColStripes="0" showLastColumn="1"/>
</pivotTableDefinition>
</file>

<file path=xl/pivotTables/pivotTable11.xml><?xml version="1.0" encoding="utf-8"?>
<pivotTableDefinition xmlns="http://schemas.openxmlformats.org/spreadsheetml/2006/main" name="PivotTable5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47:AG48"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150">
      <pivotArea type="all" dataOnly="0" outline="0" fieldPosition="0"/>
    </format>
    <format dxfId="149">
      <pivotArea type="all" dataOnly="0" outline="0" fieldPosition="0"/>
    </format>
    <format dxfId="148">
      <pivotArea type="all" dataOnly="0" outline="0" fieldPosition="0"/>
    </format>
    <format dxfId="147">
      <pivotArea type="all" dataOnly="0" outline="0" fieldPosition="0"/>
    </format>
    <format dxfId="146">
      <pivotArea type="all" dataOnly="0" outline="0" fieldPosition="0"/>
    </format>
    <format dxfId="145">
      <pivotArea type="all" dataOnly="0" outline="0" fieldPosition="0"/>
    </format>
    <format dxfId="144">
      <pivotArea type="all" dataOnly="0" outline="0" fieldPosition="0"/>
    </format>
    <format dxfId="143">
      <pivotArea type="all" dataOnly="0" outline="0" fieldPosition="0"/>
    </format>
    <format dxfId="142">
      <pivotArea type="all" dataOnly="0" outline="0" fieldPosition="0"/>
    </format>
    <format dxfId="141">
      <pivotArea type="all" dataOnly="0" outline="0" fieldPosition="0"/>
    </format>
    <format dxfId="140">
      <pivotArea type="all" dataOnly="0" outline="0" fieldPosition="0"/>
    </format>
    <format dxfId="139">
      <pivotArea type="all" dataOnly="0" outline="0" fieldPosition="0"/>
    </format>
    <format dxfId="138">
      <pivotArea type="all" dataOnly="0" outline="0" fieldPosition="0"/>
    </format>
    <format dxfId="137">
      <pivotArea type="all" dataOnly="0" outline="0" fieldPosition="0"/>
    </format>
    <format dxfId="136">
      <pivotArea type="all" dataOnly="0" outline="0" fieldPosition="0"/>
    </format>
  </formats>
  <pivotTableStyleInfo showRowHeaders="1" showColHeaders="1" showRowStripes="0" showColStripes="0" showLastColumn="1"/>
</pivotTableDefinition>
</file>

<file path=xl/pivotTables/pivotTable110.xml><?xml version="1.0" encoding="utf-8"?>
<pivotTableDefinition xmlns="http://schemas.openxmlformats.org/spreadsheetml/2006/main" name="PivotTable44"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39:AA40"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6">
    <format dxfId="1367">
      <pivotArea type="all" dataOnly="0" outline="0" fieldPosition="0"/>
    </format>
    <format dxfId="1366">
      <pivotArea type="all" dataOnly="0" outline="0" fieldPosition="0"/>
    </format>
    <format dxfId="1365">
      <pivotArea type="all" dataOnly="0" outline="0" fieldPosition="0"/>
    </format>
    <format dxfId="1364">
      <pivotArea type="all" dataOnly="0" outline="0" fieldPosition="0"/>
    </format>
    <format dxfId="1363">
      <pivotArea type="all" dataOnly="0" outline="0" fieldPosition="0"/>
    </format>
    <format dxfId="1362">
      <pivotArea type="all" dataOnly="0" outline="0" fieldPosition="0"/>
    </format>
    <format dxfId="1361">
      <pivotArea type="all" dataOnly="0" outline="0" fieldPosition="0"/>
    </format>
    <format dxfId="1360">
      <pivotArea type="all" dataOnly="0" outline="0" fieldPosition="0"/>
    </format>
    <format dxfId="1359">
      <pivotArea type="all" dataOnly="0" outline="0" fieldPosition="0"/>
    </format>
    <format dxfId="1358">
      <pivotArea type="all" dataOnly="0" outline="0" fieldPosition="0"/>
    </format>
    <format dxfId="1357">
      <pivotArea type="all" dataOnly="0" outline="0" fieldPosition="0"/>
    </format>
    <format dxfId="1356">
      <pivotArea type="all" dataOnly="0" outline="0" fieldPosition="0"/>
    </format>
    <format dxfId="1355">
      <pivotArea type="all" dataOnly="0" outline="0" fieldPosition="0"/>
    </format>
    <format dxfId="1354">
      <pivotArea type="all" dataOnly="0" outline="0" fieldPosition="0"/>
    </format>
    <format dxfId="1353">
      <pivotArea type="all" dataOnly="0" outline="0" fieldPosition="0"/>
    </format>
    <format dxfId="1352">
      <pivotArea type="all" dataOnly="0" outline="0" fieldPosition="0"/>
    </format>
  </formats>
  <pivotTableStyleInfo showRowHeaders="1" showColHeaders="1" showRowStripes="0" showColStripes="0" showLastColumn="1"/>
</pivotTableDefinition>
</file>

<file path=xl/pivotTables/pivotTable111.xml><?xml version="1.0" encoding="utf-8"?>
<pivotTableDefinition xmlns="http://schemas.openxmlformats.org/spreadsheetml/2006/main" name="PivotTable128"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25:K128"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h="1" x="0"/>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s>
  <rowFields count="1">
    <field x="95"/>
  </rowFields>
  <rowItems count="2">
    <i>
      <x v="1"/>
    </i>
    <i t="grand">
      <x/>
    </i>
  </rowItems>
  <colItems count="1">
    <i/>
  </colItems>
  <pageFields count="1">
    <pageField fld="0" item="0" hier="0"/>
  </pageFields>
  <dataFields count="1">
    <dataField name="Sum of Net Units Total" fld="16" baseField="0" baseItem="0"/>
  </dataFields>
  <formats count="6">
    <format dxfId="1373">
      <pivotArea type="all" dataOnly="0" outline="0" fieldPosition="0"/>
    </format>
    <format dxfId="1372">
      <pivotArea type="all" dataOnly="0" outline="0" fieldPosition="0"/>
    </format>
    <format dxfId="1371">
      <pivotArea type="all" dataOnly="0" outline="0" fieldPosition="0"/>
    </format>
    <format dxfId="1370">
      <pivotArea type="all" dataOnly="0" outline="0" fieldPosition="0"/>
    </format>
    <format dxfId="1369">
      <pivotArea type="all" dataOnly="0" outline="0" fieldPosition="0"/>
    </format>
    <format dxfId="1368">
      <pivotArea type="all" dataOnly="0" outline="0" fieldPosition="0"/>
    </format>
  </formats>
  <pivotTableStyleInfo showRowHeaders="1" showColHeaders="1" showRowStripes="0" showColStripes="0" showLastColumn="1"/>
</pivotTableDefinition>
</file>

<file path=xl/pivotTables/pivotTable112.xml><?xml version="1.0" encoding="utf-8"?>
<pivotTableDefinition xmlns="http://schemas.openxmlformats.org/spreadsheetml/2006/main" name="PivotTable1"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6:C7" firstHeaderRow="1" firstDataRow="1" firstDataCol="1" rowPageCount="1"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0" hier="0"/>
  </pageFields>
  <dataFields count="1">
    <dataField name="Sum of Net Units Total" fld="16" baseField="0" baseItem="0"/>
  </dataFields>
  <formats count="14">
    <format dxfId="1387">
      <pivotArea type="all" dataOnly="0" outline="0" fieldPosition="0"/>
    </format>
    <format dxfId="1386">
      <pivotArea type="all" dataOnly="0" outline="0" fieldPosition="0"/>
    </format>
    <format dxfId="1385">
      <pivotArea type="all" dataOnly="0" outline="0" fieldPosition="0"/>
    </format>
    <format dxfId="1384">
      <pivotArea type="all" dataOnly="0" outline="0" fieldPosition="0"/>
    </format>
    <format dxfId="1383">
      <pivotArea type="all" dataOnly="0" outline="0" fieldPosition="0"/>
    </format>
    <format dxfId="1382">
      <pivotArea type="all" dataOnly="0" outline="0" fieldPosition="0"/>
    </format>
    <format dxfId="1381">
      <pivotArea type="all" dataOnly="0" outline="0" fieldPosition="0"/>
    </format>
    <format dxfId="1380">
      <pivotArea type="all" dataOnly="0" outline="0" fieldPosition="0"/>
    </format>
    <format dxfId="1379">
      <pivotArea type="all" dataOnly="0" outline="0" fieldPosition="0"/>
    </format>
    <format dxfId="1378">
      <pivotArea type="all" dataOnly="0" outline="0" fieldPosition="0"/>
    </format>
    <format dxfId="1377">
      <pivotArea type="all" dataOnly="0" outline="0" fieldPosition="0"/>
    </format>
    <format dxfId="1376">
      <pivotArea type="all" dataOnly="0" outline="0" fieldPosition="0"/>
    </format>
    <format dxfId="1375">
      <pivotArea type="all" dataOnly="0" outline="0" fieldPosition="0"/>
    </format>
    <format dxfId="1374">
      <pivotArea type="all" dataOnly="0" outline="0" fieldPosition="0"/>
    </format>
  </formats>
  <pivotTableStyleInfo showRowHeaders="1" showColHeaders="1" showRowStripes="0" showColStripes="0" showLastColumn="1"/>
</pivotTableDefinition>
</file>

<file path=xl/pivotTables/pivotTable113.xml><?xml version="1.0" encoding="utf-8"?>
<pivotTableDefinition xmlns="http://schemas.openxmlformats.org/spreadsheetml/2006/main" name="PivotTable13"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3:K14" firstHeaderRow="1" firstDataRow="1" firstDataCol="1" rowPageCount="1"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2" hier="0"/>
  </pageFields>
  <dataFields count="1">
    <dataField name="Sum of Proposed Units Total" fld="15" baseField="0" baseItem="28871"/>
  </dataFields>
  <formats count="14">
    <format dxfId="1401">
      <pivotArea type="all" dataOnly="0" outline="0" fieldPosition="0"/>
    </format>
    <format dxfId="1400">
      <pivotArea type="all" dataOnly="0" outline="0" fieldPosition="0"/>
    </format>
    <format dxfId="1399">
      <pivotArea type="all" dataOnly="0" outline="0" fieldPosition="0"/>
    </format>
    <format dxfId="1398">
      <pivotArea type="all" dataOnly="0" outline="0" fieldPosition="0"/>
    </format>
    <format dxfId="1397">
      <pivotArea type="all" dataOnly="0" outline="0" fieldPosition="0"/>
    </format>
    <format dxfId="1396">
      <pivotArea type="all" dataOnly="0" outline="0" fieldPosition="0"/>
    </format>
    <format dxfId="1395">
      <pivotArea type="all" dataOnly="0" outline="0" fieldPosition="0"/>
    </format>
    <format dxfId="1394">
      <pivotArea type="all" dataOnly="0" outline="0" fieldPosition="0"/>
    </format>
    <format dxfId="1393">
      <pivotArea type="all" dataOnly="0" outline="0" fieldPosition="0"/>
    </format>
    <format dxfId="1392">
      <pivotArea type="all" dataOnly="0" outline="0" fieldPosition="0"/>
    </format>
    <format dxfId="1391">
      <pivotArea type="all" dataOnly="0" outline="0" fieldPosition="0"/>
    </format>
    <format dxfId="1390">
      <pivotArea type="all" dataOnly="0" outline="0" fieldPosition="0"/>
    </format>
    <format dxfId="1389">
      <pivotArea type="all" dataOnly="0" outline="0" fieldPosition="0"/>
    </format>
    <format dxfId="1388">
      <pivotArea type="all" dataOnly="0" outline="0" fieldPosition="0"/>
    </format>
  </formats>
  <pivotTableStyleInfo showRowHeaders="1" showColHeaders="1" showRowStripes="0" showColStripes="0" showLastColumn="1"/>
</pivotTableDefinition>
</file>

<file path=xl/pivotTables/pivotTable114.xml><?xml version="1.0" encoding="utf-8"?>
<pivotTableDefinition xmlns="http://schemas.openxmlformats.org/spreadsheetml/2006/main" name="PivotTable94"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92:O93"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1416">
      <pivotArea type="all" dataOnly="0" outline="0" fieldPosition="0"/>
    </format>
    <format dxfId="1415">
      <pivotArea type="all" dataOnly="0" outline="0" fieldPosition="0"/>
    </format>
    <format dxfId="1414">
      <pivotArea type="all" dataOnly="0" outline="0" fieldPosition="0"/>
    </format>
    <format dxfId="1413">
      <pivotArea type="all" dataOnly="0" outline="0" fieldPosition="0"/>
    </format>
    <format dxfId="1412">
      <pivotArea type="all" dataOnly="0" outline="0" fieldPosition="0"/>
    </format>
    <format dxfId="1411">
      <pivotArea type="all" dataOnly="0" outline="0" fieldPosition="0"/>
    </format>
    <format dxfId="1410">
      <pivotArea type="all" dataOnly="0" outline="0" fieldPosition="0"/>
    </format>
    <format dxfId="1409">
      <pivotArea type="all" dataOnly="0" outline="0" fieldPosition="0"/>
    </format>
    <format dxfId="1408">
      <pivotArea type="all" dataOnly="0" outline="0" fieldPosition="0"/>
    </format>
    <format dxfId="1407">
      <pivotArea type="all" dataOnly="0" outline="0" fieldPosition="0"/>
    </format>
    <format dxfId="1406">
      <pivotArea type="all" dataOnly="0" outline="0" fieldPosition="0"/>
    </format>
    <format dxfId="1405">
      <pivotArea type="all" dataOnly="0" outline="0" fieldPosition="0"/>
    </format>
    <format dxfId="1404">
      <pivotArea type="all" dataOnly="0" outline="0" fieldPosition="0"/>
    </format>
    <format dxfId="1403">
      <pivotArea type="all" dataOnly="0" outline="0" fieldPosition="0"/>
    </format>
    <format dxfId="1402">
      <pivotArea type="all" dataOnly="0" outline="0" fieldPosition="0"/>
    </format>
  </formats>
  <pivotTableStyleInfo showRowHeaders="1" showColHeaders="1" showRowStripes="0" showColStripes="0" showLastColumn="1"/>
</pivotTableDefinition>
</file>

<file path=xl/pivotTables/pivotTable115.xml><?xml version="1.0" encoding="utf-8"?>
<pivotTableDefinition xmlns="http://schemas.openxmlformats.org/spreadsheetml/2006/main" name="PivotTable115"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75:AA76"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5">
        <item x="1"/>
        <item h="1" x="0"/>
        <item m="1" x="2"/>
        <item m="1" x="3"/>
        <item t="default"/>
      </items>
    </pivotField>
    <pivotField compact="0" outline="0" subtotalTop="0" showAll="0" includeNewItemsInFilter="1"/>
    <pivotField axis="axisPage" compact="0" outline="0" subtotalTop="0" showAll="0" includeNewItemsInFilter="1">
      <items count="6">
        <item h="1" x="0"/>
        <item h="1" x="3"/>
        <item x="1"/>
        <item h="1"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32" item="2" hier="0"/>
    <pageField fld="30" item="0" hier="0"/>
  </pageFields>
  <dataFields count="1">
    <dataField name="Sum of Net Units Total" fld="16" baseField="0" baseItem="0"/>
  </dataFields>
  <formats count="10">
    <format dxfId="1426">
      <pivotArea type="all" dataOnly="0" outline="0" fieldPosition="0"/>
    </format>
    <format dxfId="1425">
      <pivotArea type="all" dataOnly="0" outline="0" fieldPosition="0"/>
    </format>
    <format dxfId="1424">
      <pivotArea type="all" dataOnly="0" outline="0" fieldPosition="0"/>
    </format>
    <format dxfId="1423">
      <pivotArea type="all" dataOnly="0" outline="0" fieldPosition="0"/>
    </format>
    <format dxfId="1422">
      <pivotArea type="all" dataOnly="0" outline="0" fieldPosition="0"/>
    </format>
    <format dxfId="1421">
      <pivotArea type="all" dataOnly="0" outline="0" fieldPosition="0"/>
    </format>
    <format dxfId="1420">
      <pivotArea type="all" dataOnly="0" outline="0" fieldPosition="0"/>
    </format>
    <format dxfId="1419">
      <pivotArea type="all" dataOnly="0" outline="0" fieldPosition="0"/>
    </format>
    <format dxfId="1418">
      <pivotArea type="all" dataOnly="0" outline="0" fieldPosition="0"/>
    </format>
    <format dxfId="1417">
      <pivotArea type="all" dataOnly="0" outline="0" fieldPosition="0"/>
    </format>
  </formats>
  <pivotTableStyleInfo showRowHeaders="1" showColHeaders="1" showRowStripes="0" showColStripes="0" showLastColumn="1"/>
</pivotTableDefinition>
</file>

<file path=xl/pivotTables/pivotTable116.xml><?xml version="1.0" encoding="utf-8"?>
<pivotTableDefinition xmlns="http://schemas.openxmlformats.org/spreadsheetml/2006/main" name="PivotTable97"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65:O66"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441">
      <pivotArea type="all" dataOnly="0" outline="0" fieldPosition="0"/>
    </format>
    <format dxfId="1440">
      <pivotArea type="all" dataOnly="0" outline="0" fieldPosition="0"/>
    </format>
    <format dxfId="1439">
      <pivotArea type="all" dataOnly="0" outline="0" fieldPosition="0"/>
    </format>
    <format dxfId="1438">
      <pivotArea type="all" dataOnly="0" outline="0" fieldPosition="0"/>
    </format>
    <format dxfId="1437">
      <pivotArea type="all" dataOnly="0" outline="0" fieldPosition="0"/>
    </format>
    <format dxfId="1436">
      <pivotArea type="all" dataOnly="0" outline="0" fieldPosition="0"/>
    </format>
    <format dxfId="1435">
      <pivotArea type="all" dataOnly="0" outline="0" fieldPosition="0"/>
    </format>
    <format dxfId="1434">
      <pivotArea type="all" dataOnly="0" outline="0" fieldPosition="0"/>
    </format>
    <format dxfId="1433">
      <pivotArea type="all" dataOnly="0" outline="0" fieldPosition="0"/>
    </format>
    <format dxfId="1432">
      <pivotArea type="all" dataOnly="0" outline="0" fieldPosition="0"/>
    </format>
    <format dxfId="1431">
      <pivotArea type="all" dataOnly="0" outline="0" fieldPosition="0"/>
    </format>
    <format dxfId="1430">
      <pivotArea type="all" dataOnly="0" outline="0" fieldPosition="0"/>
    </format>
    <format dxfId="1429">
      <pivotArea type="all" dataOnly="0" outline="0" fieldPosition="0"/>
    </format>
    <format dxfId="1428">
      <pivotArea type="all" dataOnly="0" outline="0" fieldPosition="0"/>
    </format>
    <format dxfId="1427">
      <pivotArea type="all" dataOnly="0" outline="0" fieldPosition="0"/>
    </format>
  </formats>
  <pivotTableStyleInfo showRowHeaders="1" showColHeaders="1" showRowStripes="0" showColStripes="0" showLastColumn="1"/>
</pivotTableDefinition>
</file>

<file path=xl/pivotTables/pivotTable117.xml><?xml version="1.0" encoding="utf-8"?>
<pivotTableDefinition xmlns="http://schemas.openxmlformats.org/spreadsheetml/2006/main" name="PivotTable50"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15:AD16"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1456">
      <pivotArea type="all" dataOnly="0" outline="0" fieldPosition="0"/>
    </format>
    <format dxfId="1455">
      <pivotArea type="all" dataOnly="0" outline="0" fieldPosition="0"/>
    </format>
    <format dxfId="1454">
      <pivotArea type="all" dataOnly="0" outline="0" fieldPosition="0"/>
    </format>
    <format dxfId="1453">
      <pivotArea type="all" dataOnly="0" outline="0" fieldPosition="0"/>
    </format>
    <format dxfId="1452">
      <pivotArea type="all" dataOnly="0" outline="0" fieldPosition="0"/>
    </format>
    <format dxfId="1451">
      <pivotArea type="all" dataOnly="0" outline="0" fieldPosition="0"/>
    </format>
    <format dxfId="1450">
      <pivotArea type="all" dataOnly="0" outline="0" fieldPosition="0"/>
    </format>
    <format dxfId="1449">
      <pivotArea type="all" dataOnly="0" outline="0" fieldPosition="0"/>
    </format>
    <format dxfId="1448">
      <pivotArea type="all" dataOnly="0" outline="0" fieldPosition="0"/>
    </format>
    <format dxfId="1447">
      <pivotArea type="all" dataOnly="0" outline="0" fieldPosition="0"/>
    </format>
    <format dxfId="1446">
      <pivotArea type="all" dataOnly="0" outline="0" fieldPosition="0"/>
    </format>
    <format dxfId="1445">
      <pivotArea type="all" dataOnly="0" outline="0" fieldPosition="0"/>
    </format>
    <format dxfId="1444">
      <pivotArea type="all" dataOnly="0" outline="0" fieldPosition="0"/>
    </format>
    <format dxfId="1443">
      <pivotArea type="all" dataOnly="0" outline="0" fieldPosition="0"/>
    </format>
    <format dxfId="1442">
      <pivotArea type="all" dataOnly="0" outline="0" fieldPosition="0"/>
    </format>
  </formats>
  <pivotTableStyleInfo showRowHeaders="1" showColHeaders="1" showRowStripes="0" showColStripes="0" showLastColumn="1"/>
</pivotTableDefinition>
</file>

<file path=xl/pivotTables/pivotTable12.xml><?xml version="1.0" encoding="utf-8"?>
<pivotTableDefinition xmlns="http://schemas.openxmlformats.org/spreadsheetml/2006/main" name="PivotTable8"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45:G46"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1" hier="0"/>
    <pageField fld="25" hier="0"/>
  </pageFields>
  <dataFields count="1">
    <dataField name="Sum of Proposed Units Total" fld="15" baseField="0" baseItem="28871"/>
  </dataFields>
  <formats count="14">
    <format dxfId="164">
      <pivotArea type="all" dataOnly="0" outline="0" fieldPosition="0"/>
    </format>
    <format dxfId="163">
      <pivotArea type="all" dataOnly="0" outline="0" fieldPosition="0"/>
    </format>
    <format dxfId="162">
      <pivotArea type="all" dataOnly="0" outline="0" fieldPosition="0"/>
    </format>
    <format dxfId="161">
      <pivotArea type="all" dataOnly="0" outline="0" fieldPosition="0"/>
    </format>
    <format dxfId="160">
      <pivotArea type="all" dataOnly="0" outline="0" fieldPosition="0"/>
    </format>
    <format dxfId="159">
      <pivotArea type="all" dataOnly="0" outline="0" fieldPosition="0"/>
    </format>
    <format dxfId="158">
      <pivotArea type="all" dataOnly="0" outline="0" fieldPosition="0"/>
    </format>
    <format dxfId="157">
      <pivotArea type="all" dataOnly="0" outline="0" fieldPosition="0"/>
    </format>
    <format dxfId="156">
      <pivotArea type="all" dataOnly="0" outline="0" fieldPosition="0"/>
    </format>
    <format dxfId="155">
      <pivotArea type="all" dataOnly="0" outline="0" fieldPosition="0"/>
    </format>
    <format dxfId="154">
      <pivotArea type="all" dataOnly="0" outline="0" fieldPosition="0"/>
    </format>
    <format dxfId="153">
      <pivotArea type="all" dataOnly="0" outline="0" fieldPosition="0"/>
    </format>
    <format dxfId="152">
      <pivotArea type="all" dataOnly="0" outline="0" fieldPosition="0"/>
    </format>
    <format dxfId="151">
      <pivotArea type="all" dataOnly="0" outline="0" fieldPosition="0"/>
    </format>
  </formats>
  <pivotTableStyleInfo showRowHeaders="1" showColHeaders="1" showRowStripes="0" showColStripes="0" showLastColumn="1"/>
</pivotTableDefinition>
</file>

<file path=xl/pivotTables/pivotTable13.xml><?xml version="1.0" encoding="utf-8"?>
<pivotTableDefinition xmlns="http://schemas.openxmlformats.org/spreadsheetml/2006/main" name="PivotTable101"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63:U64" firstHeaderRow="1" firstDataRow="1" firstDataCol="1" rowPageCount="1"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4">
        <item x="1"/>
        <item h="1" x="0"/>
        <item m="1" x="2"/>
        <item m="1" x="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30" item="0" hier="0"/>
  </pageFields>
  <dataFields count="1">
    <dataField name="Sum of Net Units Total" fld="16" baseField="0" baseItem="0"/>
  </dataFields>
  <formats count="10">
    <format dxfId="174">
      <pivotArea type="all" dataOnly="0" outline="0" fieldPosition="0"/>
    </format>
    <format dxfId="173">
      <pivotArea type="all" dataOnly="0" outline="0" fieldPosition="0"/>
    </format>
    <format dxfId="172">
      <pivotArea type="all" dataOnly="0" outline="0" fieldPosition="0"/>
    </format>
    <format dxfId="171">
      <pivotArea type="all" dataOnly="0" outline="0" fieldPosition="0"/>
    </format>
    <format dxfId="170">
      <pivotArea type="all" dataOnly="0" outline="0" fieldPosition="0"/>
    </format>
    <format dxfId="169">
      <pivotArea type="all" dataOnly="0" outline="0" fieldPosition="0"/>
    </format>
    <format dxfId="168">
      <pivotArea type="all" dataOnly="0" outline="0" fieldPosition="0"/>
    </format>
    <format dxfId="167">
      <pivotArea type="all" dataOnly="0" outline="0" fieldPosition="0"/>
    </format>
    <format dxfId="166">
      <pivotArea type="all" dataOnly="0" outline="0" fieldPosition="0"/>
    </format>
    <format dxfId="165">
      <pivotArea type="all" dataOnly="0" outline="0" fieldPosition="0"/>
    </format>
  </formats>
  <pivotTableStyleInfo showRowHeaders="1" showColHeaders="1" showRowStripes="0" showColStripes="0" showLastColumn="1"/>
</pivotTableDefinition>
</file>

<file path=xl/pivotTables/pivotTable14.xml><?xml version="1.0" encoding="utf-8"?>
<pivotTableDefinition xmlns="http://schemas.openxmlformats.org/spreadsheetml/2006/main" name="PivotTable93"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101:O102"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89">
      <pivotArea type="all" dataOnly="0" outline="0" fieldPosition="0"/>
    </format>
    <format dxfId="188">
      <pivotArea type="all" dataOnly="0" outline="0" fieldPosition="0"/>
    </format>
    <format dxfId="187">
      <pivotArea type="all" dataOnly="0" outline="0" fieldPosition="0"/>
    </format>
    <format dxfId="186">
      <pivotArea type="all" dataOnly="0" outline="0" fieldPosition="0"/>
    </format>
    <format dxfId="185">
      <pivotArea type="all" dataOnly="0" outline="0" fieldPosition="0"/>
    </format>
    <format dxfId="184">
      <pivotArea type="all" dataOnly="0" outline="0" fieldPosition="0"/>
    </format>
    <format dxfId="183">
      <pivotArea type="all" dataOnly="0" outline="0" fieldPosition="0"/>
    </format>
    <format dxfId="182">
      <pivotArea type="all" dataOnly="0" outline="0" fieldPosition="0"/>
    </format>
    <format dxfId="181">
      <pivotArea type="all" dataOnly="0" outline="0" fieldPosition="0"/>
    </format>
    <format dxfId="180">
      <pivotArea type="all" dataOnly="0" outline="0" fieldPosition="0"/>
    </format>
    <format dxfId="179">
      <pivotArea type="all" dataOnly="0" outline="0" fieldPosition="0"/>
    </format>
    <format dxfId="178">
      <pivotArea type="all" dataOnly="0" outline="0" fieldPosition="0"/>
    </format>
    <format dxfId="177">
      <pivotArea type="all" dataOnly="0" outline="0" fieldPosition="0"/>
    </format>
    <format dxfId="176">
      <pivotArea type="all" dataOnly="0" outline="0" fieldPosition="0"/>
    </format>
    <format dxfId="175">
      <pivotArea type="all" dataOnly="0" outline="0" fieldPosition="0"/>
    </format>
  </formats>
  <pivotTableStyleInfo showRowHeaders="1" showColHeaders="1" showRowStripes="0" showColStripes="0" showLastColumn="1"/>
</pivotTableDefinition>
</file>

<file path=xl/pivotTables/pivotTable15.xml><?xml version="1.0" encoding="utf-8"?>
<pivotTableDefinition xmlns="http://schemas.openxmlformats.org/spreadsheetml/2006/main" name="PivotTable2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29:O30"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3" hier="0"/>
    <pageField fld="25" hier="0"/>
  </pageFields>
  <dataFields count="1">
    <dataField name="Sum of Proposed Units Total" fld="15" baseField="0" baseItem="28871"/>
  </dataFields>
  <formats count="14">
    <format dxfId="203">
      <pivotArea type="all" dataOnly="0" outline="0" fieldPosition="0"/>
    </format>
    <format dxfId="202">
      <pivotArea type="all" dataOnly="0" outline="0" fieldPosition="0"/>
    </format>
    <format dxfId="201">
      <pivotArea type="all" dataOnly="0" outline="0" fieldPosition="0"/>
    </format>
    <format dxfId="200">
      <pivotArea type="all" dataOnly="0" outline="0" fieldPosition="0"/>
    </format>
    <format dxfId="199">
      <pivotArea type="all" dataOnly="0" outline="0" fieldPosition="0"/>
    </format>
    <format dxfId="198">
      <pivotArea type="all" dataOnly="0" outline="0" fieldPosition="0"/>
    </format>
    <format dxfId="197">
      <pivotArea type="all" dataOnly="0" outline="0" fieldPosition="0"/>
    </format>
    <format dxfId="196">
      <pivotArea type="all" dataOnly="0" outline="0" fieldPosition="0"/>
    </format>
    <format dxfId="195">
      <pivotArea type="all" dataOnly="0" outline="0" fieldPosition="0"/>
    </format>
    <format dxfId="194">
      <pivotArea type="all" dataOnly="0" outline="0" fieldPosition="0"/>
    </format>
    <format dxfId="193">
      <pivotArea type="all" dataOnly="0" outline="0" fieldPosition="0"/>
    </format>
    <format dxfId="192">
      <pivotArea type="all" dataOnly="0" outline="0" fieldPosition="0"/>
    </format>
    <format dxfId="191">
      <pivotArea type="all" dataOnly="0" outline="0" fieldPosition="0"/>
    </format>
    <format dxfId="190">
      <pivotArea type="all" dataOnly="0" outline="0" fieldPosition="0"/>
    </format>
  </formats>
  <pivotTableStyleInfo showRowHeaders="1" showColHeaders="1" showRowStripes="0" showColStripes="0" showLastColumn="1"/>
</pivotTableDefinition>
</file>

<file path=xl/pivotTables/pivotTable16.xml><?xml version="1.0" encoding="utf-8"?>
<pivotTableDefinition xmlns="http://schemas.openxmlformats.org/spreadsheetml/2006/main" name="PivotTable102"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57:X58"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3">
        <item x="1"/>
        <item h="1" x="0"/>
        <item m="1" x="2"/>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1" item="0" hier="0"/>
    <pageField fld="25" hier="0"/>
  </pageFields>
  <dataFields count="1">
    <dataField name="Sum of Net Units Total" fld="16" baseField="0" baseItem="0"/>
  </dataFields>
  <formats count="12">
    <format dxfId="215">
      <pivotArea type="all" dataOnly="0" outline="0" fieldPosition="0"/>
    </format>
    <format dxfId="214">
      <pivotArea type="all" dataOnly="0" outline="0" fieldPosition="0"/>
    </format>
    <format dxfId="213">
      <pivotArea type="all" dataOnly="0" outline="0" fieldPosition="0"/>
    </format>
    <format dxfId="212">
      <pivotArea type="all" dataOnly="0" outline="0" fieldPosition="0"/>
    </format>
    <format dxfId="211">
      <pivotArea type="all" dataOnly="0" outline="0" fieldPosition="0"/>
    </format>
    <format dxfId="210">
      <pivotArea type="all" dataOnly="0" outline="0" fieldPosition="0"/>
    </format>
    <format dxfId="209">
      <pivotArea type="all" dataOnly="0" outline="0" fieldPosition="0"/>
    </format>
    <format dxfId="208">
      <pivotArea type="all" dataOnly="0" outline="0" fieldPosition="0"/>
    </format>
    <format dxfId="207">
      <pivotArea type="all" dataOnly="0" outline="0" fieldPosition="0"/>
    </format>
    <format dxfId="206">
      <pivotArea type="all" dataOnly="0" outline="0" fieldPosition="0"/>
    </format>
    <format dxfId="205">
      <pivotArea type="all" dataOnly="0" outline="0" fieldPosition="0"/>
    </format>
    <format dxfId="204">
      <pivotArea type="all" dataOnly="0" outline="0" fieldPosition="0"/>
    </format>
  </formats>
  <pivotTableStyleInfo showRowHeaders="1" showColHeaders="1" showRowStripes="0" showColStripes="0" showLastColumn="1"/>
</pivotTableDefinition>
</file>

<file path=xl/pivotTables/pivotTable17.xml><?xml version="1.0" encoding="utf-8"?>
<pivotTableDefinition xmlns="http://schemas.openxmlformats.org/spreadsheetml/2006/main" name="PivotTable7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74:C75"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230">
      <pivotArea type="all" dataOnly="0" outline="0" fieldPosition="0"/>
    </format>
    <format dxfId="229">
      <pivotArea type="all" dataOnly="0" outline="0" fieldPosition="0"/>
    </format>
    <format dxfId="228">
      <pivotArea type="all" dataOnly="0" outline="0" fieldPosition="0"/>
    </format>
    <format dxfId="227">
      <pivotArea type="all" dataOnly="0" outline="0" fieldPosition="0"/>
    </format>
    <format dxfId="226">
      <pivotArea type="all" dataOnly="0" outline="0" fieldPosition="0"/>
    </format>
    <format dxfId="225">
      <pivotArea type="all" dataOnly="0" outline="0" fieldPosition="0"/>
    </format>
    <format dxfId="224">
      <pivotArea type="all" dataOnly="0" outline="0" fieldPosition="0"/>
    </format>
    <format dxfId="223">
      <pivotArea type="all" dataOnly="0" outline="0" fieldPosition="0"/>
    </format>
    <format dxfId="222">
      <pivotArea type="all" dataOnly="0" outline="0" fieldPosition="0"/>
    </format>
    <format dxfId="221">
      <pivotArea type="all" dataOnly="0" outline="0" fieldPosition="0"/>
    </format>
    <format dxfId="220">
      <pivotArea type="all" dataOnly="0" outline="0" fieldPosition="0"/>
    </format>
    <format dxfId="219">
      <pivotArea type="all" dataOnly="0" outline="0" fieldPosition="0"/>
    </format>
    <format dxfId="218">
      <pivotArea type="all" dataOnly="0" outline="0" fieldPosition="0"/>
    </format>
    <format dxfId="217">
      <pivotArea type="all" dataOnly="0" outline="0" fieldPosition="0"/>
    </format>
    <format dxfId="216">
      <pivotArea type="all" dataOnly="0" outline="0" fieldPosition="0"/>
    </format>
  </formats>
  <pivotTableStyleInfo showRowHeaders="1" showColHeaders="1" showRowStripes="0" showColStripes="0" showLastColumn="1"/>
</pivotTableDefinition>
</file>

<file path=xl/pivotTables/pivotTable18.xml><?xml version="1.0" encoding="utf-8"?>
<pivotTableDefinition xmlns="http://schemas.openxmlformats.org/spreadsheetml/2006/main" name="PivotTable96"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74:O75"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245">
      <pivotArea type="all" dataOnly="0" outline="0" fieldPosition="0"/>
    </format>
    <format dxfId="244">
      <pivotArea type="all" dataOnly="0" outline="0" fieldPosition="0"/>
    </format>
    <format dxfId="243">
      <pivotArea type="all" dataOnly="0" outline="0" fieldPosition="0"/>
    </format>
    <format dxfId="242">
      <pivotArea type="all" dataOnly="0" outline="0" fieldPosition="0"/>
    </format>
    <format dxfId="241">
      <pivotArea type="all" dataOnly="0" outline="0" fieldPosition="0"/>
    </format>
    <format dxfId="240">
      <pivotArea type="all" dataOnly="0" outline="0" fieldPosition="0"/>
    </format>
    <format dxfId="239">
      <pivotArea type="all" dataOnly="0" outline="0" fieldPosition="0"/>
    </format>
    <format dxfId="238">
      <pivotArea type="all" dataOnly="0" outline="0" fieldPosition="0"/>
    </format>
    <format dxfId="237">
      <pivotArea type="all" dataOnly="0" outline="0" fieldPosition="0"/>
    </format>
    <format dxfId="236">
      <pivotArea type="all" dataOnly="0" outline="0" fieldPosition="0"/>
    </format>
    <format dxfId="235">
      <pivotArea type="all" dataOnly="0" outline="0" fieldPosition="0"/>
    </format>
    <format dxfId="234">
      <pivotArea type="all" dataOnly="0" outline="0" fieldPosition="0"/>
    </format>
    <format dxfId="233">
      <pivotArea type="all" dataOnly="0" outline="0" fieldPosition="0"/>
    </format>
    <format dxfId="232">
      <pivotArea type="all" dataOnly="0" outline="0" fieldPosition="0"/>
    </format>
    <format dxfId="231">
      <pivotArea type="all" dataOnly="0" outline="0" fieldPosition="0"/>
    </format>
  </formats>
  <pivotTableStyleInfo showRowHeaders="1" showColHeaders="1" showRowStripes="0" showColStripes="0" showLastColumn="1"/>
</pivotTableDefinition>
</file>

<file path=xl/pivotTables/pivotTable19.xml><?xml version="1.0" encoding="utf-8"?>
<pivotTableDefinition xmlns="http://schemas.openxmlformats.org/spreadsheetml/2006/main" name="PivotTable1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21:K22"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2" hier="0"/>
    <pageField fld="25" hier="0"/>
  </pageFields>
  <dataFields count="1">
    <dataField name="Sum of Net Units Total" fld="16" baseField="0" baseItem="0"/>
  </dataFields>
  <formats count="14">
    <format dxfId="259">
      <pivotArea type="all" dataOnly="0" outline="0" fieldPosition="0"/>
    </format>
    <format dxfId="258">
      <pivotArea type="all" dataOnly="0" outline="0" fieldPosition="0"/>
    </format>
    <format dxfId="257">
      <pivotArea type="all" dataOnly="0" outline="0" fieldPosition="0"/>
    </format>
    <format dxfId="256">
      <pivotArea type="all" dataOnly="0" outline="0" fieldPosition="0"/>
    </format>
    <format dxfId="255">
      <pivotArea type="all" dataOnly="0" outline="0" fieldPosition="0"/>
    </format>
    <format dxfId="254">
      <pivotArea type="all" dataOnly="0" outline="0" fieldPosition="0"/>
    </format>
    <format dxfId="253">
      <pivotArea type="all" dataOnly="0" outline="0" fieldPosition="0"/>
    </format>
    <format dxfId="252">
      <pivotArea type="all" dataOnly="0" outline="0" fieldPosition="0"/>
    </format>
    <format dxfId="251">
      <pivotArea type="all" dataOnly="0" outline="0" fieldPosition="0"/>
    </format>
    <format dxfId="250">
      <pivotArea type="all" dataOnly="0" outline="0" fieldPosition="0"/>
    </format>
    <format dxfId="249">
      <pivotArea type="all" dataOnly="0" outline="0" fieldPosition="0"/>
    </format>
    <format dxfId="248">
      <pivotArea type="all" dataOnly="0" outline="0" fieldPosition="0"/>
    </format>
    <format dxfId="247">
      <pivotArea type="all" dataOnly="0" outline="0" fieldPosition="0"/>
    </format>
    <format dxfId="246">
      <pivotArea type="all" dataOnly="0" outline="0" fieldPosition="0"/>
    </format>
  </formats>
  <pivotTableStyleInfo showRowHeaders="1" showColHeaders="1" showRowStripes="0" showColStripes="0" showLastColumn="1"/>
</pivotTableDefinition>
</file>

<file path=xl/pivotTables/pivotTable2.xml><?xml version="1.0" encoding="utf-8"?>
<pivotTableDefinition xmlns="http://schemas.openxmlformats.org/spreadsheetml/2006/main" name="PivotTable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3:C14" firstHeaderRow="1" firstDataRow="1" firstDataCol="1" rowPageCount="1"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0" hier="0"/>
  </pageFields>
  <dataFields count="1">
    <dataField name="Sum of Proposed Units Total" fld="15" baseField="0" baseItem="28871"/>
  </dataFields>
  <formats count="14">
    <format dxfId="27">
      <pivotArea type="all" dataOnly="0" outline="0" fieldPosition="0"/>
    </format>
    <format dxfId="26">
      <pivotArea type="all" dataOnly="0" outline="0" fieldPosition="0"/>
    </format>
    <format dxfId="25">
      <pivotArea type="all" dataOnly="0" outline="0" fieldPosition="0"/>
    </format>
    <format dxfId="24">
      <pivotArea type="all" dataOnly="0" outline="0" fieldPosition="0"/>
    </format>
    <format dxfId="23">
      <pivotArea type="all" dataOnly="0" outline="0" fieldPosition="0"/>
    </format>
    <format dxfId="22">
      <pivotArea type="all" dataOnly="0" outline="0" fieldPosition="0"/>
    </format>
    <format dxfId="21">
      <pivotArea type="all" dataOnly="0" outline="0" fieldPosition="0"/>
    </format>
    <format dxfId="20">
      <pivotArea type="all" dataOnly="0" outline="0" fieldPosition="0"/>
    </format>
    <format dxfId="19">
      <pivotArea type="all" dataOnly="0" outline="0" fieldPosition="0"/>
    </format>
    <format dxfId="18">
      <pivotArea type="all" dataOnly="0" outline="0" fieldPosition="0"/>
    </format>
    <format dxfId="17">
      <pivotArea type="all" dataOnly="0" outline="0" fieldPosition="0"/>
    </format>
    <format dxfId="16">
      <pivotArea type="all" dataOnly="0" outline="0" fieldPosition="0"/>
    </format>
    <format dxfId="15">
      <pivotArea type="all" dataOnly="0" outline="0" fieldPosition="0"/>
    </format>
    <format dxfId="14">
      <pivotArea type="all" dataOnly="0" outline="0" fieldPosition="0"/>
    </format>
  </formats>
  <pivotTableStyleInfo showRowHeaders="1" showColHeaders="1" showRowStripes="0" showColStripes="0" showLastColumn="1"/>
</pivotTableDefinition>
</file>

<file path=xl/pivotTables/pivotTable20.xml><?xml version="1.0" encoding="utf-8"?>
<pivotTableDefinition xmlns="http://schemas.openxmlformats.org/spreadsheetml/2006/main" name="PivotTable121"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83:AD84"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4">
        <item x="1"/>
        <item h="1" x="0"/>
        <item m="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21" item="0" hier="0"/>
  </pageFields>
  <dataFields count="1">
    <dataField name="Sum of Proposed Units Total" fld="15" baseField="0" baseItem="28871"/>
  </dataFields>
  <formats count="11">
    <format dxfId="270">
      <pivotArea type="all" dataOnly="0" outline="0" fieldPosition="0"/>
    </format>
    <format dxfId="269">
      <pivotArea type="all" dataOnly="0" outline="0" fieldPosition="0"/>
    </format>
    <format dxfId="268">
      <pivotArea type="all" dataOnly="0" outline="0" fieldPosition="0"/>
    </format>
    <format dxfId="267">
      <pivotArea type="all" dataOnly="0" outline="0" fieldPosition="0"/>
    </format>
    <format dxfId="266">
      <pivotArea type="all" dataOnly="0" outline="0" fieldPosition="0"/>
    </format>
    <format dxfId="265">
      <pivotArea type="all" dataOnly="0" outline="0" fieldPosition="0"/>
    </format>
    <format dxfId="264">
      <pivotArea type="all" dataOnly="0" outline="0" fieldPosition="0"/>
    </format>
    <format dxfId="263">
      <pivotArea type="all" dataOnly="0" outline="0" fieldPosition="0"/>
    </format>
    <format dxfId="262">
      <pivotArea type="all" dataOnly="0" outline="0" fieldPosition="0"/>
    </format>
    <format dxfId="261">
      <pivotArea type="all" dataOnly="0" outline="0" fieldPosition="0"/>
    </format>
    <format dxfId="260">
      <pivotArea type="all" dataOnly="0" outline="0" fieldPosition="0"/>
    </format>
  </formats>
  <pivotTableStyleInfo showRowHeaders="1" showColHeaders="1" showRowStripes="0" showColStripes="0" showLastColumn="1"/>
</pivotTableDefinition>
</file>

<file path=xl/pivotTables/pivotTable21.xml><?xml version="1.0" encoding="utf-8"?>
<pivotTableDefinition xmlns="http://schemas.openxmlformats.org/spreadsheetml/2006/main" name="PivotTable98"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56:O57" firstHeaderRow="1" firstDataRow="1" firstDataCol="1" rowPageCount="3"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285">
      <pivotArea type="all" dataOnly="0" outline="0" fieldPosition="0"/>
    </format>
    <format dxfId="284">
      <pivotArea type="all" dataOnly="0" outline="0" fieldPosition="0"/>
    </format>
    <format dxfId="283">
      <pivotArea type="all" dataOnly="0" outline="0" fieldPosition="0"/>
    </format>
    <format dxfId="282">
      <pivotArea type="all" dataOnly="0" outline="0" fieldPosition="0"/>
    </format>
    <format dxfId="281">
      <pivotArea type="all" dataOnly="0" outline="0" fieldPosition="0"/>
    </format>
    <format dxfId="280">
      <pivotArea type="all" dataOnly="0" outline="0" fieldPosition="0"/>
    </format>
    <format dxfId="279">
      <pivotArea type="all" dataOnly="0" outline="0" fieldPosition="0"/>
    </format>
    <format dxfId="278">
      <pivotArea type="all" dataOnly="0" outline="0" fieldPosition="0"/>
    </format>
    <format dxfId="277">
      <pivotArea type="all" dataOnly="0" outline="0" fieldPosition="0"/>
    </format>
    <format dxfId="276">
      <pivotArea type="all" dataOnly="0" outline="0" fieldPosition="0"/>
    </format>
    <format dxfId="275">
      <pivotArea type="all" dataOnly="0" outline="0" fieldPosition="0"/>
    </format>
    <format dxfId="274">
      <pivotArea type="all" dataOnly="0" outline="0" fieldPosition="0"/>
    </format>
    <format dxfId="273">
      <pivotArea type="all" dataOnly="0" outline="0" fieldPosition="0"/>
    </format>
    <format dxfId="272">
      <pivotArea type="all" dataOnly="0" outline="0" fieldPosition="0"/>
    </format>
    <format dxfId="271">
      <pivotArea type="all" dataOnly="0" outline="0" fieldPosition="0"/>
    </format>
  </formats>
  <pivotTableStyleInfo showRowHeaders="1" showColHeaders="1" showRowStripes="0" showColStripes="0" showLastColumn="1"/>
</pivotTableDefinition>
</file>

<file path=xl/pivotTables/pivotTable22.xml><?xml version="1.0" encoding="utf-8"?>
<pivotTableDefinition xmlns="http://schemas.openxmlformats.org/spreadsheetml/2006/main" name="PivotTable11"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21:G22"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1" hier="0"/>
    <pageField fld="25" hier="0"/>
  </pageFields>
  <dataFields count="1">
    <dataField name="Sum of Net Units Total" fld="16" baseField="0" baseItem="0"/>
  </dataFields>
  <formats count="14">
    <format dxfId="299">
      <pivotArea type="all" dataOnly="0" outline="0" fieldPosition="0"/>
    </format>
    <format dxfId="298">
      <pivotArea type="all" dataOnly="0" outline="0" fieldPosition="0"/>
    </format>
    <format dxfId="297">
      <pivotArea type="all" dataOnly="0" outline="0" fieldPosition="0"/>
    </format>
    <format dxfId="296">
      <pivotArea type="all" dataOnly="0" outline="0" fieldPosition="0"/>
    </format>
    <format dxfId="295">
      <pivotArea type="all" dataOnly="0" outline="0" fieldPosition="0"/>
    </format>
    <format dxfId="294">
      <pivotArea type="all" dataOnly="0" outline="0" fieldPosition="0"/>
    </format>
    <format dxfId="293">
      <pivotArea type="all" dataOnly="0" outline="0" fieldPosition="0"/>
    </format>
    <format dxfId="292">
      <pivotArea type="all" dataOnly="0" outline="0" fieldPosition="0"/>
    </format>
    <format dxfId="291">
      <pivotArea type="all" dataOnly="0" outline="0" fieldPosition="0"/>
    </format>
    <format dxfId="290">
      <pivotArea type="all" dataOnly="0" outline="0" fieldPosition="0"/>
    </format>
    <format dxfId="289">
      <pivotArea type="all" dataOnly="0" outline="0" fieldPosition="0"/>
    </format>
    <format dxfId="288">
      <pivotArea type="all" dataOnly="0" outline="0" fieldPosition="0"/>
    </format>
    <format dxfId="287">
      <pivotArea type="all" dataOnly="0" outline="0" fieldPosition="0"/>
    </format>
    <format dxfId="286">
      <pivotArea type="all" dataOnly="0" outline="0" fieldPosition="0"/>
    </format>
  </formats>
  <pivotTableStyleInfo showRowHeaders="1" showColHeaders="1" showRowStripes="0" showColStripes="0" showLastColumn="1"/>
</pivotTableDefinition>
</file>

<file path=xl/pivotTables/pivotTable23.xml><?xml version="1.0" encoding="utf-8"?>
<pivotTableDefinition xmlns="http://schemas.openxmlformats.org/spreadsheetml/2006/main" name="PivotTable90"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74:K75"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314">
      <pivotArea type="all" dataOnly="0" outline="0" fieldPosition="0"/>
    </format>
    <format dxfId="313">
      <pivotArea type="all" dataOnly="0" outline="0" fieldPosition="0"/>
    </format>
    <format dxfId="312">
      <pivotArea type="all" dataOnly="0" outline="0" fieldPosition="0"/>
    </format>
    <format dxfId="311">
      <pivotArea type="all" dataOnly="0" outline="0" fieldPosition="0"/>
    </format>
    <format dxfId="310">
      <pivotArea type="all" dataOnly="0" outline="0" fieldPosition="0"/>
    </format>
    <format dxfId="309">
      <pivotArea type="all" dataOnly="0" outline="0" fieldPosition="0"/>
    </format>
    <format dxfId="308">
      <pivotArea type="all" dataOnly="0" outline="0" fieldPosition="0"/>
    </format>
    <format dxfId="307">
      <pivotArea type="all" dataOnly="0" outline="0" fieldPosition="0"/>
    </format>
    <format dxfId="306">
      <pivotArea type="all" dataOnly="0" outline="0" fieldPosition="0"/>
    </format>
    <format dxfId="305">
      <pivotArea type="all" dataOnly="0" outline="0" fieldPosition="0"/>
    </format>
    <format dxfId="304">
      <pivotArea type="all" dataOnly="0" outline="0" fieldPosition="0"/>
    </format>
    <format dxfId="303">
      <pivotArea type="all" dataOnly="0" outline="0" fieldPosition="0"/>
    </format>
    <format dxfId="302">
      <pivotArea type="all" dataOnly="0" outline="0" fieldPosition="0"/>
    </format>
    <format dxfId="301">
      <pivotArea type="all" dataOnly="0" outline="0" fieldPosition="0"/>
    </format>
    <format dxfId="300">
      <pivotArea type="all" dataOnly="0" outline="0" fieldPosition="0"/>
    </format>
  </formats>
  <pivotTableStyleInfo showRowHeaders="1" showColHeaders="1" showRowStripes="0" showColStripes="0" showLastColumn="1"/>
</pivotTableDefinition>
</file>

<file path=xl/pivotTables/pivotTable24.xml><?xml version="1.0" encoding="utf-8"?>
<pivotTableDefinition xmlns="http://schemas.openxmlformats.org/spreadsheetml/2006/main" name="PivotTable43"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23:AA24"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6">
    <format dxfId="330">
      <pivotArea type="all" dataOnly="0" outline="0" fieldPosition="0"/>
    </format>
    <format dxfId="329">
      <pivotArea type="all" dataOnly="0" outline="0" fieldPosition="0"/>
    </format>
    <format dxfId="328">
      <pivotArea type="all" dataOnly="0" outline="0" fieldPosition="0"/>
    </format>
    <format dxfId="327">
      <pivotArea type="all" dataOnly="0" outline="0" fieldPosition="0"/>
    </format>
    <format dxfId="326">
      <pivotArea type="all" dataOnly="0" outline="0" fieldPosition="0"/>
    </format>
    <format dxfId="325">
      <pivotArea type="all" dataOnly="0" outline="0" fieldPosition="0"/>
    </format>
    <format dxfId="324">
      <pivotArea type="all" dataOnly="0" outline="0" fieldPosition="0"/>
    </format>
    <format dxfId="323">
      <pivotArea type="all" dataOnly="0" outline="0" fieldPosition="0"/>
    </format>
    <format dxfId="322">
      <pivotArea type="all" dataOnly="0" outline="0" fieldPosition="0"/>
    </format>
    <format dxfId="321">
      <pivotArea type="all" dataOnly="0" outline="0" fieldPosition="0"/>
    </format>
    <format dxfId="320">
      <pivotArea type="all" dataOnly="0" outline="0" fieldPosition="0"/>
    </format>
    <format dxfId="319">
      <pivotArea type="all" dataOnly="0" outline="0" fieldPosition="0"/>
    </format>
    <format dxfId="318">
      <pivotArea type="all" dataOnly="0" outline="0" fieldPosition="0"/>
    </format>
    <format dxfId="317">
      <pivotArea type="all" dataOnly="0" outline="0" fieldPosition="0"/>
    </format>
    <format dxfId="316">
      <pivotArea type="all" dataOnly="0" outline="0" fieldPosition="0"/>
    </format>
    <format dxfId="315">
      <pivotArea type="all" dataOnly="0" outline="0" fieldPosition="0"/>
    </format>
  </formats>
  <pivotTableStyleInfo showRowHeaders="1" showColHeaders="1" showRowStripes="0" showColStripes="0" showLastColumn="1"/>
</pivotTableDefinition>
</file>

<file path=xl/pivotTables/pivotTable25.xml><?xml version="1.0" encoding="utf-8"?>
<pivotTableDefinition xmlns="http://schemas.openxmlformats.org/spreadsheetml/2006/main" name="PivotTable131"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Q111:R133" firstHeaderRow="2" firstDataRow="2" firstDataCol="1" rowPageCount="1" colPageCount="1"/>
  <pivotFields count="99">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1">
        <item x="9"/>
        <item x="14"/>
        <item x="12"/>
        <item x="8"/>
        <item x="5"/>
        <item x="4"/>
        <item x="1"/>
        <item x="18"/>
        <item x="21"/>
        <item x="7"/>
        <item x="2"/>
        <item x="17"/>
        <item x="19"/>
        <item x="6"/>
        <item x="3"/>
        <item x="0"/>
        <item x="13"/>
        <item x="10"/>
        <item x="16"/>
        <item x="15"/>
        <item x="11"/>
        <item m="1" x="24"/>
        <item m="1" x="27"/>
        <item m="1" x="29"/>
        <item x="20"/>
        <item m="1" x="36"/>
        <item m="1" x="23"/>
        <item m="1" x="22"/>
        <item m="1" x="31"/>
        <item m="1" x="39"/>
        <item m="1" x="35"/>
        <item m="1" x="25"/>
        <item m="1" x="32"/>
        <item m="1" x="37"/>
        <item m="1" x="38"/>
        <item m="1" x="33"/>
        <item m="1" x="28"/>
        <item m="1" x="26"/>
        <item m="1" x="30"/>
        <item m="1" x="3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1"/>
  </rowFields>
  <rowItems count="21">
    <i>
      <x/>
    </i>
    <i>
      <x v="1"/>
    </i>
    <i>
      <x v="2"/>
    </i>
    <i>
      <x v="3"/>
    </i>
    <i>
      <x v="4"/>
    </i>
    <i>
      <x v="5"/>
    </i>
    <i>
      <x v="6"/>
    </i>
    <i>
      <x v="7"/>
    </i>
    <i>
      <x v="9"/>
    </i>
    <i>
      <x v="10"/>
    </i>
    <i>
      <x v="11"/>
    </i>
    <i>
      <x v="12"/>
    </i>
    <i>
      <x v="13"/>
    </i>
    <i>
      <x v="14"/>
    </i>
    <i>
      <x v="15"/>
    </i>
    <i>
      <x v="16"/>
    </i>
    <i>
      <x v="17"/>
    </i>
    <i>
      <x v="18"/>
    </i>
    <i>
      <x v="19"/>
    </i>
    <i>
      <x v="20"/>
    </i>
    <i t="grand">
      <x/>
    </i>
  </rowItems>
  <colItems count="1">
    <i/>
  </colItems>
  <pageFields count="1">
    <pageField fld="0" item="2" hier="0"/>
  </pageFields>
  <dataFields count="1">
    <dataField name="Sum of Net Units Total" fld="16" baseField="0" baseItem="0"/>
  </dataFields>
  <formats count="6">
    <format dxfId="336">
      <pivotArea type="all" dataOnly="0" outline="0" fieldPosition="0"/>
    </format>
    <format dxfId="335">
      <pivotArea type="all" dataOnly="0" outline="0" fieldPosition="0"/>
    </format>
    <format dxfId="334">
      <pivotArea type="all" dataOnly="0" outline="0" fieldPosition="0"/>
    </format>
    <format dxfId="333">
      <pivotArea type="all" dataOnly="0" outline="0" fieldPosition="0"/>
    </format>
    <format dxfId="332">
      <pivotArea type="all" dataOnly="0" outline="0" fieldPosition="0"/>
    </format>
    <format dxfId="331">
      <pivotArea type="all" dataOnly="0" outline="0" fieldPosition="0"/>
    </format>
  </formats>
  <pivotTableStyleInfo showRowHeaders="1" showColHeaders="1" showRowStripes="0" showColStripes="0" showLastColumn="1"/>
</pivotTableDefinition>
</file>

<file path=xl/pivotTables/pivotTable26.xml><?xml version="1.0" encoding="utf-8"?>
<pivotTableDefinition xmlns="http://schemas.openxmlformats.org/spreadsheetml/2006/main" name="PivotTable7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101:G102"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351">
      <pivotArea type="all" dataOnly="0" outline="0" fieldPosition="0"/>
    </format>
    <format dxfId="350">
      <pivotArea type="all" dataOnly="0" outline="0" fieldPosition="0"/>
    </format>
    <format dxfId="349">
      <pivotArea type="all" dataOnly="0" outline="0" fieldPosition="0"/>
    </format>
    <format dxfId="348">
      <pivotArea type="all" dataOnly="0" outline="0" fieldPosition="0"/>
    </format>
    <format dxfId="347">
      <pivotArea type="all" dataOnly="0" outline="0" fieldPosition="0"/>
    </format>
    <format dxfId="346">
      <pivotArea type="all" dataOnly="0" outline="0" fieldPosition="0"/>
    </format>
    <format dxfId="345">
      <pivotArea type="all" dataOnly="0" outline="0" fieldPosition="0"/>
    </format>
    <format dxfId="344">
      <pivotArea type="all" dataOnly="0" outline="0" fieldPosition="0"/>
    </format>
    <format dxfId="343">
      <pivotArea type="all" dataOnly="0" outline="0" fieldPosition="0"/>
    </format>
    <format dxfId="342">
      <pivotArea type="all" dataOnly="0" outline="0" fieldPosition="0"/>
    </format>
    <format dxfId="341">
      <pivotArea type="all" dataOnly="0" outline="0" fieldPosition="0"/>
    </format>
    <format dxfId="340">
      <pivotArea type="all" dataOnly="0" outline="0" fieldPosition="0"/>
    </format>
    <format dxfId="339">
      <pivotArea type="all" dataOnly="0" outline="0" fieldPosition="0"/>
    </format>
    <format dxfId="338">
      <pivotArea type="all" dataOnly="0" outline="0" fieldPosition="0"/>
    </format>
    <format dxfId="337">
      <pivotArea type="all" dataOnly="0" outline="0" fieldPosition="0"/>
    </format>
  </formats>
  <pivotTableStyleInfo showRowHeaders="1" showColHeaders="1" showRowStripes="0" showColStripes="0" showLastColumn="1"/>
</pivotTableDefinition>
</file>

<file path=xl/pivotTables/pivotTable27.xml><?xml version="1.0" encoding="utf-8"?>
<pivotTableDefinition xmlns="http://schemas.openxmlformats.org/spreadsheetml/2006/main" name="PivotTable3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7:X8"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365">
      <pivotArea type="all" dataOnly="0" outline="0" fieldPosition="0"/>
    </format>
    <format dxfId="364">
      <pivotArea type="all" dataOnly="0" outline="0" fieldPosition="0"/>
    </format>
    <format dxfId="363">
      <pivotArea type="all" dataOnly="0" outline="0" fieldPosition="0"/>
    </format>
    <format dxfId="362">
      <pivotArea type="all" dataOnly="0" outline="0" fieldPosition="0"/>
    </format>
    <format dxfId="361">
      <pivotArea type="all" dataOnly="0" outline="0" fieldPosition="0"/>
    </format>
    <format dxfId="360">
      <pivotArea type="all" dataOnly="0" outline="0" fieldPosition="0"/>
    </format>
    <format dxfId="359">
      <pivotArea type="all" dataOnly="0" outline="0" fieldPosition="0"/>
    </format>
    <format dxfId="358">
      <pivotArea type="all" dataOnly="0" outline="0" fieldPosition="0"/>
    </format>
    <format dxfId="357">
      <pivotArea type="all" dataOnly="0" outline="0" fieldPosition="0"/>
    </format>
    <format dxfId="356">
      <pivotArea type="all" dataOnly="0" outline="0" fieldPosition="0"/>
    </format>
    <format dxfId="355">
      <pivotArea type="all" dataOnly="0" outline="0" fieldPosition="0"/>
    </format>
    <format dxfId="354">
      <pivotArea type="all" dataOnly="0" outline="0" fieldPosition="0"/>
    </format>
    <format dxfId="353">
      <pivotArea type="all" dataOnly="0" outline="0" fieldPosition="0"/>
    </format>
    <format dxfId="352">
      <pivotArea type="all" dataOnly="0" outline="0" fieldPosition="0"/>
    </format>
  </formats>
  <pivotTableStyleInfo showRowHeaders="1" showColHeaders="1" showRowStripes="0" showColStripes="0" showLastColumn="1"/>
</pivotTableDefinition>
</file>

<file path=xl/pivotTables/pivotTable28.xml><?xml version="1.0" encoding="utf-8"?>
<pivotTableDefinition xmlns="http://schemas.openxmlformats.org/spreadsheetml/2006/main" name="PivotTable2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Q6:R7" firstHeaderRow="1" firstDataRow="1" firstDataCol="1" rowPageCount="1" colPageCount="1"/>
  <pivotFields count="65">
    <pivotField axis="axisPage" compact="0" outline="0" subtotalTop="0" multipleItemSelectionAllowed="1" showAll="0" includeNewItemsInFilter="1">
      <items count="9">
        <item h="1" x="0"/>
        <item h="1" x="1"/>
        <item h="1" x="2"/>
        <item h="1" x="3"/>
        <item h="1" x="4"/>
        <item x="5"/>
        <item x="6"/>
        <item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hier="0"/>
  </pageFields>
  <dataFields count="1">
    <dataField name="Sum of Net Units Total" fld="16" baseField="0" baseItem="0"/>
  </dataFields>
  <formats count="14">
    <format dxfId="379">
      <pivotArea type="all" dataOnly="0" outline="0" fieldPosition="0"/>
    </format>
    <format dxfId="378">
      <pivotArea type="all" dataOnly="0" outline="0" fieldPosition="0"/>
    </format>
    <format dxfId="377">
      <pivotArea type="all" dataOnly="0" outline="0" fieldPosition="0"/>
    </format>
    <format dxfId="376">
      <pivotArea type="all" dataOnly="0" outline="0" fieldPosition="0"/>
    </format>
    <format dxfId="375">
      <pivotArea type="all" dataOnly="0" outline="0" fieldPosition="0"/>
    </format>
    <format dxfId="374">
      <pivotArea type="all" dataOnly="0" outline="0" fieldPosition="0"/>
    </format>
    <format dxfId="373">
      <pivotArea type="all" dataOnly="0" outline="0" fieldPosition="0"/>
    </format>
    <format dxfId="372">
      <pivotArea type="all" dataOnly="0" outline="0" fieldPosition="0"/>
    </format>
    <format dxfId="371">
      <pivotArea type="all" dataOnly="0" outline="0" fieldPosition="0"/>
    </format>
    <format dxfId="370">
      <pivotArea type="all" dataOnly="0" outline="0" fieldPosition="0"/>
    </format>
    <format dxfId="369">
      <pivotArea type="all" dataOnly="0" outline="0" fieldPosition="0"/>
    </format>
    <format dxfId="368">
      <pivotArea type="all" dataOnly="0" outline="0" fieldPosition="0"/>
    </format>
    <format dxfId="367">
      <pivotArea type="all" dataOnly="0" outline="0" fieldPosition="0"/>
    </format>
    <format dxfId="366">
      <pivotArea type="all" dataOnly="0" outline="0" fieldPosition="0"/>
    </format>
  </formats>
  <pivotTableStyleInfo showRowHeaders="1" showColHeaders="1" showRowStripes="0" showColStripes="0" showLastColumn="1"/>
</pivotTableDefinition>
</file>

<file path=xl/pivotTables/pivotTable29.xml><?xml version="1.0" encoding="utf-8"?>
<pivotTableDefinition xmlns="http://schemas.openxmlformats.org/spreadsheetml/2006/main" name="PivotTable70"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65:C66"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394">
      <pivotArea type="all" dataOnly="0" outline="0" fieldPosition="0"/>
    </format>
    <format dxfId="393">
      <pivotArea type="all" dataOnly="0" outline="0" fieldPosition="0"/>
    </format>
    <format dxfId="392">
      <pivotArea type="all" dataOnly="0" outline="0" fieldPosition="0"/>
    </format>
    <format dxfId="391">
      <pivotArea type="all" dataOnly="0" outline="0" fieldPosition="0"/>
    </format>
    <format dxfId="390">
      <pivotArea type="all" dataOnly="0" outline="0" fieldPosition="0"/>
    </format>
    <format dxfId="389">
      <pivotArea type="all" dataOnly="0" outline="0" fieldPosition="0"/>
    </format>
    <format dxfId="388">
      <pivotArea type="all" dataOnly="0" outline="0" fieldPosition="0"/>
    </format>
    <format dxfId="387">
      <pivotArea type="all" dataOnly="0" outline="0" fieldPosition="0"/>
    </format>
    <format dxfId="386">
      <pivotArea type="all" dataOnly="0" outline="0" fieldPosition="0"/>
    </format>
    <format dxfId="385">
      <pivotArea type="all" dataOnly="0" outline="0" fieldPosition="0"/>
    </format>
    <format dxfId="384">
      <pivotArea type="all" dataOnly="0" outline="0" fieldPosition="0"/>
    </format>
    <format dxfId="383">
      <pivotArea type="all" dataOnly="0" outline="0" fieldPosition="0"/>
    </format>
    <format dxfId="382">
      <pivotArea type="all" dataOnly="0" outline="0" fieldPosition="0"/>
    </format>
    <format dxfId="381">
      <pivotArea type="all" dataOnly="0" outline="0" fieldPosition="0"/>
    </format>
    <format dxfId="380">
      <pivotArea type="all" dataOnly="0" outline="0" fieldPosition="0"/>
    </format>
  </formats>
  <pivotTableStyleInfo showRowHeaders="1" showColHeaders="1" showRowStripes="0" showColStripes="0" showLastColumn="1"/>
</pivotTableDefinition>
</file>

<file path=xl/pivotTables/pivotTable3.xml><?xml version="1.0" encoding="utf-8"?>
<pivotTableDefinition xmlns="http://schemas.openxmlformats.org/spreadsheetml/2006/main" name="PivotTable33"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47:U48"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41">
      <pivotArea type="all" dataOnly="0" outline="0" fieldPosition="0"/>
    </format>
    <format dxfId="40">
      <pivotArea type="all" dataOnly="0" outline="0" fieldPosition="0"/>
    </format>
    <format dxfId="39">
      <pivotArea type="all" dataOnly="0" outline="0" fieldPosition="0"/>
    </format>
    <format dxfId="38">
      <pivotArea type="all" dataOnly="0" outline="0" fieldPosition="0"/>
    </format>
    <format dxfId="37">
      <pivotArea type="all" dataOnly="0" outline="0" fieldPosition="0"/>
    </format>
    <format dxfId="36">
      <pivotArea type="all" dataOnly="0" outline="0" fieldPosition="0"/>
    </format>
    <format dxfId="35">
      <pivotArea type="all" dataOnly="0" outline="0" fieldPosition="0"/>
    </format>
    <format dxfId="34">
      <pivotArea type="all" dataOnly="0" outline="0" fieldPosition="0"/>
    </format>
    <format dxfId="33">
      <pivotArea type="all" dataOnly="0" outline="0" fieldPosition="0"/>
    </format>
    <format dxfId="32">
      <pivotArea type="all" dataOnly="0" outline="0" fieldPosition="0"/>
    </format>
    <format dxfId="31">
      <pivotArea type="all" dataOnly="0" outline="0" fieldPosition="0"/>
    </format>
    <format dxfId="30">
      <pivotArea type="all" dataOnly="0" outline="0" fieldPosition="0"/>
    </format>
    <format dxfId="29">
      <pivotArea type="all" dataOnly="0" outline="0" fieldPosition="0"/>
    </format>
    <format dxfId="28">
      <pivotArea type="all" dataOnly="0" outline="0" fieldPosition="0"/>
    </format>
  </formats>
  <pivotTableStyleInfo showRowHeaders="1" showColHeaders="1" showRowStripes="0" showColStripes="0" showLastColumn="1"/>
</pivotTableDefinition>
</file>

<file path=xl/pivotTables/pivotTable30.xml><?xml version="1.0" encoding="utf-8"?>
<pivotTableDefinition xmlns="http://schemas.openxmlformats.org/spreadsheetml/2006/main" name="PivotTable51"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7:AD8"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5">
    <format dxfId="409">
      <pivotArea type="all" dataOnly="0" outline="0" fieldPosition="0"/>
    </format>
    <format dxfId="408">
      <pivotArea type="all" dataOnly="0" outline="0" fieldPosition="0"/>
    </format>
    <format dxfId="407">
      <pivotArea type="all" dataOnly="0" outline="0" fieldPosition="0"/>
    </format>
    <format dxfId="406">
      <pivotArea type="all" dataOnly="0" outline="0" fieldPosition="0"/>
    </format>
    <format dxfId="405">
      <pivotArea type="all" dataOnly="0" outline="0" fieldPosition="0"/>
    </format>
    <format dxfId="404">
      <pivotArea type="all" dataOnly="0" outline="0" fieldPosition="0"/>
    </format>
    <format dxfId="403">
      <pivotArea type="all" dataOnly="0" outline="0" fieldPosition="0"/>
    </format>
    <format dxfId="402">
      <pivotArea type="all" dataOnly="0" outline="0" fieldPosition="0"/>
    </format>
    <format dxfId="401">
      <pivotArea type="all" dataOnly="0" outline="0" fieldPosition="0"/>
    </format>
    <format dxfId="400">
      <pivotArea type="all" dataOnly="0" outline="0" fieldPosition="0"/>
    </format>
    <format dxfId="399">
      <pivotArea type="all" dataOnly="0" outline="0" fieldPosition="0"/>
    </format>
    <format dxfId="398">
      <pivotArea type="all" dataOnly="0" outline="0" fieldPosition="0"/>
    </format>
    <format dxfId="397">
      <pivotArea type="all" dataOnly="0" outline="0" fieldPosition="0"/>
    </format>
    <format dxfId="396">
      <pivotArea type="all" dataOnly="0" outline="0" fieldPosition="0"/>
    </format>
    <format dxfId="395">
      <pivotArea type="all" dataOnly="0" outline="0" fieldPosition="0"/>
    </format>
  </formats>
  <pivotTableStyleInfo showRowHeaders="1" showColHeaders="1" showRowStripes="0" showColStripes="0" showLastColumn="1"/>
</pivotTableDefinition>
</file>

<file path=xl/pivotTables/pivotTable31.xml><?xml version="1.0" encoding="utf-8"?>
<pivotTableDefinition xmlns="http://schemas.openxmlformats.org/spreadsheetml/2006/main" name="PivotTable48"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23:AD24"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423">
      <pivotArea type="all" dataOnly="0" outline="0" fieldPosition="0"/>
    </format>
    <format dxfId="422">
      <pivotArea type="all" dataOnly="0" outline="0" fieldPosition="0"/>
    </format>
    <format dxfId="421">
      <pivotArea type="all" dataOnly="0" outline="0" fieldPosition="0"/>
    </format>
    <format dxfId="420">
      <pivotArea type="all" dataOnly="0" outline="0" fieldPosition="0"/>
    </format>
    <format dxfId="419">
      <pivotArea type="all" dataOnly="0" outline="0" fieldPosition="0"/>
    </format>
    <format dxfId="418">
      <pivotArea type="all" dataOnly="0" outline="0" fieldPosition="0"/>
    </format>
    <format dxfId="417">
      <pivotArea type="all" dataOnly="0" outline="0" fieldPosition="0"/>
    </format>
    <format dxfId="416">
      <pivotArea type="all" dataOnly="0" outline="0" fieldPosition="0"/>
    </format>
    <format dxfId="415">
      <pivotArea type="all" dataOnly="0" outline="0" fieldPosition="0"/>
    </format>
    <format dxfId="414">
      <pivotArea type="all" dataOnly="0" outline="0" fieldPosition="0"/>
    </format>
    <format dxfId="413">
      <pivotArea type="all" dataOnly="0" outline="0" fieldPosition="0"/>
    </format>
    <format dxfId="412">
      <pivotArea type="all" dataOnly="0" outline="0" fieldPosition="0"/>
    </format>
    <format dxfId="411">
      <pivotArea type="all" dataOnly="0" outline="0" fieldPosition="0"/>
    </format>
    <format dxfId="410">
      <pivotArea type="all" dataOnly="0" outline="0" fieldPosition="0"/>
    </format>
  </formats>
  <pivotTableStyleInfo showRowHeaders="1" showColHeaders="1" showRowStripes="0" showColStripes="0" showLastColumn="1"/>
</pivotTableDefinition>
</file>

<file path=xl/pivotTables/pivotTable32.xml><?xml version="1.0" encoding="utf-8"?>
<pivotTableDefinition xmlns="http://schemas.openxmlformats.org/spreadsheetml/2006/main" name="PivotTable30"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31:U32"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437">
      <pivotArea type="all" dataOnly="0" outline="0" fieldPosition="0"/>
    </format>
    <format dxfId="436">
      <pivotArea type="all" dataOnly="0" outline="0" fieldPosition="0"/>
    </format>
    <format dxfId="435">
      <pivotArea type="all" dataOnly="0" outline="0" fieldPosition="0"/>
    </format>
    <format dxfId="434">
      <pivotArea type="all" dataOnly="0" outline="0" fieldPosition="0"/>
    </format>
    <format dxfId="433">
      <pivotArea type="all" dataOnly="0" outline="0" fieldPosition="0"/>
    </format>
    <format dxfId="432">
      <pivotArea type="all" dataOnly="0" outline="0" fieldPosition="0"/>
    </format>
    <format dxfId="431">
      <pivotArea type="all" dataOnly="0" outline="0" fieldPosition="0"/>
    </format>
    <format dxfId="430">
      <pivotArea type="all" dataOnly="0" outline="0" fieldPosition="0"/>
    </format>
    <format dxfId="429">
      <pivotArea type="all" dataOnly="0" outline="0" fieldPosition="0"/>
    </format>
    <format dxfId="428">
      <pivotArea type="all" dataOnly="0" outline="0" fieldPosition="0"/>
    </format>
    <format dxfId="427">
      <pivotArea type="all" dataOnly="0" outline="0" fieldPosition="0"/>
    </format>
    <format dxfId="426">
      <pivotArea type="all" dataOnly="0" outline="0" fieldPosition="0"/>
    </format>
    <format dxfId="425">
      <pivotArea type="all" dataOnly="0" outline="0" fieldPosition="0"/>
    </format>
    <format dxfId="424">
      <pivotArea type="all" dataOnly="0" outline="0" fieldPosition="0"/>
    </format>
  </formats>
  <pivotTableStyleInfo showRowHeaders="1" showColHeaders="1" showRowStripes="0" showColStripes="0" showLastColumn="1"/>
</pivotTableDefinition>
</file>

<file path=xl/pivotTables/pivotTable33.xml><?xml version="1.0" encoding="utf-8"?>
<pivotTableDefinition xmlns="http://schemas.openxmlformats.org/spreadsheetml/2006/main" name="PivotTable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37:C38"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Net Units Total" fld="16" baseField="0" baseItem="0"/>
  </dataFields>
  <formats count="14">
    <format dxfId="451">
      <pivotArea type="all" dataOnly="0" outline="0" fieldPosition="0"/>
    </format>
    <format dxfId="450">
      <pivotArea type="all" dataOnly="0" outline="0" fieldPosition="0"/>
    </format>
    <format dxfId="449">
      <pivotArea type="all" dataOnly="0" outline="0" fieldPosition="0"/>
    </format>
    <format dxfId="448">
      <pivotArea type="all" dataOnly="0" outline="0" fieldPosition="0"/>
    </format>
    <format dxfId="447">
      <pivotArea type="all" dataOnly="0" outline="0" fieldPosition="0"/>
    </format>
    <format dxfId="446">
      <pivotArea type="all" dataOnly="0" outline="0" fieldPosition="0"/>
    </format>
    <format dxfId="445">
      <pivotArea type="all" dataOnly="0" outline="0" fieldPosition="0"/>
    </format>
    <format dxfId="444">
      <pivotArea type="all" dataOnly="0" outline="0" fieldPosition="0"/>
    </format>
    <format dxfId="443">
      <pivotArea type="all" dataOnly="0" outline="0" fieldPosition="0"/>
    </format>
    <format dxfId="442">
      <pivotArea type="all" dataOnly="0" outline="0" fieldPosition="0"/>
    </format>
    <format dxfId="441">
      <pivotArea type="all" dataOnly="0" outline="0" fieldPosition="0"/>
    </format>
    <format dxfId="440">
      <pivotArea type="all" dataOnly="0" outline="0" fieldPosition="0"/>
    </format>
    <format dxfId="439">
      <pivotArea type="all" dataOnly="0" outline="0" fieldPosition="0"/>
    </format>
    <format dxfId="438">
      <pivotArea type="all" dataOnly="0" outline="0" fieldPosition="0"/>
    </format>
  </formats>
  <pivotTableStyleInfo showRowHeaders="1" showColHeaders="1" showRowStripes="0" showColStripes="0" showLastColumn="1"/>
</pivotTableDefinition>
</file>

<file path=xl/pivotTables/pivotTable34.xml><?xml version="1.0" encoding="utf-8"?>
<pivotTableDefinition xmlns="http://schemas.openxmlformats.org/spreadsheetml/2006/main" name="PivotTable80"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56:G57"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466">
      <pivotArea type="all" dataOnly="0" outline="0" fieldPosition="0"/>
    </format>
    <format dxfId="465">
      <pivotArea type="all" dataOnly="0" outline="0" fieldPosition="0"/>
    </format>
    <format dxfId="464">
      <pivotArea type="all" dataOnly="0" outline="0" fieldPosition="0"/>
    </format>
    <format dxfId="463">
      <pivotArea type="all" dataOnly="0" outline="0" fieldPosition="0"/>
    </format>
    <format dxfId="462">
      <pivotArea type="all" dataOnly="0" outline="0" fieldPosition="0"/>
    </format>
    <format dxfId="461">
      <pivotArea type="all" dataOnly="0" outline="0" fieldPosition="0"/>
    </format>
    <format dxfId="460">
      <pivotArea type="all" dataOnly="0" outline="0" fieldPosition="0"/>
    </format>
    <format dxfId="459">
      <pivotArea type="all" dataOnly="0" outline="0" fieldPosition="0"/>
    </format>
    <format dxfId="458">
      <pivotArea type="all" dataOnly="0" outline="0" fieldPosition="0"/>
    </format>
    <format dxfId="457">
      <pivotArea type="all" dataOnly="0" outline="0" fieldPosition="0"/>
    </format>
    <format dxfId="456">
      <pivotArea type="all" dataOnly="0" outline="0" fieldPosition="0"/>
    </format>
    <format dxfId="455">
      <pivotArea type="all" dataOnly="0" outline="0" fieldPosition="0"/>
    </format>
    <format dxfId="454">
      <pivotArea type="all" dataOnly="0" outline="0" fieldPosition="0"/>
    </format>
    <format dxfId="453">
      <pivotArea type="all" dataOnly="0" outline="0" fieldPosition="0"/>
    </format>
    <format dxfId="452">
      <pivotArea type="all" dataOnly="0" outline="0" fieldPosition="0"/>
    </format>
  </formats>
  <pivotTableStyleInfo showRowHeaders="1" showColHeaders="1" showRowStripes="0" showColStripes="0" showLastColumn="1"/>
</pivotTableDefinition>
</file>

<file path=xl/pivotTables/pivotTable35.xml><?xml version="1.0" encoding="utf-8"?>
<pivotTableDefinition xmlns="http://schemas.openxmlformats.org/spreadsheetml/2006/main" name="PivotTable26"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7:U8"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480">
      <pivotArea type="all" dataOnly="0" outline="0" fieldPosition="0"/>
    </format>
    <format dxfId="479">
      <pivotArea type="all" dataOnly="0" outline="0" fieldPosition="0"/>
    </format>
    <format dxfId="478">
      <pivotArea type="all" dataOnly="0" outline="0" fieldPosition="0"/>
    </format>
    <format dxfId="477">
      <pivotArea type="all" dataOnly="0" outline="0" fieldPosition="0"/>
    </format>
    <format dxfId="476">
      <pivotArea type="all" dataOnly="0" outline="0" fieldPosition="0"/>
    </format>
    <format dxfId="475">
      <pivotArea type="all" dataOnly="0" outline="0" fieldPosition="0"/>
    </format>
    <format dxfId="474">
      <pivotArea type="all" dataOnly="0" outline="0" fieldPosition="0"/>
    </format>
    <format dxfId="473">
      <pivotArea type="all" dataOnly="0" outline="0" fieldPosition="0"/>
    </format>
    <format dxfId="472">
      <pivotArea type="all" dataOnly="0" outline="0" fieldPosition="0"/>
    </format>
    <format dxfId="471">
      <pivotArea type="all" dataOnly="0" outline="0" fieldPosition="0"/>
    </format>
    <format dxfId="470">
      <pivotArea type="all" dataOnly="0" outline="0" fieldPosition="0"/>
    </format>
    <format dxfId="469">
      <pivotArea type="all" dataOnly="0" outline="0" fieldPosition="0"/>
    </format>
    <format dxfId="468">
      <pivotArea type="all" dataOnly="0" outline="0" fieldPosition="0"/>
    </format>
    <format dxfId="467">
      <pivotArea type="all" dataOnly="0" outline="0" fieldPosition="0"/>
    </format>
  </formats>
  <pivotTableStyleInfo showRowHeaders="1" showColHeaders="1" showRowStripes="0" showColStripes="0" showLastColumn="1"/>
</pivotTableDefinition>
</file>

<file path=xl/pivotTables/pivotTable36.xml><?xml version="1.0" encoding="utf-8"?>
<pivotTableDefinition xmlns="http://schemas.openxmlformats.org/spreadsheetml/2006/main" name="PivotTable73"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92:C93"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495">
      <pivotArea type="all" dataOnly="0" outline="0" fieldPosition="0"/>
    </format>
    <format dxfId="494">
      <pivotArea type="all" dataOnly="0" outline="0" fieldPosition="0"/>
    </format>
    <format dxfId="493">
      <pivotArea type="all" dataOnly="0" outline="0" fieldPosition="0"/>
    </format>
    <format dxfId="492">
      <pivotArea type="all" dataOnly="0" outline="0" fieldPosition="0"/>
    </format>
    <format dxfId="491">
      <pivotArea type="all" dataOnly="0" outline="0" fieldPosition="0"/>
    </format>
    <format dxfId="490">
      <pivotArea type="all" dataOnly="0" outline="0" fieldPosition="0"/>
    </format>
    <format dxfId="489">
      <pivotArea type="all" dataOnly="0" outline="0" fieldPosition="0"/>
    </format>
    <format dxfId="488">
      <pivotArea type="all" dataOnly="0" outline="0" fieldPosition="0"/>
    </format>
    <format dxfId="487">
      <pivotArea type="all" dataOnly="0" outline="0" fieldPosition="0"/>
    </format>
    <format dxfId="486">
      <pivotArea type="all" dataOnly="0" outline="0" fieldPosition="0"/>
    </format>
    <format dxfId="485">
      <pivotArea type="all" dataOnly="0" outline="0" fieldPosition="0"/>
    </format>
    <format dxfId="484">
      <pivotArea type="all" dataOnly="0" outline="0" fieldPosition="0"/>
    </format>
    <format dxfId="483">
      <pivotArea type="all" dataOnly="0" outline="0" fieldPosition="0"/>
    </format>
    <format dxfId="482">
      <pivotArea type="all" dataOnly="0" outline="0" fieldPosition="0"/>
    </format>
    <format dxfId="481">
      <pivotArea type="all" dataOnly="0" outline="0" fieldPosition="0"/>
    </format>
  </formats>
  <pivotTableStyleInfo showRowHeaders="1" showColHeaders="1" showRowStripes="0" showColStripes="0" showLastColumn="1"/>
</pivotTableDefinition>
</file>

<file path=xl/pivotTables/pivotTable37.xml><?xml version="1.0" encoding="utf-8"?>
<pivotTableDefinition xmlns="http://schemas.openxmlformats.org/spreadsheetml/2006/main" name="PivotTable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29:C30"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Proposed Units Total" fld="15" baseField="0" baseItem="28871"/>
  </dataFields>
  <formats count="14">
    <format dxfId="509">
      <pivotArea type="all" dataOnly="0" outline="0" fieldPosition="0"/>
    </format>
    <format dxfId="508">
      <pivotArea type="all" dataOnly="0" outline="0" fieldPosition="0"/>
    </format>
    <format dxfId="507">
      <pivotArea type="all" dataOnly="0" outline="0" fieldPosition="0"/>
    </format>
    <format dxfId="506">
      <pivotArea type="all" dataOnly="0" outline="0" fieldPosition="0"/>
    </format>
    <format dxfId="505">
      <pivotArea type="all" dataOnly="0" outline="0" fieldPosition="0"/>
    </format>
    <format dxfId="504">
      <pivotArea type="all" dataOnly="0" outline="0" fieldPosition="0"/>
    </format>
    <format dxfId="503">
      <pivotArea type="all" dataOnly="0" outline="0" fieldPosition="0"/>
    </format>
    <format dxfId="502">
      <pivotArea type="all" dataOnly="0" outline="0" fieldPosition="0"/>
    </format>
    <format dxfId="501">
      <pivotArea type="all" dataOnly="0" outline="0" fieldPosition="0"/>
    </format>
    <format dxfId="500">
      <pivotArea type="all" dataOnly="0" outline="0" fieldPosition="0"/>
    </format>
    <format dxfId="499">
      <pivotArea type="all" dataOnly="0" outline="0" fieldPosition="0"/>
    </format>
    <format dxfId="498">
      <pivotArea type="all" dataOnly="0" outline="0" fieldPosition="0"/>
    </format>
    <format dxfId="497">
      <pivotArea type="all" dataOnly="0" outline="0" fieldPosition="0"/>
    </format>
    <format dxfId="496">
      <pivotArea type="all" dataOnly="0" outline="0" fieldPosition="0"/>
    </format>
  </formats>
  <pivotTableStyleInfo showRowHeaders="1" showColHeaders="1" showRowStripes="0" showColStripes="0" showLastColumn="1"/>
</pivotTableDefinition>
</file>

<file path=xl/pivotTables/pivotTable38.xml><?xml version="1.0" encoding="utf-8"?>
<pivotTableDefinition xmlns="http://schemas.openxmlformats.org/spreadsheetml/2006/main" name="PivotTable103"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65:X66"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3">
        <item x="1"/>
        <item h="1" x="0"/>
        <item m="1" x="2"/>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1" item="0" hier="0"/>
    <pageField fld="25" hier="0"/>
  </pageFields>
  <dataFields count="1">
    <dataField name="Sum of Net Units Total" fld="16" baseField="0" baseItem="0"/>
  </dataFields>
  <formats count="12">
    <format dxfId="521">
      <pivotArea type="all" dataOnly="0" outline="0" fieldPosition="0"/>
    </format>
    <format dxfId="520">
      <pivotArea type="all" dataOnly="0" outline="0" fieldPosition="0"/>
    </format>
    <format dxfId="519">
      <pivotArea type="all" dataOnly="0" outline="0" fieldPosition="0"/>
    </format>
    <format dxfId="518">
      <pivotArea type="all" dataOnly="0" outline="0" fieldPosition="0"/>
    </format>
    <format dxfId="517">
      <pivotArea type="all" dataOnly="0" outline="0" fieldPosition="0"/>
    </format>
    <format dxfId="516">
      <pivotArea type="all" dataOnly="0" outline="0" fieldPosition="0"/>
    </format>
    <format dxfId="515">
      <pivotArea type="all" dataOnly="0" outline="0" fieldPosition="0"/>
    </format>
    <format dxfId="514">
      <pivotArea type="all" dataOnly="0" outline="0" fieldPosition="0"/>
    </format>
    <format dxfId="513">
      <pivotArea type="all" dataOnly="0" outline="0" fieldPosition="0"/>
    </format>
    <format dxfId="512">
      <pivotArea type="all" dataOnly="0" outline="0" fieldPosition="0"/>
    </format>
    <format dxfId="511">
      <pivotArea type="all" dataOnly="0" outline="0" fieldPosition="0"/>
    </format>
    <format dxfId="510">
      <pivotArea type="all" dataOnly="0" outline="0" fieldPosition="0"/>
    </format>
  </formats>
  <pivotTableStyleInfo showRowHeaders="1" showColHeaders="1" showRowStripes="0" showColStripes="0" showLastColumn="1"/>
</pivotTableDefinition>
</file>

<file path=xl/pivotTables/pivotTable39.xml><?xml version="1.0" encoding="utf-8"?>
<pivotTableDefinition xmlns="http://schemas.openxmlformats.org/spreadsheetml/2006/main" name="PivotTable32"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39:U40"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535">
      <pivotArea type="all" dataOnly="0" outline="0" fieldPosition="0"/>
    </format>
    <format dxfId="534">
      <pivotArea type="all" dataOnly="0" outline="0" fieldPosition="0"/>
    </format>
    <format dxfId="533">
      <pivotArea type="all" dataOnly="0" outline="0" fieldPosition="0"/>
    </format>
    <format dxfId="532">
      <pivotArea type="all" dataOnly="0" outline="0" fieldPosition="0"/>
    </format>
    <format dxfId="531">
      <pivotArea type="all" dataOnly="0" outline="0" fieldPosition="0"/>
    </format>
    <format dxfId="530">
      <pivotArea type="all" dataOnly="0" outline="0" fieldPosition="0"/>
    </format>
    <format dxfId="529">
      <pivotArea type="all" dataOnly="0" outline="0" fieldPosition="0"/>
    </format>
    <format dxfId="528">
      <pivotArea type="all" dataOnly="0" outline="0" fieldPosition="0"/>
    </format>
    <format dxfId="527">
      <pivotArea type="all" dataOnly="0" outline="0" fieldPosition="0"/>
    </format>
    <format dxfId="526">
      <pivotArea type="all" dataOnly="0" outline="0" fieldPosition="0"/>
    </format>
    <format dxfId="525">
      <pivotArea type="all" dataOnly="0" outline="0" fieldPosition="0"/>
    </format>
    <format dxfId="524">
      <pivotArea type="all" dataOnly="0" outline="0" fieldPosition="0"/>
    </format>
    <format dxfId="523">
      <pivotArea type="all" dataOnly="0" outline="0" fieldPosition="0"/>
    </format>
    <format dxfId="522">
      <pivotArea type="all" dataOnly="0" outline="0" fieldPosition="0"/>
    </format>
  </formats>
  <pivotTableStyleInfo showRowHeaders="1" showColHeaders="1" showRowStripes="0" showColStripes="0" showLastColumn="1"/>
</pivotTableDefinition>
</file>

<file path=xl/pivotTables/pivotTable4.xml><?xml version="1.0" encoding="utf-8"?>
<pivotTableDefinition xmlns="http://schemas.openxmlformats.org/spreadsheetml/2006/main" name="PivotTable40"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7:AA8"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6">
    <format dxfId="57">
      <pivotArea type="all" dataOnly="0" outline="0" fieldPosition="0"/>
    </format>
    <format dxfId="56">
      <pivotArea type="all" dataOnly="0" outline="0" fieldPosition="0"/>
    </format>
    <format dxfId="55">
      <pivotArea type="all" dataOnly="0" outline="0" fieldPosition="0"/>
    </format>
    <format dxfId="54">
      <pivotArea type="all" dataOnly="0" outline="0" fieldPosition="0"/>
    </format>
    <format dxfId="53">
      <pivotArea type="all" dataOnly="0" outline="0" fieldPosition="0"/>
    </format>
    <format dxfId="52">
      <pivotArea type="all" dataOnly="0" outline="0" fieldPosition="0"/>
    </format>
    <format dxfId="51">
      <pivotArea type="all" dataOnly="0" outline="0" fieldPosition="0"/>
    </format>
    <format dxfId="50">
      <pivotArea type="all" dataOnly="0" outline="0" fieldPosition="0"/>
    </format>
    <format dxfId="49">
      <pivotArea type="all" dataOnly="0" outline="0" fieldPosition="0"/>
    </format>
    <format dxfId="48">
      <pivotArea type="all" dataOnly="0" outline="0" fieldPosition="0"/>
    </format>
    <format dxfId="47">
      <pivotArea type="all" dataOnly="0" outline="0" fieldPosition="0"/>
    </format>
    <format dxfId="46">
      <pivotArea type="all" dataOnly="0" outline="0" fieldPosition="0"/>
    </format>
    <format dxfId="45">
      <pivotArea type="all" dataOnly="0" outline="0" fieldPosition="0"/>
    </format>
    <format dxfId="44">
      <pivotArea type="all" dataOnly="0" outline="0" fieldPosition="0"/>
    </format>
    <format dxfId="43">
      <pivotArea type="all" dataOnly="0" outline="0" fieldPosition="0"/>
    </format>
    <format dxfId="42">
      <pivotArea type="all" dataOnly="0" outline="0" fieldPosition="0"/>
    </format>
  </formats>
  <pivotTableStyleInfo showRowHeaders="1" showColHeaders="1" showRowStripes="0" showColStripes="0" showLastColumn="1"/>
</pivotTableDefinition>
</file>

<file path=xl/pivotTables/pivotTable40.xml><?xml version="1.0" encoding="utf-8"?>
<pivotTableDefinition xmlns="http://schemas.openxmlformats.org/spreadsheetml/2006/main" name="PivotTable7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83:C84"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550">
      <pivotArea type="all" dataOnly="0" outline="0" fieldPosition="0"/>
    </format>
    <format dxfId="549">
      <pivotArea type="all" dataOnly="0" outline="0" fieldPosition="0"/>
    </format>
    <format dxfId="548">
      <pivotArea type="all" dataOnly="0" outline="0" fieldPosition="0"/>
    </format>
    <format dxfId="547">
      <pivotArea type="all" dataOnly="0" outline="0" fieldPosition="0"/>
    </format>
    <format dxfId="546">
      <pivotArea type="all" dataOnly="0" outline="0" fieldPosition="0"/>
    </format>
    <format dxfId="545">
      <pivotArea type="all" dataOnly="0" outline="0" fieldPosition="0"/>
    </format>
    <format dxfId="544">
      <pivotArea type="all" dataOnly="0" outline="0" fieldPosition="0"/>
    </format>
    <format dxfId="543">
      <pivotArea type="all" dataOnly="0" outline="0" fieldPosition="0"/>
    </format>
    <format dxfId="542">
      <pivotArea type="all" dataOnly="0" outline="0" fieldPosition="0"/>
    </format>
    <format dxfId="541">
      <pivotArea type="all" dataOnly="0" outline="0" fieldPosition="0"/>
    </format>
    <format dxfId="540">
      <pivotArea type="all" dataOnly="0" outline="0" fieldPosition="0"/>
    </format>
    <format dxfId="539">
      <pivotArea type="all" dataOnly="0" outline="0" fieldPosition="0"/>
    </format>
    <format dxfId="538">
      <pivotArea type="all" dataOnly="0" outline="0" fieldPosition="0"/>
    </format>
    <format dxfId="537">
      <pivotArea type="all" dataOnly="0" outline="0" fieldPosition="0"/>
    </format>
    <format dxfId="536">
      <pivotArea type="all" dataOnly="0" outline="0" fieldPosition="0"/>
    </format>
  </formats>
  <pivotTableStyleInfo showRowHeaders="1" showColHeaders="1" showRowStripes="0" showColStripes="0" showLastColumn="1"/>
</pivotTableDefinition>
</file>

<file path=xl/pivotTables/pivotTable41.xml><?xml version="1.0" encoding="utf-8"?>
<pivotTableDefinition xmlns="http://schemas.openxmlformats.org/spreadsheetml/2006/main" name="PivotTable3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47:X48"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564">
      <pivotArea type="all" dataOnly="0" outline="0" fieldPosition="0"/>
    </format>
    <format dxfId="563">
      <pivotArea type="all" dataOnly="0" outline="0" fieldPosition="0"/>
    </format>
    <format dxfId="562">
      <pivotArea type="all" dataOnly="0" outline="0" fieldPosition="0"/>
    </format>
    <format dxfId="561">
      <pivotArea type="all" dataOnly="0" outline="0" fieldPosition="0"/>
    </format>
    <format dxfId="560">
      <pivotArea type="all" dataOnly="0" outline="0" fieldPosition="0"/>
    </format>
    <format dxfId="559">
      <pivotArea type="all" dataOnly="0" outline="0" fieldPosition="0"/>
    </format>
    <format dxfId="558">
      <pivotArea type="all" dataOnly="0" outline="0" fieldPosition="0"/>
    </format>
    <format dxfId="557">
      <pivotArea type="all" dataOnly="0" outline="0" fieldPosition="0"/>
    </format>
    <format dxfId="556">
      <pivotArea type="all" dataOnly="0" outline="0" fieldPosition="0"/>
    </format>
    <format dxfId="555">
      <pivotArea type="all" dataOnly="0" outline="0" fieldPosition="0"/>
    </format>
    <format dxfId="554">
      <pivotArea type="all" dataOnly="0" outline="0" fieldPosition="0"/>
    </format>
    <format dxfId="553">
      <pivotArea type="all" dataOnly="0" outline="0" fieldPosition="0"/>
    </format>
    <format dxfId="552">
      <pivotArea type="all" dataOnly="0" outline="0" fieldPosition="0"/>
    </format>
    <format dxfId="551">
      <pivotArea type="all" dataOnly="0" outline="0" fieldPosition="0"/>
    </format>
  </formats>
  <pivotTableStyleInfo showRowHeaders="1" showColHeaders="1" showRowStripes="0" showColStripes="0" showLastColumn="1"/>
</pivotTableDefinition>
</file>

<file path=xl/pivotTables/pivotTable42.xml><?xml version="1.0" encoding="utf-8"?>
<pivotTableDefinition xmlns="http://schemas.openxmlformats.org/spreadsheetml/2006/main" name="PivotTable88"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92:K93"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579">
      <pivotArea type="all" dataOnly="0" outline="0" fieldPosition="0"/>
    </format>
    <format dxfId="578">
      <pivotArea type="all" dataOnly="0" outline="0" fieldPosition="0"/>
    </format>
    <format dxfId="577">
      <pivotArea type="all" dataOnly="0" outline="0" fieldPosition="0"/>
    </format>
    <format dxfId="576">
      <pivotArea type="all" dataOnly="0" outline="0" fieldPosition="0"/>
    </format>
    <format dxfId="575">
      <pivotArea type="all" dataOnly="0" outline="0" fieldPosition="0"/>
    </format>
    <format dxfId="574">
      <pivotArea type="all" dataOnly="0" outline="0" fieldPosition="0"/>
    </format>
    <format dxfId="573">
      <pivotArea type="all" dataOnly="0" outline="0" fieldPosition="0"/>
    </format>
    <format dxfId="572">
      <pivotArea type="all" dataOnly="0" outline="0" fieldPosition="0"/>
    </format>
    <format dxfId="571">
      <pivotArea type="all" dataOnly="0" outline="0" fieldPosition="0"/>
    </format>
    <format dxfId="570">
      <pivotArea type="all" dataOnly="0" outline="0" fieldPosition="0"/>
    </format>
    <format dxfId="569">
      <pivotArea type="all" dataOnly="0" outline="0" fieldPosition="0"/>
    </format>
    <format dxfId="568">
      <pivotArea type="all" dataOnly="0" outline="0" fieldPosition="0"/>
    </format>
    <format dxfId="567">
      <pivotArea type="all" dataOnly="0" outline="0" fieldPosition="0"/>
    </format>
    <format dxfId="566">
      <pivotArea type="all" dataOnly="0" outline="0" fieldPosition="0"/>
    </format>
    <format dxfId="565">
      <pivotArea type="all" dataOnly="0" outline="0" fieldPosition="0"/>
    </format>
  </formats>
  <pivotTableStyleInfo showRowHeaders="1" showColHeaders="1" showRowStripes="0" showColStripes="0" showLastColumn="1"/>
</pivotTableDefinition>
</file>

<file path=xl/pivotTables/pivotTable43.xml><?xml version="1.0" encoding="utf-8"?>
<pivotTableDefinition xmlns="http://schemas.openxmlformats.org/spreadsheetml/2006/main" name="PivotTable21"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37:O38"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3" hier="0"/>
    <pageField fld="25" hier="0"/>
  </pageFields>
  <dataFields count="1">
    <dataField name="Sum of Net Units Total" fld="16" baseField="0" baseItem="0"/>
  </dataFields>
  <formats count="14">
    <format dxfId="593">
      <pivotArea type="all" dataOnly="0" outline="0" fieldPosition="0"/>
    </format>
    <format dxfId="592">
      <pivotArea type="all" dataOnly="0" outline="0" fieldPosition="0"/>
    </format>
    <format dxfId="591">
      <pivotArea type="all" dataOnly="0" outline="0" fieldPosition="0"/>
    </format>
    <format dxfId="590">
      <pivotArea type="all" dataOnly="0" outline="0" fieldPosition="0"/>
    </format>
    <format dxfId="589">
      <pivotArea type="all" dataOnly="0" outline="0" fieldPosition="0"/>
    </format>
    <format dxfId="588">
      <pivotArea type="all" dataOnly="0" outline="0" fieldPosition="0"/>
    </format>
    <format dxfId="587">
      <pivotArea type="all" dataOnly="0" outline="0" fieldPosition="0"/>
    </format>
    <format dxfId="586">
      <pivotArea type="all" dataOnly="0" outline="0" fieldPosition="0"/>
    </format>
    <format dxfId="585">
      <pivotArea type="all" dataOnly="0" outline="0" fieldPosition="0"/>
    </format>
    <format dxfId="584">
      <pivotArea type="all" dataOnly="0" outline="0" fieldPosition="0"/>
    </format>
    <format dxfId="583">
      <pivotArea type="all" dataOnly="0" outline="0" fieldPosition="0"/>
    </format>
    <format dxfId="582">
      <pivotArea type="all" dataOnly="0" outline="0" fieldPosition="0"/>
    </format>
    <format dxfId="581">
      <pivotArea type="all" dataOnly="0" outline="0" fieldPosition="0"/>
    </format>
    <format dxfId="580">
      <pivotArea type="all" dataOnly="0" outline="0" fieldPosition="0"/>
    </format>
  </formats>
  <pivotTableStyleInfo showRowHeaders="1" showColHeaders="1" showRowStripes="0" showColStripes="0" showLastColumn="1"/>
</pivotTableDefinition>
</file>

<file path=xl/pivotTables/pivotTable44.xml><?xml version="1.0" encoding="utf-8"?>
<pivotTableDefinition xmlns="http://schemas.openxmlformats.org/spreadsheetml/2006/main" name="PivotTable78"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74:G75"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608">
      <pivotArea type="all" dataOnly="0" outline="0" fieldPosition="0"/>
    </format>
    <format dxfId="607">
      <pivotArea type="all" dataOnly="0" outline="0" fieldPosition="0"/>
    </format>
    <format dxfId="606">
      <pivotArea type="all" dataOnly="0" outline="0" fieldPosition="0"/>
    </format>
    <format dxfId="605">
      <pivotArea type="all" dataOnly="0" outline="0" fieldPosition="0"/>
    </format>
    <format dxfId="604">
      <pivotArea type="all" dataOnly="0" outline="0" fieldPosition="0"/>
    </format>
    <format dxfId="603">
      <pivotArea type="all" dataOnly="0" outline="0" fieldPosition="0"/>
    </format>
    <format dxfId="602">
      <pivotArea type="all" dataOnly="0" outline="0" fieldPosition="0"/>
    </format>
    <format dxfId="601">
      <pivotArea type="all" dataOnly="0" outline="0" fieldPosition="0"/>
    </format>
    <format dxfId="600">
      <pivotArea type="all" dataOnly="0" outline="0" fieldPosition="0"/>
    </format>
    <format dxfId="599">
      <pivotArea type="all" dataOnly="0" outline="0" fieldPosition="0"/>
    </format>
    <format dxfId="598">
      <pivotArea type="all" dataOnly="0" outline="0" fieldPosition="0"/>
    </format>
    <format dxfId="597">
      <pivotArea type="all" dataOnly="0" outline="0" fieldPosition="0"/>
    </format>
    <format dxfId="596">
      <pivotArea type="all" dataOnly="0" outline="0" fieldPosition="0"/>
    </format>
    <format dxfId="595">
      <pivotArea type="all" dataOnly="0" outline="0" fieldPosition="0"/>
    </format>
    <format dxfId="594">
      <pivotArea type="all" dataOnly="0" outline="0" fieldPosition="0"/>
    </format>
  </formats>
  <pivotTableStyleInfo showRowHeaders="1" showColHeaders="1" showRowStripes="0" showColStripes="0" showLastColumn="1"/>
</pivotTableDefinition>
</file>

<file path=xl/pivotTables/pivotTable45.xml><?xml version="1.0" encoding="utf-8"?>
<pivotTableDefinition xmlns="http://schemas.openxmlformats.org/spreadsheetml/2006/main" name="PivotTable9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65:K66"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623">
      <pivotArea type="all" dataOnly="0" outline="0" fieldPosition="0"/>
    </format>
    <format dxfId="622">
      <pivotArea type="all" dataOnly="0" outline="0" fieldPosition="0"/>
    </format>
    <format dxfId="621">
      <pivotArea type="all" dataOnly="0" outline="0" fieldPosition="0"/>
    </format>
    <format dxfId="620">
      <pivotArea type="all" dataOnly="0" outline="0" fieldPosition="0"/>
    </format>
    <format dxfId="619">
      <pivotArea type="all" dataOnly="0" outline="0" fieldPosition="0"/>
    </format>
    <format dxfId="618">
      <pivotArea type="all" dataOnly="0" outline="0" fieldPosition="0"/>
    </format>
    <format dxfId="617">
      <pivotArea type="all" dataOnly="0" outline="0" fieldPosition="0"/>
    </format>
    <format dxfId="616">
      <pivotArea type="all" dataOnly="0" outline="0" fieldPosition="0"/>
    </format>
    <format dxfId="615">
      <pivotArea type="all" dataOnly="0" outline="0" fieldPosition="0"/>
    </format>
    <format dxfId="614">
      <pivotArea type="all" dataOnly="0" outline="0" fieldPosition="0"/>
    </format>
    <format dxfId="613">
      <pivotArea type="all" dataOnly="0" outline="0" fieldPosition="0"/>
    </format>
    <format dxfId="612">
      <pivotArea type="all" dataOnly="0" outline="0" fieldPosition="0"/>
    </format>
    <format dxfId="611">
      <pivotArea type="all" dataOnly="0" outline="0" fieldPosition="0"/>
    </format>
    <format dxfId="610">
      <pivotArea type="all" dataOnly="0" outline="0" fieldPosition="0"/>
    </format>
    <format dxfId="609">
      <pivotArea type="all" dataOnly="0" outline="0" fieldPosition="0"/>
    </format>
  </formats>
  <pivotTableStyleInfo showRowHeaders="1" showColHeaders="1" showRowStripes="0" showColStripes="0" showLastColumn="1"/>
</pivotTableDefinition>
</file>

<file path=xl/pivotTables/pivotTable46.xml><?xml version="1.0" encoding="utf-8"?>
<pivotTableDefinition xmlns="http://schemas.openxmlformats.org/spreadsheetml/2006/main" name="PivotTable119"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91:AA92"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5">
        <item x="1"/>
        <item h="1" x="0"/>
        <item m="1" x="2"/>
        <item m="1" x="3"/>
        <item t="default"/>
      </items>
    </pivotField>
    <pivotField compact="0" outline="0" subtotalTop="0" showAll="0" includeNewItemsInFilter="1"/>
    <pivotField axis="axisPage" compact="0" outline="0" subtotalTop="0" showAll="0" includeNewItemsInFilter="1">
      <items count="6">
        <item h="1" x="0"/>
        <item h="1" x="3"/>
        <item h="1" x="1"/>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32" item="3" hier="0"/>
    <pageField fld="30" item="0" hier="0"/>
  </pageFields>
  <dataFields count="1">
    <dataField name="Sum of Net Units Total" fld="16" baseField="0" baseItem="0"/>
  </dataFields>
  <formats count="10">
    <format dxfId="633">
      <pivotArea type="all" dataOnly="0" outline="0" fieldPosition="0"/>
    </format>
    <format dxfId="632">
      <pivotArea type="all" dataOnly="0" outline="0" fieldPosition="0"/>
    </format>
    <format dxfId="631">
      <pivotArea type="all" dataOnly="0" outline="0" fieldPosition="0"/>
    </format>
    <format dxfId="630">
      <pivotArea type="all" dataOnly="0" outline="0" fieldPosition="0"/>
    </format>
    <format dxfId="629">
      <pivotArea type="all" dataOnly="0" outline="0" fieldPosition="0"/>
    </format>
    <format dxfId="628">
      <pivotArea type="all" dataOnly="0" outline="0" fieldPosition="0"/>
    </format>
    <format dxfId="627">
      <pivotArea type="all" dataOnly="0" outline="0" fieldPosition="0"/>
    </format>
    <format dxfId="626">
      <pivotArea type="all" dataOnly="0" outline="0" fieldPosition="0"/>
    </format>
    <format dxfId="625">
      <pivotArea type="all" dataOnly="0" outline="0" fieldPosition="0"/>
    </format>
    <format dxfId="624">
      <pivotArea type="all" dataOnly="0" outline="0" fieldPosition="0"/>
    </format>
  </formats>
  <pivotTableStyleInfo showRowHeaders="1" showColHeaders="1" showRowStripes="0" showColStripes="0" showLastColumn="1"/>
</pivotTableDefinition>
</file>

<file path=xl/pivotTables/pivotTable47.xml><?xml version="1.0" encoding="utf-8"?>
<pivotTableDefinition xmlns="http://schemas.openxmlformats.org/spreadsheetml/2006/main" name="PivotTable4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15:AA16"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6">
    <format dxfId="649">
      <pivotArea type="all" dataOnly="0" outline="0" fieldPosition="0"/>
    </format>
    <format dxfId="648">
      <pivotArea type="all" dataOnly="0" outline="0" fieldPosition="0"/>
    </format>
    <format dxfId="647">
      <pivotArea type="all" dataOnly="0" outline="0" fieldPosition="0"/>
    </format>
    <format dxfId="646">
      <pivotArea type="all" dataOnly="0" outline="0" fieldPosition="0"/>
    </format>
    <format dxfId="645">
      <pivotArea type="all" dataOnly="0" outline="0" fieldPosition="0"/>
    </format>
    <format dxfId="644">
      <pivotArea type="all" dataOnly="0" outline="0" fieldPosition="0"/>
    </format>
    <format dxfId="643">
      <pivotArea type="all" dataOnly="0" outline="0" fieldPosition="0"/>
    </format>
    <format dxfId="642">
      <pivotArea type="all" dataOnly="0" outline="0" fieldPosition="0"/>
    </format>
    <format dxfId="641">
      <pivotArea type="all" dataOnly="0" outline="0" fieldPosition="0"/>
    </format>
    <format dxfId="640">
      <pivotArea type="all" dataOnly="0" outline="0" fieldPosition="0"/>
    </format>
    <format dxfId="639">
      <pivotArea type="all" dataOnly="0" outline="0" fieldPosition="0"/>
    </format>
    <format dxfId="638">
      <pivotArea type="all" dataOnly="0" outline="0" fieldPosition="0"/>
    </format>
    <format dxfId="637">
      <pivotArea type="all" dataOnly="0" outline="0" fieldPosition="0"/>
    </format>
    <format dxfId="636">
      <pivotArea type="all" dataOnly="0" outline="0" fieldPosition="0"/>
    </format>
    <format dxfId="635">
      <pivotArea type="all" dataOnly="0" outline="0" fieldPosition="0"/>
    </format>
    <format dxfId="634">
      <pivotArea type="all" dataOnly="0" outline="0" fieldPosition="0"/>
    </format>
  </formats>
  <pivotTableStyleInfo showRowHeaders="1" showColHeaders="1" showRowStripes="0" showColStripes="0" showLastColumn="1"/>
</pivotTableDefinition>
</file>

<file path=xl/pivotTables/pivotTable48.xml><?xml version="1.0" encoding="utf-8"?>
<pivotTableDefinition xmlns="http://schemas.openxmlformats.org/spreadsheetml/2006/main" name="PivotTable4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31:AD32"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664">
      <pivotArea type="all" dataOnly="0" outline="0" fieldPosition="0"/>
    </format>
    <format dxfId="663">
      <pivotArea type="all" dataOnly="0" outline="0" fieldPosition="0"/>
    </format>
    <format dxfId="662">
      <pivotArea type="all" dataOnly="0" outline="0" fieldPosition="0"/>
    </format>
    <format dxfId="661">
      <pivotArea type="all" dataOnly="0" outline="0" fieldPosition="0"/>
    </format>
    <format dxfId="660">
      <pivotArea type="all" dataOnly="0" outline="0" fieldPosition="0"/>
    </format>
    <format dxfId="659">
      <pivotArea type="all" dataOnly="0" outline="0" fieldPosition="0"/>
    </format>
    <format dxfId="658">
      <pivotArea type="all" dataOnly="0" outline="0" fieldPosition="0"/>
    </format>
    <format dxfId="657">
      <pivotArea type="all" dataOnly="0" outline="0" fieldPosition="0"/>
    </format>
    <format dxfId="656">
      <pivotArea type="all" dataOnly="0" outline="0" fieldPosition="0"/>
    </format>
    <format dxfId="655">
      <pivotArea type="all" dataOnly="0" outline="0" fieldPosition="0"/>
    </format>
    <format dxfId="654">
      <pivotArea type="all" dataOnly="0" outline="0" fieldPosition="0"/>
    </format>
    <format dxfId="653">
      <pivotArea type="all" dataOnly="0" outline="0" fieldPosition="0"/>
    </format>
    <format dxfId="652">
      <pivotArea type="all" dataOnly="0" outline="0" fieldPosition="0"/>
    </format>
    <format dxfId="651">
      <pivotArea type="all" dataOnly="0" outline="0" fieldPosition="0"/>
    </format>
    <format dxfId="650">
      <pivotArea type="all" dataOnly="0" outline="0" fieldPosition="0"/>
    </format>
  </formats>
  <pivotTableStyleInfo showRowHeaders="1" showColHeaders="1" showRowStripes="0" showColStripes="0" showLastColumn="1"/>
</pivotTableDefinition>
</file>

<file path=xl/pivotTables/pivotTable49.xml><?xml version="1.0" encoding="utf-8"?>
<pivotTableDefinition xmlns="http://schemas.openxmlformats.org/spreadsheetml/2006/main" name="PivotTable100"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56:U57" firstHeaderRow="1" firstDataRow="1" firstDataCol="1" rowPageCount="1"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3">
        <item x="1"/>
        <item h="1" x="0"/>
        <item m="1" x="2"/>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21" item="0" hier="0"/>
  </pageFields>
  <dataFields count="1">
    <dataField name="Sum of Net Units Total" fld="16" baseField="0" baseItem="0"/>
  </dataFields>
  <formats count="10">
    <format dxfId="674">
      <pivotArea type="all" dataOnly="0" outline="0" fieldPosition="0"/>
    </format>
    <format dxfId="673">
      <pivotArea type="all" dataOnly="0" outline="0" fieldPosition="0"/>
    </format>
    <format dxfId="672">
      <pivotArea type="all" dataOnly="0" outline="0" fieldPosition="0"/>
    </format>
    <format dxfId="671">
      <pivotArea type="all" dataOnly="0" outline="0" fieldPosition="0"/>
    </format>
    <format dxfId="670">
      <pivotArea type="all" dataOnly="0" outline="0" fieldPosition="0"/>
    </format>
    <format dxfId="669">
      <pivotArea type="all" dataOnly="0" outline="0" fieldPosition="0"/>
    </format>
    <format dxfId="668">
      <pivotArea type="all" dataOnly="0" outline="0" fieldPosition="0"/>
    </format>
    <format dxfId="667">
      <pivotArea type="all" dataOnly="0" outline="0" fieldPosition="0"/>
    </format>
    <format dxfId="666">
      <pivotArea type="all" dataOnly="0" outline="0" fieldPosition="0"/>
    </format>
    <format dxfId="665">
      <pivotArea type="all" dataOnly="0" outline="0" fieldPosition="0"/>
    </format>
  </formats>
  <pivotTableStyleInfo showRowHeaders="1" showColHeaders="1" showRowStripes="0" showColStripes="0" showLastColumn="1"/>
</pivotTableDefinition>
</file>

<file path=xl/pivotTables/pivotTable5.xml><?xml version="1.0" encoding="utf-8"?>
<pivotTableDefinition xmlns="http://schemas.openxmlformats.org/spreadsheetml/2006/main" name="PivotTable76"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92:G93"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72">
      <pivotArea type="all" dataOnly="0" outline="0" fieldPosition="0"/>
    </format>
    <format dxfId="71">
      <pivotArea type="all" dataOnly="0" outline="0" fieldPosition="0"/>
    </format>
    <format dxfId="70">
      <pivotArea type="all" dataOnly="0" outline="0" fieldPosition="0"/>
    </format>
    <format dxfId="69">
      <pivotArea type="all" dataOnly="0" outline="0" fieldPosition="0"/>
    </format>
    <format dxfId="68">
      <pivotArea type="all" dataOnly="0" outline="0" fieldPosition="0"/>
    </format>
    <format dxfId="67">
      <pivotArea type="all" dataOnly="0" outline="0" fieldPosition="0"/>
    </format>
    <format dxfId="66">
      <pivotArea type="all" dataOnly="0" outline="0" fieldPosition="0"/>
    </format>
    <format dxfId="65">
      <pivotArea type="all" dataOnly="0" outline="0" fieldPosition="0"/>
    </format>
    <format dxfId="64">
      <pivotArea type="all" dataOnly="0" outline="0" fieldPosition="0"/>
    </format>
    <format dxfId="63">
      <pivotArea type="all" dataOnly="0" outline="0" fieldPosition="0"/>
    </format>
    <format dxfId="62">
      <pivotArea type="all" dataOnly="0" outline="0" fieldPosition="0"/>
    </format>
    <format dxfId="61">
      <pivotArea type="all" dataOnly="0" outline="0" fieldPosition="0"/>
    </format>
    <format dxfId="60">
      <pivotArea type="all" dataOnly="0" outline="0" fieldPosition="0"/>
    </format>
    <format dxfId="59">
      <pivotArea type="all" dataOnly="0" outline="0" fieldPosition="0"/>
    </format>
    <format dxfId="58">
      <pivotArea type="all" dataOnly="0" outline="0" fieldPosition="0"/>
    </format>
  </formats>
  <pivotTableStyleInfo showRowHeaders="1" showColHeaders="1" showRowStripes="0" showColStripes="0" showLastColumn="1"/>
</pivotTableDefinition>
</file>

<file path=xl/pivotTables/pivotTable50.xml><?xml version="1.0" encoding="utf-8"?>
<pivotTableDefinition xmlns="http://schemas.openxmlformats.org/spreadsheetml/2006/main" name="PivotTable125"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111:G133"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1">
        <item x="9"/>
        <item x="14"/>
        <item x="12"/>
        <item x="8"/>
        <item x="5"/>
        <item x="4"/>
        <item x="1"/>
        <item x="18"/>
        <item x="21"/>
        <item x="7"/>
        <item x="2"/>
        <item x="17"/>
        <item x="19"/>
        <item x="6"/>
        <item x="3"/>
        <item x="0"/>
        <item x="13"/>
        <item x="10"/>
        <item x="16"/>
        <item x="15"/>
        <item x="11"/>
        <item m="1" x="24"/>
        <item m="1" x="27"/>
        <item m="1" x="29"/>
        <item x="20"/>
        <item m="1" x="36"/>
        <item m="1" x="23"/>
        <item m="1" x="22"/>
        <item m="1" x="31"/>
        <item m="1" x="39"/>
        <item m="1" x="35"/>
        <item m="1" x="25"/>
        <item m="1" x="32"/>
        <item m="1" x="37"/>
        <item m="1" x="38"/>
        <item m="1" x="33"/>
        <item m="1" x="28"/>
        <item m="1" x="26"/>
        <item m="1" x="30"/>
        <item m="1" x="3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1"/>
  </rowFields>
  <rowItems count="21">
    <i>
      <x/>
    </i>
    <i>
      <x v="1"/>
    </i>
    <i>
      <x v="2"/>
    </i>
    <i>
      <x v="3"/>
    </i>
    <i>
      <x v="4"/>
    </i>
    <i>
      <x v="5"/>
    </i>
    <i>
      <x v="6"/>
    </i>
    <i>
      <x v="7"/>
    </i>
    <i>
      <x v="9"/>
    </i>
    <i>
      <x v="10"/>
    </i>
    <i>
      <x v="11"/>
    </i>
    <i>
      <x v="12"/>
    </i>
    <i>
      <x v="13"/>
    </i>
    <i>
      <x v="14"/>
    </i>
    <i>
      <x v="15"/>
    </i>
    <i>
      <x v="16"/>
    </i>
    <i>
      <x v="17"/>
    </i>
    <i>
      <x v="18"/>
    </i>
    <i>
      <x v="19"/>
    </i>
    <i>
      <x v="20"/>
    </i>
    <i t="grand">
      <x/>
    </i>
  </rowItems>
  <colItems count="1">
    <i/>
  </colItems>
  <pageFields count="1">
    <pageField fld="0" item="0" hier="0"/>
  </pageFields>
  <dataFields count="1">
    <dataField name="Sum of Net Units Total" fld="16" baseField="0" baseItem="0"/>
  </dataFields>
  <formats count="5">
    <format dxfId="679">
      <pivotArea type="all" dataOnly="0" outline="0" fieldPosition="0"/>
    </format>
    <format dxfId="678">
      <pivotArea type="all" dataOnly="0" outline="0" fieldPosition="0"/>
    </format>
    <format dxfId="677">
      <pivotArea type="all" dataOnly="0" outline="0" fieldPosition="0"/>
    </format>
    <format dxfId="676">
      <pivotArea type="all" dataOnly="0" outline="0" fieldPosition="0"/>
    </format>
    <format dxfId="675">
      <pivotArea type="all" dataOnly="0" outline="0" fieldPosition="0"/>
    </format>
  </formats>
  <pivotTableStyleInfo showRowHeaders="1" showColHeaders="1" showRowStripes="0" showColStripes="0" showLastColumn="1"/>
</pivotTableDefinition>
</file>

<file path=xl/pivotTables/pivotTable51.xml><?xml version="1.0" encoding="utf-8"?>
<pivotTableDefinition xmlns="http://schemas.openxmlformats.org/spreadsheetml/2006/main" name="PivotTable1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6:O7" firstHeaderRow="1" firstDataRow="1" firstDataCol="1" rowPageCount="1"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3" hier="0"/>
  </pageFields>
  <dataFields count="1">
    <dataField name="Sum of Net Units Total" fld="16" baseField="0" baseItem="0"/>
  </dataFields>
  <formats count="14">
    <format dxfId="693">
      <pivotArea type="all" dataOnly="0" outline="0" fieldPosition="0"/>
    </format>
    <format dxfId="692">
      <pivotArea type="all" dataOnly="0" outline="0" fieldPosition="0"/>
    </format>
    <format dxfId="691">
      <pivotArea type="all" dataOnly="0" outline="0" fieldPosition="0"/>
    </format>
    <format dxfId="690">
      <pivotArea type="all" dataOnly="0" outline="0" fieldPosition="0"/>
    </format>
    <format dxfId="689">
      <pivotArea type="all" dataOnly="0" outline="0" fieldPosition="0"/>
    </format>
    <format dxfId="688">
      <pivotArea type="all" dataOnly="0" outline="0" fieldPosition="0"/>
    </format>
    <format dxfId="687">
      <pivotArea type="all" dataOnly="0" outline="0" fieldPosition="0"/>
    </format>
    <format dxfId="686">
      <pivotArea type="all" dataOnly="0" outline="0" fieldPosition="0"/>
    </format>
    <format dxfId="685">
      <pivotArea type="all" dataOnly="0" outline="0" fieldPosition="0"/>
    </format>
    <format dxfId="684">
      <pivotArea type="all" dataOnly="0" outline="0" fieldPosition="0"/>
    </format>
    <format dxfId="683">
      <pivotArea type="all" dataOnly="0" outline="0" fieldPosition="0"/>
    </format>
    <format dxfId="682">
      <pivotArea type="all" dataOnly="0" outline="0" fieldPosition="0"/>
    </format>
    <format dxfId="681">
      <pivotArea type="all" dataOnly="0" outline="0" fieldPosition="0"/>
    </format>
    <format dxfId="680">
      <pivotArea type="all" dataOnly="0" outline="0" fieldPosition="0"/>
    </format>
  </formats>
  <pivotTableStyleInfo showRowHeaders="1" showColHeaders="1" showRowStripes="0" showColStripes="0" showLastColumn="1"/>
</pivotTableDefinition>
</file>

<file path=xl/pivotTables/pivotTable52.xml><?xml version="1.0" encoding="utf-8"?>
<pivotTableDefinition xmlns="http://schemas.openxmlformats.org/spreadsheetml/2006/main" name="PivotTable23"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21:O22"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3" hier="0"/>
    <pageField fld="25" hier="0"/>
  </pageFields>
  <dataFields count="1">
    <dataField name="Sum of Net Units Total" fld="16" baseField="0" baseItem="0"/>
  </dataFields>
  <formats count="14">
    <format dxfId="707">
      <pivotArea type="all" dataOnly="0" outline="0" fieldPosition="0"/>
    </format>
    <format dxfId="706">
      <pivotArea type="all" dataOnly="0" outline="0" fieldPosition="0"/>
    </format>
    <format dxfId="705">
      <pivotArea type="all" dataOnly="0" outline="0" fieldPosition="0"/>
    </format>
    <format dxfId="704">
      <pivotArea type="all" dataOnly="0" outline="0" fieldPosition="0"/>
    </format>
    <format dxfId="703">
      <pivotArea type="all" dataOnly="0" outline="0" fieldPosition="0"/>
    </format>
    <format dxfId="702">
      <pivotArea type="all" dataOnly="0" outline="0" fieldPosition="0"/>
    </format>
    <format dxfId="701">
      <pivotArea type="all" dataOnly="0" outline="0" fieldPosition="0"/>
    </format>
    <format dxfId="700">
      <pivotArea type="all" dataOnly="0" outline="0" fieldPosition="0"/>
    </format>
    <format dxfId="699">
      <pivotArea type="all" dataOnly="0" outline="0" fieldPosition="0"/>
    </format>
    <format dxfId="698">
      <pivotArea type="all" dataOnly="0" outline="0" fieldPosition="0"/>
    </format>
    <format dxfId="697">
      <pivotArea type="all" dataOnly="0" outline="0" fieldPosition="0"/>
    </format>
    <format dxfId="696">
      <pivotArea type="all" dataOnly="0" outline="0" fieldPosition="0"/>
    </format>
    <format dxfId="695">
      <pivotArea type="all" dataOnly="0" outline="0" fieldPosition="0"/>
    </format>
    <format dxfId="694">
      <pivotArea type="all" dataOnly="0" outline="0" fieldPosition="0"/>
    </format>
  </formats>
  <pivotTableStyleInfo showRowHeaders="1" showColHeaders="1" showRowStripes="0" showColStripes="0" showLastColumn="1"/>
</pivotTableDefinition>
</file>

<file path=xl/pivotTables/pivotTable53.xml><?xml version="1.0" encoding="utf-8"?>
<pivotTableDefinition xmlns="http://schemas.openxmlformats.org/spreadsheetml/2006/main" name="PivotTable123"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75:AG76"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4">
        <item x="1"/>
        <item h="1" x="0"/>
        <item m="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21" item="0" hier="0"/>
  </pageFields>
  <dataFields count="1">
    <dataField name="Sum of Net Units Total" fld="16" baseField="0" baseItem="0"/>
  </dataFields>
  <formats count="11">
    <format dxfId="718">
      <pivotArea type="all" dataOnly="0" outline="0" fieldPosition="0"/>
    </format>
    <format dxfId="717">
      <pivotArea type="all" dataOnly="0" outline="0" fieldPosition="0"/>
    </format>
    <format dxfId="716">
      <pivotArea type="all" dataOnly="0" outline="0" fieldPosition="0"/>
    </format>
    <format dxfId="715">
      <pivotArea type="all" dataOnly="0" outline="0" fieldPosition="0"/>
    </format>
    <format dxfId="714">
      <pivotArea type="all" dataOnly="0" outline="0" fieldPosition="0"/>
    </format>
    <format dxfId="713">
      <pivotArea type="all" dataOnly="0" outline="0" fieldPosition="0"/>
    </format>
    <format dxfId="712">
      <pivotArea type="all" dataOnly="0" outline="0" fieldPosition="0"/>
    </format>
    <format dxfId="711">
      <pivotArea type="all" dataOnly="0" outline="0" fieldPosition="0"/>
    </format>
    <format dxfId="710">
      <pivotArea type="all" dataOnly="0" outline="0" fieldPosition="0"/>
    </format>
    <format dxfId="709">
      <pivotArea type="all" dataOnly="0" outline="0" fieldPosition="0"/>
    </format>
    <format dxfId="708">
      <pivotArea type="all" dataOnly="0" outline="0" fieldPosition="0"/>
    </format>
  </formats>
  <pivotTableStyleInfo showRowHeaders="1" showColHeaders="1" showRowStripes="0" showColStripes="0" showLastColumn="1"/>
</pivotTableDefinition>
</file>

<file path=xl/pivotTables/pivotTable54.xml><?xml version="1.0" encoding="utf-8"?>
<pivotTableDefinition xmlns="http://schemas.openxmlformats.org/spreadsheetml/2006/main" name="PivotTable3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31:X32"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732">
      <pivotArea type="all" dataOnly="0" outline="0" fieldPosition="0"/>
    </format>
    <format dxfId="731">
      <pivotArea type="all" dataOnly="0" outline="0" fieldPosition="0"/>
    </format>
    <format dxfId="730">
      <pivotArea type="all" dataOnly="0" outline="0" fieldPosition="0"/>
    </format>
    <format dxfId="729">
      <pivotArea type="all" dataOnly="0" outline="0" fieldPosition="0"/>
    </format>
    <format dxfId="728">
      <pivotArea type="all" dataOnly="0" outline="0" fieldPosition="0"/>
    </format>
    <format dxfId="727">
      <pivotArea type="all" dataOnly="0" outline="0" fieldPosition="0"/>
    </format>
    <format dxfId="726">
      <pivotArea type="all" dataOnly="0" outline="0" fieldPosition="0"/>
    </format>
    <format dxfId="725">
      <pivotArea type="all" dataOnly="0" outline="0" fieldPosition="0"/>
    </format>
    <format dxfId="724">
      <pivotArea type="all" dataOnly="0" outline="0" fieldPosition="0"/>
    </format>
    <format dxfId="723">
      <pivotArea type="all" dataOnly="0" outline="0" fieldPosition="0"/>
    </format>
    <format dxfId="722">
      <pivotArea type="all" dataOnly="0" outline="0" fieldPosition="0"/>
    </format>
    <format dxfId="721">
      <pivotArea type="all" dataOnly="0" outline="0" fieldPosition="0"/>
    </format>
    <format dxfId="720">
      <pivotArea type="all" dataOnly="0" outline="0" fieldPosition="0"/>
    </format>
    <format dxfId="719">
      <pivotArea type="all" dataOnly="0" outline="0" fieldPosition="0"/>
    </format>
  </formats>
  <pivotTableStyleInfo showRowHeaders="1" showColHeaders="1" showRowStripes="0" showColStripes="0" showLastColumn="1"/>
</pivotTableDefinition>
</file>

<file path=xl/pivotTables/pivotTable55.xml><?xml version="1.0" encoding="utf-8"?>
<pivotTableDefinition xmlns="http://schemas.openxmlformats.org/spreadsheetml/2006/main" name="PivotTable5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31:AG32"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747">
      <pivotArea type="all" dataOnly="0" outline="0" fieldPosition="0"/>
    </format>
    <format dxfId="746">
      <pivotArea type="all" dataOnly="0" outline="0" fieldPosition="0"/>
    </format>
    <format dxfId="745">
      <pivotArea type="all" dataOnly="0" outline="0" fieldPosition="0"/>
    </format>
    <format dxfId="744">
      <pivotArea type="all" dataOnly="0" outline="0" fieldPosition="0"/>
    </format>
    <format dxfId="743">
      <pivotArea type="all" dataOnly="0" outline="0" fieldPosition="0"/>
    </format>
    <format dxfId="742">
      <pivotArea type="all" dataOnly="0" outline="0" fieldPosition="0"/>
    </format>
    <format dxfId="741">
      <pivotArea type="all" dataOnly="0" outline="0" fieldPosition="0"/>
    </format>
    <format dxfId="740">
      <pivotArea type="all" dataOnly="0" outline="0" fieldPosition="0"/>
    </format>
    <format dxfId="739">
      <pivotArea type="all" dataOnly="0" outline="0" fieldPosition="0"/>
    </format>
    <format dxfId="738">
      <pivotArea type="all" dataOnly="0" outline="0" fieldPosition="0"/>
    </format>
    <format dxfId="737">
      <pivotArea type="all" dataOnly="0" outline="0" fieldPosition="0"/>
    </format>
    <format dxfId="736">
      <pivotArea type="all" dataOnly="0" outline="0" fieldPosition="0"/>
    </format>
    <format dxfId="735">
      <pivotArea type="all" dataOnly="0" outline="0" fieldPosition="0"/>
    </format>
    <format dxfId="734">
      <pivotArea type="all" dataOnly="0" outline="0" fieldPosition="0"/>
    </format>
    <format dxfId="733">
      <pivotArea type="all" dataOnly="0" outline="0" fieldPosition="0"/>
    </format>
  </formats>
  <pivotTableStyleInfo showRowHeaders="1" showColHeaders="1" showRowStripes="0" showColStripes="0" showLastColumn="1"/>
</pivotTableDefinition>
</file>

<file path=xl/pivotTables/pivotTable56.xml><?xml version="1.0" encoding="utf-8"?>
<pivotTableDefinition xmlns="http://schemas.openxmlformats.org/spreadsheetml/2006/main" name="PivotTable107"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65:AD66"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0" item="0" hier="0"/>
  </pageFields>
  <dataFields count="1">
    <dataField name="Sum of Net Units Total" fld="16" baseField="0" baseItem="0"/>
  </dataFields>
  <formats count="12">
    <format dxfId="759">
      <pivotArea type="all" dataOnly="0" outline="0" fieldPosition="0"/>
    </format>
    <format dxfId="758">
      <pivotArea type="all" dataOnly="0" outline="0" fieldPosition="0"/>
    </format>
    <format dxfId="757">
      <pivotArea type="all" dataOnly="0" outline="0" fieldPosition="0"/>
    </format>
    <format dxfId="756">
      <pivotArea type="all" dataOnly="0" outline="0" fieldPosition="0"/>
    </format>
    <format dxfId="755">
      <pivotArea type="all" dataOnly="0" outline="0" fieldPosition="0"/>
    </format>
    <format dxfId="754">
      <pivotArea type="all" dataOnly="0" outline="0" fieldPosition="0"/>
    </format>
    <format dxfId="753">
      <pivotArea type="all" dataOnly="0" outline="0" fieldPosition="0"/>
    </format>
    <format dxfId="752">
      <pivotArea type="all" dataOnly="0" outline="0" fieldPosition="0"/>
    </format>
    <format dxfId="751">
      <pivotArea type="all" dataOnly="0" outline="0" fieldPosition="0"/>
    </format>
    <format dxfId="750">
      <pivotArea type="all" dataOnly="0" outline="0" fieldPosition="0"/>
    </format>
    <format dxfId="749">
      <pivotArea type="all" dataOnly="0" outline="0" fieldPosition="0"/>
    </format>
    <format dxfId="748">
      <pivotArea type="all" dataOnly="0" outline="0" fieldPosition="0"/>
    </format>
  </formats>
  <pivotTableStyleInfo showRowHeaders="1" showColHeaders="1" showRowStripes="0" showColStripes="0" showLastColumn="1"/>
</pivotTableDefinition>
</file>

<file path=xl/pivotTables/pivotTable57.xml><?xml version="1.0" encoding="utf-8"?>
<pivotTableDefinition xmlns="http://schemas.openxmlformats.org/spreadsheetml/2006/main" name="PivotTable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6:G7" firstHeaderRow="1" firstDataRow="1" firstDataCol="1" rowPageCount="1"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1" hier="0"/>
  </pageFields>
  <dataFields count="1">
    <dataField name="Sum of Net Units Total" fld="16" baseField="0" baseItem="0"/>
  </dataFields>
  <formats count="14">
    <format dxfId="773">
      <pivotArea type="all" dataOnly="0" outline="0" fieldPosition="0"/>
    </format>
    <format dxfId="772">
      <pivotArea type="all" dataOnly="0" outline="0" fieldPosition="0"/>
    </format>
    <format dxfId="771">
      <pivotArea type="all" dataOnly="0" outline="0" fieldPosition="0"/>
    </format>
    <format dxfId="770">
      <pivotArea type="all" dataOnly="0" outline="0" fieldPosition="0"/>
    </format>
    <format dxfId="769">
      <pivotArea type="all" dataOnly="0" outline="0" fieldPosition="0"/>
    </format>
    <format dxfId="768">
      <pivotArea type="all" dataOnly="0" outline="0" fieldPosition="0"/>
    </format>
    <format dxfId="767">
      <pivotArea type="all" dataOnly="0" outline="0" fieldPosition="0"/>
    </format>
    <format dxfId="766">
      <pivotArea type="all" dataOnly="0" outline="0" fieldPosition="0"/>
    </format>
    <format dxfId="765">
      <pivotArea type="all" dataOnly="0" outline="0" fieldPosition="0"/>
    </format>
    <format dxfId="764">
      <pivotArea type="all" dataOnly="0" outline="0" fieldPosition="0"/>
    </format>
    <format dxfId="763">
      <pivotArea type="all" dataOnly="0" outline="0" fieldPosition="0"/>
    </format>
    <format dxfId="762">
      <pivotArea type="all" dataOnly="0" outline="0" fieldPosition="0"/>
    </format>
    <format dxfId="761">
      <pivotArea type="all" dataOnly="0" outline="0" fieldPosition="0"/>
    </format>
    <format dxfId="760">
      <pivotArea type="all" dataOnly="0" outline="0" fieldPosition="0"/>
    </format>
  </formats>
  <pivotTableStyleInfo showRowHeaders="1" showColHeaders="1" showRowStripes="0" showColStripes="0" showLastColumn="1"/>
</pivotTableDefinition>
</file>

<file path=xl/pivotTables/pivotTable58.xml><?xml version="1.0" encoding="utf-8"?>
<pivotTableDefinition xmlns="http://schemas.openxmlformats.org/spreadsheetml/2006/main" name="PivotTable47"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39:AD40" firstHeaderRow="1" firstDataRow="1" firstDataCol="1" rowPageCount="2" colPageCount="1"/>
  <pivotFields count="65">
    <pivotField axis="axisPage" compact="0" outline="0" subtotalTop="0" multipleItemSelectionAllowed="1"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multipleItemSelectionAllowed="1"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5">
    <format dxfId="788">
      <pivotArea type="all" dataOnly="0" outline="0" fieldPosition="0"/>
    </format>
    <format dxfId="787">
      <pivotArea type="all" dataOnly="0" outline="0" fieldPosition="0"/>
    </format>
    <format dxfId="786">
      <pivotArea type="all" dataOnly="0" outline="0" fieldPosition="0"/>
    </format>
    <format dxfId="785">
      <pivotArea type="all" dataOnly="0" outline="0" fieldPosition="0"/>
    </format>
    <format dxfId="784">
      <pivotArea type="all" dataOnly="0" outline="0" fieldPosition="0"/>
    </format>
    <format dxfId="783">
      <pivotArea type="all" dataOnly="0" outline="0" fieldPosition="0"/>
    </format>
    <format dxfId="782">
      <pivotArea type="all" dataOnly="0" outline="0" fieldPosition="0"/>
    </format>
    <format dxfId="781">
      <pivotArea type="all" dataOnly="0" outline="0" fieldPosition="0"/>
    </format>
    <format dxfId="780">
      <pivotArea type="all" dataOnly="0" outline="0" fieldPosition="0"/>
    </format>
    <format dxfId="779">
      <pivotArea type="all" dataOnly="0" outline="0" fieldPosition="0"/>
    </format>
    <format dxfId="778">
      <pivotArea type="all" dataOnly="0" outline="0" fieldPosition="0"/>
    </format>
    <format dxfId="777">
      <pivotArea type="all" dataOnly="0" outline="0" fieldPosition="0"/>
    </format>
    <format dxfId="776">
      <pivotArea type="all" dataOnly="0" outline="0" fieldPosition="0"/>
    </format>
    <format dxfId="775">
      <pivotArea type="all" dataOnly="0" outline="0" fieldPosition="0"/>
    </format>
    <format dxfId="774">
      <pivotArea type="all" dataOnly="0" outline="0" fieldPosition="0"/>
    </format>
  </formats>
  <pivotTableStyleInfo showRowHeaders="1" showColHeaders="1" showRowStripes="0" showColStripes="0" showLastColumn="1"/>
</pivotTableDefinition>
</file>

<file path=xl/pivotTables/pivotTable59.xml><?xml version="1.0" encoding="utf-8"?>
<pivotTableDefinition xmlns="http://schemas.openxmlformats.org/spreadsheetml/2006/main" name="PivotTable110"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91:U92"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0"/>
        <item h="1" x="3"/>
        <item h="1" x="1"/>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32" item="3" hier="0"/>
  </pageFields>
  <dataFields count="1">
    <dataField name="Sum of Net Units Total" fld="16" baseField="0" baseItem="0"/>
  </dataFields>
  <formats count="9">
    <format dxfId="797">
      <pivotArea type="all" dataOnly="0" outline="0" fieldPosition="0"/>
    </format>
    <format dxfId="796">
      <pivotArea type="all" dataOnly="0" outline="0" fieldPosition="0"/>
    </format>
    <format dxfId="795">
      <pivotArea type="all" dataOnly="0" outline="0" fieldPosition="0"/>
    </format>
    <format dxfId="794">
      <pivotArea type="all" dataOnly="0" outline="0" fieldPosition="0"/>
    </format>
    <format dxfId="793">
      <pivotArea type="all" dataOnly="0" outline="0" fieldPosition="0"/>
    </format>
    <format dxfId="792">
      <pivotArea type="all" dataOnly="0" outline="0" fieldPosition="0"/>
    </format>
    <format dxfId="791">
      <pivotArea type="all" dataOnly="0" outline="0" fieldPosition="0"/>
    </format>
    <format dxfId="790">
      <pivotArea type="all" dataOnly="0" outline="0" fieldPosition="0"/>
    </format>
    <format dxfId="789">
      <pivotArea type="all" dataOnly="0" outline="0" fieldPosition="0"/>
    </format>
  </formats>
  <pivotTableStyleInfo showRowHeaders="1" showColHeaders="1" showRowStripes="0" showColStripes="0" showLastColumn="1"/>
</pivotTableDefinition>
</file>

<file path=xl/pivotTables/pivotTable6.xml><?xml version="1.0" encoding="utf-8"?>
<pivotTableDefinition xmlns="http://schemas.openxmlformats.org/spreadsheetml/2006/main" name="PivotTable10"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29:G30"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1" hier="0"/>
    <pageField fld="25" hier="0"/>
  </pageFields>
  <dataFields count="1">
    <dataField name="Sum of Proposed Units Total" fld="15" baseField="0" baseItem="28871"/>
  </dataFields>
  <formats count="14">
    <format dxfId="86">
      <pivotArea type="all" dataOnly="0" outline="0" fieldPosition="0"/>
    </format>
    <format dxfId="85">
      <pivotArea type="all" dataOnly="0" outline="0" fieldPosition="0"/>
    </format>
    <format dxfId="84">
      <pivotArea type="all" dataOnly="0" outline="0" fieldPosition="0"/>
    </format>
    <format dxfId="83">
      <pivotArea type="all" dataOnly="0" outline="0" fieldPosition="0"/>
    </format>
    <format dxfId="82">
      <pivotArea type="all" dataOnly="0" outline="0" fieldPosition="0"/>
    </format>
    <format dxfId="81">
      <pivotArea type="all" dataOnly="0" outline="0" fieldPosition="0"/>
    </format>
    <format dxfId="80">
      <pivotArea type="all" dataOnly="0" outline="0" fieldPosition="0"/>
    </format>
    <format dxfId="79">
      <pivotArea type="all" dataOnly="0" outline="0" fieldPosition="0"/>
    </format>
    <format dxfId="78">
      <pivotArea type="all" dataOnly="0" outline="0" fieldPosition="0"/>
    </format>
    <format dxfId="77">
      <pivotArea type="all" dataOnly="0" outline="0" fieldPosition="0"/>
    </format>
    <format dxfId="76">
      <pivotArea type="all" dataOnly="0" outline="0" fieldPosition="0"/>
    </format>
    <format dxfId="75">
      <pivotArea type="all" dataOnly="0" outline="0" fieldPosition="0"/>
    </format>
    <format dxfId="74">
      <pivotArea type="all" dataOnly="0" outline="0" fieldPosition="0"/>
    </format>
    <format dxfId="73">
      <pivotArea type="all" dataOnly="0" outline="0" fieldPosition="0"/>
    </format>
  </formats>
  <pivotTableStyleInfo showRowHeaders="1" showColHeaders="1" showRowStripes="0" showColStripes="0" showLastColumn="1"/>
</pivotTableDefinition>
</file>

<file path=xl/pivotTables/pivotTable60.xml><?xml version="1.0" encoding="utf-8"?>
<pivotTableDefinition xmlns="http://schemas.openxmlformats.org/spreadsheetml/2006/main" name="PivotTable1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13:G14" firstHeaderRow="1" firstDataRow="1" firstDataCol="1" rowPageCount="1"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1" hier="0"/>
  </pageFields>
  <dataFields count="1">
    <dataField name="Sum of Proposed Units Total" fld="15" baseField="0" baseItem="28871"/>
  </dataFields>
  <formats count="14">
    <format dxfId="811">
      <pivotArea type="all" dataOnly="0" outline="0" fieldPosition="0"/>
    </format>
    <format dxfId="810">
      <pivotArea type="all" dataOnly="0" outline="0" fieldPosition="0"/>
    </format>
    <format dxfId="809">
      <pivotArea type="all" dataOnly="0" outline="0" fieldPosition="0"/>
    </format>
    <format dxfId="808">
      <pivotArea type="all" dataOnly="0" outline="0" fieldPosition="0"/>
    </format>
    <format dxfId="807">
      <pivotArea type="all" dataOnly="0" outline="0" fieldPosition="0"/>
    </format>
    <format dxfId="806">
      <pivotArea type="all" dataOnly="0" outline="0" fieldPosition="0"/>
    </format>
    <format dxfId="805">
      <pivotArea type="all" dataOnly="0" outline="0" fieldPosition="0"/>
    </format>
    <format dxfId="804">
      <pivotArea type="all" dataOnly="0" outline="0" fieldPosition="0"/>
    </format>
    <format dxfId="803">
      <pivotArea type="all" dataOnly="0" outline="0" fieldPosition="0"/>
    </format>
    <format dxfId="802">
      <pivotArea type="all" dataOnly="0" outline="0" fieldPosition="0"/>
    </format>
    <format dxfId="801">
      <pivotArea type="all" dataOnly="0" outline="0" fieldPosition="0"/>
    </format>
    <format dxfId="800">
      <pivotArea type="all" dataOnly="0" outline="0" fieldPosition="0"/>
    </format>
    <format dxfId="799">
      <pivotArea type="all" dataOnly="0" outline="0" fieldPosition="0"/>
    </format>
    <format dxfId="798">
      <pivotArea type="all" dataOnly="0" outline="0" fieldPosition="0"/>
    </format>
  </formats>
  <pivotTableStyleInfo showRowHeaders="1" showColHeaders="1" showRowStripes="0" showColStripes="0" showLastColumn="1"/>
</pivotTableDefinition>
</file>

<file path=xl/pivotTables/pivotTable61.xml><?xml version="1.0" encoding="utf-8"?>
<pivotTableDefinition xmlns="http://schemas.openxmlformats.org/spreadsheetml/2006/main" name="PivotTable120"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75:AD76"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4">
        <item x="1"/>
        <item h="1" x="0"/>
        <item m="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21" item="0" hier="0"/>
  </pageFields>
  <dataFields count="1">
    <dataField name="Sum of Net Units Total" fld="16" baseField="0" baseItem="0"/>
  </dataFields>
  <formats count="11">
    <format dxfId="822">
      <pivotArea type="all" dataOnly="0" outline="0" fieldPosition="0"/>
    </format>
    <format dxfId="821">
      <pivotArea type="all" dataOnly="0" outline="0" fieldPosition="0"/>
    </format>
    <format dxfId="820">
      <pivotArea type="all" dataOnly="0" outline="0" fieldPosition="0"/>
    </format>
    <format dxfId="819">
      <pivotArea type="all" dataOnly="0" outline="0" fieldPosition="0"/>
    </format>
    <format dxfId="818">
      <pivotArea type="all" dataOnly="0" outline="0" fieldPosition="0"/>
    </format>
    <format dxfId="817">
      <pivotArea type="all" dataOnly="0" outline="0" fieldPosition="0"/>
    </format>
    <format dxfId="816">
      <pivotArea type="all" dataOnly="0" outline="0" fieldPosition="0"/>
    </format>
    <format dxfId="815">
      <pivotArea type="all" dataOnly="0" outline="0" fieldPosition="0"/>
    </format>
    <format dxfId="814">
      <pivotArea type="all" dataOnly="0" outline="0" fieldPosition="0"/>
    </format>
    <format dxfId="813">
      <pivotArea type="all" dataOnly="0" outline="0" fieldPosition="0"/>
    </format>
    <format dxfId="812">
      <pivotArea type="all" dataOnly="0" outline="0" fieldPosition="0"/>
    </format>
  </formats>
  <pivotTableStyleInfo showRowHeaders="1" showColHeaders="1" showRowStripes="0" showColStripes="0" showLastColumn="1"/>
</pivotTableDefinition>
</file>

<file path=xl/pivotTables/pivotTable62.xml><?xml version="1.0" encoding="utf-8"?>
<pivotTableDefinition xmlns="http://schemas.openxmlformats.org/spreadsheetml/2006/main" name="PivotTable89"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83:K84"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837">
      <pivotArea type="all" dataOnly="0" outline="0" fieldPosition="0"/>
    </format>
    <format dxfId="836">
      <pivotArea type="all" dataOnly="0" outline="0" fieldPosition="0"/>
    </format>
    <format dxfId="835">
      <pivotArea type="all" dataOnly="0" outline="0" fieldPosition="0"/>
    </format>
    <format dxfId="834">
      <pivotArea type="all" dataOnly="0" outline="0" fieldPosition="0"/>
    </format>
    <format dxfId="833">
      <pivotArea type="all" dataOnly="0" outline="0" fieldPosition="0"/>
    </format>
    <format dxfId="832">
      <pivotArea type="all" dataOnly="0" outline="0" fieldPosition="0"/>
    </format>
    <format dxfId="831">
      <pivotArea type="all" dataOnly="0" outline="0" fieldPosition="0"/>
    </format>
    <format dxfId="830">
      <pivotArea type="all" dataOnly="0" outline="0" fieldPosition="0"/>
    </format>
    <format dxfId="829">
      <pivotArea type="all" dataOnly="0" outline="0" fieldPosition="0"/>
    </format>
    <format dxfId="828">
      <pivotArea type="all" dataOnly="0" outline="0" fieldPosition="0"/>
    </format>
    <format dxfId="827">
      <pivotArea type="all" dataOnly="0" outline="0" fieldPosition="0"/>
    </format>
    <format dxfId="826">
      <pivotArea type="all" dataOnly="0" outline="0" fieldPosition="0"/>
    </format>
    <format dxfId="825">
      <pivotArea type="all" dataOnly="0" outline="0" fieldPosition="0"/>
    </format>
    <format dxfId="824">
      <pivotArea type="all" dataOnly="0" outline="0" fieldPosition="0"/>
    </format>
    <format dxfId="823">
      <pivotArea type="all" dataOnly="0" outline="0" fieldPosition="0"/>
    </format>
  </formats>
  <pivotTableStyleInfo showRowHeaders="1" showColHeaders="1" showRowStripes="0" showColStripes="0" showLastColumn="1"/>
</pivotTableDefinition>
</file>

<file path=xl/pivotTables/pivotTable63.xml><?xml version="1.0" encoding="utf-8"?>
<pivotTableDefinition xmlns="http://schemas.openxmlformats.org/spreadsheetml/2006/main" name="PivotTable31"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23:U24"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851">
      <pivotArea type="all" dataOnly="0" outline="0" fieldPosition="0"/>
    </format>
    <format dxfId="850">
      <pivotArea type="all" dataOnly="0" outline="0" fieldPosition="0"/>
    </format>
    <format dxfId="849">
      <pivotArea type="all" dataOnly="0" outline="0" fieldPosition="0"/>
    </format>
    <format dxfId="848">
      <pivotArea type="all" dataOnly="0" outline="0" fieldPosition="0"/>
    </format>
    <format dxfId="847">
      <pivotArea type="all" dataOnly="0" outline="0" fieldPosition="0"/>
    </format>
    <format dxfId="846">
      <pivotArea type="all" dataOnly="0" outline="0" fieldPosition="0"/>
    </format>
    <format dxfId="845">
      <pivotArea type="all" dataOnly="0" outline="0" fieldPosition="0"/>
    </format>
    <format dxfId="844">
      <pivotArea type="all" dataOnly="0" outline="0" fieldPosition="0"/>
    </format>
    <format dxfId="843">
      <pivotArea type="all" dataOnly="0" outline="0" fieldPosition="0"/>
    </format>
    <format dxfId="842">
      <pivotArea type="all" dataOnly="0" outline="0" fieldPosition="0"/>
    </format>
    <format dxfId="841">
      <pivotArea type="all" dataOnly="0" outline="0" fieldPosition="0"/>
    </format>
    <format dxfId="840">
      <pivotArea type="all" dataOnly="0" outline="0" fieldPosition="0"/>
    </format>
    <format dxfId="839">
      <pivotArea type="all" dataOnly="0" outline="0" fieldPosition="0"/>
    </format>
    <format dxfId="838">
      <pivotArea type="all" dataOnly="0" outline="0" fieldPosition="0"/>
    </format>
  </formats>
  <pivotTableStyleInfo showRowHeaders="1" showColHeaders="1" showRowStripes="0" showColStripes="0" showLastColumn="1"/>
</pivotTableDefinition>
</file>

<file path=xl/pivotTables/pivotTable64.xml><?xml version="1.0" encoding="utf-8"?>
<pivotTableDefinition xmlns="http://schemas.openxmlformats.org/spreadsheetml/2006/main" name="PivotTable92"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56:K57" firstHeaderRow="1" firstDataRow="1" firstDataCol="1" rowPageCount="3"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Net Units Total" fld="16" baseField="0" baseItem="0"/>
  </dataFields>
  <formats count="15">
    <format dxfId="866">
      <pivotArea type="all" dataOnly="0" outline="0" fieldPosition="0"/>
    </format>
    <format dxfId="865">
      <pivotArea type="all" dataOnly="0" outline="0" fieldPosition="0"/>
    </format>
    <format dxfId="864">
      <pivotArea type="all" dataOnly="0" outline="0" fieldPosition="0"/>
    </format>
    <format dxfId="863">
      <pivotArea type="all" dataOnly="0" outline="0" fieldPosition="0"/>
    </format>
    <format dxfId="862">
      <pivotArea type="all" dataOnly="0" outline="0" fieldPosition="0"/>
    </format>
    <format dxfId="861">
      <pivotArea type="all" dataOnly="0" outline="0" fieldPosition="0"/>
    </format>
    <format dxfId="860">
      <pivotArea type="all" dataOnly="0" outline="0" fieldPosition="0"/>
    </format>
    <format dxfId="859">
      <pivotArea type="all" dataOnly="0" outline="0" fieldPosition="0"/>
    </format>
    <format dxfId="858">
      <pivotArea type="all" dataOnly="0" outline="0" fieldPosition="0"/>
    </format>
    <format dxfId="857">
      <pivotArea type="all" dataOnly="0" outline="0" fieldPosition="0"/>
    </format>
    <format dxfId="856">
      <pivotArea type="all" dataOnly="0" outline="0" fieldPosition="0"/>
    </format>
    <format dxfId="855">
      <pivotArea type="all" dataOnly="0" outline="0" fieldPosition="0"/>
    </format>
    <format dxfId="854">
      <pivotArea type="all" dataOnly="0" outline="0" fieldPosition="0"/>
    </format>
    <format dxfId="853">
      <pivotArea type="all" dataOnly="0" outline="0" fieldPosition="0"/>
    </format>
    <format dxfId="852">
      <pivotArea type="all" dataOnly="0" outline="0" fieldPosition="0"/>
    </format>
  </formats>
  <pivotTableStyleInfo showRowHeaders="1" showColHeaders="1" showRowStripes="0" showColStripes="0" showLastColumn="1"/>
</pivotTableDefinition>
</file>

<file path=xl/pivotTables/pivotTable65.xml><?xml version="1.0" encoding="utf-8"?>
<pivotTableDefinition xmlns="http://schemas.openxmlformats.org/spreadsheetml/2006/main" name="PivotTable109"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83:U84"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0"/>
        <item h="1" x="3"/>
        <item h="1" x="1"/>
        <item h="1"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32" item="0" hier="0"/>
  </pageFields>
  <dataFields count="1">
    <dataField name="Sum of Net Units Total" fld="16" baseField="0" baseItem="0"/>
  </dataFields>
  <formats count="9">
    <format dxfId="875">
      <pivotArea type="all" dataOnly="0" outline="0" fieldPosition="0"/>
    </format>
    <format dxfId="874">
      <pivotArea type="all" dataOnly="0" outline="0" fieldPosition="0"/>
    </format>
    <format dxfId="873">
      <pivotArea type="all" dataOnly="0" outline="0" fieldPosition="0"/>
    </format>
    <format dxfId="872">
      <pivotArea type="all" dataOnly="0" outline="0" fieldPosition="0"/>
    </format>
    <format dxfId="871">
      <pivotArea type="all" dataOnly="0" outline="0" fieldPosition="0"/>
    </format>
    <format dxfId="870">
      <pivotArea type="all" dataOnly="0" outline="0" fieldPosition="0"/>
    </format>
    <format dxfId="869">
      <pivotArea type="all" dataOnly="0" outline="0" fieldPosition="0"/>
    </format>
    <format dxfId="868">
      <pivotArea type="all" dataOnly="0" outline="0" fieldPosition="0"/>
    </format>
    <format dxfId="867">
      <pivotArea type="all" dataOnly="0" outline="0" fieldPosition="0"/>
    </format>
  </formats>
  <pivotTableStyleInfo showRowHeaders="1" showColHeaders="1" showRowStripes="0" showColStripes="0" showLastColumn="1"/>
</pivotTableDefinition>
</file>

<file path=xl/pivotTables/pivotTable66.xml><?xml version="1.0" encoding="utf-8"?>
<pivotTableDefinition xmlns="http://schemas.openxmlformats.org/spreadsheetml/2006/main" name="PivotTable132"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111:U133" firstHeaderRow="2" firstDataRow="2" firstDataCol="1" rowPageCount="1" colPageCount="1"/>
  <pivotFields count="99">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1">
        <item x="9"/>
        <item x="14"/>
        <item x="12"/>
        <item x="8"/>
        <item x="5"/>
        <item x="4"/>
        <item x="1"/>
        <item x="18"/>
        <item x="21"/>
        <item x="7"/>
        <item x="2"/>
        <item x="17"/>
        <item x="19"/>
        <item x="6"/>
        <item x="3"/>
        <item x="0"/>
        <item x="13"/>
        <item x="10"/>
        <item x="16"/>
        <item x="15"/>
        <item x="11"/>
        <item m="1" x="24"/>
        <item m="1" x="27"/>
        <item m="1" x="29"/>
        <item x="20"/>
        <item m="1" x="36"/>
        <item m="1" x="23"/>
        <item m="1" x="22"/>
        <item m="1" x="31"/>
        <item m="1" x="39"/>
        <item m="1" x="35"/>
        <item m="1" x="25"/>
        <item m="1" x="32"/>
        <item m="1" x="37"/>
        <item m="1" x="38"/>
        <item m="1" x="33"/>
        <item m="1" x="28"/>
        <item m="1" x="26"/>
        <item m="1" x="30"/>
        <item m="1" x="3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1"/>
  </rowFields>
  <rowItems count="21">
    <i>
      <x/>
    </i>
    <i>
      <x v="1"/>
    </i>
    <i>
      <x v="2"/>
    </i>
    <i>
      <x v="3"/>
    </i>
    <i>
      <x v="4"/>
    </i>
    <i>
      <x v="5"/>
    </i>
    <i>
      <x v="6"/>
    </i>
    <i>
      <x v="7"/>
    </i>
    <i>
      <x v="9"/>
    </i>
    <i>
      <x v="10"/>
    </i>
    <i>
      <x v="11"/>
    </i>
    <i>
      <x v="12"/>
    </i>
    <i>
      <x v="13"/>
    </i>
    <i>
      <x v="14"/>
    </i>
    <i>
      <x v="15"/>
    </i>
    <i>
      <x v="16"/>
    </i>
    <i>
      <x v="17"/>
    </i>
    <i>
      <x v="18"/>
    </i>
    <i>
      <x v="19"/>
    </i>
    <i>
      <x v="20"/>
    </i>
    <i t="grand">
      <x/>
    </i>
  </rowItems>
  <colItems count="1">
    <i/>
  </colItems>
  <pageFields count="1">
    <pageField fld="0" item="1" hier="0"/>
  </pageFields>
  <dataFields count="1">
    <dataField name="Sum of Net Units Total" fld="16" baseField="0" baseItem="0"/>
  </dataFields>
  <formats count="6">
    <format dxfId="881">
      <pivotArea type="all" dataOnly="0" outline="0" fieldPosition="0"/>
    </format>
    <format dxfId="880">
      <pivotArea type="all" dataOnly="0" outline="0" fieldPosition="0"/>
    </format>
    <format dxfId="879">
      <pivotArea type="all" dataOnly="0" outline="0" fieldPosition="0"/>
    </format>
    <format dxfId="878">
      <pivotArea type="all" dataOnly="0" outline="0" fieldPosition="0"/>
    </format>
    <format dxfId="877">
      <pivotArea type="all" dataOnly="0" outline="0" fieldPosition="0"/>
    </format>
    <format dxfId="876">
      <pivotArea type="all" dataOnly="0" outline="0" fieldPosition="0"/>
    </format>
  </formats>
  <pivotTableStyleInfo showRowHeaders="1" showColHeaders="1" showRowStripes="0" showColStripes="0" showLastColumn="1"/>
</pivotTableDefinition>
</file>

<file path=xl/pivotTables/pivotTable67.xml><?xml version="1.0" encoding="utf-8"?>
<pivotTableDefinition xmlns="http://schemas.openxmlformats.org/spreadsheetml/2006/main" name="PivotTable138"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44:C157" firstHeaderRow="2" firstDataRow="2"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axis="axisRow" compact="0" outline="0" subtotalTop="0" showAll="0" includeNewItemsInFilter="1">
      <items count="16">
        <item x="2"/>
        <item x="5"/>
        <item x="7"/>
        <item x="3"/>
        <item x="11"/>
        <item x="8"/>
        <item x="6"/>
        <item x="9"/>
        <item x="10"/>
        <item x="4"/>
        <item x="1"/>
        <item x="0"/>
        <item x="12"/>
        <item m="1" x="13"/>
        <item m="1"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7"/>
  </rowFields>
  <rowItems count="12">
    <i>
      <x/>
    </i>
    <i>
      <x v="1"/>
    </i>
    <i>
      <x v="2"/>
    </i>
    <i>
      <x v="3"/>
    </i>
    <i>
      <x v="4"/>
    </i>
    <i>
      <x v="5"/>
    </i>
    <i>
      <x v="6"/>
    </i>
    <i>
      <x v="7"/>
    </i>
    <i>
      <x v="8"/>
    </i>
    <i>
      <x v="9"/>
    </i>
    <i>
      <x v="10"/>
    </i>
    <i t="grand">
      <x/>
    </i>
  </rowItems>
  <colItems count="1">
    <i/>
  </colItems>
  <pageFields count="2">
    <pageField fld="0" item="0" hier="0"/>
    <pageField fld="25" hier="0"/>
  </pageFields>
  <dataFields count="1">
    <dataField name="Sum of Net Units Total" fld="16" baseField="0" baseItem="0"/>
  </dataFields>
  <formats count="1">
    <format dxfId="882">
      <pivotArea type="all" dataOnly="0" outline="0" fieldPosition="0"/>
    </format>
  </formats>
  <pivotTableStyleInfo showRowHeaders="1" showColHeaders="1" showRowStripes="0" showColStripes="0" showLastColumn="1"/>
</pivotTableDefinition>
</file>

<file path=xl/pivotTables/pivotTable68.xml><?xml version="1.0" encoding="utf-8"?>
<pivotTableDefinition xmlns="http://schemas.openxmlformats.org/spreadsheetml/2006/main" name="PivotTable129"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32:K135"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h="1" x="0"/>
        <item x="1"/>
        <item h="1" x="2"/>
        <item t="default"/>
      </items>
    </pivotField>
  </pivotFields>
  <rowFields count="1">
    <field x="98"/>
  </rowFields>
  <rowItems count="2">
    <i>
      <x v="1"/>
    </i>
    <i t="grand">
      <x/>
    </i>
  </rowItems>
  <colItems count="1">
    <i/>
  </colItems>
  <pageFields count="1">
    <pageField fld="0" item="0" hier="0"/>
  </pageFields>
  <dataFields count="1">
    <dataField name="Sum of Net Units Total" fld="16" baseField="0" baseItem="0"/>
  </dataFields>
  <formats count="6">
    <format dxfId="888">
      <pivotArea type="all" dataOnly="0" outline="0" fieldPosition="0"/>
    </format>
    <format dxfId="887">
      <pivotArea type="all" dataOnly="0" outline="0" fieldPosition="0"/>
    </format>
    <format dxfId="886">
      <pivotArea type="all" dataOnly="0" outline="0" fieldPosition="0"/>
    </format>
    <format dxfId="885">
      <pivotArea type="all" dataOnly="0" outline="0" fieldPosition="0"/>
    </format>
    <format dxfId="884">
      <pivotArea type="all" dataOnly="0" outline="0" fieldPosition="0"/>
    </format>
    <format dxfId="883">
      <pivotArea type="all" dataOnly="0" outline="0" fieldPosition="0"/>
    </format>
  </formats>
  <pivotTableStyleInfo showRowHeaders="1" showColHeaders="1" showRowStripes="0" showColStripes="0" showLastColumn="1"/>
</pivotTableDefinition>
</file>

<file path=xl/pivotTables/pivotTable69.xml><?xml version="1.0" encoding="utf-8"?>
<pivotTableDefinition xmlns="http://schemas.openxmlformats.org/spreadsheetml/2006/main" name="PivotTable105"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65:AA66"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4">
        <item x="1"/>
        <item h="1" x="0"/>
        <item m="1" x="2"/>
        <item m="1" x="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30" item="0" hier="0"/>
    <pageField fld="25" hier="0"/>
  </pageFields>
  <dataFields count="1">
    <dataField name="Sum of Net Units Total" fld="16" baseField="0" baseItem="0"/>
  </dataFields>
  <formats count="12">
    <format dxfId="900">
      <pivotArea type="all" dataOnly="0" outline="0" fieldPosition="0"/>
    </format>
    <format dxfId="899">
      <pivotArea type="all" dataOnly="0" outline="0" fieldPosition="0"/>
    </format>
    <format dxfId="898">
      <pivotArea type="all" dataOnly="0" outline="0" fieldPosition="0"/>
    </format>
    <format dxfId="897">
      <pivotArea type="all" dataOnly="0" outline="0" fieldPosition="0"/>
    </format>
    <format dxfId="896">
      <pivotArea type="all" dataOnly="0" outline="0" fieldPosition="0"/>
    </format>
    <format dxfId="895">
      <pivotArea type="all" dataOnly="0" outline="0" fieldPosition="0"/>
    </format>
    <format dxfId="894">
      <pivotArea type="all" dataOnly="0" outline="0" fieldPosition="0"/>
    </format>
    <format dxfId="893">
      <pivotArea type="all" dataOnly="0" outline="0" fieldPosition="0"/>
    </format>
    <format dxfId="892">
      <pivotArea type="all" dataOnly="0" outline="0" fieldPosition="0"/>
    </format>
    <format dxfId="891">
      <pivotArea type="all" dataOnly="0" outline="0" fieldPosition="0"/>
    </format>
    <format dxfId="890">
      <pivotArea type="all" dataOnly="0" outline="0" fieldPosition="0"/>
    </format>
    <format dxfId="889">
      <pivotArea type="all" dataOnly="0" outline="0" fieldPosition="0"/>
    </format>
  </formats>
  <pivotTableStyleInfo showRowHeaders="1" showColHeaders="1" showRowStripes="0" showColStripes="0" showLastColumn="1"/>
</pivotTableDefinition>
</file>

<file path=xl/pivotTables/pivotTable7.xml><?xml version="1.0" encoding="utf-8"?>
<pivotTableDefinition xmlns="http://schemas.openxmlformats.org/spreadsheetml/2006/main" name="PivotTable3"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21:C22"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Net Units Total" fld="16" baseField="0" baseItem="0"/>
  </dataFields>
  <formats count="14">
    <format dxfId="100">
      <pivotArea type="all" dataOnly="0" outline="0" fieldPosition="0"/>
    </format>
    <format dxfId="99">
      <pivotArea type="all" dataOnly="0" outline="0" fieldPosition="0"/>
    </format>
    <format dxfId="98">
      <pivotArea type="all" dataOnly="0" outline="0" fieldPosition="0"/>
    </format>
    <format dxfId="97">
      <pivotArea type="all" dataOnly="0" outline="0" fieldPosition="0"/>
    </format>
    <format dxfId="96">
      <pivotArea type="all" dataOnly="0" outline="0" fieldPosition="0"/>
    </format>
    <format dxfId="95">
      <pivotArea type="all" dataOnly="0" outline="0" fieldPosition="0"/>
    </format>
    <format dxfId="94">
      <pivotArea type="all" dataOnly="0" outline="0" fieldPosition="0"/>
    </format>
    <format dxfId="93">
      <pivotArea type="all" dataOnly="0" outline="0" fieldPosition="0"/>
    </format>
    <format dxfId="92">
      <pivotArea type="all" dataOnly="0" outline="0" fieldPosition="0"/>
    </format>
    <format dxfId="91">
      <pivotArea type="all" dataOnly="0" outline="0" fieldPosition="0"/>
    </format>
    <format dxfId="90">
      <pivotArea type="all" dataOnly="0" outline="0" fieldPosition="0"/>
    </format>
    <format dxfId="89">
      <pivotArea type="all" dataOnly="0" outline="0" fieldPosition="0"/>
    </format>
    <format dxfId="88">
      <pivotArea type="all" dataOnly="0" outline="0" fieldPosition="0"/>
    </format>
    <format dxfId="87">
      <pivotArea type="all" dataOnly="0" outline="0" fieldPosition="0"/>
    </format>
  </formats>
  <pivotTableStyleInfo showRowHeaders="1" showColHeaders="1" showRowStripes="0" showColStripes="0" showLastColumn="1"/>
</pivotTableDefinition>
</file>

<file path=xl/pivotTables/pivotTable70.xml><?xml version="1.0" encoding="utf-8"?>
<pivotTableDefinition xmlns="http://schemas.openxmlformats.org/spreadsheetml/2006/main" name="PivotTable6"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45:C46"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Proposed Units Total" fld="15" baseField="0" baseItem="28871"/>
  </dataFields>
  <formats count="14">
    <format dxfId="914">
      <pivotArea type="all" dataOnly="0" outline="0" fieldPosition="0"/>
    </format>
    <format dxfId="913">
      <pivotArea type="all" dataOnly="0" outline="0" fieldPosition="0"/>
    </format>
    <format dxfId="912">
      <pivotArea type="all" dataOnly="0" outline="0" fieldPosition="0"/>
    </format>
    <format dxfId="911">
      <pivotArea type="all" dataOnly="0" outline="0" fieldPosition="0"/>
    </format>
    <format dxfId="910">
      <pivotArea type="all" dataOnly="0" outline="0" fieldPosition="0"/>
    </format>
    <format dxfId="909">
      <pivotArea type="all" dataOnly="0" outline="0" fieldPosition="0"/>
    </format>
    <format dxfId="908">
      <pivotArea type="all" dataOnly="0" outline="0" fieldPosition="0"/>
    </format>
    <format dxfId="907">
      <pivotArea type="all" dataOnly="0" outline="0" fieldPosition="0"/>
    </format>
    <format dxfId="906">
      <pivotArea type="all" dataOnly="0" outline="0" fieldPosition="0"/>
    </format>
    <format dxfId="905">
      <pivotArea type="all" dataOnly="0" outline="0" fieldPosition="0"/>
    </format>
    <format dxfId="904">
      <pivotArea type="all" dataOnly="0" outline="0" fieldPosition="0"/>
    </format>
    <format dxfId="903">
      <pivotArea type="all" dataOnly="0" outline="0" fieldPosition="0"/>
    </format>
    <format dxfId="902">
      <pivotArea type="all" dataOnly="0" outline="0" fieldPosition="0"/>
    </format>
    <format dxfId="901">
      <pivotArea type="all" dataOnly="0" outline="0" fieldPosition="0"/>
    </format>
  </formats>
  <pivotTableStyleInfo showRowHeaders="1" showColHeaders="1" showRowStripes="0" showColStripes="0" showLastColumn="1"/>
</pivotTableDefinition>
</file>

<file path=xl/pivotTables/pivotTable71.xml><?xml version="1.0" encoding="utf-8"?>
<pivotTableDefinition xmlns="http://schemas.openxmlformats.org/spreadsheetml/2006/main" name="PivotTable1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29:K30"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x="1"/>
        <item x="2"/>
        <item x="4"/>
        <item h="1" x="3"/>
        <item h="1"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2" hier="0"/>
    <pageField fld="25" hier="0"/>
  </pageFields>
  <dataFields count="1">
    <dataField name="Sum of Proposed Units Total" fld="15" baseField="0" baseItem="28871"/>
  </dataFields>
  <formats count="14">
    <format dxfId="928">
      <pivotArea type="all" dataOnly="0" outline="0" fieldPosition="0"/>
    </format>
    <format dxfId="927">
      <pivotArea type="all" dataOnly="0" outline="0" fieldPosition="0"/>
    </format>
    <format dxfId="926">
      <pivotArea type="all" dataOnly="0" outline="0" fieldPosition="0"/>
    </format>
    <format dxfId="925">
      <pivotArea type="all" dataOnly="0" outline="0" fieldPosition="0"/>
    </format>
    <format dxfId="924">
      <pivotArea type="all" dataOnly="0" outline="0" fieldPosition="0"/>
    </format>
    <format dxfId="923">
      <pivotArea type="all" dataOnly="0" outline="0" fieldPosition="0"/>
    </format>
    <format dxfId="922">
      <pivotArea type="all" dataOnly="0" outline="0" fieldPosition="0"/>
    </format>
    <format dxfId="921">
      <pivotArea type="all" dataOnly="0" outline="0" fieldPosition="0"/>
    </format>
    <format dxfId="920">
      <pivotArea type="all" dataOnly="0" outline="0" fieldPosition="0"/>
    </format>
    <format dxfId="919">
      <pivotArea type="all" dataOnly="0" outline="0" fieldPosition="0"/>
    </format>
    <format dxfId="918">
      <pivotArea type="all" dataOnly="0" outline="0" fieldPosition="0"/>
    </format>
    <format dxfId="917">
      <pivotArea type="all" dataOnly="0" outline="0" fieldPosition="0"/>
    </format>
    <format dxfId="916">
      <pivotArea type="all" dataOnly="0" outline="0" fieldPosition="0"/>
    </format>
    <format dxfId="915">
      <pivotArea type="all" dataOnly="0" outline="0" fieldPosition="0"/>
    </format>
  </formats>
  <pivotTableStyleInfo showRowHeaders="1" showColHeaders="1" showRowStripes="0" showColStripes="0" showLastColumn="1"/>
</pivotTableDefinition>
</file>

<file path=xl/pivotTables/pivotTable72.xml><?xml version="1.0" encoding="utf-8"?>
<pivotTableDefinition xmlns="http://schemas.openxmlformats.org/spreadsheetml/2006/main" name="PivotTable16"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37:K38"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2" hier="0"/>
    <pageField fld="25" hier="0"/>
  </pageFields>
  <dataFields count="1">
    <dataField name="Sum of Net Units Total" fld="16" baseField="0" baseItem="0"/>
  </dataFields>
  <formats count="14">
    <format dxfId="942">
      <pivotArea type="all" dataOnly="0" outline="0" fieldPosition="0"/>
    </format>
    <format dxfId="941">
      <pivotArea type="all" dataOnly="0" outline="0" fieldPosition="0"/>
    </format>
    <format dxfId="940">
      <pivotArea type="all" dataOnly="0" outline="0" fieldPosition="0"/>
    </format>
    <format dxfId="939">
      <pivotArea type="all" dataOnly="0" outline="0" fieldPosition="0"/>
    </format>
    <format dxfId="938">
      <pivotArea type="all" dataOnly="0" outline="0" fieldPosition="0"/>
    </format>
    <format dxfId="937">
      <pivotArea type="all" dataOnly="0" outline="0" fieldPosition="0"/>
    </format>
    <format dxfId="936">
      <pivotArea type="all" dataOnly="0" outline="0" fieldPosition="0"/>
    </format>
    <format dxfId="935">
      <pivotArea type="all" dataOnly="0" outline="0" fieldPosition="0"/>
    </format>
    <format dxfId="934">
      <pivotArea type="all" dataOnly="0" outline="0" fieldPosition="0"/>
    </format>
    <format dxfId="933">
      <pivotArea type="all" dataOnly="0" outline="0" fieldPosition="0"/>
    </format>
    <format dxfId="932">
      <pivotArea type="all" dataOnly="0" outline="0" fieldPosition="0"/>
    </format>
    <format dxfId="931">
      <pivotArea type="all" dataOnly="0" outline="0" fieldPosition="0"/>
    </format>
    <format dxfId="930">
      <pivotArea type="all" dataOnly="0" outline="0" fieldPosition="0"/>
    </format>
    <format dxfId="929">
      <pivotArea type="all" dataOnly="0" outline="0" fieldPosition="0"/>
    </format>
  </formats>
  <pivotTableStyleInfo showRowHeaders="1" showColHeaders="1" showRowStripes="0" showColStripes="0" showLastColumn="1"/>
</pivotTableDefinition>
</file>

<file path=xl/pivotTables/pivotTable73.xml><?xml version="1.0" encoding="utf-8"?>
<pivotTableDefinition xmlns="http://schemas.openxmlformats.org/spreadsheetml/2006/main" name="PivotTable133"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111:AA115" firstHeaderRow="1" firstDataRow="2" firstDataCol="1" rowPageCount="1" colPageCount="1"/>
  <pivotFields count="99">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6">
        <item x="0"/>
        <item x="3"/>
        <item x="1"/>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x="0"/>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s>
  <rowFields count="1">
    <field x="95"/>
  </rowFields>
  <rowItems count="3">
    <i>
      <x/>
    </i>
    <i>
      <x v="1"/>
    </i>
    <i t="grand">
      <x/>
    </i>
  </rowItems>
  <colFields count="1">
    <field x="32"/>
  </colFields>
  <colItems count="4">
    <i>
      <x/>
    </i>
    <i>
      <x v="2"/>
    </i>
    <i>
      <x v="3"/>
    </i>
    <i t="grand">
      <x/>
    </i>
  </colItems>
  <pageFields count="1">
    <pageField fld="0" item="2" hier="0"/>
  </pageFields>
  <dataFields count="1">
    <dataField name="Sum of Net Units Total" fld="16" baseField="0" baseItem="0"/>
  </dataFields>
  <formats count="5">
    <format dxfId="947">
      <pivotArea type="all" dataOnly="0" outline="0" fieldPosition="0"/>
    </format>
    <format dxfId="946">
      <pivotArea type="all" dataOnly="0" outline="0" fieldPosition="0"/>
    </format>
    <format dxfId="945">
      <pivotArea type="all" dataOnly="0" outline="0" fieldPosition="0"/>
    </format>
    <format dxfId="944">
      <pivotArea type="all" dataOnly="0" outline="0" fieldPosition="0"/>
    </format>
    <format dxfId="943">
      <pivotArea type="all" dataOnly="0" outline="0" fieldPosition="0"/>
    </format>
  </formats>
  <pivotTableStyleInfo showRowHeaders="1" showColHeaders="1" showRowStripes="0" showColStripes="0" showLastColumn="1"/>
</pivotTableDefinition>
</file>

<file path=xl/pivotTables/pivotTable74.xml><?xml version="1.0" encoding="utf-8"?>
<pivotTableDefinition xmlns="http://schemas.openxmlformats.org/spreadsheetml/2006/main" name="PivotTable20"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45:O46" firstHeaderRow="1" firstDataRow="1" firstDataCol="1" rowPageCount="2"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3" hier="0"/>
    <pageField fld="25" hier="0"/>
  </pageFields>
  <dataFields count="1">
    <dataField name="Sum of Proposed Units Total" fld="15" baseField="0" baseItem="28871"/>
  </dataFields>
  <formats count="14">
    <format dxfId="961">
      <pivotArea type="all" dataOnly="0" outline="0" fieldPosition="0"/>
    </format>
    <format dxfId="960">
      <pivotArea type="all" dataOnly="0" outline="0" fieldPosition="0"/>
    </format>
    <format dxfId="959">
      <pivotArea type="all" dataOnly="0" outline="0" fieldPosition="0"/>
    </format>
    <format dxfId="958">
      <pivotArea type="all" dataOnly="0" outline="0" fieldPosition="0"/>
    </format>
    <format dxfId="957">
      <pivotArea type="all" dataOnly="0" outline="0" fieldPosition="0"/>
    </format>
    <format dxfId="956">
      <pivotArea type="all" dataOnly="0" outline="0" fieldPosition="0"/>
    </format>
    <format dxfId="955">
      <pivotArea type="all" dataOnly="0" outline="0" fieldPosition="0"/>
    </format>
    <format dxfId="954">
      <pivotArea type="all" dataOnly="0" outline="0" fieldPosition="0"/>
    </format>
    <format dxfId="953">
      <pivotArea type="all" dataOnly="0" outline="0" fieldPosition="0"/>
    </format>
    <format dxfId="952">
      <pivotArea type="all" dataOnly="0" outline="0" fieldPosition="0"/>
    </format>
    <format dxfId="951">
      <pivotArea type="all" dataOnly="0" outline="0" fieldPosition="0"/>
    </format>
    <format dxfId="950">
      <pivotArea type="all" dataOnly="0" outline="0" fieldPosition="0"/>
    </format>
    <format dxfId="949">
      <pivotArea type="all" dataOnly="0" outline="0" fieldPosition="0"/>
    </format>
    <format dxfId="948">
      <pivotArea type="all" dataOnly="0" outline="0" fieldPosition="0"/>
    </format>
  </formats>
  <pivotTableStyleInfo showRowHeaders="1" showColHeaders="1" showRowStripes="0" showColStripes="0" showLastColumn="1"/>
</pivotTableDefinition>
</file>

<file path=xl/pivotTables/pivotTable75.xml><?xml version="1.0" encoding="utf-8"?>
<pivotTableDefinition xmlns="http://schemas.openxmlformats.org/spreadsheetml/2006/main" name="PivotTable79"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65:G66"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976">
      <pivotArea type="all" dataOnly="0" outline="0" fieldPosition="0"/>
    </format>
    <format dxfId="975">
      <pivotArea type="all" dataOnly="0" outline="0" fieldPosition="0"/>
    </format>
    <format dxfId="974">
      <pivotArea type="all" dataOnly="0" outline="0" fieldPosition="0"/>
    </format>
    <format dxfId="973">
      <pivotArea type="all" dataOnly="0" outline="0" fieldPosition="0"/>
    </format>
    <format dxfId="972">
      <pivotArea type="all" dataOnly="0" outline="0" fieldPosition="0"/>
    </format>
    <format dxfId="971">
      <pivotArea type="all" dataOnly="0" outline="0" fieldPosition="0"/>
    </format>
    <format dxfId="970">
      <pivotArea type="all" dataOnly="0" outline="0" fieldPosition="0"/>
    </format>
    <format dxfId="969">
      <pivotArea type="all" dataOnly="0" outline="0" fieldPosition="0"/>
    </format>
    <format dxfId="968">
      <pivotArea type="all" dataOnly="0" outline="0" fieldPosition="0"/>
    </format>
    <format dxfId="967">
      <pivotArea type="all" dataOnly="0" outline="0" fieldPosition="0"/>
    </format>
    <format dxfId="966">
      <pivotArea type="all" dataOnly="0" outline="0" fieldPosition="0"/>
    </format>
    <format dxfId="965">
      <pivotArea type="all" dataOnly="0" outline="0" fieldPosition="0"/>
    </format>
    <format dxfId="964">
      <pivotArea type="all" dataOnly="0" outline="0" fieldPosition="0"/>
    </format>
    <format dxfId="963">
      <pivotArea type="all" dataOnly="0" outline="0" fieldPosition="0"/>
    </format>
    <format dxfId="962">
      <pivotArea type="all" dataOnly="0" outline="0" fieldPosition="0"/>
    </format>
  </formats>
  <pivotTableStyleInfo showRowHeaders="1" showColHeaders="1" showRowStripes="0" showColStripes="0" showLastColumn="1"/>
</pivotTableDefinition>
</file>

<file path=xl/pivotTables/pivotTable76.xml><?xml version="1.0" encoding="utf-8"?>
<pivotTableDefinition xmlns="http://schemas.openxmlformats.org/spreadsheetml/2006/main" name="PivotTable2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13:O14" firstHeaderRow="1" firstDataRow="1" firstDataCol="1" rowPageCount="1" colPageCount="1"/>
  <pivotFields count="65">
    <pivotField axis="axisPage" compact="0" outline="0" subtotalTop="0" showAll="0" includeNewItemsInFilter="1">
      <items count="9">
        <item h="1" x="0"/>
        <item h="1" x="1"/>
        <item h="1" x="2"/>
        <item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3" hier="0"/>
  </pageFields>
  <dataFields count="1">
    <dataField name="Sum of Proposed Units Total" fld="15" baseField="0" baseItem="28871"/>
  </dataFields>
  <formats count="14">
    <format dxfId="990">
      <pivotArea type="all" dataOnly="0" outline="0" fieldPosition="0"/>
    </format>
    <format dxfId="989">
      <pivotArea type="all" dataOnly="0" outline="0" fieldPosition="0"/>
    </format>
    <format dxfId="988">
      <pivotArea type="all" dataOnly="0" outline="0" fieldPosition="0"/>
    </format>
    <format dxfId="987">
      <pivotArea type="all" dataOnly="0" outline="0" fieldPosition="0"/>
    </format>
    <format dxfId="986">
      <pivotArea type="all" dataOnly="0" outline="0" fieldPosition="0"/>
    </format>
    <format dxfId="985">
      <pivotArea type="all" dataOnly="0" outline="0" fieldPosition="0"/>
    </format>
    <format dxfId="984">
      <pivotArea type="all" dataOnly="0" outline="0" fieldPosition="0"/>
    </format>
    <format dxfId="983">
      <pivotArea type="all" dataOnly="0" outline="0" fieldPosition="0"/>
    </format>
    <format dxfId="982">
      <pivotArea type="all" dataOnly="0" outline="0" fieldPosition="0"/>
    </format>
    <format dxfId="981">
      <pivotArea type="all" dataOnly="0" outline="0" fieldPosition="0"/>
    </format>
    <format dxfId="980">
      <pivotArea type="all" dataOnly="0" outline="0" fieldPosition="0"/>
    </format>
    <format dxfId="979">
      <pivotArea type="all" dataOnly="0" outline="0" fieldPosition="0"/>
    </format>
    <format dxfId="978">
      <pivotArea type="all" dataOnly="0" outline="0" fieldPosition="0"/>
    </format>
    <format dxfId="977">
      <pivotArea type="all" dataOnly="0" outline="0" fieldPosition="0"/>
    </format>
  </formats>
  <pivotTableStyleInfo showRowHeaders="1" showColHeaders="1" showRowStripes="0" showColStripes="0" showLastColumn="1"/>
</pivotTableDefinition>
</file>

<file path=xl/pivotTables/pivotTable77.xml><?xml version="1.0" encoding="utf-8"?>
<pivotTableDefinition xmlns="http://schemas.openxmlformats.org/spreadsheetml/2006/main" name="PivotTable114"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99:X100"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Proposed Units Total" fld="15" baseField="0" baseItem="28871"/>
  </dataFields>
  <formats count="10">
    <format dxfId="1000">
      <pivotArea type="all" dataOnly="0" outline="0" fieldPosition="0"/>
    </format>
    <format dxfId="999">
      <pivotArea type="all" dataOnly="0" outline="0" fieldPosition="0"/>
    </format>
    <format dxfId="998">
      <pivotArea type="all" dataOnly="0" outline="0" fieldPosition="0"/>
    </format>
    <format dxfId="997">
      <pivotArea type="all" dataOnly="0" outline="0" fieldPosition="0"/>
    </format>
    <format dxfId="996">
      <pivotArea type="all" dataOnly="0" outline="0" fieldPosition="0"/>
    </format>
    <format dxfId="995">
      <pivotArea type="all" dataOnly="0" outline="0" fieldPosition="0"/>
    </format>
    <format dxfId="994">
      <pivotArea type="all" dataOnly="0" outline="0" fieldPosition="0"/>
    </format>
    <format dxfId="993">
      <pivotArea type="all" dataOnly="0" outline="0" fieldPosition="0"/>
    </format>
    <format dxfId="992">
      <pivotArea type="all" dataOnly="0" outline="0" fieldPosition="0"/>
    </format>
    <format dxfId="991">
      <pivotArea type="all" dataOnly="0" outline="0" fieldPosition="0"/>
    </format>
  </formats>
  <pivotTableStyleInfo showRowHeaders="1" showColHeaders="1" showRowStripes="0" showColStripes="0" showLastColumn="1"/>
</pivotTableDefinition>
</file>

<file path=xl/pivotTables/pivotTable78.xml><?xml version="1.0" encoding="utf-8"?>
<pivotTableDefinition xmlns="http://schemas.openxmlformats.org/spreadsheetml/2006/main" name="PivotTable135"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131:AA135" firstHeaderRow="1"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6">
        <item x="0"/>
        <item x="3"/>
        <item x="1"/>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x="0"/>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s>
  <rowFields count="1">
    <field x="95"/>
  </rowFields>
  <rowItems count="3">
    <i>
      <x/>
    </i>
    <i>
      <x v="1"/>
    </i>
    <i t="grand">
      <x/>
    </i>
  </rowItems>
  <colFields count="1">
    <field x="32"/>
  </colFields>
  <colItems count="4">
    <i>
      <x/>
    </i>
    <i>
      <x v="2"/>
    </i>
    <i>
      <x v="3"/>
    </i>
    <i t="grand">
      <x/>
    </i>
  </colItems>
  <pageFields count="1">
    <pageField fld="0" item="0" hier="0"/>
  </pageFields>
  <dataFields count="1">
    <dataField name="Sum of Net Units Total" fld="16" baseField="0" baseItem="0"/>
  </dataFields>
  <formats count="5">
    <format dxfId="1005">
      <pivotArea type="all" dataOnly="0" outline="0" fieldPosition="0"/>
    </format>
    <format dxfId="1004">
      <pivotArea type="all" dataOnly="0" outline="0" fieldPosition="0"/>
    </format>
    <format dxfId="1003">
      <pivotArea type="all" dataOnly="0" outline="0" fieldPosition="0"/>
    </format>
    <format dxfId="1002">
      <pivotArea type="all" dataOnly="0" outline="0" fieldPosition="0"/>
    </format>
    <format dxfId="1001">
      <pivotArea type="all" dataOnly="0" outline="0" fieldPosition="0"/>
    </format>
  </formats>
  <pivotTableStyleInfo showRowHeaders="1" showColHeaders="1" showRowStripes="0" showColStripes="0" showLastColumn="1"/>
</pivotTableDefinition>
</file>

<file path=xl/pivotTables/pivotTable79.xml><?xml version="1.0" encoding="utf-8"?>
<pivotTableDefinition xmlns="http://schemas.openxmlformats.org/spreadsheetml/2006/main" name="PivotTable137"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125:AJ130" firstHeaderRow="1" firstDataRow="2" firstDataCol="1" rowPageCount="1" colPageCount="1"/>
  <pivotFields count="99">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x="1"/>
        <item x="0"/>
        <item h="1" x="3"/>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2"/>
  </rowFields>
  <rowItems count="4">
    <i>
      <x/>
    </i>
    <i>
      <x v="1"/>
    </i>
    <i>
      <x v="3"/>
    </i>
    <i t="grand">
      <x/>
    </i>
  </rowItems>
  <colFields count="1">
    <field x="-2"/>
  </colFields>
  <colItems count="7">
    <i>
      <x/>
    </i>
    <i i="1">
      <x v="1"/>
    </i>
    <i i="2">
      <x v="2"/>
    </i>
    <i i="3">
      <x v="3"/>
    </i>
    <i i="4">
      <x v="4"/>
    </i>
    <i i="5">
      <x v="5"/>
    </i>
    <i i="6">
      <x v="6"/>
    </i>
  </colItems>
  <pageFields count="1">
    <pageField fld="0" item="2" hier="0"/>
  </pageFields>
  <dataFields count="7">
    <dataField name="Sum of Net Studio Units" fld="37" baseField="0" baseItem="0"/>
    <dataField name="Sum of Net 1 bed Units" fld="38" baseField="0" baseItem="0"/>
    <dataField name="Sum of Net 2 bed Units" fld="39" baseField="0" baseItem="0"/>
    <dataField name="Sum of Net 3 bed Units" fld="40" baseField="0" baseItem="0"/>
    <dataField name="Sum of Net 4 bed Units" fld="41" baseField="0" baseItem="0"/>
    <dataField name="Sum of Net 5+ bed Units" fld="42" baseField="0" baseItem="0"/>
    <dataField name="Sum of Net NK Units" fld="43" baseField="0" baseItem="0"/>
  </dataFields>
  <formats count="3">
    <format dxfId="1008">
      <pivotArea type="all" dataOnly="0" outline="0" fieldPosition="0"/>
    </format>
    <format dxfId="1007">
      <pivotArea type="all" dataOnly="0" outline="0" fieldPosition="0"/>
    </format>
    <format dxfId="1006">
      <pivotArea type="all" dataOnly="0" outline="0" fieldPosition="0"/>
    </format>
  </formats>
  <pivotTableStyleInfo showRowHeaders="1" showColHeaders="1" showRowStripes="0" showColStripes="0" showLastColumn="1"/>
</pivotTableDefinition>
</file>

<file path=xl/pivotTables/pivotTable8.xml><?xml version="1.0" encoding="utf-8"?>
<pivotTableDefinition xmlns="http://schemas.openxmlformats.org/spreadsheetml/2006/main" name="PivotTable126"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11:K114"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h="1" x="0"/>
        <item x="1"/>
        <item h="1" x="2"/>
        <item t="default"/>
      </items>
    </pivotField>
    <pivotField compact="0" outline="0" subtotalTop="0" showAll="0" includeNewItemsInFilter="1"/>
    <pivotField compact="0" outline="0" subtotalTop="0" showAll="0" includeNewItemsInFilter="1"/>
  </pivotFields>
  <rowFields count="1">
    <field x="96"/>
  </rowFields>
  <rowItems count="2">
    <i>
      <x v="1"/>
    </i>
    <i t="grand">
      <x/>
    </i>
  </rowItems>
  <colItems count="1">
    <i/>
  </colItems>
  <pageFields count="1">
    <pageField fld="0" item="0" hier="0"/>
  </pageFields>
  <dataFields count="1">
    <dataField name="Sum of Net Units Total" fld="16" baseField="0" baseItem="0"/>
  </dataFields>
  <formats count="6">
    <format dxfId="106">
      <pivotArea type="all" dataOnly="0" outline="0" fieldPosition="0"/>
    </format>
    <format dxfId="105">
      <pivotArea type="all" dataOnly="0" outline="0" fieldPosition="0"/>
    </format>
    <format dxfId="104">
      <pivotArea type="all" dataOnly="0" outline="0" fieldPosition="0"/>
    </format>
    <format dxfId="103">
      <pivotArea type="all" dataOnly="0" outline="0" fieldPosition="0"/>
    </format>
    <format dxfId="102">
      <pivotArea type="all" dataOnly="0" outline="0" fieldPosition="0"/>
    </format>
    <format dxfId="101">
      <pivotArea type="all" dataOnly="0" outline="0" fieldPosition="0"/>
    </format>
  </formats>
  <pivotTableStyleInfo showRowHeaders="1" showColHeaders="1" showRowStripes="0" showColStripes="0" showLastColumn="1"/>
</pivotTableDefinition>
</file>

<file path=xl/pivotTables/pivotTable80.xml><?xml version="1.0" encoding="utf-8"?>
<pivotTableDefinition xmlns="http://schemas.openxmlformats.org/spreadsheetml/2006/main" name="PivotTable139"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144:G157" firstHeaderRow="2" firstDataRow="2" firstDataCol="1" rowPageCount="2" colPageCount="1"/>
  <pivotFields count="99">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axis="axisRow" compact="0" outline="0" subtotalTop="0" showAll="0" includeNewItemsInFilter="1">
      <items count="16">
        <item x="2"/>
        <item x="5"/>
        <item x="7"/>
        <item x="3"/>
        <item x="11"/>
        <item x="8"/>
        <item x="6"/>
        <item x="9"/>
        <item x="10"/>
        <item x="4"/>
        <item x="1"/>
        <item h="1" x="0"/>
        <item x="12"/>
        <item m="1" x="13"/>
        <item m="1" x="1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27"/>
  </rowFields>
  <rowItems count="12">
    <i>
      <x/>
    </i>
    <i>
      <x v="1"/>
    </i>
    <i>
      <x v="2"/>
    </i>
    <i>
      <x v="3"/>
    </i>
    <i>
      <x v="4"/>
    </i>
    <i>
      <x v="5"/>
    </i>
    <i>
      <x v="6"/>
    </i>
    <i>
      <x v="7"/>
    </i>
    <i>
      <x v="8"/>
    </i>
    <i>
      <x v="9"/>
    </i>
    <i>
      <x v="10"/>
    </i>
    <i t="grand">
      <x/>
    </i>
  </rowItems>
  <colItems count="1">
    <i/>
  </colItems>
  <pageFields count="2">
    <pageField fld="0" item="2" hier="0"/>
    <pageField fld="25" hier="0"/>
  </pageFields>
  <dataFields count="1">
    <dataField name="Sum of Net Units Total" fld="16" baseField="0" baseItem="0"/>
  </dataFields>
  <formats count="1">
    <format dxfId="1009">
      <pivotArea type="all" dataOnly="0" outline="0" fieldPosition="0"/>
    </format>
  </formats>
  <pivotTableStyleInfo showRowHeaders="1" showColHeaders="1" showRowStripes="0" showColStripes="0" showLastColumn="1"/>
</pivotTableDefinition>
</file>

<file path=xl/pivotTables/pivotTable81.xml><?xml version="1.0" encoding="utf-8"?>
<pivotTableDefinition xmlns="http://schemas.openxmlformats.org/spreadsheetml/2006/main" name="PivotTable36"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23:X24" firstHeaderRow="1" firstDataRow="1" firstDataCol="1" rowPageCount="2"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1023">
      <pivotArea type="all" dataOnly="0" outline="0" fieldPosition="0"/>
    </format>
    <format dxfId="1022">
      <pivotArea type="all" dataOnly="0" outline="0" fieldPosition="0"/>
    </format>
    <format dxfId="1021">
      <pivotArea type="all" dataOnly="0" outline="0" fieldPosition="0"/>
    </format>
    <format dxfId="1020">
      <pivotArea type="all" dataOnly="0" outline="0" fieldPosition="0"/>
    </format>
    <format dxfId="1019">
      <pivotArea type="all" dataOnly="0" outline="0" fieldPosition="0"/>
    </format>
    <format dxfId="1018">
      <pivotArea type="all" dataOnly="0" outline="0" fieldPosition="0"/>
    </format>
    <format dxfId="1017">
      <pivotArea type="all" dataOnly="0" outline="0" fieldPosition="0"/>
    </format>
    <format dxfId="1016">
      <pivotArea type="all" dataOnly="0" outline="0" fieldPosition="0"/>
    </format>
    <format dxfId="1015">
      <pivotArea type="all" dataOnly="0" outline="0" fieldPosition="0"/>
    </format>
    <format dxfId="1014">
      <pivotArea type="all" dataOnly="0" outline="0" fieldPosition="0"/>
    </format>
    <format dxfId="1013">
      <pivotArea type="all" dataOnly="0" outline="0" fieldPosition="0"/>
    </format>
    <format dxfId="1012">
      <pivotArea type="all" dataOnly="0" outline="0" fieldPosition="0"/>
    </format>
    <format dxfId="1011">
      <pivotArea type="all" dataOnly="0" outline="0" fieldPosition="0"/>
    </format>
    <format dxfId="1010">
      <pivotArea type="all" dataOnly="0" outline="0" fieldPosition="0"/>
    </format>
  </formats>
  <pivotTableStyleInfo showRowHeaders="1" showColHeaders="1" showRowStripes="0" showColStripes="0" showLastColumn="1"/>
</pivotTableDefinition>
</file>

<file path=xl/pivotTables/pivotTable82.xml><?xml version="1.0" encoding="utf-8"?>
<pivotTableDefinition xmlns="http://schemas.openxmlformats.org/spreadsheetml/2006/main" name="PivotTable124"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11:C118"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9">
        <item h="1" x="0"/>
        <item x="3"/>
        <item x="4"/>
        <item x="2"/>
        <item x="1"/>
        <item x="5"/>
        <item x="6"/>
        <item m="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94"/>
  </rowFields>
  <rowItems count="6">
    <i>
      <x v="1"/>
    </i>
    <i>
      <x v="2"/>
    </i>
    <i>
      <x v="3"/>
    </i>
    <i>
      <x v="4"/>
    </i>
    <i>
      <x v="5"/>
    </i>
    <i t="grand">
      <x/>
    </i>
  </rowItems>
  <colItems count="1">
    <i/>
  </colItems>
  <pageFields count="1">
    <pageField fld="0" item="0" hier="0"/>
  </pageFields>
  <dataFields count="1">
    <dataField name="Sum of Net Units Total" fld="16" baseField="0" baseItem="0"/>
  </dataFields>
  <formats count="5">
    <format dxfId="1028">
      <pivotArea type="all" dataOnly="0" outline="0" fieldPosition="0"/>
    </format>
    <format dxfId="1027">
      <pivotArea type="all" dataOnly="0" outline="0" fieldPosition="0"/>
    </format>
    <format dxfId="1026">
      <pivotArea type="all" dataOnly="0" outline="0" fieldPosition="0"/>
    </format>
    <format dxfId="1025">
      <pivotArea type="all" dataOnly="0" outline="0" fieldPosition="0"/>
    </format>
    <format dxfId="1024">
      <pivotArea type="all" dataOnly="0" outline="0" fieldPosition="0"/>
    </format>
  </formats>
  <pivotTableStyleInfo showRowHeaders="1" showColHeaders="1" showRowStripes="0" showColStripes="0" showLastColumn="1"/>
</pivotTableDefinition>
</file>

<file path=xl/pivotTables/pivotTable83.xml><?xml version="1.0" encoding="utf-8"?>
<pivotTableDefinition xmlns="http://schemas.openxmlformats.org/spreadsheetml/2006/main" name="PivotTable127"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118:K121"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h="1" x="0"/>
        <item x="1"/>
        <item h="1" x="2"/>
        <item t="default"/>
      </items>
    </pivotField>
    <pivotField compact="0" outline="0" subtotalTop="0" showAll="0" includeNewItemsInFilter="1"/>
  </pivotFields>
  <rowFields count="1">
    <field x="97"/>
  </rowFields>
  <rowItems count="2">
    <i>
      <x v="1"/>
    </i>
    <i t="grand">
      <x/>
    </i>
  </rowItems>
  <colItems count="1">
    <i/>
  </colItems>
  <pageFields count="1">
    <pageField fld="0" item="0" hier="0"/>
  </pageFields>
  <dataFields count="1">
    <dataField name="Sum of Net Units Total" fld="16" baseField="0" baseItem="0"/>
  </dataFields>
  <formats count="6">
    <format dxfId="1034">
      <pivotArea type="all" dataOnly="0" outline="0" fieldPosition="0"/>
    </format>
    <format dxfId="1033">
      <pivotArea type="all" dataOnly="0" outline="0" fieldPosition="0"/>
    </format>
    <format dxfId="1032">
      <pivotArea type="all" dataOnly="0" outline="0" fieldPosition="0"/>
    </format>
    <format dxfId="1031">
      <pivotArea type="all" dataOnly="0" outline="0" fieldPosition="0"/>
    </format>
    <format dxfId="1030">
      <pivotArea type="all" dataOnly="0" outline="0" fieldPosition="0"/>
    </format>
    <format dxfId="1029">
      <pivotArea type="all" dataOnly="0" outline="0" fieldPosition="0"/>
    </format>
  </formats>
  <pivotTableStyleInfo showRowHeaders="1" showColHeaders="1" showRowStripes="0" showColStripes="0" showLastColumn="1"/>
</pivotTableDefinition>
</file>

<file path=xl/pivotTables/pivotTable84.xml><?xml version="1.0" encoding="utf-8"?>
<pivotTableDefinition xmlns="http://schemas.openxmlformats.org/spreadsheetml/2006/main" name="PivotTable118"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83:AA84"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5">
        <item x="1"/>
        <item h="1" x="0"/>
        <item m="1" x="2"/>
        <item m="1" x="3"/>
        <item t="default"/>
      </items>
    </pivotField>
    <pivotField compact="0" outline="0" subtotalTop="0" showAll="0" includeNewItemsInFilter="1"/>
    <pivotField axis="axisPage" compact="0" outline="0" subtotalTop="0" showAll="0" includeNewItemsInFilter="1">
      <items count="6">
        <item x="0"/>
        <item h="1" x="3"/>
        <item h="1" x="1"/>
        <item h="1"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32" item="0" hier="0"/>
    <pageField fld="30" item="0" hier="0"/>
  </pageFields>
  <dataFields count="1">
    <dataField name="Sum of Net Units Total" fld="16" baseField="0" baseItem="0"/>
  </dataFields>
  <formats count="10">
    <format dxfId="1044">
      <pivotArea type="all" dataOnly="0" outline="0" fieldPosition="0"/>
    </format>
    <format dxfId="1043">
      <pivotArea type="all" dataOnly="0" outline="0" fieldPosition="0"/>
    </format>
    <format dxfId="1042">
      <pivotArea type="all" dataOnly="0" outline="0" fieldPosition="0"/>
    </format>
    <format dxfId="1041">
      <pivotArea type="all" dataOnly="0" outline="0" fieldPosition="0"/>
    </format>
    <format dxfId="1040">
      <pivotArea type="all" dataOnly="0" outline="0" fieldPosition="0"/>
    </format>
    <format dxfId="1039">
      <pivotArea type="all" dataOnly="0" outline="0" fieldPosition="0"/>
    </format>
    <format dxfId="1038">
      <pivotArea type="all" dataOnly="0" outline="0" fieldPosition="0"/>
    </format>
    <format dxfId="1037">
      <pivotArea type="all" dataOnly="0" outline="0" fieldPosition="0"/>
    </format>
    <format dxfId="1036">
      <pivotArea type="all" dataOnly="0" outline="0" fieldPosition="0"/>
    </format>
    <format dxfId="1035">
      <pivotArea type="all" dataOnly="0" outline="0" fieldPosition="0"/>
    </format>
  </formats>
  <pivotTableStyleInfo showRowHeaders="1" showColHeaders="1" showRowStripes="0" showColStripes="0" showLastColumn="1"/>
</pivotTableDefinition>
</file>

<file path=xl/pivotTables/pivotTable85.xml><?xml version="1.0" encoding="utf-8"?>
<pivotTableDefinition xmlns="http://schemas.openxmlformats.org/spreadsheetml/2006/main" name="PivotTable104"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57:AA58"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defaultSubtotal="0">
      <items count="4">
        <item x="1"/>
        <item h="1" x="0"/>
        <item m="1" x="2"/>
        <item m="1" x="3"/>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30" item="0" hier="0"/>
    <pageField fld="25" hier="0"/>
  </pageFields>
  <dataFields count="1">
    <dataField name="Sum of Net Units Total" fld="16" baseField="0" baseItem="0"/>
  </dataFields>
  <formats count="12">
    <format dxfId="1056">
      <pivotArea type="all" dataOnly="0" outline="0" fieldPosition="0"/>
    </format>
    <format dxfId="1055">
      <pivotArea type="all" dataOnly="0" outline="0" fieldPosition="0"/>
    </format>
    <format dxfId="1054">
      <pivotArea type="all" dataOnly="0" outline="0" fieldPosition="0"/>
    </format>
    <format dxfId="1053">
      <pivotArea type="all" dataOnly="0" outline="0" fieldPosition="0"/>
    </format>
    <format dxfId="1052">
      <pivotArea type="all" dataOnly="0" outline="0" fieldPosition="0"/>
    </format>
    <format dxfId="1051">
      <pivotArea type="all" dataOnly="0" outline="0" fieldPosition="0"/>
    </format>
    <format dxfId="1050">
      <pivotArea type="all" dataOnly="0" outline="0" fieldPosition="0"/>
    </format>
    <format dxfId="1049">
      <pivotArea type="all" dataOnly="0" outline="0" fieldPosition="0"/>
    </format>
    <format dxfId="1048">
      <pivotArea type="all" dataOnly="0" outline="0" fieldPosition="0"/>
    </format>
    <format dxfId="1047">
      <pivotArea type="all" dataOnly="0" outline="0" fieldPosition="0"/>
    </format>
    <format dxfId="1046">
      <pivotArea type="all" dataOnly="0" outline="0" fieldPosition="0"/>
    </format>
    <format dxfId="1045">
      <pivotArea type="all" dataOnly="0" outline="0" fieldPosition="0"/>
    </format>
  </formats>
  <pivotTableStyleInfo showRowHeaders="1" showColHeaders="1" showRowStripes="0" showColStripes="0" showLastColumn="1"/>
</pivotTableDefinition>
</file>

<file path=xl/pivotTables/pivotTable86.xml><?xml version="1.0" encoding="utf-8"?>
<pivotTableDefinition xmlns="http://schemas.openxmlformats.org/spreadsheetml/2006/main" name="PivotTable45"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Z47:AA48" firstHeaderRow="1" firstDataRow="1" firstDataCol="1" rowPageCount="2"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1070">
      <pivotArea type="all" dataOnly="0" outline="0" fieldPosition="0"/>
    </format>
    <format dxfId="1069">
      <pivotArea type="all" dataOnly="0" outline="0" fieldPosition="0"/>
    </format>
    <format dxfId="1068">
      <pivotArea type="all" dataOnly="0" outline="0" fieldPosition="0"/>
    </format>
    <format dxfId="1067">
      <pivotArea type="all" dataOnly="0" outline="0" fieldPosition="0"/>
    </format>
    <format dxfId="1066">
      <pivotArea type="all" dataOnly="0" outline="0" fieldPosition="0"/>
    </format>
    <format dxfId="1065">
      <pivotArea type="all" dataOnly="0" outline="0" fieldPosition="0"/>
    </format>
    <format dxfId="1064">
      <pivotArea type="all" dataOnly="0" outline="0" fieldPosition="0"/>
    </format>
    <format dxfId="1063">
      <pivotArea type="all" dataOnly="0" outline="0" fieldPosition="0"/>
    </format>
    <format dxfId="1062">
      <pivotArea type="all" dataOnly="0" outline="0" fieldPosition="0"/>
    </format>
    <format dxfId="1061">
      <pivotArea type="all" dataOnly="0" outline="0" fieldPosition="0"/>
    </format>
    <format dxfId="1060">
      <pivotArea type="all" dataOnly="0" outline="0" fieldPosition="0"/>
    </format>
    <format dxfId="1059">
      <pivotArea type="all" dataOnly="0" outline="0" fieldPosition="0"/>
    </format>
    <format dxfId="1058">
      <pivotArea type="all" dataOnly="0" outline="0" fieldPosition="0"/>
    </format>
    <format dxfId="1057">
      <pivotArea type="all" dataOnly="0" outline="0" fieldPosition="0"/>
    </format>
  </formats>
  <pivotTableStyleInfo showRowHeaders="1" showColHeaders="1" showRowStripes="0" showColStripes="0" showLastColumn="1"/>
</pivotTableDefinition>
</file>

<file path=xl/pivotTables/pivotTable87.xml><?xml version="1.0" encoding="utf-8"?>
<pivotTableDefinition xmlns="http://schemas.openxmlformats.org/spreadsheetml/2006/main" name="PivotTable130"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N111:O133" firstHeaderRow="2"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1">
        <item x="9"/>
        <item x="14"/>
        <item x="12"/>
        <item x="8"/>
        <item x="5"/>
        <item x="4"/>
        <item x="1"/>
        <item x="18"/>
        <item x="21"/>
        <item x="7"/>
        <item x="2"/>
        <item x="17"/>
        <item x="19"/>
        <item x="6"/>
        <item x="3"/>
        <item x="0"/>
        <item x="13"/>
        <item x="10"/>
        <item x="16"/>
        <item x="15"/>
        <item x="11"/>
        <item m="1" x="24"/>
        <item m="1" x="27"/>
        <item m="1" x="29"/>
        <item x="20"/>
        <item m="1" x="36"/>
        <item m="1" x="23"/>
        <item m="1" x="22"/>
        <item m="1" x="31"/>
        <item m="1" x="39"/>
        <item m="1" x="35"/>
        <item m="1" x="25"/>
        <item m="1" x="32"/>
        <item m="1" x="37"/>
        <item m="1" x="38"/>
        <item m="1" x="33"/>
        <item m="1" x="28"/>
        <item m="1" x="26"/>
        <item m="1" x="30"/>
        <item m="1" x="3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11"/>
  </rowFields>
  <rowItems count="21">
    <i>
      <x/>
    </i>
    <i>
      <x v="1"/>
    </i>
    <i>
      <x v="2"/>
    </i>
    <i>
      <x v="3"/>
    </i>
    <i>
      <x v="4"/>
    </i>
    <i>
      <x v="5"/>
    </i>
    <i>
      <x v="6"/>
    </i>
    <i>
      <x v="7"/>
    </i>
    <i>
      <x v="9"/>
    </i>
    <i>
      <x v="10"/>
    </i>
    <i>
      <x v="11"/>
    </i>
    <i>
      <x v="12"/>
    </i>
    <i>
      <x v="13"/>
    </i>
    <i>
      <x v="14"/>
    </i>
    <i>
      <x v="15"/>
    </i>
    <i>
      <x v="16"/>
    </i>
    <i>
      <x v="17"/>
    </i>
    <i>
      <x v="18"/>
    </i>
    <i>
      <x v="19"/>
    </i>
    <i>
      <x v="20"/>
    </i>
    <i t="grand">
      <x/>
    </i>
  </rowItems>
  <colItems count="1">
    <i/>
  </colItems>
  <pageFields count="1">
    <pageField fld="0" item="0" hier="0"/>
  </pageFields>
  <dataFields count="1">
    <dataField name="Sum of Net Units Total" fld="16" baseField="0" baseItem="0"/>
  </dataFields>
  <formats count="5">
    <format dxfId="1075">
      <pivotArea type="all" dataOnly="0" outline="0" fieldPosition="0"/>
    </format>
    <format dxfId="1074">
      <pivotArea type="all" dataOnly="0" outline="0" fieldPosition="0"/>
    </format>
    <format dxfId="1073">
      <pivotArea type="all" dataOnly="0" outline="0" fieldPosition="0"/>
    </format>
    <format dxfId="1072">
      <pivotArea type="all" dataOnly="0" outline="0" fieldPosition="0"/>
    </format>
    <format dxfId="1071">
      <pivotArea type="all" dataOnly="0" outline="0" fieldPosition="0"/>
    </format>
  </formats>
  <pivotTableStyleInfo showRowHeaders="1" showColHeaders="1" showRowStripes="0" showColStripes="0" showLastColumn="1"/>
</pivotTableDefinition>
</file>

<file path=xl/pivotTables/pivotTable88.xml><?xml version="1.0" encoding="utf-8"?>
<pivotTableDefinition xmlns="http://schemas.openxmlformats.org/spreadsheetml/2006/main" name="PivotTable113"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91:X92"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Net Units Total" fld="16" baseField="0" baseItem="0"/>
  </dataFields>
  <formats count="10">
    <format dxfId="1085">
      <pivotArea type="all" dataOnly="0" outline="0" fieldPosition="0"/>
    </format>
    <format dxfId="1084">
      <pivotArea type="all" dataOnly="0" outline="0" fieldPosition="0"/>
    </format>
    <format dxfId="1083">
      <pivotArea type="all" dataOnly="0" outline="0" fieldPosition="0"/>
    </format>
    <format dxfId="1082">
      <pivotArea type="all" dataOnly="0" outline="0" fieldPosition="0"/>
    </format>
    <format dxfId="1081">
      <pivotArea type="all" dataOnly="0" outline="0" fieldPosition="0"/>
    </format>
    <format dxfId="1080">
      <pivotArea type="all" dataOnly="0" outline="0" fieldPosition="0"/>
    </format>
    <format dxfId="1079">
      <pivotArea type="all" dataOnly="0" outline="0" fieldPosition="0"/>
    </format>
    <format dxfId="1078">
      <pivotArea type="all" dataOnly="0" outline="0" fieldPosition="0"/>
    </format>
    <format dxfId="1077">
      <pivotArea type="all" dataOnly="0" outline="0" fieldPosition="0"/>
    </format>
    <format dxfId="1076">
      <pivotArea type="all" dataOnly="0" outline="0" fieldPosition="0"/>
    </format>
  </formats>
  <pivotTableStyleInfo showRowHeaders="1" showColHeaders="1" showRowStripes="0" showColStripes="0" showLastColumn="1"/>
</pivotTableDefinition>
</file>

<file path=xl/pivotTables/pivotTable89.xml><?xml version="1.0" encoding="utf-8"?>
<pivotTableDefinition xmlns="http://schemas.openxmlformats.org/spreadsheetml/2006/main" name="PivotTable77"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F83:G84" firstHeaderRow="1" firstDataRow="1" firstDataCol="1" rowPageCount="3" colPageCount="1"/>
  <pivotFields count="65">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100">
      <pivotArea type="all" dataOnly="0" outline="0" fieldPosition="0"/>
    </format>
    <format dxfId="1099">
      <pivotArea type="all" dataOnly="0" outline="0" fieldPosition="0"/>
    </format>
    <format dxfId="1098">
      <pivotArea type="all" dataOnly="0" outline="0" fieldPosition="0"/>
    </format>
    <format dxfId="1097">
      <pivotArea type="all" dataOnly="0" outline="0" fieldPosition="0"/>
    </format>
    <format dxfId="1096">
      <pivotArea type="all" dataOnly="0" outline="0" fieldPosition="0"/>
    </format>
    <format dxfId="1095">
      <pivotArea type="all" dataOnly="0" outline="0" fieldPosition="0"/>
    </format>
    <format dxfId="1094">
      <pivotArea type="all" dataOnly="0" outline="0" fieldPosition="0"/>
    </format>
    <format dxfId="1093">
      <pivotArea type="all" dataOnly="0" outline="0" fieldPosition="0"/>
    </format>
    <format dxfId="1092">
      <pivotArea type="all" dataOnly="0" outline="0" fieldPosition="0"/>
    </format>
    <format dxfId="1091">
      <pivotArea type="all" dataOnly="0" outline="0" fieldPosition="0"/>
    </format>
    <format dxfId="1090">
      <pivotArea type="all" dataOnly="0" outline="0" fieldPosition="0"/>
    </format>
    <format dxfId="1089">
      <pivotArea type="all" dataOnly="0" outline="0" fieldPosition="0"/>
    </format>
    <format dxfId="1088">
      <pivotArea type="all" dataOnly="0" outline="0" fieldPosition="0"/>
    </format>
    <format dxfId="1087">
      <pivotArea type="all" dataOnly="0" outline="0" fieldPosition="0"/>
    </format>
    <format dxfId="1086">
      <pivotArea type="all" dataOnly="0" outline="0" fieldPosition="0"/>
    </format>
  </formats>
  <pivotTableStyleInfo showRowHeaders="1" showColHeaders="1" showRowStripes="0" showColStripes="0" showLastColumn="1"/>
</pivotTableDefinition>
</file>

<file path=xl/pivotTables/pivotTable9.xml><?xml version="1.0" encoding="utf-8"?>
<pivotTableDefinition xmlns="http://schemas.openxmlformats.org/spreadsheetml/2006/main" name="PivotTable27"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T15:U16" firstHeaderRow="1" firstDataRow="1" firstDataCol="1" rowPageCount="2"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4">
    <format dxfId="120">
      <pivotArea type="all" dataOnly="0" outline="0" fieldPosition="0"/>
    </format>
    <format dxfId="119">
      <pivotArea type="all" dataOnly="0" outline="0" fieldPosition="0"/>
    </format>
    <format dxfId="118">
      <pivotArea type="all" dataOnly="0" outline="0" fieldPosition="0"/>
    </format>
    <format dxfId="117">
      <pivotArea type="all" dataOnly="0" outline="0" fieldPosition="0"/>
    </format>
    <format dxfId="116">
      <pivotArea type="all" dataOnly="0" outline="0" fieldPosition="0"/>
    </format>
    <format dxfId="115">
      <pivotArea type="all" dataOnly="0" outline="0" fieldPosition="0"/>
    </format>
    <format dxfId="114">
      <pivotArea type="all" dataOnly="0" outline="0" fieldPosition="0"/>
    </format>
    <format dxfId="113">
      <pivotArea type="all" dataOnly="0" outline="0" fieldPosition="0"/>
    </format>
    <format dxfId="112">
      <pivotArea type="all" dataOnly="0" outline="0" fieldPosition="0"/>
    </format>
    <format dxfId="111">
      <pivotArea type="all" dataOnly="0" outline="0" fieldPosition="0"/>
    </format>
    <format dxfId="110">
      <pivotArea type="all" dataOnly="0" outline="0" fieldPosition="0"/>
    </format>
    <format dxfId="109">
      <pivotArea type="all" dataOnly="0" outline="0" fieldPosition="0"/>
    </format>
    <format dxfId="108">
      <pivotArea type="all" dataOnly="0" outline="0" fieldPosition="0"/>
    </format>
    <format dxfId="107">
      <pivotArea type="all" dataOnly="0" outline="0" fieldPosition="0"/>
    </format>
  </formats>
  <pivotTableStyleInfo showRowHeaders="1" showColHeaders="1" showRowStripes="0" showColStripes="0" showLastColumn="1"/>
</pivotTableDefinition>
</file>

<file path=xl/pivotTables/pivotTable90.xml><?xml version="1.0" encoding="utf-8"?>
<pivotTableDefinition xmlns="http://schemas.openxmlformats.org/spreadsheetml/2006/main" name="PivotTable134"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121:AA125" firstHeaderRow="1" firstDataRow="2" firstDataCol="1" rowPageCount="1" colPageCount="1"/>
  <pivotFields count="99">
    <pivotField axis="axisPage" compact="0" outline="0" subtotalTop="0" showAll="0" includeNewItemsInFilter="1">
      <items count="9">
        <item h="1" x="0"/>
        <item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Col" compact="0" outline="0" subtotalTop="0" showAll="0" includeNewItemsInFilter="1">
      <items count="6">
        <item x="0"/>
        <item x="3"/>
        <item x="1"/>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4">
        <item x="0"/>
        <item x="1"/>
        <item h="1" x="2"/>
        <item t="default"/>
      </items>
    </pivotField>
    <pivotField compact="0" outline="0" subtotalTop="0" showAll="0" includeNewItemsInFilter="1"/>
    <pivotField compact="0" outline="0" subtotalTop="0" showAll="0" includeNewItemsInFilter="1"/>
    <pivotField compact="0" outline="0" subtotalTop="0" showAll="0" includeNewItemsInFilter="1"/>
  </pivotFields>
  <rowFields count="1">
    <field x="95"/>
  </rowFields>
  <rowItems count="3">
    <i>
      <x/>
    </i>
    <i>
      <x v="1"/>
    </i>
    <i t="grand">
      <x/>
    </i>
  </rowItems>
  <colFields count="1">
    <field x="32"/>
  </colFields>
  <colItems count="4">
    <i>
      <x/>
    </i>
    <i>
      <x v="2"/>
    </i>
    <i>
      <x v="3"/>
    </i>
    <i t="grand">
      <x/>
    </i>
  </colItems>
  <pageFields count="1">
    <pageField fld="0" item="1" hier="0"/>
  </pageFields>
  <dataFields count="1">
    <dataField name="Sum of Net Units Total" fld="16" baseField="0" baseItem="0"/>
  </dataFields>
  <formats count="5">
    <format dxfId="1105">
      <pivotArea type="all" dataOnly="0" outline="0" fieldPosition="0"/>
    </format>
    <format dxfId="1104">
      <pivotArea type="all" dataOnly="0" outline="0" fieldPosition="0"/>
    </format>
    <format dxfId="1103">
      <pivotArea type="all" dataOnly="0" outline="0" fieldPosition="0"/>
    </format>
    <format dxfId="1102">
      <pivotArea type="all" dataOnly="0" outline="0" fieldPosition="0"/>
    </format>
    <format dxfId="1101">
      <pivotArea type="all" dataOnly="0" outline="0" fieldPosition="0"/>
    </format>
  </formats>
  <pivotTableStyleInfo showRowHeaders="1" showColHeaders="1" showRowStripes="0" showColStripes="0" showLastColumn="1"/>
</pivotTableDefinition>
</file>

<file path=xl/pivotTables/pivotTable91.xml><?xml version="1.0" encoding="utf-8"?>
<pivotTableDefinition xmlns="http://schemas.openxmlformats.org/spreadsheetml/2006/main" name="PivotTable106"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57:AD58"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0" item="0" hier="0"/>
  </pageFields>
  <dataFields count="1">
    <dataField name="Sum of Net Units Total" fld="16" baseField="0" baseItem="0"/>
  </dataFields>
  <formats count="12">
    <format dxfId="1117">
      <pivotArea type="all" dataOnly="0" outline="0" fieldPosition="0"/>
    </format>
    <format dxfId="1116">
      <pivotArea type="all" dataOnly="0" outline="0" fieldPosition="0"/>
    </format>
    <format dxfId="1115">
      <pivotArea type="all" dataOnly="0" outline="0" fieldPosition="0"/>
    </format>
    <format dxfId="1114">
      <pivotArea type="all" dataOnly="0" outline="0" fieldPosition="0"/>
    </format>
    <format dxfId="1113">
      <pivotArea type="all" dataOnly="0" outline="0" fieldPosition="0"/>
    </format>
    <format dxfId="1112">
      <pivotArea type="all" dataOnly="0" outline="0" fieldPosition="0"/>
    </format>
    <format dxfId="1111">
      <pivotArea type="all" dataOnly="0" outline="0" fieldPosition="0"/>
    </format>
    <format dxfId="1110">
      <pivotArea type="all" dataOnly="0" outline="0" fieldPosition="0"/>
    </format>
    <format dxfId="1109">
      <pivotArea type="all" dataOnly="0" outline="0" fieldPosition="0"/>
    </format>
    <format dxfId="1108">
      <pivotArea type="all" dataOnly="0" outline="0" fieldPosition="0"/>
    </format>
    <format dxfId="1107">
      <pivotArea type="all" dataOnly="0" outline="0" fieldPosition="0"/>
    </format>
    <format dxfId="1106">
      <pivotArea type="all" dataOnly="0" outline="0" fieldPosition="0"/>
    </format>
  </formats>
  <pivotTableStyleInfo showRowHeaders="1" showColHeaders="1" showRowStripes="0" showColStripes="0" showLastColumn="1"/>
</pivotTableDefinition>
</file>

<file path=xl/pivotTables/pivotTable92.xml><?xml version="1.0" encoding="utf-8"?>
<pivotTableDefinition xmlns="http://schemas.openxmlformats.org/spreadsheetml/2006/main" name="PivotTable136"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C111:AJ116" firstHeaderRow="1" firstDataRow="2" firstDataCol="1" rowPageCount="1"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Row" compact="0" outline="0" subtotalTop="0" showAll="0" includeNewItemsInFilter="1">
      <items count="6">
        <item x="1"/>
        <item x="0"/>
        <item h="1" x="3"/>
        <item x="2"/>
        <item m="1" x="4"/>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Fields count="1">
    <field x="32"/>
  </rowFields>
  <rowItems count="4">
    <i>
      <x/>
    </i>
    <i>
      <x v="1"/>
    </i>
    <i>
      <x v="3"/>
    </i>
    <i t="grand">
      <x/>
    </i>
  </rowItems>
  <colFields count="1">
    <field x="-2"/>
  </colFields>
  <colItems count="7">
    <i>
      <x/>
    </i>
    <i i="1">
      <x v="1"/>
    </i>
    <i i="2">
      <x v="2"/>
    </i>
    <i i="3">
      <x v="3"/>
    </i>
    <i i="4">
      <x v="4"/>
    </i>
    <i i="5">
      <x v="5"/>
    </i>
    <i i="6">
      <x v="6"/>
    </i>
  </colItems>
  <pageFields count="1">
    <pageField fld="0" item="0" hier="0"/>
  </pageFields>
  <dataFields count="7">
    <dataField name="Sum of Net Studio Units" fld="37" baseField="0" baseItem="0"/>
    <dataField name="Sum of Net 1 bed Units" fld="38" baseField="0" baseItem="0"/>
    <dataField name="Sum of Net 2 bed Units" fld="39" baseField="0" baseItem="0"/>
    <dataField name="Sum of Net 3 bed Units" fld="40" baseField="0" baseItem="0"/>
    <dataField name="Sum of Net 4 bed Units" fld="41" baseField="0" baseItem="0"/>
    <dataField name="Sum of Net 5+ bed Units" fld="42" baseField="0" baseItem="0"/>
    <dataField name="Sum of Net NK Units" fld="43" baseField="0" baseItem="0"/>
  </dataFields>
  <formats count="3">
    <format dxfId="1120">
      <pivotArea type="all" dataOnly="0" outline="0" fieldPosition="0"/>
    </format>
    <format dxfId="1119">
      <pivotArea type="all" dataOnly="0" outline="0" fieldPosition="0"/>
    </format>
    <format dxfId="1118">
      <pivotArea type="all" dataOnly="0" outline="0" fieldPosition="0"/>
    </format>
  </formats>
  <pivotTableStyleInfo showRowHeaders="1" showColHeaders="1" showRowStripes="0" showColStripes="0" showLastColumn="1"/>
</pivotTableDefinition>
</file>

<file path=xl/pivotTables/pivotTable93.xml><?xml version="1.0" encoding="utf-8"?>
<pivotTableDefinition xmlns="http://schemas.openxmlformats.org/spreadsheetml/2006/main" name="PivotTable74"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B101:C102" firstHeaderRow="1" firstDataRow="1" firstDataCol="1" rowPageCount="3" colPageCount="1"/>
  <pivotFields count="65">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8">
        <item h="1" x="1"/>
        <item h="1" x="2"/>
        <item h="1" x="4"/>
        <item x="3"/>
        <item x="0"/>
        <item m="1" x="6"/>
        <item m="1" x="5"/>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3">
    <pageField fld="0" hier="0"/>
    <pageField fld="32" hier="0"/>
    <pageField fld="25" hier="0"/>
  </pageFields>
  <dataFields count="1">
    <dataField name="Sum of Proposed Units Total" fld="15" baseField="0" baseItem="28871"/>
  </dataFields>
  <formats count="15">
    <format dxfId="1135">
      <pivotArea type="all" dataOnly="0" outline="0" fieldPosition="0"/>
    </format>
    <format dxfId="1134">
      <pivotArea type="all" dataOnly="0" outline="0" fieldPosition="0"/>
    </format>
    <format dxfId="1133">
      <pivotArea type="all" dataOnly="0" outline="0" fieldPosition="0"/>
    </format>
    <format dxfId="1132">
      <pivotArea type="all" dataOnly="0" outline="0" fieldPosition="0"/>
    </format>
    <format dxfId="1131">
      <pivotArea type="all" dataOnly="0" outline="0" fieldPosition="0"/>
    </format>
    <format dxfId="1130">
      <pivotArea type="all" dataOnly="0" outline="0" fieldPosition="0"/>
    </format>
    <format dxfId="1129">
      <pivotArea type="all" dataOnly="0" outline="0" fieldPosition="0"/>
    </format>
    <format dxfId="1128">
      <pivotArea type="all" dataOnly="0" outline="0" fieldPosition="0"/>
    </format>
    <format dxfId="1127">
      <pivotArea type="all" dataOnly="0" outline="0" fieldPosition="0"/>
    </format>
    <format dxfId="1126">
      <pivotArea type="all" dataOnly="0" outline="0" fieldPosition="0"/>
    </format>
    <format dxfId="1125">
      <pivotArea type="all" dataOnly="0" outline="0" fieldPosition="0"/>
    </format>
    <format dxfId="1124">
      <pivotArea type="all" dataOnly="0" outline="0" fieldPosition="0"/>
    </format>
    <format dxfId="1123">
      <pivotArea type="all" dataOnly="0" outline="0" fieldPosition="0"/>
    </format>
    <format dxfId="1122">
      <pivotArea type="all" dataOnly="0" outline="0" fieldPosition="0"/>
    </format>
    <format dxfId="1121">
      <pivotArea type="all" dataOnly="0" outline="0" fieldPosition="0"/>
    </format>
  </formats>
  <pivotTableStyleInfo showRowHeaders="1" showColHeaders="1" showRowStripes="0" showColStripes="0" showLastColumn="1"/>
</pivotTableDefinition>
</file>

<file path=xl/pivotTables/pivotTable94.xml><?xml version="1.0" encoding="utf-8"?>
<pivotTableDefinition xmlns="http://schemas.openxmlformats.org/spreadsheetml/2006/main" name="PivotTable55"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23:AG24"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x="0"/>
        <item h="1" x="3"/>
        <item h="1" x="1"/>
        <item h="1"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Net Units Total" fld="16" baseField="0" baseItem="0"/>
  </dataFields>
  <formats count="14">
    <format dxfId="1149">
      <pivotArea type="all" dataOnly="0" outline="0" fieldPosition="0"/>
    </format>
    <format dxfId="1148">
      <pivotArea type="all" dataOnly="0" outline="0" fieldPosition="0"/>
    </format>
    <format dxfId="1147">
      <pivotArea type="all" dataOnly="0" outline="0" fieldPosition="0"/>
    </format>
    <format dxfId="1146">
      <pivotArea type="all" dataOnly="0" outline="0" fieldPosition="0"/>
    </format>
    <format dxfId="1145">
      <pivotArea type="all" dataOnly="0" outline="0" fieldPosition="0"/>
    </format>
    <format dxfId="1144">
      <pivotArea type="all" dataOnly="0" outline="0" fieldPosition="0"/>
    </format>
    <format dxfId="1143">
      <pivotArea type="all" dataOnly="0" outline="0" fieldPosition="0"/>
    </format>
    <format dxfId="1142">
      <pivotArea type="all" dataOnly="0" outline="0" fieldPosition="0"/>
    </format>
    <format dxfId="1141">
      <pivotArea type="all" dataOnly="0" outline="0" fieldPosition="0"/>
    </format>
    <format dxfId="1140">
      <pivotArea type="all" dataOnly="0" outline="0" fieldPosition="0"/>
    </format>
    <format dxfId="1139">
      <pivotArea type="all" dataOnly="0" outline="0" fieldPosition="0"/>
    </format>
    <format dxfId="1138">
      <pivotArea type="all" dataOnly="0" outline="0" fieldPosition="0"/>
    </format>
    <format dxfId="1137">
      <pivotArea type="all" dataOnly="0" outline="0" fieldPosition="0"/>
    </format>
    <format dxfId="1136">
      <pivotArea type="all" dataOnly="0" outline="0" fieldPosition="0"/>
    </format>
  </formats>
  <pivotTableStyleInfo showRowHeaders="1" showColHeaders="1" showRowStripes="0" showColStripes="0" showLastColumn="1"/>
</pivotTableDefinition>
</file>

<file path=xl/pivotTables/pivotTable95.xml><?xml version="1.0" encoding="utf-8"?>
<pivotTableDefinition xmlns="http://schemas.openxmlformats.org/spreadsheetml/2006/main" name="PivotTable111" cacheId="0"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75:X76"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Net Units Total" fld="16" baseField="0" baseItem="0"/>
  </dataFields>
  <formats count="10">
    <format dxfId="1159">
      <pivotArea type="all" dataOnly="0" outline="0" fieldPosition="0"/>
    </format>
    <format dxfId="1158">
      <pivotArea type="all" dataOnly="0" outline="0" fieldPosition="0"/>
    </format>
    <format dxfId="1157">
      <pivotArea type="all" dataOnly="0" outline="0" fieldPosition="0"/>
    </format>
    <format dxfId="1156">
      <pivotArea type="all" dataOnly="0" outline="0" fieldPosition="0"/>
    </format>
    <format dxfId="1155">
      <pivotArea type="all" dataOnly="0" outline="0" fieldPosition="0"/>
    </format>
    <format dxfId="1154">
      <pivotArea type="all" dataOnly="0" outline="0" fieldPosition="0"/>
    </format>
    <format dxfId="1153">
      <pivotArea type="all" dataOnly="0" outline="0" fieldPosition="0"/>
    </format>
    <format dxfId="1152">
      <pivotArea type="all" dataOnly="0" outline="0" fieldPosition="0"/>
    </format>
    <format dxfId="1151">
      <pivotArea type="all" dataOnly="0" outline="0" fieldPosition="0"/>
    </format>
    <format dxfId="1150">
      <pivotArea type="all" dataOnly="0" outline="0" fieldPosition="0"/>
    </format>
  </formats>
  <pivotTableStyleInfo showRowHeaders="1" showColHeaders="1" showRowStripes="0" showColStripes="0" showLastColumn="1"/>
</pivotTableDefinition>
</file>

<file path=xl/pivotTables/pivotTable96.xml><?xml version="1.0" encoding="utf-8"?>
<pivotTableDefinition xmlns="http://schemas.openxmlformats.org/spreadsheetml/2006/main" name="PivotTable53" cacheId="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15:AG16" firstHeaderRow="1" firstDataRow="1" firstDataCol="1" rowPageCount="2" colPageCount="1"/>
  <pivotFields count="65">
    <pivotField axis="axisPage" compact="0" outline="0" subtotalTop="0" showAll="0" includeNewItemsInFilter="1">
      <items count="9">
        <item h="1" x="0"/>
        <item h="1" x="1"/>
        <item h="1" x="2"/>
        <item h="1" x="3"/>
        <item h="1" x="4"/>
        <item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axis="axisPage" compact="0" outline="0" subtotalTop="0" showAll="0" includeNewItemsInFilter="1">
      <items count="19">
        <item h="1" x="0"/>
        <item h="1" x="3"/>
        <item h="1" x="1"/>
        <item x="2"/>
        <item m="1" x="4"/>
        <item m="1" x="11"/>
        <item m="1" x="5"/>
        <item m="1" x="15"/>
        <item m="1" x="6"/>
        <item m="1" x="10"/>
        <item m="1" x="12"/>
        <item m="1" x="16"/>
        <item m="1" x="8"/>
        <item m="1" x="17"/>
        <item m="1" x="7"/>
        <item m="1" x="14"/>
        <item m="1" x="9"/>
        <item m="1" x="13"/>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hier="0"/>
    <pageField fld="32" hier="0"/>
  </pageFields>
  <dataFields count="1">
    <dataField name="Sum of Proposed Units Total" fld="15" baseField="0" baseItem="28871"/>
  </dataFields>
  <formats count="15">
    <format dxfId="1174">
      <pivotArea type="all" dataOnly="0" outline="0" fieldPosition="0"/>
    </format>
    <format dxfId="1173">
      <pivotArea type="all" dataOnly="0" outline="0" fieldPosition="0"/>
    </format>
    <format dxfId="1172">
      <pivotArea type="all" dataOnly="0" outline="0" fieldPosition="0"/>
    </format>
    <format dxfId="1171">
      <pivotArea type="all" dataOnly="0" outline="0" fieldPosition="0"/>
    </format>
    <format dxfId="1170">
      <pivotArea type="all" dataOnly="0" outline="0" fieldPosition="0"/>
    </format>
    <format dxfId="1169">
      <pivotArea type="all" dataOnly="0" outline="0" fieldPosition="0"/>
    </format>
    <format dxfId="1168">
      <pivotArea type="all" dataOnly="0" outline="0" fieldPosition="0"/>
    </format>
    <format dxfId="1167">
      <pivotArea type="all" dataOnly="0" outline="0" fieldPosition="0"/>
    </format>
    <format dxfId="1166">
      <pivotArea type="all" dataOnly="0" outline="0" fieldPosition="0"/>
    </format>
    <format dxfId="1165">
      <pivotArea type="all" dataOnly="0" outline="0" fieldPosition="0"/>
    </format>
    <format dxfId="1164">
      <pivotArea type="all" dataOnly="0" outline="0" fieldPosition="0"/>
    </format>
    <format dxfId="1163">
      <pivotArea type="all" dataOnly="0" outline="0" fieldPosition="0"/>
    </format>
    <format dxfId="1162">
      <pivotArea type="all" dataOnly="0" outline="0" fieldPosition="0"/>
    </format>
    <format dxfId="1161">
      <pivotArea type="all" dataOnly="0" outline="0" fieldPosition="0"/>
    </format>
    <format dxfId="1160">
      <pivotArea type="all" dataOnly="0" outline="0" fieldPosition="0"/>
    </format>
  </formats>
  <pivotTableStyleInfo showRowHeaders="1" showColHeaders="1" showRowStripes="0" showColStripes="0" showLastColumn="1"/>
</pivotTableDefinition>
</file>

<file path=xl/pivotTables/pivotTable97.xml><?xml version="1.0" encoding="utf-8"?>
<pivotTableDefinition xmlns="http://schemas.openxmlformats.org/spreadsheetml/2006/main" name="PivotTable112"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W83:X84" firstHeaderRow="1" firstDataRow="1" firstDataCol="1" rowPageCount="2" colPageCount="1"/>
  <pivotFields count="99">
    <pivotField axis="axisPage" compact="0" outline="0" subtotalTop="0" showAll="0" includeNewItemsInFilter="1">
      <items count="9">
        <item x="0"/>
        <item h="1" x="1"/>
        <item h="1"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h="1" x="1"/>
        <item h="1" x="2"/>
        <item h="1" x="4"/>
        <item x="3"/>
        <item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0" item="0" hier="0"/>
    <pageField fld="25" hier="0"/>
  </pageFields>
  <dataFields count="1">
    <dataField name="Sum of Proposed Units Total" fld="15" baseField="0" baseItem="28871"/>
  </dataFields>
  <formats count="10">
    <format dxfId="1184">
      <pivotArea type="all" dataOnly="0" outline="0" fieldPosition="0"/>
    </format>
    <format dxfId="1183">
      <pivotArea type="all" dataOnly="0" outline="0" fieldPosition="0"/>
    </format>
    <format dxfId="1182">
      <pivotArea type="all" dataOnly="0" outline="0" fieldPosition="0"/>
    </format>
    <format dxfId="1181">
      <pivotArea type="all" dataOnly="0" outline="0" fieldPosition="0"/>
    </format>
    <format dxfId="1180">
      <pivotArea type="all" dataOnly="0" outline="0" fieldPosition="0"/>
    </format>
    <format dxfId="1179">
      <pivotArea type="all" dataOnly="0" outline="0" fieldPosition="0"/>
    </format>
    <format dxfId="1178">
      <pivotArea type="all" dataOnly="0" outline="0" fieldPosition="0"/>
    </format>
    <format dxfId="1177">
      <pivotArea type="all" dataOnly="0" outline="0" fieldPosition="0"/>
    </format>
    <format dxfId="1176">
      <pivotArea type="all" dataOnly="0" outline="0" fieldPosition="0"/>
    </format>
    <format dxfId="1175">
      <pivotArea type="all" dataOnly="0" outline="0" fieldPosition="0"/>
    </format>
  </formats>
  <pivotTableStyleInfo showRowHeaders="1" showColHeaders="1" showRowStripes="0" showColStripes="0" showLastColumn="1"/>
</pivotTableDefinition>
</file>

<file path=xl/pivotTables/pivotTable98.xml><?xml version="1.0" encoding="utf-8"?>
<pivotTableDefinition xmlns="http://schemas.openxmlformats.org/spreadsheetml/2006/main" name="PivotTable122" cacheId="0"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AF83:AG84" firstHeaderRow="1" firstDataRow="1" firstDataCol="1" rowPageCount="2" colPageCount="1"/>
  <pivotFields count="99">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4">
        <item x="1"/>
        <item h="1" x="0"/>
        <item m="1" x="2"/>
        <item t="default"/>
      </items>
    </pivotField>
    <pivotField compact="0" outline="0" subtotalTop="0" showAll="0" includeNewItemsInFilter="1"/>
    <pivotField compact="0" outline="0" subtotalTop="0" showAll="0" includeNewItemsInFilter="1"/>
    <pivotField compact="0" outline="0" subtotalTop="0" showAll="0" includeNewItemsInFilter="1"/>
    <pivotField axis="axisPage" compact="0" outline="0" subtotalTop="0" showAll="0" includeNewItemsInFilter="1">
      <items count="6">
        <item x="1"/>
        <item x="2"/>
        <item x="4"/>
        <item h="1" x="3"/>
        <item h="1" x="0"/>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numFmtId="1" outline="0" subtotalTop="0" showAll="0" includeNewItemsInFilter="1"/>
    <pivotField compact="0" numFmtId="1" outline="0" subtotalTop="0" showAll="0" includeNewItemsInFilter="1"/>
    <pivotField compact="0" numFmtId="1"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2">
    <pageField fld="25" hier="0"/>
    <pageField fld="21" item="0" hier="0"/>
  </pageFields>
  <dataFields count="1">
    <dataField name="Sum of Proposed Units Total" fld="15" baseField="0" baseItem="28871"/>
  </dataFields>
  <formats count="11">
    <format dxfId="1195">
      <pivotArea type="all" dataOnly="0" outline="0" fieldPosition="0"/>
    </format>
    <format dxfId="1194">
      <pivotArea type="all" dataOnly="0" outline="0" fieldPosition="0"/>
    </format>
    <format dxfId="1193">
      <pivotArea type="all" dataOnly="0" outline="0" fieldPosition="0"/>
    </format>
    <format dxfId="1192">
      <pivotArea type="all" dataOnly="0" outline="0" fieldPosition="0"/>
    </format>
    <format dxfId="1191">
      <pivotArea type="all" dataOnly="0" outline="0" fieldPosition="0"/>
    </format>
    <format dxfId="1190">
      <pivotArea type="all" dataOnly="0" outline="0" fieldPosition="0"/>
    </format>
    <format dxfId="1189">
      <pivotArea type="all" dataOnly="0" outline="0" fieldPosition="0"/>
    </format>
    <format dxfId="1188">
      <pivotArea type="all" dataOnly="0" outline="0" fieldPosition="0"/>
    </format>
    <format dxfId="1187">
      <pivotArea type="all" dataOnly="0" outline="0" fieldPosition="0"/>
    </format>
    <format dxfId="1186">
      <pivotArea type="all" dataOnly="0" outline="0" fieldPosition="0"/>
    </format>
    <format dxfId="1185">
      <pivotArea type="all" dataOnly="0" outline="0" fieldPosition="0"/>
    </format>
  </formats>
  <pivotTableStyleInfo showRowHeaders="1" showColHeaders="1" showRowStripes="0" showColStripes="0" showLastColumn="1"/>
</pivotTableDefinition>
</file>

<file path=xl/pivotTables/pivotTable99.xml><?xml version="1.0" encoding="utf-8"?>
<pivotTableDefinition xmlns="http://schemas.openxmlformats.org/spreadsheetml/2006/main" name="PivotTable18" cacheId="1" dataOnRows="1" applyNumberFormats="0" applyBorderFormats="0" applyFontFormats="0" applyPatternFormats="0" applyAlignmentFormats="0" applyWidthHeightFormats="1" dataCaption="Data" updatedVersion="4" minRefreshableVersion="3" showMemberPropertyTips="0" useAutoFormatting="1" itemPrintTitles="1" createdVersion="4" indent="0" compact="0" compactData="0" gridDropZones="1">
  <location ref="J6:K7" firstHeaderRow="1" firstDataRow="1" firstDataCol="1" rowPageCount="1" colPageCount="1"/>
  <pivotFields count="65">
    <pivotField axis="axisPage" compact="0" outline="0" subtotalTop="0" showAll="0" includeNewItemsInFilter="1">
      <items count="9">
        <item h="1" x="0"/>
        <item h="1" x="1"/>
        <item x="2"/>
        <item h="1" x="3"/>
        <item h="1" x="4"/>
        <item h="1" x="5"/>
        <item h="1" x="6"/>
        <item h="1" x="7"/>
        <item t="default"/>
      </items>
    </pivotField>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dataField="1"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howAll="0" defaultSubtotal="0"/>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 compact="0" outline="0" subtotalTop="0" showAll="0" includeNewItemsInFilter="1"/>
  </pivotFields>
  <rowItems count="1">
    <i/>
  </rowItems>
  <colItems count="1">
    <i/>
  </colItems>
  <pageFields count="1">
    <pageField fld="0" item="2" hier="0"/>
  </pageFields>
  <dataFields count="1">
    <dataField name="Sum of Net Units Total" fld="16" baseField="0" baseItem="0"/>
  </dataFields>
  <formats count="14">
    <format dxfId="1209">
      <pivotArea type="all" dataOnly="0" outline="0" fieldPosition="0"/>
    </format>
    <format dxfId="1208">
      <pivotArea type="all" dataOnly="0" outline="0" fieldPosition="0"/>
    </format>
    <format dxfId="1207">
      <pivotArea type="all" dataOnly="0" outline="0" fieldPosition="0"/>
    </format>
    <format dxfId="1206">
      <pivotArea type="all" dataOnly="0" outline="0" fieldPosition="0"/>
    </format>
    <format dxfId="1205">
      <pivotArea type="all" dataOnly="0" outline="0" fieldPosition="0"/>
    </format>
    <format dxfId="1204">
      <pivotArea type="all" dataOnly="0" outline="0" fieldPosition="0"/>
    </format>
    <format dxfId="1203">
      <pivotArea type="all" dataOnly="0" outline="0" fieldPosition="0"/>
    </format>
    <format dxfId="1202">
      <pivotArea type="all" dataOnly="0" outline="0" fieldPosition="0"/>
    </format>
    <format dxfId="1201">
      <pivotArea type="all" dataOnly="0" outline="0" fieldPosition="0"/>
    </format>
    <format dxfId="1200">
      <pivotArea type="all" dataOnly="0" outline="0" fieldPosition="0"/>
    </format>
    <format dxfId="1199">
      <pivotArea type="all" dataOnly="0" outline="0" fieldPosition="0"/>
    </format>
    <format dxfId="1198">
      <pivotArea type="all" dataOnly="0" outline="0" fieldPosition="0"/>
    </format>
    <format dxfId="1197">
      <pivotArea type="all" dataOnly="0" outline="0" fieldPosition="0"/>
    </format>
    <format dxfId="1196">
      <pivotArea type="all" dataOnly="0" outline="0" fieldPosition="0"/>
    </format>
  </formats>
  <pivotTableStyleInfo showRowHeaders="1" showColHeaders="1" showRowStripes="0" showColStripes="0" showLastColumn="1"/>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6" Type="http://schemas.openxmlformats.org/officeDocument/2006/relationships/pivotTable" Target="../pivotTables/pivotTable26.xml"/><Relationship Id="rId117" Type="http://schemas.openxmlformats.org/officeDocument/2006/relationships/pivotTable" Target="../pivotTables/pivotTable117.xml"/><Relationship Id="rId21" Type="http://schemas.openxmlformats.org/officeDocument/2006/relationships/pivotTable" Target="../pivotTables/pivotTable21.xml"/><Relationship Id="rId42" Type="http://schemas.openxmlformats.org/officeDocument/2006/relationships/pivotTable" Target="../pivotTables/pivotTable42.xml"/><Relationship Id="rId47" Type="http://schemas.openxmlformats.org/officeDocument/2006/relationships/pivotTable" Target="../pivotTables/pivotTable47.xml"/><Relationship Id="rId63" Type="http://schemas.openxmlformats.org/officeDocument/2006/relationships/pivotTable" Target="../pivotTables/pivotTable63.xml"/><Relationship Id="rId68" Type="http://schemas.openxmlformats.org/officeDocument/2006/relationships/pivotTable" Target="../pivotTables/pivotTable68.xml"/><Relationship Id="rId84" Type="http://schemas.openxmlformats.org/officeDocument/2006/relationships/pivotTable" Target="../pivotTables/pivotTable84.xml"/><Relationship Id="rId89" Type="http://schemas.openxmlformats.org/officeDocument/2006/relationships/pivotTable" Target="../pivotTables/pivotTable89.xml"/><Relationship Id="rId112" Type="http://schemas.openxmlformats.org/officeDocument/2006/relationships/pivotTable" Target="../pivotTables/pivotTable112.xml"/><Relationship Id="rId16" Type="http://schemas.openxmlformats.org/officeDocument/2006/relationships/pivotTable" Target="../pivotTables/pivotTable16.xml"/><Relationship Id="rId107" Type="http://schemas.openxmlformats.org/officeDocument/2006/relationships/pivotTable" Target="../pivotTables/pivotTable107.xml"/><Relationship Id="rId11" Type="http://schemas.openxmlformats.org/officeDocument/2006/relationships/pivotTable" Target="../pivotTables/pivotTable11.xml"/><Relationship Id="rId24" Type="http://schemas.openxmlformats.org/officeDocument/2006/relationships/pivotTable" Target="../pivotTables/pivotTable24.xml"/><Relationship Id="rId32" Type="http://schemas.openxmlformats.org/officeDocument/2006/relationships/pivotTable" Target="../pivotTables/pivotTable32.xml"/><Relationship Id="rId37" Type="http://schemas.openxmlformats.org/officeDocument/2006/relationships/pivotTable" Target="../pivotTables/pivotTable37.xml"/><Relationship Id="rId40" Type="http://schemas.openxmlformats.org/officeDocument/2006/relationships/pivotTable" Target="../pivotTables/pivotTable40.xml"/><Relationship Id="rId45" Type="http://schemas.openxmlformats.org/officeDocument/2006/relationships/pivotTable" Target="../pivotTables/pivotTable45.xml"/><Relationship Id="rId53" Type="http://schemas.openxmlformats.org/officeDocument/2006/relationships/pivotTable" Target="../pivotTables/pivotTable53.xml"/><Relationship Id="rId58" Type="http://schemas.openxmlformats.org/officeDocument/2006/relationships/pivotTable" Target="../pivotTables/pivotTable58.xml"/><Relationship Id="rId66" Type="http://schemas.openxmlformats.org/officeDocument/2006/relationships/pivotTable" Target="../pivotTables/pivotTable66.xml"/><Relationship Id="rId74" Type="http://schemas.openxmlformats.org/officeDocument/2006/relationships/pivotTable" Target="../pivotTables/pivotTable74.xml"/><Relationship Id="rId79" Type="http://schemas.openxmlformats.org/officeDocument/2006/relationships/pivotTable" Target="../pivotTables/pivotTable79.xml"/><Relationship Id="rId87" Type="http://schemas.openxmlformats.org/officeDocument/2006/relationships/pivotTable" Target="../pivotTables/pivotTable87.xml"/><Relationship Id="rId102" Type="http://schemas.openxmlformats.org/officeDocument/2006/relationships/pivotTable" Target="../pivotTables/pivotTable102.xml"/><Relationship Id="rId110" Type="http://schemas.openxmlformats.org/officeDocument/2006/relationships/pivotTable" Target="../pivotTables/pivotTable110.xml"/><Relationship Id="rId115" Type="http://schemas.openxmlformats.org/officeDocument/2006/relationships/pivotTable" Target="../pivotTables/pivotTable115.xml"/><Relationship Id="rId5" Type="http://schemas.openxmlformats.org/officeDocument/2006/relationships/pivotTable" Target="../pivotTables/pivotTable5.xml"/><Relationship Id="rId61" Type="http://schemas.openxmlformats.org/officeDocument/2006/relationships/pivotTable" Target="../pivotTables/pivotTable61.xml"/><Relationship Id="rId82" Type="http://schemas.openxmlformats.org/officeDocument/2006/relationships/pivotTable" Target="../pivotTables/pivotTable82.xml"/><Relationship Id="rId90" Type="http://schemas.openxmlformats.org/officeDocument/2006/relationships/pivotTable" Target="../pivotTables/pivotTable90.xml"/><Relationship Id="rId95" Type="http://schemas.openxmlformats.org/officeDocument/2006/relationships/pivotTable" Target="../pivotTables/pivotTable95.xml"/><Relationship Id="rId19" Type="http://schemas.openxmlformats.org/officeDocument/2006/relationships/pivotTable" Target="../pivotTables/pivotTable19.xml"/><Relationship Id="rId14" Type="http://schemas.openxmlformats.org/officeDocument/2006/relationships/pivotTable" Target="../pivotTables/pivotTable14.xml"/><Relationship Id="rId22" Type="http://schemas.openxmlformats.org/officeDocument/2006/relationships/pivotTable" Target="../pivotTables/pivotTable22.xml"/><Relationship Id="rId27" Type="http://schemas.openxmlformats.org/officeDocument/2006/relationships/pivotTable" Target="../pivotTables/pivotTable27.xml"/><Relationship Id="rId30" Type="http://schemas.openxmlformats.org/officeDocument/2006/relationships/pivotTable" Target="../pivotTables/pivotTable30.xml"/><Relationship Id="rId35" Type="http://schemas.openxmlformats.org/officeDocument/2006/relationships/pivotTable" Target="../pivotTables/pivotTable35.xml"/><Relationship Id="rId43" Type="http://schemas.openxmlformats.org/officeDocument/2006/relationships/pivotTable" Target="../pivotTables/pivotTable43.xml"/><Relationship Id="rId48" Type="http://schemas.openxmlformats.org/officeDocument/2006/relationships/pivotTable" Target="../pivotTables/pivotTable48.xml"/><Relationship Id="rId56" Type="http://schemas.openxmlformats.org/officeDocument/2006/relationships/pivotTable" Target="../pivotTables/pivotTable56.xml"/><Relationship Id="rId64" Type="http://schemas.openxmlformats.org/officeDocument/2006/relationships/pivotTable" Target="../pivotTables/pivotTable64.xml"/><Relationship Id="rId69" Type="http://schemas.openxmlformats.org/officeDocument/2006/relationships/pivotTable" Target="../pivotTables/pivotTable69.xml"/><Relationship Id="rId77" Type="http://schemas.openxmlformats.org/officeDocument/2006/relationships/pivotTable" Target="../pivotTables/pivotTable77.xml"/><Relationship Id="rId100" Type="http://schemas.openxmlformats.org/officeDocument/2006/relationships/pivotTable" Target="../pivotTables/pivotTable100.xml"/><Relationship Id="rId105" Type="http://schemas.openxmlformats.org/officeDocument/2006/relationships/pivotTable" Target="../pivotTables/pivotTable105.xml"/><Relationship Id="rId113" Type="http://schemas.openxmlformats.org/officeDocument/2006/relationships/pivotTable" Target="../pivotTables/pivotTable113.xml"/><Relationship Id="rId118" Type="http://schemas.openxmlformats.org/officeDocument/2006/relationships/printerSettings" Target="../printerSettings/printerSettings7.bin"/><Relationship Id="rId8" Type="http://schemas.openxmlformats.org/officeDocument/2006/relationships/pivotTable" Target="../pivotTables/pivotTable8.xml"/><Relationship Id="rId51" Type="http://schemas.openxmlformats.org/officeDocument/2006/relationships/pivotTable" Target="../pivotTables/pivotTable51.xml"/><Relationship Id="rId72" Type="http://schemas.openxmlformats.org/officeDocument/2006/relationships/pivotTable" Target="../pivotTables/pivotTable72.xml"/><Relationship Id="rId80" Type="http://schemas.openxmlformats.org/officeDocument/2006/relationships/pivotTable" Target="../pivotTables/pivotTable80.xml"/><Relationship Id="rId85" Type="http://schemas.openxmlformats.org/officeDocument/2006/relationships/pivotTable" Target="../pivotTables/pivotTable85.xml"/><Relationship Id="rId93" Type="http://schemas.openxmlformats.org/officeDocument/2006/relationships/pivotTable" Target="../pivotTables/pivotTable93.xml"/><Relationship Id="rId98" Type="http://schemas.openxmlformats.org/officeDocument/2006/relationships/pivotTable" Target="../pivotTables/pivotTable98.xml"/><Relationship Id="rId3" Type="http://schemas.openxmlformats.org/officeDocument/2006/relationships/pivotTable" Target="../pivotTables/pivotTable3.xml"/><Relationship Id="rId12" Type="http://schemas.openxmlformats.org/officeDocument/2006/relationships/pivotTable" Target="../pivotTables/pivotTable12.xml"/><Relationship Id="rId17" Type="http://schemas.openxmlformats.org/officeDocument/2006/relationships/pivotTable" Target="../pivotTables/pivotTable17.xml"/><Relationship Id="rId25" Type="http://schemas.openxmlformats.org/officeDocument/2006/relationships/pivotTable" Target="../pivotTables/pivotTable25.xml"/><Relationship Id="rId33" Type="http://schemas.openxmlformats.org/officeDocument/2006/relationships/pivotTable" Target="../pivotTables/pivotTable33.xml"/><Relationship Id="rId38" Type="http://schemas.openxmlformats.org/officeDocument/2006/relationships/pivotTable" Target="../pivotTables/pivotTable38.xml"/><Relationship Id="rId46" Type="http://schemas.openxmlformats.org/officeDocument/2006/relationships/pivotTable" Target="../pivotTables/pivotTable46.xml"/><Relationship Id="rId59" Type="http://schemas.openxmlformats.org/officeDocument/2006/relationships/pivotTable" Target="../pivotTables/pivotTable59.xml"/><Relationship Id="rId67" Type="http://schemas.openxmlformats.org/officeDocument/2006/relationships/pivotTable" Target="../pivotTables/pivotTable67.xml"/><Relationship Id="rId103" Type="http://schemas.openxmlformats.org/officeDocument/2006/relationships/pivotTable" Target="../pivotTables/pivotTable103.xml"/><Relationship Id="rId108" Type="http://schemas.openxmlformats.org/officeDocument/2006/relationships/pivotTable" Target="../pivotTables/pivotTable108.xml"/><Relationship Id="rId116" Type="http://schemas.openxmlformats.org/officeDocument/2006/relationships/pivotTable" Target="../pivotTables/pivotTable116.xml"/><Relationship Id="rId20" Type="http://schemas.openxmlformats.org/officeDocument/2006/relationships/pivotTable" Target="../pivotTables/pivotTable20.xml"/><Relationship Id="rId41" Type="http://schemas.openxmlformats.org/officeDocument/2006/relationships/pivotTable" Target="../pivotTables/pivotTable41.xml"/><Relationship Id="rId54" Type="http://schemas.openxmlformats.org/officeDocument/2006/relationships/pivotTable" Target="../pivotTables/pivotTable54.xml"/><Relationship Id="rId62" Type="http://schemas.openxmlformats.org/officeDocument/2006/relationships/pivotTable" Target="../pivotTables/pivotTable62.xml"/><Relationship Id="rId70" Type="http://schemas.openxmlformats.org/officeDocument/2006/relationships/pivotTable" Target="../pivotTables/pivotTable70.xml"/><Relationship Id="rId75" Type="http://schemas.openxmlformats.org/officeDocument/2006/relationships/pivotTable" Target="../pivotTables/pivotTable75.xml"/><Relationship Id="rId83" Type="http://schemas.openxmlformats.org/officeDocument/2006/relationships/pivotTable" Target="../pivotTables/pivotTable83.xml"/><Relationship Id="rId88" Type="http://schemas.openxmlformats.org/officeDocument/2006/relationships/pivotTable" Target="../pivotTables/pivotTable88.xml"/><Relationship Id="rId91" Type="http://schemas.openxmlformats.org/officeDocument/2006/relationships/pivotTable" Target="../pivotTables/pivotTable91.xml"/><Relationship Id="rId96" Type="http://schemas.openxmlformats.org/officeDocument/2006/relationships/pivotTable" Target="../pivotTables/pivotTable96.xml"/><Relationship Id="rId111" Type="http://schemas.openxmlformats.org/officeDocument/2006/relationships/pivotTable" Target="../pivotTables/pivotTable111.xml"/><Relationship Id="rId1" Type="http://schemas.openxmlformats.org/officeDocument/2006/relationships/pivotTable" Target="../pivotTables/pivotTable1.xml"/><Relationship Id="rId6" Type="http://schemas.openxmlformats.org/officeDocument/2006/relationships/pivotTable" Target="../pivotTables/pivotTable6.xml"/><Relationship Id="rId15" Type="http://schemas.openxmlformats.org/officeDocument/2006/relationships/pivotTable" Target="../pivotTables/pivotTable15.xml"/><Relationship Id="rId23" Type="http://schemas.openxmlformats.org/officeDocument/2006/relationships/pivotTable" Target="../pivotTables/pivotTable23.xml"/><Relationship Id="rId28" Type="http://schemas.openxmlformats.org/officeDocument/2006/relationships/pivotTable" Target="../pivotTables/pivotTable28.xml"/><Relationship Id="rId36" Type="http://schemas.openxmlformats.org/officeDocument/2006/relationships/pivotTable" Target="../pivotTables/pivotTable36.xml"/><Relationship Id="rId49" Type="http://schemas.openxmlformats.org/officeDocument/2006/relationships/pivotTable" Target="../pivotTables/pivotTable49.xml"/><Relationship Id="rId57" Type="http://schemas.openxmlformats.org/officeDocument/2006/relationships/pivotTable" Target="../pivotTables/pivotTable57.xml"/><Relationship Id="rId106" Type="http://schemas.openxmlformats.org/officeDocument/2006/relationships/pivotTable" Target="../pivotTables/pivotTable106.xml"/><Relationship Id="rId114" Type="http://schemas.openxmlformats.org/officeDocument/2006/relationships/pivotTable" Target="../pivotTables/pivotTable114.xml"/><Relationship Id="rId10" Type="http://schemas.openxmlformats.org/officeDocument/2006/relationships/pivotTable" Target="../pivotTables/pivotTable10.xml"/><Relationship Id="rId31" Type="http://schemas.openxmlformats.org/officeDocument/2006/relationships/pivotTable" Target="../pivotTables/pivotTable31.xml"/><Relationship Id="rId44" Type="http://schemas.openxmlformats.org/officeDocument/2006/relationships/pivotTable" Target="../pivotTables/pivotTable44.xml"/><Relationship Id="rId52" Type="http://schemas.openxmlformats.org/officeDocument/2006/relationships/pivotTable" Target="../pivotTables/pivotTable52.xml"/><Relationship Id="rId60" Type="http://schemas.openxmlformats.org/officeDocument/2006/relationships/pivotTable" Target="../pivotTables/pivotTable60.xml"/><Relationship Id="rId65" Type="http://schemas.openxmlformats.org/officeDocument/2006/relationships/pivotTable" Target="../pivotTables/pivotTable65.xml"/><Relationship Id="rId73" Type="http://schemas.openxmlformats.org/officeDocument/2006/relationships/pivotTable" Target="../pivotTables/pivotTable73.xml"/><Relationship Id="rId78" Type="http://schemas.openxmlformats.org/officeDocument/2006/relationships/pivotTable" Target="../pivotTables/pivotTable78.xml"/><Relationship Id="rId81" Type="http://schemas.openxmlformats.org/officeDocument/2006/relationships/pivotTable" Target="../pivotTables/pivotTable81.xml"/><Relationship Id="rId86" Type="http://schemas.openxmlformats.org/officeDocument/2006/relationships/pivotTable" Target="../pivotTables/pivotTable86.xml"/><Relationship Id="rId94" Type="http://schemas.openxmlformats.org/officeDocument/2006/relationships/pivotTable" Target="../pivotTables/pivotTable94.xml"/><Relationship Id="rId99" Type="http://schemas.openxmlformats.org/officeDocument/2006/relationships/pivotTable" Target="../pivotTables/pivotTable99.xml"/><Relationship Id="rId101" Type="http://schemas.openxmlformats.org/officeDocument/2006/relationships/pivotTable" Target="../pivotTables/pivotTable101.xml"/><Relationship Id="rId4" Type="http://schemas.openxmlformats.org/officeDocument/2006/relationships/pivotTable" Target="../pivotTables/pivotTable4.xml"/><Relationship Id="rId9" Type="http://schemas.openxmlformats.org/officeDocument/2006/relationships/pivotTable" Target="../pivotTables/pivotTable9.xml"/><Relationship Id="rId13" Type="http://schemas.openxmlformats.org/officeDocument/2006/relationships/pivotTable" Target="../pivotTables/pivotTable13.xml"/><Relationship Id="rId18" Type="http://schemas.openxmlformats.org/officeDocument/2006/relationships/pivotTable" Target="../pivotTables/pivotTable18.xml"/><Relationship Id="rId39" Type="http://schemas.openxmlformats.org/officeDocument/2006/relationships/pivotTable" Target="../pivotTables/pivotTable39.xml"/><Relationship Id="rId109" Type="http://schemas.openxmlformats.org/officeDocument/2006/relationships/pivotTable" Target="../pivotTables/pivotTable109.xml"/><Relationship Id="rId34" Type="http://schemas.openxmlformats.org/officeDocument/2006/relationships/pivotTable" Target="../pivotTables/pivotTable34.xml"/><Relationship Id="rId50" Type="http://schemas.openxmlformats.org/officeDocument/2006/relationships/pivotTable" Target="../pivotTables/pivotTable50.xml"/><Relationship Id="rId55" Type="http://schemas.openxmlformats.org/officeDocument/2006/relationships/pivotTable" Target="../pivotTables/pivotTable55.xml"/><Relationship Id="rId76" Type="http://schemas.openxmlformats.org/officeDocument/2006/relationships/pivotTable" Target="../pivotTables/pivotTable76.xml"/><Relationship Id="rId97" Type="http://schemas.openxmlformats.org/officeDocument/2006/relationships/pivotTable" Target="../pivotTables/pivotTable97.xml"/><Relationship Id="rId104" Type="http://schemas.openxmlformats.org/officeDocument/2006/relationships/pivotTable" Target="../pivotTables/pivotTable104.xml"/><Relationship Id="rId7" Type="http://schemas.openxmlformats.org/officeDocument/2006/relationships/pivotTable" Target="../pivotTables/pivotTable7.xml"/><Relationship Id="rId71" Type="http://schemas.openxmlformats.org/officeDocument/2006/relationships/pivotTable" Target="../pivotTables/pivotTable71.xml"/><Relationship Id="rId92" Type="http://schemas.openxmlformats.org/officeDocument/2006/relationships/pivotTable" Target="../pivotTables/pivotTable92.xml"/><Relationship Id="rId2" Type="http://schemas.openxmlformats.org/officeDocument/2006/relationships/pivotTable" Target="../pivotTables/pivotTable2.xml"/><Relationship Id="rId29" Type="http://schemas.openxmlformats.org/officeDocument/2006/relationships/pivotTable" Target="../pivotTables/pivotTable2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autoPageBreaks="0"/>
  </sheetPr>
  <dimension ref="A1:AC366"/>
  <sheetViews>
    <sheetView tabSelected="1" zoomScaleNormal="100" zoomScaleSheetLayoutView="85" workbookViewId="0">
      <selection activeCell="B2" sqref="B2:R3"/>
    </sheetView>
  </sheetViews>
  <sheetFormatPr defaultRowHeight="12.75" x14ac:dyDescent="0.2"/>
  <sheetData>
    <row r="1" spans="1:29" x14ac:dyDescent="0.2">
      <c r="A1" s="2"/>
      <c r="B1" s="66"/>
      <c r="C1" s="9"/>
      <c r="D1" s="9"/>
      <c r="E1" s="9"/>
      <c r="F1" s="9"/>
      <c r="G1" s="9"/>
      <c r="H1" s="9"/>
      <c r="I1" s="9"/>
      <c r="J1" s="9"/>
      <c r="K1" s="9"/>
      <c r="L1" s="9"/>
      <c r="M1" s="9"/>
      <c r="N1" s="9"/>
      <c r="O1" s="9"/>
      <c r="P1" s="9"/>
      <c r="Q1" s="9"/>
      <c r="R1" s="9"/>
      <c r="S1" s="2"/>
      <c r="T1" s="1"/>
      <c r="U1" s="1"/>
      <c r="V1" s="1"/>
      <c r="W1" s="1"/>
      <c r="X1" s="1"/>
      <c r="Y1" s="1"/>
      <c r="Z1" s="1"/>
      <c r="AA1" s="1"/>
      <c r="AB1" s="1"/>
      <c r="AC1" s="1"/>
    </row>
    <row r="2" spans="1:29" ht="50.1" customHeight="1" x14ac:dyDescent="0.2">
      <c r="A2" s="1"/>
      <c r="B2" s="861" t="s">
        <v>5545</v>
      </c>
      <c r="C2" s="862"/>
      <c r="D2" s="862"/>
      <c r="E2" s="862"/>
      <c r="F2" s="862"/>
      <c r="G2" s="862"/>
      <c r="H2" s="862"/>
      <c r="I2" s="862"/>
      <c r="J2" s="862"/>
      <c r="K2" s="862"/>
      <c r="L2" s="862"/>
      <c r="M2" s="862"/>
      <c r="N2" s="862"/>
      <c r="O2" s="862"/>
      <c r="P2" s="862"/>
      <c r="Q2" s="862"/>
      <c r="R2" s="863"/>
      <c r="S2" s="2"/>
      <c r="T2" s="1"/>
      <c r="U2" s="1"/>
      <c r="V2" s="1"/>
      <c r="W2" s="1"/>
      <c r="X2" s="1"/>
      <c r="Y2" s="1"/>
      <c r="Z2" s="1"/>
      <c r="AA2" s="1"/>
      <c r="AB2" s="1"/>
      <c r="AC2" s="1"/>
    </row>
    <row r="3" spans="1:29" ht="20.25" customHeight="1" x14ac:dyDescent="0.2">
      <c r="A3" s="1"/>
      <c r="B3" s="864"/>
      <c r="C3" s="865"/>
      <c r="D3" s="865"/>
      <c r="E3" s="865"/>
      <c r="F3" s="865"/>
      <c r="G3" s="865"/>
      <c r="H3" s="865"/>
      <c r="I3" s="865"/>
      <c r="J3" s="865"/>
      <c r="K3" s="865"/>
      <c r="L3" s="865"/>
      <c r="M3" s="865"/>
      <c r="N3" s="865"/>
      <c r="O3" s="865"/>
      <c r="P3" s="865"/>
      <c r="Q3" s="865"/>
      <c r="R3" s="866"/>
      <c r="S3" s="2"/>
      <c r="T3" s="1"/>
      <c r="U3" s="1"/>
      <c r="V3" s="1"/>
      <c r="W3" s="1"/>
      <c r="X3" s="1"/>
      <c r="Y3" s="1"/>
      <c r="Z3" s="1"/>
      <c r="AA3" s="1"/>
      <c r="AB3" s="1"/>
      <c r="AC3" s="1"/>
    </row>
    <row r="4" spans="1:29" x14ac:dyDescent="0.2">
      <c r="A4" s="1"/>
      <c r="B4" s="404"/>
      <c r="C4" s="223"/>
      <c r="D4" s="223"/>
      <c r="E4" s="223"/>
      <c r="F4" s="223"/>
      <c r="G4" s="223"/>
      <c r="H4" s="223"/>
      <c r="I4" s="223"/>
      <c r="J4" s="223"/>
      <c r="K4" s="223"/>
      <c r="L4" s="223"/>
      <c r="M4" s="223"/>
      <c r="N4" s="223"/>
      <c r="O4" s="223"/>
      <c r="P4" s="223"/>
      <c r="Q4" s="223"/>
      <c r="R4" s="405"/>
      <c r="S4" s="2"/>
      <c r="T4" s="1"/>
      <c r="U4" s="1"/>
      <c r="V4" s="1"/>
      <c r="W4" s="1"/>
      <c r="X4" s="1"/>
      <c r="Y4" s="1"/>
      <c r="Z4" s="1"/>
      <c r="AA4" s="1"/>
      <c r="AB4" s="1"/>
      <c r="AC4" s="1"/>
    </row>
    <row r="5" spans="1:29" x14ac:dyDescent="0.2">
      <c r="A5" s="1"/>
      <c r="B5" s="406" t="s">
        <v>476</v>
      </c>
      <c r="C5" s="36" t="s">
        <v>1986</v>
      </c>
      <c r="D5" s="9"/>
      <c r="E5" s="9"/>
      <c r="F5" s="9"/>
      <c r="G5" s="9"/>
      <c r="H5" s="9"/>
      <c r="I5" s="9"/>
      <c r="J5" s="9"/>
      <c r="K5" s="9"/>
      <c r="L5" s="9"/>
      <c r="M5" s="9"/>
      <c r="N5" s="9"/>
      <c r="O5" s="9"/>
      <c r="P5" s="9"/>
      <c r="Q5" s="9"/>
      <c r="R5" s="407"/>
      <c r="S5" s="2"/>
      <c r="T5" s="1"/>
      <c r="U5" s="1"/>
      <c r="V5" s="1"/>
      <c r="W5" s="1"/>
      <c r="X5" s="1"/>
      <c r="Y5" s="1"/>
      <c r="Z5" s="1"/>
      <c r="AA5" s="1"/>
      <c r="AB5" s="1"/>
      <c r="AC5" s="1"/>
    </row>
    <row r="6" spans="1:29" ht="22.5" x14ac:dyDescent="0.2">
      <c r="A6" s="1"/>
      <c r="B6" s="785" t="s">
        <v>1980</v>
      </c>
      <c r="C6" s="786"/>
      <c r="D6" s="787"/>
      <c r="E6" s="800" t="s">
        <v>1981</v>
      </c>
      <c r="F6" s="801" t="s">
        <v>475</v>
      </c>
      <c r="G6" s="802"/>
      <c r="H6" s="802"/>
      <c r="I6" s="803"/>
      <c r="J6" s="3" t="s">
        <v>524</v>
      </c>
      <c r="K6" s="3" t="s">
        <v>1982</v>
      </c>
      <c r="L6" s="9"/>
      <c r="M6" s="9"/>
      <c r="N6" s="9"/>
      <c r="O6" s="9"/>
      <c r="P6" s="9"/>
      <c r="Q6" s="9"/>
      <c r="R6" s="407"/>
      <c r="S6" s="2"/>
      <c r="T6" s="1"/>
      <c r="U6" s="1"/>
      <c r="V6" s="1"/>
      <c r="W6" s="1"/>
      <c r="X6" s="1"/>
      <c r="Y6" s="1"/>
      <c r="Z6" s="1"/>
      <c r="AA6" s="1"/>
      <c r="AB6" s="1"/>
      <c r="AC6" s="1"/>
    </row>
    <row r="7" spans="1:29" x14ac:dyDescent="0.2">
      <c r="A7" s="1"/>
      <c r="B7" s="788"/>
      <c r="C7" s="789"/>
      <c r="D7" s="790"/>
      <c r="E7" s="800"/>
      <c r="F7" s="4" t="s">
        <v>1683</v>
      </c>
      <c r="G7" s="4" t="s">
        <v>4875</v>
      </c>
      <c r="H7" s="4" t="s">
        <v>474</v>
      </c>
      <c r="I7" s="4" t="s">
        <v>473</v>
      </c>
      <c r="J7" s="3"/>
      <c r="K7" s="3"/>
      <c r="L7" s="9"/>
      <c r="M7" s="9"/>
      <c r="N7" s="9"/>
      <c r="O7" s="9"/>
      <c r="P7" s="9"/>
      <c r="Q7" s="9"/>
      <c r="R7" s="407"/>
      <c r="S7" s="2"/>
      <c r="T7" s="1"/>
      <c r="U7" s="1"/>
      <c r="V7" s="1"/>
      <c r="W7" s="1"/>
      <c r="X7" s="1"/>
      <c r="Y7" s="1"/>
      <c r="Z7" s="1"/>
      <c r="AA7" s="1"/>
      <c r="AB7" s="1"/>
      <c r="AC7" s="1"/>
    </row>
    <row r="8" spans="1:29" x14ac:dyDescent="0.2">
      <c r="A8" s="1"/>
      <c r="B8" s="794" t="s">
        <v>1983</v>
      </c>
      <c r="C8" s="795"/>
      <c r="D8" s="796"/>
      <c r="E8" s="6">
        <v>10810</v>
      </c>
      <c r="F8" s="6">
        <v>979</v>
      </c>
      <c r="G8" s="347">
        <v>774</v>
      </c>
      <c r="H8" s="51">
        <v>1197</v>
      </c>
      <c r="I8" s="6">
        <f>J18</f>
        <v>936</v>
      </c>
      <c r="J8" s="6">
        <f>SUM(F8:I8)</f>
        <v>3886</v>
      </c>
      <c r="K8" s="346">
        <f>J8/E8</f>
        <v>0.35948196114708603</v>
      </c>
      <c r="L8" s="9"/>
      <c r="M8" s="9"/>
      <c r="N8" s="9"/>
      <c r="O8" s="9"/>
      <c r="P8" s="9"/>
      <c r="Q8" s="9"/>
      <c r="R8" s="407"/>
      <c r="S8" s="2"/>
      <c r="T8" s="1"/>
      <c r="U8" s="1"/>
      <c r="V8" s="1"/>
      <c r="W8" s="1"/>
      <c r="X8" s="1"/>
      <c r="Y8" s="1"/>
      <c r="Z8" s="1"/>
      <c r="AA8" s="1"/>
      <c r="AB8" s="1"/>
      <c r="AC8" s="1"/>
    </row>
    <row r="9" spans="1:29" x14ac:dyDescent="0.2">
      <c r="A9" s="1"/>
      <c r="B9" s="794" t="s">
        <v>1984</v>
      </c>
      <c r="C9" s="795"/>
      <c r="D9" s="796"/>
      <c r="E9" s="6">
        <v>620</v>
      </c>
      <c r="F9" s="6">
        <v>412</v>
      </c>
      <c r="G9" s="347">
        <v>-35</v>
      </c>
      <c r="H9" s="51">
        <v>-170</v>
      </c>
      <c r="I9" s="6">
        <v>543</v>
      </c>
      <c r="J9" s="6">
        <f>SUM(F9:I9)</f>
        <v>750</v>
      </c>
      <c r="K9" s="346">
        <f>J9/E9</f>
        <v>1.2096774193548387</v>
      </c>
      <c r="L9" s="9"/>
      <c r="M9" s="9"/>
      <c r="N9" s="9"/>
      <c r="O9" s="9"/>
      <c r="P9" s="9"/>
      <c r="Q9" s="9"/>
      <c r="R9" s="407"/>
      <c r="S9" s="2"/>
      <c r="T9" s="1"/>
      <c r="U9" s="1"/>
      <c r="V9" s="1"/>
      <c r="W9" s="1"/>
      <c r="X9" s="1"/>
      <c r="Y9" s="1"/>
      <c r="Z9" s="1"/>
      <c r="AA9" s="1"/>
      <c r="AB9" s="1"/>
      <c r="AC9" s="1"/>
    </row>
    <row r="10" spans="1:29" x14ac:dyDescent="0.2">
      <c r="A10" s="1"/>
      <c r="B10" s="794" t="s">
        <v>5073</v>
      </c>
      <c r="C10" s="795"/>
      <c r="D10" s="796"/>
      <c r="E10" s="6">
        <v>0</v>
      </c>
      <c r="F10" s="6">
        <v>77</v>
      </c>
      <c r="G10" s="347">
        <v>54</v>
      </c>
      <c r="H10" s="51">
        <v>59</v>
      </c>
      <c r="I10" s="6">
        <v>32</v>
      </c>
      <c r="J10" s="6">
        <f>SUM(F10:I10)</f>
        <v>222</v>
      </c>
      <c r="K10" s="346" t="s">
        <v>1444</v>
      </c>
      <c r="L10" s="9"/>
      <c r="M10" s="9"/>
      <c r="N10" s="9"/>
      <c r="O10" s="9"/>
      <c r="P10" s="9"/>
      <c r="Q10" s="9"/>
      <c r="R10" s="407"/>
      <c r="S10" s="2"/>
      <c r="T10" s="1"/>
      <c r="U10" s="1"/>
      <c r="V10" s="1"/>
      <c r="W10" s="1"/>
      <c r="X10" s="1"/>
      <c r="Y10" s="1"/>
      <c r="Z10" s="1"/>
      <c r="AA10" s="1"/>
      <c r="AB10" s="1"/>
      <c r="AC10" s="1"/>
    </row>
    <row r="11" spans="1:29" x14ac:dyDescent="0.2">
      <c r="A11" s="1"/>
      <c r="B11" s="794" t="s">
        <v>1985</v>
      </c>
      <c r="C11" s="795"/>
      <c r="D11" s="796"/>
      <c r="E11" s="6">
        <v>20</v>
      </c>
      <c r="F11" s="6">
        <v>0</v>
      </c>
      <c r="G11" s="6">
        <v>0</v>
      </c>
      <c r="H11" s="6">
        <v>0</v>
      </c>
      <c r="I11" s="6">
        <v>0</v>
      </c>
      <c r="J11" s="6">
        <v>0</v>
      </c>
      <c r="K11" s="346">
        <v>0</v>
      </c>
      <c r="L11" s="9"/>
      <c r="M11" s="9"/>
      <c r="N11" s="9"/>
      <c r="O11" s="9"/>
      <c r="P11" s="9"/>
      <c r="Q11" s="9"/>
      <c r="R11" s="407"/>
      <c r="S11" s="2"/>
      <c r="T11" s="1"/>
      <c r="U11" s="1"/>
      <c r="V11" s="1"/>
      <c r="W11" s="1"/>
      <c r="X11" s="1"/>
      <c r="Y11" s="1"/>
      <c r="Z11" s="1"/>
      <c r="AA11" s="1"/>
      <c r="AB11" s="1"/>
      <c r="AC11" s="1"/>
    </row>
    <row r="12" spans="1:29" x14ac:dyDescent="0.2">
      <c r="A12" s="1"/>
      <c r="B12" s="804" t="s">
        <v>524</v>
      </c>
      <c r="C12" s="805"/>
      <c r="D12" s="806"/>
      <c r="E12" s="8">
        <v>11450</v>
      </c>
      <c r="F12" s="29">
        <v>1465</v>
      </c>
      <c r="G12" s="29">
        <f>SUM(G8:G11)</f>
        <v>793</v>
      </c>
      <c r="H12" s="29">
        <v>1086</v>
      </c>
      <c r="I12" s="8">
        <f>SUM(I8:I11)</f>
        <v>1511</v>
      </c>
      <c r="J12" s="8">
        <f>SUM(F12:I12)</f>
        <v>4855</v>
      </c>
      <c r="K12" s="348">
        <f>J12/E12</f>
        <v>0.42401746724890832</v>
      </c>
      <c r="L12" s="9"/>
      <c r="M12" s="9"/>
      <c r="N12" s="9"/>
      <c r="O12" s="9"/>
      <c r="P12" s="9"/>
      <c r="Q12" s="9"/>
      <c r="R12" s="407"/>
      <c r="S12" s="2"/>
      <c r="T12" s="1"/>
      <c r="U12" s="1"/>
      <c r="V12" s="1"/>
      <c r="W12" s="1"/>
      <c r="X12" s="1"/>
      <c r="Y12" s="1"/>
      <c r="Z12" s="1"/>
      <c r="AA12" s="1"/>
      <c r="AB12" s="1"/>
      <c r="AC12" s="1"/>
    </row>
    <row r="13" spans="1:29" x14ac:dyDescent="0.2">
      <c r="A13" s="1"/>
      <c r="B13" s="408"/>
      <c r="C13" s="9"/>
      <c r="D13" s="9"/>
      <c r="E13" s="9"/>
      <c r="F13" s="9"/>
      <c r="G13" s="9"/>
      <c r="H13" s="9"/>
      <c r="I13" s="9"/>
      <c r="J13" s="9"/>
      <c r="K13" s="9"/>
      <c r="L13" s="9"/>
      <c r="M13" s="9"/>
      <c r="N13" s="9"/>
      <c r="O13" s="9"/>
      <c r="P13" s="9"/>
      <c r="Q13" s="9"/>
      <c r="R13" s="407"/>
      <c r="S13" s="2"/>
      <c r="T13" s="1"/>
      <c r="U13" s="1"/>
      <c r="V13" s="1"/>
      <c r="W13" s="1"/>
      <c r="X13" s="1"/>
      <c r="Y13" s="1"/>
      <c r="Z13" s="1"/>
      <c r="AA13" s="1"/>
      <c r="AB13" s="1"/>
      <c r="AC13" s="1"/>
    </row>
    <row r="14" spans="1:29" x14ac:dyDescent="0.2">
      <c r="A14" s="1"/>
      <c r="B14" s="406" t="s">
        <v>1684</v>
      </c>
      <c r="C14" s="36" t="s">
        <v>1223</v>
      </c>
      <c r="D14" s="9"/>
      <c r="E14" s="9"/>
      <c r="F14" s="9"/>
      <c r="G14" s="9"/>
      <c r="H14" s="9"/>
      <c r="I14" s="9"/>
      <c r="J14" s="9"/>
      <c r="K14" s="9"/>
      <c r="L14" s="9"/>
      <c r="M14" s="9"/>
      <c r="N14" s="9"/>
      <c r="O14" s="9"/>
      <c r="P14" s="9"/>
      <c r="Q14" s="9"/>
      <c r="R14" s="407"/>
      <c r="S14" s="2"/>
      <c r="T14" s="1"/>
      <c r="U14" s="1"/>
      <c r="V14" s="1"/>
      <c r="W14" s="1"/>
      <c r="X14" s="1"/>
      <c r="Y14" s="1"/>
      <c r="Z14" s="1"/>
      <c r="AA14" s="1"/>
      <c r="AB14" s="1"/>
      <c r="AC14" s="1"/>
    </row>
    <row r="15" spans="1:29" ht="12.75" customHeight="1" x14ac:dyDescent="0.2">
      <c r="A15" s="1"/>
      <c r="B15" s="785" t="s">
        <v>1697</v>
      </c>
      <c r="C15" s="786"/>
      <c r="D15" s="787"/>
      <c r="E15" s="783" t="s">
        <v>1688</v>
      </c>
      <c r="F15" s="784"/>
      <c r="G15" s="783" t="s">
        <v>1689</v>
      </c>
      <c r="H15" s="784"/>
      <c r="I15" s="783" t="s">
        <v>524</v>
      </c>
      <c r="J15" s="784"/>
      <c r="K15" s="9"/>
      <c r="L15" s="9"/>
      <c r="M15" s="9"/>
      <c r="N15" s="9"/>
      <c r="O15" s="9"/>
      <c r="P15" s="9"/>
      <c r="Q15" s="9"/>
      <c r="R15" s="407"/>
      <c r="S15" s="2"/>
      <c r="T15" s="1"/>
      <c r="U15" s="1"/>
      <c r="V15" s="1"/>
      <c r="W15" s="1"/>
      <c r="X15" s="1"/>
      <c r="Y15" s="1"/>
      <c r="Z15" s="1"/>
      <c r="AA15" s="1"/>
      <c r="AB15" s="1"/>
      <c r="AC15" s="1"/>
    </row>
    <row r="16" spans="1:29" x14ac:dyDescent="0.2">
      <c r="A16" s="1"/>
      <c r="B16" s="788"/>
      <c r="C16" s="789"/>
      <c r="D16" s="790"/>
      <c r="E16" s="5" t="s">
        <v>1698</v>
      </c>
      <c r="F16" s="5" t="s">
        <v>1691</v>
      </c>
      <c r="G16" s="5" t="s">
        <v>1698</v>
      </c>
      <c r="H16" s="5" t="s">
        <v>1691</v>
      </c>
      <c r="I16" s="5" t="s">
        <v>1698</v>
      </c>
      <c r="J16" s="5" t="s">
        <v>1691</v>
      </c>
      <c r="K16" s="9"/>
      <c r="L16" s="9"/>
      <c r="M16" s="9"/>
      <c r="N16" s="9"/>
      <c r="O16" s="9"/>
      <c r="P16" s="9"/>
      <c r="Q16" s="9"/>
      <c r="R16" s="407"/>
      <c r="S16" s="2"/>
      <c r="T16" s="1"/>
      <c r="U16" s="1"/>
      <c r="V16" s="1"/>
      <c r="W16" s="1"/>
      <c r="X16" s="1"/>
      <c r="Y16" s="1"/>
      <c r="Z16" s="1"/>
      <c r="AA16" s="1"/>
      <c r="AB16" s="1"/>
      <c r="AC16" s="1"/>
    </row>
    <row r="17" spans="1:29" x14ac:dyDescent="0.2">
      <c r="A17" s="1"/>
      <c r="B17" s="797" t="s">
        <v>1225</v>
      </c>
      <c r="C17" s="798"/>
      <c r="D17" s="799"/>
      <c r="E17" s="65">
        <f>11480+E18</f>
        <v>12348</v>
      </c>
      <c r="F17" s="65">
        <f>10956+F18</f>
        <v>11768</v>
      </c>
      <c r="G17" s="65">
        <f>3590+G18</f>
        <v>3807</v>
      </c>
      <c r="H17" s="65">
        <f>1741+H18</f>
        <v>1865</v>
      </c>
      <c r="I17" s="65">
        <f>15070+I18</f>
        <v>16155</v>
      </c>
      <c r="J17" s="65">
        <f>12697+J18</f>
        <v>13633</v>
      </c>
      <c r="K17" s="9"/>
      <c r="L17" s="9"/>
      <c r="M17" s="11"/>
      <c r="N17" s="11"/>
      <c r="O17" s="11"/>
      <c r="P17" s="11"/>
      <c r="Q17" s="11"/>
      <c r="R17" s="409"/>
      <c r="S17" s="2"/>
      <c r="T17" s="1"/>
      <c r="U17" s="1"/>
      <c r="V17" s="1"/>
      <c r="W17" s="1"/>
      <c r="X17" s="1"/>
      <c r="Y17" s="1"/>
      <c r="Z17" s="1"/>
      <c r="AA17" s="1"/>
      <c r="AB17" s="1"/>
      <c r="AC17" s="1"/>
    </row>
    <row r="18" spans="1:29" x14ac:dyDescent="0.2">
      <c r="A18" s="1"/>
      <c r="B18" s="797" t="s">
        <v>1224</v>
      </c>
      <c r="C18" s="798"/>
      <c r="D18" s="799"/>
      <c r="E18" s="65">
        <f>GETPIVOTDATA("Proposed Units Total",Pivots!$B$45)</f>
        <v>868</v>
      </c>
      <c r="F18" s="65">
        <f>GETPIVOTDATA("Net Units Total",Pivots!$B$37)</f>
        <v>812</v>
      </c>
      <c r="G18" s="65">
        <f>GETPIVOTDATA("Proposed Units Total",Pivots!$B$29)</f>
        <v>217</v>
      </c>
      <c r="H18" s="65">
        <f>GETPIVOTDATA("Net Units Total",Pivots!$B$21)</f>
        <v>124</v>
      </c>
      <c r="I18" s="65">
        <f>GETPIVOTDATA("Proposed Units Total",Pivots!$B$13)</f>
        <v>1085</v>
      </c>
      <c r="J18" s="65">
        <f>GETPIVOTDATA("Net Units Total",Pivots!$B$6)</f>
        <v>936</v>
      </c>
      <c r="K18" s="9"/>
      <c r="L18" s="9"/>
      <c r="M18" s="11"/>
      <c r="N18" s="11"/>
      <c r="O18" s="11"/>
      <c r="P18" s="11"/>
      <c r="Q18" s="11"/>
      <c r="R18" s="409"/>
      <c r="S18" s="2"/>
      <c r="T18" s="1"/>
      <c r="U18" s="1"/>
      <c r="V18" s="1"/>
      <c r="W18" s="1"/>
      <c r="X18" s="1"/>
      <c r="Y18" s="1"/>
      <c r="Z18" s="1"/>
      <c r="AA18" s="1"/>
      <c r="AB18" s="1"/>
      <c r="AC18" s="1"/>
    </row>
    <row r="19" spans="1:29" x14ac:dyDescent="0.2">
      <c r="A19" s="1"/>
      <c r="B19" s="791" t="s">
        <v>1226</v>
      </c>
      <c r="C19" s="792"/>
      <c r="D19" s="793"/>
      <c r="E19" s="7">
        <f>GETPIVOTDATA("Proposed Units Total",Pivots!$F$45)</f>
        <v>5857</v>
      </c>
      <c r="F19" s="7">
        <f>GETPIVOTDATA("Net Units Total",Pivots!$F$37)</f>
        <v>5718</v>
      </c>
      <c r="G19" s="7">
        <f>GETPIVOTDATA("Proposed Units Total",Pivots!$F$29)</f>
        <v>248</v>
      </c>
      <c r="H19" s="7">
        <f>GETPIVOTDATA("Net Units Total",Pivots!$F$21)</f>
        <v>187</v>
      </c>
      <c r="I19" s="7">
        <f>GETPIVOTDATA("Proposed Units Total",Pivots!$F$13)</f>
        <v>6105</v>
      </c>
      <c r="J19" s="7">
        <f>GETPIVOTDATA("Net Units Total",Pivots!$F$6)</f>
        <v>5905</v>
      </c>
      <c r="K19" s="9"/>
      <c r="L19" s="9"/>
      <c r="M19" s="11"/>
      <c r="N19" s="11"/>
      <c r="O19" s="11"/>
      <c r="P19" s="11"/>
      <c r="Q19" s="11"/>
      <c r="R19" s="409"/>
      <c r="S19" s="2"/>
      <c r="T19" s="1"/>
      <c r="U19" s="1"/>
      <c r="V19" s="1"/>
      <c r="W19" s="1"/>
      <c r="X19" s="1"/>
      <c r="Y19" s="1"/>
      <c r="Z19" s="1"/>
      <c r="AA19" s="1"/>
      <c r="AB19" s="1"/>
      <c r="AC19" s="1"/>
    </row>
    <row r="20" spans="1:29" x14ac:dyDescent="0.2">
      <c r="A20" s="1"/>
      <c r="B20" s="791" t="s">
        <v>1227</v>
      </c>
      <c r="C20" s="792"/>
      <c r="D20" s="793"/>
      <c r="E20" s="7">
        <f>GETPIVOTDATA("Proposed Units Total",Pivots!$J$45)</f>
        <v>13217</v>
      </c>
      <c r="F20" s="7">
        <f>GETPIVOTDATA("Net Units Total",Pivots!$J$37)</f>
        <v>12832</v>
      </c>
      <c r="G20" s="7">
        <f>GETPIVOTDATA("Proposed Units Total",Pivots!$J$29)</f>
        <v>857</v>
      </c>
      <c r="H20" s="7">
        <f>GETPIVOTDATA("Net Units Total",Pivots!$J$21)</f>
        <v>738</v>
      </c>
      <c r="I20" s="7">
        <f>GETPIVOTDATA("Proposed Units Total",Pivots!$J$13)</f>
        <v>14074</v>
      </c>
      <c r="J20" s="7">
        <f>GETPIVOTDATA("Net Units Total",Pivots!$J$6)</f>
        <v>13570</v>
      </c>
      <c r="K20" s="9"/>
      <c r="L20" s="9"/>
      <c r="M20" s="11"/>
      <c r="N20" s="11"/>
      <c r="O20" s="11"/>
      <c r="P20" s="11"/>
      <c r="Q20" s="11"/>
      <c r="R20" s="409"/>
      <c r="S20" s="2"/>
      <c r="T20" s="1"/>
      <c r="U20" s="1"/>
      <c r="V20" s="1"/>
      <c r="W20" s="1"/>
      <c r="X20" s="1"/>
      <c r="Y20" s="1"/>
      <c r="Z20" s="1"/>
      <c r="AA20" s="1"/>
      <c r="AB20" s="1"/>
      <c r="AC20" s="1"/>
    </row>
    <row r="21" spans="1:29" x14ac:dyDescent="0.2">
      <c r="A21" s="1"/>
      <c r="B21" s="791" t="s">
        <v>1228</v>
      </c>
      <c r="C21" s="792"/>
      <c r="D21" s="793"/>
      <c r="E21" s="7">
        <f>GETPIVOTDATA("Proposed Units Total",Pivots!$N$45)</f>
        <v>2362</v>
      </c>
      <c r="F21" s="7">
        <f>GETPIVOTDATA("Net Units Total",Pivots!$N$37)</f>
        <v>2303</v>
      </c>
      <c r="G21" s="7">
        <f>GETPIVOTDATA("Proposed Units Total",Pivots!$N$29)</f>
        <v>85</v>
      </c>
      <c r="H21" s="7">
        <f>GETPIVOTDATA("Net Units Total",Pivots!$N$21)</f>
        <v>71</v>
      </c>
      <c r="I21" s="7">
        <f>GETPIVOTDATA("Proposed Units Total",Pivots!$N$13)</f>
        <v>2447</v>
      </c>
      <c r="J21" s="7">
        <f>GETPIVOTDATA("Net Units Total",Pivots!$N$6)</f>
        <v>2374</v>
      </c>
      <c r="K21" s="9"/>
      <c r="L21" s="9"/>
      <c r="M21" s="11"/>
      <c r="N21" s="11"/>
      <c r="O21" s="11"/>
      <c r="P21" s="11"/>
      <c r="Q21" s="11"/>
      <c r="R21" s="409"/>
      <c r="S21" s="2"/>
      <c r="T21" s="1"/>
      <c r="U21" s="1"/>
      <c r="V21" s="1"/>
      <c r="W21" s="1"/>
      <c r="X21" s="1"/>
      <c r="Y21" s="1"/>
      <c r="Z21" s="1"/>
      <c r="AA21" s="1"/>
      <c r="AB21" s="1"/>
      <c r="AC21" s="1"/>
    </row>
    <row r="22" spans="1:29" x14ac:dyDescent="0.2">
      <c r="A22" s="1"/>
      <c r="B22" s="791" t="s">
        <v>1229</v>
      </c>
      <c r="C22" s="792"/>
      <c r="D22" s="793"/>
      <c r="E22" s="7">
        <f>GETPIVOTDATA("Net Units Total",Pivots!$Q$6)</f>
        <v>12424</v>
      </c>
      <c r="F22" s="7">
        <f>GETPIVOTDATA("Net Units Total",Pivots!$Q$6)</f>
        <v>12424</v>
      </c>
      <c r="G22" s="7">
        <v>0</v>
      </c>
      <c r="H22" s="7">
        <v>0</v>
      </c>
      <c r="I22" s="7">
        <f>GETPIVOTDATA("Net Units Total",Pivots!$Q$6)</f>
        <v>12424</v>
      </c>
      <c r="J22" s="7">
        <f>GETPIVOTDATA("Net Units Total",Pivots!$Q$6)</f>
        <v>12424</v>
      </c>
      <c r="K22" s="63"/>
      <c r="L22" s="9"/>
      <c r="M22" s="11"/>
      <c r="N22" s="11"/>
      <c r="O22" s="11"/>
      <c r="P22" s="11"/>
      <c r="Q22" s="11"/>
      <c r="R22" s="409"/>
      <c r="S22" s="2"/>
      <c r="T22" s="1"/>
      <c r="U22" s="1"/>
      <c r="V22" s="1"/>
      <c r="W22" s="1"/>
      <c r="X22" s="1"/>
      <c r="Y22" s="1"/>
      <c r="Z22" s="1"/>
      <c r="AA22" s="1"/>
      <c r="AB22" s="1"/>
      <c r="AC22" s="1"/>
    </row>
    <row r="23" spans="1:29" x14ac:dyDescent="0.2">
      <c r="A23" s="1"/>
      <c r="B23" s="835" t="s">
        <v>1230</v>
      </c>
      <c r="C23" s="836"/>
      <c r="D23" s="837"/>
      <c r="E23" s="12">
        <f>SUM(E19:E22)</f>
        <v>33860</v>
      </c>
      <c r="F23" s="12">
        <f t="shared" ref="F23:J23" si="0">SUM(F19:F22)</f>
        <v>33277</v>
      </c>
      <c r="G23" s="12">
        <f t="shared" si="0"/>
        <v>1190</v>
      </c>
      <c r="H23" s="12">
        <f>SUM(H19:H22)</f>
        <v>996</v>
      </c>
      <c r="I23" s="12">
        <f t="shared" si="0"/>
        <v>35050</v>
      </c>
      <c r="J23" s="12">
        <f t="shared" si="0"/>
        <v>34273</v>
      </c>
      <c r="K23" s="9"/>
      <c r="L23" s="9"/>
      <c r="M23" s="11"/>
      <c r="N23" s="11"/>
      <c r="O23" s="11"/>
      <c r="P23" s="11"/>
      <c r="Q23" s="11"/>
      <c r="R23" s="409"/>
      <c r="S23" s="2"/>
      <c r="T23" s="1"/>
      <c r="U23" s="1"/>
      <c r="V23" s="1"/>
      <c r="W23" s="1"/>
      <c r="X23" s="1"/>
      <c r="Y23" s="1"/>
      <c r="Z23" s="1"/>
      <c r="AA23" s="1"/>
      <c r="AB23" s="1"/>
      <c r="AC23" s="1"/>
    </row>
    <row r="24" spans="1:29" x14ac:dyDescent="0.2">
      <c r="A24" s="1"/>
      <c r="B24" s="410"/>
      <c r="C24" s="13"/>
      <c r="D24" s="13"/>
      <c r="E24" s="14"/>
      <c r="F24" s="14"/>
      <c r="G24" s="14"/>
      <c r="H24" s="14"/>
      <c r="I24" s="14"/>
      <c r="J24" s="14"/>
      <c r="K24" s="9"/>
      <c r="L24" s="9"/>
      <c r="M24" s="11"/>
      <c r="N24" s="11"/>
      <c r="O24" s="11"/>
      <c r="P24" s="11"/>
      <c r="Q24" s="11"/>
      <c r="R24" s="409"/>
      <c r="S24" s="2"/>
      <c r="T24" s="1"/>
      <c r="U24" s="1"/>
      <c r="V24" s="1"/>
      <c r="W24" s="1"/>
      <c r="X24" s="1"/>
      <c r="Y24" s="1"/>
      <c r="Z24" s="1"/>
      <c r="AA24" s="1"/>
      <c r="AB24" s="1"/>
      <c r="AC24" s="1"/>
    </row>
    <row r="25" spans="1:29" x14ac:dyDescent="0.2">
      <c r="A25" s="1"/>
      <c r="B25" s="411" t="s">
        <v>1692</v>
      </c>
      <c r="C25" s="37" t="s">
        <v>3468</v>
      </c>
      <c r="D25" s="38"/>
      <c r="E25" s="38"/>
      <c r="F25" s="38"/>
      <c r="G25" s="38"/>
      <c r="H25" s="38"/>
      <c r="I25" s="38"/>
      <c r="J25" s="38"/>
      <c r="K25" s="38"/>
      <c r="L25" s="38"/>
      <c r="M25" s="38"/>
      <c r="N25" s="38"/>
      <c r="O25" s="38"/>
      <c r="P25" s="38"/>
      <c r="Q25" s="38"/>
      <c r="R25" s="412"/>
      <c r="S25" s="2"/>
      <c r="T25" s="1"/>
      <c r="U25" s="1"/>
      <c r="V25" s="1"/>
      <c r="W25" s="1"/>
      <c r="X25" s="1"/>
      <c r="Y25" s="1"/>
      <c r="Z25" s="1"/>
      <c r="AA25" s="1"/>
      <c r="AB25" s="1"/>
      <c r="AC25" s="1"/>
    </row>
    <row r="26" spans="1:29" x14ac:dyDescent="0.2">
      <c r="A26" s="1"/>
      <c r="B26" s="807" t="s">
        <v>2364</v>
      </c>
      <c r="C26" s="818"/>
      <c r="D26" s="808"/>
      <c r="E26" s="807" t="s">
        <v>3063</v>
      </c>
      <c r="F26" s="808"/>
      <c r="G26" s="780" t="s">
        <v>552</v>
      </c>
      <c r="H26" s="781"/>
      <c r="I26" s="781"/>
      <c r="J26" s="782"/>
      <c r="K26" s="811" t="s">
        <v>1602</v>
      </c>
      <c r="L26" s="812"/>
      <c r="M26" s="807" t="s">
        <v>1685</v>
      </c>
      <c r="N26" s="808"/>
      <c r="O26" s="807" t="s">
        <v>2365</v>
      </c>
      <c r="P26" s="808"/>
      <c r="Q26" s="807" t="s">
        <v>524</v>
      </c>
      <c r="R26" s="808"/>
      <c r="S26" s="2"/>
      <c r="T26" s="1"/>
      <c r="U26" s="1"/>
      <c r="V26" s="1"/>
      <c r="W26" s="1"/>
      <c r="X26" s="1"/>
      <c r="Y26" s="1"/>
      <c r="Z26" s="1"/>
      <c r="AA26" s="1"/>
      <c r="AB26" s="1"/>
      <c r="AC26" s="1"/>
    </row>
    <row r="27" spans="1:29" x14ac:dyDescent="0.2">
      <c r="A27" s="1"/>
      <c r="B27" s="819"/>
      <c r="C27" s="820"/>
      <c r="D27" s="821"/>
      <c r="E27" s="809"/>
      <c r="F27" s="810"/>
      <c r="G27" s="780" t="s">
        <v>628</v>
      </c>
      <c r="H27" s="782"/>
      <c r="I27" s="780" t="s">
        <v>1931</v>
      </c>
      <c r="J27" s="782"/>
      <c r="K27" s="813"/>
      <c r="L27" s="814"/>
      <c r="M27" s="809"/>
      <c r="N27" s="810"/>
      <c r="O27" s="809"/>
      <c r="P27" s="810"/>
      <c r="Q27" s="809"/>
      <c r="R27" s="810"/>
      <c r="S27" s="2"/>
      <c r="T27" s="1"/>
      <c r="U27" s="1"/>
      <c r="V27" s="1"/>
      <c r="W27" s="1"/>
      <c r="X27" s="1"/>
      <c r="Y27" s="1"/>
      <c r="Z27" s="1"/>
      <c r="AA27" s="1"/>
      <c r="AB27" s="1"/>
      <c r="AC27" s="1"/>
    </row>
    <row r="28" spans="1:29" x14ac:dyDescent="0.2">
      <c r="A28" s="1"/>
      <c r="B28" s="809"/>
      <c r="C28" s="822"/>
      <c r="D28" s="810"/>
      <c r="E28" s="40" t="s">
        <v>1690</v>
      </c>
      <c r="F28" s="40" t="s">
        <v>1691</v>
      </c>
      <c r="G28" s="40" t="s">
        <v>1690</v>
      </c>
      <c r="H28" s="40" t="s">
        <v>1691</v>
      </c>
      <c r="I28" s="40" t="s">
        <v>1690</v>
      </c>
      <c r="J28" s="40" t="s">
        <v>1691</v>
      </c>
      <c r="K28" s="40" t="s">
        <v>1690</v>
      </c>
      <c r="L28" s="40" t="s">
        <v>1691</v>
      </c>
      <c r="M28" s="40" t="s">
        <v>1690</v>
      </c>
      <c r="N28" s="40" t="s">
        <v>1691</v>
      </c>
      <c r="O28" s="40" t="s">
        <v>1690</v>
      </c>
      <c r="P28" s="40" t="s">
        <v>1691</v>
      </c>
      <c r="Q28" s="40" t="s">
        <v>1690</v>
      </c>
      <c r="R28" s="40" t="s">
        <v>1691</v>
      </c>
      <c r="S28" s="2"/>
      <c r="T28" s="1"/>
      <c r="U28" s="1"/>
      <c r="V28" s="1"/>
      <c r="W28" s="1"/>
      <c r="X28" s="1"/>
      <c r="Y28" s="1"/>
      <c r="Z28" s="1"/>
      <c r="AA28" s="1"/>
      <c r="AB28" s="1"/>
      <c r="AC28" s="1"/>
    </row>
    <row r="29" spans="1:29" x14ac:dyDescent="0.2">
      <c r="A29" s="1"/>
      <c r="B29" s="823" t="s">
        <v>3469</v>
      </c>
      <c r="C29" s="824"/>
      <c r="D29" s="825"/>
      <c r="E29" s="65">
        <f>GETPIVOTDATA("Proposed Units Total",Pivots!$T$47)</f>
        <v>954</v>
      </c>
      <c r="F29" s="65">
        <f>GETPIVOTDATA("Net Units Total",Pivots!$T$39)</f>
        <v>805</v>
      </c>
      <c r="G29" s="65">
        <f>GETPIVOTDATA("Proposed Units Total",Pivots!$T$31)</f>
        <v>109</v>
      </c>
      <c r="H29" s="65">
        <f>GETPIVOTDATA("Net Units Total",Pivots!$T$23)</f>
        <v>109</v>
      </c>
      <c r="I29" s="65">
        <f>GETPIVOTDATA("Net Units Total",Pivots!$T$7)</f>
        <v>22</v>
      </c>
      <c r="J29" s="65">
        <f>GETPIVOTDATA("Net Units Total",Pivots!$T$7)</f>
        <v>22</v>
      </c>
      <c r="K29" s="65">
        <v>0</v>
      </c>
      <c r="L29" s="65">
        <v>0</v>
      </c>
      <c r="M29" s="65">
        <f t="shared" ref="M29:N33" si="1">I29+G29</f>
        <v>131</v>
      </c>
      <c r="N29" s="65">
        <f t="shared" si="1"/>
        <v>131</v>
      </c>
      <c r="O29" s="687">
        <f t="shared" ref="O29:P31" si="2">M29/Q29</f>
        <v>0.12073732718894009</v>
      </c>
      <c r="P29" s="687">
        <f t="shared" si="2"/>
        <v>0.13995726495726496</v>
      </c>
      <c r="Q29" s="65">
        <f>I18</f>
        <v>1085</v>
      </c>
      <c r="R29" s="65">
        <f>J18</f>
        <v>936</v>
      </c>
      <c r="S29" s="2"/>
      <c r="T29" s="1"/>
      <c r="U29" s="1"/>
      <c r="V29" s="1"/>
      <c r="W29" s="1"/>
      <c r="X29" s="1"/>
      <c r="Y29" s="1"/>
      <c r="Z29" s="1"/>
      <c r="AA29" s="1"/>
      <c r="AB29" s="1"/>
      <c r="AC29" s="1"/>
    </row>
    <row r="30" spans="1:29" x14ac:dyDescent="0.2">
      <c r="A30" s="1"/>
      <c r="B30" s="826" t="s">
        <v>1226</v>
      </c>
      <c r="C30" s="827"/>
      <c r="D30" s="828"/>
      <c r="E30" s="51">
        <f>GETPIVOTDATA("Proposed Units Total",Pivots!$W$47)</f>
        <v>5097</v>
      </c>
      <c r="F30" s="51">
        <f>GETPIVOTDATA("Net Units Total",Pivots!$W$39)</f>
        <v>4906</v>
      </c>
      <c r="G30" s="51">
        <f>GETPIVOTDATA("Proposed Units Total",Pivots!$W$31)</f>
        <v>789</v>
      </c>
      <c r="H30" s="51">
        <f>GETPIVOTDATA("Net Units Total",Pivots!$W$23)</f>
        <v>789</v>
      </c>
      <c r="I30" s="51">
        <f>GETPIVOTDATA("Proposed Units Total",Pivots!$W$15)</f>
        <v>219</v>
      </c>
      <c r="J30" s="51">
        <f>GETPIVOTDATA("Net Units Total",Pivots!$W$7)</f>
        <v>210</v>
      </c>
      <c r="K30" s="51">
        <v>0</v>
      </c>
      <c r="L30" s="51">
        <v>0</v>
      </c>
      <c r="M30" s="51">
        <f t="shared" si="1"/>
        <v>1008</v>
      </c>
      <c r="N30" s="51">
        <f t="shared" si="1"/>
        <v>999</v>
      </c>
      <c r="O30" s="43">
        <f t="shared" si="2"/>
        <v>0.1651105651105651</v>
      </c>
      <c r="P30" s="43">
        <f t="shared" si="2"/>
        <v>0.16917866215071972</v>
      </c>
      <c r="Q30" s="28">
        <f t="shared" ref="Q30:R33" si="3">M30+E30</f>
        <v>6105</v>
      </c>
      <c r="R30" s="28">
        <f t="shared" si="3"/>
        <v>5905</v>
      </c>
      <c r="S30" s="2"/>
      <c r="T30" s="1"/>
      <c r="U30" s="1"/>
      <c r="V30" s="1"/>
      <c r="W30" s="1"/>
      <c r="X30" s="1"/>
      <c r="Y30" s="1"/>
      <c r="Z30" s="1"/>
      <c r="AA30" s="1"/>
      <c r="AB30" s="1"/>
      <c r="AC30" s="1"/>
    </row>
    <row r="31" spans="1:29" x14ac:dyDescent="0.2">
      <c r="A31" s="1"/>
      <c r="B31" s="826" t="s">
        <v>1227</v>
      </c>
      <c r="C31" s="827"/>
      <c r="D31" s="828"/>
      <c r="E31" s="28">
        <f>GETPIVOTDATA("Proposed Units Total",Pivots!$Z$47)</f>
        <v>11726</v>
      </c>
      <c r="F31" s="28">
        <f>GETPIVOTDATA("Net Units Total",Pivots!$Z$39)</f>
        <v>11387</v>
      </c>
      <c r="G31" s="51">
        <f>GETPIVOTDATA("Proposed Units Total",Pivots!$Z$31)</f>
        <v>1442</v>
      </c>
      <c r="H31" s="51">
        <f>GETPIVOTDATA("Net Units Total",Pivots!$Z$23)</f>
        <v>1442</v>
      </c>
      <c r="I31" s="51">
        <f>GETPIVOTDATA("Proposed Units Total",Pivots!$Z$15)</f>
        <v>906</v>
      </c>
      <c r="J31" s="51">
        <f>GETPIVOTDATA("Net Units Total",Pivots!$Z$7)</f>
        <v>741</v>
      </c>
      <c r="K31" s="51">
        <v>0</v>
      </c>
      <c r="L31" s="51">
        <v>0</v>
      </c>
      <c r="M31" s="28">
        <f t="shared" si="1"/>
        <v>2348</v>
      </c>
      <c r="N31" s="28">
        <f t="shared" si="1"/>
        <v>2183</v>
      </c>
      <c r="O31" s="43">
        <f t="shared" si="2"/>
        <v>0.16683245701293165</v>
      </c>
      <c r="P31" s="43">
        <f t="shared" si="2"/>
        <v>0.16086956521739129</v>
      </c>
      <c r="Q31" s="28">
        <f t="shared" si="3"/>
        <v>14074</v>
      </c>
      <c r="R31" s="28">
        <f t="shared" si="3"/>
        <v>13570</v>
      </c>
      <c r="S31" s="2"/>
      <c r="T31" s="1"/>
      <c r="U31" s="1"/>
      <c r="V31" s="1"/>
      <c r="W31" s="1"/>
      <c r="X31" s="1"/>
      <c r="Y31" s="1"/>
      <c r="Z31" s="1"/>
      <c r="AA31" s="1"/>
      <c r="AB31" s="1"/>
      <c r="AC31" s="1"/>
    </row>
    <row r="32" spans="1:29" x14ac:dyDescent="0.2">
      <c r="A32" s="61"/>
      <c r="B32" s="832" t="s">
        <v>1228</v>
      </c>
      <c r="C32" s="833"/>
      <c r="D32" s="834"/>
      <c r="E32" s="51">
        <f>GETPIVOTDATA("Proposed Units Total",Pivots!$AC$47)</f>
        <v>1974</v>
      </c>
      <c r="F32" s="51">
        <f>GETPIVOTDATA("Net Units Total",Pivots!$AC$39)</f>
        <v>1901</v>
      </c>
      <c r="G32" s="51">
        <f>GETPIVOTDATA("Proposed Units Total",Pivots!$AC$31)</f>
        <v>409</v>
      </c>
      <c r="H32" s="51">
        <f>GETPIVOTDATA("Net Units Total",Pivots!$AC$23)</f>
        <v>409</v>
      </c>
      <c r="I32" s="51">
        <f>GETPIVOTDATA("Proposed Units Total",Pivots!$AC$15)</f>
        <v>64</v>
      </c>
      <c r="J32" s="51">
        <f>GETPIVOTDATA("Net Units Total",Pivots!$AC$7)</f>
        <v>64</v>
      </c>
      <c r="K32" s="488">
        <v>0</v>
      </c>
      <c r="L32" s="488">
        <v>0</v>
      </c>
      <c r="M32" s="28">
        <f t="shared" si="1"/>
        <v>473</v>
      </c>
      <c r="N32" s="28">
        <f t="shared" si="1"/>
        <v>473</v>
      </c>
      <c r="O32" s="43">
        <f>M32/Q32</f>
        <v>0.19329791581528402</v>
      </c>
      <c r="P32" s="43">
        <f>N32/R32</f>
        <v>0.19924178601516429</v>
      </c>
      <c r="Q32" s="28">
        <f t="shared" si="3"/>
        <v>2447</v>
      </c>
      <c r="R32" s="28">
        <f t="shared" si="3"/>
        <v>2374</v>
      </c>
      <c r="S32" s="64"/>
      <c r="T32" s="1"/>
      <c r="U32" s="1"/>
      <c r="V32" s="1"/>
      <c r="W32" s="1"/>
      <c r="X32" s="1"/>
      <c r="Y32" s="1"/>
      <c r="Z32" s="1"/>
      <c r="AA32" s="1"/>
      <c r="AB32" s="1"/>
      <c r="AC32" s="1"/>
    </row>
    <row r="33" spans="1:29" x14ac:dyDescent="0.2">
      <c r="A33" s="1"/>
      <c r="B33" s="829" t="s">
        <v>3470</v>
      </c>
      <c r="C33" s="830"/>
      <c r="D33" s="831"/>
      <c r="E33" s="28">
        <f>GETPIVOTDATA("Net Units Total",Pivots!$AF$39)</f>
        <v>2459</v>
      </c>
      <c r="F33" s="28">
        <f>GETPIVOTDATA("Net Units Total",Pivots!$AF$39)</f>
        <v>2459</v>
      </c>
      <c r="G33" s="51">
        <f>GETPIVOTDATA("Net Units Total",Pivots!$AF$23)</f>
        <v>401</v>
      </c>
      <c r="H33" s="51">
        <f>GETPIVOTDATA("Net Units Total",Pivots!$AF$23)</f>
        <v>401</v>
      </c>
      <c r="I33" s="51">
        <f>GETPIVOTDATA("Net Units Total",Pivots!$AF$7)</f>
        <v>594</v>
      </c>
      <c r="J33" s="51">
        <f>GETPIVOTDATA("Net Units Total",Pivots!$AF$7)</f>
        <v>594</v>
      </c>
      <c r="K33" s="488">
        <v>0</v>
      </c>
      <c r="L33" s="488">
        <v>0</v>
      </c>
      <c r="M33" s="28">
        <f t="shared" si="1"/>
        <v>995</v>
      </c>
      <c r="N33" s="28">
        <f t="shared" si="1"/>
        <v>995</v>
      </c>
      <c r="O33" s="43">
        <f>M33/Q33</f>
        <v>0.28807180081065431</v>
      </c>
      <c r="P33" s="43">
        <f>N33/R33</f>
        <v>0.28807180081065431</v>
      </c>
      <c r="Q33" s="28">
        <f t="shared" si="3"/>
        <v>3454</v>
      </c>
      <c r="R33" s="28">
        <f t="shared" si="3"/>
        <v>3454</v>
      </c>
      <c r="S33" s="2"/>
      <c r="T33" s="1"/>
      <c r="U33" s="1"/>
      <c r="V33" s="1"/>
      <c r="W33" s="1"/>
      <c r="X33" s="1"/>
      <c r="Y33" s="1"/>
      <c r="Z33" s="1"/>
      <c r="AA33" s="1"/>
      <c r="AB33" s="1"/>
      <c r="AC33" s="1"/>
    </row>
    <row r="34" spans="1:29" x14ac:dyDescent="0.2">
      <c r="A34" s="1"/>
      <c r="B34" s="829" t="s">
        <v>1601</v>
      </c>
      <c r="C34" s="830"/>
      <c r="D34" s="831"/>
      <c r="E34" s="489">
        <v>0</v>
      </c>
      <c r="F34" s="489">
        <v>0</v>
      </c>
      <c r="G34" s="489">
        <v>0</v>
      </c>
      <c r="H34" s="489">
        <v>0</v>
      </c>
      <c r="I34" s="489">
        <v>0</v>
      </c>
      <c r="J34" s="489">
        <v>0</v>
      </c>
      <c r="K34" s="490">
        <v>929</v>
      </c>
      <c r="L34" s="490">
        <v>929</v>
      </c>
      <c r="M34" s="489">
        <v>0</v>
      </c>
      <c r="N34" s="489">
        <v>0</v>
      </c>
      <c r="O34" s="491">
        <v>0</v>
      </c>
      <c r="P34" s="491">
        <v>0</v>
      </c>
      <c r="Q34" s="489">
        <v>929</v>
      </c>
      <c r="R34" s="489">
        <v>929</v>
      </c>
      <c r="S34" s="2"/>
      <c r="T34" s="1"/>
      <c r="U34" s="1"/>
      <c r="V34" s="1"/>
      <c r="W34" s="1"/>
      <c r="X34" s="1"/>
      <c r="Y34" s="1"/>
      <c r="Z34" s="1"/>
      <c r="AA34" s="1"/>
      <c r="AB34" s="1"/>
      <c r="AC34" s="1"/>
    </row>
    <row r="35" spans="1:29" x14ac:dyDescent="0.2">
      <c r="A35" s="1"/>
      <c r="B35" s="829" t="s">
        <v>1600</v>
      </c>
      <c r="C35" s="830"/>
      <c r="D35" s="831"/>
      <c r="E35" s="489">
        <v>0</v>
      </c>
      <c r="F35" s="489">
        <v>0</v>
      </c>
      <c r="G35" s="489">
        <v>0</v>
      </c>
      <c r="H35" s="489">
        <v>0</v>
      </c>
      <c r="I35" s="489">
        <v>0</v>
      </c>
      <c r="J35" s="489">
        <v>0</v>
      </c>
      <c r="K35" s="490">
        <v>8041</v>
      </c>
      <c r="L35" s="490">
        <v>8041</v>
      </c>
      <c r="M35" s="489">
        <v>0</v>
      </c>
      <c r="N35" s="489">
        <v>0</v>
      </c>
      <c r="O35" s="491">
        <v>0</v>
      </c>
      <c r="P35" s="491">
        <v>0</v>
      </c>
      <c r="Q35" s="489">
        <v>8041</v>
      </c>
      <c r="R35" s="489">
        <v>8041</v>
      </c>
      <c r="S35" s="2"/>
      <c r="T35" s="1"/>
      <c r="U35" s="1"/>
      <c r="V35" s="1"/>
      <c r="W35" s="1"/>
      <c r="X35" s="1"/>
      <c r="Y35" s="1"/>
      <c r="Z35" s="1"/>
      <c r="AA35" s="1"/>
      <c r="AB35" s="1"/>
      <c r="AC35" s="1"/>
    </row>
    <row r="36" spans="1:29" x14ac:dyDescent="0.2">
      <c r="A36" s="1"/>
      <c r="B36" s="815" t="s">
        <v>3649</v>
      </c>
      <c r="C36" s="816"/>
      <c r="D36" s="817"/>
      <c r="E36" s="690">
        <f t="shared" ref="E36:Q36" si="4">SUM(E30:E35)</f>
        <v>21256</v>
      </c>
      <c r="F36" s="690">
        <f t="shared" si="4"/>
        <v>20653</v>
      </c>
      <c r="G36" s="690">
        <f t="shared" si="4"/>
        <v>3041</v>
      </c>
      <c r="H36" s="690">
        <f t="shared" si="4"/>
        <v>3041</v>
      </c>
      <c r="I36" s="690">
        <f t="shared" si="4"/>
        <v>1783</v>
      </c>
      <c r="J36" s="690">
        <f t="shared" si="4"/>
        <v>1609</v>
      </c>
      <c r="K36" s="690">
        <f t="shared" si="4"/>
        <v>8970</v>
      </c>
      <c r="L36" s="690">
        <f>SUM(L30:L35)</f>
        <v>8970</v>
      </c>
      <c r="M36" s="690">
        <f t="shared" si="4"/>
        <v>4824</v>
      </c>
      <c r="N36" s="690">
        <f t="shared" si="4"/>
        <v>4650</v>
      </c>
      <c r="O36" s="691">
        <f>M36/Q36</f>
        <v>0.13763195435092726</v>
      </c>
      <c r="P36" s="691">
        <f>N36/R36</f>
        <v>0.13567531292854434</v>
      </c>
      <c r="Q36" s="690">
        <f t="shared" si="4"/>
        <v>35050</v>
      </c>
      <c r="R36" s="690">
        <f>SUM(R30:R35)</f>
        <v>34273</v>
      </c>
      <c r="S36" s="2"/>
      <c r="T36" s="1"/>
      <c r="U36" s="1"/>
      <c r="V36" s="1"/>
      <c r="W36" s="1"/>
      <c r="X36" s="1"/>
      <c r="Y36" s="1"/>
      <c r="Z36" s="1"/>
      <c r="AA36" s="1"/>
      <c r="AB36" s="1"/>
      <c r="AC36" s="1"/>
    </row>
    <row r="37" spans="1:29" x14ac:dyDescent="0.2">
      <c r="A37" s="1"/>
      <c r="B37" s="414" t="s">
        <v>4111</v>
      </c>
      <c r="C37" s="32"/>
      <c r="D37" s="32"/>
      <c r="E37" s="33"/>
      <c r="F37" s="33"/>
      <c r="G37" s="33"/>
      <c r="H37" s="33"/>
      <c r="I37" s="33"/>
      <c r="J37" s="33"/>
      <c r="K37" s="33"/>
      <c r="L37" s="33"/>
      <c r="M37" s="46"/>
      <c r="N37" s="46"/>
      <c r="O37" s="46"/>
      <c r="P37" s="46"/>
      <c r="Q37" s="46"/>
      <c r="R37" s="415"/>
      <c r="S37" s="2"/>
      <c r="T37" s="1"/>
      <c r="U37" s="1"/>
      <c r="V37" s="1"/>
      <c r="W37" s="1"/>
      <c r="X37" s="1"/>
      <c r="Y37" s="1"/>
      <c r="Z37" s="1"/>
      <c r="AA37" s="1"/>
      <c r="AB37" s="1"/>
      <c r="AC37" s="1"/>
    </row>
    <row r="38" spans="1:29" x14ac:dyDescent="0.2">
      <c r="A38" s="1"/>
      <c r="B38" s="416"/>
      <c r="C38" s="39"/>
      <c r="D38" s="39"/>
      <c r="E38" s="39"/>
      <c r="F38" s="39"/>
      <c r="G38" s="39"/>
      <c r="H38" s="39"/>
      <c r="I38" s="39"/>
      <c r="J38" s="39"/>
      <c r="K38" s="39"/>
      <c r="L38" s="39"/>
      <c r="M38" s="39"/>
      <c r="N38" s="39"/>
      <c r="O38" s="39"/>
      <c r="P38" s="39"/>
      <c r="Q38" s="39"/>
      <c r="R38" s="417"/>
      <c r="S38" s="2"/>
      <c r="T38" s="1"/>
      <c r="U38" s="1"/>
      <c r="V38" s="1"/>
      <c r="W38" s="1"/>
      <c r="X38" s="1"/>
      <c r="Y38" s="1"/>
      <c r="Z38" s="1"/>
      <c r="AA38" s="1"/>
      <c r="AB38" s="1"/>
      <c r="AC38" s="1"/>
    </row>
    <row r="39" spans="1:29" x14ac:dyDescent="0.2">
      <c r="A39" s="1"/>
      <c r="B39" s="411" t="s">
        <v>1693</v>
      </c>
      <c r="C39" s="37" t="s">
        <v>4333</v>
      </c>
      <c r="D39" s="38"/>
      <c r="E39" s="38"/>
      <c r="F39" s="38"/>
      <c r="G39" s="38"/>
      <c r="H39" s="38"/>
      <c r="I39" s="38"/>
      <c r="J39" s="38"/>
      <c r="K39" s="38"/>
      <c r="L39" s="38"/>
      <c r="M39" s="38"/>
      <c r="N39" s="38"/>
      <c r="O39" s="38"/>
      <c r="P39" s="38"/>
      <c r="Q39" s="38"/>
      <c r="R39" s="412"/>
      <c r="S39" s="2"/>
      <c r="T39" s="1"/>
      <c r="U39" s="1"/>
      <c r="V39" s="1"/>
      <c r="W39" s="1"/>
      <c r="X39" s="1"/>
      <c r="Y39" s="1"/>
      <c r="Z39" s="1"/>
      <c r="AA39" s="1"/>
      <c r="AB39" s="1"/>
      <c r="AC39" s="1"/>
    </row>
    <row r="40" spans="1:29" x14ac:dyDescent="0.2">
      <c r="A40" s="1"/>
      <c r="B40" s="807" t="s">
        <v>2364</v>
      </c>
      <c r="C40" s="818"/>
      <c r="D40" s="808"/>
      <c r="E40" s="807" t="s">
        <v>3063</v>
      </c>
      <c r="F40" s="808"/>
      <c r="G40" s="780" t="s">
        <v>552</v>
      </c>
      <c r="H40" s="781"/>
      <c r="I40" s="781"/>
      <c r="J40" s="782"/>
      <c r="K40" s="811" t="s">
        <v>1602</v>
      </c>
      <c r="L40" s="812"/>
      <c r="M40" s="807" t="s">
        <v>1685</v>
      </c>
      <c r="N40" s="808"/>
      <c r="O40" s="807" t="s">
        <v>2365</v>
      </c>
      <c r="P40" s="808"/>
      <c r="Q40" s="807" t="s">
        <v>524</v>
      </c>
      <c r="R40" s="808"/>
      <c r="S40" s="2"/>
      <c r="T40" s="1"/>
      <c r="U40" s="1"/>
      <c r="V40" s="1"/>
      <c r="W40" s="1"/>
      <c r="X40" s="1"/>
      <c r="Y40" s="1"/>
      <c r="Z40" s="1"/>
      <c r="AA40" s="1"/>
      <c r="AB40" s="1"/>
      <c r="AC40" s="1"/>
    </row>
    <row r="41" spans="1:29" x14ac:dyDescent="0.2">
      <c r="A41" s="1"/>
      <c r="B41" s="819"/>
      <c r="C41" s="820"/>
      <c r="D41" s="821"/>
      <c r="E41" s="809"/>
      <c r="F41" s="810"/>
      <c r="G41" s="780" t="s">
        <v>628</v>
      </c>
      <c r="H41" s="782"/>
      <c r="I41" s="780" t="s">
        <v>1931</v>
      </c>
      <c r="J41" s="782"/>
      <c r="K41" s="813"/>
      <c r="L41" s="814"/>
      <c r="M41" s="809"/>
      <c r="N41" s="810"/>
      <c r="O41" s="809"/>
      <c r="P41" s="810"/>
      <c r="Q41" s="809"/>
      <c r="R41" s="810"/>
      <c r="S41" s="2"/>
      <c r="T41" s="1"/>
      <c r="U41" s="1"/>
      <c r="V41" s="1"/>
      <c r="W41" s="1"/>
      <c r="X41" s="1"/>
      <c r="Y41" s="1"/>
      <c r="Z41" s="1"/>
      <c r="AA41" s="1"/>
      <c r="AB41" s="1"/>
      <c r="AC41" s="1"/>
    </row>
    <row r="42" spans="1:29" x14ac:dyDescent="0.2">
      <c r="A42" s="1"/>
      <c r="B42" s="809"/>
      <c r="C42" s="822"/>
      <c r="D42" s="810"/>
      <c r="E42" s="40" t="s">
        <v>1690</v>
      </c>
      <c r="F42" s="40" t="s">
        <v>1691</v>
      </c>
      <c r="G42" s="40" t="s">
        <v>1690</v>
      </c>
      <c r="H42" s="40" t="s">
        <v>1691</v>
      </c>
      <c r="I42" s="40" t="s">
        <v>1690</v>
      </c>
      <c r="J42" s="40" t="s">
        <v>1691</v>
      </c>
      <c r="K42" s="40" t="s">
        <v>1690</v>
      </c>
      <c r="L42" s="40" t="s">
        <v>1691</v>
      </c>
      <c r="M42" s="40" t="s">
        <v>1690</v>
      </c>
      <c r="N42" s="40" t="s">
        <v>1691</v>
      </c>
      <c r="O42" s="40" t="s">
        <v>1690</v>
      </c>
      <c r="P42" s="40" t="s">
        <v>1691</v>
      </c>
      <c r="Q42" s="40" t="s">
        <v>1690</v>
      </c>
      <c r="R42" s="40" t="s">
        <v>1691</v>
      </c>
      <c r="S42" s="2"/>
      <c r="T42" s="1"/>
      <c r="U42" s="1"/>
      <c r="V42" s="1"/>
      <c r="W42" s="1"/>
      <c r="X42" s="1"/>
      <c r="Y42" s="1"/>
      <c r="Z42" s="1"/>
      <c r="AA42" s="1"/>
      <c r="AB42" s="1"/>
      <c r="AC42" s="1"/>
    </row>
    <row r="43" spans="1:29" x14ac:dyDescent="0.2">
      <c r="A43" s="1"/>
      <c r="B43" s="823" t="s">
        <v>3469</v>
      </c>
      <c r="C43" s="824"/>
      <c r="D43" s="825"/>
      <c r="E43" s="65">
        <f>GETPIVOTDATA("Proposed Units Total",Pivots!$B$101)</f>
        <v>744</v>
      </c>
      <c r="F43" s="65">
        <f>GETPIVOTDATA("Net Units Total",Pivots!$B$92)</f>
        <v>688</v>
      </c>
      <c r="G43" s="65">
        <f>GETPIVOTDATA("Proposed Units Total",Pivots!$B$83)</f>
        <v>109</v>
      </c>
      <c r="H43" s="65">
        <f>GETPIVOTDATA("Net Units Total",Pivots!$B$74)</f>
        <v>109</v>
      </c>
      <c r="I43" s="65">
        <f>GETPIVOTDATA("Proposed Units Total",Pivots!$B$65)</f>
        <v>15</v>
      </c>
      <c r="J43" s="65">
        <f>GETPIVOTDATA("Net Units Total",Pivots!$B$56)</f>
        <v>15</v>
      </c>
      <c r="K43" s="693">
        <v>0</v>
      </c>
      <c r="L43" s="693">
        <v>0</v>
      </c>
      <c r="M43" s="693">
        <f t="shared" ref="M43:N45" si="5">I43+G43</f>
        <v>124</v>
      </c>
      <c r="N43" s="693">
        <f t="shared" si="5"/>
        <v>124</v>
      </c>
      <c r="O43" s="687">
        <f t="shared" ref="O43:P47" si="6">M43/Q43</f>
        <v>0.14285714285714285</v>
      </c>
      <c r="P43" s="687">
        <f t="shared" si="6"/>
        <v>0.15270935960591134</v>
      </c>
      <c r="Q43" s="693">
        <f t="shared" ref="Q43:R45" si="7">M43+E43</f>
        <v>868</v>
      </c>
      <c r="R43" s="693">
        <f t="shared" si="7"/>
        <v>812</v>
      </c>
      <c r="S43" s="2"/>
      <c r="T43" s="1"/>
      <c r="U43" s="1"/>
      <c r="V43" s="1"/>
      <c r="W43" s="1"/>
      <c r="X43" s="1"/>
      <c r="Y43" s="1"/>
      <c r="Z43" s="1"/>
      <c r="AA43" s="1"/>
      <c r="AB43" s="1"/>
      <c r="AC43" s="1"/>
    </row>
    <row r="44" spans="1:29" x14ac:dyDescent="0.2">
      <c r="A44" s="1"/>
      <c r="B44" s="826" t="s">
        <v>1226</v>
      </c>
      <c r="C44" s="827"/>
      <c r="D44" s="828"/>
      <c r="E44" s="51">
        <f>GETPIVOTDATA("Proposed Units Total",Pivots!$F$101)</f>
        <v>4871</v>
      </c>
      <c r="F44" s="51">
        <f>GETPIVOTDATA("Net Units Total",Pivots!$F$92)</f>
        <v>4733</v>
      </c>
      <c r="G44" s="51">
        <f>GETPIVOTDATA("Proposed Units Total",Pivots!$F$83)</f>
        <v>789</v>
      </c>
      <c r="H44" s="51">
        <f>GETPIVOTDATA("Net Units Total",Pivots!$F$74)</f>
        <v>789</v>
      </c>
      <c r="I44" s="51">
        <f>GETPIVOTDATA("Proposed Units Total",Pivots!$F$65)</f>
        <v>197</v>
      </c>
      <c r="J44" s="51">
        <f>GETPIVOTDATA("Net Units Total",Pivots!$F$56)</f>
        <v>196</v>
      </c>
      <c r="K44" s="51">
        <v>0</v>
      </c>
      <c r="L44" s="51">
        <v>0</v>
      </c>
      <c r="M44" s="51">
        <f>I44+G44</f>
        <v>986</v>
      </c>
      <c r="N44" s="51">
        <f t="shared" si="5"/>
        <v>985</v>
      </c>
      <c r="O44" s="694">
        <f t="shared" si="6"/>
        <v>0.16834556940413181</v>
      </c>
      <c r="P44" s="694">
        <f t="shared" si="6"/>
        <v>0.17226302903112978</v>
      </c>
      <c r="Q44" s="28">
        <f t="shared" si="7"/>
        <v>5857</v>
      </c>
      <c r="R44" s="28">
        <f t="shared" si="7"/>
        <v>5718</v>
      </c>
      <c r="S44" s="2"/>
      <c r="T44" s="1"/>
      <c r="U44" s="1"/>
      <c r="V44" s="1"/>
      <c r="W44" s="1"/>
      <c r="X44" s="1"/>
      <c r="Y44" s="1"/>
      <c r="Z44" s="1"/>
      <c r="AA44" s="1"/>
      <c r="AB44" s="1"/>
      <c r="AC44" s="1"/>
    </row>
    <row r="45" spans="1:29" x14ac:dyDescent="0.2">
      <c r="A45" s="1"/>
      <c r="B45" s="826" t="s">
        <v>1227</v>
      </c>
      <c r="C45" s="827"/>
      <c r="D45" s="828"/>
      <c r="E45" s="51">
        <f>GETPIVOTDATA("Proposed Units Total",Pivots!$J$101)</f>
        <v>10877</v>
      </c>
      <c r="F45" s="51">
        <f>GETPIVOTDATA("Net Units Total",Pivots!$J$92)</f>
        <v>10657</v>
      </c>
      <c r="G45" s="51">
        <f>GETPIVOTDATA("Proposed Units Total",Pivots!$J$83)</f>
        <v>1440</v>
      </c>
      <c r="H45" s="51">
        <f>GETPIVOTDATA("Net Units Total",Pivots!$J$74)</f>
        <v>1440</v>
      </c>
      <c r="I45" s="51">
        <f>GETPIVOTDATA("Proposed Units Total",Pivots!$J$65)</f>
        <v>900</v>
      </c>
      <c r="J45" s="51">
        <f>GETPIVOTDATA("Net Units Total",Pivots!$J$56)</f>
        <v>735</v>
      </c>
      <c r="K45" s="51">
        <v>0</v>
      </c>
      <c r="L45" s="51">
        <v>0</v>
      </c>
      <c r="M45" s="51">
        <f>I45+G45</f>
        <v>2340</v>
      </c>
      <c r="N45" s="51">
        <f t="shared" si="5"/>
        <v>2175</v>
      </c>
      <c r="O45" s="694">
        <f t="shared" si="6"/>
        <v>0.17704471513959294</v>
      </c>
      <c r="P45" s="694">
        <f t="shared" si="6"/>
        <v>0.16949812967581046</v>
      </c>
      <c r="Q45" s="28">
        <f t="shared" si="7"/>
        <v>13217</v>
      </c>
      <c r="R45" s="28">
        <f t="shared" si="7"/>
        <v>12832</v>
      </c>
      <c r="S45" s="2"/>
      <c r="T45" s="1"/>
      <c r="U45" s="1"/>
      <c r="V45" s="1"/>
      <c r="W45" s="1"/>
      <c r="X45" s="1"/>
      <c r="Y45" s="1"/>
      <c r="Z45" s="1"/>
      <c r="AA45" s="1"/>
      <c r="AB45" s="1"/>
      <c r="AC45" s="1"/>
    </row>
    <row r="46" spans="1:29" x14ac:dyDescent="0.2">
      <c r="A46" s="1"/>
      <c r="B46" s="826" t="s">
        <v>1228</v>
      </c>
      <c r="C46" s="827"/>
      <c r="D46" s="828"/>
      <c r="E46" s="490">
        <f>GETPIVOTDATA("Proposed Units Total",Pivots!$N$101)</f>
        <v>1894</v>
      </c>
      <c r="F46" s="490">
        <f>GETPIVOTDATA("Net Units Total",Pivots!$N$92)</f>
        <v>1835</v>
      </c>
      <c r="G46" s="490">
        <f>GETPIVOTDATA("Proposed Units Total",Pivots!$N$83)</f>
        <v>404</v>
      </c>
      <c r="H46" s="490">
        <f>GETPIVOTDATA("Net Units Total",Pivots!$N$74)</f>
        <v>404</v>
      </c>
      <c r="I46" s="490">
        <f>GETPIVOTDATA("Proposed Units Total",Pivots!$N$65)</f>
        <v>64</v>
      </c>
      <c r="J46" s="490">
        <f>GETPIVOTDATA("Net Units Total",Pivots!$N$56)</f>
        <v>64</v>
      </c>
      <c r="K46" s="490">
        <v>0</v>
      </c>
      <c r="L46" s="490">
        <v>0</v>
      </c>
      <c r="M46" s="51">
        <f>I46+G46</f>
        <v>468</v>
      </c>
      <c r="N46" s="51">
        <f>J46+H46</f>
        <v>468</v>
      </c>
      <c r="O46" s="694">
        <f t="shared" si="6"/>
        <v>0.19813717188823032</v>
      </c>
      <c r="P46" s="694">
        <f t="shared" si="6"/>
        <v>0.20321320017368649</v>
      </c>
      <c r="Q46" s="28">
        <f>M46+E46</f>
        <v>2362</v>
      </c>
      <c r="R46" s="28">
        <f>N46+F46</f>
        <v>2303</v>
      </c>
      <c r="S46" s="2"/>
      <c r="T46" s="1"/>
      <c r="U46" s="1"/>
      <c r="V46" s="1"/>
      <c r="W46" s="1"/>
      <c r="X46" s="1"/>
      <c r="Y46" s="1"/>
      <c r="Z46" s="1"/>
      <c r="AA46" s="1"/>
      <c r="AB46" s="1"/>
      <c r="AC46" s="1"/>
    </row>
    <row r="47" spans="1:29" x14ac:dyDescent="0.2">
      <c r="A47" s="1"/>
      <c r="B47" s="413" t="s">
        <v>1964</v>
      </c>
      <c r="C47" s="41"/>
      <c r="D47" s="42"/>
      <c r="E47" s="28">
        <f>GETPIVOTDATA("Net Units Total",Pivots!$AF$39)</f>
        <v>2459</v>
      </c>
      <c r="F47" s="28">
        <f>GETPIVOTDATA("Net Units Total",Pivots!$AF$39)</f>
        <v>2459</v>
      </c>
      <c r="G47" s="51">
        <f>GETPIVOTDATA("Net Units Total",Pivots!$AF$23)</f>
        <v>401</v>
      </c>
      <c r="H47" s="51">
        <f>GETPIVOTDATA("Net Units Total",Pivots!$AF$23)</f>
        <v>401</v>
      </c>
      <c r="I47" s="51">
        <f>GETPIVOTDATA("Net Units Total",Pivots!$AF$7)</f>
        <v>594</v>
      </c>
      <c r="J47" s="51">
        <f>GETPIVOTDATA("Net Units Total",Pivots!$AF$7)</f>
        <v>594</v>
      </c>
      <c r="K47" s="488">
        <v>0</v>
      </c>
      <c r="L47" s="488">
        <v>0</v>
      </c>
      <c r="M47" s="28">
        <f>I47+G47</f>
        <v>995</v>
      </c>
      <c r="N47" s="28">
        <f>J47+H47</f>
        <v>995</v>
      </c>
      <c r="O47" s="43">
        <f t="shared" si="6"/>
        <v>0.28807180081065431</v>
      </c>
      <c r="P47" s="43">
        <f t="shared" si="6"/>
        <v>0.28807180081065431</v>
      </c>
      <c r="Q47" s="28">
        <f>M47+E47</f>
        <v>3454</v>
      </c>
      <c r="R47" s="28">
        <f>N47+F47</f>
        <v>3454</v>
      </c>
      <c r="S47" s="2"/>
      <c r="T47" s="1"/>
      <c r="U47" s="1"/>
      <c r="V47" s="1"/>
      <c r="W47" s="1"/>
      <c r="X47" s="1"/>
      <c r="Y47" s="1"/>
      <c r="Z47" s="1"/>
      <c r="AA47" s="1"/>
      <c r="AB47" s="1"/>
      <c r="AC47" s="1"/>
    </row>
    <row r="48" spans="1:29" x14ac:dyDescent="0.2">
      <c r="A48" s="1"/>
      <c r="B48" s="413" t="s">
        <v>1601</v>
      </c>
      <c r="C48" s="41"/>
      <c r="D48" s="42"/>
      <c r="E48" s="489">
        <v>0</v>
      </c>
      <c r="F48" s="489">
        <v>0</v>
      </c>
      <c r="G48" s="489">
        <v>0</v>
      </c>
      <c r="H48" s="489">
        <v>0</v>
      </c>
      <c r="I48" s="489">
        <v>0</v>
      </c>
      <c r="J48" s="489">
        <v>0</v>
      </c>
      <c r="K48" s="490">
        <v>929</v>
      </c>
      <c r="L48" s="490">
        <v>929</v>
      </c>
      <c r="M48" s="489">
        <v>0</v>
      </c>
      <c r="N48" s="489">
        <v>0</v>
      </c>
      <c r="O48" s="491">
        <v>0</v>
      </c>
      <c r="P48" s="491">
        <v>0</v>
      </c>
      <c r="Q48" s="489">
        <v>929</v>
      </c>
      <c r="R48" s="489">
        <v>929</v>
      </c>
      <c r="S48" s="2"/>
      <c r="T48" s="1"/>
      <c r="U48" s="1"/>
      <c r="V48" s="1"/>
      <c r="W48" s="1"/>
      <c r="X48" s="1"/>
      <c r="Y48" s="1"/>
      <c r="Z48" s="1"/>
      <c r="AA48" s="1"/>
      <c r="AB48" s="1"/>
      <c r="AC48" s="1"/>
    </row>
    <row r="49" spans="1:29" x14ac:dyDescent="0.2">
      <c r="A49" s="1"/>
      <c r="B49" s="413" t="s">
        <v>1600</v>
      </c>
      <c r="C49" s="41"/>
      <c r="D49" s="42"/>
      <c r="E49" s="489">
        <v>0</v>
      </c>
      <c r="F49" s="489">
        <v>0</v>
      </c>
      <c r="G49" s="489">
        <v>0</v>
      </c>
      <c r="H49" s="489">
        <v>0</v>
      </c>
      <c r="I49" s="489">
        <v>0</v>
      </c>
      <c r="J49" s="489">
        <v>0</v>
      </c>
      <c r="K49" s="490">
        <v>8041</v>
      </c>
      <c r="L49" s="490">
        <v>8041</v>
      </c>
      <c r="M49" s="489">
        <v>0</v>
      </c>
      <c r="N49" s="489">
        <v>0</v>
      </c>
      <c r="O49" s="491">
        <v>0</v>
      </c>
      <c r="P49" s="491">
        <v>0</v>
      </c>
      <c r="Q49" s="489">
        <v>8041</v>
      </c>
      <c r="R49" s="489">
        <v>8041</v>
      </c>
      <c r="S49" s="2"/>
      <c r="T49" s="1"/>
      <c r="U49" s="1"/>
      <c r="V49" s="1"/>
      <c r="W49" s="1"/>
      <c r="X49" s="1"/>
      <c r="Y49" s="1"/>
      <c r="Z49" s="1"/>
      <c r="AA49" s="1"/>
      <c r="AB49" s="1"/>
      <c r="AC49" s="1"/>
    </row>
    <row r="50" spans="1:29" x14ac:dyDescent="0.2">
      <c r="A50" s="1"/>
      <c r="B50" s="815" t="s">
        <v>3649</v>
      </c>
      <c r="C50" s="816"/>
      <c r="D50" s="817"/>
      <c r="E50" s="62">
        <f t="shared" ref="E50:Q50" si="8">SUM(E44:E49)</f>
        <v>20101</v>
      </c>
      <c r="F50" s="62">
        <f t="shared" si="8"/>
        <v>19684</v>
      </c>
      <c r="G50" s="62">
        <f t="shared" si="8"/>
        <v>3034</v>
      </c>
      <c r="H50" s="62">
        <f t="shared" si="8"/>
        <v>3034</v>
      </c>
      <c r="I50" s="62">
        <f t="shared" si="8"/>
        <v>1755</v>
      </c>
      <c r="J50" s="62">
        <f t="shared" si="8"/>
        <v>1589</v>
      </c>
      <c r="K50" s="62">
        <f t="shared" si="8"/>
        <v>8970</v>
      </c>
      <c r="L50" s="62">
        <f t="shared" si="8"/>
        <v>8970</v>
      </c>
      <c r="M50" s="62">
        <f t="shared" si="8"/>
        <v>4789</v>
      </c>
      <c r="N50" s="62">
        <f t="shared" si="8"/>
        <v>4623</v>
      </c>
      <c r="O50" s="691">
        <f>AVERAGE(O43:O49)</f>
        <v>0.13920805715710746</v>
      </c>
      <c r="P50" s="691">
        <f>AVERAGE(P43:P49)</f>
        <v>0.14082221704245607</v>
      </c>
      <c r="Q50" s="62">
        <f t="shared" si="8"/>
        <v>33860</v>
      </c>
      <c r="R50" s="62">
        <f>SUM(R44:R49)</f>
        <v>33277</v>
      </c>
      <c r="S50" s="2"/>
      <c r="T50" s="1"/>
      <c r="U50" s="1"/>
      <c r="V50" s="1"/>
      <c r="W50" s="1"/>
      <c r="X50" s="1"/>
      <c r="Y50" s="1"/>
      <c r="Z50" s="1"/>
      <c r="AA50" s="1"/>
      <c r="AB50" s="1"/>
      <c r="AC50" s="1"/>
    </row>
    <row r="51" spans="1:29" x14ac:dyDescent="0.2">
      <c r="A51" s="1"/>
      <c r="B51" s="414" t="s">
        <v>4111</v>
      </c>
      <c r="C51" s="32"/>
      <c r="D51" s="32"/>
      <c r="E51" s="33"/>
      <c r="F51" s="33"/>
      <c r="G51" s="33"/>
      <c r="H51" s="33"/>
      <c r="I51" s="33"/>
      <c r="J51" s="33"/>
      <c r="K51" s="33"/>
      <c r="L51" s="33"/>
      <c r="M51" s="46"/>
      <c r="N51" s="46"/>
      <c r="O51" s="46"/>
      <c r="P51" s="46"/>
      <c r="Q51" s="46"/>
      <c r="R51" s="415"/>
      <c r="S51" s="2"/>
      <c r="T51" s="1"/>
      <c r="U51" s="1"/>
      <c r="V51" s="1"/>
      <c r="W51" s="1"/>
      <c r="X51" s="1"/>
      <c r="Y51" s="1"/>
      <c r="Z51" s="1"/>
      <c r="AA51" s="1"/>
      <c r="AB51" s="1"/>
      <c r="AC51" s="1"/>
    </row>
    <row r="52" spans="1:29" x14ac:dyDescent="0.2">
      <c r="A52" s="1"/>
      <c r="B52" s="418"/>
      <c r="C52" s="419"/>
      <c r="D52" s="419"/>
      <c r="E52" s="419"/>
      <c r="F52" s="419"/>
      <c r="G52" s="419"/>
      <c r="H52" s="419"/>
      <c r="I52" s="419"/>
      <c r="J52" s="419"/>
      <c r="K52" s="419"/>
      <c r="L52" s="419"/>
      <c r="M52" s="419"/>
      <c r="N52" s="419"/>
      <c r="O52" s="419"/>
      <c r="P52" s="419"/>
      <c r="Q52" s="419"/>
      <c r="R52" s="420"/>
      <c r="S52" s="2"/>
      <c r="T52" s="1"/>
      <c r="U52" s="1"/>
      <c r="V52" s="1"/>
      <c r="W52" s="1"/>
      <c r="X52" s="1"/>
      <c r="Y52" s="1"/>
      <c r="Z52" s="1"/>
      <c r="AA52" s="1"/>
      <c r="AB52" s="1"/>
      <c r="AC52" s="1"/>
    </row>
    <row r="53" spans="1:29" x14ac:dyDescent="0.2">
      <c r="A53" s="1"/>
      <c r="B53" s="421"/>
      <c r="C53" s="422"/>
      <c r="D53" s="422"/>
      <c r="E53" s="422"/>
      <c r="F53" s="422"/>
      <c r="G53" s="422"/>
      <c r="H53" s="422"/>
      <c r="I53" s="422"/>
      <c r="J53" s="422"/>
      <c r="K53" s="422"/>
      <c r="L53" s="422"/>
      <c r="M53" s="422"/>
      <c r="N53" s="422"/>
      <c r="O53" s="422"/>
      <c r="P53" s="422"/>
      <c r="Q53" s="422"/>
      <c r="R53" s="423"/>
      <c r="S53" s="2"/>
      <c r="T53" s="1"/>
      <c r="U53" s="1"/>
      <c r="V53" s="1"/>
      <c r="W53" s="1"/>
      <c r="X53" s="1"/>
      <c r="Y53" s="1"/>
      <c r="Z53" s="1"/>
      <c r="AA53" s="1"/>
      <c r="AB53" s="1"/>
      <c r="AC53" s="1"/>
    </row>
    <row r="54" spans="1:29" x14ac:dyDescent="0.2">
      <c r="A54" s="1"/>
      <c r="B54" s="424"/>
      <c r="C54" s="2"/>
      <c r="D54" s="2"/>
      <c r="E54" s="2"/>
      <c r="F54" s="2"/>
      <c r="G54" s="2"/>
      <c r="H54" s="2"/>
      <c r="I54" s="2"/>
      <c r="J54" s="2"/>
      <c r="K54" s="39"/>
      <c r="L54" s="39"/>
      <c r="M54" s="39"/>
      <c r="N54" s="39"/>
      <c r="O54" s="39"/>
      <c r="P54" s="39"/>
      <c r="Q54" s="39"/>
      <c r="R54" s="417"/>
      <c r="S54" s="2"/>
      <c r="T54" s="1"/>
      <c r="U54" s="1"/>
      <c r="V54" s="1"/>
      <c r="W54" s="1"/>
      <c r="X54" s="1"/>
      <c r="Y54" s="1"/>
      <c r="Z54" s="1"/>
      <c r="AA54" s="1"/>
      <c r="AB54" s="1"/>
      <c r="AC54" s="1"/>
    </row>
    <row r="55" spans="1:29" x14ac:dyDescent="0.2">
      <c r="A55" s="1"/>
      <c r="B55" s="411" t="s">
        <v>1694</v>
      </c>
      <c r="C55" s="37" t="s">
        <v>4656</v>
      </c>
      <c r="D55" s="39"/>
      <c r="E55" s="39"/>
      <c r="F55" s="39"/>
      <c r="G55" s="39"/>
      <c r="H55" s="39"/>
      <c r="I55" s="39"/>
      <c r="J55" s="39"/>
      <c r="K55" s="39"/>
      <c r="L55" s="39"/>
      <c r="M55" s="39"/>
      <c r="N55" s="39"/>
      <c r="O55" s="39"/>
      <c r="P55" s="39"/>
      <c r="Q55" s="39"/>
      <c r="R55" s="417"/>
      <c r="S55" s="2"/>
      <c r="T55" s="1"/>
      <c r="U55" s="1"/>
      <c r="V55" s="1"/>
      <c r="W55" s="1"/>
      <c r="X55" s="1"/>
      <c r="Y55" s="1"/>
      <c r="Z55" s="1"/>
      <c r="AA55" s="1"/>
      <c r="AB55" s="1"/>
      <c r="AC55" s="1"/>
    </row>
    <row r="56" spans="1:29" x14ac:dyDescent="0.2">
      <c r="A56" s="1"/>
      <c r="B56" s="425" t="s">
        <v>2364</v>
      </c>
      <c r="C56" s="225"/>
      <c r="D56" s="225"/>
      <c r="E56" s="225"/>
      <c r="F56" s="359" t="s">
        <v>3063</v>
      </c>
      <c r="G56" s="359" t="s">
        <v>552</v>
      </c>
      <c r="H56" s="40" t="s">
        <v>5075</v>
      </c>
      <c r="I56" s="2"/>
      <c r="J56" s="2"/>
      <c r="K56" s="39"/>
      <c r="L56" s="39"/>
      <c r="M56" s="39"/>
      <c r="N56" s="39"/>
      <c r="O56" s="39"/>
      <c r="P56" s="39"/>
      <c r="Q56" s="39"/>
      <c r="R56" s="417"/>
      <c r="S56" s="2"/>
      <c r="T56" s="1"/>
      <c r="U56" s="1"/>
      <c r="V56" s="1"/>
      <c r="W56" s="1"/>
      <c r="X56" s="1"/>
      <c r="Y56" s="1"/>
      <c r="Z56" s="1"/>
      <c r="AA56" s="1"/>
      <c r="AB56" s="1"/>
      <c r="AC56" s="1"/>
    </row>
    <row r="57" spans="1:29" x14ac:dyDescent="0.2">
      <c r="A57" s="1"/>
      <c r="B57" s="426" t="s">
        <v>5076</v>
      </c>
      <c r="C57" s="228"/>
      <c r="D57" s="228"/>
      <c r="E57" s="228"/>
      <c r="F57" s="28">
        <f>F31</f>
        <v>11387</v>
      </c>
      <c r="G57" s="28">
        <f>N31</f>
        <v>2183</v>
      </c>
      <c r="H57" s="688">
        <f>R31</f>
        <v>13570</v>
      </c>
      <c r="I57" s="2"/>
      <c r="J57" s="2"/>
      <c r="K57" s="39"/>
      <c r="L57" s="39"/>
      <c r="M57" s="39"/>
      <c r="N57" s="39"/>
      <c r="O57" s="39"/>
      <c r="P57" s="39"/>
      <c r="Q57" s="39"/>
      <c r="R57" s="417"/>
      <c r="S57" s="2"/>
      <c r="T57" s="1"/>
      <c r="U57" s="1"/>
      <c r="V57" s="1"/>
      <c r="W57" s="1"/>
      <c r="X57" s="1"/>
      <c r="Y57" s="1"/>
      <c r="Z57" s="1"/>
      <c r="AA57" s="1"/>
      <c r="AB57" s="1"/>
      <c r="AC57" s="1"/>
    </row>
    <row r="58" spans="1:29" x14ac:dyDescent="0.2">
      <c r="A58" s="1"/>
      <c r="B58" s="427" t="s">
        <v>1226</v>
      </c>
      <c r="C58" s="229"/>
      <c r="D58" s="229"/>
      <c r="E58" s="229"/>
      <c r="F58" s="28">
        <f>F30</f>
        <v>4906</v>
      </c>
      <c r="G58" s="51">
        <f>N30</f>
        <v>999</v>
      </c>
      <c r="H58" s="688">
        <f>R30</f>
        <v>5905</v>
      </c>
      <c r="I58" s="2"/>
      <c r="J58" s="2"/>
      <c r="K58" s="39"/>
      <c r="L58" s="39"/>
      <c r="M58" s="39"/>
      <c r="N58" s="39"/>
      <c r="O58" s="39"/>
      <c r="P58" s="39"/>
      <c r="Q58" s="39"/>
      <c r="R58" s="417"/>
      <c r="S58" s="2"/>
      <c r="T58" s="1"/>
      <c r="U58" s="1"/>
      <c r="V58" s="1"/>
      <c r="W58" s="1"/>
      <c r="X58" s="1"/>
      <c r="Y58" s="1"/>
      <c r="Z58" s="1"/>
      <c r="AA58" s="1"/>
      <c r="AB58" s="1"/>
      <c r="AC58" s="1"/>
    </row>
    <row r="59" spans="1:29" x14ac:dyDescent="0.2">
      <c r="A59" s="1"/>
      <c r="B59" s="426" t="s">
        <v>5077</v>
      </c>
      <c r="C59" s="228"/>
      <c r="D59" s="228"/>
      <c r="E59" s="228"/>
      <c r="F59" s="28">
        <f>F29</f>
        <v>805</v>
      </c>
      <c r="G59" s="28">
        <f>N29</f>
        <v>131</v>
      </c>
      <c r="H59" s="688">
        <f>R29</f>
        <v>936</v>
      </c>
      <c r="I59" s="2"/>
      <c r="J59" s="2"/>
      <c r="K59" s="39"/>
      <c r="L59" s="39"/>
      <c r="M59" s="39"/>
      <c r="N59" s="39"/>
      <c r="O59" s="39"/>
      <c r="P59" s="39"/>
      <c r="Q59" s="39"/>
      <c r="R59" s="417"/>
      <c r="S59" s="2"/>
      <c r="T59" s="1"/>
      <c r="U59" s="1"/>
      <c r="V59" s="1"/>
      <c r="W59" s="1"/>
      <c r="X59" s="1"/>
      <c r="Y59" s="1"/>
      <c r="Z59" s="1"/>
      <c r="AA59" s="1"/>
      <c r="AB59" s="1"/>
      <c r="AC59" s="1"/>
    </row>
    <row r="60" spans="1:29" x14ac:dyDescent="0.2">
      <c r="A60" s="1"/>
      <c r="B60" s="416"/>
      <c r="C60" s="39"/>
      <c r="D60" s="39"/>
      <c r="E60" s="39"/>
      <c r="F60" s="39"/>
      <c r="G60" s="39"/>
      <c r="H60" s="39"/>
      <c r="I60" s="39"/>
      <c r="J60" s="39"/>
      <c r="K60" s="39"/>
      <c r="L60" s="39"/>
      <c r="M60" s="39"/>
      <c r="N60" s="39"/>
      <c r="O60" s="39"/>
      <c r="P60" s="39"/>
      <c r="Q60" s="39"/>
      <c r="R60" s="417"/>
      <c r="S60" s="2"/>
      <c r="T60" s="1"/>
      <c r="U60" s="1"/>
      <c r="V60" s="1"/>
      <c r="W60" s="1"/>
      <c r="X60" s="1"/>
      <c r="Y60" s="1"/>
      <c r="Z60" s="1"/>
      <c r="AA60" s="1"/>
      <c r="AB60" s="1"/>
      <c r="AC60" s="1"/>
    </row>
    <row r="61" spans="1:29" x14ac:dyDescent="0.2">
      <c r="A61" s="1"/>
      <c r="B61" s="416"/>
      <c r="C61" s="39"/>
      <c r="D61" s="39"/>
      <c r="E61" s="39"/>
      <c r="F61" s="39"/>
      <c r="G61" s="39"/>
      <c r="H61" s="39"/>
      <c r="I61" s="39"/>
      <c r="J61" s="39"/>
      <c r="K61" s="39"/>
      <c r="L61" s="39"/>
      <c r="M61" s="39"/>
      <c r="N61" s="39"/>
      <c r="O61" s="39"/>
      <c r="P61" s="39"/>
      <c r="Q61" s="39"/>
      <c r="R61" s="417"/>
      <c r="S61" s="2"/>
      <c r="T61" s="1"/>
      <c r="U61" s="1"/>
      <c r="V61" s="1"/>
      <c r="W61" s="1"/>
      <c r="X61" s="1"/>
      <c r="Y61" s="1"/>
      <c r="Z61" s="1"/>
      <c r="AA61" s="1"/>
      <c r="AB61" s="1"/>
      <c r="AC61" s="1"/>
    </row>
    <row r="62" spans="1:29" x14ac:dyDescent="0.2">
      <c r="A62" s="1"/>
      <c r="B62" s="406" t="s">
        <v>1696</v>
      </c>
      <c r="C62" s="37" t="s">
        <v>4657</v>
      </c>
      <c r="D62" s="38"/>
      <c r="E62" s="38"/>
      <c r="F62" s="38"/>
      <c r="G62" s="38"/>
      <c r="H62" s="38"/>
      <c r="I62" s="38"/>
      <c r="J62" s="38"/>
      <c r="K62" s="38"/>
      <c r="L62" s="39"/>
      <c r="M62" s="39"/>
      <c r="N62" s="39"/>
      <c r="O62" s="39"/>
      <c r="P62" s="39"/>
      <c r="Q62" s="39"/>
      <c r="R62" s="417"/>
      <c r="S62" s="2"/>
      <c r="T62" s="1"/>
      <c r="U62" s="1"/>
      <c r="V62" s="1"/>
      <c r="W62" s="1"/>
      <c r="X62" s="1"/>
      <c r="Y62" s="1"/>
      <c r="Z62" s="1"/>
      <c r="AA62" s="1"/>
      <c r="AB62" s="1"/>
      <c r="AC62" s="1"/>
    </row>
    <row r="63" spans="1:29" x14ac:dyDescent="0.2">
      <c r="A63" s="1"/>
      <c r="B63" s="428" t="s">
        <v>477</v>
      </c>
      <c r="C63" s="360" t="s">
        <v>478</v>
      </c>
      <c r="D63" s="360" t="s">
        <v>479</v>
      </c>
      <c r="E63" s="360" t="s">
        <v>480</v>
      </c>
      <c r="F63" s="47"/>
      <c r="G63" s="47"/>
      <c r="H63" s="47"/>
      <c r="I63" s="47"/>
      <c r="J63" s="47"/>
      <c r="K63" s="47"/>
      <c r="L63" s="48"/>
      <c r="M63" s="48"/>
      <c r="N63" s="48"/>
      <c r="O63" s="48"/>
      <c r="P63" s="48"/>
      <c r="Q63" s="48"/>
      <c r="R63" s="429"/>
      <c r="S63" s="2"/>
      <c r="T63" s="1"/>
      <c r="U63" s="1"/>
      <c r="V63" s="1"/>
      <c r="W63" s="1"/>
      <c r="X63" s="1"/>
      <c r="Y63" s="1"/>
      <c r="Z63" s="1"/>
      <c r="AA63" s="1"/>
      <c r="AB63" s="1"/>
      <c r="AC63" s="1"/>
    </row>
    <row r="64" spans="1:29" x14ac:dyDescent="0.2">
      <c r="A64" s="1"/>
      <c r="B64" s="430" t="s">
        <v>1673</v>
      </c>
      <c r="C64" s="44">
        <v>2680</v>
      </c>
      <c r="D64" s="44">
        <v>1173</v>
      </c>
      <c r="E64" s="44">
        <v>569</v>
      </c>
      <c r="F64" s="38"/>
      <c r="G64" s="38"/>
      <c r="H64" s="38"/>
      <c r="I64" s="38"/>
      <c r="J64" s="38"/>
      <c r="K64" s="38"/>
      <c r="L64" s="39"/>
      <c r="M64" s="39"/>
      <c r="N64" s="39"/>
      <c r="O64" s="39"/>
      <c r="P64" s="39"/>
      <c r="Q64" s="39"/>
      <c r="R64" s="417"/>
      <c r="S64" s="2"/>
      <c r="T64" s="1"/>
      <c r="U64" s="1"/>
      <c r="V64" s="1"/>
      <c r="W64" s="1"/>
      <c r="X64" s="1"/>
      <c r="Y64" s="1"/>
      <c r="Z64" s="1"/>
      <c r="AA64" s="1"/>
      <c r="AB64" s="1"/>
      <c r="AC64" s="1"/>
    </row>
    <row r="65" spans="1:29" x14ac:dyDescent="0.2">
      <c r="A65" s="1"/>
      <c r="B65" s="430" t="s">
        <v>1674</v>
      </c>
      <c r="C65" s="44">
        <v>2597</v>
      </c>
      <c r="D65" s="44">
        <v>1407</v>
      </c>
      <c r="E65" s="44">
        <v>948</v>
      </c>
      <c r="F65" s="38"/>
      <c r="G65" s="38"/>
      <c r="H65" s="38"/>
      <c r="I65" s="38"/>
      <c r="J65" s="38"/>
      <c r="K65" s="38"/>
      <c r="L65" s="39"/>
      <c r="M65" s="39"/>
      <c r="N65" s="39"/>
      <c r="O65" s="39"/>
      <c r="P65" s="39"/>
      <c r="Q65" s="39"/>
      <c r="R65" s="417"/>
      <c r="S65" s="2"/>
      <c r="T65" s="1"/>
      <c r="U65" s="1"/>
      <c r="V65" s="1"/>
      <c r="W65" s="1"/>
      <c r="X65" s="1"/>
      <c r="Y65" s="1"/>
      <c r="Z65" s="1"/>
      <c r="AA65" s="1"/>
      <c r="AB65" s="1"/>
      <c r="AC65" s="1"/>
    </row>
    <row r="66" spans="1:29" x14ac:dyDescent="0.2">
      <c r="A66" s="1"/>
      <c r="B66" s="430" t="s">
        <v>1675</v>
      </c>
      <c r="C66" s="44">
        <v>1576</v>
      </c>
      <c r="D66" s="44">
        <v>1355</v>
      </c>
      <c r="E66" s="44">
        <v>1064</v>
      </c>
      <c r="F66" s="38"/>
      <c r="G66" s="38"/>
      <c r="H66" s="38"/>
      <c r="I66" s="38"/>
      <c r="J66" s="38"/>
      <c r="K66" s="38"/>
      <c r="L66" s="39"/>
      <c r="M66" s="39"/>
      <c r="N66" s="39"/>
      <c r="O66" s="39"/>
      <c r="P66" s="39"/>
      <c r="Q66" s="39"/>
      <c r="R66" s="417"/>
      <c r="S66" s="2"/>
      <c r="T66" s="1"/>
      <c r="U66" s="1"/>
      <c r="V66" s="1"/>
      <c r="W66" s="1"/>
      <c r="X66" s="1"/>
      <c r="Y66" s="1"/>
      <c r="Z66" s="1"/>
      <c r="AA66" s="1"/>
      <c r="AB66" s="1"/>
      <c r="AC66" s="1"/>
    </row>
    <row r="67" spans="1:29" x14ac:dyDescent="0.2">
      <c r="A67" s="1"/>
      <c r="B67" s="430" t="s">
        <v>1676</v>
      </c>
      <c r="C67" s="44">
        <v>3575</v>
      </c>
      <c r="D67" s="44">
        <v>1132</v>
      </c>
      <c r="E67" s="44">
        <v>1490</v>
      </c>
      <c r="F67" s="38"/>
      <c r="G67" s="38"/>
      <c r="H67" s="38"/>
      <c r="I67" s="38"/>
      <c r="J67" s="38"/>
      <c r="K67" s="38"/>
      <c r="L67" s="39"/>
      <c r="M67" s="39"/>
      <c r="N67" s="39"/>
      <c r="O67" s="39"/>
      <c r="P67" s="39"/>
      <c r="Q67" s="39"/>
      <c r="R67" s="417"/>
      <c r="S67" s="2"/>
      <c r="T67" s="1"/>
      <c r="U67" s="1"/>
      <c r="V67" s="1"/>
      <c r="W67" s="1"/>
      <c r="X67" s="1"/>
      <c r="Y67" s="1"/>
      <c r="Z67" s="1"/>
      <c r="AA67" s="1"/>
      <c r="AB67" s="1"/>
      <c r="AC67" s="1"/>
    </row>
    <row r="68" spans="1:29" x14ac:dyDescent="0.2">
      <c r="A68" s="1"/>
      <c r="B68" s="430" t="s">
        <v>1677</v>
      </c>
      <c r="C68" s="44">
        <v>1885</v>
      </c>
      <c r="D68" s="44">
        <v>1010</v>
      </c>
      <c r="E68" s="44">
        <v>1304</v>
      </c>
      <c r="F68" s="38"/>
      <c r="G68" s="38"/>
      <c r="H68" s="38"/>
      <c r="I68" s="38"/>
      <c r="J68" s="38"/>
      <c r="K68" s="38"/>
      <c r="L68" s="39"/>
      <c r="M68" s="39"/>
      <c r="N68" s="39"/>
      <c r="O68" s="39"/>
      <c r="P68" s="39"/>
      <c r="Q68" s="39"/>
      <c r="R68" s="417"/>
      <c r="S68" s="2"/>
      <c r="T68" s="1"/>
      <c r="U68" s="1"/>
      <c r="V68" s="1"/>
      <c r="W68" s="1"/>
      <c r="X68" s="1"/>
      <c r="Y68" s="1"/>
      <c r="Z68" s="1"/>
      <c r="AA68" s="1"/>
      <c r="AB68" s="1"/>
      <c r="AC68" s="1"/>
    </row>
    <row r="69" spans="1:29" x14ac:dyDescent="0.2">
      <c r="A69" s="1"/>
      <c r="B69" s="430" t="s">
        <v>1678</v>
      </c>
      <c r="C69" s="44">
        <v>2652</v>
      </c>
      <c r="D69" s="44">
        <v>1924</v>
      </c>
      <c r="E69" s="44">
        <v>1278</v>
      </c>
      <c r="F69" s="38"/>
      <c r="G69" s="38"/>
      <c r="H69" s="38"/>
      <c r="I69" s="38"/>
      <c r="J69" s="38"/>
      <c r="K69" s="38"/>
      <c r="L69" s="39"/>
      <c r="M69" s="39"/>
      <c r="N69" s="39"/>
      <c r="O69" s="39"/>
      <c r="P69" s="39"/>
      <c r="Q69" s="39"/>
      <c r="R69" s="417"/>
      <c r="S69" s="2"/>
      <c r="T69" s="1"/>
      <c r="U69" s="1"/>
      <c r="V69" s="1"/>
      <c r="W69" s="1"/>
      <c r="X69" s="1"/>
      <c r="Y69" s="1"/>
      <c r="Z69" s="1"/>
      <c r="AA69" s="1"/>
      <c r="AB69" s="1"/>
      <c r="AC69" s="1"/>
    </row>
    <row r="70" spans="1:29" x14ac:dyDescent="0.2">
      <c r="A70" s="1"/>
      <c r="B70" s="430" t="s">
        <v>1679</v>
      </c>
      <c r="C70" s="44">
        <v>2037</v>
      </c>
      <c r="D70" s="44">
        <v>1636</v>
      </c>
      <c r="E70" s="44">
        <v>1031</v>
      </c>
      <c r="F70" s="38"/>
      <c r="G70" s="38"/>
      <c r="H70" s="38"/>
      <c r="I70" s="38"/>
      <c r="J70" s="38"/>
      <c r="K70" s="38"/>
      <c r="L70" s="39"/>
      <c r="M70" s="39"/>
      <c r="N70" s="39"/>
      <c r="O70" s="39"/>
      <c r="P70" s="39"/>
      <c r="Q70" s="39"/>
      <c r="R70" s="417"/>
      <c r="S70" s="2"/>
      <c r="T70" s="1"/>
      <c r="U70" s="1"/>
      <c r="V70" s="1"/>
      <c r="W70" s="1"/>
      <c r="X70" s="1"/>
      <c r="Y70" s="1"/>
      <c r="Z70" s="1"/>
      <c r="AA70" s="1"/>
      <c r="AB70" s="1"/>
      <c r="AC70" s="1"/>
    </row>
    <row r="71" spans="1:29" x14ac:dyDescent="0.2">
      <c r="A71" s="1"/>
      <c r="B71" s="430" t="s">
        <v>1680</v>
      </c>
      <c r="C71" s="44">
        <v>1705</v>
      </c>
      <c r="D71" s="44">
        <v>601</v>
      </c>
      <c r="E71" s="44">
        <v>1560</v>
      </c>
      <c r="F71" s="38"/>
      <c r="G71" s="38"/>
      <c r="H71" s="38"/>
      <c r="I71" s="38"/>
      <c r="J71" s="38"/>
      <c r="K71" s="38"/>
      <c r="L71" s="39"/>
      <c r="M71" s="39"/>
      <c r="N71" s="39"/>
      <c r="O71" s="39"/>
      <c r="P71" s="39"/>
      <c r="Q71" s="39"/>
      <c r="R71" s="417"/>
      <c r="S71" s="2"/>
      <c r="T71" s="1"/>
      <c r="U71" s="1"/>
      <c r="V71" s="1"/>
      <c r="W71" s="1"/>
      <c r="X71" s="1"/>
      <c r="Y71" s="1"/>
      <c r="Z71" s="1"/>
      <c r="AA71" s="1"/>
      <c r="AB71" s="1"/>
      <c r="AC71" s="1"/>
    </row>
    <row r="72" spans="1:29" x14ac:dyDescent="0.2">
      <c r="A72" s="1"/>
      <c r="B72" s="430" t="s">
        <v>1681</v>
      </c>
      <c r="C72" s="44">
        <v>1270</v>
      </c>
      <c r="D72" s="44">
        <v>462</v>
      </c>
      <c r="E72" s="44">
        <v>1539</v>
      </c>
      <c r="F72" s="38"/>
      <c r="G72" s="38"/>
      <c r="H72" s="38"/>
      <c r="I72" s="38"/>
      <c r="J72" s="38"/>
      <c r="K72" s="38"/>
      <c r="L72" s="39"/>
      <c r="M72" s="39"/>
      <c r="N72" s="39"/>
      <c r="O72" s="39"/>
      <c r="P72" s="39"/>
      <c r="Q72" s="39"/>
      <c r="R72" s="417"/>
      <c r="S72" s="2"/>
      <c r="T72" s="1"/>
      <c r="U72" s="1"/>
      <c r="V72" s="1"/>
      <c r="W72" s="1"/>
      <c r="X72" s="1"/>
      <c r="Y72" s="1"/>
      <c r="Z72" s="1"/>
      <c r="AA72" s="1"/>
      <c r="AB72" s="1"/>
      <c r="AC72" s="1"/>
    </row>
    <row r="73" spans="1:29" x14ac:dyDescent="0.2">
      <c r="A73" s="1"/>
      <c r="B73" s="430" t="s">
        <v>1682</v>
      </c>
      <c r="C73" s="44">
        <v>2934</v>
      </c>
      <c r="D73" s="44">
        <v>1529</v>
      </c>
      <c r="E73" s="44">
        <v>481</v>
      </c>
      <c r="F73" s="38"/>
      <c r="G73" s="38"/>
      <c r="H73" s="38"/>
      <c r="I73" s="38"/>
      <c r="J73" s="38"/>
      <c r="K73" s="38"/>
      <c r="L73" s="39"/>
      <c r="M73" s="39"/>
      <c r="N73" s="39"/>
      <c r="O73" s="39"/>
      <c r="P73" s="39"/>
      <c r="Q73" s="39"/>
      <c r="R73" s="417"/>
      <c r="S73" s="2"/>
      <c r="T73" s="1"/>
      <c r="U73" s="1"/>
      <c r="V73" s="1"/>
      <c r="W73" s="1"/>
      <c r="X73" s="1"/>
      <c r="Y73" s="1"/>
      <c r="Z73" s="1"/>
      <c r="AA73" s="1"/>
      <c r="AB73" s="1"/>
      <c r="AC73" s="1"/>
    </row>
    <row r="74" spans="1:29" x14ac:dyDescent="0.2">
      <c r="A74" s="1"/>
      <c r="B74" s="430" t="s">
        <v>1683</v>
      </c>
      <c r="C74" s="44">
        <v>10498</v>
      </c>
      <c r="D74" s="44">
        <v>2160</v>
      </c>
      <c r="E74" s="44">
        <v>979</v>
      </c>
      <c r="F74" s="38"/>
      <c r="G74" s="38"/>
      <c r="H74" s="38"/>
      <c r="I74" s="38"/>
      <c r="J74" s="38"/>
      <c r="K74" s="38"/>
      <c r="L74" s="39"/>
      <c r="M74" s="39"/>
      <c r="N74" s="39"/>
      <c r="O74" s="39"/>
      <c r="P74" s="39"/>
      <c r="Q74" s="39"/>
      <c r="R74" s="417"/>
      <c r="S74" s="2"/>
      <c r="T74" s="1"/>
      <c r="U74" s="1"/>
      <c r="V74" s="1"/>
      <c r="W74" s="1"/>
      <c r="X74" s="1"/>
      <c r="Y74" s="1"/>
      <c r="Z74" s="1"/>
      <c r="AA74" s="1"/>
      <c r="AB74" s="1"/>
      <c r="AC74" s="1"/>
    </row>
    <row r="75" spans="1:29" x14ac:dyDescent="0.2">
      <c r="A75" s="1"/>
      <c r="B75" s="430" t="s">
        <v>4875</v>
      </c>
      <c r="C75" s="44">
        <v>4775</v>
      </c>
      <c r="D75" s="44">
        <v>1197</v>
      </c>
      <c r="E75" s="44">
        <v>774</v>
      </c>
      <c r="F75" s="49"/>
      <c r="G75" s="38"/>
      <c r="H75" s="38"/>
      <c r="I75" s="38"/>
      <c r="J75" s="38"/>
      <c r="K75" s="38"/>
      <c r="L75" s="39"/>
      <c r="M75" s="39"/>
      <c r="N75" s="39"/>
      <c r="O75" s="39"/>
      <c r="P75" s="39"/>
      <c r="Q75" s="39"/>
      <c r="R75" s="417"/>
      <c r="S75" s="2"/>
      <c r="T75" s="1"/>
      <c r="U75" s="1"/>
      <c r="V75" s="1"/>
      <c r="W75" s="1"/>
      <c r="X75" s="1"/>
      <c r="Y75" s="1"/>
      <c r="Z75" s="1"/>
      <c r="AA75" s="1"/>
      <c r="AB75" s="1"/>
      <c r="AC75" s="1"/>
    </row>
    <row r="76" spans="1:29" x14ac:dyDescent="0.2">
      <c r="A76" s="1"/>
      <c r="B76" s="430" t="s">
        <v>474</v>
      </c>
      <c r="C76" s="45">
        <v>2006</v>
      </c>
      <c r="D76" s="45">
        <v>2392</v>
      </c>
      <c r="E76" s="45">
        <v>1197</v>
      </c>
      <c r="F76" s="2"/>
      <c r="G76" s="2"/>
      <c r="H76" s="2"/>
      <c r="I76" s="2"/>
      <c r="J76" s="2"/>
      <c r="K76" s="2"/>
      <c r="L76" s="2"/>
      <c r="M76" s="2"/>
      <c r="N76" s="2"/>
      <c r="O76" s="2"/>
      <c r="P76" s="2"/>
      <c r="Q76" s="2"/>
      <c r="R76" s="431"/>
      <c r="S76" s="2"/>
      <c r="T76" s="1"/>
      <c r="U76" s="1"/>
      <c r="V76" s="1"/>
      <c r="W76" s="1"/>
      <c r="X76" s="1"/>
      <c r="Y76" s="1"/>
      <c r="Z76" s="1"/>
      <c r="AA76" s="1"/>
      <c r="AB76" s="1"/>
      <c r="AC76" s="1"/>
    </row>
    <row r="77" spans="1:29" x14ac:dyDescent="0.2">
      <c r="A77" s="1"/>
      <c r="B77" s="432" t="s">
        <v>473</v>
      </c>
      <c r="C77" s="695">
        <f>GETPIVOTDATA("Net Units Total",Pivots!$T$56)</f>
        <v>4972</v>
      </c>
      <c r="D77" s="696">
        <f>GETPIVOTDATA("Net Units Total",Pivots!$T$63)</f>
        <v>1134</v>
      </c>
      <c r="E77" s="696">
        <f>H59</f>
        <v>936</v>
      </c>
      <c r="F77" s="2"/>
      <c r="G77" s="2"/>
      <c r="H77" s="2"/>
      <c r="I77" s="2"/>
      <c r="J77" s="2"/>
      <c r="K77" s="2"/>
      <c r="L77" s="2"/>
      <c r="M77" s="2"/>
      <c r="N77" s="2"/>
      <c r="O77" s="2"/>
      <c r="P77" s="2"/>
      <c r="Q77" s="2"/>
      <c r="R77" s="431"/>
      <c r="S77" s="2"/>
      <c r="T77" s="1"/>
      <c r="U77" s="1"/>
      <c r="V77" s="1"/>
      <c r="W77" s="1"/>
      <c r="X77" s="1"/>
      <c r="Y77" s="1"/>
      <c r="Z77" s="1"/>
      <c r="AA77" s="1"/>
      <c r="AB77" s="1"/>
      <c r="AC77" s="1"/>
    </row>
    <row r="78" spans="1:29" x14ac:dyDescent="0.2">
      <c r="A78" s="1"/>
      <c r="B78" s="433"/>
      <c r="C78" s="2"/>
      <c r="D78" s="2"/>
      <c r="E78" s="2"/>
      <c r="F78" s="2"/>
      <c r="G78" s="2"/>
      <c r="H78" s="2"/>
      <c r="I78" s="2"/>
      <c r="J78" s="2"/>
      <c r="K78" s="2"/>
      <c r="L78" s="2"/>
      <c r="M78" s="2"/>
      <c r="N78" s="2"/>
      <c r="O78" s="2"/>
      <c r="P78" s="2"/>
      <c r="Q78" s="2"/>
      <c r="R78" s="431"/>
      <c r="S78" s="2"/>
      <c r="T78" s="1"/>
      <c r="U78" s="1"/>
      <c r="V78" s="1"/>
      <c r="W78" s="1"/>
      <c r="X78" s="1"/>
      <c r="Y78" s="1"/>
      <c r="Z78" s="1"/>
      <c r="AA78" s="1"/>
      <c r="AB78" s="1"/>
      <c r="AC78" s="1"/>
    </row>
    <row r="79" spans="1:29" x14ac:dyDescent="0.2">
      <c r="A79" s="1"/>
      <c r="B79" s="433"/>
      <c r="C79" s="2"/>
      <c r="D79" s="2"/>
      <c r="E79" s="2"/>
      <c r="F79" s="2"/>
      <c r="G79" s="2"/>
      <c r="H79" s="2"/>
      <c r="I79" s="2"/>
      <c r="J79" s="2"/>
      <c r="K79" s="2"/>
      <c r="L79" s="2"/>
      <c r="M79" s="2"/>
      <c r="N79" s="2"/>
      <c r="O79" s="2"/>
      <c r="P79" s="2"/>
      <c r="Q79" s="2"/>
      <c r="R79" s="431"/>
      <c r="S79" s="2"/>
      <c r="T79" s="1"/>
      <c r="U79" s="1"/>
      <c r="V79" s="1"/>
      <c r="W79" s="1"/>
      <c r="X79" s="1"/>
      <c r="Y79" s="1"/>
      <c r="Z79" s="1"/>
      <c r="AA79" s="1"/>
      <c r="AB79" s="1"/>
      <c r="AC79" s="1"/>
    </row>
    <row r="80" spans="1:29" x14ac:dyDescent="0.2">
      <c r="A80" s="1"/>
      <c r="B80" s="406" t="s">
        <v>2367</v>
      </c>
      <c r="C80" s="36" t="s">
        <v>4658</v>
      </c>
      <c r="D80" s="9"/>
      <c r="E80" s="9"/>
      <c r="F80" s="9"/>
      <c r="G80" s="9"/>
      <c r="H80" s="9"/>
      <c r="I80" s="9"/>
      <c r="J80" s="2"/>
      <c r="K80" s="2"/>
      <c r="L80" s="2"/>
      <c r="M80" s="2"/>
      <c r="N80" s="2"/>
      <c r="O80" s="2"/>
      <c r="P80" s="2"/>
      <c r="Q80" s="2"/>
      <c r="R80" s="431"/>
      <c r="S80" s="2"/>
      <c r="T80" s="1"/>
      <c r="U80" s="1"/>
      <c r="V80" s="1"/>
      <c r="W80" s="1"/>
      <c r="X80" s="1"/>
      <c r="Y80" s="1"/>
      <c r="Z80" s="1"/>
      <c r="AA80" s="1"/>
      <c r="AB80" s="1"/>
      <c r="AC80" s="1"/>
    </row>
    <row r="81" spans="1:29" x14ac:dyDescent="0.2">
      <c r="A81" s="1"/>
      <c r="B81" s="838" t="s">
        <v>2164</v>
      </c>
      <c r="C81" s="839"/>
      <c r="D81" s="361" t="s">
        <v>478</v>
      </c>
      <c r="E81" s="361" t="s">
        <v>479</v>
      </c>
      <c r="F81" s="361" t="s">
        <v>480</v>
      </c>
      <c r="G81" s="9"/>
      <c r="H81" s="9"/>
      <c r="I81" s="9"/>
      <c r="J81" s="2"/>
      <c r="K81" s="2"/>
      <c r="L81" s="2"/>
      <c r="M81" s="2"/>
      <c r="N81" s="2"/>
      <c r="O81" s="2"/>
      <c r="P81" s="2"/>
      <c r="Q81" s="2"/>
      <c r="R81" s="431"/>
      <c r="S81" s="2"/>
      <c r="T81" s="1"/>
      <c r="U81" s="1"/>
      <c r="V81" s="1"/>
      <c r="W81" s="1"/>
      <c r="X81" s="1"/>
      <c r="Y81" s="1"/>
      <c r="Z81" s="1"/>
      <c r="AA81" s="1"/>
      <c r="AB81" s="1"/>
      <c r="AC81" s="1"/>
    </row>
    <row r="82" spans="1:29" x14ac:dyDescent="0.2">
      <c r="A82" s="1"/>
      <c r="B82" s="840" t="s">
        <v>1688</v>
      </c>
      <c r="C82" s="841"/>
      <c r="D82" s="697">
        <f>GETPIVOTDATA("Net Units Total",Pivots!$W$57)</f>
        <v>4512</v>
      </c>
      <c r="E82" s="17">
        <f>GETPIVOTDATA("Net Units Total",Pivots!$Z$57)</f>
        <v>986</v>
      </c>
      <c r="F82" s="7">
        <f>GETPIVOTDATA("Net Units Total",Pivots!$AC$57)</f>
        <v>812</v>
      </c>
      <c r="G82" s="9"/>
      <c r="H82" s="9"/>
      <c r="I82" s="9"/>
      <c r="J82" s="9"/>
      <c r="K82" s="9"/>
      <c r="L82" s="9"/>
      <c r="M82" s="9"/>
      <c r="N82" s="9"/>
      <c r="O82" s="9"/>
      <c r="P82" s="9"/>
      <c r="Q82" s="2"/>
      <c r="R82" s="431"/>
      <c r="S82" s="2"/>
      <c r="T82" s="1"/>
      <c r="U82" s="1"/>
      <c r="V82" s="1"/>
      <c r="W82" s="1"/>
      <c r="X82" s="1"/>
      <c r="Y82" s="1"/>
      <c r="Z82" s="1"/>
      <c r="AA82" s="1"/>
      <c r="AB82" s="1"/>
      <c r="AC82" s="1"/>
    </row>
    <row r="83" spans="1:29" x14ac:dyDescent="0.2">
      <c r="A83" s="1"/>
      <c r="B83" s="840" t="s">
        <v>1689</v>
      </c>
      <c r="C83" s="841"/>
      <c r="D83" s="17">
        <f>GETPIVOTDATA("Net Units Total",Pivots!$W$65)</f>
        <v>460</v>
      </c>
      <c r="E83" s="17">
        <f>GETPIVOTDATA("Net Units Total",Pivots!$Z$65)</f>
        <v>148</v>
      </c>
      <c r="F83" s="7">
        <f>GETPIVOTDATA("Net Units Total",Pivots!$AC$65)</f>
        <v>124</v>
      </c>
      <c r="G83" s="9"/>
      <c r="H83" s="9"/>
      <c r="I83" s="9"/>
      <c r="J83" s="9"/>
      <c r="K83" s="9"/>
      <c r="L83" s="9"/>
      <c r="M83" s="9"/>
      <c r="N83" s="9"/>
      <c r="O83" s="9"/>
      <c r="P83" s="9"/>
      <c r="Q83" s="2"/>
      <c r="R83" s="431"/>
      <c r="S83" s="2"/>
      <c r="T83" s="1"/>
      <c r="U83" s="1"/>
      <c r="V83" s="1"/>
      <c r="W83" s="1"/>
      <c r="X83" s="1"/>
      <c r="Y83" s="1"/>
      <c r="Z83" s="1"/>
      <c r="AA83" s="1"/>
      <c r="AB83" s="1"/>
      <c r="AC83" s="1"/>
    </row>
    <row r="84" spans="1:29" x14ac:dyDescent="0.2">
      <c r="A84" s="1"/>
      <c r="B84" s="844" t="s">
        <v>524</v>
      </c>
      <c r="C84" s="845"/>
      <c r="D84" s="698">
        <f>SUM(D82:D83)</f>
        <v>4972</v>
      </c>
      <c r="E84" s="698">
        <f>SUM(E82:E83)</f>
        <v>1134</v>
      </c>
      <c r="F84" s="699">
        <f>SUM(F82:F83)</f>
        <v>936</v>
      </c>
      <c r="G84" s="9"/>
      <c r="H84" s="9"/>
      <c r="I84" s="9"/>
      <c r="J84" s="9"/>
      <c r="K84" s="9"/>
      <c r="L84" s="9"/>
      <c r="M84" s="9"/>
      <c r="N84" s="9"/>
      <c r="O84" s="9"/>
      <c r="P84" s="9"/>
      <c r="Q84" s="2"/>
      <c r="R84" s="431"/>
      <c r="S84" s="2"/>
      <c r="T84" s="1"/>
      <c r="U84" s="1"/>
      <c r="V84" s="1"/>
      <c r="W84" s="1"/>
      <c r="X84" s="1"/>
      <c r="Y84" s="1"/>
      <c r="Z84" s="1"/>
      <c r="AA84" s="1"/>
      <c r="AB84" s="1"/>
      <c r="AC84" s="1"/>
    </row>
    <row r="85" spans="1:29" x14ac:dyDescent="0.2">
      <c r="A85" s="1"/>
      <c r="B85" s="434"/>
      <c r="C85" s="9"/>
      <c r="D85" s="9"/>
      <c r="E85" s="9"/>
      <c r="F85" s="9"/>
      <c r="G85" s="9"/>
      <c r="H85" s="9"/>
      <c r="I85" s="9"/>
      <c r="J85" s="9"/>
      <c r="K85" s="9"/>
      <c r="L85" s="9"/>
      <c r="M85" s="9"/>
      <c r="N85" s="9"/>
      <c r="O85" s="9"/>
      <c r="P85" s="9"/>
      <c r="Q85" s="2"/>
      <c r="R85" s="431"/>
      <c r="S85" s="2"/>
      <c r="T85" s="1"/>
      <c r="U85" s="1"/>
      <c r="V85" s="1"/>
      <c r="W85" s="1"/>
      <c r="X85" s="1"/>
      <c r="Y85" s="1"/>
      <c r="Z85" s="1"/>
      <c r="AA85" s="1"/>
      <c r="AB85" s="1"/>
      <c r="AC85" s="1"/>
    </row>
    <row r="86" spans="1:29" x14ac:dyDescent="0.2">
      <c r="A86" s="1"/>
      <c r="B86" s="434"/>
      <c r="C86" s="9"/>
      <c r="D86" s="9"/>
      <c r="E86" s="9"/>
      <c r="F86" s="9"/>
      <c r="G86" s="9"/>
      <c r="H86" s="9"/>
      <c r="I86" s="9"/>
      <c r="J86" s="9"/>
      <c r="K86" s="9"/>
      <c r="L86" s="9"/>
      <c r="M86" s="9"/>
      <c r="N86" s="9"/>
      <c r="O86" s="9"/>
      <c r="P86" s="9"/>
      <c r="Q86" s="2"/>
      <c r="R86" s="431"/>
      <c r="S86" s="2"/>
      <c r="T86" s="1"/>
      <c r="U86" s="1"/>
      <c r="V86" s="1"/>
      <c r="W86" s="1"/>
      <c r="X86" s="1"/>
      <c r="Y86" s="1"/>
      <c r="Z86" s="1"/>
      <c r="AA86" s="1"/>
      <c r="AB86" s="1"/>
      <c r="AC86" s="1"/>
    </row>
    <row r="87" spans="1:29" x14ac:dyDescent="0.2">
      <c r="A87" s="1"/>
      <c r="B87" s="434"/>
      <c r="C87" s="9"/>
      <c r="D87" s="9"/>
      <c r="E87" s="9"/>
      <c r="F87" s="9"/>
      <c r="G87" s="9"/>
      <c r="H87" s="9"/>
      <c r="I87" s="9"/>
      <c r="J87" s="9"/>
      <c r="K87" s="9"/>
      <c r="L87" s="9"/>
      <c r="M87" s="9"/>
      <c r="N87" s="9"/>
      <c r="O87" s="9"/>
      <c r="P87" s="9"/>
      <c r="Q87" s="2"/>
      <c r="R87" s="431"/>
      <c r="S87" s="2"/>
      <c r="T87" s="1"/>
      <c r="U87" s="1"/>
      <c r="V87" s="1"/>
      <c r="W87" s="1"/>
      <c r="X87" s="1"/>
      <c r="Y87" s="1"/>
      <c r="Z87" s="1"/>
      <c r="AA87" s="1"/>
      <c r="AB87" s="1"/>
      <c r="AC87" s="1"/>
    </row>
    <row r="88" spans="1:29" x14ac:dyDescent="0.2">
      <c r="A88" s="1"/>
      <c r="B88" s="434"/>
      <c r="C88" s="9"/>
      <c r="D88" s="9"/>
      <c r="E88" s="9"/>
      <c r="F88" s="9"/>
      <c r="G88" s="9"/>
      <c r="H88" s="9"/>
      <c r="I88" s="9"/>
      <c r="J88" s="9"/>
      <c r="K88" s="9"/>
      <c r="L88" s="9"/>
      <c r="M88" s="9"/>
      <c r="N88" s="9"/>
      <c r="O88" s="9"/>
      <c r="P88" s="9"/>
      <c r="Q88" s="2"/>
      <c r="R88" s="431"/>
      <c r="S88" s="2"/>
      <c r="T88" s="1"/>
      <c r="U88" s="1"/>
      <c r="V88" s="1"/>
      <c r="W88" s="1"/>
      <c r="X88" s="1"/>
      <c r="Y88" s="1"/>
      <c r="Z88" s="1"/>
      <c r="AA88" s="1"/>
      <c r="AB88" s="1"/>
      <c r="AC88" s="1"/>
    </row>
    <row r="89" spans="1:29" x14ac:dyDescent="0.2">
      <c r="A89" s="1"/>
      <c r="B89" s="434"/>
      <c r="C89" s="9"/>
      <c r="D89" s="9"/>
      <c r="E89" s="9"/>
      <c r="F89" s="9"/>
      <c r="G89" s="9"/>
      <c r="H89" s="9"/>
      <c r="I89" s="9"/>
      <c r="J89" s="9"/>
      <c r="K89" s="9"/>
      <c r="L89" s="9"/>
      <c r="M89" s="9"/>
      <c r="N89" s="9"/>
      <c r="O89" s="9"/>
      <c r="P89" s="9"/>
      <c r="Q89" s="2"/>
      <c r="R89" s="431"/>
      <c r="S89" s="2"/>
      <c r="T89" s="1"/>
      <c r="U89" s="1"/>
      <c r="V89" s="1"/>
      <c r="W89" s="1"/>
      <c r="X89" s="1"/>
      <c r="Y89" s="1"/>
      <c r="Z89" s="1"/>
      <c r="AA89" s="1"/>
      <c r="AB89" s="1"/>
      <c r="AC89" s="1"/>
    </row>
    <row r="90" spans="1:29" x14ac:dyDescent="0.2">
      <c r="A90" s="1"/>
      <c r="B90" s="434"/>
      <c r="C90" s="9"/>
      <c r="D90" s="9"/>
      <c r="E90" s="9"/>
      <c r="F90" s="9"/>
      <c r="G90" s="9"/>
      <c r="H90" s="9"/>
      <c r="I90" s="9"/>
      <c r="J90" s="9"/>
      <c r="K90" s="9"/>
      <c r="L90" s="9"/>
      <c r="M90" s="9"/>
      <c r="N90" s="9"/>
      <c r="O90" s="9"/>
      <c r="P90" s="9"/>
      <c r="Q90" s="2"/>
      <c r="R90" s="431"/>
      <c r="S90" s="2"/>
      <c r="T90" s="1"/>
      <c r="U90" s="1"/>
      <c r="V90" s="1"/>
      <c r="W90" s="1"/>
      <c r="X90" s="1"/>
      <c r="Y90" s="1"/>
      <c r="Z90" s="1"/>
      <c r="AA90" s="1"/>
      <c r="AB90" s="1"/>
      <c r="AC90" s="1"/>
    </row>
    <row r="91" spans="1:29" x14ac:dyDescent="0.2">
      <c r="A91" s="1"/>
      <c r="B91" s="434"/>
      <c r="C91" s="9"/>
      <c r="D91" s="9"/>
      <c r="E91" s="9"/>
      <c r="F91" s="9"/>
      <c r="G91" s="9"/>
      <c r="H91" s="9"/>
      <c r="I91" s="9"/>
      <c r="J91" s="9"/>
      <c r="K91" s="9"/>
      <c r="L91" s="9"/>
      <c r="M91" s="9"/>
      <c r="N91" s="9"/>
      <c r="O91" s="9"/>
      <c r="P91" s="9"/>
      <c r="Q91" s="2"/>
      <c r="R91" s="431"/>
      <c r="S91" s="2"/>
      <c r="T91" s="1"/>
      <c r="U91" s="1"/>
      <c r="V91" s="1"/>
      <c r="W91" s="1"/>
      <c r="X91" s="1"/>
      <c r="Y91" s="1"/>
      <c r="Z91" s="1"/>
      <c r="AA91" s="1"/>
      <c r="AB91" s="1"/>
      <c r="AC91" s="1"/>
    </row>
    <row r="92" spans="1:29" x14ac:dyDescent="0.2">
      <c r="A92" s="1"/>
      <c r="B92" s="434"/>
      <c r="C92" s="9"/>
      <c r="D92" s="9"/>
      <c r="E92" s="9"/>
      <c r="F92" s="9"/>
      <c r="G92" s="9"/>
      <c r="H92" s="9"/>
      <c r="I92" s="9"/>
      <c r="J92" s="9"/>
      <c r="K92" s="9"/>
      <c r="L92" s="9"/>
      <c r="M92" s="9"/>
      <c r="N92" s="9"/>
      <c r="O92" s="9"/>
      <c r="P92" s="9"/>
      <c r="Q92" s="2"/>
      <c r="R92" s="431"/>
      <c r="S92" s="2"/>
      <c r="T92" s="1"/>
      <c r="U92" s="1"/>
      <c r="V92" s="1"/>
      <c r="W92" s="1"/>
      <c r="X92" s="1"/>
      <c r="Y92" s="1"/>
      <c r="Z92" s="1"/>
      <c r="AA92" s="1"/>
      <c r="AB92" s="1"/>
      <c r="AC92" s="1"/>
    </row>
    <row r="93" spans="1:29" x14ac:dyDescent="0.2">
      <c r="A93" s="1"/>
      <c r="B93" s="434"/>
      <c r="C93" s="9"/>
      <c r="D93" s="9"/>
      <c r="E93" s="9"/>
      <c r="F93" s="9"/>
      <c r="G93" s="9"/>
      <c r="H93" s="9"/>
      <c r="I93" s="9"/>
      <c r="J93" s="9"/>
      <c r="K93" s="9"/>
      <c r="L93" s="9"/>
      <c r="M93" s="9"/>
      <c r="N93" s="9"/>
      <c r="O93" s="9"/>
      <c r="P93" s="9"/>
      <c r="Q93" s="2"/>
      <c r="R93" s="431"/>
      <c r="S93" s="2"/>
      <c r="T93" s="1"/>
      <c r="U93" s="1"/>
      <c r="V93" s="1"/>
      <c r="W93" s="1"/>
      <c r="X93" s="1"/>
      <c r="Y93" s="1"/>
      <c r="Z93" s="1"/>
      <c r="AA93" s="1"/>
      <c r="AB93" s="1"/>
      <c r="AC93" s="1"/>
    </row>
    <row r="94" spans="1:29" x14ac:dyDescent="0.2">
      <c r="A94" s="1"/>
      <c r="B94" s="434"/>
      <c r="C94" s="9"/>
      <c r="D94" s="9"/>
      <c r="E94" s="9"/>
      <c r="F94" s="9"/>
      <c r="G94" s="9"/>
      <c r="H94" s="9"/>
      <c r="I94" s="9"/>
      <c r="J94" s="9"/>
      <c r="K94" s="9"/>
      <c r="L94" s="9"/>
      <c r="M94" s="9"/>
      <c r="N94" s="9"/>
      <c r="O94" s="9"/>
      <c r="P94" s="9"/>
      <c r="Q94" s="2"/>
      <c r="R94" s="431"/>
      <c r="S94" s="2"/>
      <c r="T94" s="1"/>
      <c r="U94" s="1"/>
      <c r="V94" s="1"/>
      <c r="W94" s="1"/>
      <c r="X94" s="1"/>
      <c r="Y94" s="1"/>
      <c r="Z94" s="1"/>
      <c r="AA94" s="1"/>
      <c r="AB94" s="1"/>
      <c r="AC94" s="1"/>
    </row>
    <row r="95" spans="1:29" x14ac:dyDescent="0.2">
      <c r="A95" s="1"/>
      <c r="B95" s="434"/>
      <c r="C95" s="9"/>
      <c r="D95" s="9"/>
      <c r="E95" s="9"/>
      <c r="F95" s="9"/>
      <c r="G95" s="9"/>
      <c r="H95" s="9"/>
      <c r="I95" s="9"/>
      <c r="J95" s="9"/>
      <c r="K95" s="9"/>
      <c r="L95" s="9"/>
      <c r="M95" s="9"/>
      <c r="N95" s="9"/>
      <c r="O95" s="9"/>
      <c r="P95" s="9"/>
      <c r="Q95" s="2"/>
      <c r="R95" s="431"/>
      <c r="S95" s="2"/>
      <c r="T95" s="1"/>
      <c r="U95" s="1"/>
      <c r="V95" s="1"/>
      <c r="W95" s="1"/>
      <c r="X95" s="1"/>
      <c r="Y95" s="1"/>
      <c r="Z95" s="1"/>
      <c r="AA95" s="1"/>
      <c r="AB95" s="1"/>
      <c r="AC95" s="1"/>
    </row>
    <row r="96" spans="1:29" x14ac:dyDescent="0.2">
      <c r="A96" s="1"/>
      <c r="B96" s="434"/>
      <c r="C96" s="9"/>
      <c r="D96" s="9"/>
      <c r="E96" s="9"/>
      <c r="F96" s="9"/>
      <c r="G96" s="9"/>
      <c r="H96" s="9"/>
      <c r="I96" s="9"/>
      <c r="J96" s="9"/>
      <c r="K96" s="9"/>
      <c r="L96" s="9"/>
      <c r="M96" s="9"/>
      <c r="N96" s="9"/>
      <c r="O96" s="9"/>
      <c r="P96" s="9"/>
      <c r="Q96" s="2"/>
      <c r="R96" s="431"/>
      <c r="S96" s="2"/>
      <c r="T96" s="1"/>
      <c r="U96" s="1"/>
      <c r="V96" s="1"/>
      <c r="W96" s="1"/>
      <c r="X96" s="1"/>
      <c r="Y96" s="1"/>
      <c r="Z96" s="1"/>
      <c r="AA96" s="1"/>
      <c r="AB96" s="1"/>
      <c r="AC96" s="1"/>
    </row>
    <row r="97" spans="1:29" x14ac:dyDescent="0.2">
      <c r="A97" s="1"/>
      <c r="B97" s="435"/>
      <c r="C97" s="403"/>
      <c r="D97" s="403"/>
      <c r="E97" s="403"/>
      <c r="F97" s="403"/>
      <c r="G97" s="403"/>
      <c r="H97" s="403"/>
      <c r="I97" s="403"/>
      <c r="J97" s="403"/>
      <c r="K97" s="403"/>
      <c r="L97" s="403"/>
      <c r="M97" s="403"/>
      <c r="N97" s="403"/>
      <c r="O97" s="403"/>
      <c r="P97" s="403"/>
      <c r="Q97" s="436"/>
      <c r="R97" s="437"/>
      <c r="S97" s="2"/>
      <c r="T97" s="1"/>
      <c r="U97" s="1"/>
      <c r="V97" s="1"/>
      <c r="W97" s="1"/>
      <c r="X97" s="1"/>
      <c r="Y97" s="1"/>
      <c r="Z97" s="1"/>
      <c r="AA97" s="1"/>
      <c r="AB97" s="1"/>
      <c r="AC97" s="1"/>
    </row>
    <row r="98" spans="1:29" ht="20.25" x14ac:dyDescent="0.3">
      <c r="A98" s="1"/>
      <c r="B98" s="438" t="s">
        <v>480</v>
      </c>
      <c r="C98" s="223"/>
      <c r="D98" s="223"/>
      <c r="E98" s="223"/>
      <c r="F98" s="223"/>
      <c r="G98" s="223"/>
      <c r="H98" s="223"/>
      <c r="I98" s="223"/>
      <c r="J98" s="223"/>
      <c r="K98" s="223"/>
      <c r="L98" s="223"/>
      <c r="M98" s="223"/>
      <c r="N98" s="223"/>
      <c r="O98" s="223"/>
      <c r="P98" s="223"/>
      <c r="Q98" s="439"/>
      <c r="R98" s="440"/>
      <c r="S98" s="2"/>
      <c r="T98" s="1"/>
      <c r="U98" s="1"/>
      <c r="V98" s="1"/>
      <c r="W98" s="1"/>
      <c r="X98" s="1"/>
      <c r="Y98" s="1"/>
      <c r="Z98" s="1"/>
      <c r="AA98" s="1"/>
      <c r="AB98" s="1"/>
      <c r="AC98" s="1"/>
    </row>
    <row r="99" spans="1:29" x14ac:dyDescent="0.2">
      <c r="A99" s="1"/>
      <c r="B99" s="441"/>
      <c r="C99" s="34"/>
      <c r="D99" s="34"/>
      <c r="E99" s="34"/>
      <c r="F99" s="34"/>
      <c r="G99" s="34"/>
      <c r="H99" s="34"/>
      <c r="I99" s="34"/>
      <c r="J99" s="34"/>
      <c r="K99" s="34"/>
      <c r="L99" s="34"/>
      <c r="M99" s="34"/>
      <c r="N99" s="34"/>
      <c r="O99" s="34"/>
      <c r="P99" s="34"/>
      <c r="Q99" s="2"/>
      <c r="R99" s="431"/>
      <c r="S99" s="2"/>
      <c r="T99" s="1"/>
      <c r="U99" s="1"/>
      <c r="V99" s="1"/>
      <c r="W99" s="1"/>
      <c r="X99" s="1"/>
      <c r="Y99" s="1"/>
      <c r="Z99" s="1"/>
      <c r="AA99" s="1"/>
      <c r="AB99" s="1"/>
      <c r="AC99" s="1"/>
    </row>
    <row r="100" spans="1:29" x14ac:dyDescent="0.2">
      <c r="A100" s="1"/>
      <c r="B100" s="406" t="s">
        <v>2368</v>
      </c>
      <c r="C100" s="36" t="s">
        <v>4064</v>
      </c>
      <c r="D100" s="9"/>
      <c r="E100" s="9"/>
      <c r="F100" s="9"/>
      <c r="G100" s="9"/>
      <c r="H100" s="9"/>
      <c r="I100" s="9"/>
      <c r="J100" s="9"/>
      <c r="K100" s="9"/>
      <c r="L100" s="9"/>
      <c r="M100" s="9"/>
      <c r="N100" s="9"/>
      <c r="O100" s="9"/>
      <c r="P100" s="9"/>
      <c r="Q100" s="2"/>
      <c r="R100" s="431"/>
      <c r="S100" s="2"/>
      <c r="T100" s="1"/>
      <c r="U100" s="1"/>
      <c r="V100" s="1"/>
      <c r="W100" s="1"/>
      <c r="X100" s="1"/>
      <c r="Y100" s="1"/>
      <c r="Z100" s="1"/>
      <c r="AA100" s="1"/>
      <c r="AB100" s="1"/>
      <c r="AC100" s="1"/>
    </row>
    <row r="101" spans="1:29" x14ac:dyDescent="0.2">
      <c r="A101" s="1"/>
      <c r="B101" s="842" t="s">
        <v>477</v>
      </c>
      <c r="C101" s="783" t="s">
        <v>3063</v>
      </c>
      <c r="D101" s="784"/>
      <c r="E101" s="846" t="s">
        <v>628</v>
      </c>
      <c r="F101" s="847"/>
      <c r="G101" s="846" t="s">
        <v>1931</v>
      </c>
      <c r="H101" s="847"/>
      <c r="I101" s="783" t="s">
        <v>1685</v>
      </c>
      <c r="J101" s="784"/>
      <c r="K101" s="843" t="s">
        <v>524</v>
      </c>
      <c r="L101" s="843"/>
      <c r="M101" s="9"/>
      <c r="N101" s="9"/>
      <c r="O101" s="9"/>
      <c r="P101" s="9"/>
      <c r="Q101" s="2"/>
      <c r="R101" s="431"/>
      <c r="S101" s="2"/>
      <c r="T101" s="1"/>
      <c r="U101" s="1"/>
      <c r="V101" s="1"/>
      <c r="W101" s="1"/>
      <c r="X101" s="1"/>
      <c r="Y101" s="1"/>
      <c r="Z101" s="1"/>
      <c r="AA101" s="1"/>
      <c r="AB101" s="1"/>
      <c r="AC101" s="1"/>
    </row>
    <row r="102" spans="1:29" x14ac:dyDescent="0.2">
      <c r="A102" s="1"/>
      <c r="B102" s="842"/>
      <c r="C102" s="5" t="s">
        <v>1686</v>
      </c>
      <c r="D102" s="5" t="s">
        <v>1687</v>
      </c>
      <c r="E102" s="5" t="s">
        <v>1686</v>
      </c>
      <c r="F102" s="5" t="s">
        <v>1687</v>
      </c>
      <c r="G102" s="5" t="s">
        <v>1686</v>
      </c>
      <c r="H102" s="5" t="s">
        <v>1687</v>
      </c>
      <c r="I102" s="5" t="s">
        <v>1686</v>
      </c>
      <c r="J102" s="5" t="s">
        <v>1687</v>
      </c>
      <c r="K102" s="5" t="s">
        <v>1686</v>
      </c>
      <c r="L102" s="5" t="s">
        <v>1687</v>
      </c>
      <c r="M102" s="9"/>
      <c r="N102" s="9"/>
      <c r="O102" s="9"/>
      <c r="P102" s="9"/>
      <c r="Q102" s="2"/>
      <c r="R102" s="431"/>
      <c r="S102" s="2"/>
      <c r="T102" s="1"/>
      <c r="U102" s="1"/>
      <c r="V102" s="1"/>
      <c r="W102" s="1"/>
      <c r="X102" s="1"/>
      <c r="Y102" s="1"/>
      <c r="Z102" s="1"/>
      <c r="AA102" s="1"/>
      <c r="AB102" s="1"/>
      <c r="AC102" s="1"/>
    </row>
    <row r="103" spans="1:29" x14ac:dyDescent="0.2">
      <c r="A103" s="1"/>
      <c r="B103" s="442" t="s">
        <v>1673</v>
      </c>
      <c r="C103" s="17">
        <v>537</v>
      </c>
      <c r="D103" s="18">
        <v>0.94376098418277676</v>
      </c>
      <c r="E103" s="17">
        <v>0</v>
      </c>
      <c r="F103" s="18">
        <v>0</v>
      </c>
      <c r="G103" s="17">
        <v>32</v>
      </c>
      <c r="H103" s="18">
        <v>5.6239015817223195E-2</v>
      </c>
      <c r="I103" s="17">
        <v>32</v>
      </c>
      <c r="J103" s="18">
        <v>5.6239015817223195E-2</v>
      </c>
      <c r="K103" s="17">
        <v>569</v>
      </c>
      <c r="L103" s="18">
        <v>1</v>
      </c>
      <c r="M103" s="9"/>
      <c r="N103" s="9"/>
      <c r="O103" s="9"/>
      <c r="P103" s="9"/>
      <c r="Q103" s="2"/>
      <c r="R103" s="431"/>
      <c r="S103" s="2"/>
      <c r="T103" s="1"/>
      <c r="U103" s="1"/>
      <c r="V103" s="1"/>
      <c r="W103" s="1"/>
      <c r="X103" s="1"/>
      <c r="Y103" s="1"/>
      <c r="Z103" s="1"/>
      <c r="AA103" s="1"/>
      <c r="AB103" s="1"/>
      <c r="AC103" s="1"/>
    </row>
    <row r="104" spans="1:29" x14ac:dyDescent="0.2">
      <c r="A104" s="1"/>
      <c r="B104" s="442" t="s">
        <v>1674</v>
      </c>
      <c r="C104" s="17">
        <v>868</v>
      </c>
      <c r="D104" s="18">
        <v>0.91561181434599159</v>
      </c>
      <c r="E104" s="17">
        <v>0</v>
      </c>
      <c r="F104" s="18">
        <v>0</v>
      </c>
      <c r="G104" s="17">
        <v>80</v>
      </c>
      <c r="H104" s="18">
        <v>8.4388185654008435E-2</v>
      </c>
      <c r="I104" s="17">
        <v>80</v>
      </c>
      <c r="J104" s="18">
        <v>8.4388185654008435E-2</v>
      </c>
      <c r="K104" s="17">
        <v>948</v>
      </c>
      <c r="L104" s="18">
        <v>1</v>
      </c>
      <c r="M104" s="9"/>
      <c r="N104" s="9"/>
      <c r="O104" s="9"/>
      <c r="P104" s="9"/>
      <c r="Q104" s="2"/>
      <c r="R104" s="431"/>
      <c r="S104" s="2"/>
      <c r="T104" s="1"/>
      <c r="U104" s="1"/>
      <c r="V104" s="1"/>
      <c r="W104" s="1"/>
      <c r="X104" s="1"/>
      <c r="Y104" s="1"/>
      <c r="Z104" s="1"/>
      <c r="AA104" s="1"/>
      <c r="AB104" s="1"/>
      <c r="AC104" s="1"/>
    </row>
    <row r="105" spans="1:29" x14ac:dyDescent="0.2">
      <c r="A105" s="1"/>
      <c r="B105" s="442" t="s">
        <v>1675</v>
      </c>
      <c r="C105" s="17">
        <v>779</v>
      </c>
      <c r="D105" s="18">
        <v>0.7321428571428571</v>
      </c>
      <c r="E105" s="17">
        <v>196</v>
      </c>
      <c r="F105" s="18">
        <v>0.18421052631578946</v>
      </c>
      <c r="G105" s="17">
        <v>89</v>
      </c>
      <c r="H105" s="18">
        <v>8.3646616541353386E-2</v>
      </c>
      <c r="I105" s="17">
        <v>285</v>
      </c>
      <c r="J105" s="18">
        <v>0.26785714285714285</v>
      </c>
      <c r="K105" s="17">
        <v>1064</v>
      </c>
      <c r="L105" s="18">
        <v>1</v>
      </c>
      <c r="M105" s="9"/>
      <c r="N105" s="9"/>
      <c r="O105" s="9"/>
      <c r="P105" s="9"/>
      <c r="Q105" s="2"/>
      <c r="R105" s="431"/>
      <c r="S105" s="2"/>
      <c r="T105" s="1"/>
      <c r="U105" s="1"/>
      <c r="V105" s="1"/>
      <c r="W105" s="1"/>
      <c r="X105" s="1"/>
      <c r="Y105" s="1"/>
      <c r="Z105" s="1"/>
      <c r="AA105" s="1"/>
      <c r="AB105" s="1"/>
      <c r="AC105" s="1"/>
    </row>
    <row r="106" spans="1:29" x14ac:dyDescent="0.2">
      <c r="A106" s="1"/>
      <c r="B106" s="442" t="s">
        <v>1676</v>
      </c>
      <c r="C106" s="17">
        <v>1239</v>
      </c>
      <c r="D106" s="18">
        <v>0.83154362416107386</v>
      </c>
      <c r="E106" s="17">
        <v>119</v>
      </c>
      <c r="F106" s="18">
        <v>7.9865771812080544E-2</v>
      </c>
      <c r="G106" s="17">
        <v>132</v>
      </c>
      <c r="H106" s="18">
        <v>8.859060402684564E-2</v>
      </c>
      <c r="I106" s="17">
        <v>251</v>
      </c>
      <c r="J106" s="18">
        <v>0.16845637583892617</v>
      </c>
      <c r="K106" s="17">
        <v>1490</v>
      </c>
      <c r="L106" s="18">
        <v>1</v>
      </c>
      <c r="M106" s="9"/>
      <c r="N106" s="9"/>
      <c r="O106" s="9"/>
      <c r="P106" s="9"/>
      <c r="Q106" s="2"/>
      <c r="R106" s="431"/>
      <c r="S106" s="2"/>
      <c r="T106" s="1"/>
      <c r="U106" s="1"/>
      <c r="V106" s="1"/>
      <c r="W106" s="1"/>
      <c r="X106" s="1"/>
      <c r="Y106" s="1"/>
      <c r="Z106" s="1"/>
      <c r="AA106" s="1"/>
      <c r="AB106" s="1"/>
      <c r="AC106" s="1"/>
    </row>
    <row r="107" spans="1:29" x14ac:dyDescent="0.2">
      <c r="A107" s="1"/>
      <c r="B107" s="442" t="s">
        <v>1677</v>
      </c>
      <c r="C107" s="17">
        <v>1155</v>
      </c>
      <c r="D107" s="18">
        <v>0.88573619631901845</v>
      </c>
      <c r="E107" s="17">
        <v>93</v>
      </c>
      <c r="F107" s="18">
        <v>7.131901840490798E-2</v>
      </c>
      <c r="G107" s="17">
        <v>56</v>
      </c>
      <c r="H107" s="18">
        <v>4.2944785276073622E-2</v>
      </c>
      <c r="I107" s="17">
        <v>149</v>
      </c>
      <c r="J107" s="18">
        <v>0.1142638036809816</v>
      </c>
      <c r="K107" s="17">
        <v>1304</v>
      </c>
      <c r="L107" s="18">
        <v>1</v>
      </c>
      <c r="M107" s="9"/>
      <c r="N107" s="9"/>
      <c r="O107" s="9"/>
      <c r="P107" s="9"/>
      <c r="Q107" s="2"/>
      <c r="R107" s="431"/>
      <c r="S107" s="2"/>
      <c r="T107" s="1"/>
      <c r="U107" s="1"/>
      <c r="V107" s="1"/>
      <c r="W107" s="1"/>
      <c r="X107" s="1"/>
      <c r="Y107" s="1"/>
      <c r="Z107" s="1"/>
      <c r="AA107" s="1"/>
      <c r="AB107" s="1"/>
      <c r="AC107" s="1"/>
    </row>
    <row r="108" spans="1:29" x14ac:dyDescent="0.2">
      <c r="A108" s="1"/>
      <c r="B108" s="442" t="s">
        <v>1678</v>
      </c>
      <c r="C108" s="17">
        <v>1039</v>
      </c>
      <c r="D108" s="18">
        <v>0.81298904538341155</v>
      </c>
      <c r="E108" s="17">
        <v>206</v>
      </c>
      <c r="F108" s="18">
        <v>0.16118935837245696</v>
      </c>
      <c r="G108" s="17">
        <v>33</v>
      </c>
      <c r="H108" s="18">
        <v>2.5821596244131457E-2</v>
      </c>
      <c r="I108" s="17">
        <v>239</v>
      </c>
      <c r="J108" s="18">
        <v>0.18701095461658843</v>
      </c>
      <c r="K108" s="17">
        <v>1278</v>
      </c>
      <c r="L108" s="18">
        <v>1</v>
      </c>
      <c r="M108" s="9"/>
      <c r="N108" s="9"/>
      <c r="O108" s="9"/>
      <c r="P108" s="9"/>
      <c r="Q108" s="2"/>
      <c r="R108" s="431"/>
      <c r="S108" s="2"/>
      <c r="T108" s="1"/>
      <c r="U108" s="1"/>
      <c r="V108" s="1"/>
      <c r="W108" s="1"/>
      <c r="X108" s="1"/>
      <c r="Y108" s="1"/>
      <c r="Z108" s="1"/>
      <c r="AA108" s="1"/>
      <c r="AB108" s="1"/>
      <c r="AC108" s="1"/>
    </row>
    <row r="109" spans="1:29" x14ac:dyDescent="0.2">
      <c r="A109" s="1"/>
      <c r="B109" s="442" t="s">
        <v>1679</v>
      </c>
      <c r="C109" s="17">
        <v>728</v>
      </c>
      <c r="D109" s="18">
        <v>0.70611057225994178</v>
      </c>
      <c r="E109" s="17">
        <v>281</v>
      </c>
      <c r="F109" s="18">
        <v>0.27255092143549953</v>
      </c>
      <c r="G109" s="17">
        <v>22</v>
      </c>
      <c r="H109" s="18">
        <v>2.133850630455868E-2</v>
      </c>
      <c r="I109" s="17">
        <v>303</v>
      </c>
      <c r="J109" s="18">
        <v>0.29388942774005822</v>
      </c>
      <c r="K109" s="17">
        <v>1031</v>
      </c>
      <c r="L109" s="18">
        <v>1</v>
      </c>
      <c r="M109" s="9"/>
      <c r="N109" s="9"/>
      <c r="O109" s="9"/>
      <c r="P109" s="9"/>
      <c r="Q109" s="2"/>
      <c r="R109" s="431"/>
      <c r="S109" s="2"/>
      <c r="T109" s="1"/>
      <c r="U109" s="1"/>
      <c r="V109" s="1"/>
      <c r="W109" s="1"/>
      <c r="X109" s="1"/>
      <c r="Y109" s="1"/>
      <c r="Z109" s="1"/>
      <c r="AA109" s="1"/>
      <c r="AB109" s="1"/>
      <c r="AC109" s="1"/>
    </row>
    <row r="110" spans="1:29" x14ac:dyDescent="0.2">
      <c r="A110" s="1"/>
      <c r="B110" s="442" t="s">
        <v>1680</v>
      </c>
      <c r="C110" s="17">
        <v>1079</v>
      </c>
      <c r="D110" s="18">
        <v>0.69166666666666665</v>
      </c>
      <c r="E110" s="17">
        <v>393</v>
      </c>
      <c r="F110" s="18">
        <v>0.25192307692307692</v>
      </c>
      <c r="G110" s="17">
        <v>88</v>
      </c>
      <c r="H110" s="18">
        <v>5.6410256410256411E-2</v>
      </c>
      <c r="I110" s="17">
        <v>481</v>
      </c>
      <c r="J110" s="18">
        <v>0.30833333333333335</v>
      </c>
      <c r="K110" s="17">
        <v>1560</v>
      </c>
      <c r="L110" s="18">
        <v>1</v>
      </c>
      <c r="M110" s="9"/>
      <c r="N110" s="9"/>
      <c r="O110" s="9"/>
      <c r="P110" s="9"/>
      <c r="Q110" s="2"/>
      <c r="R110" s="431"/>
      <c r="S110" s="2"/>
      <c r="T110" s="1"/>
      <c r="U110" s="1"/>
      <c r="V110" s="1"/>
      <c r="W110" s="1"/>
      <c r="X110" s="1"/>
      <c r="Y110" s="1"/>
      <c r="Z110" s="1"/>
      <c r="AA110" s="1"/>
      <c r="AB110" s="1"/>
      <c r="AC110" s="1"/>
    </row>
    <row r="111" spans="1:29" x14ac:dyDescent="0.2">
      <c r="A111" s="1"/>
      <c r="B111" s="442" t="s">
        <v>1681</v>
      </c>
      <c r="C111" s="17">
        <v>1061</v>
      </c>
      <c r="D111" s="18">
        <v>0.68940870695256662</v>
      </c>
      <c r="E111" s="17">
        <v>453</v>
      </c>
      <c r="F111" s="18">
        <v>0.29434697855750486</v>
      </c>
      <c r="G111" s="17">
        <v>25</v>
      </c>
      <c r="H111" s="18">
        <v>1.6244314489928524E-2</v>
      </c>
      <c r="I111" s="17">
        <v>478</v>
      </c>
      <c r="J111" s="18">
        <v>0.31059129304743338</v>
      </c>
      <c r="K111" s="17">
        <v>1539</v>
      </c>
      <c r="L111" s="18">
        <v>1</v>
      </c>
      <c r="M111" s="9"/>
      <c r="N111" s="9"/>
      <c r="O111" s="9"/>
      <c r="P111" s="9"/>
      <c r="Q111" s="2"/>
      <c r="R111" s="431"/>
      <c r="S111" s="2"/>
      <c r="T111" s="1"/>
      <c r="U111" s="1"/>
      <c r="V111" s="1"/>
      <c r="W111" s="1"/>
      <c r="X111" s="1"/>
      <c r="Y111" s="1"/>
      <c r="Z111" s="1"/>
      <c r="AA111" s="1"/>
      <c r="AB111" s="1"/>
      <c r="AC111" s="1"/>
    </row>
    <row r="112" spans="1:29" x14ac:dyDescent="0.2">
      <c r="A112" s="1"/>
      <c r="B112" s="442" t="s">
        <v>1682</v>
      </c>
      <c r="C112" s="17">
        <v>371</v>
      </c>
      <c r="D112" s="18">
        <v>0.7713097713097713</v>
      </c>
      <c r="E112" s="17">
        <v>103</v>
      </c>
      <c r="F112" s="18">
        <v>0.21413721413721415</v>
      </c>
      <c r="G112" s="17">
        <v>7</v>
      </c>
      <c r="H112" s="18">
        <v>1.4553014553014554E-2</v>
      </c>
      <c r="I112" s="17">
        <v>110</v>
      </c>
      <c r="J112" s="18">
        <v>0.2286902286902287</v>
      </c>
      <c r="K112" s="17">
        <v>481</v>
      </c>
      <c r="L112" s="18">
        <v>1</v>
      </c>
      <c r="M112" s="9"/>
      <c r="N112" s="9"/>
      <c r="O112" s="9"/>
      <c r="P112" s="9"/>
      <c r="Q112" s="2"/>
      <c r="R112" s="431"/>
      <c r="S112" s="2"/>
      <c r="T112" s="1"/>
      <c r="U112" s="1"/>
      <c r="V112" s="1"/>
      <c r="W112" s="1"/>
      <c r="X112" s="1"/>
      <c r="Y112" s="1"/>
      <c r="Z112" s="1"/>
      <c r="AA112" s="1"/>
      <c r="AB112" s="1"/>
      <c r="AC112" s="1"/>
    </row>
    <row r="113" spans="1:29" x14ac:dyDescent="0.2">
      <c r="A113" s="1"/>
      <c r="B113" s="442" t="s">
        <v>1683</v>
      </c>
      <c r="C113" s="17">
        <v>713</v>
      </c>
      <c r="D113" s="18">
        <v>0.72829417773238003</v>
      </c>
      <c r="E113" s="17">
        <v>198</v>
      </c>
      <c r="F113" s="18">
        <v>0.20224719101123595</v>
      </c>
      <c r="G113" s="17">
        <v>68</v>
      </c>
      <c r="H113" s="18">
        <v>6.945863125638406E-2</v>
      </c>
      <c r="I113" s="17">
        <v>266</v>
      </c>
      <c r="J113" s="18">
        <v>0.27170582226762002</v>
      </c>
      <c r="K113" s="17">
        <v>979</v>
      </c>
      <c r="L113" s="18">
        <v>1</v>
      </c>
      <c r="M113" s="9"/>
      <c r="N113" s="9"/>
      <c r="O113" s="9"/>
      <c r="P113" s="9"/>
      <c r="Q113" s="2"/>
      <c r="R113" s="431"/>
      <c r="S113" s="2"/>
      <c r="T113" s="1"/>
      <c r="U113" s="1"/>
      <c r="V113" s="1"/>
      <c r="W113" s="1"/>
      <c r="X113" s="1"/>
      <c r="Y113" s="1"/>
      <c r="Z113" s="1"/>
      <c r="AA113" s="1"/>
      <c r="AB113" s="1"/>
      <c r="AC113" s="1"/>
    </row>
    <row r="114" spans="1:29" x14ac:dyDescent="0.2">
      <c r="A114" s="1"/>
      <c r="B114" s="443" t="s">
        <v>4875</v>
      </c>
      <c r="C114" s="7">
        <v>633</v>
      </c>
      <c r="D114" s="18">
        <v>0.75178147268408546</v>
      </c>
      <c r="E114" s="7">
        <v>118</v>
      </c>
      <c r="F114" s="18">
        <v>0.14014251781472684</v>
      </c>
      <c r="G114" s="7">
        <v>91</v>
      </c>
      <c r="H114" s="18">
        <v>0.10807600950118765</v>
      </c>
      <c r="I114" s="17">
        <v>209</v>
      </c>
      <c r="J114" s="18">
        <v>0.24821852731591448</v>
      </c>
      <c r="K114" s="7">
        <v>842</v>
      </c>
      <c r="L114" s="18">
        <v>1</v>
      </c>
      <c r="M114" s="9"/>
      <c r="N114" s="9"/>
      <c r="O114" s="9"/>
      <c r="P114" s="9"/>
      <c r="Q114" s="2"/>
      <c r="R114" s="431"/>
      <c r="S114" s="2"/>
      <c r="T114" s="1"/>
      <c r="U114" s="1"/>
      <c r="V114" s="1"/>
      <c r="W114" s="1"/>
      <c r="X114" s="1"/>
      <c r="Y114" s="1"/>
      <c r="Z114" s="1"/>
      <c r="AA114" s="1"/>
      <c r="AB114" s="1"/>
      <c r="AC114" s="1"/>
    </row>
    <row r="115" spans="1:29" x14ac:dyDescent="0.2">
      <c r="A115" s="1"/>
      <c r="B115" s="430" t="s">
        <v>474</v>
      </c>
      <c r="C115" s="28">
        <v>969</v>
      </c>
      <c r="D115" s="43">
        <v>0.80952380952380953</v>
      </c>
      <c r="E115" s="28">
        <v>175</v>
      </c>
      <c r="F115" s="43">
        <v>0.14619883040935672</v>
      </c>
      <c r="G115" s="28">
        <v>53</v>
      </c>
      <c r="H115" s="43">
        <v>4.4277360066833749E-2</v>
      </c>
      <c r="I115" s="28">
        <v>228</v>
      </c>
      <c r="J115" s="43">
        <v>0.19047619047619047</v>
      </c>
      <c r="K115" s="28">
        <v>1197</v>
      </c>
      <c r="L115" s="43">
        <v>1</v>
      </c>
      <c r="M115" s="34"/>
      <c r="N115" s="34"/>
      <c r="O115" s="34"/>
      <c r="P115" s="34"/>
      <c r="Q115" s="2"/>
      <c r="R115" s="431"/>
      <c r="S115" s="2"/>
      <c r="T115" s="1"/>
      <c r="U115" s="1"/>
      <c r="V115" s="1"/>
      <c r="W115" s="1"/>
      <c r="X115" s="1"/>
      <c r="Y115" s="1"/>
      <c r="Z115" s="1"/>
      <c r="AA115" s="1"/>
      <c r="AB115" s="1"/>
      <c r="AC115" s="1"/>
    </row>
    <row r="116" spans="1:29" x14ac:dyDescent="0.2">
      <c r="A116" s="1"/>
      <c r="B116" s="432" t="s">
        <v>473</v>
      </c>
      <c r="C116" s="686">
        <f>GETPIVOTDATA("Net Units Total",Pivots!$T$75)</f>
        <v>805</v>
      </c>
      <c r="D116" s="700">
        <f>C116/K116</f>
        <v>0.8600427350427351</v>
      </c>
      <c r="E116" s="686">
        <f>GETPIVOTDATA("Net Units Total",Pivots!$T$83)</f>
        <v>109</v>
      </c>
      <c r="F116" s="700">
        <f>E116/K116</f>
        <v>0.11645299145299146</v>
      </c>
      <c r="G116" s="686">
        <f>GETPIVOTDATA("Net Units Total",Pivots!$T$91)</f>
        <v>22</v>
      </c>
      <c r="H116" s="700">
        <f>G116/K116</f>
        <v>2.3504273504273504E-2</v>
      </c>
      <c r="I116" s="686">
        <f>G116+E116</f>
        <v>131</v>
      </c>
      <c r="J116" s="700">
        <f>I116/K116</f>
        <v>0.13995726495726496</v>
      </c>
      <c r="K116" s="686">
        <f>I116+C116</f>
        <v>936</v>
      </c>
      <c r="L116" s="692">
        <v>1</v>
      </c>
      <c r="M116" s="34"/>
      <c r="N116" s="34"/>
      <c r="O116" s="34"/>
      <c r="P116" s="34"/>
      <c r="Q116" s="2"/>
      <c r="R116" s="431"/>
      <c r="S116" s="2"/>
      <c r="T116" s="1"/>
      <c r="U116" s="1"/>
      <c r="V116" s="1"/>
      <c r="W116" s="1"/>
      <c r="X116" s="1"/>
      <c r="Y116" s="1"/>
      <c r="Z116" s="1"/>
      <c r="AA116" s="1"/>
      <c r="AB116" s="1"/>
      <c r="AC116" s="1"/>
    </row>
    <row r="117" spans="1:29" x14ac:dyDescent="0.2">
      <c r="A117" s="1"/>
      <c r="B117" s="444" t="s">
        <v>524</v>
      </c>
      <c r="C117" s="12">
        <f>SUM(C103:C116)</f>
        <v>11976</v>
      </c>
      <c r="D117" s="701">
        <f>C117/K117</f>
        <v>0.78696280720199763</v>
      </c>
      <c r="E117" s="12">
        <f>SUM(E103:E116)</f>
        <v>2444</v>
      </c>
      <c r="F117" s="701">
        <f>E117/K117</f>
        <v>0.16059929031410172</v>
      </c>
      <c r="G117" s="12">
        <f>SUM(G103:G116)</f>
        <v>798</v>
      </c>
      <c r="H117" s="701">
        <f>G117/K117</f>
        <v>5.2437902483900643E-2</v>
      </c>
      <c r="I117" s="12">
        <f>SUM(I103:I116)</f>
        <v>3242</v>
      </c>
      <c r="J117" s="701">
        <f>I117/K117</f>
        <v>0.21303719279800237</v>
      </c>
      <c r="K117" s="12">
        <f>SUM(K103:K116)</f>
        <v>15218</v>
      </c>
      <c r="L117" s="701">
        <v>1</v>
      </c>
      <c r="M117" s="34"/>
      <c r="N117" s="34"/>
      <c r="O117" s="34"/>
      <c r="P117" s="34"/>
      <c r="Q117" s="2"/>
      <c r="R117" s="431"/>
      <c r="S117" s="2"/>
      <c r="T117" s="1"/>
      <c r="U117" s="1"/>
      <c r="V117" s="1"/>
      <c r="W117" s="1"/>
      <c r="X117" s="1"/>
      <c r="Y117" s="1"/>
      <c r="Z117" s="1"/>
      <c r="AA117" s="1"/>
      <c r="AB117" s="1"/>
      <c r="AC117" s="1"/>
    </row>
    <row r="118" spans="1:29" x14ac:dyDescent="0.2">
      <c r="A118" s="1"/>
      <c r="B118" s="441"/>
      <c r="C118" s="34"/>
      <c r="D118" s="34"/>
      <c r="E118" s="34"/>
      <c r="F118" s="34"/>
      <c r="G118" s="34"/>
      <c r="H118" s="34"/>
      <c r="I118" s="34"/>
      <c r="J118" s="34"/>
      <c r="K118" s="34"/>
      <c r="L118" s="34"/>
      <c r="M118" s="34"/>
      <c r="N118" s="34"/>
      <c r="O118" s="34"/>
      <c r="P118" s="34"/>
      <c r="Q118" s="2"/>
      <c r="R118" s="431"/>
      <c r="S118" s="2"/>
      <c r="T118" s="1"/>
      <c r="U118" s="1"/>
      <c r="V118" s="1"/>
      <c r="W118" s="1"/>
      <c r="X118" s="1"/>
      <c r="Y118" s="1"/>
      <c r="Z118" s="1"/>
      <c r="AA118" s="1"/>
      <c r="AB118" s="1"/>
      <c r="AC118" s="1"/>
    </row>
    <row r="119" spans="1:29" x14ac:dyDescent="0.2">
      <c r="A119" s="1"/>
      <c r="B119" s="441"/>
      <c r="C119" s="34"/>
      <c r="D119" s="34"/>
      <c r="E119" s="34"/>
      <c r="F119" s="34"/>
      <c r="G119" s="34"/>
      <c r="H119" s="34"/>
      <c r="I119" s="34"/>
      <c r="J119" s="34"/>
      <c r="K119" s="34"/>
      <c r="L119" s="34"/>
      <c r="M119" s="34"/>
      <c r="N119" s="34"/>
      <c r="O119" s="34"/>
      <c r="P119" s="34"/>
      <c r="Q119" s="2"/>
      <c r="R119" s="431"/>
      <c r="S119" s="2"/>
      <c r="T119" s="1"/>
      <c r="U119" s="1"/>
      <c r="V119" s="1"/>
      <c r="W119" s="1"/>
      <c r="X119" s="1"/>
      <c r="Y119" s="1"/>
      <c r="Z119" s="1"/>
      <c r="AA119" s="1"/>
      <c r="AB119" s="1"/>
      <c r="AC119" s="1"/>
    </row>
    <row r="120" spans="1:29" x14ac:dyDescent="0.2">
      <c r="A120" s="1"/>
      <c r="B120" s="441"/>
      <c r="C120" s="34"/>
      <c r="D120" s="34"/>
      <c r="E120" s="34"/>
      <c r="F120" s="34"/>
      <c r="G120" s="34"/>
      <c r="H120" s="34"/>
      <c r="I120" s="34"/>
      <c r="J120" s="34"/>
      <c r="K120" s="34"/>
      <c r="L120" s="34"/>
      <c r="M120" s="34"/>
      <c r="N120" s="34"/>
      <c r="O120" s="34"/>
      <c r="P120" s="34"/>
      <c r="Q120" s="2"/>
      <c r="R120" s="431"/>
      <c r="S120" s="2"/>
      <c r="T120" s="1"/>
      <c r="U120" s="1"/>
      <c r="V120" s="1"/>
      <c r="W120" s="1"/>
      <c r="X120" s="1"/>
      <c r="Y120" s="1"/>
      <c r="Z120" s="1"/>
      <c r="AA120" s="1"/>
      <c r="AB120" s="1"/>
      <c r="AC120" s="1"/>
    </row>
    <row r="121" spans="1:29" x14ac:dyDescent="0.2">
      <c r="A121" s="1"/>
      <c r="B121" s="441"/>
      <c r="C121" s="34"/>
      <c r="D121" s="34"/>
      <c r="E121" s="34"/>
      <c r="F121" s="34"/>
      <c r="G121" s="34"/>
      <c r="H121" s="34"/>
      <c r="I121" s="34"/>
      <c r="J121" s="34"/>
      <c r="K121" s="34"/>
      <c r="L121" s="34"/>
      <c r="M121" s="34"/>
      <c r="N121" s="34"/>
      <c r="O121" s="34"/>
      <c r="P121" s="34"/>
      <c r="Q121" s="2"/>
      <c r="R121" s="431"/>
      <c r="S121" s="2"/>
      <c r="T121" s="1"/>
      <c r="U121" s="1"/>
      <c r="V121" s="1"/>
      <c r="W121" s="1"/>
      <c r="X121" s="1"/>
      <c r="Y121" s="1"/>
      <c r="Z121" s="1"/>
      <c r="AA121" s="1"/>
      <c r="AB121" s="1"/>
      <c r="AC121" s="1"/>
    </row>
    <row r="122" spans="1:29" x14ac:dyDescent="0.2">
      <c r="A122" s="1"/>
      <c r="B122" s="441"/>
      <c r="C122" s="34"/>
      <c r="D122" s="34"/>
      <c r="E122" s="34"/>
      <c r="F122" s="34"/>
      <c r="G122" s="34"/>
      <c r="H122" s="34"/>
      <c r="I122" s="34"/>
      <c r="J122" s="34"/>
      <c r="K122" s="34"/>
      <c r="L122" s="34"/>
      <c r="M122" s="34"/>
      <c r="N122" s="34"/>
      <c r="O122" s="34"/>
      <c r="P122" s="34"/>
      <c r="Q122" s="2"/>
      <c r="R122" s="431"/>
      <c r="S122" s="2"/>
      <c r="T122" s="1"/>
      <c r="U122" s="1"/>
      <c r="V122" s="1"/>
      <c r="W122" s="1"/>
      <c r="X122" s="1"/>
      <c r="Y122" s="1"/>
      <c r="Z122" s="1"/>
      <c r="AA122" s="1"/>
      <c r="AB122" s="1"/>
      <c r="AC122" s="1"/>
    </row>
    <row r="123" spans="1:29" x14ac:dyDescent="0.2">
      <c r="A123" s="1"/>
      <c r="B123" s="441"/>
      <c r="C123" s="34"/>
      <c r="D123" s="34"/>
      <c r="E123" s="34"/>
      <c r="F123" s="34"/>
      <c r="G123" s="34"/>
      <c r="H123" s="34"/>
      <c r="I123" s="34"/>
      <c r="J123" s="34"/>
      <c r="K123" s="34"/>
      <c r="L123" s="34"/>
      <c r="M123" s="34"/>
      <c r="N123" s="34"/>
      <c r="O123" s="34"/>
      <c r="P123" s="34"/>
      <c r="Q123" s="2"/>
      <c r="R123" s="431"/>
      <c r="S123" s="2"/>
      <c r="T123" s="1"/>
      <c r="U123" s="1"/>
      <c r="V123" s="1"/>
      <c r="W123" s="1"/>
      <c r="X123" s="1"/>
      <c r="Y123" s="1"/>
      <c r="Z123" s="1"/>
      <c r="AA123" s="1"/>
      <c r="AB123" s="1"/>
      <c r="AC123" s="1"/>
    </row>
    <row r="124" spans="1:29" x14ac:dyDescent="0.2">
      <c r="A124" s="1"/>
      <c r="B124" s="441"/>
      <c r="C124" s="34"/>
      <c r="D124" s="34"/>
      <c r="E124" s="34"/>
      <c r="F124" s="34"/>
      <c r="G124" s="34"/>
      <c r="H124" s="34"/>
      <c r="I124" s="34"/>
      <c r="J124" s="34"/>
      <c r="K124" s="34"/>
      <c r="L124" s="34"/>
      <c r="M124" s="34"/>
      <c r="N124" s="34"/>
      <c r="O124" s="34"/>
      <c r="P124" s="34"/>
      <c r="Q124" s="2"/>
      <c r="R124" s="431"/>
      <c r="S124" s="2"/>
      <c r="T124" s="1"/>
      <c r="U124" s="1"/>
      <c r="V124" s="1"/>
      <c r="W124" s="1"/>
      <c r="X124" s="1"/>
      <c r="Y124" s="1"/>
      <c r="Z124" s="1"/>
      <c r="AA124" s="1"/>
      <c r="AB124" s="1"/>
      <c r="AC124" s="1"/>
    </row>
    <row r="125" spans="1:29" x14ac:dyDescent="0.2">
      <c r="A125" s="1"/>
      <c r="B125" s="441"/>
      <c r="C125" s="34"/>
      <c r="D125" s="34"/>
      <c r="E125" s="34"/>
      <c r="F125" s="34"/>
      <c r="G125" s="34"/>
      <c r="H125" s="34"/>
      <c r="I125" s="34"/>
      <c r="J125" s="34"/>
      <c r="K125" s="34"/>
      <c r="L125" s="34"/>
      <c r="M125" s="34"/>
      <c r="N125" s="34"/>
      <c r="O125" s="34"/>
      <c r="P125" s="34"/>
      <c r="Q125" s="2"/>
      <c r="R125" s="431"/>
      <c r="S125" s="2"/>
      <c r="T125" s="1"/>
      <c r="U125" s="1"/>
      <c r="V125" s="1"/>
      <c r="W125" s="1"/>
      <c r="X125" s="1"/>
      <c r="Y125" s="1"/>
      <c r="Z125" s="1"/>
      <c r="AA125" s="1"/>
      <c r="AB125" s="1"/>
      <c r="AC125" s="1"/>
    </row>
    <row r="126" spans="1:29" x14ac:dyDescent="0.2">
      <c r="A126" s="1"/>
      <c r="B126" s="441"/>
      <c r="C126" s="34"/>
      <c r="D126" s="34"/>
      <c r="E126" s="34"/>
      <c r="F126" s="34"/>
      <c r="G126" s="34"/>
      <c r="H126" s="34"/>
      <c r="I126" s="34"/>
      <c r="J126" s="34"/>
      <c r="K126" s="34"/>
      <c r="L126" s="34"/>
      <c r="M126" s="34"/>
      <c r="N126" s="34"/>
      <c r="O126" s="34"/>
      <c r="P126" s="34"/>
      <c r="Q126" s="2"/>
      <c r="R126" s="431"/>
      <c r="S126" s="2"/>
      <c r="T126" s="1"/>
      <c r="U126" s="1"/>
      <c r="V126" s="1"/>
      <c r="W126" s="1"/>
      <c r="X126" s="1"/>
      <c r="Y126" s="1"/>
      <c r="Z126" s="1"/>
      <c r="AA126" s="1"/>
      <c r="AB126" s="1"/>
      <c r="AC126" s="1"/>
    </row>
    <row r="127" spans="1:29" x14ac:dyDescent="0.2">
      <c r="A127" s="1"/>
      <c r="B127" s="441"/>
      <c r="C127" s="34"/>
      <c r="D127" s="34"/>
      <c r="E127" s="34"/>
      <c r="F127" s="34"/>
      <c r="G127" s="34"/>
      <c r="H127" s="34"/>
      <c r="I127" s="34"/>
      <c r="J127" s="34"/>
      <c r="K127" s="34"/>
      <c r="L127" s="34"/>
      <c r="M127" s="34"/>
      <c r="N127" s="34"/>
      <c r="O127" s="34"/>
      <c r="P127" s="34"/>
      <c r="Q127" s="2"/>
      <c r="R127" s="431"/>
      <c r="S127" s="2"/>
      <c r="T127" s="1"/>
      <c r="U127" s="1"/>
      <c r="V127" s="1"/>
      <c r="W127" s="1"/>
      <c r="X127" s="1"/>
      <c r="Y127" s="1"/>
      <c r="Z127" s="1"/>
      <c r="AA127" s="1"/>
      <c r="AB127" s="1"/>
      <c r="AC127" s="1"/>
    </row>
    <row r="128" spans="1:29" x14ac:dyDescent="0.2">
      <c r="A128" s="1"/>
      <c r="B128" s="441"/>
      <c r="C128" s="34"/>
      <c r="D128" s="34"/>
      <c r="E128" s="34"/>
      <c r="F128" s="34"/>
      <c r="G128" s="34"/>
      <c r="H128" s="34"/>
      <c r="I128" s="34"/>
      <c r="J128" s="34"/>
      <c r="K128" s="34"/>
      <c r="L128" s="34"/>
      <c r="M128" s="34"/>
      <c r="N128" s="34"/>
      <c r="O128" s="34"/>
      <c r="P128" s="34"/>
      <c r="Q128" s="2"/>
      <c r="R128" s="431"/>
      <c r="S128" s="2"/>
      <c r="T128" s="1"/>
      <c r="U128" s="1"/>
      <c r="V128" s="1"/>
      <c r="W128" s="1"/>
      <c r="X128" s="1"/>
      <c r="Y128" s="1"/>
      <c r="Z128" s="1"/>
      <c r="AA128" s="1"/>
      <c r="AB128" s="1"/>
      <c r="AC128" s="1"/>
    </row>
    <row r="129" spans="1:29" x14ac:dyDescent="0.2">
      <c r="A129" s="1"/>
      <c r="B129" s="441"/>
      <c r="C129" s="34"/>
      <c r="D129" s="34"/>
      <c r="E129" s="34"/>
      <c r="F129" s="34"/>
      <c r="G129" s="34"/>
      <c r="H129" s="34"/>
      <c r="I129" s="34"/>
      <c r="J129" s="34"/>
      <c r="K129" s="34"/>
      <c r="L129" s="34"/>
      <c r="M129" s="34"/>
      <c r="N129" s="34"/>
      <c r="O129" s="34"/>
      <c r="P129" s="34"/>
      <c r="Q129" s="2"/>
      <c r="R129" s="431"/>
      <c r="S129" s="2"/>
      <c r="T129" s="1"/>
      <c r="U129" s="1"/>
      <c r="V129" s="1"/>
      <c r="W129" s="1"/>
      <c r="X129" s="1"/>
      <c r="Y129" s="1"/>
      <c r="Z129" s="1"/>
      <c r="AA129" s="1"/>
      <c r="AB129" s="1"/>
      <c r="AC129" s="1"/>
    </row>
    <row r="130" spans="1:29" x14ac:dyDescent="0.2">
      <c r="A130" s="1"/>
      <c r="B130" s="441"/>
      <c r="C130" s="34"/>
      <c r="D130" s="34"/>
      <c r="E130" s="34"/>
      <c r="F130" s="34"/>
      <c r="G130" s="34"/>
      <c r="H130" s="34"/>
      <c r="I130" s="34"/>
      <c r="J130" s="34"/>
      <c r="K130" s="34"/>
      <c r="L130" s="34"/>
      <c r="M130" s="34"/>
      <c r="N130" s="34"/>
      <c r="O130" s="34"/>
      <c r="P130" s="34"/>
      <c r="Q130" s="2"/>
      <c r="R130" s="431"/>
      <c r="S130" s="2"/>
      <c r="T130" s="1"/>
      <c r="U130" s="1"/>
      <c r="V130" s="1"/>
      <c r="W130" s="1"/>
      <c r="X130" s="1"/>
      <c r="Y130" s="1"/>
      <c r="Z130" s="1"/>
      <c r="AA130" s="1"/>
      <c r="AB130" s="1"/>
      <c r="AC130" s="1"/>
    </row>
    <row r="131" spans="1:29" x14ac:dyDescent="0.2">
      <c r="A131" s="1"/>
      <c r="B131" s="441"/>
      <c r="C131" s="34"/>
      <c r="D131" s="34"/>
      <c r="E131" s="34"/>
      <c r="F131" s="34"/>
      <c r="G131" s="34"/>
      <c r="H131" s="34"/>
      <c r="I131" s="34"/>
      <c r="J131" s="34"/>
      <c r="K131" s="34"/>
      <c r="L131" s="34"/>
      <c r="M131" s="34"/>
      <c r="N131" s="34"/>
      <c r="O131" s="34"/>
      <c r="P131" s="34"/>
      <c r="Q131" s="2"/>
      <c r="R131" s="431"/>
      <c r="S131" s="2"/>
      <c r="T131" s="1"/>
      <c r="U131" s="1"/>
      <c r="V131" s="1"/>
      <c r="W131" s="1"/>
      <c r="X131" s="1"/>
      <c r="Y131" s="1"/>
      <c r="Z131" s="1"/>
      <c r="AA131" s="1"/>
      <c r="AB131" s="1"/>
      <c r="AC131" s="1"/>
    </row>
    <row r="132" spans="1:29" x14ac:dyDescent="0.2">
      <c r="A132" s="1"/>
      <c r="B132" s="441"/>
      <c r="C132" s="34"/>
      <c r="D132" s="34"/>
      <c r="E132" s="34"/>
      <c r="F132" s="34"/>
      <c r="G132" s="34"/>
      <c r="H132" s="34"/>
      <c r="I132" s="34"/>
      <c r="J132" s="34"/>
      <c r="K132" s="34"/>
      <c r="L132" s="34"/>
      <c r="M132" s="34"/>
      <c r="N132" s="34"/>
      <c r="O132" s="34"/>
      <c r="P132" s="34"/>
      <c r="Q132" s="2"/>
      <c r="R132" s="431"/>
      <c r="S132" s="2"/>
      <c r="T132" s="1"/>
      <c r="U132" s="1"/>
      <c r="V132" s="1"/>
      <c r="W132" s="1"/>
      <c r="X132" s="1"/>
      <c r="Y132" s="1"/>
      <c r="Z132" s="1"/>
      <c r="AA132" s="1"/>
      <c r="AB132" s="1"/>
      <c r="AC132" s="1"/>
    </row>
    <row r="133" spans="1:29" x14ac:dyDescent="0.2">
      <c r="A133" s="1"/>
      <c r="B133" s="441"/>
      <c r="C133" s="34"/>
      <c r="D133" s="34"/>
      <c r="E133" s="34"/>
      <c r="F133" s="34"/>
      <c r="G133" s="34"/>
      <c r="H133" s="34"/>
      <c r="I133" s="34"/>
      <c r="J133" s="34"/>
      <c r="K133" s="34"/>
      <c r="L133" s="34"/>
      <c r="M133" s="34"/>
      <c r="N133" s="34"/>
      <c r="O133" s="34"/>
      <c r="P133" s="34"/>
      <c r="Q133" s="2"/>
      <c r="R133" s="431"/>
      <c r="S133" s="2"/>
      <c r="T133" s="1"/>
      <c r="U133" s="1"/>
      <c r="V133" s="1"/>
      <c r="W133" s="1"/>
      <c r="X133" s="1"/>
      <c r="Y133" s="1"/>
      <c r="Z133" s="1"/>
      <c r="AA133" s="1"/>
      <c r="AB133" s="1"/>
      <c r="AC133" s="1"/>
    </row>
    <row r="134" spans="1:29" x14ac:dyDescent="0.2">
      <c r="A134" s="1"/>
      <c r="B134" s="441"/>
      <c r="C134" s="34"/>
      <c r="D134" s="34"/>
      <c r="E134" s="34"/>
      <c r="F134" s="34"/>
      <c r="G134" s="34"/>
      <c r="H134" s="34"/>
      <c r="I134" s="34"/>
      <c r="J134" s="34"/>
      <c r="K134" s="34"/>
      <c r="L134" s="34"/>
      <c r="M134" s="34"/>
      <c r="N134" s="34"/>
      <c r="O134" s="34"/>
      <c r="P134" s="34"/>
      <c r="Q134" s="2"/>
      <c r="R134" s="431"/>
      <c r="S134" s="2"/>
      <c r="T134" s="1"/>
      <c r="U134" s="1"/>
      <c r="V134" s="1"/>
      <c r="W134" s="1"/>
      <c r="X134" s="1"/>
      <c r="Y134" s="1"/>
      <c r="Z134" s="1"/>
      <c r="AA134" s="1"/>
      <c r="AB134" s="1"/>
      <c r="AC134" s="1"/>
    </row>
    <row r="135" spans="1:29" x14ac:dyDescent="0.2">
      <c r="A135" s="1"/>
      <c r="B135" s="406" t="s">
        <v>2369</v>
      </c>
      <c r="C135" s="36" t="s">
        <v>4660</v>
      </c>
      <c r="D135" s="9"/>
      <c r="E135" s="9"/>
      <c r="F135" s="9"/>
      <c r="G135" s="9"/>
      <c r="H135" s="9"/>
      <c r="I135" s="34"/>
      <c r="J135" s="34"/>
      <c r="K135" s="34"/>
      <c r="L135" s="34"/>
      <c r="M135" s="34"/>
      <c r="N135" s="34"/>
      <c r="O135" s="34"/>
      <c r="P135" s="34"/>
      <c r="Q135" s="2"/>
      <c r="R135" s="431"/>
      <c r="S135" s="2"/>
      <c r="T135" s="1"/>
      <c r="U135" s="1"/>
      <c r="V135" s="1"/>
      <c r="W135" s="1"/>
      <c r="X135" s="1"/>
      <c r="Y135" s="1"/>
      <c r="Z135" s="1"/>
      <c r="AA135" s="1"/>
      <c r="AB135" s="1"/>
      <c r="AC135" s="1"/>
    </row>
    <row r="136" spans="1:29" x14ac:dyDescent="0.2">
      <c r="A136" s="1"/>
      <c r="B136" s="842" t="s">
        <v>477</v>
      </c>
      <c r="C136" s="843" t="s">
        <v>1688</v>
      </c>
      <c r="D136" s="843"/>
      <c r="E136" s="843" t="s">
        <v>1689</v>
      </c>
      <c r="F136" s="843"/>
      <c r="G136" s="843" t="s">
        <v>524</v>
      </c>
      <c r="H136" s="843"/>
      <c r="I136" s="34"/>
      <c r="J136" s="34"/>
      <c r="K136" s="34"/>
      <c r="L136" s="34"/>
      <c r="M136" s="34"/>
      <c r="N136" s="34"/>
      <c r="O136" s="34"/>
      <c r="P136" s="34"/>
      <c r="Q136" s="2"/>
      <c r="R136" s="431"/>
      <c r="S136" s="2"/>
      <c r="T136" s="1"/>
      <c r="U136" s="1"/>
      <c r="V136" s="1"/>
      <c r="W136" s="1"/>
      <c r="X136" s="1"/>
      <c r="Y136" s="1"/>
      <c r="Z136" s="1"/>
      <c r="AA136" s="1"/>
      <c r="AB136" s="1"/>
      <c r="AC136" s="1"/>
    </row>
    <row r="137" spans="1:29" x14ac:dyDescent="0.2">
      <c r="A137" s="1"/>
      <c r="B137" s="842"/>
      <c r="C137" s="5" t="s">
        <v>1690</v>
      </c>
      <c r="D137" s="5" t="s">
        <v>1691</v>
      </c>
      <c r="E137" s="5" t="s">
        <v>1690</v>
      </c>
      <c r="F137" s="5" t="s">
        <v>1691</v>
      </c>
      <c r="G137" s="5" t="s">
        <v>1690</v>
      </c>
      <c r="H137" s="5" t="s">
        <v>1691</v>
      </c>
      <c r="I137" s="34"/>
      <c r="J137" s="34"/>
      <c r="K137" s="34"/>
      <c r="L137" s="34"/>
      <c r="M137" s="34"/>
      <c r="N137" s="34"/>
      <c r="O137" s="34"/>
      <c r="P137" s="34"/>
      <c r="Q137" s="2"/>
      <c r="R137" s="431"/>
      <c r="S137" s="2"/>
      <c r="T137" s="1"/>
      <c r="U137" s="1"/>
      <c r="V137" s="1"/>
      <c r="W137" s="1"/>
      <c r="X137" s="1"/>
      <c r="Y137" s="1"/>
      <c r="Z137" s="1"/>
      <c r="AA137" s="1"/>
      <c r="AB137" s="1"/>
      <c r="AC137" s="1"/>
    </row>
    <row r="138" spans="1:29" x14ac:dyDescent="0.2">
      <c r="A138" s="1"/>
      <c r="B138" s="443" t="s">
        <v>1673</v>
      </c>
      <c r="C138" s="7">
        <v>501</v>
      </c>
      <c r="D138" s="7">
        <v>482</v>
      </c>
      <c r="E138" s="7">
        <v>236</v>
      </c>
      <c r="F138" s="7">
        <v>87</v>
      </c>
      <c r="G138" s="7">
        <v>737</v>
      </c>
      <c r="H138" s="7">
        <v>569</v>
      </c>
      <c r="I138" s="34"/>
      <c r="J138" s="34"/>
      <c r="K138" s="34"/>
      <c r="L138" s="34"/>
      <c r="M138" s="34"/>
      <c r="N138" s="34"/>
      <c r="O138" s="34"/>
      <c r="P138" s="34"/>
      <c r="Q138" s="2"/>
      <c r="R138" s="431"/>
      <c r="S138" s="2"/>
      <c r="T138" s="1"/>
      <c r="U138" s="1"/>
      <c r="V138" s="1"/>
      <c r="W138" s="1"/>
      <c r="X138" s="1"/>
      <c r="Y138" s="1"/>
      <c r="Z138" s="1"/>
      <c r="AA138" s="1"/>
      <c r="AB138" s="1"/>
      <c r="AC138" s="1"/>
    </row>
    <row r="139" spans="1:29" x14ac:dyDescent="0.2">
      <c r="A139" s="1"/>
      <c r="B139" s="443" t="s">
        <v>1674</v>
      </c>
      <c r="C139" s="7">
        <v>812</v>
      </c>
      <c r="D139" s="7">
        <v>794</v>
      </c>
      <c r="E139" s="7">
        <v>330</v>
      </c>
      <c r="F139" s="7">
        <v>154</v>
      </c>
      <c r="G139" s="7">
        <v>1142</v>
      </c>
      <c r="H139" s="7">
        <v>948</v>
      </c>
      <c r="I139" s="34"/>
      <c r="J139" s="34"/>
      <c r="K139" s="34"/>
      <c r="L139" s="34"/>
      <c r="M139" s="34"/>
      <c r="N139" s="34"/>
      <c r="O139" s="34"/>
      <c r="P139" s="34"/>
      <c r="Q139" s="2"/>
      <c r="R139" s="431"/>
      <c r="S139" s="2"/>
      <c r="T139" s="1"/>
      <c r="U139" s="1"/>
      <c r="V139" s="1"/>
      <c r="W139" s="1"/>
      <c r="X139" s="1"/>
      <c r="Y139" s="1"/>
      <c r="Z139" s="1"/>
      <c r="AA139" s="1"/>
      <c r="AB139" s="1"/>
      <c r="AC139" s="1"/>
    </row>
    <row r="140" spans="1:29" x14ac:dyDescent="0.2">
      <c r="A140" s="1"/>
      <c r="B140" s="442" t="s">
        <v>1675</v>
      </c>
      <c r="C140" s="7">
        <v>968</v>
      </c>
      <c r="D140" s="7">
        <v>929</v>
      </c>
      <c r="E140" s="7">
        <v>311</v>
      </c>
      <c r="F140" s="7">
        <v>135</v>
      </c>
      <c r="G140" s="7">
        <v>1279</v>
      </c>
      <c r="H140" s="7">
        <v>1064</v>
      </c>
      <c r="I140" s="34"/>
      <c r="J140" s="34"/>
      <c r="K140" s="34"/>
      <c r="L140" s="34"/>
      <c r="M140" s="34"/>
      <c r="N140" s="34"/>
      <c r="O140" s="34"/>
      <c r="P140" s="34"/>
      <c r="Q140" s="2"/>
      <c r="R140" s="431"/>
      <c r="S140" s="2"/>
      <c r="T140" s="1"/>
      <c r="U140" s="1"/>
      <c r="V140" s="1"/>
      <c r="W140" s="1"/>
      <c r="X140" s="1"/>
      <c r="Y140" s="1"/>
      <c r="Z140" s="1"/>
      <c r="AA140" s="1"/>
      <c r="AB140" s="1"/>
      <c r="AC140" s="1"/>
    </row>
    <row r="141" spans="1:29" x14ac:dyDescent="0.2">
      <c r="A141" s="1"/>
      <c r="B141" s="442" t="s">
        <v>1676</v>
      </c>
      <c r="C141" s="7">
        <v>1330</v>
      </c>
      <c r="D141" s="7">
        <v>1286</v>
      </c>
      <c r="E141" s="7">
        <v>405</v>
      </c>
      <c r="F141" s="7">
        <v>204</v>
      </c>
      <c r="G141" s="7">
        <v>1735</v>
      </c>
      <c r="H141" s="7">
        <v>1490</v>
      </c>
      <c r="I141" s="34"/>
      <c r="J141" s="34"/>
      <c r="K141" s="34"/>
      <c r="L141" s="34"/>
      <c r="M141" s="34"/>
      <c r="N141" s="34"/>
      <c r="O141" s="34"/>
      <c r="P141" s="34"/>
      <c r="Q141" s="2"/>
      <c r="R141" s="431"/>
      <c r="S141" s="2"/>
      <c r="T141" s="1"/>
      <c r="U141" s="1"/>
      <c r="V141" s="1"/>
      <c r="W141" s="1"/>
      <c r="X141" s="1"/>
      <c r="Y141" s="1"/>
      <c r="Z141" s="1"/>
      <c r="AA141" s="1"/>
      <c r="AB141" s="1"/>
      <c r="AC141" s="1"/>
    </row>
    <row r="142" spans="1:29" x14ac:dyDescent="0.2">
      <c r="A142" s="1"/>
      <c r="B142" s="442" t="s">
        <v>1677</v>
      </c>
      <c r="C142" s="7">
        <v>1137</v>
      </c>
      <c r="D142" s="7">
        <v>1100</v>
      </c>
      <c r="E142" s="7">
        <v>366</v>
      </c>
      <c r="F142" s="7">
        <v>204</v>
      </c>
      <c r="G142" s="7">
        <v>1503</v>
      </c>
      <c r="H142" s="7">
        <v>1304</v>
      </c>
      <c r="I142" s="34"/>
      <c r="J142" s="34"/>
      <c r="K142" s="34"/>
      <c r="L142" s="34"/>
      <c r="M142" s="34"/>
      <c r="N142" s="34"/>
      <c r="O142" s="34"/>
      <c r="P142" s="34"/>
      <c r="Q142" s="2"/>
      <c r="R142" s="431"/>
      <c r="S142" s="2"/>
      <c r="T142" s="1"/>
      <c r="U142" s="1"/>
      <c r="V142" s="1"/>
      <c r="W142" s="1"/>
      <c r="X142" s="1"/>
      <c r="Y142" s="1"/>
      <c r="Z142" s="1"/>
      <c r="AA142" s="1"/>
      <c r="AB142" s="1"/>
      <c r="AC142" s="1"/>
    </row>
    <row r="143" spans="1:29" x14ac:dyDescent="0.2">
      <c r="A143" s="1"/>
      <c r="B143" s="442" t="s">
        <v>1678</v>
      </c>
      <c r="C143" s="7">
        <v>1121</v>
      </c>
      <c r="D143" s="7">
        <v>1080</v>
      </c>
      <c r="E143" s="7">
        <v>401</v>
      </c>
      <c r="F143" s="7">
        <v>198</v>
      </c>
      <c r="G143" s="7">
        <v>1522</v>
      </c>
      <c r="H143" s="7">
        <v>1278</v>
      </c>
      <c r="I143" s="34"/>
      <c r="J143" s="34"/>
      <c r="K143" s="34"/>
      <c r="L143" s="34"/>
      <c r="M143" s="34"/>
      <c r="N143" s="34"/>
      <c r="O143" s="34"/>
      <c r="P143" s="34"/>
      <c r="Q143" s="2"/>
      <c r="R143" s="431"/>
      <c r="S143" s="2"/>
      <c r="T143" s="1"/>
      <c r="U143" s="1"/>
      <c r="V143" s="1"/>
      <c r="W143" s="1"/>
      <c r="X143" s="1"/>
      <c r="Y143" s="1"/>
      <c r="Z143" s="1"/>
      <c r="AA143" s="1"/>
      <c r="AB143" s="1"/>
      <c r="AC143" s="1"/>
    </row>
    <row r="144" spans="1:29" x14ac:dyDescent="0.2">
      <c r="A144" s="1"/>
      <c r="B144" s="442" t="s">
        <v>1679</v>
      </c>
      <c r="C144" s="7">
        <v>885</v>
      </c>
      <c r="D144" s="7">
        <v>840</v>
      </c>
      <c r="E144" s="7">
        <v>385</v>
      </c>
      <c r="F144" s="7">
        <v>191</v>
      </c>
      <c r="G144" s="7">
        <v>1270</v>
      </c>
      <c r="H144" s="7">
        <v>1031</v>
      </c>
      <c r="I144" s="34"/>
      <c r="J144" s="34"/>
      <c r="K144" s="34"/>
      <c r="L144" s="34"/>
      <c r="M144" s="34"/>
      <c r="N144" s="34"/>
      <c r="O144" s="34"/>
      <c r="P144" s="34"/>
      <c r="Q144" s="2"/>
      <c r="R144" s="431"/>
      <c r="S144" s="2"/>
      <c r="T144" s="1"/>
      <c r="U144" s="1"/>
      <c r="V144" s="1"/>
      <c r="W144" s="1"/>
      <c r="X144" s="1"/>
      <c r="Y144" s="1"/>
      <c r="Z144" s="1"/>
      <c r="AA144" s="1"/>
      <c r="AB144" s="1"/>
      <c r="AC144" s="1"/>
    </row>
    <row r="145" spans="1:29" x14ac:dyDescent="0.2">
      <c r="A145" s="1"/>
      <c r="B145" s="442" t="s">
        <v>1680</v>
      </c>
      <c r="C145" s="7">
        <v>1425</v>
      </c>
      <c r="D145" s="7">
        <v>1385</v>
      </c>
      <c r="E145" s="7">
        <v>430</v>
      </c>
      <c r="F145" s="7">
        <v>175</v>
      </c>
      <c r="G145" s="7">
        <v>1855</v>
      </c>
      <c r="H145" s="7">
        <v>1560</v>
      </c>
      <c r="I145" s="34"/>
      <c r="J145" s="34"/>
      <c r="K145" s="34"/>
      <c r="L145" s="34"/>
      <c r="M145" s="34"/>
      <c r="N145" s="34"/>
      <c r="O145" s="34"/>
      <c r="P145" s="34"/>
      <c r="Q145" s="2"/>
      <c r="R145" s="431"/>
      <c r="S145" s="2"/>
      <c r="T145" s="1"/>
      <c r="U145" s="1"/>
      <c r="V145" s="1"/>
      <c r="W145" s="1"/>
      <c r="X145" s="1"/>
      <c r="Y145" s="1"/>
      <c r="Z145" s="1"/>
      <c r="AA145" s="1"/>
      <c r="AB145" s="1"/>
      <c r="AC145" s="1"/>
    </row>
    <row r="146" spans="1:29" x14ac:dyDescent="0.2">
      <c r="A146" s="1"/>
      <c r="B146" s="442" t="s">
        <v>1681</v>
      </c>
      <c r="C146" s="7">
        <v>1466</v>
      </c>
      <c r="D146" s="7">
        <v>1413</v>
      </c>
      <c r="E146" s="7">
        <v>279</v>
      </c>
      <c r="F146" s="7">
        <v>126</v>
      </c>
      <c r="G146" s="7">
        <v>1745</v>
      </c>
      <c r="H146" s="7">
        <v>1539</v>
      </c>
      <c r="I146" s="34"/>
      <c r="J146" s="34"/>
      <c r="K146" s="34"/>
      <c r="L146" s="34"/>
      <c r="M146" s="34"/>
      <c r="N146" s="34"/>
      <c r="O146" s="34"/>
      <c r="P146" s="34"/>
      <c r="Q146" s="2"/>
      <c r="R146" s="431"/>
      <c r="S146" s="2"/>
      <c r="T146" s="1"/>
      <c r="U146" s="1"/>
      <c r="V146" s="1"/>
      <c r="W146" s="1"/>
      <c r="X146" s="1"/>
      <c r="Y146" s="1"/>
      <c r="Z146" s="1"/>
      <c r="AA146" s="1"/>
      <c r="AB146" s="1"/>
      <c r="AC146" s="1"/>
    </row>
    <row r="147" spans="1:29" x14ac:dyDescent="0.2">
      <c r="A147" s="1"/>
      <c r="B147" s="442" t="s">
        <v>1682</v>
      </c>
      <c r="C147" s="7">
        <v>375</v>
      </c>
      <c r="D147" s="7">
        <v>340</v>
      </c>
      <c r="E147" s="7">
        <v>295</v>
      </c>
      <c r="F147" s="7">
        <v>141</v>
      </c>
      <c r="G147" s="7">
        <v>670</v>
      </c>
      <c r="H147" s="7">
        <v>481</v>
      </c>
      <c r="I147" s="34"/>
      <c r="J147" s="34"/>
      <c r="K147" s="34"/>
      <c r="L147" s="34"/>
      <c r="M147" s="34"/>
      <c r="N147" s="34"/>
      <c r="O147" s="34"/>
      <c r="P147" s="34"/>
      <c r="Q147" s="2"/>
      <c r="R147" s="431"/>
      <c r="S147" s="2"/>
      <c r="T147" s="1"/>
      <c r="U147" s="1"/>
      <c r="V147" s="1"/>
      <c r="W147" s="1"/>
      <c r="X147" s="1"/>
      <c r="Y147" s="1"/>
      <c r="Z147" s="1"/>
      <c r="AA147" s="1"/>
      <c r="AB147" s="1"/>
      <c r="AC147" s="1"/>
    </row>
    <row r="148" spans="1:29" x14ac:dyDescent="0.2">
      <c r="A148" s="1"/>
      <c r="B148" s="442" t="s">
        <v>1683</v>
      </c>
      <c r="C148" s="7">
        <v>889</v>
      </c>
      <c r="D148" s="7">
        <v>851</v>
      </c>
      <c r="E148" s="7">
        <v>250</v>
      </c>
      <c r="F148" s="7">
        <v>128</v>
      </c>
      <c r="G148" s="7">
        <v>1139</v>
      </c>
      <c r="H148" s="7">
        <v>979</v>
      </c>
      <c r="I148" s="34"/>
      <c r="J148" s="34"/>
      <c r="K148" s="34"/>
      <c r="L148" s="34"/>
      <c r="M148" s="34"/>
      <c r="N148" s="34"/>
      <c r="O148" s="34"/>
      <c r="P148" s="34"/>
      <c r="Q148" s="2"/>
      <c r="R148" s="431"/>
      <c r="S148" s="2"/>
      <c r="T148" s="1"/>
      <c r="U148" s="1"/>
      <c r="V148" s="1"/>
      <c r="W148" s="1"/>
      <c r="X148" s="1"/>
      <c r="Y148" s="1"/>
      <c r="Z148" s="1"/>
      <c r="AA148" s="1"/>
      <c r="AB148" s="1"/>
      <c r="AC148" s="1"/>
    </row>
    <row r="149" spans="1:29" x14ac:dyDescent="0.2">
      <c r="A149" s="1"/>
      <c r="B149" s="442" t="s">
        <v>4875</v>
      </c>
      <c r="C149" s="7">
        <v>854</v>
      </c>
      <c r="D149" s="7">
        <v>721</v>
      </c>
      <c r="E149" s="7">
        <v>242</v>
      </c>
      <c r="F149" s="7">
        <v>121</v>
      </c>
      <c r="G149" s="7">
        <v>1096</v>
      </c>
      <c r="H149" s="7">
        <v>842</v>
      </c>
      <c r="I149" s="34"/>
      <c r="J149" s="34"/>
      <c r="K149" s="34"/>
      <c r="L149" s="34"/>
      <c r="M149" s="34"/>
      <c r="N149" s="34"/>
      <c r="O149" s="34"/>
      <c r="P149" s="34"/>
      <c r="Q149" s="2"/>
      <c r="R149" s="431"/>
      <c r="S149" s="2"/>
      <c r="T149" s="1"/>
      <c r="U149" s="1"/>
      <c r="V149" s="1"/>
      <c r="W149" s="1"/>
      <c r="X149" s="1"/>
      <c r="Y149" s="1"/>
      <c r="Z149" s="1"/>
      <c r="AA149" s="1"/>
      <c r="AB149" s="1"/>
      <c r="AC149" s="1"/>
    </row>
    <row r="150" spans="1:29" x14ac:dyDescent="0.2">
      <c r="A150" s="1"/>
      <c r="B150" s="442" t="s">
        <v>474</v>
      </c>
      <c r="C150" s="7">
        <v>1098</v>
      </c>
      <c r="D150" s="7">
        <v>1079</v>
      </c>
      <c r="E150" s="7">
        <v>226</v>
      </c>
      <c r="F150" s="7">
        <v>118</v>
      </c>
      <c r="G150" s="7">
        <v>1324</v>
      </c>
      <c r="H150" s="7">
        <v>1197</v>
      </c>
      <c r="I150" s="34"/>
      <c r="J150" s="34"/>
      <c r="K150" s="34"/>
      <c r="L150" s="34"/>
      <c r="M150" s="34"/>
      <c r="N150" s="34"/>
      <c r="O150" s="34"/>
      <c r="P150" s="34"/>
      <c r="Q150" s="2"/>
      <c r="R150" s="431"/>
      <c r="S150" s="2"/>
      <c r="T150" s="1"/>
      <c r="U150" s="1"/>
      <c r="V150" s="1"/>
      <c r="W150" s="1"/>
      <c r="X150" s="1"/>
      <c r="Y150" s="1"/>
      <c r="Z150" s="1"/>
      <c r="AA150" s="1"/>
      <c r="AB150" s="1"/>
      <c r="AC150" s="1"/>
    </row>
    <row r="151" spans="1:29" x14ac:dyDescent="0.2">
      <c r="A151" s="1"/>
      <c r="B151" s="445" t="s">
        <v>473</v>
      </c>
      <c r="C151" s="686">
        <f>GETPIVOTDATA("Proposed Units Total",Pivots!$W$83)</f>
        <v>868</v>
      </c>
      <c r="D151" s="686">
        <f>GETPIVOTDATA("Net Units Total",Pivots!$W$75)</f>
        <v>812</v>
      </c>
      <c r="E151" s="686">
        <f>GETPIVOTDATA("Proposed Units Total",Pivots!$W$99)</f>
        <v>217</v>
      </c>
      <c r="F151" s="686">
        <f>GETPIVOTDATA("Net Units Total",Pivots!$W$91)</f>
        <v>124</v>
      </c>
      <c r="G151" s="686">
        <f>E151+C151</f>
        <v>1085</v>
      </c>
      <c r="H151" s="686">
        <f>F151+D151</f>
        <v>936</v>
      </c>
      <c r="I151" s="34"/>
      <c r="J151" s="34"/>
      <c r="K151" s="34"/>
      <c r="L151" s="34"/>
      <c r="M151" s="34"/>
      <c r="N151" s="34"/>
      <c r="O151" s="34"/>
      <c r="P151" s="34"/>
      <c r="Q151" s="2"/>
      <c r="R151" s="431"/>
      <c r="S151" s="2"/>
      <c r="T151" s="1"/>
      <c r="U151" s="1"/>
      <c r="V151" s="1"/>
      <c r="W151" s="1"/>
      <c r="X151" s="1"/>
      <c r="Y151" s="1"/>
      <c r="Z151" s="1"/>
      <c r="AA151" s="1"/>
      <c r="AB151" s="1"/>
      <c r="AC151" s="1"/>
    </row>
    <row r="152" spans="1:29" x14ac:dyDescent="0.2">
      <c r="A152" s="1"/>
      <c r="B152" s="444" t="s">
        <v>524</v>
      </c>
      <c r="C152" s="12">
        <f t="shared" ref="C152:H152" si="9">SUM(C140:C151)</f>
        <v>12416</v>
      </c>
      <c r="D152" s="12">
        <f t="shared" si="9"/>
        <v>11836</v>
      </c>
      <c r="E152" s="12">
        <f t="shared" si="9"/>
        <v>3807</v>
      </c>
      <c r="F152" s="12">
        <f t="shared" si="9"/>
        <v>1865</v>
      </c>
      <c r="G152" s="12">
        <f t="shared" si="9"/>
        <v>16223</v>
      </c>
      <c r="H152" s="12">
        <f t="shared" si="9"/>
        <v>13701</v>
      </c>
      <c r="I152" s="34"/>
      <c r="J152" s="34"/>
      <c r="K152" s="34"/>
      <c r="L152" s="34"/>
      <c r="M152" s="34"/>
      <c r="N152" s="34"/>
      <c r="O152" s="34"/>
      <c r="P152" s="34"/>
      <c r="Q152" s="2"/>
      <c r="R152" s="431"/>
      <c r="S152" s="2"/>
      <c r="T152" s="1"/>
      <c r="U152" s="1"/>
      <c r="V152" s="1"/>
      <c r="W152" s="1"/>
      <c r="X152" s="1"/>
      <c r="Y152" s="1"/>
      <c r="Z152" s="1"/>
      <c r="AA152" s="1"/>
      <c r="AB152" s="1"/>
      <c r="AC152" s="1"/>
    </row>
    <row r="153" spans="1:29" x14ac:dyDescent="0.2">
      <c r="A153" s="1"/>
      <c r="B153" s="446"/>
      <c r="C153" s="227"/>
      <c r="D153" s="227"/>
      <c r="E153" s="227"/>
      <c r="F153" s="227"/>
      <c r="G153" s="227"/>
      <c r="H153" s="227"/>
      <c r="I153" s="34"/>
      <c r="J153" s="34"/>
      <c r="K153" s="34"/>
      <c r="L153" s="34"/>
      <c r="M153" s="34"/>
      <c r="N153" s="34"/>
      <c r="O153" s="34"/>
      <c r="P153" s="34"/>
      <c r="Q153" s="2"/>
      <c r="R153" s="431"/>
      <c r="S153" s="2"/>
      <c r="T153" s="1"/>
      <c r="U153" s="1"/>
      <c r="V153" s="1"/>
      <c r="W153" s="1"/>
      <c r="X153" s="1"/>
      <c r="Y153" s="1"/>
      <c r="Z153" s="1"/>
      <c r="AA153" s="1"/>
      <c r="AB153" s="1"/>
      <c r="AC153" s="1"/>
    </row>
    <row r="154" spans="1:29" x14ac:dyDescent="0.2">
      <c r="A154" s="1"/>
      <c r="B154" s="447"/>
      <c r="C154" s="448"/>
      <c r="D154" s="448"/>
      <c r="E154" s="448"/>
      <c r="F154" s="448"/>
      <c r="G154" s="448"/>
      <c r="H154" s="448"/>
      <c r="I154" s="448"/>
      <c r="J154" s="448"/>
      <c r="K154" s="448"/>
      <c r="L154" s="448"/>
      <c r="M154" s="403"/>
      <c r="N154" s="403"/>
      <c r="O154" s="403"/>
      <c r="P154" s="403"/>
      <c r="Q154" s="436"/>
      <c r="R154" s="437"/>
      <c r="S154" s="2"/>
      <c r="T154" s="1"/>
      <c r="U154" s="1"/>
      <c r="V154" s="1"/>
      <c r="W154" s="1"/>
      <c r="X154" s="1"/>
      <c r="Y154" s="1"/>
      <c r="Z154" s="1"/>
      <c r="AA154" s="1"/>
      <c r="AB154" s="1"/>
      <c r="AC154" s="1"/>
    </row>
    <row r="155" spans="1:29" x14ac:dyDescent="0.2">
      <c r="A155" s="1"/>
      <c r="B155" s="449"/>
      <c r="C155" s="450"/>
      <c r="D155" s="450"/>
      <c r="E155" s="450"/>
      <c r="F155" s="450"/>
      <c r="G155" s="450"/>
      <c r="H155" s="450"/>
      <c r="I155" s="450"/>
      <c r="J155" s="450"/>
      <c r="K155" s="450"/>
      <c r="L155" s="450"/>
      <c r="M155" s="223"/>
      <c r="N155" s="223"/>
      <c r="O155" s="223"/>
      <c r="P155" s="223"/>
      <c r="Q155" s="439"/>
      <c r="R155" s="440"/>
      <c r="S155" s="2"/>
      <c r="T155" s="1"/>
      <c r="U155" s="1"/>
      <c r="V155" s="1"/>
      <c r="W155" s="1"/>
      <c r="X155" s="1"/>
      <c r="Y155" s="1"/>
      <c r="Z155" s="1"/>
      <c r="AA155" s="1"/>
      <c r="AB155" s="1"/>
      <c r="AC155" s="1"/>
    </row>
    <row r="156" spans="1:29" ht="20.25" x14ac:dyDescent="0.3">
      <c r="A156" s="1"/>
      <c r="B156" s="451" t="s">
        <v>479</v>
      </c>
      <c r="C156" s="9"/>
      <c r="D156" s="9"/>
      <c r="E156" s="9"/>
      <c r="F156" s="9"/>
      <c r="G156" s="9"/>
      <c r="H156" s="9"/>
      <c r="I156" s="34"/>
      <c r="J156" s="34"/>
      <c r="K156" s="34"/>
      <c r="L156" s="34"/>
      <c r="M156" s="9"/>
      <c r="N156" s="9"/>
      <c r="O156" s="9"/>
      <c r="P156" s="9"/>
      <c r="Q156" s="2"/>
      <c r="R156" s="431"/>
      <c r="S156" s="2"/>
      <c r="T156" s="1"/>
      <c r="U156" s="1"/>
      <c r="V156" s="1"/>
      <c r="W156" s="1"/>
      <c r="X156" s="1"/>
      <c r="Y156" s="1"/>
      <c r="Z156" s="1"/>
      <c r="AA156" s="1"/>
      <c r="AB156" s="1"/>
      <c r="AC156" s="1"/>
    </row>
    <row r="157" spans="1:29" x14ac:dyDescent="0.2">
      <c r="A157" s="1"/>
      <c r="B157" s="452"/>
      <c r="C157" s="34"/>
      <c r="D157" s="34"/>
      <c r="E157" s="34"/>
      <c r="F157" s="34"/>
      <c r="G157" s="34"/>
      <c r="H157" s="34"/>
      <c r="I157" s="34"/>
      <c r="J157" s="34"/>
      <c r="K157" s="34"/>
      <c r="L157" s="34"/>
      <c r="M157" s="9"/>
      <c r="N157" s="9"/>
      <c r="O157" s="9"/>
      <c r="P157" s="9"/>
      <c r="Q157" s="2"/>
      <c r="R157" s="431"/>
      <c r="S157" s="2"/>
      <c r="T157" s="1"/>
      <c r="U157" s="1"/>
      <c r="V157" s="1"/>
      <c r="W157" s="1"/>
      <c r="X157" s="1"/>
      <c r="Y157" s="1"/>
      <c r="Z157" s="1"/>
      <c r="AA157" s="1"/>
      <c r="AB157" s="1"/>
      <c r="AC157" s="1"/>
    </row>
    <row r="158" spans="1:29" x14ac:dyDescent="0.2">
      <c r="A158" s="1"/>
      <c r="B158" s="406" t="s">
        <v>2372</v>
      </c>
      <c r="C158" s="36" t="s">
        <v>4661</v>
      </c>
      <c r="D158" s="9"/>
      <c r="E158" s="9"/>
      <c r="F158" s="9"/>
      <c r="G158" s="9"/>
      <c r="H158" s="9"/>
      <c r="I158" s="9"/>
      <c r="J158" s="9"/>
      <c r="K158" s="9"/>
      <c r="L158" s="9"/>
      <c r="M158" s="9"/>
      <c r="N158" s="9"/>
      <c r="O158" s="9"/>
      <c r="P158" s="9"/>
      <c r="Q158" s="2"/>
      <c r="R158" s="431"/>
      <c r="S158" s="2"/>
      <c r="T158" s="1"/>
      <c r="U158" s="1"/>
      <c r="V158" s="1"/>
      <c r="W158" s="1"/>
      <c r="X158" s="1"/>
      <c r="Y158" s="1"/>
      <c r="Z158" s="1"/>
      <c r="AA158" s="1"/>
      <c r="AB158" s="1"/>
      <c r="AC158" s="1"/>
    </row>
    <row r="159" spans="1:29" x14ac:dyDescent="0.2">
      <c r="A159" s="1"/>
      <c r="B159" s="848" t="s">
        <v>477</v>
      </c>
      <c r="C159" s="783" t="s">
        <v>3063</v>
      </c>
      <c r="D159" s="784"/>
      <c r="E159" s="783" t="s">
        <v>628</v>
      </c>
      <c r="F159" s="784"/>
      <c r="G159" s="783" t="s">
        <v>1931</v>
      </c>
      <c r="H159" s="784"/>
      <c r="I159" s="783" t="s">
        <v>1685</v>
      </c>
      <c r="J159" s="784"/>
      <c r="K159" s="783" t="s">
        <v>524</v>
      </c>
      <c r="L159" s="784"/>
      <c r="M159" s="9"/>
      <c r="N159" s="9"/>
      <c r="O159" s="9"/>
      <c r="P159" s="9"/>
      <c r="Q159" s="2"/>
      <c r="R159" s="431"/>
      <c r="S159" s="2"/>
      <c r="T159" s="1"/>
      <c r="U159" s="1"/>
      <c r="V159" s="1"/>
      <c r="W159" s="1"/>
      <c r="X159" s="1"/>
      <c r="Y159" s="1"/>
      <c r="Z159" s="1"/>
      <c r="AA159" s="1"/>
      <c r="AB159" s="1"/>
      <c r="AC159" s="1"/>
    </row>
    <row r="160" spans="1:29" x14ac:dyDescent="0.2">
      <c r="A160" s="1"/>
      <c r="B160" s="849"/>
      <c r="C160" s="5" t="s">
        <v>1686</v>
      </c>
      <c r="D160" s="5" t="s">
        <v>1687</v>
      </c>
      <c r="E160" s="5" t="s">
        <v>1686</v>
      </c>
      <c r="F160" s="5" t="s">
        <v>1687</v>
      </c>
      <c r="G160" s="5" t="s">
        <v>1686</v>
      </c>
      <c r="H160" s="5" t="s">
        <v>1687</v>
      </c>
      <c r="I160" s="5" t="s">
        <v>1686</v>
      </c>
      <c r="J160" s="5" t="s">
        <v>1687</v>
      </c>
      <c r="K160" s="5" t="s">
        <v>1686</v>
      </c>
      <c r="L160" s="5" t="s">
        <v>1687</v>
      </c>
      <c r="M160" s="9"/>
      <c r="N160" s="9"/>
      <c r="O160" s="9"/>
      <c r="P160" s="9"/>
      <c r="Q160" s="2"/>
      <c r="R160" s="431"/>
      <c r="S160" s="2"/>
      <c r="T160" s="1"/>
      <c r="U160" s="1"/>
      <c r="V160" s="1"/>
      <c r="W160" s="1"/>
      <c r="X160" s="1"/>
      <c r="Y160" s="1"/>
      <c r="Z160" s="1"/>
      <c r="AA160" s="1"/>
      <c r="AB160" s="1"/>
      <c r="AC160" s="1"/>
    </row>
    <row r="161" spans="1:29" x14ac:dyDescent="0.2">
      <c r="A161" s="1"/>
      <c r="B161" s="442" t="s">
        <v>1673</v>
      </c>
      <c r="C161" s="7">
        <v>1050</v>
      </c>
      <c r="D161" s="15">
        <v>0.8951406649616368</v>
      </c>
      <c r="E161" s="7">
        <v>54</v>
      </c>
      <c r="F161" s="15">
        <v>4.6035805626598467E-2</v>
      </c>
      <c r="G161" s="7">
        <v>69</v>
      </c>
      <c r="H161" s="15">
        <v>5.8823529411764705E-2</v>
      </c>
      <c r="I161" s="7">
        <v>123</v>
      </c>
      <c r="J161" s="15">
        <v>0.10485933503836317</v>
      </c>
      <c r="K161" s="7">
        <v>1173</v>
      </c>
      <c r="L161" s="15">
        <v>1</v>
      </c>
      <c r="M161" s="9"/>
      <c r="N161" s="9"/>
      <c r="O161" s="9"/>
      <c r="P161" s="9"/>
      <c r="Q161" s="2"/>
      <c r="R161" s="431"/>
      <c r="S161" s="2"/>
      <c r="T161" s="1"/>
      <c r="U161" s="1"/>
      <c r="V161" s="1"/>
      <c r="W161" s="1"/>
      <c r="X161" s="1"/>
      <c r="Y161" s="1"/>
      <c r="Z161" s="1"/>
      <c r="AA161" s="1"/>
      <c r="AB161" s="1"/>
      <c r="AC161" s="1"/>
    </row>
    <row r="162" spans="1:29" x14ac:dyDescent="0.2">
      <c r="A162" s="1"/>
      <c r="B162" s="442" t="s">
        <v>1674</v>
      </c>
      <c r="C162" s="7">
        <v>1137</v>
      </c>
      <c r="D162" s="15">
        <v>0.8081023454157783</v>
      </c>
      <c r="E162" s="7">
        <v>211</v>
      </c>
      <c r="F162" s="15">
        <v>0.14996446339729921</v>
      </c>
      <c r="G162" s="7">
        <v>59</v>
      </c>
      <c r="H162" s="15">
        <v>4.1933191186922528E-2</v>
      </c>
      <c r="I162" s="7">
        <v>270</v>
      </c>
      <c r="J162" s="15">
        <v>0.19189765458422176</v>
      </c>
      <c r="K162" s="7">
        <v>1407</v>
      </c>
      <c r="L162" s="15">
        <v>1</v>
      </c>
      <c r="M162" s="9"/>
      <c r="N162" s="9"/>
      <c r="O162" s="9"/>
      <c r="P162" s="9"/>
      <c r="Q162" s="2"/>
      <c r="R162" s="431"/>
      <c r="S162" s="2"/>
      <c r="T162" s="1"/>
      <c r="U162" s="1"/>
      <c r="V162" s="1"/>
      <c r="W162" s="1"/>
      <c r="X162" s="1"/>
      <c r="Y162" s="1"/>
      <c r="Z162" s="1"/>
      <c r="AA162" s="1"/>
      <c r="AB162" s="1"/>
      <c r="AC162" s="1"/>
    </row>
    <row r="163" spans="1:29" x14ac:dyDescent="0.2">
      <c r="A163" s="1"/>
      <c r="B163" s="442" t="s">
        <v>1675</v>
      </c>
      <c r="C163" s="7">
        <v>1021</v>
      </c>
      <c r="D163" s="15">
        <v>0.75350553505535056</v>
      </c>
      <c r="E163" s="7">
        <v>227</v>
      </c>
      <c r="F163" s="15">
        <v>0.16752767527675277</v>
      </c>
      <c r="G163" s="7">
        <v>107</v>
      </c>
      <c r="H163" s="15">
        <v>7.8966789667896678E-2</v>
      </c>
      <c r="I163" s="7">
        <v>334</v>
      </c>
      <c r="J163" s="15">
        <v>0.24649446494464944</v>
      </c>
      <c r="K163" s="7">
        <v>1355</v>
      </c>
      <c r="L163" s="15">
        <v>1</v>
      </c>
      <c r="M163" s="9"/>
      <c r="N163" s="9"/>
      <c r="O163" s="9"/>
      <c r="P163" s="9"/>
      <c r="Q163" s="2"/>
      <c r="R163" s="431"/>
      <c r="S163" s="2"/>
      <c r="T163" s="1"/>
      <c r="U163" s="1"/>
      <c r="V163" s="1"/>
      <c r="W163" s="1"/>
      <c r="X163" s="1"/>
      <c r="Y163" s="1"/>
      <c r="Z163" s="1"/>
      <c r="AA163" s="1"/>
      <c r="AB163" s="1"/>
      <c r="AC163" s="1"/>
    </row>
    <row r="164" spans="1:29" x14ac:dyDescent="0.2">
      <c r="A164" s="1"/>
      <c r="B164" s="442" t="s">
        <v>1676</v>
      </c>
      <c r="C164" s="7">
        <v>912</v>
      </c>
      <c r="D164" s="15">
        <v>0.80565371024734977</v>
      </c>
      <c r="E164" s="7">
        <v>182</v>
      </c>
      <c r="F164" s="15">
        <v>0.16077738515901061</v>
      </c>
      <c r="G164" s="7">
        <v>38</v>
      </c>
      <c r="H164" s="15">
        <v>3.3568904593639579E-2</v>
      </c>
      <c r="I164" s="7">
        <v>220</v>
      </c>
      <c r="J164" s="15">
        <v>0.19434628975265017</v>
      </c>
      <c r="K164" s="7">
        <v>1132</v>
      </c>
      <c r="L164" s="15">
        <v>1</v>
      </c>
      <c r="M164" s="9"/>
      <c r="N164" s="9"/>
      <c r="O164" s="9"/>
      <c r="P164" s="9"/>
      <c r="Q164" s="2"/>
      <c r="R164" s="431"/>
      <c r="S164" s="2"/>
      <c r="T164" s="1"/>
      <c r="U164" s="1"/>
      <c r="V164" s="1"/>
      <c r="W164" s="1"/>
      <c r="X164" s="1"/>
      <c r="Y164" s="1"/>
      <c r="Z164" s="1"/>
      <c r="AA164" s="1"/>
      <c r="AB164" s="1"/>
      <c r="AC164" s="1"/>
    </row>
    <row r="165" spans="1:29" x14ac:dyDescent="0.2">
      <c r="A165" s="1"/>
      <c r="B165" s="442" t="s">
        <v>1677</v>
      </c>
      <c r="C165" s="7">
        <v>809</v>
      </c>
      <c r="D165" s="15">
        <v>0.80099009900990104</v>
      </c>
      <c r="E165" s="7">
        <v>168</v>
      </c>
      <c r="F165" s="15">
        <v>0.16633663366336635</v>
      </c>
      <c r="G165" s="7">
        <v>33</v>
      </c>
      <c r="H165" s="15">
        <v>3.2673267326732675E-2</v>
      </c>
      <c r="I165" s="7">
        <v>201</v>
      </c>
      <c r="J165" s="15">
        <v>0.19900990099009902</v>
      </c>
      <c r="K165" s="7">
        <v>1010</v>
      </c>
      <c r="L165" s="15">
        <v>1</v>
      </c>
      <c r="M165" s="9"/>
      <c r="N165" s="9"/>
      <c r="O165" s="9"/>
      <c r="P165" s="9"/>
      <c r="Q165" s="2"/>
      <c r="R165" s="431"/>
      <c r="S165" s="2"/>
      <c r="T165" s="1"/>
      <c r="U165" s="1"/>
      <c r="V165" s="1"/>
      <c r="W165" s="1"/>
      <c r="X165" s="1"/>
      <c r="Y165" s="1"/>
      <c r="Z165" s="1"/>
      <c r="AA165" s="1"/>
      <c r="AB165" s="1"/>
      <c r="AC165" s="1"/>
    </row>
    <row r="166" spans="1:29" x14ac:dyDescent="0.2">
      <c r="A166" s="1"/>
      <c r="B166" s="442" t="s">
        <v>1678</v>
      </c>
      <c r="C166" s="7">
        <v>1300</v>
      </c>
      <c r="D166" s="15">
        <v>0.67567567567567566</v>
      </c>
      <c r="E166" s="7">
        <v>548</v>
      </c>
      <c r="F166" s="15">
        <v>0.28482328482328484</v>
      </c>
      <c r="G166" s="7">
        <v>76</v>
      </c>
      <c r="H166" s="15">
        <v>3.9501039501039503E-2</v>
      </c>
      <c r="I166" s="7">
        <v>624</v>
      </c>
      <c r="J166" s="15">
        <v>0.32432432432432434</v>
      </c>
      <c r="K166" s="7">
        <v>1924</v>
      </c>
      <c r="L166" s="15">
        <v>1</v>
      </c>
      <c r="M166" s="9"/>
      <c r="N166" s="9"/>
      <c r="O166" s="9"/>
      <c r="P166" s="9"/>
      <c r="Q166" s="2"/>
      <c r="R166" s="431"/>
      <c r="S166" s="2"/>
      <c r="T166" s="1"/>
      <c r="U166" s="1"/>
      <c r="V166" s="1"/>
      <c r="W166" s="1"/>
      <c r="X166" s="1"/>
      <c r="Y166" s="1"/>
      <c r="Z166" s="1"/>
      <c r="AA166" s="1"/>
      <c r="AB166" s="1"/>
      <c r="AC166" s="1"/>
    </row>
    <row r="167" spans="1:29" x14ac:dyDescent="0.2">
      <c r="A167" s="1"/>
      <c r="B167" s="442" t="s">
        <v>1679</v>
      </c>
      <c r="C167" s="7">
        <v>974</v>
      </c>
      <c r="D167" s="15">
        <v>0.59535452322738391</v>
      </c>
      <c r="E167" s="7">
        <v>609</v>
      </c>
      <c r="F167" s="15">
        <v>0.37224938875305624</v>
      </c>
      <c r="G167" s="7">
        <v>53</v>
      </c>
      <c r="H167" s="15">
        <v>3.2396088019559899E-2</v>
      </c>
      <c r="I167" s="7">
        <v>662</v>
      </c>
      <c r="J167" s="15">
        <v>0.40464547677261614</v>
      </c>
      <c r="K167" s="7">
        <v>1636</v>
      </c>
      <c r="L167" s="15">
        <v>1</v>
      </c>
      <c r="M167" s="9"/>
      <c r="N167" s="9"/>
      <c r="O167" s="9"/>
      <c r="P167" s="9"/>
      <c r="Q167" s="2"/>
      <c r="R167" s="431"/>
      <c r="S167" s="2"/>
      <c r="T167" s="1"/>
      <c r="U167" s="1"/>
      <c r="V167" s="1"/>
      <c r="W167" s="1"/>
      <c r="X167" s="1"/>
      <c r="Y167" s="1"/>
      <c r="Z167" s="1"/>
      <c r="AA167" s="1"/>
      <c r="AB167" s="1"/>
      <c r="AC167" s="1"/>
    </row>
    <row r="168" spans="1:29" x14ac:dyDescent="0.2">
      <c r="A168" s="1"/>
      <c r="B168" s="442" t="s">
        <v>1680</v>
      </c>
      <c r="C168" s="7">
        <v>482</v>
      </c>
      <c r="D168" s="15">
        <v>0.80199667221297832</v>
      </c>
      <c r="E168" s="7">
        <v>116</v>
      </c>
      <c r="F168" s="15">
        <v>0.1930116472545757</v>
      </c>
      <c r="G168" s="7">
        <v>3</v>
      </c>
      <c r="H168" s="15">
        <v>4.9916805324459234E-3</v>
      </c>
      <c r="I168" s="7">
        <v>119</v>
      </c>
      <c r="J168" s="15">
        <v>0.19800332778702162</v>
      </c>
      <c r="K168" s="7">
        <v>601</v>
      </c>
      <c r="L168" s="15">
        <v>1</v>
      </c>
      <c r="M168" s="9"/>
      <c r="N168" s="9"/>
      <c r="O168" s="9"/>
      <c r="P168" s="9"/>
      <c r="Q168" s="2"/>
      <c r="R168" s="431"/>
      <c r="S168" s="2"/>
      <c r="T168" s="1"/>
      <c r="U168" s="1"/>
      <c r="V168" s="1"/>
      <c r="W168" s="1"/>
      <c r="X168" s="1"/>
      <c r="Y168" s="1"/>
      <c r="Z168" s="1"/>
      <c r="AA168" s="1"/>
      <c r="AB168" s="1"/>
      <c r="AC168" s="1"/>
    </row>
    <row r="169" spans="1:29" x14ac:dyDescent="0.2">
      <c r="A169" s="1"/>
      <c r="B169" s="442" t="s">
        <v>1681</v>
      </c>
      <c r="C169" s="7">
        <v>358</v>
      </c>
      <c r="D169" s="15">
        <v>0.77489177489177485</v>
      </c>
      <c r="E169" s="7">
        <v>63</v>
      </c>
      <c r="F169" s="15">
        <v>0.13636363636363635</v>
      </c>
      <c r="G169" s="7">
        <v>41</v>
      </c>
      <c r="H169" s="15">
        <v>8.8744588744588751E-2</v>
      </c>
      <c r="I169" s="7">
        <v>104</v>
      </c>
      <c r="J169" s="15">
        <v>0.22510822510822501</v>
      </c>
      <c r="K169" s="7">
        <v>462</v>
      </c>
      <c r="L169" s="15">
        <v>1</v>
      </c>
      <c r="M169" s="9"/>
      <c r="N169" s="9"/>
      <c r="O169" s="9"/>
      <c r="P169" s="9"/>
      <c r="Q169" s="2"/>
      <c r="R169" s="431"/>
      <c r="S169" s="2"/>
      <c r="T169" s="1"/>
      <c r="U169" s="1"/>
      <c r="V169" s="1"/>
      <c r="W169" s="1"/>
      <c r="X169" s="1"/>
      <c r="Y169" s="1"/>
      <c r="Z169" s="1"/>
      <c r="AA169" s="1"/>
      <c r="AB169" s="1"/>
      <c r="AC169" s="1"/>
    </row>
    <row r="170" spans="1:29" x14ac:dyDescent="0.2">
      <c r="A170" s="1"/>
      <c r="B170" s="442" t="s">
        <v>1682</v>
      </c>
      <c r="C170" s="7">
        <v>1127</v>
      </c>
      <c r="D170" s="15">
        <v>0.73708306082406805</v>
      </c>
      <c r="E170" s="7">
        <v>215</v>
      </c>
      <c r="F170" s="15">
        <v>0.1406147809025507</v>
      </c>
      <c r="G170" s="7">
        <v>187</v>
      </c>
      <c r="H170" s="15">
        <v>0.1223021582733813</v>
      </c>
      <c r="I170" s="7">
        <v>402</v>
      </c>
      <c r="J170" s="15">
        <v>0.26291693917593201</v>
      </c>
      <c r="K170" s="7">
        <v>1529</v>
      </c>
      <c r="L170" s="15">
        <v>1</v>
      </c>
      <c r="M170" s="34"/>
      <c r="N170" s="34"/>
      <c r="O170" s="34"/>
      <c r="P170" s="34"/>
      <c r="Q170" s="2"/>
      <c r="R170" s="431"/>
      <c r="S170" s="2"/>
      <c r="T170" s="1"/>
      <c r="U170" s="1"/>
      <c r="V170" s="1"/>
      <c r="W170" s="1"/>
      <c r="X170" s="1"/>
      <c r="Y170" s="1"/>
      <c r="Z170" s="1"/>
      <c r="AA170" s="1"/>
      <c r="AB170" s="1"/>
      <c r="AC170" s="1"/>
    </row>
    <row r="171" spans="1:29" x14ac:dyDescent="0.2">
      <c r="A171" s="1"/>
      <c r="B171" s="442" t="s">
        <v>1683</v>
      </c>
      <c r="C171" s="7">
        <v>1728</v>
      </c>
      <c r="D171" s="15">
        <v>0.8</v>
      </c>
      <c r="E171" s="7">
        <v>302</v>
      </c>
      <c r="F171" s="15">
        <v>0.13981481481481481</v>
      </c>
      <c r="G171" s="7">
        <v>130</v>
      </c>
      <c r="H171" s="15">
        <v>6.0185185185185182E-2</v>
      </c>
      <c r="I171" s="7">
        <v>432</v>
      </c>
      <c r="J171" s="15">
        <v>0.2</v>
      </c>
      <c r="K171" s="7">
        <v>2160</v>
      </c>
      <c r="L171" s="15">
        <v>1</v>
      </c>
      <c r="M171" s="34"/>
      <c r="N171" s="34"/>
      <c r="O171" s="34"/>
      <c r="P171" s="34"/>
      <c r="Q171" s="2"/>
      <c r="R171" s="431"/>
      <c r="S171" s="2"/>
      <c r="T171" s="1"/>
      <c r="U171" s="1"/>
      <c r="V171" s="1"/>
      <c r="W171" s="1"/>
      <c r="X171" s="1"/>
      <c r="Y171" s="1"/>
      <c r="Z171" s="1"/>
      <c r="AA171" s="1"/>
      <c r="AB171" s="1"/>
      <c r="AC171" s="1"/>
    </row>
    <row r="172" spans="1:29" x14ac:dyDescent="0.2">
      <c r="A172" s="1"/>
      <c r="B172" s="442" t="s">
        <v>4875</v>
      </c>
      <c r="C172" s="7">
        <v>1075</v>
      </c>
      <c r="D172" s="15">
        <v>0.89807852965747703</v>
      </c>
      <c r="E172" s="7">
        <v>149</v>
      </c>
      <c r="F172" s="15">
        <v>0.12447786131996658</v>
      </c>
      <c r="G172" s="7">
        <v>-27</v>
      </c>
      <c r="H172" s="15">
        <v>-2.2556390977443608E-2</v>
      </c>
      <c r="I172" s="7">
        <v>122</v>
      </c>
      <c r="J172" s="15">
        <v>0.10192147034252297</v>
      </c>
      <c r="K172" s="7">
        <v>1197</v>
      </c>
      <c r="L172" s="15">
        <v>1</v>
      </c>
      <c r="M172" s="9"/>
      <c r="N172" s="9"/>
      <c r="O172" s="9"/>
      <c r="P172" s="9"/>
      <c r="Q172" s="2"/>
      <c r="R172" s="431"/>
      <c r="S172" s="2"/>
      <c r="T172" s="1"/>
      <c r="U172" s="1"/>
      <c r="V172" s="1"/>
      <c r="W172" s="1"/>
      <c r="X172" s="1"/>
      <c r="Y172" s="1"/>
      <c r="Z172" s="1"/>
      <c r="AA172" s="1"/>
      <c r="AB172" s="1"/>
      <c r="AC172" s="1"/>
    </row>
    <row r="173" spans="1:29" x14ac:dyDescent="0.2">
      <c r="A173" s="1"/>
      <c r="B173" s="442" t="s">
        <v>474</v>
      </c>
      <c r="C173" s="28">
        <v>2053</v>
      </c>
      <c r="D173" s="43">
        <v>0.85827759197324416</v>
      </c>
      <c r="E173" s="28">
        <v>223</v>
      </c>
      <c r="F173" s="43">
        <v>9.3227424749163873E-2</v>
      </c>
      <c r="G173" s="28">
        <v>116</v>
      </c>
      <c r="H173" s="43">
        <v>4.8494983277591976E-2</v>
      </c>
      <c r="I173" s="28">
        <v>339</v>
      </c>
      <c r="J173" s="43">
        <v>0.14172240802675584</v>
      </c>
      <c r="K173" s="28">
        <v>2392</v>
      </c>
      <c r="L173" s="43">
        <v>1</v>
      </c>
      <c r="M173" s="34"/>
      <c r="N173" s="34"/>
      <c r="O173" s="34"/>
      <c r="P173" s="34"/>
      <c r="Q173" s="2"/>
      <c r="R173" s="431"/>
      <c r="S173" s="2"/>
      <c r="T173" s="1"/>
      <c r="U173" s="1"/>
      <c r="V173" s="1"/>
      <c r="W173" s="1"/>
      <c r="X173" s="1"/>
      <c r="Y173" s="1"/>
      <c r="Z173" s="1"/>
      <c r="AA173" s="1"/>
      <c r="AB173" s="1"/>
      <c r="AC173" s="1"/>
    </row>
    <row r="174" spans="1:29" x14ac:dyDescent="0.2">
      <c r="A174" s="1"/>
      <c r="B174" s="445" t="s">
        <v>473</v>
      </c>
      <c r="C174" s="686">
        <f>GETPIVOTDATA("Net Units Total",Pivots!$Z$75)</f>
        <v>914</v>
      </c>
      <c r="D174" s="700">
        <f>C174/K174</f>
        <v>0.80599647266313934</v>
      </c>
      <c r="E174" s="686">
        <f>GETPIVOTDATA("Net Units Total",Pivots!$Z$83)</f>
        <v>196</v>
      </c>
      <c r="F174" s="700">
        <f>E174/K174</f>
        <v>0.1728395061728395</v>
      </c>
      <c r="G174" s="686">
        <f>GETPIVOTDATA("Net Units Total",Pivots!$Z$91)</f>
        <v>24</v>
      </c>
      <c r="H174" s="700">
        <f>G174/K174</f>
        <v>2.1164021164021163E-2</v>
      </c>
      <c r="I174" s="686">
        <f>G174+E174</f>
        <v>220</v>
      </c>
      <c r="J174" s="700">
        <f>I174/K174</f>
        <v>0.19400352733686066</v>
      </c>
      <c r="K174" s="686">
        <f>I174+C174</f>
        <v>1134</v>
      </c>
      <c r="L174" s="689">
        <v>1</v>
      </c>
      <c r="M174" s="9"/>
      <c r="N174" s="9"/>
      <c r="O174" s="9"/>
      <c r="P174" s="9"/>
      <c r="Q174" s="2"/>
      <c r="R174" s="431"/>
      <c r="S174" s="2"/>
      <c r="T174" s="1"/>
      <c r="U174" s="1"/>
      <c r="V174" s="1"/>
      <c r="W174" s="1"/>
      <c r="X174" s="1"/>
      <c r="Y174" s="1"/>
      <c r="Z174" s="1"/>
      <c r="AA174" s="1"/>
      <c r="AB174" s="1"/>
      <c r="AC174" s="1"/>
    </row>
    <row r="175" spans="1:29" x14ac:dyDescent="0.2">
      <c r="A175" s="1"/>
      <c r="B175" s="444" t="s">
        <v>524</v>
      </c>
      <c r="C175" s="12">
        <f>SUM(C161:C174)</f>
        <v>14940</v>
      </c>
      <c r="D175" s="701">
        <f>C175/K175</f>
        <v>0.78170782754290502</v>
      </c>
      <c r="E175" s="12">
        <f>SUM(E161:E174)</f>
        <v>3263</v>
      </c>
      <c r="F175" s="701">
        <f>E175/K175</f>
        <v>0.17073043114273756</v>
      </c>
      <c r="G175" s="12">
        <f>SUM(G161:G174)</f>
        <v>909</v>
      </c>
      <c r="H175" s="701">
        <f>G175/K175</f>
        <v>4.7561741314357475E-2</v>
      </c>
      <c r="I175" s="12">
        <f>SUM(I161:I174)</f>
        <v>4172</v>
      </c>
      <c r="J175" s="701">
        <f>I175/K175</f>
        <v>0.21829217245709501</v>
      </c>
      <c r="K175" s="12">
        <f>SUM(K161:K174)</f>
        <v>19112</v>
      </c>
      <c r="L175" s="701">
        <v>1</v>
      </c>
      <c r="M175" s="9"/>
      <c r="N175" s="9"/>
      <c r="O175" s="9"/>
      <c r="P175" s="9"/>
      <c r="Q175" s="2"/>
      <c r="R175" s="431"/>
      <c r="S175" s="2"/>
      <c r="T175" s="1"/>
      <c r="U175" s="1"/>
      <c r="V175" s="1"/>
      <c r="W175" s="1"/>
      <c r="X175" s="1"/>
      <c r="Y175" s="1"/>
      <c r="Z175" s="1"/>
      <c r="AA175" s="1"/>
      <c r="AB175" s="1"/>
      <c r="AC175" s="1"/>
    </row>
    <row r="176" spans="1:29" x14ac:dyDescent="0.2">
      <c r="A176" s="1"/>
      <c r="B176" s="441"/>
      <c r="C176" s="34"/>
      <c r="D176" s="34"/>
      <c r="E176" s="34"/>
      <c r="F176" s="34"/>
      <c r="G176" s="34"/>
      <c r="H176" s="34"/>
      <c r="I176" s="34"/>
      <c r="J176" s="34"/>
      <c r="K176" s="34"/>
      <c r="L176" s="34"/>
      <c r="M176" s="9"/>
      <c r="N176" s="9"/>
      <c r="O176" s="9"/>
      <c r="P176" s="9"/>
      <c r="Q176" s="2"/>
      <c r="R176" s="431"/>
      <c r="S176" s="2"/>
      <c r="T176" s="1"/>
      <c r="U176" s="1"/>
      <c r="V176" s="1"/>
      <c r="W176" s="1"/>
      <c r="X176" s="1"/>
      <c r="Y176" s="1"/>
      <c r="Z176" s="1"/>
      <c r="AA176" s="1"/>
      <c r="AB176" s="1"/>
      <c r="AC176" s="1"/>
    </row>
    <row r="177" spans="1:29" ht="20.25" x14ac:dyDescent="0.3">
      <c r="A177" s="1"/>
      <c r="B177" s="451" t="s">
        <v>1695</v>
      </c>
      <c r="C177" s="9"/>
      <c r="D177" s="9"/>
      <c r="E177" s="9"/>
      <c r="F177" s="9"/>
      <c r="G177" s="9"/>
      <c r="H177" s="9"/>
      <c r="I177" s="9"/>
      <c r="J177" s="9"/>
      <c r="K177" s="9"/>
      <c r="L177" s="9"/>
      <c r="M177" s="9"/>
      <c r="N177" s="9"/>
      <c r="O177" s="9"/>
      <c r="P177" s="9"/>
      <c r="Q177" s="2"/>
      <c r="R177" s="431"/>
      <c r="S177" s="2"/>
      <c r="T177" s="1"/>
      <c r="U177" s="1"/>
      <c r="V177" s="1"/>
      <c r="W177" s="1"/>
      <c r="X177" s="1"/>
      <c r="Y177" s="1"/>
      <c r="Z177" s="1"/>
      <c r="AA177" s="1"/>
      <c r="AB177" s="1"/>
      <c r="AC177" s="1"/>
    </row>
    <row r="178" spans="1:29" x14ac:dyDescent="0.2">
      <c r="A178" s="1"/>
      <c r="B178" s="441"/>
      <c r="C178" s="34"/>
      <c r="D178" s="34"/>
      <c r="E178" s="34"/>
      <c r="F178" s="34"/>
      <c r="G178" s="34"/>
      <c r="H178" s="34"/>
      <c r="I178" s="34"/>
      <c r="J178" s="34"/>
      <c r="K178" s="34"/>
      <c r="L178" s="34"/>
      <c r="M178" s="9"/>
      <c r="N178" s="9"/>
      <c r="O178" s="9"/>
      <c r="P178" s="9"/>
      <c r="Q178" s="2"/>
      <c r="R178" s="431"/>
      <c r="S178" s="2"/>
      <c r="T178" s="1"/>
      <c r="U178" s="1"/>
      <c r="V178" s="1"/>
      <c r="W178" s="1"/>
      <c r="X178" s="1"/>
      <c r="Y178" s="1"/>
      <c r="Z178" s="1"/>
      <c r="AA178" s="1"/>
      <c r="AB178" s="1"/>
      <c r="AC178" s="1"/>
    </row>
    <row r="179" spans="1:29" x14ac:dyDescent="0.2">
      <c r="A179" s="1"/>
      <c r="B179" s="406" t="s">
        <v>2355</v>
      </c>
      <c r="C179" s="36" t="s">
        <v>4659</v>
      </c>
      <c r="D179" s="9"/>
      <c r="E179" s="9"/>
      <c r="F179" s="9"/>
      <c r="G179" s="9"/>
      <c r="H179" s="9"/>
      <c r="I179" s="9"/>
      <c r="J179" s="9"/>
      <c r="K179" s="9"/>
      <c r="L179" s="9"/>
      <c r="M179" s="9"/>
      <c r="N179" s="9"/>
      <c r="O179" s="9"/>
      <c r="P179" s="9"/>
      <c r="Q179" s="2"/>
      <c r="R179" s="431"/>
      <c r="S179" s="2"/>
      <c r="T179" s="1"/>
      <c r="U179" s="1"/>
      <c r="V179" s="1"/>
      <c r="W179" s="1"/>
      <c r="X179" s="1"/>
      <c r="Y179" s="1"/>
      <c r="Z179" s="1"/>
      <c r="AA179" s="1"/>
      <c r="AB179" s="1"/>
      <c r="AC179" s="1"/>
    </row>
    <row r="180" spans="1:29" x14ac:dyDescent="0.2">
      <c r="A180" s="1"/>
      <c r="B180" s="848" t="s">
        <v>477</v>
      </c>
      <c r="C180" s="783" t="s">
        <v>1688</v>
      </c>
      <c r="D180" s="784"/>
      <c r="E180" s="783" t="s">
        <v>1689</v>
      </c>
      <c r="F180" s="784"/>
      <c r="G180" s="783" t="s">
        <v>524</v>
      </c>
      <c r="H180" s="784"/>
      <c r="I180" s="9"/>
      <c r="J180" s="9"/>
      <c r="K180" s="9"/>
      <c r="L180" s="9"/>
      <c r="M180" s="9"/>
      <c r="N180" s="9"/>
      <c r="O180" s="9"/>
      <c r="P180" s="9"/>
      <c r="Q180" s="2"/>
      <c r="R180" s="431"/>
      <c r="S180" s="2"/>
      <c r="T180" s="1"/>
      <c r="U180" s="1"/>
      <c r="V180" s="1"/>
      <c r="W180" s="1"/>
      <c r="X180" s="1"/>
      <c r="Y180" s="1"/>
      <c r="Z180" s="1"/>
      <c r="AA180" s="1"/>
      <c r="AB180" s="1"/>
      <c r="AC180" s="1"/>
    </row>
    <row r="181" spans="1:29" x14ac:dyDescent="0.2">
      <c r="A181" s="1"/>
      <c r="B181" s="849"/>
      <c r="C181" s="5" t="s">
        <v>1690</v>
      </c>
      <c r="D181" s="5" t="s">
        <v>1691</v>
      </c>
      <c r="E181" s="5" t="s">
        <v>1690</v>
      </c>
      <c r="F181" s="5" t="s">
        <v>1691</v>
      </c>
      <c r="G181" s="5" t="s">
        <v>1690</v>
      </c>
      <c r="H181" s="5" t="s">
        <v>1691</v>
      </c>
      <c r="I181" s="9"/>
      <c r="J181" s="9"/>
      <c r="K181" s="9"/>
      <c r="L181" s="9"/>
      <c r="M181" s="9"/>
      <c r="N181" s="9"/>
      <c r="O181" s="9"/>
      <c r="P181" s="9"/>
      <c r="Q181" s="2"/>
      <c r="R181" s="431"/>
      <c r="S181" s="2"/>
      <c r="T181" s="1"/>
      <c r="U181" s="1"/>
      <c r="V181" s="1"/>
      <c r="W181" s="1"/>
      <c r="X181" s="1"/>
      <c r="Y181" s="1"/>
      <c r="Z181" s="1"/>
      <c r="AA181" s="1"/>
      <c r="AB181" s="1"/>
      <c r="AC181" s="1"/>
    </row>
    <row r="182" spans="1:29" x14ac:dyDescent="0.2">
      <c r="A182" s="1"/>
      <c r="B182" s="442" t="s">
        <v>1673</v>
      </c>
      <c r="C182" s="7">
        <v>2554</v>
      </c>
      <c r="D182" s="7">
        <v>2533</v>
      </c>
      <c r="E182" s="7">
        <v>366</v>
      </c>
      <c r="F182" s="7">
        <v>147</v>
      </c>
      <c r="G182" s="7">
        <v>2920</v>
      </c>
      <c r="H182" s="7">
        <v>2680</v>
      </c>
      <c r="I182" s="9"/>
      <c r="J182" s="9"/>
      <c r="K182" s="9"/>
      <c r="L182" s="9"/>
      <c r="M182" s="9"/>
      <c r="N182" s="9"/>
      <c r="O182" s="9"/>
      <c r="P182" s="9"/>
      <c r="Q182" s="2"/>
      <c r="R182" s="431"/>
      <c r="S182" s="2"/>
      <c r="T182" s="1"/>
      <c r="U182" s="1"/>
      <c r="V182" s="1"/>
      <c r="W182" s="1"/>
      <c r="X182" s="1"/>
      <c r="Y182" s="1"/>
      <c r="Z182" s="1"/>
      <c r="AA182" s="1"/>
      <c r="AB182" s="1"/>
      <c r="AC182" s="1"/>
    </row>
    <row r="183" spans="1:29" x14ac:dyDescent="0.2">
      <c r="A183" s="1"/>
      <c r="B183" s="442" t="s">
        <v>1674</v>
      </c>
      <c r="C183" s="7">
        <v>2415</v>
      </c>
      <c r="D183" s="7">
        <v>2362</v>
      </c>
      <c r="E183" s="7">
        <v>484</v>
      </c>
      <c r="F183" s="7">
        <v>235</v>
      </c>
      <c r="G183" s="7">
        <v>2899</v>
      </c>
      <c r="H183" s="7">
        <v>2597</v>
      </c>
      <c r="I183" s="9"/>
      <c r="J183" s="9"/>
      <c r="K183" s="9"/>
      <c r="L183" s="9"/>
      <c r="M183" s="9"/>
      <c r="N183" s="9"/>
      <c r="O183" s="9"/>
      <c r="P183" s="9"/>
      <c r="Q183" s="2"/>
      <c r="R183" s="431"/>
      <c r="S183" s="2"/>
      <c r="T183" s="1"/>
      <c r="U183" s="1"/>
      <c r="V183" s="1"/>
      <c r="W183" s="1"/>
      <c r="X183" s="1"/>
      <c r="Y183" s="1"/>
      <c r="Z183" s="1"/>
      <c r="AA183" s="1"/>
      <c r="AB183" s="1"/>
      <c r="AC183" s="1"/>
    </row>
    <row r="184" spans="1:29" x14ac:dyDescent="0.2">
      <c r="A184" s="1"/>
      <c r="B184" s="442" t="s">
        <v>1675</v>
      </c>
      <c r="C184" s="7">
        <v>1368</v>
      </c>
      <c r="D184" s="7">
        <v>1294</v>
      </c>
      <c r="E184" s="7">
        <v>495</v>
      </c>
      <c r="F184" s="7">
        <v>282</v>
      </c>
      <c r="G184" s="7">
        <v>1863</v>
      </c>
      <c r="H184" s="7">
        <v>1576</v>
      </c>
      <c r="I184" s="9"/>
      <c r="J184" s="9"/>
      <c r="K184" s="9"/>
      <c r="L184" s="9"/>
      <c r="M184" s="9"/>
      <c r="N184" s="9"/>
      <c r="O184" s="9"/>
      <c r="P184" s="9"/>
      <c r="Q184" s="2"/>
      <c r="R184" s="431"/>
      <c r="S184" s="2"/>
      <c r="T184" s="1"/>
      <c r="U184" s="1"/>
      <c r="V184" s="1"/>
      <c r="W184" s="1"/>
      <c r="X184" s="1"/>
      <c r="Y184" s="1"/>
      <c r="Z184" s="1"/>
      <c r="AA184" s="1"/>
      <c r="AB184" s="1"/>
      <c r="AC184" s="1"/>
    </row>
    <row r="185" spans="1:29" x14ac:dyDescent="0.2">
      <c r="A185" s="1"/>
      <c r="B185" s="442" t="s">
        <v>1676</v>
      </c>
      <c r="C185" s="7">
        <v>3352</v>
      </c>
      <c r="D185" s="7">
        <v>3291</v>
      </c>
      <c r="E185" s="7">
        <v>516</v>
      </c>
      <c r="F185" s="7">
        <v>284</v>
      </c>
      <c r="G185" s="7">
        <v>3868</v>
      </c>
      <c r="H185" s="7">
        <v>3575</v>
      </c>
      <c r="I185" s="9"/>
      <c r="J185" s="9"/>
      <c r="K185" s="9"/>
      <c r="L185" s="9"/>
      <c r="M185" s="9"/>
      <c r="N185" s="9"/>
      <c r="O185" s="9"/>
      <c r="P185" s="9"/>
      <c r="Q185" s="2"/>
      <c r="R185" s="431"/>
      <c r="S185" s="2"/>
      <c r="T185" s="1"/>
      <c r="U185" s="1"/>
      <c r="V185" s="1"/>
      <c r="W185" s="1"/>
      <c r="X185" s="1"/>
      <c r="Y185" s="1"/>
      <c r="Z185" s="1"/>
      <c r="AA185" s="1"/>
      <c r="AB185" s="1"/>
      <c r="AC185" s="1"/>
    </row>
    <row r="186" spans="1:29" x14ac:dyDescent="0.2">
      <c r="A186" s="1"/>
      <c r="B186" s="442" t="s">
        <v>1677</v>
      </c>
      <c r="C186" s="7">
        <v>1682</v>
      </c>
      <c r="D186" s="7">
        <v>1591</v>
      </c>
      <c r="E186" s="7">
        <v>497</v>
      </c>
      <c r="F186" s="7">
        <v>294</v>
      </c>
      <c r="G186" s="7">
        <v>2179</v>
      </c>
      <c r="H186" s="7">
        <v>1885</v>
      </c>
      <c r="I186" s="9"/>
      <c r="J186" s="9"/>
      <c r="K186" s="9"/>
      <c r="L186" s="9"/>
      <c r="M186" s="9"/>
      <c r="N186" s="9"/>
      <c r="O186" s="9"/>
      <c r="P186" s="9"/>
      <c r="Q186" s="2"/>
      <c r="R186" s="431"/>
      <c r="S186" s="2"/>
      <c r="T186" s="1"/>
      <c r="U186" s="1"/>
      <c r="V186" s="1"/>
      <c r="W186" s="1"/>
      <c r="X186" s="1"/>
      <c r="Y186" s="1"/>
      <c r="Z186" s="1"/>
      <c r="AA186" s="1"/>
      <c r="AB186" s="1"/>
      <c r="AC186" s="1"/>
    </row>
    <row r="187" spans="1:29" x14ac:dyDescent="0.2">
      <c r="A187" s="1"/>
      <c r="B187" s="442" t="s">
        <v>1678</v>
      </c>
      <c r="C187" s="7">
        <v>2464</v>
      </c>
      <c r="D187" s="7">
        <v>2423</v>
      </c>
      <c r="E187" s="7">
        <v>497</v>
      </c>
      <c r="F187" s="7">
        <v>229</v>
      </c>
      <c r="G187" s="7">
        <v>2961</v>
      </c>
      <c r="H187" s="7">
        <v>2652</v>
      </c>
      <c r="I187" s="9"/>
      <c r="J187" s="9"/>
      <c r="K187" s="9"/>
      <c r="L187" s="9"/>
      <c r="M187" s="9"/>
      <c r="N187" s="9"/>
      <c r="O187" s="9"/>
      <c r="P187" s="9"/>
      <c r="Q187" s="2"/>
      <c r="R187" s="431"/>
      <c r="S187" s="2"/>
      <c r="T187" s="1"/>
      <c r="U187" s="1"/>
      <c r="V187" s="1"/>
      <c r="W187" s="1"/>
      <c r="X187" s="1"/>
      <c r="Y187" s="1"/>
      <c r="Z187" s="1"/>
      <c r="AA187" s="1"/>
      <c r="AB187" s="1"/>
      <c r="AC187" s="1"/>
    </row>
    <row r="188" spans="1:29" x14ac:dyDescent="0.2">
      <c r="A188" s="1"/>
      <c r="B188" s="442" t="s">
        <v>1679</v>
      </c>
      <c r="C188" s="7">
        <v>1920</v>
      </c>
      <c r="D188" s="7">
        <v>1798</v>
      </c>
      <c r="E188" s="7">
        <v>520</v>
      </c>
      <c r="F188" s="7">
        <v>239</v>
      </c>
      <c r="G188" s="7">
        <v>2440</v>
      </c>
      <c r="H188" s="7">
        <v>2037</v>
      </c>
      <c r="I188" s="9"/>
      <c r="J188" s="9"/>
      <c r="K188" s="9"/>
      <c r="L188" s="9"/>
      <c r="M188" s="9"/>
      <c r="N188" s="9"/>
      <c r="O188" s="9"/>
      <c r="P188" s="9"/>
      <c r="Q188" s="2"/>
      <c r="R188" s="431"/>
      <c r="S188" s="2"/>
      <c r="T188" s="1"/>
      <c r="U188" s="1"/>
      <c r="V188" s="1"/>
      <c r="W188" s="1"/>
      <c r="X188" s="1"/>
      <c r="Y188" s="1"/>
      <c r="Z188" s="1"/>
      <c r="AA188" s="1"/>
      <c r="AB188" s="1"/>
      <c r="AC188" s="1"/>
    </row>
    <row r="189" spans="1:29" x14ac:dyDescent="0.2">
      <c r="A189" s="1"/>
      <c r="B189" s="442" t="s">
        <v>1680</v>
      </c>
      <c r="C189" s="7">
        <v>1547</v>
      </c>
      <c r="D189" s="7">
        <v>1486</v>
      </c>
      <c r="E189" s="7">
        <v>423</v>
      </c>
      <c r="F189" s="7">
        <v>219</v>
      </c>
      <c r="G189" s="7">
        <v>1970</v>
      </c>
      <c r="H189" s="7">
        <v>1705</v>
      </c>
      <c r="I189" s="9"/>
      <c r="J189" s="9"/>
      <c r="K189" s="9"/>
      <c r="L189" s="9"/>
      <c r="M189" s="9"/>
      <c r="N189" s="9"/>
      <c r="O189" s="9"/>
      <c r="P189" s="9"/>
      <c r="Q189" s="2"/>
      <c r="R189" s="431"/>
      <c r="S189" s="2"/>
      <c r="T189" s="1"/>
      <c r="U189" s="1"/>
      <c r="V189" s="1"/>
      <c r="W189" s="1"/>
      <c r="X189" s="1"/>
      <c r="Y189" s="1"/>
      <c r="Z189" s="1"/>
      <c r="AA189" s="1"/>
      <c r="AB189" s="1"/>
      <c r="AC189" s="1"/>
    </row>
    <row r="190" spans="1:29" x14ac:dyDescent="0.2">
      <c r="A190" s="1"/>
      <c r="B190" s="442" t="s">
        <v>1681</v>
      </c>
      <c r="C190" s="7">
        <v>1162</v>
      </c>
      <c r="D190" s="7">
        <v>1131</v>
      </c>
      <c r="E190" s="7">
        <v>298</v>
      </c>
      <c r="F190" s="7">
        <v>139</v>
      </c>
      <c r="G190" s="7">
        <v>1460</v>
      </c>
      <c r="H190" s="7">
        <v>1270</v>
      </c>
      <c r="I190" s="9"/>
      <c r="J190" s="9"/>
      <c r="K190" s="9"/>
      <c r="L190" s="9"/>
      <c r="M190" s="9"/>
      <c r="N190" s="9"/>
      <c r="O190" s="9"/>
      <c r="P190" s="9"/>
      <c r="Q190" s="2"/>
      <c r="R190" s="431"/>
      <c r="S190" s="2"/>
      <c r="T190" s="1"/>
      <c r="U190" s="1"/>
      <c r="V190" s="1"/>
      <c r="W190" s="1"/>
      <c r="X190" s="1"/>
      <c r="Y190" s="1"/>
      <c r="Z190" s="1"/>
      <c r="AA190" s="1"/>
      <c r="AB190" s="1"/>
      <c r="AC190" s="1"/>
    </row>
    <row r="191" spans="1:29" x14ac:dyDescent="0.2">
      <c r="A191" s="1"/>
      <c r="B191" s="442" t="s">
        <v>1682</v>
      </c>
      <c r="C191" s="7">
        <v>2807</v>
      </c>
      <c r="D191" s="7">
        <v>2756</v>
      </c>
      <c r="E191" s="7">
        <v>346</v>
      </c>
      <c r="F191" s="7">
        <v>178</v>
      </c>
      <c r="G191" s="7">
        <v>3153</v>
      </c>
      <c r="H191" s="7">
        <v>2934</v>
      </c>
      <c r="I191" s="9"/>
      <c r="J191" s="9"/>
      <c r="K191" s="9"/>
      <c r="L191" s="9"/>
      <c r="M191" s="9"/>
      <c r="N191" s="9"/>
      <c r="O191" s="9"/>
      <c r="P191" s="9"/>
      <c r="Q191" s="2"/>
      <c r="R191" s="431"/>
      <c r="S191" s="2"/>
      <c r="T191" s="1"/>
      <c r="U191" s="1"/>
      <c r="V191" s="1"/>
      <c r="W191" s="1"/>
      <c r="X191" s="1"/>
      <c r="Y191" s="1"/>
      <c r="Z191" s="1"/>
      <c r="AA191" s="1"/>
      <c r="AB191" s="1"/>
      <c r="AC191" s="1"/>
    </row>
    <row r="192" spans="1:29" x14ac:dyDescent="0.2">
      <c r="A192" s="1"/>
      <c r="B192" s="442" t="s">
        <v>1683</v>
      </c>
      <c r="C192" s="7">
        <v>10369</v>
      </c>
      <c r="D192" s="7">
        <v>10302</v>
      </c>
      <c r="E192" s="7">
        <v>352</v>
      </c>
      <c r="F192" s="7">
        <v>196</v>
      </c>
      <c r="G192" s="7">
        <v>10721</v>
      </c>
      <c r="H192" s="7">
        <v>10498</v>
      </c>
      <c r="I192" s="9"/>
      <c r="J192" s="9"/>
      <c r="K192" s="9"/>
      <c r="L192" s="9"/>
      <c r="M192" s="9"/>
      <c r="N192" s="9"/>
      <c r="O192" s="9"/>
      <c r="P192" s="9"/>
      <c r="Q192" s="2"/>
      <c r="R192" s="431"/>
      <c r="S192" s="2"/>
      <c r="T192" s="1"/>
      <c r="U192" s="1"/>
      <c r="V192" s="1"/>
      <c r="W192" s="1"/>
      <c r="X192" s="1"/>
      <c r="Y192" s="1"/>
      <c r="Z192" s="1"/>
      <c r="AA192" s="1"/>
      <c r="AB192" s="1"/>
      <c r="AC192" s="1"/>
    </row>
    <row r="193" spans="1:29" x14ac:dyDescent="0.2">
      <c r="A193" s="1"/>
      <c r="B193" s="443" t="s">
        <v>4875</v>
      </c>
      <c r="C193" s="7">
        <v>5033</v>
      </c>
      <c r="D193" s="7">
        <v>4632</v>
      </c>
      <c r="E193" s="7">
        <v>275</v>
      </c>
      <c r="F193" s="7">
        <v>143</v>
      </c>
      <c r="G193" s="7">
        <v>5308</v>
      </c>
      <c r="H193" s="7">
        <v>4775</v>
      </c>
      <c r="I193" s="9"/>
      <c r="J193" s="9"/>
      <c r="K193" s="9"/>
      <c r="L193" s="9"/>
      <c r="M193" s="9"/>
      <c r="N193" s="9"/>
      <c r="O193" s="9"/>
      <c r="P193" s="9"/>
      <c r="Q193" s="2"/>
      <c r="R193" s="431"/>
      <c r="S193" s="2"/>
      <c r="T193" s="1"/>
      <c r="U193" s="1"/>
      <c r="V193" s="1"/>
      <c r="W193" s="1"/>
      <c r="X193" s="1"/>
      <c r="Y193" s="1"/>
      <c r="Z193" s="1"/>
      <c r="AA193" s="1"/>
      <c r="AB193" s="1"/>
      <c r="AC193" s="1"/>
    </row>
    <row r="194" spans="1:29" x14ac:dyDescent="0.2">
      <c r="A194" s="1"/>
      <c r="B194" s="443" t="s">
        <v>474</v>
      </c>
      <c r="C194" s="7">
        <v>1690</v>
      </c>
      <c r="D194" s="7">
        <v>1590</v>
      </c>
      <c r="E194" s="7">
        <v>576</v>
      </c>
      <c r="F194" s="7">
        <v>416</v>
      </c>
      <c r="G194" s="7">
        <v>2266</v>
      </c>
      <c r="H194" s="7">
        <v>2006</v>
      </c>
      <c r="I194" s="9"/>
      <c r="J194" s="9"/>
      <c r="K194" s="9"/>
      <c r="L194" s="9"/>
      <c r="M194" s="9"/>
      <c r="N194" s="9"/>
      <c r="O194" s="9"/>
      <c r="P194" s="9"/>
      <c r="Q194" s="2"/>
      <c r="R194" s="431"/>
      <c r="S194" s="2"/>
      <c r="T194" s="1"/>
      <c r="U194" s="1"/>
      <c r="V194" s="1"/>
      <c r="W194" s="1"/>
      <c r="X194" s="1"/>
      <c r="Y194" s="1"/>
      <c r="Z194" s="1"/>
      <c r="AA194" s="1"/>
      <c r="AB194" s="1"/>
      <c r="AC194" s="1"/>
    </row>
    <row r="195" spans="1:29" x14ac:dyDescent="0.2">
      <c r="A195" s="1"/>
      <c r="B195" s="445" t="s">
        <v>473</v>
      </c>
      <c r="C195" s="686">
        <f>GETPIVOTDATA("Proposed Units Total",Pivots!$AC$83)</f>
        <v>4598</v>
      </c>
      <c r="D195" s="686">
        <f>GETPIVOTDATA("Net Units Total",Pivots!$AC$75)</f>
        <v>4512</v>
      </c>
      <c r="E195" s="686">
        <f>GETPIVOTDATA("Proposed Units Total",Pivots!$AF$83)</f>
        <v>493</v>
      </c>
      <c r="F195" s="686">
        <f>GETPIVOTDATA("Net Units Total",Pivots!$AF$75)</f>
        <v>460</v>
      </c>
      <c r="G195" s="686">
        <f>C195+E195</f>
        <v>5091</v>
      </c>
      <c r="H195" s="686">
        <f>F195+D195</f>
        <v>4972</v>
      </c>
      <c r="I195" s="9"/>
      <c r="J195" s="9"/>
      <c r="K195" s="9"/>
      <c r="L195" s="9"/>
      <c r="M195" s="9"/>
      <c r="N195" s="9"/>
      <c r="O195" s="9"/>
      <c r="P195" s="9"/>
      <c r="Q195" s="2"/>
      <c r="R195" s="431"/>
      <c r="S195" s="2"/>
      <c r="T195" s="1"/>
      <c r="U195" s="1"/>
      <c r="V195" s="1"/>
      <c r="W195" s="1"/>
      <c r="X195" s="1"/>
      <c r="Y195" s="1"/>
      <c r="Z195" s="1"/>
      <c r="AA195" s="1"/>
      <c r="AB195" s="1"/>
      <c r="AC195" s="1"/>
    </row>
    <row r="196" spans="1:29" x14ac:dyDescent="0.2">
      <c r="A196" s="1"/>
      <c r="B196" s="444" t="s">
        <v>524</v>
      </c>
      <c r="C196" s="12">
        <f t="shared" ref="C196:H196" si="10">SUM(C182:C195)</f>
        <v>42961</v>
      </c>
      <c r="D196" s="12">
        <f t="shared" si="10"/>
        <v>41701</v>
      </c>
      <c r="E196" s="12">
        <f t="shared" si="10"/>
        <v>6138</v>
      </c>
      <c r="F196" s="12">
        <f t="shared" si="10"/>
        <v>3461</v>
      </c>
      <c r="G196" s="12">
        <f t="shared" si="10"/>
        <v>49099</v>
      </c>
      <c r="H196" s="12">
        <f t="shared" si="10"/>
        <v>45162</v>
      </c>
      <c r="I196" s="9"/>
      <c r="J196" s="9"/>
      <c r="K196" s="9"/>
      <c r="L196" s="9"/>
      <c r="M196" s="9"/>
      <c r="N196" s="9"/>
      <c r="O196" s="9"/>
      <c r="P196" s="9"/>
      <c r="Q196" s="2"/>
      <c r="R196" s="431"/>
      <c r="S196" s="2"/>
      <c r="T196" s="1"/>
      <c r="U196" s="1"/>
      <c r="V196" s="1"/>
      <c r="W196" s="1"/>
      <c r="X196" s="1"/>
      <c r="Y196" s="1"/>
      <c r="Z196" s="1"/>
      <c r="AA196" s="1"/>
      <c r="AB196" s="1"/>
      <c r="AC196" s="1"/>
    </row>
    <row r="197" spans="1:29" x14ac:dyDescent="0.2">
      <c r="A197" s="1"/>
      <c r="B197" s="435"/>
      <c r="C197" s="403"/>
      <c r="D197" s="403"/>
      <c r="E197" s="403"/>
      <c r="F197" s="403"/>
      <c r="G197" s="403"/>
      <c r="H197" s="403"/>
      <c r="I197" s="403"/>
      <c r="J197" s="403"/>
      <c r="K197" s="403"/>
      <c r="L197" s="403"/>
      <c r="M197" s="403"/>
      <c r="N197" s="403"/>
      <c r="O197" s="403"/>
      <c r="P197" s="403"/>
      <c r="Q197" s="436"/>
      <c r="R197" s="437"/>
      <c r="S197" s="2"/>
      <c r="T197" s="1"/>
      <c r="U197" s="1"/>
      <c r="V197" s="1"/>
      <c r="W197" s="1"/>
      <c r="X197" s="1"/>
      <c r="Y197" s="1"/>
      <c r="Z197" s="1"/>
      <c r="AA197" s="1"/>
      <c r="AB197" s="1"/>
      <c r="AC197" s="1"/>
    </row>
    <row r="198" spans="1:29" x14ac:dyDescent="0.2">
      <c r="A198" s="1"/>
      <c r="B198" s="404"/>
      <c r="C198" s="223"/>
      <c r="D198" s="223"/>
      <c r="E198" s="223"/>
      <c r="F198" s="223"/>
      <c r="G198" s="223"/>
      <c r="H198" s="223"/>
      <c r="I198" s="223"/>
      <c r="J198" s="223"/>
      <c r="K198" s="223"/>
      <c r="L198" s="223"/>
      <c r="M198" s="223"/>
      <c r="N198" s="223"/>
      <c r="O198" s="223"/>
      <c r="P198" s="223"/>
      <c r="Q198" s="439"/>
      <c r="R198" s="440"/>
      <c r="S198" s="2"/>
      <c r="T198" s="1"/>
      <c r="U198" s="1"/>
      <c r="V198" s="1"/>
      <c r="W198" s="1"/>
      <c r="X198" s="1"/>
      <c r="Y198" s="1"/>
      <c r="Z198" s="1"/>
      <c r="AA198" s="1"/>
      <c r="AB198" s="1"/>
      <c r="AC198" s="1"/>
    </row>
    <row r="199" spans="1:29" ht="20.25" x14ac:dyDescent="0.3">
      <c r="A199" s="1"/>
      <c r="B199" s="451" t="s">
        <v>2366</v>
      </c>
      <c r="C199" s="9"/>
      <c r="D199" s="9"/>
      <c r="E199" s="9"/>
      <c r="F199" s="9"/>
      <c r="G199" s="9"/>
      <c r="H199" s="9"/>
      <c r="I199" s="9"/>
      <c r="J199" s="9"/>
      <c r="K199" s="9"/>
      <c r="L199" s="9"/>
      <c r="M199" s="9"/>
      <c r="N199" s="9"/>
      <c r="O199" s="9"/>
      <c r="P199" s="9"/>
      <c r="Q199" s="2"/>
      <c r="R199" s="431"/>
      <c r="S199" s="2"/>
      <c r="T199" s="1"/>
      <c r="U199" s="1"/>
      <c r="V199" s="1"/>
      <c r="W199" s="1"/>
      <c r="X199" s="1"/>
      <c r="Y199" s="1"/>
      <c r="Z199" s="1"/>
      <c r="AA199" s="1"/>
      <c r="AB199" s="1"/>
      <c r="AC199" s="1"/>
    </row>
    <row r="200" spans="1:29" ht="20.25" x14ac:dyDescent="0.3">
      <c r="A200" s="1"/>
      <c r="B200" s="451"/>
      <c r="C200" s="9"/>
      <c r="D200" s="9"/>
      <c r="E200" s="9"/>
      <c r="F200" s="9"/>
      <c r="G200" s="9"/>
      <c r="H200" s="9"/>
      <c r="I200" s="9"/>
      <c r="J200" s="9"/>
      <c r="K200" s="9"/>
      <c r="L200" s="9"/>
      <c r="M200" s="9"/>
      <c r="N200" s="9"/>
      <c r="O200" s="9"/>
      <c r="P200" s="9"/>
      <c r="Q200" s="2"/>
      <c r="R200" s="431"/>
      <c r="S200" s="2"/>
      <c r="T200" s="1"/>
      <c r="U200" s="1"/>
      <c r="V200" s="1"/>
      <c r="W200" s="1"/>
      <c r="X200" s="1"/>
      <c r="Y200" s="1"/>
      <c r="Z200" s="1"/>
      <c r="AA200" s="1"/>
      <c r="AB200" s="1"/>
      <c r="AC200" s="1"/>
    </row>
    <row r="201" spans="1:29" ht="15" x14ac:dyDescent="0.25">
      <c r="A201" s="1"/>
      <c r="B201" s="453" t="s">
        <v>5069</v>
      </c>
      <c r="C201" s="9"/>
      <c r="D201" s="9"/>
      <c r="E201" s="9"/>
      <c r="F201" s="9"/>
      <c r="G201" s="9"/>
      <c r="H201" s="9"/>
      <c r="I201" s="9"/>
      <c r="J201" s="9"/>
      <c r="K201" s="9"/>
      <c r="L201" s="9"/>
      <c r="M201" s="9"/>
      <c r="N201" s="9"/>
      <c r="O201" s="9"/>
      <c r="P201" s="9"/>
      <c r="Q201" s="2"/>
      <c r="R201" s="431"/>
      <c r="S201" s="2"/>
      <c r="T201" s="1"/>
      <c r="U201" s="1"/>
      <c r="V201" s="1"/>
      <c r="W201" s="1"/>
      <c r="X201" s="1"/>
      <c r="Y201" s="1"/>
      <c r="Z201" s="1"/>
      <c r="AA201" s="1"/>
      <c r="AB201" s="1"/>
      <c r="AC201" s="1"/>
    </row>
    <row r="202" spans="1:29" x14ac:dyDescent="0.2">
      <c r="A202" s="1"/>
      <c r="B202" s="406" t="s">
        <v>2377</v>
      </c>
      <c r="C202" s="36" t="s">
        <v>2375</v>
      </c>
      <c r="D202" s="9"/>
      <c r="E202" s="9"/>
      <c r="F202" s="9"/>
      <c r="G202" s="9"/>
      <c r="H202" s="9"/>
      <c r="I202" s="9"/>
      <c r="J202" s="9"/>
      <c r="K202" s="9"/>
      <c r="L202" s="9"/>
      <c r="M202" s="9"/>
      <c r="N202" s="9"/>
      <c r="O202" s="9"/>
      <c r="P202" s="9"/>
      <c r="Q202" s="2"/>
      <c r="R202" s="431"/>
      <c r="S202" s="2"/>
      <c r="T202" s="1"/>
      <c r="U202" s="1"/>
      <c r="V202" s="1"/>
      <c r="W202" s="1"/>
      <c r="X202" s="1"/>
      <c r="Y202" s="1"/>
      <c r="Z202" s="1"/>
      <c r="AA202" s="1"/>
      <c r="AB202" s="1"/>
      <c r="AC202" s="1"/>
    </row>
    <row r="203" spans="1:29" x14ac:dyDescent="0.2">
      <c r="A203" s="1"/>
      <c r="B203" s="852" t="s">
        <v>3070</v>
      </c>
      <c r="C203" s="852"/>
      <c r="D203" s="5" t="s">
        <v>1679</v>
      </c>
      <c r="E203" s="5" t="s">
        <v>1680</v>
      </c>
      <c r="F203" s="5" t="s">
        <v>1681</v>
      </c>
      <c r="G203" s="5" t="s">
        <v>1682</v>
      </c>
      <c r="H203" s="5" t="s">
        <v>1683</v>
      </c>
      <c r="I203" s="5" t="s">
        <v>4875</v>
      </c>
      <c r="J203" s="5" t="s">
        <v>474</v>
      </c>
      <c r="K203" s="5" t="s">
        <v>473</v>
      </c>
      <c r="L203" s="5" t="s">
        <v>524</v>
      </c>
      <c r="M203" s="9"/>
      <c r="N203" s="9"/>
      <c r="O203" s="9"/>
      <c r="P203" s="9"/>
      <c r="Q203" s="9"/>
      <c r="R203" s="431"/>
      <c r="S203" s="2"/>
      <c r="T203" s="1"/>
      <c r="U203" s="1"/>
      <c r="V203" s="1"/>
      <c r="W203" s="1"/>
      <c r="X203" s="1"/>
      <c r="Y203" s="1"/>
      <c r="Z203" s="1"/>
      <c r="AA203" s="1"/>
      <c r="AB203" s="1"/>
      <c r="AC203" s="1"/>
    </row>
    <row r="204" spans="1:29" x14ac:dyDescent="0.2">
      <c r="A204" s="1"/>
      <c r="B204" s="853" t="s">
        <v>3076</v>
      </c>
      <c r="C204" s="853"/>
      <c r="D204" s="51">
        <v>15</v>
      </c>
      <c r="E204" s="51">
        <v>8</v>
      </c>
      <c r="F204" s="51">
        <v>0</v>
      </c>
      <c r="G204" s="51">
        <v>0</v>
      </c>
      <c r="H204" s="51">
        <v>2</v>
      </c>
      <c r="I204" s="51">
        <v>5</v>
      </c>
      <c r="J204" s="51">
        <v>10</v>
      </c>
      <c r="K204" s="686">
        <f>GETPIVOTDATA("Net Units Total",Pivots!$B$111,"Town Centre","Balham Town Centre")</f>
        <v>11</v>
      </c>
      <c r="L204" s="686">
        <f>SUM(D204:K204)</f>
        <v>51</v>
      </c>
      <c r="M204" s="9"/>
      <c r="N204" s="9"/>
      <c r="O204" s="9"/>
      <c r="P204" s="9"/>
      <c r="Q204" s="9"/>
      <c r="R204" s="431"/>
      <c r="S204" s="2"/>
      <c r="T204" s="1"/>
      <c r="U204" s="1"/>
      <c r="V204" s="1"/>
      <c r="W204" s="1"/>
      <c r="X204" s="1"/>
      <c r="Y204" s="1"/>
      <c r="Z204" s="1"/>
      <c r="AA204" s="1"/>
      <c r="AB204" s="1"/>
      <c r="AC204" s="1"/>
    </row>
    <row r="205" spans="1:29" x14ac:dyDescent="0.2">
      <c r="A205" s="1"/>
      <c r="B205" s="853" t="s">
        <v>1976</v>
      </c>
      <c r="C205" s="853"/>
      <c r="D205" s="51">
        <v>14</v>
      </c>
      <c r="E205" s="51">
        <v>4</v>
      </c>
      <c r="F205" s="51">
        <v>7</v>
      </c>
      <c r="G205" s="51">
        <v>73</v>
      </c>
      <c r="H205" s="51">
        <v>4</v>
      </c>
      <c r="I205" s="51">
        <v>1</v>
      </c>
      <c r="J205" s="51">
        <v>11</v>
      </c>
      <c r="K205" s="686">
        <f>GETPIVOTDATA("Net Units Total",Pivots!$B$111,"Town Centre","Clapham Junction Town Centre")</f>
        <v>12</v>
      </c>
      <c r="L205" s="686">
        <f>SUM(D205:K205)</f>
        <v>126</v>
      </c>
      <c r="M205" s="9"/>
      <c r="N205" s="9"/>
      <c r="O205" s="9"/>
      <c r="P205" s="9"/>
      <c r="Q205" s="9"/>
      <c r="R205" s="431"/>
      <c r="S205" s="2"/>
      <c r="T205" s="1"/>
      <c r="U205" s="1"/>
      <c r="V205" s="1"/>
      <c r="W205" s="1"/>
      <c r="X205" s="1"/>
      <c r="Y205" s="1"/>
      <c r="Z205" s="1"/>
      <c r="AA205" s="1"/>
      <c r="AB205" s="1"/>
      <c r="AC205" s="1"/>
    </row>
    <row r="206" spans="1:29" x14ac:dyDescent="0.2">
      <c r="A206" s="1"/>
      <c r="B206" s="853" t="s">
        <v>1977</v>
      </c>
      <c r="C206" s="853"/>
      <c r="D206" s="51">
        <v>17</v>
      </c>
      <c r="E206" s="51">
        <v>3</v>
      </c>
      <c r="F206" s="51">
        <v>14</v>
      </c>
      <c r="G206" s="51">
        <v>18</v>
      </c>
      <c r="H206" s="51">
        <v>9</v>
      </c>
      <c r="I206" s="51">
        <v>20</v>
      </c>
      <c r="J206" s="51">
        <v>56</v>
      </c>
      <c r="K206" s="686">
        <f>GETPIVOTDATA("Net Units Total",Pivots!$B$111,"Town Centre","Putney Town Centre")</f>
        <v>21</v>
      </c>
      <c r="L206" s="686">
        <f>SUM(D206:K206)</f>
        <v>158</v>
      </c>
      <c r="M206" s="9"/>
      <c r="N206" s="9"/>
      <c r="O206" s="9"/>
      <c r="P206" s="9"/>
      <c r="Q206" s="9"/>
      <c r="R206" s="431"/>
      <c r="S206" s="2"/>
      <c r="T206" s="1"/>
      <c r="U206" s="1"/>
      <c r="V206" s="1"/>
      <c r="W206" s="1"/>
      <c r="X206" s="1"/>
      <c r="Y206" s="1"/>
      <c r="Z206" s="1"/>
      <c r="AA206" s="1"/>
      <c r="AB206" s="1"/>
      <c r="AC206" s="1"/>
    </row>
    <row r="207" spans="1:29" x14ac:dyDescent="0.2">
      <c r="A207" s="1"/>
      <c r="B207" s="853" t="s">
        <v>3069</v>
      </c>
      <c r="C207" s="853"/>
      <c r="D207" s="51">
        <v>9</v>
      </c>
      <c r="E207" s="51">
        <v>18</v>
      </c>
      <c r="F207" s="51">
        <v>24</v>
      </c>
      <c r="G207" s="51">
        <v>3</v>
      </c>
      <c r="H207" s="51">
        <v>2</v>
      </c>
      <c r="I207" s="51">
        <v>8</v>
      </c>
      <c r="J207" s="51">
        <v>4</v>
      </c>
      <c r="K207" s="686">
        <f>GETPIVOTDATA("Net Units Total",Pivots!$B$111,"Town Centre","Tooting Town Centre")</f>
        <v>27</v>
      </c>
      <c r="L207" s="686">
        <f>SUM(D207:K207)</f>
        <v>95</v>
      </c>
      <c r="M207" s="9"/>
      <c r="N207" s="9"/>
      <c r="O207" s="9"/>
      <c r="P207" s="9"/>
      <c r="Q207" s="9"/>
      <c r="R207" s="431"/>
      <c r="S207" s="2"/>
      <c r="T207" s="1"/>
      <c r="U207" s="1"/>
      <c r="V207" s="1"/>
      <c r="W207" s="1"/>
      <c r="X207" s="1"/>
      <c r="Y207" s="1"/>
      <c r="Z207" s="1"/>
      <c r="AA207" s="1"/>
      <c r="AB207" s="1"/>
      <c r="AC207" s="1"/>
    </row>
    <row r="208" spans="1:29" x14ac:dyDescent="0.2">
      <c r="A208" s="1"/>
      <c r="B208" s="853" t="s">
        <v>2370</v>
      </c>
      <c r="C208" s="853"/>
      <c r="D208" s="51">
        <v>0</v>
      </c>
      <c r="E208" s="51">
        <v>318</v>
      </c>
      <c r="F208" s="51">
        <v>12</v>
      </c>
      <c r="G208" s="51">
        <v>1</v>
      </c>
      <c r="H208" s="51">
        <v>3</v>
      </c>
      <c r="I208" s="51">
        <v>4</v>
      </c>
      <c r="J208" s="51">
        <v>240</v>
      </c>
      <c r="K208" s="686">
        <f>GETPIVOTDATA("Net Units Total",Pivots!$B$111,"Town Centre","Wandsworth Town Centre")</f>
        <v>2</v>
      </c>
      <c r="L208" s="686">
        <f>SUM(D208:K208)</f>
        <v>580</v>
      </c>
      <c r="M208" s="9"/>
      <c r="N208" s="9"/>
      <c r="O208" s="9"/>
      <c r="P208" s="9"/>
      <c r="Q208" s="9"/>
      <c r="R208" s="431"/>
      <c r="S208" s="2"/>
      <c r="T208" s="1"/>
      <c r="U208" s="1"/>
      <c r="V208" s="1"/>
      <c r="W208" s="1"/>
      <c r="X208" s="1"/>
      <c r="Y208" s="1"/>
      <c r="Z208" s="1"/>
      <c r="AA208" s="1"/>
      <c r="AB208" s="1"/>
      <c r="AC208" s="1"/>
    </row>
    <row r="209" spans="1:29" x14ac:dyDescent="0.2">
      <c r="A209" s="1"/>
      <c r="B209" s="854" t="s">
        <v>2371</v>
      </c>
      <c r="C209" s="854"/>
      <c r="D209" s="12">
        <f>SUM(D204:D208)</f>
        <v>55</v>
      </c>
      <c r="E209" s="12">
        <f t="shared" ref="E209:L209" si="11">SUM(E204:E208)</f>
        <v>351</v>
      </c>
      <c r="F209" s="12">
        <f t="shared" si="11"/>
        <v>57</v>
      </c>
      <c r="G209" s="12">
        <f t="shared" si="11"/>
        <v>95</v>
      </c>
      <c r="H209" s="12">
        <f t="shared" si="11"/>
        <v>20</v>
      </c>
      <c r="I209" s="12">
        <f t="shared" si="11"/>
        <v>38</v>
      </c>
      <c r="J209" s="12">
        <f t="shared" si="11"/>
        <v>321</v>
      </c>
      <c r="K209" s="12">
        <f t="shared" si="11"/>
        <v>73</v>
      </c>
      <c r="L209" s="12">
        <f t="shared" si="11"/>
        <v>1010</v>
      </c>
      <c r="M209" s="9"/>
      <c r="N209" s="9"/>
      <c r="O209" s="9"/>
      <c r="P209" s="9"/>
      <c r="Q209" s="9"/>
      <c r="R209" s="431"/>
      <c r="S209" s="2"/>
      <c r="T209" s="1"/>
      <c r="U209" s="1"/>
      <c r="V209" s="1"/>
      <c r="W209" s="1"/>
      <c r="X209" s="1"/>
      <c r="Y209" s="1"/>
      <c r="Z209" s="1"/>
      <c r="AA209" s="1"/>
      <c r="AB209" s="1"/>
      <c r="AC209" s="1"/>
    </row>
    <row r="210" spans="1:29" x14ac:dyDescent="0.2">
      <c r="A210" s="1"/>
      <c r="B210" s="434"/>
      <c r="C210" s="9"/>
      <c r="D210" s="9"/>
      <c r="E210" s="9"/>
      <c r="F210" s="9"/>
      <c r="G210" s="9"/>
      <c r="H210" s="9"/>
      <c r="I210" s="9"/>
      <c r="J210" s="19"/>
      <c r="K210" s="9"/>
      <c r="L210" s="9"/>
      <c r="M210" s="9"/>
      <c r="N210" s="9"/>
      <c r="O210" s="9"/>
      <c r="P210" s="9"/>
      <c r="Q210" s="2"/>
      <c r="R210" s="431"/>
      <c r="S210" s="2"/>
      <c r="T210" s="1"/>
      <c r="U210" s="1"/>
      <c r="V210" s="1"/>
      <c r="W210" s="1"/>
      <c r="X210" s="1"/>
      <c r="Y210" s="1"/>
      <c r="Z210" s="1"/>
      <c r="AA210" s="1"/>
      <c r="AB210" s="1"/>
      <c r="AC210" s="1"/>
    </row>
    <row r="211" spans="1:29" ht="15" x14ac:dyDescent="0.25">
      <c r="A211" s="1"/>
      <c r="B211" s="453" t="s">
        <v>5070</v>
      </c>
      <c r="C211" s="9"/>
      <c r="D211" s="9"/>
      <c r="E211" s="9"/>
      <c r="F211" s="9"/>
      <c r="G211" s="9"/>
      <c r="H211" s="9"/>
      <c r="I211" s="9"/>
      <c r="J211" s="9"/>
      <c r="K211" s="9"/>
      <c r="L211" s="9"/>
      <c r="M211" s="9"/>
      <c r="N211" s="9"/>
      <c r="O211" s="9"/>
      <c r="P211" s="9"/>
      <c r="Q211" s="2"/>
      <c r="R211" s="431"/>
      <c r="S211" s="2"/>
      <c r="T211" s="1"/>
      <c r="U211" s="1"/>
      <c r="V211" s="1"/>
      <c r="W211" s="1"/>
      <c r="X211" s="1"/>
      <c r="Y211" s="1"/>
      <c r="Z211" s="1"/>
      <c r="AA211" s="1"/>
      <c r="AB211" s="1"/>
      <c r="AC211" s="1"/>
    </row>
    <row r="212" spans="1:29" x14ac:dyDescent="0.2">
      <c r="A212" s="1"/>
      <c r="B212" s="406" t="s">
        <v>2378</v>
      </c>
      <c r="C212" s="36" t="s">
        <v>4426</v>
      </c>
      <c r="D212" s="9"/>
      <c r="E212" s="9"/>
      <c r="F212" s="9"/>
      <c r="G212" s="9"/>
      <c r="H212" s="9"/>
      <c r="I212" s="9"/>
      <c r="J212" s="9"/>
      <c r="K212" s="9"/>
      <c r="L212" s="9"/>
      <c r="M212" s="9"/>
      <c r="N212" s="9"/>
      <c r="O212" s="9"/>
      <c r="P212" s="9"/>
      <c r="Q212" s="2"/>
      <c r="R212" s="431"/>
      <c r="S212" s="2"/>
      <c r="T212" s="1"/>
      <c r="U212" s="1"/>
      <c r="V212" s="1"/>
      <c r="W212" s="1"/>
      <c r="X212" s="1"/>
      <c r="Y212" s="1"/>
      <c r="Z212" s="1"/>
      <c r="AA212" s="1"/>
      <c r="AB212" s="1"/>
      <c r="AC212" s="1"/>
    </row>
    <row r="213" spans="1:29" x14ac:dyDescent="0.2">
      <c r="A213" s="1"/>
      <c r="B213" s="852" t="s">
        <v>523</v>
      </c>
      <c r="C213" s="852"/>
      <c r="D213" s="5" t="s">
        <v>1679</v>
      </c>
      <c r="E213" s="5" t="s">
        <v>1680</v>
      </c>
      <c r="F213" s="5" t="s">
        <v>1681</v>
      </c>
      <c r="G213" s="5" t="s">
        <v>1682</v>
      </c>
      <c r="H213" s="5" t="s">
        <v>1683</v>
      </c>
      <c r="I213" s="5" t="s">
        <v>4875</v>
      </c>
      <c r="J213" s="5" t="s">
        <v>474</v>
      </c>
      <c r="K213" s="5" t="s">
        <v>473</v>
      </c>
      <c r="L213" s="5" t="s">
        <v>524</v>
      </c>
      <c r="M213" s="34"/>
      <c r="N213" s="34"/>
      <c r="O213" s="34"/>
      <c r="P213" s="34"/>
      <c r="Q213" s="2"/>
      <c r="R213" s="431"/>
      <c r="S213" s="2"/>
      <c r="T213" s="1"/>
      <c r="U213" s="1"/>
      <c r="V213" s="1"/>
      <c r="W213" s="1"/>
      <c r="X213" s="1"/>
      <c r="Y213" s="1"/>
      <c r="Z213" s="1"/>
      <c r="AA213" s="1"/>
      <c r="AB213" s="1"/>
      <c r="AC213" s="1"/>
    </row>
    <row r="214" spans="1:29" x14ac:dyDescent="0.2">
      <c r="A214" s="1"/>
      <c r="B214" s="855" t="s">
        <v>3067</v>
      </c>
      <c r="C214" s="855"/>
      <c r="D214" s="51">
        <v>25</v>
      </c>
      <c r="E214" s="51">
        <v>111</v>
      </c>
      <c r="F214" s="51">
        <v>119</v>
      </c>
      <c r="G214" s="51">
        <v>9</v>
      </c>
      <c r="H214" s="51">
        <v>27</v>
      </c>
      <c r="I214" s="51">
        <v>15</v>
      </c>
      <c r="J214" s="51">
        <v>63</v>
      </c>
      <c r="K214" s="686">
        <f>GETPIVOTDATA("Net Units Total",Pivots!$F$111,"Ward","Latchmere")</f>
        <v>9</v>
      </c>
      <c r="L214" s="686">
        <f t="shared" ref="L214:L219" si="12">SUM(D214:K214)</f>
        <v>378</v>
      </c>
      <c r="M214" s="34"/>
      <c r="N214" s="34"/>
      <c r="O214" s="34"/>
      <c r="P214" s="34"/>
      <c r="Q214" s="2"/>
      <c r="R214" s="431"/>
      <c r="S214" s="2"/>
      <c r="T214" s="1"/>
      <c r="U214" s="1"/>
      <c r="V214" s="1"/>
      <c r="W214" s="1"/>
      <c r="X214" s="1"/>
      <c r="Y214" s="1"/>
      <c r="Z214" s="1"/>
      <c r="AA214" s="1"/>
      <c r="AB214" s="1"/>
      <c r="AC214" s="1"/>
    </row>
    <row r="215" spans="1:29" x14ac:dyDescent="0.2">
      <c r="A215" s="1"/>
      <c r="B215" s="855" t="s">
        <v>3066</v>
      </c>
      <c r="C215" s="855"/>
      <c r="D215" s="51">
        <v>36</v>
      </c>
      <c r="E215" s="51">
        <v>527</v>
      </c>
      <c r="F215" s="51">
        <v>235</v>
      </c>
      <c r="G215" s="51">
        <v>19</v>
      </c>
      <c r="H215" s="51">
        <v>71</v>
      </c>
      <c r="I215" s="51">
        <v>52</v>
      </c>
      <c r="J215" s="51">
        <v>25</v>
      </c>
      <c r="K215" s="686">
        <f>GETPIVOTDATA("Net Units Total",Pivots!$F$111,"Ward","Queenstown")</f>
        <v>15</v>
      </c>
      <c r="L215" s="686">
        <f t="shared" si="12"/>
        <v>980</v>
      </c>
      <c r="M215" s="9"/>
      <c r="N215" s="9"/>
      <c r="O215" s="9"/>
      <c r="P215" s="9"/>
      <c r="Q215" s="2"/>
      <c r="R215" s="431"/>
      <c r="S215" s="2"/>
      <c r="T215" s="1"/>
      <c r="U215" s="1"/>
      <c r="V215" s="1"/>
      <c r="W215" s="1"/>
      <c r="X215" s="1"/>
      <c r="Y215" s="1"/>
      <c r="Z215" s="1"/>
      <c r="AA215" s="1"/>
      <c r="AB215" s="1"/>
      <c r="AC215" s="1"/>
    </row>
    <row r="216" spans="1:29" x14ac:dyDescent="0.2">
      <c r="A216" s="1"/>
      <c r="B216" s="855" t="s">
        <v>3068</v>
      </c>
      <c r="C216" s="855"/>
      <c r="D216" s="51">
        <v>9</v>
      </c>
      <c r="E216" s="51">
        <v>49</v>
      </c>
      <c r="F216" s="51">
        <v>15</v>
      </c>
      <c r="G216" s="51">
        <v>3</v>
      </c>
      <c r="H216" s="51">
        <v>0</v>
      </c>
      <c r="I216" s="51">
        <v>0</v>
      </c>
      <c r="J216" s="51">
        <v>11</v>
      </c>
      <c r="K216" s="686">
        <f>GETPIVOTDATA("Net Units Total",Pivots!$F$111,"Ward","Roehampton")</f>
        <v>1</v>
      </c>
      <c r="L216" s="686">
        <f t="shared" si="12"/>
        <v>88</v>
      </c>
      <c r="M216" s="9"/>
      <c r="N216" s="9"/>
      <c r="O216" s="9"/>
      <c r="P216" s="9"/>
      <c r="Q216" s="2"/>
      <c r="R216" s="431"/>
      <c r="S216" s="2"/>
      <c r="T216" s="1"/>
      <c r="U216" s="1"/>
      <c r="V216" s="1"/>
      <c r="W216" s="1"/>
      <c r="X216" s="1"/>
      <c r="Y216" s="1"/>
      <c r="Z216" s="1"/>
      <c r="AA216" s="1"/>
      <c r="AB216" s="1"/>
      <c r="AC216" s="1"/>
    </row>
    <row r="217" spans="1:29" x14ac:dyDescent="0.2">
      <c r="A217" s="1"/>
      <c r="B217" s="855" t="s">
        <v>3069</v>
      </c>
      <c r="C217" s="855"/>
      <c r="D217" s="51">
        <v>8</v>
      </c>
      <c r="E217" s="51">
        <v>13</v>
      </c>
      <c r="F217" s="51">
        <v>30</v>
      </c>
      <c r="G217" s="51">
        <v>78</v>
      </c>
      <c r="H217" s="51">
        <v>34</v>
      </c>
      <c r="I217" s="51">
        <v>71</v>
      </c>
      <c r="J217" s="51">
        <v>75</v>
      </c>
      <c r="K217" s="686">
        <f>GETPIVOTDATA("Net Units Total",Pivots!$F$111,"Ward","Tooting")+GETPIVOTDATA("Net Units Total",Pivots!$F$111,"Ward","Graveney")+GETPIVOTDATA("Net Units Total",Pivots!$F$111,"Ward","Bedford")</f>
        <v>184</v>
      </c>
      <c r="L217" s="686">
        <f t="shared" si="12"/>
        <v>493</v>
      </c>
      <c r="M217" s="9"/>
      <c r="N217" s="9"/>
      <c r="O217" s="9"/>
      <c r="P217" s="9"/>
      <c r="Q217" s="2"/>
      <c r="R217" s="431"/>
      <c r="S217" s="2"/>
      <c r="T217" s="1"/>
      <c r="U217" s="1"/>
      <c r="V217" s="1"/>
      <c r="W217" s="1"/>
      <c r="X217" s="1"/>
      <c r="Y217" s="1"/>
      <c r="Z217" s="1"/>
      <c r="AA217" s="1"/>
      <c r="AB217" s="1"/>
      <c r="AC217" s="1"/>
    </row>
    <row r="218" spans="1:29" x14ac:dyDescent="0.2">
      <c r="A218" s="1"/>
      <c r="B218" s="855" t="s">
        <v>2373</v>
      </c>
      <c r="C218" s="855"/>
      <c r="D218" s="51">
        <v>953</v>
      </c>
      <c r="E218" s="51">
        <v>860</v>
      </c>
      <c r="F218" s="51">
        <v>1140</v>
      </c>
      <c r="G218" s="51">
        <v>372</v>
      </c>
      <c r="H218" s="51">
        <v>847</v>
      </c>
      <c r="I218" s="51">
        <v>636</v>
      </c>
      <c r="J218" s="51">
        <v>1023</v>
      </c>
      <c r="K218" s="686">
        <f>K219-K214-K215-K216-K217</f>
        <v>727</v>
      </c>
      <c r="L218" s="686">
        <f t="shared" si="12"/>
        <v>6558</v>
      </c>
      <c r="M218" s="9"/>
      <c r="N218" s="9"/>
      <c r="O218" s="9"/>
      <c r="P218" s="9"/>
      <c r="Q218" s="2"/>
      <c r="R218" s="431"/>
      <c r="S218" s="2"/>
      <c r="T218" s="1"/>
      <c r="U218" s="1"/>
      <c r="V218" s="1"/>
      <c r="W218" s="1"/>
      <c r="X218" s="1"/>
      <c r="Y218" s="1"/>
      <c r="Z218" s="1"/>
      <c r="AA218" s="1"/>
      <c r="AB218" s="1"/>
      <c r="AC218" s="1"/>
    </row>
    <row r="219" spans="1:29" x14ac:dyDescent="0.2">
      <c r="A219" s="1"/>
      <c r="B219" s="854" t="s">
        <v>524</v>
      </c>
      <c r="C219" s="854"/>
      <c r="D219" s="12">
        <f t="shared" ref="D219:I219" si="13">SUM(D214:D218)</f>
        <v>1031</v>
      </c>
      <c r="E219" s="12">
        <f t="shared" si="13"/>
        <v>1560</v>
      </c>
      <c r="F219" s="12">
        <f t="shared" si="13"/>
        <v>1539</v>
      </c>
      <c r="G219" s="12">
        <f t="shared" si="13"/>
        <v>481</v>
      </c>
      <c r="H219" s="12">
        <f t="shared" si="13"/>
        <v>979</v>
      </c>
      <c r="I219" s="12">
        <f t="shared" si="13"/>
        <v>774</v>
      </c>
      <c r="J219" s="12">
        <f>SUM(J214:J218)</f>
        <v>1197</v>
      </c>
      <c r="K219" s="12">
        <f>GETPIVOTDATA("Net Units Total",Pivots!$F$111)</f>
        <v>936</v>
      </c>
      <c r="L219" s="12">
        <f t="shared" si="12"/>
        <v>8497</v>
      </c>
      <c r="M219" s="9"/>
      <c r="N219" s="9"/>
      <c r="O219" s="9"/>
      <c r="P219" s="9"/>
      <c r="Q219" s="2"/>
      <c r="R219" s="431"/>
      <c r="S219" s="2"/>
      <c r="T219" s="1"/>
      <c r="U219" s="1"/>
      <c r="V219" s="1"/>
      <c r="W219" s="1"/>
      <c r="X219" s="1"/>
      <c r="Y219" s="1"/>
      <c r="Z219" s="1"/>
      <c r="AA219" s="1"/>
      <c r="AB219" s="1"/>
      <c r="AC219" s="1"/>
    </row>
    <row r="220" spans="1:29" x14ac:dyDescent="0.2">
      <c r="A220" s="1"/>
      <c r="B220" s="441"/>
      <c r="C220" s="34"/>
      <c r="D220" s="34"/>
      <c r="E220" s="34"/>
      <c r="F220" s="34"/>
      <c r="G220" s="34"/>
      <c r="H220" s="34"/>
      <c r="I220" s="34"/>
      <c r="J220" s="34"/>
      <c r="K220" s="34"/>
      <c r="L220" s="34"/>
      <c r="M220" s="9"/>
      <c r="N220" s="9"/>
      <c r="O220" s="9"/>
      <c r="P220" s="9"/>
      <c r="Q220" s="2"/>
      <c r="R220" s="431"/>
      <c r="S220" s="2"/>
      <c r="T220" s="1"/>
      <c r="U220" s="1"/>
      <c r="V220" s="1"/>
      <c r="W220" s="1"/>
      <c r="X220" s="1"/>
      <c r="Y220" s="1"/>
      <c r="Z220" s="1"/>
      <c r="AA220" s="1"/>
      <c r="AB220" s="1"/>
      <c r="AC220" s="1"/>
    </row>
    <row r="221" spans="1:29" ht="15" x14ac:dyDescent="0.25">
      <c r="A221" s="1"/>
      <c r="B221" s="453" t="s">
        <v>5071</v>
      </c>
      <c r="C221" s="34"/>
      <c r="D221" s="34"/>
      <c r="E221" s="34"/>
      <c r="F221" s="34"/>
      <c r="G221" s="34"/>
      <c r="H221" s="34"/>
      <c r="I221" s="34"/>
      <c r="J221" s="34"/>
      <c r="K221" s="34"/>
      <c r="L221" s="9"/>
      <c r="M221" s="9"/>
      <c r="N221" s="9"/>
      <c r="O221" s="9"/>
      <c r="P221" s="9"/>
      <c r="Q221" s="2"/>
      <c r="R221" s="431"/>
      <c r="S221" s="2"/>
      <c r="T221" s="1"/>
      <c r="U221" s="1"/>
      <c r="V221" s="1"/>
      <c r="W221" s="1"/>
      <c r="X221" s="1"/>
      <c r="Y221" s="1"/>
      <c r="Z221" s="1"/>
      <c r="AA221" s="1"/>
      <c r="AB221" s="1"/>
      <c r="AC221" s="1"/>
    </row>
    <row r="222" spans="1:29" x14ac:dyDescent="0.2">
      <c r="A222" s="1"/>
      <c r="B222" s="406" t="s">
        <v>2379</v>
      </c>
      <c r="C222" s="36" t="s">
        <v>2374</v>
      </c>
      <c r="D222" s="9"/>
      <c r="E222" s="9"/>
      <c r="F222" s="9"/>
      <c r="G222" s="9"/>
      <c r="H222" s="9"/>
      <c r="I222" s="9"/>
      <c r="J222" s="9"/>
      <c r="K222" s="9"/>
      <c r="L222" s="9"/>
      <c r="M222" s="9"/>
      <c r="N222" s="9"/>
      <c r="O222" s="9"/>
      <c r="P222" s="9"/>
      <c r="Q222" s="2"/>
      <c r="R222" s="431"/>
      <c r="S222" s="2"/>
      <c r="T222" s="1"/>
      <c r="U222" s="1"/>
      <c r="V222" s="1"/>
      <c r="W222" s="1"/>
      <c r="X222" s="1"/>
      <c r="Y222" s="1"/>
      <c r="Z222" s="1"/>
      <c r="AA222" s="1"/>
      <c r="AB222" s="1"/>
      <c r="AC222" s="1"/>
    </row>
    <row r="223" spans="1:29" x14ac:dyDescent="0.2">
      <c r="A223" s="1"/>
      <c r="B223" s="882" t="s">
        <v>1987</v>
      </c>
      <c r="C223" s="850"/>
      <c r="D223" s="883"/>
      <c r="E223" s="187"/>
      <c r="F223" s="187"/>
      <c r="G223" s="187"/>
      <c r="H223" s="850"/>
      <c r="I223" s="851"/>
      <c r="J223" s="50" t="s">
        <v>474</v>
      </c>
      <c r="K223" s="5" t="s">
        <v>473</v>
      </c>
      <c r="L223" s="5" t="s">
        <v>524</v>
      </c>
      <c r="M223" s="9"/>
      <c r="N223" s="9"/>
      <c r="O223" s="9"/>
      <c r="P223" s="9"/>
      <c r="Q223" s="2"/>
      <c r="R223" s="431"/>
      <c r="S223" s="2"/>
      <c r="T223" s="1"/>
      <c r="U223" s="1"/>
      <c r="V223" s="1"/>
      <c r="W223" s="1"/>
      <c r="X223" s="1"/>
      <c r="Y223" s="1"/>
      <c r="Z223" s="1"/>
      <c r="AA223" s="1"/>
      <c r="AB223" s="1"/>
      <c r="AC223" s="1"/>
    </row>
    <row r="224" spans="1:29" x14ac:dyDescent="0.2">
      <c r="A224" s="1"/>
      <c r="B224" s="454" t="s">
        <v>3072</v>
      </c>
      <c r="C224" s="209"/>
      <c r="D224" s="209"/>
      <c r="E224" s="218"/>
      <c r="F224" s="219"/>
      <c r="G224" s="219"/>
      <c r="H224" s="220"/>
      <c r="I224" s="220"/>
      <c r="J224" s="51">
        <v>544</v>
      </c>
      <c r="K224" s="7">
        <f>GETPIVOTDATA("Net Units Total",Pivots!$J$111)</f>
        <v>183</v>
      </c>
      <c r="L224" s="7">
        <f>SUM(J224:K224)</f>
        <v>727</v>
      </c>
      <c r="M224" s="9"/>
      <c r="N224" s="9"/>
      <c r="O224" s="9"/>
      <c r="P224" s="9"/>
      <c r="Q224" s="2"/>
      <c r="R224" s="431"/>
      <c r="S224" s="2"/>
      <c r="T224" s="1"/>
      <c r="U224" s="1"/>
      <c r="V224" s="1"/>
      <c r="W224" s="1"/>
      <c r="X224" s="1"/>
      <c r="Y224" s="1"/>
      <c r="Z224" s="1"/>
      <c r="AA224" s="1"/>
      <c r="AB224" s="1"/>
      <c r="AC224" s="1"/>
    </row>
    <row r="225" spans="1:29" x14ac:dyDescent="0.2">
      <c r="A225" s="1"/>
      <c r="B225" s="454" t="s">
        <v>3071</v>
      </c>
      <c r="C225" s="209"/>
      <c r="D225" s="209"/>
      <c r="E225" s="218"/>
      <c r="F225" s="219"/>
      <c r="G225" s="219"/>
      <c r="H225" s="220"/>
      <c r="I225" s="220"/>
      <c r="J225" s="51">
        <v>6</v>
      </c>
      <c r="K225" s="7">
        <f>GETPIVOTDATA("Net Units Total",Pivots!$J$118)</f>
        <v>6</v>
      </c>
      <c r="L225" s="7">
        <f t="shared" ref="L225:L230" si="14">SUM(J225:K225)</f>
        <v>12</v>
      </c>
      <c r="M225" s="9"/>
      <c r="N225" s="9"/>
      <c r="O225" s="9"/>
      <c r="P225" s="9"/>
      <c r="Q225" s="2"/>
      <c r="R225" s="431"/>
      <c r="S225" s="2"/>
      <c r="T225" s="1"/>
      <c r="U225" s="1"/>
      <c r="V225" s="1"/>
      <c r="W225" s="1"/>
      <c r="X225" s="1"/>
      <c r="Y225" s="1"/>
      <c r="Z225" s="1"/>
      <c r="AA225" s="1"/>
      <c r="AB225" s="1"/>
      <c r="AC225" s="1"/>
    </row>
    <row r="226" spans="1:29" x14ac:dyDescent="0.2">
      <c r="A226" s="1"/>
      <c r="B226" s="454" t="s">
        <v>1988</v>
      </c>
      <c r="C226" s="352"/>
      <c r="D226" s="352"/>
      <c r="E226" s="218"/>
      <c r="F226" s="219"/>
      <c r="G226" s="219"/>
      <c r="H226" s="220"/>
      <c r="I226" s="220"/>
      <c r="J226" s="51">
        <v>32</v>
      </c>
      <c r="K226" s="7">
        <f>GETPIVOTDATA("Net Units Total",Pivots!$J$125)</f>
        <v>3</v>
      </c>
      <c r="L226" s="7">
        <f t="shared" si="14"/>
        <v>35</v>
      </c>
      <c r="M226" s="9"/>
      <c r="N226" s="9"/>
      <c r="O226" s="9"/>
      <c r="P226" s="9"/>
      <c r="Q226" s="2"/>
      <c r="R226" s="431"/>
      <c r="S226" s="2"/>
      <c r="T226" s="1"/>
      <c r="U226" s="1"/>
      <c r="V226" s="1"/>
      <c r="W226" s="1"/>
      <c r="X226" s="1"/>
      <c r="Y226" s="1"/>
      <c r="Z226" s="1"/>
      <c r="AA226" s="1"/>
      <c r="AB226" s="1"/>
      <c r="AC226" s="1"/>
    </row>
    <row r="227" spans="1:29" x14ac:dyDescent="0.2">
      <c r="A227" s="1"/>
      <c r="B227" s="454" t="s">
        <v>584</v>
      </c>
      <c r="C227" s="209"/>
      <c r="D227" s="209"/>
      <c r="E227" s="218"/>
      <c r="F227" s="219"/>
      <c r="G227" s="219"/>
      <c r="H227" s="220"/>
      <c r="I227" s="220"/>
      <c r="J227" s="51">
        <v>43</v>
      </c>
      <c r="K227" s="7">
        <v>101</v>
      </c>
      <c r="L227" s="7">
        <f t="shared" si="14"/>
        <v>144</v>
      </c>
      <c r="M227" s="9"/>
      <c r="N227" s="9"/>
      <c r="O227" s="9"/>
      <c r="P227" s="9"/>
      <c r="Q227" s="2"/>
      <c r="R227" s="431"/>
      <c r="S227" s="2"/>
      <c r="T227" s="1"/>
      <c r="U227" s="1"/>
      <c r="V227" s="1"/>
      <c r="W227" s="1"/>
      <c r="X227" s="1"/>
      <c r="Y227" s="1"/>
      <c r="Z227" s="1"/>
      <c r="AA227" s="1"/>
      <c r="AB227" s="1"/>
      <c r="AC227" s="1"/>
    </row>
    <row r="228" spans="1:29" x14ac:dyDescent="0.2">
      <c r="A228" s="1"/>
      <c r="B228" s="856" t="s">
        <v>3073</v>
      </c>
      <c r="C228" s="857"/>
      <c r="D228" s="857"/>
      <c r="E228" s="218"/>
      <c r="F228" s="219"/>
      <c r="G228" s="219"/>
      <c r="H228" s="220"/>
      <c r="I228" s="220"/>
      <c r="J228" s="51">
        <v>15</v>
      </c>
      <c r="K228" s="7">
        <f>GETPIVOTDATA("Net Units Total",Pivots!$J$132)</f>
        <v>5</v>
      </c>
      <c r="L228" s="7">
        <f t="shared" si="14"/>
        <v>20</v>
      </c>
      <c r="M228" s="9"/>
      <c r="N228" s="9"/>
      <c r="O228" s="9"/>
      <c r="P228" s="9"/>
      <c r="Q228" s="2"/>
      <c r="R228" s="431"/>
      <c r="S228" s="2"/>
      <c r="T228" s="1"/>
      <c r="U228" s="1"/>
      <c r="V228" s="1"/>
      <c r="W228" s="1"/>
      <c r="X228" s="1"/>
      <c r="Y228" s="1"/>
      <c r="Z228" s="1"/>
      <c r="AA228" s="1"/>
      <c r="AB228" s="1"/>
      <c r="AC228" s="1"/>
    </row>
    <row r="229" spans="1:29" x14ac:dyDescent="0.2">
      <c r="A229" s="1"/>
      <c r="B229" s="454" t="s">
        <v>3074</v>
      </c>
      <c r="C229" s="209"/>
      <c r="D229" s="209"/>
      <c r="E229" s="218"/>
      <c r="F229" s="219"/>
      <c r="G229" s="219"/>
      <c r="H229" s="220"/>
      <c r="I229" s="220"/>
      <c r="J229" s="51">
        <v>10</v>
      </c>
      <c r="K229" s="7">
        <v>1</v>
      </c>
      <c r="L229" s="7">
        <f t="shared" si="14"/>
        <v>11</v>
      </c>
      <c r="M229" s="9"/>
      <c r="N229" s="9"/>
      <c r="O229" s="9"/>
      <c r="P229" s="9"/>
      <c r="Q229" s="2"/>
      <c r="R229" s="431"/>
      <c r="S229" s="2"/>
      <c r="T229" s="1"/>
      <c r="U229" s="1"/>
      <c r="V229" s="1"/>
      <c r="W229" s="1"/>
      <c r="X229" s="1"/>
      <c r="Y229" s="1"/>
      <c r="Z229" s="1"/>
      <c r="AA229" s="1"/>
      <c r="AB229" s="1"/>
      <c r="AC229" s="1"/>
    </row>
    <row r="230" spans="1:29" x14ac:dyDescent="0.2">
      <c r="A230" s="1"/>
      <c r="B230" s="880" t="s">
        <v>3075</v>
      </c>
      <c r="C230" s="881"/>
      <c r="D230" s="881"/>
      <c r="E230" s="221"/>
      <c r="F230" s="222"/>
      <c r="G230" s="222"/>
      <c r="H230" s="223"/>
      <c r="I230" s="223"/>
      <c r="J230" s="51">
        <v>56</v>
      </c>
      <c r="K230" s="7">
        <v>55</v>
      </c>
      <c r="L230" s="7">
        <f t="shared" si="14"/>
        <v>111</v>
      </c>
      <c r="M230" s="9"/>
      <c r="N230" s="9"/>
      <c r="O230" s="9"/>
      <c r="P230" s="9"/>
      <c r="Q230" s="2"/>
      <c r="R230" s="431"/>
      <c r="S230" s="2"/>
      <c r="T230" s="1"/>
      <c r="U230" s="1"/>
      <c r="V230" s="1"/>
      <c r="W230" s="1"/>
      <c r="X230" s="1"/>
      <c r="Y230" s="1"/>
      <c r="Z230" s="1"/>
      <c r="AA230" s="1"/>
      <c r="AB230" s="1"/>
      <c r="AC230" s="1"/>
    </row>
    <row r="231" spans="1:29" x14ac:dyDescent="0.2">
      <c r="A231" s="1"/>
      <c r="B231" s="455" t="s">
        <v>524</v>
      </c>
      <c r="C231" s="224"/>
      <c r="D231" s="224"/>
      <c r="E231" s="201"/>
      <c r="F231" s="201"/>
      <c r="G231" s="201"/>
      <c r="H231" s="201"/>
      <c r="I231" s="202"/>
      <c r="J231" s="202">
        <v>706</v>
      </c>
      <c r="K231" s="62">
        <f>SUM(K224:K230)</f>
        <v>354</v>
      </c>
      <c r="L231" s="62">
        <f>SUM(J231:K231)</f>
        <v>1060</v>
      </c>
      <c r="M231" s="9"/>
      <c r="N231" s="9"/>
      <c r="O231" s="9"/>
      <c r="P231" s="9"/>
      <c r="Q231" s="2"/>
      <c r="R231" s="431"/>
      <c r="S231" s="2"/>
      <c r="T231" s="1"/>
      <c r="U231" s="1"/>
      <c r="V231" s="1"/>
      <c r="W231" s="1"/>
      <c r="X231" s="1"/>
      <c r="Y231" s="1"/>
      <c r="Z231" s="1"/>
      <c r="AA231" s="1"/>
      <c r="AB231" s="1"/>
      <c r="AC231" s="1"/>
    </row>
    <row r="232" spans="1:29" x14ac:dyDescent="0.2">
      <c r="A232" s="1"/>
      <c r="B232" s="456"/>
      <c r="C232" s="230"/>
      <c r="D232" s="230"/>
      <c r="E232" s="231"/>
      <c r="F232" s="231"/>
      <c r="G232" s="231"/>
      <c r="H232" s="231"/>
      <c r="I232" s="231"/>
      <c r="J232" s="231"/>
      <c r="K232" s="231"/>
      <c r="L232" s="231"/>
      <c r="M232" s="9"/>
      <c r="N232" s="9"/>
      <c r="O232" s="9"/>
      <c r="P232" s="9"/>
      <c r="Q232" s="2"/>
      <c r="R232" s="431"/>
      <c r="S232" s="2"/>
      <c r="T232" s="1"/>
      <c r="U232" s="1"/>
      <c r="V232" s="1"/>
      <c r="W232" s="1"/>
      <c r="X232" s="1"/>
      <c r="Y232" s="1"/>
      <c r="Z232" s="1"/>
      <c r="AA232" s="1"/>
      <c r="AB232" s="1"/>
      <c r="AC232" s="1"/>
    </row>
    <row r="233" spans="1:29" x14ac:dyDescent="0.2">
      <c r="A233" s="1"/>
      <c r="B233" s="457"/>
      <c r="C233" s="458"/>
      <c r="D233" s="459"/>
      <c r="E233" s="460"/>
      <c r="F233" s="460"/>
      <c r="G233" s="460"/>
      <c r="H233" s="460"/>
      <c r="I233" s="460"/>
      <c r="J233" s="460"/>
      <c r="K233" s="403"/>
      <c r="L233" s="403"/>
      <c r="M233" s="403"/>
      <c r="N233" s="403"/>
      <c r="O233" s="403"/>
      <c r="P233" s="403"/>
      <c r="Q233" s="436"/>
      <c r="R233" s="437"/>
      <c r="S233" s="2"/>
      <c r="T233" s="1"/>
      <c r="U233" s="1"/>
      <c r="V233" s="1"/>
      <c r="W233" s="1"/>
      <c r="X233" s="1"/>
      <c r="Y233" s="1"/>
      <c r="Z233" s="1"/>
      <c r="AA233" s="1"/>
      <c r="AB233" s="1"/>
      <c r="AC233" s="1"/>
    </row>
    <row r="234" spans="1:29" x14ac:dyDescent="0.2">
      <c r="A234" s="1"/>
      <c r="B234" s="461"/>
      <c r="C234" s="462"/>
      <c r="D234" s="463"/>
      <c r="E234" s="464"/>
      <c r="F234" s="464"/>
      <c r="G234" s="464"/>
      <c r="H234" s="464"/>
      <c r="I234" s="464"/>
      <c r="J234" s="464"/>
      <c r="K234" s="223"/>
      <c r="L234" s="223"/>
      <c r="M234" s="223"/>
      <c r="N234" s="223"/>
      <c r="O234" s="223"/>
      <c r="P234" s="223"/>
      <c r="Q234" s="439"/>
      <c r="R234" s="440"/>
      <c r="S234" s="2"/>
      <c r="T234" s="1"/>
      <c r="U234" s="1"/>
      <c r="V234" s="1"/>
      <c r="W234" s="1"/>
      <c r="X234" s="1"/>
      <c r="Y234" s="1"/>
      <c r="Z234" s="1"/>
      <c r="AA234" s="1"/>
      <c r="AB234" s="1"/>
      <c r="AC234" s="1"/>
    </row>
    <row r="235" spans="1:29" ht="15" x14ac:dyDescent="0.25">
      <c r="A235" s="1"/>
      <c r="B235" s="465" t="s">
        <v>5072</v>
      </c>
      <c r="C235" s="16"/>
      <c r="D235" s="22"/>
      <c r="E235" s="21"/>
      <c r="F235" s="21"/>
      <c r="G235" s="21"/>
      <c r="H235" s="21"/>
      <c r="I235" s="21"/>
      <c r="J235" s="21"/>
      <c r="K235" s="9"/>
      <c r="L235" s="9"/>
      <c r="M235" s="9"/>
      <c r="N235" s="9"/>
      <c r="O235" s="9"/>
      <c r="P235" s="9"/>
      <c r="Q235" s="2"/>
      <c r="R235" s="431"/>
      <c r="S235" s="2"/>
      <c r="T235" s="1"/>
      <c r="U235" s="1"/>
      <c r="V235" s="1"/>
      <c r="W235" s="1"/>
      <c r="X235" s="1"/>
      <c r="Y235" s="1"/>
      <c r="Z235" s="1"/>
      <c r="AA235" s="1"/>
      <c r="AB235" s="1"/>
      <c r="AC235" s="1"/>
    </row>
    <row r="236" spans="1:29" x14ac:dyDescent="0.2">
      <c r="A236" s="1"/>
      <c r="B236" s="466" t="s">
        <v>1978</v>
      </c>
      <c r="C236" s="23" t="s">
        <v>4652</v>
      </c>
      <c r="D236" s="22"/>
      <c r="E236" s="21"/>
      <c r="F236" s="21"/>
      <c r="G236" s="21"/>
      <c r="H236" s="21"/>
      <c r="I236" s="21"/>
      <c r="J236" s="21"/>
      <c r="K236" s="9"/>
      <c r="L236" s="9"/>
      <c r="M236" s="9"/>
      <c r="N236" s="9"/>
      <c r="O236" s="9"/>
      <c r="P236" s="9"/>
      <c r="Q236" s="2"/>
      <c r="R236" s="431"/>
      <c r="S236" s="2"/>
      <c r="T236" s="1"/>
      <c r="U236" s="1"/>
      <c r="V236" s="1"/>
      <c r="W236" s="1"/>
      <c r="X236" s="1"/>
      <c r="Y236" s="1"/>
      <c r="Z236" s="1"/>
      <c r="AA236" s="1"/>
      <c r="AB236" s="1"/>
      <c r="AC236" s="1"/>
    </row>
    <row r="237" spans="1:29" x14ac:dyDescent="0.2">
      <c r="A237" s="1"/>
      <c r="B237" s="852" t="s">
        <v>522</v>
      </c>
      <c r="C237" s="852"/>
      <c r="D237" s="362" t="s">
        <v>478</v>
      </c>
      <c r="E237" s="362" t="s">
        <v>479</v>
      </c>
      <c r="F237" s="362" t="s">
        <v>480</v>
      </c>
      <c r="G237" s="21"/>
      <c r="H237" s="21"/>
      <c r="I237" s="21"/>
      <c r="J237" s="21"/>
      <c r="K237" s="9"/>
      <c r="L237" s="9"/>
      <c r="M237" s="9"/>
      <c r="N237" s="9"/>
      <c r="O237" s="9"/>
      <c r="P237" s="9"/>
      <c r="Q237" s="2"/>
      <c r="R237" s="431"/>
      <c r="S237" s="2"/>
      <c r="T237" s="1"/>
      <c r="U237" s="1"/>
      <c r="V237" s="1"/>
      <c r="W237" s="1"/>
      <c r="X237" s="1"/>
      <c r="Y237" s="1"/>
      <c r="Z237" s="1"/>
      <c r="AA237" s="1"/>
      <c r="AB237" s="1"/>
      <c r="AC237" s="1"/>
    </row>
    <row r="238" spans="1:29" x14ac:dyDescent="0.2">
      <c r="A238" s="1"/>
      <c r="B238" s="853" t="s">
        <v>3076</v>
      </c>
      <c r="C238" s="853"/>
      <c r="D238" s="7">
        <f>GETPIVOTDATA("Net Units Total",Pivots!$Q$111,"Ward","Balham")</f>
        <v>79</v>
      </c>
      <c r="E238" s="7">
        <f>GETPIVOTDATA("Net Units Total",Pivots!$T$111,"Ward","Balham")</f>
        <v>113</v>
      </c>
      <c r="F238" s="7">
        <f>GETPIVOTDATA("Net Units Total",Pivots!$F$111,"Ward","Balham")</f>
        <v>71</v>
      </c>
      <c r="G238" s="21"/>
      <c r="H238" s="21"/>
      <c r="I238" s="21"/>
      <c r="J238" s="21"/>
      <c r="K238" s="9"/>
      <c r="L238" s="9"/>
      <c r="M238" s="9"/>
      <c r="N238" s="9"/>
      <c r="O238" s="9"/>
      <c r="P238" s="9"/>
      <c r="Q238" s="2"/>
      <c r="R238" s="431"/>
      <c r="S238" s="2"/>
      <c r="T238" s="1"/>
      <c r="U238" s="1"/>
      <c r="V238" s="1"/>
      <c r="W238" s="1"/>
      <c r="X238" s="1"/>
      <c r="Y238" s="1"/>
      <c r="Z238" s="1"/>
      <c r="AA238" s="1"/>
      <c r="AB238" s="1"/>
      <c r="AC238" s="1"/>
    </row>
    <row r="239" spans="1:29" x14ac:dyDescent="0.2">
      <c r="A239" s="1"/>
      <c r="B239" s="853" t="s">
        <v>3077</v>
      </c>
      <c r="C239" s="853"/>
      <c r="D239" s="7">
        <f>GETPIVOTDATA("Net Units Total",Pivots!$Q$111,"Ward","Bedford")</f>
        <v>74</v>
      </c>
      <c r="E239" s="7">
        <f>GETPIVOTDATA("Net Units Total",Pivots!$T$111,"Ward","Bedford")</f>
        <v>21</v>
      </c>
      <c r="F239" s="7">
        <f>GETPIVOTDATA("Net Units Total",Pivots!$F$111,"Ward","Bedford")</f>
        <v>5</v>
      </c>
      <c r="G239" s="21"/>
      <c r="H239" s="21"/>
      <c r="I239" s="21"/>
      <c r="J239" s="21"/>
      <c r="K239" s="9"/>
      <c r="L239" s="9"/>
      <c r="M239" s="9"/>
      <c r="N239" s="9"/>
      <c r="O239" s="9"/>
      <c r="P239" s="9"/>
      <c r="Q239" s="2"/>
      <c r="R239" s="431"/>
      <c r="S239" s="2"/>
      <c r="T239" s="1"/>
      <c r="U239" s="1"/>
      <c r="V239" s="1"/>
      <c r="W239" s="1"/>
      <c r="X239" s="1"/>
      <c r="Y239" s="1"/>
      <c r="Z239" s="1"/>
      <c r="AA239" s="1"/>
      <c r="AB239" s="1"/>
      <c r="AC239" s="1"/>
    </row>
    <row r="240" spans="1:29" x14ac:dyDescent="0.2">
      <c r="A240" s="1"/>
      <c r="B240" s="853" t="s">
        <v>3078</v>
      </c>
      <c r="C240" s="853"/>
      <c r="D240" s="7">
        <f>GETPIVOTDATA("Net Units Total",Pivots!$Q$111,"Ward","Earlsfield")</f>
        <v>43</v>
      </c>
      <c r="E240" s="7">
        <f>GETPIVOTDATA("Net Units Total",Pivots!$T$111,"Ward","Earlsfield")</f>
        <v>25</v>
      </c>
      <c r="F240" s="7">
        <f>GETPIVOTDATA("Net Units Total",Pivots!$F$111,"Ward","Earlsfield")</f>
        <v>27</v>
      </c>
      <c r="G240" s="21"/>
      <c r="H240" s="21"/>
      <c r="I240" s="21"/>
      <c r="J240" s="21"/>
      <c r="K240" s="9"/>
      <c r="L240" s="9"/>
      <c r="M240" s="9"/>
      <c r="N240" s="9"/>
      <c r="O240" s="9"/>
      <c r="P240" s="9"/>
      <c r="Q240" s="2"/>
      <c r="R240" s="431"/>
      <c r="S240" s="2"/>
      <c r="T240" s="1"/>
      <c r="U240" s="1"/>
      <c r="V240" s="1"/>
      <c r="W240" s="1"/>
      <c r="X240" s="1"/>
      <c r="Y240" s="1"/>
      <c r="Z240" s="1"/>
      <c r="AA240" s="1"/>
      <c r="AB240" s="1"/>
      <c r="AC240" s="1"/>
    </row>
    <row r="241" spans="1:29" x14ac:dyDescent="0.2">
      <c r="A241" s="1"/>
      <c r="B241" s="853" t="s">
        <v>3079</v>
      </c>
      <c r="C241" s="853"/>
      <c r="D241" s="7">
        <f>GETPIVOTDATA("Net Units Total",Pivots!$Q$111,"Ward","East Putney")</f>
        <v>98</v>
      </c>
      <c r="E241" s="7">
        <f>GETPIVOTDATA("Net Units Total",Pivots!$T$111,"Ward","East Putney")</f>
        <v>359</v>
      </c>
      <c r="F241" s="7">
        <f>GETPIVOTDATA("Net Units Total",Pivots!$F$111,"Ward","East Putney")</f>
        <v>62</v>
      </c>
      <c r="G241" s="21"/>
      <c r="H241" s="21"/>
      <c r="I241" s="21"/>
      <c r="J241" s="21"/>
      <c r="K241" s="9"/>
      <c r="L241" s="9"/>
      <c r="M241" s="9"/>
      <c r="N241" s="9"/>
      <c r="O241" s="9"/>
      <c r="P241" s="9"/>
      <c r="Q241" s="2"/>
      <c r="R241" s="431"/>
      <c r="S241" s="2"/>
      <c r="T241" s="1"/>
      <c r="U241" s="1"/>
      <c r="V241" s="1"/>
      <c r="W241" s="1"/>
      <c r="X241" s="1"/>
      <c r="Y241" s="1"/>
      <c r="Z241" s="1"/>
      <c r="AA241" s="1"/>
      <c r="AB241" s="1"/>
      <c r="AC241" s="1"/>
    </row>
    <row r="242" spans="1:29" x14ac:dyDescent="0.2">
      <c r="A242" s="1"/>
      <c r="B242" s="853" t="s">
        <v>3080</v>
      </c>
      <c r="C242" s="853"/>
      <c r="D242" s="7">
        <f>GETPIVOTDATA("Net Units Total",Pivots!$Q$111,"Ward","Fairfield")</f>
        <v>684</v>
      </c>
      <c r="E242" s="7">
        <f>GETPIVOTDATA("Net Units Total",Pivots!$T$111,"Ward","Fairfield")</f>
        <v>97</v>
      </c>
      <c r="F242" s="7">
        <f>GETPIVOTDATA("Net Units Total",Pivots!$F$111,"Ward","Fairfield")</f>
        <v>30</v>
      </c>
      <c r="G242" s="21"/>
      <c r="H242" s="21"/>
      <c r="I242" s="21"/>
      <c r="J242" s="21"/>
      <c r="K242" s="9"/>
      <c r="L242" s="9"/>
      <c r="M242" s="9"/>
      <c r="N242" s="9"/>
      <c r="O242" s="9"/>
      <c r="P242" s="9"/>
      <c r="Q242" s="2"/>
      <c r="R242" s="431"/>
      <c r="S242" s="2"/>
      <c r="T242" s="1"/>
      <c r="U242" s="1"/>
      <c r="V242" s="1"/>
      <c r="W242" s="1"/>
      <c r="X242" s="1"/>
      <c r="Y242" s="1"/>
      <c r="Z242" s="1"/>
      <c r="AA242" s="1"/>
      <c r="AB242" s="1"/>
      <c r="AC242" s="1"/>
    </row>
    <row r="243" spans="1:29" x14ac:dyDescent="0.2">
      <c r="A243" s="1"/>
      <c r="B243" s="853" t="s">
        <v>3081</v>
      </c>
      <c r="C243" s="853"/>
      <c r="D243" s="7">
        <f>GETPIVOTDATA("Net Units Total",Pivots!$Q$111,"Ward","Furzedown")</f>
        <v>25</v>
      </c>
      <c r="E243" s="7">
        <f>GETPIVOTDATA("Net Units Total",Pivots!$T$111,"Ward","Furzedown")</f>
        <v>-2</v>
      </c>
      <c r="F243" s="7">
        <f>GETPIVOTDATA("Net Units Total",Pivots!$F$111,"Ward","Furzedown")</f>
        <v>21</v>
      </c>
      <c r="G243" s="21"/>
      <c r="H243" s="21"/>
      <c r="I243" s="21"/>
      <c r="J243" s="21"/>
      <c r="K243" s="9"/>
      <c r="L243" s="9"/>
      <c r="M243" s="9"/>
      <c r="N243" s="9"/>
      <c r="O243" s="9"/>
      <c r="P243" s="9"/>
      <c r="Q243" s="2"/>
      <c r="R243" s="431"/>
      <c r="S243" s="2"/>
      <c r="T243" s="1"/>
      <c r="U243" s="1"/>
      <c r="V243" s="1"/>
      <c r="W243" s="1"/>
      <c r="X243" s="1"/>
      <c r="Y243" s="1"/>
      <c r="Z243" s="1"/>
      <c r="AA243" s="1"/>
      <c r="AB243" s="1"/>
      <c r="AC243" s="1"/>
    </row>
    <row r="244" spans="1:29" x14ac:dyDescent="0.2">
      <c r="A244" s="1"/>
      <c r="B244" s="853" t="s">
        <v>3082</v>
      </c>
      <c r="C244" s="853"/>
      <c r="D244" s="7">
        <f>GETPIVOTDATA("Net Units Total",Pivots!$Q$111,"Ward","Graveney")</f>
        <v>44</v>
      </c>
      <c r="E244" s="7">
        <f>GETPIVOTDATA("Net Units Total",Pivots!$T$111,"Ward","Graveney")</f>
        <v>79</v>
      </c>
      <c r="F244" s="7">
        <f>GETPIVOTDATA("Net Units Total",Pivots!$F$111,"Ward","Graveney")</f>
        <v>141</v>
      </c>
      <c r="G244" s="21"/>
      <c r="H244" s="21"/>
      <c r="I244" s="21"/>
      <c r="J244" s="21"/>
      <c r="K244" s="9"/>
      <c r="L244" s="9"/>
      <c r="M244" s="9"/>
      <c r="N244" s="9"/>
      <c r="O244" s="9"/>
      <c r="P244" s="9"/>
      <c r="Q244" s="2"/>
      <c r="R244" s="431"/>
      <c r="S244" s="2"/>
      <c r="T244" s="1"/>
      <c r="U244" s="1"/>
      <c r="V244" s="1"/>
      <c r="W244" s="1"/>
      <c r="X244" s="1"/>
      <c r="Y244" s="1"/>
      <c r="Z244" s="1"/>
      <c r="AA244" s="1"/>
      <c r="AB244" s="1"/>
      <c r="AC244" s="1"/>
    </row>
    <row r="245" spans="1:29" x14ac:dyDescent="0.2">
      <c r="A245" s="1"/>
      <c r="B245" s="853" t="s">
        <v>3067</v>
      </c>
      <c r="C245" s="853"/>
      <c r="D245" s="7">
        <f>GETPIVOTDATA("Net Units Total",Pivots!$Q$111,"Ward","Latchmere")</f>
        <v>17</v>
      </c>
      <c r="E245" s="7">
        <f>GETPIVOTDATA("Net Units Total",Pivots!$T$111,"Ward","Latchmere")</f>
        <v>209</v>
      </c>
      <c r="F245" s="7">
        <f>GETPIVOTDATA("Net Units Total",Pivots!$F$111,"Ward","Latchmere")</f>
        <v>9</v>
      </c>
      <c r="G245" s="21"/>
      <c r="H245" s="21"/>
      <c r="I245" s="21"/>
      <c r="J245" s="21"/>
      <c r="K245" s="9"/>
      <c r="L245" s="9"/>
      <c r="M245" s="9"/>
      <c r="N245" s="9"/>
      <c r="O245" s="9"/>
      <c r="P245" s="9"/>
      <c r="Q245" s="2"/>
      <c r="R245" s="431"/>
      <c r="S245" s="2"/>
      <c r="T245" s="1"/>
      <c r="U245" s="1"/>
      <c r="V245" s="1"/>
      <c r="W245" s="1"/>
      <c r="X245" s="1"/>
      <c r="Y245" s="1"/>
      <c r="Z245" s="1"/>
      <c r="AA245" s="1"/>
      <c r="AB245" s="1"/>
      <c r="AC245" s="1"/>
    </row>
    <row r="246" spans="1:29" x14ac:dyDescent="0.2">
      <c r="A246" s="1"/>
      <c r="B246" s="853" t="s">
        <v>3083</v>
      </c>
      <c r="C246" s="853"/>
      <c r="D246" s="7">
        <f>GETPIVOTDATA("Net Units Total",Pivots!$Q$111,"Ward","Nightingale")</f>
        <v>35</v>
      </c>
      <c r="E246" s="7">
        <f>GETPIVOTDATA("Net Units Total",Pivots!$T$111,"Ward","Nightingale")</f>
        <v>109</v>
      </c>
      <c r="F246" s="7">
        <f>GETPIVOTDATA("Net Units Total",Pivots!$F$111,"Ward","Nightingale")</f>
        <v>46</v>
      </c>
      <c r="G246" s="21"/>
      <c r="H246" s="21"/>
      <c r="I246" s="21"/>
      <c r="J246" s="21"/>
      <c r="K246" s="9"/>
      <c r="L246" s="9"/>
      <c r="M246" s="9"/>
      <c r="N246" s="9"/>
      <c r="O246" s="9"/>
      <c r="P246" s="9"/>
      <c r="Q246" s="2"/>
      <c r="R246" s="431"/>
      <c r="S246" s="2"/>
      <c r="T246" s="1"/>
      <c r="U246" s="1"/>
      <c r="V246" s="1"/>
      <c r="W246" s="1"/>
      <c r="X246" s="1"/>
      <c r="Y246" s="1"/>
      <c r="Z246" s="1"/>
      <c r="AA246" s="1"/>
      <c r="AB246" s="1"/>
      <c r="AC246" s="1"/>
    </row>
    <row r="247" spans="1:29" x14ac:dyDescent="0.2">
      <c r="A247" s="1"/>
      <c r="B247" s="853" t="s">
        <v>3084</v>
      </c>
      <c r="C247" s="853"/>
      <c r="D247" s="7">
        <f>GETPIVOTDATA("Net Units Total",Pivots!$Q$111,"Ward","Northcote")</f>
        <v>243</v>
      </c>
      <c r="E247" s="7">
        <f>GETPIVOTDATA("Net Units Total",Pivots!$T$111,"Ward","Northcote")</f>
        <v>194</v>
      </c>
      <c r="F247" s="7">
        <f>GETPIVOTDATA("Net Units Total",Pivots!$F$111,"Ward","Northcote")</f>
        <v>20</v>
      </c>
      <c r="G247" s="21"/>
      <c r="H247" s="21"/>
      <c r="I247" s="21"/>
      <c r="J247" s="21"/>
      <c r="K247" s="9"/>
      <c r="L247" s="9"/>
      <c r="M247" s="9"/>
      <c r="N247" s="9"/>
      <c r="O247" s="9"/>
      <c r="P247" s="9"/>
      <c r="Q247" s="2"/>
      <c r="R247" s="431"/>
      <c r="S247" s="2"/>
      <c r="T247" s="1"/>
      <c r="U247" s="1"/>
      <c r="V247" s="1"/>
      <c r="W247" s="1"/>
      <c r="X247" s="1"/>
      <c r="Y247" s="1"/>
      <c r="Z247" s="1"/>
      <c r="AA247" s="1"/>
      <c r="AB247" s="1"/>
      <c r="AC247" s="1"/>
    </row>
    <row r="248" spans="1:29" x14ac:dyDescent="0.2">
      <c r="A248" s="1"/>
      <c r="B248" s="853" t="s">
        <v>3066</v>
      </c>
      <c r="C248" s="853"/>
      <c r="D248" s="7">
        <f>GETPIVOTDATA("Net Units Total",Pivots!$Q$111,"Ward","Queenstown")</f>
        <v>10278</v>
      </c>
      <c r="E248" s="7">
        <f>GETPIVOTDATA("Net Units Total",Pivots!$T$111,"Ward","Queenstown")</f>
        <v>3034</v>
      </c>
      <c r="F248" s="7">
        <f>GETPIVOTDATA("Net Units Total",Pivots!$F$111,"Ward","Queenstown")</f>
        <v>15</v>
      </c>
      <c r="G248" s="21"/>
      <c r="H248" s="21"/>
      <c r="I248" s="21"/>
      <c r="J248" s="21"/>
      <c r="K248" s="9"/>
      <c r="L248" s="9"/>
      <c r="M248" s="9"/>
      <c r="N248" s="9"/>
      <c r="O248" s="9"/>
      <c r="P248" s="9"/>
      <c r="Q248" s="2"/>
      <c r="R248" s="431"/>
      <c r="S248" s="2"/>
      <c r="T248" s="1"/>
      <c r="U248" s="1"/>
      <c r="V248" s="1"/>
      <c r="W248" s="1"/>
      <c r="X248" s="1"/>
      <c r="Y248" s="1"/>
      <c r="Z248" s="1"/>
      <c r="AA248" s="1"/>
      <c r="AB248" s="1"/>
      <c r="AC248" s="1"/>
    </row>
    <row r="249" spans="1:29" x14ac:dyDescent="0.2">
      <c r="A249" s="1"/>
      <c r="B249" s="853" t="s">
        <v>3068</v>
      </c>
      <c r="C249" s="853"/>
      <c r="D249" s="7">
        <f>GETPIVOTDATA("Net Units Total",Pivots!$Q$111,"Ward","Roehampton")</f>
        <v>6</v>
      </c>
      <c r="E249" s="7">
        <f>GETPIVOTDATA("Net Units Total",Pivots!$T$111,"Ward","Roehampton")</f>
        <v>67</v>
      </c>
      <c r="F249" s="7">
        <f>GETPIVOTDATA("Net Units Total",Pivots!$F$111,"Ward","Roehampton")</f>
        <v>1</v>
      </c>
      <c r="G249" s="21"/>
      <c r="H249" s="21"/>
      <c r="I249" s="21"/>
      <c r="J249" s="21"/>
      <c r="K249" s="9"/>
      <c r="L249" s="9"/>
      <c r="M249" s="9"/>
      <c r="N249" s="9"/>
      <c r="O249" s="9"/>
      <c r="P249" s="9"/>
      <c r="Q249" s="2"/>
      <c r="R249" s="431"/>
      <c r="S249" s="2"/>
      <c r="T249" s="1"/>
      <c r="U249" s="1"/>
      <c r="V249" s="1"/>
      <c r="W249" s="1"/>
      <c r="X249" s="1"/>
      <c r="Y249" s="1"/>
      <c r="Z249" s="1"/>
      <c r="AA249" s="1"/>
      <c r="AB249" s="1"/>
      <c r="AC249" s="1"/>
    </row>
    <row r="250" spans="1:29" x14ac:dyDescent="0.2">
      <c r="A250" s="1"/>
      <c r="B250" s="853" t="s">
        <v>3085</v>
      </c>
      <c r="C250" s="853"/>
      <c r="D250" s="7">
        <f>GETPIVOTDATA("Net Units Total",Pivots!$Q$111,"Ward","Shaftesbury")</f>
        <v>39</v>
      </c>
      <c r="E250" s="7">
        <f>GETPIVOTDATA("Net Units Total",Pivots!$T$111,"Ward","Shaftesbury")</f>
        <v>24</v>
      </c>
      <c r="F250" s="7">
        <f>GETPIVOTDATA("Net Units Total",Pivots!$F$111,"Ward","Shaftesbury")</f>
        <v>18</v>
      </c>
      <c r="G250" s="21"/>
      <c r="H250" s="21"/>
      <c r="I250" s="21"/>
      <c r="J250" s="21"/>
      <c r="K250" s="9"/>
      <c r="L250" s="9"/>
      <c r="M250" s="9"/>
      <c r="N250" s="9"/>
      <c r="O250" s="9"/>
      <c r="P250" s="9"/>
      <c r="Q250" s="2"/>
      <c r="R250" s="431"/>
      <c r="S250" s="2"/>
      <c r="T250" s="1"/>
      <c r="U250" s="1"/>
      <c r="V250" s="1"/>
      <c r="W250" s="1"/>
      <c r="X250" s="1"/>
      <c r="Y250" s="1"/>
      <c r="Z250" s="1"/>
      <c r="AA250" s="1"/>
      <c r="AB250" s="1"/>
      <c r="AC250" s="1"/>
    </row>
    <row r="251" spans="1:29" x14ac:dyDescent="0.2">
      <c r="A251" s="1"/>
      <c r="B251" s="853" t="s">
        <v>3087</v>
      </c>
      <c r="C251" s="853"/>
      <c r="D251" s="7">
        <f>GETPIVOTDATA("Net Units Total",Pivots!$Q$111,"Ward","Southfields")</f>
        <v>111</v>
      </c>
      <c r="E251" s="7">
        <f>GETPIVOTDATA("Net Units Total",Pivots!$T$111,"Ward","Southfields")</f>
        <v>238</v>
      </c>
      <c r="F251" s="7">
        <f>GETPIVOTDATA("Net Units Total",Pivots!$F$111,"Ward","Southfields")</f>
        <v>187</v>
      </c>
      <c r="G251" s="21"/>
      <c r="H251" s="21"/>
      <c r="I251" s="21"/>
      <c r="J251" s="21"/>
      <c r="K251" s="9"/>
      <c r="L251" s="9"/>
      <c r="M251" s="9"/>
      <c r="N251" s="9"/>
      <c r="O251" s="9"/>
      <c r="P251" s="9"/>
      <c r="Q251" s="2"/>
      <c r="R251" s="431"/>
      <c r="S251" s="2"/>
      <c r="T251" s="1"/>
      <c r="U251" s="1"/>
      <c r="V251" s="1"/>
      <c r="W251" s="1"/>
      <c r="X251" s="1"/>
      <c r="Y251" s="1"/>
      <c r="Z251" s="1"/>
      <c r="AA251" s="1"/>
      <c r="AB251" s="1"/>
      <c r="AC251" s="1"/>
    </row>
    <row r="252" spans="1:29" x14ac:dyDescent="0.2">
      <c r="A252" s="1"/>
      <c r="B252" s="853" t="s">
        <v>3086</v>
      </c>
      <c r="C252" s="853"/>
      <c r="D252" s="7">
        <f>GETPIVOTDATA("Net Units Total",Pivots!$Q$111,"Ward","St. Mary's Park")</f>
        <v>595</v>
      </c>
      <c r="E252" s="7">
        <f>GETPIVOTDATA("Net Units Total",Pivots!$T$111,"Ward","St. Mary's Park")</f>
        <v>515</v>
      </c>
      <c r="F252" s="7">
        <f>GETPIVOTDATA("Net Units Total",Pivots!$F$111,"Ward","St. Mary's Park")</f>
        <v>188</v>
      </c>
      <c r="G252" s="21"/>
      <c r="H252" s="21"/>
      <c r="I252" s="21"/>
      <c r="J252" s="21"/>
      <c r="K252" s="9"/>
      <c r="L252" s="9"/>
      <c r="M252" s="9"/>
      <c r="N252" s="9"/>
      <c r="O252" s="9"/>
      <c r="P252" s="9"/>
      <c r="Q252" s="2"/>
      <c r="R252" s="431"/>
      <c r="S252" s="2"/>
      <c r="T252" s="1"/>
      <c r="U252" s="1"/>
      <c r="V252" s="1"/>
      <c r="W252" s="1"/>
      <c r="X252" s="1"/>
      <c r="Y252" s="1"/>
      <c r="Z252" s="1"/>
      <c r="AA252" s="1"/>
      <c r="AB252" s="1"/>
      <c r="AC252" s="1"/>
    </row>
    <row r="253" spans="1:29" x14ac:dyDescent="0.2">
      <c r="A253" s="1"/>
      <c r="B253" s="853" t="s">
        <v>3088</v>
      </c>
      <c r="C253" s="853"/>
      <c r="D253" s="7">
        <f>GETPIVOTDATA("Net Units Total",Pivots!$Q$111,"Ward","Thamesfield")</f>
        <v>148</v>
      </c>
      <c r="E253" s="7">
        <f>GETPIVOTDATA("Net Units Total",Pivots!$T$111,"Ward","Thamesfield")</f>
        <v>621</v>
      </c>
      <c r="F253" s="7">
        <f>GETPIVOTDATA("Net Units Total",Pivots!$F$111,"Ward","Thamesfield")</f>
        <v>44</v>
      </c>
      <c r="G253" s="21"/>
      <c r="H253" s="21"/>
      <c r="I253" s="21"/>
      <c r="J253" s="21"/>
      <c r="K253" s="9"/>
      <c r="L253" s="9"/>
      <c r="M253" s="9"/>
      <c r="N253" s="9"/>
      <c r="O253" s="9"/>
      <c r="P253" s="9"/>
      <c r="Q253" s="2"/>
      <c r="R253" s="431"/>
      <c r="S253" s="2"/>
      <c r="T253" s="1"/>
      <c r="U253" s="1"/>
      <c r="V253" s="1"/>
      <c r="W253" s="1"/>
      <c r="X253" s="1"/>
      <c r="Y253" s="1"/>
      <c r="Z253" s="1"/>
      <c r="AA253" s="1"/>
      <c r="AB253" s="1"/>
      <c r="AC253" s="1"/>
    </row>
    <row r="254" spans="1:29" x14ac:dyDescent="0.2">
      <c r="A254" s="1"/>
      <c r="B254" s="853" t="s">
        <v>3069</v>
      </c>
      <c r="C254" s="853"/>
      <c r="D254" s="7">
        <f>GETPIVOTDATA("Net Units Total",Pivots!$Q$111,"Ward","Tooting")</f>
        <v>53</v>
      </c>
      <c r="E254" s="7">
        <f>GETPIVOTDATA("Net Units Total",Pivots!$T$111,"Ward","Tooting")</f>
        <v>41</v>
      </c>
      <c r="F254" s="7">
        <f>GETPIVOTDATA("Net Units Total",Pivots!$F$111,"Ward","Tooting")</f>
        <v>38</v>
      </c>
      <c r="G254" s="21"/>
      <c r="H254" s="21"/>
      <c r="I254" s="21"/>
      <c r="J254" s="21"/>
      <c r="K254" s="9"/>
      <c r="L254" s="9"/>
      <c r="M254" s="9"/>
      <c r="N254" s="9"/>
      <c r="O254" s="9"/>
      <c r="P254" s="9"/>
      <c r="Q254" s="2"/>
      <c r="R254" s="431"/>
      <c r="S254" s="2"/>
      <c r="T254" s="1"/>
      <c r="U254" s="1"/>
      <c r="V254" s="1"/>
      <c r="W254" s="1"/>
      <c r="X254" s="1"/>
      <c r="Y254" s="1"/>
      <c r="Z254" s="1"/>
      <c r="AA254" s="1"/>
      <c r="AB254" s="1"/>
      <c r="AC254" s="1"/>
    </row>
    <row r="255" spans="1:29" x14ac:dyDescent="0.2">
      <c r="A255" s="1"/>
      <c r="B255" s="853" t="s">
        <v>3089</v>
      </c>
      <c r="C255" s="853"/>
      <c r="D255" s="7">
        <f>GETPIVOTDATA("Net Units Total",Pivots!$Q$111,"Ward","Wandsworth Common")</f>
        <v>839</v>
      </c>
      <c r="E255" s="7">
        <f>GETPIVOTDATA("Net Units Total",Pivots!$T$111,"Ward","Wandsworth Common")</f>
        <v>-2</v>
      </c>
      <c r="F255" s="7">
        <f>GETPIVOTDATA("Net Units Total",Pivots!$F$111,"Ward","Wandsworth Common")</f>
        <v>-3</v>
      </c>
      <c r="G255" s="21"/>
      <c r="H255" s="21"/>
      <c r="I255" s="21"/>
      <c r="J255" s="21"/>
      <c r="K255" s="9"/>
      <c r="L255" s="9"/>
      <c r="M255" s="9"/>
      <c r="N255" s="9"/>
      <c r="O255" s="9"/>
      <c r="P255" s="9"/>
      <c r="Q255" s="2"/>
      <c r="R255" s="431"/>
      <c r="S255" s="2"/>
      <c r="T255" s="1"/>
      <c r="U255" s="1"/>
      <c r="V255" s="1"/>
      <c r="W255" s="1"/>
      <c r="X255" s="1"/>
      <c r="Y255" s="1"/>
      <c r="Z255" s="1"/>
      <c r="AA255" s="1"/>
      <c r="AB255" s="1"/>
      <c r="AC255" s="1"/>
    </row>
    <row r="256" spans="1:29" x14ac:dyDescent="0.2">
      <c r="A256" s="1"/>
      <c r="B256" s="853" t="s">
        <v>1398</v>
      </c>
      <c r="C256" s="853"/>
      <c r="D256" s="7">
        <f>GETPIVOTDATA("Net Units Total",Pivots!$Q$111,"Ward","West Hill")</f>
        <v>141</v>
      </c>
      <c r="E256" s="7">
        <f>GETPIVOTDATA("Net Units Total",Pivots!$T$111,"Ward","West Hill")</f>
        <v>9</v>
      </c>
      <c r="F256" s="7">
        <f>GETPIVOTDATA("Net Units Total",Pivots!$F$111,"Ward","West Hill")</f>
        <v>14</v>
      </c>
      <c r="G256" s="21"/>
      <c r="H256" s="21"/>
      <c r="I256" s="21"/>
      <c r="J256" s="21"/>
      <c r="K256" s="9"/>
      <c r="L256" s="9"/>
      <c r="M256" s="9"/>
      <c r="N256" s="9"/>
      <c r="O256" s="9"/>
      <c r="P256" s="9"/>
      <c r="Q256" s="2"/>
      <c r="R256" s="431"/>
      <c r="S256" s="2"/>
      <c r="T256" s="1"/>
      <c r="U256" s="1"/>
      <c r="V256" s="1"/>
      <c r="W256" s="1"/>
      <c r="X256" s="1"/>
      <c r="Y256" s="1"/>
      <c r="Z256" s="1"/>
      <c r="AA256" s="1"/>
      <c r="AB256" s="1"/>
      <c r="AC256" s="1"/>
    </row>
    <row r="257" spans="1:29" x14ac:dyDescent="0.2">
      <c r="A257" s="1"/>
      <c r="B257" s="853" t="s">
        <v>521</v>
      </c>
      <c r="C257" s="853"/>
      <c r="D257" s="7">
        <f>GETPIVOTDATA("Net Units Total",Pivots!$Q$111,"Ward","West Putney")</f>
        <v>18</v>
      </c>
      <c r="E257" s="7">
        <f>GETPIVOTDATA("Net Units Total",Pivots!$T$111,"Ward","West Putney")</f>
        <v>154</v>
      </c>
      <c r="F257" s="7">
        <f>GETPIVOTDATA("Net Units Total",Pivots!$F$111,"Ward","West Putney")</f>
        <v>2</v>
      </c>
      <c r="G257" s="21"/>
      <c r="H257" s="21"/>
      <c r="I257" s="21"/>
      <c r="J257" s="21"/>
      <c r="K257" s="9"/>
      <c r="L257" s="9"/>
      <c r="M257" s="9"/>
      <c r="N257" s="9"/>
      <c r="O257" s="9"/>
      <c r="P257" s="9"/>
      <c r="Q257" s="2"/>
      <c r="R257" s="431"/>
      <c r="S257" s="2"/>
      <c r="T257" s="1"/>
      <c r="U257" s="1"/>
      <c r="V257" s="1"/>
      <c r="W257" s="1"/>
      <c r="X257" s="1"/>
      <c r="Y257" s="1"/>
      <c r="Z257" s="1"/>
      <c r="AA257" s="1"/>
      <c r="AB257" s="1"/>
      <c r="AC257" s="1"/>
    </row>
    <row r="258" spans="1:29" x14ac:dyDescent="0.2">
      <c r="A258" s="1"/>
      <c r="B258" s="878" t="s">
        <v>524</v>
      </c>
      <c r="C258" s="878"/>
      <c r="D258" s="7">
        <f>SUM(D238:D257)</f>
        <v>13570</v>
      </c>
      <c r="E258" s="7">
        <f>GETPIVOTDATA("Net Units Total",Pivots!$T$111)</f>
        <v>5905</v>
      </c>
      <c r="F258" s="7">
        <f>GETPIVOTDATA("Net Units Total",Pivots!$F$111)</f>
        <v>936</v>
      </c>
      <c r="G258" s="21"/>
      <c r="H258" s="21"/>
      <c r="I258" s="21"/>
      <c r="J258" s="21"/>
      <c r="K258" s="9"/>
      <c r="L258" s="9"/>
      <c r="M258" s="9"/>
      <c r="N258" s="9"/>
      <c r="O258" s="9"/>
      <c r="P258" s="9"/>
      <c r="Q258" s="2"/>
      <c r="R258" s="431"/>
      <c r="S258" s="2"/>
      <c r="T258" s="1"/>
      <c r="U258" s="1"/>
      <c r="V258" s="1"/>
      <c r="W258" s="1"/>
      <c r="X258" s="1"/>
      <c r="Y258" s="1"/>
      <c r="Z258" s="1"/>
      <c r="AA258" s="1"/>
      <c r="AB258" s="1"/>
      <c r="AC258" s="1"/>
    </row>
    <row r="259" spans="1:29" x14ac:dyDescent="0.2">
      <c r="A259" s="1"/>
      <c r="B259" s="467"/>
      <c r="C259" s="16"/>
      <c r="D259" s="22"/>
      <c r="E259" s="21"/>
      <c r="F259" s="21"/>
      <c r="G259" s="21"/>
      <c r="H259" s="21"/>
      <c r="I259" s="21"/>
      <c r="J259" s="21"/>
      <c r="K259" s="9"/>
      <c r="L259" s="9"/>
      <c r="M259" s="9"/>
      <c r="N259" s="9"/>
      <c r="O259" s="9"/>
      <c r="P259" s="9"/>
      <c r="Q259" s="2"/>
      <c r="R259" s="431"/>
      <c r="S259" s="2"/>
      <c r="T259" s="1"/>
      <c r="U259" s="1"/>
      <c r="V259" s="1"/>
      <c r="W259" s="1"/>
      <c r="X259" s="1"/>
      <c r="Y259" s="1"/>
      <c r="Z259" s="1"/>
      <c r="AA259" s="1"/>
      <c r="AB259" s="1"/>
      <c r="AC259" s="1"/>
    </row>
    <row r="260" spans="1:29" x14ac:dyDescent="0.2">
      <c r="A260" s="1"/>
      <c r="B260" s="467"/>
      <c r="C260" s="16"/>
      <c r="D260" s="22"/>
      <c r="E260" s="21"/>
      <c r="F260" s="21"/>
      <c r="G260" s="21"/>
      <c r="H260" s="21"/>
      <c r="I260" s="21"/>
      <c r="J260" s="21"/>
      <c r="K260" s="9"/>
      <c r="L260" s="9"/>
      <c r="M260" s="9"/>
      <c r="N260" s="9"/>
      <c r="O260" s="9"/>
      <c r="P260" s="9"/>
      <c r="Q260" s="2"/>
      <c r="R260" s="431"/>
      <c r="S260" s="2"/>
      <c r="T260" s="1"/>
      <c r="U260" s="1"/>
      <c r="V260" s="1"/>
      <c r="W260" s="1"/>
      <c r="X260" s="1"/>
      <c r="Y260" s="1"/>
      <c r="Z260" s="1"/>
      <c r="AA260" s="1"/>
      <c r="AB260" s="1"/>
      <c r="AC260" s="1"/>
    </row>
    <row r="261" spans="1:29" ht="15" x14ac:dyDescent="0.25">
      <c r="A261" s="1"/>
      <c r="B261" s="468" t="s">
        <v>2376</v>
      </c>
      <c r="C261" s="16"/>
      <c r="D261" s="22"/>
      <c r="E261" s="21"/>
      <c r="F261" s="21"/>
      <c r="G261" s="21"/>
      <c r="H261" s="21"/>
      <c r="I261" s="21"/>
      <c r="J261" s="21"/>
      <c r="K261" s="9"/>
      <c r="L261" s="9"/>
      <c r="M261" s="9"/>
      <c r="N261" s="9"/>
      <c r="O261" s="9"/>
      <c r="P261" s="9"/>
      <c r="Q261" s="2"/>
      <c r="R261" s="431"/>
      <c r="S261" s="2"/>
      <c r="T261" s="1"/>
      <c r="U261" s="1"/>
      <c r="V261" s="1"/>
      <c r="W261" s="1"/>
      <c r="X261" s="1"/>
      <c r="Y261" s="1"/>
      <c r="Z261" s="1"/>
      <c r="AA261" s="1"/>
      <c r="AB261" s="1"/>
      <c r="AC261" s="1"/>
    </row>
    <row r="262" spans="1:29" x14ac:dyDescent="0.2">
      <c r="A262" s="1"/>
      <c r="B262" s="466" t="s">
        <v>1979</v>
      </c>
      <c r="C262" s="23" t="s">
        <v>4653</v>
      </c>
      <c r="D262" s="22"/>
      <c r="E262" s="21"/>
      <c r="F262" s="21"/>
      <c r="G262" s="21"/>
      <c r="H262" s="21"/>
      <c r="I262" s="21"/>
      <c r="J262" s="21"/>
      <c r="K262" s="9"/>
      <c r="L262" s="9"/>
      <c r="M262" s="9"/>
      <c r="N262" s="9"/>
      <c r="O262" s="9"/>
      <c r="P262" s="9"/>
      <c r="Q262" s="2"/>
      <c r="R262" s="431"/>
      <c r="S262" s="2"/>
      <c r="T262" s="1"/>
      <c r="U262" s="1"/>
      <c r="V262" s="1"/>
      <c r="W262" s="1"/>
      <c r="X262" s="1"/>
      <c r="Y262" s="1"/>
      <c r="Z262" s="1"/>
      <c r="AA262" s="1"/>
      <c r="AB262" s="1"/>
      <c r="AC262" s="1"/>
    </row>
    <row r="263" spans="1:29" x14ac:dyDescent="0.2">
      <c r="A263" s="1"/>
      <c r="B263" s="852"/>
      <c r="C263" s="852"/>
      <c r="D263" s="843" t="s">
        <v>478</v>
      </c>
      <c r="E263" s="879"/>
      <c r="F263" s="879"/>
      <c r="G263" s="875" t="s">
        <v>479</v>
      </c>
      <c r="H263" s="876"/>
      <c r="I263" s="877"/>
      <c r="J263" s="875" t="s">
        <v>480</v>
      </c>
      <c r="K263" s="876"/>
      <c r="L263" s="877"/>
      <c r="M263" s="9"/>
      <c r="N263" s="9"/>
      <c r="O263" s="9"/>
      <c r="P263" s="9"/>
      <c r="Q263" s="2"/>
      <c r="R263" s="431"/>
      <c r="S263" s="2"/>
      <c r="T263" s="1"/>
      <c r="U263" s="1"/>
      <c r="V263" s="1"/>
      <c r="W263" s="1"/>
      <c r="X263" s="1"/>
      <c r="Y263" s="1"/>
      <c r="Z263" s="1"/>
      <c r="AA263" s="1"/>
      <c r="AB263" s="1"/>
      <c r="AC263" s="1"/>
    </row>
    <row r="264" spans="1:29" x14ac:dyDescent="0.2">
      <c r="A264" s="1"/>
      <c r="B264" s="858"/>
      <c r="C264" s="858"/>
      <c r="D264" s="5" t="s">
        <v>3064</v>
      </c>
      <c r="E264" s="5" t="s">
        <v>552</v>
      </c>
      <c r="F264" s="5" t="s">
        <v>524</v>
      </c>
      <c r="G264" s="5" t="s">
        <v>3064</v>
      </c>
      <c r="H264" s="5" t="s">
        <v>552</v>
      </c>
      <c r="I264" s="5" t="s">
        <v>524</v>
      </c>
      <c r="J264" s="5" t="s">
        <v>3064</v>
      </c>
      <c r="K264" s="5" t="s">
        <v>552</v>
      </c>
      <c r="L264" s="5" t="s">
        <v>524</v>
      </c>
      <c r="M264" s="9"/>
      <c r="N264" s="9"/>
      <c r="O264" s="9"/>
      <c r="P264" s="9"/>
      <c r="Q264" s="2"/>
      <c r="R264" s="431"/>
      <c r="S264" s="2"/>
      <c r="T264" s="1"/>
      <c r="U264" s="1"/>
      <c r="V264" s="1"/>
      <c r="W264" s="1"/>
      <c r="X264" s="1"/>
      <c r="Y264" s="1"/>
      <c r="Z264" s="1"/>
      <c r="AA264" s="1"/>
      <c r="AB264" s="1"/>
      <c r="AC264" s="1"/>
    </row>
    <row r="265" spans="1:29" x14ac:dyDescent="0.2">
      <c r="A265" s="1"/>
      <c r="B265" s="858" t="s">
        <v>551</v>
      </c>
      <c r="C265" s="858"/>
      <c r="D265" s="7">
        <f>GETPIVOTDATA("Net Units Total",Pivots!$W$111,"Tenure","Open Market","VNEB","Y")</f>
        <v>8527</v>
      </c>
      <c r="E265" s="7">
        <f>GETPIVOTDATA("Net Units Total",Pivots!$W$111,"Tenure","Intermediate","VNEB","Y")+GETPIVOTDATA("Net Units Total",Pivots!$W$111,"Tenure","Social/Affordable Rent","VNEB","Y")</f>
        <v>1726</v>
      </c>
      <c r="F265" s="7">
        <f>GETPIVOTDATA("Net Units Total",Pivots!$W$111,"VNEB","Y")</f>
        <v>10253</v>
      </c>
      <c r="G265" s="7">
        <f>GETPIVOTDATA("Net Units Total",Pivots!$W$121,"Tenure","Open Market","VNEB","Y")</f>
        <v>2696</v>
      </c>
      <c r="H265" s="7">
        <f>GETPIVOTDATA("Net Units Total",Pivots!$W$121,"Tenure","Intermediate","VNEB","Y")+GETPIVOTDATA("Net Units Total",Pivots!$W$121,"Tenure","Social/Affordable Rent","VNEB","Y")</f>
        <v>297</v>
      </c>
      <c r="I265" s="7">
        <f>SUM(G265:H265)</f>
        <v>2993</v>
      </c>
      <c r="J265" s="7">
        <f>GETPIVOTDATA("Net Units Total",Pivots!$W$131,"Tenure","Open Market","VNEB","Y")</f>
        <v>3</v>
      </c>
      <c r="K265" s="7">
        <f>GETPIVOTDATA("Net Units Total",Pivots!$W$131,"Tenure","Intermediate","VNEB","Y")+GETPIVOTDATA("Net Units Total",Pivots!$W$131,"Tenure","Social/Affordable Rent","VNEB","Y")</f>
        <v>0</v>
      </c>
      <c r="L265" s="7">
        <f>SUM(J265:K265)</f>
        <v>3</v>
      </c>
      <c r="M265" s="9"/>
      <c r="N265" s="9"/>
      <c r="O265" s="9"/>
      <c r="P265" s="9"/>
      <c r="Q265" s="2"/>
      <c r="R265" s="431"/>
      <c r="S265" s="2"/>
      <c r="T265" s="1"/>
      <c r="U265" s="1"/>
      <c r="V265" s="1"/>
      <c r="W265" s="1"/>
      <c r="X265" s="1"/>
      <c r="Y265" s="1"/>
      <c r="Z265" s="1"/>
      <c r="AA265" s="1"/>
      <c r="AB265" s="1"/>
      <c r="AC265" s="1"/>
    </row>
    <row r="266" spans="1:29" x14ac:dyDescent="0.2">
      <c r="A266" s="1"/>
      <c r="B266" s="20" t="s">
        <v>2373</v>
      </c>
      <c r="C266" s="20"/>
      <c r="D266" s="7">
        <f>GETPIVOTDATA("Net Units Total",Pivots!$W$111,"Tenure","Open Market","VNEB","-")</f>
        <v>2860</v>
      </c>
      <c r="E266" s="7">
        <f>GETPIVOTDATA("Net Units Total",Pivots!$W$111,"Tenure","Intermediate","VNEB","-")+GETPIVOTDATA("Net Units Total",Pivots!$W$111,"Tenure","Social/Affordable Rent","VNEB","-")</f>
        <v>457</v>
      </c>
      <c r="F266" s="7">
        <f>GETPIVOTDATA("Net Units Total",Pivots!$W$111,"VNEB","-")</f>
        <v>3317</v>
      </c>
      <c r="G266" s="7">
        <f>GETPIVOTDATA("Net Units Total",Pivots!$W$121,"Tenure","Open Market","VNEB","-")</f>
        <v>2210</v>
      </c>
      <c r="H266" s="7">
        <f>GETPIVOTDATA("Net Units Total",Pivots!$W$121,"Tenure","Intermediate","VNEB","-")+GETPIVOTDATA("Net Units Total",Pivots!$W$121,"Tenure","Social/Affordable Rent","VNEB","-")</f>
        <v>702</v>
      </c>
      <c r="I266" s="7">
        <f>SUM(G266:H266)</f>
        <v>2912</v>
      </c>
      <c r="J266" s="7">
        <f>GETPIVOTDATA("Net Units Total",Pivots!$W$131,"Tenure","Open Market","VNEB","-")</f>
        <v>802</v>
      </c>
      <c r="K266" s="7">
        <f>GETPIVOTDATA("Net Units Total",Pivots!$W$131,"Tenure","Intermediate","VNEB","-")+GETPIVOTDATA("Net Units Total",Pivots!$W$131,"Tenure","Social/Affordable Rent","VNEB","-")</f>
        <v>131</v>
      </c>
      <c r="L266" s="7">
        <f>SUM(J266:K266)</f>
        <v>933</v>
      </c>
      <c r="M266" s="9"/>
      <c r="N266" s="9"/>
      <c r="O266" s="9"/>
      <c r="P266" s="9"/>
      <c r="Q266" s="2"/>
      <c r="R266" s="431"/>
      <c r="S266" s="2"/>
      <c r="T266" s="1"/>
      <c r="U266" s="1"/>
      <c r="V266" s="1"/>
      <c r="W266" s="1"/>
      <c r="X266" s="1"/>
      <c r="Y266" s="1"/>
      <c r="Z266" s="1"/>
      <c r="AA266" s="1"/>
      <c r="AB266" s="1"/>
      <c r="AC266" s="1"/>
    </row>
    <row r="267" spans="1:29" x14ac:dyDescent="0.2">
      <c r="A267" s="1"/>
      <c r="B267" s="854" t="s">
        <v>524</v>
      </c>
      <c r="C267" s="854"/>
      <c r="D267" s="12">
        <f t="shared" ref="D267:K267" si="15">SUM(D265:D266)</f>
        <v>11387</v>
      </c>
      <c r="E267" s="12">
        <f t="shared" si="15"/>
        <v>2183</v>
      </c>
      <c r="F267" s="12">
        <f t="shared" si="15"/>
        <v>13570</v>
      </c>
      <c r="G267" s="12">
        <f t="shared" si="15"/>
        <v>4906</v>
      </c>
      <c r="H267" s="12">
        <f t="shared" si="15"/>
        <v>999</v>
      </c>
      <c r="I267" s="12">
        <f t="shared" si="15"/>
        <v>5905</v>
      </c>
      <c r="J267" s="12">
        <f t="shared" si="15"/>
        <v>805</v>
      </c>
      <c r="K267" s="12">
        <f t="shared" si="15"/>
        <v>131</v>
      </c>
      <c r="L267" s="12">
        <f>SUM(L265:L266)</f>
        <v>936</v>
      </c>
      <c r="M267" s="9"/>
      <c r="N267" s="9"/>
      <c r="O267" s="9"/>
      <c r="P267" s="9"/>
      <c r="Q267" s="2"/>
      <c r="R267" s="431"/>
      <c r="S267" s="2"/>
      <c r="T267" s="1"/>
      <c r="U267" s="1"/>
      <c r="V267" s="1"/>
      <c r="W267" s="1"/>
      <c r="X267" s="1"/>
      <c r="Y267" s="1"/>
      <c r="Z267" s="1"/>
      <c r="AA267" s="1"/>
      <c r="AB267" s="1"/>
      <c r="AC267" s="1"/>
    </row>
    <row r="268" spans="1:29" x14ac:dyDescent="0.2">
      <c r="A268" s="1"/>
      <c r="B268" s="469"/>
      <c r="C268" s="226"/>
      <c r="D268" s="227"/>
      <c r="E268" s="227"/>
      <c r="F268" s="227"/>
      <c r="G268" s="227"/>
      <c r="H268" s="227"/>
      <c r="I268" s="227"/>
      <c r="J268" s="227"/>
      <c r="K268" s="227"/>
      <c r="L268" s="227"/>
      <c r="M268" s="9"/>
      <c r="N268" s="9"/>
      <c r="O268" s="9"/>
      <c r="P268" s="9"/>
      <c r="Q268" s="2"/>
      <c r="R268" s="431"/>
      <c r="S268" s="2"/>
      <c r="T268" s="1"/>
      <c r="U268" s="1"/>
      <c r="V268" s="1"/>
      <c r="W268" s="1"/>
      <c r="X268" s="1"/>
      <c r="Y268" s="1"/>
      <c r="Z268" s="1"/>
      <c r="AA268" s="1"/>
      <c r="AB268" s="1"/>
      <c r="AC268" s="1"/>
    </row>
    <row r="269" spans="1:29" x14ac:dyDescent="0.2">
      <c r="A269" s="1"/>
      <c r="B269" s="457"/>
      <c r="C269" s="458"/>
      <c r="D269" s="459"/>
      <c r="E269" s="460"/>
      <c r="F269" s="460"/>
      <c r="G269" s="460"/>
      <c r="H269" s="460"/>
      <c r="I269" s="460"/>
      <c r="J269" s="460"/>
      <c r="K269" s="403"/>
      <c r="L269" s="403"/>
      <c r="M269" s="403"/>
      <c r="N269" s="403"/>
      <c r="O269" s="403"/>
      <c r="P269" s="403"/>
      <c r="Q269" s="436"/>
      <c r="R269" s="437"/>
      <c r="S269" s="2"/>
      <c r="T269" s="1"/>
      <c r="U269" s="1"/>
      <c r="V269" s="1"/>
      <c r="W269" s="1"/>
      <c r="X269" s="1"/>
      <c r="Y269" s="1"/>
      <c r="Z269" s="1"/>
      <c r="AA269" s="1"/>
      <c r="AB269" s="1"/>
      <c r="AC269" s="1"/>
    </row>
    <row r="270" spans="1:29" x14ac:dyDescent="0.2">
      <c r="A270" s="1"/>
      <c r="B270" s="461"/>
      <c r="C270" s="462"/>
      <c r="D270" s="463"/>
      <c r="E270" s="464"/>
      <c r="F270" s="464"/>
      <c r="G270" s="464"/>
      <c r="H270" s="464"/>
      <c r="I270" s="464"/>
      <c r="J270" s="464"/>
      <c r="K270" s="223"/>
      <c r="L270" s="223"/>
      <c r="M270" s="223"/>
      <c r="N270" s="223"/>
      <c r="O270" s="223"/>
      <c r="P270" s="223"/>
      <c r="Q270" s="439"/>
      <c r="R270" s="440"/>
      <c r="S270" s="2"/>
      <c r="T270" s="1"/>
      <c r="U270" s="1"/>
      <c r="V270" s="1"/>
      <c r="W270" s="1"/>
      <c r="X270" s="1"/>
      <c r="Y270" s="1"/>
      <c r="Z270" s="1"/>
      <c r="AA270" s="1"/>
      <c r="AB270" s="1"/>
      <c r="AC270" s="1"/>
    </row>
    <row r="271" spans="1:29" ht="20.25" x14ac:dyDescent="0.3">
      <c r="A271" s="1"/>
      <c r="B271" s="451" t="s">
        <v>2356</v>
      </c>
      <c r="C271" s="9"/>
      <c r="D271" s="9"/>
      <c r="E271" s="9"/>
      <c r="F271" s="9"/>
      <c r="G271" s="9"/>
      <c r="H271" s="9"/>
      <c r="I271" s="9"/>
      <c r="J271" s="9"/>
      <c r="K271" s="9"/>
      <c r="L271" s="9"/>
      <c r="M271" s="9"/>
      <c r="N271" s="9"/>
      <c r="O271" s="9"/>
      <c r="P271" s="9"/>
      <c r="Q271" s="2"/>
      <c r="R271" s="431"/>
      <c r="S271" s="2"/>
      <c r="T271" s="1"/>
      <c r="U271" s="1"/>
      <c r="V271" s="1"/>
      <c r="W271" s="1"/>
      <c r="X271" s="1"/>
      <c r="Y271" s="1"/>
      <c r="Z271" s="1"/>
      <c r="AA271" s="1"/>
      <c r="AB271" s="1"/>
      <c r="AC271" s="1"/>
    </row>
    <row r="272" spans="1:29" x14ac:dyDescent="0.2">
      <c r="A272" s="1"/>
      <c r="B272" s="434"/>
      <c r="C272" s="9"/>
      <c r="D272" s="9"/>
      <c r="E272" s="9"/>
      <c r="F272" s="9"/>
      <c r="G272" s="9"/>
      <c r="H272" s="9"/>
      <c r="I272" s="9"/>
      <c r="J272" s="9"/>
      <c r="K272" s="9"/>
      <c r="L272" s="9"/>
      <c r="M272" s="9"/>
      <c r="N272" s="9"/>
      <c r="O272" s="9"/>
      <c r="P272" s="9"/>
      <c r="Q272" s="2"/>
      <c r="R272" s="431"/>
      <c r="S272" s="2"/>
      <c r="T272" s="1"/>
      <c r="U272" s="1"/>
      <c r="V272" s="1"/>
      <c r="W272" s="1"/>
      <c r="X272" s="1"/>
      <c r="Y272" s="1"/>
      <c r="Z272" s="1"/>
      <c r="AA272" s="1"/>
      <c r="AB272" s="1"/>
      <c r="AC272" s="1"/>
    </row>
    <row r="273" spans="1:29" x14ac:dyDescent="0.2">
      <c r="A273" s="1"/>
      <c r="B273" s="406" t="s">
        <v>4380</v>
      </c>
      <c r="C273" s="36" t="s">
        <v>2380</v>
      </c>
      <c r="D273" s="9"/>
      <c r="E273" s="9"/>
      <c r="F273" s="9"/>
      <c r="G273" s="9"/>
      <c r="H273" s="9"/>
      <c r="I273" s="9"/>
      <c r="J273" s="9"/>
      <c r="K273" s="395"/>
      <c r="L273" s="9"/>
      <c r="M273" s="394" t="s">
        <v>5081</v>
      </c>
      <c r="N273" s="9"/>
      <c r="O273" s="9"/>
      <c r="P273" s="9"/>
      <c r="Q273" s="2"/>
      <c r="R273" s="431"/>
      <c r="S273" s="2"/>
      <c r="T273" s="1"/>
      <c r="U273" s="1"/>
      <c r="V273" s="1"/>
      <c r="W273" s="1"/>
      <c r="X273" s="1"/>
      <c r="Y273" s="1"/>
      <c r="Z273" s="1"/>
      <c r="AA273" s="1"/>
      <c r="AB273" s="1"/>
      <c r="AC273" s="1"/>
    </row>
    <row r="274" spans="1:29" x14ac:dyDescent="0.2">
      <c r="A274" s="1"/>
      <c r="B274" s="859"/>
      <c r="C274" s="860"/>
      <c r="D274" s="5" t="s">
        <v>2357</v>
      </c>
      <c r="E274" s="5" t="s">
        <v>2358</v>
      </c>
      <c r="F274" s="5" t="s">
        <v>2359</v>
      </c>
      <c r="G274" s="5" t="s">
        <v>2360</v>
      </c>
      <c r="H274" s="5" t="s">
        <v>2361</v>
      </c>
      <c r="I274" s="5" t="s">
        <v>2362</v>
      </c>
      <c r="J274" s="10" t="s">
        <v>2363</v>
      </c>
      <c r="K274" s="5" t="s">
        <v>524</v>
      </c>
      <c r="L274" s="9"/>
      <c r="M274" s="9"/>
      <c r="N274" s="9"/>
      <c r="O274" s="9"/>
      <c r="P274" s="9"/>
      <c r="Q274" s="2"/>
      <c r="R274" s="431"/>
      <c r="S274" s="2"/>
      <c r="T274" s="1"/>
      <c r="U274" s="1"/>
      <c r="V274" s="1"/>
      <c r="W274" s="1"/>
      <c r="X274" s="1"/>
      <c r="Y274" s="1"/>
      <c r="Z274" s="1"/>
      <c r="AA274" s="1"/>
      <c r="AB274" s="1"/>
      <c r="AC274" s="1"/>
    </row>
    <row r="275" spans="1:29" x14ac:dyDescent="0.2">
      <c r="A275" s="1"/>
      <c r="B275" s="871" t="s">
        <v>3064</v>
      </c>
      <c r="C275" s="872"/>
      <c r="D275" s="7">
        <f>GETPIVOTDATA("Sum of Net Studio Units",Pivots!$AC$111,"Tenure","Open Market")</f>
        <v>16</v>
      </c>
      <c r="E275" s="7">
        <f>GETPIVOTDATA("Sum of Net 1 bed Units",Pivots!$AC$111,"Tenure","Open Market")</f>
        <v>282</v>
      </c>
      <c r="F275" s="7">
        <f>GETPIVOTDATA("Sum of Net 2 bed Units",Pivots!$AC$111,"Tenure","Open Market")</f>
        <v>392</v>
      </c>
      <c r="G275" s="7">
        <f>GETPIVOTDATA("Sum of Net 3 bed Units",Pivots!$AC$111,"Tenure","Open Market")</f>
        <v>55</v>
      </c>
      <c r="H275" s="7">
        <f>GETPIVOTDATA("Sum of Net 4 bed Units",Pivots!$AC$111,"Tenure","Open Market")</f>
        <v>25</v>
      </c>
      <c r="I275" s="7">
        <f>GETPIVOTDATA("Sum of Net 5+ bed Units",Pivots!$AC$111,"Tenure","Open Market")</f>
        <v>35</v>
      </c>
      <c r="J275" s="7">
        <f>GETPIVOTDATA("Sum of Net NK Units",Pivots!$AC$111,"Tenure","Open Market")</f>
        <v>0</v>
      </c>
      <c r="K275" s="7">
        <f t="shared" ref="K275:K282" si="16">SUM(D275:J275)</f>
        <v>805</v>
      </c>
      <c r="L275" s="9"/>
      <c r="M275" s="9"/>
      <c r="N275" s="9"/>
      <c r="O275" s="9"/>
      <c r="P275" s="9"/>
      <c r="Q275" s="2"/>
      <c r="R275" s="431"/>
      <c r="S275" s="2"/>
      <c r="T275" s="1"/>
      <c r="U275" s="1"/>
      <c r="V275" s="1"/>
      <c r="W275" s="1"/>
      <c r="X275" s="1"/>
      <c r="Y275" s="1"/>
      <c r="Z275" s="1"/>
      <c r="AA275" s="1"/>
      <c r="AB275" s="1"/>
      <c r="AC275" s="1"/>
    </row>
    <row r="276" spans="1:29" x14ac:dyDescent="0.2">
      <c r="A276" s="1"/>
      <c r="B276" s="873"/>
      <c r="C276" s="874"/>
      <c r="D276" s="702">
        <f t="shared" ref="D276:J276" si="17">D275/$K$275</f>
        <v>1.9875776397515529E-2</v>
      </c>
      <c r="E276" s="702">
        <f t="shared" si="17"/>
        <v>0.35031055900621116</v>
      </c>
      <c r="F276" s="702">
        <f t="shared" si="17"/>
        <v>0.48695652173913045</v>
      </c>
      <c r="G276" s="702">
        <f t="shared" si="17"/>
        <v>6.8322981366459631E-2</v>
      </c>
      <c r="H276" s="702">
        <f t="shared" si="17"/>
        <v>3.1055900621118012E-2</v>
      </c>
      <c r="I276" s="702">
        <f t="shared" si="17"/>
        <v>4.3478260869565216E-2</v>
      </c>
      <c r="J276" s="702">
        <f t="shared" si="17"/>
        <v>0</v>
      </c>
      <c r="K276" s="702">
        <f t="shared" si="16"/>
        <v>1</v>
      </c>
      <c r="L276" s="9"/>
      <c r="M276" s="9"/>
      <c r="N276" s="9"/>
      <c r="O276" s="9"/>
      <c r="P276" s="9"/>
      <c r="Q276" s="2"/>
      <c r="R276" s="431"/>
      <c r="S276" s="2"/>
      <c r="T276" s="1"/>
      <c r="U276" s="1"/>
      <c r="V276" s="1"/>
      <c r="W276" s="1"/>
      <c r="X276" s="1"/>
      <c r="Y276" s="1"/>
      <c r="Z276" s="1"/>
      <c r="AA276" s="1"/>
      <c r="AB276" s="1"/>
      <c r="AC276" s="1"/>
    </row>
    <row r="277" spans="1:29" x14ac:dyDescent="0.2">
      <c r="A277" s="1"/>
      <c r="B277" s="871" t="s">
        <v>628</v>
      </c>
      <c r="C277" s="872"/>
      <c r="D277" s="7">
        <f>GETPIVOTDATA("Sum of Net Studio Units",Pivots!$AC$111,"Tenure","Intermediate")</f>
        <v>0</v>
      </c>
      <c r="E277" s="7">
        <f>GETPIVOTDATA("Sum of Net 1 bed Units",Pivots!$AC$111,"Tenure","Intermediate")</f>
        <v>60</v>
      </c>
      <c r="F277" s="7">
        <f>GETPIVOTDATA("Sum of Net 2 bed Units",Pivots!$AC$111,"Tenure","Intermediate")</f>
        <v>36</v>
      </c>
      <c r="G277" s="7">
        <f>GETPIVOTDATA("Sum of Net 3 bed Units",Pivots!$AC$111,"Tenure","Intermediate")</f>
        <v>11</v>
      </c>
      <c r="H277" s="7">
        <f>GETPIVOTDATA("Sum of Net 4 bed Units",Pivots!$AC$111,"Tenure","Intermediate")</f>
        <v>2</v>
      </c>
      <c r="I277" s="7">
        <f>GETPIVOTDATA("Sum of Net 5+ bed Units",Pivots!$AC$111,"Tenure","Intermediate")</f>
        <v>0</v>
      </c>
      <c r="J277" s="7">
        <f>GETPIVOTDATA("Sum of Net NK Units",Pivots!$AC$111,"Tenure","Intermediate")</f>
        <v>0</v>
      </c>
      <c r="K277" s="7">
        <f t="shared" si="16"/>
        <v>109</v>
      </c>
      <c r="L277" s="9"/>
      <c r="M277" s="34"/>
      <c r="N277" s="34"/>
      <c r="O277" s="34"/>
      <c r="P277" s="34"/>
      <c r="Q277" s="2"/>
      <c r="R277" s="431"/>
      <c r="S277" s="2"/>
      <c r="T277" s="1"/>
      <c r="U277" s="1"/>
      <c r="V277" s="1"/>
      <c r="W277" s="1"/>
      <c r="X277" s="1"/>
      <c r="Y277" s="1"/>
      <c r="Z277" s="1"/>
      <c r="AA277" s="1"/>
      <c r="AB277" s="1"/>
      <c r="AC277" s="1"/>
    </row>
    <row r="278" spans="1:29" x14ac:dyDescent="0.2">
      <c r="A278" s="1"/>
      <c r="B278" s="873"/>
      <c r="C278" s="874"/>
      <c r="D278" s="702">
        <f t="shared" ref="D278:J278" si="18">D277/$K$277</f>
        <v>0</v>
      </c>
      <c r="E278" s="702">
        <f t="shared" si="18"/>
        <v>0.55045871559633031</v>
      </c>
      <c r="F278" s="702">
        <f t="shared" si="18"/>
        <v>0.33027522935779818</v>
      </c>
      <c r="G278" s="702">
        <f t="shared" si="18"/>
        <v>0.10091743119266056</v>
      </c>
      <c r="H278" s="702">
        <f t="shared" si="18"/>
        <v>1.834862385321101E-2</v>
      </c>
      <c r="I278" s="702">
        <f t="shared" si="18"/>
        <v>0</v>
      </c>
      <c r="J278" s="702">
        <f t="shared" si="18"/>
        <v>0</v>
      </c>
      <c r="K278" s="702">
        <f>SUM(D278:J278)</f>
        <v>1</v>
      </c>
      <c r="L278" s="9"/>
      <c r="M278" s="9"/>
      <c r="N278" s="9"/>
      <c r="O278" s="9"/>
      <c r="P278" s="9"/>
      <c r="Q278" s="2"/>
      <c r="R278" s="431"/>
      <c r="S278" s="2"/>
      <c r="T278" s="1"/>
      <c r="U278" s="1"/>
      <c r="V278" s="1"/>
      <c r="W278" s="1"/>
      <c r="X278" s="1"/>
      <c r="Y278" s="1"/>
      <c r="Z278" s="1"/>
      <c r="AA278" s="1"/>
      <c r="AB278" s="1"/>
      <c r="AC278" s="1"/>
    </row>
    <row r="279" spans="1:29" x14ac:dyDescent="0.2">
      <c r="A279" s="1"/>
      <c r="B279" s="871" t="s">
        <v>3065</v>
      </c>
      <c r="C279" s="872"/>
      <c r="D279" s="7">
        <f>GETPIVOTDATA("Sum of Net Studio Units",Pivots!$AC$111,"Tenure","Social/Affordable Rent")</f>
        <v>0</v>
      </c>
      <c r="E279" s="7">
        <f>GETPIVOTDATA("Sum of Net 1 bed Units",Pivots!$AC$111,"Tenure","Social/Affordable Rent")</f>
        <v>8</v>
      </c>
      <c r="F279" s="7">
        <f>GETPIVOTDATA("Sum of Net 2 bed Units",Pivots!$AC$111,"Tenure","Social/Affordable Rent")</f>
        <v>10</v>
      </c>
      <c r="G279" s="7">
        <f>GETPIVOTDATA("Sum of Net 3 bed Units",Pivots!$AC$111,"Tenure","Social/Affordable Rent")</f>
        <v>0</v>
      </c>
      <c r="H279" s="7">
        <f>GETPIVOTDATA("Sum of Net 4 bed Units",Pivots!$AC$111,"Tenure","Social/Affordable Rent")</f>
        <v>4</v>
      </c>
      <c r="I279" s="7">
        <f>GETPIVOTDATA("Sum of Net 5+ bed Units",Pivots!$AC$111,"Tenure","Social/Affordable Rent")</f>
        <v>0</v>
      </c>
      <c r="J279" s="7">
        <f>GETPIVOTDATA("Sum of Net NK Units",Pivots!$AC$111,"Tenure","Social/Affordable Rent")</f>
        <v>0</v>
      </c>
      <c r="K279" s="703">
        <f t="shared" si="16"/>
        <v>22</v>
      </c>
      <c r="L279" s="9"/>
      <c r="M279" s="9"/>
      <c r="N279" s="9"/>
      <c r="O279" s="9"/>
      <c r="P279" s="9"/>
      <c r="Q279" s="2"/>
      <c r="R279" s="431"/>
      <c r="S279" s="2"/>
      <c r="T279" s="1"/>
      <c r="U279" s="1"/>
      <c r="V279" s="1"/>
      <c r="W279" s="1"/>
      <c r="X279" s="1"/>
      <c r="Y279" s="1"/>
      <c r="Z279" s="1"/>
      <c r="AA279" s="1"/>
      <c r="AB279" s="1"/>
      <c r="AC279" s="1"/>
    </row>
    <row r="280" spans="1:29" x14ac:dyDescent="0.2">
      <c r="A280" s="1"/>
      <c r="B280" s="873"/>
      <c r="C280" s="874"/>
      <c r="D280" s="702">
        <f t="shared" ref="D280:J280" si="19">D279/$K$279</f>
        <v>0</v>
      </c>
      <c r="E280" s="702">
        <f t="shared" si="19"/>
        <v>0.36363636363636365</v>
      </c>
      <c r="F280" s="702">
        <f t="shared" si="19"/>
        <v>0.45454545454545453</v>
      </c>
      <c r="G280" s="702">
        <f t="shared" si="19"/>
        <v>0</v>
      </c>
      <c r="H280" s="702">
        <f t="shared" si="19"/>
        <v>0.18181818181818182</v>
      </c>
      <c r="I280" s="702">
        <f t="shared" si="19"/>
        <v>0</v>
      </c>
      <c r="J280" s="702">
        <f t="shared" si="19"/>
        <v>0</v>
      </c>
      <c r="K280" s="702">
        <f t="shared" si="16"/>
        <v>1</v>
      </c>
      <c r="L280" s="9"/>
      <c r="M280" s="9"/>
      <c r="N280" s="9"/>
      <c r="O280" s="9"/>
      <c r="P280" s="9"/>
      <c r="Q280" s="2"/>
      <c r="R280" s="431"/>
      <c r="S280" s="2"/>
      <c r="T280" s="1"/>
      <c r="U280" s="1"/>
      <c r="V280" s="1"/>
      <c r="W280" s="1"/>
      <c r="X280" s="1"/>
      <c r="Y280" s="1"/>
      <c r="Z280" s="1"/>
      <c r="AA280" s="1"/>
      <c r="AB280" s="1"/>
      <c r="AC280" s="1"/>
    </row>
    <row r="281" spans="1:29" x14ac:dyDescent="0.2">
      <c r="A281" s="1"/>
      <c r="B281" s="867" t="s">
        <v>524</v>
      </c>
      <c r="C281" s="868"/>
      <c r="D281" s="704">
        <f>SUM(D275,D277,D279)</f>
        <v>16</v>
      </c>
      <c r="E281" s="704">
        <f t="shared" ref="E281:J281" si="20">SUM(E275,E277,E279)</f>
        <v>350</v>
      </c>
      <c r="F281" s="704">
        <f t="shared" si="20"/>
        <v>438</v>
      </c>
      <c r="G281" s="704">
        <f t="shared" si="20"/>
        <v>66</v>
      </c>
      <c r="H281" s="704">
        <f t="shared" si="20"/>
        <v>31</v>
      </c>
      <c r="I281" s="704">
        <f t="shared" si="20"/>
        <v>35</v>
      </c>
      <c r="J281" s="704">
        <f t="shared" si="20"/>
        <v>0</v>
      </c>
      <c r="K281" s="704">
        <f>SUM(D281:J281)</f>
        <v>936</v>
      </c>
      <c r="L281" s="9"/>
      <c r="M281" s="9"/>
      <c r="N281" s="9"/>
      <c r="O281" s="9"/>
      <c r="P281" s="9"/>
      <c r="Q281" s="2"/>
      <c r="R281" s="431"/>
      <c r="S281" s="2"/>
      <c r="T281" s="1"/>
      <c r="U281" s="1"/>
      <c r="V281" s="1"/>
      <c r="W281" s="1"/>
      <c r="X281" s="1"/>
      <c r="Y281" s="1"/>
      <c r="Z281" s="1"/>
      <c r="AA281" s="1"/>
      <c r="AB281" s="1"/>
      <c r="AC281" s="1"/>
    </row>
    <row r="282" spans="1:29" x14ac:dyDescent="0.2">
      <c r="A282" s="1"/>
      <c r="B282" s="869"/>
      <c r="C282" s="870"/>
      <c r="D282" s="705">
        <f t="shared" ref="D282:J282" si="21">D281/$K$281</f>
        <v>1.7094017094017096E-2</v>
      </c>
      <c r="E282" s="706">
        <f t="shared" si="21"/>
        <v>0.37393162393162394</v>
      </c>
      <c r="F282" s="706">
        <f t="shared" si="21"/>
        <v>0.46794871794871795</v>
      </c>
      <c r="G282" s="706">
        <f t="shared" si="21"/>
        <v>7.0512820512820512E-2</v>
      </c>
      <c r="H282" s="706">
        <f t="shared" si="21"/>
        <v>3.311965811965812E-2</v>
      </c>
      <c r="I282" s="706">
        <f t="shared" si="21"/>
        <v>3.7393162393162392E-2</v>
      </c>
      <c r="J282" s="706">
        <f t="shared" si="21"/>
        <v>0</v>
      </c>
      <c r="K282" s="706">
        <f t="shared" si="16"/>
        <v>1</v>
      </c>
      <c r="L282" s="9"/>
      <c r="M282" s="9"/>
      <c r="N282" s="9"/>
      <c r="O282" s="9"/>
      <c r="P282" s="9"/>
      <c r="Q282" s="2"/>
      <c r="R282" s="431"/>
      <c r="S282" s="2"/>
      <c r="T282" s="1"/>
      <c r="U282" s="1"/>
      <c r="V282" s="1"/>
      <c r="W282" s="1"/>
      <c r="X282" s="1"/>
      <c r="Y282" s="1"/>
      <c r="Z282" s="1"/>
      <c r="AA282" s="1"/>
      <c r="AB282" s="1"/>
      <c r="AC282" s="1"/>
    </row>
    <row r="283" spans="1:29" x14ac:dyDescent="0.2">
      <c r="A283" s="1"/>
      <c r="B283" s="434"/>
      <c r="C283" s="24"/>
      <c r="D283" s="24"/>
      <c r="E283" s="24"/>
      <c r="F283" s="24"/>
      <c r="G283" s="24"/>
      <c r="H283" s="24"/>
      <c r="I283" s="24"/>
      <c r="J283" s="9"/>
      <c r="K283" s="9"/>
      <c r="L283" s="9"/>
      <c r="M283" s="9"/>
      <c r="N283" s="9"/>
      <c r="O283" s="9"/>
      <c r="P283" s="9"/>
      <c r="Q283" s="2"/>
      <c r="R283" s="431"/>
      <c r="S283" s="2"/>
      <c r="T283" s="1"/>
      <c r="U283" s="1"/>
      <c r="V283" s="1"/>
      <c r="W283" s="1"/>
      <c r="X283" s="1"/>
      <c r="Y283" s="1"/>
      <c r="Z283" s="1"/>
      <c r="AA283" s="1"/>
      <c r="AB283" s="1"/>
      <c r="AC283" s="1"/>
    </row>
    <row r="284" spans="1:29" x14ac:dyDescent="0.2">
      <c r="A284" s="1"/>
      <c r="B284" s="441"/>
      <c r="C284" s="34"/>
      <c r="D284" s="34"/>
      <c r="E284" s="34"/>
      <c r="F284" s="34"/>
      <c r="G284" s="34"/>
      <c r="H284" s="34"/>
      <c r="I284" s="34"/>
      <c r="J284" s="34"/>
      <c r="K284" s="34"/>
      <c r="L284" s="34"/>
      <c r="M284" s="9"/>
      <c r="N284" s="9"/>
      <c r="O284" s="9"/>
      <c r="P284" s="9"/>
      <c r="Q284" s="2"/>
      <c r="R284" s="431"/>
      <c r="S284" s="2"/>
      <c r="T284" s="1"/>
      <c r="U284" s="1"/>
      <c r="V284" s="1"/>
      <c r="W284" s="1"/>
      <c r="X284" s="1"/>
      <c r="Y284" s="1"/>
      <c r="Z284" s="1"/>
      <c r="AA284" s="1"/>
      <c r="AB284" s="1"/>
      <c r="AC284" s="1"/>
    </row>
    <row r="285" spans="1:29" x14ac:dyDescent="0.2">
      <c r="A285" s="2"/>
      <c r="B285" s="406" t="s">
        <v>4381</v>
      </c>
      <c r="C285" s="36" t="s">
        <v>4654</v>
      </c>
      <c r="D285" s="9"/>
      <c r="E285" s="9"/>
      <c r="F285" s="9"/>
      <c r="G285" s="9"/>
      <c r="H285" s="9"/>
      <c r="I285" s="9"/>
      <c r="J285" s="9"/>
      <c r="K285" s="395"/>
      <c r="L285" s="9"/>
      <c r="M285" s="394" t="s">
        <v>4655</v>
      </c>
      <c r="N285" s="9"/>
      <c r="O285" s="9"/>
      <c r="P285" s="9"/>
      <c r="Q285" s="2"/>
      <c r="R285" s="431"/>
      <c r="S285" s="2"/>
      <c r="T285" s="1"/>
      <c r="U285" s="1"/>
      <c r="V285" s="1"/>
      <c r="W285" s="1"/>
      <c r="X285" s="1"/>
      <c r="Y285" s="1"/>
      <c r="Z285" s="1"/>
      <c r="AA285" s="1"/>
      <c r="AB285" s="1"/>
      <c r="AC285" s="1"/>
    </row>
    <row r="286" spans="1:29" x14ac:dyDescent="0.2">
      <c r="A286" s="2"/>
      <c r="B286" s="859"/>
      <c r="C286" s="860"/>
      <c r="D286" s="5" t="s">
        <v>2357</v>
      </c>
      <c r="E286" s="5" t="s">
        <v>2358</v>
      </c>
      <c r="F286" s="5" t="s">
        <v>2359</v>
      </c>
      <c r="G286" s="5" t="s">
        <v>2360</v>
      </c>
      <c r="H286" s="5" t="s">
        <v>2361</v>
      </c>
      <c r="I286" s="5" t="s">
        <v>2362</v>
      </c>
      <c r="J286" s="10" t="s">
        <v>2363</v>
      </c>
      <c r="K286" s="232" t="s">
        <v>524</v>
      </c>
      <c r="L286" s="9"/>
      <c r="M286" s="9"/>
      <c r="N286" s="9"/>
      <c r="O286" s="9"/>
      <c r="P286" s="9"/>
      <c r="Q286" s="2"/>
      <c r="R286" s="431"/>
      <c r="S286" s="2"/>
      <c r="T286" s="1"/>
      <c r="U286" s="1"/>
      <c r="V286" s="1"/>
      <c r="W286" s="1"/>
      <c r="X286" s="1"/>
      <c r="Y286" s="1"/>
      <c r="Z286" s="1"/>
      <c r="AA286" s="1"/>
      <c r="AB286" s="1"/>
      <c r="AC286" s="1"/>
    </row>
    <row r="287" spans="1:29" x14ac:dyDescent="0.2">
      <c r="A287" s="2"/>
      <c r="B287" s="871" t="s">
        <v>3064</v>
      </c>
      <c r="C287" s="872"/>
      <c r="D287" s="7">
        <f>GETPIVOTDATA("Sum of Net Studio Units",Pivots!$AC$125,"Tenure","Open Market")</f>
        <v>741</v>
      </c>
      <c r="E287" s="7">
        <f>GETPIVOTDATA("Sum of Net 1 bed Units",Pivots!$AC$125,"Tenure","Open Market")</f>
        <v>2596</v>
      </c>
      <c r="F287" s="7">
        <f>GETPIVOTDATA("Sum of Net 2 bed Units",Pivots!$AC$125,"Tenure","Open Market")</f>
        <v>5451</v>
      </c>
      <c r="G287" s="7">
        <f>GETPIVOTDATA("Sum of Net 3 bed Units",Pivots!$AC$125,"Tenure","Open Market")</f>
        <v>2072</v>
      </c>
      <c r="H287" s="7">
        <f>GETPIVOTDATA("Sum of Net 4 bed Units",Pivots!$AC$125,"Tenure","Open Market")</f>
        <v>327</v>
      </c>
      <c r="I287" s="7">
        <f>GETPIVOTDATA("Sum of Net 5+ bed Units",Pivots!$AC$125,"Tenure","Open Market")</f>
        <v>201</v>
      </c>
      <c r="J287" s="707">
        <f>GETPIVOTDATA("Sum of Net NK Units",Pivots!$AC$125,"Tenure","Open Market")</f>
        <v>-1</v>
      </c>
      <c r="K287" s="703">
        <f>SUM(D287:J287)</f>
        <v>11387</v>
      </c>
      <c r="L287" s="9"/>
      <c r="M287" s="9"/>
      <c r="N287" s="9"/>
      <c r="O287" s="9"/>
      <c r="P287" s="9"/>
      <c r="Q287" s="2"/>
      <c r="R287" s="431"/>
      <c r="S287" s="2"/>
      <c r="T287" s="1"/>
      <c r="U287" s="1"/>
      <c r="V287" s="1"/>
      <c r="W287" s="1"/>
      <c r="X287" s="1"/>
      <c r="Y287" s="1"/>
      <c r="Z287" s="1"/>
      <c r="AA287" s="1"/>
      <c r="AB287" s="1"/>
      <c r="AC287" s="1"/>
    </row>
    <row r="288" spans="1:29" x14ac:dyDescent="0.2">
      <c r="A288" s="2"/>
      <c r="B288" s="873"/>
      <c r="C288" s="874"/>
      <c r="D288" s="702">
        <f t="shared" ref="D288:J288" si="22">D287/$K$287</f>
        <v>6.5074207429524897E-2</v>
      </c>
      <c r="E288" s="702">
        <f t="shared" si="22"/>
        <v>0.22797927461139897</v>
      </c>
      <c r="F288" s="702">
        <f t="shared" si="22"/>
        <v>0.47870378501800298</v>
      </c>
      <c r="G288" s="702">
        <f t="shared" si="22"/>
        <v>0.18196188636164046</v>
      </c>
      <c r="H288" s="702">
        <f t="shared" si="22"/>
        <v>2.8716957934486694E-2</v>
      </c>
      <c r="I288" s="702">
        <f t="shared" si="22"/>
        <v>1.7651708088170719E-2</v>
      </c>
      <c r="J288" s="708">
        <f t="shared" si="22"/>
        <v>-8.7819443224729956E-5</v>
      </c>
      <c r="K288" s="702">
        <f>SUM(D288:J288)</f>
        <v>0.99999999999999978</v>
      </c>
      <c r="L288" s="9"/>
      <c r="M288" s="9"/>
      <c r="N288" s="9"/>
      <c r="O288" s="9"/>
      <c r="P288" s="9"/>
      <c r="Q288" s="2"/>
      <c r="R288" s="431"/>
      <c r="S288" s="2"/>
      <c r="T288" s="1"/>
      <c r="U288" s="1"/>
      <c r="V288" s="1"/>
      <c r="W288" s="1"/>
      <c r="X288" s="1"/>
      <c r="Y288" s="1"/>
      <c r="Z288" s="1"/>
      <c r="AA288" s="1"/>
      <c r="AB288" s="1"/>
      <c r="AC288" s="1"/>
    </row>
    <row r="289" spans="1:29" x14ac:dyDescent="0.2">
      <c r="A289" s="2"/>
      <c r="B289" s="871" t="s">
        <v>628</v>
      </c>
      <c r="C289" s="872"/>
      <c r="D289" s="7">
        <f>GETPIVOTDATA("Sum of Net Studio Units",Pivots!$AC$125,"Tenure","Intermediate")</f>
        <v>10</v>
      </c>
      <c r="E289" s="7">
        <f>GETPIVOTDATA("Sum of Net 1 bed Units",Pivots!$AC$125,"Tenure","Intermediate")</f>
        <v>475</v>
      </c>
      <c r="F289" s="7">
        <f>GETPIVOTDATA("Sum of Net 2 bed Units",Pivots!$AC$125,"Tenure","Intermediate")</f>
        <v>598</v>
      </c>
      <c r="G289" s="7">
        <f>GETPIVOTDATA("Sum of Net 3 bed Units",Pivots!$AC$125,"Tenure","Intermediate")</f>
        <v>297</v>
      </c>
      <c r="H289" s="7">
        <f>GETPIVOTDATA("Sum of Net 4 bed Units",Pivots!$AC$125,"Tenure","Intermediate")</f>
        <v>60</v>
      </c>
      <c r="I289" s="7">
        <f>GETPIVOTDATA("Sum of Net 5+ bed Units",Pivots!$AC$125,"Tenure","Intermediate")</f>
        <v>2</v>
      </c>
      <c r="J289" s="7">
        <f>GETPIVOTDATA("Sum of Net NK Units",Pivots!$AC$125,"Tenure","Intermediate")</f>
        <v>0</v>
      </c>
      <c r="K289" s="709">
        <f>SUM(D289:J289)</f>
        <v>1442</v>
      </c>
      <c r="L289" s="9"/>
      <c r="M289" s="9"/>
      <c r="N289" s="9"/>
      <c r="O289" s="9"/>
      <c r="P289" s="9"/>
      <c r="Q289" s="2"/>
      <c r="R289" s="431"/>
      <c r="S289" s="2"/>
      <c r="T289" s="1"/>
      <c r="U289" s="1"/>
      <c r="V289" s="1"/>
      <c r="W289" s="1"/>
      <c r="X289" s="1"/>
      <c r="Y289" s="1"/>
      <c r="Z289" s="1"/>
      <c r="AA289" s="1"/>
      <c r="AB289" s="1"/>
      <c r="AC289" s="1"/>
    </row>
    <row r="290" spans="1:29" x14ac:dyDescent="0.2">
      <c r="A290" s="2"/>
      <c r="B290" s="873"/>
      <c r="C290" s="874"/>
      <c r="D290" s="702">
        <f t="shared" ref="D290:J290" si="23">D289/$K$289</f>
        <v>6.9348127600554789E-3</v>
      </c>
      <c r="E290" s="702">
        <f t="shared" si="23"/>
        <v>0.32940360610263525</v>
      </c>
      <c r="F290" s="702">
        <f t="shared" si="23"/>
        <v>0.4147018030513176</v>
      </c>
      <c r="G290" s="702">
        <f t="shared" si="23"/>
        <v>0.2059639389736477</v>
      </c>
      <c r="H290" s="702">
        <f t="shared" si="23"/>
        <v>4.1608876560332873E-2</v>
      </c>
      <c r="I290" s="702">
        <f t="shared" si="23"/>
        <v>1.3869625520110957E-3</v>
      </c>
      <c r="J290" s="702">
        <f t="shared" si="23"/>
        <v>0</v>
      </c>
      <c r="K290" s="702">
        <f>SUM(D290:J290)</f>
        <v>1</v>
      </c>
      <c r="L290" s="9"/>
      <c r="M290" s="9"/>
      <c r="N290" s="9"/>
      <c r="O290" s="9"/>
      <c r="P290" s="9"/>
      <c r="Q290" s="2"/>
      <c r="R290" s="431"/>
      <c r="S290" s="2"/>
      <c r="T290" s="1"/>
      <c r="U290" s="1"/>
      <c r="V290" s="1"/>
      <c r="W290" s="1"/>
      <c r="X290" s="1"/>
      <c r="Y290" s="1"/>
      <c r="Z290" s="1"/>
      <c r="AA290" s="1"/>
      <c r="AB290" s="1"/>
      <c r="AC290" s="1"/>
    </row>
    <row r="291" spans="1:29" x14ac:dyDescent="0.2">
      <c r="A291" s="2"/>
      <c r="B291" s="871" t="s">
        <v>3065</v>
      </c>
      <c r="C291" s="872"/>
      <c r="D291" s="7">
        <f>GETPIVOTDATA("Sum of Net Studio Units",Pivots!$AC$125,"Tenure","Social/Affordable Rent")</f>
        <v>-3</v>
      </c>
      <c r="E291" s="7">
        <f>GETPIVOTDATA("Sum of Net 1 bed Units",Pivots!$AC$125,"Tenure","Social/Affordable Rent")</f>
        <v>161</v>
      </c>
      <c r="F291" s="7">
        <f>GETPIVOTDATA("Sum of Net 2 bed Units",Pivots!$AC$125,"Tenure","Social/Affordable Rent")</f>
        <v>327</v>
      </c>
      <c r="G291" s="7">
        <f>GETPIVOTDATA("Sum of Net 3 bed Units",Pivots!$AC$125,"Tenure","Social/Affordable Rent")</f>
        <v>192</v>
      </c>
      <c r="H291" s="7">
        <f>GETPIVOTDATA("Sum of Net 4 bed Units",Pivots!$AC$125,"Tenure","Social/Affordable Rent")</f>
        <v>64</v>
      </c>
      <c r="I291" s="7">
        <f>GETPIVOTDATA("Sum of Net 5+ bed Units",Pivots!$AC$125,"Tenure","Social/Affordable Rent")</f>
        <v>0</v>
      </c>
      <c r="J291" s="7">
        <f>GETPIVOTDATA("Sum of Net NK Units",Pivots!$AC$125,"Tenure","Social/Affordable Rent")</f>
        <v>0</v>
      </c>
      <c r="K291" s="703">
        <f>SUM(D291:J291)</f>
        <v>741</v>
      </c>
      <c r="L291" s="9"/>
      <c r="M291" s="9"/>
      <c r="N291" s="9"/>
      <c r="O291" s="9"/>
      <c r="P291" s="9"/>
      <c r="Q291" s="2"/>
      <c r="R291" s="431"/>
      <c r="S291" s="2"/>
      <c r="T291" s="1"/>
      <c r="U291" s="1"/>
      <c r="V291" s="1"/>
      <c r="W291" s="1"/>
      <c r="X291" s="1"/>
      <c r="Y291" s="1"/>
      <c r="Z291" s="1"/>
      <c r="AA291" s="1"/>
      <c r="AB291" s="1"/>
      <c r="AC291" s="1"/>
    </row>
    <row r="292" spans="1:29" x14ac:dyDescent="0.2">
      <c r="A292" s="2"/>
      <c r="B292" s="873"/>
      <c r="C292" s="874"/>
      <c r="D292" s="702">
        <f t="shared" ref="D292:J292" si="24">D291/$K$291</f>
        <v>-4.048582995951417E-3</v>
      </c>
      <c r="E292" s="702">
        <f t="shared" si="24"/>
        <v>0.21727395411605938</v>
      </c>
      <c r="F292" s="702">
        <f t="shared" si="24"/>
        <v>0.44129554655870445</v>
      </c>
      <c r="G292" s="702">
        <f t="shared" si="24"/>
        <v>0.25910931174089069</v>
      </c>
      <c r="H292" s="702">
        <f t="shared" si="24"/>
        <v>8.6369770580296892E-2</v>
      </c>
      <c r="I292" s="702">
        <f t="shared" si="24"/>
        <v>0</v>
      </c>
      <c r="J292" s="702">
        <f t="shared" si="24"/>
        <v>0</v>
      </c>
      <c r="K292" s="702">
        <v>1</v>
      </c>
      <c r="L292" s="9"/>
      <c r="M292" s="9"/>
      <c r="N292" s="9"/>
      <c r="O292" s="9"/>
      <c r="P292" s="9"/>
      <c r="Q292" s="2"/>
      <c r="R292" s="431"/>
      <c r="S292" s="2"/>
      <c r="T292" s="1"/>
      <c r="U292" s="1"/>
      <c r="V292" s="1"/>
      <c r="W292" s="1"/>
      <c r="X292" s="1"/>
      <c r="Y292" s="1"/>
      <c r="Z292" s="1"/>
      <c r="AA292" s="1"/>
      <c r="AB292" s="1"/>
      <c r="AC292" s="1"/>
    </row>
    <row r="293" spans="1:29" x14ac:dyDescent="0.2">
      <c r="A293" s="2"/>
      <c r="B293" s="867" t="s">
        <v>524</v>
      </c>
      <c r="C293" s="868"/>
      <c r="D293" s="704">
        <f>SUM(D287,D289,D291)</f>
        <v>748</v>
      </c>
      <c r="E293" s="704">
        <f t="shared" ref="E293:J293" si="25">SUM(E287,E289,E291)</f>
        <v>3232</v>
      </c>
      <c r="F293" s="704">
        <f t="shared" si="25"/>
        <v>6376</v>
      </c>
      <c r="G293" s="704">
        <f t="shared" si="25"/>
        <v>2561</v>
      </c>
      <c r="H293" s="704">
        <f t="shared" si="25"/>
        <v>451</v>
      </c>
      <c r="I293" s="704">
        <f t="shared" si="25"/>
        <v>203</v>
      </c>
      <c r="J293" s="704">
        <f t="shared" si="25"/>
        <v>-1</v>
      </c>
      <c r="K293" s="704">
        <f>SUM(D293:J293)</f>
        <v>13570</v>
      </c>
      <c r="L293" s="9"/>
      <c r="M293" s="9"/>
      <c r="N293" s="9"/>
      <c r="O293" s="9"/>
      <c r="P293" s="9"/>
      <c r="Q293" s="2"/>
      <c r="R293" s="431"/>
      <c r="S293" s="2"/>
      <c r="T293" s="1"/>
      <c r="U293" s="1"/>
      <c r="V293" s="1"/>
      <c r="W293" s="1"/>
      <c r="X293" s="1"/>
      <c r="Y293" s="1"/>
      <c r="Z293" s="1"/>
      <c r="AA293" s="1"/>
      <c r="AB293" s="1"/>
      <c r="AC293" s="1"/>
    </row>
    <row r="294" spans="1:29" x14ac:dyDescent="0.2">
      <c r="A294" s="2"/>
      <c r="B294" s="869"/>
      <c r="C294" s="870"/>
      <c r="D294" s="706">
        <f t="shared" ref="D294:J294" si="26">D293/$K$293</f>
        <v>5.5121591746499631E-2</v>
      </c>
      <c r="E294" s="706">
        <f t="shared" si="26"/>
        <v>0.23817243920412676</v>
      </c>
      <c r="F294" s="706">
        <f t="shared" si="26"/>
        <v>0.46985998526160649</v>
      </c>
      <c r="G294" s="706">
        <f t="shared" si="26"/>
        <v>0.18872512896094326</v>
      </c>
      <c r="H294" s="706">
        <f t="shared" si="26"/>
        <v>3.3235077376565954E-2</v>
      </c>
      <c r="I294" s="706">
        <f t="shared" si="26"/>
        <v>1.4959469417833457E-2</v>
      </c>
      <c r="J294" s="706">
        <f t="shared" si="26"/>
        <v>-7.3691967575534271E-5</v>
      </c>
      <c r="K294" s="706">
        <f>SUM(D294:J294)</f>
        <v>1.0000000000000002</v>
      </c>
      <c r="L294" s="9"/>
      <c r="M294" s="9"/>
      <c r="N294" s="9"/>
      <c r="O294" s="9"/>
      <c r="P294" s="9"/>
      <c r="Q294" s="2"/>
      <c r="R294" s="431"/>
      <c r="S294" s="2"/>
      <c r="T294" s="1"/>
      <c r="U294" s="1"/>
      <c r="V294" s="1"/>
      <c r="W294" s="1"/>
      <c r="X294" s="1"/>
      <c r="Y294" s="1"/>
      <c r="Z294" s="1"/>
      <c r="AA294" s="1"/>
      <c r="AB294" s="1"/>
      <c r="AC294" s="1"/>
    </row>
    <row r="295" spans="1:29" x14ac:dyDescent="0.2">
      <c r="A295" s="2"/>
      <c r="B295" s="467"/>
      <c r="C295" s="24"/>
      <c r="D295" s="24"/>
      <c r="E295" s="24"/>
      <c r="F295" s="24"/>
      <c r="G295" s="24"/>
      <c r="H295" s="24"/>
      <c r="I295" s="24"/>
      <c r="J295" s="9"/>
      <c r="K295" s="9"/>
      <c r="L295" s="9"/>
      <c r="M295" s="9"/>
      <c r="N295" s="9"/>
      <c r="O295" s="9"/>
      <c r="P295" s="9"/>
      <c r="Q295" s="2"/>
      <c r="R295" s="431"/>
      <c r="S295" s="2"/>
      <c r="T295" s="1"/>
      <c r="U295" s="1"/>
      <c r="V295" s="1"/>
      <c r="W295" s="1"/>
      <c r="X295" s="1"/>
      <c r="Y295" s="1"/>
      <c r="Z295" s="1"/>
      <c r="AA295" s="1"/>
      <c r="AB295" s="1"/>
      <c r="AC295" s="1"/>
    </row>
    <row r="296" spans="1:29" ht="20.25" x14ac:dyDescent="0.3">
      <c r="A296" s="2"/>
      <c r="B296" s="451" t="s">
        <v>1689</v>
      </c>
      <c r="C296" s="9"/>
      <c r="D296" s="9"/>
      <c r="E296" s="9"/>
      <c r="F296" s="9"/>
      <c r="G296" s="9"/>
      <c r="H296" s="9"/>
      <c r="I296" s="9"/>
      <c r="J296" s="9"/>
      <c r="K296" s="9"/>
      <c r="L296" s="9"/>
      <c r="M296" s="9"/>
      <c r="N296" s="9"/>
      <c r="O296" s="9"/>
      <c r="P296" s="9"/>
      <c r="Q296" s="2"/>
      <c r="R296" s="431"/>
      <c r="S296" s="2"/>
      <c r="T296" s="1"/>
      <c r="U296" s="1"/>
      <c r="V296" s="1"/>
      <c r="W296" s="1"/>
      <c r="X296" s="1"/>
      <c r="Y296" s="1"/>
      <c r="Z296" s="1"/>
      <c r="AA296" s="1"/>
      <c r="AB296" s="1"/>
      <c r="AC296" s="1"/>
    </row>
    <row r="297" spans="1:29" x14ac:dyDescent="0.2">
      <c r="A297" s="2"/>
      <c r="B297" s="411" t="s">
        <v>4379</v>
      </c>
      <c r="C297" s="37" t="s">
        <v>4576</v>
      </c>
      <c r="D297" s="9"/>
      <c r="E297" s="9"/>
      <c r="F297" s="9"/>
      <c r="G297" s="9"/>
      <c r="H297" s="9"/>
      <c r="I297" s="9"/>
      <c r="J297" s="9"/>
      <c r="K297" s="9"/>
      <c r="L297" s="9"/>
      <c r="M297" s="9"/>
      <c r="N297" s="9"/>
      <c r="O297" s="9"/>
      <c r="P297" s="9"/>
      <c r="Q297" s="2"/>
      <c r="R297" s="431"/>
      <c r="S297" s="2"/>
      <c r="T297" s="1"/>
      <c r="U297" s="1"/>
      <c r="V297" s="1"/>
      <c r="W297" s="1"/>
      <c r="X297" s="1"/>
      <c r="Y297" s="1"/>
      <c r="Z297" s="1"/>
      <c r="AA297" s="1"/>
      <c r="AB297" s="1"/>
      <c r="AC297" s="1"/>
    </row>
    <row r="298" spans="1:29" x14ac:dyDescent="0.2">
      <c r="A298" s="2"/>
      <c r="B298" s="852"/>
      <c r="C298" s="852"/>
      <c r="D298" s="40" t="s">
        <v>474</v>
      </c>
      <c r="E298" s="5" t="s">
        <v>473</v>
      </c>
      <c r="F298" s="5" t="s">
        <v>524</v>
      </c>
      <c r="G298" s="9"/>
      <c r="H298" s="9"/>
      <c r="I298" s="9"/>
      <c r="J298" s="9"/>
      <c r="K298" s="9"/>
      <c r="L298" s="9"/>
      <c r="M298" s="34"/>
      <c r="N298" s="34"/>
      <c r="O298" s="34"/>
      <c r="P298" s="34"/>
      <c r="Q298" s="2"/>
      <c r="R298" s="431"/>
      <c r="S298" s="2"/>
      <c r="T298" s="1"/>
      <c r="U298" s="1"/>
      <c r="V298" s="1"/>
      <c r="W298" s="1"/>
      <c r="X298" s="1"/>
      <c r="Y298" s="1"/>
      <c r="Z298" s="1"/>
      <c r="AA298" s="1"/>
      <c r="AB298" s="1"/>
      <c r="AC298" s="1"/>
    </row>
    <row r="299" spans="1:29" x14ac:dyDescent="0.2">
      <c r="A299" s="2"/>
      <c r="B299" s="855" t="s">
        <v>1973</v>
      </c>
      <c r="C299" s="855"/>
      <c r="D299" s="7">
        <v>19</v>
      </c>
      <c r="E299" s="7">
        <f>GETPIVOTDATA("Net Units Total",Pivots!$B$144,"Minor Residential Dev Type","a")</f>
        <v>17</v>
      </c>
      <c r="F299" s="7">
        <f>SUM(D299:E299)</f>
        <v>36</v>
      </c>
      <c r="G299" s="9"/>
      <c r="H299" s="9"/>
      <c r="I299" s="9"/>
      <c r="J299" s="9"/>
      <c r="K299" s="9"/>
      <c r="L299" s="9"/>
      <c r="M299" s="9"/>
      <c r="N299" s="9"/>
      <c r="O299" s="9"/>
      <c r="P299" s="9"/>
      <c r="Q299" s="2"/>
      <c r="R299" s="431"/>
      <c r="S299" s="2"/>
      <c r="T299" s="1"/>
      <c r="U299" s="1"/>
      <c r="V299" s="1"/>
      <c r="W299" s="1"/>
      <c r="X299" s="1"/>
      <c r="Y299" s="1"/>
      <c r="Z299" s="1"/>
      <c r="AA299" s="1"/>
      <c r="AB299" s="1"/>
      <c r="AC299" s="1"/>
    </row>
    <row r="300" spans="1:29" x14ac:dyDescent="0.2">
      <c r="A300" s="2"/>
      <c r="B300" s="855" t="s">
        <v>1974</v>
      </c>
      <c r="C300" s="855"/>
      <c r="D300" s="7">
        <v>-34</v>
      </c>
      <c r="E300" s="7">
        <f>GETPIVOTDATA("Net Units Total",Pivots!$B$144,"Minor Residential Dev Type","b")</f>
        <v>-25</v>
      </c>
      <c r="F300" s="7">
        <f>SUM(D300:E300)</f>
        <v>-59</v>
      </c>
      <c r="G300" s="9"/>
      <c r="H300" s="9"/>
      <c r="I300" s="9"/>
      <c r="J300" s="9"/>
      <c r="K300" s="9"/>
      <c r="L300" s="9"/>
      <c r="M300" s="9"/>
      <c r="N300" s="9"/>
      <c r="O300" s="9"/>
      <c r="P300" s="9"/>
      <c r="Q300" s="2"/>
      <c r="R300" s="431"/>
      <c r="S300" s="2"/>
      <c r="T300" s="1"/>
      <c r="U300" s="1"/>
      <c r="V300" s="1"/>
      <c r="W300" s="1"/>
      <c r="X300" s="1"/>
      <c r="Y300" s="1"/>
      <c r="Z300" s="1"/>
      <c r="AA300" s="1"/>
      <c r="AB300" s="1"/>
      <c r="AC300" s="1"/>
    </row>
    <row r="301" spans="1:29" x14ac:dyDescent="0.2">
      <c r="A301" s="2"/>
      <c r="B301" s="855" t="s">
        <v>1975</v>
      </c>
      <c r="C301" s="855"/>
      <c r="D301" s="7">
        <v>40</v>
      </c>
      <c r="E301" s="7">
        <f>GETPIVOTDATA("Net Units Total",Pivots!$B$144,"Minor Residential Dev Type","c-")+GETPIVOTDATA("Net Units Total",Pivots!$B$144,"Minor Residential Dev Type","c+")</f>
        <v>25</v>
      </c>
      <c r="F301" s="7">
        <f>SUM(D301:E301)</f>
        <v>65</v>
      </c>
      <c r="G301" s="9"/>
      <c r="H301" s="9"/>
      <c r="I301" s="9"/>
      <c r="J301" s="9"/>
      <c r="K301" s="9"/>
      <c r="L301" s="9"/>
      <c r="M301" s="9"/>
      <c r="N301" s="9"/>
      <c r="O301" s="9"/>
      <c r="P301" s="9"/>
      <c r="Q301" s="2"/>
      <c r="R301" s="431"/>
      <c r="S301" s="2"/>
      <c r="T301" s="1"/>
      <c r="U301" s="1"/>
      <c r="V301" s="1"/>
      <c r="W301" s="1"/>
      <c r="X301" s="1"/>
      <c r="Y301" s="1"/>
      <c r="Z301" s="1"/>
      <c r="AA301" s="1"/>
      <c r="AB301" s="1"/>
      <c r="AC301" s="1"/>
    </row>
    <row r="302" spans="1:29" x14ac:dyDescent="0.2">
      <c r="A302" s="2"/>
      <c r="B302" s="855" t="s">
        <v>1989</v>
      </c>
      <c r="C302" s="855"/>
      <c r="D302" s="7">
        <v>91</v>
      </c>
      <c r="E302" s="7">
        <f>GETPIVOTDATA("Net Units Total",Pivots!$B$144,"Minor Residential Dev Type","d")+GETPIVOTDATA("Net Units Total",Pivots!$B$144,"Minor Residential Dev Type","e")+GETPIVOTDATA("Net Units Total",Pivots!$B$144,"Minor Residential Dev Type","f")+GETPIVOTDATA("Net Units Total",Pivots!$B$144,"Minor Residential Dev Type","g")+GETPIVOTDATA("Net Units Total",Pivots!$B$144,"Minor Residential Dev Type","h")+GETPIVOTDATA("Net Units Total",Pivots!$B$144,"Minor Residential Dev Type","i")+GETPIVOTDATA("Net Units Total",Pivots!$B$144,"Minor Residential Dev Type","n")</f>
        <v>107</v>
      </c>
      <c r="F302" s="7">
        <f>SUM(D302:E302)</f>
        <v>198</v>
      </c>
      <c r="G302" s="9"/>
      <c r="H302" s="9"/>
      <c r="I302" s="9"/>
      <c r="J302" s="9"/>
      <c r="K302" s="9"/>
      <c r="L302" s="9"/>
      <c r="M302" s="9"/>
      <c r="N302" s="9"/>
      <c r="O302" s="9"/>
      <c r="P302" s="9"/>
      <c r="Q302" s="2"/>
      <c r="R302" s="431"/>
      <c r="S302" s="2"/>
      <c r="T302" s="1"/>
      <c r="U302" s="1"/>
      <c r="V302" s="1"/>
      <c r="W302" s="1"/>
      <c r="X302" s="1"/>
      <c r="Y302" s="1"/>
      <c r="Z302" s="1"/>
      <c r="AA302" s="1"/>
      <c r="AB302" s="1"/>
      <c r="AC302" s="1"/>
    </row>
    <row r="303" spans="1:29" x14ac:dyDescent="0.2">
      <c r="A303" s="2"/>
      <c r="B303" s="854" t="s">
        <v>524</v>
      </c>
      <c r="C303" s="854"/>
      <c r="D303" s="12">
        <f>SUM(D299:D302)</f>
        <v>116</v>
      </c>
      <c r="E303" s="12">
        <f>SUM(E299:E302)</f>
        <v>124</v>
      </c>
      <c r="F303" s="12">
        <f>SUM(D303:E303)</f>
        <v>240</v>
      </c>
      <c r="G303" s="9"/>
      <c r="H303" s="9"/>
      <c r="I303" s="9"/>
      <c r="J303" s="9"/>
      <c r="K303" s="9"/>
      <c r="L303" s="9"/>
      <c r="M303" s="9"/>
      <c r="N303" s="9"/>
      <c r="O303" s="9"/>
      <c r="P303" s="9"/>
      <c r="Q303" s="2"/>
      <c r="R303" s="431"/>
      <c r="S303" s="2"/>
      <c r="T303" s="1"/>
      <c r="U303" s="1"/>
      <c r="V303" s="1"/>
      <c r="W303" s="1"/>
      <c r="X303" s="1"/>
      <c r="Y303" s="1"/>
      <c r="Z303" s="1"/>
      <c r="AA303" s="1"/>
      <c r="AB303" s="1"/>
      <c r="AC303" s="1"/>
    </row>
    <row r="304" spans="1:29" x14ac:dyDescent="0.2">
      <c r="A304" s="2"/>
      <c r="B304" s="434"/>
      <c r="C304" s="9"/>
      <c r="D304" s="9"/>
      <c r="E304" s="9"/>
      <c r="F304" s="9"/>
      <c r="G304" s="9"/>
      <c r="H304" s="9"/>
      <c r="I304" s="9"/>
      <c r="J304" s="9"/>
      <c r="K304" s="9"/>
      <c r="L304" s="9"/>
      <c r="M304" s="9"/>
      <c r="N304" s="9"/>
      <c r="O304" s="9"/>
      <c r="P304" s="9"/>
      <c r="Q304" s="34"/>
      <c r="R304" s="470"/>
      <c r="S304" s="2"/>
      <c r="T304" s="1"/>
      <c r="U304" s="1"/>
      <c r="V304" s="1"/>
      <c r="W304" s="1"/>
      <c r="X304" s="1"/>
      <c r="Y304" s="1"/>
      <c r="Z304" s="1"/>
      <c r="AA304" s="1"/>
      <c r="AB304" s="1"/>
      <c r="AC304" s="1"/>
    </row>
    <row r="305" spans="1:29" x14ac:dyDescent="0.2">
      <c r="A305" s="2"/>
      <c r="B305" s="411" t="s">
        <v>5080</v>
      </c>
      <c r="C305" s="37" t="s">
        <v>4577</v>
      </c>
      <c r="D305" s="35"/>
      <c r="E305" s="35"/>
      <c r="F305" s="34"/>
      <c r="G305" s="34"/>
      <c r="H305" s="34"/>
      <c r="I305" s="34"/>
      <c r="J305" s="34"/>
      <c r="K305" s="34"/>
      <c r="L305" s="34"/>
      <c r="M305" s="9"/>
      <c r="N305" s="9"/>
      <c r="O305" s="9"/>
      <c r="P305" s="9"/>
      <c r="Q305" s="9"/>
      <c r="R305" s="407"/>
      <c r="S305" s="2"/>
      <c r="T305" s="1"/>
      <c r="U305" s="1"/>
      <c r="V305" s="1"/>
      <c r="W305" s="1"/>
      <c r="X305" s="1"/>
      <c r="Y305" s="1"/>
      <c r="Z305" s="1"/>
      <c r="AA305" s="1"/>
      <c r="AB305" s="1"/>
      <c r="AC305" s="1"/>
    </row>
    <row r="306" spans="1:29" x14ac:dyDescent="0.2">
      <c r="A306" s="2"/>
      <c r="B306" s="852"/>
      <c r="C306" s="852"/>
      <c r="D306" s="40" t="s">
        <v>474</v>
      </c>
      <c r="E306" s="5" t="s">
        <v>473</v>
      </c>
      <c r="F306" s="5" t="s">
        <v>524</v>
      </c>
      <c r="G306" s="26"/>
      <c r="H306" s="9"/>
      <c r="I306" s="9"/>
      <c r="J306" s="9"/>
      <c r="K306" s="9"/>
      <c r="L306" s="9"/>
      <c r="M306" s="34"/>
      <c r="N306" s="34"/>
      <c r="O306" s="34"/>
      <c r="P306" s="34"/>
      <c r="Q306" s="34"/>
      <c r="R306" s="407"/>
      <c r="S306" s="2"/>
      <c r="T306" s="1"/>
      <c r="U306" s="1"/>
      <c r="V306" s="1"/>
      <c r="W306" s="1"/>
      <c r="X306" s="1"/>
      <c r="Y306" s="1"/>
      <c r="Z306" s="1"/>
      <c r="AA306" s="1"/>
      <c r="AB306" s="1"/>
      <c r="AC306" s="1"/>
    </row>
    <row r="307" spans="1:29" x14ac:dyDescent="0.2">
      <c r="A307" s="2"/>
      <c r="B307" s="855" t="s">
        <v>1973</v>
      </c>
      <c r="C307" s="855"/>
      <c r="D307" s="7">
        <v>28</v>
      </c>
      <c r="E307" s="7">
        <f>GETPIVOTDATA("Net Units Total",Pivots!$F$144,"Minor Residential Dev Type","a")</f>
        <v>22</v>
      </c>
      <c r="F307" s="7">
        <f>SUM(D307:E307)</f>
        <v>50</v>
      </c>
      <c r="G307" s="25"/>
      <c r="H307" s="9"/>
      <c r="I307" s="9"/>
      <c r="J307" s="9"/>
      <c r="K307" s="9"/>
      <c r="L307" s="9"/>
      <c r="M307" s="9"/>
      <c r="N307" s="9"/>
      <c r="O307" s="9"/>
      <c r="P307" s="9"/>
      <c r="Q307" s="9"/>
      <c r="R307" s="407"/>
      <c r="S307" s="2"/>
      <c r="T307" s="1"/>
      <c r="U307" s="1"/>
      <c r="V307" s="1"/>
      <c r="W307" s="1"/>
      <c r="X307" s="1"/>
      <c r="Y307" s="1"/>
      <c r="Z307" s="1"/>
      <c r="AA307" s="1"/>
      <c r="AB307" s="1"/>
      <c r="AC307" s="1"/>
    </row>
    <row r="308" spans="1:29" x14ac:dyDescent="0.2">
      <c r="A308" s="2"/>
      <c r="B308" s="855" t="s">
        <v>1974</v>
      </c>
      <c r="C308" s="855"/>
      <c r="D308" s="7">
        <v>-44</v>
      </c>
      <c r="E308" s="7">
        <f>GETPIVOTDATA("Net Units Total",Pivots!$F$144,"Minor Residential Dev Type","b")</f>
        <v>-33</v>
      </c>
      <c r="F308" s="7">
        <f>SUM(D308:E308)</f>
        <v>-77</v>
      </c>
      <c r="G308" s="25"/>
      <c r="H308" s="9"/>
      <c r="I308" s="9"/>
      <c r="J308" s="9"/>
      <c r="K308" s="9"/>
      <c r="L308" s="9"/>
      <c r="M308" s="9"/>
      <c r="N308" s="9"/>
      <c r="O308" s="9"/>
      <c r="P308" s="9"/>
      <c r="Q308" s="9"/>
      <c r="R308" s="407"/>
      <c r="S308" s="2"/>
      <c r="T308" s="1"/>
      <c r="U308" s="1"/>
      <c r="V308" s="1"/>
      <c r="W308" s="1"/>
      <c r="X308" s="1"/>
      <c r="Y308" s="1"/>
      <c r="Z308" s="1"/>
      <c r="AA308" s="1"/>
      <c r="AB308" s="1"/>
      <c r="AC308" s="1"/>
    </row>
    <row r="309" spans="1:29" x14ac:dyDescent="0.2">
      <c r="A309" s="2"/>
      <c r="B309" s="855" t="s">
        <v>1975</v>
      </c>
      <c r="C309" s="855"/>
      <c r="D309" s="7">
        <v>69</v>
      </c>
      <c r="E309" s="7">
        <f>GETPIVOTDATA("Net Units Total",Pivots!$F$144,"Minor Residential Dev Type","c-")+GETPIVOTDATA("Net Units Total",Pivots!$F$144,"Minor Residential Dev Type","c+")</f>
        <v>31</v>
      </c>
      <c r="F309" s="7">
        <f>SUM(D309:E309)</f>
        <v>100</v>
      </c>
      <c r="G309" s="25"/>
      <c r="H309" s="9"/>
      <c r="I309" s="9"/>
      <c r="J309" s="9"/>
      <c r="K309" s="9"/>
      <c r="L309" s="9"/>
      <c r="M309" s="9"/>
      <c r="N309" s="9"/>
      <c r="O309" s="9"/>
      <c r="P309" s="9"/>
      <c r="Q309" s="9"/>
      <c r="R309" s="407"/>
      <c r="S309" s="2"/>
      <c r="T309" s="1"/>
      <c r="U309" s="1"/>
      <c r="V309" s="1"/>
      <c r="W309" s="1"/>
      <c r="X309" s="1"/>
      <c r="Y309" s="1"/>
      <c r="Z309" s="1"/>
      <c r="AA309" s="1"/>
      <c r="AB309" s="1"/>
      <c r="AC309" s="1"/>
    </row>
    <row r="310" spans="1:29" x14ac:dyDescent="0.2">
      <c r="A310" s="2"/>
      <c r="B310" s="855" t="s">
        <v>1989</v>
      </c>
      <c r="C310" s="855"/>
      <c r="D310" s="7">
        <v>405</v>
      </c>
      <c r="E310" s="7">
        <f>GETPIVOTDATA("Net Units Total",Pivots!$F$144,"Minor Residential Dev Type","d")+GETPIVOTDATA("Net Units Total",Pivots!$F$144,"Minor Residential Dev Type","e")+GETPIVOTDATA("Net Units Total",Pivots!$F$144,"Minor Residential Dev Type","f")+GETPIVOTDATA("Net Units Total",Pivots!$F$144,"Minor Residential Dev Type","g")+GETPIVOTDATA("Net Units Total",Pivots!$F$144,"Minor Residential Dev Type","h")+GETPIVOTDATA("Net Units Total",Pivots!$F$144,"Minor Residential Dev Type","i")+GETPIVOTDATA("Net Units Total",Pivots!$F$144,"Minor Residential Dev Type","n")+GETPIVOTDATA("Net Units Total",Pivots!$F$144)</f>
        <v>1328</v>
      </c>
      <c r="F310" s="7">
        <f>SUM(D310:E310)</f>
        <v>1733</v>
      </c>
      <c r="G310" s="25"/>
      <c r="H310" s="9"/>
      <c r="I310" s="9"/>
      <c r="J310" s="9"/>
      <c r="K310" s="9"/>
      <c r="L310" s="9"/>
      <c r="M310" s="9"/>
      <c r="N310" s="9"/>
      <c r="O310" s="9"/>
      <c r="P310" s="9"/>
      <c r="Q310" s="9"/>
      <c r="R310" s="407"/>
      <c r="S310" s="2"/>
      <c r="T310" s="1"/>
      <c r="U310" s="1"/>
      <c r="V310" s="1"/>
      <c r="W310" s="1"/>
      <c r="X310" s="1"/>
      <c r="Y310" s="1"/>
      <c r="Z310" s="1"/>
      <c r="AA310" s="1"/>
      <c r="AB310" s="1"/>
      <c r="AC310" s="1"/>
    </row>
    <row r="311" spans="1:29" x14ac:dyDescent="0.2">
      <c r="A311" s="2"/>
      <c r="B311" s="854" t="s">
        <v>524</v>
      </c>
      <c r="C311" s="854"/>
      <c r="D311" s="12">
        <f>SUM(D307:D310)</f>
        <v>458</v>
      </c>
      <c r="E311" s="12">
        <f>SUM(E307:E310)</f>
        <v>1348</v>
      </c>
      <c r="F311" s="12">
        <f>SUM(D311:E311)</f>
        <v>1806</v>
      </c>
      <c r="G311" s="27"/>
      <c r="H311" s="9"/>
      <c r="I311" s="9"/>
      <c r="J311" s="9"/>
      <c r="K311" s="9"/>
      <c r="L311" s="9"/>
      <c r="M311" s="9"/>
      <c r="N311" s="9"/>
      <c r="O311" s="9"/>
      <c r="P311" s="9"/>
      <c r="Q311" s="9"/>
      <c r="R311" s="407"/>
      <c r="S311" s="2"/>
      <c r="T311" s="1"/>
      <c r="U311" s="1"/>
      <c r="V311" s="1"/>
      <c r="W311" s="1"/>
      <c r="X311" s="1"/>
      <c r="Y311" s="1"/>
      <c r="Z311" s="1"/>
      <c r="AA311" s="1"/>
      <c r="AB311" s="1"/>
      <c r="AC311" s="1"/>
    </row>
    <row r="312" spans="1:29" x14ac:dyDescent="0.2">
      <c r="A312" s="2"/>
      <c r="B312" s="434"/>
      <c r="C312" s="9"/>
      <c r="D312" s="9"/>
      <c r="E312" s="9"/>
      <c r="F312" s="9"/>
      <c r="G312" s="9"/>
      <c r="H312" s="9"/>
      <c r="I312" s="9"/>
      <c r="J312" s="9"/>
      <c r="K312" s="9"/>
      <c r="L312" s="9"/>
      <c r="M312" s="34"/>
      <c r="N312" s="34"/>
      <c r="O312" s="34"/>
      <c r="P312" s="34"/>
      <c r="Q312" s="34"/>
      <c r="R312" s="470"/>
      <c r="S312" s="2"/>
      <c r="T312" s="1"/>
      <c r="U312" s="1"/>
      <c r="V312" s="1"/>
      <c r="W312" s="1"/>
      <c r="X312" s="1"/>
      <c r="Y312" s="1"/>
      <c r="Z312" s="1"/>
      <c r="AA312" s="1"/>
      <c r="AB312" s="1"/>
      <c r="AC312" s="1"/>
    </row>
    <row r="313" spans="1:29" x14ac:dyDescent="0.2">
      <c r="A313" s="2"/>
      <c r="B313" s="441"/>
      <c r="C313" s="34"/>
      <c r="D313" s="34"/>
      <c r="E313" s="34"/>
      <c r="F313" s="34"/>
      <c r="G313" s="34"/>
      <c r="H313" s="34"/>
      <c r="I313" s="34"/>
      <c r="J313" s="34"/>
      <c r="K313" s="34"/>
      <c r="L313" s="34"/>
      <c r="M313" s="34"/>
      <c r="N313" s="34"/>
      <c r="O313" s="34"/>
      <c r="P313" s="34"/>
      <c r="Q313" s="34"/>
      <c r="R313" s="470"/>
      <c r="S313" s="2"/>
      <c r="T313" s="1"/>
      <c r="U313" s="1"/>
      <c r="V313" s="1"/>
      <c r="W313" s="1"/>
      <c r="X313" s="1"/>
      <c r="Y313" s="1"/>
      <c r="Z313" s="1"/>
      <c r="AA313" s="1"/>
      <c r="AB313" s="1"/>
      <c r="AC313" s="1"/>
    </row>
    <row r="314" spans="1:29" x14ac:dyDescent="0.2">
      <c r="A314" s="2"/>
      <c r="B314" s="471" t="s">
        <v>4427</v>
      </c>
      <c r="C314" s="472"/>
      <c r="D314" s="472"/>
      <c r="E314" s="472"/>
      <c r="F314" s="472"/>
      <c r="G314" s="472"/>
      <c r="H314" s="472"/>
      <c r="I314" s="472"/>
      <c r="J314" s="472"/>
      <c r="K314" s="472"/>
      <c r="L314" s="472"/>
      <c r="M314" s="472"/>
      <c r="N314" s="472"/>
      <c r="O314" s="472"/>
      <c r="P314" s="685" t="s">
        <v>5544</v>
      </c>
      <c r="Q314" s="472"/>
      <c r="R314" s="473"/>
      <c r="S314" s="2"/>
      <c r="T314" s="1"/>
      <c r="U314" s="1"/>
      <c r="V314" s="1"/>
      <c r="W314" s="1"/>
      <c r="X314" s="1"/>
      <c r="Y314" s="1"/>
      <c r="Z314" s="1"/>
      <c r="AA314" s="1"/>
      <c r="AB314" s="1"/>
      <c r="AC314" s="1"/>
    </row>
    <row r="315" spans="1:29" x14ac:dyDescent="0.2">
      <c r="A315" s="2"/>
      <c r="B315" s="474" t="s">
        <v>5086</v>
      </c>
      <c r="C315" s="475"/>
      <c r="D315" s="475"/>
      <c r="E315" s="475"/>
      <c r="F315" s="475"/>
      <c r="G315" s="475"/>
      <c r="H315" s="475"/>
      <c r="I315" s="475"/>
      <c r="J315" s="475"/>
      <c r="K315" s="475"/>
      <c r="L315" s="475"/>
      <c r="M315" s="475"/>
      <c r="N315" s="475"/>
      <c r="O315" s="475"/>
      <c r="P315" s="475"/>
      <c r="Q315" s="475"/>
      <c r="R315" s="476"/>
      <c r="S315" s="2"/>
      <c r="T315" s="1"/>
      <c r="U315" s="1"/>
      <c r="V315" s="1"/>
      <c r="W315" s="1"/>
      <c r="X315" s="1"/>
      <c r="Y315" s="1"/>
      <c r="Z315" s="1"/>
      <c r="AA315" s="1"/>
      <c r="AB315" s="1"/>
      <c r="AC315" s="1"/>
    </row>
    <row r="316" spans="1:29" x14ac:dyDescent="0.2">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row>
    <row r="317" spans="1:29" x14ac:dyDescent="0.2">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row>
    <row r="318" spans="1:29" x14ac:dyDescent="0.2">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row>
    <row r="319" spans="1:29" x14ac:dyDescent="0.2">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row>
    <row r="320" spans="1:29" x14ac:dyDescent="0.2">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row>
    <row r="321" spans="1:29" x14ac:dyDescent="0.2">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row>
    <row r="322" spans="1:29" x14ac:dyDescent="0.2">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row>
    <row r="323" spans="1:29" x14ac:dyDescent="0.2">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row>
    <row r="324" spans="1:29" x14ac:dyDescent="0.2">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row>
    <row r="325" spans="1:29" x14ac:dyDescent="0.2">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row>
    <row r="326" spans="1:29" x14ac:dyDescent="0.2">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row>
    <row r="327" spans="1:29" x14ac:dyDescent="0.2">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row>
    <row r="328" spans="1:29" x14ac:dyDescent="0.2">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row>
    <row r="329" spans="1:29" x14ac:dyDescent="0.2">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row>
    <row r="330" spans="1:29" x14ac:dyDescent="0.2">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row>
    <row r="331" spans="1:29" x14ac:dyDescent="0.2">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row>
    <row r="332" spans="1:29" x14ac:dyDescent="0.2">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row>
    <row r="333" spans="1:29" x14ac:dyDescent="0.2">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row>
    <row r="334" spans="1:29" x14ac:dyDescent="0.2">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row>
    <row r="335" spans="1:29" x14ac:dyDescent="0.2">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row>
    <row r="336" spans="1:29" x14ac:dyDescent="0.2">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row>
    <row r="337" spans="1:29" x14ac:dyDescent="0.2">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row>
    <row r="338" spans="1:29" x14ac:dyDescent="0.2">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row>
    <row r="339" spans="1:29" x14ac:dyDescent="0.2">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row>
    <row r="340" spans="1:29" x14ac:dyDescent="0.2">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row>
    <row r="341" spans="1:29" x14ac:dyDescent="0.2">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row>
    <row r="342" spans="1:29" x14ac:dyDescent="0.2">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row>
    <row r="343" spans="1:29" x14ac:dyDescent="0.2">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row>
    <row r="344" spans="1:29" x14ac:dyDescent="0.2">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row>
    <row r="345" spans="1:29" x14ac:dyDescent="0.2">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row>
    <row r="346" spans="1:29" x14ac:dyDescent="0.2">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row>
    <row r="347" spans="1:29" x14ac:dyDescent="0.2">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row>
    <row r="348" spans="1:29" x14ac:dyDescent="0.2">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row>
    <row r="349" spans="1:29" x14ac:dyDescent="0.2">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row>
    <row r="350" spans="1:29" x14ac:dyDescent="0.2">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row>
    <row r="351" spans="1:29" x14ac:dyDescent="0.2">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row>
    <row r="352" spans="1:29" x14ac:dyDescent="0.2">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row>
    <row r="353" spans="1:29" x14ac:dyDescent="0.2">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row>
    <row r="354" spans="1:29" x14ac:dyDescent="0.2">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row>
    <row r="355" spans="1:29" x14ac:dyDescent="0.2">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row>
    <row r="356" spans="1:29" x14ac:dyDescent="0.2">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row>
    <row r="357" spans="1:29" x14ac:dyDescent="0.2">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row>
    <row r="358" spans="1:29" x14ac:dyDescent="0.2">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row>
    <row r="359" spans="1:29" x14ac:dyDescent="0.2">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row>
    <row r="360" spans="1:29" x14ac:dyDescent="0.2">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row>
    <row r="361" spans="1:29" x14ac:dyDescent="0.2">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row>
    <row r="362" spans="1:29" x14ac:dyDescent="0.2">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row>
    <row r="363" spans="1:29" x14ac:dyDescent="0.2">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row>
    <row r="364" spans="1:29" x14ac:dyDescent="0.2">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row>
    <row r="365" spans="1:29" x14ac:dyDescent="0.2">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row>
    <row r="366" spans="1:29" x14ac:dyDescent="0.2">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row>
  </sheetData>
  <mergeCells count="143">
    <mergeCell ref="B2:R3"/>
    <mergeCell ref="B293:C294"/>
    <mergeCell ref="B286:C286"/>
    <mergeCell ref="B287:C288"/>
    <mergeCell ref="B289:C290"/>
    <mergeCell ref="B291:C292"/>
    <mergeCell ref="B275:C276"/>
    <mergeCell ref="B277:C278"/>
    <mergeCell ref="B279:C280"/>
    <mergeCell ref="B281:C282"/>
    <mergeCell ref="B251:C251"/>
    <mergeCell ref="B252:C252"/>
    <mergeCell ref="B219:C219"/>
    <mergeCell ref="J263:L263"/>
    <mergeCell ref="G263:I263"/>
    <mergeCell ref="B255:C255"/>
    <mergeCell ref="B256:C256"/>
    <mergeCell ref="B257:C257"/>
    <mergeCell ref="B258:C258"/>
    <mergeCell ref="B263:C264"/>
    <mergeCell ref="D263:F263"/>
    <mergeCell ref="B230:D230"/>
    <mergeCell ref="B223:D223"/>
    <mergeCell ref="B250:C250"/>
    <mergeCell ref="B310:C310"/>
    <mergeCell ref="B303:C303"/>
    <mergeCell ref="B265:C265"/>
    <mergeCell ref="B267:C267"/>
    <mergeCell ref="B298:C298"/>
    <mergeCell ref="B299:C299"/>
    <mergeCell ref="B274:C274"/>
    <mergeCell ref="B311:C311"/>
    <mergeCell ref="B306:C306"/>
    <mergeCell ref="B307:C307"/>
    <mergeCell ref="B308:C308"/>
    <mergeCell ref="B309:C309"/>
    <mergeCell ref="B302:C302"/>
    <mergeCell ref="B300:C300"/>
    <mergeCell ref="B301:C301"/>
    <mergeCell ref="B245:C245"/>
    <mergeCell ref="B228:D228"/>
    <mergeCell ref="B237:C237"/>
    <mergeCell ref="B238:C238"/>
    <mergeCell ref="B243:C243"/>
    <mergeCell ref="B244:C244"/>
    <mergeCell ref="B218:C218"/>
    <mergeCell ref="B253:C253"/>
    <mergeCell ref="B254:C254"/>
    <mergeCell ref="B239:C239"/>
    <mergeCell ref="B240:C240"/>
    <mergeCell ref="B241:C241"/>
    <mergeCell ref="B242:C242"/>
    <mergeCell ref="B246:C246"/>
    <mergeCell ref="B247:C247"/>
    <mergeCell ref="B248:C248"/>
    <mergeCell ref="B249:C249"/>
    <mergeCell ref="H223:I223"/>
    <mergeCell ref="B203:C203"/>
    <mergeCell ref="B204:C204"/>
    <mergeCell ref="B205:C205"/>
    <mergeCell ref="B206:C206"/>
    <mergeCell ref="B207:C207"/>
    <mergeCell ref="B208:C208"/>
    <mergeCell ref="B209:C209"/>
    <mergeCell ref="B213:C213"/>
    <mergeCell ref="B214:C214"/>
    <mergeCell ref="B215:C215"/>
    <mergeCell ref="B216:C216"/>
    <mergeCell ref="B217:C217"/>
    <mergeCell ref="I159:J159"/>
    <mergeCell ref="K159:L159"/>
    <mergeCell ref="B180:B181"/>
    <mergeCell ref="C180:D180"/>
    <mergeCell ref="E180:F180"/>
    <mergeCell ref="G180:H180"/>
    <mergeCell ref="B159:B160"/>
    <mergeCell ref="C159:D159"/>
    <mergeCell ref="E159:F159"/>
    <mergeCell ref="G159:H159"/>
    <mergeCell ref="B136:B137"/>
    <mergeCell ref="C136:D136"/>
    <mergeCell ref="E136:F136"/>
    <mergeCell ref="G136:H136"/>
    <mergeCell ref="B84:C84"/>
    <mergeCell ref="B101:B102"/>
    <mergeCell ref="C101:D101"/>
    <mergeCell ref="K101:L101"/>
    <mergeCell ref="E101:F101"/>
    <mergeCell ref="G101:H101"/>
    <mergeCell ref="I101:J101"/>
    <mergeCell ref="B82:C82"/>
    <mergeCell ref="B83:C83"/>
    <mergeCell ref="E40:F41"/>
    <mergeCell ref="G40:J40"/>
    <mergeCell ref="G41:H41"/>
    <mergeCell ref="I41:J41"/>
    <mergeCell ref="B45:D45"/>
    <mergeCell ref="B46:D46"/>
    <mergeCell ref="B43:D43"/>
    <mergeCell ref="B44:D44"/>
    <mergeCell ref="B31:D31"/>
    <mergeCell ref="B33:D33"/>
    <mergeCell ref="B34:D34"/>
    <mergeCell ref="B35:D35"/>
    <mergeCell ref="B32:D32"/>
    <mergeCell ref="B23:D23"/>
    <mergeCell ref="E26:F27"/>
    <mergeCell ref="B50:D50"/>
    <mergeCell ref="B81:C81"/>
    <mergeCell ref="B6:D7"/>
    <mergeCell ref="E6:E7"/>
    <mergeCell ref="F6:I6"/>
    <mergeCell ref="B12:D12"/>
    <mergeCell ref="B8:D8"/>
    <mergeCell ref="B9:D9"/>
    <mergeCell ref="B10:D10"/>
    <mergeCell ref="O40:P41"/>
    <mergeCell ref="Q40:R41"/>
    <mergeCell ref="K40:L41"/>
    <mergeCell ref="M40:N41"/>
    <mergeCell ref="B18:D18"/>
    <mergeCell ref="B19:D19"/>
    <mergeCell ref="B36:D36"/>
    <mergeCell ref="B40:D42"/>
    <mergeCell ref="B29:D29"/>
    <mergeCell ref="B26:D28"/>
    <mergeCell ref="Q26:R27"/>
    <mergeCell ref="G27:H27"/>
    <mergeCell ref="I27:J27"/>
    <mergeCell ref="O26:P27"/>
    <mergeCell ref="K26:L27"/>
    <mergeCell ref="M26:N27"/>
    <mergeCell ref="B30:D30"/>
    <mergeCell ref="G26:J26"/>
    <mergeCell ref="I15:J15"/>
    <mergeCell ref="B15:D16"/>
    <mergeCell ref="E15:F15"/>
    <mergeCell ref="B20:D20"/>
    <mergeCell ref="B21:D21"/>
    <mergeCell ref="B11:D11"/>
    <mergeCell ref="G15:H15"/>
    <mergeCell ref="B22:D22"/>
    <mergeCell ref="B17:D17"/>
  </mergeCells>
  <phoneticPr fontId="5" type="noConversion"/>
  <pageMargins left="0.75" right="0.75" top="1" bottom="1" header="0.5" footer="0.5"/>
  <pageSetup paperSize="8" scale="97" fitToHeight="13" orientation="landscape" verticalDpi="1200" r:id="rId1"/>
  <headerFooter alignWithMargins="0"/>
  <rowBreaks count="6" manualBreakCount="6">
    <brk id="52" max="18" man="1"/>
    <brk id="97" max="18" man="1"/>
    <brk id="154" max="18" man="1"/>
    <brk id="197" max="18" man="1"/>
    <brk id="233" max="18" man="1"/>
    <brk id="269" max="18" man="1"/>
  </rowBreaks>
  <ignoredErrors>
    <ignoredError sqref="J9:J10 F23:G23 E50:R50 C152:F152 L117 K36:L36" formulaRange="1"/>
    <ignoredError sqref="D117 J117 F117 H117 D175 F175 J175" formula="1" formulaRange="1"/>
  </ignoredErrors>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autoPageBreaks="0"/>
  </sheetPr>
  <dimension ref="A1:CZ1460"/>
  <sheetViews>
    <sheetView zoomScaleNormal="100" workbookViewId="0">
      <pane ySplit="1" topLeftCell="A2" activePane="bottomLeft" state="frozen"/>
      <selection activeCell="CQ9" sqref="CQ9"/>
      <selection pane="bottomLeft"/>
    </sheetView>
  </sheetViews>
  <sheetFormatPr defaultRowHeight="12" customHeight="1" x14ac:dyDescent="0.2"/>
  <cols>
    <col min="1" max="1" width="20.42578125" customWidth="1"/>
    <col min="2" max="2" width="10.28515625" customWidth="1"/>
    <col min="3" max="3" width="33.7109375" customWidth="1"/>
    <col min="4" max="4" width="30.7109375" customWidth="1"/>
    <col min="5" max="5" width="33.7109375" style="164" customWidth="1"/>
    <col min="6" max="6" width="8.7109375" customWidth="1"/>
    <col min="7" max="7" width="18.7109375" customWidth="1"/>
    <col min="8" max="8" width="7.28515625" customWidth="1"/>
    <col min="9" max="9" width="8" customWidth="1"/>
    <col min="10" max="11" width="8" style="178" customWidth="1"/>
    <col min="12" max="12" width="18.7109375" style="177" customWidth="1"/>
    <col min="13" max="13" width="11.7109375" customWidth="1"/>
    <col min="14" max="14" width="10.7109375" customWidth="1"/>
    <col min="15" max="16" width="9.28515625" style="69" customWidth="1"/>
    <col min="17" max="17" width="9.28515625" style="162" customWidth="1"/>
    <col min="18" max="18" width="40.7109375" customWidth="1"/>
    <col min="19" max="22" width="10.7109375" customWidth="1"/>
    <col min="23" max="23" width="9.28515625" customWidth="1"/>
    <col min="24" max="24" width="10.28515625" customWidth="1"/>
    <col min="25" max="25" width="9.28515625" customWidth="1"/>
    <col min="26" max="26" width="11.42578125" customWidth="1"/>
    <col min="27" max="27" width="9.5703125" customWidth="1"/>
    <col min="28" max="28" width="9.28515625" customWidth="1"/>
    <col min="29" max="29" width="9.42578125" style="176" customWidth="1"/>
    <col min="30" max="32" width="12.28515625" style="163" customWidth="1"/>
    <col min="33" max="33" width="19" style="351" customWidth="1"/>
    <col min="34" max="34" width="19" style="164" customWidth="1"/>
    <col min="35" max="35" width="8.5703125" style="164" bestFit="1" customWidth="1"/>
    <col min="36" max="36" width="11.28515625" style="164" customWidth="1"/>
    <col min="37" max="37" width="9.28515625" style="164" customWidth="1"/>
    <col min="38" max="38" width="8.28515625" style="164" customWidth="1"/>
    <col min="39" max="65" width="9.28515625" style="164" customWidth="1"/>
    <col min="66" max="66" width="25.7109375" style="165" customWidth="1"/>
    <col min="67" max="67" width="8.28515625" style="265" customWidth="1"/>
    <col min="68" max="74" width="8.28515625" style="109" customWidth="1"/>
    <col min="75" max="88" width="8.28515625" style="166" customWidth="1"/>
    <col min="89" max="89" width="8.28515625" style="167" customWidth="1"/>
    <col min="90" max="90" width="10.42578125" style="167" customWidth="1"/>
    <col min="91" max="92" width="9" style="167" customWidth="1"/>
    <col min="93" max="93" width="9.140625" style="167"/>
    <col min="94" max="94" width="11.7109375" style="167" customWidth="1"/>
    <col min="95" max="95" width="23.7109375" style="185" customWidth="1"/>
    <col min="96" max="96" width="9.140625" style="161"/>
    <col min="97" max="97" width="15.7109375" style="185" customWidth="1"/>
    <col min="98" max="98" width="13.28515625" style="186" customWidth="1"/>
    <col min="99" max="99" width="12.28515625" style="186" customWidth="1"/>
  </cols>
  <sheetData>
    <row r="1" spans="1:101" s="71" customFormat="1" ht="50.1" customHeight="1" x14ac:dyDescent="0.2">
      <c r="A1" s="492" t="s">
        <v>2440</v>
      </c>
      <c r="B1" s="492" t="s">
        <v>2145</v>
      </c>
      <c r="C1" s="492" t="s">
        <v>4628</v>
      </c>
      <c r="D1" s="492" t="s">
        <v>2146</v>
      </c>
      <c r="E1" s="493" t="s">
        <v>2147</v>
      </c>
      <c r="F1" s="492" t="s">
        <v>2148</v>
      </c>
      <c r="G1" s="492" t="s">
        <v>2149</v>
      </c>
      <c r="H1" s="492" t="s">
        <v>2150</v>
      </c>
      <c r="I1" s="492" t="s">
        <v>4964</v>
      </c>
      <c r="J1" s="492" t="s">
        <v>2151</v>
      </c>
      <c r="K1" s="492" t="s">
        <v>2152</v>
      </c>
      <c r="L1" s="492" t="s">
        <v>522</v>
      </c>
      <c r="M1" s="493" t="s">
        <v>659</v>
      </c>
      <c r="N1" s="493" t="s">
        <v>660</v>
      </c>
      <c r="O1" s="492" t="s">
        <v>2154</v>
      </c>
      <c r="P1" s="492" t="s">
        <v>2155</v>
      </c>
      <c r="Q1" s="492" t="s">
        <v>2156</v>
      </c>
      <c r="R1" s="492" t="s">
        <v>2157</v>
      </c>
      <c r="S1" s="492" t="s">
        <v>2158</v>
      </c>
      <c r="T1" s="492" t="s">
        <v>2160</v>
      </c>
      <c r="U1" s="492" t="s">
        <v>2161</v>
      </c>
      <c r="V1" s="492" t="s">
        <v>5184</v>
      </c>
      <c r="W1" s="492" t="s">
        <v>2159</v>
      </c>
      <c r="X1" s="492" t="s">
        <v>2162</v>
      </c>
      <c r="Y1" s="492" t="s">
        <v>2163</v>
      </c>
      <c r="Z1" s="492" t="s">
        <v>2164</v>
      </c>
      <c r="AA1" s="492" t="s">
        <v>2165</v>
      </c>
      <c r="AB1" s="494" t="s">
        <v>2166</v>
      </c>
      <c r="AC1" s="494" t="s">
        <v>583</v>
      </c>
      <c r="AD1" s="495" t="s">
        <v>2167</v>
      </c>
      <c r="AE1" s="495" t="s">
        <v>5186</v>
      </c>
      <c r="AF1" s="496" t="s">
        <v>2153</v>
      </c>
      <c r="AG1" s="492" t="s">
        <v>4976</v>
      </c>
      <c r="AH1" s="493" t="s">
        <v>4975</v>
      </c>
      <c r="AI1" s="493" t="s">
        <v>553</v>
      </c>
      <c r="AJ1" s="497" t="s">
        <v>554</v>
      </c>
      <c r="AK1" s="497" t="s">
        <v>1826</v>
      </c>
      <c r="AL1" s="497" t="s">
        <v>1827</v>
      </c>
      <c r="AM1" s="497" t="s">
        <v>1828</v>
      </c>
      <c r="AN1" s="497" t="s">
        <v>1829</v>
      </c>
      <c r="AO1" s="497" t="s">
        <v>1830</v>
      </c>
      <c r="AP1" s="497" t="s">
        <v>1831</v>
      </c>
      <c r="AQ1" s="497" t="s">
        <v>1832</v>
      </c>
      <c r="AR1" s="497" t="s">
        <v>1833</v>
      </c>
      <c r="AS1" s="497" t="s">
        <v>1834</v>
      </c>
      <c r="AT1" s="497" t="s">
        <v>1835</v>
      </c>
      <c r="AU1" s="497" t="s">
        <v>1232</v>
      </c>
      <c r="AV1" s="497" t="s">
        <v>1233</v>
      </c>
      <c r="AW1" s="497" t="s">
        <v>1929</v>
      </c>
      <c r="AX1" s="497" t="s">
        <v>1415</v>
      </c>
      <c r="AY1" s="497" t="s">
        <v>1416</v>
      </c>
      <c r="AZ1" s="497" t="s">
        <v>1417</v>
      </c>
      <c r="BA1" s="497" t="s">
        <v>1418</v>
      </c>
      <c r="BB1" s="497" t="s">
        <v>1419</v>
      </c>
      <c r="BC1" s="497" t="s">
        <v>1420</v>
      </c>
      <c r="BD1" s="497" t="s">
        <v>1421</v>
      </c>
      <c r="BE1" s="497" t="s">
        <v>1422</v>
      </c>
      <c r="BF1" s="497" t="s">
        <v>1423</v>
      </c>
      <c r="BG1" s="497" t="s">
        <v>1424</v>
      </c>
      <c r="BH1" s="497" t="s">
        <v>1425</v>
      </c>
      <c r="BI1" s="497" t="s">
        <v>1426</v>
      </c>
      <c r="BJ1" s="497" t="s">
        <v>1427</v>
      </c>
      <c r="BK1" s="497" t="s">
        <v>1428</v>
      </c>
      <c r="BL1" s="497" t="s">
        <v>1429</v>
      </c>
      <c r="BM1" s="497" t="s">
        <v>1430</v>
      </c>
      <c r="BN1" s="498" t="s">
        <v>1930</v>
      </c>
      <c r="BO1" s="499" t="s">
        <v>4468</v>
      </c>
      <c r="BP1" s="500" t="s">
        <v>4469</v>
      </c>
      <c r="BQ1" s="501" t="s">
        <v>4470</v>
      </c>
      <c r="BR1" s="502" t="s">
        <v>4471</v>
      </c>
      <c r="BS1" s="502" t="s">
        <v>4472</v>
      </c>
      <c r="BT1" s="502" t="s">
        <v>4473</v>
      </c>
      <c r="BU1" s="503" t="s">
        <v>4474</v>
      </c>
      <c r="BV1" s="504" t="s">
        <v>4475</v>
      </c>
      <c r="BW1" s="504" t="s">
        <v>4476</v>
      </c>
      <c r="BX1" s="504" t="s">
        <v>4477</v>
      </c>
      <c r="BY1" s="504" t="s">
        <v>4478</v>
      </c>
      <c r="BZ1" s="504" t="s">
        <v>4479</v>
      </c>
      <c r="CA1" s="504" t="s">
        <v>4480</v>
      </c>
      <c r="CB1" s="504" t="s">
        <v>4481</v>
      </c>
      <c r="CC1" s="504" t="s">
        <v>4482</v>
      </c>
      <c r="CD1" s="504" t="s">
        <v>4483</v>
      </c>
      <c r="CE1" s="504" t="s">
        <v>4484</v>
      </c>
      <c r="CF1" s="504" t="s">
        <v>4485</v>
      </c>
      <c r="CG1" s="504" t="s">
        <v>4486</v>
      </c>
      <c r="CH1" s="504" t="s">
        <v>4487</v>
      </c>
      <c r="CI1" s="504" t="s">
        <v>4488</v>
      </c>
      <c r="CJ1" s="504" t="s">
        <v>4489</v>
      </c>
      <c r="CK1" s="505" t="s">
        <v>1943</v>
      </c>
      <c r="CL1" s="505" t="s">
        <v>4065</v>
      </c>
      <c r="CM1" s="505" t="s">
        <v>2669</v>
      </c>
      <c r="CN1" s="505" t="s">
        <v>4627</v>
      </c>
      <c r="CO1" s="505" t="s">
        <v>4624</v>
      </c>
      <c r="CP1" s="506" t="s">
        <v>523</v>
      </c>
      <c r="CQ1" s="506" t="s">
        <v>3070</v>
      </c>
      <c r="CR1" s="507" t="s">
        <v>551</v>
      </c>
      <c r="CS1" s="508" t="s">
        <v>3072</v>
      </c>
      <c r="CT1" s="508" t="s">
        <v>3071</v>
      </c>
      <c r="CU1" s="508" t="s">
        <v>3073</v>
      </c>
    </row>
    <row r="2" spans="1:101" s="71" customFormat="1" ht="12" customHeight="1" x14ac:dyDescent="0.2">
      <c r="A2" s="509" t="s">
        <v>2441</v>
      </c>
      <c r="B2" s="510" t="s">
        <v>2313</v>
      </c>
      <c r="C2" s="510" t="s">
        <v>1432</v>
      </c>
      <c r="D2" s="510" t="s">
        <v>1432</v>
      </c>
      <c r="E2" s="511" t="s">
        <v>2314</v>
      </c>
      <c r="F2" s="510" t="s">
        <v>1432</v>
      </c>
      <c r="G2" s="510" t="s">
        <v>2315</v>
      </c>
      <c r="H2" s="510" t="s">
        <v>2717</v>
      </c>
      <c r="I2" s="510" t="s">
        <v>2316</v>
      </c>
      <c r="J2" s="510">
        <v>526750</v>
      </c>
      <c r="K2" s="510">
        <v>176190</v>
      </c>
      <c r="L2" s="512" t="s">
        <v>4766</v>
      </c>
      <c r="M2" s="513" t="s">
        <v>2317</v>
      </c>
      <c r="N2" s="513" t="s">
        <v>2318</v>
      </c>
      <c r="O2" s="510">
        <v>0</v>
      </c>
      <c r="P2" s="510">
        <v>7</v>
      </c>
      <c r="Q2" s="514">
        <v>7</v>
      </c>
      <c r="R2" s="510" t="s">
        <v>2319</v>
      </c>
      <c r="S2" s="510" t="s">
        <v>1154</v>
      </c>
      <c r="T2" s="513" t="s">
        <v>2320</v>
      </c>
      <c r="U2" s="513" t="s">
        <v>2321</v>
      </c>
      <c r="V2" s="513"/>
      <c r="W2" s="510" t="s">
        <v>1439</v>
      </c>
      <c r="X2" s="513" t="s">
        <v>1432</v>
      </c>
      <c r="Y2" s="510" t="s">
        <v>1442</v>
      </c>
      <c r="Z2" s="510" t="s">
        <v>1443</v>
      </c>
      <c r="AA2" s="510" t="s">
        <v>1443</v>
      </c>
      <c r="AB2" s="510" t="s">
        <v>1444</v>
      </c>
      <c r="AC2" s="515">
        <v>1.0999999999999999E-2</v>
      </c>
      <c r="AD2" s="516" t="s">
        <v>2317</v>
      </c>
      <c r="AE2" s="516"/>
      <c r="AF2" s="675">
        <v>41882</v>
      </c>
      <c r="AG2" s="517" t="s">
        <v>628</v>
      </c>
      <c r="AH2" s="511" t="s">
        <v>3904</v>
      </c>
      <c r="AI2" s="511"/>
      <c r="AJ2" s="511"/>
      <c r="AK2" s="511"/>
      <c r="AL2" s="511">
        <v>0</v>
      </c>
      <c r="AM2" s="511">
        <v>4</v>
      </c>
      <c r="AN2" s="511">
        <v>3</v>
      </c>
      <c r="AO2" s="511">
        <v>0</v>
      </c>
      <c r="AP2" s="511">
        <v>0</v>
      </c>
      <c r="AQ2" s="511">
        <v>0</v>
      </c>
      <c r="AR2" s="511">
        <v>0</v>
      </c>
      <c r="AS2" s="511">
        <v>0</v>
      </c>
      <c r="AT2" s="511">
        <v>4</v>
      </c>
      <c r="AU2" s="511">
        <v>3</v>
      </c>
      <c r="AV2" s="511">
        <v>0</v>
      </c>
      <c r="AW2" s="511">
        <v>0</v>
      </c>
      <c r="AX2" s="511">
        <v>0</v>
      </c>
      <c r="AY2" s="511">
        <v>0</v>
      </c>
      <c r="AZ2" s="511">
        <v>0</v>
      </c>
      <c r="BA2" s="511">
        <v>0</v>
      </c>
      <c r="BB2" s="511">
        <v>0</v>
      </c>
      <c r="BC2" s="511">
        <v>0</v>
      </c>
      <c r="BD2" s="511">
        <v>0</v>
      </c>
      <c r="BE2" s="511">
        <v>0</v>
      </c>
      <c r="BF2" s="511">
        <v>0</v>
      </c>
      <c r="BG2" s="511">
        <v>0</v>
      </c>
      <c r="BH2" s="511">
        <v>0</v>
      </c>
      <c r="BI2" s="511">
        <v>0</v>
      </c>
      <c r="BJ2" s="511">
        <v>0</v>
      </c>
      <c r="BK2" s="511">
        <v>0</v>
      </c>
      <c r="BL2" s="511">
        <v>0</v>
      </c>
      <c r="BM2" s="511">
        <v>0</v>
      </c>
      <c r="BN2" s="728"/>
      <c r="BO2" s="518">
        <v>7</v>
      </c>
      <c r="BP2" s="519">
        <v>0</v>
      </c>
      <c r="BQ2" s="520">
        <v>0</v>
      </c>
      <c r="BR2" s="521">
        <v>0</v>
      </c>
      <c r="BS2" s="521">
        <v>0</v>
      </c>
      <c r="BT2" s="521">
        <v>0</v>
      </c>
      <c r="BU2" s="522">
        <v>0</v>
      </c>
      <c r="BV2" s="519">
        <v>0</v>
      </c>
      <c r="BW2" s="519">
        <v>0</v>
      </c>
      <c r="BX2" s="519">
        <v>0</v>
      </c>
      <c r="BY2" s="519">
        <v>0</v>
      </c>
      <c r="BZ2" s="519">
        <v>0</v>
      </c>
      <c r="CA2" s="519">
        <v>0</v>
      </c>
      <c r="CB2" s="519">
        <v>0</v>
      </c>
      <c r="CC2" s="519">
        <v>0</v>
      </c>
      <c r="CD2" s="519">
        <v>0</v>
      </c>
      <c r="CE2" s="519">
        <v>0</v>
      </c>
      <c r="CF2" s="519">
        <v>0</v>
      </c>
      <c r="CG2" s="519">
        <v>0</v>
      </c>
      <c r="CH2" s="519">
        <v>0</v>
      </c>
      <c r="CI2" s="519">
        <v>0</v>
      </c>
      <c r="CJ2" s="519">
        <v>0</v>
      </c>
      <c r="CK2" s="623">
        <f t="shared" ref="CK2:CK65" si="0">SUM(BP2:CJ2)</f>
        <v>0</v>
      </c>
      <c r="CL2" s="523">
        <v>0</v>
      </c>
      <c r="CM2" s="523">
        <v>0</v>
      </c>
      <c r="CN2" s="523">
        <v>0</v>
      </c>
      <c r="CO2" s="524">
        <v>1</v>
      </c>
      <c r="CP2" s="726"/>
      <c r="CQ2" s="525" t="s">
        <v>4965</v>
      </c>
      <c r="CR2" s="526" t="s">
        <v>4965</v>
      </c>
      <c r="CS2" s="527" t="s">
        <v>4965</v>
      </c>
      <c r="CT2" s="527" t="s">
        <v>4965</v>
      </c>
      <c r="CU2" s="527" t="s">
        <v>4965</v>
      </c>
    </row>
    <row r="3" spans="1:101" s="71" customFormat="1" ht="12" customHeight="1" x14ac:dyDescent="0.2">
      <c r="A3" s="509" t="s">
        <v>2441</v>
      </c>
      <c r="B3" s="510" t="s">
        <v>2313</v>
      </c>
      <c r="C3" s="510" t="s">
        <v>1432</v>
      </c>
      <c r="D3" s="510" t="s">
        <v>1432</v>
      </c>
      <c r="E3" s="511" t="s">
        <v>2314</v>
      </c>
      <c r="F3" s="510" t="s">
        <v>1432</v>
      </c>
      <c r="G3" s="510" t="s">
        <v>2315</v>
      </c>
      <c r="H3" s="510" t="s">
        <v>2717</v>
      </c>
      <c r="I3" s="510" t="s">
        <v>2316</v>
      </c>
      <c r="J3" s="510">
        <v>526750</v>
      </c>
      <c r="K3" s="510">
        <v>176190</v>
      </c>
      <c r="L3" s="512" t="s">
        <v>4766</v>
      </c>
      <c r="M3" s="513" t="s">
        <v>2317</v>
      </c>
      <c r="N3" s="513" t="s">
        <v>2318</v>
      </c>
      <c r="O3" s="510">
        <v>0</v>
      </c>
      <c r="P3" s="510">
        <v>59</v>
      </c>
      <c r="Q3" s="514">
        <v>59</v>
      </c>
      <c r="R3" s="510" t="s">
        <v>2319</v>
      </c>
      <c r="S3" s="510" t="s">
        <v>1154</v>
      </c>
      <c r="T3" s="513" t="s">
        <v>2320</v>
      </c>
      <c r="U3" s="513" t="s">
        <v>2321</v>
      </c>
      <c r="V3" s="513"/>
      <c r="W3" s="510" t="s">
        <v>1439</v>
      </c>
      <c r="X3" s="513" t="s">
        <v>1432</v>
      </c>
      <c r="Y3" s="510" t="s">
        <v>1442</v>
      </c>
      <c r="Z3" s="510" t="s">
        <v>1443</v>
      </c>
      <c r="AA3" s="510" t="s">
        <v>1443</v>
      </c>
      <c r="AB3" s="510" t="s">
        <v>1444</v>
      </c>
      <c r="AC3" s="515">
        <v>9.1999999999999998E-2</v>
      </c>
      <c r="AD3" s="516" t="s">
        <v>2317</v>
      </c>
      <c r="AE3" s="516"/>
      <c r="AF3" s="675">
        <v>41882</v>
      </c>
      <c r="AG3" s="517" t="s">
        <v>3063</v>
      </c>
      <c r="AH3" s="511" t="s">
        <v>1445</v>
      </c>
      <c r="AI3" s="511"/>
      <c r="AJ3" s="511"/>
      <c r="AK3" s="511"/>
      <c r="AL3" s="511">
        <v>0</v>
      </c>
      <c r="AM3" s="511">
        <v>17</v>
      </c>
      <c r="AN3" s="511">
        <v>42</v>
      </c>
      <c r="AO3" s="511">
        <v>0</v>
      </c>
      <c r="AP3" s="511">
        <v>0</v>
      </c>
      <c r="AQ3" s="511">
        <v>0</v>
      </c>
      <c r="AR3" s="511">
        <v>0</v>
      </c>
      <c r="AS3" s="511">
        <v>0</v>
      </c>
      <c r="AT3" s="511">
        <v>17</v>
      </c>
      <c r="AU3" s="511">
        <v>42</v>
      </c>
      <c r="AV3" s="511">
        <v>0</v>
      </c>
      <c r="AW3" s="511">
        <v>0</v>
      </c>
      <c r="AX3" s="511">
        <v>0</v>
      </c>
      <c r="AY3" s="511">
        <v>0</v>
      </c>
      <c r="AZ3" s="511">
        <v>0</v>
      </c>
      <c r="BA3" s="511">
        <v>0</v>
      </c>
      <c r="BB3" s="511">
        <v>0</v>
      </c>
      <c r="BC3" s="511">
        <v>0</v>
      </c>
      <c r="BD3" s="511">
        <v>0</v>
      </c>
      <c r="BE3" s="511">
        <v>0</v>
      </c>
      <c r="BF3" s="511">
        <v>0</v>
      </c>
      <c r="BG3" s="511">
        <v>0</v>
      </c>
      <c r="BH3" s="511">
        <v>0</v>
      </c>
      <c r="BI3" s="511">
        <v>0</v>
      </c>
      <c r="BJ3" s="511">
        <v>0</v>
      </c>
      <c r="BK3" s="511">
        <v>0</v>
      </c>
      <c r="BL3" s="511">
        <v>0</v>
      </c>
      <c r="BM3" s="511">
        <v>0</v>
      </c>
      <c r="BN3" s="728"/>
      <c r="BO3" s="518">
        <v>59</v>
      </c>
      <c r="BP3" s="519">
        <v>0</v>
      </c>
      <c r="BQ3" s="528">
        <v>0</v>
      </c>
      <c r="BR3" s="519">
        <v>0</v>
      </c>
      <c r="BS3" s="519">
        <v>0</v>
      </c>
      <c r="BT3" s="519">
        <v>0</v>
      </c>
      <c r="BU3" s="529">
        <v>0</v>
      </c>
      <c r="BV3" s="519">
        <v>0</v>
      </c>
      <c r="BW3" s="519">
        <v>0</v>
      </c>
      <c r="BX3" s="519">
        <v>0</v>
      </c>
      <c r="BY3" s="519">
        <v>0</v>
      </c>
      <c r="BZ3" s="519">
        <v>0</v>
      </c>
      <c r="CA3" s="519">
        <v>0</v>
      </c>
      <c r="CB3" s="519">
        <v>0</v>
      </c>
      <c r="CC3" s="519">
        <v>0</v>
      </c>
      <c r="CD3" s="519">
        <v>0</v>
      </c>
      <c r="CE3" s="519">
        <v>0</v>
      </c>
      <c r="CF3" s="519">
        <v>0</v>
      </c>
      <c r="CG3" s="519">
        <v>0</v>
      </c>
      <c r="CH3" s="519">
        <v>0</v>
      </c>
      <c r="CI3" s="519">
        <v>0</v>
      </c>
      <c r="CJ3" s="519">
        <v>0</v>
      </c>
      <c r="CK3" s="623">
        <f t="shared" si="0"/>
        <v>0</v>
      </c>
      <c r="CL3" s="523">
        <v>0</v>
      </c>
      <c r="CM3" s="523">
        <v>0</v>
      </c>
      <c r="CN3" s="523">
        <v>0</v>
      </c>
      <c r="CO3" s="524">
        <v>1</v>
      </c>
      <c r="CP3" s="726"/>
      <c r="CQ3" s="525" t="s">
        <v>4965</v>
      </c>
      <c r="CR3" s="526" t="s">
        <v>4965</v>
      </c>
      <c r="CS3" s="527" t="s">
        <v>4965</v>
      </c>
      <c r="CT3" s="527" t="s">
        <v>4965</v>
      </c>
      <c r="CU3" s="527" t="s">
        <v>4965</v>
      </c>
    </row>
    <row r="4" spans="1:101" s="71" customFormat="1" ht="12" customHeight="1" x14ac:dyDescent="0.2">
      <c r="A4" s="509" t="s">
        <v>2441</v>
      </c>
      <c r="B4" s="510" t="s">
        <v>2322</v>
      </c>
      <c r="C4" s="510" t="s">
        <v>1432</v>
      </c>
      <c r="D4" s="510" t="s">
        <v>1432</v>
      </c>
      <c r="E4" s="511" t="s">
        <v>1432</v>
      </c>
      <c r="F4" s="510" t="s">
        <v>2323</v>
      </c>
      <c r="G4" s="510" t="s">
        <v>2347</v>
      </c>
      <c r="H4" s="510" t="s">
        <v>1435</v>
      </c>
      <c r="I4" s="510" t="s">
        <v>2324</v>
      </c>
      <c r="J4" s="510">
        <v>527753</v>
      </c>
      <c r="K4" s="510">
        <v>171100</v>
      </c>
      <c r="L4" s="512" t="s">
        <v>3082</v>
      </c>
      <c r="M4" s="513" t="s">
        <v>3269</v>
      </c>
      <c r="N4" s="513" t="s">
        <v>3859</v>
      </c>
      <c r="O4" s="510">
        <v>0</v>
      </c>
      <c r="P4" s="510">
        <v>8</v>
      </c>
      <c r="Q4" s="514">
        <v>8</v>
      </c>
      <c r="R4" s="510" t="s">
        <v>602</v>
      </c>
      <c r="S4" s="510" t="s">
        <v>1438</v>
      </c>
      <c r="T4" s="513" t="s">
        <v>1660</v>
      </c>
      <c r="U4" s="513" t="s">
        <v>1661</v>
      </c>
      <c r="V4" s="513"/>
      <c r="W4" s="510" t="s">
        <v>1439</v>
      </c>
      <c r="X4" s="513" t="s">
        <v>1432</v>
      </c>
      <c r="Y4" s="510" t="s">
        <v>1442</v>
      </c>
      <c r="Z4" s="510" t="s">
        <v>1443</v>
      </c>
      <c r="AA4" s="510" t="s">
        <v>1444</v>
      </c>
      <c r="AB4" s="510" t="s">
        <v>2713</v>
      </c>
      <c r="AC4" s="515">
        <v>2.5999999999999999E-2</v>
      </c>
      <c r="AD4" s="516" t="s">
        <v>3269</v>
      </c>
      <c r="AE4" s="516"/>
      <c r="AF4" s="675">
        <v>42094</v>
      </c>
      <c r="AG4" s="517" t="s">
        <v>3063</v>
      </c>
      <c r="AH4" s="511" t="s">
        <v>1445</v>
      </c>
      <c r="AI4" s="511"/>
      <c r="AJ4" s="511"/>
      <c r="AK4" s="511"/>
      <c r="AL4" s="511">
        <v>0</v>
      </c>
      <c r="AM4" s="511">
        <v>6</v>
      </c>
      <c r="AN4" s="511">
        <v>2</v>
      </c>
      <c r="AO4" s="511">
        <v>0</v>
      </c>
      <c r="AP4" s="511">
        <v>0</v>
      </c>
      <c r="AQ4" s="511">
        <v>0</v>
      </c>
      <c r="AR4" s="511">
        <v>0</v>
      </c>
      <c r="AS4" s="511">
        <v>0</v>
      </c>
      <c r="AT4" s="511">
        <v>4</v>
      </c>
      <c r="AU4" s="511">
        <v>2</v>
      </c>
      <c r="AV4" s="511">
        <v>0</v>
      </c>
      <c r="AW4" s="511">
        <v>0</v>
      </c>
      <c r="AX4" s="511">
        <v>0</v>
      </c>
      <c r="AY4" s="511">
        <v>0</v>
      </c>
      <c r="AZ4" s="511">
        <v>0</v>
      </c>
      <c r="BA4" s="511">
        <v>0</v>
      </c>
      <c r="BB4" s="511">
        <v>0</v>
      </c>
      <c r="BC4" s="511">
        <v>0</v>
      </c>
      <c r="BD4" s="511">
        <v>0</v>
      </c>
      <c r="BE4" s="511">
        <v>0</v>
      </c>
      <c r="BF4" s="511">
        <v>0</v>
      </c>
      <c r="BG4" s="511">
        <v>0</v>
      </c>
      <c r="BH4" s="511">
        <v>2</v>
      </c>
      <c r="BI4" s="511">
        <v>0</v>
      </c>
      <c r="BJ4" s="511">
        <v>0</v>
      </c>
      <c r="BK4" s="511">
        <v>0</v>
      </c>
      <c r="BL4" s="511">
        <v>0</v>
      </c>
      <c r="BM4" s="511">
        <v>0</v>
      </c>
      <c r="BN4" s="728"/>
      <c r="BO4" s="518">
        <v>8</v>
      </c>
      <c r="BP4" s="519">
        <v>0</v>
      </c>
      <c r="BQ4" s="528">
        <v>0</v>
      </c>
      <c r="BR4" s="519">
        <v>0</v>
      </c>
      <c r="BS4" s="519">
        <v>0</v>
      </c>
      <c r="BT4" s="519">
        <v>0</v>
      </c>
      <c r="BU4" s="529">
        <v>0</v>
      </c>
      <c r="BV4" s="519">
        <v>0</v>
      </c>
      <c r="BW4" s="519">
        <v>0</v>
      </c>
      <c r="BX4" s="519">
        <v>0</v>
      </c>
      <c r="BY4" s="519">
        <v>0</v>
      </c>
      <c r="BZ4" s="519">
        <v>0</v>
      </c>
      <c r="CA4" s="519">
        <v>0</v>
      </c>
      <c r="CB4" s="519">
        <v>0</v>
      </c>
      <c r="CC4" s="519">
        <v>0</v>
      </c>
      <c r="CD4" s="519">
        <v>0</v>
      </c>
      <c r="CE4" s="519">
        <v>0</v>
      </c>
      <c r="CF4" s="519">
        <v>0</v>
      </c>
      <c r="CG4" s="519">
        <v>0</v>
      </c>
      <c r="CH4" s="519">
        <v>0</v>
      </c>
      <c r="CI4" s="519">
        <v>0</v>
      </c>
      <c r="CJ4" s="519">
        <v>0</v>
      </c>
      <c r="CK4" s="623">
        <f t="shared" si="0"/>
        <v>0</v>
      </c>
      <c r="CL4" s="523">
        <v>0</v>
      </c>
      <c r="CM4" s="523">
        <v>0</v>
      </c>
      <c r="CN4" s="523">
        <v>0</v>
      </c>
      <c r="CO4" s="524">
        <v>1</v>
      </c>
      <c r="CP4" s="524" t="s">
        <v>1938</v>
      </c>
      <c r="CQ4" s="530" t="s">
        <v>1941</v>
      </c>
      <c r="CR4" s="526" t="s">
        <v>4965</v>
      </c>
      <c r="CS4" s="527" t="s">
        <v>4965</v>
      </c>
      <c r="CT4" s="527" t="s">
        <v>4965</v>
      </c>
      <c r="CU4" s="527" t="s">
        <v>4965</v>
      </c>
    </row>
    <row r="5" spans="1:101" s="71" customFormat="1" ht="12" customHeight="1" x14ac:dyDescent="0.2">
      <c r="A5" s="509" t="s">
        <v>2441</v>
      </c>
      <c r="B5" s="510" t="s">
        <v>1662</v>
      </c>
      <c r="C5" s="510" t="s">
        <v>1432</v>
      </c>
      <c r="D5" s="510" t="s">
        <v>1432</v>
      </c>
      <c r="E5" s="511" t="s">
        <v>1432</v>
      </c>
      <c r="F5" s="510" t="s">
        <v>2391</v>
      </c>
      <c r="G5" s="510" t="s">
        <v>1663</v>
      </c>
      <c r="H5" s="510" t="s">
        <v>2717</v>
      </c>
      <c r="I5" s="510" t="s">
        <v>1664</v>
      </c>
      <c r="J5" s="510">
        <v>527210</v>
      </c>
      <c r="K5" s="510">
        <v>175135</v>
      </c>
      <c r="L5" s="512" t="s">
        <v>3084</v>
      </c>
      <c r="M5" s="513" t="s">
        <v>1665</v>
      </c>
      <c r="N5" s="513" t="s">
        <v>3859</v>
      </c>
      <c r="O5" s="510">
        <v>1</v>
      </c>
      <c r="P5" s="510">
        <v>3</v>
      </c>
      <c r="Q5" s="514">
        <v>2</v>
      </c>
      <c r="R5" s="510" t="s">
        <v>3107</v>
      </c>
      <c r="S5" s="510" t="s">
        <v>1438</v>
      </c>
      <c r="T5" s="513" t="s">
        <v>3108</v>
      </c>
      <c r="U5" s="513" t="s">
        <v>3109</v>
      </c>
      <c r="V5" s="513"/>
      <c r="W5" s="510" t="s">
        <v>1439</v>
      </c>
      <c r="X5" s="513" t="s">
        <v>1432</v>
      </c>
      <c r="Y5" s="510" t="s">
        <v>1442</v>
      </c>
      <c r="Z5" s="510" t="s">
        <v>1453</v>
      </c>
      <c r="AA5" s="510" t="s">
        <v>1444</v>
      </c>
      <c r="AB5" s="510" t="s">
        <v>1454</v>
      </c>
      <c r="AC5" s="515">
        <v>1.0999999999999999E-2</v>
      </c>
      <c r="AD5" s="516" t="s">
        <v>1665</v>
      </c>
      <c r="AE5" s="516"/>
      <c r="AF5" s="675">
        <v>42094</v>
      </c>
      <c r="AG5" s="517" t="s">
        <v>3063</v>
      </c>
      <c r="AH5" s="511" t="s">
        <v>1445</v>
      </c>
      <c r="AI5" s="511"/>
      <c r="AJ5" s="511"/>
      <c r="AK5" s="511"/>
      <c r="AL5" s="511">
        <v>0</v>
      </c>
      <c r="AM5" s="511">
        <v>1</v>
      </c>
      <c r="AN5" s="511">
        <v>2</v>
      </c>
      <c r="AO5" s="511">
        <v>0</v>
      </c>
      <c r="AP5" s="511">
        <v>0</v>
      </c>
      <c r="AQ5" s="511">
        <v>-1</v>
      </c>
      <c r="AR5" s="511">
        <v>0</v>
      </c>
      <c r="AS5" s="511">
        <v>0</v>
      </c>
      <c r="AT5" s="511">
        <v>1</v>
      </c>
      <c r="AU5" s="511">
        <v>2</v>
      </c>
      <c r="AV5" s="511">
        <v>0</v>
      </c>
      <c r="AW5" s="511">
        <v>0</v>
      </c>
      <c r="AX5" s="511">
        <v>0</v>
      </c>
      <c r="AY5" s="511">
        <v>0</v>
      </c>
      <c r="AZ5" s="511">
        <v>0</v>
      </c>
      <c r="BA5" s="511">
        <v>0</v>
      </c>
      <c r="BB5" s="511">
        <v>0</v>
      </c>
      <c r="BC5" s="511">
        <v>0</v>
      </c>
      <c r="BD5" s="511">
        <v>0</v>
      </c>
      <c r="BE5" s="511">
        <v>-1</v>
      </c>
      <c r="BF5" s="511">
        <v>0</v>
      </c>
      <c r="BG5" s="511">
        <v>0</v>
      </c>
      <c r="BH5" s="511">
        <v>0</v>
      </c>
      <c r="BI5" s="511">
        <v>0</v>
      </c>
      <c r="BJ5" s="511">
        <v>0</v>
      </c>
      <c r="BK5" s="511">
        <v>0</v>
      </c>
      <c r="BL5" s="511">
        <v>0</v>
      </c>
      <c r="BM5" s="511">
        <v>0</v>
      </c>
      <c r="BN5" s="728"/>
      <c r="BO5" s="518">
        <v>2</v>
      </c>
      <c r="BP5" s="519">
        <v>0</v>
      </c>
      <c r="BQ5" s="528">
        <v>0</v>
      </c>
      <c r="BR5" s="519">
        <v>0</v>
      </c>
      <c r="BS5" s="519">
        <v>0</v>
      </c>
      <c r="BT5" s="519">
        <v>0</v>
      </c>
      <c r="BU5" s="529">
        <v>0</v>
      </c>
      <c r="BV5" s="519">
        <v>0</v>
      </c>
      <c r="BW5" s="519">
        <v>0</v>
      </c>
      <c r="BX5" s="519">
        <v>0</v>
      </c>
      <c r="BY5" s="519">
        <v>0</v>
      </c>
      <c r="BZ5" s="519">
        <v>0</v>
      </c>
      <c r="CA5" s="519">
        <v>0</v>
      </c>
      <c r="CB5" s="519">
        <v>0</v>
      </c>
      <c r="CC5" s="519">
        <v>0</v>
      </c>
      <c r="CD5" s="519">
        <v>0</v>
      </c>
      <c r="CE5" s="519">
        <v>0</v>
      </c>
      <c r="CF5" s="519">
        <v>0</v>
      </c>
      <c r="CG5" s="519">
        <v>0</v>
      </c>
      <c r="CH5" s="519">
        <v>0</v>
      </c>
      <c r="CI5" s="519">
        <v>0</v>
      </c>
      <c r="CJ5" s="519">
        <v>0</v>
      </c>
      <c r="CK5" s="623">
        <f t="shared" si="0"/>
        <v>0</v>
      </c>
      <c r="CL5" s="523">
        <v>0</v>
      </c>
      <c r="CM5" s="523">
        <v>0</v>
      </c>
      <c r="CN5" s="523">
        <v>0</v>
      </c>
      <c r="CO5" s="524">
        <v>7</v>
      </c>
      <c r="CP5" s="726"/>
      <c r="CQ5" s="525" t="s">
        <v>4965</v>
      </c>
      <c r="CR5" s="526" t="s">
        <v>4965</v>
      </c>
      <c r="CS5" s="527" t="s">
        <v>4965</v>
      </c>
      <c r="CT5" s="527" t="s">
        <v>4965</v>
      </c>
      <c r="CU5" s="527" t="s">
        <v>4965</v>
      </c>
    </row>
    <row r="6" spans="1:101" s="71" customFormat="1" ht="12" customHeight="1" x14ac:dyDescent="0.2">
      <c r="A6" s="509" t="s">
        <v>2441</v>
      </c>
      <c r="B6" s="510" t="s">
        <v>3110</v>
      </c>
      <c r="C6" s="510" t="s">
        <v>1432</v>
      </c>
      <c r="D6" s="510" t="s">
        <v>4449</v>
      </c>
      <c r="E6" s="511" t="s">
        <v>3111</v>
      </c>
      <c r="F6" s="510" t="s">
        <v>990</v>
      </c>
      <c r="G6" s="510" t="s">
        <v>3112</v>
      </c>
      <c r="H6" s="510" t="s">
        <v>1885</v>
      </c>
      <c r="I6" s="510" t="s">
        <v>2960</v>
      </c>
      <c r="J6" s="510">
        <v>525360</v>
      </c>
      <c r="K6" s="510">
        <v>174562</v>
      </c>
      <c r="L6" s="512" t="s">
        <v>3087</v>
      </c>
      <c r="M6" s="513" t="s">
        <v>4864</v>
      </c>
      <c r="N6" s="513" t="s">
        <v>3859</v>
      </c>
      <c r="O6" s="510">
        <v>0</v>
      </c>
      <c r="P6" s="510">
        <v>149</v>
      </c>
      <c r="Q6" s="514">
        <v>149</v>
      </c>
      <c r="R6" s="510" t="s">
        <v>3113</v>
      </c>
      <c r="S6" s="510" t="s">
        <v>1154</v>
      </c>
      <c r="T6" s="513" t="s">
        <v>3114</v>
      </c>
      <c r="U6" s="513" t="s">
        <v>3115</v>
      </c>
      <c r="V6" s="513"/>
      <c r="W6" s="510" t="s">
        <v>1439</v>
      </c>
      <c r="X6" s="513" t="s">
        <v>1432</v>
      </c>
      <c r="Y6" s="510" t="s">
        <v>1442</v>
      </c>
      <c r="Z6" s="510" t="s">
        <v>1443</v>
      </c>
      <c r="AA6" s="510" t="s">
        <v>1443</v>
      </c>
      <c r="AB6" s="510" t="s">
        <v>1444</v>
      </c>
      <c r="AC6" s="515">
        <v>0.371</v>
      </c>
      <c r="AD6" s="516" t="s">
        <v>4864</v>
      </c>
      <c r="AE6" s="516"/>
      <c r="AF6" s="675">
        <v>42094</v>
      </c>
      <c r="AG6" s="517" t="s">
        <v>3063</v>
      </c>
      <c r="AH6" s="511" t="s">
        <v>1445</v>
      </c>
      <c r="AI6" s="511"/>
      <c r="AJ6" s="511"/>
      <c r="AK6" s="511"/>
      <c r="AL6" s="511">
        <v>0</v>
      </c>
      <c r="AM6" s="511">
        <v>96</v>
      </c>
      <c r="AN6" s="511">
        <v>48</v>
      </c>
      <c r="AO6" s="511">
        <v>5</v>
      </c>
      <c r="AP6" s="511">
        <v>0</v>
      </c>
      <c r="AQ6" s="511">
        <v>0</v>
      </c>
      <c r="AR6" s="511">
        <v>0</v>
      </c>
      <c r="AS6" s="511">
        <v>0</v>
      </c>
      <c r="AT6" s="511">
        <v>96</v>
      </c>
      <c r="AU6" s="511">
        <v>48</v>
      </c>
      <c r="AV6" s="511">
        <v>5</v>
      </c>
      <c r="AW6" s="511">
        <v>0</v>
      </c>
      <c r="AX6" s="511">
        <v>0</v>
      </c>
      <c r="AY6" s="511">
        <v>0</v>
      </c>
      <c r="AZ6" s="511">
        <v>0</v>
      </c>
      <c r="BA6" s="511">
        <v>0</v>
      </c>
      <c r="BB6" s="511">
        <v>0</v>
      </c>
      <c r="BC6" s="511">
        <v>0</v>
      </c>
      <c r="BD6" s="511">
        <v>0</v>
      </c>
      <c r="BE6" s="511">
        <v>0</v>
      </c>
      <c r="BF6" s="511">
        <v>0</v>
      </c>
      <c r="BG6" s="511">
        <v>0</v>
      </c>
      <c r="BH6" s="511">
        <v>0</v>
      </c>
      <c r="BI6" s="511">
        <v>0</v>
      </c>
      <c r="BJ6" s="511">
        <v>0</v>
      </c>
      <c r="BK6" s="511">
        <v>0</v>
      </c>
      <c r="BL6" s="511">
        <v>0</v>
      </c>
      <c r="BM6" s="511">
        <v>0</v>
      </c>
      <c r="BN6" s="728"/>
      <c r="BO6" s="518">
        <v>149</v>
      </c>
      <c r="BP6" s="519">
        <v>0</v>
      </c>
      <c r="BQ6" s="528">
        <v>0</v>
      </c>
      <c r="BR6" s="519">
        <v>0</v>
      </c>
      <c r="BS6" s="519">
        <v>0</v>
      </c>
      <c r="BT6" s="519">
        <v>0</v>
      </c>
      <c r="BU6" s="529">
        <v>0</v>
      </c>
      <c r="BV6" s="519">
        <v>0</v>
      </c>
      <c r="BW6" s="519">
        <v>0</v>
      </c>
      <c r="BX6" s="519">
        <v>0</v>
      </c>
      <c r="BY6" s="519">
        <v>0</v>
      </c>
      <c r="BZ6" s="519">
        <v>0</v>
      </c>
      <c r="CA6" s="519">
        <v>0</v>
      </c>
      <c r="CB6" s="519">
        <v>0</v>
      </c>
      <c r="CC6" s="519">
        <v>0</v>
      </c>
      <c r="CD6" s="519">
        <v>0</v>
      </c>
      <c r="CE6" s="519">
        <v>0</v>
      </c>
      <c r="CF6" s="519">
        <v>0</v>
      </c>
      <c r="CG6" s="519">
        <v>0</v>
      </c>
      <c r="CH6" s="519">
        <v>0</v>
      </c>
      <c r="CI6" s="519">
        <v>0</v>
      </c>
      <c r="CJ6" s="519">
        <v>0</v>
      </c>
      <c r="CK6" s="623">
        <f t="shared" si="0"/>
        <v>0</v>
      </c>
      <c r="CL6" s="523">
        <v>0</v>
      </c>
      <c r="CM6" s="523">
        <v>0</v>
      </c>
      <c r="CN6" s="523">
        <v>0</v>
      </c>
      <c r="CO6" s="524">
        <v>1</v>
      </c>
      <c r="CP6" s="726"/>
      <c r="CQ6" s="525" t="s">
        <v>4965</v>
      </c>
      <c r="CR6" s="526" t="s">
        <v>4965</v>
      </c>
      <c r="CS6" s="531" t="s">
        <v>1938</v>
      </c>
      <c r="CT6" s="527" t="s">
        <v>4965</v>
      </c>
      <c r="CU6" s="527" t="s">
        <v>4965</v>
      </c>
    </row>
    <row r="7" spans="1:101" s="71" customFormat="1" ht="12" customHeight="1" x14ac:dyDescent="0.2">
      <c r="A7" s="509" t="s">
        <v>2441</v>
      </c>
      <c r="B7" s="510" t="s">
        <v>3110</v>
      </c>
      <c r="C7" s="510" t="s">
        <v>1432</v>
      </c>
      <c r="D7" s="510" t="s">
        <v>4450</v>
      </c>
      <c r="E7" s="511" t="s">
        <v>3111</v>
      </c>
      <c r="F7" s="510" t="s">
        <v>990</v>
      </c>
      <c r="G7" s="510" t="s">
        <v>3112</v>
      </c>
      <c r="H7" s="510" t="s">
        <v>1885</v>
      </c>
      <c r="I7" s="510" t="s">
        <v>2960</v>
      </c>
      <c r="J7" s="510">
        <v>525360</v>
      </c>
      <c r="K7" s="510">
        <v>174562</v>
      </c>
      <c r="L7" s="512" t="s">
        <v>3087</v>
      </c>
      <c r="M7" s="513" t="s">
        <v>4864</v>
      </c>
      <c r="N7" s="513" t="s">
        <v>3859</v>
      </c>
      <c r="O7" s="510">
        <v>0</v>
      </c>
      <c r="P7" s="510">
        <v>7</v>
      </c>
      <c r="Q7" s="514">
        <v>7</v>
      </c>
      <c r="R7" s="510" t="s">
        <v>3113</v>
      </c>
      <c r="S7" s="510" t="s">
        <v>1154</v>
      </c>
      <c r="T7" s="513" t="s">
        <v>3114</v>
      </c>
      <c r="U7" s="513" t="s">
        <v>3115</v>
      </c>
      <c r="V7" s="513"/>
      <c r="W7" s="510" t="s">
        <v>1439</v>
      </c>
      <c r="X7" s="513" t="s">
        <v>1432</v>
      </c>
      <c r="Y7" s="510" t="s">
        <v>1442</v>
      </c>
      <c r="Z7" s="510" t="s">
        <v>1443</v>
      </c>
      <c r="AA7" s="510" t="s">
        <v>1443</v>
      </c>
      <c r="AB7" s="510" t="s">
        <v>1444</v>
      </c>
      <c r="AC7" s="515">
        <v>3.6999999999999998E-2</v>
      </c>
      <c r="AD7" s="516" t="s">
        <v>4864</v>
      </c>
      <c r="AE7" s="516"/>
      <c r="AF7" s="675">
        <v>42094</v>
      </c>
      <c r="AG7" s="517" t="s">
        <v>3063</v>
      </c>
      <c r="AH7" s="511" t="s">
        <v>1445</v>
      </c>
      <c r="AI7" s="511"/>
      <c r="AJ7" s="511">
        <v>0</v>
      </c>
      <c r="AK7" s="511">
        <v>0</v>
      </c>
      <c r="AL7" s="511">
        <v>0</v>
      </c>
      <c r="AM7" s="511">
        <v>2</v>
      </c>
      <c r="AN7" s="511">
        <v>4</v>
      </c>
      <c r="AO7" s="511">
        <v>1</v>
      </c>
      <c r="AP7" s="511">
        <v>0</v>
      </c>
      <c r="AQ7" s="511">
        <v>0</v>
      </c>
      <c r="AR7" s="511">
        <v>0</v>
      </c>
      <c r="AS7" s="511">
        <v>0</v>
      </c>
      <c r="AT7" s="511">
        <v>2</v>
      </c>
      <c r="AU7" s="511">
        <v>4</v>
      </c>
      <c r="AV7" s="511">
        <v>1</v>
      </c>
      <c r="AW7" s="511">
        <v>0</v>
      </c>
      <c r="AX7" s="511">
        <v>0</v>
      </c>
      <c r="AY7" s="511">
        <v>0</v>
      </c>
      <c r="AZ7" s="511">
        <v>0</v>
      </c>
      <c r="BA7" s="511">
        <v>0</v>
      </c>
      <c r="BB7" s="511">
        <v>0</v>
      </c>
      <c r="BC7" s="511">
        <v>0</v>
      </c>
      <c r="BD7" s="511">
        <v>0</v>
      </c>
      <c r="BE7" s="511">
        <v>0</v>
      </c>
      <c r="BF7" s="511">
        <v>0</v>
      </c>
      <c r="BG7" s="511">
        <v>0</v>
      </c>
      <c r="BH7" s="511">
        <v>0</v>
      </c>
      <c r="BI7" s="511">
        <v>0</v>
      </c>
      <c r="BJ7" s="511">
        <v>0</v>
      </c>
      <c r="BK7" s="511">
        <v>0</v>
      </c>
      <c r="BL7" s="511">
        <v>0</v>
      </c>
      <c r="BM7" s="511">
        <v>0</v>
      </c>
      <c r="BN7" s="728"/>
      <c r="BO7" s="518">
        <v>7</v>
      </c>
      <c r="BP7" s="519">
        <v>0</v>
      </c>
      <c r="BQ7" s="528">
        <v>0</v>
      </c>
      <c r="BR7" s="519">
        <v>0</v>
      </c>
      <c r="BS7" s="519">
        <v>0</v>
      </c>
      <c r="BT7" s="519">
        <v>0</v>
      </c>
      <c r="BU7" s="529">
        <v>0</v>
      </c>
      <c r="BV7" s="519">
        <v>0</v>
      </c>
      <c r="BW7" s="519">
        <v>0</v>
      </c>
      <c r="BX7" s="519">
        <v>0</v>
      </c>
      <c r="BY7" s="519">
        <v>0</v>
      </c>
      <c r="BZ7" s="519">
        <v>0</v>
      </c>
      <c r="CA7" s="519">
        <v>0</v>
      </c>
      <c r="CB7" s="519">
        <v>0</v>
      </c>
      <c r="CC7" s="519">
        <v>0</v>
      </c>
      <c r="CD7" s="519">
        <v>0</v>
      </c>
      <c r="CE7" s="519">
        <v>0</v>
      </c>
      <c r="CF7" s="519">
        <v>0</v>
      </c>
      <c r="CG7" s="519">
        <v>0</v>
      </c>
      <c r="CH7" s="519">
        <v>0</v>
      </c>
      <c r="CI7" s="519">
        <v>0</v>
      </c>
      <c r="CJ7" s="519">
        <v>0</v>
      </c>
      <c r="CK7" s="623">
        <f t="shared" si="0"/>
        <v>0</v>
      </c>
      <c r="CL7" s="523">
        <v>0</v>
      </c>
      <c r="CM7" s="523">
        <v>0</v>
      </c>
      <c r="CN7" s="523">
        <v>0</v>
      </c>
      <c r="CO7" s="524">
        <v>1</v>
      </c>
      <c r="CP7" s="726"/>
      <c r="CQ7" s="525" t="s">
        <v>4965</v>
      </c>
      <c r="CR7" s="526" t="s">
        <v>4965</v>
      </c>
      <c r="CS7" s="531" t="s">
        <v>1938</v>
      </c>
      <c r="CT7" s="527" t="s">
        <v>4965</v>
      </c>
      <c r="CU7" s="527" t="s">
        <v>4965</v>
      </c>
    </row>
    <row r="8" spans="1:101" s="71" customFormat="1" ht="12" customHeight="1" x14ac:dyDescent="0.2">
      <c r="A8" s="509" t="s">
        <v>2441</v>
      </c>
      <c r="B8" s="510" t="s">
        <v>3110</v>
      </c>
      <c r="C8" s="510"/>
      <c r="D8" s="510" t="s">
        <v>4451</v>
      </c>
      <c r="E8" s="511" t="s">
        <v>3111</v>
      </c>
      <c r="F8" s="510" t="s">
        <v>990</v>
      </c>
      <c r="G8" s="510" t="s">
        <v>3112</v>
      </c>
      <c r="H8" s="510" t="s">
        <v>1885</v>
      </c>
      <c r="I8" s="510" t="s">
        <v>2960</v>
      </c>
      <c r="J8" s="510">
        <v>525360</v>
      </c>
      <c r="K8" s="510">
        <v>174562</v>
      </c>
      <c r="L8" s="512" t="s">
        <v>3087</v>
      </c>
      <c r="M8" s="513" t="s">
        <v>4864</v>
      </c>
      <c r="N8" s="513" t="s">
        <v>3859</v>
      </c>
      <c r="O8" s="510">
        <v>0</v>
      </c>
      <c r="P8" s="510">
        <v>5</v>
      </c>
      <c r="Q8" s="514">
        <v>5</v>
      </c>
      <c r="R8" s="510" t="s">
        <v>3113</v>
      </c>
      <c r="S8" s="510" t="s">
        <v>1154</v>
      </c>
      <c r="T8" s="513" t="s">
        <v>3114</v>
      </c>
      <c r="U8" s="513" t="s">
        <v>3115</v>
      </c>
      <c r="V8" s="513"/>
      <c r="W8" s="510" t="s">
        <v>1439</v>
      </c>
      <c r="X8" s="513" t="s">
        <v>1432</v>
      </c>
      <c r="Y8" s="510" t="s">
        <v>1442</v>
      </c>
      <c r="Z8" s="510" t="s">
        <v>1443</v>
      </c>
      <c r="AA8" s="510" t="s">
        <v>1443</v>
      </c>
      <c r="AB8" s="510" t="s">
        <v>1444</v>
      </c>
      <c r="AC8" s="515">
        <v>3.2000000000000001E-2</v>
      </c>
      <c r="AD8" s="516" t="s">
        <v>4864</v>
      </c>
      <c r="AE8" s="516"/>
      <c r="AF8" s="675">
        <v>42094</v>
      </c>
      <c r="AG8" s="517" t="s">
        <v>1931</v>
      </c>
      <c r="AH8" s="511" t="s">
        <v>3905</v>
      </c>
      <c r="AI8" s="511"/>
      <c r="AJ8" s="511">
        <v>0</v>
      </c>
      <c r="AK8" s="511">
        <v>0</v>
      </c>
      <c r="AL8" s="511">
        <v>0</v>
      </c>
      <c r="AM8" s="511">
        <v>0</v>
      </c>
      <c r="AN8" s="511">
        <v>5</v>
      </c>
      <c r="AO8" s="511">
        <v>0</v>
      </c>
      <c r="AP8" s="511">
        <v>0</v>
      </c>
      <c r="AQ8" s="511">
        <v>0</v>
      </c>
      <c r="AR8" s="511">
        <v>0</v>
      </c>
      <c r="AS8" s="511">
        <v>0</v>
      </c>
      <c r="AT8" s="511">
        <v>0</v>
      </c>
      <c r="AU8" s="511">
        <v>5</v>
      </c>
      <c r="AV8" s="511">
        <v>0</v>
      </c>
      <c r="AW8" s="511">
        <v>0</v>
      </c>
      <c r="AX8" s="511">
        <v>0</v>
      </c>
      <c r="AY8" s="511">
        <v>0</v>
      </c>
      <c r="AZ8" s="511">
        <v>0</v>
      </c>
      <c r="BA8" s="511">
        <v>0</v>
      </c>
      <c r="BB8" s="511">
        <v>0</v>
      </c>
      <c r="BC8" s="511">
        <v>0</v>
      </c>
      <c r="BD8" s="511">
        <v>0</v>
      </c>
      <c r="BE8" s="511">
        <v>0</v>
      </c>
      <c r="BF8" s="511">
        <v>0</v>
      </c>
      <c r="BG8" s="511">
        <v>0</v>
      </c>
      <c r="BH8" s="511">
        <v>0</v>
      </c>
      <c r="BI8" s="511">
        <v>0</v>
      </c>
      <c r="BJ8" s="511">
        <v>0</v>
      </c>
      <c r="BK8" s="511">
        <v>0</v>
      </c>
      <c r="BL8" s="511">
        <v>0</v>
      </c>
      <c r="BM8" s="511">
        <v>0</v>
      </c>
      <c r="BN8" s="728"/>
      <c r="BO8" s="518">
        <v>5</v>
      </c>
      <c r="BP8" s="519">
        <v>0</v>
      </c>
      <c r="BQ8" s="528">
        <v>0</v>
      </c>
      <c r="BR8" s="519">
        <v>0</v>
      </c>
      <c r="BS8" s="519">
        <v>0</v>
      </c>
      <c r="BT8" s="519">
        <v>0</v>
      </c>
      <c r="BU8" s="529">
        <v>0</v>
      </c>
      <c r="BV8" s="519">
        <v>0</v>
      </c>
      <c r="BW8" s="519">
        <v>0</v>
      </c>
      <c r="BX8" s="519">
        <v>0</v>
      </c>
      <c r="BY8" s="519">
        <v>0</v>
      </c>
      <c r="BZ8" s="519">
        <v>0</v>
      </c>
      <c r="CA8" s="519">
        <v>0</v>
      </c>
      <c r="CB8" s="519">
        <v>0</v>
      </c>
      <c r="CC8" s="519">
        <v>0</v>
      </c>
      <c r="CD8" s="519">
        <v>0</v>
      </c>
      <c r="CE8" s="519">
        <v>0</v>
      </c>
      <c r="CF8" s="519">
        <v>0</v>
      </c>
      <c r="CG8" s="519">
        <v>0</v>
      </c>
      <c r="CH8" s="519">
        <v>0</v>
      </c>
      <c r="CI8" s="519">
        <v>0</v>
      </c>
      <c r="CJ8" s="519">
        <v>0</v>
      </c>
      <c r="CK8" s="623">
        <f t="shared" si="0"/>
        <v>0</v>
      </c>
      <c r="CL8" s="523">
        <v>0</v>
      </c>
      <c r="CM8" s="523">
        <v>0</v>
      </c>
      <c r="CN8" s="523">
        <v>0</v>
      </c>
      <c r="CO8" s="524">
        <v>1</v>
      </c>
      <c r="CP8" s="726"/>
      <c r="CQ8" s="525" t="s">
        <v>4965</v>
      </c>
      <c r="CR8" s="526" t="s">
        <v>4965</v>
      </c>
      <c r="CS8" s="531" t="s">
        <v>1938</v>
      </c>
      <c r="CT8" s="527" t="s">
        <v>4965</v>
      </c>
      <c r="CU8" s="527" t="s">
        <v>4965</v>
      </c>
    </row>
    <row r="9" spans="1:101" s="71" customFormat="1" ht="12" customHeight="1" x14ac:dyDescent="0.2">
      <c r="A9" s="509" t="s">
        <v>2441</v>
      </c>
      <c r="B9" s="510" t="s">
        <v>3110</v>
      </c>
      <c r="C9" s="510" t="s">
        <v>1432</v>
      </c>
      <c r="D9" s="510" t="s">
        <v>4451</v>
      </c>
      <c r="E9" s="511" t="s">
        <v>3111</v>
      </c>
      <c r="F9" s="510" t="s">
        <v>990</v>
      </c>
      <c r="G9" s="510" t="s">
        <v>3112</v>
      </c>
      <c r="H9" s="510" t="s">
        <v>1885</v>
      </c>
      <c r="I9" s="510" t="s">
        <v>2960</v>
      </c>
      <c r="J9" s="510">
        <v>525360</v>
      </c>
      <c r="K9" s="510">
        <v>174562</v>
      </c>
      <c r="L9" s="512" t="s">
        <v>3087</v>
      </c>
      <c r="M9" s="513" t="s">
        <v>4864</v>
      </c>
      <c r="N9" s="513" t="s">
        <v>3859</v>
      </c>
      <c r="O9" s="510">
        <v>0</v>
      </c>
      <c r="P9" s="510">
        <v>19</v>
      </c>
      <c r="Q9" s="514">
        <v>19</v>
      </c>
      <c r="R9" s="510" t="s">
        <v>3113</v>
      </c>
      <c r="S9" s="510" t="s">
        <v>1154</v>
      </c>
      <c r="T9" s="513" t="s">
        <v>3114</v>
      </c>
      <c r="U9" s="513" t="s">
        <v>3115</v>
      </c>
      <c r="V9" s="513"/>
      <c r="W9" s="510" t="s">
        <v>1439</v>
      </c>
      <c r="X9" s="513" t="s">
        <v>1432</v>
      </c>
      <c r="Y9" s="510" t="s">
        <v>1442</v>
      </c>
      <c r="Z9" s="510" t="s">
        <v>1443</v>
      </c>
      <c r="AA9" s="510" t="s">
        <v>1443</v>
      </c>
      <c r="AB9" s="510" t="s">
        <v>2713</v>
      </c>
      <c r="AC9" s="515">
        <v>6.5000000000000002E-2</v>
      </c>
      <c r="AD9" s="516" t="s">
        <v>4864</v>
      </c>
      <c r="AE9" s="516"/>
      <c r="AF9" s="675">
        <v>42094</v>
      </c>
      <c r="AG9" s="517" t="s">
        <v>628</v>
      </c>
      <c r="AH9" s="511" t="s">
        <v>3904</v>
      </c>
      <c r="AI9" s="511"/>
      <c r="AJ9" s="511">
        <v>0</v>
      </c>
      <c r="AK9" s="511">
        <v>0</v>
      </c>
      <c r="AL9" s="511">
        <v>0</v>
      </c>
      <c r="AM9" s="511">
        <v>17</v>
      </c>
      <c r="AN9" s="511">
        <v>2</v>
      </c>
      <c r="AO9" s="511">
        <v>0</v>
      </c>
      <c r="AP9" s="511">
        <v>0</v>
      </c>
      <c r="AQ9" s="511">
        <v>0</v>
      </c>
      <c r="AR9" s="511">
        <v>0</v>
      </c>
      <c r="AS9" s="511">
        <v>0</v>
      </c>
      <c r="AT9" s="511">
        <v>17</v>
      </c>
      <c r="AU9" s="511">
        <v>2</v>
      </c>
      <c r="AV9" s="511">
        <v>0</v>
      </c>
      <c r="AW9" s="511">
        <v>0</v>
      </c>
      <c r="AX9" s="511">
        <v>0</v>
      </c>
      <c r="AY9" s="511">
        <v>0</v>
      </c>
      <c r="AZ9" s="511">
        <v>0</v>
      </c>
      <c r="BA9" s="511">
        <v>0</v>
      </c>
      <c r="BB9" s="511">
        <v>0</v>
      </c>
      <c r="BC9" s="511">
        <v>0</v>
      </c>
      <c r="BD9" s="511">
        <v>0</v>
      </c>
      <c r="BE9" s="511">
        <v>0</v>
      </c>
      <c r="BF9" s="511">
        <v>0</v>
      </c>
      <c r="BG9" s="511">
        <v>0</v>
      </c>
      <c r="BH9" s="511">
        <v>0</v>
      </c>
      <c r="BI9" s="511">
        <v>0</v>
      </c>
      <c r="BJ9" s="511">
        <v>0</v>
      </c>
      <c r="BK9" s="511">
        <v>0</v>
      </c>
      <c r="BL9" s="511">
        <v>0</v>
      </c>
      <c r="BM9" s="511">
        <v>0</v>
      </c>
      <c r="BN9" s="728"/>
      <c r="BO9" s="518">
        <v>19</v>
      </c>
      <c r="BP9" s="519">
        <v>0</v>
      </c>
      <c r="BQ9" s="528">
        <v>0</v>
      </c>
      <c r="BR9" s="519">
        <v>0</v>
      </c>
      <c r="BS9" s="519">
        <v>0</v>
      </c>
      <c r="BT9" s="519">
        <v>0</v>
      </c>
      <c r="BU9" s="529">
        <v>0</v>
      </c>
      <c r="BV9" s="519">
        <v>0</v>
      </c>
      <c r="BW9" s="519">
        <v>0</v>
      </c>
      <c r="BX9" s="519">
        <v>0</v>
      </c>
      <c r="BY9" s="519">
        <v>0</v>
      </c>
      <c r="BZ9" s="519">
        <v>0</v>
      </c>
      <c r="CA9" s="519">
        <v>0</v>
      </c>
      <c r="CB9" s="519">
        <v>0</v>
      </c>
      <c r="CC9" s="519">
        <v>0</v>
      </c>
      <c r="CD9" s="519">
        <v>0</v>
      </c>
      <c r="CE9" s="519">
        <v>0</v>
      </c>
      <c r="CF9" s="519">
        <v>0</v>
      </c>
      <c r="CG9" s="519">
        <v>0</v>
      </c>
      <c r="CH9" s="519">
        <v>0</v>
      </c>
      <c r="CI9" s="519">
        <v>0</v>
      </c>
      <c r="CJ9" s="519">
        <v>0</v>
      </c>
      <c r="CK9" s="623">
        <f t="shared" si="0"/>
        <v>0</v>
      </c>
      <c r="CL9" s="523">
        <v>0</v>
      </c>
      <c r="CM9" s="523">
        <v>0</v>
      </c>
      <c r="CN9" s="523">
        <v>0</v>
      </c>
      <c r="CO9" s="524">
        <v>1</v>
      </c>
      <c r="CP9" s="726"/>
      <c r="CQ9" s="525" t="s">
        <v>4965</v>
      </c>
      <c r="CR9" s="526" t="s">
        <v>4965</v>
      </c>
      <c r="CS9" s="531" t="s">
        <v>1938</v>
      </c>
      <c r="CT9" s="527" t="s">
        <v>4965</v>
      </c>
      <c r="CU9" s="527" t="s">
        <v>4965</v>
      </c>
    </row>
    <row r="10" spans="1:101" s="71" customFormat="1" ht="12" customHeight="1" x14ac:dyDescent="0.2">
      <c r="A10" s="509" t="s">
        <v>2441</v>
      </c>
      <c r="B10" s="510" t="s">
        <v>3116</v>
      </c>
      <c r="C10" s="510" t="s">
        <v>1432</v>
      </c>
      <c r="D10" s="510" t="s">
        <v>1432</v>
      </c>
      <c r="E10" s="511" t="s">
        <v>1432</v>
      </c>
      <c r="F10" s="510" t="s">
        <v>3117</v>
      </c>
      <c r="G10" s="510" t="s">
        <v>2523</v>
      </c>
      <c r="H10" s="510" t="s">
        <v>2524</v>
      </c>
      <c r="I10" s="510" t="s">
        <v>2525</v>
      </c>
      <c r="J10" s="510">
        <v>529164</v>
      </c>
      <c r="K10" s="510">
        <v>170873</v>
      </c>
      <c r="L10" s="512" t="s">
        <v>3081</v>
      </c>
      <c r="M10" s="513" t="s">
        <v>3118</v>
      </c>
      <c r="N10" s="513" t="s">
        <v>3859</v>
      </c>
      <c r="O10" s="510">
        <v>1</v>
      </c>
      <c r="P10" s="510">
        <v>3</v>
      </c>
      <c r="Q10" s="514">
        <v>2</v>
      </c>
      <c r="R10" s="510" t="s">
        <v>3119</v>
      </c>
      <c r="S10" s="510" t="s">
        <v>1438</v>
      </c>
      <c r="T10" s="513" t="s">
        <v>3120</v>
      </c>
      <c r="U10" s="513" t="s">
        <v>3121</v>
      </c>
      <c r="V10" s="513"/>
      <c r="W10" s="510" t="s">
        <v>1439</v>
      </c>
      <c r="X10" s="513" t="s">
        <v>1432</v>
      </c>
      <c r="Y10" s="510" t="s">
        <v>1442</v>
      </c>
      <c r="Z10" s="510" t="s">
        <v>1453</v>
      </c>
      <c r="AA10" s="510" t="s">
        <v>1444</v>
      </c>
      <c r="AB10" s="510" t="s">
        <v>1454</v>
      </c>
      <c r="AC10" s="515">
        <v>2.5999999999999999E-2</v>
      </c>
      <c r="AD10" s="516" t="s">
        <v>3118</v>
      </c>
      <c r="AE10" s="516"/>
      <c r="AF10" s="675">
        <v>42094</v>
      </c>
      <c r="AG10" s="517" t="s">
        <v>3063</v>
      </c>
      <c r="AH10" s="511" t="s">
        <v>1445</v>
      </c>
      <c r="AI10" s="511"/>
      <c r="AJ10" s="511"/>
      <c r="AK10" s="511"/>
      <c r="AL10" s="511">
        <v>0</v>
      </c>
      <c r="AM10" s="511">
        <v>1</v>
      </c>
      <c r="AN10" s="511">
        <v>2</v>
      </c>
      <c r="AO10" s="511">
        <v>0</v>
      </c>
      <c r="AP10" s="511">
        <v>-1</v>
      </c>
      <c r="AQ10" s="511">
        <v>0</v>
      </c>
      <c r="AR10" s="511">
        <v>0</v>
      </c>
      <c r="AS10" s="511">
        <v>0</v>
      </c>
      <c r="AT10" s="511">
        <v>1</v>
      </c>
      <c r="AU10" s="511">
        <v>2</v>
      </c>
      <c r="AV10" s="511">
        <v>0</v>
      </c>
      <c r="AW10" s="511">
        <v>0</v>
      </c>
      <c r="AX10" s="511">
        <v>0</v>
      </c>
      <c r="AY10" s="511">
        <v>0</v>
      </c>
      <c r="AZ10" s="511">
        <v>0</v>
      </c>
      <c r="BA10" s="511">
        <v>0</v>
      </c>
      <c r="BB10" s="511">
        <v>0</v>
      </c>
      <c r="BC10" s="511">
        <v>0</v>
      </c>
      <c r="BD10" s="511">
        <v>-1</v>
      </c>
      <c r="BE10" s="511">
        <v>0</v>
      </c>
      <c r="BF10" s="511">
        <v>0</v>
      </c>
      <c r="BG10" s="511">
        <v>0</v>
      </c>
      <c r="BH10" s="511">
        <v>0</v>
      </c>
      <c r="BI10" s="511">
        <v>0</v>
      </c>
      <c r="BJ10" s="511">
        <v>0</v>
      </c>
      <c r="BK10" s="511">
        <v>0</v>
      </c>
      <c r="BL10" s="511">
        <v>0</v>
      </c>
      <c r="BM10" s="511">
        <v>0</v>
      </c>
      <c r="BN10" s="728"/>
      <c r="BO10" s="518">
        <v>2</v>
      </c>
      <c r="BP10" s="519">
        <v>0</v>
      </c>
      <c r="BQ10" s="528">
        <v>0</v>
      </c>
      <c r="BR10" s="519">
        <v>0</v>
      </c>
      <c r="BS10" s="519">
        <v>0</v>
      </c>
      <c r="BT10" s="519">
        <v>0</v>
      </c>
      <c r="BU10" s="529">
        <v>0</v>
      </c>
      <c r="BV10" s="519">
        <v>0</v>
      </c>
      <c r="BW10" s="519">
        <v>0</v>
      </c>
      <c r="BX10" s="519">
        <v>0</v>
      </c>
      <c r="BY10" s="519">
        <v>0</v>
      </c>
      <c r="BZ10" s="519">
        <v>0</v>
      </c>
      <c r="CA10" s="519">
        <v>0</v>
      </c>
      <c r="CB10" s="519">
        <v>0</v>
      </c>
      <c r="CC10" s="519">
        <v>0</v>
      </c>
      <c r="CD10" s="519">
        <v>0</v>
      </c>
      <c r="CE10" s="519">
        <v>0</v>
      </c>
      <c r="CF10" s="519">
        <v>0</v>
      </c>
      <c r="CG10" s="519">
        <v>0</v>
      </c>
      <c r="CH10" s="519">
        <v>0</v>
      </c>
      <c r="CI10" s="519">
        <v>0</v>
      </c>
      <c r="CJ10" s="519">
        <v>0</v>
      </c>
      <c r="CK10" s="623">
        <f t="shared" si="0"/>
        <v>0</v>
      </c>
      <c r="CL10" s="523">
        <v>0</v>
      </c>
      <c r="CM10" s="523">
        <v>0</v>
      </c>
      <c r="CN10" s="523">
        <v>0</v>
      </c>
      <c r="CO10" s="524">
        <v>7</v>
      </c>
      <c r="CP10" s="726"/>
      <c r="CQ10" s="525" t="s">
        <v>4965</v>
      </c>
      <c r="CR10" s="526" t="s">
        <v>4965</v>
      </c>
      <c r="CS10" s="527" t="s">
        <v>4965</v>
      </c>
      <c r="CT10" s="527" t="s">
        <v>4965</v>
      </c>
      <c r="CU10" s="527" t="s">
        <v>4965</v>
      </c>
    </row>
    <row r="11" spans="1:101" s="71" customFormat="1" ht="12" customHeight="1" x14ac:dyDescent="0.2">
      <c r="A11" s="509" t="s">
        <v>2441</v>
      </c>
      <c r="B11" s="510" t="s">
        <v>3122</v>
      </c>
      <c r="C11" s="510" t="s">
        <v>1432</v>
      </c>
      <c r="D11" s="510" t="s">
        <v>1432</v>
      </c>
      <c r="E11" s="511" t="s">
        <v>1432</v>
      </c>
      <c r="F11" s="510" t="s">
        <v>3123</v>
      </c>
      <c r="G11" s="510" t="s">
        <v>2333</v>
      </c>
      <c r="H11" s="510" t="s">
        <v>1885</v>
      </c>
      <c r="I11" s="510" t="s">
        <v>2539</v>
      </c>
      <c r="J11" s="510">
        <v>525294</v>
      </c>
      <c r="K11" s="510">
        <v>174687</v>
      </c>
      <c r="L11" s="512" t="s">
        <v>3080</v>
      </c>
      <c r="M11" s="513" t="s">
        <v>1887</v>
      </c>
      <c r="N11" s="513" t="s">
        <v>1090</v>
      </c>
      <c r="O11" s="510">
        <v>0</v>
      </c>
      <c r="P11" s="510">
        <v>6</v>
      </c>
      <c r="Q11" s="514">
        <v>6</v>
      </c>
      <c r="R11" s="510" t="s">
        <v>1768</v>
      </c>
      <c r="S11" s="510" t="s">
        <v>1438</v>
      </c>
      <c r="T11" s="513" t="s">
        <v>1769</v>
      </c>
      <c r="U11" s="513" t="s">
        <v>1770</v>
      </c>
      <c r="V11" s="513"/>
      <c r="W11" s="510" t="s">
        <v>1439</v>
      </c>
      <c r="X11" s="513" t="s">
        <v>1432</v>
      </c>
      <c r="Y11" s="510" t="s">
        <v>1442</v>
      </c>
      <c r="Z11" s="510" t="s">
        <v>1443</v>
      </c>
      <c r="AA11" s="510" t="s">
        <v>1444</v>
      </c>
      <c r="AB11" s="510" t="s">
        <v>2713</v>
      </c>
      <c r="AC11" s="515">
        <v>1.0999999999999999E-2</v>
      </c>
      <c r="AD11" s="516" t="s">
        <v>1887</v>
      </c>
      <c r="AE11" s="516"/>
      <c r="AF11" s="675">
        <v>41985</v>
      </c>
      <c r="AG11" s="517" t="s">
        <v>3063</v>
      </c>
      <c r="AH11" s="511" t="s">
        <v>1445</v>
      </c>
      <c r="AI11" s="511"/>
      <c r="AJ11" s="511"/>
      <c r="AK11" s="511"/>
      <c r="AL11" s="511">
        <v>0</v>
      </c>
      <c r="AM11" s="511">
        <v>5</v>
      </c>
      <c r="AN11" s="511">
        <v>1</v>
      </c>
      <c r="AO11" s="511">
        <v>0</v>
      </c>
      <c r="AP11" s="511">
        <v>0</v>
      </c>
      <c r="AQ11" s="511">
        <v>0</v>
      </c>
      <c r="AR11" s="511">
        <v>0</v>
      </c>
      <c r="AS11" s="511">
        <v>0</v>
      </c>
      <c r="AT11" s="511">
        <v>5</v>
      </c>
      <c r="AU11" s="511">
        <v>1</v>
      </c>
      <c r="AV11" s="511">
        <v>0</v>
      </c>
      <c r="AW11" s="511">
        <v>0</v>
      </c>
      <c r="AX11" s="511">
        <v>0</v>
      </c>
      <c r="AY11" s="511">
        <v>0</v>
      </c>
      <c r="AZ11" s="511">
        <v>0</v>
      </c>
      <c r="BA11" s="511">
        <v>0</v>
      </c>
      <c r="BB11" s="511">
        <v>0</v>
      </c>
      <c r="BC11" s="511">
        <v>0</v>
      </c>
      <c r="BD11" s="511">
        <v>0</v>
      </c>
      <c r="BE11" s="511">
        <v>0</v>
      </c>
      <c r="BF11" s="511">
        <v>0</v>
      </c>
      <c r="BG11" s="511">
        <v>0</v>
      </c>
      <c r="BH11" s="511">
        <v>0</v>
      </c>
      <c r="BI11" s="511">
        <v>0</v>
      </c>
      <c r="BJ11" s="511">
        <v>0</v>
      </c>
      <c r="BK11" s="511">
        <v>0</v>
      </c>
      <c r="BL11" s="511">
        <v>0</v>
      </c>
      <c r="BM11" s="511">
        <v>0</v>
      </c>
      <c r="BN11" s="728"/>
      <c r="BO11" s="518">
        <v>6</v>
      </c>
      <c r="BP11" s="519">
        <v>0</v>
      </c>
      <c r="BQ11" s="528">
        <v>0</v>
      </c>
      <c r="BR11" s="519">
        <v>0</v>
      </c>
      <c r="BS11" s="519">
        <v>0</v>
      </c>
      <c r="BT11" s="519">
        <v>0</v>
      </c>
      <c r="BU11" s="529">
        <v>0</v>
      </c>
      <c r="BV11" s="519">
        <v>0</v>
      </c>
      <c r="BW11" s="519">
        <v>0</v>
      </c>
      <c r="BX11" s="519">
        <v>0</v>
      </c>
      <c r="BY11" s="519">
        <v>0</v>
      </c>
      <c r="BZ11" s="519">
        <v>0</v>
      </c>
      <c r="CA11" s="519">
        <v>0</v>
      </c>
      <c r="CB11" s="519">
        <v>0</v>
      </c>
      <c r="CC11" s="519">
        <v>0</v>
      </c>
      <c r="CD11" s="519">
        <v>0</v>
      </c>
      <c r="CE11" s="519">
        <v>0</v>
      </c>
      <c r="CF11" s="519">
        <v>0</v>
      </c>
      <c r="CG11" s="519">
        <v>0</v>
      </c>
      <c r="CH11" s="519">
        <v>0</v>
      </c>
      <c r="CI11" s="519">
        <v>0</v>
      </c>
      <c r="CJ11" s="519">
        <v>0</v>
      </c>
      <c r="CK11" s="623">
        <f t="shared" si="0"/>
        <v>0</v>
      </c>
      <c r="CL11" s="523">
        <v>0</v>
      </c>
      <c r="CM11" s="523">
        <v>0</v>
      </c>
      <c r="CN11" s="523">
        <v>0</v>
      </c>
      <c r="CO11" s="524">
        <v>1</v>
      </c>
      <c r="CP11" s="726"/>
      <c r="CQ11" s="525" t="s">
        <v>4965</v>
      </c>
      <c r="CR11" s="526" t="s">
        <v>4965</v>
      </c>
      <c r="CS11" s="527" t="s">
        <v>4965</v>
      </c>
      <c r="CT11" s="527" t="s">
        <v>4965</v>
      </c>
      <c r="CU11" s="527" t="s">
        <v>4965</v>
      </c>
    </row>
    <row r="12" spans="1:101" s="71" customFormat="1" ht="12" customHeight="1" x14ac:dyDescent="0.2">
      <c r="A12" s="509" t="s">
        <v>2441</v>
      </c>
      <c r="B12" s="510" t="s">
        <v>1771</v>
      </c>
      <c r="C12" s="510" t="s">
        <v>1432</v>
      </c>
      <c r="D12" s="510" t="s">
        <v>1432</v>
      </c>
      <c r="E12" s="511" t="s">
        <v>1432</v>
      </c>
      <c r="F12" s="510" t="s">
        <v>470</v>
      </c>
      <c r="G12" s="510" t="s">
        <v>2716</v>
      </c>
      <c r="H12" s="510" t="s">
        <v>2717</v>
      </c>
      <c r="I12" s="510" t="s">
        <v>2574</v>
      </c>
      <c r="J12" s="510">
        <v>528044</v>
      </c>
      <c r="K12" s="510">
        <v>175602</v>
      </c>
      <c r="L12" s="512" t="s">
        <v>3085</v>
      </c>
      <c r="M12" s="513" t="s">
        <v>1772</v>
      </c>
      <c r="N12" s="513" t="s">
        <v>774</v>
      </c>
      <c r="O12" s="510">
        <v>1</v>
      </c>
      <c r="P12" s="510">
        <v>5</v>
      </c>
      <c r="Q12" s="514">
        <v>4</v>
      </c>
      <c r="R12" s="510" t="s">
        <v>1773</v>
      </c>
      <c r="S12" s="510" t="s">
        <v>1438</v>
      </c>
      <c r="T12" s="513" t="s">
        <v>1774</v>
      </c>
      <c r="U12" s="513" t="s">
        <v>1775</v>
      </c>
      <c r="V12" s="513"/>
      <c r="W12" s="510" t="s">
        <v>1439</v>
      </c>
      <c r="X12" s="513" t="s">
        <v>1432</v>
      </c>
      <c r="Y12" s="510" t="s">
        <v>1442</v>
      </c>
      <c r="Z12" s="510" t="s">
        <v>1453</v>
      </c>
      <c r="AA12" s="510" t="s">
        <v>1444</v>
      </c>
      <c r="AB12" s="510" t="s">
        <v>2723</v>
      </c>
      <c r="AC12" s="515">
        <v>8.9999999999999993E-3</v>
      </c>
      <c r="AD12" s="516" t="s">
        <v>1772</v>
      </c>
      <c r="AE12" s="516"/>
      <c r="AF12" s="675">
        <v>41920</v>
      </c>
      <c r="AG12" s="517" t="s">
        <v>3063</v>
      </c>
      <c r="AH12" s="511" t="s">
        <v>1445</v>
      </c>
      <c r="AI12" s="511"/>
      <c r="AJ12" s="511"/>
      <c r="AK12" s="511"/>
      <c r="AL12" s="511">
        <v>1</v>
      </c>
      <c r="AM12" s="511">
        <v>4</v>
      </c>
      <c r="AN12" s="511">
        <v>0</v>
      </c>
      <c r="AO12" s="511">
        <v>-1</v>
      </c>
      <c r="AP12" s="511">
        <v>0</v>
      </c>
      <c r="AQ12" s="511">
        <v>0</v>
      </c>
      <c r="AR12" s="511">
        <v>0</v>
      </c>
      <c r="AS12" s="511">
        <v>1</v>
      </c>
      <c r="AT12" s="511">
        <v>4</v>
      </c>
      <c r="AU12" s="511">
        <v>0</v>
      </c>
      <c r="AV12" s="511">
        <v>-1</v>
      </c>
      <c r="AW12" s="511">
        <v>0</v>
      </c>
      <c r="AX12" s="511">
        <v>0</v>
      </c>
      <c r="AY12" s="511">
        <v>0</v>
      </c>
      <c r="AZ12" s="511">
        <v>0</v>
      </c>
      <c r="BA12" s="511">
        <v>0</v>
      </c>
      <c r="BB12" s="511">
        <v>0</v>
      </c>
      <c r="BC12" s="511">
        <v>0</v>
      </c>
      <c r="BD12" s="511">
        <v>0</v>
      </c>
      <c r="BE12" s="511">
        <v>0</v>
      </c>
      <c r="BF12" s="511">
        <v>0</v>
      </c>
      <c r="BG12" s="511">
        <v>0</v>
      </c>
      <c r="BH12" s="511">
        <v>0</v>
      </c>
      <c r="BI12" s="511">
        <v>0</v>
      </c>
      <c r="BJ12" s="511">
        <v>0</v>
      </c>
      <c r="BK12" s="511">
        <v>0</v>
      </c>
      <c r="BL12" s="511">
        <v>0</v>
      </c>
      <c r="BM12" s="511">
        <v>0</v>
      </c>
      <c r="BN12" s="728"/>
      <c r="BO12" s="518">
        <v>4</v>
      </c>
      <c r="BP12" s="519">
        <v>0</v>
      </c>
      <c r="BQ12" s="528">
        <v>0</v>
      </c>
      <c r="BR12" s="519">
        <v>0</v>
      </c>
      <c r="BS12" s="519">
        <v>0</v>
      </c>
      <c r="BT12" s="519">
        <v>0</v>
      </c>
      <c r="BU12" s="529">
        <v>0</v>
      </c>
      <c r="BV12" s="519">
        <v>0</v>
      </c>
      <c r="BW12" s="519">
        <v>0</v>
      </c>
      <c r="BX12" s="519">
        <v>0</v>
      </c>
      <c r="BY12" s="519">
        <v>0</v>
      </c>
      <c r="BZ12" s="519">
        <v>0</v>
      </c>
      <c r="CA12" s="519">
        <v>0</v>
      </c>
      <c r="CB12" s="519">
        <v>0</v>
      </c>
      <c r="CC12" s="519">
        <v>0</v>
      </c>
      <c r="CD12" s="519">
        <v>0</v>
      </c>
      <c r="CE12" s="519">
        <v>0</v>
      </c>
      <c r="CF12" s="519">
        <v>0</v>
      </c>
      <c r="CG12" s="519">
        <v>0</v>
      </c>
      <c r="CH12" s="519">
        <v>0</v>
      </c>
      <c r="CI12" s="519">
        <v>0</v>
      </c>
      <c r="CJ12" s="519">
        <v>0</v>
      </c>
      <c r="CK12" s="623">
        <f t="shared" si="0"/>
        <v>0</v>
      </c>
      <c r="CL12" s="523">
        <v>0</v>
      </c>
      <c r="CM12" s="523">
        <v>0</v>
      </c>
      <c r="CN12" s="523">
        <v>0</v>
      </c>
      <c r="CO12" s="524">
        <v>7</v>
      </c>
      <c r="CP12" s="726"/>
      <c r="CQ12" s="525" t="s">
        <v>4965</v>
      </c>
      <c r="CR12" s="526" t="s">
        <v>4965</v>
      </c>
      <c r="CS12" s="527" t="s">
        <v>4965</v>
      </c>
      <c r="CT12" s="527" t="s">
        <v>4965</v>
      </c>
      <c r="CU12" s="527" t="s">
        <v>4965</v>
      </c>
    </row>
    <row r="13" spans="1:101" s="71" customFormat="1" ht="12" customHeight="1" x14ac:dyDescent="0.2">
      <c r="A13" s="509" t="s">
        <v>2441</v>
      </c>
      <c r="B13" s="510" t="s">
        <v>1776</v>
      </c>
      <c r="C13" s="510" t="s">
        <v>1432</v>
      </c>
      <c r="D13" s="510" t="s">
        <v>1432</v>
      </c>
      <c r="E13" s="511" t="s">
        <v>1432</v>
      </c>
      <c r="F13" s="510" t="s">
        <v>1777</v>
      </c>
      <c r="G13" s="510" t="s">
        <v>2888</v>
      </c>
      <c r="H13" s="510" t="s">
        <v>1435</v>
      </c>
      <c r="I13" s="510" t="s">
        <v>1778</v>
      </c>
      <c r="J13" s="510">
        <v>527493</v>
      </c>
      <c r="K13" s="510">
        <v>173160</v>
      </c>
      <c r="L13" s="512" t="s">
        <v>3083</v>
      </c>
      <c r="M13" s="513" t="s">
        <v>1650</v>
      </c>
      <c r="N13" s="513" t="s">
        <v>3859</v>
      </c>
      <c r="O13" s="510">
        <v>1</v>
      </c>
      <c r="P13" s="510">
        <v>2</v>
      </c>
      <c r="Q13" s="514">
        <v>1</v>
      </c>
      <c r="R13" s="510" t="s">
        <v>1779</v>
      </c>
      <c r="S13" s="510" t="s">
        <v>1438</v>
      </c>
      <c r="T13" s="513" t="s">
        <v>1780</v>
      </c>
      <c r="U13" s="513" t="s">
        <v>1781</v>
      </c>
      <c r="V13" s="513"/>
      <c r="W13" s="510" t="s">
        <v>1439</v>
      </c>
      <c r="X13" s="513" t="s">
        <v>1432</v>
      </c>
      <c r="Y13" s="510" t="s">
        <v>1442</v>
      </c>
      <c r="Z13" s="510" t="s">
        <v>1453</v>
      </c>
      <c r="AA13" s="510" t="s">
        <v>1444</v>
      </c>
      <c r="AB13" s="510" t="s">
        <v>2723</v>
      </c>
      <c r="AC13" s="515">
        <v>7.0000000000000001E-3</v>
      </c>
      <c r="AD13" s="516" t="s">
        <v>1650</v>
      </c>
      <c r="AE13" s="516"/>
      <c r="AF13" s="675">
        <v>42094</v>
      </c>
      <c r="AG13" s="517" t="s">
        <v>3063</v>
      </c>
      <c r="AH13" s="511" t="s">
        <v>1445</v>
      </c>
      <c r="AI13" s="511"/>
      <c r="AJ13" s="511"/>
      <c r="AK13" s="511"/>
      <c r="AL13" s="511">
        <v>0</v>
      </c>
      <c r="AM13" s="511">
        <v>0</v>
      </c>
      <c r="AN13" s="511">
        <v>2</v>
      </c>
      <c r="AO13" s="511">
        <v>0</v>
      </c>
      <c r="AP13" s="511">
        <v>-1</v>
      </c>
      <c r="AQ13" s="511">
        <v>0</v>
      </c>
      <c r="AR13" s="511">
        <v>0</v>
      </c>
      <c r="AS13" s="511">
        <v>0</v>
      </c>
      <c r="AT13" s="511">
        <v>0</v>
      </c>
      <c r="AU13" s="511">
        <v>2</v>
      </c>
      <c r="AV13" s="511">
        <v>0</v>
      </c>
      <c r="AW13" s="511">
        <v>-1</v>
      </c>
      <c r="AX13" s="511">
        <v>0</v>
      </c>
      <c r="AY13" s="511">
        <v>0</v>
      </c>
      <c r="AZ13" s="511">
        <v>0</v>
      </c>
      <c r="BA13" s="511">
        <v>0</v>
      </c>
      <c r="BB13" s="511">
        <v>0</v>
      </c>
      <c r="BC13" s="511">
        <v>0</v>
      </c>
      <c r="BD13" s="511">
        <v>0</v>
      </c>
      <c r="BE13" s="511">
        <v>0</v>
      </c>
      <c r="BF13" s="511">
        <v>0</v>
      </c>
      <c r="BG13" s="511">
        <v>0</v>
      </c>
      <c r="BH13" s="511">
        <v>0</v>
      </c>
      <c r="BI13" s="511">
        <v>0</v>
      </c>
      <c r="BJ13" s="511">
        <v>0</v>
      </c>
      <c r="BK13" s="511">
        <v>0</v>
      </c>
      <c r="BL13" s="511">
        <v>0</v>
      </c>
      <c r="BM13" s="511">
        <v>0</v>
      </c>
      <c r="BN13" s="728"/>
      <c r="BO13" s="518">
        <v>1</v>
      </c>
      <c r="BP13" s="519">
        <v>0</v>
      </c>
      <c r="BQ13" s="528">
        <v>0</v>
      </c>
      <c r="BR13" s="519">
        <v>0</v>
      </c>
      <c r="BS13" s="519">
        <v>0</v>
      </c>
      <c r="BT13" s="519">
        <v>0</v>
      </c>
      <c r="BU13" s="529">
        <v>0</v>
      </c>
      <c r="BV13" s="519">
        <v>0</v>
      </c>
      <c r="BW13" s="519">
        <v>0</v>
      </c>
      <c r="BX13" s="519">
        <v>0</v>
      </c>
      <c r="BY13" s="519">
        <v>0</v>
      </c>
      <c r="BZ13" s="519">
        <v>0</v>
      </c>
      <c r="CA13" s="519">
        <v>0</v>
      </c>
      <c r="CB13" s="519">
        <v>0</v>
      </c>
      <c r="CC13" s="519">
        <v>0</v>
      </c>
      <c r="CD13" s="519">
        <v>0</v>
      </c>
      <c r="CE13" s="519">
        <v>0</v>
      </c>
      <c r="CF13" s="519">
        <v>0</v>
      </c>
      <c r="CG13" s="519">
        <v>0</v>
      </c>
      <c r="CH13" s="519">
        <v>0</v>
      </c>
      <c r="CI13" s="519">
        <v>0</v>
      </c>
      <c r="CJ13" s="519">
        <v>0</v>
      </c>
      <c r="CK13" s="623">
        <f t="shared" si="0"/>
        <v>0</v>
      </c>
      <c r="CL13" s="523">
        <v>0</v>
      </c>
      <c r="CM13" s="523">
        <v>0</v>
      </c>
      <c r="CN13" s="523">
        <v>0</v>
      </c>
      <c r="CO13" s="524">
        <v>7</v>
      </c>
      <c r="CP13" s="726"/>
      <c r="CQ13" s="525" t="s">
        <v>4965</v>
      </c>
      <c r="CR13" s="526" t="s">
        <v>4965</v>
      </c>
      <c r="CS13" s="527" t="s">
        <v>4965</v>
      </c>
      <c r="CT13" s="527" t="s">
        <v>4965</v>
      </c>
      <c r="CU13" s="527" t="s">
        <v>4965</v>
      </c>
    </row>
    <row r="14" spans="1:101" s="683" customFormat="1" ht="12" customHeight="1" x14ac:dyDescent="0.2">
      <c r="A14" s="509" t="s">
        <v>2441</v>
      </c>
      <c r="B14" s="510" t="s">
        <v>1782</v>
      </c>
      <c r="C14" s="510" t="s">
        <v>1432</v>
      </c>
      <c r="D14" s="510" t="s">
        <v>1432</v>
      </c>
      <c r="E14" s="511" t="s">
        <v>1783</v>
      </c>
      <c r="F14" s="510" t="s">
        <v>1432</v>
      </c>
      <c r="G14" s="510" t="s">
        <v>1784</v>
      </c>
      <c r="H14" s="510" t="s">
        <v>1458</v>
      </c>
      <c r="I14" s="510" t="s">
        <v>4271</v>
      </c>
      <c r="J14" s="510">
        <v>523968</v>
      </c>
      <c r="K14" s="510">
        <v>174378</v>
      </c>
      <c r="L14" s="512" t="s">
        <v>3079</v>
      </c>
      <c r="M14" s="513" t="s">
        <v>4203</v>
      </c>
      <c r="N14" s="513" t="s">
        <v>3859</v>
      </c>
      <c r="O14" s="510">
        <v>0</v>
      </c>
      <c r="P14" s="510">
        <v>9</v>
      </c>
      <c r="Q14" s="514">
        <v>9</v>
      </c>
      <c r="R14" s="510" t="s">
        <v>1785</v>
      </c>
      <c r="S14" s="510" t="s">
        <v>1438</v>
      </c>
      <c r="T14" s="513" t="s">
        <v>1786</v>
      </c>
      <c r="U14" s="513" t="s">
        <v>1787</v>
      </c>
      <c r="V14" s="513"/>
      <c r="W14" s="510" t="s">
        <v>1439</v>
      </c>
      <c r="X14" s="513" t="s">
        <v>1432</v>
      </c>
      <c r="Y14" s="510" t="s">
        <v>4687</v>
      </c>
      <c r="Z14" s="510" t="s">
        <v>1443</v>
      </c>
      <c r="AA14" s="510" t="s">
        <v>1444</v>
      </c>
      <c r="AB14" s="510" t="s">
        <v>2713</v>
      </c>
      <c r="AC14" s="515">
        <v>0.16</v>
      </c>
      <c r="AD14" s="516" t="s">
        <v>4203</v>
      </c>
      <c r="AE14" s="516"/>
      <c r="AF14" s="675">
        <v>42094</v>
      </c>
      <c r="AG14" s="517" t="s">
        <v>3063</v>
      </c>
      <c r="AH14" s="511" t="s">
        <v>1445</v>
      </c>
      <c r="AI14" s="511"/>
      <c r="AJ14" s="511">
        <v>9</v>
      </c>
      <c r="AK14" s="511">
        <v>9</v>
      </c>
      <c r="AL14" s="511">
        <v>0</v>
      </c>
      <c r="AM14" s="511">
        <v>0</v>
      </c>
      <c r="AN14" s="511">
        <v>8</v>
      </c>
      <c r="AO14" s="511">
        <v>1</v>
      </c>
      <c r="AP14" s="511">
        <v>0</v>
      </c>
      <c r="AQ14" s="511">
        <v>0</v>
      </c>
      <c r="AR14" s="511">
        <v>0</v>
      </c>
      <c r="AS14" s="511">
        <v>0</v>
      </c>
      <c r="AT14" s="511">
        <v>0</v>
      </c>
      <c r="AU14" s="511">
        <v>8</v>
      </c>
      <c r="AV14" s="511">
        <v>1</v>
      </c>
      <c r="AW14" s="511">
        <v>0</v>
      </c>
      <c r="AX14" s="511">
        <v>0</v>
      </c>
      <c r="AY14" s="511">
        <v>0</v>
      </c>
      <c r="AZ14" s="511">
        <v>0</v>
      </c>
      <c r="BA14" s="511">
        <v>0</v>
      </c>
      <c r="BB14" s="511">
        <v>0</v>
      </c>
      <c r="BC14" s="511">
        <v>0</v>
      </c>
      <c r="BD14" s="511">
        <v>0</v>
      </c>
      <c r="BE14" s="511">
        <v>0</v>
      </c>
      <c r="BF14" s="511">
        <v>0</v>
      </c>
      <c r="BG14" s="511">
        <v>0</v>
      </c>
      <c r="BH14" s="511">
        <v>0</v>
      </c>
      <c r="BI14" s="511">
        <v>0</v>
      </c>
      <c r="BJ14" s="511">
        <v>0</v>
      </c>
      <c r="BK14" s="511">
        <v>0</v>
      </c>
      <c r="BL14" s="511">
        <v>0</v>
      </c>
      <c r="BM14" s="511">
        <v>0</v>
      </c>
      <c r="BN14" s="728"/>
      <c r="BO14" s="518">
        <v>9</v>
      </c>
      <c r="BP14" s="519">
        <v>0</v>
      </c>
      <c r="BQ14" s="528">
        <v>0</v>
      </c>
      <c r="BR14" s="519">
        <v>0</v>
      </c>
      <c r="BS14" s="519">
        <v>0</v>
      </c>
      <c r="BT14" s="519">
        <v>0</v>
      </c>
      <c r="BU14" s="529">
        <v>0</v>
      </c>
      <c r="BV14" s="519">
        <v>0</v>
      </c>
      <c r="BW14" s="519">
        <v>0</v>
      </c>
      <c r="BX14" s="519">
        <v>0</v>
      </c>
      <c r="BY14" s="519">
        <v>0</v>
      </c>
      <c r="BZ14" s="519">
        <v>0</v>
      </c>
      <c r="CA14" s="519">
        <v>0</v>
      </c>
      <c r="CB14" s="519">
        <v>0</v>
      </c>
      <c r="CC14" s="519">
        <v>0</v>
      </c>
      <c r="CD14" s="519">
        <v>0</v>
      </c>
      <c r="CE14" s="519">
        <v>0</v>
      </c>
      <c r="CF14" s="519">
        <v>0</v>
      </c>
      <c r="CG14" s="519">
        <v>0</v>
      </c>
      <c r="CH14" s="519">
        <v>0</v>
      </c>
      <c r="CI14" s="519">
        <v>0</v>
      </c>
      <c r="CJ14" s="519">
        <v>0</v>
      </c>
      <c r="CK14" s="623">
        <f t="shared" si="0"/>
        <v>0</v>
      </c>
      <c r="CL14" s="523">
        <v>0</v>
      </c>
      <c r="CM14" s="523">
        <v>0</v>
      </c>
      <c r="CN14" s="523">
        <v>0</v>
      </c>
      <c r="CO14" s="524">
        <v>1</v>
      </c>
      <c r="CP14" s="726"/>
      <c r="CQ14" s="525" t="s">
        <v>4965</v>
      </c>
      <c r="CR14" s="526" t="s">
        <v>4965</v>
      </c>
      <c r="CS14" s="527" t="s">
        <v>4965</v>
      </c>
      <c r="CT14" s="527" t="s">
        <v>4965</v>
      </c>
      <c r="CU14" s="527" t="s">
        <v>4965</v>
      </c>
      <c r="CV14" s="680"/>
      <c r="CW14" s="682"/>
    </row>
    <row r="15" spans="1:101" s="683" customFormat="1" ht="12" customHeight="1" x14ac:dyDescent="0.2">
      <c r="A15" s="509" t="s">
        <v>2441</v>
      </c>
      <c r="B15" s="510" t="s">
        <v>1788</v>
      </c>
      <c r="C15" s="510" t="s">
        <v>1432</v>
      </c>
      <c r="D15" s="510" t="s">
        <v>1432</v>
      </c>
      <c r="E15" s="511" t="s">
        <v>1789</v>
      </c>
      <c r="F15" s="510" t="s">
        <v>1432</v>
      </c>
      <c r="G15" s="510" t="s">
        <v>1790</v>
      </c>
      <c r="H15" s="510" t="s">
        <v>3875</v>
      </c>
      <c r="I15" s="510" t="s">
        <v>1791</v>
      </c>
      <c r="J15" s="510">
        <v>527990</v>
      </c>
      <c r="K15" s="510">
        <v>173629</v>
      </c>
      <c r="L15" s="512" t="s">
        <v>3083</v>
      </c>
      <c r="M15" s="513" t="s">
        <v>4203</v>
      </c>
      <c r="N15" s="513" t="s">
        <v>3859</v>
      </c>
      <c r="O15" s="510">
        <v>0</v>
      </c>
      <c r="P15" s="510">
        <v>1</v>
      </c>
      <c r="Q15" s="514">
        <v>1</v>
      </c>
      <c r="R15" s="510" t="s">
        <v>1792</v>
      </c>
      <c r="S15" s="510" t="s">
        <v>1438</v>
      </c>
      <c r="T15" s="513" t="s">
        <v>1772</v>
      </c>
      <c r="U15" s="513" t="s">
        <v>4149</v>
      </c>
      <c r="V15" s="513"/>
      <c r="W15" s="510" t="s">
        <v>1439</v>
      </c>
      <c r="X15" s="513" t="s">
        <v>1432</v>
      </c>
      <c r="Y15" s="510" t="s">
        <v>1442</v>
      </c>
      <c r="Z15" s="510" t="s">
        <v>1443</v>
      </c>
      <c r="AA15" s="510" t="s">
        <v>1444</v>
      </c>
      <c r="AB15" s="510" t="s">
        <v>2713</v>
      </c>
      <c r="AC15" s="515">
        <v>1.7000000000000001E-2</v>
      </c>
      <c r="AD15" s="516" t="s">
        <v>4203</v>
      </c>
      <c r="AE15" s="516"/>
      <c r="AF15" s="675">
        <v>42094</v>
      </c>
      <c r="AG15" s="517" t="s">
        <v>3063</v>
      </c>
      <c r="AH15" s="511" t="s">
        <v>1445</v>
      </c>
      <c r="AI15" s="511"/>
      <c r="AJ15" s="511">
        <v>1</v>
      </c>
      <c r="AK15" s="511">
        <v>1</v>
      </c>
      <c r="AL15" s="511">
        <v>0</v>
      </c>
      <c r="AM15" s="511">
        <v>0</v>
      </c>
      <c r="AN15" s="511">
        <v>0</v>
      </c>
      <c r="AO15" s="511">
        <v>0</v>
      </c>
      <c r="AP15" s="511">
        <v>1</v>
      </c>
      <c r="AQ15" s="511">
        <v>0</v>
      </c>
      <c r="AR15" s="511">
        <v>0</v>
      </c>
      <c r="AS15" s="511">
        <v>0</v>
      </c>
      <c r="AT15" s="511">
        <v>0</v>
      </c>
      <c r="AU15" s="511">
        <v>0</v>
      </c>
      <c r="AV15" s="511">
        <v>0</v>
      </c>
      <c r="AW15" s="511">
        <v>0</v>
      </c>
      <c r="AX15" s="511">
        <v>0</v>
      </c>
      <c r="AY15" s="511">
        <v>0</v>
      </c>
      <c r="AZ15" s="511">
        <v>0</v>
      </c>
      <c r="BA15" s="511">
        <v>0</v>
      </c>
      <c r="BB15" s="511">
        <v>0</v>
      </c>
      <c r="BC15" s="511">
        <v>0</v>
      </c>
      <c r="BD15" s="511">
        <v>1</v>
      </c>
      <c r="BE15" s="511">
        <v>0</v>
      </c>
      <c r="BF15" s="511">
        <v>0</v>
      </c>
      <c r="BG15" s="511">
        <v>0</v>
      </c>
      <c r="BH15" s="511">
        <v>0</v>
      </c>
      <c r="BI15" s="511">
        <v>0</v>
      </c>
      <c r="BJ15" s="511">
        <v>0</v>
      </c>
      <c r="BK15" s="511">
        <v>0</v>
      </c>
      <c r="BL15" s="511">
        <v>0</v>
      </c>
      <c r="BM15" s="511">
        <v>0</v>
      </c>
      <c r="BN15" s="728"/>
      <c r="BO15" s="518">
        <v>1</v>
      </c>
      <c r="BP15" s="519">
        <v>0</v>
      </c>
      <c r="BQ15" s="528">
        <v>0</v>
      </c>
      <c r="BR15" s="519">
        <v>0</v>
      </c>
      <c r="BS15" s="519">
        <v>0</v>
      </c>
      <c r="BT15" s="519">
        <v>0</v>
      </c>
      <c r="BU15" s="529">
        <v>0</v>
      </c>
      <c r="BV15" s="519">
        <v>0</v>
      </c>
      <c r="BW15" s="519">
        <v>0</v>
      </c>
      <c r="BX15" s="519">
        <v>0</v>
      </c>
      <c r="BY15" s="519">
        <v>0</v>
      </c>
      <c r="BZ15" s="519">
        <v>0</v>
      </c>
      <c r="CA15" s="519">
        <v>0</v>
      </c>
      <c r="CB15" s="519">
        <v>0</v>
      </c>
      <c r="CC15" s="519">
        <v>0</v>
      </c>
      <c r="CD15" s="519">
        <v>0</v>
      </c>
      <c r="CE15" s="519">
        <v>0</v>
      </c>
      <c r="CF15" s="519">
        <v>0</v>
      </c>
      <c r="CG15" s="519">
        <v>0</v>
      </c>
      <c r="CH15" s="519">
        <v>0</v>
      </c>
      <c r="CI15" s="519">
        <v>0</v>
      </c>
      <c r="CJ15" s="519">
        <v>0</v>
      </c>
      <c r="CK15" s="623">
        <f t="shared" si="0"/>
        <v>0</v>
      </c>
      <c r="CL15" s="523">
        <v>0</v>
      </c>
      <c r="CM15" s="523">
        <v>0</v>
      </c>
      <c r="CN15" s="523">
        <v>0</v>
      </c>
      <c r="CO15" s="524">
        <v>1</v>
      </c>
      <c r="CP15" s="726"/>
      <c r="CQ15" s="525" t="s">
        <v>4965</v>
      </c>
      <c r="CR15" s="526" t="s">
        <v>4965</v>
      </c>
      <c r="CS15" s="527" t="s">
        <v>4965</v>
      </c>
      <c r="CT15" s="527" t="s">
        <v>4965</v>
      </c>
      <c r="CU15" s="527" t="s">
        <v>4965</v>
      </c>
      <c r="CV15" s="680"/>
      <c r="CW15" s="682"/>
    </row>
    <row r="16" spans="1:101" s="71" customFormat="1" ht="12" customHeight="1" x14ac:dyDescent="0.2">
      <c r="A16" s="509" t="s">
        <v>2441</v>
      </c>
      <c r="B16" s="510" t="s">
        <v>1793</v>
      </c>
      <c r="C16" s="510" t="s">
        <v>1432</v>
      </c>
      <c r="D16" s="510" t="s">
        <v>1794</v>
      </c>
      <c r="E16" s="511" t="s">
        <v>1795</v>
      </c>
      <c r="F16" s="510" t="s">
        <v>4696</v>
      </c>
      <c r="G16" s="510" t="s">
        <v>1902</v>
      </c>
      <c r="H16" s="510" t="s">
        <v>3875</v>
      </c>
      <c r="I16" s="510" t="s">
        <v>330</v>
      </c>
      <c r="J16" s="510">
        <v>528750</v>
      </c>
      <c r="K16" s="510">
        <v>174024</v>
      </c>
      <c r="L16" s="512" t="s">
        <v>3076</v>
      </c>
      <c r="M16" s="513" t="s">
        <v>1796</v>
      </c>
      <c r="N16" s="513" t="s">
        <v>3859</v>
      </c>
      <c r="O16" s="510">
        <v>0</v>
      </c>
      <c r="P16" s="510">
        <v>1</v>
      </c>
      <c r="Q16" s="514">
        <v>1</v>
      </c>
      <c r="R16" s="510" t="s">
        <v>1797</v>
      </c>
      <c r="S16" s="510" t="s">
        <v>1438</v>
      </c>
      <c r="T16" s="513" t="s">
        <v>1798</v>
      </c>
      <c r="U16" s="513" t="s">
        <v>4692</v>
      </c>
      <c r="V16" s="513"/>
      <c r="W16" s="510" t="s">
        <v>1439</v>
      </c>
      <c r="X16" s="513" t="s">
        <v>1432</v>
      </c>
      <c r="Y16" s="510" t="s">
        <v>1442</v>
      </c>
      <c r="Z16" s="510" t="s">
        <v>3893</v>
      </c>
      <c r="AA16" s="510" t="s">
        <v>1444</v>
      </c>
      <c r="AB16" s="510" t="s">
        <v>4300</v>
      </c>
      <c r="AC16" s="515">
        <v>3.0000000000000001E-3</v>
      </c>
      <c r="AD16" s="516" t="s">
        <v>1796</v>
      </c>
      <c r="AE16" s="516"/>
      <c r="AF16" s="675">
        <v>42094</v>
      </c>
      <c r="AG16" s="517" t="s">
        <v>3063</v>
      </c>
      <c r="AH16" s="511" t="s">
        <v>1445</v>
      </c>
      <c r="AI16" s="511"/>
      <c r="AJ16" s="511">
        <v>0</v>
      </c>
      <c r="AK16" s="511">
        <v>0</v>
      </c>
      <c r="AL16" s="511">
        <v>0</v>
      </c>
      <c r="AM16" s="511">
        <v>1</v>
      </c>
      <c r="AN16" s="511">
        <v>0</v>
      </c>
      <c r="AO16" s="511">
        <v>0</v>
      </c>
      <c r="AP16" s="511">
        <v>0</v>
      </c>
      <c r="AQ16" s="511">
        <v>0</v>
      </c>
      <c r="AR16" s="511">
        <v>0</v>
      </c>
      <c r="AS16" s="511">
        <v>0</v>
      </c>
      <c r="AT16" s="511">
        <v>0</v>
      </c>
      <c r="AU16" s="511">
        <v>0</v>
      </c>
      <c r="AV16" s="511">
        <v>0</v>
      </c>
      <c r="AW16" s="511">
        <v>0</v>
      </c>
      <c r="AX16" s="511">
        <v>0</v>
      </c>
      <c r="AY16" s="511">
        <v>0</v>
      </c>
      <c r="AZ16" s="511">
        <v>0</v>
      </c>
      <c r="BA16" s="511">
        <v>0</v>
      </c>
      <c r="BB16" s="511">
        <v>0</v>
      </c>
      <c r="BC16" s="511">
        <v>0</v>
      </c>
      <c r="BD16" s="511">
        <v>0</v>
      </c>
      <c r="BE16" s="511">
        <v>0</v>
      </c>
      <c r="BF16" s="511">
        <v>0</v>
      </c>
      <c r="BG16" s="511">
        <v>0</v>
      </c>
      <c r="BH16" s="511">
        <v>1</v>
      </c>
      <c r="BI16" s="511">
        <v>0</v>
      </c>
      <c r="BJ16" s="511">
        <v>0</v>
      </c>
      <c r="BK16" s="511">
        <v>0</v>
      </c>
      <c r="BL16" s="511">
        <v>0</v>
      </c>
      <c r="BM16" s="511">
        <v>0</v>
      </c>
      <c r="BN16" s="728"/>
      <c r="BO16" s="518">
        <v>1</v>
      </c>
      <c r="BP16" s="519">
        <v>0</v>
      </c>
      <c r="BQ16" s="528">
        <v>0</v>
      </c>
      <c r="BR16" s="519">
        <v>0</v>
      </c>
      <c r="BS16" s="519">
        <v>0</v>
      </c>
      <c r="BT16" s="519">
        <v>0</v>
      </c>
      <c r="BU16" s="529">
        <v>0</v>
      </c>
      <c r="BV16" s="519">
        <v>0</v>
      </c>
      <c r="BW16" s="519">
        <v>0</v>
      </c>
      <c r="BX16" s="519">
        <v>0</v>
      </c>
      <c r="BY16" s="519">
        <v>0</v>
      </c>
      <c r="BZ16" s="519">
        <v>0</v>
      </c>
      <c r="CA16" s="519">
        <v>0</v>
      </c>
      <c r="CB16" s="519">
        <v>0</v>
      </c>
      <c r="CC16" s="519">
        <v>0</v>
      </c>
      <c r="CD16" s="519">
        <v>0</v>
      </c>
      <c r="CE16" s="519">
        <v>0</v>
      </c>
      <c r="CF16" s="519">
        <v>0</v>
      </c>
      <c r="CG16" s="519">
        <v>0</v>
      </c>
      <c r="CH16" s="519">
        <v>0</v>
      </c>
      <c r="CI16" s="519">
        <v>0</v>
      </c>
      <c r="CJ16" s="519">
        <v>0</v>
      </c>
      <c r="CK16" s="623">
        <f t="shared" si="0"/>
        <v>0</v>
      </c>
      <c r="CL16" s="523">
        <v>0</v>
      </c>
      <c r="CM16" s="523">
        <v>0</v>
      </c>
      <c r="CN16" s="523">
        <v>0</v>
      </c>
      <c r="CO16" s="524">
        <v>7</v>
      </c>
      <c r="CP16" s="726"/>
      <c r="CQ16" s="525" t="s">
        <v>4965</v>
      </c>
      <c r="CR16" s="526" t="s">
        <v>4965</v>
      </c>
      <c r="CS16" s="527" t="s">
        <v>4965</v>
      </c>
      <c r="CT16" s="527" t="s">
        <v>4965</v>
      </c>
      <c r="CU16" s="527" t="s">
        <v>4965</v>
      </c>
    </row>
    <row r="17" spans="1:99" s="71" customFormat="1" ht="12" customHeight="1" x14ac:dyDescent="0.2">
      <c r="A17" s="509" t="s">
        <v>2441</v>
      </c>
      <c r="B17" s="510" t="s">
        <v>1799</v>
      </c>
      <c r="C17" s="510" t="s">
        <v>1432</v>
      </c>
      <c r="D17" s="510" t="s">
        <v>1432</v>
      </c>
      <c r="E17" s="511" t="s">
        <v>1432</v>
      </c>
      <c r="F17" s="510" t="s">
        <v>1800</v>
      </c>
      <c r="G17" s="510" t="s">
        <v>4802</v>
      </c>
      <c r="H17" s="510" t="s">
        <v>1435</v>
      </c>
      <c r="I17" s="510" t="s">
        <v>1801</v>
      </c>
      <c r="J17" s="510">
        <v>527028</v>
      </c>
      <c r="K17" s="510">
        <v>171732</v>
      </c>
      <c r="L17" s="512" t="s">
        <v>3069</v>
      </c>
      <c r="M17" s="513" t="s">
        <v>2661</v>
      </c>
      <c r="N17" s="513" t="s">
        <v>1802</v>
      </c>
      <c r="O17" s="510">
        <v>0</v>
      </c>
      <c r="P17" s="510">
        <v>23</v>
      </c>
      <c r="Q17" s="514">
        <v>23</v>
      </c>
      <c r="R17" s="510" t="s">
        <v>1803</v>
      </c>
      <c r="S17" s="510" t="s">
        <v>1154</v>
      </c>
      <c r="T17" s="513" t="s">
        <v>1804</v>
      </c>
      <c r="U17" s="513" t="s">
        <v>1805</v>
      </c>
      <c r="V17" s="513"/>
      <c r="W17" s="510" t="s">
        <v>1439</v>
      </c>
      <c r="X17" s="513" t="s">
        <v>1432</v>
      </c>
      <c r="Y17" s="510" t="s">
        <v>1442</v>
      </c>
      <c r="Z17" s="510" t="s">
        <v>1443</v>
      </c>
      <c r="AA17" s="510" t="s">
        <v>1443</v>
      </c>
      <c r="AB17" s="510" t="s">
        <v>1444</v>
      </c>
      <c r="AC17" s="515">
        <v>6.6000000000000003E-2</v>
      </c>
      <c r="AD17" s="516" t="s">
        <v>2661</v>
      </c>
      <c r="AE17" s="516"/>
      <c r="AF17" s="675">
        <v>41978</v>
      </c>
      <c r="AG17" s="517" t="s">
        <v>3063</v>
      </c>
      <c r="AH17" s="511" t="s">
        <v>1445</v>
      </c>
      <c r="AI17" s="511"/>
      <c r="AJ17" s="532"/>
      <c r="AK17" s="532"/>
      <c r="AL17" s="511">
        <v>0</v>
      </c>
      <c r="AM17" s="511">
        <v>7</v>
      </c>
      <c r="AN17" s="511">
        <v>15</v>
      </c>
      <c r="AO17" s="511">
        <v>1</v>
      </c>
      <c r="AP17" s="511">
        <v>0</v>
      </c>
      <c r="AQ17" s="511">
        <v>0</v>
      </c>
      <c r="AR17" s="511">
        <v>0</v>
      </c>
      <c r="AS17" s="511">
        <v>0</v>
      </c>
      <c r="AT17" s="511">
        <v>7</v>
      </c>
      <c r="AU17" s="511">
        <v>15</v>
      </c>
      <c r="AV17" s="511">
        <v>1</v>
      </c>
      <c r="AW17" s="511">
        <v>0</v>
      </c>
      <c r="AX17" s="511">
        <v>0</v>
      </c>
      <c r="AY17" s="511">
        <v>0</v>
      </c>
      <c r="AZ17" s="511">
        <v>0</v>
      </c>
      <c r="BA17" s="511">
        <v>0</v>
      </c>
      <c r="BB17" s="511">
        <v>0</v>
      </c>
      <c r="BC17" s="511">
        <v>0</v>
      </c>
      <c r="BD17" s="511">
        <v>0</v>
      </c>
      <c r="BE17" s="511">
        <v>0</v>
      </c>
      <c r="BF17" s="511">
        <v>0</v>
      </c>
      <c r="BG17" s="511">
        <v>0</v>
      </c>
      <c r="BH17" s="511">
        <v>0</v>
      </c>
      <c r="BI17" s="511">
        <v>0</v>
      </c>
      <c r="BJ17" s="511">
        <v>0</v>
      </c>
      <c r="BK17" s="511">
        <v>0</v>
      </c>
      <c r="BL17" s="511">
        <v>0</v>
      </c>
      <c r="BM17" s="511">
        <v>0</v>
      </c>
      <c r="BN17" s="728"/>
      <c r="BO17" s="518">
        <v>23</v>
      </c>
      <c r="BP17" s="519">
        <v>0</v>
      </c>
      <c r="BQ17" s="528">
        <v>0</v>
      </c>
      <c r="BR17" s="519">
        <v>0</v>
      </c>
      <c r="BS17" s="519">
        <v>0</v>
      </c>
      <c r="BT17" s="519">
        <v>0</v>
      </c>
      <c r="BU17" s="529">
        <v>0</v>
      </c>
      <c r="BV17" s="519">
        <v>0</v>
      </c>
      <c r="BW17" s="519">
        <v>0</v>
      </c>
      <c r="BX17" s="519">
        <v>0</v>
      </c>
      <c r="BY17" s="519">
        <v>0</v>
      </c>
      <c r="BZ17" s="519">
        <v>0</v>
      </c>
      <c r="CA17" s="519">
        <v>0</v>
      </c>
      <c r="CB17" s="519">
        <v>0</v>
      </c>
      <c r="CC17" s="519">
        <v>0</v>
      </c>
      <c r="CD17" s="519">
        <v>0</v>
      </c>
      <c r="CE17" s="519">
        <v>0</v>
      </c>
      <c r="CF17" s="519">
        <v>0</v>
      </c>
      <c r="CG17" s="519">
        <v>0</v>
      </c>
      <c r="CH17" s="519">
        <v>0</v>
      </c>
      <c r="CI17" s="519">
        <v>0</v>
      </c>
      <c r="CJ17" s="519">
        <v>0</v>
      </c>
      <c r="CK17" s="623">
        <f t="shared" si="0"/>
        <v>0</v>
      </c>
      <c r="CL17" s="523">
        <v>0</v>
      </c>
      <c r="CM17" s="523">
        <v>0</v>
      </c>
      <c r="CN17" s="523">
        <v>0</v>
      </c>
      <c r="CO17" s="524">
        <v>1</v>
      </c>
      <c r="CP17" s="524" t="s">
        <v>1938</v>
      </c>
      <c r="CQ17" s="525" t="s">
        <v>4965</v>
      </c>
      <c r="CR17" s="526" t="s">
        <v>4965</v>
      </c>
      <c r="CS17" s="527" t="s">
        <v>4965</v>
      </c>
      <c r="CT17" s="527" t="s">
        <v>4965</v>
      </c>
      <c r="CU17" s="527" t="s">
        <v>4965</v>
      </c>
    </row>
    <row r="18" spans="1:99" s="71" customFormat="1" ht="12" customHeight="1" x14ac:dyDescent="0.2">
      <c r="A18" s="509" t="s">
        <v>2441</v>
      </c>
      <c r="B18" s="510" t="s">
        <v>1799</v>
      </c>
      <c r="C18" s="510" t="s">
        <v>1432</v>
      </c>
      <c r="D18" s="510" t="s">
        <v>1432</v>
      </c>
      <c r="E18" s="511" t="s">
        <v>1432</v>
      </c>
      <c r="F18" s="510" t="s">
        <v>1800</v>
      </c>
      <c r="G18" s="510" t="s">
        <v>4802</v>
      </c>
      <c r="H18" s="510" t="s">
        <v>1435</v>
      </c>
      <c r="I18" s="510" t="s">
        <v>1801</v>
      </c>
      <c r="J18" s="510">
        <v>527028</v>
      </c>
      <c r="K18" s="510">
        <v>171732</v>
      </c>
      <c r="L18" s="512" t="s">
        <v>3069</v>
      </c>
      <c r="M18" s="513" t="s">
        <v>2661</v>
      </c>
      <c r="N18" s="513" t="s">
        <v>1802</v>
      </c>
      <c r="O18" s="510">
        <v>0</v>
      </c>
      <c r="P18" s="510">
        <v>8</v>
      </c>
      <c r="Q18" s="514">
        <v>8</v>
      </c>
      <c r="R18" s="510" t="s">
        <v>1803</v>
      </c>
      <c r="S18" s="510" t="s">
        <v>1154</v>
      </c>
      <c r="T18" s="513" t="s">
        <v>1804</v>
      </c>
      <c r="U18" s="513" t="s">
        <v>1805</v>
      </c>
      <c r="V18" s="513"/>
      <c r="W18" s="510" t="s">
        <v>1439</v>
      </c>
      <c r="X18" s="513" t="s">
        <v>1432</v>
      </c>
      <c r="Y18" s="510" t="s">
        <v>1442</v>
      </c>
      <c r="Z18" s="510" t="s">
        <v>1443</v>
      </c>
      <c r="AA18" s="510" t="s">
        <v>1443</v>
      </c>
      <c r="AB18" s="510" t="s">
        <v>1444</v>
      </c>
      <c r="AC18" s="515">
        <v>2.1000000000000001E-2</v>
      </c>
      <c r="AD18" s="516" t="s">
        <v>2661</v>
      </c>
      <c r="AE18" s="516"/>
      <c r="AF18" s="675">
        <v>41978</v>
      </c>
      <c r="AG18" s="517" t="s">
        <v>628</v>
      </c>
      <c r="AH18" s="511" t="s">
        <v>3904</v>
      </c>
      <c r="AI18" s="511"/>
      <c r="AJ18" s="532"/>
      <c r="AK18" s="532"/>
      <c r="AL18" s="511">
        <v>0</v>
      </c>
      <c r="AM18" s="511">
        <v>6</v>
      </c>
      <c r="AN18" s="511">
        <v>2</v>
      </c>
      <c r="AO18" s="511">
        <v>0</v>
      </c>
      <c r="AP18" s="511">
        <v>0</v>
      </c>
      <c r="AQ18" s="511">
        <v>0</v>
      </c>
      <c r="AR18" s="511">
        <v>0</v>
      </c>
      <c r="AS18" s="511">
        <v>0</v>
      </c>
      <c r="AT18" s="511">
        <v>6</v>
      </c>
      <c r="AU18" s="511">
        <v>2</v>
      </c>
      <c r="AV18" s="511">
        <v>0</v>
      </c>
      <c r="AW18" s="511">
        <v>0</v>
      </c>
      <c r="AX18" s="511">
        <v>0</v>
      </c>
      <c r="AY18" s="511">
        <v>0</v>
      </c>
      <c r="AZ18" s="511">
        <v>0</v>
      </c>
      <c r="BA18" s="511">
        <v>0</v>
      </c>
      <c r="BB18" s="511">
        <v>0</v>
      </c>
      <c r="BC18" s="511">
        <v>0</v>
      </c>
      <c r="BD18" s="511">
        <v>0</v>
      </c>
      <c r="BE18" s="511">
        <v>0</v>
      </c>
      <c r="BF18" s="511">
        <v>0</v>
      </c>
      <c r="BG18" s="511">
        <v>0</v>
      </c>
      <c r="BH18" s="511">
        <v>0</v>
      </c>
      <c r="BI18" s="511">
        <v>0</v>
      </c>
      <c r="BJ18" s="511">
        <v>0</v>
      </c>
      <c r="BK18" s="511">
        <v>0</v>
      </c>
      <c r="BL18" s="511">
        <v>0</v>
      </c>
      <c r="BM18" s="511">
        <v>0</v>
      </c>
      <c r="BN18" s="728"/>
      <c r="BO18" s="518">
        <v>8</v>
      </c>
      <c r="BP18" s="519">
        <v>0</v>
      </c>
      <c r="BQ18" s="528">
        <v>0</v>
      </c>
      <c r="BR18" s="519">
        <v>0</v>
      </c>
      <c r="BS18" s="519">
        <v>0</v>
      </c>
      <c r="BT18" s="519">
        <v>0</v>
      </c>
      <c r="BU18" s="529">
        <v>0</v>
      </c>
      <c r="BV18" s="519">
        <v>0</v>
      </c>
      <c r="BW18" s="519">
        <v>0</v>
      </c>
      <c r="BX18" s="519">
        <v>0</v>
      </c>
      <c r="BY18" s="519">
        <v>0</v>
      </c>
      <c r="BZ18" s="519">
        <v>0</v>
      </c>
      <c r="CA18" s="519">
        <v>0</v>
      </c>
      <c r="CB18" s="519">
        <v>0</v>
      </c>
      <c r="CC18" s="519">
        <v>0</v>
      </c>
      <c r="CD18" s="519">
        <v>0</v>
      </c>
      <c r="CE18" s="519">
        <v>0</v>
      </c>
      <c r="CF18" s="519">
        <v>0</v>
      </c>
      <c r="CG18" s="519">
        <v>0</v>
      </c>
      <c r="CH18" s="519">
        <v>0</v>
      </c>
      <c r="CI18" s="519">
        <v>0</v>
      </c>
      <c r="CJ18" s="519">
        <v>0</v>
      </c>
      <c r="CK18" s="623">
        <f t="shared" si="0"/>
        <v>0</v>
      </c>
      <c r="CL18" s="523">
        <v>0</v>
      </c>
      <c r="CM18" s="523">
        <v>0</v>
      </c>
      <c r="CN18" s="523">
        <v>0</v>
      </c>
      <c r="CO18" s="524">
        <v>1</v>
      </c>
      <c r="CP18" s="524" t="s">
        <v>1938</v>
      </c>
      <c r="CQ18" s="525" t="s">
        <v>4965</v>
      </c>
      <c r="CR18" s="526" t="s">
        <v>4965</v>
      </c>
      <c r="CS18" s="527" t="s">
        <v>4965</v>
      </c>
      <c r="CT18" s="527" t="s">
        <v>4965</v>
      </c>
      <c r="CU18" s="527" t="s">
        <v>4965</v>
      </c>
    </row>
    <row r="19" spans="1:99" s="71" customFormat="1" ht="12" customHeight="1" x14ac:dyDescent="0.2">
      <c r="A19" s="509" t="s">
        <v>2441</v>
      </c>
      <c r="B19" s="510" t="s">
        <v>1806</v>
      </c>
      <c r="C19" s="510" t="s">
        <v>1432</v>
      </c>
      <c r="D19" s="510" t="s">
        <v>1432</v>
      </c>
      <c r="E19" s="511" t="s">
        <v>1432</v>
      </c>
      <c r="F19" s="510" t="s">
        <v>4705</v>
      </c>
      <c r="G19" s="510" t="s">
        <v>4270</v>
      </c>
      <c r="H19" s="510" t="s">
        <v>2717</v>
      </c>
      <c r="I19" s="510" t="s">
        <v>1807</v>
      </c>
      <c r="J19" s="510">
        <v>527086</v>
      </c>
      <c r="K19" s="510">
        <v>176186</v>
      </c>
      <c r="L19" s="512" t="s">
        <v>4766</v>
      </c>
      <c r="M19" s="513" t="s">
        <v>1205</v>
      </c>
      <c r="N19" s="513" t="s">
        <v>3248</v>
      </c>
      <c r="O19" s="510">
        <v>1</v>
      </c>
      <c r="P19" s="510">
        <v>3</v>
      </c>
      <c r="Q19" s="514">
        <v>2</v>
      </c>
      <c r="R19" s="510" t="s">
        <v>1808</v>
      </c>
      <c r="S19" s="510" t="s">
        <v>1438</v>
      </c>
      <c r="T19" s="513" t="s">
        <v>1809</v>
      </c>
      <c r="U19" s="513" t="s">
        <v>4156</v>
      </c>
      <c r="V19" s="513"/>
      <c r="W19" s="510" t="s">
        <v>1439</v>
      </c>
      <c r="X19" s="513" t="s">
        <v>1432</v>
      </c>
      <c r="Y19" s="510" t="s">
        <v>1442</v>
      </c>
      <c r="Z19" s="510" t="s">
        <v>1453</v>
      </c>
      <c r="AA19" s="510" t="s">
        <v>1444</v>
      </c>
      <c r="AB19" s="510" t="s">
        <v>2723</v>
      </c>
      <c r="AC19" s="515">
        <v>6.0000000000000001E-3</v>
      </c>
      <c r="AD19" s="516" t="s">
        <v>1205</v>
      </c>
      <c r="AE19" s="516"/>
      <c r="AF19" s="675">
        <v>41739</v>
      </c>
      <c r="AG19" s="517" t="s">
        <v>3063</v>
      </c>
      <c r="AH19" s="511" t="s">
        <v>1445</v>
      </c>
      <c r="AI19" s="511"/>
      <c r="AJ19" s="511"/>
      <c r="AK19" s="511"/>
      <c r="AL19" s="511">
        <v>0</v>
      </c>
      <c r="AM19" s="511">
        <v>2</v>
      </c>
      <c r="AN19" s="511">
        <v>1</v>
      </c>
      <c r="AO19" s="511">
        <v>-1</v>
      </c>
      <c r="AP19" s="511">
        <v>0</v>
      </c>
      <c r="AQ19" s="511">
        <v>0</v>
      </c>
      <c r="AR19" s="511">
        <v>0</v>
      </c>
      <c r="AS19" s="511">
        <v>0</v>
      </c>
      <c r="AT19" s="511">
        <v>2</v>
      </c>
      <c r="AU19" s="511">
        <v>1</v>
      </c>
      <c r="AV19" s="511">
        <v>-1</v>
      </c>
      <c r="AW19" s="511">
        <v>0</v>
      </c>
      <c r="AX19" s="511">
        <v>0</v>
      </c>
      <c r="AY19" s="511">
        <v>0</v>
      </c>
      <c r="AZ19" s="511">
        <v>0</v>
      </c>
      <c r="BA19" s="511">
        <v>0</v>
      </c>
      <c r="BB19" s="511">
        <v>0</v>
      </c>
      <c r="BC19" s="511">
        <v>0</v>
      </c>
      <c r="BD19" s="511">
        <v>0</v>
      </c>
      <c r="BE19" s="511">
        <v>0</v>
      </c>
      <c r="BF19" s="511">
        <v>0</v>
      </c>
      <c r="BG19" s="511">
        <v>0</v>
      </c>
      <c r="BH19" s="511">
        <v>0</v>
      </c>
      <c r="BI19" s="511">
        <v>0</v>
      </c>
      <c r="BJ19" s="511">
        <v>0</v>
      </c>
      <c r="BK19" s="511">
        <v>0</v>
      </c>
      <c r="BL19" s="511">
        <v>0</v>
      </c>
      <c r="BM19" s="511">
        <v>0</v>
      </c>
      <c r="BN19" s="728"/>
      <c r="BO19" s="518">
        <v>2</v>
      </c>
      <c r="BP19" s="519">
        <v>0</v>
      </c>
      <c r="BQ19" s="528">
        <v>0</v>
      </c>
      <c r="BR19" s="519">
        <v>0</v>
      </c>
      <c r="BS19" s="519">
        <v>0</v>
      </c>
      <c r="BT19" s="519">
        <v>0</v>
      </c>
      <c r="BU19" s="529">
        <v>0</v>
      </c>
      <c r="BV19" s="519">
        <v>0</v>
      </c>
      <c r="BW19" s="519">
        <v>0</v>
      </c>
      <c r="BX19" s="519">
        <v>0</v>
      </c>
      <c r="BY19" s="519">
        <v>0</v>
      </c>
      <c r="BZ19" s="519">
        <v>0</v>
      </c>
      <c r="CA19" s="519">
        <v>0</v>
      </c>
      <c r="CB19" s="519">
        <v>0</v>
      </c>
      <c r="CC19" s="519">
        <v>0</v>
      </c>
      <c r="CD19" s="519">
        <v>0</v>
      </c>
      <c r="CE19" s="519">
        <v>0</v>
      </c>
      <c r="CF19" s="519">
        <v>0</v>
      </c>
      <c r="CG19" s="519">
        <v>0</v>
      </c>
      <c r="CH19" s="519">
        <v>0</v>
      </c>
      <c r="CI19" s="519">
        <v>0</v>
      </c>
      <c r="CJ19" s="519">
        <v>0</v>
      </c>
      <c r="CK19" s="623">
        <f t="shared" si="0"/>
        <v>0</v>
      </c>
      <c r="CL19" s="523">
        <v>0</v>
      </c>
      <c r="CM19" s="523">
        <v>0</v>
      </c>
      <c r="CN19" s="523">
        <v>0</v>
      </c>
      <c r="CO19" s="524">
        <v>7</v>
      </c>
      <c r="CP19" s="726"/>
      <c r="CQ19" s="525" t="s">
        <v>4965</v>
      </c>
      <c r="CR19" s="526" t="s">
        <v>4965</v>
      </c>
      <c r="CS19" s="527" t="s">
        <v>4965</v>
      </c>
      <c r="CT19" s="527" t="s">
        <v>4965</v>
      </c>
      <c r="CU19" s="527" t="s">
        <v>4965</v>
      </c>
    </row>
    <row r="20" spans="1:99" s="71" customFormat="1" ht="12" customHeight="1" x14ac:dyDescent="0.2">
      <c r="A20" s="509" t="s">
        <v>2441</v>
      </c>
      <c r="B20" s="510" t="s">
        <v>1810</v>
      </c>
      <c r="C20" s="510" t="s">
        <v>1432</v>
      </c>
      <c r="D20" s="510" t="s">
        <v>1811</v>
      </c>
      <c r="E20" s="511" t="s">
        <v>1432</v>
      </c>
      <c r="F20" s="510" t="s">
        <v>1812</v>
      </c>
      <c r="G20" s="510" t="s">
        <v>1434</v>
      </c>
      <c r="H20" s="510" t="s">
        <v>1435</v>
      </c>
      <c r="I20" s="510" t="s">
        <v>1813</v>
      </c>
      <c r="J20" s="510">
        <v>527250</v>
      </c>
      <c r="K20" s="510">
        <v>171063</v>
      </c>
      <c r="L20" s="512" t="s">
        <v>3082</v>
      </c>
      <c r="M20" s="513" t="s">
        <v>3900</v>
      </c>
      <c r="N20" s="513" t="s">
        <v>3859</v>
      </c>
      <c r="O20" s="510">
        <v>0</v>
      </c>
      <c r="P20" s="510">
        <v>83</v>
      </c>
      <c r="Q20" s="514">
        <v>83</v>
      </c>
      <c r="R20" s="510" t="s">
        <v>1814</v>
      </c>
      <c r="S20" s="510" t="s">
        <v>1154</v>
      </c>
      <c r="T20" s="513" t="s">
        <v>4702</v>
      </c>
      <c r="U20" s="513" t="s">
        <v>4938</v>
      </c>
      <c r="V20" s="513"/>
      <c r="W20" s="510" t="s">
        <v>1439</v>
      </c>
      <c r="X20" s="513" t="s">
        <v>1432</v>
      </c>
      <c r="Y20" s="510" t="s">
        <v>1442</v>
      </c>
      <c r="Z20" s="510" t="s">
        <v>1443</v>
      </c>
      <c r="AA20" s="510" t="s">
        <v>1443</v>
      </c>
      <c r="AB20" s="510" t="s">
        <v>1444</v>
      </c>
      <c r="AC20" s="515">
        <v>0.34</v>
      </c>
      <c r="AD20" s="516" t="s">
        <v>3900</v>
      </c>
      <c r="AE20" s="516"/>
      <c r="AF20" s="675">
        <v>42094</v>
      </c>
      <c r="AG20" s="517" t="s">
        <v>3063</v>
      </c>
      <c r="AH20" s="511" t="s">
        <v>1445</v>
      </c>
      <c r="AI20" s="511"/>
      <c r="AJ20" s="511"/>
      <c r="AK20" s="511"/>
      <c r="AL20" s="511">
        <v>2</v>
      </c>
      <c r="AM20" s="511">
        <v>31</v>
      </c>
      <c r="AN20" s="511">
        <v>50</v>
      </c>
      <c r="AO20" s="511">
        <v>0</v>
      </c>
      <c r="AP20" s="511">
        <v>0</v>
      </c>
      <c r="AQ20" s="511">
        <v>0</v>
      </c>
      <c r="AR20" s="511">
        <v>0</v>
      </c>
      <c r="AS20" s="511">
        <v>2</v>
      </c>
      <c r="AT20" s="511">
        <v>31</v>
      </c>
      <c r="AU20" s="511">
        <v>50</v>
      </c>
      <c r="AV20" s="511">
        <v>0</v>
      </c>
      <c r="AW20" s="511">
        <v>0</v>
      </c>
      <c r="AX20" s="511">
        <v>0</v>
      </c>
      <c r="AY20" s="511">
        <v>0</v>
      </c>
      <c r="AZ20" s="511">
        <v>0</v>
      </c>
      <c r="BA20" s="511">
        <v>0</v>
      </c>
      <c r="BB20" s="511">
        <v>0</v>
      </c>
      <c r="BC20" s="511">
        <v>0</v>
      </c>
      <c r="BD20" s="511">
        <v>0</v>
      </c>
      <c r="BE20" s="511">
        <v>0</v>
      </c>
      <c r="BF20" s="511">
        <v>0</v>
      </c>
      <c r="BG20" s="511">
        <v>0</v>
      </c>
      <c r="BH20" s="511">
        <v>0</v>
      </c>
      <c r="BI20" s="511">
        <v>0</v>
      </c>
      <c r="BJ20" s="511">
        <v>0</v>
      </c>
      <c r="BK20" s="511">
        <v>0</v>
      </c>
      <c r="BL20" s="511">
        <v>0</v>
      </c>
      <c r="BM20" s="511">
        <v>0</v>
      </c>
      <c r="BN20" s="728"/>
      <c r="BO20" s="518">
        <v>83</v>
      </c>
      <c r="BP20" s="519">
        <v>0</v>
      </c>
      <c r="BQ20" s="528">
        <v>0</v>
      </c>
      <c r="BR20" s="519">
        <v>0</v>
      </c>
      <c r="BS20" s="519">
        <v>0</v>
      </c>
      <c r="BT20" s="519">
        <v>0</v>
      </c>
      <c r="BU20" s="529">
        <v>0</v>
      </c>
      <c r="BV20" s="519">
        <v>0</v>
      </c>
      <c r="BW20" s="519">
        <v>0</v>
      </c>
      <c r="BX20" s="519">
        <v>0</v>
      </c>
      <c r="BY20" s="519">
        <v>0</v>
      </c>
      <c r="BZ20" s="519">
        <v>0</v>
      </c>
      <c r="CA20" s="519">
        <v>0</v>
      </c>
      <c r="CB20" s="519">
        <v>0</v>
      </c>
      <c r="CC20" s="519">
        <v>0</v>
      </c>
      <c r="CD20" s="519">
        <v>0</v>
      </c>
      <c r="CE20" s="519">
        <v>0</v>
      </c>
      <c r="CF20" s="519">
        <v>0</v>
      </c>
      <c r="CG20" s="519">
        <v>0</v>
      </c>
      <c r="CH20" s="519">
        <v>0</v>
      </c>
      <c r="CI20" s="519">
        <v>0</v>
      </c>
      <c r="CJ20" s="519">
        <v>0</v>
      </c>
      <c r="CK20" s="623">
        <f t="shared" si="0"/>
        <v>0</v>
      </c>
      <c r="CL20" s="523">
        <v>0</v>
      </c>
      <c r="CM20" s="523">
        <v>0</v>
      </c>
      <c r="CN20" s="523">
        <v>0</v>
      </c>
      <c r="CO20" s="524">
        <v>1</v>
      </c>
      <c r="CP20" s="524" t="s">
        <v>1938</v>
      </c>
      <c r="CQ20" s="525" t="s">
        <v>4965</v>
      </c>
      <c r="CR20" s="526" t="s">
        <v>4965</v>
      </c>
      <c r="CS20" s="527" t="s">
        <v>4965</v>
      </c>
      <c r="CT20" s="527" t="s">
        <v>4965</v>
      </c>
      <c r="CU20" s="527" t="s">
        <v>4965</v>
      </c>
    </row>
    <row r="21" spans="1:99" s="71" customFormat="1" ht="12" customHeight="1" x14ac:dyDescent="0.2">
      <c r="A21" s="509" t="s">
        <v>2441</v>
      </c>
      <c r="B21" s="510" t="s">
        <v>1810</v>
      </c>
      <c r="C21" s="510" t="s">
        <v>1432</v>
      </c>
      <c r="D21" s="510" t="s">
        <v>1815</v>
      </c>
      <c r="E21" s="511" t="s">
        <v>1432</v>
      </c>
      <c r="F21" s="510" t="s">
        <v>1812</v>
      </c>
      <c r="G21" s="510" t="s">
        <v>1434</v>
      </c>
      <c r="H21" s="510" t="s">
        <v>1435</v>
      </c>
      <c r="I21" s="510" t="s">
        <v>1813</v>
      </c>
      <c r="J21" s="510">
        <v>527250</v>
      </c>
      <c r="K21" s="510">
        <v>171063</v>
      </c>
      <c r="L21" s="512" t="s">
        <v>3082</v>
      </c>
      <c r="M21" s="513" t="s">
        <v>3900</v>
      </c>
      <c r="N21" s="513" t="s">
        <v>3859</v>
      </c>
      <c r="O21" s="510">
        <v>0</v>
      </c>
      <c r="P21" s="510">
        <v>28</v>
      </c>
      <c r="Q21" s="514">
        <v>28</v>
      </c>
      <c r="R21" s="510" t="s">
        <v>1814</v>
      </c>
      <c r="S21" s="510" t="s">
        <v>1154</v>
      </c>
      <c r="T21" s="513" t="s">
        <v>4702</v>
      </c>
      <c r="U21" s="513" t="s">
        <v>4938</v>
      </c>
      <c r="V21" s="513"/>
      <c r="W21" s="510" t="s">
        <v>1439</v>
      </c>
      <c r="X21" s="513" t="s">
        <v>1432</v>
      </c>
      <c r="Y21" s="510" t="s">
        <v>1442</v>
      </c>
      <c r="Z21" s="510" t="s">
        <v>1443</v>
      </c>
      <c r="AA21" s="510" t="s">
        <v>1443</v>
      </c>
      <c r="AB21" s="510" t="s">
        <v>1444</v>
      </c>
      <c r="AC21" s="515">
        <v>0.113</v>
      </c>
      <c r="AD21" s="516" t="s">
        <v>3900</v>
      </c>
      <c r="AE21" s="516"/>
      <c r="AF21" s="675">
        <v>42094</v>
      </c>
      <c r="AG21" s="517" t="s">
        <v>628</v>
      </c>
      <c r="AH21" s="511" t="s">
        <v>3904</v>
      </c>
      <c r="AI21" s="511"/>
      <c r="AJ21" s="511"/>
      <c r="AK21" s="511"/>
      <c r="AL21" s="511">
        <v>0</v>
      </c>
      <c r="AM21" s="511">
        <v>17</v>
      </c>
      <c r="AN21" s="511">
        <v>11</v>
      </c>
      <c r="AO21" s="511">
        <v>0</v>
      </c>
      <c r="AP21" s="511">
        <v>0</v>
      </c>
      <c r="AQ21" s="511">
        <v>0</v>
      </c>
      <c r="AR21" s="511">
        <v>0</v>
      </c>
      <c r="AS21" s="511">
        <v>0</v>
      </c>
      <c r="AT21" s="511">
        <v>17</v>
      </c>
      <c r="AU21" s="511">
        <v>11</v>
      </c>
      <c r="AV21" s="511">
        <v>0</v>
      </c>
      <c r="AW21" s="511">
        <v>0</v>
      </c>
      <c r="AX21" s="511">
        <v>0</v>
      </c>
      <c r="AY21" s="511">
        <v>0</v>
      </c>
      <c r="AZ21" s="511">
        <v>0</v>
      </c>
      <c r="BA21" s="511">
        <v>0</v>
      </c>
      <c r="BB21" s="511">
        <v>0</v>
      </c>
      <c r="BC21" s="511">
        <v>0</v>
      </c>
      <c r="BD21" s="511">
        <v>0</v>
      </c>
      <c r="BE21" s="511">
        <v>0</v>
      </c>
      <c r="BF21" s="511">
        <v>0</v>
      </c>
      <c r="BG21" s="511">
        <v>0</v>
      </c>
      <c r="BH21" s="511">
        <v>0</v>
      </c>
      <c r="BI21" s="511">
        <v>0</v>
      </c>
      <c r="BJ21" s="511">
        <v>0</v>
      </c>
      <c r="BK21" s="511">
        <v>0</v>
      </c>
      <c r="BL21" s="511">
        <v>0</v>
      </c>
      <c r="BM21" s="511">
        <v>0</v>
      </c>
      <c r="BN21" s="728"/>
      <c r="BO21" s="518">
        <v>28</v>
      </c>
      <c r="BP21" s="519">
        <v>0</v>
      </c>
      <c r="BQ21" s="528">
        <v>0</v>
      </c>
      <c r="BR21" s="519">
        <v>0</v>
      </c>
      <c r="BS21" s="519">
        <v>0</v>
      </c>
      <c r="BT21" s="519">
        <v>0</v>
      </c>
      <c r="BU21" s="529">
        <v>0</v>
      </c>
      <c r="BV21" s="519">
        <v>0</v>
      </c>
      <c r="BW21" s="519">
        <v>0</v>
      </c>
      <c r="BX21" s="519">
        <v>0</v>
      </c>
      <c r="BY21" s="519">
        <v>0</v>
      </c>
      <c r="BZ21" s="519">
        <v>0</v>
      </c>
      <c r="CA21" s="519">
        <v>0</v>
      </c>
      <c r="CB21" s="519">
        <v>0</v>
      </c>
      <c r="CC21" s="519">
        <v>0</v>
      </c>
      <c r="CD21" s="519">
        <v>0</v>
      </c>
      <c r="CE21" s="519">
        <v>0</v>
      </c>
      <c r="CF21" s="519">
        <v>0</v>
      </c>
      <c r="CG21" s="519">
        <v>0</v>
      </c>
      <c r="CH21" s="519">
        <v>0</v>
      </c>
      <c r="CI21" s="519">
        <v>0</v>
      </c>
      <c r="CJ21" s="519">
        <v>0</v>
      </c>
      <c r="CK21" s="623">
        <f t="shared" si="0"/>
        <v>0</v>
      </c>
      <c r="CL21" s="523">
        <v>0</v>
      </c>
      <c r="CM21" s="523">
        <v>0</v>
      </c>
      <c r="CN21" s="523">
        <v>0</v>
      </c>
      <c r="CO21" s="524">
        <v>1</v>
      </c>
      <c r="CP21" s="524" t="s">
        <v>1938</v>
      </c>
      <c r="CQ21" s="525" t="s">
        <v>4965</v>
      </c>
      <c r="CR21" s="526" t="s">
        <v>4965</v>
      </c>
      <c r="CS21" s="527" t="s">
        <v>4965</v>
      </c>
      <c r="CT21" s="527" t="s">
        <v>4965</v>
      </c>
      <c r="CU21" s="527" t="s">
        <v>4965</v>
      </c>
    </row>
    <row r="22" spans="1:99" s="71" customFormat="1" ht="12" customHeight="1" x14ac:dyDescent="0.2">
      <c r="A22" s="509" t="s">
        <v>2441</v>
      </c>
      <c r="B22" s="510" t="s">
        <v>1927</v>
      </c>
      <c r="C22" s="510" t="s">
        <v>1432</v>
      </c>
      <c r="D22" s="510" t="s">
        <v>1432</v>
      </c>
      <c r="E22" s="511" t="s">
        <v>688</v>
      </c>
      <c r="F22" s="510" t="s">
        <v>1432</v>
      </c>
      <c r="G22" s="510" t="s">
        <v>689</v>
      </c>
      <c r="H22" s="510" t="s">
        <v>2524</v>
      </c>
      <c r="I22" s="510" t="s">
        <v>690</v>
      </c>
      <c r="J22" s="510">
        <v>529172</v>
      </c>
      <c r="K22" s="510">
        <v>171470</v>
      </c>
      <c r="L22" s="512" t="s">
        <v>3081</v>
      </c>
      <c r="M22" s="513" t="s">
        <v>3900</v>
      </c>
      <c r="N22" s="513" t="s">
        <v>3859</v>
      </c>
      <c r="O22" s="510">
        <v>0</v>
      </c>
      <c r="P22" s="510">
        <v>2</v>
      </c>
      <c r="Q22" s="514">
        <v>2</v>
      </c>
      <c r="R22" s="510" t="s">
        <v>691</v>
      </c>
      <c r="S22" s="510" t="s">
        <v>1438</v>
      </c>
      <c r="T22" s="513" t="s">
        <v>4702</v>
      </c>
      <c r="U22" s="513" t="s">
        <v>692</v>
      </c>
      <c r="V22" s="513"/>
      <c r="W22" s="510" t="s">
        <v>1439</v>
      </c>
      <c r="X22" s="513" t="s">
        <v>1432</v>
      </c>
      <c r="Y22" s="510" t="s">
        <v>1442</v>
      </c>
      <c r="Z22" s="510" t="s">
        <v>1443</v>
      </c>
      <c r="AA22" s="510" t="s">
        <v>1444</v>
      </c>
      <c r="AB22" s="510" t="s">
        <v>2713</v>
      </c>
      <c r="AC22" s="515">
        <v>5.0999999999999997E-2</v>
      </c>
      <c r="AD22" s="516" t="s">
        <v>3900</v>
      </c>
      <c r="AE22" s="516"/>
      <c r="AF22" s="675">
        <v>42094</v>
      </c>
      <c r="AG22" s="517" t="s">
        <v>3063</v>
      </c>
      <c r="AH22" s="511" t="s">
        <v>1445</v>
      </c>
      <c r="AI22" s="511"/>
      <c r="AJ22" s="511"/>
      <c r="AK22" s="511"/>
      <c r="AL22" s="511">
        <v>0</v>
      </c>
      <c r="AM22" s="511">
        <v>0</v>
      </c>
      <c r="AN22" s="511">
        <v>0</v>
      </c>
      <c r="AO22" s="511">
        <v>2</v>
      </c>
      <c r="AP22" s="511">
        <v>0</v>
      </c>
      <c r="AQ22" s="511">
        <v>0</v>
      </c>
      <c r="AR22" s="511">
        <v>0</v>
      </c>
      <c r="AS22" s="511">
        <v>0</v>
      </c>
      <c r="AT22" s="511">
        <v>0</v>
      </c>
      <c r="AU22" s="511">
        <v>0</v>
      </c>
      <c r="AV22" s="511">
        <v>0</v>
      </c>
      <c r="AW22" s="511">
        <v>0</v>
      </c>
      <c r="AX22" s="511">
        <v>0</v>
      </c>
      <c r="AY22" s="511">
        <v>0</v>
      </c>
      <c r="AZ22" s="511">
        <v>0</v>
      </c>
      <c r="BA22" s="511">
        <v>0</v>
      </c>
      <c r="BB22" s="511">
        <v>0</v>
      </c>
      <c r="BC22" s="511">
        <v>2</v>
      </c>
      <c r="BD22" s="511">
        <v>0</v>
      </c>
      <c r="BE22" s="511">
        <v>0</v>
      </c>
      <c r="BF22" s="511">
        <v>0</v>
      </c>
      <c r="BG22" s="511">
        <v>0</v>
      </c>
      <c r="BH22" s="511">
        <v>0</v>
      </c>
      <c r="BI22" s="511">
        <v>0</v>
      </c>
      <c r="BJ22" s="511">
        <v>0</v>
      </c>
      <c r="BK22" s="511">
        <v>0</v>
      </c>
      <c r="BL22" s="511">
        <v>0</v>
      </c>
      <c r="BM22" s="511">
        <v>0</v>
      </c>
      <c r="BN22" s="728"/>
      <c r="BO22" s="518">
        <v>2</v>
      </c>
      <c r="BP22" s="519">
        <v>0</v>
      </c>
      <c r="BQ22" s="528">
        <v>0</v>
      </c>
      <c r="BR22" s="519">
        <v>0</v>
      </c>
      <c r="BS22" s="519">
        <v>0</v>
      </c>
      <c r="BT22" s="519">
        <v>0</v>
      </c>
      <c r="BU22" s="529">
        <v>0</v>
      </c>
      <c r="BV22" s="519">
        <v>0</v>
      </c>
      <c r="BW22" s="519">
        <v>0</v>
      </c>
      <c r="BX22" s="519">
        <v>0</v>
      </c>
      <c r="BY22" s="519">
        <v>0</v>
      </c>
      <c r="BZ22" s="519">
        <v>0</v>
      </c>
      <c r="CA22" s="519">
        <v>0</v>
      </c>
      <c r="CB22" s="519">
        <v>0</v>
      </c>
      <c r="CC22" s="519">
        <v>0</v>
      </c>
      <c r="CD22" s="519">
        <v>0</v>
      </c>
      <c r="CE22" s="519">
        <v>0</v>
      </c>
      <c r="CF22" s="519">
        <v>0</v>
      </c>
      <c r="CG22" s="519">
        <v>0</v>
      </c>
      <c r="CH22" s="519">
        <v>0</v>
      </c>
      <c r="CI22" s="519">
        <v>0</v>
      </c>
      <c r="CJ22" s="519">
        <v>0</v>
      </c>
      <c r="CK22" s="623">
        <f t="shared" si="0"/>
        <v>0</v>
      </c>
      <c r="CL22" s="523">
        <v>0</v>
      </c>
      <c r="CM22" s="523">
        <v>0</v>
      </c>
      <c r="CN22" s="523">
        <v>0</v>
      </c>
      <c r="CO22" s="524">
        <v>1</v>
      </c>
      <c r="CP22" s="726"/>
      <c r="CQ22" s="525" t="s">
        <v>4965</v>
      </c>
      <c r="CR22" s="526" t="s">
        <v>4965</v>
      </c>
      <c r="CS22" s="527" t="s">
        <v>4965</v>
      </c>
      <c r="CT22" s="527" t="s">
        <v>4965</v>
      </c>
      <c r="CU22" s="527" t="s">
        <v>4965</v>
      </c>
    </row>
    <row r="23" spans="1:99" s="71" customFormat="1" ht="12" customHeight="1" x14ac:dyDescent="0.2">
      <c r="A23" s="509" t="s">
        <v>2441</v>
      </c>
      <c r="B23" s="510" t="s">
        <v>693</v>
      </c>
      <c r="C23" s="510" t="s">
        <v>1432</v>
      </c>
      <c r="D23" s="510" t="s">
        <v>1432</v>
      </c>
      <c r="E23" s="511" t="s">
        <v>694</v>
      </c>
      <c r="F23" s="510" t="s">
        <v>1432</v>
      </c>
      <c r="G23" s="510" t="s">
        <v>2087</v>
      </c>
      <c r="H23" s="510" t="s">
        <v>1458</v>
      </c>
      <c r="I23" s="510" t="s">
        <v>1896</v>
      </c>
      <c r="J23" s="510">
        <v>522943</v>
      </c>
      <c r="K23" s="510">
        <v>174578</v>
      </c>
      <c r="L23" s="512" t="s">
        <v>521</v>
      </c>
      <c r="M23" s="513" t="s">
        <v>695</v>
      </c>
      <c r="N23" s="513" t="s">
        <v>1023</v>
      </c>
      <c r="O23" s="510">
        <v>1</v>
      </c>
      <c r="P23" s="510">
        <v>1</v>
      </c>
      <c r="Q23" s="514">
        <v>0</v>
      </c>
      <c r="R23" s="510" t="s">
        <v>696</v>
      </c>
      <c r="S23" s="510" t="s">
        <v>1438</v>
      </c>
      <c r="T23" s="513" t="s">
        <v>697</v>
      </c>
      <c r="U23" s="513" t="s">
        <v>698</v>
      </c>
      <c r="V23" s="513"/>
      <c r="W23" s="510" t="s">
        <v>1439</v>
      </c>
      <c r="X23" s="513" t="s">
        <v>1432</v>
      </c>
      <c r="Y23" s="510" t="s">
        <v>1442</v>
      </c>
      <c r="Z23" s="510" t="s">
        <v>1443</v>
      </c>
      <c r="AA23" s="510" t="s">
        <v>1444</v>
      </c>
      <c r="AB23" s="510" t="s">
        <v>2713</v>
      </c>
      <c r="AC23" s="515">
        <v>4.2999999999999997E-2</v>
      </c>
      <c r="AD23" s="516" t="s">
        <v>695</v>
      </c>
      <c r="AE23" s="516"/>
      <c r="AF23" s="675">
        <v>41957</v>
      </c>
      <c r="AG23" s="517" t="s">
        <v>3063</v>
      </c>
      <c r="AH23" s="511" t="s">
        <v>1445</v>
      </c>
      <c r="AI23" s="511"/>
      <c r="AJ23" s="511">
        <v>0</v>
      </c>
      <c r="AK23" s="511">
        <v>0</v>
      </c>
      <c r="AL23" s="511">
        <v>0</v>
      </c>
      <c r="AM23" s="511">
        <v>0</v>
      </c>
      <c r="AN23" s="511">
        <v>-1</v>
      </c>
      <c r="AO23" s="511">
        <v>1</v>
      </c>
      <c r="AP23" s="511">
        <v>0</v>
      </c>
      <c r="AQ23" s="511">
        <v>0</v>
      </c>
      <c r="AR23" s="511">
        <v>0</v>
      </c>
      <c r="AS23" s="511">
        <v>0</v>
      </c>
      <c r="AT23" s="511">
        <v>0</v>
      </c>
      <c r="AU23" s="511">
        <v>0</v>
      </c>
      <c r="AV23" s="511">
        <v>0</v>
      </c>
      <c r="AW23" s="511">
        <v>0</v>
      </c>
      <c r="AX23" s="511">
        <v>0</v>
      </c>
      <c r="AY23" s="511">
        <v>0</v>
      </c>
      <c r="AZ23" s="511">
        <v>0</v>
      </c>
      <c r="BA23" s="511">
        <v>0</v>
      </c>
      <c r="BB23" s="511">
        <v>-1</v>
      </c>
      <c r="BC23" s="511">
        <v>1</v>
      </c>
      <c r="BD23" s="511">
        <v>0</v>
      </c>
      <c r="BE23" s="511">
        <v>0</v>
      </c>
      <c r="BF23" s="511">
        <v>0</v>
      </c>
      <c r="BG23" s="511">
        <v>0</v>
      </c>
      <c r="BH23" s="511">
        <v>0</v>
      </c>
      <c r="BI23" s="511">
        <v>0</v>
      </c>
      <c r="BJ23" s="511">
        <v>0</v>
      </c>
      <c r="BK23" s="511">
        <v>0</v>
      </c>
      <c r="BL23" s="511">
        <v>0</v>
      </c>
      <c r="BM23" s="511">
        <v>0</v>
      </c>
      <c r="BN23" s="728"/>
      <c r="BO23" s="518">
        <v>0</v>
      </c>
      <c r="BP23" s="519">
        <v>0</v>
      </c>
      <c r="BQ23" s="528">
        <v>0</v>
      </c>
      <c r="BR23" s="519">
        <v>0</v>
      </c>
      <c r="BS23" s="519">
        <v>0</v>
      </c>
      <c r="BT23" s="519">
        <v>0</v>
      </c>
      <c r="BU23" s="529">
        <v>0</v>
      </c>
      <c r="BV23" s="519">
        <v>0</v>
      </c>
      <c r="BW23" s="519">
        <v>0</v>
      </c>
      <c r="BX23" s="519">
        <v>0</v>
      </c>
      <c r="BY23" s="519">
        <v>0</v>
      </c>
      <c r="BZ23" s="519">
        <v>0</v>
      </c>
      <c r="CA23" s="519">
        <v>0</v>
      </c>
      <c r="CB23" s="519">
        <v>0</v>
      </c>
      <c r="CC23" s="519">
        <v>0</v>
      </c>
      <c r="CD23" s="519">
        <v>0</v>
      </c>
      <c r="CE23" s="519">
        <v>0</v>
      </c>
      <c r="CF23" s="519">
        <v>0</v>
      </c>
      <c r="CG23" s="519">
        <v>0</v>
      </c>
      <c r="CH23" s="519">
        <v>0</v>
      </c>
      <c r="CI23" s="519">
        <v>0</v>
      </c>
      <c r="CJ23" s="519">
        <v>0</v>
      </c>
      <c r="CK23" s="623">
        <f t="shared" si="0"/>
        <v>0</v>
      </c>
      <c r="CL23" s="523">
        <v>0</v>
      </c>
      <c r="CM23" s="523">
        <v>0</v>
      </c>
      <c r="CN23" s="523">
        <v>0</v>
      </c>
      <c r="CO23" s="524">
        <v>1</v>
      </c>
      <c r="CP23" s="726"/>
      <c r="CQ23" s="525" t="s">
        <v>4965</v>
      </c>
      <c r="CR23" s="526" t="s">
        <v>4965</v>
      </c>
      <c r="CS23" s="527" t="s">
        <v>4965</v>
      </c>
      <c r="CT23" s="527" t="s">
        <v>4965</v>
      </c>
      <c r="CU23" s="527" t="s">
        <v>4965</v>
      </c>
    </row>
    <row r="24" spans="1:99" s="71" customFormat="1" ht="12" customHeight="1" x14ac:dyDescent="0.2">
      <c r="A24" s="509" t="s">
        <v>2441</v>
      </c>
      <c r="B24" s="510" t="s">
        <v>699</v>
      </c>
      <c r="C24" s="510" t="s">
        <v>1432</v>
      </c>
      <c r="D24" s="510" t="s">
        <v>1432</v>
      </c>
      <c r="E24" s="511" t="s">
        <v>1432</v>
      </c>
      <c r="F24" s="510" t="s">
        <v>280</v>
      </c>
      <c r="G24" s="510" t="s">
        <v>3521</v>
      </c>
      <c r="H24" s="510" t="s">
        <v>1458</v>
      </c>
      <c r="I24" s="510" t="s">
        <v>700</v>
      </c>
      <c r="J24" s="510">
        <v>523744</v>
      </c>
      <c r="K24" s="510">
        <v>174514</v>
      </c>
      <c r="L24" s="512" t="s">
        <v>3079</v>
      </c>
      <c r="M24" s="513" t="s">
        <v>4203</v>
      </c>
      <c r="N24" s="513" t="s">
        <v>3859</v>
      </c>
      <c r="O24" s="510">
        <v>2</v>
      </c>
      <c r="P24" s="510">
        <v>1</v>
      </c>
      <c r="Q24" s="514">
        <v>-1</v>
      </c>
      <c r="R24" s="510" t="s">
        <v>1324</v>
      </c>
      <c r="S24" s="510" t="s">
        <v>1438</v>
      </c>
      <c r="T24" s="513" t="s">
        <v>1325</v>
      </c>
      <c r="U24" s="513" t="s">
        <v>1326</v>
      </c>
      <c r="V24" s="513"/>
      <c r="W24" s="510" t="s">
        <v>1439</v>
      </c>
      <c r="X24" s="513" t="s">
        <v>1432</v>
      </c>
      <c r="Y24" s="510" t="s">
        <v>1442</v>
      </c>
      <c r="Z24" s="510" t="s">
        <v>1453</v>
      </c>
      <c r="AA24" s="510" t="s">
        <v>1444</v>
      </c>
      <c r="AB24" s="510" t="s">
        <v>4207</v>
      </c>
      <c r="AC24" s="515">
        <v>1.7000000000000001E-2</v>
      </c>
      <c r="AD24" s="516" t="s">
        <v>4203</v>
      </c>
      <c r="AE24" s="516"/>
      <c r="AF24" s="675">
        <v>42094</v>
      </c>
      <c r="AG24" s="517" t="s">
        <v>3063</v>
      </c>
      <c r="AH24" s="511" t="s">
        <v>1445</v>
      </c>
      <c r="AI24" s="511"/>
      <c r="AJ24" s="511"/>
      <c r="AK24" s="511"/>
      <c r="AL24" s="511">
        <v>0</v>
      </c>
      <c r="AM24" s="511">
        <v>-1</v>
      </c>
      <c r="AN24" s="511">
        <v>0</v>
      </c>
      <c r="AO24" s="511">
        <v>0</v>
      </c>
      <c r="AP24" s="511">
        <v>0</v>
      </c>
      <c r="AQ24" s="511">
        <v>0</v>
      </c>
      <c r="AR24" s="511">
        <v>0</v>
      </c>
      <c r="AS24" s="511">
        <v>0</v>
      </c>
      <c r="AT24" s="511">
        <v>-1</v>
      </c>
      <c r="AU24" s="511">
        <v>0</v>
      </c>
      <c r="AV24" s="511">
        <v>-1</v>
      </c>
      <c r="AW24" s="511">
        <v>0</v>
      </c>
      <c r="AX24" s="511">
        <v>0</v>
      </c>
      <c r="AY24" s="511">
        <v>0</v>
      </c>
      <c r="AZ24" s="511">
        <v>0</v>
      </c>
      <c r="BA24" s="511">
        <v>0</v>
      </c>
      <c r="BB24" s="511">
        <v>0</v>
      </c>
      <c r="BC24" s="511">
        <v>1</v>
      </c>
      <c r="BD24" s="511">
        <v>0</v>
      </c>
      <c r="BE24" s="511">
        <v>0</v>
      </c>
      <c r="BF24" s="511">
        <v>0</v>
      </c>
      <c r="BG24" s="511">
        <v>0</v>
      </c>
      <c r="BH24" s="511">
        <v>0</v>
      </c>
      <c r="BI24" s="511">
        <v>0</v>
      </c>
      <c r="BJ24" s="511">
        <v>0</v>
      </c>
      <c r="BK24" s="511">
        <v>0</v>
      </c>
      <c r="BL24" s="511">
        <v>0</v>
      </c>
      <c r="BM24" s="511">
        <v>0</v>
      </c>
      <c r="BN24" s="728"/>
      <c r="BO24" s="518">
        <v>-1</v>
      </c>
      <c r="BP24" s="519">
        <v>0</v>
      </c>
      <c r="BQ24" s="528">
        <v>0</v>
      </c>
      <c r="BR24" s="519">
        <v>0</v>
      </c>
      <c r="BS24" s="519">
        <v>0</v>
      </c>
      <c r="BT24" s="519">
        <v>0</v>
      </c>
      <c r="BU24" s="529">
        <v>0</v>
      </c>
      <c r="BV24" s="519">
        <v>0</v>
      </c>
      <c r="BW24" s="519">
        <v>0</v>
      </c>
      <c r="BX24" s="519">
        <v>0</v>
      </c>
      <c r="BY24" s="519">
        <v>0</v>
      </c>
      <c r="BZ24" s="519">
        <v>0</v>
      </c>
      <c r="CA24" s="519">
        <v>0</v>
      </c>
      <c r="CB24" s="519">
        <v>0</v>
      </c>
      <c r="CC24" s="519">
        <v>0</v>
      </c>
      <c r="CD24" s="519">
        <v>0</v>
      </c>
      <c r="CE24" s="519">
        <v>0</v>
      </c>
      <c r="CF24" s="519">
        <v>0</v>
      </c>
      <c r="CG24" s="519">
        <v>0</v>
      </c>
      <c r="CH24" s="519">
        <v>0</v>
      </c>
      <c r="CI24" s="519">
        <v>0</v>
      </c>
      <c r="CJ24" s="519">
        <v>0</v>
      </c>
      <c r="CK24" s="623">
        <f t="shared" si="0"/>
        <v>0</v>
      </c>
      <c r="CL24" s="523">
        <v>0</v>
      </c>
      <c r="CM24" s="523">
        <v>0</v>
      </c>
      <c r="CN24" s="523">
        <v>0</v>
      </c>
      <c r="CO24" s="524">
        <v>7</v>
      </c>
      <c r="CP24" s="726"/>
      <c r="CQ24" s="525" t="s">
        <v>4965</v>
      </c>
      <c r="CR24" s="526" t="s">
        <v>4965</v>
      </c>
      <c r="CS24" s="527" t="s">
        <v>4965</v>
      </c>
      <c r="CT24" s="527" t="s">
        <v>4965</v>
      </c>
      <c r="CU24" s="527" t="s">
        <v>4965</v>
      </c>
    </row>
    <row r="25" spans="1:99" s="71" customFormat="1" ht="12" customHeight="1" x14ac:dyDescent="0.2">
      <c r="A25" s="509" t="s">
        <v>2441</v>
      </c>
      <c r="B25" s="510" t="s">
        <v>1327</v>
      </c>
      <c r="C25" s="510" t="s">
        <v>3696</v>
      </c>
      <c r="D25" s="510" t="s">
        <v>1328</v>
      </c>
      <c r="E25" s="511" t="s">
        <v>3698</v>
      </c>
      <c r="F25" s="510" t="s">
        <v>1432</v>
      </c>
      <c r="G25" s="510" t="s">
        <v>3699</v>
      </c>
      <c r="H25" s="510" t="s">
        <v>1885</v>
      </c>
      <c r="I25" s="510" t="s">
        <v>3700</v>
      </c>
      <c r="J25" s="510">
        <v>526241</v>
      </c>
      <c r="K25" s="510">
        <v>175489</v>
      </c>
      <c r="L25" s="512" t="s">
        <v>4766</v>
      </c>
      <c r="M25" s="513" t="s">
        <v>3269</v>
      </c>
      <c r="N25" s="513" t="s">
        <v>1329</v>
      </c>
      <c r="O25" s="510">
        <v>0</v>
      </c>
      <c r="P25" s="510">
        <v>64</v>
      </c>
      <c r="Q25" s="514">
        <v>64</v>
      </c>
      <c r="R25" s="510" t="s">
        <v>1330</v>
      </c>
      <c r="S25" s="510" t="s">
        <v>1438</v>
      </c>
      <c r="T25" s="513" t="s">
        <v>1331</v>
      </c>
      <c r="U25" s="513" t="s">
        <v>1332</v>
      </c>
      <c r="V25" s="513"/>
      <c r="W25" s="510" t="s">
        <v>1439</v>
      </c>
      <c r="X25" s="513" t="s">
        <v>1432</v>
      </c>
      <c r="Y25" s="510" t="s">
        <v>1442</v>
      </c>
      <c r="Z25" s="510" t="s">
        <v>1443</v>
      </c>
      <c r="AA25" s="510" t="s">
        <v>1443</v>
      </c>
      <c r="AB25" s="510" t="s">
        <v>1444</v>
      </c>
      <c r="AC25" s="515">
        <v>0.151</v>
      </c>
      <c r="AD25" s="516" t="s">
        <v>3269</v>
      </c>
      <c r="AE25" s="516"/>
      <c r="AF25" s="675">
        <v>41901</v>
      </c>
      <c r="AG25" s="517" t="s">
        <v>3063</v>
      </c>
      <c r="AH25" s="511" t="s">
        <v>1445</v>
      </c>
      <c r="AI25" s="511"/>
      <c r="AJ25" s="511"/>
      <c r="AK25" s="511"/>
      <c r="AL25" s="511">
        <v>0</v>
      </c>
      <c r="AM25" s="511">
        <v>24</v>
      </c>
      <c r="AN25" s="511">
        <v>32</v>
      </c>
      <c r="AO25" s="511">
        <v>6</v>
      </c>
      <c r="AP25" s="511">
        <v>2</v>
      </c>
      <c r="AQ25" s="511">
        <v>0</v>
      </c>
      <c r="AR25" s="511">
        <v>0</v>
      </c>
      <c r="AS25" s="511">
        <v>0</v>
      </c>
      <c r="AT25" s="511">
        <v>24</v>
      </c>
      <c r="AU25" s="511">
        <v>32</v>
      </c>
      <c r="AV25" s="511">
        <v>6</v>
      </c>
      <c r="AW25" s="511">
        <v>2</v>
      </c>
      <c r="AX25" s="511">
        <v>0</v>
      </c>
      <c r="AY25" s="511">
        <v>0</v>
      </c>
      <c r="AZ25" s="511">
        <v>0</v>
      </c>
      <c r="BA25" s="511">
        <v>0</v>
      </c>
      <c r="BB25" s="511">
        <v>0</v>
      </c>
      <c r="BC25" s="511">
        <v>0</v>
      </c>
      <c r="BD25" s="511">
        <v>0</v>
      </c>
      <c r="BE25" s="511">
        <v>0</v>
      </c>
      <c r="BF25" s="511">
        <v>0</v>
      </c>
      <c r="BG25" s="511">
        <v>0</v>
      </c>
      <c r="BH25" s="511">
        <v>0</v>
      </c>
      <c r="BI25" s="511">
        <v>0</v>
      </c>
      <c r="BJ25" s="511">
        <v>0</v>
      </c>
      <c r="BK25" s="511">
        <v>0</v>
      </c>
      <c r="BL25" s="511">
        <v>0</v>
      </c>
      <c r="BM25" s="511">
        <v>0</v>
      </c>
      <c r="BN25" s="728"/>
      <c r="BO25" s="518">
        <v>64</v>
      </c>
      <c r="BP25" s="519">
        <v>0</v>
      </c>
      <c r="BQ25" s="528">
        <v>0</v>
      </c>
      <c r="BR25" s="519">
        <v>0</v>
      </c>
      <c r="BS25" s="519">
        <v>0</v>
      </c>
      <c r="BT25" s="519">
        <v>0</v>
      </c>
      <c r="BU25" s="529">
        <v>0</v>
      </c>
      <c r="BV25" s="519">
        <v>0</v>
      </c>
      <c r="BW25" s="519">
        <v>0</v>
      </c>
      <c r="BX25" s="519">
        <v>0</v>
      </c>
      <c r="BY25" s="519">
        <v>0</v>
      </c>
      <c r="BZ25" s="519">
        <v>0</v>
      </c>
      <c r="CA25" s="519">
        <v>0</v>
      </c>
      <c r="CB25" s="519">
        <v>0</v>
      </c>
      <c r="CC25" s="519">
        <v>0</v>
      </c>
      <c r="CD25" s="519">
        <v>0</v>
      </c>
      <c r="CE25" s="519">
        <v>0</v>
      </c>
      <c r="CF25" s="519">
        <v>0</v>
      </c>
      <c r="CG25" s="519">
        <v>0</v>
      </c>
      <c r="CH25" s="519">
        <v>0</v>
      </c>
      <c r="CI25" s="519">
        <v>0</v>
      </c>
      <c r="CJ25" s="519">
        <v>0</v>
      </c>
      <c r="CK25" s="623">
        <f t="shared" si="0"/>
        <v>0</v>
      </c>
      <c r="CL25" s="523">
        <v>0</v>
      </c>
      <c r="CM25" s="523">
        <v>0</v>
      </c>
      <c r="CN25" s="523">
        <v>0</v>
      </c>
      <c r="CO25" s="524">
        <v>1</v>
      </c>
      <c r="CP25" s="726"/>
      <c r="CQ25" s="525" t="s">
        <v>4965</v>
      </c>
      <c r="CR25" s="526" t="s">
        <v>4965</v>
      </c>
      <c r="CS25" s="527" t="s">
        <v>4965</v>
      </c>
      <c r="CT25" s="527" t="s">
        <v>4965</v>
      </c>
      <c r="CU25" s="527" t="s">
        <v>4965</v>
      </c>
    </row>
    <row r="26" spans="1:99" s="71" customFormat="1" ht="12" customHeight="1" x14ac:dyDescent="0.2">
      <c r="A26" s="509" t="s">
        <v>2441</v>
      </c>
      <c r="B26" s="510" t="s">
        <v>1333</v>
      </c>
      <c r="C26" s="510" t="s">
        <v>1432</v>
      </c>
      <c r="D26" s="510" t="s">
        <v>1432</v>
      </c>
      <c r="E26" s="511" t="s">
        <v>1432</v>
      </c>
      <c r="F26" s="510" t="s">
        <v>2545</v>
      </c>
      <c r="G26" s="510" t="s">
        <v>3013</v>
      </c>
      <c r="H26" s="510" t="s">
        <v>1435</v>
      </c>
      <c r="I26" s="510" t="s">
        <v>1334</v>
      </c>
      <c r="J26" s="510">
        <v>527510</v>
      </c>
      <c r="K26" s="510">
        <v>172303</v>
      </c>
      <c r="L26" s="512" t="s">
        <v>3069</v>
      </c>
      <c r="M26" s="513" t="s">
        <v>3269</v>
      </c>
      <c r="N26" s="513" t="s">
        <v>3859</v>
      </c>
      <c r="O26" s="510">
        <v>1</v>
      </c>
      <c r="P26" s="510">
        <v>3</v>
      </c>
      <c r="Q26" s="514">
        <v>2</v>
      </c>
      <c r="R26" s="510" t="s">
        <v>205</v>
      </c>
      <c r="S26" s="510" t="s">
        <v>1438</v>
      </c>
      <c r="T26" s="513" t="s">
        <v>206</v>
      </c>
      <c r="U26" s="513" t="s">
        <v>207</v>
      </c>
      <c r="V26" s="513"/>
      <c r="W26" s="510" t="s">
        <v>1439</v>
      </c>
      <c r="X26" s="513" t="s">
        <v>1432</v>
      </c>
      <c r="Y26" s="510" t="s">
        <v>1442</v>
      </c>
      <c r="Z26" s="510" t="s">
        <v>1453</v>
      </c>
      <c r="AA26" s="510" t="s">
        <v>1444</v>
      </c>
      <c r="AB26" s="510" t="s">
        <v>1454</v>
      </c>
      <c r="AC26" s="515">
        <v>5.1999999999999998E-2</v>
      </c>
      <c r="AD26" s="516" t="s">
        <v>3269</v>
      </c>
      <c r="AE26" s="516"/>
      <c r="AF26" s="675">
        <v>42094</v>
      </c>
      <c r="AG26" s="517" t="s">
        <v>3063</v>
      </c>
      <c r="AH26" s="511" t="s">
        <v>1445</v>
      </c>
      <c r="AI26" s="511"/>
      <c r="AJ26" s="511"/>
      <c r="AK26" s="511"/>
      <c r="AL26" s="511">
        <v>0</v>
      </c>
      <c r="AM26" s="511">
        <v>0</v>
      </c>
      <c r="AN26" s="511">
        <v>3</v>
      </c>
      <c r="AO26" s="511">
        <v>0</v>
      </c>
      <c r="AP26" s="511">
        <v>-1</v>
      </c>
      <c r="AQ26" s="511">
        <v>0</v>
      </c>
      <c r="AR26" s="511">
        <v>0</v>
      </c>
      <c r="AS26" s="511">
        <v>0</v>
      </c>
      <c r="AT26" s="511">
        <v>0</v>
      </c>
      <c r="AU26" s="511">
        <v>3</v>
      </c>
      <c r="AV26" s="511">
        <v>0</v>
      </c>
      <c r="AW26" s="511">
        <v>0</v>
      </c>
      <c r="AX26" s="511">
        <v>0</v>
      </c>
      <c r="AY26" s="511">
        <v>0</v>
      </c>
      <c r="AZ26" s="511">
        <v>0</v>
      </c>
      <c r="BA26" s="511">
        <v>0</v>
      </c>
      <c r="BB26" s="511">
        <v>0</v>
      </c>
      <c r="BC26" s="511">
        <v>0</v>
      </c>
      <c r="BD26" s="511">
        <v>-1</v>
      </c>
      <c r="BE26" s="511">
        <v>0</v>
      </c>
      <c r="BF26" s="511">
        <v>0</v>
      </c>
      <c r="BG26" s="511">
        <v>0</v>
      </c>
      <c r="BH26" s="511">
        <v>0</v>
      </c>
      <c r="BI26" s="511">
        <v>0</v>
      </c>
      <c r="BJ26" s="511">
        <v>0</v>
      </c>
      <c r="BK26" s="511">
        <v>0</v>
      </c>
      <c r="BL26" s="511">
        <v>0</v>
      </c>
      <c r="BM26" s="511">
        <v>0</v>
      </c>
      <c r="BN26" s="728"/>
      <c r="BO26" s="518">
        <v>2</v>
      </c>
      <c r="BP26" s="519">
        <v>0</v>
      </c>
      <c r="BQ26" s="528">
        <v>0</v>
      </c>
      <c r="BR26" s="519">
        <v>0</v>
      </c>
      <c r="BS26" s="519">
        <v>0</v>
      </c>
      <c r="BT26" s="519">
        <v>0</v>
      </c>
      <c r="BU26" s="529">
        <v>0</v>
      </c>
      <c r="BV26" s="519">
        <v>0</v>
      </c>
      <c r="BW26" s="519">
        <v>0</v>
      </c>
      <c r="BX26" s="519">
        <v>0</v>
      </c>
      <c r="BY26" s="519">
        <v>0</v>
      </c>
      <c r="BZ26" s="519">
        <v>0</v>
      </c>
      <c r="CA26" s="519">
        <v>0</v>
      </c>
      <c r="CB26" s="519">
        <v>0</v>
      </c>
      <c r="CC26" s="519">
        <v>0</v>
      </c>
      <c r="CD26" s="519">
        <v>0</v>
      </c>
      <c r="CE26" s="519">
        <v>0</v>
      </c>
      <c r="CF26" s="519">
        <v>0</v>
      </c>
      <c r="CG26" s="519">
        <v>0</v>
      </c>
      <c r="CH26" s="519">
        <v>0</v>
      </c>
      <c r="CI26" s="519">
        <v>0</v>
      </c>
      <c r="CJ26" s="519">
        <v>0</v>
      </c>
      <c r="CK26" s="623">
        <f t="shared" si="0"/>
        <v>0</v>
      </c>
      <c r="CL26" s="523">
        <v>0</v>
      </c>
      <c r="CM26" s="523">
        <v>0</v>
      </c>
      <c r="CN26" s="523">
        <v>0</v>
      </c>
      <c r="CO26" s="524">
        <v>7</v>
      </c>
      <c r="CP26" s="524" t="s">
        <v>1938</v>
      </c>
      <c r="CQ26" s="525" t="s">
        <v>4965</v>
      </c>
      <c r="CR26" s="526" t="s">
        <v>4965</v>
      </c>
      <c r="CS26" s="527" t="s">
        <v>4965</v>
      </c>
      <c r="CT26" s="527" t="s">
        <v>4965</v>
      </c>
      <c r="CU26" s="527" t="s">
        <v>4965</v>
      </c>
    </row>
    <row r="27" spans="1:99" s="71" customFormat="1" ht="12" customHeight="1" x14ac:dyDescent="0.2">
      <c r="A27" s="509" t="s">
        <v>2441</v>
      </c>
      <c r="B27" s="510" t="s">
        <v>208</v>
      </c>
      <c r="C27" s="510" t="s">
        <v>1432</v>
      </c>
      <c r="D27" s="510" t="s">
        <v>1432</v>
      </c>
      <c r="E27" s="511" t="s">
        <v>209</v>
      </c>
      <c r="F27" s="510" t="s">
        <v>1432</v>
      </c>
      <c r="G27" s="510" t="s">
        <v>210</v>
      </c>
      <c r="H27" s="510" t="s">
        <v>2717</v>
      </c>
      <c r="I27" s="510" t="s">
        <v>211</v>
      </c>
      <c r="J27" s="510">
        <v>528037</v>
      </c>
      <c r="K27" s="510">
        <v>175978</v>
      </c>
      <c r="L27" s="512" t="s">
        <v>3085</v>
      </c>
      <c r="M27" s="513" t="s">
        <v>212</v>
      </c>
      <c r="N27" s="513" t="s">
        <v>3859</v>
      </c>
      <c r="O27" s="510">
        <v>0</v>
      </c>
      <c r="P27" s="510">
        <v>1</v>
      </c>
      <c r="Q27" s="514">
        <v>1</v>
      </c>
      <c r="R27" s="510" t="s">
        <v>213</v>
      </c>
      <c r="S27" s="510" t="s">
        <v>1438</v>
      </c>
      <c r="T27" s="513" t="s">
        <v>214</v>
      </c>
      <c r="U27" s="513" t="s">
        <v>215</v>
      </c>
      <c r="V27" s="513"/>
      <c r="W27" s="510" t="s">
        <v>1439</v>
      </c>
      <c r="X27" s="513" t="s">
        <v>1432</v>
      </c>
      <c r="Y27" s="510" t="s">
        <v>1442</v>
      </c>
      <c r="Z27" s="510" t="s">
        <v>4694</v>
      </c>
      <c r="AA27" s="510" t="s">
        <v>1444</v>
      </c>
      <c r="AB27" s="510" t="s">
        <v>4300</v>
      </c>
      <c r="AC27" s="515">
        <v>3.0000000000000001E-3</v>
      </c>
      <c r="AD27" s="516" t="s">
        <v>212</v>
      </c>
      <c r="AE27" s="516"/>
      <c r="AF27" s="675">
        <v>42094</v>
      </c>
      <c r="AG27" s="517" t="s">
        <v>3063</v>
      </c>
      <c r="AH27" s="511" t="s">
        <v>1445</v>
      </c>
      <c r="AI27" s="511"/>
      <c r="AJ27" s="511"/>
      <c r="AK27" s="511"/>
      <c r="AL27" s="511">
        <v>0</v>
      </c>
      <c r="AM27" s="511">
        <v>1</v>
      </c>
      <c r="AN27" s="511">
        <v>0</v>
      </c>
      <c r="AO27" s="511">
        <v>0</v>
      </c>
      <c r="AP27" s="511">
        <v>0</v>
      </c>
      <c r="AQ27" s="511">
        <v>0</v>
      </c>
      <c r="AR27" s="511">
        <v>0</v>
      </c>
      <c r="AS27" s="511">
        <v>0</v>
      </c>
      <c r="AT27" s="511">
        <v>0</v>
      </c>
      <c r="AU27" s="511">
        <v>0</v>
      </c>
      <c r="AV27" s="511">
        <v>0</v>
      </c>
      <c r="AW27" s="511">
        <v>0</v>
      </c>
      <c r="AX27" s="511">
        <v>0</v>
      </c>
      <c r="AY27" s="511">
        <v>0</v>
      </c>
      <c r="AZ27" s="511">
        <v>0</v>
      </c>
      <c r="BA27" s="511">
        <v>0</v>
      </c>
      <c r="BB27" s="511">
        <v>0</v>
      </c>
      <c r="BC27" s="511">
        <v>0</v>
      </c>
      <c r="BD27" s="511">
        <v>0</v>
      </c>
      <c r="BE27" s="511">
        <v>0</v>
      </c>
      <c r="BF27" s="511">
        <v>0</v>
      </c>
      <c r="BG27" s="511">
        <v>0</v>
      </c>
      <c r="BH27" s="511">
        <v>1</v>
      </c>
      <c r="BI27" s="511">
        <v>0</v>
      </c>
      <c r="BJ27" s="511">
        <v>0</v>
      </c>
      <c r="BK27" s="511">
        <v>0</v>
      </c>
      <c r="BL27" s="511">
        <v>0</v>
      </c>
      <c r="BM27" s="511">
        <v>0</v>
      </c>
      <c r="BN27" s="728"/>
      <c r="BO27" s="518">
        <v>1</v>
      </c>
      <c r="BP27" s="519">
        <v>0</v>
      </c>
      <c r="BQ27" s="528">
        <v>0</v>
      </c>
      <c r="BR27" s="519">
        <v>0</v>
      </c>
      <c r="BS27" s="519">
        <v>0</v>
      </c>
      <c r="BT27" s="519">
        <v>0</v>
      </c>
      <c r="BU27" s="529">
        <v>0</v>
      </c>
      <c r="BV27" s="519">
        <v>0</v>
      </c>
      <c r="BW27" s="519">
        <v>0</v>
      </c>
      <c r="BX27" s="519">
        <v>0</v>
      </c>
      <c r="BY27" s="519">
        <v>0</v>
      </c>
      <c r="BZ27" s="519">
        <v>0</v>
      </c>
      <c r="CA27" s="519">
        <v>0</v>
      </c>
      <c r="CB27" s="519">
        <v>0</v>
      </c>
      <c r="CC27" s="519">
        <v>0</v>
      </c>
      <c r="CD27" s="519">
        <v>0</v>
      </c>
      <c r="CE27" s="519">
        <v>0</v>
      </c>
      <c r="CF27" s="519">
        <v>0</v>
      </c>
      <c r="CG27" s="519">
        <v>0</v>
      </c>
      <c r="CH27" s="519">
        <v>0</v>
      </c>
      <c r="CI27" s="519">
        <v>0</v>
      </c>
      <c r="CJ27" s="519">
        <v>0</v>
      </c>
      <c r="CK27" s="623">
        <f t="shared" si="0"/>
        <v>0</v>
      </c>
      <c r="CL27" s="523">
        <v>0</v>
      </c>
      <c r="CM27" s="523">
        <v>0</v>
      </c>
      <c r="CN27" s="523">
        <v>0</v>
      </c>
      <c r="CO27" s="524">
        <v>1</v>
      </c>
      <c r="CP27" s="726"/>
      <c r="CQ27" s="525" t="s">
        <v>4965</v>
      </c>
      <c r="CR27" s="526" t="s">
        <v>4965</v>
      </c>
      <c r="CS27" s="527" t="s">
        <v>4965</v>
      </c>
      <c r="CT27" s="527" t="s">
        <v>4965</v>
      </c>
      <c r="CU27" s="527" t="s">
        <v>4965</v>
      </c>
    </row>
    <row r="28" spans="1:99" s="71" customFormat="1" ht="12" customHeight="1" x14ac:dyDescent="0.2">
      <c r="A28" s="509" t="s">
        <v>2441</v>
      </c>
      <c r="B28" s="510" t="s">
        <v>3018</v>
      </c>
      <c r="C28" s="510" t="s">
        <v>3696</v>
      </c>
      <c r="D28" s="510" t="s">
        <v>1966</v>
      </c>
      <c r="E28" s="511" t="s">
        <v>3698</v>
      </c>
      <c r="F28" s="510" t="s">
        <v>1432</v>
      </c>
      <c r="G28" s="510" t="s">
        <v>3699</v>
      </c>
      <c r="H28" s="510" t="s">
        <v>1885</v>
      </c>
      <c r="I28" s="510" t="s">
        <v>3700</v>
      </c>
      <c r="J28" s="510">
        <v>526241</v>
      </c>
      <c r="K28" s="510">
        <v>175489</v>
      </c>
      <c r="L28" s="512" t="s">
        <v>4766</v>
      </c>
      <c r="M28" s="513" t="s">
        <v>3269</v>
      </c>
      <c r="N28" s="513" t="s">
        <v>3859</v>
      </c>
      <c r="O28" s="510">
        <v>0</v>
      </c>
      <c r="P28" s="510">
        <v>22</v>
      </c>
      <c r="Q28" s="514">
        <v>22</v>
      </c>
      <c r="R28" s="510" t="s">
        <v>4332</v>
      </c>
      <c r="S28" s="510" t="s">
        <v>1438</v>
      </c>
      <c r="T28" s="513" t="s">
        <v>1623</v>
      </c>
      <c r="U28" s="513" t="s">
        <v>1624</v>
      </c>
      <c r="V28" s="513"/>
      <c r="W28" s="510" t="s">
        <v>1439</v>
      </c>
      <c r="X28" s="513" t="s">
        <v>1432</v>
      </c>
      <c r="Y28" s="510" t="s">
        <v>1442</v>
      </c>
      <c r="Z28" s="510" t="s">
        <v>1443</v>
      </c>
      <c r="AA28" s="510" t="s">
        <v>1443</v>
      </c>
      <c r="AB28" s="510" t="s">
        <v>1444</v>
      </c>
      <c r="AC28" s="515">
        <v>0.122</v>
      </c>
      <c r="AD28" s="516" t="s">
        <v>3269</v>
      </c>
      <c r="AE28" s="516"/>
      <c r="AF28" s="675">
        <v>42094</v>
      </c>
      <c r="AG28" s="517" t="s">
        <v>3063</v>
      </c>
      <c r="AH28" s="511" t="s">
        <v>1445</v>
      </c>
      <c r="AI28" s="511"/>
      <c r="AJ28" s="511"/>
      <c r="AK28" s="511"/>
      <c r="AL28" s="511">
        <v>0</v>
      </c>
      <c r="AM28" s="511">
        <v>0</v>
      </c>
      <c r="AN28" s="511">
        <v>20</v>
      </c>
      <c r="AO28" s="511">
        <v>2</v>
      </c>
      <c r="AP28" s="511">
        <v>0</v>
      </c>
      <c r="AQ28" s="511">
        <v>0</v>
      </c>
      <c r="AR28" s="511">
        <v>0</v>
      </c>
      <c r="AS28" s="511">
        <v>0</v>
      </c>
      <c r="AT28" s="511">
        <v>0</v>
      </c>
      <c r="AU28" s="511">
        <v>20</v>
      </c>
      <c r="AV28" s="511">
        <v>2</v>
      </c>
      <c r="AW28" s="511">
        <v>0</v>
      </c>
      <c r="AX28" s="511">
        <v>0</v>
      </c>
      <c r="AY28" s="511">
        <v>0</v>
      </c>
      <c r="AZ28" s="511">
        <v>0</v>
      </c>
      <c r="BA28" s="511">
        <v>0</v>
      </c>
      <c r="BB28" s="511">
        <v>0</v>
      </c>
      <c r="BC28" s="511">
        <v>0</v>
      </c>
      <c r="BD28" s="511">
        <v>0</v>
      </c>
      <c r="BE28" s="511">
        <v>0</v>
      </c>
      <c r="BF28" s="511">
        <v>0</v>
      </c>
      <c r="BG28" s="511">
        <v>0</v>
      </c>
      <c r="BH28" s="511">
        <v>0</v>
      </c>
      <c r="BI28" s="511">
        <v>0</v>
      </c>
      <c r="BJ28" s="511">
        <v>0</v>
      </c>
      <c r="BK28" s="511">
        <v>0</v>
      </c>
      <c r="BL28" s="511">
        <v>0</v>
      </c>
      <c r="BM28" s="511">
        <v>0</v>
      </c>
      <c r="BN28" s="728"/>
      <c r="BO28" s="518">
        <v>22</v>
      </c>
      <c r="BP28" s="519">
        <v>0</v>
      </c>
      <c r="BQ28" s="528">
        <v>0</v>
      </c>
      <c r="BR28" s="519">
        <v>0</v>
      </c>
      <c r="BS28" s="519">
        <v>0</v>
      </c>
      <c r="BT28" s="519">
        <v>0</v>
      </c>
      <c r="BU28" s="529">
        <v>0</v>
      </c>
      <c r="BV28" s="519">
        <v>0</v>
      </c>
      <c r="BW28" s="519">
        <v>0</v>
      </c>
      <c r="BX28" s="519">
        <v>0</v>
      </c>
      <c r="BY28" s="519">
        <v>0</v>
      </c>
      <c r="BZ28" s="519">
        <v>0</v>
      </c>
      <c r="CA28" s="519">
        <v>0</v>
      </c>
      <c r="CB28" s="519">
        <v>0</v>
      </c>
      <c r="CC28" s="519">
        <v>0</v>
      </c>
      <c r="CD28" s="519">
        <v>0</v>
      </c>
      <c r="CE28" s="519">
        <v>0</v>
      </c>
      <c r="CF28" s="519">
        <v>0</v>
      </c>
      <c r="CG28" s="519">
        <v>0</v>
      </c>
      <c r="CH28" s="519">
        <v>0</v>
      </c>
      <c r="CI28" s="519">
        <v>0</v>
      </c>
      <c r="CJ28" s="519">
        <v>0</v>
      </c>
      <c r="CK28" s="623">
        <f t="shared" si="0"/>
        <v>0</v>
      </c>
      <c r="CL28" s="523">
        <v>0</v>
      </c>
      <c r="CM28" s="523">
        <v>0</v>
      </c>
      <c r="CN28" s="523">
        <v>0</v>
      </c>
      <c r="CO28" s="524">
        <v>1</v>
      </c>
      <c r="CP28" s="726"/>
      <c r="CQ28" s="525" t="s">
        <v>4965</v>
      </c>
      <c r="CR28" s="526" t="s">
        <v>4965</v>
      </c>
      <c r="CS28" s="527" t="s">
        <v>4965</v>
      </c>
      <c r="CT28" s="527" t="s">
        <v>4965</v>
      </c>
      <c r="CU28" s="527" t="s">
        <v>4965</v>
      </c>
    </row>
    <row r="29" spans="1:99" s="71" customFormat="1" ht="12" customHeight="1" x14ac:dyDescent="0.2">
      <c r="A29" s="533" t="s">
        <v>2441</v>
      </c>
      <c r="B29" s="510" t="s">
        <v>3018</v>
      </c>
      <c r="C29" s="510" t="s">
        <v>3696</v>
      </c>
      <c r="D29" s="510" t="s">
        <v>1966</v>
      </c>
      <c r="E29" s="511" t="s">
        <v>3698</v>
      </c>
      <c r="F29" s="510" t="s">
        <v>1432</v>
      </c>
      <c r="G29" s="510" t="s">
        <v>3699</v>
      </c>
      <c r="H29" s="510" t="s">
        <v>1885</v>
      </c>
      <c r="I29" s="510" t="s">
        <v>3700</v>
      </c>
      <c r="J29" s="510">
        <v>526241</v>
      </c>
      <c r="K29" s="510">
        <v>175489</v>
      </c>
      <c r="L29" s="512" t="s">
        <v>4766</v>
      </c>
      <c r="M29" s="513" t="s">
        <v>3269</v>
      </c>
      <c r="N29" s="513" t="s">
        <v>3859</v>
      </c>
      <c r="O29" s="510">
        <v>0</v>
      </c>
      <c r="P29" s="510">
        <v>10</v>
      </c>
      <c r="Q29" s="514">
        <v>10</v>
      </c>
      <c r="R29" s="510" t="s">
        <v>4332</v>
      </c>
      <c r="S29" s="510" t="s">
        <v>1438</v>
      </c>
      <c r="T29" s="513" t="s">
        <v>1623</v>
      </c>
      <c r="U29" s="513" t="s">
        <v>1624</v>
      </c>
      <c r="V29" s="513"/>
      <c r="W29" s="510" t="s">
        <v>1439</v>
      </c>
      <c r="X29" s="513" t="s">
        <v>1432</v>
      </c>
      <c r="Y29" s="510" t="s">
        <v>1442</v>
      </c>
      <c r="Z29" s="510" t="s">
        <v>1443</v>
      </c>
      <c r="AA29" s="510" t="s">
        <v>1443</v>
      </c>
      <c r="AB29" s="510" t="s">
        <v>1444</v>
      </c>
      <c r="AC29" s="515">
        <v>0.36599999999999999</v>
      </c>
      <c r="AD29" s="516" t="s">
        <v>3269</v>
      </c>
      <c r="AE29" s="516"/>
      <c r="AF29" s="675">
        <v>42094</v>
      </c>
      <c r="AG29" s="517" t="s">
        <v>628</v>
      </c>
      <c r="AH29" s="511" t="s">
        <v>3904</v>
      </c>
      <c r="AI29" s="511"/>
      <c r="AJ29" s="511"/>
      <c r="AK29" s="511"/>
      <c r="AL29" s="511">
        <v>0</v>
      </c>
      <c r="AM29" s="511">
        <v>10</v>
      </c>
      <c r="AN29" s="511">
        <v>0</v>
      </c>
      <c r="AO29" s="511">
        <v>0</v>
      </c>
      <c r="AP29" s="511">
        <v>0</v>
      </c>
      <c r="AQ29" s="511">
        <v>0</v>
      </c>
      <c r="AR29" s="511">
        <v>0</v>
      </c>
      <c r="AS29" s="511">
        <v>0</v>
      </c>
      <c r="AT29" s="511">
        <v>10</v>
      </c>
      <c r="AU29" s="511">
        <v>0</v>
      </c>
      <c r="AV29" s="511">
        <v>0</v>
      </c>
      <c r="AW29" s="511">
        <v>0</v>
      </c>
      <c r="AX29" s="511">
        <v>0</v>
      </c>
      <c r="AY29" s="511">
        <v>0</v>
      </c>
      <c r="AZ29" s="511">
        <v>0</v>
      </c>
      <c r="BA29" s="511">
        <v>0</v>
      </c>
      <c r="BB29" s="511">
        <v>0</v>
      </c>
      <c r="BC29" s="511">
        <v>0</v>
      </c>
      <c r="BD29" s="511">
        <v>0</v>
      </c>
      <c r="BE29" s="511">
        <v>0</v>
      </c>
      <c r="BF29" s="511">
        <v>0</v>
      </c>
      <c r="BG29" s="511">
        <v>0</v>
      </c>
      <c r="BH29" s="511">
        <v>0</v>
      </c>
      <c r="BI29" s="511">
        <v>0</v>
      </c>
      <c r="BJ29" s="511">
        <v>0</v>
      </c>
      <c r="BK29" s="511">
        <v>0</v>
      </c>
      <c r="BL29" s="511">
        <v>0</v>
      </c>
      <c r="BM29" s="511">
        <v>0</v>
      </c>
      <c r="BN29" s="728"/>
      <c r="BO29" s="518">
        <v>10</v>
      </c>
      <c r="BP29" s="527">
        <v>0</v>
      </c>
      <c r="BQ29" s="534">
        <v>0</v>
      </c>
      <c r="BR29" s="527">
        <v>0</v>
      </c>
      <c r="BS29" s="527">
        <v>0</v>
      </c>
      <c r="BT29" s="527">
        <v>0</v>
      </c>
      <c r="BU29" s="535">
        <v>0</v>
      </c>
      <c r="BV29" s="527">
        <v>0</v>
      </c>
      <c r="BW29" s="527">
        <v>0</v>
      </c>
      <c r="BX29" s="527">
        <v>0</v>
      </c>
      <c r="BY29" s="527">
        <v>0</v>
      </c>
      <c r="BZ29" s="527">
        <v>0</v>
      </c>
      <c r="CA29" s="527">
        <v>0</v>
      </c>
      <c r="CB29" s="527">
        <v>0</v>
      </c>
      <c r="CC29" s="527">
        <v>0</v>
      </c>
      <c r="CD29" s="527">
        <v>0</v>
      </c>
      <c r="CE29" s="527">
        <v>0</v>
      </c>
      <c r="CF29" s="527">
        <v>0</v>
      </c>
      <c r="CG29" s="527">
        <v>0</v>
      </c>
      <c r="CH29" s="527">
        <v>0</v>
      </c>
      <c r="CI29" s="527">
        <v>0</v>
      </c>
      <c r="CJ29" s="527">
        <v>0</v>
      </c>
      <c r="CK29" s="623">
        <f t="shared" si="0"/>
        <v>0</v>
      </c>
      <c r="CL29" s="523">
        <v>0</v>
      </c>
      <c r="CM29" s="523">
        <v>0</v>
      </c>
      <c r="CN29" s="523">
        <v>0</v>
      </c>
      <c r="CO29" s="524">
        <v>1</v>
      </c>
      <c r="CP29" s="729"/>
      <c r="CQ29" s="525" t="s">
        <v>4965</v>
      </c>
      <c r="CR29" s="526" t="s">
        <v>4965</v>
      </c>
      <c r="CS29" s="527" t="s">
        <v>4965</v>
      </c>
      <c r="CT29" s="527" t="s">
        <v>4965</v>
      </c>
      <c r="CU29" s="527" t="s">
        <v>4965</v>
      </c>
    </row>
    <row r="30" spans="1:99" s="71" customFormat="1" ht="12" customHeight="1" x14ac:dyDescent="0.2">
      <c r="A30" s="509" t="s">
        <v>2441</v>
      </c>
      <c r="B30" s="510" t="s">
        <v>1967</v>
      </c>
      <c r="C30" s="510" t="s">
        <v>1432</v>
      </c>
      <c r="D30" s="510" t="s">
        <v>1432</v>
      </c>
      <c r="E30" s="511" t="s">
        <v>1968</v>
      </c>
      <c r="F30" s="510" t="s">
        <v>1432</v>
      </c>
      <c r="G30" s="510" t="s">
        <v>3339</v>
      </c>
      <c r="H30" s="510" t="s">
        <v>1885</v>
      </c>
      <c r="I30" s="510" t="s">
        <v>3340</v>
      </c>
      <c r="J30" s="510">
        <v>526179</v>
      </c>
      <c r="K30" s="510">
        <v>172351</v>
      </c>
      <c r="L30" s="512" t="s">
        <v>3078</v>
      </c>
      <c r="M30" s="513" t="s">
        <v>3900</v>
      </c>
      <c r="N30" s="513" t="s">
        <v>3859</v>
      </c>
      <c r="O30" s="510">
        <v>0</v>
      </c>
      <c r="P30" s="510">
        <v>2</v>
      </c>
      <c r="Q30" s="514">
        <v>2</v>
      </c>
      <c r="R30" s="510" t="s">
        <v>3341</v>
      </c>
      <c r="S30" s="510" t="s">
        <v>1438</v>
      </c>
      <c r="T30" s="513" t="s">
        <v>3652</v>
      </c>
      <c r="U30" s="513" t="s">
        <v>3678</v>
      </c>
      <c r="V30" s="513"/>
      <c r="W30" s="510" t="s">
        <v>1439</v>
      </c>
      <c r="X30" s="513" t="s">
        <v>1432</v>
      </c>
      <c r="Y30" s="510" t="s">
        <v>1442</v>
      </c>
      <c r="Z30" s="510" t="s">
        <v>1443</v>
      </c>
      <c r="AA30" s="510" t="s">
        <v>1444</v>
      </c>
      <c r="AB30" s="510" t="s">
        <v>2713</v>
      </c>
      <c r="AC30" s="515">
        <v>1.7999999999999999E-2</v>
      </c>
      <c r="AD30" s="516" t="s">
        <v>3900</v>
      </c>
      <c r="AE30" s="516"/>
      <c r="AF30" s="675">
        <v>42094</v>
      </c>
      <c r="AG30" s="517" t="s">
        <v>3063</v>
      </c>
      <c r="AH30" s="511" t="s">
        <v>1445</v>
      </c>
      <c r="AI30" s="511"/>
      <c r="AJ30" s="511"/>
      <c r="AK30" s="511"/>
      <c r="AL30" s="511">
        <v>0</v>
      </c>
      <c r="AM30" s="511">
        <v>0</v>
      </c>
      <c r="AN30" s="511">
        <v>2</v>
      </c>
      <c r="AO30" s="511">
        <v>0</v>
      </c>
      <c r="AP30" s="511">
        <v>0</v>
      </c>
      <c r="AQ30" s="511">
        <v>0</v>
      </c>
      <c r="AR30" s="511">
        <v>0</v>
      </c>
      <c r="AS30" s="511">
        <v>0</v>
      </c>
      <c r="AT30" s="511">
        <v>0</v>
      </c>
      <c r="AU30" s="511">
        <v>0</v>
      </c>
      <c r="AV30" s="511">
        <v>0</v>
      </c>
      <c r="AW30" s="511">
        <v>0</v>
      </c>
      <c r="AX30" s="511">
        <v>0</v>
      </c>
      <c r="AY30" s="511">
        <v>0</v>
      </c>
      <c r="AZ30" s="511">
        <v>0</v>
      </c>
      <c r="BA30" s="511">
        <v>0</v>
      </c>
      <c r="BB30" s="511">
        <v>2</v>
      </c>
      <c r="BC30" s="511">
        <v>0</v>
      </c>
      <c r="BD30" s="511">
        <v>0</v>
      </c>
      <c r="BE30" s="511">
        <v>0</v>
      </c>
      <c r="BF30" s="511">
        <v>0</v>
      </c>
      <c r="BG30" s="511">
        <v>0</v>
      </c>
      <c r="BH30" s="511">
        <v>0</v>
      </c>
      <c r="BI30" s="511">
        <v>0</v>
      </c>
      <c r="BJ30" s="511">
        <v>0</v>
      </c>
      <c r="BK30" s="511">
        <v>0</v>
      </c>
      <c r="BL30" s="511">
        <v>0</v>
      </c>
      <c r="BM30" s="511">
        <v>0</v>
      </c>
      <c r="BN30" s="728"/>
      <c r="BO30" s="518">
        <v>2</v>
      </c>
      <c r="BP30" s="519">
        <v>0</v>
      </c>
      <c r="BQ30" s="528">
        <v>0</v>
      </c>
      <c r="BR30" s="519">
        <v>0</v>
      </c>
      <c r="BS30" s="519">
        <v>0</v>
      </c>
      <c r="BT30" s="519">
        <v>0</v>
      </c>
      <c r="BU30" s="529">
        <v>0</v>
      </c>
      <c r="BV30" s="519">
        <v>0</v>
      </c>
      <c r="BW30" s="519">
        <v>0</v>
      </c>
      <c r="BX30" s="519">
        <v>0</v>
      </c>
      <c r="BY30" s="519">
        <v>0</v>
      </c>
      <c r="BZ30" s="519">
        <v>0</v>
      </c>
      <c r="CA30" s="519">
        <v>0</v>
      </c>
      <c r="CB30" s="519">
        <v>0</v>
      </c>
      <c r="CC30" s="519">
        <v>0</v>
      </c>
      <c r="CD30" s="519">
        <v>0</v>
      </c>
      <c r="CE30" s="519">
        <v>0</v>
      </c>
      <c r="CF30" s="519">
        <v>0</v>
      </c>
      <c r="CG30" s="519">
        <v>0</v>
      </c>
      <c r="CH30" s="519">
        <v>0</v>
      </c>
      <c r="CI30" s="519">
        <v>0</v>
      </c>
      <c r="CJ30" s="519">
        <v>0</v>
      </c>
      <c r="CK30" s="623">
        <f t="shared" si="0"/>
        <v>0</v>
      </c>
      <c r="CL30" s="523">
        <v>0</v>
      </c>
      <c r="CM30" s="523">
        <v>0</v>
      </c>
      <c r="CN30" s="523">
        <v>0</v>
      </c>
      <c r="CO30" s="524">
        <v>1</v>
      </c>
      <c r="CP30" s="726"/>
      <c r="CQ30" s="525" t="s">
        <v>4965</v>
      </c>
      <c r="CR30" s="526" t="s">
        <v>4965</v>
      </c>
      <c r="CS30" s="527" t="s">
        <v>4965</v>
      </c>
      <c r="CT30" s="527" t="s">
        <v>4965</v>
      </c>
      <c r="CU30" s="527" t="s">
        <v>4965</v>
      </c>
    </row>
    <row r="31" spans="1:99" s="88" customFormat="1" ht="12" customHeight="1" x14ac:dyDescent="0.2">
      <c r="A31" s="509" t="s">
        <v>2441</v>
      </c>
      <c r="B31" s="510" t="s">
        <v>3342</v>
      </c>
      <c r="C31" s="510" t="s">
        <v>3343</v>
      </c>
      <c r="D31" s="510" t="s">
        <v>547</v>
      </c>
      <c r="E31" s="511" t="s">
        <v>3344</v>
      </c>
      <c r="F31" s="510" t="s">
        <v>3345</v>
      </c>
      <c r="G31" s="510" t="s">
        <v>271</v>
      </c>
      <c r="H31" s="510" t="s">
        <v>1458</v>
      </c>
      <c r="I31" s="510" t="s">
        <v>3346</v>
      </c>
      <c r="J31" s="510">
        <v>524345</v>
      </c>
      <c r="K31" s="510">
        <v>174887</v>
      </c>
      <c r="L31" s="512" t="s">
        <v>3079</v>
      </c>
      <c r="M31" s="513" t="s">
        <v>3347</v>
      </c>
      <c r="N31" s="513" t="s">
        <v>355</v>
      </c>
      <c r="O31" s="510">
        <v>0</v>
      </c>
      <c r="P31" s="510">
        <v>3</v>
      </c>
      <c r="Q31" s="514">
        <v>3</v>
      </c>
      <c r="R31" s="510" t="s">
        <v>3348</v>
      </c>
      <c r="S31" s="510" t="s">
        <v>1154</v>
      </c>
      <c r="T31" s="513" t="s">
        <v>3349</v>
      </c>
      <c r="U31" s="513" t="s">
        <v>3350</v>
      </c>
      <c r="V31" s="513"/>
      <c r="W31" s="510" t="s">
        <v>1439</v>
      </c>
      <c r="X31" s="513" t="s">
        <v>1432</v>
      </c>
      <c r="Y31" s="510" t="s">
        <v>1442</v>
      </c>
      <c r="Z31" s="510" t="s">
        <v>1443</v>
      </c>
      <c r="AA31" s="510" t="s">
        <v>1443</v>
      </c>
      <c r="AB31" s="510" t="s">
        <v>1444</v>
      </c>
      <c r="AC31" s="515">
        <v>2.3E-2</v>
      </c>
      <c r="AD31" s="516" t="s">
        <v>3347</v>
      </c>
      <c r="AE31" s="516"/>
      <c r="AF31" s="675">
        <v>41732</v>
      </c>
      <c r="AG31" s="517" t="s">
        <v>628</v>
      </c>
      <c r="AH31" s="511" t="s">
        <v>3904</v>
      </c>
      <c r="AI31" s="730"/>
      <c r="AJ31" s="511">
        <v>0</v>
      </c>
      <c r="AK31" s="511">
        <v>3</v>
      </c>
      <c r="AL31" s="511">
        <v>0</v>
      </c>
      <c r="AM31" s="511">
        <v>1</v>
      </c>
      <c r="AN31" s="511">
        <v>2</v>
      </c>
      <c r="AO31" s="511">
        <v>0</v>
      </c>
      <c r="AP31" s="511">
        <v>0</v>
      </c>
      <c r="AQ31" s="511">
        <v>0</v>
      </c>
      <c r="AR31" s="511">
        <v>0</v>
      </c>
      <c r="AS31" s="511">
        <v>0</v>
      </c>
      <c r="AT31" s="511">
        <v>1</v>
      </c>
      <c r="AU31" s="511">
        <v>2</v>
      </c>
      <c r="AV31" s="511">
        <v>0</v>
      </c>
      <c r="AW31" s="511">
        <v>0</v>
      </c>
      <c r="AX31" s="511">
        <v>0</v>
      </c>
      <c r="AY31" s="511">
        <v>0</v>
      </c>
      <c r="AZ31" s="511">
        <v>0</v>
      </c>
      <c r="BA31" s="511">
        <v>0</v>
      </c>
      <c r="BB31" s="511">
        <v>0</v>
      </c>
      <c r="BC31" s="511">
        <v>0</v>
      </c>
      <c r="BD31" s="511">
        <v>0</v>
      </c>
      <c r="BE31" s="511">
        <v>0</v>
      </c>
      <c r="BF31" s="511">
        <v>0</v>
      </c>
      <c r="BG31" s="511">
        <v>0</v>
      </c>
      <c r="BH31" s="511">
        <v>0</v>
      </c>
      <c r="BI31" s="511">
        <v>0</v>
      </c>
      <c r="BJ31" s="511">
        <v>0</v>
      </c>
      <c r="BK31" s="511">
        <v>0</v>
      </c>
      <c r="BL31" s="511">
        <v>0</v>
      </c>
      <c r="BM31" s="511">
        <v>0</v>
      </c>
      <c r="BN31" s="728"/>
      <c r="BO31" s="518">
        <v>3</v>
      </c>
      <c r="BP31" s="519">
        <v>0</v>
      </c>
      <c r="BQ31" s="528">
        <v>0</v>
      </c>
      <c r="BR31" s="519">
        <v>0</v>
      </c>
      <c r="BS31" s="519">
        <v>0</v>
      </c>
      <c r="BT31" s="519">
        <v>0</v>
      </c>
      <c r="BU31" s="529">
        <v>0</v>
      </c>
      <c r="BV31" s="519">
        <v>0</v>
      </c>
      <c r="BW31" s="519">
        <v>0</v>
      </c>
      <c r="BX31" s="519">
        <v>0</v>
      </c>
      <c r="BY31" s="519">
        <v>0</v>
      </c>
      <c r="BZ31" s="519">
        <v>0</v>
      </c>
      <c r="CA31" s="519">
        <v>0</v>
      </c>
      <c r="CB31" s="519">
        <v>0</v>
      </c>
      <c r="CC31" s="519">
        <v>0</v>
      </c>
      <c r="CD31" s="519">
        <v>0</v>
      </c>
      <c r="CE31" s="519">
        <v>0</v>
      </c>
      <c r="CF31" s="519">
        <v>0</v>
      </c>
      <c r="CG31" s="519">
        <v>0</v>
      </c>
      <c r="CH31" s="519">
        <v>0</v>
      </c>
      <c r="CI31" s="519">
        <v>0</v>
      </c>
      <c r="CJ31" s="519">
        <v>0</v>
      </c>
      <c r="CK31" s="623">
        <f t="shared" si="0"/>
        <v>0</v>
      </c>
      <c r="CL31" s="523">
        <v>0</v>
      </c>
      <c r="CM31" s="523">
        <v>0</v>
      </c>
      <c r="CN31" s="523">
        <v>0</v>
      </c>
      <c r="CO31" s="524">
        <v>1</v>
      </c>
      <c r="CP31" s="726"/>
      <c r="CQ31" s="525" t="s">
        <v>4965</v>
      </c>
      <c r="CR31" s="526" t="s">
        <v>4965</v>
      </c>
      <c r="CS31" s="527" t="s">
        <v>4965</v>
      </c>
      <c r="CT31" s="527" t="s">
        <v>4965</v>
      </c>
      <c r="CU31" s="527" t="s">
        <v>4965</v>
      </c>
    </row>
    <row r="32" spans="1:99" s="71" customFormat="1" ht="12" customHeight="1" x14ac:dyDescent="0.2">
      <c r="A32" s="509" t="s">
        <v>2441</v>
      </c>
      <c r="B32" s="510" t="s">
        <v>3342</v>
      </c>
      <c r="C32" s="510" t="s">
        <v>3343</v>
      </c>
      <c r="D32" s="510" t="s">
        <v>548</v>
      </c>
      <c r="E32" s="511" t="s">
        <v>3344</v>
      </c>
      <c r="F32" s="510" t="s">
        <v>3345</v>
      </c>
      <c r="G32" s="510" t="s">
        <v>271</v>
      </c>
      <c r="H32" s="510" t="s">
        <v>1458</v>
      </c>
      <c r="I32" s="510" t="s">
        <v>3346</v>
      </c>
      <c r="J32" s="510">
        <v>524345</v>
      </c>
      <c r="K32" s="510">
        <v>174887</v>
      </c>
      <c r="L32" s="512" t="s">
        <v>3079</v>
      </c>
      <c r="M32" s="513" t="s">
        <v>3347</v>
      </c>
      <c r="N32" s="513" t="s">
        <v>367</v>
      </c>
      <c r="O32" s="510">
        <v>8</v>
      </c>
      <c r="P32" s="510">
        <v>52</v>
      </c>
      <c r="Q32" s="514">
        <v>44</v>
      </c>
      <c r="R32" s="510" t="s">
        <v>3348</v>
      </c>
      <c r="S32" s="510" t="s">
        <v>1154</v>
      </c>
      <c r="T32" s="513" t="s">
        <v>3349</v>
      </c>
      <c r="U32" s="513" t="s">
        <v>3350</v>
      </c>
      <c r="V32" s="513"/>
      <c r="W32" s="510" t="s">
        <v>1439</v>
      </c>
      <c r="X32" s="513" t="s">
        <v>1432</v>
      </c>
      <c r="Y32" s="510" t="s">
        <v>1442</v>
      </c>
      <c r="Z32" s="510" t="s">
        <v>1443</v>
      </c>
      <c r="AA32" s="510" t="s">
        <v>1443</v>
      </c>
      <c r="AB32" s="510" t="s">
        <v>1444</v>
      </c>
      <c r="AC32" s="515">
        <v>9.1999999999999998E-2</v>
      </c>
      <c r="AD32" s="516" t="s">
        <v>3347</v>
      </c>
      <c r="AE32" s="516"/>
      <c r="AF32" s="675">
        <v>41778</v>
      </c>
      <c r="AG32" s="517" t="s">
        <v>3063</v>
      </c>
      <c r="AH32" s="511" t="s">
        <v>1445</v>
      </c>
      <c r="AI32" s="730"/>
      <c r="AJ32" s="511">
        <v>5</v>
      </c>
      <c r="AK32" s="511">
        <v>52</v>
      </c>
      <c r="AL32" s="511">
        <v>-4</v>
      </c>
      <c r="AM32" s="511">
        <v>0</v>
      </c>
      <c r="AN32" s="511">
        <v>34</v>
      </c>
      <c r="AO32" s="511">
        <v>14</v>
      </c>
      <c r="AP32" s="511">
        <v>0</v>
      </c>
      <c r="AQ32" s="511">
        <v>0</v>
      </c>
      <c r="AR32" s="511">
        <v>0</v>
      </c>
      <c r="AS32" s="511">
        <v>-4</v>
      </c>
      <c r="AT32" s="511">
        <v>0</v>
      </c>
      <c r="AU32" s="511">
        <v>34</v>
      </c>
      <c r="AV32" s="511">
        <v>14</v>
      </c>
      <c r="AW32" s="511">
        <v>0</v>
      </c>
      <c r="AX32" s="511">
        <v>0</v>
      </c>
      <c r="AY32" s="511">
        <v>0</v>
      </c>
      <c r="AZ32" s="511">
        <v>0</v>
      </c>
      <c r="BA32" s="511">
        <v>0</v>
      </c>
      <c r="BB32" s="511">
        <v>0</v>
      </c>
      <c r="BC32" s="511">
        <v>0</v>
      </c>
      <c r="BD32" s="511">
        <v>0</v>
      </c>
      <c r="BE32" s="511">
        <v>0</v>
      </c>
      <c r="BF32" s="511">
        <v>0</v>
      </c>
      <c r="BG32" s="511">
        <v>0</v>
      </c>
      <c r="BH32" s="511">
        <v>0</v>
      </c>
      <c r="BI32" s="511">
        <v>0</v>
      </c>
      <c r="BJ32" s="511">
        <v>0</v>
      </c>
      <c r="BK32" s="511">
        <v>0</v>
      </c>
      <c r="BL32" s="511">
        <v>0</v>
      </c>
      <c r="BM32" s="511">
        <v>0</v>
      </c>
      <c r="BN32" s="728"/>
      <c r="BO32" s="518">
        <v>44</v>
      </c>
      <c r="BP32" s="519">
        <v>0</v>
      </c>
      <c r="BQ32" s="528">
        <v>0</v>
      </c>
      <c r="BR32" s="519">
        <v>0</v>
      </c>
      <c r="BS32" s="519">
        <v>0</v>
      </c>
      <c r="BT32" s="519">
        <v>0</v>
      </c>
      <c r="BU32" s="529">
        <v>0</v>
      </c>
      <c r="BV32" s="519">
        <v>0</v>
      </c>
      <c r="BW32" s="519">
        <v>0</v>
      </c>
      <c r="BX32" s="519">
        <v>0</v>
      </c>
      <c r="BY32" s="519">
        <v>0</v>
      </c>
      <c r="BZ32" s="519">
        <v>0</v>
      </c>
      <c r="CA32" s="519">
        <v>0</v>
      </c>
      <c r="CB32" s="519">
        <v>0</v>
      </c>
      <c r="CC32" s="519">
        <v>0</v>
      </c>
      <c r="CD32" s="519">
        <v>0</v>
      </c>
      <c r="CE32" s="519">
        <v>0</v>
      </c>
      <c r="CF32" s="519">
        <v>0</v>
      </c>
      <c r="CG32" s="519">
        <v>0</v>
      </c>
      <c r="CH32" s="519">
        <v>0</v>
      </c>
      <c r="CI32" s="519">
        <v>0</v>
      </c>
      <c r="CJ32" s="519">
        <v>0</v>
      </c>
      <c r="CK32" s="623">
        <f t="shared" si="0"/>
        <v>0</v>
      </c>
      <c r="CL32" s="523">
        <v>0</v>
      </c>
      <c r="CM32" s="523">
        <v>0</v>
      </c>
      <c r="CN32" s="523">
        <v>0</v>
      </c>
      <c r="CO32" s="524">
        <v>1</v>
      </c>
      <c r="CP32" s="726"/>
      <c r="CQ32" s="525" t="s">
        <v>4965</v>
      </c>
      <c r="CR32" s="526" t="s">
        <v>4965</v>
      </c>
      <c r="CS32" s="527" t="s">
        <v>4965</v>
      </c>
      <c r="CT32" s="527" t="s">
        <v>4965</v>
      </c>
      <c r="CU32" s="527" t="s">
        <v>4965</v>
      </c>
    </row>
    <row r="33" spans="1:99" s="71" customFormat="1" ht="12" customHeight="1" x14ac:dyDescent="0.2">
      <c r="A33" s="509" t="s">
        <v>2441</v>
      </c>
      <c r="B33" s="510" t="s">
        <v>3351</v>
      </c>
      <c r="C33" s="510" t="s">
        <v>3352</v>
      </c>
      <c r="D33" s="510" t="s">
        <v>1432</v>
      </c>
      <c r="E33" s="511" t="s">
        <v>3353</v>
      </c>
      <c r="F33" s="510" t="s">
        <v>1432</v>
      </c>
      <c r="G33" s="510" t="s">
        <v>864</v>
      </c>
      <c r="H33" s="510" t="s">
        <v>1458</v>
      </c>
      <c r="I33" s="510" t="s">
        <v>3354</v>
      </c>
      <c r="J33" s="510">
        <v>522137</v>
      </c>
      <c r="K33" s="510">
        <v>175312</v>
      </c>
      <c r="L33" s="512" t="s">
        <v>521</v>
      </c>
      <c r="M33" s="513" t="s">
        <v>3900</v>
      </c>
      <c r="N33" s="513" t="s">
        <v>3859</v>
      </c>
      <c r="O33" s="510">
        <v>0</v>
      </c>
      <c r="P33" s="510">
        <v>1</v>
      </c>
      <c r="Q33" s="514">
        <v>1</v>
      </c>
      <c r="R33" s="510" t="s">
        <v>3355</v>
      </c>
      <c r="S33" s="510" t="s">
        <v>1438</v>
      </c>
      <c r="T33" s="513" t="s">
        <v>1624</v>
      </c>
      <c r="U33" s="513" t="s">
        <v>3686</v>
      </c>
      <c r="V33" s="513"/>
      <c r="W33" s="510" t="s">
        <v>1439</v>
      </c>
      <c r="X33" s="513" t="s">
        <v>1432</v>
      </c>
      <c r="Y33" s="510" t="s">
        <v>1442</v>
      </c>
      <c r="Z33" s="510" t="s">
        <v>1443</v>
      </c>
      <c r="AA33" s="510" t="s">
        <v>1444</v>
      </c>
      <c r="AB33" s="510" t="s">
        <v>2713</v>
      </c>
      <c r="AC33" s="515">
        <v>8.9999999999999993E-3</v>
      </c>
      <c r="AD33" s="516" t="s">
        <v>3900</v>
      </c>
      <c r="AE33" s="516"/>
      <c r="AF33" s="675">
        <v>42094</v>
      </c>
      <c r="AG33" s="517" t="s">
        <v>3063</v>
      </c>
      <c r="AH33" s="511" t="s">
        <v>1445</v>
      </c>
      <c r="AI33" s="511"/>
      <c r="AJ33" s="532"/>
      <c r="AK33" s="532"/>
      <c r="AL33" s="511">
        <v>0</v>
      </c>
      <c r="AM33" s="511">
        <v>0</v>
      </c>
      <c r="AN33" s="511">
        <v>0</v>
      </c>
      <c r="AO33" s="511">
        <v>1</v>
      </c>
      <c r="AP33" s="511">
        <v>0</v>
      </c>
      <c r="AQ33" s="511">
        <v>0</v>
      </c>
      <c r="AR33" s="511">
        <v>0</v>
      </c>
      <c r="AS33" s="511">
        <v>0</v>
      </c>
      <c r="AT33" s="511">
        <v>0</v>
      </c>
      <c r="AU33" s="511">
        <v>0</v>
      </c>
      <c r="AV33" s="511">
        <v>0</v>
      </c>
      <c r="AW33" s="511">
        <v>0</v>
      </c>
      <c r="AX33" s="511">
        <v>0</v>
      </c>
      <c r="AY33" s="511">
        <v>0</v>
      </c>
      <c r="AZ33" s="511">
        <v>0</v>
      </c>
      <c r="BA33" s="511">
        <v>0</v>
      </c>
      <c r="BB33" s="511">
        <v>0</v>
      </c>
      <c r="BC33" s="511">
        <v>1</v>
      </c>
      <c r="BD33" s="511">
        <v>0</v>
      </c>
      <c r="BE33" s="511">
        <v>0</v>
      </c>
      <c r="BF33" s="511">
        <v>0</v>
      </c>
      <c r="BG33" s="511">
        <v>0</v>
      </c>
      <c r="BH33" s="511">
        <v>0</v>
      </c>
      <c r="BI33" s="511">
        <v>0</v>
      </c>
      <c r="BJ33" s="511">
        <v>0</v>
      </c>
      <c r="BK33" s="511">
        <v>0</v>
      </c>
      <c r="BL33" s="511">
        <v>0</v>
      </c>
      <c r="BM33" s="511">
        <v>0</v>
      </c>
      <c r="BN33" s="728"/>
      <c r="BO33" s="518">
        <v>1</v>
      </c>
      <c r="BP33" s="519">
        <v>0</v>
      </c>
      <c r="BQ33" s="528">
        <v>0</v>
      </c>
      <c r="BR33" s="519">
        <v>0</v>
      </c>
      <c r="BS33" s="519">
        <v>0</v>
      </c>
      <c r="BT33" s="519">
        <v>0</v>
      </c>
      <c r="BU33" s="529">
        <v>0</v>
      </c>
      <c r="BV33" s="519">
        <v>0</v>
      </c>
      <c r="BW33" s="519">
        <v>0</v>
      </c>
      <c r="BX33" s="519">
        <v>0</v>
      </c>
      <c r="BY33" s="519">
        <v>0</v>
      </c>
      <c r="BZ33" s="519">
        <v>0</v>
      </c>
      <c r="CA33" s="519">
        <v>0</v>
      </c>
      <c r="CB33" s="519">
        <v>0</v>
      </c>
      <c r="CC33" s="519">
        <v>0</v>
      </c>
      <c r="CD33" s="519">
        <v>0</v>
      </c>
      <c r="CE33" s="519">
        <v>0</v>
      </c>
      <c r="CF33" s="519">
        <v>0</v>
      </c>
      <c r="CG33" s="519">
        <v>0</v>
      </c>
      <c r="CH33" s="519">
        <v>0</v>
      </c>
      <c r="CI33" s="519">
        <v>0</v>
      </c>
      <c r="CJ33" s="519">
        <v>0</v>
      </c>
      <c r="CK33" s="623">
        <f t="shared" si="0"/>
        <v>0</v>
      </c>
      <c r="CL33" s="523">
        <v>0</v>
      </c>
      <c r="CM33" s="523">
        <v>0</v>
      </c>
      <c r="CN33" s="523">
        <v>0</v>
      </c>
      <c r="CO33" s="524">
        <v>1</v>
      </c>
      <c r="CP33" s="726"/>
      <c r="CQ33" s="525" t="s">
        <v>4965</v>
      </c>
      <c r="CR33" s="526" t="s">
        <v>4965</v>
      </c>
      <c r="CS33" s="527" t="s">
        <v>4965</v>
      </c>
      <c r="CT33" s="527" t="s">
        <v>4965</v>
      </c>
      <c r="CU33" s="527" t="s">
        <v>4965</v>
      </c>
    </row>
    <row r="34" spans="1:99" s="71" customFormat="1" ht="12" customHeight="1" x14ac:dyDescent="0.2">
      <c r="A34" s="509" t="s">
        <v>2441</v>
      </c>
      <c r="B34" s="510" t="s">
        <v>3356</v>
      </c>
      <c r="C34" s="510" t="s">
        <v>3357</v>
      </c>
      <c r="D34" s="510" t="s">
        <v>1432</v>
      </c>
      <c r="E34" s="511" t="s">
        <v>3358</v>
      </c>
      <c r="F34" s="510" t="s">
        <v>1432</v>
      </c>
      <c r="G34" s="510" t="s">
        <v>3359</v>
      </c>
      <c r="H34" s="510" t="s">
        <v>3875</v>
      </c>
      <c r="I34" s="510" t="s">
        <v>3360</v>
      </c>
      <c r="J34" s="510">
        <v>528062</v>
      </c>
      <c r="K34" s="510">
        <v>174216</v>
      </c>
      <c r="L34" s="512" t="s">
        <v>3076</v>
      </c>
      <c r="M34" s="513" t="s">
        <v>3859</v>
      </c>
      <c r="N34" s="513" t="s">
        <v>3859</v>
      </c>
      <c r="O34" s="510">
        <v>0</v>
      </c>
      <c r="P34" s="510">
        <v>1</v>
      </c>
      <c r="Q34" s="514">
        <v>1</v>
      </c>
      <c r="R34" s="510" t="s">
        <v>603</v>
      </c>
      <c r="S34" s="510" t="s">
        <v>1438</v>
      </c>
      <c r="T34" s="513" t="s">
        <v>4938</v>
      </c>
      <c r="U34" s="513" t="s">
        <v>3686</v>
      </c>
      <c r="V34" s="513"/>
      <c r="W34" s="510" t="s">
        <v>1439</v>
      </c>
      <c r="X34" s="513" t="s">
        <v>1432</v>
      </c>
      <c r="Y34" s="510" t="s">
        <v>1442</v>
      </c>
      <c r="Z34" s="510" t="s">
        <v>3893</v>
      </c>
      <c r="AA34" s="510" t="s">
        <v>1444</v>
      </c>
      <c r="AB34" s="510" t="s">
        <v>4720</v>
      </c>
      <c r="AC34" s="515">
        <v>5.0000000000000001E-3</v>
      </c>
      <c r="AD34" s="516" t="s">
        <v>3859</v>
      </c>
      <c r="AE34" s="516"/>
      <c r="AF34" s="675">
        <v>42094</v>
      </c>
      <c r="AG34" s="517" t="s">
        <v>3063</v>
      </c>
      <c r="AH34" s="511" t="s">
        <v>1445</v>
      </c>
      <c r="AI34" s="511"/>
      <c r="AJ34" s="532"/>
      <c r="AK34" s="532"/>
      <c r="AL34" s="511">
        <v>0</v>
      </c>
      <c r="AM34" s="511">
        <v>1</v>
      </c>
      <c r="AN34" s="511">
        <v>0</v>
      </c>
      <c r="AO34" s="511">
        <v>0</v>
      </c>
      <c r="AP34" s="511">
        <v>0</v>
      </c>
      <c r="AQ34" s="511">
        <v>0</v>
      </c>
      <c r="AR34" s="511">
        <v>0</v>
      </c>
      <c r="AS34" s="511">
        <v>0</v>
      </c>
      <c r="AT34" s="511">
        <v>0</v>
      </c>
      <c r="AU34" s="511">
        <v>0</v>
      </c>
      <c r="AV34" s="511">
        <v>0</v>
      </c>
      <c r="AW34" s="511">
        <v>0</v>
      </c>
      <c r="AX34" s="511">
        <v>0</v>
      </c>
      <c r="AY34" s="511">
        <v>0</v>
      </c>
      <c r="AZ34" s="511">
        <v>0</v>
      </c>
      <c r="BA34" s="511">
        <v>1</v>
      </c>
      <c r="BB34" s="511">
        <v>0</v>
      </c>
      <c r="BC34" s="511">
        <v>0</v>
      </c>
      <c r="BD34" s="511">
        <v>0</v>
      </c>
      <c r="BE34" s="511">
        <v>0</v>
      </c>
      <c r="BF34" s="511">
        <v>0</v>
      </c>
      <c r="BG34" s="511">
        <v>0</v>
      </c>
      <c r="BH34" s="511">
        <v>0</v>
      </c>
      <c r="BI34" s="511">
        <v>0</v>
      </c>
      <c r="BJ34" s="511">
        <v>0</v>
      </c>
      <c r="BK34" s="511">
        <v>0</v>
      </c>
      <c r="BL34" s="511">
        <v>0</v>
      </c>
      <c r="BM34" s="511">
        <v>0</v>
      </c>
      <c r="BN34" s="728"/>
      <c r="BO34" s="518">
        <v>1</v>
      </c>
      <c r="BP34" s="519">
        <v>0</v>
      </c>
      <c r="BQ34" s="528">
        <v>0</v>
      </c>
      <c r="BR34" s="519">
        <v>0</v>
      </c>
      <c r="BS34" s="519">
        <v>0</v>
      </c>
      <c r="BT34" s="519">
        <v>0</v>
      </c>
      <c r="BU34" s="529">
        <v>0</v>
      </c>
      <c r="BV34" s="519">
        <v>0</v>
      </c>
      <c r="BW34" s="519">
        <v>0</v>
      </c>
      <c r="BX34" s="519">
        <v>0</v>
      </c>
      <c r="BY34" s="519">
        <v>0</v>
      </c>
      <c r="BZ34" s="519">
        <v>0</v>
      </c>
      <c r="CA34" s="519">
        <v>0</v>
      </c>
      <c r="CB34" s="519">
        <v>0</v>
      </c>
      <c r="CC34" s="519">
        <v>0</v>
      </c>
      <c r="CD34" s="519">
        <v>0</v>
      </c>
      <c r="CE34" s="519">
        <v>0</v>
      </c>
      <c r="CF34" s="519">
        <v>0</v>
      </c>
      <c r="CG34" s="519">
        <v>0</v>
      </c>
      <c r="CH34" s="519">
        <v>0</v>
      </c>
      <c r="CI34" s="519">
        <v>0</v>
      </c>
      <c r="CJ34" s="519">
        <v>0</v>
      </c>
      <c r="CK34" s="623">
        <f t="shared" si="0"/>
        <v>0</v>
      </c>
      <c r="CL34" s="523">
        <v>0</v>
      </c>
      <c r="CM34" s="523">
        <v>0</v>
      </c>
      <c r="CN34" s="523">
        <v>0</v>
      </c>
      <c r="CO34" s="524">
        <v>7</v>
      </c>
      <c r="CP34" s="726"/>
      <c r="CQ34" s="525" t="s">
        <v>4965</v>
      </c>
      <c r="CR34" s="526" t="s">
        <v>4965</v>
      </c>
      <c r="CS34" s="527" t="s">
        <v>4965</v>
      </c>
      <c r="CT34" s="527" t="s">
        <v>4965</v>
      </c>
      <c r="CU34" s="527" t="s">
        <v>4965</v>
      </c>
    </row>
    <row r="35" spans="1:99" s="71" customFormat="1" ht="12" customHeight="1" x14ac:dyDescent="0.2">
      <c r="A35" s="509" t="s">
        <v>2441</v>
      </c>
      <c r="B35" s="510" t="s">
        <v>1998</v>
      </c>
      <c r="C35" s="731"/>
      <c r="D35" s="510" t="s">
        <v>1432</v>
      </c>
      <c r="E35" s="511" t="s">
        <v>842</v>
      </c>
      <c r="F35" s="536" t="s">
        <v>1999</v>
      </c>
      <c r="G35" s="510" t="s">
        <v>1126</v>
      </c>
      <c r="H35" s="510" t="s">
        <v>2717</v>
      </c>
      <c r="I35" s="510" t="s">
        <v>2000</v>
      </c>
      <c r="J35" s="510">
        <v>527659</v>
      </c>
      <c r="K35" s="510">
        <v>174326</v>
      </c>
      <c r="L35" s="512" t="s">
        <v>3084</v>
      </c>
      <c r="M35" s="513" t="s">
        <v>3900</v>
      </c>
      <c r="N35" s="513" t="s">
        <v>3859</v>
      </c>
      <c r="O35" s="510">
        <v>0</v>
      </c>
      <c r="P35" s="510">
        <v>1</v>
      </c>
      <c r="Q35" s="514">
        <v>1</v>
      </c>
      <c r="R35" s="510" t="s">
        <v>2001</v>
      </c>
      <c r="S35" s="510" t="s">
        <v>1438</v>
      </c>
      <c r="T35" s="513" t="s">
        <v>2002</v>
      </c>
      <c r="U35" s="513" t="s">
        <v>3686</v>
      </c>
      <c r="V35" s="513"/>
      <c r="W35" s="510" t="s">
        <v>1439</v>
      </c>
      <c r="X35" s="513" t="s">
        <v>1432</v>
      </c>
      <c r="Y35" s="510" t="s">
        <v>1442</v>
      </c>
      <c r="Z35" s="510" t="s">
        <v>1443</v>
      </c>
      <c r="AA35" s="510" t="s">
        <v>1444</v>
      </c>
      <c r="AB35" s="510" t="s">
        <v>2713</v>
      </c>
      <c r="AC35" s="515">
        <v>5.0000000000000001E-3</v>
      </c>
      <c r="AD35" s="516" t="s">
        <v>3900</v>
      </c>
      <c r="AE35" s="516"/>
      <c r="AF35" s="675">
        <v>42094</v>
      </c>
      <c r="AG35" s="517" t="s">
        <v>3063</v>
      </c>
      <c r="AH35" s="511" t="s">
        <v>1445</v>
      </c>
      <c r="AI35" s="511"/>
      <c r="AJ35" s="511"/>
      <c r="AK35" s="511"/>
      <c r="AL35" s="511">
        <v>0</v>
      </c>
      <c r="AM35" s="511">
        <v>1</v>
      </c>
      <c r="AN35" s="511">
        <v>0</v>
      </c>
      <c r="AO35" s="511">
        <v>0</v>
      </c>
      <c r="AP35" s="511">
        <v>0</v>
      </c>
      <c r="AQ35" s="511">
        <v>0</v>
      </c>
      <c r="AR35" s="511">
        <v>0</v>
      </c>
      <c r="AS35" s="511">
        <v>0</v>
      </c>
      <c r="AT35" s="511">
        <v>0</v>
      </c>
      <c r="AU35" s="511">
        <v>0</v>
      </c>
      <c r="AV35" s="511">
        <v>0</v>
      </c>
      <c r="AW35" s="511">
        <v>0</v>
      </c>
      <c r="AX35" s="511">
        <v>0</v>
      </c>
      <c r="AY35" s="511">
        <v>0</v>
      </c>
      <c r="AZ35" s="511">
        <v>0</v>
      </c>
      <c r="BA35" s="511">
        <v>1</v>
      </c>
      <c r="BB35" s="511">
        <v>0</v>
      </c>
      <c r="BC35" s="511">
        <v>0</v>
      </c>
      <c r="BD35" s="511">
        <v>0</v>
      </c>
      <c r="BE35" s="511">
        <v>0</v>
      </c>
      <c r="BF35" s="511">
        <v>0</v>
      </c>
      <c r="BG35" s="511">
        <v>0</v>
      </c>
      <c r="BH35" s="511">
        <v>0</v>
      </c>
      <c r="BI35" s="511">
        <v>0</v>
      </c>
      <c r="BJ35" s="511">
        <v>0</v>
      </c>
      <c r="BK35" s="511">
        <v>0</v>
      </c>
      <c r="BL35" s="511">
        <v>0</v>
      </c>
      <c r="BM35" s="511">
        <v>0</v>
      </c>
      <c r="BN35" s="728"/>
      <c r="BO35" s="518">
        <v>1</v>
      </c>
      <c r="BP35" s="519">
        <v>0</v>
      </c>
      <c r="BQ35" s="528">
        <v>0</v>
      </c>
      <c r="BR35" s="519">
        <v>0</v>
      </c>
      <c r="BS35" s="519">
        <v>0</v>
      </c>
      <c r="BT35" s="519">
        <v>0</v>
      </c>
      <c r="BU35" s="529">
        <v>0</v>
      </c>
      <c r="BV35" s="519">
        <v>0</v>
      </c>
      <c r="BW35" s="519">
        <v>0</v>
      </c>
      <c r="BX35" s="519">
        <v>0</v>
      </c>
      <c r="BY35" s="519">
        <v>0</v>
      </c>
      <c r="BZ35" s="519">
        <v>0</v>
      </c>
      <c r="CA35" s="519">
        <v>0</v>
      </c>
      <c r="CB35" s="519">
        <v>0</v>
      </c>
      <c r="CC35" s="519">
        <v>0</v>
      </c>
      <c r="CD35" s="519">
        <v>0</v>
      </c>
      <c r="CE35" s="519">
        <v>0</v>
      </c>
      <c r="CF35" s="519">
        <v>0</v>
      </c>
      <c r="CG35" s="519">
        <v>0</v>
      </c>
      <c r="CH35" s="519">
        <v>0</v>
      </c>
      <c r="CI35" s="519">
        <v>0</v>
      </c>
      <c r="CJ35" s="519">
        <v>0</v>
      </c>
      <c r="CK35" s="623">
        <f t="shared" si="0"/>
        <v>0</v>
      </c>
      <c r="CL35" s="523">
        <v>0</v>
      </c>
      <c r="CM35" s="523">
        <v>0</v>
      </c>
      <c r="CN35" s="523">
        <v>0</v>
      </c>
      <c r="CO35" s="524">
        <v>1</v>
      </c>
      <c r="CP35" s="726"/>
      <c r="CQ35" s="525" t="s">
        <v>4965</v>
      </c>
      <c r="CR35" s="526" t="s">
        <v>4965</v>
      </c>
      <c r="CS35" s="527" t="s">
        <v>4965</v>
      </c>
      <c r="CT35" s="527" t="s">
        <v>4965</v>
      </c>
      <c r="CU35" s="527" t="s">
        <v>4965</v>
      </c>
    </row>
    <row r="36" spans="1:99" s="71" customFormat="1" ht="12" customHeight="1" x14ac:dyDescent="0.2">
      <c r="A36" s="509" t="s">
        <v>2441</v>
      </c>
      <c r="B36" s="510" t="s">
        <v>2003</v>
      </c>
      <c r="C36" s="510" t="s">
        <v>1432</v>
      </c>
      <c r="D36" s="510" t="s">
        <v>1432</v>
      </c>
      <c r="E36" s="511" t="s">
        <v>1432</v>
      </c>
      <c r="F36" s="510" t="s">
        <v>2004</v>
      </c>
      <c r="G36" s="510" t="s">
        <v>848</v>
      </c>
      <c r="H36" s="510" t="s">
        <v>1885</v>
      </c>
      <c r="I36" s="510" t="s">
        <v>2188</v>
      </c>
      <c r="J36" s="510">
        <v>525892</v>
      </c>
      <c r="K36" s="510">
        <v>174956</v>
      </c>
      <c r="L36" s="512" t="s">
        <v>3080</v>
      </c>
      <c r="M36" s="513" t="s">
        <v>3859</v>
      </c>
      <c r="N36" s="513" t="s">
        <v>3859</v>
      </c>
      <c r="O36" s="510">
        <v>1</v>
      </c>
      <c r="P36" s="510">
        <v>1</v>
      </c>
      <c r="Q36" s="514">
        <v>0</v>
      </c>
      <c r="R36" s="510" t="s">
        <v>639</v>
      </c>
      <c r="S36" s="510" t="s">
        <v>1438</v>
      </c>
      <c r="T36" s="513" t="s">
        <v>640</v>
      </c>
      <c r="U36" s="513" t="s">
        <v>2891</v>
      </c>
      <c r="V36" s="513"/>
      <c r="W36" s="510" t="s">
        <v>1439</v>
      </c>
      <c r="X36" s="513" t="s">
        <v>1432</v>
      </c>
      <c r="Y36" s="510" t="s">
        <v>1442</v>
      </c>
      <c r="Z36" s="510" t="s">
        <v>1443</v>
      </c>
      <c r="AA36" s="510" t="s">
        <v>1444</v>
      </c>
      <c r="AB36" s="510" t="s">
        <v>2713</v>
      </c>
      <c r="AC36" s="515">
        <v>7.0000000000000001E-3</v>
      </c>
      <c r="AD36" s="516" t="s">
        <v>3859</v>
      </c>
      <c r="AE36" s="516"/>
      <c r="AF36" s="675">
        <v>42094</v>
      </c>
      <c r="AG36" s="517" t="s">
        <v>3063</v>
      </c>
      <c r="AH36" s="511" t="s">
        <v>1445</v>
      </c>
      <c r="AI36" s="511"/>
      <c r="AJ36" s="511">
        <v>0</v>
      </c>
      <c r="AK36" s="511">
        <v>0</v>
      </c>
      <c r="AL36" s="511">
        <v>0</v>
      </c>
      <c r="AM36" s="511">
        <v>0</v>
      </c>
      <c r="AN36" s="511">
        <v>0</v>
      </c>
      <c r="AO36" s="511">
        <v>0</v>
      </c>
      <c r="AP36" s="511">
        <v>0</v>
      </c>
      <c r="AQ36" s="511">
        <v>0</v>
      </c>
      <c r="AR36" s="511">
        <v>0</v>
      </c>
      <c r="AS36" s="511">
        <v>0</v>
      </c>
      <c r="AT36" s="511">
        <v>0</v>
      </c>
      <c r="AU36" s="511">
        <v>0</v>
      </c>
      <c r="AV36" s="511">
        <v>0</v>
      </c>
      <c r="AW36" s="511">
        <v>0</v>
      </c>
      <c r="AX36" s="511">
        <v>0</v>
      </c>
      <c r="AY36" s="511">
        <v>0</v>
      </c>
      <c r="AZ36" s="511">
        <v>0</v>
      </c>
      <c r="BA36" s="511">
        <v>0</v>
      </c>
      <c r="BB36" s="511">
        <v>0</v>
      </c>
      <c r="BC36" s="511">
        <v>0</v>
      </c>
      <c r="BD36" s="511">
        <v>0</v>
      </c>
      <c r="BE36" s="511">
        <v>0</v>
      </c>
      <c r="BF36" s="511">
        <v>0</v>
      </c>
      <c r="BG36" s="511">
        <v>0</v>
      </c>
      <c r="BH36" s="511">
        <v>0</v>
      </c>
      <c r="BI36" s="511">
        <v>0</v>
      </c>
      <c r="BJ36" s="511">
        <v>0</v>
      </c>
      <c r="BK36" s="511">
        <v>0</v>
      </c>
      <c r="BL36" s="511">
        <v>0</v>
      </c>
      <c r="BM36" s="511">
        <v>0</v>
      </c>
      <c r="BN36" s="728"/>
      <c r="BO36" s="518">
        <v>0</v>
      </c>
      <c r="BP36" s="519">
        <v>0</v>
      </c>
      <c r="BQ36" s="528">
        <v>0</v>
      </c>
      <c r="BR36" s="519">
        <v>0</v>
      </c>
      <c r="BS36" s="519">
        <v>0</v>
      </c>
      <c r="BT36" s="519">
        <v>0</v>
      </c>
      <c r="BU36" s="529">
        <v>0</v>
      </c>
      <c r="BV36" s="519">
        <v>0</v>
      </c>
      <c r="BW36" s="519">
        <v>0</v>
      </c>
      <c r="BX36" s="519">
        <v>0</v>
      </c>
      <c r="BY36" s="519">
        <v>0</v>
      </c>
      <c r="BZ36" s="519">
        <v>0</v>
      </c>
      <c r="CA36" s="519">
        <v>0</v>
      </c>
      <c r="CB36" s="519">
        <v>0</v>
      </c>
      <c r="CC36" s="519">
        <v>0</v>
      </c>
      <c r="CD36" s="519">
        <v>0</v>
      </c>
      <c r="CE36" s="519">
        <v>0</v>
      </c>
      <c r="CF36" s="519">
        <v>0</v>
      </c>
      <c r="CG36" s="519">
        <v>0</v>
      </c>
      <c r="CH36" s="519">
        <v>0</v>
      </c>
      <c r="CI36" s="519">
        <v>0</v>
      </c>
      <c r="CJ36" s="519">
        <v>0</v>
      </c>
      <c r="CK36" s="623">
        <f t="shared" si="0"/>
        <v>0</v>
      </c>
      <c r="CL36" s="523">
        <v>0</v>
      </c>
      <c r="CM36" s="523">
        <v>0</v>
      </c>
      <c r="CN36" s="523">
        <v>0</v>
      </c>
      <c r="CO36" s="524">
        <v>1</v>
      </c>
      <c r="CP36" s="726"/>
      <c r="CQ36" s="525" t="s">
        <v>4965</v>
      </c>
      <c r="CR36" s="526" t="s">
        <v>4965</v>
      </c>
      <c r="CS36" s="527" t="s">
        <v>4965</v>
      </c>
      <c r="CT36" s="527" t="s">
        <v>4965</v>
      </c>
      <c r="CU36" s="527" t="s">
        <v>4965</v>
      </c>
    </row>
    <row r="37" spans="1:99" s="71" customFormat="1" ht="12" customHeight="1" x14ac:dyDescent="0.2">
      <c r="A37" s="509" t="s">
        <v>2441</v>
      </c>
      <c r="B37" s="510" t="s">
        <v>641</v>
      </c>
      <c r="C37" s="510" t="s">
        <v>1432</v>
      </c>
      <c r="D37" s="510" t="s">
        <v>1432</v>
      </c>
      <c r="E37" s="511" t="s">
        <v>1432</v>
      </c>
      <c r="F37" s="510" t="s">
        <v>4308</v>
      </c>
      <c r="G37" s="510" t="s">
        <v>2347</v>
      </c>
      <c r="H37" s="510" t="s">
        <v>1435</v>
      </c>
      <c r="I37" s="510" t="s">
        <v>642</v>
      </c>
      <c r="J37" s="510">
        <v>527743</v>
      </c>
      <c r="K37" s="510">
        <v>171194</v>
      </c>
      <c r="L37" s="512" t="s">
        <v>3082</v>
      </c>
      <c r="M37" s="513" t="s">
        <v>3859</v>
      </c>
      <c r="N37" s="513" t="s">
        <v>3859</v>
      </c>
      <c r="O37" s="510">
        <v>0</v>
      </c>
      <c r="P37" s="510">
        <v>2</v>
      </c>
      <c r="Q37" s="514">
        <v>2</v>
      </c>
      <c r="R37" s="510" t="s">
        <v>643</v>
      </c>
      <c r="S37" s="510" t="s">
        <v>1438</v>
      </c>
      <c r="T37" s="513" t="s">
        <v>644</v>
      </c>
      <c r="U37" s="513" t="s">
        <v>645</v>
      </c>
      <c r="V37" s="513"/>
      <c r="W37" s="510" t="s">
        <v>1439</v>
      </c>
      <c r="X37" s="513" t="s">
        <v>1432</v>
      </c>
      <c r="Y37" s="510" t="s">
        <v>1442</v>
      </c>
      <c r="Z37" s="510" t="s">
        <v>3893</v>
      </c>
      <c r="AA37" s="510" t="s">
        <v>1444</v>
      </c>
      <c r="AB37" s="510" t="s">
        <v>4720</v>
      </c>
      <c r="AC37" s="515">
        <v>7.0000000000000001E-3</v>
      </c>
      <c r="AD37" s="516" t="s">
        <v>3859</v>
      </c>
      <c r="AE37" s="516"/>
      <c r="AF37" s="675">
        <v>42094</v>
      </c>
      <c r="AG37" s="517" t="s">
        <v>3063</v>
      </c>
      <c r="AH37" s="511" t="s">
        <v>1445</v>
      </c>
      <c r="AI37" s="511"/>
      <c r="AJ37" s="511"/>
      <c r="AK37" s="511"/>
      <c r="AL37" s="511">
        <v>0</v>
      </c>
      <c r="AM37" s="511">
        <v>0</v>
      </c>
      <c r="AN37" s="511">
        <v>1</v>
      </c>
      <c r="AO37" s="511">
        <v>1</v>
      </c>
      <c r="AP37" s="511">
        <v>0</v>
      </c>
      <c r="AQ37" s="511">
        <v>0</v>
      </c>
      <c r="AR37" s="511">
        <v>0</v>
      </c>
      <c r="AS37" s="511">
        <v>0</v>
      </c>
      <c r="AT37" s="511">
        <v>0</v>
      </c>
      <c r="AU37" s="511">
        <v>1</v>
      </c>
      <c r="AV37" s="511">
        <v>1</v>
      </c>
      <c r="AW37" s="511">
        <v>0</v>
      </c>
      <c r="AX37" s="511">
        <v>0</v>
      </c>
      <c r="AY37" s="511">
        <v>0</v>
      </c>
      <c r="AZ37" s="511">
        <v>0</v>
      </c>
      <c r="BA37" s="511">
        <v>0</v>
      </c>
      <c r="BB37" s="511">
        <v>0</v>
      </c>
      <c r="BC37" s="511">
        <v>0</v>
      </c>
      <c r="BD37" s="511">
        <v>0</v>
      </c>
      <c r="BE37" s="511">
        <v>0</v>
      </c>
      <c r="BF37" s="511">
        <v>0</v>
      </c>
      <c r="BG37" s="511">
        <v>0</v>
      </c>
      <c r="BH37" s="511">
        <v>0</v>
      </c>
      <c r="BI37" s="511">
        <v>0</v>
      </c>
      <c r="BJ37" s="511">
        <v>0</v>
      </c>
      <c r="BK37" s="511">
        <v>0</v>
      </c>
      <c r="BL37" s="511">
        <v>0</v>
      </c>
      <c r="BM37" s="511">
        <v>0</v>
      </c>
      <c r="BN37" s="728"/>
      <c r="BO37" s="518">
        <v>2</v>
      </c>
      <c r="BP37" s="519">
        <v>0</v>
      </c>
      <c r="BQ37" s="528">
        <v>0</v>
      </c>
      <c r="BR37" s="519">
        <v>0</v>
      </c>
      <c r="BS37" s="519">
        <v>0</v>
      </c>
      <c r="BT37" s="519">
        <v>0</v>
      </c>
      <c r="BU37" s="529">
        <v>0</v>
      </c>
      <c r="BV37" s="519">
        <v>0</v>
      </c>
      <c r="BW37" s="519">
        <v>0</v>
      </c>
      <c r="BX37" s="519">
        <v>0</v>
      </c>
      <c r="BY37" s="519">
        <v>0</v>
      </c>
      <c r="BZ37" s="519">
        <v>0</v>
      </c>
      <c r="CA37" s="519">
        <v>0</v>
      </c>
      <c r="CB37" s="519">
        <v>0</v>
      </c>
      <c r="CC37" s="519">
        <v>0</v>
      </c>
      <c r="CD37" s="519">
        <v>0</v>
      </c>
      <c r="CE37" s="519">
        <v>0</v>
      </c>
      <c r="CF37" s="519">
        <v>0</v>
      </c>
      <c r="CG37" s="519">
        <v>0</v>
      </c>
      <c r="CH37" s="519">
        <v>0</v>
      </c>
      <c r="CI37" s="519">
        <v>0</v>
      </c>
      <c r="CJ37" s="519">
        <v>0</v>
      </c>
      <c r="CK37" s="623">
        <f t="shared" si="0"/>
        <v>0</v>
      </c>
      <c r="CL37" s="523">
        <v>0</v>
      </c>
      <c r="CM37" s="523">
        <v>0</v>
      </c>
      <c r="CN37" s="523">
        <v>0</v>
      </c>
      <c r="CO37" s="524">
        <v>7</v>
      </c>
      <c r="CP37" s="524" t="s">
        <v>1938</v>
      </c>
      <c r="CQ37" s="530" t="s">
        <v>1941</v>
      </c>
      <c r="CR37" s="526" t="s">
        <v>4965</v>
      </c>
      <c r="CS37" s="527" t="s">
        <v>4965</v>
      </c>
      <c r="CT37" s="527" t="s">
        <v>4965</v>
      </c>
      <c r="CU37" s="527" t="s">
        <v>4965</v>
      </c>
    </row>
    <row r="38" spans="1:99" s="71" customFormat="1" ht="12" customHeight="1" x14ac:dyDescent="0.2">
      <c r="A38" s="509" t="s">
        <v>2441</v>
      </c>
      <c r="B38" s="510" t="s">
        <v>646</v>
      </c>
      <c r="C38" s="510" t="s">
        <v>1432</v>
      </c>
      <c r="D38" s="510" t="s">
        <v>1432</v>
      </c>
      <c r="E38" s="511" t="s">
        <v>4918</v>
      </c>
      <c r="F38" s="510" t="s">
        <v>1492</v>
      </c>
      <c r="G38" s="510" t="s">
        <v>1493</v>
      </c>
      <c r="H38" s="510" t="s">
        <v>1458</v>
      </c>
      <c r="I38" s="510" t="s">
        <v>1494</v>
      </c>
      <c r="J38" s="510">
        <v>524588</v>
      </c>
      <c r="K38" s="510">
        <v>175331</v>
      </c>
      <c r="L38" s="512" t="s">
        <v>3088</v>
      </c>
      <c r="M38" s="513" t="s">
        <v>2527</v>
      </c>
      <c r="N38" s="513" t="s">
        <v>3859</v>
      </c>
      <c r="O38" s="510">
        <v>0</v>
      </c>
      <c r="P38" s="510">
        <v>2</v>
      </c>
      <c r="Q38" s="514">
        <v>2</v>
      </c>
      <c r="R38" s="510" t="s">
        <v>647</v>
      </c>
      <c r="S38" s="510" t="s">
        <v>1438</v>
      </c>
      <c r="T38" s="513" t="s">
        <v>2014</v>
      </c>
      <c r="U38" s="513" t="s">
        <v>4853</v>
      </c>
      <c r="V38" s="513"/>
      <c r="W38" s="510" t="s">
        <v>1439</v>
      </c>
      <c r="X38" s="513" t="s">
        <v>1432</v>
      </c>
      <c r="Y38" s="510" t="s">
        <v>1442</v>
      </c>
      <c r="Z38" s="510" t="s">
        <v>3893</v>
      </c>
      <c r="AA38" s="510" t="s">
        <v>1444</v>
      </c>
      <c r="AB38" s="510" t="s">
        <v>4720</v>
      </c>
      <c r="AC38" s="515">
        <v>4.0000000000000001E-3</v>
      </c>
      <c r="AD38" s="516" t="s">
        <v>2527</v>
      </c>
      <c r="AE38" s="516"/>
      <c r="AF38" s="675">
        <v>42094</v>
      </c>
      <c r="AG38" s="517" t="s">
        <v>3063</v>
      </c>
      <c r="AH38" s="511" t="s">
        <v>1445</v>
      </c>
      <c r="AI38" s="511"/>
      <c r="AJ38" s="532"/>
      <c r="AK38" s="532"/>
      <c r="AL38" s="511">
        <v>0</v>
      </c>
      <c r="AM38" s="511">
        <v>2</v>
      </c>
      <c r="AN38" s="511">
        <v>0</v>
      </c>
      <c r="AO38" s="511">
        <v>0</v>
      </c>
      <c r="AP38" s="511">
        <v>0</v>
      </c>
      <c r="AQ38" s="511">
        <v>0</v>
      </c>
      <c r="AR38" s="511">
        <v>0</v>
      </c>
      <c r="AS38" s="511">
        <v>0</v>
      </c>
      <c r="AT38" s="511">
        <v>2</v>
      </c>
      <c r="AU38" s="511">
        <v>0</v>
      </c>
      <c r="AV38" s="511">
        <v>0</v>
      </c>
      <c r="AW38" s="511">
        <v>0</v>
      </c>
      <c r="AX38" s="511">
        <v>0</v>
      </c>
      <c r="AY38" s="511">
        <v>0</v>
      </c>
      <c r="AZ38" s="511">
        <v>0</v>
      </c>
      <c r="BA38" s="511">
        <v>0</v>
      </c>
      <c r="BB38" s="511">
        <v>0</v>
      </c>
      <c r="BC38" s="511">
        <v>0</v>
      </c>
      <c r="BD38" s="511">
        <v>0</v>
      </c>
      <c r="BE38" s="511">
        <v>0</v>
      </c>
      <c r="BF38" s="511">
        <v>0</v>
      </c>
      <c r="BG38" s="511">
        <v>0</v>
      </c>
      <c r="BH38" s="511">
        <v>0</v>
      </c>
      <c r="BI38" s="511">
        <v>0</v>
      </c>
      <c r="BJ38" s="511">
        <v>0</v>
      </c>
      <c r="BK38" s="511">
        <v>0</v>
      </c>
      <c r="BL38" s="511">
        <v>0</v>
      </c>
      <c r="BM38" s="511">
        <v>0</v>
      </c>
      <c r="BN38" s="728"/>
      <c r="BO38" s="518">
        <v>2</v>
      </c>
      <c r="BP38" s="519">
        <v>0</v>
      </c>
      <c r="BQ38" s="528">
        <v>0</v>
      </c>
      <c r="BR38" s="519">
        <v>0</v>
      </c>
      <c r="BS38" s="519">
        <v>0</v>
      </c>
      <c r="BT38" s="519">
        <v>0</v>
      </c>
      <c r="BU38" s="529">
        <v>0</v>
      </c>
      <c r="BV38" s="519">
        <v>0</v>
      </c>
      <c r="BW38" s="519">
        <v>0</v>
      </c>
      <c r="BX38" s="519">
        <v>0</v>
      </c>
      <c r="BY38" s="519">
        <v>0</v>
      </c>
      <c r="BZ38" s="519">
        <v>0</v>
      </c>
      <c r="CA38" s="519">
        <v>0</v>
      </c>
      <c r="CB38" s="519">
        <v>0</v>
      </c>
      <c r="CC38" s="519">
        <v>0</v>
      </c>
      <c r="CD38" s="519">
        <v>0</v>
      </c>
      <c r="CE38" s="519">
        <v>0</v>
      </c>
      <c r="CF38" s="519">
        <v>0</v>
      </c>
      <c r="CG38" s="519">
        <v>0</v>
      </c>
      <c r="CH38" s="519">
        <v>0</v>
      </c>
      <c r="CI38" s="519">
        <v>0</v>
      </c>
      <c r="CJ38" s="519">
        <v>0</v>
      </c>
      <c r="CK38" s="623">
        <f t="shared" si="0"/>
        <v>0</v>
      </c>
      <c r="CL38" s="523">
        <v>0</v>
      </c>
      <c r="CM38" s="523">
        <v>0</v>
      </c>
      <c r="CN38" s="523">
        <v>0</v>
      </c>
      <c r="CO38" s="524">
        <v>7</v>
      </c>
      <c r="CP38" s="726"/>
      <c r="CQ38" s="525" t="s">
        <v>4965</v>
      </c>
      <c r="CR38" s="526" t="s">
        <v>4965</v>
      </c>
      <c r="CS38" s="527" t="s">
        <v>4965</v>
      </c>
      <c r="CT38" s="527" t="s">
        <v>4965</v>
      </c>
      <c r="CU38" s="527" t="s">
        <v>4965</v>
      </c>
    </row>
    <row r="39" spans="1:99" s="71" customFormat="1" ht="12" customHeight="1" x14ac:dyDescent="0.2">
      <c r="A39" s="509" t="s">
        <v>2441</v>
      </c>
      <c r="B39" s="510" t="s">
        <v>2015</v>
      </c>
      <c r="C39" s="510" t="s">
        <v>1432</v>
      </c>
      <c r="D39" s="510" t="s">
        <v>1432</v>
      </c>
      <c r="E39" s="511" t="s">
        <v>1432</v>
      </c>
      <c r="F39" s="510" t="s">
        <v>1306</v>
      </c>
      <c r="G39" s="510" t="s">
        <v>2016</v>
      </c>
      <c r="H39" s="510" t="s">
        <v>1458</v>
      </c>
      <c r="I39" s="510" t="s">
        <v>2017</v>
      </c>
      <c r="J39" s="510">
        <v>522747</v>
      </c>
      <c r="K39" s="510">
        <v>174161</v>
      </c>
      <c r="L39" s="512" t="s">
        <v>521</v>
      </c>
      <c r="M39" s="513" t="s">
        <v>2018</v>
      </c>
      <c r="N39" s="513" t="s">
        <v>438</v>
      </c>
      <c r="O39" s="510">
        <v>1</v>
      </c>
      <c r="P39" s="510">
        <v>1</v>
      </c>
      <c r="Q39" s="514">
        <v>0</v>
      </c>
      <c r="R39" s="510" t="s">
        <v>2019</v>
      </c>
      <c r="S39" s="510" t="s">
        <v>1438</v>
      </c>
      <c r="T39" s="513" t="s">
        <v>2014</v>
      </c>
      <c r="U39" s="513" t="s">
        <v>4939</v>
      </c>
      <c r="V39" s="513"/>
      <c r="W39" s="510" t="s">
        <v>1439</v>
      </c>
      <c r="X39" s="513" t="s">
        <v>1432</v>
      </c>
      <c r="Y39" s="510" t="s">
        <v>1442</v>
      </c>
      <c r="Z39" s="510" t="s">
        <v>1443</v>
      </c>
      <c r="AA39" s="510" t="s">
        <v>1444</v>
      </c>
      <c r="AB39" s="510" t="s">
        <v>2713</v>
      </c>
      <c r="AC39" s="515">
        <v>7.9000000000000001E-2</v>
      </c>
      <c r="AD39" s="516" t="s">
        <v>2018</v>
      </c>
      <c r="AE39" s="516"/>
      <c r="AF39" s="675">
        <v>41765</v>
      </c>
      <c r="AG39" s="517" t="s">
        <v>3063</v>
      </c>
      <c r="AH39" s="511" t="s">
        <v>1445</v>
      </c>
      <c r="AI39" s="511"/>
      <c r="AJ39" s="511">
        <v>0</v>
      </c>
      <c r="AK39" s="511">
        <v>0</v>
      </c>
      <c r="AL39" s="511">
        <v>0</v>
      </c>
      <c r="AM39" s="511">
        <v>0</v>
      </c>
      <c r="AN39" s="511">
        <v>-1</v>
      </c>
      <c r="AO39" s="511">
        <v>0</v>
      </c>
      <c r="AP39" s="511">
        <v>0</v>
      </c>
      <c r="AQ39" s="511">
        <v>1</v>
      </c>
      <c r="AR39" s="511">
        <v>0</v>
      </c>
      <c r="AS39" s="511">
        <v>0</v>
      </c>
      <c r="AT39" s="511">
        <v>0</v>
      </c>
      <c r="AU39" s="511">
        <v>0</v>
      </c>
      <c r="AV39" s="511">
        <v>0</v>
      </c>
      <c r="AW39" s="511">
        <v>0</v>
      </c>
      <c r="AX39" s="511">
        <v>0</v>
      </c>
      <c r="AY39" s="511">
        <v>0</v>
      </c>
      <c r="AZ39" s="511">
        <v>0</v>
      </c>
      <c r="BA39" s="511">
        <v>0</v>
      </c>
      <c r="BB39" s="511">
        <v>-1</v>
      </c>
      <c r="BC39" s="511">
        <v>0</v>
      </c>
      <c r="BD39" s="511">
        <v>0</v>
      </c>
      <c r="BE39" s="511">
        <v>1</v>
      </c>
      <c r="BF39" s="511">
        <v>0</v>
      </c>
      <c r="BG39" s="511">
        <v>0</v>
      </c>
      <c r="BH39" s="511">
        <v>0</v>
      </c>
      <c r="BI39" s="511">
        <v>0</v>
      </c>
      <c r="BJ39" s="511">
        <v>0</v>
      </c>
      <c r="BK39" s="511">
        <v>0</v>
      </c>
      <c r="BL39" s="511">
        <v>0</v>
      </c>
      <c r="BM39" s="511">
        <v>0</v>
      </c>
      <c r="BN39" s="728"/>
      <c r="BO39" s="518">
        <v>0</v>
      </c>
      <c r="BP39" s="519">
        <v>0</v>
      </c>
      <c r="BQ39" s="528">
        <v>0</v>
      </c>
      <c r="BR39" s="519">
        <v>0</v>
      </c>
      <c r="BS39" s="519">
        <v>0</v>
      </c>
      <c r="BT39" s="519">
        <v>0</v>
      </c>
      <c r="BU39" s="529">
        <v>0</v>
      </c>
      <c r="BV39" s="519">
        <v>0</v>
      </c>
      <c r="BW39" s="519">
        <v>0</v>
      </c>
      <c r="BX39" s="519">
        <v>0</v>
      </c>
      <c r="BY39" s="519">
        <v>0</v>
      </c>
      <c r="BZ39" s="519">
        <v>0</v>
      </c>
      <c r="CA39" s="519">
        <v>0</v>
      </c>
      <c r="CB39" s="519">
        <v>0</v>
      </c>
      <c r="CC39" s="519">
        <v>0</v>
      </c>
      <c r="CD39" s="519">
        <v>0</v>
      </c>
      <c r="CE39" s="519">
        <v>0</v>
      </c>
      <c r="CF39" s="519">
        <v>0</v>
      </c>
      <c r="CG39" s="519">
        <v>0</v>
      </c>
      <c r="CH39" s="519">
        <v>0</v>
      </c>
      <c r="CI39" s="519">
        <v>0</v>
      </c>
      <c r="CJ39" s="519">
        <v>0</v>
      </c>
      <c r="CK39" s="623">
        <f t="shared" si="0"/>
        <v>0</v>
      </c>
      <c r="CL39" s="523">
        <v>0</v>
      </c>
      <c r="CM39" s="523">
        <v>0</v>
      </c>
      <c r="CN39" s="523">
        <v>0</v>
      </c>
      <c r="CO39" s="524">
        <v>1</v>
      </c>
      <c r="CP39" s="726"/>
      <c r="CQ39" s="525" t="s">
        <v>4965</v>
      </c>
      <c r="CR39" s="526" t="s">
        <v>4965</v>
      </c>
      <c r="CS39" s="527" t="s">
        <v>4965</v>
      </c>
      <c r="CT39" s="527" t="s">
        <v>4965</v>
      </c>
      <c r="CU39" s="527" t="s">
        <v>4965</v>
      </c>
    </row>
    <row r="40" spans="1:99" s="71" customFormat="1" ht="12" customHeight="1" x14ac:dyDescent="0.2">
      <c r="A40" s="509" t="s">
        <v>2441</v>
      </c>
      <c r="B40" s="510" t="s">
        <v>2020</v>
      </c>
      <c r="C40" s="510" t="s">
        <v>1432</v>
      </c>
      <c r="D40" s="510" t="s">
        <v>1432</v>
      </c>
      <c r="E40" s="511" t="s">
        <v>2021</v>
      </c>
      <c r="F40" s="510" t="s">
        <v>1432</v>
      </c>
      <c r="G40" s="510" t="s">
        <v>3535</v>
      </c>
      <c r="H40" s="510" t="s">
        <v>1435</v>
      </c>
      <c r="I40" s="510" t="s">
        <v>2022</v>
      </c>
      <c r="J40" s="510">
        <v>528933</v>
      </c>
      <c r="K40" s="510">
        <v>172597</v>
      </c>
      <c r="L40" s="512" t="s">
        <v>3077</v>
      </c>
      <c r="M40" s="513" t="s">
        <v>3859</v>
      </c>
      <c r="N40" s="513" t="s">
        <v>3859</v>
      </c>
      <c r="O40" s="510">
        <v>0</v>
      </c>
      <c r="P40" s="510">
        <v>1</v>
      </c>
      <c r="Q40" s="514">
        <v>1</v>
      </c>
      <c r="R40" s="510" t="s">
        <v>2023</v>
      </c>
      <c r="S40" s="510" t="s">
        <v>1438</v>
      </c>
      <c r="T40" s="513" t="s">
        <v>2024</v>
      </c>
      <c r="U40" s="513" t="s">
        <v>3907</v>
      </c>
      <c r="V40" s="513"/>
      <c r="W40" s="510" t="s">
        <v>1439</v>
      </c>
      <c r="X40" s="513" t="s">
        <v>1432</v>
      </c>
      <c r="Y40" s="510" t="s">
        <v>4687</v>
      </c>
      <c r="Z40" s="510" t="s">
        <v>1443</v>
      </c>
      <c r="AA40" s="510" t="s">
        <v>1444</v>
      </c>
      <c r="AB40" s="510" t="s">
        <v>2713</v>
      </c>
      <c r="AC40" s="515">
        <v>6.0000000000000001E-3</v>
      </c>
      <c r="AD40" s="516" t="s">
        <v>3859</v>
      </c>
      <c r="AE40" s="516"/>
      <c r="AF40" s="675">
        <v>42094</v>
      </c>
      <c r="AG40" s="517" t="s">
        <v>3063</v>
      </c>
      <c r="AH40" s="511" t="s">
        <v>1445</v>
      </c>
      <c r="AI40" s="511"/>
      <c r="AJ40" s="511"/>
      <c r="AK40" s="511"/>
      <c r="AL40" s="511">
        <v>0</v>
      </c>
      <c r="AM40" s="511">
        <v>1</v>
      </c>
      <c r="AN40" s="511">
        <v>0</v>
      </c>
      <c r="AO40" s="511">
        <v>0</v>
      </c>
      <c r="AP40" s="511">
        <v>0</v>
      </c>
      <c r="AQ40" s="511">
        <v>0</v>
      </c>
      <c r="AR40" s="511">
        <v>0</v>
      </c>
      <c r="AS40" s="511">
        <v>0</v>
      </c>
      <c r="AT40" s="511">
        <v>0</v>
      </c>
      <c r="AU40" s="511">
        <v>0</v>
      </c>
      <c r="AV40" s="511">
        <v>0</v>
      </c>
      <c r="AW40" s="511">
        <v>0</v>
      </c>
      <c r="AX40" s="511">
        <v>0</v>
      </c>
      <c r="AY40" s="511">
        <v>0</v>
      </c>
      <c r="AZ40" s="511">
        <v>0</v>
      </c>
      <c r="BA40" s="511">
        <v>1</v>
      </c>
      <c r="BB40" s="511">
        <v>0</v>
      </c>
      <c r="BC40" s="511">
        <v>0</v>
      </c>
      <c r="BD40" s="511">
        <v>0</v>
      </c>
      <c r="BE40" s="511">
        <v>0</v>
      </c>
      <c r="BF40" s="511">
        <v>0</v>
      </c>
      <c r="BG40" s="511">
        <v>0</v>
      </c>
      <c r="BH40" s="511">
        <v>0</v>
      </c>
      <c r="BI40" s="511">
        <v>0</v>
      </c>
      <c r="BJ40" s="511">
        <v>0</v>
      </c>
      <c r="BK40" s="511">
        <v>0</v>
      </c>
      <c r="BL40" s="511">
        <v>0</v>
      </c>
      <c r="BM40" s="511">
        <v>0</v>
      </c>
      <c r="BN40" s="728"/>
      <c r="BO40" s="518">
        <v>1</v>
      </c>
      <c r="BP40" s="519">
        <v>0</v>
      </c>
      <c r="BQ40" s="528">
        <v>0</v>
      </c>
      <c r="BR40" s="519">
        <v>0</v>
      </c>
      <c r="BS40" s="519">
        <v>0</v>
      </c>
      <c r="BT40" s="519">
        <v>0</v>
      </c>
      <c r="BU40" s="529">
        <v>0</v>
      </c>
      <c r="BV40" s="519">
        <v>0</v>
      </c>
      <c r="BW40" s="519">
        <v>0</v>
      </c>
      <c r="BX40" s="519">
        <v>0</v>
      </c>
      <c r="BY40" s="519">
        <v>0</v>
      </c>
      <c r="BZ40" s="519">
        <v>0</v>
      </c>
      <c r="CA40" s="519">
        <v>0</v>
      </c>
      <c r="CB40" s="519">
        <v>0</v>
      </c>
      <c r="CC40" s="519">
        <v>0</v>
      </c>
      <c r="CD40" s="519">
        <v>0</v>
      </c>
      <c r="CE40" s="519">
        <v>0</v>
      </c>
      <c r="CF40" s="519">
        <v>0</v>
      </c>
      <c r="CG40" s="519">
        <v>0</v>
      </c>
      <c r="CH40" s="519">
        <v>0</v>
      </c>
      <c r="CI40" s="519">
        <v>0</v>
      </c>
      <c r="CJ40" s="519">
        <v>0</v>
      </c>
      <c r="CK40" s="623">
        <f t="shared" si="0"/>
        <v>0</v>
      </c>
      <c r="CL40" s="523">
        <v>0</v>
      </c>
      <c r="CM40" s="523">
        <v>0</v>
      </c>
      <c r="CN40" s="523">
        <v>0</v>
      </c>
      <c r="CO40" s="524">
        <v>1</v>
      </c>
      <c r="CP40" s="524" t="s">
        <v>1938</v>
      </c>
      <c r="CQ40" s="525" t="s">
        <v>4965</v>
      </c>
      <c r="CR40" s="526" t="s">
        <v>4965</v>
      </c>
      <c r="CS40" s="527" t="s">
        <v>4965</v>
      </c>
      <c r="CT40" s="527" t="s">
        <v>4965</v>
      </c>
      <c r="CU40" s="527" t="s">
        <v>4965</v>
      </c>
    </row>
    <row r="41" spans="1:99" s="71" customFormat="1" ht="12" customHeight="1" x14ac:dyDescent="0.2">
      <c r="A41" s="509" t="s">
        <v>2441</v>
      </c>
      <c r="B41" s="510" t="s">
        <v>2025</v>
      </c>
      <c r="C41" s="510" t="s">
        <v>1432</v>
      </c>
      <c r="D41" s="510" t="s">
        <v>1432</v>
      </c>
      <c r="E41" s="511" t="s">
        <v>1432</v>
      </c>
      <c r="F41" s="510" t="s">
        <v>2026</v>
      </c>
      <c r="G41" s="510" t="s">
        <v>4802</v>
      </c>
      <c r="H41" s="510" t="s">
        <v>1435</v>
      </c>
      <c r="I41" s="510" t="s">
        <v>2027</v>
      </c>
      <c r="J41" s="510">
        <v>526851</v>
      </c>
      <c r="K41" s="510">
        <v>171864</v>
      </c>
      <c r="L41" s="512" t="s">
        <v>3069</v>
      </c>
      <c r="M41" s="513" t="s">
        <v>1376</v>
      </c>
      <c r="N41" s="513" t="s">
        <v>3859</v>
      </c>
      <c r="O41" s="510">
        <v>0</v>
      </c>
      <c r="P41" s="510">
        <v>1</v>
      </c>
      <c r="Q41" s="514">
        <v>1</v>
      </c>
      <c r="R41" s="510" t="s">
        <v>2028</v>
      </c>
      <c r="S41" s="510" t="s">
        <v>1438</v>
      </c>
      <c r="T41" s="513" t="s">
        <v>2029</v>
      </c>
      <c r="U41" s="513" t="s">
        <v>2030</v>
      </c>
      <c r="V41" s="513"/>
      <c r="W41" s="510" t="s">
        <v>1439</v>
      </c>
      <c r="X41" s="513" t="s">
        <v>1432</v>
      </c>
      <c r="Y41" s="510" t="s">
        <v>1442</v>
      </c>
      <c r="Z41" s="510" t="s">
        <v>3893</v>
      </c>
      <c r="AA41" s="510" t="s">
        <v>1444</v>
      </c>
      <c r="AB41" s="510" t="s">
        <v>4720</v>
      </c>
      <c r="AC41" s="515">
        <v>4.0000000000000001E-3</v>
      </c>
      <c r="AD41" s="516" t="s">
        <v>1376</v>
      </c>
      <c r="AE41" s="516"/>
      <c r="AF41" s="675">
        <v>42094</v>
      </c>
      <c r="AG41" s="517" t="s">
        <v>3063</v>
      </c>
      <c r="AH41" s="511" t="s">
        <v>1445</v>
      </c>
      <c r="AI41" s="511"/>
      <c r="AJ41" s="532"/>
      <c r="AK41" s="532"/>
      <c r="AL41" s="511">
        <v>0</v>
      </c>
      <c r="AM41" s="511">
        <v>0</v>
      </c>
      <c r="AN41" s="511">
        <v>1</v>
      </c>
      <c r="AO41" s="511">
        <v>0</v>
      </c>
      <c r="AP41" s="511">
        <v>0</v>
      </c>
      <c r="AQ41" s="511">
        <v>0</v>
      </c>
      <c r="AR41" s="511">
        <v>0</v>
      </c>
      <c r="AS41" s="511">
        <v>0</v>
      </c>
      <c r="AT41" s="511">
        <v>0</v>
      </c>
      <c r="AU41" s="511">
        <v>1</v>
      </c>
      <c r="AV41" s="511">
        <v>0</v>
      </c>
      <c r="AW41" s="511">
        <v>0</v>
      </c>
      <c r="AX41" s="511">
        <v>0</v>
      </c>
      <c r="AY41" s="511">
        <v>0</v>
      </c>
      <c r="AZ41" s="511">
        <v>0</v>
      </c>
      <c r="BA41" s="511">
        <v>0</v>
      </c>
      <c r="BB41" s="511">
        <v>0</v>
      </c>
      <c r="BC41" s="511">
        <v>0</v>
      </c>
      <c r="BD41" s="511">
        <v>0</v>
      </c>
      <c r="BE41" s="511">
        <v>0</v>
      </c>
      <c r="BF41" s="511">
        <v>0</v>
      </c>
      <c r="BG41" s="511">
        <v>0</v>
      </c>
      <c r="BH41" s="511">
        <v>0</v>
      </c>
      <c r="BI41" s="511">
        <v>0</v>
      </c>
      <c r="BJ41" s="511">
        <v>0</v>
      </c>
      <c r="BK41" s="511">
        <v>0</v>
      </c>
      <c r="BL41" s="511">
        <v>0</v>
      </c>
      <c r="BM41" s="511">
        <v>0</v>
      </c>
      <c r="BN41" s="728"/>
      <c r="BO41" s="518">
        <v>1</v>
      </c>
      <c r="BP41" s="519">
        <v>0</v>
      </c>
      <c r="BQ41" s="528">
        <v>0</v>
      </c>
      <c r="BR41" s="519">
        <v>0</v>
      </c>
      <c r="BS41" s="519">
        <v>0</v>
      </c>
      <c r="BT41" s="519">
        <v>0</v>
      </c>
      <c r="BU41" s="529">
        <v>0</v>
      </c>
      <c r="BV41" s="519">
        <v>0</v>
      </c>
      <c r="BW41" s="519">
        <v>0</v>
      </c>
      <c r="BX41" s="519">
        <v>0</v>
      </c>
      <c r="BY41" s="519">
        <v>0</v>
      </c>
      <c r="BZ41" s="519">
        <v>0</v>
      </c>
      <c r="CA41" s="519">
        <v>0</v>
      </c>
      <c r="CB41" s="519">
        <v>0</v>
      </c>
      <c r="CC41" s="519">
        <v>0</v>
      </c>
      <c r="CD41" s="519">
        <v>0</v>
      </c>
      <c r="CE41" s="519">
        <v>0</v>
      </c>
      <c r="CF41" s="519">
        <v>0</v>
      </c>
      <c r="CG41" s="519">
        <v>0</v>
      </c>
      <c r="CH41" s="519">
        <v>0</v>
      </c>
      <c r="CI41" s="519">
        <v>0</v>
      </c>
      <c r="CJ41" s="519">
        <v>0</v>
      </c>
      <c r="CK41" s="623">
        <f t="shared" si="0"/>
        <v>0</v>
      </c>
      <c r="CL41" s="523">
        <v>0</v>
      </c>
      <c r="CM41" s="523">
        <v>0</v>
      </c>
      <c r="CN41" s="523">
        <v>0</v>
      </c>
      <c r="CO41" s="524">
        <v>7</v>
      </c>
      <c r="CP41" s="524" t="s">
        <v>1938</v>
      </c>
      <c r="CQ41" s="525" t="s">
        <v>4965</v>
      </c>
      <c r="CR41" s="526" t="s">
        <v>4965</v>
      </c>
      <c r="CS41" s="527" t="s">
        <v>4965</v>
      </c>
      <c r="CT41" s="527" t="s">
        <v>4965</v>
      </c>
      <c r="CU41" s="527" t="s">
        <v>4965</v>
      </c>
    </row>
    <row r="42" spans="1:99" s="71" customFormat="1" ht="12" customHeight="1" x14ac:dyDescent="0.2">
      <c r="A42" s="509" t="s">
        <v>2441</v>
      </c>
      <c r="B42" s="510" t="s">
        <v>2031</v>
      </c>
      <c r="C42" s="510" t="s">
        <v>1432</v>
      </c>
      <c r="D42" s="510" t="s">
        <v>1432</v>
      </c>
      <c r="E42" s="511" t="s">
        <v>1432</v>
      </c>
      <c r="F42" s="510" t="s">
        <v>2032</v>
      </c>
      <c r="G42" s="510" t="s">
        <v>4802</v>
      </c>
      <c r="H42" s="510" t="s">
        <v>1885</v>
      </c>
      <c r="I42" s="510" t="s">
        <v>2033</v>
      </c>
      <c r="J42" s="510">
        <v>525943</v>
      </c>
      <c r="K42" s="510">
        <v>173513</v>
      </c>
      <c r="L42" s="512" t="s">
        <v>3078</v>
      </c>
      <c r="M42" s="513" t="s">
        <v>4203</v>
      </c>
      <c r="N42" s="513" t="s">
        <v>3859</v>
      </c>
      <c r="O42" s="510">
        <v>0</v>
      </c>
      <c r="P42" s="510">
        <v>9</v>
      </c>
      <c r="Q42" s="514">
        <v>9</v>
      </c>
      <c r="R42" s="510" t="s">
        <v>2036</v>
      </c>
      <c r="S42" s="510" t="s">
        <v>1438</v>
      </c>
      <c r="T42" s="513" t="s">
        <v>5043</v>
      </c>
      <c r="U42" s="513" t="s">
        <v>2037</v>
      </c>
      <c r="V42" s="513"/>
      <c r="W42" s="510" t="s">
        <v>1439</v>
      </c>
      <c r="X42" s="513" t="s">
        <v>1432</v>
      </c>
      <c r="Y42" s="510" t="s">
        <v>1442</v>
      </c>
      <c r="Z42" s="510" t="s">
        <v>1443</v>
      </c>
      <c r="AA42" s="510" t="s">
        <v>1444</v>
      </c>
      <c r="AB42" s="510" t="s">
        <v>2713</v>
      </c>
      <c r="AC42" s="515">
        <v>4.9000000000000002E-2</v>
      </c>
      <c r="AD42" s="516" t="s">
        <v>4203</v>
      </c>
      <c r="AE42" s="516"/>
      <c r="AF42" s="675">
        <v>42094</v>
      </c>
      <c r="AG42" s="517" t="s">
        <v>3063</v>
      </c>
      <c r="AH42" s="511" t="s">
        <v>1445</v>
      </c>
      <c r="AI42" s="511"/>
      <c r="AJ42" s="511"/>
      <c r="AK42" s="511"/>
      <c r="AL42" s="511">
        <v>0</v>
      </c>
      <c r="AM42" s="511">
        <v>0</v>
      </c>
      <c r="AN42" s="511">
        <v>9</v>
      </c>
      <c r="AO42" s="511">
        <v>0</v>
      </c>
      <c r="AP42" s="511">
        <v>0</v>
      </c>
      <c r="AQ42" s="511">
        <v>0</v>
      </c>
      <c r="AR42" s="511">
        <v>0</v>
      </c>
      <c r="AS42" s="511">
        <v>0</v>
      </c>
      <c r="AT42" s="511">
        <v>0</v>
      </c>
      <c r="AU42" s="511">
        <v>8</v>
      </c>
      <c r="AV42" s="511">
        <v>0</v>
      </c>
      <c r="AW42" s="511">
        <v>0</v>
      </c>
      <c r="AX42" s="511">
        <v>0</v>
      </c>
      <c r="AY42" s="511">
        <v>0</v>
      </c>
      <c r="AZ42" s="511">
        <v>0</v>
      </c>
      <c r="BA42" s="511">
        <v>0</v>
      </c>
      <c r="BB42" s="511">
        <v>0</v>
      </c>
      <c r="BC42" s="511">
        <v>0</v>
      </c>
      <c r="BD42" s="511">
        <v>0</v>
      </c>
      <c r="BE42" s="511">
        <v>0</v>
      </c>
      <c r="BF42" s="511">
        <v>0</v>
      </c>
      <c r="BG42" s="511">
        <v>0</v>
      </c>
      <c r="BH42" s="511">
        <v>0</v>
      </c>
      <c r="BI42" s="511">
        <v>1</v>
      </c>
      <c r="BJ42" s="511">
        <v>0</v>
      </c>
      <c r="BK42" s="511">
        <v>0</v>
      </c>
      <c r="BL42" s="511">
        <v>0</v>
      </c>
      <c r="BM42" s="511">
        <v>0</v>
      </c>
      <c r="BN42" s="728"/>
      <c r="BO42" s="518">
        <v>9</v>
      </c>
      <c r="BP42" s="519">
        <v>0</v>
      </c>
      <c r="BQ42" s="528">
        <v>0</v>
      </c>
      <c r="BR42" s="519">
        <v>0</v>
      </c>
      <c r="BS42" s="519">
        <v>0</v>
      </c>
      <c r="BT42" s="519">
        <v>0</v>
      </c>
      <c r="BU42" s="529">
        <v>0</v>
      </c>
      <c r="BV42" s="519">
        <v>0</v>
      </c>
      <c r="BW42" s="519">
        <v>0</v>
      </c>
      <c r="BX42" s="519">
        <v>0</v>
      </c>
      <c r="BY42" s="519">
        <v>0</v>
      </c>
      <c r="BZ42" s="519">
        <v>0</v>
      </c>
      <c r="CA42" s="519">
        <v>0</v>
      </c>
      <c r="CB42" s="519">
        <v>0</v>
      </c>
      <c r="CC42" s="519">
        <v>0</v>
      </c>
      <c r="CD42" s="519">
        <v>0</v>
      </c>
      <c r="CE42" s="519">
        <v>0</v>
      </c>
      <c r="CF42" s="519">
        <v>0</v>
      </c>
      <c r="CG42" s="519">
        <v>0</v>
      </c>
      <c r="CH42" s="519">
        <v>0</v>
      </c>
      <c r="CI42" s="519">
        <v>0</v>
      </c>
      <c r="CJ42" s="519">
        <v>0</v>
      </c>
      <c r="CK42" s="623">
        <f t="shared" si="0"/>
        <v>0</v>
      </c>
      <c r="CL42" s="523">
        <v>0</v>
      </c>
      <c r="CM42" s="523">
        <v>0</v>
      </c>
      <c r="CN42" s="523">
        <v>0</v>
      </c>
      <c r="CO42" s="524">
        <v>1</v>
      </c>
      <c r="CP42" s="726"/>
      <c r="CQ42" s="525" t="s">
        <v>4965</v>
      </c>
      <c r="CR42" s="526" t="s">
        <v>4965</v>
      </c>
      <c r="CS42" s="527" t="s">
        <v>4965</v>
      </c>
      <c r="CT42" s="527" t="s">
        <v>4965</v>
      </c>
      <c r="CU42" s="527" t="s">
        <v>4965</v>
      </c>
    </row>
    <row r="43" spans="1:99" s="71" customFormat="1" ht="12" customHeight="1" x14ac:dyDescent="0.2">
      <c r="A43" s="509" t="s">
        <v>2441</v>
      </c>
      <c r="B43" s="510" t="s">
        <v>2038</v>
      </c>
      <c r="C43" s="510" t="s">
        <v>1432</v>
      </c>
      <c r="D43" s="510" t="s">
        <v>1432</v>
      </c>
      <c r="E43" s="511" t="s">
        <v>1432</v>
      </c>
      <c r="F43" s="510" t="s">
        <v>262</v>
      </c>
      <c r="G43" s="510" t="s">
        <v>1216</v>
      </c>
      <c r="H43" s="510" t="s">
        <v>3875</v>
      </c>
      <c r="I43" s="510" t="s">
        <v>2039</v>
      </c>
      <c r="J43" s="510">
        <v>527916</v>
      </c>
      <c r="K43" s="510">
        <v>173268</v>
      </c>
      <c r="L43" s="512" t="s">
        <v>3083</v>
      </c>
      <c r="M43" s="513" t="s">
        <v>3269</v>
      </c>
      <c r="N43" s="513" t="s">
        <v>3859</v>
      </c>
      <c r="O43" s="510">
        <v>1</v>
      </c>
      <c r="P43" s="510">
        <v>3</v>
      </c>
      <c r="Q43" s="514">
        <v>2</v>
      </c>
      <c r="R43" s="510" t="s">
        <v>1654</v>
      </c>
      <c r="S43" s="510" t="s">
        <v>1438</v>
      </c>
      <c r="T43" s="513" t="s">
        <v>1655</v>
      </c>
      <c r="U43" s="513" t="s">
        <v>1656</v>
      </c>
      <c r="V43" s="513"/>
      <c r="W43" s="510" t="s">
        <v>1439</v>
      </c>
      <c r="X43" s="513" t="s">
        <v>1432</v>
      </c>
      <c r="Y43" s="510" t="s">
        <v>1442</v>
      </c>
      <c r="Z43" s="510" t="s">
        <v>1453</v>
      </c>
      <c r="AA43" s="510" t="s">
        <v>1444</v>
      </c>
      <c r="AB43" s="510" t="s">
        <v>1454</v>
      </c>
      <c r="AC43" s="515">
        <v>2.4E-2</v>
      </c>
      <c r="AD43" s="516" t="s">
        <v>3269</v>
      </c>
      <c r="AE43" s="516"/>
      <c r="AF43" s="675">
        <v>42094</v>
      </c>
      <c r="AG43" s="517" t="s">
        <v>3063</v>
      </c>
      <c r="AH43" s="511" t="s">
        <v>1445</v>
      </c>
      <c r="AI43" s="511"/>
      <c r="AJ43" s="511"/>
      <c r="AK43" s="511"/>
      <c r="AL43" s="511">
        <v>0</v>
      </c>
      <c r="AM43" s="511">
        <v>0</v>
      </c>
      <c r="AN43" s="511">
        <v>3</v>
      </c>
      <c r="AO43" s="511">
        <v>0</v>
      </c>
      <c r="AP43" s="511">
        <v>0</v>
      </c>
      <c r="AQ43" s="511">
        <v>-1</v>
      </c>
      <c r="AR43" s="511">
        <v>0</v>
      </c>
      <c r="AS43" s="511">
        <v>0</v>
      </c>
      <c r="AT43" s="511">
        <v>0</v>
      </c>
      <c r="AU43" s="511">
        <v>3</v>
      </c>
      <c r="AV43" s="511">
        <v>0</v>
      </c>
      <c r="AW43" s="511">
        <v>0</v>
      </c>
      <c r="AX43" s="511">
        <v>0</v>
      </c>
      <c r="AY43" s="511">
        <v>0</v>
      </c>
      <c r="AZ43" s="511">
        <v>0</v>
      </c>
      <c r="BA43" s="511">
        <v>0</v>
      </c>
      <c r="BB43" s="511">
        <v>0</v>
      </c>
      <c r="BC43" s="511">
        <v>0</v>
      </c>
      <c r="BD43" s="511">
        <v>0</v>
      </c>
      <c r="BE43" s="511">
        <v>-1</v>
      </c>
      <c r="BF43" s="511">
        <v>0</v>
      </c>
      <c r="BG43" s="511">
        <v>0</v>
      </c>
      <c r="BH43" s="511">
        <v>0</v>
      </c>
      <c r="BI43" s="511">
        <v>0</v>
      </c>
      <c r="BJ43" s="511">
        <v>0</v>
      </c>
      <c r="BK43" s="511">
        <v>0</v>
      </c>
      <c r="BL43" s="511">
        <v>0</v>
      </c>
      <c r="BM43" s="511">
        <v>0</v>
      </c>
      <c r="BN43" s="728"/>
      <c r="BO43" s="518">
        <v>2</v>
      </c>
      <c r="BP43" s="519">
        <v>0</v>
      </c>
      <c r="BQ43" s="528">
        <v>0</v>
      </c>
      <c r="BR43" s="519">
        <v>0</v>
      </c>
      <c r="BS43" s="519">
        <v>0</v>
      </c>
      <c r="BT43" s="519">
        <v>0</v>
      </c>
      <c r="BU43" s="529">
        <v>0</v>
      </c>
      <c r="BV43" s="519">
        <v>0</v>
      </c>
      <c r="BW43" s="519">
        <v>0</v>
      </c>
      <c r="BX43" s="519">
        <v>0</v>
      </c>
      <c r="BY43" s="519">
        <v>0</v>
      </c>
      <c r="BZ43" s="519">
        <v>0</v>
      </c>
      <c r="CA43" s="519">
        <v>0</v>
      </c>
      <c r="CB43" s="519">
        <v>0</v>
      </c>
      <c r="CC43" s="519">
        <v>0</v>
      </c>
      <c r="CD43" s="519">
        <v>0</v>
      </c>
      <c r="CE43" s="519">
        <v>0</v>
      </c>
      <c r="CF43" s="519">
        <v>0</v>
      </c>
      <c r="CG43" s="519">
        <v>0</v>
      </c>
      <c r="CH43" s="519">
        <v>0</v>
      </c>
      <c r="CI43" s="519">
        <v>0</v>
      </c>
      <c r="CJ43" s="519">
        <v>0</v>
      </c>
      <c r="CK43" s="623">
        <f t="shared" si="0"/>
        <v>0</v>
      </c>
      <c r="CL43" s="523">
        <v>0</v>
      </c>
      <c r="CM43" s="523">
        <v>0</v>
      </c>
      <c r="CN43" s="523">
        <v>0</v>
      </c>
      <c r="CO43" s="524">
        <v>7</v>
      </c>
      <c r="CP43" s="726"/>
      <c r="CQ43" s="525" t="s">
        <v>4965</v>
      </c>
      <c r="CR43" s="526" t="s">
        <v>4965</v>
      </c>
      <c r="CS43" s="527" t="s">
        <v>4965</v>
      </c>
      <c r="CT43" s="527" t="s">
        <v>4965</v>
      </c>
      <c r="CU43" s="527" t="s">
        <v>4965</v>
      </c>
    </row>
    <row r="44" spans="1:99" s="71" customFormat="1" ht="12" customHeight="1" x14ac:dyDescent="0.2">
      <c r="A44" s="509" t="s">
        <v>2441</v>
      </c>
      <c r="B44" s="510" t="s">
        <v>1657</v>
      </c>
      <c r="C44" s="510" t="s">
        <v>1432</v>
      </c>
      <c r="D44" s="510" t="s">
        <v>1432</v>
      </c>
      <c r="E44" s="511" t="s">
        <v>1432</v>
      </c>
      <c r="F44" s="510" t="s">
        <v>1197</v>
      </c>
      <c r="G44" s="510" t="s">
        <v>2975</v>
      </c>
      <c r="H44" s="510" t="s">
        <v>1620</v>
      </c>
      <c r="I44" s="510" t="s">
        <v>1658</v>
      </c>
      <c r="J44" s="510">
        <v>528375</v>
      </c>
      <c r="K44" s="510">
        <v>175229</v>
      </c>
      <c r="L44" s="512" t="s">
        <v>3085</v>
      </c>
      <c r="M44" s="513" t="s">
        <v>4203</v>
      </c>
      <c r="N44" s="513" t="s">
        <v>3859</v>
      </c>
      <c r="O44" s="510">
        <v>2</v>
      </c>
      <c r="P44" s="510">
        <v>1</v>
      </c>
      <c r="Q44" s="514">
        <v>-1</v>
      </c>
      <c r="R44" s="510" t="s">
        <v>1659</v>
      </c>
      <c r="S44" s="510" t="s">
        <v>1438</v>
      </c>
      <c r="T44" s="513" t="s">
        <v>1637</v>
      </c>
      <c r="U44" s="513" t="s">
        <v>4213</v>
      </c>
      <c r="V44" s="513"/>
      <c r="W44" s="510" t="s">
        <v>1439</v>
      </c>
      <c r="X44" s="513" t="s">
        <v>1432</v>
      </c>
      <c r="Y44" s="510" t="s">
        <v>1442</v>
      </c>
      <c r="Z44" s="510" t="s">
        <v>1453</v>
      </c>
      <c r="AA44" s="510" t="s">
        <v>1444</v>
      </c>
      <c r="AB44" s="510" t="s">
        <v>4207</v>
      </c>
      <c r="AC44" s="515">
        <v>0.02</v>
      </c>
      <c r="AD44" s="516" t="s">
        <v>4203</v>
      </c>
      <c r="AE44" s="516"/>
      <c r="AF44" s="675">
        <v>42094</v>
      </c>
      <c r="AG44" s="517" t="s">
        <v>3063</v>
      </c>
      <c r="AH44" s="511" t="s">
        <v>1445</v>
      </c>
      <c r="AI44" s="511"/>
      <c r="AJ44" s="511">
        <v>0</v>
      </c>
      <c r="AK44" s="511">
        <v>0</v>
      </c>
      <c r="AL44" s="511">
        <v>0</v>
      </c>
      <c r="AM44" s="511">
        <v>-1</v>
      </c>
      <c r="AN44" s="511">
        <v>0</v>
      </c>
      <c r="AO44" s="511">
        <v>-1</v>
      </c>
      <c r="AP44" s="511">
        <v>0</v>
      </c>
      <c r="AQ44" s="511">
        <v>1</v>
      </c>
      <c r="AR44" s="511">
        <v>0</v>
      </c>
      <c r="AS44" s="511">
        <v>0</v>
      </c>
      <c r="AT44" s="511">
        <v>-1</v>
      </c>
      <c r="AU44" s="511">
        <v>0</v>
      </c>
      <c r="AV44" s="511">
        <v>-1</v>
      </c>
      <c r="AW44" s="511">
        <v>0</v>
      </c>
      <c r="AX44" s="511">
        <v>0</v>
      </c>
      <c r="AY44" s="511">
        <v>0</v>
      </c>
      <c r="AZ44" s="511">
        <v>0</v>
      </c>
      <c r="BA44" s="511">
        <v>0</v>
      </c>
      <c r="BB44" s="511">
        <v>0</v>
      </c>
      <c r="BC44" s="511">
        <v>0</v>
      </c>
      <c r="BD44" s="511">
        <v>0</v>
      </c>
      <c r="BE44" s="511">
        <v>1</v>
      </c>
      <c r="BF44" s="511">
        <v>0</v>
      </c>
      <c r="BG44" s="511">
        <v>0</v>
      </c>
      <c r="BH44" s="511">
        <v>0</v>
      </c>
      <c r="BI44" s="511">
        <v>0</v>
      </c>
      <c r="BJ44" s="511">
        <v>0</v>
      </c>
      <c r="BK44" s="511">
        <v>0</v>
      </c>
      <c r="BL44" s="511">
        <v>0</v>
      </c>
      <c r="BM44" s="511">
        <v>0</v>
      </c>
      <c r="BN44" s="728"/>
      <c r="BO44" s="518">
        <v>-1</v>
      </c>
      <c r="BP44" s="519">
        <v>0</v>
      </c>
      <c r="BQ44" s="528">
        <v>0</v>
      </c>
      <c r="BR44" s="519">
        <v>0</v>
      </c>
      <c r="BS44" s="519">
        <v>0</v>
      </c>
      <c r="BT44" s="519">
        <v>0</v>
      </c>
      <c r="BU44" s="529">
        <v>0</v>
      </c>
      <c r="BV44" s="519">
        <v>0</v>
      </c>
      <c r="BW44" s="519">
        <v>0</v>
      </c>
      <c r="BX44" s="519">
        <v>0</v>
      </c>
      <c r="BY44" s="519">
        <v>0</v>
      </c>
      <c r="BZ44" s="519">
        <v>0</v>
      </c>
      <c r="CA44" s="519">
        <v>0</v>
      </c>
      <c r="CB44" s="519">
        <v>0</v>
      </c>
      <c r="CC44" s="519">
        <v>0</v>
      </c>
      <c r="CD44" s="519">
        <v>0</v>
      </c>
      <c r="CE44" s="519">
        <v>0</v>
      </c>
      <c r="CF44" s="519">
        <v>0</v>
      </c>
      <c r="CG44" s="519">
        <v>0</v>
      </c>
      <c r="CH44" s="519">
        <v>0</v>
      </c>
      <c r="CI44" s="519">
        <v>0</v>
      </c>
      <c r="CJ44" s="519">
        <v>0</v>
      </c>
      <c r="CK44" s="623">
        <f t="shared" si="0"/>
        <v>0</v>
      </c>
      <c r="CL44" s="523">
        <v>0</v>
      </c>
      <c r="CM44" s="523">
        <v>0</v>
      </c>
      <c r="CN44" s="523">
        <v>0</v>
      </c>
      <c r="CO44" s="524">
        <v>7</v>
      </c>
      <c r="CP44" s="726"/>
      <c r="CQ44" s="525" t="s">
        <v>4965</v>
      </c>
      <c r="CR44" s="526" t="s">
        <v>4965</v>
      </c>
      <c r="CS44" s="527" t="s">
        <v>4965</v>
      </c>
      <c r="CT44" s="527" t="s">
        <v>4965</v>
      </c>
      <c r="CU44" s="527" t="s">
        <v>4965</v>
      </c>
    </row>
    <row r="45" spans="1:99" s="71" customFormat="1" ht="12" customHeight="1" x14ac:dyDescent="0.2">
      <c r="A45" s="509" t="s">
        <v>2441</v>
      </c>
      <c r="B45" s="510" t="s">
        <v>3822</v>
      </c>
      <c r="C45" s="510" t="s">
        <v>1432</v>
      </c>
      <c r="D45" s="510" t="s">
        <v>1432</v>
      </c>
      <c r="E45" s="511" t="s">
        <v>3823</v>
      </c>
      <c r="F45" s="510" t="s">
        <v>1432</v>
      </c>
      <c r="G45" s="510" t="s">
        <v>3824</v>
      </c>
      <c r="H45" s="510" t="s">
        <v>3944</v>
      </c>
      <c r="I45" s="510" t="s">
        <v>3825</v>
      </c>
      <c r="J45" s="510">
        <v>524257</v>
      </c>
      <c r="K45" s="510">
        <v>173590</v>
      </c>
      <c r="L45" s="512" t="s">
        <v>1398</v>
      </c>
      <c r="M45" s="513" t="s">
        <v>4203</v>
      </c>
      <c r="N45" s="513" t="s">
        <v>3859</v>
      </c>
      <c r="O45" s="510">
        <v>0</v>
      </c>
      <c r="P45" s="510">
        <v>3</v>
      </c>
      <c r="Q45" s="514">
        <v>3</v>
      </c>
      <c r="R45" s="510" t="s">
        <v>3826</v>
      </c>
      <c r="S45" s="510" t="s">
        <v>1438</v>
      </c>
      <c r="T45" s="513" t="s">
        <v>3827</v>
      </c>
      <c r="U45" s="513" t="s">
        <v>3828</v>
      </c>
      <c r="V45" s="513"/>
      <c r="W45" s="510" t="s">
        <v>1439</v>
      </c>
      <c r="X45" s="513" t="s">
        <v>1432</v>
      </c>
      <c r="Y45" s="510" t="s">
        <v>1442</v>
      </c>
      <c r="Z45" s="510" t="s">
        <v>1443</v>
      </c>
      <c r="AA45" s="510" t="s">
        <v>1444</v>
      </c>
      <c r="AB45" s="510" t="s">
        <v>2713</v>
      </c>
      <c r="AC45" s="515">
        <v>4.8000000000000001E-2</v>
      </c>
      <c r="AD45" s="516" t="s">
        <v>4203</v>
      </c>
      <c r="AE45" s="516"/>
      <c r="AF45" s="675">
        <v>42094</v>
      </c>
      <c r="AG45" s="517" t="s">
        <v>3063</v>
      </c>
      <c r="AH45" s="511" t="s">
        <v>1445</v>
      </c>
      <c r="AI45" s="511"/>
      <c r="AJ45" s="511"/>
      <c r="AK45" s="511"/>
      <c r="AL45" s="511">
        <v>0</v>
      </c>
      <c r="AM45" s="511">
        <v>0</v>
      </c>
      <c r="AN45" s="511">
        <v>0</v>
      </c>
      <c r="AO45" s="511">
        <v>3</v>
      </c>
      <c r="AP45" s="511">
        <v>0</v>
      </c>
      <c r="AQ45" s="511">
        <v>0</v>
      </c>
      <c r="AR45" s="511">
        <v>0</v>
      </c>
      <c r="AS45" s="511">
        <v>0</v>
      </c>
      <c r="AT45" s="511">
        <v>0</v>
      </c>
      <c r="AU45" s="511">
        <v>0</v>
      </c>
      <c r="AV45" s="511">
        <v>0</v>
      </c>
      <c r="AW45" s="511">
        <v>0</v>
      </c>
      <c r="AX45" s="511">
        <v>0</v>
      </c>
      <c r="AY45" s="511">
        <v>0</v>
      </c>
      <c r="AZ45" s="511">
        <v>0</v>
      </c>
      <c r="BA45" s="511">
        <v>0</v>
      </c>
      <c r="BB45" s="511">
        <v>0</v>
      </c>
      <c r="BC45" s="511">
        <v>3</v>
      </c>
      <c r="BD45" s="511">
        <v>0</v>
      </c>
      <c r="BE45" s="511">
        <v>0</v>
      </c>
      <c r="BF45" s="511">
        <v>0</v>
      </c>
      <c r="BG45" s="511">
        <v>0</v>
      </c>
      <c r="BH45" s="511">
        <v>0</v>
      </c>
      <c r="BI45" s="511">
        <v>0</v>
      </c>
      <c r="BJ45" s="511">
        <v>0</v>
      </c>
      <c r="BK45" s="511">
        <v>0</v>
      </c>
      <c r="BL45" s="511">
        <v>0</v>
      </c>
      <c r="BM45" s="511">
        <v>0</v>
      </c>
      <c r="BN45" s="728"/>
      <c r="BO45" s="518">
        <v>3</v>
      </c>
      <c r="BP45" s="519">
        <v>0</v>
      </c>
      <c r="BQ45" s="528">
        <v>0</v>
      </c>
      <c r="BR45" s="519">
        <v>0</v>
      </c>
      <c r="BS45" s="519">
        <v>0</v>
      </c>
      <c r="BT45" s="519">
        <v>0</v>
      </c>
      <c r="BU45" s="529">
        <v>0</v>
      </c>
      <c r="BV45" s="519">
        <v>0</v>
      </c>
      <c r="BW45" s="519">
        <v>0</v>
      </c>
      <c r="BX45" s="519">
        <v>0</v>
      </c>
      <c r="BY45" s="519">
        <v>0</v>
      </c>
      <c r="BZ45" s="519">
        <v>0</v>
      </c>
      <c r="CA45" s="519">
        <v>0</v>
      </c>
      <c r="CB45" s="519">
        <v>0</v>
      </c>
      <c r="CC45" s="519">
        <v>0</v>
      </c>
      <c r="CD45" s="519">
        <v>0</v>
      </c>
      <c r="CE45" s="519">
        <v>0</v>
      </c>
      <c r="CF45" s="519">
        <v>0</v>
      </c>
      <c r="CG45" s="519">
        <v>0</v>
      </c>
      <c r="CH45" s="519">
        <v>0</v>
      </c>
      <c r="CI45" s="519">
        <v>0</v>
      </c>
      <c r="CJ45" s="519">
        <v>0</v>
      </c>
      <c r="CK45" s="623">
        <f t="shared" si="0"/>
        <v>0</v>
      </c>
      <c r="CL45" s="523">
        <v>0</v>
      </c>
      <c r="CM45" s="523">
        <v>0</v>
      </c>
      <c r="CN45" s="523">
        <v>0</v>
      </c>
      <c r="CO45" s="524">
        <v>1</v>
      </c>
      <c r="CP45" s="726"/>
      <c r="CQ45" s="525" t="s">
        <v>4965</v>
      </c>
      <c r="CR45" s="526" t="s">
        <v>4965</v>
      </c>
      <c r="CS45" s="527" t="s">
        <v>4965</v>
      </c>
      <c r="CT45" s="527" t="s">
        <v>4965</v>
      </c>
      <c r="CU45" s="527" t="s">
        <v>4965</v>
      </c>
    </row>
    <row r="46" spans="1:99" s="71" customFormat="1" ht="12" customHeight="1" x14ac:dyDescent="0.2">
      <c r="A46" s="509" t="s">
        <v>2441</v>
      </c>
      <c r="B46" s="510" t="s">
        <v>3829</v>
      </c>
      <c r="C46" s="510" t="s">
        <v>1432</v>
      </c>
      <c r="D46" s="510" t="s">
        <v>1432</v>
      </c>
      <c r="E46" s="511" t="s">
        <v>3830</v>
      </c>
      <c r="F46" s="510" t="s">
        <v>1432</v>
      </c>
      <c r="G46" s="510" t="s">
        <v>3831</v>
      </c>
      <c r="H46" s="510" t="s">
        <v>1435</v>
      </c>
      <c r="I46" s="510" t="s">
        <v>3832</v>
      </c>
      <c r="J46" s="510">
        <v>527997</v>
      </c>
      <c r="K46" s="510">
        <v>172668</v>
      </c>
      <c r="L46" s="512" t="s">
        <v>3083</v>
      </c>
      <c r="M46" s="513" t="s">
        <v>3900</v>
      </c>
      <c r="N46" s="513" t="s">
        <v>3859</v>
      </c>
      <c r="O46" s="510">
        <v>0</v>
      </c>
      <c r="P46" s="510">
        <v>2</v>
      </c>
      <c r="Q46" s="514">
        <v>2</v>
      </c>
      <c r="R46" s="510" t="s">
        <v>3833</v>
      </c>
      <c r="S46" s="510" t="s">
        <v>1438</v>
      </c>
      <c r="T46" s="513" t="s">
        <v>3834</v>
      </c>
      <c r="U46" s="513" t="s">
        <v>3310</v>
      </c>
      <c r="V46" s="513"/>
      <c r="W46" s="510" t="s">
        <v>1439</v>
      </c>
      <c r="X46" s="513" t="s">
        <v>1432</v>
      </c>
      <c r="Y46" s="510" t="s">
        <v>1442</v>
      </c>
      <c r="Z46" s="510" t="s">
        <v>1443</v>
      </c>
      <c r="AA46" s="510" t="s">
        <v>1444</v>
      </c>
      <c r="AB46" s="510" t="s">
        <v>2713</v>
      </c>
      <c r="AC46" s="515">
        <v>8.5999999999999993E-2</v>
      </c>
      <c r="AD46" s="516" t="s">
        <v>3900</v>
      </c>
      <c r="AE46" s="516"/>
      <c r="AF46" s="675">
        <v>42094</v>
      </c>
      <c r="AG46" s="517" t="s">
        <v>3063</v>
      </c>
      <c r="AH46" s="511" t="s">
        <v>1445</v>
      </c>
      <c r="AI46" s="511"/>
      <c r="AJ46" s="532"/>
      <c r="AK46" s="511">
        <v>2</v>
      </c>
      <c r="AL46" s="511">
        <v>0</v>
      </c>
      <c r="AM46" s="511">
        <v>0</v>
      </c>
      <c r="AN46" s="511">
        <v>0</v>
      </c>
      <c r="AO46" s="511">
        <v>0</v>
      </c>
      <c r="AP46" s="511">
        <v>0</v>
      </c>
      <c r="AQ46" s="511">
        <v>2</v>
      </c>
      <c r="AR46" s="511">
        <v>0</v>
      </c>
      <c r="AS46" s="511">
        <v>0</v>
      </c>
      <c r="AT46" s="511">
        <v>0</v>
      </c>
      <c r="AU46" s="511">
        <v>0</v>
      </c>
      <c r="AV46" s="511">
        <v>0</v>
      </c>
      <c r="AW46" s="511">
        <v>0</v>
      </c>
      <c r="AX46" s="511">
        <v>0</v>
      </c>
      <c r="AY46" s="511">
        <v>0</v>
      </c>
      <c r="AZ46" s="511">
        <v>0</v>
      </c>
      <c r="BA46" s="511">
        <v>0</v>
      </c>
      <c r="BB46" s="511">
        <v>0</v>
      </c>
      <c r="BC46" s="511">
        <v>0</v>
      </c>
      <c r="BD46" s="511">
        <v>0</v>
      </c>
      <c r="BE46" s="511">
        <v>2</v>
      </c>
      <c r="BF46" s="511">
        <v>0</v>
      </c>
      <c r="BG46" s="511">
        <v>0</v>
      </c>
      <c r="BH46" s="511">
        <v>0</v>
      </c>
      <c r="BI46" s="511">
        <v>0</v>
      </c>
      <c r="BJ46" s="511">
        <v>0</v>
      </c>
      <c r="BK46" s="511">
        <v>0</v>
      </c>
      <c r="BL46" s="511">
        <v>0</v>
      </c>
      <c r="BM46" s="511">
        <v>0</v>
      </c>
      <c r="BN46" s="728"/>
      <c r="BO46" s="518">
        <v>2</v>
      </c>
      <c r="BP46" s="519">
        <v>0</v>
      </c>
      <c r="BQ46" s="528">
        <v>0</v>
      </c>
      <c r="BR46" s="519">
        <v>0</v>
      </c>
      <c r="BS46" s="519">
        <v>0</v>
      </c>
      <c r="BT46" s="519">
        <v>0</v>
      </c>
      <c r="BU46" s="529">
        <v>0</v>
      </c>
      <c r="BV46" s="519">
        <v>0</v>
      </c>
      <c r="BW46" s="519">
        <v>0</v>
      </c>
      <c r="BX46" s="519">
        <v>0</v>
      </c>
      <c r="BY46" s="519">
        <v>0</v>
      </c>
      <c r="BZ46" s="519">
        <v>0</v>
      </c>
      <c r="CA46" s="519">
        <v>0</v>
      </c>
      <c r="CB46" s="519">
        <v>0</v>
      </c>
      <c r="CC46" s="519">
        <v>0</v>
      </c>
      <c r="CD46" s="519">
        <v>0</v>
      </c>
      <c r="CE46" s="519">
        <v>0</v>
      </c>
      <c r="CF46" s="519">
        <v>0</v>
      </c>
      <c r="CG46" s="519">
        <v>0</v>
      </c>
      <c r="CH46" s="519">
        <v>0</v>
      </c>
      <c r="CI46" s="519">
        <v>0</v>
      </c>
      <c r="CJ46" s="519">
        <v>0</v>
      </c>
      <c r="CK46" s="623">
        <f t="shared" si="0"/>
        <v>0</v>
      </c>
      <c r="CL46" s="523">
        <v>0</v>
      </c>
      <c r="CM46" s="523">
        <v>0</v>
      </c>
      <c r="CN46" s="523">
        <v>0</v>
      </c>
      <c r="CO46" s="524">
        <v>1</v>
      </c>
      <c r="CP46" s="726"/>
      <c r="CQ46" s="525" t="s">
        <v>4965</v>
      </c>
      <c r="CR46" s="526" t="s">
        <v>4965</v>
      </c>
      <c r="CS46" s="527" t="s">
        <v>4965</v>
      </c>
      <c r="CT46" s="527" t="s">
        <v>4965</v>
      </c>
      <c r="CU46" s="527" t="s">
        <v>4965</v>
      </c>
    </row>
    <row r="47" spans="1:99" s="71" customFormat="1" ht="12" customHeight="1" x14ac:dyDescent="0.2">
      <c r="A47" s="509" t="s">
        <v>2441</v>
      </c>
      <c r="B47" s="510" t="s">
        <v>3835</v>
      </c>
      <c r="C47" s="510" t="s">
        <v>1432</v>
      </c>
      <c r="D47" s="510" t="s">
        <v>1432</v>
      </c>
      <c r="E47" s="511" t="s">
        <v>2858</v>
      </c>
      <c r="F47" s="510" t="s">
        <v>431</v>
      </c>
      <c r="G47" s="510" t="s">
        <v>1385</v>
      </c>
      <c r="H47" s="510" t="s">
        <v>1458</v>
      </c>
      <c r="I47" s="510" t="s">
        <v>2859</v>
      </c>
      <c r="J47" s="510">
        <v>524120</v>
      </c>
      <c r="K47" s="510">
        <v>175611</v>
      </c>
      <c r="L47" s="512" t="s">
        <v>3088</v>
      </c>
      <c r="M47" s="513" t="s">
        <v>2568</v>
      </c>
      <c r="N47" s="513" t="s">
        <v>785</v>
      </c>
      <c r="O47" s="510">
        <v>0</v>
      </c>
      <c r="P47" s="510">
        <v>1</v>
      </c>
      <c r="Q47" s="514">
        <v>1</v>
      </c>
      <c r="R47" s="510" t="s">
        <v>5087</v>
      </c>
      <c r="S47" s="510" t="s">
        <v>1438</v>
      </c>
      <c r="T47" s="513" t="s">
        <v>5088</v>
      </c>
      <c r="U47" s="513" t="s">
        <v>2891</v>
      </c>
      <c r="V47" s="513"/>
      <c r="W47" s="510" t="s">
        <v>1439</v>
      </c>
      <c r="X47" s="513" t="s">
        <v>1432</v>
      </c>
      <c r="Y47" s="510" t="s">
        <v>1442</v>
      </c>
      <c r="Z47" s="510" t="s">
        <v>4694</v>
      </c>
      <c r="AA47" s="510" t="s">
        <v>1444</v>
      </c>
      <c r="AB47" s="510" t="s">
        <v>4720</v>
      </c>
      <c r="AC47" s="515">
        <v>3.0000000000000001E-3</v>
      </c>
      <c r="AD47" s="516" t="s">
        <v>2568</v>
      </c>
      <c r="AE47" s="516"/>
      <c r="AF47" s="675">
        <v>41891</v>
      </c>
      <c r="AG47" s="517" t="s">
        <v>3063</v>
      </c>
      <c r="AH47" s="511" t="s">
        <v>1445</v>
      </c>
      <c r="AI47" s="511"/>
      <c r="AJ47" s="511">
        <v>0</v>
      </c>
      <c r="AK47" s="511">
        <v>0</v>
      </c>
      <c r="AL47" s="511">
        <v>0</v>
      </c>
      <c r="AM47" s="511">
        <v>0</v>
      </c>
      <c r="AN47" s="511">
        <v>1</v>
      </c>
      <c r="AO47" s="511">
        <v>0</v>
      </c>
      <c r="AP47" s="511">
        <v>0</v>
      </c>
      <c r="AQ47" s="511">
        <v>0</v>
      </c>
      <c r="AR47" s="511">
        <v>0</v>
      </c>
      <c r="AS47" s="511">
        <v>0</v>
      </c>
      <c r="AT47" s="511">
        <v>0</v>
      </c>
      <c r="AU47" s="511">
        <v>1</v>
      </c>
      <c r="AV47" s="511">
        <v>0</v>
      </c>
      <c r="AW47" s="511">
        <v>0</v>
      </c>
      <c r="AX47" s="511">
        <v>0</v>
      </c>
      <c r="AY47" s="511">
        <v>0</v>
      </c>
      <c r="AZ47" s="511">
        <v>0</v>
      </c>
      <c r="BA47" s="511">
        <v>0</v>
      </c>
      <c r="BB47" s="511">
        <v>0</v>
      </c>
      <c r="BC47" s="511">
        <v>0</v>
      </c>
      <c r="BD47" s="511">
        <v>0</v>
      </c>
      <c r="BE47" s="511">
        <v>0</v>
      </c>
      <c r="BF47" s="511">
        <v>0</v>
      </c>
      <c r="BG47" s="511">
        <v>0</v>
      </c>
      <c r="BH47" s="511">
        <v>0</v>
      </c>
      <c r="BI47" s="511">
        <v>0</v>
      </c>
      <c r="BJ47" s="511">
        <v>0</v>
      </c>
      <c r="BK47" s="511">
        <v>0</v>
      </c>
      <c r="BL47" s="511">
        <v>0</v>
      </c>
      <c r="BM47" s="511">
        <v>0</v>
      </c>
      <c r="BN47" s="728"/>
      <c r="BO47" s="518">
        <v>1</v>
      </c>
      <c r="BP47" s="519">
        <v>0</v>
      </c>
      <c r="BQ47" s="528">
        <v>0</v>
      </c>
      <c r="BR47" s="519">
        <v>0</v>
      </c>
      <c r="BS47" s="519">
        <v>0</v>
      </c>
      <c r="BT47" s="519">
        <v>0</v>
      </c>
      <c r="BU47" s="529">
        <v>0</v>
      </c>
      <c r="BV47" s="519">
        <v>0</v>
      </c>
      <c r="BW47" s="519">
        <v>0</v>
      </c>
      <c r="BX47" s="519">
        <v>0</v>
      </c>
      <c r="BY47" s="519">
        <v>0</v>
      </c>
      <c r="BZ47" s="519">
        <v>0</v>
      </c>
      <c r="CA47" s="519">
        <v>0</v>
      </c>
      <c r="CB47" s="519">
        <v>0</v>
      </c>
      <c r="CC47" s="519">
        <v>0</v>
      </c>
      <c r="CD47" s="519">
        <v>0</v>
      </c>
      <c r="CE47" s="519">
        <v>0</v>
      </c>
      <c r="CF47" s="519">
        <v>0</v>
      </c>
      <c r="CG47" s="519">
        <v>0</v>
      </c>
      <c r="CH47" s="519">
        <v>0</v>
      </c>
      <c r="CI47" s="519">
        <v>0</v>
      </c>
      <c r="CJ47" s="519">
        <v>0</v>
      </c>
      <c r="CK47" s="623">
        <f t="shared" si="0"/>
        <v>0</v>
      </c>
      <c r="CL47" s="523">
        <v>0</v>
      </c>
      <c r="CM47" s="523">
        <v>0</v>
      </c>
      <c r="CN47" s="523">
        <v>0</v>
      </c>
      <c r="CO47" s="524">
        <v>1</v>
      </c>
      <c r="CP47" s="726"/>
      <c r="CQ47" s="530" t="s">
        <v>1942</v>
      </c>
      <c r="CR47" s="526" t="s">
        <v>4965</v>
      </c>
      <c r="CS47" s="527" t="s">
        <v>4965</v>
      </c>
      <c r="CT47" s="527" t="s">
        <v>4965</v>
      </c>
      <c r="CU47" s="527" t="s">
        <v>4965</v>
      </c>
    </row>
    <row r="48" spans="1:99" s="71" customFormat="1" ht="12" customHeight="1" x14ac:dyDescent="0.2">
      <c r="A48" s="509" t="s">
        <v>2441</v>
      </c>
      <c r="B48" s="510" t="s">
        <v>5089</v>
      </c>
      <c r="C48" s="510" t="s">
        <v>1432</v>
      </c>
      <c r="D48" s="510" t="s">
        <v>1432</v>
      </c>
      <c r="E48" s="511" t="s">
        <v>1432</v>
      </c>
      <c r="F48" s="510" t="s">
        <v>2516</v>
      </c>
      <c r="G48" s="510" t="s">
        <v>4131</v>
      </c>
      <c r="H48" s="510" t="s">
        <v>1885</v>
      </c>
      <c r="I48" s="510" t="s">
        <v>5090</v>
      </c>
      <c r="J48" s="510">
        <v>525034</v>
      </c>
      <c r="K48" s="510">
        <v>174165</v>
      </c>
      <c r="L48" s="512" t="s">
        <v>3079</v>
      </c>
      <c r="M48" s="513" t="s">
        <v>1160</v>
      </c>
      <c r="N48" s="513" t="s">
        <v>2065</v>
      </c>
      <c r="O48" s="510">
        <v>1</v>
      </c>
      <c r="P48" s="510">
        <v>2</v>
      </c>
      <c r="Q48" s="514">
        <v>1</v>
      </c>
      <c r="R48" s="510" t="s">
        <v>5091</v>
      </c>
      <c r="S48" s="510" t="s">
        <v>1438</v>
      </c>
      <c r="T48" s="513" t="s">
        <v>2037</v>
      </c>
      <c r="U48" s="513" t="s">
        <v>2891</v>
      </c>
      <c r="V48" s="513"/>
      <c r="W48" s="510" t="s">
        <v>1439</v>
      </c>
      <c r="X48" s="513" t="s">
        <v>1432</v>
      </c>
      <c r="Y48" s="510" t="s">
        <v>1442</v>
      </c>
      <c r="Z48" s="510" t="s">
        <v>1443</v>
      </c>
      <c r="AA48" s="510" t="s">
        <v>1444</v>
      </c>
      <c r="AB48" s="510" t="s">
        <v>2713</v>
      </c>
      <c r="AC48" s="515">
        <v>4.7E-2</v>
      </c>
      <c r="AD48" s="516" t="s">
        <v>1160</v>
      </c>
      <c r="AE48" s="516"/>
      <c r="AF48" s="675">
        <v>41781</v>
      </c>
      <c r="AG48" s="517" t="s">
        <v>3063</v>
      </c>
      <c r="AH48" s="511" t="s">
        <v>1445</v>
      </c>
      <c r="AI48" s="511"/>
      <c r="AJ48" s="511">
        <v>2</v>
      </c>
      <c r="AK48" s="511">
        <v>2</v>
      </c>
      <c r="AL48" s="511">
        <v>0</v>
      </c>
      <c r="AM48" s="511">
        <v>0</v>
      </c>
      <c r="AN48" s="511">
        <v>0</v>
      </c>
      <c r="AO48" s="511">
        <v>-1</v>
      </c>
      <c r="AP48" s="511">
        <v>2</v>
      </c>
      <c r="AQ48" s="511">
        <v>0</v>
      </c>
      <c r="AR48" s="511">
        <v>0</v>
      </c>
      <c r="AS48" s="511">
        <v>0</v>
      </c>
      <c r="AT48" s="511">
        <v>0</v>
      </c>
      <c r="AU48" s="511">
        <v>0</v>
      </c>
      <c r="AV48" s="511">
        <v>0</v>
      </c>
      <c r="AW48" s="511">
        <v>0</v>
      </c>
      <c r="AX48" s="511">
        <v>0</v>
      </c>
      <c r="AY48" s="511">
        <v>0</v>
      </c>
      <c r="AZ48" s="511">
        <v>0</v>
      </c>
      <c r="BA48" s="511">
        <v>0</v>
      </c>
      <c r="BB48" s="511">
        <v>0</v>
      </c>
      <c r="BC48" s="511">
        <v>-1</v>
      </c>
      <c r="BD48" s="511">
        <v>2</v>
      </c>
      <c r="BE48" s="511">
        <v>0</v>
      </c>
      <c r="BF48" s="511">
        <v>0</v>
      </c>
      <c r="BG48" s="511">
        <v>0</v>
      </c>
      <c r="BH48" s="511">
        <v>0</v>
      </c>
      <c r="BI48" s="511">
        <v>0</v>
      </c>
      <c r="BJ48" s="511">
        <v>0</v>
      </c>
      <c r="BK48" s="511">
        <v>0</v>
      </c>
      <c r="BL48" s="511">
        <v>0</v>
      </c>
      <c r="BM48" s="511">
        <v>0</v>
      </c>
      <c r="BN48" s="728"/>
      <c r="BO48" s="518">
        <v>1</v>
      </c>
      <c r="BP48" s="519">
        <v>0</v>
      </c>
      <c r="BQ48" s="528">
        <v>0</v>
      </c>
      <c r="BR48" s="519">
        <v>0</v>
      </c>
      <c r="BS48" s="519">
        <v>0</v>
      </c>
      <c r="BT48" s="519">
        <v>0</v>
      </c>
      <c r="BU48" s="529">
        <v>0</v>
      </c>
      <c r="BV48" s="519">
        <v>0</v>
      </c>
      <c r="BW48" s="519">
        <v>0</v>
      </c>
      <c r="BX48" s="519">
        <v>0</v>
      </c>
      <c r="BY48" s="519">
        <v>0</v>
      </c>
      <c r="BZ48" s="519">
        <v>0</v>
      </c>
      <c r="CA48" s="519">
        <v>0</v>
      </c>
      <c r="CB48" s="519">
        <v>0</v>
      </c>
      <c r="CC48" s="519">
        <v>0</v>
      </c>
      <c r="CD48" s="519">
        <v>0</v>
      </c>
      <c r="CE48" s="519">
        <v>0</v>
      </c>
      <c r="CF48" s="519">
        <v>0</v>
      </c>
      <c r="CG48" s="519">
        <v>0</v>
      </c>
      <c r="CH48" s="519">
        <v>0</v>
      </c>
      <c r="CI48" s="519">
        <v>0</v>
      </c>
      <c r="CJ48" s="519">
        <v>0</v>
      </c>
      <c r="CK48" s="623">
        <f t="shared" si="0"/>
        <v>0</v>
      </c>
      <c r="CL48" s="523">
        <v>0</v>
      </c>
      <c r="CM48" s="523">
        <v>0</v>
      </c>
      <c r="CN48" s="523">
        <v>0</v>
      </c>
      <c r="CO48" s="524">
        <v>1</v>
      </c>
      <c r="CP48" s="726"/>
      <c r="CQ48" s="525" t="s">
        <v>4965</v>
      </c>
      <c r="CR48" s="526" t="s">
        <v>4965</v>
      </c>
      <c r="CS48" s="527" t="s">
        <v>4965</v>
      </c>
      <c r="CT48" s="527" t="s">
        <v>4965</v>
      </c>
      <c r="CU48" s="527" t="s">
        <v>4965</v>
      </c>
    </row>
    <row r="49" spans="1:99" s="71" customFormat="1" ht="12" customHeight="1" x14ac:dyDescent="0.2">
      <c r="A49" s="509" t="s">
        <v>2441</v>
      </c>
      <c r="B49" s="510" t="s">
        <v>5092</v>
      </c>
      <c r="C49" s="510" t="s">
        <v>1432</v>
      </c>
      <c r="D49" s="510" t="s">
        <v>1432</v>
      </c>
      <c r="E49" s="511" t="s">
        <v>1432</v>
      </c>
      <c r="F49" s="510" t="s">
        <v>3590</v>
      </c>
      <c r="G49" s="510" t="s">
        <v>1216</v>
      </c>
      <c r="H49" s="510" t="s">
        <v>3875</v>
      </c>
      <c r="I49" s="510" t="s">
        <v>263</v>
      </c>
      <c r="J49" s="510">
        <v>527727</v>
      </c>
      <c r="K49" s="510">
        <v>173284</v>
      </c>
      <c r="L49" s="512" t="s">
        <v>3083</v>
      </c>
      <c r="M49" s="513" t="s">
        <v>1510</v>
      </c>
      <c r="N49" s="513" t="s">
        <v>3859</v>
      </c>
      <c r="O49" s="510">
        <v>4</v>
      </c>
      <c r="P49" s="510">
        <v>1</v>
      </c>
      <c r="Q49" s="514">
        <v>-3</v>
      </c>
      <c r="R49" s="510" t="s">
        <v>5093</v>
      </c>
      <c r="S49" s="510" t="s">
        <v>1438</v>
      </c>
      <c r="T49" s="513" t="s">
        <v>5094</v>
      </c>
      <c r="U49" s="513" t="s">
        <v>5095</v>
      </c>
      <c r="V49" s="513"/>
      <c r="W49" s="510" t="s">
        <v>1439</v>
      </c>
      <c r="X49" s="513" t="s">
        <v>1432</v>
      </c>
      <c r="Y49" s="510" t="s">
        <v>1442</v>
      </c>
      <c r="Z49" s="510" t="s">
        <v>1453</v>
      </c>
      <c r="AA49" s="510" t="s">
        <v>1444</v>
      </c>
      <c r="AB49" s="510" t="s">
        <v>4207</v>
      </c>
      <c r="AC49" s="515">
        <v>3.9E-2</v>
      </c>
      <c r="AD49" s="516" t="s">
        <v>1510</v>
      </c>
      <c r="AE49" s="516"/>
      <c r="AF49" s="675">
        <v>42094</v>
      </c>
      <c r="AG49" s="517" t="s">
        <v>3063</v>
      </c>
      <c r="AH49" s="511" t="s">
        <v>1445</v>
      </c>
      <c r="AI49" s="511"/>
      <c r="AJ49" s="532"/>
      <c r="AK49" s="532"/>
      <c r="AL49" s="511">
        <v>0</v>
      </c>
      <c r="AM49" s="511">
        <v>-3</v>
      </c>
      <c r="AN49" s="511">
        <v>-1</v>
      </c>
      <c r="AO49" s="511">
        <v>0</v>
      </c>
      <c r="AP49" s="511">
        <v>0</v>
      </c>
      <c r="AQ49" s="511">
        <v>1</v>
      </c>
      <c r="AR49" s="511">
        <v>0</v>
      </c>
      <c r="AS49" s="511">
        <v>0</v>
      </c>
      <c r="AT49" s="511">
        <v>-3</v>
      </c>
      <c r="AU49" s="511">
        <v>-1</v>
      </c>
      <c r="AV49" s="511">
        <v>0</v>
      </c>
      <c r="AW49" s="511">
        <v>0</v>
      </c>
      <c r="AX49" s="511">
        <v>0</v>
      </c>
      <c r="AY49" s="511">
        <v>0</v>
      </c>
      <c r="AZ49" s="511">
        <v>0</v>
      </c>
      <c r="BA49" s="511">
        <v>0</v>
      </c>
      <c r="BB49" s="511">
        <v>0</v>
      </c>
      <c r="BC49" s="511">
        <v>0</v>
      </c>
      <c r="BD49" s="511">
        <v>0</v>
      </c>
      <c r="BE49" s="511">
        <v>1</v>
      </c>
      <c r="BF49" s="511">
        <v>0</v>
      </c>
      <c r="BG49" s="511">
        <v>0</v>
      </c>
      <c r="BH49" s="511">
        <v>0</v>
      </c>
      <c r="BI49" s="511">
        <v>0</v>
      </c>
      <c r="BJ49" s="511">
        <v>0</v>
      </c>
      <c r="BK49" s="511">
        <v>0</v>
      </c>
      <c r="BL49" s="511">
        <v>0</v>
      </c>
      <c r="BM49" s="511">
        <v>0</v>
      </c>
      <c r="BN49" s="728"/>
      <c r="BO49" s="518">
        <v>-3</v>
      </c>
      <c r="BP49" s="519">
        <v>0</v>
      </c>
      <c r="BQ49" s="528">
        <v>0</v>
      </c>
      <c r="BR49" s="519">
        <v>0</v>
      </c>
      <c r="BS49" s="519">
        <v>0</v>
      </c>
      <c r="BT49" s="519">
        <v>0</v>
      </c>
      <c r="BU49" s="529">
        <v>0</v>
      </c>
      <c r="BV49" s="519">
        <v>0</v>
      </c>
      <c r="BW49" s="519">
        <v>0</v>
      </c>
      <c r="BX49" s="519">
        <v>0</v>
      </c>
      <c r="BY49" s="519">
        <v>0</v>
      </c>
      <c r="BZ49" s="519">
        <v>0</v>
      </c>
      <c r="CA49" s="519">
        <v>0</v>
      </c>
      <c r="CB49" s="519">
        <v>0</v>
      </c>
      <c r="CC49" s="519">
        <v>0</v>
      </c>
      <c r="CD49" s="519">
        <v>0</v>
      </c>
      <c r="CE49" s="519">
        <v>0</v>
      </c>
      <c r="CF49" s="519">
        <v>0</v>
      </c>
      <c r="CG49" s="519">
        <v>0</v>
      </c>
      <c r="CH49" s="519">
        <v>0</v>
      </c>
      <c r="CI49" s="519">
        <v>0</v>
      </c>
      <c r="CJ49" s="519">
        <v>0</v>
      </c>
      <c r="CK49" s="623">
        <f t="shared" si="0"/>
        <v>0</v>
      </c>
      <c r="CL49" s="523">
        <v>0</v>
      </c>
      <c r="CM49" s="523">
        <v>0</v>
      </c>
      <c r="CN49" s="523">
        <v>0</v>
      </c>
      <c r="CO49" s="524">
        <v>7</v>
      </c>
      <c r="CP49" s="726"/>
      <c r="CQ49" s="525" t="s">
        <v>4965</v>
      </c>
      <c r="CR49" s="526" t="s">
        <v>4965</v>
      </c>
      <c r="CS49" s="527" t="s">
        <v>4965</v>
      </c>
      <c r="CT49" s="527" t="s">
        <v>4965</v>
      </c>
      <c r="CU49" s="527" t="s">
        <v>4965</v>
      </c>
    </row>
    <row r="50" spans="1:99" s="71" customFormat="1" ht="12" customHeight="1" x14ac:dyDescent="0.2">
      <c r="A50" s="509" t="s">
        <v>2441</v>
      </c>
      <c r="B50" s="510" t="s">
        <v>5096</v>
      </c>
      <c r="C50" s="510" t="s">
        <v>1432</v>
      </c>
      <c r="D50" s="510" t="s">
        <v>1432</v>
      </c>
      <c r="E50" s="511" t="s">
        <v>5097</v>
      </c>
      <c r="F50" s="510" t="s">
        <v>1432</v>
      </c>
      <c r="G50" s="510" t="s">
        <v>5098</v>
      </c>
      <c r="H50" s="510" t="s">
        <v>1885</v>
      </c>
      <c r="I50" s="510" t="s">
        <v>1432</v>
      </c>
      <c r="J50" s="510">
        <v>525443</v>
      </c>
      <c r="K50" s="510">
        <v>174889</v>
      </c>
      <c r="L50" s="512" t="s">
        <v>3080</v>
      </c>
      <c r="M50" s="513" t="s">
        <v>5099</v>
      </c>
      <c r="N50" s="513" t="s">
        <v>3859</v>
      </c>
      <c r="O50" s="510">
        <v>0</v>
      </c>
      <c r="P50" s="510">
        <v>2</v>
      </c>
      <c r="Q50" s="514">
        <v>2</v>
      </c>
      <c r="R50" s="510" t="s">
        <v>3849</v>
      </c>
      <c r="S50" s="510" t="s">
        <v>1438</v>
      </c>
      <c r="T50" s="513" t="s">
        <v>4206</v>
      </c>
      <c r="U50" s="513" t="s">
        <v>3818</v>
      </c>
      <c r="V50" s="513"/>
      <c r="W50" s="510" t="s">
        <v>1439</v>
      </c>
      <c r="X50" s="513" t="s">
        <v>1432</v>
      </c>
      <c r="Y50" s="510" t="s">
        <v>1442</v>
      </c>
      <c r="Z50" s="510" t="s">
        <v>1443</v>
      </c>
      <c r="AA50" s="510" t="s">
        <v>1444</v>
      </c>
      <c r="AB50" s="510" t="s">
        <v>2713</v>
      </c>
      <c r="AC50" s="515">
        <v>2.1000000000000001E-2</v>
      </c>
      <c r="AD50" s="516" t="s">
        <v>5099</v>
      </c>
      <c r="AE50" s="516"/>
      <c r="AF50" s="675">
        <v>42094</v>
      </c>
      <c r="AG50" s="517" t="s">
        <v>3063</v>
      </c>
      <c r="AH50" s="511" t="s">
        <v>1445</v>
      </c>
      <c r="AI50" s="511"/>
      <c r="AJ50" s="511">
        <v>0</v>
      </c>
      <c r="AK50" s="511">
        <v>0</v>
      </c>
      <c r="AL50" s="511">
        <v>0</v>
      </c>
      <c r="AM50" s="511">
        <v>0</v>
      </c>
      <c r="AN50" s="511">
        <v>0</v>
      </c>
      <c r="AO50" s="511">
        <v>2</v>
      </c>
      <c r="AP50" s="511">
        <v>0</v>
      </c>
      <c r="AQ50" s="511">
        <v>0</v>
      </c>
      <c r="AR50" s="511">
        <v>0</v>
      </c>
      <c r="AS50" s="511">
        <v>0</v>
      </c>
      <c r="AT50" s="511">
        <v>0</v>
      </c>
      <c r="AU50" s="511">
        <v>0</v>
      </c>
      <c r="AV50" s="511">
        <v>0</v>
      </c>
      <c r="AW50" s="511">
        <v>0</v>
      </c>
      <c r="AX50" s="511">
        <v>0</v>
      </c>
      <c r="AY50" s="511">
        <v>0</v>
      </c>
      <c r="AZ50" s="511">
        <v>0</v>
      </c>
      <c r="BA50" s="511">
        <v>0</v>
      </c>
      <c r="BB50" s="511">
        <v>0</v>
      </c>
      <c r="BC50" s="511">
        <v>2</v>
      </c>
      <c r="BD50" s="511">
        <v>0</v>
      </c>
      <c r="BE50" s="511">
        <v>0</v>
      </c>
      <c r="BF50" s="511">
        <v>0</v>
      </c>
      <c r="BG50" s="511">
        <v>0</v>
      </c>
      <c r="BH50" s="511">
        <v>0</v>
      </c>
      <c r="BI50" s="511">
        <v>0</v>
      </c>
      <c r="BJ50" s="511">
        <v>0</v>
      </c>
      <c r="BK50" s="511">
        <v>0</v>
      </c>
      <c r="BL50" s="511">
        <v>0</v>
      </c>
      <c r="BM50" s="511">
        <v>0</v>
      </c>
      <c r="BN50" s="728"/>
      <c r="BO50" s="518">
        <v>2</v>
      </c>
      <c r="BP50" s="519">
        <v>0</v>
      </c>
      <c r="BQ50" s="528">
        <v>0</v>
      </c>
      <c r="BR50" s="519">
        <v>0</v>
      </c>
      <c r="BS50" s="519">
        <v>0</v>
      </c>
      <c r="BT50" s="519">
        <v>0</v>
      </c>
      <c r="BU50" s="529">
        <v>0</v>
      </c>
      <c r="BV50" s="519">
        <v>0</v>
      </c>
      <c r="BW50" s="519">
        <v>0</v>
      </c>
      <c r="BX50" s="519">
        <v>0</v>
      </c>
      <c r="BY50" s="519">
        <v>0</v>
      </c>
      <c r="BZ50" s="519">
        <v>0</v>
      </c>
      <c r="CA50" s="519">
        <v>0</v>
      </c>
      <c r="CB50" s="519">
        <v>0</v>
      </c>
      <c r="CC50" s="519">
        <v>0</v>
      </c>
      <c r="CD50" s="519">
        <v>0</v>
      </c>
      <c r="CE50" s="519">
        <v>0</v>
      </c>
      <c r="CF50" s="519">
        <v>0</v>
      </c>
      <c r="CG50" s="519">
        <v>0</v>
      </c>
      <c r="CH50" s="519">
        <v>0</v>
      </c>
      <c r="CI50" s="519">
        <v>0</v>
      </c>
      <c r="CJ50" s="519">
        <v>0</v>
      </c>
      <c r="CK50" s="623">
        <f t="shared" si="0"/>
        <v>0</v>
      </c>
      <c r="CL50" s="523">
        <v>0</v>
      </c>
      <c r="CM50" s="523">
        <v>0</v>
      </c>
      <c r="CN50" s="523">
        <v>0</v>
      </c>
      <c r="CO50" s="524">
        <v>1</v>
      </c>
      <c r="CP50" s="726"/>
      <c r="CQ50" s="525" t="s">
        <v>4965</v>
      </c>
      <c r="CR50" s="526" t="s">
        <v>4965</v>
      </c>
      <c r="CS50" s="527" t="s">
        <v>4965</v>
      </c>
      <c r="CT50" s="527" t="s">
        <v>4965</v>
      </c>
      <c r="CU50" s="527" t="s">
        <v>4965</v>
      </c>
    </row>
    <row r="51" spans="1:99" s="71" customFormat="1" ht="12" customHeight="1" x14ac:dyDescent="0.2">
      <c r="A51" s="509" t="s">
        <v>2441</v>
      </c>
      <c r="B51" s="510" t="s">
        <v>3850</v>
      </c>
      <c r="C51" s="510" t="s">
        <v>1432</v>
      </c>
      <c r="D51" s="510" t="s">
        <v>1432</v>
      </c>
      <c r="E51" s="511" t="s">
        <v>3851</v>
      </c>
      <c r="F51" s="510" t="s">
        <v>1432</v>
      </c>
      <c r="G51" s="510" t="s">
        <v>2716</v>
      </c>
      <c r="H51" s="510" t="s">
        <v>2717</v>
      </c>
      <c r="I51" s="510" t="s">
        <v>2718</v>
      </c>
      <c r="J51" s="510">
        <v>528381</v>
      </c>
      <c r="K51" s="510">
        <v>175769</v>
      </c>
      <c r="L51" s="512" t="s">
        <v>3085</v>
      </c>
      <c r="M51" s="513" t="s">
        <v>5099</v>
      </c>
      <c r="N51" s="513" t="s">
        <v>3859</v>
      </c>
      <c r="O51" s="510">
        <v>0</v>
      </c>
      <c r="P51" s="510">
        <v>4</v>
      </c>
      <c r="Q51" s="514">
        <v>4</v>
      </c>
      <c r="R51" s="510" t="s">
        <v>3852</v>
      </c>
      <c r="S51" s="510" t="s">
        <v>1438</v>
      </c>
      <c r="T51" s="513" t="s">
        <v>4206</v>
      </c>
      <c r="U51" s="513" t="s">
        <v>3807</v>
      </c>
      <c r="V51" s="513"/>
      <c r="W51" s="510" t="s">
        <v>1439</v>
      </c>
      <c r="X51" s="513" t="s">
        <v>1432</v>
      </c>
      <c r="Y51" s="510" t="s">
        <v>1442</v>
      </c>
      <c r="Z51" s="510" t="s">
        <v>1443</v>
      </c>
      <c r="AA51" s="510" t="s">
        <v>1444</v>
      </c>
      <c r="AB51" s="510" t="s">
        <v>2713</v>
      </c>
      <c r="AC51" s="515">
        <v>1.6E-2</v>
      </c>
      <c r="AD51" s="516" t="s">
        <v>5099</v>
      </c>
      <c r="AE51" s="516"/>
      <c r="AF51" s="675">
        <v>42094</v>
      </c>
      <c r="AG51" s="517" t="s">
        <v>3063</v>
      </c>
      <c r="AH51" s="511" t="s">
        <v>1445</v>
      </c>
      <c r="AI51" s="511"/>
      <c r="AJ51" s="511">
        <v>1</v>
      </c>
      <c r="AK51" s="511">
        <v>1</v>
      </c>
      <c r="AL51" s="511">
        <v>0</v>
      </c>
      <c r="AM51" s="511">
        <v>2</v>
      </c>
      <c r="AN51" s="511">
        <v>2</v>
      </c>
      <c r="AO51" s="511">
        <v>0</v>
      </c>
      <c r="AP51" s="511">
        <v>0</v>
      </c>
      <c r="AQ51" s="511">
        <v>0</v>
      </c>
      <c r="AR51" s="511">
        <v>0</v>
      </c>
      <c r="AS51" s="511">
        <v>0</v>
      </c>
      <c r="AT51" s="511">
        <v>2</v>
      </c>
      <c r="AU51" s="511">
        <v>2</v>
      </c>
      <c r="AV51" s="511">
        <v>0</v>
      </c>
      <c r="AW51" s="511">
        <v>0</v>
      </c>
      <c r="AX51" s="511">
        <v>0</v>
      </c>
      <c r="AY51" s="511">
        <v>0</v>
      </c>
      <c r="AZ51" s="511">
        <v>0</v>
      </c>
      <c r="BA51" s="511">
        <v>0</v>
      </c>
      <c r="BB51" s="511">
        <v>0</v>
      </c>
      <c r="BC51" s="511">
        <v>0</v>
      </c>
      <c r="BD51" s="511">
        <v>0</v>
      </c>
      <c r="BE51" s="511">
        <v>0</v>
      </c>
      <c r="BF51" s="511">
        <v>0</v>
      </c>
      <c r="BG51" s="511">
        <v>0</v>
      </c>
      <c r="BH51" s="511">
        <v>0</v>
      </c>
      <c r="BI51" s="511">
        <v>0</v>
      </c>
      <c r="BJ51" s="511">
        <v>0</v>
      </c>
      <c r="BK51" s="511">
        <v>0</v>
      </c>
      <c r="BL51" s="511">
        <v>0</v>
      </c>
      <c r="BM51" s="511">
        <v>0</v>
      </c>
      <c r="BN51" s="728"/>
      <c r="BO51" s="518">
        <v>4</v>
      </c>
      <c r="BP51" s="519">
        <v>0</v>
      </c>
      <c r="BQ51" s="528">
        <v>0</v>
      </c>
      <c r="BR51" s="519">
        <v>0</v>
      </c>
      <c r="BS51" s="519">
        <v>0</v>
      </c>
      <c r="BT51" s="519">
        <v>0</v>
      </c>
      <c r="BU51" s="529">
        <v>0</v>
      </c>
      <c r="BV51" s="519">
        <v>0</v>
      </c>
      <c r="BW51" s="519">
        <v>0</v>
      </c>
      <c r="BX51" s="519">
        <v>0</v>
      </c>
      <c r="BY51" s="519">
        <v>0</v>
      </c>
      <c r="BZ51" s="519">
        <v>0</v>
      </c>
      <c r="CA51" s="519">
        <v>0</v>
      </c>
      <c r="CB51" s="519">
        <v>0</v>
      </c>
      <c r="CC51" s="519">
        <v>0</v>
      </c>
      <c r="CD51" s="519">
        <v>0</v>
      </c>
      <c r="CE51" s="519">
        <v>0</v>
      </c>
      <c r="CF51" s="519">
        <v>0</v>
      </c>
      <c r="CG51" s="519">
        <v>0</v>
      </c>
      <c r="CH51" s="519">
        <v>0</v>
      </c>
      <c r="CI51" s="519">
        <v>0</v>
      </c>
      <c r="CJ51" s="519">
        <v>0</v>
      </c>
      <c r="CK51" s="623">
        <f t="shared" si="0"/>
        <v>0</v>
      </c>
      <c r="CL51" s="523">
        <v>0</v>
      </c>
      <c r="CM51" s="523">
        <v>0</v>
      </c>
      <c r="CN51" s="523">
        <v>0</v>
      </c>
      <c r="CO51" s="524">
        <v>1</v>
      </c>
      <c r="CP51" s="726"/>
      <c r="CQ51" s="525" t="s">
        <v>4965</v>
      </c>
      <c r="CR51" s="526" t="s">
        <v>4965</v>
      </c>
      <c r="CS51" s="527" t="s">
        <v>4965</v>
      </c>
      <c r="CT51" s="527" t="s">
        <v>4965</v>
      </c>
      <c r="CU51" s="527" t="s">
        <v>4965</v>
      </c>
    </row>
    <row r="52" spans="1:99" s="71" customFormat="1" ht="12" customHeight="1" x14ac:dyDescent="0.2">
      <c r="A52" s="509" t="s">
        <v>2441</v>
      </c>
      <c r="B52" s="510" t="s">
        <v>3853</v>
      </c>
      <c r="C52" s="510" t="s">
        <v>1432</v>
      </c>
      <c r="D52" s="510" t="s">
        <v>1432</v>
      </c>
      <c r="E52" s="511" t="s">
        <v>2529</v>
      </c>
      <c r="F52" s="510" t="s">
        <v>2530</v>
      </c>
      <c r="G52" s="510" t="s">
        <v>2531</v>
      </c>
      <c r="H52" s="510" t="s">
        <v>1885</v>
      </c>
      <c r="I52" s="510" t="s">
        <v>2532</v>
      </c>
      <c r="J52" s="510">
        <v>525918</v>
      </c>
      <c r="K52" s="510">
        <v>174651</v>
      </c>
      <c r="L52" s="512" t="s">
        <v>3080</v>
      </c>
      <c r="M52" s="513" t="s">
        <v>3900</v>
      </c>
      <c r="N52" s="513" t="s">
        <v>3859</v>
      </c>
      <c r="O52" s="510">
        <v>1</v>
      </c>
      <c r="P52" s="510">
        <v>3</v>
      </c>
      <c r="Q52" s="514">
        <v>2</v>
      </c>
      <c r="R52" s="510" t="s">
        <v>954</v>
      </c>
      <c r="S52" s="510" t="s">
        <v>1438</v>
      </c>
      <c r="T52" s="513" t="s">
        <v>4866</v>
      </c>
      <c r="U52" s="513" t="s">
        <v>4294</v>
      </c>
      <c r="V52" s="513"/>
      <c r="W52" s="510" t="s">
        <v>1439</v>
      </c>
      <c r="X52" s="513" t="s">
        <v>1432</v>
      </c>
      <c r="Y52" s="510" t="s">
        <v>1442</v>
      </c>
      <c r="Z52" s="510" t="s">
        <v>1453</v>
      </c>
      <c r="AA52" s="510" t="s">
        <v>1444</v>
      </c>
      <c r="AB52" s="510" t="s">
        <v>2723</v>
      </c>
      <c r="AC52" s="515">
        <v>0.01</v>
      </c>
      <c r="AD52" s="516" t="s">
        <v>3900</v>
      </c>
      <c r="AE52" s="516"/>
      <c r="AF52" s="675">
        <v>42094</v>
      </c>
      <c r="AG52" s="517" t="s">
        <v>3063</v>
      </c>
      <c r="AH52" s="511" t="s">
        <v>1445</v>
      </c>
      <c r="AI52" s="511"/>
      <c r="AJ52" s="511">
        <v>0</v>
      </c>
      <c r="AK52" s="511">
        <v>0</v>
      </c>
      <c r="AL52" s="511">
        <v>0</v>
      </c>
      <c r="AM52" s="511">
        <v>3</v>
      </c>
      <c r="AN52" s="511">
        <v>0</v>
      </c>
      <c r="AO52" s="511">
        <v>-1</v>
      </c>
      <c r="AP52" s="511">
        <v>0</v>
      </c>
      <c r="AQ52" s="511">
        <v>0</v>
      </c>
      <c r="AR52" s="511">
        <v>0</v>
      </c>
      <c r="AS52" s="511">
        <v>0</v>
      </c>
      <c r="AT52" s="511">
        <v>3</v>
      </c>
      <c r="AU52" s="511">
        <v>0</v>
      </c>
      <c r="AV52" s="511">
        <v>-1</v>
      </c>
      <c r="AW52" s="511">
        <v>0</v>
      </c>
      <c r="AX52" s="511">
        <v>0</v>
      </c>
      <c r="AY52" s="511">
        <v>0</v>
      </c>
      <c r="AZ52" s="511">
        <v>0</v>
      </c>
      <c r="BA52" s="511">
        <v>0</v>
      </c>
      <c r="BB52" s="511">
        <v>0</v>
      </c>
      <c r="BC52" s="511">
        <v>0</v>
      </c>
      <c r="BD52" s="511">
        <v>0</v>
      </c>
      <c r="BE52" s="511">
        <v>0</v>
      </c>
      <c r="BF52" s="511">
        <v>0</v>
      </c>
      <c r="BG52" s="511">
        <v>0</v>
      </c>
      <c r="BH52" s="511">
        <v>0</v>
      </c>
      <c r="BI52" s="511">
        <v>0</v>
      </c>
      <c r="BJ52" s="511">
        <v>0</v>
      </c>
      <c r="BK52" s="511">
        <v>0</v>
      </c>
      <c r="BL52" s="511">
        <v>0</v>
      </c>
      <c r="BM52" s="511">
        <v>0</v>
      </c>
      <c r="BN52" s="728"/>
      <c r="BO52" s="518">
        <v>2</v>
      </c>
      <c r="BP52" s="519">
        <v>0</v>
      </c>
      <c r="BQ52" s="528">
        <v>0</v>
      </c>
      <c r="BR52" s="519">
        <v>0</v>
      </c>
      <c r="BS52" s="519">
        <v>0</v>
      </c>
      <c r="BT52" s="519">
        <v>0</v>
      </c>
      <c r="BU52" s="529">
        <v>0</v>
      </c>
      <c r="BV52" s="519">
        <v>0</v>
      </c>
      <c r="BW52" s="519">
        <v>0</v>
      </c>
      <c r="BX52" s="519">
        <v>0</v>
      </c>
      <c r="BY52" s="519">
        <v>0</v>
      </c>
      <c r="BZ52" s="519">
        <v>0</v>
      </c>
      <c r="CA52" s="519">
        <v>0</v>
      </c>
      <c r="CB52" s="519">
        <v>0</v>
      </c>
      <c r="CC52" s="519">
        <v>0</v>
      </c>
      <c r="CD52" s="519">
        <v>0</v>
      </c>
      <c r="CE52" s="519">
        <v>0</v>
      </c>
      <c r="CF52" s="519">
        <v>0</v>
      </c>
      <c r="CG52" s="519">
        <v>0</v>
      </c>
      <c r="CH52" s="519">
        <v>0</v>
      </c>
      <c r="CI52" s="519">
        <v>0</v>
      </c>
      <c r="CJ52" s="519">
        <v>0</v>
      </c>
      <c r="CK52" s="623">
        <f t="shared" si="0"/>
        <v>0</v>
      </c>
      <c r="CL52" s="523">
        <v>0</v>
      </c>
      <c r="CM52" s="523">
        <v>0</v>
      </c>
      <c r="CN52" s="523">
        <v>0</v>
      </c>
      <c r="CO52" s="524">
        <v>7</v>
      </c>
      <c r="CP52" s="726"/>
      <c r="CQ52" s="525" t="s">
        <v>4965</v>
      </c>
      <c r="CR52" s="526" t="s">
        <v>4965</v>
      </c>
      <c r="CS52" s="527" t="s">
        <v>4965</v>
      </c>
      <c r="CT52" s="527" t="s">
        <v>4965</v>
      </c>
      <c r="CU52" s="527" t="s">
        <v>4965</v>
      </c>
    </row>
    <row r="53" spans="1:99" s="71" customFormat="1" ht="12" customHeight="1" x14ac:dyDescent="0.2">
      <c r="A53" s="509" t="s">
        <v>2441</v>
      </c>
      <c r="B53" s="510" t="s">
        <v>955</v>
      </c>
      <c r="C53" s="510" t="s">
        <v>1432</v>
      </c>
      <c r="D53" s="510" t="s">
        <v>1432</v>
      </c>
      <c r="E53" s="511" t="s">
        <v>956</v>
      </c>
      <c r="F53" s="510" t="s">
        <v>1432</v>
      </c>
      <c r="G53" s="510" t="s">
        <v>4046</v>
      </c>
      <c r="H53" s="510" t="s">
        <v>1885</v>
      </c>
      <c r="I53" s="510" t="s">
        <v>957</v>
      </c>
      <c r="J53" s="510">
        <v>525719</v>
      </c>
      <c r="K53" s="510">
        <v>173614</v>
      </c>
      <c r="L53" s="512" t="s">
        <v>3078</v>
      </c>
      <c r="M53" s="513" t="s">
        <v>3900</v>
      </c>
      <c r="N53" s="513" t="s">
        <v>3859</v>
      </c>
      <c r="O53" s="510">
        <v>0</v>
      </c>
      <c r="P53" s="510">
        <v>3</v>
      </c>
      <c r="Q53" s="514">
        <v>3</v>
      </c>
      <c r="R53" s="510" t="s">
        <v>958</v>
      </c>
      <c r="S53" s="510" t="s">
        <v>1438</v>
      </c>
      <c r="T53" s="513" t="s">
        <v>959</v>
      </c>
      <c r="U53" s="513" t="s">
        <v>3828</v>
      </c>
      <c r="V53" s="513"/>
      <c r="W53" s="510" t="s">
        <v>1439</v>
      </c>
      <c r="X53" s="513" t="s">
        <v>1432</v>
      </c>
      <c r="Y53" s="510" t="s">
        <v>1442</v>
      </c>
      <c r="Z53" s="510" t="s">
        <v>1443</v>
      </c>
      <c r="AA53" s="510" t="s">
        <v>1444</v>
      </c>
      <c r="AB53" s="510" t="s">
        <v>2713</v>
      </c>
      <c r="AC53" s="515">
        <v>0.04</v>
      </c>
      <c r="AD53" s="516" t="s">
        <v>3900</v>
      </c>
      <c r="AE53" s="516"/>
      <c r="AF53" s="675">
        <v>42094</v>
      </c>
      <c r="AG53" s="517" t="s">
        <v>3063</v>
      </c>
      <c r="AH53" s="511" t="s">
        <v>1445</v>
      </c>
      <c r="AI53" s="511"/>
      <c r="AJ53" s="511">
        <v>0</v>
      </c>
      <c r="AK53" s="511">
        <v>3</v>
      </c>
      <c r="AL53" s="511">
        <v>0</v>
      </c>
      <c r="AM53" s="511">
        <v>0</v>
      </c>
      <c r="AN53" s="511">
        <v>3</v>
      </c>
      <c r="AO53" s="511">
        <v>0</v>
      </c>
      <c r="AP53" s="511">
        <v>0</v>
      </c>
      <c r="AQ53" s="511">
        <v>0</v>
      </c>
      <c r="AR53" s="511">
        <v>0</v>
      </c>
      <c r="AS53" s="511">
        <v>0</v>
      </c>
      <c r="AT53" s="511">
        <v>0</v>
      </c>
      <c r="AU53" s="511">
        <v>0</v>
      </c>
      <c r="AV53" s="511">
        <v>0</v>
      </c>
      <c r="AW53" s="511">
        <v>0</v>
      </c>
      <c r="AX53" s="511">
        <v>0</v>
      </c>
      <c r="AY53" s="511">
        <v>0</v>
      </c>
      <c r="AZ53" s="511">
        <v>0</v>
      </c>
      <c r="BA53" s="511">
        <v>0</v>
      </c>
      <c r="BB53" s="511">
        <v>3</v>
      </c>
      <c r="BC53" s="511">
        <v>0</v>
      </c>
      <c r="BD53" s="511">
        <v>0</v>
      </c>
      <c r="BE53" s="511">
        <v>0</v>
      </c>
      <c r="BF53" s="511">
        <v>0</v>
      </c>
      <c r="BG53" s="511">
        <v>0</v>
      </c>
      <c r="BH53" s="511">
        <v>0</v>
      </c>
      <c r="BI53" s="511">
        <v>0</v>
      </c>
      <c r="BJ53" s="511">
        <v>0</v>
      </c>
      <c r="BK53" s="511">
        <v>0</v>
      </c>
      <c r="BL53" s="511">
        <v>0</v>
      </c>
      <c r="BM53" s="511">
        <v>0</v>
      </c>
      <c r="BN53" s="728"/>
      <c r="BO53" s="518">
        <v>3</v>
      </c>
      <c r="BP53" s="519">
        <v>0</v>
      </c>
      <c r="BQ53" s="528">
        <v>0</v>
      </c>
      <c r="BR53" s="519">
        <v>0</v>
      </c>
      <c r="BS53" s="519">
        <v>0</v>
      </c>
      <c r="BT53" s="519">
        <v>0</v>
      </c>
      <c r="BU53" s="529">
        <v>0</v>
      </c>
      <c r="BV53" s="519">
        <v>0</v>
      </c>
      <c r="BW53" s="519">
        <v>0</v>
      </c>
      <c r="BX53" s="519">
        <v>0</v>
      </c>
      <c r="BY53" s="519">
        <v>0</v>
      </c>
      <c r="BZ53" s="519">
        <v>0</v>
      </c>
      <c r="CA53" s="519">
        <v>0</v>
      </c>
      <c r="CB53" s="519">
        <v>0</v>
      </c>
      <c r="CC53" s="519">
        <v>0</v>
      </c>
      <c r="CD53" s="519">
        <v>0</v>
      </c>
      <c r="CE53" s="519">
        <v>0</v>
      </c>
      <c r="CF53" s="519">
        <v>0</v>
      </c>
      <c r="CG53" s="519">
        <v>0</v>
      </c>
      <c r="CH53" s="519">
        <v>0</v>
      </c>
      <c r="CI53" s="519">
        <v>0</v>
      </c>
      <c r="CJ53" s="519">
        <v>0</v>
      </c>
      <c r="CK53" s="623">
        <f t="shared" si="0"/>
        <v>0</v>
      </c>
      <c r="CL53" s="523">
        <v>0</v>
      </c>
      <c r="CM53" s="523">
        <v>0</v>
      </c>
      <c r="CN53" s="523">
        <v>0</v>
      </c>
      <c r="CO53" s="524">
        <v>1</v>
      </c>
      <c r="CP53" s="726"/>
      <c r="CQ53" s="525" t="s">
        <v>4965</v>
      </c>
      <c r="CR53" s="526" t="s">
        <v>4965</v>
      </c>
      <c r="CS53" s="527" t="s">
        <v>4965</v>
      </c>
      <c r="CT53" s="527" t="s">
        <v>4965</v>
      </c>
      <c r="CU53" s="531" t="s">
        <v>1938</v>
      </c>
    </row>
    <row r="54" spans="1:99" s="71" customFormat="1" ht="12" customHeight="1" x14ac:dyDescent="0.2">
      <c r="A54" s="509" t="s">
        <v>2441</v>
      </c>
      <c r="B54" s="510" t="s">
        <v>960</v>
      </c>
      <c r="C54" s="510" t="s">
        <v>1432</v>
      </c>
      <c r="D54" s="510" t="s">
        <v>1432</v>
      </c>
      <c r="E54" s="511" t="s">
        <v>1432</v>
      </c>
      <c r="F54" s="510" t="s">
        <v>961</v>
      </c>
      <c r="G54" s="510" t="s">
        <v>271</v>
      </c>
      <c r="H54" s="510" t="s">
        <v>1458</v>
      </c>
      <c r="I54" s="510" t="s">
        <v>4298</v>
      </c>
      <c r="J54" s="510">
        <v>523924</v>
      </c>
      <c r="K54" s="510">
        <v>175043</v>
      </c>
      <c r="L54" s="512" t="s">
        <v>3079</v>
      </c>
      <c r="M54" s="513" t="s">
        <v>3269</v>
      </c>
      <c r="N54" s="513" t="s">
        <v>3859</v>
      </c>
      <c r="O54" s="510">
        <v>1</v>
      </c>
      <c r="P54" s="510">
        <v>2</v>
      </c>
      <c r="Q54" s="514">
        <v>1</v>
      </c>
      <c r="R54" s="510" t="s">
        <v>962</v>
      </c>
      <c r="S54" s="510" t="s">
        <v>1438</v>
      </c>
      <c r="T54" s="513" t="s">
        <v>4294</v>
      </c>
      <c r="U54" s="513" t="s">
        <v>1949</v>
      </c>
      <c r="V54" s="513"/>
      <c r="W54" s="510" t="s">
        <v>1439</v>
      </c>
      <c r="X54" s="513" t="s">
        <v>1432</v>
      </c>
      <c r="Y54" s="510" t="s">
        <v>1442</v>
      </c>
      <c r="Z54" s="510" t="s">
        <v>1453</v>
      </c>
      <c r="AA54" s="510" t="s">
        <v>1444</v>
      </c>
      <c r="AB54" s="510" t="s">
        <v>2723</v>
      </c>
      <c r="AC54" s="515">
        <v>6.0000000000000001E-3</v>
      </c>
      <c r="AD54" s="516" t="s">
        <v>3269</v>
      </c>
      <c r="AE54" s="516"/>
      <c r="AF54" s="675">
        <v>42094</v>
      </c>
      <c r="AG54" s="517" t="s">
        <v>3063</v>
      </c>
      <c r="AH54" s="511" t="s">
        <v>1445</v>
      </c>
      <c r="AI54" s="511"/>
      <c r="AJ54" s="511">
        <v>0</v>
      </c>
      <c r="AK54" s="511">
        <v>0</v>
      </c>
      <c r="AL54" s="511">
        <v>0</v>
      </c>
      <c r="AM54" s="511">
        <v>1</v>
      </c>
      <c r="AN54" s="511">
        <v>0</v>
      </c>
      <c r="AO54" s="511">
        <v>0</v>
      </c>
      <c r="AP54" s="511">
        <v>0</v>
      </c>
      <c r="AQ54" s="511">
        <v>0</v>
      </c>
      <c r="AR54" s="511">
        <v>0</v>
      </c>
      <c r="AS54" s="511">
        <v>0</v>
      </c>
      <c r="AT54" s="511">
        <v>1</v>
      </c>
      <c r="AU54" s="511">
        <v>0</v>
      </c>
      <c r="AV54" s="511">
        <v>0</v>
      </c>
      <c r="AW54" s="511">
        <v>0</v>
      </c>
      <c r="AX54" s="511">
        <v>0</v>
      </c>
      <c r="AY54" s="511">
        <v>0</v>
      </c>
      <c r="AZ54" s="511">
        <v>0</v>
      </c>
      <c r="BA54" s="511">
        <v>0</v>
      </c>
      <c r="BB54" s="511">
        <v>0</v>
      </c>
      <c r="BC54" s="511">
        <v>0</v>
      </c>
      <c r="BD54" s="511">
        <v>0</v>
      </c>
      <c r="BE54" s="511">
        <v>0</v>
      </c>
      <c r="BF54" s="511">
        <v>0</v>
      </c>
      <c r="BG54" s="511">
        <v>0</v>
      </c>
      <c r="BH54" s="511">
        <v>0</v>
      </c>
      <c r="BI54" s="511">
        <v>0</v>
      </c>
      <c r="BJ54" s="511">
        <v>0</v>
      </c>
      <c r="BK54" s="511">
        <v>0</v>
      </c>
      <c r="BL54" s="511">
        <v>0</v>
      </c>
      <c r="BM54" s="511">
        <v>0</v>
      </c>
      <c r="BN54" s="728"/>
      <c r="BO54" s="518">
        <v>1</v>
      </c>
      <c r="BP54" s="519">
        <v>0</v>
      </c>
      <c r="BQ54" s="528">
        <v>0</v>
      </c>
      <c r="BR54" s="519">
        <v>0</v>
      </c>
      <c r="BS54" s="519">
        <v>0</v>
      </c>
      <c r="BT54" s="519">
        <v>0</v>
      </c>
      <c r="BU54" s="529">
        <v>0</v>
      </c>
      <c r="BV54" s="519">
        <v>0</v>
      </c>
      <c r="BW54" s="519">
        <v>0</v>
      </c>
      <c r="BX54" s="519">
        <v>0</v>
      </c>
      <c r="BY54" s="519">
        <v>0</v>
      </c>
      <c r="BZ54" s="519">
        <v>0</v>
      </c>
      <c r="CA54" s="519">
        <v>0</v>
      </c>
      <c r="CB54" s="519">
        <v>0</v>
      </c>
      <c r="CC54" s="519">
        <v>0</v>
      </c>
      <c r="CD54" s="519">
        <v>0</v>
      </c>
      <c r="CE54" s="519">
        <v>0</v>
      </c>
      <c r="CF54" s="519">
        <v>0</v>
      </c>
      <c r="CG54" s="519">
        <v>0</v>
      </c>
      <c r="CH54" s="519">
        <v>0</v>
      </c>
      <c r="CI54" s="519">
        <v>0</v>
      </c>
      <c r="CJ54" s="519">
        <v>0</v>
      </c>
      <c r="CK54" s="623">
        <f t="shared" si="0"/>
        <v>0</v>
      </c>
      <c r="CL54" s="523">
        <v>0</v>
      </c>
      <c r="CM54" s="523">
        <v>0</v>
      </c>
      <c r="CN54" s="523">
        <v>0</v>
      </c>
      <c r="CO54" s="524">
        <v>7</v>
      </c>
      <c r="CP54" s="726"/>
      <c r="CQ54" s="530" t="s">
        <v>1942</v>
      </c>
      <c r="CR54" s="526" t="s">
        <v>4965</v>
      </c>
      <c r="CS54" s="527" t="s">
        <v>4965</v>
      </c>
      <c r="CT54" s="527" t="s">
        <v>4965</v>
      </c>
      <c r="CU54" s="527" t="s">
        <v>4965</v>
      </c>
    </row>
    <row r="55" spans="1:99" s="71" customFormat="1" ht="12" customHeight="1" x14ac:dyDescent="0.2">
      <c r="A55" s="509" t="s">
        <v>2441</v>
      </c>
      <c r="B55" s="510" t="s">
        <v>963</v>
      </c>
      <c r="C55" s="510" t="s">
        <v>1432</v>
      </c>
      <c r="D55" s="510" t="s">
        <v>1432</v>
      </c>
      <c r="E55" s="511" t="s">
        <v>1432</v>
      </c>
      <c r="F55" s="510" t="s">
        <v>3266</v>
      </c>
      <c r="G55" s="510" t="s">
        <v>964</v>
      </c>
      <c r="H55" s="510" t="s">
        <v>1885</v>
      </c>
      <c r="I55" s="510" t="s">
        <v>191</v>
      </c>
      <c r="J55" s="510">
        <v>526861</v>
      </c>
      <c r="K55" s="510">
        <v>174683</v>
      </c>
      <c r="L55" s="512" t="s">
        <v>3089</v>
      </c>
      <c r="M55" s="513" t="s">
        <v>4864</v>
      </c>
      <c r="N55" s="513" t="s">
        <v>3859</v>
      </c>
      <c r="O55" s="510">
        <v>10</v>
      </c>
      <c r="P55" s="510">
        <v>4</v>
      </c>
      <c r="Q55" s="514">
        <v>-6</v>
      </c>
      <c r="R55" s="510" t="s">
        <v>965</v>
      </c>
      <c r="S55" s="510" t="s">
        <v>1438</v>
      </c>
      <c r="T55" s="513" t="s">
        <v>3818</v>
      </c>
      <c r="U55" s="513" t="s">
        <v>4294</v>
      </c>
      <c r="V55" s="513"/>
      <c r="W55" s="510" t="s">
        <v>1439</v>
      </c>
      <c r="X55" s="513" t="s">
        <v>1432</v>
      </c>
      <c r="Y55" s="510" t="s">
        <v>1442</v>
      </c>
      <c r="Z55" s="510" t="s">
        <v>1443</v>
      </c>
      <c r="AA55" s="510" t="s">
        <v>1444</v>
      </c>
      <c r="AB55" s="510" t="s">
        <v>2713</v>
      </c>
      <c r="AC55" s="515">
        <v>0.16700000000000001</v>
      </c>
      <c r="AD55" s="516" t="s">
        <v>4864</v>
      </c>
      <c r="AE55" s="516"/>
      <c r="AF55" s="675">
        <v>42094</v>
      </c>
      <c r="AG55" s="517" t="s">
        <v>3063</v>
      </c>
      <c r="AH55" s="511" t="s">
        <v>1445</v>
      </c>
      <c r="AI55" s="511"/>
      <c r="AJ55" s="511">
        <v>0</v>
      </c>
      <c r="AK55" s="511">
        <v>4</v>
      </c>
      <c r="AL55" s="511">
        <v>0</v>
      </c>
      <c r="AM55" s="511">
        <v>0</v>
      </c>
      <c r="AN55" s="511">
        <v>-10</v>
      </c>
      <c r="AO55" s="511">
        <v>0</v>
      </c>
      <c r="AP55" s="511">
        <v>0</v>
      </c>
      <c r="AQ55" s="511">
        <v>4</v>
      </c>
      <c r="AR55" s="511">
        <v>0</v>
      </c>
      <c r="AS55" s="511">
        <v>0</v>
      </c>
      <c r="AT55" s="511">
        <v>0</v>
      </c>
      <c r="AU55" s="511">
        <v>-10</v>
      </c>
      <c r="AV55" s="511">
        <v>0</v>
      </c>
      <c r="AW55" s="511">
        <v>0</v>
      </c>
      <c r="AX55" s="511">
        <v>0</v>
      </c>
      <c r="AY55" s="511">
        <v>0</v>
      </c>
      <c r="AZ55" s="511">
        <v>0</v>
      </c>
      <c r="BA55" s="511">
        <v>0</v>
      </c>
      <c r="BB55" s="511">
        <v>0</v>
      </c>
      <c r="BC55" s="511">
        <v>0</v>
      </c>
      <c r="BD55" s="511">
        <v>0</v>
      </c>
      <c r="BE55" s="511">
        <v>4</v>
      </c>
      <c r="BF55" s="511">
        <v>0</v>
      </c>
      <c r="BG55" s="511">
        <v>0</v>
      </c>
      <c r="BH55" s="511">
        <v>0</v>
      </c>
      <c r="BI55" s="511">
        <v>0</v>
      </c>
      <c r="BJ55" s="511">
        <v>0</v>
      </c>
      <c r="BK55" s="511">
        <v>0</v>
      </c>
      <c r="BL55" s="511">
        <v>0</v>
      </c>
      <c r="BM55" s="511">
        <v>0</v>
      </c>
      <c r="BN55" s="728"/>
      <c r="BO55" s="518">
        <v>-6</v>
      </c>
      <c r="BP55" s="519">
        <v>0</v>
      </c>
      <c r="BQ55" s="528">
        <v>0</v>
      </c>
      <c r="BR55" s="519">
        <v>0</v>
      </c>
      <c r="BS55" s="519">
        <v>0</v>
      </c>
      <c r="BT55" s="519">
        <v>0</v>
      </c>
      <c r="BU55" s="529">
        <v>0</v>
      </c>
      <c r="BV55" s="519">
        <v>0</v>
      </c>
      <c r="BW55" s="519">
        <v>0</v>
      </c>
      <c r="BX55" s="519">
        <v>0</v>
      </c>
      <c r="BY55" s="519">
        <v>0</v>
      </c>
      <c r="BZ55" s="519">
        <v>0</v>
      </c>
      <c r="CA55" s="519">
        <v>0</v>
      </c>
      <c r="CB55" s="519">
        <v>0</v>
      </c>
      <c r="CC55" s="519">
        <v>0</v>
      </c>
      <c r="CD55" s="519">
        <v>0</v>
      </c>
      <c r="CE55" s="519">
        <v>0</v>
      </c>
      <c r="CF55" s="519">
        <v>0</v>
      </c>
      <c r="CG55" s="519">
        <v>0</v>
      </c>
      <c r="CH55" s="519">
        <v>0</v>
      </c>
      <c r="CI55" s="519">
        <v>0</v>
      </c>
      <c r="CJ55" s="519">
        <v>0</v>
      </c>
      <c r="CK55" s="623">
        <f t="shared" si="0"/>
        <v>0</v>
      </c>
      <c r="CL55" s="523">
        <v>0</v>
      </c>
      <c r="CM55" s="523">
        <v>0</v>
      </c>
      <c r="CN55" s="523">
        <v>0</v>
      </c>
      <c r="CO55" s="524">
        <v>1</v>
      </c>
      <c r="CP55" s="726"/>
      <c r="CQ55" s="525" t="s">
        <v>4965</v>
      </c>
      <c r="CR55" s="526" t="s">
        <v>4965</v>
      </c>
      <c r="CS55" s="527" t="s">
        <v>4965</v>
      </c>
      <c r="CT55" s="527" t="s">
        <v>4965</v>
      </c>
      <c r="CU55" s="527" t="s">
        <v>4965</v>
      </c>
    </row>
    <row r="56" spans="1:99" s="71" customFormat="1" ht="12" customHeight="1" x14ac:dyDescent="0.2">
      <c r="A56" s="509" t="s">
        <v>2441</v>
      </c>
      <c r="B56" s="510" t="s">
        <v>966</v>
      </c>
      <c r="C56" s="510" t="s">
        <v>1432</v>
      </c>
      <c r="D56" s="510" t="s">
        <v>1432</v>
      </c>
      <c r="E56" s="511" t="s">
        <v>1432</v>
      </c>
      <c r="F56" s="510" t="s">
        <v>967</v>
      </c>
      <c r="G56" s="510" t="s">
        <v>4723</v>
      </c>
      <c r="H56" s="510" t="s">
        <v>1885</v>
      </c>
      <c r="I56" s="510" t="s">
        <v>968</v>
      </c>
      <c r="J56" s="510">
        <v>526184</v>
      </c>
      <c r="K56" s="510">
        <v>173367</v>
      </c>
      <c r="L56" s="512" t="s">
        <v>3078</v>
      </c>
      <c r="M56" s="513" t="s">
        <v>3859</v>
      </c>
      <c r="N56" s="513" t="s">
        <v>3859</v>
      </c>
      <c r="O56" s="510">
        <v>1</v>
      </c>
      <c r="P56" s="510">
        <v>5</v>
      </c>
      <c r="Q56" s="514">
        <v>4</v>
      </c>
      <c r="R56" s="510" t="s">
        <v>969</v>
      </c>
      <c r="S56" s="510" t="s">
        <v>1438</v>
      </c>
      <c r="T56" s="513" t="s">
        <v>970</v>
      </c>
      <c r="U56" s="513" t="s">
        <v>971</v>
      </c>
      <c r="V56" s="513"/>
      <c r="W56" s="510" t="s">
        <v>1439</v>
      </c>
      <c r="X56" s="513" t="s">
        <v>1432</v>
      </c>
      <c r="Y56" s="510" t="s">
        <v>1442</v>
      </c>
      <c r="Z56" s="510" t="s">
        <v>1443</v>
      </c>
      <c r="AA56" s="510" t="s">
        <v>1444</v>
      </c>
      <c r="AB56" s="510" t="s">
        <v>2713</v>
      </c>
      <c r="AC56" s="515">
        <v>2.8000000000000001E-2</v>
      </c>
      <c r="AD56" s="516" t="s">
        <v>3859</v>
      </c>
      <c r="AE56" s="516"/>
      <c r="AF56" s="675">
        <v>42094</v>
      </c>
      <c r="AG56" s="517" t="s">
        <v>3063</v>
      </c>
      <c r="AH56" s="511" t="s">
        <v>1445</v>
      </c>
      <c r="AI56" s="511"/>
      <c r="AJ56" s="511">
        <v>3</v>
      </c>
      <c r="AK56" s="511">
        <v>5</v>
      </c>
      <c r="AL56" s="511">
        <v>0</v>
      </c>
      <c r="AM56" s="511">
        <v>4</v>
      </c>
      <c r="AN56" s="511">
        <v>1</v>
      </c>
      <c r="AO56" s="511">
        <v>-1</v>
      </c>
      <c r="AP56" s="511">
        <v>0</v>
      </c>
      <c r="AQ56" s="511">
        <v>0</v>
      </c>
      <c r="AR56" s="511">
        <v>0</v>
      </c>
      <c r="AS56" s="511">
        <v>0</v>
      </c>
      <c r="AT56" s="511">
        <v>4</v>
      </c>
      <c r="AU56" s="511">
        <v>1</v>
      </c>
      <c r="AV56" s="511">
        <v>0</v>
      </c>
      <c r="AW56" s="511">
        <v>0</v>
      </c>
      <c r="AX56" s="511">
        <v>0</v>
      </c>
      <c r="AY56" s="511">
        <v>0</v>
      </c>
      <c r="AZ56" s="511">
        <v>0</v>
      </c>
      <c r="BA56" s="511">
        <v>0</v>
      </c>
      <c r="BB56" s="511">
        <v>0</v>
      </c>
      <c r="BC56" s="511">
        <v>-1</v>
      </c>
      <c r="BD56" s="511">
        <v>0</v>
      </c>
      <c r="BE56" s="511">
        <v>0</v>
      </c>
      <c r="BF56" s="511">
        <v>0</v>
      </c>
      <c r="BG56" s="511">
        <v>0</v>
      </c>
      <c r="BH56" s="511">
        <v>0</v>
      </c>
      <c r="BI56" s="511">
        <v>0</v>
      </c>
      <c r="BJ56" s="511">
        <v>0</v>
      </c>
      <c r="BK56" s="511">
        <v>0</v>
      </c>
      <c r="BL56" s="511">
        <v>0</v>
      </c>
      <c r="BM56" s="511">
        <v>0</v>
      </c>
      <c r="BN56" s="728"/>
      <c r="BO56" s="518">
        <v>4</v>
      </c>
      <c r="BP56" s="519">
        <v>0</v>
      </c>
      <c r="BQ56" s="528">
        <v>0</v>
      </c>
      <c r="BR56" s="519">
        <v>0</v>
      </c>
      <c r="BS56" s="519">
        <v>0</v>
      </c>
      <c r="BT56" s="519">
        <v>0</v>
      </c>
      <c r="BU56" s="529">
        <v>0</v>
      </c>
      <c r="BV56" s="519">
        <v>0</v>
      </c>
      <c r="BW56" s="519">
        <v>0</v>
      </c>
      <c r="BX56" s="519">
        <v>0</v>
      </c>
      <c r="BY56" s="519">
        <v>0</v>
      </c>
      <c r="BZ56" s="519">
        <v>0</v>
      </c>
      <c r="CA56" s="519">
        <v>0</v>
      </c>
      <c r="CB56" s="519">
        <v>0</v>
      </c>
      <c r="CC56" s="519">
        <v>0</v>
      </c>
      <c r="CD56" s="519">
        <v>0</v>
      </c>
      <c r="CE56" s="519">
        <v>0</v>
      </c>
      <c r="CF56" s="519">
        <v>0</v>
      </c>
      <c r="CG56" s="519">
        <v>0</v>
      </c>
      <c r="CH56" s="519">
        <v>0</v>
      </c>
      <c r="CI56" s="519">
        <v>0</v>
      </c>
      <c r="CJ56" s="519">
        <v>0</v>
      </c>
      <c r="CK56" s="623">
        <f t="shared" si="0"/>
        <v>0</v>
      </c>
      <c r="CL56" s="523">
        <v>0</v>
      </c>
      <c r="CM56" s="523">
        <v>0</v>
      </c>
      <c r="CN56" s="523">
        <v>0</v>
      </c>
      <c r="CO56" s="524">
        <v>1</v>
      </c>
      <c r="CP56" s="726"/>
      <c r="CQ56" s="525" t="s">
        <v>4965</v>
      </c>
      <c r="CR56" s="526" t="s">
        <v>4965</v>
      </c>
      <c r="CS56" s="527" t="s">
        <v>4965</v>
      </c>
      <c r="CT56" s="527" t="s">
        <v>4965</v>
      </c>
      <c r="CU56" s="527" t="s">
        <v>4965</v>
      </c>
    </row>
    <row r="57" spans="1:99" s="71" customFormat="1" ht="12" customHeight="1" x14ac:dyDescent="0.2">
      <c r="A57" s="509" t="s">
        <v>2441</v>
      </c>
      <c r="B57" s="510" t="s">
        <v>972</v>
      </c>
      <c r="C57" s="510" t="s">
        <v>1432</v>
      </c>
      <c r="D57" s="510" t="s">
        <v>1432</v>
      </c>
      <c r="E57" s="511" t="s">
        <v>973</v>
      </c>
      <c r="F57" s="510" t="s">
        <v>974</v>
      </c>
      <c r="G57" s="510" t="s">
        <v>5046</v>
      </c>
      <c r="H57" s="510" t="s">
        <v>3875</v>
      </c>
      <c r="I57" s="510" t="s">
        <v>975</v>
      </c>
      <c r="J57" s="510">
        <v>528527</v>
      </c>
      <c r="K57" s="510">
        <v>173266</v>
      </c>
      <c r="L57" s="512" t="s">
        <v>3076</v>
      </c>
      <c r="M57" s="513" t="s">
        <v>3859</v>
      </c>
      <c r="N57" s="513" t="s">
        <v>3859</v>
      </c>
      <c r="O57" s="510">
        <v>1</v>
      </c>
      <c r="P57" s="510">
        <v>3</v>
      </c>
      <c r="Q57" s="514">
        <v>2</v>
      </c>
      <c r="R57" s="510" t="s">
        <v>976</v>
      </c>
      <c r="S57" s="510" t="s">
        <v>1438</v>
      </c>
      <c r="T57" s="513" t="s">
        <v>925</v>
      </c>
      <c r="U57" s="513" t="s">
        <v>2870</v>
      </c>
      <c r="V57" s="513"/>
      <c r="W57" s="510" t="s">
        <v>1439</v>
      </c>
      <c r="X57" s="513" t="s">
        <v>1432</v>
      </c>
      <c r="Y57" s="510" t="s">
        <v>1442</v>
      </c>
      <c r="Z57" s="510" t="s">
        <v>4694</v>
      </c>
      <c r="AA57" s="510" t="s">
        <v>1444</v>
      </c>
      <c r="AB57" s="510" t="s">
        <v>2723</v>
      </c>
      <c r="AC57" s="515">
        <v>2.7E-2</v>
      </c>
      <c r="AD57" s="516" t="s">
        <v>3859</v>
      </c>
      <c r="AE57" s="516"/>
      <c r="AF57" s="675">
        <v>42094</v>
      </c>
      <c r="AG57" s="517" t="s">
        <v>3063</v>
      </c>
      <c r="AH57" s="511" t="s">
        <v>1445</v>
      </c>
      <c r="AI57" s="511"/>
      <c r="AJ57" s="511">
        <v>0</v>
      </c>
      <c r="AK57" s="511">
        <v>0</v>
      </c>
      <c r="AL57" s="511">
        <v>0</v>
      </c>
      <c r="AM57" s="511">
        <v>0</v>
      </c>
      <c r="AN57" s="511">
        <v>3</v>
      </c>
      <c r="AO57" s="511">
        <v>-1</v>
      </c>
      <c r="AP57" s="511">
        <v>0</v>
      </c>
      <c r="AQ57" s="511">
        <v>0</v>
      </c>
      <c r="AR57" s="511">
        <v>0</v>
      </c>
      <c r="AS57" s="511">
        <v>0</v>
      </c>
      <c r="AT57" s="511">
        <v>0</v>
      </c>
      <c r="AU57" s="511">
        <v>3</v>
      </c>
      <c r="AV57" s="511">
        <v>-1</v>
      </c>
      <c r="AW57" s="511">
        <v>0</v>
      </c>
      <c r="AX57" s="511">
        <v>0</v>
      </c>
      <c r="AY57" s="511">
        <v>0</v>
      </c>
      <c r="AZ57" s="511">
        <v>0</v>
      </c>
      <c r="BA57" s="511">
        <v>0</v>
      </c>
      <c r="BB57" s="511">
        <v>0</v>
      </c>
      <c r="BC57" s="511">
        <v>0</v>
      </c>
      <c r="BD57" s="511">
        <v>0</v>
      </c>
      <c r="BE57" s="511">
        <v>0</v>
      </c>
      <c r="BF57" s="511">
        <v>0</v>
      </c>
      <c r="BG57" s="511">
        <v>0</v>
      </c>
      <c r="BH57" s="511">
        <v>0</v>
      </c>
      <c r="BI57" s="511">
        <v>0</v>
      </c>
      <c r="BJ57" s="511">
        <v>0</v>
      </c>
      <c r="BK57" s="511">
        <v>0</v>
      </c>
      <c r="BL57" s="511">
        <v>0</v>
      </c>
      <c r="BM57" s="511">
        <v>0</v>
      </c>
      <c r="BN57" s="728"/>
      <c r="BO57" s="518">
        <v>2</v>
      </c>
      <c r="BP57" s="519">
        <v>0</v>
      </c>
      <c r="BQ57" s="528">
        <v>0</v>
      </c>
      <c r="BR57" s="519">
        <v>0</v>
      </c>
      <c r="BS57" s="519">
        <v>0</v>
      </c>
      <c r="BT57" s="519">
        <v>0</v>
      </c>
      <c r="BU57" s="529">
        <v>0</v>
      </c>
      <c r="BV57" s="519">
        <v>0</v>
      </c>
      <c r="BW57" s="519">
        <v>0</v>
      </c>
      <c r="BX57" s="519">
        <v>0</v>
      </c>
      <c r="BY57" s="519">
        <v>0</v>
      </c>
      <c r="BZ57" s="519">
        <v>0</v>
      </c>
      <c r="CA57" s="519">
        <v>0</v>
      </c>
      <c r="CB57" s="519">
        <v>0</v>
      </c>
      <c r="CC57" s="519">
        <v>0</v>
      </c>
      <c r="CD57" s="519">
        <v>0</v>
      </c>
      <c r="CE57" s="519">
        <v>0</v>
      </c>
      <c r="CF57" s="519">
        <v>0</v>
      </c>
      <c r="CG57" s="519">
        <v>0</v>
      </c>
      <c r="CH57" s="519">
        <v>0</v>
      </c>
      <c r="CI57" s="519">
        <v>0</v>
      </c>
      <c r="CJ57" s="519">
        <v>0</v>
      </c>
      <c r="CK57" s="623">
        <f t="shared" si="0"/>
        <v>0</v>
      </c>
      <c r="CL57" s="523">
        <v>0</v>
      </c>
      <c r="CM57" s="523">
        <v>0</v>
      </c>
      <c r="CN57" s="523">
        <v>0</v>
      </c>
      <c r="CO57" s="524">
        <v>1</v>
      </c>
      <c r="CP57" s="726"/>
      <c r="CQ57" s="530" t="s">
        <v>4767</v>
      </c>
      <c r="CR57" s="526" t="s">
        <v>4965</v>
      </c>
      <c r="CS57" s="527" t="s">
        <v>4965</v>
      </c>
      <c r="CT57" s="527" t="s">
        <v>4965</v>
      </c>
      <c r="CU57" s="527" t="s">
        <v>4965</v>
      </c>
    </row>
    <row r="58" spans="1:99" s="71" customFormat="1" ht="12" customHeight="1" x14ac:dyDescent="0.2">
      <c r="A58" s="509" t="s">
        <v>2441</v>
      </c>
      <c r="B58" s="510" t="s">
        <v>977</v>
      </c>
      <c r="C58" s="510" t="s">
        <v>1432</v>
      </c>
      <c r="D58" s="510" t="s">
        <v>1432</v>
      </c>
      <c r="E58" s="511" t="s">
        <v>1432</v>
      </c>
      <c r="F58" s="510" t="s">
        <v>2664</v>
      </c>
      <c r="G58" s="510" t="s">
        <v>978</v>
      </c>
      <c r="H58" s="510" t="s">
        <v>1435</v>
      </c>
      <c r="I58" s="510" t="s">
        <v>979</v>
      </c>
      <c r="J58" s="510">
        <v>527594</v>
      </c>
      <c r="K58" s="510">
        <v>173445</v>
      </c>
      <c r="L58" s="512" t="s">
        <v>3083</v>
      </c>
      <c r="M58" s="513" t="s">
        <v>980</v>
      </c>
      <c r="N58" s="513" t="s">
        <v>3859</v>
      </c>
      <c r="O58" s="510">
        <v>2</v>
      </c>
      <c r="P58" s="510">
        <v>1</v>
      </c>
      <c r="Q58" s="514">
        <v>-1</v>
      </c>
      <c r="R58" s="510" t="s">
        <v>981</v>
      </c>
      <c r="S58" s="510" t="s">
        <v>3676</v>
      </c>
      <c r="T58" s="513" t="s">
        <v>982</v>
      </c>
      <c r="U58" s="513" t="s">
        <v>983</v>
      </c>
      <c r="V58" s="513"/>
      <c r="W58" s="510" t="s">
        <v>3677</v>
      </c>
      <c r="X58" s="513" t="s">
        <v>984</v>
      </c>
      <c r="Y58" s="510" t="s">
        <v>1442</v>
      </c>
      <c r="Z58" s="510" t="s">
        <v>1453</v>
      </c>
      <c r="AA58" s="510" t="s">
        <v>1444</v>
      </c>
      <c r="AB58" s="510" t="s">
        <v>4207</v>
      </c>
      <c r="AC58" s="515">
        <v>1.9E-2</v>
      </c>
      <c r="AD58" s="516" t="s">
        <v>984</v>
      </c>
      <c r="AE58" s="516"/>
      <c r="AF58" s="675">
        <v>42094</v>
      </c>
      <c r="AG58" s="517" t="s">
        <v>3063</v>
      </c>
      <c r="AH58" s="511" t="s">
        <v>1445</v>
      </c>
      <c r="AI58" s="511"/>
      <c r="AJ58" s="511">
        <v>0</v>
      </c>
      <c r="AK58" s="511">
        <v>0</v>
      </c>
      <c r="AL58" s="511">
        <v>0</v>
      </c>
      <c r="AM58" s="511">
        <v>-1</v>
      </c>
      <c r="AN58" s="511">
        <v>0</v>
      </c>
      <c r="AO58" s="511">
        <v>-1</v>
      </c>
      <c r="AP58" s="511">
        <v>0</v>
      </c>
      <c r="AQ58" s="511">
        <v>1</v>
      </c>
      <c r="AR58" s="511">
        <v>0</v>
      </c>
      <c r="AS58" s="511">
        <v>0</v>
      </c>
      <c r="AT58" s="511">
        <v>-1</v>
      </c>
      <c r="AU58" s="511">
        <v>0</v>
      </c>
      <c r="AV58" s="511">
        <v>-1</v>
      </c>
      <c r="AW58" s="511">
        <v>0</v>
      </c>
      <c r="AX58" s="511">
        <v>0</v>
      </c>
      <c r="AY58" s="511">
        <v>0</v>
      </c>
      <c r="AZ58" s="511">
        <v>0</v>
      </c>
      <c r="BA58" s="511">
        <v>0</v>
      </c>
      <c r="BB58" s="511">
        <v>0</v>
      </c>
      <c r="BC58" s="511">
        <v>0</v>
      </c>
      <c r="BD58" s="511">
        <v>0</v>
      </c>
      <c r="BE58" s="511">
        <v>1</v>
      </c>
      <c r="BF58" s="511">
        <v>0</v>
      </c>
      <c r="BG58" s="511">
        <v>0</v>
      </c>
      <c r="BH58" s="511">
        <v>0</v>
      </c>
      <c r="BI58" s="511">
        <v>0</v>
      </c>
      <c r="BJ58" s="511">
        <v>0</v>
      </c>
      <c r="BK58" s="511">
        <v>0</v>
      </c>
      <c r="BL58" s="511">
        <v>0</v>
      </c>
      <c r="BM58" s="511">
        <v>0</v>
      </c>
      <c r="BN58" s="728"/>
      <c r="BO58" s="518">
        <v>-1</v>
      </c>
      <c r="BP58" s="519">
        <v>0</v>
      </c>
      <c r="BQ58" s="528">
        <v>0</v>
      </c>
      <c r="BR58" s="519">
        <v>0</v>
      </c>
      <c r="BS58" s="519">
        <v>0</v>
      </c>
      <c r="BT58" s="519">
        <v>0</v>
      </c>
      <c r="BU58" s="529">
        <v>0</v>
      </c>
      <c r="BV58" s="519">
        <v>0</v>
      </c>
      <c r="BW58" s="519">
        <v>0</v>
      </c>
      <c r="BX58" s="519">
        <v>0</v>
      </c>
      <c r="BY58" s="519">
        <v>0</v>
      </c>
      <c r="BZ58" s="519">
        <v>0</v>
      </c>
      <c r="CA58" s="519">
        <v>0</v>
      </c>
      <c r="CB58" s="519">
        <v>0</v>
      </c>
      <c r="CC58" s="519">
        <v>0</v>
      </c>
      <c r="CD58" s="519">
        <v>0</v>
      </c>
      <c r="CE58" s="519">
        <v>0</v>
      </c>
      <c r="CF58" s="519">
        <v>0</v>
      </c>
      <c r="CG58" s="519">
        <v>0</v>
      </c>
      <c r="CH58" s="519">
        <v>0</v>
      </c>
      <c r="CI58" s="519">
        <v>0</v>
      </c>
      <c r="CJ58" s="519">
        <v>0</v>
      </c>
      <c r="CK58" s="623">
        <f t="shared" si="0"/>
        <v>0</v>
      </c>
      <c r="CL58" s="523">
        <v>0</v>
      </c>
      <c r="CM58" s="523">
        <v>0</v>
      </c>
      <c r="CN58" s="523">
        <v>0</v>
      </c>
      <c r="CO58" s="524">
        <v>7</v>
      </c>
      <c r="CP58" s="726"/>
      <c r="CQ58" s="525" t="s">
        <v>4965</v>
      </c>
      <c r="CR58" s="526" t="s">
        <v>4965</v>
      </c>
      <c r="CS58" s="527" t="s">
        <v>4965</v>
      </c>
      <c r="CT58" s="527" t="s">
        <v>4965</v>
      </c>
      <c r="CU58" s="527" t="s">
        <v>4965</v>
      </c>
    </row>
    <row r="59" spans="1:99" s="71" customFormat="1" ht="12" customHeight="1" x14ac:dyDescent="0.2">
      <c r="A59" s="509" t="s">
        <v>2441</v>
      </c>
      <c r="B59" s="510" t="s">
        <v>985</v>
      </c>
      <c r="C59" s="510" t="s">
        <v>1432</v>
      </c>
      <c r="D59" s="510" t="s">
        <v>1432</v>
      </c>
      <c r="E59" s="511" t="s">
        <v>1432</v>
      </c>
      <c r="F59" s="510" t="s">
        <v>2516</v>
      </c>
      <c r="G59" s="510" t="s">
        <v>986</v>
      </c>
      <c r="H59" s="510" t="s">
        <v>2524</v>
      </c>
      <c r="I59" s="510" t="s">
        <v>987</v>
      </c>
      <c r="J59" s="510">
        <v>529465</v>
      </c>
      <c r="K59" s="510">
        <v>170812</v>
      </c>
      <c r="L59" s="512" t="s">
        <v>3081</v>
      </c>
      <c r="M59" s="513" t="s">
        <v>3900</v>
      </c>
      <c r="N59" s="513" t="s">
        <v>3859</v>
      </c>
      <c r="O59" s="510">
        <v>0</v>
      </c>
      <c r="P59" s="510">
        <v>1</v>
      </c>
      <c r="Q59" s="514">
        <v>1</v>
      </c>
      <c r="R59" s="510" t="s">
        <v>2393</v>
      </c>
      <c r="S59" s="510" t="s">
        <v>1438</v>
      </c>
      <c r="T59" s="513" t="s">
        <v>2870</v>
      </c>
      <c r="U59" s="513" t="s">
        <v>626</v>
      </c>
      <c r="V59" s="513"/>
      <c r="W59" s="510" t="s">
        <v>1439</v>
      </c>
      <c r="X59" s="513" t="s">
        <v>1432</v>
      </c>
      <c r="Y59" s="510" t="s">
        <v>1442</v>
      </c>
      <c r="Z59" s="510" t="s">
        <v>2722</v>
      </c>
      <c r="AA59" s="510" t="s">
        <v>1444</v>
      </c>
      <c r="AB59" s="510" t="s">
        <v>2723</v>
      </c>
      <c r="AC59" s="515">
        <v>6.0000000000000001E-3</v>
      </c>
      <c r="AD59" s="516" t="s">
        <v>3900</v>
      </c>
      <c r="AE59" s="516"/>
      <c r="AF59" s="675">
        <v>42094</v>
      </c>
      <c r="AG59" s="517" t="s">
        <v>3063</v>
      </c>
      <c r="AH59" s="511" t="s">
        <v>1445</v>
      </c>
      <c r="AI59" s="511"/>
      <c r="AJ59" s="511">
        <v>0</v>
      </c>
      <c r="AK59" s="511">
        <v>0</v>
      </c>
      <c r="AL59" s="511">
        <v>0</v>
      </c>
      <c r="AM59" s="511">
        <v>1</v>
      </c>
      <c r="AN59" s="511">
        <v>0</v>
      </c>
      <c r="AO59" s="511">
        <v>0</v>
      </c>
      <c r="AP59" s="511">
        <v>0</v>
      </c>
      <c r="AQ59" s="511">
        <v>0</v>
      </c>
      <c r="AR59" s="511">
        <v>0</v>
      </c>
      <c r="AS59" s="511">
        <v>0</v>
      </c>
      <c r="AT59" s="511">
        <v>1</v>
      </c>
      <c r="AU59" s="511">
        <v>0</v>
      </c>
      <c r="AV59" s="511">
        <v>0</v>
      </c>
      <c r="AW59" s="511">
        <v>0</v>
      </c>
      <c r="AX59" s="511">
        <v>0</v>
      </c>
      <c r="AY59" s="511">
        <v>0</v>
      </c>
      <c r="AZ59" s="511">
        <v>0</v>
      </c>
      <c r="BA59" s="511">
        <v>0</v>
      </c>
      <c r="BB59" s="511">
        <v>0</v>
      </c>
      <c r="BC59" s="511">
        <v>0</v>
      </c>
      <c r="BD59" s="511">
        <v>0</v>
      </c>
      <c r="BE59" s="511">
        <v>0</v>
      </c>
      <c r="BF59" s="511">
        <v>0</v>
      </c>
      <c r="BG59" s="511">
        <v>0</v>
      </c>
      <c r="BH59" s="511">
        <v>0</v>
      </c>
      <c r="BI59" s="511">
        <v>0</v>
      </c>
      <c r="BJ59" s="511">
        <v>0</v>
      </c>
      <c r="BK59" s="511">
        <v>0</v>
      </c>
      <c r="BL59" s="511">
        <v>0</v>
      </c>
      <c r="BM59" s="511">
        <v>0</v>
      </c>
      <c r="BN59" s="728"/>
      <c r="BO59" s="518">
        <v>1</v>
      </c>
      <c r="BP59" s="519">
        <v>0</v>
      </c>
      <c r="BQ59" s="528">
        <v>0</v>
      </c>
      <c r="BR59" s="519">
        <v>0</v>
      </c>
      <c r="BS59" s="519">
        <v>0</v>
      </c>
      <c r="BT59" s="519">
        <v>0</v>
      </c>
      <c r="BU59" s="529">
        <v>0</v>
      </c>
      <c r="BV59" s="519">
        <v>0</v>
      </c>
      <c r="BW59" s="519">
        <v>0</v>
      </c>
      <c r="BX59" s="519">
        <v>0</v>
      </c>
      <c r="BY59" s="519">
        <v>0</v>
      </c>
      <c r="BZ59" s="519">
        <v>0</v>
      </c>
      <c r="CA59" s="519">
        <v>0</v>
      </c>
      <c r="CB59" s="519">
        <v>0</v>
      </c>
      <c r="CC59" s="519">
        <v>0</v>
      </c>
      <c r="CD59" s="519">
        <v>0</v>
      </c>
      <c r="CE59" s="519">
        <v>0</v>
      </c>
      <c r="CF59" s="519">
        <v>0</v>
      </c>
      <c r="CG59" s="519">
        <v>0</v>
      </c>
      <c r="CH59" s="519">
        <v>0</v>
      </c>
      <c r="CI59" s="519">
        <v>0</v>
      </c>
      <c r="CJ59" s="519">
        <v>0</v>
      </c>
      <c r="CK59" s="623">
        <f t="shared" si="0"/>
        <v>0</v>
      </c>
      <c r="CL59" s="523">
        <v>0</v>
      </c>
      <c r="CM59" s="523">
        <v>0</v>
      </c>
      <c r="CN59" s="523">
        <v>0</v>
      </c>
      <c r="CO59" s="524">
        <v>7</v>
      </c>
      <c r="CP59" s="726"/>
      <c r="CQ59" s="525" t="s">
        <v>4965</v>
      </c>
      <c r="CR59" s="526" t="s">
        <v>4965</v>
      </c>
      <c r="CS59" s="527" t="s">
        <v>4965</v>
      </c>
      <c r="CT59" s="527" t="s">
        <v>4965</v>
      </c>
      <c r="CU59" s="527" t="s">
        <v>4965</v>
      </c>
    </row>
    <row r="60" spans="1:99" s="71" customFormat="1" ht="12" customHeight="1" x14ac:dyDescent="0.2">
      <c r="A60" s="509" t="s">
        <v>2441</v>
      </c>
      <c r="B60" s="510" t="s">
        <v>2394</v>
      </c>
      <c r="C60" s="510" t="s">
        <v>1432</v>
      </c>
      <c r="D60" s="537"/>
      <c r="E60" s="511" t="s">
        <v>1432</v>
      </c>
      <c r="F60" s="510" t="s">
        <v>2395</v>
      </c>
      <c r="G60" s="510" t="s">
        <v>3313</v>
      </c>
      <c r="H60" s="510" t="s">
        <v>1458</v>
      </c>
      <c r="I60" s="510" t="s">
        <v>3314</v>
      </c>
      <c r="J60" s="510">
        <v>524382</v>
      </c>
      <c r="K60" s="510">
        <v>175284</v>
      </c>
      <c r="L60" s="512" t="s">
        <v>3088</v>
      </c>
      <c r="M60" s="513" t="s">
        <v>4203</v>
      </c>
      <c r="N60" s="513" t="s">
        <v>3859</v>
      </c>
      <c r="O60" s="510">
        <v>0</v>
      </c>
      <c r="P60" s="510">
        <v>4</v>
      </c>
      <c r="Q60" s="514">
        <v>4</v>
      </c>
      <c r="R60" s="510" t="s">
        <v>2396</v>
      </c>
      <c r="S60" s="510" t="s">
        <v>1438</v>
      </c>
      <c r="T60" s="513" t="s">
        <v>911</v>
      </c>
      <c r="U60" s="513" t="s">
        <v>4305</v>
      </c>
      <c r="V60" s="513"/>
      <c r="W60" s="510" t="s">
        <v>1439</v>
      </c>
      <c r="X60" s="513" t="s">
        <v>1432</v>
      </c>
      <c r="Y60" s="510" t="s">
        <v>1442</v>
      </c>
      <c r="Z60" s="510" t="s">
        <v>4694</v>
      </c>
      <c r="AA60" s="510" t="s">
        <v>1444</v>
      </c>
      <c r="AB60" s="510" t="s">
        <v>3714</v>
      </c>
      <c r="AC60" s="515">
        <v>1.0999999999999999E-2</v>
      </c>
      <c r="AD60" s="516" t="s">
        <v>4203</v>
      </c>
      <c r="AE60" s="516"/>
      <c r="AF60" s="675">
        <v>42094</v>
      </c>
      <c r="AG60" s="517" t="s">
        <v>3063</v>
      </c>
      <c r="AH60" s="511" t="s">
        <v>1445</v>
      </c>
      <c r="AI60" s="511"/>
      <c r="AJ60" s="511">
        <v>0</v>
      </c>
      <c r="AK60" s="511">
        <v>4</v>
      </c>
      <c r="AL60" s="511">
        <v>0</v>
      </c>
      <c r="AM60" s="511">
        <v>3</v>
      </c>
      <c r="AN60" s="511">
        <v>1</v>
      </c>
      <c r="AO60" s="511">
        <v>0</v>
      </c>
      <c r="AP60" s="511">
        <v>0</v>
      </c>
      <c r="AQ60" s="511">
        <v>0</v>
      </c>
      <c r="AR60" s="511">
        <v>0</v>
      </c>
      <c r="AS60" s="511">
        <v>0</v>
      </c>
      <c r="AT60" s="511">
        <v>3</v>
      </c>
      <c r="AU60" s="511">
        <v>1</v>
      </c>
      <c r="AV60" s="511">
        <v>0</v>
      </c>
      <c r="AW60" s="511">
        <v>0</v>
      </c>
      <c r="AX60" s="511">
        <v>0</v>
      </c>
      <c r="AY60" s="511">
        <v>0</v>
      </c>
      <c r="AZ60" s="511">
        <v>0</v>
      </c>
      <c r="BA60" s="511">
        <v>0</v>
      </c>
      <c r="BB60" s="511">
        <v>0</v>
      </c>
      <c r="BC60" s="511">
        <v>0</v>
      </c>
      <c r="BD60" s="511">
        <v>0</v>
      </c>
      <c r="BE60" s="511">
        <v>0</v>
      </c>
      <c r="BF60" s="511">
        <v>0</v>
      </c>
      <c r="BG60" s="511">
        <v>0</v>
      </c>
      <c r="BH60" s="511">
        <v>0</v>
      </c>
      <c r="BI60" s="511">
        <v>0</v>
      </c>
      <c r="BJ60" s="511">
        <v>0</v>
      </c>
      <c r="BK60" s="511">
        <v>0</v>
      </c>
      <c r="BL60" s="511">
        <v>0</v>
      </c>
      <c r="BM60" s="511">
        <v>0</v>
      </c>
      <c r="BN60" s="728"/>
      <c r="BO60" s="518">
        <v>4</v>
      </c>
      <c r="BP60" s="519">
        <v>0</v>
      </c>
      <c r="BQ60" s="528">
        <v>0</v>
      </c>
      <c r="BR60" s="519">
        <v>0</v>
      </c>
      <c r="BS60" s="519">
        <v>0</v>
      </c>
      <c r="BT60" s="519">
        <v>0</v>
      </c>
      <c r="BU60" s="529">
        <v>0</v>
      </c>
      <c r="BV60" s="519">
        <v>0</v>
      </c>
      <c r="BW60" s="519">
        <v>0</v>
      </c>
      <c r="BX60" s="519">
        <v>0</v>
      </c>
      <c r="BY60" s="519">
        <v>0</v>
      </c>
      <c r="BZ60" s="519">
        <v>0</v>
      </c>
      <c r="CA60" s="519">
        <v>0</v>
      </c>
      <c r="CB60" s="519">
        <v>0</v>
      </c>
      <c r="CC60" s="519">
        <v>0</v>
      </c>
      <c r="CD60" s="519">
        <v>0</v>
      </c>
      <c r="CE60" s="519">
        <v>0</v>
      </c>
      <c r="CF60" s="519">
        <v>0</v>
      </c>
      <c r="CG60" s="519">
        <v>0</v>
      </c>
      <c r="CH60" s="519">
        <v>0</v>
      </c>
      <c r="CI60" s="519">
        <v>0</v>
      </c>
      <c r="CJ60" s="519">
        <v>0</v>
      </c>
      <c r="CK60" s="623">
        <f t="shared" si="0"/>
        <v>0</v>
      </c>
      <c r="CL60" s="523">
        <v>0</v>
      </c>
      <c r="CM60" s="523">
        <v>0</v>
      </c>
      <c r="CN60" s="523">
        <v>0</v>
      </c>
      <c r="CO60" s="524">
        <v>1</v>
      </c>
      <c r="CP60" s="726"/>
      <c r="CQ60" s="525" t="s">
        <v>4965</v>
      </c>
      <c r="CR60" s="526" t="s">
        <v>4965</v>
      </c>
      <c r="CS60" s="527" t="s">
        <v>4965</v>
      </c>
      <c r="CT60" s="527" t="s">
        <v>4965</v>
      </c>
      <c r="CU60" s="527" t="s">
        <v>4965</v>
      </c>
    </row>
    <row r="61" spans="1:99" s="71" customFormat="1" ht="12" customHeight="1" x14ac:dyDescent="0.2">
      <c r="A61" s="509" t="s">
        <v>2441</v>
      </c>
      <c r="B61" s="510" t="s">
        <v>2394</v>
      </c>
      <c r="C61" s="510" t="s">
        <v>1432</v>
      </c>
      <c r="D61" s="537"/>
      <c r="E61" s="511" t="s">
        <v>1432</v>
      </c>
      <c r="F61" s="510" t="s">
        <v>2395</v>
      </c>
      <c r="G61" s="510" t="s">
        <v>3313</v>
      </c>
      <c r="H61" s="510" t="s">
        <v>1458</v>
      </c>
      <c r="I61" s="510" t="s">
        <v>3314</v>
      </c>
      <c r="J61" s="510">
        <v>524382</v>
      </c>
      <c r="K61" s="510">
        <v>175284</v>
      </c>
      <c r="L61" s="512" t="s">
        <v>3088</v>
      </c>
      <c r="M61" s="513" t="s">
        <v>4203</v>
      </c>
      <c r="N61" s="513" t="s">
        <v>3859</v>
      </c>
      <c r="O61" s="510">
        <v>0</v>
      </c>
      <c r="P61" s="510">
        <v>3</v>
      </c>
      <c r="Q61" s="514">
        <v>3</v>
      </c>
      <c r="R61" s="510" t="s">
        <v>2396</v>
      </c>
      <c r="S61" s="510" t="s">
        <v>1438</v>
      </c>
      <c r="T61" s="513" t="s">
        <v>911</v>
      </c>
      <c r="U61" s="513" t="s">
        <v>4305</v>
      </c>
      <c r="V61" s="513"/>
      <c r="W61" s="510" t="s">
        <v>1439</v>
      </c>
      <c r="X61" s="513" t="s">
        <v>1432</v>
      </c>
      <c r="Y61" s="510" t="s">
        <v>1442</v>
      </c>
      <c r="Z61" s="510" t="s">
        <v>4694</v>
      </c>
      <c r="AA61" s="510" t="s">
        <v>1444</v>
      </c>
      <c r="AB61" s="510" t="s">
        <v>2713</v>
      </c>
      <c r="AC61" s="515">
        <v>2.4E-2</v>
      </c>
      <c r="AD61" s="516" t="s">
        <v>4203</v>
      </c>
      <c r="AE61" s="516"/>
      <c r="AF61" s="675">
        <v>42094</v>
      </c>
      <c r="AG61" s="517" t="s">
        <v>3063</v>
      </c>
      <c r="AH61" s="511" t="s">
        <v>1445</v>
      </c>
      <c r="AI61" s="511"/>
      <c r="AJ61" s="511">
        <v>1</v>
      </c>
      <c r="AK61" s="511">
        <v>3</v>
      </c>
      <c r="AL61" s="511">
        <v>0</v>
      </c>
      <c r="AM61" s="511">
        <v>0</v>
      </c>
      <c r="AN61" s="511">
        <v>3</v>
      </c>
      <c r="AO61" s="511">
        <v>0</v>
      </c>
      <c r="AP61" s="511">
        <v>0</v>
      </c>
      <c r="AQ61" s="511">
        <v>0</v>
      </c>
      <c r="AR61" s="511">
        <v>0</v>
      </c>
      <c r="AS61" s="511">
        <v>0</v>
      </c>
      <c r="AT61" s="511">
        <v>0</v>
      </c>
      <c r="AU61" s="511">
        <v>3</v>
      </c>
      <c r="AV61" s="511">
        <v>0</v>
      </c>
      <c r="AW61" s="511">
        <v>0</v>
      </c>
      <c r="AX61" s="511">
        <v>0</v>
      </c>
      <c r="AY61" s="511">
        <v>0</v>
      </c>
      <c r="AZ61" s="511">
        <v>0</v>
      </c>
      <c r="BA61" s="511">
        <v>0</v>
      </c>
      <c r="BB61" s="511">
        <v>0</v>
      </c>
      <c r="BC61" s="511">
        <v>0</v>
      </c>
      <c r="BD61" s="511">
        <v>0</v>
      </c>
      <c r="BE61" s="511">
        <v>0</v>
      </c>
      <c r="BF61" s="511">
        <v>0</v>
      </c>
      <c r="BG61" s="511">
        <v>0</v>
      </c>
      <c r="BH61" s="511">
        <v>0</v>
      </c>
      <c r="BI61" s="511">
        <v>0</v>
      </c>
      <c r="BJ61" s="511">
        <v>0</v>
      </c>
      <c r="BK61" s="511">
        <v>0</v>
      </c>
      <c r="BL61" s="511">
        <v>0</v>
      </c>
      <c r="BM61" s="511">
        <v>0</v>
      </c>
      <c r="BN61" s="728"/>
      <c r="BO61" s="518">
        <v>3</v>
      </c>
      <c r="BP61" s="519">
        <v>0</v>
      </c>
      <c r="BQ61" s="528">
        <v>0</v>
      </c>
      <c r="BR61" s="519">
        <v>0</v>
      </c>
      <c r="BS61" s="519">
        <v>0</v>
      </c>
      <c r="BT61" s="519">
        <v>0</v>
      </c>
      <c r="BU61" s="529">
        <v>0</v>
      </c>
      <c r="BV61" s="519">
        <v>0</v>
      </c>
      <c r="BW61" s="519">
        <v>0</v>
      </c>
      <c r="BX61" s="519">
        <v>0</v>
      </c>
      <c r="BY61" s="519">
        <v>0</v>
      </c>
      <c r="BZ61" s="519">
        <v>0</v>
      </c>
      <c r="CA61" s="519">
        <v>0</v>
      </c>
      <c r="CB61" s="519">
        <v>0</v>
      </c>
      <c r="CC61" s="519">
        <v>0</v>
      </c>
      <c r="CD61" s="519">
        <v>0</v>
      </c>
      <c r="CE61" s="519">
        <v>0</v>
      </c>
      <c r="CF61" s="519">
        <v>0</v>
      </c>
      <c r="CG61" s="519">
        <v>0</v>
      </c>
      <c r="CH61" s="519">
        <v>0</v>
      </c>
      <c r="CI61" s="519">
        <v>0</v>
      </c>
      <c r="CJ61" s="519">
        <v>0</v>
      </c>
      <c r="CK61" s="623">
        <f t="shared" si="0"/>
        <v>0</v>
      </c>
      <c r="CL61" s="523">
        <v>0</v>
      </c>
      <c r="CM61" s="523">
        <v>0</v>
      </c>
      <c r="CN61" s="523">
        <v>0</v>
      </c>
      <c r="CO61" s="524">
        <v>1</v>
      </c>
      <c r="CP61" s="726"/>
      <c r="CQ61" s="525" t="s">
        <v>4965</v>
      </c>
      <c r="CR61" s="526" t="s">
        <v>4965</v>
      </c>
      <c r="CS61" s="527" t="s">
        <v>4965</v>
      </c>
      <c r="CT61" s="527" t="s">
        <v>4965</v>
      </c>
      <c r="CU61" s="527" t="s">
        <v>4965</v>
      </c>
    </row>
    <row r="62" spans="1:99" s="71" customFormat="1" ht="12" customHeight="1" x14ac:dyDescent="0.2">
      <c r="A62" s="509" t="s">
        <v>2441</v>
      </c>
      <c r="B62" s="510" t="s">
        <v>2397</v>
      </c>
      <c r="C62" s="510" t="s">
        <v>1432</v>
      </c>
      <c r="D62" s="537"/>
      <c r="E62" s="511" t="s">
        <v>1432</v>
      </c>
      <c r="F62" s="510" t="s">
        <v>1767</v>
      </c>
      <c r="G62" s="510" t="s">
        <v>2513</v>
      </c>
      <c r="H62" s="510" t="s">
        <v>2717</v>
      </c>
      <c r="I62" s="510" t="s">
        <v>2399</v>
      </c>
      <c r="J62" s="510">
        <v>526962</v>
      </c>
      <c r="K62" s="510">
        <v>176159</v>
      </c>
      <c r="L62" s="512" t="s">
        <v>4766</v>
      </c>
      <c r="M62" s="513" t="s">
        <v>3900</v>
      </c>
      <c r="N62" s="513" t="s">
        <v>3859</v>
      </c>
      <c r="O62" s="510">
        <v>0</v>
      </c>
      <c r="P62" s="510">
        <v>17</v>
      </c>
      <c r="Q62" s="514">
        <v>17</v>
      </c>
      <c r="R62" s="510" t="s">
        <v>2400</v>
      </c>
      <c r="S62" s="510" t="s">
        <v>1154</v>
      </c>
      <c r="T62" s="513" t="s">
        <v>632</v>
      </c>
      <c r="U62" s="513" t="s">
        <v>268</v>
      </c>
      <c r="V62" s="513"/>
      <c r="W62" s="510" t="s">
        <v>1439</v>
      </c>
      <c r="X62" s="513" t="s">
        <v>1432</v>
      </c>
      <c r="Y62" s="510" t="s">
        <v>1442</v>
      </c>
      <c r="Z62" s="510" t="s">
        <v>1443</v>
      </c>
      <c r="AA62" s="510" t="s">
        <v>1443</v>
      </c>
      <c r="AB62" s="510" t="s">
        <v>1444</v>
      </c>
      <c r="AC62" s="515">
        <v>0.121</v>
      </c>
      <c r="AD62" s="516" t="s">
        <v>3900</v>
      </c>
      <c r="AE62" s="516"/>
      <c r="AF62" s="675">
        <v>42094</v>
      </c>
      <c r="AG62" s="517" t="s">
        <v>628</v>
      </c>
      <c r="AH62" s="511" t="s">
        <v>3279</v>
      </c>
      <c r="AI62" s="511"/>
      <c r="AJ62" s="511">
        <v>2</v>
      </c>
      <c r="AK62" s="511">
        <v>17</v>
      </c>
      <c r="AL62" s="511">
        <v>0</v>
      </c>
      <c r="AM62" s="511">
        <v>0</v>
      </c>
      <c r="AN62" s="511">
        <v>9</v>
      </c>
      <c r="AO62" s="511">
        <v>6</v>
      </c>
      <c r="AP62" s="511">
        <v>2</v>
      </c>
      <c r="AQ62" s="511">
        <v>0</v>
      </c>
      <c r="AR62" s="511">
        <v>0</v>
      </c>
      <c r="AS62" s="511">
        <v>0</v>
      </c>
      <c r="AT62" s="511">
        <v>0</v>
      </c>
      <c r="AU62" s="511">
        <v>9</v>
      </c>
      <c r="AV62" s="511">
        <v>6</v>
      </c>
      <c r="AW62" s="511">
        <v>2</v>
      </c>
      <c r="AX62" s="511">
        <v>0</v>
      </c>
      <c r="AY62" s="511">
        <v>0</v>
      </c>
      <c r="AZ62" s="511">
        <v>0</v>
      </c>
      <c r="BA62" s="511">
        <v>0</v>
      </c>
      <c r="BB62" s="511">
        <v>0</v>
      </c>
      <c r="BC62" s="511">
        <v>0</v>
      </c>
      <c r="BD62" s="511">
        <v>0</v>
      </c>
      <c r="BE62" s="511">
        <v>0</v>
      </c>
      <c r="BF62" s="511">
        <v>0</v>
      </c>
      <c r="BG62" s="511">
        <v>0</v>
      </c>
      <c r="BH62" s="511">
        <v>0</v>
      </c>
      <c r="BI62" s="511">
        <v>0</v>
      </c>
      <c r="BJ62" s="511">
        <v>0</v>
      </c>
      <c r="BK62" s="511">
        <v>0</v>
      </c>
      <c r="BL62" s="511">
        <v>0</v>
      </c>
      <c r="BM62" s="511">
        <v>0</v>
      </c>
      <c r="BN62" s="728"/>
      <c r="BO62" s="518">
        <v>17</v>
      </c>
      <c r="BP62" s="519">
        <v>0</v>
      </c>
      <c r="BQ62" s="528">
        <v>0</v>
      </c>
      <c r="BR62" s="519">
        <v>0</v>
      </c>
      <c r="BS62" s="519">
        <v>0</v>
      </c>
      <c r="BT62" s="519">
        <v>0</v>
      </c>
      <c r="BU62" s="529">
        <v>0</v>
      </c>
      <c r="BV62" s="519">
        <v>0</v>
      </c>
      <c r="BW62" s="519">
        <v>0</v>
      </c>
      <c r="BX62" s="519">
        <v>0</v>
      </c>
      <c r="BY62" s="519">
        <v>0</v>
      </c>
      <c r="BZ62" s="519">
        <v>0</v>
      </c>
      <c r="CA62" s="519">
        <v>0</v>
      </c>
      <c r="CB62" s="519">
        <v>0</v>
      </c>
      <c r="CC62" s="519">
        <v>0</v>
      </c>
      <c r="CD62" s="519">
        <v>0</v>
      </c>
      <c r="CE62" s="519">
        <v>0</v>
      </c>
      <c r="CF62" s="519">
        <v>0</v>
      </c>
      <c r="CG62" s="519">
        <v>0</v>
      </c>
      <c r="CH62" s="519">
        <v>0</v>
      </c>
      <c r="CI62" s="519">
        <v>0</v>
      </c>
      <c r="CJ62" s="519">
        <v>0</v>
      </c>
      <c r="CK62" s="623">
        <f t="shared" si="0"/>
        <v>0</v>
      </c>
      <c r="CL62" s="523">
        <v>0</v>
      </c>
      <c r="CM62" s="523">
        <v>0</v>
      </c>
      <c r="CN62" s="523">
        <v>0</v>
      </c>
      <c r="CO62" s="524">
        <v>1</v>
      </c>
      <c r="CP62" s="726"/>
      <c r="CQ62" s="525" t="s">
        <v>4965</v>
      </c>
      <c r="CR62" s="526" t="s">
        <v>4965</v>
      </c>
      <c r="CS62" s="527" t="s">
        <v>4965</v>
      </c>
      <c r="CT62" s="527" t="s">
        <v>4965</v>
      </c>
      <c r="CU62" s="527" t="s">
        <v>4965</v>
      </c>
    </row>
    <row r="63" spans="1:99" s="71" customFormat="1" ht="12" customHeight="1" x14ac:dyDescent="0.2">
      <c r="A63" s="509" t="s">
        <v>2441</v>
      </c>
      <c r="B63" s="510" t="s">
        <v>2401</v>
      </c>
      <c r="C63" s="510" t="s">
        <v>1432</v>
      </c>
      <c r="D63" s="510" t="s">
        <v>1432</v>
      </c>
      <c r="E63" s="511" t="s">
        <v>1432</v>
      </c>
      <c r="F63" s="510" t="s">
        <v>2142</v>
      </c>
      <c r="G63" s="510" t="s">
        <v>2402</v>
      </c>
      <c r="H63" s="510" t="s">
        <v>2717</v>
      </c>
      <c r="I63" s="510" t="s">
        <v>2403</v>
      </c>
      <c r="J63" s="510">
        <v>527410</v>
      </c>
      <c r="K63" s="510">
        <v>177203</v>
      </c>
      <c r="L63" s="512" t="s">
        <v>4766</v>
      </c>
      <c r="M63" s="513" t="s">
        <v>2404</v>
      </c>
      <c r="N63" s="513" t="s">
        <v>3859</v>
      </c>
      <c r="O63" s="510">
        <v>1</v>
      </c>
      <c r="P63" s="510">
        <v>1</v>
      </c>
      <c r="Q63" s="514">
        <v>0</v>
      </c>
      <c r="R63" s="510" t="s">
        <v>2405</v>
      </c>
      <c r="S63" s="510" t="s">
        <v>1438</v>
      </c>
      <c r="T63" s="513" t="s">
        <v>2406</v>
      </c>
      <c r="U63" s="513" t="s">
        <v>2407</v>
      </c>
      <c r="V63" s="513"/>
      <c r="W63" s="510" t="s">
        <v>1439</v>
      </c>
      <c r="X63" s="513" t="s">
        <v>1432</v>
      </c>
      <c r="Y63" s="510" t="s">
        <v>1442</v>
      </c>
      <c r="Z63" s="510" t="s">
        <v>1443</v>
      </c>
      <c r="AA63" s="510" t="s">
        <v>1444</v>
      </c>
      <c r="AB63" s="510" t="s">
        <v>2713</v>
      </c>
      <c r="AC63" s="515">
        <v>1.0999999999999999E-2</v>
      </c>
      <c r="AD63" s="516" t="s">
        <v>2404</v>
      </c>
      <c r="AE63" s="516"/>
      <c r="AF63" s="675">
        <v>42094</v>
      </c>
      <c r="AG63" s="517" t="s">
        <v>3063</v>
      </c>
      <c r="AH63" s="511" t="s">
        <v>1445</v>
      </c>
      <c r="AI63" s="511"/>
      <c r="AJ63" s="511">
        <v>0</v>
      </c>
      <c r="AK63" s="511">
        <v>0</v>
      </c>
      <c r="AL63" s="511">
        <v>0</v>
      </c>
      <c r="AM63" s="511">
        <v>0</v>
      </c>
      <c r="AN63" s="511">
        <v>-1</v>
      </c>
      <c r="AO63" s="511">
        <v>0</v>
      </c>
      <c r="AP63" s="511">
        <v>0</v>
      </c>
      <c r="AQ63" s="511">
        <v>1</v>
      </c>
      <c r="AR63" s="511">
        <v>0</v>
      </c>
      <c r="AS63" s="511">
        <v>0</v>
      </c>
      <c r="AT63" s="511">
        <v>0</v>
      </c>
      <c r="AU63" s="511">
        <v>0</v>
      </c>
      <c r="AV63" s="511">
        <v>0</v>
      </c>
      <c r="AW63" s="511">
        <v>0</v>
      </c>
      <c r="AX63" s="511">
        <v>0</v>
      </c>
      <c r="AY63" s="511">
        <v>0</v>
      </c>
      <c r="AZ63" s="511">
        <v>0</v>
      </c>
      <c r="BA63" s="511">
        <v>0</v>
      </c>
      <c r="BB63" s="511">
        <v>-1</v>
      </c>
      <c r="BC63" s="511">
        <v>0</v>
      </c>
      <c r="BD63" s="511">
        <v>0</v>
      </c>
      <c r="BE63" s="511">
        <v>1</v>
      </c>
      <c r="BF63" s="511">
        <v>0</v>
      </c>
      <c r="BG63" s="511">
        <v>0</v>
      </c>
      <c r="BH63" s="511">
        <v>0</v>
      </c>
      <c r="BI63" s="511">
        <v>0</v>
      </c>
      <c r="BJ63" s="511">
        <v>0</v>
      </c>
      <c r="BK63" s="511">
        <v>0</v>
      </c>
      <c r="BL63" s="511">
        <v>0</v>
      </c>
      <c r="BM63" s="511">
        <v>0</v>
      </c>
      <c r="BN63" s="728"/>
      <c r="BO63" s="518">
        <v>0</v>
      </c>
      <c r="BP63" s="519">
        <v>0</v>
      </c>
      <c r="BQ63" s="528">
        <v>0</v>
      </c>
      <c r="BR63" s="519">
        <v>0</v>
      </c>
      <c r="BS63" s="519">
        <v>0</v>
      </c>
      <c r="BT63" s="519">
        <v>0</v>
      </c>
      <c r="BU63" s="529">
        <v>0</v>
      </c>
      <c r="BV63" s="519">
        <v>0</v>
      </c>
      <c r="BW63" s="519">
        <v>0</v>
      </c>
      <c r="BX63" s="519">
        <v>0</v>
      </c>
      <c r="BY63" s="519">
        <v>0</v>
      </c>
      <c r="BZ63" s="519">
        <v>0</v>
      </c>
      <c r="CA63" s="519">
        <v>0</v>
      </c>
      <c r="CB63" s="519">
        <v>0</v>
      </c>
      <c r="CC63" s="519">
        <v>0</v>
      </c>
      <c r="CD63" s="519">
        <v>0</v>
      </c>
      <c r="CE63" s="519">
        <v>0</v>
      </c>
      <c r="CF63" s="519">
        <v>0</v>
      </c>
      <c r="CG63" s="519">
        <v>0</v>
      </c>
      <c r="CH63" s="519">
        <v>0</v>
      </c>
      <c r="CI63" s="519">
        <v>0</v>
      </c>
      <c r="CJ63" s="519">
        <v>0</v>
      </c>
      <c r="CK63" s="623">
        <f t="shared" si="0"/>
        <v>0</v>
      </c>
      <c r="CL63" s="523">
        <v>0</v>
      </c>
      <c r="CM63" s="523">
        <v>0</v>
      </c>
      <c r="CN63" s="523">
        <v>0</v>
      </c>
      <c r="CO63" s="524">
        <v>1</v>
      </c>
      <c r="CP63" s="726"/>
      <c r="CQ63" s="525" t="s">
        <v>4965</v>
      </c>
      <c r="CR63" s="526" t="s">
        <v>4965</v>
      </c>
      <c r="CS63" s="527" t="s">
        <v>4965</v>
      </c>
      <c r="CT63" s="527" t="s">
        <v>4965</v>
      </c>
      <c r="CU63" s="527" t="s">
        <v>4965</v>
      </c>
    </row>
    <row r="64" spans="1:99" s="71" customFormat="1" ht="12" customHeight="1" x14ac:dyDescent="0.2">
      <c r="A64" s="509" t="s">
        <v>2441</v>
      </c>
      <c r="B64" s="510" t="s">
        <v>2408</v>
      </c>
      <c r="C64" s="510" t="s">
        <v>1432</v>
      </c>
      <c r="D64" s="510" t="s">
        <v>1432</v>
      </c>
      <c r="E64" s="511" t="s">
        <v>1432</v>
      </c>
      <c r="F64" s="510" t="s">
        <v>2516</v>
      </c>
      <c r="G64" s="510" t="s">
        <v>1493</v>
      </c>
      <c r="H64" s="510" t="s">
        <v>1458</v>
      </c>
      <c r="I64" s="510" t="s">
        <v>2409</v>
      </c>
      <c r="J64" s="510">
        <v>524278</v>
      </c>
      <c r="K64" s="510">
        <v>175443</v>
      </c>
      <c r="L64" s="512" t="s">
        <v>3088</v>
      </c>
      <c r="M64" s="513" t="s">
        <v>356</v>
      </c>
      <c r="N64" s="513" t="s">
        <v>2410</v>
      </c>
      <c r="O64" s="510">
        <v>0</v>
      </c>
      <c r="P64" s="510">
        <v>1</v>
      </c>
      <c r="Q64" s="514">
        <v>1</v>
      </c>
      <c r="R64" s="510" t="s">
        <v>2411</v>
      </c>
      <c r="S64" s="510" t="s">
        <v>1438</v>
      </c>
      <c r="T64" s="513" t="s">
        <v>2412</v>
      </c>
      <c r="U64" s="513" t="s">
        <v>2413</v>
      </c>
      <c r="V64" s="513"/>
      <c r="W64" s="510" t="s">
        <v>1439</v>
      </c>
      <c r="X64" s="513" t="s">
        <v>1432</v>
      </c>
      <c r="Y64" s="510" t="s">
        <v>1442</v>
      </c>
      <c r="Z64" s="510" t="s">
        <v>3893</v>
      </c>
      <c r="AA64" s="510" t="s">
        <v>1444</v>
      </c>
      <c r="AB64" s="510" t="s">
        <v>4720</v>
      </c>
      <c r="AC64" s="515">
        <v>6.0000000000000001E-3</v>
      </c>
      <c r="AD64" s="516" t="s">
        <v>356</v>
      </c>
      <c r="AE64" s="516"/>
      <c r="AF64" s="675">
        <v>42035</v>
      </c>
      <c r="AG64" s="517" t="s">
        <v>3063</v>
      </c>
      <c r="AH64" s="511" t="s">
        <v>1445</v>
      </c>
      <c r="AI64" s="511"/>
      <c r="AJ64" s="511">
        <v>0</v>
      </c>
      <c r="AK64" s="511">
        <v>0</v>
      </c>
      <c r="AL64" s="511">
        <v>0</v>
      </c>
      <c r="AM64" s="511">
        <v>0</v>
      </c>
      <c r="AN64" s="511">
        <v>0</v>
      </c>
      <c r="AO64" s="511">
        <v>1</v>
      </c>
      <c r="AP64" s="511">
        <v>0</v>
      </c>
      <c r="AQ64" s="511">
        <v>0</v>
      </c>
      <c r="AR64" s="511">
        <v>0</v>
      </c>
      <c r="AS64" s="511">
        <v>0</v>
      </c>
      <c r="AT64" s="511">
        <v>0</v>
      </c>
      <c r="AU64" s="511">
        <v>0</v>
      </c>
      <c r="AV64" s="511">
        <v>0</v>
      </c>
      <c r="AW64" s="511">
        <v>0</v>
      </c>
      <c r="AX64" s="511">
        <v>0</v>
      </c>
      <c r="AY64" s="511">
        <v>0</v>
      </c>
      <c r="AZ64" s="511">
        <v>0</v>
      </c>
      <c r="BA64" s="511">
        <v>0</v>
      </c>
      <c r="BB64" s="511">
        <v>0</v>
      </c>
      <c r="BC64" s="511">
        <v>1</v>
      </c>
      <c r="BD64" s="511">
        <v>0</v>
      </c>
      <c r="BE64" s="511">
        <v>0</v>
      </c>
      <c r="BF64" s="511">
        <v>0</v>
      </c>
      <c r="BG64" s="511">
        <v>0</v>
      </c>
      <c r="BH64" s="511">
        <v>0</v>
      </c>
      <c r="BI64" s="511">
        <v>0</v>
      </c>
      <c r="BJ64" s="511">
        <v>0</v>
      </c>
      <c r="BK64" s="511">
        <v>0</v>
      </c>
      <c r="BL64" s="511">
        <v>0</v>
      </c>
      <c r="BM64" s="511">
        <v>0</v>
      </c>
      <c r="BN64" s="728"/>
      <c r="BO64" s="518">
        <v>1</v>
      </c>
      <c r="BP64" s="519">
        <v>0</v>
      </c>
      <c r="BQ64" s="528">
        <v>0</v>
      </c>
      <c r="BR64" s="519">
        <v>0</v>
      </c>
      <c r="BS64" s="519">
        <v>0</v>
      </c>
      <c r="BT64" s="519">
        <v>0</v>
      </c>
      <c r="BU64" s="529">
        <v>0</v>
      </c>
      <c r="BV64" s="519">
        <v>0</v>
      </c>
      <c r="BW64" s="519">
        <v>0</v>
      </c>
      <c r="BX64" s="519">
        <v>0</v>
      </c>
      <c r="BY64" s="519">
        <v>0</v>
      </c>
      <c r="BZ64" s="519">
        <v>0</v>
      </c>
      <c r="CA64" s="519">
        <v>0</v>
      </c>
      <c r="CB64" s="519">
        <v>0</v>
      </c>
      <c r="CC64" s="519">
        <v>0</v>
      </c>
      <c r="CD64" s="519">
        <v>0</v>
      </c>
      <c r="CE64" s="519">
        <v>0</v>
      </c>
      <c r="CF64" s="519">
        <v>0</v>
      </c>
      <c r="CG64" s="519">
        <v>0</v>
      </c>
      <c r="CH64" s="519">
        <v>0</v>
      </c>
      <c r="CI64" s="519">
        <v>0</v>
      </c>
      <c r="CJ64" s="519">
        <v>0</v>
      </c>
      <c r="CK64" s="623">
        <f t="shared" si="0"/>
        <v>0</v>
      </c>
      <c r="CL64" s="523">
        <v>0</v>
      </c>
      <c r="CM64" s="523">
        <v>0</v>
      </c>
      <c r="CN64" s="523">
        <v>0</v>
      </c>
      <c r="CO64" s="524">
        <v>7</v>
      </c>
      <c r="CP64" s="726"/>
      <c r="CQ64" s="525" t="s">
        <v>4965</v>
      </c>
      <c r="CR64" s="526" t="s">
        <v>4965</v>
      </c>
      <c r="CS64" s="527" t="s">
        <v>4965</v>
      </c>
      <c r="CT64" s="527" t="s">
        <v>4965</v>
      </c>
      <c r="CU64" s="527" t="s">
        <v>4965</v>
      </c>
    </row>
    <row r="65" spans="1:99" s="71" customFormat="1" ht="12" customHeight="1" x14ac:dyDescent="0.2">
      <c r="A65" s="509" t="s">
        <v>2441</v>
      </c>
      <c r="B65" s="510" t="s">
        <v>2414</v>
      </c>
      <c r="C65" s="510" t="s">
        <v>1432</v>
      </c>
      <c r="D65" s="510" t="s">
        <v>1432</v>
      </c>
      <c r="E65" s="511" t="s">
        <v>2415</v>
      </c>
      <c r="F65" s="510" t="s">
        <v>1432</v>
      </c>
      <c r="G65" s="510" t="s">
        <v>2416</v>
      </c>
      <c r="H65" s="510" t="s">
        <v>1885</v>
      </c>
      <c r="I65" s="510" t="s">
        <v>2417</v>
      </c>
      <c r="J65" s="510">
        <v>527138</v>
      </c>
      <c r="K65" s="510">
        <v>173218</v>
      </c>
      <c r="L65" s="512" t="s">
        <v>3089</v>
      </c>
      <c r="M65" s="513" t="s">
        <v>4203</v>
      </c>
      <c r="N65" s="513" t="s">
        <v>3859</v>
      </c>
      <c r="O65" s="510">
        <v>0</v>
      </c>
      <c r="P65" s="510">
        <v>1</v>
      </c>
      <c r="Q65" s="514">
        <v>1</v>
      </c>
      <c r="R65" s="510" t="s">
        <v>3754</v>
      </c>
      <c r="S65" s="510" t="s">
        <v>1438</v>
      </c>
      <c r="T65" s="513" t="s">
        <v>3755</v>
      </c>
      <c r="U65" s="513" t="s">
        <v>743</v>
      </c>
      <c r="V65" s="513"/>
      <c r="W65" s="510" t="s">
        <v>1439</v>
      </c>
      <c r="X65" s="513" t="s">
        <v>1432</v>
      </c>
      <c r="Y65" s="510" t="s">
        <v>4687</v>
      </c>
      <c r="Z65" s="510" t="s">
        <v>1443</v>
      </c>
      <c r="AA65" s="510" t="s">
        <v>1444</v>
      </c>
      <c r="AB65" s="510" t="s">
        <v>2713</v>
      </c>
      <c r="AC65" s="515">
        <v>0.108</v>
      </c>
      <c r="AD65" s="516" t="s">
        <v>4203</v>
      </c>
      <c r="AE65" s="516"/>
      <c r="AF65" s="675">
        <v>42094</v>
      </c>
      <c r="AG65" s="517" t="s">
        <v>3063</v>
      </c>
      <c r="AH65" s="511" t="s">
        <v>1445</v>
      </c>
      <c r="AI65" s="511"/>
      <c r="AJ65" s="511">
        <v>1</v>
      </c>
      <c r="AK65" s="511">
        <v>1</v>
      </c>
      <c r="AL65" s="511">
        <v>0</v>
      </c>
      <c r="AM65" s="511">
        <v>0</v>
      </c>
      <c r="AN65" s="511">
        <v>0</v>
      </c>
      <c r="AO65" s="511">
        <v>0</v>
      </c>
      <c r="AP65" s="511">
        <v>0</v>
      </c>
      <c r="AQ65" s="511">
        <v>1</v>
      </c>
      <c r="AR65" s="511">
        <v>0</v>
      </c>
      <c r="AS65" s="511">
        <v>0</v>
      </c>
      <c r="AT65" s="511">
        <v>0</v>
      </c>
      <c r="AU65" s="511">
        <v>0</v>
      </c>
      <c r="AV65" s="511">
        <v>0</v>
      </c>
      <c r="AW65" s="511">
        <v>0</v>
      </c>
      <c r="AX65" s="511">
        <v>0</v>
      </c>
      <c r="AY65" s="511">
        <v>0</v>
      </c>
      <c r="AZ65" s="511">
        <v>0</v>
      </c>
      <c r="BA65" s="511">
        <v>0</v>
      </c>
      <c r="BB65" s="511">
        <v>0</v>
      </c>
      <c r="BC65" s="511">
        <v>0</v>
      </c>
      <c r="BD65" s="511">
        <v>0</v>
      </c>
      <c r="BE65" s="511">
        <v>1</v>
      </c>
      <c r="BF65" s="511">
        <v>0</v>
      </c>
      <c r="BG65" s="511">
        <v>0</v>
      </c>
      <c r="BH65" s="511">
        <v>0</v>
      </c>
      <c r="BI65" s="511">
        <v>0</v>
      </c>
      <c r="BJ65" s="511">
        <v>0</v>
      </c>
      <c r="BK65" s="511">
        <v>0</v>
      </c>
      <c r="BL65" s="511">
        <v>0</v>
      </c>
      <c r="BM65" s="511">
        <v>0</v>
      </c>
      <c r="BN65" s="728"/>
      <c r="BO65" s="518">
        <v>1</v>
      </c>
      <c r="BP65" s="519">
        <v>0</v>
      </c>
      <c r="BQ65" s="528">
        <v>0</v>
      </c>
      <c r="BR65" s="519">
        <v>0</v>
      </c>
      <c r="BS65" s="519">
        <v>0</v>
      </c>
      <c r="BT65" s="519">
        <v>0</v>
      </c>
      <c r="BU65" s="529">
        <v>0</v>
      </c>
      <c r="BV65" s="519">
        <v>0</v>
      </c>
      <c r="BW65" s="519">
        <v>0</v>
      </c>
      <c r="BX65" s="519">
        <v>0</v>
      </c>
      <c r="BY65" s="519">
        <v>0</v>
      </c>
      <c r="BZ65" s="519">
        <v>0</v>
      </c>
      <c r="CA65" s="519">
        <v>0</v>
      </c>
      <c r="CB65" s="519">
        <v>0</v>
      </c>
      <c r="CC65" s="519">
        <v>0</v>
      </c>
      <c r="CD65" s="519">
        <v>0</v>
      </c>
      <c r="CE65" s="519">
        <v>0</v>
      </c>
      <c r="CF65" s="519">
        <v>0</v>
      </c>
      <c r="CG65" s="519">
        <v>0</v>
      </c>
      <c r="CH65" s="519">
        <v>0</v>
      </c>
      <c r="CI65" s="519">
        <v>0</v>
      </c>
      <c r="CJ65" s="519">
        <v>0</v>
      </c>
      <c r="CK65" s="623">
        <f t="shared" si="0"/>
        <v>0</v>
      </c>
      <c r="CL65" s="523">
        <v>0</v>
      </c>
      <c r="CM65" s="523">
        <v>0</v>
      </c>
      <c r="CN65" s="523">
        <v>0</v>
      </c>
      <c r="CO65" s="524">
        <v>1</v>
      </c>
      <c r="CP65" s="726"/>
      <c r="CQ65" s="525" t="s">
        <v>4965</v>
      </c>
      <c r="CR65" s="526" t="s">
        <v>4965</v>
      </c>
      <c r="CS65" s="527" t="s">
        <v>4965</v>
      </c>
      <c r="CT65" s="527" t="s">
        <v>4965</v>
      </c>
      <c r="CU65" s="527" t="s">
        <v>4965</v>
      </c>
    </row>
    <row r="66" spans="1:99" s="71" customFormat="1" ht="12" customHeight="1" x14ac:dyDescent="0.2">
      <c r="A66" s="509" t="s">
        <v>2441</v>
      </c>
      <c r="B66" s="510" t="s">
        <v>3756</v>
      </c>
      <c r="C66" s="510" t="s">
        <v>1432</v>
      </c>
      <c r="D66" s="510" t="s">
        <v>1432</v>
      </c>
      <c r="E66" s="511" t="s">
        <v>1432</v>
      </c>
      <c r="F66" s="510" t="s">
        <v>2516</v>
      </c>
      <c r="G66" s="510" t="s">
        <v>3757</v>
      </c>
      <c r="H66" s="510" t="s">
        <v>1435</v>
      </c>
      <c r="I66" s="510" t="s">
        <v>3912</v>
      </c>
      <c r="J66" s="510">
        <v>527727</v>
      </c>
      <c r="K66" s="510">
        <v>172861</v>
      </c>
      <c r="L66" s="512" t="s">
        <v>3083</v>
      </c>
      <c r="M66" s="513" t="s">
        <v>4806</v>
      </c>
      <c r="N66" s="513" t="s">
        <v>3859</v>
      </c>
      <c r="O66" s="510">
        <v>0</v>
      </c>
      <c r="P66" s="510">
        <v>1</v>
      </c>
      <c r="Q66" s="514">
        <v>1</v>
      </c>
      <c r="R66" s="510" t="s">
        <v>3758</v>
      </c>
      <c r="S66" s="510" t="s">
        <v>1438</v>
      </c>
      <c r="T66" s="513" t="s">
        <v>619</v>
      </c>
      <c r="U66" s="513" t="s">
        <v>2407</v>
      </c>
      <c r="V66" s="513"/>
      <c r="W66" s="510" t="s">
        <v>1439</v>
      </c>
      <c r="X66" s="513" t="s">
        <v>1432</v>
      </c>
      <c r="Y66" s="510" t="s">
        <v>1442</v>
      </c>
      <c r="Z66" s="510" t="s">
        <v>1443</v>
      </c>
      <c r="AA66" s="510" t="s">
        <v>1444</v>
      </c>
      <c r="AB66" s="510" t="s">
        <v>2713</v>
      </c>
      <c r="AC66" s="515">
        <v>4.1000000000000002E-2</v>
      </c>
      <c r="AD66" s="516" t="s">
        <v>4806</v>
      </c>
      <c r="AE66" s="516"/>
      <c r="AF66" s="675">
        <v>42094</v>
      </c>
      <c r="AG66" s="517" t="s">
        <v>3063</v>
      </c>
      <c r="AH66" s="511" t="s">
        <v>1445</v>
      </c>
      <c r="AI66" s="511"/>
      <c r="AJ66" s="511">
        <v>0</v>
      </c>
      <c r="AK66" s="511">
        <v>0</v>
      </c>
      <c r="AL66" s="511">
        <v>0</v>
      </c>
      <c r="AM66" s="511">
        <v>0</v>
      </c>
      <c r="AN66" s="511">
        <v>0</v>
      </c>
      <c r="AO66" s="511">
        <v>1</v>
      </c>
      <c r="AP66" s="511">
        <v>0</v>
      </c>
      <c r="AQ66" s="511">
        <v>0</v>
      </c>
      <c r="AR66" s="511">
        <v>0</v>
      </c>
      <c r="AS66" s="511">
        <v>0</v>
      </c>
      <c r="AT66" s="511">
        <v>0</v>
      </c>
      <c r="AU66" s="511">
        <v>0</v>
      </c>
      <c r="AV66" s="511">
        <v>0</v>
      </c>
      <c r="AW66" s="511">
        <v>0</v>
      </c>
      <c r="AX66" s="511">
        <v>0</v>
      </c>
      <c r="AY66" s="511">
        <v>0</v>
      </c>
      <c r="AZ66" s="511">
        <v>0</v>
      </c>
      <c r="BA66" s="511">
        <v>0</v>
      </c>
      <c r="BB66" s="511">
        <v>0</v>
      </c>
      <c r="BC66" s="511">
        <v>1</v>
      </c>
      <c r="BD66" s="511">
        <v>0</v>
      </c>
      <c r="BE66" s="511">
        <v>0</v>
      </c>
      <c r="BF66" s="511">
        <v>0</v>
      </c>
      <c r="BG66" s="511">
        <v>0</v>
      </c>
      <c r="BH66" s="511">
        <v>0</v>
      </c>
      <c r="BI66" s="511">
        <v>0</v>
      </c>
      <c r="BJ66" s="511">
        <v>0</v>
      </c>
      <c r="BK66" s="511">
        <v>0</v>
      </c>
      <c r="BL66" s="511">
        <v>0</v>
      </c>
      <c r="BM66" s="511">
        <v>0</v>
      </c>
      <c r="BN66" s="728"/>
      <c r="BO66" s="518">
        <v>1</v>
      </c>
      <c r="BP66" s="519">
        <v>0</v>
      </c>
      <c r="BQ66" s="528">
        <v>0</v>
      </c>
      <c r="BR66" s="519">
        <v>0</v>
      </c>
      <c r="BS66" s="519">
        <v>0</v>
      </c>
      <c r="BT66" s="519">
        <v>0</v>
      </c>
      <c r="BU66" s="529">
        <v>0</v>
      </c>
      <c r="BV66" s="519">
        <v>0</v>
      </c>
      <c r="BW66" s="519">
        <v>0</v>
      </c>
      <c r="BX66" s="519">
        <v>0</v>
      </c>
      <c r="BY66" s="519">
        <v>0</v>
      </c>
      <c r="BZ66" s="519">
        <v>0</v>
      </c>
      <c r="CA66" s="519">
        <v>0</v>
      </c>
      <c r="CB66" s="519">
        <v>0</v>
      </c>
      <c r="CC66" s="519">
        <v>0</v>
      </c>
      <c r="CD66" s="519">
        <v>0</v>
      </c>
      <c r="CE66" s="519">
        <v>0</v>
      </c>
      <c r="CF66" s="519">
        <v>0</v>
      </c>
      <c r="CG66" s="519">
        <v>0</v>
      </c>
      <c r="CH66" s="519">
        <v>0</v>
      </c>
      <c r="CI66" s="519">
        <v>0</v>
      </c>
      <c r="CJ66" s="519">
        <v>0</v>
      </c>
      <c r="CK66" s="623">
        <f t="shared" ref="CK66:CK129" si="1">SUM(BP66:CJ66)</f>
        <v>0</v>
      </c>
      <c r="CL66" s="523">
        <v>0</v>
      </c>
      <c r="CM66" s="523">
        <v>0</v>
      </c>
      <c r="CN66" s="523">
        <v>0</v>
      </c>
      <c r="CO66" s="524">
        <v>1</v>
      </c>
      <c r="CP66" s="726"/>
      <c r="CQ66" s="525" t="s">
        <v>4965</v>
      </c>
      <c r="CR66" s="526" t="s">
        <v>4965</v>
      </c>
      <c r="CS66" s="527" t="s">
        <v>4965</v>
      </c>
      <c r="CT66" s="527" t="s">
        <v>4965</v>
      </c>
      <c r="CU66" s="527" t="s">
        <v>4965</v>
      </c>
    </row>
    <row r="67" spans="1:99" s="71" customFormat="1" ht="12" customHeight="1" x14ac:dyDescent="0.2">
      <c r="A67" s="509" t="s">
        <v>2441</v>
      </c>
      <c r="B67" s="510" t="s">
        <v>3759</v>
      </c>
      <c r="C67" s="510" t="s">
        <v>3760</v>
      </c>
      <c r="D67" s="510" t="s">
        <v>1432</v>
      </c>
      <c r="E67" s="511" t="s">
        <v>3761</v>
      </c>
      <c r="F67" s="510" t="s">
        <v>1432</v>
      </c>
      <c r="G67" s="510" t="s">
        <v>3762</v>
      </c>
      <c r="H67" s="510" t="s">
        <v>2717</v>
      </c>
      <c r="I67" s="510" t="s">
        <v>1854</v>
      </c>
      <c r="J67" s="510">
        <v>527941</v>
      </c>
      <c r="K67" s="510">
        <v>176628</v>
      </c>
      <c r="L67" s="512" t="s">
        <v>3066</v>
      </c>
      <c r="M67" s="513" t="s">
        <v>404</v>
      </c>
      <c r="N67" s="513" t="s">
        <v>3859</v>
      </c>
      <c r="O67" s="510">
        <v>0</v>
      </c>
      <c r="P67" s="510">
        <v>9</v>
      </c>
      <c r="Q67" s="514">
        <v>9</v>
      </c>
      <c r="R67" s="510" t="s">
        <v>3763</v>
      </c>
      <c r="S67" s="510" t="s">
        <v>3676</v>
      </c>
      <c r="T67" s="513" t="s">
        <v>3755</v>
      </c>
      <c r="U67" s="513" t="s">
        <v>3764</v>
      </c>
      <c r="V67" s="513"/>
      <c r="W67" s="510" t="s">
        <v>3677</v>
      </c>
      <c r="X67" s="513" t="s">
        <v>3765</v>
      </c>
      <c r="Y67" s="510" t="s">
        <v>1442</v>
      </c>
      <c r="Z67" s="510" t="s">
        <v>1443</v>
      </c>
      <c r="AA67" s="510" t="s">
        <v>1444</v>
      </c>
      <c r="AB67" s="510" t="s">
        <v>2713</v>
      </c>
      <c r="AC67" s="515">
        <v>0.109</v>
      </c>
      <c r="AD67" s="516" t="s">
        <v>404</v>
      </c>
      <c r="AE67" s="516"/>
      <c r="AF67" s="675">
        <v>42094</v>
      </c>
      <c r="AG67" s="517" t="s">
        <v>3063</v>
      </c>
      <c r="AH67" s="511" t="s">
        <v>1445</v>
      </c>
      <c r="AI67" s="511"/>
      <c r="AJ67" s="511">
        <v>1</v>
      </c>
      <c r="AK67" s="511">
        <v>9</v>
      </c>
      <c r="AL67" s="511">
        <v>0</v>
      </c>
      <c r="AM67" s="511">
        <v>0</v>
      </c>
      <c r="AN67" s="511">
        <v>0</v>
      </c>
      <c r="AO67" s="511">
        <v>0</v>
      </c>
      <c r="AP67" s="511">
        <v>0</v>
      </c>
      <c r="AQ67" s="511">
        <v>9</v>
      </c>
      <c r="AR67" s="511">
        <v>0</v>
      </c>
      <c r="AS67" s="511">
        <v>0</v>
      </c>
      <c r="AT67" s="511">
        <v>0</v>
      </c>
      <c r="AU67" s="511">
        <v>0</v>
      </c>
      <c r="AV67" s="511">
        <v>0</v>
      </c>
      <c r="AW67" s="511">
        <v>0</v>
      </c>
      <c r="AX67" s="511">
        <v>0</v>
      </c>
      <c r="AY67" s="511">
        <v>0</v>
      </c>
      <c r="AZ67" s="511">
        <v>0</v>
      </c>
      <c r="BA67" s="511">
        <v>0</v>
      </c>
      <c r="BB67" s="511">
        <v>0</v>
      </c>
      <c r="BC67" s="511">
        <v>0</v>
      </c>
      <c r="BD67" s="511">
        <v>0</v>
      </c>
      <c r="BE67" s="511">
        <v>9</v>
      </c>
      <c r="BF67" s="511">
        <v>0</v>
      </c>
      <c r="BG67" s="511">
        <v>0</v>
      </c>
      <c r="BH67" s="511">
        <v>0</v>
      </c>
      <c r="BI67" s="511">
        <v>0</v>
      </c>
      <c r="BJ67" s="511">
        <v>0</v>
      </c>
      <c r="BK67" s="511">
        <v>0</v>
      </c>
      <c r="BL67" s="511">
        <v>0</v>
      </c>
      <c r="BM67" s="511">
        <v>0</v>
      </c>
      <c r="BN67" s="728"/>
      <c r="BO67" s="518">
        <v>9</v>
      </c>
      <c r="BP67" s="519">
        <v>0</v>
      </c>
      <c r="BQ67" s="528">
        <v>0</v>
      </c>
      <c r="BR67" s="519">
        <v>0</v>
      </c>
      <c r="BS67" s="519">
        <v>0</v>
      </c>
      <c r="BT67" s="519">
        <v>0</v>
      </c>
      <c r="BU67" s="529">
        <v>0</v>
      </c>
      <c r="BV67" s="519">
        <v>0</v>
      </c>
      <c r="BW67" s="519">
        <v>0</v>
      </c>
      <c r="BX67" s="519">
        <v>0</v>
      </c>
      <c r="BY67" s="519">
        <v>0</v>
      </c>
      <c r="BZ67" s="519">
        <v>0</v>
      </c>
      <c r="CA67" s="519">
        <v>0</v>
      </c>
      <c r="CB67" s="519">
        <v>0</v>
      </c>
      <c r="CC67" s="519">
        <v>0</v>
      </c>
      <c r="CD67" s="519">
        <v>0</v>
      </c>
      <c r="CE67" s="519">
        <v>0</v>
      </c>
      <c r="CF67" s="519">
        <v>0</v>
      </c>
      <c r="CG67" s="519">
        <v>0</v>
      </c>
      <c r="CH67" s="519">
        <v>0</v>
      </c>
      <c r="CI67" s="519">
        <v>0</v>
      </c>
      <c r="CJ67" s="519">
        <v>0</v>
      </c>
      <c r="CK67" s="623">
        <f t="shared" si="1"/>
        <v>0</v>
      </c>
      <c r="CL67" s="523">
        <v>0</v>
      </c>
      <c r="CM67" s="523">
        <v>0</v>
      </c>
      <c r="CN67" s="523">
        <v>0</v>
      </c>
      <c r="CO67" s="524">
        <v>1</v>
      </c>
      <c r="CP67" s="524" t="s">
        <v>1938</v>
      </c>
      <c r="CQ67" s="525" t="s">
        <v>4965</v>
      </c>
      <c r="CR67" s="526" t="s">
        <v>4965</v>
      </c>
      <c r="CS67" s="527" t="s">
        <v>4965</v>
      </c>
      <c r="CT67" s="527" t="s">
        <v>4965</v>
      </c>
      <c r="CU67" s="527" t="s">
        <v>4965</v>
      </c>
    </row>
    <row r="68" spans="1:99" s="71" customFormat="1" ht="12" customHeight="1" x14ac:dyDescent="0.2">
      <c r="A68" s="509" t="s">
        <v>2441</v>
      </c>
      <c r="B68" s="510" t="s">
        <v>3766</v>
      </c>
      <c r="C68" s="510" t="s">
        <v>1432</v>
      </c>
      <c r="D68" s="510" t="s">
        <v>1432</v>
      </c>
      <c r="E68" s="511" t="s">
        <v>3851</v>
      </c>
      <c r="F68" s="510" t="s">
        <v>1432</v>
      </c>
      <c r="G68" s="510" t="s">
        <v>2716</v>
      </c>
      <c r="H68" s="510" t="s">
        <v>2717</v>
      </c>
      <c r="I68" s="510" t="s">
        <v>2718</v>
      </c>
      <c r="J68" s="510">
        <v>528381</v>
      </c>
      <c r="K68" s="510">
        <v>175769</v>
      </c>
      <c r="L68" s="512" t="s">
        <v>3085</v>
      </c>
      <c r="M68" s="513" t="s">
        <v>3765</v>
      </c>
      <c r="N68" s="513" t="s">
        <v>3859</v>
      </c>
      <c r="O68" s="510">
        <v>0</v>
      </c>
      <c r="P68" s="510">
        <v>2</v>
      </c>
      <c r="Q68" s="514">
        <v>2</v>
      </c>
      <c r="R68" s="510" t="s">
        <v>1236</v>
      </c>
      <c r="S68" s="510" t="s">
        <v>1438</v>
      </c>
      <c r="T68" s="513" t="s">
        <v>3053</v>
      </c>
      <c r="U68" s="513" t="s">
        <v>1237</v>
      </c>
      <c r="V68" s="513"/>
      <c r="W68" s="510" t="s">
        <v>1439</v>
      </c>
      <c r="X68" s="513" t="s">
        <v>1432</v>
      </c>
      <c r="Y68" s="510" t="s">
        <v>1442</v>
      </c>
      <c r="Z68" s="510" t="s">
        <v>1443</v>
      </c>
      <c r="AA68" s="510" t="s">
        <v>1444</v>
      </c>
      <c r="AB68" s="510" t="s">
        <v>2713</v>
      </c>
      <c r="AC68" s="515">
        <v>0.02</v>
      </c>
      <c r="AD68" s="516" t="s">
        <v>3765</v>
      </c>
      <c r="AE68" s="516"/>
      <c r="AF68" s="675">
        <v>42094</v>
      </c>
      <c r="AG68" s="517" t="s">
        <v>3063</v>
      </c>
      <c r="AH68" s="511" t="s">
        <v>1445</v>
      </c>
      <c r="AI68" s="511"/>
      <c r="AJ68" s="511">
        <v>0</v>
      </c>
      <c r="AK68" s="511">
        <v>0</v>
      </c>
      <c r="AL68" s="511">
        <v>1</v>
      </c>
      <c r="AM68" s="511">
        <v>1</v>
      </c>
      <c r="AN68" s="511">
        <v>0</v>
      </c>
      <c r="AO68" s="511">
        <v>0</v>
      </c>
      <c r="AP68" s="511">
        <v>0</v>
      </c>
      <c r="AQ68" s="511">
        <v>0</v>
      </c>
      <c r="AR68" s="511">
        <v>0</v>
      </c>
      <c r="AS68" s="511">
        <v>1</v>
      </c>
      <c r="AT68" s="511">
        <v>1</v>
      </c>
      <c r="AU68" s="511">
        <v>0</v>
      </c>
      <c r="AV68" s="511">
        <v>0</v>
      </c>
      <c r="AW68" s="511">
        <v>0</v>
      </c>
      <c r="AX68" s="511">
        <v>0</v>
      </c>
      <c r="AY68" s="511">
        <v>0</v>
      </c>
      <c r="AZ68" s="511">
        <v>0</v>
      </c>
      <c r="BA68" s="511">
        <v>0</v>
      </c>
      <c r="BB68" s="511">
        <v>0</v>
      </c>
      <c r="BC68" s="511">
        <v>0</v>
      </c>
      <c r="BD68" s="511">
        <v>0</v>
      </c>
      <c r="BE68" s="511">
        <v>0</v>
      </c>
      <c r="BF68" s="511">
        <v>0</v>
      </c>
      <c r="BG68" s="511">
        <v>0</v>
      </c>
      <c r="BH68" s="511">
        <v>0</v>
      </c>
      <c r="BI68" s="511">
        <v>0</v>
      </c>
      <c r="BJ68" s="511">
        <v>0</v>
      </c>
      <c r="BK68" s="511">
        <v>0</v>
      </c>
      <c r="BL68" s="511">
        <v>0</v>
      </c>
      <c r="BM68" s="511">
        <v>0</v>
      </c>
      <c r="BN68" s="728"/>
      <c r="BO68" s="518">
        <v>2</v>
      </c>
      <c r="BP68" s="519">
        <v>0</v>
      </c>
      <c r="BQ68" s="528">
        <v>0</v>
      </c>
      <c r="BR68" s="519">
        <v>0</v>
      </c>
      <c r="BS68" s="519">
        <v>0</v>
      </c>
      <c r="BT68" s="519">
        <v>0</v>
      </c>
      <c r="BU68" s="529">
        <v>0</v>
      </c>
      <c r="BV68" s="519">
        <v>0</v>
      </c>
      <c r="BW68" s="519">
        <v>0</v>
      </c>
      <c r="BX68" s="519">
        <v>0</v>
      </c>
      <c r="BY68" s="519">
        <v>0</v>
      </c>
      <c r="BZ68" s="519">
        <v>0</v>
      </c>
      <c r="CA68" s="519">
        <v>0</v>
      </c>
      <c r="CB68" s="519">
        <v>0</v>
      </c>
      <c r="CC68" s="519">
        <v>0</v>
      </c>
      <c r="CD68" s="519">
        <v>0</v>
      </c>
      <c r="CE68" s="519">
        <v>0</v>
      </c>
      <c r="CF68" s="519">
        <v>0</v>
      </c>
      <c r="CG68" s="519">
        <v>0</v>
      </c>
      <c r="CH68" s="519">
        <v>0</v>
      </c>
      <c r="CI68" s="519">
        <v>0</v>
      </c>
      <c r="CJ68" s="519">
        <v>0</v>
      </c>
      <c r="CK68" s="623">
        <f t="shared" si="1"/>
        <v>0</v>
      </c>
      <c r="CL68" s="523">
        <v>0</v>
      </c>
      <c r="CM68" s="523">
        <v>0</v>
      </c>
      <c r="CN68" s="523">
        <v>0</v>
      </c>
      <c r="CO68" s="524">
        <v>1</v>
      </c>
      <c r="CP68" s="726"/>
      <c r="CQ68" s="525" t="s">
        <v>4965</v>
      </c>
      <c r="CR68" s="526" t="s">
        <v>4965</v>
      </c>
      <c r="CS68" s="527" t="s">
        <v>4965</v>
      </c>
      <c r="CT68" s="527" t="s">
        <v>4965</v>
      </c>
      <c r="CU68" s="527" t="s">
        <v>4965</v>
      </c>
    </row>
    <row r="69" spans="1:99" s="71" customFormat="1" ht="12" customHeight="1" x14ac:dyDescent="0.2">
      <c r="A69" s="509" t="s">
        <v>2441</v>
      </c>
      <c r="B69" s="510" t="s">
        <v>1238</v>
      </c>
      <c r="C69" s="510" t="s">
        <v>1432</v>
      </c>
      <c r="D69" s="510" t="s">
        <v>1432</v>
      </c>
      <c r="E69" s="511" t="s">
        <v>1432</v>
      </c>
      <c r="F69" s="510" t="s">
        <v>4729</v>
      </c>
      <c r="G69" s="510" t="s">
        <v>1663</v>
      </c>
      <c r="H69" s="510" t="s">
        <v>2717</v>
      </c>
      <c r="I69" s="510" t="s">
        <v>1664</v>
      </c>
      <c r="J69" s="510">
        <v>527240</v>
      </c>
      <c r="K69" s="510">
        <v>175125</v>
      </c>
      <c r="L69" s="512" t="s">
        <v>3084</v>
      </c>
      <c r="M69" s="513" t="s">
        <v>2242</v>
      </c>
      <c r="N69" s="513" t="s">
        <v>3859</v>
      </c>
      <c r="O69" s="510">
        <v>0</v>
      </c>
      <c r="P69" s="510">
        <v>2</v>
      </c>
      <c r="Q69" s="514">
        <v>2</v>
      </c>
      <c r="R69" s="510" t="s">
        <v>1239</v>
      </c>
      <c r="S69" s="510" t="s">
        <v>1438</v>
      </c>
      <c r="T69" s="513" t="s">
        <v>3764</v>
      </c>
      <c r="U69" s="513" t="s">
        <v>1240</v>
      </c>
      <c r="V69" s="513"/>
      <c r="W69" s="510" t="s">
        <v>1439</v>
      </c>
      <c r="X69" s="513" t="s">
        <v>1432</v>
      </c>
      <c r="Y69" s="510" t="s">
        <v>1442</v>
      </c>
      <c r="Z69" s="510" t="s">
        <v>3893</v>
      </c>
      <c r="AA69" s="510" t="s">
        <v>1444</v>
      </c>
      <c r="AB69" s="510" t="s">
        <v>1136</v>
      </c>
      <c r="AC69" s="515">
        <v>6.0000000000000001E-3</v>
      </c>
      <c r="AD69" s="516" t="s">
        <v>2242</v>
      </c>
      <c r="AE69" s="516"/>
      <c r="AF69" s="675">
        <v>42094</v>
      </c>
      <c r="AG69" s="517" t="s">
        <v>3063</v>
      </c>
      <c r="AH69" s="511" t="s">
        <v>1445</v>
      </c>
      <c r="AI69" s="511"/>
      <c r="AJ69" s="511">
        <v>0</v>
      </c>
      <c r="AK69" s="511">
        <v>0</v>
      </c>
      <c r="AL69" s="511">
        <v>0</v>
      </c>
      <c r="AM69" s="511">
        <v>0</v>
      </c>
      <c r="AN69" s="511">
        <v>1</v>
      </c>
      <c r="AO69" s="511">
        <v>1</v>
      </c>
      <c r="AP69" s="511">
        <v>0</v>
      </c>
      <c r="AQ69" s="511">
        <v>0</v>
      </c>
      <c r="AR69" s="511">
        <v>0</v>
      </c>
      <c r="AS69" s="511">
        <v>0</v>
      </c>
      <c r="AT69" s="511">
        <v>0</v>
      </c>
      <c r="AU69" s="511">
        <v>1</v>
      </c>
      <c r="AV69" s="511">
        <v>1</v>
      </c>
      <c r="AW69" s="511">
        <v>0</v>
      </c>
      <c r="AX69" s="511">
        <v>0</v>
      </c>
      <c r="AY69" s="511">
        <v>0</v>
      </c>
      <c r="AZ69" s="511">
        <v>0</v>
      </c>
      <c r="BA69" s="511">
        <v>0</v>
      </c>
      <c r="BB69" s="511">
        <v>0</v>
      </c>
      <c r="BC69" s="511">
        <v>0</v>
      </c>
      <c r="BD69" s="511">
        <v>0</v>
      </c>
      <c r="BE69" s="511">
        <v>0</v>
      </c>
      <c r="BF69" s="511">
        <v>0</v>
      </c>
      <c r="BG69" s="511">
        <v>0</v>
      </c>
      <c r="BH69" s="511">
        <v>0</v>
      </c>
      <c r="BI69" s="511">
        <v>0</v>
      </c>
      <c r="BJ69" s="511">
        <v>0</v>
      </c>
      <c r="BK69" s="511">
        <v>0</v>
      </c>
      <c r="BL69" s="511">
        <v>0</v>
      </c>
      <c r="BM69" s="511">
        <v>0</v>
      </c>
      <c r="BN69" s="728"/>
      <c r="BO69" s="518">
        <v>2</v>
      </c>
      <c r="BP69" s="519">
        <v>0</v>
      </c>
      <c r="BQ69" s="528">
        <v>0</v>
      </c>
      <c r="BR69" s="519">
        <v>0</v>
      </c>
      <c r="BS69" s="519">
        <v>0</v>
      </c>
      <c r="BT69" s="519">
        <v>0</v>
      </c>
      <c r="BU69" s="529">
        <v>0</v>
      </c>
      <c r="BV69" s="519">
        <v>0</v>
      </c>
      <c r="BW69" s="519">
        <v>0</v>
      </c>
      <c r="BX69" s="519">
        <v>0</v>
      </c>
      <c r="BY69" s="519">
        <v>0</v>
      </c>
      <c r="BZ69" s="519">
        <v>0</v>
      </c>
      <c r="CA69" s="519">
        <v>0</v>
      </c>
      <c r="CB69" s="519">
        <v>0</v>
      </c>
      <c r="CC69" s="519">
        <v>0</v>
      </c>
      <c r="CD69" s="519">
        <v>0</v>
      </c>
      <c r="CE69" s="519">
        <v>0</v>
      </c>
      <c r="CF69" s="519">
        <v>0</v>
      </c>
      <c r="CG69" s="519">
        <v>0</v>
      </c>
      <c r="CH69" s="519">
        <v>0</v>
      </c>
      <c r="CI69" s="519">
        <v>0</v>
      </c>
      <c r="CJ69" s="519">
        <v>0</v>
      </c>
      <c r="CK69" s="623">
        <f t="shared" si="1"/>
        <v>0</v>
      </c>
      <c r="CL69" s="523">
        <v>0</v>
      </c>
      <c r="CM69" s="523">
        <v>0</v>
      </c>
      <c r="CN69" s="523">
        <v>0</v>
      </c>
      <c r="CO69" s="524">
        <v>7</v>
      </c>
      <c r="CP69" s="726"/>
      <c r="CQ69" s="525" t="s">
        <v>4965</v>
      </c>
      <c r="CR69" s="526" t="s">
        <v>4965</v>
      </c>
      <c r="CS69" s="527" t="s">
        <v>4965</v>
      </c>
      <c r="CT69" s="527" t="s">
        <v>4965</v>
      </c>
      <c r="CU69" s="527" t="s">
        <v>4965</v>
      </c>
    </row>
    <row r="70" spans="1:99" s="71" customFormat="1" ht="12" customHeight="1" x14ac:dyDescent="0.2">
      <c r="A70" s="509" t="s">
        <v>2441</v>
      </c>
      <c r="B70" s="510" t="s">
        <v>1241</v>
      </c>
      <c r="C70" s="510" t="s">
        <v>1432</v>
      </c>
      <c r="D70" s="510" t="s">
        <v>1432</v>
      </c>
      <c r="E70" s="511" t="s">
        <v>1432</v>
      </c>
      <c r="F70" s="510" t="s">
        <v>1207</v>
      </c>
      <c r="G70" s="510" t="s">
        <v>885</v>
      </c>
      <c r="H70" s="510" t="s">
        <v>2717</v>
      </c>
      <c r="I70" s="510" t="s">
        <v>1208</v>
      </c>
      <c r="J70" s="510">
        <v>527800</v>
      </c>
      <c r="K70" s="510">
        <v>175581</v>
      </c>
      <c r="L70" s="512" t="s">
        <v>3085</v>
      </c>
      <c r="M70" s="513" t="s">
        <v>1205</v>
      </c>
      <c r="N70" s="513" t="s">
        <v>3859</v>
      </c>
      <c r="O70" s="510">
        <v>1</v>
      </c>
      <c r="P70" s="510">
        <v>2</v>
      </c>
      <c r="Q70" s="514">
        <v>1</v>
      </c>
      <c r="R70" s="510" t="s">
        <v>1242</v>
      </c>
      <c r="S70" s="510" t="s">
        <v>3676</v>
      </c>
      <c r="T70" s="513" t="s">
        <v>4290</v>
      </c>
      <c r="U70" s="513" t="s">
        <v>1234</v>
      </c>
      <c r="V70" s="513"/>
      <c r="W70" s="510" t="s">
        <v>3677</v>
      </c>
      <c r="X70" s="513" t="s">
        <v>1235</v>
      </c>
      <c r="Y70" s="510" t="s">
        <v>1442</v>
      </c>
      <c r="Z70" s="510" t="s">
        <v>1453</v>
      </c>
      <c r="AA70" s="510" t="s">
        <v>67</v>
      </c>
      <c r="AB70" s="510" t="s">
        <v>2723</v>
      </c>
      <c r="AC70" s="515">
        <v>1.2E-2</v>
      </c>
      <c r="AD70" s="516" t="s">
        <v>1205</v>
      </c>
      <c r="AE70" s="516"/>
      <c r="AF70" s="675">
        <v>42094</v>
      </c>
      <c r="AG70" s="517" t="s">
        <v>3063</v>
      </c>
      <c r="AH70" s="511" t="s">
        <v>1445</v>
      </c>
      <c r="AI70" s="511"/>
      <c r="AJ70" s="511">
        <v>0</v>
      </c>
      <c r="AK70" s="511">
        <v>0</v>
      </c>
      <c r="AL70" s="511">
        <v>0</v>
      </c>
      <c r="AM70" s="511">
        <v>1</v>
      </c>
      <c r="AN70" s="511">
        <v>1</v>
      </c>
      <c r="AO70" s="511">
        <v>-1</v>
      </c>
      <c r="AP70" s="511">
        <v>0</v>
      </c>
      <c r="AQ70" s="511">
        <v>0</v>
      </c>
      <c r="AR70" s="511">
        <v>0</v>
      </c>
      <c r="AS70" s="511">
        <v>0</v>
      </c>
      <c r="AT70" s="511">
        <v>1</v>
      </c>
      <c r="AU70" s="511">
        <v>1</v>
      </c>
      <c r="AV70" s="511">
        <v>-1</v>
      </c>
      <c r="AW70" s="511">
        <v>0</v>
      </c>
      <c r="AX70" s="511">
        <v>0</v>
      </c>
      <c r="AY70" s="511">
        <v>0</v>
      </c>
      <c r="AZ70" s="511">
        <v>0</v>
      </c>
      <c r="BA70" s="511">
        <v>0</v>
      </c>
      <c r="BB70" s="511">
        <v>0</v>
      </c>
      <c r="BC70" s="511">
        <v>0</v>
      </c>
      <c r="BD70" s="511">
        <v>0</v>
      </c>
      <c r="BE70" s="511">
        <v>0</v>
      </c>
      <c r="BF70" s="511">
        <v>0</v>
      </c>
      <c r="BG70" s="511">
        <v>0</v>
      </c>
      <c r="BH70" s="511">
        <v>0</v>
      </c>
      <c r="BI70" s="511">
        <v>0</v>
      </c>
      <c r="BJ70" s="511">
        <v>0</v>
      </c>
      <c r="BK70" s="511">
        <v>0</v>
      </c>
      <c r="BL70" s="511">
        <v>0</v>
      </c>
      <c r="BM70" s="511">
        <v>0</v>
      </c>
      <c r="BN70" s="728"/>
      <c r="BO70" s="518">
        <v>1</v>
      </c>
      <c r="BP70" s="519">
        <v>0</v>
      </c>
      <c r="BQ70" s="528">
        <v>0</v>
      </c>
      <c r="BR70" s="519">
        <v>0</v>
      </c>
      <c r="BS70" s="519">
        <v>0</v>
      </c>
      <c r="BT70" s="519">
        <v>0</v>
      </c>
      <c r="BU70" s="529">
        <v>0</v>
      </c>
      <c r="BV70" s="519">
        <v>0</v>
      </c>
      <c r="BW70" s="519">
        <v>0</v>
      </c>
      <c r="BX70" s="519">
        <v>0</v>
      </c>
      <c r="BY70" s="519">
        <v>0</v>
      </c>
      <c r="BZ70" s="519">
        <v>0</v>
      </c>
      <c r="CA70" s="519">
        <v>0</v>
      </c>
      <c r="CB70" s="519">
        <v>0</v>
      </c>
      <c r="CC70" s="519">
        <v>0</v>
      </c>
      <c r="CD70" s="519">
        <v>0</v>
      </c>
      <c r="CE70" s="519">
        <v>0</v>
      </c>
      <c r="CF70" s="519">
        <v>0</v>
      </c>
      <c r="CG70" s="519">
        <v>0</v>
      </c>
      <c r="CH70" s="519">
        <v>0</v>
      </c>
      <c r="CI70" s="519">
        <v>0</v>
      </c>
      <c r="CJ70" s="519">
        <v>0</v>
      </c>
      <c r="CK70" s="623">
        <f t="shared" si="1"/>
        <v>0</v>
      </c>
      <c r="CL70" s="523">
        <v>0</v>
      </c>
      <c r="CM70" s="523">
        <v>0</v>
      </c>
      <c r="CN70" s="523">
        <v>0</v>
      </c>
      <c r="CO70" s="524">
        <v>7</v>
      </c>
      <c r="CP70" s="726"/>
      <c r="CQ70" s="525" t="s">
        <v>4965</v>
      </c>
      <c r="CR70" s="526" t="s">
        <v>4965</v>
      </c>
      <c r="CS70" s="527" t="s">
        <v>4965</v>
      </c>
      <c r="CT70" s="527" t="s">
        <v>4965</v>
      </c>
      <c r="CU70" s="527" t="s">
        <v>4965</v>
      </c>
    </row>
    <row r="71" spans="1:99" s="71" customFormat="1" ht="12" customHeight="1" x14ac:dyDescent="0.2">
      <c r="A71" s="509" t="s">
        <v>2441</v>
      </c>
      <c r="B71" s="510" t="s">
        <v>68</v>
      </c>
      <c r="C71" s="510" t="s">
        <v>1432</v>
      </c>
      <c r="D71" s="510" t="s">
        <v>1432</v>
      </c>
      <c r="E71" s="511" t="s">
        <v>69</v>
      </c>
      <c r="F71" s="510" t="s">
        <v>70</v>
      </c>
      <c r="G71" s="510" t="s">
        <v>1480</v>
      </c>
      <c r="H71" s="510" t="s">
        <v>3299</v>
      </c>
      <c r="I71" s="510" t="s">
        <v>71</v>
      </c>
      <c r="J71" s="510">
        <v>528917</v>
      </c>
      <c r="K71" s="510">
        <v>176948</v>
      </c>
      <c r="L71" s="512" t="s">
        <v>3066</v>
      </c>
      <c r="M71" s="513" t="s">
        <v>4203</v>
      </c>
      <c r="N71" s="513" t="s">
        <v>3859</v>
      </c>
      <c r="O71" s="510">
        <v>0</v>
      </c>
      <c r="P71" s="510">
        <v>1</v>
      </c>
      <c r="Q71" s="514">
        <v>1</v>
      </c>
      <c r="R71" s="510" t="s">
        <v>72</v>
      </c>
      <c r="S71" s="510" t="s">
        <v>1438</v>
      </c>
      <c r="T71" s="513" t="s">
        <v>73</v>
      </c>
      <c r="U71" s="513" t="s">
        <v>971</v>
      </c>
      <c r="V71" s="513"/>
      <c r="W71" s="510" t="s">
        <v>1439</v>
      </c>
      <c r="X71" s="513" t="s">
        <v>1432</v>
      </c>
      <c r="Y71" s="510" t="s">
        <v>1442</v>
      </c>
      <c r="Z71" s="510" t="s">
        <v>4694</v>
      </c>
      <c r="AA71" s="510" t="s">
        <v>1444</v>
      </c>
      <c r="AB71" s="510" t="s">
        <v>2713</v>
      </c>
      <c r="AC71" s="515">
        <v>2.3E-2</v>
      </c>
      <c r="AD71" s="516" t="s">
        <v>3859</v>
      </c>
      <c r="AE71" s="516"/>
      <c r="AF71" s="675">
        <v>42094</v>
      </c>
      <c r="AG71" s="517" t="s">
        <v>3063</v>
      </c>
      <c r="AH71" s="511" t="s">
        <v>1445</v>
      </c>
      <c r="AI71" s="511"/>
      <c r="AJ71" s="511">
        <v>0</v>
      </c>
      <c r="AK71" s="511">
        <v>0</v>
      </c>
      <c r="AL71" s="511">
        <v>0</v>
      </c>
      <c r="AM71" s="511">
        <v>0</v>
      </c>
      <c r="AN71" s="511">
        <v>0</v>
      </c>
      <c r="AO71" s="511">
        <v>1</v>
      </c>
      <c r="AP71" s="511">
        <v>0</v>
      </c>
      <c r="AQ71" s="511">
        <v>0</v>
      </c>
      <c r="AR71" s="511">
        <v>0</v>
      </c>
      <c r="AS71" s="511">
        <v>0</v>
      </c>
      <c r="AT71" s="511">
        <v>0</v>
      </c>
      <c r="AU71" s="511">
        <v>0</v>
      </c>
      <c r="AV71" s="511">
        <v>0</v>
      </c>
      <c r="AW71" s="511">
        <v>0</v>
      </c>
      <c r="AX71" s="511">
        <v>0</v>
      </c>
      <c r="AY71" s="511">
        <v>0</v>
      </c>
      <c r="AZ71" s="511">
        <v>0</v>
      </c>
      <c r="BA71" s="511">
        <v>0</v>
      </c>
      <c r="BB71" s="511">
        <v>0</v>
      </c>
      <c r="BC71" s="511">
        <v>1</v>
      </c>
      <c r="BD71" s="511">
        <v>0</v>
      </c>
      <c r="BE71" s="511">
        <v>0</v>
      </c>
      <c r="BF71" s="511">
        <v>0</v>
      </c>
      <c r="BG71" s="511">
        <v>0</v>
      </c>
      <c r="BH71" s="511">
        <v>0</v>
      </c>
      <c r="BI71" s="511">
        <v>0</v>
      </c>
      <c r="BJ71" s="511">
        <v>0</v>
      </c>
      <c r="BK71" s="511">
        <v>0</v>
      </c>
      <c r="BL71" s="511">
        <v>0</v>
      </c>
      <c r="BM71" s="511">
        <v>0</v>
      </c>
      <c r="BN71" s="728"/>
      <c r="BO71" s="518">
        <v>1</v>
      </c>
      <c r="BP71" s="519">
        <v>0</v>
      </c>
      <c r="BQ71" s="528">
        <v>0</v>
      </c>
      <c r="BR71" s="519">
        <v>0</v>
      </c>
      <c r="BS71" s="519">
        <v>0</v>
      </c>
      <c r="BT71" s="519">
        <v>0</v>
      </c>
      <c r="BU71" s="529">
        <v>0</v>
      </c>
      <c r="BV71" s="519">
        <v>0</v>
      </c>
      <c r="BW71" s="519">
        <v>0</v>
      </c>
      <c r="BX71" s="519">
        <v>0</v>
      </c>
      <c r="BY71" s="519">
        <v>0</v>
      </c>
      <c r="BZ71" s="519">
        <v>0</v>
      </c>
      <c r="CA71" s="519">
        <v>0</v>
      </c>
      <c r="CB71" s="519">
        <v>0</v>
      </c>
      <c r="CC71" s="519">
        <v>0</v>
      </c>
      <c r="CD71" s="519">
        <v>0</v>
      </c>
      <c r="CE71" s="519">
        <v>0</v>
      </c>
      <c r="CF71" s="519">
        <v>0</v>
      </c>
      <c r="CG71" s="519">
        <v>0</v>
      </c>
      <c r="CH71" s="519">
        <v>0</v>
      </c>
      <c r="CI71" s="519">
        <v>0</v>
      </c>
      <c r="CJ71" s="519">
        <v>0</v>
      </c>
      <c r="CK71" s="623">
        <f t="shared" si="1"/>
        <v>0</v>
      </c>
      <c r="CL71" s="523">
        <v>0</v>
      </c>
      <c r="CM71" s="523">
        <v>0</v>
      </c>
      <c r="CN71" s="523">
        <v>0</v>
      </c>
      <c r="CO71" s="524">
        <v>1</v>
      </c>
      <c r="CP71" s="524" t="s">
        <v>1938</v>
      </c>
      <c r="CQ71" s="525" t="s">
        <v>4965</v>
      </c>
      <c r="CR71" s="538" t="s">
        <v>1938</v>
      </c>
      <c r="CS71" s="527" t="s">
        <v>4965</v>
      </c>
      <c r="CT71" s="527" t="s">
        <v>4965</v>
      </c>
      <c r="CU71" s="527" t="s">
        <v>4965</v>
      </c>
    </row>
    <row r="72" spans="1:99" s="71" customFormat="1" ht="12" customHeight="1" x14ac:dyDescent="0.2">
      <c r="A72" s="509" t="s">
        <v>2441</v>
      </c>
      <c r="B72" s="510" t="s">
        <v>74</v>
      </c>
      <c r="C72" s="510" t="s">
        <v>1432</v>
      </c>
      <c r="D72" s="510" t="s">
        <v>1432</v>
      </c>
      <c r="E72" s="511" t="s">
        <v>75</v>
      </c>
      <c r="F72" s="510" t="s">
        <v>4193</v>
      </c>
      <c r="G72" s="510" t="s">
        <v>2402</v>
      </c>
      <c r="H72" s="510" t="s">
        <v>2717</v>
      </c>
      <c r="I72" s="510" t="s">
        <v>76</v>
      </c>
      <c r="J72" s="510">
        <v>527369</v>
      </c>
      <c r="K72" s="510">
        <v>177353</v>
      </c>
      <c r="L72" s="512" t="s">
        <v>4766</v>
      </c>
      <c r="M72" s="513" t="s">
        <v>3859</v>
      </c>
      <c r="N72" s="513" t="s">
        <v>3859</v>
      </c>
      <c r="O72" s="510">
        <v>2</v>
      </c>
      <c r="P72" s="510">
        <v>1</v>
      </c>
      <c r="Q72" s="514">
        <v>-1</v>
      </c>
      <c r="R72" s="510" t="s">
        <v>77</v>
      </c>
      <c r="S72" s="510" t="s">
        <v>1438</v>
      </c>
      <c r="T72" s="513" t="s">
        <v>3154</v>
      </c>
      <c r="U72" s="513" t="s">
        <v>2413</v>
      </c>
      <c r="V72" s="513"/>
      <c r="W72" s="510" t="s">
        <v>1439</v>
      </c>
      <c r="X72" s="513" t="s">
        <v>1432</v>
      </c>
      <c r="Y72" s="510" t="s">
        <v>1442</v>
      </c>
      <c r="Z72" s="510" t="s">
        <v>1453</v>
      </c>
      <c r="AA72" s="510" t="s">
        <v>1444</v>
      </c>
      <c r="AB72" s="510" t="s">
        <v>3714</v>
      </c>
      <c r="AC72" s="515">
        <v>8.1000000000000003E-2</v>
      </c>
      <c r="AD72" s="516" t="s">
        <v>3859</v>
      </c>
      <c r="AE72" s="516"/>
      <c r="AF72" s="675">
        <v>42094</v>
      </c>
      <c r="AG72" s="517" t="s">
        <v>3063</v>
      </c>
      <c r="AH72" s="511" t="s">
        <v>1445</v>
      </c>
      <c r="AI72" s="511"/>
      <c r="AJ72" s="511">
        <v>0</v>
      </c>
      <c r="AK72" s="511">
        <v>0</v>
      </c>
      <c r="AL72" s="511">
        <v>0</v>
      </c>
      <c r="AM72" s="511">
        <v>0</v>
      </c>
      <c r="AN72" s="511">
        <v>-1</v>
      </c>
      <c r="AO72" s="511">
        <v>-1</v>
      </c>
      <c r="AP72" s="511">
        <v>0</v>
      </c>
      <c r="AQ72" s="511">
        <v>1</v>
      </c>
      <c r="AR72" s="511">
        <v>0</v>
      </c>
      <c r="AS72" s="511">
        <v>0</v>
      </c>
      <c r="AT72" s="511">
        <v>0</v>
      </c>
      <c r="AU72" s="511">
        <v>-1</v>
      </c>
      <c r="AV72" s="511">
        <v>-1</v>
      </c>
      <c r="AW72" s="511">
        <v>0</v>
      </c>
      <c r="AX72" s="511">
        <v>1</v>
      </c>
      <c r="AY72" s="511">
        <v>0</v>
      </c>
      <c r="AZ72" s="511">
        <v>0</v>
      </c>
      <c r="BA72" s="511">
        <v>0</v>
      </c>
      <c r="BB72" s="511">
        <v>0</v>
      </c>
      <c r="BC72" s="511">
        <v>0</v>
      </c>
      <c r="BD72" s="511">
        <v>0</v>
      </c>
      <c r="BE72" s="511">
        <v>0</v>
      </c>
      <c r="BF72" s="511">
        <v>0</v>
      </c>
      <c r="BG72" s="511">
        <v>0</v>
      </c>
      <c r="BH72" s="511">
        <v>0</v>
      </c>
      <c r="BI72" s="511">
        <v>0</v>
      </c>
      <c r="BJ72" s="511">
        <v>0</v>
      </c>
      <c r="BK72" s="511">
        <v>0</v>
      </c>
      <c r="BL72" s="511">
        <v>0</v>
      </c>
      <c r="BM72" s="511">
        <v>0</v>
      </c>
      <c r="BN72" s="728"/>
      <c r="BO72" s="518">
        <v>-1</v>
      </c>
      <c r="BP72" s="519">
        <v>0</v>
      </c>
      <c r="BQ72" s="528">
        <v>0</v>
      </c>
      <c r="BR72" s="519">
        <v>0</v>
      </c>
      <c r="BS72" s="519">
        <v>0</v>
      </c>
      <c r="BT72" s="519">
        <v>0</v>
      </c>
      <c r="BU72" s="529">
        <v>0</v>
      </c>
      <c r="BV72" s="519">
        <v>0</v>
      </c>
      <c r="BW72" s="519">
        <v>0</v>
      </c>
      <c r="BX72" s="519">
        <v>0</v>
      </c>
      <c r="BY72" s="519">
        <v>0</v>
      </c>
      <c r="BZ72" s="519">
        <v>0</v>
      </c>
      <c r="CA72" s="519">
        <v>0</v>
      </c>
      <c r="CB72" s="519">
        <v>0</v>
      </c>
      <c r="CC72" s="519">
        <v>0</v>
      </c>
      <c r="CD72" s="519">
        <v>0</v>
      </c>
      <c r="CE72" s="519">
        <v>0</v>
      </c>
      <c r="CF72" s="519">
        <v>0</v>
      </c>
      <c r="CG72" s="519">
        <v>0</v>
      </c>
      <c r="CH72" s="519">
        <v>0</v>
      </c>
      <c r="CI72" s="519">
        <v>0</v>
      </c>
      <c r="CJ72" s="519">
        <v>0</v>
      </c>
      <c r="CK72" s="623">
        <f t="shared" si="1"/>
        <v>0</v>
      </c>
      <c r="CL72" s="523">
        <v>0</v>
      </c>
      <c r="CM72" s="523">
        <v>0</v>
      </c>
      <c r="CN72" s="523">
        <v>0</v>
      </c>
      <c r="CO72" s="524">
        <v>7</v>
      </c>
      <c r="CP72" s="726"/>
      <c r="CQ72" s="525" t="s">
        <v>4965</v>
      </c>
      <c r="CR72" s="526" t="s">
        <v>4965</v>
      </c>
      <c r="CS72" s="527" t="s">
        <v>4965</v>
      </c>
      <c r="CT72" s="527" t="s">
        <v>4965</v>
      </c>
      <c r="CU72" s="527" t="s">
        <v>4965</v>
      </c>
    </row>
    <row r="73" spans="1:99" s="71" customFormat="1" ht="12" customHeight="1" x14ac:dyDescent="0.2">
      <c r="A73" s="509" t="s">
        <v>2441</v>
      </c>
      <c r="B73" s="510" t="s">
        <v>78</v>
      </c>
      <c r="C73" s="510" t="s">
        <v>1432</v>
      </c>
      <c r="D73" s="510" t="s">
        <v>1432</v>
      </c>
      <c r="E73" s="511" t="s">
        <v>1432</v>
      </c>
      <c r="F73" s="510" t="s">
        <v>79</v>
      </c>
      <c r="G73" s="510" t="s">
        <v>1992</v>
      </c>
      <c r="H73" s="510" t="s">
        <v>1885</v>
      </c>
      <c r="I73" s="510" t="s">
        <v>1993</v>
      </c>
      <c r="J73" s="510">
        <v>526687</v>
      </c>
      <c r="K73" s="510">
        <v>174909</v>
      </c>
      <c r="L73" s="512" t="s">
        <v>3080</v>
      </c>
      <c r="M73" s="513" t="s">
        <v>1246</v>
      </c>
      <c r="N73" s="513" t="s">
        <v>3859</v>
      </c>
      <c r="O73" s="510">
        <v>0</v>
      </c>
      <c r="P73" s="510">
        <v>2</v>
      </c>
      <c r="Q73" s="514">
        <v>2</v>
      </c>
      <c r="R73" s="510" t="s">
        <v>1247</v>
      </c>
      <c r="S73" s="510" t="s">
        <v>1438</v>
      </c>
      <c r="T73" s="513" t="s">
        <v>1237</v>
      </c>
      <c r="U73" s="513" t="s">
        <v>1248</v>
      </c>
      <c r="V73" s="513"/>
      <c r="W73" s="510" t="s">
        <v>1439</v>
      </c>
      <c r="X73" s="513" t="s">
        <v>1432</v>
      </c>
      <c r="Y73" s="510" t="s">
        <v>1442</v>
      </c>
      <c r="Z73" s="510" t="s">
        <v>1453</v>
      </c>
      <c r="AA73" s="510" t="s">
        <v>1444</v>
      </c>
      <c r="AB73" s="510" t="s">
        <v>2713</v>
      </c>
      <c r="AC73" s="515">
        <v>3.1E-2</v>
      </c>
      <c r="AD73" s="516" t="s">
        <v>1246</v>
      </c>
      <c r="AE73" s="516"/>
      <c r="AF73" s="675">
        <v>42094</v>
      </c>
      <c r="AG73" s="517" t="s">
        <v>3063</v>
      </c>
      <c r="AH73" s="511" t="s">
        <v>1445</v>
      </c>
      <c r="AI73" s="511"/>
      <c r="AJ73" s="511">
        <v>0</v>
      </c>
      <c r="AK73" s="511">
        <v>0</v>
      </c>
      <c r="AL73" s="511">
        <v>0</v>
      </c>
      <c r="AM73" s="511">
        <v>0</v>
      </c>
      <c r="AN73" s="511">
        <v>0</v>
      </c>
      <c r="AO73" s="511">
        <v>0</v>
      </c>
      <c r="AP73" s="511">
        <v>0</v>
      </c>
      <c r="AQ73" s="511">
        <v>2</v>
      </c>
      <c r="AR73" s="511">
        <v>0</v>
      </c>
      <c r="AS73" s="511">
        <v>0</v>
      </c>
      <c r="AT73" s="511">
        <v>0</v>
      </c>
      <c r="AU73" s="511">
        <v>0</v>
      </c>
      <c r="AV73" s="511">
        <v>0</v>
      </c>
      <c r="AW73" s="511">
        <v>0</v>
      </c>
      <c r="AX73" s="511">
        <v>0</v>
      </c>
      <c r="AY73" s="511">
        <v>0</v>
      </c>
      <c r="AZ73" s="511">
        <v>0</v>
      </c>
      <c r="BA73" s="511">
        <v>0</v>
      </c>
      <c r="BB73" s="511">
        <v>0</v>
      </c>
      <c r="BC73" s="511">
        <v>0</v>
      </c>
      <c r="BD73" s="511">
        <v>0</v>
      </c>
      <c r="BE73" s="511">
        <v>2</v>
      </c>
      <c r="BF73" s="511">
        <v>0</v>
      </c>
      <c r="BG73" s="511">
        <v>0</v>
      </c>
      <c r="BH73" s="511">
        <v>0</v>
      </c>
      <c r="BI73" s="511">
        <v>0</v>
      </c>
      <c r="BJ73" s="511">
        <v>0</v>
      </c>
      <c r="BK73" s="511">
        <v>0</v>
      </c>
      <c r="BL73" s="511">
        <v>0</v>
      </c>
      <c r="BM73" s="511">
        <v>0</v>
      </c>
      <c r="BN73" s="728"/>
      <c r="BO73" s="518">
        <v>2</v>
      </c>
      <c r="BP73" s="519">
        <v>0</v>
      </c>
      <c r="BQ73" s="528">
        <v>0</v>
      </c>
      <c r="BR73" s="519">
        <v>0</v>
      </c>
      <c r="BS73" s="519">
        <v>0</v>
      </c>
      <c r="BT73" s="519">
        <v>0</v>
      </c>
      <c r="BU73" s="529">
        <v>0</v>
      </c>
      <c r="BV73" s="519">
        <v>0</v>
      </c>
      <c r="BW73" s="519">
        <v>0</v>
      </c>
      <c r="BX73" s="519">
        <v>0</v>
      </c>
      <c r="BY73" s="519">
        <v>0</v>
      </c>
      <c r="BZ73" s="519">
        <v>0</v>
      </c>
      <c r="CA73" s="519">
        <v>0</v>
      </c>
      <c r="CB73" s="519">
        <v>0</v>
      </c>
      <c r="CC73" s="519">
        <v>0</v>
      </c>
      <c r="CD73" s="519">
        <v>0</v>
      </c>
      <c r="CE73" s="519">
        <v>0</v>
      </c>
      <c r="CF73" s="519">
        <v>0</v>
      </c>
      <c r="CG73" s="519">
        <v>0</v>
      </c>
      <c r="CH73" s="519">
        <v>0</v>
      </c>
      <c r="CI73" s="519">
        <v>0</v>
      </c>
      <c r="CJ73" s="519">
        <v>0</v>
      </c>
      <c r="CK73" s="623">
        <f t="shared" si="1"/>
        <v>0</v>
      </c>
      <c r="CL73" s="523">
        <v>0</v>
      </c>
      <c r="CM73" s="523">
        <v>0</v>
      </c>
      <c r="CN73" s="523">
        <v>0</v>
      </c>
      <c r="CO73" s="524">
        <v>7</v>
      </c>
      <c r="CP73" s="726"/>
      <c r="CQ73" s="525" t="s">
        <v>4965</v>
      </c>
      <c r="CR73" s="526" t="s">
        <v>4965</v>
      </c>
      <c r="CS73" s="527" t="s">
        <v>4965</v>
      </c>
      <c r="CT73" s="527" t="s">
        <v>4965</v>
      </c>
      <c r="CU73" s="527" t="s">
        <v>4965</v>
      </c>
    </row>
    <row r="74" spans="1:99" s="71" customFormat="1" ht="12" customHeight="1" x14ac:dyDescent="0.2">
      <c r="A74" s="509" t="s">
        <v>2441</v>
      </c>
      <c r="B74" s="510" t="s">
        <v>853</v>
      </c>
      <c r="C74" s="510" t="s">
        <v>1432</v>
      </c>
      <c r="D74" s="510" t="s">
        <v>1432</v>
      </c>
      <c r="E74" s="511" t="s">
        <v>854</v>
      </c>
      <c r="F74" s="510" t="s">
        <v>855</v>
      </c>
      <c r="G74" s="510" t="s">
        <v>1143</v>
      </c>
      <c r="H74" s="510" t="s">
        <v>3875</v>
      </c>
      <c r="I74" s="510" t="s">
        <v>856</v>
      </c>
      <c r="J74" s="510">
        <v>528785</v>
      </c>
      <c r="K74" s="510">
        <v>173536</v>
      </c>
      <c r="L74" s="512" t="s">
        <v>3076</v>
      </c>
      <c r="M74" s="513" t="s">
        <v>857</v>
      </c>
      <c r="N74" s="513" t="s">
        <v>4125</v>
      </c>
      <c r="O74" s="510">
        <v>0</v>
      </c>
      <c r="P74" s="510">
        <v>37</v>
      </c>
      <c r="Q74" s="514">
        <v>37</v>
      </c>
      <c r="R74" s="510" t="s">
        <v>858</v>
      </c>
      <c r="S74" s="510" t="s">
        <v>1154</v>
      </c>
      <c r="T74" s="513" t="s">
        <v>859</v>
      </c>
      <c r="U74" s="513" t="s">
        <v>860</v>
      </c>
      <c r="V74" s="513"/>
      <c r="W74" s="510" t="s">
        <v>1439</v>
      </c>
      <c r="X74" s="513" t="s">
        <v>1432</v>
      </c>
      <c r="Y74" s="510" t="s">
        <v>1442</v>
      </c>
      <c r="Z74" s="510" t="s">
        <v>1443</v>
      </c>
      <c r="AA74" s="510" t="s">
        <v>1443</v>
      </c>
      <c r="AB74" s="510" t="s">
        <v>1444</v>
      </c>
      <c r="AC74" s="515">
        <v>8.0000000000000002E-3</v>
      </c>
      <c r="AD74" s="516" t="s">
        <v>857</v>
      </c>
      <c r="AE74" s="516"/>
      <c r="AF74" s="675">
        <v>41988</v>
      </c>
      <c r="AG74" s="517" t="s">
        <v>3063</v>
      </c>
      <c r="AH74" s="511" t="s">
        <v>1445</v>
      </c>
      <c r="AI74" s="511"/>
      <c r="AJ74" s="511">
        <v>5</v>
      </c>
      <c r="AK74" s="511">
        <v>36</v>
      </c>
      <c r="AL74" s="511">
        <v>0</v>
      </c>
      <c r="AM74" s="511">
        <v>11</v>
      </c>
      <c r="AN74" s="511">
        <v>21</v>
      </c>
      <c r="AO74" s="511">
        <v>5</v>
      </c>
      <c r="AP74" s="511">
        <v>0</v>
      </c>
      <c r="AQ74" s="511">
        <v>0</v>
      </c>
      <c r="AR74" s="511">
        <v>0</v>
      </c>
      <c r="AS74" s="511">
        <v>0</v>
      </c>
      <c r="AT74" s="511">
        <v>11</v>
      </c>
      <c r="AU74" s="511">
        <v>20</v>
      </c>
      <c r="AV74" s="511">
        <v>2</v>
      </c>
      <c r="AW74" s="511">
        <v>0</v>
      </c>
      <c r="AX74" s="511">
        <v>0</v>
      </c>
      <c r="AY74" s="511">
        <v>0</v>
      </c>
      <c r="AZ74" s="511">
        <v>0</v>
      </c>
      <c r="BA74" s="511">
        <v>0</v>
      </c>
      <c r="BB74" s="511">
        <v>1</v>
      </c>
      <c r="BC74" s="511">
        <v>3</v>
      </c>
      <c r="BD74" s="511">
        <v>0</v>
      </c>
      <c r="BE74" s="511">
        <v>0</v>
      </c>
      <c r="BF74" s="511">
        <v>0</v>
      </c>
      <c r="BG74" s="511">
        <v>0</v>
      </c>
      <c r="BH74" s="511">
        <v>0</v>
      </c>
      <c r="BI74" s="511">
        <v>0</v>
      </c>
      <c r="BJ74" s="511">
        <v>0</v>
      </c>
      <c r="BK74" s="511">
        <v>0</v>
      </c>
      <c r="BL74" s="511">
        <v>0</v>
      </c>
      <c r="BM74" s="511">
        <v>0</v>
      </c>
      <c r="BN74" s="728"/>
      <c r="BO74" s="518">
        <v>37</v>
      </c>
      <c r="BP74" s="519">
        <v>0</v>
      </c>
      <c r="BQ74" s="528">
        <v>0</v>
      </c>
      <c r="BR74" s="519">
        <v>0</v>
      </c>
      <c r="BS74" s="519">
        <v>0</v>
      </c>
      <c r="BT74" s="519">
        <v>0</v>
      </c>
      <c r="BU74" s="529">
        <v>0</v>
      </c>
      <c r="BV74" s="519">
        <v>0</v>
      </c>
      <c r="BW74" s="519">
        <v>0</v>
      </c>
      <c r="BX74" s="519">
        <v>0</v>
      </c>
      <c r="BY74" s="519">
        <v>0</v>
      </c>
      <c r="BZ74" s="519">
        <v>0</v>
      </c>
      <c r="CA74" s="519">
        <v>0</v>
      </c>
      <c r="CB74" s="519">
        <v>0</v>
      </c>
      <c r="CC74" s="519">
        <v>0</v>
      </c>
      <c r="CD74" s="519">
        <v>0</v>
      </c>
      <c r="CE74" s="519">
        <v>0</v>
      </c>
      <c r="CF74" s="519">
        <v>0</v>
      </c>
      <c r="CG74" s="519">
        <v>0</v>
      </c>
      <c r="CH74" s="519">
        <v>0</v>
      </c>
      <c r="CI74" s="519">
        <v>0</v>
      </c>
      <c r="CJ74" s="519">
        <v>0</v>
      </c>
      <c r="CK74" s="623">
        <f t="shared" si="1"/>
        <v>0</v>
      </c>
      <c r="CL74" s="523">
        <v>0</v>
      </c>
      <c r="CM74" s="523">
        <v>0</v>
      </c>
      <c r="CN74" s="523">
        <v>0</v>
      </c>
      <c r="CO74" s="524">
        <v>1</v>
      </c>
      <c r="CP74" s="726"/>
      <c r="CQ74" s="525" t="s">
        <v>4965</v>
      </c>
      <c r="CR74" s="526" t="s">
        <v>4965</v>
      </c>
      <c r="CS74" s="527" t="s">
        <v>4965</v>
      </c>
      <c r="CT74" s="527" t="s">
        <v>4965</v>
      </c>
      <c r="CU74" s="527" t="s">
        <v>4965</v>
      </c>
    </row>
    <row r="75" spans="1:99" s="71" customFormat="1" ht="12" customHeight="1" x14ac:dyDescent="0.2">
      <c r="A75" s="509" t="s">
        <v>2441</v>
      </c>
      <c r="B75" s="510" t="s">
        <v>853</v>
      </c>
      <c r="C75" s="510" t="s">
        <v>1432</v>
      </c>
      <c r="D75" s="510" t="s">
        <v>1432</v>
      </c>
      <c r="E75" s="511" t="s">
        <v>854</v>
      </c>
      <c r="F75" s="510" t="s">
        <v>855</v>
      </c>
      <c r="G75" s="510" t="s">
        <v>1143</v>
      </c>
      <c r="H75" s="510" t="s">
        <v>3875</v>
      </c>
      <c r="I75" s="510" t="s">
        <v>856</v>
      </c>
      <c r="J75" s="510">
        <v>528785</v>
      </c>
      <c r="K75" s="510">
        <v>173536</v>
      </c>
      <c r="L75" s="512" t="s">
        <v>3076</v>
      </c>
      <c r="M75" s="513" t="s">
        <v>857</v>
      </c>
      <c r="N75" s="513" t="s">
        <v>2554</v>
      </c>
      <c r="O75" s="510">
        <v>0</v>
      </c>
      <c r="P75" s="510">
        <v>3</v>
      </c>
      <c r="Q75" s="514">
        <v>3</v>
      </c>
      <c r="R75" s="510" t="s">
        <v>858</v>
      </c>
      <c r="S75" s="510" t="s">
        <v>1154</v>
      </c>
      <c r="T75" s="513" t="s">
        <v>859</v>
      </c>
      <c r="U75" s="513" t="s">
        <v>860</v>
      </c>
      <c r="V75" s="513"/>
      <c r="W75" s="510" t="s">
        <v>1439</v>
      </c>
      <c r="X75" s="513" t="s">
        <v>1432</v>
      </c>
      <c r="Y75" s="510" t="s">
        <v>1442</v>
      </c>
      <c r="Z75" s="510" t="s">
        <v>1443</v>
      </c>
      <c r="AA75" s="510" t="s">
        <v>1443</v>
      </c>
      <c r="AB75" s="510" t="s">
        <v>1444</v>
      </c>
      <c r="AC75" s="515">
        <v>4.0000000000000001E-3</v>
      </c>
      <c r="AD75" s="516" t="s">
        <v>857</v>
      </c>
      <c r="AE75" s="516"/>
      <c r="AF75" s="675">
        <v>42024</v>
      </c>
      <c r="AG75" s="517" t="s">
        <v>628</v>
      </c>
      <c r="AH75" s="511" t="s">
        <v>3279</v>
      </c>
      <c r="AI75" s="511"/>
      <c r="AJ75" s="511">
        <v>0</v>
      </c>
      <c r="AK75" s="511">
        <v>3</v>
      </c>
      <c r="AL75" s="511">
        <v>0</v>
      </c>
      <c r="AM75" s="511">
        <v>0</v>
      </c>
      <c r="AN75" s="511">
        <v>0</v>
      </c>
      <c r="AO75" s="511">
        <v>3</v>
      </c>
      <c r="AP75" s="511">
        <v>0</v>
      </c>
      <c r="AQ75" s="511">
        <v>0</v>
      </c>
      <c r="AR75" s="511">
        <v>0</v>
      </c>
      <c r="AS75" s="511">
        <v>0</v>
      </c>
      <c r="AT75" s="511">
        <v>0</v>
      </c>
      <c r="AU75" s="511">
        <v>0</v>
      </c>
      <c r="AV75" s="511">
        <v>0</v>
      </c>
      <c r="AW75" s="511">
        <v>0</v>
      </c>
      <c r="AX75" s="511">
        <v>0</v>
      </c>
      <c r="AY75" s="511">
        <v>0</v>
      </c>
      <c r="AZ75" s="511">
        <v>0</v>
      </c>
      <c r="BA75" s="511">
        <v>0</v>
      </c>
      <c r="BB75" s="511">
        <v>0</v>
      </c>
      <c r="BC75" s="511">
        <v>3</v>
      </c>
      <c r="BD75" s="511">
        <v>0</v>
      </c>
      <c r="BE75" s="511">
        <v>0</v>
      </c>
      <c r="BF75" s="511">
        <v>0</v>
      </c>
      <c r="BG75" s="511">
        <v>0</v>
      </c>
      <c r="BH75" s="511">
        <v>0</v>
      </c>
      <c r="BI75" s="511">
        <v>0</v>
      </c>
      <c r="BJ75" s="511">
        <v>0</v>
      </c>
      <c r="BK75" s="511">
        <v>0</v>
      </c>
      <c r="BL75" s="511">
        <v>0</v>
      </c>
      <c r="BM75" s="511">
        <v>0</v>
      </c>
      <c r="BN75" s="728"/>
      <c r="BO75" s="518">
        <v>3</v>
      </c>
      <c r="BP75" s="519">
        <v>0</v>
      </c>
      <c r="BQ75" s="528">
        <v>0</v>
      </c>
      <c r="BR75" s="519">
        <v>0</v>
      </c>
      <c r="BS75" s="519">
        <v>0</v>
      </c>
      <c r="BT75" s="519">
        <v>0</v>
      </c>
      <c r="BU75" s="529">
        <v>0</v>
      </c>
      <c r="BV75" s="519">
        <v>0</v>
      </c>
      <c r="BW75" s="519">
        <v>0</v>
      </c>
      <c r="BX75" s="519">
        <v>0</v>
      </c>
      <c r="BY75" s="519">
        <v>0</v>
      </c>
      <c r="BZ75" s="519">
        <v>0</v>
      </c>
      <c r="CA75" s="519">
        <v>0</v>
      </c>
      <c r="CB75" s="519">
        <v>0</v>
      </c>
      <c r="CC75" s="519">
        <v>0</v>
      </c>
      <c r="CD75" s="519">
        <v>0</v>
      </c>
      <c r="CE75" s="519">
        <v>0</v>
      </c>
      <c r="CF75" s="519">
        <v>0</v>
      </c>
      <c r="CG75" s="519">
        <v>0</v>
      </c>
      <c r="CH75" s="519">
        <v>0</v>
      </c>
      <c r="CI75" s="519">
        <v>0</v>
      </c>
      <c r="CJ75" s="519">
        <v>0</v>
      </c>
      <c r="CK75" s="623">
        <f t="shared" si="1"/>
        <v>0</v>
      </c>
      <c r="CL75" s="523">
        <v>0</v>
      </c>
      <c r="CM75" s="523">
        <v>0</v>
      </c>
      <c r="CN75" s="523">
        <v>0</v>
      </c>
      <c r="CO75" s="524">
        <v>1</v>
      </c>
      <c r="CP75" s="726"/>
      <c r="CQ75" s="525" t="s">
        <v>4965</v>
      </c>
      <c r="CR75" s="526" t="s">
        <v>4965</v>
      </c>
      <c r="CS75" s="527" t="s">
        <v>4965</v>
      </c>
      <c r="CT75" s="527" t="s">
        <v>4965</v>
      </c>
      <c r="CU75" s="527" t="s">
        <v>4965</v>
      </c>
    </row>
    <row r="76" spans="1:99" s="71" customFormat="1" ht="12" customHeight="1" x14ac:dyDescent="0.2">
      <c r="A76" s="509" t="s">
        <v>2441</v>
      </c>
      <c r="B76" s="510" t="s">
        <v>853</v>
      </c>
      <c r="C76" s="510" t="s">
        <v>1432</v>
      </c>
      <c r="D76" s="510" t="s">
        <v>1432</v>
      </c>
      <c r="E76" s="511" t="s">
        <v>854</v>
      </c>
      <c r="F76" s="510" t="s">
        <v>855</v>
      </c>
      <c r="G76" s="510" t="s">
        <v>1143</v>
      </c>
      <c r="H76" s="510" t="s">
        <v>3875</v>
      </c>
      <c r="I76" s="510" t="s">
        <v>856</v>
      </c>
      <c r="J76" s="510">
        <v>528785</v>
      </c>
      <c r="K76" s="510">
        <v>173536</v>
      </c>
      <c r="L76" s="512" t="s">
        <v>3076</v>
      </c>
      <c r="M76" s="513" t="s">
        <v>857</v>
      </c>
      <c r="N76" s="513" t="s">
        <v>2554</v>
      </c>
      <c r="O76" s="510">
        <v>0</v>
      </c>
      <c r="P76" s="510">
        <v>4</v>
      </c>
      <c r="Q76" s="514">
        <v>4</v>
      </c>
      <c r="R76" s="510" t="s">
        <v>858</v>
      </c>
      <c r="S76" s="510" t="s">
        <v>1154</v>
      </c>
      <c r="T76" s="513" t="s">
        <v>859</v>
      </c>
      <c r="U76" s="513" t="s">
        <v>860</v>
      </c>
      <c r="V76" s="513"/>
      <c r="W76" s="510" t="s">
        <v>1439</v>
      </c>
      <c r="X76" s="513" t="s">
        <v>1432</v>
      </c>
      <c r="Y76" s="510" t="s">
        <v>1442</v>
      </c>
      <c r="Z76" s="510" t="s">
        <v>1443</v>
      </c>
      <c r="AA76" s="510" t="s">
        <v>1444</v>
      </c>
      <c r="AB76" s="510" t="s">
        <v>2713</v>
      </c>
      <c r="AC76" s="515">
        <v>0</v>
      </c>
      <c r="AD76" s="516" t="s">
        <v>857</v>
      </c>
      <c r="AE76" s="516"/>
      <c r="AF76" s="675">
        <v>42024</v>
      </c>
      <c r="AG76" s="517" t="s">
        <v>628</v>
      </c>
      <c r="AH76" s="511" t="s">
        <v>3904</v>
      </c>
      <c r="AI76" s="511"/>
      <c r="AJ76" s="511">
        <v>0</v>
      </c>
      <c r="AK76" s="511">
        <v>4</v>
      </c>
      <c r="AL76" s="511">
        <v>0</v>
      </c>
      <c r="AM76" s="511">
        <v>4</v>
      </c>
      <c r="AN76" s="511">
        <v>0</v>
      </c>
      <c r="AO76" s="511">
        <v>0</v>
      </c>
      <c r="AP76" s="511">
        <v>0</v>
      </c>
      <c r="AQ76" s="511">
        <v>0</v>
      </c>
      <c r="AR76" s="511">
        <v>0</v>
      </c>
      <c r="AS76" s="511">
        <v>0</v>
      </c>
      <c r="AT76" s="511">
        <v>4</v>
      </c>
      <c r="AU76" s="511">
        <v>0</v>
      </c>
      <c r="AV76" s="511">
        <v>0</v>
      </c>
      <c r="AW76" s="511">
        <v>0</v>
      </c>
      <c r="AX76" s="511">
        <v>0</v>
      </c>
      <c r="AY76" s="511">
        <v>0</v>
      </c>
      <c r="AZ76" s="511">
        <v>0</v>
      </c>
      <c r="BA76" s="511">
        <v>0</v>
      </c>
      <c r="BB76" s="511">
        <v>0</v>
      </c>
      <c r="BC76" s="511">
        <v>0</v>
      </c>
      <c r="BD76" s="511">
        <v>0</v>
      </c>
      <c r="BE76" s="511">
        <v>0</v>
      </c>
      <c r="BF76" s="511">
        <v>0</v>
      </c>
      <c r="BG76" s="511">
        <v>0</v>
      </c>
      <c r="BH76" s="511">
        <v>0</v>
      </c>
      <c r="BI76" s="511">
        <v>0</v>
      </c>
      <c r="BJ76" s="511">
        <v>0</v>
      </c>
      <c r="BK76" s="511">
        <v>0</v>
      </c>
      <c r="BL76" s="511">
        <v>0</v>
      </c>
      <c r="BM76" s="511">
        <v>0</v>
      </c>
      <c r="BN76" s="728"/>
      <c r="BO76" s="518">
        <v>4</v>
      </c>
      <c r="BP76" s="519">
        <v>0</v>
      </c>
      <c r="BQ76" s="528">
        <v>0</v>
      </c>
      <c r="BR76" s="519">
        <v>0</v>
      </c>
      <c r="BS76" s="519">
        <v>0</v>
      </c>
      <c r="BT76" s="519">
        <v>0</v>
      </c>
      <c r="BU76" s="529">
        <v>0</v>
      </c>
      <c r="BV76" s="519">
        <v>0</v>
      </c>
      <c r="BW76" s="519">
        <v>0</v>
      </c>
      <c r="BX76" s="519">
        <v>0</v>
      </c>
      <c r="BY76" s="519">
        <v>0</v>
      </c>
      <c r="BZ76" s="519">
        <v>0</v>
      </c>
      <c r="CA76" s="519">
        <v>0</v>
      </c>
      <c r="CB76" s="519">
        <v>0</v>
      </c>
      <c r="CC76" s="519">
        <v>0</v>
      </c>
      <c r="CD76" s="519">
        <v>0</v>
      </c>
      <c r="CE76" s="519">
        <v>0</v>
      </c>
      <c r="CF76" s="519">
        <v>0</v>
      </c>
      <c r="CG76" s="519">
        <v>0</v>
      </c>
      <c r="CH76" s="519">
        <v>0</v>
      </c>
      <c r="CI76" s="519">
        <v>0</v>
      </c>
      <c r="CJ76" s="519">
        <v>0</v>
      </c>
      <c r="CK76" s="623">
        <f t="shared" si="1"/>
        <v>0</v>
      </c>
      <c r="CL76" s="523">
        <v>0</v>
      </c>
      <c r="CM76" s="523">
        <v>0</v>
      </c>
      <c r="CN76" s="523">
        <v>0</v>
      </c>
      <c r="CO76" s="524">
        <v>1</v>
      </c>
      <c r="CP76" s="726"/>
      <c r="CQ76" s="525" t="s">
        <v>4965</v>
      </c>
      <c r="CR76" s="526" t="s">
        <v>4965</v>
      </c>
      <c r="CS76" s="527" t="s">
        <v>4965</v>
      </c>
      <c r="CT76" s="527" t="s">
        <v>4965</v>
      </c>
      <c r="CU76" s="527" t="s">
        <v>4965</v>
      </c>
    </row>
    <row r="77" spans="1:99" s="71" customFormat="1" ht="12" customHeight="1" x14ac:dyDescent="0.2">
      <c r="A77" s="509" t="s">
        <v>2441</v>
      </c>
      <c r="B77" s="510" t="s">
        <v>1249</v>
      </c>
      <c r="C77" s="510" t="s">
        <v>1432</v>
      </c>
      <c r="D77" s="510" t="s">
        <v>1432</v>
      </c>
      <c r="E77" s="511" t="s">
        <v>1432</v>
      </c>
      <c r="F77" s="510" t="s">
        <v>1250</v>
      </c>
      <c r="G77" s="510" t="s">
        <v>166</v>
      </c>
      <c r="H77" s="510" t="s">
        <v>1458</v>
      </c>
      <c r="I77" s="510" t="s">
        <v>1251</v>
      </c>
      <c r="J77" s="510">
        <v>524688</v>
      </c>
      <c r="K77" s="510">
        <v>174919</v>
      </c>
      <c r="L77" s="512" t="s">
        <v>3079</v>
      </c>
      <c r="M77" s="513" t="s">
        <v>4203</v>
      </c>
      <c r="N77" s="513" t="s">
        <v>3859</v>
      </c>
      <c r="O77" s="510">
        <v>2</v>
      </c>
      <c r="P77" s="510">
        <v>2</v>
      </c>
      <c r="Q77" s="514">
        <v>0</v>
      </c>
      <c r="R77" s="510" t="s">
        <v>216</v>
      </c>
      <c r="S77" s="510" t="s">
        <v>1438</v>
      </c>
      <c r="T77" s="513" t="s">
        <v>1609</v>
      </c>
      <c r="U77" s="513" t="s">
        <v>852</v>
      </c>
      <c r="V77" s="513"/>
      <c r="W77" s="510" t="s">
        <v>1439</v>
      </c>
      <c r="X77" s="513" t="s">
        <v>1432</v>
      </c>
      <c r="Y77" s="510" t="s">
        <v>1442</v>
      </c>
      <c r="Z77" s="510" t="s">
        <v>1443</v>
      </c>
      <c r="AA77" s="510" t="s">
        <v>1444</v>
      </c>
      <c r="AB77" s="510" t="s">
        <v>2713</v>
      </c>
      <c r="AC77" s="515">
        <v>9.6000000000000002E-2</v>
      </c>
      <c r="AD77" s="516" t="s">
        <v>4203</v>
      </c>
      <c r="AE77" s="516"/>
      <c r="AF77" s="675">
        <v>42094</v>
      </c>
      <c r="AG77" s="517" t="s">
        <v>3063</v>
      </c>
      <c r="AH77" s="511" t="s">
        <v>1445</v>
      </c>
      <c r="AI77" s="511"/>
      <c r="AJ77" s="511">
        <v>0</v>
      </c>
      <c r="AK77" s="511">
        <v>2</v>
      </c>
      <c r="AL77" s="511">
        <v>0</v>
      </c>
      <c r="AM77" s="511">
        <v>0</v>
      </c>
      <c r="AN77" s="511">
        <v>0</v>
      </c>
      <c r="AO77" s="511">
        <v>0</v>
      </c>
      <c r="AP77" s="511">
        <v>-2</v>
      </c>
      <c r="AQ77" s="511">
        <v>2</v>
      </c>
      <c r="AR77" s="511">
        <v>0</v>
      </c>
      <c r="AS77" s="511">
        <v>0</v>
      </c>
      <c r="AT77" s="511">
        <v>0</v>
      </c>
      <c r="AU77" s="511">
        <v>0</v>
      </c>
      <c r="AV77" s="511">
        <v>0</v>
      </c>
      <c r="AW77" s="511">
        <v>0</v>
      </c>
      <c r="AX77" s="511">
        <v>0</v>
      </c>
      <c r="AY77" s="511">
        <v>0</v>
      </c>
      <c r="AZ77" s="511">
        <v>0</v>
      </c>
      <c r="BA77" s="511">
        <v>0</v>
      </c>
      <c r="BB77" s="511">
        <v>0</v>
      </c>
      <c r="BC77" s="511">
        <v>0</v>
      </c>
      <c r="BD77" s="511">
        <v>-2</v>
      </c>
      <c r="BE77" s="511">
        <v>2</v>
      </c>
      <c r="BF77" s="511">
        <v>0</v>
      </c>
      <c r="BG77" s="511">
        <v>0</v>
      </c>
      <c r="BH77" s="511">
        <v>0</v>
      </c>
      <c r="BI77" s="511">
        <v>0</v>
      </c>
      <c r="BJ77" s="511">
        <v>0</v>
      </c>
      <c r="BK77" s="511">
        <v>0</v>
      </c>
      <c r="BL77" s="511">
        <v>0</v>
      </c>
      <c r="BM77" s="511">
        <v>0</v>
      </c>
      <c r="BN77" s="728"/>
      <c r="BO77" s="518">
        <v>0</v>
      </c>
      <c r="BP77" s="519">
        <v>0</v>
      </c>
      <c r="BQ77" s="528">
        <v>0</v>
      </c>
      <c r="BR77" s="519">
        <v>0</v>
      </c>
      <c r="BS77" s="519">
        <v>0</v>
      </c>
      <c r="BT77" s="519">
        <v>0</v>
      </c>
      <c r="BU77" s="529">
        <v>0</v>
      </c>
      <c r="BV77" s="519">
        <v>0</v>
      </c>
      <c r="BW77" s="519">
        <v>0</v>
      </c>
      <c r="BX77" s="519">
        <v>0</v>
      </c>
      <c r="BY77" s="519">
        <v>0</v>
      </c>
      <c r="BZ77" s="519">
        <v>0</v>
      </c>
      <c r="CA77" s="519">
        <v>0</v>
      </c>
      <c r="CB77" s="519">
        <v>0</v>
      </c>
      <c r="CC77" s="519">
        <v>0</v>
      </c>
      <c r="CD77" s="519">
        <v>0</v>
      </c>
      <c r="CE77" s="519">
        <v>0</v>
      </c>
      <c r="CF77" s="519">
        <v>0</v>
      </c>
      <c r="CG77" s="519">
        <v>0</v>
      </c>
      <c r="CH77" s="519">
        <v>0</v>
      </c>
      <c r="CI77" s="519">
        <v>0</v>
      </c>
      <c r="CJ77" s="519">
        <v>0</v>
      </c>
      <c r="CK77" s="623">
        <f t="shared" si="1"/>
        <v>0</v>
      </c>
      <c r="CL77" s="523">
        <v>0</v>
      </c>
      <c r="CM77" s="523">
        <v>0</v>
      </c>
      <c r="CN77" s="523">
        <v>0</v>
      </c>
      <c r="CO77" s="524">
        <v>1</v>
      </c>
      <c r="CP77" s="726"/>
      <c r="CQ77" s="525" t="s">
        <v>4965</v>
      </c>
      <c r="CR77" s="526" t="s">
        <v>4965</v>
      </c>
      <c r="CS77" s="527" t="s">
        <v>4965</v>
      </c>
      <c r="CT77" s="527" t="s">
        <v>4965</v>
      </c>
      <c r="CU77" s="527" t="s">
        <v>4965</v>
      </c>
    </row>
    <row r="78" spans="1:99" s="71" customFormat="1" ht="12" customHeight="1" x14ac:dyDescent="0.2">
      <c r="A78" s="509" t="s">
        <v>2441</v>
      </c>
      <c r="B78" s="510" t="s">
        <v>217</v>
      </c>
      <c r="C78" s="510" t="s">
        <v>1432</v>
      </c>
      <c r="D78" s="510" t="s">
        <v>1432</v>
      </c>
      <c r="E78" s="511" t="s">
        <v>1432</v>
      </c>
      <c r="F78" s="510" t="s">
        <v>1313</v>
      </c>
      <c r="G78" s="510" t="s">
        <v>3535</v>
      </c>
      <c r="H78" s="510" t="s">
        <v>3875</v>
      </c>
      <c r="I78" s="510" t="s">
        <v>218</v>
      </c>
      <c r="J78" s="510">
        <v>528674</v>
      </c>
      <c r="K78" s="510">
        <v>173249</v>
      </c>
      <c r="L78" s="512" t="s">
        <v>3076</v>
      </c>
      <c r="M78" s="513" t="s">
        <v>1575</v>
      </c>
      <c r="N78" s="513" t="s">
        <v>4232</v>
      </c>
      <c r="O78" s="510">
        <v>0</v>
      </c>
      <c r="P78" s="510">
        <v>1</v>
      </c>
      <c r="Q78" s="514">
        <v>1</v>
      </c>
      <c r="R78" s="510" t="s">
        <v>219</v>
      </c>
      <c r="S78" s="510" t="s">
        <v>1438</v>
      </c>
      <c r="T78" s="513" t="s">
        <v>3162</v>
      </c>
      <c r="U78" s="513" t="s">
        <v>402</v>
      </c>
      <c r="V78" s="513"/>
      <c r="W78" s="510" t="s">
        <v>1439</v>
      </c>
      <c r="X78" s="513" t="s">
        <v>1432</v>
      </c>
      <c r="Y78" s="510" t="s">
        <v>1442</v>
      </c>
      <c r="Z78" s="510" t="s">
        <v>1443</v>
      </c>
      <c r="AA78" s="510" t="s">
        <v>1444</v>
      </c>
      <c r="AB78" s="510" t="s">
        <v>2713</v>
      </c>
      <c r="AC78" s="515">
        <v>3.0000000000000001E-3</v>
      </c>
      <c r="AD78" s="516" t="s">
        <v>1575</v>
      </c>
      <c r="AE78" s="516"/>
      <c r="AF78" s="675">
        <v>42073</v>
      </c>
      <c r="AG78" s="517" t="s">
        <v>3063</v>
      </c>
      <c r="AH78" s="511" t="s">
        <v>1445</v>
      </c>
      <c r="AI78" s="511"/>
      <c r="AJ78" s="511">
        <v>0</v>
      </c>
      <c r="AK78" s="511">
        <v>0</v>
      </c>
      <c r="AL78" s="511">
        <v>0</v>
      </c>
      <c r="AM78" s="511">
        <v>1</v>
      </c>
      <c r="AN78" s="511">
        <v>0</v>
      </c>
      <c r="AO78" s="511">
        <v>0</v>
      </c>
      <c r="AP78" s="511">
        <v>0</v>
      </c>
      <c r="AQ78" s="511">
        <v>0</v>
      </c>
      <c r="AR78" s="511">
        <v>0</v>
      </c>
      <c r="AS78" s="511">
        <v>0</v>
      </c>
      <c r="AT78" s="511">
        <v>1</v>
      </c>
      <c r="AU78" s="511">
        <v>0</v>
      </c>
      <c r="AV78" s="511">
        <v>0</v>
      </c>
      <c r="AW78" s="511">
        <v>0</v>
      </c>
      <c r="AX78" s="511">
        <v>0</v>
      </c>
      <c r="AY78" s="511">
        <v>0</v>
      </c>
      <c r="AZ78" s="511">
        <v>0</v>
      </c>
      <c r="BA78" s="511">
        <v>0</v>
      </c>
      <c r="BB78" s="511">
        <v>0</v>
      </c>
      <c r="BC78" s="511">
        <v>0</v>
      </c>
      <c r="BD78" s="511">
        <v>0</v>
      </c>
      <c r="BE78" s="511">
        <v>0</v>
      </c>
      <c r="BF78" s="511">
        <v>0</v>
      </c>
      <c r="BG78" s="511">
        <v>0</v>
      </c>
      <c r="BH78" s="511">
        <v>0</v>
      </c>
      <c r="BI78" s="511">
        <v>0</v>
      </c>
      <c r="BJ78" s="511">
        <v>0</v>
      </c>
      <c r="BK78" s="511">
        <v>0</v>
      </c>
      <c r="BL78" s="511">
        <v>0</v>
      </c>
      <c r="BM78" s="511">
        <v>0</v>
      </c>
      <c r="BN78" s="728"/>
      <c r="BO78" s="518">
        <v>1</v>
      </c>
      <c r="BP78" s="519">
        <v>0</v>
      </c>
      <c r="BQ78" s="528">
        <v>0</v>
      </c>
      <c r="BR78" s="519">
        <v>0</v>
      </c>
      <c r="BS78" s="519">
        <v>0</v>
      </c>
      <c r="BT78" s="519">
        <v>0</v>
      </c>
      <c r="BU78" s="529">
        <v>0</v>
      </c>
      <c r="BV78" s="519">
        <v>0</v>
      </c>
      <c r="BW78" s="519">
        <v>0</v>
      </c>
      <c r="BX78" s="519">
        <v>0</v>
      </c>
      <c r="BY78" s="519">
        <v>0</v>
      </c>
      <c r="BZ78" s="519">
        <v>0</v>
      </c>
      <c r="CA78" s="519">
        <v>0</v>
      </c>
      <c r="CB78" s="519">
        <v>0</v>
      </c>
      <c r="CC78" s="519">
        <v>0</v>
      </c>
      <c r="CD78" s="519">
        <v>0</v>
      </c>
      <c r="CE78" s="519">
        <v>0</v>
      </c>
      <c r="CF78" s="519">
        <v>0</v>
      </c>
      <c r="CG78" s="519">
        <v>0</v>
      </c>
      <c r="CH78" s="519">
        <v>0</v>
      </c>
      <c r="CI78" s="519">
        <v>0</v>
      </c>
      <c r="CJ78" s="519">
        <v>0</v>
      </c>
      <c r="CK78" s="623">
        <f t="shared" si="1"/>
        <v>0</v>
      </c>
      <c r="CL78" s="523">
        <v>0</v>
      </c>
      <c r="CM78" s="523">
        <v>0</v>
      </c>
      <c r="CN78" s="523">
        <v>0</v>
      </c>
      <c r="CO78" s="524">
        <v>1</v>
      </c>
      <c r="CP78" s="726"/>
      <c r="CQ78" s="530" t="s">
        <v>4767</v>
      </c>
      <c r="CR78" s="526" t="s">
        <v>4965</v>
      </c>
      <c r="CS78" s="527" t="s">
        <v>4965</v>
      </c>
      <c r="CT78" s="527" t="s">
        <v>4965</v>
      </c>
      <c r="CU78" s="527" t="s">
        <v>4965</v>
      </c>
    </row>
    <row r="79" spans="1:99" s="71" customFormat="1" ht="12" customHeight="1" x14ac:dyDescent="0.2">
      <c r="A79" s="509" t="s">
        <v>2441</v>
      </c>
      <c r="B79" s="510" t="s">
        <v>220</v>
      </c>
      <c r="C79" s="510" t="s">
        <v>1432</v>
      </c>
      <c r="D79" s="510" t="s">
        <v>1432</v>
      </c>
      <c r="E79" s="511" t="s">
        <v>221</v>
      </c>
      <c r="F79" s="510" t="s">
        <v>1432</v>
      </c>
      <c r="G79" s="510" t="s">
        <v>3898</v>
      </c>
      <c r="H79" s="510" t="s">
        <v>2717</v>
      </c>
      <c r="I79" s="510" t="s">
        <v>222</v>
      </c>
      <c r="J79" s="510">
        <v>526645</v>
      </c>
      <c r="K79" s="510">
        <v>175719</v>
      </c>
      <c r="L79" s="512" t="s">
        <v>3067</v>
      </c>
      <c r="M79" s="513" t="s">
        <v>3619</v>
      </c>
      <c r="N79" s="513" t="s">
        <v>2065</v>
      </c>
      <c r="O79" s="510">
        <v>0</v>
      </c>
      <c r="P79" s="510">
        <v>6</v>
      </c>
      <c r="Q79" s="514">
        <v>6</v>
      </c>
      <c r="R79" s="510" t="s">
        <v>223</v>
      </c>
      <c r="S79" s="510" t="s">
        <v>1438</v>
      </c>
      <c r="T79" s="513" t="s">
        <v>4305</v>
      </c>
      <c r="U79" s="513" t="s">
        <v>852</v>
      </c>
      <c r="V79" s="513"/>
      <c r="W79" s="510" t="s">
        <v>1439</v>
      </c>
      <c r="X79" s="513" t="s">
        <v>1432</v>
      </c>
      <c r="Y79" s="510" t="s">
        <v>1442</v>
      </c>
      <c r="Z79" s="510" t="s">
        <v>3893</v>
      </c>
      <c r="AA79" s="510" t="s">
        <v>1444</v>
      </c>
      <c r="AB79" s="510" t="s">
        <v>3894</v>
      </c>
      <c r="AC79" s="515">
        <v>2.4E-2</v>
      </c>
      <c r="AD79" s="516" t="s">
        <v>3619</v>
      </c>
      <c r="AE79" s="516"/>
      <c r="AF79" s="675">
        <v>41781</v>
      </c>
      <c r="AG79" s="517" t="s">
        <v>1931</v>
      </c>
      <c r="AH79" s="511" t="s">
        <v>373</v>
      </c>
      <c r="AI79" s="511"/>
      <c r="AJ79" s="511">
        <v>0</v>
      </c>
      <c r="AK79" s="511">
        <v>0</v>
      </c>
      <c r="AL79" s="511">
        <v>0</v>
      </c>
      <c r="AM79" s="511">
        <v>2</v>
      </c>
      <c r="AN79" s="511">
        <v>4</v>
      </c>
      <c r="AO79" s="511">
        <v>0</v>
      </c>
      <c r="AP79" s="511">
        <v>0</v>
      </c>
      <c r="AQ79" s="511">
        <v>0</v>
      </c>
      <c r="AR79" s="511">
        <v>0</v>
      </c>
      <c r="AS79" s="511">
        <v>0</v>
      </c>
      <c r="AT79" s="511">
        <v>2</v>
      </c>
      <c r="AU79" s="511">
        <v>4</v>
      </c>
      <c r="AV79" s="511">
        <v>0</v>
      </c>
      <c r="AW79" s="511">
        <v>0</v>
      </c>
      <c r="AX79" s="511">
        <v>0</v>
      </c>
      <c r="AY79" s="511">
        <v>0</v>
      </c>
      <c r="AZ79" s="511">
        <v>0</v>
      </c>
      <c r="BA79" s="511">
        <v>0</v>
      </c>
      <c r="BB79" s="511">
        <v>0</v>
      </c>
      <c r="BC79" s="511">
        <v>0</v>
      </c>
      <c r="BD79" s="511">
        <v>0</v>
      </c>
      <c r="BE79" s="511">
        <v>0</v>
      </c>
      <c r="BF79" s="511">
        <v>0</v>
      </c>
      <c r="BG79" s="511">
        <v>0</v>
      </c>
      <c r="BH79" s="511">
        <v>0</v>
      </c>
      <c r="BI79" s="511">
        <v>0</v>
      </c>
      <c r="BJ79" s="511">
        <v>0</v>
      </c>
      <c r="BK79" s="511">
        <v>0</v>
      </c>
      <c r="BL79" s="511">
        <v>0</v>
      </c>
      <c r="BM79" s="511">
        <v>0</v>
      </c>
      <c r="BN79" s="728"/>
      <c r="BO79" s="518">
        <v>6</v>
      </c>
      <c r="BP79" s="519">
        <v>0</v>
      </c>
      <c r="BQ79" s="528">
        <v>0</v>
      </c>
      <c r="BR79" s="519">
        <v>0</v>
      </c>
      <c r="BS79" s="519">
        <v>0</v>
      </c>
      <c r="BT79" s="519">
        <v>0</v>
      </c>
      <c r="BU79" s="529">
        <v>0</v>
      </c>
      <c r="BV79" s="519">
        <v>0</v>
      </c>
      <c r="BW79" s="519">
        <v>0</v>
      </c>
      <c r="BX79" s="519">
        <v>0</v>
      </c>
      <c r="BY79" s="519">
        <v>0</v>
      </c>
      <c r="BZ79" s="519">
        <v>0</v>
      </c>
      <c r="CA79" s="519">
        <v>0</v>
      </c>
      <c r="CB79" s="519">
        <v>0</v>
      </c>
      <c r="CC79" s="519">
        <v>0</v>
      </c>
      <c r="CD79" s="519">
        <v>0</v>
      </c>
      <c r="CE79" s="519">
        <v>0</v>
      </c>
      <c r="CF79" s="519">
        <v>0</v>
      </c>
      <c r="CG79" s="519">
        <v>0</v>
      </c>
      <c r="CH79" s="519">
        <v>0</v>
      </c>
      <c r="CI79" s="519">
        <v>0</v>
      </c>
      <c r="CJ79" s="519">
        <v>0</v>
      </c>
      <c r="CK79" s="623">
        <f t="shared" si="1"/>
        <v>0</v>
      </c>
      <c r="CL79" s="523">
        <v>0</v>
      </c>
      <c r="CM79" s="523">
        <v>0</v>
      </c>
      <c r="CN79" s="523">
        <v>0</v>
      </c>
      <c r="CO79" s="524">
        <v>7</v>
      </c>
      <c r="CP79" s="524" t="s">
        <v>1938</v>
      </c>
      <c r="CQ79" s="525" t="s">
        <v>4965</v>
      </c>
      <c r="CR79" s="526" t="s">
        <v>4965</v>
      </c>
      <c r="CS79" s="527" t="s">
        <v>4965</v>
      </c>
      <c r="CT79" s="527" t="s">
        <v>4965</v>
      </c>
      <c r="CU79" s="527" t="s">
        <v>4965</v>
      </c>
    </row>
    <row r="80" spans="1:99" s="71" customFormat="1" ht="12" customHeight="1" x14ac:dyDescent="0.2">
      <c r="A80" s="509" t="s">
        <v>2441</v>
      </c>
      <c r="B80" s="510" t="s">
        <v>224</v>
      </c>
      <c r="C80" s="510" t="s">
        <v>1432</v>
      </c>
      <c r="D80" s="510" t="s">
        <v>1432</v>
      </c>
      <c r="E80" s="511" t="s">
        <v>1432</v>
      </c>
      <c r="F80" s="510" t="s">
        <v>225</v>
      </c>
      <c r="G80" s="510" t="s">
        <v>1385</v>
      </c>
      <c r="H80" s="510" t="s">
        <v>1458</v>
      </c>
      <c r="I80" s="510" t="s">
        <v>226</v>
      </c>
      <c r="J80" s="510">
        <v>523970</v>
      </c>
      <c r="K80" s="510">
        <v>175165</v>
      </c>
      <c r="L80" s="512" t="s">
        <v>3088</v>
      </c>
      <c r="M80" s="513" t="s">
        <v>429</v>
      </c>
      <c r="N80" s="513" t="s">
        <v>2128</v>
      </c>
      <c r="O80" s="510">
        <v>3</v>
      </c>
      <c r="P80" s="510">
        <v>5</v>
      </c>
      <c r="Q80" s="514">
        <v>2</v>
      </c>
      <c r="R80" s="510" t="s">
        <v>227</v>
      </c>
      <c r="S80" s="510" t="s">
        <v>1438</v>
      </c>
      <c r="T80" s="513" t="s">
        <v>228</v>
      </c>
      <c r="U80" s="513" t="s">
        <v>429</v>
      </c>
      <c r="V80" s="513"/>
      <c r="W80" s="510" t="s">
        <v>1439</v>
      </c>
      <c r="X80" s="513" t="s">
        <v>1432</v>
      </c>
      <c r="Y80" s="510" t="s">
        <v>1442</v>
      </c>
      <c r="Z80" s="510" t="s">
        <v>4694</v>
      </c>
      <c r="AA80" s="510" t="s">
        <v>1444</v>
      </c>
      <c r="AB80" s="510" t="s">
        <v>4720</v>
      </c>
      <c r="AC80" s="515">
        <v>8.9999999999999993E-3</v>
      </c>
      <c r="AD80" s="516" t="s">
        <v>429</v>
      </c>
      <c r="AE80" s="516"/>
      <c r="AF80" s="675">
        <v>41927</v>
      </c>
      <c r="AG80" s="517" t="s">
        <v>3063</v>
      </c>
      <c r="AH80" s="511" t="s">
        <v>1445</v>
      </c>
      <c r="AI80" s="511"/>
      <c r="AJ80" s="511">
        <v>0</v>
      </c>
      <c r="AK80" s="511">
        <v>0</v>
      </c>
      <c r="AL80" s="511">
        <v>0</v>
      </c>
      <c r="AM80" s="511">
        <v>1</v>
      </c>
      <c r="AN80" s="511">
        <v>4</v>
      </c>
      <c r="AO80" s="511">
        <v>-3</v>
      </c>
      <c r="AP80" s="511">
        <v>0</v>
      </c>
      <c r="AQ80" s="511">
        <v>0</v>
      </c>
      <c r="AR80" s="511">
        <v>0</v>
      </c>
      <c r="AS80" s="511">
        <v>0</v>
      </c>
      <c r="AT80" s="511">
        <v>1</v>
      </c>
      <c r="AU80" s="511">
        <v>4</v>
      </c>
      <c r="AV80" s="511">
        <v>-3</v>
      </c>
      <c r="AW80" s="511">
        <v>0</v>
      </c>
      <c r="AX80" s="511">
        <v>0</v>
      </c>
      <c r="AY80" s="511">
        <v>0</v>
      </c>
      <c r="AZ80" s="511">
        <v>0</v>
      </c>
      <c r="BA80" s="511">
        <v>0</v>
      </c>
      <c r="BB80" s="511">
        <v>0</v>
      </c>
      <c r="BC80" s="511">
        <v>0</v>
      </c>
      <c r="BD80" s="511">
        <v>0</v>
      </c>
      <c r="BE80" s="511">
        <v>0</v>
      </c>
      <c r="BF80" s="511">
        <v>0</v>
      </c>
      <c r="BG80" s="511">
        <v>0</v>
      </c>
      <c r="BH80" s="511">
        <v>0</v>
      </c>
      <c r="BI80" s="511">
        <v>0</v>
      </c>
      <c r="BJ80" s="511">
        <v>0</v>
      </c>
      <c r="BK80" s="511">
        <v>0</v>
      </c>
      <c r="BL80" s="511">
        <v>0</v>
      </c>
      <c r="BM80" s="511">
        <v>0</v>
      </c>
      <c r="BN80" s="728"/>
      <c r="BO80" s="518">
        <v>2</v>
      </c>
      <c r="BP80" s="519">
        <v>0</v>
      </c>
      <c r="BQ80" s="528">
        <v>0</v>
      </c>
      <c r="BR80" s="519">
        <v>0</v>
      </c>
      <c r="BS80" s="519">
        <v>0</v>
      </c>
      <c r="BT80" s="519">
        <v>0</v>
      </c>
      <c r="BU80" s="529">
        <v>0</v>
      </c>
      <c r="BV80" s="519">
        <v>0</v>
      </c>
      <c r="BW80" s="519">
        <v>0</v>
      </c>
      <c r="BX80" s="519">
        <v>0</v>
      </c>
      <c r="BY80" s="519">
        <v>0</v>
      </c>
      <c r="BZ80" s="519">
        <v>0</v>
      </c>
      <c r="CA80" s="519">
        <v>0</v>
      </c>
      <c r="CB80" s="519">
        <v>0</v>
      </c>
      <c r="CC80" s="519">
        <v>0</v>
      </c>
      <c r="CD80" s="519">
        <v>0</v>
      </c>
      <c r="CE80" s="519">
        <v>0</v>
      </c>
      <c r="CF80" s="519">
        <v>0</v>
      </c>
      <c r="CG80" s="519">
        <v>0</v>
      </c>
      <c r="CH80" s="519">
        <v>0</v>
      </c>
      <c r="CI80" s="519">
        <v>0</v>
      </c>
      <c r="CJ80" s="519">
        <v>0</v>
      </c>
      <c r="CK80" s="623">
        <f t="shared" si="1"/>
        <v>0</v>
      </c>
      <c r="CL80" s="523">
        <v>0</v>
      </c>
      <c r="CM80" s="523">
        <v>0</v>
      </c>
      <c r="CN80" s="523">
        <v>0</v>
      </c>
      <c r="CO80" s="524">
        <v>1</v>
      </c>
      <c r="CP80" s="726"/>
      <c r="CQ80" s="530" t="s">
        <v>1942</v>
      </c>
      <c r="CR80" s="526" t="s">
        <v>4965</v>
      </c>
      <c r="CS80" s="527" t="s">
        <v>4965</v>
      </c>
      <c r="CT80" s="527" t="s">
        <v>4965</v>
      </c>
      <c r="CU80" s="527" t="s">
        <v>4965</v>
      </c>
    </row>
    <row r="81" spans="1:99" s="71" customFormat="1" ht="12" customHeight="1" x14ac:dyDescent="0.2">
      <c r="A81" s="509" t="s">
        <v>2441</v>
      </c>
      <c r="B81" s="510" t="s">
        <v>229</v>
      </c>
      <c r="C81" s="510" t="s">
        <v>1432</v>
      </c>
      <c r="D81" s="510" t="s">
        <v>1432</v>
      </c>
      <c r="E81" s="511" t="s">
        <v>1432</v>
      </c>
      <c r="F81" s="510" t="s">
        <v>230</v>
      </c>
      <c r="G81" s="510" t="s">
        <v>4568</v>
      </c>
      <c r="H81" s="510" t="s">
        <v>1458</v>
      </c>
      <c r="I81" s="510" t="s">
        <v>4690</v>
      </c>
      <c r="J81" s="510">
        <v>523503</v>
      </c>
      <c r="K81" s="510">
        <v>175838</v>
      </c>
      <c r="L81" s="512" t="s">
        <v>3088</v>
      </c>
      <c r="M81" s="513" t="s">
        <v>1376</v>
      </c>
      <c r="N81" s="513" t="s">
        <v>3859</v>
      </c>
      <c r="O81" s="510">
        <v>0</v>
      </c>
      <c r="P81" s="510">
        <v>3</v>
      </c>
      <c r="Q81" s="514">
        <v>3</v>
      </c>
      <c r="R81" s="510" t="s">
        <v>231</v>
      </c>
      <c r="S81" s="510" t="s">
        <v>1438</v>
      </c>
      <c r="T81" s="513" t="s">
        <v>4305</v>
      </c>
      <c r="U81" s="513" t="s">
        <v>852</v>
      </c>
      <c r="V81" s="513"/>
      <c r="W81" s="510" t="s">
        <v>1439</v>
      </c>
      <c r="X81" s="513" t="s">
        <v>1432</v>
      </c>
      <c r="Y81" s="510" t="s">
        <v>1442</v>
      </c>
      <c r="Z81" s="510" t="s">
        <v>4694</v>
      </c>
      <c r="AA81" s="510" t="s">
        <v>1444</v>
      </c>
      <c r="AB81" s="510" t="s">
        <v>1136</v>
      </c>
      <c r="AC81" s="515">
        <v>8.9999999999999993E-3</v>
      </c>
      <c r="AD81" s="516" t="s">
        <v>1376</v>
      </c>
      <c r="AE81" s="516"/>
      <c r="AF81" s="675">
        <v>42094</v>
      </c>
      <c r="AG81" s="517" t="s">
        <v>3063</v>
      </c>
      <c r="AH81" s="511" t="s">
        <v>1445</v>
      </c>
      <c r="AI81" s="511"/>
      <c r="AJ81" s="511">
        <v>0</v>
      </c>
      <c r="AK81" s="511">
        <v>0</v>
      </c>
      <c r="AL81" s="511">
        <v>0</v>
      </c>
      <c r="AM81" s="511">
        <v>0</v>
      </c>
      <c r="AN81" s="511">
        <v>3</v>
      </c>
      <c r="AO81" s="511">
        <v>0</v>
      </c>
      <c r="AP81" s="511">
        <v>0</v>
      </c>
      <c r="AQ81" s="511">
        <v>0</v>
      </c>
      <c r="AR81" s="511">
        <v>0</v>
      </c>
      <c r="AS81" s="511">
        <v>0</v>
      </c>
      <c r="AT81" s="511">
        <v>0</v>
      </c>
      <c r="AU81" s="511">
        <v>3</v>
      </c>
      <c r="AV81" s="511">
        <v>0</v>
      </c>
      <c r="AW81" s="511">
        <v>0</v>
      </c>
      <c r="AX81" s="511">
        <v>0</v>
      </c>
      <c r="AY81" s="511">
        <v>0</v>
      </c>
      <c r="AZ81" s="511">
        <v>0</v>
      </c>
      <c r="BA81" s="511">
        <v>0</v>
      </c>
      <c r="BB81" s="511">
        <v>0</v>
      </c>
      <c r="BC81" s="511">
        <v>0</v>
      </c>
      <c r="BD81" s="511">
        <v>0</v>
      </c>
      <c r="BE81" s="511">
        <v>0</v>
      </c>
      <c r="BF81" s="511">
        <v>0</v>
      </c>
      <c r="BG81" s="511">
        <v>0</v>
      </c>
      <c r="BH81" s="511">
        <v>0</v>
      </c>
      <c r="BI81" s="511">
        <v>0</v>
      </c>
      <c r="BJ81" s="511">
        <v>0</v>
      </c>
      <c r="BK81" s="511">
        <v>0</v>
      </c>
      <c r="BL81" s="511">
        <v>0</v>
      </c>
      <c r="BM81" s="511">
        <v>0</v>
      </c>
      <c r="BN81" s="728"/>
      <c r="BO81" s="518">
        <v>3</v>
      </c>
      <c r="BP81" s="519">
        <v>0</v>
      </c>
      <c r="BQ81" s="528">
        <v>0</v>
      </c>
      <c r="BR81" s="519">
        <v>0</v>
      </c>
      <c r="BS81" s="519">
        <v>0</v>
      </c>
      <c r="BT81" s="519">
        <v>0</v>
      </c>
      <c r="BU81" s="529">
        <v>0</v>
      </c>
      <c r="BV81" s="519">
        <v>0</v>
      </c>
      <c r="BW81" s="519">
        <v>0</v>
      </c>
      <c r="BX81" s="519">
        <v>0</v>
      </c>
      <c r="BY81" s="519">
        <v>0</v>
      </c>
      <c r="BZ81" s="519">
        <v>0</v>
      </c>
      <c r="CA81" s="519">
        <v>0</v>
      </c>
      <c r="CB81" s="519">
        <v>0</v>
      </c>
      <c r="CC81" s="519">
        <v>0</v>
      </c>
      <c r="CD81" s="519">
        <v>0</v>
      </c>
      <c r="CE81" s="519">
        <v>0</v>
      </c>
      <c r="CF81" s="519">
        <v>0</v>
      </c>
      <c r="CG81" s="519">
        <v>0</v>
      </c>
      <c r="CH81" s="519">
        <v>0</v>
      </c>
      <c r="CI81" s="519">
        <v>0</v>
      </c>
      <c r="CJ81" s="519">
        <v>0</v>
      </c>
      <c r="CK81" s="623">
        <f t="shared" si="1"/>
        <v>0</v>
      </c>
      <c r="CL81" s="523">
        <v>0</v>
      </c>
      <c r="CM81" s="523">
        <v>0</v>
      </c>
      <c r="CN81" s="523">
        <v>0</v>
      </c>
      <c r="CO81" s="524">
        <v>1</v>
      </c>
      <c r="CP81" s="726"/>
      <c r="CQ81" s="525" t="s">
        <v>4965</v>
      </c>
      <c r="CR81" s="526" t="s">
        <v>4965</v>
      </c>
      <c r="CS81" s="527" t="s">
        <v>4965</v>
      </c>
      <c r="CT81" s="527" t="s">
        <v>4965</v>
      </c>
      <c r="CU81" s="527" t="s">
        <v>4965</v>
      </c>
    </row>
    <row r="82" spans="1:99" s="71" customFormat="1" ht="12" customHeight="1" x14ac:dyDescent="0.2">
      <c r="A82" s="509" t="s">
        <v>2441</v>
      </c>
      <c r="B82" s="510" t="s">
        <v>232</v>
      </c>
      <c r="C82" s="510" t="s">
        <v>1432</v>
      </c>
      <c r="D82" s="510" t="s">
        <v>1432</v>
      </c>
      <c r="E82" s="511" t="s">
        <v>233</v>
      </c>
      <c r="F82" s="510" t="s">
        <v>1432</v>
      </c>
      <c r="G82" s="510" t="s">
        <v>1385</v>
      </c>
      <c r="H82" s="510" t="s">
        <v>1458</v>
      </c>
      <c r="I82" s="510" t="s">
        <v>3288</v>
      </c>
      <c r="J82" s="510">
        <v>524085</v>
      </c>
      <c r="K82" s="510">
        <v>175344</v>
      </c>
      <c r="L82" s="512" t="s">
        <v>3088</v>
      </c>
      <c r="M82" s="513" t="s">
        <v>3900</v>
      </c>
      <c r="N82" s="513" t="s">
        <v>3859</v>
      </c>
      <c r="O82" s="510">
        <v>0</v>
      </c>
      <c r="P82" s="510">
        <v>4</v>
      </c>
      <c r="Q82" s="514">
        <v>4</v>
      </c>
      <c r="R82" s="510" t="s">
        <v>661</v>
      </c>
      <c r="S82" s="510" t="s">
        <v>1438</v>
      </c>
      <c r="T82" s="513" t="s">
        <v>662</v>
      </c>
      <c r="U82" s="513" t="s">
        <v>663</v>
      </c>
      <c r="V82" s="513"/>
      <c r="W82" s="510" t="s">
        <v>1439</v>
      </c>
      <c r="X82" s="513" t="s">
        <v>1432</v>
      </c>
      <c r="Y82" s="510" t="s">
        <v>1442</v>
      </c>
      <c r="Z82" s="510" t="s">
        <v>4694</v>
      </c>
      <c r="AA82" s="510" t="s">
        <v>1444</v>
      </c>
      <c r="AB82" s="510" t="s">
        <v>3894</v>
      </c>
      <c r="AC82" s="515">
        <v>1.7000000000000001E-2</v>
      </c>
      <c r="AD82" s="516" t="s">
        <v>3900</v>
      </c>
      <c r="AE82" s="516"/>
      <c r="AF82" s="675">
        <v>42094</v>
      </c>
      <c r="AG82" s="517" t="s">
        <v>3063</v>
      </c>
      <c r="AH82" s="511" t="s">
        <v>1445</v>
      </c>
      <c r="AI82" s="511"/>
      <c r="AJ82" s="511">
        <v>0</v>
      </c>
      <c r="AK82" s="511">
        <v>0</v>
      </c>
      <c r="AL82" s="511">
        <v>0</v>
      </c>
      <c r="AM82" s="511">
        <v>0</v>
      </c>
      <c r="AN82" s="511">
        <v>0</v>
      </c>
      <c r="AO82" s="511">
        <v>4</v>
      </c>
      <c r="AP82" s="511">
        <v>0</v>
      </c>
      <c r="AQ82" s="511">
        <v>0</v>
      </c>
      <c r="AR82" s="511">
        <v>0</v>
      </c>
      <c r="AS82" s="511">
        <v>0</v>
      </c>
      <c r="AT82" s="511">
        <v>0</v>
      </c>
      <c r="AU82" s="511">
        <v>0</v>
      </c>
      <c r="AV82" s="511">
        <v>0</v>
      </c>
      <c r="AW82" s="511">
        <v>0</v>
      </c>
      <c r="AX82" s="511">
        <v>0</v>
      </c>
      <c r="AY82" s="511">
        <v>0</v>
      </c>
      <c r="AZ82" s="511">
        <v>0</v>
      </c>
      <c r="BA82" s="511">
        <v>0</v>
      </c>
      <c r="BB82" s="511">
        <v>0</v>
      </c>
      <c r="BC82" s="511">
        <v>4</v>
      </c>
      <c r="BD82" s="511">
        <v>0</v>
      </c>
      <c r="BE82" s="511">
        <v>0</v>
      </c>
      <c r="BF82" s="511">
        <v>0</v>
      </c>
      <c r="BG82" s="511">
        <v>0</v>
      </c>
      <c r="BH82" s="511">
        <v>0</v>
      </c>
      <c r="BI82" s="511">
        <v>0</v>
      </c>
      <c r="BJ82" s="511">
        <v>0</v>
      </c>
      <c r="BK82" s="511">
        <v>0</v>
      </c>
      <c r="BL82" s="511">
        <v>0</v>
      </c>
      <c r="BM82" s="511">
        <v>0</v>
      </c>
      <c r="BN82" s="728"/>
      <c r="BO82" s="518">
        <v>4</v>
      </c>
      <c r="BP82" s="519">
        <v>0</v>
      </c>
      <c r="BQ82" s="528">
        <v>0</v>
      </c>
      <c r="BR82" s="519">
        <v>0</v>
      </c>
      <c r="BS82" s="519">
        <v>0</v>
      </c>
      <c r="BT82" s="519">
        <v>0</v>
      </c>
      <c r="BU82" s="529">
        <v>0</v>
      </c>
      <c r="BV82" s="519">
        <v>0</v>
      </c>
      <c r="BW82" s="519">
        <v>0</v>
      </c>
      <c r="BX82" s="519">
        <v>0</v>
      </c>
      <c r="BY82" s="519">
        <v>0</v>
      </c>
      <c r="BZ82" s="519">
        <v>0</v>
      </c>
      <c r="CA82" s="519">
        <v>0</v>
      </c>
      <c r="CB82" s="519">
        <v>0</v>
      </c>
      <c r="CC82" s="519">
        <v>0</v>
      </c>
      <c r="CD82" s="519">
        <v>0</v>
      </c>
      <c r="CE82" s="519">
        <v>0</v>
      </c>
      <c r="CF82" s="519">
        <v>0</v>
      </c>
      <c r="CG82" s="519">
        <v>0</v>
      </c>
      <c r="CH82" s="519">
        <v>0</v>
      </c>
      <c r="CI82" s="519">
        <v>0</v>
      </c>
      <c r="CJ82" s="519">
        <v>0</v>
      </c>
      <c r="CK82" s="623">
        <f t="shared" si="1"/>
        <v>0</v>
      </c>
      <c r="CL82" s="523">
        <v>0</v>
      </c>
      <c r="CM82" s="523">
        <v>0</v>
      </c>
      <c r="CN82" s="523">
        <v>0</v>
      </c>
      <c r="CO82" s="524">
        <v>1</v>
      </c>
      <c r="CP82" s="726"/>
      <c r="CQ82" s="530" t="s">
        <v>1942</v>
      </c>
      <c r="CR82" s="526" t="s">
        <v>4965</v>
      </c>
      <c r="CS82" s="527" t="s">
        <v>4965</v>
      </c>
      <c r="CT82" s="527" t="s">
        <v>4965</v>
      </c>
      <c r="CU82" s="527" t="s">
        <v>4965</v>
      </c>
    </row>
    <row r="83" spans="1:99" s="71" customFormat="1" ht="12" customHeight="1" x14ac:dyDescent="0.2">
      <c r="A83" s="509" t="s">
        <v>2441</v>
      </c>
      <c r="B83" s="510" t="s">
        <v>664</v>
      </c>
      <c r="C83" s="510" t="s">
        <v>1432</v>
      </c>
      <c r="D83" s="510" t="s">
        <v>1432</v>
      </c>
      <c r="E83" s="511" t="s">
        <v>1432</v>
      </c>
      <c r="F83" s="510" t="s">
        <v>2516</v>
      </c>
      <c r="G83" s="510" t="s">
        <v>406</v>
      </c>
      <c r="H83" s="510" t="s">
        <v>1458</v>
      </c>
      <c r="I83" s="510" t="s">
        <v>407</v>
      </c>
      <c r="J83" s="510">
        <v>521257</v>
      </c>
      <c r="K83" s="510">
        <v>174694</v>
      </c>
      <c r="L83" s="512" t="s">
        <v>3068</v>
      </c>
      <c r="M83" s="513" t="s">
        <v>3900</v>
      </c>
      <c r="N83" s="513" t="s">
        <v>3859</v>
      </c>
      <c r="O83" s="510">
        <v>1</v>
      </c>
      <c r="P83" s="510">
        <v>2</v>
      </c>
      <c r="Q83" s="514">
        <v>1</v>
      </c>
      <c r="R83" s="510" t="s">
        <v>665</v>
      </c>
      <c r="S83" s="510" t="s">
        <v>1438</v>
      </c>
      <c r="T83" s="513" t="s">
        <v>2404</v>
      </c>
      <c r="U83" s="513" t="s">
        <v>666</v>
      </c>
      <c r="V83" s="513"/>
      <c r="W83" s="510" t="s">
        <v>1439</v>
      </c>
      <c r="X83" s="513" t="s">
        <v>1432</v>
      </c>
      <c r="Y83" s="510" t="s">
        <v>1442</v>
      </c>
      <c r="Z83" s="510" t="s">
        <v>1443</v>
      </c>
      <c r="AA83" s="510" t="s">
        <v>1444</v>
      </c>
      <c r="AB83" s="510" t="s">
        <v>2713</v>
      </c>
      <c r="AC83" s="515">
        <v>8.7999999999999995E-2</v>
      </c>
      <c r="AD83" s="516" t="s">
        <v>3900</v>
      </c>
      <c r="AE83" s="516"/>
      <c r="AF83" s="675">
        <v>42094</v>
      </c>
      <c r="AG83" s="517" t="s">
        <v>3063</v>
      </c>
      <c r="AH83" s="511" t="s">
        <v>1445</v>
      </c>
      <c r="AI83" s="511"/>
      <c r="AJ83" s="511">
        <v>0</v>
      </c>
      <c r="AK83" s="511">
        <v>0</v>
      </c>
      <c r="AL83" s="511">
        <v>0</v>
      </c>
      <c r="AM83" s="511">
        <v>0</v>
      </c>
      <c r="AN83" s="511">
        <v>0</v>
      </c>
      <c r="AO83" s="511">
        <v>0</v>
      </c>
      <c r="AP83" s="511">
        <v>-1</v>
      </c>
      <c r="AQ83" s="511">
        <v>2</v>
      </c>
      <c r="AR83" s="511">
        <v>0</v>
      </c>
      <c r="AS83" s="511">
        <v>0</v>
      </c>
      <c r="AT83" s="511">
        <v>0</v>
      </c>
      <c r="AU83" s="511">
        <v>0</v>
      </c>
      <c r="AV83" s="511">
        <v>0</v>
      </c>
      <c r="AW83" s="511">
        <v>0</v>
      </c>
      <c r="AX83" s="511">
        <v>0</v>
      </c>
      <c r="AY83" s="511">
        <v>0</v>
      </c>
      <c r="AZ83" s="511">
        <v>0</v>
      </c>
      <c r="BA83" s="511">
        <v>0</v>
      </c>
      <c r="BB83" s="511">
        <v>0</v>
      </c>
      <c r="BC83" s="511">
        <v>0</v>
      </c>
      <c r="BD83" s="511">
        <v>-1</v>
      </c>
      <c r="BE83" s="511">
        <v>2</v>
      </c>
      <c r="BF83" s="511">
        <v>0</v>
      </c>
      <c r="BG83" s="511">
        <v>0</v>
      </c>
      <c r="BH83" s="511">
        <v>0</v>
      </c>
      <c r="BI83" s="511">
        <v>0</v>
      </c>
      <c r="BJ83" s="511">
        <v>0</v>
      </c>
      <c r="BK83" s="511">
        <v>0</v>
      </c>
      <c r="BL83" s="511">
        <v>0</v>
      </c>
      <c r="BM83" s="511">
        <v>0</v>
      </c>
      <c r="BN83" s="728"/>
      <c r="BO83" s="518">
        <v>1</v>
      </c>
      <c r="BP83" s="519">
        <v>0</v>
      </c>
      <c r="BQ83" s="528">
        <v>0</v>
      </c>
      <c r="BR83" s="519">
        <v>0</v>
      </c>
      <c r="BS83" s="519">
        <v>0</v>
      </c>
      <c r="BT83" s="519">
        <v>0</v>
      </c>
      <c r="BU83" s="529">
        <v>0</v>
      </c>
      <c r="BV83" s="519">
        <v>0</v>
      </c>
      <c r="BW83" s="519">
        <v>0</v>
      </c>
      <c r="BX83" s="519">
        <v>0</v>
      </c>
      <c r="BY83" s="519">
        <v>0</v>
      </c>
      <c r="BZ83" s="519">
        <v>0</v>
      </c>
      <c r="CA83" s="519">
        <v>0</v>
      </c>
      <c r="CB83" s="519">
        <v>0</v>
      </c>
      <c r="CC83" s="519">
        <v>0</v>
      </c>
      <c r="CD83" s="519">
        <v>0</v>
      </c>
      <c r="CE83" s="519">
        <v>0</v>
      </c>
      <c r="CF83" s="519">
        <v>0</v>
      </c>
      <c r="CG83" s="519">
        <v>0</v>
      </c>
      <c r="CH83" s="519">
        <v>0</v>
      </c>
      <c r="CI83" s="519">
        <v>0</v>
      </c>
      <c r="CJ83" s="519">
        <v>0</v>
      </c>
      <c r="CK83" s="623">
        <f t="shared" si="1"/>
        <v>0</v>
      </c>
      <c r="CL83" s="523">
        <v>0</v>
      </c>
      <c r="CM83" s="523">
        <v>0</v>
      </c>
      <c r="CN83" s="523">
        <v>0</v>
      </c>
      <c r="CO83" s="524">
        <v>1</v>
      </c>
      <c r="CP83" s="524" t="s">
        <v>1938</v>
      </c>
      <c r="CQ83" s="525" t="s">
        <v>4965</v>
      </c>
      <c r="CR83" s="526" t="s">
        <v>4965</v>
      </c>
      <c r="CS83" s="527" t="s">
        <v>4965</v>
      </c>
      <c r="CT83" s="527" t="s">
        <v>4965</v>
      </c>
      <c r="CU83" s="527" t="s">
        <v>4965</v>
      </c>
    </row>
    <row r="84" spans="1:99" s="71" customFormat="1" ht="12" customHeight="1" x14ac:dyDescent="0.2">
      <c r="A84" s="509" t="s">
        <v>2441</v>
      </c>
      <c r="B84" s="510" t="s">
        <v>667</v>
      </c>
      <c r="C84" s="510" t="s">
        <v>1432</v>
      </c>
      <c r="D84" s="510" t="s">
        <v>1432</v>
      </c>
      <c r="E84" s="511" t="s">
        <v>1432</v>
      </c>
      <c r="F84" s="510" t="s">
        <v>3032</v>
      </c>
      <c r="G84" s="510" t="s">
        <v>1850</v>
      </c>
      <c r="H84" s="510" t="s">
        <v>2717</v>
      </c>
      <c r="I84" s="510" t="s">
        <v>668</v>
      </c>
      <c r="J84" s="510">
        <v>527683</v>
      </c>
      <c r="K84" s="510">
        <v>174877</v>
      </c>
      <c r="L84" s="512" t="s">
        <v>3084</v>
      </c>
      <c r="M84" s="513" t="s">
        <v>4806</v>
      </c>
      <c r="N84" s="513" t="s">
        <v>3859</v>
      </c>
      <c r="O84" s="510">
        <v>1</v>
      </c>
      <c r="P84" s="510">
        <v>1</v>
      </c>
      <c r="Q84" s="514">
        <v>0</v>
      </c>
      <c r="R84" s="510" t="s">
        <v>669</v>
      </c>
      <c r="S84" s="510" t="s">
        <v>1438</v>
      </c>
      <c r="T84" s="513" t="s">
        <v>440</v>
      </c>
      <c r="U84" s="513" t="s">
        <v>3150</v>
      </c>
      <c r="V84" s="513"/>
      <c r="W84" s="510" t="s">
        <v>1439</v>
      </c>
      <c r="X84" s="513" t="s">
        <v>1432</v>
      </c>
      <c r="Y84" s="510" t="s">
        <v>1442</v>
      </c>
      <c r="Z84" s="510" t="s">
        <v>3893</v>
      </c>
      <c r="AA84" s="510" t="s">
        <v>1444</v>
      </c>
      <c r="AB84" s="510" t="s">
        <v>1136</v>
      </c>
      <c r="AC84" s="515">
        <v>8.0000000000000002E-3</v>
      </c>
      <c r="AD84" s="516" t="s">
        <v>4806</v>
      </c>
      <c r="AE84" s="516"/>
      <c r="AF84" s="675">
        <v>42094</v>
      </c>
      <c r="AG84" s="517" t="s">
        <v>3063</v>
      </c>
      <c r="AH84" s="511" t="s">
        <v>1445</v>
      </c>
      <c r="AI84" s="511"/>
      <c r="AJ84" s="511">
        <v>0</v>
      </c>
      <c r="AK84" s="511">
        <v>0</v>
      </c>
      <c r="AL84" s="511">
        <v>0</v>
      </c>
      <c r="AM84" s="511">
        <v>0</v>
      </c>
      <c r="AN84" s="511">
        <v>0</v>
      </c>
      <c r="AO84" s="511">
        <v>-1</v>
      </c>
      <c r="AP84" s="511">
        <v>1</v>
      </c>
      <c r="AQ84" s="511">
        <v>0</v>
      </c>
      <c r="AR84" s="511">
        <v>0</v>
      </c>
      <c r="AS84" s="511">
        <v>0</v>
      </c>
      <c r="AT84" s="511">
        <v>0</v>
      </c>
      <c r="AU84" s="511">
        <v>0</v>
      </c>
      <c r="AV84" s="511">
        <v>-1</v>
      </c>
      <c r="AW84" s="511">
        <v>0</v>
      </c>
      <c r="AX84" s="511">
        <v>0</v>
      </c>
      <c r="AY84" s="511">
        <v>0</v>
      </c>
      <c r="AZ84" s="511">
        <v>0</v>
      </c>
      <c r="BA84" s="511">
        <v>0</v>
      </c>
      <c r="BB84" s="511">
        <v>0</v>
      </c>
      <c r="BC84" s="511">
        <v>0</v>
      </c>
      <c r="BD84" s="511">
        <v>1</v>
      </c>
      <c r="BE84" s="511">
        <v>0</v>
      </c>
      <c r="BF84" s="511">
        <v>0</v>
      </c>
      <c r="BG84" s="511">
        <v>0</v>
      </c>
      <c r="BH84" s="511">
        <v>0</v>
      </c>
      <c r="BI84" s="511">
        <v>0</v>
      </c>
      <c r="BJ84" s="511">
        <v>0</v>
      </c>
      <c r="BK84" s="511">
        <v>0</v>
      </c>
      <c r="BL84" s="511">
        <v>0</v>
      </c>
      <c r="BM84" s="511">
        <v>0</v>
      </c>
      <c r="BN84" s="728"/>
      <c r="BO84" s="518">
        <v>0</v>
      </c>
      <c r="BP84" s="519">
        <v>0</v>
      </c>
      <c r="BQ84" s="528">
        <v>0</v>
      </c>
      <c r="BR84" s="519">
        <v>0</v>
      </c>
      <c r="BS84" s="519">
        <v>0</v>
      </c>
      <c r="BT84" s="519">
        <v>0</v>
      </c>
      <c r="BU84" s="529">
        <v>0</v>
      </c>
      <c r="BV84" s="519">
        <v>0</v>
      </c>
      <c r="BW84" s="519">
        <v>0</v>
      </c>
      <c r="BX84" s="519">
        <v>0</v>
      </c>
      <c r="BY84" s="519">
        <v>0</v>
      </c>
      <c r="BZ84" s="519">
        <v>0</v>
      </c>
      <c r="CA84" s="519">
        <v>0</v>
      </c>
      <c r="CB84" s="519">
        <v>0</v>
      </c>
      <c r="CC84" s="519">
        <v>0</v>
      </c>
      <c r="CD84" s="519">
        <v>0</v>
      </c>
      <c r="CE84" s="519">
        <v>0</v>
      </c>
      <c r="CF84" s="519">
        <v>0</v>
      </c>
      <c r="CG84" s="519">
        <v>0</v>
      </c>
      <c r="CH84" s="519">
        <v>0</v>
      </c>
      <c r="CI84" s="519">
        <v>0</v>
      </c>
      <c r="CJ84" s="519">
        <v>0</v>
      </c>
      <c r="CK84" s="623">
        <f t="shared" si="1"/>
        <v>0</v>
      </c>
      <c r="CL84" s="523">
        <v>0</v>
      </c>
      <c r="CM84" s="523">
        <v>0</v>
      </c>
      <c r="CN84" s="523">
        <v>0</v>
      </c>
      <c r="CO84" s="524">
        <v>7</v>
      </c>
      <c r="CP84" s="726"/>
      <c r="CQ84" s="525" t="s">
        <v>4965</v>
      </c>
      <c r="CR84" s="526" t="s">
        <v>4965</v>
      </c>
      <c r="CS84" s="527" t="s">
        <v>4965</v>
      </c>
      <c r="CT84" s="527" t="s">
        <v>4965</v>
      </c>
      <c r="CU84" s="527" t="s">
        <v>4965</v>
      </c>
    </row>
    <row r="85" spans="1:99" s="71" customFormat="1" ht="12" customHeight="1" x14ac:dyDescent="0.2">
      <c r="A85" s="509" t="s">
        <v>2441</v>
      </c>
      <c r="B85" s="510" t="s">
        <v>670</v>
      </c>
      <c r="C85" s="510" t="s">
        <v>1432</v>
      </c>
      <c r="D85" s="510" t="s">
        <v>1432</v>
      </c>
      <c r="E85" s="511" t="s">
        <v>671</v>
      </c>
      <c r="F85" s="510" t="s">
        <v>672</v>
      </c>
      <c r="G85" s="510" t="s">
        <v>271</v>
      </c>
      <c r="H85" s="510" t="s">
        <v>1458</v>
      </c>
      <c r="I85" s="510" t="s">
        <v>1432</v>
      </c>
      <c r="J85" s="510">
        <v>524270</v>
      </c>
      <c r="K85" s="510">
        <v>174965</v>
      </c>
      <c r="L85" s="512" t="s">
        <v>3088</v>
      </c>
      <c r="M85" s="513" t="s">
        <v>2349</v>
      </c>
      <c r="N85" s="513" t="s">
        <v>3859</v>
      </c>
      <c r="O85" s="510">
        <v>0</v>
      </c>
      <c r="P85" s="510">
        <v>3</v>
      </c>
      <c r="Q85" s="514">
        <v>3</v>
      </c>
      <c r="R85" s="510" t="s">
        <v>673</v>
      </c>
      <c r="S85" s="510" t="s">
        <v>1438</v>
      </c>
      <c r="T85" s="513" t="s">
        <v>674</v>
      </c>
      <c r="U85" s="513" t="s">
        <v>1546</v>
      </c>
      <c r="V85" s="513"/>
      <c r="W85" s="510" t="s">
        <v>1439</v>
      </c>
      <c r="X85" s="513" t="s">
        <v>1432</v>
      </c>
      <c r="Y85" s="510" t="s">
        <v>1442</v>
      </c>
      <c r="Z85" s="510" t="s">
        <v>4694</v>
      </c>
      <c r="AA85" s="510" t="s">
        <v>1444</v>
      </c>
      <c r="AB85" s="510" t="s">
        <v>3894</v>
      </c>
      <c r="AC85" s="515">
        <v>1.9E-2</v>
      </c>
      <c r="AD85" s="516" t="s">
        <v>2349</v>
      </c>
      <c r="AE85" s="516"/>
      <c r="AF85" s="675">
        <v>42094</v>
      </c>
      <c r="AG85" s="517" t="s">
        <v>3063</v>
      </c>
      <c r="AH85" s="511" t="s">
        <v>1445</v>
      </c>
      <c r="AI85" s="511"/>
      <c r="AJ85" s="511">
        <v>0</v>
      </c>
      <c r="AK85" s="511">
        <v>0</v>
      </c>
      <c r="AL85" s="511">
        <v>0</v>
      </c>
      <c r="AM85" s="511">
        <v>1</v>
      </c>
      <c r="AN85" s="511">
        <v>2</v>
      </c>
      <c r="AO85" s="511">
        <v>0</v>
      </c>
      <c r="AP85" s="511">
        <v>0</v>
      </c>
      <c r="AQ85" s="511">
        <v>0</v>
      </c>
      <c r="AR85" s="511">
        <v>0</v>
      </c>
      <c r="AS85" s="511">
        <v>0</v>
      </c>
      <c r="AT85" s="511">
        <v>1</v>
      </c>
      <c r="AU85" s="511">
        <v>2</v>
      </c>
      <c r="AV85" s="511">
        <v>0</v>
      </c>
      <c r="AW85" s="511">
        <v>0</v>
      </c>
      <c r="AX85" s="511">
        <v>0</v>
      </c>
      <c r="AY85" s="511">
        <v>0</v>
      </c>
      <c r="AZ85" s="511">
        <v>0</v>
      </c>
      <c r="BA85" s="511">
        <v>0</v>
      </c>
      <c r="BB85" s="511">
        <v>0</v>
      </c>
      <c r="BC85" s="511">
        <v>0</v>
      </c>
      <c r="BD85" s="511">
        <v>0</v>
      </c>
      <c r="BE85" s="511">
        <v>0</v>
      </c>
      <c r="BF85" s="511">
        <v>0</v>
      </c>
      <c r="BG85" s="511">
        <v>0</v>
      </c>
      <c r="BH85" s="511">
        <v>0</v>
      </c>
      <c r="BI85" s="511">
        <v>0</v>
      </c>
      <c r="BJ85" s="511">
        <v>0</v>
      </c>
      <c r="BK85" s="511">
        <v>0</v>
      </c>
      <c r="BL85" s="511">
        <v>0</v>
      </c>
      <c r="BM85" s="511">
        <v>0</v>
      </c>
      <c r="BN85" s="728"/>
      <c r="BO85" s="518">
        <v>3</v>
      </c>
      <c r="BP85" s="519">
        <v>0</v>
      </c>
      <c r="BQ85" s="528">
        <v>0</v>
      </c>
      <c r="BR85" s="519">
        <v>0</v>
      </c>
      <c r="BS85" s="519">
        <v>0</v>
      </c>
      <c r="BT85" s="519">
        <v>0</v>
      </c>
      <c r="BU85" s="529">
        <v>0</v>
      </c>
      <c r="BV85" s="519">
        <v>0</v>
      </c>
      <c r="BW85" s="519">
        <v>0</v>
      </c>
      <c r="BX85" s="519">
        <v>0</v>
      </c>
      <c r="BY85" s="519">
        <v>0</v>
      </c>
      <c r="BZ85" s="519">
        <v>0</v>
      </c>
      <c r="CA85" s="519">
        <v>0</v>
      </c>
      <c r="CB85" s="519">
        <v>0</v>
      </c>
      <c r="CC85" s="519">
        <v>0</v>
      </c>
      <c r="CD85" s="519">
        <v>0</v>
      </c>
      <c r="CE85" s="519">
        <v>0</v>
      </c>
      <c r="CF85" s="519">
        <v>0</v>
      </c>
      <c r="CG85" s="519">
        <v>0</v>
      </c>
      <c r="CH85" s="519">
        <v>0</v>
      </c>
      <c r="CI85" s="519">
        <v>0</v>
      </c>
      <c r="CJ85" s="519">
        <v>0</v>
      </c>
      <c r="CK85" s="623">
        <f t="shared" si="1"/>
        <v>0</v>
      </c>
      <c r="CL85" s="523">
        <v>0</v>
      </c>
      <c r="CM85" s="523">
        <v>0</v>
      </c>
      <c r="CN85" s="523">
        <v>0</v>
      </c>
      <c r="CO85" s="524">
        <v>1</v>
      </c>
      <c r="CP85" s="726"/>
      <c r="CQ85" s="530" t="s">
        <v>1942</v>
      </c>
      <c r="CR85" s="526" t="s">
        <v>4965</v>
      </c>
      <c r="CS85" s="527" t="s">
        <v>4965</v>
      </c>
      <c r="CT85" s="527" t="s">
        <v>4965</v>
      </c>
      <c r="CU85" s="527" t="s">
        <v>4965</v>
      </c>
    </row>
    <row r="86" spans="1:99" s="71" customFormat="1" ht="12" customHeight="1" x14ac:dyDescent="0.2">
      <c r="A86" s="509" t="s">
        <v>2441</v>
      </c>
      <c r="B86" s="510" t="s">
        <v>675</v>
      </c>
      <c r="C86" s="510" t="s">
        <v>1432</v>
      </c>
      <c r="D86" s="510" t="s">
        <v>1432</v>
      </c>
      <c r="E86" s="511" t="s">
        <v>1432</v>
      </c>
      <c r="F86" s="510" t="s">
        <v>1838</v>
      </c>
      <c r="G86" s="510" t="s">
        <v>676</v>
      </c>
      <c r="H86" s="510" t="s">
        <v>2717</v>
      </c>
      <c r="I86" s="510" t="s">
        <v>677</v>
      </c>
      <c r="J86" s="510">
        <v>527579</v>
      </c>
      <c r="K86" s="510">
        <v>174775</v>
      </c>
      <c r="L86" s="512" t="s">
        <v>3084</v>
      </c>
      <c r="M86" s="513" t="s">
        <v>3900</v>
      </c>
      <c r="N86" s="513" t="s">
        <v>3859</v>
      </c>
      <c r="O86" s="510">
        <v>2</v>
      </c>
      <c r="P86" s="510">
        <v>1</v>
      </c>
      <c r="Q86" s="514">
        <v>-1</v>
      </c>
      <c r="R86" s="510" t="s">
        <v>678</v>
      </c>
      <c r="S86" s="510" t="s">
        <v>1438</v>
      </c>
      <c r="T86" s="513" t="s">
        <v>679</v>
      </c>
      <c r="U86" s="513" t="s">
        <v>417</v>
      </c>
      <c r="V86" s="513"/>
      <c r="W86" s="510" t="s">
        <v>1439</v>
      </c>
      <c r="X86" s="513" t="s">
        <v>1432</v>
      </c>
      <c r="Y86" s="510" t="s">
        <v>1442</v>
      </c>
      <c r="Z86" s="510" t="s">
        <v>3893</v>
      </c>
      <c r="AA86" s="510" t="s">
        <v>1444</v>
      </c>
      <c r="AB86" s="510" t="s">
        <v>4207</v>
      </c>
      <c r="AC86" s="515">
        <v>1.9E-2</v>
      </c>
      <c r="AD86" s="516" t="s">
        <v>3900</v>
      </c>
      <c r="AE86" s="516"/>
      <c r="AF86" s="675">
        <v>42094</v>
      </c>
      <c r="AG86" s="517" t="s">
        <v>3063</v>
      </c>
      <c r="AH86" s="511" t="s">
        <v>1445</v>
      </c>
      <c r="AI86" s="511"/>
      <c r="AJ86" s="511">
        <v>0</v>
      </c>
      <c r="AK86" s="511">
        <v>0</v>
      </c>
      <c r="AL86" s="511">
        <v>0</v>
      </c>
      <c r="AM86" s="511">
        <v>0</v>
      </c>
      <c r="AN86" s="511">
        <v>-2</v>
      </c>
      <c r="AO86" s="511">
        <v>0</v>
      </c>
      <c r="AP86" s="511">
        <v>1</v>
      </c>
      <c r="AQ86" s="511">
        <v>0</v>
      </c>
      <c r="AR86" s="511">
        <v>0</v>
      </c>
      <c r="AS86" s="511">
        <v>0</v>
      </c>
      <c r="AT86" s="511">
        <v>0</v>
      </c>
      <c r="AU86" s="511">
        <v>-2</v>
      </c>
      <c r="AV86" s="511">
        <v>0</v>
      </c>
      <c r="AW86" s="511">
        <v>0</v>
      </c>
      <c r="AX86" s="511">
        <v>0</v>
      </c>
      <c r="AY86" s="511">
        <v>0</v>
      </c>
      <c r="AZ86" s="511">
        <v>0</v>
      </c>
      <c r="BA86" s="511">
        <v>0</v>
      </c>
      <c r="BB86" s="511">
        <v>0</v>
      </c>
      <c r="BC86" s="511">
        <v>0</v>
      </c>
      <c r="BD86" s="511">
        <v>1</v>
      </c>
      <c r="BE86" s="511">
        <v>0</v>
      </c>
      <c r="BF86" s="511">
        <v>0</v>
      </c>
      <c r="BG86" s="511">
        <v>0</v>
      </c>
      <c r="BH86" s="511">
        <v>0</v>
      </c>
      <c r="BI86" s="511">
        <v>0</v>
      </c>
      <c r="BJ86" s="511">
        <v>0</v>
      </c>
      <c r="BK86" s="511">
        <v>0</v>
      </c>
      <c r="BL86" s="511">
        <v>0</v>
      </c>
      <c r="BM86" s="511">
        <v>0</v>
      </c>
      <c r="BN86" s="728"/>
      <c r="BO86" s="518">
        <v>-1</v>
      </c>
      <c r="BP86" s="519">
        <v>0</v>
      </c>
      <c r="BQ86" s="528">
        <v>0</v>
      </c>
      <c r="BR86" s="519">
        <v>0</v>
      </c>
      <c r="BS86" s="519">
        <v>0</v>
      </c>
      <c r="BT86" s="519">
        <v>0</v>
      </c>
      <c r="BU86" s="529">
        <v>0</v>
      </c>
      <c r="BV86" s="519">
        <v>0</v>
      </c>
      <c r="BW86" s="519">
        <v>0</v>
      </c>
      <c r="BX86" s="519">
        <v>0</v>
      </c>
      <c r="BY86" s="519">
        <v>0</v>
      </c>
      <c r="BZ86" s="519">
        <v>0</v>
      </c>
      <c r="CA86" s="519">
        <v>0</v>
      </c>
      <c r="CB86" s="519">
        <v>0</v>
      </c>
      <c r="CC86" s="519">
        <v>0</v>
      </c>
      <c r="CD86" s="519">
        <v>0</v>
      </c>
      <c r="CE86" s="519">
        <v>0</v>
      </c>
      <c r="CF86" s="519">
        <v>0</v>
      </c>
      <c r="CG86" s="519">
        <v>0</v>
      </c>
      <c r="CH86" s="519">
        <v>0</v>
      </c>
      <c r="CI86" s="519">
        <v>0</v>
      </c>
      <c r="CJ86" s="519">
        <v>0</v>
      </c>
      <c r="CK86" s="623">
        <f t="shared" si="1"/>
        <v>0</v>
      </c>
      <c r="CL86" s="523">
        <v>0</v>
      </c>
      <c r="CM86" s="523">
        <v>0</v>
      </c>
      <c r="CN86" s="523">
        <v>0</v>
      </c>
      <c r="CO86" s="524">
        <v>7</v>
      </c>
      <c r="CP86" s="726"/>
      <c r="CQ86" s="525" t="s">
        <v>4965</v>
      </c>
      <c r="CR86" s="526" t="s">
        <v>4965</v>
      </c>
      <c r="CS86" s="527" t="s">
        <v>4965</v>
      </c>
      <c r="CT86" s="527" t="s">
        <v>4965</v>
      </c>
      <c r="CU86" s="527" t="s">
        <v>4965</v>
      </c>
    </row>
    <row r="87" spans="1:99" s="71" customFormat="1" ht="12" customHeight="1" x14ac:dyDescent="0.2">
      <c r="A87" s="509" t="s">
        <v>2441</v>
      </c>
      <c r="B87" s="510" t="s">
        <v>680</v>
      </c>
      <c r="C87" s="510" t="s">
        <v>1432</v>
      </c>
      <c r="D87" s="510" t="s">
        <v>1432</v>
      </c>
      <c r="E87" s="511" t="s">
        <v>1432</v>
      </c>
      <c r="F87" s="510" t="s">
        <v>681</v>
      </c>
      <c r="G87" s="510" t="s">
        <v>848</v>
      </c>
      <c r="H87" s="510" t="s">
        <v>1885</v>
      </c>
      <c r="I87" s="510" t="s">
        <v>2936</v>
      </c>
      <c r="J87" s="510">
        <v>525919</v>
      </c>
      <c r="K87" s="510">
        <v>175021</v>
      </c>
      <c r="L87" s="512" t="s">
        <v>3080</v>
      </c>
      <c r="M87" s="513" t="s">
        <v>3624</v>
      </c>
      <c r="N87" s="513" t="s">
        <v>3859</v>
      </c>
      <c r="O87" s="510">
        <v>0</v>
      </c>
      <c r="P87" s="510">
        <v>1</v>
      </c>
      <c r="Q87" s="514">
        <v>1</v>
      </c>
      <c r="R87" s="510" t="s">
        <v>682</v>
      </c>
      <c r="S87" s="510" t="s">
        <v>1438</v>
      </c>
      <c r="T87" s="513" t="s">
        <v>4505</v>
      </c>
      <c r="U87" s="513" t="s">
        <v>410</v>
      </c>
      <c r="V87" s="513"/>
      <c r="W87" s="510" t="s">
        <v>1439</v>
      </c>
      <c r="X87" s="513" t="s">
        <v>1432</v>
      </c>
      <c r="Y87" s="510" t="s">
        <v>1442</v>
      </c>
      <c r="Z87" s="510" t="s">
        <v>3893</v>
      </c>
      <c r="AA87" s="510" t="s">
        <v>1444</v>
      </c>
      <c r="AB87" s="510" t="s">
        <v>4720</v>
      </c>
      <c r="AC87" s="515">
        <v>3.0000000000000001E-3</v>
      </c>
      <c r="AD87" s="516" t="s">
        <v>3624</v>
      </c>
      <c r="AE87" s="516"/>
      <c r="AF87" s="675">
        <v>42094</v>
      </c>
      <c r="AG87" s="517" t="s">
        <v>3063</v>
      </c>
      <c r="AH87" s="511" t="s">
        <v>1445</v>
      </c>
      <c r="AI87" s="511"/>
      <c r="AJ87" s="511">
        <v>0</v>
      </c>
      <c r="AK87" s="511">
        <v>0</v>
      </c>
      <c r="AL87" s="511">
        <v>0</v>
      </c>
      <c r="AM87" s="511">
        <v>1</v>
      </c>
      <c r="AN87" s="511">
        <v>0</v>
      </c>
      <c r="AO87" s="511">
        <v>0</v>
      </c>
      <c r="AP87" s="511">
        <v>0</v>
      </c>
      <c r="AQ87" s="511">
        <v>0</v>
      </c>
      <c r="AR87" s="511">
        <v>0</v>
      </c>
      <c r="AS87" s="511">
        <v>0</v>
      </c>
      <c r="AT87" s="511">
        <v>1</v>
      </c>
      <c r="AU87" s="511">
        <v>0</v>
      </c>
      <c r="AV87" s="511">
        <v>0</v>
      </c>
      <c r="AW87" s="511">
        <v>0</v>
      </c>
      <c r="AX87" s="511">
        <v>0</v>
      </c>
      <c r="AY87" s="511">
        <v>0</v>
      </c>
      <c r="AZ87" s="511">
        <v>0</v>
      </c>
      <c r="BA87" s="511">
        <v>0</v>
      </c>
      <c r="BB87" s="511">
        <v>0</v>
      </c>
      <c r="BC87" s="511">
        <v>0</v>
      </c>
      <c r="BD87" s="511">
        <v>0</v>
      </c>
      <c r="BE87" s="511">
        <v>0</v>
      </c>
      <c r="BF87" s="511">
        <v>0</v>
      </c>
      <c r="BG87" s="511">
        <v>0</v>
      </c>
      <c r="BH87" s="511">
        <v>0</v>
      </c>
      <c r="BI87" s="511">
        <v>0</v>
      </c>
      <c r="BJ87" s="511">
        <v>0</v>
      </c>
      <c r="BK87" s="511">
        <v>0</v>
      </c>
      <c r="BL87" s="511">
        <v>0</v>
      </c>
      <c r="BM87" s="511">
        <v>0</v>
      </c>
      <c r="BN87" s="728"/>
      <c r="BO87" s="518">
        <v>1</v>
      </c>
      <c r="BP87" s="519">
        <v>0</v>
      </c>
      <c r="BQ87" s="528">
        <v>0</v>
      </c>
      <c r="BR87" s="519">
        <v>0</v>
      </c>
      <c r="BS87" s="519">
        <v>0</v>
      </c>
      <c r="BT87" s="519">
        <v>0</v>
      </c>
      <c r="BU87" s="529">
        <v>0</v>
      </c>
      <c r="BV87" s="519">
        <v>0</v>
      </c>
      <c r="BW87" s="519">
        <v>0</v>
      </c>
      <c r="BX87" s="519">
        <v>0</v>
      </c>
      <c r="BY87" s="519">
        <v>0</v>
      </c>
      <c r="BZ87" s="519">
        <v>0</v>
      </c>
      <c r="CA87" s="519">
        <v>0</v>
      </c>
      <c r="CB87" s="519">
        <v>0</v>
      </c>
      <c r="CC87" s="519">
        <v>0</v>
      </c>
      <c r="CD87" s="519">
        <v>0</v>
      </c>
      <c r="CE87" s="519">
        <v>0</v>
      </c>
      <c r="CF87" s="519">
        <v>0</v>
      </c>
      <c r="CG87" s="519">
        <v>0</v>
      </c>
      <c r="CH87" s="519">
        <v>0</v>
      </c>
      <c r="CI87" s="519">
        <v>0</v>
      </c>
      <c r="CJ87" s="519">
        <v>0</v>
      </c>
      <c r="CK87" s="623">
        <f t="shared" si="1"/>
        <v>0</v>
      </c>
      <c r="CL87" s="523">
        <v>0</v>
      </c>
      <c r="CM87" s="523">
        <v>0</v>
      </c>
      <c r="CN87" s="523">
        <v>0</v>
      </c>
      <c r="CO87" s="524">
        <v>7</v>
      </c>
      <c r="CP87" s="726"/>
      <c r="CQ87" s="525" t="s">
        <v>4965</v>
      </c>
      <c r="CR87" s="526" t="s">
        <v>4965</v>
      </c>
      <c r="CS87" s="531" t="s">
        <v>1938</v>
      </c>
      <c r="CT87" s="527" t="s">
        <v>4965</v>
      </c>
      <c r="CU87" s="527" t="s">
        <v>4965</v>
      </c>
    </row>
    <row r="88" spans="1:99" s="71" customFormat="1" ht="12" customHeight="1" x14ac:dyDescent="0.2">
      <c r="A88" s="509" t="s">
        <v>2441</v>
      </c>
      <c r="B88" s="510" t="s">
        <v>683</v>
      </c>
      <c r="C88" s="510" t="s">
        <v>1432</v>
      </c>
      <c r="D88" s="510" t="s">
        <v>1432</v>
      </c>
      <c r="E88" s="511" t="s">
        <v>1432</v>
      </c>
      <c r="F88" s="510" t="s">
        <v>684</v>
      </c>
      <c r="G88" s="510" t="s">
        <v>2347</v>
      </c>
      <c r="H88" s="510" t="s">
        <v>1435</v>
      </c>
      <c r="I88" s="510" t="s">
        <v>642</v>
      </c>
      <c r="J88" s="510">
        <v>527729</v>
      </c>
      <c r="K88" s="510">
        <v>171207</v>
      </c>
      <c r="L88" s="512" t="s">
        <v>3082</v>
      </c>
      <c r="M88" s="513" t="s">
        <v>3859</v>
      </c>
      <c r="N88" s="513" t="s">
        <v>3859</v>
      </c>
      <c r="O88" s="510">
        <v>0</v>
      </c>
      <c r="P88" s="510">
        <v>2</v>
      </c>
      <c r="Q88" s="514">
        <v>2</v>
      </c>
      <c r="R88" s="510" t="s">
        <v>685</v>
      </c>
      <c r="S88" s="510" t="s">
        <v>1438</v>
      </c>
      <c r="T88" s="513" t="s">
        <v>440</v>
      </c>
      <c r="U88" s="513" t="s">
        <v>2849</v>
      </c>
      <c r="V88" s="513"/>
      <c r="W88" s="510" t="s">
        <v>1439</v>
      </c>
      <c r="X88" s="513" t="s">
        <v>1432</v>
      </c>
      <c r="Y88" s="510" t="s">
        <v>1442</v>
      </c>
      <c r="Z88" s="510" t="s">
        <v>1453</v>
      </c>
      <c r="AA88" s="510" t="s">
        <v>1444</v>
      </c>
      <c r="AB88" s="510" t="s">
        <v>2723</v>
      </c>
      <c r="AC88" s="515">
        <v>1.9E-2</v>
      </c>
      <c r="AD88" s="516" t="s">
        <v>3859</v>
      </c>
      <c r="AE88" s="516"/>
      <c r="AF88" s="675">
        <v>42094</v>
      </c>
      <c r="AG88" s="517" t="s">
        <v>3063</v>
      </c>
      <c r="AH88" s="511" t="s">
        <v>1445</v>
      </c>
      <c r="AI88" s="511"/>
      <c r="AJ88" s="511">
        <v>0</v>
      </c>
      <c r="AK88" s="511">
        <v>0</v>
      </c>
      <c r="AL88" s="511">
        <v>0</v>
      </c>
      <c r="AM88" s="511">
        <v>0</v>
      </c>
      <c r="AN88" s="511">
        <v>2</v>
      </c>
      <c r="AO88" s="511">
        <v>0</v>
      </c>
      <c r="AP88" s="511">
        <v>0</v>
      </c>
      <c r="AQ88" s="511">
        <v>0</v>
      </c>
      <c r="AR88" s="511">
        <v>0</v>
      </c>
      <c r="AS88" s="511">
        <v>0</v>
      </c>
      <c r="AT88" s="511">
        <v>0</v>
      </c>
      <c r="AU88" s="511">
        <v>2</v>
      </c>
      <c r="AV88" s="511">
        <v>0</v>
      </c>
      <c r="AW88" s="511">
        <v>0</v>
      </c>
      <c r="AX88" s="511">
        <v>0</v>
      </c>
      <c r="AY88" s="511">
        <v>0</v>
      </c>
      <c r="AZ88" s="511">
        <v>0</v>
      </c>
      <c r="BA88" s="511">
        <v>0</v>
      </c>
      <c r="BB88" s="511">
        <v>0</v>
      </c>
      <c r="BC88" s="511">
        <v>0</v>
      </c>
      <c r="BD88" s="511">
        <v>0</v>
      </c>
      <c r="BE88" s="511">
        <v>0</v>
      </c>
      <c r="BF88" s="511">
        <v>0</v>
      </c>
      <c r="BG88" s="511">
        <v>0</v>
      </c>
      <c r="BH88" s="511">
        <v>0</v>
      </c>
      <c r="BI88" s="511">
        <v>0</v>
      </c>
      <c r="BJ88" s="511">
        <v>0</v>
      </c>
      <c r="BK88" s="511">
        <v>0</v>
      </c>
      <c r="BL88" s="511">
        <v>0</v>
      </c>
      <c r="BM88" s="511">
        <v>0</v>
      </c>
      <c r="BN88" s="728"/>
      <c r="BO88" s="518">
        <v>2</v>
      </c>
      <c r="BP88" s="519">
        <v>0</v>
      </c>
      <c r="BQ88" s="528">
        <v>0</v>
      </c>
      <c r="BR88" s="519">
        <v>0</v>
      </c>
      <c r="BS88" s="519">
        <v>0</v>
      </c>
      <c r="BT88" s="519">
        <v>0</v>
      </c>
      <c r="BU88" s="529">
        <v>0</v>
      </c>
      <c r="BV88" s="519">
        <v>0</v>
      </c>
      <c r="BW88" s="519">
        <v>0</v>
      </c>
      <c r="BX88" s="519">
        <v>0</v>
      </c>
      <c r="BY88" s="519">
        <v>0</v>
      </c>
      <c r="BZ88" s="519">
        <v>0</v>
      </c>
      <c r="CA88" s="519">
        <v>0</v>
      </c>
      <c r="CB88" s="519">
        <v>0</v>
      </c>
      <c r="CC88" s="519">
        <v>0</v>
      </c>
      <c r="CD88" s="519">
        <v>0</v>
      </c>
      <c r="CE88" s="519">
        <v>0</v>
      </c>
      <c r="CF88" s="519">
        <v>0</v>
      </c>
      <c r="CG88" s="519">
        <v>0</v>
      </c>
      <c r="CH88" s="519">
        <v>0</v>
      </c>
      <c r="CI88" s="519">
        <v>0</v>
      </c>
      <c r="CJ88" s="519">
        <v>0</v>
      </c>
      <c r="CK88" s="623">
        <f t="shared" si="1"/>
        <v>0</v>
      </c>
      <c r="CL88" s="523">
        <v>0</v>
      </c>
      <c r="CM88" s="523">
        <v>0</v>
      </c>
      <c r="CN88" s="523">
        <v>0</v>
      </c>
      <c r="CO88" s="524">
        <v>7</v>
      </c>
      <c r="CP88" s="524" t="s">
        <v>1938</v>
      </c>
      <c r="CQ88" s="530" t="s">
        <v>1941</v>
      </c>
      <c r="CR88" s="526" t="s">
        <v>4965</v>
      </c>
      <c r="CS88" s="527" t="s">
        <v>4965</v>
      </c>
      <c r="CT88" s="527" t="s">
        <v>4965</v>
      </c>
      <c r="CU88" s="527" t="s">
        <v>4965</v>
      </c>
    </row>
    <row r="89" spans="1:99" s="71" customFormat="1" ht="12" customHeight="1" x14ac:dyDescent="0.2">
      <c r="A89" s="509" t="s">
        <v>2441</v>
      </c>
      <c r="B89" s="510" t="s">
        <v>686</v>
      </c>
      <c r="C89" s="510" t="s">
        <v>1432</v>
      </c>
      <c r="D89" s="510" t="s">
        <v>1432</v>
      </c>
      <c r="E89" s="511" t="s">
        <v>1432</v>
      </c>
      <c r="F89" s="510" t="s">
        <v>687</v>
      </c>
      <c r="G89" s="510" t="s">
        <v>1480</v>
      </c>
      <c r="H89" s="510" t="s">
        <v>2717</v>
      </c>
      <c r="I89" s="510" t="s">
        <v>1502</v>
      </c>
      <c r="J89" s="510">
        <v>528219</v>
      </c>
      <c r="K89" s="510">
        <v>176690</v>
      </c>
      <c r="L89" s="512" t="s">
        <v>3066</v>
      </c>
      <c r="M89" s="513" t="s">
        <v>1362</v>
      </c>
      <c r="N89" s="513" t="s">
        <v>886</v>
      </c>
      <c r="O89" s="510">
        <v>0</v>
      </c>
      <c r="P89" s="510">
        <v>2</v>
      </c>
      <c r="Q89" s="514">
        <v>2</v>
      </c>
      <c r="R89" s="510" t="s">
        <v>1503</v>
      </c>
      <c r="S89" s="510" t="s">
        <v>1438</v>
      </c>
      <c r="T89" s="513" t="s">
        <v>447</v>
      </c>
      <c r="U89" s="513" t="s">
        <v>3841</v>
      </c>
      <c r="V89" s="513"/>
      <c r="W89" s="510" t="s">
        <v>1439</v>
      </c>
      <c r="X89" s="513" t="s">
        <v>1432</v>
      </c>
      <c r="Y89" s="510" t="s">
        <v>1442</v>
      </c>
      <c r="Z89" s="510" t="s">
        <v>2722</v>
      </c>
      <c r="AA89" s="510" t="s">
        <v>1444</v>
      </c>
      <c r="AB89" s="510" t="s">
        <v>3894</v>
      </c>
      <c r="AC89" s="515">
        <v>6.0000000000000001E-3</v>
      </c>
      <c r="AD89" s="516" t="s">
        <v>1362</v>
      </c>
      <c r="AE89" s="516"/>
      <c r="AF89" s="675">
        <v>42039</v>
      </c>
      <c r="AG89" s="517" t="s">
        <v>3063</v>
      </c>
      <c r="AH89" s="511" t="s">
        <v>1445</v>
      </c>
      <c r="AI89" s="511"/>
      <c r="AJ89" s="511">
        <v>0</v>
      </c>
      <c r="AK89" s="511">
        <v>0</v>
      </c>
      <c r="AL89" s="511">
        <v>0</v>
      </c>
      <c r="AM89" s="511">
        <v>1</v>
      </c>
      <c r="AN89" s="511">
        <v>1</v>
      </c>
      <c r="AO89" s="511">
        <v>0</v>
      </c>
      <c r="AP89" s="511">
        <v>0</v>
      </c>
      <c r="AQ89" s="511">
        <v>0</v>
      </c>
      <c r="AR89" s="511">
        <v>0</v>
      </c>
      <c r="AS89" s="511">
        <v>0</v>
      </c>
      <c r="AT89" s="511">
        <v>1</v>
      </c>
      <c r="AU89" s="511">
        <v>1</v>
      </c>
      <c r="AV89" s="511">
        <v>0</v>
      </c>
      <c r="AW89" s="511">
        <v>0</v>
      </c>
      <c r="AX89" s="511">
        <v>0</v>
      </c>
      <c r="AY89" s="511">
        <v>0</v>
      </c>
      <c r="AZ89" s="511">
        <v>0</v>
      </c>
      <c r="BA89" s="511">
        <v>0</v>
      </c>
      <c r="BB89" s="511">
        <v>0</v>
      </c>
      <c r="BC89" s="511">
        <v>0</v>
      </c>
      <c r="BD89" s="511">
        <v>0</v>
      </c>
      <c r="BE89" s="511">
        <v>0</v>
      </c>
      <c r="BF89" s="511">
        <v>0</v>
      </c>
      <c r="BG89" s="511">
        <v>0</v>
      </c>
      <c r="BH89" s="511">
        <v>0</v>
      </c>
      <c r="BI89" s="511">
        <v>0</v>
      </c>
      <c r="BJ89" s="511">
        <v>0</v>
      </c>
      <c r="BK89" s="511">
        <v>0</v>
      </c>
      <c r="BL89" s="511">
        <v>0</v>
      </c>
      <c r="BM89" s="511">
        <v>0</v>
      </c>
      <c r="BN89" s="728"/>
      <c r="BO89" s="518">
        <v>2</v>
      </c>
      <c r="BP89" s="519">
        <v>0</v>
      </c>
      <c r="BQ89" s="528">
        <v>0</v>
      </c>
      <c r="BR89" s="519">
        <v>0</v>
      </c>
      <c r="BS89" s="519">
        <v>0</v>
      </c>
      <c r="BT89" s="519">
        <v>0</v>
      </c>
      <c r="BU89" s="529">
        <v>0</v>
      </c>
      <c r="BV89" s="519">
        <v>0</v>
      </c>
      <c r="BW89" s="519">
        <v>0</v>
      </c>
      <c r="BX89" s="519">
        <v>0</v>
      </c>
      <c r="BY89" s="519">
        <v>0</v>
      </c>
      <c r="BZ89" s="519">
        <v>0</v>
      </c>
      <c r="CA89" s="519">
        <v>0</v>
      </c>
      <c r="CB89" s="519">
        <v>0</v>
      </c>
      <c r="CC89" s="519">
        <v>0</v>
      </c>
      <c r="CD89" s="519">
        <v>0</v>
      </c>
      <c r="CE89" s="519">
        <v>0</v>
      </c>
      <c r="CF89" s="519">
        <v>0</v>
      </c>
      <c r="CG89" s="519">
        <v>0</v>
      </c>
      <c r="CH89" s="519">
        <v>0</v>
      </c>
      <c r="CI89" s="519">
        <v>0</v>
      </c>
      <c r="CJ89" s="519">
        <v>0</v>
      </c>
      <c r="CK89" s="623">
        <f t="shared" si="1"/>
        <v>0</v>
      </c>
      <c r="CL89" s="523">
        <v>0</v>
      </c>
      <c r="CM89" s="523">
        <v>0</v>
      </c>
      <c r="CN89" s="523">
        <v>0</v>
      </c>
      <c r="CO89" s="524">
        <v>7</v>
      </c>
      <c r="CP89" s="524" t="s">
        <v>1938</v>
      </c>
      <c r="CQ89" s="525" t="s">
        <v>4965</v>
      </c>
      <c r="CR89" s="526" t="s">
        <v>4965</v>
      </c>
      <c r="CS89" s="527" t="s">
        <v>4965</v>
      </c>
      <c r="CT89" s="527" t="s">
        <v>4965</v>
      </c>
      <c r="CU89" s="527" t="s">
        <v>4965</v>
      </c>
    </row>
    <row r="90" spans="1:99" s="71" customFormat="1" ht="12" customHeight="1" x14ac:dyDescent="0.2">
      <c r="A90" s="509" t="s">
        <v>2441</v>
      </c>
      <c r="B90" s="510" t="s">
        <v>1504</v>
      </c>
      <c r="C90" s="510" t="s">
        <v>1432</v>
      </c>
      <c r="D90" s="510" t="s">
        <v>1432</v>
      </c>
      <c r="E90" s="511" t="s">
        <v>1432</v>
      </c>
      <c r="F90" s="510" t="s">
        <v>1505</v>
      </c>
      <c r="G90" s="510" t="s">
        <v>1506</v>
      </c>
      <c r="H90" s="510" t="s">
        <v>2717</v>
      </c>
      <c r="I90" s="510" t="s">
        <v>1507</v>
      </c>
      <c r="J90" s="510">
        <v>527666</v>
      </c>
      <c r="K90" s="510">
        <v>174457</v>
      </c>
      <c r="L90" s="512" t="s">
        <v>3084</v>
      </c>
      <c r="M90" s="513" t="s">
        <v>1508</v>
      </c>
      <c r="N90" s="513" t="s">
        <v>3859</v>
      </c>
      <c r="O90" s="510">
        <v>0</v>
      </c>
      <c r="P90" s="510">
        <v>4</v>
      </c>
      <c r="Q90" s="514">
        <v>4</v>
      </c>
      <c r="R90" s="510" t="s">
        <v>840</v>
      </c>
      <c r="S90" s="510" t="s">
        <v>1438</v>
      </c>
      <c r="T90" s="513" t="s">
        <v>841</v>
      </c>
      <c r="U90" s="513" t="s">
        <v>1508</v>
      </c>
      <c r="V90" s="513"/>
      <c r="W90" s="510" t="s">
        <v>1439</v>
      </c>
      <c r="X90" s="513" t="s">
        <v>1432</v>
      </c>
      <c r="Y90" s="510" t="s">
        <v>1442</v>
      </c>
      <c r="Z90" s="510" t="s">
        <v>1443</v>
      </c>
      <c r="AA90" s="510" t="s">
        <v>1444</v>
      </c>
      <c r="AB90" s="510" t="s">
        <v>2713</v>
      </c>
      <c r="AC90" s="515">
        <v>9.0999999999999998E-2</v>
      </c>
      <c r="AD90" s="516" t="s">
        <v>1508</v>
      </c>
      <c r="AE90" s="516"/>
      <c r="AF90" s="675">
        <v>42094</v>
      </c>
      <c r="AG90" s="517" t="s">
        <v>3063</v>
      </c>
      <c r="AH90" s="511" t="s">
        <v>1445</v>
      </c>
      <c r="AI90" s="511"/>
      <c r="AJ90" s="511">
        <v>0</v>
      </c>
      <c r="AK90" s="511">
        <v>0</v>
      </c>
      <c r="AL90" s="511">
        <v>0</v>
      </c>
      <c r="AM90" s="511">
        <v>0</v>
      </c>
      <c r="AN90" s="511">
        <v>0</v>
      </c>
      <c r="AO90" s="511">
        <v>0</v>
      </c>
      <c r="AP90" s="511">
        <v>4</v>
      </c>
      <c r="AQ90" s="511">
        <v>0</v>
      </c>
      <c r="AR90" s="511">
        <v>0</v>
      </c>
      <c r="AS90" s="511">
        <v>0</v>
      </c>
      <c r="AT90" s="511">
        <v>0</v>
      </c>
      <c r="AU90" s="511">
        <v>0</v>
      </c>
      <c r="AV90" s="511">
        <v>0</v>
      </c>
      <c r="AW90" s="511">
        <v>0</v>
      </c>
      <c r="AX90" s="511">
        <v>0</v>
      </c>
      <c r="AY90" s="511">
        <v>0</v>
      </c>
      <c r="AZ90" s="511">
        <v>0</v>
      </c>
      <c r="BA90" s="511">
        <v>0</v>
      </c>
      <c r="BB90" s="511">
        <v>0</v>
      </c>
      <c r="BC90" s="511">
        <v>0</v>
      </c>
      <c r="BD90" s="511">
        <v>4</v>
      </c>
      <c r="BE90" s="511">
        <v>0</v>
      </c>
      <c r="BF90" s="511">
        <v>0</v>
      </c>
      <c r="BG90" s="511">
        <v>0</v>
      </c>
      <c r="BH90" s="511">
        <v>0</v>
      </c>
      <c r="BI90" s="511">
        <v>0</v>
      </c>
      <c r="BJ90" s="511">
        <v>0</v>
      </c>
      <c r="BK90" s="511">
        <v>0</v>
      </c>
      <c r="BL90" s="511">
        <v>0</v>
      </c>
      <c r="BM90" s="511">
        <v>0</v>
      </c>
      <c r="BN90" s="728"/>
      <c r="BO90" s="518">
        <v>4</v>
      </c>
      <c r="BP90" s="519">
        <v>0</v>
      </c>
      <c r="BQ90" s="528">
        <v>0</v>
      </c>
      <c r="BR90" s="519">
        <v>0</v>
      </c>
      <c r="BS90" s="519">
        <v>0</v>
      </c>
      <c r="BT90" s="519">
        <v>0</v>
      </c>
      <c r="BU90" s="529">
        <v>0</v>
      </c>
      <c r="BV90" s="519">
        <v>0</v>
      </c>
      <c r="BW90" s="519">
        <v>0</v>
      </c>
      <c r="BX90" s="519">
        <v>0</v>
      </c>
      <c r="BY90" s="519">
        <v>0</v>
      </c>
      <c r="BZ90" s="519">
        <v>0</v>
      </c>
      <c r="CA90" s="519">
        <v>0</v>
      </c>
      <c r="CB90" s="519">
        <v>0</v>
      </c>
      <c r="CC90" s="519">
        <v>0</v>
      </c>
      <c r="CD90" s="519">
        <v>0</v>
      </c>
      <c r="CE90" s="519">
        <v>0</v>
      </c>
      <c r="CF90" s="519">
        <v>0</v>
      </c>
      <c r="CG90" s="519">
        <v>0</v>
      </c>
      <c r="CH90" s="519">
        <v>0</v>
      </c>
      <c r="CI90" s="519">
        <v>0</v>
      </c>
      <c r="CJ90" s="519">
        <v>0</v>
      </c>
      <c r="CK90" s="623">
        <f t="shared" si="1"/>
        <v>0</v>
      </c>
      <c r="CL90" s="523">
        <v>0</v>
      </c>
      <c r="CM90" s="523">
        <v>0</v>
      </c>
      <c r="CN90" s="523">
        <v>0</v>
      </c>
      <c r="CO90" s="524">
        <v>1</v>
      </c>
      <c r="CP90" s="726"/>
      <c r="CQ90" s="525" t="s">
        <v>4965</v>
      </c>
      <c r="CR90" s="526" t="s">
        <v>4965</v>
      </c>
      <c r="CS90" s="527" t="s">
        <v>4965</v>
      </c>
      <c r="CT90" s="527" t="s">
        <v>4965</v>
      </c>
      <c r="CU90" s="527" t="s">
        <v>4965</v>
      </c>
    </row>
    <row r="91" spans="1:99" s="71" customFormat="1" ht="12" customHeight="1" x14ac:dyDescent="0.2">
      <c r="A91" s="509" t="s">
        <v>2441</v>
      </c>
      <c r="B91" s="510" t="s">
        <v>1512</v>
      </c>
      <c r="C91" s="510" t="s">
        <v>1432</v>
      </c>
      <c r="D91" s="510" t="s">
        <v>1432</v>
      </c>
      <c r="E91" s="511" t="s">
        <v>1513</v>
      </c>
      <c r="F91" s="510" t="s">
        <v>4193</v>
      </c>
      <c r="G91" s="510" t="s">
        <v>1514</v>
      </c>
      <c r="H91" s="510" t="s">
        <v>3875</v>
      </c>
      <c r="I91" s="510" t="s">
        <v>1515</v>
      </c>
      <c r="J91" s="510">
        <v>527814</v>
      </c>
      <c r="K91" s="510">
        <v>173074</v>
      </c>
      <c r="L91" s="512" t="s">
        <v>3083</v>
      </c>
      <c r="M91" s="513" t="s">
        <v>3900</v>
      </c>
      <c r="N91" s="513" t="s">
        <v>1516</v>
      </c>
      <c r="O91" s="510">
        <v>0</v>
      </c>
      <c r="P91" s="510">
        <v>21</v>
      </c>
      <c r="Q91" s="514">
        <v>21</v>
      </c>
      <c r="R91" s="510" t="s">
        <v>1517</v>
      </c>
      <c r="S91" s="510" t="s">
        <v>1154</v>
      </c>
      <c r="T91" s="513" t="s">
        <v>1518</v>
      </c>
      <c r="U91" s="513" t="s">
        <v>3719</v>
      </c>
      <c r="V91" s="513"/>
      <c r="W91" s="510" t="s">
        <v>1439</v>
      </c>
      <c r="X91" s="513" t="s">
        <v>1432</v>
      </c>
      <c r="Y91" s="510" t="s">
        <v>1442</v>
      </c>
      <c r="Z91" s="510" t="s">
        <v>1443</v>
      </c>
      <c r="AA91" s="510" t="s">
        <v>1443</v>
      </c>
      <c r="AB91" s="510" t="s">
        <v>1444</v>
      </c>
      <c r="AC91" s="515">
        <v>0.12</v>
      </c>
      <c r="AD91" s="516" t="s">
        <v>3900</v>
      </c>
      <c r="AE91" s="516"/>
      <c r="AF91" s="675">
        <v>41915</v>
      </c>
      <c r="AG91" s="517" t="s">
        <v>3063</v>
      </c>
      <c r="AH91" s="511" t="s">
        <v>1445</v>
      </c>
      <c r="AI91" s="511"/>
      <c r="AJ91" s="511">
        <v>5</v>
      </c>
      <c r="AK91" s="511">
        <v>21</v>
      </c>
      <c r="AL91" s="511">
        <v>0</v>
      </c>
      <c r="AM91" s="511">
        <v>4</v>
      </c>
      <c r="AN91" s="511">
        <v>16</v>
      </c>
      <c r="AO91" s="511">
        <v>1</v>
      </c>
      <c r="AP91" s="511">
        <v>0</v>
      </c>
      <c r="AQ91" s="511">
        <v>0</v>
      </c>
      <c r="AR91" s="511">
        <v>0</v>
      </c>
      <c r="AS91" s="511">
        <v>0</v>
      </c>
      <c r="AT91" s="511">
        <v>4</v>
      </c>
      <c r="AU91" s="511">
        <v>16</v>
      </c>
      <c r="AV91" s="511">
        <v>1</v>
      </c>
      <c r="AW91" s="511">
        <v>0</v>
      </c>
      <c r="AX91" s="511">
        <v>0</v>
      </c>
      <c r="AY91" s="511">
        <v>0</v>
      </c>
      <c r="AZ91" s="511">
        <v>0</v>
      </c>
      <c r="BA91" s="511">
        <v>0</v>
      </c>
      <c r="BB91" s="511">
        <v>0</v>
      </c>
      <c r="BC91" s="511">
        <v>0</v>
      </c>
      <c r="BD91" s="511">
        <v>0</v>
      </c>
      <c r="BE91" s="511">
        <v>0</v>
      </c>
      <c r="BF91" s="511">
        <v>0</v>
      </c>
      <c r="BG91" s="511">
        <v>0</v>
      </c>
      <c r="BH91" s="511">
        <v>0</v>
      </c>
      <c r="BI91" s="511">
        <v>0</v>
      </c>
      <c r="BJ91" s="511">
        <v>0</v>
      </c>
      <c r="BK91" s="511">
        <v>0</v>
      </c>
      <c r="BL91" s="511">
        <v>0</v>
      </c>
      <c r="BM91" s="511">
        <v>0</v>
      </c>
      <c r="BN91" s="728"/>
      <c r="BO91" s="518">
        <v>21</v>
      </c>
      <c r="BP91" s="519">
        <v>0</v>
      </c>
      <c r="BQ91" s="528">
        <v>0</v>
      </c>
      <c r="BR91" s="519">
        <v>0</v>
      </c>
      <c r="BS91" s="519">
        <v>0</v>
      </c>
      <c r="BT91" s="519">
        <v>0</v>
      </c>
      <c r="BU91" s="529">
        <v>0</v>
      </c>
      <c r="BV91" s="519">
        <v>0</v>
      </c>
      <c r="BW91" s="519">
        <v>0</v>
      </c>
      <c r="BX91" s="519">
        <v>0</v>
      </c>
      <c r="BY91" s="519">
        <v>0</v>
      </c>
      <c r="BZ91" s="519">
        <v>0</v>
      </c>
      <c r="CA91" s="519">
        <v>0</v>
      </c>
      <c r="CB91" s="519">
        <v>0</v>
      </c>
      <c r="CC91" s="519">
        <v>0</v>
      </c>
      <c r="CD91" s="519">
        <v>0</v>
      </c>
      <c r="CE91" s="519">
        <v>0</v>
      </c>
      <c r="CF91" s="519">
        <v>0</v>
      </c>
      <c r="CG91" s="519">
        <v>0</v>
      </c>
      <c r="CH91" s="519">
        <v>0</v>
      </c>
      <c r="CI91" s="519">
        <v>0</v>
      </c>
      <c r="CJ91" s="519">
        <v>0</v>
      </c>
      <c r="CK91" s="623">
        <f t="shared" si="1"/>
        <v>0</v>
      </c>
      <c r="CL91" s="523">
        <v>0</v>
      </c>
      <c r="CM91" s="523">
        <v>0</v>
      </c>
      <c r="CN91" s="523">
        <v>0</v>
      </c>
      <c r="CO91" s="524">
        <v>1</v>
      </c>
      <c r="CP91" s="726"/>
      <c r="CQ91" s="525" t="s">
        <v>4965</v>
      </c>
      <c r="CR91" s="526" t="s">
        <v>4965</v>
      </c>
      <c r="CS91" s="527" t="s">
        <v>4965</v>
      </c>
      <c r="CT91" s="527" t="s">
        <v>4965</v>
      </c>
      <c r="CU91" s="527" t="s">
        <v>4965</v>
      </c>
    </row>
    <row r="92" spans="1:99" s="71" customFormat="1" ht="12" customHeight="1" x14ac:dyDescent="0.2">
      <c r="A92" s="509" t="s">
        <v>2441</v>
      </c>
      <c r="B92" s="510" t="s">
        <v>1512</v>
      </c>
      <c r="C92" s="510" t="s">
        <v>1432</v>
      </c>
      <c r="D92" s="510" t="s">
        <v>1432</v>
      </c>
      <c r="E92" s="511" t="s">
        <v>1513</v>
      </c>
      <c r="F92" s="510" t="s">
        <v>4193</v>
      </c>
      <c r="G92" s="510" t="s">
        <v>1514</v>
      </c>
      <c r="H92" s="510" t="s">
        <v>3875</v>
      </c>
      <c r="I92" s="510" t="s">
        <v>1515</v>
      </c>
      <c r="J92" s="510">
        <v>527814</v>
      </c>
      <c r="K92" s="510">
        <v>173074</v>
      </c>
      <c r="L92" s="512" t="s">
        <v>3083</v>
      </c>
      <c r="M92" s="513" t="s">
        <v>3900</v>
      </c>
      <c r="N92" s="513" t="s">
        <v>1516</v>
      </c>
      <c r="O92" s="510">
        <v>0</v>
      </c>
      <c r="P92" s="510">
        <v>7</v>
      </c>
      <c r="Q92" s="514">
        <v>7</v>
      </c>
      <c r="R92" s="510" t="s">
        <v>1517</v>
      </c>
      <c r="S92" s="510" t="s">
        <v>1154</v>
      </c>
      <c r="T92" s="513" t="s">
        <v>1518</v>
      </c>
      <c r="U92" s="513" t="s">
        <v>3719</v>
      </c>
      <c r="V92" s="513"/>
      <c r="W92" s="510" t="s">
        <v>1439</v>
      </c>
      <c r="X92" s="513" t="s">
        <v>1432</v>
      </c>
      <c r="Y92" s="510" t="s">
        <v>1442</v>
      </c>
      <c r="Z92" s="510" t="s">
        <v>1443</v>
      </c>
      <c r="AA92" s="510" t="s">
        <v>1443</v>
      </c>
      <c r="AB92" s="510" t="s">
        <v>1444</v>
      </c>
      <c r="AC92" s="515">
        <v>0.11899999999999999</v>
      </c>
      <c r="AD92" s="516" t="s">
        <v>3900</v>
      </c>
      <c r="AE92" s="516"/>
      <c r="AF92" s="675">
        <v>41915</v>
      </c>
      <c r="AG92" s="517" t="s">
        <v>628</v>
      </c>
      <c r="AH92" s="511" t="s">
        <v>3279</v>
      </c>
      <c r="AI92" s="511"/>
      <c r="AJ92" s="511">
        <v>2</v>
      </c>
      <c r="AK92" s="511">
        <v>7</v>
      </c>
      <c r="AL92" s="511">
        <v>0</v>
      </c>
      <c r="AM92" s="511">
        <v>0</v>
      </c>
      <c r="AN92" s="511">
        <v>5</v>
      </c>
      <c r="AO92" s="511">
        <v>2</v>
      </c>
      <c r="AP92" s="511">
        <v>0</v>
      </c>
      <c r="AQ92" s="511">
        <v>0</v>
      </c>
      <c r="AR92" s="511">
        <v>0</v>
      </c>
      <c r="AS92" s="511">
        <v>0</v>
      </c>
      <c r="AT92" s="511">
        <v>0</v>
      </c>
      <c r="AU92" s="511">
        <v>5</v>
      </c>
      <c r="AV92" s="511">
        <v>2</v>
      </c>
      <c r="AW92" s="511">
        <v>0</v>
      </c>
      <c r="AX92" s="511">
        <v>0</v>
      </c>
      <c r="AY92" s="511">
        <v>0</v>
      </c>
      <c r="AZ92" s="511">
        <v>0</v>
      </c>
      <c r="BA92" s="511">
        <v>0</v>
      </c>
      <c r="BB92" s="511">
        <v>0</v>
      </c>
      <c r="BC92" s="511">
        <v>0</v>
      </c>
      <c r="BD92" s="511">
        <v>0</v>
      </c>
      <c r="BE92" s="511">
        <v>0</v>
      </c>
      <c r="BF92" s="511">
        <v>0</v>
      </c>
      <c r="BG92" s="511">
        <v>0</v>
      </c>
      <c r="BH92" s="511">
        <v>0</v>
      </c>
      <c r="BI92" s="511">
        <v>0</v>
      </c>
      <c r="BJ92" s="511">
        <v>0</v>
      </c>
      <c r="BK92" s="511">
        <v>0</v>
      </c>
      <c r="BL92" s="511">
        <v>0</v>
      </c>
      <c r="BM92" s="511">
        <v>0</v>
      </c>
      <c r="BN92" s="728"/>
      <c r="BO92" s="518">
        <v>7</v>
      </c>
      <c r="BP92" s="519">
        <v>0</v>
      </c>
      <c r="BQ92" s="528">
        <v>0</v>
      </c>
      <c r="BR92" s="519">
        <v>0</v>
      </c>
      <c r="BS92" s="519">
        <v>0</v>
      </c>
      <c r="BT92" s="519">
        <v>0</v>
      </c>
      <c r="BU92" s="529">
        <v>0</v>
      </c>
      <c r="BV92" s="519">
        <v>0</v>
      </c>
      <c r="BW92" s="519">
        <v>0</v>
      </c>
      <c r="BX92" s="519">
        <v>0</v>
      </c>
      <c r="BY92" s="519">
        <v>0</v>
      </c>
      <c r="BZ92" s="519">
        <v>0</v>
      </c>
      <c r="CA92" s="519">
        <v>0</v>
      </c>
      <c r="CB92" s="519">
        <v>0</v>
      </c>
      <c r="CC92" s="519">
        <v>0</v>
      </c>
      <c r="CD92" s="519">
        <v>0</v>
      </c>
      <c r="CE92" s="519">
        <v>0</v>
      </c>
      <c r="CF92" s="519">
        <v>0</v>
      </c>
      <c r="CG92" s="519">
        <v>0</v>
      </c>
      <c r="CH92" s="519">
        <v>0</v>
      </c>
      <c r="CI92" s="519">
        <v>0</v>
      </c>
      <c r="CJ92" s="519">
        <v>0</v>
      </c>
      <c r="CK92" s="623">
        <f t="shared" si="1"/>
        <v>0</v>
      </c>
      <c r="CL92" s="523">
        <v>0</v>
      </c>
      <c r="CM92" s="523">
        <v>0</v>
      </c>
      <c r="CN92" s="523">
        <v>0</v>
      </c>
      <c r="CO92" s="524">
        <v>1</v>
      </c>
      <c r="CP92" s="726"/>
      <c r="CQ92" s="525" t="s">
        <v>4965</v>
      </c>
      <c r="CR92" s="526" t="s">
        <v>4965</v>
      </c>
      <c r="CS92" s="527" t="s">
        <v>4965</v>
      </c>
      <c r="CT92" s="527" t="s">
        <v>4965</v>
      </c>
      <c r="CU92" s="527" t="s">
        <v>4965</v>
      </c>
    </row>
    <row r="93" spans="1:99" s="71" customFormat="1" ht="12" customHeight="1" x14ac:dyDescent="0.2">
      <c r="A93" s="509" t="s">
        <v>2441</v>
      </c>
      <c r="B93" s="510" t="s">
        <v>1512</v>
      </c>
      <c r="C93" s="510" t="s">
        <v>1432</v>
      </c>
      <c r="D93" s="510" t="s">
        <v>1432</v>
      </c>
      <c r="E93" s="511" t="s">
        <v>1513</v>
      </c>
      <c r="F93" s="510" t="s">
        <v>4193</v>
      </c>
      <c r="G93" s="510" t="s">
        <v>1514</v>
      </c>
      <c r="H93" s="510" t="s">
        <v>3875</v>
      </c>
      <c r="I93" s="510" t="s">
        <v>1515</v>
      </c>
      <c r="J93" s="510">
        <v>527814</v>
      </c>
      <c r="K93" s="510">
        <v>173074</v>
      </c>
      <c r="L93" s="512" t="s">
        <v>3083</v>
      </c>
      <c r="M93" s="513" t="s">
        <v>3900</v>
      </c>
      <c r="N93" s="513" t="s">
        <v>1516</v>
      </c>
      <c r="O93" s="510">
        <v>0</v>
      </c>
      <c r="P93" s="510">
        <v>3</v>
      </c>
      <c r="Q93" s="514">
        <v>3</v>
      </c>
      <c r="R93" s="510" t="s">
        <v>1517</v>
      </c>
      <c r="S93" s="510" t="s">
        <v>1154</v>
      </c>
      <c r="T93" s="513" t="s">
        <v>1518</v>
      </c>
      <c r="U93" s="513" t="s">
        <v>3719</v>
      </c>
      <c r="V93" s="513"/>
      <c r="W93" s="510" t="s">
        <v>1439</v>
      </c>
      <c r="X93" s="513" t="s">
        <v>1432</v>
      </c>
      <c r="Y93" s="510" t="s">
        <v>1442</v>
      </c>
      <c r="Z93" s="510" t="s">
        <v>1443</v>
      </c>
      <c r="AA93" s="510" t="s">
        <v>1443</v>
      </c>
      <c r="AB93" s="510" t="s">
        <v>1444</v>
      </c>
      <c r="AC93" s="515">
        <v>0.11899999999999999</v>
      </c>
      <c r="AD93" s="516" t="s">
        <v>3900</v>
      </c>
      <c r="AE93" s="516"/>
      <c r="AF93" s="675">
        <v>41915</v>
      </c>
      <c r="AG93" s="517" t="s">
        <v>628</v>
      </c>
      <c r="AH93" s="511" t="s">
        <v>3904</v>
      </c>
      <c r="AI93" s="511"/>
      <c r="AJ93" s="511">
        <v>3</v>
      </c>
      <c r="AK93" s="511">
        <v>3</v>
      </c>
      <c r="AL93" s="511">
        <v>0</v>
      </c>
      <c r="AM93" s="511">
        <v>1</v>
      </c>
      <c r="AN93" s="511">
        <v>2</v>
      </c>
      <c r="AO93" s="511">
        <v>0</v>
      </c>
      <c r="AP93" s="511">
        <v>0</v>
      </c>
      <c r="AQ93" s="511">
        <v>0</v>
      </c>
      <c r="AR93" s="511">
        <v>0</v>
      </c>
      <c r="AS93" s="511">
        <v>0</v>
      </c>
      <c r="AT93" s="511">
        <v>1</v>
      </c>
      <c r="AU93" s="511">
        <v>2</v>
      </c>
      <c r="AV93" s="511">
        <v>0</v>
      </c>
      <c r="AW93" s="511">
        <v>0</v>
      </c>
      <c r="AX93" s="511">
        <v>0</v>
      </c>
      <c r="AY93" s="511">
        <v>0</v>
      </c>
      <c r="AZ93" s="511">
        <v>0</v>
      </c>
      <c r="BA93" s="511">
        <v>0</v>
      </c>
      <c r="BB93" s="511">
        <v>0</v>
      </c>
      <c r="BC93" s="511">
        <v>0</v>
      </c>
      <c r="BD93" s="511">
        <v>0</v>
      </c>
      <c r="BE93" s="511">
        <v>0</v>
      </c>
      <c r="BF93" s="511">
        <v>0</v>
      </c>
      <c r="BG93" s="511">
        <v>0</v>
      </c>
      <c r="BH93" s="511">
        <v>0</v>
      </c>
      <c r="BI93" s="511">
        <v>0</v>
      </c>
      <c r="BJ93" s="511">
        <v>0</v>
      </c>
      <c r="BK93" s="511">
        <v>0</v>
      </c>
      <c r="BL93" s="511">
        <v>0</v>
      </c>
      <c r="BM93" s="511">
        <v>0</v>
      </c>
      <c r="BN93" s="728"/>
      <c r="BO93" s="518">
        <v>3</v>
      </c>
      <c r="BP93" s="519">
        <v>0</v>
      </c>
      <c r="BQ93" s="528">
        <v>0</v>
      </c>
      <c r="BR93" s="519">
        <v>0</v>
      </c>
      <c r="BS93" s="519">
        <v>0</v>
      </c>
      <c r="BT93" s="519">
        <v>0</v>
      </c>
      <c r="BU93" s="529">
        <v>0</v>
      </c>
      <c r="BV93" s="519">
        <v>0</v>
      </c>
      <c r="BW93" s="519">
        <v>0</v>
      </c>
      <c r="BX93" s="519">
        <v>0</v>
      </c>
      <c r="BY93" s="519">
        <v>0</v>
      </c>
      <c r="BZ93" s="519">
        <v>0</v>
      </c>
      <c r="CA93" s="519">
        <v>0</v>
      </c>
      <c r="CB93" s="519">
        <v>0</v>
      </c>
      <c r="CC93" s="519">
        <v>0</v>
      </c>
      <c r="CD93" s="519">
        <v>0</v>
      </c>
      <c r="CE93" s="519">
        <v>0</v>
      </c>
      <c r="CF93" s="519">
        <v>0</v>
      </c>
      <c r="CG93" s="519">
        <v>0</v>
      </c>
      <c r="CH93" s="519">
        <v>0</v>
      </c>
      <c r="CI93" s="519">
        <v>0</v>
      </c>
      <c r="CJ93" s="519">
        <v>0</v>
      </c>
      <c r="CK93" s="623">
        <f t="shared" si="1"/>
        <v>0</v>
      </c>
      <c r="CL93" s="523">
        <v>0</v>
      </c>
      <c r="CM93" s="523">
        <v>0</v>
      </c>
      <c r="CN93" s="523">
        <v>0</v>
      </c>
      <c r="CO93" s="524">
        <v>1</v>
      </c>
      <c r="CP93" s="726"/>
      <c r="CQ93" s="525" t="s">
        <v>4965</v>
      </c>
      <c r="CR93" s="526" t="s">
        <v>4965</v>
      </c>
      <c r="CS93" s="527" t="s">
        <v>4965</v>
      </c>
      <c r="CT93" s="527" t="s">
        <v>4965</v>
      </c>
      <c r="CU93" s="527" t="s">
        <v>4965</v>
      </c>
    </row>
    <row r="94" spans="1:99" s="71" customFormat="1" ht="12" customHeight="1" x14ac:dyDescent="0.2">
      <c r="A94" s="509" t="s">
        <v>2441</v>
      </c>
      <c r="B94" s="510" t="s">
        <v>1519</v>
      </c>
      <c r="C94" s="510" t="s">
        <v>1432</v>
      </c>
      <c r="D94" s="510" t="s">
        <v>1432</v>
      </c>
      <c r="E94" s="511" t="s">
        <v>1432</v>
      </c>
      <c r="F94" s="510" t="s">
        <v>1520</v>
      </c>
      <c r="G94" s="510" t="s">
        <v>2523</v>
      </c>
      <c r="H94" s="510" t="s">
        <v>2524</v>
      </c>
      <c r="I94" s="510" t="s">
        <v>1521</v>
      </c>
      <c r="J94" s="510">
        <v>529344</v>
      </c>
      <c r="K94" s="510">
        <v>171137</v>
      </c>
      <c r="L94" s="512" t="s">
        <v>3081</v>
      </c>
      <c r="M94" s="513" t="s">
        <v>3859</v>
      </c>
      <c r="N94" s="513" t="s">
        <v>3859</v>
      </c>
      <c r="O94" s="510">
        <v>0</v>
      </c>
      <c r="P94" s="510">
        <v>1</v>
      </c>
      <c r="Q94" s="514">
        <v>1</v>
      </c>
      <c r="R94" s="510" t="s">
        <v>1522</v>
      </c>
      <c r="S94" s="510" t="s">
        <v>1438</v>
      </c>
      <c r="T94" s="513" t="s">
        <v>984</v>
      </c>
      <c r="U94" s="513" t="s">
        <v>1523</v>
      </c>
      <c r="V94" s="513"/>
      <c r="W94" s="510" t="s">
        <v>1439</v>
      </c>
      <c r="X94" s="513" t="s">
        <v>1432</v>
      </c>
      <c r="Y94" s="510" t="s">
        <v>1442</v>
      </c>
      <c r="Z94" s="510" t="s">
        <v>2722</v>
      </c>
      <c r="AA94" s="510" t="s">
        <v>1444</v>
      </c>
      <c r="AB94" s="510" t="s">
        <v>1136</v>
      </c>
      <c r="AC94" s="515">
        <v>6.0000000000000001E-3</v>
      </c>
      <c r="AD94" s="516" t="s">
        <v>3859</v>
      </c>
      <c r="AE94" s="516"/>
      <c r="AF94" s="675">
        <v>42094</v>
      </c>
      <c r="AG94" s="517" t="s">
        <v>3063</v>
      </c>
      <c r="AH94" s="511" t="s">
        <v>1445</v>
      </c>
      <c r="AI94" s="511"/>
      <c r="AJ94" s="511">
        <v>0</v>
      </c>
      <c r="AK94" s="511">
        <v>0</v>
      </c>
      <c r="AL94" s="511">
        <v>0</v>
      </c>
      <c r="AM94" s="511">
        <v>1</v>
      </c>
      <c r="AN94" s="511">
        <v>0</v>
      </c>
      <c r="AO94" s="511">
        <v>0</v>
      </c>
      <c r="AP94" s="511">
        <v>0</v>
      </c>
      <c r="AQ94" s="511">
        <v>0</v>
      </c>
      <c r="AR94" s="511">
        <v>0</v>
      </c>
      <c r="AS94" s="511">
        <v>0</v>
      </c>
      <c r="AT94" s="511">
        <v>1</v>
      </c>
      <c r="AU94" s="511">
        <v>0</v>
      </c>
      <c r="AV94" s="511">
        <v>0</v>
      </c>
      <c r="AW94" s="511">
        <v>0</v>
      </c>
      <c r="AX94" s="511">
        <v>0</v>
      </c>
      <c r="AY94" s="511">
        <v>0</v>
      </c>
      <c r="AZ94" s="511">
        <v>0</v>
      </c>
      <c r="BA94" s="511">
        <v>0</v>
      </c>
      <c r="BB94" s="511">
        <v>0</v>
      </c>
      <c r="BC94" s="511">
        <v>0</v>
      </c>
      <c r="BD94" s="511">
        <v>0</v>
      </c>
      <c r="BE94" s="511">
        <v>0</v>
      </c>
      <c r="BF94" s="511">
        <v>0</v>
      </c>
      <c r="BG94" s="511">
        <v>0</v>
      </c>
      <c r="BH94" s="511">
        <v>0</v>
      </c>
      <c r="BI94" s="511">
        <v>0</v>
      </c>
      <c r="BJ94" s="511">
        <v>0</v>
      </c>
      <c r="BK94" s="511">
        <v>0</v>
      </c>
      <c r="BL94" s="511">
        <v>0</v>
      </c>
      <c r="BM94" s="511">
        <v>0</v>
      </c>
      <c r="BN94" s="728"/>
      <c r="BO94" s="518">
        <v>1</v>
      </c>
      <c r="BP94" s="519">
        <v>0</v>
      </c>
      <c r="BQ94" s="528">
        <v>0</v>
      </c>
      <c r="BR94" s="519">
        <v>0</v>
      </c>
      <c r="BS94" s="519">
        <v>0</v>
      </c>
      <c r="BT94" s="519">
        <v>0</v>
      </c>
      <c r="BU94" s="529">
        <v>0</v>
      </c>
      <c r="BV94" s="519">
        <v>0</v>
      </c>
      <c r="BW94" s="519">
        <v>0</v>
      </c>
      <c r="BX94" s="519">
        <v>0</v>
      </c>
      <c r="BY94" s="519">
        <v>0</v>
      </c>
      <c r="BZ94" s="519">
        <v>0</v>
      </c>
      <c r="CA94" s="519">
        <v>0</v>
      </c>
      <c r="CB94" s="519">
        <v>0</v>
      </c>
      <c r="CC94" s="519">
        <v>0</v>
      </c>
      <c r="CD94" s="519">
        <v>0</v>
      </c>
      <c r="CE94" s="519">
        <v>0</v>
      </c>
      <c r="CF94" s="519">
        <v>0</v>
      </c>
      <c r="CG94" s="519">
        <v>0</v>
      </c>
      <c r="CH94" s="519">
        <v>0</v>
      </c>
      <c r="CI94" s="519">
        <v>0</v>
      </c>
      <c r="CJ94" s="519">
        <v>0</v>
      </c>
      <c r="CK94" s="623">
        <f t="shared" si="1"/>
        <v>0</v>
      </c>
      <c r="CL94" s="523">
        <v>0</v>
      </c>
      <c r="CM94" s="523">
        <v>0</v>
      </c>
      <c r="CN94" s="523">
        <v>0</v>
      </c>
      <c r="CO94" s="524">
        <v>7</v>
      </c>
      <c r="CP94" s="726"/>
      <c r="CQ94" s="525" t="s">
        <v>4965</v>
      </c>
      <c r="CR94" s="526" t="s">
        <v>4965</v>
      </c>
      <c r="CS94" s="527" t="s">
        <v>4965</v>
      </c>
      <c r="CT94" s="527" t="s">
        <v>4965</v>
      </c>
      <c r="CU94" s="527" t="s">
        <v>4965</v>
      </c>
    </row>
    <row r="95" spans="1:99" s="71" customFormat="1" ht="12" customHeight="1" x14ac:dyDescent="0.2">
      <c r="A95" s="509" t="s">
        <v>2441</v>
      </c>
      <c r="B95" s="510" t="s">
        <v>1524</v>
      </c>
      <c r="C95" s="510" t="s">
        <v>1432</v>
      </c>
      <c r="D95" s="510" t="s">
        <v>1432</v>
      </c>
      <c r="E95" s="511" t="s">
        <v>1432</v>
      </c>
      <c r="F95" s="510" t="s">
        <v>470</v>
      </c>
      <c r="G95" s="510" t="s">
        <v>2716</v>
      </c>
      <c r="H95" s="510" t="s">
        <v>2717</v>
      </c>
      <c r="I95" s="510" t="s">
        <v>2574</v>
      </c>
      <c r="J95" s="510">
        <v>528044</v>
      </c>
      <c r="K95" s="510">
        <v>175602</v>
      </c>
      <c r="L95" s="512" t="s">
        <v>3085</v>
      </c>
      <c r="M95" s="513" t="s">
        <v>4203</v>
      </c>
      <c r="N95" s="513" t="s">
        <v>3859</v>
      </c>
      <c r="O95" s="510">
        <v>0</v>
      </c>
      <c r="P95" s="510">
        <v>1</v>
      </c>
      <c r="Q95" s="514">
        <v>1</v>
      </c>
      <c r="R95" s="510" t="s">
        <v>604</v>
      </c>
      <c r="S95" s="510" t="s">
        <v>1438</v>
      </c>
      <c r="T95" s="513" t="s">
        <v>1525</v>
      </c>
      <c r="U95" s="513" t="s">
        <v>860</v>
      </c>
      <c r="V95" s="513"/>
      <c r="W95" s="510" t="s">
        <v>1439</v>
      </c>
      <c r="X95" s="513" t="s">
        <v>1432</v>
      </c>
      <c r="Y95" s="510" t="s">
        <v>1442</v>
      </c>
      <c r="Z95" s="510" t="s">
        <v>3893</v>
      </c>
      <c r="AA95" s="510" t="s">
        <v>1444</v>
      </c>
      <c r="AB95" s="510" t="s">
        <v>1136</v>
      </c>
      <c r="AC95" s="515">
        <v>5.0000000000000001E-3</v>
      </c>
      <c r="AD95" s="516" t="s">
        <v>4203</v>
      </c>
      <c r="AE95" s="516"/>
      <c r="AF95" s="675">
        <v>42094</v>
      </c>
      <c r="AG95" s="517" t="s">
        <v>3063</v>
      </c>
      <c r="AH95" s="511" t="s">
        <v>1445</v>
      </c>
      <c r="AI95" s="511"/>
      <c r="AJ95" s="511">
        <v>0</v>
      </c>
      <c r="AK95" s="511">
        <v>0</v>
      </c>
      <c r="AL95" s="511">
        <v>0</v>
      </c>
      <c r="AM95" s="511">
        <v>1</v>
      </c>
      <c r="AN95" s="511">
        <v>0</v>
      </c>
      <c r="AO95" s="511">
        <v>0</v>
      </c>
      <c r="AP95" s="511">
        <v>0</v>
      </c>
      <c r="AQ95" s="511">
        <v>0</v>
      </c>
      <c r="AR95" s="511">
        <v>0</v>
      </c>
      <c r="AS95" s="511">
        <v>0</v>
      </c>
      <c r="AT95" s="511">
        <v>1</v>
      </c>
      <c r="AU95" s="511">
        <v>0</v>
      </c>
      <c r="AV95" s="511">
        <v>0</v>
      </c>
      <c r="AW95" s="511">
        <v>0</v>
      </c>
      <c r="AX95" s="511">
        <v>0</v>
      </c>
      <c r="AY95" s="511">
        <v>0</v>
      </c>
      <c r="AZ95" s="511">
        <v>0</v>
      </c>
      <c r="BA95" s="511">
        <v>0</v>
      </c>
      <c r="BB95" s="511">
        <v>0</v>
      </c>
      <c r="BC95" s="511">
        <v>0</v>
      </c>
      <c r="BD95" s="511">
        <v>0</v>
      </c>
      <c r="BE95" s="511">
        <v>0</v>
      </c>
      <c r="BF95" s="511">
        <v>0</v>
      </c>
      <c r="BG95" s="511">
        <v>0</v>
      </c>
      <c r="BH95" s="511">
        <v>0</v>
      </c>
      <c r="BI95" s="511">
        <v>0</v>
      </c>
      <c r="BJ95" s="511">
        <v>0</v>
      </c>
      <c r="BK95" s="511">
        <v>0</v>
      </c>
      <c r="BL95" s="511">
        <v>0</v>
      </c>
      <c r="BM95" s="511">
        <v>0</v>
      </c>
      <c r="BN95" s="728"/>
      <c r="BO95" s="518">
        <v>1</v>
      </c>
      <c r="BP95" s="519">
        <v>0</v>
      </c>
      <c r="BQ95" s="528">
        <v>0</v>
      </c>
      <c r="BR95" s="519">
        <v>0</v>
      </c>
      <c r="BS95" s="519">
        <v>0</v>
      </c>
      <c r="BT95" s="519">
        <v>0</v>
      </c>
      <c r="BU95" s="529">
        <v>0</v>
      </c>
      <c r="BV95" s="519">
        <v>0</v>
      </c>
      <c r="BW95" s="519">
        <v>0</v>
      </c>
      <c r="BX95" s="519">
        <v>0</v>
      </c>
      <c r="BY95" s="519">
        <v>0</v>
      </c>
      <c r="BZ95" s="519">
        <v>0</v>
      </c>
      <c r="CA95" s="519">
        <v>0</v>
      </c>
      <c r="CB95" s="519">
        <v>0</v>
      </c>
      <c r="CC95" s="519">
        <v>0</v>
      </c>
      <c r="CD95" s="519">
        <v>0</v>
      </c>
      <c r="CE95" s="519">
        <v>0</v>
      </c>
      <c r="CF95" s="519">
        <v>0</v>
      </c>
      <c r="CG95" s="519">
        <v>0</v>
      </c>
      <c r="CH95" s="519">
        <v>0</v>
      </c>
      <c r="CI95" s="519">
        <v>0</v>
      </c>
      <c r="CJ95" s="519">
        <v>0</v>
      </c>
      <c r="CK95" s="623">
        <f t="shared" si="1"/>
        <v>0</v>
      </c>
      <c r="CL95" s="523">
        <v>0</v>
      </c>
      <c r="CM95" s="523">
        <v>0</v>
      </c>
      <c r="CN95" s="523">
        <v>0</v>
      </c>
      <c r="CO95" s="524">
        <v>7</v>
      </c>
      <c r="CP95" s="726"/>
      <c r="CQ95" s="525" t="s">
        <v>4965</v>
      </c>
      <c r="CR95" s="526" t="s">
        <v>4965</v>
      </c>
      <c r="CS95" s="527" t="s">
        <v>4965</v>
      </c>
      <c r="CT95" s="527" t="s">
        <v>4965</v>
      </c>
      <c r="CU95" s="527" t="s">
        <v>4965</v>
      </c>
    </row>
    <row r="96" spans="1:99" s="71" customFormat="1" ht="12" customHeight="1" x14ac:dyDescent="0.2">
      <c r="A96" s="509" t="s">
        <v>2441</v>
      </c>
      <c r="B96" s="510" t="s">
        <v>1526</v>
      </c>
      <c r="C96" s="510" t="s">
        <v>1432</v>
      </c>
      <c r="D96" s="510" t="s">
        <v>1432</v>
      </c>
      <c r="E96" s="511" t="s">
        <v>1527</v>
      </c>
      <c r="F96" s="510" t="s">
        <v>1432</v>
      </c>
      <c r="G96" s="510" t="s">
        <v>993</v>
      </c>
      <c r="H96" s="510" t="s">
        <v>3875</v>
      </c>
      <c r="I96" s="510" t="s">
        <v>1528</v>
      </c>
      <c r="J96" s="510">
        <v>527839</v>
      </c>
      <c r="K96" s="510">
        <v>173853</v>
      </c>
      <c r="L96" s="512" t="s">
        <v>3076</v>
      </c>
      <c r="M96" s="513" t="s">
        <v>2933</v>
      </c>
      <c r="N96" s="513" t="s">
        <v>1183</v>
      </c>
      <c r="O96" s="510">
        <v>0</v>
      </c>
      <c r="P96" s="510">
        <v>6</v>
      </c>
      <c r="Q96" s="514">
        <v>6</v>
      </c>
      <c r="R96" s="510" t="s">
        <v>1529</v>
      </c>
      <c r="S96" s="510" t="s">
        <v>1438</v>
      </c>
      <c r="T96" s="513" t="s">
        <v>2383</v>
      </c>
      <c r="U96" s="513" t="s">
        <v>3720</v>
      </c>
      <c r="V96" s="513"/>
      <c r="W96" s="510" t="s">
        <v>1439</v>
      </c>
      <c r="X96" s="513" t="s">
        <v>1432</v>
      </c>
      <c r="Y96" s="510" t="s">
        <v>1442</v>
      </c>
      <c r="Z96" s="510" t="s">
        <v>4694</v>
      </c>
      <c r="AA96" s="510" t="s">
        <v>1444</v>
      </c>
      <c r="AB96" s="510" t="s">
        <v>2713</v>
      </c>
      <c r="AC96" s="515">
        <v>1.0999999999999999E-2</v>
      </c>
      <c r="AD96" s="516" t="s">
        <v>2933</v>
      </c>
      <c r="AE96" s="516"/>
      <c r="AF96" s="675">
        <v>42062</v>
      </c>
      <c r="AG96" s="517" t="s">
        <v>1931</v>
      </c>
      <c r="AH96" s="511" t="s">
        <v>373</v>
      </c>
      <c r="AI96" s="511"/>
      <c r="AJ96" s="511">
        <v>0</v>
      </c>
      <c r="AK96" s="511">
        <v>0</v>
      </c>
      <c r="AL96" s="511">
        <v>0</v>
      </c>
      <c r="AM96" s="511">
        <v>6</v>
      </c>
      <c r="AN96" s="511">
        <v>0</v>
      </c>
      <c r="AO96" s="511">
        <v>0</v>
      </c>
      <c r="AP96" s="511">
        <v>0</v>
      </c>
      <c r="AQ96" s="511">
        <v>0</v>
      </c>
      <c r="AR96" s="511">
        <v>0</v>
      </c>
      <c r="AS96" s="511">
        <v>0</v>
      </c>
      <c r="AT96" s="511">
        <v>6</v>
      </c>
      <c r="AU96" s="511">
        <v>0</v>
      </c>
      <c r="AV96" s="511">
        <v>0</v>
      </c>
      <c r="AW96" s="511">
        <v>0</v>
      </c>
      <c r="AX96" s="511">
        <v>0</v>
      </c>
      <c r="AY96" s="511">
        <v>0</v>
      </c>
      <c r="AZ96" s="511">
        <v>0</v>
      </c>
      <c r="BA96" s="511">
        <v>0</v>
      </c>
      <c r="BB96" s="511">
        <v>0</v>
      </c>
      <c r="BC96" s="511">
        <v>0</v>
      </c>
      <c r="BD96" s="511">
        <v>0</v>
      </c>
      <c r="BE96" s="511">
        <v>0</v>
      </c>
      <c r="BF96" s="511">
        <v>0</v>
      </c>
      <c r="BG96" s="511">
        <v>0</v>
      </c>
      <c r="BH96" s="511">
        <v>0</v>
      </c>
      <c r="BI96" s="511">
        <v>0</v>
      </c>
      <c r="BJ96" s="511">
        <v>0</v>
      </c>
      <c r="BK96" s="511">
        <v>0</v>
      </c>
      <c r="BL96" s="511">
        <v>0</v>
      </c>
      <c r="BM96" s="511">
        <v>0</v>
      </c>
      <c r="BN96" s="728"/>
      <c r="BO96" s="518">
        <v>6</v>
      </c>
      <c r="BP96" s="519">
        <v>0</v>
      </c>
      <c r="BQ96" s="528">
        <v>0</v>
      </c>
      <c r="BR96" s="519">
        <v>0</v>
      </c>
      <c r="BS96" s="519">
        <v>0</v>
      </c>
      <c r="BT96" s="519">
        <v>0</v>
      </c>
      <c r="BU96" s="529">
        <v>0</v>
      </c>
      <c r="BV96" s="519">
        <v>0</v>
      </c>
      <c r="BW96" s="519">
        <v>0</v>
      </c>
      <c r="BX96" s="519">
        <v>0</v>
      </c>
      <c r="BY96" s="519">
        <v>0</v>
      </c>
      <c r="BZ96" s="519">
        <v>0</v>
      </c>
      <c r="CA96" s="519">
        <v>0</v>
      </c>
      <c r="CB96" s="519">
        <v>0</v>
      </c>
      <c r="CC96" s="519">
        <v>0</v>
      </c>
      <c r="CD96" s="519">
        <v>0</v>
      </c>
      <c r="CE96" s="519">
        <v>0</v>
      </c>
      <c r="CF96" s="519">
        <v>0</v>
      </c>
      <c r="CG96" s="519">
        <v>0</v>
      </c>
      <c r="CH96" s="519">
        <v>0</v>
      </c>
      <c r="CI96" s="519">
        <v>0</v>
      </c>
      <c r="CJ96" s="519">
        <v>0</v>
      </c>
      <c r="CK96" s="623">
        <f t="shared" si="1"/>
        <v>0</v>
      </c>
      <c r="CL96" s="523">
        <v>0</v>
      </c>
      <c r="CM96" s="523">
        <v>0</v>
      </c>
      <c r="CN96" s="523">
        <v>0</v>
      </c>
      <c r="CO96" s="524">
        <v>1</v>
      </c>
      <c r="CP96" s="726"/>
      <c r="CQ96" s="525" t="s">
        <v>4965</v>
      </c>
      <c r="CR96" s="526" t="s">
        <v>4965</v>
      </c>
      <c r="CS96" s="527" t="s">
        <v>4965</v>
      </c>
      <c r="CT96" s="527" t="s">
        <v>4965</v>
      </c>
      <c r="CU96" s="527" t="s">
        <v>4965</v>
      </c>
    </row>
    <row r="97" spans="1:99" s="71" customFormat="1" ht="12" customHeight="1" x14ac:dyDescent="0.2">
      <c r="A97" s="509" t="s">
        <v>2441</v>
      </c>
      <c r="B97" s="510" t="s">
        <v>1530</v>
      </c>
      <c r="C97" s="510" t="s">
        <v>1432</v>
      </c>
      <c r="D97" s="510" t="s">
        <v>1432</v>
      </c>
      <c r="E97" s="511" t="s">
        <v>1432</v>
      </c>
      <c r="F97" s="510" t="s">
        <v>1531</v>
      </c>
      <c r="G97" s="510" t="s">
        <v>1532</v>
      </c>
      <c r="H97" s="510" t="s">
        <v>2717</v>
      </c>
      <c r="I97" s="510" t="s">
        <v>1533</v>
      </c>
      <c r="J97" s="510">
        <v>527446</v>
      </c>
      <c r="K97" s="510">
        <v>175210</v>
      </c>
      <c r="L97" s="512" t="s">
        <v>3084</v>
      </c>
      <c r="M97" s="513" t="s">
        <v>3859</v>
      </c>
      <c r="N97" s="513" t="s">
        <v>3859</v>
      </c>
      <c r="O97" s="510">
        <v>0</v>
      </c>
      <c r="P97" s="510">
        <v>2</v>
      </c>
      <c r="Q97" s="514">
        <v>2</v>
      </c>
      <c r="R97" s="510" t="s">
        <v>1534</v>
      </c>
      <c r="S97" s="510" t="s">
        <v>1438</v>
      </c>
      <c r="T97" s="513" t="s">
        <v>410</v>
      </c>
      <c r="U97" s="513" t="s">
        <v>845</v>
      </c>
      <c r="V97" s="513"/>
      <c r="W97" s="510" t="s">
        <v>1439</v>
      </c>
      <c r="X97" s="513" t="s">
        <v>1432</v>
      </c>
      <c r="Y97" s="510" t="s">
        <v>1442</v>
      </c>
      <c r="Z97" s="510" t="s">
        <v>3893</v>
      </c>
      <c r="AA97" s="510" t="s">
        <v>1444</v>
      </c>
      <c r="AB97" s="510" t="s">
        <v>4720</v>
      </c>
      <c r="AC97" s="515">
        <v>6.0000000000000001E-3</v>
      </c>
      <c r="AD97" s="516" t="s">
        <v>3859</v>
      </c>
      <c r="AE97" s="516"/>
      <c r="AF97" s="675">
        <v>42094</v>
      </c>
      <c r="AG97" s="517" t="s">
        <v>3063</v>
      </c>
      <c r="AH97" s="511" t="s">
        <v>1445</v>
      </c>
      <c r="AI97" s="511"/>
      <c r="AJ97" s="511">
        <v>0</v>
      </c>
      <c r="AK97" s="511">
        <v>0</v>
      </c>
      <c r="AL97" s="511">
        <v>0</v>
      </c>
      <c r="AM97" s="511">
        <v>0</v>
      </c>
      <c r="AN97" s="511">
        <v>2</v>
      </c>
      <c r="AO97" s="511">
        <v>0</v>
      </c>
      <c r="AP97" s="511">
        <v>0</v>
      </c>
      <c r="AQ97" s="511">
        <v>0</v>
      </c>
      <c r="AR97" s="511">
        <v>0</v>
      </c>
      <c r="AS97" s="511">
        <v>0</v>
      </c>
      <c r="AT97" s="511">
        <v>0</v>
      </c>
      <c r="AU97" s="511">
        <v>0</v>
      </c>
      <c r="AV97" s="511">
        <v>0</v>
      </c>
      <c r="AW97" s="511">
        <v>0</v>
      </c>
      <c r="AX97" s="511">
        <v>0</v>
      </c>
      <c r="AY97" s="511">
        <v>0</v>
      </c>
      <c r="AZ97" s="511">
        <v>0</v>
      </c>
      <c r="BA97" s="511">
        <v>0</v>
      </c>
      <c r="BB97" s="511">
        <v>2</v>
      </c>
      <c r="BC97" s="511">
        <v>0</v>
      </c>
      <c r="BD97" s="511">
        <v>0</v>
      </c>
      <c r="BE97" s="511">
        <v>0</v>
      </c>
      <c r="BF97" s="511">
        <v>0</v>
      </c>
      <c r="BG97" s="511">
        <v>0</v>
      </c>
      <c r="BH97" s="511">
        <v>0</v>
      </c>
      <c r="BI97" s="511">
        <v>0</v>
      </c>
      <c r="BJ97" s="511">
        <v>0</v>
      </c>
      <c r="BK97" s="511">
        <v>0</v>
      </c>
      <c r="BL97" s="511">
        <v>0</v>
      </c>
      <c r="BM97" s="511">
        <v>0</v>
      </c>
      <c r="BN97" s="728"/>
      <c r="BO97" s="518">
        <v>2</v>
      </c>
      <c r="BP97" s="519">
        <v>0</v>
      </c>
      <c r="BQ97" s="528">
        <v>0</v>
      </c>
      <c r="BR97" s="519">
        <v>0</v>
      </c>
      <c r="BS97" s="519">
        <v>0</v>
      </c>
      <c r="BT97" s="519">
        <v>0</v>
      </c>
      <c r="BU97" s="529">
        <v>0</v>
      </c>
      <c r="BV97" s="519">
        <v>0</v>
      </c>
      <c r="BW97" s="519">
        <v>0</v>
      </c>
      <c r="BX97" s="519">
        <v>0</v>
      </c>
      <c r="BY97" s="519">
        <v>0</v>
      </c>
      <c r="BZ97" s="519">
        <v>0</v>
      </c>
      <c r="CA97" s="519">
        <v>0</v>
      </c>
      <c r="CB97" s="519">
        <v>0</v>
      </c>
      <c r="CC97" s="519">
        <v>0</v>
      </c>
      <c r="CD97" s="519">
        <v>0</v>
      </c>
      <c r="CE97" s="519">
        <v>0</v>
      </c>
      <c r="CF97" s="519">
        <v>0</v>
      </c>
      <c r="CG97" s="519">
        <v>0</v>
      </c>
      <c r="CH97" s="519">
        <v>0</v>
      </c>
      <c r="CI97" s="519">
        <v>0</v>
      </c>
      <c r="CJ97" s="519">
        <v>0</v>
      </c>
      <c r="CK97" s="623">
        <f t="shared" si="1"/>
        <v>0</v>
      </c>
      <c r="CL97" s="523">
        <v>0</v>
      </c>
      <c r="CM97" s="523">
        <v>0</v>
      </c>
      <c r="CN97" s="523">
        <v>0</v>
      </c>
      <c r="CO97" s="524">
        <v>7</v>
      </c>
      <c r="CP97" s="726"/>
      <c r="CQ97" s="525" t="s">
        <v>4965</v>
      </c>
      <c r="CR97" s="526" t="s">
        <v>4965</v>
      </c>
      <c r="CS97" s="527" t="s">
        <v>4965</v>
      </c>
      <c r="CT97" s="527" t="s">
        <v>4965</v>
      </c>
      <c r="CU97" s="527" t="s">
        <v>4965</v>
      </c>
    </row>
    <row r="98" spans="1:99" s="71" customFormat="1" ht="12" customHeight="1" x14ac:dyDescent="0.2">
      <c r="A98" s="509" t="s">
        <v>2441</v>
      </c>
      <c r="B98" s="510" t="s">
        <v>1535</v>
      </c>
      <c r="C98" s="510" t="s">
        <v>1536</v>
      </c>
      <c r="D98" s="510" t="s">
        <v>1432</v>
      </c>
      <c r="E98" s="511" t="s">
        <v>1432</v>
      </c>
      <c r="F98" s="510" t="s">
        <v>1537</v>
      </c>
      <c r="G98" s="510" t="s">
        <v>5046</v>
      </c>
      <c r="H98" s="510" t="s">
        <v>1435</v>
      </c>
      <c r="I98" s="510" t="s">
        <v>1538</v>
      </c>
      <c r="J98" s="510">
        <v>528198</v>
      </c>
      <c r="K98" s="510">
        <v>172681</v>
      </c>
      <c r="L98" s="512" t="s">
        <v>3083</v>
      </c>
      <c r="M98" s="513" t="s">
        <v>3900</v>
      </c>
      <c r="N98" s="513" t="s">
        <v>3859</v>
      </c>
      <c r="O98" s="510">
        <v>0</v>
      </c>
      <c r="P98" s="510">
        <v>2</v>
      </c>
      <c r="Q98" s="514">
        <v>2</v>
      </c>
      <c r="R98" s="510" t="s">
        <v>1539</v>
      </c>
      <c r="S98" s="510" t="s">
        <v>1438</v>
      </c>
      <c r="T98" s="513" t="s">
        <v>666</v>
      </c>
      <c r="U98" s="513" t="s">
        <v>1540</v>
      </c>
      <c r="V98" s="513"/>
      <c r="W98" s="510" t="s">
        <v>1439</v>
      </c>
      <c r="X98" s="513" t="s">
        <v>1432</v>
      </c>
      <c r="Y98" s="510" t="s">
        <v>1442</v>
      </c>
      <c r="Z98" s="510" t="s">
        <v>4694</v>
      </c>
      <c r="AA98" s="510" t="s">
        <v>1444</v>
      </c>
      <c r="AB98" s="510" t="s">
        <v>3894</v>
      </c>
      <c r="AC98" s="515">
        <v>1.7999999999999999E-2</v>
      </c>
      <c r="AD98" s="516" t="s">
        <v>3900</v>
      </c>
      <c r="AE98" s="516"/>
      <c r="AF98" s="675">
        <v>42094</v>
      </c>
      <c r="AG98" s="517" t="s">
        <v>3063</v>
      </c>
      <c r="AH98" s="511" t="s">
        <v>1445</v>
      </c>
      <c r="AI98" s="511"/>
      <c r="AJ98" s="511">
        <v>0</v>
      </c>
      <c r="AK98" s="511">
        <v>0</v>
      </c>
      <c r="AL98" s="511">
        <v>0</v>
      </c>
      <c r="AM98" s="511">
        <v>0</v>
      </c>
      <c r="AN98" s="511">
        <v>2</v>
      </c>
      <c r="AO98" s="511">
        <v>0</v>
      </c>
      <c r="AP98" s="511">
        <v>0</v>
      </c>
      <c r="AQ98" s="511">
        <v>0</v>
      </c>
      <c r="AR98" s="511">
        <v>0</v>
      </c>
      <c r="AS98" s="511">
        <v>0</v>
      </c>
      <c r="AT98" s="511">
        <v>0</v>
      </c>
      <c r="AU98" s="511">
        <v>2</v>
      </c>
      <c r="AV98" s="511">
        <v>0</v>
      </c>
      <c r="AW98" s="511">
        <v>0</v>
      </c>
      <c r="AX98" s="511">
        <v>0</v>
      </c>
      <c r="AY98" s="511">
        <v>0</v>
      </c>
      <c r="AZ98" s="511">
        <v>0</v>
      </c>
      <c r="BA98" s="511">
        <v>0</v>
      </c>
      <c r="BB98" s="511">
        <v>0</v>
      </c>
      <c r="BC98" s="511">
        <v>0</v>
      </c>
      <c r="BD98" s="511">
        <v>0</v>
      </c>
      <c r="BE98" s="511">
        <v>0</v>
      </c>
      <c r="BF98" s="511">
        <v>0</v>
      </c>
      <c r="BG98" s="511">
        <v>0</v>
      </c>
      <c r="BH98" s="511">
        <v>0</v>
      </c>
      <c r="BI98" s="511">
        <v>0</v>
      </c>
      <c r="BJ98" s="511">
        <v>0</v>
      </c>
      <c r="BK98" s="511">
        <v>0</v>
      </c>
      <c r="BL98" s="511">
        <v>0</v>
      </c>
      <c r="BM98" s="511">
        <v>0</v>
      </c>
      <c r="BN98" s="728"/>
      <c r="BO98" s="518">
        <v>2</v>
      </c>
      <c r="BP98" s="519">
        <v>0</v>
      </c>
      <c r="BQ98" s="528">
        <v>0</v>
      </c>
      <c r="BR98" s="519">
        <v>0</v>
      </c>
      <c r="BS98" s="519">
        <v>0</v>
      </c>
      <c r="BT98" s="519">
        <v>0</v>
      </c>
      <c r="BU98" s="529">
        <v>0</v>
      </c>
      <c r="BV98" s="519">
        <v>0</v>
      </c>
      <c r="BW98" s="519">
        <v>0</v>
      </c>
      <c r="BX98" s="519">
        <v>0</v>
      </c>
      <c r="BY98" s="519">
        <v>0</v>
      </c>
      <c r="BZ98" s="519">
        <v>0</v>
      </c>
      <c r="CA98" s="519">
        <v>0</v>
      </c>
      <c r="CB98" s="519">
        <v>0</v>
      </c>
      <c r="CC98" s="519">
        <v>0</v>
      </c>
      <c r="CD98" s="519">
        <v>0</v>
      </c>
      <c r="CE98" s="519">
        <v>0</v>
      </c>
      <c r="CF98" s="519">
        <v>0</v>
      </c>
      <c r="CG98" s="519">
        <v>0</v>
      </c>
      <c r="CH98" s="519">
        <v>0</v>
      </c>
      <c r="CI98" s="519">
        <v>0</v>
      </c>
      <c r="CJ98" s="519">
        <v>0</v>
      </c>
      <c r="CK98" s="623">
        <f t="shared" si="1"/>
        <v>0</v>
      </c>
      <c r="CL98" s="523">
        <v>0</v>
      </c>
      <c r="CM98" s="523">
        <v>0</v>
      </c>
      <c r="CN98" s="523">
        <v>0</v>
      </c>
      <c r="CO98" s="524">
        <v>1</v>
      </c>
      <c r="CP98" s="726"/>
      <c r="CQ98" s="525" t="s">
        <v>4965</v>
      </c>
      <c r="CR98" s="526" t="s">
        <v>4965</v>
      </c>
      <c r="CS98" s="527" t="s">
        <v>4965</v>
      </c>
      <c r="CT98" s="527" t="s">
        <v>4965</v>
      </c>
      <c r="CU98" s="527" t="s">
        <v>4965</v>
      </c>
    </row>
    <row r="99" spans="1:99" s="71" customFormat="1" ht="12" customHeight="1" x14ac:dyDescent="0.2">
      <c r="A99" s="509" t="s">
        <v>2441</v>
      </c>
      <c r="B99" s="510" t="s">
        <v>1541</v>
      </c>
      <c r="C99" s="510" t="s">
        <v>1432</v>
      </c>
      <c r="D99" s="510" t="s">
        <v>1432</v>
      </c>
      <c r="E99" s="511" t="s">
        <v>1432</v>
      </c>
      <c r="F99" s="510" t="s">
        <v>4193</v>
      </c>
      <c r="G99" s="510" t="s">
        <v>1761</v>
      </c>
      <c r="H99" s="510" t="s">
        <v>2717</v>
      </c>
      <c r="I99" s="510" t="s">
        <v>1762</v>
      </c>
      <c r="J99" s="510">
        <v>527604</v>
      </c>
      <c r="K99" s="510">
        <v>176518</v>
      </c>
      <c r="L99" s="512" t="s">
        <v>4766</v>
      </c>
      <c r="M99" s="513" t="s">
        <v>733</v>
      </c>
      <c r="N99" s="513" t="s">
        <v>807</v>
      </c>
      <c r="O99" s="510">
        <v>2</v>
      </c>
      <c r="P99" s="510">
        <v>1</v>
      </c>
      <c r="Q99" s="514">
        <v>-1</v>
      </c>
      <c r="R99" s="510" t="s">
        <v>3471</v>
      </c>
      <c r="S99" s="510" t="s">
        <v>1438</v>
      </c>
      <c r="T99" s="513" t="s">
        <v>3472</v>
      </c>
      <c r="U99" s="513" t="s">
        <v>3517</v>
      </c>
      <c r="V99" s="513"/>
      <c r="W99" s="510" t="s">
        <v>1439</v>
      </c>
      <c r="X99" s="513" t="s">
        <v>1432</v>
      </c>
      <c r="Y99" s="510" t="s">
        <v>1442</v>
      </c>
      <c r="Z99" s="510" t="s">
        <v>1453</v>
      </c>
      <c r="AA99" s="510" t="s">
        <v>1444</v>
      </c>
      <c r="AB99" s="510" t="s">
        <v>4207</v>
      </c>
      <c r="AC99" s="515">
        <v>0.02</v>
      </c>
      <c r="AD99" s="516" t="s">
        <v>733</v>
      </c>
      <c r="AE99" s="516"/>
      <c r="AF99" s="675">
        <v>41862</v>
      </c>
      <c r="AG99" s="517" t="s">
        <v>3063</v>
      </c>
      <c r="AH99" s="511" t="s">
        <v>1445</v>
      </c>
      <c r="AI99" s="511"/>
      <c r="AJ99" s="511">
        <v>0</v>
      </c>
      <c r="AK99" s="511">
        <v>0</v>
      </c>
      <c r="AL99" s="511">
        <v>0</v>
      </c>
      <c r="AM99" s="511">
        <v>0</v>
      </c>
      <c r="AN99" s="511">
        <v>-2</v>
      </c>
      <c r="AO99" s="511">
        <v>0</v>
      </c>
      <c r="AP99" s="511">
        <v>1</v>
      </c>
      <c r="AQ99" s="511">
        <v>0</v>
      </c>
      <c r="AR99" s="511">
        <v>0</v>
      </c>
      <c r="AS99" s="511">
        <v>0</v>
      </c>
      <c r="AT99" s="511">
        <v>0</v>
      </c>
      <c r="AU99" s="511">
        <v>-2</v>
      </c>
      <c r="AV99" s="511">
        <v>0</v>
      </c>
      <c r="AW99" s="511">
        <v>0</v>
      </c>
      <c r="AX99" s="511">
        <v>0</v>
      </c>
      <c r="AY99" s="511">
        <v>0</v>
      </c>
      <c r="AZ99" s="511">
        <v>0</v>
      </c>
      <c r="BA99" s="511">
        <v>0</v>
      </c>
      <c r="BB99" s="511">
        <v>0</v>
      </c>
      <c r="BC99" s="511">
        <v>0</v>
      </c>
      <c r="BD99" s="511">
        <v>1</v>
      </c>
      <c r="BE99" s="511">
        <v>0</v>
      </c>
      <c r="BF99" s="511">
        <v>0</v>
      </c>
      <c r="BG99" s="511">
        <v>0</v>
      </c>
      <c r="BH99" s="511">
        <v>0</v>
      </c>
      <c r="BI99" s="511">
        <v>0</v>
      </c>
      <c r="BJ99" s="511">
        <v>0</v>
      </c>
      <c r="BK99" s="511">
        <v>0</v>
      </c>
      <c r="BL99" s="511">
        <v>0</v>
      </c>
      <c r="BM99" s="511">
        <v>0</v>
      </c>
      <c r="BN99" s="728"/>
      <c r="BO99" s="518">
        <v>-1</v>
      </c>
      <c r="BP99" s="519">
        <v>0</v>
      </c>
      <c r="BQ99" s="528">
        <v>0</v>
      </c>
      <c r="BR99" s="519">
        <v>0</v>
      </c>
      <c r="BS99" s="519">
        <v>0</v>
      </c>
      <c r="BT99" s="519">
        <v>0</v>
      </c>
      <c r="BU99" s="529">
        <v>0</v>
      </c>
      <c r="BV99" s="519">
        <v>0</v>
      </c>
      <c r="BW99" s="519">
        <v>0</v>
      </c>
      <c r="BX99" s="519">
        <v>0</v>
      </c>
      <c r="BY99" s="519">
        <v>0</v>
      </c>
      <c r="BZ99" s="519">
        <v>0</v>
      </c>
      <c r="CA99" s="519">
        <v>0</v>
      </c>
      <c r="CB99" s="519">
        <v>0</v>
      </c>
      <c r="CC99" s="519">
        <v>0</v>
      </c>
      <c r="CD99" s="519">
        <v>0</v>
      </c>
      <c r="CE99" s="519">
        <v>0</v>
      </c>
      <c r="CF99" s="519">
        <v>0</v>
      </c>
      <c r="CG99" s="519">
        <v>0</v>
      </c>
      <c r="CH99" s="519">
        <v>0</v>
      </c>
      <c r="CI99" s="519">
        <v>0</v>
      </c>
      <c r="CJ99" s="519">
        <v>0</v>
      </c>
      <c r="CK99" s="623">
        <f t="shared" si="1"/>
        <v>0</v>
      </c>
      <c r="CL99" s="523">
        <v>0</v>
      </c>
      <c r="CM99" s="523">
        <v>0</v>
      </c>
      <c r="CN99" s="523">
        <v>0</v>
      </c>
      <c r="CO99" s="524">
        <v>7</v>
      </c>
      <c r="CP99" s="726"/>
      <c r="CQ99" s="525" t="s">
        <v>4965</v>
      </c>
      <c r="CR99" s="526" t="s">
        <v>4965</v>
      </c>
      <c r="CS99" s="527" t="s">
        <v>4965</v>
      </c>
      <c r="CT99" s="527" t="s">
        <v>4965</v>
      </c>
      <c r="CU99" s="527" t="s">
        <v>4965</v>
      </c>
    </row>
    <row r="100" spans="1:99" s="71" customFormat="1" ht="12" customHeight="1" x14ac:dyDescent="0.2">
      <c r="A100" s="509" t="s">
        <v>2441</v>
      </c>
      <c r="B100" s="510" t="s">
        <v>3473</v>
      </c>
      <c r="C100" s="510" t="s">
        <v>1432</v>
      </c>
      <c r="D100" s="510" t="s">
        <v>1432</v>
      </c>
      <c r="E100" s="511" t="s">
        <v>3474</v>
      </c>
      <c r="F100" s="510" t="s">
        <v>3873</v>
      </c>
      <c r="G100" s="510" t="s">
        <v>1029</v>
      </c>
      <c r="H100" s="510" t="s">
        <v>2717</v>
      </c>
      <c r="I100" s="510" t="s">
        <v>3475</v>
      </c>
      <c r="J100" s="510">
        <v>527284</v>
      </c>
      <c r="K100" s="510">
        <v>177345</v>
      </c>
      <c r="L100" s="512" t="s">
        <v>4766</v>
      </c>
      <c r="M100" s="513" t="s">
        <v>3859</v>
      </c>
      <c r="N100" s="513" t="s">
        <v>3859</v>
      </c>
      <c r="O100" s="510">
        <v>1</v>
      </c>
      <c r="P100" s="510">
        <v>2</v>
      </c>
      <c r="Q100" s="514">
        <v>1</v>
      </c>
      <c r="R100" s="510" t="s">
        <v>2781</v>
      </c>
      <c r="S100" s="510" t="s">
        <v>1438</v>
      </c>
      <c r="T100" s="513" t="s">
        <v>253</v>
      </c>
      <c r="U100" s="513" t="s">
        <v>2840</v>
      </c>
      <c r="V100" s="513"/>
      <c r="W100" s="510" t="s">
        <v>1439</v>
      </c>
      <c r="X100" s="513" t="s">
        <v>1432</v>
      </c>
      <c r="Y100" s="510" t="s">
        <v>1442</v>
      </c>
      <c r="Z100" s="510" t="s">
        <v>1453</v>
      </c>
      <c r="AA100" s="510" t="s">
        <v>1444</v>
      </c>
      <c r="AB100" s="510" t="s">
        <v>2723</v>
      </c>
      <c r="AC100" s="515">
        <v>3.1E-2</v>
      </c>
      <c r="AD100" s="516" t="s">
        <v>3859</v>
      </c>
      <c r="AE100" s="516"/>
      <c r="AF100" s="675">
        <v>42094</v>
      </c>
      <c r="AG100" s="517" t="s">
        <v>3063</v>
      </c>
      <c r="AH100" s="511" t="s">
        <v>1445</v>
      </c>
      <c r="AI100" s="511"/>
      <c r="AJ100" s="511">
        <v>0</v>
      </c>
      <c r="AK100" s="511">
        <v>0</v>
      </c>
      <c r="AL100" s="511">
        <v>0</v>
      </c>
      <c r="AM100" s="511">
        <v>1</v>
      </c>
      <c r="AN100" s="511">
        <v>0</v>
      </c>
      <c r="AO100" s="511">
        <v>0</v>
      </c>
      <c r="AP100" s="511">
        <v>-1</v>
      </c>
      <c r="AQ100" s="511">
        <v>1</v>
      </c>
      <c r="AR100" s="511">
        <v>0</v>
      </c>
      <c r="AS100" s="511">
        <v>0</v>
      </c>
      <c r="AT100" s="511">
        <v>1</v>
      </c>
      <c r="AU100" s="511">
        <v>0</v>
      </c>
      <c r="AV100" s="511">
        <v>0</v>
      </c>
      <c r="AW100" s="511">
        <v>-1</v>
      </c>
      <c r="AX100" s="511">
        <v>1</v>
      </c>
      <c r="AY100" s="511">
        <v>0</v>
      </c>
      <c r="AZ100" s="511">
        <v>0</v>
      </c>
      <c r="BA100" s="511">
        <v>0</v>
      </c>
      <c r="BB100" s="511">
        <v>0</v>
      </c>
      <c r="BC100" s="511">
        <v>0</v>
      </c>
      <c r="BD100" s="511">
        <v>0</v>
      </c>
      <c r="BE100" s="511">
        <v>0</v>
      </c>
      <c r="BF100" s="511">
        <v>0</v>
      </c>
      <c r="BG100" s="511">
        <v>0</v>
      </c>
      <c r="BH100" s="511">
        <v>0</v>
      </c>
      <c r="BI100" s="511">
        <v>0</v>
      </c>
      <c r="BJ100" s="511">
        <v>0</v>
      </c>
      <c r="BK100" s="511">
        <v>0</v>
      </c>
      <c r="BL100" s="511">
        <v>0</v>
      </c>
      <c r="BM100" s="511">
        <v>0</v>
      </c>
      <c r="BN100" s="728"/>
      <c r="BO100" s="518">
        <v>1</v>
      </c>
      <c r="BP100" s="519">
        <v>0</v>
      </c>
      <c r="BQ100" s="528">
        <v>0</v>
      </c>
      <c r="BR100" s="519">
        <v>0</v>
      </c>
      <c r="BS100" s="519">
        <v>0</v>
      </c>
      <c r="BT100" s="519">
        <v>0</v>
      </c>
      <c r="BU100" s="529">
        <v>0</v>
      </c>
      <c r="BV100" s="519">
        <v>0</v>
      </c>
      <c r="BW100" s="519">
        <v>0</v>
      </c>
      <c r="BX100" s="519">
        <v>0</v>
      </c>
      <c r="BY100" s="519">
        <v>0</v>
      </c>
      <c r="BZ100" s="519">
        <v>0</v>
      </c>
      <c r="CA100" s="519">
        <v>0</v>
      </c>
      <c r="CB100" s="519">
        <v>0</v>
      </c>
      <c r="CC100" s="519">
        <v>0</v>
      </c>
      <c r="CD100" s="519">
        <v>0</v>
      </c>
      <c r="CE100" s="519">
        <v>0</v>
      </c>
      <c r="CF100" s="519">
        <v>0</v>
      </c>
      <c r="CG100" s="519">
        <v>0</v>
      </c>
      <c r="CH100" s="519">
        <v>0</v>
      </c>
      <c r="CI100" s="519">
        <v>0</v>
      </c>
      <c r="CJ100" s="519">
        <v>0</v>
      </c>
      <c r="CK100" s="623">
        <f t="shared" si="1"/>
        <v>0</v>
      </c>
      <c r="CL100" s="523">
        <v>0</v>
      </c>
      <c r="CM100" s="523">
        <v>0</v>
      </c>
      <c r="CN100" s="523">
        <v>0</v>
      </c>
      <c r="CO100" s="524">
        <v>7</v>
      </c>
      <c r="CP100" s="726"/>
      <c r="CQ100" s="525" t="s">
        <v>4965</v>
      </c>
      <c r="CR100" s="526" t="s">
        <v>4965</v>
      </c>
      <c r="CS100" s="527" t="s">
        <v>4965</v>
      </c>
      <c r="CT100" s="527" t="s">
        <v>4965</v>
      </c>
      <c r="CU100" s="527" t="s">
        <v>4965</v>
      </c>
    </row>
    <row r="101" spans="1:99" s="71" customFormat="1" ht="12" customHeight="1" x14ac:dyDescent="0.2">
      <c r="A101" s="509" t="s">
        <v>2441</v>
      </c>
      <c r="B101" s="510" t="s">
        <v>2782</v>
      </c>
      <c r="C101" s="510" t="s">
        <v>1432</v>
      </c>
      <c r="D101" s="510" t="s">
        <v>1432</v>
      </c>
      <c r="E101" s="511" t="s">
        <v>1432</v>
      </c>
      <c r="F101" s="510" t="s">
        <v>4729</v>
      </c>
      <c r="G101" s="510" t="s">
        <v>2783</v>
      </c>
      <c r="H101" s="510" t="s">
        <v>1458</v>
      </c>
      <c r="I101" s="510" t="s">
        <v>2784</v>
      </c>
      <c r="J101" s="510">
        <v>524153</v>
      </c>
      <c r="K101" s="510">
        <v>174740</v>
      </c>
      <c r="L101" s="512" t="s">
        <v>3079</v>
      </c>
      <c r="M101" s="513" t="s">
        <v>4203</v>
      </c>
      <c r="N101" s="513" t="s">
        <v>3859</v>
      </c>
      <c r="O101" s="510">
        <v>2</v>
      </c>
      <c r="P101" s="510">
        <v>1</v>
      </c>
      <c r="Q101" s="514">
        <v>-1</v>
      </c>
      <c r="R101" s="510" t="s">
        <v>2785</v>
      </c>
      <c r="S101" s="510" t="s">
        <v>1438</v>
      </c>
      <c r="T101" s="513" t="s">
        <v>441</v>
      </c>
      <c r="U101" s="513" t="s">
        <v>3706</v>
      </c>
      <c r="V101" s="513"/>
      <c r="W101" s="510" t="s">
        <v>1439</v>
      </c>
      <c r="X101" s="513" t="s">
        <v>1432</v>
      </c>
      <c r="Y101" s="510" t="s">
        <v>1442</v>
      </c>
      <c r="Z101" s="510" t="s">
        <v>1453</v>
      </c>
      <c r="AA101" s="510" t="s">
        <v>1444</v>
      </c>
      <c r="AB101" s="510" t="s">
        <v>4207</v>
      </c>
      <c r="AC101" s="515">
        <v>8.8999999999999996E-2</v>
      </c>
      <c r="AD101" s="516" t="s">
        <v>4203</v>
      </c>
      <c r="AE101" s="516"/>
      <c r="AF101" s="675">
        <v>42094</v>
      </c>
      <c r="AG101" s="517" t="s">
        <v>3063</v>
      </c>
      <c r="AH101" s="511" t="s">
        <v>1445</v>
      </c>
      <c r="AI101" s="511"/>
      <c r="AJ101" s="511">
        <v>0</v>
      </c>
      <c r="AK101" s="511">
        <v>0</v>
      </c>
      <c r="AL101" s="511">
        <v>0</v>
      </c>
      <c r="AM101" s="511">
        <v>-1</v>
      </c>
      <c r="AN101" s="511">
        <v>-1</v>
      </c>
      <c r="AO101" s="511">
        <v>0</v>
      </c>
      <c r="AP101" s="511">
        <v>0</v>
      </c>
      <c r="AQ101" s="511">
        <v>1</v>
      </c>
      <c r="AR101" s="511">
        <v>0</v>
      </c>
      <c r="AS101" s="511">
        <v>0</v>
      </c>
      <c r="AT101" s="511">
        <v>-1</v>
      </c>
      <c r="AU101" s="511">
        <v>-1</v>
      </c>
      <c r="AV101" s="511">
        <v>0</v>
      </c>
      <c r="AW101" s="511">
        <v>0</v>
      </c>
      <c r="AX101" s="511">
        <v>0</v>
      </c>
      <c r="AY101" s="511">
        <v>0</v>
      </c>
      <c r="AZ101" s="511">
        <v>0</v>
      </c>
      <c r="BA101" s="511">
        <v>0</v>
      </c>
      <c r="BB101" s="511">
        <v>0</v>
      </c>
      <c r="BC101" s="511">
        <v>0</v>
      </c>
      <c r="BD101" s="511">
        <v>0</v>
      </c>
      <c r="BE101" s="511">
        <v>1</v>
      </c>
      <c r="BF101" s="511">
        <v>0</v>
      </c>
      <c r="BG101" s="511">
        <v>0</v>
      </c>
      <c r="BH101" s="511">
        <v>0</v>
      </c>
      <c r="BI101" s="511">
        <v>0</v>
      </c>
      <c r="BJ101" s="511">
        <v>0</v>
      </c>
      <c r="BK101" s="511">
        <v>0</v>
      </c>
      <c r="BL101" s="511">
        <v>0</v>
      </c>
      <c r="BM101" s="511">
        <v>0</v>
      </c>
      <c r="BN101" s="728"/>
      <c r="BO101" s="518">
        <v>-1</v>
      </c>
      <c r="BP101" s="519">
        <v>0</v>
      </c>
      <c r="BQ101" s="528">
        <v>0</v>
      </c>
      <c r="BR101" s="519">
        <v>0</v>
      </c>
      <c r="BS101" s="519">
        <v>0</v>
      </c>
      <c r="BT101" s="519">
        <v>0</v>
      </c>
      <c r="BU101" s="529">
        <v>0</v>
      </c>
      <c r="BV101" s="519">
        <v>0</v>
      </c>
      <c r="BW101" s="519">
        <v>0</v>
      </c>
      <c r="BX101" s="519">
        <v>0</v>
      </c>
      <c r="BY101" s="519">
        <v>0</v>
      </c>
      <c r="BZ101" s="519">
        <v>0</v>
      </c>
      <c r="CA101" s="519">
        <v>0</v>
      </c>
      <c r="CB101" s="519">
        <v>0</v>
      </c>
      <c r="CC101" s="519">
        <v>0</v>
      </c>
      <c r="CD101" s="519">
        <v>0</v>
      </c>
      <c r="CE101" s="519">
        <v>0</v>
      </c>
      <c r="CF101" s="519">
        <v>0</v>
      </c>
      <c r="CG101" s="519">
        <v>0</v>
      </c>
      <c r="CH101" s="519">
        <v>0</v>
      </c>
      <c r="CI101" s="519">
        <v>0</v>
      </c>
      <c r="CJ101" s="519">
        <v>0</v>
      </c>
      <c r="CK101" s="623">
        <f t="shared" si="1"/>
        <v>0</v>
      </c>
      <c r="CL101" s="523">
        <v>0</v>
      </c>
      <c r="CM101" s="523">
        <v>0</v>
      </c>
      <c r="CN101" s="523">
        <v>0</v>
      </c>
      <c r="CO101" s="524">
        <v>7</v>
      </c>
      <c r="CP101" s="726"/>
      <c r="CQ101" s="525" t="s">
        <v>4965</v>
      </c>
      <c r="CR101" s="526" t="s">
        <v>4965</v>
      </c>
      <c r="CS101" s="527" t="s">
        <v>4965</v>
      </c>
      <c r="CT101" s="527" t="s">
        <v>4965</v>
      </c>
      <c r="CU101" s="527" t="s">
        <v>4965</v>
      </c>
    </row>
    <row r="102" spans="1:99" s="71" customFormat="1" ht="12" customHeight="1" x14ac:dyDescent="0.2">
      <c r="A102" s="509" t="s">
        <v>2441</v>
      </c>
      <c r="B102" s="510" t="s">
        <v>2786</v>
      </c>
      <c r="C102" s="510" t="s">
        <v>1432</v>
      </c>
      <c r="D102" s="510" t="s">
        <v>1432</v>
      </c>
      <c r="E102" s="511" t="s">
        <v>1432</v>
      </c>
      <c r="F102" s="510" t="s">
        <v>3281</v>
      </c>
      <c r="G102" s="510" t="s">
        <v>2787</v>
      </c>
      <c r="H102" s="510" t="s">
        <v>1458</v>
      </c>
      <c r="I102" s="510" t="s">
        <v>2788</v>
      </c>
      <c r="J102" s="510">
        <v>523452</v>
      </c>
      <c r="K102" s="510">
        <v>175487</v>
      </c>
      <c r="L102" s="512" t="s">
        <v>3088</v>
      </c>
      <c r="M102" s="513" t="s">
        <v>3859</v>
      </c>
      <c r="N102" s="513" t="s">
        <v>3859</v>
      </c>
      <c r="O102" s="510">
        <v>3</v>
      </c>
      <c r="P102" s="510">
        <v>1</v>
      </c>
      <c r="Q102" s="514">
        <v>-2</v>
      </c>
      <c r="R102" s="510" t="s">
        <v>2789</v>
      </c>
      <c r="S102" s="510" t="s">
        <v>1438</v>
      </c>
      <c r="T102" s="513" t="s">
        <v>2790</v>
      </c>
      <c r="U102" s="513" t="s">
        <v>2430</v>
      </c>
      <c r="V102" s="513"/>
      <c r="W102" s="510" t="s">
        <v>1439</v>
      </c>
      <c r="X102" s="513" t="s">
        <v>1432</v>
      </c>
      <c r="Y102" s="510" t="s">
        <v>1442</v>
      </c>
      <c r="Z102" s="510" t="s">
        <v>1453</v>
      </c>
      <c r="AA102" s="510" t="s">
        <v>1444</v>
      </c>
      <c r="AB102" s="510" t="s">
        <v>4207</v>
      </c>
      <c r="AC102" s="515">
        <v>0.03</v>
      </c>
      <c r="AD102" s="516" t="s">
        <v>3859</v>
      </c>
      <c r="AE102" s="516"/>
      <c r="AF102" s="675">
        <v>42094</v>
      </c>
      <c r="AG102" s="517" t="s">
        <v>3063</v>
      </c>
      <c r="AH102" s="511" t="s">
        <v>1445</v>
      </c>
      <c r="AI102" s="511"/>
      <c r="AJ102" s="511">
        <v>0</v>
      </c>
      <c r="AK102" s="511">
        <v>0</v>
      </c>
      <c r="AL102" s="511">
        <v>0</v>
      </c>
      <c r="AM102" s="511">
        <v>-2</v>
      </c>
      <c r="AN102" s="511">
        <v>-1</v>
      </c>
      <c r="AO102" s="511">
        <v>0</v>
      </c>
      <c r="AP102" s="511">
        <v>1</v>
      </c>
      <c r="AQ102" s="511">
        <v>0</v>
      </c>
      <c r="AR102" s="511">
        <v>0</v>
      </c>
      <c r="AS102" s="511">
        <v>0</v>
      </c>
      <c r="AT102" s="511">
        <v>-2</v>
      </c>
      <c r="AU102" s="511">
        <v>-1</v>
      </c>
      <c r="AV102" s="511">
        <v>0</v>
      </c>
      <c r="AW102" s="511">
        <v>0</v>
      </c>
      <c r="AX102" s="511">
        <v>0</v>
      </c>
      <c r="AY102" s="511">
        <v>0</v>
      </c>
      <c r="AZ102" s="511">
        <v>0</v>
      </c>
      <c r="BA102" s="511">
        <v>0</v>
      </c>
      <c r="BB102" s="511">
        <v>0</v>
      </c>
      <c r="BC102" s="511">
        <v>0</v>
      </c>
      <c r="BD102" s="511">
        <v>1</v>
      </c>
      <c r="BE102" s="511">
        <v>0</v>
      </c>
      <c r="BF102" s="511">
        <v>0</v>
      </c>
      <c r="BG102" s="511">
        <v>0</v>
      </c>
      <c r="BH102" s="511">
        <v>0</v>
      </c>
      <c r="BI102" s="511">
        <v>0</v>
      </c>
      <c r="BJ102" s="511">
        <v>0</v>
      </c>
      <c r="BK102" s="511">
        <v>0</v>
      </c>
      <c r="BL102" s="511">
        <v>0</v>
      </c>
      <c r="BM102" s="511">
        <v>0</v>
      </c>
      <c r="BN102" s="728"/>
      <c r="BO102" s="518">
        <v>-2</v>
      </c>
      <c r="BP102" s="519">
        <v>0</v>
      </c>
      <c r="BQ102" s="528">
        <v>0</v>
      </c>
      <c r="BR102" s="519">
        <v>0</v>
      </c>
      <c r="BS102" s="519">
        <v>0</v>
      </c>
      <c r="BT102" s="519">
        <v>0</v>
      </c>
      <c r="BU102" s="529">
        <v>0</v>
      </c>
      <c r="BV102" s="519">
        <v>0</v>
      </c>
      <c r="BW102" s="519">
        <v>0</v>
      </c>
      <c r="BX102" s="519">
        <v>0</v>
      </c>
      <c r="BY102" s="519">
        <v>0</v>
      </c>
      <c r="BZ102" s="519">
        <v>0</v>
      </c>
      <c r="CA102" s="519">
        <v>0</v>
      </c>
      <c r="CB102" s="519">
        <v>0</v>
      </c>
      <c r="CC102" s="519">
        <v>0</v>
      </c>
      <c r="CD102" s="519">
        <v>0</v>
      </c>
      <c r="CE102" s="519">
        <v>0</v>
      </c>
      <c r="CF102" s="519">
        <v>0</v>
      </c>
      <c r="CG102" s="519">
        <v>0</v>
      </c>
      <c r="CH102" s="519">
        <v>0</v>
      </c>
      <c r="CI102" s="519">
        <v>0</v>
      </c>
      <c r="CJ102" s="519">
        <v>0</v>
      </c>
      <c r="CK102" s="623">
        <f t="shared" si="1"/>
        <v>0</v>
      </c>
      <c r="CL102" s="523">
        <v>0</v>
      </c>
      <c r="CM102" s="523">
        <v>0</v>
      </c>
      <c r="CN102" s="523">
        <v>0</v>
      </c>
      <c r="CO102" s="524">
        <v>7</v>
      </c>
      <c r="CP102" s="726"/>
      <c r="CQ102" s="525" t="s">
        <v>4965</v>
      </c>
      <c r="CR102" s="526" t="s">
        <v>4965</v>
      </c>
      <c r="CS102" s="527" t="s">
        <v>4965</v>
      </c>
      <c r="CT102" s="527" t="s">
        <v>4965</v>
      </c>
      <c r="CU102" s="527" t="s">
        <v>4965</v>
      </c>
    </row>
    <row r="103" spans="1:99" s="71" customFormat="1" ht="12" customHeight="1" x14ac:dyDescent="0.2">
      <c r="A103" s="509" t="s">
        <v>2441</v>
      </c>
      <c r="B103" s="510" t="s">
        <v>2791</v>
      </c>
      <c r="C103" s="510" t="s">
        <v>1432</v>
      </c>
      <c r="D103" s="510" t="s">
        <v>1432</v>
      </c>
      <c r="E103" s="511" t="s">
        <v>1432</v>
      </c>
      <c r="F103" s="510" t="s">
        <v>2792</v>
      </c>
      <c r="G103" s="510" t="s">
        <v>4297</v>
      </c>
      <c r="H103" s="510" t="s">
        <v>2717</v>
      </c>
      <c r="I103" s="510" t="s">
        <v>4310</v>
      </c>
      <c r="J103" s="510">
        <v>527722</v>
      </c>
      <c r="K103" s="510">
        <v>174769</v>
      </c>
      <c r="L103" s="512" t="s">
        <v>3084</v>
      </c>
      <c r="M103" s="513" t="s">
        <v>4203</v>
      </c>
      <c r="N103" s="513" t="s">
        <v>3859</v>
      </c>
      <c r="O103" s="510">
        <v>0</v>
      </c>
      <c r="P103" s="510">
        <v>1</v>
      </c>
      <c r="Q103" s="514">
        <v>1</v>
      </c>
      <c r="R103" s="510" t="s">
        <v>2793</v>
      </c>
      <c r="S103" s="510" t="s">
        <v>1438</v>
      </c>
      <c r="T103" s="513" t="s">
        <v>2849</v>
      </c>
      <c r="U103" s="513" t="s">
        <v>2794</v>
      </c>
      <c r="V103" s="513"/>
      <c r="W103" s="510" t="s">
        <v>1439</v>
      </c>
      <c r="X103" s="513" t="s">
        <v>1432</v>
      </c>
      <c r="Y103" s="510" t="s">
        <v>1442</v>
      </c>
      <c r="Z103" s="510" t="s">
        <v>3893</v>
      </c>
      <c r="AA103" s="510" t="s">
        <v>1444</v>
      </c>
      <c r="AB103" s="510" t="s">
        <v>1136</v>
      </c>
      <c r="AC103" s="515">
        <v>4.0000000000000001E-3</v>
      </c>
      <c r="AD103" s="516" t="s">
        <v>4203</v>
      </c>
      <c r="AE103" s="516"/>
      <c r="AF103" s="675">
        <v>42094</v>
      </c>
      <c r="AG103" s="517" t="s">
        <v>3063</v>
      </c>
      <c r="AH103" s="511" t="s">
        <v>1445</v>
      </c>
      <c r="AI103" s="511"/>
      <c r="AJ103" s="511">
        <v>0</v>
      </c>
      <c r="AK103" s="511">
        <v>0</v>
      </c>
      <c r="AL103" s="511">
        <v>0</v>
      </c>
      <c r="AM103" s="511">
        <v>0</v>
      </c>
      <c r="AN103" s="511">
        <v>1</v>
      </c>
      <c r="AO103" s="511">
        <v>0</v>
      </c>
      <c r="AP103" s="511">
        <v>0</v>
      </c>
      <c r="AQ103" s="511">
        <v>0</v>
      </c>
      <c r="AR103" s="511">
        <v>0</v>
      </c>
      <c r="AS103" s="511">
        <v>0</v>
      </c>
      <c r="AT103" s="511">
        <v>0</v>
      </c>
      <c r="AU103" s="511">
        <v>1</v>
      </c>
      <c r="AV103" s="511">
        <v>0</v>
      </c>
      <c r="AW103" s="511">
        <v>0</v>
      </c>
      <c r="AX103" s="511">
        <v>0</v>
      </c>
      <c r="AY103" s="511">
        <v>0</v>
      </c>
      <c r="AZ103" s="511">
        <v>0</v>
      </c>
      <c r="BA103" s="511">
        <v>0</v>
      </c>
      <c r="BB103" s="511">
        <v>0</v>
      </c>
      <c r="BC103" s="511">
        <v>0</v>
      </c>
      <c r="BD103" s="511">
        <v>0</v>
      </c>
      <c r="BE103" s="511">
        <v>0</v>
      </c>
      <c r="BF103" s="511">
        <v>0</v>
      </c>
      <c r="BG103" s="511">
        <v>0</v>
      </c>
      <c r="BH103" s="511">
        <v>0</v>
      </c>
      <c r="BI103" s="511">
        <v>0</v>
      </c>
      <c r="BJ103" s="511">
        <v>0</v>
      </c>
      <c r="BK103" s="511">
        <v>0</v>
      </c>
      <c r="BL103" s="511">
        <v>0</v>
      </c>
      <c r="BM103" s="511">
        <v>0</v>
      </c>
      <c r="BN103" s="728"/>
      <c r="BO103" s="518">
        <v>1</v>
      </c>
      <c r="BP103" s="519">
        <v>0</v>
      </c>
      <c r="BQ103" s="528">
        <v>0</v>
      </c>
      <c r="BR103" s="519">
        <v>0</v>
      </c>
      <c r="BS103" s="519">
        <v>0</v>
      </c>
      <c r="BT103" s="519">
        <v>0</v>
      </c>
      <c r="BU103" s="529">
        <v>0</v>
      </c>
      <c r="BV103" s="519">
        <v>0</v>
      </c>
      <c r="BW103" s="519">
        <v>0</v>
      </c>
      <c r="BX103" s="519">
        <v>0</v>
      </c>
      <c r="BY103" s="519">
        <v>0</v>
      </c>
      <c r="BZ103" s="519">
        <v>0</v>
      </c>
      <c r="CA103" s="519">
        <v>0</v>
      </c>
      <c r="CB103" s="519">
        <v>0</v>
      </c>
      <c r="CC103" s="519">
        <v>0</v>
      </c>
      <c r="CD103" s="519">
        <v>0</v>
      </c>
      <c r="CE103" s="519">
        <v>0</v>
      </c>
      <c r="CF103" s="519">
        <v>0</v>
      </c>
      <c r="CG103" s="519">
        <v>0</v>
      </c>
      <c r="CH103" s="519">
        <v>0</v>
      </c>
      <c r="CI103" s="519">
        <v>0</v>
      </c>
      <c r="CJ103" s="519">
        <v>0</v>
      </c>
      <c r="CK103" s="623">
        <f t="shared" si="1"/>
        <v>0</v>
      </c>
      <c r="CL103" s="523">
        <v>0</v>
      </c>
      <c r="CM103" s="523">
        <v>0</v>
      </c>
      <c r="CN103" s="523">
        <v>0</v>
      </c>
      <c r="CO103" s="524">
        <v>7</v>
      </c>
      <c r="CP103" s="726"/>
      <c r="CQ103" s="525" t="s">
        <v>4965</v>
      </c>
      <c r="CR103" s="526" t="s">
        <v>4965</v>
      </c>
      <c r="CS103" s="527" t="s">
        <v>4965</v>
      </c>
      <c r="CT103" s="527" t="s">
        <v>4965</v>
      </c>
      <c r="CU103" s="527" t="s">
        <v>4965</v>
      </c>
    </row>
    <row r="104" spans="1:99" s="71" customFormat="1" ht="12" customHeight="1" x14ac:dyDescent="0.2">
      <c r="A104" s="509" t="s">
        <v>2441</v>
      </c>
      <c r="B104" s="510" t="s">
        <v>2795</v>
      </c>
      <c r="C104" s="510" t="s">
        <v>1432</v>
      </c>
      <c r="D104" s="510" t="s">
        <v>1432</v>
      </c>
      <c r="E104" s="511" t="s">
        <v>1432</v>
      </c>
      <c r="F104" s="510" t="s">
        <v>387</v>
      </c>
      <c r="G104" s="510" t="s">
        <v>250</v>
      </c>
      <c r="H104" s="510" t="s">
        <v>3875</v>
      </c>
      <c r="I104" s="510" t="s">
        <v>2796</v>
      </c>
      <c r="J104" s="510">
        <v>527777</v>
      </c>
      <c r="K104" s="510">
        <v>173631</v>
      </c>
      <c r="L104" s="512" t="s">
        <v>3083</v>
      </c>
      <c r="M104" s="513" t="s">
        <v>4203</v>
      </c>
      <c r="N104" s="513" t="s">
        <v>2797</v>
      </c>
      <c r="O104" s="510">
        <v>3</v>
      </c>
      <c r="P104" s="510">
        <v>1</v>
      </c>
      <c r="Q104" s="514">
        <v>-2</v>
      </c>
      <c r="R104" s="510" t="s">
        <v>2798</v>
      </c>
      <c r="S104" s="510" t="s">
        <v>1438</v>
      </c>
      <c r="T104" s="513" t="s">
        <v>2845</v>
      </c>
      <c r="U104" s="513" t="s">
        <v>1540</v>
      </c>
      <c r="V104" s="513"/>
      <c r="W104" s="510" t="s">
        <v>1439</v>
      </c>
      <c r="X104" s="513" t="s">
        <v>1432</v>
      </c>
      <c r="Y104" s="510" t="s">
        <v>1442</v>
      </c>
      <c r="Z104" s="510" t="s">
        <v>1453</v>
      </c>
      <c r="AA104" s="510" t="s">
        <v>1444</v>
      </c>
      <c r="AB104" s="510" t="s">
        <v>4207</v>
      </c>
      <c r="AC104" s="515">
        <v>0.03</v>
      </c>
      <c r="AD104" s="516" t="s">
        <v>4203</v>
      </c>
      <c r="AE104" s="516"/>
      <c r="AF104" s="675">
        <v>41799</v>
      </c>
      <c r="AG104" s="517" t="s">
        <v>3063</v>
      </c>
      <c r="AH104" s="511" t="s">
        <v>1445</v>
      </c>
      <c r="AI104" s="511"/>
      <c r="AJ104" s="511">
        <v>0</v>
      </c>
      <c r="AK104" s="511">
        <v>0</v>
      </c>
      <c r="AL104" s="511">
        <v>0</v>
      </c>
      <c r="AM104" s="511">
        <v>0</v>
      </c>
      <c r="AN104" s="511">
        <v>-3</v>
      </c>
      <c r="AO104" s="511">
        <v>0</v>
      </c>
      <c r="AP104" s="511">
        <v>0</v>
      </c>
      <c r="AQ104" s="511">
        <v>1</v>
      </c>
      <c r="AR104" s="511">
        <v>0</v>
      </c>
      <c r="AS104" s="511">
        <v>0</v>
      </c>
      <c r="AT104" s="511">
        <v>0</v>
      </c>
      <c r="AU104" s="511">
        <v>-3</v>
      </c>
      <c r="AV104" s="511">
        <v>0</v>
      </c>
      <c r="AW104" s="511">
        <v>0</v>
      </c>
      <c r="AX104" s="511">
        <v>0</v>
      </c>
      <c r="AY104" s="511">
        <v>0</v>
      </c>
      <c r="AZ104" s="511">
        <v>0</v>
      </c>
      <c r="BA104" s="511">
        <v>0</v>
      </c>
      <c r="BB104" s="511">
        <v>0</v>
      </c>
      <c r="BC104" s="511">
        <v>0</v>
      </c>
      <c r="BD104" s="511">
        <v>0</v>
      </c>
      <c r="BE104" s="511">
        <v>1</v>
      </c>
      <c r="BF104" s="511">
        <v>0</v>
      </c>
      <c r="BG104" s="511">
        <v>0</v>
      </c>
      <c r="BH104" s="511">
        <v>0</v>
      </c>
      <c r="BI104" s="511">
        <v>0</v>
      </c>
      <c r="BJ104" s="511">
        <v>0</v>
      </c>
      <c r="BK104" s="511">
        <v>0</v>
      </c>
      <c r="BL104" s="511">
        <v>0</v>
      </c>
      <c r="BM104" s="511">
        <v>0</v>
      </c>
      <c r="BN104" s="728"/>
      <c r="BO104" s="518">
        <v>-2</v>
      </c>
      <c r="BP104" s="519">
        <v>0</v>
      </c>
      <c r="BQ104" s="528">
        <v>0</v>
      </c>
      <c r="BR104" s="519">
        <v>0</v>
      </c>
      <c r="BS104" s="519">
        <v>0</v>
      </c>
      <c r="BT104" s="519">
        <v>0</v>
      </c>
      <c r="BU104" s="529">
        <v>0</v>
      </c>
      <c r="BV104" s="519">
        <v>0</v>
      </c>
      <c r="BW104" s="519">
        <v>0</v>
      </c>
      <c r="BX104" s="519">
        <v>0</v>
      </c>
      <c r="BY104" s="519">
        <v>0</v>
      </c>
      <c r="BZ104" s="519">
        <v>0</v>
      </c>
      <c r="CA104" s="519">
        <v>0</v>
      </c>
      <c r="CB104" s="519">
        <v>0</v>
      </c>
      <c r="CC104" s="519">
        <v>0</v>
      </c>
      <c r="CD104" s="519">
        <v>0</v>
      </c>
      <c r="CE104" s="519">
        <v>0</v>
      </c>
      <c r="CF104" s="519">
        <v>0</v>
      </c>
      <c r="CG104" s="519">
        <v>0</v>
      </c>
      <c r="CH104" s="519">
        <v>0</v>
      </c>
      <c r="CI104" s="519">
        <v>0</v>
      </c>
      <c r="CJ104" s="519">
        <v>0</v>
      </c>
      <c r="CK104" s="623">
        <f t="shared" si="1"/>
        <v>0</v>
      </c>
      <c r="CL104" s="523">
        <v>0</v>
      </c>
      <c r="CM104" s="523">
        <v>0</v>
      </c>
      <c r="CN104" s="523">
        <v>0</v>
      </c>
      <c r="CO104" s="524">
        <v>7</v>
      </c>
      <c r="CP104" s="726"/>
      <c r="CQ104" s="525" t="s">
        <v>4965</v>
      </c>
      <c r="CR104" s="526" t="s">
        <v>4965</v>
      </c>
      <c r="CS104" s="527" t="s">
        <v>4965</v>
      </c>
      <c r="CT104" s="527" t="s">
        <v>4965</v>
      </c>
      <c r="CU104" s="527" t="s">
        <v>4965</v>
      </c>
    </row>
    <row r="105" spans="1:99" s="71" customFormat="1" ht="12" customHeight="1" x14ac:dyDescent="0.2">
      <c r="A105" s="509" t="s">
        <v>2441</v>
      </c>
      <c r="B105" s="510" t="s">
        <v>2799</v>
      </c>
      <c r="C105" s="510" t="s">
        <v>1432</v>
      </c>
      <c r="D105" s="510" t="s">
        <v>1432</v>
      </c>
      <c r="E105" s="511" t="s">
        <v>1432</v>
      </c>
      <c r="F105" s="510" t="s">
        <v>3906</v>
      </c>
      <c r="G105" s="510" t="s">
        <v>3282</v>
      </c>
      <c r="H105" s="510" t="s">
        <v>1435</v>
      </c>
      <c r="I105" s="510" t="s">
        <v>2392</v>
      </c>
      <c r="J105" s="510">
        <v>527295</v>
      </c>
      <c r="K105" s="510">
        <v>171289</v>
      </c>
      <c r="L105" s="512" t="s">
        <v>3069</v>
      </c>
      <c r="M105" s="513" t="s">
        <v>4203</v>
      </c>
      <c r="N105" s="513" t="s">
        <v>3859</v>
      </c>
      <c r="O105" s="510">
        <v>1</v>
      </c>
      <c r="P105" s="510">
        <v>2</v>
      </c>
      <c r="Q105" s="514">
        <v>1</v>
      </c>
      <c r="R105" s="510" t="s">
        <v>2800</v>
      </c>
      <c r="S105" s="510" t="s">
        <v>1438</v>
      </c>
      <c r="T105" s="513" t="s">
        <v>2846</v>
      </c>
      <c r="U105" s="513" t="s">
        <v>1050</v>
      </c>
      <c r="V105" s="513"/>
      <c r="W105" s="510" t="s">
        <v>1439</v>
      </c>
      <c r="X105" s="513" t="s">
        <v>1432</v>
      </c>
      <c r="Y105" s="510" t="s">
        <v>1442</v>
      </c>
      <c r="Z105" s="510" t="s">
        <v>1453</v>
      </c>
      <c r="AA105" s="510" t="s">
        <v>1444</v>
      </c>
      <c r="AB105" s="510" t="s">
        <v>2723</v>
      </c>
      <c r="AC105" s="515">
        <v>7.0000000000000001E-3</v>
      </c>
      <c r="AD105" s="516" t="s">
        <v>4203</v>
      </c>
      <c r="AE105" s="516"/>
      <c r="AF105" s="675">
        <v>42094</v>
      </c>
      <c r="AG105" s="517" t="s">
        <v>3063</v>
      </c>
      <c r="AH105" s="511" t="s">
        <v>1445</v>
      </c>
      <c r="AI105" s="511"/>
      <c r="AJ105" s="511">
        <v>0</v>
      </c>
      <c r="AK105" s="511">
        <v>0</v>
      </c>
      <c r="AL105" s="511">
        <v>0</v>
      </c>
      <c r="AM105" s="511">
        <v>1</v>
      </c>
      <c r="AN105" s="511">
        <v>1</v>
      </c>
      <c r="AO105" s="511">
        <v>0</v>
      </c>
      <c r="AP105" s="511">
        <v>-1</v>
      </c>
      <c r="AQ105" s="511">
        <v>0</v>
      </c>
      <c r="AR105" s="511">
        <v>0</v>
      </c>
      <c r="AS105" s="511">
        <v>0</v>
      </c>
      <c r="AT105" s="511">
        <v>1</v>
      </c>
      <c r="AU105" s="511">
        <v>1</v>
      </c>
      <c r="AV105" s="511">
        <v>0</v>
      </c>
      <c r="AW105" s="511">
        <v>0</v>
      </c>
      <c r="AX105" s="511">
        <v>0</v>
      </c>
      <c r="AY105" s="511">
        <v>0</v>
      </c>
      <c r="AZ105" s="511">
        <v>0</v>
      </c>
      <c r="BA105" s="511">
        <v>0</v>
      </c>
      <c r="BB105" s="511">
        <v>0</v>
      </c>
      <c r="BC105" s="511">
        <v>0</v>
      </c>
      <c r="BD105" s="511">
        <v>-1</v>
      </c>
      <c r="BE105" s="511">
        <v>0</v>
      </c>
      <c r="BF105" s="511">
        <v>0</v>
      </c>
      <c r="BG105" s="511">
        <v>0</v>
      </c>
      <c r="BH105" s="511">
        <v>0</v>
      </c>
      <c r="BI105" s="511">
        <v>0</v>
      </c>
      <c r="BJ105" s="511">
        <v>0</v>
      </c>
      <c r="BK105" s="511">
        <v>0</v>
      </c>
      <c r="BL105" s="511">
        <v>0</v>
      </c>
      <c r="BM105" s="511">
        <v>0</v>
      </c>
      <c r="BN105" s="728"/>
      <c r="BO105" s="518">
        <v>1</v>
      </c>
      <c r="BP105" s="519">
        <v>0</v>
      </c>
      <c r="BQ105" s="528">
        <v>0</v>
      </c>
      <c r="BR105" s="519">
        <v>0</v>
      </c>
      <c r="BS105" s="519">
        <v>0</v>
      </c>
      <c r="BT105" s="519">
        <v>0</v>
      </c>
      <c r="BU105" s="529">
        <v>0</v>
      </c>
      <c r="BV105" s="519">
        <v>0</v>
      </c>
      <c r="BW105" s="519">
        <v>0</v>
      </c>
      <c r="BX105" s="519">
        <v>0</v>
      </c>
      <c r="BY105" s="519">
        <v>0</v>
      </c>
      <c r="BZ105" s="519">
        <v>0</v>
      </c>
      <c r="CA105" s="519">
        <v>0</v>
      </c>
      <c r="CB105" s="519">
        <v>0</v>
      </c>
      <c r="CC105" s="519">
        <v>0</v>
      </c>
      <c r="CD105" s="519">
        <v>0</v>
      </c>
      <c r="CE105" s="519">
        <v>0</v>
      </c>
      <c r="CF105" s="519">
        <v>0</v>
      </c>
      <c r="CG105" s="519">
        <v>0</v>
      </c>
      <c r="CH105" s="519">
        <v>0</v>
      </c>
      <c r="CI105" s="519">
        <v>0</v>
      </c>
      <c r="CJ105" s="519">
        <v>0</v>
      </c>
      <c r="CK105" s="623">
        <f t="shared" si="1"/>
        <v>0</v>
      </c>
      <c r="CL105" s="523">
        <v>0</v>
      </c>
      <c r="CM105" s="523">
        <v>0</v>
      </c>
      <c r="CN105" s="523">
        <v>0</v>
      </c>
      <c r="CO105" s="524">
        <v>7</v>
      </c>
      <c r="CP105" s="524" t="s">
        <v>1938</v>
      </c>
      <c r="CQ105" s="525" t="s">
        <v>4965</v>
      </c>
      <c r="CR105" s="526" t="s">
        <v>4965</v>
      </c>
      <c r="CS105" s="527" t="s">
        <v>4965</v>
      </c>
      <c r="CT105" s="527" t="s">
        <v>4965</v>
      </c>
      <c r="CU105" s="527" t="s">
        <v>4965</v>
      </c>
    </row>
    <row r="106" spans="1:99" s="71" customFormat="1" ht="12" customHeight="1" x14ac:dyDescent="0.2">
      <c r="A106" s="509" t="s">
        <v>2441</v>
      </c>
      <c r="B106" s="510" t="s">
        <v>2801</v>
      </c>
      <c r="C106" s="510" t="s">
        <v>1432</v>
      </c>
      <c r="D106" s="510" t="s">
        <v>1432</v>
      </c>
      <c r="E106" s="511" t="s">
        <v>1432</v>
      </c>
      <c r="F106" s="510" t="s">
        <v>1132</v>
      </c>
      <c r="G106" s="510" t="s">
        <v>2888</v>
      </c>
      <c r="H106" s="510" t="s">
        <v>1435</v>
      </c>
      <c r="I106" s="510" t="s">
        <v>2802</v>
      </c>
      <c r="J106" s="510">
        <v>527829</v>
      </c>
      <c r="K106" s="510">
        <v>172624</v>
      </c>
      <c r="L106" s="512" t="s">
        <v>3083</v>
      </c>
      <c r="M106" s="513" t="s">
        <v>2803</v>
      </c>
      <c r="N106" s="513" t="s">
        <v>3859</v>
      </c>
      <c r="O106" s="510">
        <v>0</v>
      </c>
      <c r="P106" s="510">
        <v>9</v>
      </c>
      <c r="Q106" s="514">
        <v>9</v>
      </c>
      <c r="R106" s="510" t="s">
        <v>4322</v>
      </c>
      <c r="S106" s="510" t="s">
        <v>1438</v>
      </c>
      <c r="T106" s="513" t="s">
        <v>4323</v>
      </c>
      <c r="U106" s="513" t="s">
        <v>212</v>
      </c>
      <c r="V106" s="513"/>
      <c r="W106" s="510" t="s">
        <v>1439</v>
      </c>
      <c r="X106" s="513" t="s">
        <v>1432</v>
      </c>
      <c r="Y106" s="510" t="s">
        <v>1442</v>
      </c>
      <c r="Z106" s="510" t="s">
        <v>4694</v>
      </c>
      <c r="AA106" s="510" t="s">
        <v>1444</v>
      </c>
      <c r="AB106" s="510" t="s">
        <v>2713</v>
      </c>
      <c r="AC106" s="515">
        <v>0.13200000000000001</v>
      </c>
      <c r="AD106" s="516" t="s">
        <v>2803</v>
      </c>
      <c r="AE106" s="516"/>
      <c r="AF106" s="675">
        <v>42094</v>
      </c>
      <c r="AG106" s="517" t="s">
        <v>3063</v>
      </c>
      <c r="AH106" s="511" t="s">
        <v>1445</v>
      </c>
      <c r="AI106" s="511"/>
      <c r="AJ106" s="511">
        <v>0</v>
      </c>
      <c r="AK106" s="511">
        <v>9</v>
      </c>
      <c r="AL106" s="511">
        <v>0</v>
      </c>
      <c r="AM106" s="511">
        <v>0</v>
      </c>
      <c r="AN106" s="511">
        <v>7</v>
      </c>
      <c r="AO106" s="511">
        <v>0</v>
      </c>
      <c r="AP106" s="511">
        <v>2</v>
      </c>
      <c r="AQ106" s="511">
        <v>0</v>
      </c>
      <c r="AR106" s="511">
        <v>0</v>
      </c>
      <c r="AS106" s="511">
        <v>0</v>
      </c>
      <c r="AT106" s="511">
        <v>0</v>
      </c>
      <c r="AU106" s="511">
        <v>7</v>
      </c>
      <c r="AV106" s="511">
        <v>0</v>
      </c>
      <c r="AW106" s="511">
        <v>0</v>
      </c>
      <c r="AX106" s="511">
        <v>0</v>
      </c>
      <c r="AY106" s="511">
        <v>0</v>
      </c>
      <c r="AZ106" s="511">
        <v>0</v>
      </c>
      <c r="BA106" s="511">
        <v>0</v>
      </c>
      <c r="BB106" s="511">
        <v>0</v>
      </c>
      <c r="BC106" s="511">
        <v>0</v>
      </c>
      <c r="BD106" s="511">
        <v>2</v>
      </c>
      <c r="BE106" s="511">
        <v>0</v>
      </c>
      <c r="BF106" s="511">
        <v>0</v>
      </c>
      <c r="BG106" s="511">
        <v>0</v>
      </c>
      <c r="BH106" s="511">
        <v>0</v>
      </c>
      <c r="BI106" s="511">
        <v>0</v>
      </c>
      <c r="BJ106" s="511">
        <v>0</v>
      </c>
      <c r="BK106" s="511">
        <v>0</v>
      </c>
      <c r="BL106" s="511">
        <v>0</v>
      </c>
      <c r="BM106" s="511">
        <v>0</v>
      </c>
      <c r="BN106" s="728"/>
      <c r="BO106" s="518">
        <v>9</v>
      </c>
      <c r="BP106" s="519">
        <v>0</v>
      </c>
      <c r="BQ106" s="528">
        <v>0</v>
      </c>
      <c r="BR106" s="519">
        <v>0</v>
      </c>
      <c r="BS106" s="519">
        <v>0</v>
      </c>
      <c r="BT106" s="519">
        <v>0</v>
      </c>
      <c r="BU106" s="529">
        <v>0</v>
      </c>
      <c r="BV106" s="519">
        <v>0</v>
      </c>
      <c r="BW106" s="519">
        <v>0</v>
      </c>
      <c r="BX106" s="519">
        <v>0</v>
      </c>
      <c r="BY106" s="519">
        <v>0</v>
      </c>
      <c r="BZ106" s="519">
        <v>0</v>
      </c>
      <c r="CA106" s="519">
        <v>0</v>
      </c>
      <c r="CB106" s="519">
        <v>0</v>
      </c>
      <c r="CC106" s="519">
        <v>0</v>
      </c>
      <c r="CD106" s="519">
        <v>0</v>
      </c>
      <c r="CE106" s="519">
        <v>0</v>
      </c>
      <c r="CF106" s="519">
        <v>0</v>
      </c>
      <c r="CG106" s="519">
        <v>0</v>
      </c>
      <c r="CH106" s="519">
        <v>0</v>
      </c>
      <c r="CI106" s="519">
        <v>0</v>
      </c>
      <c r="CJ106" s="519">
        <v>0</v>
      </c>
      <c r="CK106" s="623">
        <f t="shared" si="1"/>
        <v>0</v>
      </c>
      <c r="CL106" s="523">
        <v>0</v>
      </c>
      <c r="CM106" s="523">
        <v>0</v>
      </c>
      <c r="CN106" s="523">
        <v>0</v>
      </c>
      <c r="CO106" s="524">
        <v>1</v>
      </c>
      <c r="CP106" s="726"/>
      <c r="CQ106" s="525" t="s">
        <v>4965</v>
      </c>
      <c r="CR106" s="526" t="s">
        <v>4965</v>
      </c>
      <c r="CS106" s="527" t="s">
        <v>4965</v>
      </c>
      <c r="CT106" s="527" t="s">
        <v>4965</v>
      </c>
      <c r="CU106" s="527" t="s">
        <v>4965</v>
      </c>
    </row>
    <row r="107" spans="1:99" s="71" customFormat="1" ht="12" customHeight="1" x14ac:dyDescent="0.2">
      <c r="A107" s="509" t="s">
        <v>2441</v>
      </c>
      <c r="B107" s="510" t="s">
        <v>4324</v>
      </c>
      <c r="C107" s="510" t="s">
        <v>1432</v>
      </c>
      <c r="D107" s="510" t="s">
        <v>1432</v>
      </c>
      <c r="E107" s="511" t="s">
        <v>1432</v>
      </c>
      <c r="F107" s="510" t="s">
        <v>2516</v>
      </c>
      <c r="G107" s="510" t="s">
        <v>4621</v>
      </c>
      <c r="H107" s="510" t="s">
        <v>1458</v>
      </c>
      <c r="I107" s="510" t="s">
        <v>4325</v>
      </c>
      <c r="J107" s="510">
        <v>523957</v>
      </c>
      <c r="K107" s="510">
        <v>175200</v>
      </c>
      <c r="L107" s="512" t="s">
        <v>3088</v>
      </c>
      <c r="M107" s="513" t="s">
        <v>3900</v>
      </c>
      <c r="N107" s="513" t="s">
        <v>3859</v>
      </c>
      <c r="O107" s="510">
        <v>0</v>
      </c>
      <c r="P107" s="510">
        <v>1</v>
      </c>
      <c r="Q107" s="514">
        <v>1</v>
      </c>
      <c r="R107" s="510" t="s">
        <v>2726</v>
      </c>
      <c r="S107" s="510" t="s">
        <v>1438</v>
      </c>
      <c r="T107" s="513" t="s">
        <v>2790</v>
      </c>
      <c r="U107" s="513" t="s">
        <v>3538</v>
      </c>
      <c r="V107" s="513"/>
      <c r="W107" s="510" t="s">
        <v>1439</v>
      </c>
      <c r="X107" s="513" t="s">
        <v>1432</v>
      </c>
      <c r="Y107" s="510" t="s">
        <v>1442</v>
      </c>
      <c r="Z107" s="510" t="s">
        <v>4694</v>
      </c>
      <c r="AA107" s="510" t="s">
        <v>1444</v>
      </c>
      <c r="AB107" s="510" t="s">
        <v>3894</v>
      </c>
      <c r="AC107" s="515">
        <v>0.03</v>
      </c>
      <c r="AD107" s="516" t="s">
        <v>3900</v>
      </c>
      <c r="AE107" s="516"/>
      <c r="AF107" s="675">
        <v>42094</v>
      </c>
      <c r="AG107" s="517" t="s">
        <v>3063</v>
      </c>
      <c r="AH107" s="511" t="s">
        <v>1445</v>
      </c>
      <c r="AI107" s="511"/>
      <c r="AJ107" s="511">
        <v>0</v>
      </c>
      <c r="AK107" s="511">
        <v>0</v>
      </c>
      <c r="AL107" s="511">
        <v>0</v>
      </c>
      <c r="AM107" s="511">
        <v>1</v>
      </c>
      <c r="AN107" s="511">
        <v>0</v>
      </c>
      <c r="AO107" s="511">
        <v>0</v>
      </c>
      <c r="AP107" s="511">
        <v>0</v>
      </c>
      <c r="AQ107" s="511">
        <v>0</v>
      </c>
      <c r="AR107" s="511">
        <v>0</v>
      </c>
      <c r="AS107" s="511">
        <v>0</v>
      </c>
      <c r="AT107" s="511">
        <v>0</v>
      </c>
      <c r="AU107" s="511">
        <v>0</v>
      </c>
      <c r="AV107" s="511">
        <v>0</v>
      </c>
      <c r="AW107" s="511">
        <v>0</v>
      </c>
      <c r="AX107" s="511">
        <v>0</v>
      </c>
      <c r="AY107" s="511">
        <v>0</v>
      </c>
      <c r="AZ107" s="511">
        <v>0</v>
      </c>
      <c r="BA107" s="511">
        <v>1</v>
      </c>
      <c r="BB107" s="511">
        <v>0</v>
      </c>
      <c r="BC107" s="511">
        <v>0</v>
      </c>
      <c r="BD107" s="511">
        <v>0</v>
      </c>
      <c r="BE107" s="511">
        <v>0</v>
      </c>
      <c r="BF107" s="511">
        <v>0</v>
      </c>
      <c r="BG107" s="511">
        <v>0</v>
      </c>
      <c r="BH107" s="511">
        <v>0</v>
      </c>
      <c r="BI107" s="511">
        <v>0</v>
      </c>
      <c r="BJ107" s="511">
        <v>0</v>
      </c>
      <c r="BK107" s="511">
        <v>0</v>
      </c>
      <c r="BL107" s="511">
        <v>0</v>
      </c>
      <c r="BM107" s="511">
        <v>0</v>
      </c>
      <c r="BN107" s="728"/>
      <c r="BO107" s="518">
        <v>1</v>
      </c>
      <c r="BP107" s="519">
        <v>0</v>
      </c>
      <c r="BQ107" s="528">
        <v>0</v>
      </c>
      <c r="BR107" s="519">
        <v>0</v>
      </c>
      <c r="BS107" s="519">
        <v>0</v>
      </c>
      <c r="BT107" s="519">
        <v>0</v>
      </c>
      <c r="BU107" s="529">
        <v>0</v>
      </c>
      <c r="BV107" s="519">
        <v>0</v>
      </c>
      <c r="BW107" s="519">
        <v>0</v>
      </c>
      <c r="BX107" s="519">
        <v>0</v>
      </c>
      <c r="BY107" s="519">
        <v>0</v>
      </c>
      <c r="BZ107" s="519">
        <v>0</v>
      </c>
      <c r="CA107" s="519">
        <v>0</v>
      </c>
      <c r="CB107" s="519">
        <v>0</v>
      </c>
      <c r="CC107" s="519">
        <v>0</v>
      </c>
      <c r="CD107" s="519">
        <v>0</v>
      </c>
      <c r="CE107" s="519">
        <v>0</v>
      </c>
      <c r="CF107" s="519">
        <v>0</v>
      </c>
      <c r="CG107" s="519">
        <v>0</v>
      </c>
      <c r="CH107" s="519">
        <v>0</v>
      </c>
      <c r="CI107" s="519">
        <v>0</v>
      </c>
      <c r="CJ107" s="519">
        <v>0</v>
      </c>
      <c r="CK107" s="623">
        <f t="shared" si="1"/>
        <v>0</v>
      </c>
      <c r="CL107" s="523">
        <v>0</v>
      </c>
      <c r="CM107" s="523">
        <v>0</v>
      </c>
      <c r="CN107" s="523">
        <v>0</v>
      </c>
      <c r="CO107" s="524">
        <v>1</v>
      </c>
      <c r="CP107" s="726"/>
      <c r="CQ107" s="525" t="s">
        <v>4965</v>
      </c>
      <c r="CR107" s="526" t="s">
        <v>4965</v>
      </c>
      <c r="CS107" s="527" t="s">
        <v>4965</v>
      </c>
      <c r="CT107" s="527" t="s">
        <v>4965</v>
      </c>
      <c r="CU107" s="527" t="s">
        <v>4965</v>
      </c>
    </row>
    <row r="108" spans="1:99" s="71" customFormat="1" ht="12" customHeight="1" x14ac:dyDescent="0.2">
      <c r="A108" s="509" t="s">
        <v>2441</v>
      </c>
      <c r="B108" s="510" t="s">
        <v>2727</v>
      </c>
      <c r="C108" s="510" t="s">
        <v>1432</v>
      </c>
      <c r="D108" s="510" t="s">
        <v>1432</v>
      </c>
      <c r="E108" s="511" t="s">
        <v>2728</v>
      </c>
      <c r="F108" s="510" t="s">
        <v>4595</v>
      </c>
      <c r="G108" s="510" t="s">
        <v>2729</v>
      </c>
      <c r="H108" s="510" t="s">
        <v>3944</v>
      </c>
      <c r="I108" s="510" t="s">
        <v>2730</v>
      </c>
      <c r="J108" s="510">
        <v>523709</v>
      </c>
      <c r="K108" s="510">
        <v>173260</v>
      </c>
      <c r="L108" s="512" t="s">
        <v>1398</v>
      </c>
      <c r="M108" s="513" t="s">
        <v>3711</v>
      </c>
      <c r="N108" s="513" t="s">
        <v>3859</v>
      </c>
      <c r="O108" s="510">
        <v>1</v>
      </c>
      <c r="P108" s="510">
        <v>3</v>
      </c>
      <c r="Q108" s="514">
        <v>2</v>
      </c>
      <c r="R108" s="510" t="s">
        <v>2731</v>
      </c>
      <c r="S108" s="510" t="s">
        <v>1438</v>
      </c>
      <c r="T108" s="513" t="s">
        <v>3517</v>
      </c>
      <c r="U108" s="513" t="s">
        <v>1554</v>
      </c>
      <c r="V108" s="513"/>
      <c r="W108" s="510" t="s">
        <v>1439</v>
      </c>
      <c r="X108" s="513" t="s">
        <v>1432</v>
      </c>
      <c r="Y108" s="510" t="s">
        <v>1442</v>
      </c>
      <c r="Z108" s="510" t="s">
        <v>1443</v>
      </c>
      <c r="AA108" s="510" t="s">
        <v>1444</v>
      </c>
      <c r="AB108" s="510" t="s">
        <v>2713</v>
      </c>
      <c r="AC108" s="515">
        <v>1.9E-2</v>
      </c>
      <c r="AD108" s="516" t="s">
        <v>3711</v>
      </c>
      <c r="AE108" s="516"/>
      <c r="AF108" s="675">
        <v>42094</v>
      </c>
      <c r="AG108" s="517" t="s">
        <v>3063</v>
      </c>
      <c r="AH108" s="511" t="s">
        <v>1445</v>
      </c>
      <c r="AI108" s="511"/>
      <c r="AJ108" s="511">
        <v>0</v>
      </c>
      <c r="AK108" s="511">
        <v>0</v>
      </c>
      <c r="AL108" s="511">
        <v>0</v>
      </c>
      <c r="AM108" s="511">
        <v>0</v>
      </c>
      <c r="AN108" s="511">
        <v>0</v>
      </c>
      <c r="AO108" s="511">
        <v>-1</v>
      </c>
      <c r="AP108" s="511">
        <v>3</v>
      </c>
      <c r="AQ108" s="511">
        <v>0</v>
      </c>
      <c r="AR108" s="511">
        <v>0</v>
      </c>
      <c r="AS108" s="511">
        <v>0</v>
      </c>
      <c r="AT108" s="511">
        <v>0</v>
      </c>
      <c r="AU108" s="511">
        <v>0</v>
      </c>
      <c r="AV108" s="511">
        <v>0</v>
      </c>
      <c r="AW108" s="511">
        <v>0</v>
      </c>
      <c r="AX108" s="511">
        <v>0</v>
      </c>
      <c r="AY108" s="511">
        <v>0</v>
      </c>
      <c r="AZ108" s="511">
        <v>0</v>
      </c>
      <c r="BA108" s="511">
        <v>0</v>
      </c>
      <c r="BB108" s="511">
        <v>0</v>
      </c>
      <c r="BC108" s="511">
        <v>-1</v>
      </c>
      <c r="BD108" s="511">
        <v>3</v>
      </c>
      <c r="BE108" s="511">
        <v>0</v>
      </c>
      <c r="BF108" s="511">
        <v>0</v>
      </c>
      <c r="BG108" s="511">
        <v>0</v>
      </c>
      <c r="BH108" s="511">
        <v>0</v>
      </c>
      <c r="BI108" s="511">
        <v>0</v>
      </c>
      <c r="BJ108" s="511">
        <v>0</v>
      </c>
      <c r="BK108" s="511">
        <v>0</v>
      </c>
      <c r="BL108" s="511">
        <v>0</v>
      </c>
      <c r="BM108" s="511">
        <v>0</v>
      </c>
      <c r="BN108" s="728"/>
      <c r="BO108" s="518">
        <v>2</v>
      </c>
      <c r="BP108" s="519">
        <v>0</v>
      </c>
      <c r="BQ108" s="528">
        <v>0</v>
      </c>
      <c r="BR108" s="519">
        <v>0</v>
      </c>
      <c r="BS108" s="519">
        <v>0</v>
      </c>
      <c r="BT108" s="519">
        <v>0</v>
      </c>
      <c r="BU108" s="529">
        <v>0</v>
      </c>
      <c r="BV108" s="519">
        <v>0</v>
      </c>
      <c r="BW108" s="519">
        <v>0</v>
      </c>
      <c r="BX108" s="519">
        <v>0</v>
      </c>
      <c r="BY108" s="519">
        <v>0</v>
      </c>
      <c r="BZ108" s="519">
        <v>0</v>
      </c>
      <c r="CA108" s="519">
        <v>0</v>
      </c>
      <c r="CB108" s="519">
        <v>0</v>
      </c>
      <c r="CC108" s="519">
        <v>0</v>
      </c>
      <c r="CD108" s="519">
        <v>0</v>
      </c>
      <c r="CE108" s="519">
        <v>0</v>
      </c>
      <c r="CF108" s="519">
        <v>0</v>
      </c>
      <c r="CG108" s="519">
        <v>0</v>
      </c>
      <c r="CH108" s="519">
        <v>0</v>
      </c>
      <c r="CI108" s="519">
        <v>0</v>
      </c>
      <c r="CJ108" s="519">
        <v>0</v>
      </c>
      <c r="CK108" s="623">
        <f t="shared" si="1"/>
        <v>0</v>
      </c>
      <c r="CL108" s="523">
        <v>0</v>
      </c>
      <c r="CM108" s="523">
        <v>0</v>
      </c>
      <c r="CN108" s="523">
        <v>0</v>
      </c>
      <c r="CO108" s="524">
        <v>1</v>
      </c>
      <c r="CP108" s="726"/>
      <c r="CQ108" s="525" t="s">
        <v>4965</v>
      </c>
      <c r="CR108" s="526" t="s">
        <v>4965</v>
      </c>
      <c r="CS108" s="527" t="s">
        <v>4965</v>
      </c>
      <c r="CT108" s="527" t="s">
        <v>4965</v>
      </c>
      <c r="CU108" s="527" t="s">
        <v>4965</v>
      </c>
    </row>
    <row r="109" spans="1:99" s="71" customFormat="1" ht="12" customHeight="1" x14ac:dyDescent="0.2">
      <c r="A109" s="509" t="s">
        <v>2441</v>
      </c>
      <c r="B109" s="510" t="s">
        <v>2732</v>
      </c>
      <c r="C109" s="510" t="s">
        <v>1432</v>
      </c>
      <c r="D109" s="510" t="s">
        <v>1432</v>
      </c>
      <c r="E109" s="511" t="s">
        <v>1432</v>
      </c>
      <c r="F109" s="510" t="s">
        <v>2733</v>
      </c>
      <c r="G109" s="510" t="s">
        <v>2734</v>
      </c>
      <c r="H109" s="510" t="s">
        <v>1885</v>
      </c>
      <c r="I109" s="510" t="s">
        <v>2735</v>
      </c>
      <c r="J109" s="510">
        <v>524180</v>
      </c>
      <c r="K109" s="510">
        <v>173675</v>
      </c>
      <c r="L109" s="512" t="s">
        <v>1398</v>
      </c>
      <c r="M109" s="513" t="s">
        <v>3859</v>
      </c>
      <c r="N109" s="513" t="s">
        <v>3859</v>
      </c>
      <c r="O109" s="510">
        <v>0</v>
      </c>
      <c r="P109" s="510">
        <v>1</v>
      </c>
      <c r="Q109" s="514">
        <v>1</v>
      </c>
      <c r="R109" s="510" t="s">
        <v>2736</v>
      </c>
      <c r="S109" s="510" t="s">
        <v>1438</v>
      </c>
      <c r="T109" s="513" t="s">
        <v>4812</v>
      </c>
      <c r="U109" s="513" t="s">
        <v>2737</v>
      </c>
      <c r="V109" s="513"/>
      <c r="W109" s="510" t="s">
        <v>1439</v>
      </c>
      <c r="X109" s="513" t="s">
        <v>1432</v>
      </c>
      <c r="Y109" s="510" t="s">
        <v>1442</v>
      </c>
      <c r="Z109" s="510" t="s">
        <v>1453</v>
      </c>
      <c r="AA109" s="510" t="s">
        <v>1444</v>
      </c>
      <c r="AB109" s="510" t="s">
        <v>2723</v>
      </c>
      <c r="AC109" s="515">
        <v>8.9999999999999993E-3</v>
      </c>
      <c r="AD109" s="516" t="s">
        <v>3859</v>
      </c>
      <c r="AE109" s="516"/>
      <c r="AF109" s="675">
        <v>42094</v>
      </c>
      <c r="AG109" s="517" t="s">
        <v>3063</v>
      </c>
      <c r="AH109" s="511" t="s">
        <v>1445</v>
      </c>
      <c r="AI109" s="511"/>
      <c r="AJ109" s="511">
        <v>0</v>
      </c>
      <c r="AK109" s="511">
        <v>0</v>
      </c>
      <c r="AL109" s="511">
        <v>0</v>
      </c>
      <c r="AM109" s="511">
        <v>0</v>
      </c>
      <c r="AN109" s="511">
        <v>1</v>
      </c>
      <c r="AO109" s="511">
        <v>0</v>
      </c>
      <c r="AP109" s="511">
        <v>0</v>
      </c>
      <c r="AQ109" s="511">
        <v>0</v>
      </c>
      <c r="AR109" s="511">
        <v>0</v>
      </c>
      <c r="AS109" s="511">
        <v>0</v>
      </c>
      <c r="AT109" s="511">
        <v>0</v>
      </c>
      <c r="AU109" s="511">
        <v>1</v>
      </c>
      <c r="AV109" s="511">
        <v>0</v>
      </c>
      <c r="AW109" s="511">
        <v>0</v>
      </c>
      <c r="AX109" s="511">
        <v>0</v>
      </c>
      <c r="AY109" s="511">
        <v>0</v>
      </c>
      <c r="AZ109" s="511">
        <v>0</v>
      </c>
      <c r="BA109" s="511">
        <v>0</v>
      </c>
      <c r="BB109" s="511">
        <v>0</v>
      </c>
      <c r="BC109" s="511">
        <v>0</v>
      </c>
      <c r="BD109" s="511">
        <v>0</v>
      </c>
      <c r="BE109" s="511">
        <v>0</v>
      </c>
      <c r="BF109" s="511">
        <v>0</v>
      </c>
      <c r="BG109" s="511">
        <v>0</v>
      </c>
      <c r="BH109" s="511">
        <v>0</v>
      </c>
      <c r="BI109" s="511">
        <v>0</v>
      </c>
      <c r="BJ109" s="511">
        <v>0</v>
      </c>
      <c r="BK109" s="511">
        <v>0</v>
      </c>
      <c r="BL109" s="511">
        <v>0</v>
      </c>
      <c r="BM109" s="511">
        <v>0</v>
      </c>
      <c r="BN109" s="728"/>
      <c r="BO109" s="518">
        <v>1</v>
      </c>
      <c r="BP109" s="519">
        <v>0</v>
      </c>
      <c r="BQ109" s="528">
        <v>0</v>
      </c>
      <c r="BR109" s="519">
        <v>0</v>
      </c>
      <c r="BS109" s="519">
        <v>0</v>
      </c>
      <c r="BT109" s="519">
        <v>0</v>
      </c>
      <c r="BU109" s="529">
        <v>0</v>
      </c>
      <c r="BV109" s="519">
        <v>0</v>
      </c>
      <c r="BW109" s="519">
        <v>0</v>
      </c>
      <c r="BX109" s="519">
        <v>0</v>
      </c>
      <c r="BY109" s="519">
        <v>0</v>
      </c>
      <c r="BZ109" s="519">
        <v>0</v>
      </c>
      <c r="CA109" s="519">
        <v>0</v>
      </c>
      <c r="CB109" s="519">
        <v>0</v>
      </c>
      <c r="CC109" s="519">
        <v>0</v>
      </c>
      <c r="CD109" s="519">
        <v>0</v>
      </c>
      <c r="CE109" s="519">
        <v>0</v>
      </c>
      <c r="CF109" s="519">
        <v>0</v>
      </c>
      <c r="CG109" s="519">
        <v>0</v>
      </c>
      <c r="CH109" s="519">
        <v>0</v>
      </c>
      <c r="CI109" s="519">
        <v>0</v>
      </c>
      <c r="CJ109" s="519">
        <v>0</v>
      </c>
      <c r="CK109" s="623">
        <f t="shared" si="1"/>
        <v>0</v>
      </c>
      <c r="CL109" s="523">
        <v>0</v>
      </c>
      <c r="CM109" s="523">
        <v>0</v>
      </c>
      <c r="CN109" s="523">
        <v>0</v>
      </c>
      <c r="CO109" s="524">
        <v>7</v>
      </c>
      <c r="CP109" s="726"/>
      <c r="CQ109" s="525" t="s">
        <v>4965</v>
      </c>
      <c r="CR109" s="526" t="s">
        <v>4965</v>
      </c>
      <c r="CS109" s="527" t="s">
        <v>4965</v>
      </c>
      <c r="CT109" s="527" t="s">
        <v>4965</v>
      </c>
      <c r="CU109" s="527" t="s">
        <v>4965</v>
      </c>
    </row>
    <row r="110" spans="1:99" s="71" customFormat="1" ht="12" customHeight="1" x14ac:dyDescent="0.2">
      <c r="A110" s="509" t="s">
        <v>2441</v>
      </c>
      <c r="B110" s="510" t="s">
        <v>2738</v>
      </c>
      <c r="C110" s="510" t="s">
        <v>1432</v>
      </c>
      <c r="D110" s="510" t="s">
        <v>1432</v>
      </c>
      <c r="E110" s="511" t="s">
        <v>1432</v>
      </c>
      <c r="F110" s="510" t="s">
        <v>2739</v>
      </c>
      <c r="G110" s="510" t="s">
        <v>4802</v>
      </c>
      <c r="H110" s="510" t="s">
        <v>1885</v>
      </c>
      <c r="I110" s="510" t="s">
        <v>2740</v>
      </c>
      <c r="J110" s="510">
        <v>525875</v>
      </c>
      <c r="K110" s="510">
        <v>173782</v>
      </c>
      <c r="L110" s="512" t="s">
        <v>3078</v>
      </c>
      <c r="M110" s="513" t="s">
        <v>3936</v>
      </c>
      <c r="N110" s="513" t="s">
        <v>3859</v>
      </c>
      <c r="O110" s="510">
        <v>0</v>
      </c>
      <c r="P110" s="510">
        <v>2</v>
      </c>
      <c r="Q110" s="514">
        <v>2</v>
      </c>
      <c r="R110" s="510" t="s">
        <v>2741</v>
      </c>
      <c r="S110" s="510" t="s">
        <v>1438</v>
      </c>
      <c r="T110" s="513" t="s">
        <v>2840</v>
      </c>
      <c r="U110" s="513" t="s">
        <v>1554</v>
      </c>
      <c r="V110" s="513"/>
      <c r="W110" s="510" t="s">
        <v>1439</v>
      </c>
      <c r="X110" s="513" t="s">
        <v>1432</v>
      </c>
      <c r="Y110" s="510" t="s">
        <v>1442</v>
      </c>
      <c r="Z110" s="510" t="s">
        <v>3893</v>
      </c>
      <c r="AA110" s="510" t="s">
        <v>1444</v>
      </c>
      <c r="AB110" s="510" t="s">
        <v>4720</v>
      </c>
      <c r="AC110" s="515">
        <v>3.1E-2</v>
      </c>
      <c r="AD110" s="516" t="s">
        <v>3936</v>
      </c>
      <c r="AE110" s="516"/>
      <c r="AF110" s="675">
        <v>42094</v>
      </c>
      <c r="AG110" s="517" t="s">
        <v>3063</v>
      </c>
      <c r="AH110" s="511" t="s">
        <v>1445</v>
      </c>
      <c r="AI110" s="511"/>
      <c r="AJ110" s="511">
        <v>0</v>
      </c>
      <c r="AK110" s="511">
        <v>0</v>
      </c>
      <c r="AL110" s="511">
        <v>0</v>
      </c>
      <c r="AM110" s="511">
        <v>0</v>
      </c>
      <c r="AN110" s="511">
        <v>0</v>
      </c>
      <c r="AO110" s="511">
        <v>0</v>
      </c>
      <c r="AP110" s="511">
        <v>2</v>
      </c>
      <c r="AQ110" s="511">
        <v>0</v>
      </c>
      <c r="AR110" s="511">
        <v>0</v>
      </c>
      <c r="AS110" s="511">
        <v>0</v>
      </c>
      <c r="AT110" s="511">
        <v>0</v>
      </c>
      <c r="AU110" s="511">
        <v>0</v>
      </c>
      <c r="AV110" s="511">
        <v>0</v>
      </c>
      <c r="AW110" s="511">
        <v>0</v>
      </c>
      <c r="AX110" s="511">
        <v>0</v>
      </c>
      <c r="AY110" s="511">
        <v>0</v>
      </c>
      <c r="AZ110" s="511">
        <v>0</v>
      </c>
      <c r="BA110" s="511">
        <v>0</v>
      </c>
      <c r="BB110" s="511">
        <v>0</v>
      </c>
      <c r="BC110" s="511">
        <v>0</v>
      </c>
      <c r="BD110" s="511">
        <v>2</v>
      </c>
      <c r="BE110" s="511">
        <v>0</v>
      </c>
      <c r="BF110" s="511">
        <v>0</v>
      </c>
      <c r="BG110" s="511">
        <v>0</v>
      </c>
      <c r="BH110" s="511">
        <v>0</v>
      </c>
      <c r="BI110" s="511">
        <v>0</v>
      </c>
      <c r="BJ110" s="511">
        <v>0</v>
      </c>
      <c r="BK110" s="511">
        <v>0</v>
      </c>
      <c r="BL110" s="511">
        <v>0</v>
      </c>
      <c r="BM110" s="511">
        <v>0</v>
      </c>
      <c r="BN110" s="728"/>
      <c r="BO110" s="518">
        <v>2</v>
      </c>
      <c r="BP110" s="519">
        <v>0</v>
      </c>
      <c r="BQ110" s="528">
        <v>0</v>
      </c>
      <c r="BR110" s="519">
        <v>0</v>
      </c>
      <c r="BS110" s="519">
        <v>0</v>
      </c>
      <c r="BT110" s="519">
        <v>0</v>
      </c>
      <c r="BU110" s="529">
        <v>0</v>
      </c>
      <c r="BV110" s="519">
        <v>0</v>
      </c>
      <c r="BW110" s="519">
        <v>0</v>
      </c>
      <c r="BX110" s="519">
        <v>0</v>
      </c>
      <c r="BY110" s="519">
        <v>0</v>
      </c>
      <c r="BZ110" s="519">
        <v>0</v>
      </c>
      <c r="CA110" s="519">
        <v>0</v>
      </c>
      <c r="CB110" s="519">
        <v>0</v>
      </c>
      <c r="CC110" s="519">
        <v>0</v>
      </c>
      <c r="CD110" s="519">
        <v>0</v>
      </c>
      <c r="CE110" s="519">
        <v>0</v>
      </c>
      <c r="CF110" s="519">
        <v>0</v>
      </c>
      <c r="CG110" s="519">
        <v>0</v>
      </c>
      <c r="CH110" s="519">
        <v>0</v>
      </c>
      <c r="CI110" s="519">
        <v>0</v>
      </c>
      <c r="CJ110" s="519">
        <v>0</v>
      </c>
      <c r="CK110" s="623">
        <f t="shared" si="1"/>
        <v>0</v>
      </c>
      <c r="CL110" s="523">
        <v>0</v>
      </c>
      <c r="CM110" s="523">
        <v>0</v>
      </c>
      <c r="CN110" s="523">
        <v>0</v>
      </c>
      <c r="CO110" s="524">
        <v>7</v>
      </c>
      <c r="CP110" s="726"/>
      <c r="CQ110" s="525" t="s">
        <v>4965</v>
      </c>
      <c r="CR110" s="526" t="s">
        <v>4965</v>
      </c>
      <c r="CS110" s="527" t="s">
        <v>4965</v>
      </c>
      <c r="CT110" s="527" t="s">
        <v>4965</v>
      </c>
      <c r="CU110" s="531" t="s">
        <v>1938</v>
      </c>
    </row>
    <row r="111" spans="1:99" s="71" customFormat="1" ht="12" customHeight="1" x14ac:dyDescent="0.2">
      <c r="A111" s="509" t="s">
        <v>2441</v>
      </c>
      <c r="B111" s="510" t="s">
        <v>2742</v>
      </c>
      <c r="C111" s="510" t="s">
        <v>1432</v>
      </c>
      <c r="D111" s="510" t="s">
        <v>1432</v>
      </c>
      <c r="E111" s="511" t="s">
        <v>1432</v>
      </c>
      <c r="F111" s="510" t="s">
        <v>4193</v>
      </c>
      <c r="G111" s="510" t="s">
        <v>1373</v>
      </c>
      <c r="H111" s="510" t="s">
        <v>2717</v>
      </c>
      <c r="I111" s="510" t="s">
        <v>2743</v>
      </c>
      <c r="J111" s="510">
        <v>526695</v>
      </c>
      <c r="K111" s="510">
        <v>176474</v>
      </c>
      <c r="L111" s="512" t="s">
        <v>4766</v>
      </c>
      <c r="M111" s="513" t="s">
        <v>3900</v>
      </c>
      <c r="N111" s="513" t="s">
        <v>3859</v>
      </c>
      <c r="O111" s="510">
        <v>0</v>
      </c>
      <c r="P111" s="510">
        <v>3</v>
      </c>
      <c r="Q111" s="514">
        <v>3</v>
      </c>
      <c r="R111" s="510" t="s">
        <v>1335</v>
      </c>
      <c r="S111" s="510" t="s">
        <v>1438</v>
      </c>
      <c r="T111" s="513" t="s">
        <v>1336</v>
      </c>
      <c r="U111" s="513" t="s">
        <v>4273</v>
      </c>
      <c r="V111" s="513"/>
      <c r="W111" s="510" t="s">
        <v>1439</v>
      </c>
      <c r="X111" s="513" t="s">
        <v>1432</v>
      </c>
      <c r="Y111" s="510" t="s">
        <v>1442</v>
      </c>
      <c r="Z111" s="510" t="s">
        <v>3893</v>
      </c>
      <c r="AA111" s="510" t="s">
        <v>1444</v>
      </c>
      <c r="AB111" s="510" t="s">
        <v>3894</v>
      </c>
      <c r="AC111" s="515">
        <v>3.2000000000000001E-2</v>
      </c>
      <c r="AD111" s="516" t="s">
        <v>3900</v>
      </c>
      <c r="AE111" s="516"/>
      <c r="AF111" s="675">
        <v>42094</v>
      </c>
      <c r="AG111" s="517" t="s">
        <v>3063</v>
      </c>
      <c r="AH111" s="511" t="s">
        <v>1445</v>
      </c>
      <c r="AI111" s="511"/>
      <c r="AJ111" s="511">
        <v>0</v>
      </c>
      <c r="AK111" s="511">
        <v>0</v>
      </c>
      <c r="AL111" s="511">
        <v>0</v>
      </c>
      <c r="AM111" s="511">
        <v>0</v>
      </c>
      <c r="AN111" s="511">
        <v>2</v>
      </c>
      <c r="AO111" s="511">
        <v>0</v>
      </c>
      <c r="AP111" s="511">
        <v>1</v>
      </c>
      <c r="AQ111" s="511">
        <v>0</v>
      </c>
      <c r="AR111" s="511">
        <v>0</v>
      </c>
      <c r="AS111" s="511">
        <v>0</v>
      </c>
      <c r="AT111" s="511">
        <v>0</v>
      </c>
      <c r="AU111" s="511">
        <v>2</v>
      </c>
      <c r="AV111" s="511">
        <v>0</v>
      </c>
      <c r="AW111" s="511">
        <v>1</v>
      </c>
      <c r="AX111" s="511">
        <v>0</v>
      </c>
      <c r="AY111" s="511">
        <v>0</v>
      </c>
      <c r="AZ111" s="511">
        <v>0</v>
      </c>
      <c r="BA111" s="511">
        <v>0</v>
      </c>
      <c r="BB111" s="511">
        <v>0</v>
      </c>
      <c r="BC111" s="511">
        <v>0</v>
      </c>
      <c r="BD111" s="511">
        <v>0</v>
      </c>
      <c r="BE111" s="511">
        <v>0</v>
      </c>
      <c r="BF111" s="511">
        <v>0</v>
      </c>
      <c r="BG111" s="511">
        <v>0</v>
      </c>
      <c r="BH111" s="511">
        <v>0</v>
      </c>
      <c r="BI111" s="511">
        <v>0</v>
      </c>
      <c r="BJ111" s="511">
        <v>0</v>
      </c>
      <c r="BK111" s="511">
        <v>0</v>
      </c>
      <c r="BL111" s="511">
        <v>0</v>
      </c>
      <c r="BM111" s="511">
        <v>0</v>
      </c>
      <c r="BN111" s="728"/>
      <c r="BO111" s="518">
        <v>3</v>
      </c>
      <c r="BP111" s="519">
        <v>0</v>
      </c>
      <c r="BQ111" s="528">
        <v>0</v>
      </c>
      <c r="BR111" s="519">
        <v>0</v>
      </c>
      <c r="BS111" s="519">
        <v>0</v>
      </c>
      <c r="BT111" s="519">
        <v>0</v>
      </c>
      <c r="BU111" s="529">
        <v>0</v>
      </c>
      <c r="BV111" s="519">
        <v>0</v>
      </c>
      <c r="BW111" s="519">
        <v>0</v>
      </c>
      <c r="BX111" s="519">
        <v>0</v>
      </c>
      <c r="BY111" s="519">
        <v>0</v>
      </c>
      <c r="BZ111" s="519">
        <v>0</v>
      </c>
      <c r="CA111" s="519">
        <v>0</v>
      </c>
      <c r="CB111" s="519">
        <v>0</v>
      </c>
      <c r="CC111" s="519">
        <v>0</v>
      </c>
      <c r="CD111" s="519">
        <v>0</v>
      </c>
      <c r="CE111" s="519">
        <v>0</v>
      </c>
      <c r="CF111" s="519">
        <v>0</v>
      </c>
      <c r="CG111" s="519">
        <v>0</v>
      </c>
      <c r="CH111" s="519">
        <v>0</v>
      </c>
      <c r="CI111" s="519">
        <v>0</v>
      </c>
      <c r="CJ111" s="519">
        <v>0</v>
      </c>
      <c r="CK111" s="623">
        <f t="shared" si="1"/>
        <v>0</v>
      </c>
      <c r="CL111" s="523">
        <v>0</v>
      </c>
      <c r="CM111" s="523">
        <v>0</v>
      </c>
      <c r="CN111" s="523">
        <v>0</v>
      </c>
      <c r="CO111" s="524">
        <v>7</v>
      </c>
      <c r="CP111" s="726"/>
      <c r="CQ111" s="525" t="s">
        <v>4965</v>
      </c>
      <c r="CR111" s="526" t="s">
        <v>4965</v>
      </c>
      <c r="CS111" s="527" t="s">
        <v>4965</v>
      </c>
      <c r="CT111" s="527" t="s">
        <v>4965</v>
      </c>
      <c r="CU111" s="527" t="s">
        <v>4965</v>
      </c>
    </row>
    <row r="112" spans="1:99" s="71" customFormat="1" ht="12" customHeight="1" x14ac:dyDescent="0.2">
      <c r="A112" s="509" t="s">
        <v>2441</v>
      </c>
      <c r="B112" s="510" t="s">
        <v>1337</v>
      </c>
      <c r="C112" s="510" t="s">
        <v>1432</v>
      </c>
      <c r="D112" s="510" t="s">
        <v>1432</v>
      </c>
      <c r="E112" s="511" t="s">
        <v>1432</v>
      </c>
      <c r="F112" s="510" t="s">
        <v>1338</v>
      </c>
      <c r="G112" s="510" t="s">
        <v>2716</v>
      </c>
      <c r="H112" s="510" t="s">
        <v>2717</v>
      </c>
      <c r="I112" s="510" t="s">
        <v>1339</v>
      </c>
      <c r="J112" s="510">
        <v>527865</v>
      </c>
      <c r="K112" s="510">
        <v>175536</v>
      </c>
      <c r="L112" s="512" t="s">
        <v>3085</v>
      </c>
      <c r="M112" s="513" t="s">
        <v>3900</v>
      </c>
      <c r="N112" s="513" t="s">
        <v>3859</v>
      </c>
      <c r="O112" s="510">
        <v>0</v>
      </c>
      <c r="P112" s="510">
        <v>1</v>
      </c>
      <c r="Q112" s="514">
        <v>1</v>
      </c>
      <c r="R112" s="510" t="s">
        <v>1340</v>
      </c>
      <c r="S112" s="510" t="s">
        <v>1438</v>
      </c>
      <c r="T112" s="513" t="s">
        <v>3531</v>
      </c>
      <c r="U112" s="513" t="s">
        <v>4797</v>
      </c>
      <c r="V112" s="513"/>
      <c r="W112" s="510" t="s">
        <v>1439</v>
      </c>
      <c r="X112" s="513" t="s">
        <v>1432</v>
      </c>
      <c r="Y112" s="510" t="s">
        <v>1442</v>
      </c>
      <c r="Z112" s="510" t="s">
        <v>4694</v>
      </c>
      <c r="AA112" s="510" t="s">
        <v>1444</v>
      </c>
      <c r="AB112" s="510" t="s">
        <v>1136</v>
      </c>
      <c r="AC112" s="515">
        <v>4.0000000000000001E-3</v>
      </c>
      <c r="AD112" s="516" t="s">
        <v>3900</v>
      </c>
      <c r="AE112" s="516"/>
      <c r="AF112" s="675">
        <v>42094</v>
      </c>
      <c r="AG112" s="517" t="s">
        <v>3063</v>
      </c>
      <c r="AH112" s="511" t="s">
        <v>1445</v>
      </c>
      <c r="AI112" s="511"/>
      <c r="AJ112" s="511">
        <v>0</v>
      </c>
      <c r="AK112" s="511">
        <v>0</v>
      </c>
      <c r="AL112" s="511">
        <v>0</v>
      </c>
      <c r="AM112" s="511">
        <v>0</v>
      </c>
      <c r="AN112" s="511">
        <v>1</v>
      </c>
      <c r="AO112" s="511">
        <v>0</v>
      </c>
      <c r="AP112" s="511">
        <v>0</v>
      </c>
      <c r="AQ112" s="511">
        <v>0</v>
      </c>
      <c r="AR112" s="511">
        <v>0</v>
      </c>
      <c r="AS112" s="511">
        <v>0</v>
      </c>
      <c r="AT112" s="511">
        <v>0</v>
      </c>
      <c r="AU112" s="511">
        <v>1</v>
      </c>
      <c r="AV112" s="511">
        <v>0</v>
      </c>
      <c r="AW112" s="511">
        <v>0</v>
      </c>
      <c r="AX112" s="511">
        <v>0</v>
      </c>
      <c r="AY112" s="511">
        <v>0</v>
      </c>
      <c r="AZ112" s="511">
        <v>0</v>
      </c>
      <c r="BA112" s="511">
        <v>0</v>
      </c>
      <c r="BB112" s="511">
        <v>0</v>
      </c>
      <c r="BC112" s="511">
        <v>0</v>
      </c>
      <c r="BD112" s="511">
        <v>0</v>
      </c>
      <c r="BE112" s="511">
        <v>0</v>
      </c>
      <c r="BF112" s="511">
        <v>0</v>
      </c>
      <c r="BG112" s="511">
        <v>0</v>
      </c>
      <c r="BH112" s="511">
        <v>0</v>
      </c>
      <c r="BI112" s="511">
        <v>0</v>
      </c>
      <c r="BJ112" s="511">
        <v>0</v>
      </c>
      <c r="BK112" s="511">
        <v>0</v>
      </c>
      <c r="BL112" s="511">
        <v>0</v>
      </c>
      <c r="BM112" s="511">
        <v>0</v>
      </c>
      <c r="BN112" s="728"/>
      <c r="BO112" s="518">
        <v>1</v>
      </c>
      <c r="BP112" s="519">
        <v>0</v>
      </c>
      <c r="BQ112" s="528">
        <v>0</v>
      </c>
      <c r="BR112" s="519">
        <v>0</v>
      </c>
      <c r="BS112" s="519">
        <v>0</v>
      </c>
      <c r="BT112" s="519">
        <v>0</v>
      </c>
      <c r="BU112" s="529">
        <v>0</v>
      </c>
      <c r="BV112" s="519">
        <v>0</v>
      </c>
      <c r="BW112" s="519">
        <v>0</v>
      </c>
      <c r="BX112" s="519">
        <v>0</v>
      </c>
      <c r="BY112" s="519">
        <v>0</v>
      </c>
      <c r="BZ112" s="519">
        <v>0</v>
      </c>
      <c r="CA112" s="519">
        <v>0</v>
      </c>
      <c r="CB112" s="519">
        <v>0</v>
      </c>
      <c r="CC112" s="519">
        <v>0</v>
      </c>
      <c r="CD112" s="519">
        <v>0</v>
      </c>
      <c r="CE112" s="519">
        <v>0</v>
      </c>
      <c r="CF112" s="519">
        <v>0</v>
      </c>
      <c r="CG112" s="519">
        <v>0</v>
      </c>
      <c r="CH112" s="519">
        <v>0</v>
      </c>
      <c r="CI112" s="519">
        <v>0</v>
      </c>
      <c r="CJ112" s="519">
        <v>0</v>
      </c>
      <c r="CK112" s="623">
        <f t="shared" si="1"/>
        <v>0</v>
      </c>
      <c r="CL112" s="523">
        <v>0</v>
      </c>
      <c r="CM112" s="523">
        <v>0</v>
      </c>
      <c r="CN112" s="523">
        <v>0</v>
      </c>
      <c r="CO112" s="524">
        <v>1</v>
      </c>
      <c r="CP112" s="726"/>
      <c r="CQ112" s="525" t="s">
        <v>4965</v>
      </c>
      <c r="CR112" s="526" t="s">
        <v>4965</v>
      </c>
      <c r="CS112" s="527" t="s">
        <v>4965</v>
      </c>
      <c r="CT112" s="527" t="s">
        <v>4965</v>
      </c>
      <c r="CU112" s="527" t="s">
        <v>4965</v>
      </c>
    </row>
    <row r="113" spans="1:99" s="71" customFormat="1" ht="12" customHeight="1" x14ac:dyDescent="0.2">
      <c r="A113" s="509" t="s">
        <v>2441</v>
      </c>
      <c r="B113" s="510" t="s">
        <v>1341</v>
      </c>
      <c r="C113" s="510" t="s">
        <v>1432</v>
      </c>
      <c r="D113" s="510" t="s">
        <v>1432</v>
      </c>
      <c r="E113" s="511" t="s">
        <v>1432</v>
      </c>
      <c r="F113" s="510" t="s">
        <v>1342</v>
      </c>
      <c r="G113" s="510" t="s">
        <v>2347</v>
      </c>
      <c r="H113" s="510" t="s">
        <v>1435</v>
      </c>
      <c r="I113" s="510" t="s">
        <v>2703</v>
      </c>
      <c r="J113" s="510">
        <v>527653</v>
      </c>
      <c r="K113" s="510">
        <v>171273</v>
      </c>
      <c r="L113" s="512" t="s">
        <v>3082</v>
      </c>
      <c r="M113" s="513" t="s">
        <v>3900</v>
      </c>
      <c r="N113" s="513" t="s">
        <v>3859</v>
      </c>
      <c r="O113" s="510">
        <v>0</v>
      </c>
      <c r="P113" s="510">
        <v>3</v>
      </c>
      <c r="Q113" s="514">
        <v>3</v>
      </c>
      <c r="R113" s="510" t="s">
        <v>1343</v>
      </c>
      <c r="S113" s="510" t="s">
        <v>1438</v>
      </c>
      <c r="T113" s="513" t="s">
        <v>398</v>
      </c>
      <c r="U113" s="513" t="s">
        <v>526</v>
      </c>
      <c r="V113" s="513"/>
      <c r="W113" s="510" t="s">
        <v>1439</v>
      </c>
      <c r="X113" s="513" t="s">
        <v>1432</v>
      </c>
      <c r="Y113" s="510" t="s">
        <v>1442</v>
      </c>
      <c r="Z113" s="510" t="s">
        <v>2722</v>
      </c>
      <c r="AA113" s="510" t="s">
        <v>1444</v>
      </c>
      <c r="AB113" s="510" t="s">
        <v>2723</v>
      </c>
      <c r="AC113" s="515">
        <v>8.9999999999999993E-3</v>
      </c>
      <c r="AD113" s="516" t="s">
        <v>3900</v>
      </c>
      <c r="AE113" s="516"/>
      <c r="AF113" s="675">
        <v>42094</v>
      </c>
      <c r="AG113" s="517" t="s">
        <v>3063</v>
      </c>
      <c r="AH113" s="511" t="s">
        <v>1445</v>
      </c>
      <c r="AI113" s="511"/>
      <c r="AJ113" s="511">
        <v>0</v>
      </c>
      <c r="AK113" s="511">
        <v>0</v>
      </c>
      <c r="AL113" s="511">
        <v>1</v>
      </c>
      <c r="AM113" s="511">
        <v>2</v>
      </c>
      <c r="AN113" s="511">
        <v>0</v>
      </c>
      <c r="AO113" s="511">
        <v>0</v>
      </c>
      <c r="AP113" s="511">
        <v>0</v>
      </c>
      <c r="AQ113" s="511">
        <v>0</v>
      </c>
      <c r="AR113" s="511">
        <v>0</v>
      </c>
      <c r="AS113" s="511">
        <v>1</v>
      </c>
      <c r="AT113" s="511">
        <v>2</v>
      </c>
      <c r="AU113" s="511">
        <v>0</v>
      </c>
      <c r="AV113" s="511">
        <v>0</v>
      </c>
      <c r="AW113" s="511">
        <v>0</v>
      </c>
      <c r="AX113" s="511">
        <v>0</v>
      </c>
      <c r="AY113" s="511">
        <v>0</v>
      </c>
      <c r="AZ113" s="511">
        <v>0</v>
      </c>
      <c r="BA113" s="511">
        <v>0</v>
      </c>
      <c r="BB113" s="511">
        <v>0</v>
      </c>
      <c r="BC113" s="511">
        <v>0</v>
      </c>
      <c r="BD113" s="511">
        <v>0</v>
      </c>
      <c r="BE113" s="511">
        <v>0</v>
      </c>
      <c r="BF113" s="511">
        <v>0</v>
      </c>
      <c r="BG113" s="511">
        <v>0</v>
      </c>
      <c r="BH113" s="511">
        <v>0</v>
      </c>
      <c r="BI113" s="511">
        <v>0</v>
      </c>
      <c r="BJ113" s="511">
        <v>0</v>
      </c>
      <c r="BK113" s="511">
        <v>0</v>
      </c>
      <c r="BL113" s="511">
        <v>0</v>
      </c>
      <c r="BM113" s="511">
        <v>0</v>
      </c>
      <c r="BN113" s="728"/>
      <c r="BO113" s="518">
        <v>3</v>
      </c>
      <c r="BP113" s="519">
        <v>0</v>
      </c>
      <c r="BQ113" s="528">
        <v>0</v>
      </c>
      <c r="BR113" s="519">
        <v>0</v>
      </c>
      <c r="BS113" s="519">
        <v>0</v>
      </c>
      <c r="BT113" s="519">
        <v>0</v>
      </c>
      <c r="BU113" s="529">
        <v>0</v>
      </c>
      <c r="BV113" s="519">
        <v>0</v>
      </c>
      <c r="BW113" s="519">
        <v>0</v>
      </c>
      <c r="BX113" s="519">
        <v>0</v>
      </c>
      <c r="BY113" s="519">
        <v>0</v>
      </c>
      <c r="BZ113" s="519">
        <v>0</v>
      </c>
      <c r="CA113" s="519">
        <v>0</v>
      </c>
      <c r="CB113" s="519">
        <v>0</v>
      </c>
      <c r="CC113" s="519">
        <v>0</v>
      </c>
      <c r="CD113" s="519">
        <v>0</v>
      </c>
      <c r="CE113" s="519">
        <v>0</v>
      </c>
      <c r="CF113" s="519">
        <v>0</v>
      </c>
      <c r="CG113" s="519">
        <v>0</v>
      </c>
      <c r="CH113" s="519">
        <v>0</v>
      </c>
      <c r="CI113" s="519">
        <v>0</v>
      </c>
      <c r="CJ113" s="519">
        <v>0</v>
      </c>
      <c r="CK113" s="623">
        <f t="shared" si="1"/>
        <v>0</v>
      </c>
      <c r="CL113" s="523">
        <v>0</v>
      </c>
      <c r="CM113" s="523">
        <v>0</v>
      </c>
      <c r="CN113" s="523">
        <v>0</v>
      </c>
      <c r="CO113" s="524">
        <v>7</v>
      </c>
      <c r="CP113" s="524" t="s">
        <v>1938</v>
      </c>
      <c r="CQ113" s="530" t="s">
        <v>1941</v>
      </c>
      <c r="CR113" s="526" t="s">
        <v>4965</v>
      </c>
      <c r="CS113" s="527" t="s">
        <v>4965</v>
      </c>
      <c r="CT113" s="527" t="s">
        <v>4965</v>
      </c>
      <c r="CU113" s="527" t="s">
        <v>4965</v>
      </c>
    </row>
    <row r="114" spans="1:99" s="71" customFormat="1" ht="12" customHeight="1" x14ac:dyDescent="0.2">
      <c r="A114" s="509" t="s">
        <v>2441</v>
      </c>
      <c r="B114" s="510" t="s">
        <v>1344</v>
      </c>
      <c r="C114" s="510" t="s">
        <v>1432</v>
      </c>
      <c r="D114" s="510" t="s">
        <v>1432</v>
      </c>
      <c r="E114" s="511" t="s">
        <v>1432</v>
      </c>
      <c r="F114" s="510" t="s">
        <v>1345</v>
      </c>
      <c r="G114" s="510" t="s">
        <v>2729</v>
      </c>
      <c r="H114" s="510" t="s">
        <v>3944</v>
      </c>
      <c r="I114" s="510" t="s">
        <v>1346</v>
      </c>
      <c r="J114" s="510">
        <v>523679</v>
      </c>
      <c r="K114" s="510">
        <v>172829</v>
      </c>
      <c r="L114" s="512" t="s">
        <v>1398</v>
      </c>
      <c r="M114" s="513" t="s">
        <v>4203</v>
      </c>
      <c r="N114" s="513" t="s">
        <v>3859</v>
      </c>
      <c r="O114" s="510">
        <v>0</v>
      </c>
      <c r="P114" s="510">
        <v>8</v>
      </c>
      <c r="Q114" s="514">
        <v>8</v>
      </c>
      <c r="R114" s="510" t="s">
        <v>1347</v>
      </c>
      <c r="S114" s="510" t="s">
        <v>1438</v>
      </c>
      <c r="T114" s="513" t="s">
        <v>1348</v>
      </c>
      <c r="U114" s="513" t="s">
        <v>3877</v>
      </c>
      <c r="V114" s="513"/>
      <c r="W114" s="510" t="s">
        <v>1439</v>
      </c>
      <c r="X114" s="513" t="s">
        <v>1432</v>
      </c>
      <c r="Y114" s="510" t="s">
        <v>1442</v>
      </c>
      <c r="Z114" s="510" t="s">
        <v>1443</v>
      </c>
      <c r="AA114" s="510" t="s">
        <v>1444</v>
      </c>
      <c r="AB114" s="510" t="s">
        <v>2713</v>
      </c>
      <c r="AC114" s="515">
        <v>7.6999999999999999E-2</v>
      </c>
      <c r="AD114" s="516" t="s">
        <v>4203</v>
      </c>
      <c r="AE114" s="516"/>
      <c r="AF114" s="675">
        <v>42094</v>
      </c>
      <c r="AG114" s="517" t="s">
        <v>3063</v>
      </c>
      <c r="AH114" s="511" t="s">
        <v>1445</v>
      </c>
      <c r="AI114" s="511"/>
      <c r="AJ114" s="511">
        <v>0</v>
      </c>
      <c r="AK114" s="511">
        <v>8</v>
      </c>
      <c r="AL114" s="511">
        <v>0</v>
      </c>
      <c r="AM114" s="511">
        <v>0</v>
      </c>
      <c r="AN114" s="511">
        <v>7</v>
      </c>
      <c r="AO114" s="511">
        <v>1</v>
      </c>
      <c r="AP114" s="511">
        <v>0</v>
      </c>
      <c r="AQ114" s="511">
        <v>0</v>
      </c>
      <c r="AR114" s="511">
        <v>0</v>
      </c>
      <c r="AS114" s="511">
        <v>0</v>
      </c>
      <c r="AT114" s="511">
        <v>0</v>
      </c>
      <c r="AU114" s="511">
        <v>7</v>
      </c>
      <c r="AV114" s="511">
        <v>1</v>
      </c>
      <c r="AW114" s="511">
        <v>0</v>
      </c>
      <c r="AX114" s="511">
        <v>0</v>
      </c>
      <c r="AY114" s="511">
        <v>0</v>
      </c>
      <c r="AZ114" s="511">
        <v>0</v>
      </c>
      <c r="BA114" s="511">
        <v>0</v>
      </c>
      <c r="BB114" s="511">
        <v>0</v>
      </c>
      <c r="BC114" s="511">
        <v>0</v>
      </c>
      <c r="BD114" s="511">
        <v>0</v>
      </c>
      <c r="BE114" s="511">
        <v>0</v>
      </c>
      <c r="BF114" s="511">
        <v>0</v>
      </c>
      <c r="BG114" s="511">
        <v>0</v>
      </c>
      <c r="BH114" s="511">
        <v>0</v>
      </c>
      <c r="BI114" s="511">
        <v>0</v>
      </c>
      <c r="BJ114" s="511">
        <v>0</v>
      </c>
      <c r="BK114" s="511">
        <v>0</v>
      </c>
      <c r="BL114" s="511">
        <v>0</v>
      </c>
      <c r="BM114" s="511">
        <v>0</v>
      </c>
      <c r="BN114" s="728"/>
      <c r="BO114" s="518">
        <v>8</v>
      </c>
      <c r="BP114" s="519">
        <v>0</v>
      </c>
      <c r="BQ114" s="528">
        <v>0</v>
      </c>
      <c r="BR114" s="519">
        <v>0</v>
      </c>
      <c r="BS114" s="519">
        <v>0</v>
      </c>
      <c r="BT114" s="519">
        <v>0</v>
      </c>
      <c r="BU114" s="529">
        <v>0</v>
      </c>
      <c r="BV114" s="519">
        <v>0</v>
      </c>
      <c r="BW114" s="519">
        <v>0</v>
      </c>
      <c r="BX114" s="519">
        <v>0</v>
      </c>
      <c r="BY114" s="519">
        <v>0</v>
      </c>
      <c r="BZ114" s="519">
        <v>0</v>
      </c>
      <c r="CA114" s="519">
        <v>0</v>
      </c>
      <c r="CB114" s="519">
        <v>0</v>
      </c>
      <c r="CC114" s="519">
        <v>0</v>
      </c>
      <c r="CD114" s="519">
        <v>0</v>
      </c>
      <c r="CE114" s="519">
        <v>0</v>
      </c>
      <c r="CF114" s="519">
        <v>0</v>
      </c>
      <c r="CG114" s="519">
        <v>0</v>
      </c>
      <c r="CH114" s="519">
        <v>0</v>
      </c>
      <c r="CI114" s="519">
        <v>0</v>
      </c>
      <c r="CJ114" s="519">
        <v>0</v>
      </c>
      <c r="CK114" s="623">
        <f t="shared" si="1"/>
        <v>0</v>
      </c>
      <c r="CL114" s="523">
        <v>0</v>
      </c>
      <c r="CM114" s="523">
        <v>0</v>
      </c>
      <c r="CN114" s="523">
        <v>0</v>
      </c>
      <c r="CO114" s="524">
        <v>1</v>
      </c>
      <c r="CP114" s="726"/>
      <c r="CQ114" s="525" t="s">
        <v>4965</v>
      </c>
      <c r="CR114" s="526" t="s">
        <v>4965</v>
      </c>
      <c r="CS114" s="527" t="s">
        <v>4965</v>
      </c>
      <c r="CT114" s="527" t="s">
        <v>4965</v>
      </c>
      <c r="CU114" s="527" t="s">
        <v>4965</v>
      </c>
    </row>
    <row r="115" spans="1:99" s="71" customFormat="1" ht="12" customHeight="1" x14ac:dyDescent="0.2">
      <c r="A115" s="509" t="s">
        <v>2441</v>
      </c>
      <c r="B115" s="510" t="s">
        <v>1349</v>
      </c>
      <c r="C115" s="510" t="s">
        <v>1432</v>
      </c>
      <c r="D115" s="510" t="s">
        <v>1432</v>
      </c>
      <c r="E115" s="511" t="s">
        <v>1350</v>
      </c>
      <c r="F115" s="510" t="s">
        <v>1351</v>
      </c>
      <c r="G115" s="510" t="s">
        <v>4802</v>
      </c>
      <c r="H115" s="510" t="s">
        <v>1435</v>
      </c>
      <c r="I115" s="510" t="s">
        <v>1352</v>
      </c>
      <c r="J115" s="510">
        <v>526177</v>
      </c>
      <c r="K115" s="510">
        <v>172334</v>
      </c>
      <c r="L115" s="512" t="s">
        <v>3078</v>
      </c>
      <c r="M115" s="513" t="s">
        <v>3618</v>
      </c>
      <c r="N115" s="513" t="s">
        <v>3859</v>
      </c>
      <c r="O115" s="510">
        <v>0</v>
      </c>
      <c r="P115" s="510">
        <v>1</v>
      </c>
      <c r="Q115" s="514">
        <v>1</v>
      </c>
      <c r="R115" s="510" t="s">
        <v>2804</v>
      </c>
      <c r="S115" s="510" t="s">
        <v>1438</v>
      </c>
      <c r="T115" s="513" t="s">
        <v>3725</v>
      </c>
      <c r="U115" s="513" t="s">
        <v>4817</v>
      </c>
      <c r="V115" s="513"/>
      <c r="W115" s="510" t="s">
        <v>1439</v>
      </c>
      <c r="X115" s="513" t="s">
        <v>1432</v>
      </c>
      <c r="Y115" s="510" t="s">
        <v>1442</v>
      </c>
      <c r="Z115" s="510" t="s">
        <v>3893</v>
      </c>
      <c r="AA115" s="510" t="s">
        <v>1444</v>
      </c>
      <c r="AB115" s="510" t="s">
        <v>4720</v>
      </c>
      <c r="AC115" s="515">
        <v>0.01</v>
      </c>
      <c r="AD115" s="516" t="s">
        <v>3618</v>
      </c>
      <c r="AE115" s="516"/>
      <c r="AF115" s="675">
        <v>42094</v>
      </c>
      <c r="AG115" s="517" t="s">
        <v>3063</v>
      </c>
      <c r="AH115" s="511" t="s">
        <v>1445</v>
      </c>
      <c r="AI115" s="511"/>
      <c r="AJ115" s="511">
        <v>0</v>
      </c>
      <c r="AK115" s="511">
        <v>0</v>
      </c>
      <c r="AL115" s="511">
        <v>0</v>
      </c>
      <c r="AM115" s="511">
        <v>0</v>
      </c>
      <c r="AN115" s="511">
        <v>1</v>
      </c>
      <c r="AO115" s="511">
        <v>0</v>
      </c>
      <c r="AP115" s="511">
        <v>0</v>
      </c>
      <c r="AQ115" s="511">
        <v>0</v>
      </c>
      <c r="AR115" s="511">
        <v>0</v>
      </c>
      <c r="AS115" s="511">
        <v>0</v>
      </c>
      <c r="AT115" s="511">
        <v>0</v>
      </c>
      <c r="AU115" s="511">
        <v>1</v>
      </c>
      <c r="AV115" s="511">
        <v>0</v>
      </c>
      <c r="AW115" s="511">
        <v>0</v>
      </c>
      <c r="AX115" s="511">
        <v>0</v>
      </c>
      <c r="AY115" s="511">
        <v>0</v>
      </c>
      <c r="AZ115" s="511">
        <v>0</v>
      </c>
      <c r="BA115" s="511">
        <v>0</v>
      </c>
      <c r="BB115" s="511">
        <v>0</v>
      </c>
      <c r="BC115" s="511">
        <v>0</v>
      </c>
      <c r="BD115" s="511">
        <v>0</v>
      </c>
      <c r="BE115" s="511">
        <v>0</v>
      </c>
      <c r="BF115" s="511">
        <v>0</v>
      </c>
      <c r="BG115" s="511">
        <v>0</v>
      </c>
      <c r="BH115" s="511">
        <v>0</v>
      </c>
      <c r="BI115" s="511">
        <v>0</v>
      </c>
      <c r="BJ115" s="511">
        <v>0</v>
      </c>
      <c r="BK115" s="511">
        <v>0</v>
      </c>
      <c r="BL115" s="511">
        <v>0</v>
      </c>
      <c r="BM115" s="511">
        <v>0</v>
      </c>
      <c r="BN115" s="728"/>
      <c r="BO115" s="518">
        <v>1</v>
      </c>
      <c r="BP115" s="519">
        <v>0</v>
      </c>
      <c r="BQ115" s="528">
        <v>0</v>
      </c>
      <c r="BR115" s="519">
        <v>0</v>
      </c>
      <c r="BS115" s="519">
        <v>0</v>
      </c>
      <c r="BT115" s="519">
        <v>0</v>
      </c>
      <c r="BU115" s="529">
        <v>0</v>
      </c>
      <c r="BV115" s="519">
        <v>0</v>
      </c>
      <c r="BW115" s="519">
        <v>0</v>
      </c>
      <c r="BX115" s="519">
        <v>0</v>
      </c>
      <c r="BY115" s="519">
        <v>0</v>
      </c>
      <c r="BZ115" s="519">
        <v>0</v>
      </c>
      <c r="CA115" s="519">
        <v>0</v>
      </c>
      <c r="CB115" s="519">
        <v>0</v>
      </c>
      <c r="CC115" s="519">
        <v>0</v>
      </c>
      <c r="CD115" s="519">
        <v>0</v>
      </c>
      <c r="CE115" s="519">
        <v>0</v>
      </c>
      <c r="CF115" s="519">
        <v>0</v>
      </c>
      <c r="CG115" s="519">
        <v>0</v>
      </c>
      <c r="CH115" s="519">
        <v>0</v>
      </c>
      <c r="CI115" s="519">
        <v>0</v>
      </c>
      <c r="CJ115" s="519">
        <v>0</v>
      </c>
      <c r="CK115" s="623">
        <f t="shared" si="1"/>
        <v>0</v>
      </c>
      <c r="CL115" s="523">
        <v>0</v>
      </c>
      <c r="CM115" s="523">
        <v>0</v>
      </c>
      <c r="CN115" s="523">
        <v>0</v>
      </c>
      <c r="CO115" s="524">
        <v>7</v>
      </c>
      <c r="CP115" s="726"/>
      <c r="CQ115" s="525" t="s">
        <v>4965</v>
      </c>
      <c r="CR115" s="526" t="s">
        <v>4965</v>
      </c>
      <c r="CS115" s="527" t="s">
        <v>4965</v>
      </c>
      <c r="CT115" s="527" t="s">
        <v>4965</v>
      </c>
      <c r="CU115" s="527" t="s">
        <v>4965</v>
      </c>
    </row>
    <row r="116" spans="1:99" s="71" customFormat="1" ht="12" customHeight="1" x14ac:dyDescent="0.2">
      <c r="A116" s="509" t="s">
        <v>2441</v>
      </c>
      <c r="B116" s="510" t="s">
        <v>2805</v>
      </c>
      <c r="C116" s="510" t="s">
        <v>1432</v>
      </c>
      <c r="D116" s="510" t="s">
        <v>1432</v>
      </c>
      <c r="E116" s="511" t="s">
        <v>2314</v>
      </c>
      <c r="F116" s="510" t="s">
        <v>1432</v>
      </c>
      <c r="G116" s="510" t="s">
        <v>2315</v>
      </c>
      <c r="H116" s="510" t="s">
        <v>2717</v>
      </c>
      <c r="I116" s="510" t="s">
        <v>2316</v>
      </c>
      <c r="J116" s="510">
        <v>526750</v>
      </c>
      <c r="K116" s="510">
        <v>176190</v>
      </c>
      <c r="L116" s="512" t="s">
        <v>4766</v>
      </c>
      <c r="M116" s="513" t="s">
        <v>3900</v>
      </c>
      <c r="N116" s="513" t="s">
        <v>2318</v>
      </c>
      <c r="O116" s="510">
        <v>7</v>
      </c>
      <c r="P116" s="510">
        <v>14</v>
      </c>
      <c r="Q116" s="514">
        <v>7</v>
      </c>
      <c r="R116" s="510" t="s">
        <v>2806</v>
      </c>
      <c r="S116" s="510" t="s">
        <v>1154</v>
      </c>
      <c r="T116" s="513" t="s">
        <v>3713</v>
      </c>
      <c r="U116" s="513" t="s">
        <v>3181</v>
      </c>
      <c r="V116" s="513"/>
      <c r="W116" s="510" t="s">
        <v>1439</v>
      </c>
      <c r="X116" s="513" t="s">
        <v>1432</v>
      </c>
      <c r="Y116" s="510" t="s">
        <v>1442</v>
      </c>
      <c r="Z116" s="510" t="s">
        <v>3893</v>
      </c>
      <c r="AA116" s="510" t="s">
        <v>1444</v>
      </c>
      <c r="AB116" s="510" t="s">
        <v>2713</v>
      </c>
      <c r="AC116" s="515">
        <v>3.9E-2</v>
      </c>
      <c r="AD116" s="516" t="s">
        <v>3900</v>
      </c>
      <c r="AE116" s="516"/>
      <c r="AF116" s="675">
        <v>41882</v>
      </c>
      <c r="AG116" s="517" t="s">
        <v>3063</v>
      </c>
      <c r="AH116" s="511" t="s">
        <v>1445</v>
      </c>
      <c r="AI116" s="511"/>
      <c r="AJ116" s="511">
        <v>1</v>
      </c>
      <c r="AK116" s="511">
        <v>14</v>
      </c>
      <c r="AL116" s="511">
        <v>0</v>
      </c>
      <c r="AM116" s="511">
        <v>0</v>
      </c>
      <c r="AN116" s="511">
        <v>14</v>
      </c>
      <c r="AO116" s="511">
        <v>-7</v>
      </c>
      <c r="AP116" s="511">
        <v>0</v>
      </c>
      <c r="AQ116" s="511">
        <v>0</v>
      </c>
      <c r="AR116" s="511">
        <v>0</v>
      </c>
      <c r="AS116" s="511">
        <v>0</v>
      </c>
      <c r="AT116" s="511">
        <v>0</v>
      </c>
      <c r="AU116" s="511">
        <v>14</v>
      </c>
      <c r="AV116" s="511">
        <v>0</v>
      </c>
      <c r="AW116" s="511">
        <v>0</v>
      </c>
      <c r="AX116" s="511">
        <v>0</v>
      </c>
      <c r="AY116" s="511">
        <v>0</v>
      </c>
      <c r="AZ116" s="511">
        <v>0</v>
      </c>
      <c r="BA116" s="511">
        <v>0</v>
      </c>
      <c r="BB116" s="511">
        <v>0</v>
      </c>
      <c r="BC116" s="511">
        <v>0</v>
      </c>
      <c r="BD116" s="511">
        <v>0</v>
      </c>
      <c r="BE116" s="511">
        <v>0</v>
      </c>
      <c r="BF116" s="511">
        <v>0</v>
      </c>
      <c r="BG116" s="511">
        <v>0</v>
      </c>
      <c r="BH116" s="511">
        <v>0</v>
      </c>
      <c r="BI116" s="511">
        <v>0</v>
      </c>
      <c r="BJ116" s="511">
        <v>-7</v>
      </c>
      <c r="BK116" s="511">
        <v>0</v>
      </c>
      <c r="BL116" s="511">
        <v>0</v>
      </c>
      <c r="BM116" s="511">
        <v>0</v>
      </c>
      <c r="BN116" s="728"/>
      <c r="BO116" s="518">
        <v>7</v>
      </c>
      <c r="BP116" s="519">
        <v>0</v>
      </c>
      <c r="BQ116" s="528">
        <v>0</v>
      </c>
      <c r="BR116" s="519">
        <v>0</v>
      </c>
      <c r="BS116" s="519">
        <v>0</v>
      </c>
      <c r="BT116" s="519">
        <v>0</v>
      </c>
      <c r="BU116" s="529">
        <v>0</v>
      </c>
      <c r="BV116" s="519">
        <v>0</v>
      </c>
      <c r="BW116" s="519">
        <v>0</v>
      </c>
      <c r="BX116" s="519">
        <v>0</v>
      </c>
      <c r="BY116" s="519">
        <v>0</v>
      </c>
      <c r="BZ116" s="519">
        <v>0</v>
      </c>
      <c r="CA116" s="519">
        <v>0</v>
      </c>
      <c r="CB116" s="519">
        <v>0</v>
      </c>
      <c r="CC116" s="519">
        <v>0</v>
      </c>
      <c r="CD116" s="519">
        <v>0</v>
      </c>
      <c r="CE116" s="519">
        <v>0</v>
      </c>
      <c r="CF116" s="519">
        <v>0</v>
      </c>
      <c r="CG116" s="519">
        <v>0</v>
      </c>
      <c r="CH116" s="519">
        <v>0</v>
      </c>
      <c r="CI116" s="519">
        <v>0</v>
      </c>
      <c r="CJ116" s="519">
        <v>0</v>
      </c>
      <c r="CK116" s="623">
        <f t="shared" si="1"/>
        <v>0</v>
      </c>
      <c r="CL116" s="523">
        <v>0</v>
      </c>
      <c r="CM116" s="523">
        <v>0</v>
      </c>
      <c r="CN116" s="523">
        <v>0</v>
      </c>
      <c r="CO116" s="524">
        <v>7</v>
      </c>
      <c r="CP116" s="726"/>
      <c r="CQ116" s="525" t="s">
        <v>4965</v>
      </c>
      <c r="CR116" s="526" t="s">
        <v>4965</v>
      </c>
      <c r="CS116" s="527" t="s">
        <v>4965</v>
      </c>
      <c r="CT116" s="527" t="s">
        <v>4965</v>
      </c>
      <c r="CU116" s="527" t="s">
        <v>4965</v>
      </c>
    </row>
    <row r="117" spans="1:99" s="71" customFormat="1" ht="12" customHeight="1" x14ac:dyDescent="0.2">
      <c r="A117" s="509" t="s">
        <v>2441</v>
      </c>
      <c r="B117" s="510" t="s">
        <v>2807</v>
      </c>
      <c r="C117" s="510" t="s">
        <v>1432</v>
      </c>
      <c r="D117" s="510" t="s">
        <v>1432</v>
      </c>
      <c r="E117" s="511" t="s">
        <v>1432</v>
      </c>
      <c r="F117" s="510" t="s">
        <v>4516</v>
      </c>
      <c r="G117" s="510" t="s">
        <v>929</v>
      </c>
      <c r="H117" s="510" t="s">
        <v>1435</v>
      </c>
      <c r="I117" s="510" t="s">
        <v>2552</v>
      </c>
      <c r="J117" s="510">
        <v>527979</v>
      </c>
      <c r="K117" s="510">
        <v>172297</v>
      </c>
      <c r="L117" s="512" t="s">
        <v>3077</v>
      </c>
      <c r="M117" s="513" t="s">
        <v>3859</v>
      </c>
      <c r="N117" s="513" t="s">
        <v>3859</v>
      </c>
      <c r="O117" s="510">
        <v>1</v>
      </c>
      <c r="P117" s="510">
        <v>3</v>
      </c>
      <c r="Q117" s="514">
        <v>2</v>
      </c>
      <c r="R117" s="510" t="s">
        <v>2808</v>
      </c>
      <c r="S117" s="510" t="s">
        <v>1438</v>
      </c>
      <c r="T117" s="513" t="s">
        <v>2809</v>
      </c>
      <c r="U117" s="513" t="s">
        <v>2242</v>
      </c>
      <c r="V117" s="513"/>
      <c r="W117" s="510" t="s">
        <v>1439</v>
      </c>
      <c r="X117" s="513" t="s">
        <v>1432</v>
      </c>
      <c r="Y117" s="510" t="s">
        <v>1442</v>
      </c>
      <c r="Z117" s="510" t="s">
        <v>4694</v>
      </c>
      <c r="AA117" s="510" t="s">
        <v>1444</v>
      </c>
      <c r="AB117" s="510" t="s">
        <v>2723</v>
      </c>
      <c r="AC117" s="515">
        <v>7.0000000000000001E-3</v>
      </c>
      <c r="AD117" s="516" t="s">
        <v>3859</v>
      </c>
      <c r="AE117" s="516"/>
      <c r="AF117" s="675">
        <v>42094</v>
      </c>
      <c r="AG117" s="517" t="s">
        <v>3063</v>
      </c>
      <c r="AH117" s="511" t="s">
        <v>1445</v>
      </c>
      <c r="AI117" s="511"/>
      <c r="AJ117" s="511">
        <v>0</v>
      </c>
      <c r="AK117" s="511">
        <v>0</v>
      </c>
      <c r="AL117" s="511">
        <v>1</v>
      </c>
      <c r="AM117" s="511">
        <v>1</v>
      </c>
      <c r="AN117" s="511">
        <v>0</v>
      </c>
      <c r="AO117" s="511">
        <v>1</v>
      </c>
      <c r="AP117" s="511">
        <v>-1</v>
      </c>
      <c r="AQ117" s="511">
        <v>0</v>
      </c>
      <c r="AR117" s="511">
        <v>0</v>
      </c>
      <c r="AS117" s="511">
        <v>1</v>
      </c>
      <c r="AT117" s="511">
        <v>1</v>
      </c>
      <c r="AU117" s="511">
        <v>0</v>
      </c>
      <c r="AV117" s="511">
        <v>1</v>
      </c>
      <c r="AW117" s="511">
        <v>-1</v>
      </c>
      <c r="AX117" s="511">
        <v>0</v>
      </c>
      <c r="AY117" s="511">
        <v>0</v>
      </c>
      <c r="AZ117" s="511">
        <v>0</v>
      </c>
      <c r="BA117" s="511">
        <v>0</v>
      </c>
      <c r="BB117" s="511">
        <v>0</v>
      </c>
      <c r="BC117" s="511">
        <v>0</v>
      </c>
      <c r="BD117" s="511">
        <v>0</v>
      </c>
      <c r="BE117" s="511">
        <v>0</v>
      </c>
      <c r="BF117" s="511">
        <v>0</v>
      </c>
      <c r="BG117" s="511">
        <v>0</v>
      </c>
      <c r="BH117" s="511">
        <v>0</v>
      </c>
      <c r="BI117" s="511">
        <v>0</v>
      </c>
      <c r="BJ117" s="511">
        <v>0</v>
      </c>
      <c r="BK117" s="511">
        <v>0</v>
      </c>
      <c r="BL117" s="511">
        <v>0</v>
      </c>
      <c r="BM117" s="511">
        <v>0</v>
      </c>
      <c r="BN117" s="728"/>
      <c r="BO117" s="518">
        <v>2</v>
      </c>
      <c r="BP117" s="519">
        <v>0</v>
      </c>
      <c r="BQ117" s="528">
        <v>0</v>
      </c>
      <c r="BR117" s="519">
        <v>0</v>
      </c>
      <c r="BS117" s="519">
        <v>0</v>
      </c>
      <c r="BT117" s="519">
        <v>0</v>
      </c>
      <c r="BU117" s="529">
        <v>0</v>
      </c>
      <c r="BV117" s="519">
        <v>0</v>
      </c>
      <c r="BW117" s="519">
        <v>0</v>
      </c>
      <c r="BX117" s="519">
        <v>0</v>
      </c>
      <c r="BY117" s="519">
        <v>0</v>
      </c>
      <c r="BZ117" s="519">
        <v>0</v>
      </c>
      <c r="CA117" s="519">
        <v>0</v>
      </c>
      <c r="CB117" s="519">
        <v>0</v>
      </c>
      <c r="CC117" s="519">
        <v>0</v>
      </c>
      <c r="CD117" s="519">
        <v>0</v>
      </c>
      <c r="CE117" s="519">
        <v>0</v>
      </c>
      <c r="CF117" s="519">
        <v>0</v>
      </c>
      <c r="CG117" s="519">
        <v>0</v>
      </c>
      <c r="CH117" s="519">
        <v>0</v>
      </c>
      <c r="CI117" s="519">
        <v>0</v>
      </c>
      <c r="CJ117" s="519">
        <v>0</v>
      </c>
      <c r="CK117" s="623">
        <f t="shared" si="1"/>
        <v>0</v>
      </c>
      <c r="CL117" s="523">
        <v>0</v>
      </c>
      <c r="CM117" s="523">
        <v>0</v>
      </c>
      <c r="CN117" s="523">
        <v>0</v>
      </c>
      <c r="CO117" s="524">
        <v>1</v>
      </c>
      <c r="CP117" s="524" t="s">
        <v>1938</v>
      </c>
      <c r="CQ117" s="525" t="s">
        <v>4965</v>
      </c>
      <c r="CR117" s="526" t="s">
        <v>4965</v>
      </c>
      <c r="CS117" s="527" t="s">
        <v>4965</v>
      </c>
      <c r="CT117" s="527" t="s">
        <v>4965</v>
      </c>
      <c r="CU117" s="527" t="s">
        <v>4965</v>
      </c>
    </row>
    <row r="118" spans="1:99" s="71" customFormat="1" ht="12" customHeight="1" x14ac:dyDescent="0.2">
      <c r="A118" s="509" t="s">
        <v>2441</v>
      </c>
      <c r="B118" s="510" t="s">
        <v>2810</v>
      </c>
      <c r="C118" s="510" t="s">
        <v>1432</v>
      </c>
      <c r="D118" s="510" t="s">
        <v>1432</v>
      </c>
      <c r="E118" s="511" t="s">
        <v>1432</v>
      </c>
      <c r="F118" s="510" t="s">
        <v>2562</v>
      </c>
      <c r="G118" s="510" t="s">
        <v>3591</v>
      </c>
      <c r="H118" s="510" t="s">
        <v>2717</v>
      </c>
      <c r="I118" s="510" t="s">
        <v>2811</v>
      </c>
      <c r="J118" s="510">
        <v>527253</v>
      </c>
      <c r="K118" s="510">
        <v>175696</v>
      </c>
      <c r="L118" s="512" t="s">
        <v>3067</v>
      </c>
      <c r="M118" s="513" t="s">
        <v>3859</v>
      </c>
      <c r="N118" s="513" t="s">
        <v>3859</v>
      </c>
      <c r="O118" s="510">
        <v>0</v>
      </c>
      <c r="P118" s="510">
        <v>4</v>
      </c>
      <c r="Q118" s="514">
        <v>4</v>
      </c>
      <c r="R118" s="510" t="s">
        <v>2812</v>
      </c>
      <c r="S118" s="510" t="s">
        <v>1438</v>
      </c>
      <c r="T118" s="513" t="s">
        <v>4746</v>
      </c>
      <c r="U118" s="513" t="s">
        <v>4280</v>
      </c>
      <c r="V118" s="513"/>
      <c r="W118" s="510" t="s">
        <v>1439</v>
      </c>
      <c r="X118" s="513" t="s">
        <v>1432</v>
      </c>
      <c r="Y118" s="510" t="s">
        <v>1442</v>
      </c>
      <c r="Z118" s="510" t="s">
        <v>1443</v>
      </c>
      <c r="AA118" s="510" t="s">
        <v>1444</v>
      </c>
      <c r="AB118" s="510" t="s">
        <v>2713</v>
      </c>
      <c r="AC118" s="515">
        <v>3.0000000000000001E-3</v>
      </c>
      <c r="AD118" s="516" t="s">
        <v>3859</v>
      </c>
      <c r="AE118" s="516"/>
      <c r="AF118" s="675">
        <v>42094</v>
      </c>
      <c r="AG118" s="517" t="s">
        <v>3063</v>
      </c>
      <c r="AH118" s="511" t="s">
        <v>1445</v>
      </c>
      <c r="AI118" s="511"/>
      <c r="AJ118" s="511">
        <v>0</v>
      </c>
      <c r="AK118" s="511">
        <v>0</v>
      </c>
      <c r="AL118" s="511">
        <v>0</v>
      </c>
      <c r="AM118" s="511">
        <v>3</v>
      </c>
      <c r="AN118" s="511">
        <v>1</v>
      </c>
      <c r="AO118" s="511">
        <v>0</v>
      </c>
      <c r="AP118" s="511">
        <v>0</v>
      </c>
      <c r="AQ118" s="511">
        <v>0</v>
      </c>
      <c r="AR118" s="511">
        <v>0</v>
      </c>
      <c r="AS118" s="511">
        <v>0</v>
      </c>
      <c r="AT118" s="511">
        <v>3</v>
      </c>
      <c r="AU118" s="511">
        <v>1</v>
      </c>
      <c r="AV118" s="511">
        <v>0</v>
      </c>
      <c r="AW118" s="511">
        <v>0</v>
      </c>
      <c r="AX118" s="511">
        <v>0</v>
      </c>
      <c r="AY118" s="511">
        <v>0</v>
      </c>
      <c r="AZ118" s="511">
        <v>0</v>
      </c>
      <c r="BA118" s="511">
        <v>0</v>
      </c>
      <c r="BB118" s="511">
        <v>0</v>
      </c>
      <c r="BC118" s="511">
        <v>0</v>
      </c>
      <c r="BD118" s="511">
        <v>0</v>
      </c>
      <c r="BE118" s="511">
        <v>0</v>
      </c>
      <c r="BF118" s="511">
        <v>0</v>
      </c>
      <c r="BG118" s="511">
        <v>0</v>
      </c>
      <c r="BH118" s="511">
        <v>0</v>
      </c>
      <c r="BI118" s="511">
        <v>0</v>
      </c>
      <c r="BJ118" s="511">
        <v>0</v>
      </c>
      <c r="BK118" s="511">
        <v>0</v>
      </c>
      <c r="BL118" s="511">
        <v>0</v>
      </c>
      <c r="BM118" s="511">
        <v>0</v>
      </c>
      <c r="BN118" s="728"/>
      <c r="BO118" s="518">
        <v>4</v>
      </c>
      <c r="BP118" s="519">
        <v>0</v>
      </c>
      <c r="BQ118" s="528">
        <v>0</v>
      </c>
      <c r="BR118" s="519">
        <v>0</v>
      </c>
      <c r="BS118" s="519">
        <v>0</v>
      </c>
      <c r="BT118" s="519">
        <v>0</v>
      </c>
      <c r="BU118" s="529">
        <v>0</v>
      </c>
      <c r="BV118" s="519">
        <v>0</v>
      </c>
      <c r="BW118" s="519">
        <v>0</v>
      </c>
      <c r="BX118" s="519">
        <v>0</v>
      </c>
      <c r="BY118" s="519">
        <v>0</v>
      </c>
      <c r="BZ118" s="519">
        <v>0</v>
      </c>
      <c r="CA118" s="519">
        <v>0</v>
      </c>
      <c r="CB118" s="519">
        <v>0</v>
      </c>
      <c r="CC118" s="519">
        <v>0</v>
      </c>
      <c r="CD118" s="519">
        <v>0</v>
      </c>
      <c r="CE118" s="519">
        <v>0</v>
      </c>
      <c r="CF118" s="519">
        <v>0</v>
      </c>
      <c r="CG118" s="519">
        <v>0</v>
      </c>
      <c r="CH118" s="519">
        <v>0</v>
      </c>
      <c r="CI118" s="519">
        <v>0</v>
      </c>
      <c r="CJ118" s="519">
        <v>0</v>
      </c>
      <c r="CK118" s="623">
        <f t="shared" si="1"/>
        <v>0</v>
      </c>
      <c r="CL118" s="523">
        <v>0</v>
      </c>
      <c r="CM118" s="523">
        <v>0</v>
      </c>
      <c r="CN118" s="523">
        <v>0</v>
      </c>
      <c r="CO118" s="524">
        <v>1</v>
      </c>
      <c r="CP118" s="524" t="s">
        <v>1938</v>
      </c>
      <c r="CQ118" s="530" t="s">
        <v>1940</v>
      </c>
      <c r="CR118" s="526" t="s">
        <v>4965</v>
      </c>
      <c r="CS118" s="527" t="s">
        <v>4965</v>
      </c>
      <c r="CT118" s="531" t="s">
        <v>1938</v>
      </c>
      <c r="CU118" s="527" t="s">
        <v>4965</v>
      </c>
    </row>
    <row r="119" spans="1:99" s="71" customFormat="1" ht="12" customHeight="1" x14ac:dyDescent="0.2">
      <c r="A119" s="509" t="s">
        <v>2441</v>
      </c>
      <c r="B119" s="510" t="s">
        <v>2813</v>
      </c>
      <c r="C119" s="510" t="s">
        <v>1432</v>
      </c>
      <c r="D119" s="510" t="s">
        <v>1432</v>
      </c>
      <c r="E119" s="511" t="s">
        <v>1432</v>
      </c>
      <c r="F119" s="510" t="s">
        <v>2814</v>
      </c>
      <c r="G119" s="510" t="s">
        <v>2815</v>
      </c>
      <c r="H119" s="510" t="s">
        <v>1458</v>
      </c>
      <c r="I119" s="510" t="s">
        <v>2816</v>
      </c>
      <c r="J119" s="510">
        <v>523332</v>
      </c>
      <c r="K119" s="510">
        <v>175715</v>
      </c>
      <c r="L119" s="512" t="s">
        <v>3088</v>
      </c>
      <c r="M119" s="513" t="s">
        <v>2817</v>
      </c>
      <c r="N119" s="513" t="s">
        <v>158</v>
      </c>
      <c r="O119" s="510">
        <v>2</v>
      </c>
      <c r="P119" s="510">
        <v>1</v>
      </c>
      <c r="Q119" s="514">
        <v>-1</v>
      </c>
      <c r="R119" s="510" t="s">
        <v>2818</v>
      </c>
      <c r="S119" s="510" t="s">
        <v>1438</v>
      </c>
      <c r="T119" s="513" t="s">
        <v>4746</v>
      </c>
      <c r="U119" s="513" t="s">
        <v>2819</v>
      </c>
      <c r="V119" s="513"/>
      <c r="W119" s="510" t="s">
        <v>1439</v>
      </c>
      <c r="X119" s="513" t="s">
        <v>1432</v>
      </c>
      <c r="Y119" s="510" t="s">
        <v>1442</v>
      </c>
      <c r="Z119" s="510" t="s">
        <v>1453</v>
      </c>
      <c r="AA119" s="510" t="s">
        <v>1444</v>
      </c>
      <c r="AB119" s="510" t="s">
        <v>4207</v>
      </c>
      <c r="AC119" s="515">
        <v>1.6E-2</v>
      </c>
      <c r="AD119" s="516" t="s">
        <v>2817</v>
      </c>
      <c r="AE119" s="516"/>
      <c r="AF119" s="675">
        <v>41898</v>
      </c>
      <c r="AG119" s="517" t="s">
        <v>3063</v>
      </c>
      <c r="AH119" s="511" t="s">
        <v>1445</v>
      </c>
      <c r="AI119" s="511"/>
      <c r="AJ119" s="511">
        <v>0</v>
      </c>
      <c r="AK119" s="511">
        <v>0</v>
      </c>
      <c r="AL119" s="511">
        <v>0</v>
      </c>
      <c r="AM119" s="511">
        <v>-1</v>
      </c>
      <c r="AN119" s="511">
        <v>-1</v>
      </c>
      <c r="AO119" s="511">
        <v>0</v>
      </c>
      <c r="AP119" s="511">
        <v>0</v>
      </c>
      <c r="AQ119" s="511">
        <v>1</v>
      </c>
      <c r="AR119" s="511">
        <v>0</v>
      </c>
      <c r="AS119" s="511">
        <v>0</v>
      </c>
      <c r="AT119" s="511">
        <v>-1</v>
      </c>
      <c r="AU119" s="511">
        <v>-1</v>
      </c>
      <c r="AV119" s="511">
        <v>0</v>
      </c>
      <c r="AW119" s="511">
        <v>0</v>
      </c>
      <c r="AX119" s="511">
        <v>0</v>
      </c>
      <c r="AY119" s="511">
        <v>0</v>
      </c>
      <c r="AZ119" s="511">
        <v>0</v>
      </c>
      <c r="BA119" s="511">
        <v>0</v>
      </c>
      <c r="BB119" s="511">
        <v>0</v>
      </c>
      <c r="BC119" s="511">
        <v>0</v>
      </c>
      <c r="BD119" s="511">
        <v>0</v>
      </c>
      <c r="BE119" s="511">
        <v>1</v>
      </c>
      <c r="BF119" s="511">
        <v>0</v>
      </c>
      <c r="BG119" s="511">
        <v>0</v>
      </c>
      <c r="BH119" s="511">
        <v>0</v>
      </c>
      <c r="BI119" s="511">
        <v>0</v>
      </c>
      <c r="BJ119" s="511">
        <v>0</v>
      </c>
      <c r="BK119" s="511">
        <v>0</v>
      </c>
      <c r="BL119" s="511">
        <v>0</v>
      </c>
      <c r="BM119" s="511">
        <v>0</v>
      </c>
      <c r="BN119" s="728"/>
      <c r="BO119" s="518">
        <v>-1</v>
      </c>
      <c r="BP119" s="519">
        <v>0</v>
      </c>
      <c r="BQ119" s="528">
        <v>0</v>
      </c>
      <c r="BR119" s="519">
        <v>0</v>
      </c>
      <c r="BS119" s="519">
        <v>0</v>
      </c>
      <c r="BT119" s="519">
        <v>0</v>
      </c>
      <c r="BU119" s="529">
        <v>0</v>
      </c>
      <c r="BV119" s="519">
        <v>0</v>
      </c>
      <c r="BW119" s="519">
        <v>0</v>
      </c>
      <c r="BX119" s="519">
        <v>0</v>
      </c>
      <c r="BY119" s="519">
        <v>0</v>
      </c>
      <c r="BZ119" s="519">
        <v>0</v>
      </c>
      <c r="CA119" s="519">
        <v>0</v>
      </c>
      <c r="CB119" s="519">
        <v>0</v>
      </c>
      <c r="CC119" s="519">
        <v>0</v>
      </c>
      <c r="CD119" s="519">
        <v>0</v>
      </c>
      <c r="CE119" s="519">
        <v>0</v>
      </c>
      <c r="CF119" s="519">
        <v>0</v>
      </c>
      <c r="CG119" s="519">
        <v>0</v>
      </c>
      <c r="CH119" s="519">
        <v>0</v>
      </c>
      <c r="CI119" s="519">
        <v>0</v>
      </c>
      <c r="CJ119" s="519">
        <v>0</v>
      </c>
      <c r="CK119" s="623">
        <f t="shared" si="1"/>
        <v>0</v>
      </c>
      <c r="CL119" s="523">
        <v>0</v>
      </c>
      <c r="CM119" s="523">
        <v>0</v>
      </c>
      <c r="CN119" s="523">
        <v>0</v>
      </c>
      <c r="CO119" s="524">
        <v>7</v>
      </c>
      <c r="CP119" s="726"/>
      <c r="CQ119" s="525" t="s">
        <v>4965</v>
      </c>
      <c r="CR119" s="526" t="s">
        <v>4965</v>
      </c>
      <c r="CS119" s="527" t="s">
        <v>4965</v>
      </c>
      <c r="CT119" s="527" t="s">
        <v>4965</v>
      </c>
      <c r="CU119" s="527" t="s">
        <v>4965</v>
      </c>
    </row>
    <row r="120" spans="1:99" s="71" customFormat="1" ht="12" customHeight="1" x14ac:dyDescent="0.2">
      <c r="A120" s="509" t="s">
        <v>2441</v>
      </c>
      <c r="B120" s="510" t="s">
        <v>2820</v>
      </c>
      <c r="C120" s="510" t="s">
        <v>1432</v>
      </c>
      <c r="D120" s="510" t="s">
        <v>1432</v>
      </c>
      <c r="E120" s="511" t="s">
        <v>2821</v>
      </c>
      <c r="F120" s="510" t="s">
        <v>1432</v>
      </c>
      <c r="G120" s="510" t="s">
        <v>2822</v>
      </c>
      <c r="H120" s="510" t="s">
        <v>1435</v>
      </c>
      <c r="I120" s="510" t="s">
        <v>2823</v>
      </c>
      <c r="J120" s="510">
        <v>527719</v>
      </c>
      <c r="K120" s="510">
        <v>173534</v>
      </c>
      <c r="L120" s="512" t="s">
        <v>3083</v>
      </c>
      <c r="M120" s="513" t="s">
        <v>3900</v>
      </c>
      <c r="N120" s="513" t="s">
        <v>3859</v>
      </c>
      <c r="O120" s="510">
        <v>1</v>
      </c>
      <c r="P120" s="510">
        <v>0</v>
      </c>
      <c r="Q120" s="514">
        <v>-1</v>
      </c>
      <c r="R120" s="510" t="s">
        <v>2824</v>
      </c>
      <c r="S120" s="510" t="s">
        <v>1438</v>
      </c>
      <c r="T120" s="513" t="s">
        <v>1061</v>
      </c>
      <c r="U120" s="513" t="s">
        <v>2825</v>
      </c>
      <c r="V120" s="513"/>
      <c r="W120" s="510" t="s">
        <v>1439</v>
      </c>
      <c r="X120" s="513" t="s">
        <v>1432</v>
      </c>
      <c r="Y120" s="510" t="s">
        <v>1442</v>
      </c>
      <c r="Z120" s="510" t="s">
        <v>3893</v>
      </c>
      <c r="AA120" s="510" t="s">
        <v>1444</v>
      </c>
      <c r="AB120" s="510" t="s">
        <v>1155</v>
      </c>
      <c r="AC120" s="515">
        <v>6.0000000000000001E-3</v>
      </c>
      <c r="AD120" s="516" t="s">
        <v>3900</v>
      </c>
      <c r="AE120" s="516"/>
      <c r="AF120" s="675">
        <v>42094</v>
      </c>
      <c r="AG120" s="517" t="s">
        <v>3063</v>
      </c>
      <c r="AH120" s="511" t="s">
        <v>1445</v>
      </c>
      <c r="AI120" s="511"/>
      <c r="AJ120" s="511">
        <v>0</v>
      </c>
      <c r="AK120" s="511">
        <v>0</v>
      </c>
      <c r="AL120" s="511">
        <v>0</v>
      </c>
      <c r="AM120" s="511">
        <v>0</v>
      </c>
      <c r="AN120" s="511">
        <v>0</v>
      </c>
      <c r="AO120" s="511">
        <v>-1</v>
      </c>
      <c r="AP120" s="511">
        <v>0</v>
      </c>
      <c r="AQ120" s="511">
        <v>0</v>
      </c>
      <c r="AR120" s="511">
        <v>0</v>
      </c>
      <c r="AS120" s="511">
        <v>0</v>
      </c>
      <c r="AT120" s="511">
        <v>0</v>
      </c>
      <c r="AU120" s="511">
        <v>0</v>
      </c>
      <c r="AV120" s="511">
        <v>0</v>
      </c>
      <c r="AW120" s="511">
        <v>0</v>
      </c>
      <c r="AX120" s="511">
        <v>0</v>
      </c>
      <c r="AY120" s="511">
        <v>0</v>
      </c>
      <c r="AZ120" s="511">
        <v>0</v>
      </c>
      <c r="BA120" s="511">
        <v>0</v>
      </c>
      <c r="BB120" s="511">
        <v>0</v>
      </c>
      <c r="BC120" s="511">
        <v>-1</v>
      </c>
      <c r="BD120" s="511">
        <v>0</v>
      </c>
      <c r="BE120" s="511">
        <v>0</v>
      </c>
      <c r="BF120" s="511">
        <v>0</v>
      </c>
      <c r="BG120" s="511">
        <v>0</v>
      </c>
      <c r="BH120" s="511">
        <v>0</v>
      </c>
      <c r="BI120" s="511">
        <v>0</v>
      </c>
      <c r="BJ120" s="511">
        <v>0</v>
      </c>
      <c r="BK120" s="511">
        <v>0</v>
      </c>
      <c r="BL120" s="511">
        <v>0</v>
      </c>
      <c r="BM120" s="511">
        <v>0</v>
      </c>
      <c r="BN120" s="728"/>
      <c r="BO120" s="518">
        <v>-1</v>
      </c>
      <c r="BP120" s="519">
        <v>0</v>
      </c>
      <c r="BQ120" s="528">
        <v>0</v>
      </c>
      <c r="BR120" s="519">
        <v>0</v>
      </c>
      <c r="BS120" s="519">
        <v>0</v>
      </c>
      <c r="BT120" s="519">
        <v>0</v>
      </c>
      <c r="BU120" s="529">
        <v>0</v>
      </c>
      <c r="BV120" s="519">
        <v>0</v>
      </c>
      <c r="BW120" s="519">
        <v>0</v>
      </c>
      <c r="BX120" s="519">
        <v>0</v>
      </c>
      <c r="BY120" s="519">
        <v>0</v>
      </c>
      <c r="BZ120" s="519">
        <v>0</v>
      </c>
      <c r="CA120" s="519">
        <v>0</v>
      </c>
      <c r="CB120" s="519">
        <v>0</v>
      </c>
      <c r="CC120" s="519">
        <v>0</v>
      </c>
      <c r="CD120" s="519">
        <v>0</v>
      </c>
      <c r="CE120" s="519">
        <v>0</v>
      </c>
      <c r="CF120" s="519">
        <v>0</v>
      </c>
      <c r="CG120" s="519">
        <v>0</v>
      </c>
      <c r="CH120" s="519">
        <v>0</v>
      </c>
      <c r="CI120" s="519">
        <v>0</v>
      </c>
      <c r="CJ120" s="519">
        <v>0</v>
      </c>
      <c r="CK120" s="623">
        <f t="shared" si="1"/>
        <v>0</v>
      </c>
      <c r="CL120" s="523">
        <v>0</v>
      </c>
      <c r="CM120" s="523">
        <v>0</v>
      </c>
      <c r="CN120" s="523">
        <v>0</v>
      </c>
      <c r="CO120" s="524">
        <v>7</v>
      </c>
      <c r="CP120" s="726"/>
      <c r="CQ120" s="525" t="s">
        <v>4965</v>
      </c>
      <c r="CR120" s="526" t="s">
        <v>4965</v>
      </c>
      <c r="CS120" s="527" t="s">
        <v>4965</v>
      </c>
      <c r="CT120" s="527" t="s">
        <v>4965</v>
      </c>
      <c r="CU120" s="527" t="s">
        <v>4965</v>
      </c>
    </row>
    <row r="121" spans="1:99" s="71" customFormat="1" ht="12" customHeight="1" x14ac:dyDescent="0.2">
      <c r="A121" s="509" t="s">
        <v>2441</v>
      </c>
      <c r="B121" s="510" t="s">
        <v>2826</v>
      </c>
      <c r="C121" s="510" t="s">
        <v>1432</v>
      </c>
      <c r="D121" s="510" t="s">
        <v>1432</v>
      </c>
      <c r="E121" s="511" t="s">
        <v>2827</v>
      </c>
      <c r="F121" s="510" t="s">
        <v>1432</v>
      </c>
      <c r="G121" s="510" t="s">
        <v>2828</v>
      </c>
      <c r="H121" s="510" t="s">
        <v>2717</v>
      </c>
      <c r="I121" s="510" t="s">
        <v>2829</v>
      </c>
      <c r="J121" s="510">
        <v>527650</v>
      </c>
      <c r="K121" s="510">
        <v>176358</v>
      </c>
      <c r="L121" s="512" t="s">
        <v>3067</v>
      </c>
      <c r="M121" s="513" t="s">
        <v>3627</v>
      </c>
      <c r="N121" s="513" t="s">
        <v>2830</v>
      </c>
      <c r="O121" s="510">
        <v>2</v>
      </c>
      <c r="P121" s="510">
        <v>1</v>
      </c>
      <c r="Q121" s="514">
        <v>-1</v>
      </c>
      <c r="R121" s="510" t="s">
        <v>2831</v>
      </c>
      <c r="S121" s="510" t="s">
        <v>1438</v>
      </c>
      <c r="T121" s="513" t="s">
        <v>4769</v>
      </c>
      <c r="U121" s="513" t="s">
        <v>2832</v>
      </c>
      <c r="V121" s="513"/>
      <c r="W121" s="510" t="s">
        <v>1439</v>
      </c>
      <c r="X121" s="513" t="s">
        <v>1432</v>
      </c>
      <c r="Y121" s="510" t="s">
        <v>1442</v>
      </c>
      <c r="Z121" s="510" t="s">
        <v>1453</v>
      </c>
      <c r="AA121" s="510" t="s">
        <v>1444</v>
      </c>
      <c r="AB121" s="510" t="s">
        <v>3714</v>
      </c>
      <c r="AC121" s="515">
        <v>1.4999999999999999E-2</v>
      </c>
      <c r="AD121" s="516" t="s">
        <v>3627</v>
      </c>
      <c r="AE121" s="516"/>
      <c r="AF121" s="675">
        <v>41939</v>
      </c>
      <c r="AG121" s="517" t="s">
        <v>3063</v>
      </c>
      <c r="AH121" s="511" t="s">
        <v>1445</v>
      </c>
      <c r="AI121" s="511"/>
      <c r="AJ121" s="511">
        <v>0</v>
      </c>
      <c r="AK121" s="511">
        <v>0</v>
      </c>
      <c r="AL121" s="511">
        <v>0</v>
      </c>
      <c r="AM121" s="511">
        <v>-2</v>
      </c>
      <c r="AN121" s="511">
        <v>0</v>
      </c>
      <c r="AO121" s="511">
        <v>0</v>
      </c>
      <c r="AP121" s="511">
        <v>0</v>
      </c>
      <c r="AQ121" s="511">
        <v>1</v>
      </c>
      <c r="AR121" s="511">
        <v>0</v>
      </c>
      <c r="AS121" s="511">
        <v>0</v>
      </c>
      <c r="AT121" s="511">
        <v>-2</v>
      </c>
      <c r="AU121" s="511">
        <v>0</v>
      </c>
      <c r="AV121" s="511">
        <v>0</v>
      </c>
      <c r="AW121" s="511">
        <v>0</v>
      </c>
      <c r="AX121" s="511">
        <v>1</v>
      </c>
      <c r="AY121" s="511">
        <v>0</v>
      </c>
      <c r="AZ121" s="511">
        <v>0</v>
      </c>
      <c r="BA121" s="511">
        <v>0</v>
      </c>
      <c r="BB121" s="511">
        <v>0</v>
      </c>
      <c r="BC121" s="511">
        <v>0</v>
      </c>
      <c r="BD121" s="511">
        <v>0</v>
      </c>
      <c r="BE121" s="511">
        <v>0</v>
      </c>
      <c r="BF121" s="511">
        <v>0</v>
      </c>
      <c r="BG121" s="511">
        <v>0</v>
      </c>
      <c r="BH121" s="511">
        <v>0</v>
      </c>
      <c r="BI121" s="511">
        <v>0</v>
      </c>
      <c r="BJ121" s="511">
        <v>0</v>
      </c>
      <c r="BK121" s="511">
        <v>0</v>
      </c>
      <c r="BL121" s="511">
        <v>0</v>
      </c>
      <c r="BM121" s="511">
        <v>0</v>
      </c>
      <c r="BN121" s="728"/>
      <c r="BO121" s="518">
        <v>-1</v>
      </c>
      <c r="BP121" s="519">
        <v>0</v>
      </c>
      <c r="BQ121" s="528">
        <v>0</v>
      </c>
      <c r="BR121" s="519">
        <v>0</v>
      </c>
      <c r="BS121" s="519">
        <v>0</v>
      </c>
      <c r="BT121" s="519">
        <v>0</v>
      </c>
      <c r="BU121" s="529">
        <v>0</v>
      </c>
      <c r="BV121" s="519">
        <v>0</v>
      </c>
      <c r="BW121" s="519">
        <v>0</v>
      </c>
      <c r="BX121" s="519">
        <v>0</v>
      </c>
      <c r="BY121" s="519">
        <v>0</v>
      </c>
      <c r="BZ121" s="519">
        <v>0</v>
      </c>
      <c r="CA121" s="519">
        <v>0</v>
      </c>
      <c r="CB121" s="519">
        <v>0</v>
      </c>
      <c r="CC121" s="519">
        <v>0</v>
      </c>
      <c r="CD121" s="519">
        <v>0</v>
      </c>
      <c r="CE121" s="519">
        <v>0</v>
      </c>
      <c r="CF121" s="519">
        <v>0</v>
      </c>
      <c r="CG121" s="519">
        <v>0</v>
      </c>
      <c r="CH121" s="519">
        <v>0</v>
      </c>
      <c r="CI121" s="519">
        <v>0</v>
      </c>
      <c r="CJ121" s="519">
        <v>0</v>
      </c>
      <c r="CK121" s="623">
        <f t="shared" si="1"/>
        <v>0</v>
      </c>
      <c r="CL121" s="523">
        <v>0</v>
      </c>
      <c r="CM121" s="523">
        <v>0</v>
      </c>
      <c r="CN121" s="523">
        <v>0</v>
      </c>
      <c r="CO121" s="524">
        <v>7</v>
      </c>
      <c r="CP121" s="524" t="s">
        <v>1938</v>
      </c>
      <c r="CQ121" s="525" t="s">
        <v>4965</v>
      </c>
      <c r="CR121" s="526" t="s">
        <v>4965</v>
      </c>
      <c r="CS121" s="527" t="s">
        <v>4965</v>
      </c>
      <c r="CT121" s="527" t="s">
        <v>4965</v>
      </c>
      <c r="CU121" s="527" t="s">
        <v>4965</v>
      </c>
    </row>
    <row r="122" spans="1:99" s="71" customFormat="1" ht="12" customHeight="1" x14ac:dyDescent="0.2">
      <c r="A122" s="509" t="s">
        <v>2441</v>
      </c>
      <c r="B122" s="510" t="s">
        <v>2833</v>
      </c>
      <c r="C122" s="510" t="s">
        <v>1432</v>
      </c>
      <c r="D122" s="510" t="s">
        <v>1432</v>
      </c>
      <c r="E122" s="511" t="s">
        <v>1432</v>
      </c>
      <c r="F122" s="510" t="s">
        <v>4269</v>
      </c>
      <c r="G122" s="510" t="s">
        <v>1150</v>
      </c>
      <c r="H122" s="510" t="s">
        <v>2717</v>
      </c>
      <c r="I122" s="510" t="s">
        <v>2901</v>
      </c>
      <c r="J122" s="510">
        <v>526925</v>
      </c>
      <c r="K122" s="510">
        <v>175134</v>
      </c>
      <c r="L122" s="512" t="s">
        <v>3080</v>
      </c>
      <c r="M122" s="513" t="s">
        <v>3638</v>
      </c>
      <c r="N122" s="513" t="s">
        <v>881</v>
      </c>
      <c r="O122" s="510">
        <v>0</v>
      </c>
      <c r="P122" s="510">
        <v>1</v>
      </c>
      <c r="Q122" s="514">
        <v>1</v>
      </c>
      <c r="R122" s="510" t="s">
        <v>2585</v>
      </c>
      <c r="S122" s="510" t="s">
        <v>1438</v>
      </c>
      <c r="T122" s="513" t="s">
        <v>1554</v>
      </c>
      <c r="U122" s="513" t="s">
        <v>1205</v>
      </c>
      <c r="V122" s="513"/>
      <c r="W122" s="510" t="s">
        <v>1439</v>
      </c>
      <c r="X122" s="513" t="s">
        <v>1432</v>
      </c>
      <c r="Y122" s="510" t="s">
        <v>1442</v>
      </c>
      <c r="Z122" s="510" t="s">
        <v>4694</v>
      </c>
      <c r="AA122" s="510" t="s">
        <v>1444</v>
      </c>
      <c r="AB122" s="510" t="s">
        <v>2713</v>
      </c>
      <c r="AC122" s="515">
        <v>7.0000000000000001E-3</v>
      </c>
      <c r="AD122" s="516" t="s">
        <v>3638</v>
      </c>
      <c r="AE122" s="516"/>
      <c r="AF122" s="675">
        <v>41872</v>
      </c>
      <c r="AG122" s="517" t="s">
        <v>3063</v>
      </c>
      <c r="AH122" s="511" t="s">
        <v>1445</v>
      </c>
      <c r="AI122" s="511"/>
      <c r="AJ122" s="511">
        <v>0</v>
      </c>
      <c r="AK122" s="511">
        <v>0</v>
      </c>
      <c r="AL122" s="511">
        <v>0</v>
      </c>
      <c r="AM122" s="511">
        <v>1</v>
      </c>
      <c r="AN122" s="511">
        <v>0</v>
      </c>
      <c r="AO122" s="511">
        <v>0</v>
      </c>
      <c r="AP122" s="511">
        <v>0</v>
      </c>
      <c r="AQ122" s="511">
        <v>0</v>
      </c>
      <c r="AR122" s="511">
        <v>0</v>
      </c>
      <c r="AS122" s="511">
        <v>0</v>
      </c>
      <c r="AT122" s="511">
        <v>1</v>
      </c>
      <c r="AU122" s="511">
        <v>0</v>
      </c>
      <c r="AV122" s="511">
        <v>0</v>
      </c>
      <c r="AW122" s="511">
        <v>0</v>
      </c>
      <c r="AX122" s="511">
        <v>0</v>
      </c>
      <c r="AY122" s="511">
        <v>0</v>
      </c>
      <c r="AZ122" s="511">
        <v>0</v>
      </c>
      <c r="BA122" s="511">
        <v>0</v>
      </c>
      <c r="BB122" s="511">
        <v>0</v>
      </c>
      <c r="BC122" s="511">
        <v>0</v>
      </c>
      <c r="BD122" s="511">
        <v>0</v>
      </c>
      <c r="BE122" s="511">
        <v>0</v>
      </c>
      <c r="BF122" s="511">
        <v>0</v>
      </c>
      <c r="BG122" s="511">
        <v>0</v>
      </c>
      <c r="BH122" s="511">
        <v>0</v>
      </c>
      <c r="BI122" s="511">
        <v>0</v>
      </c>
      <c r="BJ122" s="511">
        <v>0</v>
      </c>
      <c r="BK122" s="511">
        <v>0</v>
      </c>
      <c r="BL122" s="511">
        <v>0</v>
      </c>
      <c r="BM122" s="511">
        <v>0</v>
      </c>
      <c r="BN122" s="728"/>
      <c r="BO122" s="518">
        <v>1</v>
      </c>
      <c r="BP122" s="519">
        <v>0</v>
      </c>
      <c r="BQ122" s="528">
        <v>0</v>
      </c>
      <c r="BR122" s="519">
        <v>0</v>
      </c>
      <c r="BS122" s="519">
        <v>0</v>
      </c>
      <c r="BT122" s="519">
        <v>0</v>
      </c>
      <c r="BU122" s="529">
        <v>0</v>
      </c>
      <c r="BV122" s="519">
        <v>0</v>
      </c>
      <c r="BW122" s="519">
        <v>0</v>
      </c>
      <c r="BX122" s="519">
        <v>0</v>
      </c>
      <c r="BY122" s="519">
        <v>0</v>
      </c>
      <c r="BZ122" s="519">
        <v>0</v>
      </c>
      <c r="CA122" s="519">
        <v>0</v>
      </c>
      <c r="CB122" s="519">
        <v>0</v>
      </c>
      <c r="CC122" s="519">
        <v>0</v>
      </c>
      <c r="CD122" s="519">
        <v>0</v>
      </c>
      <c r="CE122" s="519">
        <v>0</v>
      </c>
      <c r="CF122" s="519">
        <v>0</v>
      </c>
      <c r="CG122" s="519">
        <v>0</v>
      </c>
      <c r="CH122" s="519">
        <v>0</v>
      </c>
      <c r="CI122" s="519">
        <v>0</v>
      </c>
      <c r="CJ122" s="519">
        <v>0</v>
      </c>
      <c r="CK122" s="623">
        <f t="shared" si="1"/>
        <v>0</v>
      </c>
      <c r="CL122" s="523">
        <v>0</v>
      </c>
      <c r="CM122" s="523">
        <v>0</v>
      </c>
      <c r="CN122" s="523">
        <v>0</v>
      </c>
      <c r="CO122" s="524">
        <v>1</v>
      </c>
      <c r="CP122" s="726"/>
      <c r="CQ122" s="525" t="s">
        <v>4965</v>
      </c>
      <c r="CR122" s="526" t="s">
        <v>4965</v>
      </c>
      <c r="CS122" s="527" t="s">
        <v>4965</v>
      </c>
      <c r="CT122" s="527" t="s">
        <v>4965</v>
      </c>
      <c r="CU122" s="527" t="s">
        <v>4965</v>
      </c>
    </row>
    <row r="123" spans="1:99" s="71" customFormat="1" ht="12" customHeight="1" x14ac:dyDescent="0.2">
      <c r="A123" s="509" t="s">
        <v>2441</v>
      </c>
      <c r="B123" s="510" t="s">
        <v>2586</v>
      </c>
      <c r="C123" s="510" t="s">
        <v>1432</v>
      </c>
      <c r="D123" s="510" t="s">
        <v>1432</v>
      </c>
      <c r="E123" s="511" t="s">
        <v>1432</v>
      </c>
      <c r="F123" s="510" t="s">
        <v>1412</v>
      </c>
      <c r="G123" s="510" t="s">
        <v>2587</v>
      </c>
      <c r="H123" s="510" t="s">
        <v>1435</v>
      </c>
      <c r="I123" s="510" t="s">
        <v>2588</v>
      </c>
      <c r="J123" s="510">
        <v>528034</v>
      </c>
      <c r="K123" s="510">
        <v>171138</v>
      </c>
      <c r="L123" s="512" t="s">
        <v>3082</v>
      </c>
      <c r="M123" s="513" t="s">
        <v>1856</v>
      </c>
      <c r="N123" s="513" t="s">
        <v>324</v>
      </c>
      <c r="O123" s="510">
        <v>0</v>
      </c>
      <c r="P123" s="510">
        <v>3</v>
      </c>
      <c r="Q123" s="514">
        <v>3</v>
      </c>
      <c r="R123" s="510" t="s">
        <v>2589</v>
      </c>
      <c r="S123" s="510" t="s">
        <v>1438</v>
      </c>
      <c r="T123" s="513" t="s">
        <v>4265</v>
      </c>
      <c r="U123" s="513" t="s">
        <v>4266</v>
      </c>
      <c r="V123" s="513"/>
      <c r="W123" s="510" t="s">
        <v>1439</v>
      </c>
      <c r="X123" s="513" t="s">
        <v>1432</v>
      </c>
      <c r="Y123" s="510" t="s">
        <v>1442</v>
      </c>
      <c r="Z123" s="510" t="s">
        <v>1453</v>
      </c>
      <c r="AA123" s="510" t="s">
        <v>1444</v>
      </c>
      <c r="AB123" s="510" t="s">
        <v>3714</v>
      </c>
      <c r="AC123" s="515">
        <v>2.9000000000000001E-2</v>
      </c>
      <c r="AD123" s="516" t="s">
        <v>1856</v>
      </c>
      <c r="AE123" s="516"/>
      <c r="AF123" s="675">
        <v>41829</v>
      </c>
      <c r="AG123" s="517" t="s">
        <v>3063</v>
      </c>
      <c r="AH123" s="511" t="s">
        <v>1445</v>
      </c>
      <c r="AI123" s="511"/>
      <c r="AJ123" s="511">
        <v>0</v>
      </c>
      <c r="AK123" s="511">
        <v>0</v>
      </c>
      <c r="AL123" s="511">
        <v>0</v>
      </c>
      <c r="AM123" s="511">
        <v>2</v>
      </c>
      <c r="AN123" s="511">
        <v>0</v>
      </c>
      <c r="AO123" s="511">
        <v>1</v>
      </c>
      <c r="AP123" s="511">
        <v>0</v>
      </c>
      <c r="AQ123" s="511">
        <v>0</v>
      </c>
      <c r="AR123" s="511">
        <v>0</v>
      </c>
      <c r="AS123" s="511">
        <v>0</v>
      </c>
      <c r="AT123" s="511">
        <v>2</v>
      </c>
      <c r="AU123" s="511">
        <v>0</v>
      </c>
      <c r="AV123" s="511">
        <v>1</v>
      </c>
      <c r="AW123" s="511">
        <v>0</v>
      </c>
      <c r="AX123" s="511">
        <v>0</v>
      </c>
      <c r="AY123" s="511">
        <v>0</v>
      </c>
      <c r="AZ123" s="511">
        <v>0</v>
      </c>
      <c r="BA123" s="511">
        <v>0</v>
      </c>
      <c r="BB123" s="511">
        <v>0</v>
      </c>
      <c r="BC123" s="511">
        <v>0</v>
      </c>
      <c r="BD123" s="511">
        <v>0</v>
      </c>
      <c r="BE123" s="511">
        <v>0</v>
      </c>
      <c r="BF123" s="511">
        <v>0</v>
      </c>
      <c r="BG123" s="511">
        <v>0</v>
      </c>
      <c r="BH123" s="511">
        <v>0</v>
      </c>
      <c r="BI123" s="511">
        <v>0</v>
      </c>
      <c r="BJ123" s="511">
        <v>0</v>
      </c>
      <c r="BK123" s="511">
        <v>0</v>
      </c>
      <c r="BL123" s="511">
        <v>0</v>
      </c>
      <c r="BM123" s="511">
        <v>0</v>
      </c>
      <c r="BN123" s="728"/>
      <c r="BO123" s="518">
        <v>3</v>
      </c>
      <c r="BP123" s="519">
        <v>0</v>
      </c>
      <c r="BQ123" s="528">
        <v>0</v>
      </c>
      <c r="BR123" s="519">
        <v>0</v>
      </c>
      <c r="BS123" s="519">
        <v>0</v>
      </c>
      <c r="BT123" s="519">
        <v>0</v>
      </c>
      <c r="BU123" s="529">
        <v>0</v>
      </c>
      <c r="BV123" s="519">
        <v>0</v>
      </c>
      <c r="BW123" s="519">
        <v>0</v>
      </c>
      <c r="BX123" s="519">
        <v>0</v>
      </c>
      <c r="BY123" s="519">
        <v>0</v>
      </c>
      <c r="BZ123" s="519">
        <v>0</v>
      </c>
      <c r="CA123" s="519">
        <v>0</v>
      </c>
      <c r="CB123" s="519">
        <v>0</v>
      </c>
      <c r="CC123" s="519">
        <v>0</v>
      </c>
      <c r="CD123" s="519">
        <v>0</v>
      </c>
      <c r="CE123" s="519">
        <v>0</v>
      </c>
      <c r="CF123" s="519">
        <v>0</v>
      </c>
      <c r="CG123" s="519">
        <v>0</v>
      </c>
      <c r="CH123" s="519">
        <v>0</v>
      </c>
      <c r="CI123" s="519">
        <v>0</v>
      </c>
      <c r="CJ123" s="519">
        <v>0</v>
      </c>
      <c r="CK123" s="623">
        <f t="shared" si="1"/>
        <v>0</v>
      </c>
      <c r="CL123" s="523">
        <v>0</v>
      </c>
      <c r="CM123" s="523">
        <v>0</v>
      </c>
      <c r="CN123" s="523">
        <v>0</v>
      </c>
      <c r="CO123" s="524">
        <v>7</v>
      </c>
      <c r="CP123" s="524" t="s">
        <v>1938</v>
      </c>
      <c r="CQ123" s="525" t="s">
        <v>4965</v>
      </c>
      <c r="CR123" s="526" t="s">
        <v>4965</v>
      </c>
      <c r="CS123" s="527" t="s">
        <v>4965</v>
      </c>
      <c r="CT123" s="527" t="s">
        <v>4965</v>
      </c>
      <c r="CU123" s="527" t="s">
        <v>4965</v>
      </c>
    </row>
    <row r="124" spans="1:99" s="71" customFormat="1" ht="12" customHeight="1" x14ac:dyDescent="0.2">
      <c r="A124" s="509" t="s">
        <v>2441</v>
      </c>
      <c r="B124" s="510" t="s">
        <v>2590</v>
      </c>
      <c r="C124" s="510" t="s">
        <v>1432</v>
      </c>
      <c r="D124" s="510" t="s">
        <v>1432</v>
      </c>
      <c r="E124" s="511" t="s">
        <v>1432</v>
      </c>
      <c r="F124" s="510" t="s">
        <v>2591</v>
      </c>
      <c r="G124" s="510" t="s">
        <v>804</v>
      </c>
      <c r="H124" s="510" t="s">
        <v>2524</v>
      </c>
      <c r="I124" s="510" t="s">
        <v>805</v>
      </c>
      <c r="J124" s="510">
        <v>529462</v>
      </c>
      <c r="K124" s="510">
        <v>170769</v>
      </c>
      <c r="L124" s="512" t="s">
        <v>3081</v>
      </c>
      <c r="M124" s="513" t="s">
        <v>4630</v>
      </c>
      <c r="N124" s="513" t="s">
        <v>2978</v>
      </c>
      <c r="O124" s="510">
        <v>0</v>
      </c>
      <c r="P124" s="510">
        <v>1</v>
      </c>
      <c r="Q124" s="514">
        <v>1</v>
      </c>
      <c r="R124" s="510" t="s">
        <v>2592</v>
      </c>
      <c r="S124" s="510" t="s">
        <v>1438</v>
      </c>
      <c r="T124" s="513" t="s">
        <v>276</v>
      </c>
      <c r="U124" s="513" t="s">
        <v>1957</v>
      </c>
      <c r="V124" s="513"/>
      <c r="W124" s="510" t="s">
        <v>1439</v>
      </c>
      <c r="X124" s="513" t="s">
        <v>1432</v>
      </c>
      <c r="Y124" s="510" t="s">
        <v>1442</v>
      </c>
      <c r="Z124" s="510" t="s">
        <v>3893</v>
      </c>
      <c r="AA124" s="510" t="s">
        <v>1444</v>
      </c>
      <c r="AB124" s="510" t="s">
        <v>4720</v>
      </c>
      <c r="AC124" s="515">
        <v>8.9999999999999993E-3</v>
      </c>
      <c r="AD124" s="516" t="s">
        <v>4630</v>
      </c>
      <c r="AE124" s="516"/>
      <c r="AF124" s="675">
        <v>42012</v>
      </c>
      <c r="AG124" s="517" t="s">
        <v>3063</v>
      </c>
      <c r="AH124" s="511" t="s">
        <v>1445</v>
      </c>
      <c r="AI124" s="511">
        <v>0</v>
      </c>
      <c r="AJ124" s="511">
        <v>0</v>
      </c>
      <c r="AK124" s="511">
        <v>0</v>
      </c>
      <c r="AL124" s="511">
        <v>0</v>
      </c>
      <c r="AM124" s="511">
        <v>1</v>
      </c>
      <c r="AN124" s="511">
        <v>0</v>
      </c>
      <c r="AO124" s="511">
        <v>0</v>
      </c>
      <c r="AP124" s="511">
        <v>0</v>
      </c>
      <c r="AQ124" s="511">
        <v>0</v>
      </c>
      <c r="AR124" s="511">
        <v>0</v>
      </c>
      <c r="AS124" s="511">
        <v>0</v>
      </c>
      <c r="AT124" s="511">
        <v>1</v>
      </c>
      <c r="AU124" s="511">
        <v>0</v>
      </c>
      <c r="AV124" s="511">
        <v>0</v>
      </c>
      <c r="AW124" s="511">
        <v>0</v>
      </c>
      <c r="AX124" s="511">
        <v>0</v>
      </c>
      <c r="AY124" s="511">
        <v>0</v>
      </c>
      <c r="AZ124" s="511">
        <v>0</v>
      </c>
      <c r="BA124" s="511">
        <v>0</v>
      </c>
      <c r="BB124" s="511">
        <v>0</v>
      </c>
      <c r="BC124" s="511">
        <v>0</v>
      </c>
      <c r="BD124" s="511">
        <v>0</v>
      </c>
      <c r="BE124" s="511">
        <v>0</v>
      </c>
      <c r="BF124" s="511">
        <v>0</v>
      </c>
      <c r="BG124" s="511">
        <v>0</v>
      </c>
      <c r="BH124" s="511">
        <v>0</v>
      </c>
      <c r="BI124" s="511">
        <v>0</v>
      </c>
      <c r="BJ124" s="511">
        <v>0</v>
      </c>
      <c r="BK124" s="511">
        <v>0</v>
      </c>
      <c r="BL124" s="511">
        <v>0</v>
      </c>
      <c r="BM124" s="511">
        <v>0</v>
      </c>
      <c r="BN124" s="728"/>
      <c r="BO124" s="518">
        <v>1</v>
      </c>
      <c r="BP124" s="519">
        <v>0</v>
      </c>
      <c r="BQ124" s="528">
        <v>0</v>
      </c>
      <c r="BR124" s="519">
        <v>0</v>
      </c>
      <c r="BS124" s="519">
        <v>0</v>
      </c>
      <c r="BT124" s="519">
        <v>0</v>
      </c>
      <c r="BU124" s="529">
        <v>0</v>
      </c>
      <c r="BV124" s="519">
        <v>0</v>
      </c>
      <c r="BW124" s="519">
        <v>0</v>
      </c>
      <c r="BX124" s="519">
        <v>0</v>
      </c>
      <c r="BY124" s="519">
        <v>0</v>
      </c>
      <c r="BZ124" s="519">
        <v>0</v>
      </c>
      <c r="CA124" s="519">
        <v>0</v>
      </c>
      <c r="CB124" s="519">
        <v>0</v>
      </c>
      <c r="CC124" s="519">
        <v>0</v>
      </c>
      <c r="CD124" s="519">
        <v>0</v>
      </c>
      <c r="CE124" s="519">
        <v>0</v>
      </c>
      <c r="CF124" s="519">
        <v>0</v>
      </c>
      <c r="CG124" s="519">
        <v>0</v>
      </c>
      <c r="CH124" s="519">
        <v>0</v>
      </c>
      <c r="CI124" s="519">
        <v>0</v>
      </c>
      <c r="CJ124" s="519">
        <v>0</v>
      </c>
      <c r="CK124" s="623">
        <f t="shared" si="1"/>
        <v>0</v>
      </c>
      <c r="CL124" s="523">
        <v>0</v>
      </c>
      <c r="CM124" s="523">
        <v>0</v>
      </c>
      <c r="CN124" s="523">
        <v>0</v>
      </c>
      <c r="CO124" s="524">
        <v>7</v>
      </c>
      <c r="CP124" s="726"/>
      <c r="CQ124" s="525" t="s">
        <v>4965</v>
      </c>
      <c r="CR124" s="526" t="s">
        <v>4965</v>
      </c>
      <c r="CS124" s="527" t="s">
        <v>4965</v>
      </c>
      <c r="CT124" s="527" t="s">
        <v>4965</v>
      </c>
      <c r="CU124" s="527" t="s">
        <v>4965</v>
      </c>
    </row>
    <row r="125" spans="1:99" s="71" customFormat="1" ht="12" customHeight="1" x14ac:dyDescent="0.2">
      <c r="A125" s="509" t="s">
        <v>2441</v>
      </c>
      <c r="B125" s="510" t="s">
        <v>2593</v>
      </c>
      <c r="C125" s="510" t="s">
        <v>1432</v>
      </c>
      <c r="D125" s="510" t="s">
        <v>1432</v>
      </c>
      <c r="E125" s="511" t="s">
        <v>2594</v>
      </c>
      <c r="F125" s="510" t="s">
        <v>2595</v>
      </c>
      <c r="G125" s="510" t="s">
        <v>271</v>
      </c>
      <c r="H125" s="510" t="s">
        <v>1458</v>
      </c>
      <c r="I125" s="510" t="s">
        <v>2596</v>
      </c>
      <c r="J125" s="510">
        <v>523850</v>
      </c>
      <c r="K125" s="510">
        <v>175104</v>
      </c>
      <c r="L125" s="512" t="s">
        <v>3088</v>
      </c>
      <c r="M125" s="513" t="s">
        <v>3859</v>
      </c>
      <c r="N125" s="513" t="s">
        <v>3859</v>
      </c>
      <c r="O125" s="510">
        <v>0</v>
      </c>
      <c r="P125" s="510">
        <v>2</v>
      </c>
      <c r="Q125" s="514">
        <v>2</v>
      </c>
      <c r="R125" s="510" t="s">
        <v>2597</v>
      </c>
      <c r="S125" s="510" t="s">
        <v>1438</v>
      </c>
      <c r="T125" s="513" t="s">
        <v>2598</v>
      </c>
      <c r="U125" s="513" t="s">
        <v>3484</v>
      </c>
      <c r="V125" s="513"/>
      <c r="W125" s="510" t="s">
        <v>1439</v>
      </c>
      <c r="X125" s="513" t="s">
        <v>1432</v>
      </c>
      <c r="Y125" s="510" t="s">
        <v>1442</v>
      </c>
      <c r="Z125" s="510" t="s">
        <v>4694</v>
      </c>
      <c r="AA125" s="510" t="s">
        <v>1444</v>
      </c>
      <c r="AB125" s="510" t="s">
        <v>2723</v>
      </c>
      <c r="AC125" s="515">
        <v>1.4E-2</v>
      </c>
      <c r="AD125" s="516" t="s">
        <v>3859</v>
      </c>
      <c r="AE125" s="516"/>
      <c r="AF125" s="675">
        <v>42094</v>
      </c>
      <c r="AG125" s="517" t="s">
        <v>3063</v>
      </c>
      <c r="AH125" s="511" t="s">
        <v>1445</v>
      </c>
      <c r="AI125" s="511"/>
      <c r="AJ125" s="511">
        <v>0</v>
      </c>
      <c r="AK125" s="511">
        <v>0</v>
      </c>
      <c r="AL125" s="511">
        <v>0</v>
      </c>
      <c r="AM125" s="511">
        <v>2</v>
      </c>
      <c r="AN125" s="511">
        <v>0</v>
      </c>
      <c r="AO125" s="511">
        <v>0</v>
      </c>
      <c r="AP125" s="511">
        <v>0</v>
      </c>
      <c r="AQ125" s="511">
        <v>0</v>
      </c>
      <c r="AR125" s="511">
        <v>0</v>
      </c>
      <c r="AS125" s="511">
        <v>0</v>
      </c>
      <c r="AT125" s="511">
        <v>2</v>
      </c>
      <c r="AU125" s="511">
        <v>0</v>
      </c>
      <c r="AV125" s="511">
        <v>0</v>
      </c>
      <c r="AW125" s="511">
        <v>0</v>
      </c>
      <c r="AX125" s="511">
        <v>0</v>
      </c>
      <c r="AY125" s="511">
        <v>0</v>
      </c>
      <c r="AZ125" s="511">
        <v>0</v>
      </c>
      <c r="BA125" s="511">
        <v>0</v>
      </c>
      <c r="BB125" s="511">
        <v>0</v>
      </c>
      <c r="BC125" s="511">
        <v>0</v>
      </c>
      <c r="BD125" s="511">
        <v>0</v>
      </c>
      <c r="BE125" s="511">
        <v>0</v>
      </c>
      <c r="BF125" s="511">
        <v>0</v>
      </c>
      <c r="BG125" s="511">
        <v>0</v>
      </c>
      <c r="BH125" s="511">
        <v>0</v>
      </c>
      <c r="BI125" s="511">
        <v>0</v>
      </c>
      <c r="BJ125" s="511">
        <v>0</v>
      </c>
      <c r="BK125" s="511">
        <v>0</v>
      </c>
      <c r="BL125" s="511">
        <v>0</v>
      </c>
      <c r="BM125" s="511">
        <v>0</v>
      </c>
      <c r="BN125" s="728"/>
      <c r="BO125" s="518">
        <v>2</v>
      </c>
      <c r="BP125" s="519">
        <v>0</v>
      </c>
      <c r="BQ125" s="528">
        <v>0</v>
      </c>
      <c r="BR125" s="519">
        <v>0</v>
      </c>
      <c r="BS125" s="519">
        <v>0</v>
      </c>
      <c r="BT125" s="519">
        <v>0</v>
      </c>
      <c r="BU125" s="529">
        <v>0</v>
      </c>
      <c r="BV125" s="519">
        <v>0</v>
      </c>
      <c r="BW125" s="519">
        <v>0</v>
      </c>
      <c r="BX125" s="519">
        <v>0</v>
      </c>
      <c r="BY125" s="519">
        <v>0</v>
      </c>
      <c r="BZ125" s="519">
        <v>0</v>
      </c>
      <c r="CA125" s="519">
        <v>0</v>
      </c>
      <c r="CB125" s="519">
        <v>0</v>
      </c>
      <c r="CC125" s="519">
        <v>0</v>
      </c>
      <c r="CD125" s="519">
        <v>0</v>
      </c>
      <c r="CE125" s="519">
        <v>0</v>
      </c>
      <c r="CF125" s="519">
        <v>0</v>
      </c>
      <c r="CG125" s="519">
        <v>0</v>
      </c>
      <c r="CH125" s="519">
        <v>0</v>
      </c>
      <c r="CI125" s="519">
        <v>0</v>
      </c>
      <c r="CJ125" s="519">
        <v>0</v>
      </c>
      <c r="CK125" s="623">
        <f t="shared" si="1"/>
        <v>0</v>
      </c>
      <c r="CL125" s="523">
        <v>0</v>
      </c>
      <c r="CM125" s="523">
        <v>0</v>
      </c>
      <c r="CN125" s="523">
        <v>0</v>
      </c>
      <c r="CO125" s="524">
        <v>1</v>
      </c>
      <c r="CP125" s="726"/>
      <c r="CQ125" s="530" t="s">
        <v>1942</v>
      </c>
      <c r="CR125" s="526" t="s">
        <v>4965</v>
      </c>
      <c r="CS125" s="527" t="s">
        <v>4965</v>
      </c>
      <c r="CT125" s="527" t="s">
        <v>4965</v>
      </c>
      <c r="CU125" s="527" t="s">
        <v>4965</v>
      </c>
    </row>
    <row r="126" spans="1:99" s="71" customFormat="1" ht="12" customHeight="1" x14ac:dyDescent="0.2">
      <c r="A126" s="509" t="s">
        <v>2441</v>
      </c>
      <c r="B126" s="510" t="s">
        <v>2599</v>
      </c>
      <c r="C126" s="510" t="s">
        <v>1432</v>
      </c>
      <c r="D126" s="510" t="s">
        <v>1432</v>
      </c>
      <c r="E126" s="511" t="s">
        <v>1432</v>
      </c>
      <c r="F126" s="510" t="s">
        <v>3906</v>
      </c>
      <c r="G126" s="510" t="s">
        <v>3947</v>
      </c>
      <c r="H126" s="510" t="s">
        <v>1435</v>
      </c>
      <c r="I126" s="510" t="s">
        <v>3948</v>
      </c>
      <c r="J126" s="510">
        <v>528955</v>
      </c>
      <c r="K126" s="510">
        <v>172409</v>
      </c>
      <c r="L126" s="512" t="s">
        <v>3077</v>
      </c>
      <c r="M126" s="513" t="s">
        <v>2233</v>
      </c>
      <c r="N126" s="513" t="s">
        <v>3859</v>
      </c>
      <c r="O126" s="510">
        <v>0</v>
      </c>
      <c r="P126" s="510">
        <v>1</v>
      </c>
      <c r="Q126" s="514">
        <v>1</v>
      </c>
      <c r="R126" s="539" t="s">
        <v>2620</v>
      </c>
      <c r="S126" s="510" t="s">
        <v>1438</v>
      </c>
      <c r="T126" s="513" t="s">
        <v>2621</v>
      </c>
      <c r="U126" s="513" t="s">
        <v>2233</v>
      </c>
      <c r="V126" s="513"/>
      <c r="W126" s="510" t="s">
        <v>1439</v>
      </c>
      <c r="X126" s="513" t="s">
        <v>1432</v>
      </c>
      <c r="Y126" s="510" t="s">
        <v>1442</v>
      </c>
      <c r="Z126" s="510" t="s">
        <v>1453</v>
      </c>
      <c r="AA126" s="510" t="s">
        <v>1444</v>
      </c>
      <c r="AB126" s="510" t="s">
        <v>4207</v>
      </c>
      <c r="AC126" s="515">
        <v>3.7999999999999999E-2</v>
      </c>
      <c r="AD126" s="516" t="s">
        <v>2233</v>
      </c>
      <c r="AE126" s="516"/>
      <c r="AF126" s="675">
        <v>42094</v>
      </c>
      <c r="AG126" s="517" t="s">
        <v>3063</v>
      </c>
      <c r="AH126" s="511" t="s">
        <v>1445</v>
      </c>
      <c r="AI126" s="532"/>
      <c r="AJ126" s="511">
        <v>0</v>
      </c>
      <c r="AK126" s="511">
        <v>0</v>
      </c>
      <c r="AL126" s="511">
        <v>0</v>
      </c>
      <c r="AM126" s="511">
        <v>0</v>
      </c>
      <c r="AN126" s="511">
        <v>0</v>
      </c>
      <c r="AO126" s="511">
        <v>0</v>
      </c>
      <c r="AP126" s="511">
        <v>0</v>
      </c>
      <c r="AQ126" s="511">
        <v>1</v>
      </c>
      <c r="AR126" s="511">
        <v>0</v>
      </c>
      <c r="AS126" s="511">
        <v>0</v>
      </c>
      <c r="AT126" s="511">
        <v>0</v>
      </c>
      <c r="AU126" s="511">
        <v>0</v>
      </c>
      <c r="AV126" s="511">
        <v>0</v>
      </c>
      <c r="AW126" s="511">
        <v>0</v>
      </c>
      <c r="AX126" s="511">
        <v>0</v>
      </c>
      <c r="AY126" s="511">
        <v>0</v>
      </c>
      <c r="AZ126" s="511">
        <v>0</v>
      </c>
      <c r="BA126" s="511">
        <v>0</v>
      </c>
      <c r="BB126" s="511">
        <v>0</v>
      </c>
      <c r="BC126" s="511">
        <v>0</v>
      </c>
      <c r="BD126" s="511">
        <v>0</v>
      </c>
      <c r="BE126" s="511">
        <v>1</v>
      </c>
      <c r="BF126" s="511">
        <v>0</v>
      </c>
      <c r="BG126" s="511">
        <v>0</v>
      </c>
      <c r="BH126" s="511">
        <v>0</v>
      </c>
      <c r="BI126" s="511">
        <v>0</v>
      </c>
      <c r="BJ126" s="511">
        <v>0</v>
      </c>
      <c r="BK126" s="511">
        <v>0</v>
      </c>
      <c r="BL126" s="511">
        <v>0</v>
      </c>
      <c r="BM126" s="511">
        <v>0</v>
      </c>
      <c r="BN126" s="728"/>
      <c r="BO126" s="518">
        <v>1</v>
      </c>
      <c r="BP126" s="519">
        <v>0</v>
      </c>
      <c r="BQ126" s="528">
        <v>0</v>
      </c>
      <c r="BR126" s="519">
        <v>0</v>
      </c>
      <c r="BS126" s="519">
        <v>0</v>
      </c>
      <c r="BT126" s="519">
        <v>0</v>
      </c>
      <c r="BU126" s="529">
        <v>0</v>
      </c>
      <c r="BV126" s="519">
        <v>0</v>
      </c>
      <c r="BW126" s="519">
        <v>0</v>
      </c>
      <c r="BX126" s="519">
        <v>0</v>
      </c>
      <c r="BY126" s="519">
        <v>0</v>
      </c>
      <c r="BZ126" s="519">
        <v>0</v>
      </c>
      <c r="CA126" s="519">
        <v>0</v>
      </c>
      <c r="CB126" s="519">
        <v>0</v>
      </c>
      <c r="CC126" s="519">
        <v>0</v>
      </c>
      <c r="CD126" s="519">
        <v>0</v>
      </c>
      <c r="CE126" s="519">
        <v>0</v>
      </c>
      <c r="CF126" s="519">
        <v>0</v>
      </c>
      <c r="CG126" s="519">
        <v>0</v>
      </c>
      <c r="CH126" s="519">
        <v>0</v>
      </c>
      <c r="CI126" s="519">
        <v>0</v>
      </c>
      <c r="CJ126" s="519">
        <v>0</v>
      </c>
      <c r="CK126" s="623">
        <f t="shared" si="1"/>
        <v>0</v>
      </c>
      <c r="CL126" s="523">
        <v>0</v>
      </c>
      <c r="CM126" s="523">
        <v>0</v>
      </c>
      <c r="CN126" s="523">
        <v>0</v>
      </c>
      <c r="CO126" s="524">
        <v>7</v>
      </c>
      <c r="CP126" s="524" t="s">
        <v>1938</v>
      </c>
      <c r="CQ126" s="525" t="s">
        <v>4965</v>
      </c>
      <c r="CR126" s="526" t="s">
        <v>4965</v>
      </c>
      <c r="CS126" s="527" t="s">
        <v>4965</v>
      </c>
      <c r="CT126" s="527" t="s">
        <v>4965</v>
      </c>
      <c r="CU126" s="527" t="s">
        <v>4965</v>
      </c>
    </row>
    <row r="127" spans="1:99" s="71" customFormat="1" ht="12" customHeight="1" x14ac:dyDescent="0.2">
      <c r="A127" s="509" t="s">
        <v>2441</v>
      </c>
      <c r="B127" s="510" t="s">
        <v>2622</v>
      </c>
      <c r="C127" s="510" t="s">
        <v>1432</v>
      </c>
      <c r="D127" s="510" t="s">
        <v>1432</v>
      </c>
      <c r="E127" s="511" t="s">
        <v>2623</v>
      </c>
      <c r="F127" s="510" t="s">
        <v>1197</v>
      </c>
      <c r="G127" s="510" t="s">
        <v>2624</v>
      </c>
      <c r="H127" s="510" t="s">
        <v>3299</v>
      </c>
      <c r="I127" s="510" t="s">
        <v>2625</v>
      </c>
      <c r="J127" s="510">
        <v>528704</v>
      </c>
      <c r="K127" s="510">
        <v>176393</v>
      </c>
      <c r="L127" s="512" t="s">
        <v>3066</v>
      </c>
      <c r="M127" s="513" t="s">
        <v>3900</v>
      </c>
      <c r="N127" s="513" t="s">
        <v>3859</v>
      </c>
      <c r="O127" s="510">
        <v>0</v>
      </c>
      <c r="P127" s="510">
        <v>1</v>
      </c>
      <c r="Q127" s="514">
        <v>1</v>
      </c>
      <c r="R127" s="510" t="s">
        <v>3964</v>
      </c>
      <c r="S127" s="510" t="s">
        <v>1438</v>
      </c>
      <c r="T127" s="513" t="s">
        <v>1210</v>
      </c>
      <c r="U127" s="513" t="s">
        <v>3938</v>
      </c>
      <c r="V127" s="513"/>
      <c r="W127" s="510" t="s">
        <v>1439</v>
      </c>
      <c r="X127" s="513" t="s">
        <v>1432</v>
      </c>
      <c r="Y127" s="510" t="s">
        <v>1442</v>
      </c>
      <c r="Z127" s="510" t="s">
        <v>1443</v>
      </c>
      <c r="AA127" s="510" t="s">
        <v>1444</v>
      </c>
      <c r="AB127" s="510" t="s">
        <v>2713</v>
      </c>
      <c r="AC127" s="515">
        <v>3.0000000000000001E-3</v>
      </c>
      <c r="AD127" s="516" t="s">
        <v>3900</v>
      </c>
      <c r="AE127" s="516"/>
      <c r="AF127" s="675">
        <v>42094</v>
      </c>
      <c r="AG127" s="517" t="s">
        <v>3063</v>
      </c>
      <c r="AH127" s="511" t="s">
        <v>1445</v>
      </c>
      <c r="AI127" s="511"/>
      <c r="AJ127" s="511">
        <v>0</v>
      </c>
      <c r="AK127" s="511">
        <v>0</v>
      </c>
      <c r="AL127" s="511">
        <v>1</v>
      </c>
      <c r="AM127" s="511">
        <v>0</v>
      </c>
      <c r="AN127" s="511">
        <v>0</v>
      </c>
      <c r="AO127" s="511">
        <v>0</v>
      </c>
      <c r="AP127" s="511">
        <v>0</v>
      </c>
      <c r="AQ127" s="511">
        <v>0</v>
      </c>
      <c r="AR127" s="511">
        <v>0</v>
      </c>
      <c r="AS127" s="511">
        <v>1</v>
      </c>
      <c r="AT127" s="511">
        <v>0</v>
      </c>
      <c r="AU127" s="511">
        <v>0</v>
      </c>
      <c r="AV127" s="511">
        <v>0</v>
      </c>
      <c r="AW127" s="511">
        <v>0</v>
      </c>
      <c r="AX127" s="511">
        <v>0</v>
      </c>
      <c r="AY127" s="511">
        <v>0</v>
      </c>
      <c r="AZ127" s="511">
        <v>0</v>
      </c>
      <c r="BA127" s="511">
        <v>0</v>
      </c>
      <c r="BB127" s="511">
        <v>0</v>
      </c>
      <c r="BC127" s="511">
        <v>0</v>
      </c>
      <c r="BD127" s="511">
        <v>0</v>
      </c>
      <c r="BE127" s="511">
        <v>0</v>
      </c>
      <c r="BF127" s="511">
        <v>0</v>
      </c>
      <c r="BG127" s="511">
        <v>0</v>
      </c>
      <c r="BH127" s="511">
        <v>0</v>
      </c>
      <c r="BI127" s="511">
        <v>0</v>
      </c>
      <c r="BJ127" s="511">
        <v>0</v>
      </c>
      <c r="BK127" s="511">
        <v>0</v>
      </c>
      <c r="BL127" s="511">
        <v>0</v>
      </c>
      <c r="BM127" s="511">
        <v>0</v>
      </c>
      <c r="BN127" s="728"/>
      <c r="BO127" s="518">
        <v>1</v>
      </c>
      <c r="BP127" s="519">
        <v>0</v>
      </c>
      <c r="BQ127" s="528">
        <v>0</v>
      </c>
      <c r="BR127" s="519">
        <v>0</v>
      </c>
      <c r="BS127" s="519">
        <v>0</v>
      </c>
      <c r="BT127" s="519">
        <v>0</v>
      </c>
      <c r="BU127" s="529">
        <v>0</v>
      </c>
      <c r="BV127" s="519">
        <v>0</v>
      </c>
      <c r="BW127" s="519">
        <v>0</v>
      </c>
      <c r="BX127" s="519">
        <v>0</v>
      </c>
      <c r="BY127" s="519">
        <v>0</v>
      </c>
      <c r="BZ127" s="519">
        <v>0</v>
      </c>
      <c r="CA127" s="519">
        <v>0</v>
      </c>
      <c r="CB127" s="519">
        <v>0</v>
      </c>
      <c r="CC127" s="519">
        <v>0</v>
      </c>
      <c r="CD127" s="519">
        <v>0</v>
      </c>
      <c r="CE127" s="519">
        <v>0</v>
      </c>
      <c r="CF127" s="519">
        <v>0</v>
      </c>
      <c r="CG127" s="519">
        <v>0</v>
      </c>
      <c r="CH127" s="519">
        <v>0</v>
      </c>
      <c r="CI127" s="519">
        <v>0</v>
      </c>
      <c r="CJ127" s="519">
        <v>0</v>
      </c>
      <c r="CK127" s="623">
        <f t="shared" si="1"/>
        <v>0</v>
      </c>
      <c r="CL127" s="523">
        <v>0</v>
      </c>
      <c r="CM127" s="523">
        <v>0</v>
      </c>
      <c r="CN127" s="523">
        <v>0</v>
      </c>
      <c r="CO127" s="524">
        <v>1</v>
      </c>
      <c r="CP127" s="524" t="s">
        <v>1938</v>
      </c>
      <c r="CQ127" s="525" t="s">
        <v>4965</v>
      </c>
      <c r="CR127" s="526" t="s">
        <v>4965</v>
      </c>
      <c r="CS127" s="527" t="s">
        <v>4965</v>
      </c>
      <c r="CT127" s="527" t="s">
        <v>4965</v>
      </c>
      <c r="CU127" s="527" t="s">
        <v>4965</v>
      </c>
    </row>
    <row r="128" spans="1:99" s="71" customFormat="1" ht="12" customHeight="1" x14ac:dyDescent="0.2">
      <c r="A128" s="509" t="s">
        <v>2441</v>
      </c>
      <c r="B128" s="510" t="s">
        <v>3965</v>
      </c>
      <c r="C128" s="510" t="s">
        <v>1432</v>
      </c>
      <c r="D128" s="510" t="s">
        <v>1432</v>
      </c>
      <c r="E128" s="511" t="s">
        <v>3966</v>
      </c>
      <c r="F128" s="510" t="s">
        <v>1432</v>
      </c>
      <c r="G128" s="510" t="s">
        <v>2333</v>
      </c>
      <c r="H128" s="510" t="s">
        <v>1885</v>
      </c>
      <c r="I128" s="510" t="s">
        <v>3967</v>
      </c>
      <c r="J128" s="510">
        <v>525267</v>
      </c>
      <c r="K128" s="510">
        <v>174685</v>
      </c>
      <c r="L128" s="512" t="s">
        <v>3080</v>
      </c>
      <c r="M128" s="513" t="s">
        <v>3900</v>
      </c>
      <c r="N128" s="513" t="s">
        <v>3859</v>
      </c>
      <c r="O128" s="510">
        <v>0</v>
      </c>
      <c r="P128" s="510">
        <v>1</v>
      </c>
      <c r="Q128" s="514">
        <v>1</v>
      </c>
      <c r="R128" s="510" t="s">
        <v>4552</v>
      </c>
      <c r="S128" s="510" t="s">
        <v>1438</v>
      </c>
      <c r="T128" s="513" t="s">
        <v>1210</v>
      </c>
      <c r="U128" s="513" t="s">
        <v>750</v>
      </c>
      <c r="V128" s="513"/>
      <c r="W128" s="510" t="s">
        <v>1439</v>
      </c>
      <c r="X128" s="513" t="s">
        <v>1432</v>
      </c>
      <c r="Y128" s="510" t="s">
        <v>1442</v>
      </c>
      <c r="Z128" s="510" t="s">
        <v>1443</v>
      </c>
      <c r="AA128" s="510" t="s">
        <v>1444</v>
      </c>
      <c r="AB128" s="510" t="s">
        <v>2713</v>
      </c>
      <c r="AC128" s="515">
        <v>8.0000000000000002E-3</v>
      </c>
      <c r="AD128" s="516" t="s">
        <v>3900</v>
      </c>
      <c r="AE128" s="516"/>
      <c r="AF128" s="675">
        <v>42094</v>
      </c>
      <c r="AG128" s="517" t="s">
        <v>3063</v>
      </c>
      <c r="AH128" s="511" t="s">
        <v>1445</v>
      </c>
      <c r="AI128" s="511"/>
      <c r="AJ128" s="511">
        <v>0</v>
      </c>
      <c r="AK128" s="511">
        <v>0</v>
      </c>
      <c r="AL128" s="511">
        <v>0</v>
      </c>
      <c r="AM128" s="511">
        <v>0</v>
      </c>
      <c r="AN128" s="511">
        <v>0</v>
      </c>
      <c r="AO128" s="511">
        <v>1</v>
      </c>
      <c r="AP128" s="511">
        <v>0</v>
      </c>
      <c r="AQ128" s="511">
        <v>0</v>
      </c>
      <c r="AR128" s="511">
        <v>0</v>
      </c>
      <c r="AS128" s="511">
        <v>0</v>
      </c>
      <c r="AT128" s="511">
        <v>0</v>
      </c>
      <c r="AU128" s="511">
        <v>0</v>
      </c>
      <c r="AV128" s="511">
        <v>0</v>
      </c>
      <c r="AW128" s="511">
        <v>0</v>
      </c>
      <c r="AX128" s="511">
        <v>0</v>
      </c>
      <c r="AY128" s="511">
        <v>0</v>
      </c>
      <c r="AZ128" s="511">
        <v>0</v>
      </c>
      <c r="BA128" s="511">
        <v>0</v>
      </c>
      <c r="BB128" s="511">
        <v>0</v>
      </c>
      <c r="BC128" s="511">
        <v>1</v>
      </c>
      <c r="BD128" s="511">
        <v>0</v>
      </c>
      <c r="BE128" s="511">
        <v>0</v>
      </c>
      <c r="BF128" s="511">
        <v>0</v>
      </c>
      <c r="BG128" s="511">
        <v>0</v>
      </c>
      <c r="BH128" s="511">
        <v>0</v>
      </c>
      <c r="BI128" s="511">
        <v>0</v>
      </c>
      <c r="BJ128" s="511">
        <v>0</v>
      </c>
      <c r="BK128" s="511">
        <v>0</v>
      </c>
      <c r="BL128" s="511">
        <v>0</v>
      </c>
      <c r="BM128" s="511">
        <v>0</v>
      </c>
      <c r="BN128" s="728"/>
      <c r="BO128" s="518">
        <v>1</v>
      </c>
      <c r="BP128" s="519">
        <v>0</v>
      </c>
      <c r="BQ128" s="528">
        <v>0</v>
      </c>
      <c r="BR128" s="519">
        <v>0</v>
      </c>
      <c r="BS128" s="519">
        <v>0</v>
      </c>
      <c r="BT128" s="519">
        <v>0</v>
      </c>
      <c r="BU128" s="529">
        <v>0</v>
      </c>
      <c r="BV128" s="519">
        <v>0</v>
      </c>
      <c r="BW128" s="519">
        <v>0</v>
      </c>
      <c r="BX128" s="519">
        <v>0</v>
      </c>
      <c r="BY128" s="519">
        <v>0</v>
      </c>
      <c r="BZ128" s="519">
        <v>0</v>
      </c>
      <c r="CA128" s="519">
        <v>0</v>
      </c>
      <c r="CB128" s="519">
        <v>0</v>
      </c>
      <c r="CC128" s="519">
        <v>0</v>
      </c>
      <c r="CD128" s="519">
        <v>0</v>
      </c>
      <c r="CE128" s="519">
        <v>0</v>
      </c>
      <c r="CF128" s="519">
        <v>0</v>
      </c>
      <c r="CG128" s="519">
        <v>0</v>
      </c>
      <c r="CH128" s="519">
        <v>0</v>
      </c>
      <c r="CI128" s="519">
        <v>0</v>
      </c>
      <c r="CJ128" s="519">
        <v>0</v>
      </c>
      <c r="CK128" s="623">
        <f t="shared" si="1"/>
        <v>0</v>
      </c>
      <c r="CL128" s="523">
        <v>0</v>
      </c>
      <c r="CM128" s="523">
        <v>0</v>
      </c>
      <c r="CN128" s="523">
        <v>0</v>
      </c>
      <c r="CO128" s="524">
        <v>1</v>
      </c>
      <c r="CP128" s="726"/>
      <c r="CQ128" s="525" t="s">
        <v>4965</v>
      </c>
      <c r="CR128" s="526" t="s">
        <v>4965</v>
      </c>
      <c r="CS128" s="527" t="s">
        <v>4965</v>
      </c>
      <c r="CT128" s="527" t="s">
        <v>4965</v>
      </c>
      <c r="CU128" s="527" t="s">
        <v>4965</v>
      </c>
    </row>
    <row r="129" spans="1:99" s="71" customFormat="1" ht="12" customHeight="1" x14ac:dyDescent="0.2">
      <c r="A129" s="509" t="s">
        <v>2441</v>
      </c>
      <c r="B129" s="510" t="s">
        <v>4553</v>
      </c>
      <c r="C129" s="510" t="s">
        <v>1432</v>
      </c>
      <c r="D129" s="510" t="s">
        <v>1432</v>
      </c>
      <c r="E129" s="511" t="s">
        <v>1432</v>
      </c>
      <c r="F129" s="510" t="s">
        <v>4554</v>
      </c>
      <c r="G129" s="510" t="s">
        <v>5046</v>
      </c>
      <c r="H129" s="510" t="s">
        <v>3875</v>
      </c>
      <c r="I129" s="510" t="s">
        <v>2582</v>
      </c>
      <c r="J129" s="510">
        <v>528671</v>
      </c>
      <c r="K129" s="510">
        <v>173578</v>
      </c>
      <c r="L129" s="512" t="s">
        <v>3076</v>
      </c>
      <c r="M129" s="513" t="s">
        <v>3859</v>
      </c>
      <c r="N129" s="513" t="s">
        <v>3859</v>
      </c>
      <c r="O129" s="510">
        <v>0</v>
      </c>
      <c r="P129" s="510">
        <v>1</v>
      </c>
      <c r="Q129" s="514">
        <v>1</v>
      </c>
      <c r="R129" s="510" t="s">
        <v>4555</v>
      </c>
      <c r="S129" s="510" t="s">
        <v>1438</v>
      </c>
      <c r="T129" s="513" t="s">
        <v>1210</v>
      </c>
      <c r="U129" s="513" t="s">
        <v>4818</v>
      </c>
      <c r="V129" s="513"/>
      <c r="W129" s="510" t="s">
        <v>1439</v>
      </c>
      <c r="X129" s="513" t="s">
        <v>1432</v>
      </c>
      <c r="Y129" s="510" t="s">
        <v>1442</v>
      </c>
      <c r="Z129" s="510" t="s">
        <v>1453</v>
      </c>
      <c r="AA129" s="510" t="s">
        <v>1444</v>
      </c>
      <c r="AB129" s="510" t="s">
        <v>2723</v>
      </c>
      <c r="AC129" s="515">
        <v>4.0000000000000001E-3</v>
      </c>
      <c r="AD129" s="516" t="s">
        <v>3859</v>
      </c>
      <c r="AE129" s="516"/>
      <c r="AF129" s="675">
        <v>42094</v>
      </c>
      <c r="AG129" s="517" t="s">
        <v>3063</v>
      </c>
      <c r="AH129" s="511" t="s">
        <v>1445</v>
      </c>
      <c r="AI129" s="511"/>
      <c r="AJ129" s="511">
        <v>0</v>
      </c>
      <c r="AK129" s="511">
        <v>0</v>
      </c>
      <c r="AL129" s="511">
        <v>0</v>
      </c>
      <c r="AM129" s="511">
        <v>0</v>
      </c>
      <c r="AN129" s="511">
        <v>0</v>
      </c>
      <c r="AO129" s="511">
        <v>1</v>
      </c>
      <c r="AP129" s="511">
        <v>0</v>
      </c>
      <c r="AQ129" s="511">
        <v>0</v>
      </c>
      <c r="AR129" s="511">
        <v>0</v>
      </c>
      <c r="AS129" s="511">
        <v>0</v>
      </c>
      <c r="AT129" s="511">
        <v>0</v>
      </c>
      <c r="AU129" s="511">
        <v>0</v>
      </c>
      <c r="AV129" s="511">
        <v>1</v>
      </c>
      <c r="AW129" s="511">
        <v>0</v>
      </c>
      <c r="AX129" s="511">
        <v>0</v>
      </c>
      <c r="AY129" s="511">
        <v>0</v>
      </c>
      <c r="AZ129" s="511">
        <v>0</v>
      </c>
      <c r="BA129" s="511">
        <v>0</v>
      </c>
      <c r="BB129" s="511">
        <v>0</v>
      </c>
      <c r="BC129" s="511">
        <v>0</v>
      </c>
      <c r="BD129" s="511">
        <v>0</v>
      </c>
      <c r="BE129" s="511">
        <v>0</v>
      </c>
      <c r="BF129" s="511">
        <v>0</v>
      </c>
      <c r="BG129" s="511">
        <v>0</v>
      </c>
      <c r="BH129" s="511">
        <v>0</v>
      </c>
      <c r="BI129" s="511">
        <v>0</v>
      </c>
      <c r="BJ129" s="511">
        <v>0</v>
      </c>
      <c r="BK129" s="511">
        <v>0</v>
      </c>
      <c r="BL129" s="511">
        <v>0</v>
      </c>
      <c r="BM129" s="511">
        <v>0</v>
      </c>
      <c r="BN129" s="728"/>
      <c r="BO129" s="518">
        <v>1</v>
      </c>
      <c r="BP129" s="519">
        <v>0</v>
      </c>
      <c r="BQ129" s="528">
        <v>0</v>
      </c>
      <c r="BR129" s="519">
        <v>0</v>
      </c>
      <c r="BS129" s="519">
        <v>0</v>
      </c>
      <c r="BT129" s="519">
        <v>0</v>
      </c>
      <c r="BU129" s="529">
        <v>0</v>
      </c>
      <c r="BV129" s="519">
        <v>0</v>
      </c>
      <c r="BW129" s="519">
        <v>0</v>
      </c>
      <c r="BX129" s="519">
        <v>0</v>
      </c>
      <c r="BY129" s="519">
        <v>0</v>
      </c>
      <c r="BZ129" s="519">
        <v>0</v>
      </c>
      <c r="CA129" s="519">
        <v>0</v>
      </c>
      <c r="CB129" s="519">
        <v>0</v>
      </c>
      <c r="CC129" s="519">
        <v>0</v>
      </c>
      <c r="CD129" s="519">
        <v>0</v>
      </c>
      <c r="CE129" s="519">
        <v>0</v>
      </c>
      <c r="CF129" s="519">
        <v>0</v>
      </c>
      <c r="CG129" s="519">
        <v>0</v>
      </c>
      <c r="CH129" s="519">
        <v>0</v>
      </c>
      <c r="CI129" s="519">
        <v>0</v>
      </c>
      <c r="CJ129" s="519">
        <v>0</v>
      </c>
      <c r="CK129" s="623">
        <f t="shared" si="1"/>
        <v>0</v>
      </c>
      <c r="CL129" s="523">
        <v>0</v>
      </c>
      <c r="CM129" s="523">
        <v>0</v>
      </c>
      <c r="CN129" s="523">
        <v>0</v>
      </c>
      <c r="CO129" s="524">
        <v>7</v>
      </c>
      <c r="CP129" s="726"/>
      <c r="CQ129" s="530" t="s">
        <v>4767</v>
      </c>
      <c r="CR129" s="526" t="s">
        <v>4965</v>
      </c>
      <c r="CS129" s="527" t="s">
        <v>4965</v>
      </c>
      <c r="CT129" s="527" t="s">
        <v>4965</v>
      </c>
      <c r="CU129" s="527" t="s">
        <v>4965</v>
      </c>
    </row>
    <row r="130" spans="1:99" s="71" customFormat="1" ht="12" customHeight="1" x14ac:dyDescent="0.2">
      <c r="A130" s="509" t="s">
        <v>2441</v>
      </c>
      <c r="B130" s="510" t="s">
        <v>4556</v>
      </c>
      <c r="C130" s="510" t="s">
        <v>1432</v>
      </c>
      <c r="D130" s="510" t="s">
        <v>1432</v>
      </c>
      <c r="E130" s="511" t="s">
        <v>1432</v>
      </c>
      <c r="F130" s="510" t="s">
        <v>225</v>
      </c>
      <c r="G130" s="510" t="s">
        <v>1385</v>
      </c>
      <c r="H130" s="510" t="s">
        <v>1458</v>
      </c>
      <c r="I130" s="510" t="s">
        <v>226</v>
      </c>
      <c r="J130" s="510">
        <v>523970</v>
      </c>
      <c r="K130" s="510">
        <v>175165</v>
      </c>
      <c r="L130" s="512" t="s">
        <v>3088</v>
      </c>
      <c r="M130" s="513" t="s">
        <v>1841</v>
      </c>
      <c r="N130" s="513" t="s">
        <v>2128</v>
      </c>
      <c r="O130" s="510">
        <v>0</v>
      </c>
      <c r="P130" s="510">
        <v>2</v>
      </c>
      <c r="Q130" s="514">
        <v>2</v>
      </c>
      <c r="R130" s="510" t="s">
        <v>4557</v>
      </c>
      <c r="S130" s="510" t="s">
        <v>1438</v>
      </c>
      <c r="T130" s="513" t="s">
        <v>3867</v>
      </c>
      <c r="U130" s="513" t="s">
        <v>3494</v>
      </c>
      <c r="V130" s="513"/>
      <c r="W130" s="510" t="s">
        <v>1439</v>
      </c>
      <c r="X130" s="513" t="s">
        <v>1432</v>
      </c>
      <c r="Y130" s="510" t="s">
        <v>1442</v>
      </c>
      <c r="Z130" s="510" t="s">
        <v>1443</v>
      </c>
      <c r="AA130" s="510" t="s">
        <v>1444</v>
      </c>
      <c r="AB130" s="510" t="s">
        <v>2713</v>
      </c>
      <c r="AC130" s="515">
        <v>1.2999999999999999E-2</v>
      </c>
      <c r="AD130" s="516" t="s">
        <v>1841</v>
      </c>
      <c r="AE130" s="516"/>
      <c r="AF130" s="675">
        <v>41927</v>
      </c>
      <c r="AG130" s="517" t="s">
        <v>3063</v>
      </c>
      <c r="AH130" s="511" t="s">
        <v>1445</v>
      </c>
      <c r="AI130" s="511"/>
      <c r="AJ130" s="511">
        <v>0</v>
      </c>
      <c r="AK130" s="511">
        <v>0</v>
      </c>
      <c r="AL130" s="511">
        <v>0</v>
      </c>
      <c r="AM130" s="511">
        <v>0</v>
      </c>
      <c r="AN130" s="511">
        <v>2</v>
      </c>
      <c r="AO130" s="511">
        <v>0</v>
      </c>
      <c r="AP130" s="511">
        <v>0</v>
      </c>
      <c r="AQ130" s="511">
        <v>0</v>
      </c>
      <c r="AR130" s="511">
        <v>0</v>
      </c>
      <c r="AS130" s="511">
        <v>0</v>
      </c>
      <c r="AT130" s="511">
        <v>0</v>
      </c>
      <c r="AU130" s="511">
        <v>2</v>
      </c>
      <c r="AV130" s="511">
        <v>0</v>
      </c>
      <c r="AW130" s="511">
        <v>0</v>
      </c>
      <c r="AX130" s="511">
        <v>0</v>
      </c>
      <c r="AY130" s="511">
        <v>0</v>
      </c>
      <c r="AZ130" s="511">
        <v>0</v>
      </c>
      <c r="BA130" s="511">
        <v>0</v>
      </c>
      <c r="BB130" s="511">
        <v>0</v>
      </c>
      <c r="BC130" s="511">
        <v>0</v>
      </c>
      <c r="BD130" s="511">
        <v>0</v>
      </c>
      <c r="BE130" s="511">
        <v>0</v>
      </c>
      <c r="BF130" s="511">
        <v>0</v>
      </c>
      <c r="BG130" s="511">
        <v>0</v>
      </c>
      <c r="BH130" s="511">
        <v>0</v>
      </c>
      <c r="BI130" s="511">
        <v>0</v>
      </c>
      <c r="BJ130" s="511">
        <v>0</v>
      </c>
      <c r="BK130" s="511">
        <v>0</v>
      </c>
      <c r="BL130" s="511">
        <v>0</v>
      </c>
      <c r="BM130" s="511">
        <v>0</v>
      </c>
      <c r="BN130" s="728"/>
      <c r="BO130" s="518">
        <v>2</v>
      </c>
      <c r="BP130" s="519">
        <v>0</v>
      </c>
      <c r="BQ130" s="528">
        <v>0</v>
      </c>
      <c r="BR130" s="519">
        <v>0</v>
      </c>
      <c r="BS130" s="519">
        <v>0</v>
      </c>
      <c r="BT130" s="519">
        <v>0</v>
      </c>
      <c r="BU130" s="529">
        <v>0</v>
      </c>
      <c r="BV130" s="519">
        <v>0</v>
      </c>
      <c r="BW130" s="519">
        <v>0</v>
      </c>
      <c r="BX130" s="519">
        <v>0</v>
      </c>
      <c r="BY130" s="519">
        <v>0</v>
      </c>
      <c r="BZ130" s="519">
        <v>0</v>
      </c>
      <c r="CA130" s="519">
        <v>0</v>
      </c>
      <c r="CB130" s="519">
        <v>0</v>
      </c>
      <c r="CC130" s="519">
        <v>0</v>
      </c>
      <c r="CD130" s="519">
        <v>0</v>
      </c>
      <c r="CE130" s="519">
        <v>0</v>
      </c>
      <c r="CF130" s="519">
        <v>0</v>
      </c>
      <c r="CG130" s="519">
        <v>0</v>
      </c>
      <c r="CH130" s="519">
        <v>0</v>
      </c>
      <c r="CI130" s="519">
        <v>0</v>
      </c>
      <c r="CJ130" s="519">
        <v>0</v>
      </c>
      <c r="CK130" s="623">
        <f t="shared" ref="CK130:CK193" si="2">SUM(BP130:CJ130)</f>
        <v>0</v>
      </c>
      <c r="CL130" s="523">
        <v>0</v>
      </c>
      <c r="CM130" s="523">
        <v>0</v>
      </c>
      <c r="CN130" s="523">
        <v>0</v>
      </c>
      <c r="CO130" s="524">
        <v>1</v>
      </c>
      <c r="CP130" s="726"/>
      <c r="CQ130" s="530" t="s">
        <v>1942</v>
      </c>
      <c r="CR130" s="526" t="s">
        <v>4965</v>
      </c>
      <c r="CS130" s="527" t="s">
        <v>4965</v>
      </c>
      <c r="CT130" s="527" t="s">
        <v>4965</v>
      </c>
      <c r="CU130" s="527" t="s">
        <v>4965</v>
      </c>
    </row>
    <row r="131" spans="1:99" s="71" customFormat="1" ht="12" customHeight="1" x14ac:dyDescent="0.2">
      <c r="A131" s="509" t="s">
        <v>2441</v>
      </c>
      <c r="B131" s="510" t="s">
        <v>4558</v>
      </c>
      <c r="C131" s="510" t="s">
        <v>1432</v>
      </c>
      <c r="D131" s="510" t="s">
        <v>1432</v>
      </c>
      <c r="E131" s="511" t="s">
        <v>4559</v>
      </c>
      <c r="F131" s="510" t="s">
        <v>3320</v>
      </c>
      <c r="G131" s="510" t="s">
        <v>4723</v>
      </c>
      <c r="H131" s="510" t="s">
        <v>1885</v>
      </c>
      <c r="I131" s="510" t="s">
        <v>3381</v>
      </c>
      <c r="J131" s="510">
        <v>526159</v>
      </c>
      <c r="K131" s="510">
        <v>173424</v>
      </c>
      <c r="L131" s="512" t="s">
        <v>3089</v>
      </c>
      <c r="M131" s="513" t="s">
        <v>3859</v>
      </c>
      <c r="N131" s="513" t="s">
        <v>3859</v>
      </c>
      <c r="O131" s="510">
        <v>0</v>
      </c>
      <c r="P131" s="510">
        <v>1</v>
      </c>
      <c r="Q131" s="514">
        <v>1</v>
      </c>
      <c r="R131" s="510" t="s">
        <v>3382</v>
      </c>
      <c r="S131" s="510" t="s">
        <v>1438</v>
      </c>
      <c r="T131" s="513" t="s">
        <v>3383</v>
      </c>
      <c r="U131" s="513" t="s">
        <v>4280</v>
      </c>
      <c r="V131" s="513"/>
      <c r="W131" s="510" t="s">
        <v>1439</v>
      </c>
      <c r="X131" s="513" t="s">
        <v>1432</v>
      </c>
      <c r="Y131" s="510" t="s">
        <v>1442</v>
      </c>
      <c r="Z131" s="510" t="s">
        <v>3893</v>
      </c>
      <c r="AA131" s="510" t="s">
        <v>1444</v>
      </c>
      <c r="AB131" s="510" t="s">
        <v>3894</v>
      </c>
      <c r="AC131" s="515">
        <v>7.0000000000000001E-3</v>
      </c>
      <c r="AD131" s="516" t="s">
        <v>3859</v>
      </c>
      <c r="AE131" s="516"/>
      <c r="AF131" s="675">
        <v>42094</v>
      </c>
      <c r="AG131" s="517" t="s">
        <v>3063</v>
      </c>
      <c r="AH131" s="511" t="s">
        <v>1445</v>
      </c>
      <c r="AI131" s="511"/>
      <c r="AJ131" s="511">
        <v>0</v>
      </c>
      <c r="AK131" s="511">
        <v>0</v>
      </c>
      <c r="AL131" s="511">
        <v>0</v>
      </c>
      <c r="AM131" s="511">
        <v>0</v>
      </c>
      <c r="AN131" s="511">
        <v>1</v>
      </c>
      <c r="AO131" s="511">
        <v>0</v>
      </c>
      <c r="AP131" s="511">
        <v>0</v>
      </c>
      <c r="AQ131" s="511">
        <v>0</v>
      </c>
      <c r="AR131" s="511">
        <v>0</v>
      </c>
      <c r="AS131" s="511">
        <v>0</v>
      </c>
      <c r="AT131" s="511">
        <v>0</v>
      </c>
      <c r="AU131" s="511">
        <v>1</v>
      </c>
      <c r="AV131" s="511">
        <v>0</v>
      </c>
      <c r="AW131" s="511">
        <v>0</v>
      </c>
      <c r="AX131" s="511">
        <v>0</v>
      </c>
      <c r="AY131" s="511">
        <v>0</v>
      </c>
      <c r="AZ131" s="511">
        <v>0</v>
      </c>
      <c r="BA131" s="511">
        <v>0</v>
      </c>
      <c r="BB131" s="511">
        <v>0</v>
      </c>
      <c r="BC131" s="511">
        <v>0</v>
      </c>
      <c r="BD131" s="511">
        <v>0</v>
      </c>
      <c r="BE131" s="511">
        <v>0</v>
      </c>
      <c r="BF131" s="511">
        <v>0</v>
      </c>
      <c r="BG131" s="511">
        <v>0</v>
      </c>
      <c r="BH131" s="511">
        <v>0</v>
      </c>
      <c r="BI131" s="511">
        <v>0</v>
      </c>
      <c r="BJ131" s="511">
        <v>0</v>
      </c>
      <c r="BK131" s="511">
        <v>0</v>
      </c>
      <c r="BL131" s="511">
        <v>0</v>
      </c>
      <c r="BM131" s="511">
        <v>0</v>
      </c>
      <c r="BN131" s="728"/>
      <c r="BO131" s="518">
        <v>1</v>
      </c>
      <c r="BP131" s="519">
        <v>0</v>
      </c>
      <c r="BQ131" s="528">
        <v>0</v>
      </c>
      <c r="BR131" s="519">
        <v>0</v>
      </c>
      <c r="BS131" s="519">
        <v>0</v>
      </c>
      <c r="BT131" s="519">
        <v>0</v>
      </c>
      <c r="BU131" s="529">
        <v>0</v>
      </c>
      <c r="BV131" s="519">
        <v>0</v>
      </c>
      <c r="BW131" s="519">
        <v>0</v>
      </c>
      <c r="BX131" s="519">
        <v>0</v>
      </c>
      <c r="BY131" s="519">
        <v>0</v>
      </c>
      <c r="BZ131" s="519">
        <v>0</v>
      </c>
      <c r="CA131" s="519">
        <v>0</v>
      </c>
      <c r="CB131" s="519">
        <v>0</v>
      </c>
      <c r="CC131" s="519">
        <v>0</v>
      </c>
      <c r="CD131" s="519">
        <v>0</v>
      </c>
      <c r="CE131" s="519">
        <v>0</v>
      </c>
      <c r="CF131" s="519">
        <v>0</v>
      </c>
      <c r="CG131" s="519">
        <v>0</v>
      </c>
      <c r="CH131" s="519">
        <v>0</v>
      </c>
      <c r="CI131" s="519">
        <v>0</v>
      </c>
      <c r="CJ131" s="519">
        <v>0</v>
      </c>
      <c r="CK131" s="623">
        <f t="shared" si="2"/>
        <v>0</v>
      </c>
      <c r="CL131" s="523">
        <v>0</v>
      </c>
      <c r="CM131" s="523">
        <v>0</v>
      </c>
      <c r="CN131" s="523">
        <v>0</v>
      </c>
      <c r="CO131" s="524">
        <v>7</v>
      </c>
      <c r="CP131" s="726"/>
      <c r="CQ131" s="525" t="s">
        <v>4965</v>
      </c>
      <c r="CR131" s="526" t="s">
        <v>4965</v>
      </c>
      <c r="CS131" s="527" t="s">
        <v>4965</v>
      </c>
      <c r="CT131" s="527" t="s">
        <v>4965</v>
      </c>
      <c r="CU131" s="527" t="s">
        <v>4965</v>
      </c>
    </row>
    <row r="132" spans="1:99" s="71" customFormat="1" ht="12" customHeight="1" x14ac:dyDescent="0.2">
      <c r="A132" s="509" t="s">
        <v>2441</v>
      </c>
      <c r="B132" s="510" t="s">
        <v>3384</v>
      </c>
      <c r="C132" s="510" t="s">
        <v>1432</v>
      </c>
      <c r="D132" s="510" t="s">
        <v>1432</v>
      </c>
      <c r="E132" s="511" t="s">
        <v>1432</v>
      </c>
      <c r="F132" s="510" t="s">
        <v>3385</v>
      </c>
      <c r="G132" s="510" t="s">
        <v>195</v>
      </c>
      <c r="H132" s="510" t="s">
        <v>3875</v>
      </c>
      <c r="I132" s="510" t="s">
        <v>196</v>
      </c>
      <c r="J132" s="510">
        <v>528843</v>
      </c>
      <c r="K132" s="510">
        <v>173116</v>
      </c>
      <c r="L132" s="512" t="s">
        <v>3076</v>
      </c>
      <c r="M132" s="513" t="s">
        <v>3386</v>
      </c>
      <c r="N132" s="513" t="s">
        <v>306</v>
      </c>
      <c r="O132" s="510">
        <v>0</v>
      </c>
      <c r="P132" s="510">
        <v>2</v>
      </c>
      <c r="Q132" s="514">
        <v>2</v>
      </c>
      <c r="R132" s="510" t="s">
        <v>3387</v>
      </c>
      <c r="S132" s="510" t="s">
        <v>1438</v>
      </c>
      <c r="T132" s="513" t="s">
        <v>2344</v>
      </c>
      <c r="U132" s="513" t="s">
        <v>2745</v>
      </c>
      <c r="V132" s="513"/>
      <c r="W132" s="510" t="s">
        <v>1439</v>
      </c>
      <c r="X132" s="513" t="s">
        <v>1432</v>
      </c>
      <c r="Y132" s="510" t="s">
        <v>1442</v>
      </c>
      <c r="Z132" s="510" t="s">
        <v>1453</v>
      </c>
      <c r="AA132" s="510" t="s">
        <v>1444</v>
      </c>
      <c r="AB132" s="510" t="s">
        <v>2723</v>
      </c>
      <c r="AC132" s="515">
        <v>4.0000000000000001E-3</v>
      </c>
      <c r="AD132" s="516" t="s">
        <v>3386</v>
      </c>
      <c r="AE132" s="516"/>
      <c r="AF132" s="675">
        <v>41977</v>
      </c>
      <c r="AG132" s="517" t="s">
        <v>3063</v>
      </c>
      <c r="AH132" s="511" t="s">
        <v>1445</v>
      </c>
      <c r="AI132" s="511"/>
      <c r="AJ132" s="511">
        <v>0</v>
      </c>
      <c r="AK132" s="511">
        <v>0</v>
      </c>
      <c r="AL132" s="511">
        <v>0</v>
      </c>
      <c r="AM132" s="511">
        <v>2</v>
      </c>
      <c r="AN132" s="511">
        <v>0</v>
      </c>
      <c r="AO132" s="511">
        <v>0</v>
      </c>
      <c r="AP132" s="511">
        <v>0</v>
      </c>
      <c r="AQ132" s="511">
        <v>0</v>
      </c>
      <c r="AR132" s="511">
        <v>0</v>
      </c>
      <c r="AS132" s="511">
        <v>0</v>
      </c>
      <c r="AT132" s="511">
        <v>2</v>
      </c>
      <c r="AU132" s="511">
        <v>0</v>
      </c>
      <c r="AV132" s="511">
        <v>0</v>
      </c>
      <c r="AW132" s="511">
        <v>0</v>
      </c>
      <c r="AX132" s="511">
        <v>0</v>
      </c>
      <c r="AY132" s="511">
        <v>0</v>
      </c>
      <c r="AZ132" s="511">
        <v>0</v>
      </c>
      <c r="BA132" s="511">
        <v>0</v>
      </c>
      <c r="BB132" s="511">
        <v>0</v>
      </c>
      <c r="BC132" s="511">
        <v>0</v>
      </c>
      <c r="BD132" s="511">
        <v>0</v>
      </c>
      <c r="BE132" s="511">
        <v>0</v>
      </c>
      <c r="BF132" s="511">
        <v>0</v>
      </c>
      <c r="BG132" s="511">
        <v>0</v>
      </c>
      <c r="BH132" s="511">
        <v>0</v>
      </c>
      <c r="BI132" s="511">
        <v>0</v>
      </c>
      <c r="BJ132" s="511">
        <v>0</v>
      </c>
      <c r="BK132" s="511">
        <v>0</v>
      </c>
      <c r="BL132" s="511">
        <v>0</v>
      </c>
      <c r="BM132" s="511">
        <v>0</v>
      </c>
      <c r="BN132" s="728"/>
      <c r="BO132" s="518">
        <v>2</v>
      </c>
      <c r="BP132" s="519">
        <v>0</v>
      </c>
      <c r="BQ132" s="528">
        <v>0</v>
      </c>
      <c r="BR132" s="519">
        <v>0</v>
      </c>
      <c r="BS132" s="519">
        <v>0</v>
      </c>
      <c r="BT132" s="519">
        <v>0</v>
      </c>
      <c r="BU132" s="529">
        <v>0</v>
      </c>
      <c r="BV132" s="519">
        <v>0</v>
      </c>
      <c r="BW132" s="519">
        <v>0</v>
      </c>
      <c r="BX132" s="519">
        <v>0</v>
      </c>
      <c r="BY132" s="519">
        <v>0</v>
      </c>
      <c r="BZ132" s="519">
        <v>0</v>
      </c>
      <c r="CA132" s="519">
        <v>0</v>
      </c>
      <c r="CB132" s="519">
        <v>0</v>
      </c>
      <c r="CC132" s="519">
        <v>0</v>
      </c>
      <c r="CD132" s="519">
        <v>0</v>
      </c>
      <c r="CE132" s="519">
        <v>0</v>
      </c>
      <c r="CF132" s="519">
        <v>0</v>
      </c>
      <c r="CG132" s="519">
        <v>0</v>
      </c>
      <c r="CH132" s="519">
        <v>0</v>
      </c>
      <c r="CI132" s="519">
        <v>0</v>
      </c>
      <c r="CJ132" s="519">
        <v>0</v>
      </c>
      <c r="CK132" s="623">
        <f t="shared" si="2"/>
        <v>0</v>
      </c>
      <c r="CL132" s="523">
        <v>0</v>
      </c>
      <c r="CM132" s="523">
        <v>0</v>
      </c>
      <c r="CN132" s="523">
        <v>0</v>
      </c>
      <c r="CO132" s="524">
        <v>7</v>
      </c>
      <c r="CP132" s="726"/>
      <c r="CQ132" s="525" t="s">
        <v>4965</v>
      </c>
      <c r="CR132" s="526" t="s">
        <v>4965</v>
      </c>
      <c r="CS132" s="527" t="s">
        <v>4965</v>
      </c>
      <c r="CT132" s="527" t="s">
        <v>4965</v>
      </c>
      <c r="CU132" s="527" t="s">
        <v>4965</v>
      </c>
    </row>
    <row r="133" spans="1:99" s="71" customFormat="1" ht="12" customHeight="1" x14ac:dyDescent="0.2">
      <c r="A133" s="509" t="s">
        <v>2441</v>
      </c>
      <c r="B133" s="510" t="s">
        <v>3388</v>
      </c>
      <c r="C133" s="510" t="s">
        <v>3696</v>
      </c>
      <c r="D133" s="510" t="s">
        <v>3389</v>
      </c>
      <c r="E133" s="511" t="s">
        <v>3698</v>
      </c>
      <c r="F133" s="510" t="s">
        <v>1432</v>
      </c>
      <c r="G133" s="510" t="s">
        <v>3699</v>
      </c>
      <c r="H133" s="510" t="s">
        <v>1885</v>
      </c>
      <c r="I133" s="510" t="s">
        <v>3700</v>
      </c>
      <c r="J133" s="510">
        <v>526241</v>
      </c>
      <c r="K133" s="510">
        <v>175489</v>
      </c>
      <c r="L133" s="512" t="s">
        <v>4766</v>
      </c>
      <c r="M133" s="513" t="s">
        <v>3269</v>
      </c>
      <c r="N133" s="513" t="s">
        <v>1329</v>
      </c>
      <c r="O133" s="510">
        <v>2</v>
      </c>
      <c r="P133" s="510">
        <v>1</v>
      </c>
      <c r="Q133" s="514">
        <v>-1</v>
      </c>
      <c r="R133" s="510" t="s">
        <v>3390</v>
      </c>
      <c r="S133" s="510" t="s">
        <v>1438</v>
      </c>
      <c r="T133" s="513" t="s">
        <v>1614</v>
      </c>
      <c r="U133" s="513" t="s">
        <v>1495</v>
      </c>
      <c r="V133" s="513"/>
      <c r="W133" s="510" t="s">
        <v>1439</v>
      </c>
      <c r="X133" s="513" t="s">
        <v>1432</v>
      </c>
      <c r="Y133" s="510" t="s">
        <v>1442</v>
      </c>
      <c r="Z133" s="510" t="s">
        <v>1453</v>
      </c>
      <c r="AA133" s="510" t="s">
        <v>1444</v>
      </c>
      <c r="AB133" s="510" t="s">
        <v>3714</v>
      </c>
      <c r="AC133" s="515">
        <v>7.0000000000000001E-3</v>
      </c>
      <c r="AD133" s="516" t="s">
        <v>3269</v>
      </c>
      <c r="AE133" s="516"/>
      <c r="AF133" s="675">
        <v>41901</v>
      </c>
      <c r="AG133" s="517" t="s">
        <v>3063</v>
      </c>
      <c r="AH133" s="511" t="s">
        <v>1445</v>
      </c>
      <c r="AI133" s="511"/>
      <c r="AJ133" s="511">
        <v>0</v>
      </c>
      <c r="AK133" s="511">
        <v>0</v>
      </c>
      <c r="AL133" s="511">
        <v>0</v>
      </c>
      <c r="AM133" s="511">
        <v>0</v>
      </c>
      <c r="AN133" s="511">
        <v>-2</v>
      </c>
      <c r="AO133" s="511">
        <v>0</v>
      </c>
      <c r="AP133" s="511">
        <v>1</v>
      </c>
      <c r="AQ133" s="511">
        <v>0</v>
      </c>
      <c r="AR133" s="511">
        <v>0</v>
      </c>
      <c r="AS133" s="511">
        <v>0</v>
      </c>
      <c r="AT133" s="511">
        <v>0</v>
      </c>
      <c r="AU133" s="511">
        <v>-2</v>
      </c>
      <c r="AV133" s="511">
        <v>0</v>
      </c>
      <c r="AW133" s="511">
        <v>1</v>
      </c>
      <c r="AX133" s="511">
        <v>0</v>
      </c>
      <c r="AY133" s="511">
        <v>0</v>
      </c>
      <c r="AZ133" s="511">
        <v>0</v>
      </c>
      <c r="BA133" s="511">
        <v>0</v>
      </c>
      <c r="BB133" s="511">
        <v>0</v>
      </c>
      <c r="BC133" s="511">
        <v>0</v>
      </c>
      <c r="BD133" s="511">
        <v>0</v>
      </c>
      <c r="BE133" s="511">
        <v>0</v>
      </c>
      <c r="BF133" s="511">
        <v>0</v>
      </c>
      <c r="BG133" s="511">
        <v>0</v>
      </c>
      <c r="BH133" s="511">
        <v>0</v>
      </c>
      <c r="BI133" s="511">
        <v>0</v>
      </c>
      <c r="BJ133" s="511">
        <v>0</v>
      </c>
      <c r="BK133" s="511">
        <v>0</v>
      </c>
      <c r="BL133" s="511">
        <v>0</v>
      </c>
      <c r="BM133" s="511">
        <v>0</v>
      </c>
      <c r="BN133" s="728"/>
      <c r="BO133" s="518">
        <v>-1</v>
      </c>
      <c r="BP133" s="519">
        <v>0</v>
      </c>
      <c r="BQ133" s="528">
        <v>0</v>
      </c>
      <c r="BR133" s="519">
        <v>0</v>
      </c>
      <c r="BS133" s="519">
        <v>0</v>
      </c>
      <c r="BT133" s="519">
        <v>0</v>
      </c>
      <c r="BU133" s="529">
        <v>0</v>
      </c>
      <c r="BV133" s="519">
        <v>0</v>
      </c>
      <c r="BW133" s="519">
        <v>0</v>
      </c>
      <c r="BX133" s="519">
        <v>0</v>
      </c>
      <c r="BY133" s="519">
        <v>0</v>
      </c>
      <c r="BZ133" s="519">
        <v>0</v>
      </c>
      <c r="CA133" s="519">
        <v>0</v>
      </c>
      <c r="CB133" s="519">
        <v>0</v>
      </c>
      <c r="CC133" s="519">
        <v>0</v>
      </c>
      <c r="CD133" s="519">
        <v>0</v>
      </c>
      <c r="CE133" s="519">
        <v>0</v>
      </c>
      <c r="CF133" s="519">
        <v>0</v>
      </c>
      <c r="CG133" s="519">
        <v>0</v>
      </c>
      <c r="CH133" s="519">
        <v>0</v>
      </c>
      <c r="CI133" s="519">
        <v>0</v>
      </c>
      <c r="CJ133" s="519">
        <v>0</v>
      </c>
      <c r="CK133" s="623">
        <f t="shared" si="2"/>
        <v>0</v>
      </c>
      <c r="CL133" s="523">
        <v>0</v>
      </c>
      <c r="CM133" s="523">
        <v>0</v>
      </c>
      <c r="CN133" s="523">
        <v>0</v>
      </c>
      <c r="CO133" s="524">
        <v>7</v>
      </c>
      <c r="CP133" s="726"/>
      <c r="CQ133" s="525" t="s">
        <v>4965</v>
      </c>
      <c r="CR133" s="526" t="s">
        <v>4965</v>
      </c>
      <c r="CS133" s="527" t="s">
        <v>4965</v>
      </c>
      <c r="CT133" s="527" t="s">
        <v>4965</v>
      </c>
      <c r="CU133" s="527" t="s">
        <v>4965</v>
      </c>
    </row>
    <row r="134" spans="1:99" s="71" customFormat="1" ht="12" customHeight="1" x14ac:dyDescent="0.2">
      <c r="A134" s="509" t="s">
        <v>2441</v>
      </c>
      <c r="B134" s="510" t="s">
        <v>3391</v>
      </c>
      <c r="C134" s="510" t="s">
        <v>1432</v>
      </c>
      <c r="D134" s="510" t="s">
        <v>1432</v>
      </c>
      <c r="E134" s="511" t="s">
        <v>4166</v>
      </c>
      <c r="F134" s="510" t="s">
        <v>431</v>
      </c>
      <c r="G134" s="510" t="s">
        <v>2034</v>
      </c>
      <c r="H134" s="510" t="s">
        <v>1885</v>
      </c>
      <c r="I134" s="510" t="s">
        <v>2035</v>
      </c>
      <c r="J134" s="510">
        <v>525158</v>
      </c>
      <c r="K134" s="510">
        <v>173878</v>
      </c>
      <c r="L134" s="512" t="s">
        <v>3087</v>
      </c>
      <c r="M134" s="513" t="s">
        <v>3859</v>
      </c>
      <c r="N134" s="513" t="s">
        <v>3859</v>
      </c>
      <c r="O134" s="510">
        <v>0</v>
      </c>
      <c r="P134" s="510">
        <v>1</v>
      </c>
      <c r="Q134" s="514">
        <v>1</v>
      </c>
      <c r="R134" s="510" t="s">
        <v>3392</v>
      </c>
      <c r="S134" s="510" t="s">
        <v>1438</v>
      </c>
      <c r="T134" s="513" t="s">
        <v>2745</v>
      </c>
      <c r="U134" s="513" t="s">
        <v>4590</v>
      </c>
      <c r="V134" s="513"/>
      <c r="W134" s="510" t="s">
        <v>1439</v>
      </c>
      <c r="X134" s="513" t="s">
        <v>1432</v>
      </c>
      <c r="Y134" s="510" t="s">
        <v>1442</v>
      </c>
      <c r="Z134" s="510" t="s">
        <v>1443</v>
      </c>
      <c r="AA134" s="510" t="s">
        <v>1444</v>
      </c>
      <c r="AB134" s="510" t="s">
        <v>2713</v>
      </c>
      <c r="AC134" s="515">
        <v>0.02</v>
      </c>
      <c r="AD134" s="516" t="s">
        <v>3859</v>
      </c>
      <c r="AE134" s="516"/>
      <c r="AF134" s="675">
        <v>42094</v>
      </c>
      <c r="AG134" s="517" t="s">
        <v>3063</v>
      </c>
      <c r="AH134" s="511" t="s">
        <v>1445</v>
      </c>
      <c r="AI134" s="511">
        <v>0</v>
      </c>
      <c r="AJ134" s="511">
        <v>0</v>
      </c>
      <c r="AK134" s="511">
        <v>0</v>
      </c>
      <c r="AL134" s="511">
        <v>0</v>
      </c>
      <c r="AM134" s="511">
        <v>0</v>
      </c>
      <c r="AN134" s="511">
        <v>0</v>
      </c>
      <c r="AO134" s="511">
        <v>0</v>
      </c>
      <c r="AP134" s="511">
        <v>1</v>
      </c>
      <c r="AQ134" s="511">
        <v>0</v>
      </c>
      <c r="AR134" s="511">
        <v>0</v>
      </c>
      <c r="AS134" s="511">
        <v>0</v>
      </c>
      <c r="AT134" s="511">
        <v>0</v>
      </c>
      <c r="AU134" s="511">
        <v>0</v>
      </c>
      <c r="AV134" s="511">
        <v>0</v>
      </c>
      <c r="AW134" s="511">
        <v>0</v>
      </c>
      <c r="AX134" s="511">
        <v>0</v>
      </c>
      <c r="AY134" s="511">
        <v>0</v>
      </c>
      <c r="AZ134" s="511">
        <v>0</v>
      </c>
      <c r="BA134" s="511">
        <v>0</v>
      </c>
      <c r="BB134" s="511">
        <v>0</v>
      </c>
      <c r="BC134" s="511">
        <v>0</v>
      </c>
      <c r="BD134" s="511">
        <v>1</v>
      </c>
      <c r="BE134" s="511">
        <v>0</v>
      </c>
      <c r="BF134" s="511">
        <v>0</v>
      </c>
      <c r="BG134" s="511">
        <v>0</v>
      </c>
      <c r="BH134" s="511">
        <v>0</v>
      </c>
      <c r="BI134" s="511">
        <v>0</v>
      </c>
      <c r="BJ134" s="511">
        <v>0</v>
      </c>
      <c r="BK134" s="511">
        <v>0</v>
      </c>
      <c r="BL134" s="511">
        <v>0</v>
      </c>
      <c r="BM134" s="511">
        <v>0</v>
      </c>
      <c r="BN134" s="728"/>
      <c r="BO134" s="518">
        <v>1</v>
      </c>
      <c r="BP134" s="519">
        <v>0</v>
      </c>
      <c r="BQ134" s="528">
        <v>0</v>
      </c>
      <c r="BR134" s="519">
        <v>0</v>
      </c>
      <c r="BS134" s="519">
        <v>0</v>
      </c>
      <c r="BT134" s="519">
        <v>0</v>
      </c>
      <c r="BU134" s="529">
        <v>0</v>
      </c>
      <c r="BV134" s="519">
        <v>0</v>
      </c>
      <c r="BW134" s="519">
        <v>0</v>
      </c>
      <c r="BX134" s="519">
        <v>0</v>
      </c>
      <c r="BY134" s="519">
        <v>0</v>
      </c>
      <c r="BZ134" s="519">
        <v>0</v>
      </c>
      <c r="CA134" s="519">
        <v>0</v>
      </c>
      <c r="CB134" s="519">
        <v>0</v>
      </c>
      <c r="CC134" s="519">
        <v>0</v>
      </c>
      <c r="CD134" s="519">
        <v>0</v>
      </c>
      <c r="CE134" s="519">
        <v>0</v>
      </c>
      <c r="CF134" s="519">
        <v>0</v>
      </c>
      <c r="CG134" s="519">
        <v>0</v>
      </c>
      <c r="CH134" s="519">
        <v>0</v>
      </c>
      <c r="CI134" s="519">
        <v>0</v>
      </c>
      <c r="CJ134" s="519">
        <v>0</v>
      </c>
      <c r="CK134" s="623">
        <f t="shared" si="2"/>
        <v>0</v>
      </c>
      <c r="CL134" s="523">
        <v>0</v>
      </c>
      <c r="CM134" s="523">
        <v>0</v>
      </c>
      <c r="CN134" s="523">
        <v>0</v>
      </c>
      <c r="CO134" s="524">
        <v>1</v>
      </c>
      <c r="CP134" s="726"/>
      <c r="CQ134" s="525" t="s">
        <v>4965</v>
      </c>
      <c r="CR134" s="526" t="s">
        <v>4965</v>
      </c>
      <c r="CS134" s="527" t="s">
        <v>4965</v>
      </c>
      <c r="CT134" s="527" t="s">
        <v>4965</v>
      </c>
      <c r="CU134" s="527" t="s">
        <v>4965</v>
      </c>
    </row>
    <row r="135" spans="1:99" s="71" customFormat="1" ht="12" customHeight="1" x14ac:dyDescent="0.2">
      <c r="A135" s="509" t="s">
        <v>2441</v>
      </c>
      <c r="B135" s="510" t="s">
        <v>3420</v>
      </c>
      <c r="C135" s="510" t="s">
        <v>1432</v>
      </c>
      <c r="D135" s="510" t="s">
        <v>1432</v>
      </c>
      <c r="E135" s="511" t="s">
        <v>1432</v>
      </c>
      <c r="F135" s="510" t="s">
        <v>1738</v>
      </c>
      <c r="G135" s="510" t="s">
        <v>3421</v>
      </c>
      <c r="H135" s="510" t="s">
        <v>2717</v>
      </c>
      <c r="I135" s="510" t="s">
        <v>3422</v>
      </c>
      <c r="J135" s="510">
        <v>527320</v>
      </c>
      <c r="K135" s="510">
        <v>175025</v>
      </c>
      <c r="L135" s="512" t="s">
        <v>3084</v>
      </c>
      <c r="M135" s="513" t="s">
        <v>3423</v>
      </c>
      <c r="N135" s="513" t="s">
        <v>3859</v>
      </c>
      <c r="O135" s="510">
        <v>1</v>
      </c>
      <c r="P135" s="510">
        <v>3</v>
      </c>
      <c r="Q135" s="514">
        <v>2</v>
      </c>
      <c r="R135" s="510" t="s">
        <v>3424</v>
      </c>
      <c r="S135" s="510" t="s">
        <v>1438</v>
      </c>
      <c r="T135" s="513" t="s">
        <v>3425</v>
      </c>
      <c r="U135" s="513" t="s">
        <v>2527</v>
      </c>
      <c r="V135" s="513"/>
      <c r="W135" s="510" t="s">
        <v>1439</v>
      </c>
      <c r="X135" s="513" t="s">
        <v>1432</v>
      </c>
      <c r="Y135" s="510" t="s">
        <v>1442</v>
      </c>
      <c r="Z135" s="510" t="s">
        <v>1453</v>
      </c>
      <c r="AA135" s="510" t="s">
        <v>1444</v>
      </c>
      <c r="AB135" s="510" t="s">
        <v>1454</v>
      </c>
      <c r="AC135" s="515">
        <v>1.2E-2</v>
      </c>
      <c r="AD135" s="516" t="s">
        <v>3423</v>
      </c>
      <c r="AE135" s="516"/>
      <c r="AF135" s="675">
        <v>42094</v>
      </c>
      <c r="AG135" s="517" t="s">
        <v>3063</v>
      </c>
      <c r="AH135" s="511" t="s">
        <v>1445</v>
      </c>
      <c r="AI135" s="511">
        <v>0</v>
      </c>
      <c r="AJ135" s="511">
        <v>0</v>
      </c>
      <c r="AK135" s="511">
        <v>0</v>
      </c>
      <c r="AL135" s="511">
        <v>0</v>
      </c>
      <c r="AM135" s="511">
        <v>1</v>
      </c>
      <c r="AN135" s="511">
        <v>0</v>
      </c>
      <c r="AO135" s="511">
        <v>2</v>
      </c>
      <c r="AP135" s="511">
        <v>-1</v>
      </c>
      <c r="AQ135" s="511">
        <v>0</v>
      </c>
      <c r="AR135" s="511">
        <v>0</v>
      </c>
      <c r="AS135" s="511">
        <v>0</v>
      </c>
      <c r="AT135" s="511">
        <v>1</v>
      </c>
      <c r="AU135" s="511">
        <v>0</v>
      </c>
      <c r="AV135" s="511">
        <v>2</v>
      </c>
      <c r="AW135" s="511">
        <v>0</v>
      </c>
      <c r="AX135" s="511">
        <v>0</v>
      </c>
      <c r="AY135" s="511">
        <v>0</v>
      </c>
      <c r="AZ135" s="511">
        <v>0</v>
      </c>
      <c r="BA135" s="511">
        <v>0</v>
      </c>
      <c r="BB135" s="511">
        <v>0</v>
      </c>
      <c r="BC135" s="511">
        <v>0</v>
      </c>
      <c r="BD135" s="511">
        <v>-1</v>
      </c>
      <c r="BE135" s="511">
        <v>0</v>
      </c>
      <c r="BF135" s="511">
        <v>0</v>
      </c>
      <c r="BG135" s="511">
        <v>0</v>
      </c>
      <c r="BH135" s="511">
        <v>0</v>
      </c>
      <c r="BI135" s="511">
        <v>0</v>
      </c>
      <c r="BJ135" s="511">
        <v>0</v>
      </c>
      <c r="BK135" s="511">
        <v>0</v>
      </c>
      <c r="BL135" s="511">
        <v>0</v>
      </c>
      <c r="BM135" s="511">
        <v>0</v>
      </c>
      <c r="BN135" s="728"/>
      <c r="BO135" s="518">
        <v>2</v>
      </c>
      <c r="BP135" s="519">
        <v>0</v>
      </c>
      <c r="BQ135" s="528">
        <v>0</v>
      </c>
      <c r="BR135" s="519">
        <v>0</v>
      </c>
      <c r="BS135" s="519">
        <v>0</v>
      </c>
      <c r="BT135" s="519">
        <v>0</v>
      </c>
      <c r="BU135" s="529">
        <v>0</v>
      </c>
      <c r="BV135" s="519">
        <v>0</v>
      </c>
      <c r="BW135" s="519">
        <v>0</v>
      </c>
      <c r="BX135" s="519">
        <v>0</v>
      </c>
      <c r="BY135" s="519">
        <v>0</v>
      </c>
      <c r="BZ135" s="519">
        <v>0</v>
      </c>
      <c r="CA135" s="519">
        <v>0</v>
      </c>
      <c r="CB135" s="519">
        <v>0</v>
      </c>
      <c r="CC135" s="519">
        <v>0</v>
      </c>
      <c r="CD135" s="519">
        <v>0</v>
      </c>
      <c r="CE135" s="519">
        <v>0</v>
      </c>
      <c r="CF135" s="519">
        <v>0</v>
      </c>
      <c r="CG135" s="519">
        <v>0</v>
      </c>
      <c r="CH135" s="519">
        <v>0</v>
      </c>
      <c r="CI135" s="519">
        <v>0</v>
      </c>
      <c r="CJ135" s="519">
        <v>0</v>
      </c>
      <c r="CK135" s="623">
        <f t="shared" si="2"/>
        <v>0</v>
      </c>
      <c r="CL135" s="523">
        <v>0</v>
      </c>
      <c r="CM135" s="523">
        <v>0</v>
      </c>
      <c r="CN135" s="523">
        <v>0</v>
      </c>
      <c r="CO135" s="524">
        <v>7</v>
      </c>
      <c r="CP135" s="726"/>
      <c r="CQ135" s="525" t="s">
        <v>4965</v>
      </c>
      <c r="CR135" s="526" t="s">
        <v>4965</v>
      </c>
      <c r="CS135" s="527" t="s">
        <v>4965</v>
      </c>
      <c r="CT135" s="527" t="s">
        <v>4965</v>
      </c>
      <c r="CU135" s="527" t="s">
        <v>4965</v>
      </c>
    </row>
    <row r="136" spans="1:99" s="71" customFormat="1" ht="12" customHeight="1" x14ac:dyDescent="0.2">
      <c r="A136" s="509" t="s">
        <v>2441</v>
      </c>
      <c r="B136" s="510" t="s">
        <v>3426</v>
      </c>
      <c r="C136" s="510" t="s">
        <v>1432</v>
      </c>
      <c r="D136" s="510" t="s">
        <v>1432</v>
      </c>
      <c r="E136" s="511" t="s">
        <v>1432</v>
      </c>
      <c r="F136" s="510" t="s">
        <v>4981</v>
      </c>
      <c r="G136" s="510" t="s">
        <v>3709</v>
      </c>
      <c r="H136" s="510" t="s">
        <v>1435</v>
      </c>
      <c r="I136" s="510" t="s">
        <v>3427</v>
      </c>
      <c r="J136" s="510">
        <v>528635</v>
      </c>
      <c r="K136" s="510">
        <v>172272</v>
      </c>
      <c r="L136" s="512" t="s">
        <v>3077</v>
      </c>
      <c r="M136" s="513" t="s">
        <v>3859</v>
      </c>
      <c r="N136" s="513" t="s">
        <v>3859</v>
      </c>
      <c r="O136" s="510">
        <v>3</v>
      </c>
      <c r="P136" s="510">
        <v>1</v>
      </c>
      <c r="Q136" s="514">
        <v>-2</v>
      </c>
      <c r="R136" s="510" t="s">
        <v>3428</v>
      </c>
      <c r="S136" s="510" t="s">
        <v>1438</v>
      </c>
      <c r="T136" s="513" t="s">
        <v>2825</v>
      </c>
      <c r="U136" s="513" t="s">
        <v>4280</v>
      </c>
      <c r="V136" s="513"/>
      <c r="W136" s="510" t="s">
        <v>1439</v>
      </c>
      <c r="X136" s="513" t="s">
        <v>1432</v>
      </c>
      <c r="Y136" s="510" t="s">
        <v>1442</v>
      </c>
      <c r="Z136" s="510" t="s">
        <v>1453</v>
      </c>
      <c r="AA136" s="510" t="s">
        <v>1444</v>
      </c>
      <c r="AB136" s="510" t="s">
        <v>4207</v>
      </c>
      <c r="AC136" s="515">
        <v>3.7999999999999999E-2</v>
      </c>
      <c r="AD136" s="516" t="s">
        <v>3859</v>
      </c>
      <c r="AE136" s="516"/>
      <c r="AF136" s="675">
        <v>42094</v>
      </c>
      <c r="AG136" s="517" t="s">
        <v>3063</v>
      </c>
      <c r="AH136" s="511" t="s">
        <v>1445</v>
      </c>
      <c r="AI136" s="511">
        <v>0</v>
      </c>
      <c r="AJ136" s="511">
        <v>0</v>
      </c>
      <c r="AK136" s="511">
        <v>0</v>
      </c>
      <c r="AL136" s="511">
        <v>0</v>
      </c>
      <c r="AM136" s="511">
        <v>0</v>
      </c>
      <c r="AN136" s="511">
        <v>-2</v>
      </c>
      <c r="AO136" s="511">
        <v>-1</v>
      </c>
      <c r="AP136" s="511">
        <v>0</v>
      </c>
      <c r="AQ136" s="511">
        <v>1</v>
      </c>
      <c r="AR136" s="511">
        <v>0</v>
      </c>
      <c r="AS136" s="511">
        <v>0</v>
      </c>
      <c r="AT136" s="511">
        <v>0</v>
      </c>
      <c r="AU136" s="511">
        <v>-2</v>
      </c>
      <c r="AV136" s="511">
        <v>-1</v>
      </c>
      <c r="AW136" s="511">
        <v>0</v>
      </c>
      <c r="AX136" s="511">
        <v>0</v>
      </c>
      <c r="AY136" s="511">
        <v>0</v>
      </c>
      <c r="AZ136" s="511">
        <v>0</v>
      </c>
      <c r="BA136" s="511">
        <v>0</v>
      </c>
      <c r="BB136" s="511">
        <v>0</v>
      </c>
      <c r="BC136" s="511">
        <v>0</v>
      </c>
      <c r="BD136" s="511">
        <v>0</v>
      </c>
      <c r="BE136" s="511">
        <v>1</v>
      </c>
      <c r="BF136" s="511">
        <v>0</v>
      </c>
      <c r="BG136" s="511">
        <v>0</v>
      </c>
      <c r="BH136" s="511">
        <v>0</v>
      </c>
      <c r="BI136" s="511">
        <v>0</v>
      </c>
      <c r="BJ136" s="511">
        <v>0</v>
      </c>
      <c r="BK136" s="511">
        <v>0</v>
      </c>
      <c r="BL136" s="511">
        <v>0</v>
      </c>
      <c r="BM136" s="511">
        <v>0</v>
      </c>
      <c r="BN136" s="728"/>
      <c r="BO136" s="518">
        <v>-2</v>
      </c>
      <c r="BP136" s="519">
        <v>0</v>
      </c>
      <c r="BQ136" s="528">
        <v>0</v>
      </c>
      <c r="BR136" s="519">
        <v>0</v>
      </c>
      <c r="BS136" s="519">
        <v>0</v>
      </c>
      <c r="BT136" s="519">
        <v>0</v>
      </c>
      <c r="BU136" s="529">
        <v>0</v>
      </c>
      <c r="BV136" s="519">
        <v>0</v>
      </c>
      <c r="BW136" s="519">
        <v>0</v>
      </c>
      <c r="BX136" s="519">
        <v>0</v>
      </c>
      <c r="BY136" s="519">
        <v>0</v>
      </c>
      <c r="BZ136" s="519">
        <v>0</v>
      </c>
      <c r="CA136" s="519">
        <v>0</v>
      </c>
      <c r="CB136" s="519">
        <v>0</v>
      </c>
      <c r="CC136" s="519">
        <v>0</v>
      </c>
      <c r="CD136" s="519">
        <v>0</v>
      </c>
      <c r="CE136" s="519">
        <v>0</v>
      </c>
      <c r="CF136" s="519">
        <v>0</v>
      </c>
      <c r="CG136" s="519">
        <v>0</v>
      </c>
      <c r="CH136" s="519">
        <v>0</v>
      </c>
      <c r="CI136" s="519">
        <v>0</v>
      </c>
      <c r="CJ136" s="519">
        <v>0</v>
      </c>
      <c r="CK136" s="623">
        <f t="shared" si="2"/>
        <v>0</v>
      </c>
      <c r="CL136" s="523">
        <v>0</v>
      </c>
      <c r="CM136" s="523">
        <v>0</v>
      </c>
      <c r="CN136" s="523">
        <v>0</v>
      </c>
      <c r="CO136" s="524">
        <v>7</v>
      </c>
      <c r="CP136" s="524" t="s">
        <v>1938</v>
      </c>
      <c r="CQ136" s="525" t="s">
        <v>4965</v>
      </c>
      <c r="CR136" s="526" t="s">
        <v>4965</v>
      </c>
      <c r="CS136" s="527" t="s">
        <v>4965</v>
      </c>
      <c r="CT136" s="527" t="s">
        <v>4965</v>
      </c>
      <c r="CU136" s="527" t="s">
        <v>4965</v>
      </c>
    </row>
    <row r="137" spans="1:99" s="71" customFormat="1" ht="12" customHeight="1" x14ac:dyDescent="0.2">
      <c r="A137" s="509" t="s">
        <v>2441</v>
      </c>
      <c r="B137" s="510" t="s">
        <v>3429</v>
      </c>
      <c r="C137" s="510" t="s">
        <v>3430</v>
      </c>
      <c r="D137" s="510" t="s">
        <v>1432</v>
      </c>
      <c r="E137" s="511" t="s">
        <v>1432</v>
      </c>
      <c r="F137" s="510" t="s">
        <v>4151</v>
      </c>
      <c r="G137" s="510" t="s">
        <v>271</v>
      </c>
      <c r="H137" s="510" t="s">
        <v>1458</v>
      </c>
      <c r="I137" s="510" t="s">
        <v>3431</v>
      </c>
      <c r="J137" s="510">
        <v>524512</v>
      </c>
      <c r="K137" s="510">
        <v>174872</v>
      </c>
      <c r="L137" s="512" t="s">
        <v>3079</v>
      </c>
      <c r="M137" s="513" t="s">
        <v>3859</v>
      </c>
      <c r="N137" s="513" t="s">
        <v>3859</v>
      </c>
      <c r="O137" s="510">
        <v>0</v>
      </c>
      <c r="P137" s="510">
        <v>4</v>
      </c>
      <c r="Q137" s="514">
        <v>4</v>
      </c>
      <c r="R137" s="510" t="s">
        <v>3432</v>
      </c>
      <c r="S137" s="510" t="s">
        <v>1438</v>
      </c>
      <c r="T137" s="513" t="s">
        <v>1495</v>
      </c>
      <c r="U137" s="513" t="s">
        <v>4590</v>
      </c>
      <c r="V137" s="513"/>
      <c r="W137" s="510" t="s">
        <v>1439</v>
      </c>
      <c r="X137" s="513" t="s">
        <v>1432</v>
      </c>
      <c r="Y137" s="510" t="s">
        <v>1442</v>
      </c>
      <c r="Z137" s="510" t="s">
        <v>3893</v>
      </c>
      <c r="AA137" s="510" t="s">
        <v>1444</v>
      </c>
      <c r="AB137" s="510" t="s">
        <v>4720</v>
      </c>
      <c r="AC137" s="515">
        <v>1.6E-2</v>
      </c>
      <c r="AD137" s="516" t="s">
        <v>3859</v>
      </c>
      <c r="AE137" s="516"/>
      <c r="AF137" s="675">
        <v>42094</v>
      </c>
      <c r="AG137" s="517" t="s">
        <v>3063</v>
      </c>
      <c r="AH137" s="511" t="s">
        <v>1445</v>
      </c>
      <c r="AI137" s="532"/>
      <c r="AJ137" s="511">
        <v>0</v>
      </c>
      <c r="AK137" s="511">
        <v>0</v>
      </c>
      <c r="AL137" s="511">
        <v>0</v>
      </c>
      <c r="AM137" s="511">
        <v>4</v>
      </c>
      <c r="AN137" s="511">
        <v>0</v>
      </c>
      <c r="AO137" s="511">
        <v>0</v>
      </c>
      <c r="AP137" s="511">
        <v>0</v>
      </c>
      <c r="AQ137" s="511">
        <v>0</v>
      </c>
      <c r="AR137" s="511">
        <v>0</v>
      </c>
      <c r="AS137" s="511">
        <v>0</v>
      </c>
      <c r="AT137" s="511">
        <v>4</v>
      </c>
      <c r="AU137" s="511">
        <v>0</v>
      </c>
      <c r="AV137" s="511">
        <v>0</v>
      </c>
      <c r="AW137" s="511">
        <v>0</v>
      </c>
      <c r="AX137" s="511">
        <v>0</v>
      </c>
      <c r="AY137" s="511">
        <v>0</v>
      </c>
      <c r="AZ137" s="511">
        <v>0</v>
      </c>
      <c r="BA137" s="511">
        <v>0</v>
      </c>
      <c r="BB137" s="511">
        <v>0</v>
      </c>
      <c r="BC137" s="511">
        <v>0</v>
      </c>
      <c r="BD137" s="511">
        <v>0</v>
      </c>
      <c r="BE137" s="511">
        <v>0</v>
      </c>
      <c r="BF137" s="511">
        <v>0</v>
      </c>
      <c r="BG137" s="511">
        <v>0</v>
      </c>
      <c r="BH137" s="511">
        <v>0</v>
      </c>
      <c r="BI137" s="511">
        <v>0</v>
      </c>
      <c r="BJ137" s="511">
        <v>0</v>
      </c>
      <c r="BK137" s="511">
        <v>0</v>
      </c>
      <c r="BL137" s="511">
        <v>0</v>
      </c>
      <c r="BM137" s="511">
        <v>0</v>
      </c>
      <c r="BN137" s="728"/>
      <c r="BO137" s="518">
        <v>4</v>
      </c>
      <c r="BP137" s="519">
        <v>0</v>
      </c>
      <c r="BQ137" s="528">
        <v>0</v>
      </c>
      <c r="BR137" s="519">
        <v>0</v>
      </c>
      <c r="BS137" s="519">
        <v>0</v>
      </c>
      <c r="BT137" s="519">
        <v>0</v>
      </c>
      <c r="BU137" s="529">
        <v>0</v>
      </c>
      <c r="BV137" s="519">
        <v>0</v>
      </c>
      <c r="BW137" s="519">
        <v>0</v>
      </c>
      <c r="BX137" s="519">
        <v>0</v>
      </c>
      <c r="BY137" s="519">
        <v>0</v>
      </c>
      <c r="BZ137" s="519">
        <v>0</v>
      </c>
      <c r="CA137" s="519">
        <v>0</v>
      </c>
      <c r="CB137" s="519">
        <v>0</v>
      </c>
      <c r="CC137" s="519">
        <v>0</v>
      </c>
      <c r="CD137" s="519">
        <v>0</v>
      </c>
      <c r="CE137" s="519">
        <v>0</v>
      </c>
      <c r="CF137" s="519">
        <v>0</v>
      </c>
      <c r="CG137" s="519">
        <v>0</v>
      </c>
      <c r="CH137" s="519">
        <v>0</v>
      </c>
      <c r="CI137" s="519">
        <v>0</v>
      </c>
      <c r="CJ137" s="519">
        <v>0</v>
      </c>
      <c r="CK137" s="623">
        <f t="shared" si="2"/>
        <v>0</v>
      </c>
      <c r="CL137" s="523">
        <v>0</v>
      </c>
      <c r="CM137" s="523">
        <v>0</v>
      </c>
      <c r="CN137" s="523">
        <v>0</v>
      </c>
      <c r="CO137" s="524">
        <v>7</v>
      </c>
      <c r="CP137" s="726"/>
      <c r="CQ137" s="530" t="s">
        <v>1942</v>
      </c>
      <c r="CR137" s="526" t="s">
        <v>4965</v>
      </c>
      <c r="CS137" s="527" t="s">
        <v>4965</v>
      </c>
      <c r="CT137" s="527" t="s">
        <v>4965</v>
      </c>
      <c r="CU137" s="527" t="s">
        <v>4965</v>
      </c>
    </row>
    <row r="138" spans="1:99" s="71" customFormat="1" ht="12" customHeight="1" x14ac:dyDescent="0.2">
      <c r="A138" s="509" t="s">
        <v>2441</v>
      </c>
      <c r="B138" s="510" t="s">
        <v>3433</v>
      </c>
      <c r="C138" s="510" t="s">
        <v>1432</v>
      </c>
      <c r="D138" s="510" t="s">
        <v>1432</v>
      </c>
      <c r="E138" s="511" t="s">
        <v>1432</v>
      </c>
      <c r="F138" s="510" t="s">
        <v>3434</v>
      </c>
      <c r="G138" s="510" t="s">
        <v>1150</v>
      </c>
      <c r="H138" s="510" t="s">
        <v>2717</v>
      </c>
      <c r="I138" s="510" t="s">
        <v>4779</v>
      </c>
      <c r="J138" s="510">
        <v>526665</v>
      </c>
      <c r="K138" s="510">
        <v>175006</v>
      </c>
      <c r="L138" s="512" t="s">
        <v>3080</v>
      </c>
      <c r="M138" s="513" t="s">
        <v>3859</v>
      </c>
      <c r="N138" s="513" t="s">
        <v>3859</v>
      </c>
      <c r="O138" s="510">
        <v>1</v>
      </c>
      <c r="P138" s="510">
        <v>2</v>
      </c>
      <c r="Q138" s="514">
        <v>1</v>
      </c>
      <c r="R138" s="510" t="s">
        <v>3435</v>
      </c>
      <c r="S138" s="510" t="s">
        <v>1438</v>
      </c>
      <c r="T138" s="513" t="s">
        <v>3539</v>
      </c>
      <c r="U138" s="513" t="s">
        <v>3436</v>
      </c>
      <c r="V138" s="513"/>
      <c r="W138" s="510" t="s">
        <v>1439</v>
      </c>
      <c r="X138" s="513" t="s">
        <v>1432</v>
      </c>
      <c r="Y138" s="510" t="s">
        <v>1442</v>
      </c>
      <c r="Z138" s="510" t="s">
        <v>4694</v>
      </c>
      <c r="AA138" s="510" t="s">
        <v>1444</v>
      </c>
      <c r="AB138" s="510" t="s">
        <v>2723</v>
      </c>
      <c r="AC138" s="515">
        <v>1.2E-2</v>
      </c>
      <c r="AD138" s="516" t="s">
        <v>3859</v>
      </c>
      <c r="AE138" s="516"/>
      <c r="AF138" s="675">
        <v>42094</v>
      </c>
      <c r="AG138" s="517" t="s">
        <v>3063</v>
      </c>
      <c r="AH138" s="511" t="s">
        <v>1445</v>
      </c>
      <c r="AI138" s="511">
        <v>0</v>
      </c>
      <c r="AJ138" s="511">
        <v>0</v>
      </c>
      <c r="AK138" s="511">
        <v>0</v>
      </c>
      <c r="AL138" s="511">
        <v>0</v>
      </c>
      <c r="AM138" s="511">
        <v>0</v>
      </c>
      <c r="AN138" s="511">
        <v>2</v>
      </c>
      <c r="AO138" s="511">
        <v>-1</v>
      </c>
      <c r="AP138" s="511">
        <v>0</v>
      </c>
      <c r="AQ138" s="511">
        <v>0</v>
      </c>
      <c r="AR138" s="511">
        <v>0</v>
      </c>
      <c r="AS138" s="511">
        <v>0</v>
      </c>
      <c r="AT138" s="511">
        <v>0</v>
      </c>
      <c r="AU138" s="511">
        <v>2</v>
      </c>
      <c r="AV138" s="511">
        <v>-1</v>
      </c>
      <c r="AW138" s="511">
        <v>0</v>
      </c>
      <c r="AX138" s="511">
        <v>0</v>
      </c>
      <c r="AY138" s="511">
        <v>0</v>
      </c>
      <c r="AZ138" s="511">
        <v>0</v>
      </c>
      <c r="BA138" s="511">
        <v>0</v>
      </c>
      <c r="BB138" s="511">
        <v>0</v>
      </c>
      <c r="BC138" s="511">
        <v>0</v>
      </c>
      <c r="BD138" s="511">
        <v>0</v>
      </c>
      <c r="BE138" s="511">
        <v>0</v>
      </c>
      <c r="BF138" s="511">
        <v>0</v>
      </c>
      <c r="BG138" s="511">
        <v>0</v>
      </c>
      <c r="BH138" s="511">
        <v>0</v>
      </c>
      <c r="BI138" s="511">
        <v>0</v>
      </c>
      <c r="BJ138" s="511">
        <v>0</v>
      </c>
      <c r="BK138" s="511">
        <v>0</v>
      </c>
      <c r="BL138" s="511">
        <v>0</v>
      </c>
      <c r="BM138" s="511">
        <v>0</v>
      </c>
      <c r="BN138" s="728"/>
      <c r="BO138" s="518">
        <v>1</v>
      </c>
      <c r="BP138" s="519">
        <v>0</v>
      </c>
      <c r="BQ138" s="528">
        <v>0</v>
      </c>
      <c r="BR138" s="519">
        <v>0</v>
      </c>
      <c r="BS138" s="519">
        <v>0</v>
      </c>
      <c r="BT138" s="519">
        <v>0</v>
      </c>
      <c r="BU138" s="529">
        <v>0</v>
      </c>
      <c r="BV138" s="519">
        <v>0</v>
      </c>
      <c r="BW138" s="519">
        <v>0</v>
      </c>
      <c r="BX138" s="519">
        <v>0</v>
      </c>
      <c r="BY138" s="519">
        <v>0</v>
      </c>
      <c r="BZ138" s="519">
        <v>0</v>
      </c>
      <c r="CA138" s="519">
        <v>0</v>
      </c>
      <c r="CB138" s="519">
        <v>0</v>
      </c>
      <c r="CC138" s="519">
        <v>0</v>
      </c>
      <c r="CD138" s="519">
        <v>0</v>
      </c>
      <c r="CE138" s="519">
        <v>0</v>
      </c>
      <c r="CF138" s="519">
        <v>0</v>
      </c>
      <c r="CG138" s="519">
        <v>0</v>
      </c>
      <c r="CH138" s="519">
        <v>0</v>
      </c>
      <c r="CI138" s="519">
        <v>0</v>
      </c>
      <c r="CJ138" s="519">
        <v>0</v>
      </c>
      <c r="CK138" s="623">
        <f t="shared" si="2"/>
        <v>0</v>
      </c>
      <c r="CL138" s="523">
        <v>0</v>
      </c>
      <c r="CM138" s="523">
        <v>0</v>
      </c>
      <c r="CN138" s="523">
        <v>0</v>
      </c>
      <c r="CO138" s="524">
        <v>1</v>
      </c>
      <c r="CP138" s="726"/>
      <c r="CQ138" s="525" t="s">
        <v>4965</v>
      </c>
      <c r="CR138" s="526" t="s">
        <v>4965</v>
      </c>
      <c r="CS138" s="527" t="s">
        <v>4965</v>
      </c>
      <c r="CT138" s="527" t="s">
        <v>4965</v>
      </c>
      <c r="CU138" s="527" t="s">
        <v>4965</v>
      </c>
    </row>
    <row r="139" spans="1:99" s="71" customFormat="1" ht="12" customHeight="1" x14ac:dyDescent="0.2">
      <c r="A139" s="509" t="s">
        <v>2441</v>
      </c>
      <c r="B139" s="510" t="s">
        <v>3437</v>
      </c>
      <c r="C139" s="510" t="s">
        <v>1432</v>
      </c>
      <c r="D139" s="510" t="s">
        <v>1432</v>
      </c>
      <c r="E139" s="511" t="s">
        <v>1432</v>
      </c>
      <c r="F139" s="510" t="s">
        <v>3438</v>
      </c>
      <c r="G139" s="510" t="s">
        <v>3313</v>
      </c>
      <c r="H139" s="510" t="s">
        <v>1458</v>
      </c>
      <c r="I139" s="510" t="s">
        <v>2427</v>
      </c>
      <c r="J139" s="510">
        <v>524868</v>
      </c>
      <c r="K139" s="510">
        <v>175111</v>
      </c>
      <c r="L139" s="512" t="s">
        <v>3088</v>
      </c>
      <c r="M139" s="513" t="s">
        <v>866</v>
      </c>
      <c r="N139" s="513" t="s">
        <v>3859</v>
      </c>
      <c r="O139" s="510">
        <v>2</v>
      </c>
      <c r="P139" s="510">
        <v>2</v>
      </c>
      <c r="Q139" s="514">
        <v>0</v>
      </c>
      <c r="R139" s="510" t="s">
        <v>3439</v>
      </c>
      <c r="S139" s="510" t="s">
        <v>1438</v>
      </c>
      <c r="T139" s="513" t="s">
        <v>3489</v>
      </c>
      <c r="U139" s="513" t="s">
        <v>4889</v>
      </c>
      <c r="V139" s="513"/>
      <c r="W139" s="510" t="s">
        <v>1439</v>
      </c>
      <c r="X139" s="513" t="s">
        <v>1432</v>
      </c>
      <c r="Y139" s="510" t="s">
        <v>1442</v>
      </c>
      <c r="Z139" s="510" t="s">
        <v>1453</v>
      </c>
      <c r="AA139" s="510" t="s">
        <v>1444</v>
      </c>
      <c r="AB139" s="510" t="s">
        <v>1454</v>
      </c>
      <c r="AC139" s="515">
        <v>3.3000000000000002E-2</v>
      </c>
      <c r="AD139" s="516" t="s">
        <v>866</v>
      </c>
      <c r="AE139" s="516"/>
      <c r="AF139" s="675">
        <v>42094</v>
      </c>
      <c r="AG139" s="517" t="s">
        <v>3063</v>
      </c>
      <c r="AH139" s="511" t="s">
        <v>1445</v>
      </c>
      <c r="AI139" s="511">
        <v>0</v>
      </c>
      <c r="AJ139" s="511">
        <v>1</v>
      </c>
      <c r="AK139" s="511">
        <v>0</v>
      </c>
      <c r="AL139" s="511">
        <v>0</v>
      </c>
      <c r="AM139" s="511">
        <v>-1</v>
      </c>
      <c r="AN139" s="511">
        <v>2</v>
      </c>
      <c r="AO139" s="511">
        <v>-1</v>
      </c>
      <c r="AP139" s="511">
        <v>0</v>
      </c>
      <c r="AQ139" s="511">
        <v>0</v>
      </c>
      <c r="AR139" s="511">
        <v>0</v>
      </c>
      <c r="AS139" s="511">
        <v>0</v>
      </c>
      <c r="AT139" s="511">
        <v>-1</v>
      </c>
      <c r="AU139" s="511">
        <v>2</v>
      </c>
      <c r="AV139" s="511">
        <v>0</v>
      </c>
      <c r="AW139" s="511">
        <v>0</v>
      </c>
      <c r="AX139" s="511">
        <v>0</v>
      </c>
      <c r="AY139" s="511">
        <v>0</v>
      </c>
      <c r="AZ139" s="511">
        <v>0</v>
      </c>
      <c r="BA139" s="511">
        <v>0</v>
      </c>
      <c r="BB139" s="511">
        <v>0</v>
      </c>
      <c r="BC139" s="511">
        <v>-1</v>
      </c>
      <c r="BD139" s="511">
        <v>0</v>
      </c>
      <c r="BE139" s="511">
        <v>0</v>
      </c>
      <c r="BF139" s="511">
        <v>0</v>
      </c>
      <c r="BG139" s="511">
        <v>0</v>
      </c>
      <c r="BH139" s="511">
        <v>0</v>
      </c>
      <c r="BI139" s="511">
        <v>0</v>
      </c>
      <c r="BJ139" s="511">
        <v>0</v>
      </c>
      <c r="BK139" s="511">
        <v>0</v>
      </c>
      <c r="BL139" s="511">
        <v>0</v>
      </c>
      <c r="BM139" s="511">
        <v>0</v>
      </c>
      <c r="BN139" s="728"/>
      <c r="BO139" s="518">
        <v>0</v>
      </c>
      <c r="BP139" s="519">
        <v>0</v>
      </c>
      <c r="BQ139" s="528">
        <v>0</v>
      </c>
      <c r="BR139" s="519">
        <v>0</v>
      </c>
      <c r="BS139" s="519">
        <v>0</v>
      </c>
      <c r="BT139" s="519">
        <v>0</v>
      </c>
      <c r="BU139" s="529">
        <v>0</v>
      </c>
      <c r="BV139" s="519">
        <v>0</v>
      </c>
      <c r="BW139" s="519">
        <v>0</v>
      </c>
      <c r="BX139" s="519">
        <v>0</v>
      </c>
      <c r="BY139" s="519">
        <v>0</v>
      </c>
      <c r="BZ139" s="519">
        <v>0</v>
      </c>
      <c r="CA139" s="519">
        <v>0</v>
      </c>
      <c r="CB139" s="519">
        <v>0</v>
      </c>
      <c r="CC139" s="519">
        <v>0</v>
      </c>
      <c r="CD139" s="519">
        <v>0</v>
      </c>
      <c r="CE139" s="519">
        <v>0</v>
      </c>
      <c r="CF139" s="519">
        <v>0</v>
      </c>
      <c r="CG139" s="519">
        <v>0</v>
      </c>
      <c r="CH139" s="519">
        <v>0</v>
      </c>
      <c r="CI139" s="519">
        <v>0</v>
      </c>
      <c r="CJ139" s="519">
        <v>0</v>
      </c>
      <c r="CK139" s="623">
        <f t="shared" si="2"/>
        <v>0</v>
      </c>
      <c r="CL139" s="523">
        <v>0</v>
      </c>
      <c r="CM139" s="523">
        <v>0</v>
      </c>
      <c r="CN139" s="523">
        <v>0</v>
      </c>
      <c r="CO139" s="524">
        <v>7</v>
      </c>
      <c r="CP139" s="726"/>
      <c r="CQ139" s="525" t="s">
        <v>4965</v>
      </c>
      <c r="CR139" s="526" t="s">
        <v>4965</v>
      </c>
      <c r="CS139" s="527" t="s">
        <v>4965</v>
      </c>
      <c r="CT139" s="527" t="s">
        <v>4965</v>
      </c>
      <c r="CU139" s="527" t="s">
        <v>4965</v>
      </c>
    </row>
    <row r="140" spans="1:99" s="71" customFormat="1" ht="12" customHeight="1" x14ac:dyDescent="0.2">
      <c r="A140" s="509" t="s">
        <v>2441</v>
      </c>
      <c r="B140" s="510" t="s">
        <v>3440</v>
      </c>
      <c r="C140" s="510" t="s">
        <v>1432</v>
      </c>
      <c r="D140" s="510" t="s">
        <v>1432</v>
      </c>
      <c r="E140" s="511" t="s">
        <v>3441</v>
      </c>
      <c r="F140" s="510" t="s">
        <v>2213</v>
      </c>
      <c r="G140" s="510" t="s">
        <v>3313</v>
      </c>
      <c r="H140" s="510" t="s">
        <v>1458</v>
      </c>
      <c r="I140" s="510" t="s">
        <v>2427</v>
      </c>
      <c r="J140" s="510">
        <v>524811</v>
      </c>
      <c r="K140" s="510">
        <v>175112</v>
      </c>
      <c r="L140" s="512" t="s">
        <v>3088</v>
      </c>
      <c r="M140" s="513" t="s">
        <v>3226</v>
      </c>
      <c r="N140" s="513" t="s">
        <v>3515</v>
      </c>
      <c r="O140" s="510">
        <v>0</v>
      </c>
      <c r="P140" s="510">
        <v>1</v>
      </c>
      <c r="Q140" s="514">
        <v>1</v>
      </c>
      <c r="R140" s="510" t="s">
        <v>3442</v>
      </c>
      <c r="S140" s="510" t="s">
        <v>1438</v>
      </c>
      <c r="T140" s="513" t="s">
        <v>4770</v>
      </c>
      <c r="U140" s="513" t="s">
        <v>3443</v>
      </c>
      <c r="V140" s="513"/>
      <c r="W140" s="510" t="s">
        <v>1439</v>
      </c>
      <c r="X140" s="513" t="s">
        <v>1432</v>
      </c>
      <c r="Y140" s="510" t="s">
        <v>1442</v>
      </c>
      <c r="Z140" s="510" t="s">
        <v>3893</v>
      </c>
      <c r="AA140" s="510" t="s">
        <v>1444</v>
      </c>
      <c r="AB140" s="510" t="s">
        <v>4720</v>
      </c>
      <c r="AC140" s="515">
        <v>5.0000000000000001E-3</v>
      </c>
      <c r="AD140" s="516" t="s">
        <v>3226</v>
      </c>
      <c r="AE140" s="516"/>
      <c r="AF140" s="675">
        <v>41880</v>
      </c>
      <c r="AG140" s="517" t="s">
        <v>3063</v>
      </c>
      <c r="AH140" s="511" t="s">
        <v>1445</v>
      </c>
      <c r="AI140" s="511">
        <v>0</v>
      </c>
      <c r="AJ140" s="511">
        <v>0</v>
      </c>
      <c r="AK140" s="511">
        <v>0</v>
      </c>
      <c r="AL140" s="511">
        <v>0</v>
      </c>
      <c r="AM140" s="511">
        <v>0</v>
      </c>
      <c r="AN140" s="511">
        <v>1</v>
      </c>
      <c r="AO140" s="511">
        <v>0</v>
      </c>
      <c r="AP140" s="511">
        <v>0</v>
      </c>
      <c r="AQ140" s="511">
        <v>0</v>
      </c>
      <c r="AR140" s="511">
        <v>0</v>
      </c>
      <c r="AS140" s="511">
        <v>0</v>
      </c>
      <c r="AT140" s="511">
        <v>0</v>
      </c>
      <c r="AU140" s="511">
        <v>0</v>
      </c>
      <c r="AV140" s="511">
        <v>0</v>
      </c>
      <c r="AW140" s="511">
        <v>0</v>
      </c>
      <c r="AX140" s="511">
        <v>0</v>
      </c>
      <c r="AY140" s="511">
        <v>0</v>
      </c>
      <c r="AZ140" s="511">
        <v>0</v>
      </c>
      <c r="BA140" s="511">
        <v>0</v>
      </c>
      <c r="BB140" s="511">
        <v>1</v>
      </c>
      <c r="BC140" s="511">
        <v>0</v>
      </c>
      <c r="BD140" s="511">
        <v>0</v>
      </c>
      <c r="BE140" s="511">
        <v>0</v>
      </c>
      <c r="BF140" s="511">
        <v>0</v>
      </c>
      <c r="BG140" s="511">
        <v>0</v>
      </c>
      <c r="BH140" s="511">
        <v>0</v>
      </c>
      <c r="BI140" s="511">
        <v>0</v>
      </c>
      <c r="BJ140" s="511">
        <v>0</v>
      </c>
      <c r="BK140" s="511">
        <v>0</v>
      </c>
      <c r="BL140" s="511">
        <v>0</v>
      </c>
      <c r="BM140" s="511">
        <v>0</v>
      </c>
      <c r="BN140" s="728"/>
      <c r="BO140" s="518">
        <v>1</v>
      </c>
      <c r="BP140" s="519">
        <v>0</v>
      </c>
      <c r="BQ140" s="528">
        <v>0</v>
      </c>
      <c r="BR140" s="519">
        <v>0</v>
      </c>
      <c r="BS140" s="519">
        <v>0</v>
      </c>
      <c r="BT140" s="519">
        <v>0</v>
      </c>
      <c r="BU140" s="529">
        <v>0</v>
      </c>
      <c r="BV140" s="519">
        <v>0</v>
      </c>
      <c r="BW140" s="519">
        <v>0</v>
      </c>
      <c r="BX140" s="519">
        <v>0</v>
      </c>
      <c r="BY140" s="519">
        <v>0</v>
      </c>
      <c r="BZ140" s="519">
        <v>0</v>
      </c>
      <c r="CA140" s="519">
        <v>0</v>
      </c>
      <c r="CB140" s="519">
        <v>0</v>
      </c>
      <c r="CC140" s="519">
        <v>0</v>
      </c>
      <c r="CD140" s="519">
        <v>0</v>
      </c>
      <c r="CE140" s="519">
        <v>0</v>
      </c>
      <c r="CF140" s="519">
        <v>0</v>
      </c>
      <c r="CG140" s="519">
        <v>0</v>
      </c>
      <c r="CH140" s="519">
        <v>0</v>
      </c>
      <c r="CI140" s="519">
        <v>0</v>
      </c>
      <c r="CJ140" s="519">
        <v>0</v>
      </c>
      <c r="CK140" s="623">
        <f t="shared" si="2"/>
        <v>0</v>
      </c>
      <c r="CL140" s="523">
        <v>0</v>
      </c>
      <c r="CM140" s="523">
        <v>0</v>
      </c>
      <c r="CN140" s="523">
        <v>0</v>
      </c>
      <c r="CO140" s="524">
        <v>7</v>
      </c>
      <c r="CP140" s="726"/>
      <c r="CQ140" s="525" t="s">
        <v>4965</v>
      </c>
      <c r="CR140" s="526" t="s">
        <v>4965</v>
      </c>
      <c r="CS140" s="527" t="s">
        <v>4965</v>
      </c>
      <c r="CT140" s="527" t="s">
        <v>4965</v>
      </c>
      <c r="CU140" s="527" t="s">
        <v>4965</v>
      </c>
    </row>
    <row r="141" spans="1:99" s="71" customFormat="1" ht="12" customHeight="1" x14ac:dyDescent="0.2">
      <c r="A141" s="509" t="s">
        <v>2441</v>
      </c>
      <c r="B141" s="510" t="s">
        <v>3444</v>
      </c>
      <c r="C141" s="510" t="s">
        <v>1432</v>
      </c>
      <c r="D141" s="537"/>
      <c r="E141" s="511" t="s">
        <v>3445</v>
      </c>
      <c r="F141" s="510" t="s">
        <v>3446</v>
      </c>
      <c r="G141" s="510" t="s">
        <v>3313</v>
      </c>
      <c r="H141" s="510" t="s">
        <v>1458</v>
      </c>
      <c r="I141" s="510" t="s">
        <v>3314</v>
      </c>
      <c r="J141" s="510">
        <v>524374</v>
      </c>
      <c r="K141" s="510">
        <v>175298</v>
      </c>
      <c r="L141" s="512" t="s">
        <v>3088</v>
      </c>
      <c r="M141" s="513" t="s">
        <v>3926</v>
      </c>
      <c r="N141" s="513" t="s">
        <v>3859</v>
      </c>
      <c r="O141" s="510">
        <v>0</v>
      </c>
      <c r="P141" s="510">
        <v>4</v>
      </c>
      <c r="Q141" s="514">
        <v>4</v>
      </c>
      <c r="R141" s="510" t="s">
        <v>3447</v>
      </c>
      <c r="S141" s="510" t="s">
        <v>1438</v>
      </c>
      <c r="T141" s="513" t="s">
        <v>3448</v>
      </c>
      <c r="U141" s="513" t="s">
        <v>3449</v>
      </c>
      <c r="V141" s="513"/>
      <c r="W141" s="510" t="s">
        <v>1439</v>
      </c>
      <c r="X141" s="513" t="s">
        <v>1432</v>
      </c>
      <c r="Y141" s="510" t="s">
        <v>1442</v>
      </c>
      <c r="Z141" s="510" t="s">
        <v>1443</v>
      </c>
      <c r="AA141" s="510" t="s">
        <v>1444</v>
      </c>
      <c r="AB141" s="510" t="s">
        <v>2713</v>
      </c>
      <c r="AC141" s="515">
        <v>0.02</v>
      </c>
      <c r="AD141" s="516" t="s">
        <v>3926</v>
      </c>
      <c r="AE141" s="516"/>
      <c r="AF141" s="675">
        <v>42094</v>
      </c>
      <c r="AG141" s="517" t="s">
        <v>3063</v>
      </c>
      <c r="AH141" s="511" t="s">
        <v>1445</v>
      </c>
      <c r="AI141" s="532"/>
      <c r="AJ141" s="511">
        <v>0</v>
      </c>
      <c r="AK141" s="511">
        <v>0</v>
      </c>
      <c r="AL141" s="511">
        <v>0</v>
      </c>
      <c r="AM141" s="511">
        <v>0</v>
      </c>
      <c r="AN141" s="511">
        <v>0</v>
      </c>
      <c r="AO141" s="511">
        <v>4</v>
      </c>
      <c r="AP141" s="511">
        <v>0</v>
      </c>
      <c r="AQ141" s="511">
        <v>0</v>
      </c>
      <c r="AR141" s="511">
        <v>0</v>
      </c>
      <c r="AS141" s="511">
        <v>0</v>
      </c>
      <c r="AT141" s="511">
        <v>0</v>
      </c>
      <c r="AU141" s="511">
        <v>0</v>
      </c>
      <c r="AV141" s="511">
        <v>0</v>
      </c>
      <c r="AW141" s="511">
        <v>0</v>
      </c>
      <c r="AX141" s="511">
        <v>0</v>
      </c>
      <c r="AY141" s="511">
        <v>0</v>
      </c>
      <c r="AZ141" s="511">
        <v>0</v>
      </c>
      <c r="BA141" s="511">
        <v>0</v>
      </c>
      <c r="BB141" s="511">
        <v>0</v>
      </c>
      <c r="BC141" s="511">
        <v>4</v>
      </c>
      <c r="BD141" s="511">
        <v>0</v>
      </c>
      <c r="BE141" s="511">
        <v>0</v>
      </c>
      <c r="BF141" s="511">
        <v>0</v>
      </c>
      <c r="BG141" s="511">
        <v>0</v>
      </c>
      <c r="BH141" s="511">
        <v>0</v>
      </c>
      <c r="BI141" s="511">
        <v>0</v>
      </c>
      <c r="BJ141" s="511">
        <v>0</v>
      </c>
      <c r="BK141" s="511">
        <v>0</v>
      </c>
      <c r="BL141" s="511">
        <v>0</v>
      </c>
      <c r="BM141" s="511">
        <v>0</v>
      </c>
      <c r="BN141" s="728"/>
      <c r="BO141" s="518">
        <v>4</v>
      </c>
      <c r="BP141" s="519">
        <v>0</v>
      </c>
      <c r="BQ141" s="528">
        <v>0</v>
      </c>
      <c r="BR141" s="519">
        <v>0</v>
      </c>
      <c r="BS141" s="519">
        <v>0</v>
      </c>
      <c r="BT141" s="519">
        <v>0</v>
      </c>
      <c r="BU141" s="529">
        <v>0</v>
      </c>
      <c r="BV141" s="519">
        <v>0</v>
      </c>
      <c r="BW141" s="519">
        <v>0</v>
      </c>
      <c r="BX141" s="519">
        <v>0</v>
      </c>
      <c r="BY141" s="519">
        <v>0</v>
      </c>
      <c r="BZ141" s="519">
        <v>0</v>
      </c>
      <c r="CA141" s="519">
        <v>0</v>
      </c>
      <c r="CB141" s="519">
        <v>0</v>
      </c>
      <c r="CC141" s="519">
        <v>0</v>
      </c>
      <c r="CD141" s="519">
        <v>0</v>
      </c>
      <c r="CE141" s="519">
        <v>0</v>
      </c>
      <c r="CF141" s="519">
        <v>0</v>
      </c>
      <c r="CG141" s="519">
        <v>0</v>
      </c>
      <c r="CH141" s="519">
        <v>0</v>
      </c>
      <c r="CI141" s="519">
        <v>0</v>
      </c>
      <c r="CJ141" s="519">
        <v>0</v>
      </c>
      <c r="CK141" s="623">
        <f t="shared" si="2"/>
        <v>0</v>
      </c>
      <c r="CL141" s="523">
        <v>0</v>
      </c>
      <c r="CM141" s="523">
        <v>0</v>
      </c>
      <c r="CN141" s="523">
        <v>0</v>
      </c>
      <c r="CO141" s="524">
        <v>1</v>
      </c>
      <c r="CP141" s="726"/>
      <c r="CQ141" s="525" t="s">
        <v>4965</v>
      </c>
      <c r="CR141" s="526" t="s">
        <v>4965</v>
      </c>
      <c r="CS141" s="527" t="s">
        <v>4965</v>
      </c>
      <c r="CT141" s="527" t="s">
        <v>4965</v>
      </c>
      <c r="CU141" s="527" t="s">
        <v>4965</v>
      </c>
    </row>
    <row r="142" spans="1:99" s="71" customFormat="1" ht="12" customHeight="1" x14ac:dyDescent="0.2">
      <c r="A142" s="509" t="s">
        <v>2441</v>
      </c>
      <c r="B142" s="510" t="s">
        <v>3444</v>
      </c>
      <c r="C142" s="510" t="s">
        <v>1432</v>
      </c>
      <c r="D142" s="537"/>
      <c r="E142" s="511" t="s">
        <v>3445</v>
      </c>
      <c r="F142" s="510" t="s">
        <v>3446</v>
      </c>
      <c r="G142" s="510" t="s">
        <v>3313</v>
      </c>
      <c r="H142" s="510" t="s">
        <v>1458</v>
      </c>
      <c r="I142" s="510" t="s">
        <v>3314</v>
      </c>
      <c r="J142" s="510">
        <v>524374</v>
      </c>
      <c r="K142" s="510">
        <v>175298</v>
      </c>
      <c r="L142" s="512" t="s">
        <v>3088</v>
      </c>
      <c r="M142" s="513" t="s">
        <v>3926</v>
      </c>
      <c r="N142" s="513" t="s">
        <v>3859</v>
      </c>
      <c r="O142" s="510">
        <v>0</v>
      </c>
      <c r="P142" s="510">
        <v>2</v>
      </c>
      <c r="Q142" s="514">
        <v>2</v>
      </c>
      <c r="R142" s="510" t="s">
        <v>3447</v>
      </c>
      <c r="S142" s="510" t="s">
        <v>1438</v>
      </c>
      <c r="T142" s="513" t="s">
        <v>3448</v>
      </c>
      <c r="U142" s="513" t="s">
        <v>3449</v>
      </c>
      <c r="V142" s="513"/>
      <c r="W142" s="510" t="s">
        <v>1439</v>
      </c>
      <c r="X142" s="513" t="s">
        <v>1432</v>
      </c>
      <c r="Y142" s="510" t="s">
        <v>1442</v>
      </c>
      <c r="Z142" s="510" t="s">
        <v>1443</v>
      </c>
      <c r="AA142" s="510" t="s">
        <v>1444</v>
      </c>
      <c r="AB142" s="510" t="s">
        <v>2713</v>
      </c>
      <c r="AC142" s="515">
        <v>2E-3</v>
      </c>
      <c r="AD142" s="516" t="s">
        <v>3926</v>
      </c>
      <c r="AE142" s="516"/>
      <c r="AF142" s="675">
        <v>42094</v>
      </c>
      <c r="AG142" s="517" t="s">
        <v>3063</v>
      </c>
      <c r="AH142" s="511" t="s">
        <v>1445</v>
      </c>
      <c r="AI142" s="532"/>
      <c r="AJ142" s="511">
        <v>0</v>
      </c>
      <c r="AK142" s="511">
        <v>0</v>
      </c>
      <c r="AL142" s="511">
        <v>0</v>
      </c>
      <c r="AM142" s="511">
        <v>1</v>
      </c>
      <c r="AN142" s="511">
        <v>0</v>
      </c>
      <c r="AO142" s="511">
        <v>1</v>
      </c>
      <c r="AP142" s="511">
        <v>0</v>
      </c>
      <c r="AQ142" s="511">
        <v>0</v>
      </c>
      <c r="AR142" s="511">
        <v>0</v>
      </c>
      <c r="AS142" s="511">
        <v>0</v>
      </c>
      <c r="AT142" s="511">
        <v>1</v>
      </c>
      <c r="AU142" s="511">
        <v>0</v>
      </c>
      <c r="AV142" s="511">
        <v>1</v>
      </c>
      <c r="AW142" s="511">
        <v>0</v>
      </c>
      <c r="AX142" s="511">
        <v>0</v>
      </c>
      <c r="AY142" s="511">
        <v>0</v>
      </c>
      <c r="AZ142" s="511">
        <v>0</v>
      </c>
      <c r="BA142" s="511">
        <v>0</v>
      </c>
      <c r="BB142" s="511">
        <v>0</v>
      </c>
      <c r="BC142" s="511">
        <v>0</v>
      </c>
      <c r="BD142" s="511">
        <v>0</v>
      </c>
      <c r="BE142" s="511">
        <v>0</v>
      </c>
      <c r="BF142" s="511">
        <v>0</v>
      </c>
      <c r="BG142" s="511">
        <v>0</v>
      </c>
      <c r="BH142" s="511">
        <v>0</v>
      </c>
      <c r="BI142" s="511">
        <v>0</v>
      </c>
      <c r="BJ142" s="511">
        <v>0</v>
      </c>
      <c r="BK142" s="511">
        <v>0</v>
      </c>
      <c r="BL142" s="511">
        <v>0</v>
      </c>
      <c r="BM142" s="511">
        <v>0</v>
      </c>
      <c r="BN142" s="728"/>
      <c r="BO142" s="518">
        <v>2</v>
      </c>
      <c r="BP142" s="519">
        <v>0</v>
      </c>
      <c r="BQ142" s="528">
        <v>0</v>
      </c>
      <c r="BR142" s="519">
        <v>0</v>
      </c>
      <c r="BS142" s="519">
        <v>0</v>
      </c>
      <c r="BT142" s="519">
        <v>0</v>
      </c>
      <c r="BU142" s="529">
        <v>0</v>
      </c>
      <c r="BV142" s="519">
        <v>0</v>
      </c>
      <c r="BW142" s="519">
        <v>0</v>
      </c>
      <c r="BX142" s="519">
        <v>0</v>
      </c>
      <c r="BY142" s="519">
        <v>0</v>
      </c>
      <c r="BZ142" s="519">
        <v>0</v>
      </c>
      <c r="CA142" s="519">
        <v>0</v>
      </c>
      <c r="CB142" s="519">
        <v>0</v>
      </c>
      <c r="CC142" s="519">
        <v>0</v>
      </c>
      <c r="CD142" s="519">
        <v>0</v>
      </c>
      <c r="CE142" s="519">
        <v>0</v>
      </c>
      <c r="CF142" s="519">
        <v>0</v>
      </c>
      <c r="CG142" s="519">
        <v>0</v>
      </c>
      <c r="CH142" s="519">
        <v>0</v>
      </c>
      <c r="CI142" s="519">
        <v>0</v>
      </c>
      <c r="CJ142" s="519">
        <v>0</v>
      </c>
      <c r="CK142" s="623">
        <f t="shared" si="2"/>
        <v>0</v>
      </c>
      <c r="CL142" s="523">
        <v>0</v>
      </c>
      <c r="CM142" s="523">
        <v>0</v>
      </c>
      <c r="CN142" s="523">
        <v>0</v>
      </c>
      <c r="CO142" s="524">
        <v>1</v>
      </c>
      <c r="CP142" s="726"/>
      <c r="CQ142" s="525" t="s">
        <v>4965</v>
      </c>
      <c r="CR142" s="526" t="s">
        <v>4965</v>
      </c>
      <c r="CS142" s="527" t="s">
        <v>4965</v>
      </c>
      <c r="CT142" s="527" t="s">
        <v>4965</v>
      </c>
      <c r="CU142" s="527" t="s">
        <v>4965</v>
      </c>
    </row>
    <row r="143" spans="1:99" s="71" customFormat="1" ht="12" customHeight="1" x14ac:dyDescent="0.2">
      <c r="A143" s="509" t="s">
        <v>2441</v>
      </c>
      <c r="B143" s="510" t="s">
        <v>3450</v>
      </c>
      <c r="C143" s="510" t="s">
        <v>1432</v>
      </c>
      <c r="D143" s="510" t="s">
        <v>1432</v>
      </c>
      <c r="E143" s="511" t="s">
        <v>1432</v>
      </c>
      <c r="F143" s="510" t="s">
        <v>2115</v>
      </c>
      <c r="G143" s="510" t="s">
        <v>3947</v>
      </c>
      <c r="H143" s="510" t="s">
        <v>1435</v>
      </c>
      <c r="I143" s="510" t="s">
        <v>3948</v>
      </c>
      <c r="J143" s="510">
        <v>528922</v>
      </c>
      <c r="K143" s="510">
        <v>172391</v>
      </c>
      <c r="L143" s="512" t="s">
        <v>3077</v>
      </c>
      <c r="M143" s="513" t="s">
        <v>3859</v>
      </c>
      <c r="N143" s="513" t="s">
        <v>3859</v>
      </c>
      <c r="O143" s="510">
        <v>2</v>
      </c>
      <c r="P143" s="510">
        <v>1</v>
      </c>
      <c r="Q143" s="514">
        <v>-1</v>
      </c>
      <c r="R143" s="510" t="s">
        <v>3451</v>
      </c>
      <c r="S143" s="510" t="s">
        <v>1438</v>
      </c>
      <c r="T143" s="513" t="s">
        <v>4077</v>
      </c>
      <c r="U143" s="513" t="s">
        <v>3494</v>
      </c>
      <c r="V143" s="513"/>
      <c r="W143" s="510" t="s">
        <v>1439</v>
      </c>
      <c r="X143" s="513" t="s">
        <v>1432</v>
      </c>
      <c r="Y143" s="510" t="s">
        <v>1442</v>
      </c>
      <c r="Z143" s="510" t="s">
        <v>1453</v>
      </c>
      <c r="AA143" s="510" t="s">
        <v>1444</v>
      </c>
      <c r="AB143" s="510" t="s">
        <v>4207</v>
      </c>
      <c r="AC143" s="515">
        <v>3.7999999999999999E-2</v>
      </c>
      <c r="AD143" s="516" t="s">
        <v>3859</v>
      </c>
      <c r="AE143" s="516"/>
      <c r="AF143" s="675">
        <v>42094</v>
      </c>
      <c r="AG143" s="517" t="s">
        <v>3063</v>
      </c>
      <c r="AH143" s="511" t="s">
        <v>1445</v>
      </c>
      <c r="AI143" s="511">
        <v>0</v>
      </c>
      <c r="AJ143" s="511">
        <v>0</v>
      </c>
      <c r="AK143" s="511">
        <v>0</v>
      </c>
      <c r="AL143" s="511">
        <v>0</v>
      </c>
      <c r="AM143" s="511">
        <v>0</v>
      </c>
      <c r="AN143" s="511">
        <v>0</v>
      </c>
      <c r="AO143" s="511">
        <v>-1</v>
      </c>
      <c r="AP143" s="511">
        <v>-1</v>
      </c>
      <c r="AQ143" s="511">
        <v>1</v>
      </c>
      <c r="AR143" s="511">
        <v>0</v>
      </c>
      <c r="AS143" s="511">
        <v>0</v>
      </c>
      <c r="AT143" s="511">
        <v>0</v>
      </c>
      <c r="AU143" s="511">
        <v>0</v>
      </c>
      <c r="AV143" s="511">
        <v>-1</v>
      </c>
      <c r="AW143" s="511">
        <v>-1</v>
      </c>
      <c r="AX143" s="511">
        <v>0</v>
      </c>
      <c r="AY143" s="511">
        <v>0</v>
      </c>
      <c r="AZ143" s="511">
        <v>0</v>
      </c>
      <c r="BA143" s="511">
        <v>0</v>
      </c>
      <c r="BB143" s="511">
        <v>0</v>
      </c>
      <c r="BC143" s="511">
        <v>0</v>
      </c>
      <c r="BD143" s="511">
        <v>0</v>
      </c>
      <c r="BE143" s="511">
        <v>1</v>
      </c>
      <c r="BF143" s="511">
        <v>0</v>
      </c>
      <c r="BG143" s="511">
        <v>0</v>
      </c>
      <c r="BH143" s="511">
        <v>0</v>
      </c>
      <c r="BI143" s="511">
        <v>0</v>
      </c>
      <c r="BJ143" s="511">
        <v>0</v>
      </c>
      <c r="BK143" s="511">
        <v>0</v>
      </c>
      <c r="BL143" s="511">
        <v>0</v>
      </c>
      <c r="BM143" s="511">
        <v>0</v>
      </c>
      <c r="BN143" s="728"/>
      <c r="BO143" s="518">
        <v>-1</v>
      </c>
      <c r="BP143" s="519">
        <v>0</v>
      </c>
      <c r="BQ143" s="528">
        <v>0</v>
      </c>
      <c r="BR143" s="519">
        <v>0</v>
      </c>
      <c r="BS143" s="519">
        <v>0</v>
      </c>
      <c r="BT143" s="519">
        <v>0</v>
      </c>
      <c r="BU143" s="529">
        <v>0</v>
      </c>
      <c r="BV143" s="519">
        <v>0</v>
      </c>
      <c r="BW143" s="519">
        <v>0</v>
      </c>
      <c r="BX143" s="519">
        <v>0</v>
      </c>
      <c r="BY143" s="519">
        <v>0</v>
      </c>
      <c r="BZ143" s="519">
        <v>0</v>
      </c>
      <c r="CA143" s="519">
        <v>0</v>
      </c>
      <c r="CB143" s="519">
        <v>0</v>
      </c>
      <c r="CC143" s="519">
        <v>0</v>
      </c>
      <c r="CD143" s="519">
        <v>0</v>
      </c>
      <c r="CE143" s="519">
        <v>0</v>
      </c>
      <c r="CF143" s="519">
        <v>0</v>
      </c>
      <c r="CG143" s="519">
        <v>0</v>
      </c>
      <c r="CH143" s="519">
        <v>0</v>
      </c>
      <c r="CI143" s="519">
        <v>0</v>
      </c>
      <c r="CJ143" s="519">
        <v>0</v>
      </c>
      <c r="CK143" s="623">
        <f t="shared" si="2"/>
        <v>0</v>
      </c>
      <c r="CL143" s="523">
        <v>0</v>
      </c>
      <c r="CM143" s="523">
        <v>0</v>
      </c>
      <c r="CN143" s="523">
        <v>0</v>
      </c>
      <c r="CO143" s="524">
        <v>7</v>
      </c>
      <c r="CP143" s="524" t="s">
        <v>1938</v>
      </c>
      <c r="CQ143" s="525" t="s">
        <v>4965</v>
      </c>
      <c r="CR143" s="526" t="s">
        <v>4965</v>
      </c>
      <c r="CS143" s="527" t="s">
        <v>4965</v>
      </c>
      <c r="CT143" s="527" t="s">
        <v>4965</v>
      </c>
      <c r="CU143" s="527" t="s">
        <v>4965</v>
      </c>
    </row>
    <row r="144" spans="1:99" s="71" customFormat="1" ht="12" customHeight="1" x14ac:dyDescent="0.2">
      <c r="A144" s="509" t="s">
        <v>2441</v>
      </c>
      <c r="B144" s="510" t="s">
        <v>3452</v>
      </c>
      <c r="C144" s="510" t="s">
        <v>1432</v>
      </c>
      <c r="D144" s="510" t="s">
        <v>1432</v>
      </c>
      <c r="E144" s="511" t="s">
        <v>1432</v>
      </c>
      <c r="F144" s="510" t="s">
        <v>2668</v>
      </c>
      <c r="G144" s="510" t="s">
        <v>4297</v>
      </c>
      <c r="H144" s="510" t="s">
        <v>2717</v>
      </c>
      <c r="I144" s="510" t="s">
        <v>3453</v>
      </c>
      <c r="J144" s="510">
        <v>527719</v>
      </c>
      <c r="K144" s="510">
        <v>174692</v>
      </c>
      <c r="L144" s="512" t="s">
        <v>3084</v>
      </c>
      <c r="M144" s="513" t="s">
        <v>359</v>
      </c>
      <c r="N144" s="513" t="s">
        <v>3859</v>
      </c>
      <c r="O144" s="510">
        <v>0</v>
      </c>
      <c r="P144" s="510">
        <v>2</v>
      </c>
      <c r="Q144" s="514">
        <v>2</v>
      </c>
      <c r="R144" s="510" t="s">
        <v>605</v>
      </c>
      <c r="S144" s="510" t="s">
        <v>1438</v>
      </c>
      <c r="T144" s="513" t="s">
        <v>2819</v>
      </c>
      <c r="U144" s="513" t="s">
        <v>3624</v>
      </c>
      <c r="V144" s="513"/>
      <c r="W144" s="510" t="s">
        <v>1439</v>
      </c>
      <c r="X144" s="513" t="s">
        <v>1432</v>
      </c>
      <c r="Y144" s="510" t="s">
        <v>1442</v>
      </c>
      <c r="Z144" s="510" t="s">
        <v>4694</v>
      </c>
      <c r="AA144" s="510" t="s">
        <v>1444</v>
      </c>
      <c r="AB144" s="510" t="s">
        <v>1136</v>
      </c>
      <c r="AC144" s="515">
        <v>8.0000000000000002E-3</v>
      </c>
      <c r="AD144" s="516" t="s">
        <v>359</v>
      </c>
      <c r="AE144" s="516"/>
      <c r="AF144" s="675">
        <v>42094</v>
      </c>
      <c r="AG144" s="517" t="s">
        <v>3063</v>
      </c>
      <c r="AH144" s="511" t="s">
        <v>1445</v>
      </c>
      <c r="AI144" s="511">
        <v>0</v>
      </c>
      <c r="AJ144" s="511">
        <v>0</v>
      </c>
      <c r="AK144" s="511">
        <v>0</v>
      </c>
      <c r="AL144" s="511">
        <v>0</v>
      </c>
      <c r="AM144" s="511">
        <v>0</v>
      </c>
      <c r="AN144" s="511">
        <v>2</v>
      </c>
      <c r="AO144" s="511">
        <v>0</v>
      </c>
      <c r="AP144" s="511">
        <v>0</v>
      </c>
      <c r="AQ144" s="511">
        <v>0</v>
      </c>
      <c r="AR144" s="511">
        <v>0</v>
      </c>
      <c r="AS144" s="511">
        <v>0</v>
      </c>
      <c r="AT144" s="511">
        <v>0</v>
      </c>
      <c r="AU144" s="511">
        <v>2</v>
      </c>
      <c r="AV144" s="511">
        <v>0</v>
      </c>
      <c r="AW144" s="511">
        <v>0</v>
      </c>
      <c r="AX144" s="511">
        <v>0</v>
      </c>
      <c r="AY144" s="511">
        <v>0</v>
      </c>
      <c r="AZ144" s="511">
        <v>0</v>
      </c>
      <c r="BA144" s="511">
        <v>0</v>
      </c>
      <c r="BB144" s="511">
        <v>0</v>
      </c>
      <c r="BC144" s="511">
        <v>0</v>
      </c>
      <c r="BD144" s="511">
        <v>0</v>
      </c>
      <c r="BE144" s="511">
        <v>0</v>
      </c>
      <c r="BF144" s="511">
        <v>0</v>
      </c>
      <c r="BG144" s="511">
        <v>0</v>
      </c>
      <c r="BH144" s="511">
        <v>0</v>
      </c>
      <c r="BI144" s="511">
        <v>0</v>
      </c>
      <c r="BJ144" s="511">
        <v>0</v>
      </c>
      <c r="BK144" s="511">
        <v>0</v>
      </c>
      <c r="BL144" s="511">
        <v>0</v>
      </c>
      <c r="BM144" s="511">
        <v>0</v>
      </c>
      <c r="BN144" s="728"/>
      <c r="BO144" s="518">
        <v>2</v>
      </c>
      <c r="BP144" s="519">
        <v>0</v>
      </c>
      <c r="BQ144" s="528">
        <v>0</v>
      </c>
      <c r="BR144" s="519">
        <v>0</v>
      </c>
      <c r="BS144" s="519">
        <v>0</v>
      </c>
      <c r="BT144" s="519">
        <v>0</v>
      </c>
      <c r="BU144" s="529">
        <v>0</v>
      </c>
      <c r="BV144" s="519">
        <v>0</v>
      </c>
      <c r="BW144" s="519">
        <v>0</v>
      </c>
      <c r="BX144" s="519">
        <v>0</v>
      </c>
      <c r="BY144" s="519">
        <v>0</v>
      </c>
      <c r="BZ144" s="519">
        <v>0</v>
      </c>
      <c r="CA144" s="519">
        <v>0</v>
      </c>
      <c r="CB144" s="519">
        <v>0</v>
      </c>
      <c r="CC144" s="519">
        <v>0</v>
      </c>
      <c r="CD144" s="519">
        <v>0</v>
      </c>
      <c r="CE144" s="519">
        <v>0</v>
      </c>
      <c r="CF144" s="519">
        <v>0</v>
      </c>
      <c r="CG144" s="519">
        <v>0</v>
      </c>
      <c r="CH144" s="519">
        <v>0</v>
      </c>
      <c r="CI144" s="519">
        <v>0</v>
      </c>
      <c r="CJ144" s="519">
        <v>0</v>
      </c>
      <c r="CK144" s="623">
        <f t="shared" si="2"/>
        <v>0</v>
      </c>
      <c r="CL144" s="523">
        <v>0</v>
      </c>
      <c r="CM144" s="523">
        <v>0</v>
      </c>
      <c r="CN144" s="523">
        <v>0</v>
      </c>
      <c r="CO144" s="524">
        <v>1</v>
      </c>
      <c r="CP144" s="726"/>
      <c r="CQ144" s="525" t="s">
        <v>4965</v>
      </c>
      <c r="CR144" s="526" t="s">
        <v>4965</v>
      </c>
      <c r="CS144" s="527" t="s">
        <v>4965</v>
      </c>
      <c r="CT144" s="527" t="s">
        <v>4965</v>
      </c>
      <c r="CU144" s="527" t="s">
        <v>4965</v>
      </c>
    </row>
    <row r="145" spans="1:99" s="71" customFormat="1" ht="12" customHeight="1" x14ac:dyDescent="0.2">
      <c r="A145" s="509" t="s">
        <v>2441</v>
      </c>
      <c r="B145" s="510" t="s">
        <v>3454</v>
      </c>
      <c r="C145" s="510" t="s">
        <v>1432</v>
      </c>
      <c r="D145" s="510" t="s">
        <v>1432</v>
      </c>
      <c r="E145" s="511" t="s">
        <v>1432</v>
      </c>
      <c r="F145" s="510" t="s">
        <v>3455</v>
      </c>
      <c r="G145" s="510" t="s">
        <v>4802</v>
      </c>
      <c r="H145" s="510" t="s">
        <v>1885</v>
      </c>
      <c r="I145" s="510" t="s">
        <v>3456</v>
      </c>
      <c r="J145" s="510">
        <v>526078</v>
      </c>
      <c r="K145" s="510">
        <v>172904</v>
      </c>
      <c r="L145" s="512" t="s">
        <v>3078</v>
      </c>
      <c r="M145" s="513" t="s">
        <v>2073</v>
      </c>
      <c r="N145" s="513" t="s">
        <v>3859</v>
      </c>
      <c r="O145" s="510">
        <v>0</v>
      </c>
      <c r="P145" s="510">
        <v>1</v>
      </c>
      <c r="Q145" s="514">
        <v>1</v>
      </c>
      <c r="R145" s="510" t="s">
        <v>3457</v>
      </c>
      <c r="S145" s="510" t="s">
        <v>1438</v>
      </c>
      <c r="T145" s="513" t="s">
        <v>2232</v>
      </c>
      <c r="U145" s="513" t="s">
        <v>3494</v>
      </c>
      <c r="V145" s="513"/>
      <c r="W145" s="510" t="s">
        <v>1439</v>
      </c>
      <c r="X145" s="513" t="s">
        <v>1432</v>
      </c>
      <c r="Y145" s="510" t="s">
        <v>1442</v>
      </c>
      <c r="Z145" s="510" t="s">
        <v>3893</v>
      </c>
      <c r="AA145" s="510" t="s">
        <v>1444</v>
      </c>
      <c r="AB145" s="510" t="s">
        <v>4720</v>
      </c>
      <c r="AC145" s="515">
        <v>5.0000000000000001E-3</v>
      </c>
      <c r="AD145" s="516" t="s">
        <v>2073</v>
      </c>
      <c r="AE145" s="516"/>
      <c r="AF145" s="675">
        <v>42094</v>
      </c>
      <c r="AG145" s="517" t="s">
        <v>3063</v>
      </c>
      <c r="AH145" s="511" t="s">
        <v>1445</v>
      </c>
      <c r="AI145" s="511">
        <v>0</v>
      </c>
      <c r="AJ145" s="511">
        <v>0</v>
      </c>
      <c r="AK145" s="511">
        <v>0</v>
      </c>
      <c r="AL145" s="511">
        <v>0</v>
      </c>
      <c r="AM145" s="511">
        <v>0</v>
      </c>
      <c r="AN145" s="511">
        <v>0</v>
      </c>
      <c r="AO145" s="511">
        <v>1</v>
      </c>
      <c r="AP145" s="511">
        <v>0</v>
      </c>
      <c r="AQ145" s="511">
        <v>0</v>
      </c>
      <c r="AR145" s="511">
        <v>0</v>
      </c>
      <c r="AS145" s="511">
        <v>0</v>
      </c>
      <c r="AT145" s="511">
        <v>0</v>
      </c>
      <c r="AU145" s="511">
        <v>0</v>
      </c>
      <c r="AV145" s="511">
        <v>1</v>
      </c>
      <c r="AW145" s="511">
        <v>0</v>
      </c>
      <c r="AX145" s="511">
        <v>0</v>
      </c>
      <c r="AY145" s="511">
        <v>0</v>
      </c>
      <c r="AZ145" s="511">
        <v>0</v>
      </c>
      <c r="BA145" s="511">
        <v>0</v>
      </c>
      <c r="BB145" s="511">
        <v>0</v>
      </c>
      <c r="BC145" s="511">
        <v>0</v>
      </c>
      <c r="BD145" s="511">
        <v>0</v>
      </c>
      <c r="BE145" s="511">
        <v>0</v>
      </c>
      <c r="BF145" s="511">
        <v>0</v>
      </c>
      <c r="BG145" s="511">
        <v>0</v>
      </c>
      <c r="BH145" s="511">
        <v>0</v>
      </c>
      <c r="BI145" s="511">
        <v>0</v>
      </c>
      <c r="BJ145" s="511">
        <v>0</v>
      </c>
      <c r="BK145" s="511">
        <v>0</v>
      </c>
      <c r="BL145" s="511">
        <v>0</v>
      </c>
      <c r="BM145" s="511">
        <v>0</v>
      </c>
      <c r="BN145" s="728"/>
      <c r="BO145" s="518">
        <v>1</v>
      </c>
      <c r="BP145" s="519">
        <v>0</v>
      </c>
      <c r="BQ145" s="528">
        <v>0</v>
      </c>
      <c r="BR145" s="519">
        <v>0</v>
      </c>
      <c r="BS145" s="519">
        <v>0</v>
      </c>
      <c r="BT145" s="519">
        <v>0</v>
      </c>
      <c r="BU145" s="529">
        <v>0</v>
      </c>
      <c r="BV145" s="519">
        <v>0</v>
      </c>
      <c r="BW145" s="519">
        <v>0</v>
      </c>
      <c r="BX145" s="519">
        <v>0</v>
      </c>
      <c r="BY145" s="519">
        <v>0</v>
      </c>
      <c r="BZ145" s="519">
        <v>0</v>
      </c>
      <c r="CA145" s="519">
        <v>0</v>
      </c>
      <c r="CB145" s="519">
        <v>0</v>
      </c>
      <c r="CC145" s="519">
        <v>0</v>
      </c>
      <c r="CD145" s="519">
        <v>0</v>
      </c>
      <c r="CE145" s="519">
        <v>0</v>
      </c>
      <c r="CF145" s="519">
        <v>0</v>
      </c>
      <c r="CG145" s="519">
        <v>0</v>
      </c>
      <c r="CH145" s="519">
        <v>0</v>
      </c>
      <c r="CI145" s="519">
        <v>0</v>
      </c>
      <c r="CJ145" s="519">
        <v>0</v>
      </c>
      <c r="CK145" s="623">
        <f t="shared" si="2"/>
        <v>0</v>
      </c>
      <c r="CL145" s="523">
        <v>0</v>
      </c>
      <c r="CM145" s="523">
        <v>0</v>
      </c>
      <c r="CN145" s="523">
        <v>0</v>
      </c>
      <c r="CO145" s="524">
        <v>7</v>
      </c>
      <c r="CP145" s="726"/>
      <c r="CQ145" s="525" t="s">
        <v>4965</v>
      </c>
      <c r="CR145" s="526" t="s">
        <v>4965</v>
      </c>
      <c r="CS145" s="527" t="s">
        <v>4965</v>
      </c>
      <c r="CT145" s="527" t="s">
        <v>4965</v>
      </c>
      <c r="CU145" s="527" t="s">
        <v>4965</v>
      </c>
    </row>
    <row r="146" spans="1:99" s="71" customFormat="1" ht="12" customHeight="1" x14ac:dyDescent="0.2">
      <c r="A146" s="509" t="s">
        <v>2441</v>
      </c>
      <c r="B146" s="510" t="s">
        <v>3458</v>
      </c>
      <c r="C146" s="510" t="s">
        <v>1432</v>
      </c>
      <c r="D146" s="510" t="s">
        <v>1432</v>
      </c>
      <c r="E146" s="511" t="s">
        <v>1432</v>
      </c>
      <c r="F146" s="510" t="s">
        <v>3459</v>
      </c>
      <c r="G146" s="510" t="s">
        <v>2716</v>
      </c>
      <c r="H146" s="510" t="s">
        <v>2717</v>
      </c>
      <c r="I146" s="510" t="s">
        <v>2180</v>
      </c>
      <c r="J146" s="510">
        <v>527754</v>
      </c>
      <c r="K146" s="510">
        <v>175519</v>
      </c>
      <c r="L146" s="512" t="s">
        <v>3085</v>
      </c>
      <c r="M146" s="513" t="s">
        <v>1362</v>
      </c>
      <c r="N146" s="513" t="s">
        <v>2705</v>
      </c>
      <c r="O146" s="510">
        <v>0</v>
      </c>
      <c r="P146" s="510">
        <v>3</v>
      </c>
      <c r="Q146" s="514">
        <v>3</v>
      </c>
      <c r="R146" s="510" t="s">
        <v>3460</v>
      </c>
      <c r="S146" s="510" t="s">
        <v>1438</v>
      </c>
      <c r="T146" s="513" t="s">
        <v>2817</v>
      </c>
      <c r="U146" s="513" t="s">
        <v>2576</v>
      </c>
      <c r="V146" s="513"/>
      <c r="W146" s="510" t="s">
        <v>1439</v>
      </c>
      <c r="X146" s="513" t="s">
        <v>1432</v>
      </c>
      <c r="Y146" s="510" t="s">
        <v>1442</v>
      </c>
      <c r="Z146" s="510" t="s">
        <v>3893</v>
      </c>
      <c r="AA146" s="510" t="s">
        <v>1444</v>
      </c>
      <c r="AB146" s="510" t="s">
        <v>4720</v>
      </c>
      <c r="AC146" s="515">
        <v>7.0000000000000001E-3</v>
      </c>
      <c r="AD146" s="516" t="s">
        <v>1362</v>
      </c>
      <c r="AE146" s="516"/>
      <c r="AF146" s="675">
        <v>41936</v>
      </c>
      <c r="AG146" s="517" t="s">
        <v>3063</v>
      </c>
      <c r="AH146" s="511" t="s">
        <v>1445</v>
      </c>
      <c r="AI146" s="511">
        <v>0</v>
      </c>
      <c r="AJ146" s="511">
        <v>0</v>
      </c>
      <c r="AK146" s="511">
        <v>0</v>
      </c>
      <c r="AL146" s="511">
        <v>0</v>
      </c>
      <c r="AM146" s="511">
        <v>3</v>
      </c>
      <c r="AN146" s="511">
        <v>0</v>
      </c>
      <c r="AO146" s="511">
        <v>0</v>
      </c>
      <c r="AP146" s="511">
        <v>0</v>
      </c>
      <c r="AQ146" s="511">
        <v>0</v>
      </c>
      <c r="AR146" s="511">
        <v>0</v>
      </c>
      <c r="AS146" s="511">
        <v>0</v>
      </c>
      <c r="AT146" s="511">
        <v>3</v>
      </c>
      <c r="AU146" s="511">
        <v>0</v>
      </c>
      <c r="AV146" s="511">
        <v>0</v>
      </c>
      <c r="AW146" s="511">
        <v>0</v>
      </c>
      <c r="AX146" s="511">
        <v>0</v>
      </c>
      <c r="AY146" s="511">
        <v>0</v>
      </c>
      <c r="AZ146" s="511">
        <v>0</v>
      </c>
      <c r="BA146" s="511">
        <v>0</v>
      </c>
      <c r="BB146" s="511">
        <v>0</v>
      </c>
      <c r="BC146" s="511">
        <v>0</v>
      </c>
      <c r="BD146" s="511">
        <v>0</v>
      </c>
      <c r="BE146" s="511">
        <v>0</v>
      </c>
      <c r="BF146" s="511">
        <v>0</v>
      </c>
      <c r="BG146" s="511">
        <v>0</v>
      </c>
      <c r="BH146" s="511">
        <v>0</v>
      </c>
      <c r="BI146" s="511">
        <v>0</v>
      </c>
      <c r="BJ146" s="511">
        <v>0</v>
      </c>
      <c r="BK146" s="511">
        <v>0</v>
      </c>
      <c r="BL146" s="511">
        <v>0</v>
      </c>
      <c r="BM146" s="511">
        <v>0</v>
      </c>
      <c r="BN146" s="728"/>
      <c r="BO146" s="518">
        <v>3</v>
      </c>
      <c r="BP146" s="519">
        <v>0</v>
      </c>
      <c r="BQ146" s="528">
        <v>0</v>
      </c>
      <c r="BR146" s="519">
        <v>0</v>
      </c>
      <c r="BS146" s="519">
        <v>0</v>
      </c>
      <c r="BT146" s="519">
        <v>0</v>
      </c>
      <c r="BU146" s="529">
        <v>0</v>
      </c>
      <c r="BV146" s="519">
        <v>0</v>
      </c>
      <c r="BW146" s="519">
        <v>0</v>
      </c>
      <c r="BX146" s="519">
        <v>0</v>
      </c>
      <c r="BY146" s="519">
        <v>0</v>
      </c>
      <c r="BZ146" s="519">
        <v>0</v>
      </c>
      <c r="CA146" s="519">
        <v>0</v>
      </c>
      <c r="CB146" s="519">
        <v>0</v>
      </c>
      <c r="CC146" s="519">
        <v>0</v>
      </c>
      <c r="CD146" s="519">
        <v>0</v>
      </c>
      <c r="CE146" s="519">
        <v>0</v>
      </c>
      <c r="CF146" s="519">
        <v>0</v>
      </c>
      <c r="CG146" s="519">
        <v>0</v>
      </c>
      <c r="CH146" s="519">
        <v>0</v>
      </c>
      <c r="CI146" s="519">
        <v>0</v>
      </c>
      <c r="CJ146" s="519">
        <v>0</v>
      </c>
      <c r="CK146" s="623">
        <f t="shared" si="2"/>
        <v>0</v>
      </c>
      <c r="CL146" s="523">
        <v>0</v>
      </c>
      <c r="CM146" s="523">
        <v>0</v>
      </c>
      <c r="CN146" s="523">
        <v>0</v>
      </c>
      <c r="CO146" s="524">
        <v>7</v>
      </c>
      <c r="CP146" s="726"/>
      <c r="CQ146" s="530" t="s">
        <v>1940</v>
      </c>
      <c r="CR146" s="526" t="s">
        <v>4965</v>
      </c>
      <c r="CS146" s="527" t="s">
        <v>4965</v>
      </c>
      <c r="CT146" s="527" t="s">
        <v>4965</v>
      </c>
      <c r="CU146" s="527" t="s">
        <v>4965</v>
      </c>
    </row>
    <row r="147" spans="1:99" s="71" customFormat="1" ht="12" customHeight="1" x14ac:dyDescent="0.2">
      <c r="A147" s="509" t="s">
        <v>2441</v>
      </c>
      <c r="B147" s="510" t="s">
        <v>3461</v>
      </c>
      <c r="C147" s="510" t="s">
        <v>1432</v>
      </c>
      <c r="D147" s="510" t="s">
        <v>1432</v>
      </c>
      <c r="E147" s="511" t="s">
        <v>1432</v>
      </c>
      <c r="F147" s="510" t="s">
        <v>2115</v>
      </c>
      <c r="G147" s="510" t="s">
        <v>2436</v>
      </c>
      <c r="H147" s="510" t="s">
        <v>1435</v>
      </c>
      <c r="I147" s="510" t="s">
        <v>3462</v>
      </c>
      <c r="J147" s="510">
        <v>527988</v>
      </c>
      <c r="K147" s="510">
        <v>172966</v>
      </c>
      <c r="L147" s="512" t="s">
        <v>3083</v>
      </c>
      <c r="M147" s="513" t="s">
        <v>3900</v>
      </c>
      <c r="N147" s="513" t="s">
        <v>3859</v>
      </c>
      <c r="O147" s="510">
        <v>2</v>
      </c>
      <c r="P147" s="510">
        <v>1</v>
      </c>
      <c r="Q147" s="514">
        <v>-1</v>
      </c>
      <c r="R147" s="510" t="s">
        <v>3463</v>
      </c>
      <c r="S147" s="510" t="s">
        <v>1438</v>
      </c>
      <c r="T147" s="513" t="s">
        <v>5048</v>
      </c>
      <c r="U147" s="513" t="s">
        <v>2485</v>
      </c>
      <c r="V147" s="513"/>
      <c r="W147" s="510" t="s">
        <v>1439</v>
      </c>
      <c r="X147" s="513" t="s">
        <v>1432</v>
      </c>
      <c r="Y147" s="510" t="s">
        <v>1442</v>
      </c>
      <c r="Z147" s="510" t="s">
        <v>1453</v>
      </c>
      <c r="AA147" s="510" t="s">
        <v>1444</v>
      </c>
      <c r="AB147" s="510" t="s">
        <v>4207</v>
      </c>
      <c r="AC147" s="515">
        <v>1.4E-2</v>
      </c>
      <c r="AD147" s="516" t="s">
        <v>3900</v>
      </c>
      <c r="AE147" s="516"/>
      <c r="AF147" s="675">
        <v>42094</v>
      </c>
      <c r="AG147" s="517" t="s">
        <v>3063</v>
      </c>
      <c r="AH147" s="511" t="s">
        <v>1445</v>
      </c>
      <c r="AI147" s="511">
        <v>0</v>
      </c>
      <c r="AJ147" s="511">
        <v>0</v>
      </c>
      <c r="AK147" s="511">
        <v>0</v>
      </c>
      <c r="AL147" s="511">
        <v>0</v>
      </c>
      <c r="AM147" s="511">
        <v>-1</v>
      </c>
      <c r="AN147" s="511">
        <v>-1</v>
      </c>
      <c r="AO147" s="511">
        <v>0</v>
      </c>
      <c r="AP147" s="511">
        <v>1</v>
      </c>
      <c r="AQ147" s="511">
        <v>0</v>
      </c>
      <c r="AR147" s="511">
        <v>0</v>
      </c>
      <c r="AS147" s="511">
        <v>0</v>
      </c>
      <c r="AT147" s="511">
        <v>-1</v>
      </c>
      <c r="AU147" s="511">
        <v>-1</v>
      </c>
      <c r="AV147" s="511">
        <v>0</v>
      </c>
      <c r="AW147" s="511">
        <v>0</v>
      </c>
      <c r="AX147" s="511">
        <v>0</v>
      </c>
      <c r="AY147" s="511">
        <v>0</v>
      </c>
      <c r="AZ147" s="511">
        <v>0</v>
      </c>
      <c r="BA147" s="511">
        <v>0</v>
      </c>
      <c r="BB147" s="511">
        <v>0</v>
      </c>
      <c r="BC147" s="511">
        <v>0</v>
      </c>
      <c r="BD147" s="511">
        <v>1</v>
      </c>
      <c r="BE147" s="511">
        <v>0</v>
      </c>
      <c r="BF147" s="511">
        <v>0</v>
      </c>
      <c r="BG147" s="511">
        <v>0</v>
      </c>
      <c r="BH147" s="511">
        <v>0</v>
      </c>
      <c r="BI147" s="511">
        <v>0</v>
      </c>
      <c r="BJ147" s="511">
        <v>0</v>
      </c>
      <c r="BK147" s="511">
        <v>0</v>
      </c>
      <c r="BL147" s="511">
        <v>0</v>
      </c>
      <c r="BM147" s="511">
        <v>0</v>
      </c>
      <c r="BN147" s="728"/>
      <c r="BO147" s="518">
        <v>-1</v>
      </c>
      <c r="BP147" s="519">
        <v>0</v>
      </c>
      <c r="BQ147" s="528">
        <v>0</v>
      </c>
      <c r="BR147" s="519">
        <v>0</v>
      </c>
      <c r="BS147" s="519">
        <v>0</v>
      </c>
      <c r="BT147" s="519">
        <v>0</v>
      </c>
      <c r="BU147" s="529">
        <v>0</v>
      </c>
      <c r="BV147" s="519">
        <v>0</v>
      </c>
      <c r="BW147" s="519">
        <v>0</v>
      </c>
      <c r="BX147" s="519">
        <v>0</v>
      </c>
      <c r="BY147" s="519">
        <v>0</v>
      </c>
      <c r="BZ147" s="519">
        <v>0</v>
      </c>
      <c r="CA147" s="519">
        <v>0</v>
      </c>
      <c r="CB147" s="519">
        <v>0</v>
      </c>
      <c r="CC147" s="519">
        <v>0</v>
      </c>
      <c r="CD147" s="519">
        <v>0</v>
      </c>
      <c r="CE147" s="519">
        <v>0</v>
      </c>
      <c r="CF147" s="519">
        <v>0</v>
      </c>
      <c r="CG147" s="519">
        <v>0</v>
      </c>
      <c r="CH147" s="519">
        <v>0</v>
      </c>
      <c r="CI147" s="519">
        <v>0</v>
      </c>
      <c r="CJ147" s="519">
        <v>0</v>
      </c>
      <c r="CK147" s="623">
        <f t="shared" si="2"/>
        <v>0</v>
      </c>
      <c r="CL147" s="523">
        <v>0</v>
      </c>
      <c r="CM147" s="523">
        <v>0</v>
      </c>
      <c r="CN147" s="523">
        <v>0</v>
      </c>
      <c r="CO147" s="524">
        <v>7</v>
      </c>
      <c r="CP147" s="726"/>
      <c r="CQ147" s="525" t="s">
        <v>4965</v>
      </c>
      <c r="CR147" s="526" t="s">
        <v>4965</v>
      </c>
      <c r="CS147" s="527" t="s">
        <v>4965</v>
      </c>
      <c r="CT147" s="527" t="s">
        <v>4965</v>
      </c>
      <c r="CU147" s="527" t="s">
        <v>4965</v>
      </c>
    </row>
    <row r="148" spans="1:99" s="71" customFormat="1" ht="12" customHeight="1" x14ac:dyDescent="0.2">
      <c r="A148" s="509" t="s">
        <v>2441</v>
      </c>
      <c r="B148" s="510" t="s">
        <v>3464</v>
      </c>
      <c r="C148" s="510" t="s">
        <v>1432</v>
      </c>
      <c r="D148" s="510" t="s">
        <v>1432</v>
      </c>
      <c r="E148" s="511" t="s">
        <v>1432</v>
      </c>
      <c r="F148" s="510" t="s">
        <v>1306</v>
      </c>
      <c r="G148" s="510" t="s">
        <v>3465</v>
      </c>
      <c r="H148" s="510" t="s">
        <v>1885</v>
      </c>
      <c r="I148" s="510" t="s">
        <v>3466</v>
      </c>
      <c r="J148" s="510">
        <v>526239</v>
      </c>
      <c r="K148" s="510">
        <v>174931</v>
      </c>
      <c r="L148" s="512" t="s">
        <v>3080</v>
      </c>
      <c r="M148" s="513" t="s">
        <v>2509</v>
      </c>
      <c r="N148" s="513" t="s">
        <v>3467</v>
      </c>
      <c r="O148" s="510">
        <v>2</v>
      </c>
      <c r="P148" s="510">
        <v>1</v>
      </c>
      <c r="Q148" s="514">
        <v>-1</v>
      </c>
      <c r="R148" s="510" t="s">
        <v>2758</v>
      </c>
      <c r="S148" s="510" t="s">
        <v>1438</v>
      </c>
      <c r="T148" s="513" t="s">
        <v>2750</v>
      </c>
      <c r="U148" s="513" t="s">
        <v>3931</v>
      </c>
      <c r="V148" s="513"/>
      <c r="W148" s="510" t="s">
        <v>1439</v>
      </c>
      <c r="X148" s="513" t="s">
        <v>1432</v>
      </c>
      <c r="Y148" s="510" t="s">
        <v>1442</v>
      </c>
      <c r="Z148" s="510" t="s">
        <v>1453</v>
      </c>
      <c r="AA148" s="510" t="s">
        <v>1444</v>
      </c>
      <c r="AB148" s="510" t="s">
        <v>4207</v>
      </c>
      <c r="AC148" s="515">
        <v>1.7999999999999999E-2</v>
      </c>
      <c r="AD148" s="516" t="s">
        <v>2509</v>
      </c>
      <c r="AE148" s="516"/>
      <c r="AF148" s="675">
        <v>41850</v>
      </c>
      <c r="AG148" s="517" t="s">
        <v>3063</v>
      </c>
      <c r="AH148" s="511" t="s">
        <v>1445</v>
      </c>
      <c r="AI148" s="511">
        <v>0</v>
      </c>
      <c r="AJ148" s="511">
        <v>0</v>
      </c>
      <c r="AK148" s="511">
        <v>0</v>
      </c>
      <c r="AL148" s="511">
        <v>0</v>
      </c>
      <c r="AM148" s="511">
        <v>-1</v>
      </c>
      <c r="AN148" s="511">
        <v>-1</v>
      </c>
      <c r="AO148" s="511">
        <v>0</v>
      </c>
      <c r="AP148" s="511">
        <v>1</v>
      </c>
      <c r="AQ148" s="511">
        <v>0</v>
      </c>
      <c r="AR148" s="511">
        <v>0</v>
      </c>
      <c r="AS148" s="511">
        <v>0</v>
      </c>
      <c r="AT148" s="511">
        <v>-1</v>
      </c>
      <c r="AU148" s="511">
        <v>-1</v>
      </c>
      <c r="AV148" s="511">
        <v>0</v>
      </c>
      <c r="AW148" s="511">
        <v>0</v>
      </c>
      <c r="AX148" s="511">
        <v>0</v>
      </c>
      <c r="AY148" s="511">
        <v>0</v>
      </c>
      <c r="AZ148" s="511">
        <v>0</v>
      </c>
      <c r="BA148" s="511">
        <v>0</v>
      </c>
      <c r="BB148" s="511">
        <v>0</v>
      </c>
      <c r="BC148" s="511">
        <v>0</v>
      </c>
      <c r="BD148" s="511">
        <v>1</v>
      </c>
      <c r="BE148" s="511">
        <v>0</v>
      </c>
      <c r="BF148" s="511">
        <v>0</v>
      </c>
      <c r="BG148" s="511">
        <v>0</v>
      </c>
      <c r="BH148" s="511">
        <v>0</v>
      </c>
      <c r="BI148" s="511">
        <v>0</v>
      </c>
      <c r="BJ148" s="511">
        <v>0</v>
      </c>
      <c r="BK148" s="511">
        <v>0</v>
      </c>
      <c r="BL148" s="511">
        <v>0</v>
      </c>
      <c r="BM148" s="511">
        <v>0</v>
      </c>
      <c r="BN148" s="728"/>
      <c r="BO148" s="518">
        <v>-1</v>
      </c>
      <c r="BP148" s="519">
        <v>0</v>
      </c>
      <c r="BQ148" s="528">
        <v>0</v>
      </c>
      <c r="BR148" s="519">
        <v>0</v>
      </c>
      <c r="BS148" s="519">
        <v>0</v>
      </c>
      <c r="BT148" s="519">
        <v>0</v>
      </c>
      <c r="BU148" s="529">
        <v>0</v>
      </c>
      <c r="BV148" s="519">
        <v>0</v>
      </c>
      <c r="BW148" s="519">
        <v>0</v>
      </c>
      <c r="BX148" s="519">
        <v>0</v>
      </c>
      <c r="BY148" s="519">
        <v>0</v>
      </c>
      <c r="BZ148" s="519">
        <v>0</v>
      </c>
      <c r="CA148" s="519">
        <v>0</v>
      </c>
      <c r="CB148" s="519">
        <v>0</v>
      </c>
      <c r="CC148" s="519">
        <v>0</v>
      </c>
      <c r="CD148" s="519">
        <v>0</v>
      </c>
      <c r="CE148" s="519">
        <v>0</v>
      </c>
      <c r="CF148" s="519">
        <v>0</v>
      </c>
      <c r="CG148" s="519">
        <v>0</v>
      </c>
      <c r="CH148" s="519">
        <v>0</v>
      </c>
      <c r="CI148" s="519">
        <v>0</v>
      </c>
      <c r="CJ148" s="519">
        <v>0</v>
      </c>
      <c r="CK148" s="623">
        <f t="shared" si="2"/>
        <v>0</v>
      </c>
      <c r="CL148" s="523">
        <v>0</v>
      </c>
      <c r="CM148" s="523">
        <v>0</v>
      </c>
      <c r="CN148" s="523">
        <v>0</v>
      </c>
      <c r="CO148" s="524">
        <v>7</v>
      </c>
      <c r="CP148" s="726"/>
      <c r="CQ148" s="525" t="s">
        <v>4965</v>
      </c>
      <c r="CR148" s="526" t="s">
        <v>4965</v>
      </c>
      <c r="CS148" s="527" t="s">
        <v>4965</v>
      </c>
      <c r="CT148" s="527" t="s">
        <v>4965</v>
      </c>
      <c r="CU148" s="527" t="s">
        <v>4965</v>
      </c>
    </row>
    <row r="149" spans="1:99" s="71" customFormat="1" ht="12" customHeight="1" x14ac:dyDescent="0.2">
      <c r="A149" s="509" t="s">
        <v>2441</v>
      </c>
      <c r="B149" s="510" t="s">
        <v>2759</v>
      </c>
      <c r="C149" s="510" t="s">
        <v>1432</v>
      </c>
      <c r="D149" s="510" t="s">
        <v>1432</v>
      </c>
      <c r="E149" s="511" t="s">
        <v>2760</v>
      </c>
      <c r="F149" s="510" t="s">
        <v>4087</v>
      </c>
      <c r="G149" s="510" t="s">
        <v>2761</v>
      </c>
      <c r="H149" s="510" t="s">
        <v>2524</v>
      </c>
      <c r="I149" s="510" t="s">
        <v>2762</v>
      </c>
      <c r="J149" s="510">
        <v>528636</v>
      </c>
      <c r="K149" s="510">
        <v>170704</v>
      </c>
      <c r="L149" s="512" t="s">
        <v>3081</v>
      </c>
      <c r="M149" s="513" t="s">
        <v>1311</v>
      </c>
      <c r="N149" s="513" t="s">
        <v>1746</v>
      </c>
      <c r="O149" s="510">
        <v>0</v>
      </c>
      <c r="P149" s="510">
        <v>4</v>
      </c>
      <c r="Q149" s="514">
        <v>4</v>
      </c>
      <c r="R149" s="510" t="s">
        <v>2763</v>
      </c>
      <c r="S149" s="510" t="s">
        <v>1438</v>
      </c>
      <c r="T149" s="513" t="s">
        <v>3632</v>
      </c>
      <c r="U149" s="513" t="s">
        <v>4871</v>
      </c>
      <c r="V149" s="513"/>
      <c r="W149" s="510" t="s">
        <v>1439</v>
      </c>
      <c r="X149" s="513" t="s">
        <v>1432</v>
      </c>
      <c r="Y149" s="510" t="s">
        <v>1442</v>
      </c>
      <c r="Z149" s="510" t="s">
        <v>1443</v>
      </c>
      <c r="AA149" s="510" t="s">
        <v>1444</v>
      </c>
      <c r="AB149" s="510" t="s">
        <v>2713</v>
      </c>
      <c r="AC149" s="515">
        <v>5.2999999999999999E-2</v>
      </c>
      <c r="AD149" s="516" t="s">
        <v>1311</v>
      </c>
      <c r="AE149" s="516"/>
      <c r="AF149" s="675">
        <v>42023</v>
      </c>
      <c r="AG149" s="517" t="s">
        <v>1931</v>
      </c>
      <c r="AH149" s="511" t="s">
        <v>3905</v>
      </c>
      <c r="AI149" s="511">
        <v>0</v>
      </c>
      <c r="AJ149" s="511">
        <v>0</v>
      </c>
      <c r="AK149" s="511">
        <v>0</v>
      </c>
      <c r="AL149" s="511">
        <v>0</v>
      </c>
      <c r="AM149" s="511">
        <v>0</v>
      </c>
      <c r="AN149" s="511">
        <v>0</v>
      </c>
      <c r="AO149" s="511">
        <v>0</v>
      </c>
      <c r="AP149" s="511">
        <v>4</v>
      </c>
      <c r="AQ149" s="511">
        <v>0</v>
      </c>
      <c r="AR149" s="511">
        <v>0</v>
      </c>
      <c r="AS149" s="511">
        <v>0</v>
      </c>
      <c r="AT149" s="511">
        <v>0</v>
      </c>
      <c r="AU149" s="511">
        <v>0</v>
      </c>
      <c r="AV149" s="511">
        <v>0</v>
      </c>
      <c r="AW149" s="511">
        <v>0</v>
      </c>
      <c r="AX149" s="511">
        <v>0</v>
      </c>
      <c r="AY149" s="511">
        <v>0</v>
      </c>
      <c r="AZ149" s="511">
        <v>0</v>
      </c>
      <c r="BA149" s="511">
        <v>0</v>
      </c>
      <c r="BB149" s="511">
        <v>0</v>
      </c>
      <c r="BC149" s="511">
        <v>0</v>
      </c>
      <c r="BD149" s="511">
        <v>4</v>
      </c>
      <c r="BE149" s="511">
        <v>0</v>
      </c>
      <c r="BF149" s="511">
        <v>0</v>
      </c>
      <c r="BG149" s="511">
        <v>0</v>
      </c>
      <c r="BH149" s="511">
        <v>0</v>
      </c>
      <c r="BI149" s="511">
        <v>0</v>
      </c>
      <c r="BJ149" s="511">
        <v>0</v>
      </c>
      <c r="BK149" s="511">
        <v>0</v>
      </c>
      <c r="BL149" s="511">
        <v>0</v>
      </c>
      <c r="BM149" s="511">
        <v>0</v>
      </c>
      <c r="BN149" s="728"/>
      <c r="BO149" s="518">
        <v>4</v>
      </c>
      <c r="BP149" s="519">
        <v>0</v>
      </c>
      <c r="BQ149" s="528">
        <v>0</v>
      </c>
      <c r="BR149" s="519">
        <v>0</v>
      </c>
      <c r="BS149" s="519">
        <v>0</v>
      </c>
      <c r="BT149" s="519">
        <v>0</v>
      </c>
      <c r="BU149" s="529">
        <v>0</v>
      </c>
      <c r="BV149" s="519">
        <v>0</v>
      </c>
      <c r="BW149" s="519">
        <v>0</v>
      </c>
      <c r="BX149" s="519">
        <v>0</v>
      </c>
      <c r="BY149" s="519">
        <v>0</v>
      </c>
      <c r="BZ149" s="519">
        <v>0</v>
      </c>
      <c r="CA149" s="519">
        <v>0</v>
      </c>
      <c r="CB149" s="519">
        <v>0</v>
      </c>
      <c r="CC149" s="519">
        <v>0</v>
      </c>
      <c r="CD149" s="519">
        <v>0</v>
      </c>
      <c r="CE149" s="519">
        <v>0</v>
      </c>
      <c r="CF149" s="519">
        <v>0</v>
      </c>
      <c r="CG149" s="519">
        <v>0</v>
      </c>
      <c r="CH149" s="519">
        <v>0</v>
      </c>
      <c r="CI149" s="519">
        <v>0</v>
      </c>
      <c r="CJ149" s="519">
        <v>0</v>
      </c>
      <c r="CK149" s="623">
        <f t="shared" si="2"/>
        <v>0</v>
      </c>
      <c r="CL149" s="523">
        <v>0</v>
      </c>
      <c r="CM149" s="523">
        <v>0</v>
      </c>
      <c r="CN149" s="523">
        <v>0</v>
      </c>
      <c r="CO149" s="524">
        <v>1</v>
      </c>
      <c r="CP149" s="726"/>
      <c r="CQ149" s="525" t="s">
        <v>4965</v>
      </c>
      <c r="CR149" s="526" t="s">
        <v>4965</v>
      </c>
      <c r="CS149" s="527" t="s">
        <v>4965</v>
      </c>
      <c r="CT149" s="527" t="s">
        <v>4965</v>
      </c>
      <c r="CU149" s="527" t="s">
        <v>4965</v>
      </c>
    </row>
    <row r="150" spans="1:99" s="71" customFormat="1" ht="12" customHeight="1" x14ac:dyDescent="0.2">
      <c r="A150" s="509" t="s">
        <v>2441</v>
      </c>
      <c r="B150" s="510" t="s">
        <v>2764</v>
      </c>
      <c r="C150" s="510" t="s">
        <v>1432</v>
      </c>
      <c r="D150" s="510" t="s">
        <v>1432</v>
      </c>
      <c r="E150" s="511" t="s">
        <v>2765</v>
      </c>
      <c r="F150" s="510" t="s">
        <v>1767</v>
      </c>
      <c r="G150" s="510" t="s">
        <v>2016</v>
      </c>
      <c r="H150" s="510" t="s">
        <v>1458</v>
      </c>
      <c r="I150" s="510" t="s">
        <v>2766</v>
      </c>
      <c r="J150" s="510">
        <v>522749</v>
      </c>
      <c r="K150" s="510">
        <v>174031</v>
      </c>
      <c r="L150" s="512" t="s">
        <v>521</v>
      </c>
      <c r="M150" s="513" t="s">
        <v>1376</v>
      </c>
      <c r="N150" s="513" t="s">
        <v>3859</v>
      </c>
      <c r="O150" s="510">
        <v>8</v>
      </c>
      <c r="P150" s="510">
        <v>9</v>
      </c>
      <c r="Q150" s="514">
        <v>1</v>
      </c>
      <c r="R150" s="510" t="s">
        <v>2767</v>
      </c>
      <c r="S150" s="510" t="s">
        <v>1438</v>
      </c>
      <c r="T150" s="513" t="s">
        <v>2750</v>
      </c>
      <c r="U150" s="513" t="s">
        <v>3923</v>
      </c>
      <c r="V150" s="513"/>
      <c r="W150" s="510" t="s">
        <v>1439</v>
      </c>
      <c r="X150" s="513" t="s">
        <v>1432</v>
      </c>
      <c r="Y150" s="510" t="s">
        <v>1442</v>
      </c>
      <c r="Z150" s="510" t="s">
        <v>1443</v>
      </c>
      <c r="AA150" s="510" t="s">
        <v>1444</v>
      </c>
      <c r="AB150" s="510" t="s">
        <v>2713</v>
      </c>
      <c r="AC150" s="515">
        <v>0.48299999999999998</v>
      </c>
      <c r="AD150" s="516" t="s">
        <v>1376</v>
      </c>
      <c r="AE150" s="516"/>
      <c r="AF150" s="675">
        <v>42094</v>
      </c>
      <c r="AG150" s="517" t="s">
        <v>3063</v>
      </c>
      <c r="AH150" s="511" t="s">
        <v>1445</v>
      </c>
      <c r="AI150" s="511">
        <v>0</v>
      </c>
      <c r="AJ150" s="511">
        <v>0</v>
      </c>
      <c r="AK150" s="511">
        <v>0</v>
      </c>
      <c r="AL150" s="511">
        <v>0</v>
      </c>
      <c r="AM150" s="511">
        <v>0</v>
      </c>
      <c r="AN150" s="511">
        <v>-8</v>
      </c>
      <c r="AO150" s="511">
        <v>0</v>
      </c>
      <c r="AP150" s="511">
        <v>8</v>
      </c>
      <c r="AQ150" s="511">
        <v>1</v>
      </c>
      <c r="AR150" s="511">
        <v>0</v>
      </c>
      <c r="AS150" s="511">
        <v>0</v>
      </c>
      <c r="AT150" s="511">
        <v>0</v>
      </c>
      <c r="AU150" s="511">
        <v>-8</v>
      </c>
      <c r="AV150" s="511">
        <v>0</v>
      </c>
      <c r="AW150" s="511">
        <v>0</v>
      </c>
      <c r="AX150" s="511">
        <v>0</v>
      </c>
      <c r="AY150" s="511">
        <v>0</v>
      </c>
      <c r="AZ150" s="511">
        <v>0</v>
      </c>
      <c r="BA150" s="511">
        <v>0</v>
      </c>
      <c r="BB150" s="511">
        <v>0</v>
      </c>
      <c r="BC150" s="511">
        <v>0</v>
      </c>
      <c r="BD150" s="511">
        <v>8</v>
      </c>
      <c r="BE150" s="511">
        <v>1</v>
      </c>
      <c r="BF150" s="511">
        <v>0</v>
      </c>
      <c r="BG150" s="511">
        <v>0</v>
      </c>
      <c r="BH150" s="511">
        <v>0</v>
      </c>
      <c r="BI150" s="511">
        <v>0</v>
      </c>
      <c r="BJ150" s="511">
        <v>0</v>
      </c>
      <c r="BK150" s="511">
        <v>0</v>
      </c>
      <c r="BL150" s="511">
        <v>0</v>
      </c>
      <c r="BM150" s="511">
        <v>0</v>
      </c>
      <c r="BN150" s="728"/>
      <c r="BO150" s="518">
        <v>1</v>
      </c>
      <c r="BP150" s="519">
        <v>0</v>
      </c>
      <c r="BQ150" s="528">
        <v>0</v>
      </c>
      <c r="BR150" s="519">
        <v>0</v>
      </c>
      <c r="BS150" s="519">
        <v>0</v>
      </c>
      <c r="BT150" s="519">
        <v>0</v>
      </c>
      <c r="BU150" s="529">
        <v>0</v>
      </c>
      <c r="BV150" s="519">
        <v>0</v>
      </c>
      <c r="BW150" s="519">
        <v>0</v>
      </c>
      <c r="BX150" s="519">
        <v>0</v>
      </c>
      <c r="BY150" s="519">
        <v>0</v>
      </c>
      <c r="BZ150" s="519">
        <v>0</v>
      </c>
      <c r="CA150" s="519">
        <v>0</v>
      </c>
      <c r="CB150" s="519">
        <v>0</v>
      </c>
      <c r="CC150" s="519">
        <v>0</v>
      </c>
      <c r="CD150" s="519">
        <v>0</v>
      </c>
      <c r="CE150" s="519">
        <v>0</v>
      </c>
      <c r="CF150" s="519">
        <v>0</v>
      </c>
      <c r="CG150" s="519">
        <v>0</v>
      </c>
      <c r="CH150" s="519">
        <v>0</v>
      </c>
      <c r="CI150" s="519">
        <v>0</v>
      </c>
      <c r="CJ150" s="519">
        <v>0</v>
      </c>
      <c r="CK150" s="623">
        <f t="shared" si="2"/>
        <v>0</v>
      </c>
      <c r="CL150" s="523">
        <v>0</v>
      </c>
      <c r="CM150" s="523">
        <v>0</v>
      </c>
      <c r="CN150" s="523">
        <v>0</v>
      </c>
      <c r="CO150" s="524">
        <v>1</v>
      </c>
      <c r="CP150" s="726"/>
      <c r="CQ150" s="525" t="s">
        <v>4965</v>
      </c>
      <c r="CR150" s="526" t="s">
        <v>4965</v>
      </c>
      <c r="CS150" s="527" t="s">
        <v>4965</v>
      </c>
      <c r="CT150" s="527" t="s">
        <v>4965</v>
      </c>
      <c r="CU150" s="527" t="s">
        <v>4965</v>
      </c>
    </row>
    <row r="151" spans="1:99" s="71" customFormat="1" ht="12" customHeight="1" x14ac:dyDescent="0.2">
      <c r="A151" s="509" t="s">
        <v>2441</v>
      </c>
      <c r="B151" s="510" t="s">
        <v>2768</v>
      </c>
      <c r="C151" s="510" t="s">
        <v>1432</v>
      </c>
      <c r="D151" s="510" t="s">
        <v>1432</v>
      </c>
      <c r="E151" s="511" t="s">
        <v>1432</v>
      </c>
      <c r="F151" s="510" t="s">
        <v>2769</v>
      </c>
      <c r="G151" s="510" t="s">
        <v>2770</v>
      </c>
      <c r="H151" s="510" t="s">
        <v>1885</v>
      </c>
      <c r="I151" s="510" t="s">
        <v>2771</v>
      </c>
      <c r="J151" s="510">
        <v>526274</v>
      </c>
      <c r="K151" s="510">
        <v>174542</v>
      </c>
      <c r="L151" s="512" t="s">
        <v>3089</v>
      </c>
      <c r="M151" s="513" t="s">
        <v>1151</v>
      </c>
      <c r="N151" s="513" t="s">
        <v>367</v>
      </c>
      <c r="O151" s="510">
        <v>2</v>
      </c>
      <c r="P151" s="510">
        <v>1</v>
      </c>
      <c r="Q151" s="514">
        <v>-1</v>
      </c>
      <c r="R151" s="510" t="s">
        <v>2772</v>
      </c>
      <c r="S151" s="510" t="s">
        <v>1438</v>
      </c>
      <c r="T151" s="513" t="s">
        <v>3936</v>
      </c>
      <c r="U151" s="513" t="s">
        <v>46</v>
      </c>
      <c r="V151" s="513"/>
      <c r="W151" s="510" t="s">
        <v>1439</v>
      </c>
      <c r="X151" s="513" t="s">
        <v>1432</v>
      </c>
      <c r="Y151" s="510" t="s">
        <v>1442</v>
      </c>
      <c r="Z151" s="510" t="s">
        <v>4694</v>
      </c>
      <c r="AA151" s="510" t="s">
        <v>1444</v>
      </c>
      <c r="AB151" s="510" t="s">
        <v>4207</v>
      </c>
      <c r="AC151" s="515">
        <v>2.5000000000000001E-2</v>
      </c>
      <c r="AD151" s="516" t="s">
        <v>1151</v>
      </c>
      <c r="AE151" s="516"/>
      <c r="AF151" s="675">
        <v>41778</v>
      </c>
      <c r="AG151" s="517" t="s">
        <v>3063</v>
      </c>
      <c r="AH151" s="511" t="s">
        <v>1445</v>
      </c>
      <c r="AI151" s="532"/>
      <c r="AJ151" s="511">
        <v>0</v>
      </c>
      <c r="AK151" s="511">
        <v>0</v>
      </c>
      <c r="AL151" s="511">
        <v>0</v>
      </c>
      <c r="AM151" s="511">
        <v>0</v>
      </c>
      <c r="AN151" s="511">
        <v>-2</v>
      </c>
      <c r="AO151" s="511">
        <v>0</v>
      </c>
      <c r="AP151" s="511">
        <v>1</v>
      </c>
      <c r="AQ151" s="511">
        <v>0</v>
      </c>
      <c r="AR151" s="511">
        <v>0</v>
      </c>
      <c r="AS151" s="511">
        <v>0</v>
      </c>
      <c r="AT151" s="511">
        <v>0</v>
      </c>
      <c r="AU151" s="511">
        <v>-2</v>
      </c>
      <c r="AV151" s="511">
        <v>0</v>
      </c>
      <c r="AW151" s="511">
        <v>0</v>
      </c>
      <c r="AX151" s="511">
        <v>0</v>
      </c>
      <c r="AY151" s="511">
        <v>0</v>
      </c>
      <c r="AZ151" s="511">
        <v>0</v>
      </c>
      <c r="BA151" s="511">
        <v>0</v>
      </c>
      <c r="BB151" s="511">
        <v>0</v>
      </c>
      <c r="BC151" s="511">
        <v>0</v>
      </c>
      <c r="BD151" s="511">
        <v>1</v>
      </c>
      <c r="BE151" s="511">
        <v>0</v>
      </c>
      <c r="BF151" s="511">
        <v>0</v>
      </c>
      <c r="BG151" s="511">
        <v>0</v>
      </c>
      <c r="BH151" s="511">
        <v>0</v>
      </c>
      <c r="BI151" s="511">
        <v>0</v>
      </c>
      <c r="BJ151" s="511">
        <v>0</v>
      </c>
      <c r="BK151" s="511">
        <v>0</v>
      </c>
      <c r="BL151" s="511">
        <v>0</v>
      </c>
      <c r="BM151" s="511">
        <v>0</v>
      </c>
      <c r="BN151" s="728"/>
      <c r="BO151" s="518">
        <v>-1</v>
      </c>
      <c r="BP151" s="519">
        <v>0</v>
      </c>
      <c r="BQ151" s="528">
        <v>0</v>
      </c>
      <c r="BR151" s="519">
        <v>0</v>
      </c>
      <c r="BS151" s="519">
        <v>0</v>
      </c>
      <c r="BT151" s="519">
        <v>0</v>
      </c>
      <c r="BU151" s="529">
        <v>0</v>
      </c>
      <c r="BV151" s="519">
        <v>0</v>
      </c>
      <c r="BW151" s="519">
        <v>0</v>
      </c>
      <c r="BX151" s="519">
        <v>0</v>
      </c>
      <c r="BY151" s="519">
        <v>0</v>
      </c>
      <c r="BZ151" s="519">
        <v>0</v>
      </c>
      <c r="CA151" s="519">
        <v>0</v>
      </c>
      <c r="CB151" s="519">
        <v>0</v>
      </c>
      <c r="CC151" s="519">
        <v>0</v>
      </c>
      <c r="CD151" s="519">
        <v>0</v>
      </c>
      <c r="CE151" s="519">
        <v>0</v>
      </c>
      <c r="CF151" s="519">
        <v>0</v>
      </c>
      <c r="CG151" s="519">
        <v>0</v>
      </c>
      <c r="CH151" s="519">
        <v>0</v>
      </c>
      <c r="CI151" s="519">
        <v>0</v>
      </c>
      <c r="CJ151" s="519">
        <v>0</v>
      </c>
      <c r="CK151" s="623">
        <f t="shared" si="2"/>
        <v>0</v>
      </c>
      <c r="CL151" s="523">
        <v>0</v>
      </c>
      <c r="CM151" s="523">
        <v>0</v>
      </c>
      <c r="CN151" s="523">
        <v>0</v>
      </c>
      <c r="CO151" s="524">
        <v>1</v>
      </c>
      <c r="CP151" s="726"/>
      <c r="CQ151" s="525" t="s">
        <v>4965</v>
      </c>
      <c r="CR151" s="526" t="s">
        <v>4965</v>
      </c>
      <c r="CS151" s="527" t="s">
        <v>4965</v>
      </c>
      <c r="CT151" s="527" t="s">
        <v>4965</v>
      </c>
      <c r="CU151" s="527" t="s">
        <v>4965</v>
      </c>
    </row>
    <row r="152" spans="1:99" s="71" customFormat="1" ht="12" customHeight="1" x14ac:dyDescent="0.2">
      <c r="A152" s="509" t="s">
        <v>2441</v>
      </c>
      <c r="B152" s="510" t="s">
        <v>2773</v>
      </c>
      <c r="C152" s="510" t="s">
        <v>1432</v>
      </c>
      <c r="D152" s="510" t="s">
        <v>1432</v>
      </c>
      <c r="E152" s="511" t="s">
        <v>1432</v>
      </c>
      <c r="F152" s="510" t="s">
        <v>2774</v>
      </c>
      <c r="G152" s="510" t="s">
        <v>2775</v>
      </c>
      <c r="H152" s="510" t="s">
        <v>1458</v>
      </c>
      <c r="I152" s="510" t="s">
        <v>2776</v>
      </c>
      <c r="J152" s="510">
        <v>524915</v>
      </c>
      <c r="K152" s="510">
        <v>174875</v>
      </c>
      <c r="L152" s="512" t="s">
        <v>3080</v>
      </c>
      <c r="M152" s="513" t="s">
        <v>47</v>
      </c>
      <c r="N152" s="513" t="s">
        <v>2997</v>
      </c>
      <c r="O152" s="510">
        <v>1</v>
      </c>
      <c r="P152" s="510">
        <v>2</v>
      </c>
      <c r="Q152" s="514">
        <v>1</v>
      </c>
      <c r="R152" s="510" t="s">
        <v>2777</v>
      </c>
      <c r="S152" s="510" t="s">
        <v>1574</v>
      </c>
      <c r="T152" s="513" t="s">
        <v>4266</v>
      </c>
      <c r="U152" s="513" t="s">
        <v>2778</v>
      </c>
      <c r="V152" s="513"/>
      <c r="W152" s="510" t="s">
        <v>1439</v>
      </c>
      <c r="X152" s="513" t="s">
        <v>1432</v>
      </c>
      <c r="Y152" s="510" t="s">
        <v>1442</v>
      </c>
      <c r="Z152" s="510" t="s">
        <v>1453</v>
      </c>
      <c r="AA152" s="510" t="s">
        <v>1444</v>
      </c>
      <c r="AB152" s="510" t="s">
        <v>1454</v>
      </c>
      <c r="AC152" s="515">
        <v>1.4999999999999999E-2</v>
      </c>
      <c r="AD152" s="516" t="s">
        <v>47</v>
      </c>
      <c r="AE152" s="516"/>
      <c r="AF152" s="675">
        <v>41873</v>
      </c>
      <c r="AG152" s="517" t="s">
        <v>3063</v>
      </c>
      <c r="AH152" s="511" t="s">
        <v>1445</v>
      </c>
      <c r="AI152" s="511">
        <v>0</v>
      </c>
      <c r="AJ152" s="511">
        <v>0</v>
      </c>
      <c r="AK152" s="511">
        <v>0</v>
      </c>
      <c r="AL152" s="511">
        <v>0</v>
      </c>
      <c r="AM152" s="511">
        <v>0</v>
      </c>
      <c r="AN152" s="511">
        <v>1</v>
      </c>
      <c r="AO152" s="511">
        <v>1</v>
      </c>
      <c r="AP152" s="511">
        <v>-1</v>
      </c>
      <c r="AQ152" s="511">
        <v>0</v>
      </c>
      <c r="AR152" s="511">
        <v>0</v>
      </c>
      <c r="AS152" s="511">
        <v>0</v>
      </c>
      <c r="AT152" s="511">
        <v>0</v>
      </c>
      <c r="AU152" s="511">
        <v>1</v>
      </c>
      <c r="AV152" s="511">
        <v>1</v>
      </c>
      <c r="AW152" s="511">
        <v>0</v>
      </c>
      <c r="AX152" s="511">
        <v>0</v>
      </c>
      <c r="AY152" s="511">
        <v>0</v>
      </c>
      <c r="AZ152" s="511">
        <v>0</v>
      </c>
      <c r="BA152" s="511">
        <v>0</v>
      </c>
      <c r="BB152" s="511">
        <v>0</v>
      </c>
      <c r="BC152" s="511">
        <v>0</v>
      </c>
      <c r="BD152" s="511">
        <v>-1</v>
      </c>
      <c r="BE152" s="511">
        <v>0</v>
      </c>
      <c r="BF152" s="511">
        <v>0</v>
      </c>
      <c r="BG152" s="511">
        <v>0</v>
      </c>
      <c r="BH152" s="511">
        <v>0</v>
      </c>
      <c r="BI152" s="511">
        <v>0</v>
      </c>
      <c r="BJ152" s="511">
        <v>0</v>
      </c>
      <c r="BK152" s="511">
        <v>0</v>
      </c>
      <c r="BL152" s="511">
        <v>0</v>
      </c>
      <c r="BM152" s="511">
        <v>0</v>
      </c>
      <c r="BN152" s="728"/>
      <c r="BO152" s="518">
        <v>1</v>
      </c>
      <c r="BP152" s="519">
        <v>0</v>
      </c>
      <c r="BQ152" s="528">
        <v>0</v>
      </c>
      <c r="BR152" s="519">
        <v>0</v>
      </c>
      <c r="BS152" s="519">
        <v>0</v>
      </c>
      <c r="BT152" s="519">
        <v>0</v>
      </c>
      <c r="BU152" s="529">
        <v>0</v>
      </c>
      <c r="BV152" s="519">
        <v>0</v>
      </c>
      <c r="BW152" s="519">
        <v>0</v>
      </c>
      <c r="BX152" s="519">
        <v>0</v>
      </c>
      <c r="BY152" s="519">
        <v>0</v>
      </c>
      <c r="BZ152" s="519">
        <v>0</v>
      </c>
      <c r="CA152" s="519">
        <v>0</v>
      </c>
      <c r="CB152" s="519">
        <v>0</v>
      </c>
      <c r="CC152" s="519">
        <v>0</v>
      </c>
      <c r="CD152" s="519">
        <v>0</v>
      </c>
      <c r="CE152" s="519">
        <v>0</v>
      </c>
      <c r="CF152" s="519">
        <v>0</v>
      </c>
      <c r="CG152" s="519">
        <v>0</v>
      </c>
      <c r="CH152" s="519">
        <v>0</v>
      </c>
      <c r="CI152" s="519">
        <v>0</v>
      </c>
      <c r="CJ152" s="519">
        <v>0</v>
      </c>
      <c r="CK152" s="623">
        <f t="shared" si="2"/>
        <v>0</v>
      </c>
      <c r="CL152" s="523">
        <v>0</v>
      </c>
      <c r="CM152" s="523">
        <v>0</v>
      </c>
      <c r="CN152" s="523">
        <v>0</v>
      </c>
      <c r="CO152" s="524">
        <v>7</v>
      </c>
      <c r="CP152" s="726"/>
      <c r="CQ152" s="525" t="s">
        <v>4965</v>
      </c>
      <c r="CR152" s="526" t="s">
        <v>4965</v>
      </c>
      <c r="CS152" s="527" t="s">
        <v>4965</v>
      </c>
      <c r="CT152" s="527" t="s">
        <v>4965</v>
      </c>
      <c r="CU152" s="527" t="s">
        <v>4965</v>
      </c>
    </row>
    <row r="153" spans="1:99" s="71" customFormat="1" ht="12" customHeight="1" x14ac:dyDescent="0.2">
      <c r="A153" s="509" t="s">
        <v>2441</v>
      </c>
      <c r="B153" s="510" t="s">
        <v>2779</v>
      </c>
      <c r="C153" s="510" t="s">
        <v>1432</v>
      </c>
      <c r="D153" s="510" t="s">
        <v>1432</v>
      </c>
      <c r="E153" s="511" t="s">
        <v>1432</v>
      </c>
      <c r="F153" s="510" t="s">
        <v>2724</v>
      </c>
      <c r="G153" s="510" t="s">
        <v>929</v>
      </c>
      <c r="H153" s="510" t="s">
        <v>1435</v>
      </c>
      <c r="I153" s="510" t="s">
        <v>2780</v>
      </c>
      <c r="J153" s="510">
        <v>527903</v>
      </c>
      <c r="K153" s="510">
        <v>172219</v>
      </c>
      <c r="L153" s="512" t="s">
        <v>3077</v>
      </c>
      <c r="M153" s="513" t="s">
        <v>132</v>
      </c>
      <c r="N153" s="513" t="s">
        <v>4232</v>
      </c>
      <c r="O153" s="510">
        <v>0</v>
      </c>
      <c r="P153" s="510">
        <v>1</v>
      </c>
      <c r="Q153" s="514">
        <v>1</v>
      </c>
      <c r="R153" s="510" t="s">
        <v>4992</v>
      </c>
      <c r="S153" s="510" t="s">
        <v>1438</v>
      </c>
      <c r="T153" s="513" t="s">
        <v>3930</v>
      </c>
      <c r="U153" s="513" t="s">
        <v>3931</v>
      </c>
      <c r="V153" s="513"/>
      <c r="W153" s="510" t="s">
        <v>1439</v>
      </c>
      <c r="X153" s="513" t="s">
        <v>1432</v>
      </c>
      <c r="Y153" s="510" t="s">
        <v>1442</v>
      </c>
      <c r="Z153" s="510" t="s">
        <v>4694</v>
      </c>
      <c r="AA153" s="510" t="s">
        <v>1444</v>
      </c>
      <c r="AB153" s="510" t="s">
        <v>2713</v>
      </c>
      <c r="AC153" s="515">
        <v>1.6E-2</v>
      </c>
      <c r="AD153" s="516" t="s">
        <v>132</v>
      </c>
      <c r="AE153" s="516"/>
      <c r="AF153" s="675">
        <v>42073</v>
      </c>
      <c r="AG153" s="517" t="s">
        <v>3063</v>
      </c>
      <c r="AH153" s="511" t="s">
        <v>1445</v>
      </c>
      <c r="AI153" s="511"/>
      <c r="AJ153" s="511">
        <v>0</v>
      </c>
      <c r="AK153" s="511">
        <v>0</v>
      </c>
      <c r="AL153" s="511">
        <v>1</v>
      </c>
      <c r="AM153" s="511">
        <v>0</v>
      </c>
      <c r="AN153" s="511">
        <v>0</v>
      </c>
      <c r="AO153" s="511">
        <v>0</v>
      </c>
      <c r="AP153" s="511">
        <v>0</v>
      </c>
      <c r="AQ153" s="511">
        <v>0</v>
      </c>
      <c r="AR153" s="511">
        <v>0</v>
      </c>
      <c r="AS153" s="511">
        <v>1</v>
      </c>
      <c r="AT153" s="511">
        <v>0</v>
      </c>
      <c r="AU153" s="511">
        <v>0</v>
      </c>
      <c r="AV153" s="511">
        <v>0</v>
      </c>
      <c r="AW153" s="511">
        <v>0</v>
      </c>
      <c r="AX153" s="511">
        <v>0</v>
      </c>
      <c r="AY153" s="511">
        <v>0</v>
      </c>
      <c r="AZ153" s="511">
        <v>0</v>
      </c>
      <c r="BA153" s="511">
        <v>0</v>
      </c>
      <c r="BB153" s="511">
        <v>0</v>
      </c>
      <c r="BC153" s="511">
        <v>0</v>
      </c>
      <c r="BD153" s="511">
        <v>0</v>
      </c>
      <c r="BE153" s="511">
        <v>0</v>
      </c>
      <c r="BF153" s="511">
        <v>0</v>
      </c>
      <c r="BG153" s="511">
        <v>0</v>
      </c>
      <c r="BH153" s="511">
        <v>0</v>
      </c>
      <c r="BI153" s="511">
        <v>0</v>
      </c>
      <c r="BJ153" s="511">
        <v>0</v>
      </c>
      <c r="BK153" s="511">
        <v>0</v>
      </c>
      <c r="BL153" s="511">
        <v>0</v>
      </c>
      <c r="BM153" s="511">
        <v>0</v>
      </c>
      <c r="BN153" s="728"/>
      <c r="BO153" s="518">
        <v>1</v>
      </c>
      <c r="BP153" s="519">
        <v>0</v>
      </c>
      <c r="BQ153" s="528">
        <v>0</v>
      </c>
      <c r="BR153" s="519">
        <v>0</v>
      </c>
      <c r="BS153" s="519">
        <v>0</v>
      </c>
      <c r="BT153" s="519">
        <v>0</v>
      </c>
      <c r="BU153" s="529">
        <v>0</v>
      </c>
      <c r="BV153" s="519">
        <v>0</v>
      </c>
      <c r="BW153" s="519">
        <v>0</v>
      </c>
      <c r="BX153" s="519">
        <v>0</v>
      </c>
      <c r="BY153" s="519">
        <v>0</v>
      </c>
      <c r="BZ153" s="519">
        <v>0</v>
      </c>
      <c r="CA153" s="519">
        <v>0</v>
      </c>
      <c r="CB153" s="519">
        <v>0</v>
      </c>
      <c r="CC153" s="519">
        <v>0</v>
      </c>
      <c r="CD153" s="519">
        <v>0</v>
      </c>
      <c r="CE153" s="519">
        <v>0</v>
      </c>
      <c r="CF153" s="519">
        <v>0</v>
      </c>
      <c r="CG153" s="519">
        <v>0</v>
      </c>
      <c r="CH153" s="519">
        <v>0</v>
      </c>
      <c r="CI153" s="519">
        <v>0</v>
      </c>
      <c r="CJ153" s="519">
        <v>0</v>
      </c>
      <c r="CK153" s="623">
        <f t="shared" si="2"/>
        <v>0</v>
      </c>
      <c r="CL153" s="523">
        <v>0</v>
      </c>
      <c r="CM153" s="523">
        <v>0</v>
      </c>
      <c r="CN153" s="523">
        <v>0</v>
      </c>
      <c r="CO153" s="524">
        <v>1</v>
      </c>
      <c r="CP153" s="524" t="s">
        <v>1938</v>
      </c>
      <c r="CQ153" s="525" t="s">
        <v>4965</v>
      </c>
      <c r="CR153" s="526" t="s">
        <v>4965</v>
      </c>
      <c r="CS153" s="527" t="s">
        <v>4965</v>
      </c>
      <c r="CT153" s="527" t="s">
        <v>4965</v>
      </c>
      <c r="CU153" s="527" t="s">
        <v>4965</v>
      </c>
    </row>
    <row r="154" spans="1:99" s="71" customFormat="1" ht="12" customHeight="1" x14ac:dyDescent="0.2">
      <c r="A154" s="509" t="s">
        <v>2441</v>
      </c>
      <c r="B154" s="510" t="s">
        <v>4993</v>
      </c>
      <c r="C154" s="510" t="s">
        <v>1432</v>
      </c>
      <c r="D154" s="510" t="s">
        <v>1432</v>
      </c>
      <c r="E154" s="511" t="s">
        <v>4994</v>
      </c>
      <c r="F154" s="510" t="s">
        <v>4193</v>
      </c>
      <c r="G154" s="510" t="s">
        <v>3112</v>
      </c>
      <c r="H154" s="510" t="s">
        <v>1885</v>
      </c>
      <c r="I154" s="510" t="s">
        <v>4995</v>
      </c>
      <c r="J154" s="510">
        <v>525274</v>
      </c>
      <c r="K154" s="510">
        <v>174620</v>
      </c>
      <c r="L154" s="512" t="s">
        <v>3087</v>
      </c>
      <c r="M154" s="513" t="s">
        <v>3026</v>
      </c>
      <c r="N154" s="513" t="s">
        <v>390</v>
      </c>
      <c r="O154" s="510">
        <v>0</v>
      </c>
      <c r="P154" s="510">
        <v>1</v>
      </c>
      <c r="Q154" s="514">
        <v>1</v>
      </c>
      <c r="R154" s="510" t="s">
        <v>4996</v>
      </c>
      <c r="S154" s="510" t="s">
        <v>1389</v>
      </c>
      <c r="T154" s="513" t="s">
        <v>2750</v>
      </c>
      <c r="U154" s="513" t="s">
        <v>4774</v>
      </c>
      <c r="V154" s="513"/>
      <c r="W154" s="510" t="s">
        <v>1439</v>
      </c>
      <c r="X154" s="513" t="s">
        <v>1432</v>
      </c>
      <c r="Y154" s="510" t="s">
        <v>1442</v>
      </c>
      <c r="Z154" s="510" t="s">
        <v>3893</v>
      </c>
      <c r="AA154" s="510" t="s">
        <v>1444</v>
      </c>
      <c r="AB154" s="510" t="s">
        <v>4720</v>
      </c>
      <c r="AC154" s="515">
        <v>4.5999999999999999E-2</v>
      </c>
      <c r="AD154" s="516" t="s">
        <v>3026</v>
      </c>
      <c r="AE154" s="516"/>
      <c r="AF154" s="675">
        <v>41884</v>
      </c>
      <c r="AG154" s="517" t="s">
        <v>3063</v>
      </c>
      <c r="AH154" s="511" t="s">
        <v>1445</v>
      </c>
      <c r="AI154" s="511">
        <v>0</v>
      </c>
      <c r="AJ154" s="511">
        <v>0</v>
      </c>
      <c r="AK154" s="511">
        <v>0</v>
      </c>
      <c r="AL154" s="511">
        <v>0</v>
      </c>
      <c r="AM154" s="511">
        <v>0</v>
      </c>
      <c r="AN154" s="511">
        <v>0</v>
      </c>
      <c r="AO154" s="511">
        <v>1</v>
      </c>
      <c r="AP154" s="511">
        <v>0</v>
      </c>
      <c r="AQ154" s="511">
        <v>0</v>
      </c>
      <c r="AR154" s="511">
        <v>0</v>
      </c>
      <c r="AS154" s="511">
        <v>0</v>
      </c>
      <c r="AT154" s="511">
        <v>0</v>
      </c>
      <c r="AU154" s="511">
        <v>0</v>
      </c>
      <c r="AV154" s="511">
        <v>0</v>
      </c>
      <c r="AW154" s="511">
        <v>0</v>
      </c>
      <c r="AX154" s="511">
        <v>0</v>
      </c>
      <c r="AY154" s="511">
        <v>0</v>
      </c>
      <c r="AZ154" s="511">
        <v>0</v>
      </c>
      <c r="BA154" s="511">
        <v>0</v>
      </c>
      <c r="BB154" s="511">
        <v>0</v>
      </c>
      <c r="BC154" s="511">
        <v>1</v>
      </c>
      <c r="BD154" s="511">
        <v>0</v>
      </c>
      <c r="BE154" s="511">
        <v>0</v>
      </c>
      <c r="BF154" s="511">
        <v>0</v>
      </c>
      <c r="BG154" s="511">
        <v>0</v>
      </c>
      <c r="BH154" s="511">
        <v>0</v>
      </c>
      <c r="BI154" s="511">
        <v>0</v>
      </c>
      <c r="BJ154" s="511">
        <v>0</v>
      </c>
      <c r="BK154" s="511">
        <v>0</v>
      </c>
      <c r="BL154" s="511">
        <v>0</v>
      </c>
      <c r="BM154" s="511">
        <v>0</v>
      </c>
      <c r="BN154" s="728"/>
      <c r="BO154" s="518">
        <v>1</v>
      </c>
      <c r="BP154" s="519">
        <v>0</v>
      </c>
      <c r="BQ154" s="528">
        <v>0</v>
      </c>
      <c r="BR154" s="519">
        <v>0</v>
      </c>
      <c r="BS154" s="519">
        <v>0</v>
      </c>
      <c r="BT154" s="519">
        <v>0</v>
      </c>
      <c r="BU154" s="529">
        <v>0</v>
      </c>
      <c r="BV154" s="519">
        <v>0</v>
      </c>
      <c r="BW154" s="519">
        <v>0</v>
      </c>
      <c r="BX154" s="519">
        <v>0</v>
      </c>
      <c r="BY154" s="519">
        <v>0</v>
      </c>
      <c r="BZ154" s="519">
        <v>0</v>
      </c>
      <c r="CA154" s="519">
        <v>0</v>
      </c>
      <c r="CB154" s="519">
        <v>0</v>
      </c>
      <c r="CC154" s="519">
        <v>0</v>
      </c>
      <c r="CD154" s="519">
        <v>0</v>
      </c>
      <c r="CE154" s="519">
        <v>0</v>
      </c>
      <c r="CF154" s="519">
        <v>0</v>
      </c>
      <c r="CG154" s="519">
        <v>0</v>
      </c>
      <c r="CH154" s="519">
        <v>0</v>
      </c>
      <c r="CI154" s="519">
        <v>0</v>
      </c>
      <c r="CJ154" s="519">
        <v>0</v>
      </c>
      <c r="CK154" s="623">
        <f t="shared" si="2"/>
        <v>0</v>
      </c>
      <c r="CL154" s="523">
        <v>0</v>
      </c>
      <c r="CM154" s="523">
        <v>0</v>
      </c>
      <c r="CN154" s="523">
        <v>0</v>
      </c>
      <c r="CO154" s="524">
        <v>7</v>
      </c>
      <c r="CP154" s="726"/>
      <c r="CQ154" s="525" t="s">
        <v>4965</v>
      </c>
      <c r="CR154" s="526" t="s">
        <v>4965</v>
      </c>
      <c r="CS154" s="527" t="s">
        <v>4965</v>
      </c>
      <c r="CT154" s="527" t="s">
        <v>4965</v>
      </c>
      <c r="CU154" s="527" t="s">
        <v>4965</v>
      </c>
    </row>
    <row r="155" spans="1:99" s="71" customFormat="1" ht="12" customHeight="1" x14ac:dyDescent="0.2">
      <c r="A155" s="509" t="s">
        <v>2441</v>
      </c>
      <c r="B155" s="510" t="s">
        <v>4997</v>
      </c>
      <c r="C155" s="510" t="s">
        <v>1432</v>
      </c>
      <c r="D155" s="510" t="s">
        <v>1432</v>
      </c>
      <c r="E155" s="511" t="s">
        <v>1432</v>
      </c>
      <c r="F155" s="510" t="s">
        <v>4998</v>
      </c>
      <c r="G155" s="510" t="s">
        <v>1150</v>
      </c>
      <c r="H155" s="510" t="s">
        <v>2717</v>
      </c>
      <c r="I155" s="510" t="s">
        <v>4999</v>
      </c>
      <c r="J155" s="510">
        <v>526958</v>
      </c>
      <c r="K155" s="510">
        <v>175165</v>
      </c>
      <c r="L155" s="512" t="s">
        <v>3080</v>
      </c>
      <c r="M155" s="513" t="s">
        <v>2176</v>
      </c>
      <c r="N155" s="513" t="s">
        <v>3859</v>
      </c>
      <c r="O155" s="510">
        <v>0</v>
      </c>
      <c r="P155" s="510">
        <v>1</v>
      </c>
      <c r="Q155" s="514">
        <v>1</v>
      </c>
      <c r="R155" s="510" t="s">
        <v>5000</v>
      </c>
      <c r="S155" s="510" t="s">
        <v>1438</v>
      </c>
      <c r="T155" s="513" t="s">
        <v>3436</v>
      </c>
      <c r="U155" s="513" t="s">
        <v>2494</v>
      </c>
      <c r="V155" s="513"/>
      <c r="W155" s="510" t="s">
        <v>1439</v>
      </c>
      <c r="X155" s="513" t="s">
        <v>1432</v>
      </c>
      <c r="Y155" s="510" t="s">
        <v>1442</v>
      </c>
      <c r="Z155" s="510" t="s">
        <v>3893</v>
      </c>
      <c r="AA155" s="510" t="s">
        <v>1444</v>
      </c>
      <c r="AB155" s="510" t="s">
        <v>1136</v>
      </c>
      <c r="AC155" s="515">
        <v>7.0000000000000001E-3</v>
      </c>
      <c r="AD155" s="516" t="s">
        <v>2176</v>
      </c>
      <c r="AE155" s="516"/>
      <c r="AF155" s="675">
        <v>42094</v>
      </c>
      <c r="AG155" s="517" t="s">
        <v>3063</v>
      </c>
      <c r="AH155" s="511" t="s">
        <v>1445</v>
      </c>
      <c r="AI155" s="511"/>
      <c r="AJ155" s="511">
        <v>0</v>
      </c>
      <c r="AK155" s="511">
        <v>0</v>
      </c>
      <c r="AL155" s="511">
        <v>0</v>
      </c>
      <c r="AM155" s="511">
        <v>0</v>
      </c>
      <c r="AN155" s="511">
        <v>1</v>
      </c>
      <c r="AO155" s="511">
        <v>0</v>
      </c>
      <c r="AP155" s="511">
        <v>0</v>
      </c>
      <c r="AQ155" s="511">
        <v>0</v>
      </c>
      <c r="AR155" s="511">
        <v>0</v>
      </c>
      <c r="AS155" s="511">
        <v>0</v>
      </c>
      <c r="AT155" s="511">
        <v>0</v>
      </c>
      <c r="AU155" s="511">
        <v>1</v>
      </c>
      <c r="AV155" s="511">
        <v>0</v>
      </c>
      <c r="AW155" s="511">
        <v>0</v>
      </c>
      <c r="AX155" s="511">
        <v>0</v>
      </c>
      <c r="AY155" s="511">
        <v>0</v>
      </c>
      <c r="AZ155" s="511">
        <v>0</v>
      </c>
      <c r="BA155" s="511">
        <v>0</v>
      </c>
      <c r="BB155" s="511">
        <v>0</v>
      </c>
      <c r="BC155" s="511">
        <v>0</v>
      </c>
      <c r="BD155" s="511">
        <v>0</v>
      </c>
      <c r="BE155" s="511">
        <v>0</v>
      </c>
      <c r="BF155" s="511">
        <v>0</v>
      </c>
      <c r="BG155" s="511">
        <v>0</v>
      </c>
      <c r="BH155" s="511">
        <v>0</v>
      </c>
      <c r="BI155" s="511">
        <v>0</v>
      </c>
      <c r="BJ155" s="511">
        <v>0</v>
      </c>
      <c r="BK155" s="511">
        <v>0</v>
      </c>
      <c r="BL155" s="511">
        <v>0</v>
      </c>
      <c r="BM155" s="511">
        <v>0</v>
      </c>
      <c r="BN155" s="728"/>
      <c r="BO155" s="518">
        <v>1</v>
      </c>
      <c r="BP155" s="519">
        <v>0</v>
      </c>
      <c r="BQ155" s="528">
        <v>0</v>
      </c>
      <c r="BR155" s="519">
        <v>0</v>
      </c>
      <c r="BS155" s="519">
        <v>0</v>
      </c>
      <c r="BT155" s="519">
        <v>0</v>
      </c>
      <c r="BU155" s="529">
        <v>0</v>
      </c>
      <c r="BV155" s="519">
        <v>0</v>
      </c>
      <c r="BW155" s="519">
        <v>0</v>
      </c>
      <c r="BX155" s="519">
        <v>0</v>
      </c>
      <c r="BY155" s="519">
        <v>0</v>
      </c>
      <c r="BZ155" s="519">
        <v>0</v>
      </c>
      <c r="CA155" s="519">
        <v>0</v>
      </c>
      <c r="CB155" s="519">
        <v>0</v>
      </c>
      <c r="CC155" s="519">
        <v>0</v>
      </c>
      <c r="CD155" s="519">
        <v>0</v>
      </c>
      <c r="CE155" s="519">
        <v>0</v>
      </c>
      <c r="CF155" s="519">
        <v>0</v>
      </c>
      <c r="CG155" s="519">
        <v>0</v>
      </c>
      <c r="CH155" s="519">
        <v>0</v>
      </c>
      <c r="CI155" s="519">
        <v>0</v>
      </c>
      <c r="CJ155" s="519">
        <v>0</v>
      </c>
      <c r="CK155" s="623">
        <f t="shared" si="2"/>
        <v>0</v>
      </c>
      <c r="CL155" s="523">
        <v>0</v>
      </c>
      <c r="CM155" s="523">
        <v>0</v>
      </c>
      <c r="CN155" s="523">
        <v>0</v>
      </c>
      <c r="CO155" s="524">
        <v>7</v>
      </c>
      <c r="CP155" s="726"/>
      <c r="CQ155" s="525" t="s">
        <v>4965</v>
      </c>
      <c r="CR155" s="526" t="s">
        <v>4965</v>
      </c>
      <c r="CS155" s="527" t="s">
        <v>4965</v>
      </c>
      <c r="CT155" s="527" t="s">
        <v>4965</v>
      </c>
      <c r="CU155" s="527" t="s">
        <v>4965</v>
      </c>
    </row>
    <row r="156" spans="1:99" s="71" customFormat="1" ht="12" customHeight="1" x14ac:dyDescent="0.2">
      <c r="A156" s="509" t="s">
        <v>2441</v>
      </c>
      <c r="B156" s="510" t="s">
        <v>5001</v>
      </c>
      <c r="C156" s="510" t="s">
        <v>1432</v>
      </c>
      <c r="D156" s="510" t="s">
        <v>1432</v>
      </c>
      <c r="E156" s="511" t="s">
        <v>5002</v>
      </c>
      <c r="F156" s="510" t="s">
        <v>5003</v>
      </c>
      <c r="G156" s="510" t="s">
        <v>5046</v>
      </c>
      <c r="H156" s="510" t="s">
        <v>1435</v>
      </c>
      <c r="I156" s="510" t="s">
        <v>5004</v>
      </c>
      <c r="J156" s="510">
        <v>528192</v>
      </c>
      <c r="K156" s="510">
        <v>172683</v>
      </c>
      <c r="L156" s="512" t="s">
        <v>3083</v>
      </c>
      <c r="M156" s="513" t="s">
        <v>3900</v>
      </c>
      <c r="N156" s="513" t="s">
        <v>3859</v>
      </c>
      <c r="O156" s="510">
        <v>0</v>
      </c>
      <c r="P156" s="510">
        <v>4</v>
      </c>
      <c r="Q156" s="514">
        <v>4</v>
      </c>
      <c r="R156" s="510" t="s">
        <v>5005</v>
      </c>
      <c r="S156" s="510" t="s">
        <v>1438</v>
      </c>
      <c r="T156" s="513" t="s">
        <v>757</v>
      </c>
      <c r="U156" s="513" t="s">
        <v>3619</v>
      </c>
      <c r="V156" s="513"/>
      <c r="W156" s="510" t="s">
        <v>1439</v>
      </c>
      <c r="X156" s="513" t="s">
        <v>1432</v>
      </c>
      <c r="Y156" s="510" t="s">
        <v>1442</v>
      </c>
      <c r="Z156" s="510" t="s">
        <v>4694</v>
      </c>
      <c r="AA156" s="510" t="s">
        <v>1444</v>
      </c>
      <c r="AB156" s="510" t="s">
        <v>2713</v>
      </c>
      <c r="AC156" s="515">
        <v>3.6999999999999998E-2</v>
      </c>
      <c r="AD156" s="516" t="s">
        <v>3900</v>
      </c>
      <c r="AE156" s="516"/>
      <c r="AF156" s="675">
        <v>42094</v>
      </c>
      <c r="AG156" s="517" t="s">
        <v>3063</v>
      </c>
      <c r="AH156" s="511" t="s">
        <v>1445</v>
      </c>
      <c r="AI156" s="511">
        <v>0</v>
      </c>
      <c r="AJ156" s="511">
        <v>0</v>
      </c>
      <c r="AK156" s="511">
        <v>0</v>
      </c>
      <c r="AL156" s="511">
        <v>0</v>
      </c>
      <c r="AM156" s="511">
        <v>1</v>
      </c>
      <c r="AN156" s="511">
        <v>2</v>
      </c>
      <c r="AO156" s="511">
        <v>1</v>
      </c>
      <c r="AP156" s="511">
        <v>0</v>
      </c>
      <c r="AQ156" s="511">
        <v>0</v>
      </c>
      <c r="AR156" s="511">
        <v>0</v>
      </c>
      <c r="AS156" s="511">
        <v>0</v>
      </c>
      <c r="AT156" s="511">
        <v>1</v>
      </c>
      <c r="AU156" s="511">
        <v>2</v>
      </c>
      <c r="AV156" s="511">
        <v>1</v>
      </c>
      <c r="AW156" s="511">
        <v>0</v>
      </c>
      <c r="AX156" s="511">
        <v>0</v>
      </c>
      <c r="AY156" s="511">
        <v>0</v>
      </c>
      <c r="AZ156" s="511">
        <v>0</v>
      </c>
      <c r="BA156" s="511">
        <v>0</v>
      </c>
      <c r="BB156" s="511">
        <v>0</v>
      </c>
      <c r="BC156" s="511">
        <v>0</v>
      </c>
      <c r="BD156" s="511">
        <v>0</v>
      </c>
      <c r="BE156" s="511">
        <v>0</v>
      </c>
      <c r="BF156" s="511">
        <v>0</v>
      </c>
      <c r="BG156" s="511">
        <v>0</v>
      </c>
      <c r="BH156" s="511">
        <v>0</v>
      </c>
      <c r="BI156" s="511">
        <v>0</v>
      </c>
      <c r="BJ156" s="511">
        <v>0</v>
      </c>
      <c r="BK156" s="511">
        <v>0</v>
      </c>
      <c r="BL156" s="511">
        <v>0</v>
      </c>
      <c r="BM156" s="511">
        <v>0</v>
      </c>
      <c r="BN156" s="728"/>
      <c r="BO156" s="518">
        <v>4</v>
      </c>
      <c r="BP156" s="519">
        <v>0</v>
      </c>
      <c r="BQ156" s="528">
        <v>0</v>
      </c>
      <c r="BR156" s="519">
        <v>0</v>
      </c>
      <c r="BS156" s="519">
        <v>0</v>
      </c>
      <c r="BT156" s="519">
        <v>0</v>
      </c>
      <c r="BU156" s="529">
        <v>0</v>
      </c>
      <c r="BV156" s="519">
        <v>0</v>
      </c>
      <c r="BW156" s="519">
        <v>0</v>
      </c>
      <c r="BX156" s="519">
        <v>0</v>
      </c>
      <c r="BY156" s="519">
        <v>0</v>
      </c>
      <c r="BZ156" s="519">
        <v>0</v>
      </c>
      <c r="CA156" s="519">
        <v>0</v>
      </c>
      <c r="CB156" s="519">
        <v>0</v>
      </c>
      <c r="CC156" s="519">
        <v>0</v>
      </c>
      <c r="CD156" s="519">
        <v>0</v>
      </c>
      <c r="CE156" s="519">
        <v>0</v>
      </c>
      <c r="CF156" s="519">
        <v>0</v>
      </c>
      <c r="CG156" s="519">
        <v>0</v>
      </c>
      <c r="CH156" s="519">
        <v>0</v>
      </c>
      <c r="CI156" s="519">
        <v>0</v>
      </c>
      <c r="CJ156" s="519">
        <v>0</v>
      </c>
      <c r="CK156" s="623">
        <f t="shared" si="2"/>
        <v>0</v>
      </c>
      <c r="CL156" s="523">
        <v>0</v>
      </c>
      <c r="CM156" s="523">
        <v>0</v>
      </c>
      <c r="CN156" s="523">
        <v>0</v>
      </c>
      <c r="CO156" s="524">
        <v>1</v>
      </c>
      <c r="CP156" s="726"/>
      <c r="CQ156" s="525" t="s">
        <v>4965</v>
      </c>
      <c r="CR156" s="526" t="s">
        <v>4965</v>
      </c>
      <c r="CS156" s="527" t="s">
        <v>4965</v>
      </c>
      <c r="CT156" s="527" t="s">
        <v>4965</v>
      </c>
      <c r="CU156" s="527" t="s">
        <v>4965</v>
      </c>
    </row>
    <row r="157" spans="1:99" s="71" customFormat="1" ht="12" customHeight="1" x14ac:dyDescent="0.2">
      <c r="A157" s="509" t="s">
        <v>2441</v>
      </c>
      <c r="B157" s="510" t="s">
        <v>5006</v>
      </c>
      <c r="C157" s="510" t="s">
        <v>1432</v>
      </c>
      <c r="D157" s="510" t="s">
        <v>1432</v>
      </c>
      <c r="E157" s="511" t="s">
        <v>1432</v>
      </c>
      <c r="F157" s="510" t="s">
        <v>2537</v>
      </c>
      <c r="G157" s="510" t="s">
        <v>5007</v>
      </c>
      <c r="H157" s="510" t="s">
        <v>1885</v>
      </c>
      <c r="I157" s="510" t="s">
        <v>5008</v>
      </c>
      <c r="J157" s="510">
        <v>526125</v>
      </c>
      <c r="K157" s="510">
        <v>175056</v>
      </c>
      <c r="L157" s="512" t="s">
        <v>3080</v>
      </c>
      <c r="M157" s="513" t="s">
        <v>3859</v>
      </c>
      <c r="N157" s="513" t="s">
        <v>3859</v>
      </c>
      <c r="O157" s="510">
        <v>1</v>
      </c>
      <c r="P157" s="510">
        <v>1</v>
      </c>
      <c r="Q157" s="514">
        <v>0</v>
      </c>
      <c r="R157" s="510" t="s">
        <v>5009</v>
      </c>
      <c r="S157" s="510" t="s">
        <v>1438</v>
      </c>
      <c r="T157" s="513" t="s">
        <v>2265</v>
      </c>
      <c r="U157" s="513" t="s">
        <v>3923</v>
      </c>
      <c r="V157" s="513"/>
      <c r="W157" s="510" t="s">
        <v>1439</v>
      </c>
      <c r="X157" s="513" t="s">
        <v>1432</v>
      </c>
      <c r="Y157" s="510" t="s">
        <v>1442</v>
      </c>
      <c r="Z157" s="510" t="s">
        <v>1443</v>
      </c>
      <c r="AA157" s="510" t="s">
        <v>1444</v>
      </c>
      <c r="AB157" s="510" t="s">
        <v>2713</v>
      </c>
      <c r="AC157" s="515">
        <v>8.9999999999999993E-3</v>
      </c>
      <c r="AD157" s="516" t="s">
        <v>3859</v>
      </c>
      <c r="AE157" s="516"/>
      <c r="AF157" s="675">
        <v>42094</v>
      </c>
      <c r="AG157" s="517" t="s">
        <v>3063</v>
      </c>
      <c r="AH157" s="511" t="s">
        <v>1445</v>
      </c>
      <c r="AI157" s="511">
        <v>0</v>
      </c>
      <c r="AJ157" s="511">
        <v>0</v>
      </c>
      <c r="AK157" s="511">
        <v>0</v>
      </c>
      <c r="AL157" s="511">
        <v>0</v>
      </c>
      <c r="AM157" s="511">
        <v>0</v>
      </c>
      <c r="AN157" s="511">
        <v>-1</v>
      </c>
      <c r="AO157" s="511">
        <v>0</v>
      </c>
      <c r="AP157" s="511">
        <v>1</v>
      </c>
      <c r="AQ157" s="511">
        <v>0</v>
      </c>
      <c r="AR157" s="511">
        <v>0</v>
      </c>
      <c r="AS157" s="511">
        <v>0</v>
      </c>
      <c r="AT157" s="511">
        <v>0</v>
      </c>
      <c r="AU157" s="511">
        <v>0</v>
      </c>
      <c r="AV157" s="511">
        <v>0</v>
      </c>
      <c r="AW157" s="511">
        <v>0</v>
      </c>
      <c r="AX157" s="511">
        <v>0</v>
      </c>
      <c r="AY157" s="511">
        <v>0</v>
      </c>
      <c r="AZ157" s="511">
        <v>0</v>
      </c>
      <c r="BA157" s="511">
        <v>0</v>
      </c>
      <c r="BB157" s="511">
        <v>-1</v>
      </c>
      <c r="BC157" s="511">
        <v>0</v>
      </c>
      <c r="BD157" s="511">
        <v>1</v>
      </c>
      <c r="BE157" s="511">
        <v>0</v>
      </c>
      <c r="BF157" s="511">
        <v>0</v>
      </c>
      <c r="BG157" s="511">
        <v>0</v>
      </c>
      <c r="BH157" s="511">
        <v>0</v>
      </c>
      <c r="BI157" s="511">
        <v>0</v>
      </c>
      <c r="BJ157" s="511">
        <v>0</v>
      </c>
      <c r="BK157" s="511">
        <v>0</v>
      </c>
      <c r="BL157" s="511">
        <v>0</v>
      </c>
      <c r="BM157" s="511">
        <v>0</v>
      </c>
      <c r="BN157" s="728"/>
      <c r="BO157" s="518">
        <v>0</v>
      </c>
      <c r="BP157" s="519">
        <v>0</v>
      </c>
      <c r="BQ157" s="528">
        <v>0</v>
      </c>
      <c r="BR157" s="519">
        <v>0</v>
      </c>
      <c r="BS157" s="519">
        <v>0</v>
      </c>
      <c r="BT157" s="519">
        <v>0</v>
      </c>
      <c r="BU157" s="529">
        <v>0</v>
      </c>
      <c r="BV157" s="519">
        <v>0</v>
      </c>
      <c r="BW157" s="519">
        <v>0</v>
      </c>
      <c r="BX157" s="519">
        <v>0</v>
      </c>
      <c r="BY157" s="519">
        <v>0</v>
      </c>
      <c r="BZ157" s="519">
        <v>0</v>
      </c>
      <c r="CA157" s="519">
        <v>0</v>
      </c>
      <c r="CB157" s="519">
        <v>0</v>
      </c>
      <c r="CC157" s="519">
        <v>0</v>
      </c>
      <c r="CD157" s="519">
        <v>0</v>
      </c>
      <c r="CE157" s="519">
        <v>0</v>
      </c>
      <c r="CF157" s="519">
        <v>0</v>
      </c>
      <c r="CG157" s="519">
        <v>0</v>
      </c>
      <c r="CH157" s="519">
        <v>0</v>
      </c>
      <c r="CI157" s="519">
        <v>0</v>
      </c>
      <c r="CJ157" s="519">
        <v>0</v>
      </c>
      <c r="CK157" s="623">
        <f t="shared" si="2"/>
        <v>0</v>
      </c>
      <c r="CL157" s="523">
        <v>0</v>
      </c>
      <c r="CM157" s="523">
        <v>0</v>
      </c>
      <c r="CN157" s="523">
        <v>0</v>
      </c>
      <c r="CO157" s="524">
        <v>1</v>
      </c>
      <c r="CP157" s="726"/>
      <c r="CQ157" s="525" t="s">
        <v>4965</v>
      </c>
      <c r="CR157" s="526" t="s">
        <v>4965</v>
      </c>
      <c r="CS157" s="527" t="s">
        <v>4965</v>
      </c>
      <c r="CT157" s="527" t="s">
        <v>4965</v>
      </c>
      <c r="CU157" s="527" t="s">
        <v>4965</v>
      </c>
    </row>
    <row r="158" spans="1:99" s="71" customFormat="1" ht="12" customHeight="1" x14ac:dyDescent="0.2">
      <c r="A158" s="509" t="s">
        <v>2441</v>
      </c>
      <c r="B158" s="510" t="s">
        <v>5010</v>
      </c>
      <c r="C158" s="510" t="s">
        <v>1432</v>
      </c>
      <c r="D158" s="510" t="s">
        <v>1432</v>
      </c>
      <c r="E158" s="511" t="s">
        <v>1432</v>
      </c>
      <c r="F158" s="510" t="s">
        <v>5011</v>
      </c>
      <c r="G158" s="510" t="s">
        <v>5012</v>
      </c>
      <c r="H158" s="510" t="s">
        <v>1458</v>
      </c>
      <c r="I158" s="510" t="s">
        <v>4943</v>
      </c>
      <c r="J158" s="510">
        <v>524446</v>
      </c>
      <c r="K158" s="510">
        <v>175086</v>
      </c>
      <c r="L158" s="512" t="s">
        <v>3088</v>
      </c>
      <c r="M158" s="513" t="s">
        <v>3859</v>
      </c>
      <c r="N158" s="513" t="s">
        <v>3859</v>
      </c>
      <c r="O158" s="510">
        <v>0</v>
      </c>
      <c r="P158" s="510">
        <v>1</v>
      </c>
      <c r="Q158" s="514">
        <v>1</v>
      </c>
      <c r="R158" s="510" t="s">
        <v>5013</v>
      </c>
      <c r="S158" s="510" t="s">
        <v>1438</v>
      </c>
      <c r="T158" s="513" t="s">
        <v>2502</v>
      </c>
      <c r="U158" s="513" t="s">
        <v>3584</v>
      </c>
      <c r="V158" s="513"/>
      <c r="W158" s="510" t="s">
        <v>1439</v>
      </c>
      <c r="X158" s="513" t="s">
        <v>1432</v>
      </c>
      <c r="Y158" s="510" t="s">
        <v>1442</v>
      </c>
      <c r="Z158" s="510" t="s">
        <v>1443</v>
      </c>
      <c r="AA158" s="510" t="s">
        <v>1444</v>
      </c>
      <c r="AB158" s="510" t="s">
        <v>2713</v>
      </c>
      <c r="AC158" s="515">
        <v>4.0000000000000001E-3</v>
      </c>
      <c r="AD158" s="516" t="s">
        <v>3859</v>
      </c>
      <c r="AE158" s="516"/>
      <c r="AF158" s="675">
        <v>42094</v>
      </c>
      <c r="AG158" s="517" t="s">
        <v>3063</v>
      </c>
      <c r="AH158" s="511" t="s">
        <v>1445</v>
      </c>
      <c r="AI158" s="511">
        <v>0</v>
      </c>
      <c r="AJ158" s="511">
        <v>0</v>
      </c>
      <c r="AK158" s="511">
        <v>0</v>
      </c>
      <c r="AL158" s="511">
        <v>0</v>
      </c>
      <c r="AM158" s="511">
        <v>1</v>
      </c>
      <c r="AN158" s="511">
        <v>0</v>
      </c>
      <c r="AO158" s="511">
        <v>0</v>
      </c>
      <c r="AP158" s="511">
        <v>0</v>
      </c>
      <c r="AQ158" s="511">
        <v>0</v>
      </c>
      <c r="AR158" s="511">
        <v>0</v>
      </c>
      <c r="AS158" s="511">
        <v>0</v>
      </c>
      <c r="AT158" s="511">
        <v>0</v>
      </c>
      <c r="AU158" s="511">
        <v>0</v>
      </c>
      <c r="AV158" s="511">
        <v>0</v>
      </c>
      <c r="AW158" s="511">
        <v>0</v>
      </c>
      <c r="AX158" s="511">
        <v>0</v>
      </c>
      <c r="AY158" s="511">
        <v>0</v>
      </c>
      <c r="AZ158" s="511">
        <v>0</v>
      </c>
      <c r="BA158" s="511">
        <v>1</v>
      </c>
      <c r="BB158" s="511">
        <v>0</v>
      </c>
      <c r="BC158" s="511">
        <v>0</v>
      </c>
      <c r="BD158" s="511">
        <v>0</v>
      </c>
      <c r="BE158" s="511">
        <v>0</v>
      </c>
      <c r="BF158" s="511">
        <v>0</v>
      </c>
      <c r="BG158" s="511">
        <v>0</v>
      </c>
      <c r="BH158" s="511">
        <v>0</v>
      </c>
      <c r="BI158" s="511">
        <v>0</v>
      </c>
      <c r="BJ158" s="511">
        <v>0</v>
      </c>
      <c r="BK158" s="511">
        <v>0</v>
      </c>
      <c r="BL158" s="511">
        <v>0</v>
      </c>
      <c r="BM158" s="511">
        <v>0</v>
      </c>
      <c r="BN158" s="728"/>
      <c r="BO158" s="518">
        <v>1</v>
      </c>
      <c r="BP158" s="519">
        <v>0</v>
      </c>
      <c r="BQ158" s="528">
        <v>0</v>
      </c>
      <c r="BR158" s="519">
        <v>0</v>
      </c>
      <c r="BS158" s="519">
        <v>0</v>
      </c>
      <c r="BT158" s="519">
        <v>0</v>
      </c>
      <c r="BU158" s="529">
        <v>0</v>
      </c>
      <c r="BV158" s="519">
        <v>0</v>
      </c>
      <c r="BW158" s="519">
        <v>0</v>
      </c>
      <c r="BX158" s="519">
        <v>0</v>
      </c>
      <c r="BY158" s="519">
        <v>0</v>
      </c>
      <c r="BZ158" s="519">
        <v>0</v>
      </c>
      <c r="CA158" s="519">
        <v>0</v>
      </c>
      <c r="CB158" s="519">
        <v>0</v>
      </c>
      <c r="CC158" s="519">
        <v>0</v>
      </c>
      <c r="CD158" s="519">
        <v>0</v>
      </c>
      <c r="CE158" s="519">
        <v>0</v>
      </c>
      <c r="CF158" s="519">
        <v>0</v>
      </c>
      <c r="CG158" s="519">
        <v>0</v>
      </c>
      <c r="CH158" s="519">
        <v>0</v>
      </c>
      <c r="CI158" s="519">
        <v>0</v>
      </c>
      <c r="CJ158" s="519">
        <v>0</v>
      </c>
      <c r="CK158" s="623">
        <f t="shared" si="2"/>
        <v>0</v>
      </c>
      <c r="CL158" s="523">
        <v>0</v>
      </c>
      <c r="CM158" s="523">
        <v>0</v>
      </c>
      <c r="CN158" s="523">
        <v>0</v>
      </c>
      <c r="CO158" s="524">
        <v>1</v>
      </c>
      <c r="CP158" s="726"/>
      <c r="CQ158" s="525" t="s">
        <v>4965</v>
      </c>
      <c r="CR158" s="526" t="s">
        <v>4965</v>
      </c>
      <c r="CS158" s="527" t="s">
        <v>4965</v>
      </c>
      <c r="CT158" s="527" t="s">
        <v>4965</v>
      </c>
      <c r="CU158" s="527" t="s">
        <v>4965</v>
      </c>
    </row>
    <row r="159" spans="1:99" s="71" customFormat="1" ht="12" customHeight="1" x14ac:dyDescent="0.2">
      <c r="A159" s="509" t="s">
        <v>2441</v>
      </c>
      <c r="B159" s="510" t="s">
        <v>5014</v>
      </c>
      <c r="C159" s="510" t="s">
        <v>1432</v>
      </c>
      <c r="D159" s="510" t="s">
        <v>1432</v>
      </c>
      <c r="E159" s="511" t="s">
        <v>1432</v>
      </c>
      <c r="F159" s="510" t="s">
        <v>5015</v>
      </c>
      <c r="G159" s="510" t="s">
        <v>4802</v>
      </c>
      <c r="H159" s="510" t="s">
        <v>1435</v>
      </c>
      <c r="I159" s="510" t="s">
        <v>3177</v>
      </c>
      <c r="J159" s="510">
        <v>526503</v>
      </c>
      <c r="K159" s="510">
        <v>172072</v>
      </c>
      <c r="L159" s="512" t="s">
        <v>3078</v>
      </c>
      <c r="M159" s="513" t="s">
        <v>438</v>
      </c>
      <c r="N159" s="513" t="s">
        <v>3733</v>
      </c>
      <c r="O159" s="510">
        <v>0</v>
      </c>
      <c r="P159" s="510">
        <v>1</v>
      </c>
      <c r="Q159" s="514">
        <v>1</v>
      </c>
      <c r="R159" s="510" t="s">
        <v>5016</v>
      </c>
      <c r="S159" s="510" t="s">
        <v>1438</v>
      </c>
      <c r="T159" s="513" t="s">
        <v>2493</v>
      </c>
      <c r="U159" s="513" t="s">
        <v>4170</v>
      </c>
      <c r="V159" s="513"/>
      <c r="W159" s="510" t="s">
        <v>1439</v>
      </c>
      <c r="X159" s="513" t="s">
        <v>1432</v>
      </c>
      <c r="Y159" s="510" t="s">
        <v>1442</v>
      </c>
      <c r="Z159" s="510" t="s">
        <v>3893</v>
      </c>
      <c r="AA159" s="510" t="s">
        <v>1444</v>
      </c>
      <c r="AB159" s="510" t="s">
        <v>1136</v>
      </c>
      <c r="AC159" s="515">
        <v>3.0000000000000001E-3</v>
      </c>
      <c r="AD159" s="516" t="s">
        <v>438</v>
      </c>
      <c r="AE159" s="516"/>
      <c r="AF159" s="675">
        <v>42069</v>
      </c>
      <c r="AG159" s="517" t="s">
        <v>3063</v>
      </c>
      <c r="AH159" s="511" t="s">
        <v>1445</v>
      </c>
      <c r="AI159" s="511">
        <v>0</v>
      </c>
      <c r="AJ159" s="511">
        <v>0</v>
      </c>
      <c r="AK159" s="511">
        <v>0</v>
      </c>
      <c r="AL159" s="511">
        <v>0</v>
      </c>
      <c r="AM159" s="511">
        <v>1</v>
      </c>
      <c r="AN159" s="511">
        <v>0</v>
      </c>
      <c r="AO159" s="511">
        <v>0</v>
      </c>
      <c r="AP159" s="511">
        <v>0</v>
      </c>
      <c r="AQ159" s="511">
        <v>0</v>
      </c>
      <c r="AR159" s="511">
        <v>0</v>
      </c>
      <c r="AS159" s="511">
        <v>0</v>
      </c>
      <c r="AT159" s="511">
        <v>1</v>
      </c>
      <c r="AU159" s="511">
        <v>0</v>
      </c>
      <c r="AV159" s="511">
        <v>0</v>
      </c>
      <c r="AW159" s="511">
        <v>0</v>
      </c>
      <c r="AX159" s="511">
        <v>0</v>
      </c>
      <c r="AY159" s="511">
        <v>0</v>
      </c>
      <c r="AZ159" s="511">
        <v>0</v>
      </c>
      <c r="BA159" s="511">
        <v>0</v>
      </c>
      <c r="BB159" s="511">
        <v>0</v>
      </c>
      <c r="BC159" s="511">
        <v>0</v>
      </c>
      <c r="BD159" s="511">
        <v>0</v>
      </c>
      <c r="BE159" s="511">
        <v>0</v>
      </c>
      <c r="BF159" s="511">
        <v>0</v>
      </c>
      <c r="BG159" s="511">
        <v>0</v>
      </c>
      <c r="BH159" s="511">
        <v>0</v>
      </c>
      <c r="BI159" s="511">
        <v>0</v>
      </c>
      <c r="BJ159" s="511">
        <v>0</v>
      </c>
      <c r="BK159" s="511">
        <v>0</v>
      </c>
      <c r="BL159" s="511">
        <v>0</v>
      </c>
      <c r="BM159" s="511">
        <v>0</v>
      </c>
      <c r="BN159" s="728"/>
      <c r="BO159" s="518">
        <v>1</v>
      </c>
      <c r="BP159" s="519">
        <v>0</v>
      </c>
      <c r="BQ159" s="528">
        <v>0</v>
      </c>
      <c r="BR159" s="519">
        <v>0</v>
      </c>
      <c r="BS159" s="519">
        <v>0</v>
      </c>
      <c r="BT159" s="519">
        <v>0</v>
      </c>
      <c r="BU159" s="529">
        <v>0</v>
      </c>
      <c r="BV159" s="519">
        <v>0</v>
      </c>
      <c r="BW159" s="519">
        <v>0</v>
      </c>
      <c r="BX159" s="519">
        <v>0</v>
      </c>
      <c r="BY159" s="519">
        <v>0</v>
      </c>
      <c r="BZ159" s="519">
        <v>0</v>
      </c>
      <c r="CA159" s="519">
        <v>0</v>
      </c>
      <c r="CB159" s="519">
        <v>0</v>
      </c>
      <c r="CC159" s="519">
        <v>0</v>
      </c>
      <c r="CD159" s="519">
        <v>0</v>
      </c>
      <c r="CE159" s="519">
        <v>0</v>
      </c>
      <c r="CF159" s="519">
        <v>0</v>
      </c>
      <c r="CG159" s="519">
        <v>0</v>
      </c>
      <c r="CH159" s="519">
        <v>0</v>
      </c>
      <c r="CI159" s="519">
        <v>0</v>
      </c>
      <c r="CJ159" s="519">
        <v>0</v>
      </c>
      <c r="CK159" s="623">
        <f t="shared" si="2"/>
        <v>0</v>
      </c>
      <c r="CL159" s="523">
        <v>0</v>
      </c>
      <c r="CM159" s="523">
        <v>0</v>
      </c>
      <c r="CN159" s="523">
        <v>0</v>
      </c>
      <c r="CO159" s="524">
        <v>7</v>
      </c>
      <c r="CP159" s="726"/>
      <c r="CQ159" s="525" t="s">
        <v>4965</v>
      </c>
      <c r="CR159" s="526" t="s">
        <v>4965</v>
      </c>
      <c r="CS159" s="527" t="s">
        <v>4965</v>
      </c>
      <c r="CT159" s="527" t="s">
        <v>4965</v>
      </c>
      <c r="CU159" s="527" t="s">
        <v>4965</v>
      </c>
    </row>
    <row r="160" spans="1:99" s="71" customFormat="1" ht="12" customHeight="1" x14ac:dyDescent="0.2">
      <c r="A160" s="509" t="s">
        <v>2441</v>
      </c>
      <c r="B160" s="510" t="s">
        <v>5017</v>
      </c>
      <c r="C160" s="510" t="s">
        <v>1432</v>
      </c>
      <c r="D160" s="510" t="s">
        <v>1432</v>
      </c>
      <c r="E160" s="511" t="s">
        <v>1432</v>
      </c>
      <c r="F160" s="510" t="s">
        <v>3266</v>
      </c>
      <c r="G160" s="510" t="s">
        <v>5018</v>
      </c>
      <c r="H160" s="510" t="s">
        <v>3875</v>
      </c>
      <c r="I160" s="510" t="s">
        <v>5019</v>
      </c>
      <c r="J160" s="510">
        <v>528883</v>
      </c>
      <c r="K160" s="510">
        <v>174086</v>
      </c>
      <c r="L160" s="512" t="s">
        <v>3076</v>
      </c>
      <c r="M160" s="513" t="s">
        <v>3900</v>
      </c>
      <c r="N160" s="513" t="s">
        <v>3859</v>
      </c>
      <c r="O160" s="510">
        <v>0</v>
      </c>
      <c r="P160" s="510">
        <v>1</v>
      </c>
      <c r="Q160" s="514">
        <v>1</v>
      </c>
      <c r="R160" s="510" t="s">
        <v>5020</v>
      </c>
      <c r="S160" s="510" t="s">
        <v>1438</v>
      </c>
      <c r="T160" s="513" t="s">
        <v>5021</v>
      </c>
      <c r="U160" s="513" t="s">
        <v>740</v>
      </c>
      <c r="V160" s="513"/>
      <c r="W160" s="510" t="s">
        <v>1439</v>
      </c>
      <c r="X160" s="513" t="s">
        <v>1432</v>
      </c>
      <c r="Y160" s="510" t="s">
        <v>1442</v>
      </c>
      <c r="Z160" s="510" t="s">
        <v>4694</v>
      </c>
      <c r="AA160" s="510" t="s">
        <v>1444</v>
      </c>
      <c r="AB160" s="510" t="s">
        <v>4207</v>
      </c>
      <c r="AC160" s="515">
        <v>1.4E-2</v>
      </c>
      <c r="AD160" s="516" t="s">
        <v>3900</v>
      </c>
      <c r="AE160" s="516"/>
      <c r="AF160" s="675">
        <v>42094</v>
      </c>
      <c r="AG160" s="517" t="s">
        <v>3063</v>
      </c>
      <c r="AH160" s="511" t="s">
        <v>1445</v>
      </c>
      <c r="AI160" s="511">
        <v>0</v>
      </c>
      <c r="AJ160" s="511">
        <v>0</v>
      </c>
      <c r="AK160" s="511">
        <v>0</v>
      </c>
      <c r="AL160" s="511">
        <v>0</v>
      </c>
      <c r="AM160" s="511">
        <v>0</v>
      </c>
      <c r="AN160" s="511">
        <v>0</v>
      </c>
      <c r="AO160" s="511">
        <v>0</v>
      </c>
      <c r="AP160" s="511">
        <v>0</v>
      </c>
      <c r="AQ160" s="511">
        <v>1</v>
      </c>
      <c r="AR160" s="511">
        <v>0</v>
      </c>
      <c r="AS160" s="511">
        <v>0</v>
      </c>
      <c r="AT160" s="511">
        <v>0</v>
      </c>
      <c r="AU160" s="511">
        <v>0</v>
      </c>
      <c r="AV160" s="511">
        <v>0</v>
      </c>
      <c r="AW160" s="511">
        <v>0</v>
      </c>
      <c r="AX160" s="511">
        <v>0</v>
      </c>
      <c r="AY160" s="511">
        <v>0</v>
      </c>
      <c r="AZ160" s="511">
        <v>0</v>
      </c>
      <c r="BA160" s="511">
        <v>0</v>
      </c>
      <c r="BB160" s="511">
        <v>0</v>
      </c>
      <c r="BC160" s="511">
        <v>0</v>
      </c>
      <c r="BD160" s="511">
        <v>0</v>
      </c>
      <c r="BE160" s="511">
        <v>1</v>
      </c>
      <c r="BF160" s="511">
        <v>0</v>
      </c>
      <c r="BG160" s="511">
        <v>0</v>
      </c>
      <c r="BH160" s="511">
        <v>0</v>
      </c>
      <c r="BI160" s="511">
        <v>0</v>
      </c>
      <c r="BJ160" s="511">
        <v>0</v>
      </c>
      <c r="BK160" s="511">
        <v>0</v>
      </c>
      <c r="BL160" s="511">
        <v>0</v>
      </c>
      <c r="BM160" s="511">
        <v>0</v>
      </c>
      <c r="BN160" s="728"/>
      <c r="BO160" s="518">
        <v>1</v>
      </c>
      <c r="BP160" s="519">
        <v>0</v>
      </c>
      <c r="BQ160" s="528">
        <v>0</v>
      </c>
      <c r="BR160" s="519">
        <v>0</v>
      </c>
      <c r="BS160" s="519">
        <v>0</v>
      </c>
      <c r="BT160" s="519">
        <v>0</v>
      </c>
      <c r="BU160" s="529">
        <v>0</v>
      </c>
      <c r="BV160" s="519">
        <v>0</v>
      </c>
      <c r="BW160" s="519">
        <v>0</v>
      </c>
      <c r="BX160" s="519">
        <v>0</v>
      </c>
      <c r="BY160" s="519">
        <v>0</v>
      </c>
      <c r="BZ160" s="519">
        <v>0</v>
      </c>
      <c r="CA160" s="519">
        <v>0</v>
      </c>
      <c r="CB160" s="519">
        <v>0</v>
      </c>
      <c r="CC160" s="519">
        <v>0</v>
      </c>
      <c r="CD160" s="519">
        <v>0</v>
      </c>
      <c r="CE160" s="519">
        <v>0</v>
      </c>
      <c r="CF160" s="519">
        <v>0</v>
      </c>
      <c r="CG160" s="519">
        <v>0</v>
      </c>
      <c r="CH160" s="519">
        <v>0</v>
      </c>
      <c r="CI160" s="519">
        <v>0</v>
      </c>
      <c r="CJ160" s="519">
        <v>0</v>
      </c>
      <c r="CK160" s="623">
        <f t="shared" si="2"/>
        <v>0</v>
      </c>
      <c r="CL160" s="523">
        <v>0</v>
      </c>
      <c r="CM160" s="523">
        <v>0</v>
      </c>
      <c r="CN160" s="523">
        <v>0</v>
      </c>
      <c r="CO160" s="524">
        <v>1</v>
      </c>
      <c r="CP160" s="726"/>
      <c r="CQ160" s="525" t="s">
        <v>4965</v>
      </c>
      <c r="CR160" s="526" t="s">
        <v>4965</v>
      </c>
      <c r="CS160" s="527" t="s">
        <v>4965</v>
      </c>
      <c r="CT160" s="527" t="s">
        <v>4965</v>
      </c>
      <c r="CU160" s="527" t="s">
        <v>4965</v>
      </c>
    </row>
    <row r="161" spans="1:99" s="71" customFormat="1" ht="12" customHeight="1" x14ac:dyDescent="0.2">
      <c r="A161" s="509" t="s">
        <v>2441</v>
      </c>
      <c r="B161" s="510" t="s">
        <v>5022</v>
      </c>
      <c r="C161" s="510" t="s">
        <v>1432</v>
      </c>
      <c r="D161" s="510" t="s">
        <v>1432</v>
      </c>
      <c r="E161" s="511" t="s">
        <v>1432</v>
      </c>
      <c r="F161" s="510" t="s">
        <v>4326</v>
      </c>
      <c r="G161" s="510" t="s">
        <v>3673</v>
      </c>
      <c r="H161" s="510" t="s">
        <v>1885</v>
      </c>
      <c r="I161" s="510" t="s">
        <v>4327</v>
      </c>
      <c r="J161" s="510">
        <v>525933</v>
      </c>
      <c r="K161" s="510">
        <v>174528</v>
      </c>
      <c r="L161" s="512" t="s">
        <v>3080</v>
      </c>
      <c r="M161" s="513" t="s">
        <v>3859</v>
      </c>
      <c r="N161" s="513" t="s">
        <v>3859</v>
      </c>
      <c r="O161" s="510">
        <v>1</v>
      </c>
      <c r="P161" s="510">
        <v>2</v>
      </c>
      <c r="Q161" s="514">
        <v>1</v>
      </c>
      <c r="R161" s="510" t="s">
        <v>3403</v>
      </c>
      <c r="S161" s="510" t="s">
        <v>1438</v>
      </c>
      <c r="T161" s="513" t="s">
        <v>3503</v>
      </c>
      <c r="U161" s="513" t="s">
        <v>2335</v>
      </c>
      <c r="V161" s="513"/>
      <c r="W161" s="510" t="s">
        <v>1439</v>
      </c>
      <c r="X161" s="513" t="s">
        <v>1432</v>
      </c>
      <c r="Y161" s="510" t="s">
        <v>1442</v>
      </c>
      <c r="Z161" s="510" t="s">
        <v>1453</v>
      </c>
      <c r="AA161" s="510" t="s">
        <v>1444</v>
      </c>
      <c r="AB161" s="510" t="s">
        <v>1454</v>
      </c>
      <c r="AC161" s="515">
        <v>1.2999999999999999E-2</v>
      </c>
      <c r="AD161" s="516" t="s">
        <v>3859</v>
      </c>
      <c r="AE161" s="516"/>
      <c r="AF161" s="675">
        <v>42094</v>
      </c>
      <c r="AG161" s="517" t="s">
        <v>3063</v>
      </c>
      <c r="AH161" s="511" t="s">
        <v>1445</v>
      </c>
      <c r="AI161" s="532"/>
      <c r="AJ161" s="511">
        <v>0</v>
      </c>
      <c r="AK161" s="511">
        <v>0</v>
      </c>
      <c r="AL161" s="511">
        <v>0</v>
      </c>
      <c r="AM161" s="511">
        <v>0</v>
      </c>
      <c r="AN161" s="511">
        <v>0</v>
      </c>
      <c r="AO161" s="511">
        <v>2</v>
      </c>
      <c r="AP161" s="511">
        <v>-1</v>
      </c>
      <c r="AQ161" s="511">
        <v>0</v>
      </c>
      <c r="AR161" s="511">
        <v>0</v>
      </c>
      <c r="AS161" s="511">
        <v>0</v>
      </c>
      <c r="AT161" s="511">
        <v>0</v>
      </c>
      <c r="AU161" s="511">
        <v>0</v>
      </c>
      <c r="AV161" s="511">
        <v>2</v>
      </c>
      <c r="AW161" s="511">
        <v>0</v>
      </c>
      <c r="AX161" s="511">
        <v>0</v>
      </c>
      <c r="AY161" s="511">
        <v>0</v>
      </c>
      <c r="AZ161" s="511">
        <v>0</v>
      </c>
      <c r="BA161" s="511">
        <v>0</v>
      </c>
      <c r="BB161" s="511">
        <v>0</v>
      </c>
      <c r="BC161" s="511">
        <v>0</v>
      </c>
      <c r="BD161" s="511">
        <v>-1</v>
      </c>
      <c r="BE161" s="511">
        <v>0</v>
      </c>
      <c r="BF161" s="511">
        <v>0</v>
      </c>
      <c r="BG161" s="511">
        <v>0</v>
      </c>
      <c r="BH161" s="511">
        <v>0</v>
      </c>
      <c r="BI161" s="511">
        <v>0</v>
      </c>
      <c r="BJ161" s="511">
        <v>0</v>
      </c>
      <c r="BK161" s="511">
        <v>0</v>
      </c>
      <c r="BL161" s="511">
        <v>0</v>
      </c>
      <c r="BM161" s="511">
        <v>0</v>
      </c>
      <c r="BN161" s="728"/>
      <c r="BO161" s="518">
        <v>1</v>
      </c>
      <c r="BP161" s="519">
        <v>0</v>
      </c>
      <c r="BQ161" s="528">
        <v>0</v>
      </c>
      <c r="BR161" s="519">
        <v>0</v>
      </c>
      <c r="BS161" s="519">
        <v>0</v>
      </c>
      <c r="BT161" s="519">
        <v>0</v>
      </c>
      <c r="BU161" s="529">
        <v>0</v>
      </c>
      <c r="BV161" s="519">
        <v>0</v>
      </c>
      <c r="BW161" s="519">
        <v>0</v>
      </c>
      <c r="BX161" s="519">
        <v>0</v>
      </c>
      <c r="BY161" s="519">
        <v>0</v>
      </c>
      <c r="BZ161" s="519">
        <v>0</v>
      </c>
      <c r="CA161" s="519">
        <v>0</v>
      </c>
      <c r="CB161" s="519">
        <v>0</v>
      </c>
      <c r="CC161" s="519">
        <v>0</v>
      </c>
      <c r="CD161" s="519">
        <v>0</v>
      </c>
      <c r="CE161" s="519">
        <v>0</v>
      </c>
      <c r="CF161" s="519">
        <v>0</v>
      </c>
      <c r="CG161" s="519">
        <v>0</v>
      </c>
      <c r="CH161" s="519">
        <v>0</v>
      </c>
      <c r="CI161" s="519">
        <v>0</v>
      </c>
      <c r="CJ161" s="519">
        <v>0</v>
      </c>
      <c r="CK161" s="623">
        <f t="shared" si="2"/>
        <v>0</v>
      </c>
      <c r="CL161" s="523">
        <v>0</v>
      </c>
      <c r="CM161" s="523">
        <v>0</v>
      </c>
      <c r="CN161" s="523">
        <v>0</v>
      </c>
      <c r="CO161" s="524">
        <v>7</v>
      </c>
      <c r="CP161" s="726"/>
      <c r="CQ161" s="525" t="s">
        <v>4965</v>
      </c>
      <c r="CR161" s="526" t="s">
        <v>4965</v>
      </c>
      <c r="CS161" s="527" t="s">
        <v>4965</v>
      </c>
      <c r="CT161" s="527" t="s">
        <v>4965</v>
      </c>
      <c r="CU161" s="527" t="s">
        <v>4965</v>
      </c>
    </row>
    <row r="162" spans="1:99" s="71" customFormat="1" ht="12" customHeight="1" x14ac:dyDescent="0.2">
      <c r="A162" s="509" t="s">
        <v>2441</v>
      </c>
      <c r="B162" s="510" t="s">
        <v>3404</v>
      </c>
      <c r="C162" s="510" t="s">
        <v>1432</v>
      </c>
      <c r="D162" s="510" t="s">
        <v>1432</v>
      </c>
      <c r="E162" s="511" t="s">
        <v>1432</v>
      </c>
      <c r="F162" s="510" t="s">
        <v>2115</v>
      </c>
      <c r="G162" s="510" t="s">
        <v>2605</v>
      </c>
      <c r="H162" s="510" t="s">
        <v>2717</v>
      </c>
      <c r="I162" s="510" t="s">
        <v>1038</v>
      </c>
      <c r="J162" s="510">
        <v>527202</v>
      </c>
      <c r="K162" s="510">
        <v>176686</v>
      </c>
      <c r="L162" s="512" t="s">
        <v>4766</v>
      </c>
      <c r="M162" s="513" t="s">
        <v>3900</v>
      </c>
      <c r="N162" s="513" t="s">
        <v>3859</v>
      </c>
      <c r="O162" s="510">
        <v>2</v>
      </c>
      <c r="P162" s="510">
        <v>1</v>
      </c>
      <c r="Q162" s="514">
        <v>-1</v>
      </c>
      <c r="R162" s="510" t="s">
        <v>3405</v>
      </c>
      <c r="S162" s="510" t="s">
        <v>1438</v>
      </c>
      <c r="T162" s="513" t="s">
        <v>3931</v>
      </c>
      <c r="U162" s="513" t="s">
        <v>2520</v>
      </c>
      <c r="V162" s="513"/>
      <c r="W162" s="510" t="s">
        <v>1439</v>
      </c>
      <c r="X162" s="513" t="s">
        <v>1432</v>
      </c>
      <c r="Y162" s="510" t="s">
        <v>1442</v>
      </c>
      <c r="Z162" s="510" t="s">
        <v>1453</v>
      </c>
      <c r="AA162" s="510" t="s">
        <v>1444</v>
      </c>
      <c r="AB162" s="510" t="s">
        <v>4207</v>
      </c>
      <c r="AC162" s="515">
        <v>1.2999999999999999E-2</v>
      </c>
      <c r="AD162" s="516" t="s">
        <v>3900</v>
      </c>
      <c r="AE162" s="516"/>
      <c r="AF162" s="675">
        <v>42094</v>
      </c>
      <c r="AG162" s="517" t="s">
        <v>3063</v>
      </c>
      <c r="AH162" s="511" t="s">
        <v>1445</v>
      </c>
      <c r="AI162" s="511">
        <v>0</v>
      </c>
      <c r="AJ162" s="511">
        <v>0</v>
      </c>
      <c r="AK162" s="511">
        <v>0</v>
      </c>
      <c r="AL162" s="511">
        <v>0</v>
      </c>
      <c r="AM162" s="511">
        <v>-1</v>
      </c>
      <c r="AN162" s="511">
        <v>-1</v>
      </c>
      <c r="AO162" s="511">
        <v>0</v>
      </c>
      <c r="AP162" s="511">
        <v>1</v>
      </c>
      <c r="AQ162" s="511">
        <v>0</v>
      </c>
      <c r="AR162" s="511">
        <v>0</v>
      </c>
      <c r="AS162" s="511">
        <v>0</v>
      </c>
      <c r="AT162" s="511">
        <v>-1</v>
      </c>
      <c r="AU162" s="511">
        <v>-1</v>
      </c>
      <c r="AV162" s="511">
        <v>0</v>
      </c>
      <c r="AW162" s="511">
        <v>0</v>
      </c>
      <c r="AX162" s="511">
        <v>0</v>
      </c>
      <c r="AY162" s="511">
        <v>0</v>
      </c>
      <c r="AZ162" s="511">
        <v>0</v>
      </c>
      <c r="BA162" s="511">
        <v>0</v>
      </c>
      <c r="BB162" s="511">
        <v>0</v>
      </c>
      <c r="BC162" s="511">
        <v>0</v>
      </c>
      <c r="BD162" s="511">
        <v>1</v>
      </c>
      <c r="BE162" s="511">
        <v>0</v>
      </c>
      <c r="BF162" s="511">
        <v>0</v>
      </c>
      <c r="BG162" s="511">
        <v>0</v>
      </c>
      <c r="BH162" s="511">
        <v>0</v>
      </c>
      <c r="BI162" s="511">
        <v>0</v>
      </c>
      <c r="BJ162" s="511">
        <v>0</v>
      </c>
      <c r="BK162" s="511">
        <v>0</v>
      </c>
      <c r="BL162" s="511">
        <v>0</v>
      </c>
      <c r="BM162" s="511">
        <v>0</v>
      </c>
      <c r="BN162" s="728"/>
      <c r="BO162" s="518">
        <v>-1</v>
      </c>
      <c r="BP162" s="519">
        <v>0</v>
      </c>
      <c r="BQ162" s="528">
        <v>0</v>
      </c>
      <c r="BR162" s="519">
        <v>0</v>
      </c>
      <c r="BS162" s="519">
        <v>0</v>
      </c>
      <c r="BT162" s="519">
        <v>0</v>
      </c>
      <c r="BU162" s="529">
        <v>0</v>
      </c>
      <c r="BV162" s="519">
        <v>0</v>
      </c>
      <c r="BW162" s="519">
        <v>0</v>
      </c>
      <c r="BX162" s="519">
        <v>0</v>
      </c>
      <c r="BY162" s="519">
        <v>0</v>
      </c>
      <c r="BZ162" s="519">
        <v>0</v>
      </c>
      <c r="CA162" s="519">
        <v>0</v>
      </c>
      <c r="CB162" s="519">
        <v>0</v>
      </c>
      <c r="CC162" s="519">
        <v>0</v>
      </c>
      <c r="CD162" s="519">
        <v>0</v>
      </c>
      <c r="CE162" s="519">
        <v>0</v>
      </c>
      <c r="CF162" s="519">
        <v>0</v>
      </c>
      <c r="CG162" s="519">
        <v>0</v>
      </c>
      <c r="CH162" s="519">
        <v>0</v>
      </c>
      <c r="CI162" s="519">
        <v>0</v>
      </c>
      <c r="CJ162" s="519">
        <v>0</v>
      </c>
      <c r="CK162" s="623">
        <f t="shared" si="2"/>
        <v>0</v>
      </c>
      <c r="CL162" s="523">
        <v>0</v>
      </c>
      <c r="CM162" s="523">
        <v>0</v>
      </c>
      <c r="CN162" s="523">
        <v>0</v>
      </c>
      <c r="CO162" s="524">
        <v>7</v>
      </c>
      <c r="CP162" s="726"/>
      <c r="CQ162" s="525" t="s">
        <v>4965</v>
      </c>
      <c r="CR162" s="526" t="s">
        <v>4965</v>
      </c>
      <c r="CS162" s="527" t="s">
        <v>4965</v>
      </c>
      <c r="CT162" s="527" t="s">
        <v>4965</v>
      </c>
      <c r="CU162" s="527" t="s">
        <v>4965</v>
      </c>
    </row>
    <row r="163" spans="1:99" s="71" customFormat="1" ht="12" customHeight="1" x14ac:dyDescent="0.2">
      <c r="A163" s="509" t="s">
        <v>2441</v>
      </c>
      <c r="B163" s="510" t="s">
        <v>3406</v>
      </c>
      <c r="C163" s="510" t="s">
        <v>1432</v>
      </c>
      <c r="D163" s="510" t="s">
        <v>1432</v>
      </c>
      <c r="E163" s="511" t="s">
        <v>1432</v>
      </c>
      <c r="F163" s="510" t="s">
        <v>3813</v>
      </c>
      <c r="G163" s="510" t="s">
        <v>804</v>
      </c>
      <c r="H163" s="510" t="s">
        <v>2524</v>
      </c>
      <c r="I163" s="510" t="s">
        <v>1346</v>
      </c>
      <c r="J163" s="510">
        <v>529457</v>
      </c>
      <c r="K163" s="510">
        <v>171103</v>
      </c>
      <c r="L163" s="512" t="s">
        <v>3081</v>
      </c>
      <c r="M163" s="513" t="s">
        <v>4203</v>
      </c>
      <c r="N163" s="513" t="s">
        <v>3859</v>
      </c>
      <c r="O163" s="510">
        <v>0</v>
      </c>
      <c r="P163" s="510">
        <v>5</v>
      </c>
      <c r="Q163" s="514">
        <v>5</v>
      </c>
      <c r="R163" s="510" t="s">
        <v>3407</v>
      </c>
      <c r="S163" s="510" t="s">
        <v>1438</v>
      </c>
      <c r="T163" s="513" t="s">
        <v>3188</v>
      </c>
      <c r="U163" s="513" t="s">
        <v>2946</v>
      </c>
      <c r="V163" s="513"/>
      <c r="W163" s="510" t="s">
        <v>1439</v>
      </c>
      <c r="X163" s="513" t="s">
        <v>1432</v>
      </c>
      <c r="Y163" s="510" t="s">
        <v>1442</v>
      </c>
      <c r="Z163" s="510" t="s">
        <v>4694</v>
      </c>
      <c r="AA163" s="510" t="s">
        <v>1444</v>
      </c>
      <c r="AB163" s="510" t="s">
        <v>3894</v>
      </c>
      <c r="AC163" s="515">
        <v>0.05</v>
      </c>
      <c r="AD163" s="516" t="s">
        <v>3900</v>
      </c>
      <c r="AE163" s="516"/>
      <c r="AF163" s="675">
        <v>42094</v>
      </c>
      <c r="AG163" s="517" t="s">
        <v>3063</v>
      </c>
      <c r="AH163" s="511" t="s">
        <v>1445</v>
      </c>
      <c r="AI163" s="511">
        <v>0</v>
      </c>
      <c r="AJ163" s="511">
        <v>0</v>
      </c>
      <c r="AK163" s="511">
        <v>0</v>
      </c>
      <c r="AL163" s="511">
        <v>0</v>
      </c>
      <c r="AM163" s="511">
        <v>1</v>
      </c>
      <c r="AN163" s="511">
        <v>3</v>
      </c>
      <c r="AO163" s="511">
        <v>1</v>
      </c>
      <c r="AP163" s="511">
        <v>0</v>
      </c>
      <c r="AQ163" s="511">
        <v>0</v>
      </c>
      <c r="AR163" s="511">
        <v>0</v>
      </c>
      <c r="AS163" s="511">
        <v>0</v>
      </c>
      <c r="AT163" s="511">
        <v>1</v>
      </c>
      <c r="AU163" s="511">
        <v>3</v>
      </c>
      <c r="AV163" s="511">
        <v>1</v>
      </c>
      <c r="AW163" s="511">
        <v>0</v>
      </c>
      <c r="AX163" s="511">
        <v>0</v>
      </c>
      <c r="AY163" s="511">
        <v>0</v>
      </c>
      <c r="AZ163" s="511">
        <v>0</v>
      </c>
      <c r="BA163" s="511">
        <v>0</v>
      </c>
      <c r="BB163" s="511">
        <v>0</v>
      </c>
      <c r="BC163" s="511">
        <v>0</v>
      </c>
      <c r="BD163" s="511">
        <v>0</v>
      </c>
      <c r="BE163" s="511">
        <v>0</v>
      </c>
      <c r="BF163" s="511">
        <v>0</v>
      </c>
      <c r="BG163" s="511">
        <v>0</v>
      </c>
      <c r="BH163" s="511">
        <v>0</v>
      </c>
      <c r="BI163" s="511">
        <v>0</v>
      </c>
      <c r="BJ163" s="511">
        <v>0</v>
      </c>
      <c r="BK163" s="511">
        <v>0</v>
      </c>
      <c r="BL163" s="511">
        <v>0</v>
      </c>
      <c r="BM163" s="511">
        <v>0</v>
      </c>
      <c r="BN163" s="728"/>
      <c r="BO163" s="518">
        <v>5</v>
      </c>
      <c r="BP163" s="519">
        <v>0</v>
      </c>
      <c r="BQ163" s="528">
        <v>0</v>
      </c>
      <c r="BR163" s="519">
        <v>0</v>
      </c>
      <c r="BS163" s="519">
        <v>0</v>
      </c>
      <c r="BT163" s="519">
        <v>0</v>
      </c>
      <c r="BU163" s="529">
        <v>0</v>
      </c>
      <c r="BV163" s="519">
        <v>0</v>
      </c>
      <c r="BW163" s="519">
        <v>0</v>
      </c>
      <c r="BX163" s="519">
        <v>0</v>
      </c>
      <c r="BY163" s="519">
        <v>0</v>
      </c>
      <c r="BZ163" s="519">
        <v>0</v>
      </c>
      <c r="CA163" s="519">
        <v>0</v>
      </c>
      <c r="CB163" s="519">
        <v>0</v>
      </c>
      <c r="CC163" s="519">
        <v>0</v>
      </c>
      <c r="CD163" s="519">
        <v>0</v>
      </c>
      <c r="CE163" s="519">
        <v>0</v>
      </c>
      <c r="CF163" s="519">
        <v>0</v>
      </c>
      <c r="CG163" s="519">
        <v>0</v>
      </c>
      <c r="CH163" s="519">
        <v>0</v>
      </c>
      <c r="CI163" s="519">
        <v>0</v>
      </c>
      <c r="CJ163" s="519">
        <v>0</v>
      </c>
      <c r="CK163" s="623">
        <f t="shared" si="2"/>
        <v>0</v>
      </c>
      <c r="CL163" s="523">
        <v>0</v>
      </c>
      <c r="CM163" s="523">
        <v>0</v>
      </c>
      <c r="CN163" s="523">
        <v>0</v>
      </c>
      <c r="CO163" s="524">
        <v>1</v>
      </c>
      <c r="CP163" s="726"/>
      <c r="CQ163" s="525" t="s">
        <v>4965</v>
      </c>
      <c r="CR163" s="526" t="s">
        <v>4965</v>
      </c>
      <c r="CS163" s="527" t="s">
        <v>4965</v>
      </c>
      <c r="CT163" s="527" t="s">
        <v>4965</v>
      </c>
      <c r="CU163" s="527" t="s">
        <v>4965</v>
      </c>
    </row>
    <row r="164" spans="1:99" s="71" customFormat="1" ht="12" customHeight="1" x14ac:dyDescent="0.2">
      <c r="A164" s="509" t="s">
        <v>2441</v>
      </c>
      <c r="B164" s="510" t="s">
        <v>3408</v>
      </c>
      <c r="C164" s="510" t="s">
        <v>1432</v>
      </c>
      <c r="D164" s="510" t="s">
        <v>1432</v>
      </c>
      <c r="E164" s="511" t="s">
        <v>3409</v>
      </c>
      <c r="F164" s="510" t="s">
        <v>3410</v>
      </c>
      <c r="G164" s="510" t="s">
        <v>200</v>
      </c>
      <c r="H164" s="510" t="s">
        <v>1885</v>
      </c>
      <c r="I164" s="510" t="s">
        <v>201</v>
      </c>
      <c r="J164" s="510">
        <v>525245</v>
      </c>
      <c r="K164" s="510">
        <v>173906</v>
      </c>
      <c r="L164" s="512" t="s">
        <v>3087</v>
      </c>
      <c r="M164" s="513" t="s">
        <v>3859</v>
      </c>
      <c r="N164" s="513" t="s">
        <v>3859</v>
      </c>
      <c r="O164" s="510">
        <v>0</v>
      </c>
      <c r="P164" s="510">
        <v>1</v>
      </c>
      <c r="Q164" s="514">
        <v>1</v>
      </c>
      <c r="R164" s="510" t="s">
        <v>3411</v>
      </c>
      <c r="S164" s="510" t="s">
        <v>1438</v>
      </c>
      <c r="T164" s="513" t="s">
        <v>733</v>
      </c>
      <c r="U164" s="513" t="s">
        <v>2509</v>
      </c>
      <c r="V164" s="513"/>
      <c r="W164" s="510" t="s">
        <v>1439</v>
      </c>
      <c r="X164" s="513" t="s">
        <v>1432</v>
      </c>
      <c r="Y164" s="510" t="s">
        <v>1442</v>
      </c>
      <c r="Z164" s="510" t="s">
        <v>1453</v>
      </c>
      <c r="AA164" s="510" t="s">
        <v>1444</v>
      </c>
      <c r="AB164" s="510" t="s">
        <v>1136</v>
      </c>
      <c r="AC164" s="515">
        <v>6.0000000000000001E-3</v>
      </c>
      <c r="AD164" s="516" t="s">
        <v>3859</v>
      </c>
      <c r="AE164" s="516"/>
      <c r="AF164" s="675">
        <v>42094</v>
      </c>
      <c r="AG164" s="517" t="s">
        <v>3063</v>
      </c>
      <c r="AH164" s="511" t="s">
        <v>1445</v>
      </c>
      <c r="AI164" s="532"/>
      <c r="AJ164" s="511">
        <v>0</v>
      </c>
      <c r="AK164" s="511">
        <v>0</v>
      </c>
      <c r="AL164" s="511">
        <v>0</v>
      </c>
      <c r="AM164" s="511">
        <v>1</v>
      </c>
      <c r="AN164" s="511">
        <v>0</v>
      </c>
      <c r="AO164" s="511">
        <v>0</v>
      </c>
      <c r="AP164" s="511">
        <v>0</v>
      </c>
      <c r="AQ164" s="511">
        <v>0</v>
      </c>
      <c r="AR164" s="511">
        <v>0</v>
      </c>
      <c r="AS164" s="511">
        <v>0</v>
      </c>
      <c r="AT164" s="511">
        <v>1</v>
      </c>
      <c r="AU164" s="511">
        <v>0</v>
      </c>
      <c r="AV164" s="511">
        <v>0</v>
      </c>
      <c r="AW164" s="511">
        <v>0</v>
      </c>
      <c r="AX164" s="511">
        <v>0</v>
      </c>
      <c r="AY164" s="511">
        <v>0</v>
      </c>
      <c r="AZ164" s="511">
        <v>0</v>
      </c>
      <c r="BA164" s="511">
        <v>0</v>
      </c>
      <c r="BB164" s="511">
        <v>0</v>
      </c>
      <c r="BC164" s="511">
        <v>0</v>
      </c>
      <c r="BD164" s="511">
        <v>0</v>
      </c>
      <c r="BE164" s="511">
        <v>0</v>
      </c>
      <c r="BF164" s="511">
        <v>0</v>
      </c>
      <c r="BG164" s="511">
        <v>0</v>
      </c>
      <c r="BH164" s="511">
        <v>0</v>
      </c>
      <c r="BI164" s="511">
        <v>0</v>
      </c>
      <c r="BJ164" s="511">
        <v>0</v>
      </c>
      <c r="BK164" s="511">
        <v>0</v>
      </c>
      <c r="BL164" s="511">
        <v>0</v>
      </c>
      <c r="BM164" s="511">
        <v>0</v>
      </c>
      <c r="BN164" s="728"/>
      <c r="BO164" s="518">
        <v>1</v>
      </c>
      <c r="BP164" s="519">
        <v>0</v>
      </c>
      <c r="BQ164" s="528">
        <v>0</v>
      </c>
      <c r="BR164" s="519">
        <v>0</v>
      </c>
      <c r="BS164" s="519">
        <v>0</v>
      </c>
      <c r="BT164" s="519">
        <v>0</v>
      </c>
      <c r="BU164" s="529">
        <v>0</v>
      </c>
      <c r="BV164" s="519">
        <v>0</v>
      </c>
      <c r="BW164" s="519">
        <v>0</v>
      </c>
      <c r="BX164" s="519">
        <v>0</v>
      </c>
      <c r="BY164" s="519">
        <v>0</v>
      </c>
      <c r="BZ164" s="519">
        <v>0</v>
      </c>
      <c r="CA164" s="519">
        <v>0</v>
      </c>
      <c r="CB164" s="519">
        <v>0</v>
      </c>
      <c r="CC164" s="519">
        <v>0</v>
      </c>
      <c r="CD164" s="519">
        <v>0</v>
      </c>
      <c r="CE164" s="519">
        <v>0</v>
      </c>
      <c r="CF164" s="519">
        <v>0</v>
      </c>
      <c r="CG164" s="519">
        <v>0</v>
      </c>
      <c r="CH164" s="519">
        <v>0</v>
      </c>
      <c r="CI164" s="519">
        <v>0</v>
      </c>
      <c r="CJ164" s="519">
        <v>0</v>
      </c>
      <c r="CK164" s="623">
        <f t="shared" si="2"/>
        <v>0</v>
      </c>
      <c r="CL164" s="523">
        <v>0</v>
      </c>
      <c r="CM164" s="523">
        <v>0</v>
      </c>
      <c r="CN164" s="523">
        <v>0</v>
      </c>
      <c r="CO164" s="524">
        <v>7</v>
      </c>
      <c r="CP164" s="726"/>
      <c r="CQ164" s="525" t="s">
        <v>4965</v>
      </c>
      <c r="CR164" s="526" t="s">
        <v>4965</v>
      </c>
      <c r="CS164" s="527" t="s">
        <v>4965</v>
      </c>
      <c r="CT164" s="527" t="s">
        <v>4965</v>
      </c>
      <c r="CU164" s="527" t="s">
        <v>4965</v>
      </c>
    </row>
    <row r="165" spans="1:99" s="71" customFormat="1" ht="12" customHeight="1" x14ac:dyDescent="0.2">
      <c r="A165" s="509" t="s">
        <v>2441</v>
      </c>
      <c r="B165" s="510" t="s">
        <v>3412</v>
      </c>
      <c r="C165" s="510" t="s">
        <v>1432</v>
      </c>
      <c r="D165" s="510" t="s">
        <v>1432</v>
      </c>
      <c r="E165" s="511" t="s">
        <v>1432</v>
      </c>
      <c r="F165" s="510" t="s">
        <v>3413</v>
      </c>
      <c r="G165" s="510" t="s">
        <v>5046</v>
      </c>
      <c r="H165" s="510" t="s">
        <v>3875</v>
      </c>
      <c r="I165" s="510" t="s">
        <v>4218</v>
      </c>
      <c r="J165" s="510">
        <v>528560</v>
      </c>
      <c r="K165" s="510">
        <v>173368</v>
      </c>
      <c r="L165" s="512" t="s">
        <v>3076</v>
      </c>
      <c r="M165" s="513" t="s">
        <v>2193</v>
      </c>
      <c r="N165" s="513" t="s">
        <v>2119</v>
      </c>
      <c r="O165" s="510">
        <v>0</v>
      </c>
      <c r="P165" s="510">
        <v>7</v>
      </c>
      <c r="Q165" s="514">
        <v>7</v>
      </c>
      <c r="R165" s="510" t="s">
        <v>3414</v>
      </c>
      <c r="S165" s="510" t="s">
        <v>3187</v>
      </c>
      <c r="T165" s="513" t="s">
        <v>3415</v>
      </c>
      <c r="U165" s="513" t="s">
        <v>4583</v>
      </c>
      <c r="V165" s="513"/>
      <c r="W165" s="510" t="s">
        <v>1439</v>
      </c>
      <c r="X165" s="513" t="s">
        <v>1432</v>
      </c>
      <c r="Y165" s="510" t="s">
        <v>1442</v>
      </c>
      <c r="Z165" s="510" t="s">
        <v>3893</v>
      </c>
      <c r="AA165" s="510" t="s">
        <v>1444</v>
      </c>
      <c r="AB165" s="510" t="s">
        <v>4720</v>
      </c>
      <c r="AC165" s="515">
        <v>8.0000000000000002E-3</v>
      </c>
      <c r="AD165" s="516" t="s">
        <v>2193</v>
      </c>
      <c r="AE165" s="516"/>
      <c r="AF165" s="675">
        <v>41950</v>
      </c>
      <c r="AG165" s="517" t="s">
        <v>3063</v>
      </c>
      <c r="AH165" s="511" t="s">
        <v>1445</v>
      </c>
      <c r="AI165" s="532"/>
      <c r="AJ165" s="511">
        <v>0</v>
      </c>
      <c r="AK165" s="511">
        <v>0</v>
      </c>
      <c r="AL165" s="511">
        <v>1</v>
      </c>
      <c r="AM165" s="511">
        <v>5</v>
      </c>
      <c r="AN165" s="511">
        <v>1</v>
      </c>
      <c r="AO165" s="511">
        <v>0</v>
      </c>
      <c r="AP165" s="511">
        <v>0</v>
      </c>
      <c r="AQ165" s="511">
        <v>0</v>
      </c>
      <c r="AR165" s="511">
        <v>0</v>
      </c>
      <c r="AS165" s="511">
        <v>1</v>
      </c>
      <c r="AT165" s="511">
        <v>5</v>
      </c>
      <c r="AU165" s="511">
        <v>1</v>
      </c>
      <c r="AV165" s="511">
        <v>0</v>
      </c>
      <c r="AW165" s="511">
        <v>0</v>
      </c>
      <c r="AX165" s="511">
        <v>0</v>
      </c>
      <c r="AY165" s="511">
        <v>0</v>
      </c>
      <c r="AZ165" s="511">
        <v>0</v>
      </c>
      <c r="BA165" s="511">
        <v>0</v>
      </c>
      <c r="BB165" s="511">
        <v>0</v>
      </c>
      <c r="BC165" s="511">
        <v>0</v>
      </c>
      <c r="BD165" s="511">
        <v>0</v>
      </c>
      <c r="BE165" s="511">
        <v>0</v>
      </c>
      <c r="BF165" s="511">
        <v>0</v>
      </c>
      <c r="BG165" s="511">
        <v>0</v>
      </c>
      <c r="BH165" s="511">
        <v>0</v>
      </c>
      <c r="BI165" s="511">
        <v>0</v>
      </c>
      <c r="BJ165" s="511">
        <v>0</v>
      </c>
      <c r="BK165" s="511">
        <v>0</v>
      </c>
      <c r="BL165" s="511">
        <v>0</v>
      </c>
      <c r="BM165" s="511">
        <v>0</v>
      </c>
      <c r="BN165" s="728"/>
      <c r="BO165" s="518">
        <v>7</v>
      </c>
      <c r="BP165" s="519">
        <v>0</v>
      </c>
      <c r="BQ165" s="528">
        <v>0</v>
      </c>
      <c r="BR165" s="519">
        <v>0</v>
      </c>
      <c r="BS165" s="519">
        <v>0</v>
      </c>
      <c r="BT165" s="519">
        <v>0</v>
      </c>
      <c r="BU165" s="529">
        <v>0</v>
      </c>
      <c r="BV165" s="519">
        <v>0</v>
      </c>
      <c r="BW165" s="519">
        <v>0</v>
      </c>
      <c r="BX165" s="519">
        <v>0</v>
      </c>
      <c r="BY165" s="519">
        <v>0</v>
      </c>
      <c r="BZ165" s="519">
        <v>0</v>
      </c>
      <c r="CA165" s="519">
        <v>0</v>
      </c>
      <c r="CB165" s="519">
        <v>0</v>
      </c>
      <c r="CC165" s="519">
        <v>0</v>
      </c>
      <c r="CD165" s="519">
        <v>0</v>
      </c>
      <c r="CE165" s="519">
        <v>0</v>
      </c>
      <c r="CF165" s="519">
        <v>0</v>
      </c>
      <c r="CG165" s="519">
        <v>0</v>
      </c>
      <c r="CH165" s="519">
        <v>0</v>
      </c>
      <c r="CI165" s="519">
        <v>0</v>
      </c>
      <c r="CJ165" s="519">
        <v>0</v>
      </c>
      <c r="CK165" s="623">
        <f t="shared" si="2"/>
        <v>0</v>
      </c>
      <c r="CL165" s="523">
        <v>0</v>
      </c>
      <c r="CM165" s="523">
        <v>0</v>
      </c>
      <c r="CN165" s="523">
        <v>0</v>
      </c>
      <c r="CO165" s="524">
        <v>7</v>
      </c>
      <c r="CP165" s="726"/>
      <c r="CQ165" s="530" t="s">
        <v>4767</v>
      </c>
      <c r="CR165" s="526" t="s">
        <v>4965</v>
      </c>
      <c r="CS165" s="527" t="s">
        <v>4965</v>
      </c>
      <c r="CT165" s="527" t="s">
        <v>4965</v>
      </c>
      <c r="CU165" s="527" t="s">
        <v>4965</v>
      </c>
    </row>
    <row r="166" spans="1:99" s="71" customFormat="1" ht="12" customHeight="1" x14ac:dyDescent="0.2">
      <c r="A166" s="509" t="s">
        <v>2441</v>
      </c>
      <c r="B166" s="510" t="s">
        <v>3416</v>
      </c>
      <c r="C166" s="510" t="s">
        <v>1432</v>
      </c>
      <c r="D166" s="510" t="s">
        <v>1432</v>
      </c>
      <c r="E166" s="511" t="s">
        <v>1432</v>
      </c>
      <c r="F166" s="510" t="s">
        <v>3417</v>
      </c>
      <c r="G166" s="510" t="s">
        <v>4802</v>
      </c>
      <c r="H166" s="510" t="s">
        <v>1885</v>
      </c>
      <c r="I166" s="510" t="s">
        <v>2033</v>
      </c>
      <c r="J166" s="510">
        <v>525943</v>
      </c>
      <c r="K166" s="510">
        <v>173450</v>
      </c>
      <c r="L166" s="512" t="s">
        <v>3078</v>
      </c>
      <c r="M166" s="513" t="s">
        <v>3859</v>
      </c>
      <c r="N166" s="513" t="s">
        <v>3859</v>
      </c>
      <c r="O166" s="510">
        <v>0</v>
      </c>
      <c r="P166" s="510">
        <v>2</v>
      </c>
      <c r="Q166" s="514">
        <v>2</v>
      </c>
      <c r="R166" s="510" t="s">
        <v>3418</v>
      </c>
      <c r="S166" s="510" t="s">
        <v>1438</v>
      </c>
      <c r="T166" s="513" t="s">
        <v>733</v>
      </c>
      <c r="U166" s="513" t="s">
        <v>1361</v>
      </c>
      <c r="V166" s="513"/>
      <c r="W166" s="510" t="s">
        <v>1439</v>
      </c>
      <c r="X166" s="513" t="s">
        <v>1432</v>
      </c>
      <c r="Y166" s="510" t="s">
        <v>1442</v>
      </c>
      <c r="Z166" s="510" t="s">
        <v>3893</v>
      </c>
      <c r="AA166" s="510" t="s">
        <v>1444</v>
      </c>
      <c r="AB166" s="510" t="s">
        <v>4720</v>
      </c>
      <c r="AC166" s="515">
        <v>0.01</v>
      </c>
      <c r="AD166" s="516" t="s">
        <v>3859</v>
      </c>
      <c r="AE166" s="516"/>
      <c r="AF166" s="675">
        <v>42094</v>
      </c>
      <c r="AG166" s="517" t="s">
        <v>3063</v>
      </c>
      <c r="AH166" s="511" t="s">
        <v>1445</v>
      </c>
      <c r="AI166" s="511">
        <v>0</v>
      </c>
      <c r="AJ166" s="511">
        <v>0</v>
      </c>
      <c r="AK166" s="511">
        <v>0</v>
      </c>
      <c r="AL166" s="511">
        <v>0</v>
      </c>
      <c r="AM166" s="511">
        <v>0</v>
      </c>
      <c r="AN166" s="511">
        <v>2</v>
      </c>
      <c r="AO166" s="511">
        <v>0</v>
      </c>
      <c r="AP166" s="511">
        <v>0</v>
      </c>
      <c r="AQ166" s="511">
        <v>0</v>
      </c>
      <c r="AR166" s="511">
        <v>0</v>
      </c>
      <c r="AS166" s="511">
        <v>0</v>
      </c>
      <c r="AT166" s="511">
        <v>0</v>
      </c>
      <c r="AU166" s="511">
        <v>2</v>
      </c>
      <c r="AV166" s="511">
        <v>0</v>
      </c>
      <c r="AW166" s="511">
        <v>0</v>
      </c>
      <c r="AX166" s="511">
        <v>0</v>
      </c>
      <c r="AY166" s="511">
        <v>0</v>
      </c>
      <c r="AZ166" s="511">
        <v>0</v>
      </c>
      <c r="BA166" s="511">
        <v>0</v>
      </c>
      <c r="BB166" s="511">
        <v>0</v>
      </c>
      <c r="BC166" s="511">
        <v>0</v>
      </c>
      <c r="BD166" s="511">
        <v>0</v>
      </c>
      <c r="BE166" s="511">
        <v>0</v>
      </c>
      <c r="BF166" s="511">
        <v>0</v>
      </c>
      <c r="BG166" s="511">
        <v>0</v>
      </c>
      <c r="BH166" s="511">
        <v>0</v>
      </c>
      <c r="BI166" s="511">
        <v>0</v>
      </c>
      <c r="BJ166" s="511">
        <v>0</v>
      </c>
      <c r="BK166" s="511">
        <v>0</v>
      </c>
      <c r="BL166" s="511">
        <v>0</v>
      </c>
      <c r="BM166" s="511">
        <v>0</v>
      </c>
      <c r="BN166" s="728"/>
      <c r="BO166" s="518">
        <v>2</v>
      </c>
      <c r="BP166" s="519">
        <v>0</v>
      </c>
      <c r="BQ166" s="528">
        <v>0</v>
      </c>
      <c r="BR166" s="519">
        <v>0</v>
      </c>
      <c r="BS166" s="519">
        <v>0</v>
      </c>
      <c r="BT166" s="519">
        <v>0</v>
      </c>
      <c r="BU166" s="529">
        <v>0</v>
      </c>
      <c r="BV166" s="519">
        <v>0</v>
      </c>
      <c r="BW166" s="519">
        <v>0</v>
      </c>
      <c r="BX166" s="519">
        <v>0</v>
      </c>
      <c r="BY166" s="519">
        <v>0</v>
      </c>
      <c r="BZ166" s="519">
        <v>0</v>
      </c>
      <c r="CA166" s="519">
        <v>0</v>
      </c>
      <c r="CB166" s="519">
        <v>0</v>
      </c>
      <c r="CC166" s="519">
        <v>0</v>
      </c>
      <c r="CD166" s="519">
        <v>0</v>
      </c>
      <c r="CE166" s="519">
        <v>0</v>
      </c>
      <c r="CF166" s="519">
        <v>0</v>
      </c>
      <c r="CG166" s="519">
        <v>0</v>
      </c>
      <c r="CH166" s="519">
        <v>0</v>
      </c>
      <c r="CI166" s="519">
        <v>0</v>
      </c>
      <c r="CJ166" s="519">
        <v>0</v>
      </c>
      <c r="CK166" s="623">
        <f t="shared" si="2"/>
        <v>0</v>
      </c>
      <c r="CL166" s="523">
        <v>0</v>
      </c>
      <c r="CM166" s="523">
        <v>0</v>
      </c>
      <c r="CN166" s="523">
        <v>0</v>
      </c>
      <c r="CO166" s="524">
        <v>7</v>
      </c>
      <c r="CP166" s="726"/>
      <c r="CQ166" s="525" t="s">
        <v>4965</v>
      </c>
      <c r="CR166" s="526" t="s">
        <v>4965</v>
      </c>
      <c r="CS166" s="527" t="s">
        <v>4965</v>
      </c>
      <c r="CT166" s="527" t="s">
        <v>4965</v>
      </c>
      <c r="CU166" s="527" t="s">
        <v>4965</v>
      </c>
    </row>
    <row r="167" spans="1:99" s="71" customFormat="1" ht="12" customHeight="1" x14ac:dyDescent="0.2">
      <c r="A167" s="509" t="s">
        <v>2441</v>
      </c>
      <c r="B167" s="510" t="s">
        <v>3419</v>
      </c>
      <c r="C167" s="510" t="s">
        <v>1432</v>
      </c>
      <c r="D167" s="510" t="s">
        <v>1432</v>
      </c>
      <c r="E167" s="511" t="s">
        <v>1432</v>
      </c>
      <c r="F167" s="510" t="s">
        <v>4778</v>
      </c>
      <c r="G167" s="510" t="s">
        <v>4802</v>
      </c>
      <c r="H167" s="510" t="s">
        <v>1885</v>
      </c>
      <c r="I167" s="510" t="s">
        <v>794</v>
      </c>
      <c r="J167" s="510">
        <v>525903</v>
      </c>
      <c r="K167" s="510">
        <v>173876</v>
      </c>
      <c r="L167" s="512" t="s">
        <v>3078</v>
      </c>
      <c r="M167" s="513" t="s">
        <v>4088</v>
      </c>
      <c r="N167" s="513" t="s">
        <v>2081</v>
      </c>
      <c r="O167" s="510">
        <v>0</v>
      </c>
      <c r="P167" s="510">
        <v>1</v>
      </c>
      <c r="Q167" s="514">
        <v>1</v>
      </c>
      <c r="R167" s="510" t="s">
        <v>2098</v>
      </c>
      <c r="S167" s="510" t="s">
        <v>1438</v>
      </c>
      <c r="T167" s="513" t="s">
        <v>3619</v>
      </c>
      <c r="U167" s="513" t="s">
        <v>363</v>
      </c>
      <c r="V167" s="513"/>
      <c r="W167" s="510" t="s">
        <v>1439</v>
      </c>
      <c r="X167" s="513" t="s">
        <v>1432</v>
      </c>
      <c r="Y167" s="510" t="s">
        <v>1442</v>
      </c>
      <c r="Z167" s="510" t="s">
        <v>4694</v>
      </c>
      <c r="AA167" s="510" t="s">
        <v>1444</v>
      </c>
      <c r="AB167" s="510" t="s">
        <v>1136</v>
      </c>
      <c r="AC167" s="515">
        <v>6.0000000000000001E-3</v>
      </c>
      <c r="AD167" s="516" t="s">
        <v>4088</v>
      </c>
      <c r="AE167" s="516"/>
      <c r="AF167" s="675">
        <v>41913</v>
      </c>
      <c r="AG167" s="517" t="s">
        <v>3063</v>
      </c>
      <c r="AH167" s="511" t="s">
        <v>1445</v>
      </c>
      <c r="AI167" s="511">
        <v>0</v>
      </c>
      <c r="AJ167" s="511">
        <v>0</v>
      </c>
      <c r="AK167" s="511">
        <v>0</v>
      </c>
      <c r="AL167" s="511">
        <v>0</v>
      </c>
      <c r="AM167" s="511">
        <v>1</v>
      </c>
      <c r="AN167" s="511">
        <v>0</v>
      </c>
      <c r="AO167" s="511">
        <v>0</v>
      </c>
      <c r="AP167" s="511">
        <v>0</v>
      </c>
      <c r="AQ167" s="511">
        <v>0</v>
      </c>
      <c r="AR167" s="511">
        <v>0</v>
      </c>
      <c r="AS167" s="511">
        <v>0</v>
      </c>
      <c r="AT167" s="511">
        <v>1</v>
      </c>
      <c r="AU167" s="511">
        <v>0</v>
      </c>
      <c r="AV167" s="511">
        <v>0</v>
      </c>
      <c r="AW167" s="511">
        <v>0</v>
      </c>
      <c r="AX167" s="511">
        <v>0</v>
      </c>
      <c r="AY167" s="511">
        <v>0</v>
      </c>
      <c r="AZ167" s="511">
        <v>0</v>
      </c>
      <c r="BA167" s="511">
        <v>0</v>
      </c>
      <c r="BB167" s="511">
        <v>0</v>
      </c>
      <c r="BC167" s="511">
        <v>0</v>
      </c>
      <c r="BD167" s="511">
        <v>0</v>
      </c>
      <c r="BE167" s="511">
        <v>0</v>
      </c>
      <c r="BF167" s="511">
        <v>0</v>
      </c>
      <c r="BG167" s="511">
        <v>0</v>
      </c>
      <c r="BH167" s="511">
        <v>0</v>
      </c>
      <c r="BI167" s="511">
        <v>0</v>
      </c>
      <c r="BJ167" s="511">
        <v>0</v>
      </c>
      <c r="BK167" s="511">
        <v>0</v>
      </c>
      <c r="BL167" s="511">
        <v>0</v>
      </c>
      <c r="BM167" s="511">
        <v>0</v>
      </c>
      <c r="BN167" s="728"/>
      <c r="BO167" s="518">
        <v>1</v>
      </c>
      <c r="BP167" s="519">
        <v>0</v>
      </c>
      <c r="BQ167" s="528">
        <v>0</v>
      </c>
      <c r="BR167" s="519">
        <v>0</v>
      </c>
      <c r="BS167" s="519">
        <v>0</v>
      </c>
      <c r="BT167" s="519">
        <v>0</v>
      </c>
      <c r="BU167" s="529">
        <v>0</v>
      </c>
      <c r="BV167" s="519">
        <v>0</v>
      </c>
      <c r="BW167" s="519">
        <v>0</v>
      </c>
      <c r="BX167" s="519">
        <v>0</v>
      </c>
      <c r="BY167" s="519">
        <v>0</v>
      </c>
      <c r="BZ167" s="519">
        <v>0</v>
      </c>
      <c r="CA167" s="519">
        <v>0</v>
      </c>
      <c r="CB167" s="519">
        <v>0</v>
      </c>
      <c r="CC167" s="519">
        <v>0</v>
      </c>
      <c r="CD167" s="519">
        <v>0</v>
      </c>
      <c r="CE167" s="519">
        <v>0</v>
      </c>
      <c r="CF167" s="519">
        <v>0</v>
      </c>
      <c r="CG167" s="519">
        <v>0</v>
      </c>
      <c r="CH167" s="519">
        <v>0</v>
      </c>
      <c r="CI167" s="519">
        <v>0</v>
      </c>
      <c r="CJ167" s="519">
        <v>0</v>
      </c>
      <c r="CK167" s="623">
        <f t="shared" si="2"/>
        <v>0</v>
      </c>
      <c r="CL167" s="523">
        <v>0</v>
      </c>
      <c r="CM167" s="523">
        <v>0</v>
      </c>
      <c r="CN167" s="523">
        <v>0</v>
      </c>
      <c r="CO167" s="524">
        <v>1</v>
      </c>
      <c r="CP167" s="726"/>
      <c r="CQ167" s="525" t="s">
        <v>4965</v>
      </c>
      <c r="CR167" s="526" t="s">
        <v>4965</v>
      </c>
      <c r="CS167" s="527" t="s">
        <v>4965</v>
      </c>
      <c r="CT167" s="527" t="s">
        <v>4965</v>
      </c>
      <c r="CU167" s="527" t="s">
        <v>4965</v>
      </c>
    </row>
    <row r="168" spans="1:99" s="71" customFormat="1" ht="12" customHeight="1" x14ac:dyDescent="0.2">
      <c r="A168" s="509" t="s">
        <v>2441</v>
      </c>
      <c r="B168" s="510" t="s">
        <v>2099</v>
      </c>
      <c r="C168" s="510" t="s">
        <v>1432</v>
      </c>
      <c r="D168" s="510" t="s">
        <v>1432</v>
      </c>
      <c r="E168" s="511" t="s">
        <v>1432</v>
      </c>
      <c r="F168" s="510" t="s">
        <v>2184</v>
      </c>
      <c r="G168" s="510" t="s">
        <v>1150</v>
      </c>
      <c r="H168" s="510" t="s">
        <v>2717</v>
      </c>
      <c r="I168" s="510" t="s">
        <v>4779</v>
      </c>
      <c r="J168" s="510">
        <v>526573</v>
      </c>
      <c r="K168" s="510">
        <v>174969</v>
      </c>
      <c r="L168" s="512" t="s">
        <v>3080</v>
      </c>
      <c r="M168" s="513" t="s">
        <v>3859</v>
      </c>
      <c r="N168" s="513" t="s">
        <v>3859</v>
      </c>
      <c r="O168" s="510">
        <v>0</v>
      </c>
      <c r="P168" s="510">
        <v>3</v>
      </c>
      <c r="Q168" s="514">
        <v>3</v>
      </c>
      <c r="R168" s="510" t="s">
        <v>2100</v>
      </c>
      <c r="S168" s="510" t="s">
        <v>1438</v>
      </c>
      <c r="T168" s="513" t="s">
        <v>2520</v>
      </c>
      <c r="U168" s="513" t="s">
        <v>4100</v>
      </c>
      <c r="V168" s="513"/>
      <c r="W168" s="510" t="s">
        <v>1439</v>
      </c>
      <c r="X168" s="513" t="s">
        <v>1432</v>
      </c>
      <c r="Y168" s="510" t="s">
        <v>1442</v>
      </c>
      <c r="Z168" s="510" t="s">
        <v>3893</v>
      </c>
      <c r="AA168" s="510" t="s">
        <v>1444</v>
      </c>
      <c r="AB168" s="510" t="s">
        <v>4720</v>
      </c>
      <c r="AC168" s="515">
        <v>1.4999999999999999E-2</v>
      </c>
      <c r="AD168" s="516" t="s">
        <v>3859</v>
      </c>
      <c r="AE168" s="516"/>
      <c r="AF168" s="675">
        <v>42094</v>
      </c>
      <c r="AG168" s="517" t="s">
        <v>3063</v>
      </c>
      <c r="AH168" s="511" t="s">
        <v>1445</v>
      </c>
      <c r="AI168" s="532"/>
      <c r="AJ168" s="511">
        <v>0</v>
      </c>
      <c r="AK168" s="511">
        <v>0</v>
      </c>
      <c r="AL168" s="511">
        <v>1</v>
      </c>
      <c r="AM168" s="511">
        <v>0</v>
      </c>
      <c r="AN168" s="511">
        <v>2</v>
      </c>
      <c r="AO168" s="511">
        <v>0</v>
      </c>
      <c r="AP168" s="511">
        <v>0</v>
      </c>
      <c r="AQ168" s="511">
        <v>0</v>
      </c>
      <c r="AR168" s="511">
        <v>0</v>
      </c>
      <c r="AS168" s="511">
        <v>1</v>
      </c>
      <c r="AT168" s="511">
        <v>0</v>
      </c>
      <c r="AU168" s="511">
        <v>2</v>
      </c>
      <c r="AV168" s="511">
        <v>0</v>
      </c>
      <c r="AW168" s="511">
        <v>0</v>
      </c>
      <c r="AX168" s="511">
        <v>0</v>
      </c>
      <c r="AY168" s="511">
        <v>0</v>
      </c>
      <c r="AZ168" s="511">
        <v>0</v>
      </c>
      <c r="BA168" s="511">
        <v>0</v>
      </c>
      <c r="BB168" s="511">
        <v>0</v>
      </c>
      <c r="BC168" s="511">
        <v>0</v>
      </c>
      <c r="BD168" s="511">
        <v>0</v>
      </c>
      <c r="BE168" s="511">
        <v>0</v>
      </c>
      <c r="BF168" s="511">
        <v>0</v>
      </c>
      <c r="BG168" s="511">
        <v>0</v>
      </c>
      <c r="BH168" s="511">
        <v>0</v>
      </c>
      <c r="BI168" s="511">
        <v>0</v>
      </c>
      <c r="BJ168" s="511">
        <v>0</v>
      </c>
      <c r="BK168" s="511">
        <v>0</v>
      </c>
      <c r="BL168" s="511">
        <v>0</v>
      </c>
      <c r="BM168" s="511">
        <v>0</v>
      </c>
      <c r="BN168" s="728"/>
      <c r="BO168" s="518">
        <v>3</v>
      </c>
      <c r="BP168" s="519">
        <v>0</v>
      </c>
      <c r="BQ168" s="528">
        <v>0</v>
      </c>
      <c r="BR168" s="519">
        <v>0</v>
      </c>
      <c r="BS168" s="519">
        <v>0</v>
      </c>
      <c r="BT168" s="519">
        <v>0</v>
      </c>
      <c r="BU168" s="529">
        <v>0</v>
      </c>
      <c r="BV168" s="519">
        <v>0</v>
      </c>
      <c r="BW168" s="519">
        <v>0</v>
      </c>
      <c r="BX168" s="519">
        <v>0</v>
      </c>
      <c r="BY168" s="519">
        <v>0</v>
      </c>
      <c r="BZ168" s="519">
        <v>0</v>
      </c>
      <c r="CA168" s="519">
        <v>0</v>
      </c>
      <c r="CB168" s="519">
        <v>0</v>
      </c>
      <c r="CC168" s="519">
        <v>0</v>
      </c>
      <c r="CD168" s="519">
        <v>0</v>
      </c>
      <c r="CE168" s="519">
        <v>0</v>
      </c>
      <c r="CF168" s="519">
        <v>0</v>
      </c>
      <c r="CG168" s="519">
        <v>0</v>
      </c>
      <c r="CH168" s="519">
        <v>0</v>
      </c>
      <c r="CI168" s="519">
        <v>0</v>
      </c>
      <c r="CJ168" s="519">
        <v>0</v>
      </c>
      <c r="CK168" s="623">
        <f t="shared" si="2"/>
        <v>0</v>
      </c>
      <c r="CL168" s="523">
        <v>0</v>
      </c>
      <c r="CM168" s="523">
        <v>0</v>
      </c>
      <c r="CN168" s="523">
        <v>0</v>
      </c>
      <c r="CO168" s="524">
        <v>7</v>
      </c>
      <c r="CP168" s="726"/>
      <c r="CQ168" s="525" t="s">
        <v>4965</v>
      </c>
      <c r="CR168" s="526" t="s">
        <v>4965</v>
      </c>
      <c r="CS168" s="527" t="s">
        <v>4965</v>
      </c>
      <c r="CT168" s="527" t="s">
        <v>4965</v>
      </c>
      <c r="CU168" s="527" t="s">
        <v>4965</v>
      </c>
    </row>
    <row r="169" spans="1:99" s="71" customFormat="1" ht="12" customHeight="1" x14ac:dyDescent="0.2">
      <c r="A169" s="509" t="s">
        <v>2441</v>
      </c>
      <c r="B169" s="510" t="s">
        <v>2101</v>
      </c>
      <c r="C169" s="510" t="s">
        <v>2102</v>
      </c>
      <c r="D169" s="510" t="s">
        <v>1432</v>
      </c>
      <c r="E169" s="511" t="s">
        <v>2103</v>
      </c>
      <c r="F169" s="510" t="s">
        <v>1432</v>
      </c>
      <c r="G169" s="510" t="s">
        <v>2104</v>
      </c>
      <c r="H169" s="510" t="s">
        <v>3875</v>
      </c>
      <c r="I169" s="510" t="s">
        <v>2105</v>
      </c>
      <c r="J169" s="510">
        <v>528494</v>
      </c>
      <c r="K169" s="510">
        <v>173566</v>
      </c>
      <c r="L169" s="512" t="s">
        <v>3076</v>
      </c>
      <c r="M169" s="513" t="s">
        <v>4278</v>
      </c>
      <c r="N169" s="513" t="s">
        <v>3859</v>
      </c>
      <c r="O169" s="510">
        <v>0</v>
      </c>
      <c r="P169" s="510">
        <v>3</v>
      </c>
      <c r="Q169" s="514">
        <v>3</v>
      </c>
      <c r="R169" s="510" t="s">
        <v>2106</v>
      </c>
      <c r="S169" s="510" t="s">
        <v>1438</v>
      </c>
      <c r="T169" s="513" t="s">
        <v>3624</v>
      </c>
      <c r="U169" s="513" t="s">
        <v>1877</v>
      </c>
      <c r="V169" s="513"/>
      <c r="W169" s="510" t="s">
        <v>1439</v>
      </c>
      <c r="X169" s="513" t="s">
        <v>1432</v>
      </c>
      <c r="Y169" s="510" t="s">
        <v>1442</v>
      </c>
      <c r="Z169" s="510" t="s">
        <v>1443</v>
      </c>
      <c r="AA169" s="510" t="s">
        <v>1444</v>
      </c>
      <c r="AB169" s="510" t="s">
        <v>2713</v>
      </c>
      <c r="AC169" s="515">
        <v>5.5E-2</v>
      </c>
      <c r="AD169" s="516" t="s">
        <v>4278</v>
      </c>
      <c r="AE169" s="516"/>
      <c r="AF169" s="675">
        <v>42094</v>
      </c>
      <c r="AG169" s="517" t="s">
        <v>3063</v>
      </c>
      <c r="AH169" s="511" t="s">
        <v>1445</v>
      </c>
      <c r="AI169" s="532"/>
      <c r="AJ169" s="511">
        <v>3</v>
      </c>
      <c r="AK169" s="511">
        <v>3</v>
      </c>
      <c r="AL169" s="511">
        <v>0</v>
      </c>
      <c r="AM169" s="511">
        <v>0</v>
      </c>
      <c r="AN169" s="511">
        <v>0</v>
      </c>
      <c r="AO169" s="511">
        <v>3</v>
      </c>
      <c r="AP169" s="511">
        <v>0</v>
      </c>
      <c r="AQ169" s="511">
        <v>0</v>
      </c>
      <c r="AR169" s="511">
        <v>0</v>
      </c>
      <c r="AS169" s="511">
        <v>0</v>
      </c>
      <c r="AT169" s="511">
        <v>0</v>
      </c>
      <c r="AU169" s="511">
        <v>0</v>
      </c>
      <c r="AV169" s="511">
        <v>0</v>
      </c>
      <c r="AW169" s="511">
        <v>0</v>
      </c>
      <c r="AX169" s="511">
        <v>0</v>
      </c>
      <c r="AY169" s="511">
        <v>0</v>
      </c>
      <c r="AZ169" s="511">
        <v>0</v>
      </c>
      <c r="BA169" s="511">
        <v>0</v>
      </c>
      <c r="BB169" s="511">
        <v>0</v>
      </c>
      <c r="BC169" s="511">
        <v>3</v>
      </c>
      <c r="BD169" s="511">
        <v>0</v>
      </c>
      <c r="BE169" s="511">
        <v>0</v>
      </c>
      <c r="BF169" s="511">
        <v>0</v>
      </c>
      <c r="BG169" s="511">
        <v>0</v>
      </c>
      <c r="BH169" s="511">
        <v>0</v>
      </c>
      <c r="BI169" s="511">
        <v>0</v>
      </c>
      <c r="BJ169" s="511">
        <v>0</v>
      </c>
      <c r="BK169" s="511">
        <v>0</v>
      </c>
      <c r="BL169" s="511">
        <v>0</v>
      </c>
      <c r="BM169" s="511">
        <v>0</v>
      </c>
      <c r="BN169" s="728"/>
      <c r="BO169" s="518">
        <v>3</v>
      </c>
      <c r="BP169" s="519">
        <v>0</v>
      </c>
      <c r="BQ169" s="528">
        <v>0</v>
      </c>
      <c r="BR169" s="519">
        <v>0</v>
      </c>
      <c r="BS169" s="519">
        <v>0</v>
      </c>
      <c r="BT169" s="519">
        <v>0</v>
      </c>
      <c r="BU169" s="529">
        <v>0</v>
      </c>
      <c r="BV169" s="519">
        <v>0</v>
      </c>
      <c r="BW169" s="519">
        <v>0</v>
      </c>
      <c r="BX169" s="519">
        <v>0</v>
      </c>
      <c r="BY169" s="519">
        <v>0</v>
      </c>
      <c r="BZ169" s="519">
        <v>0</v>
      </c>
      <c r="CA169" s="519">
        <v>0</v>
      </c>
      <c r="CB169" s="519">
        <v>0</v>
      </c>
      <c r="CC169" s="519">
        <v>0</v>
      </c>
      <c r="CD169" s="519">
        <v>0</v>
      </c>
      <c r="CE169" s="519">
        <v>0</v>
      </c>
      <c r="CF169" s="519">
        <v>0</v>
      </c>
      <c r="CG169" s="519">
        <v>0</v>
      </c>
      <c r="CH169" s="519">
        <v>0</v>
      </c>
      <c r="CI169" s="519">
        <v>0</v>
      </c>
      <c r="CJ169" s="519">
        <v>0</v>
      </c>
      <c r="CK169" s="623">
        <f t="shared" si="2"/>
        <v>0</v>
      </c>
      <c r="CL169" s="523">
        <v>0</v>
      </c>
      <c r="CM169" s="523">
        <v>0</v>
      </c>
      <c r="CN169" s="523">
        <v>0</v>
      </c>
      <c r="CO169" s="524">
        <v>1</v>
      </c>
      <c r="CP169" s="726"/>
      <c r="CQ169" s="525" t="s">
        <v>4965</v>
      </c>
      <c r="CR169" s="526" t="s">
        <v>4965</v>
      </c>
      <c r="CS169" s="527" t="s">
        <v>4965</v>
      </c>
      <c r="CT169" s="527" t="s">
        <v>4965</v>
      </c>
      <c r="CU169" s="527" t="s">
        <v>4965</v>
      </c>
    </row>
    <row r="170" spans="1:99" s="71" customFormat="1" ht="12" customHeight="1" x14ac:dyDescent="0.2">
      <c r="A170" s="509" t="s">
        <v>2441</v>
      </c>
      <c r="B170" s="510" t="s">
        <v>2107</v>
      </c>
      <c r="C170" s="510" t="s">
        <v>1432</v>
      </c>
      <c r="D170" s="510" t="s">
        <v>1432</v>
      </c>
      <c r="E170" s="511" t="s">
        <v>1432</v>
      </c>
      <c r="F170" s="510" t="s">
        <v>1412</v>
      </c>
      <c r="G170" s="510" t="s">
        <v>4982</v>
      </c>
      <c r="H170" s="510" t="s">
        <v>2717</v>
      </c>
      <c r="I170" s="510" t="s">
        <v>4983</v>
      </c>
      <c r="J170" s="510">
        <v>527554</v>
      </c>
      <c r="K170" s="510">
        <v>176537</v>
      </c>
      <c r="L170" s="512" t="s">
        <v>4766</v>
      </c>
      <c r="M170" s="513" t="s">
        <v>367</v>
      </c>
      <c r="N170" s="513" t="s">
        <v>291</v>
      </c>
      <c r="O170" s="510">
        <v>2</v>
      </c>
      <c r="P170" s="510">
        <v>1</v>
      </c>
      <c r="Q170" s="514">
        <v>-1</v>
      </c>
      <c r="R170" s="510" t="s">
        <v>2108</v>
      </c>
      <c r="S170" s="510" t="s">
        <v>1438</v>
      </c>
      <c r="T170" s="513" t="s">
        <v>451</v>
      </c>
      <c r="U170" s="513" t="s">
        <v>3723</v>
      </c>
      <c r="V170" s="513"/>
      <c r="W170" s="510" t="s">
        <v>1439</v>
      </c>
      <c r="X170" s="513" t="s">
        <v>1432</v>
      </c>
      <c r="Y170" s="510" t="s">
        <v>1442</v>
      </c>
      <c r="Z170" s="510" t="s">
        <v>1453</v>
      </c>
      <c r="AA170" s="510" t="s">
        <v>1444</v>
      </c>
      <c r="AB170" s="510" t="s">
        <v>4207</v>
      </c>
      <c r="AC170" s="515">
        <v>1.9E-2</v>
      </c>
      <c r="AD170" s="516" t="s">
        <v>367</v>
      </c>
      <c r="AE170" s="516"/>
      <c r="AF170" s="675">
        <v>41995</v>
      </c>
      <c r="AG170" s="517" t="s">
        <v>3063</v>
      </c>
      <c r="AH170" s="511" t="s">
        <v>1445</v>
      </c>
      <c r="AI170" s="511">
        <v>0</v>
      </c>
      <c r="AJ170" s="511">
        <v>0</v>
      </c>
      <c r="AK170" s="511">
        <v>0</v>
      </c>
      <c r="AL170" s="511">
        <v>0</v>
      </c>
      <c r="AM170" s="511">
        <v>-1</v>
      </c>
      <c r="AN170" s="511">
        <v>-1</v>
      </c>
      <c r="AO170" s="511">
        <v>0</v>
      </c>
      <c r="AP170" s="511">
        <v>1</v>
      </c>
      <c r="AQ170" s="511">
        <v>0</v>
      </c>
      <c r="AR170" s="511">
        <v>0</v>
      </c>
      <c r="AS170" s="511">
        <v>0</v>
      </c>
      <c r="AT170" s="511">
        <v>-1</v>
      </c>
      <c r="AU170" s="511">
        <v>-1</v>
      </c>
      <c r="AV170" s="511">
        <v>0</v>
      </c>
      <c r="AW170" s="511">
        <v>0</v>
      </c>
      <c r="AX170" s="511">
        <v>0</v>
      </c>
      <c r="AY170" s="511">
        <v>0</v>
      </c>
      <c r="AZ170" s="511">
        <v>0</v>
      </c>
      <c r="BA170" s="511">
        <v>0</v>
      </c>
      <c r="BB170" s="511">
        <v>0</v>
      </c>
      <c r="BC170" s="511">
        <v>0</v>
      </c>
      <c r="BD170" s="511">
        <v>1</v>
      </c>
      <c r="BE170" s="511">
        <v>0</v>
      </c>
      <c r="BF170" s="511">
        <v>0</v>
      </c>
      <c r="BG170" s="511">
        <v>0</v>
      </c>
      <c r="BH170" s="511">
        <v>0</v>
      </c>
      <c r="BI170" s="511">
        <v>0</v>
      </c>
      <c r="BJ170" s="511">
        <v>0</v>
      </c>
      <c r="BK170" s="511">
        <v>0</v>
      </c>
      <c r="BL170" s="511">
        <v>0</v>
      </c>
      <c r="BM170" s="511">
        <v>0</v>
      </c>
      <c r="BN170" s="728"/>
      <c r="BO170" s="518">
        <v>-1</v>
      </c>
      <c r="BP170" s="519">
        <v>0</v>
      </c>
      <c r="BQ170" s="528">
        <v>0</v>
      </c>
      <c r="BR170" s="519">
        <v>0</v>
      </c>
      <c r="BS170" s="519">
        <v>0</v>
      </c>
      <c r="BT170" s="519">
        <v>0</v>
      </c>
      <c r="BU170" s="529">
        <v>0</v>
      </c>
      <c r="BV170" s="519">
        <v>0</v>
      </c>
      <c r="BW170" s="519">
        <v>0</v>
      </c>
      <c r="BX170" s="519">
        <v>0</v>
      </c>
      <c r="BY170" s="519">
        <v>0</v>
      </c>
      <c r="BZ170" s="519">
        <v>0</v>
      </c>
      <c r="CA170" s="519">
        <v>0</v>
      </c>
      <c r="CB170" s="519">
        <v>0</v>
      </c>
      <c r="CC170" s="519">
        <v>0</v>
      </c>
      <c r="CD170" s="519">
        <v>0</v>
      </c>
      <c r="CE170" s="519">
        <v>0</v>
      </c>
      <c r="CF170" s="519">
        <v>0</v>
      </c>
      <c r="CG170" s="519">
        <v>0</v>
      </c>
      <c r="CH170" s="519">
        <v>0</v>
      </c>
      <c r="CI170" s="519">
        <v>0</v>
      </c>
      <c r="CJ170" s="519">
        <v>0</v>
      </c>
      <c r="CK170" s="623">
        <f t="shared" si="2"/>
        <v>0</v>
      </c>
      <c r="CL170" s="523">
        <v>0</v>
      </c>
      <c r="CM170" s="523">
        <v>0</v>
      </c>
      <c r="CN170" s="523">
        <v>0</v>
      </c>
      <c r="CO170" s="524">
        <v>7</v>
      </c>
      <c r="CP170" s="726"/>
      <c r="CQ170" s="525" t="s">
        <v>4965</v>
      </c>
      <c r="CR170" s="526" t="s">
        <v>4965</v>
      </c>
      <c r="CS170" s="527" t="s">
        <v>4965</v>
      </c>
      <c r="CT170" s="527" t="s">
        <v>4965</v>
      </c>
      <c r="CU170" s="527" t="s">
        <v>4965</v>
      </c>
    </row>
    <row r="171" spans="1:99" s="71" customFormat="1" ht="12" customHeight="1" x14ac:dyDescent="0.2">
      <c r="A171" s="509" t="s">
        <v>2441</v>
      </c>
      <c r="B171" s="510" t="s">
        <v>2109</v>
      </c>
      <c r="C171" s="510" t="s">
        <v>1432</v>
      </c>
      <c r="D171" s="510" t="s">
        <v>1432</v>
      </c>
      <c r="E171" s="511" t="s">
        <v>1432</v>
      </c>
      <c r="F171" s="510" t="s">
        <v>2110</v>
      </c>
      <c r="G171" s="510" t="s">
        <v>4793</v>
      </c>
      <c r="H171" s="510" t="s">
        <v>3875</v>
      </c>
      <c r="I171" s="510" t="s">
        <v>2111</v>
      </c>
      <c r="J171" s="510">
        <v>529008</v>
      </c>
      <c r="K171" s="510">
        <v>173300</v>
      </c>
      <c r="L171" s="512" t="s">
        <v>3076</v>
      </c>
      <c r="M171" s="513" t="s">
        <v>4057</v>
      </c>
      <c r="N171" s="513" t="s">
        <v>4248</v>
      </c>
      <c r="O171" s="510">
        <v>0</v>
      </c>
      <c r="P171" s="510">
        <v>2</v>
      </c>
      <c r="Q171" s="514">
        <v>2</v>
      </c>
      <c r="R171" s="510" t="s">
        <v>4823</v>
      </c>
      <c r="S171" s="510" t="s">
        <v>1438</v>
      </c>
      <c r="T171" s="513" t="s">
        <v>1354</v>
      </c>
      <c r="U171" s="513" t="s">
        <v>2993</v>
      </c>
      <c r="V171" s="513"/>
      <c r="W171" s="510" t="s">
        <v>1439</v>
      </c>
      <c r="X171" s="513" t="s">
        <v>1432</v>
      </c>
      <c r="Y171" s="510" t="s">
        <v>1442</v>
      </c>
      <c r="Z171" s="510" t="s">
        <v>4694</v>
      </c>
      <c r="AA171" s="510" t="s">
        <v>1444</v>
      </c>
      <c r="AB171" s="510" t="s">
        <v>3894</v>
      </c>
      <c r="AC171" s="515">
        <v>0.01</v>
      </c>
      <c r="AD171" s="516" t="s">
        <v>4057</v>
      </c>
      <c r="AE171" s="516"/>
      <c r="AF171" s="675">
        <v>42052</v>
      </c>
      <c r="AG171" s="517" t="s">
        <v>3063</v>
      </c>
      <c r="AH171" s="511" t="s">
        <v>1445</v>
      </c>
      <c r="AI171" s="511">
        <v>0</v>
      </c>
      <c r="AJ171" s="511">
        <v>0</v>
      </c>
      <c r="AK171" s="511">
        <v>0</v>
      </c>
      <c r="AL171" s="511">
        <v>0</v>
      </c>
      <c r="AM171" s="511">
        <v>1</v>
      </c>
      <c r="AN171" s="511">
        <v>0</v>
      </c>
      <c r="AO171" s="511">
        <v>1</v>
      </c>
      <c r="AP171" s="511">
        <v>0</v>
      </c>
      <c r="AQ171" s="511">
        <v>0</v>
      </c>
      <c r="AR171" s="511">
        <v>0</v>
      </c>
      <c r="AS171" s="511">
        <v>0</v>
      </c>
      <c r="AT171" s="511">
        <v>1</v>
      </c>
      <c r="AU171" s="511">
        <v>0</v>
      </c>
      <c r="AV171" s="511">
        <v>1</v>
      </c>
      <c r="AW171" s="511">
        <v>0</v>
      </c>
      <c r="AX171" s="511">
        <v>0</v>
      </c>
      <c r="AY171" s="511">
        <v>0</v>
      </c>
      <c r="AZ171" s="511">
        <v>0</v>
      </c>
      <c r="BA171" s="511">
        <v>0</v>
      </c>
      <c r="BB171" s="511">
        <v>0</v>
      </c>
      <c r="BC171" s="511">
        <v>0</v>
      </c>
      <c r="BD171" s="511">
        <v>0</v>
      </c>
      <c r="BE171" s="511">
        <v>0</v>
      </c>
      <c r="BF171" s="511">
        <v>0</v>
      </c>
      <c r="BG171" s="511">
        <v>0</v>
      </c>
      <c r="BH171" s="511">
        <v>0</v>
      </c>
      <c r="BI171" s="511">
        <v>0</v>
      </c>
      <c r="BJ171" s="511">
        <v>0</v>
      </c>
      <c r="BK171" s="511">
        <v>0</v>
      </c>
      <c r="BL171" s="511">
        <v>0</v>
      </c>
      <c r="BM171" s="511">
        <v>0</v>
      </c>
      <c r="BN171" s="728"/>
      <c r="BO171" s="518">
        <v>2</v>
      </c>
      <c r="BP171" s="519">
        <v>0</v>
      </c>
      <c r="BQ171" s="528">
        <v>0</v>
      </c>
      <c r="BR171" s="519">
        <v>0</v>
      </c>
      <c r="BS171" s="519">
        <v>0</v>
      </c>
      <c r="BT171" s="519">
        <v>0</v>
      </c>
      <c r="BU171" s="529">
        <v>0</v>
      </c>
      <c r="BV171" s="519">
        <v>0</v>
      </c>
      <c r="BW171" s="519">
        <v>0</v>
      </c>
      <c r="BX171" s="519">
        <v>0</v>
      </c>
      <c r="BY171" s="519">
        <v>0</v>
      </c>
      <c r="BZ171" s="519">
        <v>0</v>
      </c>
      <c r="CA171" s="519">
        <v>0</v>
      </c>
      <c r="CB171" s="519">
        <v>0</v>
      </c>
      <c r="CC171" s="519">
        <v>0</v>
      </c>
      <c r="CD171" s="519">
        <v>0</v>
      </c>
      <c r="CE171" s="519">
        <v>0</v>
      </c>
      <c r="CF171" s="519">
        <v>0</v>
      </c>
      <c r="CG171" s="519">
        <v>0</v>
      </c>
      <c r="CH171" s="519">
        <v>0</v>
      </c>
      <c r="CI171" s="519">
        <v>0</v>
      </c>
      <c r="CJ171" s="519">
        <v>0</v>
      </c>
      <c r="CK171" s="623">
        <f t="shared" si="2"/>
        <v>0</v>
      </c>
      <c r="CL171" s="523">
        <v>0</v>
      </c>
      <c r="CM171" s="523">
        <v>0</v>
      </c>
      <c r="CN171" s="523">
        <v>0</v>
      </c>
      <c r="CO171" s="524">
        <v>1</v>
      </c>
      <c r="CP171" s="726"/>
      <c r="CQ171" s="525" t="s">
        <v>4965</v>
      </c>
      <c r="CR171" s="526" t="s">
        <v>4965</v>
      </c>
      <c r="CS171" s="527" t="s">
        <v>4965</v>
      </c>
      <c r="CT171" s="527" t="s">
        <v>4965</v>
      </c>
      <c r="CU171" s="527" t="s">
        <v>4965</v>
      </c>
    </row>
    <row r="172" spans="1:99" s="71" customFormat="1" ht="12" customHeight="1" x14ac:dyDescent="0.2">
      <c r="A172" s="509" t="s">
        <v>2441</v>
      </c>
      <c r="B172" s="510" t="s">
        <v>4824</v>
      </c>
      <c r="C172" s="510" t="s">
        <v>1432</v>
      </c>
      <c r="D172" s="510" t="s">
        <v>1432</v>
      </c>
      <c r="E172" s="511" t="s">
        <v>1432</v>
      </c>
      <c r="F172" s="510" t="s">
        <v>2332</v>
      </c>
      <c r="G172" s="510" t="s">
        <v>929</v>
      </c>
      <c r="H172" s="510" t="s">
        <v>1435</v>
      </c>
      <c r="I172" s="510" t="s">
        <v>4825</v>
      </c>
      <c r="J172" s="510">
        <v>527751</v>
      </c>
      <c r="K172" s="510">
        <v>172127</v>
      </c>
      <c r="L172" s="512" t="s">
        <v>3069</v>
      </c>
      <c r="M172" s="513" t="s">
        <v>2882</v>
      </c>
      <c r="N172" s="513" t="s">
        <v>2877</v>
      </c>
      <c r="O172" s="510">
        <v>0</v>
      </c>
      <c r="P172" s="510">
        <v>2</v>
      </c>
      <c r="Q172" s="514">
        <v>2</v>
      </c>
      <c r="R172" s="510" t="s">
        <v>4826</v>
      </c>
      <c r="S172" s="510" t="s">
        <v>3187</v>
      </c>
      <c r="T172" s="513" t="s">
        <v>2938</v>
      </c>
      <c r="U172" s="513" t="s">
        <v>1410</v>
      </c>
      <c r="V172" s="513"/>
      <c r="W172" s="510" t="s">
        <v>1439</v>
      </c>
      <c r="X172" s="513" t="s">
        <v>1432</v>
      </c>
      <c r="Y172" s="510" t="s">
        <v>1442</v>
      </c>
      <c r="Z172" s="510" t="s">
        <v>3893</v>
      </c>
      <c r="AA172" s="510" t="s">
        <v>1444</v>
      </c>
      <c r="AB172" s="510" t="s">
        <v>4720</v>
      </c>
      <c r="AC172" s="515">
        <v>4.4999999999999998E-2</v>
      </c>
      <c r="AD172" s="516" t="s">
        <v>2882</v>
      </c>
      <c r="AE172" s="516"/>
      <c r="AF172" s="675">
        <v>41852</v>
      </c>
      <c r="AG172" s="517" t="s">
        <v>3063</v>
      </c>
      <c r="AH172" s="511" t="s">
        <v>1445</v>
      </c>
      <c r="AI172" s="532"/>
      <c r="AJ172" s="511">
        <v>0</v>
      </c>
      <c r="AK172" s="511">
        <v>0</v>
      </c>
      <c r="AL172" s="511">
        <v>1</v>
      </c>
      <c r="AM172" s="511">
        <v>0</v>
      </c>
      <c r="AN172" s="511">
        <v>1</v>
      </c>
      <c r="AO172" s="511">
        <v>0</v>
      </c>
      <c r="AP172" s="511">
        <v>0</v>
      </c>
      <c r="AQ172" s="511">
        <v>0</v>
      </c>
      <c r="AR172" s="511">
        <v>0</v>
      </c>
      <c r="AS172" s="511">
        <v>1</v>
      </c>
      <c r="AT172" s="511">
        <v>0</v>
      </c>
      <c r="AU172" s="511">
        <v>1</v>
      </c>
      <c r="AV172" s="511">
        <v>0</v>
      </c>
      <c r="AW172" s="511">
        <v>0</v>
      </c>
      <c r="AX172" s="511">
        <v>0</v>
      </c>
      <c r="AY172" s="511">
        <v>0</v>
      </c>
      <c r="AZ172" s="511">
        <v>0</v>
      </c>
      <c r="BA172" s="511">
        <v>0</v>
      </c>
      <c r="BB172" s="511">
        <v>0</v>
      </c>
      <c r="BC172" s="511">
        <v>0</v>
      </c>
      <c r="BD172" s="511">
        <v>0</v>
      </c>
      <c r="BE172" s="511">
        <v>0</v>
      </c>
      <c r="BF172" s="511">
        <v>0</v>
      </c>
      <c r="BG172" s="511">
        <v>0</v>
      </c>
      <c r="BH172" s="511">
        <v>0</v>
      </c>
      <c r="BI172" s="511">
        <v>0</v>
      </c>
      <c r="BJ172" s="511">
        <v>0</v>
      </c>
      <c r="BK172" s="511">
        <v>0</v>
      </c>
      <c r="BL172" s="511">
        <v>0</v>
      </c>
      <c r="BM172" s="511">
        <v>0</v>
      </c>
      <c r="BN172" s="728"/>
      <c r="BO172" s="518">
        <v>2</v>
      </c>
      <c r="BP172" s="519">
        <v>0</v>
      </c>
      <c r="BQ172" s="528">
        <v>0</v>
      </c>
      <c r="BR172" s="519">
        <v>0</v>
      </c>
      <c r="BS172" s="519">
        <v>0</v>
      </c>
      <c r="BT172" s="519">
        <v>0</v>
      </c>
      <c r="BU172" s="529">
        <v>0</v>
      </c>
      <c r="BV172" s="519">
        <v>0</v>
      </c>
      <c r="BW172" s="519">
        <v>0</v>
      </c>
      <c r="BX172" s="519">
        <v>0</v>
      </c>
      <c r="BY172" s="519">
        <v>0</v>
      </c>
      <c r="BZ172" s="519">
        <v>0</v>
      </c>
      <c r="CA172" s="519">
        <v>0</v>
      </c>
      <c r="CB172" s="519">
        <v>0</v>
      </c>
      <c r="CC172" s="519">
        <v>0</v>
      </c>
      <c r="CD172" s="519">
        <v>0</v>
      </c>
      <c r="CE172" s="519">
        <v>0</v>
      </c>
      <c r="CF172" s="519">
        <v>0</v>
      </c>
      <c r="CG172" s="519">
        <v>0</v>
      </c>
      <c r="CH172" s="519">
        <v>0</v>
      </c>
      <c r="CI172" s="519">
        <v>0</v>
      </c>
      <c r="CJ172" s="519">
        <v>0</v>
      </c>
      <c r="CK172" s="623">
        <f t="shared" si="2"/>
        <v>0</v>
      </c>
      <c r="CL172" s="523">
        <v>0</v>
      </c>
      <c r="CM172" s="523">
        <v>0</v>
      </c>
      <c r="CN172" s="523">
        <v>0</v>
      </c>
      <c r="CO172" s="524">
        <v>7</v>
      </c>
      <c r="CP172" s="524" t="s">
        <v>1938</v>
      </c>
      <c r="CQ172" s="525" t="s">
        <v>4965</v>
      </c>
      <c r="CR172" s="526" t="s">
        <v>4965</v>
      </c>
      <c r="CS172" s="527" t="s">
        <v>4965</v>
      </c>
      <c r="CT172" s="527" t="s">
        <v>4965</v>
      </c>
      <c r="CU172" s="527" t="s">
        <v>4965</v>
      </c>
    </row>
    <row r="173" spans="1:99" s="71" customFormat="1" ht="12" customHeight="1" x14ac:dyDescent="0.2">
      <c r="A173" s="509" t="s">
        <v>2441</v>
      </c>
      <c r="B173" s="510" t="s">
        <v>4827</v>
      </c>
      <c r="C173" s="510" t="s">
        <v>1432</v>
      </c>
      <c r="D173" s="510" t="s">
        <v>1432</v>
      </c>
      <c r="E173" s="511" t="s">
        <v>1432</v>
      </c>
      <c r="F173" s="510" t="s">
        <v>4828</v>
      </c>
      <c r="G173" s="510" t="s">
        <v>2333</v>
      </c>
      <c r="H173" s="510" t="s">
        <v>1885</v>
      </c>
      <c r="I173" s="510" t="s">
        <v>2757</v>
      </c>
      <c r="J173" s="510">
        <v>525544</v>
      </c>
      <c r="K173" s="510">
        <v>174696</v>
      </c>
      <c r="L173" s="512" t="s">
        <v>3080</v>
      </c>
      <c r="M173" s="513" t="s">
        <v>3900</v>
      </c>
      <c r="N173" s="513" t="s">
        <v>3859</v>
      </c>
      <c r="O173" s="510">
        <v>0</v>
      </c>
      <c r="P173" s="510">
        <v>2</v>
      </c>
      <c r="Q173" s="514">
        <v>2</v>
      </c>
      <c r="R173" s="510" t="s">
        <v>4829</v>
      </c>
      <c r="S173" s="510" t="s">
        <v>1438</v>
      </c>
      <c r="T173" s="513" t="s">
        <v>2946</v>
      </c>
      <c r="U173" s="513" t="s">
        <v>2507</v>
      </c>
      <c r="V173" s="513"/>
      <c r="W173" s="510" t="s">
        <v>1439</v>
      </c>
      <c r="X173" s="513" t="s">
        <v>1432</v>
      </c>
      <c r="Y173" s="510" t="s">
        <v>1442</v>
      </c>
      <c r="Z173" s="510" t="s">
        <v>2722</v>
      </c>
      <c r="AA173" s="510" t="s">
        <v>1444</v>
      </c>
      <c r="AB173" s="510" t="s">
        <v>2713</v>
      </c>
      <c r="AC173" s="515">
        <v>6.0000000000000001E-3</v>
      </c>
      <c r="AD173" s="516" t="s">
        <v>3900</v>
      </c>
      <c r="AE173" s="516"/>
      <c r="AF173" s="675">
        <v>42094</v>
      </c>
      <c r="AG173" s="517" t="s">
        <v>3063</v>
      </c>
      <c r="AH173" s="511" t="s">
        <v>1445</v>
      </c>
      <c r="AI173" s="532"/>
      <c r="AJ173" s="511">
        <v>0</v>
      </c>
      <c r="AK173" s="511">
        <v>0</v>
      </c>
      <c r="AL173" s="511">
        <v>0</v>
      </c>
      <c r="AM173" s="511">
        <v>0</v>
      </c>
      <c r="AN173" s="511">
        <v>2</v>
      </c>
      <c r="AO173" s="511">
        <v>0</v>
      </c>
      <c r="AP173" s="511">
        <v>0</v>
      </c>
      <c r="AQ173" s="511">
        <v>0</v>
      </c>
      <c r="AR173" s="511">
        <v>0</v>
      </c>
      <c r="AS173" s="511">
        <v>0</v>
      </c>
      <c r="AT173" s="511">
        <v>0</v>
      </c>
      <c r="AU173" s="511">
        <v>2</v>
      </c>
      <c r="AV173" s="511">
        <v>0</v>
      </c>
      <c r="AW173" s="511">
        <v>0</v>
      </c>
      <c r="AX173" s="511">
        <v>0</v>
      </c>
      <c r="AY173" s="511">
        <v>0</v>
      </c>
      <c r="AZ173" s="511">
        <v>0</v>
      </c>
      <c r="BA173" s="511">
        <v>0</v>
      </c>
      <c r="BB173" s="511">
        <v>0</v>
      </c>
      <c r="BC173" s="511">
        <v>0</v>
      </c>
      <c r="BD173" s="511">
        <v>0</v>
      </c>
      <c r="BE173" s="511">
        <v>0</v>
      </c>
      <c r="BF173" s="511">
        <v>0</v>
      </c>
      <c r="BG173" s="511">
        <v>0</v>
      </c>
      <c r="BH173" s="511">
        <v>0</v>
      </c>
      <c r="BI173" s="511">
        <v>0</v>
      </c>
      <c r="BJ173" s="511">
        <v>0</v>
      </c>
      <c r="BK173" s="511">
        <v>0</v>
      </c>
      <c r="BL173" s="511">
        <v>0</v>
      </c>
      <c r="BM173" s="511">
        <v>0</v>
      </c>
      <c r="BN173" s="728"/>
      <c r="BO173" s="518">
        <v>2</v>
      </c>
      <c r="BP173" s="519">
        <v>0</v>
      </c>
      <c r="BQ173" s="528">
        <v>0</v>
      </c>
      <c r="BR173" s="519">
        <v>0</v>
      </c>
      <c r="BS173" s="519">
        <v>0</v>
      </c>
      <c r="BT173" s="519">
        <v>0</v>
      </c>
      <c r="BU173" s="529">
        <v>0</v>
      </c>
      <c r="BV173" s="519">
        <v>0</v>
      </c>
      <c r="BW173" s="519">
        <v>0</v>
      </c>
      <c r="BX173" s="519">
        <v>0</v>
      </c>
      <c r="BY173" s="519">
        <v>0</v>
      </c>
      <c r="BZ173" s="519">
        <v>0</v>
      </c>
      <c r="CA173" s="519">
        <v>0</v>
      </c>
      <c r="CB173" s="519">
        <v>0</v>
      </c>
      <c r="CC173" s="519">
        <v>0</v>
      </c>
      <c r="CD173" s="519">
        <v>0</v>
      </c>
      <c r="CE173" s="519">
        <v>0</v>
      </c>
      <c r="CF173" s="519">
        <v>0</v>
      </c>
      <c r="CG173" s="519">
        <v>0</v>
      </c>
      <c r="CH173" s="519">
        <v>0</v>
      </c>
      <c r="CI173" s="519">
        <v>0</v>
      </c>
      <c r="CJ173" s="519">
        <v>0</v>
      </c>
      <c r="CK173" s="623">
        <f t="shared" si="2"/>
        <v>0</v>
      </c>
      <c r="CL173" s="523">
        <v>0</v>
      </c>
      <c r="CM173" s="523">
        <v>0</v>
      </c>
      <c r="CN173" s="523">
        <v>0</v>
      </c>
      <c r="CO173" s="524">
        <v>7</v>
      </c>
      <c r="CP173" s="726"/>
      <c r="CQ173" s="530" t="s">
        <v>1939</v>
      </c>
      <c r="CR173" s="526" t="s">
        <v>4965</v>
      </c>
      <c r="CS173" s="531" t="s">
        <v>1938</v>
      </c>
      <c r="CT173" s="527" t="s">
        <v>4965</v>
      </c>
      <c r="CU173" s="527" t="s">
        <v>4965</v>
      </c>
    </row>
    <row r="174" spans="1:99" s="71" customFormat="1" ht="12" customHeight="1" x14ac:dyDescent="0.2">
      <c r="A174" s="509" t="s">
        <v>2441</v>
      </c>
      <c r="B174" s="510" t="s">
        <v>4830</v>
      </c>
      <c r="C174" s="510" t="s">
        <v>1432</v>
      </c>
      <c r="D174" s="510" t="s">
        <v>1432</v>
      </c>
      <c r="E174" s="511" t="s">
        <v>1432</v>
      </c>
      <c r="F174" s="510" t="s">
        <v>4516</v>
      </c>
      <c r="G174" s="510" t="s">
        <v>929</v>
      </c>
      <c r="H174" s="510" t="s">
        <v>1435</v>
      </c>
      <c r="I174" s="510" t="s">
        <v>2552</v>
      </c>
      <c r="J174" s="510">
        <v>527979</v>
      </c>
      <c r="K174" s="510">
        <v>172297</v>
      </c>
      <c r="L174" s="512" t="s">
        <v>3077</v>
      </c>
      <c r="M174" s="513" t="s">
        <v>3859</v>
      </c>
      <c r="N174" s="513" t="s">
        <v>3859</v>
      </c>
      <c r="O174" s="510">
        <v>1</v>
      </c>
      <c r="P174" s="510">
        <v>3</v>
      </c>
      <c r="Q174" s="514">
        <v>2</v>
      </c>
      <c r="R174" s="510" t="s">
        <v>4831</v>
      </c>
      <c r="S174" s="510" t="s">
        <v>1438</v>
      </c>
      <c r="T174" s="513" t="s">
        <v>2486</v>
      </c>
      <c r="U174" s="513" t="s">
        <v>2540</v>
      </c>
      <c r="V174" s="513"/>
      <c r="W174" s="510" t="s">
        <v>1439</v>
      </c>
      <c r="X174" s="513" t="s">
        <v>1432</v>
      </c>
      <c r="Y174" s="510" t="s">
        <v>1442</v>
      </c>
      <c r="Z174" s="510" t="s">
        <v>4694</v>
      </c>
      <c r="AA174" s="510" t="s">
        <v>1444</v>
      </c>
      <c r="AB174" s="510" t="s">
        <v>2723</v>
      </c>
      <c r="AC174" s="515">
        <v>1.0999999999999999E-2</v>
      </c>
      <c r="AD174" s="516" t="s">
        <v>3859</v>
      </c>
      <c r="AE174" s="516"/>
      <c r="AF174" s="675">
        <v>42094</v>
      </c>
      <c r="AG174" s="517" t="s">
        <v>3063</v>
      </c>
      <c r="AH174" s="511" t="s">
        <v>1445</v>
      </c>
      <c r="AI174" s="511"/>
      <c r="AJ174" s="511">
        <v>0</v>
      </c>
      <c r="AK174" s="511">
        <v>0</v>
      </c>
      <c r="AL174" s="511">
        <v>1</v>
      </c>
      <c r="AM174" s="511">
        <v>0</v>
      </c>
      <c r="AN174" s="511">
        <v>0</v>
      </c>
      <c r="AO174" s="511">
        <v>2</v>
      </c>
      <c r="AP174" s="511">
        <v>-1</v>
      </c>
      <c r="AQ174" s="511">
        <v>0</v>
      </c>
      <c r="AR174" s="511">
        <v>0</v>
      </c>
      <c r="AS174" s="511">
        <v>1</v>
      </c>
      <c r="AT174" s="511">
        <v>0</v>
      </c>
      <c r="AU174" s="511">
        <v>0</v>
      </c>
      <c r="AV174" s="511">
        <v>2</v>
      </c>
      <c r="AW174" s="511">
        <v>-1</v>
      </c>
      <c r="AX174" s="511">
        <v>0</v>
      </c>
      <c r="AY174" s="511">
        <v>0</v>
      </c>
      <c r="AZ174" s="511">
        <v>0</v>
      </c>
      <c r="BA174" s="511">
        <v>0</v>
      </c>
      <c r="BB174" s="511">
        <v>0</v>
      </c>
      <c r="BC174" s="511">
        <v>0</v>
      </c>
      <c r="BD174" s="511">
        <v>0</v>
      </c>
      <c r="BE174" s="511">
        <v>0</v>
      </c>
      <c r="BF174" s="511">
        <v>0</v>
      </c>
      <c r="BG174" s="511">
        <v>0</v>
      </c>
      <c r="BH174" s="511">
        <v>0</v>
      </c>
      <c r="BI174" s="511">
        <v>0</v>
      </c>
      <c r="BJ174" s="511">
        <v>0</v>
      </c>
      <c r="BK174" s="511">
        <v>0</v>
      </c>
      <c r="BL174" s="511">
        <v>0</v>
      </c>
      <c r="BM174" s="511">
        <v>0</v>
      </c>
      <c r="BN174" s="728"/>
      <c r="BO174" s="518">
        <v>2</v>
      </c>
      <c r="BP174" s="519">
        <v>0</v>
      </c>
      <c r="BQ174" s="528">
        <v>0</v>
      </c>
      <c r="BR174" s="519">
        <v>0</v>
      </c>
      <c r="BS174" s="519">
        <v>0</v>
      </c>
      <c r="BT174" s="519">
        <v>0</v>
      </c>
      <c r="BU174" s="529">
        <v>0</v>
      </c>
      <c r="BV174" s="519">
        <v>0</v>
      </c>
      <c r="BW174" s="519">
        <v>0</v>
      </c>
      <c r="BX174" s="519">
        <v>0</v>
      </c>
      <c r="BY174" s="519">
        <v>0</v>
      </c>
      <c r="BZ174" s="519">
        <v>0</v>
      </c>
      <c r="CA174" s="519">
        <v>0</v>
      </c>
      <c r="CB174" s="519">
        <v>0</v>
      </c>
      <c r="CC174" s="519">
        <v>0</v>
      </c>
      <c r="CD174" s="519">
        <v>0</v>
      </c>
      <c r="CE174" s="519">
        <v>0</v>
      </c>
      <c r="CF174" s="519">
        <v>0</v>
      </c>
      <c r="CG174" s="519">
        <v>0</v>
      </c>
      <c r="CH174" s="519">
        <v>0</v>
      </c>
      <c r="CI174" s="519">
        <v>0</v>
      </c>
      <c r="CJ174" s="519">
        <v>0</v>
      </c>
      <c r="CK174" s="623">
        <f t="shared" si="2"/>
        <v>0</v>
      </c>
      <c r="CL174" s="523">
        <v>0</v>
      </c>
      <c r="CM174" s="523">
        <v>0</v>
      </c>
      <c r="CN174" s="523">
        <v>0</v>
      </c>
      <c r="CO174" s="524">
        <v>1</v>
      </c>
      <c r="CP174" s="524" t="s">
        <v>1938</v>
      </c>
      <c r="CQ174" s="525" t="s">
        <v>4965</v>
      </c>
      <c r="CR174" s="526" t="s">
        <v>4965</v>
      </c>
      <c r="CS174" s="527" t="s">
        <v>4965</v>
      </c>
      <c r="CT174" s="527" t="s">
        <v>4965</v>
      </c>
      <c r="CU174" s="527" t="s">
        <v>4965</v>
      </c>
    </row>
    <row r="175" spans="1:99" s="71" customFormat="1" ht="12" customHeight="1" x14ac:dyDescent="0.2">
      <c r="A175" s="509" t="s">
        <v>2441</v>
      </c>
      <c r="B175" s="510" t="s">
        <v>4832</v>
      </c>
      <c r="C175" s="510" t="s">
        <v>1432</v>
      </c>
      <c r="D175" s="510" t="s">
        <v>1432</v>
      </c>
      <c r="E175" s="511" t="s">
        <v>1432</v>
      </c>
      <c r="F175" s="510" t="s">
        <v>1715</v>
      </c>
      <c r="G175" s="510" t="s">
        <v>4833</v>
      </c>
      <c r="H175" s="510" t="s">
        <v>3875</v>
      </c>
      <c r="I175" s="510" t="s">
        <v>4834</v>
      </c>
      <c r="J175" s="510">
        <v>528303</v>
      </c>
      <c r="K175" s="510">
        <v>173748</v>
      </c>
      <c r="L175" s="512" t="s">
        <v>3083</v>
      </c>
      <c r="M175" s="513" t="s">
        <v>3900</v>
      </c>
      <c r="N175" s="513" t="s">
        <v>3859</v>
      </c>
      <c r="O175" s="510">
        <v>2</v>
      </c>
      <c r="P175" s="510">
        <v>1</v>
      </c>
      <c r="Q175" s="514">
        <v>-1</v>
      </c>
      <c r="R175" s="510" t="s">
        <v>4835</v>
      </c>
      <c r="S175" s="510" t="s">
        <v>1438</v>
      </c>
      <c r="T175" s="513" t="s">
        <v>4717</v>
      </c>
      <c r="U175" s="513" t="s">
        <v>1856</v>
      </c>
      <c r="V175" s="513"/>
      <c r="W175" s="510" t="s">
        <v>1439</v>
      </c>
      <c r="X175" s="513" t="s">
        <v>1432</v>
      </c>
      <c r="Y175" s="510" t="s">
        <v>1442</v>
      </c>
      <c r="Z175" s="510" t="s">
        <v>1453</v>
      </c>
      <c r="AA175" s="510" t="s">
        <v>1444</v>
      </c>
      <c r="AB175" s="510" t="s">
        <v>4207</v>
      </c>
      <c r="AC175" s="515">
        <v>2.1000000000000001E-2</v>
      </c>
      <c r="AD175" s="516" t="s">
        <v>3900</v>
      </c>
      <c r="AE175" s="516"/>
      <c r="AF175" s="675">
        <v>42094</v>
      </c>
      <c r="AG175" s="517" t="s">
        <v>3063</v>
      </c>
      <c r="AH175" s="511" t="s">
        <v>1445</v>
      </c>
      <c r="AI175" s="511">
        <v>0</v>
      </c>
      <c r="AJ175" s="511">
        <v>0</v>
      </c>
      <c r="AK175" s="511">
        <v>0</v>
      </c>
      <c r="AL175" s="511">
        <v>0</v>
      </c>
      <c r="AM175" s="511">
        <v>-1</v>
      </c>
      <c r="AN175" s="511">
        <v>-1</v>
      </c>
      <c r="AO175" s="511">
        <v>1</v>
      </c>
      <c r="AP175" s="511">
        <v>0</v>
      </c>
      <c r="AQ175" s="511">
        <v>0</v>
      </c>
      <c r="AR175" s="511">
        <v>0</v>
      </c>
      <c r="AS175" s="511">
        <v>0</v>
      </c>
      <c r="AT175" s="511">
        <v>-1</v>
      </c>
      <c r="AU175" s="511">
        <v>-1</v>
      </c>
      <c r="AV175" s="511">
        <v>0</v>
      </c>
      <c r="AW175" s="511">
        <v>0</v>
      </c>
      <c r="AX175" s="511">
        <v>0</v>
      </c>
      <c r="AY175" s="511">
        <v>0</v>
      </c>
      <c r="AZ175" s="511">
        <v>0</v>
      </c>
      <c r="BA175" s="511">
        <v>0</v>
      </c>
      <c r="BB175" s="511">
        <v>0</v>
      </c>
      <c r="BC175" s="511">
        <v>1</v>
      </c>
      <c r="BD175" s="511">
        <v>0</v>
      </c>
      <c r="BE175" s="511">
        <v>0</v>
      </c>
      <c r="BF175" s="511">
        <v>0</v>
      </c>
      <c r="BG175" s="511">
        <v>0</v>
      </c>
      <c r="BH175" s="511">
        <v>0</v>
      </c>
      <c r="BI175" s="511">
        <v>0</v>
      </c>
      <c r="BJ175" s="511">
        <v>0</v>
      </c>
      <c r="BK175" s="511">
        <v>0</v>
      </c>
      <c r="BL175" s="511">
        <v>0</v>
      </c>
      <c r="BM175" s="511">
        <v>0</v>
      </c>
      <c r="BN175" s="728"/>
      <c r="BO175" s="518">
        <v>-1</v>
      </c>
      <c r="BP175" s="519">
        <v>0</v>
      </c>
      <c r="BQ175" s="528">
        <v>0</v>
      </c>
      <c r="BR175" s="519">
        <v>0</v>
      </c>
      <c r="BS175" s="519">
        <v>0</v>
      </c>
      <c r="BT175" s="519">
        <v>0</v>
      </c>
      <c r="BU175" s="529">
        <v>0</v>
      </c>
      <c r="BV175" s="519">
        <v>0</v>
      </c>
      <c r="BW175" s="519">
        <v>0</v>
      </c>
      <c r="BX175" s="519">
        <v>0</v>
      </c>
      <c r="BY175" s="519">
        <v>0</v>
      </c>
      <c r="BZ175" s="519">
        <v>0</v>
      </c>
      <c r="CA175" s="519">
        <v>0</v>
      </c>
      <c r="CB175" s="519">
        <v>0</v>
      </c>
      <c r="CC175" s="519">
        <v>0</v>
      </c>
      <c r="CD175" s="519">
        <v>0</v>
      </c>
      <c r="CE175" s="519">
        <v>0</v>
      </c>
      <c r="CF175" s="519">
        <v>0</v>
      </c>
      <c r="CG175" s="519">
        <v>0</v>
      </c>
      <c r="CH175" s="519">
        <v>0</v>
      </c>
      <c r="CI175" s="519">
        <v>0</v>
      </c>
      <c r="CJ175" s="519">
        <v>0</v>
      </c>
      <c r="CK175" s="623">
        <f t="shared" si="2"/>
        <v>0</v>
      </c>
      <c r="CL175" s="523">
        <v>0</v>
      </c>
      <c r="CM175" s="523">
        <v>0</v>
      </c>
      <c r="CN175" s="523">
        <v>0</v>
      </c>
      <c r="CO175" s="524">
        <v>7</v>
      </c>
      <c r="CP175" s="726"/>
      <c r="CQ175" s="525" t="s">
        <v>4965</v>
      </c>
      <c r="CR175" s="526" t="s">
        <v>4965</v>
      </c>
      <c r="CS175" s="527" t="s">
        <v>4965</v>
      </c>
      <c r="CT175" s="527" t="s">
        <v>4965</v>
      </c>
      <c r="CU175" s="527" t="s">
        <v>4965</v>
      </c>
    </row>
    <row r="176" spans="1:99" s="71" customFormat="1" ht="12" customHeight="1" x14ac:dyDescent="0.2">
      <c r="A176" s="509" t="s">
        <v>2441</v>
      </c>
      <c r="B176" s="510" t="s">
        <v>4836</v>
      </c>
      <c r="C176" s="510" t="s">
        <v>1432</v>
      </c>
      <c r="D176" s="510" t="s">
        <v>1432</v>
      </c>
      <c r="E176" s="511" t="s">
        <v>1432</v>
      </c>
      <c r="F176" s="510" t="s">
        <v>1447</v>
      </c>
      <c r="G176" s="510" t="s">
        <v>4837</v>
      </c>
      <c r="H176" s="510" t="s">
        <v>3875</v>
      </c>
      <c r="I176" s="510" t="s">
        <v>4838</v>
      </c>
      <c r="J176" s="510">
        <v>528570</v>
      </c>
      <c r="K176" s="510">
        <v>174144</v>
      </c>
      <c r="L176" s="512" t="s">
        <v>3076</v>
      </c>
      <c r="M176" s="513" t="s">
        <v>3900</v>
      </c>
      <c r="N176" s="513" t="s">
        <v>3859</v>
      </c>
      <c r="O176" s="510">
        <v>2</v>
      </c>
      <c r="P176" s="510">
        <v>1</v>
      </c>
      <c r="Q176" s="514">
        <v>-1</v>
      </c>
      <c r="R176" s="510" t="s">
        <v>4839</v>
      </c>
      <c r="S176" s="510" t="s">
        <v>1438</v>
      </c>
      <c r="T176" s="513" t="s">
        <v>2962</v>
      </c>
      <c r="U176" s="513" t="s">
        <v>3217</v>
      </c>
      <c r="V176" s="513"/>
      <c r="W176" s="510" t="s">
        <v>1439</v>
      </c>
      <c r="X176" s="513" t="s">
        <v>1432</v>
      </c>
      <c r="Y176" s="510" t="s">
        <v>1442</v>
      </c>
      <c r="Z176" s="510" t="s">
        <v>1453</v>
      </c>
      <c r="AA176" s="510" t="s">
        <v>1444</v>
      </c>
      <c r="AB176" s="510" t="s">
        <v>4207</v>
      </c>
      <c r="AC176" s="515">
        <v>1.9E-2</v>
      </c>
      <c r="AD176" s="516" t="s">
        <v>3900</v>
      </c>
      <c r="AE176" s="516"/>
      <c r="AF176" s="675">
        <v>42094</v>
      </c>
      <c r="AG176" s="517" t="s">
        <v>3063</v>
      </c>
      <c r="AH176" s="511" t="s">
        <v>1445</v>
      </c>
      <c r="AI176" s="511">
        <v>0</v>
      </c>
      <c r="AJ176" s="511">
        <v>0</v>
      </c>
      <c r="AK176" s="511">
        <v>0</v>
      </c>
      <c r="AL176" s="511">
        <v>0</v>
      </c>
      <c r="AM176" s="511">
        <v>0</v>
      </c>
      <c r="AN176" s="511">
        <v>-2</v>
      </c>
      <c r="AO176" s="511">
        <v>0</v>
      </c>
      <c r="AP176" s="511">
        <v>1</v>
      </c>
      <c r="AQ176" s="511">
        <v>0</v>
      </c>
      <c r="AR176" s="511">
        <v>0</v>
      </c>
      <c r="AS176" s="511">
        <v>0</v>
      </c>
      <c r="AT176" s="511">
        <v>0</v>
      </c>
      <c r="AU176" s="511">
        <v>-2</v>
      </c>
      <c r="AV176" s="511">
        <v>0</v>
      </c>
      <c r="AW176" s="511">
        <v>0</v>
      </c>
      <c r="AX176" s="511">
        <v>0</v>
      </c>
      <c r="AY176" s="511">
        <v>0</v>
      </c>
      <c r="AZ176" s="511">
        <v>0</v>
      </c>
      <c r="BA176" s="511">
        <v>0</v>
      </c>
      <c r="BB176" s="511">
        <v>0</v>
      </c>
      <c r="BC176" s="511">
        <v>0</v>
      </c>
      <c r="BD176" s="511">
        <v>1</v>
      </c>
      <c r="BE176" s="511">
        <v>0</v>
      </c>
      <c r="BF176" s="511">
        <v>0</v>
      </c>
      <c r="BG176" s="511">
        <v>0</v>
      </c>
      <c r="BH176" s="511">
        <v>0</v>
      </c>
      <c r="BI176" s="511">
        <v>0</v>
      </c>
      <c r="BJ176" s="511">
        <v>0</v>
      </c>
      <c r="BK176" s="511">
        <v>0</v>
      </c>
      <c r="BL176" s="511">
        <v>0</v>
      </c>
      <c r="BM176" s="511">
        <v>0</v>
      </c>
      <c r="BN176" s="728"/>
      <c r="BO176" s="518">
        <v>-1</v>
      </c>
      <c r="BP176" s="519">
        <v>0</v>
      </c>
      <c r="BQ176" s="528">
        <v>0</v>
      </c>
      <c r="BR176" s="519">
        <v>0</v>
      </c>
      <c r="BS176" s="519">
        <v>0</v>
      </c>
      <c r="BT176" s="519">
        <v>0</v>
      </c>
      <c r="BU176" s="529">
        <v>0</v>
      </c>
      <c r="BV176" s="519">
        <v>0</v>
      </c>
      <c r="BW176" s="519">
        <v>0</v>
      </c>
      <c r="BX176" s="519">
        <v>0</v>
      </c>
      <c r="BY176" s="519">
        <v>0</v>
      </c>
      <c r="BZ176" s="519">
        <v>0</v>
      </c>
      <c r="CA176" s="519">
        <v>0</v>
      </c>
      <c r="CB176" s="519">
        <v>0</v>
      </c>
      <c r="CC176" s="519">
        <v>0</v>
      </c>
      <c r="CD176" s="519">
        <v>0</v>
      </c>
      <c r="CE176" s="519">
        <v>0</v>
      </c>
      <c r="CF176" s="519">
        <v>0</v>
      </c>
      <c r="CG176" s="519">
        <v>0</v>
      </c>
      <c r="CH176" s="519">
        <v>0</v>
      </c>
      <c r="CI176" s="519">
        <v>0</v>
      </c>
      <c r="CJ176" s="519">
        <v>0</v>
      </c>
      <c r="CK176" s="623">
        <f t="shared" si="2"/>
        <v>0</v>
      </c>
      <c r="CL176" s="523">
        <v>0</v>
      </c>
      <c r="CM176" s="523">
        <v>0</v>
      </c>
      <c r="CN176" s="523">
        <v>0</v>
      </c>
      <c r="CO176" s="524">
        <v>7</v>
      </c>
      <c r="CP176" s="726"/>
      <c r="CQ176" s="525" t="s">
        <v>4965</v>
      </c>
      <c r="CR176" s="526" t="s">
        <v>4965</v>
      </c>
      <c r="CS176" s="527" t="s">
        <v>4965</v>
      </c>
      <c r="CT176" s="527" t="s">
        <v>4965</v>
      </c>
      <c r="CU176" s="527" t="s">
        <v>4965</v>
      </c>
    </row>
    <row r="177" spans="1:99" s="71" customFormat="1" ht="12" customHeight="1" x14ac:dyDescent="0.2">
      <c r="A177" s="509" t="s">
        <v>2441</v>
      </c>
      <c r="B177" s="510" t="s">
        <v>4840</v>
      </c>
      <c r="C177" s="510" t="s">
        <v>1432</v>
      </c>
      <c r="D177" s="510" t="s">
        <v>1432</v>
      </c>
      <c r="E177" s="511" t="s">
        <v>1432</v>
      </c>
      <c r="F177" s="510" t="s">
        <v>4841</v>
      </c>
      <c r="G177" s="510" t="s">
        <v>4842</v>
      </c>
      <c r="H177" s="510" t="s">
        <v>3875</v>
      </c>
      <c r="I177" s="510" t="s">
        <v>4843</v>
      </c>
      <c r="J177" s="510">
        <v>528609</v>
      </c>
      <c r="K177" s="510">
        <v>173060</v>
      </c>
      <c r="L177" s="512" t="s">
        <v>3083</v>
      </c>
      <c r="M177" s="513" t="s">
        <v>1575</v>
      </c>
      <c r="N177" s="513" t="s">
        <v>4844</v>
      </c>
      <c r="O177" s="510">
        <v>0</v>
      </c>
      <c r="P177" s="510">
        <v>1</v>
      </c>
      <c r="Q177" s="514">
        <v>1</v>
      </c>
      <c r="R177" s="510" t="s">
        <v>4845</v>
      </c>
      <c r="S177" s="510" t="s">
        <v>1438</v>
      </c>
      <c r="T177" s="513" t="s">
        <v>3226</v>
      </c>
      <c r="U177" s="513" t="s">
        <v>1836</v>
      </c>
      <c r="V177" s="513"/>
      <c r="W177" s="510" t="s">
        <v>1439</v>
      </c>
      <c r="X177" s="513" t="s">
        <v>1432</v>
      </c>
      <c r="Y177" s="510" t="s">
        <v>1442</v>
      </c>
      <c r="Z177" s="510" t="s">
        <v>4694</v>
      </c>
      <c r="AA177" s="510" t="s">
        <v>1444</v>
      </c>
      <c r="AB177" s="510" t="s">
        <v>2723</v>
      </c>
      <c r="AC177" s="515">
        <v>4.0000000000000001E-3</v>
      </c>
      <c r="AD177" s="516" t="s">
        <v>1575</v>
      </c>
      <c r="AE177" s="516"/>
      <c r="AF177" s="675">
        <v>42033</v>
      </c>
      <c r="AG177" s="517" t="s">
        <v>3063</v>
      </c>
      <c r="AH177" s="511" t="s">
        <v>1445</v>
      </c>
      <c r="AI177" s="511">
        <v>0</v>
      </c>
      <c r="AJ177" s="511">
        <v>0</v>
      </c>
      <c r="AK177" s="511">
        <v>0</v>
      </c>
      <c r="AL177" s="511">
        <v>0</v>
      </c>
      <c r="AM177" s="511">
        <v>1</v>
      </c>
      <c r="AN177" s="511">
        <v>0</v>
      </c>
      <c r="AO177" s="511">
        <v>0</v>
      </c>
      <c r="AP177" s="511">
        <v>0</v>
      </c>
      <c r="AQ177" s="511">
        <v>0</v>
      </c>
      <c r="AR177" s="511">
        <v>0</v>
      </c>
      <c r="AS177" s="511">
        <v>0</v>
      </c>
      <c r="AT177" s="511">
        <v>1</v>
      </c>
      <c r="AU177" s="511">
        <v>0</v>
      </c>
      <c r="AV177" s="511">
        <v>0</v>
      </c>
      <c r="AW177" s="511">
        <v>0</v>
      </c>
      <c r="AX177" s="511">
        <v>0</v>
      </c>
      <c r="AY177" s="511">
        <v>0</v>
      </c>
      <c r="AZ177" s="511">
        <v>0</v>
      </c>
      <c r="BA177" s="511">
        <v>0</v>
      </c>
      <c r="BB177" s="511">
        <v>0</v>
      </c>
      <c r="BC177" s="511">
        <v>0</v>
      </c>
      <c r="BD177" s="511">
        <v>0</v>
      </c>
      <c r="BE177" s="511">
        <v>0</v>
      </c>
      <c r="BF177" s="511">
        <v>0</v>
      </c>
      <c r="BG177" s="511">
        <v>0</v>
      </c>
      <c r="BH177" s="511">
        <v>0</v>
      </c>
      <c r="BI177" s="511">
        <v>0</v>
      </c>
      <c r="BJ177" s="511">
        <v>0</v>
      </c>
      <c r="BK177" s="511">
        <v>0</v>
      </c>
      <c r="BL177" s="511">
        <v>0</v>
      </c>
      <c r="BM177" s="511">
        <v>0</v>
      </c>
      <c r="BN177" s="728"/>
      <c r="BO177" s="518">
        <v>1</v>
      </c>
      <c r="BP177" s="519">
        <v>0</v>
      </c>
      <c r="BQ177" s="528">
        <v>0</v>
      </c>
      <c r="BR177" s="519">
        <v>0</v>
      </c>
      <c r="BS177" s="519">
        <v>0</v>
      </c>
      <c r="BT177" s="519">
        <v>0</v>
      </c>
      <c r="BU177" s="529">
        <v>0</v>
      </c>
      <c r="BV177" s="519">
        <v>0</v>
      </c>
      <c r="BW177" s="519">
        <v>0</v>
      </c>
      <c r="BX177" s="519">
        <v>0</v>
      </c>
      <c r="BY177" s="519">
        <v>0</v>
      </c>
      <c r="BZ177" s="519">
        <v>0</v>
      </c>
      <c r="CA177" s="519">
        <v>0</v>
      </c>
      <c r="CB177" s="519">
        <v>0</v>
      </c>
      <c r="CC177" s="519">
        <v>0</v>
      </c>
      <c r="CD177" s="519">
        <v>0</v>
      </c>
      <c r="CE177" s="519">
        <v>0</v>
      </c>
      <c r="CF177" s="519">
        <v>0</v>
      </c>
      <c r="CG177" s="519">
        <v>0</v>
      </c>
      <c r="CH177" s="519">
        <v>0</v>
      </c>
      <c r="CI177" s="519">
        <v>0</v>
      </c>
      <c r="CJ177" s="519">
        <v>0</v>
      </c>
      <c r="CK177" s="623">
        <f t="shared" si="2"/>
        <v>0</v>
      </c>
      <c r="CL177" s="523">
        <v>0</v>
      </c>
      <c r="CM177" s="523">
        <v>0</v>
      </c>
      <c r="CN177" s="523">
        <v>0</v>
      </c>
      <c r="CO177" s="524">
        <v>1</v>
      </c>
      <c r="CP177" s="726"/>
      <c r="CQ177" s="525" t="s">
        <v>4965</v>
      </c>
      <c r="CR177" s="526" t="s">
        <v>4965</v>
      </c>
      <c r="CS177" s="527" t="s">
        <v>4965</v>
      </c>
      <c r="CT177" s="527" t="s">
        <v>4965</v>
      </c>
      <c r="CU177" s="527" t="s">
        <v>4965</v>
      </c>
    </row>
    <row r="178" spans="1:99" s="71" customFormat="1" ht="12" customHeight="1" x14ac:dyDescent="0.2">
      <c r="A178" s="509" t="s">
        <v>2441</v>
      </c>
      <c r="B178" s="510" t="s">
        <v>4846</v>
      </c>
      <c r="C178" s="510" t="s">
        <v>1432</v>
      </c>
      <c r="D178" s="510" t="s">
        <v>1432</v>
      </c>
      <c r="E178" s="511" t="s">
        <v>1432</v>
      </c>
      <c r="F178" s="510" t="s">
        <v>4847</v>
      </c>
      <c r="G178" s="510" t="s">
        <v>908</v>
      </c>
      <c r="H178" s="510" t="s">
        <v>2717</v>
      </c>
      <c r="I178" s="510" t="s">
        <v>1745</v>
      </c>
      <c r="J178" s="510">
        <v>527375</v>
      </c>
      <c r="K178" s="510">
        <v>175280</v>
      </c>
      <c r="L178" s="512" t="s">
        <v>3084</v>
      </c>
      <c r="M178" s="513" t="s">
        <v>1748</v>
      </c>
      <c r="N178" s="513" t="s">
        <v>2134</v>
      </c>
      <c r="O178" s="510">
        <v>0</v>
      </c>
      <c r="P178" s="510">
        <v>3</v>
      </c>
      <c r="Q178" s="514">
        <v>3</v>
      </c>
      <c r="R178" s="510" t="s">
        <v>2247</v>
      </c>
      <c r="S178" s="510" t="s">
        <v>3187</v>
      </c>
      <c r="T178" s="513" t="s">
        <v>1877</v>
      </c>
      <c r="U178" s="513" t="s">
        <v>3423</v>
      </c>
      <c r="V178" s="513"/>
      <c r="W178" s="510" t="s">
        <v>1439</v>
      </c>
      <c r="X178" s="513" t="s">
        <v>1432</v>
      </c>
      <c r="Y178" s="510" t="s">
        <v>1442</v>
      </c>
      <c r="Z178" s="510" t="s">
        <v>3893</v>
      </c>
      <c r="AA178" s="510" t="s">
        <v>1444</v>
      </c>
      <c r="AB178" s="510" t="s">
        <v>4720</v>
      </c>
      <c r="AC178" s="515">
        <v>1.2E-2</v>
      </c>
      <c r="AD178" s="516" t="s">
        <v>1748</v>
      </c>
      <c r="AE178" s="516"/>
      <c r="AF178" s="675">
        <v>41836</v>
      </c>
      <c r="AG178" s="517" t="s">
        <v>3063</v>
      </c>
      <c r="AH178" s="511" t="s">
        <v>1445</v>
      </c>
      <c r="AI178" s="532"/>
      <c r="AJ178" s="511">
        <v>0</v>
      </c>
      <c r="AK178" s="511">
        <v>0</v>
      </c>
      <c r="AL178" s="511">
        <v>0</v>
      </c>
      <c r="AM178" s="511">
        <v>0</v>
      </c>
      <c r="AN178" s="511">
        <v>3</v>
      </c>
      <c r="AO178" s="511">
        <v>0</v>
      </c>
      <c r="AP178" s="511">
        <v>0</v>
      </c>
      <c r="AQ178" s="511">
        <v>0</v>
      </c>
      <c r="AR178" s="511">
        <v>0</v>
      </c>
      <c r="AS178" s="511">
        <v>0</v>
      </c>
      <c r="AT178" s="511">
        <v>0</v>
      </c>
      <c r="AU178" s="511">
        <v>3</v>
      </c>
      <c r="AV178" s="511">
        <v>0</v>
      </c>
      <c r="AW178" s="511">
        <v>0</v>
      </c>
      <c r="AX178" s="511">
        <v>0</v>
      </c>
      <c r="AY178" s="511">
        <v>0</v>
      </c>
      <c r="AZ178" s="511">
        <v>0</v>
      </c>
      <c r="BA178" s="511">
        <v>0</v>
      </c>
      <c r="BB178" s="511">
        <v>0</v>
      </c>
      <c r="BC178" s="511">
        <v>0</v>
      </c>
      <c r="BD178" s="511">
        <v>0</v>
      </c>
      <c r="BE178" s="511">
        <v>0</v>
      </c>
      <c r="BF178" s="511">
        <v>0</v>
      </c>
      <c r="BG178" s="511">
        <v>0</v>
      </c>
      <c r="BH178" s="511">
        <v>0</v>
      </c>
      <c r="BI178" s="511">
        <v>0</v>
      </c>
      <c r="BJ178" s="511">
        <v>0</v>
      </c>
      <c r="BK178" s="511">
        <v>0</v>
      </c>
      <c r="BL178" s="511">
        <v>0</v>
      </c>
      <c r="BM178" s="511">
        <v>0</v>
      </c>
      <c r="BN178" s="728"/>
      <c r="BO178" s="518">
        <v>3</v>
      </c>
      <c r="BP178" s="519">
        <v>0</v>
      </c>
      <c r="BQ178" s="528">
        <v>0</v>
      </c>
      <c r="BR178" s="519">
        <v>0</v>
      </c>
      <c r="BS178" s="519">
        <v>0</v>
      </c>
      <c r="BT178" s="519">
        <v>0</v>
      </c>
      <c r="BU178" s="529">
        <v>0</v>
      </c>
      <c r="BV178" s="519">
        <v>0</v>
      </c>
      <c r="BW178" s="519">
        <v>0</v>
      </c>
      <c r="BX178" s="519">
        <v>0</v>
      </c>
      <c r="BY178" s="519">
        <v>0</v>
      </c>
      <c r="BZ178" s="519">
        <v>0</v>
      </c>
      <c r="CA178" s="519">
        <v>0</v>
      </c>
      <c r="CB178" s="519">
        <v>0</v>
      </c>
      <c r="CC178" s="519">
        <v>0</v>
      </c>
      <c r="CD178" s="519">
        <v>0</v>
      </c>
      <c r="CE178" s="519">
        <v>0</v>
      </c>
      <c r="CF178" s="519">
        <v>0</v>
      </c>
      <c r="CG178" s="519">
        <v>0</v>
      </c>
      <c r="CH178" s="519">
        <v>0</v>
      </c>
      <c r="CI178" s="519">
        <v>0</v>
      </c>
      <c r="CJ178" s="519">
        <v>0</v>
      </c>
      <c r="CK178" s="623">
        <f t="shared" si="2"/>
        <v>0</v>
      </c>
      <c r="CL178" s="523">
        <v>0</v>
      </c>
      <c r="CM178" s="523">
        <v>0</v>
      </c>
      <c r="CN178" s="523">
        <v>0</v>
      </c>
      <c r="CO178" s="524">
        <v>7</v>
      </c>
      <c r="CP178" s="726"/>
      <c r="CQ178" s="530" t="s">
        <v>1940</v>
      </c>
      <c r="CR178" s="526" t="s">
        <v>4965</v>
      </c>
      <c r="CS178" s="527" t="s">
        <v>4965</v>
      </c>
      <c r="CT178" s="527" t="s">
        <v>4965</v>
      </c>
      <c r="CU178" s="527" t="s">
        <v>4965</v>
      </c>
    </row>
    <row r="179" spans="1:99" s="71" customFormat="1" ht="12" customHeight="1" x14ac:dyDescent="0.2">
      <c r="A179" s="509" t="s">
        <v>2441</v>
      </c>
      <c r="B179" s="510" t="s">
        <v>2248</v>
      </c>
      <c r="C179" s="510" t="s">
        <v>1432</v>
      </c>
      <c r="D179" s="510" t="s">
        <v>1432</v>
      </c>
      <c r="E179" s="511" t="s">
        <v>1432</v>
      </c>
      <c r="F179" s="510" t="s">
        <v>2249</v>
      </c>
      <c r="G179" s="510" t="s">
        <v>1434</v>
      </c>
      <c r="H179" s="510" t="s">
        <v>1435</v>
      </c>
      <c r="I179" s="510" t="s">
        <v>4123</v>
      </c>
      <c r="J179" s="510">
        <v>527542</v>
      </c>
      <c r="K179" s="510">
        <v>171555</v>
      </c>
      <c r="L179" s="512" t="s">
        <v>3082</v>
      </c>
      <c r="M179" s="513" t="s">
        <v>2250</v>
      </c>
      <c r="N179" s="513" t="s">
        <v>3859</v>
      </c>
      <c r="O179" s="510">
        <v>0</v>
      </c>
      <c r="P179" s="510">
        <v>8</v>
      </c>
      <c r="Q179" s="514">
        <v>8</v>
      </c>
      <c r="R179" s="510" t="s">
        <v>2251</v>
      </c>
      <c r="S179" s="510" t="s">
        <v>1438</v>
      </c>
      <c r="T179" s="513" t="s">
        <v>2491</v>
      </c>
      <c r="U179" s="513" t="s">
        <v>2219</v>
      </c>
      <c r="V179" s="513"/>
      <c r="W179" s="510" t="s">
        <v>1439</v>
      </c>
      <c r="X179" s="513" t="s">
        <v>1432</v>
      </c>
      <c r="Y179" s="510" t="s">
        <v>1442</v>
      </c>
      <c r="Z179" s="510" t="s">
        <v>3893</v>
      </c>
      <c r="AA179" s="510" t="s">
        <v>1444</v>
      </c>
      <c r="AB179" s="510" t="s">
        <v>2713</v>
      </c>
      <c r="AC179" s="515">
        <v>0.09</v>
      </c>
      <c r="AD179" s="516" t="s">
        <v>2250</v>
      </c>
      <c r="AE179" s="516"/>
      <c r="AF179" s="675">
        <v>42094</v>
      </c>
      <c r="AG179" s="517" t="s">
        <v>3063</v>
      </c>
      <c r="AH179" s="511" t="s">
        <v>1445</v>
      </c>
      <c r="AI179" s="511">
        <v>0</v>
      </c>
      <c r="AJ179" s="511">
        <v>0</v>
      </c>
      <c r="AK179" s="511">
        <v>0</v>
      </c>
      <c r="AL179" s="511">
        <v>0</v>
      </c>
      <c r="AM179" s="511">
        <v>2</v>
      </c>
      <c r="AN179" s="511">
        <v>6</v>
      </c>
      <c r="AO179" s="511">
        <v>0</v>
      </c>
      <c r="AP179" s="511">
        <v>0</v>
      </c>
      <c r="AQ179" s="511">
        <v>0</v>
      </c>
      <c r="AR179" s="511">
        <v>0</v>
      </c>
      <c r="AS179" s="511">
        <v>0</v>
      </c>
      <c r="AT179" s="511">
        <v>2</v>
      </c>
      <c r="AU179" s="511">
        <v>6</v>
      </c>
      <c r="AV179" s="511">
        <v>0</v>
      </c>
      <c r="AW179" s="511">
        <v>0</v>
      </c>
      <c r="AX179" s="511">
        <v>0</v>
      </c>
      <c r="AY179" s="511">
        <v>0</v>
      </c>
      <c r="AZ179" s="511">
        <v>0</v>
      </c>
      <c r="BA179" s="511">
        <v>0</v>
      </c>
      <c r="BB179" s="511">
        <v>0</v>
      </c>
      <c r="BC179" s="511">
        <v>0</v>
      </c>
      <c r="BD179" s="511">
        <v>0</v>
      </c>
      <c r="BE179" s="511">
        <v>0</v>
      </c>
      <c r="BF179" s="511">
        <v>0</v>
      </c>
      <c r="BG179" s="511">
        <v>0</v>
      </c>
      <c r="BH179" s="511">
        <v>0</v>
      </c>
      <c r="BI179" s="511">
        <v>0</v>
      </c>
      <c r="BJ179" s="511">
        <v>0</v>
      </c>
      <c r="BK179" s="511">
        <v>0</v>
      </c>
      <c r="BL179" s="511">
        <v>0</v>
      </c>
      <c r="BM179" s="511">
        <v>0</v>
      </c>
      <c r="BN179" s="728"/>
      <c r="BO179" s="518">
        <v>8</v>
      </c>
      <c r="BP179" s="519">
        <v>0</v>
      </c>
      <c r="BQ179" s="528">
        <v>0</v>
      </c>
      <c r="BR179" s="519">
        <v>0</v>
      </c>
      <c r="BS179" s="519">
        <v>0</v>
      </c>
      <c r="BT179" s="519">
        <v>0</v>
      </c>
      <c r="BU179" s="529">
        <v>0</v>
      </c>
      <c r="BV179" s="519">
        <v>0</v>
      </c>
      <c r="BW179" s="519">
        <v>0</v>
      </c>
      <c r="BX179" s="519">
        <v>0</v>
      </c>
      <c r="BY179" s="519">
        <v>0</v>
      </c>
      <c r="BZ179" s="519">
        <v>0</v>
      </c>
      <c r="CA179" s="519">
        <v>0</v>
      </c>
      <c r="CB179" s="519">
        <v>0</v>
      </c>
      <c r="CC179" s="519">
        <v>0</v>
      </c>
      <c r="CD179" s="519">
        <v>0</v>
      </c>
      <c r="CE179" s="519">
        <v>0</v>
      </c>
      <c r="CF179" s="519">
        <v>0</v>
      </c>
      <c r="CG179" s="519">
        <v>0</v>
      </c>
      <c r="CH179" s="519">
        <v>0</v>
      </c>
      <c r="CI179" s="519">
        <v>0</v>
      </c>
      <c r="CJ179" s="519">
        <v>0</v>
      </c>
      <c r="CK179" s="623">
        <f t="shared" si="2"/>
        <v>0</v>
      </c>
      <c r="CL179" s="523">
        <v>0</v>
      </c>
      <c r="CM179" s="523">
        <v>0</v>
      </c>
      <c r="CN179" s="523">
        <v>0</v>
      </c>
      <c r="CO179" s="524">
        <v>7</v>
      </c>
      <c r="CP179" s="524" t="s">
        <v>1938</v>
      </c>
      <c r="CQ179" s="530" t="s">
        <v>1941</v>
      </c>
      <c r="CR179" s="526" t="s">
        <v>4965</v>
      </c>
      <c r="CS179" s="527" t="s">
        <v>4965</v>
      </c>
      <c r="CT179" s="527" t="s">
        <v>4965</v>
      </c>
      <c r="CU179" s="527" t="s">
        <v>4965</v>
      </c>
    </row>
    <row r="180" spans="1:99" s="71" customFormat="1" ht="12" customHeight="1" x14ac:dyDescent="0.2">
      <c r="A180" s="509" t="s">
        <v>2441</v>
      </c>
      <c r="B180" s="510" t="s">
        <v>2252</v>
      </c>
      <c r="C180" s="510" t="s">
        <v>1432</v>
      </c>
      <c r="D180" s="510" t="s">
        <v>1432</v>
      </c>
      <c r="E180" s="511" t="s">
        <v>1432</v>
      </c>
      <c r="F180" s="510" t="s">
        <v>2253</v>
      </c>
      <c r="G180" s="510" t="s">
        <v>2513</v>
      </c>
      <c r="H180" s="510" t="s">
        <v>2717</v>
      </c>
      <c r="I180" s="510" t="s">
        <v>4887</v>
      </c>
      <c r="J180" s="510">
        <v>526443</v>
      </c>
      <c r="K180" s="510">
        <v>175565</v>
      </c>
      <c r="L180" s="512" t="s">
        <v>4766</v>
      </c>
      <c r="M180" s="513" t="s">
        <v>2066</v>
      </c>
      <c r="N180" s="513" t="s">
        <v>3859</v>
      </c>
      <c r="O180" s="510">
        <v>0</v>
      </c>
      <c r="P180" s="510">
        <v>1</v>
      </c>
      <c r="Q180" s="514">
        <v>1</v>
      </c>
      <c r="R180" s="510" t="s">
        <v>2254</v>
      </c>
      <c r="S180" s="510" t="s">
        <v>1438</v>
      </c>
      <c r="T180" s="513" t="s">
        <v>4284</v>
      </c>
      <c r="U180" s="513" t="s">
        <v>2255</v>
      </c>
      <c r="V180" s="513"/>
      <c r="W180" s="510" t="s">
        <v>1439</v>
      </c>
      <c r="X180" s="513" t="s">
        <v>1432</v>
      </c>
      <c r="Y180" s="510" t="s">
        <v>1442</v>
      </c>
      <c r="Z180" s="510" t="s">
        <v>1443</v>
      </c>
      <c r="AA180" s="510" t="s">
        <v>1444</v>
      </c>
      <c r="AB180" s="510" t="s">
        <v>2713</v>
      </c>
      <c r="AC180" s="515">
        <v>4.0000000000000001E-3</v>
      </c>
      <c r="AD180" s="516" t="s">
        <v>2066</v>
      </c>
      <c r="AE180" s="516"/>
      <c r="AF180" s="675">
        <v>42094</v>
      </c>
      <c r="AG180" s="517" t="s">
        <v>3063</v>
      </c>
      <c r="AH180" s="511" t="s">
        <v>1445</v>
      </c>
      <c r="AI180" s="511">
        <v>0</v>
      </c>
      <c r="AJ180" s="511">
        <v>0</v>
      </c>
      <c r="AK180" s="511">
        <v>0</v>
      </c>
      <c r="AL180" s="511">
        <v>0</v>
      </c>
      <c r="AM180" s="511">
        <v>0</v>
      </c>
      <c r="AN180" s="511">
        <v>1</v>
      </c>
      <c r="AO180" s="511">
        <v>0</v>
      </c>
      <c r="AP180" s="511">
        <v>0</v>
      </c>
      <c r="AQ180" s="511">
        <v>0</v>
      </c>
      <c r="AR180" s="511">
        <v>0</v>
      </c>
      <c r="AS180" s="511">
        <v>0</v>
      </c>
      <c r="AT180" s="511">
        <v>0</v>
      </c>
      <c r="AU180" s="511">
        <v>1</v>
      </c>
      <c r="AV180" s="511">
        <v>0</v>
      </c>
      <c r="AW180" s="511">
        <v>0</v>
      </c>
      <c r="AX180" s="511">
        <v>0</v>
      </c>
      <c r="AY180" s="511">
        <v>0</v>
      </c>
      <c r="AZ180" s="511">
        <v>0</v>
      </c>
      <c r="BA180" s="511">
        <v>0</v>
      </c>
      <c r="BB180" s="511">
        <v>0</v>
      </c>
      <c r="BC180" s="511">
        <v>0</v>
      </c>
      <c r="BD180" s="511">
        <v>0</v>
      </c>
      <c r="BE180" s="511">
        <v>0</v>
      </c>
      <c r="BF180" s="511">
        <v>0</v>
      </c>
      <c r="BG180" s="511">
        <v>0</v>
      </c>
      <c r="BH180" s="511">
        <v>0</v>
      </c>
      <c r="BI180" s="511">
        <v>0</v>
      </c>
      <c r="BJ180" s="511">
        <v>0</v>
      </c>
      <c r="BK180" s="511">
        <v>0</v>
      </c>
      <c r="BL180" s="511">
        <v>0</v>
      </c>
      <c r="BM180" s="511">
        <v>0</v>
      </c>
      <c r="BN180" s="728"/>
      <c r="BO180" s="518">
        <v>1</v>
      </c>
      <c r="BP180" s="519">
        <v>0</v>
      </c>
      <c r="BQ180" s="528">
        <v>0</v>
      </c>
      <c r="BR180" s="519">
        <v>0</v>
      </c>
      <c r="BS180" s="519">
        <v>0</v>
      </c>
      <c r="BT180" s="519">
        <v>0</v>
      </c>
      <c r="BU180" s="529">
        <v>0</v>
      </c>
      <c r="BV180" s="519">
        <v>0</v>
      </c>
      <c r="BW180" s="519">
        <v>0</v>
      </c>
      <c r="BX180" s="519">
        <v>0</v>
      </c>
      <c r="BY180" s="519">
        <v>0</v>
      </c>
      <c r="BZ180" s="519">
        <v>0</v>
      </c>
      <c r="CA180" s="519">
        <v>0</v>
      </c>
      <c r="CB180" s="519">
        <v>0</v>
      </c>
      <c r="CC180" s="519">
        <v>0</v>
      </c>
      <c r="CD180" s="519">
        <v>0</v>
      </c>
      <c r="CE180" s="519">
        <v>0</v>
      </c>
      <c r="CF180" s="519">
        <v>0</v>
      </c>
      <c r="CG180" s="519">
        <v>0</v>
      </c>
      <c r="CH180" s="519">
        <v>0</v>
      </c>
      <c r="CI180" s="519">
        <v>0</v>
      </c>
      <c r="CJ180" s="519">
        <v>0</v>
      </c>
      <c r="CK180" s="623">
        <f t="shared" si="2"/>
        <v>0</v>
      </c>
      <c r="CL180" s="523">
        <v>0</v>
      </c>
      <c r="CM180" s="523">
        <v>0</v>
      </c>
      <c r="CN180" s="523">
        <v>0</v>
      </c>
      <c r="CO180" s="524">
        <v>1</v>
      </c>
      <c r="CP180" s="726"/>
      <c r="CQ180" s="525" t="s">
        <v>4965</v>
      </c>
      <c r="CR180" s="526" t="s">
        <v>4965</v>
      </c>
      <c r="CS180" s="527" t="s">
        <v>4965</v>
      </c>
      <c r="CT180" s="527" t="s">
        <v>4965</v>
      </c>
      <c r="CU180" s="527" t="s">
        <v>4965</v>
      </c>
    </row>
    <row r="181" spans="1:99" s="71" customFormat="1" ht="12" customHeight="1" x14ac:dyDescent="0.2">
      <c r="A181" s="509" t="s">
        <v>2441</v>
      </c>
      <c r="B181" s="510" t="s">
        <v>2256</v>
      </c>
      <c r="C181" s="510" t="s">
        <v>1432</v>
      </c>
      <c r="D181" s="510" t="s">
        <v>1432</v>
      </c>
      <c r="E181" s="511" t="s">
        <v>1432</v>
      </c>
      <c r="F181" s="510" t="s">
        <v>2257</v>
      </c>
      <c r="G181" s="510" t="s">
        <v>4568</v>
      </c>
      <c r="H181" s="510" t="s">
        <v>1458</v>
      </c>
      <c r="I181" s="510" t="s">
        <v>2258</v>
      </c>
      <c r="J181" s="510">
        <v>523495</v>
      </c>
      <c r="K181" s="510">
        <v>175880</v>
      </c>
      <c r="L181" s="512" t="s">
        <v>3088</v>
      </c>
      <c r="M181" s="513" t="s">
        <v>3900</v>
      </c>
      <c r="N181" s="513" t="s">
        <v>3859</v>
      </c>
      <c r="O181" s="510">
        <v>0</v>
      </c>
      <c r="P181" s="510">
        <v>1</v>
      </c>
      <c r="Q181" s="514">
        <v>1</v>
      </c>
      <c r="R181" s="510" t="s">
        <v>2259</v>
      </c>
      <c r="S181" s="510" t="s">
        <v>1438</v>
      </c>
      <c r="T181" s="513" t="s">
        <v>3101</v>
      </c>
      <c r="U181" s="513" t="s">
        <v>2260</v>
      </c>
      <c r="V181" s="513"/>
      <c r="W181" s="510" t="s">
        <v>1439</v>
      </c>
      <c r="X181" s="513" t="s">
        <v>1432</v>
      </c>
      <c r="Y181" s="510" t="s">
        <v>1442</v>
      </c>
      <c r="Z181" s="510" t="s">
        <v>3893</v>
      </c>
      <c r="AA181" s="510" t="s">
        <v>1444</v>
      </c>
      <c r="AB181" s="510" t="s">
        <v>4720</v>
      </c>
      <c r="AC181" s="515">
        <v>5.0000000000000001E-3</v>
      </c>
      <c r="AD181" s="516" t="s">
        <v>3900</v>
      </c>
      <c r="AE181" s="516"/>
      <c r="AF181" s="675">
        <v>42094</v>
      </c>
      <c r="AG181" s="517" t="s">
        <v>3063</v>
      </c>
      <c r="AH181" s="511" t="s">
        <v>1445</v>
      </c>
      <c r="AI181" s="511">
        <v>0</v>
      </c>
      <c r="AJ181" s="511">
        <v>0</v>
      </c>
      <c r="AK181" s="511">
        <v>0</v>
      </c>
      <c r="AL181" s="511">
        <v>0</v>
      </c>
      <c r="AM181" s="511">
        <v>0</v>
      </c>
      <c r="AN181" s="511">
        <v>1</v>
      </c>
      <c r="AO181" s="511">
        <v>0</v>
      </c>
      <c r="AP181" s="511">
        <v>0</v>
      </c>
      <c r="AQ181" s="511">
        <v>0</v>
      </c>
      <c r="AR181" s="511">
        <v>0</v>
      </c>
      <c r="AS181" s="511">
        <v>0</v>
      </c>
      <c r="AT181" s="511">
        <v>0</v>
      </c>
      <c r="AU181" s="511">
        <v>1</v>
      </c>
      <c r="AV181" s="511">
        <v>0</v>
      </c>
      <c r="AW181" s="511">
        <v>0</v>
      </c>
      <c r="AX181" s="511">
        <v>0</v>
      </c>
      <c r="AY181" s="511">
        <v>0</v>
      </c>
      <c r="AZ181" s="511">
        <v>0</v>
      </c>
      <c r="BA181" s="511">
        <v>0</v>
      </c>
      <c r="BB181" s="511">
        <v>0</v>
      </c>
      <c r="BC181" s="511">
        <v>0</v>
      </c>
      <c r="BD181" s="511">
        <v>0</v>
      </c>
      <c r="BE181" s="511">
        <v>0</v>
      </c>
      <c r="BF181" s="511">
        <v>0</v>
      </c>
      <c r="BG181" s="511">
        <v>0</v>
      </c>
      <c r="BH181" s="511">
        <v>0</v>
      </c>
      <c r="BI181" s="511">
        <v>0</v>
      </c>
      <c r="BJ181" s="511">
        <v>0</v>
      </c>
      <c r="BK181" s="511">
        <v>0</v>
      </c>
      <c r="BL181" s="511">
        <v>0</v>
      </c>
      <c r="BM181" s="511">
        <v>0</v>
      </c>
      <c r="BN181" s="728"/>
      <c r="BO181" s="518">
        <v>1</v>
      </c>
      <c r="BP181" s="519">
        <v>0</v>
      </c>
      <c r="BQ181" s="528">
        <v>0</v>
      </c>
      <c r="BR181" s="519">
        <v>0</v>
      </c>
      <c r="BS181" s="519">
        <v>0</v>
      </c>
      <c r="BT181" s="519">
        <v>0</v>
      </c>
      <c r="BU181" s="529">
        <v>0</v>
      </c>
      <c r="BV181" s="519">
        <v>0</v>
      </c>
      <c r="BW181" s="519">
        <v>0</v>
      </c>
      <c r="BX181" s="519">
        <v>0</v>
      </c>
      <c r="BY181" s="519">
        <v>0</v>
      </c>
      <c r="BZ181" s="519">
        <v>0</v>
      </c>
      <c r="CA181" s="519">
        <v>0</v>
      </c>
      <c r="CB181" s="519">
        <v>0</v>
      </c>
      <c r="CC181" s="519">
        <v>0</v>
      </c>
      <c r="CD181" s="519">
        <v>0</v>
      </c>
      <c r="CE181" s="519">
        <v>0</v>
      </c>
      <c r="CF181" s="519">
        <v>0</v>
      </c>
      <c r="CG181" s="519">
        <v>0</v>
      </c>
      <c r="CH181" s="519">
        <v>0</v>
      </c>
      <c r="CI181" s="519">
        <v>0</v>
      </c>
      <c r="CJ181" s="519">
        <v>0</v>
      </c>
      <c r="CK181" s="623">
        <f t="shared" si="2"/>
        <v>0</v>
      </c>
      <c r="CL181" s="523">
        <v>0</v>
      </c>
      <c r="CM181" s="523">
        <v>0</v>
      </c>
      <c r="CN181" s="523">
        <v>0</v>
      </c>
      <c r="CO181" s="524">
        <v>7</v>
      </c>
      <c r="CP181" s="726"/>
      <c r="CQ181" s="525" t="s">
        <v>4965</v>
      </c>
      <c r="CR181" s="526" t="s">
        <v>4965</v>
      </c>
      <c r="CS181" s="527" t="s">
        <v>4965</v>
      </c>
      <c r="CT181" s="527" t="s">
        <v>4965</v>
      </c>
      <c r="CU181" s="527" t="s">
        <v>4965</v>
      </c>
    </row>
    <row r="182" spans="1:99" s="71" customFormat="1" ht="12" customHeight="1" x14ac:dyDescent="0.2">
      <c r="A182" s="509" t="s">
        <v>2441</v>
      </c>
      <c r="B182" s="510" t="s">
        <v>2261</v>
      </c>
      <c r="C182" s="510" t="s">
        <v>1432</v>
      </c>
      <c r="D182" s="510" t="s">
        <v>1432</v>
      </c>
      <c r="E182" s="511" t="s">
        <v>1432</v>
      </c>
      <c r="F182" s="510" t="s">
        <v>3873</v>
      </c>
      <c r="G182" s="510" t="s">
        <v>2262</v>
      </c>
      <c r="H182" s="510" t="s">
        <v>3875</v>
      </c>
      <c r="I182" s="510" t="s">
        <v>2263</v>
      </c>
      <c r="J182" s="510">
        <v>528661</v>
      </c>
      <c r="K182" s="510">
        <v>174076</v>
      </c>
      <c r="L182" s="512" t="s">
        <v>3076</v>
      </c>
      <c r="M182" s="513" t="s">
        <v>1401</v>
      </c>
      <c r="N182" s="513" t="s">
        <v>3859</v>
      </c>
      <c r="O182" s="510">
        <v>2</v>
      </c>
      <c r="P182" s="510">
        <v>2</v>
      </c>
      <c r="Q182" s="514">
        <v>0</v>
      </c>
      <c r="R182" s="510" t="s">
        <v>2607</v>
      </c>
      <c r="S182" s="510" t="s">
        <v>1438</v>
      </c>
      <c r="T182" s="513" t="s">
        <v>2491</v>
      </c>
      <c r="U182" s="513" t="s">
        <v>1369</v>
      </c>
      <c r="V182" s="513"/>
      <c r="W182" s="510" t="s">
        <v>1439</v>
      </c>
      <c r="X182" s="513" t="s">
        <v>1432</v>
      </c>
      <c r="Y182" s="510" t="s">
        <v>1442</v>
      </c>
      <c r="Z182" s="510" t="s">
        <v>1453</v>
      </c>
      <c r="AA182" s="510" t="s">
        <v>1444</v>
      </c>
      <c r="AB182" s="510" t="s">
        <v>4207</v>
      </c>
      <c r="AC182" s="515">
        <v>0.06</v>
      </c>
      <c r="AD182" s="516" t="s">
        <v>1401</v>
      </c>
      <c r="AE182" s="516"/>
      <c r="AF182" s="675">
        <v>42094</v>
      </c>
      <c r="AG182" s="517" t="s">
        <v>3063</v>
      </c>
      <c r="AH182" s="511" t="s">
        <v>1445</v>
      </c>
      <c r="AI182" s="511">
        <v>0</v>
      </c>
      <c r="AJ182" s="511">
        <v>0</v>
      </c>
      <c r="AK182" s="511">
        <v>0</v>
      </c>
      <c r="AL182" s="511">
        <v>0</v>
      </c>
      <c r="AM182" s="511">
        <v>0</v>
      </c>
      <c r="AN182" s="511">
        <v>0</v>
      </c>
      <c r="AO182" s="511">
        <v>-1</v>
      </c>
      <c r="AP182" s="511">
        <v>2</v>
      </c>
      <c r="AQ182" s="511">
        <v>-1</v>
      </c>
      <c r="AR182" s="511">
        <v>0</v>
      </c>
      <c r="AS182" s="511">
        <v>0</v>
      </c>
      <c r="AT182" s="511">
        <v>0</v>
      </c>
      <c r="AU182" s="511">
        <v>0</v>
      </c>
      <c r="AV182" s="511">
        <v>-1</v>
      </c>
      <c r="AW182" s="511">
        <v>0</v>
      </c>
      <c r="AX182" s="511">
        <v>-1</v>
      </c>
      <c r="AY182" s="511">
        <v>0</v>
      </c>
      <c r="AZ182" s="511">
        <v>0</v>
      </c>
      <c r="BA182" s="511">
        <v>0</v>
      </c>
      <c r="BB182" s="511">
        <v>0</v>
      </c>
      <c r="BC182" s="511">
        <v>0</v>
      </c>
      <c r="BD182" s="511">
        <v>2</v>
      </c>
      <c r="BE182" s="511">
        <v>0</v>
      </c>
      <c r="BF182" s="511">
        <v>0</v>
      </c>
      <c r="BG182" s="511">
        <v>0</v>
      </c>
      <c r="BH182" s="511">
        <v>0</v>
      </c>
      <c r="BI182" s="511">
        <v>0</v>
      </c>
      <c r="BJ182" s="511">
        <v>0</v>
      </c>
      <c r="BK182" s="511">
        <v>0</v>
      </c>
      <c r="BL182" s="511">
        <v>0</v>
      </c>
      <c r="BM182" s="511">
        <v>0</v>
      </c>
      <c r="BN182" s="728"/>
      <c r="BO182" s="518">
        <v>0</v>
      </c>
      <c r="BP182" s="519">
        <v>0</v>
      </c>
      <c r="BQ182" s="528">
        <v>0</v>
      </c>
      <c r="BR182" s="519">
        <v>0</v>
      </c>
      <c r="BS182" s="519">
        <v>0</v>
      </c>
      <c r="BT182" s="519">
        <v>0</v>
      </c>
      <c r="BU182" s="529">
        <v>0</v>
      </c>
      <c r="BV182" s="519">
        <v>0</v>
      </c>
      <c r="BW182" s="519">
        <v>0</v>
      </c>
      <c r="BX182" s="519">
        <v>0</v>
      </c>
      <c r="BY182" s="519">
        <v>0</v>
      </c>
      <c r="BZ182" s="519">
        <v>0</v>
      </c>
      <c r="CA182" s="519">
        <v>0</v>
      </c>
      <c r="CB182" s="519">
        <v>0</v>
      </c>
      <c r="CC182" s="519">
        <v>0</v>
      </c>
      <c r="CD182" s="519">
        <v>0</v>
      </c>
      <c r="CE182" s="519">
        <v>0</v>
      </c>
      <c r="CF182" s="519">
        <v>0</v>
      </c>
      <c r="CG182" s="519">
        <v>0</v>
      </c>
      <c r="CH182" s="519">
        <v>0</v>
      </c>
      <c r="CI182" s="519">
        <v>0</v>
      </c>
      <c r="CJ182" s="519">
        <v>0</v>
      </c>
      <c r="CK182" s="623">
        <f t="shared" si="2"/>
        <v>0</v>
      </c>
      <c r="CL182" s="523">
        <v>0</v>
      </c>
      <c r="CM182" s="523">
        <v>0</v>
      </c>
      <c r="CN182" s="523">
        <v>0</v>
      </c>
      <c r="CO182" s="524">
        <v>7</v>
      </c>
      <c r="CP182" s="726"/>
      <c r="CQ182" s="525" t="s">
        <v>4965</v>
      </c>
      <c r="CR182" s="526" t="s">
        <v>4965</v>
      </c>
      <c r="CS182" s="527" t="s">
        <v>4965</v>
      </c>
      <c r="CT182" s="527" t="s">
        <v>4965</v>
      </c>
      <c r="CU182" s="527" t="s">
        <v>4965</v>
      </c>
    </row>
    <row r="183" spans="1:99" s="71" customFormat="1" ht="12" customHeight="1" x14ac:dyDescent="0.2">
      <c r="A183" s="509" t="s">
        <v>2441</v>
      </c>
      <c r="B183" s="510" t="s">
        <v>2608</v>
      </c>
      <c r="C183" s="510" t="s">
        <v>1432</v>
      </c>
      <c r="D183" s="510" t="s">
        <v>1432</v>
      </c>
      <c r="E183" s="511" t="s">
        <v>1432</v>
      </c>
      <c r="F183" s="510" t="s">
        <v>4729</v>
      </c>
      <c r="G183" s="510" t="s">
        <v>3282</v>
      </c>
      <c r="H183" s="510" t="s">
        <v>1435</v>
      </c>
      <c r="I183" s="510" t="s">
        <v>2392</v>
      </c>
      <c r="J183" s="510">
        <v>527290</v>
      </c>
      <c r="K183" s="510">
        <v>171292</v>
      </c>
      <c r="L183" s="512" t="s">
        <v>3069</v>
      </c>
      <c r="M183" s="513" t="s">
        <v>3900</v>
      </c>
      <c r="N183" s="513" t="s">
        <v>3859</v>
      </c>
      <c r="O183" s="510">
        <v>1</v>
      </c>
      <c r="P183" s="510">
        <v>2</v>
      </c>
      <c r="Q183" s="514">
        <v>1</v>
      </c>
      <c r="R183" s="510" t="s">
        <v>2609</v>
      </c>
      <c r="S183" s="510" t="s">
        <v>1438</v>
      </c>
      <c r="T183" s="513" t="s">
        <v>3026</v>
      </c>
      <c r="U183" s="513" t="s">
        <v>2610</v>
      </c>
      <c r="V183" s="513"/>
      <c r="W183" s="510" t="s">
        <v>1439</v>
      </c>
      <c r="X183" s="513" t="s">
        <v>1432</v>
      </c>
      <c r="Y183" s="510" t="s">
        <v>1442</v>
      </c>
      <c r="Z183" s="510" t="s">
        <v>4694</v>
      </c>
      <c r="AA183" s="510" t="s">
        <v>1444</v>
      </c>
      <c r="AB183" s="510" t="s">
        <v>1454</v>
      </c>
      <c r="AC183" s="515">
        <v>1.4E-2</v>
      </c>
      <c r="AD183" s="516" t="s">
        <v>3900</v>
      </c>
      <c r="AE183" s="516"/>
      <c r="AF183" s="675">
        <v>42094</v>
      </c>
      <c r="AG183" s="517" t="s">
        <v>3063</v>
      </c>
      <c r="AH183" s="511" t="s">
        <v>1445</v>
      </c>
      <c r="AI183" s="511">
        <v>0</v>
      </c>
      <c r="AJ183" s="511">
        <v>0</v>
      </c>
      <c r="AK183" s="511">
        <v>0</v>
      </c>
      <c r="AL183" s="511">
        <v>0</v>
      </c>
      <c r="AM183" s="511">
        <v>0</v>
      </c>
      <c r="AN183" s="511">
        <v>0</v>
      </c>
      <c r="AO183" s="511">
        <v>1</v>
      </c>
      <c r="AP183" s="511">
        <v>0</v>
      </c>
      <c r="AQ183" s="511">
        <v>0</v>
      </c>
      <c r="AR183" s="511">
        <v>0</v>
      </c>
      <c r="AS183" s="511">
        <v>0</v>
      </c>
      <c r="AT183" s="511">
        <v>0</v>
      </c>
      <c r="AU183" s="511">
        <v>0</v>
      </c>
      <c r="AV183" s="511">
        <v>1</v>
      </c>
      <c r="AW183" s="511">
        <v>1</v>
      </c>
      <c r="AX183" s="511">
        <v>0</v>
      </c>
      <c r="AY183" s="511">
        <v>0</v>
      </c>
      <c r="AZ183" s="511">
        <v>0</v>
      </c>
      <c r="BA183" s="511">
        <v>0</v>
      </c>
      <c r="BB183" s="511">
        <v>0</v>
      </c>
      <c r="BC183" s="511">
        <v>0</v>
      </c>
      <c r="BD183" s="511">
        <v>-1</v>
      </c>
      <c r="BE183" s="511">
        <v>0</v>
      </c>
      <c r="BF183" s="511">
        <v>0</v>
      </c>
      <c r="BG183" s="511">
        <v>0</v>
      </c>
      <c r="BH183" s="511">
        <v>0</v>
      </c>
      <c r="BI183" s="511">
        <v>0</v>
      </c>
      <c r="BJ183" s="511">
        <v>0</v>
      </c>
      <c r="BK183" s="511">
        <v>0</v>
      </c>
      <c r="BL183" s="511">
        <v>0</v>
      </c>
      <c r="BM183" s="511">
        <v>0</v>
      </c>
      <c r="BN183" s="728"/>
      <c r="BO183" s="518">
        <v>1</v>
      </c>
      <c r="BP183" s="519">
        <v>0</v>
      </c>
      <c r="BQ183" s="528">
        <v>0</v>
      </c>
      <c r="BR183" s="519">
        <v>0</v>
      </c>
      <c r="BS183" s="519">
        <v>0</v>
      </c>
      <c r="BT183" s="519">
        <v>0</v>
      </c>
      <c r="BU183" s="529">
        <v>0</v>
      </c>
      <c r="BV183" s="519">
        <v>0</v>
      </c>
      <c r="BW183" s="519">
        <v>0</v>
      </c>
      <c r="BX183" s="519">
        <v>0</v>
      </c>
      <c r="BY183" s="519">
        <v>0</v>
      </c>
      <c r="BZ183" s="519">
        <v>0</v>
      </c>
      <c r="CA183" s="519">
        <v>0</v>
      </c>
      <c r="CB183" s="519">
        <v>0</v>
      </c>
      <c r="CC183" s="519">
        <v>0</v>
      </c>
      <c r="CD183" s="519">
        <v>0</v>
      </c>
      <c r="CE183" s="519">
        <v>0</v>
      </c>
      <c r="CF183" s="519">
        <v>0</v>
      </c>
      <c r="CG183" s="519">
        <v>0</v>
      </c>
      <c r="CH183" s="519">
        <v>0</v>
      </c>
      <c r="CI183" s="519">
        <v>0</v>
      </c>
      <c r="CJ183" s="519">
        <v>0</v>
      </c>
      <c r="CK183" s="623">
        <f t="shared" si="2"/>
        <v>0</v>
      </c>
      <c r="CL183" s="523">
        <v>0</v>
      </c>
      <c r="CM183" s="523">
        <v>0</v>
      </c>
      <c r="CN183" s="523">
        <v>0</v>
      </c>
      <c r="CO183" s="524">
        <v>1</v>
      </c>
      <c r="CP183" s="524" t="s">
        <v>1938</v>
      </c>
      <c r="CQ183" s="525" t="s">
        <v>4965</v>
      </c>
      <c r="CR183" s="526" t="s">
        <v>4965</v>
      </c>
      <c r="CS183" s="527" t="s">
        <v>4965</v>
      </c>
      <c r="CT183" s="527" t="s">
        <v>4965</v>
      </c>
      <c r="CU183" s="527" t="s">
        <v>4965</v>
      </c>
    </row>
    <row r="184" spans="1:99" s="71" customFormat="1" ht="12" customHeight="1" x14ac:dyDescent="0.2">
      <c r="A184" s="509" t="s">
        <v>2441</v>
      </c>
      <c r="B184" s="510" t="s">
        <v>2611</v>
      </c>
      <c r="C184" s="510" t="s">
        <v>1432</v>
      </c>
      <c r="D184" s="510" t="s">
        <v>1432</v>
      </c>
      <c r="E184" s="511" t="s">
        <v>1432</v>
      </c>
      <c r="F184" s="510" t="s">
        <v>2004</v>
      </c>
      <c r="G184" s="510" t="s">
        <v>848</v>
      </c>
      <c r="H184" s="510" t="s">
        <v>1885</v>
      </c>
      <c r="I184" s="510" t="s">
        <v>2188</v>
      </c>
      <c r="J184" s="510">
        <v>525892</v>
      </c>
      <c r="K184" s="510">
        <v>174956</v>
      </c>
      <c r="L184" s="512" t="s">
        <v>3080</v>
      </c>
      <c r="M184" s="513" t="s">
        <v>3859</v>
      </c>
      <c r="N184" s="513" t="s">
        <v>3859</v>
      </c>
      <c r="O184" s="510">
        <v>0</v>
      </c>
      <c r="P184" s="510">
        <v>3</v>
      </c>
      <c r="Q184" s="514">
        <v>3</v>
      </c>
      <c r="R184" s="510" t="s">
        <v>2612</v>
      </c>
      <c r="S184" s="510" t="s">
        <v>1438</v>
      </c>
      <c r="T184" s="513" t="s">
        <v>1161</v>
      </c>
      <c r="U184" s="513" t="s">
        <v>2219</v>
      </c>
      <c r="V184" s="513"/>
      <c r="W184" s="510" t="s">
        <v>1439</v>
      </c>
      <c r="X184" s="513" t="s">
        <v>1432</v>
      </c>
      <c r="Y184" s="510" t="s">
        <v>1442</v>
      </c>
      <c r="Z184" s="510" t="s">
        <v>4694</v>
      </c>
      <c r="AA184" s="510" t="s">
        <v>1444</v>
      </c>
      <c r="AB184" s="510" t="s">
        <v>2713</v>
      </c>
      <c r="AC184" s="515">
        <v>7.0000000000000001E-3</v>
      </c>
      <c r="AD184" s="516" t="s">
        <v>3859</v>
      </c>
      <c r="AE184" s="516"/>
      <c r="AF184" s="675">
        <v>42094</v>
      </c>
      <c r="AG184" s="517" t="s">
        <v>3063</v>
      </c>
      <c r="AH184" s="511" t="s">
        <v>1445</v>
      </c>
      <c r="AI184" s="532"/>
      <c r="AJ184" s="511">
        <v>0</v>
      </c>
      <c r="AK184" s="511">
        <v>0</v>
      </c>
      <c r="AL184" s="511">
        <v>0</v>
      </c>
      <c r="AM184" s="511">
        <v>1</v>
      </c>
      <c r="AN184" s="511">
        <v>2</v>
      </c>
      <c r="AO184" s="511">
        <v>0</v>
      </c>
      <c r="AP184" s="511">
        <v>0</v>
      </c>
      <c r="AQ184" s="511">
        <v>0</v>
      </c>
      <c r="AR184" s="511">
        <v>0</v>
      </c>
      <c r="AS184" s="511">
        <v>0</v>
      </c>
      <c r="AT184" s="511">
        <v>1</v>
      </c>
      <c r="AU184" s="511">
        <v>1</v>
      </c>
      <c r="AV184" s="511">
        <v>0</v>
      </c>
      <c r="AW184" s="511">
        <v>0</v>
      </c>
      <c r="AX184" s="511">
        <v>0</v>
      </c>
      <c r="AY184" s="511">
        <v>0</v>
      </c>
      <c r="AZ184" s="511">
        <v>0</v>
      </c>
      <c r="BA184" s="511">
        <v>0</v>
      </c>
      <c r="BB184" s="511">
        <v>1</v>
      </c>
      <c r="BC184" s="511">
        <v>0</v>
      </c>
      <c r="BD184" s="511">
        <v>0</v>
      </c>
      <c r="BE184" s="511">
        <v>0</v>
      </c>
      <c r="BF184" s="511">
        <v>0</v>
      </c>
      <c r="BG184" s="511">
        <v>0</v>
      </c>
      <c r="BH184" s="511">
        <v>0</v>
      </c>
      <c r="BI184" s="511">
        <v>0</v>
      </c>
      <c r="BJ184" s="511">
        <v>0</v>
      </c>
      <c r="BK184" s="511">
        <v>0</v>
      </c>
      <c r="BL184" s="511">
        <v>0</v>
      </c>
      <c r="BM184" s="511">
        <v>0</v>
      </c>
      <c r="BN184" s="728"/>
      <c r="BO184" s="518">
        <v>3</v>
      </c>
      <c r="BP184" s="519">
        <v>0</v>
      </c>
      <c r="BQ184" s="528">
        <v>0</v>
      </c>
      <c r="BR184" s="519">
        <v>0</v>
      </c>
      <c r="BS184" s="519">
        <v>0</v>
      </c>
      <c r="BT184" s="519">
        <v>0</v>
      </c>
      <c r="BU184" s="529">
        <v>0</v>
      </c>
      <c r="BV184" s="519">
        <v>0</v>
      </c>
      <c r="BW184" s="519">
        <v>0</v>
      </c>
      <c r="BX184" s="519">
        <v>0</v>
      </c>
      <c r="BY184" s="519">
        <v>0</v>
      </c>
      <c r="BZ184" s="519">
        <v>0</v>
      </c>
      <c r="CA184" s="519">
        <v>0</v>
      </c>
      <c r="CB184" s="519">
        <v>0</v>
      </c>
      <c r="CC184" s="519">
        <v>0</v>
      </c>
      <c r="CD184" s="519">
        <v>0</v>
      </c>
      <c r="CE184" s="519">
        <v>0</v>
      </c>
      <c r="CF184" s="519">
        <v>0</v>
      </c>
      <c r="CG184" s="519">
        <v>0</v>
      </c>
      <c r="CH184" s="519">
        <v>0</v>
      </c>
      <c r="CI184" s="519">
        <v>0</v>
      </c>
      <c r="CJ184" s="519">
        <v>0</v>
      </c>
      <c r="CK184" s="623">
        <f t="shared" si="2"/>
        <v>0</v>
      </c>
      <c r="CL184" s="523">
        <v>0</v>
      </c>
      <c r="CM184" s="523">
        <v>0</v>
      </c>
      <c r="CN184" s="523">
        <v>0</v>
      </c>
      <c r="CO184" s="524">
        <v>1</v>
      </c>
      <c r="CP184" s="726"/>
      <c r="CQ184" s="525" t="s">
        <v>4965</v>
      </c>
      <c r="CR184" s="526" t="s">
        <v>4965</v>
      </c>
      <c r="CS184" s="527" t="s">
        <v>4965</v>
      </c>
      <c r="CT184" s="527" t="s">
        <v>4965</v>
      </c>
      <c r="CU184" s="527" t="s">
        <v>4965</v>
      </c>
    </row>
    <row r="185" spans="1:99" s="71" customFormat="1" ht="12" customHeight="1" x14ac:dyDescent="0.2">
      <c r="A185" s="509" t="s">
        <v>2441</v>
      </c>
      <c r="B185" s="510" t="s">
        <v>2613</v>
      </c>
      <c r="C185" s="510" t="s">
        <v>1432</v>
      </c>
      <c r="D185" s="510" t="s">
        <v>1432</v>
      </c>
      <c r="E185" s="511" t="s">
        <v>1432</v>
      </c>
      <c r="F185" s="510" t="s">
        <v>2614</v>
      </c>
      <c r="G185" s="510" t="s">
        <v>2615</v>
      </c>
      <c r="H185" s="510" t="s">
        <v>2717</v>
      </c>
      <c r="I185" s="510" t="s">
        <v>2616</v>
      </c>
      <c r="J185" s="510">
        <v>528270</v>
      </c>
      <c r="K185" s="510">
        <v>174597</v>
      </c>
      <c r="L185" s="512" t="s">
        <v>3076</v>
      </c>
      <c r="M185" s="513" t="s">
        <v>3940</v>
      </c>
      <c r="N185" s="513" t="s">
        <v>3859</v>
      </c>
      <c r="O185" s="510">
        <v>2</v>
      </c>
      <c r="P185" s="510">
        <v>1</v>
      </c>
      <c r="Q185" s="514">
        <v>-1</v>
      </c>
      <c r="R185" s="510" t="s">
        <v>2617</v>
      </c>
      <c r="S185" s="510" t="s">
        <v>1438</v>
      </c>
      <c r="T185" s="513" t="s">
        <v>1140</v>
      </c>
      <c r="U185" s="513" t="s">
        <v>1380</v>
      </c>
      <c r="V185" s="513"/>
      <c r="W185" s="510" t="s">
        <v>1439</v>
      </c>
      <c r="X185" s="513" t="s">
        <v>1432</v>
      </c>
      <c r="Y185" s="510" t="s">
        <v>1442</v>
      </c>
      <c r="Z185" s="510" t="s">
        <v>1453</v>
      </c>
      <c r="AA185" s="510" t="s">
        <v>1444</v>
      </c>
      <c r="AB185" s="510" t="s">
        <v>4207</v>
      </c>
      <c r="AC185" s="515">
        <v>1.0999999999999999E-2</v>
      </c>
      <c r="AD185" s="516" t="s">
        <v>3940</v>
      </c>
      <c r="AE185" s="516"/>
      <c r="AF185" s="675">
        <v>42094</v>
      </c>
      <c r="AG185" s="517" t="s">
        <v>3063</v>
      </c>
      <c r="AH185" s="511" t="s">
        <v>1445</v>
      </c>
      <c r="AI185" s="511">
        <v>0</v>
      </c>
      <c r="AJ185" s="511">
        <v>0</v>
      </c>
      <c r="AK185" s="511">
        <v>0</v>
      </c>
      <c r="AL185" s="511">
        <v>0</v>
      </c>
      <c r="AM185" s="511">
        <v>-1</v>
      </c>
      <c r="AN185" s="511">
        <v>0</v>
      </c>
      <c r="AO185" s="511">
        <v>-1</v>
      </c>
      <c r="AP185" s="511">
        <v>1</v>
      </c>
      <c r="AQ185" s="511">
        <v>0</v>
      </c>
      <c r="AR185" s="511">
        <v>0</v>
      </c>
      <c r="AS185" s="511">
        <v>0</v>
      </c>
      <c r="AT185" s="511">
        <v>-1</v>
      </c>
      <c r="AU185" s="511">
        <v>0</v>
      </c>
      <c r="AV185" s="511">
        <v>-1</v>
      </c>
      <c r="AW185" s="511">
        <v>0</v>
      </c>
      <c r="AX185" s="511">
        <v>0</v>
      </c>
      <c r="AY185" s="511">
        <v>0</v>
      </c>
      <c r="AZ185" s="511">
        <v>0</v>
      </c>
      <c r="BA185" s="511">
        <v>0</v>
      </c>
      <c r="BB185" s="511">
        <v>0</v>
      </c>
      <c r="BC185" s="511">
        <v>0</v>
      </c>
      <c r="BD185" s="511">
        <v>1</v>
      </c>
      <c r="BE185" s="511">
        <v>0</v>
      </c>
      <c r="BF185" s="511">
        <v>0</v>
      </c>
      <c r="BG185" s="511">
        <v>0</v>
      </c>
      <c r="BH185" s="511">
        <v>0</v>
      </c>
      <c r="BI185" s="511">
        <v>0</v>
      </c>
      <c r="BJ185" s="511">
        <v>0</v>
      </c>
      <c r="BK185" s="511">
        <v>0</v>
      </c>
      <c r="BL185" s="511">
        <v>0</v>
      </c>
      <c r="BM185" s="511">
        <v>0</v>
      </c>
      <c r="BN185" s="728"/>
      <c r="BO185" s="518">
        <v>-1</v>
      </c>
      <c r="BP185" s="519">
        <v>0</v>
      </c>
      <c r="BQ185" s="528">
        <v>0</v>
      </c>
      <c r="BR185" s="519">
        <v>0</v>
      </c>
      <c r="BS185" s="519">
        <v>0</v>
      </c>
      <c r="BT185" s="519">
        <v>0</v>
      </c>
      <c r="BU185" s="529">
        <v>0</v>
      </c>
      <c r="BV185" s="519">
        <v>0</v>
      </c>
      <c r="BW185" s="519">
        <v>0</v>
      </c>
      <c r="BX185" s="519">
        <v>0</v>
      </c>
      <c r="BY185" s="519">
        <v>0</v>
      </c>
      <c r="BZ185" s="519">
        <v>0</v>
      </c>
      <c r="CA185" s="519">
        <v>0</v>
      </c>
      <c r="CB185" s="519">
        <v>0</v>
      </c>
      <c r="CC185" s="519">
        <v>0</v>
      </c>
      <c r="CD185" s="519">
        <v>0</v>
      </c>
      <c r="CE185" s="519">
        <v>0</v>
      </c>
      <c r="CF185" s="519">
        <v>0</v>
      </c>
      <c r="CG185" s="519">
        <v>0</v>
      </c>
      <c r="CH185" s="519">
        <v>0</v>
      </c>
      <c r="CI185" s="519">
        <v>0</v>
      </c>
      <c r="CJ185" s="519">
        <v>0</v>
      </c>
      <c r="CK185" s="623">
        <f t="shared" si="2"/>
        <v>0</v>
      </c>
      <c r="CL185" s="523">
        <v>0</v>
      </c>
      <c r="CM185" s="523">
        <v>0</v>
      </c>
      <c r="CN185" s="523">
        <v>0</v>
      </c>
      <c r="CO185" s="524">
        <v>7</v>
      </c>
      <c r="CP185" s="726"/>
      <c r="CQ185" s="525" t="s">
        <v>4965</v>
      </c>
      <c r="CR185" s="526" t="s">
        <v>4965</v>
      </c>
      <c r="CS185" s="527" t="s">
        <v>4965</v>
      </c>
      <c r="CT185" s="527" t="s">
        <v>4965</v>
      </c>
      <c r="CU185" s="527" t="s">
        <v>4965</v>
      </c>
    </row>
    <row r="186" spans="1:99" s="71" customFormat="1" ht="12" customHeight="1" x14ac:dyDescent="0.2">
      <c r="A186" s="509" t="s">
        <v>2441</v>
      </c>
      <c r="B186" s="510" t="s">
        <v>2618</v>
      </c>
      <c r="C186" s="510" t="s">
        <v>1432</v>
      </c>
      <c r="D186" s="510" t="s">
        <v>1432</v>
      </c>
      <c r="E186" s="511" t="s">
        <v>1432</v>
      </c>
      <c r="F186" s="510" t="s">
        <v>1543</v>
      </c>
      <c r="G186" s="510" t="s">
        <v>200</v>
      </c>
      <c r="H186" s="510" t="s">
        <v>1885</v>
      </c>
      <c r="I186" s="510" t="s">
        <v>1544</v>
      </c>
      <c r="J186" s="510">
        <v>525215</v>
      </c>
      <c r="K186" s="510">
        <v>173947</v>
      </c>
      <c r="L186" s="512" t="s">
        <v>3087</v>
      </c>
      <c r="M186" s="513" t="s">
        <v>3859</v>
      </c>
      <c r="N186" s="513" t="s">
        <v>3859</v>
      </c>
      <c r="O186" s="510">
        <v>0</v>
      </c>
      <c r="P186" s="510">
        <v>2</v>
      </c>
      <c r="Q186" s="514">
        <v>2</v>
      </c>
      <c r="R186" s="510" t="s">
        <v>2626</v>
      </c>
      <c r="S186" s="510" t="s">
        <v>1438</v>
      </c>
      <c r="T186" s="513" t="s">
        <v>1875</v>
      </c>
      <c r="U186" s="513" t="s">
        <v>1510</v>
      </c>
      <c r="V186" s="513"/>
      <c r="W186" s="510" t="s">
        <v>1439</v>
      </c>
      <c r="X186" s="513" t="s">
        <v>1432</v>
      </c>
      <c r="Y186" s="510" t="s">
        <v>1442</v>
      </c>
      <c r="Z186" s="510" t="s">
        <v>4694</v>
      </c>
      <c r="AA186" s="510" t="s">
        <v>1444</v>
      </c>
      <c r="AB186" s="510" t="s">
        <v>1136</v>
      </c>
      <c r="AC186" s="515">
        <v>1.6E-2</v>
      </c>
      <c r="AD186" s="516" t="s">
        <v>3859</v>
      </c>
      <c r="AE186" s="516"/>
      <c r="AF186" s="675">
        <v>42094</v>
      </c>
      <c r="AG186" s="517" t="s">
        <v>3063</v>
      </c>
      <c r="AH186" s="511" t="s">
        <v>1445</v>
      </c>
      <c r="AI186" s="511"/>
      <c r="AJ186" s="511">
        <v>0</v>
      </c>
      <c r="AK186" s="511">
        <v>0</v>
      </c>
      <c r="AL186" s="511">
        <v>0</v>
      </c>
      <c r="AM186" s="511">
        <v>1</v>
      </c>
      <c r="AN186" s="511">
        <v>1</v>
      </c>
      <c r="AO186" s="511">
        <v>0</v>
      </c>
      <c r="AP186" s="511">
        <v>0</v>
      </c>
      <c r="AQ186" s="511">
        <v>0</v>
      </c>
      <c r="AR186" s="511">
        <v>0</v>
      </c>
      <c r="AS186" s="511">
        <v>0</v>
      </c>
      <c r="AT186" s="511">
        <v>1</v>
      </c>
      <c r="AU186" s="511">
        <v>1</v>
      </c>
      <c r="AV186" s="511">
        <v>0</v>
      </c>
      <c r="AW186" s="511">
        <v>0</v>
      </c>
      <c r="AX186" s="511">
        <v>0</v>
      </c>
      <c r="AY186" s="511">
        <v>0</v>
      </c>
      <c r="AZ186" s="511">
        <v>0</v>
      </c>
      <c r="BA186" s="511">
        <v>0</v>
      </c>
      <c r="BB186" s="511">
        <v>0</v>
      </c>
      <c r="BC186" s="511">
        <v>0</v>
      </c>
      <c r="BD186" s="511">
        <v>0</v>
      </c>
      <c r="BE186" s="511">
        <v>0</v>
      </c>
      <c r="BF186" s="511">
        <v>0</v>
      </c>
      <c r="BG186" s="511">
        <v>0</v>
      </c>
      <c r="BH186" s="511">
        <v>0</v>
      </c>
      <c r="BI186" s="511">
        <v>0</v>
      </c>
      <c r="BJ186" s="511">
        <v>0</v>
      </c>
      <c r="BK186" s="511">
        <v>0</v>
      </c>
      <c r="BL186" s="511">
        <v>0</v>
      </c>
      <c r="BM186" s="511">
        <v>0</v>
      </c>
      <c r="BN186" s="728"/>
      <c r="BO186" s="518">
        <v>2</v>
      </c>
      <c r="BP186" s="519">
        <v>0</v>
      </c>
      <c r="BQ186" s="528">
        <v>0</v>
      </c>
      <c r="BR186" s="519">
        <v>0</v>
      </c>
      <c r="BS186" s="519">
        <v>0</v>
      </c>
      <c r="BT186" s="519">
        <v>0</v>
      </c>
      <c r="BU186" s="529">
        <v>0</v>
      </c>
      <c r="BV186" s="519">
        <v>0</v>
      </c>
      <c r="BW186" s="519">
        <v>0</v>
      </c>
      <c r="BX186" s="519">
        <v>0</v>
      </c>
      <c r="BY186" s="519">
        <v>0</v>
      </c>
      <c r="BZ186" s="519">
        <v>0</v>
      </c>
      <c r="CA186" s="519">
        <v>0</v>
      </c>
      <c r="CB186" s="519">
        <v>0</v>
      </c>
      <c r="CC186" s="519">
        <v>0</v>
      </c>
      <c r="CD186" s="519">
        <v>0</v>
      </c>
      <c r="CE186" s="519">
        <v>0</v>
      </c>
      <c r="CF186" s="519">
        <v>0</v>
      </c>
      <c r="CG186" s="519">
        <v>0</v>
      </c>
      <c r="CH186" s="519">
        <v>0</v>
      </c>
      <c r="CI186" s="519">
        <v>0</v>
      </c>
      <c r="CJ186" s="519">
        <v>0</v>
      </c>
      <c r="CK186" s="623">
        <f t="shared" si="2"/>
        <v>0</v>
      </c>
      <c r="CL186" s="523">
        <v>0</v>
      </c>
      <c r="CM186" s="523">
        <v>0</v>
      </c>
      <c r="CN186" s="523">
        <v>0</v>
      </c>
      <c r="CO186" s="524">
        <v>1</v>
      </c>
      <c r="CP186" s="726"/>
      <c r="CQ186" s="525" t="s">
        <v>4965</v>
      </c>
      <c r="CR186" s="526" t="s">
        <v>4965</v>
      </c>
      <c r="CS186" s="527" t="s">
        <v>4965</v>
      </c>
      <c r="CT186" s="527" t="s">
        <v>4965</v>
      </c>
      <c r="CU186" s="527" t="s">
        <v>4965</v>
      </c>
    </row>
    <row r="187" spans="1:99" s="71" customFormat="1" ht="12" customHeight="1" x14ac:dyDescent="0.2">
      <c r="A187" s="509" t="s">
        <v>2441</v>
      </c>
      <c r="B187" s="510" t="s">
        <v>2627</v>
      </c>
      <c r="C187" s="510" t="s">
        <v>1432</v>
      </c>
      <c r="D187" s="510" t="s">
        <v>1432</v>
      </c>
      <c r="E187" s="511" t="s">
        <v>1432</v>
      </c>
      <c r="F187" s="510" t="s">
        <v>280</v>
      </c>
      <c r="G187" s="510" t="s">
        <v>1434</v>
      </c>
      <c r="H187" s="510" t="s">
        <v>1435</v>
      </c>
      <c r="I187" s="510" t="s">
        <v>2949</v>
      </c>
      <c r="J187" s="510">
        <v>527539</v>
      </c>
      <c r="K187" s="510">
        <v>171640</v>
      </c>
      <c r="L187" s="512" t="s">
        <v>3069</v>
      </c>
      <c r="M187" s="513" t="s">
        <v>158</v>
      </c>
      <c r="N187" s="513" t="s">
        <v>158</v>
      </c>
      <c r="O187" s="510">
        <v>1</v>
      </c>
      <c r="P187" s="510">
        <v>2</v>
      </c>
      <c r="Q187" s="514">
        <v>1</v>
      </c>
      <c r="R187" s="510" t="s">
        <v>2628</v>
      </c>
      <c r="S187" s="510" t="s">
        <v>1438</v>
      </c>
      <c r="T187" s="513" t="s">
        <v>363</v>
      </c>
      <c r="U187" s="513" t="s">
        <v>364</v>
      </c>
      <c r="V187" s="513"/>
      <c r="W187" s="510" t="s">
        <v>1439</v>
      </c>
      <c r="X187" s="513" t="s">
        <v>1432</v>
      </c>
      <c r="Y187" s="510" t="s">
        <v>1442</v>
      </c>
      <c r="Z187" s="510" t="s">
        <v>1453</v>
      </c>
      <c r="AA187" s="510" t="s">
        <v>1444</v>
      </c>
      <c r="AB187" s="510" t="s">
        <v>2723</v>
      </c>
      <c r="AC187" s="515">
        <v>2E-3</v>
      </c>
      <c r="AD187" s="516" t="s">
        <v>158</v>
      </c>
      <c r="AE187" s="516"/>
      <c r="AF187" s="675">
        <v>41898</v>
      </c>
      <c r="AG187" s="517" t="s">
        <v>3063</v>
      </c>
      <c r="AH187" s="511" t="s">
        <v>1445</v>
      </c>
      <c r="AI187" s="532"/>
      <c r="AJ187" s="511">
        <v>0</v>
      </c>
      <c r="AK187" s="511">
        <v>0</v>
      </c>
      <c r="AL187" s="511">
        <v>1</v>
      </c>
      <c r="AM187" s="511">
        <v>0</v>
      </c>
      <c r="AN187" s="511">
        <v>0</v>
      </c>
      <c r="AO187" s="511">
        <v>0</v>
      </c>
      <c r="AP187" s="511">
        <v>0</v>
      </c>
      <c r="AQ187" s="511">
        <v>0</v>
      </c>
      <c r="AR187" s="511">
        <v>0</v>
      </c>
      <c r="AS187" s="511">
        <v>1</v>
      </c>
      <c r="AT187" s="511">
        <v>0</v>
      </c>
      <c r="AU187" s="511">
        <v>0</v>
      </c>
      <c r="AV187" s="511">
        <v>0</v>
      </c>
      <c r="AW187" s="511">
        <v>0</v>
      </c>
      <c r="AX187" s="511">
        <v>0</v>
      </c>
      <c r="AY187" s="511">
        <v>0</v>
      </c>
      <c r="AZ187" s="511">
        <v>0</v>
      </c>
      <c r="BA187" s="511">
        <v>0</v>
      </c>
      <c r="BB187" s="511">
        <v>0</v>
      </c>
      <c r="BC187" s="511">
        <v>0</v>
      </c>
      <c r="BD187" s="511">
        <v>0</v>
      </c>
      <c r="BE187" s="511">
        <v>0</v>
      </c>
      <c r="BF187" s="511">
        <v>0</v>
      </c>
      <c r="BG187" s="511">
        <v>0</v>
      </c>
      <c r="BH187" s="511">
        <v>0</v>
      </c>
      <c r="BI187" s="511">
        <v>0</v>
      </c>
      <c r="BJ187" s="511">
        <v>0</v>
      </c>
      <c r="BK187" s="511">
        <v>0</v>
      </c>
      <c r="BL187" s="511">
        <v>0</v>
      </c>
      <c r="BM187" s="511">
        <v>0</v>
      </c>
      <c r="BN187" s="728"/>
      <c r="BO187" s="518">
        <v>1</v>
      </c>
      <c r="BP187" s="519">
        <v>0</v>
      </c>
      <c r="BQ187" s="528">
        <v>0</v>
      </c>
      <c r="BR187" s="519">
        <v>0</v>
      </c>
      <c r="BS187" s="519">
        <v>0</v>
      </c>
      <c r="BT187" s="519">
        <v>0</v>
      </c>
      <c r="BU187" s="529">
        <v>0</v>
      </c>
      <c r="BV187" s="519">
        <v>0</v>
      </c>
      <c r="BW187" s="519">
        <v>0</v>
      </c>
      <c r="BX187" s="519">
        <v>0</v>
      </c>
      <c r="BY187" s="519">
        <v>0</v>
      </c>
      <c r="BZ187" s="519">
        <v>0</v>
      </c>
      <c r="CA187" s="519">
        <v>0</v>
      </c>
      <c r="CB187" s="519">
        <v>0</v>
      </c>
      <c r="CC187" s="519">
        <v>0</v>
      </c>
      <c r="CD187" s="519">
        <v>0</v>
      </c>
      <c r="CE187" s="519">
        <v>0</v>
      </c>
      <c r="CF187" s="519">
        <v>0</v>
      </c>
      <c r="CG187" s="519">
        <v>0</v>
      </c>
      <c r="CH187" s="519">
        <v>0</v>
      </c>
      <c r="CI187" s="519">
        <v>0</v>
      </c>
      <c r="CJ187" s="519">
        <v>0</v>
      </c>
      <c r="CK187" s="623">
        <f t="shared" si="2"/>
        <v>0</v>
      </c>
      <c r="CL187" s="523">
        <v>0</v>
      </c>
      <c r="CM187" s="523">
        <v>0</v>
      </c>
      <c r="CN187" s="523">
        <v>0</v>
      </c>
      <c r="CO187" s="524">
        <v>7</v>
      </c>
      <c r="CP187" s="524" t="s">
        <v>1938</v>
      </c>
      <c r="CQ187" s="530" t="s">
        <v>1941</v>
      </c>
      <c r="CR187" s="526" t="s">
        <v>4965</v>
      </c>
      <c r="CS187" s="527" t="s">
        <v>4965</v>
      </c>
      <c r="CT187" s="527" t="s">
        <v>4965</v>
      </c>
      <c r="CU187" s="527" t="s">
        <v>4965</v>
      </c>
    </row>
    <row r="188" spans="1:99" s="71" customFormat="1" ht="12" customHeight="1" x14ac:dyDescent="0.2">
      <c r="A188" s="509" t="s">
        <v>2441</v>
      </c>
      <c r="B188" s="510" t="s">
        <v>530</v>
      </c>
      <c r="C188" s="510" t="s">
        <v>1432</v>
      </c>
      <c r="D188" s="510" t="s">
        <v>1432</v>
      </c>
      <c r="E188" s="511" t="s">
        <v>1432</v>
      </c>
      <c r="F188" s="510" t="s">
        <v>3195</v>
      </c>
      <c r="G188" s="510" t="s">
        <v>531</v>
      </c>
      <c r="H188" s="510" t="s">
        <v>1435</v>
      </c>
      <c r="I188" s="510" t="s">
        <v>532</v>
      </c>
      <c r="J188" s="510">
        <v>527660</v>
      </c>
      <c r="K188" s="510">
        <v>171506</v>
      </c>
      <c r="L188" s="512" t="s">
        <v>3082</v>
      </c>
      <c r="M188" s="513" t="s">
        <v>3775</v>
      </c>
      <c r="N188" s="513" t="s">
        <v>816</v>
      </c>
      <c r="O188" s="510">
        <v>1</v>
      </c>
      <c r="P188" s="510">
        <v>2</v>
      </c>
      <c r="Q188" s="514">
        <v>1</v>
      </c>
      <c r="R188" s="510" t="s">
        <v>533</v>
      </c>
      <c r="S188" s="510" t="s">
        <v>1438</v>
      </c>
      <c r="T188" s="513" t="s">
        <v>2928</v>
      </c>
      <c r="U188" s="513" t="s">
        <v>4804</v>
      </c>
      <c r="V188" s="513"/>
      <c r="W188" s="510" t="s">
        <v>1439</v>
      </c>
      <c r="X188" s="513" t="s">
        <v>1432</v>
      </c>
      <c r="Y188" s="510" t="s">
        <v>1442</v>
      </c>
      <c r="Z188" s="510" t="s">
        <v>1453</v>
      </c>
      <c r="AA188" s="510" t="s">
        <v>1444</v>
      </c>
      <c r="AB188" s="510" t="s">
        <v>1454</v>
      </c>
      <c r="AC188" s="515">
        <v>0.01</v>
      </c>
      <c r="AD188" s="516" t="s">
        <v>3775</v>
      </c>
      <c r="AE188" s="516"/>
      <c r="AF188" s="675">
        <v>41821</v>
      </c>
      <c r="AG188" s="517" t="s">
        <v>3063</v>
      </c>
      <c r="AH188" s="511" t="s">
        <v>1445</v>
      </c>
      <c r="AI188" s="511">
        <v>0</v>
      </c>
      <c r="AJ188" s="511">
        <v>0</v>
      </c>
      <c r="AK188" s="511">
        <v>0</v>
      </c>
      <c r="AL188" s="511">
        <v>0</v>
      </c>
      <c r="AM188" s="511">
        <v>1</v>
      </c>
      <c r="AN188" s="511">
        <v>1</v>
      </c>
      <c r="AO188" s="511">
        <v>0</v>
      </c>
      <c r="AP188" s="511">
        <v>-1</v>
      </c>
      <c r="AQ188" s="511">
        <v>0</v>
      </c>
      <c r="AR188" s="511">
        <v>0</v>
      </c>
      <c r="AS188" s="511">
        <v>0</v>
      </c>
      <c r="AT188" s="511">
        <v>1</v>
      </c>
      <c r="AU188" s="511">
        <v>1</v>
      </c>
      <c r="AV188" s="511">
        <v>0</v>
      </c>
      <c r="AW188" s="511">
        <v>0</v>
      </c>
      <c r="AX188" s="511">
        <v>0</v>
      </c>
      <c r="AY188" s="511">
        <v>0</v>
      </c>
      <c r="AZ188" s="511">
        <v>0</v>
      </c>
      <c r="BA188" s="511">
        <v>0</v>
      </c>
      <c r="BB188" s="511">
        <v>0</v>
      </c>
      <c r="BC188" s="511">
        <v>0</v>
      </c>
      <c r="BD188" s="511">
        <v>-1</v>
      </c>
      <c r="BE188" s="511">
        <v>0</v>
      </c>
      <c r="BF188" s="511">
        <v>0</v>
      </c>
      <c r="BG188" s="511">
        <v>0</v>
      </c>
      <c r="BH188" s="511">
        <v>0</v>
      </c>
      <c r="BI188" s="511">
        <v>0</v>
      </c>
      <c r="BJ188" s="511">
        <v>0</v>
      </c>
      <c r="BK188" s="511">
        <v>0</v>
      </c>
      <c r="BL188" s="511">
        <v>0</v>
      </c>
      <c r="BM188" s="511">
        <v>0</v>
      </c>
      <c r="BN188" s="728"/>
      <c r="BO188" s="518">
        <v>1</v>
      </c>
      <c r="BP188" s="519">
        <v>0</v>
      </c>
      <c r="BQ188" s="528">
        <v>0</v>
      </c>
      <c r="BR188" s="519">
        <v>0</v>
      </c>
      <c r="BS188" s="519">
        <v>0</v>
      </c>
      <c r="BT188" s="519">
        <v>0</v>
      </c>
      <c r="BU188" s="529">
        <v>0</v>
      </c>
      <c r="BV188" s="519">
        <v>0</v>
      </c>
      <c r="BW188" s="519">
        <v>0</v>
      </c>
      <c r="BX188" s="519">
        <v>0</v>
      </c>
      <c r="BY188" s="519">
        <v>0</v>
      </c>
      <c r="BZ188" s="519">
        <v>0</v>
      </c>
      <c r="CA188" s="519">
        <v>0</v>
      </c>
      <c r="CB188" s="519">
        <v>0</v>
      </c>
      <c r="CC188" s="519">
        <v>0</v>
      </c>
      <c r="CD188" s="519">
        <v>0</v>
      </c>
      <c r="CE188" s="519">
        <v>0</v>
      </c>
      <c r="CF188" s="519">
        <v>0</v>
      </c>
      <c r="CG188" s="519">
        <v>0</v>
      </c>
      <c r="CH188" s="519">
        <v>0</v>
      </c>
      <c r="CI188" s="519">
        <v>0</v>
      </c>
      <c r="CJ188" s="519">
        <v>0</v>
      </c>
      <c r="CK188" s="623">
        <f t="shared" si="2"/>
        <v>0</v>
      </c>
      <c r="CL188" s="523">
        <v>0</v>
      </c>
      <c r="CM188" s="523">
        <v>0</v>
      </c>
      <c r="CN188" s="523">
        <v>0</v>
      </c>
      <c r="CO188" s="524">
        <v>7</v>
      </c>
      <c r="CP188" s="524" t="s">
        <v>1938</v>
      </c>
      <c r="CQ188" s="525" t="s">
        <v>4965</v>
      </c>
      <c r="CR188" s="526" t="s">
        <v>4965</v>
      </c>
      <c r="CS188" s="527" t="s">
        <v>4965</v>
      </c>
      <c r="CT188" s="527" t="s">
        <v>4965</v>
      </c>
      <c r="CU188" s="527" t="s">
        <v>4965</v>
      </c>
    </row>
    <row r="189" spans="1:99" s="71" customFormat="1" ht="12" customHeight="1" x14ac:dyDescent="0.2">
      <c r="A189" s="509" t="s">
        <v>2441</v>
      </c>
      <c r="B189" s="510" t="s">
        <v>534</v>
      </c>
      <c r="C189" s="510" t="s">
        <v>1432</v>
      </c>
      <c r="D189" s="510" t="s">
        <v>1432</v>
      </c>
      <c r="E189" s="511" t="s">
        <v>1432</v>
      </c>
      <c r="F189" s="510" t="s">
        <v>974</v>
      </c>
      <c r="G189" s="510" t="s">
        <v>555</v>
      </c>
      <c r="H189" s="510" t="s">
        <v>1435</v>
      </c>
      <c r="I189" s="510" t="s">
        <v>2348</v>
      </c>
      <c r="J189" s="510">
        <v>527830</v>
      </c>
      <c r="K189" s="510">
        <v>171081</v>
      </c>
      <c r="L189" s="512" t="s">
        <v>3082</v>
      </c>
      <c r="M189" s="513" t="s">
        <v>158</v>
      </c>
      <c r="N189" s="513" t="s">
        <v>3859</v>
      </c>
      <c r="O189" s="510">
        <v>1</v>
      </c>
      <c r="P189" s="510">
        <v>4</v>
      </c>
      <c r="Q189" s="514">
        <v>3</v>
      </c>
      <c r="R189" s="510" t="s">
        <v>556</v>
      </c>
      <c r="S189" s="510" t="s">
        <v>1438</v>
      </c>
      <c r="T189" s="513" t="s">
        <v>4057</v>
      </c>
      <c r="U189" s="513" t="s">
        <v>4795</v>
      </c>
      <c r="V189" s="513"/>
      <c r="W189" s="510" t="s">
        <v>1439</v>
      </c>
      <c r="X189" s="513" t="s">
        <v>1432</v>
      </c>
      <c r="Y189" s="510" t="s">
        <v>1442</v>
      </c>
      <c r="Z189" s="510" t="s">
        <v>4694</v>
      </c>
      <c r="AA189" s="510" t="s">
        <v>1444</v>
      </c>
      <c r="AB189" s="510" t="s">
        <v>2713</v>
      </c>
      <c r="AC189" s="515">
        <v>8.0000000000000002E-3</v>
      </c>
      <c r="AD189" s="516" t="s">
        <v>158</v>
      </c>
      <c r="AE189" s="516"/>
      <c r="AF189" s="675">
        <v>42094</v>
      </c>
      <c r="AG189" s="517" t="s">
        <v>3063</v>
      </c>
      <c r="AH189" s="511" t="s">
        <v>1445</v>
      </c>
      <c r="AI189" s="511">
        <v>0</v>
      </c>
      <c r="AJ189" s="511">
        <v>0</v>
      </c>
      <c r="AK189" s="511">
        <v>0</v>
      </c>
      <c r="AL189" s="511">
        <v>0</v>
      </c>
      <c r="AM189" s="511">
        <v>2</v>
      </c>
      <c r="AN189" s="511">
        <v>2</v>
      </c>
      <c r="AO189" s="511">
        <v>-1</v>
      </c>
      <c r="AP189" s="511">
        <v>0</v>
      </c>
      <c r="AQ189" s="511">
        <v>0</v>
      </c>
      <c r="AR189" s="511">
        <v>0</v>
      </c>
      <c r="AS189" s="511">
        <v>0</v>
      </c>
      <c r="AT189" s="511">
        <v>2</v>
      </c>
      <c r="AU189" s="511">
        <v>2</v>
      </c>
      <c r="AV189" s="511">
        <v>-1</v>
      </c>
      <c r="AW189" s="511">
        <v>0</v>
      </c>
      <c r="AX189" s="511">
        <v>0</v>
      </c>
      <c r="AY189" s="511">
        <v>0</v>
      </c>
      <c r="AZ189" s="511">
        <v>0</v>
      </c>
      <c r="BA189" s="511">
        <v>0</v>
      </c>
      <c r="BB189" s="511">
        <v>0</v>
      </c>
      <c r="BC189" s="511">
        <v>0</v>
      </c>
      <c r="BD189" s="511">
        <v>0</v>
      </c>
      <c r="BE189" s="511">
        <v>0</v>
      </c>
      <c r="BF189" s="511">
        <v>0</v>
      </c>
      <c r="BG189" s="511">
        <v>0</v>
      </c>
      <c r="BH189" s="511">
        <v>0</v>
      </c>
      <c r="BI189" s="511">
        <v>0</v>
      </c>
      <c r="BJ189" s="511">
        <v>0</v>
      </c>
      <c r="BK189" s="511">
        <v>0</v>
      </c>
      <c r="BL189" s="511">
        <v>0</v>
      </c>
      <c r="BM189" s="511">
        <v>0</v>
      </c>
      <c r="BN189" s="728"/>
      <c r="BO189" s="518">
        <v>3</v>
      </c>
      <c r="BP189" s="519">
        <v>0</v>
      </c>
      <c r="BQ189" s="528">
        <v>0</v>
      </c>
      <c r="BR189" s="519">
        <v>0</v>
      </c>
      <c r="BS189" s="519">
        <v>0</v>
      </c>
      <c r="BT189" s="519">
        <v>0</v>
      </c>
      <c r="BU189" s="529">
        <v>0</v>
      </c>
      <c r="BV189" s="519">
        <v>0</v>
      </c>
      <c r="BW189" s="519">
        <v>0</v>
      </c>
      <c r="BX189" s="519">
        <v>0</v>
      </c>
      <c r="BY189" s="519">
        <v>0</v>
      </c>
      <c r="BZ189" s="519">
        <v>0</v>
      </c>
      <c r="CA189" s="519">
        <v>0</v>
      </c>
      <c r="CB189" s="519">
        <v>0</v>
      </c>
      <c r="CC189" s="519">
        <v>0</v>
      </c>
      <c r="CD189" s="519">
        <v>0</v>
      </c>
      <c r="CE189" s="519">
        <v>0</v>
      </c>
      <c r="CF189" s="519">
        <v>0</v>
      </c>
      <c r="CG189" s="519">
        <v>0</v>
      </c>
      <c r="CH189" s="519">
        <v>0</v>
      </c>
      <c r="CI189" s="519">
        <v>0</v>
      </c>
      <c r="CJ189" s="519">
        <v>0</v>
      </c>
      <c r="CK189" s="623">
        <f t="shared" si="2"/>
        <v>0</v>
      </c>
      <c r="CL189" s="523">
        <v>0</v>
      </c>
      <c r="CM189" s="523">
        <v>0</v>
      </c>
      <c r="CN189" s="523">
        <v>0</v>
      </c>
      <c r="CO189" s="524">
        <v>1</v>
      </c>
      <c r="CP189" s="524" t="s">
        <v>1938</v>
      </c>
      <c r="CQ189" s="530" t="s">
        <v>1941</v>
      </c>
      <c r="CR189" s="526" t="s">
        <v>4965</v>
      </c>
      <c r="CS189" s="527" t="s">
        <v>4965</v>
      </c>
      <c r="CT189" s="527" t="s">
        <v>4965</v>
      </c>
      <c r="CU189" s="527" t="s">
        <v>4965</v>
      </c>
    </row>
    <row r="190" spans="1:99" s="71" customFormat="1" ht="12" customHeight="1" x14ac:dyDescent="0.2">
      <c r="A190" s="509" t="s">
        <v>2441</v>
      </c>
      <c r="B190" s="510" t="s">
        <v>557</v>
      </c>
      <c r="C190" s="510" t="s">
        <v>1432</v>
      </c>
      <c r="D190" s="510" t="s">
        <v>1432</v>
      </c>
      <c r="E190" s="511" t="s">
        <v>1432</v>
      </c>
      <c r="F190" s="510" t="s">
        <v>1584</v>
      </c>
      <c r="G190" s="510" t="s">
        <v>2523</v>
      </c>
      <c r="H190" s="510" t="s">
        <v>2524</v>
      </c>
      <c r="I190" s="510" t="s">
        <v>1521</v>
      </c>
      <c r="J190" s="510">
        <v>529349</v>
      </c>
      <c r="K190" s="510">
        <v>171212</v>
      </c>
      <c r="L190" s="512" t="s">
        <v>3081</v>
      </c>
      <c r="M190" s="513" t="s">
        <v>558</v>
      </c>
      <c r="N190" s="513" t="s">
        <v>3859</v>
      </c>
      <c r="O190" s="510">
        <v>2</v>
      </c>
      <c r="P190" s="510">
        <v>4</v>
      </c>
      <c r="Q190" s="514">
        <v>2</v>
      </c>
      <c r="R190" s="510" t="s">
        <v>559</v>
      </c>
      <c r="S190" s="510" t="s">
        <v>1438</v>
      </c>
      <c r="T190" s="513" t="s">
        <v>3940</v>
      </c>
      <c r="U190" s="513" t="s">
        <v>343</v>
      </c>
      <c r="V190" s="513"/>
      <c r="W190" s="510" t="s">
        <v>1439</v>
      </c>
      <c r="X190" s="513" t="s">
        <v>1432</v>
      </c>
      <c r="Y190" s="510" t="s">
        <v>1442</v>
      </c>
      <c r="Z190" s="510" t="s">
        <v>1443</v>
      </c>
      <c r="AA190" s="510" t="s">
        <v>1444</v>
      </c>
      <c r="AB190" s="510" t="s">
        <v>2713</v>
      </c>
      <c r="AC190" s="515">
        <v>3.0000000000000001E-3</v>
      </c>
      <c r="AD190" s="516" t="s">
        <v>558</v>
      </c>
      <c r="AE190" s="516"/>
      <c r="AF190" s="675">
        <v>42094</v>
      </c>
      <c r="AG190" s="517" t="s">
        <v>3063</v>
      </c>
      <c r="AH190" s="511" t="s">
        <v>1445</v>
      </c>
      <c r="AI190" s="511">
        <v>0</v>
      </c>
      <c r="AJ190" s="511">
        <v>0</v>
      </c>
      <c r="AK190" s="511">
        <v>0</v>
      </c>
      <c r="AL190" s="511">
        <v>0</v>
      </c>
      <c r="AM190" s="511">
        <v>0</v>
      </c>
      <c r="AN190" s="511">
        <v>2</v>
      </c>
      <c r="AO190" s="511">
        <v>0</v>
      </c>
      <c r="AP190" s="511">
        <v>0</v>
      </c>
      <c r="AQ190" s="511">
        <v>0</v>
      </c>
      <c r="AR190" s="511">
        <v>0</v>
      </c>
      <c r="AS190" s="511">
        <v>0</v>
      </c>
      <c r="AT190" s="511">
        <v>0</v>
      </c>
      <c r="AU190" s="511">
        <v>2</v>
      </c>
      <c r="AV190" s="511">
        <v>0</v>
      </c>
      <c r="AW190" s="511">
        <v>0</v>
      </c>
      <c r="AX190" s="511">
        <v>0</v>
      </c>
      <c r="AY190" s="511">
        <v>0</v>
      </c>
      <c r="AZ190" s="511">
        <v>0</v>
      </c>
      <c r="BA190" s="511">
        <v>0</v>
      </c>
      <c r="BB190" s="511">
        <v>0</v>
      </c>
      <c r="BC190" s="511">
        <v>0</v>
      </c>
      <c r="BD190" s="511">
        <v>0</v>
      </c>
      <c r="BE190" s="511">
        <v>0</v>
      </c>
      <c r="BF190" s="511">
        <v>0</v>
      </c>
      <c r="BG190" s="511">
        <v>0</v>
      </c>
      <c r="BH190" s="511">
        <v>0</v>
      </c>
      <c r="BI190" s="511">
        <v>0</v>
      </c>
      <c r="BJ190" s="511">
        <v>0</v>
      </c>
      <c r="BK190" s="511">
        <v>0</v>
      </c>
      <c r="BL190" s="511">
        <v>0</v>
      </c>
      <c r="BM190" s="511">
        <v>0</v>
      </c>
      <c r="BN190" s="728"/>
      <c r="BO190" s="518">
        <v>2</v>
      </c>
      <c r="BP190" s="519">
        <v>0</v>
      </c>
      <c r="BQ190" s="528">
        <v>0</v>
      </c>
      <c r="BR190" s="519">
        <v>0</v>
      </c>
      <c r="BS190" s="519">
        <v>0</v>
      </c>
      <c r="BT190" s="519">
        <v>0</v>
      </c>
      <c r="BU190" s="529">
        <v>0</v>
      </c>
      <c r="BV190" s="519">
        <v>0</v>
      </c>
      <c r="BW190" s="519">
        <v>0</v>
      </c>
      <c r="BX190" s="519">
        <v>0</v>
      </c>
      <c r="BY190" s="519">
        <v>0</v>
      </c>
      <c r="BZ190" s="519">
        <v>0</v>
      </c>
      <c r="CA190" s="519">
        <v>0</v>
      </c>
      <c r="CB190" s="519">
        <v>0</v>
      </c>
      <c r="CC190" s="519">
        <v>0</v>
      </c>
      <c r="CD190" s="519">
        <v>0</v>
      </c>
      <c r="CE190" s="519">
        <v>0</v>
      </c>
      <c r="CF190" s="519">
        <v>0</v>
      </c>
      <c r="CG190" s="519">
        <v>0</v>
      </c>
      <c r="CH190" s="519">
        <v>0</v>
      </c>
      <c r="CI190" s="519">
        <v>0</v>
      </c>
      <c r="CJ190" s="519">
        <v>0</v>
      </c>
      <c r="CK190" s="623">
        <f t="shared" si="2"/>
        <v>0</v>
      </c>
      <c r="CL190" s="523">
        <v>0</v>
      </c>
      <c r="CM190" s="523">
        <v>0</v>
      </c>
      <c r="CN190" s="523">
        <v>0</v>
      </c>
      <c r="CO190" s="524">
        <v>1</v>
      </c>
      <c r="CP190" s="726"/>
      <c r="CQ190" s="525" t="s">
        <v>4965</v>
      </c>
      <c r="CR190" s="526" t="s">
        <v>4965</v>
      </c>
      <c r="CS190" s="527" t="s">
        <v>4965</v>
      </c>
      <c r="CT190" s="527" t="s">
        <v>4965</v>
      </c>
      <c r="CU190" s="527" t="s">
        <v>4965</v>
      </c>
    </row>
    <row r="191" spans="1:99" s="71" customFormat="1" ht="12" customHeight="1" x14ac:dyDescent="0.2">
      <c r="A191" s="509" t="s">
        <v>2441</v>
      </c>
      <c r="B191" s="510" t="s">
        <v>560</v>
      </c>
      <c r="C191" s="510" t="s">
        <v>1432</v>
      </c>
      <c r="D191" s="510" t="s">
        <v>1432</v>
      </c>
      <c r="E191" s="511" t="s">
        <v>1432</v>
      </c>
      <c r="F191" s="510" t="s">
        <v>2346</v>
      </c>
      <c r="G191" s="510" t="s">
        <v>4568</v>
      </c>
      <c r="H191" s="510" t="s">
        <v>1458</v>
      </c>
      <c r="I191" s="510" t="s">
        <v>561</v>
      </c>
      <c r="J191" s="510">
        <v>523440</v>
      </c>
      <c r="K191" s="510">
        <v>175856</v>
      </c>
      <c r="L191" s="512" t="s">
        <v>3088</v>
      </c>
      <c r="M191" s="513" t="s">
        <v>3859</v>
      </c>
      <c r="N191" s="513" t="s">
        <v>3859</v>
      </c>
      <c r="O191" s="510">
        <v>1</v>
      </c>
      <c r="P191" s="510">
        <v>2</v>
      </c>
      <c r="Q191" s="514">
        <v>1</v>
      </c>
      <c r="R191" s="510" t="s">
        <v>562</v>
      </c>
      <c r="S191" s="510" t="s">
        <v>1438</v>
      </c>
      <c r="T191" s="513" t="s">
        <v>563</v>
      </c>
      <c r="U191" s="513" t="s">
        <v>149</v>
      </c>
      <c r="V191" s="513"/>
      <c r="W191" s="510" t="s">
        <v>1439</v>
      </c>
      <c r="X191" s="513" t="s">
        <v>1432</v>
      </c>
      <c r="Y191" s="510" t="s">
        <v>1442</v>
      </c>
      <c r="Z191" s="510" t="s">
        <v>1443</v>
      </c>
      <c r="AA191" s="510" t="s">
        <v>1444</v>
      </c>
      <c r="AB191" s="510" t="s">
        <v>2713</v>
      </c>
      <c r="AC191" s="515">
        <v>8.0000000000000002E-3</v>
      </c>
      <c r="AD191" s="516" t="s">
        <v>3859</v>
      </c>
      <c r="AE191" s="516"/>
      <c r="AF191" s="675">
        <v>42094</v>
      </c>
      <c r="AG191" s="517" t="s">
        <v>3063</v>
      </c>
      <c r="AH191" s="511" t="s">
        <v>1445</v>
      </c>
      <c r="AI191" s="511">
        <v>0</v>
      </c>
      <c r="AJ191" s="511">
        <v>0</v>
      </c>
      <c r="AK191" s="511">
        <v>0</v>
      </c>
      <c r="AL191" s="511">
        <v>0</v>
      </c>
      <c r="AM191" s="511">
        <v>0</v>
      </c>
      <c r="AN191" s="511">
        <v>2</v>
      </c>
      <c r="AO191" s="511">
        <v>-1</v>
      </c>
      <c r="AP191" s="511">
        <v>0</v>
      </c>
      <c r="AQ191" s="511">
        <v>0</v>
      </c>
      <c r="AR191" s="511">
        <v>0</v>
      </c>
      <c r="AS191" s="511">
        <v>0</v>
      </c>
      <c r="AT191" s="511">
        <v>0</v>
      </c>
      <c r="AU191" s="511">
        <v>2</v>
      </c>
      <c r="AV191" s="511">
        <v>-1</v>
      </c>
      <c r="AW191" s="511">
        <v>0</v>
      </c>
      <c r="AX191" s="511">
        <v>0</v>
      </c>
      <c r="AY191" s="511">
        <v>0</v>
      </c>
      <c r="AZ191" s="511">
        <v>0</v>
      </c>
      <c r="BA191" s="511">
        <v>0</v>
      </c>
      <c r="BB191" s="511">
        <v>0</v>
      </c>
      <c r="BC191" s="511">
        <v>0</v>
      </c>
      <c r="BD191" s="511">
        <v>0</v>
      </c>
      <c r="BE191" s="511">
        <v>0</v>
      </c>
      <c r="BF191" s="511">
        <v>0</v>
      </c>
      <c r="BG191" s="511">
        <v>0</v>
      </c>
      <c r="BH191" s="511">
        <v>0</v>
      </c>
      <c r="BI191" s="511">
        <v>0</v>
      </c>
      <c r="BJ191" s="511">
        <v>0</v>
      </c>
      <c r="BK191" s="511">
        <v>0</v>
      </c>
      <c r="BL191" s="511">
        <v>0</v>
      </c>
      <c r="BM191" s="511">
        <v>0</v>
      </c>
      <c r="BN191" s="728"/>
      <c r="BO191" s="518">
        <v>1</v>
      </c>
      <c r="BP191" s="519">
        <v>0</v>
      </c>
      <c r="BQ191" s="528">
        <v>0</v>
      </c>
      <c r="BR191" s="519">
        <v>0</v>
      </c>
      <c r="BS191" s="519">
        <v>0</v>
      </c>
      <c r="BT191" s="519">
        <v>0</v>
      </c>
      <c r="BU191" s="529">
        <v>0</v>
      </c>
      <c r="BV191" s="519">
        <v>0</v>
      </c>
      <c r="BW191" s="519">
        <v>0</v>
      </c>
      <c r="BX191" s="519">
        <v>0</v>
      </c>
      <c r="BY191" s="519">
        <v>0</v>
      </c>
      <c r="BZ191" s="519">
        <v>0</v>
      </c>
      <c r="CA191" s="519">
        <v>0</v>
      </c>
      <c r="CB191" s="519">
        <v>0</v>
      </c>
      <c r="CC191" s="519">
        <v>0</v>
      </c>
      <c r="CD191" s="519">
        <v>0</v>
      </c>
      <c r="CE191" s="519">
        <v>0</v>
      </c>
      <c r="CF191" s="519">
        <v>0</v>
      </c>
      <c r="CG191" s="519">
        <v>0</v>
      </c>
      <c r="CH191" s="519">
        <v>0</v>
      </c>
      <c r="CI191" s="519">
        <v>0</v>
      </c>
      <c r="CJ191" s="519">
        <v>0</v>
      </c>
      <c r="CK191" s="623">
        <f t="shared" si="2"/>
        <v>0</v>
      </c>
      <c r="CL191" s="523">
        <v>0</v>
      </c>
      <c r="CM191" s="523">
        <v>0</v>
      </c>
      <c r="CN191" s="523">
        <v>0</v>
      </c>
      <c r="CO191" s="524">
        <v>1</v>
      </c>
      <c r="CP191" s="726"/>
      <c r="CQ191" s="525" t="s">
        <v>4965</v>
      </c>
      <c r="CR191" s="526" t="s">
        <v>4965</v>
      </c>
      <c r="CS191" s="527" t="s">
        <v>4965</v>
      </c>
      <c r="CT191" s="527" t="s">
        <v>4965</v>
      </c>
      <c r="CU191" s="527" t="s">
        <v>4965</v>
      </c>
    </row>
    <row r="192" spans="1:99" s="71" customFormat="1" ht="12" customHeight="1" x14ac:dyDescent="0.2">
      <c r="A192" s="509" t="s">
        <v>2441</v>
      </c>
      <c r="B192" s="510" t="s">
        <v>564</v>
      </c>
      <c r="C192" s="510" t="s">
        <v>541</v>
      </c>
      <c r="D192" s="510" t="s">
        <v>1432</v>
      </c>
      <c r="E192" s="511" t="s">
        <v>1432</v>
      </c>
      <c r="F192" s="510" t="s">
        <v>2516</v>
      </c>
      <c r="G192" s="510" t="s">
        <v>542</v>
      </c>
      <c r="H192" s="510" t="s">
        <v>1458</v>
      </c>
      <c r="I192" s="510" t="s">
        <v>543</v>
      </c>
      <c r="J192" s="510">
        <v>524447</v>
      </c>
      <c r="K192" s="510">
        <v>175287</v>
      </c>
      <c r="L192" s="512" t="s">
        <v>3088</v>
      </c>
      <c r="M192" s="513" t="s">
        <v>617</v>
      </c>
      <c r="N192" s="513" t="s">
        <v>2543</v>
      </c>
      <c r="O192" s="510">
        <v>0</v>
      </c>
      <c r="P192" s="510">
        <v>3</v>
      </c>
      <c r="Q192" s="514">
        <v>3</v>
      </c>
      <c r="R192" s="510" t="s">
        <v>565</v>
      </c>
      <c r="S192" s="510" t="s">
        <v>1389</v>
      </c>
      <c r="T192" s="513" t="s">
        <v>2193</v>
      </c>
      <c r="U192" s="513" t="s">
        <v>2170</v>
      </c>
      <c r="V192" s="513"/>
      <c r="W192" s="510" t="s">
        <v>1439</v>
      </c>
      <c r="X192" s="513" t="s">
        <v>1432</v>
      </c>
      <c r="Y192" s="510" t="s">
        <v>1442</v>
      </c>
      <c r="Z192" s="510" t="s">
        <v>3893</v>
      </c>
      <c r="AA192" s="510" t="s">
        <v>1444</v>
      </c>
      <c r="AB192" s="510" t="s">
        <v>4720</v>
      </c>
      <c r="AC192" s="515">
        <v>1.0999999999999999E-2</v>
      </c>
      <c r="AD192" s="516" t="s">
        <v>617</v>
      </c>
      <c r="AE192" s="516"/>
      <c r="AF192" s="675">
        <v>42032</v>
      </c>
      <c r="AG192" s="517" t="s">
        <v>3063</v>
      </c>
      <c r="AH192" s="511" t="s">
        <v>1445</v>
      </c>
      <c r="AI192" s="511">
        <v>0</v>
      </c>
      <c r="AJ192" s="511">
        <v>0</v>
      </c>
      <c r="AK192" s="511">
        <v>0</v>
      </c>
      <c r="AL192" s="511">
        <v>0</v>
      </c>
      <c r="AM192" s="511">
        <v>1</v>
      </c>
      <c r="AN192" s="511">
        <v>2</v>
      </c>
      <c r="AO192" s="511">
        <v>0</v>
      </c>
      <c r="AP192" s="511">
        <v>0</v>
      </c>
      <c r="AQ192" s="511">
        <v>0</v>
      </c>
      <c r="AR192" s="511">
        <v>0</v>
      </c>
      <c r="AS192" s="511">
        <v>0</v>
      </c>
      <c r="AT192" s="511">
        <v>1</v>
      </c>
      <c r="AU192" s="511">
        <v>2</v>
      </c>
      <c r="AV192" s="511">
        <v>0</v>
      </c>
      <c r="AW192" s="511">
        <v>0</v>
      </c>
      <c r="AX192" s="511">
        <v>0</v>
      </c>
      <c r="AY192" s="511">
        <v>0</v>
      </c>
      <c r="AZ192" s="511">
        <v>0</v>
      </c>
      <c r="BA192" s="511">
        <v>0</v>
      </c>
      <c r="BB192" s="511">
        <v>0</v>
      </c>
      <c r="BC192" s="511">
        <v>0</v>
      </c>
      <c r="BD192" s="511">
        <v>0</v>
      </c>
      <c r="BE192" s="511">
        <v>0</v>
      </c>
      <c r="BF192" s="511">
        <v>0</v>
      </c>
      <c r="BG192" s="511">
        <v>0</v>
      </c>
      <c r="BH192" s="511">
        <v>0</v>
      </c>
      <c r="BI192" s="511">
        <v>0</v>
      </c>
      <c r="BJ192" s="511">
        <v>0</v>
      </c>
      <c r="BK192" s="511">
        <v>0</v>
      </c>
      <c r="BL192" s="511">
        <v>0</v>
      </c>
      <c r="BM192" s="511">
        <v>0</v>
      </c>
      <c r="BN192" s="728"/>
      <c r="BO192" s="518">
        <v>3</v>
      </c>
      <c r="BP192" s="519">
        <v>0</v>
      </c>
      <c r="BQ192" s="528">
        <v>0</v>
      </c>
      <c r="BR192" s="519">
        <v>0</v>
      </c>
      <c r="BS192" s="519">
        <v>0</v>
      </c>
      <c r="BT192" s="519">
        <v>0</v>
      </c>
      <c r="BU192" s="529">
        <v>0</v>
      </c>
      <c r="BV192" s="519">
        <v>0</v>
      </c>
      <c r="BW192" s="519">
        <v>0</v>
      </c>
      <c r="BX192" s="519">
        <v>0</v>
      </c>
      <c r="BY192" s="519">
        <v>0</v>
      </c>
      <c r="BZ192" s="519">
        <v>0</v>
      </c>
      <c r="CA192" s="519">
        <v>0</v>
      </c>
      <c r="CB192" s="519">
        <v>0</v>
      </c>
      <c r="CC192" s="519">
        <v>0</v>
      </c>
      <c r="CD192" s="519">
        <v>0</v>
      </c>
      <c r="CE192" s="519">
        <v>0</v>
      </c>
      <c r="CF192" s="519">
        <v>0</v>
      </c>
      <c r="CG192" s="519">
        <v>0</v>
      </c>
      <c r="CH192" s="519">
        <v>0</v>
      </c>
      <c r="CI192" s="519">
        <v>0</v>
      </c>
      <c r="CJ192" s="519">
        <v>0</v>
      </c>
      <c r="CK192" s="623">
        <f t="shared" si="2"/>
        <v>0</v>
      </c>
      <c r="CL192" s="523">
        <v>0</v>
      </c>
      <c r="CM192" s="523">
        <v>0</v>
      </c>
      <c r="CN192" s="523">
        <v>0</v>
      </c>
      <c r="CO192" s="524">
        <v>7</v>
      </c>
      <c r="CP192" s="726"/>
      <c r="CQ192" s="525" t="s">
        <v>4965</v>
      </c>
      <c r="CR192" s="526" t="s">
        <v>4965</v>
      </c>
      <c r="CS192" s="527" t="s">
        <v>4965</v>
      </c>
      <c r="CT192" s="527" t="s">
        <v>4965</v>
      </c>
      <c r="CU192" s="527" t="s">
        <v>4965</v>
      </c>
    </row>
    <row r="193" spans="1:99" s="71" customFormat="1" ht="12" customHeight="1" x14ac:dyDescent="0.2">
      <c r="A193" s="509" t="s">
        <v>2441</v>
      </c>
      <c r="B193" s="510" t="s">
        <v>566</v>
      </c>
      <c r="C193" s="510" t="s">
        <v>1432</v>
      </c>
      <c r="D193" s="510" t="s">
        <v>1432</v>
      </c>
      <c r="E193" s="511" t="s">
        <v>1432</v>
      </c>
      <c r="F193" s="510" t="s">
        <v>567</v>
      </c>
      <c r="G193" s="510" t="s">
        <v>1150</v>
      </c>
      <c r="H193" s="510" t="s">
        <v>1885</v>
      </c>
      <c r="I193" s="510" t="s">
        <v>4779</v>
      </c>
      <c r="J193" s="510">
        <v>526675</v>
      </c>
      <c r="K193" s="510">
        <v>175001</v>
      </c>
      <c r="L193" s="512" t="s">
        <v>3080</v>
      </c>
      <c r="M193" s="513" t="s">
        <v>2072</v>
      </c>
      <c r="N193" s="513" t="s">
        <v>3859</v>
      </c>
      <c r="O193" s="510">
        <v>0</v>
      </c>
      <c r="P193" s="510">
        <v>1</v>
      </c>
      <c r="Q193" s="514">
        <v>1</v>
      </c>
      <c r="R193" s="510" t="s">
        <v>568</v>
      </c>
      <c r="S193" s="510" t="s">
        <v>1438</v>
      </c>
      <c r="T193" s="513" t="s">
        <v>718</v>
      </c>
      <c r="U193" s="513" t="s">
        <v>3248</v>
      </c>
      <c r="V193" s="513"/>
      <c r="W193" s="510" t="s">
        <v>1439</v>
      </c>
      <c r="X193" s="513" t="s">
        <v>1432</v>
      </c>
      <c r="Y193" s="510" t="s">
        <v>1442</v>
      </c>
      <c r="Z193" s="510" t="s">
        <v>3893</v>
      </c>
      <c r="AA193" s="510" t="s">
        <v>1444</v>
      </c>
      <c r="AB193" s="510" t="s">
        <v>1136</v>
      </c>
      <c r="AC193" s="515">
        <v>6.0000000000000001E-3</v>
      </c>
      <c r="AD193" s="516" t="s">
        <v>2072</v>
      </c>
      <c r="AE193" s="516"/>
      <c r="AF193" s="675">
        <v>42094</v>
      </c>
      <c r="AG193" s="517" t="s">
        <v>3063</v>
      </c>
      <c r="AH193" s="511" t="s">
        <v>1445</v>
      </c>
      <c r="AI193" s="532"/>
      <c r="AJ193" s="511">
        <v>0</v>
      </c>
      <c r="AK193" s="511">
        <v>0</v>
      </c>
      <c r="AL193" s="511">
        <v>0</v>
      </c>
      <c r="AM193" s="511">
        <v>0</v>
      </c>
      <c r="AN193" s="511">
        <v>1</v>
      </c>
      <c r="AO193" s="511">
        <v>0</v>
      </c>
      <c r="AP193" s="511">
        <v>0</v>
      </c>
      <c r="AQ193" s="511">
        <v>0</v>
      </c>
      <c r="AR193" s="511">
        <v>0</v>
      </c>
      <c r="AS193" s="511">
        <v>0</v>
      </c>
      <c r="AT193" s="511">
        <v>0</v>
      </c>
      <c r="AU193" s="511">
        <v>1</v>
      </c>
      <c r="AV193" s="511">
        <v>0</v>
      </c>
      <c r="AW193" s="511">
        <v>0</v>
      </c>
      <c r="AX193" s="511">
        <v>0</v>
      </c>
      <c r="AY193" s="511">
        <v>0</v>
      </c>
      <c r="AZ193" s="511">
        <v>0</v>
      </c>
      <c r="BA193" s="511">
        <v>0</v>
      </c>
      <c r="BB193" s="511">
        <v>0</v>
      </c>
      <c r="BC193" s="511">
        <v>0</v>
      </c>
      <c r="BD193" s="511">
        <v>0</v>
      </c>
      <c r="BE193" s="511">
        <v>0</v>
      </c>
      <c r="BF193" s="511">
        <v>0</v>
      </c>
      <c r="BG193" s="511">
        <v>0</v>
      </c>
      <c r="BH193" s="511">
        <v>0</v>
      </c>
      <c r="BI193" s="511">
        <v>0</v>
      </c>
      <c r="BJ193" s="511">
        <v>0</v>
      </c>
      <c r="BK193" s="511">
        <v>0</v>
      </c>
      <c r="BL193" s="511">
        <v>0</v>
      </c>
      <c r="BM193" s="511">
        <v>0</v>
      </c>
      <c r="BN193" s="728"/>
      <c r="BO193" s="518">
        <v>1</v>
      </c>
      <c r="BP193" s="519">
        <v>0</v>
      </c>
      <c r="BQ193" s="528">
        <v>0</v>
      </c>
      <c r="BR193" s="519">
        <v>0</v>
      </c>
      <c r="BS193" s="519">
        <v>0</v>
      </c>
      <c r="BT193" s="519">
        <v>0</v>
      </c>
      <c r="BU193" s="529">
        <v>0</v>
      </c>
      <c r="BV193" s="519">
        <v>0</v>
      </c>
      <c r="BW193" s="519">
        <v>0</v>
      </c>
      <c r="BX193" s="519">
        <v>0</v>
      </c>
      <c r="BY193" s="519">
        <v>0</v>
      </c>
      <c r="BZ193" s="519">
        <v>0</v>
      </c>
      <c r="CA193" s="519">
        <v>0</v>
      </c>
      <c r="CB193" s="519">
        <v>0</v>
      </c>
      <c r="CC193" s="519">
        <v>0</v>
      </c>
      <c r="CD193" s="519">
        <v>0</v>
      </c>
      <c r="CE193" s="519">
        <v>0</v>
      </c>
      <c r="CF193" s="519">
        <v>0</v>
      </c>
      <c r="CG193" s="519">
        <v>0</v>
      </c>
      <c r="CH193" s="519">
        <v>0</v>
      </c>
      <c r="CI193" s="519">
        <v>0</v>
      </c>
      <c r="CJ193" s="519">
        <v>0</v>
      </c>
      <c r="CK193" s="623">
        <f t="shared" si="2"/>
        <v>0</v>
      </c>
      <c r="CL193" s="523">
        <v>0</v>
      </c>
      <c r="CM193" s="523">
        <v>0</v>
      </c>
      <c r="CN193" s="523">
        <v>0</v>
      </c>
      <c r="CO193" s="524">
        <v>7</v>
      </c>
      <c r="CP193" s="726"/>
      <c r="CQ193" s="525" t="s">
        <v>4965</v>
      </c>
      <c r="CR193" s="526" t="s">
        <v>4965</v>
      </c>
      <c r="CS193" s="527" t="s">
        <v>4965</v>
      </c>
      <c r="CT193" s="527" t="s">
        <v>4965</v>
      </c>
      <c r="CU193" s="527" t="s">
        <v>4965</v>
      </c>
    </row>
    <row r="194" spans="1:99" s="71" customFormat="1" ht="12" customHeight="1" x14ac:dyDescent="0.2">
      <c r="A194" s="509" t="s">
        <v>2441</v>
      </c>
      <c r="B194" s="510" t="s">
        <v>569</v>
      </c>
      <c r="C194" s="510" t="s">
        <v>1432</v>
      </c>
      <c r="D194" s="510" t="s">
        <v>1432</v>
      </c>
      <c r="E194" s="511" t="s">
        <v>4921</v>
      </c>
      <c r="F194" s="510" t="s">
        <v>4516</v>
      </c>
      <c r="G194" s="510" t="s">
        <v>689</v>
      </c>
      <c r="H194" s="510" t="s">
        <v>2524</v>
      </c>
      <c r="I194" s="510" t="s">
        <v>570</v>
      </c>
      <c r="J194" s="510">
        <v>529227</v>
      </c>
      <c r="K194" s="510">
        <v>171100</v>
      </c>
      <c r="L194" s="512" t="s">
        <v>3081</v>
      </c>
      <c r="M194" s="513" t="s">
        <v>2088</v>
      </c>
      <c r="N194" s="513" t="s">
        <v>722</v>
      </c>
      <c r="O194" s="510">
        <v>0</v>
      </c>
      <c r="P194" s="510">
        <v>1</v>
      </c>
      <c r="Q194" s="514">
        <v>1</v>
      </c>
      <c r="R194" s="510" t="s">
        <v>105</v>
      </c>
      <c r="S194" s="510" t="s">
        <v>1389</v>
      </c>
      <c r="T194" s="513" t="s">
        <v>1728</v>
      </c>
      <c r="U194" s="513" t="s">
        <v>2988</v>
      </c>
      <c r="V194" s="513"/>
      <c r="W194" s="510" t="s">
        <v>1439</v>
      </c>
      <c r="X194" s="513" t="s">
        <v>1432</v>
      </c>
      <c r="Y194" s="510" t="s">
        <v>1442</v>
      </c>
      <c r="Z194" s="510" t="s">
        <v>3893</v>
      </c>
      <c r="AA194" s="510" t="s">
        <v>1444</v>
      </c>
      <c r="AB194" s="510" t="s">
        <v>4720</v>
      </c>
      <c r="AC194" s="515">
        <v>4.0000000000000001E-3</v>
      </c>
      <c r="AD194" s="516" t="s">
        <v>2088</v>
      </c>
      <c r="AE194" s="516"/>
      <c r="AF194" s="675">
        <v>41940</v>
      </c>
      <c r="AG194" s="517" t="s">
        <v>3063</v>
      </c>
      <c r="AH194" s="511" t="s">
        <v>1445</v>
      </c>
      <c r="AI194" s="532"/>
      <c r="AJ194" s="511">
        <v>0</v>
      </c>
      <c r="AK194" s="511">
        <v>0</v>
      </c>
      <c r="AL194" s="511">
        <v>1</v>
      </c>
      <c r="AM194" s="511">
        <v>0</v>
      </c>
      <c r="AN194" s="511">
        <v>0</v>
      </c>
      <c r="AO194" s="511">
        <v>0</v>
      </c>
      <c r="AP194" s="511">
        <v>0</v>
      </c>
      <c r="AQ194" s="511">
        <v>0</v>
      </c>
      <c r="AR194" s="511">
        <v>0</v>
      </c>
      <c r="AS194" s="511">
        <v>1</v>
      </c>
      <c r="AT194" s="511">
        <v>0</v>
      </c>
      <c r="AU194" s="511">
        <v>0</v>
      </c>
      <c r="AV194" s="511">
        <v>0</v>
      </c>
      <c r="AW194" s="511">
        <v>0</v>
      </c>
      <c r="AX194" s="511">
        <v>0</v>
      </c>
      <c r="AY194" s="511">
        <v>0</v>
      </c>
      <c r="AZ194" s="511">
        <v>0</v>
      </c>
      <c r="BA194" s="511">
        <v>0</v>
      </c>
      <c r="BB194" s="511">
        <v>0</v>
      </c>
      <c r="BC194" s="511">
        <v>0</v>
      </c>
      <c r="BD194" s="511">
        <v>0</v>
      </c>
      <c r="BE194" s="511">
        <v>0</v>
      </c>
      <c r="BF194" s="511">
        <v>0</v>
      </c>
      <c r="BG194" s="511">
        <v>0</v>
      </c>
      <c r="BH194" s="511">
        <v>0</v>
      </c>
      <c r="BI194" s="511">
        <v>0</v>
      </c>
      <c r="BJ194" s="511">
        <v>0</v>
      </c>
      <c r="BK194" s="511">
        <v>0</v>
      </c>
      <c r="BL194" s="511">
        <v>0</v>
      </c>
      <c r="BM194" s="511">
        <v>0</v>
      </c>
      <c r="BN194" s="728"/>
      <c r="BO194" s="518">
        <v>1</v>
      </c>
      <c r="BP194" s="519">
        <v>0</v>
      </c>
      <c r="BQ194" s="528">
        <v>0</v>
      </c>
      <c r="BR194" s="519">
        <v>0</v>
      </c>
      <c r="BS194" s="519">
        <v>0</v>
      </c>
      <c r="BT194" s="519">
        <v>0</v>
      </c>
      <c r="BU194" s="529">
        <v>0</v>
      </c>
      <c r="BV194" s="519">
        <v>0</v>
      </c>
      <c r="BW194" s="519">
        <v>0</v>
      </c>
      <c r="BX194" s="519">
        <v>0</v>
      </c>
      <c r="BY194" s="519">
        <v>0</v>
      </c>
      <c r="BZ194" s="519">
        <v>0</v>
      </c>
      <c r="CA194" s="519">
        <v>0</v>
      </c>
      <c r="CB194" s="519">
        <v>0</v>
      </c>
      <c r="CC194" s="519">
        <v>0</v>
      </c>
      <c r="CD194" s="519">
        <v>0</v>
      </c>
      <c r="CE194" s="519">
        <v>0</v>
      </c>
      <c r="CF194" s="519">
        <v>0</v>
      </c>
      <c r="CG194" s="519">
        <v>0</v>
      </c>
      <c r="CH194" s="519">
        <v>0</v>
      </c>
      <c r="CI194" s="519">
        <v>0</v>
      </c>
      <c r="CJ194" s="519">
        <v>0</v>
      </c>
      <c r="CK194" s="623">
        <f t="shared" ref="CK194:CK257" si="3">SUM(BP194:CJ194)</f>
        <v>0</v>
      </c>
      <c r="CL194" s="523">
        <v>0</v>
      </c>
      <c r="CM194" s="523">
        <v>0</v>
      </c>
      <c r="CN194" s="523">
        <v>0</v>
      </c>
      <c r="CO194" s="524">
        <v>7</v>
      </c>
      <c r="CP194" s="726"/>
      <c r="CQ194" s="525" t="s">
        <v>4965</v>
      </c>
      <c r="CR194" s="526" t="s">
        <v>4965</v>
      </c>
      <c r="CS194" s="527" t="s">
        <v>4965</v>
      </c>
      <c r="CT194" s="527" t="s">
        <v>4965</v>
      </c>
      <c r="CU194" s="527" t="s">
        <v>4965</v>
      </c>
    </row>
    <row r="195" spans="1:99" s="71" customFormat="1" ht="12" customHeight="1" x14ac:dyDescent="0.2">
      <c r="A195" s="509" t="s">
        <v>2441</v>
      </c>
      <c r="B195" s="510" t="s">
        <v>106</v>
      </c>
      <c r="C195" s="510" t="s">
        <v>1432</v>
      </c>
      <c r="D195" s="510" t="s">
        <v>1432</v>
      </c>
      <c r="E195" s="511" t="s">
        <v>1432</v>
      </c>
      <c r="F195" s="510" t="s">
        <v>107</v>
      </c>
      <c r="G195" s="510" t="s">
        <v>2236</v>
      </c>
      <c r="H195" s="510" t="s">
        <v>1435</v>
      </c>
      <c r="I195" s="510" t="s">
        <v>108</v>
      </c>
      <c r="J195" s="510">
        <v>527150</v>
      </c>
      <c r="K195" s="510">
        <v>173014</v>
      </c>
      <c r="L195" s="512" t="s">
        <v>3089</v>
      </c>
      <c r="M195" s="513" t="s">
        <v>1310</v>
      </c>
      <c r="N195" s="513" t="s">
        <v>109</v>
      </c>
      <c r="O195" s="510">
        <v>1</v>
      </c>
      <c r="P195" s="510">
        <v>2</v>
      </c>
      <c r="Q195" s="514">
        <v>1</v>
      </c>
      <c r="R195" s="510" t="s">
        <v>110</v>
      </c>
      <c r="S195" s="510" t="s">
        <v>1438</v>
      </c>
      <c r="T195" s="513" t="s">
        <v>2219</v>
      </c>
      <c r="U195" s="513" t="s">
        <v>2500</v>
      </c>
      <c r="V195" s="513"/>
      <c r="W195" s="510" t="s">
        <v>1439</v>
      </c>
      <c r="X195" s="513" t="s">
        <v>1432</v>
      </c>
      <c r="Y195" s="510" t="s">
        <v>1442</v>
      </c>
      <c r="Z195" s="510" t="s">
        <v>1453</v>
      </c>
      <c r="AA195" s="510" t="s">
        <v>1444</v>
      </c>
      <c r="AB195" s="510" t="s">
        <v>1454</v>
      </c>
      <c r="AC195" s="515">
        <v>1.4E-2</v>
      </c>
      <c r="AD195" s="516" t="s">
        <v>1310</v>
      </c>
      <c r="AE195" s="516"/>
      <c r="AF195" s="675">
        <v>41780</v>
      </c>
      <c r="AG195" s="517" t="s">
        <v>3063</v>
      </c>
      <c r="AH195" s="511" t="s">
        <v>1445</v>
      </c>
      <c r="AI195" s="511">
        <v>0</v>
      </c>
      <c r="AJ195" s="511">
        <v>0</v>
      </c>
      <c r="AK195" s="511">
        <v>0</v>
      </c>
      <c r="AL195" s="511">
        <v>0</v>
      </c>
      <c r="AM195" s="511">
        <v>0</v>
      </c>
      <c r="AN195" s="511">
        <v>0</v>
      </c>
      <c r="AO195" s="511">
        <v>2</v>
      </c>
      <c r="AP195" s="511">
        <v>-1</v>
      </c>
      <c r="AQ195" s="511">
        <v>0</v>
      </c>
      <c r="AR195" s="511">
        <v>0</v>
      </c>
      <c r="AS195" s="511">
        <v>0</v>
      </c>
      <c r="AT195" s="511">
        <v>0</v>
      </c>
      <c r="AU195" s="511">
        <v>0</v>
      </c>
      <c r="AV195" s="511">
        <v>2</v>
      </c>
      <c r="AW195" s="511">
        <v>0</v>
      </c>
      <c r="AX195" s="511">
        <v>0</v>
      </c>
      <c r="AY195" s="511">
        <v>0</v>
      </c>
      <c r="AZ195" s="511">
        <v>0</v>
      </c>
      <c r="BA195" s="511">
        <v>0</v>
      </c>
      <c r="BB195" s="511">
        <v>0</v>
      </c>
      <c r="BC195" s="511">
        <v>0</v>
      </c>
      <c r="BD195" s="511">
        <v>-1</v>
      </c>
      <c r="BE195" s="511">
        <v>0</v>
      </c>
      <c r="BF195" s="511">
        <v>0</v>
      </c>
      <c r="BG195" s="511">
        <v>0</v>
      </c>
      <c r="BH195" s="511">
        <v>0</v>
      </c>
      <c r="BI195" s="511">
        <v>0</v>
      </c>
      <c r="BJ195" s="511">
        <v>0</v>
      </c>
      <c r="BK195" s="511">
        <v>0</v>
      </c>
      <c r="BL195" s="511">
        <v>0</v>
      </c>
      <c r="BM195" s="511">
        <v>0</v>
      </c>
      <c r="BN195" s="728"/>
      <c r="BO195" s="518">
        <v>1</v>
      </c>
      <c r="BP195" s="519">
        <v>0</v>
      </c>
      <c r="BQ195" s="528">
        <v>0</v>
      </c>
      <c r="BR195" s="519">
        <v>0</v>
      </c>
      <c r="BS195" s="519">
        <v>0</v>
      </c>
      <c r="BT195" s="519">
        <v>0</v>
      </c>
      <c r="BU195" s="529">
        <v>0</v>
      </c>
      <c r="BV195" s="519">
        <v>0</v>
      </c>
      <c r="BW195" s="519">
        <v>0</v>
      </c>
      <c r="BX195" s="519">
        <v>0</v>
      </c>
      <c r="BY195" s="519">
        <v>0</v>
      </c>
      <c r="BZ195" s="519">
        <v>0</v>
      </c>
      <c r="CA195" s="519">
        <v>0</v>
      </c>
      <c r="CB195" s="519">
        <v>0</v>
      </c>
      <c r="CC195" s="519">
        <v>0</v>
      </c>
      <c r="CD195" s="519">
        <v>0</v>
      </c>
      <c r="CE195" s="519">
        <v>0</v>
      </c>
      <c r="CF195" s="519">
        <v>0</v>
      </c>
      <c r="CG195" s="519">
        <v>0</v>
      </c>
      <c r="CH195" s="519">
        <v>0</v>
      </c>
      <c r="CI195" s="519">
        <v>0</v>
      </c>
      <c r="CJ195" s="519">
        <v>0</v>
      </c>
      <c r="CK195" s="623">
        <f t="shared" si="3"/>
        <v>0</v>
      </c>
      <c r="CL195" s="523">
        <v>0</v>
      </c>
      <c r="CM195" s="523">
        <v>0</v>
      </c>
      <c r="CN195" s="523">
        <v>0</v>
      </c>
      <c r="CO195" s="524">
        <v>7</v>
      </c>
      <c r="CP195" s="726"/>
      <c r="CQ195" s="525" t="s">
        <v>4965</v>
      </c>
      <c r="CR195" s="526" t="s">
        <v>4965</v>
      </c>
      <c r="CS195" s="527" t="s">
        <v>4965</v>
      </c>
      <c r="CT195" s="527" t="s">
        <v>4965</v>
      </c>
      <c r="CU195" s="527" t="s">
        <v>4965</v>
      </c>
    </row>
    <row r="196" spans="1:99" s="71" customFormat="1" ht="12" customHeight="1" x14ac:dyDescent="0.2">
      <c r="A196" s="509" t="s">
        <v>2441</v>
      </c>
      <c r="B196" s="510" t="s">
        <v>111</v>
      </c>
      <c r="C196" s="510" t="s">
        <v>1432</v>
      </c>
      <c r="D196" s="510" t="s">
        <v>1432</v>
      </c>
      <c r="E196" s="511" t="s">
        <v>1432</v>
      </c>
      <c r="F196" s="510" t="s">
        <v>2115</v>
      </c>
      <c r="G196" s="510" t="s">
        <v>112</v>
      </c>
      <c r="H196" s="510" t="s">
        <v>2717</v>
      </c>
      <c r="I196" s="510" t="s">
        <v>113</v>
      </c>
      <c r="J196" s="510">
        <v>528501</v>
      </c>
      <c r="K196" s="510">
        <v>175734</v>
      </c>
      <c r="L196" s="512" t="s">
        <v>3085</v>
      </c>
      <c r="M196" s="513" t="s">
        <v>1581</v>
      </c>
      <c r="N196" s="513" t="s">
        <v>1581</v>
      </c>
      <c r="O196" s="510">
        <v>0</v>
      </c>
      <c r="P196" s="510">
        <v>1</v>
      </c>
      <c r="Q196" s="514">
        <v>1</v>
      </c>
      <c r="R196" s="510" t="s">
        <v>114</v>
      </c>
      <c r="S196" s="510" t="s">
        <v>1574</v>
      </c>
      <c r="T196" s="513" t="s">
        <v>115</v>
      </c>
      <c r="U196" s="513" t="s">
        <v>1581</v>
      </c>
      <c r="V196" s="513"/>
      <c r="W196" s="510" t="s">
        <v>1439</v>
      </c>
      <c r="X196" s="513" t="s">
        <v>1432</v>
      </c>
      <c r="Y196" s="510" t="s">
        <v>1442</v>
      </c>
      <c r="Z196" s="510" t="s">
        <v>3893</v>
      </c>
      <c r="AA196" s="510" t="s">
        <v>1444</v>
      </c>
      <c r="AB196" s="510" t="s">
        <v>3681</v>
      </c>
      <c r="AC196" s="515">
        <v>1E-3</v>
      </c>
      <c r="AD196" s="516" t="s">
        <v>1581</v>
      </c>
      <c r="AE196" s="516"/>
      <c r="AF196" s="675">
        <v>41787</v>
      </c>
      <c r="AG196" s="517" t="s">
        <v>3063</v>
      </c>
      <c r="AH196" s="511" t="s">
        <v>1445</v>
      </c>
      <c r="AI196" s="511">
        <v>0</v>
      </c>
      <c r="AJ196" s="511">
        <v>0</v>
      </c>
      <c r="AK196" s="511">
        <v>0</v>
      </c>
      <c r="AL196" s="511">
        <v>0</v>
      </c>
      <c r="AM196" s="511">
        <v>1</v>
      </c>
      <c r="AN196" s="511">
        <v>0</v>
      </c>
      <c r="AO196" s="511">
        <v>0</v>
      </c>
      <c r="AP196" s="511">
        <v>0</v>
      </c>
      <c r="AQ196" s="511">
        <v>0</v>
      </c>
      <c r="AR196" s="511">
        <v>0</v>
      </c>
      <c r="AS196" s="511">
        <v>0</v>
      </c>
      <c r="AT196" s="511">
        <v>1</v>
      </c>
      <c r="AU196" s="511">
        <v>0</v>
      </c>
      <c r="AV196" s="511">
        <v>0</v>
      </c>
      <c r="AW196" s="511">
        <v>0</v>
      </c>
      <c r="AX196" s="511">
        <v>0</v>
      </c>
      <c r="AY196" s="511">
        <v>0</v>
      </c>
      <c r="AZ196" s="511">
        <v>0</v>
      </c>
      <c r="BA196" s="511">
        <v>0</v>
      </c>
      <c r="BB196" s="511">
        <v>0</v>
      </c>
      <c r="BC196" s="511">
        <v>0</v>
      </c>
      <c r="BD196" s="511">
        <v>0</v>
      </c>
      <c r="BE196" s="511">
        <v>0</v>
      </c>
      <c r="BF196" s="511">
        <v>0</v>
      </c>
      <c r="BG196" s="511">
        <v>0</v>
      </c>
      <c r="BH196" s="511">
        <v>0</v>
      </c>
      <c r="BI196" s="511">
        <v>0</v>
      </c>
      <c r="BJ196" s="511">
        <v>0</v>
      </c>
      <c r="BK196" s="511">
        <v>0</v>
      </c>
      <c r="BL196" s="511">
        <v>0</v>
      </c>
      <c r="BM196" s="511">
        <v>0</v>
      </c>
      <c r="BN196" s="728"/>
      <c r="BO196" s="518">
        <v>1</v>
      </c>
      <c r="BP196" s="519">
        <v>0</v>
      </c>
      <c r="BQ196" s="528">
        <v>0</v>
      </c>
      <c r="BR196" s="519">
        <v>0</v>
      </c>
      <c r="BS196" s="519">
        <v>0</v>
      </c>
      <c r="BT196" s="519">
        <v>0</v>
      </c>
      <c r="BU196" s="529">
        <v>0</v>
      </c>
      <c r="BV196" s="519">
        <v>0</v>
      </c>
      <c r="BW196" s="519">
        <v>0</v>
      </c>
      <c r="BX196" s="519">
        <v>0</v>
      </c>
      <c r="BY196" s="519">
        <v>0</v>
      </c>
      <c r="BZ196" s="519">
        <v>0</v>
      </c>
      <c r="CA196" s="519">
        <v>0</v>
      </c>
      <c r="CB196" s="519">
        <v>0</v>
      </c>
      <c r="CC196" s="519">
        <v>0</v>
      </c>
      <c r="CD196" s="519">
        <v>0</v>
      </c>
      <c r="CE196" s="519">
        <v>0</v>
      </c>
      <c r="CF196" s="519">
        <v>0</v>
      </c>
      <c r="CG196" s="519">
        <v>0</v>
      </c>
      <c r="CH196" s="519">
        <v>0</v>
      </c>
      <c r="CI196" s="519">
        <v>0</v>
      </c>
      <c r="CJ196" s="519">
        <v>0</v>
      </c>
      <c r="CK196" s="623">
        <f t="shared" si="3"/>
        <v>0</v>
      </c>
      <c r="CL196" s="523">
        <v>0</v>
      </c>
      <c r="CM196" s="523">
        <v>0</v>
      </c>
      <c r="CN196" s="523">
        <v>0</v>
      </c>
      <c r="CO196" s="524">
        <v>7</v>
      </c>
      <c r="CP196" s="726"/>
      <c r="CQ196" s="525" t="s">
        <v>4965</v>
      </c>
      <c r="CR196" s="526" t="s">
        <v>4965</v>
      </c>
      <c r="CS196" s="527" t="s">
        <v>4965</v>
      </c>
      <c r="CT196" s="527" t="s">
        <v>4965</v>
      </c>
      <c r="CU196" s="527" t="s">
        <v>4965</v>
      </c>
    </row>
    <row r="197" spans="1:99" s="71" customFormat="1" ht="12" customHeight="1" x14ac:dyDescent="0.2">
      <c r="A197" s="509" t="s">
        <v>2441</v>
      </c>
      <c r="B197" s="510" t="s">
        <v>116</v>
      </c>
      <c r="C197" s="510" t="s">
        <v>1432</v>
      </c>
      <c r="D197" s="510" t="s">
        <v>1432</v>
      </c>
      <c r="E197" s="511" t="s">
        <v>1432</v>
      </c>
      <c r="F197" s="510" t="s">
        <v>2184</v>
      </c>
      <c r="G197" s="510" t="s">
        <v>1150</v>
      </c>
      <c r="H197" s="510" t="s">
        <v>2717</v>
      </c>
      <c r="I197" s="510" t="s">
        <v>4779</v>
      </c>
      <c r="J197" s="510">
        <v>526573</v>
      </c>
      <c r="K197" s="510">
        <v>174969</v>
      </c>
      <c r="L197" s="512" t="s">
        <v>3080</v>
      </c>
      <c r="M197" s="513" t="s">
        <v>3859</v>
      </c>
      <c r="N197" s="513" t="s">
        <v>3859</v>
      </c>
      <c r="O197" s="510">
        <v>0</v>
      </c>
      <c r="P197" s="510">
        <v>1</v>
      </c>
      <c r="Q197" s="514">
        <v>1</v>
      </c>
      <c r="R197" s="510" t="s">
        <v>117</v>
      </c>
      <c r="S197" s="510" t="s">
        <v>1438</v>
      </c>
      <c r="T197" s="513" t="s">
        <v>118</v>
      </c>
      <c r="U197" s="513" t="s">
        <v>2477</v>
      </c>
      <c r="V197" s="513"/>
      <c r="W197" s="510" t="s">
        <v>1439</v>
      </c>
      <c r="X197" s="513" t="s">
        <v>1432</v>
      </c>
      <c r="Y197" s="510" t="s">
        <v>1442</v>
      </c>
      <c r="Z197" s="510" t="s">
        <v>3893</v>
      </c>
      <c r="AA197" s="510" t="s">
        <v>1444</v>
      </c>
      <c r="AB197" s="510" t="s">
        <v>3894</v>
      </c>
      <c r="AC197" s="515">
        <v>7.0000000000000001E-3</v>
      </c>
      <c r="AD197" s="516" t="s">
        <v>3859</v>
      </c>
      <c r="AE197" s="516"/>
      <c r="AF197" s="675">
        <v>42094</v>
      </c>
      <c r="AG197" s="517" t="s">
        <v>3063</v>
      </c>
      <c r="AH197" s="511" t="s">
        <v>1445</v>
      </c>
      <c r="AI197" s="532"/>
      <c r="AJ197" s="511">
        <v>0</v>
      </c>
      <c r="AK197" s="511">
        <v>0</v>
      </c>
      <c r="AL197" s="511">
        <v>1</v>
      </c>
      <c r="AM197" s="511">
        <v>0</v>
      </c>
      <c r="AN197" s="511">
        <v>0</v>
      </c>
      <c r="AO197" s="511">
        <v>0</v>
      </c>
      <c r="AP197" s="511">
        <v>0</v>
      </c>
      <c r="AQ197" s="511">
        <v>0</v>
      </c>
      <c r="AR197" s="511">
        <v>0</v>
      </c>
      <c r="AS197" s="511">
        <v>1</v>
      </c>
      <c r="AT197" s="511">
        <v>0</v>
      </c>
      <c r="AU197" s="511">
        <v>0</v>
      </c>
      <c r="AV197" s="511">
        <v>0</v>
      </c>
      <c r="AW197" s="511">
        <v>0</v>
      </c>
      <c r="AX197" s="511">
        <v>0</v>
      </c>
      <c r="AY197" s="511">
        <v>0</v>
      </c>
      <c r="AZ197" s="511">
        <v>0</v>
      </c>
      <c r="BA197" s="511">
        <v>0</v>
      </c>
      <c r="BB197" s="511">
        <v>0</v>
      </c>
      <c r="BC197" s="511">
        <v>0</v>
      </c>
      <c r="BD197" s="511">
        <v>0</v>
      </c>
      <c r="BE197" s="511">
        <v>0</v>
      </c>
      <c r="BF197" s="511">
        <v>0</v>
      </c>
      <c r="BG197" s="511">
        <v>0</v>
      </c>
      <c r="BH197" s="511">
        <v>0</v>
      </c>
      <c r="BI197" s="511">
        <v>0</v>
      </c>
      <c r="BJ197" s="511">
        <v>0</v>
      </c>
      <c r="BK197" s="511">
        <v>0</v>
      </c>
      <c r="BL197" s="511">
        <v>0</v>
      </c>
      <c r="BM197" s="511">
        <v>0</v>
      </c>
      <c r="BN197" s="728"/>
      <c r="BO197" s="518">
        <v>1</v>
      </c>
      <c r="BP197" s="519">
        <v>0</v>
      </c>
      <c r="BQ197" s="528">
        <v>0</v>
      </c>
      <c r="BR197" s="519">
        <v>0</v>
      </c>
      <c r="BS197" s="519">
        <v>0</v>
      </c>
      <c r="BT197" s="519">
        <v>0</v>
      </c>
      <c r="BU197" s="529">
        <v>0</v>
      </c>
      <c r="BV197" s="519">
        <v>0</v>
      </c>
      <c r="BW197" s="519">
        <v>0</v>
      </c>
      <c r="BX197" s="519">
        <v>0</v>
      </c>
      <c r="BY197" s="519">
        <v>0</v>
      </c>
      <c r="BZ197" s="519">
        <v>0</v>
      </c>
      <c r="CA197" s="519">
        <v>0</v>
      </c>
      <c r="CB197" s="519">
        <v>0</v>
      </c>
      <c r="CC197" s="519">
        <v>0</v>
      </c>
      <c r="CD197" s="519">
        <v>0</v>
      </c>
      <c r="CE197" s="519">
        <v>0</v>
      </c>
      <c r="CF197" s="519">
        <v>0</v>
      </c>
      <c r="CG197" s="519">
        <v>0</v>
      </c>
      <c r="CH197" s="519">
        <v>0</v>
      </c>
      <c r="CI197" s="519">
        <v>0</v>
      </c>
      <c r="CJ197" s="519">
        <v>0</v>
      </c>
      <c r="CK197" s="623">
        <f t="shared" si="3"/>
        <v>0</v>
      </c>
      <c r="CL197" s="523">
        <v>0</v>
      </c>
      <c r="CM197" s="523">
        <v>0</v>
      </c>
      <c r="CN197" s="523">
        <v>0</v>
      </c>
      <c r="CO197" s="524">
        <v>7</v>
      </c>
      <c r="CP197" s="726"/>
      <c r="CQ197" s="525" t="s">
        <v>4965</v>
      </c>
      <c r="CR197" s="526" t="s">
        <v>4965</v>
      </c>
      <c r="CS197" s="527" t="s">
        <v>4965</v>
      </c>
      <c r="CT197" s="527" t="s">
        <v>4965</v>
      </c>
      <c r="CU197" s="527" t="s">
        <v>4965</v>
      </c>
    </row>
    <row r="198" spans="1:99" s="71" customFormat="1" ht="12" customHeight="1" x14ac:dyDescent="0.2">
      <c r="A198" s="509" t="s">
        <v>2441</v>
      </c>
      <c r="B198" s="510" t="s">
        <v>119</v>
      </c>
      <c r="C198" s="510" t="s">
        <v>120</v>
      </c>
      <c r="D198" s="510" t="s">
        <v>121</v>
      </c>
      <c r="E198" s="511" t="s">
        <v>122</v>
      </c>
      <c r="F198" s="510" t="s">
        <v>4981</v>
      </c>
      <c r="G198" s="510" t="s">
        <v>1150</v>
      </c>
      <c r="H198" s="510" t="s">
        <v>2717</v>
      </c>
      <c r="I198" s="510" t="s">
        <v>2788</v>
      </c>
      <c r="J198" s="510">
        <v>526991</v>
      </c>
      <c r="K198" s="510">
        <v>175269</v>
      </c>
      <c r="L198" s="512" t="s">
        <v>3084</v>
      </c>
      <c r="M198" s="513" t="s">
        <v>3859</v>
      </c>
      <c r="N198" s="513" t="s">
        <v>3859</v>
      </c>
      <c r="O198" s="510">
        <v>3</v>
      </c>
      <c r="P198" s="510">
        <v>5</v>
      </c>
      <c r="Q198" s="514">
        <v>2</v>
      </c>
      <c r="R198" s="510" t="s">
        <v>123</v>
      </c>
      <c r="S198" s="510" t="s">
        <v>1154</v>
      </c>
      <c r="T198" s="513" t="s">
        <v>4804</v>
      </c>
      <c r="U198" s="513" t="s">
        <v>1499</v>
      </c>
      <c r="V198" s="513"/>
      <c r="W198" s="510" t="s">
        <v>1439</v>
      </c>
      <c r="X198" s="513" t="s">
        <v>1432</v>
      </c>
      <c r="Y198" s="510" t="s">
        <v>1442</v>
      </c>
      <c r="Z198" s="510" t="s">
        <v>1453</v>
      </c>
      <c r="AA198" s="510" t="s">
        <v>1444</v>
      </c>
      <c r="AB198" s="510" t="s">
        <v>2723</v>
      </c>
      <c r="AC198" s="515">
        <v>4.4999999999999998E-2</v>
      </c>
      <c r="AD198" s="516" t="s">
        <v>3859</v>
      </c>
      <c r="AE198" s="516"/>
      <c r="AF198" s="675">
        <v>42094</v>
      </c>
      <c r="AG198" s="517" t="s">
        <v>3063</v>
      </c>
      <c r="AH198" s="511" t="s">
        <v>1445</v>
      </c>
      <c r="AI198" s="532"/>
      <c r="AJ198" s="511">
        <v>0</v>
      </c>
      <c r="AK198" s="511">
        <v>0</v>
      </c>
      <c r="AL198" s="511">
        <v>0</v>
      </c>
      <c r="AM198" s="511">
        <v>3</v>
      </c>
      <c r="AN198" s="511">
        <v>-1</v>
      </c>
      <c r="AO198" s="511">
        <v>0</v>
      </c>
      <c r="AP198" s="511">
        <v>0</v>
      </c>
      <c r="AQ198" s="511">
        <v>0</v>
      </c>
      <c r="AR198" s="511">
        <v>0</v>
      </c>
      <c r="AS198" s="511">
        <v>0</v>
      </c>
      <c r="AT198" s="511">
        <v>3</v>
      </c>
      <c r="AU198" s="511">
        <v>-1</v>
      </c>
      <c r="AV198" s="511">
        <v>0</v>
      </c>
      <c r="AW198" s="511">
        <v>0</v>
      </c>
      <c r="AX198" s="511">
        <v>0</v>
      </c>
      <c r="AY198" s="511">
        <v>0</v>
      </c>
      <c r="AZ198" s="511">
        <v>0</v>
      </c>
      <c r="BA198" s="511">
        <v>0</v>
      </c>
      <c r="BB198" s="511">
        <v>0</v>
      </c>
      <c r="BC198" s="511">
        <v>0</v>
      </c>
      <c r="BD198" s="511">
        <v>0</v>
      </c>
      <c r="BE198" s="511">
        <v>0</v>
      </c>
      <c r="BF198" s="511">
        <v>0</v>
      </c>
      <c r="BG198" s="511">
        <v>0</v>
      </c>
      <c r="BH198" s="511">
        <v>0</v>
      </c>
      <c r="BI198" s="511">
        <v>0</v>
      </c>
      <c r="BJ198" s="511">
        <v>0</v>
      </c>
      <c r="BK198" s="511">
        <v>0</v>
      </c>
      <c r="BL198" s="511">
        <v>0</v>
      </c>
      <c r="BM198" s="511">
        <v>0</v>
      </c>
      <c r="BN198" s="728"/>
      <c r="BO198" s="518">
        <v>2</v>
      </c>
      <c r="BP198" s="519">
        <v>0</v>
      </c>
      <c r="BQ198" s="528">
        <v>0</v>
      </c>
      <c r="BR198" s="519">
        <v>0</v>
      </c>
      <c r="BS198" s="519">
        <v>0</v>
      </c>
      <c r="BT198" s="519">
        <v>0</v>
      </c>
      <c r="BU198" s="529">
        <v>0</v>
      </c>
      <c r="BV198" s="519">
        <v>0</v>
      </c>
      <c r="BW198" s="519">
        <v>0</v>
      </c>
      <c r="BX198" s="519">
        <v>0</v>
      </c>
      <c r="BY198" s="519">
        <v>0</v>
      </c>
      <c r="BZ198" s="519">
        <v>0</v>
      </c>
      <c r="CA198" s="519">
        <v>0</v>
      </c>
      <c r="CB198" s="519">
        <v>0</v>
      </c>
      <c r="CC198" s="519">
        <v>0</v>
      </c>
      <c r="CD198" s="519">
        <v>0</v>
      </c>
      <c r="CE198" s="519">
        <v>0</v>
      </c>
      <c r="CF198" s="519">
        <v>0</v>
      </c>
      <c r="CG198" s="519">
        <v>0</v>
      </c>
      <c r="CH198" s="519">
        <v>0</v>
      </c>
      <c r="CI198" s="519">
        <v>0</v>
      </c>
      <c r="CJ198" s="519">
        <v>0</v>
      </c>
      <c r="CK198" s="623">
        <f t="shared" si="3"/>
        <v>0</v>
      </c>
      <c r="CL198" s="523">
        <v>0</v>
      </c>
      <c r="CM198" s="523">
        <v>0</v>
      </c>
      <c r="CN198" s="523">
        <v>0</v>
      </c>
      <c r="CO198" s="524">
        <v>7</v>
      </c>
      <c r="CP198" s="726"/>
      <c r="CQ198" s="530" t="s">
        <v>1940</v>
      </c>
      <c r="CR198" s="526" t="s">
        <v>4965</v>
      </c>
      <c r="CS198" s="527" t="s">
        <v>4965</v>
      </c>
      <c r="CT198" s="531" t="s">
        <v>1938</v>
      </c>
      <c r="CU198" s="527" t="s">
        <v>4965</v>
      </c>
    </row>
    <row r="199" spans="1:99" s="71" customFormat="1" ht="12" customHeight="1" x14ac:dyDescent="0.2">
      <c r="A199" s="509" t="s">
        <v>2441</v>
      </c>
      <c r="B199" s="510" t="s">
        <v>124</v>
      </c>
      <c r="C199" s="510" t="s">
        <v>1432</v>
      </c>
      <c r="D199" s="510" t="s">
        <v>1432</v>
      </c>
      <c r="E199" s="511" t="s">
        <v>1432</v>
      </c>
      <c r="F199" s="510" t="s">
        <v>2516</v>
      </c>
      <c r="G199" s="510" t="s">
        <v>125</v>
      </c>
      <c r="H199" s="510" t="s">
        <v>1458</v>
      </c>
      <c r="I199" s="510" t="s">
        <v>126</v>
      </c>
      <c r="J199" s="510">
        <v>524595</v>
      </c>
      <c r="K199" s="510">
        <v>175345</v>
      </c>
      <c r="L199" s="512" t="s">
        <v>3088</v>
      </c>
      <c r="M199" s="513" t="s">
        <v>154</v>
      </c>
      <c r="N199" s="513" t="s">
        <v>154</v>
      </c>
      <c r="O199" s="510">
        <v>2</v>
      </c>
      <c r="P199" s="510">
        <v>1</v>
      </c>
      <c r="Q199" s="514">
        <v>-1</v>
      </c>
      <c r="R199" s="510" t="s">
        <v>2785</v>
      </c>
      <c r="S199" s="510" t="s">
        <v>1574</v>
      </c>
      <c r="T199" s="513" t="s">
        <v>3900</v>
      </c>
      <c r="U199" s="513" t="s">
        <v>154</v>
      </c>
      <c r="V199" s="513"/>
      <c r="W199" s="510" t="s">
        <v>1439</v>
      </c>
      <c r="X199" s="513" t="s">
        <v>1432</v>
      </c>
      <c r="Y199" s="510" t="s">
        <v>1442</v>
      </c>
      <c r="Z199" s="510" t="s">
        <v>1453</v>
      </c>
      <c r="AA199" s="510" t="s">
        <v>1444</v>
      </c>
      <c r="AB199" s="510" t="s">
        <v>4207</v>
      </c>
      <c r="AC199" s="515">
        <v>6.0000000000000001E-3</v>
      </c>
      <c r="AD199" s="516" t="s">
        <v>154</v>
      </c>
      <c r="AE199" s="516"/>
      <c r="AF199" s="675">
        <v>41782</v>
      </c>
      <c r="AG199" s="517" t="s">
        <v>3063</v>
      </c>
      <c r="AH199" s="511" t="s">
        <v>1445</v>
      </c>
      <c r="AI199" s="511">
        <v>0</v>
      </c>
      <c r="AJ199" s="511">
        <v>0</v>
      </c>
      <c r="AK199" s="511">
        <v>0</v>
      </c>
      <c r="AL199" s="511">
        <v>0</v>
      </c>
      <c r="AM199" s="511">
        <v>-1</v>
      </c>
      <c r="AN199" s="511">
        <v>0</v>
      </c>
      <c r="AO199" s="511">
        <v>-1</v>
      </c>
      <c r="AP199" s="511">
        <v>1</v>
      </c>
      <c r="AQ199" s="511">
        <v>0</v>
      </c>
      <c r="AR199" s="511">
        <v>0</v>
      </c>
      <c r="AS199" s="511">
        <v>0</v>
      </c>
      <c r="AT199" s="511">
        <v>-1</v>
      </c>
      <c r="AU199" s="511">
        <v>0</v>
      </c>
      <c r="AV199" s="511">
        <v>-1</v>
      </c>
      <c r="AW199" s="511">
        <v>0</v>
      </c>
      <c r="AX199" s="511">
        <v>0</v>
      </c>
      <c r="AY199" s="511">
        <v>0</v>
      </c>
      <c r="AZ199" s="511">
        <v>0</v>
      </c>
      <c r="BA199" s="511">
        <v>0</v>
      </c>
      <c r="BB199" s="511">
        <v>0</v>
      </c>
      <c r="BC199" s="511">
        <v>0</v>
      </c>
      <c r="BD199" s="511">
        <v>1</v>
      </c>
      <c r="BE199" s="511">
        <v>0</v>
      </c>
      <c r="BF199" s="511">
        <v>0</v>
      </c>
      <c r="BG199" s="511">
        <v>0</v>
      </c>
      <c r="BH199" s="511">
        <v>0</v>
      </c>
      <c r="BI199" s="511">
        <v>0</v>
      </c>
      <c r="BJ199" s="511">
        <v>0</v>
      </c>
      <c r="BK199" s="511">
        <v>0</v>
      </c>
      <c r="BL199" s="511">
        <v>0</v>
      </c>
      <c r="BM199" s="511">
        <v>0</v>
      </c>
      <c r="BN199" s="728"/>
      <c r="BO199" s="518">
        <v>-1</v>
      </c>
      <c r="BP199" s="519">
        <v>0</v>
      </c>
      <c r="BQ199" s="528">
        <v>0</v>
      </c>
      <c r="BR199" s="519">
        <v>0</v>
      </c>
      <c r="BS199" s="519">
        <v>0</v>
      </c>
      <c r="BT199" s="519">
        <v>0</v>
      </c>
      <c r="BU199" s="529">
        <v>0</v>
      </c>
      <c r="BV199" s="519">
        <v>0</v>
      </c>
      <c r="BW199" s="519">
        <v>0</v>
      </c>
      <c r="BX199" s="519">
        <v>0</v>
      </c>
      <c r="BY199" s="519">
        <v>0</v>
      </c>
      <c r="BZ199" s="519">
        <v>0</v>
      </c>
      <c r="CA199" s="519">
        <v>0</v>
      </c>
      <c r="CB199" s="519">
        <v>0</v>
      </c>
      <c r="CC199" s="519">
        <v>0</v>
      </c>
      <c r="CD199" s="519">
        <v>0</v>
      </c>
      <c r="CE199" s="519">
        <v>0</v>
      </c>
      <c r="CF199" s="519">
        <v>0</v>
      </c>
      <c r="CG199" s="519">
        <v>0</v>
      </c>
      <c r="CH199" s="519">
        <v>0</v>
      </c>
      <c r="CI199" s="519">
        <v>0</v>
      </c>
      <c r="CJ199" s="519">
        <v>0</v>
      </c>
      <c r="CK199" s="623">
        <f t="shared" si="3"/>
        <v>0</v>
      </c>
      <c r="CL199" s="523">
        <v>0</v>
      </c>
      <c r="CM199" s="523">
        <v>0</v>
      </c>
      <c r="CN199" s="523">
        <v>0</v>
      </c>
      <c r="CO199" s="524">
        <v>7</v>
      </c>
      <c r="CP199" s="726"/>
      <c r="CQ199" s="525" t="s">
        <v>4965</v>
      </c>
      <c r="CR199" s="526" t="s">
        <v>4965</v>
      </c>
      <c r="CS199" s="527" t="s">
        <v>4965</v>
      </c>
      <c r="CT199" s="527" t="s">
        <v>4965</v>
      </c>
      <c r="CU199" s="527" t="s">
        <v>4965</v>
      </c>
    </row>
    <row r="200" spans="1:99" s="71" customFormat="1" ht="12" customHeight="1" x14ac:dyDescent="0.2">
      <c r="A200" s="509" t="s">
        <v>2441</v>
      </c>
      <c r="B200" s="510" t="s">
        <v>127</v>
      </c>
      <c r="C200" s="510" t="s">
        <v>1432</v>
      </c>
      <c r="D200" s="510" t="s">
        <v>1432</v>
      </c>
      <c r="E200" s="511" t="s">
        <v>776</v>
      </c>
      <c r="F200" s="510" t="s">
        <v>128</v>
      </c>
      <c r="G200" s="510" t="s">
        <v>4802</v>
      </c>
      <c r="H200" s="510" t="s">
        <v>1885</v>
      </c>
      <c r="I200" s="510" t="s">
        <v>2033</v>
      </c>
      <c r="J200" s="510">
        <v>525941</v>
      </c>
      <c r="K200" s="510">
        <v>173529</v>
      </c>
      <c r="L200" s="512" t="s">
        <v>3078</v>
      </c>
      <c r="M200" s="513" t="s">
        <v>1072</v>
      </c>
      <c r="N200" s="513" t="s">
        <v>558</v>
      </c>
      <c r="O200" s="510">
        <v>0</v>
      </c>
      <c r="P200" s="510">
        <v>1</v>
      </c>
      <c r="Q200" s="514">
        <v>1</v>
      </c>
      <c r="R200" s="510" t="s">
        <v>2092</v>
      </c>
      <c r="S200" s="510" t="s">
        <v>1389</v>
      </c>
      <c r="T200" s="513" t="s">
        <v>1754</v>
      </c>
      <c r="U200" s="513" t="s">
        <v>367</v>
      </c>
      <c r="V200" s="513"/>
      <c r="W200" s="510" t="s">
        <v>1439</v>
      </c>
      <c r="X200" s="513" t="s">
        <v>1432</v>
      </c>
      <c r="Y200" s="510" t="s">
        <v>1442</v>
      </c>
      <c r="Z200" s="510" t="s">
        <v>3893</v>
      </c>
      <c r="AA200" s="510" t="s">
        <v>1444</v>
      </c>
      <c r="AB200" s="510" t="s">
        <v>4720</v>
      </c>
      <c r="AC200" s="515">
        <v>5.0000000000000001E-3</v>
      </c>
      <c r="AD200" s="516" t="s">
        <v>1072</v>
      </c>
      <c r="AE200" s="516"/>
      <c r="AF200" s="675">
        <v>42072</v>
      </c>
      <c r="AG200" s="517" t="s">
        <v>3063</v>
      </c>
      <c r="AH200" s="511" t="s">
        <v>1445</v>
      </c>
      <c r="AI200" s="511">
        <v>0</v>
      </c>
      <c r="AJ200" s="511">
        <v>0</v>
      </c>
      <c r="AK200" s="511">
        <v>0</v>
      </c>
      <c r="AL200" s="511">
        <v>0</v>
      </c>
      <c r="AM200" s="511">
        <v>1</v>
      </c>
      <c r="AN200" s="511">
        <v>0</v>
      </c>
      <c r="AO200" s="511">
        <v>0</v>
      </c>
      <c r="AP200" s="511">
        <v>0</v>
      </c>
      <c r="AQ200" s="511">
        <v>0</v>
      </c>
      <c r="AR200" s="511">
        <v>0</v>
      </c>
      <c r="AS200" s="511">
        <v>0</v>
      </c>
      <c r="AT200" s="511">
        <v>1</v>
      </c>
      <c r="AU200" s="511">
        <v>0</v>
      </c>
      <c r="AV200" s="511">
        <v>0</v>
      </c>
      <c r="AW200" s="511">
        <v>0</v>
      </c>
      <c r="AX200" s="511">
        <v>0</v>
      </c>
      <c r="AY200" s="511">
        <v>0</v>
      </c>
      <c r="AZ200" s="511">
        <v>0</v>
      </c>
      <c r="BA200" s="511">
        <v>0</v>
      </c>
      <c r="BB200" s="511">
        <v>0</v>
      </c>
      <c r="BC200" s="511">
        <v>0</v>
      </c>
      <c r="BD200" s="511">
        <v>0</v>
      </c>
      <c r="BE200" s="511">
        <v>0</v>
      </c>
      <c r="BF200" s="511">
        <v>0</v>
      </c>
      <c r="BG200" s="511">
        <v>0</v>
      </c>
      <c r="BH200" s="511">
        <v>0</v>
      </c>
      <c r="BI200" s="511">
        <v>0</v>
      </c>
      <c r="BJ200" s="511">
        <v>0</v>
      </c>
      <c r="BK200" s="511">
        <v>0</v>
      </c>
      <c r="BL200" s="511">
        <v>0</v>
      </c>
      <c r="BM200" s="511">
        <v>0</v>
      </c>
      <c r="BN200" s="728"/>
      <c r="BO200" s="518">
        <v>1</v>
      </c>
      <c r="BP200" s="519">
        <v>0</v>
      </c>
      <c r="BQ200" s="528">
        <v>0</v>
      </c>
      <c r="BR200" s="519">
        <v>0</v>
      </c>
      <c r="BS200" s="519">
        <v>0</v>
      </c>
      <c r="BT200" s="519">
        <v>0</v>
      </c>
      <c r="BU200" s="529">
        <v>0</v>
      </c>
      <c r="BV200" s="519">
        <v>0</v>
      </c>
      <c r="BW200" s="519">
        <v>0</v>
      </c>
      <c r="BX200" s="519">
        <v>0</v>
      </c>
      <c r="BY200" s="519">
        <v>0</v>
      </c>
      <c r="BZ200" s="519">
        <v>0</v>
      </c>
      <c r="CA200" s="519">
        <v>0</v>
      </c>
      <c r="CB200" s="519">
        <v>0</v>
      </c>
      <c r="CC200" s="519">
        <v>0</v>
      </c>
      <c r="CD200" s="519">
        <v>0</v>
      </c>
      <c r="CE200" s="519">
        <v>0</v>
      </c>
      <c r="CF200" s="519">
        <v>0</v>
      </c>
      <c r="CG200" s="519">
        <v>0</v>
      </c>
      <c r="CH200" s="519">
        <v>0</v>
      </c>
      <c r="CI200" s="519">
        <v>0</v>
      </c>
      <c r="CJ200" s="519">
        <v>0</v>
      </c>
      <c r="CK200" s="623">
        <f t="shared" si="3"/>
        <v>0</v>
      </c>
      <c r="CL200" s="523">
        <v>0</v>
      </c>
      <c r="CM200" s="523">
        <v>0</v>
      </c>
      <c r="CN200" s="523">
        <v>0</v>
      </c>
      <c r="CO200" s="524">
        <v>7</v>
      </c>
      <c r="CP200" s="726"/>
      <c r="CQ200" s="525" t="s">
        <v>4965</v>
      </c>
      <c r="CR200" s="526" t="s">
        <v>4965</v>
      </c>
      <c r="CS200" s="527" t="s">
        <v>4965</v>
      </c>
      <c r="CT200" s="527" t="s">
        <v>4965</v>
      </c>
      <c r="CU200" s="527" t="s">
        <v>4965</v>
      </c>
    </row>
    <row r="201" spans="1:99" s="71" customFormat="1" ht="12" customHeight="1" x14ac:dyDescent="0.2">
      <c r="A201" s="509" t="s">
        <v>2441</v>
      </c>
      <c r="B201" s="510" t="s">
        <v>2093</v>
      </c>
      <c r="C201" s="510" t="s">
        <v>1432</v>
      </c>
      <c r="D201" s="510" t="s">
        <v>1432</v>
      </c>
      <c r="E201" s="511" t="s">
        <v>1432</v>
      </c>
      <c r="F201" s="510" t="s">
        <v>2868</v>
      </c>
      <c r="G201" s="510" t="s">
        <v>1282</v>
      </c>
      <c r="H201" s="510" t="s">
        <v>1458</v>
      </c>
      <c r="I201" s="510" t="s">
        <v>167</v>
      </c>
      <c r="J201" s="510">
        <v>524318</v>
      </c>
      <c r="K201" s="510">
        <v>175079</v>
      </c>
      <c r="L201" s="512" t="s">
        <v>3088</v>
      </c>
      <c r="M201" s="513" t="s">
        <v>2094</v>
      </c>
      <c r="N201" s="513" t="s">
        <v>1008</v>
      </c>
      <c r="O201" s="510">
        <v>1</v>
      </c>
      <c r="P201" s="510">
        <v>2</v>
      </c>
      <c r="Q201" s="514">
        <v>1</v>
      </c>
      <c r="R201" s="510" t="s">
        <v>2095</v>
      </c>
      <c r="S201" s="510" t="s">
        <v>1438</v>
      </c>
      <c r="T201" s="513" t="s">
        <v>1707</v>
      </c>
      <c r="U201" s="513" t="s">
        <v>338</v>
      </c>
      <c r="V201" s="513"/>
      <c r="W201" s="510" t="s">
        <v>1439</v>
      </c>
      <c r="X201" s="513" t="s">
        <v>1432</v>
      </c>
      <c r="Y201" s="510" t="s">
        <v>1442</v>
      </c>
      <c r="Z201" s="510" t="s">
        <v>4694</v>
      </c>
      <c r="AA201" s="510" t="s">
        <v>1444</v>
      </c>
      <c r="AB201" s="510" t="s">
        <v>1454</v>
      </c>
      <c r="AC201" s="515">
        <v>1.4999999999999999E-2</v>
      </c>
      <c r="AD201" s="516" t="s">
        <v>2094</v>
      </c>
      <c r="AE201" s="516"/>
      <c r="AF201" s="675">
        <v>41969</v>
      </c>
      <c r="AG201" s="517" t="s">
        <v>3063</v>
      </c>
      <c r="AH201" s="511" t="s">
        <v>1445</v>
      </c>
      <c r="AI201" s="532"/>
      <c r="AJ201" s="511">
        <v>0</v>
      </c>
      <c r="AK201" s="511">
        <v>0</v>
      </c>
      <c r="AL201" s="511">
        <v>0</v>
      </c>
      <c r="AM201" s="511">
        <v>0</v>
      </c>
      <c r="AN201" s="511">
        <v>1</v>
      </c>
      <c r="AO201" s="511">
        <v>1</v>
      </c>
      <c r="AP201" s="511">
        <v>-1</v>
      </c>
      <c r="AQ201" s="511">
        <v>0</v>
      </c>
      <c r="AR201" s="511">
        <v>0</v>
      </c>
      <c r="AS201" s="511">
        <v>0</v>
      </c>
      <c r="AT201" s="511">
        <v>0</v>
      </c>
      <c r="AU201" s="511">
        <v>1</v>
      </c>
      <c r="AV201" s="511">
        <v>1</v>
      </c>
      <c r="AW201" s="511">
        <v>0</v>
      </c>
      <c r="AX201" s="511">
        <v>0</v>
      </c>
      <c r="AY201" s="511">
        <v>0</v>
      </c>
      <c r="AZ201" s="511">
        <v>0</v>
      </c>
      <c r="BA201" s="511">
        <v>0</v>
      </c>
      <c r="BB201" s="511">
        <v>0</v>
      </c>
      <c r="BC201" s="511">
        <v>0</v>
      </c>
      <c r="BD201" s="511">
        <v>-1</v>
      </c>
      <c r="BE201" s="511">
        <v>0</v>
      </c>
      <c r="BF201" s="511">
        <v>0</v>
      </c>
      <c r="BG201" s="511">
        <v>0</v>
      </c>
      <c r="BH201" s="511">
        <v>0</v>
      </c>
      <c r="BI201" s="511">
        <v>0</v>
      </c>
      <c r="BJ201" s="511">
        <v>0</v>
      </c>
      <c r="BK201" s="511">
        <v>0</v>
      </c>
      <c r="BL201" s="511">
        <v>0</v>
      </c>
      <c r="BM201" s="511">
        <v>0</v>
      </c>
      <c r="BN201" s="728"/>
      <c r="BO201" s="518">
        <v>1</v>
      </c>
      <c r="BP201" s="519">
        <v>0</v>
      </c>
      <c r="BQ201" s="528">
        <v>0</v>
      </c>
      <c r="BR201" s="519">
        <v>0</v>
      </c>
      <c r="BS201" s="519">
        <v>0</v>
      </c>
      <c r="BT201" s="519">
        <v>0</v>
      </c>
      <c r="BU201" s="529">
        <v>0</v>
      </c>
      <c r="BV201" s="519">
        <v>0</v>
      </c>
      <c r="BW201" s="519">
        <v>0</v>
      </c>
      <c r="BX201" s="519">
        <v>0</v>
      </c>
      <c r="BY201" s="519">
        <v>0</v>
      </c>
      <c r="BZ201" s="519">
        <v>0</v>
      </c>
      <c r="CA201" s="519">
        <v>0</v>
      </c>
      <c r="CB201" s="519">
        <v>0</v>
      </c>
      <c r="CC201" s="519">
        <v>0</v>
      </c>
      <c r="CD201" s="519">
        <v>0</v>
      </c>
      <c r="CE201" s="519">
        <v>0</v>
      </c>
      <c r="CF201" s="519">
        <v>0</v>
      </c>
      <c r="CG201" s="519">
        <v>0</v>
      </c>
      <c r="CH201" s="519">
        <v>0</v>
      </c>
      <c r="CI201" s="519">
        <v>0</v>
      </c>
      <c r="CJ201" s="519">
        <v>0</v>
      </c>
      <c r="CK201" s="623">
        <f t="shared" si="3"/>
        <v>0</v>
      </c>
      <c r="CL201" s="523">
        <v>0</v>
      </c>
      <c r="CM201" s="523">
        <v>0</v>
      </c>
      <c r="CN201" s="523">
        <v>0</v>
      </c>
      <c r="CO201" s="524">
        <v>1</v>
      </c>
      <c r="CP201" s="726"/>
      <c r="CQ201" s="525" t="s">
        <v>4965</v>
      </c>
      <c r="CR201" s="526" t="s">
        <v>4965</v>
      </c>
      <c r="CS201" s="527" t="s">
        <v>4965</v>
      </c>
      <c r="CT201" s="527" t="s">
        <v>4965</v>
      </c>
      <c r="CU201" s="527" t="s">
        <v>4965</v>
      </c>
    </row>
    <row r="202" spans="1:99" s="71" customFormat="1" ht="12" customHeight="1" x14ac:dyDescent="0.2">
      <c r="A202" s="509" t="s">
        <v>2441</v>
      </c>
      <c r="B202" s="510" t="s">
        <v>2096</v>
      </c>
      <c r="C202" s="510" t="s">
        <v>1432</v>
      </c>
      <c r="D202" s="510" t="s">
        <v>1432</v>
      </c>
      <c r="E202" s="511" t="s">
        <v>1432</v>
      </c>
      <c r="F202" s="510" t="s">
        <v>871</v>
      </c>
      <c r="G202" s="510" t="s">
        <v>615</v>
      </c>
      <c r="H202" s="510" t="s">
        <v>1435</v>
      </c>
      <c r="I202" s="510" t="s">
        <v>2944</v>
      </c>
      <c r="J202" s="510">
        <v>528319</v>
      </c>
      <c r="K202" s="510">
        <v>172192</v>
      </c>
      <c r="L202" s="512" t="s">
        <v>3077</v>
      </c>
      <c r="M202" s="513" t="s">
        <v>1748</v>
      </c>
      <c r="N202" s="513" t="s">
        <v>1748</v>
      </c>
      <c r="O202" s="510">
        <v>1</v>
      </c>
      <c r="P202" s="510">
        <v>2</v>
      </c>
      <c r="Q202" s="514">
        <v>1</v>
      </c>
      <c r="R202" s="510" t="s">
        <v>2097</v>
      </c>
      <c r="S202" s="510" t="s">
        <v>1574</v>
      </c>
      <c r="T202" s="513" t="s">
        <v>3169</v>
      </c>
      <c r="U202" s="513" t="s">
        <v>1748</v>
      </c>
      <c r="V202" s="513"/>
      <c r="W202" s="510" t="s">
        <v>1439</v>
      </c>
      <c r="X202" s="513" t="s">
        <v>1432</v>
      </c>
      <c r="Y202" s="510" t="s">
        <v>1442</v>
      </c>
      <c r="Z202" s="510" t="s">
        <v>1453</v>
      </c>
      <c r="AA202" s="510" t="s">
        <v>1444</v>
      </c>
      <c r="AB202" s="510" t="s">
        <v>2723</v>
      </c>
      <c r="AC202" s="515">
        <v>1.7000000000000001E-2</v>
      </c>
      <c r="AD202" s="516" t="s">
        <v>1748</v>
      </c>
      <c r="AE202" s="516"/>
      <c r="AF202" s="675">
        <v>41772</v>
      </c>
      <c r="AG202" s="517" t="s">
        <v>3063</v>
      </c>
      <c r="AH202" s="511" t="s">
        <v>1445</v>
      </c>
      <c r="AI202" s="532"/>
      <c r="AJ202" s="511">
        <v>0</v>
      </c>
      <c r="AK202" s="511">
        <v>0</v>
      </c>
      <c r="AL202" s="511">
        <v>0</v>
      </c>
      <c r="AM202" s="511">
        <v>0</v>
      </c>
      <c r="AN202" s="511">
        <v>1</v>
      </c>
      <c r="AO202" s="511">
        <v>0</v>
      </c>
      <c r="AP202" s="511">
        <v>0</v>
      </c>
      <c r="AQ202" s="511">
        <v>0</v>
      </c>
      <c r="AR202" s="511">
        <v>0</v>
      </c>
      <c r="AS202" s="511">
        <v>0</v>
      </c>
      <c r="AT202" s="511">
        <v>0</v>
      </c>
      <c r="AU202" s="511">
        <v>1</v>
      </c>
      <c r="AV202" s="511">
        <v>0</v>
      </c>
      <c r="AW202" s="511">
        <v>0</v>
      </c>
      <c r="AX202" s="511">
        <v>0</v>
      </c>
      <c r="AY202" s="511">
        <v>0</v>
      </c>
      <c r="AZ202" s="511">
        <v>0</v>
      </c>
      <c r="BA202" s="511">
        <v>0</v>
      </c>
      <c r="BB202" s="511">
        <v>0</v>
      </c>
      <c r="BC202" s="511">
        <v>0</v>
      </c>
      <c r="BD202" s="511">
        <v>0</v>
      </c>
      <c r="BE202" s="511">
        <v>0</v>
      </c>
      <c r="BF202" s="511">
        <v>0</v>
      </c>
      <c r="BG202" s="511">
        <v>0</v>
      </c>
      <c r="BH202" s="511">
        <v>0</v>
      </c>
      <c r="BI202" s="511">
        <v>0</v>
      </c>
      <c r="BJ202" s="511">
        <v>0</v>
      </c>
      <c r="BK202" s="511">
        <v>0</v>
      </c>
      <c r="BL202" s="511">
        <v>0</v>
      </c>
      <c r="BM202" s="511">
        <v>0</v>
      </c>
      <c r="BN202" s="728"/>
      <c r="BO202" s="518">
        <v>1</v>
      </c>
      <c r="BP202" s="519">
        <v>0</v>
      </c>
      <c r="BQ202" s="528">
        <v>0</v>
      </c>
      <c r="BR202" s="519">
        <v>0</v>
      </c>
      <c r="BS202" s="519">
        <v>0</v>
      </c>
      <c r="BT202" s="519">
        <v>0</v>
      </c>
      <c r="BU202" s="529">
        <v>0</v>
      </c>
      <c r="BV202" s="519">
        <v>0</v>
      </c>
      <c r="BW202" s="519">
        <v>0</v>
      </c>
      <c r="BX202" s="519">
        <v>0</v>
      </c>
      <c r="BY202" s="519">
        <v>0</v>
      </c>
      <c r="BZ202" s="519">
        <v>0</v>
      </c>
      <c r="CA202" s="519">
        <v>0</v>
      </c>
      <c r="CB202" s="519">
        <v>0</v>
      </c>
      <c r="CC202" s="519">
        <v>0</v>
      </c>
      <c r="CD202" s="519">
        <v>0</v>
      </c>
      <c r="CE202" s="519">
        <v>0</v>
      </c>
      <c r="CF202" s="519">
        <v>0</v>
      </c>
      <c r="CG202" s="519">
        <v>0</v>
      </c>
      <c r="CH202" s="519">
        <v>0</v>
      </c>
      <c r="CI202" s="519">
        <v>0</v>
      </c>
      <c r="CJ202" s="519">
        <v>0</v>
      </c>
      <c r="CK202" s="623">
        <f t="shared" si="3"/>
        <v>0</v>
      </c>
      <c r="CL202" s="523">
        <v>0</v>
      </c>
      <c r="CM202" s="523">
        <v>0</v>
      </c>
      <c r="CN202" s="523">
        <v>0</v>
      </c>
      <c r="CO202" s="524">
        <v>7</v>
      </c>
      <c r="CP202" s="524" t="s">
        <v>1938</v>
      </c>
      <c r="CQ202" s="525" t="s">
        <v>4965</v>
      </c>
      <c r="CR202" s="526" t="s">
        <v>4965</v>
      </c>
      <c r="CS202" s="527" t="s">
        <v>4965</v>
      </c>
      <c r="CT202" s="527" t="s">
        <v>4965</v>
      </c>
      <c r="CU202" s="527" t="s">
        <v>4965</v>
      </c>
    </row>
    <row r="203" spans="1:99" s="71" customFormat="1" ht="12" customHeight="1" x14ac:dyDescent="0.2">
      <c r="A203" s="509" t="s">
        <v>2441</v>
      </c>
      <c r="B203" s="510" t="s">
        <v>724</v>
      </c>
      <c r="C203" s="510" t="s">
        <v>1432</v>
      </c>
      <c r="D203" s="510" t="s">
        <v>1432</v>
      </c>
      <c r="E203" s="511" t="s">
        <v>1432</v>
      </c>
      <c r="F203" s="510" t="s">
        <v>725</v>
      </c>
      <c r="G203" s="510" t="s">
        <v>271</v>
      </c>
      <c r="H203" s="510" t="s">
        <v>1458</v>
      </c>
      <c r="I203" s="510" t="s">
        <v>726</v>
      </c>
      <c r="J203" s="510">
        <v>523805</v>
      </c>
      <c r="K203" s="510">
        <v>175079</v>
      </c>
      <c r="L203" s="512" t="s">
        <v>3079</v>
      </c>
      <c r="M203" s="513" t="s">
        <v>3859</v>
      </c>
      <c r="N203" s="513" t="s">
        <v>3859</v>
      </c>
      <c r="O203" s="510">
        <v>1</v>
      </c>
      <c r="P203" s="510">
        <v>2</v>
      </c>
      <c r="Q203" s="514">
        <v>1</v>
      </c>
      <c r="R203" s="510" t="s">
        <v>1603</v>
      </c>
      <c r="S203" s="510" t="s">
        <v>1438</v>
      </c>
      <c r="T203" s="513" t="s">
        <v>3362</v>
      </c>
      <c r="U203" s="513" t="s">
        <v>187</v>
      </c>
      <c r="V203" s="513"/>
      <c r="W203" s="510" t="s">
        <v>1439</v>
      </c>
      <c r="X203" s="513" t="s">
        <v>1432</v>
      </c>
      <c r="Y203" s="510" t="s">
        <v>1442</v>
      </c>
      <c r="Z203" s="510" t="s">
        <v>4694</v>
      </c>
      <c r="AA203" s="510" t="s">
        <v>1444</v>
      </c>
      <c r="AB203" s="510" t="s">
        <v>2723</v>
      </c>
      <c r="AC203" s="515">
        <v>7.0000000000000001E-3</v>
      </c>
      <c r="AD203" s="516" t="s">
        <v>3859</v>
      </c>
      <c r="AE203" s="516"/>
      <c r="AF203" s="675">
        <v>42094</v>
      </c>
      <c r="AG203" s="517" t="s">
        <v>3063</v>
      </c>
      <c r="AH203" s="511" t="s">
        <v>1445</v>
      </c>
      <c r="AI203" s="511">
        <v>0</v>
      </c>
      <c r="AJ203" s="511">
        <v>0</v>
      </c>
      <c r="AK203" s="511">
        <v>0</v>
      </c>
      <c r="AL203" s="511">
        <v>1</v>
      </c>
      <c r="AM203" s="511">
        <v>0</v>
      </c>
      <c r="AN203" s="511">
        <v>1</v>
      </c>
      <c r="AO203" s="511">
        <v>-1</v>
      </c>
      <c r="AP203" s="511">
        <v>0</v>
      </c>
      <c r="AQ203" s="511">
        <v>0</v>
      </c>
      <c r="AR203" s="511">
        <v>0</v>
      </c>
      <c r="AS203" s="511">
        <v>1</v>
      </c>
      <c r="AT203" s="511">
        <v>0</v>
      </c>
      <c r="AU203" s="511">
        <v>1</v>
      </c>
      <c r="AV203" s="511">
        <v>-1</v>
      </c>
      <c r="AW203" s="511">
        <v>0</v>
      </c>
      <c r="AX203" s="511">
        <v>0</v>
      </c>
      <c r="AY203" s="511">
        <v>0</v>
      </c>
      <c r="AZ203" s="511">
        <v>0</v>
      </c>
      <c r="BA203" s="511">
        <v>0</v>
      </c>
      <c r="BB203" s="511">
        <v>0</v>
      </c>
      <c r="BC203" s="511">
        <v>0</v>
      </c>
      <c r="BD203" s="511">
        <v>0</v>
      </c>
      <c r="BE203" s="511">
        <v>0</v>
      </c>
      <c r="BF203" s="511">
        <v>0</v>
      </c>
      <c r="BG203" s="511">
        <v>0</v>
      </c>
      <c r="BH203" s="511">
        <v>0</v>
      </c>
      <c r="BI203" s="511">
        <v>0</v>
      </c>
      <c r="BJ203" s="511">
        <v>0</v>
      </c>
      <c r="BK203" s="511">
        <v>0</v>
      </c>
      <c r="BL203" s="511">
        <v>0</v>
      </c>
      <c r="BM203" s="511">
        <v>0</v>
      </c>
      <c r="BN203" s="728"/>
      <c r="BO203" s="518">
        <v>1</v>
      </c>
      <c r="BP203" s="519">
        <v>0</v>
      </c>
      <c r="BQ203" s="528">
        <v>0</v>
      </c>
      <c r="BR203" s="519">
        <v>0</v>
      </c>
      <c r="BS203" s="519">
        <v>0</v>
      </c>
      <c r="BT203" s="519">
        <v>0</v>
      </c>
      <c r="BU203" s="529">
        <v>0</v>
      </c>
      <c r="BV203" s="519">
        <v>0</v>
      </c>
      <c r="BW203" s="519">
        <v>0</v>
      </c>
      <c r="BX203" s="519">
        <v>0</v>
      </c>
      <c r="BY203" s="519">
        <v>0</v>
      </c>
      <c r="BZ203" s="519">
        <v>0</v>
      </c>
      <c r="CA203" s="519">
        <v>0</v>
      </c>
      <c r="CB203" s="519">
        <v>0</v>
      </c>
      <c r="CC203" s="519">
        <v>0</v>
      </c>
      <c r="CD203" s="519">
        <v>0</v>
      </c>
      <c r="CE203" s="519">
        <v>0</v>
      </c>
      <c r="CF203" s="519">
        <v>0</v>
      </c>
      <c r="CG203" s="519">
        <v>0</v>
      </c>
      <c r="CH203" s="519">
        <v>0</v>
      </c>
      <c r="CI203" s="519">
        <v>0</v>
      </c>
      <c r="CJ203" s="519">
        <v>0</v>
      </c>
      <c r="CK203" s="623">
        <f t="shared" si="3"/>
        <v>0</v>
      </c>
      <c r="CL203" s="523">
        <v>0</v>
      </c>
      <c r="CM203" s="523">
        <v>0</v>
      </c>
      <c r="CN203" s="523">
        <v>0</v>
      </c>
      <c r="CO203" s="524">
        <v>1</v>
      </c>
      <c r="CP203" s="726"/>
      <c r="CQ203" s="530" t="s">
        <v>1942</v>
      </c>
      <c r="CR203" s="526" t="s">
        <v>4965</v>
      </c>
      <c r="CS203" s="527" t="s">
        <v>4965</v>
      </c>
      <c r="CT203" s="527" t="s">
        <v>4965</v>
      </c>
      <c r="CU203" s="527" t="s">
        <v>4965</v>
      </c>
    </row>
    <row r="204" spans="1:99" s="71" customFormat="1" ht="12" customHeight="1" x14ac:dyDescent="0.2">
      <c r="A204" s="509" t="s">
        <v>2441</v>
      </c>
      <c r="B204" s="510" t="s">
        <v>1604</v>
      </c>
      <c r="C204" s="510" t="s">
        <v>1432</v>
      </c>
      <c r="D204" s="510" t="s">
        <v>1432</v>
      </c>
      <c r="E204" s="511" t="s">
        <v>1432</v>
      </c>
      <c r="F204" s="510" t="s">
        <v>4868</v>
      </c>
      <c r="G204" s="510" t="s">
        <v>1605</v>
      </c>
      <c r="H204" s="510" t="s">
        <v>2524</v>
      </c>
      <c r="I204" s="510" t="s">
        <v>1606</v>
      </c>
      <c r="J204" s="510">
        <v>529156</v>
      </c>
      <c r="K204" s="510">
        <v>170694</v>
      </c>
      <c r="L204" s="512" t="s">
        <v>3081</v>
      </c>
      <c r="M204" s="513" t="s">
        <v>2065</v>
      </c>
      <c r="N204" s="513" t="s">
        <v>2065</v>
      </c>
      <c r="O204" s="510">
        <v>2</v>
      </c>
      <c r="P204" s="510">
        <v>1</v>
      </c>
      <c r="Q204" s="514">
        <v>-1</v>
      </c>
      <c r="R204" s="510" t="s">
        <v>1607</v>
      </c>
      <c r="S204" s="510" t="s">
        <v>1574</v>
      </c>
      <c r="T204" s="513" t="s">
        <v>4068</v>
      </c>
      <c r="U204" s="513" t="s">
        <v>2065</v>
      </c>
      <c r="V204" s="513"/>
      <c r="W204" s="510" t="s">
        <v>1439</v>
      </c>
      <c r="X204" s="513" t="s">
        <v>1432</v>
      </c>
      <c r="Y204" s="510" t="s">
        <v>1442</v>
      </c>
      <c r="Z204" s="510" t="s">
        <v>1453</v>
      </c>
      <c r="AA204" s="510" t="s">
        <v>1444</v>
      </c>
      <c r="AB204" s="510" t="s">
        <v>4207</v>
      </c>
      <c r="AC204" s="515">
        <v>1.2999999999999999E-2</v>
      </c>
      <c r="AD204" s="516" t="s">
        <v>2065</v>
      </c>
      <c r="AE204" s="516"/>
      <c r="AF204" s="675">
        <v>41781</v>
      </c>
      <c r="AG204" s="517" t="s">
        <v>3063</v>
      </c>
      <c r="AH204" s="511" t="s">
        <v>1445</v>
      </c>
      <c r="AI204" s="511">
        <v>0</v>
      </c>
      <c r="AJ204" s="511">
        <v>0</v>
      </c>
      <c r="AK204" s="511">
        <v>0</v>
      </c>
      <c r="AL204" s="511">
        <v>0</v>
      </c>
      <c r="AM204" s="511">
        <v>-1</v>
      </c>
      <c r="AN204" s="511">
        <v>-1</v>
      </c>
      <c r="AO204" s="511">
        <v>1</v>
      </c>
      <c r="AP204" s="511">
        <v>0</v>
      </c>
      <c r="AQ204" s="511">
        <v>0</v>
      </c>
      <c r="AR204" s="511">
        <v>0</v>
      </c>
      <c r="AS204" s="511">
        <v>0</v>
      </c>
      <c r="AT204" s="511">
        <v>-1</v>
      </c>
      <c r="AU204" s="511">
        <v>-1</v>
      </c>
      <c r="AV204" s="511">
        <v>0</v>
      </c>
      <c r="AW204" s="511">
        <v>0</v>
      </c>
      <c r="AX204" s="511">
        <v>0</v>
      </c>
      <c r="AY204" s="511">
        <v>0</v>
      </c>
      <c r="AZ204" s="511">
        <v>0</v>
      </c>
      <c r="BA204" s="511">
        <v>0</v>
      </c>
      <c r="BB204" s="511">
        <v>0</v>
      </c>
      <c r="BC204" s="511">
        <v>1</v>
      </c>
      <c r="BD204" s="511">
        <v>0</v>
      </c>
      <c r="BE204" s="511">
        <v>0</v>
      </c>
      <c r="BF204" s="511">
        <v>0</v>
      </c>
      <c r="BG204" s="511">
        <v>0</v>
      </c>
      <c r="BH204" s="511">
        <v>0</v>
      </c>
      <c r="BI204" s="511">
        <v>0</v>
      </c>
      <c r="BJ204" s="511">
        <v>0</v>
      </c>
      <c r="BK204" s="511">
        <v>0</v>
      </c>
      <c r="BL204" s="511">
        <v>0</v>
      </c>
      <c r="BM204" s="511">
        <v>0</v>
      </c>
      <c r="BN204" s="728"/>
      <c r="BO204" s="518">
        <v>-1</v>
      </c>
      <c r="BP204" s="519">
        <v>0</v>
      </c>
      <c r="BQ204" s="528">
        <v>0</v>
      </c>
      <c r="BR204" s="519">
        <v>0</v>
      </c>
      <c r="BS204" s="519">
        <v>0</v>
      </c>
      <c r="BT204" s="519">
        <v>0</v>
      </c>
      <c r="BU204" s="529">
        <v>0</v>
      </c>
      <c r="BV204" s="519">
        <v>0</v>
      </c>
      <c r="BW204" s="519">
        <v>0</v>
      </c>
      <c r="BX204" s="519">
        <v>0</v>
      </c>
      <c r="BY204" s="519">
        <v>0</v>
      </c>
      <c r="BZ204" s="519">
        <v>0</v>
      </c>
      <c r="CA204" s="519">
        <v>0</v>
      </c>
      <c r="CB204" s="519">
        <v>0</v>
      </c>
      <c r="CC204" s="519">
        <v>0</v>
      </c>
      <c r="CD204" s="519">
        <v>0</v>
      </c>
      <c r="CE204" s="519">
        <v>0</v>
      </c>
      <c r="CF204" s="519">
        <v>0</v>
      </c>
      <c r="CG204" s="519">
        <v>0</v>
      </c>
      <c r="CH204" s="519">
        <v>0</v>
      </c>
      <c r="CI204" s="519">
        <v>0</v>
      </c>
      <c r="CJ204" s="519">
        <v>0</v>
      </c>
      <c r="CK204" s="623">
        <f t="shared" si="3"/>
        <v>0</v>
      </c>
      <c r="CL204" s="523">
        <v>0</v>
      </c>
      <c r="CM204" s="523">
        <v>0</v>
      </c>
      <c r="CN204" s="523">
        <v>0</v>
      </c>
      <c r="CO204" s="524">
        <v>7</v>
      </c>
      <c r="CP204" s="726"/>
      <c r="CQ204" s="525" t="s">
        <v>4965</v>
      </c>
      <c r="CR204" s="526" t="s">
        <v>4965</v>
      </c>
      <c r="CS204" s="527" t="s">
        <v>4965</v>
      </c>
      <c r="CT204" s="527" t="s">
        <v>4965</v>
      </c>
      <c r="CU204" s="527" t="s">
        <v>4965</v>
      </c>
    </row>
    <row r="205" spans="1:99" s="71" customFormat="1" ht="12" customHeight="1" x14ac:dyDescent="0.2">
      <c r="A205" s="509" t="s">
        <v>2441</v>
      </c>
      <c r="B205" s="510" t="s">
        <v>1945</v>
      </c>
      <c r="C205" s="510" t="s">
        <v>1432</v>
      </c>
      <c r="D205" s="510" t="s">
        <v>1432</v>
      </c>
      <c r="E205" s="511" t="s">
        <v>1432</v>
      </c>
      <c r="F205" s="510" t="s">
        <v>1946</v>
      </c>
      <c r="G205" s="510" t="s">
        <v>4568</v>
      </c>
      <c r="H205" s="510" t="s">
        <v>1458</v>
      </c>
      <c r="I205" s="510" t="s">
        <v>1947</v>
      </c>
      <c r="J205" s="510">
        <v>523753</v>
      </c>
      <c r="K205" s="510">
        <v>175755</v>
      </c>
      <c r="L205" s="512" t="s">
        <v>3088</v>
      </c>
      <c r="M205" s="513" t="s">
        <v>3859</v>
      </c>
      <c r="N205" s="513" t="s">
        <v>3859</v>
      </c>
      <c r="O205" s="510">
        <v>0</v>
      </c>
      <c r="P205" s="510">
        <v>1</v>
      </c>
      <c r="Q205" s="514">
        <v>1</v>
      </c>
      <c r="R205" s="510" t="s">
        <v>56</v>
      </c>
      <c r="S205" s="510" t="s">
        <v>1438</v>
      </c>
      <c r="T205" s="513" t="s">
        <v>898</v>
      </c>
      <c r="U205" s="513" t="s">
        <v>2139</v>
      </c>
      <c r="V205" s="513"/>
      <c r="W205" s="510" t="s">
        <v>1439</v>
      </c>
      <c r="X205" s="513" t="s">
        <v>1432</v>
      </c>
      <c r="Y205" s="510" t="s">
        <v>1442</v>
      </c>
      <c r="Z205" s="510" t="s">
        <v>3893</v>
      </c>
      <c r="AA205" s="510" t="s">
        <v>1444</v>
      </c>
      <c r="AB205" s="510" t="s">
        <v>1136</v>
      </c>
      <c r="AC205" s="515">
        <v>3.0000000000000001E-3</v>
      </c>
      <c r="AD205" s="516" t="s">
        <v>3859</v>
      </c>
      <c r="AE205" s="516"/>
      <c r="AF205" s="675">
        <v>42094</v>
      </c>
      <c r="AG205" s="517" t="s">
        <v>3063</v>
      </c>
      <c r="AH205" s="511" t="s">
        <v>1445</v>
      </c>
      <c r="AI205" s="511">
        <v>0</v>
      </c>
      <c r="AJ205" s="511">
        <v>0</v>
      </c>
      <c r="AK205" s="511">
        <v>0</v>
      </c>
      <c r="AL205" s="511">
        <v>0</v>
      </c>
      <c r="AM205" s="511">
        <v>0</v>
      </c>
      <c r="AN205" s="511">
        <v>0</v>
      </c>
      <c r="AO205" s="511">
        <v>1</v>
      </c>
      <c r="AP205" s="511">
        <v>0</v>
      </c>
      <c r="AQ205" s="511">
        <v>0</v>
      </c>
      <c r="AR205" s="511">
        <v>0</v>
      </c>
      <c r="AS205" s="511">
        <v>0</v>
      </c>
      <c r="AT205" s="511">
        <v>0</v>
      </c>
      <c r="AU205" s="511">
        <v>0</v>
      </c>
      <c r="AV205" s="511">
        <v>1</v>
      </c>
      <c r="AW205" s="511">
        <v>0</v>
      </c>
      <c r="AX205" s="511">
        <v>0</v>
      </c>
      <c r="AY205" s="511">
        <v>0</v>
      </c>
      <c r="AZ205" s="511">
        <v>0</v>
      </c>
      <c r="BA205" s="511">
        <v>0</v>
      </c>
      <c r="BB205" s="511">
        <v>0</v>
      </c>
      <c r="BC205" s="511">
        <v>0</v>
      </c>
      <c r="BD205" s="511">
        <v>0</v>
      </c>
      <c r="BE205" s="511">
        <v>0</v>
      </c>
      <c r="BF205" s="511">
        <v>0</v>
      </c>
      <c r="BG205" s="511">
        <v>0</v>
      </c>
      <c r="BH205" s="511">
        <v>0</v>
      </c>
      <c r="BI205" s="511">
        <v>0</v>
      </c>
      <c r="BJ205" s="511">
        <v>0</v>
      </c>
      <c r="BK205" s="511">
        <v>0</v>
      </c>
      <c r="BL205" s="511">
        <v>0</v>
      </c>
      <c r="BM205" s="511">
        <v>0</v>
      </c>
      <c r="BN205" s="728"/>
      <c r="BO205" s="518">
        <v>1</v>
      </c>
      <c r="BP205" s="519">
        <v>0</v>
      </c>
      <c r="BQ205" s="528">
        <v>0</v>
      </c>
      <c r="BR205" s="519">
        <v>0</v>
      </c>
      <c r="BS205" s="519">
        <v>0</v>
      </c>
      <c r="BT205" s="519">
        <v>0</v>
      </c>
      <c r="BU205" s="529">
        <v>0</v>
      </c>
      <c r="BV205" s="519">
        <v>0</v>
      </c>
      <c r="BW205" s="519">
        <v>0</v>
      </c>
      <c r="BX205" s="519">
        <v>0</v>
      </c>
      <c r="BY205" s="519">
        <v>0</v>
      </c>
      <c r="BZ205" s="519">
        <v>0</v>
      </c>
      <c r="CA205" s="519">
        <v>0</v>
      </c>
      <c r="CB205" s="519">
        <v>0</v>
      </c>
      <c r="CC205" s="519">
        <v>0</v>
      </c>
      <c r="CD205" s="519">
        <v>0</v>
      </c>
      <c r="CE205" s="519">
        <v>0</v>
      </c>
      <c r="CF205" s="519">
        <v>0</v>
      </c>
      <c r="CG205" s="519">
        <v>0</v>
      </c>
      <c r="CH205" s="519">
        <v>0</v>
      </c>
      <c r="CI205" s="519">
        <v>0</v>
      </c>
      <c r="CJ205" s="519">
        <v>0</v>
      </c>
      <c r="CK205" s="623">
        <f t="shared" si="3"/>
        <v>0</v>
      </c>
      <c r="CL205" s="523">
        <v>0</v>
      </c>
      <c r="CM205" s="523">
        <v>0</v>
      </c>
      <c r="CN205" s="523">
        <v>0</v>
      </c>
      <c r="CO205" s="524">
        <v>7</v>
      </c>
      <c r="CP205" s="726"/>
      <c r="CQ205" s="525" t="s">
        <v>4965</v>
      </c>
      <c r="CR205" s="526" t="s">
        <v>4965</v>
      </c>
      <c r="CS205" s="527" t="s">
        <v>4965</v>
      </c>
      <c r="CT205" s="527" t="s">
        <v>4965</v>
      </c>
      <c r="CU205" s="527" t="s">
        <v>4965</v>
      </c>
    </row>
    <row r="206" spans="1:99" s="71" customFormat="1" ht="12" customHeight="1" x14ac:dyDescent="0.2">
      <c r="A206" s="509" t="s">
        <v>2441</v>
      </c>
      <c r="B206" s="510" t="s">
        <v>57</v>
      </c>
      <c r="C206" s="510" t="s">
        <v>1432</v>
      </c>
      <c r="D206" s="510" t="s">
        <v>1432</v>
      </c>
      <c r="E206" s="511" t="s">
        <v>1432</v>
      </c>
      <c r="F206" s="510" t="s">
        <v>1447</v>
      </c>
      <c r="G206" s="510" t="s">
        <v>1448</v>
      </c>
      <c r="H206" s="510" t="s">
        <v>1435</v>
      </c>
      <c r="I206" s="510" t="s">
        <v>1449</v>
      </c>
      <c r="J206" s="510">
        <v>527163</v>
      </c>
      <c r="K206" s="510">
        <v>171099</v>
      </c>
      <c r="L206" s="512" t="s">
        <v>3069</v>
      </c>
      <c r="M206" s="513" t="s">
        <v>3859</v>
      </c>
      <c r="N206" s="513" t="s">
        <v>3859</v>
      </c>
      <c r="O206" s="510">
        <v>2</v>
      </c>
      <c r="P206" s="510">
        <v>0</v>
      </c>
      <c r="Q206" s="514">
        <v>-2</v>
      </c>
      <c r="R206" s="510" t="s">
        <v>58</v>
      </c>
      <c r="S206" s="510" t="s">
        <v>1438</v>
      </c>
      <c r="T206" s="513" t="s">
        <v>356</v>
      </c>
      <c r="U206" s="513" t="s">
        <v>3178</v>
      </c>
      <c r="V206" s="513"/>
      <c r="W206" s="510" t="s">
        <v>1439</v>
      </c>
      <c r="X206" s="513" t="s">
        <v>1432</v>
      </c>
      <c r="Y206" s="510" t="s">
        <v>1442</v>
      </c>
      <c r="Z206" s="510" t="s">
        <v>3893</v>
      </c>
      <c r="AA206" s="510" t="s">
        <v>1444</v>
      </c>
      <c r="AB206" s="510" t="s">
        <v>2723</v>
      </c>
      <c r="AC206" s="515">
        <v>1.0999999999999999E-2</v>
      </c>
      <c r="AD206" s="516" t="s">
        <v>3859</v>
      </c>
      <c r="AE206" s="516"/>
      <c r="AF206" s="675">
        <v>42094</v>
      </c>
      <c r="AG206" s="517" t="s">
        <v>3063</v>
      </c>
      <c r="AH206" s="511" t="s">
        <v>1445</v>
      </c>
      <c r="AI206" s="532"/>
      <c r="AJ206" s="511">
        <v>0</v>
      </c>
      <c r="AK206" s="511">
        <v>0</v>
      </c>
      <c r="AL206" s="511">
        <v>0</v>
      </c>
      <c r="AM206" s="511">
        <v>0</v>
      </c>
      <c r="AN206" s="511">
        <v>0</v>
      </c>
      <c r="AO206" s="511">
        <v>-1</v>
      </c>
      <c r="AP206" s="511">
        <v>-1</v>
      </c>
      <c r="AQ206" s="511">
        <v>0</v>
      </c>
      <c r="AR206" s="511">
        <v>0</v>
      </c>
      <c r="AS206" s="511">
        <v>0</v>
      </c>
      <c r="AT206" s="511">
        <v>0</v>
      </c>
      <c r="AU206" s="511">
        <v>0</v>
      </c>
      <c r="AV206" s="511">
        <v>-1</v>
      </c>
      <c r="AW206" s="511">
        <v>-1</v>
      </c>
      <c r="AX206" s="511">
        <v>0</v>
      </c>
      <c r="AY206" s="511">
        <v>0</v>
      </c>
      <c r="AZ206" s="511">
        <v>0</v>
      </c>
      <c r="BA206" s="511">
        <v>0</v>
      </c>
      <c r="BB206" s="511">
        <v>0</v>
      </c>
      <c r="BC206" s="511">
        <v>0</v>
      </c>
      <c r="BD206" s="511">
        <v>0</v>
      </c>
      <c r="BE206" s="511">
        <v>0</v>
      </c>
      <c r="BF206" s="511">
        <v>0</v>
      </c>
      <c r="BG206" s="511">
        <v>0</v>
      </c>
      <c r="BH206" s="511">
        <v>0</v>
      </c>
      <c r="BI206" s="511">
        <v>0</v>
      </c>
      <c r="BJ206" s="511">
        <v>0</v>
      </c>
      <c r="BK206" s="511">
        <v>0</v>
      </c>
      <c r="BL206" s="511">
        <v>0</v>
      </c>
      <c r="BM206" s="511">
        <v>0</v>
      </c>
      <c r="BN206" s="728"/>
      <c r="BO206" s="518">
        <v>-2</v>
      </c>
      <c r="BP206" s="519">
        <v>0</v>
      </c>
      <c r="BQ206" s="528">
        <v>0</v>
      </c>
      <c r="BR206" s="519">
        <v>0</v>
      </c>
      <c r="BS206" s="519">
        <v>0</v>
      </c>
      <c r="BT206" s="519">
        <v>0</v>
      </c>
      <c r="BU206" s="529">
        <v>0</v>
      </c>
      <c r="BV206" s="519">
        <v>0</v>
      </c>
      <c r="BW206" s="519">
        <v>0</v>
      </c>
      <c r="BX206" s="519">
        <v>0</v>
      </c>
      <c r="BY206" s="519">
        <v>0</v>
      </c>
      <c r="BZ206" s="519">
        <v>0</v>
      </c>
      <c r="CA206" s="519">
        <v>0</v>
      </c>
      <c r="CB206" s="519">
        <v>0</v>
      </c>
      <c r="CC206" s="519">
        <v>0</v>
      </c>
      <c r="CD206" s="519">
        <v>0</v>
      </c>
      <c r="CE206" s="519">
        <v>0</v>
      </c>
      <c r="CF206" s="519">
        <v>0</v>
      </c>
      <c r="CG206" s="519">
        <v>0</v>
      </c>
      <c r="CH206" s="519">
        <v>0</v>
      </c>
      <c r="CI206" s="519">
        <v>0</v>
      </c>
      <c r="CJ206" s="519">
        <v>0</v>
      </c>
      <c r="CK206" s="623">
        <f t="shared" si="3"/>
        <v>0</v>
      </c>
      <c r="CL206" s="523">
        <v>0</v>
      </c>
      <c r="CM206" s="523">
        <v>0</v>
      </c>
      <c r="CN206" s="523">
        <v>0</v>
      </c>
      <c r="CO206" s="524">
        <v>7</v>
      </c>
      <c r="CP206" s="524" t="s">
        <v>1938</v>
      </c>
      <c r="CQ206" s="525" t="s">
        <v>4965</v>
      </c>
      <c r="CR206" s="526" t="s">
        <v>4965</v>
      </c>
      <c r="CS206" s="527" t="s">
        <v>4965</v>
      </c>
      <c r="CT206" s="527" t="s">
        <v>4965</v>
      </c>
      <c r="CU206" s="527" t="s">
        <v>4965</v>
      </c>
    </row>
    <row r="207" spans="1:99" s="71" customFormat="1" ht="12" customHeight="1" x14ac:dyDescent="0.2">
      <c r="A207" s="509" t="s">
        <v>2441</v>
      </c>
      <c r="B207" s="510" t="s">
        <v>59</v>
      </c>
      <c r="C207" s="510" t="s">
        <v>1432</v>
      </c>
      <c r="D207" s="510" t="s">
        <v>1432</v>
      </c>
      <c r="E207" s="511" t="s">
        <v>1432</v>
      </c>
      <c r="F207" s="510" t="s">
        <v>3266</v>
      </c>
      <c r="G207" s="510" t="s">
        <v>5046</v>
      </c>
      <c r="H207" s="510" t="s">
        <v>3875</v>
      </c>
      <c r="I207" s="510" t="s">
        <v>60</v>
      </c>
      <c r="J207" s="510">
        <v>528760</v>
      </c>
      <c r="K207" s="510">
        <v>173700</v>
      </c>
      <c r="L207" s="512" t="s">
        <v>3076</v>
      </c>
      <c r="M207" s="513" t="s">
        <v>3859</v>
      </c>
      <c r="N207" s="513" t="s">
        <v>3859</v>
      </c>
      <c r="O207" s="510">
        <v>0</v>
      </c>
      <c r="P207" s="510">
        <v>1</v>
      </c>
      <c r="Q207" s="514">
        <v>1</v>
      </c>
      <c r="R207" s="510" t="s">
        <v>61</v>
      </c>
      <c r="S207" s="510" t="s">
        <v>1438</v>
      </c>
      <c r="T207" s="513" t="s">
        <v>2073</v>
      </c>
      <c r="U207" s="513" t="s">
        <v>2132</v>
      </c>
      <c r="V207" s="513"/>
      <c r="W207" s="510" t="s">
        <v>1439</v>
      </c>
      <c r="X207" s="513" t="s">
        <v>1432</v>
      </c>
      <c r="Y207" s="510" t="s">
        <v>1442</v>
      </c>
      <c r="Z207" s="510" t="s">
        <v>3893</v>
      </c>
      <c r="AA207" s="510" t="s">
        <v>1444</v>
      </c>
      <c r="AB207" s="510" t="s">
        <v>4720</v>
      </c>
      <c r="AC207" s="515">
        <v>4.0000000000000001E-3</v>
      </c>
      <c r="AD207" s="516" t="s">
        <v>3859</v>
      </c>
      <c r="AE207" s="516"/>
      <c r="AF207" s="675">
        <v>42094</v>
      </c>
      <c r="AG207" s="517" t="s">
        <v>3063</v>
      </c>
      <c r="AH207" s="511" t="s">
        <v>1445</v>
      </c>
      <c r="AI207" s="532"/>
      <c r="AJ207" s="511">
        <v>0</v>
      </c>
      <c r="AK207" s="511">
        <v>0</v>
      </c>
      <c r="AL207" s="511">
        <v>0</v>
      </c>
      <c r="AM207" s="511">
        <v>0</v>
      </c>
      <c r="AN207" s="511">
        <v>1</v>
      </c>
      <c r="AO207" s="511">
        <v>0</v>
      </c>
      <c r="AP207" s="511">
        <v>0</v>
      </c>
      <c r="AQ207" s="511">
        <v>0</v>
      </c>
      <c r="AR207" s="511">
        <v>0</v>
      </c>
      <c r="AS207" s="511">
        <v>0</v>
      </c>
      <c r="AT207" s="511">
        <v>0</v>
      </c>
      <c r="AU207" s="511">
        <v>1</v>
      </c>
      <c r="AV207" s="511">
        <v>0</v>
      </c>
      <c r="AW207" s="511">
        <v>0</v>
      </c>
      <c r="AX207" s="511">
        <v>0</v>
      </c>
      <c r="AY207" s="511">
        <v>0</v>
      </c>
      <c r="AZ207" s="511">
        <v>0</v>
      </c>
      <c r="BA207" s="511">
        <v>0</v>
      </c>
      <c r="BB207" s="511">
        <v>0</v>
      </c>
      <c r="BC207" s="511">
        <v>0</v>
      </c>
      <c r="BD207" s="511">
        <v>0</v>
      </c>
      <c r="BE207" s="511">
        <v>0</v>
      </c>
      <c r="BF207" s="511">
        <v>0</v>
      </c>
      <c r="BG207" s="511">
        <v>0</v>
      </c>
      <c r="BH207" s="511">
        <v>0</v>
      </c>
      <c r="BI207" s="511">
        <v>0</v>
      </c>
      <c r="BJ207" s="511">
        <v>0</v>
      </c>
      <c r="BK207" s="511">
        <v>0</v>
      </c>
      <c r="BL207" s="511">
        <v>0</v>
      </c>
      <c r="BM207" s="511">
        <v>0</v>
      </c>
      <c r="BN207" s="728"/>
      <c r="BO207" s="518">
        <v>1</v>
      </c>
      <c r="BP207" s="519">
        <v>0</v>
      </c>
      <c r="BQ207" s="528">
        <v>0</v>
      </c>
      <c r="BR207" s="519">
        <v>0</v>
      </c>
      <c r="BS207" s="519">
        <v>0</v>
      </c>
      <c r="BT207" s="519">
        <v>0</v>
      </c>
      <c r="BU207" s="529">
        <v>0</v>
      </c>
      <c r="BV207" s="519">
        <v>0</v>
      </c>
      <c r="BW207" s="519">
        <v>0</v>
      </c>
      <c r="BX207" s="519">
        <v>0</v>
      </c>
      <c r="BY207" s="519">
        <v>0</v>
      </c>
      <c r="BZ207" s="519">
        <v>0</v>
      </c>
      <c r="CA207" s="519">
        <v>0</v>
      </c>
      <c r="CB207" s="519">
        <v>0</v>
      </c>
      <c r="CC207" s="519">
        <v>0</v>
      </c>
      <c r="CD207" s="519">
        <v>0</v>
      </c>
      <c r="CE207" s="519">
        <v>0</v>
      </c>
      <c r="CF207" s="519">
        <v>0</v>
      </c>
      <c r="CG207" s="519">
        <v>0</v>
      </c>
      <c r="CH207" s="519">
        <v>0</v>
      </c>
      <c r="CI207" s="519">
        <v>0</v>
      </c>
      <c r="CJ207" s="519">
        <v>0</v>
      </c>
      <c r="CK207" s="623">
        <f t="shared" si="3"/>
        <v>0</v>
      </c>
      <c r="CL207" s="523">
        <v>0</v>
      </c>
      <c r="CM207" s="523">
        <v>0</v>
      </c>
      <c r="CN207" s="523">
        <v>0</v>
      </c>
      <c r="CO207" s="524">
        <v>7</v>
      </c>
      <c r="CP207" s="726"/>
      <c r="CQ207" s="525" t="s">
        <v>4965</v>
      </c>
      <c r="CR207" s="526" t="s">
        <v>4965</v>
      </c>
      <c r="CS207" s="527" t="s">
        <v>4965</v>
      </c>
      <c r="CT207" s="527" t="s">
        <v>4965</v>
      </c>
      <c r="CU207" s="527" t="s">
        <v>4965</v>
      </c>
    </row>
    <row r="208" spans="1:99" s="71" customFormat="1" ht="12" customHeight="1" x14ac:dyDescent="0.2">
      <c r="A208" s="509" t="s">
        <v>2441</v>
      </c>
      <c r="B208" s="510" t="s">
        <v>2682</v>
      </c>
      <c r="C208" s="510" t="s">
        <v>1432</v>
      </c>
      <c r="D208" s="510" t="s">
        <v>1432</v>
      </c>
      <c r="E208" s="511" t="s">
        <v>2683</v>
      </c>
      <c r="F208" s="510" t="s">
        <v>2684</v>
      </c>
      <c r="G208" s="510" t="s">
        <v>2685</v>
      </c>
      <c r="H208" s="510" t="s">
        <v>1458</v>
      </c>
      <c r="I208" s="510" t="s">
        <v>2686</v>
      </c>
      <c r="J208" s="510">
        <v>524061</v>
      </c>
      <c r="K208" s="510">
        <v>174621</v>
      </c>
      <c r="L208" s="512" t="s">
        <v>3079</v>
      </c>
      <c r="M208" s="513" t="s">
        <v>2687</v>
      </c>
      <c r="N208" s="513" t="s">
        <v>2687</v>
      </c>
      <c r="O208" s="510">
        <v>0</v>
      </c>
      <c r="P208" s="510">
        <v>1</v>
      </c>
      <c r="Q208" s="514">
        <v>1</v>
      </c>
      <c r="R208" s="510" t="s">
        <v>1559</v>
      </c>
      <c r="S208" s="510" t="s">
        <v>1574</v>
      </c>
      <c r="T208" s="513" t="s">
        <v>137</v>
      </c>
      <c r="U208" s="513" t="s">
        <v>2687</v>
      </c>
      <c r="V208" s="513"/>
      <c r="W208" s="510" t="s">
        <v>1439</v>
      </c>
      <c r="X208" s="513" t="s">
        <v>1432</v>
      </c>
      <c r="Y208" s="510" t="s">
        <v>1442</v>
      </c>
      <c r="Z208" s="510" t="s">
        <v>1453</v>
      </c>
      <c r="AA208" s="510" t="s">
        <v>1444</v>
      </c>
      <c r="AB208" s="510" t="s">
        <v>3894</v>
      </c>
      <c r="AC208" s="515">
        <v>3.5000000000000003E-2</v>
      </c>
      <c r="AD208" s="516" t="s">
        <v>2687</v>
      </c>
      <c r="AE208" s="516"/>
      <c r="AF208" s="675">
        <v>41925</v>
      </c>
      <c r="AG208" s="517" t="s">
        <v>3063</v>
      </c>
      <c r="AH208" s="511" t="s">
        <v>1445</v>
      </c>
      <c r="AI208" s="511">
        <v>0</v>
      </c>
      <c r="AJ208" s="511">
        <v>0</v>
      </c>
      <c r="AK208" s="511">
        <v>0</v>
      </c>
      <c r="AL208" s="511">
        <v>0</v>
      </c>
      <c r="AM208" s="511">
        <v>0</v>
      </c>
      <c r="AN208" s="511">
        <v>1</v>
      </c>
      <c r="AO208" s="511">
        <v>0</v>
      </c>
      <c r="AP208" s="511">
        <v>0</v>
      </c>
      <c r="AQ208" s="511">
        <v>0</v>
      </c>
      <c r="AR208" s="511">
        <v>0</v>
      </c>
      <c r="AS208" s="511">
        <v>0</v>
      </c>
      <c r="AT208" s="511">
        <v>0</v>
      </c>
      <c r="AU208" s="511">
        <v>0</v>
      </c>
      <c r="AV208" s="511">
        <v>0</v>
      </c>
      <c r="AW208" s="511">
        <v>0</v>
      </c>
      <c r="AX208" s="511">
        <v>0</v>
      </c>
      <c r="AY208" s="511">
        <v>0</v>
      </c>
      <c r="AZ208" s="511">
        <v>0</v>
      </c>
      <c r="BA208" s="511">
        <v>0</v>
      </c>
      <c r="BB208" s="511">
        <v>1</v>
      </c>
      <c r="BC208" s="511">
        <v>0</v>
      </c>
      <c r="BD208" s="511">
        <v>0</v>
      </c>
      <c r="BE208" s="511">
        <v>0</v>
      </c>
      <c r="BF208" s="511">
        <v>0</v>
      </c>
      <c r="BG208" s="511">
        <v>0</v>
      </c>
      <c r="BH208" s="511">
        <v>0</v>
      </c>
      <c r="BI208" s="511">
        <v>0</v>
      </c>
      <c r="BJ208" s="511">
        <v>0</v>
      </c>
      <c r="BK208" s="511">
        <v>0</v>
      </c>
      <c r="BL208" s="511">
        <v>0</v>
      </c>
      <c r="BM208" s="511">
        <v>0</v>
      </c>
      <c r="BN208" s="728"/>
      <c r="BO208" s="518">
        <v>1</v>
      </c>
      <c r="BP208" s="519">
        <v>0</v>
      </c>
      <c r="BQ208" s="528">
        <v>0</v>
      </c>
      <c r="BR208" s="519">
        <v>0</v>
      </c>
      <c r="BS208" s="519">
        <v>0</v>
      </c>
      <c r="BT208" s="519">
        <v>0</v>
      </c>
      <c r="BU208" s="529">
        <v>0</v>
      </c>
      <c r="BV208" s="519">
        <v>0</v>
      </c>
      <c r="BW208" s="519">
        <v>0</v>
      </c>
      <c r="BX208" s="519">
        <v>0</v>
      </c>
      <c r="BY208" s="519">
        <v>0</v>
      </c>
      <c r="BZ208" s="519">
        <v>0</v>
      </c>
      <c r="CA208" s="519">
        <v>0</v>
      </c>
      <c r="CB208" s="519">
        <v>0</v>
      </c>
      <c r="CC208" s="519">
        <v>0</v>
      </c>
      <c r="CD208" s="519">
        <v>0</v>
      </c>
      <c r="CE208" s="519">
        <v>0</v>
      </c>
      <c r="CF208" s="519">
        <v>0</v>
      </c>
      <c r="CG208" s="519">
        <v>0</v>
      </c>
      <c r="CH208" s="519">
        <v>0</v>
      </c>
      <c r="CI208" s="519">
        <v>0</v>
      </c>
      <c r="CJ208" s="519">
        <v>0</v>
      </c>
      <c r="CK208" s="623">
        <f t="shared" si="3"/>
        <v>0</v>
      </c>
      <c r="CL208" s="523">
        <v>0</v>
      </c>
      <c r="CM208" s="523">
        <v>0</v>
      </c>
      <c r="CN208" s="523">
        <v>0</v>
      </c>
      <c r="CO208" s="524">
        <v>7</v>
      </c>
      <c r="CP208" s="726"/>
      <c r="CQ208" s="525" t="s">
        <v>4965</v>
      </c>
      <c r="CR208" s="526" t="s">
        <v>4965</v>
      </c>
      <c r="CS208" s="527" t="s">
        <v>4965</v>
      </c>
      <c r="CT208" s="527" t="s">
        <v>4965</v>
      </c>
      <c r="CU208" s="527" t="s">
        <v>4965</v>
      </c>
    </row>
    <row r="209" spans="1:99" s="71" customFormat="1" ht="12" customHeight="1" x14ac:dyDescent="0.2">
      <c r="A209" s="509" t="s">
        <v>2441</v>
      </c>
      <c r="B209" s="510" t="s">
        <v>3477</v>
      </c>
      <c r="C209" s="510" t="s">
        <v>1432</v>
      </c>
      <c r="D209" s="510" t="s">
        <v>1432</v>
      </c>
      <c r="E209" s="511" t="s">
        <v>3478</v>
      </c>
      <c r="F209" s="510" t="s">
        <v>4636</v>
      </c>
      <c r="G209" s="510" t="s">
        <v>1150</v>
      </c>
      <c r="H209" s="510" t="s">
        <v>2717</v>
      </c>
      <c r="I209" s="510" t="s">
        <v>4779</v>
      </c>
      <c r="J209" s="510">
        <v>526613</v>
      </c>
      <c r="K209" s="510">
        <v>174976</v>
      </c>
      <c r="L209" s="512" t="s">
        <v>3080</v>
      </c>
      <c r="M209" s="513" t="s">
        <v>3479</v>
      </c>
      <c r="N209" s="513" t="s">
        <v>3479</v>
      </c>
      <c r="O209" s="510">
        <v>0</v>
      </c>
      <c r="P209" s="510">
        <v>1</v>
      </c>
      <c r="Q209" s="514">
        <v>1</v>
      </c>
      <c r="R209" s="510" t="s">
        <v>3480</v>
      </c>
      <c r="S209" s="510" t="s">
        <v>1574</v>
      </c>
      <c r="T209" s="513" t="s">
        <v>3481</v>
      </c>
      <c r="U209" s="513" t="s">
        <v>3479</v>
      </c>
      <c r="V209" s="513"/>
      <c r="W209" s="510" t="s">
        <v>1439</v>
      </c>
      <c r="X209" s="513" t="s">
        <v>1432</v>
      </c>
      <c r="Y209" s="510" t="s">
        <v>1442</v>
      </c>
      <c r="Z209" s="510" t="s">
        <v>3893</v>
      </c>
      <c r="AA209" s="510" t="s">
        <v>1444</v>
      </c>
      <c r="AB209" s="510" t="s">
        <v>1136</v>
      </c>
      <c r="AC209" s="515">
        <v>6.0000000000000001E-3</v>
      </c>
      <c r="AD209" s="516" t="s">
        <v>3479</v>
      </c>
      <c r="AE209" s="516"/>
      <c r="AF209" s="675">
        <v>42074</v>
      </c>
      <c r="AG209" s="517" t="s">
        <v>3063</v>
      </c>
      <c r="AH209" s="511" t="s">
        <v>1445</v>
      </c>
      <c r="AI209" s="511"/>
      <c r="AJ209" s="511">
        <v>0</v>
      </c>
      <c r="AK209" s="511">
        <v>0</v>
      </c>
      <c r="AL209" s="511">
        <v>0</v>
      </c>
      <c r="AM209" s="511">
        <v>0</v>
      </c>
      <c r="AN209" s="511">
        <v>0</v>
      </c>
      <c r="AO209" s="511">
        <v>0</v>
      </c>
      <c r="AP209" s="511">
        <v>1</v>
      </c>
      <c r="AQ209" s="511">
        <v>0</v>
      </c>
      <c r="AR209" s="511">
        <v>0</v>
      </c>
      <c r="AS209" s="511">
        <v>0</v>
      </c>
      <c r="AT209" s="511">
        <v>0</v>
      </c>
      <c r="AU209" s="511">
        <v>0</v>
      </c>
      <c r="AV209" s="511">
        <v>0</v>
      </c>
      <c r="AW209" s="511">
        <v>1</v>
      </c>
      <c r="AX209" s="511">
        <v>0</v>
      </c>
      <c r="AY209" s="511">
        <v>0</v>
      </c>
      <c r="AZ209" s="511">
        <v>0</v>
      </c>
      <c r="BA209" s="511">
        <v>0</v>
      </c>
      <c r="BB209" s="511">
        <v>0</v>
      </c>
      <c r="BC209" s="511">
        <v>0</v>
      </c>
      <c r="BD209" s="511">
        <v>0</v>
      </c>
      <c r="BE209" s="511">
        <v>0</v>
      </c>
      <c r="BF209" s="511">
        <v>0</v>
      </c>
      <c r="BG209" s="511">
        <v>0</v>
      </c>
      <c r="BH209" s="511">
        <v>0</v>
      </c>
      <c r="BI209" s="511">
        <v>0</v>
      </c>
      <c r="BJ209" s="511">
        <v>0</v>
      </c>
      <c r="BK209" s="511">
        <v>0</v>
      </c>
      <c r="BL209" s="511">
        <v>0</v>
      </c>
      <c r="BM209" s="511">
        <v>0</v>
      </c>
      <c r="BN209" s="728"/>
      <c r="BO209" s="518">
        <v>1</v>
      </c>
      <c r="BP209" s="519">
        <v>0</v>
      </c>
      <c r="BQ209" s="528">
        <v>0</v>
      </c>
      <c r="BR209" s="519">
        <v>0</v>
      </c>
      <c r="BS209" s="519">
        <v>0</v>
      </c>
      <c r="BT209" s="519">
        <v>0</v>
      </c>
      <c r="BU209" s="529">
        <v>0</v>
      </c>
      <c r="BV209" s="519">
        <v>0</v>
      </c>
      <c r="BW209" s="519">
        <v>0</v>
      </c>
      <c r="BX209" s="519">
        <v>0</v>
      </c>
      <c r="BY209" s="519">
        <v>0</v>
      </c>
      <c r="BZ209" s="519">
        <v>0</v>
      </c>
      <c r="CA209" s="519">
        <v>0</v>
      </c>
      <c r="CB209" s="519">
        <v>0</v>
      </c>
      <c r="CC209" s="519">
        <v>0</v>
      </c>
      <c r="CD209" s="519">
        <v>0</v>
      </c>
      <c r="CE209" s="519">
        <v>0</v>
      </c>
      <c r="CF209" s="519">
        <v>0</v>
      </c>
      <c r="CG209" s="519">
        <v>0</v>
      </c>
      <c r="CH209" s="519">
        <v>0</v>
      </c>
      <c r="CI209" s="519">
        <v>0</v>
      </c>
      <c r="CJ209" s="519">
        <v>0</v>
      </c>
      <c r="CK209" s="623">
        <f t="shared" si="3"/>
        <v>0</v>
      </c>
      <c r="CL209" s="523">
        <v>0</v>
      </c>
      <c r="CM209" s="523">
        <v>0</v>
      </c>
      <c r="CN209" s="523">
        <v>0</v>
      </c>
      <c r="CO209" s="524">
        <v>7</v>
      </c>
      <c r="CP209" s="726"/>
      <c r="CQ209" s="525" t="s">
        <v>4965</v>
      </c>
      <c r="CR209" s="526" t="s">
        <v>4965</v>
      </c>
      <c r="CS209" s="527" t="s">
        <v>4965</v>
      </c>
      <c r="CT209" s="527" t="s">
        <v>4965</v>
      </c>
      <c r="CU209" s="527" t="s">
        <v>4965</v>
      </c>
    </row>
    <row r="210" spans="1:99" s="71" customFormat="1" ht="12" customHeight="1" x14ac:dyDescent="0.2">
      <c r="A210" s="509" t="s">
        <v>2441</v>
      </c>
      <c r="B210" s="510" t="s">
        <v>62</v>
      </c>
      <c r="C210" s="510" t="s">
        <v>1432</v>
      </c>
      <c r="D210" s="510" t="s">
        <v>1432</v>
      </c>
      <c r="E210" s="511" t="s">
        <v>1432</v>
      </c>
      <c r="F210" s="510" t="s">
        <v>63</v>
      </c>
      <c r="G210" s="510" t="s">
        <v>2888</v>
      </c>
      <c r="H210" s="510" t="s">
        <v>1885</v>
      </c>
      <c r="I210" s="510" t="s">
        <v>64</v>
      </c>
      <c r="J210" s="510">
        <v>527004</v>
      </c>
      <c r="K210" s="510">
        <v>173926</v>
      </c>
      <c r="L210" s="512" t="s">
        <v>3089</v>
      </c>
      <c r="M210" s="513" t="s">
        <v>2122</v>
      </c>
      <c r="N210" s="513" t="s">
        <v>2122</v>
      </c>
      <c r="O210" s="510">
        <v>0</v>
      </c>
      <c r="P210" s="510">
        <v>1</v>
      </c>
      <c r="Q210" s="514">
        <v>1</v>
      </c>
      <c r="R210" s="510" t="s">
        <v>65</v>
      </c>
      <c r="S210" s="510" t="s">
        <v>1438</v>
      </c>
      <c r="T210" s="513" t="s">
        <v>344</v>
      </c>
      <c r="U210" s="513" t="s">
        <v>2122</v>
      </c>
      <c r="V210" s="513"/>
      <c r="W210" s="510" t="s">
        <v>1439</v>
      </c>
      <c r="X210" s="513" t="s">
        <v>1432</v>
      </c>
      <c r="Y210" s="510" t="s">
        <v>1442</v>
      </c>
      <c r="Z210" s="510" t="s">
        <v>4694</v>
      </c>
      <c r="AA210" s="510" t="s">
        <v>1444</v>
      </c>
      <c r="AB210" s="510" t="s">
        <v>1136</v>
      </c>
      <c r="AC210" s="515">
        <v>5.0000000000000001E-3</v>
      </c>
      <c r="AD210" s="516" t="s">
        <v>2122</v>
      </c>
      <c r="AE210" s="516"/>
      <c r="AF210" s="675">
        <v>41932</v>
      </c>
      <c r="AG210" s="517" t="s">
        <v>3063</v>
      </c>
      <c r="AH210" s="511" t="s">
        <v>1445</v>
      </c>
      <c r="AI210" s="532"/>
      <c r="AJ210" s="511">
        <v>0</v>
      </c>
      <c r="AK210" s="511">
        <v>0</v>
      </c>
      <c r="AL210" s="511">
        <v>0</v>
      </c>
      <c r="AM210" s="511">
        <v>1</v>
      </c>
      <c r="AN210" s="511">
        <v>0</v>
      </c>
      <c r="AO210" s="511">
        <v>0</v>
      </c>
      <c r="AP210" s="511">
        <v>0</v>
      </c>
      <c r="AQ210" s="511">
        <v>0</v>
      </c>
      <c r="AR210" s="511">
        <v>0</v>
      </c>
      <c r="AS210" s="511">
        <v>0</v>
      </c>
      <c r="AT210" s="511">
        <v>1</v>
      </c>
      <c r="AU210" s="511">
        <v>0</v>
      </c>
      <c r="AV210" s="511">
        <v>0</v>
      </c>
      <c r="AW210" s="511">
        <v>0</v>
      </c>
      <c r="AX210" s="511">
        <v>0</v>
      </c>
      <c r="AY210" s="511">
        <v>0</v>
      </c>
      <c r="AZ210" s="511">
        <v>0</v>
      </c>
      <c r="BA210" s="511">
        <v>0</v>
      </c>
      <c r="BB210" s="511">
        <v>0</v>
      </c>
      <c r="BC210" s="511">
        <v>0</v>
      </c>
      <c r="BD210" s="511">
        <v>0</v>
      </c>
      <c r="BE210" s="511">
        <v>0</v>
      </c>
      <c r="BF210" s="511">
        <v>0</v>
      </c>
      <c r="BG210" s="511">
        <v>0</v>
      </c>
      <c r="BH210" s="511">
        <v>0</v>
      </c>
      <c r="BI210" s="511">
        <v>0</v>
      </c>
      <c r="BJ210" s="511">
        <v>0</v>
      </c>
      <c r="BK210" s="511">
        <v>0</v>
      </c>
      <c r="BL210" s="511">
        <v>0</v>
      </c>
      <c r="BM210" s="511">
        <v>0</v>
      </c>
      <c r="BN210" s="728"/>
      <c r="BO210" s="518">
        <v>1</v>
      </c>
      <c r="BP210" s="519">
        <v>0</v>
      </c>
      <c r="BQ210" s="528">
        <v>0</v>
      </c>
      <c r="BR210" s="519">
        <v>0</v>
      </c>
      <c r="BS210" s="519">
        <v>0</v>
      </c>
      <c r="BT210" s="519">
        <v>0</v>
      </c>
      <c r="BU210" s="529">
        <v>0</v>
      </c>
      <c r="BV210" s="519">
        <v>0</v>
      </c>
      <c r="BW210" s="519">
        <v>0</v>
      </c>
      <c r="BX210" s="519">
        <v>0</v>
      </c>
      <c r="BY210" s="519">
        <v>0</v>
      </c>
      <c r="BZ210" s="519">
        <v>0</v>
      </c>
      <c r="CA210" s="519">
        <v>0</v>
      </c>
      <c r="CB210" s="519">
        <v>0</v>
      </c>
      <c r="CC210" s="519">
        <v>0</v>
      </c>
      <c r="CD210" s="519">
        <v>0</v>
      </c>
      <c r="CE210" s="519">
        <v>0</v>
      </c>
      <c r="CF210" s="519">
        <v>0</v>
      </c>
      <c r="CG210" s="519">
        <v>0</v>
      </c>
      <c r="CH210" s="519">
        <v>0</v>
      </c>
      <c r="CI210" s="519">
        <v>0</v>
      </c>
      <c r="CJ210" s="519">
        <v>0</v>
      </c>
      <c r="CK210" s="623">
        <f t="shared" si="3"/>
        <v>0</v>
      </c>
      <c r="CL210" s="523">
        <v>0</v>
      </c>
      <c r="CM210" s="523">
        <v>0</v>
      </c>
      <c r="CN210" s="523">
        <v>0</v>
      </c>
      <c r="CO210" s="524">
        <v>1</v>
      </c>
      <c r="CP210" s="726"/>
      <c r="CQ210" s="525" t="s">
        <v>4965</v>
      </c>
      <c r="CR210" s="526" t="s">
        <v>4965</v>
      </c>
      <c r="CS210" s="527" t="s">
        <v>4965</v>
      </c>
      <c r="CT210" s="527" t="s">
        <v>4965</v>
      </c>
      <c r="CU210" s="527" t="s">
        <v>4965</v>
      </c>
    </row>
    <row r="211" spans="1:99" s="71" customFormat="1" ht="12" customHeight="1" x14ac:dyDescent="0.2">
      <c r="A211" s="509" t="s">
        <v>2441</v>
      </c>
      <c r="B211" s="510" t="s">
        <v>66</v>
      </c>
      <c r="C211" s="510" t="s">
        <v>1432</v>
      </c>
      <c r="D211" s="510" t="s">
        <v>1432</v>
      </c>
      <c r="E211" s="511" t="s">
        <v>1432</v>
      </c>
      <c r="F211" s="510" t="s">
        <v>2537</v>
      </c>
      <c r="G211" s="510" t="s">
        <v>648</v>
      </c>
      <c r="H211" s="510" t="s">
        <v>1458</v>
      </c>
      <c r="I211" s="510" t="s">
        <v>4551</v>
      </c>
      <c r="J211" s="510">
        <v>524349</v>
      </c>
      <c r="K211" s="510">
        <v>175139</v>
      </c>
      <c r="L211" s="512" t="s">
        <v>3088</v>
      </c>
      <c r="M211" s="513" t="s">
        <v>3859</v>
      </c>
      <c r="N211" s="513" t="s">
        <v>3859</v>
      </c>
      <c r="O211" s="510">
        <v>1</v>
      </c>
      <c r="P211" s="510">
        <v>1</v>
      </c>
      <c r="Q211" s="514">
        <v>0</v>
      </c>
      <c r="R211" s="510" t="s">
        <v>649</v>
      </c>
      <c r="S211" s="510" t="s">
        <v>1438</v>
      </c>
      <c r="T211" s="513" t="s">
        <v>650</v>
      </c>
      <c r="U211" s="513" t="s">
        <v>4121</v>
      </c>
      <c r="V211" s="513"/>
      <c r="W211" s="510" t="s">
        <v>1439</v>
      </c>
      <c r="X211" s="513" t="s">
        <v>1432</v>
      </c>
      <c r="Y211" s="510" t="s">
        <v>1442</v>
      </c>
      <c r="Z211" s="510" t="s">
        <v>1443</v>
      </c>
      <c r="AA211" s="510" t="s">
        <v>1444</v>
      </c>
      <c r="AB211" s="510" t="s">
        <v>2713</v>
      </c>
      <c r="AC211" s="515">
        <v>1.2999999999999999E-2</v>
      </c>
      <c r="AD211" s="516" t="s">
        <v>3859</v>
      </c>
      <c r="AE211" s="516"/>
      <c r="AF211" s="675">
        <v>42094</v>
      </c>
      <c r="AG211" s="517" t="s">
        <v>3063</v>
      </c>
      <c r="AH211" s="511" t="s">
        <v>1445</v>
      </c>
      <c r="AI211" s="511">
        <v>0</v>
      </c>
      <c r="AJ211" s="511">
        <v>0</v>
      </c>
      <c r="AK211" s="511">
        <v>0</v>
      </c>
      <c r="AL211" s="511">
        <v>0</v>
      </c>
      <c r="AM211" s="511">
        <v>0</v>
      </c>
      <c r="AN211" s="511">
        <v>-1</v>
      </c>
      <c r="AO211" s="511">
        <v>0</v>
      </c>
      <c r="AP211" s="511">
        <v>1</v>
      </c>
      <c r="AQ211" s="511">
        <v>0</v>
      </c>
      <c r="AR211" s="511">
        <v>0</v>
      </c>
      <c r="AS211" s="511">
        <v>0</v>
      </c>
      <c r="AT211" s="511">
        <v>0</v>
      </c>
      <c r="AU211" s="511">
        <v>0</v>
      </c>
      <c r="AV211" s="511">
        <v>0</v>
      </c>
      <c r="AW211" s="511">
        <v>0</v>
      </c>
      <c r="AX211" s="511">
        <v>0</v>
      </c>
      <c r="AY211" s="511">
        <v>0</v>
      </c>
      <c r="AZ211" s="511">
        <v>0</v>
      </c>
      <c r="BA211" s="511">
        <v>0</v>
      </c>
      <c r="BB211" s="511">
        <v>-1</v>
      </c>
      <c r="BC211" s="511">
        <v>0</v>
      </c>
      <c r="BD211" s="511">
        <v>1</v>
      </c>
      <c r="BE211" s="511">
        <v>0</v>
      </c>
      <c r="BF211" s="511">
        <v>0</v>
      </c>
      <c r="BG211" s="511">
        <v>0</v>
      </c>
      <c r="BH211" s="511">
        <v>0</v>
      </c>
      <c r="BI211" s="511">
        <v>0</v>
      </c>
      <c r="BJ211" s="511">
        <v>0</v>
      </c>
      <c r="BK211" s="511">
        <v>0</v>
      </c>
      <c r="BL211" s="511">
        <v>0</v>
      </c>
      <c r="BM211" s="511">
        <v>0</v>
      </c>
      <c r="BN211" s="728"/>
      <c r="BO211" s="518">
        <v>0</v>
      </c>
      <c r="BP211" s="519">
        <v>0</v>
      </c>
      <c r="BQ211" s="528">
        <v>0</v>
      </c>
      <c r="BR211" s="519">
        <v>0</v>
      </c>
      <c r="BS211" s="519">
        <v>0</v>
      </c>
      <c r="BT211" s="519">
        <v>0</v>
      </c>
      <c r="BU211" s="529">
        <v>0</v>
      </c>
      <c r="BV211" s="519">
        <v>0</v>
      </c>
      <c r="BW211" s="519">
        <v>0</v>
      </c>
      <c r="BX211" s="519">
        <v>0</v>
      </c>
      <c r="BY211" s="519">
        <v>0</v>
      </c>
      <c r="BZ211" s="519">
        <v>0</v>
      </c>
      <c r="CA211" s="519">
        <v>0</v>
      </c>
      <c r="CB211" s="519">
        <v>0</v>
      </c>
      <c r="CC211" s="519">
        <v>0</v>
      </c>
      <c r="CD211" s="519">
        <v>0</v>
      </c>
      <c r="CE211" s="519">
        <v>0</v>
      </c>
      <c r="CF211" s="519">
        <v>0</v>
      </c>
      <c r="CG211" s="519">
        <v>0</v>
      </c>
      <c r="CH211" s="519">
        <v>0</v>
      </c>
      <c r="CI211" s="519">
        <v>0</v>
      </c>
      <c r="CJ211" s="519">
        <v>0</v>
      </c>
      <c r="CK211" s="623">
        <f t="shared" si="3"/>
        <v>0</v>
      </c>
      <c r="CL211" s="523">
        <v>0</v>
      </c>
      <c r="CM211" s="523">
        <v>0</v>
      </c>
      <c r="CN211" s="523">
        <v>0</v>
      </c>
      <c r="CO211" s="524">
        <v>1</v>
      </c>
      <c r="CP211" s="726"/>
      <c r="CQ211" s="525" t="s">
        <v>4965</v>
      </c>
      <c r="CR211" s="526" t="s">
        <v>4965</v>
      </c>
      <c r="CS211" s="527" t="s">
        <v>4965</v>
      </c>
      <c r="CT211" s="527" t="s">
        <v>4965</v>
      </c>
      <c r="CU211" s="527" t="s">
        <v>4965</v>
      </c>
    </row>
    <row r="212" spans="1:99" s="71" customFormat="1" ht="12" customHeight="1" x14ac:dyDescent="0.2">
      <c r="A212" s="509" t="s">
        <v>2441</v>
      </c>
      <c r="B212" s="510" t="s">
        <v>651</v>
      </c>
      <c r="C212" s="510" t="s">
        <v>1432</v>
      </c>
      <c r="D212" s="510" t="s">
        <v>1432</v>
      </c>
      <c r="E212" s="511" t="s">
        <v>1432</v>
      </c>
      <c r="F212" s="510" t="s">
        <v>1077</v>
      </c>
      <c r="G212" s="510" t="s">
        <v>5039</v>
      </c>
      <c r="H212" s="510" t="s">
        <v>3299</v>
      </c>
      <c r="I212" s="510" t="s">
        <v>1078</v>
      </c>
      <c r="J212" s="510">
        <v>528701</v>
      </c>
      <c r="K212" s="510">
        <v>177008</v>
      </c>
      <c r="L212" s="512" t="s">
        <v>3066</v>
      </c>
      <c r="M212" s="513" t="s">
        <v>652</v>
      </c>
      <c r="N212" s="513" t="s">
        <v>652</v>
      </c>
      <c r="O212" s="510">
        <v>1</v>
      </c>
      <c r="P212" s="510">
        <v>3</v>
      </c>
      <c r="Q212" s="514">
        <v>2</v>
      </c>
      <c r="R212" s="510" t="s">
        <v>653</v>
      </c>
      <c r="S212" s="510" t="s">
        <v>1438</v>
      </c>
      <c r="T212" s="513" t="s">
        <v>5041</v>
      </c>
      <c r="U212" s="513" t="s">
        <v>652</v>
      </c>
      <c r="V212" s="513"/>
      <c r="W212" s="510" t="s">
        <v>1439</v>
      </c>
      <c r="X212" s="513" t="s">
        <v>1432</v>
      </c>
      <c r="Y212" s="510" t="s">
        <v>1442</v>
      </c>
      <c r="Z212" s="510" t="s">
        <v>1453</v>
      </c>
      <c r="AA212" s="510" t="s">
        <v>1444</v>
      </c>
      <c r="AB212" s="510" t="s">
        <v>1454</v>
      </c>
      <c r="AC212" s="515">
        <v>1.4E-2</v>
      </c>
      <c r="AD212" s="516" t="s">
        <v>652</v>
      </c>
      <c r="AE212" s="516"/>
      <c r="AF212" s="675">
        <v>41879</v>
      </c>
      <c r="AG212" s="517" t="s">
        <v>3063</v>
      </c>
      <c r="AH212" s="511" t="s">
        <v>1445</v>
      </c>
      <c r="AI212" s="511">
        <v>0</v>
      </c>
      <c r="AJ212" s="511">
        <v>0</v>
      </c>
      <c r="AK212" s="511">
        <v>0</v>
      </c>
      <c r="AL212" s="511">
        <v>0</v>
      </c>
      <c r="AM212" s="511">
        <v>2</v>
      </c>
      <c r="AN212" s="511">
        <v>0</v>
      </c>
      <c r="AO212" s="511">
        <v>1</v>
      </c>
      <c r="AP212" s="511">
        <v>-1</v>
      </c>
      <c r="AQ212" s="511">
        <v>0</v>
      </c>
      <c r="AR212" s="511">
        <v>0</v>
      </c>
      <c r="AS212" s="511">
        <v>0</v>
      </c>
      <c r="AT212" s="511">
        <v>2</v>
      </c>
      <c r="AU212" s="511">
        <v>0</v>
      </c>
      <c r="AV212" s="511">
        <v>1</v>
      </c>
      <c r="AW212" s="511">
        <v>0</v>
      </c>
      <c r="AX212" s="511">
        <v>0</v>
      </c>
      <c r="AY212" s="511">
        <v>0</v>
      </c>
      <c r="AZ212" s="511">
        <v>0</v>
      </c>
      <c r="BA212" s="511">
        <v>0</v>
      </c>
      <c r="BB212" s="511">
        <v>0</v>
      </c>
      <c r="BC212" s="511">
        <v>0</v>
      </c>
      <c r="BD212" s="511">
        <v>-1</v>
      </c>
      <c r="BE212" s="511">
        <v>0</v>
      </c>
      <c r="BF212" s="511">
        <v>0</v>
      </c>
      <c r="BG212" s="511">
        <v>0</v>
      </c>
      <c r="BH212" s="511">
        <v>0</v>
      </c>
      <c r="BI212" s="511">
        <v>0</v>
      </c>
      <c r="BJ212" s="511">
        <v>0</v>
      </c>
      <c r="BK212" s="511">
        <v>0</v>
      </c>
      <c r="BL212" s="511">
        <v>0</v>
      </c>
      <c r="BM212" s="511">
        <v>0</v>
      </c>
      <c r="BN212" s="728"/>
      <c r="BO212" s="518">
        <v>2</v>
      </c>
      <c r="BP212" s="519">
        <v>0</v>
      </c>
      <c r="BQ212" s="528">
        <v>0</v>
      </c>
      <c r="BR212" s="519">
        <v>0</v>
      </c>
      <c r="BS212" s="519">
        <v>0</v>
      </c>
      <c r="BT212" s="519">
        <v>0</v>
      </c>
      <c r="BU212" s="529">
        <v>0</v>
      </c>
      <c r="BV212" s="519">
        <v>0</v>
      </c>
      <c r="BW212" s="519">
        <v>0</v>
      </c>
      <c r="BX212" s="519">
        <v>0</v>
      </c>
      <c r="BY212" s="519">
        <v>0</v>
      </c>
      <c r="BZ212" s="519">
        <v>0</v>
      </c>
      <c r="CA212" s="519">
        <v>0</v>
      </c>
      <c r="CB212" s="519">
        <v>0</v>
      </c>
      <c r="CC212" s="519">
        <v>0</v>
      </c>
      <c r="CD212" s="519">
        <v>0</v>
      </c>
      <c r="CE212" s="519">
        <v>0</v>
      </c>
      <c r="CF212" s="519">
        <v>0</v>
      </c>
      <c r="CG212" s="519">
        <v>0</v>
      </c>
      <c r="CH212" s="519">
        <v>0</v>
      </c>
      <c r="CI212" s="519">
        <v>0</v>
      </c>
      <c r="CJ212" s="519">
        <v>0</v>
      </c>
      <c r="CK212" s="623">
        <f t="shared" si="3"/>
        <v>0</v>
      </c>
      <c r="CL212" s="523">
        <v>0</v>
      </c>
      <c r="CM212" s="523">
        <v>0</v>
      </c>
      <c r="CN212" s="523">
        <v>0</v>
      </c>
      <c r="CO212" s="524">
        <v>7</v>
      </c>
      <c r="CP212" s="524" t="s">
        <v>1938</v>
      </c>
      <c r="CQ212" s="525" t="s">
        <v>4965</v>
      </c>
      <c r="CR212" s="538" t="s">
        <v>1938</v>
      </c>
      <c r="CS212" s="527" t="s">
        <v>4965</v>
      </c>
      <c r="CT212" s="527" t="s">
        <v>4965</v>
      </c>
      <c r="CU212" s="527" t="s">
        <v>4965</v>
      </c>
    </row>
    <row r="213" spans="1:99" s="71" customFormat="1" ht="12" customHeight="1" x14ac:dyDescent="0.2">
      <c r="A213" s="509" t="s">
        <v>2441</v>
      </c>
      <c r="B213" s="510" t="s">
        <v>654</v>
      </c>
      <c r="C213" s="510" t="s">
        <v>1432</v>
      </c>
      <c r="D213" s="510" t="s">
        <v>1432</v>
      </c>
      <c r="E213" s="511" t="s">
        <v>1432</v>
      </c>
      <c r="F213" s="510" t="s">
        <v>655</v>
      </c>
      <c r="G213" s="510" t="s">
        <v>200</v>
      </c>
      <c r="H213" s="510" t="s">
        <v>1885</v>
      </c>
      <c r="I213" s="510" t="s">
        <v>529</v>
      </c>
      <c r="J213" s="510">
        <v>525233</v>
      </c>
      <c r="K213" s="510">
        <v>173598</v>
      </c>
      <c r="L213" s="512" t="s">
        <v>3087</v>
      </c>
      <c r="M213" s="513" t="s">
        <v>3859</v>
      </c>
      <c r="N213" s="513" t="s">
        <v>3859</v>
      </c>
      <c r="O213" s="510">
        <v>0</v>
      </c>
      <c r="P213" s="510">
        <v>1</v>
      </c>
      <c r="Q213" s="514">
        <v>1</v>
      </c>
      <c r="R213" s="510" t="s">
        <v>2909</v>
      </c>
      <c r="S213" s="510" t="s">
        <v>1438</v>
      </c>
      <c r="T213" s="513" t="s">
        <v>3230</v>
      </c>
      <c r="U213" s="513" t="s">
        <v>875</v>
      </c>
      <c r="V213" s="513"/>
      <c r="W213" s="510" t="s">
        <v>1439</v>
      </c>
      <c r="X213" s="513" t="s">
        <v>1432</v>
      </c>
      <c r="Y213" s="510" t="s">
        <v>1442</v>
      </c>
      <c r="Z213" s="510" t="s">
        <v>3893</v>
      </c>
      <c r="AA213" s="510" t="s">
        <v>1444</v>
      </c>
      <c r="AB213" s="510" t="s">
        <v>1136</v>
      </c>
      <c r="AC213" s="515">
        <v>5.0000000000000001E-3</v>
      </c>
      <c r="AD213" s="516" t="s">
        <v>3859</v>
      </c>
      <c r="AE213" s="516"/>
      <c r="AF213" s="675">
        <v>42094</v>
      </c>
      <c r="AG213" s="517" t="s">
        <v>3063</v>
      </c>
      <c r="AH213" s="511" t="s">
        <v>1445</v>
      </c>
      <c r="AI213" s="532"/>
      <c r="AJ213" s="511">
        <v>0</v>
      </c>
      <c r="AK213" s="511">
        <v>0</v>
      </c>
      <c r="AL213" s="511">
        <v>0</v>
      </c>
      <c r="AM213" s="511">
        <v>1</v>
      </c>
      <c r="AN213" s="511">
        <v>0</v>
      </c>
      <c r="AO213" s="511">
        <v>0</v>
      </c>
      <c r="AP213" s="511">
        <v>0</v>
      </c>
      <c r="AQ213" s="511">
        <v>0</v>
      </c>
      <c r="AR213" s="511">
        <v>0</v>
      </c>
      <c r="AS213" s="511">
        <v>0</v>
      </c>
      <c r="AT213" s="511">
        <v>1</v>
      </c>
      <c r="AU213" s="511">
        <v>0</v>
      </c>
      <c r="AV213" s="511">
        <v>0</v>
      </c>
      <c r="AW213" s="511">
        <v>0</v>
      </c>
      <c r="AX213" s="511">
        <v>0</v>
      </c>
      <c r="AY213" s="511">
        <v>0</v>
      </c>
      <c r="AZ213" s="511">
        <v>0</v>
      </c>
      <c r="BA213" s="511">
        <v>0</v>
      </c>
      <c r="BB213" s="511">
        <v>0</v>
      </c>
      <c r="BC213" s="511">
        <v>0</v>
      </c>
      <c r="BD213" s="511">
        <v>0</v>
      </c>
      <c r="BE213" s="511">
        <v>0</v>
      </c>
      <c r="BF213" s="511">
        <v>0</v>
      </c>
      <c r="BG213" s="511">
        <v>0</v>
      </c>
      <c r="BH213" s="511">
        <v>0</v>
      </c>
      <c r="BI213" s="511">
        <v>0</v>
      </c>
      <c r="BJ213" s="511">
        <v>0</v>
      </c>
      <c r="BK213" s="511">
        <v>0</v>
      </c>
      <c r="BL213" s="511">
        <v>0</v>
      </c>
      <c r="BM213" s="511">
        <v>0</v>
      </c>
      <c r="BN213" s="728"/>
      <c r="BO213" s="518">
        <v>1</v>
      </c>
      <c r="BP213" s="519">
        <v>0</v>
      </c>
      <c r="BQ213" s="528">
        <v>0</v>
      </c>
      <c r="BR213" s="519">
        <v>0</v>
      </c>
      <c r="BS213" s="519">
        <v>0</v>
      </c>
      <c r="BT213" s="519">
        <v>0</v>
      </c>
      <c r="BU213" s="529">
        <v>0</v>
      </c>
      <c r="BV213" s="519">
        <v>0</v>
      </c>
      <c r="BW213" s="519">
        <v>0</v>
      </c>
      <c r="BX213" s="519">
        <v>0</v>
      </c>
      <c r="BY213" s="519">
        <v>0</v>
      </c>
      <c r="BZ213" s="519">
        <v>0</v>
      </c>
      <c r="CA213" s="519">
        <v>0</v>
      </c>
      <c r="CB213" s="519">
        <v>0</v>
      </c>
      <c r="CC213" s="519">
        <v>0</v>
      </c>
      <c r="CD213" s="519">
        <v>0</v>
      </c>
      <c r="CE213" s="519">
        <v>0</v>
      </c>
      <c r="CF213" s="519">
        <v>0</v>
      </c>
      <c r="CG213" s="519">
        <v>0</v>
      </c>
      <c r="CH213" s="519">
        <v>0</v>
      </c>
      <c r="CI213" s="519">
        <v>0</v>
      </c>
      <c r="CJ213" s="519">
        <v>0</v>
      </c>
      <c r="CK213" s="623">
        <f t="shared" si="3"/>
        <v>0</v>
      </c>
      <c r="CL213" s="523">
        <v>0</v>
      </c>
      <c r="CM213" s="523">
        <v>0</v>
      </c>
      <c r="CN213" s="523">
        <v>0</v>
      </c>
      <c r="CO213" s="524">
        <v>7</v>
      </c>
      <c r="CP213" s="726"/>
      <c r="CQ213" s="525" t="s">
        <v>4965</v>
      </c>
      <c r="CR213" s="526" t="s">
        <v>4965</v>
      </c>
      <c r="CS213" s="527" t="s">
        <v>4965</v>
      </c>
      <c r="CT213" s="527" t="s">
        <v>4965</v>
      </c>
      <c r="CU213" s="527" t="s">
        <v>4965</v>
      </c>
    </row>
    <row r="214" spans="1:99" s="71" customFormat="1" ht="12" customHeight="1" x14ac:dyDescent="0.2">
      <c r="A214" s="509" t="s">
        <v>2441</v>
      </c>
      <c r="B214" s="510" t="s">
        <v>2910</v>
      </c>
      <c r="C214" s="510" t="s">
        <v>1432</v>
      </c>
      <c r="D214" s="510" t="s">
        <v>1432</v>
      </c>
      <c r="E214" s="511" t="s">
        <v>2911</v>
      </c>
      <c r="F214" s="510" t="s">
        <v>1281</v>
      </c>
      <c r="G214" s="510" t="s">
        <v>2912</v>
      </c>
      <c r="H214" s="510" t="s">
        <v>2524</v>
      </c>
      <c r="I214" s="510" t="s">
        <v>2913</v>
      </c>
      <c r="J214" s="510">
        <v>529001</v>
      </c>
      <c r="K214" s="510">
        <v>170868</v>
      </c>
      <c r="L214" s="512" t="s">
        <v>3081</v>
      </c>
      <c r="M214" s="513" t="s">
        <v>3859</v>
      </c>
      <c r="N214" s="513" t="s">
        <v>3859</v>
      </c>
      <c r="O214" s="510">
        <v>0</v>
      </c>
      <c r="P214" s="510">
        <v>1</v>
      </c>
      <c r="Q214" s="514">
        <v>1</v>
      </c>
      <c r="R214" s="510" t="s">
        <v>2951</v>
      </c>
      <c r="S214" s="510" t="s">
        <v>1438</v>
      </c>
      <c r="T214" s="513" t="s">
        <v>1318</v>
      </c>
      <c r="U214" s="513" t="s">
        <v>158</v>
      </c>
      <c r="V214" s="513"/>
      <c r="W214" s="510" t="s">
        <v>1439</v>
      </c>
      <c r="X214" s="513" t="s">
        <v>1432</v>
      </c>
      <c r="Y214" s="510" t="s">
        <v>1442</v>
      </c>
      <c r="Z214" s="510" t="s">
        <v>3893</v>
      </c>
      <c r="AA214" s="510" t="s">
        <v>1444</v>
      </c>
      <c r="AB214" s="510" t="s">
        <v>3894</v>
      </c>
      <c r="AC214" s="515">
        <v>1.4999999999999999E-2</v>
      </c>
      <c r="AD214" s="516" t="s">
        <v>3859</v>
      </c>
      <c r="AE214" s="516"/>
      <c r="AF214" s="675">
        <v>42094</v>
      </c>
      <c r="AG214" s="517" t="s">
        <v>1931</v>
      </c>
      <c r="AH214" s="511" t="s">
        <v>373</v>
      </c>
      <c r="AI214" s="511">
        <v>0</v>
      </c>
      <c r="AJ214" s="511">
        <v>0</v>
      </c>
      <c r="AK214" s="511">
        <v>0</v>
      </c>
      <c r="AL214" s="511">
        <v>0</v>
      </c>
      <c r="AM214" s="511">
        <v>0</v>
      </c>
      <c r="AN214" s="511">
        <v>1</v>
      </c>
      <c r="AO214" s="511">
        <v>0</v>
      </c>
      <c r="AP214" s="511">
        <v>0</v>
      </c>
      <c r="AQ214" s="511">
        <v>0</v>
      </c>
      <c r="AR214" s="511">
        <v>0</v>
      </c>
      <c r="AS214" s="511">
        <v>0</v>
      </c>
      <c r="AT214" s="511">
        <v>0</v>
      </c>
      <c r="AU214" s="511">
        <v>0</v>
      </c>
      <c r="AV214" s="511">
        <v>0</v>
      </c>
      <c r="AW214" s="511">
        <v>0</v>
      </c>
      <c r="AX214" s="511">
        <v>0</v>
      </c>
      <c r="AY214" s="511">
        <v>0</v>
      </c>
      <c r="AZ214" s="511">
        <v>0</v>
      </c>
      <c r="BA214" s="511">
        <v>0</v>
      </c>
      <c r="BB214" s="511">
        <v>1</v>
      </c>
      <c r="BC214" s="511">
        <v>0</v>
      </c>
      <c r="BD214" s="511">
        <v>0</v>
      </c>
      <c r="BE214" s="511">
        <v>0</v>
      </c>
      <c r="BF214" s="511">
        <v>0</v>
      </c>
      <c r="BG214" s="511">
        <v>0</v>
      </c>
      <c r="BH214" s="511">
        <v>0</v>
      </c>
      <c r="BI214" s="511">
        <v>0</v>
      </c>
      <c r="BJ214" s="511">
        <v>0</v>
      </c>
      <c r="BK214" s="511">
        <v>0</v>
      </c>
      <c r="BL214" s="511">
        <v>0</v>
      </c>
      <c r="BM214" s="511">
        <v>0</v>
      </c>
      <c r="BN214" s="728"/>
      <c r="BO214" s="518">
        <v>1</v>
      </c>
      <c r="BP214" s="519">
        <v>0</v>
      </c>
      <c r="BQ214" s="528">
        <v>0</v>
      </c>
      <c r="BR214" s="519">
        <v>0</v>
      </c>
      <c r="BS214" s="519">
        <v>0</v>
      </c>
      <c r="BT214" s="519">
        <v>0</v>
      </c>
      <c r="BU214" s="529">
        <v>0</v>
      </c>
      <c r="BV214" s="519">
        <v>0</v>
      </c>
      <c r="BW214" s="519">
        <v>0</v>
      </c>
      <c r="BX214" s="519">
        <v>0</v>
      </c>
      <c r="BY214" s="519">
        <v>0</v>
      </c>
      <c r="BZ214" s="519">
        <v>0</v>
      </c>
      <c r="CA214" s="519">
        <v>0</v>
      </c>
      <c r="CB214" s="519">
        <v>0</v>
      </c>
      <c r="CC214" s="519">
        <v>0</v>
      </c>
      <c r="CD214" s="519">
        <v>0</v>
      </c>
      <c r="CE214" s="519">
        <v>0</v>
      </c>
      <c r="CF214" s="519">
        <v>0</v>
      </c>
      <c r="CG214" s="519">
        <v>0</v>
      </c>
      <c r="CH214" s="519">
        <v>0</v>
      </c>
      <c r="CI214" s="519">
        <v>0</v>
      </c>
      <c r="CJ214" s="519">
        <v>0</v>
      </c>
      <c r="CK214" s="623">
        <f t="shared" si="3"/>
        <v>0</v>
      </c>
      <c r="CL214" s="523">
        <v>0</v>
      </c>
      <c r="CM214" s="523">
        <v>0</v>
      </c>
      <c r="CN214" s="523">
        <v>0</v>
      </c>
      <c r="CO214" s="524">
        <v>7</v>
      </c>
      <c r="CP214" s="726"/>
      <c r="CQ214" s="525" t="s">
        <v>4965</v>
      </c>
      <c r="CR214" s="526" t="s">
        <v>4965</v>
      </c>
      <c r="CS214" s="527" t="s">
        <v>4965</v>
      </c>
      <c r="CT214" s="527" t="s">
        <v>4965</v>
      </c>
      <c r="CU214" s="527" t="s">
        <v>4965</v>
      </c>
    </row>
    <row r="215" spans="1:99" s="71" customFormat="1" ht="12" customHeight="1" x14ac:dyDescent="0.2">
      <c r="A215" s="509" t="s">
        <v>2441</v>
      </c>
      <c r="B215" s="510" t="s">
        <v>2952</v>
      </c>
      <c r="C215" s="510" t="s">
        <v>1432</v>
      </c>
      <c r="D215" s="510" t="s">
        <v>1432</v>
      </c>
      <c r="E215" s="511" t="s">
        <v>1432</v>
      </c>
      <c r="F215" s="510" t="s">
        <v>2953</v>
      </c>
      <c r="G215" s="510" t="s">
        <v>804</v>
      </c>
      <c r="H215" s="510" t="s">
        <v>2524</v>
      </c>
      <c r="I215" s="510" t="s">
        <v>805</v>
      </c>
      <c r="J215" s="510">
        <v>529460</v>
      </c>
      <c r="K215" s="510">
        <v>170738</v>
      </c>
      <c r="L215" s="512" t="s">
        <v>3081</v>
      </c>
      <c r="M215" s="513" t="s">
        <v>1329</v>
      </c>
      <c r="N215" s="513" t="s">
        <v>1329</v>
      </c>
      <c r="O215" s="510">
        <v>0</v>
      </c>
      <c r="P215" s="510">
        <v>2</v>
      </c>
      <c r="Q215" s="514">
        <v>2</v>
      </c>
      <c r="R215" s="510" t="s">
        <v>2954</v>
      </c>
      <c r="S215" s="510" t="s">
        <v>1438</v>
      </c>
      <c r="T215" s="513" t="s">
        <v>2084</v>
      </c>
      <c r="U215" s="513" t="s">
        <v>1329</v>
      </c>
      <c r="V215" s="513"/>
      <c r="W215" s="510" t="s">
        <v>1439</v>
      </c>
      <c r="X215" s="513" t="s">
        <v>1432</v>
      </c>
      <c r="Y215" s="510" t="s">
        <v>1442</v>
      </c>
      <c r="Z215" s="510" t="s">
        <v>3893</v>
      </c>
      <c r="AA215" s="510" t="s">
        <v>1444</v>
      </c>
      <c r="AB215" s="510" t="s">
        <v>1136</v>
      </c>
      <c r="AC215" s="515">
        <v>8.9999999999999993E-3</v>
      </c>
      <c r="AD215" s="516" t="s">
        <v>1329</v>
      </c>
      <c r="AE215" s="516"/>
      <c r="AF215" s="675">
        <v>41901</v>
      </c>
      <c r="AG215" s="517" t="s">
        <v>3063</v>
      </c>
      <c r="AH215" s="511" t="s">
        <v>1445</v>
      </c>
      <c r="AI215" s="511"/>
      <c r="AJ215" s="511">
        <v>0</v>
      </c>
      <c r="AK215" s="511">
        <v>0</v>
      </c>
      <c r="AL215" s="511">
        <v>0</v>
      </c>
      <c r="AM215" s="511">
        <v>2</v>
      </c>
      <c r="AN215" s="511">
        <v>0</v>
      </c>
      <c r="AO215" s="511">
        <v>0</v>
      </c>
      <c r="AP215" s="511">
        <v>0</v>
      </c>
      <c r="AQ215" s="511">
        <v>0</v>
      </c>
      <c r="AR215" s="511">
        <v>0</v>
      </c>
      <c r="AS215" s="511">
        <v>0</v>
      </c>
      <c r="AT215" s="511">
        <v>2</v>
      </c>
      <c r="AU215" s="511">
        <v>0</v>
      </c>
      <c r="AV215" s="511">
        <v>0</v>
      </c>
      <c r="AW215" s="511">
        <v>0</v>
      </c>
      <c r="AX215" s="511">
        <v>0</v>
      </c>
      <c r="AY215" s="511">
        <v>0</v>
      </c>
      <c r="AZ215" s="511">
        <v>0</v>
      </c>
      <c r="BA215" s="511">
        <v>0</v>
      </c>
      <c r="BB215" s="511">
        <v>0</v>
      </c>
      <c r="BC215" s="511">
        <v>0</v>
      </c>
      <c r="BD215" s="511">
        <v>0</v>
      </c>
      <c r="BE215" s="511">
        <v>0</v>
      </c>
      <c r="BF215" s="511">
        <v>0</v>
      </c>
      <c r="BG215" s="511">
        <v>0</v>
      </c>
      <c r="BH215" s="511">
        <v>0</v>
      </c>
      <c r="BI215" s="511">
        <v>0</v>
      </c>
      <c r="BJ215" s="511">
        <v>0</v>
      </c>
      <c r="BK215" s="511">
        <v>0</v>
      </c>
      <c r="BL215" s="511">
        <v>0</v>
      </c>
      <c r="BM215" s="511">
        <v>0</v>
      </c>
      <c r="BN215" s="728"/>
      <c r="BO215" s="518">
        <v>2</v>
      </c>
      <c r="BP215" s="519">
        <v>0</v>
      </c>
      <c r="BQ215" s="528">
        <v>0</v>
      </c>
      <c r="BR215" s="519">
        <v>0</v>
      </c>
      <c r="BS215" s="519">
        <v>0</v>
      </c>
      <c r="BT215" s="519">
        <v>0</v>
      </c>
      <c r="BU215" s="529">
        <v>0</v>
      </c>
      <c r="BV215" s="519">
        <v>0</v>
      </c>
      <c r="BW215" s="519">
        <v>0</v>
      </c>
      <c r="BX215" s="519">
        <v>0</v>
      </c>
      <c r="BY215" s="519">
        <v>0</v>
      </c>
      <c r="BZ215" s="519">
        <v>0</v>
      </c>
      <c r="CA215" s="519">
        <v>0</v>
      </c>
      <c r="CB215" s="519">
        <v>0</v>
      </c>
      <c r="CC215" s="519">
        <v>0</v>
      </c>
      <c r="CD215" s="519">
        <v>0</v>
      </c>
      <c r="CE215" s="519">
        <v>0</v>
      </c>
      <c r="CF215" s="519">
        <v>0</v>
      </c>
      <c r="CG215" s="519">
        <v>0</v>
      </c>
      <c r="CH215" s="519">
        <v>0</v>
      </c>
      <c r="CI215" s="519">
        <v>0</v>
      </c>
      <c r="CJ215" s="519">
        <v>0</v>
      </c>
      <c r="CK215" s="623">
        <f t="shared" si="3"/>
        <v>0</v>
      </c>
      <c r="CL215" s="523">
        <v>0</v>
      </c>
      <c r="CM215" s="523">
        <v>0</v>
      </c>
      <c r="CN215" s="523">
        <v>0</v>
      </c>
      <c r="CO215" s="524">
        <v>7</v>
      </c>
      <c r="CP215" s="726"/>
      <c r="CQ215" s="525" t="s">
        <v>4965</v>
      </c>
      <c r="CR215" s="526" t="s">
        <v>4965</v>
      </c>
      <c r="CS215" s="527" t="s">
        <v>4965</v>
      </c>
      <c r="CT215" s="527" t="s">
        <v>4965</v>
      </c>
      <c r="CU215" s="527" t="s">
        <v>4965</v>
      </c>
    </row>
    <row r="216" spans="1:99" s="71" customFormat="1" ht="12" customHeight="1" x14ac:dyDescent="0.2">
      <c r="A216" s="509" t="s">
        <v>2441</v>
      </c>
      <c r="B216" s="510" t="s">
        <v>2955</v>
      </c>
      <c r="C216" s="510" t="s">
        <v>1432</v>
      </c>
      <c r="D216" s="510" t="s">
        <v>1432</v>
      </c>
      <c r="E216" s="511" t="s">
        <v>2956</v>
      </c>
      <c r="F216" s="510" t="s">
        <v>4151</v>
      </c>
      <c r="G216" s="510" t="s">
        <v>4837</v>
      </c>
      <c r="H216" s="510" t="s">
        <v>3875</v>
      </c>
      <c r="I216" s="510" t="s">
        <v>3602</v>
      </c>
      <c r="J216" s="510">
        <v>528619</v>
      </c>
      <c r="K216" s="510">
        <v>173914</v>
      </c>
      <c r="L216" s="512" t="s">
        <v>3076</v>
      </c>
      <c r="M216" s="513" t="s">
        <v>3859</v>
      </c>
      <c r="N216" s="513" t="s">
        <v>3859</v>
      </c>
      <c r="O216" s="510">
        <v>0</v>
      </c>
      <c r="P216" s="510">
        <v>1</v>
      </c>
      <c r="Q216" s="514">
        <v>1</v>
      </c>
      <c r="R216" s="510" t="s">
        <v>3603</v>
      </c>
      <c r="S216" s="510" t="s">
        <v>1438</v>
      </c>
      <c r="T216" s="513" t="s">
        <v>1952</v>
      </c>
      <c r="U216" s="513" t="s">
        <v>1740</v>
      </c>
      <c r="V216" s="513"/>
      <c r="W216" s="510" t="s">
        <v>1439</v>
      </c>
      <c r="X216" s="513" t="s">
        <v>1432</v>
      </c>
      <c r="Y216" s="510" t="s">
        <v>1442</v>
      </c>
      <c r="Z216" s="510" t="s">
        <v>1453</v>
      </c>
      <c r="AA216" s="510" t="s">
        <v>1444</v>
      </c>
      <c r="AB216" s="510" t="s">
        <v>2713</v>
      </c>
      <c r="AC216" s="515">
        <v>8.0000000000000002E-3</v>
      </c>
      <c r="AD216" s="516" t="s">
        <v>3859</v>
      </c>
      <c r="AE216" s="516"/>
      <c r="AF216" s="675">
        <v>42094</v>
      </c>
      <c r="AG216" s="517" t="s">
        <v>3063</v>
      </c>
      <c r="AH216" s="511" t="s">
        <v>1445</v>
      </c>
      <c r="AI216" s="511">
        <v>0</v>
      </c>
      <c r="AJ216" s="511">
        <v>0</v>
      </c>
      <c r="AK216" s="511">
        <v>0</v>
      </c>
      <c r="AL216" s="511">
        <v>0</v>
      </c>
      <c r="AM216" s="511">
        <v>0</v>
      </c>
      <c r="AN216" s="511">
        <v>0</v>
      </c>
      <c r="AO216" s="511">
        <v>1</v>
      </c>
      <c r="AP216" s="511">
        <v>0</v>
      </c>
      <c r="AQ216" s="511">
        <v>0</v>
      </c>
      <c r="AR216" s="511">
        <v>0</v>
      </c>
      <c r="AS216" s="511">
        <v>0</v>
      </c>
      <c r="AT216" s="511">
        <v>0</v>
      </c>
      <c r="AU216" s="511">
        <v>0</v>
      </c>
      <c r="AV216" s="511">
        <v>1</v>
      </c>
      <c r="AW216" s="511">
        <v>0</v>
      </c>
      <c r="AX216" s="511">
        <v>0</v>
      </c>
      <c r="AY216" s="511">
        <v>0</v>
      </c>
      <c r="AZ216" s="511">
        <v>0</v>
      </c>
      <c r="BA216" s="511">
        <v>0</v>
      </c>
      <c r="BB216" s="511">
        <v>0</v>
      </c>
      <c r="BC216" s="511">
        <v>0</v>
      </c>
      <c r="BD216" s="511">
        <v>0</v>
      </c>
      <c r="BE216" s="511">
        <v>0</v>
      </c>
      <c r="BF216" s="511">
        <v>0</v>
      </c>
      <c r="BG216" s="511">
        <v>0</v>
      </c>
      <c r="BH216" s="511">
        <v>0</v>
      </c>
      <c r="BI216" s="511">
        <v>0</v>
      </c>
      <c r="BJ216" s="511">
        <v>0</v>
      </c>
      <c r="BK216" s="511">
        <v>0</v>
      </c>
      <c r="BL216" s="511">
        <v>0</v>
      </c>
      <c r="BM216" s="511">
        <v>0</v>
      </c>
      <c r="BN216" s="728"/>
      <c r="BO216" s="518">
        <v>1</v>
      </c>
      <c r="BP216" s="519">
        <v>0</v>
      </c>
      <c r="BQ216" s="528">
        <v>0</v>
      </c>
      <c r="BR216" s="519">
        <v>0</v>
      </c>
      <c r="BS216" s="519">
        <v>0</v>
      </c>
      <c r="BT216" s="519">
        <v>0</v>
      </c>
      <c r="BU216" s="529">
        <v>0</v>
      </c>
      <c r="BV216" s="519">
        <v>0</v>
      </c>
      <c r="BW216" s="519">
        <v>0</v>
      </c>
      <c r="BX216" s="519">
        <v>0</v>
      </c>
      <c r="BY216" s="519">
        <v>0</v>
      </c>
      <c r="BZ216" s="519">
        <v>0</v>
      </c>
      <c r="CA216" s="519">
        <v>0</v>
      </c>
      <c r="CB216" s="519">
        <v>0</v>
      </c>
      <c r="CC216" s="519">
        <v>0</v>
      </c>
      <c r="CD216" s="519">
        <v>0</v>
      </c>
      <c r="CE216" s="519">
        <v>0</v>
      </c>
      <c r="CF216" s="519">
        <v>0</v>
      </c>
      <c r="CG216" s="519">
        <v>0</v>
      </c>
      <c r="CH216" s="519">
        <v>0</v>
      </c>
      <c r="CI216" s="519">
        <v>0</v>
      </c>
      <c r="CJ216" s="519">
        <v>0</v>
      </c>
      <c r="CK216" s="623">
        <f t="shared" si="3"/>
        <v>0</v>
      </c>
      <c r="CL216" s="523">
        <v>0</v>
      </c>
      <c r="CM216" s="523">
        <v>0</v>
      </c>
      <c r="CN216" s="523">
        <v>0</v>
      </c>
      <c r="CO216" s="524">
        <v>7</v>
      </c>
      <c r="CP216" s="726"/>
      <c r="CQ216" s="525" t="s">
        <v>4965</v>
      </c>
      <c r="CR216" s="526" t="s">
        <v>4965</v>
      </c>
      <c r="CS216" s="527" t="s">
        <v>4965</v>
      </c>
      <c r="CT216" s="527" t="s">
        <v>4965</v>
      </c>
      <c r="CU216" s="527" t="s">
        <v>4965</v>
      </c>
    </row>
    <row r="217" spans="1:99" s="71" customFormat="1" ht="12" customHeight="1" x14ac:dyDescent="0.2">
      <c r="A217" s="509" t="s">
        <v>2441</v>
      </c>
      <c r="B217" s="510" t="s">
        <v>3604</v>
      </c>
      <c r="C217" s="510" t="s">
        <v>541</v>
      </c>
      <c r="D217" s="510" t="s">
        <v>1432</v>
      </c>
      <c r="E217" s="511" t="s">
        <v>1432</v>
      </c>
      <c r="F217" s="510" t="s">
        <v>2516</v>
      </c>
      <c r="G217" s="510" t="s">
        <v>542</v>
      </c>
      <c r="H217" s="510" t="s">
        <v>1458</v>
      </c>
      <c r="I217" s="510" t="s">
        <v>543</v>
      </c>
      <c r="J217" s="510">
        <v>524447</v>
      </c>
      <c r="K217" s="510">
        <v>175287</v>
      </c>
      <c r="L217" s="512" t="s">
        <v>3088</v>
      </c>
      <c r="M217" s="513" t="s">
        <v>617</v>
      </c>
      <c r="N217" s="513" t="s">
        <v>2543</v>
      </c>
      <c r="O217" s="510">
        <v>0</v>
      </c>
      <c r="P217" s="510">
        <v>4</v>
      </c>
      <c r="Q217" s="514">
        <v>4</v>
      </c>
      <c r="R217" s="510" t="s">
        <v>3605</v>
      </c>
      <c r="S217" s="510" t="s">
        <v>1389</v>
      </c>
      <c r="T217" s="513" t="s">
        <v>348</v>
      </c>
      <c r="U217" s="513" t="s">
        <v>2673</v>
      </c>
      <c r="V217" s="513"/>
      <c r="W217" s="510" t="s">
        <v>1439</v>
      </c>
      <c r="X217" s="513" t="s">
        <v>1432</v>
      </c>
      <c r="Y217" s="510" t="s">
        <v>1442</v>
      </c>
      <c r="Z217" s="510" t="s">
        <v>3893</v>
      </c>
      <c r="AA217" s="510" t="s">
        <v>1444</v>
      </c>
      <c r="AB217" s="510" t="s">
        <v>4720</v>
      </c>
      <c r="AC217" s="515">
        <v>1.0999999999999999E-2</v>
      </c>
      <c r="AD217" s="516" t="s">
        <v>617</v>
      </c>
      <c r="AE217" s="516"/>
      <c r="AF217" s="675">
        <v>42032</v>
      </c>
      <c r="AG217" s="517" t="s">
        <v>3063</v>
      </c>
      <c r="AH217" s="511" t="s">
        <v>1445</v>
      </c>
      <c r="AI217" s="511">
        <v>0</v>
      </c>
      <c r="AJ217" s="511">
        <v>0</v>
      </c>
      <c r="AK217" s="511">
        <v>0</v>
      </c>
      <c r="AL217" s="511">
        <v>2</v>
      </c>
      <c r="AM217" s="511">
        <v>0</v>
      </c>
      <c r="AN217" s="511">
        <v>2</v>
      </c>
      <c r="AO217" s="511">
        <v>0</v>
      </c>
      <c r="AP217" s="511">
        <v>0</v>
      </c>
      <c r="AQ217" s="511">
        <v>0</v>
      </c>
      <c r="AR217" s="511">
        <v>0</v>
      </c>
      <c r="AS217" s="511">
        <v>2</v>
      </c>
      <c r="AT217" s="511">
        <v>0</v>
      </c>
      <c r="AU217" s="511">
        <v>2</v>
      </c>
      <c r="AV217" s="511">
        <v>0</v>
      </c>
      <c r="AW217" s="511">
        <v>0</v>
      </c>
      <c r="AX217" s="511">
        <v>0</v>
      </c>
      <c r="AY217" s="511">
        <v>0</v>
      </c>
      <c r="AZ217" s="511">
        <v>0</v>
      </c>
      <c r="BA217" s="511">
        <v>0</v>
      </c>
      <c r="BB217" s="511">
        <v>0</v>
      </c>
      <c r="BC217" s="511">
        <v>0</v>
      </c>
      <c r="BD217" s="511">
        <v>0</v>
      </c>
      <c r="BE217" s="511">
        <v>0</v>
      </c>
      <c r="BF217" s="511">
        <v>0</v>
      </c>
      <c r="BG217" s="511">
        <v>0</v>
      </c>
      <c r="BH217" s="511">
        <v>0</v>
      </c>
      <c r="BI217" s="511">
        <v>0</v>
      </c>
      <c r="BJ217" s="511">
        <v>0</v>
      </c>
      <c r="BK217" s="511">
        <v>0</v>
      </c>
      <c r="BL217" s="511">
        <v>0</v>
      </c>
      <c r="BM217" s="511">
        <v>0</v>
      </c>
      <c r="BN217" s="728"/>
      <c r="BO217" s="518">
        <v>4</v>
      </c>
      <c r="BP217" s="519">
        <v>0</v>
      </c>
      <c r="BQ217" s="528">
        <v>0</v>
      </c>
      <c r="BR217" s="519">
        <v>0</v>
      </c>
      <c r="BS217" s="519">
        <v>0</v>
      </c>
      <c r="BT217" s="519">
        <v>0</v>
      </c>
      <c r="BU217" s="529">
        <v>0</v>
      </c>
      <c r="BV217" s="519">
        <v>0</v>
      </c>
      <c r="BW217" s="519">
        <v>0</v>
      </c>
      <c r="BX217" s="519">
        <v>0</v>
      </c>
      <c r="BY217" s="519">
        <v>0</v>
      </c>
      <c r="BZ217" s="519">
        <v>0</v>
      </c>
      <c r="CA217" s="519">
        <v>0</v>
      </c>
      <c r="CB217" s="519">
        <v>0</v>
      </c>
      <c r="CC217" s="519">
        <v>0</v>
      </c>
      <c r="CD217" s="519">
        <v>0</v>
      </c>
      <c r="CE217" s="519">
        <v>0</v>
      </c>
      <c r="CF217" s="519">
        <v>0</v>
      </c>
      <c r="CG217" s="519">
        <v>0</v>
      </c>
      <c r="CH217" s="519">
        <v>0</v>
      </c>
      <c r="CI217" s="519">
        <v>0</v>
      </c>
      <c r="CJ217" s="519">
        <v>0</v>
      </c>
      <c r="CK217" s="623">
        <f t="shared" si="3"/>
        <v>0</v>
      </c>
      <c r="CL217" s="523">
        <v>0</v>
      </c>
      <c r="CM217" s="523">
        <v>0</v>
      </c>
      <c r="CN217" s="523">
        <v>0</v>
      </c>
      <c r="CO217" s="524">
        <v>7</v>
      </c>
      <c r="CP217" s="726"/>
      <c r="CQ217" s="525" t="s">
        <v>4965</v>
      </c>
      <c r="CR217" s="526" t="s">
        <v>4965</v>
      </c>
      <c r="CS217" s="527" t="s">
        <v>4965</v>
      </c>
      <c r="CT217" s="527" t="s">
        <v>4965</v>
      </c>
      <c r="CU217" s="527" t="s">
        <v>4965</v>
      </c>
    </row>
    <row r="218" spans="1:99" s="71" customFormat="1" ht="12" customHeight="1" x14ac:dyDescent="0.2">
      <c r="A218" s="509" t="s">
        <v>2441</v>
      </c>
      <c r="B218" s="510" t="s">
        <v>3606</v>
      </c>
      <c r="C218" s="510" t="s">
        <v>3607</v>
      </c>
      <c r="D218" s="510" t="s">
        <v>1432</v>
      </c>
      <c r="E218" s="511" t="s">
        <v>3608</v>
      </c>
      <c r="F218" s="510" t="s">
        <v>1432</v>
      </c>
      <c r="G218" s="510" t="s">
        <v>2888</v>
      </c>
      <c r="H218" s="510" t="s">
        <v>1435</v>
      </c>
      <c r="I218" s="510" t="s">
        <v>597</v>
      </c>
      <c r="J218" s="510">
        <v>527559</v>
      </c>
      <c r="K218" s="510">
        <v>173077</v>
      </c>
      <c r="L218" s="512" t="s">
        <v>3083</v>
      </c>
      <c r="M218" s="513" t="s">
        <v>710</v>
      </c>
      <c r="N218" s="513" t="s">
        <v>3859</v>
      </c>
      <c r="O218" s="510">
        <v>0</v>
      </c>
      <c r="P218" s="510">
        <v>1</v>
      </c>
      <c r="Q218" s="514">
        <v>1</v>
      </c>
      <c r="R218" s="510" t="s">
        <v>2293</v>
      </c>
      <c r="S218" s="510" t="s">
        <v>1438</v>
      </c>
      <c r="T218" s="513" t="s">
        <v>652</v>
      </c>
      <c r="U218" s="513" t="s">
        <v>710</v>
      </c>
      <c r="V218" s="513"/>
      <c r="W218" s="510" t="s">
        <v>1439</v>
      </c>
      <c r="X218" s="513" t="s">
        <v>1432</v>
      </c>
      <c r="Y218" s="510" t="s">
        <v>1442</v>
      </c>
      <c r="Z218" s="510" t="s">
        <v>1443</v>
      </c>
      <c r="AA218" s="510" t="s">
        <v>1444</v>
      </c>
      <c r="AB218" s="510" t="s">
        <v>2713</v>
      </c>
      <c r="AC218" s="515">
        <v>8.9999999999999993E-3</v>
      </c>
      <c r="AD218" s="516" t="s">
        <v>710</v>
      </c>
      <c r="AE218" s="516"/>
      <c r="AF218" s="675">
        <v>42094</v>
      </c>
      <c r="AG218" s="517" t="s">
        <v>3063</v>
      </c>
      <c r="AH218" s="511" t="s">
        <v>1445</v>
      </c>
      <c r="AI218" s="532"/>
      <c r="AJ218" s="511">
        <v>0</v>
      </c>
      <c r="AK218" s="511">
        <v>0</v>
      </c>
      <c r="AL218" s="511">
        <v>0</v>
      </c>
      <c r="AM218" s="511">
        <v>0</v>
      </c>
      <c r="AN218" s="511">
        <v>0</v>
      </c>
      <c r="AO218" s="511">
        <v>1</v>
      </c>
      <c r="AP218" s="511">
        <v>0</v>
      </c>
      <c r="AQ218" s="511">
        <v>0</v>
      </c>
      <c r="AR218" s="511">
        <v>0</v>
      </c>
      <c r="AS218" s="511">
        <v>0</v>
      </c>
      <c r="AT218" s="511">
        <v>0</v>
      </c>
      <c r="AU218" s="511">
        <v>0</v>
      </c>
      <c r="AV218" s="511">
        <v>0</v>
      </c>
      <c r="AW218" s="511">
        <v>0</v>
      </c>
      <c r="AX218" s="511">
        <v>0</v>
      </c>
      <c r="AY218" s="511">
        <v>0</v>
      </c>
      <c r="AZ218" s="511">
        <v>0</v>
      </c>
      <c r="BA218" s="511">
        <v>0</v>
      </c>
      <c r="BB218" s="511">
        <v>0</v>
      </c>
      <c r="BC218" s="511">
        <v>1</v>
      </c>
      <c r="BD218" s="511">
        <v>0</v>
      </c>
      <c r="BE218" s="511">
        <v>0</v>
      </c>
      <c r="BF218" s="511">
        <v>0</v>
      </c>
      <c r="BG218" s="511">
        <v>0</v>
      </c>
      <c r="BH218" s="511">
        <v>0</v>
      </c>
      <c r="BI218" s="511">
        <v>0</v>
      </c>
      <c r="BJ218" s="511">
        <v>0</v>
      </c>
      <c r="BK218" s="511">
        <v>0</v>
      </c>
      <c r="BL218" s="511">
        <v>0</v>
      </c>
      <c r="BM218" s="511">
        <v>0</v>
      </c>
      <c r="BN218" s="728"/>
      <c r="BO218" s="518">
        <v>1</v>
      </c>
      <c r="BP218" s="519">
        <v>0</v>
      </c>
      <c r="BQ218" s="528">
        <v>0</v>
      </c>
      <c r="BR218" s="519">
        <v>0</v>
      </c>
      <c r="BS218" s="519">
        <v>0</v>
      </c>
      <c r="BT218" s="519">
        <v>0</v>
      </c>
      <c r="BU218" s="529">
        <v>0</v>
      </c>
      <c r="BV218" s="519">
        <v>0</v>
      </c>
      <c r="BW218" s="519">
        <v>0</v>
      </c>
      <c r="BX218" s="519">
        <v>0</v>
      </c>
      <c r="BY218" s="519">
        <v>0</v>
      </c>
      <c r="BZ218" s="519">
        <v>0</v>
      </c>
      <c r="CA218" s="519">
        <v>0</v>
      </c>
      <c r="CB218" s="519">
        <v>0</v>
      </c>
      <c r="CC218" s="519">
        <v>0</v>
      </c>
      <c r="CD218" s="519">
        <v>0</v>
      </c>
      <c r="CE218" s="519">
        <v>0</v>
      </c>
      <c r="CF218" s="519">
        <v>0</v>
      </c>
      <c r="CG218" s="519">
        <v>0</v>
      </c>
      <c r="CH218" s="519">
        <v>0</v>
      </c>
      <c r="CI218" s="519">
        <v>0</v>
      </c>
      <c r="CJ218" s="519">
        <v>0</v>
      </c>
      <c r="CK218" s="623">
        <f t="shared" si="3"/>
        <v>0</v>
      </c>
      <c r="CL218" s="523">
        <v>0</v>
      </c>
      <c r="CM218" s="523">
        <v>0</v>
      </c>
      <c r="CN218" s="523">
        <v>0</v>
      </c>
      <c r="CO218" s="524">
        <v>1</v>
      </c>
      <c r="CP218" s="726"/>
      <c r="CQ218" s="525" t="s">
        <v>4965</v>
      </c>
      <c r="CR218" s="526" t="s">
        <v>4965</v>
      </c>
      <c r="CS218" s="527" t="s">
        <v>4965</v>
      </c>
      <c r="CT218" s="527" t="s">
        <v>4965</v>
      </c>
      <c r="CU218" s="527" t="s">
        <v>4965</v>
      </c>
    </row>
    <row r="219" spans="1:99" s="71" customFormat="1" ht="12" customHeight="1" x14ac:dyDescent="0.2">
      <c r="A219" s="509" t="s">
        <v>2441</v>
      </c>
      <c r="B219" s="510" t="s">
        <v>2294</v>
      </c>
      <c r="C219" s="510" t="s">
        <v>1432</v>
      </c>
      <c r="D219" s="510" t="s">
        <v>1432</v>
      </c>
      <c r="E219" s="511" t="s">
        <v>2295</v>
      </c>
      <c r="F219" s="510" t="s">
        <v>4178</v>
      </c>
      <c r="G219" s="510" t="s">
        <v>2296</v>
      </c>
      <c r="H219" s="510" t="s">
        <v>1435</v>
      </c>
      <c r="I219" s="510" t="s">
        <v>2297</v>
      </c>
      <c r="J219" s="510">
        <v>526713</v>
      </c>
      <c r="K219" s="510">
        <v>171729</v>
      </c>
      <c r="L219" s="512" t="s">
        <v>3069</v>
      </c>
      <c r="M219" s="513" t="s">
        <v>4125</v>
      </c>
      <c r="N219" s="513" t="s">
        <v>3859</v>
      </c>
      <c r="O219" s="510">
        <v>0</v>
      </c>
      <c r="P219" s="510">
        <v>1</v>
      </c>
      <c r="Q219" s="514">
        <v>1</v>
      </c>
      <c r="R219" s="510" t="s">
        <v>2298</v>
      </c>
      <c r="S219" s="510" t="s">
        <v>1438</v>
      </c>
      <c r="T219" s="513" t="s">
        <v>1589</v>
      </c>
      <c r="U219" s="513" t="s">
        <v>2830</v>
      </c>
      <c r="V219" s="513"/>
      <c r="W219" s="510" t="s">
        <v>1439</v>
      </c>
      <c r="X219" s="513" t="s">
        <v>1432</v>
      </c>
      <c r="Y219" s="510" t="s">
        <v>1442</v>
      </c>
      <c r="Z219" s="510" t="s">
        <v>3893</v>
      </c>
      <c r="AA219" s="510" t="s">
        <v>1444</v>
      </c>
      <c r="AB219" s="510" t="s">
        <v>1136</v>
      </c>
      <c r="AC219" s="515">
        <v>6.0000000000000001E-3</v>
      </c>
      <c r="AD219" s="516" t="s">
        <v>4125</v>
      </c>
      <c r="AE219" s="516"/>
      <c r="AF219" s="675">
        <v>42094</v>
      </c>
      <c r="AG219" s="517" t="s">
        <v>3063</v>
      </c>
      <c r="AH219" s="511" t="s">
        <v>1445</v>
      </c>
      <c r="AI219" s="511">
        <v>0</v>
      </c>
      <c r="AJ219" s="511">
        <v>0</v>
      </c>
      <c r="AK219" s="511">
        <v>0</v>
      </c>
      <c r="AL219" s="511">
        <v>0</v>
      </c>
      <c r="AM219" s="511">
        <v>1</v>
      </c>
      <c r="AN219" s="511">
        <v>0</v>
      </c>
      <c r="AO219" s="511">
        <v>0</v>
      </c>
      <c r="AP219" s="511">
        <v>0</v>
      </c>
      <c r="AQ219" s="511">
        <v>0</v>
      </c>
      <c r="AR219" s="511">
        <v>0</v>
      </c>
      <c r="AS219" s="511">
        <v>0</v>
      </c>
      <c r="AT219" s="511">
        <v>1</v>
      </c>
      <c r="AU219" s="511">
        <v>0</v>
      </c>
      <c r="AV219" s="511">
        <v>0</v>
      </c>
      <c r="AW219" s="511">
        <v>0</v>
      </c>
      <c r="AX219" s="511">
        <v>0</v>
      </c>
      <c r="AY219" s="511">
        <v>0</v>
      </c>
      <c r="AZ219" s="511">
        <v>0</v>
      </c>
      <c r="BA219" s="511">
        <v>0</v>
      </c>
      <c r="BB219" s="511">
        <v>0</v>
      </c>
      <c r="BC219" s="511">
        <v>0</v>
      </c>
      <c r="BD219" s="511">
        <v>0</v>
      </c>
      <c r="BE219" s="511">
        <v>0</v>
      </c>
      <c r="BF219" s="511">
        <v>0</v>
      </c>
      <c r="BG219" s="511">
        <v>0</v>
      </c>
      <c r="BH219" s="511">
        <v>0</v>
      </c>
      <c r="BI219" s="511">
        <v>0</v>
      </c>
      <c r="BJ219" s="511">
        <v>0</v>
      </c>
      <c r="BK219" s="511">
        <v>0</v>
      </c>
      <c r="BL219" s="511">
        <v>0</v>
      </c>
      <c r="BM219" s="511">
        <v>0</v>
      </c>
      <c r="BN219" s="728"/>
      <c r="BO219" s="518">
        <v>1</v>
      </c>
      <c r="BP219" s="519">
        <v>0</v>
      </c>
      <c r="BQ219" s="528">
        <v>0</v>
      </c>
      <c r="BR219" s="519">
        <v>0</v>
      </c>
      <c r="BS219" s="519">
        <v>0</v>
      </c>
      <c r="BT219" s="519">
        <v>0</v>
      </c>
      <c r="BU219" s="529">
        <v>0</v>
      </c>
      <c r="BV219" s="519">
        <v>0</v>
      </c>
      <c r="BW219" s="519">
        <v>0</v>
      </c>
      <c r="BX219" s="519">
        <v>0</v>
      </c>
      <c r="BY219" s="519">
        <v>0</v>
      </c>
      <c r="BZ219" s="519">
        <v>0</v>
      </c>
      <c r="CA219" s="519">
        <v>0</v>
      </c>
      <c r="CB219" s="519">
        <v>0</v>
      </c>
      <c r="CC219" s="519">
        <v>0</v>
      </c>
      <c r="CD219" s="519">
        <v>0</v>
      </c>
      <c r="CE219" s="519">
        <v>0</v>
      </c>
      <c r="CF219" s="519">
        <v>0</v>
      </c>
      <c r="CG219" s="519">
        <v>0</v>
      </c>
      <c r="CH219" s="519">
        <v>0</v>
      </c>
      <c r="CI219" s="519">
        <v>0</v>
      </c>
      <c r="CJ219" s="519">
        <v>0</v>
      </c>
      <c r="CK219" s="623">
        <f t="shared" si="3"/>
        <v>0</v>
      </c>
      <c r="CL219" s="523">
        <v>0</v>
      </c>
      <c r="CM219" s="523">
        <v>0</v>
      </c>
      <c r="CN219" s="523">
        <v>0</v>
      </c>
      <c r="CO219" s="524">
        <v>7</v>
      </c>
      <c r="CP219" s="524" t="s">
        <v>1938</v>
      </c>
      <c r="CQ219" s="525" t="s">
        <v>4965</v>
      </c>
      <c r="CR219" s="526" t="s">
        <v>4965</v>
      </c>
      <c r="CS219" s="527" t="s">
        <v>4965</v>
      </c>
      <c r="CT219" s="527" t="s">
        <v>4965</v>
      </c>
      <c r="CU219" s="527" t="s">
        <v>4965</v>
      </c>
    </row>
    <row r="220" spans="1:99" s="71" customFormat="1" ht="12" customHeight="1" x14ac:dyDescent="0.2">
      <c r="A220" s="509" t="s">
        <v>2441</v>
      </c>
      <c r="B220" s="510" t="s">
        <v>2299</v>
      </c>
      <c r="C220" s="510" t="s">
        <v>1432</v>
      </c>
      <c r="D220" s="510" t="s">
        <v>1432</v>
      </c>
      <c r="E220" s="511" t="s">
        <v>1432</v>
      </c>
      <c r="F220" s="510" t="s">
        <v>2696</v>
      </c>
      <c r="G220" s="510" t="s">
        <v>2300</v>
      </c>
      <c r="H220" s="510" t="s">
        <v>1435</v>
      </c>
      <c r="I220" s="510" t="s">
        <v>2301</v>
      </c>
      <c r="J220" s="510">
        <v>528608</v>
      </c>
      <c r="K220" s="510">
        <v>172791</v>
      </c>
      <c r="L220" s="512" t="s">
        <v>3077</v>
      </c>
      <c r="M220" s="513" t="s">
        <v>1121</v>
      </c>
      <c r="N220" s="513" t="s">
        <v>3859</v>
      </c>
      <c r="O220" s="510">
        <v>1</v>
      </c>
      <c r="P220" s="510">
        <v>0</v>
      </c>
      <c r="Q220" s="514">
        <v>-1</v>
      </c>
      <c r="R220" s="510" t="s">
        <v>2302</v>
      </c>
      <c r="S220" s="510" t="s">
        <v>1438</v>
      </c>
      <c r="T220" s="513" t="s">
        <v>1311</v>
      </c>
      <c r="U220" s="513" t="s">
        <v>2128</v>
      </c>
      <c r="V220" s="513"/>
      <c r="W220" s="510" t="s">
        <v>1439</v>
      </c>
      <c r="X220" s="513" t="s">
        <v>1432</v>
      </c>
      <c r="Y220" s="510" t="s">
        <v>1442</v>
      </c>
      <c r="Z220" s="510" t="s">
        <v>3893</v>
      </c>
      <c r="AA220" s="510" t="s">
        <v>1444</v>
      </c>
      <c r="AB220" s="510" t="s">
        <v>1454</v>
      </c>
      <c r="AC220" s="515">
        <v>1.0999999999999999E-2</v>
      </c>
      <c r="AD220" s="516" t="s">
        <v>1121</v>
      </c>
      <c r="AE220" s="516"/>
      <c r="AF220" s="675">
        <v>42094</v>
      </c>
      <c r="AG220" s="517" t="s">
        <v>3063</v>
      </c>
      <c r="AH220" s="511" t="s">
        <v>1445</v>
      </c>
      <c r="AI220" s="511">
        <v>0</v>
      </c>
      <c r="AJ220" s="511">
        <v>0</v>
      </c>
      <c r="AK220" s="511">
        <v>0</v>
      </c>
      <c r="AL220" s="511">
        <v>0</v>
      </c>
      <c r="AM220" s="511">
        <v>0</v>
      </c>
      <c r="AN220" s="511">
        <v>0</v>
      </c>
      <c r="AO220" s="511">
        <v>0</v>
      </c>
      <c r="AP220" s="511">
        <v>-1</v>
      </c>
      <c r="AQ220" s="511">
        <v>0</v>
      </c>
      <c r="AR220" s="511">
        <v>0</v>
      </c>
      <c r="AS220" s="511">
        <v>0</v>
      </c>
      <c r="AT220" s="511">
        <v>0</v>
      </c>
      <c r="AU220" s="511">
        <v>0</v>
      </c>
      <c r="AV220" s="511">
        <v>0</v>
      </c>
      <c r="AW220" s="511">
        <v>0</v>
      </c>
      <c r="AX220" s="511">
        <v>0</v>
      </c>
      <c r="AY220" s="511">
        <v>0</v>
      </c>
      <c r="AZ220" s="511">
        <v>0</v>
      </c>
      <c r="BA220" s="511">
        <v>0</v>
      </c>
      <c r="BB220" s="511">
        <v>0</v>
      </c>
      <c r="BC220" s="511">
        <v>0</v>
      </c>
      <c r="BD220" s="511">
        <v>-1</v>
      </c>
      <c r="BE220" s="511">
        <v>0</v>
      </c>
      <c r="BF220" s="511">
        <v>0</v>
      </c>
      <c r="BG220" s="511">
        <v>0</v>
      </c>
      <c r="BH220" s="511">
        <v>0</v>
      </c>
      <c r="BI220" s="511">
        <v>0</v>
      </c>
      <c r="BJ220" s="511">
        <v>0</v>
      </c>
      <c r="BK220" s="511">
        <v>0</v>
      </c>
      <c r="BL220" s="511">
        <v>0</v>
      </c>
      <c r="BM220" s="511">
        <v>0</v>
      </c>
      <c r="BN220" s="728"/>
      <c r="BO220" s="518">
        <v>-1</v>
      </c>
      <c r="BP220" s="519">
        <v>0</v>
      </c>
      <c r="BQ220" s="528">
        <v>0</v>
      </c>
      <c r="BR220" s="519">
        <v>0</v>
      </c>
      <c r="BS220" s="519">
        <v>0</v>
      </c>
      <c r="BT220" s="519">
        <v>0</v>
      </c>
      <c r="BU220" s="529">
        <v>0</v>
      </c>
      <c r="BV220" s="519">
        <v>0</v>
      </c>
      <c r="BW220" s="519">
        <v>0</v>
      </c>
      <c r="BX220" s="519">
        <v>0</v>
      </c>
      <c r="BY220" s="519">
        <v>0</v>
      </c>
      <c r="BZ220" s="519">
        <v>0</v>
      </c>
      <c r="CA220" s="519">
        <v>0</v>
      </c>
      <c r="CB220" s="519">
        <v>0</v>
      </c>
      <c r="CC220" s="519">
        <v>0</v>
      </c>
      <c r="CD220" s="519">
        <v>0</v>
      </c>
      <c r="CE220" s="519">
        <v>0</v>
      </c>
      <c r="CF220" s="519">
        <v>0</v>
      </c>
      <c r="CG220" s="519">
        <v>0</v>
      </c>
      <c r="CH220" s="519">
        <v>0</v>
      </c>
      <c r="CI220" s="519">
        <v>0</v>
      </c>
      <c r="CJ220" s="519">
        <v>0</v>
      </c>
      <c r="CK220" s="623">
        <f t="shared" si="3"/>
        <v>0</v>
      </c>
      <c r="CL220" s="523">
        <v>0</v>
      </c>
      <c r="CM220" s="523">
        <v>0</v>
      </c>
      <c r="CN220" s="523">
        <v>0</v>
      </c>
      <c r="CO220" s="524">
        <v>7</v>
      </c>
      <c r="CP220" s="524" t="s">
        <v>1938</v>
      </c>
      <c r="CQ220" s="525" t="s">
        <v>4965</v>
      </c>
      <c r="CR220" s="526" t="s">
        <v>4965</v>
      </c>
      <c r="CS220" s="527" t="s">
        <v>4965</v>
      </c>
      <c r="CT220" s="527" t="s">
        <v>4965</v>
      </c>
      <c r="CU220" s="527" t="s">
        <v>4965</v>
      </c>
    </row>
    <row r="221" spans="1:99" s="71" customFormat="1" ht="12" customHeight="1" x14ac:dyDescent="0.2">
      <c r="A221" s="509" t="s">
        <v>2441</v>
      </c>
      <c r="B221" s="510" t="s">
        <v>4752</v>
      </c>
      <c r="C221" s="510" t="s">
        <v>1432</v>
      </c>
      <c r="D221" s="510" t="s">
        <v>1432</v>
      </c>
      <c r="E221" s="511" t="s">
        <v>1432</v>
      </c>
      <c r="F221" s="510" t="s">
        <v>4753</v>
      </c>
      <c r="G221" s="510" t="s">
        <v>4754</v>
      </c>
      <c r="H221" s="510" t="s">
        <v>2717</v>
      </c>
      <c r="I221" s="510" t="s">
        <v>4755</v>
      </c>
      <c r="J221" s="510">
        <v>527658</v>
      </c>
      <c r="K221" s="510">
        <v>175832</v>
      </c>
      <c r="L221" s="512" t="s">
        <v>3085</v>
      </c>
      <c r="M221" s="513" t="s">
        <v>3251</v>
      </c>
      <c r="N221" s="513" t="s">
        <v>3251</v>
      </c>
      <c r="O221" s="510">
        <v>0</v>
      </c>
      <c r="P221" s="510">
        <v>1</v>
      </c>
      <c r="Q221" s="514">
        <v>1</v>
      </c>
      <c r="R221" s="510" t="s">
        <v>4756</v>
      </c>
      <c r="S221" s="510" t="s">
        <v>1574</v>
      </c>
      <c r="T221" s="513" t="s">
        <v>4039</v>
      </c>
      <c r="U221" s="513" t="s">
        <v>3251</v>
      </c>
      <c r="V221" s="513"/>
      <c r="W221" s="510" t="s">
        <v>1439</v>
      </c>
      <c r="X221" s="513" t="s">
        <v>1432</v>
      </c>
      <c r="Y221" s="510" t="s">
        <v>1442</v>
      </c>
      <c r="Z221" s="510" t="s">
        <v>1453</v>
      </c>
      <c r="AA221" s="510" t="s">
        <v>1444</v>
      </c>
      <c r="AB221" s="510" t="s">
        <v>1454</v>
      </c>
      <c r="AC221" s="515">
        <v>4.0000000000000001E-3</v>
      </c>
      <c r="AD221" s="516" t="s">
        <v>3251</v>
      </c>
      <c r="AE221" s="516"/>
      <c r="AF221" s="675">
        <v>41949</v>
      </c>
      <c r="AG221" s="517" t="s">
        <v>3063</v>
      </c>
      <c r="AH221" s="511" t="s">
        <v>1445</v>
      </c>
      <c r="AI221" s="511">
        <v>0</v>
      </c>
      <c r="AJ221" s="511">
        <v>0</v>
      </c>
      <c r="AK221" s="511">
        <v>0</v>
      </c>
      <c r="AL221" s="511">
        <v>0</v>
      </c>
      <c r="AM221" s="511">
        <v>0</v>
      </c>
      <c r="AN221" s="511">
        <v>0</v>
      </c>
      <c r="AO221" s="511">
        <v>1</v>
      </c>
      <c r="AP221" s="511">
        <v>0</v>
      </c>
      <c r="AQ221" s="511">
        <v>0</v>
      </c>
      <c r="AR221" s="511">
        <v>0</v>
      </c>
      <c r="AS221" s="511">
        <v>0</v>
      </c>
      <c r="AT221" s="511">
        <v>0</v>
      </c>
      <c r="AU221" s="511">
        <v>0</v>
      </c>
      <c r="AV221" s="511">
        <v>1</v>
      </c>
      <c r="AW221" s="511">
        <v>0</v>
      </c>
      <c r="AX221" s="511">
        <v>0</v>
      </c>
      <c r="AY221" s="511">
        <v>0</v>
      </c>
      <c r="AZ221" s="511">
        <v>0</v>
      </c>
      <c r="BA221" s="511">
        <v>0</v>
      </c>
      <c r="BB221" s="511">
        <v>0</v>
      </c>
      <c r="BC221" s="511">
        <v>0</v>
      </c>
      <c r="BD221" s="511">
        <v>0</v>
      </c>
      <c r="BE221" s="511">
        <v>0</v>
      </c>
      <c r="BF221" s="511">
        <v>0</v>
      </c>
      <c r="BG221" s="511">
        <v>0</v>
      </c>
      <c r="BH221" s="511">
        <v>0</v>
      </c>
      <c r="BI221" s="511">
        <v>0</v>
      </c>
      <c r="BJ221" s="511">
        <v>0</v>
      </c>
      <c r="BK221" s="511">
        <v>0</v>
      </c>
      <c r="BL221" s="511">
        <v>0</v>
      </c>
      <c r="BM221" s="511">
        <v>0</v>
      </c>
      <c r="BN221" s="728"/>
      <c r="BO221" s="518">
        <v>1</v>
      </c>
      <c r="BP221" s="519">
        <v>0</v>
      </c>
      <c r="BQ221" s="528">
        <v>0</v>
      </c>
      <c r="BR221" s="519">
        <v>0</v>
      </c>
      <c r="BS221" s="519">
        <v>0</v>
      </c>
      <c r="BT221" s="519">
        <v>0</v>
      </c>
      <c r="BU221" s="529">
        <v>0</v>
      </c>
      <c r="BV221" s="519">
        <v>0</v>
      </c>
      <c r="BW221" s="519">
        <v>0</v>
      </c>
      <c r="BX221" s="519">
        <v>0</v>
      </c>
      <c r="BY221" s="519">
        <v>0</v>
      </c>
      <c r="BZ221" s="519">
        <v>0</v>
      </c>
      <c r="CA221" s="519">
        <v>0</v>
      </c>
      <c r="CB221" s="519">
        <v>0</v>
      </c>
      <c r="CC221" s="519">
        <v>0</v>
      </c>
      <c r="CD221" s="519">
        <v>0</v>
      </c>
      <c r="CE221" s="519">
        <v>0</v>
      </c>
      <c r="CF221" s="519">
        <v>0</v>
      </c>
      <c r="CG221" s="519">
        <v>0</v>
      </c>
      <c r="CH221" s="519">
        <v>0</v>
      </c>
      <c r="CI221" s="519">
        <v>0</v>
      </c>
      <c r="CJ221" s="519">
        <v>0</v>
      </c>
      <c r="CK221" s="623">
        <f t="shared" si="3"/>
        <v>0</v>
      </c>
      <c r="CL221" s="523">
        <v>0</v>
      </c>
      <c r="CM221" s="523">
        <v>0</v>
      </c>
      <c r="CN221" s="523">
        <v>0</v>
      </c>
      <c r="CO221" s="524">
        <v>7</v>
      </c>
      <c r="CP221" s="726"/>
      <c r="CQ221" s="525" t="s">
        <v>4965</v>
      </c>
      <c r="CR221" s="526" t="s">
        <v>4965</v>
      </c>
      <c r="CS221" s="527" t="s">
        <v>4965</v>
      </c>
      <c r="CT221" s="527" t="s">
        <v>4965</v>
      </c>
      <c r="CU221" s="527" t="s">
        <v>4965</v>
      </c>
    </row>
    <row r="222" spans="1:99" s="71" customFormat="1" ht="12" customHeight="1" x14ac:dyDescent="0.2">
      <c r="A222" s="509" t="s">
        <v>2441</v>
      </c>
      <c r="B222" s="510" t="s">
        <v>2303</v>
      </c>
      <c r="C222" s="510" t="s">
        <v>1432</v>
      </c>
      <c r="D222" s="510" t="s">
        <v>1432</v>
      </c>
      <c r="E222" s="511" t="s">
        <v>1432</v>
      </c>
      <c r="F222" s="510" t="s">
        <v>160</v>
      </c>
      <c r="G222" s="510" t="s">
        <v>4942</v>
      </c>
      <c r="H222" s="510" t="s">
        <v>1885</v>
      </c>
      <c r="I222" s="510" t="s">
        <v>161</v>
      </c>
      <c r="J222" s="510">
        <v>525157</v>
      </c>
      <c r="K222" s="510">
        <v>173398</v>
      </c>
      <c r="L222" s="512" t="s">
        <v>3087</v>
      </c>
      <c r="M222" s="513" t="s">
        <v>324</v>
      </c>
      <c r="N222" s="513" t="s">
        <v>941</v>
      </c>
      <c r="O222" s="510">
        <v>0</v>
      </c>
      <c r="P222" s="510">
        <v>1</v>
      </c>
      <c r="Q222" s="514">
        <v>1</v>
      </c>
      <c r="R222" s="510" t="s">
        <v>2304</v>
      </c>
      <c r="S222" s="510" t="s">
        <v>1574</v>
      </c>
      <c r="T222" s="513" t="s">
        <v>1023</v>
      </c>
      <c r="U222" s="513" t="s">
        <v>2978</v>
      </c>
      <c r="V222" s="513"/>
      <c r="W222" s="510" t="s">
        <v>1439</v>
      </c>
      <c r="X222" s="513" t="s">
        <v>1432</v>
      </c>
      <c r="Y222" s="510" t="s">
        <v>1442</v>
      </c>
      <c r="Z222" s="510" t="s">
        <v>3893</v>
      </c>
      <c r="AA222" s="510" t="s">
        <v>1444</v>
      </c>
      <c r="AB222" s="510" t="s">
        <v>1136</v>
      </c>
      <c r="AC222" s="515">
        <v>5.0000000000000001E-3</v>
      </c>
      <c r="AD222" s="516" t="s">
        <v>324</v>
      </c>
      <c r="AE222" s="516"/>
      <c r="AF222" s="675">
        <v>41908</v>
      </c>
      <c r="AG222" s="517" t="s">
        <v>3063</v>
      </c>
      <c r="AH222" s="511" t="s">
        <v>1445</v>
      </c>
      <c r="AI222" s="532"/>
      <c r="AJ222" s="511">
        <v>0</v>
      </c>
      <c r="AK222" s="511">
        <v>0</v>
      </c>
      <c r="AL222" s="511">
        <v>0</v>
      </c>
      <c r="AM222" s="511">
        <v>0</v>
      </c>
      <c r="AN222" s="511">
        <v>1</v>
      </c>
      <c r="AO222" s="511">
        <v>0</v>
      </c>
      <c r="AP222" s="511">
        <v>0</v>
      </c>
      <c r="AQ222" s="511">
        <v>0</v>
      </c>
      <c r="AR222" s="511">
        <v>0</v>
      </c>
      <c r="AS222" s="511">
        <v>0</v>
      </c>
      <c r="AT222" s="511">
        <v>0</v>
      </c>
      <c r="AU222" s="511">
        <v>1</v>
      </c>
      <c r="AV222" s="511">
        <v>0</v>
      </c>
      <c r="AW222" s="511">
        <v>0</v>
      </c>
      <c r="AX222" s="511">
        <v>0</v>
      </c>
      <c r="AY222" s="511">
        <v>0</v>
      </c>
      <c r="AZ222" s="511">
        <v>0</v>
      </c>
      <c r="BA222" s="511">
        <v>0</v>
      </c>
      <c r="BB222" s="511">
        <v>0</v>
      </c>
      <c r="BC222" s="511">
        <v>0</v>
      </c>
      <c r="BD222" s="511">
        <v>0</v>
      </c>
      <c r="BE222" s="511">
        <v>0</v>
      </c>
      <c r="BF222" s="511">
        <v>0</v>
      </c>
      <c r="BG222" s="511">
        <v>0</v>
      </c>
      <c r="BH222" s="511">
        <v>0</v>
      </c>
      <c r="BI222" s="511">
        <v>0</v>
      </c>
      <c r="BJ222" s="511">
        <v>0</v>
      </c>
      <c r="BK222" s="511">
        <v>0</v>
      </c>
      <c r="BL222" s="511">
        <v>0</v>
      </c>
      <c r="BM222" s="511">
        <v>0</v>
      </c>
      <c r="BN222" s="728"/>
      <c r="BO222" s="518">
        <v>1</v>
      </c>
      <c r="BP222" s="519">
        <v>0</v>
      </c>
      <c r="BQ222" s="528">
        <v>0</v>
      </c>
      <c r="BR222" s="519">
        <v>0</v>
      </c>
      <c r="BS222" s="519">
        <v>0</v>
      </c>
      <c r="BT222" s="519">
        <v>0</v>
      </c>
      <c r="BU222" s="529">
        <v>0</v>
      </c>
      <c r="BV222" s="519">
        <v>0</v>
      </c>
      <c r="BW222" s="519">
        <v>0</v>
      </c>
      <c r="BX222" s="519">
        <v>0</v>
      </c>
      <c r="BY222" s="519">
        <v>0</v>
      </c>
      <c r="BZ222" s="519">
        <v>0</v>
      </c>
      <c r="CA222" s="519">
        <v>0</v>
      </c>
      <c r="CB222" s="519">
        <v>0</v>
      </c>
      <c r="CC222" s="519">
        <v>0</v>
      </c>
      <c r="CD222" s="519">
        <v>0</v>
      </c>
      <c r="CE222" s="519">
        <v>0</v>
      </c>
      <c r="CF222" s="519">
        <v>0</v>
      </c>
      <c r="CG222" s="519">
        <v>0</v>
      </c>
      <c r="CH222" s="519">
        <v>0</v>
      </c>
      <c r="CI222" s="519">
        <v>0</v>
      </c>
      <c r="CJ222" s="519">
        <v>0</v>
      </c>
      <c r="CK222" s="623">
        <f t="shared" si="3"/>
        <v>0</v>
      </c>
      <c r="CL222" s="523">
        <v>0</v>
      </c>
      <c r="CM222" s="523">
        <v>0</v>
      </c>
      <c r="CN222" s="523">
        <v>0</v>
      </c>
      <c r="CO222" s="524">
        <v>7</v>
      </c>
      <c r="CP222" s="726"/>
      <c r="CQ222" s="525" t="s">
        <v>4965</v>
      </c>
      <c r="CR222" s="526" t="s">
        <v>4965</v>
      </c>
      <c r="CS222" s="527" t="s">
        <v>4965</v>
      </c>
      <c r="CT222" s="527" t="s">
        <v>4965</v>
      </c>
      <c r="CU222" s="527" t="s">
        <v>4965</v>
      </c>
    </row>
    <row r="223" spans="1:99" s="71" customFormat="1" ht="12" customHeight="1" x14ac:dyDescent="0.2">
      <c r="A223" s="509" t="s">
        <v>2441</v>
      </c>
      <c r="B223" s="510" t="s">
        <v>2305</v>
      </c>
      <c r="C223" s="510" t="s">
        <v>1432</v>
      </c>
      <c r="D223" s="510" t="s">
        <v>1432</v>
      </c>
      <c r="E223" s="511" t="s">
        <v>3445</v>
      </c>
      <c r="F223" s="510" t="s">
        <v>3446</v>
      </c>
      <c r="G223" s="510" t="s">
        <v>3313</v>
      </c>
      <c r="H223" s="510" t="s">
        <v>1458</v>
      </c>
      <c r="I223" s="510" t="s">
        <v>3314</v>
      </c>
      <c r="J223" s="510">
        <v>524374</v>
      </c>
      <c r="K223" s="510">
        <v>175298</v>
      </c>
      <c r="L223" s="512" t="s">
        <v>3088</v>
      </c>
      <c r="M223" s="513" t="s">
        <v>3859</v>
      </c>
      <c r="N223" s="513" t="s">
        <v>3859</v>
      </c>
      <c r="O223" s="510">
        <v>0</v>
      </c>
      <c r="P223" s="510">
        <v>1</v>
      </c>
      <c r="Q223" s="514">
        <v>1</v>
      </c>
      <c r="R223" s="510" t="s">
        <v>2306</v>
      </c>
      <c r="S223" s="510" t="s">
        <v>1438</v>
      </c>
      <c r="T223" s="513" t="s">
        <v>2542</v>
      </c>
      <c r="U223" s="513" t="s">
        <v>377</v>
      </c>
      <c r="V223" s="513"/>
      <c r="W223" s="510" t="s">
        <v>1439</v>
      </c>
      <c r="X223" s="513" t="s">
        <v>1432</v>
      </c>
      <c r="Y223" s="510" t="s">
        <v>1442</v>
      </c>
      <c r="Z223" s="510" t="s">
        <v>3893</v>
      </c>
      <c r="AA223" s="510" t="s">
        <v>1444</v>
      </c>
      <c r="AB223" s="510" t="s">
        <v>3894</v>
      </c>
      <c r="AC223" s="515">
        <v>7.0000000000000001E-3</v>
      </c>
      <c r="AD223" s="516" t="s">
        <v>3859</v>
      </c>
      <c r="AE223" s="516"/>
      <c r="AF223" s="675">
        <v>42094</v>
      </c>
      <c r="AG223" s="517" t="s">
        <v>3063</v>
      </c>
      <c r="AH223" s="511" t="s">
        <v>1445</v>
      </c>
      <c r="AI223" s="532"/>
      <c r="AJ223" s="511">
        <v>0</v>
      </c>
      <c r="AK223" s="511">
        <v>0</v>
      </c>
      <c r="AL223" s="511">
        <v>1</v>
      </c>
      <c r="AM223" s="511">
        <v>0</v>
      </c>
      <c r="AN223" s="511">
        <v>0</v>
      </c>
      <c r="AO223" s="511">
        <v>0</v>
      </c>
      <c r="AP223" s="511">
        <v>0</v>
      </c>
      <c r="AQ223" s="511">
        <v>0</v>
      </c>
      <c r="AR223" s="511">
        <v>0</v>
      </c>
      <c r="AS223" s="511">
        <v>1</v>
      </c>
      <c r="AT223" s="511">
        <v>0</v>
      </c>
      <c r="AU223" s="511">
        <v>0</v>
      </c>
      <c r="AV223" s="511">
        <v>0</v>
      </c>
      <c r="AW223" s="511">
        <v>0</v>
      </c>
      <c r="AX223" s="511">
        <v>0</v>
      </c>
      <c r="AY223" s="511">
        <v>0</v>
      </c>
      <c r="AZ223" s="511">
        <v>0</v>
      </c>
      <c r="BA223" s="511">
        <v>0</v>
      </c>
      <c r="BB223" s="511">
        <v>0</v>
      </c>
      <c r="BC223" s="511">
        <v>0</v>
      </c>
      <c r="BD223" s="511">
        <v>0</v>
      </c>
      <c r="BE223" s="511">
        <v>0</v>
      </c>
      <c r="BF223" s="511">
        <v>0</v>
      </c>
      <c r="BG223" s="511">
        <v>0</v>
      </c>
      <c r="BH223" s="511">
        <v>0</v>
      </c>
      <c r="BI223" s="511">
        <v>0</v>
      </c>
      <c r="BJ223" s="511">
        <v>0</v>
      </c>
      <c r="BK223" s="511">
        <v>0</v>
      </c>
      <c r="BL223" s="511">
        <v>0</v>
      </c>
      <c r="BM223" s="511">
        <v>0</v>
      </c>
      <c r="BN223" s="728"/>
      <c r="BO223" s="518">
        <v>1</v>
      </c>
      <c r="BP223" s="519">
        <v>0</v>
      </c>
      <c r="BQ223" s="528">
        <v>0</v>
      </c>
      <c r="BR223" s="519">
        <v>0</v>
      </c>
      <c r="BS223" s="519">
        <v>0</v>
      </c>
      <c r="BT223" s="519">
        <v>0</v>
      </c>
      <c r="BU223" s="529">
        <v>0</v>
      </c>
      <c r="BV223" s="519">
        <v>0</v>
      </c>
      <c r="BW223" s="519">
        <v>0</v>
      </c>
      <c r="BX223" s="519">
        <v>0</v>
      </c>
      <c r="BY223" s="519">
        <v>0</v>
      </c>
      <c r="BZ223" s="519">
        <v>0</v>
      </c>
      <c r="CA223" s="519">
        <v>0</v>
      </c>
      <c r="CB223" s="519">
        <v>0</v>
      </c>
      <c r="CC223" s="519">
        <v>0</v>
      </c>
      <c r="CD223" s="519">
        <v>0</v>
      </c>
      <c r="CE223" s="519">
        <v>0</v>
      </c>
      <c r="CF223" s="519">
        <v>0</v>
      </c>
      <c r="CG223" s="519">
        <v>0</v>
      </c>
      <c r="CH223" s="519">
        <v>0</v>
      </c>
      <c r="CI223" s="519">
        <v>0</v>
      </c>
      <c r="CJ223" s="519">
        <v>0</v>
      </c>
      <c r="CK223" s="623">
        <f t="shared" si="3"/>
        <v>0</v>
      </c>
      <c r="CL223" s="523">
        <v>0</v>
      </c>
      <c r="CM223" s="523">
        <v>0</v>
      </c>
      <c r="CN223" s="523">
        <v>0</v>
      </c>
      <c r="CO223" s="524">
        <v>7</v>
      </c>
      <c r="CP223" s="726"/>
      <c r="CQ223" s="525" t="s">
        <v>4965</v>
      </c>
      <c r="CR223" s="526" t="s">
        <v>4965</v>
      </c>
      <c r="CS223" s="527" t="s">
        <v>4965</v>
      </c>
      <c r="CT223" s="527" t="s">
        <v>4965</v>
      </c>
      <c r="CU223" s="527" t="s">
        <v>4965</v>
      </c>
    </row>
    <row r="224" spans="1:99" s="71" customFormat="1" ht="12" customHeight="1" x14ac:dyDescent="0.2">
      <c r="A224" s="509" t="s">
        <v>2441</v>
      </c>
      <c r="B224" s="510" t="s">
        <v>2307</v>
      </c>
      <c r="C224" s="510" t="s">
        <v>1432</v>
      </c>
      <c r="D224" s="510" t="s">
        <v>1432</v>
      </c>
      <c r="E224" s="511" t="s">
        <v>1432</v>
      </c>
      <c r="F224" s="510" t="s">
        <v>2308</v>
      </c>
      <c r="G224" s="510" t="s">
        <v>2309</v>
      </c>
      <c r="H224" s="510" t="s">
        <v>1458</v>
      </c>
      <c r="I224" s="510" t="s">
        <v>2310</v>
      </c>
      <c r="J224" s="510">
        <v>523754</v>
      </c>
      <c r="K224" s="510">
        <v>175202</v>
      </c>
      <c r="L224" s="512" t="s">
        <v>3088</v>
      </c>
      <c r="M224" s="513" t="s">
        <v>3859</v>
      </c>
      <c r="N224" s="513" t="s">
        <v>3859</v>
      </c>
      <c r="O224" s="510">
        <v>2</v>
      </c>
      <c r="P224" s="510">
        <v>1</v>
      </c>
      <c r="Q224" s="514">
        <v>-1</v>
      </c>
      <c r="R224" s="510" t="s">
        <v>606</v>
      </c>
      <c r="S224" s="510" t="s">
        <v>1438</v>
      </c>
      <c r="T224" s="513" t="s">
        <v>3838</v>
      </c>
      <c r="U224" s="513" t="s">
        <v>711</v>
      </c>
      <c r="V224" s="513"/>
      <c r="W224" s="510" t="s">
        <v>1439</v>
      </c>
      <c r="X224" s="513" t="s">
        <v>1432</v>
      </c>
      <c r="Y224" s="510" t="s">
        <v>1442</v>
      </c>
      <c r="Z224" s="510" t="s">
        <v>4694</v>
      </c>
      <c r="AA224" s="510" t="s">
        <v>1444</v>
      </c>
      <c r="AB224" s="510" t="s">
        <v>4207</v>
      </c>
      <c r="AC224" s="515">
        <v>1.2999999999999999E-2</v>
      </c>
      <c r="AD224" s="516" t="s">
        <v>3859</v>
      </c>
      <c r="AE224" s="516"/>
      <c r="AF224" s="675">
        <v>42094</v>
      </c>
      <c r="AG224" s="517" t="s">
        <v>3063</v>
      </c>
      <c r="AH224" s="511" t="s">
        <v>1445</v>
      </c>
      <c r="AI224" s="511"/>
      <c r="AJ224" s="511">
        <v>0</v>
      </c>
      <c r="AK224" s="511">
        <v>0</v>
      </c>
      <c r="AL224" s="511">
        <v>0</v>
      </c>
      <c r="AM224" s="511">
        <v>0</v>
      </c>
      <c r="AN224" s="511">
        <v>-2</v>
      </c>
      <c r="AO224" s="511">
        <v>0</v>
      </c>
      <c r="AP224" s="511">
        <v>1</v>
      </c>
      <c r="AQ224" s="511">
        <v>0</v>
      </c>
      <c r="AR224" s="511">
        <v>0</v>
      </c>
      <c r="AS224" s="511">
        <v>0</v>
      </c>
      <c r="AT224" s="511">
        <v>0</v>
      </c>
      <c r="AU224" s="511">
        <v>-2</v>
      </c>
      <c r="AV224" s="511">
        <v>0</v>
      </c>
      <c r="AW224" s="511">
        <v>0</v>
      </c>
      <c r="AX224" s="511">
        <v>0</v>
      </c>
      <c r="AY224" s="511">
        <v>0</v>
      </c>
      <c r="AZ224" s="511">
        <v>0</v>
      </c>
      <c r="BA224" s="511">
        <v>0</v>
      </c>
      <c r="BB224" s="511">
        <v>0</v>
      </c>
      <c r="BC224" s="511">
        <v>0</v>
      </c>
      <c r="BD224" s="511">
        <v>1</v>
      </c>
      <c r="BE224" s="511">
        <v>0</v>
      </c>
      <c r="BF224" s="511">
        <v>0</v>
      </c>
      <c r="BG224" s="511">
        <v>0</v>
      </c>
      <c r="BH224" s="511">
        <v>0</v>
      </c>
      <c r="BI224" s="511">
        <v>0</v>
      </c>
      <c r="BJ224" s="511">
        <v>0</v>
      </c>
      <c r="BK224" s="511">
        <v>0</v>
      </c>
      <c r="BL224" s="511">
        <v>0</v>
      </c>
      <c r="BM224" s="511">
        <v>0</v>
      </c>
      <c r="BN224" s="728"/>
      <c r="BO224" s="518">
        <v>-1</v>
      </c>
      <c r="BP224" s="519">
        <v>0</v>
      </c>
      <c r="BQ224" s="528">
        <v>0</v>
      </c>
      <c r="BR224" s="519">
        <v>0</v>
      </c>
      <c r="BS224" s="519">
        <v>0</v>
      </c>
      <c r="BT224" s="519">
        <v>0</v>
      </c>
      <c r="BU224" s="529">
        <v>0</v>
      </c>
      <c r="BV224" s="519">
        <v>0</v>
      </c>
      <c r="BW224" s="519">
        <v>0</v>
      </c>
      <c r="BX224" s="519">
        <v>0</v>
      </c>
      <c r="BY224" s="519">
        <v>0</v>
      </c>
      <c r="BZ224" s="519">
        <v>0</v>
      </c>
      <c r="CA224" s="519">
        <v>0</v>
      </c>
      <c r="CB224" s="519">
        <v>0</v>
      </c>
      <c r="CC224" s="519">
        <v>0</v>
      </c>
      <c r="CD224" s="519">
        <v>0</v>
      </c>
      <c r="CE224" s="519">
        <v>0</v>
      </c>
      <c r="CF224" s="519">
        <v>0</v>
      </c>
      <c r="CG224" s="519">
        <v>0</v>
      </c>
      <c r="CH224" s="519">
        <v>0</v>
      </c>
      <c r="CI224" s="519">
        <v>0</v>
      </c>
      <c r="CJ224" s="519">
        <v>0</v>
      </c>
      <c r="CK224" s="623">
        <f t="shared" si="3"/>
        <v>0</v>
      </c>
      <c r="CL224" s="523">
        <v>0</v>
      </c>
      <c r="CM224" s="523">
        <v>0</v>
      </c>
      <c r="CN224" s="523">
        <v>0</v>
      </c>
      <c r="CO224" s="524">
        <v>1</v>
      </c>
      <c r="CP224" s="726"/>
      <c r="CQ224" s="525" t="s">
        <v>4965</v>
      </c>
      <c r="CR224" s="526" t="s">
        <v>4965</v>
      </c>
      <c r="CS224" s="527" t="s">
        <v>4965</v>
      </c>
      <c r="CT224" s="527" t="s">
        <v>4965</v>
      </c>
      <c r="CU224" s="527" t="s">
        <v>4965</v>
      </c>
    </row>
    <row r="225" spans="1:99" s="71" customFormat="1" ht="12" customHeight="1" x14ac:dyDescent="0.2">
      <c r="A225" s="509" t="s">
        <v>2441</v>
      </c>
      <c r="B225" s="510" t="s">
        <v>4241</v>
      </c>
      <c r="C225" s="510" t="s">
        <v>1432</v>
      </c>
      <c r="D225" s="510" t="s">
        <v>1432</v>
      </c>
      <c r="E225" s="511" t="s">
        <v>1432</v>
      </c>
      <c r="F225" s="510" t="s">
        <v>4200</v>
      </c>
      <c r="G225" s="510" t="s">
        <v>1398</v>
      </c>
      <c r="H225" s="510" t="s">
        <v>1885</v>
      </c>
      <c r="I225" s="510" t="s">
        <v>4242</v>
      </c>
      <c r="J225" s="510">
        <v>525147</v>
      </c>
      <c r="K225" s="510">
        <v>174662</v>
      </c>
      <c r="L225" s="512" t="s">
        <v>3080</v>
      </c>
      <c r="M225" s="513" t="s">
        <v>1084</v>
      </c>
      <c r="N225" s="513" t="s">
        <v>1084</v>
      </c>
      <c r="O225" s="510">
        <v>1</v>
      </c>
      <c r="P225" s="510">
        <v>2</v>
      </c>
      <c r="Q225" s="514">
        <v>1</v>
      </c>
      <c r="R225" s="510" t="s">
        <v>4243</v>
      </c>
      <c r="S225" s="510" t="s">
        <v>1574</v>
      </c>
      <c r="T225" s="513" t="s">
        <v>1995</v>
      </c>
      <c r="U225" s="513" t="s">
        <v>1084</v>
      </c>
      <c r="V225" s="513"/>
      <c r="W225" s="510" t="s">
        <v>1439</v>
      </c>
      <c r="X225" s="513" t="s">
        <v>1432</v>
      </c>
      <c r="Y225" s="510" t="s">
        <v>1442</v>
      </c>
      <c r="Z225" s="510" t="s">
        <v>1453</v>
      </c>
      <c r="AA225" s="510" t="s">
        <v>1444</v>
      </c>
      <c r="AB225" s="510" t="s">
        <v>1454</v>
      </c>
      <c r="AC225" s="515">
        <v>3.3000000000000002E-2</v>
      </c>
      <c r="AD225" s="516" t="s">
        <v>1084</v>
      </c>
      <c r="AE225" s="516"/>
      <c r="AF225" s="675">
        <v>42041</v>
      </c>
      <c r="AG225" s="517" t="s">
        <v>3063</v>
      </c>
      <c r="AH225" s="511" t="s">
        <v>1445</v>
      </c>
      <c r="AI225" s="511">
        <v>0</v>
      </c>
      <c r="AJ225" s="511">
        <v>0</v>
      </c>
      <c r="AK225" s="511">
        <v>0</v>
      </c>
      <c r="AL225" s="511">
        <v>0</v>
      </c>
      <c r="AM225" s="511">
        <v>2</v>
      </c>
      <c r="AN225" s="511">
        <v>0</v>
      </c>
      <c r="AO225" s="511">
        <v>-1</v>
      </c>
      <c r="AP225" s="511">
        <v>0</v>
      </c>
      <c r="AQ225" s="511">
        <v>0</v>
      </c>
      <c r="AR225" s="511">
        <v>0</v>
      </c>
      <c r="AS225" s="511">
        <v>0</v>
      </c>
      <c r="AT225" s="511">
        <v>2</v>
      </c>
      <c r="AU225" s="511">
        <v>0</v>
      </c>
      <c r="AV225" s="511">
        <v>0</v>
      </c>
      <c r="AW225" s="511">
        <v>0</v>
      </c>
      <c r="AX225" s="511">
        <v>0</v>
      </c>
      <c r="AY225" s="511">
        <v>0</v>
      </c>
      <c r="AZ225" s="511">
        <v>0</v>
      </c>
      <c r="BA225" s="511">
        <v>0</v>
      </c>
      <c r="BB225" s="511">
        <v>0</v>
      </c>
      <c r="BC225" s="511">
        <v>-1</v>
      </c>
      <c r="BD225" s="511">
        <v>0</v>
      </c>
      <c r="BE225" s="511">
        <v>0</v>
      </c>
      <c r="BF225" s="511">
        <v>0</v>
      </c>
      <c r="BG225" s="511">
        <v>0</v>
      </c>
      <c r="BH225" s="511">
        <v>0</v>
      </c>
      <c r="BI225" s="511">
        <v>0</v>
      </c>
      <c r="BJ225" s="511">
        <v>0</v>
      </c>
      <c r="BK225" s="511">
        <v>0</v>
      </c>
      <c r="BL225" s="511">
        <v>0</v>
      </c>
      <c r="BM225" s="511">
        <v>0</v>
      </c>
      <c r="BN225" s="728"/>
      <c r="BO225" s="518">
        <v>1</v>
      </c>
      <c r="BP225" s="519">
        <v>0</v>
      </c>
      <c r="BQ225" s="528">
        <v>0</v>
      </c>
      <c r="BR225" s="519">
        <v>0</v>
      </c>
      <c r="BS225" s="519">
        <v>0</v>
      </c>
      <c r="BT225" s="519">
        <v>0</v>
      </c>
      <c r="BU225" s="529">
        <v>0</v>
      </c>
      <c r="BV225" s="519">
        <v>0</v>
      </c>
      <c r="BW225" s="519">
        <v>0</v>
      </c>
      <c r="BX225" s="519">
        <v>0</v>
      </c>
      <c r="BY225" s="519">
        <v>0</v>
      </c>
      <c r="BZ225" s="519">
        <v>0</v>
      </c>
      <c r="CA225" s="519">
        <v>0</v>
      </c>
      <c r="CB225" s="519">
        <v>0</v>
      </c>
      <c r="CC225" s="519">
        <v>0</v>
      </c>
      <c r="CD225" s="519">
        <v>0</v>
      </c>
      <c r="CE225" s="519">
        <v>0</v>
      </c>
      <c r="CF225" s="519">
        <v>0</v>
      </c>
      <c r="CG225" s="519">
        <v>0</v>
      </c>
      <c r="CH225" s="519">
        <v>0</v>
      </c>
      <c r="CI225" s="519">
        <v>0</v>
      </c>
      <c r="CJ225" s="519">
        <v>0</v>
      </c>
      <c r="CK225" s="623">
        <f t="shared" si="3"/>
        <v>0</v>
      </c>
      <c r="CL225" s="523">
        <v>0</v>
      </c>
      <c r="CM225" s="523">
        <v>0</v>
      </c>
      <c r="CN225" s="523">
        <v>0</v>
      </c>
      <c r="CO225" s="524">
        <v>7</v>
      </c>
      <c r="CP225" s="726"/>
      <c r="CQ225" s="525" t="s">
        <v>4965</v>
      </c>
      <c r="CR225" s="526" t="s">
        <v>4965</v>
      </c>
      <c r="CS225" s="527" t="s">
        <v>4965</v>
      </c>
      <c r="CT225" s="527" t="s">
        <v>4965</v>
      </c>
      <c r="CU225" s="527" t="s">
        <v>4965</v>
      </c>
    </row>
    <row r="226" spans="1:99" s="71" customFormat="1" ht="12" customHeight="1" x14ac:dyDescent="0.2">
      <c r="A226" s="509" t="s">
        <v>2441</v>
      </c>
      <c r="B226" s="510" t="s">
        <v>4244</v>
      </c>
      <c r="C226" s="510" t="s">
        <v>1432</v>
      </c>
      <c r="D226" s="510" t="s">
        <v>1432</v>
      </c>
      <c r="E226" s="511" t="s">
        <v>4245</v>
      </c>
      <c r="F226" s="510" t="s">
        <v>4246</v>
      </c>
      <c r="G226" s="510" t="s">
        <v>5046</v>
      </c>
      <c r="H226" s="510" t="s">
        <v>3875</v>
      </c>
      <c r="I226" s="510" t="s">
        <v>4247</v>
      </c>
      <c r="J226" s="510">
        <v>528424</v>
      </c>
      <c r="K226" s="510">
        <v>173046</v>
      </c>
      <c r="L226" s="512" t="s">
        <v>3077</v>
      </c>
      <c r="M226" s="513" t="s">
        <v>4248</v>
      </c>
      <c r="N226" s="513" t="s">
        <v>4248</v>
      </c>
      <c r="O226" s="510">
        <v>0</v>
      </c>
      <c r="P226" s="510">
        <v>1</v>
      </c>
      <c r="Q226" s="514">
        <v>1</v>
      </c>
      <c r="R226" s="510" t="s">
        <v>4249</v>
      </c>
      <c r="S226" s="510" t="s">
        <v>1574</v>
      </c>
      <c r="T226" s="513" t="s">
        <v>764</v>
      </c>
      <c r="U226" s="513" t="s">
        <v>4248</v>
      </c>
      <c r="V226" s="513"/>
      <c r="W226" s="510" t="s">
        <v>1439</v>
      </c>
      <c r="X226" s="513" t="s">
        <v>1432</v>
      </c>
      <c r="Y226" s="510" t="s">
        <v>1442</v>
      </c>
      <c r="Z226" s="510" t="s">
        <v>3893</v>
      </c>
      <c r="AA226" s="510" t="s">
        <v>1444</v>
      </c>
      <c r="AB226" s="510" t="s">
        <v>4720</v>
      </c>
      <c r="AC226" s="515">
        <v>4.0000000000000001E-3</v>
      </c>
      <c r="AD226" s="516" t="s">
        <v>4248</v>
      </c>
      <c r="AE226" s="516"/>
      <c r="AF226" s="675">
        <v>42052</v>
      </c>
      <c r="AG226" s="517" t="s">
        <v>3063</v>
      </c>
      <c r="AH226" s="511" t="s">
        <v>1445</v>
      </c>
      <c r="AI226" s="511">
        <v>0</v>
      </c>
      <c r="AJ226" s="511">
        <v>0</v>
      </c>
      <c r="AK226" s="511">
        <v>0</v>
      </c>
      <c r="AL226" s="511">
        <v>0</v>
      </c>
      <c r="AM226" s="511">
        <v>1</v>
      </c>
      <c r="AN226" s="511">
        <v>0</v>
      </c>
      <c r="AO226" s="511">
        <v>0</v>
      </c>
      <c r="AP226" s="511">
        <v>0</v>
      </c>
      <c r="AQ226" s="511">
        <v>0</v>
      </c>
      <c r="AR226" s="511">
        <v>0</v>
      </c>
      <c r="AS226" s="511">
        <v>0</v>
      </c>
      <c r="AT226" s="511">
        <v>1</v>
      </c>
      <c r="AU226" s="511">
        <v>0</v>
      </c>
      <c r="AV226" s="511">
        <v>0</v>
      </c>
      <c r="AW226" s="511">
        <v>0</v>
      </c>
      <c r="AX226" s="511">
        <v>0</v>
      </c>
      <c r="AY226" s="511">
        <v>0</v>
      </c>
      <c r="AZ226" s="511">
        <v>0</v>
      </c>
      <c r="BA226" s="511">
        <v>0</v>
      </c>
      <c r="BB226" s="511">
        <v>0</v>
      </c>
      <c r="BC226" s="511">
        <v>0</v>
      </c>
      <c r="BD226" s="511">
        <v>0</v>
      </c>
      <c r="BE226" s="511">
        <v>0</v>
      </c>
      <c r="BF226" s="511">
        <v>0</v>
      </c>
      <c r="BG226" s="511">
        <v>0</v>
      </c>
      <c r="BH226" s="511">
        <v>0</v>
      </c>
      <c r="BI226" s="511">
        <v>0</v>
      </c>
      <c r="BJ226" s="511">
        <v>0</v>
      </c>
      <c r="BK226" s="511">
        <v>0</v>
      </c>
      <c r="BL226" s="511">
        <v>0</v>
      </c>
      <c r="BM226" s="511">
        <v>0</v>
      </c>
      <c r="BN226" s="728"/>
      <c r="BO226" s="518">
        <v>1</v>
      </c>
      <c r="BP226" s="519">
        <v>0</v>
      </c>
      <c r="BQ226" s="528">
        <v>0</v>
      </c>
      <c r="BR226" s="519">
        <v>0</v>
      </c>
      <c r="BS226" s="519">
        <v>0</v>
      </c>
      <c r="BT226" s="519">
        <v>0</v>
      </c>
      <c r="BU226" s="529">
        <v>0</v>
      </c>
      <c r="BV226" s="519">
        <v>0</v>
      </c>
      <c r="BW226" s="519">
        <v>0</v>
      </c>
      <c r="BX226" s="519">
        <v>0</v>
      </c>
      <c r="BY226" s="519">
        <v>0</v>
      </c>
      <c r="BZ226" s="519">
        <v>0</v>
      </c>
      <c r="CA226" s="519">
        <v>0</v>
      </c>
      <c r="CB226" s="519">
        <v>0</v>
      </c>
      <c r="CC226" s="519">
        <v>0</v>
      </c>
      <c r="CD226" s="519">
        <v>0</v>
      </c>
      <c r="CE226" s="519">
        <v>0</v>
      </c>
      <c r="CF226" s="519">
        <v>0</v>
      </c>
      <c r="CG226" s="519">
        <v>0</v>
      </c>
      <c r="CH226" s="519">
        <v>0</v>
      </c>
      <c r="CI226" s="519">
        <v>0</v>
      </c>
      <c r="CJ226" s="519">
        <v>0</v>
      </c>
      <c r="CK226" s="623">
        <f t="shared" si="3"/>
        <v>0</v>
      </c>
      <c r="CL226" s="523">
        <v>0</v>
      </c>
      <c r="CM226" s="523">
        <v>0</v>
      </c>
      <c r="CN226" s="523">
        <v>0</v>
      </c>
      <c r="CO226" s="524">
        <v>7</v>
      </c>
      <c r="CP226" s="524" t="s">
        <v>1938</v>
      </c>
      <c r="CQ226" s="525" t="s">
        <v>4965</v>
      </c>
      <c r="CR226" s="526" t="s">
        <v>4965</v>
      </c>
      <c r="CS226" s="527" t="s">
        <v>4965</v>
      </c>
      <c r="CT226" s="527" t="s">
        <v>4965</v>
      </c>
      <c r="CU226" s="527" t="s">
        <v>4965</v>
      </c>
    </row>
    <row r="227" spans="1:99" s="71" customFormat="1" ht="12" customHeight="1" x14ac:dyDescent="0.2">
      <c r="A227" s="509" t="s">
        <v>2441</v>
      </c>
      <c r="B227" s="510" t="s">
        <v>2311</v>
      </c>
      <c r="C227" s="510" t="s">
        <v>1432</v>
      </c>
      <c r="D227" s="510" t="s">
        <v>1432</v>
      </c>
      <c r="E227" s="511" t="s">
        <v>1432</v>
      </c>
      <c r="F227" s="510" t="s">
        <v>1322</v>
      </c>
      <c r="G227" s="510" t="s">
        <v>1385</v>
      </c>
      <c r="H227" s="510" t="s">
        <v>1458</v>
      </c>
      <c r="I227" s="510" t="s">
        <v>1017</v>
      </c>
      <c r="J227" s="510">
        <v>524091</v>
      </c>
      <c r="K227" s="510">
        <v>175512</v>
      </c>
      <c r="L227" s="512" t="s">
        <v>3088</v>
      </c>
      <c r="M227" s="513" t="s">
        <v>3859</v>
      </c>
      <c r="N227" s="513" t="s">
        <v>3859</v>
      </c>
      <c r="O227" s="510">
        <v>0</v>
      </c>
      <c r="P227" s="510">
        <v>1</v>
      </c>
      <c r="Q227" s="514">
        <v>1</v>
      </c>
      <c r="R227" s="510" t="s">
        <v>2312</v>
      </c>
      <c r="S227" s="510" t="s">
        <v>1438</v>
      </c>
      <c r="T227" s="513" t="s">
        <v>353</v>
      </c>
      <c r="U227" s="513" t="s">
        <v>3745</v>
      </c>
      <c r="V227" s="513"/>
      <c r="W227" s="510" t="s">
        <v>1439</v>
      </c>
      <c r="X227" s="513" t="s">
        <v>1432</v>
      </c>
      <c r="Y227" s="510" t="s">
        <v>1442</v>
      </c>
      <c r="Z227" s="510" t="s">
        <v>3893</v>
      </c>
      <c r="AA227" s="510" t="s">
        <v>1444</v>
      </c>
      <c r="AB227" s="510" t="s">
        <v>1136</v>
      </c>
      <c r="AC227" s="515">
        <v>4.0000000000000001E-3</v>
      </c>
      <c r="AD227" s="516" t="s">
        <v>3859</v>
      </c>
      <c r="AE227" s="516"/>
      <c r="AF227" s="675">
        <v>42094</v>
      </c>
      <c r="AG227" s="517" t="s">
        <v>3063</v>
      </c>
      <c r="AH227" s="511" t="s">
        <v>1445</v>
      </c>
      <c r="AI227" s="532"/>
      <c r="AJ227" s="511">
        <v>0</v>
      </c>
      <c r="AK227" s="511">
        <v>0</v>
      </c>
      <c r="AL227" s="511">
        <v>1</v>
      </c>
      <c r="AM227" s="511">
        <v>0</v>
      </c>
      <c r="AN227" s="511">
        <v>0</v>
      </c>
      <c r="AO227" s="511">
        <v>0</v>
      </c>
      <c r="AP227" s="511">
        <v>0</v>
      </c>
      <c r="AQ227" s="511">
        <v>0</v>
      </c>
      <c r="AR227" s="511">
        <v>0</v>
      </c>
      <c r="AS227" s="511">
        <v>1</v>
      </c>
      <c r="AT227" s="511">
        <v>0</v>
      </c>
      <c r="AU227" s="511">
        <v>0</v>
      </c>
      <c r="AV227" s="511">
        <v>0</v>
      </c>
      <c r="AW227" s="511">
        <v>0</v>
      </c>
      <c r="AX227" s="511">
        <v>0</v>
      </c>
      <c r="AY227" s="511">
        <v>0</v>
      </c>
      <c r="AZ227" s="511">
        <v>0</v>
      </c>
      <c r="BA227" s="511">
        <v>0</v>
      </c>
      <c r="BB227" s="511">
        <v>0</v>
      </c>
      <c r="BC227" s="511">
        <v>0</v>
      </c>
      <c r="BD227" s="511">
        <v>0</v>
      </c>
      <c r="BE227" s="511">
        <v>0</v>
      </c>
      <c r="BF227" s="511">
        <v>0</v>
      </c>
      <c r="BG227" s="511">
        <v>0</v>
      </c>
      <c r="BH227" s="511">
        <v>0</v>
      </c>
      <c r="BI227" s="511">
        <v>0</v>
      </c>
      <c r="BJ227" s="511">
        <v>0</v>
      </c>
      <c r="BK227" s="511">
        <v>0</v>
      </c>
      <c r="BL227" s="511">
        <v>0</v>
      </c>
      <c r="BM227" s="511">
        <v>0</v>
      </c>
      <c r="BN227" s="728"/>
      <c r="BO227" s="518">
        <v>1</v>
      </c>
      <c r="BP227" s="519">
        <v>0</v>
      </c>
      <c r="BQ227" s="528">
        <v>0</v>
      </c>
      <c r="BR227" s="519">
        <v>0</v>
      </c>
      <c r="BS227" s="519">
        <v>0</v>
      </c>
      <c r="BT227" s="519">
        <v>0</v>
      </c>
      <c r="BU227" s="529">
        <v>0</v>
      </c>
      <c r="BV227" s="519">
        <v>0</v>
      </c>
      <c r="BW227" s="519">
        <v>0</v>
      </c>
      <c r="BX227" s="519">
        <v>0</v>
      </c>
      <c r="BY227" s="519">
        <v>0</v>
      </c>
      <c r="BZ227" s="519">
        <v>0</v>
      </c>
      <c r="CA227" s="519">
        <v>0</v>
      </c>
      <c r="CB227" s="519">
        <v>0</v>
      </c>
      <c r="CC227" s="519">
        <v>0</v>
      </c>
      <c r="CD227" s="519">
        <v>0</v>
      </c>
      <c r="CE227" s="519">
        <v>0</v>
      </c>
      <c r="CF227" s="519">
        <v>0</v>
      </c>
      <c r="CG227" s="519">
        <v>0</v>
      </c>
      <c r="CH227" s="519">
        <v>0</v>
      </c>
      <c r="CI227" s="519">
        <v>0</v>
      </c>
      <c r="CJ227" s="519">
        <v>0</v>
      </c>
      <c r="CK227" s="623">
        <f t="shared" si="3"/>
        <v>0</v>
      </c>
      <c r="CL227" s="523">
        <v>0</v>
      </c>
      <c r="CM227" s="523">
        <v>0</v>
      </c>
      <c r="CN227" s="523">
        <v>0</v>
      </c>
      <c r="CO227" s="524">
        <v>7</v>
      </c>
      <c r="CP227" s="726"/>
      <c r="CQ227" s="530" t="s">
        <v>1942</v>
      </c>
      <c r="CR227" s="526" t="s">
        <v>4965</v>
      </c>
      <c r="CS227" s="527" t="s">
        <v>4965</v>
      </c>
      <c r="CT227" s="527" t="s">
        <v>4965</v>
      </c>
      <c r="CU227" s="527" t="s">
        <v>4965</v>
      </c>
    </row>
    <row r="228" spans="1:99" s="71" customFormat="1" ht="12" customHeight="1" x14ac:dyDescent="0.2">
      <c r="A228" s="540" t="s">
        <v>2442</v>
      </c>
      <c r="B228" s="541" t="s">
        <v>1431</v>
      </c>
      <c r="C228" s="541" t="s">
        <v>1432</v>
      </c>
      <c r="D228" s="541" t="s">
        <v>1432</v>
      </c>
      <c r="E228" s="542" t="s">
        <v>1432</v>
      </c>
      <c r="F228" s="541" t="s">
        <v>1433</v>
      </c>
      <c r="G228" s="541" t="s">
        <v>1434</v>
      </c>
      <c r="H228" s="541" t="s">
        <v>1435</v>
      </c>
      <c r="I228" s="541" t="s">
        <v>1436</v>
      </c>
      <c r="J228" s="541">
        <v>527255</v>
      </c>
      <c r="K228" s="541">
        <v>171173</v>
      </c>
      <c r="L228" s="512" t="s">
        <v>3069</v>
      </c>
      <c r="M228" s="543">
        <v>39408</v>
      </c>
      <c r="N228" s="544" t="s">
        <v>1432</v>
      </c>
      <c r="O228" s="541">
        <v>0</v>
      </c>
      <c r="P228" s="541">
        <v>14</v>
      </c>
      <c r="Q228" s="545">
        <v>14</v>
      </c>
      <c r="R228" s="541" t="s">
        <v>1437</v>
      </c>
      <c r="S228" s="541" t="s">
        <v>1438</v>
      </c>
      <c r="T228" s="544" t="s">
        <v>1440</v>
      </c>
      <c r="U228" s="544" t="s">
        <v>1441</v>
      </c>
      <c r="V228" s="544"/>
      <c r="W228" s="541" t="s">
        <v>1439</v>
      </c>
      <c r="X228" s="544" t="s">
        <v>1432</v>
      </c>
      <c r="Y228" s="541" t="s">
        <v>1442</v>
      </c>
      <c r="Z228" s="541" t="s">
        <v>1443</v>
      </c>
      <c r="AA228" s="541" t="s">
        <v>1443</v>
      </c>
      <c r="AB228" s="541" t="s">
        <v>1444</v>
      </c>
      <c r="AC228" s="546">
        <v>6.0999999999999999E-2</v>
      </c>
      <c r="AD228" s="547">
        <v>39408</v>
      </c>
      <c r="AE228" s="547"/>
      <c r="AF228" s="548"/>
      <c r="AG228" s="517" t="s">
        <v>3063</v>
      </c>
      <c r="AH228" s="542" t="s">
        <v>1445</v>
      </c>
      <c r="AI228" s="549"/>
      <c r="AJ228" s="549"/>
      <c r="AK228" s="549"/>
      <c r="AL228" s="542">
        <v>0</v>
      </c>
      <c r="AM228" s="542">
        <v>0</v>
      </c>
      <c r="AN228" s="542">
        <v>14</v>
      </c>
      <c r="AO228" s="542">
        <v>0</v>
      </c>
      <c r="AP228" s="542">
        <v>0</v>
      </c>
      <c r="AQ228" s="542">
        <v>0</v>
      </c>
      <c r="AR228" s="542">
        <v>0</v>
      </c>
      <c r="AS228" s="542">
        <v>0</v>
      </c>
      <c r="AT228" s="542">
        <v>0</v>
      </c>
      <c r="AU228" s="542">
        <v>14</v>
      </c>
      <c r="AV228" s="542">
        <v>0</v>
      </c>
      <c r="AW228" s="542">
        <v>0</v>
      </c>
      <c r="AX228" s="542">
        <v>0</v>
      </c>
      <c r="AY228" s="542">
        <v>0</v>
      </c>
      <c r="AZ228" s="542">
        <v>0</v>
      </c>
      <c r="BA228" s="542">
        <v>0</v>
      </c>
      <c r="BB228" s="542">
        <v>0</v>
      </c>
      <c r="BC228" s="542">
        <v>0</v>
      </c>
      <c r="BD228" s="542">
        <v>0</v>
      </c>
      <c r="BE228" s="542">
        <v>0</v>
      </c>
      <c r="BF228" s="542">
        <v>0</v>
      </c>
      <c r="BG228" s="542">
        <v>0</v>
      </c>
      <c r="BH228" s="542">
        <v>0</v>
      </c>
      <c r="BI228" s="542">
        <v>0</v>
      </c>
      <c r="BJ228" s="542">
        <v>0</v>
      </c>
      <c r="BK228" s="542">
        <v>0</v>
      </c>
      <c r="BL228" s="542">
        <v>0</v>
      </c>
      <c r="BM228" s="542">
        <v>0</v>
      </c>
      <c r="BN228" s="550" t="s">
        <v>4490</v>
      </c>
      <c r="BO228" s="551">
        <v>0</v>
      </c>
      <c r="BP228" s="552">
        <v>7</v>
      </c>
      <c r="BQ228" s="553">
        <v>7</v>
      </c>
      <c r="BR228" s="519">
        <v>0</v>
      </c>
      <c r="BS228" s="519">
        <v>0</v>
      </c>
      <c r="BT228" s="519">
        <v>0</v>
      </c>
      <c r="BU228" s="529">
        <v>0</v>
      </c>
      <c r="BV228" s="519">
        <v>0</v>
      </c>
      <c r="BW228" s="519">
        <v>0</v>
      </c>
      <c r="BX228" s="519">
        <v>0</v>
      </c>
      <c r="BY228" s="519">
        <v>0</v>
      </c>
      <c r="BZ228" s="519">
        <v>0</v>
      </c>
      <c r="CA228" s="519">
        <v>0</v>
      </c>
      <c r="CB228" s="519">
        <v>0</v>
      </c>
      <c r="CC228" s="519">
        <v>0</v>
      </c>
      <c r="CD228" s="519">
        <v>0</v>
      </c>
      <c r="CE228" s="519">
        <v>0</v>
      </c>
      <c r="CF228" s="519">
        <v>0</v>
      </c>
      <c r="CG228" s="519">
        <v>0</v>
      </c>
      <c r="CH228" s="519">
        <v>0</v>
      </c>
      <c r="CI228" s="519">
        <v>0</v>
      </c>
      <c r="CJ228" s="519">
        <v>0</v>
      </c>
      <c r="CK228" s="623">
        <f t="shared" si="3"/>
        <v>14</v>
      </c>
      <c r="CL228" s="554">
        <v>14</v>
      </c>
      <c r="CM228" s="554">
        <v>7</v>
      </c>
      <c r="CN228" s="554">
        <v>7</v>
      </c>
      <c r="CO228" s="524">
        <v>2</v>
      </c>
      <c r="CP228" s="524" t="s">
        <v>1938</v>
      </c>
      <c r="CQ228" s="525" t="s">
        <v>4965</v>
      </c>
      <c r="CR228" s="526" t="s">
        <v>4965</v>
      </c>
      <c r="CS228" s="527" t="s">
        <v>4965</v>
      </c>
      <c r="CT228" s="527" t="s">
        <v>4965</v>
      </c>
      <c r="CU228" s="527" t="s">
        <v>4965</v>
      </c>
    </row>
    <row r="229" spans="1:99" s="71" customFormat="1" ht="12" customHeight="1" x14ac:dyDescent="0.2">
      <c r="A229" s="540" t="s">
        <v>2442</v>
      </c>
      <c r="B229" s="541" t="s">
        <v>1446</v>
      </c>
      <c r="C229" s="541" t="s">
        <v>1432</v>
      </c>
      <c r="D229" s="541" t="s">
        <v>1432</v>
      </c>
      <c r="E229" s="542" t="s">
        <v>1432</v>
      </c>
      <c r="F229" s="541" t="s">
        <v>1447</v>
      </c>
      <c r="G229" s="541" t="s">
        <v>1448</v>
      </c>
      <c r="H229" s="541" t="s">
        <v>1435</v>
      </c>
      <c r="I229" s="541" t="s">
        <v>1449</v>
      </c>
      <c r="J229" s="541">
        <v>527163</v>
      </c>
      <c r="K229" s="541">
        <v>171099</v>
      </c>
      <c r="L229" s="512" t="s">
        <v>3069</v>
      </c>
      <c r="M229" s="543">
        <v>39790</v>
      </c>
      <c r="N229" s="544" t="s">
        <v>1432</v>
      </c>
      <c r="O229" s="541">
        <v>1</v>
      </c>
      <c r="P229" s="541">
        <v>2</v>
      </c>
      <c r="Q229" s="545">
        <v>1</v>
      </c>
      <c r="R229" s="541" t="s">
        <v>1450</v>
      </c>
      <c r="S229" s="541" t="s">
        <v>1438</v>
      </c>
      <c r="T229" s="544" t="s">
        <v>1451</v>
      </c>
      <c r="U229" s="544" t="s">
        <v>1452</v>
      </c>
      <c r="V229" s="544"/>
      <c r="W229" s="541" t="s">
        <v>1439</v>
      </c>
      <c r="X229" s="544" t="s">
        <v>1432</v>
      </c>
      <c r="Y229" s="541" t="s">
        <v>1442</v>
      </c>
      <c r="Z229" s="541" t="s">
        <v>1453</v>
      </c>
      <c r="AA229" s="541" t="s">
        <v>1444</v>
      </c>
      <c r="AB229" s="541" t="s">
        <v>1454</v>
      </c>
      <c r="AC229" s="546">
        <v>1.0999999999999999E-2</v>
      </c>
      <c r="AD229" s="547">
        <v>39790</v>
      </c>
      <c r="AE229" s="547"/>
      <c r="AF229" s="548"/>
      <c r="AG229" s="517" t="s">
        <v>3063</v>
      </c>
      <c r="AH229" s="542" t="s">
        <v>1445</v>
      </c>
      <c r="AI229" s="549"/>
      <c r="AJ229" s="549"/>
      <c r="AK229" s="549"/>
      <c r="AL229" s="542">
        <v>0</v>
      </c>
      <c r="AM229" s="542">
        <v>0</v>
      </c>
      <c r="AN229" s="542">
        <v>0</v>
      </c>
      <c r="AO229" s="542">
        <v>1</v>
      </c>
      <c r="AP229" s="542">
        <v>0</v>
      </c>
      <c r="AQ229" s="542">
        <v>0</v>
      </c>
      <c r="AR229" s="542">
        <v>0</v>
      </c>
      <c r="AS229" s="542">
        <v>0</v>
      </c>
      <c r="AT229" s="542">
        <v>0</v>
      </c>
      <c r="AU229" s="542">
        <v>0</v>
      </c>
      <c r="AV229" s="542">
        <v>1</v>
      </c>
      <c r="AW229" s="542">
        <v>1</v>
      </c>
      <c r="AX229" s="542">
        <v>0</v>
      </c>
      <c r="AY229" s="542">
        <v>0</v>
      </c>
      <c r="AZ229" s="542">
        <v>0</v>
      </c>
      <c r="BA229" s="542">
        <v>0</v>
      </c>
      <c r="BB229" s="542">
        <v>0</v>
      </c>
      <c r="BC229" s="542">
        <v>0</v>
      </c>
      <c r="BD229" s="542">
        <v>-1</v>
      </c>
      <c r="BE229" s="542">
        <v>0</v>
      </c>
      <c r="BF229" s="542">
        <v>0</v>
      </c>
      <c r="BG229" s="542">
        <v>0</v>
      </c>
      <c r="BH229" s="542">
        <v>0</v>
      </c>
      <c r="BI229" s="542">
        <v>0</v>
      </c>
      <c r="BJ229" s="542">
        <v>0</v>
      </c>
      <c r="BK229" s="542">
        <v>0</v>
      </c>
      <c r="BL229" s="542">
        <v>0</v>
      </c>
      <c r="BM229" s="542">
        <v>0</v>
      </c>
      <c r="BN229" s="550" t="s">
        <v>4490</v>
      </c>
      <c r="BO229" s="551">
        <v>0</v>
      </c>
      <c r="BP229" s="552">
        <v>0.5</v>
      </c>
      <c r="BQ229" s="553">
        <v>0.5</v>
      </c>
      <c r="BR229" s="519">
        <v>0</v>
      </c>
      <c r="BS229" s="519">
        <v>0</v>
      </c>
      <c r="BT229" s="519">
        <v>0</v>
      </c>
      <c r="BU229" s="529">
        <v>0</v>
      </c>
      <c r="BV229" s="519">
        <v>0</v>
      </c>
      <c r="BW229" s="519">
        <v>0</v>
      </c>
      <c r="BX229" s="519">
        <v>0</v>
      </c>
      <c r="BY229" s="519">
        <v>0</v>
      </c>
      <c r="BZ229" s="519">
        <v>0</v>
      </c>
      <c r="CA229" s="519">
        <v>0</v>
      </c>
      <c r="CB229" s="519">
        <v>0</v>
      </c>
      <c r="CC229" s="519">
        <v>0</v>
      </c>
      <c r="CD229" s="519">
        <v>0</v>
      </c>
      <c r="CE229" s="519">
        <v>0</v>
      </c>
      <c r="CF229" s="519">
        <v>0</v>
      </c>
      <c r="CG229" s="519">
        <v>0</v>
      </c>
      <c r="CH229" s="519">
        <v>0</v>
      </c>
      <c r="CI229" s="519">
        <v>0</v>
      </c>
      <c r="CJ229" s="519">
        <v>0</v>
      </c>
      <c r="CK229" s="623">
        <f t="shared" si="3"/>
        <v>1</v>
      </c>
      <c r="CL229" s="554">
        <v>1</v>
      </c>
      <c r="CM229" s="554">
        <v>0.5</v>
      </c>
      <c r="CN229" s="554">
        <v>0.5</v>
      </c>
      <c r="CO229" s="524">
        <v>8</v>
      </c>
      <c r="CP229" s="524" t="s">
        <v>1938</v>
      </c>
      <c r="CQ229" s="525" t="s">
        <v>4965</v>
      </c>
      <c r="CR229" s="526" t="s">
        <v>4965</v>
      </c>
      <c r="CS229" s="527" t="s">
        <v>4965</v>
      </c>
      <c r="CT229" s="527" t="s">
        <v>4965</v>
      </c>
      <c r="CU229" s="527" t="s">
        <v>4965</v>
      </c>
    </row>
    <row r="230" spans="1:99" s="71" customFormat="1" ht="12" customHeight="1" x14ac:dyDescent="0.2">
      <c r="A230" s="540" t="s">
        <v>2442</v>
      </c>
      <c r="B230" s="541" t="s">
        <v>1455</v>
      </c>
      <c r="C230" s="541" t="s">
        <v>1432</v>
      </c>
      <c r="D230" s="541" t="s">
        <v>1432</v>
      </c>
      <c r="E230" s="542" t="s">
        <v>1456</v>
      </c>
      <c r="F230" s="541" t="s">
        <v>1432</v>
      </c>
      <c r="G230" s="541" t="s">
        <v>1457</v>
      </c>
      <c r="H230" s="541" t="s">
        <v>1458</v>
      </c>
      <c r="I230" s="541" t="s">
        <v>1459</v>
      </c>
      <c r="J230" s="541">
        <v>523114</v>
      </c>
      <c r="K230" s="541">
        <v>175218</v>
      </c>
      <c r="L230" s="512" t="s">
        <v>521</v>
      </c>
      <c r="M230" s="543">
        <v>39954</v>
      </c>
      <c r="N230" s="544" t="s">
        <v>1432</v>
      </c>
      <c r="O230" s="541">
        <v>0</v>
      </c>
      <c r="P230" s="541">
        <v>2</v>
      </c>
      <c r="Q230" s="545">
        <v>2</v>
      </c>
      <c r="R230" s="541" t="s">
        <v>2710</v>
      </c>
      <c r="S230" s="541" t="s">
        <v>1438</v>
      </c>
      <c r="T230" s="544" t="s">
        <v>2711</v>
      </c>
      <c r="U230" s="544" t="s">
        <v>2712</v>
      </c>
      <c r="V230" s="544"/>
      <c r="W230" s="541" t="s">
        <v>1439</v>
      </c>
      <c r="X230" s="544" t="s">
        <v>1432</v>
      </c>
      <c r="Y230" s="541" t="s">
        <v>1442</v>
      </c>
      <c r="Z230" s="541" t="s">
        <v>1443</v>
      </c>
      <c r="AA230" s="541" t="s">
        <v>1444</v>
      </c>
      <c r="AB230" s="541" t="s">
        <v>2713</v>
      </c>
      <c r="AC230" s="546">
        <v>5.8999999999999997E-2</v>
      </c>
      <c r="AD230" s="547">
        <v>39954</v>
      </c>
      <c r="AE230" s="547"/>
      <c r="AF230" s="548"/>
      <c r="AG230" s="517" t="s">
        <v>3063</v>
      </c>
      <c r="AH230" s="542" t="s">
        <v>1445</v>
      </c>
      <c r="AI230" s="549"/>
      <c r="AJ230" s="549"/>
      <c r="AK230" s="549"/>
      <c r="AL230" s="542">
        <v>0</v>
      </c>
      <c r="AM230" s="542">
        <v>0</v>
      </c>
      <c r="AN230" s="542">
        <v>2</v>
      </c>
      <c r="AO230" s="542">
        <v>0</v>
      </c>
      <c r="AP230" s="542">
        <v>0</v>
      </c>
      <c r="AQ230" s="542">
        <v>0</v>
      </c>
      <c r="AR230" s="542">
        <v>0</v>
      </c>
      <c r="AS230" s="542">
        <v>0</v>
      </c>
      <c r="AT230" s="542">
        <v>0</v>
      </c>
      <c r="AU230" s="542">
        <v>0</v>
      </c>
      <c r="AV230" s="542">
        <v>0</v>
      </c>
      <c r="AW230" s="542">
        <v>0</v>
      </c>
      <c r="AX230" s="542">
        <v>0</v>
      </c>
      <c r="AY230" s="542">
        <v>0</v>
      </c>
      <c r="AZ230" s="542">
        <v>0</v>
      </c>
      <c r="BA230" s="542">
        <v>0</v>
      </c>
      <c r="BB230" s="542">
        <v>2</v>
      </c>
      <c r="BC230" s="542">
        <v>0</v>
      </c>
      <c r="BD230" s="542">
        <v>0</v>
      </c>
      <c r="BE230" s="542">
        <v>0</v>
      </c>
      <c r="BF230" s="542">
        <v>0</v>
      </c>
      <c r="BG230" s="542">
        <v>0</v>
      </c>
      <c r="BH230" s="542">
        <v>0</v>
      </c>
      <c r="BI230" s="542">
        <v>0</v>
      </c>
      <c r="BJ230" s="542">
        <v>0</v>
      </c>
      <c r="BK230" s="542">
        <v>0</v>
      </c>
      <c r="BL230" s="542">
        <v>0</v>
      </c>
      <c r="BM230" s="542">
        <v>0</v>
      </c>
      <c r="BN230" s="550" t="s">
        <v>4490</v>
      </c>
      <c r="BO230" s="551">
        <v>0</v>
      </c>
      <c r="BP230" s="552">
        <v>1</v>
      </c>
      <c r="BQ230" s="553">
        <v>1</v>
      </c>
      <c r="BR230" s="519">
        <v>0</v>
      </c>
      <c r="BS230" s="519">
        <v>0</v>
      </c>
      <c r="BT230" s="519">
        <v>0</v>
      </c>
      <c r="BU230" s="529">
        <v>0</v>
      </c>
      <c r="BV230" s="519">
        <v>0</v>
      </c>
      <c r="BW230" s="519">
        <v>0</v>
      </c>
      <c r="BX230" s="519">
        <v>0</v>
      </c>
      <c r="BY230" s="519">
        <v>0</v>
      </c>
      <c r="BZ230" s="519">
        <v>0</v>
      </c>
      <c r="CA230" s="519">
        <v>0</v>
      </c>
      <c r="CB230" s="519">
        <v>0</v>
      </c>
      <c r="CC230" s="519">
        <v>0</v>
      </c>
      <c r="CD230" s="519">
        <v>0</v>
      </c>
      <c r="CE230" s="519">
        <v>0</v>
      </c>
      <c r="CF230" s="519">
        <v>0</v>
      </c>
      <c r="CG230" s="519">
        <v>0</v>
      </c>
      <c r="CH230" s="519">
        <v>0</v>
      </c>
      <c r="CI230" s="519">
        <v>0</v>
      </c>
      <c r="CJ230" s="519">
        <v>0</v>
      </c>
      <c r="CK230" s="623">
        <f t="shared" si="3"/>
        <v>2</v>
      </c>
      <c r="CL230" s="554">
        <v>2</v>
      </c>
      <c r="CM230" s="554">
        <v>1</v>
      </c>
      <c r="CN230" s="554">
        <v>1</v>
      </c>
      <c r="CO230" s="524">
        <v>2</v>
      </c>
      <c r="CP230" s="524"/>
      <c r="CQ230" s="525" t="s">
        <v>4965</v>
      </c>
      <c r="CR230" s="526" t="s">
        <v>4965</v>
      </c>
      <c r="CS230" s="527" t="s">
        <v>4965</v>
      </c>
      <c r="CT230" s="527" t="s">
        <v>4965</v>
      </c>
      <c r="CU230" s="527" t="s">
        <v>4965</v>
      </c>
    </row>
    <row r="231" spans="1:99" s="71" customFormat="1" ht="12" customHeight="1" x14ac:dyDescent="0.2">
      <c r="A231" s="540" t="s">
        <v>2442</v>
      </c>
      <c r="B231" s="541" t="s">
        <v>2714</v>
      </c>
      <c r="C231" s="541" t="s">
        <v>1432</v>
      </c>
      <c r="D231" s="541" t="s">
        <v>1432</v>
      </c>
      <c r="E231" s="542" t="s">
        <v>1432</v>
      </c>
      <c r="F231" s="541" t="s">
        <v>2715</v>
      </c>
      <c r="G231" s="541" t="s">
        <v>2716</v>
      </c>
      <c r="H231" s="541" t="s">
        <v>2717</v>
      </c>
      <c r="I231" s="541" t="s">
        <v>2718</v>
      </c>
      <c r="J231" s="541">
        <v>528371</v>
      </c>
      <c r="K231" s="541">
        <v>175760</v>
      </c>
      <c r="L231" s="512" t="s">
        <v>3085</v>
      </c>
      <c r="M231" s="543">
        <v>40547</v>
      </c>
      <c r="N231" s="544" t="s">
        <v>1432</v>
      </c>
      <c r="O231" s="541">
        <v>0</v>
      </c>
      <c r="P231" s="541">
        <v>1</v>
      </c>
      <c r="Q231" s="545">
        <v>1</v>
      </c>
      <c r="R231" s="541" t="s">
        <v>2719</v>
      </c>
      <c r="S231" s="541" t="s">
        <v>1438</v>
      </c>
      <c r="T231" s="544" t="s">
        <v>2720</v>
      </c>
      <c r="U231" s="544" t="s">
        <v>2721</v>
      </c>
      <c r="V231" s="544"/>
      <c r="W231" s="541" t="s">
        <v>1439</v>
      </c>
      <c r="X231" s="544" t="s">
        <v>1432</v>
      </c>
      <c r="Y231" s="541" t="s">
        <v>1432</v>
      </c>
      <c r="Z231" s="541" t="s">
        <v>2722</v>
      </c>
      <c r="AA231" s="541" t="s">
        <v>1444</v>
      </c>
      <c r="AB231" s="541" t="s">
        <v>2723</v>
      </c>
      <c r="AC231" s="546">
        <v>3.0000000000000001E-3</v>
      </c>
      <c r="AD231" s="547">
        <v>40547</v>
      </c>
      <c r="AE231" s="547"/>
      <c r="AF231" s="548"/>
      <c r="AG231" s="517" t="s">
        <v>3063</v>
      </c>
      <c r="AH231" s="542" t="s">
        <v>1445</v>
      </c>
      <c r="AI231" s="549"/>
      <c r="AJ231" s="549"/>
      <c r="AK231" s="549"/>
      <c r="AL231" s="542">
        <v>0</v>
      </c>
      <c r="AM231" s="542">
        <v>1</v>
      </c>
      <c r="AN231" s="542">
        <v>0</v>
      </c>
      <c r="AO231" s="542">
        <v>0</v>
      </c>
      <c r="AP231" s="542">
        <v>0</v>
      </c>
      <c r="AQ231" s="542">
        <v>0</v>
      </c>
      <c r="AR231" s="542">
        <v>0</v>
      </c>
      <c r="AS231" s="542">
        <v>0</v>
      </c>
      <c r="AT231" s="542">
        <v>1</v>
      </c>
      <c r="AU231" s="542">
        <v>0</v>
      </c>
      <c r="AV231" s="542">
        <v>0</v>
      </c>
      <c r="AW231" s="542">
        <v>0</v>
      </c>
      <c r="AX231" s="542">
        <v>0</v>
      </c>
      <c r="AY231" s="542">
        <v>0</v>
      </c>
      <c r="AZ231" s="542">
        <v>0</v>
      </c>
      <c r="BA231" s="542">
        <v>0</v>
      </c>
      <c r="BB231" s="542">
        <v>0</v>
      </c>
      <c r="BC231" s="542">
        <v>0</v>
      </c>
      <c r="BD231" s="542">
        <v>0</v>
      </c>
      <c r="BE231" s="542">
        <v>0</v>
      </c>
      <c r="BF231" s="542">
        <v>0</v>
      </c>
      <c r="BG231" s="542">
        <v>0</v>
      </c>
      <c r="BH231" s="542">
        <v>0</v>
      </c>
      <c r="BI231" s="542">
        <v>0</v>
      </c>
      <c r="BJ231" s="542">
        <v>0</v>
      </c>
      <c r="BK231" s="542">
        <v>0</v>
      </c>
      <c r="BL231" s="542">
        <v>0</v>
      </c>
      <c r="BM231" s="542">
        <v>0</v>
      </c>
      <c r="BN231" s="550" t="s">
        <v>4490</v>
      </c>
      <c r="BO231" s="551">
        <v>0</v>
      </c>
      <c r="BP231" s="552">
        <v>0.5</v>
      </c>
      <c r="BQ231" s="553">
        <v>0.5</v>
      </c>
      <c r="BR231" s="519">
        <v>0</v>
      </c>
      <c r="BS231" s="519">
        <v>0</v>
      </c>
      <c r="BT231" s="519">
        <v>0</v>
      </c>
      <c r="BU231" s="529">
        <v>0</v>
      </c>
      <c r="BV231" s="519">
        <v>0</v>
      </c>
      <c r="BW231" s="519">
        <v>0</v>
      </c>
      <c r="BX231" s="519">
        <v>0</v>
      </c>
      <c r="BY231" s="519">
        <v>0</v>
      </c>
      <c r="BZ231" s="519">
        <v>0</v>
      </c>
      <c r="CA231" s="519">
        <v>0</v>
      </c>
      <c r="CB231" s="519">
        <v>0</v>
      </c>
      <c r="CC231" s="519">
        <v>0</v>
      </c>
      <c r="CD231" s="519">
        <v>0</v>
      </c>
      <c r="CE231" s="519">
        <v>0</v>
      </c>
      <c r="CF231" s="519">
        <v>0</v>
      </c>
      <c r="CG231" s="519">
        <v>0</v>
      </c>
      <c r="CH231" s="519">
        <v>0</v>
      </c>
      <c r="CI231" s="519">
        <v>0</v>
      </c>
      <c r="CJ231" s="519">
        <v>0</v>
      </c>
      <c r="CK231" s="623">
        <f t="shared" si="3"/>
        <v>1</v>
      </c>
      <c r="CL231" s="554">
        <v>1</v>
      </c>
      <c r="CM231" s="554">
        <v>0.5</v>
      </c>
      <c r="CN231" s="554">
        <v>0.5</v>
      </c>
      <c r="CO231" s="524">
        <v>8</v>
      </c>
      <c r="CP231" s="726"/>
      <c r="CQ231" s="525" t="s">
        <v>4965</v>
      </c>
      <c r="CR231" s="526" t="s">
        <v>4965</v>
      </c>
      <c r="CS231" s="527" t="s">
        <v>4965</v>
      </c>
      <c r="CT231" s="527" t="s">
        <v>4965</v>
      </c>
      <c r="CU231" s="527" t="s">
        <v>4965</v>
      </c>
    </row>
    <row r="232" spans="1:99" s="71" customFormat="1" ht="12" customHeight="1" x14ac:dyDescent="0.2">
      <c r="A232" s="540" t="s">
        <v>2442</v>
      </c>
      <c r="B232" s="541" t="s">
        <v>1156</v>
      </c>
      <c r="C232" s="541" t="s">
        <v>1432</v>
      </c>
      <c r="D232" s="541" t="s">
        <v>1432</v>
      </c>
      <c r="E232" s="542" t="s">
        <v>1432</v>
      </c>
      <c r="F232" s="541" t="s">
        <v>1157</v>
      </c>
      <c r="G232" s="541" t="s">
        <v>2716</v>
      </c>
      <c r="H232" s="541" t="s">
        <v>2717</v>
      </c>
      <c r="I232" s="541" t="s">
        <v>1158</v>
      </c>
      <c r="J232" s="541">
        <v>528208</v>
      </c>
      <c r="K232" s="541">
        <v>175704</v>
      </c>
      <c r="L232" s="512" t="s">
        <v>3085</v>
      </c>
      <c r="M232" s="543">
        <v>40832</v>
      </c>
      <c r="N232" s="544" t="s">
        <v>1432</v>
      </c>
      <c r="O232" s="541">
        <v>0</v>
      </c>
      <c r="P232" s="541">
        <v>4</v>
      </c>
      <c r="Q232" s="545">
        <v>4</v>
      </c>
      <c r="R232" s="541" t="s">
        <v>3890</v>
      </c>
      <c r="S232" s="541" t="s">
        <v>1438</v>
      </c>
      <c r="T232" s="544" t="s">
        <v>3891</v>
      </c>
      <c r="U232" s="544" t="s">
        <v>3892</v>
      </c>
      <c r="V232" s="544"/>
      <c r="W232" s="541" t="s">
        <v>1439</v>
      </c>
      <c r="X232" s="544" t="s">
        <v>1432</v>
      </c>
      <c r="Y232" s="541" t="s">
        <v>1442</v>
      </c>
      <c r="Z232" s="541" t="s">
        <v>3893</v>
      </c>
      <c r="AA232" s="541" t="s">
        <v>1444</v>
      </c>
      <c r="AB232" s="541" t="s">
        <v>3894</v>
      </c>
      <c r="AC232" s="546">
        <v>4.8000000000000001E-2</v>
      </c>
      <c r="AD232" s="547">
        <v>40832</v>
      </c>
      <c r="AE232" s="547"/>
      <c r="AF232" s="548"/>
      <c r="AG232" s="517" t="s">
        <v>3063</v>
      </c>
      <c r="AH232" s="542" t="s">
        <v>1445</v>
      </c>
      <c r="AI232" s="549"/>
      <c r="AJ232" s="549"/>
      <c r="AK232" s="549"/>
      <c r="AL232" s="542">
        <v>0</v>
      </c>
      <c r="AM232" s="542">
        <v>0</v>
      </c>
      <c r="AN232" s="542">
        <v>1</v>
      </c>
      <c r="AO232" s="542">
        <v>3</v>
      </c>
      <c r="AP232" s="542">
        <v>0</v>
      </c>
      <c r="AQ232" s="542">
        <v>0</v>
      </c>
      <c r="AR232" s="542">
        <v>0</v>
      </c>
      <c r="AS232" s="542">
        <v>0</v>
      </c>
      <c r="AT232" s="542">
        <v>0</v>
      </c>
      <c r="AU232" s="542">
        <v>1</v>
      </c>
      <c r="AV232" s="542">
        <v>3</v>
      </c>
      <c r="AW232" s="542">
        <v>0</v>
      </c>
      <c r="AX232" s="542">
        <v>0</v>
      </c>
      <c r="AY232" s="542">
        <v>0</v>
      </c>
      <c r="AZ232" s="542">
        <v>0</v>
      </c>
      <c r="BA232" s="542">
        <v>0</v>
      </c>
      <c r="BB232" s="542">
        <v>0</v>
      </c>
      <c r="BC232" s="542">
        <v>0</v>
      </c>
      <c r="BD232" s="542">
        <v>0</v>
      </c>
      <c r="BE232" s="542">
        <v>0</v>
      </c>
      <c r="BF232" s="542">
        <v>0</v>
      </c>
      <c r="BG232" s="542">
        <v>0</v>
      </c>
      <c r="BH232" s="542">
        <v>0</v>
      </c>
      <c r="BI232" s="542">
        <v>0</v>
      </c>
      <c r="BJ232" s="542">
        <v>0</v>
      </c>
      <c r="BK232" s="542">
        <v>0</v>
      </c>
      <c r="BL232" s="542">
        <v>0</v>
      </c>
      <c r="BM232" s="542">
        <v>0</v>
      </c>
      <c r="BN232" s="550" t="s">
        <v>4490</v>
      </c>
      <c r="BO232" s="551">
        <v>0</v>
      </c>
      <c r="BP232" s="552">
        <v>2</v>
      </c>
      <c r="BQ232" s="553">
        <v>2</v>
      </c>
      <c r="BR232" s="519">
        <v>0</v>
      </c>
      <c r="BS232" s="519">
        <v>0</v>
      </c>
      <c r="BT232" s="519">
        <v>0</v>
      </c>
      <c r="BU232" s="529">
        <v>0</v>
      </c>
      <c r="BV232" s="519">
        <v>0</v>
      </c>
      <c r="BW232" s="519">
        <v>0</v>
      </c>
      <c r="BX232" s="519">
        <v>0</v>
      </c>
      <c r="BY232" s="519">
        <v>0</v>
      </c>
      <c r="BZ232" s="519">
        <v>0</v>
      </c>
      <c r="CA232" s="519">
        <v>0</v>
      </c>
      <c r="CB232" s="519">
        <v>0</v>
      </c>
      <c r="CC232" s="519">
        <v>0</v>
      </c>
      <c r="CD232" s="519">
        <v>0</v>
      </c>
      <c r="CE232" s="519">
        <v>0</v>
      </c>
      <c r="CF232" s="519">
        <v>0</v>
      </c>
      <c r="CG232" s="519">
        <v>0</v>
      </c>
      <c r="CH232" s="519">
        <v>0</v>
      </c>
      <c r="CI232" s="519">
        <v>0</v>
      </c>
      <c r="CJ232" s="519">
        <v>0</v>
      </c>
      <c r="CK232" s="623">
        <f t="shared" si="3"/>
        <v>4</v>
      </c>
      <c r="CL232" s="554">
        <v>4</v>
      </c>
      <c r="CM232" s="554">
        <v>2</v>
      </c>
      <c r="CN232" s="554">
        <v>2</v>
      </c>
      <c r="CO232" s="524">
        <v>8</v>
      </c>
      <c r="CP232" s="726"/>
      <c r="CQ232" s="525" t="s">
        <v>4965</v>
      </c>
      <c r="CR232" s="526" t="s">
        <v>4965</v>
      </c>
      <c r="CS232" s="527" t="s">
        <v>4965</v>
      </c>
      <c r="CT232" s="527" t="s">
        <v>4965</v>
      </c>
      <c r="CU232" s="527" t="s">
        <v>4965</v>
      </c>
    </row>
    <row r="233" spans="1:99" s="71" customFormat="1" ht="12" customHeight="1" x14ac:dyDescent="0.2">
      <c r="A233" s="540" t="s">
        <v>2442</v>
      </c>
      <c r="B233" s="541" t="s">
        <v>3895</v>
      </c>
      <c r="C233" s="541" t="s">
        <v>1432</v>
      </c>
      <c r="D233" s="541" t="s">
        <v>1432</v>
      </c>
      <c r="E233" s="542" t="s">
        <v>3896</v>
      </c>
      <c r="F233" s="541" t="s">
        <v>3897</v>
      </c>
      <c r="G233" s="541" t="s">
        <v>3898</v>
      </c>
      <c r="H233" s="541" t="s">
        <v>2717</v>
      </c>
      <c r="I233" s="541" t="s">
        <v>3899</v>
      </c>
      <c r="J233" s="541">
        <v>526710</v>
      </c>
      <c r="K233" s="541">
        <v>175659</v>
      </c>
      <c r="L233" s="512" t="s">
        <v>3067</v>
      </c>
      <c r="M233" s="543">
        <v>41729</v>
      </c>
      <c r="N233" s="544" t="s">
        <v>1432</v>
      </c>
      <c r="O233" s="541">
        <v>0</v>
      </c>
      <c r="P233" s="541">
        <v>7</v>
      </c>
      <c r="Q233" s="545">
        <v>7</v>
      </c>
      <c r="R233" s="541" t="s">
        <v>3901</v>
      </c>
      <c r="S233" s="541" t="s">
        <v>1154</v>
      </c>
      <c r="T233" s="544" t="s">
        <v>3902</v>
      </c>
      <c r="U233" s="544" t="s">
        <v>3903</v>
      </c>
      <c r="V233" s="544"/>
      <c r="W233" s="541" t="s">
        <v>1439</v>
      </c>
      <c r="X233" s="544" t="s">
        <v>1432</v>
      </c>
      <c r="Y233" s="541" t="s">
        <v>1442</v>
      </c>
      <c r="Z233" s="541" t="s">
        <v>1443</v>
      </c>
      <c r="AA233" s="541" t="s">
        <v>1443</v>
      </c>
      <c r="AB233" s="541" t="s">
        <v>1444</v>
      </c>
      <c r="AC233" s="546">
        <v>2.1999999999999999E-2</v>
      </c>
      <c r="AD233" s="547">
        <v>41729</v>
      </c>
      <c r="AE233" s="547"/>
      <c r="AF233" s="548"/>
      <c r="AG233" s="517" t="s">
        <v>628</v>
      </c>
      <c r="AH233" s="542" t="s">
        <v>3904</v>
      </c>
      <c r="AI233" s="542">
        <v>1332230</v>
      </c>
      <c r="AJ233" s="542">
        <v>0</v>
      </c>
      <c r="AK233" s="542">
        <v>7</v>
      </c>
      <c r="AL233" s="542">
        <v>0</v>
      </c>
      <c r="AM233" s="542">
        <v>3</v>
      </c>
      <c r="AN233" s="542">
        <v>3</v>
      </c>
      <c r="AO233" s="542">
        <v>1</v>
      </c>
      <c r="AP233" s="542">
        <v>0</v>
      </c>
      <c r="AQ233" s="542">
        <v>0</v>
      </c>
      <c r="AR233" s="542">
        <v>0</v>
      </c>
      <c r="AS233" s="542">
        <v>0</v>
      </c>
      <c r="AT233" s="542">
        <v>3</v>
      </c>
      <c r="AU233" s="542">
        <v>3</v>
      </c>
      <c r="AV233" s="542">
        <v>1</v>
      </c>
      <c r="AW233" s="542">
        <v>0</v>
      </c>
      <c r="AX233" s="542">
        <v>0</v>
      </c>
      <c r="AY233" s="542">
        <v>0</v>
      </c>
      <c r="AZ233" s="542">
        <v>0</v>
      </c>
      <c r="BA233" s="542">
        <v>0</v>
      </c>
      <c r="BB233" s="542">
        <v>0</v>
      </c>
      <c r="BC233" s="542">
        <v>0</v>
      </c>
      <c r="BD233" s="542">
        <v>0</v>
      </c>
      <c r="BE233" s="542">
        <v>0</v>
      </c>
      <c r="BF233" s="542">
        <v>0</v>
      </c>
      <c r="BG233" s="542">
        <v>0</v>
      </c>
      <c r="BH233" s="542">
        <v>0</v>
      </c>
      <c r="BI233" s="542">
        <v>0</v>
      </c>
      <c r="BJ233" s="542">
        <v>0</v>
      </c>
      <c r="BK233" s="542">
        <v>0</v>
      </c>
      <c r="BL233" s="542">
        <v>0</v>
      </c>
      <c r="BM233" s="542">
        <v>0</v>
      </c>
      <c r="BN233" s="550" t="s">
        <v>4490</v>
      </c>
      <c r="BO233" s="551">
        <v>0</v>
      </c>
      <c r="BP233" s="552">
        <v>3.5</v>
      </c>
      <c r="BQ233" s="553">
        <v>3.5</v>
      </c>
      <c r="BR233" s="519">
        <v>0</v>
      </c>
      <c r="BS233" s="519">
        <v>0</v>
      </c>
      <c r="BT233" s="519">
        <v>0</v>
      </c>
      <c r="BU233" s="529">
        <v>0</v>
      </c>
      <c r="BV233" s="519">
        <v>0</v>
      </c>
      <c r="BW233" s="519">
        <v>0</v>
      </c>
      <c r="BX233" s="519">
        <v>0</v>
      </c>
      <c r="BY233" s="519">
        <v>0</v>
      </c>
      <c r="BZ233" s="519">
        <v>0</v>
      </c>
      <c r="CA233" s="519">
        <v>0</v>
      </c>
      <c r="CB233" s="519">
        <v>0</v>
      </c>
      <c r="CC233" s="519">
        <v>0</v>
      </c>
      <c r="CD233" s="519">
        <v>0</v>
      </c>
      <c r="CE233" s="519">
        <v>0</v>
      </c>
      <c r="CF233" s="519">
        <v>0</v>
      </c>
      <c r="CG233" s="519">
        <v>0</v>
      </c>
      <c r="CH233" s="519">
        <v>0</v>
      </c>
      <c r="CI233" s="519">
        <v>0</v>
      </c>
      <c r="CJ233" s="519">
        <v>0</v>
      </c>
      <c r="CK233" s="623">
        <f t="shared" si="3"/>
        <v>7</v>
      </c>
      <c r="CL233" s="554">
        <v>7</v>
      </c>
      <c r="CM233" s="554">
        <v>3.5</v>
      </c>
      <c r="CN233" s="554">
        <v>3.5</v>
      </c>
      <c r="CO233" s="524">
        <v>2</v>
      </c>
      <c r="CP233" s="524" t="s">
        <v>1938</v>
      </c>
      <c r="CQ233" s="525" t="s">
        <v>4965</v>
      </c>
      <c r="CR233" s="526" t="s">
        <v>4965</v>
      </c>
      <c r="CS233" s="527" t="s">
        <v>4965</v>
      </c>
      <c r="CT233" s="527" t="s">
        <v>4965</v>
      </c>
      <c r="CU233" s="527" t="s">
        <v>4965</v>
      </c>
    </row>
    <row r="234" spans="1:99" s="71" customFormat="1" ht="12" customHeight="1" x14ac:dyDescent="0.2">
      <c r="A234" s="540" t="s">
        <v>2442</v>
      </c>
      <c r="B234" s="541" t="s">
        <v>3895</v>
      </c>
      <c r="C234" s="541" t="s">
        <v>1432</v>
      </c>
      <c r="D234" s="541" t="s">
        <v>1432</v>
      </c>
      <c r="E234" s="542" t="s">
        <v>3896</v>
      </c>
      <c r="F234" s="541" t="s">
        <v>3897</v>
      </c>
      <c r="G234" s="541" t="s">
        <v>3898</v>
      </c>
      <c r="H234" s="541" t="s">
        <v>2717</v>
      </c>
      <c r="I234" s="541" t="s">
        <v>3899</v>
      </c>
      <c r="J234" s="541">
        <v>526710</v>
      </c>
      <c r="K234" s="541">
        <v>175659</v>
      </c>
      <c r="L234" s="512" t="s">
        <v>3067</v>
      </c>
      <c r="M234" s="543">
        <v>41729</v>
      </c>
      <c r="N234" s="544" t="s">
        <v>1432</v>
      </c>
      <c r="O234" s="541">
        <v>0</v>
      </c>
      <c r="P234" s="541">
        <v>15</v>
      </c>
      <c r="Q234" s="545">
        <v>15</v>
      </c>
      <c r="R234" s="541" t="s">
        <v>3901</v>
      </c>
      <c r="S234" s="541" t="s">
        <v>1154</v>
      </c>
      <c r="T234" s="544" t="s">
        <v>3902</v>
      </c>
      <c r="U234" s="544" t="s">
        <v>3903</v>
      </c>
      <c r="V234" s="544"/>
      <c r="W234" s="541" t="s">
        <v>1439</v>
      </c>
      <c r="X234" s="544" t="s">
        <v>1432</v>
      </c>
      <c r="Y234" s="541" t="s">
        <v>1442</v>
      </c>
      <c r="Z234" s="541" t="s">
        <v>1443</v>
      </c>
      <c r="AA234" s="541" t="s">
        <v>1443</v>
      </c>
      <c r="AB234" s="541" t="s">
        <v>1444</v>
      </c>
      <c r="AC234" s="546">
        <v>1.2999999999999999E-2</v>
      </c>
      <c r="AD234" s="547">
        <v>41729</v>
      </c>
      <c r="AE234" s="547"/>
      <c r="AF234" s="548"/>
      <c r="AG234" s="517" t="s">
        <v>1931</v>
      </c>
      <c r="AH234" s="542" t="s">
        <v>3905</v>
      </c>
      <c r="AI234" s="542">
        <v>1332230</v>
      </c>
      <c r="AJ234" s="542">
        <v>0</v>
      </c>
      <c r="AK234" s="542">
        <v>15</v>
      </c>
      <c r="AL234" s="542">
        <v>0</v>
      </c>
      <c r="AM234" s="542">
        <v>4</v>
      </c>
      <c r="AN234" s="542">
        <v>6</v>
      </c>
      <c r="AO234" s="542">
        <v>5</v>
      </c>
      <c r="AP234" s="542">
        <v>0</v>
      </c>
      <c r="AQ234" s="542">
        <v>0</v>
      </c>
      <c r="AR234" s="542">
        <v>0</v>
      </c>
      <c r="AS234" s="542">
        <v>0</v>
      </c>
      <c r="AT234" s="542">
        <v>4</v>
      </c>
      <c r="AU234" s="542">
        <v>6</v>
      </c>
      <c r="AV234" s="542">
        <v>5</v>
      </c>
      <c r="AW234" s="542">
        <v>0</v>
      </c>
      <c r="AX234" s="542">
        <v>0</v>
      </c>
      <c r="AY234" s="542">
        <v>0</v>
      </c>
      <c r="AZ234" s="542">
        <v>0</v>
      </c>
      <c r="BA234" s="542">
        <v>0</v>
      </c>
      <c r="BB234" s="542">
        <v>0</v>
      </c>
      <c r="BC234" s="542">
        <v>0</v>
      </c>
      <c r="BD234" s="542">
        <v>0</v>
      </c>
      <c r="BE234" s="542">
        <v>0</v>
      </c>
      <c r="BF234" s="542">
        <v>0</v>
      </c>
      <c r="BG234" s="542">
        <v>0</v>
      </c>
      <c r="BH234" s="542">
        <v>0</v>
      </c>
      <c r="BI234" s="542">
        <v>0</v>
      </c>
      <c r="BJ234" s="542">
        <v>0</v>
      </c>
      <c r="BK234" s="542">
        <v>0</v>
      </c>
      <c r="BL234" s="542">
        <v>0</v>
      </c>
      <c r="BM234" s="542">
        <v>0</v>
      </c>
      <c r="BN234" s="550" t="s">
        <v>4490</v>
      </c>
      <c r="BO234" s="551">
        <v>0</v>
      </c>
      <c r="BP234" s="552">
        <v>7.5</v>
      </c>
      <c r="BQ234" s="553">
        <v>7.5</v>
      </c>
      <c r="BR234" s="519">
        <v>0</v>
      </c>
      <c r="BS234" s="519">
        <v>0</v>
      </c>
      <c r="BT234" s="519">
        <v>0</v>
      </c>
      <c r="BU234" s="529">
        <v>0</v>
      </c>
      <c r="BV234" s="519">
        <v>0</v>
      </c>
      <c r="BW234" s="519">
        <v>0</v>
      </c>
      <c r="BX234" s="519">
        <v>0</v>
      </c>
      <c r="BY234" s="519">
        <v>0</v>
      </c>
      <c r="BZ234" s="519">
        <v>0</v>
      </c>
      <c r="CA234" s="519">
        <v>0</v>
      </c>
      <c r="CB234" s="519">
        <v>0</v>
      </c>
      <c r="CC234" s="519">
        <v>0</v>
      </c>
      <c r="CD234" s="519">
        <v>0</v>
      </c>
      <c r="CE234" s="519">
        <v>0</v>
      </c>
      <c r="CF234" s="519">
        <v>0</v>
      </c>
      <c r="CG234" s="519">
        <v>0</v>
      </c>
      <c r="CH234" s="519">
        <v>0</v>
      </c>
      <c r="CI234" s="519">
        <v>0</v>
      </c>
      <c r="CJ234" s="519">
        <v>0</v>
      </c>
      <c r="CK234" s="623">
        <f t="shared" si="3"/>
        <v>15</v>
      </c>
      <c r="CL234" s="554">
        <v>15</v>
      </c>
      <c r="CM234" s="554">
        <v>7.5</v>
      </c>
      <c r="CN234" s="554">
        <v>7.5</v>
      </c>
      <c r="CO234" s="524">
        <v>2</v>
      </c>
      <c r="CP234" s="524" t="s">
        <v>1938</v>
      </c>
      <c r="CQ234" s="525" t="s">
        <v>4965</v>
      </c>
      <c r="CR234" s="526" t="s">
        <v>4965</v>
      </c>
      <c r="CS234" s="527" t="s">
        <v>4965</v>
      </c>
      <c r="CT234" s="527" t="s">
        <v>4965</v>
      </c>
      <c r="CU234" s="527" t="s">
        <v>4965</v>
      </c>
    </row>
    <row r="235" spans="1:99" s="71" customFormat="1" ht="12" customHeight="1" x14ac:dyDescent="0.2">
      <c r="A235" s="540" t="s">
        <v>2442</v>
      </c>
      <c r="B235" s="541" t="s">
        <v>3895</v>
      </c>
      <c r="C235" s="541"/>
      <c r="D235" s="541" t="s">
        <v>1432</v>
      </c>
      <c r="E235" s="542" t="s">
        <v>3896</v>
      </c>
      <c r="F235" s="541" t="s">
        <v>3897</v>
      </c>
      <c r="G235" s="541" t="s">
        <v>3898</v>
      </c>
      <c r="H235" s="541" t="s">
        <v>2717</v>
      </c>
      <c r="I235" s="541" t="s">
        <v>3899</v>
      </c>
      <c r="J235" s="541">
        <v>526710</v>
      </c>
      <c r="K235" s="541">
        <v>175659</v>
      </c>
      <c r="L235" s="512" t="s">
        <v>3067</v>
      </c>
      <c r="M235" s="543">
        <v>41729</v>
      </c>
      <c r="N235" s="544" t="s">
        <v>1432</v>
      </c>
      <c r="O235" s="541">
        <v>0</v>
      </c>
      <c r="P235" s="541">
        <v>47</v>
      </c>
      <c r="Q235" s="545">
        <v>47</v>
      </c>
      <c r="R235" s="541" t="s">
        <v>3901</v>
      </c>
      <c r="S235" s="541" t="s">
        <v>1154</v>
      </c>
      <c r="T235" s="544" t="s">
        <v>3902</v>
      </c>
      <c r="U235" s="544" t="s">
        <v>3903</v>
      </c>
      <c r="V235" s="544"/>
      <c r="W235" s="541" t="s">
        <v>1439</v>
      </c>
      <c r="X235" s="544" t="s">
        <v>1432</v>
      </c>
      <c r="Y235" s="541" t="s">
        <v>1442</v>
      </c>
      <c r="Z235" s="541" t="s">
        <v>1443</v>
      </c>
      <c r="AA235" s="541" t="s">
        <v>1443</v>
      </c>
      <c r="AB235" s="541" t="s">
        <v>1444</v>
      </c>
      <c r="AC235" s="546">
        <v>7.0999999999999994E-2</v>
      </c>
      <c r="AD235" s="547">
        <v>41729</v>
      </c>
      <c r="AE235" s="547"/>
      <c r="AF235" s="548"/>
      <c r="AG235" s="517" t="s">
        <v>3063</v>
      </c>
      <c r="AH235" s="542" t="s">
        <v>1445</v>
      </c>
      <c r="AI235" s="542">
        <v>1332230</v>
      </c>
      <c r="AJ235" s="542">
        <v>0</v>
      </c>
      <c r="AK235" s="542">
        <v>46</v>
      </c>
      <c r="AL235" s="542">
        <v>0</v>
      </c>
      <c r="AM235" s="542">
        <v>21</v>
      </c>
      <c r="AN235" s="542">
        <v>16</v>
      </c>
      <c r="AO235" s="542">
        <v>9</v>
      </c>
      <c r="AP235" s="542">
        <v>1</v>
      </c>
      <c r="AQ235" s="542">
        <v>0</v>
      </c>
      <c r="AR235" s="542">
        <v>0</v>
      </c>
      <c r="AS235" s="542">
        <v>0</v>
      </c>
      <c r="AT235" s="542">
        <v>21</v>
      </c>
      <c r="AU235" s="542">
        <v>16</v>
      </c>
      <c r="AV235" s="542">
        <v>9</v>
      </c>
      <c r="AW235" s="542">
        <v>0</v>
      </c>
      <c r="AX235" s="542">
        <v>0</v>
      </c>
      <c r="AY235" s="542">
        <v>0</v>
      </c>
      <c r="AZ235" s="542">
        <v>0</v>
      </c>
      <c r="BA235" s="542">
        <v>0</v>
      </c>
      <c r="BB235" s="542">
        <v>0</v>
      </c>
      <c r="BC235" s="542">
        <v>0</v>
      </c>
      <c r="BD235" s="542">
        <v>1</v>
      </c>
      <c r="BE235" s="542">
        <v>0</v>
      </c>
      <c r="BF235" s="542">
        <v>0</v>
      </c>
      <c r="BG235" s="542">
        <v>0</v>
      </c>
      <c r="BH235" s="542">
        <v>0</v>
      </c>
      <c r="BI235" s="542">
        <v>0</v>
      </c>
      <c r="BJ235" s="542">
        <v>0</v>
      </c>
      <c r="BK235" s="542">
        <v>0</v>
      </c>
      <c r="BL235" s="542">
        <v>0</v>
      </c>
      <c r="BM235" s="542">
        <v>0</v>
      </c>
      <c r="BN235" s="550" t="s">
        <v>4490</v>
      </c>
      <c r="BO235" s="551">
        <v>0</v>
      </c>
      <c r="BP235" s="519">
        <v>0</v>
      </c>
      <c r="BQ235" s="553">
        <v>11.75</v>
      </c>
      <c r="BR235" s="552">
        <v>11.75</v>
      </c>
      <c r="BS235" s="552">
        <v>11.75</v>
      </c>
      <c r="BT235" s="552">
        <v>11.75</v>
      </c>
      <c r="BU235" s="529">
        <v>0</v>
      </c>
      <c r="BV235" s="519">
        <v>0</v>
      </c>
      <c r="BW235" s="519">
        <v>0</v>
      </c>
      <c r="BX235" s="519">
        <v>0</v>
      </c>
      <c r="BY235" s="519">
        <v>0</v>
      </c>
      <c r="BZ235" s="519">
        <v>0</v>
      </c>
      <c r="CA235" s="519">
        <v>0</v>
      </c>
      <c r="CB235" s="519">
        <v>0</v>
      </c>
      <c r="CC235" s="519">
        <v>0</v>
      </c>
      <c r="CD235" s="519">
        <v>0</v>
      </c>
      <c r="CE235" s="519">
        <v>0</v>
      </c>
      <c r="CF235" s="519">
        <v>0</v>
      </c>
      <c r="CG235" s="519">
        <v>0</v>
      </c>
      <c r="CH235" s="519">
        <v>0</v>
      </c>
      <c r="CI235" s="519">
        <v>0</v>
      </c>
      <c r="CJ235" s="519">
        <v>0</v>
      </c>
      <c r="CK235" s="623">
        <f t="shared" si="3"/>
        <v>47</v>
      </c>
      <c r="CL235" s="554">
        <v>47</v>
      </c>
      <c r="CM235" s="554">
        <v>47</v>
      </c>
      <c r="CN235" s="554">
        <v>47</v>
      </c>
      <c r="CO235" s="524">
        <v>3</v>
      </c>
      <c r="CP235" s="524" t="s">
        <v>1938</v>
      </c>
      <c r="CQ235" s="525" t="s">
        <v>4965</v>
      </c>
      <c r="CR235" s="526" t="s">
        <v>4965</v>
      </c>
      <c r="CS235" s="527" t="s">
        <v>4965</v>
      </c>
      <c r="CT235" s="527" t="s">
        <v>4965</v>
      </c>
      <c r="CU235" s="527" t="s">
        <v>4965</v>
      </c>
    </row>
    <row r="236" spans="1:99" s="71" customFormat="1" ht="12" customHeight="1" x14ac:dyDescent="0.2">
      <c r="A236" s="540" t="s">
        <v>2442</v>
      </c>
      <c r="B236" s="541" t="s">
        <v>3909</v>
      </c>
      <c r="C236" s="541" t="s">
        <v>1432</v>
      </c>
      <c r="D236" s="541" t="s">
        <v>1432</v>
      </c>
      <c r="E236" s="542" t="s">
        <v>1432</v>
      </c>
      <c r="F236" s="541" t="s">
        <v>3910</v>
      </c>
      <c r="G236" s="541" t="s">
        <v>3911</v>
      </c>
      <c r="H236" s="541" t="s">
        <v>1435</v>
      </c>
      <c r="I236" s="541" t="s">
        <v>3912</v>
      </c>
      <c r="J236" s="541">
        <v>527726</v>
      </c>
      <c r="K236" s="541">
        <v>172862</v>
      </c>
      <c r="L236" s="512" t="s">
        <v>3083</v>
      </c>
      <c r="M236" s="543">
        <v>40938</v>
      </c>
      <c r="N236" s="544" t="s">
        <v>1432</v>
      </c>
      <c r="O236" s="541">
        <v>2</v>
      </c>
      <c r="P236" s="541">
        <v>3</v>
      </c>
      <c r="Q236" s="545">
        <v>1</v>
      </c>
      <c r="R236" s="541" t="s">
        <v>1463</v>
      </c>
      <c r="S236" s="541" t="s">
        <v>1464</v>
      </c>
      <c r="T236" s="544" t="s">
        <v>1465</v>
      </c>
      <c r="U236" s="544" t="s">
        <v>3908</v>
      </c>
      <c r="V236" s="544"/>
      <c r="W236" s="541" t="s">
        <v>1439</v>
      </c>
      <c r="X236" s="544" t="s">
        <v>1432</v>
      </c>
      <c r="Y236" s="541" t="s">
        <v>1442</v>
      </c>
      <c r="Z236" s="541" t="s">
        <v>1443</v>
      </c>
      <c r="AA236" s="541" t="s">
        <v>1444</v>
      </c>
      <c r="AB236" s="541" t="s">
        <v>2713</v>
      </c>
      <c r="AC236" s="546">
        <v>0.04</v>
      </c>
      <c r="AD236" s="547">
        <v>40938</v>
      </c>
      <c r="AE236" s="547"/>
      <c r="AF236" s="548"/>
      <c r="AG236" s="517" t="s">
        <v>3063</v>
      </c>
      <c r="AH236" s="542" t="s">
        <v>1445</v>
      </c>
      <c r="AI236" s="549"/>
      <c r="AJ236" s="549"/>
      <c r="AK236" s="549"/>
      <c r="AL236" s="542">
        <v>0</v>
      </c>
      <c r="AM236" s="542">
        <v>0</v>
      </c>
      <c r="AN236" s="542">
        <v>0</v>
      </c>
      <c r="AO236" s="542">
        <v>1</v>
      </c>
      <c r="AP236" s="542">
        <v>0</v>
      </c>
      <c r="AQ236" s="542">
        <v>0</v>
      </c>
      <c r="AR236" s="542">
        <v>0</v>
      </c>
      <c r="AS236" s="542">
        <v>0</v>
      </c>
      <c r="AT236" s="542">
        <v>0</v>
      </c>
      <c r="AU236" s="542">
        <v>0</v>
      </c>
      <c r="AV236" s="542">
        <v>0</v>
      </c>
      <c r="AW236" s="542">
        <v>0</v>
      </c>
      <c r="AX236" s="542">
        <v>0</v>
      </c>
      <c r="AY236" s="542">
        <v>0</v>
      </c>
      <c r="AZ236" s="542">
        <v>0</v>
      </c>
      <c r="BA236" s="542">
        <v>0</v>
      </c>
      <c r="BB236" s="542">
        <v>0</v>
      </c>
      <c r="BC236" s="542">
        <v>1</v>
      </c>
      <c r="BD236" s="542">
        <v>0</v>
      </c>
      <c r="BE236" s="542">
        <v>0</v>
      </c>
      <c r="BF236" s="542">
        <v>0</v>
      </c>
      <c r="BG236" s="542">
        <v>0</v>
      </c>
      <c r="BH236" s="542">
        <v>0</v>
      </c>
      <c r="BI236" s="542">
        <v>0</v>
      </c>
      <c r="BJ236" s="542">
        <v>0</v>
      </c>
      <c r="BK236" s="542">
        <v>0</v>
      </c>
      <c r="BL236" s="542">
        <v>0</v>
      </c>
      <c r="BM236" s="542">
        <v>0</v>
      </c>
      <c r="BN236" s="550" t="s">
        <v>4490</v>
      </c>
      <c r="BO236" s="551">
        <v>0</v>
      </c>
      <c r="BP236" s="552">
        <v>0.5</v>
      </c>
      <c r="BQ236" s="553">
        <v>0.5</v>
      </c>
      <c r="BR236" s="519">
        <v>0</v>
      </c>
      <c r="BS236" s="519">
        <v>0</v>
      </c>
      <c r="BT236" s="519">
        <v>0</v>
      </c>
      <c r="BU236" s="529">
        <v>0</v>
      </c>
      <c r="BV236" s="519">
        <v>0</v>
      </c>
      <c r="BW236" s="519">
        <v>0</v>
      </c>
      <c r="BX236" s="519">
        <v>0</v>
      </c>
      <c r="BY236" s="519">
        <v>0</v>
      </c>
      <c r="BZ236" s="519">
        <v>0</v>
      </c>
      <c r="CA236" s="519">
        <v>0</v>
      </c>
      <c r="CB236" s="519">
        <v>0</v>
      </c>
      <c r="CC236" s="519">
        <v>0</v>
      </c>
      <c r="CD236" s="519">
        <v>0</v>
      </c>
      <c r="CE236" s="519">
        <v>0</v>
      </c>
      <c r="CF236" s="519">
        <v>0</v>
      </c>
      <c r="CG236" s="519">
        <v>0</v>
      </c>
      <c r="CH236" s="519">
        <v>0</v>
      </c>
      <c r="CI236" s="519">
        <v>0</v>
      </c>
      <c r="CJ236" s="519">
        <v>0</v>
      </c>
      <c r="CK236" s="623">
        <f t="shared" si="3"/>
        <v>1</v>
      </c>
      <c r="CL236" s="554">
        <v>1</v>
      </c>
      <c r="CM236" s="554">
        <v>0.5</v>
      </c>
      <c r="CN236" s="554">
        <v>0.5</v>
      </c>
      <c r="CO236" s="524">
        <v>2</v>
      </c>
      <c r="CP236" s="524"/>
      <c r="CQ236" s="525" t="s">
        <v>4965</v>
      </c>
      <c r="CR236" s="526" t="s">
        <v>4965</v>
      </c>
      <c r="CS236" s="527" t="s">
        <v>4965</v>
      </c>
      <c r="CT236" s="527" t="s">
        <v>4965</v>
      </c>
      <c r="CU236" s="527" t="s">
        <v>4965</v>
      </c>
    </row>
    <row r="237" spans="1:99" s="71" customFormat="1" ht="12" customHeight="1" x14ac:dyDescent="0.2">
      <c r="A237" s="540" t="s">
        <v>2442</v>
      </c>
      <c r="B237" s="541" t="s">
        <v>1466</v>
      </c>
      <c r="C237" s="541" t="s">
        <v>1432</v>
      </c>
      <c r="D237" s="541" t="s">
        <v>1432</v>
      </c>
      <c r="E237" s="542" t="s">
        <v>1432</v>
      </c>
      <c r="F237" s="541" t="s">
        <v>1467</v>
      </c>
      <c r="G237" s="541" t="s">
        <v>1468</v>
      </c>
      <c r="H237" s="541" t="s">
        <v>2717</v>
      </c>
      <c r="I237" s="541" t="s">
        <v>1469</v>
      </c>
      <c r="J237" s="541">
        <v>526420</v>
      </c>
      <c r="K237" s="541">
        <v>175644</v>
      </c>
      <c r="L237" s="512" t="s">
        <v>4766</v>
      </c>
      <c r="M237" s="543">
        <v>41729</v>
      </c>
      <c r="N237" s="544" t="s">
        <v>1432</v>
      </c>
      <c r="O237" s="541">
        <v>0</v>
      </c>
      <c r="P237" s="541">
        <v>29</v>
      </c>
      <c r="Q237" s="545">
        <v>29</v>
      </c>
      <c r="R237" s="541" t="s">
        <v>265</v>
      </c>
      <c r="S237" s="541" t="s">
        <v>266</v>
      </c>
      <c r="T237" s="544" t="s">
        <v>267</v>
      </c>
      <c r="U237" s="544" t="s">
        <v>268</v>
      </c>
      <c r="V237" s="544"/>
      <c r="W237" s="541" t="s">
        <v>1439</v>
      </c>
      <c r="X237" s="544" t="s">
        <v>1432</v>
      </c>
      <c r="Y237" s="541" t="s">
        <v>1442</v>
      </c>
      <c r="Z237" s="541" t="s">
        <v>1443</v>
      </c>
      <c r="AA237" s="541" t="s">
        <v>1443</v>
      </c>
      <c r="AB237" s="541" t="s">
        <v>1444</v>
      </c>
      <c r="AC237" s="546">
        <v>6.5000000000000002E-2</v>
      </c>
      <c r="AD237" s="547">
        <v>41729</v>
      </c>
      <c r="AE237" s="547"/>
      <c r="AF237" s="548"/>
      <c r="AG237" s="517" t="s">
        <v>3063</v>
      </c>
      <c r="AH237" s="542" t="s">
        <v>1445</v>
      </c>
      <c r="AI237" s="549"/>
      <c r="AJ237" s="549"/>
      <c r="AK237" s="542">
        <v>29</v>
      </c>
      <c r="AL237" s="542">
        <v>0</v>
      </c>
      <c r="AM237" s="542">
        <v>11</v>
      </c>
      <c r="AN237" s="542">
        <v>15</v>
      </c>
      <c r="AO237" s="542">
        <v>3</v>
      </c>
      <c r="AP237" s="542">
        <v>0</v>
      </c>
      <c r="AQ237" s="542">
        <v>0</v>
      </c>
      <c r="AR237" s="542">
        <v>0</v>
      </c>
      <c r="AS237" s="542">
        <v>0</v>
      </c>
      <c r="AT237" s="542">
        <v>11</v>
      </c>
      <c r="AU237" s="542">
        <v>15</v>
      </c>
      <c r="AV237" s="542">
        <v>3</v>
      </c>
      <c r="AW237" s="542">
        <v>0</v>
      </c>
      <c r="AX237" s="542">
        <v>0</v>
      </c>
      <c r="AY237" s="542">
        <v>0</v>
      </c>
      <c r="AZ237" s="542">
        <v>0</v>
      </c>
      <c r="BA237" s="542">
        <v>0</v>
      </c>
      <c r="BB237" s="542">
        <v>0</v>
      </c>
      <c r="BC237" s="542">
        <v>0</v>
      </c>
      <c r="BD237" s="542">
        <v>0</v>
      </c>
      <c r="BE237" s="542">
        <v>0</v>
      </c>
      <c r="BF237" s="542">
        <v>0</v>
      </c>
      <c r="BG237" s="542">
        <v>0</v>
      </c>
      <c r="BH237" s="542">
        <v>0</v>
      </c>
      <c r="BI237" s="542">
        <v>0</v>
      </c>
      <c r="BJ237" s="542">
        <v>0</v>
      </c>
      <c r="BK237" s="542">
        <v>0</v>
      </c>
      <c r="BL237" s="542">
        <v>0</v>
      </c>
      <c r="BM237" s="542">
        <v>0</v>
      </c>
      <c r="BN237" s="550" t="s">
        <v>4966</v>
      </c>
      <c r="BO237" s="551">
        <v>0</v>
      </c>
      <c r="BP237" s="552">
        <v>29</v>
      </c>
      <c r="BQ237" s="528">
        <v>0</v>
      </c>
      <c r="BR237" s="519">
        <v>0</v>
      </c>
      <c r="BS237" s="519">
        <v>0</v>
      </c>
      <c r="BT237" s="519">
        <v>0</v>
      </c>
      <c r="BU237" s="529">
        <v>0</v>
      </c>
      <c r="BV237" s="519">
        <v>0</v>
      </c>
      <c r="BW237" s="519">
        <v>0</v>
      </c>
      <c r="BX237" s="519">
        <v>0</v>
      </c>
      <c r="BY237" s="519">
        <v>0</v>
      </c>
      <c r="BZ237" s="519">
        <v>0</v>
      </c>
      <c r="CA237" s="519">
        <v>0</v>
      </c>
      <c r="CB237" s="519">
        <v>0</v>
      </c>
      <c r="CC237" s="519">
        <v>0</v>
      </c>
      <c r="CD237" s="519">
        <v>0</v>
      </c>
      <c r="CE237" s="519">
        <v>0</v>
      </c>
      <c r="CF237" s="519">
        <v>0</v>
      </c>
      <c r="CG237" s="519">
        <v>0</v>
      </c>
      <c r="CH237" s="519">
        <v>0</v>
      </c>
      <c r="CI237" s="519">
        <v>0</v>
      </c>
      <c r="CJ237" s="519">
        <v>0</v>
      </c>
      <c r="CK237" s="623">
        <f t="shared" si="3"/>
        <v>29</v>
      </c>
      <c r="CL237" s="554">
        <v>29</v>
      </c>
      <c r="CM237" s="523">
        <v>0</v>
      </c>
      <c r="CN237" s="523">
        <v>0</v>
      </c>
      <c r="CO237" s="524">
        <v>3</v>
      </c>
      <c r="CP237" s="726"/>
      <c r="CQ237" s="525" t="s">
        <v>4965</v>
      </c>
      <c r="CR237" s="526" t="s">
        <v>4965</v>
      </c>
      <c r="CS237" s="527" t="s">
        <v>4965</v>
      </c>
      <c r="CT237" s="527" t="s">
        <v>4965</v>
      </c>
      <c r="CU237" s="527" t="s">
        <v>4965</v>
      </c>
    </row>
    <row r="238" spans="1:99" s="71" customFormat="1" ht="12" customHeight="1" x14ac:dyDescent="0.2">
      <c r="A238" s="540" t="s">
        <v>2442</v>
      </c>
      <c r="B238" s="541" t="s">
        <v>1466</v>
      </c>
      <c r="C238" s="541" t="s">
        <v>1432</v>
      </c>
      <c r="D238" s="541" t="s">
        <v>1432</v>
      </c>
      <c r="E238" s="542" t="s">
        <v>1432</v>
      </c>
      <c r="F238" s="541" t="s">
        <v>1467</v>
      </c>
      <c r="G238" s="541" t="s">
        <v>1468</v>
      </c>
      <c r="H238" s="541" t="s">
        <v>2717</v>
      </c>
      <c r="I238" s="541" t="s">
        <v>1469</v>
      </c>
      <c r="J238" s="541">
        <v>526420</v>
      </c>
      <c r="K238" s="541">
        <v>175644</v>
      </c>
      <c r="L238" s="512" t="s">
        <v>4766</v>
      </c>
      <c r="M238" s="543">
        <v>41729</v>
      </c>
      <c r="N238" s="544" t="s">
        <v>1432</v>
      </c>
      <c r="O238" s="541">
        <v>0</v>
      </c>
      <c r="P238" s="541">
        <v>9</v>
      </c>
      <c r="Q238" s="545">
        <v>9</v>
      </c>
      <c r="R238" s="541" t="s">
        <v>265</v>
      </c>
      <c r="S238" s="541" t="s">
        <v>266</v>
      </c>
      <c r="T238" s="544" t="s">
        <v>267</v>
      </c>
      <c r="U238" s="544" t="s">
        <v>268</v>
      </c>
      <c r="V238" s="544"/>
      <c r="W238" s="541" t="s">
        <v>1439</v>
      </c>
      <c r="X238" s="544" t="s">
        <v>1432</v>
      </c>
      <c r="Y238" s="541" t="s">
        <v>1442</v>
      </c>
      <c r="Z238" s="541" t="s">
        <v>1443</v>
      </c>
      <c r="AA238" s="541" t="s">
        <v>1443</v>
      </c>
      <c r="AB238" s="541" t="s">
        <v>1444</v>
      </c>
      <c r="AC238" s="546">
        <v>1.7999999999999999E-2</v>
      </c>
      <c r="AD238" s="547">
        <v>41729</v>
      </c>
      <c r="AE238" s="547"/>
      <c r="AF238" s="548"/>
      <c r="AG238" s="517" t="s">
        <v>628</v>
      </c>
      <c r="AH238" s="542" t="s">
        <v>3904</v>
      </c>
      <c r="AI238" s="549"/>
      <c r="AJ238" s="549"/>
      <c r="AK238" s="542">
        <v>9</v>
      </c>
      <c r="AL238" s="542">
        <v>0</v>
      </c>
      <c r="AM238" s="542">
        <v>0</v>
      </c>
      <c r="AN238" s="542">
        <v>5</v>
      </c>
      <c r="AO238" s="542">
        <v>4</v>
      </c>
      <c r="AP238" s="542">
        <v>0</v>
      </c>
      <c r="AQ238" s="542">
        <v>0</v>
      </c>
      <c r="AR238" s="542">
        <v>0</v>
      </c>
      <c r="AS238" s="542">
        <v>0</v>
      </c>
      <c r="AT238" s="542">
        <v>0</v>
      </c>
      <c r="AU238" s="542">
        <v>5</v>
      </c>
      <c r="AV238" s="542">
        <v>4</v>
      </c>
      <c r="AW238" s="542">
        <v>0</v>
      </c>
      <c r="AX238" s="542">
        <v>0</v>
      </c>
      <c r="AY238" s="542">
        <v>0</v>
      </c>
      <c r="AZ238" s="542">
        <v>0</v>
      </c>
      <c r="BA238" s="542">
        <v>0</v>
      </c>
      <c r="BB238" s="542">
        <v>0</v>
      </c>
      <c r="BC238" s="542">
        <v>0</v>
      </c>
      <c r="BD238" s="542">
        <v>0</v>
      </c>
      <c r="BE238" s="542">
        <v>0</v>
      </c>
      <c r="BF238" s="542">
        <v>0</v>
      </c>
      <c r="BG238" s="542">
        <v>0</v>
      </c>
      <c r="BH238" s="542">
        <v>0</v>
      </c>
      <c r="BI238" s="542">
        <v>0</v>
      </c>
      <c r="BJ238" s="542">
        <v>0</v>
      </c>
      <c r="BK238" s="542">
        <v>0</v>
      </c>
      <c r="BL238" s="542">
        <v>0</v>
      </c>
      <c r="BM238" s="542">
        <v>0</v>
      </c>
      <c r="BN238" s="550" t="s">
        <v>4490</v>
      </c>
      <c r="BO238" s="551">
        <v>0</v>
      </c>
      <c r="BP238" s="552">
        <v>4.5</v>
      </c>
      <c r="BQ238" s="553">
        <v>4.5</v>
      </c>
      <c r="BR238" s="519">
        <v>0</v>
      </c>
      <c r="BS238" s="519">
        <v>0</v>
      </c>
      <c r="BT238" s="519">
        <v>0</v>
      </c>
      <c r="BU238" s="529">
        <v>0</v>
      </c>
      <c r="BV238" s="519">
        <v>0</v>
      </c>
      <c r="BW238" s="519">
        <v>0</v>
      </c>
      <c r="BX238" s="519">
        <v>0</v>
      </c>
      <c r="BY238" s="519">
        <v>0</v>
      </c>
      <c r="BZ238" s="519">
        <v>0</v>
      </c>
      <c r="CA238" s="519">
        <v>0</v>
      </c>
      <c r="CB238" s="519">
        <v>0</v>
      </c>
      <c r="CC238" s="519">
        <v>0</v>
      </c>
      <c r="CD238" s="519">
        <v>0</v>
      </c>
      <c r="CE238" s="519">
        <v>0</v>
      </c>
      <c r="CF238" s="519">
        <v>0</v>
      </c>
      <c r="CG238" s="519">
        <v>0</v>
      </c>
      <c r="CH238" s="519">
        <v>0</v>
      </c>
      <c r="CI238" s="519">
        <v>0</v>
      </c>
      <c r="CJ238" s="519">
        <v>0</v>
      </c>
      <c r="CK238" s="623">
        <f t="shared" si="3"/>
        <v>9</v>
      </c>
      <c r="CL238" s="554">
        <v>9</v>
      </c>
      <c r="CM238" s="554">
        <v>4.5</v>
      </c>
      <c r="CN238" s="554">
        <v>4.5</v>
      </c>
      <c r="CO238" s="524">
        <v>2</v>
      </c>
      <c r="CP238" s="524"/>
      <c r="CQ238" s="525" t="s">
        <v>4965</v>
      </c>
      <c r="CR238" s="526" t="s">
        <v>4965</v>
      </c>
      <c r="CS238" s="527" t="s">
        <v>4965</v>
      </c>
      <c r="CT238" s="527" t="s">
        <v>4965</v>
      </c>
      <c r="CU238" s="527" t="s">
        <v>4965</v>
      </c>
    </row>
    <row r="239" spans="1:99" s="71" customFormat="1" ht="12" customHeight="1" x14ac:dyDescent="0.2">
      <c r="A239" s="540" t="s">
        <v>2442</v>
      </c>
      <c r="B239" s="541" t="s">
        <v>269</v>
      </c>
      <c r="C239" s="541" t="s">
        <v>1432</v>
      </c>
      <c r="D239" s="541" t="s">
        <v>1432</v>
      </c>
      <c r="E239" s="542" t="s">
        <v>1432</v>
      </c>
      <c r="F239" s="541" t="s">
        <v>270</v>
      </c>
      <c r="G239" s="541" t="s">
        <v>271</v>
      </c>
      <c r="H239" s="541" t="s">
        <v>1458</v>
      </c>
      <c r="I239" s="541" t="s">
        <v>272</v>
      </c>
      <c r="J239" s="541">
        <v>523893</v>
      </c>
      <c r="K239" s="541">
        <v>175089</v>
      </c>
      <c r="L239" s="512" t="s">
        <v>3088</v>
      </c>
      <c r="M239" s="543">
        <v>41912</v>
      </c>
      <c r="N239" s="544" t="s">
        <v>1432</v>
      </c>
      <c r="O239" s="541">
        <v>0</v>
      </c>
      <c r="P239" s="541">
        <v>2</v>
      </c>
      <c r="Q239" s="545">
        <v>2</v>
      </c>
      <c r="R239" s="541" t="s">
        <v>274</v>
      </c>
      <c r="S239" s="541" t="s">
        <v>1154</v>
      </c>
      <c r="T239" s="544" t="s">
        <v>275</v>
      </c>
      <c r="U239" s="544" t="s">
        <v>276</v>
      </c>
      <c r="V239" s="544"/>
      <c r="W239" s="541" t="s">
        <v>1439</v>
      </c>
      <c r="X239" s="544" t="s">
        <v>1432</v>
      </c>
      <c r="Y239" s="541" t="s">
        <v>1442</v>
      </c>
      <c r="Z239" s="541" t="s">
        <v>1443</v>
      </c>
      <c r="AA239" s="541" t="s">
        <v>1443</v>
      </c>
      <c r="AB239" s="541" t="s">
        <v>1444</v>
      </c>
      <c r="AC239" s="546">
        <v>8.0000000000000002E-3</v>
      </c>
      <c r="AD239" s="547">
        <v>41912</v>
      </c>
      <c r="AE239" s="547" t="s">
        <v>1938</v>
      </c>
      <c r="AF239" s="548"/>
      <c r="AG239" s="517" t="s">
        <v>1931</v>
      </c>
      <c r="AH239" s="542" t="s">
        <v>3905</v>
      </c>
      <c r="AI239" s="549"/>
      <c r="AJ239" s="542">
        <v>0</v>
      </c>
      <c r="AK239" s="542">
        <v>2</v>
      </c>
      <c r="AL239" s="542">
        <v>0</v>
      </c>
      <c r="AM239" s="542">
        <v>0</v>
      </c>
      <c r="AN239" s="542">
        <v>2</v>
      </c>
      <c r="AO239" s="542">
        <v>0</v>
      </c>
      <c r="AP239" s="542">
        <v>0</v>
      </c>
      <c r="AQ239" s="542">
        <v>0</v>
      </c>
      <c r="AR239" s="542">
        <v>0</v>
      </c>
      <c r="AS239" s="542">
        <v>0</v>
      </c>
      <c r="AT239" s="542">
        <v>0</v>
      </c>
      <c r="AU239" s="542">
        <v>2</v>
      </c>
      <c r="AV239" s="542">
        <v>0</v>
      </c>
      <c r="AW239" s="542">
        <v>0</v>
      </c>
      <c r="AX239" s="542">
        <v>0</v>
      </c>
      <c r="AY239" s="542">
        <v>0</v>
      </c>
      <c r="AZ239" s="542">
        <v>0</v>
      </c>
      <c r="BA239" s="542">
        <v>0</v>
      </c>
      <c r="BB239" s="542">
        <v>0</v>
      </c>
      <c r="BC239" s="542">
        <v>0</v>
      </c>
      <c r="BD239" s="542">
        <v>0</v>
      </c>
      <c r="BE239" s="542">
        <v>0</v>
      </c>
      <c r="BF239" s="542">
        <v>0</v>
      </c>
      <c r="BG239" s="542">
        <v>0</v>
      </c>
      <c r="BH239" s="542">
        <v>0</v>
      </c>
      <c r="BI239" s="542">
        <v>0</v>
      </c>
      <c r="BJ239" s="542">
        <v>0</v>
      </c>
      <c r="BK239" s="542">
        <v>0</v>
      </c>
      <c r="BL239" s="542">
        <v>0</v>
      </c>
      <c r="BM239" s="542">
        <v>0</v>
      </c>
      <c r="BN239" s="550" t="s">
        <v>4968</v>
      </c>
      <c r="BO239" s="551">
        <v>0</v>
      </c>
      <c r="BP239" s="519">
        <v>0</v>
      </c>
      <c r="BQ239" s="528">
        <v>0</v>
      </c>
      <c r="BR239" s="519">
        <v>0</v>
      </c>
      <c r="BS239" s="552">
        <v>2</v>
      </c>
      <c r="BT239" s="519">
        <v>0</v>
      </c>
      <c r="BU239" s="529">
        <v>0</v>
      </c>
      <c r="BV239" s="519">
        <v>0</v>
      </c>
      <c r="BW239" s="519">
        <v>0</v>
      </c>
      <c r="BX239" s="519">
        <v>0</v>
      </c>
      <c r="BY239" s="519">
        <v>0</v>
      </c>
      <c r="BZ239" s="519">
        <v>0</v>
      </c>
      <c r="CA239" s="519">
        <v>0</v>
      </c>
      <c r="CB239" s="519">
        <v>0</v>
      </c>
      <c r="CC239" s="519">
        <v>0</v>
      </c>
      <c r="CD239" s="519">
        <v>0</v>
      </c>
      <c r="CE239" s="519">
        <v>0</v>
      </c>
      <c r="CF239" s="519">
        <v>0</v>
      </c>
      <c r="CG239" s="519">
        <v>0</v>
      </c>
      <c r="CH239" s="519">
        <v>0</v>
      </c>
      <c r="CI239" s="519">
        <v>0</v>
      </c>
      <c r="CJ239" s="519">
        <v>0</v>
      </c>
      <c r="CK239" s="623">
        <f t="shared" si="3"/>
        <v>2</v>
      </c>
      <c r="CL239" s="554">
        <v>2</v>
      </c>
      <c r="CM239" s="554">
        <v>2</v>
      </c>
      <c r="CN239" s="554">
        <v>2</v>
      </c>
      <c r="CO239" s="524">
        <v>2</v>
      </c>
      <c r="CP239" s="524"/>
      <c r="CQ239" s="530" t="s">
        <v>1942</v>
      </c>
      <c r="CR239" s="526" t="s">
        <v>4965</v>
      </c>
      <c r="CS239" s="527" t="s">
        <v>4965</v>
      </c>
      <c r="CT239" s="527" t="s">
        <v>4965</v>
      </c>
      <c r="CU239" s="527" t="s">
        <v>4965</v>
      </c>
    </row>
    <row r="240" spans="1:99" s="71" customFormat="1" ht="12" customHeight="1" x14ac:dyDescent="0.2">
      <c r="A240" s="540" t="s">
        <v>2442</v>
      </c>
      <c r="B240" s="541" t="s">
        <v>269</v>
      </c>
      <c r="C240" s="541" t="s">
        <v>1432</v>
      </c>
      <c r="D240" s="541" t="s">
        <v>1432</v>
      </c>
      <c r="E240" s="542" t="s">
        <v>1432</v>
      </c>
      <c r="F240" s="541" t="s">
        <v>270</v>
      </c>
      <c r="G240" s="541" t="s">
        <v>271</v>
      </c>
      <c r="H240" s="541" t="s">
        <v>1458</v>
      </c>
      <c r="I240" s="541" t="s">
        <v>272</v>
      </c>
      <c r="J240" s="541">
        <v>523893</v>
      </c>
      <c r="K240" s="541">
        <v>175089</v>
      </c>
      <c r="L240" s="512" t="s">
        <v>3088</v>
      </c>
      <c r="M240" s="543">
        <v>41912</v>
      </c>
      <c r="N240" s="544" t="s">
        <v>1432</v>
      </c>
      <c r="O240" s="541">
        <v>0</v>
      </c>
      <c r="P240" s="541">
        <v>2</v>
      </c>
      <c r="Q240" s="545">
        <v>2</v>
      </c>
      <c r="R240" s="541" t="s">
        <v>274</v>
      </c>
      <c r="S240" s="541" t="s">
        <v>1154</v>
      </c>
      <c r="T240" s="544" t="s">
        <v>275</v>
      </c>
      <c r="U240" s="544" t="s">
        <v>276</v>
      </c>
      <c r="V240" s="544"/>
      <c r="W240" s="541" t="s">
        <v>1439</v>
      </c>
      <c r="X240" s="544" t="s">
        <v>1432</v>
      </c>
      <c r="Y240" s="541" t="s">
        <v>1442</v>
      </c>
      <c r="Z240" s="541" t="s">
        <v>1443</v>
      </c>
      <c r="AA240" s="541" t="s">
        <v>1443</v>
      </c>
      <c r="AB240" s="541" t="s">
        <v>1444</v>
      </c>
      <c r="AC240" s="546">
        <v>8.0000000000000002E-3</v>
      </c>
      <c r="AD240" s="547">
        <v>41912</v>
      </c>
      <c r="AE240" s="547" t="s">
        <v>1938</v>
      </c>
      <c r="AF240" s="548"/>
      <c r="AG240" s="517" t="s">
        <v>628</v>
      </c>
      <c r="AH240" s="542" t="s">
        <v>3904</v>
      </c>
      <c r="AI240" s="549"/>
      <c r="AJ240" s="542">
        <v>1</v>
      </c>
      <c r="AK240" s="542">
        <v>2</v>
      </c>
      <c r="AL240" s="542">
        <v>0</v>
      </c>
      <c r="AM240" s="542">
        <v>2</v>
      </c>
      <c r="AN240" s="542">
        <v>0</v>
      </c>
      <c r="AO240" s="542">
        <v>0</v>
      </c>
      <c r="AP240" s="542">
        <v>0</v>
      </c>
      <c r="AQ240" s="542">
        <v>0</v>
      </c>
      <c r="AR240" s="542">
        <v>0</v>
      </c>
      <c r="AS240" s="542">
        <v>0</v>
      </c>
      <c r="AT240" s="542">
        <v>2</v>
      </c>
      <c r="AU240" s="542">
        <v>0</v>
      </c>
      <c r="AV240" s="542">
        <v>0</v>
      </c>
      <c r="AW240" s="542">
        <v>0</v>
      </c>
      <c r="AX240" s="542">
        <v>0</v>
      </c>
      <c r="AY240" s="542">
        <v>0</v>
      </c>
      <c r="AZ240" s="542">
        <v>0</v>
      </c>
      <c r="BA240" s="542">
        <v>0</v>
      </c>
      <c r="BB240" s="542">
        <v>0</v>
      </c>
      <c r="BC240" s="542">
        <v>0</v>
      </c>
      <c r="BD240" s="542">
        <v>0</v>
      </c>
      <c r="BE240" s="542">
        <v>0</v>
      </c>
      <c r="BF240" s="542">
        <v>0</v>
      </c>
      <c r="BG240" s="542">
        <v>0</v>
      </c>
      <c r="BH240" s="542">
        <v>0</v>
      </c>
      <c r="BI240" s="542">
        <v>0</v>
      </c>
      <c r="BJ240" s="542">
        <v>0</v>
      </c>
      <c r="BK240" s="542">
        <v>0</v>
      </c>
      <c r="BL240" s="542">
        <v>0</v>
      </c>
      <c r="BM240" s="542">
        <v>0</v>
      </c>
      <c r="BN240" s="550" t="s">
        <v>4968</v>
      </c>
      <c r="BO240" s="551">
        <v>0</v>
      </c>
      <c r="BP240" s="519">
        <v>0</v>
      </c>
      <c r="BQ240" s="528">
        <v>0</v>
      </c>
      <c r="BR240" s="519">
        <v>0</v>
      </c>
      <c r="BS240" s="552">
        <v>2</v>
      </c>
      <c r="BT240" s="519">
        <v>0</v>
      </c>
      <c r="BU240" s="529">
        <v>0</v>
      </c>
      <c r="BV240" s="519">
        <v>0</v>
      </c>
      <c r="BW240" s="519">
        <v>0</v>
      </c>
      <c r="BX240" s="519">
        <v>0</v>
      </c>
      <c r="BY240" s="519">
        <v>0</v>
      </c>
      <c r="BZ240" s="519">
        <v>0</v>
      </c>
      <c r="CA240" s="519">
        <v>0</v>
      </c>
      <c r="CB240" s="519">
        <v>0</v>
      </c>
      <c r="CC240" s="519">
        <v>0</v>
      </c>
      <c r="CD240" s="519">
        <v>0</v>
      </c>
      <c r="CE240" s="519">
        <v>0</v>
      </c>
      <c r="CF240" s="519">
        <v>0</v>
      </c>
      <c r="CG240" s="519">
        <v>0</v>
      </c>
      <c r="CH240" s="519">
        <v>0</v>
      </c>
      <c r="CI240" s="519">
        <v>0</v>
      </c>
      <c r="CJ240" s="519">
        <v>0</v>
      </c>
      <c r="CK240" s="623">
        <f t="shared" si="3"/>
        <v>2</v>
      </c>
      <c r="CL240" s="554">
        <v>2</v>
      </c>
      <c r="CM240" s="554">
        <v>2</v>
      </c>
      <c r="CN240" s="554">
        <v>2</v>
      </c>
      <c r="CO240" s="524">
        <v>2</v>
      </c>
      <c r="CP240" s="524"/>
      <c r="CQ240" s="530" t="s">
        <v>1942</v>
      </c>
      <c r="CR240" s="526" t="s">
        <v>4965</v>
      </c>
      <c r="CS240" s="527" t="s">
        <v>4965</v>
      </c>
      <c r="CT240" s="527" t="s">
        <v>4965</v>
      </c>
      <c r="CU240" s="527" t="s">
        <v>4965</v>
      </c>
    </row>
    <row r="241" spans="1:99" s="71" customFormat="1" ht="12" customHeight="1" x14ac:dyDescent="0.2">
      <c r="A241" s="540" t="s">
        <v>2442</v>
      </c>
      <c r="B241" s="541" t="s">
        <v>269</v>
      </c>
      <c r="C241" s="541" t="s">
        <v>1432</v>
      </c>
      <c r="D241" s="541" t="s">
        <v>1432</v>
      </c>
      <c r="E241" s="542" t="s">
        <v>1432</v>
      </c>
      <c r="F241" s="541" t="s">
        <v>270</v>
      </c>
      <c r="G241" s="541" t="s">
        <v>271</v>
      </c>
      <c r="H241" s="541" t="s">
        <v>1458</v>
      </c>
      <c r="I241" s="541" t="s">
        <v>272</v>
      </c>
      <c r="J241" s="541">
        <v>523893</v>
      </c>
      <c r="K241" s="541">
        <v>175089</v>
      </c>
      <c r="L241" s="512" t="s">
        <v>3088</v>
      </c>
      <c r="M241" s="543">
        <v>41912</v>
      </c>
      <c r="N241" s="544" t="s">
        <v>1432</v>
      </c>
      <c r="O241" s="541">
        <v>0</v>
      </c>
      <c r="P241" s="541">
        <v>10</v>
      </c>
      <c r="Q241" s="545">
        <v>10</v>
      </c>
      <c r="R241" s="541" t="s">
        <v>274</v>
      </c>
      <c r="S241" s="541" t="s">
        <v>1154</v>
      </c>
      <c r="T241" s="544" t="s">
        <v>275</v>
      </c>
      <c r="U241" s="544" t="s">
        <v>276</v>
      </c>
      <c r="V241" s="544"/>
      <c r="W241" s="541" t="s">
        <v>1439</v>
      </c>
      <c r="X241" s="544" t="s">
        <v>1432</v>
      </c>
      <c r="Y241" s="541" t="s">
        <v>1442</v>
      </c>
      <c r="Z241" s="541" t="s">
        <v>1443</v>
      </c>
      <c r="AA241" s="541" t="s">
        <v>1443</v>
      </c>
      <c r="AB241" s="541" t="s">
        <v>1444</v>
      </c>
      <c r="AC241" s="546">
        <v>1.7000000000000001E-2</v>
      </c>
      <c r="AD241" s="547">
        <v>41912</v>
      </c>
      <c r="AE241" s="547" t="s">
        <v>1938</v>
      </c>
      <c r="AF241" s="548"/>
      <c r="AG241" s="517" t="s">
        <v>3063</v>
      </c>
      <c r="AH241" s="542" t="s">
        <v>1445</v>
      </c>
      <c r="AI241" s="549"/>
      <c r="AJ241" s="542">
        <v>1</v>
      </c>
      <c r="AK241" s="542">
        <v>10</v>
      </c>
      <c r="AL241" s="542">
        <v>0</v>
      </c>
      <c r="AM241" s="542">
        <v>0</v>
      </c>
      <c r="AN241" s="542">
        <v>10</v>
      </c>
      <c r="AO241" s="542">
        <v>0</v>
      </c>
      <c r="AP241" s="542">
        <v>0</v>
      </c>
      <c r="AQ241" s="542">
        <v>0</v>
      </c>
      <c r="AR241" s="542">
        <v>0</v>
      </c>
      <c r="AS241" s="542">
        <v>0</v>
      </c>
      <c r="AT241" s="542">
        <v>0</v>
      </c>
      <c r="AU241" s="542">
        <v>10</v>
      </c>
      <c r="AV241" s="542">
        <v>0</v>
      </c>
      <c r="AW241" s="542">
        <v>0</v>
      </c>
      <c r="AX241" s="542">
        <v>0</v>
      </c>
      <c r="AY241" s="542">
        <v>0</v>
      </c>
      <c r="AZ241" s="542">
        <v>0</v>
      </c>
      <c r="BA241" s="542">
        <v>0</v>
      </c>
      <c r="BB241" s="542">
        <v>0</v>
      </c>
      <c r="BC241" s="542">
        <v>0</v>
      </c>
      <c r="BD241" s="542">
        <v>0</v>
      </c>
      <c r="BE241" s="542">
        <v>0</v>
      </c>
      <c r="BF241" s="542">
        <v>0</v>
      </c>
      <c r="BG241" s="542">
        <v>0</v>
      </c>
      <c r="BH241" s="542">
        <v>0</v>
      </c>
      <c r="BI241" s="542">
        <v>0</v>
      </c>
      <c r="BJ241" s="542">
        <v>0</v>
      </c>
      <c r="BK241" s="542">
        <v>0</v>
      </c>
      <c r="BL241" s="542">
        <v>0</v>
      </c>
      <c r="BM241" s="542">
        <v>0</v>
      </c>
      <c r="BN241" s="550" t="s">
        <v>4968</v>
      </c>
      <c r="BO241" s="551">
        <v>0</v>
      </c>
      <c r="BP241" s="519">
        <v>0</v>
      </c>
      <c r="BQ241" s="528">
        <v>0</v>
      </c>
      <c r="BR241" s="519">
        <v>0</v>
      </c>
      <c r="BS241" s="552">
        <v>10</v>
      </c>
      <c r="BT241" s="519">
        <v>0</v>
      </c>
      <c r="BU241" s="529">
        <v>0</v>
      </c>
      <c r="BV241" s="519">
        <v>0</v>
      </c>
      <c r="BW241" s="519">
        <v>0</v>
      </c>
      <c r="BX241" s="519">
        <v>0</v>
      </c>
      <c r="BY241" s="519">
        <v>0</v>
      </c>
      <c r="BZ241" s="519">
        <v>0</v>
      </c>
      <c r="CA241" s="519">
        <v>0</v>
      </c>
      <c r="CB241" s="519">
        <v>0</v>
      </c>
      <c r="CC241" s="519">
        <v>0</v>
      </c>
      <c r="CD241" s="519">
        <v>0</v>
      </c>
      <c r="CE241" s="519">
        <v>0</v>
      </c>
      <c r="CF241" s="519">
        <v>0</v>
      </c>
      <c r="CG241" s="519">
        <v>0</v>
      </c>
      <c r="CH241" s="519">
        <v>0</v>
      </c>
      <c r="CI241" s="519">
        <v>0</v>
      </c>
      <c r="CJ241" s="519">
        <v>0</v>
      </c>
      <c r="CK241" s="623">
        <f t="shared" si="3"/>
        <v>10</v>
      </c>
      <c r="CL241" s="554">
        <v>10</v>
      </c>
      <c r="CM241" s="554">
        <v>10</v>
      </c>
      <c r="CN241" s="554">
        <v>10</v>
      </c>
      <c r="CO241" s="524">
        <v>2</v>
      </c>
      <c r="CP241" s="524"/>
      <c r="CQ241" s="530" t="s">
        <v>1942</v>
      </c>
      <c r="CR241" s="526" t="s">
        <v>4965</v>
      </c>
      <c r="CS241" s="527" t="s">
        <v>4965</v>
      </c>
      <c r="CT241" s="527" t="s">
        <v>4965</v>
      </c>
      <c r="CU241" s="527" t="s">
        <v>4965</v>
      </c>
    </row>
    <row r="242" spans="1:99" s="71" customFormat="1" ht="12" customHeight="1" x14ac:dyDescent="0.2">
      <c r="A242" s="540" t="s">
        <v>2442</v>
      </c>
      <c r="B242" s="541" t="s">
        <v>277</v>
      </c>
      <c r="C242" s="541" t="s">
        <v>1432</v>
      </c>
      <c r="D242" s="541" t="s">
        <v>278</v>
      </c>
      <c r="E242" s="542" t="s">
        <v>279</v>
      </c>
      <c r="F242" s="541" t="s">
        <v>280</v>
      </c>
      <c r="G242" s="541" t="s">
        <v>1468</v>
      </c>
      <c r="H242" s="541" t="s">
        <v>2717</v>
      </c>
      <c r="I242" s="541" t="s">
        <v>1432</v>
      </c>
      <c r="J242" s="541">
        <v>526469</v>
      </c>
      <c r="K242" s="541">
        <v>175635</v>
      </c>
      <c r="L242" s="512" t="s">
        <v>4766</v>
      </c>
      <c r="M242" s="543">
        <v>41729</v>
      </c>
      <c r="N242" s="544" t="s">
        <v>1432</v>
      </c>
      <c r="O242" s="541">
        <v>0</v>
      </c>
      <c r="P242" s="541">
        <v>6</v>
      </c>
      <c r="Q242" s="545">
        <v>6</v>
      </c>
      <c r="R242" s="541" t="s">
        <v>281</v>
      </c>
      <c r="S242" s="541" t="s">
        <v>1154</v>
      </c>
      <c r="T242" s="544" t="s">
        <v>282</v>
      </c>
      <c r="U242" s="544" t="s">
        <v>283</v>
      </c>
      <c r="V242" s="544"/>
      <c r="W242" s="541" t="s">
        <v>1439</v>
      </c>
      <c r="X242" s="544" t="s">
        <v>1432</v>
      </c>
      <c r="Y242" s="541" t="s">
        <v>1442</v>
      </c>
      <c r="Z242" s="541" t="s">
        <v>1443</v>
      </c>
      <c r="AA242" s="541" t="s">
        <v>1443</v>
      </c>
      <c r="AB242" s="541" t="s">
        <v>1444</v>
      </c>
      <c r="AC242" s="546">
        <v>3.2000000000000001E-2</v>
      </c>
      <c r="AD242" s="547">
        <v>41729</v>
      </c>
      <c r="AE242" s="547"/>
      <c r="AF242" s="548"/>
      <c r="AG242" s="517" t="s">
        <v>1931</v>
      </c>
      <c r="AH242" s="542" t="s">
        <v>3905</v>
      </c>
      <c r="AI242" s="549"/>
      <c r="AJ242" s="542">
        <v>1</v>
      </c>
      <c r="AK242" s="542">
        <v>6</v>
      </c>
      <c r="AL242" s="542">
        <v>0</v>
      </c>
      <c r="AM242" s="542">
        <v>0</v>
      </c>
      <c r="AN242" s="542">
        <v>0</v>
      </c>
      <c r="AO242" s="542">
        <v>6</v>
      </c>
      <c r="AP242" s="542">
        <v>0</v>
      </c>
      <c r="AQ242" s="542">
        <v>0</v>
      </c>
      <c r="AR242" s="542">
        <v>0</v>
      </c>
      <c r="AS242" s="542">
        <v>0</v>
      </c>
      <c r="AT242" s="542">
        <v>0</v>
      </c>
      <c r="AU242" s="542">
        <v>0</v>
      </c>
      <c r="AV242" s="542">
        <v>0</v>
      </c>
      <c r="AW242" s="542">
        <v>0</v>
      </c>
      <c r="AX242" s="542">
        <v>0</v>
      </c>
      <c r="AY242" s="542">
        <v>0</v>
      </c>
      <c r="AZ242" s="542">
        <v>0</v>
      </c>
      <c r="BA242" s="542">
        <v>0</v>
      </c>
      <c r="BB242" s="542">
        <v>0</v>
      </c>
      <c r="BC242" s="542">
        <v>6</v>
      </c>
      <c r="BD242" s="542">
        <v>0</v>
      </c>
      <c r="BE242" s="542">
        <v>0</v>
      </c>
      <c r="BF242" s="542">
        <v>0</v>
      </c>
      <c r="BG242" s="542">
        <v>0</v>
      </c>
      <c r="BH242" s="542">
        <v>0</v>
      </c>
      <c r="BI242" s="542">
        <v>0</v>
      </c>
      <c r="BJ242" s="542">
        <v>0</v>
      </c>
      <c r="BK242" s="542">
        <v>0</v>
      </c>
      <c r="BL242" s="542">
        <v>0</v>
      </c>
      <c r="BM242" s="542">
        <v>0</v>
      </c>
      <c r="BN242" s="550" t="s">
        <v>4145</v>
      </c>
      <c r="BO242" s="551">
        <v>0</v>
      </c>
      <c r="BP242" s="519">
        <v>0</v>
      </c>
      <c r="BQ242" s="528">
        <v>0</v>
      </c>
      <c r="BR242" s="552">
        <v>2</v>
      </c>
      <c r="BS242" s="552">
        <v>2</v>
      </c>
      <c r="BT242" s="552">
        <v>2</v>
      </c>
      <c r="BU242" s="529">
        <v>0</v>
      </c>
      <c r="BV242" s="519">
        <v>0</v>
      </c>
      <c r="BW242" s="519">
        <v>0</v>
      </c>
      <c r="BX242" s="519">
        <v>0</v>
      </c>
      <c r="BY242" s="519">
        <v>0</v>
      </c>
      <c r="BZ242" s="519">
        <v>0</v>
      </c>
      <c r="CA242" s="519">
        <v>0</v>
      </c>
      <c r="CB242" s="519">
        <v>0</v>
      </c>
      <c r="CC242" s="519">
        <v>0</v>
      </c>
      <c r="CD242" s="519">
        <v>0</v>
      </c>
      <c r="CE242" s="519">
        <v>0</v>
      </c>
      <c r="CF242" s="519">
        <v>0</v>
      </c>
      <c r="CG242" s="519">
        <v>0</v>
      </c>
      <c r="CH242" s="519">
        <v>0</v>
      </c>
      <c r="CI242" s="519">
        <v>0</v>
      </c>
      <c r="CJ242" s="519">
        <v>0</v>
      </c>
      <c r="CK242" s="623">
        <f t="shared" si="3"/>
        <v>6</v>
      </c>
      <c r="CL242" s="554">
        <v>6</v>
      </c>
      <c r="CM242" s="554">
        <v>6</v>
      </c>
      <c r="CN242" s="554">
        <v>6</v>
      </c>
      <c r="CO242" s="524">
        <v>2</v>
      </c>
      <c r="CP242" s="524"/>
      <c r="CQ242" s="525" t="s">
        <v>4965</v>
      </c>
      <c r="CR242" s="526" t="s">
        <v>4965</v>
      </c>
      <c r="CS242" s="527" t="s">
        <v>4965</v>
      </c>
      <c r="CT242" s="527" t="s">
        <v>4965</v>
      </c>
      <c r="CU242" s="527" t="s">
        <v>4965</v>
      </c>
    </row>
    <row r="243" spans="1:99" s="71" customFormat="1" ht="12" customHeight="1" x14ac:dyDescent="0.2">
      <c r="A243" s="540" t="s">
        <v>2442</v>
      </c>
      <c r="B243" s="541" t="s">
        <v>277</v>
      </c>
      <c r="C243" s="541" t="s">
        <v>1432</v>
      </c>
      <c r="D243" s="541" t="s">
        <v>284</v>
      </c>
      <c r="E243" s="542" t="s">
        <v>279</v>
      </c>
      <c r="F243" s="541" t="s">
        <v>280</v>
      </c>
      <c r="G243" s="541" t="s">
        <v>1468</v>
      </c>
      <c r="H243" s="541" t="s">
        <v>2717</v>
      </c>
      <c r="I243" s="541" t="s">
        <v>1432</v>
      </c>
      <c r="J243" s="541">
        <v>526469</v>
      </c>
      <c r="K243" s="541">
        <v>175635</v>
      </c>
      <c r="L243" s="512" t="s">
        <v>4766</v>
      </c>
      <c r="M243" s="543">
        <v>41729</v>
      </c>
      <c r="N243" s="544" t="s">
        <v>1432</v>
      </c>
      <c r="O243" s="541">
        <v>0</v>
      </c>
      <c r="P243" s="541">
        <v>13</v>
      </c>
      <c r="Q243" s="545">
        <v>13</v>
      </c>
      <c r="R243" s="541" t="s">
        <v>281</v>
      </c>
      <c r="S243" s="541" t="s">
        <v>1154</v>
      </c>
      <c r="T243" s="544" t="s">
        <v>282</v>
      </c>
      <c r="U243" s="544" t="s">
        <v>283</v>
      </c>
      <c r="V243" s="544"/>
      <c r="W243" s="541" t="s">
        <v>1439</v>
      </c>
      <c r="X243" s="544" t="s">
        <v>1432</v>
      </c>
      <c r="Y243" s="541" t="s">
        <v>1442</v>
      </c>
      <c r="Z243" s="541" t="s">
        <v>1443</v>
      </c>
      <c r="AA243" s="541" t="s">
        <v>1443</v>
      </c>
      <c r="AB243" s="541" t="s">
        <v>1444</v>
      </c>
      <c r="AC243" s="546">
        <v>9.1999999999999998E-2</v>
      </c>
      <c r="AD243" s="547">
        <v>41729</v>
      </c>
      <c r="AE243" s="547"/>
      <c r="AF243" s="548"/>
      <c r="AG243" s="517" t="s">
        <v>3063</v>
      </c>
      <c r="AH243" s="542" t="s">
        <v>1445</v>
      </c>
      <c r="AI243" s="549"/>
      <c r="AJ243" s="542">
        <v>1</v>
      </c>
      <c r="AK243" s="542">
        <v>13</v>
      </c>
      <c r="AL243" s="542">
        <v>0</v>
      </c>
      <c r="AM243" s="542">
        <v>5</v>
      </c>
      <c r="AN243" s="542">
        <v>7</v>
      </c>
      <c r="AO243" s="542">
        <v>1</v>
      </c>
      <c r="AP243" s="542">
        <v>0</v>
      </c>
      <c r="AQ243" s="542">
        <v>0</v>
      </c>
      <c r="AR243" s="542">
        <v>0</v>
      </c>
      <c r="AS243" s="542">
        <v>0</v>
      </c>
      <c r="AT243" s="542">
        <v>5</v>
      </c>
      <c r="AU243" s="542">
        <v>7</v>
      </c>
      <c r="AV243" s="542">
        <v>1</v>
      </c>
      <c r="AW243" s="542">
        <v>0</v>
      </c>
      <c r="AX243" s="542">
        <v>0</v>
      </c>
      <c r="AY243" s="542">
        <v>0</v>
      </c>
      <c r="AZ243" s="542">
        <v>0</v>
      </c>
      <c r="BA243" s="542">
        <v>0</v>
      </c>
      <c r="BB243" s="542">
        <v>0</v>
      </c>
      <c r="BC243" s="542">
        <v>0</v>
      </c>
      <c r="BD243" s="542">
        <v>0</v>
      </c>
      <c r="BE243" s="542">
        <v>0</v>
      </c>
      <c r="BF243" s="542">
        <v>0</v>
      </c>
      <c r="BG243" s="542">
        <v>0</v>
      </c>
      <c r="BH243" s="542">
        <v>0</v>
      </c>
      <c r="BI243" s="542">
        <v>0</v>
      </c>
      <c r="BJ243" s="542">
        <v>0</v>
      </c>
      <c r="BK243" s="542">
        <v>0</v>
      </c>
      <c r="BL243" s="542">
        <v>0</v>
      </c>
      <c r="BM243" s="542">
        <v>0</v>
      </c>
      <c r="BN243" s="550" t="s">
        <v>4145</v>
      </c>
      <c r="BO243" s="551">
        <v>0</v>
      </c>
      <c r="BP243" s="519">
        <v>0</v>
      </c>
      <c r="BQ243" s="528">
        <v>0</v>
      </c>
      <c r="BR243" s="552">
        <v>4.333333333333333</v>
      </c>
      <c r="BS243" s="552">
        <v>4.333333333333333</v>
      </c>
      <c r="BT243" s="552">
        <v>4.333333333333333</v>
      </c>
      <c r="BU243" s="529">
        <v>0</v>
      </c>
      <c r="BV243" s="519">
        <v>0</v>
      </c>
      <c r="BW243" s="519">
        <v>0</v>
      </c>
      <c r="BX243" s="519">
        <v>0</v>
      </c>
      <c r="BY243" s="519">
        <v>0</v>
      </c>
      <c r="BZ243" s="519">
        <v>0</v>
      </c>
      <c r="CA243" s="519">
        <v>0</v>
      </c>
      <c r="CB243" s="519">
        <v>0</v>
      </c>
      <c r="CC243" s="519">
        <v>0</v>
      </c>
      <c r="CD243" s="519">
        <v>0</v>
      </c>
      <c r="CE243" s="519">
        <v>0</v>
      </c>
      <c r="CF243" s="519">
        <v>0</v>
      </c>
      <c r="CG243" s="519">
        <v>0</v>
      </c>
      <c r="CH243" s="519">
        <v>0</v>
      </c>
      <c r="CI243" s="519">
        <v>0</v>
      </c>
      <c r="CJ243" s="519">
        <v>0</v>
      </c>
      <c r="CK243" s="623">
        <f t="shared" si="3"/>
        <v>13</v>
      </c>
      <c r="CL243" s="554">
        <v>13</v>
      </c>
      <c r="CM243" s="554">
        <v>13</v>
      </c>
      <c r="CN243" s="554">
        <v>13</v>
      </c>
      <c r="CO243" s="524">
        <v>2</v>
      </c>
      <c r="CP243" s="524"/>
      <c r="CQ243" s="525" t="s">
        <v>4965</v>
      </c>
      <c r="CR243" s="526" t="s">
        <v>4965</v>
      </c>
      <c r="CS243" s="527" t="s">
        <v>4965</v>
      </c>
      <c r="CT243" s="527" t="s">
        <v>4965</v>
      </c>
      <c r="CU243" s="527" t="s">
        <v>4965</v>
      </c>
    </row>
    <row r="244" spans="1:99" s="71" customFormat="1" ht="12" customHeight="1" x14ac:dyDescent="0.2">
      <c r="A244" s="540" t="s">
        <v>2442</v>
      </c>
      <c r="B244" s="541" t="s">
        <v>277</v>
      </c>
      <c r="C244" s="541" t="s">
        <v>1432</v>
      </c>
      <c r="D244" s="541" t="s">
        <v>1880</v>
      </c>
      <c r="E244" s="542" t="s">
        <v>279</v>
      </c>
      <c r="F244" s="541" t="s">
        <v>280</v>
      </c>
      <c r="G244" s="541" t="s">
        <v>1468</v>
      </c>
      <c r="H244" s="541" t="s">
        <v>2717</v>
      </c>
      <c r="I244" s="541" t="s">
        <v>1432</v>
      </c>
      <c r="J244" s="541">
        <v>526469</v>
      </c>
      <c r="K244" s="541">
        <v>175635</v>
      </c>
      <c r="L244" s="512" t="s">
        <v>4766</v>
      </c>
      <c r="M244" s="543">
        <v>41729</v>
      </c>
      <c r="N244" s="544" t="s">
        <v>1432</v>
      </c>
      <c r="O244" s="541">
        <v>0</v>
      </c>
      <c r="P244" s="541">
        <v>4</v>
      </c>
      <c r="Q244" s="545">
        <v>4</v>
      </c>
      <c r="R244" s="541" t="s">
        <v>281</v>
      </c>
      <c r="S244" s="541" t="s">
        <v>1154</v>
      </c>
      <c r="T244" s="544" t="s">
        <v>282</v>
      </c>
      <c r="U244" s="544" t="s">
        <v>283</v>
      </c>
      <c r="V244" s="544"/>
      <c r="W244" s="541" t="s">
        <v>1439</v>
      </c>
      <c r="X244" s="544" t="s">
        <v>1432</v>
      </c>
      <c r="Y244" s="541" t="s">
        <v>1442</v>
      </c>
      <c r="Z244" s="541" t="s">
        <v>1443</v>
      </c>
      <c r="AA244" s="541" t="s">
        <v>1443</v>
      </c>
      <c r="AB244" s="541" t="s">
        <v>1444</v>
      </c>
      <c r="AC244" s="546">
        <v>2.1999999999999999E-2</v>
      </c>
      <c r="AD244" s="547">
        <v>41729</v>
      </c>
      <c r="AE244" s="547"/>
      <c r="AF244" s="548"/>
      <c r="AG244" s="517" t="s">
        <v>628</v>
      </c>
      <c r="AH244" s="542" t="s">
        <v>3904</v>
      </c>
      <c r="AI244" s="549"/>
      <c r="AJ244" s="549"/>
      <c r="AK244" s="542">
        <v>4</v>
      </c>
      <c r="AL244" s="542">
        <v>0</v>
      </c>
      <c r="AM244" s="542">
        <v>1</v>
      </c>
      <c r="AN244" s="542">
        <v>2</v>
      </c>
      <c r="AO244" s="542">
        <v>1</v>
      </c>
      <c r="AP244" s="542">
        <v>0</v>
      </c>
      <c r="AQ244" s="542">
        <v>0</v>
      </c>
      <c r="AR244" s="542">
        <v>0</v>
      </c>
      <c r="AS244" s="542">
        <v>0</v>
      </c>
      <c r="AT244" s="542">
        <v>1</v>
      </c>
      <c r="AU244" s="542">
        <v>2</v>
      </c>
      <c r="AV244" s="542">
        <v>1</v>
      </c>
      <c r="AW244" s="542">
        <v>0</v>
      </c>
      <c r="AX244" s="542">
        <v>0</v>
      </c>
      <c r="AY244" s="542">
        <v>0</v>
      </c>
      <c r="AZ244" s="542">
        <v>0</v>
      </c>
      <c r="BA244" s="542">
        <v>0</v>
      </c>
      <c r="BB244" s="542">
        <v>0</v>
      </c>
      <c r="BC244" s="542">
        <v>0</v>
      </c>
      <c r="BD244" s="542">
        <v>0</v>
      </c>
      <c r="BE244" s="542">
        <v>0</v>
      </c>
      <c r="BF244" s="542">
        <v>0</v>
      </c>
      <c r="BG244" s="542">
        <v>0</v>
      </c>
      <c r="BH244" s="542">
        <v>0</v>
      </c>
      <c r="BI244" s="542">
        <v>0</v>
      </c>
      <c r="BJ244" s="542">
        <v>0</v>
      </c>
      <c r="BK244" s="542">
        <v>0</v>
      </c>
      <c r="BL244" s="542">
        <v>0</v>
      </c>
      <c r="BM244" s="542">
        <v>0</v>
      </c>
      <c r="BN244" s="550" t="s">
        <v>4145</v>
      </c>
      <c r="BO244" s="551">
        <v>0</v>
      </c>
      <c r="BP244" s="519">
        <v>0</v>
      </c>
      <c r="BQ244" s="528">
        <v>0</v>
      </c>
      <c r="BR244" s="552">
        <v>1.3333333333333333</v>
      </c>
      <c r="BS244" s="552">
        <v>1.3333333333333333</v>
      </c>
      <c r="BT244" s="552">
        <v>1.3333333333333333</v>
      </c>
      <c r="BU244" s="529">
        <v>0</v>
      </c>
      <c r="BV244" s="519">
        <v>0</v>
      </c>
      <c r="BW244" s="519">
        <v>0</v>
      </c>
      <c r="BX244" s="519">
        <v>0</v>
      </c>
      <c r="BY244" s="519">
        <v>0</v>
      </c>
      <c r="BZ244" s="519">
        <v>0</v>
      </c>
      <c r="CA244" s="519">
        <v>0</v>
      </c>
      <c r="CB244" s="519">
        <v>0</v>
      </c>
      <c r="CC244" s="519">
        <v>0</v>
      </c>
      <c r="CD244" s="519">
        <v>0</v>
      </c>
      <c r="CE244" s="519">
        <v>0</v>
      </c>
      <c r="CF244" s="519">
        <v>0</v>
      </c>
      <c r="CG244" s="519">
        <v>0</v>
      </c>
      <c r="CH244" s="519">
        <v>0</v>
      </c>
      <c r="CI244" s="519">
        <v>0</v>
      </c>
      <c r="CJ244" s="519">
        <v>0</v>
      </c>
      <c r="CK244" s="623">
        <f t="shared" si="3"/>
        <v>4</v>
      </c>
      <c r="CL244" s="554">
        <v>4</v>
      </c>
      <c r="CM244" s="554">
        <v>4</v>
      </c>
      <c r="CN244" s="554">
        <v>4</v>
      </c>
      <c r="CO244" s="524">
        <v>2</v>
      </c>
      <c r="CP244" s="524"/>
      <c r="CQ244" s="525" t="s">
        <v>4965</v>
      </c>
      <c r="CR244" s="526" t="s">
        <v>4965</v>
      </c>
      <c r="CS244" s="527" t="s">
        <v>4965</v>
      </c>
      <c r="CT244" s="527" t="s">
        <v>4965</v>
      </c>
      <c r="CU244" s="527" t="s">
        <v>4965</v>
      </c>
    </row>
    <row r="245" spans="1:99" s="71" customFormat="1" ht="12" customHeight="1" x14ac:dyDescent="0.2">
      <c r="A245" s="540" t="s">
        <v>2442</v>
      </c>
      <c r="B245" s="567" t="s">
        <v>1881</v>
      </c>
      <c r="C245" s="567" t="s">
        <v>1882</v>
      </c>
      <c r="D245" s="567" t="s">
        <v>1883</v>
      </c>
      <c r="E245" s="568" t="s">
        <v>1882</v>
      </c>
      <c r="F245" s="567" t="s">
        <v>1432</v>
      </c>
      <c r="G245" s="567" t="s">
        <v>1884</v>
      </c>
      <c r="H245" s="567" t="s">
        <v>1885</v>
      </c>
      <c r="I245" s="567" t="s">
        <v>1886</v>
      </c>
      <c r="J245" s="567">
        <v>525385</v>
      </c>
      <c r="K245" s="567">
        <v>175234</v>
      </c>
      <c r="L245" s="512" t="s">
        <v>3088</v>
      </c>
      <c r="M245" s="569">
        <v>40633</v>
      </c>
      <c r="N245" s="570" t="s">
        <v>1432</v>
      </c>
      <c r="O245" s="567">
        <v>0</v>
      </c>
      <c r="P245" s="567">
        <v>33</v>
      </c>
      <c r="Q245" s="679">
        <v>33</v>
      </c>
      <c r="R245" s="567" t="s">
        <v>4560</v>
      </c>
      <c r="S245" s="567" t="s">
        <v>1154</v>
      </c>
      <c r="T245" s="570" t="s">
        <v>4561</v>
      </c>
      <c r="U245" s="570" t="s">
        <v>4562</v>
      </c>
      <c r="V245" s="570"/>
      <c r="W245" s="567" t="s">
        <v>1439</v>
      </c>
      <c r="X245" s="570" t="s">
        <v>1432</v>
      </c>
      <c r="Y245" s="567" t="s">
        <v>1442</v>
      </c>
      <c r="Z245" s="567" t="s">
        <v>1443</v>
      </c>
      <c r="AA245" s="567" t="s">
        <v>1443</v>
      </c>
      <c r="AB245" s="567" t="s">
        <v>1444</v>
      </c>
      <c r="AC245" s="564">
        <v>8.7999999999999995E-2</v>
      </c>
      <c r="AD245" s="571">
        <v>40633</v>
      </c>
      <c r="AE245" s="571"/>
      <c r="AF245" s="572"/>
      <c r="AG245" s="517" t="s">
        <v>628</v>
      </c>
      <c r="AH245" s="568" t="s">
        <v>3904</v>
      </c>
      <c r="AI245" s="573"/>
      <c r="AJ245" s="568">
        <v>33</v>
      </c>
      <c r="AK245" s="568">
        <v>33</v>
      </c>
      <c r="AL245" s="568">
        <v>0</v>
      </c>
      <c r="AM245" s="568">
        <v>14</v>
      </c>
      <c r="AN245" s="568">
        <v>19</v>
      </c>
      <c r="AO245" s="568">
        <v>0</v>
      </c>
      <c r="AP245" s="568">
        <v>0</v>
      </c>
      <c r="AQ245" s="568">
        <v>0</v>
      </c>
      <c r="AR245" s="568">
        <v>0</v>
      </c>
      <c r="AS245" s="568">
        <v>0</v>
      </c>
      <c r="AT245" s="568">
        <v>14</v>
      </c>
      <c r="AU245" s="568">
        <v>19</v>
      </c>
      <c r="AV245" s="568">
        <v>0</v>
      </c>
      <c r="AW245" s="568">
        <v>0</v>
      </c>
      <c r="AX245" s="568">
        <v>0</v>
      </c>
      <c r="AY245" s="568">
        <v>0</v>
      </c>
      <c r="AZ245" s="568">
        <v>0</v>
      </c>
      <c r="BA245" s="568">
        <v>0</v>
      </c>
      <c r="BB245" s="568">
        <v>0</v>
      </c>
      <c r="BC245" s="568">
        <v>0</v>
      </c>
      <c r="BD245" s="568">
        <v>0</v>
      </c>
      <c r="BE245" s="568">
        <v>0</v>
      </c>
      <c r="BF245" s="568">
        <v>0</v>
      </c>
      <c r="BG245" s="568">
        <v>0</v>
      </c>
      <c r="BH245" s="568">
        <v>0</v>
      </c>
      <c r="BI245" s="568">
        <v>0</v>
      </c>
      <c r="BJ245" s="568">
        <v>0</v>
      </c>
      <c r="BK245" s="568">
        <v>0</v>
      </c>
      <c r="BL245" s="568">
        <v>0</v>
      </c>
      <c r="BM245" s="568">
        <v>0</v>
      </c>
      <c r="BN245" s="550" t="s">
        <v>4967</v>
      </c>
      <c r="BO245" s="574">
        <v>0</v>
      </c>
      <c r="BP245" s="524">
        <v>0</v>
      </c>
      <c r="BQ245" s="553">
        <v>16.5</v>
      </c>
      <c r="BR245" s="552">
        <v>16.5</v>
      </c>
      <c r="BS245" s="524">
        <v>0</v>
      </c>
      <c r="BT245" s="524">
        <v>0</v>
      </c>
      <c r="BU245" s="575">
        <v>0</v>
      </c>
      <c r="BV245" s="524">
        <v>0</v>
      </c>
      <c r="BW245" s="524">
        <v>0</v>
      </c>
      <c r="BX245" s="524">
        <v>0</v>
      </c>
      <c r="BY245" s="524">
        <v>0</v>
      </c>
      <c r="BZ245" s="524">
        <v>0</v>
      </c>
      <c r="CA245" s="524">
        <v>0</v>
      </c>
      <c r="CB245" s="524">
        <v>0</v>
      </c>
      <c r="CC245" s="524">
        <v>0</v>
      </c>
      <c r="CD245" s="524">
        <v>0</v>
      </c>
      <c r="CE245" s="524">
        <v>0</v>
      </c>
      <c r="CF245" s="524">
        <v>0</v>
      </c>
      <c r="CG245" s="524">
        <v>0</v>
      </c>
      <c r="CH245" s="524">
        <v>0</v>
      </c>
      <c r="CI245" s="524">
        <v>0</v>
      </c>
      <c r="CJ245" s="524">
        <v>0</v>
      </c>
      <c r="CK245" s="623">
        <f t="shared" si="3"/>
        <v>33</v>
      </c>
      <c r="CL245" s="554">
        <v>33</v>
      </c>
      <c r="CM245" s="554">
        <v>33</v>
      </c>
      <c r="CN245" s="554">
        <v>33</v>
      </c>
      <c r="CO245" s="524">
        <v>3</v>
      </c>
      <c r="CP245" s="726"/>
      <c r="CQ245" s="526" t="s">
        <v>4965</v>
      </c>
      <c r="CR245" s="526" t="s">
        <v>4965</v>
      </c>
      <c r="CS245" s="531" t="s">
        <v>1938</v>
      </c>
      <c r="CT245" s="526" t="s">
        <v>4965</v>
      </c>
      <c r="CU245" s="526" t="s">
        <v>4965</v>
      </c>
    </row>
    <row r="246" spans="1:99" s="71" customFormat="1" ht="12" customHeight="1" x14ac:dyDescent="0.2">
      <c r="A246" s="540" t="s">
        <v>2442</v>
      </c>
      <c r="B246" s="567" t="s">
        <v>1881</v>
      </c>
      <c r="C246" s="567" t="s">
        <v>1882</v>
      </c>
      <c r="D246" s="567" t="s">
        <v>1883</v>
      </c>
      <c r="E246" s="568" t="s">
        <v>1882</v>
      </c>
      <c r="F246" s="567" t="s">
        <v>1432</v>
      </c>
      <c r="G246" s="567" t="s">
        <v>1884</v>
      </c>
      <c r="H246" s="567" t="s">
        <v>1885</v>
      </c>
      <c r="I246" s="567" t="s">
        <v>1886</v>
      </c>
      <c r="J246" s="567">
        <v>525385</v>
      </c>
      <c r="K246" s="567">
        <v>175234</v>
      </c>
      <c r="L246" s="512" t="s">
        <v>3088</v>
      </c>
      <c r="M246" s="569">
        <v>40633</v>
      </c>
      <c r="N246" s="570" t="s">
        <v>1432</v>
      </c>
      <c r="O246" s="567">
        <v>0</v>
      </c>
      <c r="P246" s="567">
        <v>75</v>
      </c>
      <c r="Q246" s="679">
        <v>75</v>
      </c>
      <c r="R246" s="567" t="s">
        <v>4560</v>
      </c>
      <c r="S246" s="567" t="s">
        <v>1154</v>
      </c>
      <c r="T246" s="570" t="s">
        <v>4561</v>
      </c>
      <c r="U246" s="570" t="s">
        <v>4562</v>
      </c>
      <c r="V246" s="570"/>
      <c r="W246" s="567" t="s">
        <v>1439</v>
      </c>
      <c r="X246" s="570" t="s">
        <v>1432</v>
      </c>
      <c r="Y246" s="567" t="s">
        <v>1442</v>
      </c>
      <c r="Z246" s="567" t="s">
        <v>1443</v>
      </c>
      <c r="AA246" s="567" t="s">
        <v>1443</v>
      </c>
      <c r="AB246" s="567" t="s">
        <v>1444</v>
      </c>
      <c r="AC246" s="564">
        <v>0.20399999999999999</v>
      </c>
      <c r="AD246" s="571">
        <v>40633</v>
      </c>
      <c r="AE246" s="571"/>
      <c r="AF246" s="572"/>
      <c r="AG246" s="517" t="s">
        <v>3063</v>
      </c>
      <c r="AH246" s="568" t="s">
        <v>1445</v>
      </c>
      <c r="AI246" s="573"/>
      <c r="AJ246" s="573"/>
      <c r="AK246" s="573"/>
      <c r="AL246" s="568">
        <v>0</v>
      </c>
      <c r="AM246" s="568">
        <v>5</v>
      </c>
      <c r="AN246" s="568">
        <v>60</v>
      </c>
      <c r="AO246" s="568">
        <v>10</v>
      </c>
      <c r="AP246" s="568">
        <v>0</v>
      </c>
      <c r="AQ246" s="568">
        <v>0</v>
      </c>
      <c r="AR246" s="568">
        <v>0</v>
      </c>
      <c r="AS246" s="568">
        <v>0</v>
      </c>
      <c r="AT246" s="568">
        <v>5</v>
      </c>
      <c r="AU246" s="568">
        <v>60</v>
      </c>
      <c r="AV246" s="568">
        <v>10</v>
      </c>
      <c r="AW246" s="568">
        <v>0</v>
      </c>
      <c r="AX246" s="568">
        <v>0</v>
      </c>
      <c r="AY246" s="568">
        <v>0</v>
      </c>
      <c r="AZ246" s="568">
        <v>0</v>
      </c>
      <c r="BA246" s="568">
        <v>0</v>
      </c>
      <c r="BB246" s="568">
        <v>0</v>
      </c>
      <c r="BC246" s="568">
        <v>0</v>
      </c>
      <c r="BD246" s="568">
        <v>0</v>
      </c>
      <c r="BE246" s="568">
        <v>0</v>
      </c>
      <c r="BF246" s="568">
        <v>0</v>
      </c>
      <c r="BG246" s="568">
        <v>0</v>
      </c>
      <c r="BH246" s="568">
        <v>0</v>
      </c>
      <c r="BI246" s="568">
        <v>0</v>
      </c>
      <c r="BJ246" s="568">
        <v>0</v>
      </c>
      <c r="BK246" s="568">
        <v>0</v>
      </c>
      <c r="BL246" s="568">
        <v>0</v>
      </c>
      <c r="BM246" s="568">
        <v>0</v>
      </c>
      <c r="BN246" s="550" t="s">
        <v>4967</v>
      </c>
      <c r="BO246" s="574">
        <v>0</v>
      </c>
      <c r="BP246" s="524">
        <v>0</v>
      </c>
      <c r="BQ246" s="553">
        <v>37.5</v>
      </c>
      <c r="BR246" s="552">
        <v>37.5</v>
      </c>
      <c r="BS246" s="524">
        <v>0</v>
      </c>
      <c r="BT246" s="524">
        <v>0</v>
      </c>
      <c r="BU246" s="575">
        <v>0</v>
      </c>
      <c r="BV246" s="524">
        <v>0</v>
      </c>
      <c r="BW246" s="524">
        <v>0</v>
      </c>
      <c r="BX246" s="524">
        <v>0</v>
      </c>
      <c r="BY246" s="524">
        <v>0</v>
      </c>
      <c r="BZ246" s="524">
        <v>0</v>
      </c>
      <c r="CA246" s="524">
        <v>0</v>
      </c>
      <c r="CB246" s="524">
        <v>0</v>
      </c>
      <c r="CC246" s="524">
        <v>0</v>
      </c>
      <c r="CD246" s="524">
        <v>0</v>
      </c>
      <c r="CE246" s="524">
        <v>0</v>
      </c>
      <c r="CF246" s="524">
        <v>0</v>
      </c>
      <c r="CG246" s="524">
        <v>0</v>
      </c>
      <c r="CH246" s="524">
        <v>0</v>
      </c>
      <c r="CI246" s="524">
        <v>0</v>
      </c>
      <c r="CJ246" s="524">
        <v>0</v>
      </c>
      <c r="CK246" s="623">
        <f t="shared" si="3"/>
        <v>75</v>
      </c>
      <c r="CL246" s="554">
        <v>75</v>
      </c>
      <c r="CM246" s="554">
        <v>75</v>
      </c>
      <c r="CN246" s="554">
        <v>75</v>
      </c>
      <c r="CO246" s="524">
        <v>3</v>
      </c>
      <c r="CP246" s="726"/>
      <c r="CQ246" s="526" t="s">
        <v>4965</v>
      </c>
      <c r="CR246" s="526" t="s">
        <v>4965</v>
      </c>
      <c r="CS246" s="531" t="s">
        <v>1938</v>
      </c>
      <c r="CT246" s="526" t="s">
        <v>4965</v>
      </c>
      <c r="CU246" s="526" t="s">
        <v>4965</v>
      </c>
    </row>
    <row r="247" spans="1:99" s="71" customFormat="1" ht="12" customHeight="1" x14ac:dyDescent="0.2">
      <c r="A247" s="540" t="s">
        <v>2442</v>
      </c>
      <c r="B247" s="567" t="s">
        <v>1881</v>
      </c>
      <c r="C247" s="567" t="s">
        <v>1882</v>
      </c>
      <c r="D247" s="567" t="s">
        <v>4563</v>
      </c>
      <c r="E247" s="568" t="s">
        <v>1882</v>
      </c>
      <c r="F247" s="567" t="s">
        <v>1432</v>
      </c>
      <c r="G247" s="567" t="s">
        <v>1884</v>
      </c>
      <c r="H247" s="567" t="s">
        <v>1885</v>
      </c>
      <c r="I247" s="567" t="s">
        <v>1886</v>
      </c>
      <c r="J247" s="567">
        <v>525385</v>
      </c>
      <c r="K247" s="567">
        <v>175234</v>
      </c>
      <c r="L247" s="512" t="s">
        <v>3088</v>
      </c>
      <c r="M247" s="569">
        <v>40633</v>
      </c>
      <c r="N247" s="570" t="s">
        <v>1432</v>
      </c>
      <c r="O247" s="567">
        <v>0</v>
      </c>
      <c r="P247" s="567">
        <v>38</v>
      </c>
      <c r="Q247" s="679">
        <v>38</v>
      </c>
      <c r="R247" s="567" t="s">
        <v>4560</v>
      </c>
      <c r="S247" s="567" t="s">
        <v>1154</v>
      </c>
      <c r="T247" s="570" t="s">
        <v>4561</v>
      </c>
      <c r="U247" s="570" t="s">
        <v>4562</v>
      </c>
      <c r="V247" s="570"/>
      <c r="W247" s="567" t="s">
        <v>1439</v>
      </c>
      <c r="X247" s="570" t="s">
        <v>1432</v>
      </c>
      <c r="Y247" s="567" t="s">
        <v>1442</v>
      </c>
      <c r="Z247" s="567" t="s">
        <v>1443</v>
      </c>
      <c r="AA247" s="567" t="s">
        <v>1443</v>
      </c>
      <c r="AB247" s="567" t="s">
        <v>1444</v>
      </c>
      <c r="AC247" s="564">
        <v>0.11</v>
      </c>
      <c r="AD247" s="571">
        <v>40633</v>
      </c>
      <c r="AE247" s="571"/>
      <c r="AF247" s="725">
        <v>42220</v>
      </c>
      <c r="AG247" s="517" t="s">
        <v>1931</v>
      </c>
      <c r="AH247" s="568" t="s">
        <v>3905</v>
      </c>
      <c r="AI247" s="573"/>
      <c r="AJ247" s="568">
        <v>38</v>
      </c>
      <c r="AK247" s="568">
        <v>38</v>
      </c>
      <c r="AL247" s="568">
        <v>0</v>
      </c>
      <c r="AM247" s="568">
        <v>12</v>
      </c>
      <c r="AN247" s="568">
        <v>11</v>
      </c>
      <c r="AO247" s="568">
        <v>12</v>
      </c>
      <c r="AP247" s="568">
        <v>3</v>
      </c>
      <c r="AQ247" s="568">
        <v>0</v>
      </c>
      <c r="AR247" s="568">
        <v>0</v>
      </c>
      <c r="AS247" s="568">
        <v>0</v>
      </c>
      <c r="AT247" s="568">
        <v>12</v>
      </c>
      <c r="AU247" s="568">
        <v>11</v>
      </c>
      <c r="AV247" s="568">
        <v>12</v>
      </c>
      <c r="AW247" s="568">
        <v>3</v>
      </c>
      <c r="AX247" s="568">
        <v>0</v>
      </c>
      <c r="AY247" s="568">
        <v>0</v>
      </c>
      <c r="AZ247" s="568">
        <v>0</v>
      </c>
      <c r="BA247" s="568">
        <v>0</v>
      </c>
      <c r="BB247" s="568">
        <v>0</v>
      </c>
      <c r="BC247" s="568">
        <v>0</v>
      </c>
      <c r="BD247" s="568">
        <v>0</v>
      </c>
      <c r="BE247" s="568">
        <v>0</v>
      </c>
      <c r="BF247" s="568">
        <v>0</v>
      </c>
      <c r="BG247" s="568">
        <v>0</v>
      </c>
      <c r="BH247" s="568">
        <v>0</v>
      </c>
      <c r="BI247" s="568">
        <v>0</v>
      </c>
      <c r="BJ247" s="568">
        <v>0</v>
      </c>
      <c r="BK247" s="568">
        <v>0</v>
      </c>
      <c r="BL247" s="568">
        <v>0</v>
      </c>
      <c r="BM247" s="568">
        <v>0</v>
      </c>
      <c r="BN247" s="550" t="s">
        <v>4967</v>
      </c>
      <c r="BO247" s="574">
        <v>0</v>
      </c>
      <c r="BP247" s="552">
        <v>38</v>
      </c>
      <c r="BQ247" s="718">
        <v>0</v>
      </c>
      <c r="BR247" s="524">
        <v>0</v>
      </c>
      <c r="BS247" s="524">
        <v>0</v>
      </c>
      <c r="BT247" s="524">
        <v>0</v>
      </c>
      <c r="BU247" s="575">
        <v>0</v>
      </c>
      <c r="BV247" s="524">
        <v>0</v>
      </c>
      <c r="BW247" s="524">
        <v>0</v>
      </c>
      <c r="BX247" s="524">
        <v>0</v>
      </c>
      <c r="BY247" s="524">
        <v>0</v>
      </c>
      <c r="BZ247" s="524">
        <v>0</v>
      </c>
      <c r="CA247" s="524">
        <v>0</v>
      </c>
      <c r="CB247" s="524">
        <v>0</v>
      </c>
      <c r="CC247" s="524">
        <v>0</v>
      </c>
      <c r="CD247" s="524">
        <v>0</v>
      </c>
      <c r="CE247" s="524">
        <v>0</v>
      </c>
      <c r="CF247" s="524">
        <v>0</v>
      </c>
      <c r="CG247" s="524">
        <v>0</v>
      </c>
      <c r="CH247" s="524">
        <v>0</v>
      </c>
      <c r="CI247" s="524">
        <v>0</v>
      </c>
      <c r="CJ247" s="524">
        <v>0</v>
      </c>
      <c r="CK247" s="623">
        <f t="shared" si="3"/>
        <v>38</v>
      </c>
      <c r="CL247" s="554">
        <v>38</v>
      </c>
      <c r="CM247" s="554">
        <v>0</v>
      </c>
      <c r="CN247" s="554">
        <v>0</v>
      </c>
      <c r="CO247" s="524">
        <v>3</v>
      </c>
      <c r="CP247" s="726"/>
      <c r="CQ247" s="526" t="s">
        <v>4965</v>
      </c>
      <c r="CR247" s="526" t="s">
        <v>4965</v>
      </c>
      <c r="CS247" s="531" t="s">
        <v>1938</v>
      </c>
      <c r="CT247" s="526" t="s">
        <v>4965</v>
      </c>
      <c r="CU247" s="526" t="s">
        <v>4965</v>
      </c>
    </row>
    <row r="248" spans="1:99" s="71" customFormat="1" ht="12" customHeight="1" x14ac:dyDescent="0.2">
      <c r="A248" s="540" t="s">
        <v>2442</v>
      </c>
      <c r="B248" s="567" t="s">
        <v>1881</v>
      </c>
      <c r="C248" s="567" t="s">
        <v>1882</v>
      </c>
      <c r="D248" s="567" t="s">
        <v>4564</v>
      </c>
      <c r="E248" s="568" t="s">
        <v>1882</v>
      </c>
      <c r="F248" s="567" t="s">
        <v>1432</v>
      </c>
      <c r="G248" s="567" t="s">
        <v>1884</v>
      </c>
      <c r="H248" s="567" t="s">
        <v>1885</v>
      </c>
      <c r="I248" s="567" t="s">
        <v>1886</v>
      </c>
      <c r="J248" s="567">
        <v>525385</v>
      </c>
      <c r="K248" s="567">
        <v>175234</v>
      </c>
      <c r="L248" s="512" t="s">
        <v>3088</v>
      </c>
      <c r="M248" s="569">
        <v>40633</v>
      </c>
      <c r="N248" s="570" t="s">
        <v>1432</v>
      </c>
      <c r="O248" s="567">
        <v>0</v>
      </c>
      <c r="P248" s="567">
        <v>10</v>
      </c>
      <c r="Q248" s="679">
        <v>10</v>
      </c>
      <c r="R248" s="567" t="s">
        <v>4560</v>
      </c>
      <c r="S248" s="567" t="s">
        <v>1154</v>
      </c>
      <c r="T248" s="570" t="s">
        <v>4561</v>
      </c>
      <c r="U248" s="570" t="s">
        <v>4562</v>
      </c>
      <c r="V248" s="570"/>
      <c r="W248" s="567" t="s">
        <v>1439</v>
      </c>
      <c r="X248" s="570" t="s">
        <v>1432</v>
      </c>
      <c r="Y248" s="567" t="s">
        <v>1442</v>
      </c>
      <c r="Z248" s="567" t="s">
        <v>1443</v>
      </c>
      <c r="AA248" s="567" t="s">
        <v>1443</v>
      </c>
      <c r="AB248" s="567" t="s">
        <v>1444</v>
      </c>
      <c r="AC248" s="564">
        <v>8.7999999999999995E-2</v>
      </c>
      <c r="AD248" s="571">
        <v>40633</v>
      </c>
      <c r="AE248" s="571"/>
      <c r="AF248" s="572"/>
      <c r="AG248" s="517" t="s">
        <v>628</v>
      </c>
      <c r="AH248" s="568" t="s">
        <v>3904</v>
      </c>
      <c r="AI248" s="573"/>
      <c r="AJ248" s="568">
        <v>8</v>
      </c>
      <c r="AK248" s="568">
        <v>8</v>
      </c>
      <c r="AL248" s="568">
        <v>0</v>
      </c>
      <c r="AM248" s="568">
        <v>2</v>
      </c>
      <c r="AN248" s="568">
        <v>8</v>
      </c>
      <c r="AO248" s="568">
        <v>0</v>
      </c>
      <c r="AP248" s="568">
        <v>0</v>
      </c>
      <c r="AQ248" s="568">
        <v>0</v>
      </c>
      <c r="AR248" s="568">
        <v>0</v>
      </c>
      <c r="AS248" s="568">
        <v>0</v>
      </c>
      <c r="AT248" s="568">
        <v>2</v>
      </c>
      <c r="AU248" s="568">
        <v>8</v>
      </c>
      <c r="AV248" s="568">
        <v>0</v>
      </c>
      <c r="AW248" s="568">
        <v>0</v>
      </c>
      <c r="AX248" s="568">
        <v>0</v>
      </c>
      <c r="AY248" s="568">
        <v>0</v>
      </c>
      <c r="AZ248" s="568">
        <v>0</v>
      </c>
      <c r="BA248" s="568">
        <v>0</v>
      </c>
      <c r="BB248" s="568">
        <v>0</v>
      </c>
      <c r="BC248" s="568">
        <v>0</v>
      </c>
      <c r="BD248" s="568">
        <v>0</v>
      </c>
      <c r="BE248" s="568">
        <v>0</v>
      </c>
      <c r="BF248" s="568">
        <v>0</v>
      </c>
      <c r="BG248" s="568">
        <v>0</v>
      </c>
      <c r="BH248" s="568">
        <v>0</v>
      </c>
      <c r="BI248" s="568">
        <v>0</v>
      </c>
      <c r="BJ248" s="568">
        <v>0</v>
      </c>
      <c r="BK248" s="568">
        <v>0</v>
      </c>
      <c r="BL248" s="568">
        <v>0</v>
      </c>
      <c r="BM248" s="568">
        <v>0</v>
      </c>
      <c r="BN248" s="550" t="s">
        <v>4491</v>
      </c>
      <c r="BO248" s="574">
        <v>0</v>
      </c>
      <c r="BP248" s="524">
        <v>0</v>
      </c>
      <c r="BQ248" s="553">
        <v>5</v>
      </c>
      <c r="BR248" s="552">
        <v>5</v>
      </c>
      <c r="BS248" s="524">
        <v>0</v>
      </c>
      <c r="BT248" s="524">
        <v>0</v>
      </c>
      <c r="BU248" s="575">
        <v>0</v>
      </c>
      <c r="BV248" s="524">
        <v>0</v>
      </c>
      <c r="BW248" s="524">
        <v>0</v>
      </c>
      <c r="BX248" s="524">
        <v>0</v>
      </c>
      <c r="BY248" s="524">
        <v>0</v>
      </c>
      <c r="BZ248" s="524">
        <v>0</v>
      </c>
      <c r="CA248" s="524">
        <v>0</v>
      </c>
      <c r="CB248" s="524">
        <v>0</v>
      </c>
      <c r="CC248" s="524">
        <v>0</v>
      </c>
      <c r="CD248" s="524">
        <v>0</v>
      </c>
      <c r="CE248" s="524">
        <v>0</v>
      </c>
      <c r="CF248" s="524">
        <v>0</v>
      </c>
      <c r="CG248" s="524">
        <v>0</v>
      </c>
      <c r="CH248" s="524">
        <v>0</v>
      </c>
      <c r="CI248" s="524">
        <v>0</v>
      </c>
      <c r="CJ248" s="524">
        <v>0</v>
      </c>
      <c r="CK248" s="623">
        <f t="shared" si="3"/>
        <v>10</v>
      </c>
      <c r="CL248" s="554">
        <v>10</v>
      </c>
      <c r="CM248" s="554">
        <v>10</v>
      </c>
      <c r="CN248" s="554">
        <v>10</v>
      </c>
      <c r="CO248" s="524">
        <v>2</v>
      </c>
      <c r="CP248" s="524"/>
      <c r="CQ248" s="526" t="s">
        <v>4965</v>
      </c>
      <c r="CR248" s="526" t="s">
        <v>4965</v>
      </c>
      <c r="CS248" s="531" t="s">
        <v>1938</v>
      </c>
      <c r="CT248" s="526" t="s">
        <v>4965</v>
      </c>
      <c r="CU248" s="526" t="s">
        <v>4965</v>
      </c>
    </row>
    <row r="249" spans="1:99" s="71" customFormat="1" ht="12" customHeight="1" x14ac:dyDescent="0.2">
      <c r="A249" s="540" t="s">
        <v>2442</v>
      </c>
      <c r="B249" s="567" t="s">
        <v>1881</v>
      </c>
      <c r="C249" s="567" t="s">
        <v>1882</v>
      </c>
      <c r="D249" s="567" t="s">
        <v>4564</v>
      </c>
      <c r="E249" s="568" t="s">
        <v>1882</v>
      </c>
      <c r="F249" s="567" t="s">
        <v>1432</v>
      </c>
      <c r="G249" s="567" t="s">
        <v>1884</v>
      </c>
      <c r="H249" s="567" t="s">
        <v>1885</v>
      </c>
      <c r="I249" s="567" t="s">
        <v>1886</v>
      </c>
      <c r="J249" s="567">
        <v>525385</v>
      </c>
      <c r="K249" s="567">
        <v>175234</v>
      </c>
      <c r="L249" s="512" t="s">
        <v>3088</v>
      </c>
      <c r="M249" s="569">
        <v>40633</v>
      </c>
      <c r="N249" s="570" t="s">
        <v>1432</v>
      </c>
      <c r="O249" s="567">
        <v>0</v>
      </c>
      <c r="P249" s="567">
        <v>77</v>
      </c>
      <c r="Q249" s="679">
        <v>77</v>
      </c>
      <c r="R249" s="567" t="s">
        <v>4560</v>
      </c>
      <c r="S249" s="567" t="s">
        <v>1154</v>
      </c>
      <c r="T249" s="570" t="s">
        <v>4561</v>
      </c>
      <c r="U249" s="570" t="s">
        <v>4562</v>
      </c>
      <c r="V249" s="570"/>
      <c r="W249" s="567" t="s">
        <v>1439</v>
      </c>
      <c r="X249" s="570" t="s">
        <v>1432</v>
      </c>
      <c r="Y249" s="567" t="s">
        <v>1442</v>
      </c>
      <c r="Z249" s="567" t="s">
        <v>1443</v>
      </c>
      <c r="AA249" s="567" t="s">
        <v>1443</v>
      </c>
      <c r="AB249" s="567" t="s">
        <v>1444</v>
      </c>
      <c r="AC249" s="564">
        <v>0.20399999999999999</v>
      </c>
      <c r="AD249" s="571">
        <v>40633</v>
      </c>
      <c r="AE249" s="571"/>
      <c r="AF249" s="572"/>
      <c r="AG249" s="517" t="s">
        <v>3063</v>
      </c>
      <c r="AH249" s="568" t="s">
        <v>1445</v>
      </c>
      <c r="AI249" s="573"/>
      <c r="AJ249" s="573"/>
      <c r="AK249" s="573"/>
      <c r="AL249" s="568">
        <v>0</v>
      </c>
      <c r="AM249" s="568">
        <v>0</v>
      </c>
      <c r="AN249" s="568">
        <v>68</v>
      </c>
      <c r="AO249" s="568">
        <v>5</v>
      </c>
      <c r="AP249" s="568">
        <v>4</v>
      </c>
      <c r="AQ249" s="568">
        <v>0</v>
      </c>
      <c r="AR249" s="568">
        <v>0</v>
      </c>
      <c r="AS249" s="568">
        <v>0</v>
      </c>
      <c r="AT249" s="568">
        <v>0</v>
      </c>
      <c r="AU249" s="568">
        <v>68</v>
      </c>
      <c r="AV249" s="568">
        <v>5</v>
      </c>
      <c r="AW249" s="568">
        <v>4</v>
      </c>
      <c r="AX249" s="568">
        <v>0</v>
      </c>
      <c r="AY249" s="568">
        <v>0</v>
      </c>
      <c r="AZ249" s="568">
        <v>0</v>
      </c>
      <c r="BA249" s="568">
        <v>0</v>
      </c>
      <c r="BB249" s="568">
        <v>0</v>
      </c>
      <c r="BC249" s="568">
        <v>0</v>
      </c>
      <c r="BD249" s="568">
        <v>0</v>
      </c>
      <c r="BE249" s="568">
        <v>0</v>
      </c>
      <c r="BF249" s="568">
        <v>0</v>
      </c>
      <c r="BG249" s="568">
        <v>0</v>
      </c>
      <c r="BH249" s="568">
        <v>0</v>
      </c>
      <c r="BI249" s="568">
        <v>0</v>
      </c>
      <c r="BJ249" s="568">
        <v>0</v>
      </c>
      <c r="BK249" s="568">
        <v>0</v>
      </c>
      <c r="BL249" s="568">
        <v>0</v>
      </c>
      <c r="BM249" s="568">
        <v>0</v>
      </c>
      <c r="BN249" s="550" t="s">
        <v>4967</v>
      </c>
      <c r="BO249" s="574">
        <v>0</v>
      </c>
      <c r="BP249" s="524">
        <v>0</v>
      </c>
      <c r="BQ249" s="553">
        <v>38.5</v>
      </c>
      <c r="BR249" s="552">
        <v>38.5</v>
      </c>
      <c r="BS249" s="524">
        <v>0</v>
      </c>
      <c r="BT249" s="524">
        <v>0</v>
      </c>
      <c r="BU249" s="575">
        <v>0</v>
      </c>
      <c r="BV249" s="524">
        <v>0</v>
      </c>
      <c r="BW249" s="524">
        <v>0</v>
      </c>
      <c r="BX249" s="524">
        <v>0</v>
      </c>
      <c r="BY249" s="524">
        <v>0</v>
      </c>
      <c r="BZ249" s="524">
        <v>0</v>
      </c>
      <c r="CA249" s="524">
        <v>0</v>
      </c>
      <c r="CB249" s="524">
        <v>0</v>
      </c>
      <c r="CC249" s="524">
        <v>0</v>
      </c>
      <c r="CD249" s="524">
        <v>0</v>
      </c>
      <c r="CE249" s="524">
        <v>0</v>
      </c>
      <c r="CF249" s="524">
        <v>0</v>
      </c>
      <c r="CG249" s="524">
        <v>0</v>
      </c>
      <c r="CH249" s="524">
        <v>0</v>
      </c>
      <c r="CI249" s="524">
        <v>0</v>
      </c>
      <c r="CJ249" s="524">
        <v>0</v>
      </c>
      <c r="CK249" s="623">
        <f t="shared" si="3"/>
        <v>77</v>
      </c>
      <c r="CL249" s="554">
        <v>77</v>
      </c>
      <c r="CM249" s="554">
        <v>77</v>
      </c>
      <c r="CN249" s="554">
        <v>77</v>
      </c>
      <c r="CO249" s="524">
        <v>3</v>
      </c>
      <c r="CP249" s="726"/>
      <c r="CQ249" s="526" t="s">
        <v>4965</v>
      </c>
      <c r="CR249" s="526" t="s">
        <v>4965</v>
      </c>
      <c r="CS249" s="531" t="s">
        <v>1938</v>
      </c>
      <c r="CT249" s="526" t="s">
        <v>4965</v>
      </c>
      <c r="CU249" s="526" t="s">
        <v>4965</v>
      </c>
    </row>
    <row r="250" spans="1:99" s="71" customFormat="1" ht="12" customHeight="1" x14ac:dyDescent="0.2">
      <c r="A250" s="557" t="s">
        <v>2442</v>
      </c>
      <c r="B250" s="536" t="s">
        <v>1881</v>
      </c>
      <c r="C250" s="536" t="s">
        <v>1882</v>
      </c>
      <c r="D250" s="536" t="s">
        <v>4565</v>
      </c>
      <c r="E250" s="732" t="s">
        <v>1882</v>
      </c>
      <c r="F250" s="536"/>
      <c r="G250" s="536" t="s">
        <v>1884</v>
      </c>
      <c r="H250" s="536" t="s">
        <v>1885</v>
      </c>
      <c r="I250" s="536" t="s">
        <v>1886</v>
      </c>
      <c r="J250" s="536">
        <v>525385</v>
      </c>
      <c r="K250" s="536">
        <v>175234</v>
      </c>
      <c r="L250" s="512" t="s">
        <v>3088</v>
      </c>
      <c r="M250" s="733">
        <v>40633</v>
      </c>
      <c r="N250" s="733"/>
      <c r="O250" s="536">
        <v>0</v>
      </c>
      <c r="P250" s="536">
        <v>35</v>
      </c>
      <c r="Q250" s="734">
        <v>35</v>
      </c>
      <c r="R250" s="536" t="s">
        <v>4560</v>
      </c>
      <c r="S250" s="536" t="s">
        <v>1154</v>
      </c>
      <c r="T250" s="733">
        <v>40113</v>
      </c>
      <c r="U250" s="733">
        <v>40434</v>
      </c>
      <c r="V250" s="733"/>
      <c r="W250" s="735" t="s">
        <v>1439</v>
      </c>
      <c r="X250" s="536"/>
      <c r="Y250" s="735" t="s">
        <v>1442</v>
      </c>
      <c r="Z250" s="536" t="s">
        <v>1443</v>
      </c>
      <c r="AA250" s="536" t="s">
        <v>1443</v>
      </c>
      <c r="AB250" s="536" t="s">
        <v>1444</v>
      </c>
      <c r="AC250" s="536">
        <v>0.2</v>
      </c>
      <c r="AD250" s="715">
        <v>40633</v>
      </c>
      <c r="AE250" s="715"/>
      <c r="AF250" s="715">
        <v>42094</v>
      </c>
      <c r="AG250" s="735" t="s">
        <v>3063</v>
      </c>
      <c r="AH250" s="736" t="s">
        <v>1445</v>
      </c>
      <c r="AI250" s="517" t="s">
        <v>4965</v>
      </c>
      <c r="AJ250" s="732">
        <v>0</v>
      </c>
      <c r="AK250" s="732">
        <v>0</v>
      </c>
      <c r="AL250" s="732">
        <v>0</v>
      </c>
      <c r="AM250" s="732">
        <v>6</v>
      </c>
      <c r="AN250" s="732">
        <v>22</v>
      </c>
      <c r="AO250" s="732">
        <v>7</v>
      </c>
      <c r="AP250" s="732">
        <v>0</v>
      </c>
      <c r="AQ250" s="732">
        <v>0</v>
      </c>
      <c r="AR250" s="732">
        <v>0</v>
      </c>
      <c r="AS250" s="732">
        <v>0</v>
      </c>
      <c r="AT250" s="732">
        <v>6</v>
      </c>
      <c r="AU250" s="732">
        <v>22</v>
      </c>
      <c r="AV250" s="732">
        <v>7</v>
      </c>
      <c r="AW250" s="732">
        <v>0</v>
      </c>
      <c r="AX250" s="732">
        <v>0</v>
      </c>
      <c r="AY250" s="732">
        <v>0</v>
      </c>
      <c r="AZ250" s="732">
        <v>0</v>
      </c>
      <c r="BA250" s="732">
        <v>0</v>
      </c>
      <c r="BB250" s="732">
        <v>0</v>
      </c>
      <c r="BC250" s="732">
        <v>0</v>
      </c>
      <c r="BD250" s="732">
        <v>0</v>
      </c>
      <c r="BE250" s="732">
        <v>0</v>
      </c>
      <c r="BF250" s="732">
        <v>0</v>
      </c>
      <c r="BG250" s="732">
        <v>0</v>
      </c>
      <c r="BH250" s="732">
        <v>0</v>
      </c>
      <c r="BI250" s="732">
        <v>0</v>
      </c>
      <c r="BJ250" s="732">
        <v>0</v>
      </c>
      <c r="BK250" s="732">
        <v>0</v>
      </c>
      <c r="BL250" s="732">
        <v>0</v>
      </c>
      <c r="BM250" s="732">
        <v>0</v>
      </c>
      <c r="BN250" s="732"/>
      <c r="BO250" s="518">
        <v>35</v>
      </c>
      <c r="BP250" s="524">
        <v>0</v>
      </c>
      <c r="BQ250" s="718">
        <v>0</v>
      </c>
      <c r="BR250" s="524">
        <v>0</v>
      </c>
      <c r="BS250" s="524">
        <v>0</v>
      </c>
      <c r="BT250" s="524">
        <v>0</v>
      </c>
      <c r="BU250" s="575">
        <v>0</v>
      </c>
      <c r="BV250" s="524">
        <v>0</v>
      </c>
      <c r="BW250" s="524">
        <v>0</v>
      </c>
      <c r="BX250" s="524">
        <v>0</v>
      </c>
      <c r="BY250" s="524">
        <v>0</v>
      </c>
      <c r="BZ250" s="524">
        <v>0</v>
      </c>
      <c r="CA250" s="524">
        <v>0</v>
      </c>
      <c r="CB250" s="524">
        <v>0</v>
      </c>
      <c r="CC250" s="524">
        <v>0</v>
      </c>
      <c r="CD250" s="524">
        <v>0</v>
      </c>
      <c r="CE250" s="524">
        <v>0</v>
      </c>
      <c r="CF250" s="524">
        <v>0</v>
      </c>
      <c r="CG250" s="524">
        <v>0</v>
      </c>
      <c r="CH250" s="524">
        <v>0</v>
      </c>
      <c r="CI250" s="524">
        <v>0</v>
      </c>
      <c r="CJ250" s="524">
        <v>0</v>
      </c>
      <c r="CK250" s="623">
        <f t="shared" si="3"/>
        <v>0</v>
      </c>
      <c r="CL250" s="554">
        <v>0</v>
      </c>
      <c r="CM250" s="554">
        <v>0</v>
      </c>
      <c r="CN250" s="554">
        <v>0</v>
      </c>
      <c r="CO250" s="554">
        <v>1</v>
      </c>
      <c r="CP250" s="554"/>
      <c r="CQ250" s="526" t="s">
        <v>4965</v>
      </c>
      <c r="CR250" s="526" t="s">
        <v>4965</v>
      </c>
      <c r="CS250" s="648" t="s">
        <v>1938</v>
      </c>
      <c r="CT250" s="526" t="s">
        <v>4965</v>
      </c>
      <c r="CU250" s="526" t="s">
        <v>4965</v>
      </c>
    </row>
    <row r="251" spans="1:99" s="71" customFormat="1" ht="12" customHeight="1" x14ac:dyDescent="0.2">
      <c r="A251" s="557" t="s">
        <v>2442</v>
      </c>
      <c r="B251" s="536" t="s">
        <v>1881</v>
      </c>
      <c r="C251" s="536" t="s">
        <v>1882</v>
      </c>
      <c r="D251" s="536" t="s">
        <v>4565</v>
      </c>
      <c r="E251" s="732" t="s">
        <v>1882</v>
      </c>
      <c r="F251" s="536"/>
      <c r="G251" s="536" t="s">
        <v>1884</v>
      </c>
      <c r="H251" s="536" t="s">
        <v>1885</v>
      </c>
      <c r="I251" s="536" t="s">
        <v>1886</v>
      </c>
      <c r="J251" s="536">
        <v>525385</v>
      </c>
      <c r="K251" s="536">
        <v>175234</v>
      </c>
      <c r="L251" s="512" t="s">
        <v>3088</v>
      </c>
      <c r="M251" s="733">
        <v>40633</v>
      </c>
      <c r="N251" s="733"/>
      <c r="O251" s="536">
        <v>0</v>
      </c>
      <c r="P251" s="536">
        <v>98</v>
      </c>
      <c r="Q251" s="734">
        <v>98</v>
      </c>
      <c r="R251" s="536" t="s">
        <v>4560</v>
      </c>
      <c r="S251" s="536" t="s">
        <v>1154</v>
      </c>
      <c r="T251" s="733">
        <v>40113</v>
      </c>
      <c r="U251" s="733">
        <v>40434</v>
      </c>
      <c r="V251" s="733"/>
      <c r="W251" s="735" t="s">
        <v>1439</v>
      </c>
      <c r="X251" s="536"/>
      <c r="Y251" s="735" t="s">
        <v>1442</v>
      </c>
      <c r="Z251" s="536" t="s">
        <v>1443</v>
      </c>
      <c r="AA251" s="536" t="s">
        <v>1443</v>
      </c>
      <c r="AB251" s="536" t="s">
        <v>1444</v>
      </c>
      <c r="AC251" s="536">
        <v>0.09</v>
      </c>
      <c r="AD251" s="715">
        <v>40633</v>
      </c>
      <c r="AE251" s="715"/>
      <c r="AF251" s="715">
        <v>42094</v>
      </c>
      <c r="AG251" s="735" t="s">
        <v>628</v>
      </c>
      <c r="AH251" s="736" t="s">
        <v>3904</v>
      </c>
      <c r="AI251" s="517" t="s">
        <v>4965</v>
      </c>
      <c r="AJ251" s="732">
        <v>0</v>
      </c>
      <c r="AK251" s="732">
        <v>0</v>
      </c>
      <c r="AL251" s="732">
        <v>0</v>
      </c>
      <c r="AM251" s="732">
        <v>34</v>
      </c>
      <c r="AN251" s="732">
        <v>62</v>
      </c>
      <c r="AO251" s="732">
        <v>2</v>
      </c>
      <c r="AP251" s="732">
        <v>0</v>
      </c>
      <c r="AQ251" s="732">
        <v>0</v>
      </c>
      <c r="AR251" s="732">
        <v>0</v>
      </c>
      <c r="AS251" s="732">
        <v>0</v>
      </c>
      <c r="AT251" s="732">
        <v>34</v>
      </c>
      <c r="AU251" s="732">
        <v>62</v>
      </c>
      <c r="AV251" s="732">
        <v>2</v>
      </c>
      <c r="AW251" s="732">
        <v>0</v>
      </c>
      <c r="AX251" s="732">
        <v>0</v>
      </c>
      <c r="AY251" s="732">
        <v>0</v>
      </c>
      <c r="AZ251" s="732">
        <v>0</v>
      </c>
      <c r="BA251" s="732">
        <v>0</v>
      </c>
      <c r="BB251" s="732">
        <v>0</v>
      </c>
      <c r="BC251" s="732">
        <v>0</v>
      </c>
      <c r="BD251" s="732">
        <v>0</v>
      </c>
      <c r="BE251" s="732">
        <v>0</v>
      </c>
      <c r="BF251" s="732">
        <v>0</v>
      </c>
      <c r="BG251" s="732">
        <v>0</v>
      </c>
      <c r="BH251" s="732">
        <v>0</v>
      </c>
      <c r="BI251" s="732">
        <v>0</v>
      </c>
      <c r="BJ251" s="732">
        <v>0</v>
      </c>
      <c r="BK251" s="732">
        <v>0</v>
      </c>
      <c r="BL251" s="732">
        <v>0</v>
      </c>
      <c r="BM251" s="732">
        <v>0</v>
      </c>
      <c r="BN251" s="732"/>
      <c r="BO251" s="518">
        <v>98</v>
      </c>
      <c r="BP251" s="524">
        <v>0</v>
      </c>
      <c r="BQ251" s="718">
        <v>0</v>
      </c>
      <c r="BR251" s="524">
        <v>0</v>
      </c>
      <c r="BS251" s="524">
        <v>0</v>
      </c>
      <c r="BT251" s="524">
        <v>0</v>
      </c>
      <c r="BU251" s="575">
        <v>0</v>
      </c>
      <c r="BV251" s="524">
        <v>0</v>
      </c>
      <c r="BW251" s="524">
        <v>0</v>
      </c>
      <c r="BX251" s="524">
        <v>0</v>
      </c>
      <c r="BY251" s="524">
        <v>0</v>
      </c>
      <c r="BZ251" s="524">
        <v>0</v>
      </c>
      <c r="CA251" s="524">
        <v>0</v>
      </c>
      <c r="CB251" s="524">
        <v>0</v>
      </c>
      <c r="CC251" s="524">
        <v>0</v>
      </c>
      <c r="CD251" s="524">
        <v>0</v>
      </c>
      <c r="CE251" s="524">
        <v>0</v>
      </c>
      <c r="CF251" s="524">
        <v>0</v>
      </c>
      <c r="CG251" s="524">
        <v>0</v>
      </c>
      <c r="CH251" s="524">
        <v>0</v>
      </c>
      <c r="CI251" s="524">
        <v>0</v>
      </c>
      <c r="CJ251" s="524">
        <v>0</v>
      </c>
      <c r="CK251" s="623">
        <f t="shared" si="3"/>
        <v>0</v>
      </c>
      <c r="CL251" s="554">
        <v>0</v>
      </c>
      <c r="CM251" s="554">
        <v>0</v>
      </c>
      <c r="CN251" s="554">
        <v>0</v>
      </c>
      <c r="CO251" s="554">
        <v>1</v>
      </c>
      <c r="CP251" s="554"/>
      <c r="CQ251" s="526" t="s">
        <v>4965</v>
      </c>
      <c r="CR251" s="526" t="s">
        <v>4965</v>
      </c>
      <c r="CS251" s="648" t="s">
        <v>1938</v>
      </c>
      <c r="CT251" s="526" t="s">
        <v>4965</v>
      </c>
      <c r="CU251" s="526" t="s">
        <v>4965</v>
      </c>
    </row>
    <row r="252" spans="1:99" s="71" customFormat="1" ht="12" customHeight="1" x14ac:dyDescent="0.2">
      <c r="A252" s="540" t="s">
        <v>2442</v>
      </c>
      <c r="B252" s="567" t="s">
        <v>4566</v>
      </c>
      <c r="C252" s="567" t="s">
        <v>1432</v>
      </c>
      <c r="D252" s="567" t="s">
        <v>1432</v>
      </c>
      <c r="E252" s="568" t="s">
        <v>4567</v>
      </c>
      <c r="F252" s="567" t="s">
        <v>1432</v>
      </c>
      <c r="G252" s="567" t="s">
        <v>4568</v>
      </c>
      <c r="H252" s="567" t="s">
        <v>1458</v>
      </c>
      <c r="I252" s="567" t="s">
        <v>3289</v>
      </c>
      <c r="J252" s="567">
        <v>523284</v>
      </c>
      <c r="K252" s="567">
        <v>175846</v>
      </c>
      <c r="L252" s="512" t="s">
        <v>3088</v>
      </c>
      <c r="M252" s="569">
        <v>40155</v>
      </c>
      <c r="N252" s="570" t="s">
        <v>1432</v>
      </c>
      <c r="O252" s="567">
        <v>0</v>
      </c>
      <c r="P252" s="567">
        <v>1</v>
      </c>
      <c r="Q252" s="679">
        <v>1</v>
      </c>
      <c r="R252" s="567" t="s">
        <v>3291</v>
      </c>
      <c r="S252" s="567" t="s">
        <v>1438</v>
      </c>
      <c r="T252" s="570" t="s">
        <v>3292</v>
      </c>
      <c r="U252" s="570" t="s">
        <v>3290</v>
      </c>
      <c r="V252" s="570"/>
      <c r="W252" s="567" t="s">
        <v>1439</v>
      </c>
      <c r="X252" s="570" t="s">
        <v>1432</v>
      </c>
      <c r="Y252" s="567" t="s">
        <v>1442</v>
      </c>
      <c r="Z252" s="567" t="s">
        <v>1443</v>
      </c>
      <c r="AA252" s="567" t="s">
        <v>1444</v>
      </c>
      <c r="AB252" s="567" t="s">
        <v>2713</v>
      </c>
      <c r="AC252" s="564">
        <v>1.0999999999999999E-2</v>
      </c>
      <c r="AD252" s="571">
        <v>40155</v>
      </c>
      <c r="AE252" s="571"/>
      <c r="AF252" s="572"/>
      <c r="AG252" s="517" t="s">
        <v>3063</v>
      </c>
      <c r="AH252" s="568" t="s">
        <v>1445</v>
      </c>
      <c r="AI252" s="573"/>
      <c r="AJ252" s="573"/>
      <c r="AK252" s="573"/>
      <c r="AL252" s="568">
        <v>0</v>
      </c>
      <c r="AM252" s="568">
        <v>0</v>
      </c>
      <c r="AN252" s="568">
        <v>0</v>
      </c>
      <c r="AO252" s="568">
        <v>1</v>
      </c>
      <c r="AP252" s="568">
        <v>0</v>
      </c>
      <c r="AQ252" s="568">
        <v>0</v>
      </c>
      <c r="AR252" s="568">
        <v>0</v>
      </c>
      <c r="AS252" s="568">
        <v>0</v>
      </c>
      <c r="AT252" s="568">
        <v>0</v>
      </c>
      <c r="AU252" s="568">
        <v>0</v>
      </c>
      <c r="AV252" s="568">
        <v>0</v>
      </c>
      <c r="AW252" s="568">
        <v>0</v>
      </c>
      <c r="AX252" s="568">
        <v>0</v>
      </c>
      <c r="AY252" s="568">
        <v>0</v>
      </c>
      <c r="AZ252" s="568">
        <v>0</v>
      </c>
      <c r="BA252" s="568">
        <v>0</v>
      </c>
      <c r="BB252" s="568">
        <v>0</v>
      </c>
      <c r="BC252" s="568">
        <v>1</v>
      </c>
      <c r="BD252" s="568">
        <v>0</v>
      </c>
      <c r="BE252" s="568">
        <v>0</v>
      </c>
      <c r="BF252" s="568">
        <v>0</v>
      </c>
      <c r="BG252" s="568">
        <v>0</v>
      </c>
      <c r="BH252" s="568">
        <v>0</v>
      </c>
      <c r="BI252" s="568">
        <v>0</v>
      </c>
      <c r="BJ252" s="568">
        <v>0</v>
      </c>
      <c r="BK252" s="568">
        <v>0</v>
      </c>
      <c r="BL252" s="568">
        <v>0</v>
      </c>
      <c r="BM252" s="568">
        <v>0</v>
      </c>
      <c r="BN252" s="550" t="s">
        <v>4490</v>
      </c>
      <c r="BO252" s="574">
        <v>0</v>
      </c>
      <c r="BP252" s="552">
        <v>0.5</v>
      </c>
      <c r="BQ252" s="553">
        <v>0.5</v>
      </c>
      <c r="BR252" s="524">
        <v>0</v>
      </c>
      <c r="BS252" s="524">
        <v>0</v>
      </c>
      <c r="BT252" s="524">
        <v>0</v>
      </c>
      <c r="BU252" s="575">
        <v>0</v>
      </c>
      <c r="BV252" s="524">
        <v>0</v>
      </c>
      <c r="BW252" s="524">
        <v>0</v>
      </c>
      <c r="BX252" s="524">
        <v>0</v>
      </c>
      <c r="BY252" s="524">
        <v>0</v>
      </c>
      <c r="BZ252" s="524">
        <v>0</v>
      </c>
      <c r="CA252" s="524">
        <v>0</v>
      </c>
      <c r="CB252" s="524">
        <v>0</v>
      </c>
      <c r="CC252" s="524">
        <v>0</v>
      </c>
      <c r="CD252" s="524">
        <v>0</v>
      </c>
      <c r="CE252" s="524">
        <v>0</v>
      </c>
      <c r="CF252" s="524">
        <v>0</v>
      </c>
      <c r="CG252" s="524">
        <v>0</v>
      </c>
      <c r="CH252" s="524">
        <v>0</v>
      </c>
      <c r="CI252" s="524">
        <v>0</v>
      </c>
      <c r="CJ252" s="524">
        <v>0</v>
      </c>
      <c r="CK252" s="623">
        <f t="shared" si="3"/>
        <v>1</v>
      </c>
      <c r="CL252" s="554">
        <v>1</v>
      </c>
      <c r="CM252" s="554">
        <v>0.5</v>
      </c>
      <c r="CN252" s="554">
        <v>0.5</v>
      </c>
      <c r="CO252" s="524">
        <v>2</v>
      </c>
      <c r="CP252" s="524"/>
      <c r="CQ252" s="526" t="s">
        <v>4965</v>
      </c>
      <c r="CR252" s="526" t="s">
        <v>4965</v>
      </c>
      <c r="CS252" s="526" t="s">
        <v>4965</v>
      </c>
      <c r="CT252" s="526" t="s">
        <v>4965</v>
      </c>
      <c r="CU252" s="526" t="s">
        <v>4965</v>
      </c>
    </row>
    <row r="253" spans="1:99" s="71" customFormat="1" ht="12" customHeight="1" x14ac:dyDescent="0.2">
      <c r="A253" s="540" t="s">
        <v>2442</v>
      </c>
      <c r="B253" s="559" t="s">
        <v>3293</v>
      </c>
      <c r="C253" s="559" t="s">
        <v>3294</v>
      </c>
      <c r="D253" s="559" t="s">
        <v>4452</v>
      </c>
      <c r="E253" s="595" t="s">
        <v>3296</v>
      </c>
      <c r="F253" s="559" t="s">
        <v>3297</v>
      </c>
      <c r="G253" s="559" t="s">
        <v>3298</v>
      </c>
      <c r="H253" s="559" t="s">
        <v>3299</v>
      </c>
      <c r="I253" s="559" t="s">
        <v>1432</v>
      </c>
      <c r="J253" s="559">
        <v>528934</v>
      </c>
      <c r="K253" s="559">
        <v>177496</v>
      </c>
      <c r="L253" s="512" t="s">
        <v>3066</v>
      </c>
      <c r="M253" s="596"/>
      <c r="N253" s="596" t="s">
        <v>1432</v>
      </c>
      <c r="O253" s="559">
        <v>0</v>
      </c>
      <c r="P253" s="559">
        <v>178</v>
      </c>
      <c r="Q253" s="727">
        <v>178</v>
      </c>
      <c r="R253" s="559" t="s">
        <v>3308</v>
      </c>
      <c r="S253" s="559" t="s">
        <v>266</v>
      </c>
      <c r="T253" s="596" t="s">
        <v>3309</v>
      </c>
      <c r="U253" s="597">
        <v>40778</v>
      </c>
      <c r="V253" s="597"/>
      <c r="W253" s="559" t="s">
        <v>1439</v>
      </c>
      <c r="X253" s="596" t="s">
        <v>1432</v>
      </c>
      <c r="Y253" s="559" t="s">
        <v>1442</v>
      </c>
      <c r="Z253" s="559" t="s">
        <v>1443</v>
      </c>
      <c r="AA253" s="559" t="s">
        <v>883</v>
      </c>
      <c r="AB253" s="559" t="s">
        <v>1444</v>
      </c>
      <c r="AC253" s="598">
        <v>0.57999999999999996</v>
      </c>
      <c r="AD253" s="599" t="s">
        <v>1432</v>
      </c>
      <c r="AE253" s="599"/>
      <c r="AF253" s="600"/>
      <c r="AG253" s="517" t="s">
        <v>3063</v>
      </c>
      <c r="AH253" s="595" t="s">
        <v>1445</v>
      </c>
      <c r="AI253" s="595"/>
      <c r="AJ253" s="595">
        <v>18</v>
      </c>
      <c r="AK253" s="595">
        <v>178</v>
      </c>
      <c r="AL253" s="595">
        <v>0</v>
      </c>
      <c r="AM253" s="595">
        <v>10</v>
      </c>
      <c r="AN253" s="595">
        <v>63</v>
      </c>
      <c r="AO253" s="595">
        <v>78</v>
      </c>
      <c r="AP253" s="595">
        <v>26</v>
      </c>
      <c r="AQ253" s="595">
        <v>1</v>
      </c>
      <c r="AR253" s="595">
        <v>0</v>
      </c>
      <c r="AS253" s="595">
        <v>0</v>
      </c>
      <c r="AT253" s="595">
        <v>10</v>
      </c>
      <c r="AU253" s="595">
        <v>63</v>
      </c>
      <c r="AV253" s="595">
        <v>78</v>
      </c>
      <c r="AW253" s="595">
        <v>26</v>
      </c>
      <c r="AX253" s="595">
        <v>1</v>
      </c>
      <c r="AY253" s="595">
        <v>0</v>
      </c>
      <c r="AZ253" s="595">
        <v>0</v>
      </c>
      <c r="BA253" s="595">
        <v>0</v>
      </c>
      <c r="BB253" s="595">
        <v>0</v>
      </c>
      <c r="BC253" s="595">
        <v>0</v>
      </c>
      <c r="BD253" s="595">
        <v>0</v>
      </c>
      <c r="BE253" s="595">
        <v>0</v>
      </c>
      <c r="BF253" s="595">
        <v>0</v>
      </c>
      <c r="BG253" s="595">
        <v>0</v>
      </c>
      <c r="BH253" s="595">
        <v>0</v>
      </c>
      <c r="BI253" s="595">
        <v>0</v>
      </c>
      <c r="BJ253" s="595">
        <v>0</v>
      </c>
      <c r="BK253" s="595">
        <v>0</v>
      </c>
      <c r="BL253" s="595">
        <v>0</v>
      </c>
      <c r="BM253" s="595">
        <v>0</v>
      </c>
      <c r="BN253" s="550" t="s">
        <v>1944</v>
      </c>
      <c r="BO253" s="574">
        <v>0</v>
      </c>
      <c r="BP253" s="524">
        <v>0</v>
      </c>
      <c r="BQ253" s="718">
        <v>0</v>
      </c>
      <c r="BR253" s="552">
        <v>42</v>
      </c>
      <c r="BS253" s="552">
        <v>136</v>
      </c>
      <c r="BT253" s="524">
        <v>0</v>
      </c>
      <c r="BU253" s="575">
        <v>0</v>
      </c>
      <c r="BV253" s="524">
        <v>0</v>
      </c>
      <c r="BW253" s="524">
        <v>0</v>
      </c>
      <c r="BX253" s="524">
        <v>0</v>
      </c>
      <c r="BY253" s="524">
        <v>0</v>
      </c>
      <c r="BZ253" s="524">
        <v>0</v>
      </c>
      <c r="CA253" s="524">
        <v>0</v>
      </c>
      <c r="CB253" s="524">
        <v>0</v>
      </c>
      <c r="CC253" s="524">
        <v>0</v>
      </c>
      <c r="CD253" s="524">
        <v>0</v>
      </c>
      <c r="CE253" s="524">
        <v>0</v>
      </c>
      <c r="CF253" s="524">
        <v>0</v>
      </c>
      <c r="CG253" s="524">
        <v>0</v>
      </c>
      <c r="CH253" s="524">
        <v>0</v>
      </c>
      <c r="CI253" s="524">
        <v>0</v>
      </c>
      <c r="CJ253" s="524">
        <v>0</v>
      </c>
      <c r="CK253" s="623">
        <f t="shared" si="3"/>
        <v>178</v>
      </c>
      <c r="CL253" s="554">
        <v>178</v>
      </c>
      <c r="CM253" s="554">
        <v>178</v>
      </c>
      <c r="CN253" s="554">
        <v>178</v>
      </c>
      <c r="CO253" s="524">
        <v>5</v>
      </c>
      <c r="CP253" s="524" t="s">
        <v>1938</v>
      </c>
      <c r="CQ253" s="648" t="s">
        <v>4965</v>
      </c>
      <c r="CR253" s="580" t="s">
        <v>1938</v>
      </c>
      <c r="CS253" s="531" t="s">
        <v>4965</v>
      </c>
      <c r="CT253" s="531" t="s">
        <v>4965</v>
      </c>
      <c r="CU253" s="531" t="s">
        <v>4965</v>
      </c>
    </row>
    <row r="254" spans="1:99" s="71" customFormat="1" ht="12" customHeight="1" x14ac:dyDescent="0.2">
      <c r="A254" s="540" t="s">
        <v>2442</v>
      </c>
      <c r="B254" s="567" t="s">
        <v>3293</v>
      </c>
      <c r="C254" s="567" t="s">
        <v>3294</v>
      </c>
      <c r="D254" s="567" t="s">
        <v>3295</v>
      </c>
      <c r="E254" s="568" t="s">
        <v>3296</v>
      </c>
      <c r="F254" s="567" t="s">
        <v>3297</v>
      </c>
      <c r="G254" s="567" t="s">
        <v>3298</v>
      </c>
      <c r="H254" s="567" t="s">
        <v>3299</v>
      </c>
      <c r="I254" s="567" t="s">
        <v>1432</v>
      </c>
      <c r="J254" s="567">
        <v>528934</v>
      </c>
      <c r="K254" s="567">
        <v>177496</v>
      </c>
      <c r="L254" s="512" t="s">
        <v>3066</v>
      </c>
      <c r="M254" s="569">
        <v>41599</v>
      </c>
      <c r="N254" s="570" t="s">
        <v>1432</v>
      </c>
      <c r="O254" s="567">
        <v>0</v>
      </c>
      <c r="P254" s="567">
        <v>866</v>
      </c>
      <c r="Q254" s="679">
        <v>866</v>
      </c>
      <c r="R254" s="567" t="s">
        <v>3308</v>
      </c>
      <c r="S254" s="567" t="s">
        <v>266</v>
      </c>
      <c r="T254" s="570" t="s">
        <v>3309</v>
      </c>
      <c r="U254" s="570" t="s">
        <v>3310</v>
      </c>
      <c r="V254" s="570"/>
      <c r="W254" s="567" t="s">
        <v>1439</v>
      </c>
      <c r="X254" s="570" t="s">
        <v>1432</v>
      </c>
      <c r="Y254" s="567" t="s">
        <v>1442</v>
      </c>
      <c r="Z254" s="567" t="s">
        <v>1443</v>
      </c>
      <c r="AA254" s="567" t="s">
        <v>1443</v>
      </c>
      <c r="AB254" s="567" t="s">
        <v>1444</v>
      </c>
      <c r="AC254" s="564">
        <v>3</v>
      </c>
      <c r="AD254" s="571">
        <v>41599</v>
      </c>
      <c r="AE254" s="571"/>
      <c r="AF254" s="572"/>
      <c r="AG254" s="517" t="s">
        <v>3063</v>
      </c>
      <c r="AH254" s="568" t="s">
        <v>1445</v>
      </c>
      <c r="AI254" s="573"/>
      <c r="AJ254" s="568">
        <v>87</v>
      </c>
      <c r="AK254" s="568">
        <v>866</v>
      </c>
      <c r="AL254" s="568">
        <v>108</v>
      </c>
      <c r="AM254" s="568">
        <v>244</v>
      </c>
      <c r="AN254" s="568">
        <v>456</v>
      </c>
      <c r="AO254" s="568">
        <v>41</v>
      </c>
      <c r="AP254" s="568">
        <v>6</v>
      </c>
      <c r="AQ254" s="568">
        <v>11</v>
      </c>
      <c r="AR254" s="568">
        <v>0</v>
      </c>
      <c r="AS254" s="568">
        <v>108</v>
      </c>
      <c r="AT254" s="568">
        <v>244</v>
      </c>
      <c r="AU254" s="568">
        <v>456</v>
      </c>
      <c r="AV254" s="568">
        <v>41</v>
      </c>
      <c r="AW254" s="568">
        <v>6</v>
      </c>
      <c r="AX254" s="568">
        <v>11</v>
      </c>
      <c r="AY254" s="568">
        <v>0</v>
      </c>
      <c r="AZ254" s="568">
        <v>0</v>
      </c>
      <c r="BA254" s="568">
        <v>0</v>
      </c>
      <c r="BB254" s="568">
        <v>0</v>
      </c>
      <c r="BC254" s="568">
        <v>0</v>
      </c>
      <c r="BD254" s="568">
        <v>0</v>
      </c>
      <c r="BE254" s="568">
        <v>0</v>
      </c>
      <c r="BF254" s="568">
        <v>0</v>
      </c>
      <c r="BG254" s="568">
        <v>0</v>
      </c>
      <c r="BH254" s="568">
        <v>0</v>
      </c>
      <c r="BI254" s="568">
        <v>0</v>
      </c>
      <c r="BJ254" s="568">
        <v>0</v>
      </c>
      <c r="BK254" s="568">
        <v>0</v>
      </c>
      <c r="BL254" s="568">
        <v>0</v>
      </c>
      <c r="BM254" s="568">
        <v>0</v>
      </c>
      <c r="BN254" s="550" t="s">
        <v>1944</v>
      </c>
      <c r="BO254" s="574">
        <v>0</v>
      </c>
      <c r="BP254" s="524">
        <v>0</v>
      </c>
      <c r="BQ254" s="553">
        <v>288.66666666666669</v>
      </c>
      <c r="BR254" s="552">
        <v>288.66666666666669</v>
      </c>
      <c r="BS254" s="552">
        <v>288.66666666666669</v>
      </c>
      <c r="BT254" s="524">
        <v>0</v>
      </c>
      <c r="BU254" s="575">
        <v>0</v>
      </c>
      <c r="BV254" s="524">
        <v>0</v>
      </c>
      <c r="BW254" s="524">
        <v>0</v>
      </c>
      <c r="BX254" s="524">
        <v>0</v>
      </c>
      <c r="BY254" s="524">
        <v>0</v>
      </c>
      <c r="BZ254" s="524">
        <v>0</v>
      </c>
      <c r="CA254" s="524">
        <v>0</v>
      </c>
      <c r="CB254" s="524">
        <v>0</v>
      </c>
      <c r="CC254" s="524">
        <v>0</v>
      </c>
      <c r="CD254" s="524">
        <v>0</v>
      </c>
      <c r="CE254" s="524">
        <v>0</v>
      </c>
      <c r="CF254" s="524">
        <v>0</v>
      </c>
      <c r="CG254" s="524">
        <v>0</v>
      </c>
      <c r="CH254" s="524">
        <v>0</v>
      </c>
      <c r="CI254" s="524">
        <v>0</v>
      </c>
      <c r="CJ254" s="524">
        <v>0</v>
      </c>
      <c r="CK254" s="623">
        <f t="shared" si="3"/>
        <v>866</v>
      </c>
      <c r="CL254" s="554">
        <v>866</v>
      </c>
      <c r="CM254" s="554">
        <v>866</v>
      </c>
      <c r="CN254" s="554">
        <v>866</v>
      </c>
      <c r="CO254" s="524">
        <v>3</v>
      </c>
      <c r="CP254" s="524" t="s">
        <v>1938</v>
      </c>
      <c r="CQ254" s="648" t="s">
        <v>4965</v>
      </c>
      <c r="CR254" s="556" t="s">
        <v>1938</v>
      </c>
      <c r="CS254" s="531" t="s">
        <v>4965</v>
      </c>
      <c r="CT254" s="531" t="s">
        <v>4965</v>
      </c>
      <c r="CU254" s="531" t="s">
        <v>4965</v>
      </c>
    </row>
    <row r="255" spans="1:99" s="71" customFormat="1" ht="12" customHeight="1" x14ac:dyDescent="0.2">
      <c r="A255" s="540" t="s">
        <v>2442</v>
      </c>
      <c r="B255" s="541" t="s">
        <v>3311</v>
      </c>
      <c r="C255" s="541" t="s">
        <v>1432</v>
      </c>
      <c r="D255" s="541" t="s">
        <v>1432</v>
      </c>
      <c r="E255" s="542" t="s">
        <v>1432</v>
      </c>
      <c r="F255" s="541" t="s">
        <v>3312</v>
      </c>
      <c r="G255" s="541" t="s">
        <v>3313</v>
      </c>
      <c r="H255" s="541" t="s">
        <v>1458</v>
      </c>
      <c r="I255" s="541" t="s">
        <v>3314</v>
      </c>
      <c r="J255" s="541">
        <v>524407</v>
      </c>
      <c r="K255" s="541">
        <v>175278</v>
      </c>
      <c r="L255" s="512" t="s">
        <v>3088</v>
      </c>
      <c r="M255" s="543">
        <v>41729</v>
      </c>
      <c r="N255" s="544" t="s">
        <v>1432</v>
      </c>
      <c r="O255" s="541">
        <v>4</v>
      </c>
      <c r="P255" s="541">
        <v>9</v>
      </c>
      <c r="Q255" s="545">
        <v>5</v>
      </c>
      <c r="R255" s="541" t="s">
        <v>3315</v>
      </c>
      <c r="S255" s="541" t="s">
        <v>1438</v>
      </c>
      <c r="T255" s="544" t="s">
        <v>3316</v>
      </c>
      <c r="U255" s="544" t="s">
        <v>3317</v>
      </c>
      <c r="V255" s="544"/>
      <c r="W255" s="541" t="s">
        <v>1439</v>
      </c>
      <c r="X255" s="544" t="s">
        <v>1432</v>
      </c>
      <c r="Y255" s="541" t="s">
        <v>1442</v>
      </c>
      <c r="Z255" s="541" t="s">
        <v>1443</v>
      </c>
      <c r="AA255" s="541" t="s">
        <v>1444</v>
      </c>
      <c r="AB255" s="541" t="s">
        <v>2713</v>
      </c>
      <c r="AC255" s="546">
        <v>0.125</v>
      </c>
      <c r="AD255" s="547">
        <v>41729</v>
      </c>
      <c r="AE255" s="547"/>
      <c r="AF255" s="548"/>
      <c r="AG255" s="517" t="s">
        <v>3063</v>
      </c>
      <c r="AH255" s="542" t="s">
        <v>1445</v>
      </c>
      <c r="AI255" s="549"/>
      <c r="AJ255" s="542">
        <v>1</v>
      </c>
      <c r="AK255" s="542">
        <v>9</v>
      </c>
      <c r="AL255" s="542">
        <v>0</v>
      </c>
      <c r="AM255" s="542">
        <v>0</v>
      </c>
      <c r="AN255" s="542">
        <v>-3</v>
      </c>
      <c r="AO255" s="542">
        <v>8</v>
      </c>
      <c r="AP255" s="542">
        <v>0</v>
      </c>
      <c r="AQ255" s="542">
        <v>0</v>
      </c>
      <c r="AR255" s="542">
        <v>0</v>
      </c>
      <c r="AS255" s="542">
        <v>0</v>
      </c>
      <c r="AT255" s="542">
        <v>0</v>
      </c>
      <c r="AU255" s="542">
        <v>-3</v>
      </c>
      <c r="AV255" s="542">
        <v>1</v>
      </c>
      <c r="AW255" s="542">
        <v>0</v>
      </c>
      <c r="AX255" s="542">
        <v>0</v>
      </c>
      <c r="AY255" s="542">
        <v>0</v>
      </c>
      <c r="AZ255" s="542">
        <v>0</v>
      </c>
      <c r="BA255" s="542">
        <v>0</v>
      </c>
      <c r="BB255" s="542">
        <v>0</v>
      </c>
      <c r="BC255" s="542">
        <v>7</v>
      </c>
      <c r="BD255" s="542">
        <v>0</v>
      </c>
      <c r="BE255" s="542">
        <v>0</v>
      </c>
      <c r="BF255" s="542">
        <v>0</v>
      </c>
      <c r="BG255" s="542">
        <v>0</v>
      </c>
      <c r="BH255" s="542">
        <v>0</v>
      </c>
      <c r="BI255" s="542">
        <v>0</v>
      </c>
      <c r="BJ255" s="542">
        <v>0</v>
      </c>
      <c r="BK255" s="542">
        <v>0</v>
      </c>
      <c r="BL255" s="542">
        <v>0</v>
      </c>
      <c r="BM255" s="542">
        <v>0</v>
      </c>
      <c r="BN255" s="550" t="s">
        <v>4490</v>
      </c>
      <c r="BO255" s="551">
        <v>0</v>
      </c>
      <c r="BP255" s="552">
        <v>2.5</v>
      </c>
      <c r="BQ255" s="553">
        <v>2.5</v>
      </c>
      <c r="BR255" s="519">
        <v>0</v>
      </c>
      <c r="BS255" s="519">
        <v>0</v>
      </c>
      <c r="BT255" s="519">
        <v>0</v>
      </c>
      <c r="BU255" s="529">
        <v>0</v>
      </c>
      <c r="BV255" s="519">
        <v>0</v>
      </c>
      <c r="BW255" s="519">
        <v>0</v>
      </c>
      <c r="BX255" s="519">
        <v>0</v>
      </c>
      <c r="BY255" s="519">
        <v>0</v>
      </c>
      <c r="BZ255" s="519">
        <v>0</v>
      </c>
      <c r="CA255" s="519">
        <v>0</v>
      </c>
      <c r="CB255" s="519">
        <v>0</v>
      </c>
      <c r="CC255" s="519">
        <v>0</v>
      </c>
      <c r="CD255" s="519">
        <v>0</v>
      </c>
      <c r="CE255" s="519">
        <v>0</v>
      </c>
      <c r="CF255" s="519">
        <v>0</v>
      </c>
      <c r="CG255" s="519">
        <v>0</v>
      </c>
      <c r="CH255" s="519">
        <v>0</v>
      </c>
      <c r="CI255" s="519">
        <v>0</v>
      </c>
      <c r="CJ255" s="519">
        <v>0</v>
      </c>
      <c r="CK255" s="623">
        <f t="shared" si="3"/>
        <v>5</v>
      </c>
      <c r="CL255" s="554">
        <v>5</v>
      </c>
      <c r="CM255" s="554">
        <v>2.5</v>
      </c>
      <c r="CN255" s="554">
        <v>2.5</v>
      </c>
      <c r="CO255" s="524">
        <v>2</v>
      </c>
      <c r="CP255" s="524"/>
      <c r="CQ255" s="525" t="s">
        <v>4965</v>
      </c>
      <c r="CR255" s="526" t="s">
        <v>4965</v>
      </c>
      <c r="CS255" s="527" t="s">
        <v>4965</v>
      </c>
      <c r="CT255" s="526" t="s">
        <v>4965</v>
      </c>
      <c r="CU255" s="527" t="s">
        <v>4965</v>
      </c>
    </row>
    <row r="256" spans="1:99" s="71" customFormat="1" ht="12" customHeight="1" x14ac:dyDescent="0.2">
      <c r="A256" s="540" t="s">
        <v>2442</v>
      </c>
      <c r="B256" s="541" t="s">
        <v>3318</v>
      </c>
      <c r="C256" s="541" t="s">
        <v>1432</v>
      </c>
      <c r="D256" s="541" t="s">
        <v>1432</v>
      </c>
      <c r="E256" s="542" t="s">
        <v>3319</v>
      </c>
      <c r="F256" s="541" t="s">
        <v>3320</v>
      </c>
      <c r="G256" s="541" t="s">
        <v>3321</v>
      </c>
      <c r="H256" s="541" t="s">
        <v>1885</v>
      </c>
      <c r="I256" s="541" t="s">
        <v>3322</v>
      </c>
      <c r="J256" s="541">
        <v>524750</v>
      </c>
      <c r="K256" s="541">
        <v>173341</v>
      </c>
      <c r="L256" s="512" t="s">
        <v>3087</v>
      </c>
      <c r="M256" s="543">
        <v>41729</v>
      </c>
      <c r="N256" s="544" t="s">
        <v>1432</v>
      </c>
      <c r="O256" s="541">
        <v>0</v>
      </c>
      <c r="P256" s="541">
        <v>3</v>
      </c>
      <c r="Q256" s="545">
        <v>3</v>
      </c>
      <c r="R256" s="541" t="s">
        <v>3323</v>
      </c>
      <c r="S256" s="541" t="s">
        <v>1438</v>
      </c>
      <c r="T256" s="544" t="s">
        <v>3324</v>
      </c>
      <c r="U256" s="544" t="s">
        <v>3325</v>
      </c>
      <c r="V256" s="544"/>
      <c r="W256" s="541" t="s">
        <v>1439</v>
      </c>
      <c r="X256" s="544" t="s">
        <v>1432</v>
      </c>
      <c r="Y256" s="541" t="s">
        <v>1442</v>
      </c>
      <c r="Z256" s="541" t="s">
        <v>1443</v>
      </c>
      <c r="AA256" s="541" t="s">
        <v>1444</v>
      </c>
      <c r="AB256" s="541" t="s">
        <v>2713</v>
      </c>
      <c r="AC256" s="546">
        <v>1.4999999999999999E-2</v>
      </c>
      <c r="AD256" s="547">
        <v>41729</v>
      </c>
      <c r="AE256" s="547"/>
      <c r="AF256" s="548"/>
      <c r="AG256" s="517" t="s">
        <v>3063</v>
      </c>
      <c r="AH256" s="542" t="s">
        <v>1445</v>
      </c>
      <c r="AI256" s="549"/>
      <c r="AJ256" s="549"/>
      <c r="AK256" s="549"/>
      <c r="AL256" s="542">
        <v>0</v>
      </c>
      <c r="AM256" s="542">
        <v>2</v>
      </c>
      <c r="AN256" s="542">
        <v>1</v>
      </c>
      <c r="AO256" s="542">
        <v>0</v>
      </c>
      <c r="AP256" s="542">
        <v>0</v>
      </c>
      <c r="AQ256" s="542">
        <v>0</v>
      </c>
      <c r="AR256" s="542">
        <v>0</v>
      </c>
      <c r="AS256" s="542">
        <v>0</v>
      </c>
      <c r="AT256" s="542">
        <v>2</v>
      </c>
      <c r="AU256" s="542">
        <v>1</v>
      </c>
      <c r="AV256" s="542">
        <v>0</v>
      </c>
      <c r="AW256" s="542">
        <v>0</v>
      </c>
      <c r="AX256" s="542">
        <v>0</v>
      </c>
      <c r="AY256" s="542">
        <v>0</v>
      </c>
      <c r="AZ256" s="542">
        <v>0</v>
      </c>
      <c r="BA256" s="542">
        <v>0</v>
      </c>
      <c r="BB256" s="542">
        <v>0</v>
      </c>
      <c r="BC256" s="542">
        <v>0</v>
      </c>
      <c r="BD256" s="542">
        <v>0</v>
      </c>
      <c r="BE256" s="542">
        <v>0</v>
      </c>
      <c r="BF256" s="542">
        <v>0</v>
      </c>
      <c r="BG256" s="542">
        <v>0</v>
      </c>
      <c r="BH256" s="542">
        <v>0</v>
      </c>
      <c r="BI256" s="542">
        <v>0</v>
      </c>
      <c r="BJ256" s="542">
        <v>0</v>
      </c>
      <c r="BK256" s="542">
        <v>0</v>
      </c>
      <c r="BL256" s="542">
        <v>0</v>
      </c>
      <c r="BM256" s="542">
        <v>0</v>
      </c>
      <c r="BN256" s="550" t="s">
        <v>4490</v>
      </c>
      <c r="BO256" s="551">
        <v>0</v>
      </c>
      <c r="BP256" s="552">
        <v>1.5</v>
      </c>
      <c r="BQ256" s="553">
        <v>1.5</v>
      </c>
      <c r="BR256" s="519">
        <v>0</v>
      </c>
      <c r="BS256" s="519">
        <v>0</v>
      </c>
      <c r="BT256" s="519">
        <v>0</v>
      </c>
      <c r="BU256" s="529">
        <v>0</v>
      </c>
      <c r="BV256" s="519">
        <v>0</v>
      </c>
      <c r="BW256" s="519">
        <v>0</v>
      </c>
      <c r="BX256" s="519">
        <v>0</v>
      </c>
      <c r="BY256" s="519">
        <v>0</v>
      </c>
      <c r="BZ256" s="519">
        <v>0</v>
      </c>
      <c r="CA256" s="519">
        <v>0</v>
      </c>
      <c r="CB256" s="519">
        <v>0</v>
      </c>
      <c r="CC256" s="519">
        <v>0</v>
      </c>
      <c r="CD256" s="519">
        <v>0</v>
      </c>
      <c r="CE256" s="519">
        <v>0</v>
      </c>
      <c r="CF256" s="519">
        <v>0</v>
      </c>
      <c r="CG256" s="519">
        <v>0</v>
      </c>
      <c r="CH256" s="519">
        <v>0</v>
      </c>
      <c r="CI256" s="519">
        <v>0</v>
      </c>
      <c r="CJ256" s="519">
        <v>0</v>
      </c>
      <c r="CK256" s="623">
        <f t="shared" si="3"/>
        <v>3</v>
      </c>
      <c r="CL256" s="554">
        <v>3</v>
      </c>
      <c r="CM256" s="554">
        <v>1.5</v>
      </c>
      <c r="CN256" s="554">
        <v>1.5</v>
      </c>
      <c r="CO256" s="524">
        <v>2</v>
      </c>
      <c r="CP256" s="524"/>
      <c r="CQ256" s="525" t="s">
        <v>4965</v>
      </c>
      <c r="CR256" s="526" t="s">
        <v>4965</v>
      </c>
      <c r="CS256" s="527" t="s">
        <v>4965</v>
      </c>
      <c r="CT256" s="527" t="s">
        <v>4965</v>
      </c>
      <c r="CU256" s="527" t="s">
        <v>4965</v>
      </c>
    </row>
    <row r="257" spans="1:99" s="71" customFormat="1" ht="12" customHeight="1" x14ac:dyDescent="0.2">
      <c r="A257" s="540" t="s">
        <v>2442</v>
      </c>
      <c r="B257" s="541" t="s">
        <v>3326</v>
      </c>
      <c r="C257" s="541" t="s">
        <v>1432</v>
      </c>
      <c r="D257" s="541" t="s">
        <v>1432</v>
      </c>
      <c r="E257" s="542" t="s">
        <v>1432</v>
      </c>
      <c r="F257" s="541" t="s">
        <v>3327</v>
      </c>
      <c r="G257" s="541" t="s">
        <v>3857</v>
      </c>
      <c r="H257" s="541" t="s">
        <v>1885</v>
      </c>
      <c r="I257" s="541" t="s">
        <v>3858</v>
      </c>
      <c r="J257" s="541">
        <v>526340</v>
      </c>
      <c r="K257" s="541">
        <v>174090</v>
      </c>
      <c r="L257" s="512" t="s">
        <v>3089</v>
      </c>
      <c r="M257" s="543">
        <v>42094</v>
      </c>
      <c r="N257" s="544" t="s">
        <v>1432</v>
      </c>
      <c r="O257" s="541">
        <v>1</v>
      </c>
      <c r="P257" s="541">
        <v>1</v>
      </c>
      <c r="Q257" s="545">
        <v>0</v>
      </c>
      <c r="R257" s="541" t="s">
        <v>3860</v>
      </c>
      <c r="S257" s="541" t="s">
        <v>1438</v>
      </c>
      <c r="T257" s="544" t="s">
        <v>3861</v>
      </c>
      <c r="U257" s="544" t="s">
        <v>3862</v>
      </c>
      <c r="V257" s="544"/>
      <c r="W257" s="541" t="s">
        <v>1439</v>
      </c>
      <c r="X257" s="544" t="s">
        <v>1432</v>
      </c>
      <c r="Y257" s="541" t="s">
        <v>1442</v>
      </c>
      <c r="Z257" s="541" t="s">
        <v>1443</v>
      </c>
      <c r="AA257" s="541" t="s">
        <v>1444</v>
      </c>
      <c r="AB257" s="541" t="s">
        <v>2713</v>
      </c>
      <c r="AC257" s="546">
        <v>8.9999999999999993E-3</v>
      </c>
      <c r="AD257" s="547">
        <v>42094</v>
      </c>
      <c r="AE257" s="547" t="s">
        <v>1938</v>
      </c>
      <c r="AF257" s="548"/>
      <c r="AG257" s="517" t="s">
        <v>3063</v>
      </c>
      <c r="AH257" s="542" t="s">
        <v>1445</v>
      </c>
      <c r="AI257" s="549"/>
      <c r="AJ257" s="549"/>
      <c r="AK257" s="549"/>
      <c r="AL257" s="542">
        <v>0</v>
      </c>
      <c r="AM257" s="542">
        <v>-1</v>
      </c>
      <c r="AN257" s="542">
        <v>1</v>
      </c>
      <c r="AO257" s="542">
        <v>0</v>
      </c>
      <c r="AP257" s="542">
        <v>0</v>
      </c>
      <c r="AQ257" s="542">
        <v>0</v>
      </c>
      <c r="AR257" s="542">
        <v>0</v>
      </c>
      <c r="AS257" s="542">
        <v>0</v>
      </c>
      <c r="AT257" s="542">
        <v>0</v>
      </c>
      <c r="AU257" s="542">
        <v>0</v>
      </c>
      <c r="AV257" s="542">
        <v>0</v>
      </c>
      <c r="AW257" s="542">
        <v>0</v>
      </c>
      <c r="AX257" s="542">
        <v>0</v>
      </c>
      <c r="AY257" s="542">
        <v>0</v>
      </c>
      <c r="AZ257" s="542">
        <v>0</v>
      </c>
      <c r="BA257" s="542">
        <v>-1</v>
      </c>
      <c r="BB257" s="542">
        <v>1</v>
      </c>
      <c r="BC257" s="542">
        <v>0</v>
      </c>
      <c r="BD257" s="542">
        <v>0</v>
      </c>
      <c r="BE257" s="542">
        <v>0</v>
      </c>
      <c r="BF257" s="542">
        <v>0</v>
      </c>
      <c r="BG257" s="542">
        <v>0</v>
      </c>
      <c r="BH257" s="542">
        <v>0</v>
      </c>
      <c r="BI257" s="542">
        <v>0</v>
      </c>
      <c r="BJ257" s="542">
        <v>0</v>
      </c>
      <c r="BK257" s="542">
        <v>0</v>
      </c>
      <c r="BL257" s="542">
        <v>0</v>
      </c>
      <c r="BM257" s="542">
        <v>0</v>
      </c>
      <c r="BN257" s="730"/>
      <c r="BO257" s="518">
        <v>0</v>
      </c>
      <c r="BP257" s="519">
        <v>0</v>
      </c>
      <c r="BQ257" s="528">
        <v>0</v>
      </c>
      <c r="BR257" s="519">
        <v>0</v>
      </c>
      <c r="BS257" s="519">
        <v>0</v>
      </c>
      <c r="BT257" s="519">
        <v>0</v>
      </c>
      <c r="BU257" s="529">
        <v>0</v>
      </c>
      <c r="BV257" s="519">
        <v>0</v>
      </c>
      <c r="BW257" s="519">
        <v>0</v>
      </c>
      <c r="BX257" s="519">
        <v>0</v>
      </c>
      <c r="BY257" s="519">
        <v>0</v>
      </c>
      <c r="BZ257" s="519">
        <v>0</v>
      </c>
      <c r="CA257" s="519">
        <v>0</v>
      </c>
      <c r="CB257" s="519">
        <v>0</v>
      </c>
      <c r="CC257" s="519">
        <v>0</v>
      </c>
      <c r="CD257" s="519">
        <v>0</v>
      </c>
      <c r="CE257" s="519">
        <v>0</v>
      </c>
      <c r="CF257" s="519">
        <v>0</v>
      </c>
      <c r="CG257" s="519">
        <v>0</v>
      </c>
      <c r="CH257" s="519">
        <v>0</v>
      </c>
      <c r="CI257" s="519">
        <v>0</v>
      </c>
      <c r="CJ257" s="519">
        <v>0</v>
      </c>
      <c r="CK257" s="623">
        <f t="shared" si="3"/>
        <v>0</v>
      </c>
      <c r="CL257" s="523">
        <v>0</v>
      </c>
      <c r="CM257" s="523">
        <v>0</v>
      </c>
      <c r="CN257" s="523">
        <v>0</v>
      </c>
      <c r="CO257" s="524">
        <v>2</v>
      </c>
      <c r="CP257" s="524"/>
      <c r="CQ257" s="525" t="s">
        <v>4965</v>
      </c>
      <c r="CR257" s="526" t="s">
        <v>4965</v>
      </c>
      <c r="CS257" s="527" t="s">
        <v>4965</v>
      </c>
      <c r="CT257" s="527" t="s">
        <v>4965</v>
      </c>
      <c r="CU257" s="527" t="s">
        <v>4965</v>
      </c>
    </row>
    <row r="258" spans="1:99" s="71" customFormat="1" ht="12" customHeight="1" x14ac:dyDescent="0.2">
      <c r="A258" s="540" t="s">
        <v>2442</v>
      </c>
      <c r="B258" s="541" t="s">
        <v>3863</v>
      </c>
      <c r="C258" s="541" t="s">
        <v>1432</v>
      </c>
      <c r="D258" s="541" t="s">
        <v>1432</v>
      </c>
      <c r="E258" s="542" t="s">
        <v>3864</v>
      </c>
      <c r="F258" s="541" t="s">
        <v>3865</v>
      </c>
      <c r="G258" s="541" t="s">
        <v>3866</v>
      </c>
      <c r="H258" s="541" t="s">
        <v>1885</v>
      </c>
      <c r="I258" s="541" t="s">
        <v>1886</v>
      </c>
      <c r="J258" s="541">
        <v>525103</v>
      </c>
      <c r="K258" s="541">
        <v>175205</v>
      </c>
      <c r="L258" s="512" t="s">
        <v>3088</v>
      </c>
      <c r="M258" s="543">
        <v>41347</v>
      </c>
      <c r="N258" s="544" t="s">
        <v>1432</v>
      </c>
      <c r="O258" s="541">
        <v>0</v>
      </c>
      <c r="P258" s="541">
        <v>21</v>
      </c>
      <c r="Q258" s="545">
        <v>21</v>
      </c>
      <c r="R258" s="541" t="s">
        <v>3868</v>
      </c>
      <c r="S258" s="541" t="s">
        <v>1154</v>
      </c>
      <c r="T258" s="544" t="s">
        <v>3869</v>
      </c>
      <c r="U258" s="544" t="s">
        <v>3870</v>
      </c>
      <c r="V258" s="544"/>
      <c r="W258" s="541" t="s">
        <v>1439</v>
      </c>
      <c r="X258" s="544" t="s">
        <v>1432</v>
      </c>
      <c r="Y258" s="541" t="s">
        <v>1442</v>
      </c>
      <c r="Z258" s="541" t="s">
        <v>1443</v>
      </c>
      <c r="AA258" s="541" t="s">
        <v>1443</v>
      </c>
      <c r="AB258" s="541" t="s">
        <v>1444</v>
      </c>
      <c r="AC258" s="546">
        <v>7.9000000000000001E-2</v>
      </c>
      <c r="AD258" s="547">
        <v>41347</v>
      </c>
      <c r="AE258" s="547"/>
      <c r="AF258" s="548"/>
      <c r="AG258" s="517" t="s">
        <v>3063</v>
      </c>
      <c r="AH258" s="542" t="s">
        <v>1445</v>
      </c>
      <c r="AI258" s="549"/>
      <c r="AJ258" s="542">
        <v>1</v>
      </c>
      <c r="AK258" s="542">
        <v>21</v>
      </c>
      <c r="AL258" s="542">
        <v>0</v>
      </c>
      <c r="AM258" s="542">
        <v>0</v>
      </c>
      <c r="AN258" s="542">
        <v>19</v>
      </c>
      <c r="AO258" s="542">
        <v>2</v>
      </c>
      <c r="AP258" s="542">
        <v>0</v>
      </c>
      <c r="AQ258" s="542">
        <v>0</v>
      </c>
      <c r="AR258" s="542">
        <v>0</v>
      </c>
      <c r="AS258" s="542">
        <v>0</v>
      </c>
      <c r="AT258" s="542">
        <v>0</v>
      </c>
      <c r="AU258" s="542">
        <v>19</v>
      </c>
      <c r="AV258" s="542">
        <v>2</v>
      </c>
      <c r="AW258" s="542">
        <v>0</v>
      </c>
      <c r="AX258" s="542">
        <v>0</v>
      </c>
      <c r="AY258" s="542">
        <v>0</v>
      </c>
      <c r="AZ258" s="542">
        <v>0</v>
      </c>
      <c r="BA258" s="542">
        <v>0</v>
      </c>
      <c r="BB258" s="542">
        <v>0</v>
      </c>
      <c r="BC258" s="542">
        <v>0</v>
      </c>
      <c r="BD258" s="542">
        <v>0</v>
      </c>
      <c r="BE258" s="542">
        <v>0</v>
      </c>
      <c r="BF258" s="542">
        <v>0</v>
      </c>
      <c r="BG258" s="542">
        <v>0</v>
      </c>
      <c r="BH258" s="542">
        <v>0</v>
      </c>
      <c r="BI258" s="542">
        <v>0</v>
      </c>
      <c r="BJ258" s="542">
        <v>0</v>
      </c>
      <c r="BK258" s="542">
        <v>0</v>
      </c>
      <c r="BL258" s="542">
        <v>0</v>
      </c>
      <c r="BM258" s="542">
        <v>0</v>
      </c>
      <c r="BN258" s="550" t="s">
        <v>4491</v>
      </c>
      <c r="BO258" s="551">
        <v>0</v>
      </c>
      <c r="BP258" s="552">
        <v>21</v>
      </c>
      <c r="BQ258" s="528">
        <v>0</v>
      </c>
      <c r="BR258" s="519">
        <v>0</v>
      </c>
      <c r="BS258" s="519">
        <v>0</v>
      </c>
      <c r="BT258" s="519">
        <v>0</v>
      </c>
      <c r="BU258" s="529">
        <v>0</v>
      </c>
      <c r="BV258" s="519">
        <v>0</v>
      </c>
      <c r="BW258" s="519">
        <v>0</v>
      </c>
      <c r="BX258" s="519">
        <v>0</v>
      </c>
      <c r="BY258" s="519">
        <v>0</v>
      </c>
      <c r="BZ258" s="519">
        <v>0</v>
      </c>
      <c r="CA258" s="519">
        <v>0</v>
      </c>
      <c r="CB258" s="519">
        <v>0</v>
      </c>
      <c r="CC258" s="519">
        <v>0</v>
      </c>
      <c r="CD258" s="519">
        <v>0</v>
      </c>
      <c r="CE258" s="519">
        <v>0</v>
      </c>
      <c r="CF258" s="519">
        <v>0</v>
      </c>
      <c r="CG258" s="519">
        <v>0</v>
      </c>
      <c r="CH258" s="519">
        <v>0</v>
      </c>
      <c r="CI258" s="519">
        <v>0</v>
      </c>
      <c r="CJ258" s="519">
        <v>0</v>
      </c>
      <c r="CK258" s="623">
        <f t="shared" ref="CK258:CK321" si="4">SUM(BP258:CJ258)</f>
        <v>21</v>
      </c>
      <c r="CL258" s="554">
        <v>21</v>
      </c>
      <c r="CM258" s="523">
        <v>0</v>
      </c>
      <c r="CN258" s="523">
        <v>0</v>
      </c>
      <c r="CO258" s="524">
        <v>3</v>
      </c>
      <c r="CP258" s="726"/>
      <c r="CQ258" s="525" t="s">
        <v>4965</v>
      </c>
      <c r="CR258" s="526" t="s">
        <v>4965</v>
      </c>
      <c r="CS258" s="531" t="s">
        <v>1938</v>
      </c>
      <c r="CT258" s="527" t="s">
        <v>4965</v>
      </c>
      <c r="CU258" s="527" t="s">
        <v>4965</v>
      </c>
    </row>
    <row r="259" spans="1:99" s="71" customFormat="1" ht="12" customHeight="1" x14ac:dyDescent="0.2">
      <c r="A259" s="540" t="s">
        <v>2442</v>
      </c>
      <c r="B259" s="541" t="s">
        <v>3863</v>
      </c>
      <c r="C259" s="541" t="s">
        <v>1432</v>
      </c>
      <c r="D259" s="541" t="s">
        <v>3871</v>
      </c>
      <c r="E259" s="542" t="s">
        <v>3864</v>
      </c>
      <c r="F259" s="541" t="s">
        <v>3865</v>
      </c>
      <c r="G259" s="541" t="s">
        <v>3866</v>
      </c>
      <c r="H259" s="541" t="s">
        <v>1885</v>
      </c>
      <c r="I259" s="541" t="s">
        <v>1886</v>
      </c>
      <c r="J259" s="541">
        <v>525103</v>
      </c>
      <c r="K259" s="541">
        <v>175205</v>
      </c>
      <c r="L259" s="512" t="s">
        <v>3088</v>
      </c>
      <c r="M259" s="543">
        <v>41347</v>
      </c>
      <c r="N259" s="544" t="s">
        <v>1432</v>
      </c>
      <c r="O259" s="541">
        <v>0</v>
      </c>
      <c r="P259" s="541">
        <v>8</v>
      </c>
      <c r="Q259" s="545">
        <v>8</v>
      </c>
      <c r="R259" s="541" t="s">
        <v>3868</v>
      </c>
      <c r="S259" s="541" t="s">
        <v>1154</v>
      </c>
      <c r="T259" s="544" t="s">
        <v>3869</v>
      </c>
      <c r="U259" s="544" t="s">
        <v>3870</v>
      </c>
      <c r="V259" s="544"/>
      <c r="W259" s="541" t="s">
        <v>1439</v>
      </c>
      <c r="X259" s="544" t="s">
        <v>1432</v>
      </c>
      <c r="Y259" s="541" t="s">
        <v>1442</v>
      </c>
      <c r="Z259" s="541" t="s">
        <v>1443</v>
      </c>
      <c r="AA259" s="541" t="s">
        <v>1443</v>
      </c>
      <c r="AB259" s="541" t="s">
        <v>1444</v>
      </c>
      <c r="AC259" s="546">
        <v>3.1E-2</v>
      </c>
      <c r="AD259" s="547">
        <v>41347</v>
      </c>
      <c r="AE259" s="547"/>
      <c r="AF259" s="548"/>
      <c r="AG259" s="517" t="s">
        <v>628</v>
      </c>
      <c r="AH259" s="542" t="s">
        <v>3904</v>
      </c>
      <c r="AI259" s="549"/>
      <c r="AJ259" s="542">
        <v>2</v>
      </c>
      <c r="AK259" s="542">
        <v>8</v>
      </c>
      <c r="AL259" s="542">
        <v>0</v>
      </c>
      <c r="AM259" s="542">
        <v>3</v>
      </c>
      <c r="AN259" s="542">
        <v>4</v>
      </c>
      <c r="AO259" s="542">
        <v>1</v>
      </c>
      <c r="AP259" s="542">
        <v>0</v>
      </c>
      <c r="AQ259" s="542">
        <v>0</v>
      </c>
      <c r="AR259" s="542">
        <v>0</v>
      </c>
      <c r="AS259" s="542">
        <v>0</v>
      </c>
      <c r="AT259" s="542">
        <v>3</v>
      </c>
      <c r="AU259" s="542">
        <v>4</v>
      </c>
      <c r="AV259" s="542">
        <v>1</v>
      </c>
      <c r="AW259" s="542">
        <v>0</v>
      </c>
      <c r="AX259" s="542">
        <v>0</v>
      </c>
      <c r="AY259" s="542">
        <v>0</v>
      </c>
      <c r="AZ259" s="542">
        <v>0</v>
      </c>
      <c r="BA259" s="542">
        <v>0</v>
      </c>
      <c r="BB259" s="542">
        <v>0</v>
      </c>
      <c r="BC259" s="542">
        <v>0</v>
      </c>
      <c r="BD259" s="542">
        <v>0</v>
      </c>
      <c r="BE259" s="542">
        <v>0</v>
      </c>
      <c r="BF259" s="542">
        <v>0</v>
      </c>
      <c r="BG259" s="542">
        <v>0</v>
      </c>
      <c r="BH259" s="542">
        <v>0</v>
      </c>
      <c r="BI259" s="542">
        <v>0</v>
      </c>
      <c r="BJ259" s="542">
        <v>0</v>
      </c>
      <c r="BK259" s="542">
        <v>0</v>
      </c>
      <c r="BL259" s="542">
        <v>0</v>
      </c>
      <c r="BM259" s="542">
        <v>0</v>
      </c>
      <c r="BN259" s="550" t="s">
        <v>4490</v>
      </c>
      <c r="BO259" s="551">
        <v>0</v>
      </c>
      <c r="BP259" s="552">
        <v>4</v>
      </c>
      <c r="BQ259" s="553">
        <v>4</v>
      </c>
      <c r="BR259" s="519">
        <v>0</v>
      </c>
      <c r="BS259" s="519">
        <v>0</v>
      </c>
      <c r="BT259" s="519">
        <v>0</v>
      </c>
      <c r="BU259" s="529">
        <v>0</v>
      </c>
      <c r="BV259" s="519">
        <v>0</v>
      </c>
      <c r="BW259" s="519">
        <v>0</v>
      </c>
      <c r="BX259" s="519">
        <v>0</v>
      </c>
      <c r="BY259" s="519">
        <v>0</v>
      </c>
      <c r="BZ259" s="519">
        <v>0</v>
      </c>
      <c r="CA259" s="519">
        <v>0</v>
      </c>
      <c r="CB259" s="519">
        <v>0</v>
      </c>
      <c r="CC259" s="519">
        <v>0</v>
      </c>
      <c r="CD259" s="519">
        <v>0</v>
      </c>
      <c r="CE259" s="519">
        <v>0</v>
      </c>
      <c r="CF259" s="519">
        <v>0</v>
      </c>
      <c r="CG259" s="519">
        <v>0</v>
      </c>
      <c r="CH259" s="519">
        <v>0</v>
      </c>
      <c r="CI259" s="519">
        <v>0</v>
      </c>
      <c r="CJ259" s="519">
        <v>0</v>
      </c>
      <c r="CK259" s="623">
        <f t="shared" si="4"/>
        <v>8</v>
      </c>
      <c r="CL259" s="554">
        <v>8</v>
      </c>
      <c r="CM259" s="554">
        <v>4</v>
      </c>
      <c r="CN259" s="554">
        <v>4</v>
      </c>
      <c r="CO259" s="524">
        <v>2</v>
      </c>
      <c r="CP259" s="524"/>
      <c r="CQ259" s="525" t="s">
        <v>4965</v>
      </c>
      <c r="CR259" s="526" t="s">
        <v>4965</v>
      </c>
      <c r="CS259" s="531" t="s">
        <v>1938</v>
      </c>
      <c r="CT259" s="527" t="s">
        <v>4965</v>
      </c>
      <c r="CU259" s="527" t="s">
        <v>4965</v>
      </c>
    </row>
    <row r="260" spans="1:99" s="71" customFormat="1" ht="12" customHeight="1" x14ac:dyDescent="0.2">
      <c r="A260" s="540" t="s">
        <v>2442</v>
      </c>
      <c r="B260" s="541" t="s">
        <v>3872</v>
      </c>
      <c r="C260" s="541" t="s">
        <v>1432</v>
      </c>
      <c r="D260" s="541" t="s">
        <v>1432</v>
      </c>
      <c r="E260" s="542" t="s">
        <v>1432</v>
      </c>
      <c r="F260" s="541" t="s">
        <v>3873</v>
      </c>
      <c r="G260" s="541" t="s">
        <v>3874</v>
      </c>
      <c r="H260" s="541" t="s">
        <v>3875</v>
      </c>
      <c r="I260" s="541" t="s">
        <v>3876</v>
      </c>
      <c r="J260" s="541">
        <v>528862</v>
      </c>
      <c r="K260" s="541">
        <v>173581</v>
      </c>
      <c r="L260" s="512" t="s">
        <v>3076</v>
      </c>
      <c r="M260" s="543">
        <v>41348</v>
      </c>
      <c r="N260" s="544" t="s">
        <v>1432</v>
      </c>
      <c r="O260" s="541">
        <v>0</v>
      </c>
      <c r="P260" s="541">
        <v>8</v>
      </c>
      <c r="Q260" s="545">
        <v>8</v>
      </c>
      <c r="R260" s="541" t="s">
        <v>3199</v>
      </c>
      <c r="S260" s="541" t="s">
        <v>1438</v>
      </c>
      <c r="T260" s="544" t="s">
        <v>3200</v>
      </c>
      <c r="U260" s="544" t="s">
        <v>3201</v>
      </c>
      <c r="V260" s="544"/>
      <c r="W260" s="541" t="s">
        <v>1439</v>
      </c>
      <c r="X260" s="544" t="s">
        <v>1432</v>
      </c>
      <c r="Y260" s="541" t="s">
        <v>1442</v>
      </c>
      <c r="Z260" s="541" t="s">
        <v>3893</v>
      </c>
      <c r="AA260" s="541" t="s">
        <v>1444</v>
      </c>
      <c r="AB260" s="541" t="s">
        <v>3894</v>
      </c>
      <c r="AC260" s="546">
        <v>4.9000000000000002E-2</v>
      </c>
      <c r="AD260" s="547">
        <v>41348</v>
      </c>
      <c r="AE260" s="547"/>
      <c r="AF260" s="548"/>
      <c r="AG260" s="517" t="s">
        <v>3063</v>
      </c>
      <c r="AH260" s="542" t="s">
        <v>1445</v>
      </c>
      <c r="AI260" s="549"/>
      <c r="AJ260" s="549"/>
      <c r="AK260" s="549"/>
      <c r="AL260" s="542">
        <v>3</v>
      </c>
      <c r="AM260" s="542">
        <v>5</v>
      </c>
      <c r="AN260" s="542">
        <v>0</v>
      </c>
      <c r="AO260" s="542">
        <v>0</v>
      </c>
      <c r="AP260" s="542">
        <v>0</v>
      </c>
      <c r="AQ260" s="542">
        <v>0</v>
      </c>
      <c r="AR260" s="542">
        <v>0</v>
      </c>
      <c r="AS260" s="542">
        <v>3</v>
      </c>
      <c r="AT260" s="542">
        <v>5</v>
      </c>
      <c r="AU260" s="542">
        <v>0</v>
      </c>
      <c r="AV260" s="542">
        <v>0</v>
      </c>
      <c r="AW260" s="542">
        <v>0</v>
      </c>
      <c r="AX260" s="542">
        <v>0</v>
      </c>
      <c r="AY260" s="542">
        <v>0</v>
      </c>
      <c r="AZ260" s="542">
        <v>0</v>
      </c>
      <c r="BA260" s="542">
        <v>0</v>
      </c>
      <c r="BB260" s="542">
        <v>0</v>
      </c>
      <c r="BC260" s="542">
        <v>0</v>
      </c>
      <c r="BD260" s="542">
        <v>0</v>
      </c>
      <c r="BE260" s="542">
        <v>0</v>
      </c>
      <c r="BF260" s="542">
        <v>0</v>
      </c>
      <c r="BG260" s="542">
        <v>0</v>
      </c>
      <c r="BH260" s="542">
        <v>0</v>
      </c>
      <c r="BI260" s="542">
        <v>0</v>
      </c>
      <c r="BJ260" s="542">
        <v>0</v>
      </c>
      <c r="BK260" s="542">
        <v>0</v>
      </c>
      <c r="BL260" s="542">
        <v>0</v>
      </c>
      <c r="BM260" s="542">
        <v>0</v>
      </c>
      <c r="BN260" s="550" t="s">
        <v>4490</v>
      </c>
      <c r="BO260" s="551">
        <v>0</v>
      </c>
      <c r="BP260" s="552">
        <v>4</v>
      </c>
      <c r="BQ260" s="553">
        <v>4</v>
      </c>
      <c r="BR260" s="519">
        <v>0</v>
      </c>
      <c r="BS260" s="519">
        <v>0</v>
      </c>
      <c r="BT260" s="519">
        <v>0</v>
      </c>
      <c r="BU260" s="529">
        <v>0</v>
      </c>
      <c r="BV260" s="519">
        <v>0</v>
      </c>
      <c r="BW260" s="519">
        <v>0</v>
      </c>
      <c r="BX260" s="519">
        <v>0</v>
      </c>
      <c r="BY260" s="519">
        <v>0</v>
      </c>
      <c r="BZ260" s="519">
        <v>0</v>
      </c>
      <c r="CA260" s="519">
        <v>0</v>
      </c>
      <c r="CB260" s="519">
        <v>0</v>
      </c>
      <c r="CC260" s="519">
        <v>0</v>
      </c>
      <c r="CD260" s="519">
        <v>0</v>
      </c>
      <c r="CE260" s="519">
        <v>0</v>
      </c>
      <c r="CF260" s="519">
        <v>0</v>
      </c>
      <c r="CG260" s="519">
        <v>0</v>
      </c>
      <c r="CH260" s="519">
        <v>0</v>
      </c>
      <c r="CI260" s="519">
        <v>0</v>
      </c>
      <c r="CJ260" s="519">
        <v>0</v>
      </c>
      <c r="CK260" s="623">
        <f t="shared" si="4"/>
        <v>8</v>
      </c>
      <c r="CL260" s="554">
        <v>8</v>
      </c>
      <c r="CM260" s="554">
        <v>4</v>
      </c>
      <c r="CN260" s="554">
        <v>4</v>
      </c>
      <c r="CO260" s="524">
        <v>8</v>
      </c>
      <c r="CP260" s="726"/>
      <c r="CQ260" s="525" t="s">
        <v>4965</v>
      </c>
      <c r="CR260" s="526" t="s">
        <v>4965</v>
      </c>
      <c r="CS260" s="527" t="s">
        <v>4965</v>
      </c>
      <c r="CT260" s="527" t="s">
        <v>4965</v>
      </c>
      <c r="CU260" s="527" t="s">
        <v>4965</v>
      </c>
    </row>
    <row r="261" spans="1:99" s="71" customFormat="1" ht="12" customHeight="1" x14ac:dyDescent="0.2">
      <c r="A261" s="540" t="s">
        <v>2442</v>
      </c>
      <c r="B261" s="541" t="s">
        <v>3202</v>
      </c>
      <c r="C261" s="541" t="s">
        <v>3942</v>
      </c>
      <c r="D261" s="541" t="s">
        <v>1432</v>
      </c>
      <c r="E261" s="542" t="s">
        <v>1432</v>
      </c>
      <c r="F261" s="541" t="s">
        <v>3943</v>
      </c>
      <c r="G261" s="541" t="s">
        <v>3321</v>
      </c>
      <c r="H261" s="541" t="s">
        <v>3944</v>
      </c>
      <c r="I261" s="541" t="s">
        <v>3945</v>
      </c>
      <c r="J261" s="541">
        <v>524702</v>
      </c>
      <c r="K261" s="541">
        <v>173192</v>
      </c>
      <c r="L261" s="512" t="s">
        <v>1398</v>
      </c>
      <c r="M261" s="543">
        <v>41428</v>
      </c>
      <c r="N261" s="544" t="s">
        <v>1432</v>
      </c>
      <c r="O261" s="541">
        <v>2</v>
      </c>
      <c r="P261" s="541">
        <v>10</v>
      </c>
      <c r="Q261" s="545">
        <v>8</v>
      </c>
      <c r="R261" s="541" t="s">
        <v>4147</v>
      </c>
      <c r="S261" s="541" t="s">
        <v>1438</v>
      </c>
      <c r="T261" s="544" t="s">
        <v>4148</v>
      </c>
      <c r="U261" s="544" t="s">
        <v>4149</v>
      </c>
      <c r="V261" s="544"/>
      <c r="W261" s="541" t="s">
        <v>1439</v>
      </c>
      <c r="X261" s="544" t="s">
        <v>1432</v>
      </c>
      <c r="Y261" s="541" t="s">
        <v>1442</v>
      </c>
      <c r="Z261" s="541" t="s">
        <v>1443</v>
      </c>
      <c r="AA261" s="541" t="s">
        <v>1443</v>
      </c>
      <c r="AB261" s="541" t="s">
        <v>1444</v>
      </c>
      <c r="AC261" s="546">
        <v>3.2000000000000001E-2</v>
      </c>
      <c r="AD261" s="547">
        <v>41428</v>
      </c>
      <c r="AE261" s="547"/>
      <c r="AF261" s="548"/>
      <c r="AG261" s="517" t="s">
        <v>3063</v>
      </c>
      <c r="AH261" s="542" t="s">
        <v>1445</v>
      </c>
      <c r="AI261" s="549"/>
      <c r="AJ261" s="549"/>
      <c r="AK261" s="549"/>
      <c r="AL261" s="542">
        <v>0</v>
      </c>
      <c r="AM261" s="542">
        <v>8</v>
      </c>
      <c r="AN261" s="542">
        <v>0</v>
      </c>
      <c r="AO261" s="542">
        <v>0</v>
      </c>
      <c r="AP261" s="542">
        <v>0</v>
      </c>
      <c r="AQ261" s="542">
        <v>0</v>
      </c>
      <c r="AR261" s="542">
        <v>0</v>
      </c>
      <c r="AS261" s="542">
        <v>0</v>
      </c>
      <c r="AT261" s="542">
        <v>8</v>
      </c>
      <c r="AU261" s="542">
        <v>0</v>
      </c>
      <c r="AV261" s="542">
        <v>0</v>
      </c>
      <c r="AW261" s="542">
        <v>0</v>
      </c>
      <c r="AX261" s="542">
        <v>0</v>
      </c>
      <c r="AY261" s="542">
        <v>0</v>
      </c>
      <c r="AZ261" s="542">
        <v>0</v>
      </c>
      <c r="BA261" s="542">
        <v>0</v>
      </c>
      <c r="BB261" s="542">
        <v>0</v>
      </c>
      <c r="BC261" s="542">
        <v>0</v>
      </c>
      <c r="BD261" s="542">
        <v>0</v>
      </c>
      <c r="BE261" s="542">
        <v>0</v>
      </c>
      <c r="BF261" s="542">
        <v>0</v>
      </c>
      <c r="BG261" s="542">
        <v>0</v>
      </c>
      <c r="BH261" s="542">
        <v>0</v>
      </c>
      <c r="BI261" s="542">
        <v>0</v>
      </c>
      <c r="BJ261" s="542">
        <v>0</v>
      </c>
      <c r="BK261" s="542">
        <v>0</v>
      </c>
      <c r="BL261" s="542">
        <v>0</v>
      </c>
      <c r="BM261" s="542">
        <v>0</v>
      </c>
      <c r="BN261" s="550" t="s">
        <v>4490</v>
      </c>
      <c r="BO261" s="551">
        <v>0</v>
      </c>
      <c r="BP261" s="552">
        <v>4</v>
      </c>
      <c r="BQ261" s="553">
        <v>4</v>
      </c>
      <c r="BR261" s="519">
        <v>0</v>
      </c>
      <c r="BS261" s="519">
        <v>0</v>
      </c>
      <c r="BT261" s="519">
        <v>0</v>
      </c>
      <c r="BU261" s="529">
        <v>0</v>
      </c>
      <c r="BV261" s="519">
        <v>0</v>
      </c>
      <c r="BW261" s="519">
        <v>0</v>
      </c>
      <c r="BX261" s="519">
        <v>0</v>
      </c>
      <c r="BY261" s="519">
        <v>0</v>
      </c>
      <c r="BZ261" s="519">
        <v>0</v>
      </c>
      <c r="CA261" s="519">
        <v>0</v>
      </c>
      <c r="CB261" s="519">
        <v>0</v>
      </c>
      <c r="CC261" s="519">
        <v>0</v>
      </c>
      <c r="CD261" s="519">
        <v>0</v>
      </c>
      <c r="CE261" s="519">
        <v>0</v>
      </c>
      <c r="CF261" s="519">
        <v>0</v>
      </c>
      <c r="CG261" s="519">
        <v>0</v>
      </c>
      <c r="CH261" s="519">
        <v>0</v>
      </c>
      <c r="CI261" s="519">
        <v>0</v>
      </c>
      <c r="CJ261" s="519">
        <v>0</v>
      </c>
      <c r="CK261" s="623">
        <f t="shared" si="4"/>
        <v>8</v>
      </c>
      <c r="CL261" s="554">
        <v>8</v>
      </c>
      <c r="CM261" s="554">
        <v>4</v>
      </c>
      <c r="CN261" s="554">
        <v>4</v>
      </c>
      <c r="CO261" s="524">
        <v>2</v>
      </c>
      <c r="CP261" s="524"/>
      <c r="CQ261" s="525" t="s">
        <v>4965</v>
      </c>
      <c r="CR261" s="526" t="s">
        <v>4965</v>
      </c>
      <c r="CS261" s="527" t="s">
        <v>4965</v>
      </c>
      <c r="CT261" s="527" t="s">
        <v>4965</v>
      </c>
      <c r="CU261" s="527" t="s">
        <v>4965</v>
      </c>
    </row>
    <row r="262" spans="1:99" s="71" customFormat="1" ht="12" customHeight="1" x14ac:dyDescent="0.2">
      <c r="A262" s="540" t="s">
        <v>2442</v>
      </c>
      <c r="B262" s="541" t="s">
        <v>4150</v>
      </c>
      <c r="C262" s="541" t="s">
        <v>1432</v>
      </c>
      <c r="D262" s="541" t="s">
        <v>1432</v>
      </c>
      <c r="E262" s="542" t="s">
        <v>1432</v>
      </c>
      <c r="F262" s="541" t="s">
        <v>4151</v>
      </c>
      <c r="G262" s="541" t="s">
        <v>4152</v>
      </c>
      <c r="H262" s="541" t="s">
        <v>3299</v>
      </c>
      <c r="I262" s="541" t="s">
        <v>4153</v>
      </c>
      <c r="J262" s="541">
        <v>529035</v>
      </c>
      <c r="K262" s="541">
        <v>176328</v>
      </c>
      <c r="L262" s="512" t="s">
        <v>3066</v>
      </c>
      <c r="M262" s="543">
        <v>40945</v>
      </c>
      <c r="N262" s="544" t="s">
        <v>1432</v>
      </c>
      <c r="O262" s="541">
        <v>2</v>
      </c>
      <c r="P262" s="541">
        <v>9</v>
      </c>
      <c r="Q262" s="545">
        <v>7</v>
      </c>
      <c r="R262" s="541" t="s">
        <v>4155</v>
      </c>
      <c r="S262" s="541" t="s">
        <v>1438</v>
      </c>
      <c r="T262" s="544" t="s">
        <v>4156</v>
      </c>
      <c r="U262" s="544" t="s">
        <v>4157</v>
      </c>
      <c r="V262" s="544"/>
      <c r="W262" s="541" t="s">
        <v>1439</v>
      </c>
      <c r="X262" s="544" t="s">
        <v>1432</v>
      </c>
      <c r="Y262" s="541" t="s">
        <v>1442</v>
      </c>
      <c r="Z262" s="541" t="s">
        <v>1443</v>
      </c>
      <c r="AA262" s="541" t="s">
        <v>1444</v>
      </c>
      <c r="AB262" s="541" t="s">
        <v>2713</v>
      </c>
      <c r="AC262" s="546">
        <v>3.3000000000000002E-2</v>
      </c>
      <c r="AD262" s="547">
        <v>40945</v>
      </c>
      <c r="AE262" s="547"/>
      <c r="AF262" s="548"/>
      <c r="AG262" s="517" t="s">
        <v>3063</v>
      </c>
      <c r="AH262" s="542" t="s">
        <v>1445</v>
      </c>
      <c r="AI262" s="549"/>
      <c r="AJ262" s="542">
        <v>1</v>
      </c>
      <c r="AK262" s="542">
        <v>9</v>
      </c>
      <c r="AL262" s="542">
        <v>0</v>
      </c>
      <c r="AM262" s="542">
        <v>2</v>
      </c>
      <c r="AN262" s="542">
        <v>2</v>
      </c>
      <c r="AO262" s="542">
        <v>3</v>
      </c>
      <c r="AP262" s="542">
        <v>0</v>
      </c>
      <c r="AQ262" s="542">
        <v>0</v>
      </c>
      <c r="AR262" s="542">
        <v>0</v>
      </c>
      <c r="AS262" s="542">
        <v>0</v>
      </c>
      <c r="AT262" s="542">
        <v>2</v>
      </c>
      <c r="AU262" s="542">
        <v>2</v>
      </c>
      <c r="AV262" s="542">
        <v>3</v>
      </c>
      <c r="AW262" s="542">
        <v>0</v>
      </c>
      <c r="AX262" s="542">
        <v>0</v>
      </c>
      <c r="AY262" s="542">
        <v>0</v>
      </c>
      <c r="AZ262" s="542">
        <v>0</v>
      </c>
      <c r="BA262" s="542">
        <v>0</v>
      </c>
      <c r="BB262" s="542">
        <v>0</v>
      </c>
      <c r="BC262" s="542">
        <v>0</v>
      </c>
      <c r="BD262" s="542">
        <v>0</v>
      </c>
      <c r="BE262" s="542">
        <v>0</v>
      </c>
      <c r="BF262" s="542">
        <v>0</v>
      </c>
      <c r="BG262" s="542">
        <v>0</v>
      </c>
      <c r="BH262" s="542">
        <v>0</v>
      </c>
      <c r="BI262" s="542">
        <v>0</v>
      </c>
      <c r="BJ262" s="542">
        <v>0</v>
      </c>
      <c r="BK262" s="542">
        <v>0</v>
      </c>
      <c r="BL262" s="542">
        <v>0</v>
      </c>
      <c r="BM262" s="542">
        <v>0</v>
      </c>
      <c r="BN262" s="550" t="s">
        <v>4490</v>
      </c>
      <c r="BO262" s="551">
        <v>0</v>
      </c>
      <c r="BP262" s="552">
        <v>3.5</v>
      </c>
      <c r="BQ262" s="553">
        <v>3.5</v>
      </c>
      <c r="BR262" s="519">
        <v>0</v>
      </c>
      <c r="BS262" s="519">
        <v>0</v>
      </c>
      <c r="BT262" s="519">
        <v>0</v>
      </c>
      <c r="BU262" s="529">
        <v>0</v>
      </c>
      <c r="BV262" s="519">
        <v>0</v>
      </c>
      <c r="BW262" s="519">
        <v>0</v>
      </c>
      <c r="BX262" s="519">
        <v>0</v>
      </c>
      <c r="BY262" s="519">
        <v>0</v>
      </c>
      <c r="BZ262" s="519">
        <v>0</v>
      </c>
      <c r="CA262" s="519">
        <v>0</v>
      </c>
      <c r="CB262" s="519">
        <v>0</v>
      </c>
      <c r="CC262" s="519">
        <v>0</v>
      </c>
      <c r="CD262" s="519">
        <v>0</v>
      </c>
      <c r="CE262" s="519">
        <v>0</v>
      </c>
      <c r="CF262" s="519">
        <v>0</v>
      </c>
      <c r="CG262" s="519">
        <v>0</v>
      </c>
      <c r="CH262" s="519">
        <v>0</v>
      </c>
      <c r="CI262" s="519">
        <v>0</v>
      </c>
      <c r="CJ262" s="519">
        <v>0</v>
      </c>
      <c r="CK262" s="623">
        <f t="shared" si="4"/>
        <v>7</v>
      </c>
      <c r="CL262" s="554">
        <v>7</v>
      </c>
      <c r="CM262" s="554">
        <v>3.5</v>
      </c>
      <c r="CN262" s="554">
        <v>3.5</v>
      </c>
      <c r="CO262" s="524">
        <v>2</v>
      </c>
      <c r="CP262" s="524" t="s">
        <v>1938</v>
      </c>
      <c r="CQ262" s="525" t="s">
        <v>4965</v>
      </c>
      <c r="CR262" s="556" t="s">
        <v>1938</v>
      </c>
      <c r="CS262" s="527" t="s">
        <v>4965</v>
      </c>
      <c r="CT262" s="527" t="s">
        <v>4965</v>
      </c>
      <c r="CU262" s="527" t="s">
        <v>4965</v>
      </c>
    </row>
    <row r="263" spans="1:99" s="71" customFormat="1" ht="12" customHeight="1" x14ac:dyDescent="0.2">
      <c r="A263" s="540" t="s">
        <v>2442</v>
      </c>
      <c r="B263" s="541" t="s">
        <v>4158</v>
      </c>
      <c r="C263" s="541" t="s">
        <v>4159</v>
      </c>
      <c r="D263" s="541" t="s">
        <v>1432</v>
      </c>
      <c r="E263" s="542" t="s">
        <v>4160</v>
      </c>
      <c r="F263" s="541" t="s">
        <v>1432</v>
      </c>
      <c r="G263" s="541" t="s">
        <v>4161</v>
      </c>
      <c r="H263" s="541" t="s">
        <v>1435</v>
      </c>
      <c r="I263" s="541" t="s">
        <v>4162</v>
      </c>
      <c r="J263" s="541">
        <v>526567</v>
      </c>
      <c r="K263" s="541">
        <v>172108</v>
      </c>
      <c r="L263" s="512" t="s">
        <v>3078</v>
      </c>
      <c r="M263" s="543">
        <v>41729</v>
      </c>
      <c r="N263" s="544" t="s">
        <v>1432</v>
      </c>
      <c r="O263" s="541">
        <v>0</v>
      </c>
      <c r="P263" s="541">
        <v>1</v>
      </c>
      <c r="Q263" s="545">
        <v>1</v>
      </c>
      <c r="R263" s="541" t="s">
        <v>4163</v>
      </c>
      <c r="S263" s="541" t="s">
        <v>1438</v>
      </c>
      <c r="T263" s="544" t="s">
        <v>4685</v>
      </c>
      <c r="U263" s="544" t="s">
        <v>4686</v>
      </c>
      <c r="V263" s="544"/>
      <c r="W263" s="541" t="s">
        <v>1439</v>
      </c>
      <c r="X263" s="544" t="s">
        <v>1432</v>
      </c>
      <c r="Y263" s="541" t="s">
        <v>4687</v>
      </c>
      <c r="Z263" s="541" t="s">
        <v>1443</v>
      </c>
      <c r="AA263" s="541" t="s">
        <v>1444</v>
      </c>
      <c r="AB263" s="541" t="s">
        <v>2713</v>
      </c>
      <c r="AC263" s="546">
        <v>1.0999999999999999E-2</v>
      </c>
      <c r="AD263" s="547">
        <v>41729</v>
      </c>
      <c r="AE263" s="547"/>
      <c r="AF263" s="548"/>
      <c r="AG263" s="517" t="s">
        <v>3063</v>
      </c>
      <c r="AH263" s="542" t="s">
        <v>1445</v>
      </c>
      <c r="AI263" s="549"/>
      <c r="AJ263" s="549"/>
      <c r="AK263" s="549"/>
      <c r="AL263" s="542">
        <v>0</v>
      </c>
      <c r="AM263" s="542">
        <v>0</v>
      </c>
      <c r="AN263" s="542">
        <v>0</v>
      </c>
      <c r="AO263" s="542">
        <v>1</v>
      </c>
      <c r="AP263" s="542">
        <v>0</v>
      </c>
      <c r="AQ263" s="542">
        <v>0</v>
      </c>
      <c r="AR263" s="542">
        <v>0</v>
      </c>
      <c r="AS263" s="542">
        <v>0</v>
      </c>
      <c r="AT263" s="542">
        <v>0</v>
      </c>
      <c r="AU263" s="542">
        <v>0</v>
      </c>
      <c r="AV263" s="542">
        <v>0</v>
      </c>
      <c r="AW263" s="542">
        <v>0</v>
      </c>
      <c r="AX263" s="542">
        <v>0</v>
      </c>
      <c r="AY263" s="542">
        <v>0</v>
      </c>
      <c r="AZ263" s="542">
        <v>0</v>
      </c>
      <c r="BA263" s="542">
        <v>0</v>
      </c>
      <c r="BB263" s="542">
        <v>0</v>
      </c>
      <c r="BC263" s="542">
        <v>1</v>
      </c>
      <c r="BD263" s="542">
        <v>0</v>
      </c>
      <c r="BE263" s="542">
        <v>0</v>
      </c>
      <c r="BF263" s="542">
        <v>0</v>
      </c>
      <c r="BG263" s="542">
        <v>0</v>
      </c>
      <c r="BH263" s="542">
        <v>0</v>
      </c>
      <c r="BI263" s="542">
        <v>0</v>
      </c>
      <c r="BJ263" s="542">
        <v>0</v>
      </c>
      <c r="BK263" s="542">
        <v>0</v>
      </c>
      <c r="BL263" s="542">
        <v>0</v>
      </c>
      <c r="BM263" s="542">
        <v>0</v>
      </c>
      <c r="BN263" s="550" t="s">
        <v>4490</v>
      </c>
      <c r="BO263" s="551">
        <v>0</v>
      </c>
      <c r="BP263" s="552">
        <v>0.5</v>
      </c>
      <c r="BQ263" s="553">
        <v>0.5</v>
      </c>
      <c r="BR263" s="519">
        <v>0</v>
      </c>
      <c r="BS263" s="519">
        <v>0</v>
      </c>
      <c r="BT263" s="519">
        <v>0</v>
      </c>
      <c r="BU263" s="529">
        <v>0</v>
      </c>
      <c r="BV263" s="519">
        <v>0</v>
      </c>
      <c r="BW263" s="519">
        <v>0</v>
      </c>
      <c r="BX263" s="519">
        <v>0</v>
      </c>
      <c r="BY263" s="519">
        <v>0</v>
      </c>
      <c r="BZ263" s="519">
        <v>0</v>
      </c>
      <c r="CA263" s="519">
        <v>0</v>
      </c>
      <c r="CB263" s="519">
        <v>0</v>
      </c>
      <c r="CC263" s="519">
        <v>0</v>
      </c>
      <c r="CD263" s="519">
        <v>0</v>
      </c>
      <c r="CE263" s="519">
        <v>0</v>
      </c>
      <c r="CF263" s="519">
        <v>0</v>
      </c>
      <c r="CG263" s="519">
        <v>0</v>
      </c>
      <c r="CH263" s="519">
        <v>0</v>
      </c>
      <c r="CI263" s="519">
        <v>0</v>
      </c>
      <c r="CJ263" s="519">
        <v>0</v>
      </c>
      <c r="CK263" s="623">
        <f t="shared" si="4"/>
        <v>1</v>
      </c>
      <c r="CL263" s="554">
        <v>1</v>
      </c>
      <c r="CM263" s="554">
        <v>0.5</v>
      </c>
      <c r="CN263" s="554">
        <v>0.5</v>
      </c>
      <c r="CO263" s="524">
        <v>2</v>
      </c>
      <c r="CP263" s="524"/>
      <c r="CQ263" s="525" t="s">
        <v>4965</v>
      </c>
      <c r="CR263" s="526" t="s">
        <v>4965</v>
      </c>
      <c r="CS263" s="527" t="s">
        <v>4965</v>
      </c>
      <c r="CT263" s="527" t="s">
        <v>4965</v>
      </c>
      <c r="CU263" s="527" t="s">
        <v>4965</v>
      </c>
    </row>
    <row r="264" spans="1:99" s="71" customFormat="1" ht="12" customHeight="1" x14ac:dyDescent="0.2">
      <c r="A264" s="540" t="s">
        <v>2442</v>
      </c>
      <c r="B264" s="541" t="s">
        <v>4688</v>
      </c>
      <c r="C264" s="541" t="s">
        <v>1432</v>
      </c>
      <c r="D264" s="541" t="s">
        <v>1432</v>
      </c>
      <c r="E264" s="542" t="s">
        <v>4689</v>
      </c>
      <c r="F264" s="541" t="s">
        <v>1432</v>
      </c>
      <c r="G264" s="541" t="s">
        <v>4568</v>
      </c>
      <c r="H264" s="541" t="s">
        <v>1458</v>
      </c>
      <c r="I264" s="541" t="s">
        <v>4690</v>
      </c>
      <c r="J264" s="541">
        <v>523502</v>
      </c>
      <c r="K264" s="541">
        <v>175832</v>
      </c>
      <c r="L264" s="512" t="s">
        <v>3088</v>
      </c>
      <c r="M264" s="543">
        <v>42094</v>
      </c>
      <c r="N264" s="544" t="s">
        <v>1432</v>
      </c>
      <c r="O264" s="541">
        <v>0</v>
      </c>
      <c r="P264" s="541">
        <v>1</v>
      </c>
      <c r="Q264" s="545">
        <v>1</v>
      </c>
      <c r="R264" s="541" t="s">
        <v>4691</v>
      </c>
      <c r="S264" s="541" t="s">
        <v>1438</v>
      </c>
      <c r="T264" s="544" t="s">
        <v>4692</v>
      </c>
      <c r="U264" s="544" t="s">
        <v>4693</v>
      </c>
      <c r="V264" s="544"/>
      <c r="W264" s="541" t="s">
        <v>1439</v>
      </c>
      <c r="X264" s="544" t="s">
        <v>1432</v>
      </c>
      <c r="Y264" s="541" t="s">
        <v>1442</v>
      </c>
      <c r="Z264" s="541" t="s">
        <v>4694</v>
      </c>
      <c r="AA264" s="541" t="s">
        <v>1444</v>
      </c>
      <c r="AB264" s="541" t="s">
        <v>3894</v>
      </c>
      <c r="AC264" s="546">
        <v>6.0000000000000001E-3</v>
      </c>
      <c r="AD264" s="547">
        <v>42094</v>
      </c>
      <c r="AE264" s="547" t="s">
        <v>1938</v>
      </c>
      <c r="AF264" s="548"/>
      <c r="AG264" s="517" t="s">
        <v>3063</v>
      </c>
      <c r="AH264" s="542" t="s">
        <v>1445</v>
      </c>
      <c r="AI264" s="549"/>
      <c r="AJ264" s="549"/>
      <c r="AK264" s="549"/>
      <c r="AL264" s="542">
        <v>0</v>
      </c>
      <c r="AM264" s="542">
        <v>1</v>
      </c>
      <c r="AN264" s="542">
        <v>0</v>
      </c>
      <c r="AO264" s="542">
        <v>0</v>
      </c>
      <c r="AP264" s="542">
        <v>0</v>
      </c>
      <c r="AQ264" s="542">
        <v>0</v>
      </c>
      <c r="AR264" s="542">
        <v>0</v>
      </c>
      <c r="AS264" s="542">
        <v>0</v>
      </c>
      <c r="AT264" s="542">
        <v>1</v>
      </c>
      <c r="AU264" s="542">
        <v>0</v>
      </c>
      <c r="AV264" s="542">
        <v>0</v>
      </c>
      <c r="AW264" s="542">
        <v>0</v>
      </c>
      <c r="AX264" s="542">
        <v>0</v>
      </c>
      <c r="AY264" s="542">
        <v>0</v>
      </c>
      <c r="AZ264" s="542">
        <v>0</v>
      </c>
      <c r="BA264" s="542">
        <v>0</v>
      </c>
      <c r="BB264" s="542">
        <v>0</v>
      </c>
      <c r="BC264" s="542">
        <v>0</v>
      </c>
      <c r="BD264" s="542">
        <v>0</v>
      </c>
      <c r="BE264" s="542">
        <v>0</v>
      </c>
      <c r="BF264" s="542">
        <v>0</v>
      </c>
      <c r="BG264" s="542">
        <v>0</v>
      </c>
      <c r="BH264" s="542">
        <v>0</v>
      </c>
      <c r="BI264" s="542">
        <v>0</v>
      </c>
      <c r="BJ264" s="542">
        <v>0</v>
      </c>
      <c r="BK264" s="542">
        <v>0</v>
      </c>
      <c r="BL264" s="542">
        <v>0</v>
      </c>
      <c r="BM264" s="542">
        <v>0</v>
      </c>
      <c r="BN264" s="550" t="s">
        <v>4490</v>
      </c>
      <c r="BO264" s="551">
        <v>0</v>
      </c>
      <c r="BP264" s="552">
        <v>0.5</v>
      </c>
      <c r="BQ264" s="553">
        <v>0.5</v>
      </c>
      <c r="BR264" s="519">
        <v>0</v>
      </c>
      <c r="BS264" s="519">
        <v>0</v>
      </c>
      <c r="BT264" s="519">
        <v>0</v>
      </c>
      <c r="BU264" s="529">
        <v>0</v>
      </c>
      <c r="BV264" s="519">
        <v>0</v>
      </c>
      <c r="BW264" s="519">
        <v>0</v>
      </c>
      <c r="BX264" s="519">
        <v>0</v>
      </c>
      <c r="BY264" s="519">
        <v>0</v>
      </c>
      <c r="BZ264" s="519">
        <v>0</v>
      </c>
      <c r="CA264" s="519">
        <v>0</v>
      </c>
      <c r="CB264" s="519">
        <v>0</v>
      </c>
      <c r="CC264" s="519">
        <v>0</v>
      </c>
      <c r="CD264" s="519">
        <v>0</v>
      </c>
      <c r="CE264" s="519">
        <v>0</v>
      </c>
      <c r="CF264" s="519">
        <v>0</v>
      </c>
      <c r="CG264" s="519">
        <v>0</v>
      </c>
      <c r="CH264" s="519">
        <v>0</v>
      </c>
      <c r="CI264" s="519">
        <v>0</v>
      </c>
      <c r="CJ264" s="519">
        <v>0</v>
      </c>
      <c r="CK264" s="623">
        <f t="shared" si="4"/>
        <v>1</v>
      </c>
      <c r="CL264" s="554">
        <v>1</v>
      </c>
      <c r="CM264" s="554">
        <v>0.5</v>
      </c>
      <c r="CN264" s="554">
        <v>0.5</v>
      </c>
      <c r="CO264" s="524">
        <v>2</v>
      </c>
      <c r="CP264" s="524"/>
      <c r="CQ264" s="525" t="s">
        <v>4965</v>
      </c>
      <c r="CR264" s="526" t="s">
        <v>4965</v>
      </c>
      <c r="CS264" s="527" t="s">
        <v>4965</v>
      </c>
      <c r="CT264" s="527" t="s">
        <v>4965</v>
      </c>
      <c r="CU264" s="527" t="s">
        <v>4965</v>
      </c>
    </row>
    <row r="265" spans="1:99" s="71" customFormat="1" ht="12" customHeight="1" x14ac:dyDescent="0.2">
      <c r="A265" s="540" t="s">
        <v>2442</v>
      </c>
      <c r="B265" s="541" t="s">
        <v>4695</v>
      </c>
      <c r="C265" s="541" t="s">
        <v>4696</v>
      </c>
      <c r="D265" s="541" t="s">
        <v>1432</v>
      </c>
      <c r="E265" s="542" t="s">
        <v>4697</v>
      </c>
      <c r="F265" s="541" t="s">
        <v>1432</v>
      </c>
      <c r="G265" s="541" t="s">
        <v>4698</v>
      </c>
      <c r="H265" s="541" t="s">
        <v>1458</v>
      </c>
      <c r="I265" s="541" t="s">
        <v>4699</v>
      </c>
      <c r="J265" s="541">
        <v>525021</v>
      </c>
      <c r="K265" s="541">
        <v>174084</v>
      </c>
      <c r="L265" s="512" t="s">
        <v>3079</v>
      </c>
      <c r="M265" s="543">
        <v>40413</v>
      </c>
      <c r="N265" s="544" t="s">
        <v>1432</v>
      </c>
      <c r="O265" s="541">
        <v>0</v>
      </c>
      <c r="P265" s="541">
        <v>1</v>
      </c>
      <c r="Q265" s="545">
        <v>1</v>
      </c>
      <c r="R265" s="541" t="s">
        <v>4701</v>
      </c>
      <c r="S265" s="541" t="s">
        <v>1438</v>
      </c>
      <c r="T265" s="544" t="s">
        <v>4702</v>
      </c>
      <c r="U265" s="544" t="s">
        <v>4700</v>
      </c>
      <c r="V265" s="544"/>
      <c r="W265" s="541" t="s">
        <v>1439</v>
      </c>
      <c r="X265" s="544" t="s">
        <v>1432</v>
      </c>
      <c r="Y265" s="541" t="s">
        <v>1442</v>
      </c>
      <c r="Z265" s="541" t="s">
        <v>1443</v>
      </c>
      <c r="AA265" s="541" t="s">
        <v>1444</v>
      </c>
      <c r="AB265" s="541" t="s">
        <v>2713</v>
      </c>
      <c r="AC265" s="546">
        <v>4.3999999999999997E-2</v>
      </c>
      <c r="AD265" s="547">
        <v>40413</v>
      </c>
      <c r="AE265" s="547"/>
      <c r="AF265" s="548"/>
      <c r="AG265" s="517" t="s">
        <v>3063</v>
      </c>
      <c r="AH265" s="542" t="s">
        <v>1445</v>
      </c>
      <c r="AI265" s="549"/>
      <c r="AJ265" s="549"/>
      <c r="AK265" s="549"/>
      <c r="AL265" s="542">
        <v>0</v>
      </c>
      <c r="AM265" s="542">
        <v>0</v>
      </c>
      <c r="AN265" s="542">
        <v>0</v>
      </c>
      <c r="AO265" s="542">
        <v>0</v>
      </c>
      <c r="AP265" s="542">
        <v>1</v>
      </c>
      <c r="AQ265" s="542">
        <v>0</v>
      </c>
      <c r="AR265" s="542">
        <v>0</v>
      </c>
      <c r="AS265" s="542">
        <v>0</v>
      </c>
      <c r="AT265" s="542">
        <v>0</v>
      </c>
      <c r="AU265" s="542">
        <v>0</v>
      </c>
      <c r="AV265" s="542">
        <v>0</v>
      </c>
      <c r="AW265" s="542">
        <v>0</v>
      </c>
      <c r="AX265" s="542">
        <v>0</v>
      </c>
      <c r="AY265" s="542">
        <v>0</v>
      </c>
      <c r="AZ265" s="542">
        <v>0</v>
      </c>
      <c r="BA265" s="542">
        <v>0</v>
      </c>
      <c r="BB265" s="542">
        <v>0</v>
      </c>
      <c r="BC265" s="542">
        <v>0</v>
      </c>
      <c r="BD265" s="542">
        <v>1</v>
      </c>
      <c r="BE265" s="542">
        <v>0</v>
      </c>
      <c r="BF265" s="542">
        <v>0</v>
      </c>
      <c r="BG265" s="542">
        <v>0</v>
      </c>
      <c r="BH265" s="542">
        <v>0</v>
      </c>
      <c r="BI265" s="542">
        <v>0</v>
      </c>
      <c r="BJ265" s="542">
        <v>0</v>
      </c>
      <c r="BK265" s="542">
        <v>0</v>
      </c>
      <c r="BL265" s="542">
        <v>0</v>
      </c>
      <c r="BM265" s="542">
        <v>0</v>
      </c>
      <c r="BN265" s="550" t="s">
        <v>4490</v>
      </c>
      <c r="BO265" s="551">
        <v>0</v>
      </c>
      <c r="BP265" s="552">
        <v>0.5</v>
      </c>
      <c r="BQ265" s="553">
        <v>0.5</v>
      </c>
      <c r="BR265" s="519">
        <v>0</v>
      </c>
      <c r="BS265" s="519">
        <v>0</v>
      </c>
      <c r="BT265" s="519">
        <v>0</v>
      </c>
      <c r="BU265" s="529">
        <v>0</v>
      </c>
      <c r="BV265" s="519">
        <v>0</v>
      </c>
      <c r="BW265" s="519">
        <v>0</v>
      </c>
      <c r="BX265" s="519">
        <v>0</v>
      </c>
      <c r="BY265" s="519">
        <v>0</v>
      </c>
      <c r="BZ265" s="519">
        <v>0</v>
      </c>
      <c r="CA265" s="519">
        <v>0</v>
      </c>
      <c r="CB265" s="519">
        <v>0</v>
      </c>
      <c r="CC265" s="519">
        <v>0</v>
      </c>
      <c r="CD265" s="519">
        <v>0</v>
      </c>
      <c r="CE265" s="519">
        <v>0</v>
      </c>
      <c r="CF265" s="519">
        <v>0</v>
      </c>
      <c r="CG265" s="519">
        <v>0</v>
      </c>
      <c r="CH265" s="519">
        <v>0</v>
      </c>
      <c r="CI265" s="519">
        <v>0</v>
      </c>
      <c r="CJ265" s="519">
        <v>0</v>
      </c>
      <c r="CK265" s="623">
        <f t="shared" si="4"/>
        <v>1</v>
      </c>
      <c r="CL265" s="554">
        <v>1</v>
      </c>
      <c r="CM265" s="554">
        <v>0.5</v>
      </c>
      <c r="CN265" s="554">
        <v>0.5</v>
      </c>
      <c r="CO265" s="524">
        <v>2</v>
      </c>
      <c r="CP265" s="524"/>
      <c r="CQ265" s="525" t="s">
        <v>4965</v>
      </c>
      <c r="CR265" s="526" t="s">
        <v>4965</v>
      </c>
      <c r="CS265" s="527" t="s">
        <v>4965</v>
      </c>
      <c r="CT265" s="527" t="s">
        <v>4965</v>
      </c>
      <c r="CU265" s="527" t="s">
        <v>4965</v>
      </c>
    </row>
    <row r="266" spans="1:99" s="71" customFormat="1" ht="12" customHeight="1" x14ac:dyDescent="0.2">
      <c r="A266" s="540" t="s">
        <v>2442</v>
      </c>
      <c r="B266" s="541" t="s">
        <v>4703</v>
      </c>
      <c r="C266" s="541" t="s">
        <v>1432</v>
      </c>
      <c r="D266" s="541" t="s">
        <v>1432</v>
      </c>
      <c r="E266" s="542" t="s">
        <v>4704</v>
      </c>
      <c r="F266" s="541" t="s">
        <v>4705</v>
      </c>
      <c r="G266" s="541" t="s">
        <v>4706</v>
      </c>
      <c r="H266" s="541" t="s">
        <v>1435</v>
      </c>
      <c r="I266" s="541" t="s">
        <v>4707</v>
      </c>
      <c r="J266" s="541">
        <v>527686</v>
      </c>
      <c r="K266" s="541">
        <v>170779</v>
      </c>
      <c r="L266" s="512" t="s">
        <v>3082</v>
      </c>
      <c r="M266" s="543">
        <v>41577</v>
      </c>
      <c r="N266" s="544" t="s">
        <v>1432</v>
      </c>
      <c r="O266" s="541">
        <v>0</v>
      </c>
      <c r="P266" s="541">
        <v>2</v>
      </c>
      <c r="Q266" s="545">
        <v>2</v>
      </c>
      <c r="R266" s="541" t="s">
        <v>4708</v>
      </c>
      <c r="S266" s="541" t="s">
        <v>1438</v>
      </c>
      <c r="T266" s="544" t="s">
        <v>4709</v>
      </c>
      <c r="U266" s="544" t="s">
        <v>4710</v>
      </c>
      <c r="V266" s="544"/>
      <c r="W266" s="541" t="s">
        <v>1439</v>
      </c>
      <c r="X266" s="544" t="s">
        <v>1432</v>
      </c>
      <c r="Y266" s="541" t="s">
        <v>1442</v>
      </c>
      <c r="Z266" s="541" t="s">
        <v>1443</v>
      </c>
      <c r="AA266" s="541" t="s">
        <v>1444</v>
      </c>
      <c r="AB266" s="541" t="s">
        <v>2713</v>
      </c>
      <c r="AC266" s="546">
        <v>1.9E-2</v>
      </c>
      <c r="AD266" s="547">
        <v>41577</v>
      </c>
      <c r="AE266" s="547"/>
      <c r="AF266" s="548"/>
      <c r="AG266" s="517" t="s">
        <v>3063</v>
      </c>
      <c r="AH266" s="542" t="s">
        <v>1445</v>
      </c>
      <c r="AI266" s="549"/>
      <c r="AJ266" s="542">
        <v>0</v>
      </c>
      <c r="AK266" s="542">
        <v>0</v>
      </c>
      <c r="AL266" s="542">
        <v>0</v>
      </c>
      <c r="AM266" s="542">
        <v>0</v>
      </c>
      <c r="AN266" s="542">
        <v>1</v>
      </c>
      <c r="AO266" s="542">
        <v>1</v>
      </c>
      <c r="AP266" s="542">
        <v>0</v>
      </c>
      <c r="AQ266" s="542">
        <v>0</v>
      </c>
      <c r="AR266" s="542">
        <v>0</v>
      </c>
      <c r="AS266" s="542">
        <v>0</v>
      </c>
      <c r="AT266" s="542">
        <v>0</v>
      </c>
      <c r="AU266" s="542">
        <v>1</v>
      </c>
      <c r="AV266" s="542">
        <v>1</v>
      </c>
      <c r="AW266" s="542">
        <v>0</v>
      </c>
      <c r="AX266" s="542">
        <v>0</v>
      </c>
      <c r="AY266" s="542">
        <v>0</v>
      </c>
      <c r="AZ266" s="542">
        <v>0</v>
      </c>
      <c r="BA266" s="542">
        <v>0</v>
      </c>
      <c r="BB266" s="542">
        <v>0</v>
      </c>
      <c r="BC266" s="542">
        <v>0</v>
      </c>
      <c r="BD266" s="542">
        <v>0</v>
      </c>
      <c r="BE266" s="542">
        <v>0</v>
      </c>
      <c r="BF266" s="542">
        <v>0</v>
      </c>
      <c r="BG266" s="542">
        <v>0</v>
      </c>
      <c r="BH266" s="542">
        <v>0</v>
      </c>
      <c r="BI266" s="542">
        <v>0</v>
      </c>
      <c r="BJ266" s="542">
        <v>0</v>
      </c>
      <c r="BK266" s="542">
        <v>0</v>
      </c>
      <c r="BL266" s="542">
        <v>0</v>
      </c>
      <c r="BM266" s="542">
        <v>0</v>
      </c>
      <c r="BN266" s="550" t="s">
        <v>4490</v>
      </c>
      <c r="BO266" s="551">
        <v>0</v>
      </c>
      <c r="BP266" s="552">
        <v>1</v>
      </c>
      <c r="BQ266" s="553">
        <v>1</v>
      </c>
      <c r="BR266" s="519">
        <v>0</v>
      </c>
      <c r="BS266" s="519">
        <v>0</v>
      </c>
      <c r="BT266" s="519">
        <v>0</v>
      </c>
      <c r="BU266" s="529">
        <v>0</v>
      </c>
      <c r="BV266" s="519">
        <v>0</v>
      </c>
      <c r="BW266" s="519">
        <v>0</v>
      </c>
      <c r="BX266" s="519">
        <v>0</v>
      </c>
      <c r="BY266" s="519">
        <v>0</v>
      </c>
      <c r="BZ266" s="519">
        <v>0</v>
      </c>
      <c r="CA266" s="519">
        <v>0</v>
      </c>
      <c r="CB266" s="519">
        <v>0</v>
      </c>
      <c r="CC266" s="519">
        <v>0</v>
      </c>
      <c r="CD266" s="519">
        <v>0</v>
      </c>
      <c r="CE266" s="519">
        <v>0</v>
      </c>
      <c r="CF266" s="519">
        <v>0</v>
      </c>
      <c r="CG266" s="519">
        <v>0</v>
      </c>
      <c r="CH266" s="519">
        <v>0</v>
      </c>
      <c r="CI266" s="519">
        <v>0</v>
      </c>
      <c r="CJ266" s="519">
        <v>0</v>
      </c>
      <c r="CK266" s="623">
        <f t="shared" si="4"/>
        <v>2</v>
      </c>
      <c r="CL266" s="554">
        <v>2</v>
      </c>
      <c r="CM266" s="554">
        <v>1</v>
      </c>
      <c r="CN266" s="554">
        <v>1</v>
      </c>
      <c r="CO266" s="524">
        <v>2</v>
      </c>
      <c r="CP266" s="524" t="s">
        <v>1938</v>
      </c>
      <c r="CQ266" s="525" t="s">
        <v>4965</v>
      </c>
      <c r="CR266" s="526" t="s">
        <v>4965</v>
      </c>
      <c r="CS266" s="527" t="s">
        <v>4965</v>
      </c>
      <c r="CT266" s="527" t="s">
        <v>4965</v>
      </c>
      <c r="CU266" s="527" t="s">
        <v>4965</v>
      </c>
    </row>
    <row r="267" spans="1:99" s="71" customFormat="1" ht="12" customHeight="1" x14ac:dyDescent="0.2">
      <c r="A267" s="540" t="s">
        <v>2442</v>
      </c>
      <c r="B267" s="541" t="s">
        <v>4711</v>
      </c>
      <c r="C267" s="541" t="s">
        <v>4712</v>
      </c>
      <c r="D267" s="541" t="s">
        <v>1432</v>
      </c>
      <c r="E267" s="542" t="s">
        <v>4713</v>
      </c>
      <c r="F267" s="541" t="s">
        <v>4714</v>
      </c>
      <c r="G267" s="541" t="s">
        <v>4715</v>
      </c>
      <c r="H267" s="541" t="s">
        <v>1435</v>
      </c>
      <c r="I267" s="541" t="s">
        <v>4716</v>
      </c>
      <c r="J267" s="541">
        <v>527531</v>
      </c>
      <c r="K267" s="541">
        <v>171706</v>
      </c>
      <c r="L267" s="512" t="s">
        <v>3069</v>
      </c>
      <c r="M267" s="543">
        <v>41572</v>
      </c>
      <c r="N267" s="544" t="s">
        <v>1432</v>
      </c>
      <c r="O267" s="541">
        <v>0</v>
      </c>
      <c r="P267" s="541">
        <v>8</v>
      </c>
      <c r="Q267" s="545">
        <v>8</v>
      </c>
      <c r="R267" s="541" t="s">
        <v>4718</v>
      </c>
      <c r="S267" s="541" t="s">
        <v>1438</v>
      </c>
      <c r="T267" s="544" t="s">
        <v>4709</v>
      </c>
      <c r="U267" s="544" t="s">
        <v>4719</v>
      </c>
      <c r="V267" s="544"/>
      <c r="W267" s="541" t="s">
        <v>1439</v>
      </c>
      <c r="X267" s="544" t="s">
        <v>1432</v>
      </c>
      <c r="Y267" s="541" t="s">
        <v>1442</v>
      </c>
      <c r="Z267" s="541" t="s">
        <v>4694</v>
      </c>
      <c r="AA267" s="541" t="s">
        <v>1444</v>
      </c>
      <c r="AB267" s="541" t="s">
        <v>4720</v>
      </c>
      <c r="AC267" s="546">
        <v>4.8000000000000001E-2</v>
      </c>
      <c r="AD267" s="547">
        <v>41572</v>
      </c>
      <c r="AE267" s="547"/>
      <c r="AF267" s="548"/>
      <c r="AG267" s="517" t="s">
        <v>3063</v>
      </c>
      <c r="AH267" s="542" t="s">
        <v>1445</v>
      </c>
      <c r="AI267" s="549"/>
      <c r="AJ267" s="549"/>
      <c r="AK267" s="549"/>
      <c r="AL267" s="542">
        <v>0</v>
      </c>
      <c r="AM267" s="542">
        <v>0</v>
      </c>
      <c r="AN267" s="542">
        <v>8</v>
      </c>
      <c r="AO267" s="542">
        <v>0</v>
      </c>
      <c r="AP267" s="542">
        <v>0</v>
      </c>
      <c r="AQ267" s="542">
        <v>0</v>
      </c>
      <c r="AR267" s="542">
        <v>0</v>
      </c>
      <c r="AS267" s="542">
        <v>0</v>
      </c>
      <c r="AT267" s="542">
        <v>0</v>
      </c>
      <c r="AU267" s="542">
        <v>8</v>
      </c>
      <c r="AV267" s="542">
        <v>0</v>
      </c>
      <c r="AW267" s="542">
        <v>0</v>
      </c>
      <c r="AX267" s="542">
        <v>0</v>
      </c>
      <c r="AY267" s="542">
        <v>0</v>
      </c>
      <c r="AZ267" s="542">
        <v>0</v>
      </c>
      <c r="BA267" s="542">
        <v>0</v>
      </c>
      <c r="BB267" s="542">
        <v>0</v>
      </c>
      <c r="BC267" s="542">
        <v>0</v>
      </c>
      <c r="BD267" s="542">
        <v>0</v>
      </c>
      <c r="BE267" s="542">
        <v>0</v>
      </c>
      <c r="BF267" s="542">
        <v>0</v>
      </c>
      <c r="BG267" s="542">
        <v>0</v>
      </c>
      <c r="BH267" s="542">
        <v>0</v>
      </c>
      <c r="BI267" s="542">
        <v>0</v>
      </c>
      <c r="BJ267" s="542">
        <v>0</v>
      </c>
      <c r="BK267" s="542">
        <v>0</v>
      </c>
      <c r="BL267" s="542">
        <v>0</v>
      </c>
      <c r="BM267" s="542">
        <v>0</v>
      </c>
      <c r="BN267" s="550" t="s">
        <v>4490</v>
      </c>
      <c r="BO267" s="551">
        <v>0</v>
      </c>
      <c r="BP267" s="552">
        <v>4</v>
      </c>
      <c r="BQ267" s="553">
        <v>4</v>
      </c>
      <c r="BR267" s="519">
        <v>0</v>
      </c>
      <c r="BS267" s="519">
        <v>0</v>
      </c>
      <c r="BT267" s="519">
        <v>0</v>
      </c>
      <c r="BU267" s="529">
        <v>0</v>
      </c>
      <c r="BV267" s="519">
        <v>0</v>
      </c>
      <c r="BW267" s="519">
        <v>0</v>
      </c>
      <c r="BX267" s="519">
        <v>0</v>
      </c>
      <c r="BY267" s="519">
        <v>0</v>
      </c>
      <c r="BZ267" s="519">
        <v>0</v>
      </c>
      <c r="CA267" s="519">
        <v>0</v>
      </c>
      <c r="CB267" s="519">
        <v>0</v>
      </c>
      <c r="CC267" s="519">
        <v>0</v>
      </c>
      <c r="CD267" s="519">
        <v>0</v>
      </c>
      <c r="CE267" s="519">
        <v>0</v>
      </c>
      <c r="CF267" s="519">
        <v>0</v>
      </c>
      <c r="CG267" s="519">
        <v>0</v>
      </c>
      <c r="CH267" s="519">
        <v>0</v>
      </c>
      <c r="CI267" s="519">
        <v>0</v>
      </c>
      <c r="CJ267" s="519">
        <v>0</v>
      </c>
      <c r="CK267" s="623">
        <f t="shared" si="4"/>
        <v>8</v>
      </c>
      <c r="CL267" s="554">
        <v>8</v>
      </c>
      <c r="CM267" s="554">
        <v>4</v>
      </c>
      <c r="CN267" s="554">
        <v>4</v>
      </c>
      <c r="CO267" s="524">
        <v>2</v>
      </c>
      <c r="CP267" s="524" t="s">
        <v>1938</v>
      </c>
      <c r="CQ267" s="530" t="s">
        <v>1941</v>
      </c>
      <c r="CR267" s="526" t="s">
        <v>4965</v>
      </c>
      <c r="CS267" s="527" t="s">
        <v>4965</v>
      </c>
      <c r="CT267" s="527" t="s">
        <v>4965</v>
      </c>
      <c r="CU267" s="527" t="s">
        <v>4965</v>
      </c>
    </row>
    <row r="268" spans="1:99" s="71" customFormat="1" ht="12" customHeight="1" x14ac:dyDescent="0.2">
      <c r="A268" s="540" t="s">
        <v>2442</v>
      </c>
      <c r="B268" s="541" t="s">
        <v>4721</v>
      </c>
      <c r="C268" s="541" t="s">
        <v>1432</v>
      </c>
      <c r="D268" s="541" t="s">
        <v>1432</v>
      </c>
      <c r="E268" s="542" t="s">
        <v>1432</v>
      </c>
      <c r="F268" s="541" t="s">
        <v>4722</v>
      </c>
      <c r="G268" s="541" t="s">
        <v>4723</v>
      </c>
      <c r="H268" s="541" t="s">
        <v>1885</v>
      </c>
      <c r="I268" s="541" t="s">
        <v>4724</v>
      </c>
      <c r="J268" s="541">
        <v>526048</v>
      </c>
      <c r="K268" s="541">
        <v>173206</v>
      </c>
      <c r="L268" s="512" t="s">
        <v>3078</v>
      </c>
      <c r="M268" s="543">
        <v>41729</v>
      </c>
      <c r="N268" s="544" t="s">
        <v>1432</v>
      </c>
      <c r="O268" s="541">
        <v>0</v>
      </c>
      <c r="P268" s="541">
        <v>6</v>
      </c>
      <c r="Q268" s="545">
        <v>6</v>
      </c>
      <c r="R268" s="541" t="s">
        <v>4725</v>
      </c>
      <c r="S268" s="541" t="s">
        <v>1438</v>
      </c>
      <c r="T268" s="544" t="s">
        <v>4726</v>
      </c>
      <c r="U268" s="544" t="s">
        <v>4727</v>
      </c>
      <c r="V268" s="544"/>
      <c r="W268" s="541" t="s">
        <v>1439</v>
      </c>
      <c r="X268" s="544" t="s">
        <v>1432</v>
      </c>
      <c r="Y268" s="541" t="s">
        <v>1442</v>
      </c>
      <c r="Z268" s="541" t="s">
        <v>1443</v>
      </c>
      <c r="AA268" s="541" t="s">
        <v>1444</v>
      </c>
      <c r="AB268" s="541" t="s">
        <v>2713</v>
      </c>
      <c r="AC268" s="546">
        <v>3.4000000000000002E-2</v>
      </c>
      <c r="AD268" s="547">
        <v>41729</v>
      </c>
      <c r="AE268" s="547"/>
      <c r="AF268" s="548"/>
      <c r="AG268" s="517" t="s">
        <v>1931</v>
      </c>
      <c r="AH268" s="542" t="s">
        <v>3905</v>
      </c>
      <c r="AI268" s="549"/>
      <c r="AJ268" s="542">
        <v>1</v>
      </c>
      <c r="AK268" s="542">
        <v>1</v>
      </c>
      <c r="AL268" s="542">
        <v>0</v>
      </c>
      <c r="AM268" s="542">
        <v>3</v>
      </c>
      <c r="AN268" s="542">
        <v>3</v>
      </c>
      <c r="AO268" s="542">
        <v>0</v>
      </c>
      <c r="AP268" s="542">
        <v>0</v>
      </c>
      <c r="AQ268" s="542">
        <v>0</v>
      </c>
      <c r="AR268" s="542">
        <v>0</v>
      </c>
      <c r="AS268" s="542">
        <v>0</v>
      </c>
      <c r="AT268" s="542">
        <v>3</v>
      </c>
      <c r="AU268" s="542">
        <v>3</v>
      </c>
      <c r="AV268" s="542">
        <v>0</v>
      </c>
      <c r="AW268" s="542">
        <v>0</v>
      </c>
      <c r="AX268" s="542">
        <v>0</v>
      </c>
      <c r="AY268" s="542">
        <v>0</v>
      </c>
      <c r="AZ268" s="542">
        <v>0</v>
      </c>
      <c r="BA268" s="542">
        <v>0</v>
      </c>
      <c r="BB268" s="542">
        <v>0</v>
      </c>
      <c r="BC268" s="542">
        <v>0</v>
      </c>
      <c r="BD268" s="542">
        <v>0</v>
      </c>
      <c r="BE268" s="542">
        <v>0</v>
      </c>
      <c r="BF268" s="542">
        <v>0</v>
      </c>
      <c r="BG268" s="542">
        <v>0</v>
      </c>
      <c r="BH268" s="542">
        <v>0</v>
      </c>
      <c r="BI268" s="542">
        <v>0</v>
      </c>
      <c r="BJ268" s="542">
        <v>0</v>
      </c>
      <c r="BK268" s="542">
        <v>0</v>
      </c>
      <c r="BL268" s="542">
        <v>0</v>
      </c>
      <c r="BM268" s="542">
        <v>0</v>
      </c>
      <c r="BN268" s="550" t="s">
        <v>4490</v>
      </c>
      <c r="BO268" s="551">
        <v>0</v>
      </c>
      <c r="BP268" s="552">
        <v>3</v>
      </c>
      <c r="BQ268" s="553">
        <v>3</v>
      </c>
      <c r="BR268" s="519">
        <v>0</v>
      </c>
      <c r="BS268" s="519">
        <v>0</v>
      </c>
      <c r="BT268" s="519">
        <v>0</v>
      </c>
      <c r="BU268" s="529">
        <v>0</v>
      </c>
      <c r="BV268" s="519">
        <v>0</v>
      </c>
      <c r="BW268" s="519">
        <v>0</v>
      </c>
      <c r="BX268" s="519">
        <v>0</v>
      </c>
      <c r="BY268" s="519">
        <v>0</v>
      </c>
      <c r="BZ268" s="519">
        <v>0</v>
      </c>
      <c r="CA268" s="519">
        <v>0</v>
      </c>
      <c r="CB268" s="519">
        <v>0</v>
      </c>
      <c r="CC268" s="519">
        <v>0</v>
      </c>
      <c r="CD268" s="519">
        <v>0</v>
      </c>
      <c r="CE268" s="519">
        <v>0</v>
      </c>
      <c r="CF268" s="519">
        <v>0</v>
      </c>
      <c r="CG268" s="519">
        <v>0</v>
      </c>
      <c r="CH268" s="519">
        <v>0</v>
      </c>
      <c r="CI268" s="519">
        <v>0</v>
      </c>
      <c r="CJ268" s="519">
        <v>0</v>
      </c>
      <c r="CK268" s="623">
        <f t="shared" si="4"/>
        <v>6</v>
      </c>
      <c r="CL268" s="554">
        <v>6</v>
      </c>
      <c r="CM268" s="554">
        <v>3</v>
      </c>
      <c r="CN268" s="554">
        <v>3</v>
      </c>
      <c r="CO268" s="524">
        <v>2</v>
      </c>
      <c r="CP268" s="524"/>
      <c r="CQ268" s="525" t="s">
        <v>4965</v>
      </c>
      <c r="CR268" s="526" t="s">
        <v>4965</v>
      </c>
      <c r="CS268" s="527" t="s">
        <v>4965</v>
      </c>
      <c r="CT268" s="527" t="s">
        <v>4965</v>
      </c>
      <c r="CU268" s="531" t="s">
        <v>1938</v>
      </c>
    </row>
    <row r="269" spans="1:99" s="71" customFormat="1" ht="12" customHeight="1" x14ac:dyDescent="0.2">
      <c r="A269" s="540" t="s">
        <v>2442</v>
      </c>
      <c r="B269" s="541" t="s">
        <v>4728</v>
      </c>
      <c r="C269" s="541" t="s">
        <v>1432</v>
      </c>
      <c r="D269" s="541" t="s">
        <v>1432</v>
      </c>
      <c r="E269" s="542" t="s">
        <v>1432</v>
      </c>
      <c r="F269" s="541" t="s">
        <v>4729</v>
      </c>
      <c r="G269" s="541" t="s">
        <v>4730</v>
      </c>
      <c r="H269" s="541" t="s">
        <v>1458</v>
      </c>
      <c r="I269" s="541" t="s">
        <v>4731</v>
      </c>
      <c r="J269" s="541">
        <v>522375</v>
      </c>
      <c r="K269" s="541">
        <v>173834</v>
      </c>
      <c r="L269" s="512" t="s">
        <v>3068</v>
      </c>
      <c r="M269" s="543">
        <v>41729</v>
      </c>
      <c r="N269" s="544" t="s">
        <v>1432</v>
      </c>
      <c r="O269" s="541">
        <v>1</v>
      </c>
      <c r="P269" s="541">
        <v>3</v>
      </c>
      <c r="Q269" s="545">
        <v>2</v>
      </c>
      <c r="R269" s="541" t="s">
        <v>4732</v>
      </c>
      <c r="S269" s="541" t="s">
        <v>1154</v>
      </c>
      <c r="T269" s="544" t="s">
        <v>4733</v>
      </c>
      <c r="U269" s="544" t="s">
        <v>1887</v>
      </c>
      <c r="V269" s="544"/>
      <c r="W269" s="541" t="s">
        <v>1439</v>
      </c>
      <c r="X269" s="544" t="s">
        <v>1432</v>
      </c>
      <c r="Y269" s="541" t="s">
        <v>1442</v>
      </c>
      <c r="Z269" s="541" t="s">
        <v>1443</v>
      </c>
      <c r="AA269" s="541" t="s">
        <v>1444</v>
      </c>
      <c r="AB269" s="541" t="s">
        <v>2713</v>
      </c>
      <c r="AC269" s="546">
        <v>1.2E-2</v>
      </c>
      <c r="AD269" s="547">
        <v>41729</v>
      </c>
      <c r="AE269" s="547"/>
      <c r="AF269" s="548"/>
      <c r="AG269" s="517" t="s">
        <v>1931</v>
      </c>
      <c r="AH269" s="542" t="s">
        <v>3905</v>
      </c>
      <c r="AI269" s="549"/>
      <c r="AJ269" s="549"/>
      <c r="AK269" s="549"/>
      <c r="AL269" s="542">
        <v>0</v>
      </c>
      <c r="AM269" s="542">
        <v>1</v>
      </c>
      <c r="AN269" s="542">
        <v>1</v>
      </c>
      <c r="AO269" s="542">
        <v>0</v>
      </c>
      <c r="AP269" s="542">
        <v>0</v>
      </c>
      <c r="AQ269" s="542">
        <v>0</v>
      </c>
      <c r="AR269" s="542">
        <v>0</v>
      </c>
      <c r="AS269" s="542">
        <v>0</v>
      </c>
      <c r="AT269" s="542">
        <v>2</v>
      </c>
      <c r="AU269" s="542">
        <v>1</v>
      </c>
      <c r="AV269" s="542">
        <v>0</v>
      </c>
      <c r="AW269" s="542">
        <v>0</v>
      </c>
      <c r="AX269" s="542">
        <v>0</v>
      </c>
      <c r="AY269" s="542">
        <v>0</v>
      </c>
      <c r="AZ269" s="542">
        <v>0</v>
      </c>
      <c r="BA269" s="542">
        <v>-1</v>
      </c>
      <c r="BB269" s="542">
        <v>0</v>
      </c>
      <c r="BC269" s="542">
        <v>0</v>
      </c>
      <c r="BD269" s="542">
        <v>0</v>
      </c>
      <c r="BE269" s="542">
        <v>0</v>
      </c>
      <c r="BF269" s="542">
        <v>0</v>
      </c>
      <c r="BG269" s="542">
        <v>0</v>
      </c>
      <c r="BH269" s="542">
        <v>0</v>
      </c>
      <c r="BI269" s="542">
        <v>0</v>
      </c>
      <c r="BJ269" s="542">
        <v>0</v>
      </c>
      <c r="BK269" s="542">
        <v>0</v>
      </c>
      <c r="BL269" s="542">
        <v>0</v>
      </c>
      <c r="BM269" s="542">
        <v>0</v>
      </c>
      <c r="BN269" s="550" t="s">
        <v>4490</v>
      </c>
      <c r="BO269" s="551">
        <v>0</v>
      </c>
      <c r="BP269" s="552">
        <v>1</v>
      </c>
      <c r="BQ269" s="553">
        <v>1</v>
      </c>
      <c r="BR269" s="519">
        <v>0</v>
      </c>
      <c r="BS269" s="519">
        <v>0</v>
      </c>
      <c r="BT269" s="519">
        <v>0</v>
      </c>
      <c r="BU269" s="529">
        <v>0</v>
      </c>
      <c r="BV269" s="519">
        <v>0</v>
      </c>
      <c r="BW269" s="519">
        <v>0</v>
      </c>
      <c r="BX269" s="519">
        <v>0</v>
      </c>
      <c r="BY269" s="519">
        <v>0</v>
      </c>
      <c r="BZ269" s="519">
        <v>0</v>
      </c>
      <c r="CA269" s="519">
        <v>0</v>
      </c>
      <c r="CB269" s="519">
        <v>0</v>
      </c>
      <c r="CC269" s="519">
        <v>0</v>
      </c>
      <c r="CD269" s="519">
        <v>0</v>
      </c>
      <c r="CE269" s="519">
        <v>0</v>
      </c>
      <c r="CF269" s="519">
        <v>0</v>
      </c>
      <c r="CG269" s="519">
        <v>0</v>
      </c>
      <c r="CH269" s="519">
        <v>0</v>
      </c>
      <c r="CI269" s="519">
        <v>0</v>
      </c>
      <c r="CJ269" s="519">
        <v>0</v>
      </c>
      <c r="CK269" s="623">
        <f t="shared" si="4"/>
        <v>2</v>
      </c>
      <c r="CL269" s="554">
        <v>2</v>
      </c>
      <c r="CM269" s="554">
        <v>1</v>
      </c>
      <c r="CN269" s="554">
        <v>1</v>
      </c>
      <c r="CO269" s="524">
        <v>2</v>
      </c>
      <c r="CP269" s="524" t="s">
        <v>1938</v>
      </c>
      <c r="CQ269" s="525" t="s">
        <v>4965</v>
      </c>
      <c r="CR269" s="526" t="s">
        <v>4965</v>
      </c>
      <c r="CS269" s="527" t="s">
        <v>4965</v>
      </c>
      <c r="CT269" s="527" t="s">
        <v>4965</v>
      </c>
      <c r="CU269" s="527" t="s">
        <v>4965</v>
      </c>
    </row>
    <row r="270" spans="1:99" s="71" customFormat="1" ht="12" customHeight="1" x14ac:dyDescent="0.2">
      <c r="A270" s="540" t="s">
        <v>2442</v>
      </c>
      <c r="B270" s="541" t="s">
        <v>4734</v>
      </c>
      <c r="C270" s="541" t="s">
        <v>1432</v>
      </c>
      <c r="D270" s="541" t="s">
        <v>1432</v>
      </c>
      <c r="E270" s="542" t="s">
        <v>1432</v>
      </c>
      <c r="F270" s="541" t="s">
        <v>4735</v>
      </c>
      <c r="G270" s="541" t="s">
        <v>4736</v>
      </c>
      <c r="H270" s="541" t="s">
        <v>3944</v>
      </c>
      <c r="I270" s="541" t="s">
        <v>4737</v>
      </c>
      <c r="J270" s="541">
        <v>524356</v>
      </c>
      <c r="K270" s="541">
        <v>172782</v>
      </c>
      <c r="L270" s="512" t="s">
        <v>1398</v>
      </c>
      <c r="M270" s="543">
        <v>41729</v>
      </c>
      <c r="N270" s="544" t="s">
        <v>1432</v>
      </c>
      <c r="O270" s="541">
        <v>1</v>
      </c>
      <c r="P270" s="541">
        <v>1</v>
      </c>
      <c r="Q270" s="545">
        <v>0</v>
      </c>
      <c r="R270" s="541" t="s">
        <v>4738</v>
      </c>
      <c r="S270" s="541" t="s">
        <v>1438</v>
      </c>
      <c r="T270" s="544" t="s">
        <v>4739</v>
      </c>
      <c r="U270" s="544" t="s">
        <v>4740</v>
      </c>
      <c r="V270" s="544"/>
      <c r="W270" s="541" t="s">
        <v>1439</v>
      </c>
      <c r="X270" s="544" t="s">
        <v>1432</v>
      </c>
      <c r="Y270" s="541" t="s">
        <v>1442</v>
      </c>
      <c r="Z270" s="541" t="s">
        <v>1443</v>
      </c>
      <c r="AA270" s="541" t="s">
        <v>1444</v>
      </c>
      <c r="AB270" s="541" t="s">
        <v>2713</v>
      </c>
      <c r="AC270" s="546">
        <v>6.2E-2</v>
      </c>
      <c r="AD270" s="547">
        <v>41729</v>
      </c>
      <c r="AE270" s="547"/>
      <c r="AF270" s="548"/>
      <c r="AG270" s="517" t="s">
        <v>3063</v>
      </c>
      <c r="AH270" s="542" t="s">
        <v>1445</v>
      </c>
      <c r="AI270" s="549"/>
      <c r="AJ270" s="549"/>
      <c r="AK270" s="549"/>
      <c r="AL270" s="542">
        <v>0</v>
      </c>
      <c r="AM270" s="542">
        <v>0</v>
      </c>
      <c r="AN270" s="542">
        <v>0</v>
      </c>
      <c r="AO270" s="542">
        <v>0</v>
      </c>
      <c r="AP270" s="542">
        <v>1</v>
      </c>
      <c r="AQ270" s="542">
        <v>0</v>
      </c>
      <c r="AR270" s="542">
        <v>-1</v>
      </c>
      <c r="AS270" s="542">
        <v>0</v>
      </c>
      <c r="AT270" s="542">
        <v>0</v>
      </c>
      <c r="AU270" s="542">
        <v>0</v>
      </c>
      <c r="AV270" s="542">
        <v>0</v>
      </c>
      <c r="AW270" s="542">
        <v>0</v>
      </c>
      <c r="AX270" s="542">
        <v>0</v>
      </c>
      <c r="AY270" s="542">
        <v>0</v>
      </c>
      <c r="AZ270" s="542">
        <v>0</v>
      </c>
      <c r="BA270" s="542">
        <v>0</v>
      </c>
      <c r="BB270" s="542">
        <v>0</v>
      </c>
      <c r="BC270" s="542">
        <v>0</v>
      </c>
      <c r="BD270" s="542">
        <v>1</v>
      </c>
      <c r="BE270" s="542">
        <v>0</v>
      </c>
      <c r="BF270" s="542">
        <v>-1</v>
      </c>
      <c r="BG270" s="542">
        <v>0</v>
      </c>
      <c r="BH270" s="542">
        <v>0</v>
      </c>
      <c r="BI270" s="542">
        <v>0</v>
      </c>
      <c r="BJ270" s="542">
        <v>0</v>
      </c>
      <c r="BK270" s="542">
        <v>0</v>
      </c>
      <c r="BL270" s="542">
        <v>0</v>
      </c>
      <c r="BM270" s="542">
        <v>0</v>
      </c>
      <c r="BN270" s="730"/>
      <c r="BO270" s="518">
        <v>0</v>
      </c>
      <c r="BP270" s="519">
        <v>0</v>
      </c>
      <c r="BQ270" s="528">
        <v>0</v>
      </c>
      <c r="BR270" s="519">
        <v>0</v>
      </c>
      <c r="BS270" s="519">
        <v>0</v>
      </c>
      <c r="BT270" s="519">
        <v>0</v>
      </c>
      <c r="BU270" s="529">
        <v>0</v>
      </c>
      <c r="BV270" s="519">
        <v>0</v>
      </c>
      <c r="BW270" s="519">
        <v>0</v>
      </c>
      <c r="BX270" s="519">
        <v>0</v>
      </c>
      <c r="BY270" s="519">
        <v>0</v>
      </c>
      <c r="BZ270" s="519">
        <v>0</v>
      </c>
      <c r="CA270" s="519">
        <v>0</v>
      </c>
      <c r="CB270" s="519">
        <v>0</v>
      </c>
      <c r="CC270" s="519">
        <v>0</v>
      </c>
      <c r="CD270" s="519">
        <v>0</v>
      </c>
      <c r="CE270" s="519">
        <v>0</v>
      </c>
      <c r="CF270" s="519">
        <v>0</v>
      </c>
      <c r="CG270" s="519">
        <v>0</v>
      </c>
      <c r="CH270" s="519">
        <v>0</v>
      </c>
      <c r="CI270" s="519">
        <v>0</v>
      </c>
      <c r="CJ270" s="519">
        <v>0</v>
      </c>
      <c r="CK270" s="623">
        <f t="shared" si="4"/>
        <v>0</v>
      </c>
      <c r="CL270" s="523">
        <v>0</v>
      </c>
      <c r="CM270" s="523">
        <v>0</v>
      </c>
      <c r="CN270" s="523">
        <v>0</v>
      </c>
      <c r="CO270" s="524">
        <v>2</v>
      </c>
      <c r="CP270" s="524"/>
      <c r="CQ270" s="525" t="s">
        <v>4965</v>
      </c>
      <c r="CR270" s="526" t="s">
        <v>4965</v>
      </c>
      <c r="CS270" s="527" t="s">
        <v>4965</v>
      </c>
      <c r="CT270" s="527" t="s">
        <v>4965</v>
      </c>
      <c r="CU270" s="527" t="s">
        <v>4965</v>
      </c>
    </row>
    <row r="271" spans="1:99" s="71" customFormat="1" ht="12" customHeight="1" x14ac:dyDescent="0.2">
      <c r="A271" s="540" t="s">
        <v>2442</v>
      </c>
      <c r="B271" s="541" t="s">
        <v>4741</v>
      </c>
      <c r="C271" s="541" t="s">
        <v>1432</v>
      </c>
      <c r="D271" s="541" t="s">
        <v>4742</v>
      </c>
      <c r="E271" s="542" t="s">
        <v>4743</v>
      </c>
      <c r="F271" s="541" t="s">
        <v>4744</v>
      </c>
      <c r="G271" s="541" t="s">
        <v>271</v>
      </c>
      <c r="H271" s="541" t="s">
        <v>1458</v>
      </c>
      <c r="I271" s="541" t="s">
        <v>4745</v>
      </c>
      <c r="J271" s="541">
        <v>524045</v>
      </c>
      <c r="K271" s="541">
        <v>174982</v>
      </c>
      <c r="L271" s="512" t="s">
        <v>3079</v>
      </c>
      <c r="M271" s="543">
        <v>41289</v>
      </c>
      <c r="N271" s="544" t="s">
        <v>1432</v>
      </c>
      <c r="O271" s="541">
        <v>18</v>
      </c>
      <c r="P271" s="541">
        <v>56</v>
      </c>
      <c r="Q271" s="545">
        <v>38</v>
      </c>
      <c r="R271" s="541" t="s">
        <v>3651</v>
      </c>
      <c r="S271" s="541" t="s">
        <v>1154</v>
      </c>
      <c r="T271" s="544" t="s">
        <v>3652</v>
      </c>
      <c r="U271" s="544" t="s">
        <v>3653</v>
      </c>
      <c r="V271" s="544"/>
      <c r="W271" s="541" t="s">
        <v>1439</v>
      </c>
      <c r="X271" s="544" t="s">
        <v>1432</v>
      </c>
      <c r="Y271" s="541" t="s">
        <v>1442</v>
      </c>
      <c r="Z271" s="541" t="s">
        <v>1443</v>
      </c>
      <c r="AA271" s="541" t="s">
        <v>1443</v>
      </c>
      <c r="AB271" s="541" t="s">
        <v>1444</v>
      </c>
      <c r="AC271" s="546">
        <v>0.13700000000000001</v>
      </c>
      <c r="AD271" s="547">
        <v>41289</v>
      </c>
      <c r="AE271" s="547"/>
      <c r="AF271" s="548"/>
      <c r="AG271" s="517" t="s">
        <v>3063</v>
      </c>
      <c r="AH271" s="542" t="s">
        <v>1445</v>
      </c>
      <c r="AI271" s="549"/>
      <c r="AJ271" s="549"/>
      <c r="AK271" s="542">
        <v>56</v>
      </c>
      <c r="AL271" s="542">
        <v>-8</v>
      </c>
      <c r="AM271" s="542">
        <v>8</v>
      </c>
      <c r="AN271" s="542">
        <v>35</v>
      </c>
      <c r="AO271" s="542">
        <v>3</v>
      </c>
      <c r="AP271" s="542">
        <v>0</v>
      </c>
      <c r="AQ271" s="542">
        <v>0</v>
      </c>
      <c r="AR271" s="542">
        <v>0</v>
      </c>
      <c r="AS271" s="542">
        <v>-8</v>
      </c>
      <c r="AT271" s="542">
        <v>8</v>
      </c>
      <c r="AU271" s="542">
        <v>35</v>
      </c>
      <c r="AV271" s="542">
        <v>3</v>
      </c>
      <c r="AW271" s="542">
        <v>0</v>
      </c>
      <c r="AX271" s="542">
        <v>0</v>
      </c>
      <c r="AY271" s="542">
        <v>0</v>
      </c>
      <c r="AZ271" s="542">
        <v>0</v>
      </c>
      <c r="BA271" s="542">
        <v>0</v>
      </c>
      <c r="BB271" s="542">
        <v>0</v>
      </c>
      <c r="BC271" s="542">
        <v>0</v>
      </c>
      <c r="BD271" s="542">
        <v>0</v>
      </c>
      <c r="BE271" s="542">
        <v>0</v>
      </c>
      <c r="BF271" s="542">
        <v>0</v>
      </c>
      <c r="BG271" s="542">
        <v>0</v>
      </c>
      <c r="BH271" s="542">
        <v>0</v>
      </c>
      <c r="BI271" s="542">
        <v>0</v>
      </c>
      <c r="BJ271" s="542">
        <v>0</v>
      </c>
      <c r="BK271" s="542">
        <v>0</v>
      </c>
      <c r="BL271" s="542">
        <v>0</v>
      </c>
      <c r="BM271" s="542">
        <v>0</v>
      </c>
      <c r="BN271" s="550" t="s">
        <v>4491</v>
      </c>
      <c r="BO271" s="551">
        <v>0</v>
      </c>
      <c r="BP271" s="552">
        <v>38</v>
      </c>
      <c r="BQ271" s="528">
        <v>0</v>
      </c>
      <c r="BR271" s="519">
        <v>0</v>
      </c>
      <c r="BS271" s="519">
        <v>0</v>
      </c>
      <c r="BT271" s="519">
        <v>0</v>
      </c>
      <c r="BU271" s="529">
        <v>0</v>
      </c>
      <c r="BV271" s="519">
        <v>0</v>
      </c>
      <c r="BW271" s="519">
        <v>0</v>
      </c>
      <c r="BX271" s="519">
        <v>0</v>
      </c>
      <c r="BY271" s="519">
        <v>0</v>
      </c>
      <c r="BZ271" s="519">
        <v>0</v>
      </c>
      <c r="CA271" s="519">
        <v>0</v>
      </c>
      <c r="CB271" s="519">
        <v>0</v>
      </c>
      <c r="CC271" s="519">
        <v>0</v>
      </c>
      <c r="CD271" s="519">
        <v>0</v>
      </c>
      <c r="CE271" s="519">
        <v>0</v>
      </c>
      <c r="CF271" s="519">
        <v>0</v>
      </c>
      <c r="CG271" s="519">
        <v>0</v>
      </c>
      <c r="CH271" s="519">
        <v>0</v>
      </c>
      <c r="CI271" s="519">
        <v>0</v>
      </c>
      <c r="CJ271" s="519">
        <v>0</v>
      </c>
      <c r="CK271" s="623">
        <f t="shared" si="4"/>
        <v>38</v>
      </c>
      <c r="CL271" s="554">
        <v>38</v>
      </c>
      <c r="CM271" s="523">
        <v>0</v>
      </c>
      <c r="CN271" s="523">
        <v>0</v>
      </c>
      <c r="CO271" s="524">
        <v>3</v>
      </c>
      <c r="CP271" s="726"/>
      <c r="CQ271" s="530" t="s">
        <v>1942</v>
      </c>
      <c r="CR271" s="526" t="s">
        <v>4965</v>
      </c>
      <c r="CS271" s="527" t="s">
        <v>4965</v>
      </c>
      <c r="CT271" s="527" t="s">
        <v>4965</v>
      </c>
      <c r="CU271" s="527" t="s">
        <v>4965</v>
      </c>
    </row>
    <row r="272" spans="1:99" s="71" customFormat="1" ht="12" customHeight="1" x14ac:dyDescent="0.2">
      <c r="A272" s="540" t="s">
        <v>2442</v>
      </c>
      <c r="B272" s="541" t="s">
        <v>4741</v>
      </c>
      <c r="C272" s="541" t="s">
        <v>1432</v>
      </c>
      <c r="D272" s="541" t="s">
        <v>3654</v>
      </c>
      <c r="E272" s="542" t="s">
        <v>4743</v>
      </c>
      <c r="F272" s="541" t="s">
        <v>4744</v>
      </c>
      <c r="G272" s="541" t="s">
        <v>271</v>
      </c>
      <c r="H272" s="541" t="s">
        <v>1458</v>
      </c>
      <c r="I272" s="541" t="s">
        <v>4745</v>
      </c>
      <c r="J272" s="541">
        <v>524045</v>
      </c>
      <c r="K272" s="541">
        <v>174982</v>
      </c>
      <c r="L272" s="512" t="s">
        <v>3079</v>
      </c>
      <c r="M272" s="543">
        <v>41289</v>
      </c>
      <c r="N272" s="544" t="s">
        <v>1432</v>
      </c>
      <c r="O272" s="541">
        <v>0</v>
      </c>
      <c r="P272" s="541">
        <v>12</v>
      </c>
      <c r="Q272" s="545">
        <v>12</v>
      </c>
      <c r="R272" s="541" t="s">
        <v>3651</v>
      </c>
      <c r="S272" s="541" t="s">
        <v>1154</v>
      </c>
      <c r="T272" s="544" t="s">
        <v>3652</v>
      </c>
      <c r="U272" s="544" t="s">
        <v>3653</v>
      </c>
      <c r="V272" s="544"/>
      <c r="W272" s="541" t="s">
        <v>1439</v>
      </c>
      <c r="X272" s="544" t="s">
        <v>1432</v>
      </c>
      <c r="Y272" s="541" t="s">
        <v>1442</v>
      </c>
      <c r="Z272" s="541" t="s">
        <v>1443</v>
      </c>
      <c r="AA272" s="541" t="s">
        <v>1443</v>
      </c>
      <c r="AB272" s="541" t="s">
        <v>1444</v>
      </c>
      <c r="AC272" s="546">
        <v>2.8000000000000001E-2</v>
      </c>
      <c r="AD272" s="547">
        <v>41289</v>
      </c>
      <c r="AE272" s="547"/>
      <c r="AF272" s="548"/>
      <c r="AG272" s="517" t="s">
        <v>628</v>
      </c>
      <c r="AH272" s="542" t="s">
        <v>3904</v>
      </c>
      <c r="AI272" s="549"/>
      <c r="AJ272" s="542">
        <v>1</v>
      </c>
      <c r="AK272" s="542">
        <v>12</v>
      </c>
      <c r="AL272" s="542">
        <v>0</v>
      </c>
      <c r="AM272" s="542">
        <v>8</v>
      </c>
      <c r="AN272" s="542">
        <v>4</v>
      </c>
      <c r="AO272" s="542">
        <v>0</v>
      </c>
      <c r="AP272" s="542">
        <v>0</v>
      </c>
      <c r="AQ272" s="542">
        <v>0</v>
      </c>
      <c r="AR272" s="542">
        <v>0</v>
      </c>
      <c r="AS272" s="542">
        <v>0</v>
      </c>
      <c r="AT272" s="542">
        <v>8</v>
      </c>
      <c r="AU272" s="542">
        <v>4</v>
      </c>
      <c r="AV272" s="542">
        <v>0</v>
      </c>
      <c r="AW272" s="542">
        <v>0</v>
      </c>
      <c r="AX272" s="542">
        <v>0</v>
      </c>
      <c r="AY272" s="542">
        <v>0</v>
      </c>
      <c r="AZ272" s="542">
        <v>0</v>
      </c>
      <c r="BA272" s="542">
        <v>0</v>
      </c>
      <c r="BB272" s="542">
        <v>0</v>
      </c>
      <c r="BC272" s="542">
        <v>0</v>
      </c>
      <c r="BD272" s="542">
        <v>0</v>
      </c>
      <c r="BE272" s="542">
        <v>0</v>
      </c>
      <c r="BF272" s="542">
        <v>0</v>
      </c>
      <c r="BG272" s="542">
        <v>0</v>
      </c>
      <c r="BH272" s="542">
        <v>0</v>
      </c>
      <c r="BI272" s="542">
        <v>0</v>
      </c>
      <c r="BJ272" s="542">
        <v>0</v>
      </c>
      <c r="BK272" s="542">
        <v>0</v>
      </c>
      <c r="BL272" s="542">
        <v>0</v>
      </c>
      <c r="BM272" s="542">
        <v>0</v>
      </c>
      <c r="BN272" s="550" t="s">
        <v>4491</v>
      </c>
      <c r="BO272" s="551">
        <v>0</v>
      </c>
      <c r="BP272" s="552">
        <v>6</v>
      </c>
      <c r="BQ272" s="553">
        <v>6</v>
      </c>
      <c r="BR272" s="519">
        <v>0</v>
      </c>
      <c r="BS272" s="519">
        <v>0</v>
      </c>
      <c r="BT272" s="519">
        <v>0</v>
      </c>
      <c r="BU272" s="529">
        <v>0</v>
      </c>
      <c r="BV272" s="519">
        <v>0</v>
      </c>
      <c r="BW272" s="519">
        <v>0</v>
      </c>
      <c r="BX272" s="519">
        <v>0</v>
      </c>
      <c r="BY272" s="519">
        <v>0</v>
      </c>
      <c r="BZ272" s="519">
        <v>0</v>
      </c>
      <c r="CA272" s="519">
        <v>0</v>
      </c>
      <c r="CB272" s="519">
        <v>0</v>
      </c>
      <c r="CC272" s="519">
        <v>0</v>
      </c>
      <c r="CD272" s="519">
        <v>0</v>
      </c>
      <c r="CE272" s="519">
        <v>0</v>
      </c>
      <c r="CF272" s="519">
        <v>0</v>
      </c>
      <c r="CG272" s="519">
        <v>0</v>
      </c>
      <c r="CH272" s="519">
        <v>0</v>
      </c>
      <c r="CI272" s="519">
        <v>0</v>
      </c>
      <c r="CJ272" s="519">
        <v>0</v>
      </c>
      <c r="CK272" s="623">
        <f t="shared" si="4"/>
        <v>12</v>
      </c>
      <c r="CL272" s="554">
        <v>12</v>
      </c>
      <c r="CM272" s="554">
        <v>6</v>
      </c>
      <c r="CN272" s="554">
        <v>6</v>
      </c>
      <c r="CO272" s="524">
        <v>2</v>
      </c>
      <c r="CP272" s="524"/>
      <c r="CQ272" s="530" t="s">
        <v>1942</v>
      </c>
      <c r="CR272" s="526" t="s">
        <v>4965</v>
      </c>
      <c r="CS272" s="527" t="s">
        <v>4965</v>
      </c>
      <c r="CT272" s="527" t="s">
        <v>4965</v>
      </c>
      <c r="CU272" s="527" t="s">
        <v>4965</v>
      </c>
    </row>
    <row r="273" spans="1:99" s="71" customFormat="1" ht="12" customHeight="1" x14ac:dyDescent="0.2">
      <c r="A273" s="540" t="s">
        <v>2442</v>
      </c>
      <c r="B273" s="541" t="s">
        <v>3655</v>
      </c>
      <c r="C273" s="541" t="s">
        <v>1432</v>
      </c>
      <c r="D273" s="541" t="s">
        <v>1432</v>
      </c>
      <c r="E273" s="542" t="s">
        <v>3656</v>
      </c>
      <c r="F273" s="541" t="s">
        <v>1432</v>
      </c>
      <c r="G273" s="541" t="s">
        <v>3657</v>
      </c>
      <c r="H273" s="541" t="s">
        <v>3299</v>
      </c>
      <c r="I273" s="541" t="s">
        <v>3658</v>
      </c>
      <c r="J273" s="541">
        <v>528963</v>
      </c>
      <c r="K273" s="541">
        <v>176286</v>
      </c>
      <c r="L273" s="512" t="s">
        <v>3066</v>
      </c>
      <c r="M273" s="543">
        <v>41306</v>
      </c>
      <c r="N273" s="544" t="s">
        <v>1432</v>
      </c>
      <c r="O273" s="541">
        <v>0</v>
      </c>
      <c r="P273" s="541">
        <v>2</v>
      </c>
      <c r="Q273" s="545">
        <v>2</v>
      </c>
      <c r="R273" s="541" t="s">
        <v>3659</v>
      </c>
      <c r="S273" s="541" t="s">
        <v>3660</v>
      </c>
      <c r="T273" s="544" t="s">
        <v>3661</v>
      </c>
      <c r="U273" s="544" t="s">
        <v>3662</v>
      </c>
      <c r="V273" s="544"/>
      <c r="W273" s="541" t="s">
        <v>1439</v>
      </c>
      <c r="X273" s="544" t="s">
        <v>1432</v>
      </c>
      <c r="Y273" s="541" t="s">
        <v>1442</v>
      </c>
      <c r="Z273" s="541" t="s">
        <v>1443</v>
      </c>
      <c r="AA273" s="541" t="s">
        <v>1444</v>
      </c>
      <c r="AB273" s="541" t="s">
        <v>2713</v>
      </c>
      <c r="AC273" s="546">
        <v>2.1999999999999999E-2</v>
      </c>
      <c r="AD273" s="547">
        <v>41306</v>
      </c>
      <c r="AE273" s="547"/>
      <c r="AF273" s="548"/>
      <c r="AG273" s="517" t="s">
        <v>3063</v>
      </c>
      <c r="AH273" s="542" t="s">
        <v>1445</v>
      </c>
      <c r="AI273" s="549"/>
      <c r="AJ273" s="542">
        <v>0</v>
      </c>
      <c r="AK273" s="542">
        <v>2</v>
      </c>
      <c r="AL273" s="542">
        <v>0</v>
      </c>
      <c r="AM273" s="542">
        <v>0</v>
      </c>
      <c r="AN273" s="542">
        <v>0</v>
      </c>
      <c r="AO273" s="542">
        <v>2</v>
      </c>
      <c r="AP273" s="542">
        <v>0</v>
      </c>
      <c r="AQ273" s="542">
        <v>0</v>
      </c>
      <c r="AR273" s="542">
        <v>0</v>
      </c>
      <c r="AS273" s="542">
        <v>0</v>
      </c>
      <c r="AT273" s="542">
        <v>0</v>
      </c>
      <c r="AU273" s="542">
        <v>0</v>
      </c>
      <c r="AV273" s="542">
        <v>0</v>
      </c>
      <c r="AW273" s="542">
        <v>0</v>
      </c>
      <c r="AX273" s="542">
        <v>0</v>
      </c>
      <c r="AY273" s="542">
        <v>0</v>
      </c>
      <c r="AZ273" s="542">
        <v>0</v>
      </c>
      <c r="BA273" s="542">
        <v>0</v>
      </c>
      <c r="BB273" s="542">
        <v>0</v>
      </c>
      <c r="BC273" s="542">
        <v>2</v>
      </c>
      <c r="BD273" s="542">
        <v>0</v>
      </c>
      <c r="BE273" s="542">
        <v>0</v>
      </c>
      <c r="BF273" s="542">
        <v>0</v>
      </c>
      <c r="BG273" s="542">
        <v>0</v>
      </c>
      <c r="BH273" s="542">
        <v>0</v>
      </c>
      <c r="BI273" s="542">
        <v>0</v>
      </c>
      <c r="BJ273" s="542">
        <v>0</v>
      </c>
      <c r="BK273" s="542">
        <v>0</v>
      </c>
      <c r="BL273" s="542">
        <v>0</v>
      </c>
      <c r="BM273" s="542">
        <v>0</v>
      </c>
      <c r="BN273" s="550" t="s">
        <v>4490</v>
      </c>
      <c r="BO273" s="551">
        <v>0</v>
      </c>
      <c r="BP273" s="552">
        <v>1</v>
      </c>
      <c r="BQ273" s="553">
        <v>1</v>
      </c>
      <c r="BR273" s="528">
        <v>0</v>
      </c>
      <c r="BS273" s="519">
        <v>0</v>
      </c>
      <c r="BT273" s="519">
        <v>0</v>
      </c>
      <c r="BU273" s="529">
        <v>0</v>
      </c>
      <c r="BV273" s="519">
        <v>0</v>
      </c>
      <c r="BW273" s="519">
        <v>0</v>
      </c>
      <c r="BX273" s="519">
        <v>0</v>
      </c>
      <c r="BY273" s="519">
        <v>0</v>
      </c>
      <c r="BZ273" s="519">
        <v>0</v>
      </c>
      <c r="CA273" s="519">
        <v>0</v>
      </c>
      <c r="CB273" s="519">
        <v>0</v>
      </c>
      <c r="CC273" s="519">
        <v>0</v>
      </c>
      <c r="CD273" s="519">
        <v>0</v>
      </c>
      <c r="CE273" s="519">
        <v>0</v>
      </c>
      <c r="CF273" s="519">
        <v>0</v>
      </c>
      <c r="CG273" s="519">
        <v>0</v>
      </c>
      <c r="CH273" s="519">
        <v>0</v>
      </c>
      <c r="CI273" s="519">
        <v>0</v>
      </c>
      <c r="CJ273" s="519">
        <v>0</v>
      </c>
      <c r="CK273" s="623">
        <f t="shared" si="4"/>
        <v>2</v>
      </c>
      <c r="CL273" s="554">
        <v>2</v>
      </c>
      <c r="CM273" s="554">
        <v>1</v>
      </c>
      <c r="CN273" s="554">
        <v>1</v>
      </c>
      <c r="CO273" s="524">
        <v>2</v>
      </c>
      <c r="CP273" s="524" t="s">
        <v>1938</v>
      </c>
      <c r="CQ273" s="525" t="s">
        <v>4965</v>
      </c>
      <c r="CR273" s="526" t="s">
        <v>4965</v>
      </c>
      <c r="CS273" s="527" t="s">
        <v>4965</v>
      </c>
      <c r="CT273" s="527" t="s">
        <v>4965</v>
      </c>
      <c r="CU273" s="527" t="s">
        <v>4965</v>
      </c>
    </row>
    <row r="274" spans="1:99" s="71" customFormat="1" ht="12" customHeight="1" x14ac:dyDescent="0.2">
      <c r="A274" s="540" t="s">
        <v>2442</v>
      </c>
      <c r="B274" s="541" t="s">
        <v>3663</v>
      </c>
      <c r="C274" s="541" t="s">
        <v>4146</v>
      </c>
      <c r="D274" s="541" t="s">
        <v>3664</v>
      </c>
      <c r="E274" s="542" t="s">
        <v>3665</v>
      </c>
      <c r="F274" s="541" t="s">
        <v>3666</v>
      </c>
      <c r="G274" s="541" t="s">
        <v>271</v>
      </c>
      <c r="H274" s="541" t="s">
        <v>1458</v>
      </c>
      <c r="I274" s="541" t="s">
        <v>3667</v>
      </c>
      <c r="J274" s="541">
        <v>524420</v>
      </c>
      <c r="K274" s="541">
        <v>174916</v>
      </c>
      <c r="L274" s="512" t="s">
        <v>3079</v>
      </c>
      <c r="M274" s="543">
        <v>41729</v>
      </c>
      <c r="N274" s="544" t="s">
        <v>1432</v>
      </c>
      <c r="O274" s="541">
        <v>0</v>
      </c>
      <c r="P274" s="541">
        <v>40</v>
      </c>
      <c r="Q274" s="545">
        <v>40</v>
      </c>
      <c r="R274" s="541" t="s">
        <v>3668</v>
      </c>
      <c r="S274" s="541" t="s">
        <v>1154</v>
      </c>
      <c r="T274" s="544" t="s">
        <v>3317</v>
      </c>
      <c r="U274" s="544" t="s">
        <v>268</v>
      </c>
      <c r="V274" s="544"/>
      <c r="W274" s="541" t="s">
        <v>1439</v>
      </c>
      <c r="X274" s="544" t="s">
        <v>1432</v>
      </c>
      <c r="Y274" s="541" t="s">
        <v>1442</v>
      </c>
      <c r="Z274" s="541" t="s">
        <v>1443</v>
      </c>
      <c r="AA274" s="541" t="s">
        <v>1443</v>
      </c>
      <c r="AB274" s="541" t="s">
        <v>1444</v>
      </c>
      <c r="AC274" s="546">
        <v>5.0999999999999997E-2</v>
      </c>
      <c r="AD274" s="547">
        <v>41729</v>
      </c>
      <c r="AE274" s="547"/>
      <c r="AF274" s="548"/>
      <c r="AG274" s="517" t="s">
        <v>3063</v>
      </c>
      <c r="AH274" s="542" t="s">
        <v>1445</v>
      </c>
      <c r="AI274" s="549"/>
      <c r="AJ274" s="542">
        <v>4</v>
      </c>
      <c r="AK274" s="542">
        <v>40</v>
      </c>
      <c r="AL274" s="542">
        <v>0</v>
      </c>
      <c r="AM274" s="542">
        <v>14</v>
      </c>
      <c r="AN274" s="542">
        <v>22</v>
      </c>
      <c r="AO274" s="542">
        <v>4</v>
      </c>
      <c r="AP274" s="542">
        <v>0</v>
      </c>
      <c r="AQ274" s="542">
        <v>0</v>
      </c>
      <c r="AR274" s="542">
        <v>0</v>
      </c>
      <c r="AS274" s="542">
        <v>0</v>
      </c>
      <c r="AT274" s="542">
        <v>14</v>
      </c>
      <c r="AU274" s="542">
        <v>22</v>
      </c>
      <c r="AV274" s="542">
        <v>4</v>
      </c>
      <c r="AW274" s="542">
        <v>0</v>
      </c>
      <c r="AX274" s="542">
        <v>0</v>
      </c>
      <c r="AY274" s="542">
        <v>0</v>
      </c>
      <c r="AZ274" s="542">
        <v>0</v>
      </c>
      <c r="BA274" s="542">
        <v>0</v>
      </c>
      <c r="BB274" s="542">
        <v>0</v>
      </c>
      <c r="BC274" s="542">
        <v>0</v>
      </c>
      <c r="BD274" s="542">
        <v>0</v>
      </c>
      <c r="BE274" s="542">
        <v>0</v>
      </c>
      <c r="BF274" s="542">
        <v>0</v>
      </c>
      <c r="BG274" s="542">
        <v>0</v>
      </c>
      <c r="BH274" s="542">
        <v>0</v>
      </c>
      <c r="BI274" s="542">
        <v>0</v>
      </c>
      <c r="BJ274" s="542">
        <v>0</v>
      </c>
      <c r="BK274" s="542">
        <v>0</v>
      </c>
      <c r="BL274" s="542">
        <v>0</v>
      </c>
      <c r="BM274" s="542">
        <v>0</v>
      </c>
      <c r="BN274" s="550" t="s">
        <v>4968</v>
      </c>
      <c r="BO274" s="551">
        <v>0</v>
      </c>
      <c r="BP274" s="519">
        <v>0</v>
      </c>
      <c r="BQ274" s="553">
        <v>20</v>
      </c>
      <c r="BR274" s="553">
        <v>20</v>
      </c>
      <c r="BS274" s="519">
        <v>0</v>
      </c>
      <c r="BT274" s="519">
        <v>0</v>
      </c>
      <c r="BU274" s="529">
        <v>0</v>
      </c>
      <c r="BV274" s="519">
        <v>0</v>
      </c>
      <c r="BW274" s="519">
        <v>0</v>
      </c>
      <c r="BX274" s="519">
        <v>0</v>
      </c>
      <c r="BY274" s="519">
        <v>0</v>
      </c>
      <c r="BZ274" s="519">
        <v>0</v>
      </c>
      <c r="CA274" s="519">
        <v>0</v>
      </c>
      <c r="CB274" s="519">
        <v>0</v>
      </c>
      <c r="CC274" s="519">
        <v>0</v>
      </c>
      <c r="CD274" s="519">
        <v>0</v>
      </c>
      <c r="CE274" s="519">
        <v>0</v>
      </c>
      <c r="CF274" s="519">
        <v>0</v>
      </c>
      <c r="CG274" s="519">
        <v>0</v>
      </c>
      <c r="CH274" s="519">
        <v>0</v>
      </c>
      <c r="CI274" s="519">
        <v>0</v>
      </c>
      <c r="CJ274" s="519">
        <v>0</v>
      </c>
      <c r="CK274" s="623">
        <f t="shared" si="4"/>
        <v>40</v>
      </c>
      <c r="CL274" s="554">
        <v>40</v>
      </c>
      <c r="CM274" s="554">
        <v>40</v>
      </c>
      <c r="CN274" s="554">
        <v>40</v>
      </c>
      <c r="CO274" s="524">
        <v>3</v>
      </c>
      <c r="CP274" s="726"/>
      <c r="CQ274" s="530" t="s">
        <v>1942</v>
      </c>
      <c r="CR274" s="526" t="s">
        <v>4965</v>
      </c>
      <c r="CS274" s="527" t="s">
        <v>4965</v>
      </c>
      <c r="CT274" s="527" t="s">
        <v>4965</v>
      </c>
      <c r="CU274" s="527" t="s">
        <v>4965</v>
      </c>
    </row>
    <row r="275" spans="1:99" s="71" customFormat="1" ht="12" customHeight="1" x14ac:dyDescent="0.2">
      <c r="A275" s="540" t="s">
        <v>2442</v>
      </c>
      <c r="B275" s="541" t="s">
        <v>3663</v>
      </c>
      <c r="C275" s="541" t="s">
        <v>4146</v>
      </c>
      <c r="D275" s="541" t="s">
        <v>3669</v>
      </c>
      <c r="E275" s="542" t="s">
        <v>3665</v>
      </c>
      <c r="F275" s="541" t="s">
        <v>3666</v>
      </c>
      <c r="G275" s="541" t="s">
        <v>271</v>
      </c>
      <c r="H275" s="541" t="s">
        <v>1458</v>
      </c>
      <c r="I275" s="541" t="s">
        <v>3667</v>
      </c>
      <c r="J275" s="541">
        <v>524420</v>
      </c>
      <c r="K275" s="541">
        <v>174916</v>
      </c>
      <c r="L275" s="512" t="s">
        <v>3079</v>
      </c>
      <c r="M275" s="543">
        <v>41729</v>
      </c>
      <c r="N275" s="544" t="s">
        <v>1432</v>
      </c>
      <c r="O275" s="541">
        <v>0</v>
      </c>
      <c r="P275" s="541">
        <v>55</v>
      </c>
      <c r="Q275" s="545">
        <v>55</v>
      </c>
      <c r="R275" s="541" t="s">
        <v>3668</v>
      </c>
      <c r="S275" s="541" t="s">
        <v>1154</v>
      </c>
      <c r="T275" s="544" t="s">
        <v>3317</v>
      </c>
      <c r="U275" s="544" t="s">
        <v>268</v>
      </c>
      <c r="V275" s="544"/>
      <c r="W275" s="541" t="s">
        <v>1439</v>
      </c>
      <c r="X275" s="544" t="s">
        <v>1432</v>
      </c>
      <c r="Y275" s="541" t="s">
        <v>1442</v>
      </c>
      <c r="Z275" s="541" t="s">
        <v>1443</v>
      </c>
      <c r="AA275" s="541" t="s">
        <v>1443</v>
      </c>
      <c r="AB275" s="541" t="s">
        <v>1444</v>
      </c>
      <c r="AC275" s="546">
        <v>5.0999999999999997E-2</v>
      </c>
      <c r="AD275" s="547">
        <v>41729</v>
      </c>
      <c r="AE275" s="547"/>
      <c r="AF275" s="548"/>
      <c r="AG275" s="517" t="s">
        <v>3063</v>
      </c>
      <c r="AH275" s="542" t="s">
        <v>1445</v>
      </c>
      <c r="AI275" s="549"/>
      <c r="AJ275" s="542">
        <v>6</v>
      </c>
      <c r="AK275" s="542">
        <v>57</v>
      </c>
      <c r="AL275" s="542">
        <v>0</v>
      </c>
      <c r="AM275" s="542">
        <v>10</v>
      </c>
      <c r="AN275" s="542">
        <v>44</v>
      </c>
      <c r="AO275" s="542">
        <v>1</v>
      </c>
      <c r="AP275" s="542">
        <v>0</v>
      </c>
      <c r="AQ275" s="542">
        <v>0</v>
      </c>
      <c r="AR275" s="542">
        <v>0</v>
      </c>
      <c r="AS275" s="542">
        <v>0</v>
      </c>
      <c r="AT275" s="542">
        <v>10</v>
      </c>
      <c r="AU275" s="542">
        <v>44</v>
      </c>
      <c r="AV275" s="542">
        <v>1</v>
      </c>
      <c r="AW275" s="542">
        <v>0</v>
      </c>
      <c r="AX275" s="542">
        <v>0</v>
      </c>
      <c r="AY275" s="542">
        <v>0</v>
      </c>
      <c r="AZ275" s="542">
        <v>0</v>
      </c>
      <c r="BA275" s="542">
        <v>0</v>
      </c>
      <c r="BB275" s="542">
        <v>0</v>
      </c>
      <c r="BC275" s="542">
        <v>0</v>
      </c>
      <c r="BD275" s="542">
        <v>0</v>
      </c>
      <c r="BE275" s="542">
        <v>0</v>
      </c>
      <c r="BF275" s="542">
        <v>0</v>
      </c>
      <c r="BG275" s="542">
        <v>0</v>
      </c>
      <c r="BH275" s="542">
        <v>0</v>
      </c>
      <c r="BI275" s="542">
        <v>0</v>
      </c>
      <c r="BJ275" s="542">
        <v>0</v>
      </c>
      <c r="BK275" s="542">
        <v>0</v>
      </c>
      <c r="BL275" s="542">
        <v>0</v>
      </c>
      <c r="BM275" s="542">
        <v>0</v>
      </c>
      <c r="BN275" s="550" t="s">
        <v>4968</v>
      </c>
      <c r="BO275" s="551">
        <v>0</v>
      </c>
      <c r="BP275" s="519">
        <v>0</v>
      </c>
      <c r="BQ275" s="553">
        <v>27.5</v>
      </c>
      <c r="BR275" s="553">
        <v>27.5</v>
      </c>
      <c r="BS275" s="519">
        <v>0</v>
      </c>
      <c r="BT275" s="519">
        <v>0</v>
      </c>
      <c r="BU275" s="529">
        <v>0</v>
      </c>
      <c r="BV275" s="519">
        <v>0</v>
      </c>
      <c r="BW275" s="519">
        <v>0</v>
      </c>
      <c r="BX275" s="519">
        <v>0</v>
      </c>
      <c r="BY275" s="519">
        <v>0</v>
      </c>
      <c r="BZ275" s="519">
        <v>0</v>
      </c>
      <c r="CA275" s="519">
        <v>0</v>
      </c>
      <c r="CB275" s="519">
        <v>0</v>
      </c>
      <c r="CC275" s="519">
        <v>0</v>
      </c>
      <c r="CD275" s="519">
        <v>0</v>
      </c>
      <c r="CE275" s="519">
        <v>0</v>
      </c>
      <c r="CF275" s="519">
        <v>0</v>
      </c>
      <c r="CG275" s="519">
        <v>0</v>
      </c>
      <c r="CH275" s="519">
        <v>0</v>
      </c>
      <c r="CI275" s="519">
        <v>0</v>
      </c>
      <c r="CJ275" s="519">
        <v>0</v>
      </c>
      <c r="CK275" s="623">
        <f t="shared" si="4"/>
        <v>55</v>
      </c>
      <c r="CL275" s="554">
        <v>55</v>
      </c>
      <c r="CM275" s="554">
        <v>55</v>
      </c>
      <c r="CN275" s="554">
        <v>55</v>
      </c>
      <c r="CO275" s="524">
        <v>3</v>
      </c>
      <c r="CP275" s="726"/>
      <c r="CQ275" s="530" t="s">
        <v>1942</v>
      </c>
      <c r="CR275" s="526" t="s">
        <v>4965</v>
      </c>
      <c r="CS275" s="527" t="s">
        <v>4965</v>
      </c>
      <c r="CT275" s="527" t="s">
        <v>4965</v>
      </c>
      <c r="CU275" s="527" t="s">
        <v>4965</v>
      </c>
    </row>
    <row r="276" spans="1:99" s="71" customFormat="1" ht="12" customHeight="1" x14ac:dyDescent="0.2">
      <c r="A276" s="540" t="s">
        <v>2442</v>
      </c>
      <c r="B276" s="541" t="s">
        <v>3663</v>
      </c>
      <c r="C276" s="541" t="s">
        <v>4146</v>
      </c>
      <c r="D276" s="541" t="s">
        <v>278</v>
      </c>
      <c r="E276" s="542" t="s">
        <v>3665</v>
      </c>
      <c r="F276" s="541" t="s">
        <v>3666</v>
      </c>
      <c r="G276" s="541" t="s">
        <v>271</v>
      </c>
      <c r="H276" s="541" t="s">
        <v>1458</v>
      </c>
      <c r="I276" s="541" t="s">
        <v>3667</v>
      </c>
      <c r="J276" s="541">
        <v>524420</v>
      </c>
      <c r="K276" s="541">
        <v>174916</v>
      </c>
      <c r="L276" s="512" t="s">
        <v>3079</v>
      </c>
      <c r="M276" s="543">
        <v>41729</v>
      </c>
      <c r="N276" s="544" t="s">
        <v>1432</v>
      </c>
      <c r="O276" s="541">
        <v>0</v>
      </c>
      <c r="P276" s="541">
        <v>17</v>
      </c>
      <c r="Q276" s="545">
        <v>17</v>
      </c>
      <c r="R276" s="541" t="s">
        <v>3668</v>
      </c>
      <c r="S276" s="541" t="s">
        <v>1154</v>
      </c>
      <c r="T276" s="544" t="s">
        <v>3317</v>
      </c>
      <c r="U276" s="544" t="s">
        <v>268</v>
      </c>
      <c r="V276" s="544"/>
      <c r="W276" s="541" t="s">
        <v>1439</v>
      </c>
      <c r="X276" s="544" t="s">
        <v>1432</v>
      </c>
      <c r="Y276" s="541" t="s">
        <v>1442</v>
      </c>
      <c r="Z276" s="541" t="s">
        <v>1443</v>
      </c>
      <c r="AA276" s="541" t="s">
        <v>1443</v>
      </c>
      <c r="AB276" s="541" t="s">
        <v>1444</v>
      </c>
      <c r="AC276" s="546">
        <v>5.0999999999999997E-2</v>
      </c>
      <c r="AD276" s="547">
        <v>41729</v>
      </c>
      <c r="AE276" s="547"/>
      <c r="AF276" s="548"/>
      <c r="AG276" s="517" t="s">
        <v>3063</v>
      </c>
      <c r="AH276" s="542" t="s">
        <v>1445</v>
      </c>
      <c r="AI276" s="549"/>
      <c r="AJ276" s="542">
        <v>2</v>
      </c>
      <c r="AK276" s="542">
        <v>17</v>
      </c>
      <c r="AL276" s="542">
        <v>0</v>
      </c>
      <c r="AM276" s="542">
        <v>0</v>
      </c>
      <c r="AN276" s="542">
        <v>15</v>
      </c>
      <c r="AO276" s="542">
        <v>2</v>
      </c>
      <c r="AP276" s="542">
        <v>0</v>
      </c>
      <c r="AQ276" s="542">
        <v>0</v>
      </c>
      <c r="AR276" s="542">
        <v>0</v>
      </c>
      <c r="AS276" s="542">
        <v>0</v>
      </c>
      <c r="AT276" s="542">
        <v>0</v>
      </c>
      <c r="AU276" s="542">
        <v>15</v>
      </c>
      <c r="AV276" s="542">
        <v>2</v>
      </c>
      <c r="AW276" s="542">
        <v>0</v>
      </c>
      <c r="AX276" s="542">
        <v>0</v>
      </c>
      <c r="AY276" s="542">
        <v>0</v>
      </c>
      <c r="AZ276" s="542">
        <v>0</v>
      </c>
      <c r="BA276" s="542">
        <v>0</v>
      </c>
      <c r="BB276" s="542">
        <v>0</v>
      </c>
      <c r="BC276" s="542">
        <v>0</v>
      </c>
      <c r="BD276" s="542">
        <v>0</v>
      </c>
      <c r="BE276" s="542">
        <v>0</v>
      </c>
      <c r="BF276" s="542">
        <v>0</v>
      </c>
      <c r="BG276" s="542">
        <v>0</v>
      </c>
      <c r="BH276" s="542">
        <v>0</v>
      </c>
      <c r="BI276" s="542">
        <v>0</v>
      </c>
      <c r="BJ276" s="542">
        <v>0</v>
      </c>
      <c r="BK276" s="542">
        <v>0</v>
      </c>
      <c r="BL276" s="542">
        <v>0</v>
      </c>
      <c r="BM276" s="542">
        <v>0</v>
      </c>
      <c r="BN276" s="550" t="s">
        <v>4968</v>
      </c>
      <c r="BO276" s="551">
        <v>0</v>
      </c>
      <c r="BP276" s="519">
        <v>0</v>
      </c>
      <c r="BQ276" s="553">
        <v>8.5</v>
      </c>
      <c r="BR276" s="553">
        <v>8.5</v>
      </c>
      <c r="BS276" s="519">
        <v>0</v>
      </c>
      <c r="BT276" s="519">
        <v>0</v>
      </c>
      <c r="BU276" s="529">
        <v>0</v>
      </c>
      <c r="BV276" s="519">
        <v>0</v>
      </c>
      <c r="BW276" s="519">
        <v>0</v>
      </c>
      <c r="BX276" s="519">
        <v>0</v>
      </c>
      <c r="BY276" s="519">
        <v>0</v>
      </c>
      <c r="BZ276" s="519">
        <v>0</v>
      </c>
      <c r="CA276" s="519">
        <v>0</v>
      </c>
      <c r="CB276" s="519">
        <v>0</v>
      </c>
      <c r="CC276" s="519">
        <v>0</v>
      </c>
      <c r="CD276" s="519">
        <v>0</v>
      </c>
      <c r="CE276" s="519">
        <v>0</v>
      </c>
      <c r="CF276" s="519">
        <v>0</v>
      </c>
      <c r="CG276" s="519">
        <v>0</v>
      </c>
      <c r="CH276" s="519">
        <v>0</v>
      </c>
      <c r="CI276" s="519">
        <v>0</v>
      </c>
      <c r="CJ276" s="519">
        <v>0</v>
      </c>
      <c r="CK276" s="623">
        <f t="shared" si="4"/>
        <v>17</v>
      </c>
      <c r="CL276" s="554">
        <v>17</v>
      </c>
      <c r="CM276" s="554">
        <v>17</v>
      </c>
      <c r="CN276" s="554">
        <v>17</v>
      </c>
      <c r="CO276" s="524">
        <v>2</v>
      </c>
      <c r="CP276" s="524"/>
      <c r="CQ276" s="530" t="s">
        <v>1942</v>
      </c>
      <c r="CR276" s="526" t="s">
        <v>4965</v>
      </c>
      <c r="CS276" s="527" t="s">
        <v>4965</v>
      </c>
      <c r="CT276" s="527" t="s">
        <v>4965</v>
      </c>
      <c r="CU276" s="527" t="s">
        <v>4965</v>
      </c>
    </row>
    <row r="277" spans="1:99" s="71" customFormat="1" ht="12" customHeight="1" x14ac:dyDescent="0.2">
      <c r="A277" s="540" t="s">
        <v>2442</v>
      </c>
      <c r="B277" s="541" t="s">
        <v>3663</v>
      </c>
      <c r="C277" s="541" t="s">
        <v>4146</v>
      </c>
      <c r="D277" s="541" t="s">
        <v>3670</v>
      </c>
      <c r="E277" s="542" t="s">
        <v>3665</v>
      </c>
      <c r="F277" s="541" t="s">
        <v>3666</v>
      </c>
      <c r="G277" s="541" t="s">
        <v>271</v>
      </c>
      <c r="H277" s="541" t="s">
        <v>1458</v>
      </c>
      <c r="I277" s="541" t="s">
        <v>3667</v>
      </c>
      <c r="J277" s="541">
        <v>524420</v>
      </c>
      <c r="K277" s="541">
        <v>174916</v>
      </c>
      <c r="L277" s="512" t="s">
        <v>3079</v>
      </c>
      <c r="M277" s="543">
        <v>41729</v>
      </c>
      <c r="N277" s="544" t="s">
        <v>1432</v>
      </c>
      <c r="O277" s="541">
        <v>0</v>
      </c>
      <c r="P277" s="541">
        <v>34</v>
      </c>
      <c r="Q277" s="545">
        <v>34</v>
      </c>
      <c r="R277" s="541" t="s">
        <v>3668</v>
      </c>
      <c r="S277" s="541" t="s">
        <v>1154</v>
      </c>
      <c r="T277" s="544" t="s">
        <v>3317</v>
      </c>
      <c r="U277" s="544" t="s">
        <v>268</v>
      </c>
      <c r="V277" s="544"/>
      <c r="W277" s="541" t="s">
        <v>1439</v>
      </c>
      <c r="X277" s="544" t="s">
        <v>1432</v>
      </c>
      <c r="Y277" s="541" t="s">
        <v>1442</v>
      </c>
      <c r="Z277" s="541" t="s">
        <v>1443</v>
      </c>
      <c r="AA277" s="541" t="s">
        <v>1443</v>
      </c>
      <c r="AB277" s="541" t="s">
        <v>1444</v>
      </c>
      <c r="AC277" s="546">
        <v>5.8000000000000003E-2</v>
      </c>
      <c r="AD277" s="547">
        <v>41729</v>
      </c>
      <c r="AE277" s="547"/>
      <c r="AF277" s="548"/>
      <c r="AG277" s="517" t="s">
        <v>628</v>
      </c>
      <c r="AH277" s="542" t="s">
        <v>3904</v>
      </c>
      <c r="AI277" s="549"/>
      <c r="AJ277" s="542">
        <v>3</v>
      </c>
      <c r="AK277" s="542">
        <v>34</v>
      </c>
      <c r="AL277" s="542">
        <v>0</v>
      </c>
      <c r="AM277" s="542">
        <v>12</v>
      </c>
      <c r="AN277" s="542">
        <v>15</v>
      </c>
      <c r="AO277" s="542">
        <v>7</v>
      </c>
      <c r="AP277" s="542">
        <v>0</v>
      </c>
      <c r="AQ277" s="542">
        <v>0</v>
      </c>
      <c r="AR277" s="542">
        <v>0</v>
      </c>
      <c r="AS277" s="542">
        <v>0</v>
      </c>
      <c r="AT277" s="542">
        <v>12</v>
      </c>
      <c r="AU277" s="542">
        <v>15</v>
      </c>
      <c r="AV277" s="542">
        <v>7</v>
      </c>
      <c r="AW277" s="542">
        <v>0</v>
      </c>
      <c r="AX277" s="542">
        <v>0</v>
      </c>
      <c r="AY277" s="542">
        <v>0</v>
      </c>
      <c r="AZ277" s="542">
        <v>0</v>
      </c>
      <c r="BA277" s="542">
        <v>0</v>
      </c>
      <c r="BB277" s="542">
        <v>0</v>
      </c>
      <c r="BC277" s="542">
        <v>0</v>
      </c>
      <c r="BD277" s="542">
        <v>0</v>
      </c>
      <c r="BE277" s="542">
        <v>0</v>
      </c>
      <c r="BF277" s="542">
        <v>0</v>
      </c>
      <c r="BG277" s="542">
        <v>0</v>
      </c>
      <c r="BH277" s="542">
        <v>0</v>
      </c>
      <c r="BI277" s="542">
        <v>0</v>
      </c>
      <c r="BJ277" s="542">
        <v>0</v>
      </c>
      <c r="BK277" s="542">
        <v>0</v>
      </c>
      <c r="BL277" s="542">
        <v>0</v>
      </c>
      <c r="BM277" s="542">
        <v>0</v>
      </c>
      <c r="BN277" s="550" t="s">
        <v>4968</v>
      </c>
      <c r="BO277" s="551">
        <v>0</v>
      </c>
      <c r="BP277" s="519">
        <v>0</v>
      </c>
      <c r="BQ277" s="553">
        <v>17</v>
      </c>
      <c r="BR277" s="552">
        <v>17</v>
      </c>
      <c r="BS277" s="519">
        <v>0</v>
      </c>
      <c r="BT277" s="519">
        <v>0</v>
      </c>
      <c r="BU277" s="529">
        <v>0</v>
      </c>
      <c r="BV277" s="519">
        <v>0</v>
      </c>
      <c r="BW277" s="519">
        <v>0</v>
      </c>
      <c r="BX277" s="519">
        <v>0</v>
      </c>
      <c r="BY277" s="519">
        <v>0</v>
      </c>
      <c r="BZ277" s="519">
        <v>0</v>
      </c>
      <c r="CA277" s="519">
        <v>0</v>
      </c>
      <c r="CB277" s="519">
        <v>0</v>
      </c>
      <c r="CC277" s="519">
        <v>0</v>
      </c>
      <c r="CD277" s="519">
        <v>0</v>
      </c>
      <c r="CE277" s="519">
        <v>0</v>
      </c>
      <c r="CF277" s="519">
        <v>0</v>
      </c>
      <c r="CG277" s="519">
        <v>0</v>
      </c>
      <c r="CH277" s="519">
        <v>0</v>
      </c>
      <c r="CI277" s="519">
        <v>0</v>
      </c>
      <c r="CJ277" s="519">
        <v>0</v>
      </c>
      <c r="CK277" s="623">
        <f t="shared" si="4"/>
        <v>34</v>
      </c>
      <c r="CL277" s="554">
        <v>34</v>
      </c>
      <c r="CM277" s="554">
        <v>34</v>
      </c>
      <c r="CN277" s="554">
        <v>34</v>
      </c>
      <c r="CO277" s="524">
        <v>3</v>
      </c>
      <c r="CP277" s="726"/>
      <c r="CQ277" s="530" t="s">
        <v>1942</v>
      </c>
      <c r="CR277" s="526" t="s">
        <v>4965</v>
      </c>
      <c r="CS277" s="527" t="s">
        <v>4965</v>
      </c>
      <c r="CT277" s="527" t="s">
        <v>4965</v>
      </c>
      <c r="CU277" s="527" t="s">
        <v>4965</v>
      </c>
    </row>
    <row r="278" spans="1:99" s="71" customFormat="1" ht="12" customHeight="1" x14ac:dyDescent="0.2">
      <c r="A278" s="540" t="s">
        <v>2442</v>
      </c>
      <c r="B278" s="541" t="s">
        <v>3671</v>
      </c>
      <c r="C278" s="541" t="s">
        <v>1432</v>
      </c>
      <c r="D278" s="541" t="s">
        <v>1432</v>
      </c>
      <c r="E278" s="542" t="s">
        <v>3672</v>
      </c>
      <c r="F278" s="541" t="s">
        <v>1432</v>
      </c>
      <c r="G278" s="541" t="s">
        <v>3673</v>
      </c>
      <c r="H278" s="541" t="s">
        <v>1885</v>
      </c>
      <c r="I278" s="541" t="s">
        <v>3674</v>
      </c>
      <c r="J278" s="541">
        <v>526093</v>
      </c>
      <c r="K278" s="541">
        <v>174219</v>
      </c>
      <c r="L278" s="512" t="s">
        <v>3080</v>
      </c>
      <c r="M278" s="543">
        <v>42094</v>
      </c>
      <c r="N278" s="544" t="s">
        <v>1432</v>
      </c>
      <c r="O278" s="541">
        <v>0</v>
      </c>
      <c r="P278" s="541">
        <v>1</v>
      </c>
      <c r="Q278" s="545">
        <v>1</v>
      </c>
      <c r="R278" s="541" t="s">
        <v>3675</v>
      </c>
      <c r="S278" s="541" t="s">
        <v>3676</v>
      </c>
      <c r="T278" s="544" t="s">
        <v>3678</v>
      </c>
      <c r="U278" s="544" t="s">
        <v>3679</v>
      </c>
      <c r="V278" s="544"/>
      <c r="W278" s="541" t="s">
        <v>3677</v>
      </c>
      <c r="X278" s="544" t="s">
        <v>3680</v>
      </c>
      <c r="Y278" s="541" t="s">
        <v>4687</v>
      </c>
      <c r="Z278" s="541" t="s">
        <v>3893</v>
      </c>
      <c r="AA278" s="541" t="s">
        <v>1444</v>
      </c>
      <c r="AB278" s="541" t="s">
        <v>3681</v>
      </c>
      <c r="AC278" s="546">
        <v>3.0000000000000001E-3</v>
      </c>
      <c r="AD278" s="547">
        <v>42094</v>
      </c>
      <c r="AE278" s="547" t="s">
        <v>1938</v>
      </c>
      <c r="AF278" s="548"/>
      <c r="AG278" s="517" t="s">
        <v>3063</v>
      </c>
      <c r="AH278" s="542" t="s">
        <v>1445</v>
      </c>
      <c r="AI278" s="549"/>
      <c r="AJ278" s="549"/>
      <c r="AK278" s="549"/>
      <c r="AL278" s="542">
        <v>0</v>
      </c>
      <c r="AM278" s="542">
        <v>1</v>
      </c>
      <c r="AN278" s="542">
        <v>0</v>
      </c>
      <c r="AO278" s="542">
        <v>0</v>
      </c>
      <c r="AP278" s="542">
        <v>0</v>
      </c>
      <c r="AQ278" s="542">
        <v>0</v>
      </c>
      <c r="AR278" s="542">
        <v>0</v>
      </c>
      <c r="AS278" s="542">
        <v>0</v>
      </c>
      <c r="AT278" s="542">
        <v>0</v>
      </c>
      <c r="AU278" s="542">
        <v>0</v>
      </c>
      <c r="AV278" s="542">
        <v>0</v>
      </c>
      <c r="AW278" s="542">
        <v>0</v>
      </c>
      <c r="AX278" s="542">
        <v>0</v>
      </c>
      <c r="AY278" s="542">
        <v>0</v>
      </c>
      <c r="AZ278" s="542">
        <v>0</v>
      </c>
      <c r="BA278" s="542">
        <v>1</v>
      </c>
      <c r="BB278" s="542">
        <v>0</v>
      </c>
      <c r="BC278" s="542">
        <v>0</v>
      </c>
      <c r="BD278" s="542">
        <v>0</v>
      </c>
      <c r="BE278" s="542">
        <v>0</v>
      </c>
      <c r="BF278" s="542">
        <v>0</v>
      </c>
      <c r="BG278" s="542">
        <v>0</v>
      </c>
      <c r="BH278" s="542">
        <v>0</v>
      </c>
      <c r="BI278" s="542">
        <v>0</v>
      </c>
      <c r="BJ278" s="542">
        <v>0</v>
      </c>
      <c r="BK278" s="542">
        <v>0</v>
      </c>
      <c r="BL278" s="542">
        <v>0</v>
      </c>
      <c r="BM278" s="542">
        <v>0</v>
      </c>
      <c r="BN278" s="550" t="s">
        <v>4490</v>
      </c>
      <c r="BO278" s="551">
        <v>0</v>
      </c>
      <c r="BP278" s="552">
        <v>0.5</v>
      </c>
      <c r="BQ278" s="553">
        <v>0.5</v>
      </c>
      <c r="BR278" s="519">
        <v>0</v>
      </c>
      <c r="BS278" s="519">
        <v>0</v>
      </c>
      <c r="BT278" s="519">
        <v>0</v>
      </c>
      <c r="BU278" s="529">
        <v>0</v>
      </c>
      <c r="BV278" s="519">
        <v>0</v>
      </c>
      <c r="BW278" s="519">
        <v>0</v>
      </c>
      <c r="BX278" s="519">
        <v>0</v>
      </c>
      <c r="BY278" s="519">
        <v>0</v>
      </c>
      <c r="BZ278" s="519">
        <v>0</v>
      </c>
      <c r="CA278" s="519">
        <v>0</v>
      </c>
      <c r="CB278" s="519">
        <v>0</v>
      </c>
      <c r="CC278" s="519">
        <v>0</v>
      </c>
      <c r="CD278" s="519">
        <v>0</v>
      </c>
      <c r="CE278" s="519">
        <v>0</v>
      </c>
      <c r="CF278" s="519">
        <v>0</v>
      </c>
      <c r="CG278" s="519">
        <v>0</v>
      </c>
      <c r="CH278" s="519">
        <v>0</v>
      </c>
      <c r="CI278" s="519">
        <v>0</v>
      </c>
      <c r="CJ278" s="519">
        <v>0</v>
      </c>
      <c r="CK278" s="623">
        <f t="shared" si="4"/>
        <v>1</v>
      </c>
      <c r="CL278" s="554">
        <v>1</v>
      </c>
      <c r="CM278" s="554">
        <v>0.5</v>
      </c>
      <c r="CN278" s="554">
        <v>0.5</v>
      </c>
      <c r="CO278" s="524">
        <v>8</v>
      </c>
      <c r="CP278" s="726"/>
      <c r="CQ278" s="525" t="s">
        <v>4965</v>
      </c>
      <c r="CR278" s="526" t="s">
        <v>4965</v>
      </c>
      <c r="CS278" s="527" t="s">
        <v>4965</v>
      </c>
      <c r="CT278" s="527" t="s">
        <v>4965</v>
      </c>
      <c r="CU278" s="527" t="s">
        <v>4965</v>
      </c>
    </row>
    <row r="279" spans="1:99" s="71" customFormat="1" ht="12" customHeight="1" x14ac:dyDescent="0.2">
      <c r="A279" s="540" t="s">
        <v>2442</v>
      </c>
      <c r="B279" s="541" t="s">
        <v>3682</v>
      </c>
      <c r="C279" s="541" t="s">
        <v>1432</v>
      </c>
      <c r="D279" s="541" t="s">
        <v>1432</v>
      </c>
      <c r="E279" s="542" t="s">
        <v>3683</v>
      </c>
      <c r="F279" s="541" t="s">
        <v>1432</v>
      </c>
      <c r="G279" s="541" t="s">
        <v>3684</v>
      </c>
      <c r="H279" s="541" t="s">
        <v>1458</v>
      </c>
      <c r="I279" s="541" t="s">
        <v>3685</v>
      </c>
      <c r="J279" s="541">
        <v>524661</v>
      </c>
      <c r="K279" s="541">
        <v>175105</v>
      </c>
      <c r="L279" s="512" t="s">
        <v>3088</v>
      </c>
      <c r="M279" s="543">
        <v>40652</v>
      </c>
      <c r="N279" s="544" t="s">
        <v>1432</v>
      </c>
      <c r="O279" s="541">
        <v>1</v>
      </c>
      <c r="P279" s="541">
        <v>4</v>
      </c>
      <c r="Q279" s="545">
        <v>3</v>
      </c>
      <c r="R279" s="541" t="s">
        <v>3687</v>
      </c>
      <c r="S279" s="541" t="s">
        <v>1438</v>
      </c>
      <c r="T279" s="544" t="s">
        <v>3688</v>
      </c>
      <c r="U279" s="544" t="s">
        <v>3686</v>
      </c>
      <c r="V279" s="544"/>
      <c r="W279" s="541" t="s">
        <v>1439</v>
      </c>
      <c r="X279" s="544" t="s">
        <v>1432</v>
      </c>
      <c r="Y279" s="541" t="s">
        <v>1442</v>
      </c>
      <c r="Z279" s="541" t="s">
        <v>1453</v>
      </c>
      <c r="AA279" s="541" t="s">
        <v>1444</v>
      </c>
      <c r="AB279" s="541" t="s">
        <v>1454</v>
      </c>
      <c r="AC279" s="546">
        <v>4.2999999999999997E-2</v>
      </c>
      <c r="AD279" s="547">
        <v>40652</v>
      </c>
      <c r="AE279" s="547"/>
      <c r="AF279" s="548"/>
      <c r="AG279" s="517" t="s">
        <v>3063</v>
      </c>
      <c r="AH279" s="542" t="s">
        <v>1445</v>
      </c>
      <c r="AI279" s="549"/>
      <c r="AJ279" s="549"/>
      <c r="AK279" s="549"/>
      <c r="AL279" s="542">
        <v>0</v>
      </c>
      <c r="AM279" s="542">
        <v>0</v>
      </c>
      <c r="AN279" s="542">
        <v>4</v>
      </c>
      <c r="AO279" s="542">
        <v>-1</v>
      </c>
      <c r="AP279" s="542">
        <v>0</v>
      </c>
      <c r="AQ279" s="542">
        <v>0</v>
      </c>
      <c r="AR279" s="542">
        <v>0</v>
      </c>
      <c r="AS279" s="542">
        <v>0</v>
      </c>
      <c r="AT279" s="542">
        <v>0</v>
      </c>
      <c r="AU279" s="542">
        <v>4</v>
      </c>
      <c r="AV279" s="542">
        <v>0</v>
      </c>
      <c r="AW279" s="542">
        <v>0</v>
      </c>
      <c r="AX279" s="542">
        <v>0</v>
      </c>
      <c r="AY279" s="542">
        <v>0</v>
      </c>
      <c r="AZ279" s="542">
        <v>0</v>
      </c>
      <c r="BA279" s="542">
        <v>0</v>
      </c>
      <c r="BB279" s="542">
        <v>0</v>
      </c>
      <c r="BC279" s="542">
        <v>-1</v>
      </c>
      <c r="BD279" s="542">
        <v>0</v>
      </c>
      <c r="BE279" s="542">
        <v>0</v>
      </c>
      <c r="BF279" s="542">
        <v>0</v>
      </c>
      <c r="BG279" s="542">
        <v>0</v>
      </c>
      <c r="BH279" s="542">
        <v>0</v>
      </c>
      <c r="BI279" s="542">
        <v>0</v>
      </c>
      <c r="BJ279" s="542">
        <v>0</v>
      </c>
      <c r="BK279" s="542">
        <v>0</v>
      </c>
      <c r="BL279" s="542">
        <v>0</v>
      </c>
      <c r="BM279" s="542">
        <v>0</v>
      </c>
      <c r="BN279" s="550" t="s">
        <v>4490</v>
      </c>
      <c r="BO279" s="551">
        <v>0</v>
      </c>
      <c r="BP279" s="552">
        <v>1.5</v>
      </c>
      <c r="BQ279" s="553">
        <v>1.5</v>
      </c>
      <c r="BR279" s="519">
        <v>0</v>
      </c>
      <c r="BS279" s="519">
        <v>0</v>
      </c>
      <c r="BT279" s="519">
        <v>0</v>
      </c>
      <c r="BU279" s="529">
        <v>0</v>
      </c>
      <c r="BV279" s="519">
        <v>0</v>
      </c>
      <c r="BW279" s="519">
        <v>0</v>
      </c>
      <c r="BX279" s="519">
        <v>0</v>
      </c>
      <c r="BY279" s="519">
        <v>0</v>
      </c>
      <c r="BZ279" s="519">
        <v>0</v>
      </c>
      <c r="CA279" s="519">
        <v>0</v>
      </c>
      <c r="CB279" s="519">
        <v>0</v>
      </c>
      <c r="CC279" s="519">
        <v>0</v>
      </c>
      <c r="CD279" s="519">
        <v>0</v>
      </c>
      <c r="CE279" s="519">
        <v>0</v>
      </c>
      <c r="CF279" s="519">
        <v>0</v>
      </c>
      <c r="CG279" s="519">
        <v>0</v>
      </c>
      <c r="CH279" s="519">
        <v>0</v>
      </c>
      <c r="CI279" s="519">
        <v>0</v>
      </c>
      <c r="CJ279" s="519">
        <v>0</v>
      </c>
      <c r="CK279" s="623">
        <f t="shared" si="4"/>
        <v>3</v>
      </c>
      <c r="CL279" s="554">
        <v>3</v>
      </c>
      <c r="CM279" s="554">
        <v>1.5</v>
      </c>
      <c r="CN279" s="554">
        <v>1.5</v>
      </c>
      <c r="CO279" s="524">
        <v>8</v>
      </c>
      <c r="CP279" s="726"/>
      <c r="CQ279" s="525" t="s">
        <v>4965</v>
      </c>
      <c r="CR279" s="526" t="s">
        <v>4965</v>
      </c>
      <c r="CS279" s="527" t="s">
        <v>4965</v>
      </c>
      <c r="CT279" s="527" t="s">
        <v>4965</v>
      </c>
      <c r="CU279" s="527" t="s">
        <v>4965</v>
      </c>
    </row>
    <row r="280" spans="1:99" s="71" customFormat="1" ht="12" customHeight="1" x14ac:dyDescent="0.2">
      <c r="A280" s="540" t="s">
        <v>2442</v>
      </c>
      <c r="B280" s="541" t="s">
        <v>3689</v>
      </c>
      <c r="C280" s="541" t="s">
        <v>1432</v>
      </c>
      <c r="D280" s="541" t="s">
        <v>1432</v>
      </c>
      <c r="E280" s="542" t="s">
        <v>3690</v>
      </c>
      <c r="F280" s="541" t="s">
        <v>1432</v>
      </c>
      <c r="G280" s="541" t="s">
        <v>2725</v>
      </c>
      <c r="H280" s="541" t="s">
        <v>2717</v>
      </c>
      <c r="I280" s="541" t="s">
        <v>3691</v>
      </c>
      <c r="J280" s="541">
        <v>527456</v>
      </c>
      <c r="K280" s="541">
        <v>177135</v>
      </c>
      <c r="L280" s="512" t="s">
        <v>4766</v>
      </c>
      <c r="M280" s="543">
        <v>41729</v>
      </c>
      <c r="N280" s="544" t="s">
        <v>1432</v>
      </c>
      <c r="O280" s="541">
        <v>0</v>
      </c>
      <c r="P280" s="541">
        <v>1</v>
      </c>
      <c r="Q280" s="545">
        <v>1</v>
      </c>
      <c r="R280" s="541" t="s">
        <v>3692</v>
      </c>
      <c r="S280" s="541" t="s">
        <v>1438</v>
      </c>
      <c r="T280" s="544" t="s">
        <v>3693</v>
      </c>
      <c r="U280" s="544" t="s">
        <v>3694</v>
      </c>
      <c r="V280" s="544"/>
      <c r="W280" s="541" t="s">
        <v>1439</v>
      </c>
      <c r="X280" s="544" t="s">
        <v>1432</v>
      </c>
      <c r="Y280" s="541" t="s">
        <v>1442</v>
      </c>
      <c r="Z280" s="541" t="s">
        <v>1443</v>
      </c>
      <c r="AA280" s="541" t="s">
        <v>1444</v>
      </c>
      <c r="AB280" s="541" t="s">
        <v>2713</v>
      </c>
      <c r="AC280" s="546">
        <v>9.7000000000000003E-2</v>
      </c>
      <c r="AD280" s="547">
        <v>41729</v>
      </c>
      <c r="AE280" s="547"/>
      <c r="AF280" s="548"/>
      <c r="AG280" s="517" t="s">
        <v>3063</v>
      </c>
      <c r="AH280" s="542" t="s">
        <v>1445</v>
      </c>
      <c r="AI280" s="549"/>
      <c r="AJ280" s="542">
        <v>1</v>
      </c>
      <c r="AK280" s="542">
        <v>1</v>
      </c>
      <c r="AL280" s="542">
        <v>0</v>
      </c>
      <c r="AM280" s="542">
        <v>0</v>
      </c>
      <c r="AN280" s="542">
        <v>0</v>
      </c>
      <c r="AO280" s="542">
        <v>0</v>
      </c>
      <c r="AP280" s="542">
        <v>0</v>
      </c>
      <c r="AQ280" s="542">
        <v>1</v>
      </c>
      <c r="AR280" s="542">
        <v>0</v>
      </c>
      <c r="AS280" s="542">
        <v>0</v>
      </c>
      <c r="AT280" s="542">
        <v>0</v>
      </c>
      <c r="AU280" s="542">
        <v>0</v>
      </c>
      <c r="AV280" s="542">
        <v>0</v>
      </c>
      <c r="AW280" s="542">
        <v>0</v>
      </c>
      <c r="AX280" s="542">
        <v>0</v>
      </c>
      <c r="AY280" s="542">
        <v>0</v>
      </c>
      <c r="AZ280" s="542">
        <v>0</v>
      </c>
      <c r="BA280" s="542">
        <v>0</v>
      </c>
      <c r="BB280" s="542">
        <v>0</v>
      </c>
      <c r="BC280" s="542">
        <v>0</v>
      </c>
      <c r="BD280" s="542">
        <v>0</v>
      </c>
      <c r="BE280" s="542">
        <v>1</v>
      </c>
      <c r="BF280" s="542">
        <v>0</v>
      </c>
      <c r="BG280" s="542">
        <v>0</v>
      </c>
      <c r="BH280" s="542">
        <v>0</v>
      </c>
      <c r="BI280" s="542">
        <v>0</v>
      </c>
      <c r="BJ280" s="542">
        <v>0</v>
      </c>
      <c r="BK280" s="542">
        <v>0</v>
      </c>
      <c r="BL280" s="542">
        <v>0</v>
      </c>
      <c r="BM280" s="542">
        <v>0</v>
      </c>
      <c r="BN280" s="550" t="s">
        <v>4490</v>
      </c>
      <c r="BO280" s="551">
        <v>0</v>
      </c>
      <c r="BP280" s="552">
        <v>0.5</v>
      </c>
      <c r="BQ280" s="553">
        <v>0.5</v>
      </c>
      <c r="BR280" s="519">
        <v>0</v>
      </c>
      <c r="BS280" s="519">
        <v>0</v>
      </c>
      <c r="BT280" s="519">
        <v>0</v>
      </c>
      <c r="BU280" s="529">
        <v>0</v>
      </c>
      <c r="BV280" s="519">
        <v>0</v>
      </c>
      <c r="BW280" s="519">
        <v>0</v>
      </c>
      <c r="BX280" s="519">
        <v>0</v>
      </c>
      <c r="BY280" s="519">
        <v>0</v>
      </c>
      <c r="BZ280" s="519">
        <v>0</v>
      </c>
      <c r="CA280" s="519">
        <v>0</v>
      </c>
      <c r="CB280" s="519">
        <v>0</v>
      </c>
      <c r="CC280" s="519">
        <v>0</v>
      </c>
      <c r="CD280" s="519">
        <v>0</v>
      </c>
      <c r="CE280" s="519">
        <v>0</v>
      </c>
      <c r="CF280" s="519">
        <v>0</v>
      </c>
      <c r="CG280" s="519">
        <v>0</v>
      </c>
      <c r="CH280" s="519">
        <v>0</v>
      </c>
      <c r="CI280" s="519">
        <v>0</v>
      </c>
      <c r="CJ280" s="519">
        <v>0</v>
      </c>
      <c r="CK280" s="623">
        <f t="shared" si="4"/>
        <v>1</v>
      </c>
      <c r="CL280" s="554">
        <v>1</v>
      </c>
      <c r="CM280" s="554">
        <v>0.5</v>
      </c>
      <c r="CN280" s="554">
        <v>0.5</v>
      </c>
      <c r="CO280" s="524">
        <v>2</v>
      </c>
      <c r="CP280" s="524"/>
      <c r="CQ280" s="525" t="s">
        <v>4965</v>
      </c>
      <c r="CR280" s="526" t="s">
        <v>4965</v>
      </c>
      <c r="CS280" s="527" t="s">
        <v>4965</v>
      </c>
      <c r="CT280" s="527" t="s">
        <v>4965</v>
      </c>
      <c r="CU280" s="527" t="s">
        <v>4965</v>
      </c>
    </row>
    <row r="281" spans="1:99" s="71" customFormat="1" ht="12" customHeight="1" x14ac:dyDescent="0.2">
      <c r="A281" s="540" t="s">
        <v>2442</v>
      </c>
      <c r="B281" s="541" t="s">
        <v>3695</v>
      </c>
      <c r="C281" s="541" t="s">
        <v>3696</v>
      </c>
      <c r="D281" s="541" t="s">
        <v>3697</v>
      </c>
      <c r="E281" s="542" t="s">
        <v>3698</v>
      </c>
      <c r="F281" s="541" t="s">
        <v>1432</v>
      </c>
      <c r="G281" s="541" t="s">
        <v>3699</v>
      </c>
      <c r="H281" s="541" t="s">
        <v>1885</v>
      </c>
      <c r="I281" s="541" t="s">
        <v>3700</v>
      </c>
      <c r="J281" s="541">
        <v>526241</v>
      </c>
      <c r="K281" s="541">
        <v>175489</v>
      </c>
      <c r="L281" s="512" t="s">
        <v>4766</v>
      </c>
      <c r="M281" s="543">
        <v>41395</v>
      </c>
      <c r="N281" s="544" t="s">
        <v>1432</v>
      </c>
      <c r="O281" s="541">
        <v>0</v>
      </c>
      <c r="P281" s="541">
        <v>88</v>
      </c>
      <c r="Q281" s="545">
        <v>88</v>
      </c>
      <c r="R281" s="541" t="s">
        <v>4928</v>
      </c>
      <c r="S281" s="541" t="s">
        <v>1154</v>
      </c>
      <c r="T281" s="544" t="s">
        <v>4929</v>
      </c>
      <c r="U281" s="544" t="s">
        <v>4930</v>
      </c>
      <c r="V281" s="544"/>
      <c r="W281" s="541" t="s">
        <v>1439</v>
      </c>
      <c r="X281" s="544" t="s">
        <v>1432</v>
      </c>
      <c r="Y281" s="541" t="s">
        <v>1442</v>
      </c>
      <c r="Z281" s="541" t="s">
        <v>1443</v>
      </c>
      <c r="AA281" s="541" t="s">
        <v>1443</v>
      </c>
      <c r="AB281" s="541" t="s">
        <v>1444</v>
      </c>
      <c r="AC281" s="546">
        <v>0.10299999999999999</v>
      </c>
      <c r="AD281" s="547">
        <v>41395</v>
      </c>
      <c r="AE281" s="547"/>
      <c r="AF281" s="548"/>
      <c r="AG281" s="517" t="s">
        <v>3063</v>
      </c>
      <c r="AH281" s="542" t="s">
        <v>1445</v>
      </c>
      <c r="AI281" s="549"/>
      <c r="AJ281" s="542">
        <v>8</v>
      </c>
      <c r="AK281" s="542">
        <v>88</v>
      </c>
      <c r="AL281" s="542">
        <v>0</v>
      </c>
      <c r="AM281" s="542">
        <v>20</v>
      </c>
      <c r="AN281" s="542">
        <v>38</v>
      </c>
      <c r="AO281" s="542">
        <v>30</v>
      </c>
      <c r="AP281" s="542">
        <v>0</v>
      </c>
      <c r="AQ281" s="542">
        <v>0</v>
      </c>
      <c r="AR281" s="542">
        <v>0</v>
      </c>
      <c r="AS281" s="542">
        <v>0</v>
      </c>
      <c r="AT281" s="542">
        <v>20</v>
      </c>
      <c r="AU281" s="542">
        <v>38</v>
      </c>
      <c r="AV281" s="542">
        <v>30</v>
      </c>
      <c r="AW281" s="542">
        <v>0</v>
      </c>
      <c r="AX281" s="542">
        <v>0</v>
      </c>
      <c r="AY281" s="542">
        <v>0</v>
      </c>
      <c r="AZ281" s="542">
        <v>0</v>
      </c>
      <c r="BA281" s="542">
        <v>0</v>
      </c>
      <c r="BB281" s="542">
        <v>0</v>
      </c>
      <c r="BC281" s="542">
        <v>0</v>
      </c>
      <c r="BD281" s="542">
        <v>0</v>
      </c>
      <c r="BE281" s="542">
        <v>0</v>
      </c>
      <c r="BF281" s="542">
        <v>0</v>
      </c>
      <c r="BG281" s="542">
        <v>0</v>
      </c>
      <c r="BH281" s="542">
        <v>0</v>
      </c>
      <c r="BI281" s="542">
        <v>0</v>
      </c>
      <c r="BJ281" s="542">
        <v>0</v>
      </c>
      <c r="BK281" s="542">
        <v>0</v>
      </c>
      <c r="BL281" s="542">
        <v>0</v>
      </c>
      <c r="BM281" s="542">
        <v>0</v>
      </c>
      <c r="BN281" s="550" t="s">
        <v>4491</v>
      </c>
      <c r="BO281" s="551">
        <v>0</v>
      </c>
      <c r="BP281" s="519">
        <v>0</v>
      </c>
      <c r="BQ281" s="553">
        <v>88</v>
      </c>
      <c r="BR281" s="519">
        <v>0</v>
      </c>
      <c r="BS281" s="519">
        <v>0</v>
      </c>
      <c r="BT281" s="519">
        <v>0</v>
      </c>
      <c r="BU281" s="529">
        <v>0</v>
      </c>
      <c r="BV281" s="519">
        <v>0</v>
      </c>
      <c r="BW281" s="519">
        <v>0</v>
      </c>
      <c r="BX281" s="519">
        <v>0</v>
      </c>
      <c r="BY281" s="519">
        <v>0</v>
      </c>
      <c r="BZ281" s="519">
        <v>0</v>
      </c>
      <c r="CA281" s="519">
        <v>0</v>
      </c>
      <c r="CB281" s="519">
        <v>0</v>
      </c>
      <c r="CC281" s="519">
        <v>0</v>
      </c>
      <c r="CD281" s="519">
        <v>0</v>
      </c>
      <c r="CE281" s="519">
        <v>0</v>
      </c>
      <c r="CF281" s="519">
        <v>0</v>
      </c>
      <c r="CG281" s="519">
        <v>0</v>
      </c>
      <c r="CH281" s="519">
        <v>0</v>
      </c>
      <c r="CI281" s="519">
        <v>0</v>
      </c>
      <c r="CJ281" s="519">
        <v>0</v>
      </c>
      <c r="CK281" s="623">
        <f t="shared" si="4"/>
        <v>88</v>
      </c>
      <c r="CL281" s="554">
        <v>88</v>
      </c>
      <c r="CM281" s="554">
        <v>88</v>
      </c>
      <c r="CN281" s="554">
        <v>88</v>
      </c>
      <c r="CO281" s="524">
        <v>5</v>
      </c>
      <c r="CP281" s="726"/>
      <c r="CQ281" s="525" t="s">
        <v>4965</v>
      </c>
      <c r="CR281" s="526" t="s">
        <v>4965</v>
      </c>
      <c r="CS281" s="527" t="s">
        <v>4965</v>
      </c>
      <c r="CT281" s="527" t="s">
        <v>4965</v>
      </c>
      <c r="CU281" s="527" t="s">
        <v>4965</v>
      </c>
    </row>
    <row r="282" spans="1:99" s="71" customFormat="1" ht="12" customHeight="1" x14ac:dyDescent="0.2">
      <c r="A282" s="540" t="s">
        <v>2442</v>
      </c>
      <c r="B282" s="541" t="s">
        <v>3695</v>
      </c>
      <c r="C282" s="541" t="s">
        <v>3696</v>
      </c>
      <c r="D282" s="541" t="s">
        <v>4931</v>
      </c>
      <c r="E282" s="542" t="s">
        <v>3698</v>
      </c>
      <c r="F282" s="541" t="s">
        <v>1432</v>
      </c>
      <c r="G282" s="541" t="s">
        <v>3699</v>
      </c>
      <c r="H282" s="541" t="s">
        <v>1885</v>
      </c>
      <c r="I282" s="541" t="s">
        <v>3700</v>
      </c>
      <c r="J282" s="541">
        <v>526241</v>
      </c>
      <c r="K282" s="541">
        <v>175489</v>
      </c>
      <c r="L282" s="512" t="s">
        <v>4766</v>
      </c>
      <c r="M282" s="543">
        <v>41395</v>
      </c>
      <c r="N282" s="544" t="s">
        <v>1432</v>
      </c>
      <c r="O282" s="541">
        <v>0</v>
      </c>
      <c r="P282" s="541">
        <v>49</v>
      </c>
      <c r="Q282" s="545">
        <v>49</v>
      </c>
      <c r="R282" s="541" t="s">
        <v>4928</v>
      </c>
      <c r="S282" s="541" t="s">
        <v>1154</v>
      </c>
      <c r="T282" s="544" t="s">
        <v>4929</v>
      </c>
      <c r="U282" s="544" t="s">
        <v>4930</v>
      </c>
      <c r="V282" s="544"/>
      <c r="W282" s="541" t="s">
        <v>1439</v>
      </c>
      <c r="X282" s="544" t="s">
        <v>1432</v>
      </c>
      <c r="Y282" s="541" t="s">
        <v>1442</v>
      </c>
      <c r="Z282" s="541" t="s">
        <v>1443</v>
      </c>
      <c r="AA282" s="541" t="s">
        <v>1443</v>
      </c>
      <c r="AB282" s="541" t="s">
        <v>1444</v>
      </c>
      <c r="AC282" s="546">
        <v>0.123</v>
      </c>
      <c r="AD282" s="547">
        <v>41395</v>
      </c>
      <c r="AE282" s="547"/>
      <c r="AF282" s="548"/>
      <c r="AG282" s="517" t="s">
        <v>3063</v>
      </c>
      <c r="AH282" s="542" t="s">
        <v>1445</v>
      </c>
      <c r="AI282" s="549"/>
      <c r="AJ282" s="542">
        <v>4</v>
      </c>
      <c r="AK282" s="542">
        <v>49</v>
      </c>
      <c r="AL282" s="542">
        <v>0</v>
      </c>
      <c r="AM282" s="542">
        <v>11</v>
      </c>
      <c r="AN282" s="542">
        <v>29</v>
      </c>
      <c r="AO282" s="542">
        <v>9</v>
      </c>
      <c r="AP282" s="542">
        <v>0</v>
      </c>
      <c r="AQ282" s="542">
        <v>0</v>
      </c>
      <c r="AR282" s="542">
        <v>0</v>
      </c>
      <c r="AS282" s="542">
        <v>0</v>
      </c>
      <c r="AT282" s="542">
        <v>11</v>
      </c>
      <c r="AU282" s="542">
        <v>29</v>
      </c>
      <c r="AV282" s="542">
        <v>9</v>
      </c>
      <c r="AW282" s="542">
        <v>0</v>
      </c>
      <c r="AX282" s="542">
        <v>0</v>
      </c>
      <c r="AY282" s="542">
        <v>0</v>
      </c>
      <c r="AZ282" s="542">
        <v>0</v>
      </c>
      <c r="BA282" s="542">
        <v>0</v>
      </c>
      <c r="BB282" s="542">
        <v>0</v>
      </c>
      <c r="BC282" s="542">
        <v>0</v>
      </c>
      <c r="BD282" s="542">
        <v>0</v>
      </c>
      <c r="BE282" s="542">
        <v>0</v>
      </c>
      <c r="BF282" s="542">
        <v>0</v>
      </c>
      <c r="BG282" s="542">
        <v>0</v>
      </c>
      <c r="BH282" s="542">
        <v>0</v>
      </c>
      <c r="BI282" s="542">
        <v>0</v>
      </c>
      <c r="BJ282" s="542">
        <v>0</v>
      </c>
      <c r="BK282" s="542">
        <v>0</v>
      </c>
      <c r="BL282" s="542">
        <v>0</v>
      </c>
      <c r="BM282" s="542">
        <v>0</v>
      </c>
      <c r="BN282" s="550" t="s">
        <v>4491</v>
      </c>
      <c r="BO282" s="551">
        <v>0</v>
      </c>
      <c r="BP282" s="552">
        <v>49</v>
      </c>
      <c r="BQ282" s="528">
        <v>0</v>
      </c>
      <c r="BR282" s="519">
        <v>0</v>
      </c>
      <c r="BS282" s="519">
        <v>0</v>
      </c>
      <c r="BT282" s="519">
        <v>0</v>
      </c>
      <c r="BU282" s="529">
        <v>0</v>
      </c>
      <c r="BV282" s="519">
        <v>0</v>
      </c>
      <c r="BW282" s="519">
        <v>0</v>
      </c>
      <c r="BX282" s="519">
        <v>0</v>
      </c>
      <c r="BY282" s="519">
        <v>0</v>
      </c>
      <c r="BZ282" s="519">
        <v>0</v>
      </c>
      <c r="CA282" s="519">
        <v>0</v>
      </c>
      <c r="CB282" s="519">
        <v>0</v>
      </c>
      <c r="CC282" s="519">
        <v>0</v>
      </c>
      <c r="CD282" s="519">
        <v>0</v>
      </c>
      <c r="CE282" s="519">
        <v>0</v>
      </c>
      <c r="CF282" s="519">
        <v>0</v>
      </c>
      <c r="CG282" s="519">
        <v>0</v>
      </c>
      <c r="CH282" s="519">
        <v>0</v>
      </c>
      <c r="CI282" s="519">
        <v>0</v>
      </c>
      <c r="CJ282" s="519">
        <v>0</v>
      </c>
      <c r="CK282" s="623">
        <f t="shared" si="4"/>
        <v>49</v>
      </c>
      <c r="CL282" s="554">
        <v>49</v>
      </c>
      <c r="CM282" s="523">
        <v>0</v>
      </c>
      <c r="CN282" s="523">
        <v>0</v>
      </c>
      <c r="CO282" s="524">
        <v>5</v>
      </c>
      <c r="CP282" s="726"/>
      <c r="CQ282" s="525" t="s">
        <v>4965</v>
      </c>
      <c r="CR282" s="526" t="s">
        <v>4965</v>
      </c>
      <c r="CS282" s="527" t="s">
        <v>4965</v>
      </c>
      <c r="CT282" s="527" t="s">
        <v>4965</v>
      </c>
      <c r="CU282" s="527" t="s">
        <v>4965</v>
      </c>
    </row>
    <row r="283" spans="1:99" s="71" customFormat="1" ht="12" customHeight="1" x14ac:dyDescent="0.2">
      <c r="A283" s="540" t="s">
        <v>2442</v>
      </c>
      <c r="B283" s="541" t="s">
        <v>3695</v>
      </c>
      <c r="C283" s="541" t="s">
        <v>3696</v>
      </c>
      <c r="D283" s="541" t="s">
        <v>4931</v>
      </c>
      <c r="E283" s="542" t="s">
        <v>3698</v>
      </c>
      <c r="F283" s="541" t="s">
        <v>1432</v>
      </c>
      <c r="G283" s="541" t="s">
        <v>3699</v>
      </c>
      <c r="H283" s="541" t="s">
        <v>1885</v>
      </c>
      <c r="I283" s="541" t="s">
        <v>3700</v>
      </c>
      <c r="J283" s="541">
        <v>526241</v>
      </c>
      <c r="K283" s="541">
        <v>175489</v>
      </c>
      <c r="L283" s="512" t="s">
        <v>4766</v>
      </c>
      <c r="M283" s="543">
        <v>41395</v>
      </c>
      <c r="N283" s="544" t="s">
        <v>1432</v>
      </c>
      <c r="O283" s="541">
        <v>0</v>
      </c>
      <c r="P283" s="541">
        <v>28</v>
      </c>
      <c r="Q283" s="545">
        <v>28</v>
      </c>
      <c r="R283" s="541" t="s">
        <v>4928</v>
      </c>
      <c r="S283" s="541" t="s">
        <v>1154</v>
      </c>
      <c r="T283" s="544" t="s">
        <v>4929</v>
      </c>
      <c r="U283" s="544" t="s">
        <v>4930</v>
      </c>
      <c r="V283" s="544"/>
      <c r="W283" s="541" t="s">
        <v>1439</v>
      </c>
      <c r="X283" s="544" t="s">
        <v>1432</v>
      </c>
      <c r="Y283" s="541" t="s">
        <v>1442</v>
      </c>
      <c r="Z283" s="541" t="s">
        <v>1443</v>
      </c>
      <c r="AA283" s="541" t="s">
        <v>1443</v>
      </c>
      <c r="AB283" s="541" t="s">
        <v>1444</v>
      </c>
      <c r="AC283" s="546">
        <v>4.4999999999999998E-2</v>
      </c>
      <c r="AD283" s="547">
        <v>41395</v>
      </c>
      <c r="AE283" s="547"/>
      <c r="AF283" s="548"/>
      <c r="AG283" s="517" t="s">
        <v>628</v>
      </c>
      <c r="AH283" s="542" t="s">
        <v>3904</v>
      </c>
      <c r="AI283" s="549"/>
      <c r="AJ283" s="542">
        <v>3</v>
      </c>
      <c r="AK283" s="542">
        <v>28</v>
      </c>
      <c r="AL283" s="542">
        <v>0</v>
      </c>
      <c r="AM283" s="542">
        <v>13</v>
      </c>
      <c r="AN283" s="542">
        <v>15</v>
      </c>
      <c r="AO283" s="542">
        <v>0</v>
      </c>
      <c r="AP283" s="542">
        <v>0</v>
      </c>
      <c r="AQ283" s="542">
        <v>0</v>
      </c>
      <c r="AR283" s="542">
        <v>0</v>
      </c>
      <c r="AS283" s="542">
        <v>0</v>
      </c>
      <c r="AT283" s="542">
        <v>13</v>
      </c>
      <c r="AU283" s="542">
        <v>15</v>
      </c>
      <c r="AV283" s="542">
        <v>0</v>
      </c>
      <c r="AW283" s="542">
        <v>0</v>
      </c>
      <c r="AX283" s="542">
        <v>0</v>
      </c>
      <c r="AY283" s="542">
        <v>0</v>
      </c>
      <c r="AZ283" s="542">
        <v>0</v>
      </c>
      <c r="BA283" s="542">
        <v>0</v>
      </c>
      <c r="BB283" s="542">
        <v>0</v>
      </c>
      <c r="BC283" s="542">
        <v>0</v>
      </c>
      <c r="BD283" s="542">
        <v>0</v>
      </c>
      <c r="BE283" s="542">
        <v>0</v>
      </c>
      <c r="BF283" s="542">
        <v>0</v>
      </c>
      <c r="BG283" s="542">
        <v>0</v>
      </c>
      <c r="BH283" s="542">
        <v>0</v>
      </c>
      <c r="BI283" s="542">
        <v>0</v>
      </c>
      <c r="BJ283" s="542">
        <v>0</v>
      </c>
      <c r="BK283" s="542">
        <v>0</v>
      </c>
      <c r="BL283" s="542">
        <v>0</v>
      </c>
      <c r="BM283" s="542">
        <v>0</v>
      </c>
      <c r="BN283" s="550" t="s">
        <v>4491</v>
      </c>
      <c r="BO283" s="551">
        <v>0</v>
      </c>
      <c r="BP283" s="552">
        <v>28</v>
      </c>
      <c r="BQ283" s="519">
        <v>0</v>
      </c>
      <c r="BR283" s="519">
        <v>0</v>
      </c>
      <c r="BS283" s="519">
        <v>0</v>
      </c>
      <c r="BT283" s="519">
        <v>0</v>
      </c>
      <c r="BU283" s="529">
        <v>0</v>
      </c>
      <c r="BV283" s="519">
        <v>0</v>
      </c>
      <c r="BW283" s="519">
        <v>0</v>
      </c>
      <c r="BX283" s="519">
        <v>0</v>
      </c>
      <c r="BY283" s="519">
        <v>0</v>
      </c>
      <c r="BZ283" s="519">
        <v>0</v>
      </c>
      <c r="CA283" s="519">
        <v>0</v>
      </c>
      <c r="CB283" s="519">
        <v>0</v>
      </c>
      <c r="CC283" s="519">
        <v>0</v>
      </c>
      <c r="CD283" s="519">
        <v>0</v>
      </c>
      <c r="CE283" s="519">
        <v>0</v>
      </c>
      <c r="CF283" s="519">
        <v>0</v>
      </c>
      <c r="CG283" s="519">
        <v>0</v>
      </c>
      <c r="CH283" s="519">
        <v>0</v>
      </c>
      <c r="CI283" s="519">
        <v>0</v>
      </c>
      <c r="CJ283" s="519">
        <v>0</v>
      </c>
      <c r="CK283" s="623">
        <f t="shared" si="4"/>
        <v>28</v>
      </c>
      <c r="CL283" s="554">
        <v>28</v>
      </c>
      <c r="CM283" s="523">
        <v>0</v>
      </c>
      <c r="CN283" s="523">
        <v>0</v>
      </c>
      <c r="CO283" s="524">
        <v>5</v>
      </c>
      <c r="CP283" s="726"/>
      <c r="CQ283" s="525" t="s">
        <v>4965</v>
      </c>
      <c r="CR283" s="526" t="s">
        <v>4965</v>
      </c>
      <c r="CS283" s="527" t="s">
        <v>4965</v>
      </c>
      <c r="CT283" s="527" t="s">
        <v>4965</v>
      </c>
      <c r="CU283" s="527" t="s">
        <v>4965</v>
      </c>
    </row>
    <row r="284" spans="1:99" s="71" customFormat="1" ht="12" customHeight="1" x14ac:dyDescent="0.2">
      <c r="A284" s="540" t="s">
        <v>2442</v>
      </c>
      <c r="B284" s="541" t="s">
        <v>3695</v>
      </c>
      <c r="C284" s="541" t="s">
        <v>3696</v>
      </c>
      <c r="D284" s="541" t="s">
        <v>4932</v>
      </c>
      <c r="E284" s="542" t="s">
        <v>3698</v>
      </c>
      <c r="F284" s="541" t="s">
        <v>1432</v>
      </c>
      <c r="G284" s="541" t="s">
        <v>3699</v>
      </c>
      <c r="H284" s="541" t="s">
        <v>1885</v>
      </c>
      <c r="I284" s="541" t="s">
        <v>3700</v>
      </c>
      <c r="J284" s="541">
        <v>526241</v>
      </c>
      <c r="K284" s="541">
        <v>175489</v>
      </c>
      <c r="L284" s="512" t="s">
        <v>4766</v>
      </c>
      <c r="M284" s="543">
        <v>41395</v>
      </c>
      <c r="N284" s="544" t="s">
        <v>1432</v>
      </c>
      <c r="O284" s="541">
        <v>0</v>
      </c>
      <c r="P284" s="541">
        <v>32</v>
      </c>
      <c r="Q284" s="545">
        <v>32</v>
      </c>
      <c r="R284" s="541" t="s">
        <v>4928</v>
      </c>
      <c r="S284" s="541" t="s">
        <v>1154</v>
      </c>
      <c r="T284" s="544" t="s">
        <v>4929</v>
      </c>
      <c r="U284" s="544" t="s">
        <v>4930</v>
      </c>
      <c r="V284" s="544"/>
      <c r="W284" s="541" t="s">
        <v>1439</v>
      </c>
      <c r="X284" s="544" t="s">
        <v>1432</v>
      </c>
      <c r="Y284" s="541" t="s">
        <v>1442</v>
      </c>
      <c r="Z284" s="541" t="s">
        <v>1443</v>
      </c>
      <c r="AA284" s="541" t="s">
        <v>1443</v>
      </c>
      <c r="AB284" s="541" t="s">
        <v>1444</v>
      </c>
      <c r="AC284" s="546">
        <v>8.5000000000000006E-2</v>
      </c>
      <c r="AD284" s="547">
        <v>41395</v>
      </c>
      <c r="AE284" s="547"/>
      <c r="AF284" s="548"/>
      <c r="AG284" s="517" t="s">
        <v>3063</v>
      </c>
      <c r="AH284" s="542" t="s">
        <v>1445</v>
      </c>
      <c r="AI284" s="549"/>
      <c r="AJ284" s="542">
        <v>3</v>
      </c>
      <c r="AK284" s="542">
        <v>32</v>
      </c>
      <c r="AL284" s="542">
        <v>6</v>
      </c>
      <c r="AM284" s="542">
        <v>3</v>
      </c>
      <c r="AN284" s="542">
        <v>18</v>
      </c>
      <c r="AO284" s="542">
        <v>5</v>
      </c>
      <c r="AP284" s="542">
        <v>0</v>
      </c>
      <c r="AQ284" s="542">
        <v>0</v>
      </c>
      <c r="AR284" s="542">
        <v>0</v>
      </c>
      <c r="AS284" s="542">
        <v>6</v>
      </c>
      <c r="AT284" s="542">
        <v>3</v>
      </c>
      <c r="AU284" s="542">
        <v>18</v>
      </c>
      <c r="AV284" s="542">
        <v>5</v>
      </c>
      <c r="AW284" s="542">
        <v>0</v>
      </c>
      <c r="AX284" s="542">
        <v>0</v>
      </c>
      <c r="AY284" s="542">
        <v>0</v>
      </c>
      <c r="AZ284" s="542">
        <v>0</v>
      </c>
      <c r="BA284" s="542">
        <v>0</v>
      </c>
      <c r="BB284" s="542">
        <v>0</v>
      </c>
      <c r="BC284" s="542">
        <v>0</v>
      </c>
      <c r="BD284" s="542">
        <v>0</v>
      </c>
      <c r="BE284" s="542">
        <v>0</v>
      </c>
      <c r="BF284" s="542">
        <v>0</v>
      </c>
      <c r="BG284" s="542">
        <v>0</v>
      </c>
      <c r="BH284" s="542">
        <v>0</v>
      </c>
      <c r="BI284" s="542">
        <v>0</v>
      </c>
      <c r="BJ284" s="542">
        <v>0</v>
      </c>
      <c r="BK284" s="542">
        <v>0</v>
      </c>
      <c r="BL284" s="542">
        <v>0</v>
      </c>
      <c r="BM284" s="542">
        <v>0</v>
      </c>
      <c r="BN284" s="550" t="s">
        <v>4491</v>
      </c>
      <c r="BO284" s="551">
        <v>0</v>
      </c>
      <c r="BP284" s="552">
        <v>32</v>
      </c>
      <c r="BQ284" s="519">
        <v>0</v>
      </c>
      <c r="BR284" s="519">
        <v>0</v>
      </c>
      <c r="BS284" s="519">
        <v>0</v>
      </c>
      <c r="BT284" s="519">
        <v>0</v>
      </c>
      <c r="BU284" s="529">
        <v>0</v>
      </c>
      <c r="BV284" s="519">
        <v>0</v>
      </c>
      <c r="BW284" s="519">
        <v>0</v>
      </c>
      <c r="BX284" s="519">
        <v>0</v>
      </c>
      <c r="BY284" s="519">
        <v>0</v>
      </c>
      <c r="BZ284" s="519">
        <v>0</v>
      </c>
      <c r="CA284" s="519">
        <v>0</v>
      </c>
      <c r="CB284" s="519">
        <v>0</v>
      </c>
      <c r="CC284" s="519">
        <v>0</v>
      </c>
      <c r="CD284" s="519">
        <v>0</v>
      </c>
      <c r="CE284" s="519">
        <v>0</v>
      </c>
      <c r="CF284" s="519">
        <v>0</v>
      </c>
      <c r="CG284" s="519">
        <v>0</v>
      </c>
      <c r="CH284" s="519">
        <v>0</v>
      </c>
      <c r="CI284" s="519">
        <v>0</v>
      </c>
      <c r="CJ284" s="519">
        <v>0</v>
      </c>
      <c r="CK284" s="623">
        <f t="shared" si="4"/>
        <v>32</v>
      </c>
      <c r="CL284" s="554">
        <v>32</v>
      </c>
      <c r="CM284" s="554">
        <v>0</v>
      </c>
      <c r="CN284" s="554">
        <v>0</v>
      </c>
      <c r="CO284" s="524">
        <v>5</v>
      </c>
      <c r="CP284" s="726"/>
      <c r="CQ284" s="525" t="s">
        <v>4965</v>
      </c>
      <c r="CR284" s="526" t="s">
        <v>4965</v>
      </c>
      <c r="CS284" s="527" t="s">
        <v>4965</v>
      </c>
      <c r="CT284" s="527" t="s">
        <v>4965</v>
      </c>
      <c r="CU284" s="527" t="s">
        <v>4965</v>
      </c>
    </row>
    <row r="285" spans="1:99" s="71" customFormat="1" ht="12" customHeight="1" x14ac:dyDescent="0.2">
      <c r="A285" s="540" t="s">
        <v>2442</v>
      </c>
      <c r="B285" s="541" t="s">
        <v>3695</v>
      </c>
      <c r="C285" s="541" t="s">
        <v>3696</v>
      </c>
      <c r="D285" s="541" t="s">
        <v>4932</v>
      </c>
      <c r="E285" s="542" t="s">
        <v>3698</v>
      </c>
      <c r="F285" s="541" t="s">
        <v>1432</v>
      </c>
      <c r="G285" s="541" t="s">
        <v>3699</v>
      </c>
      <c r="H285" s="541" t="s">
        <v>1885</v>
      </c>
      <c r="I285" s="541" t="s">
        <v>3700</v>
      </c>
      <c r="J285" s="541">
        <v>526241</v>
      </c>
      <c r="K285" s="541">
        <v>175489</v>
      </c>
      <c r="L285" s="512" t="s">
        <v>4766</v>
      </c>
      <c r="M285" s="543">
        <v>41395</v>
      </c>
      <c r="N285" s="544" t="s">
        <v>1432</v>
      </c>
      <c r="O285" s="541">
        <v>0</v>
      </c>
      <c r="P285" s="541">
        <v>53</v>
      </c>
      <c r="Q285" s="545">
        <v>53</v>
      </c>
      <c r="R285" s="541" t="s">
        <v>4928</v>
      </c>
      <c r="S285" s="541" t="s">
        <v>1154</v>
      </c>
      <c r="T285" s="544" t="s">
        <v>4929</v>
      </c>
      <c r="U285" s="544" t="s">
        <v>4930</v>
      </c>
      <c r="V285" s="544"/>
      <c r="W285" s="541" t="s">
        <v>1439</v>
      </c>
      <c r="X285" s="544" t="s">
        <v>1432</v>
      </c>
      <c r="Y285" s="541" t="s">
        <v>1442</v>
      </c>
      <c r="Z285" s="541" t="s">
        <v>1443</v>
      </c>
      <c r="AA285" s="541" t="s">
        <v>1443</v>
      </c>
      <c r="AB285" s="541" t="s">
        <v>1444</v>
      </c>
      <c r="AC285" s="546">
        <v>8.3000000000000004E-2</v>
      </c>
      <c r="AD285" s="547">
        <v>41395</v>
      </c>
      <c r="AE285" s="547"/>
      <c r="AF285" s="548"/>
      <c r="AG285" s="517" t="s">
        <v>628</v>
      </c>
      <c r="AH285" s="542" t="s">
        <v>3904</v>
      </c>
      <c r="AI285" s="549"/>
      <c r="AJ285" s="542">
        <v>5</v>
      </c>
      <c r="AK285" s="542">
        <v>53</v>
      </c>
      <c r="AL285" s="542">
        <v>0</v>
      </c>
      <c r="AM285" s="542">
        <v>25</v>
      </c>
      <c r="AN285" s="542">
        <v>28</v>
      </c>
      <c r="AO285" s="542">
        <v>0</v>
      </c>
      <c r="AP285" s="542">
        <v>0</v>
      </c>
      <c r="AQ285" s="542">
        <v>0</v>
      </c>
      <c r="AR285" s="542">
        <v>0</v>
      </c>
      <c r="AS285" s="542">
        <v>0</v>
      </c>
      <c r="AT285" s="542">
        <v>25</v>
      </c>
      <c r="AU285" s="542">
        <v>28</v>
      </c>
      <c r="AV285" s="542">
        <v>0</v>
      </c>
      <c r="AW285" s="542">
        <v>0</v>
      </c>
      <c r="AX285" s="542">
        <v>0</v>
      </c>
      <c r="AY285" s="542">
        <v>0</v>
      </c>
      <c r="AZ285" s="542">
        <v>0</v>
      </c>
      <c r="BA285" s="542">
        <v>0</v>
      </c>
      <c r="BB285" s="542">
        <v>0</v>
      </c>
      <c r="BC285" s="542">
        <v>0</v>
      </c>
      <c r="BD285" s="542">
        <v>0</v>
      </c>
      <c r="BE285" s="542">
        <v>0</v>
      </c>
      <c r="BF285" s="542">
        <v>0</v>
      </c>
      <c r="BG285" s="542">
        <v>0</v>
      </c>
      <c r="BH285" s="542">
        <v>0</v>
      </c>
      <c r="BI285" s="542">
        <v>0</v>
      </c>
      <c r="BJ285" s="542">
        <v>0</v>
      </c>
      <c r="BK285" s="542">
        <v>0</v>
      </c>
      <c r="BL285" s="542">
        <v>0</v>
      </c>
      <c r="BM285" s="542">
        <v>0</v>
      </c>
      <c r="BN285" s="550" t="s">
        <v>4491</v>
      </c>
      <c r="BO285" s="551">
        <v>0</v>
      </c>
      <c r="BP285" s="552">
        <v>53</v>
      </c>
      <c r="BQ285" s="528">
        <v>0</v>
      </c>
      <c r="BR285" s="519">
        <v>0</v>
      </c>
      <c r="BS285" s="519">
        <v>0</v>
      </c>
      <c r="BT285" s="519">
        <v>0</v>
      </c>
      <c r="BU285" s="529">
        <v>0</v>
      </c>
      <c r="BV285" s="519">
        <v>0</v>
      </c>
      <c r="BW285" s="519">
        <v>0</v>
      </c>
      <c r="BX285" s="519">
        <v>0</v>
      </c>
      <c r="BY285" s="519">
        <v>0</v>
      </c>
      <c r="BZ285" s="519">
        <v>0</v>
      </c>
      <c r="CA285" s="519">
        <v>0</v>
      </c>
      <c r="CB285" s="519">
        <v>0</v>
      </c>
      <c r="CC285" s="519">
        <v>0</v>
      </c>
      <c r="CD285" s="519">
        <v>0</v>
      </c>
      <c r="CE285" s="519">
        <v>0</v>
      </c>
      <c r="CF285" s="519">
        <v>0</v>
      </c>
      <c r="CG285" s="519">
        <v>0</v>
      </c>
      <c r="CH285" s="519">
        <v>0</v>
      </c>
      <c r="CI285" s="519">
        <v>0</v>
      </c>
      <c r="CJ285" s="519">
        <v>0</v>
      </c>
      <c r="CK285" s="623">
        <f t="shared" si="4"/>
        <v>53</v>
      </c>
      <c r="CL285" s="554">
        <v>53</v>
      </c>
      <c r="CM285" s="554">
        <v>0</v>
      </c>
      <c r="CN285" s="554">
        <v>0</v>
      </c>
      <c r="CO285" s="524">
        <v>5</v>
      </c>
      <c r="CP285" s="726"/>
      <c r="CQ285" s="525" t="s">
        <v>4965</v>
      </c>
      <c r="CR285" s="526" t="s">
        <v>4965</v>
      </c>
      <c r="CS285" s="527" t="s">
        <v>4965</v>
      </c>
      <c r="CT285" s="527" t="s">
        <v>4965</v>
      </c>
      <c r="CU285" s="527" t="s">
        <v>4965</v>
      </c>
    </row>
    <row r="286" spans="1:99" s="71" customFormat="1" ht="12" customHeight="1" x14ac:dyDescent="0.2">
      <c r="A286" s="540" t="s">
        <v>2442</v>
      </c>
      <c r="B286" s="541" t="s">
        <v>4933</v>
      </c>
      <c r="C286" s="541" t="s">
        <v>1432</v>
      </c>
      <c r="D286" s="541" t="s">
        <v>1432</v>
      </c>
      <c r="E286" s="542" t="s">
        <v>4934</v>
      </c>
      <c r="F286" s="541" t="s">
        <v>1432</v>
      </c>
      <c r="G286" s="541" t="s">
        <v>4935</v>
      </c>
      <c r="H286" s="541" t="s">
        <v>1885</v>
      </c>
      <c r="I286" s="541" t="s">
        <v>4936</v>
      </c>
      <c r="J286" s="541">
        <v>525134</v>
      </c>
      <c r="K286" s="541">
        <v>174492</v>
      </c>
      <c r="L286" s="512" t="s">
        <v>3079</v>
      </c>
      <c r="M286" s="543">
        <v>42094</v>
      </c>
      <c r="N286" s="544" t="s">
        <v>1432</v>
      </c>
      <c r="O286" s="541">
        <v>0</v>
      </c>
      <c r="P286" s="541">
        <v>1</v>
      </c>
      <c r="Q286" s="545">
        <v>1</v>
      </c>
      <c r="R286" s="541" t="s">
        <v>4937</v>
      </c>
      <c r="S286" s="541" t="s">
        <v>1438</v>
      </c>
      <c r="T286" s="544" t="s">
        <v>4938</v>
      </c>
      <c r="U286" s="544" t="s">
        <v>4939</v>
      </c>
      <c r="V286" s="544"/>
      <c r="W286" s="541" t="s">
        <v>1439</v>
      </c>
      <c r="X286" s="544" t="s">
        <v>1432</v>
      </c>
      <c r="Y286" s="541" t="s">
        <v>1442</v>
      </c>
      <c r="Z286" s="541" t="s">
        <v>1443</v>
      </c>
      <c r="AA286" s="541" t="s">
        <v>1444</v>
      </c>
      <c r="AB286" s="541" t="s">
        <v>2713</v>
      </c>
      <c r="AC286" s="546">
        <v>1.6E-2</v>
      </c>
      <c r="AD286" s="547">
        <v>42094</v>
      </c>
      <c r="AE286" s="547" t="s">
        <v>1938</v>
      </c>
      <c r="AF286" s="548"/>
      <c r="AG286" s="517" t="s">
        <v>3063</v>
      </c>
      <c r="AH286" s="542" t="s">
        <v>1445</v>
      </c>
      <c r="AI286" s="549"/>
      <c r="AJ286" s="549"/>
      <c r="AK286" s="549"/>
      <c r="AL286" s="542">
        <v>0</v>
      </c>
      <c r="AM286" s="542">
        <v>0</v>
      </c>
      <c r="AN286" s="542">
        <v>0</v>
      </c>
      <c r="AO286" s="542">
        <v>0</v>
      </c>
      <c r="AP286" s="542">
        <v>0</v>
      </c>
      <c r="AQ286" s="542">
        <v>1</v>
      </c>
      <c r="AR286" s="542">
        <v>0</v>
      </c>
      <c r="AS286" s="542">
        <v>0</v>
      </c>
      <c r="AT286" s="542">
        <v>0</v>
      </c>
      <c r="AU286" s="542">
        <v>0</v>
      </c>
      <c r="AV286" s="542">
        <v>0</v>
      </c>
      <c r="AW286" s="542">
        <v>0</v>
      </c>
      <c r="AX286" s="542">
        <v>0</v>
      </c>
      <c r="AY286" s="542">
        <v>0</v>
      </c>
      <c r="AZ286" s="542">
        <v>0</v>
      </c>
      <c r="BA286" s="542">
        <v>0</v>
      </c>
      <c r="BB286" s="542">
        <v>0</v>
      </c>
      <c r="BC286" s="542">
        <v>0</v>
      </c>
      <c r="BD286" s="542">
        <v>0</v>
      </c>
      <c r="BE286" s="542">
        <v>1</v>
      </c>
      <c r="BF286" s="542">
        <v>0</v>
      </c>
      <c r="BG286" s="542">
        <v>0</v>
      </c>
      <c r="BH286" s="542">
        <v>0</v>
      </c>
      <c r="BI286" s="542">
        <v>0</v>
      </c>
      <c r="BJ286" s="542">
        <v>0</v>
      </c>
      <c r="BK286" s="542">
        <v>0</v>
      </c>
      <c r="BL286" s="542">
        <v>0</v>
      </c>
      <c r="BM286" s="542">
        <v>0</v>
      </c>
      <c r="BN286" s="550" t="s">
        <v>4490</v>
      </c>
      <c r="BO286" s="551">
        <v>0</v>
      </c>
      <c r="BP286" s="552">
        <v>0.5</v>
      </c>
      <c r="BQ286" s="553">
        <v>0.5</v>
      </c>
      <c r="BR286" s="519">
        <v>0</v>
      </c>
      <c r="BS286" s="519">
        <v>0</v>
      </c>
      <c r="BT286" s="519">
        <v>0</v>
      </c>
      <c r="BU286" s="529">
        <v>0</v>
      </c>
      <c r="BV286" s="519">
        <v>0</v>
      </c>
      <c r="BW286" s="519">
        <v>0</v>
      </c>
      <c r="BX286" s="519">
        <v>0</v>
      </c>
      <c r="BY286" s="519">
        <v>0</v>
      </c>
      <c r="BZ286" s="519">
        <v>0</v>
      </c>
      <c r="CA286" s="519">
        <v>0</v>
      </c>
      <c r="CB286" s="519">
        <v>0</v>
      </c>
      <c r="CC286" s="519">
        <v>0</v>
      </c>
      <c r="CD286" s="519">
        <v>0</v>
      </c>
      <c r="CE286" s="519">
        <v>0</v>
      </c>
      <c r="CF286" s="519">
        <v>0</v>
      </c>
      <c r="CG286" s="519">
        <v>0</v>
      </c>
      <c r="CH286" s="519">
        <v>0</v>
      </c>
      <c r="CI286" s="519">
        <v>0</v>
      </c>
      <c r="CJ286" s="519">
        <v>0</v>
      </c>
      <c r="CK286" s="623">
        <f t="shared" si="4"/>
        <v>1</v>
      </c>
      <c r="CL286" s="554">
        <v>1</v>
      </c>
      <c r="CM286" s="554">
        <v>0.5</v>
      </c>
      <c r="CN286" s="554">
        <v>0.5</v>
      </c>
      <c r="CO286" s="524">
        <v>2</v>
      </c>
      <c r="CP286" s="524"/>
      <c r="CQ286" s="525" t="s">
        <v>4965</v>
      </c>
      <c r="CR286" s="526" t="s">
        <v>4965</v>
      </c>
      <c r="CS286" s="527" t="s">
        <v>4965</v>
      </c>
      <c r="CT286" s="527" t="s">
        <v>4965</v>
      </c>
      <c r="CU286" s="527" t="s">
        <v>4965</v>
      </c>
    </row>
    <row r="287" spans="1:99" s="71" customFormat="1" ht="12" customHeight="1" x14ac:dyDescent="0.2">
      <c r="A287" s="540" t="s">
        <v>2442</v>
      </c>
      <c r="B287" s="541" t="s">
        <v>4940</v>
      </c>
      <c r="C287" s="541" t="s">
        <v>1432</v>
      </c>
      <c r="D287" s="541" t="s">
        <v>1432</v>
      </c>
      <c r="E287" s="542" t="s">
        <v>4941</v>
      </c>
      <c r="F287" s="541" t="s">
        <v>1432</v>
      </c>
      <c r="G287" s="541" t="s">
        <v>4942</v>
      </c>
      <c r="H287" s="541" t="s">
        <v>1885</v>
      </c>
      <c r="I287" s="541" t="s">
        <v>4943</v>
      </c>
      <c r="J287" s="541">
        <v>524818</v>
      </c>
      <c r="K287" s="541">
        <v>173252</v>
      </c>
      <c r="L287" s="512" t="s">
        <v>3087</v>
      </c>
      <c r="M287" s="543">
        <v>42094</v>
      </c>
      <c r="N287" s="544" t="s">
        <v>1432</v>
      </c>
      <c r="O287" s="541">
        <v>0</v>
      </c>
      <c r="P287" s="541">
        <v>1</v>
      </c>
      <c r="Q287" s="545">
        <v>1</v>
      </c>
      <c r="R287" s="541" t="s">
        <v>4944</v>
      </c>
      <c r="S287" s="541" t="s">
        <v>1438</v>
      </c>
      <c r="T287" s="544" t="s">
        <v>4945</v>
      </c>
      <c r="U287" s="544" t="s">
        <v>4719</v>
      </c>
      <c r="V287" s="544"/>
      <c r="W287" s="541" t="s">
        <v>1439</v>
      </c>
      <c r="X287" s="544" t="s">
        <v>1432</v>
      </c>
      <c r="Y287" s="541" t="s">
        <v>1442</v>
      </c>
      <c r="Z287" s="541" t="s">
        <v>3893</v>
      </c>
      <c r="AA287" s="541" t="s">
        <v>1444</v>
      </c>
      <c r="AB287" s="541" t="s">
        <v>3894</v>
      </c>
      <c r="AC287" s="546">
        <v>8.0000000000000002E-3</v>
      </c>
      <c r="AD287" s="547">
        <v>42094</v>
      </c>
      <c r="AE287" s="547" t="s">
        <v>1938</v>
      </c>
      <c r="AF287" s="548"/>
      <c r="AG287" s="517" t="s">
        <v>3063</v>
      </c>
      <c r="AH287" s="542" t="s">
        <v>1445</v>
      </c>
      <c r="AI287" s="549"/>
      <c r="AJ287" s="549"/>
      <c r="AK287" s="549"/>
      <c r="AL287" s="542">
        <v>0</v>
      </c>
      <c r="AM287" s="542">
        <v>1</v>
      </c>
      <c r="AN287" s="542">
        <v>0</v>
      </c>
      <c r="AO287" s="542">
        <v>0</v>
      </c>
      <c r="AP287" s="542">
        <v>0</v>
      </c>
      <c r="AQ287" s="542">
        <v>0</v>
      </c>
      <c r="AR287" s="542">
        <v>0</v>
      </c>
      <c r="AS287" s="542">
        <v>0</v>
      </c>
      <c r="AT287" s="542">
        <v>1</v>
      </c>
      <c r="AU287" s="542">
        <v>0</v>
      </c>
      <c r="AV287" s="542">
        <v>0</v>
      </c>
      <c r="AW287" s="542">
        <v>0</v>
      </c>
      <c r="AX287" s="542">
        <v>0</v>
      </c>
      <c r="AY287" s="542">
        <v>0</v>
      </c>
      <c r="AZ287" s="542">
        <v>0</v>
      </c>
      <c r="BA287" s="542">
        <v>0</v>
      </c>
      <c r="BB287" s="542">
        <v>0</v>
      </c>
      <c r="BC287" s="542">
        <v>0</v>
      </c>
      <c r="BD287" s="542">
        <v>0</v>
      </c>
      <c r="BE287" s="542">
        <v>0</v>
      </c>
      <c r="BF287" s="542">
        <v>0</v>
      </c>
      <c r="BG287" s="542">
        <v>0</v>
      </c>
      <c r="BH287" s="542">
        <v>0</v>
      </c>
      <c r="BI287" s="542">
        <v>0</v>
      </c>
      <c r="BJ287" s="542">
        <v>0</v>
      </c>
      <c r="BK287" s="542">
        <v>0</v>
      </c>
      <c r="BL287" s="542">
        <v>0</v>
      </c>
      <c r="BM287" s="542">
        <v>0</v>
      </c>
      <c r="BN287" s="550" t="s">
        <v>4490</v>
      </c>
      <c r="BO287" s="551">
        <v>0</v>
      </c>
      <c r="BP287" s="552">
        <v>0.5</v>
      </c>
      <c r="BQ287" s="553">
        <v>0.5</v>
      </c>
      <c r="BR287" s="519">
        <v>0</v>
      </c>
      <c r="BS287" s="519">
        <v>0</v>
      </c>
      <c r="BT287" s="519">
        <v>0</v>
      </c>
      <c r="BU287" s="529">
        <v>0</v>
      </c>
      <c r="BV287" s="519">
        <v>0</v>
      </c>
      <c r="BW287" s="519">
        <v>0</v>
      </c>
      <c r="BX287" s="519">
        <v>0</v>
      </c>
      <c r="BY287" s="519">
        <v>0</v>
      </c>
      <c r="BZ287" s="519">
        <v>0</v>
      </c>
      <c r="CA287" s="519">
        <v>0</v>
      </c>
      <c r="CB287" s="519">
        <v>0</v>
      </c>
      <c r="CC287" s="519">
        <v>0</v>
      </c>
      <c r="CD287" s="519">
        <v>0</v>
      </c>
      <c r="CE287" s="519">
        <v>0</v>
      </c>
      <c r="CF287" s="519">
        <v>0</v>
      </c>
      <c r="CG287" s="519">
        <v>0</v>
      </c>
      <c r="CH287" s="519">
        <v>0</v>
      </c>
      <c r="CI287" s="519">
        <v>0</v>
      </c>
      <c r="CJ287" s="519">
        <v>0</v>
      </c>
      <c r="CK287" s="623">
        <f t="shared" si="4"/>
        <v>1</v>
      </c>
      <c r="CL287" s="554">
        <v>1</v>
      </c>
      <c r="CM287" s="554">
        <v>0.5</v>
      </c>
      <c r="CN287" s="554">
        <v>0.5</v>
      </c>
      <c r="CO287" s="524">
        <v>8</v>
      </c>
      <c r="CP287" s="726"/>
      <c r="CQ287" s="525" t="s">
        <v>4965</v>
      </c>
      <c r="CR287" s="526" t="s">
        <v>4965</v>
      </c>
      <c r="CS287" s="527" t="s">
        <v>4965</v>
      </c>
      <c r="CT287" s="527" t="s">
        <v>4965</v>
      </c>
      <c r="CU287" s="527" t="s">
        <v>4965</v>
      </c>
    </row>
    <row r="288" spans="1:99" s="71" customFormat="1" ht="12" customHeight="1" x14ac:dyDescent="0.2">
      <c r="A288" s="540" t="s">
        <v>2442</v>
      </c>
      <c r="B288" s="541" t="s">
        <v>4946</v>
      </c>
      <c r="C288" s="541" t="s">
        <v>1432</v>
      </c>
      <c r="D288" s="541" t="s">
        <v>1432</v>
      </c>
      <c r="E288" s="542" t="s">
        <v>4947</v>
      </c>
      <c r="F288" s="541" t="s">
        <v>1432</v>
      </c>
      <c r="G288" s="541" t="s">
        <v>4948</v>
      </c>
      <c r="H288" s="541" t="s">
        <v>3875</v>
      </c>
      <c r="I288" s="541" t="s">
        <v>4949</v>
      </c>
      <c r="J288" s="541">
        <v>528384</v>
      </c>
      <c r="K288" s="541">
        <v>173897</v>
      </c>
      <c r="L288" s="512" t="s">
        <v>3076</v>
      </c>
      <c r="M288" s="543">
        <v>42094</v>
      </c>
      <c r="N288" s="544" t="s">
        <v>1432</v>
      </c>
      <c r="O288" s="541">
        <v>0</v>
      </c>
      <c r="P288" s="541">
        <v>3</v>
      </c>
      <c r="Q288" s="545">
        <v>3</v>
      </c>
      <c r="R288" s="541" t="s">
        <v>4950</v>
      </c>
      <c r="S288" s="541" t="s">
        <v>1438</v>
      </c>
      <c r="T288" s="544" t="s">
        <v>4951</v>
      </c>
      <c r="U288" s="544" t="s">
        <v>4952</v>
      </c>
      <c r="V288" s="544"/>
      <c r="W288" s="541" t="s">
        <v>1439</v>
      </c>
      <c r="X288" s="544" t="s">
        <v>1432</v>
      </c>
      <c r="Y288" s="541" t="s">
        <v>1442</v>
      </c>
      <c r="Z288" s="541" t="s">
        <v>1443</v>
      </c>
      <c r="AA288" s="541" t="s">
        <v>1444</v>
      </c>
      <c r="AB288" s="541" t="s">
        <v>2713</v>
      </c>
      <c r="AC288" s="546">
        <v>6.2E-2</v>
      </c>
      <c r="AD288" s="547">
        <v>42094</v>
      </c>
      <c r="AE288" s="547" t="s">
        <v>1938</v>
      </c>
      <c r="AF288" s="548"/>
      <c r="AG288" s="517" t="s">
        <v>3063</v>
      </c>
      <c r="AH288" s="542" t="s">
        <v>1445</v>
      </c>
      <c r="AI288" s="542"/>
      <c r="AJ288" s="542"/>
      <c r="AK288" s="542"/>
      <c r="AL288" s="542">
        <v>0</v>
      </c>
      <c r="AM288" s="542">
        <v>0</v>
      </c>
      <c r="AN288" s="542">
        <v>0</v>
      </c>
      <c r="AO288" s="542">
        <v>0</v>
      </c>
      <c r="AP288" s="542">
        <v>3</v>
      </c>
      <c r="AQ288" s="542">
        <v>0</v>
      </c>
      <c r="AR288" s="542">
        <v>0</v>
      </c>
      <c r="AS288" s="542">
        <v>0</v>
      </c>
      <c r="AT288" s="542">
        <v>0</v>
      </c>
      <c r="AU288" s="542">
        <v>0</v>
      </c>
      <c r="AV288" s="542">
        <v>0</v>
      </c>
      <c r="AW288" s="542">
        <v>0</v>
      </c>
      <c r="AX288" s="542">
        <v>0</v>
      </c>
      <c r="AY288" s="542">
        <v>0</v>
      </c>
      <c r="AZ288" s="542">
        <v>0</v>
      </c>
      <c r="BA288" s="542">
        <v>0</v>
      </c>
      <c r="BB288" s="542">
        <v>0</v>
      </c>
      <c r="BC288" s="542">
        <v>0</v>
      </c>
      <c r="BD288" s="542">
        <v>3</v>
      </c>
      <c r="BE288" s="542">
        <v>0</v>
      </c>
      <c r="BF288" s="542">
        <v>0</v>
      </c>
      <c r="BG288" s="542">
        <v>0</v>
      </c>
      <c r="BH288" s="542">
        <v>0</v>
      </c>
      <c r="BI288" s="542">
        <v>0</v>
      </c>
      <c r="BJ288" s="542">
        <v>0</v>
      </c>
      <c r="BK288" s="542">
        <v>0</v>
      </c>
      <c r="BL288" s="542">
        <v>0</v>
      </c>
      <c r="BM288" s="542">
        <v>0</v>
      </c>
      <c r="BN288" s="550" t="s">
        <v>4490</v>
      </c>
      <c r="BO288" s="551">
        <v>0</v>
      </c>
      <c r="BP288" s="552">
        <v>1.5</v>
      </c>
      <c r="BQ288" s="553">
        <v>1.5</v>
      </c>
      <c r="BR288" s="519">
        <v>0</v>
      </c>
      <c r="BS288" s="519">
        <v>0</v>
      </c>
      <c r="BT288" s="519">
        <v>0</v>
      </c>
      <c r="BU288" s="529">
        <v>0</v>
      </c>
      <c r="BV288" s="519">
        <v>0</v>
      </c>
      <c r="BW288" s="519">
        <v>0</v>
      </c>
      <c r="BX288" s="519">
        <v>0</v>
      </c>
      <c r="BY288" s="519">
        <v>0</v>
      </c>
      <c r="BZ288" s="519">
        <v>0</v>
      </c>
      <c r="CA288" s="519">
        <v>0</v>
      </c>
      <c r="CB288" s="519">
        <v>0</v>
      </c>
      <c r="CC288" s="519">
        <v>0</v>
      </c>
      <c r="CD288" s="519">
        <v>0</v>
      </c>
      <c r="CE288" s="519">
        <v>0</v>
      </c>
      <c r="CF288" s="519">
        <v>0</v>
      </c>
      <c r="CG288" s="519">
        <v>0</v>
      </c>
      <c r="CH288" s="519">
        <v>0</v>
      </c>
      <c r="CI288" s="519">
        <v>0</v>
      </c>
      <c r="CJ288" s="519">
        <v>0</v>
      </c>
      <c r="CK288" s="623">
        <f t="shared" si="4"/>
        <v>3</v>
      </c>
      <c r="CL288" s="554">
        <v>3</v>
      </c>
      <c r="CM288" s="554">
        <v>1.5</v>
      </c>
      <c r="CN288" s="554">
        <v>1.5</v>
      </c>
      <c r="CO288" s="524">
        <v>2</v>
      </c>
      <c r="CP288" s="524"/>
      <c r="CQ288" s="525" t="s">
        <v>4965</v>
      </c>
      <c r="CR288" s="526" t="s">
        <v>4965</v>
      </c>
      <c r="CS288" s="527" t="s">
        <v>4965</v>
      </c>
      <c r="CT288" s="527" t="s">
        <v>4965</v>
      </c>
      <c r="CU288" s="527" t="s">
        <v>4965</v>
      </c>
    </row>
    <row r="289" spans="1:99" s="71" customFormat="1" ht="12" customHeight="1" x14ac:dyDescent="0.2">
      <c r="A289" s="540" t="s">
        <v>2442</v>
      </c>
      <c r="B289" s="541" t="s">
        <v>4953</v>
      </c>
      <c r="C289" s="541" t="s">
        <v>4954</v>
      </c>
      <c r="D289" s="541" t="s">
        <v>4955</v>
      </c>
      <c r="E289" s="542" t="s">
        <v>4956</v>
      </c>
      <c r="F289" s="541" t="s">
        <v>1432</v>
      </c>
      <c r="G289" s="541" t="s">
        <v>4957</v>
      </c>
      <c r="H289" s="541" t="s">
        <v>3299</v>
      </c>
      <c r="I289" s="541" t="s">
        <v>1432</v>
      </c>
      <c r="J289" s="541">
        <v>529643</v>
      </c>
      <c r="K289" s="541">
        <v>177593</v>
      </c>
      <c r="L289" s="530" t="s">
        <v>3066</v>
      </c>
      <c r="M289" s="543">
        <v>41275</v>
      </c>
      <c r="N289" s="544" t="s">
        <v>1432</v>
      </c>
      <c r="O289" s="541">
        <v>0</v>
      </c>
      <c r="P289" s="541">
        <v>98</v>
      </c>
      <c r="Q289" s="545">
        <v>98</v>
      </c>
      <c r="R289" s="541" t="s">
        <v>5033</v>
      </c>
      <c r="S289" s="541" t="s">
        <v>266</v>
      </c>
      <c r="T289" s="544" t="s">
        <v>5034</v>
      </c>
      <c r="U289" s="544" t="s">
        <v>268</v>
      </c>
      <c r="V289" s="544"/>
      <c r="W289" s="541" t="s">
        <v>1439</v>
      </c>
      <c r="X289" s="544" t="s">
        <v>1432</v>
      </c>
      <c r="Y289" s="541" t="s">
        <v>1442</v>
      </c>
      <c r="Z289" s="541" t="s">
        <v>1443</v>
      </c>
      <c r="AA289" s="541" t="s">
        <v>1443</v>
      </c>
      <c r="AB289" s="541" t="s">
        <v>1444</v>
      </c>
      <c r="AC289" s="546">
        <v>0.17299999999999999</v>
      </c>
      <c r="AD289" s="547">
        <v>41275</v>
      </c>
      <c r="AE289" s="547"/>
      <c r="AF289" s="548"/>
      <c r="AG289" s="517" t="s">
        <v>628</v>
      </c>
      <c r="AH289" s="542" t="s">
        <v>3904</v>
      </c>
      <c r="AI289" s="542"/>
      <c r="AJ289" s="542">
        <v>10</v>
      </c>
      <c r="AK289" s="542">
        <v>98</v>
      </c>
      <c r="AL289" s="542">
        <v>0</v>
      </c>
      <c r="AM289" s="542">
        <v>34</v>
      </c>
      <c r="AN289" s="542">
        <v>64</v>
      </c>
      <c r="AO289" s="542">
        <v>0</v>
      </c>
      <c r="AP289" s="542">
        <v>0</v>
      </c>
      <c r="AQ289" s="542">
        <v>0</v>
      </c>
      <c r="AR289" s="542">
        <v>0</v>
      </c>
      <c r="AS289" s="542">
        <v>0</v>
      </c>
      <c r="AT289" s="542">
        <v>34</v>
      </c>
      <c r="AU289" s="542">
        <v>64</v>
      </c>
      <c r="AV289" s="542">
        <v>0</v>
      </c>
      <c r="AW289" s="542">
        <v>0</v>
      </c>
      <c r="AX289" s="542">
        <v>0</v>
      </c>
      <c r="AY289" s="542">
        <v>0</v>
      </c>
      <c r="AZ289" s="542">
        <v>0</v>
      </c>
      <c r="BA289" s="542">
        <v>0</v>
      </c>
      <c r="BB289" s="542">
        <v>0</v>
      </c>
      <c r="BC289" s="542">
        <v>0</v>
      </c>
      <c r="BD289" s="542">
        <v>0</v>
      </c>
      <c r="BE289" s="542">
        <v>0</v>
      </c>
      <c r="BF289" s="542">
        <v>0</v>
      </c>
      <c r="BG289" s="542">
        <v>0</v>
      </c>
      <c r="BH289" s="542">
        <v>0</v>
      </c>
      <c r="BI289" s="542">
        <v>0</v>
      </c>
      <c r="BJ289" s="542">
        <v>0</v>
      </c>
      <c r="BK289" s="542">
        <v>0</v>
      </c>
      <c r="BL289" s="542">
        <v>0</v>
      </c>
      <c r="BM289" s="542">
        <v>0</v>
      </c>
      <c r="BN289" s="550" t="s">
        <v>1944</v>
      </c>
      <c r="BO289" s="551">
        <v>0</v>
      </c>
      <c r="BP289" s="552">
        <v>49</v>
      </c>
      <c r="BQ289" s="553">
        <v>49</v>
      </c>
      <c r="BR289" s="519">
        <v>0</v>
      </c>
      <c r="BS289" s="519">
        <v>0</v>
      </c>
      <c r="BT289" s="519">
        <v>0</v>
      </c>
      <c r="BU289" s="529">
        <v>0</v>
      </c>
      <c r="BV289" s="519">
        <v>0</v>
      </c>
      <c r="BW289" s="519">
        <v>0</v>
      </c>
      <c r="BX289" s="519">
        <v>0</v>
      </c>
      <c r="BY289" s="519">
        <v>0</v>
      </c>
      <c r="BZ289" s="519">
        <v>0</v>
      </c>
      <c r="CA289" s="519">
        <v>0</v>
      </c>
      <c r="CB289" s="519">
        <v>0</v>
      </c>
      <c r="CC289" s="519">
        <v>0</v>
      </c>
      <c r="CD289" s="519">
        <v>0</v>
      </c>
      <c r="CE289" s="519">
        <v>0</v>
      </c>
      <c r="CF289" s="519">
        <v>0</v>
      </c>
      <c r="CG289" s="519">
        <v>0</v>
      </c>
      <c r="CH289" s="519">
        <v>0</v>
      </c>
      <c r="CI289" s="519">
        <v>0</v>
      </c>
      <c r="CJ289" s="519">
        <v>0</v>
      </c>
      <c r="CK289" s="623">
        <f t="shared" si="4"/>
        <v>98</v>
      </c>
      <c r="CL289" s="554">
        <v>98</v>
      </c>
      <c r="CM289" s="554">
        <v>49</v>
      </c>
      <c r="CN289" s="554">
        <v>49</v>
      </c>
      <c r="CO289" s="524">
        <v>3</v>
      </c>
      <c r="CP289" s="524" t="s">
        <v>1938</v>
      </c>
      <c r="CQ289" s="525" t="s">
        <v>4965</v>
      </c>
      <c r="CR289" s="556" t="s">
        <v>1938</v>
      </c>
      <c r="CS289" s="527" t="s">
        <v>4965</v>
      </c>
      <c r="CT289" s="527" t="s">
        <v>4965</v>
      </c>
      <c r="CU289" s="527" t="s">
        <v>4965</v>
      </c>
    </row>
    <row r="290" spans="1:99" s="71" customFormat="1" ht="12" customHeight="1" x14ac:dyDescent="0.2">
      <c r="A290" s="540" t="s">
        <v>2442</v>
      </c>
      <c r="B290" s="541" t="s">
        <v>4953</v>
      </c>
      <c r="C290" s="541" t="s">
        <v>4954</v>
      </c>
      <c r="D290" s="541" t="s">
        <v>5035</v>
      </c>
      <c r="E290" s="542" t="s">
        <v>4956</v>
      </c>
      <c r="F290" s="541" t="s">
        <v>1432</v>
      </c>
      <c r="G290" s="541" t="s">
        <v>4957</v>
      </c>
      <c r="H290" s="541" t="s">
        <v>3299</v>
      </c>
      <c r="I290" s="541" t="s">
        <v>1432</v>
      </c>
      <c r="J290" s="541">
        <v>529643</v>
      </c>
      <c r="K290" s="541">
        <v>177593</v>
      </c>
      <c r="L290" s="530" t="s">
        <v>3066</v>
      </c>
      <c r="M290" s="543">
        <v>41275</v>
      </c>
      <c r="N290" s="544" t="s">
        <v>1432</v>
      </c>
      <c r="O290" s="541">
        <v>0</v>
      </c>
      <c r="P290" s="541">
        <v>541</v>
      </c>
      <c r="Q290" s="545">
        <v>541</v>
      </c>
      <c r="R290" s="541" t="s">
        <v>5033</v>
      </c>
      <c r="S290" s="541" t="s">
        <v>266</v>
      </c>
      <c r="T290" s="544" t="s">
        <v>5034</v>
      </c>
      <c r="U290" s="544" t="s">
        <v>268</v>
      </c>
      <c r="V290" s="544"/>
      <c r="W290" s="541" t="s">
        <v>1439</v>
      </c>
      <c r="X290" s="544" t="s">
        <v>1432</v>
      </c>
      <c r="Y290" s="541" t="s">
        <v>1442</v>
      </c>
      <c r="Z290" s="541" t="s">
        <v>1443</v>
      </c>
      <c r="AA290" s="541" t="s">
        <v>1443</v>
      </c>
      <c r="AB290" s="541" t="s">
        <v>1444</v>
      </c>
      <c r="AC290" s="546">
        <v>0.96199999999999997</v>
      </c>
      <c r="AD290" s="547">
        <v>41275</v>
      </c>
      <c r="AE290" s="547"/>
      <c r="AF290" s="548"/>
      <c r="AG290" s="517" t="s">
        <v>3063</v>
      </c>
      <c r="AH290" s="542" t="s">
        <v>1445</v>
      </c>
      <c r="AI290" s="542"/>
      <c r="AJ290" s="542">
        <v>54</v>
      </c>
      <c r="AK290" s="542">
        <v>541</v>
      </c>
      <c r="AL290" s="542">
        <v>36</v>
      </c>
      <c r="AM290" s="542">
        <v>158</v>
      </c>
      <c r="AN290" s="542">
        <v>290</v>
      </c>
      <c r="AO290" s="542">
        <v>57</v>
      </c>
      <c r="AP290" s="542">
        <v>0</v>
      </c>
      <c r="AQ290" s="542">
        <v>0</v>
      </c>
      <c r="AR290" s="542">
        <v>0</v>
      </c>
      <c r="AS290" s="542">
        <v>36</v>
      </c>
      <c r="AT290" s="542">
        <v>158</v>
      </c>
      <c r="AU290" s="542">
        <v>290</v>
      </c>
      <c r="AV290" s="542">
        <v>57</v>
      </c>
      <c r="AW290" s="542">
        <v>0</v>
      </c>
      <c r="AX290" s="542">
        <v>0</v>
      </c>
      <c r="AY290" s="542">
        <v>0</v>
      </c>
      <c r="AZ290" s="542">
        <v>0</v>
      </c>
      <c r="BA290" s="542">
        <v>0</v>
      </c>
      <c r="BB290" s="542">
        <v>0</v>
      </c>
      <c r="BC290" s="542">
        <v>0</v>
      </c>
      <c r="BD290" s="542">
        <v>0</v>
      </c>
      <c r="BE290" s="542">
        <v>0</v>
      </c>
      <c r="BF290" s="542">
        <v>0</v>
      </c>
      <c r="BG290" s="542">
        <v>0</v>
      </c>
      <c r="BH290" s="542">
        <v>0</v>
      </c>
      <c r="BI290" s="542">
        <v>0</v>
      </c>
      <c r="BJ290" s="542">
        <v>0</v>
      </c>
      <c r="BK290" s="542">
        <v>0</v>
      </c>
      <c r="BL290" s="542">
        <v>0</v>
      </c>
      <c r="BM290" s="542">
        <v>0</v>
      </c>
      <c r="BN290" s="550" t="s">
        <v>1944</v>
      </c>
      <c r="BO290" s="551">
        <v>0</v>
      </c>
      <c r="BP290" s="552">
        <v>180.33333333333334</v>
      </c>
      <c r="BQ290" s="553">
        <v>180.33333333333334</v>
      </c>
      <c r="BR290" s="519">
        <v>0</v>
      </c>
      <c r="BS290" s="552">
        <v>180.33333333333334</v>
      </c>
      <c r="BT290" s="519">
        <v>0</v>
      </c>
      <c r="BU290" s="529">
        <v>0</v>
      </c>
      <c r="BV290" s="519">
        <v>0</v>
      </c>
      <c r="BW290" s="519">
        <v>0</v>
      </c>
      <c r="BX290" s="519">
        <v>0</v>
      </c>
      <c r="BY290" s="519">
        <v>0</v>
      </c>
      <c r="BZ290" s="519">
        <v>0</v>
      </c>
      <c r="CA290" s="519">
        <v>0</v>
      </c>
      <c r="CB290" s="519">
        <v>0</v>
      </c>
      <c r="CC290" s="519">
        <v>0</v>
      </c>
      <c r="CD290" s="519">
        <v>0</v>
      </c>
      <c r="CE290" s="519">
        <v>0</v>
      </c>
      <c r="CF290" s="519">
        <v>0</v>
      </c>
      <c r="CG290" s="519">
        <v>0</v>
      </c>
      <c r="CH290" s="519">
        <v>0</v>
      </c>
      <c r="CI290" s="519">
        <v>0</v>
      </c>
      <c r="CJ290" s="519">
        <v>0</v>
      </c>
      <c r="CK290" s="623">
        <f t="shared" si="4"/>
        <v>541</v>
      </c>
      <c r="CL290" s="554">
        <v>541</v>
      </c>
      <c r="CM290" s="554">
        <v>360.66666666666669</v>
      </c>
      <c r="CN290" s="554">
        <v>360.66666666666669</v>
      </c>
      <c r="CO290" s="524">
        <v>3</v>
      </c>
      <c r="CP290" s="524" t="s">
        <v>1938</v>
      </c>
      <c r="CQ290" s="525" t="s">
        <v>4965</v>
      </c>
      <c r="CR290" s="556" t="s">
        <v>1938</v>
      </c>
      <c r="CS290" s="527" t="s">
        <v>4965</v>
      </c>
      <c r="CT290" s="527" t="s">
        <v>4965</v>
      </c>
      <c r="CU290" s="527" t="s">
        <v>4965</v>
      </c>
    </row>
    <row r="291" spans="1:99" s="71" customFormat="1" ht="12" customHeight="1" x14ac:dyDescent="0.2">
      <c r="A291" s="540" t="s">
        <v>2442</v>
      </c>
      <c r="B291" s="541" t="s">
        <v>5036</v>
      </c>
      <c r="C291" s="541" t="s">
        <v>1432</v>
      </c>
      <c r="D291" s="541" t="s">
        <v>1432</v>
      </c>
      <c r="E291" s="542" t="s">
        <v>5037</v>
      </c>
      <c r="F291" s="541" t="s">
        <v>5038</v>
      </c>
      <c r="G291" s="541" t="s">
        <v>5039</v>
      </c>
      <c r="H291" s="541" t="s">
        <v>3299</v>
      </c>
      <c r="I291" s="541" t="s">
        <v>5040</v>
      </c>
      <c r="J291" s="541">
        <v>528672</v>
      </c>
      <c r="K291" s="541">
        <v>177315</v>
      </c>
      <c r="L291" s="512" t="s">
        <v>3066</v>
      </c>
      <c r="M291" s="543">
        <v>41828</v>
      </c>
      <c r="N291" s="544" t="s">
        <v>1432</v>
      </c>
      <c r="O291" s="541">
        <v>0</v>
      </c>
      <c r="P291" s="541">
        <v>68</v>
      </c>
      <c r="Q291" s="545">
        <v>68</v>
      </c>
      <c r="R291" s="541" t="s">
        <v>5042</v>
      </c>
      <c r="S291" s="541" t="s">
        <v>1154</v>
      </c>
      <c r="T291" s="544" t="s">
        <v>5043</v>
      </c>
      <c r="U291" s="544" t="s">
        <v>268</v>
      </c>
      <c r="V291" s="544"/>
      <c r="W291" s="541" t="s">
        <v>1439</v>
      </c>
      <c r="X291" s="544" t="s">
        <v>1432</v>
      </c>
      <c r="Y291" s="541" t="s">
        <v>1442</v>
      </c>
      <c r="Z291" s="541" t="s">
        <v>1443</v>
      </c>
      <c r="AA291" s="541" t="s">
        <v>1443</v>
      </c>
      <c r="AB291" s="541" t="s">
        <v>1444</v>
      </c>
      <c r="AC291" s="546">
        <v>0.98299999999999998</v>
      </c>
      <c r="AD291" s="547">
        <v>41828</v>
      </c>
      <c r="AE291" s="547" t="s">
        <v>1938</v>
      </c>
      <c r="AF291" s="548"/>
      <c r="AG291" s="517" t="s">
        <v>628</v>
      </c>
      <c r="AH291" s="542" t="s">
        <v>3904</v>
      </c>
      <c r="AI291" s="542"/>
      <c r="AJ291" s="542">
        <v>7</v>
      </c>
      <c r="AK291" s="542">
        <v>68</v>
      </c>
      <c r="AL291" s="542">
        <v>0</v>
      </c>
      <c r="AM291" s="542">
        <v>19</v>
      </c>
      <c r="AN291" s="542">
        <v>35</v>
      </c>
      <c r="AO291" s="542">
        <v>14</v>
      </c>
      <c r="AP291" s="542">
        <v>0</v>
      </c>
      <c r="AQ291" s="542">
        <v>0</v>
      </c>
      <c r="AR291" s="542">
        <v>0</v>
      </c>
      <c r="AS291" s="542">
        <v>0</v>
      </c>
      <c r="AT291" s="542">
        <v>19</v>
      </c>
      <c r="AU291" s="542">
        <v>35</v>
      </c>
      <c r="AV291" s="542">
        <v>14</v>
      </c>
      <c r="AW291" s="542">
        <v>0</v>
      </c>
      <c r="AX291" s="542">
        <v>0</v>
      </c>
      <c r="AY291" s="542">
        <v>0</v>
      </c>
      <c r="AZ291" s="542">
        <v>0</v>
      </c>
      <c r="BA291" s="542">
        <v>0</v>
      </c>
      <c r="BB291" s="542">
        <v>0</v>
      </c>
      <c r="BC291" s="542">
        <v>0</v>
      </c>
      <c r="BD291" s="542">
        <v>0</v>
      </c>
      <c r="BE291" s="542">
        <v>0</v>
      </c>
      <c r="BF291" s="542">
        <v>0</v>
      </c>
      <c r="BG291" s="542">
        <v>0</v>
      </c>
      <c r="BH291" s="542">
        <v>0</v>
      </c>
      <c r="BI291" s="542">
        <v>0</v>
      </c>
      <c r="BJ291" s="542">
        <v>0</v>
      </c>
      <c r="BK291" s="542">
        <v>0</v>
      </c>
      <c r="BL291" s="542">
        <v>0</v>
      </c>
      <c r="BM291" s="542">
        <v>0</v>
      </c>
      <c r="BN291" s="550" t="s">
        <v>1944</v>
      </c>
      <c r="BO291" s="551">
        <v>0</v>
      </c>
      <c r="BP291" s="519">
        <v>0</v>
      </c>
      <c r="BQ291" s="553">
        <v>68</v>
      </c>
      <c r="BR291" s="519">
        <v>0</v>
      </c>
      <c r="BS291" s="519">
        <v>0</v>
      </c>
      <c r="BT291" s="519">
        <v>0</v>
      </c>
      <c r="BU291" s="529">
        <v>0</v>
      </c>
      <c r="BV291" s="519">
        <v>0</v>
      </c>
      <c r="BW291" s="519">
        <v>0</v>
      </c>
      <c r="BX291" s="519">
        <v>0</v>
      </c>
      <c r="BY291" s="519">
        <v>0</v>
      </c>
      <c r="BZ291" s="519">
        <v>0</v>
      </c>
      <c r="CA291" s="519">
        <v>0</v>
      </c>
      <c r="CB291" s="519">
        <v>0</v>
      </c>
      <c r="CC291" s="519">
        <v>0</v>
      </c>
      <c r="CD291" s="519">
        <v>0</v>
      </c>
      <c r="CE291" s="519">
        <v>0</v>
      </c>
      <c r="CF291" s="519">
        <v>0</v>
      </c>
      <c r="CG291" s="519">
        <v>0</v>
      </c>
      <c r="CH291" s="519">
        <v>0</v>
      </c>
      <c r="CI291" s="519">
        <v>0</v>
      </c>
      <c r="CJ291" s="519">
        <v>0</v>
      </c>
      <c r="CK291" s="623">
        <f t="shared" si="4"/>
        <v>68</v>
      </c>
      <c r="CL291" s="554">
        <v>68</v>
      </c>
      <c r="CM291" s="554">
        <v>68</v>
      </c>
      <c r="CN291" s="554">
        <v>68</v>
      </c>
      <c r="CO291" s="524">
        <v>3</v>
      </c>
      <c r="CP291" s="524" t="s">
        <v>1938</v>
      </c>
      <c r="CQ291" s="525" t="s">
        <v>4965</v>
      </c>
      <c r="CR291" s="556" t="s">
        <v>1938</v>
      </c>
      <c r="CS291" s="527" t="s">
        <v>4965</v>
      </c>
      <c r="CT291" s="527" t="s">
        <v>4965</v>
      </c>
      <c r="CU291" s="527" t="s">
        <v>4965</v>
      </c>
    </row>
    <row r="292" spans="1:99" s="71" customFormat="1" ht="12" customHeight="1" x14ac:dyDescent="0.2">
      <c r="A292" s="540" t="s">
        <v>2442</v>
      </c>
      <c r="B292" s="541" t="s">
        <v>5036</v>
      </c>
      <c r="C292" s="541" t="s">
        <v>1432</v>
      </c>
      <c r="D292" s="541" t="s">
        <v>1432</v>
      </c>
      <c r="E292" s="542" t="s">
        <v>5037</v>
      </c>
      <c r="F292" s="541" t="s">
        <v>5038</v>
      </c>
      <c r="G292" s="541" t="s">
        <v>5039</v>
      </c>
      <c r="H292" s="541" t="s">
        <v>3299</v>
      </c>
      <c r="I292" s="541" t="s">
        <v>5040</v>
      </c>
      <c r="J292" s="541">
        <v>528672</v>
      </c>
      <c r="K292" s="541">
        <v>177315</v>
      </c>
      <c r="L292" s="512" t="s">
        <v>3066</v>
      </c>
      <c r="M292" s="543">
        <v>41828</v>
      </c>
      <c r="N292" s="544" t="s">
        <v>1432</v>
      </c>
      <c r="O292" s="541">
        <v>0</v>
      </c>
      <c r="P292" s="541">
        <v>386</v>
      </c>
      <c r="Q292" s="545">
        <v>386</v>
      </c>
      <c r="R292" s="541" t="s">
        <v>5042</v>
      </c>
      <c r="S292" s="541" t="s">
        <v>1154</v>
      </c>
      <c r="T292" s="544" t="s">
        <v>5043</v>
      </c>
      <c r="U292" s="544" t="s">
        <v>268</v>
      </c>
      <c r="V292" s="544"/>
      <c r="W292" s="541" t="s">
        <v>1439</v>
      </c>
      <c r="X292" s="544" t="s">
        <v>1432</v>
      </c>
      <c r="Y292" s="541" t="s">
        <v>1442</v>
      </c>
      <c r="Z292" s="541" t="s">
        <v>1443</v>
      </c>
      <c r="AA292" s="541" t="s">
        <v>1443</v>
      </c>
      <c r="AB292" s="541" t="s">
        <v>1444</v>
      </c>
      <c r="AC292" s="546">
        <v>0.187</v>
      </c>
      <c r="AD292" s="547">
        <v>41828</v>
      </c>
      <c r="AE292" s="547" t="s">
        <v>1938</v>
      </c>
      <c r="AF292" s="548"/>
      <c r="AG292" s="517" t="s">
        <v>3063</v>
      </c>
      <c r="AH292" s="542" t="s">
        <v>1445</v>
      </c>
      <c r="AI292" s="549"/>
      <c r="AJ292" s="542">
        <v>39</v>
      </c>
      <c r="AK292" s="542">
        <v>388</v>
      </c>
      <c r="AL292" s="542">
        <v>0</v>
      </c>
      <c r="AM292" s="542">
        <v>80</v>
      </c>
      <c r="AN292" s="542">
        <v>180</v>
      </c>
      <c r="AO292" s="542">
        <v>126</v>
      </c>
      <c r="AP292" s="542">
        <v>0</v>
      </c>
      <c r="AQ292" s="542">
        <v>0</v>
      </c>
      <c r="AR292" s="542">
        <v>0</v>
      </c>
      <c r="AS292" s="542">
        <v>0</v>
      </c>
      <c r="AT292" s="542">
        <v>80</v>
      </c>
      <c r="AU292" s="542">
        <v>180</v>
      </c>
      <c r="AV292" s="542">
        <v>126</v>
      </c>
      <c r="AW292" s="542">
        <v>0</v>
      </c>
      <c r="AX292" s="542">
        <v>0</v>
      </c>
      <c r="AY292" s="542">
        <v>0</v>
      </c>
      <c r="AZ292" s="542">
        <v>0</v>
      </c>
      <c r="BA292" s="542">
        <v>0</v>
      </c>
      <c r="BB292" s="542">
        <v>0</v>
      </c>
      <c r="BC292" s="542">
        <v>0</v>
      </c>
      <c r="BD292" s="542">
        <v>0</v>
      </c>
      <c r="BE292" s="542">
        <v>0</v>
      </c>
      <c r="BF292" s="542">
        <v>0</v>
      </c>
      <c r="BG292" s="542">
        <v>0</v>
      </c>
      <c r="BH292" s="542">
        <v>0</v>
      </c>
      <c r="BI292" s="542">
        <v>0</v>
      </c>
      <c r="BJ292" s="542">
        <v>0</v>
      </c>
      <c r="BK292" s="542">
        <v>0</v>
      </c>
      <c r="BL292" s="542">
        <v>0</v>
      </c>
      <c r="BM292" s="542">
        <v>0</v>
      </c>
      <c r="BN292" s="550" t="s">
        <v>1944</v>
      </c>
      <c r="BO292" s="551">
        <v>0</v>
      </c>
      <c r="BP292" s="552">
        <v>193</v>
      </c>
      <c r="BQ292" s="553">
        <v>193</v>
      </c>
      <c r="BR292" s="519">
        <v>0</v>
      </c>
      <c r="BS292" s="519">
        <v>0</v>
      </c>
      <c r="BT292" s="519">
        <v>0</v>
      </c>
      <c r="BU292" s="529">
        <v>0</v>
      </c>
      <c r="BV292" s="519">
        <v>0</v>
      </c>
      <c r="BW292" s="519">
        <v>0</v>
      </c>
      <c r="BX292" s="519">
        <v>0</v>
      </c>
      <c r="BY292" s="519">
        <v>0</v>
      </c>
      <c r="BZ292" s="519">
        <v>0</v>
      </c>
      <c r="CA292" s="519">
        <v>0</v>
      </c>
      <c r="CB292" s="519">
        <v>0</v>
      </c>
      <c r="CC292" s="519">
        <v>0</v>
      </c>
      <c r="CD292" s="519">
        <v>0</v>
      </c>
      <c r="CE292" s="519">
        <v>0</v>
      </c>
      <c r="CF292" s="519">
        <v>0</v>
      </c>
      <c r="CG292" s="519">
        <v>0</v>
      </c>
      <c r="CH292" s="519">
        <v>0</v>
      </c>
      <c r="CI292" s="519">
        <v>0</v>
      </c>
      <c r="CJ292" s="519">
        <v>0</v>
      </c>
      <c r="CK292" s="623">
        <f t="shared" si="4"/>
        <v>386</v>
      </c>
      <c r="CL292" s="554">
        <v>386</v>
      </c>
      <c r="CM292" s="554">
        <v>193</v>
      </c>
      <c r="CN292" s="554">
        <v>193</v>
      </c>
      <c r="CO292" s="524">
        <v>3</v>
      </c>
      <c r="CP292" s="524" t="s">
        <v>1938</v>
      </c>
      <c r="CQ292" s="525" t="s">
        <v>4965</v>
      </c>
      <c r="CR292" s="556" t="s">
        <v>1938</v>
      </c>
      <c r="CS292" s="527" t="s">
        <v>4965</v>
      </c>
      <c r="CT292" s="527" t="s">
        <v>4965</v>
      </c>
      <c r="CU292" s="527" t="s">
        <v>4965</v>
      </c>
    </row>
    <row r="293" spans="1:99" s="71" customFormat="1" ht="12" customHeight="1" x14ac:dyDescent="0.2">
      <c r="A293" s="540" t="s">
        <v>2442</v>
      </c>
      <c r="B293" s="541" t="s">
        <v>5044</v>
      </c>
      <c r="C293" s="541" t="s">
        <v>1432</v>
      </c>
      <c r="D293" s="541" t="s">
        <v>1432</v>
      </c>
      <c r="E293" s="542" t="s">
        <v>1432</v>
      </c>
      <c r="F293" s="541" t="s">
        <v>5045</v>
      </c>
      <c r="G293" s="541" t="s">
        <v>5046</v>
      </c>
      <c r="H293" s="541" t="s">
        <v>3875</v>
      </c>
      <c r="I293" s="541" t="s">
        <v>5047</v>
      </c>
      <c r="J293" s="541">
        <v>528254</v>
      </c>
      <c r="K293" s="541">
        <v>172653</v>
      </c>
      <c r="L293" s="512" t="s">
        <v>3077</v>
      </c>
      <c r="M293" s="543">
        <v>41414</v>
      </c>
      <c r="N293" s="544" t="s">
        <v>1432</v>
      </c>
      <c r="O293" s="541">
        <v>0</v>
      </c>
      <c r="P293" s="541">
        <v>2</v>
      </c>
      <c r="Q293" s="545">
        <v>2</v>
      </c>
      <c r="R293" s="541" t="s">
        <v>607</v>
      </c>
      <c r="S293" s="541" t="s">
        <v>1438</v>
      </c>
      <c r="T293" s="544" t="s">
        <v>5049</v>
      </c>
      <c r="U293" s="544" t="s">
        <v>4191</v>
      </c>
      <c r="V293" s="544"/>
      <c r="W293" s="541" t="s">
        <v>1439</v>
      </c>
      <c r="X293" s="544" t="s">
        <v>1432</v>
      </c>
      <c r="Y293" s="541" t="s">
        <v>1442</v>
      </c>
      <c r="Z293" s="541" t="s">
        <v>2722</v>
      </c>
      <c r="AA293" s="541" t="s">
        <v>1444</v>
      </c>
      <c r="AB293" s="541" t="s">
        <v>2723</v>
      </c>
      <c r="AC293" s="546">
        <v>0.01</v>
      </c>
      <c r="AD293" s="547">
        <v>41414</v>
      </c>
      <c r="AE293" s="547"/>
      <c r="AF293" s="548"/>
      <c r="AG293" s="517" t="s">
        <v>3063</v>
      </c>
      <c r="AH293" s="542" t="s">
        <v>1445</v>
      </c>
      <c r="AI293" s="549"/>
      <c r="AJ293" s="549"/>
      <c r="AK293" s="549"/>
      <c r="AL293" s="542">
        <v>0</v>
      </c>
      <c r="AM293" s="542">
        <v>1</v>
      </c>
      <c r="AN293" s="542">
        <v>0</v>
      </c>
      <c r="AO293" s="542">
        <v>1</v>
      </c>
      <c r="AP293" s="542">
        <v>0</v>
      </c>
      <c r="AQ293" s="542">
        <v>0</v>
      </c>
      <c r="AR293" s="542">
        <v>0</v>
      </c>
      <c r="AS293" s="542">
        <v>0</v>
      </c>
      <c r="AT293" s="542">
        <v>1</v>
      </c>
      <c r="AU293" s="542">
        <v>0</v>
      </c>
      <c r="AV293" s="542">
        <v>1</v>
      </c>
      <c r="AW293" s="542">
        <v>0</v>
      </c>
      <c r="AX293" s="542">
        <v>0</v>
      </c>
      <c r="AY293" s="542">
        <v>0</v>
      </c>
      <c r="AZ293" s="542">
        <v>0</v>
      </c>
      <c r="BA293" s="542">
        <v>0</v>
      </c>
      <c r="BB293" s="542">
        <v>0</v>
      </c>
      <c r="BC293" s="542">
        <v>0</v>
      </c>
      <c r="BD293" s="542">
        <v>0</v>
      </c>
      <c r="BE293" s="542">
        <v>0</v>
      </c>
      <c r="BF293" s="542">
        <v>0</v>
      </c>
      <c r="BG293" s="542">
        <v>0</v>
      </c>
      <c r="BH293" s="542">
        <v>0</v>
      </c>
      <c r="BI293" s="542">
        <v>0</v>
      </c>
      <c r="BJ293" s="542">
        <v>0</v>
      </c>
      <c r="BK293" s="542">
        <v>0</v>
      </c>
      <c r="BL293" s="542">
        <v>0</v>
      </c>
      <c r="BM293" s="542">
        <v>0</v>
      </c>
      <c r="BN293" s="550" t="s">
        <v>4490</v>
      </c>
      <c r="BO293" s="551">
        <v>0</v>
      </c>
      <c r="BP293" s="552">
        <v>1</v>
      </c>
      <c r="BQ293" s="553">
        <v>1</v>
      </c>
      <c r="BR293" s="519">
        <v>0</v>
      </c>
      <c r="BS293" s="519">
        <v>0</v>
      </c>
      <c r="BT293" s="519">
        <v>0</v>
      </c>
      <c r="BU293" s="529">
        <v>0</v>
      </c>
      <c r="BV293" s="519">
        <v>0</v>
      </c>
      <c r="BW293" s="519">
        <v>0</v>
      </c>
      <c r="BX293" s="519">
        <v>0</v>
      </c>
      <c r="BY293" s="519">
        <v>0</v>
      </c>
      <c r="BZ293" s="519">
        <v>0</v>
      </c>
      <c r="CA293" s="519">
        <v>0</v>
      </c>
      <c r="CB293" s="519">
        <v>0</v>
      </c>
      <c r="CC293" s="519">
        <v>0</v>
      </c>
      <c r="CD293" s="519">
        <v>0</v>
      </c>
      <c r="CE293" s="519">
        <v>0</v>
      </c>
      <c r="CF293" s="519">
        <v>0</v>
      </c>
      <c r="CG293" s="519">
        <v>0</v>
      </c>
      <c r="CH293" s="519">
        <v>0</v>
      </c>
      <c r="CI293" s="519">
        <v>0</v>
      </c>
      <c r="CJ293" s="519">
        <v>0</v>
      </c>
      <c r="CK293" s="623">
        <f t="shared" si="4"/>
        <v>2</v>
      </c>
      <c r="CL293" s="554">
        <v>2</v>
      </c>
      <c r="CM293" s="554">
        <v>1</v>
      </c>
      <c r="CN293" s="554">
        <v>1</v>
      </c>
      <c r="CO293" s="524">
        <v>8</v>
      </c>
      <c r="CP293" s="524" t="s">
        <v>1938</v>
      </c>
      <c r="CQ293" s="525" t="s">
        <v>4965</v>
      </c>
      <c r="CR293" s="526" t="s">
        <v>4965</v>
      </c>
      <c r="CS293" s="527" t="s">
        <v>4965</v>
      </c>
      <c r="CT293" s="527" t="s">
        <v>4965</v>
      </c>
      <c r="CU293" s="527" t="s">
        <v>4965</v>
      </c>
    </row>
    <row r="294" spans="1:99" s="71" customFormat="1" ht="12" customHeight="1" x14ac:dyDescent="0.2">
      <c r="A294" s="540" t="s">
        <v>2442</v>
      </c>
      <c r="B294" s="541" t="s">
        <v>4192</v>
      </c>
      <c r="C294" s="541" t="s">
        <v>1432</v>
      </c>
      <c r="D294" s="541" t="s">
        <v>1432</v>
      </c>
      <c r="E294" s="542" t="s">
        <v>1432</v>
      </c>
      <c r="F294" s="541" t="s">
        <v>4193</v>
      </c>
      <c r="G294" s="541" t="s">
        <v>4194</v>
      </c>
      <c r="H294" s="541" t="s">
        <v>2717</v>
      </c>
      <c r="I294" s="541" t="s">
        <v>4195</v>
      </c>
      <c r="J294" s="541">
        <v>527740</v>
      </c>
      <c r="K294" s="541">
        <v>175128</v>
      </c>
      <c r="L294" s="512" t="s">
        <v>3084</v>
      </c>
      <c r="M294" s="543">
        <v>41877</v>
      </c>
      <c r="N294" s="544" t="s">
        <v>1432</v>
      </c>
      <c r="O294" s="541">
        <v>1</v>
      </c>
      <c r="P294" s="541">
        <v>3</v>
      </c>
      <c r="Q294" s="545">
        <v>2</v>
      </c>
      <c r="R294" s="541" t="s">
        <v>4196</v>
      </c>
      <c r="S294" s="541" t="s">
        <v>1438</v>
      </c>
      <c r="T294" s="544" t="s">
        <v>4197</v>
      </c>
      <c r="U294" s="544" t="s">
        <v>4198</v>
      </c>
      <c r="V294" s="544"/>
      <c r="W294" s="541" t="s">
        <v>1439</v>
      </c>
      <c r="X294" s="544" t="s">
        <v>1432</v>
      </c>
      <c r="Y294" s="541" t="s">
        <v>1442</v>
      </c>
      <c r="Z294" s="541" t="s">
        <v>1453</v>
      </c>
      <c r="AA294" s="541" t="s">
        <v>1444</v>
      </c>
      <c r="AB294" s="541" t="s">
        <v>1454</v>
      </c>
      <c r="AC294" s="546">
        <v>1.2E-2</v>
      </c>
      <c r="AD294" s="547">
        <v>41877</v>
      </c>
      <c r="AE294" s="547" t="s">
        <v>1938</v>
      </c>
      <c r="AF294" s="548"/>
      <c r="AG294" s="517" t="s">
        <v>3063</v>
      </c>
      <c r="AH294" s="542" t="s">
        <v>1445</v>
      </c>
      <c r="AI294" s="549"/>
      <c r="AJ294" s="542">
        <v>0</v>
      </c>
      <c r="AK294" s="542">
        <v>0</v>
      </c>
      <c r="AL294" s="542">
        <v>0</v>
      </c>
      <c r="AM294" s="542">
        <v>1</v>
      </c>
      <c r="AN294" s="542">
        <v>1</v>
      </c>
      <c r="AO294" s="542">
        <v>1</v>
      </c>
      <c r="AP294" s="542">
        <v>-1</v>
      </c>
      <c r="AQ294" s="542">
        <v>0</v>
      </c>
      <c r="AR294" s="542">
        <v>0</v>
      </c>
      <c r="AS294" s="542">
        <v>0</v>
      </c>
      <c r="AT294" s="542">
        <v>1</v>
      </c>
      <c r="AU294" s="542">
        <v>1</v>
      </c>
      <c r="AV294" s="542">
        <v>1</v>
      </c>
      <c r="AW294" s="542">
        <v>0</v>
      </c>
      <c r="AX294" s="542">
        <v>0</v>
      </c>
      <c r="AY294" s="542">
        <v>0</v>
      </c>
      <c r="AZ294" s="542">
        <v>0</v>
      </c>
      <c r="BA294" s="542">
        <v>0</v>
      </c>
      <c r="BB294" s="542">
        <v>0</v>
      </c>
      <c r="BC294" s="542">
        <v>0</v>
      </c>
      <c r="BD294" s="542">
        <v>-1</v>
      </c>
      <c r="BE294" s="542">
        <v>0</v>
      </c>
      <c r="BF294" s="542">
        <v>0</v>
      </c>
      <c r="BG294" s="542">
        <v>0</v>
      </c>
      <c r="BH294" s="542">
        <v>0</v>
      </c>
      <c r="BI294" s="542">
        <v>0</v>
      </c>
      <c r="BJ294" s="542">
        <v>0</v>
      </c>
      <c r="BK294" s="542">
        <v>0</v>
      </c>
      <c r="BL294" s="542">
        <v>0</v>
      </c>
      <c r="BM294" s="542">
        <v>0</v>
      </c>
      <c r="BN294" s="550" t="s">
        <v>4490</v>
      </c>
      <c r="BO294" s="551">
        <v>0</v>
      </c>
      <c r="BP294" s="552">
        <v>1</v>
      </c>
      <c r="BQ294" s="553">
        <v>1</v>
      </c>
      <c r="BR294" s="519">
        <v>0</v>
      </c>
      <c r="BS294" s="519">
        <v>0</v>
      </c>
      <c r="BT294" s="519">
        <v>0</v>
      </c>
      <c r="BU294" s="529">
        <v>0</v>
      </c>
      <c r="BV294" s="519">
        <v>0</v>
      </c>
      <c r="BW294" s="519">
        <v>0</v>
      </c>
      <c r="BX294" s="519">
        <v>0</v>
      </c>
      <c r="BY294" s="519">
        <v>0</v>
      </c>
      <c r="BZ294" s="519">
        <v>0</v>
      </c>
      <c r="CA294" s="519">
        <v>0</v>
      </c>
      <c r="CB294" s="519">
        <v>0</v>
      </c>
      <c r="CC294" s="519">
        <v>0</v>
      </c>
      <c r="CD294" s="519">
        <v>0</v>
      </c>
      <c r="CE294" s="519">
        <v>0</v>
      </c>
      <c r="CF294" s="519">
        <v>0</v>
      </c>
      <c r="CG294" s="519">
        <v>0</v>
      </c>
      <c r="CH294" s="519">
        <v>0</v>
      </c>
      <c r="CI294" s="519">
        <v>0</v>
      </c>
      <c r="CJ294" s="519">
        <v>0</v>
      </c>
      <c r="CK294" s="623">
        <f t="shared" si="4"/>
        <v>2</v>
      </c>
      <c r="CL294" s="554">
        <v>2</v>
      </c>
      <c r="CM294" s="554">
        <v>1</v>
      </c>
      <c r="CN294" s="554">
        <v>1</v>
      </c>
      <c r="CO294" s="524">
        <v>8</v>
      </c>
      <c r="CP294" s="726"/>
      <c r="CQ294" s="525" t="s">
        <v>4965</v>
      </c>
      <c r="CR294" s="526" t="s">
        <v>4965</v>
      </c>
      <c r="CS294" s="527" t="s">
        <v>4965</v>
      </c>
      <c r="CT294" s="527" t="s">
        <v>4965</v>
      </c>
      <c r="CU294" s="527" t="s">
        <v>4965</v>
      </c>
    </row>
    <row r="295" spans="1:99" ht="12" customHeight="1" x14ac:dyDescent="0.2">
      <c r="A295" s="540" t="s">
        <v>2442</v>
      </c>
      <c r="B295" s="541" t="s">
        <v>4199</v>
      </c>
      <c r="C295" s="541" t="s">
        <v>1432</v>
      </c>
      <c r="D295" s="541" t="s">
        <v>1432</v>
      </c>
      <c r="E295" s="542" t="s">
        <v>1432</v>
      </c>
      <c r="F295" s="541" t="s">
        <v>4200</v>
      </c>
      <c r="G295" s="541" t="s">
        <v>4201</v>
      </c>
      <c r="H295" s="541" t="s">
        <v>1885</v>
      </c>
      <c r="I295" s="541" t="s">
        <v>4202</v>
      </c>
      <c r="J295" s="541">
        <v>526278</v>
      </c>
      <c r="K295" s="541">
        <v>174634</v>
      </c>
      <c r="L295" s="512" t="s">
        <v>3089</v>
      </c>
      <c r="M295" s="543">
        <v>41364</v>
      </c>
      <c r="N295" s="544" t="s">
        <v>1432</v>
      </c>
      <c r="O295" s="541">
        <v>2</v>
      </c>
      <c r="P295" s="541">
        <v>1</v>
      </c>
      <c r="Q295" s="545">
        <v>-1</v>
      </c>
      <c r="R295" s="541" t="s">
        <v>4204</v>
      </c>
      <c r="S295" s="541" t="s">
        <v>1438</v>
      </c>
      <c r="T295" s="544" t="s">
        <v>4205</v>
      </c>
      <c r="U295" s="544" t="s">
        <v>4206</v>
      </c>
      <c r="V295" s="544"/>
      <c r="W295" s="541" t="s">
        <v>1439</v>
      </c>
      <c r="X295" s="544" t="s">
        <v>1432</v>
      </c>
      <c r="Y295" s="541" t="s">
        <v>1442</v>
      </c>
      <c r="Z295" s="541" t="s">
        <v>1453</v>
      </c>
      <c r="AA295" s="541" t="s">
        <v>1444</v>
      </c>
      <c r="AB295" s="541" t="s">
        <v>4207</v>
      </c>
      <c r="AC295" s="546">
        <v>2.1000000000000001E-2</v>
      </c>
      <c r="AD295" s="547">
        <v>41364</v>
      </c>
      <c r="AE295" s="547"/>
      <c r="AF295" s="548"/>
      <c r="AG295" s="517" t="s">
        <v>3063</v>
      </c>
      <c r="AH295" s="542" t="s">
        <v>1445</v>
      </c>
      <c r="AI295" s="549"/>
      <c r="AJ295" s="549"/>
      <c r="AK295" s="549"/>
      <c r="AL295" s="542">
        <v>-1</v>
      </c>
      <c r="AM295" s="542">
        <v>0</v>
      </c>
      <c r="AN295" s="542">
        <v>0</v>
      </c>
      <c r="AO295" s="542">
        <v>0</v>
      </c>
      <c r="AP295" s="542">
        <v>-1</v>
      </c>
      <c r="AQ295" s="542">
        <v>1</v>
      </c>
      <c r="AR295" s="542">
        <v>0</v>
      </c>
      <c r="AS295" s="542">
        <v>-1</v>
      </c>
      <c r="AT295" s="542">
        <v>0</v>
      </c>
      <c r="AU295" s="542">
        <v>0</v>
      </c>
      <c r="AV295" s="542">
        <v>0</v>
      </c>
      <c r="AW295" s="542">
        <v>-1</v>
      </c>
      <c r="AX295" s="542">
        <v>1</v>
      </c>
      <c r="AY295" s="542">
        <v>0</v>
      </c>
      <c r="AZ295" s="542">
        <v>0</v>
      </c>
      <c r="BA295" s="542">
        <v>0</v>
      </c>
      <c r="BB295" s="542">
        <v>0</v>
      </c>
      <c r="BC295" s="542">
        <v>0</v>
      </c>
      <c r="BD295" s="542">
        <v>0</v>
      </c>
      <c r="BE295" s="542">
        <v>0</v>
      </c>
      <c r="BF295" s="542">
        <v>0</v>
      </c>
      <c r="BG295" s="542">
        <v>0</v>
      </c>
      <c r="BH295" s="542">
        <v>0</v>
      </c>
      <c r="BI295" s="542">
        <v>0</v>
      </c>
      <c r="BJ295" s="542">
        <v>0</v>
      </c>
      <c r="BK295" s="542">
        <v>0</v>
      </c>
      <c r="BL295" s="542">
        <v>0</v>
      </c>
      <c r="BM295" s="542">
        <v>0</v>
      </c>
      <c r="BN295" s="550" t="s">
        <v>4490</v>
      </c>
      <c r="BO295" s="551">
        <v>0</v>
      </c>
      <c r="BP295" s="552">
        <v>-0.5</v>
      </c>
      <c r="BQ295" s="553">
        <v>-0.5</v>
      </c>
      <c r="BR295" s="519">
        <v>0</v>
      </c>
      <c r="BS295" s="519">
        <v>0</v>
      </c>
      <c r="BT295" s="519">
        <v>0</v>
      </c>
      <c r="BU295" s="529">
        <v>0</v>
      </c>
      <c r="BV295" s="519">
        <v>0</v>
      </c>
      <c r="BW295" s="519">
        <v>0</v>
      </c>
      <c r="BX295" s="519">
        <v>0</v>
      </c>
      <c r="BY295" s="519">
        <v>0</v>
      </c>
      <c r="BZ295" s="519">
        <v>0</v>
      </c>
      <c r="CA295" s="519">
        <v>0</v>
      </c>
      <c r="CB295" s="519">
        <v>0</v>
      </c>
      <c r="CC295" s="519">
        <v>0</v>
      </c>
      <c r="CD295" s="519">
        <v>0</v>
      </c>
      <c r="CE295" s="519">
        <v>0</v>
      </c>
      <c r="CF295" s="519">
        <v>0</v>
      </c>
      <c r="CG295" s="519">
        <v>0</v>
      </c>
      <c r="CH295" s="519">
        <v>0</v>
      </c>
      <c r="CI295" s="519">
        <v>0</v>
      </c>
      <c r="CJ295" s="519">
        <v>0</v>
      </c>
      <c r="CK295" s="623">
        <f t="shared" si="4"/>
        <v>-1</v>
      </c>
      <c r="CL295" s="554">
        <v>-1</v>
      </c>
      <c r="CM295" s="554">
        <v>-0.5</v>
      </c>
      <c r="CN295" s="554">
        <v>-0.5</v>
      </c>
      <c r="CO295" s="524">
        <v>8</v>
      </c>
      <c r="CP295" s="726"/>
      <c r="CQ295" s="525" t="s">
        <v>4965</v>
      </c>
      <c r="CR295" s="526" t="s">
        <v>4965</v>
      </c>
      <c r="CS295" s="527" t="s">
        <v>4965</v>
      </c>
      <c r="CT295" s="527" t="s">
        <v>4965</v>
      </c>
      <c r="CU295" s="527" t="s">
        <v>4965</v>
      </c>
    </row>
    <row r="296" spans="1:99" ht="12" customHeight="1" x14ac:dyDescent="0.2">
      <c r="A296" s="540" t="s">
        <v>2442</v>
      </c>
      <c r="B296" s="541" t="s">
        <v>4208</v>
      </c>
      <c r="C296" s="541" t="s">
        <v>1432</v>
      </c>
      <c r="D296" s="541" t="s">
        <v>1432</v>
      </c>
      <c r="E296" s="542" t="s">
        <v>1432</v>
      </c>
      <c r="F296" s="541" t="s">
        <v>4209</v>
      </c>
      <c r="G296" s="541" t="s">
        <v>4210</v>
      </c>
      <c r="H296" s="541" t="s">
        <v>2717</v>
      </c>
      <c r="I296" s="541" t="s">
        <v>4211</v>
      </c>
      <c r="J296" s="541">
        <v>527501</v>
      </c>
      <c r="K296" s="541">
        <v>174984</v>
      </c>
      <c r="L296" s="512" t="s">
        <v>3084</v>
      </c>
      <c r="M296" s="543">
        <v>41578</v>
      </c>
      <c r="N296" s="544" t="s">
        <v>1432</v>
      </c>
      <c r="O296" s="541">
        <v>1</v>
      </c>
      <c r="P296" s="541">
        <v>2</v>
      </c>
      <c r="Q296" s="545">
        <v>1</v>
      </c>
      <c r="R296" s="541" t="s">
        <v>4212</v>
      </c>
      <c r="S296" s="541" t="s">
        <v>1438</v>
      </c>
      <c r="T296" s="544" t="s">
        <v>4213</v>
      </c>
      <c r="U296" s="544" t="s">
        <v>4214</v>
      </c>
      <c r="V296" s="544"/>
      <c r="W296" s="541" t="s">
        <v>1439</v>
      </c>
      <c r="X296" s="544" t="s">
        <v>1432</v>
      </c>
      <c r="Y296" s="541" t="s">
        <v>1442</v>
      </c>
      <c r="Z296" s="541" t="s">
        <v>2722</v>
      </c>
      <c r="AA296" s="541" t="s">
        <v>1444</v>
      </c>
      <c r="AB296" s="541" t="s">
        <v>2723</v>
      </c>
      <c r="AC296" s="546">
        <v>8.0000000000000002E-3</v>
      </c>
      <c r="AD296" s="547">
        <v>41578</v>
      </c>
      <c r="AE296" s="547"/>
      <c r="AF296" s="548"/>
      <c r="AG296" s="517" t="s">
        <v>3063</v>
      </c>
      <c r="AH296" s="542" t="s">
        <v>1445</v>
      </c>
      <c r="AI296" s="549"/>
      <c r="AJ296" s="542">
        <v>0</v>
      </c>
      <c r="AK296" s="542">
        <v>0</v>
      </c>
      <c r="AL296" s="542">
        <v>0</v>
      </c>
      <c r="AM296" s="542">
        <v>0</v>
      </c>
      <c r="AN296" s="542">
        <v>1</v>
      </c>
      <c r="AO296" s="542">
        <v>0</v>
      </c>
      <c r="AP296" s="542">
        <v>0</v>
      </c>
      <c r="AQ296" s="542">
        <v>0</v>
      </c>
      <c r="AR296" s="542">
        <v>0</v>
      </c>
      <c r="AS296" s="542">
        <v>0</v>
      </c>
      <c r="AT296" s="542">
        <v>0</v>
      </c>
      <c r="AU296" s="542">
        <v>1</v>
      </c>
      <c r="AV296" s="542">
        <v>0</v>
      </c>
      <c r="AW296" s="542">
        <v>0</v>
      </c>
      <c r="AX296" s="542">
        <v>0</v>
      </c>
      <c r="AY296" s="542">
        <v>0</v>
      </c>
      <c r="AZ296" s="542">
        <v>0</v>
      </c>
      <c r="BA296" s="542">
        <v>0</v>
      </c>
      <c r="BB296" s="542">
        <v>0</v>
      </c>
      <c r="BC296" s="542">
        <v>0</v>
      </c>
      <c r="BD296" s="542">
        <v>0</v>
      </c>
      <c r="BE296" s="542">
        <v>0</v>
      </c>
      <c r="BF296" s="542">
        <v>0</v>
      </c>
      <c r="BG296" s="542">
        <v>0</v>
      </c>
      <c r="BH296" s="542">
        <v>0</v>
      </c>
      <c r="BI296" s="542">
        <v>0</v>
      </c>
      <c r="BJ296" s="542">
        <v>0</v>
      </c>
      <c r="BK296" s="542">
        <v>0</v>
      </c>
      <c r="BL296" s="542">
        <v>0</v>
      </c>
      <c r="BM296" s="542">
        <v>0</v>
      </c>
      <c r="BN296" s="550" t="s">
        <v>4490</v>
      </c>
      <c r="BO296" s="551">
        <v>0</v>
      </c>
      <c r="BP296" s="552">
        <v>0.5</v>
      </c>
      <c r="BQ296" s="553">
        <v>0.5</v>
      </c>
      <c r="BR296" s="519">
        <v>0</v>
      </c>
      <c r="BS296" s="519">
        <v>0</v>
      </c>
      <c r="BT296" s="519">
        <v>0</v>
      </c>
      <c r="BU296" s="529">
        <v>0</v>
      </c>
      <c r="BV296" s="519">
        <v>0</v>
      </c>
      <c r="BW296" s="519">
        <v>0</v>
      </c>
      <c r="BX296" s="519">
        <v>0</v>
      </c>
      <c r="BY296" s="519">
        <v>0</v>
      </c>
      <c r="BZ296" s="519">
        <v>0</v>
      </c>
      <c r="CA296" s="519">
        <v>0</v>
      </c>
      <c r="CB296" s="519">
        <v>0</v>
      </c>
      <c r="CC296" s="519">
        <v>0</v>
      </c>
      <c r="CD296" s="519">
        <v>0</v>
      </c>
      <c r="CE296" s="519">
        <v>0</v>
      </c>
      <c r="CF296" s="519">
        <v>0</v>
      </c>
      <c r="CG296" s="519">
        <v>0</v>
      </c>
      <c r="CH296" s="519">
        <v>0</v>
      </c>
      <c r="CI296" s="519">
        <v>0</v>
      </c>
      <c r="CJ296" s="519">
        <v>0</v>
      </c>
      <c r="CK296" s="623">
        <f t="shared" si="4"/>
        <v>1</v>
      </c>
      <c r="CL296" s="554">
        <v>1</v>
      </c>
      <c r="CM296" s="554">
        <v>0.5</v>
      </c>
      <c r="CN296" s="554">
        <v>0.5</v>
      </c>
      <c r="CO296" s="524">
        <v>8</v>
      </c>
      <c r="CP296" s="726"/>
      <c r="CQ296" s="530" t="s">
        <v>1940</v>
      </c>
      <c r="CR296" s="526" t="s">
        <v>4965</v>
      </c>
      <c r="CS296" s="527" t="s">
        <v>4965</v>
      </c>
      <c r="CT296" s="527" t="s">
        <v>4965</v>
      </c>
      <c r="CU296" s="527" t="s">
        <v>4965</v>
      </c>
    </row>
    <row r="297" spans="1:99" ht="12" customHeight="1" x14ac:dyDescent="0.2">
      <c r="A297" s="540" t="s">
        <v>2442</v>
      </c>
      <c r="B297" s="541" t="s">
        <v>4215</v>
      </c>
      <c r="C297" s="541" t="s">
        <v>1432</v>
      </c>
      <c r="D297" s="541" t="s">
        <v>1432</v>
      </c>
      <c r="E297" s="542" t="s">
        <v>1432</v>
      </c>
      <c r="F297" s="541" t="s">
        <v>4216</v>
      </c>
      <c r="G297" s="541" t="s">
        <v>4217</v>
      </c>
      <c r="H297" s="541" t="s">
        <v>1435</v>
      </c>
      <c r="I297" s="541" t="s">
        <v>4218</v>
      </c>
      <c r="J297" s="541">
        <v>528739</v>
      </c>
      <c r="K297" s="541">
        <v>171370</v>
      </c>
      <c r="L297" s="512" t="s">
        <v>3081</v>
      </c>
      <c r="M297" s="543">
        <v>40830</v>
      </c>
      <c r="N297" s="544" t="s">
        <v>1432</v>
      </c>
      <c r="O297" s="541">
        <v>1</v>
      </c>
      <c r="P297" s="541">
        <v>3</v>
      </c>
      <c r="Q297" s="545">
        <v>2</v>
      </c>
      <c r="R297" s="541" t="s">
        <v>4852</v>
      </c>
      <c r="S297" s="541" t="s">
        <v>1438</v>
      </c>
      <c r="T297" s="544" t="s">
        <v>4853</v>
      </c>
      <c r="U297" s="544" t="s">
        <v>4219</v>
      </c>
      <c r="V297" s="544"/>
      <c r="W297" s="541" t="s">
        <v>1439</v>
      </c>
      <c r="X297" s="544" t="s">
        <v>1432</v>
      </c>
      <c r="Y297" s="541" t="s">
        <v>1442</v>
      </c>
      <c r="Z297" s="541" t="s">
        <v>1453</v>
      </c>
      <c r="AA297" s="541" t="s">
        <v>1444</v>
      </c>
      <c r="AB297" s="541" t="s">
        <v>1454</v>
      </c>
      <c r="AC297" s="546">
        <v>2.7E-2</v>
      </c>
      <c r="AD297" s="547">
        <v>40830</v>
      </c>
      <c r="AE297" s="547"/>
      <c r="AF297" s="548"/>
      <c r="AG297" s="517" t="s">
        <v>3063</v>
      </c>
      <c r="AH297" s="542" t="s">
        <v>1445</v>
      </c>
      <c r="AI297" s="549"/>
      <c r="AJ297" s="542">
        <v>0</v>
      </c>
      <c r="AK297" s="542">
        <v>0</v>
      </c>
      <c r="AL297" s="542">
        <v>0</v>
      </c>
      <c r="AM297" s="542">
        <v>1</v>
      </c>
      <c r="AN297" s="542">
        <v>1</v>
      </c>
      <c r="AO297" s="542">
        <v>1</v>
      </c>
      <c r="AP297" s="542">
        <v>0</v>
      </c>
      <c r="AQ297" s="542">
        <v>-1</v>
      </c>
      <c r="AR297" s="542">
        <v>0</v>
      </c>
      <c r="AS297" s="542">
        <v>0</v>
      </c>
      <c r="AT297" s="542">
        <v>1</v>
      </c>
      <c r="AU297" s="542">
        <v>1</v>
      </c>
      <c r="AV297" s="542">
        <v>1</v>
      </c>
      <c r="AW297" s="542">
        <v>0</v>
      </c>
      <c r="AX297" s="542">
        <v>0</v>
      </c>
      <c r="AY297" s="542">
        <v>0</v>
      </c>
      <c r="AZ297" s="542">
        <v>0</v>
      </c>
      <c r="BA297" s="542">
        <v>0</v>
      </c>
      <c r="BB297" s="542">
        <v>0</v>
      </c>
      <c r="BC297" s="542">
        <v>0</v>
      </c>
      <c r="BD297" s="542">
        <v>0</v>
      </c>
      <c r="BE297" s="542">
        <v>-1</v>
      </c>
      <c r="BF297" s="542">
        <v>0</v>
      </c>
      <c r="BG297" s="542">
        <v>0</v>
      </c>
      <c r="BH297" s="542">
        <v>0</v>
      </c>
      <c r="BI297" s="542">
        <v>0</v>
      </c>
      <c r="BJ297" s="542">
        <v>0</v>
      </c>
      <c r="BK297" s="542">
        <v>0</v>
      </c>
      <c r="BL297" s="542">
        <v>0</v>
      </c>
      <c r="BM297" s="542">
        <v>0</v>
      </c>
      <c r="BN297" s="550" t="s">
        <v>4490</v>
      </c>
      <c r="BO297" s="551">
        <v>0</v>
      </c>
      <c r="BP297" s="552">
        <v>1</v>
      </c>
      <c r="BQ297" s="553">
        <v>1</v>
      </c>
      <c r="BR297" s="519">
        <v>0</v>
      </c>
      <c r="BS297" s="519">
        <v>0</v>
      </c>
      <c r="BT297" s="519">
        <v>0</v>
      </c>
      <c r="BU297" s="529">
        <v>0</v>
      </c>
      <c r="BV297" s="519">
        <v>0</v>
      </c>
      <c r="BW297" s="519">
        <v>0</v>
      </c>
      <c r="BX297" s="519">
        <v>0</v>
      </c>
      <c r="BY297" s="519">
        <v>0</v>
      </c>
      <c r="BZ297" s="519">
        <v>0</v>
      </c>
      <c r="CA297" s="519">
        <v>0</v>
      </c>
      <c r="CB297" s="519">
        <v>0</v>
      </c>
      <c r="CC297" s="519">
        <v>0</v>
      </c>
      <c r="CD297" s="519">
        <v>0</v>
      </c>
      <c r="CE297" s="519">
        <v>0</v>
      </c>
      <c r="CF297" s="519">
        <v>0</v>
      </c>
      <c r="CG297" s="519">
        <v>0</v>
      </c>
      <c r="CH297" s="519">
        <v>0</v>
      </c>
      <c r="CI297" s="519">
        <v>0</v>
      </c>
      <c r="CJ297" s="519">
        <v>0</v>
      </c>
      <c r="CK297" s="623">
        <f t="shared" si="4"/>
        <v>2</v>
      </c>
      <c r="CL297" s="554">
        <v>2</v>
      </c>
      <c r="CM297" s="554">
        <v>1</v>
      </c>
      <c r="CN297" s="554">
        <v>1</v>
      </c>
      <c r="CO297" s="524">
        <v>8</v>
      </c>
      <c r="CP297" s="726"/>
      <c r="CQ297" s="525" t="s">
        <v>4965</v>
      </c>
      <c r="CR297" s="526" t="s">
        <v>4965</v>
      </c>
      <c r="CS297" s="527" t="s">
        <v>4965</v>
      </c>
      <c r="CT297" s="527" t="s">
        <v>4965</v>
      </c>
      <c r="CU297" s="527" t="s">
        <v>4965</v>
      </c>
    </row>
    <row r="298" spans="1:99" ht="12" customHeight="1" x14ac:dyDescent="0.2">
      <c r="A298" s="540" t="s">
        <v>2442</v>
      </c>
      <c r="B298" s="541" t="s">
        <v>4854</v>
      </c>
      <c r="C298" s="541" t="s">
        <v>1432</v>
      </c>
      <c r="D298" s="541" t="s">
        <v>1432</v>
      </c>
      <c r="E298" s="542" t="s">
        <v>4855</v>
      </c>
      <c r="F298" s="541" t="s">
        <v>4193</v>
      </c>
      <c r="G298" s="541" t="s">
        <v>4856</v>
      </c>
      <c r="H298" s="541" t="s">
        <v>1458</v>
      </c>
      <c r="I298" s="541" t="s">
        <v>4857</v>
      </c>
      <c r="J298" s="541">
        <v>524514</v>
      </c>
      <c r="K298" s="541">
        <v>174905</v>
      </c>
      <c r="L298" s="512" t="s">
        <v>3079</v>
      </c>
      <c r="M298" s="543">
        <v>42094</v>
      </c>
      <c r="N298" s="544" t="s">
        <v>1432</v>
      </c>
      <c r="O298" s="541">
        <v>0</v>
      </c>
      <c r="P298" s="541">
        <v>9</v>
      </c>
      <c r="Q298" s="545">
        <v>9</v>
      </c>
      <c r="R298" s="541" t="s">
        <v>4858</v>
      </c>
      <c r="S298" s="541" t="s">
        <v>1438</v>
      </c>
      <c r="T298" s="544" t="s">
        <v>4859</v>
      </c>
      <c r="U298" s="544" t="s">
        <v>4214</v>
      </c>
      <c r="V298" s="544"/>
      <c r="W298" s="541" t="s">
        <v>1439</v>
      </c>
      <c r="X298" s="544" t="s">
        <v>1432</v>
      </c>
      <c r="Y298" s="541" t="s">
        <v>1442</v>
      </c>
      <c r="Z298" s="541" t="s">
        <v>1443</v>
      </c>
      <c r="AA298" s="541" t="s">
        <v>1444</v>
      </c>
      <c r="AB298" s="541" t="s">
        <v>2713</v>
      </c>
      <c r="AC298" s="546">
        <v>2.4E-2</v>
      </c>
      <c r="AD298" s="547">
        <v>42094</v>
      </c>
      <c r="AE298" s="547" t="s">
        <v>1938</v>
      </c>
      <c r="AF298" s="548"/>
      <c r="AG298" s="517" t="s">
        <v>3063</v>
      </c>
      <c r="AH298" s="542" t="s">
        <v>1445</v>
      </c>
      <c r="AI298" s="549"/>
      <c r="AJ298" s="542">
        <v>0</v>
      </c>
      <c r="AK298" s="542">
        <v>0</v>
      </c>
      <c r="AL298" s="542">
        <v>0</v>
      </c>
      <c r="AM298" s="542">
        <v>1</v>
      </c>
      <c r="AN298" s="542">
        <v>3</v>
      </c>
      <c r="AO298" s="542">
        <v>5</v>
      </c>
      <c r="AP298" s="542">
        <v>0</v>
      </c>
      <c r="AQ298" s="542">
        <v>0</v>
      </c>
      <c r="AR298" s="542">
        <v>0</v>
      </c>
      <c r="AS298" s="542">
        <v>0</v>
      </c>
      <c r="AT298" s="542">
        <v>1</v>
      </c>
      <c r="AU298" s="542">
        <v>3</v>
      </c>
      <c r="AV298" s="542">
        <v>5</v>
      </c>
      <c r="AW298" s="542">
        <v>0</v>
      </c>
      <c r="AX298" s="542">
        <v>0</v>
      </c>
      <c r="AY298" s="542">
        <v>0</v>
      </c>
      <c r="AZ298" s="542">
        <v>0</v>
      </c>
      <c r="BA298" s="542">
        <v>0</v>
      </c>
      <c r="BB298" s="542">
        <v>0</v>
      </c>
      <c r="BC298" s="542">
        <v>0</v>
      </c>
      <c r="BD298" s="542">
        <v>0</v>
      </c>
      <c r="BE298" s="542">
        <v>0</v>
      </c>
      <c r="BF298" s="542">
        <v>0</v>
      </c>
      <c r="BG298" s="542">
        <v>0</v>
      </c>
      <c r="BH298" s="542">
        <v>0</v>
      </c>
      <c r="BI298" s="542">
        <v>0</v>
      </c>
      <c r="BJ298" s="542">
        <v>0</v>
      </c>
      <c r="BK298" s="542">
        <v>0</v>
      </c>
      <c r="BL298" s="542">
        <v>0</v>
      </c>
      <c r="BM298" s="542">
        <v>0</v>
      </c>
      <c r="BN298" s="550" t="s">
        <v>4490</v>
      </c>
      <c r="BO298" s="551">
        <v>0</v>
      </c>
      <c r="BP298" s="552">
        <v>4.5</v>
      </c>
      <c r="BQ298" s="553">
        <v>4.5</v>
      </c>
      <c r="BR298" s="519">
        <v>0</v>
      </c>
      <c r="BS298" s="519">
        <v>0</v>
      </c>
      <c r="BT298" s="519">
        <v>0</v>
      </c>
      <c r="BU298" s="529">
        <v>0</v>
      </c>
      <c r="BV298" s="519">
        <v>0</v>
      </c>
      <c r="BW298" s="519">
        <v>0</v>
      </c>
      <c r="BX298" s="519">
        <v>0</v>
      </c>
      <c r="BY298" s="519">
        <v>0</v>
      </c>
      <c r="BZ298" s="519">
        <v>0</v>
      </c>
      <c r="CA298" s="519">
        <v>0</v>
      </c>
      <c r="CB298" s="519">
        <v>0</v>
      </c>
      <c r="CC298" s="519">
        <v>0</v>
      </c>
      <c r="CD298" s="519">
        <v>0</v>
      </c>
      <c r="CE298" s="519">
        <v>0</v>
      </c>
      <c r="CF298" s="519">
        <v>0</v>
      </c>
      <c r="CG298" s="519">
        <v>0</v>
      </c>
      <c r="CH298" s="519">
        <v>0</v>
      </c>
      <c r="CI298" s="519">
        <v>0</v>
      </c>
      <c r="CJ298" s="519">
        <v>0</v>
      </c>
      <c r="CK298" s="623">
        <f t="shared" si="4"/>
        <v>9</v>
      </c>
      <c r="CL298" s="554">
        <v>9</v>
      </c>
      <c r="CM298" s="554">
        <v>4.5</v>
      </c>
      <c r="CN298" s="554">
        <v>4.5</v>
      </c>
      <c r="CO298" s="524">
        <v>2</v>
      </c>
      <c r="CP298" s="524"/>
      <c r="CQ298" s="530" t="s">
        <v>1942</v>
      </c>
      <c r="CR298" s="526" t="s">
        <v>4965</v>
      </c>
      <c r="CS298" s="527" t="s">
        <v>4965</v>
      </c>
      <c r="CT298" s="527" t="s">
        <v>4965</v>
      </c>
      <c r="CU298" s="527" t="s">
        <v>4965</v>
      </c>
    </row>
    <row r="299" spans="1:99" ht="12" customHeight="1" x14ac:dyDescent="0.2">
      <c r="A299" s="540" t="s">
        <v>2442</v>
      </c>
      <c r="B299" s="541" t="s">
        <v>4860</v>
      </c>
      <c r="C299" s="541" t="s">
        <v>1432</v>
      </c>
      <c r="D299" s="541" t="s">
        <v>1432</v>
      </c>
      <c r="E299" s="542" t="s">
        <v>1432</v>
      </c>
      <c r="F299" s="541" t="s">
        <v>4861</v>
      </c>
      <c r="G299" s="541" t="s">
        <v>4862</v>
      </c>
      <c r="H299" s="541" t="s">
        <v>1885</v>
      </c>
      <c r="I299" s="541" t="s">
        <v>4863</v>
      </c>
      <c r="J299" s="541">
        <v>526104</v>
      </c>
      <c r="K299" s="541">
        <v>174968</v>
      </c>
      <c r="L299" s="512" t="s">
        <v>3080</v>
      </c>
      <c r="M299" s="543">
        <v>40908</v>
      </c>
      <c r="N299" s="544" t="s">
        <v>1432</v>
      </c>
      <c r="O299" s="541">
        <v>2</v>
      </c>
      <c r="P299" s="541">
        <v>4</v>
      </c>
      <c r="Q299" s="545">
        <v>2</v>
      </c>
      <c r="R299" s="541" t="s">
        <v>4865</v>
      </c>
      <c r="S299" s="541" t="s">
        <v>1438</v>
      </c>
      <c r="T299" s="544" t="s">
        <v>4866</v>
      </c>
      <c r="U299" s="544" t="s">
        <v>4214</v>
      </c>
      <c r="V299" s="544"/>
      <c r="W299" s="541" t="s">
        <v>1439</v>
      </c>
      <c r="X299" s="544" t="s">
        <v>1432</v>
      </c>
      <c r="Y299" s="541" t="s">
        <v>1442</v>
      </c>
      <c r="Z299" s="541" t="s">
        <v>1443</v>
      </c>
      <c r="AA299" s="541" t="s">
        <v>1444</v>
      </c>
      <c r="AB299" s="541" t="s">
        <v>2713</v>
      </c>
      <c r="AC299" s="546">
        <v>5.5E-2</v>
      </c>
      <c r="AD299" s="547">
        <v>40908</v>
      </c>
      <c r="AE299" s="547"/>
      <c r="AF299" s="548"/>
      <c r="AG299" s="517" t="s">
        <v>3063</v>
      </c>
      <c r="AH299" s="542" t="s">
        <v>1445</v>
      </c>
      <c r="AI299" s="549"/>
      <c r="AJ299" s="542">
        <v>4</v>
      </c>
      <c r="AK299" s="542">
        <v>4</v>
      </c>
      <c r="AL299" s="542">
        <v>0</v>
      </c>
      <c r="AM299" s="542">
        <v>0</v>
      </c>
      <c r="AN299" s="542">
        <v>0</v>
      </c>
      <c r="AO299" s="542">
        <v>2</v>
      </c>
      <c r="AP299" s="542">
        <v>0</v>
      </c>
      <c r="AQ299" s="542">
        <v>0</v>
      </c>
      <c r="AR299" s="542">
        <v>0</v>
      </c>
      <c r="AS299" s="542">
        <v>0</v>
      </c>
      <c r="AT299" s="542">
        <v>0</v>
      </c>
      <c r="AU299" s="542">
        <v>0</v>
      </c>
      <c r="AV299" s="542">
        <v>0</v>
      </c>
      <c r="AW299" s="542">
        <v>0</v>
      </c>
      <c r="AX299" s="542">
        <v>0</v>
      </c>
      <c r="AY299" s="542">
        <v>0</v>
      </c>
      <c r="AZ299" s="542">
        <v>0</v>
      </c>
      <c r="BA299" s="542">
        <v>0</v>
      </c>
      <c r="BB299" s="542">
        <v>0</v>
      </c>
      <c r="BC299" s="542">
        <v>2</v>
      </c>
      <c r="BD299" s="542">
        <v>0</v>
      </c>
      <c r="BE299" s="542">
        <v>0</v>
      </c>
      <c r="BF299" s="542">
        <v>0</v>
      </c>
      <c r="BG299" s="542">
        <v>0</v>
      </c>
      <c r="BH299" s="542">
        <v>0</v>
      </c>
      <c r="BI299" s="542">
        <v>0</v>
      </c>
      <c r="BJ299" s="542">
        <v>0</v>
      </c>
      <c r="BK299" s="542">
        <v>0</v>
      </c>
      <c r="BL299" s="542">
        <v>0</v>
      </c>
      <c r="BM299" s="542">
        <v>0</v>
      </c>
      <c r="BN299" s="550" t="s">
        <v>4490</v>
      </c>
      <c r="BO299" s="551">
        <v>0</v>
      </c>
      <c r="BP299" s="552">
        <v>1</v>
      </c>
      <c r="BQ299" s="553">
        <v>1</v>
      </c>
      <c r="BR299" s="519">
        <v>0</v>
      </c>
      <c r="BS299" s="519">
        <v>0</v>
      </c>
      <c r="BT299" s="519">
        <v>0</v>
      </c>
      <c r="BU299" s="529">
        <v>0</v>
      </c>
      <c r="BV299" s="519">
        <v>0</v>
      </c>
      <c r="BW299" s="519">
        <v>0</v>
      </c>
      <c r="BX299" s="519">
        <v>0</v>
      </c>
      <c r="BY299" s="519">
        <v>0</v>
      </c>
      <c r="BZ299" s="519">
        <v>0</v>
      </c>
      <c r="CA299" s="519">
        <v>0</v>
      </c>
      <c r="CB299" s="519">
        <v>0</v>
      </c>
      <c r="CC299" s="519">
        <v>0</v>
      </c>
      <c r="CD299" s="519">
        <v>0</v>
      </c>
      <c r="CE299" s="519">
        <v>0</v>
      </c>
      <c r="CF299" s="519">
        <v>0</v>
      </c>
      <c r="CG299" s="519">
        <v>0</v>
      </c>
      <c r="CH299" s="519">
        <v>0</v>
      </c>
      <c r="CI299" s="519">
        <v>0</v>
      </c>
      <c r="CJ299" s="519">
        <v>0</v>
      </c>
      <c r="CK299" s="623">
        <f t="shared" si="4"/>
        <v>2</v>
      </c>
      <c r="CL299" s="554">
        <v>2</v>
      </c>
      <c r="CM299" s="554">
        <v>1</v>
      </c>
      <c r="CN299" s="554">
        <v>1</v>
      </c>
      <c r="CO299" s="524">
        <v>2</v>
      </c>
      <c r="CP299" s="524"/>
      <c r="CQ299" s="525" t="s">
        <v>4965</v>
      </c>
      <c r="CR299" s="526" t="s">
        <v>4965</v>
      </c>
      <c r="CS299" s="527" t="s">
        <v>4965</v>
      </c>
      <c r="CT299" s="527" t="s">
        <v>4965</v>
      </c>
      <c r="CU299" s="527" t="s">
        <v>4965</v>
      </c>
    </row>
    <row r="300" spans="1:99" ht="12" customHeight="1" x14ac:dyDescent="0.2">
      <c r="A300" s="540" t="s">
        <v>2442</v>
      </c>
      <c r="B300" s="541" t="s">
        <v>4867</v>
      </c>
      <c r="C300" s="541" t="s">
        <v>1432</v>
      </c>
      <c r="D300" s="541" t="s">
        <v>1432</v>
      </c>
      <c r="E300" s="542" t="s">
        <v>1432</v>
      </c>
      <c r="F300" s="541" t="s">
        <v>4868</v>
      </c>
      <c r="G300" s="541" t="s">
        <v>4869</v>
      </c>
      <c r="H300" s="541" t="s">
        <v>3875</v>
      </c>
      <c r="I300" s="541" t="s">
        <v>4870</v>
      </c>
      <c r="J300" s="541">
        <v>528611</v>
      </c>
      <c r="K300" s="541">
        <v>173313</v>
      </c>
      <c r="L300" s="512" t="s">
        <v>3076</v>
      </c>
      <c r="M300" s="543">
        <v>41523</v>
      </c>
      <c r="N300" s="544" t="s">
        <v>1432</v>
      </c>
      <c r="O300" s="541">
        <v>0</v>
      </c>
      <c r="P300" s="541">
        <v>1</v>
      </c>
      <c r="Q300" s="545">
        <v>1</v>
      </c>
      <c r="R300" s="541" t="s">
        <v>608</v>
      </c>
      <c r="S300" s="541" t="s">
        <v>1438</v>
      </c>
      <c r="T300" s="544" t="s">
        <v>1470</v>
      </c>
      <c r="U300" s="544" t="s">
        <v>1471</v>
      </c>
      <c r="V300" s="544"/>
      <c r="W300" s="541" t="s">
        <v>1439</v>
      </c>
      <c r="X300" s="544" t="s">
        <v>1432</v>
      </c>
      <c r="Y300" s="541" t="s">
        <v>1442</v>
      </c>
      <c r="Z300" s="541" t="s">
        <v>1443</v>
      </c>
      <c r="AA300" s="541" t="s">
        <v>1444</v>
      </c>
      <c r="AB300" s="541" t="s">
        <v>2713</v>
      </c>
      <c r="AC300" s="546">
        <v>3.0000000000000001E-3</v>
      </c>
      <c r="AD300" s="547">
        <v>41523</v>
      </c>
      <c r="AE300" s="547"/>
      <c r="AF300" s="548"/>
      <c r="AG300" s="517" t="s">
        <v>3063</v>
      </c>
      <c r="AH300" s="542" t="s">
        <v>1445</v>
      </c>
      <c r="AI300" s="549"/>
      <c r="AJ300" s="542">
        <v>0</v>
      </c>
      <c r="AK300" s="542">
        <v>1</v>
      </c>
      <c r="AL300" s="542">
        <v>0</v>
      </c>
      <c r="AM300" s="542">
        <v>0</v>
      </c>
      <c r="AN300" s="542">
        <v>1</v>
      </c>
      <c r="AO300" s="542">
        <v>0</v>
      </c>
      <c r="AP300" s="542">
        <v>0</v>
      </c>
      <c r="AQ300" s="542">
        <v>0</v>
      </c>
      <c r="AR300" s="542">
        <v>0</v>
      </c>
      <c r="AS300" s="542">
        <v>0</v>
      </c>
      <c r="AT300" s="542">
        <v>0</v>
      </c>
      <c r="AU300" s="542">
        <v>1</v>
      </c>
      <c r="AV300" s="542">
        <v>0</v>
      </c>
      <c r="AW300" s="542">
        <v>0</v>
      </c>
      <c r="AX300" s="542">
        <v>0</v>
      </c>
      <c r="AY300" s="542">
        <v>0</v>
      </c>
      <c r="AZ300" s="542">
        <v>0</v>
      </c>
      <c r="BA300" s="542">
        <v>0</v>
      </c>
      <c r="BB300" s="542">
        <v>0</v>
      </c>
      <c r="BC300" s="542">
        <v>0</v>
      </c>
      <c r="BD300" s="542">
        <v>0</v>
      </c>
      <c r="BE300" s="542">
        <v>0</v>
      </c>
      <c r="BF300" s="542">
        <v>0</v>
      </c>
      <c r="BG300" s="542">
        <v>0</v>
      </c>
      <c r="BH300" s="542">
        <v>0</v>
      </c>
      <c r="BI300" s="542">
        <v>0</v>
      </c>
      <c r="BJ300" s="542">
        <v>0</v>
      </c>
      <c r="BK300" s="542">
        <v>0</v>
      </c>
      <c r="BL300" s="542">
        <v>0</v>
      </c>
      <c r="BM300" s="542">
        <v>0</v>
      </c>
      <c r="BN300" s="550" t="s">
        <v>4490</v>
      </c>
      <c r="BO300" s="551">
        <v>0</v>
      </c>
      <c r="BP300" s="552">
        <v>0.5</v>
      </c>
      <c r="BQ300" s="553">
        <v>0.5</v>
      </c>
      <c r="BR300" s="519">
        <v>0</v>
      </c>
      <c r="BS300" s="519">
        <v>0</v>
      </c>
      <c r="BT300" s="519">
        <v>0</v>
      </c>
      <c r="BU300" s="529">
        <v>0</v>
      </c>
      <c r="BV300" s="519">
        <v>0</v>
      </c>
      <c r="BW300" s="519">
        <v>0</v>
      </c>
      <c r="BX300" s="519">
        <v>0</v>
      </c>
      <c r="BY300" s="519">
        <v>0</v>
      </c>
      <c r="BZ300" s="519">
        <v>0</v>
      </c>
      <c r="CA300" s="519">
        <v>0</v>
      </c>
      <c r="CB300" s="519">
        <v>0</v>
      </c>
      <c r="CC300" s="519">
        <v>0</v>
      </c>
      <c r="CD300" s="519">
        <v>0</v>
      </c>
      <c r="CE300" s="519">
        <v>0</v>
      </c>
      <c r="CF300" s="519">
        <v>0</v>
      </c>
      <c r="CG300" s="519">
        <v>0</v>
      </c>
      <c r="CH300" s="519">
        <v>0</v>
      </c>
      <c r="CI300" s="519">
        <v>0</v>
      </c>
      <c r="CJ300" s="519">
        <v>0</v>
      </c>
      <c r="CK300" s="623">
        <f t="shared" si="4"/>
        <v>1</v>
      </c>
      <c r="CL300" s="554">
        <v>1</v>
      </c>
      <c r="CM300" s="554">
        <v>0.5</v>
      </c>
      <c r="CN300" s="554">
        <v>0.5</v>
      </c>
      <c r="CO300" s="524">
        <v>2</v>
      </c>
      <c r="CP300" s="524"/>
      <c r="CQ300" s="530" t="s">
        <v>4767</v>
      </c>
      <c r="CR300" s="526" t="s">
        <v>4965</v>
      </c>
      <c r="CS300" s="527" t="s">
        <v>4965</v>
      </c>
      <c r="CT300" s="527" t="s">
        <v>4965</v>
      </c>
      <c r="CU300" s="527" t="s">
        <v>4965</v>
      </c>
    </row>
    <row r="301" spans="1:99" ht="12" customHeight="1" x14ac:dyDescent="0.2">
      <c r="A301" s="540" t="s">
        <v>2442</v>
      </c>
      <c r="B301" s="541" t="s">
        <v>1472</v>
      </c>
      <c r="C301" s="541" t="s">
        <v>1432</v>
      </c>
      <c r="D301" s="541" t="s">
        <v>1432</v>
      </c>
      <c r="E301" s="542" t="s">
        <v>1432</v>
      </c>
      <c r="F301" s="541" t="s">
        <v>3865</v>
      </c>
      <c r="G301" s="541" t="s">
        <v>1473</v>
      </c>
      <c r="H301" s="541" t="s">
        <v>1458</v>
      </c>
      <c r="I301" s="541" t="s">
        <v>1474</v>
      </c>
      <c r="J301" s="541">
        <v>521240</v>
      </c>
      <c r="K301" s="541">
        <v>174488</v>
      </c>
      <c r="L301" s="512" t="s">
        <v>3068</v>
      </c>
      <c r="M301" s="543">
        <v>41737</v>
      </c>
      <c r="N301" s="544" t="s">
        <v>1432</v>
      </c>
      <c r="O301" s="541">
        <v>1</v>
      </c>
      <c r="P301" s="541">
        <v>1</v>
      </c>
      <c r="Q301" s="545">
        <v>0</v>
      </c>
      <c r="R301" s="541" t="s">
        <v>1476</v>
      </c>
      <c r="S301" s="541" t="s">
        <v>1438</v>
      </c>
      <c r="T301" s="544" t="s">
        <v>4859</v>
      </c>
      <c r="U301" s="544" t="s">
        <v>1477</v>
      </c>
      <c r="V301" s="544"/>
      <c r="W301" s="541" t="s">
        <v>1439</v>
      </c>
      <c r="X301" s="544" t="s">
        <v>1432</v>
      </c>
      <c r="Y301" s="541" t="s">
        <v>1442</v>
      </c>
      <c r="Z301" s="541" t="s">
        <v>1443</v>
      </c>
      <c r="AA301" s="541" t="s">
        <v>1444</v>
      </c>
      <c r="AB301" s="541" t="s">
        <v>2713</v>
      </c>
      <c r="AC301" s="546">
        <v>0.10199999999999999</v>
      </c>
      <c r="AD301" s="547">
        <v>41737</v>
      </c>
      <c r="AE301" s="547" t="s">
        <v>1938</v>
      </c>
      <c r="AF301" s="548"/>
      <c r="AG301" s="517" t="s">
        <v>3063</v>
      </c>
      <c r="AH301" s="542" t="s">
        <v>1445</v>
      </c>
      <c r="AI301" s="549"/>
      <c r="AJ301" s="542">
        <v>1</v>
      </c>
      <c r="AK301" s="542">
        <v>1</v>
      </c>
      <c r="AL301" s="542">
        <v>0</v>
      </c>
      <c r="AM301" s="542">
        <v>0</v>
      </c>
      <c r="AN301" s="542">
        <v>0</v>
      </c>
      <c r="AO301" s="542">
        <v>0</v>
      </c>
      <c r="AP301" s="542">
        <v>0</v>
      </c>
      <c r="AQ301" s="542">
        <v>0</v>
      </c>
      <c r="AR301" s="542">
        <v>0</v>
      </c>
      <c r="AS301" s="542">
        <v>0</v>
      </c>
      <c r="AT301" s="542">
        <v>0</v>
      </c>
      <c r="AU301" s="542">
        <v>0</v>
      </c>
      <c r="AV301" s="542">
        <v>0</v>
      </c>
      <c r="AW301" s="542">
        <v>0</v>
      </c>
      <c r="AX301" s="542">
        <v>0</v>
      </c>
      <c r="AY301" s="542">
        <v>0</v>
      </c>
      <c r="AZ301" s="542">
        <v>0</v>
      </c>
      <c r="BA301" s="542">
        <v>0</v>
      </c>
      <c r="BB301" s="542">
        <v>0</v>
      </c>
      <c r="BC301" s="542">
        <v>0</v>
      </c>
      <c r="BD301" s="542">
        <v>0</v>
      </c>
      <c r="BE301" s="542">
        <v>0</v>
      </c>
      <c r="BF301" s="542">
        <v>0</v>
      </c>
      <c r="BG301" s="542">
        <v>0</v>
      </c>
      <c r="BH301" s="542">
        <v>0</v>
      </c>
      <c r="BI301" s="542">
        <v>0</v>
      </c>
      <c r="BJ301" s="542">
        <v>0</v>
      </c>
      <c r="BK301" s="542">
        <v>0</v>
      </c>
      <c r="BL301" s="542">
        <v>0</v>
      </c>
      <c r="BM301" s="542">
        <v>0</v>
      </c>
      <c r="BN301" s="730"/>
      <c r="BO301" s="518">
        <v>0</v>
      </c>
      <c r="BP301" s="519">
        <v>0</v>
      </c>
      <c r="BQ301" s="528">
        <v>0</v>
      </c>
      <c r="BR301" s="519">
        <v>0</v>
      </c>
      <c r="BS301" s="519">
        <v>0</v>
      </c>
      <c r="BT301" s="519">
        <v>0</v>
      </c>
      <c r="BU301" s="529">
        <v>0</v>
      </c>
      <c r="BV301" s="519">
        <v>0</v>
      </c>
      <c r="BW301" s="519">
        <v>0</v>
      </c>
      <c r="BX301" s="519">
        <v>0</v>
      </c>
      <c r="BY301" s="519">
        <v>0</v>
      </c>
      <c r="BZ301" s="519">
        <v>0</v>
      </c>
      <c r="CA301" s="519">
        <v>0</v>
      </c>
      <c r="CB301" s="519">
        <v>0</v>
      </c>
      <c r="CC301" s="519">
        <v>0</v>
      </c>
      <c r="CD301" s="519">
        <v>0</v>
      </c>
      <c r="CE301" s="519">
        <v>0</v>
      </c>
      <c r="CF301" s="519">
        <v>0</v>
      </c>
      <c r="CG301" s="519">
        <v>0</v>
      </c>
      <c r="CH301" s="519">
        <v>0</v>
      </c>
      <c r="CI301" s="519">
        <v>0</v>
      </c>
      <c r="CJ301" s="519">
        <v>0</v>
      </c>
      <c r="CK301" s="623">
        <f t="shared" si="4"/>
        <v>0</v>
      </c>
      <c r="CL301" s="523">
        <v>0</v>
      </c>
      <c r="CM301" s="523">
        <v>0</v>
      </c>
      <c r="CN301" s="523">
        <v>0</v>
      </c>
      <c r="CO301" s="524">
        <v>2</v>
      </c>
      <c r="CP301" s="524" t="s">
        <v>1938</v>
      </c>
      <c r="CQ301" s="525" t="s">
        <v>4965</v>
      </c>
      <c r="CR301" s="526" t="s">
        <v>4965</v>
      </c>
      <c r="CS301" s="527" t="s">
        <v>4965</v>
      </c>
      <c r="CT301" s="527" t="s">
        <v>4965</v>
      </c>
      <c r="CU301" s="527" t="s">
        <v>4965</v>
      </c>
    </row>
    <row r="302" spans="1:99" ht="12" customHeight="1" x14ac:dyDescent="0.2">
      <c r="A302" s="540" t="s">
        <v>2442</v>
      </c>
      <c r="B302" s="541" t="s">
        <v>1478</v>
      </c>
      <c r="C302" s="541" t="s">
        <v>1432</v>
      </c>
      <c r="D302" s="541" t="s">
        <v>1432</v>
      </c>
      <c r="E302" s="542" t="s">
        <v>1432</v>
      </c>
      <c r="F302" s="541" t="s">
        <v>1479</v>
      </c>
      <c r="G302" s="541" t="s">
        <v>1480</v>
      </c>
      <c r="H302" s="541" t="s">
        <v>2717</v>
      </c>
      <c r="I302" s="541" t="s">
        <v>1481</v>
      </c>
      <c r="J302" s="541">
        <v>527289</v>
      </c>
      <c r="K302" s="541">
        <v>176316</v>
      </c>
      <c r="L302" s="512" t="s">
        <v>4766</v>
      </c>
      <c r="M302" s="543">
        <v>42094</v>
      </c>
      <c r="N302" s="544" t="s">
        <v>1432</v>
      </c>
      <c r="O302" s="541">
        <v>0</v>
      </c>
      <c r="P302" s="541">
        <v>2</v>
      </c>
      <c r="Q302" s="545">
        <v>2</v>
      </c>
      <c r="R302" s="541" t="s">
        <v>1482</v>
      </c>
      <c r="S302" s="541" t="s">
        <v>1438</v>
      </c>
      <c r="T302" s="544" t="s">
        <v>4866</v>
      </c>
      <c r="U302" s="544" t="s">
        <v>1483</v>
      </c>
      <c r="V302" s="544"/>
      <c r="W302" s="541" t="s">
        <v>1439</v>
      </c>
      <c r="X302" s="544" t="s">
        <v>1432</v>
      </c>
      <c r="Y302" s="541" t="s">
        <v>1442</v>
      </c>
      <c r="Z302" s="541" t="s">
        <v>3893</v>
      </c>
      <c r="AA302" s="541" t="s">
        <v>1444</v>
      </c>
      <c r="AB302" s="541" t="s">
        <v>3894</v>
      </c>
      <c r="AC302" s="546">
        <v>8.0000000000000002E-3</v>
      </c>
      <c r="AD302" s="547">
        <v>42094</v>
      </c>
      <c r="AE302" s="547" t="s">
        <v>1938</v>
      </c>
      <c r="AF302" s="548"/>
      <c r="AG302" s="517" t="s">
        <v>3063</v>
      </c>
      <c r="AH302" s="542" t="s">
        <v>1445</v>
      </c>
      <c r="AI302" s="549"/>
      <c r="AJ302" s="542">
        <v>0</v>
      </c>
      <c r="AK302" s="542">
        <v>0</v>
      </c>
      <c r="AL302" s="542">
        <v>0</v>
      </c>
      <c r="AM302" s="542">
        <v>0</v>
      </c>
      <c r="AN302" s="542">
        <v>2</v>
      </c>
      <c r="AO302" s="542">
        <v>0</v>
      </c>
      <c r="AP302" s="542">
        <v>0</v>
      </c>
      <c r="AQ302" s="542">
        <v>0</v>
      </c>
      <c r="AR302" s="542">
        <v>0</v>
      </c>
      <c r="AS302" s="542">
        <v>0</v>
      </c>
      <c r="AT302" s="542">
        <v>0</v>
      </c>
      <c r="AU302" s="542">
        <v>2</v>
      </c>
      <c r="AV302" s="542">
        <v>0</v>
      </c>
      <c r="AW302" s="542">
        <v>0</v>
      </c>
      <c r="AX302" s="542">
        <v>0</v>
      </c>
      <c r="AY302" s="542">
        <v>0</v>
      </c>
      <c r="AZ302" s="542">
        <v>0</v>
      </c>
      <c r="BA302" s="542">
        <v>0</v>
      </c>
      <c r="BB302" s="542">
        <v>0</v>
      </c>
      <c r="BC302" s="542">
        <v>0</v>
      </c>
      <c r="BD302" s="542">
        <v>0</v>
      </c>
      <c r="BE302" s="542">
        <v>0</v>
      </c>
      <c r="BF302" s="542">
        <v>0</v>
      </c>
      <c r="BG302" s="542">
        <v>0</v>
      </c>
      <c r="BH302" s="542">
        <v>0</v>
      </c>
      <c r="BI302" s="542">
        <v>0</v>
      </c>
      <c r="BJ302" s="542">
        <v>0</v>
      </c>
      <c r="BK302" s="542">
        <v>0</v>
      </c>
      <c r="BL302" s="542">
        <v>0</v>
      </c>
      <c r="BM302" s="542">
        <v>0</v>
      </c>
      <c r="BN302" s="550" t="s">
        <v>4490</v>
      </c>
      <c r="BO302" s="551">
        <v>0</v>
      </c>
      <c r="BP302" s="552">
        <v>1</v>
      </c>
      <c r="BQ302" s="553">
        <v>1</v>
      </c>
      <c r="BR302" s="519">
        <v>0</v>
      </c>
      <c r="BS302" s="519">
        <v>0</v>
      </c>
      <c r="BT302" s="519">
        <v>0</v>
      </c>
      <c r="BU302" s="529">
        <v>0</v>
      </c>
      <c r="BV302" s="519">
        <v>0</v>
      </c>
      <c r="BW302" s="519">
        <v>0</v>
      </c>
      <c r="BX302" s="519">
        <v>0</v>
      </c>
      <c r="BY302" s="519">
        <v>0</v>
      </c>
      <c r="BZ302" s="519">
        <v>0</v>
      </c>
      <c r="CA302" s="519">
        <v>0</v>
      </c>
      <c r="CB302" s="519">
        <v>0</v>
      </c>
      <c r="CC302" s="519">
        <v>0</v>
      </c>
      <c r="CD302" s="519">
        <v>0</v>
      </c>
      <c r="CE302" s="519">
        <v>0</v>
      </c>
      <c r="CF302" s="519">
        <v>0</v>
      </c>
      <c r="CG302" s="519">
        <v>0</v>
      </c>
      <c r="CH302" s="519">
        <v>0</v>
      </c>
      <c r="CI302" s="519">
        <v>0</v>
      </c>
      <c r="CJ302" s="519">
        <v>0</v>
      </c>
      <c r="CK302" s="623">
        <f t="shared" si="4"/>
        <v>2</v>
      </c>
      <c r="CL302" s="554">
        <v>2</v>
      </c>
      <c r="CM302" s="554">
        <v>1</v>
      </c>
      <c r="CN302" s="554">
        <v>1</v>
      </c>
      <c r="CO302" s="524">
        <v>8</v>
      </c>
      <c r="CP302" s="726"/>
      <c r="CQ302" s="525" t="s">
        <v>4965</v>
      </c>
      <c r="CR302" s="526" t="s">
        <v>4965</v>
      </c>
      <c r="CS302" s="527" t="s">
        <v>4965</v>
      </c>
      <c r="CT302" s="527" t="s">
        <v>4965</v>
      </c>
      <c r="CU302" s="527" t="s">
        <v>4965</v>
      </c>
    </row>
    <row r="303" spans="1:99" ht="12" customHeight="1" x14ac:dyDescent="0.2">
      <c r="A303" s="540" t="s">
        <v>2442</v>
      </c>
      <c r="B303" s="541" t="s">
        <v>1484</v>
      </c>
      <c r="C303" s="541" t="s">
        <v>1432</v>
      </c>
      <c r="D303" s="541" t="s">
        <v>1432</v>
      </c>
      <c r="E303" s="542" t="s">
        <v>1432</v>
      </c>
      <c r="F303" s="541" t="s">
        <v>1485</v>
      </c>
      <c r="G303" s="541" t="s">
        <v>1486</v>
      </c>
      <c r="H303" s="541" t="s">
        <v>2717</v>
      </c>
      <c r="I303" s="541" t="s">
        <v>1487</v>
      </c>
      <c r="J303" s="541">
        <v>526826</v>
      </c>
      <c r="K303" s="541">
        <v>176674</v>
      </c>
      <c r="L303" s="512" t="s">
        <v>4766</v>
      </c>
      <c r="M303" s="543">
        <v>41729</v>
      </c>
      <c r="N303" s="544" t="s">
        <v>1432</v>
      </c>
      <c r="O303" s="541">
        <v>0</v>
      </c>
      <c r="P303" s="541">
        <v>4</v>
      </c>
      <c r="Q303" s="545">
        <v>4</v>
      </c>
      <c r="R303" s="541" t="s">
        <v>1488</v>
      </c>
      <c r="S303" s="541" t="s">
        <v>1438</v>
      </c>
      <c r="T303" s="544" t="s">
        <v>1489</v>
      </c>
      <c r="U303" s="544" t="s">
        <v>1471</v>
      </c>
      <c r="V303" s="544"/>
      <c r="W303" s="541" t="s">
        <v>1439</v>
      </c>
      <c r="X303" s="544" t="s">
        <v>1432</v>
      </c>
      <c r="Y303" s="541" t="s">
        <v>1442</v>
      </c>
      <c r="Z303" s="541" t="s">
        <v>3893</v>
      </c>
      <c r="AA303" s="541" t="s">
        <v>1444</v>
      </c>
      <c r="AB303" s="541" t="s">
        <v>4720</v>
      </c>
      <c r="AC303" s="546">
        <v>8.0000000000000002E-3</v>
      </c>
      <c r="AD303" s="547">
        <v>41729</v>
      </c>
      <c r="AE303" s="547"/>
      <c r="AF303" s="548"/>
      <c r="AG303" s="517" t="s">
        <v>3063</v>
      </c>
      <c r="AH303" s="542" t="s">
        <v>1445</v>
      </c>
      <c r="AI303" s="549"/>
      <c r="AJ303" s="542">
        <v>0</v>
      </c>
      <c r="AK303" s="542">
        <v>0</v>
      </c>
      <c r="AL303" s="542">
        <v>0</v>
      </c>
      <c r="AM303" s="542">
        <v>1</v>
      </c>
      <c r="AN303" s="542">
        <v>2</v>
      </c>
      <c r="AO303" s="542">
        <v>1</v>
      </c>
      <c r="AP303" s="542">
        <v>0</v>
      </c>
      <c r="AQ303" s="542">
        <v>0</v>
      </c>
      <c r="AR303" s="542">
        <v>0</v>
      </c>
      <c r="AS303" s="542">
        <v>0</v>
      </c>
      <c r="AT303" s="542">
        <v>1</v>
      </c>
      <c r="AU303" s="542">
        <v>2</v>
      </c>
      <c r="AV303" s="542">
        <v>1</v>
      </c>
      <c r="AW303" s="542">
        <v>0</v>
      </c>
      <c r="AX303" s="542">
        <v>0</v>
      </c>
      <c r="AY303" s="542">
        <v>0</v>
      </c>
      <c r="AZ303" s="542">
        <v>0</v>
      </c>
      <c r="BA303" s="542">
        <v>0</v>
      </c>
      <c r="BB303" s="542">
        <v>0</v>
      </c>
      <c r="BC303" s="542">
        <v>0</v>
      </c>
      <c r="BD303" s="542">
        <v>0</v>
      </c>
      <c r="BE303" s="542">
        <v>0</v>
      </c>
      <c r="BF303" s="542">
        <v>0</v>
      </c>
      <c r="BG303" s="542">
        <v>0</v>
      </c>
      <c r="BH303" s="542">
        <v>0</v>
      </c>
      <c r="BI303" s="542">
        <v>0</v>
      </c>
      <c r="BJ303" s="542">
        <v>0</v>
      </c>
      <c r="BK303" s="542">
        <v>0</v>
      </c>
      <c r="BL303" s="542">
        <v>0</v>
      </c>
      <c r="BM303" s="542">
        <v>0</v>
      </c>
      <c r="BN303" s="550" t="s">
        <v>4490</v>
      </c>
      <c r="BO303" s="551">
        <v>0</v>
      </c>
      <c r="BP303" s="552">
        <v>2</v>
      </c>
      <c r="BQ303" s="553">
        <v>2</v>
      </c>
      <c r="BR303" s="519">
        <v>0</v>
      </c>
      <c r="BS303" s="519">
        <v>0</v>
      </c>
      <c r="BT303" s="519">
        <v>0</v>
      </c>
      <c r="BU303" s="529">
        <v>0</v>
      </c>
      <c r="BV303" s="519">
        <v>0</v>
      </c>
      <c r="BW303" s="519">
        <v>0</v>
      </c>
      <c r="BX303" s="519">
        <v>0</v>
      </c>
      <c r="BY303" s="519">
        <v>0</v>
      </c>
      <c r="BZ303" s="519">
        <v>0</v>
      </c>
      <c r="CA303" s="519">
        <v>0</v>
      </c>
      <c r="CB303" s="519">
        <v>0</v>
      </c>
      <c r="CC303" s="519">
        <v>0</v>
      </c>
      <c r="CD303" s="519">
        <v>0</v>
      </c>
      <c r="CE303" s="519">
        <v>0</v>
      </c>
      <c r="CF303" s="519">
        <v>0</v>
      </c>
      <c r="CG303" s="519">
        <v>0</v>
      </c>
      <c r="CH303" s="519">
        <v>0</v>
      </c>
      <c r="CI303" s="519">
        <v>0</v>
      </c>
      <c r="CJ303" s="519">
        <v>0</v>
      </c>
      <c r="CK303" s="623">
        <f t="shared" si="4"/>
        <v>4</v>
      </c>
      <c r="CL303" s="554">
        <v>4</v>
      </c>
      <c r="CM303" s="554">
        <v>2</v>
      </c>
      <c r="CN303" s="554">
        <v>2</v>
      </c>
      <c r="CO303" s="524">
        <v>8</v>
      </c>
      <c r="CP303" s="726"/>
      <c r="CQ303" s="525" t="s">
        <v>4965</v>
      </c>
      <c r="CR303" s="526" t="s">
        <v>4965</v>
      </c>
      <c r="CS303" s="527" t="s">
        <v>4965</v>
      </c>
      <c r="CT303" s="527" t="s">
        <v>4965</v>
      </c>
      <c r="CU303" s="527" t="s">
        <v>4965</v>
      </c>
    </row>
    <row r="304" spans="1:99" s="71" customFormat="1" ht="12" customHeight="1" x14ac:dyDescent="0.2">
      <c r="A304" s="540" t="s">
        <v>2442</v>
      </c>
      <c r="B304" s="541" t="s">
        <v>1490</v>
      </c>
      <c r="C304" s="541" t="s">
        <v>1432</v>
      </c>
      <c r="D304" s="541" t="s">
        <v>1432</v>
      </c>
      <c r="E304" s="542" t="s">
        <v>1491</v>
      </c>
      <c r="F304" s="541" t="s">
        <v>1492</v>
      </c>
      <c r="G304" s="541" t="s">
        <v>1493</v>
      </c>
      <c r="H304" s="541" t="s">
        <v>1458</v>
      </c>
      <c r="I304" s="541" t="s">
        <v>1494</v>
      </c>
      <c r="J304" s="541">
        <v>524621</v>
      </c>
      <c r="K304" s="541">
        <v>175335</v>
      </c>
      <c r="L304" s="512" t="s">
        <v>3088</v>
      </c>
      <c r="M304" s="543">
        <v>41374</v>
      </c>
      <c r="N304" s="544" t="s">
        <v>1432</v>
      </c>
      <c r="O304" s="541">
        <v>0</v>
      </c>
      <c r="P304" s="541">
        <v>1</v>
      </c>
      <c r="Q304" s="545">
        <v>1</v>
      </c>
      <c r="R304" s="541" t="s">
        <v>2863</v>
      </c>
      <c r="S304" s="541" t="s">
        <v>1438</v>
      </c>
      <c r="T304" s="544" t="s">
        <v>4866</v>
      </c>
      <c r="U304" s="544" t="s">
        <v>4214</v>
      </c>
      <c r="V304" s="544"/>
      <c r="W304" s="541" t="s">
        <v>1439</v>
      </c>
      <c r="X304" s="544" t="s">
        <v>1432</v>
      </c>
      <c r="Y304" s="541" t="s">
        <v>1442</v>
      </c>
      <c r="Z304" s="541" t="s">
        <v>2722</v>
      </c>
      <c r="AA304" s="541" t="s">
        <v>1444</v>
      </c>
      <c r="AB304" s="541" t="s">
        <v>2723</v>
      </c>
      <c r="AC304" s="546">
        <v>3.0000000000000001E-3</v>
      </c>
      <c r="AD304" s="547">
        <v>41374</v>
      </c>
      <c r="AE304" s="547"/>
      <c r="AF304" s="548"/>
      <c r="AG304" s="517" t="s">
        <v>3063</v>
      </c>
      <c r="AH304" s="542" t="s">
        <v>1445</v>
      </c>
      <c r="AI304" s="549"/>
      <c r="AJ304" s="542">
        <v>0</v>
      </c>
      <c r="AK304" s="542">
        <v>0</v>
      </c>
      <c r="AL304" s="542">
        <v>0</v>
      </c>
      <c r="AM304" s="542">
        <v>1</v>
      </c>
      <c r="AN304" s="542">
        <v>0</v>
      </c>
      <c r="AO304" s="542">
        <v>0</v>
      </c>
      <c r="AP304" s="542">
        <v>0</v>
      </c>
      <c r="AQ304" s="542">
        <v>0</v>
      </c>
      <c r="AR304" s="542">
        <v>0</v>
      </c>
      <c r="AS304" s="542">
        <v>0</v>
      </c>
      <c r="AT304" s="542">
        <v>1</v>
      </c>
      <c r="AU304" s="542">
        <v>0</v>
      </c>
      <c r="AV304" s="542">
        <v>0</v>
      </c>
      <c r="AW304" s="542">
        <v>0</v>
      </c>
      <c r="AX304" s="542">
        <v>0</v>
      </c>
      <c r="AY304" s="542">
        <v>0</v>
      </c>
      <c r="AZ304" s="542">
        <v>0</v>
      </c>
      <c r="BA304" s="542">
        <v>0</v>
      </c>
      <c r="BB304" s="542">
        <v>0</v>
      </c>
      <c r="BC304" s="542">
        <v>0</v>
      </c>
      <c r="BD304" s="542">
        <v>0</v>
      </c>
      <c r="BE304" s="542">
        <v>0</v>
      </c>
      <c r="BF304" s="542">
        <v>0</v>
      </c>
      <c r="BG304" s="542">
        <v>0</v>
      </c>
      <c r="BH304" s="542">
        <v>0</v>
      </c>
      <c r="BI304" s="542">
        <v>0</v>
      </c>
      <c r="BJ304" s="542">
        <v>0</v>
      </c>
      <c r="BK304" s="542">
        <v>0</v>
      </c>
      <c r="BL304" s="542">
        <v>0</v>
      </c>
      <c r="BM304" s="542">
        <v>0</v>
      </c>
      <c r="BN304" s="550" t="s">
        <v>4490</v>
      </c>
      <c r="BO304" s="551">
        <v>0</v>
      </c>
      <c r="BP304" s="552">
        <v>0.5</v>
      </c>
      <c r="BQ304" s="553">
        <v>0.5</v>
      </c>
      <c r="BR304" s="519">
        <v>0</v>
      </c>
      <c r="BS304" s="519">
        <v>0</v>
      </c>
      <c r="BT304" s="519">
        <v>0</v>
      </c>
      <c r="BU304" s="529">
        <v>0</v>
      </c>
      <c r="BV304" s="519">
        <v>0</v>
      </c>
      <c r="BW304" s="519">
        <v>0</v>
      </c>
      <c r="BX304" s="519">
        <v>0</v>
      </c>
      <c r="BY304" s="519">
        <v>0</v>
      </c>
      <c r="BZ304" s="519">
        <v>0</v>
      </c>
      <c r="CA304" s="519">
        <v>0</v>
      </c>
      <c r="CB304" s="519">
        <v>0</v>
      </c>
      <c r="CC304" s="519">
        <v>0</v>
      </c>
      <c r="CD304" s="519">
        <v>0</v>
      </c>
      <c r="CE304" s="519">
        <v>0</v>
      </c>
      <c r="CF304" s="519">
        <v>0</v>
      </c>
      <c r="CG304" s="519">
        <v>0</v>
      </c>
      <c r="CH304" s="519">
        <v>0</v>
      </c>
      <c r="CI304" s="519">
        <v>0</v>
      </c>
      <c r="CJ304" s="519">
        <v>0</v>
      </c>
      <c r="CK304" s="623">
        <f t="shared" si="4"/>
        <v>1</v>
      </c>
      <c r="CL304" s="554">
        <v>1</v>
      </c>
      <c r="CM304" s="554">
        <v>0.5</v>
      </c>
      <c r="CN304" s="554">
        <v>0.5</v>
      </c>
      <c r="CO304" s="524">
        <v>8</v>
      </c>
      <c r="CP304" s="726"/>
      <c r="CQ304" s="525" t="s">
        <v>4965</v>
      </c>
      <c r="CR304" s="526" t="s">
        <v>4965</v>
      </c>
      <c r="CS304" s="527" t="s">
        <v>4965</v>
      </c>
      <c r="CT304" s="527" t="s">
        <v>4965</v>
      </c>
      <c r="CU304" s="527" t="s">
        <v>4965</v>
      </c>
    </row>
    <row r="305" spans="1:99" s="71" customFormat="1" ht="12" customHeight="1" x14ac:dyDescent="0.2">
      <c r="A305" s="557" t="s">
        <v>2442</v>
      </c>
      <c r="B305" s="541" t="s">
        <v>2864</v>
      </c>
      <c r="C305" s="541" t="s">
        <v>2865</v>
      </c>
      <c r="D305" s="541" t="s">
        <v>544</v>
      </c>
      <c r="E305" s="542" t="s">
        <v>2867</v>
      </c>
      <c r="F305" s="541" t="s">
        <v>2868</v>
      </c>
      <c r="G305" s="541" t="s">
        <v>3298</v>
      </c>
      <c r="H305" s="541" t="s">
        <v>3299</v>
      </c>
      <c r="I305" s="541" t="s">
        <v>2869</v>
      </c>
      <c r="J305" s="541">
        <v>529424</v>
      </c>
      <c r="K305" s="541">
        <v>177541</v>
      </c>
      <c r="L305" s="530" t="s">
        <v>3066</v>
      </c>
      <c r="M305" s="543">
        <v>40892</v>
      </c>
      <c r="N305" s="544"/>
      <c r="O305" s="541">
        <v>0</v>
      </c>
      <c r="P305" s="541">
        <v>91</v>
      </c>
      <c r="Q305" s="545">
        <v>91</v>
      </c>
      <c r="R305" s="541" t="s">
        <v>2871</v>
      </c>
      <c r="S305" s="541" t="s">
        <v>1154</v>
      </c>
      <c r="T305" s="544" t="s">
        <v>4866</v>
      </c>
      <c r="U305" s="544" t="s">
        <v>2870</v>
      </c>
      <c r="V305" s="544"/>
      <c r="W305" s="541" t="s">
        <v>1439</v>
      </c>
      <c r="X305" s="544" t="s">
        <v>1432</v>
      </c>
      <c r="Y305" s="541" t="s">
        <v>1442</v>
      </c>
      <c r="Z305" s="541" t="s">
        <v>1443</v>
      </c>
      <c r="AA305" s="541" t="s">
        <v>1443</v>
      </c>
      <c r="AB305" s="541" t="s">
        <v>1444</v>
      </c>
      <c r="AC305" s="546">
        <v>0.33</v>
      </c>
      <c r="AD305" s="547">
        <v>41061</v>
      </c>
      <c r="AE305" s="547"/>
      <c r="AF305" s="555">
        <v>42095</v>
      </c>
      <c r="AG305" s="517" t="s">
        <v>3063</v>
      </c>
      <c r="AH305" s="542" t="s">
        <v>1445</v>
      </c>
      <c r="AI305" s="542"/>
      <c r="AJ305" s="542">
        <v>9</v>
      </c>
      <c r="AK305" s="542">
        <v>91</v>
      </c>
      <c r="AL305" s="542">
        <v>6</v>
      </c>
      <c r="AM305" s="542">
        <v>12</v>
      </c>
      <c r="AN305" s="542">
        <v>71</v>
      </c>
      <c r="AO305" s="542">
        <v>0</v>
      </c>
      <c r="AP305" s="542">
        <v>2</v>
      </c>
      <c r="AQ305" s="542">
        <v>0</v>
      </c>
      <c r="AR305" s="542">
        <v>0</v>
      </c>
      <c r="AS305" s="542">
        <v>6</v>
      </c>
      <c r="AT305" s="542">
        <v>12</v>
      </c>
      <c r="AU305" s="542">
        <v>71</v>
      </c>
      <c r="AV305" s="542">
        <v>0</v>
      </c>
      <c r="AW305" s="542">
        <v>2</v>
      </c>
      <c r="AX305" s="542">
        <v>0</v>
      </c>
      <c r="AY305" s="542">
        <v>0</v>
      </c>
      <c r="AZ305" s="542">
        <v>0</v>
      </c>
      <c r="BA305" s="542">
        <v>0</v>
      </c>
      <c r="BB305" s="542">
        <v>0</v>
      </c>
      <c r="BC305" s="542">
        <v>0</v>
      </c>
      <c r="BD305" s="542">
        <v>0</v>
      </c>
      <c r="BE305" s="542">
        <v>0</v>
      </c>
      <c r="BF305" s="542">
        <v>0</v>
      </c>
      <c r="BG305" s="542">
        <v>0</v>
      </c>
      <c r="BH305" s="542">
        <v>0</v>
      </c>
      <c r="BI305" s="542">
        <v>0</v>
      </c>
      <c r="BJ305" s="542">
        <v>0</v>
      </c>
      <c r="BK305" s="542">
        <v>0</v>
      </c>
      <c r="BL305" s="542">
        <v>0</v>
      </c>
      <c r="BM305" s="542">
        <v>0</v>
      </c>
      <c r="BN305" s="550" t="s">
        <v>4491</v>
      </c>
      <c r="BO305" s="551">
        <v>0</v>
      </c>
      <c r="BP305" s="552">
        <v>91</v>
      </c>
      <c r="BQ305" s="528">
        <v>0</v>
      </c>
      <c r="BR305" s="519">
        <v>0</v>
      </c>
      <c r="BS305" s="519">
        <v>0</v>
      </c>
      <c r="BT305" s="519">
        <v>0</v>
      </c>
      <c r="BU305" s="529">
        <v>0</v>
      </c>
      <c r="BV305" s="519">
        <v>0</v>
      </c>
      <c r="BW305" s="519">
        <v>0</v>
      </c>
      <c r="BX305" s="519">
        <v>0</v>
      </c>
      <c r="BY305" s="519">
        <v>0</v>
      </c>
      <c r="BZ305" s="519">
        <v>0</v>
      </c>
      <c r="CA305" s="519">
        <v>0</v>
      </c>
      <c r="CB305" s="519">
        <v>0</v>
      </c>
      <c r="CC305" s="519">
        <v>0</v>
      </c>
      <c r="CD305" s="519">
        <v>0</v>
      </c>
      <c r="CE305" s="519">
        <v>0</v>
      </c>
      <c r="CF305" s="519">
        <v>0</v>
      </c>
      <c r="CG305" s="519">
        <v>0</v>
      </c>
      <c r="CH305" s="519">
        <v>0</v>
      </c>
      <c r="CI305" s="519">
        <v>0</v>
      </c>
      <c r="CJ305" s="519">
        <v>0</v>
      </c>
      <c r="CK305" s="623">
        <f t="shared" si="4"/>
        <v>91</v>
      </c>
      <c r="CL305" s="554">
        <v>91</v>
      </c>
      <c r="CM305" s="523">
        <v>0</v>
      </c>
      <c r="CN305" s="523">
        <v>0</v>
      </c>
      <c r="CO305" s="524">
        <v>3</v>
      </c>
      <c r="CP305" s="524" t="s">
        <v>1938</v>
      </c>
      <c r="CQ305" s="525" t="s">
        <v>4965</v>
      </c>
      <c r="CR305" s="556" t="s">
        <v>1938</v>
      </c>
      <c r="CS305" s="527" t="s">
        <v>4965</v>
      </c>
      <c r="CT305" s="527" t="s">
        <v>4965</v>
      </c>
      <c r="CU305" s="527" t="s">
        <v>4965</v>
      </c>
    </row>
    <row r="306" spans="1:99" s="71" customFormat="1" ht="12" customHeight="1" x14ac:dyDescent="0.2">
      <c r="A306" s="557" t="s">
        <v>2442</v>
      </c>
      <c r="B306" s="541" t="s">
        <v>2864</v>
      </c>
      <c r="C306" s="541" t="s">
        <v>2865</v>
      </c>
      <c r="D306" s="541" t="s">
        <v>545</v>
      </c>
      <c r="E306" s="542" t="s">
        <v>2867</v>
      </c>
      <c r="F306" s="541" t="s">
        <v>2868</v>
      </c>
      <c r="G306" s="541" t="s">
        <v>3298</v>
      </c>
      <c r="H306" s="541" t="s">
        <v>3299</v>
      </c>
      <c r="I306" s="541" t="s">
        <v>2869</v>
      </c>
      <c r="J306" s="541">
        <v>529424</v>
      </c>
      <c r="K306" s="541">
        <v>177541</v>
      </c>
      <c r="L306" s="530" t="s">
        <v>3066</v>
      </c>
      <c r="M306" s="543">
        <v>40892</v>
      </c>
      <c r="N306" s="544"/>
      <c r="O306" s="541">
        <v>0</v>
      </c>
      <c r="P306" s="541">
        <v>81</v>
      </c>
      <c r="Q306" s="545">
        <v>81</v>
      </c>
      <c r="R306" s="541" t="s">
        <v>2871</v>
      </c>
      <c r="S306" s="541" t="s">
        <v>1154</v>
      </c>
      <c r="T306" s="544" t="s">
        <v>4866</v>
      </c>
      <c r="U306" s="544" t="s">
        <v>2870</v>
      </c>
      <c r="V306" s="544"/>
      <c r="W306" s="541" t="s">
        <v>1439</v>
      </c>
      <c r="X306" s="544" t="s">
        <v>1432</v>
      </c>
      <c r="Y306" s="541" t="s">
        <v>1442</v>
      </c>
      <c r="Z306" s="541" t="s">
        <v>1443</v>
      </c>
      <c r="AA306" s="541" t="s">
        <v>1443</v>
      </c>
      <c r="AB306" s="541" t="s">
        <v>1444</v>
      </c>
      <c r="AC306" s="546">
        <v>0.32700000000000001</v>
      </c>
      <c r="AD306" s="547">
        <v>41091</v>
      </c>
      <c r="AE306" s="547"/>
      <c r="AF306" s="555">
        <v>42125</v>
      </c>
      <c r="AG306" s="517" t="s">
        <v>3063</v>
      </c>
      <c r="AH306" s="542" t="s">
        <v>1445</v>
      </c>
      <c r="AI306" s="542"/>
      <c r="AJ306" s="542">
        <v>8</v>
      </c>
      <c r="AK306" s="542">
        <v>81</v>
      </c>
      <c r="AL306" s="542">
        <v>6</v>
      </c>
      <c r="AM306" s="542">
        <v>12</v>
      </c>
      <c r="AN306" s="542">
        <v>61</v>
      </c>
      <c r="AO306" s="542">
        <v>0</v>
      </c>
      <c r="AP306" s="542">
        <v>2</v>
      </c>
      <c r="AQ306" s="542">
        <v>0</v>
      </c>
      <c r="AR306" s="542">
        <v>0</v>
      </c>
      <c r="AS306" s="542">
        <v>6</v>
      </c>
      <c r="AT306" s="542">
        <v>12</v>
      </c>
      <c r="AU306" s="542">
        <v>61</v>
      </c>
      <c r="AV306" s="542">
        <v>0</v>
      </c>
      <c r="AW306" s="542">
        <v>2</v>
      </c>
      <c r="AX306" s="542">
        <v>0</v>
      </c>
      <c r="AY306" s="542">
        <v>0</v>
      </c>
      <c r="AZ306" s="542">
        <v>0</v>
      </c>
      <c r="BA306" s="542">
        <v>0</v>
      </c>
      <c r="BB306" s="542">
        <v>0</v>
      </c>
      <c r="BC306" s="542">
        <v>0</v>
      </c>
      <c r="BD306" s="542">
        <v>0</v>
      </c>
      <c r="BE306" s="542">
        <v>0</v>
      </c>
      <c r="BF306" s="542">
        <v>0</v>
      </c>
      <c r="BG306" s="542">
        <v>0</v>
      </c>
      <c r="BH306" s="542">
        <v>0</v>
      </c>
      <c r="BI306" s="542">
        <v>0</v>
      </c>
      <c r="BJ306" s="542">
        <v>0</v>
      </c>
      <c r="BK306" s="542">
        <v>0</v>
      </c>
      <c r="BL306" s="542">
        <v>0</v>
      </c>
      <c r="BM306" s="542">
        <v>0</v>
      </c>
      <c r="BN306" s="550" t="s">
        <v>4491</v>
      </c>
      <c r="BO306" s="551">
        <v>0</v>
      </c>
      <c r="BP306" s="552">
        <v>81</v>
      </c>
      <c r="BQ306" s="528">
        <v>0</v>
      </c>
      <c r="BR306" s="519">
        <v>0</v>
      </c>
      <c r="BS306" s="519">
        <v>0</v>
      </c>
      <c r="BT306" s="519">
        <v>0</v>
      </c>
      <c r="BU306" s="529">
        <v>0</v>
      </c>
      <c r="BV306" s="519">
        <v>0</v>
      </c>
      <c r="BW306" s="519">
        <v>0</v>
      </c>
      <c r="BX306" s="519">
        <v>0</v>
      </c>
      <c r="BY306" s="519">
        <v>0</v>
      </c>
      <c r="BZ306" s="519">
        <v>0</v>
      </c>
      <c r="CA306" s="519">
        <v>0</v>
      </c>
      <c r="CB306" s="519">
        <v>0</v>
      </c>
      <c r="CC306" s="519">
        <v>0</v>
      </c>
      <c r="CD306" s="519">
        <v>0</v>
      </c>
      <c r="CE306" s="519">
        <v>0</v>
      </c>
      <c r="CF306" s="519">
        <v>0</v>
      </c>
      <c r="CG306" s="519">
        <v>0</v>
      </c>
      <c r="CH306" s="519">
        <v>0</v>
      </c>
      <c r="CI306" s="519">
        <v>0</v>
      </c>
      <c r="CJ306" s="519">
        <v>0</v>
      </c>
      <c r="CK306" s="623">
        <f t="shared" si="4"/>
        <v>81</v>
      </c>
      <c r="CL306" s="554">
        <v>81</v>
      </c>
      <c r="CM306" s="523">
        <v>0</v>
      </c>
      <c r="CN306" s="523">
        <v>0</v>
      </c>
      <c r="CO306" s="524">
        <v>3</v>
      </c>
      <c r="CP306" s="524" t="s">
        <v>1938</v>
      </c>
      <c r="CQ306" s="525" t="s">
        <v>4965</v>
      </c>
      <c r="CR306" s="556" t="s">
        <v>1938</v>
      </c>
      <c r="CS306" s="527" t="s">
        <v>4965</v>
      </c>
      <c r="CT306" s="527" t="s">
        <v>4965</v>
      </c>
      <c r="CU306" s="527" t="s">
        <v>4965</v>
      </c>
    </row>
    <row r="307" spans="1:99" s="71" customFormat="1" ht="12" customHeight="1" x14ac:dyDescent="0.2">
      <c r="A307" s="557" t="s">
        <v>2442</v>
      </c>
      <c r="B307" s="541" t="s">
        <v>2864</v>
      </c>
      <c r="C307" s="541" t="s">
        <v>2865</v>
      </c>
      <c r="D307" s="541" t="s">
        <v>2866</v>
      </c>
      <c r="E307" s="542" t="s">
        <v>2867</v>
      </c>
      <c r="F307" s="541" t="s">
        <v>2868</v>
      </c>
      <c r="G307" s="541" t="s">
        <v>3298</v>
      </c>
      <c r="H307" s="541" t="s">
        <v>3299</v>
      </c>
      <c r="I307" s="541" t="s">
        <v>2869</v>
      </c>
      <c r="J307" s="541">
        <v>529424</v>
      </c>
      <c r="K307" s="541">
        <v>177541</v>
      </c>
      <c r="L307" s="530" t="s">
        <v>3066</v>
      </c>
      <c r="M307" s="543">
        <v>40892</v>
      </c>
      <c r="N307" s="544"/>
      <c r="O307" s="541">
        <v>0</v>
      </c>
      <c r="P307" s="541">
        <v>201</v>
      </c>
      <c r="Q307" s="545">
        <v>201</v>
      </c>
      <c r="R307" s="541" t="s">
        <v>2871</v>
      </c>
      <c r="S307" s="541" t="s">
        <v>1154</v>
      </c>
      <c r="T307" s="544" t="s">
        <v>4866</v>
      </c>
      <c r="U307" s="544" t="s">
        <v>2870</v>
      </c>
      <c r="V307" s="544"/>
      <c r="W307" s="541" t="s">
        <v>1439</v>
      </c>
      <c r="X307" s="544" t="s">
        <v>1432</v>
      </c>
      <c r="Y307" s="541" t="s">
        <v>1442</v>
      </c>
      <c r="Z307" s="541" t="s">
        <v>1443</v>
      </c>
      <c r="AA307" s="541" t="s">
        <v>1443</v>
      </c>
      <c r="AB307" s="541" t="s">
        <v>1444</v>
      </c>
      <c r="AC307" s="546">
        <v>0.32400000000000001</v>
      </c>
      <c r="AD307" s="547">
        <v>41306</v>
      </c>
      <c r="AE307" s="547"/>
      <c r="AF307" s="555">
        <v>42248</v>
      </c>
      <c r="AG307" s="517" t="s">
        <v>3063</v>
      </c>
      <c r="AH307" s="542" t="s">
        <v>1445</v>
      </c>
      <c r="AI307" s="542"/>
      <c r="AJ307" s="542">
        <v>15</v>
      </c>
      <c r="AK307" s="542">
        <v>201</v>
      </c>
      <c r="AL307" s="542">
        <v>12</v>
      </c>
      <c r="AM307" s="542">
        <v>37</v>
      </c>
      <c r="AN307" s="542">
        <v>120</v>
      </c>
      <c r="AO307" s="542">
        <v>32</v>
      </c>
      <c r="AP307" s="542">
        <v>0</v>
      </c>
      <c r="AQ307" s="542">
        <v>0</v>
      </c>
      <c r="AR307" s="542">
        <v>0</v>
      </c>
      <c r="AS307" s="542">
        <v>12</v>
      </c>
      <c r="AT307" s="542">
        <v>37</v>
      </c>
      <c r="AU307" s="542">
        <v>120</v>
      </c>
      <c r="AV307" s="542">
        <v>32</v>
      </c>
      <c r="AW307" s="542">
        <v>0</v>
      </c>
      <c r="AX307" s="542">
        <v>0</v>
      </c>
      <c r="AY307" s="542">
        <v>0</v>
      </c>
      <c r="AZ307" s="542">
        <v>0</v>
      </c>
      <c r="BA307" s="542">
        <v>0</v>
      </c>
      <c r="BB307" s="542">
        <v>0</v>
      </c>
      <c r="BC307" s="542">
        <v>0</v>
      </c>
      <c r="BD307" s="542">
        <v>0</v>
      </c>
      <c r="BE307" s="542">
        <v>0</v>
      </c>
      <c r="BF307" s="542">
        <v>0</v>
      </c>
      <c r="BG307" s="542">
        <v>0</v>
      </c>
      <c r="BH307" s="542">
        <v>0</v>
      </c>
      <c r="BI307" s="542">
        <v>0</v>
      </c>
      <c r="BJ307" s="542">
        <v>0</v>
      </c>
      <c r="BK307" s="542">
        <v>0</v>
      </c>
      <c r="BL307" s="542">
        <v>0</v>
      </c>
      <c r="BM307" s="542">
        <v>0</v>
      </c>
      <c r="BN307" s="550" t="s">
        <v>4491</v>
      </c>
      <c r="BO307" s="551">
        <v>0</v>
      </c>
      <c r="BP307" s="552">
        <v>201</v>
      </c>
      <c r="BQ307" s="528">
        <v>0</v>
      </c>
      <c r="BR307" s="519">
        <v>0</v>
      </c>
      <c r="BS307" s="519">
        <v>0</v>
      </c>
      <c r="BT307" s="519">
        <v>0</v>
      </c>
      <c r="BU307" s="529">
        <v>0</v>
      </c>
      <c r="BV307" s="519">
        <v>0</v>
      </c>
      <c r="BW307" s="519">
        <v>0</v>
      </c>
      <c r="BX307" s="519">
        <v>0</v>
      </c>
      <c r="BY307" s="519">
        <v>0</v>
      </c>
      <c r="BZ307" s="519">
        <v>0</v>
      </c>
      <c r="CA307" s="519">
        <v>0</v>
      </c>
      <c r="CB307" s="519">
        <v>0</v>
      </c>
      <c r="CC307" s="519">
        <v>0</v>
      </c>
      <c r="CD307" s="519">
        <v>0</v>
      </c>
      <c r="CE307" s="519">
        <v>0</v>
      </c>
      <c r="CF307" s="519">
        <v>0</v>
      </c>
      <c r="CG307" s="519">
        <v>0</v>
      </c>
      <c r="CH307" s="519">
        <v>0</v>
      </c>
      <c r="CI307" s="519">
        <v>0</v>
      </c>
      <c r="CJ307" s="519">
        <v>0</v>
      </c>
      <c r="CK307" s="623">
        <f t="shared" si="4"/>
        <v>201</v>
      </c>
      <c r="CL307" s="554">
        <v>201</v>
      </c>
      <c r="CM307" s="523">
        <v>0</v>
      </c>
      <c r="CN307" s="523">
        <v>0</v>
      </c>
      <c r="CO307" s="524">
        <v>3</v>
      </c>
      <c r="CP307" s="524" t="s">
        <v>1938</v>
      </c>
      <c r="CQ307" s="525" t="s">
        <v>4965</v>
      </c>
      <c r="CR307" s="556" t="s">
        <v>1938</v>
      </c>
      <c r="CS307" s="527" t="s">
        <v>4965</v>
      </c>
      <c r="CT307" s="527" t="s">
        <v>4965</v>
      </c>
      <c r="CU307" s="527" t="s">
        <v>4965</v>
      </c>
    </row>
    <row r="308" spans="1:99" s="71" customFormat="1" ht="12" customHeight="1" x14ac:dyDescent="0.2">
      <c r="A308" s="557" t="s">
        <v>2442</v>
      </c>
      <c r="B308" s="541" t="s">
        <v>2864</v>
      </c>
      <c r="C308" s="541" t="s">
        <v>2865</v>
      </c>
      <c r="D308" s="541" t="s">
        <v>2872</v>
      </c>
      <c r="E308" s="542" t="s">
        <v>2867</v>
      </c>
      <c r="F308" s="541" t="s">
        <v>2868</v>
      </c>
      <c r="G308" s="541" t="s">
        <v>3298</v>
      </c>
      <c r="H308" s="541" t="s">
        <v>3299</v>
      </c>
      <c r="I308" s="541" t="s">
        <v>2869</v>
      </c>
      <c r="J308" s="541">
        <v>529424</v>
      </c>
      <c r="K308" s="541">
        <v>177541</v>
      </c>
      <c r="L308" s="530" t="s">
        <v>3066</v>
      </c>
      <c r="M308" s="543">
        <v>40892</v>
      </c>
      <c r="N308" s="544"/>
      <c r="O308" s="541">
        <v>0</v>
      </c>
      <c r="P308" s="541">
        <v>4</v>
      </c>
      <c r="Q308" s="545">
        <v>4</v>
      </c>
      <c r="R308" s="541" t="s">
        <v>2871</v>
      </c>
      <c r="S308" s="541" t="s">
        <v>1154</v>
      </c>
      <c r="T308" s="544" t="s">
        <v>4866</v>
      </c>
      <c r="U308" s="544" t="s">
        <v>2870</v>
      </c>
      <c r="V308" s="544"/>
      <c r="W308" s="541" t="s">
        <v>1439</v>
      </c>
      <c r="X308" s="544" t="s">
        <v>1432</v>
      </c>
      <c r="Y308" s="541" t="s">
        <v>1442</v>
      </c>
      <c r="Z308" s="541" t="s">
        <v>1443</v>
      </c>
      <c r="AA308" s="541" t="s">
        <v>1443</v>
      </c>
      <c r="AB308" s="541" t="s">
        <v>1444</v>
      </c>
      <c r="AC308" s="546">
        <v>0.32400000000000001</v>
      </c>
      <c r="AD308" s="547">
        <v>41306</v>
      </c>
      <c r="AE308" s="547"/>
      <c r="AF308" s="555">
        <v>42248</v>
      </c>
      <c r="AG308" s="517" t="s">
        <v>3063</v>
      </c>
      <c r="AH308" s="542" t="s">
        <v>1445</v>
      </c>
      <c r="AI308" s="542"/>
      <c r="AJ308" s="542">
        <v>0</v>
      </c>
      <c r="AK308" s="542">
        <v>4</v>
      </c>
      <c r="AL308" s="542">
        <v>0</v>
      </c>
      <c r="AM308" s="542">
        <v>0</v>
      </c>
      <c r="AN308" s="542">
        <v>1</v>
      </c>
      <c r="AO308" s="542">
        <v>3</v>
      </c>
      <c r="AP308" s="542">
        <v>0</v>
      </c>
      <c r="AQ308" s="542">
        <v>0</v>
      </c>
      <c r="AR308" s="542">
        <v>0</v>
      </c>
      <c r="AS308" s="542">
        <v>0</v>
      </c>
      <c r="AT308" s="542">
        <v>0</v>
      </c>
      <c r="AU308" s="542">
        <v>1</v>
      </c>
      <c r="AV308" s="542">
        <v>3</v>
      </c>
      <c r="AW308" s="542">
        <v>0</v>
      </c>
      <c r="AX308" s="542">
        <v>0</v>
      </c>
      <c r="AY308" s="542">
        <v>0</v>
      </c>
      <c r="AZ308" s="542">
        <v>0</v>
      </c>
      <c r="BA308" s="542">
        <v>0</v>
      </c>
      <c r="BB308" s="542">
        <v>0</v>
      </c>
      <c r="BC308" s="542">
        <v>0</v>
      </c>
      <c r="BD308" s="542">
        <v>0</v>
      </c>
      <c r="BE308" s="542">
        <v>0</v>
      </c>
      <c r="BF308" s="542">
        <v>0</v>
      </c>
      <c r="BG308" s="542">
        <v>0</v>
      </c>
      <c r="BH308" s="542">
        <v>0</v>
      </c>
      <c r="BI308" s="542">
        <v>0</v>
      </c>
      <c r="BJ308" s="542">
        <v>0</v>
      </c>
      <c r="BK308" s="542">
        <v>0</v>
      </c>
      <c r="BL308" s="542">
        <v>0</v>
      </c>
      <c r="BM308" s="542">
        <v>0</v>
      </c>
      <c r="BN308" s="550" t="s">
        <v>4491</v>
      </c>
      <c r="BO308" s="551">
        <v>0</v>
      </c>
      <c r="BP308" s="552">
        <v>4</v>
      </c>
      <c r="BQ308" s="528">
        <v>0</v>
      </c>
      <c r="BR308" s="519">
        <v>0</v>
      </c>
      <c r="BS308" s="519">
        <v>0</v>
      </c>
      <c r="BT308" s="519">
        <v>0</v>
      </c>
      <c r="BU308" s="529">
        <v>0</v>
      </c>
      <c r="BV308" s="519">
        <v>0</v>
      </c>
      <c r="BW308" s="519">
        <v>0</v>
      </c>
      <c r="BX308" s="519">
        <v>0</v>
      </c>
      <c r="BY308" s="519">
        <v>0</v>
      </c>
      <c r="BZ308" s="519">
        <v>0</v>
      </c>
      <c r="CA308" s="519">
        <v>0</v>
      </c>
      <c r="CB308" s="519">
        <v>0</v>
      </c>
      <c r="CC308" s="519">
        <v>0</v>
      </c>
      <c r="CD308" s="519">
        <v>0</v>
      </c>
      <c r="CE308" s="519">
        <v>0</v>
      </c>
      <c r="CF308" s="519">
        <v>0</v>
      </c>
      <c r="CG308" s="519">
        <v>0</v>
      </c>
      <c r="CH308" s="519">
        <v>0</v>
      </c>
      <c r="CI308" s="519">
        <v>0</v>
      </c>
      <c r="CJ308" s="519">
        <v>0</v>
      </c>
      <c r="CK308" s="623">
        <f t="shared" si="4"/>
        <v>4</v>
      </c>
      <c r="CL308" s="554">
        <v>4</v>
      </c>
      <c r="CM308" s="523">
        <v>0</v>
      </c>
      <c r="CN308" s="523">
        <v>0</v>
      </c>
      <c r="CO308" s="524">
        <v>2</v>
      </c>
      <c r="CP308" s="524" t="s">
        <v>1938</v>
      </c>
      <c r="CQ308" s="525" t="s">
        <v>4965</v>
      </c>
      <c r="CR308" s="556" t="s">
        <v>1938</v>
      </c>
      <c r="CS308" s="527" t="s">
        <v>4965</v>
      </c>
      <c r="CT308" s="527" t="s">
        <v>4965</v>
      </c>
      <c r="CU308" s="527" t="s">
        <v>4965</v>
      </c>
    </row>
    <row r="309" spans="1:99" s="71" customFormat="1" ht="12" customHeight="1" x14ac:dyDescent="0.2">
      <c r="A309" s="557" t="s">
        <v>2442</v>
      </c>
      <c r="B309" s="541" t="s">
        <v>2864</v>
      </c>
      <c r="C309" s="541" t="s">
        <v>2865</v>
      </c>
      <c r="D309" s="541" t="s">
        <v>2873</v>
      </c>
      <c r="E309" s="542" t="s">
        <v>2867</v>
      </c>
      <c r="F309" s="541" t="s">
        <v>2868</v>
      </c>
      <c r="G309" s="541" t="s">
        <v>3298</v>
      </c>
      <c r="H309" s="541" t="s">
        <v>3299</v>
      </c>
      <c r="I309" s="541" t="s">
        <v>2869</v>
      </c>
      <c r="J309" s="541">
        <v>529424</v>
      </c>
      <c r="K309" s="541">
        <v>177541</v>
      </c>
      <c r="L309" s="530" t="s">
        <v>3066</v>
      </c>
      <c r="M309" s="543">
        <v>40892</v>
      </c>
      <c r="N309" s="544"/>
      <c r="O309" s="541">
        <v>0</v>
      </c>
      <c r="P309" s="541">
        <v>232</v>
      </c>
      <c r="Q309" s="545">
        <v>232</v>
      </c>
      <c r="R309" s="541" t="s">
        <v>2871</v>
      </c>
      <c r="S309" s="541" t="s">
        <v>1154</v>
      </c>
      <c r="T309" s="544" t="s">
        <v>4866</v>
      </c>
      <c r="U309" s="544" t="s">
        <v>2870</v>
      </c>
      <c r="V309" s="544"/>
      <c r="W309" s="541" t="s">
        <v>1439</v>
      </c>
      <c r="X309" s="544" t="s">
        <v>1432</v>
      </c>
      <c r="Y309" s="541" t="s">
        <v>1442</v>
      </c>
      <c r="Z309" s="541" t="s">
        <v>1443</v>
      </c>
      <c r="AA309" s="541" t="s">
        <v>1443</v>
      </c>
      <c r="AB309" s="541" t="s">
        <v>1444</v>
      </c>
      <c r="AC309" s="546">
        <v>0.32</v>
      </c>
      <c r="AD309" s="547">
        <v>41670</v>
      </c>
      <c r="AE309" s="547"/>
      <c r="AF309" s="548"/>
      <c r="AG309" s="517" t="s">
        <v>3063</v>
      </c>
      <c r="AH309" s="542" t="s">
        <v>1445</v>
      </c>
      <c r="AI309" s="542"/>
      <c r="AJ309" s="542">
        <v>18</v>
      </c>
      <c r="AK309" s="542">
        <v>232</v>
      </c>
      <c r="AL309" s="542">
        <v>10</v>
      </c>
      <c r="AM309" s="542">
        <v>39</v>
      </c>
      <c r="AN309" s="542">
        <v>150</v>
      </c>
      <c r="AO309" s="542">
        <v>33</v>
      </c>
      <c r="AP309" s="542">
        <v>0</v>
      </c>
      <c r="AQ309" s="542">
        <v>0</v>
      </c>
      <c r="AR309" s="542">
        <v>0</v>
      </c>
      <c r="AS309" s="542">
        <v>10</v>
      </c>
      <c r="AT309" s="542">
        <v>39</v>
      </c>
      <c r="AU309" s="542">
        <v>150</v>
      </c>
      <c r="AV309" s="542">
        <v>33</v>
      </c>
      <c r="AW309" s="542">
        <v>0</v>
      </c>
      <c r="AX309" s="542">
        <v>0</v>
      </c>
      <c r="AY309" s="542">
        <v>0</v>
      </c>
      <c r="AZ309" s="542">
        <v>0</v>
      </c>
      <c r="BA309" s="542">
        <v>0</v>
      </c>
      <c r="BB309" s="542">
        <v>0</v>
      </c>
      <c r="BC309" s="542">
        <v>0</v>
      </c>
      <c r="BD309" s="542">
        <v>0</v>
      </c>
      <c r="BE309" s="542">
        <v>0</v>
      </c>
      <c r="BF309" s="542">
        <v>0</v>
      </c>
      <c r="BG309" s="542">
        <v>0</v>
      </c>
      <c r="BH309" s="542">
        <v>0</v>
      </c>
      <c r="BI309" s="542">
        <v>0</v>
      </c>
      <c r="BJ309" s="542">
        <v>0</v>
      </c>
      <c r="BK309" s="542">
        <v>0</v>
      </c>
      <c r="BL309" s="542">
        <v>0</v>
      </c>
      <c r="BM309" s="542">
        <v>0</v>
      </c>
      <c r="BN309" s="550" t="s">
        <v>4491</v>
      </c>
      <c r="BO309" s="551">
        <v>0</v>
      </c>
      <c r="BP309" s="519">
        <v>0</v>
      </c>
      <c r="BQ309" s="553">
        <v>232</v>
      </c>
      <c r="BR309" s="519">
        <v>0</v>
      </c>
      <c r="BS309" s="519">
        <v>0</v>
      </c>
      <c r="BT309" s="519">
        <v>0</v>
      </c>
      <c r="BU309" s="529">
        <v>0</v>
      </c>
      <c r="BV309" s="519">
        <v>0</v>
      </c>
      <c r="BW309" s="519">
        <v>0</v>
      </c>
      <c r="BX309" s="519">
        <v>0</v>
      </c>
      <c r="BY309" s="519">
        <v>0</v>
      </c>
      <c r="BZ309" s="519">
        <v>0</v>
      </c>
      <c r="CA309" s="519">
        <v>0</v>
      </c>
      <c r="CB309" s="519">
        <v>0</v>
      </c>
      <c r="CC309" s="519">
        <v>0</v>
      </c>
      <c r="CD309" s="519">
        <v>0</v>
      </c>
      <c r="CE309" s="519">
        <v>0</v>
      </c>
      <c r="CF309" s="519">
        <v>0</v>
      </c>
      <c r="CG309" s="519">
        <v>0</v>
      </c>
      <c r="CH309" s="519">
        <v>0</v>
      </c>
      <c r="CI309" s="519">
        <v>0</v>
      </c>
      <c r="CJ309" s="519">
        <v>0</v>
      </c>
      <c r="CK309" s="623">
        <f t="shared" si="4"/>
        <v>232</v>
      </c>
      <c r="CL309" s="554">
        <v>232</v>
      </c>
      <c r="CM309" s="554">
        <v>232</v>
      </c>
      <c r="CN309" s="554">
        <v>232</v>
      </c>
      <c r="CO309" s="524">
        <v>3</v>
      </c>
      <c r="CP309" s="524" t="s">
        <v>1938</v>
      </c>
      <c r="CQ309" s="525" t="s">
        <v>4965</v>
      </c>
      <c r="CR309" s="556" t="s">
        <v>1938</v>
      </c>
      <c r="CS309" s="527" t="s">
        <v>4965</v>
      </c>
      <c r="CT309" s="527" t="s">
        <v>4965</v>
      </c>
      <c r="CU309" s="527" t="s">
        <v>4965</v>
      </c>
    </row>
    <row r="310" spans="1:99" s="71" customFormat="1" ht="12" customHeight="1" x14ac:dyDescent="0.2">
      <c r="A310" s="557" t="s">
        <v>2442</v>
      </c>
      <c r="B310" s="541" t="s">
        <v>2864</v>
      </c>
      <c r="C310" s="541" t="s">
        <v>2865</v>
      </c>
      <c r="D310" s="541" t="s">
        <v>2875</v>
      </c>
      <c r="E310" s="542" t="s">
        <v>2867</v>
      </c>
      <c r="F310" s="541" t="s">
        <v>2868</v>
      </c>
      <c r="G310" s="541" t="s">
        <v>3298</v>
      </c>
      <c r="H310" s="541" t="s">
        <v>3299</v>
      </c>
      <c r="I310" s="541" t="s">
        <v>2869</v>
      </c>
      <c r="J310" s="541">
        <v>529424</v>
      </c>
      <c r="K310" s="541">
        <v>177541</v>
      </c>
      <c r="L310" s="530" t="s">
        <v>3066</v>
      </c>
      <c r="M310" s="543">
        <v>40892</v>
      </c>
      <c r="N310" s="544"/>
      <c r="O310" s="541">
        <v>0</v>
      </c>
      <c r="P310" s="541">
        <v>14</v>
      </c>
      <c r="Q310" s="545">
        <v>14</v>
      </c>
      <c r="R310" s="541" t="s">
        <v>2871</v>
      </c>
      <c r="S310" s="541" t="s">
        <v>1154</v>
      </c>
      <c r="T310" s="544" t="s">
        <v>4866</v>
      </c>
      <c r="U310" s="544" t="s">
        <v>2870</v>
      </c>
      <c r="V310" s="544"/>
      <c r="W310" s="541" t="s">
        <v>1439</v>
      </c>
      <c r="X310" s="544" t="s">
        <v>1432</v>
      </c>
      <c r="Y310" s="541" t="s">
        <v>1442</v>
      </c>
      <c r="Z310" s="541" t="s">
        <v>1443</v>
      </c>
      <c r="AA310" s="541" t="s">
        <v>1443</v>
      </c>
      <c r="AB310" s="541" t="s">
        <v>1444</v>
      </c>
      <c r="AC310" s="546">
        <v>0.32</v>
      </c>
      <c r="AD310" s="547">
        <v>41670</v>
      </c>
      <c r="AE310" s="547"/>
      <c r="AF310" s="548"/>
      <c r="AG310" s="517" t="s">
        <v>3063</v>
      </c>
      <c r="AH310" s="542" t="s">
        <v>1445</v>
      </c>
      <c r="AI310" s="542"/>
      <c r="AJ310" s="542">
        <v>1</v>
      </c>
      <c r="AK310" s="542">
        <v>14</v>
      </c>
      <c r="AL310" s="542">
        <v>0</v>
      </c>
      <c r="AM310" s="542">
        <v>0</v>
      </c>
      <c r="AN310" s="542">
        <v>7</v>
      </c>
      <c r="AO310" s="542">
        <v>7</v>
      </c>
      <c r="AP310" s="542">
        <v>0</v>
      </c>
      <c r="AQ310" s="542">
        <v>0</v>
      </c>
      <c r="AR310" s="542">
        <v>0</v>
      </c>
      <c r="AS310" s="542">
        <v>0</v>
      </c>
      <c r="AT310" s="542">
        <v>0</v>
      </c>
      <c r="AU310" s="542">
        <v>7</v>
      </c>
      <c r="AV310" s="542">
        <v>7</v>
      </c>
      <c r="AW310" s="542">
        <v>0</v>
      </c>
      <c r="AX310" s="542">
        <v>0</v>
      </c>
      <c r="AY310" s="542">
        <v>0</v>
      </c>
      <c r="AZ310" s="542">
        <v>0</v>
      </c>
      <c r="BA310" s="542">
        <v>0</v>
      </c>
      <c r="BB310" s="542">
        <v>0</v>
      </c>
      <c r="BC310" s="542">
        <v>0</v>
      </c>
      <c r="BD310" s="542">
        <v>0</v>
      </c>
      <c r="BE310" s="542">
        <v>0</v>
      </c>
      <c r="BF310" s="542">
        <v>0</v>
      </c>
      <c r="BG310" s="542">
        <v>0</v>
      </c>
      <c r="BH310" s="542">
        <v>0</v>
      </c>
      <c r="BI310" s="542">
        <v>0</v>
      </c>
      <c r="BJ310" s="542">
        <v>0</v>
      </c>
      <c r="BK310" s="542">
        <v>0</v>
      </c>
      <c r="BL310" s="542">
        <v>0</v>
      </c>
      <c r="BM310" s="542">
        <v>0</v>
      </c>
      <c r="BN310" s="550" t="s">
        <v>4491</v>
      </c>
      <c r="BO310" s="551">
        <v>0</v>
      </c>
      <c r="BP310" s="519">
        <v>0</v>
      </c>
      <c r="BQ310" s="553">
        <v>14</v>
      </c>
      <c r="BR310" s="519">
        <v>0</v>
      </c>
      <c r="BS310" s="519">
        <v>0</v>
      </c>
      <c r="BT310" s="519">
        <v>0</v>
      </c>
      <c r="BU310" s="529">
        <v>0</v>
      </c>
      <c r="BV310" s="519">
        <v>0</v>
      </c>
      <c r="BW310" s="519">
        <v>0</v>
      </c>
      <c r="BX310" s="519">
        <v>0</v>
      </c>
      <c r="BY310" s="519">
        <v>0</v>
      </c>
      <c r="BZ310" s="519">
        <v>0</v>
      </c>
      <c r="CA310" s="519">
        <v>0</v>
      </c>
      <c r="CB310" s="519">
        <v>0</v>
      </c>
      <c r="CC310" s="519">
        <v>0</v>
      </c>
      <c r="CD310" s="519">
        <v>0</v>
      </c>
      <c r="CE310" s="519">
        <v>0</v>
      </c>
      <c r="CF310" s="519">
        <v>0</v>
      </c>
      <c r="CG310" s="519">
        <v>0</v>
      </c>
      <c r="CH310" s="519">
        <v>0</v>
      </c>
      <c r="CI310" s="519">
        <v>0</v>
      </c>
      <c r="CJ310" s="519">
        <v>0</v>
      </c>
      <c r="CK310" s="623">
        <f t="shared" si="4"/>
        <v>14</v>
      </c>
      <c r="CL310" s="554">
        <v>14</v>
      </c>
      <c r="CM310" s="554">
        <v>14</v>
      </c>
      <c r="CN310" s="554">
        <v>14</v>
      </c>
      <c r="CO310" s="524">
        <v>2</v>
      </c>
      <c r="CP310" s="524" t="s">
        <v>1938</v>
      </c>
      <c r="CQ310" s="525" t="s">
        <v>4965</v>
      </c>
      <c r="CR310" s="556" t="s">
        <v>1938</v>
      </c>
      <c r="CS310" s="527" t="s">
        <v>4965</v>
      </c>
      <c r="CT310" s="527" t="s">
        <v>4965</v>
      </c>
      <c r="CU310" s="527" t="s">
        <v>4965</v>
      </c>
    </row>
    <row r="311" spans="1:99" s="71" customFormat="1" ht="12" customHeight="1" x14ac:dyDescent="0.2">
      <c r="A311" s="557" t="s">
        <v>2442</v>
      </c>
      <c r="B311" s="558" t="s">
        <v>2864</v>
      </c>
      <c r="C311" s="558" t="s">
        <v>2865</v>
      </c>
      <c r="D311" s="559" t="s">
        <v>2876</v>
      </c>
      <c r="E311" s="560" t="s">
        <v>2867</v>
      </c>
      <c r="F311" s="558" t="s">
        <v>2868</v>
      </c>
      <c r="G311" s="558" t="s">
        <v>3298</v>
      </c>
      <c r="H311" s="558" t="s">
        <v>3299</v>
      </c>
      <c r="I311" s="558" t="s">
        <v>2869</v>
      </c>
      <c r="J311" s="558">
        <v>529424</v>
      </c>
      <c r="K311" s="558">
        <v>177541</v>
      </c>
      <c r="L311" s="530" t="s">
        <v>3066</v>
      </c>
      <c r="M311" s="561">
        <v>40892</v>
      </c>
      <c r="N311" s="562"/>
      <c r="O311" s="558">
        <v>0</v>
      </c>
      <c r="P311" s="558">
        <v>74</v>
      </c>
      <c r="Q311" s="563">
        <v>74</v>
      </c>
      <c r="R311" s="558" t="s">
        <v>2871</v>
      </c>
      <c r="S311" s="558" t="s">
        <v>1154</v>
      </c>
      <c r="T311" s="562" t="s">
        <v>4866</v>
      </c>
      <c r="U311" s="562" t="s">
        <v>2870</v>
      </c>
      <c r="V311" s="562"/>
      <c r="W311" s="558" t="s">
        <v>1439</v>
      </c>
      <c r="X311" s="562" t="s">
        <v>1432</v>
      </c>
      <c r="Y311" s="558" t="s">
        <v>1442</v>
      </c>
      <c r="Z311" s="558" t="s">
        <v>1443</v>
      </c>
      <c r="AA311" s="558" t="s">
        <v>1443</v>
      </c>
      <c r="AB311" s="558" t="s">
        <v>1444</v>
      </c>
      <c r="AC311" s="564">
        <v>0.314</v>
      </c>
      <c r="AD311" s="565">
        <v>41852</v>
      </c>
      <c r="AE311" s="547" t="s">
        <v>1938</v>
      </c>
      <c r="AF311" s="548"/>
      <c r="AG311" s="517" t="s">
        <v>3063</v>
      </c>
      <c r="AH311" s="560" t="s">
        <v>1445</v>
      </c>
      <c r="AI311" s="560"/>
      <c r="AJ311" s="560">
        <v>7</v>
      </c>
      <c r="AK311" s="560">
        <v>74</v>
      </c>
      <c r="AL311" s="560">
        <v>5</v>
      </c>
      <c r="AM311" s="560">
        <v>18</v>
      </c>
      <c r="AN311" s="560">
        <v>14</v>
      </c>
      <c r="AO311" s="560">
        <v>37</v>
      </c>
      <c r="AP311" s="560">
        <v>0</v>
      </c>
      <c r="AQ311" s="560">
        <v>0</v>
      </c>
      <c r="AR311" s="560">
        <v>0</v>
      </c>
      <c r="AS311" s="560">
        <v>5</v>
      </c>
      <c r="AT311" s="560">
        <v>18</v>
      </c>
      <c r="AU311" s="560">
        <v>14</v>
      </c>
      <c r="AV311" s="560">
        <v>37</v>
      </c>
      <c r="AW311" s="560">
        <v>0</v>
      </c>
      <c r="AX311" s="560">
        <v>0</v>
      </c>
      <c r="AY311" s="560">
        <v>0</v>
      </c>
      <c r="AZ311" s="560">
        <v>0</v>
      </c>
      <c r="BA311" s="560">
        <v>0</v>
      </c>
      <c r="BB311" s="560">
        <v>0</v>
      </c>
      <c r="BC311" s="560">
        <v>0</v>
      </c>
      <c r="BD311" s="560">
        <v>0</v>
      </c>
      <c r="BE311" s="560">
        <v>0</v>
      </c>
      <c r="BF311" s="560">
        <v>0</v>
      </c>
      <c r="BG311" s="560">
        <v>0</v>
      </c>
      <c r="BH311" s="560">
        <v>0</v>
      </c>
      <c r="BI311" s="560">
        <v>0</v>
      </c>
      <c r="BJ311" s="560">
        <v>0</v>
      </c>
      <c r="BK311" s="560">
        <v>0</v>
      </c>
      <c r="BL311" s="560">
        <v>0</v>
      </c>
      <c r="BM311" s="560">
        <v>0</v>
      </c>
      <c r="BN311" s="550" t="s">
        <v>4491</v>
      </c>
      <c r="BO311" s="551">
        <v>0</v>
      </c>
      <c r="BP311" s="519">
        <v>0</v>
      </c>
      <c r="BQ311" s="528">
        <v>0</v>
      </c>
      <c r="BR311" s="552">
        <v>74</v>
      </c>
      <c r="BS311" s="519">
        <v>0</v>
      </c>
      <c r="BT311" s="519">
        <v>0</v>
      </c>
      <c r="BU311" s="529">
        <v>0</v>
      </c>
      <c r="BV311" s="519">
        <v>0</v>
      </c>
      <c r="BW311" s="519">
        <v>0</v>
      </c>
      <c r="BX311" s="519">
        <v>0</v>
      </c>
      <c r="BY311" s="519">
        <v>0</v>
      </c>
      <c r="BZ311" s="519">
        <v>0</v>
      </c>
      <c r="CA311" s="519">
        <v>0</v>
      </c>
      <c r="CB311" s="519">
        <v>0</v>
      </c>
      <c r="CC311" s="519">
        <v>0</v>
      </c>
      <c r="CD311" s="519">
        <v>0</v>
      </c>
      <c r="CE311" s="519">
        <v>0</v>
      </c>
      <c r="CF311" s="519">
        <v>0</v>
      </c>
      <c r="CG311" s="519">
        <v>0</v>
      </c>
      <c r="CH311" s="519">
        <v>0</v>
      </c>
      <c r="CI311" s="519">
        <v>0</v>
      </c>
      <c r="CJ311" s="519">
        <v>0</v>
      </c>
      <c r="CK311" s="623">
        <f t="shared" si="4"/>
        <v>74</v>
      </c>
      <c r="CL311" s="554">
        <v>74</v>
      </c>
      <c r="CM311" s="554">
        <v>74</v>
      </c>
      <c r="CN311" s="554">
        <v>74</v>
      </c>
      <c r="CO311" s="524">
        <v>3</v>
      </c>
      <c r="CP311" s="524" t="s">
        <v>1938</v>
      </c>
      <c r="CQ311" s="525" t="s">
        <v>4965</v>
      </c>
      <c r="CR311" s="556" t="s">
        <v>1938</v>
      </c>
      <c r="CS311" s="527" t="s">
        <v>4965</v>
      </c>
      <c r="CT311" s="527" t="s">
        <v>4965</v>
      </c>
      <c r="CU311" s="527" t="s">
        <v>4965</v>
      </c>
    </row>
    <row r="312" spans="1:99" ht="12" customHeight="1" x14ac:dyDescent="0.2">
      <c r="A312" s="557" t="s">
        <v>2442</v>
      </c>
      <c r="B312" s="558" t="s">
        <v>2864</v>
      </c>
      <c r="C312" s="558" t="s">
        <v>2865</v>
      </c>
      <c r="D312" s="559" t="s">
        <v>546</v>
      </c>
      <c r="E312" s="560" t="s">
        <v>2867</v>
      </c>
      <c r="F312" s="558" t="s">
        <v>2868</v>
      </c>
      <c r="G312" s="558" t="s">
        <v>3298</v>
      </c>
      <c r="H312" s="558" t="s">
        <v>3299</v>
      </c>
      <c r="I312" s="558" t="s">
        <v>2869</v>
      </c>
      <c r="J312" s="558">
        <v>529424</v>
      </c>
      <c r="K312" s="558">
        <v>177541</v>
      </c>
      <c r="L312" s="530" t="s">
        <v>3066</v>
      </c>
      <c r="M312" s="561">
        <v>40892</v>
      </c>
      <c r="N312" s="562"/>
      <c r="O312" s="558">
        <v>0</v>
      </c>
      <c r="P312" s="558">
        <v>116</v>
      </c>
      <c r="Q312" s="563">
        <v>116</v>
      </c>
      <c r="R312" s="558" t="s">
        <v>2871</v>
      </c>
      <c r="S312" s="558" t="s">
        <v>1154</v>
      </c>
      <c r="T312" s="562" t="s">
        <v>4866</v>
      </c>
      <c r="U312" s="562" t="s">
        <v>2870</v>
      </c>
      <c r="V312" s="562"/>
      <c r="W312" s="558" t="s">
        <v>1439</v>
      </c>
      <c r="X312" s="562" t="s">
        <v>1432</v>
      </c>
      <c r="Y312" s="558" t="s">
        <v>1442</v>
      </c>
      <c r="Z312" s="558" t="s">
        <v>1443</v>
      </c>
      <c r="AA312" s="558" t="s">
        <v>1443</v>
      </c>
      <c r="AB312" s="558" t="s">
        <v>1444</v>
      </c>
      <c r="AC312" s="546">
        <v>0.30499999999999999</v>
      </c>
      <c r="AD312" s="565">
        <v>41883</v>
      </c>
      <c r="AE312" s="547" t="s">
        <v>1938</v>
      </c>
      <c r="AF312" s="548"/>
      <c r="AG312" s="517" t="s">
        <v>628</v>
      </c>
      <c r="AH312" s="560" t="s">
        <v>3904</v>
      </c>
      <c r="AI312" s="560"/>
      <c r="AJ312" s="560">
        <v>12</v>
      </c>
      <c r="AK312" s="560">
        <v>116</v>
      </c>
      <c r="AL312" s="560">
        <v>0</v>
      </c>
      <c r="AM312" s="560">
        <v>80</v>
      </c>
      <c r="AN312" s="560">
        <v>36</v>
      </c>
      <c r="AO312" s="560">
        <v>0</v>
      </c>
      <c r="AP312" s="560">
        <v>0</v>
      </c>
      <c r="AQ312" s="560">
        <v>0</v>
      </c>
      <c r="AR312" s="560">
        <v>0</v>
      </c>
      <c r="AS312" s="560">
        <v>0</v>
      </c>
      <c r="AT312" s="560">
        <v>80</v>
      </c>
      <c r="AU312" s="560">
        <v>36</v>
      </c>
      <c r="AV312" s="560">
        <v>0</v>
      </c>
      <c r="AW312" s="560">
        <v>0</v>
      </c>
      <c r="AX312" s="560">
        <v>0</v>
      </c>
      <c r="AY312" s="560">
        <v>0</v>
      </c>
      <c r="AZ312" s="560">
        <v>0</v>
      </c>
      <c r="BA312" s="560">
        <v>0</v>
      </c>
      <c r="BB312" s="560">
        <v>0</v>
      </c>
      <c r="BC312" s="560">
        <v>0</v>
      </c>
      <c r="BD312" s="560">
        <v>0</v>
      </c>
      <c r="BE312" s="560">
        <v>0</v>
      </c>
      <c r="BF312" s="560">
        <v>0</v>
      </c>
      <c r="BG312" s="560">
        <v>0</v>
      </c>
      <c r="BH312" s="560">
        <v>0</v>
      </c>
      <c r="BI312" s="560">
        <v>0</v>
      </c>
      <c r="BJ312" s="560">
        <v>0</v>
      </c>
      <c r="BK312" s="560">
        <v>0</v>
      </c>
      <c r="BL312" s="560">
        <v>0</v>
      </c>
      <c r="BM312" s="560">
        <v>0</v>
      </c>
      <c r="BN312" s="550" t="s">
        <v>4491</v>
      </c>
      <c r="BO312" s="551">
        <v>0</v>
      </c>
      <c r="BP312" s="519">
        <v>0</v>
      </c>
      <c r="BQ312" s="553">
        <v>116</v>
      </c>
      <c r="BR312" s="519">
        <v>0</v>
      </c>
      <c r="BS312" s="519">
        <v>0</v>
      </c>
      <c r="BT312" s="519">
        <v>0</v>
      </c>
      <c r="BU312" s="529">
        <v>0</v>
      </c>
      <c r="BV312" s="519">
        <v>0</v>
      </c>
      <c r="BW312" s="519">
        <v>0</v>
      </c>
      <c r="BX312" s="519">
        <v>0</v>
      </c>
      <c r="BY312" s="519">
        <v>0</v>
      </c>
      <c r="BZ312" s="519">
        <v>0</v>
      </c>
      <c r="CA312" s="519">
        <v>0</v>
      </c>
      <c r="CB312" s="519">
        <v>0</v>
      </c>
      <c r="CC312" s="519">
        <v>0</v>
      </c>
      <c r="CD312" s="519">
        <v>0</v>
      </c>
      <c r="CE312" s="519">
        <v>0</v>
      </c>
      <c r="CF312" s="519">
        <v>0</v>
      </c>
      <c r="CG312" s="519">
        <v>0</v>
      </c>
      <c r="CH312" s="519">
        <v>0</v>
      </c>
      <c r="CI312" s="519">
        <v>0</v>
      </c>
      <c r="CJ312" s="519">
        <v>0</v>
      </c>
      <c r="CK312" s="623">
        <f t="shared" si="4"/>
        <v>116</v>
      </c>
      <c r="CL312" s="554">
        <v>116</v>
      </c>
      <c r="CM312" s="554">
        <v>116</v>
      </c>
      <c r="CN312" s="554">
        <v>116</v>
      </c>
      <c r="CO312" s="524">
        <v>3</v>
      </c>
      <c r="CP312" s="524" t="s">
        <v>1938</v>
      </c>
      <c r="CQ312" s="525" t="s">
        <v>4965</v>
      </c>
      <c r="CR312" s="556" t="s">
        <v>1938</v>
      </c>
      <c r="CS312" s="527" t="s">
        <v>4965</v>
      </c>
      <c r="CT312" s="527" t="s">
        <v>4965</v>
      </c>
      <c r="CU312" s="527" t="s">
        <v>4965</v>
      </c>
    </row>
    <row r="313" spans="1:99" ht="12" customHeight="1" x14ac:dyDescent="0.2">
      <c r="A313" s="540" t="s">
        <v>2442</v>
      </c>
      <c r="B313" s="541" t="s">
        <v>2878</v>
      </c>
      <c r="C313" s="541" t="s">
        <v>1432</v>
      </c>
      <c r="D313" s="541" t="s">
        <v>1432</v>
      </c>
      <c r="E313" s="542" t="s">
        <v>1432</v>
      </c>
      <c r="F313" s="541" t="s">
        <v>2879</v>
      </c>
      <c r="G313" s="541" t="s">
        <v>2880</v>
      </c>
      <c r="H313" s="541" t="s">
        <v>1435</v>
      </c>
      <c r="I313" s="541" t="s">
        <v>2881</v>
      </c>
      <c r="J313" s="541">
        <v>527551</v>
      </c>
      <c r="K313" s="541">
        <v>173262</v>
      </c>
      <c r="L313" s="512" t="s">
        <v>3083</v>
      </c>
      <c r="M313" s="543">
        <v>41662</v>
      </c>
      <c r="N313" s="544" t="s">
        <v>1432</v>
      </c>
      <c r="O313" s="541">
        <v>0</v>
      </c>
      <c r="P313" s="541">
        <v>1</v>
      </c>
      <c r="Q313" s="545">
        <v>1</v>
      </c>
      <c r="R313" s="541" t="s">
        <v>2883</v>
      </c>
      <c r="S313" s="541" t="s">
        <v>1438</v>
      </c>
      <c r="T313" s="544" t="s">
        <v>2884</v>
      </c>
      <c r="U313" s="544" t="s">
        <v>2885</v>
      </c>
      <c r="V313" s="544"/>
      <c r="W313" s="541" t="s">
        <v>1439</v>
      </c>
      <c r="X313" s="544" t="s">
        <v>1432</v>
      </c>
      <c r="Y313" s="541" t="s">
        <v>1442</v>
      </c>
      <c r="Z313" s="541" t="s">
        <v>1443</v>
      </c>
      <c r="AA313" s="541" t="s">
        <v>1444</v>
      </c>
      <c r="AB313" s="541" t="s">
        <v>2713</v>
      </c>
      <c r="AC313" s="546">
        <v>2.1999999999999999E-2</v>
      </c>
      <c r="AD313" s="547">
        <v>41662</v>
      </c>
      <c r="AE313" s="547"/>
      <c r="AF313" s="548"/>
      <c r="AG313" s="517" t="s">
        <v>3063</v>
      </c>
      <c r="AH313" s="542" t="s">
        <v>1445</v>
      </c>
      <c r="AI313" s="549"/>
      <c r="AJ313" s="542">
        <v>1</v>
      </c>
      <c r="AK313" s="542">
        <v>1</v>
      </c>
      <c r="AL313" s="542">
        <v>0</v>
      </c>
      <c r="AM313" s="542">
        <v>0</v>
      </c>
      <c r="AN313" s="542">
        <v>0</v>
      </c>
      <c r="AO313" s="542">
        <v>0</v>
      </c>
      <c r="AP313" s="542">
        <v>0</v>
      </c>
      <c r="AQ313" s="542">
        <v>1</v>
      </c>
      <c r="AR313" s="542">
        <v>0</v>
      </c>
      <c r="AS313" s="542">
        <v>0</v>
      </c>
      <c r="AT313" s="542">
        <v>0</v>
      </c>
      <c r="AU313" s="542">
        <v>0</v>
      </c>
      <c r="AV313" s="542">
        <v>0</v>
      </c>
      <c r="AW313" s="542">
        <v>0</v>
      </c>
      <c r="AX313" s="542">
        <v>0</v>
      </c>
      <c r="AY313" s="542">
        <v>0</v>
      </c>
      <c r="AZ313" s="542">
        <v>0</v>
      </c>
      <c r="BA313" s="542">
        <v>0</v>
      </c>
      <c r="BB313" s="542">
        <v>0</v>
      </c>
      <c r="BC313" s="542">
        <v>0</v>
      </c>
      <c r="BD313" s="542">
        <v>0</v>
      </c>
      <c r="BE313" s="542">
        <v>1</v>
      </c>
      <c r="BF313" s="542">
        <v>0</v>
      </c>
      <c r="BG313" s="542">
        <v>0</v>
      </c>
      <c r="BH313" s="542">
        <v>0</v>
      </c>
      <c r="BI313" s="542">
        <v>0</v>
      </c>
      <c r="BJ313" s="542">
        <v>0</v>
      </c>
      <c r="BK313" s="542">
        <v>0</v>
      </c>
      <c r="BL313" s="542">
        <v>0</v>
      </c>
      <c r="BM313" s="542">
        <v>0</v>
      </c>
      <c r="BN313" s="550" t="s">
        <v>4490</v>
      </c>
      <c r="BO313" s="551">
        <v>0</v>
      </c>
      <c r="BP313" s="552">
        <v>0.5</v>
      </c>
      <c r="BQ313" s="553">
        <v>0.5</v>
      </c>
      <c r="BR313" s="519">
        <v>0</v>
      </c>
      <c r="BS313" s="519">
        <v>0</v>
      </c>
      <c r="BT313" s="519">
        <v>0</v>
      </c>
      <c r="BU313" s="529">
        <v>0</v>
      </c>
      <c r="BV313" s="519">
        <v>0</v>
      </c>
      <c r="BW313" s="519">
        <v>0</v>
      </c>
      <c r="BX313" s="519">
        <v>0</v>
      </c>
      <c r="BY313" s="519">
        <v>0</v>
      </c>
      <c r="BZ313" s="519">
        <v>0</v>
      </c>
      <c r="CA313" s="519">
        <v>0</v>
      </c>
      <c r="CB313" s="519">
        <v>0</v>
      </c>
      <c r="CC313" s="519">
        <v>0</v>
      </c>
      <c r="CD313" s="519">
        <v>0</v>
      </c>
      <c r="CE313" s="519">
        <v>0</v>
      </c>
      <c r="CF313" s="519">
        <v>0</v>
      </c>
      <c r="CG313" s="519">
        <v>0</v>
      </c>
      <c r="CH313" s="519">
        <v>0</v>
      </c>
      <c r="CI313" s="519">
        <v>0</v>
      </c>
      <c r="CJ313" s="519">
        <v>0</v>
      </c>
      <c r="CK313" s="623">
        <f t="shared" si="4"/>
        <v>1</v>
      </c>
      <c r="CL313" s="554">
        <v>1</v>
      </c>
      <c r="CM313" s="554">
        <v>0.5</v>
      </c>
      <c r="CN313" s="554">
        <v>0.5</v>
      </c>
      <c r="CO313" s="524">
        <v>2</v>
      </c>
      <c r="CP313" s="524"/>
      <c r="CQ313" s="525" t="s">
        <v>4965</v>
      </c>
      <c r="CR313" s="526" t="s">
        <v>4965</v>
      </c>
      <c r="CS313" s="527" t="s">
        <v>4965</v>
      </c>
      <c r="CT313" s="527" t="s">
        <v>4965</v>
      </c>
      <c r="CU313" s="527" t="s">
        <v>4965</v>
      </c>
    </row>
    <row r="314" spans="1:99" ht="12" customHeight="1" x14ac:dyDescent="0.2">
      <c r="A314" s="540" t="s">
        <v>2442</v>
      </c>
      <c r="B314" s="541" t="s">
        <v>2886</v>
      </c>
      <c r="C314" s="541" t="s">
        <v>1432</v>
      </c>
      <c r="D314" s="541" t="s">
        <v>1432</v>
      </c>
      <c r="E314" s="542" t="s">
        <v>1432</v>
      </c>
      <c r="F314" s="541" t="s">
        <v>2887</v>
      </c>
      <c r="G314" s="541" t="s">
        <v>2888</v>
      </c>
      <c r="H314" s="541" t="s">
        <v>1435</v>
      </c>
      <c r="I314" s="541" t="s">
        <v>2889</v>
      </c>
      <c r="J314" s="541">
        <v>527814</v>
      </c>
      <c r="K314" s="541">
        <v>172555</v>
      </c>
      <c r="L314" s="512" t="s">
        <v>3083</v>
      </c>
      <c r="M314" s="543">
        <v>40995</v>
      </c>
      <c r="N314" s="544" t="s">
        <v>1432</v>
      </c>
      <c r="O314" s="541">
        <v>0</v>
      </c>
      <c r="P314" s="541">
        <v>4</v>
      </c>
      <c r="Q314" s="545">
        <v>4</v>
      </c>
      <c r="R314" s="541" t="s">
        <v>2890</v>
      </c>
      <c r="S314" s="541" t="s">
        <v>1438</v>
      </c>
      <c r="T314" s="544" t="s">
        <v>2891</v>
      </c>
      <c r="U314" s="544" t="s">
        <v>2892</v>
      </c>
      <c r="V314" s="544"/>
      <c r="W314" s="541" t="s">
        <v>1439</v>
      </c>
      <c r="X314" s="544" t="s">
        <v>1432</v>
      </c>
      <c r="Y314" s="541" t="s">
        <v>1442</v>
      </c>
      <c r="Z314" s="541" t="s">
        <v>3893</v>
      </c>
      <c r="AA314" s="541" t="s">
        <v>1444</v>
      </c>
      <c r="AB314" s="541" t="s">
        <v>3894</v>
      </c>
      <c r="AC314" s="546">
        <v>3.5000000000000003E-2</v>
      </c>
      <c r="AD314" s="547">
        <v>40995</v>
      </c>
      <c r="AE314" s="547"/>
      <c r="AF314" s="548"/>
      <c r="AG314" s="517" t="s">
        <v>3063</v>
      </c>
      <c r="AH314" s="542" t="s">
        <v>1445</v>
      </c>
      <c r="AI314" s="549"/>
      <c r="AJ314" s="542">
        <v>0</v>
      </c>
      <c r="AK314" s="542">
        <v>0</v>
      </c>
      <c r="AL314" s="542">
        <v>0</v>
      </c>
      <c r="AM314" s="542">
        <v>0</v>
      </c>
      <c r="AN314" s="542">
        <v>2</v>
      </c>
      <c r="AO314" s="542">
        <v>2</v>
      </c>
      <c r="AP314" s="542">
        <v>0</v>
      </c>
      <c r="AQ314" s="542">
        <v>0</v>
      </c>
      <c r="AR314" s="542">
        <v>0</v>
      </c>
      <c r="AS314" s="542">
        <v>0</v>
      </c>
      <c r="AT314" s="542">
        <v>0</v>
      </c>
      <c r="AU314" s="542">
        <v>2</v>
      </c>
      <c r="AV314" s="542">
        <v>2</v>
      </c>
      <c r="AW314" s="542">
        <v>0</v>
      </c>
      <c r="AX314" s="542">
        <v>0</v>
      </c>
      <c r="AY314" s="542">
        <v>0</v>
      </c>
      <c r="AZ314" s="542">
        <v>0</v>
      </c>
      <c r="BA314" s="542">
        <v>0</v>
      </c>
      <c r="BB314" s="542">
        <v>0</v>
      </c>
      <c r="BC314" s="542">
        <v>0</v>
      </c>
      <c r="BD314" s="542">
        <v>0</v>
      </c>
      <c r="BE314" s="542">
        <v>0</v>
      </c>
      <c r="BF314" s="542">
        <v>0</v>
      </c>
      <c r="BG314" s="542">
        <v>0</v>
      </c>
      <c r="BH314" s="542">
        <v>0</v>
      </c>
      <c r="BI314" s="542">
        <v>0</v>
      </c>
      <c r="BJ314" s="542">
        <v>0</v>
      </c>
      <c r="BK314" s="542">
        <v>0</v>
      </c>
      <c r="BL314" s="542">
        <v>0</v>
      </c>
      <c r="BM314" s="542">
        <v>0</v>
      </c>
      <c r="BN314" s="550" t="s">
        <v>4490</v>
      </c>
      <c r="BO314" s="551">
        <v>0</v>
      </c>
      <c r="BP314" s="552">
        <v>2</v>
      </c>
      <c r="BQ314" s="553">
        <v>2</v>
      </c>
      <c r="BR314" s="519">
        <v>0</v>
      </c>
      <c r="BS314" s="519">
        <v>0</v>
      </c>
      <c r="BT314" s="519">
        <v>0</v>
      </c>
      <c r="BU314" s="529">
        <v>0</v>
      </c>
      <c r="BV314" s="519">
        <v>0</v>
      </c>
      <c r="BW314" s="519">
        <v>0</v>
      </c>
      <c r="BX314" s="519">
        <v>0</v>
      </c>
      <c r="BY314" s="519">
        <v>0</v>
      </c>
      <c r="BZ314" s="519">
        <v>0</v>
      </c>
      <c r="CA314" s="519">
        <v>0</v>
      </c>
      <c r="CB314" s="519">
        <v>0</v>
      </c>
      <c r="CC314" s="519">
        <v>0</v>
      </c>
      <c r="CD314" s="519">
        <v>0</v>
      </c>
      <c r="CE314" s="519">
        <v>0</v>
      </c>
      <c r="CF314" s="519">
        <v>0</v>
      </c>
      <c r="CG314" s="519">
        <v>0</v>
      </c>
      <c r="CH314" s="519">
        <v>0</v>
      </c>
      <c r="CI314" s="519">
        <v>0</v>
      </c>
      <c r="CJ314" s="519">
        <v>0</v>
      </c>
      <c r="CK314" s="623">
        <f t="shared" si="4"/>
        <v>4</v>
      </c>
      <c r="CL314" s="554">
        <v>4</v>
      </c>
      <c r="CM314" s="554">
        <v>2</v>
      </c>
      <c r="CN314" s="554">
        <v>2</v>
      </c>
      <c r="CO314" s="524">
        <v>8</v>
      </c>
      <c r="CP314" s="726"/>
      <c r="CQ314" s="525" t="s">
        <v>4965</v>
      </c>
      <c r="CR314" s="526" t="s">
        <v>4965</v>
      </c>
      <c r="CS314" s="527" t="s">
        <v>4965</v>
      </c>
      <c r="CT314" s="527" t="s">
        <v>4965</v>
      </c>
      <c r="CU314" s="527" t="s">
        <v>4965</v>
      </c>
    </row>
    <row r="315" spans="1:99" ht="12" customHeight="1" x14ac:dyDescent="0.2">
      <c r="A315" s="540" t="s">
        <v>2442</v>
      </c>
      <c r="B315" s="541" t="s">
        <v>919</v>
      </c>
      <c r="C315" s="541" t="s">
        <v>1432</v>
      </c>
      <c r="D315" s="541" t="s">
        <v>1432</v>
      </c>
      <c r="E315" s="542" t="s">
        <v>920</v>
      </c>
      <c r="F315" s="541" t="s">
        <v>1432</v>
      </c>
      <c r="G315" s="541" t="s">
        <v>921</v>
      </c>
      <c r="H315" s="541" t="s">
        <v>2717</v>
      </c>
      <c r="I315" s="541" t="s">
        <v>922</v>
      </c>
      <c r="J315" s="541">
        <v>527228</v>
      </c>
      <c r="K315" s="541">
        <v>175145</v>
      </c>
      <c r="L315" s="512" t="s">
        <v>3084</v>
      </c>
      <c r="M315" s="543">
        <v>41729</v>
      </c>
      <c r="N315" s="544" t="s">
        <v>1432</v>
      </c>
      <c r="O315" s="541">
        <v>0</v>
      </c>
      <c r="P315" s="541">
        <v>1</v>
      </c>
      <c r="Q315" s="545">
        <v>1</v>
      </c>
      <c r="R315" s="541" t="s">
        <v>923</v>
      </c>
      <c r="S315" s="541" t="s">
        <v>3676</v>
      </c>
      <c r="T315" s="544" t="s">
        <v>924</v>
      </c>
      <c r="U315" s="544" t="s">
        <v>925</v>
      </c>
      <c r="V315" s="544"/>
      <c r="W315" s="541" t="s">
        <v>3677</v>
      </c>
      <c r="X315" s="544" t="s">
        <v>926</v>
      </c>
      <c r="Y315" s="541" t="s">
        <v>1442</v>
      </c>
      <c r="Z315" s="541" t="s">
        <v>1443</v>
      </c>
      <c r="AA315" s="541" t="s">
        <v>1444</v>
      </c>
      <c r="AB315" s="541" t="s">
        <v>2713</v>
      </c>
      <c r="AC315" s="546">
        <v>1.2E-2</v>
      </c>
      <c r="AD315" s="547">
        <v>41729</v>
      </c>
      <c r="AE315" s="547"/>
      <c r="AF315" s="548"/>
      <c r="AG315" s="517" t="s">
        <v>3063</v>
      </c>
      <c r="AH315" s="542" t="s">
        <v>1445</v>
      </c>
      <c r="AI315" s="549"/>
      <c r="AJ315" s="542">
        <v>0</v>
      </c>
      <c r="AK315" s="542">
        <v>0</v>
      </c>
      <c r="AL315" s="542">
        <v>0</v>
      </c>
      <c r="AM315" s="542">
        <v>0</v>
      </c>
      <c r="AN315" s="542">
        <v>1</v>
      </c>
      <c r="AO315" s="542">
        <v>0</v>
      </c>
      <c r="AP315" s="542">
        <v>0</v>
      </c>
      <c r="AQ315" s="542">
        <v>0</v>
      </c>
      <c r="AR315" s="542">
        <v>0</v>
      </c>
      <c r="AS315" s="542">
        <v>0</v>
      </c>
      <c r="AT315" s="542">
        <v>0</v>
      </c>
      <c r="AU315" s="542">
        <v>0</v>
      </c>
      <c r="AV315" s="542">
        <v>0</v>
      </c>
      <c r="AW315" s="542">
        <v>0</v>
      </c>
      <c r="AX315" s="542">
        <v>0</v>
      </c>
      <c r="AY315" s="542">
        <v>0</v>
      </c>
      <c r="AZ315" s="542">
        <v>0</v>
      </c>
      <c r="BA315" s="542">
        <v>0</v>
      </c>
      <c r="BB315" s="542">
        <v>0</v>
      </c>
      <c r="BC315" s="542">
        <v>0</v>
      </c>
      <c r="BD315" s="542">
        <v>0</v>
      </c>
      <c r="BE315" s="542">
        <v>0</v>
      </c>
      <c r="BF315" s="542">
        <v>0</v>
      </c>
      <c r="BG315" s="542">
        <v>0</v>
      </c>
      <c r="BH315" s="542">
        <v>0</v>
      </c>
      <c r="BI315" s="542">
        <v>1</v>
      </c>
      <c r="BJ315" s="542">
        <v>0</v>
      </c>
      <c r="BK315" s="542">
        <v>0</v>
      </c>
      <c r="BL315" s="542">
        <v>0</v>
      </c>
      <c r="BM315" s="542">
        <v>0</v>
      </c>
      <c r="BN315" s="550" t="s">
        <v>4490</v>
      </c>
      <c r="BO315" s="551">
        <v>0</v>
      </c>
      <c r="BP315" s="552">
        <v>0.5</v>
      </c>
      <c r="BQ315" s="553">
        <v>0.5</v>
      </c>
      <c r="BR315" s="519">
        <v>0</v>
      </c>
      <c r="BS315" s="519">
        <v>0</v>
      </c>
      <c r="BT315" s="519">
        <v>0</v>
      </c>
      <c r="BU315" s="529">
        <v>0</v>
      </c>
      <c r="BV315" s="519">
        <v>0</v>
      </c>
      <c r="BW315" s="519">
        <v>0</v>
      </c>
      <c r="BX315" s="519">
        <v>0</v>
      </c>
      <c r="BY315" s="519">
        <v>0</v>
      </c>
      <c r="BZ315" s="519">
        <v>0</v>
      </c>
      <c r="CA315" s="519">
        <v>0</v>
      </c>
      <c r="CB315" s="519">
        <v>0</v>
      </c>
      <c r="CC315" s="519">
        <v>0</v>
      </c>
      <c r="CD315" s="519">
        <v>0</v>
      </c>
      <c r="CE315" s="519">
        <v>0</v>
      </c>
      <c r="CF315" s="519">
        <v>0</v>
      </c>
      <c r="CG315" s="519">
        <v>0</v>
      </c>
      <c r="CH315" s="519">
        <v>0</v>
      </c>
      <c r="CI315" s="519">
        <v>0</v>
      </c>
      <c r="CJ315" s="519">
        <v>0</v>
      </c>
      <c r="CK315" s="623">
        <f t="shared" si="4"/>
        <v>1</v>
      </c>
      <c r="CL315" s="554">
        <v>1</v>
      </c>
      <c r="CM315" s="554">
        <v>0.5</v>
      </c>
      <c r="CN315" s="554">
        <v>0.5</v>
      </c>
      <c r="CO315" s="524">
        <v>2</v>
      </c>
      <c r="CP315" s="524"/>
      <c r="CQ315" s="525" t="s">
        <v>4965</v>
      </c>
      <c r="CR315" s="526" t="s">
        <v>4965</v>
      </c>
      <c r="CS315" s="527" t="s">
        <v>4965</v>
      </c>
      <c r="CT315" s="527" t="s">
        <v>4965</v>
      </c>
      <c r="CU315" s="527" t="s">
        <v>4965</v>
      </c>
    </row>
    <row r="316" spans="1:99" ht="12" customHeight="1" x14ac:dyDescent="0.2">
      <c r="A316" s="540" t="s">
        <v>2442</v>
      </c>
      <c r="B316" s="541" t="s">
        <v>927</v>
      </c>
      <c r="C316" s="541" t="s">
        <v>1432</v>
      </c>
      <c r="D316" s="541" t="s">
        <v>1432</v>
      </c>
      <c r="E316" s="542" t="s">
        <v>1432</v>
      </c>
      <c r="F316" s="541" t="s">
        <v>928</v>
      </c>
      <c r="G316" s="541" t="s">
        <v>929</v>
      </c>
      <c r="H316" s="541" t="s">
        <v>1435</v>
      </c>
      <c r="I316" s="541" t="s">
        <v>930</v>
      </c>
      <c r="J316" s="541">
        <v>527556</v>
      </c>
      <c r="K316" s="541">
        <v>171684</v>
      </c>
      <c r="L316" s="512" t="s">
        <v>3069</v>
      </c>
      <c r="M316" s="543">
        <v>42079</v>
      </c>
      <c r="N316" s="544" t="s">
        <v>1432</v>
      </c>
      <c r="O316" s="541">
        <v>3</v>
      </c>
      <c r="P316" s="541">
        <v>6</v>
      </c>
      <c r="Q316" s="545">
        <v>3</v>
      </c>
      <c r="R316" s="541" t="s">
        <v>931</v>
      </c>
      <c r="S316" s="541" t="s">
        <v>1438</v>
      </c>
      <c r="T316" s="544" t="s">
        <v>932</v>
      </c>
      <c r="U316" s="544" t="s">
        <v>933</v>
      </c>
      <c r="V316" s="544"/>
      <c r="W316" s="541" t="s">
        <v>1439</v>
      </c>
      <c r="X316" s="544" t="s">
        <v>1432</v>
      </c>
      <c r="Y316" s="541" t="s">
        <v>1442</v>
      </c>
      <c r="Z316" s="541" t="s">
        <v>2722</v>
      </c>
      <c r="AA316" s="541" t="s">
        <v>1444</v>
      </c>
      <c r="AB316" s="541" t="s">
        <v>2723</v>
      </c>
      <c r="AC316" s="546">
        <v>1.2E-2</v>
      </c>
      <c r="AD316" s="547">
        <v>42079</v>
      </c>
      <c r="AE316" s="547" t="s">
        <v>1938</v>
      </c>
      <c r="AF316" s="548"/>
      <c r="AG316" s="517" t="s">
        <v>3063</v>
      </c>
      <c r="AH316" s="542" t="s">
        <v>1445</v>
      </c>
      <c r="AI316" s="549"/>
      <c r="AJ316" s="542">
        <v>0</v>
      </c>
      <c r="AK316" s="542">
        <v>0</v>
      </c>
      <c r="AL316" s="542">
        <v>0</v>
      </c>
      <c r="AM316" s="542">
        <v>1</v>
      </c>
      <c r="AN316" s="542">
        <v>2</v>
      </c>
      <c r="AO316" s="542">
        <v>0</v>
      </c>
      <c r="AP316" s="542">
        <v>0</v>
      </c>
      <c r="AQ316" s="542">
        <v>0</v>
      </c>
      <c r="AR316" s="542">
        <v>0</v>
      </c>
      <c r="AS316" s="542">
        <v>0</v>
      </c>
      <c r="AT316" s="542">
        <v>1</v>
      </c>
      <c r="AU316" s="542">
        <v>2</v>
      </c>
      <c r="AV316" s="542">
        <v>0</v>
      </c>
      <c r="AW316" s="542">
        <v>0</v>
      </c>
      <c r="AX316" s="542">
        <v>0</v>
      </c>
      <c r="AY316" s="542">
        <v>0</v>
      </c>
      <c r="AZ316" s="542">
        <v>0</v>
      </c>
      <c r="BA316" s="542">
        <v>0</v>
      </c>
      <c r="BB316" s="542">
        <v>0</v>
      </c>
      <c r="BC316" s="542">
        <v>0</v>
      </c>
      <c r="BD316" s="542">
        <v>0</v>
      </c>
      <c r="BE316" s="542">
        <v>0</v>
      </c>
      <c r="BF316" s="542">
        <v>0</v>
      </c>
      <c r="BG316" s="542">
        <v>0</v>
      </c>
      <c r="BH316" s="542">
        <v>0</v>
      </c>
      <c r="BI316" s="542">
        <v>0</v>
      </c>
      <c r="BJ316" s="542">
        <v>0</v>
      </c>
      <c r="BK316" s="542">
        <v>0</v>
      </c>
      <c r="BL316" s="542">
        <v>0</v>
      </c>
      <c r="BM316" s="542">
        <v>0</v>
      </c>
      <c r="BN316" s="550" t="s">
        <v>4490</v>
      </c>
      <c r="BO316" s="551">
        <v>0</v>
      </c>
      <c r="BP316" s="552">
        <v>1.5</v>
      </c>
      <c r="BQ316" s="553">
        <v>1.5</v>
      </c>
      <c r="BR316" s="519">
        <v>0</v>
      </c>
      <c r="BS316" s="519">
        <v>0</v>
      </c>
      <c r="BT316" s="519">
        <v>0</v>
      </c>
      <c r="BU316" s="529">
        <v>0</v>
      </c>
      <c r="BV316" s="519">
        <v>0</v>
      </c>
      <c r="BW316" s="519">
        <v>0</v>
      </c>
      <c r="BX316" s="519">
        <v>0</v>
      </c>
      <c r="BY316" s="519">
        <v>0</v>
      </c>
      <c r="BZ316" s="519">
        <v>0</v>
      </c>
      <c r="CA316" s="519">
        <v>0</v>
      </c>
      <c r="CB316" s="519">
        <v>0</v>
      </c>
      <c r="CC316" s="519">
        <v>0</v>
      </c>
      <c r="CD316" s="519">
        <v>0</v>
      </c>
      <c r="CE316" s="519">
        <v>0</v>
      </c>
      <c r="CF316" s="519">
        <v>0</v>
      </c>
      <c r="CG316" s="519">
        <v>0</v>
      </c>
      <c r="CH316" s="519">
        <v>0</v>
      </c>
      <c r="CI316" s="519">
        <v>0</v>
      </c>
      <c r="CJ316" s="519">
        <v>0</v>
      </c>
      <c r="CK316" s="623">
        <f t="shared" si="4"/>
        <v>3</v>
      </c>
      <c r="CL316" s="554">
        <v>3</v>
      </c>
      <c r="CM316" s="554">
        <v>1.5</v>
      </c>
      <c r="CN316" s="554">
        <v>1.5</v>
      </c>
      <c r="CO316" s="524">
        <v>8</v>
      </c>
      <c r="CP316" s="524" t="s">
        <v>1938</v>
      </c>
      <c r="CQ316" s="530" t="s">
        <v>1941</v>
      </c>
      <c r="CR316" s="526" t="s">
        <v>4965</v>
      </c>
      <c r="CS316" s="527" t="s">
        <v>4965</v>
      </c>
      <c r="CT316" s="527" t="s">
        <v>4965</v>
      </c>
      <c r="CU316" s="527" t="s">
        <v>4965</v>
      </c>
    </row>
    <row r="317" spans="1:99" ht="12" customHeight="1" x14ac:dyDescent="0.2">
      <c r="A317" s="540" t="s">
        <v>2442</v>
      </c>
      <c r="B317" s="541" t="s">
        <v>934</v>
      </c>
      <c r="C317" s="541" t="s">
        <v>1432</v>
      </c>
      <c r="D317" s="541" t="s">
        <v>1432</v>
      </c>
      <c r="E317" s="542" t="s">
        <v>1432</v>
      </c>
      <c r="F317" s="541" t="s">
        <v>935</v>
      </c>
      <c r="G317" s="541" t="s">
        <v>5039</v>
      </c>
      <c r="H317" s="541" t="s">
        <v>3299</v>
      </c>
      <c r="I317" s="541" t="s">
        <v>936</v>
      </c>
      <c r="J317" s="541">
        <v>528704</v>
      </c>
      <c r="K317" s="541">
        <v>176459</v>
      </c>
      <c r="L317" s="512" t="s">
        <v>3066</v>
      </c>
      <c r="M317" s="543">
        <v>41975</v>
      </c>
      <c r="N317" s="544" t="s">
        <v>1432</v>
      </c>
      <c r="O317" s="541">
        <v>0</v>
      </c>
      <c r="P317" s="541">
        <v>1</v>
      </c>
      <c r="Q317" s="545">
        <v>1</v>
      </c>
      <c r="R317" s="541" t="s">
        <v>609</v>
      </c>
      <c r="S317" s="541" t="s">
        <v>1438</v>
      </c>
      <c r="T317" s="544" t="s">
        <v>938</v>
      </c>
      <c r="U317" s="544" t="s">
        <v>1471</v>
      </c>
      <c r="V317" s="544"/>
      <c r="W317" s="541" t="s">
        <v>1439</v>
      </c>
      <c r="X317" s="544" t="s">
        <v>1432</v>
      </c>
      <c r="Y317" s="541" t="s">
        <v>1442</v>
      </c>
      <c r="Z317" s="541" t="s">
        <v>2722</v>
      </c>
      <c r="AA317" s="541" t="s">
        <v>1444</v>
      </c>
      <c r="AB317" s="541" t="s">
        <v>2723</v>
      </c>
      <c r="AC317" s="546">
        <v>4.0000000000000001E-3</v>
      </c>
      <c r="AD317" s="547">
        <v>41975</v>
      </c>
      <c r="AE317" s="547" t="s">
        <v>1938</v>
      </c>
      <c r="AF317" s="548"/>
      <c r="AG317" s="517" t="s">
        <v>3063</v>
      </c>
      <c r="AH317" s="542" t="s">
        <v>1445</v>
      </c>
      <c r="AI317" s="549"/>
      <c r="AJ317" s="542">
        <v>0</v>
      </c>
      <c r="AK317" s="542">
        <v>0</v>
      </c>
      <c r="AL317" s="542">
        <v>0</v>
      </c>
      <c r="AM317" s="542">
        <v>1</v>
      </c>
      <c r="AN317" s="542">
        <v>0</v>
      </c>
      <c r="AO317" s="542">
        <v>0</v>
      </c>
      <c r="AP317" s="542">
        <v>0</v>
      </c>
      <c r="AQ317" s="542">
        <v>0</v>
      </c>
      <c r="AR317" s="542">
        <v>0</v>
      </c>
      <c r="AS317" s="542">
        <v>0</v>
      </c>
      <c r="AT317" s="542">
        <v>1</v>
      </c>
      <c r="AU317" s="542">
        <v>0</v>
      </c>
      <c r="AV317" s="542">
        <v>0</v>
      </c>
      <c r="AW317" s="542">
        <v>0</v>
      </c>
      <c r="AX317" s="542">
        <v>0</v>
      </c>
      <c r="AY317" s="542">
        <v>0</v>
      </c>
      <c r="AZ317" s="542">
        <v>0</v>
      </c>
      <c r="BA317" s="542">
        <v>0</v>
      </c>
      <c r="BB317" s="542">
        <v>0</v>
      </c>
      <c r="BC317" s="542">
        <v>0</v>
      </c>
      <c r="BD317" s="542">
        <v>0</v>
      </c>
      <c r="BE317" s="542">
        <v>0</v>
      </c>
      <c r="BF317" s="542">
        <v>0</v>
      </c>
      <c r="BG317" s="542">
        <v>0</v>
      </c>
      <c r="BH317" s="542">
        <v>0</v>
      </c>
      <c r="BI317" s="542">
        <v>0</v>
      </c>
      <c r="BJ317" s="542">
        <v>0</v>
      </c>
      <c r="BK317" s="542">
        <v>0</v>
      </c>
      <c r="BL317" s="542">
        <v>0</v>
      </c>
      <c r="BM317" s="542">
        <v>0</v>
      </c>
      <c r="BN317" s="550" t="s">
        <v>4490</v>
      </c>
      <c r="BO317" s="551">
        <v>0</v>
      </c>
      <c r="BP317" s="552">
        <v>0.5</v>
      </c>
      <c r="BQ317" s="553">
        <v>0.5</v>
      </c>
      <c r="BR317" s="519">
        <v>0</v>
      </c>
      <c r="BS317" s="519">
        <v>0</v>
      </c>
      <c r="BT317" s="519">
        <v>0</v>
      </c>
      <c r="BU317" s="529">
        <v>0</v>
      </c>
      <c r="BV317" s="519">
        <v>0</v>
      </c>
      <c r="BW317" s="519">
        <v>0</v>
      </c>
      <c r="BX317" s="519">
        <v>0</v>
      </c>
      <c r="BY317" s="519">
        <v>0</v>
      </c>
      <c r="BZ317" s="519">
        <v>0</v>
      </c>
      <c r="CA317" s="519">
        <v>0</v>
      </c>
      <c r="CB317" s="519">
        <v>0</v>
      </c>
      <c r="CC317" s="519">
        <v>0</v>
      </c>
      <c r="CD317" s="519">
        <v>0</v>
      </c>
      <c r="CE317" s="519">
        <v>0</v>
      </c>
      <c r="CF317" s="519">
        <v>0</v>
      </c>
      <c r="CG317" s="519">
        <v>0</v>
      </c>
      <c r="CH317" s="519">
        <v>0</v>
      </c>
      <c r="CI317" s="519">
        <v>0</v>
      </c>
      <c r="CJ317" s="519">
        <v>0</v>
      </c>
      <c r="CK317" s="623">
        <f t="shared" si="4"/>
        <v>1</v>
      </c>
      <c r="CL317" s="554">
        <v>1</v>
      </c>
      <c r="CM317" s="554">
        <v>0.5</v>
      </c>
      <c r="CN317" s="554">
        <v>0.5</v>
      </c>
      <c r="CO317" s="524">
        <v>8</v>
      </c>
      <c r="CP317" s="524" t="s">
        <v>1938</v>
      </c>
      <c r="CQ317" s="525" t="s">
        <v>4965</v>
      </c>
      <c r="CR317" s="526" t="s">
        <v>4965</v>
      </c>
      <c r="CS317" s="527" t="s">
        <v>4965</v>
      </c>
      <c r="CT317" s="527" t="s">
        <v>4965</v>
      </c>
      <c r="CU317" s="527" t="s">
        <v>4965</v>
      </c>
    </row>
    <row r="318" spans="1:99" s="71" customFormat="1" ht="12" customHeight="1" x14ac:dyDescent="0.2">
      <c r="A318" s="540" t="s">
        <v>2442</v>
      </c>
      <c r="B318" s="541" t="s">
        <v>939</v>
      </c>
      <c r="C318" s="541" t="s">
        <v>1432</v>
      </c>
      <c r="D318" s="541" t="s">
        <v>1432</v>
      </c>
      <c r="E318" s="542" t="s">
        <v>992</v>
      </c>
      <c r="F318" s="541" t="s">
        <v>1432</v>
      </c>
      <c r="G318" s="541" t="s">
        <v>993</v>
      </c>
      <c r="H318" s="541" t="s">
        <v>3875</v>
      </c>
      <c r="I318" s="541" t="s">
        <v>994</v>
      </c>
      <c r="J318" s="541">
        <v>528501</v>
      </c>
      <c r="K318" s="541">
        <v>174179</v>
      </c>
      <c r="L318" s="512" t="s">
        <v>3076</v>
      </c>
      <c r="M318" s="543">
        <v>42094</v>
      </c>
      <c r="N318" s="544" t="s">
        <v>1432</v>
      </c>
      <c r="O318" s="541">
        <v>0</v>
      </c>
      <c r="P318" s="541">
        <v>7</v>
      </c>
      <c r="Q318" s="545">
        <v>7</v>
      </c>
      <c r="R318" s="541" t="s">
        <v>995</v>
      </c>
      <c r="S318" s="541" t="s">
        <v>3676</v>
      </c>
      <c r="T318" s="544" t="s">
        <v>925</v>
      </c>
      <c r="U318" s="544" t="s">
        <v>996</v>
      </c>
      <c r="V318" s="544"/>
      <c r="W318" s="541" t="s">
        <v>3677</v>
      </c>
      <c r="X318" s="544" t="s">
        <v>997</v>
      </c>
      <c r="Y318" s="541" t="s">
        <v>1442</v>
      </c>
      <c r="Z318" s="541" t="s">
        <v>2722</v>
      </c>
      <c r="AA318" s="541" t="s">
        <v>1444</v>
      </c>
      <c r="AB318" s="541" t="s">
        <v>2723</v>
      </c>
      <c r="AC318" s="546">
        <v>9.9000000000000005E-2</v>
      </c>
      <c r="AD318" s="547">
        <v>42094</v>
      </c>
      <c r="AE318" s="547" t="s">
        <v>1938</v>
      </c>
      <c r="AF318" s="548"/>
      <c r="AG318" s="517" t="s">
        <v>3063</v>
      </c>
      <c r="AH318" s="542" t="s">
        <v>1445</v>
      </c>
      <c r="AI318" s="549"/>
      <c r="AJ318" s="542">
        <v>0</v>
      </c>
      <c r="AK318" s="542">
        <v>7</v>
      </c>
      <c r="AL318" s="542">
        <v>0</v>
      </c>
      <c r="AM318" s="542">
        <v>4</v>
      </c>
      <c r="AN318" s="542">
        <v>2</v>
      </c>
      <c r="AO318" s="542">
        <v>1</v>
      </c>
      <c r="AP318" s="542">
        <v>0</v>
      </c>
      <c r="AQ318" s="542">
        <v>0</v>
      </c>
      <c r="AR318" s="542">
        <v>0</v>
      </c>
      <c r="AS318" s="542">
        <v>0</v>
      </c>
      <c r="AT318" s="542">
        <v>4</v>
      </c>
      <c r="AU318" s="542">
        <v>2</v>
      </c>
      <c r="AV318" s="542">
        <v>1</v>
      </c>
      <c r="AW318" s="542">
        <v>0</v>
      </c>
      <c r="AX318" s="542">
        <v>0</v>
      </c>
      <c r="AY318" s="542">
        <v>0</v>
      </c>
      <c r="AZ318" s="542">
        <v>0</v>
      </c>
      <c r="BA318" s="542">
        <v>0</v>
      </c>
      <c r="BB318" s="542">
        <v>0</v>
      </c>
      <c r="BC318" s="542">
        <v>0</v>
      </c>
      <c r="BD318" s="542">
        <v>0</v>
      </c>
      <c r="BE318" s="542">
        <v>0</v>
      </c>
      <c r="BF318" s="542">
        <v>0</v>
      </c>
      <c r="BG318" s="542">
        <v>0</v>
      </c>
      <c r="BH318" s="542">
        <v>0</v>
      </c>
      <c r="BI318" s="542">
        <v>0</v>
      </c>
      <c r="BJ318" s="542">
        <v>0</v>
      </c>
      <c r="BK318" s="542">
        <v>0</v>
      </c>
      <c r="BL318" s="542">
        <v>0</v>
      </c>
      <c r="BM318" s="542">
        <v>0</v>
      </c>
      <c r="BN318" s="550" t="s">
        <v>4490</v>
      </c>
      <c r="BO318" s="551">
        <v>0</v>
      </c>
      <c r="BP318" s="552">
        <v>3.5</v>
      </c>
      <c r="BQ318" s="553">
        <v>3.5</v>
      </c>
      <c r="BR318" s="519">
        <v>0</v>
      </c>
      <c r="BS318" s="519">
        <v>0</v>
      </c>
      <c r="BT318" s="519">
        <v>0</v>
      </c>
      <c r="BU318" s="529">
        <v>0</v>
      </c>
      <c r="BV318" s="519">
        <v>0</v>
      </c>
      <c r="BW318" s="519">
        <v>0</v>
      </c>
      <c r="BX318" s="519">
        <v>0</v>
      </c>
      <c r="BY318" s="519">
        <v>0</v>
      </c>
      <c r="BZ318" s="519">
        <v>0</v>
      </c>
      <c r="CA318" s="519">
        <v>0</v>
      </c>
      <c r="CB318" s="519">
        <v>0</v>
      </c>
      <c r="CC318" s="519">
        <v>0</v>
      </c>
      <c r="CD318" s="519">
        <v>0</v>
      </c>
      <c r="CE318" s="519">
        <v>0</v>
      </c>
      <c r="CF318" s="519">
        <v>0</v>
      </c>
      <c r="CG318" s="519">
        <v>0</v>
      </c>
      <c r="CH318" s="519">
        <v>0</v>
      </c>
      <c r="CI318" s="519">
        <v>0</v>
      </c>
      <c r="CJ318" s="519">
        <v>0</v>
      </c>
      <c r="CK318" s="623">
        <f t="shared" si="4"/>
        <v>7</v>
      </c>
      <c r="CL318" s="554">
        <v>7</v>
      </c>
      <c r="CM318" s="554">
        <v>3.5</v>
      </c>
      <c r="CN318" s="554">
        <v>3.5</v>
      </c>
      <c r="CO318" s="524">
        <v>8</v>
      </c>
      <c r="CP318" s="726"/>
      <c r="CQ318" s="525" t="s">
        <v>4965</v>
      </c>
      <c r="CR318" s="526" t="s">
        <v>4965</v>
      </c>
      <c r="CS318" s="527" t="s">
        <v>4965</v>
      </c>
      <c r="CT318" s="527" t="s">
        <v>4965</v>
      </c>
      <c r="CU318" s="527" t="s">
        <v>4965</v>
      </c>
    </row>
    <row r="319" spans="1:99" ht="12" customHeight="1" x14ac:dyDescent="0.2">
      <c r="A319" s="540" t="s">
        <v>2442</v>
      </c>
      <c r="B319" s="541" t="s">
        <v>998</v>
      </c>
      <c r="C319" s="541" t="s">
        <v>1432</v>
      </c>
      <c r="D319" s="541" t="s">
        <v>1432</v>
      </c>
      <c r="E319" s="542" t="s">
        <v>1432</v>
      </c>
      <c r="F319" s="541" t="s">
        <v>1432</v>
      </c>
      <c r="G319" s="541" t="s">
        <v>999</v>
      </c>
      <c r="H319" s="541" t="s">
        <v>1458</v>
      </c>
      <c r="I319" s="541" t="s">
        <v>1000</v>
      </c>
      <c r="J319" s="541">
        <v>521828</v>
      </c>
      <c r="K319" s="541">
        <v>175440</v>
      </c>
      <c r="L319" s="512" t="s">
        <v>3068</v>
      </c>
      <c r="M319" s="543">
        <v>41729</v>
      </c>
      <c r="N319" s="544" t="s">
        <v>1432</v>
      </c>
      <c r="O319" s="541">
        <v>0</v>
      </c>
      <c r="P319" s="541">
        <v>21</v>
      </c>
      <c r="Q319" s="545">
        <v>21</v>
      </c>
      <c r="R319" s="541" t="s">
        <v>1891</v>
      </c>
      <c r="S319" s="541" t="s">
        <v>1438</v>
      </c>
      <c r="T319" s="544" t="s">
        <v>4214</v>
      </c>
      <c r="U319" s="544" t="s">
        <v>996</v>
      </c>
      <c r="V319" s="544"/>
      <c r="W319" s="541" t="s">
        <v>1439</v>
      </c>
      <c r="X319" s="544" t="s">
        <v>1432</v>
      </c>
      <c r="Y319" s="541" t="s">
        <v>1442</v>
      </c>
      <c r="Z319" s="541" t="s">
        <v>1443</v>
      </c>
      <c r="AA319" s="541" t="s">
        <v>1443</v>
      </c>
      <c r="AB319" s="541" t="s">
        <v>1444</v>
      </c>
      <c r="AC319" s="546">
        <v>0.28599999999999998</v>
      </c>
      <c r="AD319" s="547">
        <v>41729</v>
      </c>
      <c r="AE319" s="547"/>
      <c r="AF319" s="548"/>
      <c r="AG319" s="517" t="s">
        <v>3063</v>
      </c>
      <c r="AH319" s="542" t="s">
        <v>1892</v>
      </c>
      <c r="AI319" s="549"/>
      <c r="AJ319" s="542">
        <v>21</v>
      </c>
      <c r="AK319" s="542">
        <v>21</v>
      </c>
      <c r="AL319" s="542">
        <v>0</v>
      </c>
      <c r="AM319" s="542">
        <v>0</v>
      </c>
      <c r="AN319" s="542">
        <v>9</v>
      </c>
      <c r="AO319" s="542">
        <v>2</v>
      </c>
      <c r="AP319" s="542">
        <v>1</v>
      </c>
      <c r="AQ319" s="542">
        <v>9</v>
      </c>
      <c r="AR319" s="542">
        <v>0</v>
      </c>
      <c r="AS319" s="542">
        <v>0</v>
      </c>
      <c r="AT319" s="542">
        <v>0</v>
      </c>
      <c r="AU319" s="542">
        <v>9</v>
      </c>
      <c r="AV319" s="542">
        <v>2</v>
      </c>
      <c r="AW319" s="542">
        <v>1</v>
      </c>
      <c r="AX319" s="542">
        <v>0</v>
      </c>
      <c r="AY319" s="542">
        <v>0</v>
      </c>
      <c r="AZ319" s="542">
        <v>0</v>
      </c>
      <c r="BA319" s="542">
        <v>0</v>
      </c>
      <c r="BB319" s="542">
        <v>0</v>
      </c>
      <c r="BC319" s="542">
        <v>0</v>
      </c>
      <c r="BD319" s="542">
        <v>0</v>
      </c>
      <c r="BE319" s="542">
        <v>9</v>
      </c>
      <c r="BF319" s="542">
        <v>0</v>
      </c>
      <c r="BG319" s="542">
        <v>0</v>
      </c>
      <c r="BH319" s="542">
        <v>0</v>
      </c>
      <c r="BI319" s="542">
        <v>0</v>
      </c>
      <c r="BJ319" s="542">
        <v>0</v>
      </c>
      <c r="BK319" s="542">
        <v>0</v>
      </c>
      <c r="BL319" s="542">
        <v>0</v>
      </c>
      <c r="BM319" s="542">
        <v>0</v>
      </c>
      <c r="BN319" s="550" t="s">
        <v>4968</v>
      </c>
      <c r="BO319" s="551">
        <v>0</v>
      </c>
      <c r="BP319" s="552">
        <v>21</v>
      </c>
      <c r="BQ319" s="528">
        <v>0</v>
      </c>
      <c r="BR319" s="519">
        <v>0</v>
      </c>
      <c r="BS319" s="519">
        <v>0</v>
      </c>
      <c r="BT319" s="519">
        <v>0</v>
      </c>
      <c r="BU319" s="529">
        <v>0</v>
      </c>
      <c r="BV319" s="519">
        <v>0</v>
      </c>
      <c r="BW319" s="519">
        <v>0</v>
      </c>
      <c r="BX319" s="519">
        <v>0</v>
      </c>
      <c r="BY319" s="519">
        <v>0</v>
      </c>
      <c r="BZ319" s="519">
        <v>0</v>
      </c>
      <c r="CA319" s="519">
        <v>0</v>
      </c>
      <c r="CB319" s="519">
        <v>0</v>
      </c>
      <c r="CC319" s="519">
        <v>0</v>
      </c>
      <c r="CD319" s="519">
        <v>0</v>
      </c>
      <c r="CE319" s="519">
        <v>0</v>
      </c>
      <c r="CF319" s="519">
        <v>0</v>
      </c>
      <c r="CG319" s="519">
        <v>0</v>
      </c>
      <c r="CH319" s="519">
        <v>0</v>
      </c>
      <c r="CI319" s="519">
        <v>0</v>
      </c>
      <c r="CJ319" s="519">
        <v>0</v>
      </c>
      <c r="CK319" s="623">
        <f t="shared" si="4"/>
        <v>21</v>
      </c>
      <c r="CL319" s="554">
        <v>21</v>
      </c>
      <c r="CM319" s="523">
        <v>0</v>
      </c>
      <c r="CN319" s="523">
        <v>0</v>
      </c>
      <c r="CO319" s="524">
        <v>3</v>
      </c>
      <c r="CP319" s="524" t="s">
        <v>1938</v>
      </c>
      <c r="CQ319" s="525" t="s">
        <v>4965</v>
      </c>
      <c r="CR319" s="526" t="s">
        <v>4965</v>
      </c>
      <c r="CS319" s="527" t="s">
        <v>4965</v>
      </c>
      <c r="CT319" s="527" t="s">
        <v>4965</v>
      </c>
      <c r="CU319" s="527" t="s">
        <v>4965</v>
      </c>
    </row>
    <row r="320" spans="1:99" ht="12" customHeight="1" x14ac:dyDescent="0.2">
      <c r="A320" s="540" t="s">
        <v>2442</v>
      </c>
      <c r="B320" s="541" t="s">
        <v>1893</v>
      </c>
      <c r="C320" s="541" t="s">
        <v>1432</v>
      </c>
      <c r="D320" s="541" t="s">
        <v>1432</v>
      </c>
      <c r="E320" s="542" t="s">
        <v>1432</v>
      </c>
      <c r="F320" s="541" t="s">
        <v>1894</v>
      </c>
      <c r="G320" s="541" t="s">
        <v>1895</v>
      </c>
      <c r="H320" s="541" t="s">
        <v>2717</v>
      </c>
      <c r="I320" s="541" t="s">
        <v>1896</v>
      </c>
      <c r="J320" s="541">
        <v>527783</v>
      </c>
      <c r="K320" s="541">
        <v>174496</v>
      </c>
      <c r="L320" s="512" t="s">
        <v>3084</v>
      </c>
      <c r="M320" s="543">
        <v>41666</v>
      </c>
      <c r="N320" s="544" t="s">
        <v>1432</v>
      </c>
      <c r="O320" s="541">
        <v>1</v>
      </c>
      <c r="P320" s="541">
        <v>1</v>
      </c>
      <c r="Q320" s="545">
        <v>0</v>
      </c>
      <c r="R320" s="541" t="s">
        <v>1897</v>
      </c>
      <c r="S320" s="541" t="s">
        <v>1438</v>
      </c>
      <c r="T320" s="544" t="s">
        <v>3870</v>
      </c>
      <c r="U320" s="544" t="s">
        <v>1898</v>
      </c>
      <c r="V320" s="544"/>
      <c r="W320" s="541" t="s">
        <v>1439</v>
      </c>
      <c r="X320" s="544" t="s">
        <v>1432</v>
      </c>
      <c r="Y320" s="541" t="s">
        <v>1442</v>
      </c>
      <c r="Z320" s="541" t="s">
        <v>1443</v>
      </c>
      <c r="AA320" s="541" t="s">
        <v>1444</v>
      </c>
      <c r="AB320" s="541" t="s">
        <v>2713</v>
      </c>
      <c r="AC320" s="546">
        <v>0.01</v>
      </c>
      <c r="AD320" s="547">
        <v>41666</v>
      </c>
      <c r="AE320" s="547"/>
      <c r="AF320" s="548"/>
      <c r="AG320" s="517" t="s">
        <v>3063</v>
      </c>
      <c r="AH320" s="542" t="s">
        <v>1445</v>
      </c>
      <c r="AI320" s="549"/>
      <c r="AJ320" s="542">
        <v>0</v>
      </c>
      <c r="AK320" s="542">
        <v>0</v>
      </c>
      <c r="AL320" s="542">
        <v>0</v>
      </c>
      <c r="AM320" s="542">
        <v>0</v>
      </c>
      <c r="AN320" s="542">
        <v>-1</v>
      </c>
      <c r="AO320" s="542">
        <v>0</v>
      </c>
      <c r="AP320" s="542">
        <v>1</v>
      </c>
      <c r="AQ320" s="542">
        <v>0</v>
      </c>
      <c r="AR320" s="542">
        <v>0</v>
      </c>
      <c r="AS320" s="542">
        <v>0</v>
      </c>
      <c r="AT320" s="542">
        <v>0</v>
      </c>
      <c r="AU320" s="542">
        <v>0</v>
      </c>
      <c r="AV320" s="542">
        <v>0</v>
      </c>
      <c r="AW320" s="542">
        <v>0</v>
      </c>
      <c r="AX320" s="542">
        <v>0</v>
      </c>
      <c r="AY320" s="542">
        <v>0</v>
      </c>
      <c r="AZ320" s="542">
        <v>0</v>
      </c>
      <c r="BA320" s="542">
        <v>0</v>
      </c>
      <c r="BB320" s="542">
        <v>-1</v>
      </c>
      <c r="BC320" s="542">
        <v>0</v>
      </c>
      <c r="BD320" s="542">
        <v>1</v>
      </c>
      <c r="BE320" s="542">
        <v>0</v>
      </c>
      <c r="BF320" s="542">
        <v>0</v>
      </c>
      <c r="BG320" s="542">
        <v>0</v>
      </c>
      <c r="BH320" s="542">
        <v>0</v>
      </c>
      <c r="BI320" s="542">
        <v>0</v>
      </c>
      <c r="BJ320" s="542">
        <v>0</v>
      </c>
      <c r="BK320" s="542">
        <v>0</v>
      </c>
      <c r="BL320" s="542">
        <v>0</v>
      </c>
      <c r="BM320" s="542">
        <v>0</v>
      </c>
      <c r="BN320" s="730"/>
      <c r="BO320" s="518">
        <v>0</v>
      </c>
      <c r="BP320" s="519">
        <v>0</v>
      </c>
      <c r="BQ320" s="528">
        <v>0</v>
      </c>
      <c r="BR320" s="519">
        <v>0</v>
      </c>
      <c r="BS320" s="519">
        <v>0</v>
      </c>
      <c r="BT320" s="519">
        <v>0</v>
      </c>
      <c r="BU320" s="529">
        <v>0</v>
      </c>
      <c r="BV320" s="519">
        <v>0</v>
      </c>
      <c r="BW320" s="519">
        <v>0</v>
      </c>
      <c r="BX320" s="519">
        <v>0</v>
      </c>
      <c r="BY320" s="519">
        <v>0</v>
      </c>
      <c r="BZ320" s="519">
        <v>0</v>
      </c>
      <c r="CA320" s="519">
        <v>0</v>
      </c>
      <c r="CB320" s="519">
        <v>0</v>
      </c>
      <c r="CC320" s="519">
        <v>0</v>
      </c>
      <c r="CD320" s="519">
        <v>0</v>
      </c>
      <c r="CE320" s="519">
        <v>0</v>
      </c>
      <c r="CF320" s="519">
        <v>0</v>
      </c>
      <c r="CG320" s="519">
        <v>0</v>
      </c>
      <c r="CH320" s="519">
        <v>0</v>
      </c>
      <c r="CI320" s="519">
        <v>0</v>
      </c>
      <c r="CJ320" s="519">
        <v>0</v>
      </c>
      <c r="CK320" s="623">
        <f t="shared" si="4"/>
        <v>0</v>
      </c>
      <c r="CL320" s="523">
        <v>0</v>
      </c>
      <c r="CM320" s="523">
        <v>0</v>
      </c>
      <c r="CN320" s="523">
        <v>0</v>
      </c>
      <c r="CO320" s="524">
        <v>2</v>
      </c>
      <c r="CP320" s="524"/>
      <c r="CQ320" s="525" t="s">
        <v>4965</v>
      </c>
      <c r="CR320" s="526" t="s">
        <v>4965</v>
      </c>
      <c r="CS320" s="527" t="s">
        <v>4965</v>
      </c>
      <c r="CT320" s="527" t="s">
        <v>4965</v>
      </c>
      <c r="CU320" s="527" t="s">
        <v>4965</v>
      </c>
    </row>
    <row r="321" spans="1:99" ht="12" customHeight="1" x14ac:dyDescent="0.2">
      <c r="A321" s="540" t="s">
        <v>2442</v>
      </c>
      <c r="B321" s="541" t="s">
        <v>1899</v>
      </c>
      <c r="C321" s="541" t="s">
        <v>1432</v>
      </c>
      <c r="D321" s="541" t="s">
        <v>1432</v>
      </c>
      <c r="E321" s="542" t="s">
        <v>1900</v>
      </c>
      <c r="F321" s="541" t="s">
        <v>1901</v>
      </c>
      <c r="G321" s="541" t="s">
        <v>1902</v>
      </c>
      <c r="H321" s="541" t="s">
        <v>3875</v>
      </c>
      <c r="I321" s="541" t="s">
        <v>1903</v>
      </c>
      <c r="J321" s="541">
        <v>528770</v>
      </c>
      <c r="K321" s="541">
        <v>174023</v>
      </c>
      <c r="L321" s="512" t="s">
        <v>3076</v>
      </c>
      <c r="M321" s="543">
        <v>42094</v>
      </c>
      <c r="N321" s="544" t="s">
        <v>1432</v>
      </c>
      <c r="O321" s="541">
        <v>0</v>
      </c>
      <c r="P321" s="541">
        <v>8</v>
      </c>
      <c r="Q321" s="545">
        <v>8</v>
      </c>
      <c r="R321" s="541" t="s">
        <v>610</v>
      </c>
      <c r="S321" s="541" t="s">
        <v>1438</v>
      </c>
      <c r="T321" s="544" t="s">
        <v>3263</v>
      </c>
      <c r="U321" s="544" t="s">
        <v>3264</v>
      </c>
      <c r="V321" s="544"/>
      <c r="W321" s="541" t="s">
        <v>1439</v>
      </c>
      <c r="X321" s="544" t="s">
        <v>1432</v>
      </c>
      <c r="Y321" s="541" t="s">
        <v>1442</v>
      </c>
      <c r="Z321" s="541" t="s">
        <v>2722</v>
      </c>
      <c r="AA321" s="541" t="s">
        <v>1444</v>
      </c>
      <c r="AB321" s="541" t="s">
        <v>3894</v>
      </c>
      <c r="AC321" s="546">
        <v>4.2999999999999997E-2</v>
      </c>
      <c r="AD321" s="547">
        <v>42094</v>
      </c>
      <c r="AE321" s="547" t="s">
        <v>1938</v>
      </c>
      <c r="AF321" s="548"/>
      <c r="AG321" s="517" t="s">
        <v>3063</v>
      </c>
      <c r="AH321" s="542" t="s">
        <v>1445</v>
      </c>
      <c r="AI321" s="549"/>
      <c r="AJ321" s="542">
        <v>8</v>
      </c>
      <c r="AK321" s="542">
        <v>8</v>
      </c>
      <c r="AL321" s="542">
        <v>0</v>
      </c>
      <c r="AM321" s="542">
        <v>2</v>
      </c>
      <c r="AN321" s="542">
        <v>6</v>
      </c>
      <c r="AO321" s="542">
        <v>0</v>
      </c>
      <c r="AP321" s="542">
        <v>0</v>
      </c>
      <c r="AQ321" s="542">
        <v>0</v>
      </c>
      <c r="AR321" s="542">
        <v>0</v>
      </c>
      <c r="AS321" s="542">
        <v>0</v>
      </c>
      <c r="AT321" s="542">
        <v>2</v>
      </c>
      <c r="AU321" s="542">
        <v>6</v>
      </c>
      <c r="AV321" s="542">
        <v>0</v>
      </c>
      <c r="AW321" s="542">
        <v>0</v>
      </c>
      <c r="AX321" s="542">
        <v>0</v>
      </c>
      <c r="AY321" s="542">
        <v>0</v>
      </c>
      <c r="AZ321" s="542">
        <v>0</v>
      </c>
      <c r="BA321" s="542">
        <v>0</v>
      </c>
      <c r="BB321" s="542">
        <v>0</v>
      </c>
      <c r="BC321" s="542">
        <v>0</v>
      </c>
      <c r="BD321" s="542">
        <v>0</v>
      </c>
      <c r="BE321" s="542">
        <v>0</v>
      </c>
      <c r="BF321" s="542">
        <v>0</v>
      </c>
      <c r="BG321" s="542">
        <v>0</v>
      </c>
      <c r="BH321" s="542">
        <v>0</v>
      </c>
      <c r="BI321" s="542">
        <v>0</v>
      </c>
      <c r="BJ321" s="542">
        <v>0</v>
      </c>
      <c r="BK321" s="542">
        <v>0</v>
      </c>
      <c r="BL321" s="542">
        <v>0</v>
      </c>
      <c r="BM321" s="542">
        <v>0</v>
      </c>
      <c r="BN321" s="550" t="s">
        <v>4490</v>
      </c>
      <c r="BO321" s="551">
        <v>0</v>
      </c>
      <c r="BP321" s="552">
        <v>4</v>
      </c>
      <c r="BQ321" s="553">
        <v>4</v>
      </c>
      <c r="BR321" s="519">
        <v>0</v>
      </c>
      <c r="BS321" s="519">
        <v>0</v>
      </c>
      <c r="BT321" s="519">
        <v>0</v>
      </c>
      <c r="BU321" s="529">
        <v>0</v>
      </c>
      <c r="BV321" s="519">
        <v>0</v>
      </c>
      <c r="BW321" s="519">
        <v>0</v>
      </c>
      <c r="BX321" s="519">
        <v>0</v>
      </c>
      <c r="BY321" s="519">
        <v>0</v>
      </c>
      <c r="BZ321" s="519">
        <v>0</v>
      </c>
      <c r="CA321" s="519">
        <v>0</v>
      </c>
      <c r="CB321" s="519">
        <v>0</v>
      </c>
      <c r="CC321" s="519">
        <v>0</v>
      </c>
      <c r="CD321" s="519">
        <v>0</v>
      </c>
      <c r="CE321" s="519">
        <v>0</v>
      </c>
      <c r="CF321" s="519">
        <v>0</v>
      </c>
      <c r="CG321" s="519">
        <v>0</v>
      </c>
      <c r="CH321" s="519">
        <v>0</v>
      </c>
      <c r="CI321" s="519">
        <v>0</v>
      </c>
      <c r="CJ321" s="519">
        <v>0</v>
      </c>
      <c r="CK321" s="623">
        <f t="shared" si="4"/>
        <v>8</v>
      </c>
      <c r="CL321" s="554">
        <v>8</v>
      </c>
      <c r="CM321" s="554">
        <v>4</v>
      </c>
      <c r="CN321" s="554">
        <v>4</v>
      </c>
      <c r="CO321" s="524">
        <v>8</v>
      </c>
      <c r="CP321" s="726"/>
      <c r="CQ321" s="525" t="s">
        <v>4965</v>
      </c>
      <c r="CR321" s="526" t="s">
        <v>4965</v>
      </c>
      <c r="CS321" s="527" t="s">
        <v>4965</v>
      </c>
      <c r="CT321" s="527" t="s">
        <v>4965</v>
      </c>
      <c r="CU321" s="527" t="s">
        <v>4965</v>
      </c>
    </row>
    <row r="322" spans="1:99" s="71" customFormat="1" ht="12" customHeight="1" x14ac:dyDescent="0.2">
      <c r="A322" s="540" t="s">
        <v>2442</v>
      </c>
      <c r="B322" s="541" t="s">
        <v>3265</v>
      </c>
      <c r="C322" s="541" t="s">
        <v>1432</v>
      </c>
      <c r="D322" s="541" t="s">
        <v>1432</v>
      </c>
      <c r="E322" s="542" t="s">
        <v>1432</v>
      </c>
      <c r="F322" s="541" t="s">
        <v>3266</v>
      </c>
      <c r="G322" s="541" t="s">
        <v>3267</v>
      </c>
      <c r="H322" s="541" t="s">
        <v>3875</v>
      </c>
      <c r="I322" s="541" t="s">
        <v>3268</v>
      </c>
      <c r="J322" s="541">
        <v>528618</v>
      </c>
      <c r="K322" s="541">
        <v>173430</v>
      </c>
      <c r="L322" s="512" t="s">
        <v>3076</v>
      </c>
      <c r="M322" s="543">
        <v>40999</v>
      </c>
      <c r="N322" s="544" t="s">
        <v>1432</v>
      </c>
      <c r="O322" s="541">
        <v>1</v>
      </c>
      <c r="P322" s="541">
        <v>2</v>
      </c>
      <c r="Q322" s="545">
        <v>1</v>
      </c>
      <c r="R322" s="541" t="s">
        <v>3270</v>
      </c>
      <c r="S322" s="541" t="s">
        <v>1438</v>
      </c>
      <c r="T322" s="544" t="s">
        <v>3263</v>
      </c>
      <c r="U322" s="544" t="s">
        <v>996</v>
      </c>
      <c r="V322" s="544"/>
      <c r="W322" s="541" t="s">
        <v>1439</v>
      </c>
      <c r="X322" s="544" t="s">
        <v>1432</v>
      </c>
      <c r="Y322" s="541" t="s">
        <v>1442</v>
      </c>
      <c r="Z322" s="541" t="s">
        <v>3893</v>
      </c>
      <c r="AA322" s="541" t="s">
        <v>1444</v>
      </c>
      <c r="AB322" s="541" t="s">
        <v>3894</v>
      </c>
      <c r="AC322" s="546">
        <v>3.0000000000000001E-3</v>
      </c>
      <c r="AD322" s="547">
        <v>40999</v>
      </c>
      <c r="AE322" s="547"/>
      <c r="AF322" s="548"/>
      <c r="AG322" s="517" t="s">
        <v>3063</v>
      </c>
      <c r="AH322" s="542" t="s">
        <v>1445</v>
      </c>
      <c r="AI322" s="549"/>
      <c r="AJ322" s="542">
        <v>0</v>
      </c>
      <c r="AK322" s="542">
        <v>0</v>
      </c>
      <c r="AL322" s="542">
        <v>0</v>
      </c>
      <c r="AM322" s="542">
        <v>2</v>
      </c>
      <c r="AN322" s="542">
        <v>0</v>
      </c>
      <c r="AO322" s="542">
        <v>0</v>
      </c>
      <c r="AP322" s="542">
        <v>0</v>
      </c>
      <c r="AQ322" s="542">
        <v>-1</v>
      </c>
      <c r="AR322" s="542">
        <v>0</v>
      </c>
      <c r="AS322" s="542">
        <v>0</v>
      </c>
      <c r="AT322" s="542">
        <v>2</v>
      </c>
      <c r="AU322" s="542">
        <v>0</v>
      </c>
      <c r="AV322" s="542">
        <v>0</v>
      </c>
      <c r="AW322" s="542">
        <v>0</v>
      </c>
      <c r="AX322" s="542">
        <v>-1</v>
      </c>
      <c r="AY322" s="542">
        <v>0</v>
      </c>
      <c r="AZ322" s="542">
        <v>0</v>
      </c>
      <c r="BA322" s="542">
        <v>0</v>
      </c>
      <c r="BB322" s="542">
        <v>0</v>
      </c>
      <c r="BC322" s="542">
        <v>0</v>
      </c>
      <c r="BD322" s="542">
        <v>0</v>
      </c>
      <c r="BE322" s="542">
        <v>0</v>
      </c>
      <c r="BF322" s="542">
        <v>0</v>
      </c>
      <c r="BG322" s="542">
        <v>0</v>
      </c>
      <c r="BH322" s="542">
        <v>0</v>
      </c>
      <c r="BI322" s="542">
        <v>0</v>
      </c>
      <c r="BJ322" s="542">
        <v>0</v>
      </c>
      <c r="BK322" s="542">
        <v>0</v>
      </c>
      <c r="BL322" s="542">
        <v>0</v>
      </c>
      <c r="BM322" s="542">
        <v>0</v>
      </c>
      <c r="BN322" s="550" t="s">
        <v>4490</v>
      </c>
      <c r="BO322" s="551">
        <v>0</v>
      </c>
      <c r="BP322" s="552">
        <v>0.5</v>
      </c>
      <c r="BQ322" s="553">
        <v>0.5</v>
      </c>
      <c r="BR322" s="519">
        <v>0</v>
      </c>
      <c r="BS322" s="519">
        <v>0</v>
      </c>
      <c r="BT322" s="519">
        <v>0</v>
      </c>
      <c r="BU322" s="529">
        <v>0</v>
      </c>
      <c r="BV322" s="519">
        <v>0</v>
      </c>
      <c r="BW322" s="519">
        <v>0</v>
      </c>
      <c r="BX322" s="519">
        <v>0</v>
      </c>
      <c r="BY322" s="519">
        <v>0</v>
      </c>
      <c r="BZ322" s="519">
        <v>0</v>
      </c>
      <c r="CA322" s="519">
        <v>0</v>
      </c>
      <c r="CB322" s="519">
        <v>0</v>
      </c>
      <c r="CC322" s="519">
        <v>0</v>
      </c>
      <c r="CD322" s="519">
        <v>0</v>
      </c>
      <c r="CE322" s="519">
        <v>0</v>
      </c>
      <c r="CF322" s="519">
        <v>0</v>
      </c>
      <c r="CG322" s="519">
        <v>0</v>
      </c>
      <c r="CH322" s="519">
        <v>0</v>
      </c>
      <c r="CI322" s="519">
        <v>0</v>
      </c>
      <c r="CJ322" s="519">
        <v>0</v>
      </c>
      <c r="CK322" s="623">
        <f t="shared" ref="CK322:CK385" si="5">SUM(BP322:CJ322)</f>
        <v>1</v>
      </c>
      <c r="CL322" s="554">
        <v>1</v>
      </c>
      <c r="CM322" s="554">
        <v>0.5</v>
      </c>
      <c r="CN322" s="554">
        <v>0.5</v>
      </c>
      <c r="CO322" s="524">
        <v>8</v>
      </c>
      <c r="CP322" s="726"/>
      <c r="CQ322" s="525" t="s">
        <v>4965</v>
      </c>
      <c r="CR322" s="526" t="s">
        <v>4965</v>
      </c>
      <c r="CS322" s="527" t="s">
        <v>4965</v>
      </c>
      <c r="CT322" s="527" t="s">
        <v>4965</v>
      </c>
      <c r="CU322" s="527" t="s">
        <v>4965</v>
      </c>
    </row>
    <row r="323" spans="1:99" ht="12" customHeight="1" x14ac:dyDescent="0.2">
      <c r="A323" s="540" t="s">
        <v>2442</v>
      </c>
      <c r="B323" s="541" t="s">
        <v>3271</v>
      </c>
      <c r="C323" s="541" t="s">
        <v>3272</v>
      </c>
      <c r="D323" s="541" t="s">
        <v>1432</v>
      </c>
      <c r="E323" s="542" t="s">
        <v>3273</v>
      </c>
      <c r="F323" s="541" t="s">
        <v>3274</v>
      </c>
      <c r="G323" s="541" t="s">
        <v>3275</v>
      </c>
      <c r="H323" s="541" t="s">
        <v>1885</v>
      </c>
      <c r="I323" s="541" t="s">
        <v>1432</v>
      </c>
      <c r="J323" s="541">
        <v>525279</v>
      </c>
      <c r="K323" s="541">
        <v>175114</v>
      </c>
      <c r="L323" s="512" t="s">
        <v>3088</v>
      </c>
      <c r="M323" s="543">
        <v>41729</v>
      </c>
      <c r="N323" s="544" t="s">
        <v>1432</v>
      </c>
      <c r="O323" s="541">
        <v>0</v>
      </c>
      <c r="P323" s="541">
        <v>19</v>
      </c>
      <c r="Q323" s="545">
        <v>19</v>
      </c>
      <c r="R323" s="541" t="s">
        <v>3276</v>
      </c>
      <c r="S323" s="541" t="s">
        <v>1154</v>
      </c>
      <c r="T323" s="544" t="s">
        <v>3277</v>
      </c>
      <c r="U323" s="544" t="s">
        <v>3278</v>
      </c>
      <c r="V323" s="544"/>
      <c r="W323" s="541" t="s">
        <v>1439</v>
      </c>
      <c r="X323" s="544" t="s">
        <v>1432</v>
      </c>
      <c r="Y323" s="541" t="s">
        <v>1442</v>
      </c>
      <c r="Z323" s="541" t="s">
        <v>1443</v>
      </c>
      <c r="AA323" s="541" t="s">
        <v>1443</v>
      </c>
      <c r="AB323" s="541" t="s">
        <v>1444</v>
      </c>
      <c r="AC323" s="546">
        <v>4.8000000000000001E-2</v>
      </c>
      <c r="AD323" s="547">
        <v>41729</v>
      </c>
      <c r="AE323" s="547"/>
      <c r="AF323" s="548"/>
      <c r="AG323" s="517" t="s">
        <v>628</v>
      </c>
      <c r="AH323" s="542" t="s">
        <v>3279</v>
      </c>
      <c r="AI323" s="549"/>
      <c r="AJ323" s="542">
        <v>5</v>
      </c>
      <c r="AK323" s="542">
        <v>34</v>
      </c>
      <c r="AL323" s="542">
        <v>0</v>
      </c>
      <c r="AM323" s="542">
        <v>4</v>
      </c>
      <c r="AN323" s="542">
        <v>8</v>
      </c>
      <c r="AO323" s="542">
        <v>7</v>
      </c>
      <c r="AP323" s="542">
        <v>0</v>
      </c>
      <c r="AQ323" s="542">
        <v>0</v>
      </c>
      <c r="AR323" s="542">
        <v>0</v>
      </c>
      <c r="AS323" s="542">
        <v>0</v>
      </c>
      <c r="AT323" s="542">
        <v>4</v>
      </c>
      <c r="AU323" s="542">
        <v>8</v>
      </c>
      <c r="AV323" s="542">
        <v>7</v>
      </c>
      <c r="AW323" s="542">
        <v>0</v>
      </c>
      <c r="AX323" s="542">
        <v>0</v>
      </c>
      <c r="AY323" s="542">
        <v>0</v>
      </c>
      <c r="AZ323" s="542">
        <v>0</v>
      </c>
      <c r="BA323" s="542">
        <v>0</v>
      </c>
      <c r="BB323" s="542">
        <v>0</v>
      </c>
      <c r="BC323" s="542">
        <v>0</v>
      </c>
      <c r="BD323" s="542">
        <v>0</v>
      </c>
      <c r="BE323" s="542">
        <v>0</v>
      </c>
      <c r="BF323" s="542">
        <v>0</v>
      </c>
      <c r="BG323" s="542">
        <v>0</v>
      </c>
      <c r="BH323" s="542">
        <v>0</v>
      </c>
      <c r="BI323" s="542">
        <v>0</v>
      </c>
      <c r="BJ323" s="542">
        <v>0</v>
      </c>
      <c r="BK323" s="542">
        <v>0</v>
      </c>
      <c r="BL323" s="542">
        <v>0</v>
      </c>
      <c r="BM323" s="542">
        <v>0</v>
      </c>
      <c r="BN323" s="550" t="s">
        <v>4490</v>
      </c>
      <c r="BO323" s="551">
        <v>0</v>
      </c>
      <c r="BP323" s="552">
        <v>9.5</v>
      </c>
      <c r="BQ323" s="553">
        <v>9.5</v>
      </c>
      <c r="BR323" s="519">
        <v>0</v>
      </c>
      <c r="BS323" s="519">
        <v>0</v>
      </c>
      <c r="BT323" s="519">
        <v>0</v>
      </c>
      <c r="BU323" s="529">
        <v>0</v>
      </c>
      <c r="BV323" s="519">
        <v>0</v>
      </c>
      <c r="BW323" s="519">
        <v>0</v>
      </c>
      <c r="BX323" s="519">
        <v>0</v>
      </c>
      <c r="BY323" s="519">
        <v>0</v>
      </c>
      <c r="BZ323" s="519">
        <v>0</v>
      </c>
      <c r="CA323" s="519">
        <v>0</v>
      </c>
      <c r="CB323" s="519">
        <v>0</v>
      </c>
      <c r="CC323" s="519">
        <v>0</v>
      </c>
      <c r="CD323" s="519">
        <v>0</v>
      </c>
      <c r="CE323" s="519">
        <v>0</v>
      </c>
      <c r="CF323" s="519">
        <v>0</v>
      </c>
      <c r="CG323" s="519">
        <v>0</v>
      </c>
      <c r="CH323" s="519">
        <v>0</v>
      </c>
      <c r="CI323" s="519">
        <v>0</v>
      </c>
      <c r="CJ323" s="519">
        <v>0</v>
      </c>
      <c r="CK323" s="623">
        <f t="shared" si="5"/>
        <v>19</v>
      </c>
      <c r="CL323" s="554">
        <v>19</v>
      </c>
      <c r="CM323" s="554">
        <v>9.5</v>
      </c>
      <c r="CN323" s="554">
        <v>9.5</v>
      </c>
      <c r="CO323" s="524">
        <v>2</v>
      </c>
      <c r="CP323" s="524"/>
      <c r="CQ323" s="525" t="s">
        <v>4965</v>
      </c>
      <c r="CR323" s="526" t="s">
        <v>4965</v>
      </c>
      <c r="CS323" s="531" t="s">
        <v>1938</v>
      </c>
      <c r="CT323" s="527" t="s">
        <v>4965</v>
      </c>
      <c r="CU323" s="527" t="s">
        <v>4965</v>
      </c>
    </row>
    <row r="324" spans="1:99" ht="12" customHeight="1" x14ac:dyDescent="0.2">
      <c r="A324" s="540" t="s">
        <v>2442</v>
      </c>
      <c r="B324" s="541" t="s">
        <v>3271</v>
      </c>
      <c r="C324" s="541" t="s">
        <v>3272</v>
      </c>
      <c r="D324" s="541" t="s">
        <v>1432</v>
      </c>
      <c r="E324" s="542" t="s">
        <v>3273</v>
      </c>
      <c r="F324" s="541" t="s">
        <v>3274</v>
      </c>
      <c r="G324" s="541" t="s">
        <v>3275</v>
      </c>
      <c r="H324" s="541" t="s">
        <v>1885</v>
      </c>
      <c r="I324" s="541" t="s">
        <v>1432</v>
      </c>
      <c r="J324" s="541">
        <v>525279</v>
      </c>
      <c r="K324" s="541">
        <v>175114</v>
      </c>
      <c r="L324" s="512" t="s">
        <v>3088</v>
      </c>
      <c r="M324" s="543">
        <v>41729</v>
      </c>
      <c r="N324" s="544" t="s">
        <v>1432</v>
      </c>
      <c r="O324" s="541">
        <v>0</v>
      </c>
      <c r="P324" s="541">
        <v>19</v>
      </c>
      <c r="Q324" s="545">
        <v>19</v>
      </c>
      <c r="R324" s="541" t="s">
        <v>3276</v>
      </c>
      <c r="S324" s="541" t="s">
        <v>1154</v>
      </c>
      <c r="T324" s="544" t="s">
        <v>3277</v>
      </c>
      <c r="U324" s="544" t="s">
        <v>3278</v>
      </c>
      <c r="V324" s="544"/>
      <c r="W324" s="541" t="s">
        <v>1439</v>
      </c>
      <c r="X324" s="544" t="s">
        <v>1432</v>
      </c>
      <c r="Y324" s="541" t="s">
        <v>1442</v>
      </c>
      <c r="Z324" s="541" t="s">
        <v>1443</v>
      </c>
      <c r="AA324" s="541" t="s">
        <v>1443</v>
      </c>
      <c r="AB324" s="541" t="s">
        <v>1444</v>
      </c>
      <c r="AC324" s="546">
        <v>0.28899999999999998</v>
      </c>
      <c r="AD324" s="547">
        <v>41729</v>
      </c>
      <c r="AE324" s="547"/>
      <c r="AF324" s="548"/>
      <c r="AG324" s="517" t="s">
        <v>628</v>
      </c>
      <c r="AH324" s="542" t="s">
        <v>3904</v>
      </c>
      <c r="AI324" s="549"/>
      <c r="AJ324" s="542">
        <v>4</v>
      </c>
      <c r="AK324" s="542">
        <v>14</v>
      </c>
      <c r="AL324" s="542">
        <v>0</v>
      </c>
      <c r="AM324" s="542">
        <v>6</v>
      </c>
      <c r="AN324" s="542">
        <v>12</v>
      </c>
      <c r="AO324" s="542">
        <v>1</v>
      </c>
      <c r="AP324" s="542">
        <v>0</v>
      </c>
      <c r="AQ324" s="542">
        <v>0</v>
      </c>
      <c r="AR324" s="542">
        <v>0</v>
      </c>
      <c r="AS324" s="542">
        <v>0</v>
      </c>
      <c r="AT324" s="542">
        <v>6</v>
      </c>
      <c r="AU324" s="542">
        <v>12</v>
      </c>
      <c r="AV324" s="542">
        <v>1</v>
      </c>
      <c r="AW324" s="542">
        <v>0</v>
      </c>
      <c r="AX324" s="542">
        <v>0</v>
      </c>
      <c r="AY324" s="542">
        <v>0</v>
      </c>
      <c r="AZ324" s="542">
        <v>0</v>
      </c>
      <c r="BA324" s="542">
        <v>0</v>
      </c>
      <c r="BB324" s="542">
        <v>0</v>
      </c>
      <c r="BC324" s="542">
        <v>0</v>
      </c>
      <c r="BD324" s="542">
        <v>0</v>
      </c>
      <c r="BE324" s="542">
        <v>0</v>
      </c>
      <c r="BF324" s="542">
        <v>0</v>
      </c>
      <c r="BG324" s="542">
        <v>0</v>
      </c>
      <c r="BH324" s="542">
        <v>0</v>
      </c>
      <c r="BI324" s="542">
        <v>0</v>
      </c>
      <c r="BJ324" s="542">
        <v>0</v>
      </c>
      <c r="BK324" s="542">
        <v>0</v>
      </c>
      <c r="BL324" s="542">
        <v>0</v>
      </c>
      <c r="BM324" s="542">
        <v>0</v>
      </c>
      <c r="BN324" s="550" t="s">
        <v>4490</v>
      </c>
      <c r="BO324" s="551">
        <v>0</v>
      </c>
      <c r="BP324" s="552">
        <v>9.5</v>
      </c>
      <c r="BQ324" s="553">
        <v>9.5</v>
      </c>
      <c r="BR324" s="519">
        <v>0</v>
      </c>
      <c r="BS324" s="519">
        <v>0</v>
      </c>
      <c r="BT324" s="519">
        <v>0</v>
      </c>
      <c r="BU324" s="529">
        <v>0</v>
      </c>
      <c r="BV324" s="519">
        <v>0</v>
      </c>
      <c r="BW324" s="519">
        <v>0</v>
      </c>
      <c r="BX324" s="519">
        <v>0</v>
      </c>
      <c r="BY324" s="519">
        <v>0</v>
      </c>
      <c r="BZ324" s="519">
        <v>0</v>
      </c>
      <c r="CA324" s="519">
        <v>0</v>
      </c>
      <c r="CB324" s="519">
        <v>0</v>
      </c>
      <c r="CC324" s="519">
        <v>0</v>
      </c>
      <c r="CD324" s="519">
        <v>0</v>
      </c>
      <c r="CE324" s="519">
        <v>0</v>
      </c>
      <c r="CF324" s="519">
        <v>0</v>
      </c>
      <c r="CG324" s="519">
        <v>0</v>
      </c>
      <c r="CH324" s="519">
        <v>0</v>
      </c>
      <c r="CI324" s="519">
        <v>0</v>
      </c>
      <c r="CJ324" s="519">
        <v>0</v>
      </c>
      <c r="CK324" s="623">
        <f t="shared" si="5"/>
        <v>19</v>
      </c>
      <c r="CL324" s="554">
        <v>19</v>
      </c>
      <c r="CM324" s="554">
        <v>9.5</v>
      </c>
      <c r="CN324" s="554">
        <v>9.5</v>
      </c>
      <c r="CO324" s="524">
        <v>2</v>
      </c>
      <c r="CP324" s="524"/>
      <c r="CQ324" s="525" t="s">
        <v>4965</v>
      </c>
      <c r="CR324" s="526" t="s">
        <v>4965</v>
      </c>
      <c r="CS324" s="531" t="s">
        <v>1938</v>
      </c>
      <c r="CT324" s="527" t="s">
        <v>4965</v>
      </c>
      <c r="CU324" s="527" t="s">
        <v>4965</v>
      </c>
    </row>
    <row r="325" spans="1:99" ht="12" customHeight="1" x14ac:dyDescent="0.2">
      <c r="A325" s="540" t="s">
        <v>2442</v>
      </c>
      <c r="B325" s="541" t="s">
        <v>3271</v>
      </c>
      <c r="C325" s="541" t="s">
        <v>3272</v>
      </c>
      <c r="D325" s="541" t="s">
        <v>1432</v>
      </c>
      <c r="E325" s="542" t="s">
        <v>3273</v>
      </c>
      <c r="F325" s="541" t="s">
        <v>3274</v>
      </c>
      <c r="G325" s="541" t="s">
        <v>3275</v>
      </c>
      <c r="H325" s="541" t="s">
        <v>1885</v>
      </c>
      <c r="I325" s="541" t="s">
        <v>1432</v>
      </c>
      <c r="J325" s="541">
        <v>525279</v>
      </c>
      <c r="K325" s="541">
        <v>175114</v>
      </c>
      <c r="L325" s="512" t="s">
        <v>3088</v>
      </c>
      <c r="M325" s="543">
        <v>41729</v>
      </c>
      <c r="N325" s="544" t="s">
        <v>1432</v>
      </c>
      <c r="O325" s="541">
        <v>0</v>
      </c>
      <c r="P325" s="541">
        <v>114</v>
      </c>
      <c r="Q325" s="545">
        <v>114</v>
      </c>
      <c r="R325" s="541" t="s">
        <v>3276</v>
      </c>
      <c r="S325" s="541" t="s">
        <v>1154</v>
      </c>
      <c r="T325" s="544" t="s">
        <v>3277</v>
      </c>
      <c r="U325" s="544" t="s">
        <v>3278</v>
      </c>
      <c r="V325" s="544"/>
      <c r="W325" s="541" t="s">
        <v>1439</v>
      </c>
      <c r="X325" s="544" t="s">
        <v>1432</v>
      </c>
      <c r="Y325" s="541" t="s">
        <v>1442</v>
      </c>
      <c r="Z325" s="541" t="s">
        <v>1443</v>
      </c>
      <c r="AA325" s="541" t="s">
        <v>1443</v>
      </c>
      <c r="AB325" s="541" t="s">
        <v>1444</v>
      </c>
      <c r="AC325" s="546">
        <v>4.8000000000000001E-2</v>
      </c>
      <c r="AD325" s="547">
        <v>41729</v>
      </c>
      <c r="AE325" s="547"/>
      <c r="AF325" s="548"/>
      <c r="AG325" s="517" t="s">
        <v>3063</v>
      </c>
      <c r="AH325" s="542" t="s">
        <v>1445</v>
      </c>
      <c r="AI325" s="549"/>
      <c r="AJ325" s="542">
        <v>7</v>
      </c>
      <c r="AK325" s="542">
        <v>110</v>
      </c>
      <c r="AL325" s="542">
        <v>0</v>
      </c>
      <c r="AM325" s="542">
        <v>25</v>
      </c>
      <c r="AN325" s="542">
        <v>82</v>
      </c>
      <c r="AO325" s="542">
        <v>7</v>
      </c>
      <c r="AP325" s="542">
        <v>0</v>
      </c>
      <c r="AQ325" s="542">
        <v>0</v>
      </c>
      <c r="AR325" s="542">
        <v>0</v>
      </c>
      <c r="AS325" s="542">
        <v>0</v>
      </c>
      <c r="AT325" s="542">
        <v>25</v>
      </c>
      <c r="AU325" s="542">
        <v>82</v>
      </c>
      <c r="AV325" s="542">
        <v>7</v>
      </c>
      <c r="AW325" s="542">
        <v>0</v>
      </c>
      <c r="AX325" s="542">
        <v>0</v>
      </c>
      <c r="AY325" s="542">
        <v>0</v>
      </c>
      <c r="AZ325" s="542">
        <v>0</v>
      </c>
      <c r="BA325" s="542">
        <v>0</v>
      </c>
      <c r="BB325" s="542">
        <v>0</v>
      </c>
      <c r="BC325" s="542">
        <v>0</v>
      </c>
      <c r="BD325" s="542">
        <v>0</v>
      </c>
      <c r="BE325" s="542">
        <v>0</v>
      </c>
      <c r="BF325" s="542">
        <v>0</v>
      </c>
      <c r="BG325" s="542">
        <v>0</v>
      </c>
      <c r="BH325" s="542">
        <v>0</v>
      </c>
      <c r="BI325" s="542">
        <v>0</v>
      </c>
      <c r="BJ325" s="542">
        <v>0</v>
      </c>
      <c r="BK325" s="542">
        <v>0</v>
      </c>
      <c r="BL325" s="542">
        <v>0</v>
      </c>
      <c r="BM325" s="542">
        <v>0</v>
      </c>
      <c r="BN325" s="550" t="s">
        <v>4491</v>
      </c>
      <c r="BO325" s="551">
        <v>0</v>
      </c>
      <c r="BP325" s="552">
        <v>60</v>
      </c>
      <c r="BQ325" s="553">
        <v>54</v>
      </c>
      <c r="BR325" s="519">
        <v>0</v>
      </c>
      <c r="BS325" s="519">
        <v>0</v>
      </c>
      <c r="BT325" s="519">
        <v>0</v>
      </c>
      <c r="BU325" s="529">
        <v>0</v>
      </c>
      <c r="BV325" s="519">
        <v>0</v>
      </c>
      <c r="BW325" s="519">
        <v>0</v>
      </c>
      <c r="BX325" s="519">
        <v>0</v>
      </c>
      <c r="BY325" s="519">
        <v>0</v>
      </c>
      <c r="BZ325" s="519">
        <v>0</v>
      </c>
      <c r="CA325" s="519">
        <v>0</v>
      </c>
      <c r="CB325" s="519">
        <v>0</v>
      </c>
      <c r="CC325" s="519">
        <v>0</v>
      </c>
      <c r="CD325" s="519">
        <v>0</v>
      </c>
      <c r="CE325" s="519">
        <v>0</v>
      </c>
      <c r="CF325" s="519">
        <v>0</v>
      </c>
      <c r="CG325" s="519">
        <v>0</v>
      </c>
      <c r="CH325" s="519">
        <v>0</v>
      </c>
      <c r="CI325" s="519">
        <v>0</v>
      </c>
      <c r="CJ325" s="519">
        <v>0</v>
      </c>
      <c r="CK325" s="623">
        <f t="shared" si="5"/>
        <v>114</v>
      </c>
      <c r="CL325" s="554">
        <v>114</v>
      </c>
      <c r="CM325" s="554">
        <v>54</v>
      </c>
      <c r="CN325" s="554">
        <v>54</v>
      </c>
      <c r="CO325" s="524">
        <v>3</v>
      </c>
      <c r="CP325" s="726"/>
      <c r="CQ325" s="525" t="s">
        <v>4965</v>
      </c>
      <c r="CR325" s="526" t="s">
        <v>4965</v>
      </c>
      <c r="CS325" s="531" t="s">
        <v>1938</v>
      </c>
      <c r="CT325" s="527" t="s">
        <v>4965</v>
      </c>
      <c r="CU325" s="527" t="s">
        <v>4965</v>
      </c>
    </row>
    <row r="326" spans="1:99" ht="12" customHeight="1" x14ac:dyDescent="0.2">
      <c r="A326" s="540" t="s">
        <v>2442</v>
      </c>
      <c r="B326" s="541" t="s">
        <v>3280</v>
      </c>
      <c r="C326" s="541" t="s">
        <v>1432</v>
      </c>
      <c r="D326" s="541" t="s">
        <v>1432</v>
      </c>
      <c r="E326" s="542" t="s">
        <v>1432</v>
      </c>
      <c r="F326" s="541" t="s">
        <v>3281</v>
      </c>
      <c r="G326" s="541" t="s">
        <v>3282</v>
      </c>
      <c r="H326" s="541" t="s">
        <v>1435</v>
      </c>
      <c r="I326" s="541" t="s">
        <v>3283</v>
      </c>
      <c r="J326" s="541">
        <v>527292</v>
      </c>
      <c r="K326" s="541">
        <v>171334</v>
      </c>
      <c r="L326" s="512" t="s">
        <v>3069</v>
      </c>
      <c r="M326" s="543">
        <v>41536</v>
      </c>
      <c r="N326" s="544" t="s">
        <v>1432</v>
      </c>
      <c r="O326" s="541">
        <v>1</v>
      </c>
      <c r="P326" s="541">
        <v>2</v>
      </c>
      <c r="Q326" s="545">
        <v>1</v>
      </c>
      <c r="R326" s="541" t="s">
        <v>3285</v>
      </c>
      <c r="S326" s="541" t="s">
        <v>1438</v>
      </c>
      <c r="T326" s="544" t="s">
        <v>2870</v>
      </c>
      <c r="U326" s="544" t="s">
        <v>4154</v>
      </c>
      <c r="V326" s="544"/>
      <c r="W326" s="541" t="s">
        <v>1439</v>
      </c>
      <c r="X326" s="544" t="s">
        <v>1432</v>
      </c>
      <c r="Y326" s="541" t="s">
        <v>1442</v>
      </c>
      <c r="Z326" s="541" t="s">
        <v>1453</v>
      </c>
      <c r="AA326" s="541" t="s">
        <v>1444</v>
      </c>
      <c r="AB326" s="541" t="s">
        <v>1454</v>
      </c>
      <c r="AC326" s="546">
        <v>1.2999999999999999E-2</v>
      </c>
      <c r="AD326" s="547">
        <v>41536</v>
      </c>
      <c r="AE326" s="547"/>
      <c r="AF326" s="548"/>
      <c r="AG326" s="517" t="s">
        <v>3063</v>
      </c>
      <c r="AH326" s="542" t="s">
        <v>1445</v>
      </c>
      <c r="AI326" s="549"/>
      <c r="AJ326" s="542">
        <v>0</v>
      </c>
      <c r="AK326" s="542">
        <v>0</v>
      </c>
      <c r="AL326" s="542">
        <v>0</v>
      </c>
      <c r="AM326" s="542">
        <v>0</v>
      </c>
      <c r="AN326" s="542">
        <v>1</v>
      </c>
      <c r="AO326" s="542">
        <v>1</v>
      </c>
      <c r="AP326" s="542">
        <v>-1</v>
      </c>
      <c r="AQ326" s="542">
        <v>0</v>
      </c>
      <c r="AR326" s="542">
        <v>0</v>
      </c>
      <c r="AS326" s="542">
        <v>0</v>
      </c>
      <c r="AT326" s="542">
        <v>0</v>
      </c>
      <c r="AU326" s="542">
        <v>1</v>
      </c>
      <c r="AV326" s="542">
        <v>1</v>
      </c>
      <c r="AW326" s="542">
        <v>0</v>
      </c>
      <c r="AX326" s="542">
        <v>0</v>
      </c>
      <c r="AY326" s="542">
        <v>0</v>
      </c>
      <c r="AZ326" s="542">
        <v>0</v>
      </c>
      <c r="BA326" s="542">
        <v>0</v>
      </c>
      <c r="BB326" s="542">
        <v>0</v>
      </c>
      <c r="BC326" s="542">
        <v>0</v>
      </c>
      <c r="BD326" s="542">
        <v>-1</v>
      </c>
      <c r="BE326" s="542">
        <v>0</v>
      </c>
      <c r="BF326" s="542">
        <v>0</v>
      </c>
      <c r="BG326" s="542">
        <v>0</v>
      </c>
      <c r="BH326" s="542">
        <v>0</v>
      </c>
      <c r="BI326" s="542">
        <v>0</v>
      </c>
      <c r="BJ326" s="542">
        <v>0</v>
      </c>
      <c r="BK326" s="542">
        <v>0</v>
      </c>
      <c r="BL326" s="542">
        <v>0</v>
      </c>
      <c r="BM326" s="542">
        <v>0</v>
      </c>
      <c r="BN326" s="550" t="s">
        <v>4490</v>
      </c>
      <c r="BO326" s="551">
        <v>0</v>
      </c>
      <c r="BP326" s="552">
        <v>0.5</v>
      </c>
      <c r="BQ326" s="553">
        <v>0.5</v>
      </c>
      <c r="BR326" s="519">
        <v>0</v>
      </c>
      <c r="BS326" s="519">
        <v>0</v>
      </c>
      <c r="BT326" s="519">
        <v>0</v>
      </c>
      <c r="BU326" s="529">
        <v>0</v>
      </c>
      <c r="BV326" s="519">
        <v>0</v>
      </c>
      <c r="BW326" s="519">
        <v>0</v>
      </c>
      <c r="BX326" s="519">
        <v>0</v>
      </c>
      <c r="BY326" s="519">
        <v>0</v>
      </c>
      <c r="BZ326" s="519">
        <v>0</v>
      </c>
      <c r="CA326" s="519">
        <v>0</v>
      </c>
      <c r="CB326" s="519">
        <v>0</v>
      </c>
      <c r="CC326" s="519">
        <v>0</v>
      </c>
      <c r="CD326" s="519">
        <v>0</v>
      </c>
      <c r="CE326" s="519">
        <v>0</v>
      </c>
      <c r="CF326" s="519">
        <v>0</v>
      </c>
      <c r="CG326" s="519">
        <v>0</v>
      </c>
      <c r="CH326" s="519">
        <v>0</v>
      </c>
      <c r="CI326" s="519">
        <v>0</v>
      </c>
      <c r="CJ326" s="519">
        <v>0</v>
      </c>
      <c r="CK326" s="623">
        <f t="shared" si="5"/>
        <v>1</v>
      </c>
      <c r="CL326" s="554">
        <v>1</v>
      </c>
      <c r="CM326" s="554">
        <v>0.5</v>
      </c>
      <c r="CN326" s="554">
        <v>0.5</v>
      </c>
      <c r="CO326" s="524">
        <v>8</v>
      </c>
      <c r="CP326" s="524" t="s">
        <v>1938</v>
      </c>
      <c r="CQ326" s="525" t="s">
        <v>4965</v>
      </c>
      <c r="CR326" s="526" t="s">
        <v>4965</v>
      </c>
      <c r="CS326" s="527" t="s">
        <v>4965</v>
      </c>
      <c r="CT326" s="527" t="s">
        <v>4965</v>
      </c>
      <c r="CU326" s="527" t="s">
        <v>4965</v>
      </c>
    </row>
    <row r="327" spans="1:99" ht="12" customHeight="1" x14ac:dyDescent="0.2">
      <c r="A327" s="540" t="s">
        <v>2442</v>
      </c>
      <c r="B327" s="541" t="s">
        <v>3286</v>
      </c>
      <c r="C327" s="541" t="s">
        <v>1432</v>
      </c>
      <c r="D327" s="541" t="s">
        <v>1432</v>
      </c>
      <c r="E327" s="542" t="s">
        <v>1432</v>
      </c>
      <c r="F327" s="541" t="s">
        <v>3906</v>
      </c>
      <c r="G327" s="541" t="s">
        <v>3287</v>
      </c>
      <c r="H327" s="541" t="s">
        <v>1458</v>
      </c>
      <c r="I327" s="541" t="s">
        <v>3288</v>
      </c>
      <c r="J327" s="541">
        <v>524082</v>
      </c>
      <c r="K327" s="541">
        <v>175355</v>
      </c>
      <c r="L327" s="512" t="s">
        <v>3088</v>
      </c>
      <c r="M327" s="543">
        <v>41606</v>
      </c>
      <c r="N327" s="544" t="s">
        <v>1432</v>
      </c>
      <c r="O327" s="541">
        <v>0</v>
      </c>
      <c r="P327" s="541">
        <v>1</v>
      </c>
      <c r="Q327" s="545">
        <v>1</v>
      </c>
      <c r="R327" s="541" t="s">
        <v>1948</v>
      </c>
      <c r="S327" s="541" t="s">
        <v>1438</v>
      </c>
      <c r="T327" s="544" t="s">
        <v>1949</v>
      </c>
      <c r="U327" s="544" t="s">
        <v>1950</v>
      </c>
      <c r="V327" s="544"/>
      <c r="W327" s="541" t="s">
        <v>1439</v>
      </c>
      <c r="X327" s="544" t="s">
        <v>1432</v>
      </c>
      <c r="Y327" s="541" t="s">
        <v>1442</v>
      </c>
      <c r="Z327" s="541" t="s">
        <v>3893</v>
      </c>
      <c r="AA327" s="541" t="s">
        <v>1444</v>
      </c>
      <c r="AB327" s="541" t="s">
        <v>4720</v>
      </c>
      <c r="AC327" s="546">
        <v>5.0999999999999997E-2</v>
      </c>
      <c r="AD327" s="547">
        <v>41606</v>
      </c>
      <c r="AE327" s="547"/>
      <c r="AF327" s="548"/>
      <c r="AG327" s="517" t="s">
        <v>3063</v>
      </c>
      <c r="AH327" s="542" t="s">
        <v>1445</v>
      </c>
      <c r="AI327" s="549"/>
      <c r="AJ327" s="542">
        <v>0</v>
      </c>
      <c r="AK327" s="542">
        <v>0</v>
      </c>
      <c r="AL327" s="542">
        <v>0</v>
      </c>
      <c r="AM327" s="542">
        <v>0</v>
      </c>
      <c r="AN327" s="542">
        <v>0</v>
      </c>
      <c r="AO327" s="542">
        <v>1</v>
      </c>
      <c r="AP327" s="542">
        <v>0</v>
      </c>
      <c r="AQ327" s="542">
        <v>0</v>
      </c>
      <c r="AR327" s="542">
        <v>0</v>
      </c>
      <c r="AS327" s="542">
        <v>0</v>
      </c>
      <c r="AT327" s="542">
        <v>0</v>
      </c>
      <c r="AU327" s="542">
        <v>0</v>
      </c>
      <c r="AV327" s="542">
        <v>0</v>
      </c>
      <c r="AW327" s="542">
        <v>0</v>
      </c>
      <c r="AX327" s="542">
        <v>0</v>
      </c>
      <c r="AY327" s="542">
        <v>0</v>
      </c>
      <c r="AZ327" s="542">
        <v>0</v>
      </c>
      <c r="BA327" s="542">
        <v>0</v>
      </c>
      <c r="BB327" s="542">
        <v>0</v>
      </c>
      <c r="BC327" s="542">
        <v>1</v>
      </c>
      <c r="BD327" s="542">
        <v>0</v>
      </c>
      <c r="BE327" s="542">
        <v>0</v>
      </c>
      <c r="BF327" s="542">
        <v>0</v>
      </c>
      <c r="BG327" s="542">
        <v>0</v>
      </c>
      <c r="BH327" s="542">
        <v>0</v>
      </c>
      <c r="BI327" s="542">
        <v>0</v>
      </c>
      <c r="BJ327" s="542">
        <v>0</v>
      </c>
      <c r="BK327" s="542">
        <v>0</v>
      </c>
      <c r="BL327" s="542">
        <v>0</v>
      </c>
      <c r="BM327" s="542">
        <v>0</v>
      </c>
      <c r="BN327" s="550" t="s">
        <v>4490</v>
      </c>
      <c r="BO327" s="551">
        <v>0</v>
      </c>
      <c r="BP327" s="552">
        <v>0.5</v>
      </c>
      <c r="BQ327" s="553">
        <v>0.5</v>
      </c>
      <c r="BR327" s="519">
        <v>0</v>
      </c>
      <c r="BS327" s="519">
        <v>0</v>
      </c>
      <c r="BT327" s="519">
        <v>0</v>
      </c>
      <c r="BU327" s="529">
        <v>0</v>
      </c>
      <c r="BV327" s="519">
        <v>0</v>
      </c>
      <c r="BW327" s="519">
        <v>0</v>
      </c>
      <c r="BX327" s="519">
        <v>0</v>
      </c>
      <c r="BY327" s="519">
        <v>0</v>
      </c>
      <c r="BZ327" s="519">
        <v>0</v>
      </c>
      <c r="CA327" s="519">
        <v>0</v>
      </c>
      <c r="CB327" s="519">
        <v>0</v>
      </c>
      <c r="CC327" s="519">
        <v>0</v>
      </c>
      <c r="CD327" s="519">
        <v>0</v>
      </c>
      <c r="CE327" s="519">
        <v>0</v>
      </c>
      <c r="CF327" s="519">
        <v>0</v>
      </c>
      <c r="CG327" s="519">
        <v>0</v>
      </c>
      <c r="CH327" s="519">
        <v>0</v>
      </c>
      <c r="CI327" s="519">
        <v>0</v>
      </c>
      <c r="CJ327" s="519">
        <v>0</v>
      </c>
      <c r="CK327" s="623">
        <f t="shared" si="5"/>
        <v>1</v>
      </c>
      <c r="CL327" s="554">
        <v>1</v>
      </c>
      <c r="CM327" s="554">
        <v>0.5</v>
      </c>
      <c r="CN327" s="554">
        <v>0.5</v>
      </c>
      <c r="CO327" s="524">
        <v>8</v>
      </c>
      <c r="CP327" s="726"/>
      <c r="CQ327" s="530" t="s">
        <v>1942</v>
      </c>
      <c r="CR327" s="526" t="s">
        <v>4965</v>
      </c>
      <c r="CS327" s="527" t="s">
        <v>4965</v>
      </c>
      <c r="CT327" s="527" t="s">
        <v>4965</v>
      </c>
      <c r="CU327" s="527" t="s">
        <v>4965</v>
      </c>
    </row>
    <row r="328" spans="1:99" ht="12" customHeight="1" x14ac:dyDescent="0.2">
      <c r="A328" s="540" t="s">
        <v>2442</v>
      </c>
      <c r="B328" s="541" t="s">
        <v>613</v>
      </c>
      <c r="C328" s="541" t="s">
        <v>1432</v>
      </c>
      <c r="D328" s="541" t="s">
        <v>1432</v>
      </c>
      <c r="E328" s="542" t="s">
        <v>1432</v>
      </c>
      <c r="F328" s="541" t="s">
        <v>614</v>
      </c>
      <c r="G328" s="541" t="s">
        <v>615</v>
      </c>
      <c r="H328" s="541" t="s">
        <v>1435</v>
      </c>
      <c r="I328" s="541" t="s">
        <v>616</v>
      </c>
      <c r="J328" s="541">
        <v>528308</v>
      </c>
      <c r="K328" s="541">
        <v>172151</v>
      </c>
      <c r="L328" s="512" t="s">
        <v>3077</v>
      </c>
      <c r="M328" s="543">
        <v>41744</v>
      </c>
      <c r="N328" s="544" t="s">
        <v>1432</v>
      </c>
      <c r="O328" s="541">
        <v>0</v>
      </c>
      <c r="P328" s="541">
        <v>2</v>
      </c>
      <c r="Q328" s="545">
        <v>2</v>
      </c>
      <c r="R328" s="541" t="s">
        <v>618</v>
      </c>
      <c r="S328" s="541" t="s">
        <v>1438</v>
      </c>
      <c r="T328" s="544" t="s">
        <v>619</v>
      </c>
      <c r="U328" s="544" t="s">
        <v>619</v>
      </c>
      <c r="V328" s="544"/>
      <c r="W328" s="541" t="s">
        <v>1439</v>
      </c>
      <c r="X328" s="544" t="s">
        <v>1432</v>
      </c>
      <c r="Y328" s="541" t="s">
        <v>1442</v>
      </c>
      <c r="Z328" s="541" t="s">
        <v>1443</v>
      </c>
      <c r="AA328" s="541" t="s">
        <v>1444</v>
      </c>
      <c r="AB328" s="541" t="s">
        <v>2713</v>
      </c>
      <c r="AC328" s="546">
        <v>4.0000000000000001E-3</v>
      </c>
      <c r="AD328" s="547">
        <v>41744</v>
      </c>
      <c r="AE328" s="547" t="s">
        <v>1938</v>
      </c>
      <c r="AF328" s="548"/>
      <c r="AG328" s="517" t="s">
        <v>3063</v>
      </c>
      <c r="AH328" s="542" t="s">
        <v>1445</v>
      </c>
      <c r="AI328" s="549"/>
      <c r="AJ328" s="542">
        <v>0</v>
      </c>
      <c r="AK328" s="542">
        <v>0</v>
      </c>
      <c r="AL328" s="542">
        <v>1</v>
      </c>
      <c r="AM328" s="542">
        <v>1</v>
      </c>
      <c r="AN328" s="542">
        <v>0</v>
      </c>
      <c r="AO328" s="542">
        <v>0</v>
      </c>
      <c r="AP328" s="542">
        <v>0</v>
      </c>
      <c r="AQ328" s="542">
        <v>0</v>
      </c>
      <c r="AR328" s="542">
        <v>0</v>
      </c>
      <c r="AS328" s="542">
        <v>1</v>
      </c>
      <c r="AT328" s="542">
        <v>1</v>
      </c>
      <c r="AU328" s="542">
        <v>0</v>
      </c>
      <c r="AV328" s="542">
        <v>0</v>
      </c>
      <c r="AW328" s="542">
        <v>0</v>
      </c>
      <c r="AX328" s="542">
        <v>0</v>
      </c>
      <c r="AY328" s="542">
        <v>0</v>
      </c>
      <c r="AZ328" s="542">
        <v>0</v>
      </c>
      <c r="BA328" s="542">
        <v>0</v>
      </c>
      <c r="BB328" s="542">
        <v>0</v>
      </c>
      <c r="BC328" s="542">
        <v>0</v>
      </c>
      <c r="BD328" s="542">
        <v>0</v>
      </c>
      <c r="BE328" s="542">
        <v>0</v>
      </c>
      <c r="BF328" s="542">
        <v>0</v>
      </c>
      <c r="BG328" s="542">
        <v>0</v>
      </c>
      <c r="BH328" s="542">
        <v>0</v>
      </c>
      <c r="BI328" s="542">
        <v>0</v>
      </c>
      <c r="BJ328" s="542">
        <v>0</v>
      </c>
      <c r="BK328" s="542">
        <v>0</v>
      </c>
      <c r="BL328" s="542">
        <v>0</v>
      </c>
      <c r="BM328" s="542">
        <v>0</v>
      </c>
      <c r="BN328" s="550" t="s">
        <v>4490</v>
      </c>
      <c r="BO328" s="551">
        <v>0</v>
      </c>
      <c r="BP328" s="552">
        <v>1</v>
      </c>
      <c r="BQ328" s="553">
        <v>1</v>
      </c>
      <c r="BR328" s="519">
        <v>0</v>
      </c>
      <c r="BS328" s="519">
        <v>0</v>
      </c>
      <c r="BT328" s="519">
        <v>0</v>
      </c>
      <c r="BU328" s="529">
        <v>0</v>
      </c>
      <c r="BV328" s="519">
        <v>0</v>
      </c>
      <c r="BW328" s="519">
        <v>0</v>
      </c>
      <c r="BX328" s="519">
        <v>0</v>
      </c>
      <c r="BY328" s="519">
        <v>0</v>
      </c>
      <c r="BZ328" s="519">
        <v>0</v>
      </c>
      <c r="CA328" s="519">
        <v>0</v>
      </c>
      <c r="CB328" s="519">
        <v>0</v>
      </c>
      <c r="CC328" s="519">
        <v>0</v>
      </c>
      <c r="CD328" s="519">
        <v>0</v>
      </c>
      <c r="CE328" s="519">
        <v>0</v>
      </c>
      <c r="CF328" s="519">
        <v>0</v>
      </c>
      <c r="CG328" s="519">
        <v>0</v>
      </c>
      <c r="CH328" s="519">
        <v>0</v>
      </c>
      <c r="CI328" s="519">
        <v>0</v>
      </c>
      <c r="CJ328" s="519">
        <v>0</v>
      </c>
      <c r="CK328" s="623">
        <f t="shared" si="5"/>
        <v>2</v>
      </c>
      <c r="CL328" s="554">
        <v>2</v>
      </c>
      <c r="CM328" s="554">
        <v>1</v>
      </c>
      <c r="CN328" s="554">
        <v>1</v>
      </c>
      <c r="CO328" s="524">
        <v>2</v>
      </c>
      <c r="CP328" s="524" t="s">
        <v>1938</v>
      </c>
      <c r="CQ328" s="525" t="s">
        <v>4965</v>
      </c>
      <c r="CR328" s="526" t="s">
        <v>4965</v>
      </c>
      <c r="CS328" s="527" t="s">
        <v>4965</v>
      </c>
      <c r="CT328" s="527" t="s">
        <v>4965</v>
      </c>
      <c r="CU328" s="527" t="s">
        <v>4965</v>
      </c>
    </row>
    <row r="329" spans="1:99" s="71" customFormat="1" ht="12" customHeight="1" x14ac:dyDescent="0.2">
      <c r="A329" s="540" t="s">
        <v>2442</v>
      </c>
      <c r="B329" s="541" t="s">
        <v>620</v>
      </c>
      <c r="C329" s="541" t="s">
        <v>1432</v>
      </c>
      <c r="D329" s="541" t="s">
        <v>1432</v>
      </c>
      <c r="E329" s="542" t="s">
        <v>1432</v>
      </c>
      <c r="F329" s="541" t="s">
        <v>1447</v>
      </c>
      <c r="G329" s="541" t="s">
        <v>621</v>
      </c>
      <c r="H329" s="541" t="s">
        <v>1435</v>
      </c>
      <c r="I329" s="541" t="s">
        <v>622</v>
      </c>
      <c r="J329" s="541">
        <v>528671</v>
      </c>
      <c r="K329" s="541">
        <v>172824</v>
      </c>
      <c r="L329" s="512" t="s">
        <v>3077</v>
      </c>
      <c r="M329" s="543">
        <v>41607</v>
      </c>
      <c r="N329" s="544" t="s">
        <v>1432</v>
      </c>
      <c r="O329" s="541">
        <v>1</v>
      </c>
      <c r="P329" s="541">
        <v>3</v>
      </c>
      <c r="Q329" s="545">
        <v>2</v>
      </c>
      <c r="R329" s="541" t="s">
        <v>624</v>
      </c>
      <c r="S329" s="541" t="s">
        <v>1438</v>
      </c>
      <c r="T329" s="544" t="s">
        <v>625</v>
      </c>
      <c r="U329" s="544" t="s">
        <v>626</v>
      </c>
      <c r="V329" s="544"/>
      <c r="W329" s="541" t="s">
        <v>1439</v>
      </c>
      <c r="X329" s="544" t="s">
        <v>1432</v>
      </c>
      <c r="Y329" s="541" t="s">
        <v>1442</v>
      </c>
      <c r="Z329" s="541" t="s">
        <v>1443</v>
      </c>
      <c r="AA329" s="541" t="s">
        <v>1444</v>
      </c>
      <c r="AB329" s="541" t="s">
        <v>2713</v>
      </c>
      <c r="AC329" s="546">
        <v>1.7000000000000001E-2</v>
      </c>
      <c r="AD329" s="547">
        <v>41607</v>
      </c>
      <c r="AE329" s="547"/>
      <c r="AF329" s="548"/>
      <c r="AG329" s="517" t="s">
        <v>3063</v>
      </c>
      <c r="AH329" s="542" t="s">
        <v>1445</v>
      </c>
      <c r="AI329" s="549"/>
      <c r="AJ329" s="542">
        <v>0</v>
      </c>
      <c r="AK329" s="542">
        <v>0</v>
      </c>
      <c r="AL329" s="542">
        <v>0</v>
      </c>
      <c r="AM329" s="542">
        <v>0</v>
      </c>
      <c r="AN329" s="542">
        <v>3</v>
      </c>
      <c r="AO329" s="542">
        <v>-1</v>
      </c>
      <c r="AP329" s="542">
        <v>0</v>
      </c>
      <c r="AQ329" s="542">
        <v>0</v>
      </c>
      <c r="AR329" s="542">
        <v>0</v>
      </c>
      <c r="AS329" s="542">
        <v>0</v>
      </c>
      <c r="AT329" s="542">
        <v>0</v>
      </c>
      <c r="AU329" s="542">
        <v>3</v>
      </c>
      <c r="AV329" s="542">
        <v>0</v>
      </c>
      <c r="AW329" s="542">
        <v>0</v>
      </c>
      <c r="AX329" s="542">
        <v>0</v>
      </c>
      <c r="AY329" s="542">
        <v>0</v>
      </c>
      <c r="AZ329" s="542">
        <v>0</v>
      </c>
      <c r="BA329" s="542">
        <v>0</v>
      </c>
      <c r="BB329" s="542">
        <v>0</v>
      </c>
      <c r="BC329" s="542">
        <v>-1</v>
      </c>
      <c r="BD329" s="542">
        <v>0</v>
      </c>
      <c r="BE329" s="542">
        <v>0</v>
      </c>
      <c r="BF329" s="542">
        <v>0</v>
      </c>
      <c r="BG329" s="542">
        <v>0</v>
      </c>
      <c r="BH329" s="542">
        <v>0</v>
      </c>
      <c r="BI329" s="542">
        <v>0</v>
      </c>
      <c r="BJ329" s="542">
        <v>0</v>
      </c>
      <c r="BK329" s="542">
        <v>0</v>
      </c>
      <c r="BL329" s="542">
        <v>0</v>
      </c>
      <c r="BM329" s="542">
        <v>0</v>
      </c>
      <c r="BN329" s="550" t="s">
        <v>4490</v>
      </c>
      <c r="BO329" s="551">
        <v>0</v>
      </c>
      <c r="BP329" s="552">
        <v>1</v>
      </c>
      <c r="BQ329" s="553">
        <v>1</v>
      </c>
      <c r="BR329" s="519">
        <v>0</v>
      </c>
      <c r="BS329" s="519">
        <v>0</v>
      </c>
      <c r="BT329" s="519">
        <v>0</v>
      </c>
      <c r="BU329" s="529">
        <v>0</v>
      </c>
      <c r="BV329" s="519">
        <v>0</v>
      </c>
      <c r="BW329" s="519">
        <v>0</v>
      </c>
      <c r="BX329" s="519">
        <v>0</v>
      </c>
      <c r="BY329" s="519">
        <v>0</v>
      </c>
      <c r="BZ329" s="519">
        <v>0</v>
      </c>
      <c r="CA329" s="519">
        <v>0</v>
      </c>
      <c r="CB329" s="519">
        <v>0</v>
      </c>
      <c r="CC329" s="519">
        <v>0</v>
      </c>
      <c r="CD329" s="519">
        <v>0</v>
      </c>
      <c r="CE329" s="519">
        <v>0</v>
      </c>
      <c r="CF329" s="519">
        <v>0</v>
      </c>
      <c r="CG329" s="519">
        <v>0</v>
      </c>
      <c r="CH329" s="519">
        <v>0</v>
      </c>
      <c r="CI329" s="519">
        <v>0</v>
      </c>
      <c r="CJ329" s="519">
        <v>0</v>
      </c>
      <c r="CK329" s="623">
        <f t="shared" si="5"/>
        <v>2</v>
      </c>
      <c r="CL329" s="554">
        <v>2</v>
      </c>
      <c r="CM329" s="554">
        <v>1</v>
      </c>
      <c r="CN329" s="554">
        <v>1</v>
      </c>
      <c r="CO329" s="524">
        <v>2</v>
      </c>
      <c r="CP329" s="524" t="s">
        <v>1938</v>
      </c>
      <c r="CQ329" s="525" t="s">
        <v>4965</v>
      </c>
      <c r="CR329" s="526" t="s">
        <v>4965</v>
      </c>
      <c r="CS329" s="527" t="s">
        <v>4965</v>
      </c>
      <c r="CT329" s="527" t="s">
        <v>4965</v>
      </c>
      <c r="CU329" s="527" t="s">
        <v>4965</v>
      </c>
    </row>
    <row r="330" spans="1:99" s="71" customFormat="1" ht="12" customHeight="1" x14ac:dyDescent="0.2">
      <c r="A330" s="540" t="s">
        <v>2442</v>
      </c>
      <c r="B330" s="541" t="s">
        <v>627</v>
      </c>
      <c r="C330" s="541" t="s">
        <v>1432</v>
      </c>
      <c r="D330" s="566"/>
      <c r="E330" s="542" t="s">
        <v>629</v>
      </c>
      <c r="F330" s="541" t="s">
        <v>1432</v>
      </c>
      <c r="G330" s="541" t="s">
        <v>630</v>
      </c>
      <c r="H330" s="541" t="s">
        <v>2717</v>
      </c>
      <c r="I330" s="541" t="s">
        <v>1432</v>
      </c>
      <c r="J330" s="541">
        <v>526277</v>
      </c>
      <c r="K330" s="541">
        <v>175259</v>
      </c>
      <c r="L330" s="512" t="s">
        <v>3067</v>
      </c>
      <c r="M330" s="543">
        <v>41108</v>
      </c>
      <c r="N330" s="544" t="s">
        <v>1432</v>
      </c>
      <c r="O330" s="541">
        <v>0</v>
      </c>
      <c r="P330" s="541">
        <v>20</v>
      </c>
      <c r="Q330" s="545">
        <v>20</v>
      </c>
      <c r="R330" s="541" t="s">
        <v>631</v>
      </c>
      <c r="S330" s="541" t="s">
        <v>1438</v>
      </c>
      <c r="T330" s="544" t="s">
        <v>632</v>
      </c>
      <c r="U330" s="544" t="s">
        <v>268</v>
      </c>
      <c r="V330" s="544"/>
      <c r="W330" s="541" t="s">
        <v>1439</v>
      </c>
      <c r="X330" s="544" t="s">
        <v>1432</v>
      </c>
      <c r="Y330" s="541" t="s">
        <v>1442</v>
      </c>
      <c r="Z330" s="541" t="s">
        <v>1443</v>
      </c>
      <c r="AA330" s="541" t="s">
        <v>1443</v>
      </c>
      <c r="AB330" s="541" t="s">
        <v>1444</v>
      </c>
      <c r="AC330" s="546">
        <v>9.5000000000000001E-2</v>
      </c>
      <c r="AD330" s="547">
        <v>41108</v>
      </c>
      <c r="AE330" s="547"/>
      <c r="AF330" s="548"/>
      <c r="AG330" s="517" t="s">
        <v>3063</v>
      </c>
      <c r="AH330" s="542" t="s">
        <v>1445</v>
      </c>
      <c r="AI330" s="549"/>
      <c r="AJ330" s="542">
        <v>0</v>
      </c>
      <c r="AK330" s="542">
        <v>0</v>
      </c>
      <c r="AL330" s="542">
        <v>0</v>
      </c>
      <c r="AM330" s="542">
        <v>7</v>
      </c>
      <c r="AN330" s="542">
        <v>13</v>
      </c>
      <c r="AO330" s="542">
        <v>0</v>
      </c>
      <c r="AP330" s="542">
        <v>0</v>
      </c>
      <c r="AQ330" s="542">
        <v>0</v>
      </c>
      <c r="AR330" s="542">
        <v>0</v>
      </c>
      <c r="AS330" s="542">
        <v>0</v>
      </c>
      <c r="AT330" s="542">
        <v>7</v>
      </c>
      <c r="AU330" s="542">
        <v>13</v>
      </c>
      <c r="AV330" s="542">
        <v>0</v>
      </c>
      <c r="AW330" s="542">
        <v>0</v>
      </c>
      <c r="AX330" s="542">
        <v>0</v>
      </c>
      <c r="AY330" s="542">
        <v>0</v>
      </c>
      <c r="AZ330" s="542">
        <v>0</v>
      </c>
      <c r="BA330" s="542">
        <v>0</v>
      </c>
      <c r="BB330" s="542">
        <v>0</v>
      </c>
      <c r="BC330" s="542">
        <v>0</v>
      </c>
      <c r="BD330" s="542">
        <v>0</v>
      </c>
      <c r="BE330" s="542">
        <v>0</v>
      </c>
      <c r="BF330" s="542">
        <v>0</v>
      </c>
      <c r="BG330" s="542">
        <v>0</v>
      </c>
      <c r="BH330" s="542">
        <v>0</v>
      </c>
      <c r="BI330" s="542">
        <v>0</v>
      </c>
      <c r="BJ330" s="542">
        <v>0</v>
      </c>
      <c r="BK330" s="542">
        <v>0</v>
      </c>
      <c r="BL330" s="542">
        <v>0</v>
      </c>
      <c r="BM330" s="542">
        <v>0</v>
      </c>
      <c r="BN330" s="550" t="s">
        <v>4491</v>
      </c>
      <c r="BO330" s="551">
        <v>0</v>
      </c>
      <c r="BP330" s="552">
        <v>20</v>
      </c>
      <c r="BQ330" s="528">
        <v>0</v>
      </c>
      <c r="BR330" s="519">
        <v>0</v>
      </c>
      <c r="BS330" s="519">
        <v>0</v>
      </c>
      <c r="BT330" s="519">
        <v>0</v>
      </c>
      <c r="BU330" s="529">
        <v>0</v>
      </c>
      <c r="BV330" s="519">
        <v>0</v>
      </c>
      <c r="BW330" s="519">
        <v>0</v>
      </c>
      <c r="BX330" s="519">
        <v>0</v>
      </c>
      <c r="BY330" s="519">
        <v>0</v>
      </c>
      <c r="BZ330" s="519">
        <v>0</v>
      </c>
      <c r="CA330" s="519">
        <v>0</v>
      </c>
      <c r="CB330" s="519">
        <v>0</v>
      </c>
      <c r="CC330" s="519">
        <v>0</v>
      </c>
      <c r="CD330" s="519">
        <v>0</v>
      </c>
      <c r="CE330" s="519">
        <v>0</v>
      </c>
      <c r="CF330" s="519">
        <v>0</v>
      </c>
      <c r="CG330" s="519">
        <v>0</v>
      </c>
      <c r="CH330" s="519">
        <v>0</v>
      </c>
      <c r="CI330" s="519">
        <v>0</v>
      </c>
      <c r="CJ330" s="519">
        <v>0</v>
      </c>
      <c r="CK330" s="623">
        <f t="shared" si="5"/>
        <v>20</v>
      </c>
      <c r="CL330" s="554">
        <v>20</v>
      </c>
      <c r="CM330" s="523">
        <v>0</v>
      </c>
      <c r="CN330" s="523">
        <v>0</v>
      </c>
      <c r="CO330" s="524">
        <v>3</v>
      </c>
      <c r="CP330" s="524" t="s">
        <v>1938</v>
      </c>
      <c r="CQ330" s="525" t="s">
        <v>4965</v>
      </c>
      <c r="CR330" s="526" t="s">
        <v>4965</v>
      </c>
      <c r="CS330" s="531" t="s">
        <v>1938</v>
      </c>
      <c r="CT330" s="527" t="s">
        <v>4965</v>
      </c>
      <c r="CU330" s="527" t="s">
        <v>4965</v>
      </c>
    </row>
    <row r="331" spans="1:99" s="71" customFormat="1" ht="12" customHeight="1" x14ac:dyDescent="0.2">
      <c r="A331" s="540" t="s">
        <v>2442</v>
      </c>
      <c r="B331" s="541" t="s">
        <v>627</v>
      </c>
      <c r="C331" s="541" t="s">
        <v>1432</v>
      </c>
      <c r="D331" s="566"/>
      <c r="E331" s="542" t="s">
        <v>629</v>
      </c>
      <c r="F331" s="541" t="s">
        <v>1432</v>
      </c>
      <c r="G331" s="541" t="s">
        <v>630</v>
      </c>
      <c r="H331" s="541" t="s">
        <v>2717</v>
      </c>
      <c r="I331" s="541" t="s">
        <v>1432</v>
      </c>
      <c r="J331" s="541">
        <v>526277</v>
      </c>
      <c r="K331" s="541">
        <v>175259</v>
      </c>
      <c r="L331" s="512" t="s">
        <v>3067</v>
      </c>
      <c r="M331" s="543">
        <v>41108</v>
      </c>
      <c r="N331" s="544" t="s">
        <v>1432</v>
      </c>
      <c r="O331" s="541">
        <v>0</v>
      </c>
      <c r="P331" s="541">
        <v>119</v>
      </c>
      <c r="Q331" s="545">
        <v>119</v>
      </c>
      <c r="R331" s="541" t="s">
        <v>631</v>
      </c>
      <c r="S331" s="541" t="s">
        <v>1438</v>
      </c>
      <c r="T331" s="544" t="s">
        <v>632</v>
      </c>
      <c r="U331" s="544" t="s">
        <v>268</v>
      </c>
      <c r="V331" s="544"/>
      <c r="W331" s="541" t="s">
        <v>1439</v>
      </c>
      <c r="X331" s="544" t="s">
        <v>1432</v>
      </c>
      <c r="Y331" s="541" t="s">
        <v>1442</v>
      </c>
      <c r="Z331" s="541" t="s">
        <v>1443</v>
      </c>
      <c r="AA331" s="541" t="s">
        <v>1443</v>
      </c>
      <c r="AB331" s="541" t="s">
        <v>1444</v>
      </c>
      <c r="AC331" s="546">
        <v>0.56799999999999995</v>
      </c>
      <c r="AD331" s="547">
        <v>41108</v>
      </c>
      <c r="AE331" s="547"/>
      <c r="AF331" s="548"/>
      <c r="AG331" s="517" t="s">
        <v>3063</v>
      </c>
      <c r="AH331" s="542" t="s">
        <v>1445</v>
      </c>
      <c r="AI331" s="549"/>
      <c r="AJ331" s="542">
        <v>0</v>
      </c>
      <c r="AK331" s="542">
        <v>0</v>
      </c>
      <c r="AL331" s="542">
        <v>0</v>
      </c>
      <c r="AM331" s="542">
        <v>36</v>
      </c>
      <c r="AN331" s="542">
        <v>71</v>
      </c>
      <c r="AO331" s="542">
        <v>12</v>
      </c>
      <c r="AP331" s="542">
        <v>0</v>
      </c>
      <c r="AQ331" s="542">
        <v>0</v>
      </c>
      <c r="AR331" s="542">
        <v>0</v>
      </c>
      <c r="AS331" s="542">
        <v>0</v>
      </c>
      <c r="AT331" s="542">
        <v>36</v>
      </c>
      <c r="AU331" s="542">
        <v>71</v>
      </c>
      <c r="AV331" s="542">
        <v>12</v>
      </c>
      <c r="AW331" s="542">
        <v>0</v>
      </c>
      <c r="AX331" s="542">
        <v>0</v>
      </c>
      <c r="AY331" s="542">
        <v>0</v>
      </c>
      <c r="AZ331" s="542">
        <v>0</v>
      </c>
      <c r="BA331" s="542">
        <v>0</v>
      </c>
      <c r="BB331" s="542">
        <v>0</v>
      </c>
      <c r="BC331" s="542">
        <v>0</v>
      </c>
      <c r="BD331" s="542">
        <v>0</v>
      </c>
      <c r="BE331" s="542">
        <v>0</v>
      </c>
      <c r="BF331" s="542">
        <v>0</v>
      </c>
      <c r="BG331" s="542">
        <v>0</v>
      </c>
      <c r="BH331" s="542">
        <v>0</v>
      </c>
      <c r="BI331" s="542">
        <v>0</v>
      </c>
      <c r="BJ331" s="542">
        <v>0</v>
      </c>
      <c r="BK331" s="542">
        <v>0</v>
      </c>
      <c r="BL331" s="542">
        <v>0</v>
      </c>
      <c r="BM331" s="542">
        <v>0</v>
      </c>
      <c r="BN331" s="550" t="s">
        <v>4491</v>
      </c>
      <c r="BO331" s="551">
        <v>0</v>
      </c>
      <c r="BP331" s="552">
        <v>59.5</v>
      </c>
      <c r="BQ331" s="553">
        <v>59.5</v>
      </c>
      <c r="BR331" s="519">
        <v>0</v>
      </c>
      <c r="BS331" s="519">
        <v>0</v>
      </c>
      <c r="BT331" s="519">
        <v>0</v>
      </c>
      <c r="BU331" s="529">
        <v>0</v>
      </c>
      <c r="BV331" s="519">
        <v>0</v>
      </c>
      <c r="BW331" s="519">
        <v>0</v>
      </c>
      <c r="BX331" s="519">
        <v>0</v>
      </c>
      <c r="BY331" s="519">
        <v>0</v>
      </c>
      <c r="BZ331" s="519">
        <v>0</v>
      </c>
      <c r="CA331" s="519">
        <v>0</v>
      </c>
      <c r="CB331" s="519">
        <v>0</v>
      </c>
      <c r="CC331" s="519">
        <v>0</v>
      </c>
      <c r="CD331" s="519">
        <v>0</v>
      </c>
      <c r="CE331" s="519">
        <v>0</v>
      </c>
      <c r="CF331" s="519">
        <v>0</v>
      </c>
      <c r="CG331" s="519">
        <v>0</v>
      </c>
      <c r="CH331" s="519">
        <v>0</v>
      </c>
      <c r="CI331" s="519">
        <v>0</v>
      </c>
      <c r="CJ331" s="519">
        <v>0</v>
      </c>
      <c r="CK331" s="623">
        <f t="shared" si="5"/>
        <v>119</v>
      </c>
      <c r="CL331" s="554">
        <v>119</v>
      </c>
      <c r="CM331" s="554">
        <v>59.5</v>
      </c>
      <c r="CN331" s="554">
        <v>59.5</v>
      </c>
      <c r="CO331" s="524">
        <v>3</v>
      </c>
      <c r="CP331" s="524" t="s">
        <v>1938</v>
      </c>
      <c r="CQ331" s="525" t="s">
        <v>4965</v>
      </c>
      <c r="CR331" s="526" t="s">
        <v>4965</v>
      </c>
      <c r="CS331" s="531" t="s">
        <v>1938</v>
      </c>
      <c r="CT331" s="527" t="s">
        <v>4965</v>
      </c>
      <c r="CU331" s="527" t="s">
        <v>4965</v>
      </c>
    </row>
    <row r="332" spans="1:99" ht="12" customHeight="1" x14ac:dyDescent="0.2">
      <c r="A332" s="540" t="s">
        <v>2442</v>
      </c>
      <c r="B332" s="541" t="s">
        <v>1970</v>
      </c>
      <c r="C332" s="541" t="s">
        <v>1432</v>
      </c>
      <c r="D332" s="541"/>
      <c r="E332" s="542" t="s">
        <v>1432</v>
      </c>
      <c r="F332" s="541" t="s">
        <v>1971</v>
      </c>
      <c r="G332" s="541" t="s">
        <v>3321</v>
      </c>
      <c r="H332" s="541" t="s">
        <v>1885</v>
      </c>
      <c r="I332" s="541" t="s">
        <v>1972</v>
      </c>
      <c r="J332" s="541">
        <v>524799</v>
      </c>
      <c r="K332" s="541">
        <v>173338</v>
      </c>
      <c r="L332" s="512" t="s">
        <v>3087</v>
      </c>
      <c r="M332" s="543">
        <v>42094</v>
      </c>
      <c r="N332" s="544" t="s">
        <v>1432</v>
      </c>
      <c r="O332" s="541">
        <v>0</v>
      </c>
      <c r="P332" s="541">
        <v>22</v>
      </c>
      <c r="Q332" s="545">
        <v>22</v>
      </c>
      <c r="R332" s="541" t="s">
        <v>891</v>
      </c>
      <c r="S332" s="541" t="s">
        <v>3676</v>
      </c>
      <c r="T332" s="544" t="s">
        <v>632</v>
      </c>
      <c r="U332" s="544" t="s">
        <v>892</v>
      </c>
      <c r="V332" s="544"/>
      <c r="W332" s="541" t="s">
        <v>3677</v>
      </c>
      <c r="X332" s="544" t="s">
        <v>893</v>
      </c>
      <c r="Y332" s="541" t="s">
        <v>1442</v>
      </c>
      <c r="Z332" s="541" t="s">
        <v>1443</v>
      </c>
      <c r="AA332" s="541" t="s">
        <v>1443</v>
      </c>
      <c r="AB332" s="541" t="s">
        <v>1444</v>
      </c>
      <c r="AC332" s="546">
        <v>7.1999999999999995E-2</v>
      </c>
      <c r="AD332" s="547">
        <v>42094</v>
      </c>
      <c r="AE332" s="547" t="s">
        <v>1938</v>
      </c>
      <c r="AF332" s="548"/>
      <c r="AG332" s="517" t="s">
        <v>3063</v>
      </c>
      <c r="AH332" s="542" t="s">
        <v>1445</v>
      </c>
      <c r="AI332" s="549"/>
      <c r="AJ332" s="542">
        <v>2</v>
      </c>
      <c r="AK332" s="542">
        <v>22</v>
      </c>
      <c r="AL332" s="542">
        <v>0</v>
      </c>
      <c r="AM332" s="542">
        <v>5</v>
      </c>
      <c r="AN332" s="542">
        <v>15</v>
      </c>
      <c r="AO332" s="542">
        <v>2</v>
      </c>
      <c r="AP332" s="542">
        <v>0</v>
      </c>
      <c r="AQ332" s="542">
        <v>0</v>
      </c>
      <c r="AR332" s="542">
        <v>0</v>
      </c>
      <c r="AS332" s="542">
        <v>0</v>
      </c>
      <c r="AT332" s="542">
        <v>5</v>
      </c>
      <c r="AU332" s="542">
        <v>15</v>
      </c>
      <c r="AV332" s="542">
        <v>2</v>
      </c>
      <c r="AW332" s="542">
        <v>0</v>
      </c>
      <c r="AX332" s="542">
        <v>0</v>
      </c>
      <c r="AY332" s="542">
        <v>0</v>
      </c>
      <c r="AZ332" s="542">
        <v>0</v>
      </c>
      <c r="BA332" s="542">
        <v>0</v>
      </c>
      <c r="BB332" s="542">
        <v>0</v>
      </c>
      <c r="BC332" s="542">
        <v>0</v>
      </c>
      <c r="BD332" s="542">
        <v>0</v>
      </c>
      <c r="BE332" s="542">
        <v>0</v>
      </c>
      <c r="BF332" s="542">
        <v>0</v>
      </c>
      <c r="BG332" s="542">
        <v>0</v>
      </c>
      <c r="BH332" s="542">
        <v>0</v>
      </c>
      <c r="BI332" s="542">
        <v>0</v>
      </c>
      <c r="BJ332" s="542">
        <v>0</v>
      </c>
      <c r="BK332" s="542">
        <v>0</v>
      </c>
      <c r="BL332" s="542">
        <v>0</v>
      </c>
      <c r="BM332" s="542">
        <v>0</v>
      </c>
      <c r="BN332" s="550" t="s">
        <v>4490</v>
      </c>
      <c r="BO332" s="551">
        <v>0</v>
      </c>
      <c r="BP332" s="551">
        <v>0</v>
      </c>
      <c r="BQ332" s="553">
        <v>5.5</v>
      </c>
      <c r="BR332" s="552">
        <v>5.5</v>
      </c>
      <c r="BS332" s="552">
        <v>5.5</v>
      </c>
      <c r="BT332" s="552">
        <v>5.5</v>
      </c>
      <c r="BU332" s="529">
        <v>0</v>
      </c>
      <c r="BV332" s="519">
        <v>0</v>
      </c>
      <c r="BW332" s="519">
        <v>0</v>
      </c>
      <c r="BX332" s="519">
        <v>0</v>
      </c>
      <c r="BY332" s="519">
        <v>0</v>
      </c>
      <c r="BZ332" s="519">
        <v>0</v>
      </c>
      <c r="CA332" s="519">
        <v>0</v>
      </c>
      <c r="CB332" s="519">
        <v>0</v>
      </c>
      <c r="CC332" s="519">
        <v>0</v>
      </c>
      <c r="CD332" s="519">
        <v>0</v>
      </c>
      <c r="CE332" s="519">
        <v>0</v>
      </c>
      <c r="CF332" s="519">
        <v>0</v>
      </c>
      <c r="CG332" s="519">
        <v>0</v>
      </c>
      <c r="CH332" s="519">
        <v>0</v>
      </c>
      <c r="CI332" s="519">
        <v>0</v>
      </c>
      <c r="CJ332" s="519">
        <v>0</v>
      </c>
      <c r="CK332" s="623">
        <f t="shared" si="5"/>
        <v>22</v>
      </c>
      <c r="CL332" s="554">
        <v>22</v>
      </c>
      <c r="CM332" s="554">
        <v>22</v>
      </c>
      <c r="CN332" s="554">
        <v>22</v>
      </c>
      <c r="CO332" s="524">
        <v>3</v>
      </c>
      <c r="CP332" s="726"/>
      <c r="CQ332" s="525" t="s">
        <v>4965</v>
      </c>
      <c r="CR332" s="526" t="s">
        <v>4965</v>
      </c>
      <c r="CS332" s="527" t="s">
        <v>4965</v>
      </c>
      <c r="CT332" s="527" t="s">
        <v>4965</v>
      </c>
      <c r="CU332" s="527" t="s">
        <v>4965</v>
      </c>
    </row>
    <row r="333" spans="1:99" ht="12" customHeight="1" x14ac:dyDescent="0.2">
      <c r="A333" s="540" t="s">
        <v>2442</v>
      </c>
      <c r="B333" s="541" t="s">
        <v>894</v>
      </c>
      <c r="C333" s="541" t="s">
        <v>1432</v>
      </c>
      <c r="D333" s="541" t="s">
        <v>1432</v>
      </c>
      <c r="E333" s="542" t="s">
        <v>895</v>
      </c>
      <c r="F333" s="541" t="s">
        <v>1432</v>
      </c>
      <c r="G333" s="541" t="s">
        <v>896</v>
      </c>
      <c r="H333" s="541" t="s">
        <v>3875</v>
      </c>
      <c r="I333" s="541" t="s">
        <v>897</v>
      </c>
      <c r="J333" s="541">
        <v>528076</v>
      </c>
      <c r="K333" s="541">
        <v>173476</v>
      </c>
      <c r="L333" s="512" t="s">
        <v>3083</v>
      </c>
      <c r="M333" s="543">
        <v>41795</v>
      </c>
      <c r="N333" s="544" t="s">
        <v>1432</v>
      </c>
      <c r="O333" s="541">
        <v>0</v>
      </c>
      <c r="P333" s="541">
        <v>2</v>
      </c>
      <c r="Q333" s="545">
        <v>2</v>
      </c>
      <c r="R333" s="541" t="s">
        <v>899</v>
      </c>
      <c r="S333" s="541" t="s">
        <v>1438</v>
      </c>
      <c r="T333" s="544" t="s">
        <v>1950</v>
      </c>
      <c r="U333" s="544" t="s">
        <v>3264</v>
      </c>
      <c r="V333" s="544"/>
      <c r="W333" s="541" t="s">
        <v>1439</v>
      </c>
      <c r="X333" s="544" t="s">
        <v>1432</v>
      </c>
      <c r="Y333" s="541" t="s">
        <v>1442</v>
      </c>
      <c r="Z333" s="541" t="s">
        <v>1443</v>
      </c>
      <c r="AA333" s="541" t="s">
        <v>1444</v>
      </c>
      <c r="AB333" s="541" t="s">
        <v>2713</v>
      </c>
      <c r="AC333" s="546">
        <v>5.0000000000000001E-3</v>
      </c>
      <c r="AD333" s="547">
        <v>41795</v>
      </c>
      <c r="AE333" s="547" t="s">
        <v>1938</v>
      </c>
      <c r="AF333" s="548"/>
      <c r="AG333" s="517" t="s">
        <v>3063</v>
      </c>
      <c r="AH333" s="542" t="s">
        <v>1445</v>
      </c>
      <c r="AI333" s="549"/>
      <c r="AJ333" s="542">
        <v>0</v>
      </c>
      <c r="AK333" s="542">
        <v>0</v>
      </c>
      <c r="AL333" s="542">
        <v>0</v>
      </c>
      <c r="AM333" s="542">
        <v>1</v>
      </c>
      <c r="AN333" s="542">
        <v>1</v>
      </c>
      <c r="AO333" s="542">
        <v>0</v>
      </c>
      <c r="AP333" s="542">
        <v>0</v>
      </c>
      <c r="AQ333" s="542">
        <v>0</v>
      </c>
      <c r="AR333" s="542">
        <v>0</v>
      </c>
      <c r="AS333" s="542">
        <v>0</v>
      </c>
      <c r="AT333" s="542">
        <v>1</v>
      </c>
      <c r="AU333" s="542">
        <v>1</v>
      </c>
      <c r="AV333" s="542">
        <v>0</v>
      </c>
      <c r="AW333" s="542">
        <v>0</v>
      </c>
      <c r="AX333" s="542">
        <v>0</v>
      </c>
      <c r="AY333" s="542">
        <v>0</v>
      </c>
      <c r="AZ333" s="542">
        <v>0</v>
      </c>
      <c r="BA333" s="542">
        <v>0</v>
      </c>
      <c r="BB333" s="542">
        <v>0</v>
      </c>
      <c r="BC333" s="542">
        <v>0</v>
      </c>
      <c r="BD333" s="542">
        <v>0</v>
      </c>
      <c r="BE333" s="542">
        <v>0</v>
      </c>
      <c r="BF333" s="542">
        <v>0</v>
      </c>
      <c r="BG333" s="542">
        <v>0</v>
      </c>
      <c r="BH333" s="542">
        <v>0</v>
      </c>
      <c r="BI333" s="542">
        <v>0</v>
      </c>
      <c r="BJ333" s="542">
        <v>0</v>
      </c>
      <c r="BK333" s="542">
        <v>0</v>
      </c>
      <c r="BL333" s="542">
        <v>0</v>
      </c>
      <c r="BM333" s="542">
        <v>0</v>
      </c>
      <c r="BN333" s="550" t="s">
        <v>4490</v>
      </c>
      <c r="BO333" s="551">
        <v>0</v>
      </c>
      <c r="BP333" s="552">
        <v>1</v>
      </c>
      <c r="BQ333" s="553">
        <v>1</v>
      </c>
      <c r="BR333" s="519">
        <v>0</v>
      </c>
      <c r="BS333" s="519">
        <v>0</v>
      </c>
      <c r="BT333" s="519">
        <v>0</v>
      </c>
      <c r="BU333" s="529">
        <v>0</v>
      </c>
      <c r="BV333" s="519">
        <v>0</v>
      </c>
      <c r="BW333" s="519">
        <v>0</v>
      </c>
      <c r="BX333" s="519">
        <v>0</v>
      </c>
      <c r="BY333" s="519">
        <v>0</v>
      </c>
      <c r="BZ333" s="519">
        <v>0</v>
      </c>
      <c r="CA333" s="519">
        <v>0</v>
      </c>
      <c r="CB333" s="519">
        <v>0</v>
      </c>
      <c r="CC333" s="519">
        <v>0</v>
      </c>
      <c r="CD333" s="519">
        <v>0</v>
      </c>
      <c r="CE333" s="519">
        <v>0</v>
      </c>
      <c r="CF333" s="519">
        <v>0</v>
      </c>
      <c r="CG333" s="519">
        <v>0</v>
      </c>
      <c r="CH333" s="519">
        <v>0</v>
      </c>
      <c r="CI333" s="519">
        <v>0</v>
      </c>
      <c r="CJ333" s="519">
        <v>0</v>
      </c>
      <c r="CK333" s="623">
        <f t="shared" si="5"/>
        <v>2</v>
      </c>
      <c r="CL333" s="554">
        <v>2</v>
      </c>
      <c r="CM333" s="554">
        <v>1</v>
      </c>
      <c r="CN333" s="554">
        <v>1</v>
      </c>
      <c r="CO333" s="524">
        <v>2</v>
      </c>
      <c r="CP333" s="524"/>
      <c r="CQ333" s="525" t="s">
        <v>4965</v>
      </c>
      <c r="CR333" s="526" t="s">
        <v>4965</v>
      </c>
      <c r="CS333" s="527" t="s">
        <v>4965</v>
      </c>
      <c r="CT333" s="527" t="s">
        <v>4965</v>
      </c>
      <c r="CU333" s="527" t="s">
        <v>4965</v>
      </c>
    </row>
    <row r="334" spans="1:99" ht="12" customHeight="1" x14ac:dyDescent="0.2">
      <c r="A334" s="540" t="s">
        <v>2442</v>
      </c>
      <c r="B334" s="541" t="s">
        <v>900</v>
      </c>
      <c r="C334" s="541" t="s">
        <v>1432</v>
      </c>
      <c r="D334" s="541" t="s">
        <v>1432</v>
      </c>
      <c r="E334" s="542" t="s">
        <v>901</v>
      </c>
      <c r="F334" s="541" t="s">
        <v>1432</v>
      </c>
      <c r="G334" s="541" t="s">
        <v>902</v>
      </c>
      <c r="H334" s="541" t="s">
        <v>1458</v>
      </c>
      <c r="I334" s="541" t="s">
        <v>903</v>
      </c>
      <c r="J334" s="541">
        <v>524829</v>
      </c>
      <c r="K334" s="541">
        <v>174468</v>
      </c>
      <c r="L334" s="512" t="s">
        <v>3079</v>
      </c>
      <c r="M334" s="543">
        <v>42094</v>
      </c>
      <c r="N334" s="544" t="s">
        <v>1432</v>
      </c>
      <c r="O334" s="541">
        <v>0</v>
      </c>
      <c r="P334" s="541">
        <v>1</v>
      </c>
      <c r="Q334" s="545">
        <v>1</v>
      </c>
      <c r="R334" s="541" t="s">
        <v>904</v>
      </c>
      <c r="S334" s="541" t="s">
        <v>1438</v>
      </c>
      <c r="T334" s="544" t="s">
        <v>905</v>
      </c>
      <c r="U334" s="544" t="s">
        <v>3264</v>
      </c>
      <c r="V334" s="544"/>
      <c r="W334" s="541" t="s">
        <v>1439</v>
      </c>
      <c r="X334" s="544" t="s">
        <v>1432</v>
      </c>
      <c r="Y334" s="541" t="s">
        <v>1442</v>
      </c>
      <c r="Z334" s="541" t="s">
        <v>1443</v>
      </c>
      <c r="AA334" s="541" t="s">
        <v>1444</v>
      </c>
      <c r="AB334" s="541" t="s">
        <v>2713</v>
      </c>
      <c r="AC334" s="546">
        <v>8.0000000000000002E-3</v>
      </c>
      <c r="AD334" s="547">
        <v>42094</v>
      </c>
      <c r="AE334" s="547" t="s">
        <v>1938</v>
      </c>
      <c r="AF334" s="548"/>
      <c r="AG334" s="517" t="s">
        <v>3063</v>
      </c>
      <c r="AH334" s="542" t="s">
        <v>1445</v>
      </c>
      <c r="AI334" s="549"/>
      <c r="AJ334" s="542">
        <v>0</v>
      </c>
      <c r="AK334" s="542">
        <v>0</v>
      </c>
      <c r="AL334" s="542">
        <v>0</v>
      </c>
      <c r="AM334" s="542">
        <v>0</v>
      </c>
      <c r="AN334" s="542">
        <v>1</v>
      </c>
      <c r="AO334" s="542">
        <v>0</v>
      </c>
      <c r="AP334" s="542">
        <v>0</v>
      </c>
      <c r="AQ334" s="542">
        <v>0</v>
      </c>
      <c r="AR334" s="542">
        <v>0</v>
      </c>
      <c r="AS334" s="542">
        <v>0</v>
      </c>
      <c r="AT334" s="542">
        <v>0</v>
      </c>
      <c r="AU334" s="542">
        <v>0</v>
      </c>
      <c r="AV334" s="542">
        <v>0</v>
      </c>
      <c r="AW334" s="542">
        <v>0</v>
      </c>
      <c r="AX334" s="542">
        <v>0</v>
      </c>
      <c r="AY334" s="542">
        <v>0</v>
      </c>
      <c r="AZ334" s="542">
        <v>0</v>
      </c>
      <c r="BA334" s="542">
        <v>0</v>
      </c>
      <c r="BB334" s="542">
        <v>1</v>
      </c>
      <c r="BC334" s="542">
        <v>0</v>
      </c>
      <c r="BD334" s="542">
        <v>0</v>
      </c>
      <c r="BE334" s="542">
        <v>0</v>
      </c>
      <c r="BF334" s="542">
        <v>0</v>
      </c>
      <c r="BG334" s="542">
        <v>0</v>
      </c>
      <c r="BH334" s="542">
        <v>0</v>
      </c>
      <c r="BI334" s="542">
        <v>0</v>
      </c>
      <c r="BJ334" s="542">
        <v>0</v>
      </c>
      <c r="BK334" s="542">
        <v>0</v>
      </c>
      <c r="BL334" s="542">
        <v>0</v>
      </c>
      <c r="BM334" s="542">
        <v>0</v>
      </c>
      <c r="BN334" s="550" t="s">
        <v>4490</v>
      </c>
      <c r="BO334" s="551">
        <v>0</v>
      </c>
      <c r="BP334" s="552">
        <v>0.5</v>
      </c>
      <c r="BQ334" s="553">
        <v>0.5</v>
      </c>
      <c r="BR334" s="519">
        <v>0</v>
      </c>
      <c r="BS334" s="519">
        <v>0</v>
      </c>
      <c r="BT334" s="519">
        <v>0</v>
      </c>
      <c r="BU334" s="529">
        <v>0</v>
      </c>
      <c r="BV334" s="519">
        <v>0</v>
      </c>
      <c r="BW334" s="519">
        <v>0</v>
      </c>
      <c r="BX334" s="519">
        <v>0</v>
      </c>
      <c r="BY334" s="519">
        <v>0</v>
      </c>
      <c r="BZ334" s="519">
        <v>0</v>
      </c>
      <c r="CA334" s="519">
        <v>0</v>
      </c>
      <c r="CB334" s="519">
        <v>0</v>
      </c>
      <c r="CC334" s="519">
        <v>0</v>
      </c>
      <c r="CD334" s="519">
        <v>0</v>
      </c>
      <c r="CE334" s="519">
        <v>0</v>
      </c>
      <c r="CF334" s="519">
        <v>0</v>
      </c>
      <c r="CG334" s="519">
        <v>0</v>
      </c>
      <c r="CH334" s="519">
        <v>0</v>
      </c>
      <c r="CI334" s="519">
        <v>0</v>
      </c>
      <c r="CJ334" s="519">
        <v>0</v>
      </c>
      <c r="CK334" s="623">
        <f t="shared" si="5"/>
        <v>1</v>
      </c>
      <c r="CL334" s="554">
        <v>1</v>
      </c>
      <c r="CM334" s="554">
        <v>0.5</v>
      </c>
      <c r="CN334" s="554">
        <v>0.5</v>
      </c>
      <c r="CO334" s="524">
        <v>2</v>
      </c>
      <c r="CP334" s="524"/>
      <c r="CQ334" s="525" t="s">
        <v>4965</v>
      </c>
      <c r="CR334" s="526" t="s">
        <v>4965</v>
      </c>
      <c r="CS334" s="527" t="s">
        <v>4965</v>
      </c>
      <c r="CT334" s="527" t="s">
        <v>4965</v>
      </c>
      <c r="CU334" s="527" t="s">
        <v>4965</v>
      </c>
    </row>
    <row r="335" spans="1:99" s="110" customFormat="1" ht="12" customHeight="1" x14ac:dyDescent="0.2">
      <c r="A335" s="540" t="s">
        <v>2442</v>
      </c>
      <c r="B335" s="541" t="s">
        <v>906</v>
      </c>
      <c r="C335" s="541" t="s">
        <v>1432</v>
      </c>
      <c r="D335" s="541" t="s">
        <v>1432</v>
      </c>
      <c r="E335" s="542" t="s">
        <v>1432</v>
      </c>
      <c r="F335" s="541" t="s">
        <v>907</v>
      </c>
      <c r="G335" s="541" t="s">
        <v>908</v>
      </c>
      <c r="H335" s="541" t="s">
        <v>2717</v>
      </c>
      <c r="I335" s="541" t="s">
        <v>909</v>
      </c>
      <c r="J335" s="541">
        <v>527446</v>
      </c>
      <c r="K335" s="541">
        <v>175152</v>
      </c>
      <c r="L335" s="512" t="s">
        <v>3084</v>
      </c>
      <c r="M335" s="543">
        <v>42094</v>
      </c>
      <c r="N335" s="544" t="s">
        <v>1432</v>
      </c>
      <c r="O335" s="541">
        <v>0</v>
      </c>
      <c r="P335" s="541">
        <v>6</v>
      </c>
      <c r="Q335" s="545">
        <v>6</v>
      </c>
      <c r="R335" s="541" t="s">
        <v>910</v>
      </c>
      <c r="S335" s="541" t="s">
        <v>1438</v>
      </c>
      <c r="T335" s="544" t="s">
        <v>911</v>
      </c>
      <c r="U335" s="544" t="s">
        <v>912</v>
      </c>
      <c r="V335" s="544"/>
      <c r="W335" s="541" t="s">
        <v>1439</v>
      </c>
      <c r="X335" s="544" t="s">
        <v>1432</v>
      </c>
      <c r="Y335" s="541" t="s">
        <v>1442</v>
      </c>
      <c r="Z335" s="541" t="s">
        <v>1453</v>
      </c>
      <c r="AA335" s="541" t="s">
        <v>1444</v>
      </c>
      <c r="AB335" s="541" t="s">
        <v>3894</v>
      </c>
      <c r="AC335" s="546">
        <v>1.7999999999999999E-2</v>
      </c>
      <c r="AD335" s="547">
        <v>42094</v>
      </c>
      <c r="AE335" s="547" t="s">
        <v>1938</v>
      </c>
      <c r="AF335" s="548"/>
      <c r="AG335" s="517" t="s">
        <v>3063</v>
      </c>
      <c r="AH335" s="542" t="s">
        <v>1445</v>
      </c>
      <c r="AI335" s="549"/>
      <c r="AJ335" s="542">
        <v>0</v>
      </c>
      <c r="AK335" s="542">
        <v>0</v>
      </c>
      <c r="AL335" s="542">
        <v>0</v>
      </c>
      <c r="AM335" s="542">
        <v>0</v>
      </c>
      <c r="AN335" s="542">
        <v>6</v>
      </c>
      <c r="AO335" s="542">
        <v>0</v>
      </c>
      <c r="AP335" s="542">
        <v>0</v>
      </c>
      <c r="AQ335" s="542">
        <v>0</v>
      </c>
      <c r="AR335" s="542">
        <v>0</v>
      </c>
      <c r="AS335" s="542">
        <v>0</v>
      </c>
      <c r="AT335" s="542">
        <v>0</v>
      </c>
      <c r="AU335" s="542">
        <v>6</v>
      </c>
      <c r="AV335" s="542">
        <v>0</v>
      </c>
      <c r="AW335" s="542">
        <v>0</v>
      </c>
      <c r="AX335" s="542">
        <v>0</v>
      </c>
      <c r="AY335" s="542">
        <v>0</v>
      </c>
      <c r="AZ335" s="542">
        <v>0</v>
      </c>
      <c r="BA335" s="542">
        <v>0</v>
      </c>
      <c r="BB335" s="542">
        <v>0</v>
      </c>
      <c r="BC335" s="542">
        <v>0</v>
      </c>
      <c r="BD335" s="542">
        <v>0</v>
      </c>
      <c r="BE335" s="542">
        <v>0</v>
      </c>
      <c r="BF335" s="542">
        <v>0</v>
      </c>
      <c r="BG335" s="542">
        <v>0</v>
      </c>
      <c r="BH335" s="542">
        <v>0</v>
      </c>
      <c r="BI335" s="542">
        <v>0</v>
      </c>
      <c r="BJ335" s="542">
        <v>0</v>
      </c>
      <c r="BK335" s="542">
        <v>0</v>
      </c>
      <c r="BL335" s="542">
        <v>0</v>
      </c>
      <c r="BM335" s="542">
        <v>0</v>
      </c>
      <c r="BN335" s="550" t="s">
        <v>4490</v>
      </c>
      <c r="BO335" s="551">
        <v>0</v>
      </c>
      <c r="BP335" s="552">
        <v>3</v>
      </c>
      <c r="BQ335" s="553">
        <v>3</v>
      </c>
      <c r="BR335" s="519">
        <v>0</v>
      </c>
      <c r="BS335" s="519">
        <v>0</v>
      </c>
      <c r="BT335" s="519">
        <v>0</v>
      </c>
      <c r="BU335" s="529">
        <v>0</v>
      </c>
      <c r="BV335" s="519">
        <v>0</v>
      </c>
      <c r="BW335" s="519">
        <v>0</v>
      </c>
      <c r="BX335" s="519">
        <v>0</v>
      </c>
      <c r="BY335" s="519">
        <v>0</v>
      </c>
      <c r="BZ335" s="519">
        <v>0</v>
      </c>
      <c r="CA335" s="519">
        <v>0</v>
      </c>
      <c r="CB335" s="519">
        <v>0</v>
      </c>
      <c r="CC335" s="519">
        <v>0</v>
      </c>
      <c r="CD335" s="519">
        <v>0</v>
      </c>
      <c r="CE335" s="519">
        <v>0</v>
      </c>
      <c r="CF335" s="519">
        <v>0</v>
      </c>
      <c r="CG335" s="519">
        <v>0</v>
      </c>
      <c r="CH335" s="519">
        <v>0</v>
      </c>
      <c r="CI335" s="519">
        <v>0</v>
      </c>
      <c r="CJ335" s="519">
        <v>0</v>
      </c>
      <c r="CK335" s="623">
        <f t="shared" si="5"/>
        <v>6</v>
      </c>
      <c r="CL335" s="554">
        <v>6</v>
      </c>
      <c r="CM335" s="554">
        <v>3</v>
      </c>
      <c r="CN335" s="554">
        <v>3</v>
      </c>
      <c r="CO335" s="524">
        <v>8</v>
      </c>
      <c r="CP335" s="726"/>
      <c r="CQ335" s="530" t="s">
        <v>1940</v>
      </c>
      <c r="CR335" s="526" t="s">
        <v>4965</v>
      </c>
      <c r="CS335" s="527" t="s">
        <v>4965</v>
      </c>
      <c r="CT335" s="527" t="s">
        <v>4965</v>
      </c>
      <c r="CU335" s="527" t="s">
        <v>4965</v>
      </c>
    </row>
    <row r="336" spans="1:99" s="110" customFormat="1" ht="12" customHeight="1" x14ac:dyDescent="0.2">
      <c r="A336" s="540" t="s">
        <v>2442</v>
      </c>
      <c r="B336" s="567" t="s">
        <v>913</v>
      </c>
      <c r="C336" s="567" t="s">
        <v>914</v>
      </c>
      <c r="D336" s="567" t="s">
        <v>1432</v>
      </c>
      <c r="E336" s="568" t="s">
        <v>915</v>
      </c>
      <c r="F336" s="567" t="s">
        <v>2879</v>
      </c>
      <c r="G336" s="567" t="s">
        <v>916</v>
      </c>
      <c r="H336" s="567" t="s">
        <v>1885</v>
      </c>
      <c r="I336" s="567" t="s">
        <v>917</v>
      </c>
      <c r="J336" s="567">
        <v>525628</v>
      </c>
      <c r="K336" s="567">
        <v>173237</v>
      </c>
      <c r="L336" s="512" t="s">
        <v>3087</v>
      </c>
      <c r="M336" s="569">
        <v>41685</v>
      </c>
      <c r="N336" s="570" t="s">
        <v>1432</v>
      </c>
      <c r="O336" s="567">
        <v>0</v>
      </c>
      <c r="P336" s="567">
        <v>33</v>
      </c>
      <c r="Q336" s="545">
        <v>33</v>
      </c>
      <c r="R336" s="567" t="s">
        <v>1129</v>
      </c>
      <c r="S336" s="567" t="s">
        <v>1154</v>
      </c>
      <c r="T336" s="570" t="s">
        <v>619</v>
      </c>
      <c r="U336" s="570" t="s">
        <v>1130</v>
      </c>
      <c r="V336" s="570"/>
      <c r="W336" s="567" t="s">
        <v>1439</v>
      </c>
      <c r="X336" s="570" t="s">
        <v>1432</v>
      </c>
      <c r="Y336" s="567" t="s">
        <v>1442</v>
      </c>
      <c r="Z336" s="567" t="s">
        <v>1443</v>
      </c>
      <c r="AA336" s="567" t="s">
        <v>1443</v>
      </c>
      <c r="AB336" s="567" t="s">
        <v>1444</v>
      </c>
      <c r="AC336" s="546">
        <v>0.123</v>
      </c>
      <c r="AD336" s="571">
        <v>41685</v>
      </c>
      <c r="AE336" s="571"/>
      <c r="AF336" s="572"/>
      <c r="AG336" s="517" t="s">
        <v>628</v>
      </c>
      <c r="AH336" s="568" t="s">
        <v>3904</v>
      </c>
      <c r="AI336" s="573"/>
      <c r="AJ336" s="568">
        <v>3</v>
      </c>
      <c r="AK336" s="568">
        <v>33</v>
      </c>
      <c r="AL336" s="568">
        <v>0</v>
      </c>
      <c r="AM336" s="568">
        <v>15</v>
      </c>
      <c r="AN336" s="568">
        <v>14</v>
      </c>
      <c r="AO336" s="568">
        <v>4</v>
      </c>
      <c r="AP336" s="568">
        <v>0</v>
      </c>
      <c r="AQ336" s="568">
        <v>0</v>
      </c>
      <c r="AR336" s="568">
        <v>0</v>
      </c>
      <c r="AS336" s="568">
        <v>0</v>
      </c>
      <c r="AT336" s="568">
        <v>15</v>
      </c>
      <c r="AU336" s="568">
        <v>14</v>
      </c>
      <c r="AV336" s="568">
        <v>4</v>
      </c>
      <c r="AW336" s="568">
        <v>0</v>
      </c>
      <c r="AX336" s="568">
        <v>0</v>
      </c>
      <c r="AY336" s="568">
        <v>0</v>
      </c>
      <c r="AZ336" s="568">
        <v>0</v>
      </c>
      <c r="BA336" s="568">
        <v>0</v>
      </c>
      <c r="BB336" s="568">
        <v>0</v>
      </c>
      <c r="BC336" s="568">
        <v>0</v>
      </c>
      <c r="BD336" s="568">
        <v>0</v>
      </c>
      <c r="BE336" s="568">
        <v>0</v>
      </c>
      <c r="BF336" s="568">
        <v>0</v>
      </c>
      <c r="BG336" s="568">
        <v>0</v>
      </c>
      <c r="BH336" s="568">
        <v>0</v>
      </c>
      <c r="BI336" s="568">
        <v>0</v>
      </c>
      <c r="BJ336" s="568">
        <v>0</v>
      </c>
      <c r="BK336" s="568">
        <v>0</v>
      </c>
      <c r="BL336" s="568">
        <v>0</v>
      </c>
      <c r="BM336" s="568">
        <v>0</v>
      </c>
      <c r="BN336" s="550" t="s">
        <v>4968</v>
      </c>
      <c r="BO336" s="574">
        <v>0</v>
      </c>
      <c r="BP336" s="552">
        <v>33</v>
      </c>
      <c r="BQ336" s="528">
        <v>0</v>
      </c>
      <c r="BR336" s="519">
        <v>0</v>
      </c>
      <c r="BS336" s="524">
        <v>0</v>
      </c>
      <c r="BT336" s="524">
        <v>0</v>
      </c>
      <c r="BU336" s="575">
        <v>0</v>
      </c>
      <c r="BV336" s="524">
        <v>0</v>
      </c>
      <c r="BW336" s="524">
        <v>0</v>
      </c>
      <c r="BX336" s="524">
        <v>0</v>
      </c>
      <c r="BY336" s="524">
        <v>0</v>
      </c>
      <c r="BZ336" s="524">
        <v>0</v>
      </c>
      <c r="CA336" s="524">
        <v>0</v>
      </c>
      <c r="CB336" s="524">
        <v>0</v>
      </c>
      <c r="CC336" s="524">
        <v>0</v>
      </c>
      <c r="CD336" s="524">
        <v>0</v>
      </c>
      <c r="CE336" s="524">
        <v>0</v>
      </c>
      <c r="CF336" s="524">
        <v>0</v>
      </c>
      <c r="CG336" s="524">
        <v>0</v>
      </c>
      <c r="CH336" s="524">
        <v>0</v>
      </c>
      <c r="CI336" s="524">
        <v>0</v>
      </c>
      <c r="CJ336" s="524">
        <v>0</v>
      </c>
      <c r="CK336" s="623">
        <f t="shared" si="5"/>
        <v>33</v>
      </c>
      <c r="CL336" s="554">
        <v>33</v>
      </c>
      <c r="CM336" s="523">
        <v>0</v>
      </c>
      <c r="CN336" s="523">
        <v>0</v>
      </c>
      <c r="CO336" s="524">
        <v>3</v>
      </c>
      <c r="CP336" s="726"/>
      <c r="CQ336" s="525" t="s">
        <v>4965</v>
      </c>
      <c r="CR336" s="526" t="s">
        <v>4965</v>
      </c>
      <c r="CS336" s="527" t="s">
        <v>4965</v>
      </c>
      <c r="CT336" s="527" t="s">
        <v>4965</v>
      </c>
      <c r="CU336" s="531" t="s">
        <v>1938</v>
      </c>
    </row>
    <row r="337" spans="1:99" s="110" customFormat="1" ht="12" customHeight="1" x14ac:dyDescent="0.2">
      <c r="A337" s="540" t="s">
        <v>2442</v>
      </c>
      <c r="B337" s="567" t="s">
        <v>913</v>
      </c>
      <c r="C337" s="567" t="s">
        <v>914</v>
      </c>
      <c r="D337" s="567" t="s">
        <v>1432</v>
      </c>
      <c r="E337" s="568" t="s">
        <v>915</v>
      </c>
      <c r="F337" s="567" t="s">
        <v>2879</v>
      </c>
      <c r="G337" s="567" t="s">
        <v>916</v>
      </c>
      <c r="H337" s="567" t="s">
        <v>1885</v>
      </c>
      <c r="I337" s="567" t="s">
        <v>917</v>
      </c>
      <c r="J337" s="567">
        <v>525628</v>
      </c>
      <c r="K337" s="567">
        <v>173237</v>
      </c>
      <c r="L337" s="512" t="s">
        <v>3087</v>
      </c>
      <c r="M337" s="569">
        <v>41685</v>
      </c>
      <c r="N337" s="570" t="s">
        <v>1432</v>
      </c>
      <c r="O337" s="567">
        <v>0</v>
      </c>
      <c r="P337" s="567">
        <v>6</v>
      </c>
      <c r="Q337" s="545">
        <v>6</v>
      </c>
      <c r="R337" s="567" t="s">
        <v>1129</v>
      </c>
      <c r="S337" s="567" t="s">
        <v>1154</v>
      </c>
      <c r="T337" s="570" t="s">
        <v>619</v>
      </c>
      <c r="U337" s="570" t="s">
        <v>1130</v>
      </c>
      <c r="V337" s="570"/>
      <c r="W337" s="567" t="s">
        <v>1439</v>
      </c>
      <c r="X337" s="570" t="s">
        <v>1432</v>
      </c>
      <c r="Y337" s="567" t="s">
        <v>1442</v>
      </c>
      <c r="Z337" s="567" t="s">
        <v>1443</v>
      </c>
      <c r="AA337" s="567" t="s">
        <v>1443</v>
      </c>
      <c r="AB337" s="567" t="s">
        <v>1444</v>
      </c>
      <c r="AC337" s="546">
        <v>2.1999999999999999E-2</v>
      </c>
      <c r="AD337" s="571">
        <v>41685</v>
      </c>
      <c r="AE337" s="571"/>
      <c r="AF337" s="572"/>
      <c r="AG337" s="517" t="s">
        <v>1931</v>
      </c>
      <c r="AH337" s="568" t="s">
        <v>3905</v>
      </c>
      <c r="AI337" s="573"/>
      <c r="AJ337" s="568">
        <v>1</v>
      </c>
      <c r="AK337" s="568">
        <v>6</v>
      </c>
      <c r="AL337" s="568">
        <v>0</v>
      </c>
      <c r="AM337" s="568">
        <v>1</v>
      </c>
      <c r="AN337" s="568">
        <v>2</v>
      </c>
      <c r="AO337" s="568">
        <v>3</v>
      </c>
      <c r="AP337" s="568">
        <v>0</v>
      </c>
      <c r="AQ337" s="568">
        <v>0</v>
      </c>
      <c r="AR337" s="568">
        <v>0</v>
      </c>
      <c r="AS337" s="568">
        <v>0</v>
      </c>
      <c r="AT337" s="568">
        <v>1</v>
      </c>
      <c r="AU337" s="568">
        <v>2</v>
      </c>
      <c r="AV337" s="568">
        <v>3</v>
      </c>
      <c r="AW337" s="568">
        <v>0</v>
      </c>
      <c r="AX337" s="568">
        <v>0</v>
      </c>
      <c r="AY337" s="568">
        <v>0</v>
      </c>
      <c r="AZ337" s="568">
        <v>0</v>
      </c>
      <c r="BA337" s="568">
        <v>0</v>
      </c>
      <c r="BB337" s="568">
        <v>0</v>
      </c>
      <c r="BC337" s="568">
        <v>0</v>
      </c>
      <c r="BD337" s="568">
        <v>0</v>
      </c>
      <c r="BE337" s="568">
        <v>0</v>
      </c>
      <c r="BF337" s="568">
        <v>0</v>
      </c>
      <c r="BG337" s="568">
        <v>0</v>
      </c>
      <c r="BH337" s="568">
        <v>0</v>
      </c>
      <c r="BI337" s="568">
        <v>0</v>
      </c>
      <c r="BJ337" s="568">
        <v>0</v>
      </c>
      <c r="BK337" s="568">
        <v>0</v>
      </c>
      <c r="BL337" s="568">
        <v>0</v>
      </c>
      <c r="BM337" s="568">
        <v>0</v>
      </c>
      <c r="BN337" s="550" t="s">
        <v>4968</v>
      </c>
      <c r="BO337" s="574">
        <v>0</v>
      </c>
      <c r="BP337" s="552">
        <v>6</v>
      </c>
      <c r="BQ337" s="528">
        <v>0</v>
      </c>
      <c r="BR337" s="519">
        <v>0</v>
      </c>
      <c r="BS337" s="524">
        <v>0</v>
      </c>
      <c r="BT337" s="524">
        <v>0</v>
      </c>
      <c r="BU337" s="575">
        <v>0</v>
      </c>
      <c r="BV337" s="524">
        <v>0</v>
      </c>
      <c r="BW337" s="524">
        <v>0</v>
      </c>
      <c r="BX337" s="524">
        <v>0</v>
      </c>
      <c r="BY337" s="524">
        <v>0</v>
      </c>
      <c r="BZ337" s="524">
        <v>0</v>
      </c>
      <c r="CA337" s="524">
        <v>0</v>
      </c>
      <c r="CB337" s="524">
        <v>0</v>
      </c>
      <c r="CC337" s="524">
        <v>0</v>
      </c>
      <c r="CD337" s="524">
        <v>0</v>
      </c>
      <c r="CE337" s="524">
        <v>0</v>
      </c>
      <c r="CF337" s="524">
        <v>0</v>
      </c>
      <c r="CG337" s="524">
        <v>0</v>
      </c>
      <c r="CH337" s="524">
        <v>0</v>
      </c>
      <c r="CI337" s="524">
        <v>0</v>
      </c>
      <c r="CJ337" s="524">
        <v>0</v>
      </c>
      <c r="CK337" s="623">
        <f t="shared" si="5"/>
        <v>6</v>
      </c>
      <c r="CL337" s="554">
        <v>6</v>
      </c>
      <c r="CM337" s="523">
        <v>0</v>
      </c>
      <c r="CN337" s="523">
        <v>0</v>
      </c>
      <c r="CO337" s="524">
        <v>2</v>
      </c>
      <c r="CP337" s="524"/>
      <c r="CQ337" s="525" t="s">
        <v>4965</v>
      </c>
      <c r="CR337" s="526" t="s">
        <v>4965</v>
      </c>
      <c r="CS337" s="527" t="s">
        <v>4965</v>
      </c>
      <c r="CT337" s="527" t="s">
        <v>4965</v>
      </c>
      <c r="CU337" s="531" t="s">
        <v>1938</v>
      </c>
    </row>
    <row r="338" spans="1:99" ht="12" customHeight="1" x14ac:dyDescent="0.2">
      <c r="A338" s="540" t="s">
        <v>2442</v>
      </c>
      <c r="B338" s="567" t="s">
        <v>913</v>
      </c>
      <c r="C338" s="567" t="s">
        <v>914</v>
      </c>
      <c r="D338" s="567" t="s">
        <v>1432</v>
      </c>
      <c r="E338" s="568" t="s">
        <v>915</v>
      </c>
      <c r="F338" s="567" t="s">
        <v>2879</v>
      </c>
      <c r="G338" s="567" t="s">
        <v>916</v>
      </c>
      <c r="H338" s="567" t="s">
        <v>1885</v>
      </c>
      <c r="I338" s="567" t="s">
        <v>917</v>
      </c>
      <c r="J338" s="567">
        <v>525628</v>
      </c>
      <c r="K338" s="567">
        <v>173237</v>
      </c>
      <c r="L338" s="512" t="s">
        <v>3087</v>
      </c>
      <c r="M338" s="569">
        <v>41685</v>
      </c>
      <c r="N338" s="570" t="s">
        <v>1432</v>
      </c>
      <c r="O338" s="567">
        <v>0</v>
      </c>
      <c r="P338" s="567">
        <v>154</v>
      </c>
      <c r="Q338" s="545">
        <v>154</v>
      </c>
      <c r="R338" s="567" t="s">
        <v>1129</v>
      </c>
      <c r="S338" s="567" t="s">
        <v>1154</v>
      </c>
      <c r="T338" s="570" t="s">
        <v>619</v>
      </c>
      <c r="U338" s="570" t="s">
        <v>1130</v>
      </c>
      <c r="V338" s="570"/>
      <c r="W338" s="567" t="s">
        <v>1439</v>
      </c>
      <c r="X338" s="570" t="s">
        <v>1432</v>
      </c>
      <c r="Y338" s="567" t="s">
        <v>1442</v>
      </c>
      <c r="Z338" s="567" t="s">
        <v>1443</v>
      </c>
      <c r="AA338" s="567" t="s">
        <v>1443</v>
      </c>
      <c r="AB338" s="567" t="s">
        <v>1444</v>
      </c>
      <c r="AC338" s="546">
        <v>0.57599999999999996</v>
      </c>
      <c r="AD338" s="571">
        <v>41685</v>
      </c>
      <c r="AE338" s="571"/>
      <c r="AF338" s="572"/>
      <c r="AG338" s="517" t="s">
        <v>3063</v>
      </c>
      <c r="AH338" s="568" t="s">
        <v>1445</v>
      </c>
      <c r="AI338" s="573"/>
      <c r="AJ338" s="568">
        <v>15</v>
      </c>
      <c r="AK338" s="568">
        <v>154</v>
      </c>
      <c r="AL338" s="568">
        <v>4</v>
      </c>
      <c r="AM338" s="568">
        <v>51</v>
      </c>
      <c r="AN338" s="568">
        <v>72</v>
      </c>
      <c r="AO338" s="568">
        <v>23</v>
      </c>
      <c r="AP338" s="568">
        <v>4</v>
      </c>
      <c r="AQ338" s="568">
        <v>0</v>
      </c>
      <c r="AR338" s="568">
        <v>0</v>
      </c>
      <c r="AS338" s="568">
        <v>4</v>
      </c>
      <c r="AT338" s="568">
        <v>51</v>
      </c>
      <c r="AU338" s="568">
        <v>72</v>
      </c>
      <c r="AV338" s="568">
        <v>23</v>
      </c>
      <c r="AW338" s="568">
        <v>0</v>
      </c>
      <c r="AX338" s="568">
        <v>0</v>
      </c>
      <c r="AY338" s="568">
        <v>0</v>
      </c>
      <c r="AZ338" s="568">
        <v>0</v>
      </c>
      <c r="BA338" s="568">
        <v>0</v>
      </c>
      <c r="BB338" s="568">
        <v>0</v>
      </c>
      <c r="BC338" s="568">
        <v>0</v>
      </c>
      <c r="BD338" s="568">
        <v>4</v>
      </c>
      <c r="BE338" s="568">
        <v>0</v>
      </c>
      <c r="BF338" s="568">
        <v>0</v>
      </c>
      <c r="BG338" s="568">
        <v>0</v>
      </c>
      <c r="BH338" s="568">
        <v>0</v>
      </c>
      <c r="BI338" s="568">
        <v>0</v>
      </c>
      <c r="BJ338" s="568">
        <v>0</v>
      </c>
      <c r="BK338" s="568">
        <v>0</v>
      </c>
      <c r="BL338" s="568">
        <v>0</v>
      </c>
      <c r="BM338" s="568">
        <v>0</v>
      </c>
      <c r="BN338" s="550" t="s">
        <v>4968</v>
      </c>
      <c r="BO338" s="574">
        <v>0</v>
      </c>
      <c r="BP338" s="552">
        <v>77</v>
      </c>
      <c r="BQ338" s="553">
        <v>77</v>
      </c>
      <c r="BR338" s="519">
        <v>0</v>
      </c>
      <c r="BS338" s="524">
        <v>0</v>
      </c>
      <c r="BT338" s="524">
        <v>0</v>
      </c>
      <c r="BU338" s="575">
        <v>0</v>
      </c>
      <c r="BV338" s="524">
        <v>0</v>
      </c>
      <c r="BW338" s="524">
        <v>0</v>
      </c>
      <c r="BX338" s="524">
        <v>0</v>
      </c>
      <c r="BY338" s="524">
        <v>0</v>
      </c>
      <c r="BZ338" s="524">
        <v>0</v>
      </c>
      <c r="CA338" s="524">
        <v>0</v>
      </c>
      <c r="CB338" s="524">
        <v>0</v>
      </c>
      <c r="CC338" s="524">
        <v>0</v>
      </c>
      <c r="CD338" s="524">
        <v>0</v>
      </c>
      <c r="CE338" s="524">
        <v>0</v>
      </c>
      <c r="CF338" s="524">
        <v>0</v>
      </c>
      <c r="CG338" s="524">
        <v>0</v>
      </c>
      <c r="CH338" s="524">
        <v>0</v>
      </c>
      <c r="CI338" s="524">
        <v>0</v>
      </c>
      <c r="CJ338" s="524">
        <v>0</v>
      </c>
      <c r="CK338" s="623">
        <f t="shared" si="5"/>
        <v>154</v>
      </c>
      <c r="CL338" s="554">
        <v>154</v>
      </c>
      <c r="CM338" s="554">
        <v>77</v>
      </c>
      <c r="CN338" s="554">
        <v>77</v>
      </c>
      <c r="CO338" s="524">
        <v>3</v>
      </c>
      <c r="CP338" s="726"/>
      <c r="CQ338" s="525" t="s">
        <v>4965</v>
      </c>
      <c r="CR338" s="526" t="s">
        <v>4965</v>
      </c>
      <c r="CS338" s="527" t="s">
        <v>4965</v>
      </c>
      <c r="CT338" s="527" t="s">
        <v>4965</v>
      </c>
      <c r="CU338" s="531" t="s">
        <v>1938</v>
      </c>
    </row>
    <row r="339" spans="1:99" s="71" customFormat="1" ht="12" customHeight="1" x14ac:dyDescent="0.2">
      <c r="A339" s="540" t="s">
        <v>2442</v>
      </c>
      <c r="B339" s="541" t="s">
        <v>1131</v>
      </c>
      <c r="C339" s="541" t="s">
        <v>1432</v>
      </c>
      <c r="D339" s="541" t="s">
        <v>1432</v>
      </c>
      <c r="E339" s="542" t="s">
        <v>1432</v>
      </c>
      <c r="F339" s="541" t="s">
        <v>1132</v>
      </c>
      <c r="G339" s="541" t="s">
        <v>4568</v>
      </c>
      <c r="H339" s="541" t="s">
        <v>1458</v>
      </c>
      <c r="I339" s="541" t="s">
        <v>1133</v>
      </c>
      <c r="J339" s="541">
        <v>523672</v>
      </c>
      <c r="K339" s="541">
        <v>175817</v>
      </c>
      <c r="L339" s="512" t="s">
        <v>3088</v>
      </c>
      <c r="M339" s="543">
        <v>41364</v>
      </c>
      <c r="N339" s="544" t="s">
        <v>1432</v>
      </c>
      <c r="O339" s="541">
        <v>2</v>
      </c>
      <c r="P339" s="541">
        <v>3</v>
      </c>
      <c r="Q339" s="545">
        <v>1</v>
      </c>
      <c r="R339" s="541" t="s">
        <v>1134</v>
      </c>
      <c r="S339" s="541" t="s">
        <v>1438</v>
      </c>
      <c r="T339" s="544" t="s">
        <v>1135</v>
      </c>
      <c r="U339" s="544" t="s">
        <v>3264</v>
      </c>
      <c r="V339" s="544"/>
      <c r="W339" s="541" t="s">
        <v>1439</v>
      </c>
      <c r="X339" s="544" t="s">
        <v>1432</v>
      </c>
      <c r="Y339" s="541" t="s">
        <v>1442</v>
      </c>
      <c r="Z339" s="541" t="s">
        <v>1453</v>
      </c>
      <c r="AA339" s="541" t="s">
        <v>1444</v>
      </c>
      <c r="AB339" s="541" t="s">
        <v>1136</v>
      </c>
      <c r="AC339" s="546">
        <v>7.0000000000000001E-3</v>
      </c>
      <c r="AD339" s="547">
        <v>41364</v>
      </c>
      <c r="AE339" s="547"/>
      <c r="AF339" s="548"/>
      <c r="AG339" s="517" t="s">
        <v>3063</v>
      </c>
      <c r="AH339" s="542" t="s">
        <v>1445</v>
      </c>
      <c r="AI339" s="549"/>
      <c r="AJ339" s="542">
        <v>0</v>
      </c>
      <c r="AK339" s="542">
        <v>0</v>
      </c>
      <c r="AL339" s="542">
        <v>0</v>
      </c>
      <c r="AM339" s="542">
        <v>0</v>
      </c>
      <c r="AN339" s="542">
        <v>0</v>
      </c>
      <c r="AO339" s="542">
        <v>1</v>
      </c>
      <c r="AP339" s="542">
        <v>0</v>
      </c>
      <c r="AQ339" s="542">
        <v>0</v>
      </c>
      <c r="AR339" s="542">
        <v>0</v>
      </c>
      <c r="AS339" s="542">
        <v>0</v>
      </c>
      <c r="AT339" s="542">
        <v>0</v>
      </c>
      <c r="AU339" s="542">
        <v>0</v>
      </c>
      <c r="AV339" s="542">
        <v>1</v>
      </c>
      <c r="AW339" s="542">
        <v>0</v>
      </c>
      <c r="AX339" s="542">
        <v>0</v>
      </c>
      <c r="AY339" s="542">
        <v>0</v>
      </c>
      <c r="AZ339" s="542">
        <v>0</v>
      </c>
      <c r="BA339" s="542">
        <v>0</v>
      </c>
      <c r="BB339" s="542">
        <v>0</v>
      </c>
      <c r="BC339" s="542">
        <v>0</v>
      </c>
      <c r="BD339" s="542">
        <v>0</v>
      </c>
      <c r="BE339" s="542">
        <v>0</v>
      </c>
      <c r="BF339" s="542">
        <v>0</v>
      </c>
      <c r="BG339" s="542">
        <v>0</v>
      </c>
      <c r="BH339" s="542">
        <v>0</v>
      </c>
      <c r="BI339" s="542">
        <v>0</v>
      </c>
      <c r="BJ339" s="542">
        <v>0</v>
      </c>
      <c r="BK339" s="542">
        <v>0</v>
      </c>
      <c r="BL339" s="542">
        <v>0</v>
      </c>
      <c r="BM339" s="542">
        <v>0</v>
      </c>
      <c r="BN339" s="550" t="s">
        <v>4490</v>
      </c>
      <c r="BO339" s="551">
        <v>0</v>
      </c>
      <c r="BP339" s="552">
        <v>0.5</v>
      </c>
      <c r="BQ339" s="553">
        <v>0.5</v>
      </c>
      <c r="BR339" s="519">
        <v>0</v>
      </c>
      <c r="BS339" s="519">
        <v>0</v>
      </c>
      <c r="BT339" s="519">
        <v>0</v>
      </c>
      <c r="BU339" s="529">
        <v>0</v>
      </c>
      <c r="BV339" s="519">
        <v>0</v>
      </c>
      <c r="BW339" s="519">
        <v>0</v>
      </c>
      <c r="BX339" s="519">
        <v>0</v>
      </c>
      <c r="BY339" s="519">
        <v>0</v>
      </c>
      <c r="BZ339" s="519">
        <v>0</v>
      </c>
      <c r="CA339" s="519">
        <v>0</v>
      </c>
      <c r="CB339" s="519">
        <v>0</v>
      </c>
      <c r="CC339" s="519">
        <v>0</v>
      </c>
      <c r="CD339" s="519">
        <v>0</v>
      </c>
      <c r="CE339" s="519">
        <v>0</v>
      </c>
      <c r="CF339" s="519">
        <v>0</v>
      </c>
      <c r="CG339" s="519">
        <v>0</v>
      </c>
      <c r="CH339" s="519">
        <v>0</v>
      </c>
      <c r="CI339" s="519">
        <v>0</v>
      </c>
      <c r="CJ339" s="519">
        <v>0</v>
      </c>
      <c r="CK339" s="623">
        <f t="shared" si="5"/>
        <v>1</v>
      </c>
      <c r="CL339" s="554">
        <v>1</v>
      </c>
      <c r="CM339" s="554">
        <v>0.5</v>
      </c>
      <c r="CN339" s="554">
        <v>0.5</v>
      </c>
      <c r="CO339" s="524">
        <v>8</v>
      </c>
      <c r="CP339" s="726"/>
      <c r="CQ339" s="525" t="s">
        <v>4965</v>
      </c>
      <c r="CR339" s="526" t="s">
        <v>4965</v>
      </c>
      <c r="CS339" s="527" t="s">
        <v>4965</v>
      </c>
      <c r="CT339" s="527" t="s">
        <v>4965</v>
      </c>
      <c r="CU339" s="527" t="s">
        <v>4965</v>
      </c>
    </row>
    <row r="340" spans="1:99" ht="12" customHeight="1" x14ac:dyDescent="0.2">
      <c r="A340" s="540" t="s">
        <v>2442</v>
      </c>
      <c r="B340" s="541" t="s">
        <v>1137</v>
      </c>
      <c r="C340" s="541" t="s">
        <v>1138</v>
      </c>
      <c r="D340" s="541" t="s">
        <v>1432</v>
      </c>
      <c r="E340" s="542" t="s">
        <v>1139</v>
      </c>
      <c r="F340" s="541" t="s">
        <v>1432</v>
      </c>
      <c r="G340" s="541" t="s">
        <v>4568</v>
      </c>
      <c r="H340" s="541" t="s">
        <v>1458</v>
      </c>
      <c r="I340" s="541" t="s">
        <v>1432</v>
      </c>
      <c r="J340" s="541">
        <v>523136</v>
      </c>
      <c r="K340" s="541">
        <v>175950</v>
      </c>
      <c r="L340" s="512" t="s">
        <v>3088</v>
      </c>
      <c r="M340" s="543">
        <v>42094</v>
      </c>
      <c r="N340" s="544" t="s">
        <v>1432</v>
      </c>
      <c r="O340" s="541">
        <v>0</v>
      </c>
      <c r="P340" s="541">
        <v>24</v>
      </c>
      <c r="Q340" s="545">
        <v>24</v>
      </c>
      <c r="R340" s="541" t="s">
        <v>4623</v>
      </c>
      <c r="S340" s="541" t="s">
        <v>1438</v>
      </c>
      <c r="T340" s="544" t="s">
        <v>1898</v>
      </c>
      <c r="U340" s="544" t="s">
        <v>1140</v>
      </c>
      <c r="V340" s="544"/>
      <c r="W340" s="541" t="s">
        <v>1439</v>
      </c>
      <c r="X340" s="544" t="s">
        <v>1432</v>
      </c>
      <c r="Y340" s="541" t="s">
        <v>1442</v>
      </c>
      <c r="Z340" s="541" t="s">
        <v>4694</v>
      </c>
      <c r="AA340" s="541" t="s">
        <v>1443</v>
      </c>
      <c r="AB340" s="541" t="s">
        <v>1444</v>
      </c>
      <c r="AC340" s="546">
        <v>0.13750000000000001</v>
      </c>
      <c r="AD340" s="547">
        <v>42094</v>
      </c>
      <c r="AE340" s="547" t="s">
        <v>1938</v>
      </c>
      <c r="AF340" s="548"/>
      <c r="AG340" s="517" t="s">
        <v>3063</v>
      </c>
      <c r="AH340" s="542" t="s">
        <v>1892</v>
      </c>
      <c r="AI340" s="549"/>
      <c r="AJ340" s="542">
        <v>2</v>
      </c>
      <c r="AK340" s="542">
        <v>24</v>
      </c>
      <c r="AL340" s="542">
        <v>0</v>
      </c>
      <c r="AM340" s="542">
        <v>4</v>
      </c>
      <c r="AN340" s="542">
        <v>16</v>
      </c>
      <c r="AO340" s="542">
        <v>4</v>
      </c>
      <c r="AP340" s="542">
        <v>0</v>
      </c>
      <c r="AQ340" s="542">
        <v>0</v>
      </c>
      <c r="AR340" s="542">
        <v>0</v>
      </c>
      <c r="AS340" s="542">
        <v>0</v>
      </c>
      <c r="AT340" s="542">
        <v>4</v>
      </c>
      <c r="AU340" s="542">
        <v>16</v>
      </c>
      <c r="AV340" s="542">
        <v>4</v>
      </c>
      <c r="AW340" s="542">
        <v>0</v>
      </c>
      <c r="AX340" s="542">
        <v>0</v>
      </c>
      <c r="AY340" s="542">
        <v>0</v>
      </c>
      <c r="AZ340" s="542">
        <v>0</v>
      </c>
      <c r="BA340" s="542">
        <v>0</v>
      </c>
      <c r="BB340" s="542">
        <v>0</v>
      </c>
      <c r="BC340" s="542">
        <v>0</v>
      </c>
      <c r="BD340" s="542">
        <v>0</v>
      </c>
      <c r="BE340" s="542">
        <v>0</v>
      </c>
      <c r="BF340" s="542">
        <v>0</v>
      </c>
      <c r="BG340" s="542">
        <v>0</v>
      </c>
      <c r="BH340" s="542">
        <v>0</v>
      </c>
      <c r="BI340" s="542">
        <v>0</v>
      </c>
      <c r="BJ340" s="542">
        <v>0</v>
      </c>
      <c r="BK340" s="542">
        <v>0</v>
      </c>
      <c r="BL340" s="542">
        <v>0</v>
      </c>
      <c r="BM340" s="542">
        <v>0</v>
      </c>
      <c r="BN340" s="550" t="s">
        <v>4491</v>
      </c>
      <c r="BO340" s="551">
        <v>0</v>
      </c>
      <c r="BP340" s="519">
        <v>0</v>
      </c>
      <c r="BQ340" s="553">
        <v>24</v>
      </c>
      <c r="BR340" s="519">
        <v>0</v>
      </c>
      <c r="BS340" s="519">
        <v>0</v>
      </c>
      <c r="BT340" s="519">
        <v>0</v>
      </c>
      <c r="BU340" s="529">
        <v>0</v>
      </c>
      <c r="BV340" s="519">
        <v>0</v>
      </c>
      <c r="BW340" s="519">
        <v>0</v>
      </c>
      <c r="BX340" s="519">
        <v>0</v>
      </c>
      <c r="BY340" s="519">
        <v>0</v>
      </c>
      <c r="BZ340" s="519">
        <v>0</v>
      </c>
      <c r="CA340" s="519">
        <v>0</v>
      </c>
      <c r="CB340" s="519">
        <v>0</v>
      </c>
      <c r="CC340" s="519">
        <v>0</v>
      </c>
      <c r="CD340" s="519">
        <v>0</v>
      </c>
      <c r="CE340" s="519">
        <v>0</v>
      </c>
      <c r="CF340" s="519">
        <v>0</v>
      </c>
      <c r="CG340" s="519">
        <v>0</v>
      </c>
      <c r="CH340" s="519">
        <v>0</v>
      </c>
      <c r="CI340" s="519">
        <v>0</v>
      </c>
      <c r="CJ340" s="519">
        <v>0</v>
      </c>
      <c r="CK340" s="623">
        <f t="shared" si="5"/>
        <v>24</v>
      </c>
      <c r="CL340" s="554">
        <v>24</v>
      </c>
      <c r="CM340" s="554">
        <v>24</v>
      </c>
      <c r="CN340" s="554">
        <v>24</v>
      </c>
      <c r="CO340" s="524">
        <v>3</v>
      </c>
      <c r="CP340" s="726"/>
      <c r="CQ340" s="525" t="s">
        <v>4965</v>
      </c>
      <c r="CR340" s="526" t="s">
        <v>4965</v>
      </c>
      <c r="CS340" s="527" t="s">
        <v>4965</v>
      </c>
      <c r="CT340" s="527" t="s">
        <v>4965</v>
      </c>
      <c r="CU340" s="527" t="s">
        <v>4965</v>
      </c>
    </row>
    <row r="341" spans="1:99" ht="12" customHeight="1" x14ac:dyDescent="0.2">
      <c r="A341" s="540" t="s">
        <v>2442</v>
      </c>
      <c r="B341" s="541" t="s">
        <v>1141</v>
      </c>
      <c r="C341" s="541" t="s">
        <v>1432</v>
      </c>
      <c r="D341" s="541" t="s">
        <v>1432</v>
      </c>
      <c r="E341" s="542" t="s">
        <v>1142</v>
      </c>
      <c r="F341" s="541" t="s">
        <v>4729</v>
      </c>
      <c r="G341" s="541" t="s">
        <v>1143</v>
      </c>
      <c r="H341" s="541" t="s">
        <v>3875</v>
      </c>
      <c r="I341" s="541" t="s">
        <v>1144</v>
      </c>
      <c r="J341" s="541">
        <v>528901</v>
      </c>
      <c r="K341" s="541">
        <v>173502</v>
      </c>
      <c r="L341" s="512" t="s">
        <v>3076</v>
      </c>
      <c r="M341" s="543">
        <v>41607</v>
      </c>
      <c r="N341" s="544" t="s">
        <v>1432</v>
      </c>
      <c r="O341" s="541">
        <v>0</v>
      </c>
      <c r="P341" s="541">
        <v>2</v>
      </c>
      <c r="Q341" s="545">
        <v>2</v>
      </c>
      <c r="R341" s="541" t="s">
        <v>1145</v>
      </c>
      <c r="S341" s="541" t="s">
        <v>1438</v>
      </c>
      <c r="T341" s="544" t="s">
        <v>1146</v>
      </c>
      <c r="U341" s="544" t="s">
        <v>1147</v>
      </c>
      <c r="V341" s="544"/>
      <c r="W341" s="541" t="s">
        <v>1439</v>
      </c>
      <c r="X341" s="544" t="s">
        <v>1432</v>
      </c>
      <c r="Y341" s="541" t="s">
        <v>1442</v>
      </c>
      <c r="Z341" s="541" t="s">
        <v>2722</v>
      </c>
      <c r="AA341" s="541" t="s">
        <v>1444</v>
      </c>
      <c r="AB341" s="541" t="s">
        <v>2723</v>
      </c>
      <c r="AC341" s="546">
        <v>0.02</v>
      </c>
      <c r="AD341" s="547">
        <v>41607</v>
      </c>
      <c r="AE341" s="547"/>
      <c r="AF341" s="548"/>
      <c r="AG341" s="517" t="s">
        <v>3063</v>
      </c>
      <c r="AH341" s="542" t="s">
        <v>1445</v>
      </c>
      <c r="AI341" s="542"/>
      <c r="AJ341" s="542">
        <v>0</v>
      </c>
      <c r="AK341" s="542">
        <v>0</v>
      </c>
      <c r="AL341" s="542">
        <v>0</v>
      </c>
      <c r="AM341" s="542">
        <v>2</v>
      </c>
      <c r="AN341" s="542">
        <v>0</v>
      </c>
      <c r="AO341" s="542">
        <v>0</v>
      </c>
      <c r="AP341" s="542">
        <v>0</v>
      </c>
      <c r="AQ341" s="542">
        <v>0</v>
      </c>
      <c r="AR341" s="542">
        <v>0</v>
      </c>
      <c r="AS341" s="542">
        <v>0</v>
      </c>
      <c r="AT341" s="542">
        <v>2</v>
      </c>
      <c r="AU341" s="542">
        <v>0</v>
      </c>
      <c r="AV341" s="542">
        <v>0</v>
      </c>
      <c r="AW341" s="542">
        <v>0</v>
      </c>
      <c r="AX341" s="542">
        <v>0</v>
      </c>
      <c r="AY341" s="542">
        <v>0</v>
      </c>
      <c r="AZ341" s="542">
        <v>0</v>
      </c>
      <c r="BA341" s="542">
        <v>0</v>
      </c>
      <c r="BB341" s="542">
        <v>0</v>
      </c>
      <c r="BC341" s="542">
        <v>0</v>
      </c>
      <c r="BD341" s="542">
        <v>0</v>
      </c>
      <c r="BE341" s="542">
        <v>0</v>
      </c>
      <c r="BF341" s="542">
        <v>0</v>
      </c>
      <c r="BG341" s="542">
        <v>0</v>
      </c>
      <c r="BH341" s="542">
        <v>0</v>
      </c>
      <c r="BI341" s="542">
        <v>0</v>
      </c>
      <c r="BJ341" s="542">
        <v>0</v>
      </c>
      <c r="BK341" s="542">
        <v>0</v>
      </c>
      <c r="BL341" s="542">
        <v>0</v>
      </c>
      <c r="BM341" s="542">
        <v>0</v>
      </c>
      <c r="BN341" s="550" t="s">
        <v>4490</v>
      </c>
      <c r="BO341" s="551">
        <v>0</v>
      </c>
      <c r="BP341" s="552">
        <v>1</v>
      </c>
      <c r="BQ341" s="553">
        <v>1</v>
      </c>
      <c r="BR341" s="519">
        <v>0</v>
      </c>
      <c r="BS341" s="519">
        <v>0</v>
      </c>
      <c r="BT341" s="519">
        <v>0</v>
      </c>
      <c r="BU341" s="529">
        <v>0</v>
      </c>
      <c r="BV341" s="519">
        <v>0</v>
      </c>
      <c r="BW341" s="519">
        <v>0</v>
      </c>
      <c r="BX341" s="519">
        <v>0</v>
      </c>
      <c r="BY341" s="519">
        <v>0</v>
      </c>
      <c r="BZ341" s="519">
        <v>0</v>
      </c>
      <c r="CA341" s="519">
        <v>0</v>
      </c>
      <c r="CB341" s="519">
        <v>0</v>
      </c>
      <c r="CC341" s="519">
        <v>0</v>
      </c>
      <c r="CD341" s="519">
        <v>0</v>
      </c>
      <c r="CE341" s="519">
        <v>0</v>
      </c>
      <c r="CF341" s="519">
        <v>0</v>
      </c>
      <c r="CG341" s="519">
        <v>0</v>
      </c>
      <c r="CH341" s="519">
        <v>0</v>
      </c>
      <c r="CI341" s="519">
        <v>0</v>
      </c>
      <c r="CJ341" s="519">
        <v>0</v>
      </c>
      <c r="CK341" s="623">
        <f t="shared" si="5"/>
        <v>2</v>
      </c>
      <c r="CL341" s="554">
        <v>2</v>
      </c>
      <c r="CM341" s="554">
        <v>1</v>
      </c>
      <c r="CN341" s="554">
        <v>1</v>
      </c>
      <c r="CO341" s="524">
        <v>8</v>
      </c>
      <c r="CP341" s="726"/>
      <c r="CQ341" s="525" t="s">
        <v>4965</v>
      </c>
      <c r="CR341" s="526" t="s">
        <v>4965</v>
      </c>
      <c r="CS341" s="527" t="s">
        <v>4965</v>
      </c>
      <c r="CT341" s="527" t="s">
        <v>4965</v>
      </c>
      <c r="CU341" s="527" t="s">
        <v>4965</v>
      </c>
    </row>
    <row r="342" spans="1:99" ht="12" customHeight="1" x14ac:dyDescent="0.2">
      <c r="A342" s="557" t="s">
        <v>2442</v>
      </c>
      <c r="B342" s="541" t="s">
        <v>1148</v>
      </c>
      <c r="C342" s="541" t="s">
        <v>1432</v>
      </c>
      <c r="D342" s="567" t="s">
        <v>4662</v>
      </c>
      <c r="E342" s="542" t="s">
        <v>1149</v>
      </c>
      <c r="F342" s="541" t="s">
        <v>1432</v>
      </c>
      <c r="G342" s="541" t="s">
        <v>1150</v>
      </c>
      <c r="H342" s="541" t="s">
        <v>2717</v>
      </c>
      <c r="I342" s="541" t="s">
        <v>1432</v>
      </c>
      <c r="J342" s="541">
        <v>527156</v>
      </c>
      <c r="K342" s="541">
        <v>175243</v>
      </c>
      <c r="L342" s="530" t="s">
        <v>3084</v>
      </c>
      <c r="M342" s="543">
        <v>41304</v>
      </c>
      <c r="N342" s="544" t="s">
        <v>1432</v>
      </c>
      <c r="O342" s="541">
        <v>0</v>
      </c>
      <c r="P342" s="541">
        <v>6</v>
      </c>
      <c r="Q342" s="545">
        <v>6</v>
      </c>
      <c r="R342" s="541" t="s">
        <v>843</v>
      </c>
      <c r="S342" s="541" t="s">
        <v>1154</v>
      </c>
      <c r="T342" s="544" t="s">
        <v>844</v>
      </c>
      <c r="U342" s="544" t="s">
        <v>845</v>
      </c>
      <c r="V342" s="544"/>
      <c r="W342" s="541" t="s">
        <v>1439</v>
      </c>
      <c r="X342" s="544" t="s">
        <v>1432</v>
      </c>
      <c r="Y342" s="541" t="s">
        <v>1442</v>
      </c>
      <c r="Z342" s="541" t="s">
        <v>1443</v>
      </c>
      <c r="AA342" s="541" t="s">
        <v>1443</v>
      </c>
      <c r="AB342" s="541" t="s">
        <v>1444</v>
      </c>
      <c r="AC342" s="546">
        <v>2.1999999999999999E-2</v>
      </c>
      <c r="AD342" s="547">
        <v>41364</v>
      </c>
      <c r="AE342" s="547"/>
      <c r="AF342" s="548"/>
      <c r="AG342" s="517" t="s">
        <v>628</v>
      </c>
      <c r="AH342" s="542" t="s">
        <v>3279</v>
      </c>
      <c r="AI342" s="542"/>
      <c r="AJ342" s="542">
        <v>0</v>
      </c>
      <c r="AK342" s="542">
        <v>6</v>
      </c>
      <c r="AL342" s="542">
        <v>0</v>
      </c>
      <c r="AM342" s="542">
        <v>1</v>
      </c>
      <c r="AN342" s="542">
        <v>1</v>
      </c>
      <c r="AO342" s="542">
        <v>2</v>
      </c>
      <c r="AP342" s="542">
        <v>2</v>
      </c>
      <c r="AQ342" s="542">
        <v>0</v>
      </c>
      <c r="AR342" s="542">
        <v>0</v>
      </c>
      <c r="AS342" s="542">
        <v>0</v>
      </c>
      <c r="AT342" s="542">
        <v>1</v>
      </c>
      <c r="AU342" s="542">
        <v>1</v>
      </c>
      <c r="AV342" s="542">
        <v>2</v>
      </c>
      <c r="AW342" s="542">
        <v>2</v>
      </c>
      <c r="AX342" s="542">
        <v>0</v>
      </c>
      <c r="AY342" s="542">
        <v>0</v>
      </c>
      <c r="AZ342" s="542">
        <v>0</v>
      </c>
      <c r="BA342" s="542">
        <v>0</v>
      </c>
      <c r="BB342" s="542">
        <v>0</v>
      </c>
      <c r="BC342" s="542">
        <v>0</v>
      </c>
      <c r="BD342" s="542">
        <v>0</v>
      </c>
      <c r="BE342" s="542">
        <v>0</v>
      </c>
      <c r="BF342" s="542">
        <v>0</v>
      </c>
      <c r="BG342" s="542">
        <v>0</v>
      </c>
      <c r="BH342" s="542">
        <v>0</v>
      </c>
      <c r="BI342" s="542">
        <v>0</v>
      </c>
      <c r="BJ342" s="542">
        <v>0</v>
      </c>
      <c r="BK342" s="542">
        <v>0</v>
      </c>
      <c r="BL342" s="542">
        <v>0</v>
      </c>
      <c r="BM342" s="542">
        <v>0</v>
      </c>
      <c r="BN342" s="550" t="s">
        <v>4490</v>
      </c>
      <c r="BO342" s="551">
        <v>0</v>
      </c>
      <c r="BP342" s="552">
        <v>3</v>
      </c>
      <c r="BQ342" s="553">
        <v>3</v>
      </c>
      <c r="BR342" s="519">
        <v>0</v>
      </c>
      <c r="BS342" s="519">
        <v>0</v>
      </c>
      <c r="BT342" s="519">
        <v>0</v>
      </c>
      <c r="BU342" s="529">
        <v>0</v>
      </c>
      <c r="BV342" s="519">
        <v>0</v>
      </c>
      <c r="BW342" s="519">
        <v>0</v>
      </c>
      <c r="BX342" s="519">
        <v>0</v>
      </c>
      <c r="BY342" s="519">
        <v>0</v>
      </c>
      <c r="BZ342" s="519">
        <v>0</v>
      </c>
      <c r="CA342" s="519">
        <v>0</v>
      </c>
      <c r="CB342" s="519">
        <v>0</v>
      </c>
      <c r="CC342" s="519">
        <v>0</v>
      </c>
      <c r="CD342" s="519">
        <v>0</v>
      </c>
      <c r="CE342" s="519">
        <v>0</v>
      </c>
      <c r="CF342" s="519">
        <v>0</v>
      </c>
      <c r="CG342" s="519">
        <v>0</v>
      </c>
      <c r="CH342" s="519">
        <v>0</v>
      </c>
      <c r="CI342" s="519">
        <v>0</v>
      </c>
      <c r="CJ342" s="519">
        <v>0</v>
      </c>
      <c r="CK342" s="623">
        <f t="shared" si="5"/>
        <v>6</v>
      </c>
      <c r="CL342" s="554">
        <v>6</v>
      </c>
      <c r="CM342" s="554">
        <v>3</v>
      </c>
      <c r="CN342" s="554">
        <v>3</v>
      </c>
      <c r="CO342" s="524">
        <v>2</v>
      </c>
      <c r="CP342" s="524"/>
      <c r="CQ342" s="525" t="s">
        <v>4965</v>
      </c>
      <c r="CR342" s="526" t="s">
        <v>4965</v>
      </c>
      <c r="CS342" s="527" t="s">
        <v>4965</v>
      </c>
      <c r="CT342" s="531" t="s">
        <v>1938</v>
      </c>
      <c r="CU342" s="527" t="s">
        <v>4965</v>
      </c>
    </row>
    <row r="343" spans="1:99" s="71" customFormat="1" ht="12" customHeight="1" x14ac:dyDescent="0.2">
      <c r="A343" s="557" t="s">
        <v>2442</v>
      </c>
      <c r="B343" s="541" t="s">
        <v>1148</v>
      </c>
      <c r="C343" s="541" t="s">
        <v>1432</v>
      </c>
      <c r="D343" s="567" t="s">
        <v>4662</v>
      </c>
      <c r="E343" s="542" t="s">
        <v>1149</v>
      </c>
      <c r="F343" s="541" t="s">
        <v>1432</v>
      </c>
      <c r="G343" s="541" t="s">
        <v>1150</v>
      </c>
      <c r="H343" s="541" t="s">
        <v>2717</v>
      </c>
      <c r="I343" s="541" t="s">
        <v>1432</v>
      </c>
      <c r="J343" s="541">
        <v>527156</v>
      </c>
      <c r="K343" s="541">
        <v>175243</v>
      </c>
      <c r="L343" s="530" t="s">
        <v>3084</v>
      </c>
      <c r="M343" s="543">
        <v>41304</v>
      </c>
      <c r="N343" s="544" t="s">
        <v>1432</v>
      </c>
      <c r="O343" s="541">
        <v>0</v>
      </c>
      <c r="P343" s="541">
        <v>7</v>
      </c>
      <c r="Q343" s="545">
        <v>7</v>
      </c>
      <c r="R343" s="541" t="s">
        <v>843</v>
      </c>
      <c r="S343" s="541" t="s">
        <v>1154</v>
      </c>
      <c r="T343" s="544" t="s">
        <v>844</v>
      </c>
      <c r="U343" s="544" t="s">
        <v>845</v>
      </c>
      <c r="V343" s="544"/>
      <c r="W343" s="541" t="s">
        <v>1439</v>
      </c>
      <c r="X343" s="544" t="s">
        <v>1432</v>
      </c>
      <c r="Y343" s="541" t="s">
        <v>1442</v>
      </c>
      <c r="Z343" s="541" t="s">
        <v>1443</v>
      </c>
      <c r="AA343" s="541" t="s">
        <v>1443</v>
      </c>
      <c r="AB343" s="541" t="s">
        <v>1444</v>
      </c>
      <c r="AC343" s="546">
        <v>2.5000000000000001E-2</v>
      </c>
      <c r="AD343" s="547">
        <v>41364</v>
      </c>
      <c r="AE343" s="547"/>
      <c r="AF343" s="548"/>
      <c r="AG343" s="517" t="s">
        <v>628</v>
      </c>
      <c r="AH343" s="542" t="s">
        <v>3904</v>
      </c>
      <c r="AI343" s="542"/>
      <c r="AJ343" s="542">
        <v>0</v>
      </c>
      <c r="AK343" s="542">
        <v>7</v>
      </c>
      <c r="AL343" s="542">
        <v>0</v>
      </c>
      <c r="AM343" s="542">
        <v>2</v>
      </c>
      <c r="AN343" s="542">
        <v>3</v>
      </c>
      <c r="AO343" s="542">
        <v>2</v>
      </c>
      <c r="AP343" s="542">
        <v>0</v>
      </c>
      <c r="AQ343" s="542">
        <v>0</v>
      </c>
      <c r="AR343" s="542">
        <v>0</v>
      </c>
      <c r="AS343" s="542">
        <v>0</v>
      </c>
      <c r="AT343" s="542">
        <v>2</v>
      </c>
      <c r="AU343" s="542">
        <v>3</v>
      </c>
      <c r="AV343" s="542">
        <v>2</v>
      </c>
      <c r="AW343" s="542">
        <v>0</v>
      </c>
      <c r="AX343" s="542">
        <v>0</v>
      </c>
      <c r="AY343" s="542">
        <v>0</v>
      </c>
      <c r="AZ343" s="542">
        <v>0</v>
      </c>
      <c r="BA343" s="542">
        <v>0</v>
      </c>
      <c r="BB343" s="542">
        <v>0</v>
      </c>
      <c r="BC343" s="542">
        <v>0</v>
      </c>
      <c r="BD343" s="542">
        <v>0</v>
      </c>
      <c r="BE343" s="542">
        <v>0</v>
      </c>
      <c r="BF343" s="542">
        <v>0</v>
      </c>
      <c r="BG343" s="542">
        <v>0</v>
      </c>
      <c r="BH343" s="542">
        <v>0</v>
      </c>
      <c r="BI343" s="542">
        <v>0</v>
      </c>
      <c r="BJ343" s="542">
        <v>0</v>
      </c>
      <c r="BK343" s="542">
        <v>0</v>
      </c>
      <c r="BL343" s="542">
        <v>0</v>
      </c>
      <c r="BM343" s="542">
        <v>0</v>
      </c>
      <c r="BN343" s="550" t="s">
        <v>4490</v>
      </c>
      <c r="BO343" s="551">
        <v>0</v>
      </c>
      <c r="BP343" s="552">
        <v>3.5</v>
      </c>
      <c r="BQ343" s="553">
        <v>3.5</v>
      </c>
      <c r="BR343" s="519">
        <v>0</v>
      </c>
      <c r="BS343" s="519">
        <v>0</v>
      </c>
      <c r="BT343" s="519">
        <v>0</v>
      </c>
      <c r="BU343" s="529">
        <v>0</v>
      </c>
      <c r="BV343" s="519">
        <v>0</v>
      </c>
      <c r="BW343" s="519">
        <v>0</v>
      </c>
      <c r="BX343" s="519">
        <v>0</v>
      </c>
      <c r="BY343" s="519">
        <v>0</v>
      </c>
      <c r="BZ343" s="519">
        <v>0</v>
      </c>
      <c r="CA343" s="519">
        <v>0</v>
      </c>
      <c r="CB343" s="519">
        <v>0</v>
      </c>
      <c r="CC343" s="519">
        <v>0</v>
      </c>
      <c r="CD343" s="519">
        <v>0</v>
      </c>
      <c r="CE343" s="519">
        <v>0</v>
      </c>
      <c r="CF343" s="519">
        <v>0</v>
      </c>
      <c r="CG343" s="519">
        <v>0</v>
      </c>
      <c r="CH343" s="519">
        <v>0</v>
      </c>
      <c r="CI343" s="519">
        <v>0</v>
      </c>
      <c r="CJ343" s="519">
        <v>0</v>
      </c>
      <c r="CK343" s="623">
        <f t="shared" si="5"/>
        <v>7</v>
      </c>
      <c r="CL343" s="554">
        <v>7</v>
      </c>
      <c r="CM343" s="554">
        <v>3.5</v>
      </c>
      <c r="CN343" s="554">
        <v>3.5</v>
      </c>
      <c r="CO343" s="524">
        <v>2</v>
      </c>
      <c r="CP343" s="524"/>
      <c r="CQ343" s="525" t="s">
        <v>4965</v>
      </c>
      <c r="CR343" s="526" t="s">
        <v>4965</v>
      </c>
      <c r="CS343" s="527" t="s">
        <v>4965</v>
      </c>
      <c r="CT343" s="531" t="s">
        <v>1938</v>
      </c>
      <c r="CU343" s="527" t="s">
        <v>4965</v>
      </c>
    </row>
    <row r="344" spans="1:99" s="71" customFormat="1" ht="12" customHeight="1" x14ac:dyDescent="0.2">
      <c r="A344" s="557" t="s">
        <v>2442</v>
      </c>
      <c r="B344" s="541" t="s">
        <v>1148</v>
      </c>
      <c r="C344" s="541" t="s">
        <v>1432</v>
      </c>
      <c r="D344" s="567" t="s">
        <v>4662</v>
      </c>
      <c r="E344" s="542" t="s">
        <v>1149</v>
      </c>
      <c r="F344" s="541" t="s">
        <v>1432</v>
      </c>
      <c r="G344" s="541" t="s">
        <v>1150</v>
      </c>
      <c r="H344" s="541" t="s">
        <v>2717</v>
      </c>
      <c r="I344" s="541" t="s">
        <v>1432</v>
      </c>
      <c r="J344" s="541">
        <v>527156</v>
      </c>
      <c r="K344" s="541">
        <v>175243</v>
      </c>
      <c r="L344" s="530" t="s">
        <v>3084</v>
      </c>
      <c r="M344" s="543">
        <v>41304</v>
      </c>
      <c r="N344" s="544" t="s">
        <v>1432</v>
      </c>
      <c r="O344" s="541">
        <v>0</v>
      </c>
      <c r="P344" s="541">
        <v>67</v>
      </c>
      <c r="Q344" s="545">
        <v>67</v>
      </c>
      <c r="R344" s="541" t="s">
        <v>843</v>
      </c>
      <c r="S344" s="541" t="s">
        <v>1154</v>
      </c>
      <c r="T344" s="544" t="s">
        <v>844</v>
      </c>
      <c r="U344" s="544" t="s">
        <v>845</v>
      </c>
      <c r="V344" s="544"/>
      <c r="W344" s="541" t="s">
        <v>1439</v>
      </c>
      <c r="X344" s="544" t="s">
        <v>1432</v>
      </c>
      <c r="Y344" s="541" t="s">
        <v>1442</v>
      </c>
      <c r="Z344" s="541" t="s">
        <v>1443</v>
      </c>
      <c r="AA344" s="541" t="s">
        <v>1443</v>
      </c>
      <c r="AB344" s="541" t="s">
        <v>1444</v>
      </c>
      <c r="AC344" s="546">
        <v>0.24099999999999999</v>
      </c>
      <c r="AD344" s="547">
        <v>41364</v>
      </c>
      <c r="AE344" s="547"/>
      <c r="AF344" s="548"/>
      <c r="AG344" s="517" t="s">
        <v>3063</v>
      </c>
      <c r="AH344" s="542" t="s">
        <v>1445</v>
      </c>
      <c r="AI344" s="542"/>
      <c r="AJ344" s="542">
        <v>4</v>
      </c>
      <c r="AK344" s="542">
        <v>67</v>
      </c>
      <c r="AL344" s="542">
        <v>0</v>
      </c>
      <c r="AM344" s="542">
        <v>19</v>
      </c>
      <c r="AN344" s="542">
        <v>38</v>
      </c>
      <c r="AO344" s="542">
        <v>6</v>
      </c>
      <c r="AP344" s="542">
        <v>4</v>
      </c>
      <c r="AQ344" s="542">
        <v>0</v>
      </c>
      <c r="AR344" s="542">
        <v>0</v>
      </c>
      <c r="AS344" s="542">
        <v>0</v>
      </c>
      <c r="AT344" s="542">
        <v>19</v>
      </c>
      <c r="AU344" s="542">
        <v>38</v>
      </c>
      <c r="AV344" s="542">
        <v>6</v>
      </c>
      <c r="AW344" s="542">
        <v>4</v>
      </c>
      <c r="AX344" s="542">
        <v>0</v>
      </c>
      <c r="AY344" s="542">
        <v>0</v>
      </c>
      <c r="AZ344" s="542">
        <v>0</v>
      </c>
      <c r="BA344" s="542">
        <v>0</v>
      </c>
      <c r="BB344" s="542">
        <v>0</v>
      </c>
      <c r="BC344" s="542">
        <v>0</v>
      </c>
      <c r="BD344" s="542">
        <v>0</v>
      </c>
      <c r="BE344" s="542">
        <v>0</v>
      </c>
      <c r="BF344" s="542">
        <v>0</v>
      </c>
      <c r="BG344" s="542">
        <v>0</v>
      </c>
      <c r="BH344" s="542">
        <v>0</v>
      </c>
      <c r="BI344" s="542">
        <v>0</v>
      </c>
      <c r="BJ344" s="542">
        <v>0</v>
      </c>
      <c r="BK344" s="542">
        <v>0</v>
      </c>
      <c r="BL344" s="542">
        <v>0</v>
      </c>
      <c r="BM344" s="542">
        <v>0</v>
      </c>
      <c r="BN344" s="550" t="s">
        <v>4491</v>
      </c>
      <c r="BO344" s="551">
        <v>0</v>
      </c>
      <c r="BP344" s="519">
        <v>0</v>
      </c>
      <c r="BQ344" s="553">
        <v>67</v>
      </c>
      <c r="BR344" s="519">
        <v>0</v>
      </c>
      <c r="BS344" s="519">
        <v>0</v>
      </c>
      <c r="BT344" s="519">
        <v>0</v>
      </c>
      <c r="BU344" s="529">
        <v>0</v>
      </c>
      <c r="BV344" s="519">
        <v>0</v>
      </c>
      <c r="BW344" s="519">
        <v>0</v>
      </c>
      <c r="BX344" s="519">
        <v>0</v>
      </c>
      <c r="BY344" s="519">
        <v>0</v>
      </c>
      <c r="BZ344" s="519">
        <v>0</v>
      </c>
      <c r="CA344" s="519">
        <v>0</v>
      </c>
      <c r="CB344" s="519">
        <v>0</v>
      </c>
      <c r="CC344" s="519">
        <v>0</v>
      </c>
      <c r="CD344" s="519">
        <v>0</v>
      </c>
      <c r="CE344" s="519">
        <v>0</v>
      </c>
      <c r="CF344" s="519">
        <v>0</v>
      </c>
      <c r="CG344" s="519">
        <v>0</v>
      </c>
      <c r="CH344" s="519">
        <v>0</v>
      </c>
      <c r="CI344" s="519">
        <v>0</v>
      </c>
      <c r="CJ344" s="519">
        <v>0</v>
      </c>
      <c r="CK344" s="623">
        <f t="shared" si="5"/>
        <v>67</v>
      </c>
      <c r="CL344" s="554">
        <v>67</v>
      </c>
      <c r="CM344" s="554">
        <v>67</v>
      </c>
      <c r="CN344" s="554">
        <v>67</v>
      </c>
      <c r="CO344" s="524">
        <v>3</v>
      </c>
      <c r="CP344" s="726"/>
      <c r="CQ344" s="525" t="s">
        <v>4965</v>
      </c>
      <c r="CR344" s="526" t="s">
        <v>4965</v>
      </c>
      <c r="CS344" s="527" t="s">
        <v>4965</v>
      </c>
      <c r="CT344" s="531" t="s">
        <v>1938</v>
      </c>
      <c r="CU344" s="527" t="s">
        <v>4965</v>
      </c>
    </row>
    <row r="345" spans="1:99" ht="12" customHeight="1" x14ac:dyDescent="0.2">
      <c r="A345" s="557" t="s">
        <v>2442</v>
      </c>
      <c r="B345" s="541" t="s">
        <v>1148</v>
      </c>
      <c r="C345" s="541" t="s">
        <v>1432</v>
      </c>
      <c r="D345" s="567" t="s">
        <v>4662</v>
      </c>
      <c r="E345" s="542" t="s">
        <v>1149</v>
      </c>
      <c r="F345" s="541" t="s">
        <v>1432</v>
      </c>
      <c r="G345" s="541" t="s">
        <v>1150</v>
      </c>
      <c r="H345" s="541" t="s">
        <v>2717</v>
      </c>
      <c r="I345" s="541" t="s">
        <v>1432</v>
      </c>
      <c r="J345" s="541">
        <v>527156</v>
      </c>
      <c r="K345" s="541">
        <v>175243</v>
      </c>
      <c r="L345" s="530" t="s">
        <v>3084</v>
      </c>
      <c r="M345" s="543">
        <v>41304</v>
      </c>
      <c r="N345" s="544" t="s">
        <v>1432</v>
      </c>
      <c r="O345" s="541">
        <v>0</v>
      </c>
      <c r="P345" s="541">
        <v>74</v>
      </c>
      <c r="Q345" s="545">
        <v>74</v>
      </c>
      <c r="R345" s="541" t="s">
        <v>843</v>
      </c>
      <c r="S345" s="541" t="s">
        <v>1154</v>
      </c>
      <c r="T345" s="544" t="s">
        <v>844</v>
      </c>
      <c r="U345" s="544" t="s">
        <v>845</v>
      </c>
      <c r="V345" s="544"/>
      <c r="W345" s="541" t="s">
        <v>1439</v>
      </c>
      <c r="X345" s="544" t="s">
        <v>1432</v>
      </c>
      <c r="Y345" s="541" t="s">
        <v>1442</v>
      </c>
      <c r="Z345" s="541" t="s">
        <v>1443</v>
      </c>
      <c r="AA345" s="541" t="s">
        <v>1443</v>
      </c>
      <c r="AB345" s="541" t="s">
        <v>1444</v>
      </c>
      <c r="AC345" s="546">
        <v>0.26200000000000001</v>
      </c>
      <c r="AD345" s="547">
        <v>41364</v>
      </c>
      <c r="AE345" s="547"/>
      <c r="AF345" s="548"/>
      <c r="AG345" s="517" t="s">
        <v>1931</v>
      </c>
      <c r="AH345" s="542" t="s">
        <v>3905</v>
      </c>
      <c r="AI345" s="542"/>
      <c r="AJ345" s="542">
        <v>7</v>
      </c>
      <c r="AK345" s="542">
        <v>74</v>
      </c>
      <c r="AL345" s="542">
        <v>0</v>
      </c>
      <c r="AM345" s="542">
        <v>16</v>
      </c>
      <c r="AN345" s="542">
        <v>34</v>
      </c>
      <c r="AO345" s="542">
        <v>22</v>
      </c>
      <c r="AP345" s="542">
        <v>2</v>
      </c>
      <c r="AQ345" s="542">
        <v>0</v>
      </c>
      <c r="AR345" s="542">
        <v>0</v>
      </c>
      <c r="AS345" s="542">
        <v>0</v>
      </c>
      <c r="AT345" s="542">
        <v>16</v>
      </c>
      <c r="AU345" s="542">
        <v>34</v>
      </c>
      <c r="AV345" s="542">
        <v>22</v>
      </c>
      <c r="AW345" s="542">
        <v>2</v>
      </c>
      <c r="AX345" s="542">
        <v>0</v>
      </c>
      <c r="AY345" s="542">
        <v>0</v>
      </c>
      <c r="AZ345" s="542">
        <v>0</v>
      </c>
      <c r="BA345" s="542">
        <v>0</v>
      </c>
      <c r="BB345" s="542">
        <v>0</v>
      </c>
      <c r="BC345" s="542">
        <v>0</v>
      </c>
      <c r="BD345" s="542">
        <v>0</v>
      </c>
      <c r="BE345" s="542">
        <v>0</v>
      </c>
      <c r="BF345" s="542">
        <v>0</v>
      </c>
      <c r="BG345" s="542">
        <v>0</v>
      </c>
      <c r="BH345" s="542">
        <v>0</v>
      </c>
      <c r="BI345" s="542">
        <v>0</v>
      </c>
      <c r="BJ345" s="542">
        <v>0</v>
      </c>
      <c r="BK345" s="542">
        <v>0</v>
      </c>
      <c r="BL345" s="542">
        <v>0</v>
      </c>
      <c r="BM345" s="542">
        <v>0</v>
      </c>
      <c r="BN345" s="550" t="s">
        <v>4491</v>
      </c>
      <c r="BO345" s="551">
        <v>0</v>
      </c>
      <c r="BP345" s="519">
        <v>0</v>
      </c>
      <c r="BQ345" s="553">
        <v>74</v>
      </c>
      <c r="BR345" s="519">
        <v>0</v>
      </c>
      <c r="BS345" s="519">
        <v>0</v>
      </c>
      <c r="BT345" s="519">
        <v>0</v>
      </c>
      <c r="BU345" s="529">
        <v>0</v>
      </c>
      <c r="BV345" s="519">
        <v>0</v>
      </c>
      <c r="BW345" s="519">
        <v>0</v>
      </c>
      <c r="BX345" s="519">
        <v>0</v>
      </c>
      <c r="BY345" s="519">
        <v>0</v>
      </c>
      <c r="BZ345" s="519">
        <v>0</v>
      </c>
      <c r="CA345" s="519">
        <v>0</v>
      </c>
      <c r="CB345" s="519">
        <v>0</v>
      </c>
      <c r="CC345" s="519">
        <v>0</v>
      </c>
      <c r="CD345" s="519">
        <v>0</v>
      </c>
      <c r="CE345" s="519">
        <v>0</v>
      </c>
      <c r="CF345" s="519">
        <v>0</v>
      </c>
      <c r="CG345" s="519">
        <v>0</v>
      </c>
      <c r="CH345" s="519">
        <v>0</v>
      </c>
      <c r="CI345" s="519">
        <v>0</v>
      </c>
      <c r="CJ345" s="519">
        <v>0</v>
      </c>
      <c r="CK345" s="623">
        <f t="shared" si="5"/>
        <v>74</v>
      </c>
      <c r="CL345" s="554">
        <v>74</v>
      </c>
      <c r="CM345" s="554">
        <v>74</v>
      </c>
      <c r="CN345" s="554">
        <v>74</v>
      </c>
      <c r="CO345" s="524">
        <v>3</v>
      </c>
      <c r="CP345" s="726"/>
      <c r="CQ345" s="525" t="s">
        <v>4965</v>
      </c>
      <c r="CR345" s="526" t="s">
        <v>4965</v>
      </c>
      <c r="CS345" s="527" t="s">
        <v>4965</v>
      </c>
      <c r="CT345" s="531" t="s">
        <v>1938</v>
      </c>
      <c r="CU345" s="527" t="s">
        <v>4965</v>
      </c>
    </row>
    <row r="346" spans="1:99" ht="12" customHeight="1" x14ac:dyDescent="0.2">
      <c r="A346" s="540" t="s">
        <v>2442</v>
      </c>
      <c r="B346" s="541" t="s">
        <v>846</v>
      </c>
      <c r="C346" s="541" t="s">
        <v>1432</v>
      </c>
      <c r="D346" s="541" t="s">
        <v>1432</v>
      </c>
      <c r="E346" s="542" t="s">
        <v>1432</v>
      </c>
      <c r="F346" s="541" t="s">
        <v>847</v>
      </c>
      <c r="G346" s="541" t="s">
        <v>848</v>
      </c>
      <c r="H346" s="541" t="s">
        <v>1885</v>
      </c>
      <c r="I346" s="541" t="s">
        <v>1432</v>
      </c>
      <c r="J346" s="541">
        <v>525852</v>
      </c>
      <c r="K346" s="541">
        <v>174974</v>
      </c>
      <c r="L346" s="512" t="s">
        <v>3080</v>
      </c>
      <c r="M346" s="543">
        <v>41820</v>
      </c>
      <c r="N346" s="544" t="s">
        <v>1432</v>
      </c>
      <c r="O346" s="541">
        <v>0</v>
      </c>
      <c r="P346" s="541">
        <v>3</v>
      </c>
      <c r="Q346" s="545">
        <v>3</v>
      </c>
      <c r="R346" s="541" t="s">
        <v>850</v>
      </c>
      <c r="S346" s="541" t="s">
        <v>1438</v>
      </c>
      <c r="T346" s="544" t="s">
        <v>851</v>
      </c>
      <c r="U346" s="544" t="s">
        <v>852</v>
      </c>
      <c r="V346" s="544"/>
      <c r="W346" s="541" t="s">
        <v>1439</v>
      </c>
      <c r="X346" s="544" t="s">
        <v>1432</v>
      </c>
      <c r="Y346" s="541" t="s">
        <v>1442</v>
      </c>
      <c r="Z346" s="541" t="s">
        <v>1443</v>
      </c>
      <c r="AA346" s="541" t="s">
        <v>1444</v>
      </c>
      <c r="AB346" s="541" t="s">
        <v>2713</v>
      </c>
      <c r="AC346" s="546">
        <v>7.0000000000000001E-3</v>
      </c>
      <c r="AD346" s="547">
        <v>41820</v>
      </c>
      <c r="AE346" s="547" t="s">
        <v>1938</v>
      </c>
      <c r="AF346" s="548"/>
      <c r="AG346" s="517" t="s">
        <v>3063</v>
      </c>
      <c r="AH346" s="542" t="s">
        <v>1445</v>
      </c>
      <c r="AI346" s="542"/>
      <c r="AJ346" s="542">
        <v>0</v>
      </c>
      <c r="AK346" s="542">
        <v>0</v>
      </c>
      <c r="AL346" s="542">
        <v>0</v>
      </c>
      <c r="AM346" s="542">
        <v>0</v>
      </c>
      <c r="AN346" s="542">
        <v>1</v>
      </c>
      <c r="AO346" s="542">
        <v>2</v>
      </c>
      <c r="AP346" s="542">
        <v>0</v>
      </c>
      <c r="AQ346" s="542">
        <v>0</v>
      </c>
      <c r="AR346" s="542">
        <v>0</v>
      </c>
      <c r="AS346" s="542">
        <v>0</v>
      </c>
      <c r="AT346" s="542">
        <v>0</v>
      </c>
      <c r="AU346" s="542">
        <v>1</v>
      </c>
      <c r="AV346" s="542">
        <v>2</v>
      </c>
      <c r="AW346" s="542">
        <v>0</v>
      </c>
      <c r="AX346" s="542">
        <v>0</v>
      </c>
      <c r="AY346" s="542">
        <v>0</v>
      </c>
      <c r="AZ346" s="542">
        <v>0</v>
      </c>
      <c r="BA346" s="542">
        <v>0</v>
      </c>
      <c r="BB346" s="542">
        <v>0</v>
      </c>
      <c r="BC346" s="542">
        <v>0</v>
      </c>
      <c r="BD346" s="542">
        <v>0</v>
      </c>
      <c r="BE346" s="542">
        <v>0</v>
      </c>
      <c r="BF346" s="542">
        <v>0</v>
      </c>
      <c r="BG346" s="542">
        <v>0</v>
      </c>
      <c r="BH346" s="542">
        <v>0</v>
      </c>
      <c r="BI346" s="542">
        <v>0</v>
      </c>
      <c r="BJ346" s="542">
        <v>0</v>
      </c>
      <c r="BK346" s="542">
        <v>0</v>
      </c>
      <c r="BL346" s="542">
        <v>0</v>
      </c>
      <c r="BM346" s="542">
        <v>0</v>
      </c>
      <c r="BN346" s="550" t="s">
        <v>4490</v>
      </c>
      <c r="BO346" s="551">
        <v>0</v>
      </c>
      <c r="BP346" s="552">
        <v>1.5</v>
      </c>
      <c r="BQ346" s="553">
        <v>1.5</v>
      </c>
      <c r="BR346" s="519">
        <v>0</v>
      </c>
      <c r="BS346" s="519">
        <v>0</v>
      </c>
      <c r="BT346" s="519">
        <v>0</v>
      </c>
      <c r="BU346" s="529">
        <v>0</v>
      </c>
      <c r="BV346" s="519">
        <v>0</v>
      </c>
      <c r="BW346" s="519">
        <v>0</v>
      </c>
      <c r="BX346" s="519">
        <v>0</v>
      </c>
      <c r="BY346" s="519">
        <v>0</v>
      </c>
      <c r="BZ346" s="519">
        <v>0</v>
      </c>
      <c r="CA346" s="519">
        <v>0</v>
      </c>
      <c r="CB346" s="519">
        <v>0</v>
      </c>
      <c r="CC346" s="519">
        <v>0</v>
      </c>
      <c r="CD346" s="519">
        <v>0</v>
      </c>
      <c r="CE346" s="519">
        <v>0</v>
      </c>
      <c r="CF346" s="519">
        <v>0</v>
      </c>
      <c r="CG346" s="519">
        <v>0</v>
      </c>
      <c r="CH346" s="519">
        <v>0</v>
      </c>
      <c r="CI346" s="519">
        <v>0</v>
      </c>
      <c r="CJ346" s="519">
        <v>0</v>
      </c>
      <c r="CK346" s="623">
        <f t="shared" si="5"/>
        <v>3</v>
      </c>
      <c r="CL346" s="554">
        <v>3</v>
      </c>
      <c r="CM346" s="554">
        <v>1.5</v>
      </c>
      <c r="CN346" s="554">
        <v>1.5</v>
      </c>
      <c r="CO346" s="524">
        <v>2</v>
      </c>
      <c r="CP346" s="524"/>
      <c r="CQ346" s="525" t="s">
        <v>4965</v>
      </c>
      <c r="CR346" s="526" t="s">
        <v>4965</v>
      </c>
      <c r="CS346" s="531" t="s">
        <v>1938</v>
      </c>
      <c r="CT346" s="527" t="s">
        <v>4965</v>
      </c>
      <c r="CU346" s="527" t="s">
        <v>4965</v>
      </c>
    </row>
    <row r="347" spans="1:99" s="71" customFormat="1" ht="12" customHeight="1" x14ac:dyDescent="0.2">
      <c r="A347" s="540" t="s">
        <v>2442</v>
      </c>
      <c r="B347" s="541" t="s">
        <v>853</v>
      </c>
      <c r="C347" s="541" t="s">
        <v>1432</v>
      </c>
      <c r="D347" s="541" t="s">
        <v>1432</v>
      </c>
      <c r="E347" s="542" t="s">
        <v>854</v>
      </c>
      <c r="F347" s="541" t="s">
        <v>855</v>
      </c>
      <c r="G347" s="541" t="s">
        <v>1143</v>
      </c>
      <c r="H347" s="541" t="s">
        <v>3875</v>
      </c>
      <c r="I347" s="541" t="s">
        <v>856</v>
      </c>
      <c r="J347" s="541">
        <v>528785</v>
      </c>
      <c r="K347" s="541">
        <v>173536</v>
      </c>
      <c r="L347" s="512" t="s">
        <v>3076</v>
      </c>
      <c r="M347" s="543">
        <v>41316</v>
      </c>
      <c r="N347" s="544" t="s">
        <v>1432</v>
      </c>
      <c r="O347" s="541">
        <v>0</v>
      </c>
      <c r="P347" s="541">
        <v>8</v>
      </c>
      <c r="Q347" s="545">
        <v>8</v>
      </c>
      <c r="R347" s="541" t="s">
        <v>858</v>
      </c>
      <c r="S347" s="541" t="s">
        <v>1154</v>
      </c>
      <c r="T347" s="544" t="s">
        <v>859</v>
      </c>
      <c r="U347" s="544" t="s">
        <v>860</v>
      </c>
      <c r="V347" s="544"/>
      <c r="W347" s="541" t="s">
        <v>1439</v>
      </c>
      <c r="X347" s="544" t="s">
        <v>1432</v>
      </c>
      <c r="Y347" s="541" t="s">
        <v>1442</v>
      </c>
      <c r="Z347" s="541" t="s">
        <v>1443</v>
      </c>
      <c r="AA347" s="541" t="s">
        <v>1443</v>
      </c>
      <c r="AB347" s="541" t="s">
        <v>1444</v>
      </c>
      <c r="AC347" s="546">
        <v>8.0000000000000002E-3</v>
      </c>
      <c r="AD347" s="547">
        <v>41316</v>
      </c>
      <c r="AE347" s="547"/>
      <c r="AF347" s="555">
        <v>42174</v>
      </c>
      <c r="AG347" s="517" t="s">
        <v>628</v>
      </c>
      <c r="AH347" s="542" t="s">
        <v>3904</v>
      </c>
      <c r="AI347" s="549"/>
      <c r="AJ347" s="542">
        <v>0</v>
      </c>
      <c r="AK347" s="542">
        <v>8</v>
      </c>
      <c r="AL347" s="542">
        <v>0</v>
      </c>
      <c r="AM347" s="542">
        <v>0</v>
      </c>
      <c r="AN347" s="542">
        <v>8</v>
      </c>
      <c r="AO347" s="542">
        <v>0</v>
      </c>
      <c r="AP347" s="542">
        <v>0</v>
      </c>
      <c r="AQ347" s="542">
        <v>0</v>
      </c>
      <c r="AR347" s="542">
        <v>0</v>
      </c>
      <c r="AS347" s="542">
        <v>0</v>
      </c>
      <c r="AT347" s="542">
        <v>0</v>
      </c>
      <c r="AU347" s="542">
        <v>8</v>
      </c>
      <c r="AV347" s="542">
        <v>0</v>
      </c>
      <c r="AW347" s="542">
        <v>0</v>
      </c>
      <c r="AX347" s="542">
        <v>0</v>
      </c>
      <c r="AY347" s="542">
        <v>0</v>
      </c>
      <c r="AZ347" s="542">
        <v>0</v>
      </c>
      <c r="BA347" s="542">
        <v>0</v>
      </c>
      <c r="BB347" s="542">
        <v>0</v>
      </c>
      <c r="BC347" s="542">
        <v>0</v>
      </c>
      <c r="BD347" s="542">
        <v>0</v>
      </c>
      <c r="BE347" s="542">
        <v>0</v>
      </c>
      <c r="BF347" s="542">
        <v>0</v>
      </c>
      <c r="BG347" s="542">
        <v>0</v>
      </c>
      <c r="BH347" s="542">
        <v>0</v>
      </c>
      <c r="BI347" s="542">
        <v>0</v>
      </c>
      <c r="BJ347" s="542">
        <v>0</v>
      </c>
      <c r="BK347" s="542">
        <v>0</v>
      </c>
      <c r="BL347" s="542">
        <v>0</v>
      </c>
      <c r="BM347" s="542">
        <v>0</v>
      </c>
      <c r="BN347" s="550" t="s">
        <v>4490</v>
      </c>
      <c r="BO347" s="551">
        <v>0</v>
      </c>
      <c r="BP347" s="552">
        <v>4</v>
      </c>
      <c r="BQ347" s="553">
        <v>4</v>
      </c>
      <c r="BR347" s="519">
        <v>0</v>
      </c>
      <c r="BS347" s="519">
        <v>0</v>
      </c>
      <c r="BT347" s="519">
        <v>0</v>
      </c>
      <c r="BU347" s="529">
        <v>0</v>
      </c>
      <c r="BV347" s="519">
        <v>0</v>
      </c>
      <c r="BW347" s="519">
        <v>0</v>
      </c>
      <c r="BX347" s="519">
        <v>0</v>
      </c>
      <c r="BY347" s="519">
        <v>0</v>
      </c>
      <c r="BZ347" s="519">
        <v>0</v>
      </c>
      <c r="CA347" s="519">
        <v>0</v>
      </c>
      <c r="CB347" s="519">
        <v>0</v>
      </c>
      <c r="CC347" s="519">
        <v>0</v>
      </c>
      <c r="CD347" s="519">
        <v>0</v>
      </c>
      <c r="CE347" s="519">
        <v>0</v>
      </c>
      <c r="CF347" s="519">
        <v>0</v>
      </c>
      <c r="CG347" s="519">
        <v>0</v>
      </c>
      <c r="CH347" s="519">
        <v>0</v>
      </c>
      <c r="CI347" s="519">
        <v>0</v>
      </c>
      <c r="CJ347" s="519">
        <v>0</v>
      </c>
      <c r="CK347" s="623">
        <f t="shared" si="5"/>
        <v>8</v>
      </c>
      <c r="CL347" s="554">
        <v>8</v>
      </c>
      <c r="CM347" s="554">
        <v>4</v>
      </c>
      <c r="CN347" s="554">
        <v>4</v>
      </c>
      <c r="CO347" s="524">
        <v>2</v>
      </c>
      <c r="CP347" s="524"/>
      <c r="CQ347" s="525" t="s">
        <v>4965</v>
      </c>
      <c r="CR347" s="526" t="s">
        <v>4965</v>
      </c>
      <c r="CS347" s="527" t="s">
        <v>4965</v>
      </c>
      <c r="CT347" s="527" t="s">
        <v>4965</v>
      </c>
      <c r="CU347" s="527" t="s">
        <v>4965</v>
      </c>
    </row>
    <row r="348" spans="1:99" ht="12" customHeight="1" x14ac:dyDescent="0.2">
      <c r="A348" s="540" t="s">
        <v>2442</v>
      </c>
      <c r="B348" s="541" t="s">
        <v>861</v>
      </c>
      <c r="C348" s="541" t="s">
        <v>1432</v>
      </c>
      <c r="D348" s="541" t="s">
        <v>1432</v>
      </c>
      <c r="E348" s="542" t="s">
        <v>862</v>
      </c>
      <c r="F348" s="541" t="s">
        <v>863</v>
      </c>
      <c r="G348" s="541" t="s">
        <v>864</v>
      </c>
      <c r="H348" s="541" t="s">
        <v>1458</v>
      </c>
      <c r="I348" s="541" t="s">
        <v>865</v>
      </c>
      <c r="J348" s="541">
        <v>522436</v>
      </c>
      <c r="K348" s="541">
        <v>173709</v>
      </c>
      <c r="L348" s="512" t="s">
        <v>3068</v>
      </c>
      <c r="M348" s="543">
        <v>41565</v>
      </c>
      <c r="N348" s="544" t="s">
        <v>1432</v>
      </c>
      <c r="O348" s="541">
        <v>0</v>
      </c>
      <c r="P348" s="541">
        <v>23</v>
      </c>
      <c r="Q348" s="545">
        <v>23</v>
      </c>
      <c r="R348" s="541" t="s">
        <v>742</v>
      </c>
      <c r="S348" s="541" t="s">
        <v>1154</v>
      </c>
      <c r="T348" s="544" t="s">
        <v>743</v>
      </c>
      <c r="U348" s="544" t="s">
        <v>1130</v>
      </c>
      <c r="V348" s="544"/>
      <c r="W348" s="541" t="s">
        <v>1439</v>
      </c>
      <c r="X348" s="544" t="s">
        <v>1432</v>
      </c>
      <c r="Y348" s="541" t="s">
        <v>1442</v>
      </c>
      <c r="Z348" s="541" t="s">
        <v>1443</v>
      </c>
      <c r="AA348" s="541" t="s">
        <v>1443</v>
      </c>
      <c r="AB348" s="541" t="s">
        <v>1444</v>
      </c>
      <c r="AC348" s="546">
        <v>4.5999999999999999E-2</v>
      </c>
      <c r="AD348" s="547">
        <v>41565</v>
      </c>
      <c r="AE348" s="547"/>
      <c r="AF348" s="548"/>
      <c r="AG348" s="517" t="s">
        <v>3063</v>
      </c>
      <c r="AH348" s="542" t="s">
        <v>1445</v>
      </c>
      <c r="AI348" s="549"/>
      <c r="AJ348" s="542">
        <v>0</v>
      </c>
      <c r="AK348" s="542">
        <v>23</v>
      </c>
      <c r="AL348" s="542">
        <v>0</v>
      </c>
      <c r="AM348" s="542">
        <v>7</v>
      </c>
      <c r="AN348" s="542">
        <v>15</v>
      </c>
      <c r="AO348" s="542">
        <v>1</v>
      </c>
      <c r="AP348" s="542">
        <v>0</v>
      </c>
      <c r="AQ348" s="542">
        <v>0</v>
      </c>
      <c r="AR348" s="542">
        <v>0</v>
      </c>
      <c r="AS348" s="542">
        <v>0</v>
      </c>
      <c r="AT348" s="542">
        <v>7</v>
      </c>
      <c r="AU348" s="542">
        <v>15</v>
      </c>
      <c r="AV348" s="542">
        <v>1</v>
      </c>
      <c r="AW348" s="542">
        <v>0</v>
      </c>
      <c r="AX348" s="542">
        <v>0</v>
      </c>
      <c r="AY348" s="542">
        <v>0</v>
      </c>
      <c r="AZ348" s="542">
        <v>0</v>
      </c>
      <c r="BA348" s="542">
        <v>0</v>
      </c>
      <c r="BB348" s="542">
        <v>0</v>
      </c>
      <c r="BC348" s="542">
        <v>0</v>
      </c>
      <c r="BD348" s="542">
        <v>0</v>
      </c>
      <c r="BE348" s="542">
        <v>0</v>
      </c>
      <c r="BF348" s="542">
        <v>0</v>
      </c>
      <c r="BG348" s="542">
        <v>0</v>
      </c>
      <c r="BH348" s="542">
        <v>0</v>
      </c>
      <c r="BI348" s="542">
        <v>0</v>
      </c>
      <c r="BJ348" s="542">
        <v>0</v>
      </c>
      <c r="BK348" s="542">
        <v>0</v>
      </c>
      <c r="BL348" s="542">
        <v>0</v>
      </c>
      <c r="BM348" s="542">
        <v>0</v>
      </c>
      <c r="BN348" s="550" t="s">
        <v>4491</v>
      </c>
      <c r="BO348" s="551">
        <v>0</v>
      </c>
      <c r="BP348" s="552">
        <v>23</v>
      </c>
      <c r="BQ348" s="528">
        <v>0</v>
      </c>
      <c r="BR348" s="519">
        <v>0</v>
      </c>
      <c r="BS348" s="519">
        <v>0</v>
      </c>
      <c r="BT348" s="519">
        <v>0</v>
      </c>
      <c r="BU348" s="529">
        <v>0</v>
      </c>
      <c r="BV348" s="519">
        <v>0</v>
      </c>
      <c r="BW348" s="519">
        <v>0</v>
      </c>
      <c r="BX348" s="519">
        <v>0</v>
      </c>
      <c r="BY348" s="519">
        <v>0</v>
      </c>
      <c r="BZ348" s="519">
        <v>0</v>
      </c>
      <c r="CA348" s="519">
        <v>0</v>
      </c>
      <c r="CB348" s="519">
        <v>0</v>
      </c>
      <c r="CC348" s="519">
        <v>0</v>
      </c>
      <c r="CD348" s="519">
        <v>0</v>
      </c>
      <c r="CE348" s="519">
        <v>0</v>
      </c>
      <c r="CF348" s="519">
        <v>0</v>
      </c>
      <c r="CG348" s="519">
        <v>0</v>
      </c>
      <c r="CH348" s="519">
        <v>0</v>
      </c>
      <c r="CI348" s="519">
        <v>0</v>
      </c>
      <c r="CJ348" s="519">
        <v>0</v>
      </c>
      <c r="CK348" s="623">
        <f t="shared" si="5"/>
        <v>23</v>
      </c>
      <c r="CL348" s="554">
        <v>23</v>
      </c>
      <c r="CM348" s="523">
        <v>0</v>
      </c>
      <c r="CN348" s="523">
        <v>0</v>
      </c>
      <c r="CO348" s="524">
        <v>3</v>
      </c>
      <c r="CP348" s="524" t="s">
        <v>1938</v>
      </c>
      <c r="CQ348" s="525" t="s">
        <v>4965</v>
      </c>
      <c r="CR348" s="526" t="s">
        <v>4965</v>
      </c>
      <c r="CS348" s="527" t="s">
        <v>4965</v>
      </c>
      <c r="CT348" s="527" t="s">
        <v>4965</v>
      </c>
      <c r="CU348" s="527" t="s">
        <v>4965</v>
      </c>
    </row>
    <row r="349" spans="1:99" ht="12" customHeight="1" x14ac:dyDescent="0.2">
      <c r="A349" s="540" t="s">
        <v>2442</v>
      </c>
      <c r="B349" s="541" t="s">
        <v>861</v>
      </c>
      <c r="C349" s="541" t="s">
        <v>1432</v>
      </c>
      <c r="D349" s="541" t="s">
        <v>1432</v>
      </c>
      <c r="E349" s="542" t="s">
        <v>862</v>
      </c>
      <c r="F349" s="541" t="s">
        <v>863</v>
      </c>
      <c r="G349" s="541" t="s">
        <v>864</v>
      </c>
      <c r="H349" s="541" t="s">
        <v>1458</v>
      </c>
      <c r="I349" s="541" t="s">
        <v>865</v>
      </c>
      <c r="J349" s="541">
        <v>522436</v>
      </c>
      <c r="K349" s="541">
        <v>173709</v>
      </c>
      <c r="L349" s="512" t="s">
        <v>3068</v>
      </c>
      <c r="M349" s="543">
        <v>41565</v>
      </c>
      <c r="N349" s="544" t="s">
        <v>1432</v>
      </c>
      <c r="O349" s="541">
        <v>0</v>
      </c>
      <c r="P349" s="541">
        <v>8</v>
      </c>
      <c r="Q349" s="545">
        <v>8</v>
      </c>
      <c r="R349" s="541" t="s">
        <v>742</v>
      </c>
      <c r="S349" s="541" t="s">
        <v>1154</v>
      </c>
      <c r="T349" s="544" t="s">
        <v>743</v>
      </c>
      <c r="U349" s="544" t="s">
        <v>1130</v>
      </c>
      <c r="V349" s="544"/>
      <c r="W349" s="541" t="s">
        <v>1439</v>
      </c>
      <c r="X349" s="544" t="s">
        <v>1432</v>
      </c>
      <c r="Y349" s="541" t="s">
        <v>1442</v>
      </c>
      <c r="Z349" s="541" t="s">
        <v>1443</v>
      </c>
      <c r="AA349" s="541" t="s">
        <v>1443</v>
      </c>
      <c r="AB349" s="541" t="s">
        <v>1444</v>
      </c>
      <c r="AC349" s="546">
        <v>0.13600000000000001</v>
      </c>
      <c r="AD349" s="547">
        <v>41565</v>
      </c>
      <c r="AE349" s="547"/>
      <c r="AF349" s="548"/>
      <c r="AG349" s="517" t="s">
        <v>628</v>
      </c>
      <c r="AH349" s="542" t="s">
        <v>3904</v>
      </c>
      <c r="AI349" s="549"/>
      <c r="AJ349" s="542">
        <v>3</v>
      </c>
      <c r="AK349" s="542">
        <v>9</v>
      </c>
      <c r="AL349" s="542">
        <v>0</v>
      </c>
      <c r="AM349" s="542">
        <v>3</v>
      </c>
      <c r="AN349" s="542">
        <v>4</v>
      </c>
      <c r="AO349" s="542">
        <v>1</v>
      </c>
      <c r="AP349" s="542">
        <v>0</v>
      </c>
      <c r="AQ349" s="542">
        <v>0</v>
      </c>
      <c r="AR349" s="542">
        <v>0</v>
      </c>
      <c r="AS349" s="542">
        <v>0</v>
      </c>
      <c r="AT349" s="542">
        <v>3</v>
      </c>
      <c r="AU349" s="542">
        <v>4</v>
      </c>
      <c r="AV349" s="542">
        <v>1</v>
      </c>
      <c r="AW349" s="542">
        <v>0</v>
      </c>
      <c r="AX349" s="542">
        <v>0</v>
      </c>
      <c r="AY349" s="542">
        <v>0</v>
      </c>
      <c r="AZ349" s="542">
        <v>0</v>
      </c>
      <c r="BA349" s="542">
        <v>0</v>
      </c>
      <c r="BB349" s="542">
        <v>0</v>
      </c>
      <c r="BC349" s="542">
        <v>0</v>
      </c>
      <c r="BD349" s="542">
        <v>0</v>
      </c>
      <c r="BE349" s="542">
        <v>0</v>
      </c>
      <c r="BF349" s="542">
        <v>0</v>
      </c>
      <c r="BG349" s="542">
        <v>0</v>
      </c>
      <c r="BH349" s="542">
        <v>0</v>
      </c>
      <c r="BI349" s="542">
        <v>0</v>
      </c>
      <c r="BJ349" s="542">
        <v>0</v>
      </c>
      <c r="BK349" s="542">
        <v>0</v>
      </c>
      <c r="BL349" s="542">
        <v>0</v>
      </c>
      <c r="BM349" s="542">
        <v>0</v>
      </c>
      <c r="BN349" s="550" t="s">
        <v>4490</v>
      </c>
      <c r="BO349" s="551">
        <v>0</v>
      </c>
      <c r="BP349" s="552">
        <v>4</v>
      </c>
      <c r="BQ349" s="553">
        <v>4</v>
      </c>
      <c r="BR349" s="519">
        <v>0</v>
      </c>
      <c r="BS349" s="519">
        <v>0</v>
      </c>
      <c r="BT349" s="519">
        <v>0</v>
      </c>
      <c r="BU349" s="529">
        <v>0</v>
      </c>
      <c r="BV349" s="519">
        <v>0</v>
      </c>
      <c r="BW349" s="519">
        <v>0</v>
      </c>
      <c r="BX349" s="519">
        <v>0</v>
      </c>
      <c r="BY349" s="519">
        <v>0</v>
      </c>
      <c r="BZ349" s="519">
        <v>0</v>
      </c>
      <c r="CA349" s="519">
        <v>0</v>
      </c>
      <c r="CB349" s="519">
        <v>0</v>
      </c>
      <c r="CC349" s="519">
        <v>0</v>
      </c>
      <c r="CD349" s="519">
        <v>0</v>
      </c>
      <c r="CE349" s="519">
        <v>0</v>
      </c>
      <c r="CF349" s="519">
        <v>0</v>
      </c>
      <c r="CG349" s="519">
        <v>0</v>
      </c>
      <c r="CH349" s="519">
        <v>0</v>
      </c>
      <c r="CI349" s="519">
        <v>0</v>
      </c>
      <c r="CJ349" s="519">
        <v>0</v>
      </c>
      <c r="CK349" s="623">
        <f t="shared" si="5"/>
        <v>8</v>
      </c>
      <c r="CL349" s="554">
        <v>8</v>
      </c>
      <c r="CM349" s="554">
        <v>4</v>
      </c>
      <c r="CN349" s="554">
        <v>4</v>
      </c>
      <c r="CO349" s="524">
        <v>2</v>
      </c>
      <c r="CP349" s="524" t="s">
        <v>1938</v>
      </c>
      <c r="CQ349" s="525" t="s">
        <v>4965</v>
      </c>
      <c r="CR349" s="526" t="s">
        <v>4965</v>
      </c>
      <c r="CS349" s="527" t="s">
        <v>4965</v>
      </c>
      <c r="CT349" s="527" t="s">
        <v>4965</v>
      </c>
      <c r="CU349" s="527" t="s">
        <v>4965</v>
      </c>
    </row>
    <row r="350" spans="1:99" ht="12" customHeight="1" x14ac:dyDescent="0.2">
      <c r="A350" s="540" t="s">
        <v>2442</v>
      </c>
      <c r="B350" s="541" t="s">
        <v>744</v>
      </c>
      <c r="C350" s="541" t="s">
        <v>1432</v>
      </c>
      <c r="D350" s="541" t="s">
        <v>1432</v>
      </c>
      <c r="E350" s="542" t="s">
        <v>1432</v>
      </c>
      <c r="F350" s="541" t="s">
        <v>745</v>
      </c>
      <c r="G350" s="541" t="s">
        <v>746</v>
      </c>
      <c r="H350" s="541" t="s">
        <v>1458</v>
      </c>
      <c r="I350" s="541" t="s">
        <v>747</v>
      </c>
      <c r="J350" s="541">
        <v>523910</v>
      </c>
      <c r="K350" s="541">
        <v>174740</v>
      </c>
      <c r="L350" s="512" t="s">
        <v>3079</v>
      </c>
      <c r="M350" s="543">
        <v>42094</v>
      </c>
      <c r="N350" s="544" t="s">
        <v>1432</v>
      </c>
      <c r="O350" s="541">
        <v>0</v>
      </c>
      <c r="P350" s="541">
        <v>9</v>
      </c>
      <c r="Q350" s="545">
        <v>9</v>
      </c>
      <c r="R350" s="541" t="s">
        <v>748</v>
      </c>
      <c r="S350" s="541" t="s">
        <v>1438</v>
      </c>
      <c r="T350" s="544" t="s">
        <v>749</v>
      </c>
      <c r="U350" s="544" t="s">
        <v>750</v>
      </c>
      <c r="V350" s="544"/>
      <c r="W350" s="541" t="s">
        <v>1439</v>
      </c>
      <c r="X350" s="544" t="s">
        <v>1432</v>
      </c>
      <c r="Y350" s="541" t="s">
        <v>1442</v>
      </c>
      <c r="Z350" s="541" t="s">
        <v>1443</v>
      </c>
      <c r="AA350" s="541" t="s">
        <v>1443</v>
      </c>
      <c r="AB350" s="541" t="s">
        <v>1444</v>
      </c>
      <c r="AC350" s="546">
        <v>8.6999999999999994E-2</v>
      </c>
      <c r="AD350" s="547">
        <v>42094</v>
      </c>
      <c r="AE350" s="547" t="s">
        <v>1938</v>
      </c>
      <c r="AF350" s="548"/>
      <c r="AG350" s="517" t="s">
        <v>3063</v>
      </c>
      <c r="AH350" s="542" t="s">
        <v>1445</v>
      </c>
      <c r="AI350" s="549"/>
      <c r="AJ350" s="542">
        <v>1</v>
      </c>
      <c r="AK350" s="542">
        <v>10</v>
      </c>
      <c r="AL350" s="542">
        <v>0</v>
      </c>
      <c r="AM350" s="542">
        <v>0</v>
      </c>
      <c r="AN350" s="542">
        <v>6</v>
      </c>
      <c r="AO350" s="542">
        <v>3</v>
      </c>
      <c r="AP350" s="542">
        <v>0</v>
      </c>
      <c r="AQ350" s="542">
        <v>0</v>
      </c>
      <c r="AR350" s="542">
        <v>0</v>
      </c>
      <c r="AS350" s="542">
        <v>0</v>
      </c>
      <c r="AT350" s="542">
        <v>0</v>
      </c>
      <c r="AU350" s="542">
        <v>6</v>
      </c>
      <c r="AV350" s="542">
        <v>3</v>
      </c>
      <c r="AW350" s="542">
        <v>0</v>
      </c>
      <c r="AX350" s="542">
        <v>0</v>
      </c>
      <c r="AY350" s="542">
        <v>0</v>
      </c>
      <c r="AZ350" s="542">
        <v>0</v>
      </c>
      <c r="BA350" s="542">
        <v>0</v>
      </c>
      <c r="BB350" s="542">
        <v>0</v>
      </c>
      <c r="BC350" s="542">
        <v>0</v>
      </c>
      <c r="BD350" s="542">
        <v>0</v>
      </c>
      <c r="BE350" s="542">
        <v>0</v>
      </c>
      <c r="BF350" s="542">
        <v>0</v>
      </c>
      <c r="BG350" s="542">
        <v>0</v>
      </c>
      <c r="BH350" s="542">
        <v>0</v>
      </c>
      <c r="BI350" s="542">
        <v>0</v>
      </c>
      <c r="BJ350" s="542">
        <v>0</v>
      </c>
      <c r="BK350" s="542">
        <v>0</v>
      </c>
      <c r="BL350" s="542">
        <v>0</v>
      </c>
      <c r="BM350" s="542">
        <v>0</v>
      </c>
      <c r="BN350" s="550" t="s">
        <v>4490</v>
      </c>
      <c r="BO350" s="551">
        <v>0</v>
      </c>
      <c r="BP350" s="552">
        <v>4.5</v>
      </c>
      <c r="BQ350" s="553">
        <v>4.5</v>
      </c>
      <c r="BR350" s="519">
        <v>0</v>
      </c>
      <c r="BS350" s="519">
        <v>0</v>
      </c>
      <c r="BT350" s="519">
        <v>0</v>
      </c>
      <c r="BU350" s="529">
        <v>0</v>
      </c>
      <c r="BV350" s="519">
        <v>0</v>
      </c>
      <c r="BW350" s="519">
        <v>0</v>
      </c>
      <c r="BX350" s="519">
        <v>0</v>
      </c>
      <c r="BY350" s="519">
        <v>0</v>
      </c>
      <c r="BZ350" s="519">
        <v>0</v>
      </c>
      <c r="CA350" s="519">
        <v>0</v>
      </c>
      <c r="CB350" s="519">
        <v>0</v>
      </c>
      <c r="CC350" s="519">
        <v>0</v>
      </c>
      <c r="CD350" s="519">
        <v>0</v>
      </c>
      <c r="CE350" s="519">
        <v>0</v>
      </c>
      <c r="CF350" s="519">
        <v>0</v>
      </c>
      <c r="CG350" s="519">
        <v>0</v>
      </c>
      <c r="CH350" s="519">
        <v>0</v>
      </c>
      <c r="CI350" s="519">
        <v>0</v>
      </c>
      <c r="CJ350" s="519">
        <v>0</v>
      </c>
      <c r="CK350" s="623">
        <f t="shared" si="5"/>
        <v>9</v>
      </c>
      <c r="CL350" s="554">
        <v>9</v>
      </c>
      <c r="CM350" s="554">
        <v>4.5</v>
      </c>
      <c r="CN350" s="554">
        <v>4.5</v>
      </c>
      <c r="CO350" s="524">
        <v>2</v>
      </c>
      <c r="CP350" s="524"/>
      <c r="CQ350" s="525" t="s">
        <v>4965</v>
      </c>
      <c r="CR350" s="526" t="s">
        <v>4965</v>
      </c>
      <c r="CS350" s="527" t="s">
        <v>4965</v>
      </c>
      <c r="CT350" s="527" t="s">
        <v>4965</v>
      </c>
      <c r="CU350" s="527" t="s">
        <v>4965</v>
      </c>
    </row>
    <row r="351" spans="1:99" ht="12" customHeight="1" x14ac:dyDescent="0.2">
      <c r="A351" s="540" t="s">
        <v>2442</v>
      </c>
      <c r="B351" s="541" t="s">
        <v>751</v>
      </c>
      <c r="C351" s="541" t="s">
        <v>1432</v>
      </c>
      <c r="D351" s="541" t="s">
        <v>1432</v>
      </c>
      <c r="E351" s="542" t="s">
        <v>752</v>
      </c>
      <c r="F351" s="541" t="s">
        <v>1432</v>
      </c>
      <c r="G351" s="541" t="s">
        <v>753</v>
      </c>
      <c r="H351" s="541" t="s">
        <v>1885</v>
      </c>
      <c r="I351" s="541" t="s">
        <v>754</v>
      </c>
      <c r="J351" s="541">
        <v>524675</v>
      </c>
      <c r="K351" s="541">
        <v>173310</v>
      </c>
      <c r="L351" s="512" t="s">
        <v>1398</v>
      </c>
      <c r="M351" s="543">
        <v>42094</v>
      </c>
      <c r="N351" s="544" t="s">
        <v>1432</v>
      </c>
      <c r="O351" s="541">
        <v>0</v>
      </c>
      <c r="P351" s="541">
        <v>1</v>
      </c>
      <c r="Q351" s="545">
        <v>1</v>
      </c>
      <c r="R351" s="541" t="s">
        <v>755</v>
      </c>
      <c r="S351" s="541" t="s">
        <v>1438</v>
      </c>
      <c r="T351" s="544" t="s">
        <v>756</v>
      </c>
      <c r="U351" s="544" t="s">
        <v>757</v>
      </c>
      <c r="V351" s="544"/>
      <c r="W351" s="541" t="s">
        <v>1439</v>
      </c>
      <c r="X351" s="544" t="s">
        <v>1432</v>
      </c>
      <c r="Y351" s="541" t="s">
        <v>1442</v>
      </c>
      <c r="Z351" s="541" t="s">
        <v>1443</v>
      </c>
      <c r="AA351" s="541" t="s">
        <v>1444</v>
      </c>
      <c r="AB351" s="541" t="s">
        <v>2713</v>
      </c>
      <c r="AC351" s="546">
        <v>4.0000000000000001E-3</v>
      </c>
      <c r="AD351" s="547">
        <v>42094</v>
      </c>
      <c r="AE351" s="547" t="s">
        <v>1938</v>
      </c>
      <c r="AF351" s="548"/>
      <c r="AG351" s="517" t="s">
        <v>3063</v>
      </c>
      <c r="AH351" s="542" t="s">
        <v>1445</v>
      </c>
      <c r="AI351" s="549"/>
      <c r="AJ351" s="542">
        <v>0</v>
      </c>
      <c r="AK351" s="542">
        <v>0</v>
      </c>
      <c r="AL351" s="542">
        <v>0</v>
      </c>
      <c r="AM351" s="542">
        <v>1</v>
      </c>
      <c r="AN351" s="542">
        <v>0</v>
      </c>
      <c r="AO351" s="542">
        <v>0</v>
      </c>
      <c r="AP351" s="542">
        <v>0</v>
      </c>
      <c r="AQ351" s="542">
        <v>0</v>
      </c>
      <c r="AR351" s="542">
        <v>0</v>
      </c>
      <c r="AS351" s="542">
        <v>0</v>
      </c>
      <c r="AT351" s="542">
        <v>0</v>
      </c>
      <c r="AU351" s="542">
        <v>0</v>
      </c>
      <c r="AV351" s="542">
        <v>0</v>
      </c>
      <c r="AW351" s="542">
        <v>0</v>
      </c>
      <c r="AX351" s="542">
        <v>0</v>
      </c>
      <c r="AY351" s="542">
        <v>0</v>
      </c>
      <c r="AZ351" s="542">
        <v>0</v>
      </c>
      <c r="BA351" s="542">
        <v>1</v>
      </c>
      <c r="BB351" s="542">
        <v>0</v>
      </c>
      <c r="BC351" s="542">
        <v>0</v>
      </c>
      <c r="BD351" s="542">
        <v>0</v>
      </c>
      <c r="BE351" s="542">
        <v>0</v>
      </c>
      <c r="BF351" s="542">
        <v>0</v>
      </c>
      <c r="BG351" s="542">
        <v>0</v>
      </c>
      <c r="BH351" s="542">
        <v>0</v>
      </c>
      <c r="BI351" s="542">
        <v>0</v>
      </c>
      <c r="BJ351" s="542">
        <v>0</v>
      </c>
      <c r="BK351" s="542">
        <v>0</v>
      </c>
      <c r="BL351" s="542">
        <v>0</v>
      </c>
      <c r="BM351" s="542">
        <v>0</v>
      </c>
      <c r="BN351" s="550" t="s">
        <v>4490</v>
      </c>
      <c r="BO351" s="551">
        <v>0</v>
      </c>
      <c r="BP351" s="552">
        <v>0.5</v>
      </c>
      <c r="BQ351" s="553">
        <v>0.5</v>
      </c>
      <c r="BR351" s="519">
        <v>0</v>
      </c>
      <c r="BS351" s="519">
        <v>0</v>
      </c>
      <c r="BT351" s="519">
        <v>0</v>
      </c>
      <c r="BU351" s="529">
        <v>0</v>
      </c>
      <c r="BV351" s="519">
        <v>0</v>
      </c>
      <c r="BW351" s="519">
        <v>0</v>
      </c>
      <c r="BX351" s="519">
        <v>0</v>
      </c>
      <c r="BY351" s="519">
        <v>0</v>
      </c>
      <c r="BZ351" s="519">
        <v>0</v>
      </c>
      <c r="CA351" s="519">
        <v>0</v>
      </c>
      <c r="CB351" s="519">
        <v>0</v>
      </c>
      <c r="CC351" s="519">
        <v>0</v>
      </c>
      <c r="CD351" s="519">
        <v>0</v>
      </c>
      <c r="CE351" s="519">
        <v>0</v>
      </c>
      <c r="CF351" s="519">
        <v>0</v>
      </c>
      <c r="CG351" s="519">
        <v>0</v>
      </c>
      <c r="CH351" s="519">
        <v>0</v>
      </c>
      <c r="CI351" s="519">
        <v>0</v>
      </c>
      <c r="CJ351" s="519">
        <v>0</v>
      </c>
      <c r="CK351" s="623">
        <f t="shared" si="5"/>
        <v>1</v>
      </c>
      <c r="CL351" s="554">
        <v>1</v>
      </c>
      <c r="CM351" s="554">
        <v>0.5</v>
      </c>
      <c r="CN351" s="554">
        <v>0.5</v>
      </c>
      <c r="CO351" s="524">
        <v>2</v>
      </c>
      <c r="CP351" s="524"/>
      <c r="CQ351" s="525" t="s">
        <v>4965</v>
      </c>
      <c r="CR351" s="526" t="s">
        <v>4965</v>
      </c>
      <c r="CS351" s="527" t="s">
        <v>4965</v>
      </c>
      <c r="CT351" s="527" t="s">
        <v>4965</v>
      </c>
      <c r="CU351" s="527" t="s">
        <v>4965</v>
      </c>
    </row>
    <row r="352" spans="1:99" ht="12" customHeight="1" x14ac:dyDescent="0.2">
      <c r="A352" s="540" t="s">
        <v>2442</v>
      </c>
      <c r="B352" s="541" t="s">
        <v>758</v>
      </c>
      <c r="C352" s="541" t="s">
        <v>1432</v>
      </c>
      <c r="D352" s="541" t="s">
        <v>1432</v>
      </c>
      <c r="E352" s="542" t="s">
        <v>759</v>
      </c>
      <c r="F352" s="541" t="s">
        <v>760</v>
      </c>
      <c r="G352" s="541" t="s">
        <v>1480</v>
      </c>
      <c r="H352" s="541" t="s">
        <v>2717</v>
      </c>
      <c r="I352" s="541" t="s">
        <v>761</v>
      </c>
      <c r="J352" s="541">
        <v>528569</v>
      </c>
      <c r="K352" s="541">
        <v>176863</v>
      </c>
      <c r="L352" s="512" t="s">
        <v>3066</v>
      </c>
      <c r="M352" s="543">
        <v>41729</v>
      </c>
      <c r="N352" s="544" t="s">
        <v>1432</v>
      </c>
      <c r="O352" s="541">
        <v>0</v>
      </c>
      <c r="P352" s="541">
        <v>10</v>
      </c>
      <c r="Q352" s="545">
        <v>10</v>
      </c>
      <c r="R352" s="541" t="s">
        <v>1608</v>
      </c>
      <c r="S352" s="541" t="s">
        <v>1154</v>
      </c>
      <c r="T352" s="544" t="s">
        <v>1609</v>
      </c>
      <c r="U352" s="544" t="s">
        <v>860</v>
      </c>
      <c r="V352" s="544"/>
      <c r="W352" s="541" t="s">
        <v>1439</v>
      </c>
      <c r="X352" s="544" t="s">
        <v>1432</v>
      </c>
      <c r="Y352" s="541" t="s">
        <v>1442</v>
      </c>
      <c r="Z352" s="541" t="s">
        <v>1443</v>
      </c>
      <c r="AA352" s="541" t="s">
        <v>1443</v>
      </c>
      <c r="AB352" s="541" t="s">
        <v>1444</v>
      </c>
      <c r="AC352" s="546">
        <v>0.20100000000000001</v>
      </c>
      <c r="AD352" s="547">
        <v>41729</v>
      </c>
      <c r="AE352" s="547"/>
      <c r="AF352" s="548"/>
      <c r="AG352" s="517" t="s">
        <v>628</v>
      </c>
      <c r="AH352" s="542" t="s">
        <v>3904</v>
      </c>
      <c r="AI352" s="549"/>
      <c r="AJ352" s="542">
        <v>1</v>
      </c>
      <c r="AK352" s="542">
        <v>10</v>
      </c>
      <c r="AL352" s="542">
        <v>0</v>
      </c>
      <c r="AM352" s="542">
        <v>4</v>
      </c>
      <c r="AN352" s="542">
        <v>4</v>
      </c>
      <c r="AO352" s="542">
        <v>2</v>
      </c>
      <c r="AP352" s="542">
        <v>0</v>
      </c>
      <c r="AQ352" s="542">
        <v>0</v>
      </c>
      <c r="AR352" s="542">
        <v>0</v>
      </c>
      <c r="AS352" s="542">
        <v>0</v>
      </c>
      <c r="AT352" s="542">
        <v>4</v>
      </c>
      <c r="AU352" s="542">
        <v>4</v>
      </c>
      <c r="AV352" s="542">
        <v>2</v>
      </c>
      <c r="AW352" s="542">
        <v>0</v>
      </c>
      <c r="AX352" s="542">
        <v>0</v>
      </c>
      <c r="AY352" s="542">
        <v>0</v>
      </c>
      <c r="AZ352" s="542">
        <v>0</v>
      </c>
      <c r="BA352" s="542">
        <v>0</v>
      </c>
      <c r="BB352" s="542">
        <v>0</v>
      </c>
      <c r="BC352" s="542">
        <v>0</v>
      </c>
      <c r="BD352" s="542">
        <v>0</v>
      </c>
      <c r="BE352" s="542">
        <v>0</v>
      </c>
      <c r="BF352" s="542">
        <v>0</v>
      </c>
      <c r="BG352" s="542">
        <v>0</v>
      </c>
      <c r="BH352" s="542">
        <v>0</v>
      </c>
      <c r="BI352" s="542">
        <v>0</v>
      </c>
      <c r="BJ352" s="542">
        <v>0</v>
      </c>
      <c r="BK352" s="542">
        <v>0</v>
      </c>
      <c r="BL352" s="542">
        <v>0</v>
      </c>
      <c r="BM352" s="542">
        <v>0</v>
      </c>
      <c r="BN352" s="550" t="s">
        <v>4490</v>
      </c>
      <c r="BO352" s="551">
        <v>0</v>
      </c>
      <c r="BP352" s="552">
        <v>5</v>
      </c>
      <c r="BQ352" s="553">
        <v>5</v>
      </c>
      <c r="BR352" s="519">
        <v>0</v>
      </c>
      <c r="BS352" s="519">
        <v>0</v>
      </c>
      <c r="BT352" s="519">
        <v>0</v>
      </c>
      <c r="BU352" s="529">
        <v>0</v>
      </c>
      <c r="BV352" s="519">
        <v>0</v>
      </c>
      <c r="BW352" s="519">
        <v>0</v>
      </c>
      <c r="BX352" s="519">
        <v>0</v>
      </c>
      <c r="BY352" s="519">
        <v>0</v>
      </c>
      <c r="BZ352" s="519">
        <v>0</v>
      </c>
      <c r="CA352" s="519">
        <v>0</v>
      </c>
      <c r="CB352" s="519">
        <v>0</v>
      </c>
      <c r="CC352" s="519">
        <v>0</v>
      </c>
      <c r="CD352" s="519">
        <v>0</v>
      </c>
      <c r="CE352" s="519">
        <v>0</v>
      </c>
      <c r="CF352" s="519">
        <v>0</v>
      </c>
      <c r="CG352" s="519">
        <v>0</v>
      </c>
      <c r="CH352" s="519">
        <v>0</v>
      </c>
      <c r="CI352" s="519">
        <v>0</v>
      </c>
      <c r="CJ352" s="519">
        <v>0</v>
      </c>
      <c r="CK352" s="623">
        <f t="shared" si="5"/>
        <v>10</v>
      </c>
      <c r="CL352" s="554">
        <v>10</v>
      </c>
      <c r="CM352" s="554">
        <v>5</v>
      </c>
      <c r="CN352" s="554">
        <v>5</v>
      </c>
      <c r="CO352" s="524">
        <v>2</v>
      </c>
      <c r="CP352" s="524" t="s">
        <v>1938</v>
      </c>
      <c r="CQ352" s="525" t="s">
        <v>4965</v>
      </c>
      <c r="CR352" s="526" t="s">
        <v>4965</v>
      </c>
      <c r="CS352" s="527" t="s">
        <v>4965</v>
      </c>
      <c r="CT352" s="527" t="s">
        <v>4965</v>
      </c>
      <c r="CU352" s="527" t="s">
        <v>4965</v>
      </c>
    </row>
    <row r="353" spans="1:99" ht="12" customHeight="1" x14ac:dyDescent="0.2">
      <c r="A353" s="540" t="s">
        <v>2442</v>
      </c>
      <c r="B353" s="541" t="s">
        <v>758</v>
      </c>
      <c r="C353" s="541" t="s">
        <v>1432</v>
      </c>
      <c r="D353" s="541" t="s">
        <v>1432</v>
      </c>
      <c r="E353" s="542" t="s">
        <v>759</v>
      </c>
      <c r="F353" s="541" t="s">
        <v>760</v>
      </c>
      <c r="G353" s="541" t="s">
        <v>1480</v>
      </c>
      <c r="H353" s="541" t="s">
        <v>2717</v>
      </c>
      <c r="I353" s="541" t="s">
        <v>761</v>
      </c>
      <c r="J353" s="541">
        <v>528569</v>
      </c>
      <c r="K353" s="541">
        <v>176863</v>
      </c>
      <c r="L353" s="512" t="s">
        <v>3066</v>
      </c>
      <c r="M353" s="543">
        <v>41729</v>
      </c>
      <c r="N353" s="544" t="s">
        <v>1432</v>
      </c>
      <c r="O353" s="541">
        <v>0</v>
      </c>
      <c r="P353" s="541">
        <v>12</v>
      </c>
      <c r="Q353" s="545">
        <v>12</v>
      </c>
      <c r="R353" s="541" t="s">
        <v>1608</v>
      </c>
      <c r="S353" s="541" t="s">
        <v>1154</v>
      </c>
      <c r="T353" s="544" t="s">
        <v>1609</v>
      </c>
      <c r="U353" s="544" t="s">
        <v>860</v>
      </c>
      <c r="V353" s="544"/>
      <c r="W353" s="541" t="s">
        <v>1439</v>
      </c>
      <c r="X353" s="544" t="s">
        <v>1432</v>
      </c>
      <c r="Y353" s="541" t="s">
        <v>1442</v>
      </c>
      <c r="Z353" s="541" t="s">
        <v>1443</v>
      </c>
      <c r="AA353" s="541" t="s">
        <v>1443</v>
      </c>
      <c r="AB353" s="541" t="s">
        <v>1444</v>
      </c>
      <c r="AC353" s="546">
        <v>0.20100000000000001</v>
      </c>
      <c r="AD353" s="547">
        <v>41729</v>
      </c>
      <c r="AE353" s="547"/>
      <c r="AF353" s="548"/>
      <c r="AG353" s="517" t="s">
        <v>1931</v>
      </c>
      <c r="AH353" s="542" t="s">
        <v>3905</v>
      </c>
      <c r="AI353" s="549"/>
      <c r="AJ353" s="542">
        <v>1</v>
      </c>
      <c r="AK353" s="542">
        <v>12</v>
      </c>
      <c r="AL353" s="542">
        <v>0</v>
      </c>
      <c r="AM353" s="542">
        <v>4</v>
      </c>
      <c r="AN353" s="542">
        <v>5</v>
      </c>
      <c r="AO353" s="542">
        <v>3</v>
      </c>
      <c r="AP353" s="542">
        <v>0</v>
      </c>
      <c r="AQ353" s="542">
        <v>0</v>
      </c>
      <c r="AR353" s="542">
        <v>0</v>
      </c>
      <c r="AS353" s="542">
        <v>0</v>
      </c>
      <c r="AT353" s="542">
        <v>4</v>
      </c>
      <c r="AU353" s="542">
        <v>5</v>
      </c>
      <c r="AV353" s="542">
        <v>3</v>
      </c>
      <c r="AW353" s="542">
        <v>0</v>
      </c>
      <c r="AX353" s="542">
        <v>0</v>
      </c>
      <c r="AY353" s="542">
        <v>0</v>
      </c>
      <c r="AZ353" s="542">
        <v>0</v>
      </c>
      <c r="BA353" s="542">
        <v>0</v>
      </c>
      <c r="BB353" s="542">
        <v>0</v>
      </c>
      <c r="BC353" s="542">
        <v>0</v>
      </c>
      <c r="BD353" s="542">
        <v>0</v>
      </c>
      <c r="BE353" s="542">
        <v>0</v>
      </c>
      <c r="BF353" s="542">
        <v>0</v>
      </c>
      <c r="BG353" s="542">
        <v>0</v>
      </c>
      <c r="BH353" s="542">
        <v>0</v>
      </c>
      <c r="BI353" s="542">
        <v>0</v>
      </c>
      <c r="BJ353" s="542">
        <v>0</v>
      </c>
      <c r="BK353" s="542">
        <v>0</v>
      </c>
      <c r="BL353" s="542">
        <v>0</v>
      </c>
      <c r="BM353" s="542">
        <v>0</v>
      </c>
      <c r="BN353" s="550" t="s">
        <v>4490</v>
      </c>
      <c r="BO353" s="551">
        <v>0</v>
      </c>
      <c r="BP353" s="552">
        <v>6</v>
      </c>
      <c r="BQ353" s="553">
        <v>6</v>
      </c>
      <c r="BR353" s="519">
        <v>0</v>
      </c>
      <c r="BS353" s="519">
        <v>0</v>
      </c>
      <c r="BT353" s="519">
        <v>0</v>
      </c>
      <c r="BU353" s="529">
        <v>0</v>
      </c>
      <c r="BV353" s="519">
        <v>0</v>
      </c>
      <c r="BW353" s="519">
        <v>0</v>
      </c>
      <c r="BX353" s="519">
        <v>0</v>
      </c>
      <c r="BY353" s="519">
        <v>0</v>
      </c>
      <c r="BZ353" s="519">
        <v>0</v>
      </c>
      <c r="CA353" s="519">
        <v>0</v>
      </c>
      <c r="CB353" s="519">
        <v>0</v>
      </c>
      <c r="CC353" s="519">
        <v>0</v>
      </c>
      <c r="CD353" s="519">
        <v>0</v>
      </c>
      <c r="CE353" s="519">
        <v>0</v>
      </c>
      <c r="CF353" s="519">
        <v>0</v>
      </c>
      <c r="CG353" s="519">
        <v>0</v>
      </c>
      <c r="CH353" s="519">
        <v>0</v>
      </c>
      <c r="CI353" s="519">
        <v>0</v>
      </c>
      <c r="CJ353" s="519">
        <v>0</v>
      </c>
      <c r="CK353" s="623">
        <f t="shared" si="5"/>
        <v>12</v>
      </c>
      <c r="CL353" s="554">
        <v>12</v>
      </c>
      <c r="CM353" s="554">
        <v>6</v>
      </c>
      <c r="CN353" s="554">
        <v>6</v>
      </c>
      <c r="CO353" s="524">
        <v>2</v>
      </c>
      <c r="CP353" s="524" t="s">
        <v>1938</v>
      </c>
      <c r="CQ353" s="525" t="s">
        <v>4965</v>
      </c>
      <c r="CR353" s="526" t="s">
        <v>4965</v>
      </c>
      <c r="CS353" s="527" t="s">
        <v>4965</v>
      </c>
      <c r="CT353" s="527" t="s">
        <v>4965</v>
      </c>
      <c r="CU353" s="527" t="s">
        <v>4965</v>
      </c>
    </row>
    <row r="354" spans="1:99" ht="12" customHeight="1" x14ac:dyDescent="0.2">
      <c r="A354" s="540" t="s">
        <v>2442</v>
      </c>
      <c r="B354" s="541" t="s">
        <v>1610</v>
      </c>
      <c r="C354" s="541" t="s">
        <v>1611</v>
      </c>
      <c r="D354" s="541" t="s">
        <v>1432</v>
      </c>
      <c r="E354" s="542" t="s">
        <v>1611</v>
      </c>
      <c r="F354" s="541" t="s">
        <v>3906</v>
      </c>
      <c r="G354" s="541" t="s">
        <v>1612</v>
      </c>
      <c r="H354" s="541" t="s">
        <v>1458</v>
      </c>
      <c r="I354" s="541" t="s">
        <v>1613</v>
      </c>
      <c r="J354" s="541">
        <v>522997</v>
      </c>
      <c r="K354" s="541">
        <v>175611</v>
      </c>
      <c r="L354" s="512" t="s">
        <v>3088</v>
      </c>
      <c r="M354" s="543">
        <v>41346</v>
      </c>
      <c r="N354" s="544" t="s">
        <v>1432</v>
      </c>
      <c r="O354" s="541">
        <v>1</v>
      </c>
      <c r="P354" s="541">
        <v>1</v>
      </c>
      <c r="Q354" s="545">
        <v>0</v>
      </c>
      <c r="R354" s="541" t="s">
        <v>1615</v>
      </c>
      <c r="S354" s="541" t="s">
        <v>1438</v>
      </c>
      <c r="T354" s="544" t="s">
        <v>1616</v>
      </c>
      <c r="U354" s="544" t="s">
        <v>1617</v>
      </c>
      <c r="V354" s="544"/>
      <c r="W354" s="541" t="s">
        <v>1439</v>
      </c>
      <c r="X354" s="544" t="s">
        <v>1432</v>
      </c>
      <c r="Y354" s="541" t="s">
        <v>1442</v>
      </c>
      <c r="Z354" s="541" t="s">
        <v>1443</v>
      </c>
      <c r="AA354" s="541" t="s">
        <v>1444</v>
      </c>
      <c r="AB354" s="541" t="s">
        <v>2713</v>
      </c>
      <c r="AC354" s="546">
        <v>0.08</v>
      </c>
      <c r="AD354" s="547">
        <v>41346</v>
      </c>
      <c r="AE354" s="547"/>
      <c r="AF354" s="548"/>
      <c r="AG354" s="517" t="s">
        <v>3063</v>
      </c>
      <c r="AH354" s="542" t="s">
        <v>1445</v>
      </c>
      <c r="AI354" s="549"/>
      <c r="AJ354" s="542">
        <v>0</v>
      </c>
      <c r="AK354" s="542">
        <v>0</v>
      </c>
      <c r="AL354" s="542">
        <v>0</v>
      </c>
      <c r="AM354" s="542">
        <v>0</v>
      </c>
      <c r="AN354" s="542">
        <v>0</v>
      </c>
      <c r="AO354" s="542">
        <v>-1</v>
      </c>
      <c r="AP354" s="542">
        <v>1</v>
      </c>
      <c r="AQ354" s="542">
        <v>0</v>
      </c>
      <c r="AR354" s="542">
        <v>0</v>
      </c>
      <c r="AS354" s="542">
        <v>0</v>
      </c>
      <c r="AT354" s="542">
        <v>0</v>
      </c>
      <c r="AU354" s="542">
        <v>0</v>
      </c>
      <c r="AV354" s="542">
        <v>0</v>
      </c>
      <c r="AW354" s="542">
        <v>0</v>
      </c>
      <c r="AX354" s="542">
        <v>0</v>
      </c>
      <c r="AY354" s="542">
        <v>0</v>
      </c>
      <c r="AZ354" s="542">
        <v>0</v>
      </c>
      <c r="BA354" s="542">
        <v>0</v>
      </c>
      <c r="BB354" s="542">
        <v>0</v>
      </c>
      <c r="BC354" s="542">
        <v>-1</v>
      </c>
      <c r="BD354" s="542">
        <v>1</v>
      </c>
      <c r="BE354" s="542">
        <v>0</v>
      </c>
      <c r="BF354" s="542">
        <v>0</v>
      </c>
      <c r="BG354" s="542">
        <v>0</v>
      </c>
      <c r="BH354" s="542">
        <v>0</v>
      </c>
      <c r="BI354" s="542">
        <v>0</v>
      </c>
      <c r="BJ354" s="542">
        <v>0</v>
      </c>
      <c r="BK354" s="542">
        <v>0</v>
      </c>
      <c r="BL354" s="542">
        <v>0</v>
      </c>
      <c r="BM354" s="542">
        <v>0</v>
      </c>
      <c r="BN354" s="728"/>
      <c r="BO354" s="518">
        <v>0</v>
      </c>
      <c r="BP354" s="519">
        <v>0</v>
      </c>
      <c r="BQ354" s="528">
        <v>0</v>
      </c>
      <c r="BR354" s="519">
        <v>0</v>
      </c>
      <c r="BS354" s="519">
        <v>0</v>
      </c>
      <c r="BT354" s="519">
        <v>0</v>
      </c>
      <c r="BU354" s="529">
        <v>0</v>
      </c>
      <c r="BV354" s="519">
        <v>0</v>
      </c>
      <c r="BW354" s="519">
        <v>0</v>
      </c>
      <c r="BX354" s="519">
        <v>0</v>
      </c>
      <c r="BY354" s="519">
        <v>0</v>
      </c>
      <c r="BZ354" s="519">
        <v>0</v>
      </c>
      <c r="CA354" s="519">
        <v>0</v>
      </c>
      <c r="CB354" s="519">
        <v>0</v>
      </c>
      <c r="CC354" s="519">
        <v>0</v>
      </c>
      <c r="CD354" s="519">
        <v>0</v>
      </c>
      <c r="CE354" s="519">
        <v>0</v>
      </c>
      <c r="CF354" s="519">
        <v>0</v>
      </c>
      <c r="CG354" s="519">
        <v>0</v>
      </c>
      <c r="CH354" s="519">
        <v>0</v>
      </c>
      <c r="CI354" s="519">
        <v>0</v>
      </c>
      <c r="CJ354" s="519">
        <v>0</v>
      </c>
      <c r="CK354" s="623">
        <f t="shared" si="5"/>
        <v>0</v>
      </c>
      <c r="CL354" s="523">
        <v>0</v>
      </c>
      <c r="CM354" s="523">
        <v>0</v>
      </c>
      <c r="CN354" s="523">
        <v>0</v>
      </c>
      <c r="CO354" s="524">
        <v>2</v>
      </c>
      <c r="CP354" s="524"/>
      <c r="CQ354" s="525" t="s">
        <v>4965</v>
      </c>
      <c r="CR354" s="526" t="s">
        <v>4965</v>
      </c>
      <c r="CS354" s="527" t="s">
        <v>4965</v>
      </c>
      <c r="CT354" s="527" t="s">
        <v>4965</v>
      </c>
      <c r="CU354" s="527" t="s">
        <v>4965</v>
      </c>
    </row>
    <row r="355" spans="1:99" ht="12" customHeight="1" x14ac:dyDescent="0.2">
      <c r="A355" s="540" t="s">
        <v>2442</v>
      </c>
      <c r="B355" s="541" t="s">
        <v>1618</v>
      </c>
      <c r="C355" s="541" t="s">
        <v>1432</v>
      </c>
      <c r="D355" s="541" t="s">
        <v>1432</v>
      </c>
      <c r="E355" s="542" t="s">
        <v>1432</v>
      </c>
      <c r="F355" s="541" t="s">
        <v>1894</v>
      </c>
      <c r="G355" s="541" t="s">
        <v>1619</v>
      </c>
      <c r="H355" s="541" t="s">
        <v>1620</v>
      </c>
      <c r="I355" s="541" t="s">
        <v>1621</v>
      </c>
      <c r="J355" s="541">
        <v>528568</v>
      </c>
      <c r="K355" s="541">
        <v>175242</v>
      </c>
      <c r="L355" s="512" t="s">
        <v>3085</v>
      </c>
      <c r="M355" s="543">
        <v>41514</v>
      </c>
      <c r="N355" s="544" t="s">
        <v>1432</v>
      </c>
      <c r="O355" s="541">
        <v>1</v>
      </c>
      <c r="P355" s="541">
        <v>2</v>
      </c>
      <c r="Q355" s="545">
        <v>1</v>
      </c>
      <c r="R355" s="541" t="s">
        <v>403</v>
      </c>
      <c r="S355" s="541" t="s">
        <v>1438</v>
      </c>
      <c r="T355" s="544" t="s">
        <v>404</v>
      </c>
      <c r="U355" s="544" t="s">
        <v>845</v>
      </c>
      <c r="V355" s="544"/>
      <c r="W355" s="541" t="s">
        <v>1439</v>
      </c>
      <c r="X355" s="544" t="s">
        <v>1432</v>
      </c>
      <c r="Y355" s="541" t="s">
        <v>1442</v>
      </c>
      <c r="Z355" s="541" t="s">
        <v>2722</v>
      </c>
      <c r="AA355" s="541" t="s">
        <v>1444</v>
      </c>
      <c r="AB355" s="541" t="s">
        <v>2723</v>
      </c>
      <c r="AC355" s="546">
        <v>1.7999999999999999E-2</v>
      </c>
      <c r="AD355" s="547">
        <v>41514</v>
      </c>
      <c r="AE355" s="547"/>
      <c r="AF355" s="548"/>
      <c r="AG355" s="517" t="s">
        <v>3063</v>
      </c>
      <c r="AH355" s="542" t="s">
        <v>1445</v>
      </c>
      <c r="AI355" s="549"/>
      <c r="AJ355" s="542">
        <v>0</v>
      </c>
      <c r="AK355" s="542">
        <v>0</v>
      </c>
      <c r="AL355" s="542">
        <v>0</v>
      </c>
      <c r="AM355" s="542">
        <v>0</v>
      </c>
      <c r="AN355" s="542">
        <v>1</v>
      </c>
      <c r="AO355" s="542">
        <v>0</v>
      </c>
      <c r="AP355" s="542">
        <v>0</v>
      </c>
      <c r="AQ355" s="542">
        <v>0</v>
      </c>
      <c r="AR355" s="542">
        <v>0</v>
      </c>
      <c r="AS355" s="542">
        <v>0</v>
      </c>
      <c r="AT355" s="542">
        <v>0</v>
      </c>
      <c r="AU355" s="542">
        <v>1</v>
      </c>
      <c r="AV355" s="542">
        <v>0</v>
      </c>
      <c r="AW355" s="542">
        <v>0</v>
      </c>
      <c r="AX355" s="542">
        <v>0</v>
      </c>
      <c r="AY355" s="542">
        <v>0</v>
      </c>
      <c r="AZ355" s="542">
        <v>0</v>
      </c>
      <c r="BA355" s="542">
        <v>0</v>
      </c>
      <c r="BB355" s="542">
        <v>0</v>
      </c>
      <c r="BC355" s="542">
        <v>0</v>
      </c>
      <c r="BD355" s="542">
        <v>0</v>
      </c>
      <c r="BE355" s="542">
        <v>0</v>
      </c>
      <c r="BF355" s="542">
        <v>0</v>
      </c>
      <c r="BG355" s="542">
        <v>0</v>
      </c>
      <c r="BH355" s="542">
        <v>0</v>
      </c>
      <c r="BI355" s="542">
        <v>0</v>
      </c>
      <c r="BJ355" s="542">
        <v>0</v>
      </c>
      <c r="BK355" s="542">
        <v>0</v>
      </c>
      <c r="BL355" s="542">
        <v>0</v>
      </c>
      <c r="BM355" s="542">
        <v>0</v>
      </c>
      <c r="BN355" s="550" t="s">
        <v>4490</v>
      </c>
      <c r="BO355" s="551">
        <v>0</v>
      </c>
      <c r="BP355" s="552">
        <v>0.5</v>
      </c>
      <c r="BQ355" s="553">
        <v>0.5</v>
      </c>
      <c r="BR355" s="519">
        <v>0</v>
      </c>
      <c r="BS355" s="519">
        <v>0</v>
      </c>
      <c r="BT355" s="519">
        <v>0</v>
      </c>
      <c r="BU355" s="529">
        <v>0</v>
      </c>
      <c r="BV355" s="519">
        <v>0</v>
      </c>
      <c r="BW355" s="519">
        <v>0</v>
      </c>
      <c r="BX355" s="519">
        <v>0</v>
      </c>
      <c r="BY355" s="519">
        <v>0</v>
      </c>
      <c r="BZ355" s="519">
        <v>0</v>
      </c>
      <c r="CA355" s="519">
        <v>0</v>
      </c>
      <c r="CB355" s="519">
        <v>0</v>
      </c>
      <c r="CC355" s="519">
        <v>0</v>
      </c>
      <c r="CD355" s="519">
        <v>0</v>
      </c>
      <c r="CE355" s="519">
        <v>0</v>
      </c>
      <c r="CF355" s="519">
        <v>0</v>
      </c>
      <c r="CG355" s="519">
        <v>0</v>
      </c>
      <c r="CH355" s="519">
        <v>0</v>
      </c>
      <c r="CI355" s="519">
        <v>0</v>
      </c>
      <c r="CJ355" s="519">
        <v>0</v>
      </c>
      <c r="CK355" s="623">
        <f t="shared" si="5"/>
        <v>1</v>
      </c>
      <c r="CL355" s="554">
        <v>1</v>
      </c>
      <c r="CM355" s="554">
        <v>0.5</v>
      </c>
      <c r="CN355" s="554">
        <v>0.5</v>
      </c>
      <c r="CO355" s="524">
        <v>8</v>
      </c>
      <c r="CP355" s="726"/>
      <c r="CQ355" s="525" t="s">
        <v>4965</v>
      </c>
      <c r="CR355" s="526" t="s">
        <v>4965</v>
      </c>
      <c r="CS355" s="527" t="s">
        <v>4965</v>
      </c>
      <c r="CT355" s="527" t="s">
        <v>4965</v>
      </c>
      <c r="CU355" s="527" t="s">
        <v>4965</v>
      </c>
    </row>
    <row r="356" spans="1:99" ht="12" customHeight="1" x14ac:dyDescent="0.2">
      <c r="A356" s="540" t="s">
        <v>2442</v>
      </c>
      <c r="B356" s="541" t="s">
        <v>405</v>
      </c>
      <c r="C356" s="541" t="s">
        <v>1432</v>
      </c>
      <c r="D356" s="541" t="s">
        <v>1432</v>
      </c>
      <c r="E356" s="542" t="s">
        <v>1432</v>
      </c>
      <c r="F356" s="541" t="s">
        <v>4729</v>
      </c>
      <c r="G356" s="541" t="s">
        <v>406</v>
      </c>
      <c r="H356" s="541" t="s">
        <v>1458</v>
      </c>
      <c r="I356" s="541" t="s">
        <v>407</v>
      </c>
      <c r="J356" s="541">
        <v>521241</v>
      </c>
      <c r="K356" s="541">
        <v>174649</v>
      </c>
      <c r="L356" s="512" t="s">
        <v>3068</v>
      </c>
      <c r="M356" s="543">
        <v>41364</v>
      </c>
      <c r="N356" s="544" t="s">
        <v>1432</v>
      </c>
      <c r="O356" s="541">
        <v>1</v>
      </c>
      <c r="P356" s="541">
        <v>1</v>
      </c>
      <c r="Q356" s="545">
        <v>0</v>
      </c>
      <c r="R356" s="541" t="s">
        <v>408</v>
      </c>
      <c r="S356" s="541" t="s">
        <v>1438</v>
      </c>
      <c r="T356" s="544" t="s">
        <v>409</v>
      </c>
      <c r="U356" s="544" t="s">
        <v>410</v>
      </c>
      <c r="V356" s="544"/>
      <c r="W356" s="541" t="s">
        <v>1439</v>
      </c>
      <c r="X356" s="544" t="s">
        <v>1432</v>
      </c>
      <c r="Y356" s="541" t="s">
        <v>1442</v>
      </c>
      <c r="Z356" s="541" t="s">
        <v>1443</v>
      </c>
      <c r="AA356" s="541" t="s">
        <v>1444</v>
      </c>
      <c r="AB356" s="541" t="s">
        <v>2713</v>
      </c>
      <c r="AC356" s="546">
        <v>0.12</v>
      </c>
      <c r="AD356" s="547">
        <v>41364</v>
      </c>
      <c r="AE356" s="547"/>
      <c r="AF356" s="548"/>
      <c r="AG356" s="517" t="s">
        <v>3063</v>
      </c>
      <c r="AH356" s="542" t="s">
        <v>1445</v>
      </c>
      <c r="AI356" s="549"/>
      <c r="AJ356" s="542">
        <v>0</v>
      </c>
      <c r="AK356" s="542">
        <v>1</v>
      </c>
      <c r="AL356" s="542">
        <v>0</v>
      </c>
      <c r="AM356" s="542">
        <v>0</v>
      </c>
      <c r="AN356" s="542">
        <v>0</v>
      </c>
      <c r="AO356" s="542">
        <v>0</v>
      </c>
      <c r="AP356" s="542">
        <v>-1</v>
      </c>
      <c r="AQ356" s="542">
        <v>1</v>
      </c>
      <c r="AR356" s="542">
        <v>0</v>
      </c>
      <c r="AS356" s="542">
        <v>0</v>
      </c>
      <c r="AT356" s="542">
        <v>0</v>
      </c>
      <c r="AU356" s="542">
        <v>0</v>
      </c>
      <c r="AV356" s="542">
        <v>0</v>
      </c>
      <c r="AW356" s="542">
        <v>0</v>
      </c>
      <c r="AX356" s="542">
        <v>0</v>
      </c>
      <c r="AY356" s="542">
        <v>0</v>
      </c>
      <c r="AZ356" s="542">
        <v>0</v>
      </c>
      <c r="BA356" s="542">
        <v>0</v>
      </c>
      <c r="BB356" s="542">
        <v>0</v>
      </c>
      <c r="BC356" s="542">
        <v>0</v>
      </c>
      <c r="BD356" s="542">
        <v>-1</v>
      </c>
      <c r="BE356" s="542">
        <v>1</v>
      </c>
      <c r="BF356" s="542">
        <v>0</v>
      </c>
      <c r="BG356" s="542">
        <v>0</v>
      </c>
      <c r="BH356" s="542">
        <v>0</v>
      </c>
      <c r="BI356" s="542">
        <v>0</v>
      </c>
      <c r="BJ356" s="542">
        <v>0</v>
      </c>
      <c r="BK356" s="542">
        <v>0</v>
      </c>
      <c r="BL356" s="542">
        <v>0</v>
      </c>
      <c r="BM356" s="542">
        <v>0</v>
      </c>
      <c r="BN356" s="728"/>
      <c r="BO356" s="518">
        <v>0</v>
      </c>
      <c r="BP356" s="519">
        <v>0</v>
      </c>
      <c r="BQ356" s="528">
        <v>0</v>
      </c>
      <c r="BR356" s="519">
        <v>0</v>
      </c>
      <c r="BS356" s="519">
        <v>0</v>
      </c>
      <c r="BT356" s="519">
        <v>0</v>
      </c>
      <c r="BU356" s="529">
        <v>0</v>
      </c>
      <c r="BV356" s="519">
        <v>0</v>
      </c>
      <c r="BW356" s="519">
        <v>0</v>
      </c>
      <c r="BX356" s="519">
        <v>0</v>
      </c>
      <c r="BY356" s="519">
        <v>0</v>
      </c>
      <c r="BZ356" s="519">
        <v>0</v>
      </c>
      <c r="CA356" s="519">
        <v>0</v>
      </c>
      <c r="CB356" s="519">
        <v>0</v>
      </c>
      <c r="CC356" s="519">
        <v>0</v>
      </c>
      <c r="CD356" s="519">
        <v>0</v>
      </c>
      <c r="CE356" s="519">
        <v>0</v>
      </c>
      <c r="CF356" s="519">
        <v>0</v>
      </c>
      <c r="CG356" s="519">
        <v>0</v>
      </c>
      <c r="CH356" s="519">
        <v>0</v>
      </c>
      <c r="CI356" s="519">
        <v>0</v>
      </c>
      <c r="CJ356" s="519">
        <v>0</v>
      </c>
      <c r="CK356" s="623">
        <f t="shared" si="5"/>
        <v>0</v>
      </c>
      <c r="CL356" s="523">
        <v>0</v>
      </c>
      <c r="CM356" s="523">
        <v>0</v>
      </c>
      <c r="CN356" s="523">
        <v>0</v>
      </c>
      <c r="CO356" s="524">
        <v>2</v>
      </c>
      <c r="CP356" s="524" t="s">
        <v>1938</v>
      </c>
      <c r="CQ356" s="525" t="s">
        <v>4965</v>
      </c>
      <c r="CR356" s="526" t="s">
        <v>4965</v>
      </c>
      <c r="CS356" s="527" t="s">
        <v>4965</v>
      </c>
      <c r="CT356" s="527" t="s">
        <v>4965</v>
      </c>
      <c r="CU356" s="527" t="s">
        <v>4965</v>
      </c>
    </row>
    <row r="357" spans="1:99" ht="12" customHeight="1" x14ac:dyDescent="0.2">
      <c r="A357" s="540" t="s">
        <v>2442</v>
      </c>
      <c r="B357" s="541" t="s">
        <v>411</v>
      </c>
      <c r="C357" s="541" t="s">
        <v>1432</v>
      </c>
      <c r="D357" s="541" t="s">
        <v>1432</v>
      </c>
      <c r="E357" s="542" t="s">
        <v>1432</v>
      </c>
      <c r="F357" s="541" t="s">
        <v>412</v>
      </c>
      <c r="G357" s="541" t="s">
        <v>413</v>
      </c>
      <c r="H357" s="541" t="s">
        <v>2717</v>
      </c>
      <c r="I357" s="541" t="s">
        <v>414</v>
      </c>
      <c r="J357" s="541">
        <v>527364</v>
      </c>
      <c r="K357" s="541">
        <v>175137</v>
      </c>
      <c r="L357" s="512" t="s">
        <v>3084</v>
      </c>
      <c r="M357" s="543">
        <v>42094</v>
      </c>
      <c r="N357" s="544" t="s">
        <v>1432</v>
      </c>
      <c r="O357" s="541">
        <v>2</v>
      </c>
      <c r="P357" s="541">
        <v>7</v>
      </c>
      <c r="Q357" s="545">
        <v>5</v>
      </c>
      <c r="R357" s="541" t="s">
        <v>415</v>
      </c>
      <c r="S357" s="541" t="s">
        <v>1438</v>
      </c>
      <c r="T357" s="544" t="s">
        <v>416</v>
      </c>
      <c r="U357" s="544" t="s">
        <v>417</v>
      </c>
      <c r="V357" s="544"/>
      <c r="W357" s="541" t="s">
        <v>1439</v>
      </c>
      <c r="X357" s="544" t="s">
        <v>1432</v>
      </c>
      <c r="Y357" s="541" t="s">
        <v>1442</v>
      </c>
      <c r="Z357" s="541" t="s">
        <v>1443</v>
      </c>
      <c r="AA357" s="541" t="s">
        <v>1444</v>
      </c>
      <c r="AB357" s="541" t="s">
        <v>2713</v>
      </c>
      <c r="AC357" s="546">
        <v>1.9E-2</v>
      </c>
      <c r="AD357" s="547">
        <v>42094</v>
      </c>
      <c r="AE357" s="547" t="s">
        <v>1938</v>
      </c>
      <c r="AF357" s="548"/>
      <c r="AG357" s="517" t="s">
        <v>3063</v>
      </c>
      <c r="AH357" s="542" t="s">
        <v>1445</v>
      </c>
      <c r="AI357" s="549"/>
      <c r="AJ357" s="542">
        <v>0</v>
      </c>
      <c r="AK357" s="542">
        <v>0</v>
      </c>
      <c r="AL357" s="542">
        <v>3</v>
      </c>
      <c r="AM357" s="542">
        <v>0</v>
      </c>
      <c r="AN357" s="542">
        <v>2</v>
      </c>
      <c r="AO357" s="542">
        <v>0</v>
      </c>
      <c r="AP357" s="542">
        <v>0</v>
      </c>
      <c r="AQ357" s="542">
        <v>0</v>
      </c>
      <c r="AR357" s="542">
        <v>0</v>
      </c>
      <c r="AS357" s="542">
        <v>3</v>
      </c>
      <c r="AT357" s="542">
        <v>0</v>
      </c>
      <c r="AU357" s="542">
        <v>2</v>
      </c>
      <c r="AV357" s="542">
        <v>0</v>
      </c>
      <c r="AW357" s="542">
        <v>0</v>
      </c>
      <c r="AX357" s="542">
        <v>0</v>
      </c>
      <c r="AY357" s="542">
        <v>0</v>
      </c>
      <c r="AZ357" s="542">
        <v>0</v>
      </c>
      <c r="BA357" s="542">
        <v>0</v>
      </c>
      <c r="BB357" s="542">
        <v>0</v>
      </c>
      <c r="BC357" s="542">
        <v>0</v>
      </c>
      <c r="BD357" s="542">
        <v>0</v>
      </c>
      <c r="BE357" s="542">
        <v>0</v>
      </c>
      <c r="BF357" s="542">
        <v>0</v>
      </c>
      <c r="BG357" s="542">
        <v>0</v>
      </c>
      <c r="BH357" s="542">
        <v>0</v>
      </c>
      <c r="BI357" s="542">
        <v>0</v>
      </c>
      <c r="BJ357" s="542">
        <v>0</v>
      </c>
      <c r="BK357" s="542">
        <v>0</v>
      </c>
      <c r="BL357" s="542">
        <v>0</v>
      </c>
      <c r="BM357" s="542">
        <v>0</v>
      </c>
      <c r="BN357" s="550" t="s">
        <v>4490</v>
      </c>
      <c r="BO357" s="551">
        <v>0</v>
      </c>
      <c r="BP357" s="552">
        <v>2.5</v>
      </c>
      <c r="BQ357" s="553">
        <v>2.5</v>
      </c>
      <c r="BR357" s="519">
        <v>0</v>
      </c>
      <c r="BS357" s="519">
        <v>0</v>
      </c>
      <c r="BT357" s="519">
        <v>0</v>
      </c>
      <c r="BU357" s="529">
        <v>0</v>
      </c>
      <c r="BV357" s="519">
        <v>0</v>
      </c>
      <c r="BW357" s="519">
        <v>0</v>
      </c>
      <c r="BX357" s="519">
        <v>0</v>
      </c>
      <c r="BY357" s="519">
        <v>0</v>
      </c>
      <c r="BZ357" s="519">
        <v>0</v>
      </c>
      <c r="CA357" s="519">
        <v>0</v>
      </c>
      <c r="CB357" s="519">
        <v>0</v>
      </c>
      <c r="CC357" s="519">
        <v>0</v>
      </c>
      <c r="CD357" s="519">
        <v>0</v>
      </c>
      <c r="CE357" s="519">
        <v>0</v>
      </c>
      <c r="CF357" s="519">
        <v>0</v>
      </c>
      <c r="CG357" s="519">
        <v>0</v>
      </c>
      <c r="CH357" s="519">
        <v>0</v>
      </c>
      <c r="CI357" s="519">
        <v>0</v>
      </c>
      <c r="CJ357" s="519">
        <v>0</v>
      </c>
      <c r="CK357" s="623">
        <f t="shared" si="5"/>
        <v>5</v>
      </c>
      <c r="CL357" s="554">
        <v>5</v>
      </c>
      <c r="CM357" s="554">
        <v>2.5</v>
      </c>
      <c r="CN357" s="554">
        <v>2.5</v>
      </c>
      <c r="CO357" s="524">
        <v>2</v>
      </c>
      <c r="CP357" s="524"/>
      <c r="CQ357" s="530" t="s">
        <v>1940</v>
      </c>
      <c r="CR357" s="526" t="s">
        <v>4965</v>
      </c>
      <c r="CS357" s="527" t="s">
        <v>4965</v>
      </c>
      <c r="CT357" s="527" t="s">
        <v>4965</v>
      </c>
      <c r="CU357" s="527" t="s">
        <v>4965</v>
      </c>
    </row>
    <row r="358" spans="1:99" ht="12" customHeight="1" x14ac:dyDescent="0.2">
      <c r="A358" s="540" t="s">
        <v>2442</v>
      </c>
      <c r="B358" s="541" t="s">
        <v>418</v>
      </c>
      <c r="C358" s="541" t="s">
        <v>1432</v>
      </c>
      <c r="D358" s="541" t="s">
        <v>1432</v>
      </c>
      <c r="E358" s="542" t="s">
        <v>419</v>
      </c>
      <c r="F358" s="541" t="s">
        <v>1432</v>
      </c>
      <c r="G358" s="541" t="s">
        <v>420</v>
      </c>
      <c r="H358" s="541" t="s">
        <v>3875</v>
      </c>
      <c r="I358" s="541" t="s">
        <v>421</v>
      </c>
      <c r="J358" s="541">
        <v>529162</v>
      </c>
      <c r="K358" s="541">
        <v>172665</v>
      </c>
      <c r="L358" s="512" t="s">
        <v>3077</v>
      </c>
      <c r="M358" s="543">
        <v>41729</v>
      </c>
      <c r="N358" s="544" t="s">
        <v>1432</v>
      </c>
      <c r="O358" s="541">
        <v>0</v>
      </c>
      <c r="P358" s="541">
        <v>1</v>
      </c>
      <c r="Q358" s="545">
        <v>1</v>
      </c>
      <c r="R358" s="541" t="s">
        <v>422</v>
      </c>
      <c r="S358" s="541" t="s">
        <v>1438</v>
      </c>
      <c r="T358" s="544" t="s">
        <v>912</v>
      </c>
      <c r="U358" s="544" t="s">
        <v>423</v>
      </c>
      <c r="V358" s="544"/>
      <c r="W358" s="541" t="s">
        <v>1439</v>
      </c>
      <c r="X358" s="544" t="s">
        <v>1432</v>
      </c>
      <c r="Y358" s="541" t="s">
        <v>4687</v>
      </c>
      <c r="Z358" s="541" t="s">
        <v>1443</v>
      </c>
      <c r="AA358" s="541" t="s">
        <v>1444</v>
      </c>
      <c r="AB358" s="541" t="s">
        <v>2713</v>
      </c>
      <c r="AC358" s="546">
        <v>1.9E-2</v>
      </c>
      <c r="AD358" s="547">
        <v>41729</v>
      </c>
      <c r="AE358" s="547"/>
      <c r="AF358" s="548"/>
      <c r="AG358" s="517" t="s">
        <v>3063</v>
      </c>
      <c r="AH358" s="542" t="s">
        <v>1445</v>
      </c>
      <c r="AI358" s="549"/>
      <c r="AJ358" s="542">
        <v>0</v>
      </c>
      <c r="AK358" s="542">
        <v>0</v>
      </c>
      <c r="AL358" s="542">
        <v>0</v>
      </c>
      <c r="AM358" s="542">
        <v>0</v>
      </c>
      <c r="AN358" s="542">
        <v>1</v>
      </c>
      <c r="AO358" s="542">
        <v>0</v>
      </c>
      <c r="AP358" s="542">
        <v>0</v>
      </c>
      <c r="AQ358" s="542">
        <v>0</v>
      </c>
      <c r="AR358" s="542">
        <v>0</v>
      </c>
      <c r="AS358" s="542">
        <v>0</v>
      </c>
      <c r="AT358" s="542">
        <v>0</v>
      </c>
      <c r="AU358" s="542">
        <v>0</v>
      </c>
      <c r="AV358" s="542">
        <v>0</v>
      </c>
      <c r="AW358" s="542">
        <v>0</v>
      </c>
      <c r="AX358" s="542">
        <v>0</v>
      </c>
      <c r="AY358" s="542">
        <v>0</v>
      </c>
      <c r="AZ358" s="542">
        <v>0</v>
      </c>
      <c r="BA358" s="542">
        <v>0</v>
      </c>
      <c r="BB358" s="542">
        <v>1</v>
      </c>
      <c r="BC358" s="542">
        <v>0</v>
      </c>
      <c r="BD358" s="542">
        <v>0</v>
      </c>
      <c r="BE358" s="542">
        <v>0</v>
      </c>
      <c r="BF358" s="542">
        <v>0</v>
      </c>
      <c r="BG358" s="542">
        <v>0</v>
      </c>
      <c r="BH358" s="542">
        <v>0</v>
      </c>
      <c r="BI358" s="542">
        <v>0</v>
      </c>
      <c r="BJ358" s="542">
        <v>0</v>
      </c>
      <c r="BK358" s="542">
        <v>0</v>
      </c>
      <c r="BL358" s="542">
        <v>0</v>
      </c>
      <c r="BM358" s="542">
        <v>0</v>
      </c>
      <c r="BN358" s="550" t="s">
        <v>4490</v>
      </c>
      <c r="BO358" s="551">
        <v>0</v>
      </c>
      <c r="BP358" s="552">
        <v>0.5</v>
      </c>
      <c r="BQ358" s="553">
        <v>0.5</v>
      </c>
      <c r="BR358" s="519">
        <v>0</v>
      </c>
      <c r="BS358" s="519">
        <v>0</v>
      </c>
      <c r="BT358" s="519">
        <v>0</v>
      </c>
      <c r="BU358" s="529">
        <v>0</v>
      </c>
      <c r="BV358" s="519">
        <v>0</v>
      </c>
      <c r="BW358" s="519">
        <v>0</v>
      </c>
      <c r="BX358" s="519">
        <v>0</v>
      </c>
      <c r="BY358" s="519">
        <v>0</v>
      </c>
      <c r="BZ358" s="519">
        <v>0</v>
      </c>
      <c r="CA358" s="519">
        <v>0</v>
      </c>
      <c r="CB358" s="519">
        <v>0</v>
      </c>
      <c r="CC358" s="519">
        <v>0</v>
      </c>
      <c r="CD358" s="519">
        <v>0</v>
      </c>
      <c r="CE358" s="519">
        <v>0</v>
      </c>
      <c r="CF358" s="519">
        <v>0</v>
      </c>
      <c r="CG358" s="519">
        <v>0</v>
      </c>
      <c r="CH358" s="519">
        <v>0</v>
      </c>
      <c r="CI358" s="519">
        <v>0</v>
      </c>
      <c r="CJ358" s="519">
        <v>0</v>
      </c>
      <c r="CK358" s="623">
        <f t="shared" si="5"/>
        <v>1</v>
      </c>
      <c r="CL358" s="554">
        <v>1</v>
      </c>
      <c r="CM358" s="554">
        <v>0.5</v>
      </c>
      <c r="CN358" s="554">
        <v>0.5</v>
      </c>
      <c r="CO358" s="524">
        <v>2</v>
      </c>
      <c r="CP358" s="524" t="s">
        <v>1938</v>
      </c>
      <c r="CQ358" s="525" t="s">
        <v>4965</v>
      </c>
      <c r="CR358" s="526" t="s">
        <v>4965</v>
      </c>
      <c r="CS358" s="527" t="s">
        <v>4965</v>
      </c>
      <c r="CT358" s="527" t="s">
        <v>4965</v>
      </c>
      <c r="CU358" s="527" t="s">
        <v>4965</v>
      </c>
    </row>
    <row r="359" spans="1:99" ht="12" customHeight="1" x14ac:dyDescent="0.2">
      <c r="A359" s="540" t="s">
        <v>2442</v>
      </c>
      <c r="B359" s="541" t="s">
        <v>424</v>
      </c>
      <c r="C359" s="541" t="s">
        <v>1432</v>
      </c>
      <c r="D359" s="541" t="s">
        <v>1432</v>
      </c>
      <c r="E359" s="542" t="s">
        <v>1432</v>
      </c>
      <c r="F359" s="541" t="s">
        <v>425</v>
      </c>
      <c r="G359" s="541" t="s">
        <v>5046</v>
      </c>
      <c r="H359" s="541" t="s">
        <v>3875</v>
      </c>
      <c r="I359" s="541" t="s">
        <v>426</v>
      </c>
      <c r="J359" s="541">
        <v>528403</v>
      </c>
      <c r="K359" s="541">
        <v>173026</v>
      </c>
      <c r="L359" s="512" t="s">
        <v>3077</v>
      </c>
      <c r="M359" s="543">
        <v>42094</v>
      </c>
      <c r="N359" s="544" t="s">
        <v>1432</v>
      </c>
      <c r="O359" s="541">
        <v>1</v>
      </c>
      <c r="P359" s="541">
        <v>2</v>
      </c>
      <c r="Q359" s="545">
        <v>1</v>
      </c>
      <c r="R359" s="541" t="s">
        <v>427</v>
      </c>
      <c r="S359" s="541" t="s">
        <v>1438</v>
      </c>
      <c r="T359" s="544" t="s">
        <v>428</v>
      </c>
      <c r="U359" s="544" t="s">
        <v>429</v>
      </c>
      <c r="V359" s="544"/>
      <c r="W359" s="541" t="s">
        <v>1439</v>
      </c>
      <c r="X359" s="544" t="s">
        <v>1432</v>
      </c>
      <c r="Y359" s="541" t="s">
        <v>1442</v>
      </c>
      <c r="Z359" s="541" t="s">
        <v>1453</v>
      </c>
      <c r="AA359" s="541" t="s">
        <v>1444</v>
      </c>
      <c r="AB359" s="541" t="s">
        <v>2723</v>
      </c>
      <c r="AC359" s="546">
        <v>0.01</v>
      </c>
      <c r="AD359" s="547">
        <v>42094</v>
      </c>
      <c r="AE359" s="547" t="s">
        <v>1938</v>
      </c>
      <c r="AF359" s="548"/>
      <c r="AG359" s="517" t="s">
        <v>3063</v>
      </c>
      <c r="AH359" s="542" t="s">
        <v>1445</v>
      </c>
      <c r="AI359" s="549"/>
      <c r="AJ359" s="542">
        <v>0</v>
      </c>
      <c r="AK359" s="542">
        <v>0</v>
      </c>
      <c r="AL359" s="542">
        <v>0</v>
      </c>
      <c r="AM359" s="542">
        <v>1</v>
      </c>
      <c r="AN359" s="542">
        <v>1</v>
      </c>
      <c r="AO359" s="542">
        <v>-1</v>
      </c>
      <c r="AP359" s="542">
        <v>0</v>
      </c>
      <c r="AQ359" s="542">
        <v>0</v>
      </c>
      <c r="AR359" s="542">
        <v>0</v>
      </c>
      <c r="AS359" s="542">
        <v>0</v>
      </c>
      <c r="AT359" s="542">
        <v>1</v>
      </c>
      <c r="AU359" s="542">
        <v>1</v>
      </c>
      <c r="AV359" s="542">
        <v>-1</v>
      </c>
      <c r="AW359" s="542">
        <v>0</v>
      </c>
      <c r="AX359" s="542">
        <v>0</v>
      </c>
      <c r="AY359" s="542">
        <v>0</v>
      </c>
      <c r="AZ359" s="542">
        <v>0</v>
      </c>
      <c r="BA359" s="542">
        <v>0</v>
      </c>
      <c r="BB359" s="542">
        <v>0</v>
      </c>
      <c r="BC359" s="542">
        <v>0</v>
      </c>
      <c r="BD359" s="542">
        <v>0</v>
      </c>
      <c r="BE359" s="542">
        <v>0</v>
      </c>
      <c r="BF359" s="542">
        <v>0</v>
      </c>
      <c r="BG359" s="542">
        <v>0</v>
      </c>
      <c r="BH359" s="542">
        <v>0</v>
      </c>
      <c r="BI359" s="542">
        <v>0</v>
      </c>
      <c r="BJ359" s="542">
        <v>0</v>
      </c>
      <c r="BK359" s="542">
        <v>0</v>
      </c>
      <c r="BL359" s="542">
        <v>0</v>
      </c>
      <c r="BM359" s="542">
        <v>0</v>
      </c>
      <c r="BN359" s="550" t="s">
        <v>4490</v>
      </c>
      <c r="BO359" s="551">
        <v>0</v>
      </c>
      <c r="BP359" s="552">
        <v>0.5</v>
      </c>
      <c r="BQ359" s="553">
        <v>0.5</v>
      </c>
      <c r="BR359" s="519">
        <v>0</v>
      </c>
      <c r="BS359" s="519">
        <v>0</v>
      </c>
      <c r="BT359" s="519">
        <v>0</v>
      </c>
      <c r="BU359" s="529">
        <v>0</v>
      </c>
      <c r="BV359" s="519">
        <v>0</v>
      </c>
      <c r="BW359" s="519">
        <v>0</v>
      </c>
      <c r="BX359" s="519">
        <v>0</v>
      </c>
      <c r="BY359" s="519">
        <v>0</v>
      </c>
      <c r="BZ359" s="519">
        <v>0</v>
      </c>
      <c r="CA359" s="519">
        <v>0</v>
      </c>
      <c r="CB359" s="519">
        <v>0</v>
      </c>
      <c r="CC359" s="519">
        <v>0</v>
      </c>
      <c r="CD359" s="519">
        <v>0</v>
      </c>
      <c r="CE359" s="519">
        <v>0</v>
      </c>
      <c r="CF359" s="519">
        <v>0</v>
      </c>
      <c r="CG359" s="519">
        <v>0</v>
      </c>
      <c r="CH359" s="519">
        <v>0</v>
      </c>
      <c r="CI359" s="519">
        <v>0</v>
      </c>
      <c r="CJ359" s="519">
        <v>0</v>
      </c>
      <c r="CK359" s="623">
        <f t="shared" si="5"/>
        <v>1</v>
      </c>
      <c r="CL359" s="554">
        <v>1</v>
      </c>
      <c r="CM359" s="554">
        <v>0.5</v>
      </c>
      <c r="CN359" s="554">
        <v>0.5</v>
      </c>
      <c r="CO359" s="524">
        <v>8</v>
      </c>
      <c r="CP359" s="524" t="s">
        <v>1938</v>
      </c>
      <c r="CQ359" s="525" t="s">
        <v>4965</v>
      </c>
      <c r="CR359" s="526" t="s">
        <v>4965</v>
      </c>
      <c r="CS359" s="527" t="s">
        <v>4965</v>
      </c>
      <c r="CT359" s="527" t="s">
        <v>4965</v>
      </c>
      <c r="CU359" s="527" t="s">
        <v>4965</v>
      </c>
    </row>
    <row r="360" spans="1:99" ht="12" customHeight="1" x14ac:dyDescent="0.2">
      <c r="A360" s="540" t="s">
        <v>2442</v>
      </c>
      <c r="B360" s="541" t="s">
        <v>430</v>
      </c>
      <c r="C360" s="541" t="s">
        <v>1432</v>
      </c>
      <c r="D360" s="541" t="s">
        <v>1432</v>
      </c>
      <c r="E360" s="542" t="s">
        <v>1432</v>
      </c>
      <c r="F360" s="541" t="s">
        <v>431</v>
      </c>
      <c r="G360" s="541" t="s">
        <v>432</v>
      </c>
      <c r="H360" s="541" t="s">
        <v>1885</v>
      </c>
      <c r="I360" s="541" t="s">
        <v>433</v>
      </c>
      <c r="J360" s="541">
        <v>527073</v>
      </c>
      <c r="K360" s="541">
        <v>173960</v>
      </c>
      <c r="L360" s="512" t="s">
        <v>3089</v>
      </c>
      <c r="M360" s="543">
        <v>41569</v>
      </c>
      <c r="N360" s="544" t="s">
        <v>1432</v>
      </c>
      <c r="O360" s="541">
        <v>2</v>
      </c>
      <c r="P360" s="541">
        <v>1</v>
      </c>
      <c r="Q360" s="545">
        <v>-1</v>
      </c>
      <c r="R360" s="541" t="s">
        <v>611</v>
      </c>
      <c r="S360" s="541" t="s">
        <v>1438</v>
      </c>
      <c r="T360" s="544" t="s">
        <v>435</v>
      </c>
      <c r="U360" s="544" t="s">
        <v>410</v>
      </c>
      <c r="V360" s="544"/>
      <c r="W360" s="541" t="s">
        <v>1439</v>
      </c>
      <c r="X360" s="544" t="s">
        <v>1432</v>
      </c>
      <c r="Y360" s="541" t="s">
        <v>1442</v>
      </c>
      <c r="Z360" s="541" t="s">
        <v>1453</v>
      </c>
      <c r="AA360" s="541" t="s">
        <v>1444</v>
      </c>
      <c r="AB360" s="541" t="s">
        <v>4207</v>
      </c>
      <c r="AC360" s="546">
        <v>3.9E-2</v>
      </c>
      <c r="AD360" s="547">
        <v>41569</v>
      </c>
      <c r="AE360" s="547"/>
      <c r="AF360" s="548"/>
      <c r="AG360" s="517" t="s">
        <v>3063</v>
      </c>
      <c r="AH360" s="542" t="s">
        <v>1445</v>
      </c>
      <c r="AI360" s="549"/>
      <c r="AJ360" s="542">
        <v>0</v>
      </c>
      <c r="AK360" s="542">
        <v>0</v>
      </c>
      <c r="AL360" s="542">
        <v>0</v>
      </c>
      <c r="AM360" s="542">
        <v>-2</v>
      </c>
      <c r="AN360" s="542">
        <v>0</v>
      </c>
      <c r="AO360" s="542">
        <v>0</v>
      </c>
      <c r="AP360" s="542">
        <v>0</v>
      </c>
      <c r="AQ360" s="542">
        <v>1</v>
      </c>
      <c r="AR360" s="542">
        <v>0</v>
      </c>
      <c r="AS360" s="542">
        <v>0</v>
      </c>
      <c r="AT360" s="542">
        <v>-2</v>
      </c>
      <c r="AU360" s="542">
        <v>0</v>
      </c>
      <c r="AV360" s="542">
        <v>0</v>
      </c>
      <c r="AW360" s="542">
        <v>0</v>
      </c>
      <c r="AX360" s="542">
        <v>0</v>
      </c>
      <c r="AY360" s="542">
        <v>0</v>
      </c>
      <c r="AZ360" s="542">
        <v>0</v>
      </c>
      <c r="BA360" s="542">
        <v>0</v>
      </c>
      <c r="BB360" s="542">
        <v>0</v>
      </c>
      <c r="BC360" s="542">
        <v>0</v>
      </c>
      <c r="BD360" s="542">
        <v>0</v>
      </c>
      <c r="BE360" s="542">
        <v>1</v>
      </c>
      <c r="BF360" s="542">
        <v>0</v>
      </c>
      <c r="BG360" s="542">
        <v>0</v>
      </c>
      <c r="BH360" s="542">
        <v>0</v>
      </c>
      <c r="BI360" s="542">
        <v>0</v>
      </c>
      <c r="BJ360" s="542">
        <v>0</v>
      </c>
      <c r="BK360" s="542">
        <v>0</v>
      </c>
      <c r="BL360" s="542">
        <v>0</v>
      </c>
      <c r="BM360" s="542">
        <v>0</v>
      </c>
      <c r="BN360" s="550" t="s">
        <v>4490</v>
      </c>
      <c r="BO360" s="551">
        <v>0</v>
      </c>
      <c r="BP360" s="552">
        <v>-0.5</v>
      </c>
      <c r="BQ360" s="553">
        <v>-0.5</v>
      </c>
      <c r="BR360" s="519">
        <v>0</v>
      </c>
      <c r="BS360" s="519">
        <v>0</v>
      </c>
      <c r="BT360" s="519">
        <v>0</v>
      </c>
      <c r="BU360" s="529">
        <v>0</v>
      </c>
      <c r="BV360" s="519">
        <v>0</v>
      </c>
      <c r="BW360" s="519">
        <v>0</v>
      </c>
      <c r="BX360" s="519">
        <v>0</v>
      </c>
      <c r="BY360" s="519">
        <v>0</v>
      </c>
      <c r="BZ360" s="519">
        <v>0</v>
      </c>
      <c r="CA360" s="519">
        <v>0</v>
      </c>
      <c r="CB360" s="519">
        <v>0</v>
      </c>
      <c r="CC360" s="519">
        <v>0</v>
      </c>
      <c r="CD360" s="519">
        <v>0</v>
      </c>
      <c r="CE360" s="519">
        <v>0</v>
      </c>
      <c r="CF360" s="519">
        <v>0</v>
      </c>
      <c r="CG360" s="519">
        <v>0</v>
      </c>
      <c r="CH360" s="519">
        <v>0</v>
      </c>
      <c r="CI360" s="519">
        <v>0</v>
      </c>
      <c r="CJ360" s="519">
        <v>0</v>
      </c>
      <c r="CK360" s="623">
        <f t="shared" si="5"/>
        <v>-1</v>
      </c>
      <c r="CL360" s="554">
        <v>-1</v>
      </c>
      <c r="CM360" s="554">
        <v>-0.5</v>
      </c>
      <c r="CN360" s="554">
        <v>-0.5</v>
      </c>
      <c r="CO360" s="524">
        <v>8</v>
      </c>
      <c r="CP360" s="726"/>
      <c r="CQ360" s="525" t="s">
        <v>4965</v>
      </c>
      <c r="CR360" s="526" t="s">
        <v>4965</v>
      </c>
      <c r="CS360" s="527" t="s">
        <v>4965</v>
      </c>
      <c r="CT360" s="527" t="s">
        <v>4965</v>
      </c>
      <c r="CU360" s="527" t="s">
        <v>4965</v>
      </c>
    </row>
    <row r="361" spans="1:99" ht="12" customHeight="1" x14ac:dyDescent="0.2">
      <c r="A361" s="540" t="s">
        <v>2442</v>
      </c>
      <c r="B361" s="541" t="s">
        <v>436</v>
      </c>
      <c r="C361" s="541" t="s">
        <v>1432</v>
      </c>
      <c r="D361" s="541" t="s">
        <v>1432</v>
      </c>
      <c r="E361" s="542" t="s">
        <v>1432</v>
      </c>
      <c r="F361" s="541" t="s">
        <v>437</v>
      </c>
      <c r="G361" s="541" t="s">
        <v>3313</v>
      </c>
      <c r="H361" s="541" t="s">
        <v>1458</v>
      </c>
      <c r="I361" s="541" t="s">
        <v>1432</v>
      </c>
      <c r="J361" s="541">
        <v>524358</v>
      </c>
      <c r="K361" s="541">
        <v>175314</v>
      </c>
      <c r="L361" s="512" t="s">
        <v>3088</v>
      </c>
      <c r="M361" s="543">
        <v>41765</v>
      </c>
      <c r="N361" s="544" t="s">
        <v>1432</v>
      </c>
      <c r="O361" s="541">
        <v>0</v>
      </c>
      <c r="P361" s="541">
        <v>1</v>
      </c>
      <c r="Q361" s="545">
        <v>1</v>
      </c>
      <c r="R361" s="541" t="s">
        <v>439</v>
      </c>
      <c r="S361" s="541" t="s">
        <v>1438</v>
      </c>
      <c r="T361" s="544" t="s">
        <v>440</v>
      </c>
      <c r="U361" s="544" t="s">
        <v>441</v>
      </c>
      <c r="V361" s="544"/>
      <c r="W361" s="541" t="s">
        <v>1439</v>
      </c>
      <c r="X361" s="544" t="s">
        <v>1432</v>
      </c>
      <c r="Y361" s="541" t="s">
        <v>1442</v>
      </c>
      <c r="Z361" s="541" t="s">
        <v>1443</v>
      </c>
      <c r="AA361" s="541" t="s">
        <v>1444</v>
      </c>
      <c r="AB361" s="541" t="s">
        <v>2713</v>
      </c>
      <c r="AC361" s="546">
        <v>1.2999999999999999E-2</v>
      </c>
      <c r="AD361" s="547">
        <v>41765</v>
      </c>
      <c r="AE361" s="547" t="s">
        <v>1938</v>
      </c>
      <c r="AF361" s="548"/>
      <c r="AG361" s="517" t="s">
        <v>3063</v>
      </c>
      <c r="AH361" s="542" t="s">
        <v>1445</v>
      </c>
      <c r="AI361" s="549"/>
      <c r="AJ361" s="542">
        <v>0</v>
      </c>
      <c r="AK361" s="542">
        <v>0</v>
      </c>
      <c r="AL361" s="542">
        <v>0</v>
      </c>
      <c r="AM361" s="542">
        <v>0</v>
      </c>
      <c r="AN361" s="542">
        <v>0</v>
      </c>
      <c r="AO361" s="542">
        <v>1</v>
      </c>
      <c r="AP361" s="542">
        <v>0</v>
      </c>
      <c r="AQ361" s="542">
        <v>0</v>
      </c>
      <c r="AR361" s="542">
        <v>0</v>
      </c>
      <c r="AS361" s="542">
        <v>0</v>
      </c>
      <c r="AT361" s="542">
        <v>0</v>
      </c>
      <c r="AU361" s="542">
        <v>0</v>
      </c>
      <c r="AV361" s="542">
        <v>0</v>
      </c>
      <c r="AW361" s="542">
        <v>0</v>
      </c>
      <c r="AX361" s="542">
        <v>0</v>
      </c>
      <c r="AY361" s="542">
        <v>0</v>
      </c>
      <c r="AZ361" s="542">
        <v>0</v>
      </c>
      <c r="BA361" s="542">
        <v>0</v>
      </c>
      <c r="BB361" s="542">
        <v>0</v>
      </c>
      <c r="BC361" s="542">
        <v>1</v>
      </c>
      <c r="BD361" s="542">
        <v>0</v>
      </c>
      <c r="BE361" s="542">
        <v>0</v>
      </c>
      <c r="BF361" s="542">
        <v>0</v>
      </c>
      <c r="BG361" s="542">
        <v>0</v>
      </c>
      <c r="BH361" s="542">
        <v>0</v>
      </c>
      <c r="BI361" s="542">
        <v>0</v>
      </c>
      <c r="BJ361" s="542">
        <v>0</v>
      </c>
      <c r="BK361" s="542">
        <v>0</v>
      </c>
      <c r="BL361" s="542">
        <v>0</v>
      </c>
      <c r="BM361" s="542">
        <v>0</v>
      </c>
      <c r="BN361" s="550" t="s">
        <v>4490</v>
      </c>
      <c r="BO361" s="551">
        <v>0</v>
      </c>
      <c r="BP361" s="552">
        <v>0.5</v>
      </c>
      <c r="BQ361" s="553">
        <v>0.5</v>
      </c>
      <c r="BR361" s="519">
        <v>0</v>
      </c>
      <c r="BS361" s="519">
        <v>0</v>
      </c>
      <c r="BT361" s="519">
        <v>0</v>
      </c>
      <c r="BU361" s="529">
        <v>0</v>
      </c>
      <c r="BV361" s="519">
        <v>0</v>
      </c>
      <c r="BW361" s="519">
        <v>0</v>
      </c>
      <c r="BX361" s="519">
        <v>0</v>
      </c>
      <c r="BY361" s="519">
        <v>0</v>
      </c>
      <c r="BZ361" s="519">
        <v>0</v>
      </c>
      <c r="CA361" s="519">
        <v>0</v>
      </c>
      <c r="CB361" s="519">
        <v>0</v>
      </c>
      <c r="CC361" s="519">
        <v>0</v>
      </c>
      <c r="CD361" s="519">
        <v>0</v>
      </c>
      <c r="CE361" s="519">
        <v>0</v>
      </c>
      <c r="CF361" s="519">
        <v>0</v>
      </c>
      <c r="CG361" s="519">
        <v>0</v>
      </c>
      <c r="CH361" s="519">
        <v>0</v>
      </c>
      <c r="CI361" s="519">
        <v>0</v>
      </c>
      <c r="CJ361" s="519">
        <v>0</v>
      </c>
      <c r="CK361" s="623">
        <f t="shared" si="5"/>
        <v>1</v>
      </c>
      <c r="CL361" s="554">
        <v>1</v>
      </c>
      <c r="CM361" s="554">
        <v>0.5</v>
      </c>
      <c r="CN361" s="554">
        <v>0.5</v>
      </c>
      <c r="CO361" s="524">
        <v>2</v>
      </c>
      <c r="CP361" s="524"/>
      <c r="CQ361" s="525" t="s">
        <v>4965</v>
      </c>
      <c r="CR361" s="526" t="s">
        <v>4965</v>
      </c>
      <c r="CS361" s="527" t="s">
        <v>4965</v>
      </c>
      <c r="CT361" s="527" t="s">
        <v>4965</v>
      </c>
      <c r="CU361" s="527" t="s">
        <v>4965</v>
      </c>
    </row>
    <row r="362" spans="1:99" ht="12" customHeight="1" x14ac:dyDescent="0.2">
      <c r="A362" s="540" t="s">
        <v>2442</v>
      </c>
      <c r="B362" s="541" t="s">
        <v>442</v>
      </c>
      <c r="C362" s="541" t="s">
        <v>1432</v>
      </c>
      <c r="D362" s="541" t="s">
        <v>1432</v>
      </c>
      <c r="E362" s="542" t="s">
        <v>443</v>
      </c>
      <c r="F362" s="541" t="s">
        <v>1432</v>
      </c>
      <c r="G362" s="541" t="s">
        <v>444</v>
      </c>
      <c r="H362" s="541" t="s">
        <v>2717</v>
      </c>
      <c r="I362" s="541" t="s">
        <v>445</v>
      </c>
      <c r="J362" s="541">
        <v>527339</v>
      </c>
      <c r="K362" s="541">
        <v>176604</v>
      </c>
      <c r="L362" s="512" t="s">
        <v>4766</v>
      </c>
      <c r="M362" s="543">
        <v>41729</v>
      </c>
      <c r="N362" s="544" t="s">
        <v>1432</v>
      </c>
      <c r="O362" s="541">
        <v>0</v>
      </c>
      <c r="P362" s="541">
        <v>1</v>
      </c>
      <c r="Q362" s="545">
        <v>1</v>
      </c>
      <c r="R362" s="541" t="s">
        <v>446</v>
      </c>
      <c r="S362" s="541" t="s">
        <v>1438</v>
      </c>
      <c r="T362" s="544" t="s">
        <v>447</v>
      </c>
      <c r="U362" s="544" t="s">
        <v>448</v>
      </c>
      <c r="V362" s="544"/>
      <c r="W362" s="541" t="s">
        <v>1439</v>
      </c>
      <c r="X362" s="544" t="s">
        <v>1432</v>
      </c>
      <c r="Y362" s="541" t="s">
        <v>1442</v>
      </c>
      <c r="Z362" s="541" t="s">
        <v>3893</v>
      </c>
      <c r="AA362" s="541" t="s">
        <v>1444</v>
      </c>
      <c r="AB362" s="541" t="s">
        <v>3894</v>
      </c>
      <c r="AC362" s="546">
        <v>8.0000000000000002E-3</v>
      </c>
      <c r="AD362" s="547">
        <v>41729</v>
      </c>
      <c r="AE362" s="547"/>
      <c r="AF362" s="548"/>
      <c r="AG362" s="517" t="s">
        <v>3063</v>
      </c>
      <c r="AH362" s="542" t="s">
        <v>1445</v>
      </c>
      <c r="AI362" s="549"/>
      <c r="AJ362" s="542">
        <v>0</v>
      </c>
      <c r="AK362" s="542">
        <v>0</v>
      </c>
      <c r="AL362" s="542">
        <v>0</v>
      </c>
      <c r="AM362" s="542">
        <v>0</v>
      </c>
      <c r="AN362" s="542">
        <v>0</v>
      </c>
      <c r="AO362" s="542">
        <v>1</v>
      </c>
      <c r="AP362" s="542">
        <v>0</v>
      </c>
      <c r="AQ362" s="542">
        <v>0</v>
      </c>
      <c r="AR362" s="542">
        <v>0</v>
      </c>
      <c r="AS362" s="542">
        <v>0</v>
      </c>
      <c r="AT362" s="542">
        <v>0</v>
      </c>
      <c r="AU362" s="542">
        <v>0</v>
      </c>
      <c r="AV362" s="542">
        <v>1</v>
      </c>
      <c r="AW362" s="542">
        <v>0</v>
      </c>
      <c r="AX362" s="542">
        <v>0</v>
      </c>
      <c r="AY362" s="542">
        <v>0</v>
      </c>
      <c r="AZ362" s="542">
        <v>0</v>
      </c>
      <c r="BA362" s="542">
        <v>0</v>
      </c>
      <c r="BB362" s="542">
        <v>0</v>
      </c>
      <c r="BC362" s="542">
        <v>0</v>
      </c>
      <c r="BD362" s="542">
        <v>0</v>
      </c>
      <c r="BE362" s="542">
        <v>0</v>
      </c>
      <c r="BF362" s="542">
        <v>0</v>
      </c>
      <c r="BG362" s="542">
        <v>0</v>
      </c>
      <c r="BH362" s="542">
        <v>0</v>
      </c>
      <c r="BI362" s="542">
        <v>0</v>
      </c>
      <c r="BJ362" s="542">
        <v>0</v>
      </c>
      <c r="BK362" s="542">
        <v>0</v>
      </c>
      <c r="BL362" s="542">
        <v>0</v>
      </c>
      <c r="BM362" s="542">
        <v>0</v>
      </c>
      <c r="BN362" s="550" t="s">
        <v>4490</v>
      </c>
      <c r="BO362" s="551">
        <v>0</v>
      </c>
      <c r="BP362" s="552">
        <v>0.5</v>
      </c>
      <c r="BQ362" s="553">
        <v>0.5</v>
      </c>
      <c r="BR362" s="519">
        <v>0</v>
      </c>
      <c r="BS362" s="519">
        <v>0</v>
      </c>
      <c r="BT362" s="519">
        <v>0</v>
      </c>
      <c r="BU362" s="529">
        <v>0</v>
      </c>
      <c r="BV362" s="519">
        <v>0</v>
      </c>
      <c r="BW362" s="519">
        <v>0</v>
      </c>
      <c r="BX362" s="519">
        <v>0</v>
      </c>
      <c r="BY362" s="519">
        <v>0</v>
      </c>
      <c r="BZ362" s="519">
        <v>0</v>
      </c>
      <c r="CA362" s="519">
        <v>0</v>
      </c>
      <c r="CB362" s="519">
        <v>0</v>
      </c>
      <c r="CC362" s="519">
        <v>0</v>
      </c>
      <c r="CD362" s="519">
        <v>0</v>
      </c>
      <c r="CE362" s="519">
        <v>0</v>
      </c>
      <c r="CF362" s="519">
        <v>0</v>
      </c>
      <c r="CG362" s="519">
        <v>0</v>
      </c>
      <c r="CH362" s="519">
        <v>0</v>
      </c>
      <c r="CI362" s="519">
        <v>0</v>
      </c>
      <c r="CJ362" s="519">
        <v>0</v>
      </c>
      <c r="CK362" s="623">
        <f t="shared" si="5"/>
        <v>1</v>
      </c>
      <c r="CL362" s="554">
        <v>1</v>
      </c>
      <c r="CM362" s="554">
        <v>0.5</v>
      </c>
      <c r="CN362" s="554">
        <v>0.5</v>
      </c>
      <c r="CO362" s="524">
        <v>8</v>
      </c>
      <c r="CP362" s="726"/>
      <c r="CQ362" s="525" t="s">
        <v>4965</v>
      </c>
      <c r="CR362" s="526" t="s">
        <v>4965</v>
      </c>
      <c r="CS362" s="527" t="s">
        <v>4965</v>
      </c>
      <c r="CT362" s="527" t="s">
        <v>4965</v>
      </c>
      <c r="CU362" s="527" t="s">
        <v>4965</v>
      </c>
    </row>
    <row r="363" spans="1:99" ht="12" customHeight="1" x14ac:dyDescent="0.2">
      <c r="A363" s="540" t="s">
        <v>2442</v>
      </c>
      <c r="B363" s="541" t="s">
        <v>449</v>
      </c>
      <c r="C363" s="541" t="s">
        <v>1432</v>
      </c>
      <c r="D363" s="541" t="s">
        <v>1432</v>
      </c>
      <c r="E363" s="542" t="s">
        <v>450</v>
      </c>
      <c r="F363" s="541" t="s">
        <v>1432</v>
      </c>
      <c r="G363" s="541" t="s">
        <v>1486</v>
      </c>
      <c r="H363" s="541" t="s">
        <v>2717</v>
      </c>
      <c r="I363" s="541" t="s">
        <v>1487</v>
      </c>
      <c r="J363" s="541">
        <v>526837</v>
      </c>
      <c r="K363" s="541">
        <v>176652</v>
      </c>
      <c r="L363" s="512" t="s">
        <v>4766</v>
      </c>
      <c r="M363" s="543">
        <v>41549</v>
      </c>
      <c r="N363" s="544" t="s">
        <v>1432</v>
      </c>
      <c r="O363" s="541">
        <v>0</v>
      </c>
      <c r="P363" s="541">
        <v>5</v>
      </c>
      <c r="Q363" s="545">
        <v>5</v>
      </c>
      <c r="R363" s="541" t="s">
        <v>612</v>
      </c>
      <c r="S363" s="541" t="s">
        <v>1438</v>
      </c>
      <c r="T363" s="544" t="s">
        <v>452</v>
      </c>
      <c r="U363" s="544" t="s">
        <v>423</v>
      </c>
      <c r="V363" s="544"/>
      <c r="W363" s="541" t="s">
        <v>1439</v>
      </c>
      <c r="X363" s="544" t="s">
        <v>1432</v>
      </c>
      <c r="Y363" s="541" t="s">
        <v>1442</v>
      </c>
      <c r="Z363" s="541" t="s">
        <v>1443</v>
      </c>
      <c r="AA363" s="541" t="s">
        <v>1444</v>
      </c>
      <c r="AB363" s="541" t="s">
        <v>2713</v>
      </c>
      <c r="AC363" s="546">
        <v>8.2000000000000003E-2</v>
      </c>
      <c r="AD363" s="547">
        <v>41549</v>
      </c>
      <c r="AE363" s="547"/>
      <c r="AF363" s="548"/>
      <c r="AG363" s="517" t="s">
        <v>3063</v>
      </c>
      <c r="AH363" s="542" t="s">
        <v>1445</v>
      </c>
      <c r="AI363" s="549"/>
      <c r="AJ363" s="542">
        <v>0</v>
      </c>
      <c r="AK363" s="542">
        <v>0</v>
      </c>
      <c r="AL363" s="542">
        <v>0</v>
      </c>
      <c r="AM363" s="542">
        <v>0</v>
      </c>
      <c r="AN363" s="542">
        <v>0</v>
      </c>
      <c r="AO363" s="542">
        <v>1</v>
      </c>
      <c r="AP363" s="542">
        <v>4</v>
      </c>
      <c r="AQ363" s="542">
        <v>0</v>
      </c>
      <c r="AR363" s="542">
        <v>0</v>
      </c>
      <c r="AS363" s="542">
        <v>0</v>
      </c>
      <c r="AT363" s="542">
        <v>0</v>
      </c>
      <c r="AU363" s="542">
        <v>0</v>
      </c>
      <c r="AV363" s="542">
        <v>0</v>
      </c>
      <c r="AW363" s="542">
        <v>0</v>
      </c>
      <c r="AX363" s="542">
        <v>0</v>
      </c>
      <c r="AY363" s="542">
        <v>0</v>
      </c>
      <c r="AZ363" s="542">
        <v>0</v>
      </c>
      <c r="BA363" s="542">
        <v>0</v>
      </c>
      <c r="BB363" s="542">
        <v>0</v>
      </c>
      <c r="BC363" s="542">
        <v>1</v>
      </c>
      <c r="BD363" s="542">
        <v>4</v>
      </c>
      <c r="BE363" s="542">
        <v>0</v>
      </c>
      <c r="BF363" s="542">
        <v>0</v>
      </c>
      <c r="BG363" s="542">
        <v>0</v>
      </c>
      <c r="BH363" s="542">
        <v>0</v>
      </c>
      <c r="BI363" s="542">
        <v>0</v>
      </c>
      <c r="BJ363" s="542">
        <v>0</v>
      </c>
      <c r="BK363" s="542">
        <v>0</v>
      </c>
      <c r="BL363" s="542">
        <v>0</v>
      </c>
      <c r="BM363" s="542">
        <v>0</v>
      </c>
      <c r="BN363" s="550" t="s">
        <v>4490</v>
      </c>
      <c r="BO363" s="551">
        <v>0</v>
      </c>
      <c r="BP363" s="552">
        <v>2.5</v>
      </c>
      <c r="BQ363" s="553">
        <v>2.5</v>
      </c>
      <c r="BR363" s="519">
        <v>0</v>
      </c>
      <c r="BS363" s="519">
        <v>0</v>
      </c>
      <c r="BT363" s="519">
        <v>0</v>
      </c>
      <c r="BU363" s="529">
        <v>0</v>
      </c>
      <c r="BV363" s="519">
        <v>0</v>
      </c>
      <c r="BW363" s="519">
        <v>0</v>
      </c>
      <c r="BX363" s="519">
        <v>0</v>
      </c>
      <c r="BY363" s="519">
        <v>0</v>
      </c>
      <c r="BZ363" s="519">
        <v>0</v>
      </c>
      <c r="CA363" s="519">
        <v>0</v>
      </c>
      <c r="CB363" s="519">
        <v>0</v>
      </c>
      <c r="CC363" s="519">
        <v>0</v>
      </c>
      <c r="CD363" s="519">
        <v>0</v>
      </c>
      <c r="CE363" s="519">
        <v>0</v>
      </c>
      <c r="CF363" s="519">
        <v>0</v>
      </c>
      <c r="CG363" s="519">
        <v>0</v>
      </c>
      <c r="CH363" s="519">
        <v>0</v>
      </c>
      <c r="CI363" s="519">
        <v>0</v>
      </c>
      <c r="CJ363" s="519">
        <v>0</v>
      </c>
      <c r="CK363" s="623">
        <f t="shared" si="5"/>
        <v>5</v>
      </c>
      <c r="CL363" s="554">
        <v>5</v>
      </c>
      <c r="CM363" s="554">
        <v>2.5</v>
      </c>
      <c r="CN363" s="554">
        <v>2.5</v>
      </c>
      <c r="CO363" s="524">
        <v>2</v>
      </c>
      <c r="CP363" s="524"/>
      <c r="CQ363" s="525" t="s">
        <v>4965</v>
      </c>
      <c r="CR363" s="526" t="s">
        <v>4965</v>
      </c>
      <c r="CS363" s="527" t="s">
        <v>4965</v>
      </c>
      <c r="CT363" s="527" t="s">
        <v>4965</v>
      </c>
      <c r="CU363" s="527" t="s">
        <v>4965</v>
      </c>
    </row>
    <row r="364" spans="1:99" ht="12" customHeight="1" x14ac:dyDescent="0.2">
      <c r="A364" s="540" t="s">
        <v>2442</v>
      </c>
      <c r="B364" s="541" t="s">
        <v>453</v>
      </c>
      <c r="C364" s="541" t="s">
        <v>1432</v>
      </c>
      <c r="D364" s="541" t="s">
        <v>1432</v>
      </c>
      <c r="E364" s="542" t="s">
        <v>454</v>
      </c>
      <c r="F364" s="541" t="s">
        <v>455</v>
      </c>
      <c r="G364" s="541" t="s">
        <v>456</v>
      </c>
      <c r="H364" s="541" t="s">
        <v>1458</v>
      </c>
      <c r="I364" s="541" t="s">
        <v>457</v>
      </c>
      <c r="J364" s="541">
        <v>521333</v>
      </c>
      <c r="K364" s="541">
        <v>174425</v>
      </c>
      <c r="L364" s="512" t="s">
        <v>3068</v>
      </c>
      <c r="M364" s="543">
        <v>42094</v>
      </c>
      <c r="N364" s="544" t="s">
        <v>1432</v>
      </c>
      <c r="O364" s="541">
        <v>0</v>
      </c>
      <c r="P364" s="541">
        <v>0</v>
      </c>
      <c r="Q364" s="545">
        <v>0</v>
      </c>
      <c r="R364" s="541" t="s">
        <v>458</v>
      </c>
      <c r="S364" s="541" t="s">
        <v>1438</v>
      </c>
      <c r="T364" s="544" t="s">
        <v>459</v>
      </c>
      <c r="U364" s="544" t="s">
        <v>460</v>
      </c>
      <c r="V364" s="544"/>
      <c r="W364" s="541" t="s">
        <v>1439</v>
      </c>
      <c r="X364" s="544" t="s">
        <v>1432</v>
      </c>
      <c r="Y364" s="541" t="s">
        <v>1442</v>
      </c>
      <c r="Z364" s="541" t="s">
        <v>1453</v>
      </c>
      <c r="AA364" s="541" t="s">
        <v>1444</v>
      </c>
      <c r="AB364" s="541" t="s">
        <v>3681</v>
      </c>
      <c r="AC364" s="546">
        <v>0.113</v>
      </c>
      <c r="AD364" s="547">
        <v>42094</v>
      </c>
      <c r="AE364" s="547" t="s">
        <v>1938</v>
      </c>
      <c r="AF364" s="548"/>
      <c r="AG364" s="517" t="s">
        <v>3063</v>
      </c>
      <c r="AH364" s="542" t="s">
        <v>1445</v>
      </c>
      <c r="AI364" s="549"/>
      <c r="AJ364" s="542">
        <v>0</v>
      </c>
      <c r="AK364" s="542">
        <v>0</v>
      </c>
      <c r="AL364" s="542">
        <v>0</v>
      </c>
      <c r="AM364" s="542">
        <v>0</v>
      </c>
      <c r="AN364" s="542">
        <v>0</v>
      </c>
      <c r="AO364" s="542">
        <v>0</v>
      </c>
      <c r="AP364" s="542">
        <v>0</v>
      </c>
      <c r="AQ364" s="542">
        <v>0</v>
      </c>
      <c r="AR364" s="542">
        <v>0</v>
      </c>
      <c r="AS364" s="542">
        <v>0</v>
      </c>
      <c r="AT364" s="542">
        <v>0</v>
      </c>
      <c r="AU364" s="542">
        <v>0</v>
      </c>
      <c r="AV364" s="542">
        <v>0</v>
      </c>
      <c r="AW364" s="542">
        <v>0</v>
      </c>
      <c r="AX364" s="542">
        <v>0</v>
      </c>
      <c r="AY364" s="542">
        <v>0</v>
      </c>
      <c r="AZ364" s="542">
        <v>0</v>
      </c>
      <c r="BA364" s="542">
        <v>0</v>
      </c>
      <c r="BB364" s="542">
        <v>0</v>
      </c>
      <c r="BC364" s="542">
        <v>0</v>
      </c>
      <c r="BD364" s="542">
        <v>0</v>
      </c>
      <c r="BE364" s="542">
        <v>0</v>
      </c>
      <c r="BF364" s="542">
        <v>0</v>
      </c>
      <c r="BG364" s="542">
        <v>0</v>
      </c>
      <c r="BH364" s="542">
        <v>0</v>
      </c>
      <c r="BI364" s="542">
        <v>0</v>
      </c>
      <c r="BJ364" s="542">
        <v>0</v>
      </c>
      <c r="BK364" s="542">
        <v>0</v>
      </c>
      <c r="BL364" s="542">
        <v>0</v>
      </c>
      <c r="BM364" s="542">
        <v>0</v>
      </c>
      <c r="BN364" s="550" t="s">
        <v>4490</v>
      </c>
      <c r="BO364" s="518">
        <v>0</v>
      </c>
      <c r="BP364" s="519">
        <v>0</v>
      </c>
      <c r="BQ364" s="528">
        <v>0</v>
      </c>
      <c r="BR364" s="519">
        <v>0</v>
      </c>
      <c r="BS364" s="519">
        <v>0</v>
      </c>
      <c r="BT364" s="519">
        <v>0</v>
      </c>
      <c r="BU364" s="529">
        <v>0</v>
      </c>
      <c r="BV364" s="519">
        <v>0</v>
      </c>
      <c r="BW364" s="519">
        <v>0</v>
      </c>
      <c r="BX364" s="519">
        <v>0</v>
      </c>
      <c r="BY364" s="519">
        <v>0</v>
      </c>
      <c r="BZ364" s="519">
        <v>0</v>
      </c>
      <c r="CA364" s="519">
        <v>0</v>
      </c>
      <c r="CB364" s="519">
        <v>0</v>
      </c>
      <c r="CC364" s="519">
        <v>0</v>
      </c>
      <c r="CD364" s="519">
        <v>0</v>
      </c>
      <c r="CE364" s="519">
        <v>0</v>
      </c>
      <c r="CF364" s="519">
        <v>0</v>
      </c>
      <c r="CG364" s="519">
        <v>0</v>
      </c>
      <c r="CH364" s="519">
        <v>0</v>
      </c>
      <c r="CI364" s="519">
        <v>0</v>
      </c>
      <c r="CJ364" s="519">
        <v>0</v>
      </c>
      <c r="CK364" s="623">
        <f t="shared" si="5"/>
        <v>0</v>
      </c>
      <c r="CL364" s="523">
        <v>0</v>
      </c>
      <c r="CM364" s="523">
        <v>0</v>
      </c>
      <c r="CN364" s="523">
        <v>0</v>
      </c>
      <c r="CO364" s="524">
        <v>8</v>
      </c>
      <c r="CP364" s="524" t="s">
        <v>1938</v>
      </c>
      <c r="CQ364" s="525" t="s">
        <v>4965</v>
      </c>
      <c r="CR364" s="526" t="s">
        <v>4965</v>
      </c>
      <c r="CS364" s="527" t="s">
        <v>4965</v>
      </c>
      <c r="CT364" s="527" t="s">
        <v>4965</v>
      </c>
      <c r="CU364" s="527" t="s">
        <v>4965</v>
      </c>
    </row>
    <row r="365" spans="1:99" ht="12" customHeight="1" x14ac:dyDescent="0.2">
      <c r="A365" s="540" t="s">
        <v>2442</v>
      </c>
      <c r="B365" s="541" t="s">
        <v>461</v>
      </c>
      <c r="C365" s="541" t="s">
        <v>1432</v>
      </c>
      <c r="D365" s="541" t="s">
        <v>1432</v>
      </c>
      <c r="E365" s="542" t="s">
        <v>2325</v>
      </c>
      <c r="F365" s="541" t="s">
        <v>1432</v>
      </c>
      <c r="G365" s="541" t="s">
        <v>2326</v>
      </c>
      <c r="H365" s="541" t="s">
        <v>1458</v>
      </c>
      <c r="I365" s="541" t="s">
        <v>2327</v>
      </c>
      <c r="J365" s="541">
        <v>523988</v>
      </c>
      <c r="K365" s="541">
        <v>175472</v>
      </c>
      <c r="L365" s="512" t="s">
        <v>3088</v>
      </c>
      <c r="M365" s="543">
        <v>41675</v>
      </c>
      <c r="N365" s="544" t="s">
        <v>1432</v>
      </c>
      <c r="O365" s="541">
        <v>0</v>
      </c>
      <c r="P365" s="541">
        <v>2</v>
      </c>
      <c r="Q365" s="545">
        <v>2</v>
      </c>
      <c r="R365" s="541" t="s">
        <v>2328</v>
      </c>
      <c r="S365" s="541" t="s">
        <v>1438</v>
      </c>
      <c r="T365" s="544" t="s">
        <v>2329</v>
      </c>
      <c r="U365" s="544" t="s">
        <v>2330</v>
      </c>
      <c r="V365" s="544"/>
      <c r="W365" s="541" t="s">
        <v>1439</v>
      </c>
      <c r="X365" s="544" t="s">
        <v>1432</v>
      </c>
      <c r="Y365" s="541" t="s">
        <v>1442</v>
      </c>
      <c r="Z365" s="541" t="s">
        <v>1443</v>
      </c>
      <c r="AA365" s="541" t="s">
        <v>1444</v>
      </c>
      <c r="AB365" s="541" t="s">
        <v>2713</v>
      </c>
      <c r="AC365" s="546">
        <v>0.04</v>
      </c>
      <c r="AD365" s="547">
        <v>41675</v>
      </c>
      <c r="AE365" s="547"/>
      <c r="AF365" s="548"/>
      <c r="AG365" s="517" t="s">
        <v>3063</v>
      </c>
      <c r="AH365" s="542" t="s">
        <v>1445</v>
      </c>
      <c r="AI365" s="549"/>
      <c r="AJ365" s="542">
        <v>0</v>
      </c>
      <c r="AK365" s="542">
        <v>0</v>
      </c>
      <c r="AL365" s="542">
        <v>0</v>
      </c>
      <c r="AM365" s="542">
        <v>0</v>
      </c>
      <c r="AN365" s="542">
        <v>0</v>
      </c>
      <c r="AO365" s="542">
        <v>0</v>
      </c>
      <c r="AP365" s="542">
        <v>2</v>
      </c>
      <c r="AQ365" s="542">
        <v>0</v>
      </c>
      <c r="AR365" s="542">
        <v>0</v>
      </c>
      <c r="AS365" s="542">
        <v>0</v>
      </c>
      <c r="AT365" s="542">
        <v>0</v>
      </c>
      <c r="AU365" s="542">
        <v>0</v>
      </c>
      <c r="AV365" s="542">
        <v>0</v>
      </c>
      <c r="AW365" s="542">
        <v>0</v>
      </c>
      <c r="AX365" s="542">
        <v>0</v>
      </c>
      <c r="AY365" s="542">
        <v>0</v>
      </c>
      <c r="AZ365" s="542">
        <v>0</v>
      </c>
      <c r="BA365" s="542">
        <v>0</v>
      </c>
      <c r="BB365" s="542">
        <v>0</v>
      </c>
      <c r="BC365" s="542">
        <v>0</v>
      </c>
      <c r="BD365" s="542">
        <v>2</v>
      </c>
      <c r="BE365" s="542">
        <v>0</v>
      </c>
      <c r="BF365" s="542">
        <v>0</v>
      </c>
      <c r="BG365" s="542">
        <v>0</v>
      </c>
      <c r="BH365" s="542">
        <v>0</v>
      </c>
      <c r="BI365" s="542">
        <v>0</v>
      </c>
      <c r="BJ365" s="542">
        <v>0</v>
      </c>
      <c r="BK365" s="542">
        <v>0</v>
      </c>
      <c r="BL365" s="542">
        <v>0</v>
      </c>
      <c r="BM365" s="542">
        <v>0</v>
      </c>
      <c r="BN365" s="550" t="s">
        <v>4490</v>
      </c>
      <c r="BO365" s="551">
        <v>0</v>
      </c>
      <c r="BP365" s="552">
        <v>1</v>
      </c>
      <c r="BQ365" s="553">
        <v>1</v>
      </c>
      <c r="BR365" s="519">
        <v>0</v>
      </c>
      <c r="BS365" s="519">
        <v>0</v>
      </c>
      <c r="BT365" s="519">
        <v>0</v>
      </c>
      <c r="BU365" s="529">
        <v>0</v>
      </c>
      <c r="BV365" s="519">
        <v>0</v>
      </c>
      <c r="BW365" s="519">
        <v>0</v>
      </c>
      <c r="BX365" s="519">
        <v>0</v>
      </c>
      <c r="BY365" s="519">
        <v>0</v>
      </c>
      <c r="BZ365" s="519">
        <v>0</v>
      </c>
      <c r="CA365" s="519">
        <v>0</v>
      </c>
      <c r="CB365" s="519">
        <v>0</v>
      </c>
      <c r="CC365" s="519">
        <v>0</v>
      </c>
      <c r="CD365" s="519">
        <v>0</v>
      </c>
      <c r="CE365" s="519">
        <v>0</v>
      </c>
      <c r="CF365" s="519">
        <v>0</v>
      </c>
      <c r="CG365" s="519">
        <v>0</v>
      </c>
      <c r="CH365" s="519">
        <v>0</v>
      </c>
      <c r="CI365" s="519">
        <v>0</v>
      </c>
      <c r="CJ365" s="519">
        <v>0</v>
      </c>
      <c r="CK365" s="623">
        <f t="shared" si="5"/>
        <v>2</v>
      </c>
      <c r="CL365" s="554">
        <v>2</v>
      </c>
      <c r="CM365" s="554">
        <v>1</v>
      </c>
      <c r="CN365" s="554">
        <v>1</v>
      </c>
      <c r="CO365" s="524">
        <v>2</v>
      </c>
      <c r="CP365" s="524"/>
      <c r="CQ365" s="530" t="s">
        <v>1942</v>
      </c>
      <c r="CR365" s="526" t="s">
        <v>4965</v>
      </c>
      <c r="CS365" s="527" t="s">
        <v>4965</v>
      </c>
      <c r="CT365" s="527" t="s">
        <v>4965</v>
      </c>
      <c r="CU365" s="527" t="s">
        <v>4965</v>
      </c>
    </row>
    <row r="366" spans="1:99" s="71" customFormat="1" ht="12" customHeight="1" x14ac:dyDescent="0.2">
      <c r="A366" s="540" t="s">
        <v>2442</v>
      </c>
      <c r="B366" s="541" t="s">
        <v>2331</v>
      </c>
      <c r="C366" s="541" t="s">
        <v>1432</v>
      </c>
      <c r="D366" s="541" t="s">
        <v>1432</v>
      </c>
      <c r="E366" s="542" t="s">
        <v>1432</v>
      </c>
      <c r="F366" s="541" t="s">
        <v>2332</v>
      </c>
      <c r="G366" s="541" t="s">
        <v>2333</v>
      </c>
      <c r="H366" s="541" t="s">
        <v>1885</v>
      </c>
      <c r="I366" s="541" t="s">
        <v>2334</v>
      </c>
      <c r="J366" s="541">
        <v>525417</v>
      </c>
      <c r="K366" s="541">
        <v>174732</v>
      </c>
      <c r="L366" s="512" t="s">
        <v>3080</v>
      </c>
      <c r="M366" s="543">
        <v>41576</v>
      </c>
      <c r="N366" s="544" t="s">
        <v>1432</v>
      </c>
      <c r="O366" s="541">
        <v>0</v>
      </c>
      <c r="P366" s="541">
        <v>4</v>
      </c>
      <c r="Q366" s="545">
        <v>4</v>
      </c>
      <c r="R366" s="541" t="s">
        <v>2336</v>
      </c>
      <c r="S366" s="541" t="s">
        <v>1154</v>
      </c>
      <c r="T366" s="544" t="s">
        <v>2337</v>
      </c>
      <c r="U366" s="544" t="s">
        <v>1130</v>
      </c>
      <c r="V366" s="544"/>
      <c r="W366" s="541" t="s">
        <v>1439</v>
      </c>
      <c r="X366" s="544" t="s">
        <v>1432</v>
      </c>
      <c r="Y366" s="541" t="s">
        <v>1442</v>
      </c>
      <c r="Z366" s="541" t="s">
        <v>1443</v>
      </c>
      <c r="AA366" s="541" t="s">
        <v>1443</v>
      </c>
      <c r="AB366" s="541" t="s">
        <v>1444</v>
      </c>
      <c r="AC366" s="546">
        <v>0.05</v>
      </c>
      <c r="AD366" s="547">
        <v>41576</v>
      </c>
      <c r="AE366" s="547"/>
      <c r="AF366" s="548"/>
      <c r="AG366" s="517" t="s">
        <v>628</v>
      </c>
      <c r="AH366" s="542" t="s">
        <v>3904</v>
      </c>
      <c r="AI366" s="549"/>
      <c r="AJ366" s="542">
        <v>1</v>
      </c>
      <c r="AK366" s="542">
        <v>4</v>
      </c>
      <c r="AL366" s="542">
        <v>0</v>
      </c>
      <c r="AM366" s="542">
        <v>1</v>
      </c>
      <c r="AN366" s="542">
        <v>3</v>
      </c>
      <c r="AO366" s="542">
        <v>0</v>
      </c>
      <c r="AP366" s="542">
        <v>0</v>
      </c>
      <c r="AQ366" s="542">
        <v>0</v>
      </c>
      <c r="AR366" s="542">
        <v>0</v>
      </c>
      <c r="AS366" s="542">
        <v>0</v>
      </c>
      <c r="AT366" s="542">
        <v>1</v>
      </c>
      <c r="AU366" s="542">
        <v>3</v>
      </c>
      <c r="AV366" s="542">
        <v>0</v>
      </c>
      <c r="AW366" s="542">
        <v>0</v>
      </c>
      <c r="AX366" s="542">
        <v>0</v>
      </c>
      <c r="AY366" s="542">
        <v>0</v>
      </c>
      <c r="AZ366" s="542">
        <v>0</v>
      </c>
      <c r="BA366" s="542">
        <v>0</v>
      </c>
      <c r="BB366" s="542">
        <v>0</v>
      </c>
      <c r="BC366" s="542">
        <v>0</v>
      </c>
      <c r="BD366" s="542">
        <v>0</v>
      </c>
      <c r="BE366" s="542">
        <v>0</v>
      </c>
      <c r="BF366" s="542">
        <v>0</v>
      </c>
      <c r="BG366" s="542">
        <v>0</v>
      </c>
      <c r="BH366" s="542">
        <v>0</v>
      </c>
      <c r="BI366" s="542">
        <v>0</v>
      </c>
      <c r="BJ366" s="542">
        <v>0</v>
      </c>
      <c r="BK366" s="542">
        <v>0</v>
      </c>
      <c r="BL366" s="542">
        <v>0</v>
      </c>
      <c r="BM366" s="542">
        <v>0</v>
      </c>
      <c r="BN366" s="550" t="s">
        <v>4490</v>
      </c>
      <c r="BO366" s="551">
        <v>0</v>
      </c>
      <c r="BP366" s="552">
        <v>2</v>
      </c>
      <c r="BQ366" s="553">
        <v>2</v>
      </c>
      <c r="BR366" s="519">
        <v>0</v>
      </c>
      <c r="BS366" s="519">
        <v>0</v>
      </c>
      <c r="BT366" s="519">
        <v>0</v>
      </c>
      <c r="BU366" s="529">
        <v>0</v>
      </c>
      <c r="BV366" s="519">
        <v>0</v>
      </c>
      <c r="BW366" s="519">
        <v>0</v>
      </c>
      <c r="BX366" s="519">
        <v>0</v>
      </c>
      <c r="BY366" s="519">
        <v>0</v>
      </c>
      <c r="BZ366" s="519">
        <v>0</v>
      </c>
      <c r="CA366" s="519">
        <v>0</v>
      </c>
      <c r="CB366" s="519">
        <v>0</v>
      </c>
      <c r="CC366" s="519">
        <v>0</v>
      </c>
      <c r="CD366" s="519">
        <v>0</v>
      </c>
      <c r="CE366" s="519">
        <v>0</v>
      </c>
      <c r="CF366" s="519">
        <v>0</v>
      </c>
      <c r="CG366" s="519">
        <v>0</v>
      </c>
      <c r="CH366" s="519">
        <v>0</v>
      </c>
      <c r="CI366" s="519">
        <v>0</v>
      </c>
      <c r="CJ366" s="519">
        <v>0</v>
      </c>
      <c r="CK366" s="623">
        <f t="shared" si="5"/>
        <v>4</v>
      </c>
      <c r="CL366" s="554">
        <v>4</v>
      </c>
      <c r="CM366" s="554">
        <v>2</v>
      </c>
      <c r="CN366" s="554">
        <v>2</v>
      </c>
      <c r="CO366" s="524">
        <v>2</v>
      </c>
      <c r="CP366" s="524"/>
      <c r="CQ366" s="530" t="s">
        <v>1939</v>
      </c>
      <c r="CR366" s="526" t="s">
        <v>4965</v>
      </c>
      <c r="CS366" s="531" t="s">
        <v>1938</v>
      </c>
      <c r="CT366" s="527" t="s">
        <v>4965</v>
      </c>
      <c r="CU366" s="527" t="s">
        <v>4965</v>
      </c>
    </row>
    <row r="367" spans="1:99" ht="12" customHeight="1" x14ac:dyDescent="0.2">
      <c r="A367" s="540" t="s">
        <v>2442</v>
      </c>
      <c r="B367" s="541" t="s">
        <v>2331</v>
      </c>
      <c r="C367" s="541" t="s">
        <v>1432</v>
      </c>
      <c r="D367" s="541" t="s">
        <v>1432</v>
      </c>
      <c r="E367" s="542" t="s">
        <v>1432</v>
      </c>
      <c r="F367" s="541" t="s">
        <v>2332</v>
      </c>
      <c r="G367" s="541" t="s">
        <v>2333</v>
      </c>
      <c r="H367" s="541" t="s">
        <v>1885</v>
      </c>
      <c r="I367" s="541" t="s">
        <v>2334</v>
      </c>
      <c r="J367" s="541">
        <v>525417</v>
      </c>
      <c r="K367" s="541">
        <v>174732</v>
      </c>
      <c r="L367" s="512" t="s">
        <v>3080</v>
      </c>
      <c r="M367" s="543">
        <v>41576</v>
      </c>
      <c r="N367" s="544" t="s">
        <v>1432</v>
      </c>
      <c r="O367" s="541">
        <v>0</v>
      </c>
      <c r="P367" s="541">
        <v>11</v>
      </c>
      <c r="Q367" s="545">
        <v>11</v>
      </c>
      <c r="R367" s="541" t="s">
        <v>2336</v>
      </c>
      <c r="S367" s="541" t="s">
        <v>1154</v>
      </c>
      <c r="T367" s="544" t="s">
        <v>2337</v>
      </c>
      <c r="U367" s="544" t="s">
        <v>1130</v>
      </c>
      <c r="V367" s="544"/>
      <c r="W367" s="541" t="s">
        <v>1439</v>
      </c>
      <c r="X367" s="544" t="s">
        <v>1432</v>
      </c>
      <c r="Y367" s="541" t="s">
        <v>1442</v>
      </c>
      <c r="Z367" s="541" t="s">
        <v>1443</v>
      </c>
      <c r="AA367" s="541" t="s">
        <v>1443</v>
      </c>
      <c r="AB367" s="541" t="s">
        <v>1444</v>
      </c>
      <c r="AC367" s="546">
        <v>0.01</v>
      </c>
      <c r="AD367" s="547">
        <v>41576</v>
      </c>
      <c r="AE367" s="547"/>
      <c r="AF367" s="548"/>
      <c r="AG367" s="517" t="s">
        <v>1931</v>
      </c>
      <c r="AH367" s="542" t="s">
        <v>3905</v>
      </c>
      <c r="AI367" s="549"/>
      <c r="AJ367" s="542">
        <v>1</v>
      </c>
      <c r="AK367" s="542">
        <v>11</v>
      </c>
      <c r="AL367" s="542">
        <v>0</v>
      </c>
      <c r="AM367" s="542">
        <v>1</v>
      </c>
      <c r="AN367" s="542">
        <v>6</v>
      </c>
      <c r="AO367" s="542">
        <v>3</v>
      </c>
      <c r="AP367" s="542">
        <v>1</v>
      </c>
      <c r="AQ367" s="542">
        <v>0</v>
      </c>
      <c r="AR367" s="542">
        <v>0</v>
      </c>
      <c r="AS367" s="542">
        <v>0</v>
      </c>
      <c r="AT367" s="542">
        <v>1</v>
      </c>
      <c r="AU367" s="542">
        <v>6</v>
      </c>
      <c r="AV367" s="542">
        <v>3</v>
      </c>
      <c r="AW367" s="542">
        <v>1</v>
      </c>
      <c r="AX367" s="542">
        <v>0</v>
      </c>
      <c r="AY367" s="542">
        <v>0</v>
      </c>
      <c r="AZ367" s="542">
        <v>0</v>
      </c>
      <c r="BA367" s="542">
        <v>0</v>
      </c>
      <c r="BB367" s="542">
        <v>0</v>
      </c>
      <c r="BC367" s="542">
        <v>0</v>
      </c>
      <c r="BD367" s="542">
        <v>0</v>
      </c>
      <c r="BE367" s="542">
        <v>0</v>
      </c>
      <c r="BF367" s="542">
        <v>0</v>
      </c>
      <c r="BG367" s="542">
        <v>0</v>
      </c>
      <c r="BH367" s="542">
        <v>0</v>
      </c>
      <c r="BI367" s="542">
        <v>0</v>
      </c>
      <c r="BJ367" s="542">
        <v>0</v>
      </c>
      <c r="BK367" s="542">
        <v>0</v>
      </c>
      <c r="BL367" s="542">
        <v>0</v>
      </c>
      <c r="BM367" s="542">
        <v>0</v>
      </c>
      <c r="BN367" s="550" t="s">
        <v>4490</v>
      </c>
      <c r="BO367" s="551">
        <v>0</v>
      </c>
      <c r="BP367" s="552">
        <v>5.5</v>
      </c>
      <c r="BQ367" s="553">
        <v>5.5</v>
      </c>
      <c r="BR367" s="519">
        <v>0</v>
      </c>
      <c r="BS367" s="519">
        <v>0</v>
      </c>
      <c r="BT367" s="519">
        <v>0</v>
      </c>
      <c r="BU367" s="529">
        <v>0</v>
      </c>
      <c r="BV367" s="519">
        <v>0</v>
      </c>
      <c r="BW367" s="519">
        <v>0</v>
      </c>
      <c r="BX367" s="519">
        <v>0</v>
      </c>
      <c r="BY367" s="519">
        <v>0</v>
      </c>
      <c r="BZ367" s="519">
        <v>0</v>
      </c>
      <c r="CA367" s="519">
        <v>0</v>
      </c>
      <c r="CB367" s="519">
        <v>0</v>
      </c>
      <c r="CC367" s="519">
        <v>0</v>
      </c>
      <c r="CD367" s="519">
        <v>0</v>
      </c>
      <c r="CE367" s="519">
        <v>0</v>
      </c>
      <c r="CF367" s="519">
        <v>0</v>
      </c>
      <c r="CG367" s="519">
        <v>0</v>
      </c>
      <c r="CH367" s="519">
        <v>0</v>
      </c>
      <c r="CI367" s="519">
        <v>0</v>
      </c>
      <c r="CJ367" s="519">
        <v>0</v>
      </c>
      <c r="CK367" s="623">
        <f t="shared" si="5"/>
        <v>11</v>
      </c>
      <c r="CL367" s="554">
        <v>11</v>
      </c>
      <c r="CM367" s="554">
        <v>5.5</v>
      </c>
      <c r="CN367" s="554">
        <v>5.5</v>
      </c>
      <c r="CO367" s="524">
        <v>2</v>
      </c>
      <c r="CP367" s="524"/>
      <c r="CQ367" s="530" t="s">
        <v>1939</v>
      </c>
      <c r="CR367" s="526" t="s">
        <v>4965</v>
      </c>
      <c r="CS367" s="531" t="s">
        <v>1938</v>
      </c>
      <c r="CT367" s="527" t="s">
        <v>4965</v>
      </c>
      <c r="CU367" s="527" t="s">
        <v>4965</v>
      </c>
    </row>
    <row r="368" spans="1:99" s="71" customFormat="1" ht="12" customHeight="1" x14ac:dyDescent="0.2">
      <c r="A368" s="540" t="s">
        <v>2442</v>
      </c>
      <c r="B368" s="541" t="s">
        <v>2331</v>
      </c>
      <c r="C368" s="541" t="s">
        <v>1432</v>
      </c>
      <c r="D368" s="541" t="s">
        <v>1432</v>
      </c>
      <c r="E368" s="542" t="s">
        <v>1432</v>
      </c>
      <c r="F368" s="541" t="s">
        <v>2332</v>
      </c>
      <c r="G368" s="541" t="s">
        <v>2333</v>
      </c>
      <c r="H368" s="541" t="s">
        <v>1885</v>
      </c>
      <c r="I368" s="541" t="s">
        <v>2334</v>
      </c>
      <c r="J368" s="541">
        <v>525417</v>
      </c>
      <c r="K368" s="541">
        <v>174732</v>
      </c>
      <c r="L368" s="512" t="s">
        <v>3080</v>
      </c>
      <c r="M368" s="543">
        <v>41576</v>
      </c>
      <c r="N368" s="544" t="s">
        <v>1432</v>
      </c>
      <c r="O368" s="541">
        <v>0</v>
      </c>
      <c r="P368" s="541">
        <v>26</v>
      </c>
      <c r="Q368" s="545">
        <v>26</v>
      </c>
      <c r="R368" s="541" t="s">
        <v>2336</v>
      </c>
      <c r="S368" s="541" t="s">
        <v>1154</v>
      </c>
      <c r="T368" s="544" t="s">
        <v>2337</v>
      </c>
      <c r="U368" s="544" t="s">
        <v>1130</v>
      </c>
      <c r="V368" s="544"/>
      <c r="W368" s="541" t="s">
        <v>1439</v>
      </c>
      <c r="X368" s="544" t="s">
        <v>1432</v>
      </c>
      <c r="Y368" s="541" t="s">
        <v>1442</v>
      </c>
      <c r="Z368" s="541" t="s">
        <v>1443</v>
      </c>
      <c r="AA368" s="541" t="s">
        <v>1443</v>
      </c>
      <c r="AB368" s="541" t="s">
        <v>1444</v>
      </c>
      <c r="AC368" s="546">
        <v>2.3E-2</v>
      </c>
      <c r="AD368" s="547">
        <v>41576</v>
      </c>
      <c r="AE368" s="547"/>
      <c r="AF368" s="548"/>
      <c r="AG368" s="517" t="s">
        <v>3063</v>
      </c>
      <c r="AH368" s="542" t="s">
        <v>1445</v>
      </c>
      <c r="AI368" s="549"/>
      <c r="AJ368" s="542">
        <v>2</v>
      </c>
      <c r="AK368" s="542">
        <v>26</v>
      </c>
      <c r="AL368" s="542">
        <v>0</v>
      </c>
      <c r="AM368" s="542">
        <v>4</v>
      </c>
      <c r="AN368" s="542">
        <v>20</v>
      </c>
      <c r="AO368" s="542">
        <v>2</v>
      </c>
      <c r="AP368" s="542">
        <v>0</v>
      </c>
      <c r="AQ368" s="542">
        <v>0</v>
      </c>
      <c r="AR368" s="542">
        <v>0</v>
      </c>
      <c r="AS368" s="542">
        <v>0</v>
      </c>
      <c r="AT368" s="542">
        <v>4</v>
      </c>
      <c r="AU368" s="542">
        <v>20</v>
      </c>
      <c r="AV368" s="542">
        <v>2</v>
      </c>
      <c r="AW368" s="542">
        <v>0</v>
      </c>
      <c r="AX368" s="542">
        <v>0</v>
      </c>
      <c r="AY368" s="542">
        <v>0</v>
      </c>
      <c r="AZ368" s="542">
        <v>0</v>
      </c>
      <c r="BA368" s="542">
        <v>0</v>
      </c>
      <c r="BB368" s="542">
        <v>0</v>
      </c>
      <c r="BC368" s="542">
        <v>0</v>
      </c>
      <c r="BD368" s="542">
        <v>0</v>
      </c>
      <c r="BE368" s="542">
        <v>0</v>
      </c>
      <c r="BF368" s="542">
        <v>0</v>
      </c>
      <c r="BG368" s="542">
        <v>0</v>
      </c>
      <c r="BH368" s="542">
        <v>0</v>
      </c>
      <c r="BI368" s="542">
        <v>0</v>
      </c>
      <c r="BJ368" s="542">
        <v>0</v>
      </c>
      <c r="BK368" s="542">
        <v>0</v>
      </c>
      <c r="BL368" s="542">
        <v>0</v>
      </c>
      <c r="BM368" s="542">
        <v>0</v>
      </c>
      <c r="BN368" s="550" t="s">
        <v>4968</v>
      </c>
      <c r="BO368" s="551">
        <v>0</v>
      </c>
      <c r="BP368" s="519">
        <v>0</v>
      </c>
      <c r="BQ368" s="553">
        <v>26</v>
      </c>
      <c r="BR368" s="519">
        <v>0</v>
      </c>
      <c r="BS368" s="519">
        <v>0</v>
      </c>
      <c r="BT368" s="519">
        <v>0</v>
      </c>
      <c r="BU368" s="529">
        <v>0</v>
      </c>
      <c r="BV368" s="519">
        <v>0</v>
      </c>
      <c r="BW368" s="519">
        <v>0</v>
      </c>
      <c r="BX368" s="519">
        <v>0</v>
      </c>
      <c r="BY368" s="519">
        <v>0</v>
      </c>
      <c r="BZ368" s="519">
        <v>0</v>
      </c>
      <c r="CA368" s="519">
        <v>0</v>
      </c>
      <c r="CB368" s="519">
        <v>0</v>
      </c>
      <c r="CC368" s="519">
        <v>0</v>
      </c>
      <c r="CD368" s="519">
        <v>0</v>
      </c>
      <c r="CE368" s="519">
        <v>0</v>
      </c>
      <c r="CF368" s="519">
        <v>0</v>
      </c>
      <c r="CG368" s="519">
        <v>0</v>
      </c>
      <c r="CH368" s="519">
        <v>0</v>
      </c>
      <c r="CI368" s="519">
        <v>0</v>
      </c>
      <c r="CJ368" s="519">
        <v>0</v>
      </c>
      <c r="CK368" s="623">
        <f t="shared" si="5"/>
        <v>26</v>
      </c>
      <c r="CL368" s="554">
        <v>26</v>
      </c>
      <c r="CM368" s="554">
        <v>26</v>
      </c>
      <c r="CN368" s="554">
        <v>26</v>
      </c>
      <c r="CO368" s="524">
        <v>3</v>
      </c>
      <c r="CP368" s="726"/>
      <c r="CQ368" s="530" t="s">
        <v>1939</v>
      </c>
      <c r="CR368" s="526" t="s">
        <v>4965</v>
      </c>
      <c r="CS368" s="531" t="s">
        <v>1938</v>
      </c>
      <c r="CT368" s="527" t="s">
        <v>4965</v>
      </c>
      <c r="CU368" s="527" t="s">
        <v>4965</v>
      </c>
    </row>
    <row r="369" spans="1:99" ht="12" customHeight="1" x14ac:dyDescent="0.2">
      <c r="A369" s="540" t="s">
        <v>2442</v>
      </c>
      <c r="B369" s="541" t="s">
        <v>2338</v>
      </c>
      <c r="C369" s="541" t="s">
        <v>1432</v>
      </c>
      <c r="D369" s="541" t="s">
        <v>1432</v>
      </c>
      <c r="E369" s="542" t="s">
        <v>2339</v>
      </c>
      <c r="F369" s="541" t="s">
        <v>1432</v>
      </c>
      <c r="G369" s="541" t="s">
        <v>2340</v>
      </c>
      <c r="H369" s="541" t="s">
        <v>1435</v>
      </c>
      <c r="I369" s="541" t="s">
        <v>2341</v>
      </c>
      <c r="J369" s="541">
        <v>527849</v>
      </c>
      <c r="K369" s="541">
        <v>171298</v>
      </c>
      <c r="L369" s="512" t="s">
        <v>3082</v>
      </c>
      <c r="M369" s="543">
        <v>41529</v>
      </c>
      <c r="N369" s="544" t="s">
        <v>1432</v>
      </c>
      <c r="O369" s="541">
        <v>0</v>
      </c>
      <c r="P369" s="541">
        <v>45</v>
      </c>
      <c r="Q369" s="545">
        <v>45</v>
      </c>
      <c r="R369" s="541" t="s">
        <v>2343</v>
      </c>
      <c r="S369" s="541" t="s">
        <v>1154</v>
      </c>
      <c r="T369" s="544" t="s">
        <v>410</v>
      </c>
      <c r="U369" s="544" t="s">
        <v>2344</v>
      </c>
      <c r="V369" s="544"/>
      <c r="W369" s="541" t="s">
        <v>1439</v>
      </c>
      <c r="X369" s="544" t="s">
        <v>1432</v>
      </c>
      <c r="Y369" s="541" t="s">
        <v>1442</v>
      </c>
      <c r="Z369" s="541" t="s">
        <v>1443</v>
      </c>
      <c r="AA369" s="541" t="s">
        <v>1443</v>
      </c>
      <c r="AB369" s="541" t="s">
        <v>1444</v>
      </c>
      <c r="AC369" s="546">
        <v>3.4000000000000002E-2</v>
      </c>
      <c r="AD369" s="547">
        <v>41529</v>
      </c>
      <c r="AE369" s="547"/>
      <c r="AF369" s="548"/>
      <c r="AG369" s="517" t="s">
        <v>628</v>
      </c>
      <c r="AH369" s="542" t="s">
        <v>3279</v>
      </c>
      <c r="AI369" s="549"/>
      <c r="AJ369" s="542">
        <v>5</v>
      </c>
      <c r="AK369" s="542">
        <v>45</v>
      </c>
      <c r="AL369" s="542">
        <v>0</v>
      </c>
      <c r="AM369" s="542">
        <v>0</v>
      </c>
      <c r="AN369" s="542">
        <v>40</v>
      </c>
      <c r="AO369" s="542">
        <v>5</v>
      </c>
      <c r="AP369" s="542">
        <v>0</v>
      </c>
      <c r="AQ369" s="542">
        <v>0</v>
      </c>
      <c r="AR369" s="542">
        <v>0</v>
      </c>
      <c r="AS369" s="542">
        <v>0</v>
      </c>
      <c r="AT369" s="542">
        <v>0</v>
      </c>
      <c r="AU369" s="542">
        <v>40</v>
      </c>
      <c r="AV369" s="542">
        <v>5</v>
      </c>
      <c r="AW369" s="542">
        <v>0</v>
      </c>
      <c r="AX369" s="542">
        <v>0</v>
      </c>
      <c r="AY369" s="542">
        <v>0</v>
      </c>
      <c r="AZ369" s="542">
        <v>0</v>
      </c>
      <c r="BA369" s="542">
        <v>0</v>
      </c>
      <c r="BB369" s="542">
        <v>0</v>
      </c>
      <c r="BC369" s="542">
        <v>0</v>
      </c>
      <c r="BD369" s="542">
        <v>0</v>
      </c>
      <c r="BE369" s="542">
        <v>0</v>
      </c>
      <c r="BF369" s="542">
        <v>0</v>
      </c>
      <c r="BG369" s="542">
        <v>0</v>
      </c>
      <c r="BH369" s="542">
        <v>0</v>
      </c>
      <c r="BI369" s="542">
        <v>0</v>
      </c>
      <c r="BJ369" s="542">
        <v>0</v>
      </c>
      <c r="BK369" s="542">
        <v>0</v>
      </c>
      <c r="BL369" s="542">
        <v>0</v>
      </c>
      <c r="BM369" s="542">
        <v>0</v>
      </c>
      <c r="BN369" s="550" t="s">
        <v>4968</v>
      </c>
      <c r="BO369" s="551">
        <v>0</v>
      </c>
      <c r="BP369" s="552">
        <v>45</v>
      </c>
      <c r="BQ369" s="528">
        <v>0</v>
      </c>
      <c r="BR369" s="519">
        <v>0</v>
      </c>
      <c r="BS369" s="519">
        <v>0</v>
      </c>
      <c r="BT369" s="519">
        <v>0</v>
      </c>
      <c r="BU369" s="529">
        <v>0</v>
      </c>
      <c r="BV369" s="519">
        <v>0</v>
      </c>
      <c r="BW369" s="519">
        <v>0</v>
      </c>
      <c r="BX369" s="519">
        <v>0</v>
      </c>
      <c r="BY369" s="519">
        <v>0</v>
      </c>
      <c r="BZ369" s="519">
        <v>0</v>
      </c>
      <c r="CA369" s="519">
        <v>0</v>
      </c>
      <c r="CB369" s="519">
        <v>0</v>
      </c>
      <c r="CC369" s="519">
        <v>0</v>
      </c>
      <c r="CD369" s="519">
        <v>0</v>
      </c>
      <c r="CE369" s="519">
        <v>0</v>
      </c>
      <c r="CF369" s="519">
        <v>0</v>
      </c>
      <c r="CG369" s="519">
        <v>0</v>
      </c>
      <c r="CH369" s="519">
        <v>0</v>
      </c>
      <c r="CI369" s="519">
        <v>0</v>
      </c>
      <c r="CJ369" s="519">
        <v>0</v>
      </c>
      <c r="CK369" s="623">
        <f t="shared" si="5"/>
        <v>45</v>
      </c>
      <c r="CL369" s="554">
        <v>45</v>
      </c>
      <c r="CM369" s="523">
        <v>0</v>
      </c>
      <c r="CN369" s="523">
        <v>0</v>
      </c>
      <c r="CO369" s="524">
        <v>3</v>
      </c>
      <c r="CP369" s="524" t="s">
        <v>1938</v>
      </c>
      <c r="CQ369" s="525" t="s">
        <v>4965</v>
      </c>
      <c r="CR369" s="526" t="s">
        <v>4965</v>
      </c>
      <c r="CS369" s="527" t="s">
        <v>4965</v>
      </c>
      <c r="CT369" s="527" t="s">
        <v>4965</v>
      </c>
      <c r="CU369" s="527" t="s">
        <v>4965</v>
      </c>
    </row>
    <row r="370" spans="1:99" ht="12" customHeight="1" x14ac:dyDescent="0.2">
      <c r="A370" s="540" t="s">
        <v>2442</v>
      </c>
      <c r="B370" s="541" t="s">
        <v>2345</v>
      </c>
      <c r="C370" s="541" t="s">
        <v>1432</v>
      </c>
      <c r="D370" s="541" t="s">
        <v>1432</v>
      </c>
      <c r="E370" s="542" t="s">
        <v>1432</v>
      </c>
      <c r="F370" s="541" t="s">
        <v>2346</v>
      </c>
      <c r="G370" s="541" t="s">
        <v>2347</v>
      </c>
      <c r="H370" s="541" t="s">
        <v>1435</v>
      </c>
      <c r="I370" s="541" t="s">
        <v>2348</v>
      </c>
      <c r="J370" s="541">
        <v>527833</v>
      </c>
      <c r="K370" s="541">
        <v>171076</v>
      </c>
      <c r="L370" s="512" t="s">
        <v>3082</v>
      </c>
      <c r="M370" s="543">
        <v>41352</v>
      </c>
      <c r="N370" s="544" t="s">
        <v>1432</v>
      </c>
      <c r="O370" s="541">
        <v>0</v>
      </c>
      <c r="P370" s="541">
        <v>2</v>
      </c>
      <c r="Q370" s="545">
        <v>2</v>
      </c>
      <c r="R370" s="541" t="s">
        <v>3839</v>
      </c>
      <c r="S370" s="541" t="s">
        <v>1438</v>
      </c>
      <c r="T370" s="544" t="s">
        <v>3840</v>
      </c>
      <c r="U370" s="544" t="s">
        <v>3841</v>
      </c>
      <c r="V370" s="544"/>
      <c r="W370" s="541" t="s">
        <v>1439</v>
      </c>
      <c r="X370" s="544" t="s">
        <v>1432</v>
      </c>
      <c r="Y370" s="541" t="s">
        <v>1442</v>
      </c>
      <c r="Z370" s="541" t="s">
        <v>4694</v>
      </c>
      <c r="AA370" s="541" t="s">
        <v>1444</v>
      </c>
      <c r="AB370" s="541" t="s">
        <v>3894</v>
      </c>
      <c r="AC370" s="546">
        <v>8.9999999999999993E-3</v>
      </c>
      <c r="AD370" s="547">
        <v>41352</v>
      </c>
      <c r="AE370" s="547"/>
      <c r="AF370" s="548"/>
      <c r="AG370" s="517" t="s">
        <v>3063</v>
      </c>
      <c r="AH370" s="542" t="s">
        <v>1445</v>
      </c>
      <c r="AI370" s="549"/>
      <c r="AJ370" s="542">
        <v>0</v>
      </c>
      <c r="AK370" s="542">
        <v>0</v>
      </c>
      <c r="AL370" s="542">
        <v>1</v>
      </c>
      <c r="AM370" s="542">
        <v>1</v>
      </c>
      <c r="AN370" s="542">
        <v>0</v>
      </c>
      <c r="AO370" s="542">
        <v>0</v>
      </c>
      <c r="AP370" s="542">
        <v>0</v>
      </c>
      <c r="AQ370" s="542">
        <v>0</v>
      </c>
      <c r="AR370" s="542">
        <v>0</v>
      </c>
      <c r="AS370" s="542">
        <v>1</v>
      </c>
      <c r="AT370" s="542">
        <v>1</v>
      </c>
      <c r="AU370" s="542">
        <v>0</v>
      </c>
      <c r="AV370" s="542">
        <v>0</v>
      </c>
      <c r="AW370" s="542">
        <v>0</v>
      </c>
      <c r="AX370" s="542">
        <v>0</v>
      </c>
      <c r="AY370" s="542">
        <v>0</v>
      </c>
      <c r="AZ370" s="542">
        <v>0</v>
      </c>
      <c r="BA370" s="542">
        <v>0</v>
      </c>
      <c r="BB370" s="542">
        <v>0</v>
      </c>
      <c r="BC370" s="542">
        <v>0</v>
      </c>
      <c r="BD370" s="542">
        <v>0</v>
      </c>
      <c r="BE370" s="542">
        <v>0</v>
      </c>
      <c r="BF370" s="542">
        <v>0</v>
      </c>
      <c r="BG370" s="542">
        <v>0</v>
      </c>
      <c r="BH370" s="542">
        <v>0</v>
      </c>
      <c r="BI370" s="542">
        <v>0</v>
      </c>
      <c r="BJ370" s="542">
        <v>0</v>
      </c>
      <c r="BK370" s="542">
        <v>0</v>
      </c>
      <c r="BL370" s="542">
        <v>0</v>
      </c>
      <c r="BM370" s="542">
        <v>0</v>
      </c>
      <c r="BN370" s="550" t="s">
        <v>4490</v>
      </c>
      <c r="BO370" s="551">
        <v>0</v>
      </c>
      <c r="BP370" s="552">
        <v>1</v>
      </c>
      <c r="BQ370" s="553">
        <v>1</v>
      </c>
      <c r="BR370" s="519">
        <v>0</v>
      </c>
      <c r="BS370" s="519">
        <v>0</v>
      </c>
      <c r="BT370" s="519">
        <v>0</v>
      </c>
      <c r="BU370" s="529">
        <v>0</v>
      </c>
      <c r="BV370" s="519">
        <v>0</v>
      </c>
      <c r="BW370" s="519">
        <v>0</v>
      </c>
      <c r="BX370" s="519">
        <v>0</v>
      </c>
      <c r="BY370" s="519">
        <v>0</v>
      </c>
      <c r="BZ370" s="519">
        <v>0</v>
      </c>
      <c r="CA370" s="519">
        <v>0</v>
      </c>
      <c r="CB370" s="519">
        <v>0</v>
      </c>
      <c r="CC370" s="519">
        <v>0</v>
      </c>
      <c r="CD370" s="519">
        <v>0</v>
      </c>
      <c r="CE370" s="519">
        <v>0</v>
      </c>
      <c r="CF370" s="519">
        <v>0</v>
      </c>
      <c r="CG370" s="519">
        <v>0</v>
      </c>
      <c r="CH370" s="519">
        <v>0</v>
      </c>
      <c r="CI370" s="519">
        <v>0</v>
      </c>
      <c r="CJ370" s="519">
        <v>0</v>
      </c>
      <c r="CK370" s="623">
        <f t="shared" si="5"/>
        <v>2</v>
      </c>
      <c r="CL370" s="554">
        <v>2</v>
      </c>
      <c r="CM370" s="554">
        <v>1</v>
      </c>
      <c r="CN370" s="554">
        <v>1</v>
      </c>
      <c r="CO370" s="524">
        <v>2</v>
      </c>
      <c r="CP370" s="524" t="s">
        <v>1938</v>
      </c>
      <c r="CQ370" s="530" t="s">
        <v>1941</v>
      </c>
      <c r="CR370" s="526" t="s">
        <v>4965</v>
      </c>
      <c r="CS370" s="527" t="s">
        <v>4965</v>
      </c>
      <c r="CT370" s="527" t="s">
        <v>4965</v>
      </c>
      <c r="CU370" s="527" t="s">
        <v>4965</v>
      </c>
    </row>
    <row r="371" spans="1:99" s="71" customFormat="1" ht="12" customHeight="1" x14ac:dyDescent="0.2">
      <c r="A371" s="540" t="s">
        <v>2442</v>
      </c>
      <c r="B371" s="541" t="s">
        <v>3842</v>
      </c>
      <c r="C371" s="541" t="s">
        <v>1432</v>
      </c>
      <c r="D371" s="541" t="s">
        <v>1432</v>
      </c>
      <c r="E371" s="542" t="s">
        <v>1432</v>
      </c>
      <c r="F371" s="541" t="s">
        <v>3843</v>
      </c>
      <c r="G371" s="541" t="s">
        <v>3844</v>
      </c>
      <c r="H371" s="541" t="s">
        <v>2717</v>
      </c>
      <c r="I371" s="541" t="s">
        <v>3845</v>
      </c>
      <c r="J371" s="541">
        <v>527208</v>
      </c>
      <c r="K371" s="541">
        <v>177201</v>
      </c>
      <c r="L371" s="512" t="s">
        <v>4766</v>
      </c>
      <c r="M371" s="543">
        <v>42094</v>
      </c>
      <c r="N371" s="544" t="s">
        <v>1432</v>
      </c>
      <c r="O371" s="541">
        <v>0</v>
      </c>
      <c r="P371" s="541">
        <v>8</v>
      </c>
      <c r="Q371" s="545">
        <v>8</v>
      </c>
      <c r="R371" s="541" t="s">
        <v>3846</v>
      </c>
      <c r="S371" s="541" t="s">
        <v>1438</v>
      </c>
      <c r="T371" s="544" t="s">
        <v>3847</v>
      </c>
      <c r="U371" s="544" t="s">
        <v>417</v>
      </c>
      <c r="V371" s="544"/>
      <c r="W371" s="541" t="s">
        <v>1439</v>
      </c>
      <c r="X371" s="544" t="s">
        <v>1432</v>
      </c>
      <c r="Y371" s="541" t="s">
        <v>1442</v>
      </c>
      <c r="Z371" s="541" t="s">
        <v>1443</v>
      </c>
      <c r="AA371" s="541" t="s">
        <v>1444</v>
      </c>
      <c r="AB371" s="541" t="s">
        <v>2713</v>
      </c>
      <c r="AC371" s="546">
        <v>7.5999999999999998E-2</v>
      </c>
      <c r="AD371" s="547">
        <v>42094</v>
      </c>
      <c r="AE371" s="547" t="s">
        <v>1938</v>
      </c>
      <c r="AF371" s="548"/>
      <c r="AG371" s="517" t="s">
        <v>3063</v>
      </c>
      <c r="AH371" s="542" t="s">
        <v>1445</v>
      </c>
      <c r="AI371" s="549"/>
      <c r="AJ371" s="542">
        <v>0</v>
      </c>
      <c r="AK371" s="542">
        <v>0</v>
      </c>
      <c r="AL371" s="542">
        <v>0</v>
      </c>
      <c r="AM371" s="542">
        <v>0</v>
      </c>
      <c r="AN371" s="542">
        <v>4</v>
      </c>
      <c r="AO371" s="542">
        <v>4</v>
      </c>
      <c r="AP371" s="542">
        <v>0</v>
      </c>
      <c r="AQ371" s="542">
        <v>0</v>
      </c>
      <c r="AR371" s="542">
        <v>0</v>
      </c>
      <c r="AS371" s="542">
        <v>0</v>
      </c>
      <c r="AT371" s="542">
        <v>0</v>
      </c>
      <c r="AU371" s="542">
        <v>4</v>
      </c>
      <c r="AV371" s="542">
        <v>4</v>
      </c>
      <c r="AW371" s="542">
        <v>0</v>
      </c>
      <c r="AX371" s="542">
        <v>0</v>
      </c>
      <c r="AY371" s="542">
        <v>0</v>
      </c>
      <c r="AZ371" s="542">
        <v>0</v>
      </c>
      <c r="BA371" s="542">
        <v>0</v>
      </c>
      <c r="BB371" s="542">
        <v>0</v>
      </c>
      <c r="BC371" s="542">
        <v>0</v>
      </c>
      <c r="BD371" s="542">
        <v>0</v>
      </c>
      <c r="BE371" s="542">
        <v>0</v>
      </c>
      <c r="BF371" s="542">
        <v>0</v>
      </c>
      <c r="BG371" s="542">
        <v>0</v>
      </c>
      <c r="BH371" s="542">
        <v>0</v>
      </c>
      <c r="BI371" s="542">
        <v>0</v>
      </c>
      <c r="BJ371" s="542">
        <v>0</v>
      </c>
      <c r="BK371" s="542">
        <v>0</v>
      </c>
      <c r="BL371" s="542">
        <v>0</v>
      </c>
      <c r="BM371" s="542">
        <v>0</v>
      </c>
      <c r="BN371" s="550" t="s">
        <v>4490</v>
      </c>
      <c r="BO371" s="551">
        <v>0</v>
      </c>
      <c r="BP371" s="552">
        <v>4</v>
      </c>
      <c r="BQ371" s="553">
        <v>4</v>
      </c>
      <c r="BR371" s="519">
        <v>0</v>
      </c>
      <c r="BS371" s="519">
        <v>0</v>
      </c>
      <c r="BT371" s="519">
        <v>0</v>
      </c>
      <c r="BU371" s="529">
        <v>0</v>
      </c>
      <c r="BV371" s="519">
        <v>0</v>
      </c>
      <c r="BW371" s="519">
        <v>0</v>
      </c>
      <c r="BX371" s="519">
        <v>0</v>
      </c>
      <c r="BY371" s="519">
        <v>0</v>
      </c>
      <c r="BZ371" s="519">
        <v>0</v>
      </c>
      <c r="CA371" s="519">
        <v>0</v>
      </c>
      <c r="CB371" s="519">
        <v>0</v>
      </c>
      <c r="CC371" s="519">
        <v>0</v>
      </c>
      <c r="CD371" s="519">
        <v>0</v>
      </c>
      <c r="CE371" s="519">
        <v>0</v>
      </c>
      <c r="CF371" s="519">
        <v>0</v>
      </c>
      <c r="CG371" s="519">
        <v>0</v>
      </c>
      <c r="CH371" s="519">
        <v>0</v>
      </c>
      <c r="CI371" s="519">
        <v>0</v>
      </c>
      <c r="CJ371" s="519">
        <v>0</v>
      </c>
      <c r="CK371" s="623">
        <f t="shared" si="5"/>
        <v>8</v>
      </c>
      <c r="CL371" s="554">
        <v>8</v>
      </c>
      <c r="CM371" s="554">
        <v>4</v>
      </c>
      <c r="CN371" s="554">
        <v>4</v>
      </c>
      <c r="CO371" s="524">
        <v>2</v>
      </c>
      <c r="CP371" s="524"/>
      <c r="CQ371" s="525" t="s">
        <v>4965</v>
      </c>
      <c r="CR371" s="526" t="s">
        <v>4965</v>
      </c>
      <c r="CS371" s="527" t="s">
        <v>4965</v>
      </c>
      <c r="CT371" s="527" t="s">
        <v>4965</v>
      </c>
      <c r="CU371" s="527" t="s">
        <v>4965</v>
      </c>
    </row>
    <row r="372" spans="1:99" ht="12" customHeight="1" x14ac:dyDescent="0.2">
      <c r="A372" s="540" t="s">
        <v>2442</v>
      </c>
      <c r="B372" s="541" t="s">
        <v>3848</v>
      </c>
      <c r="C372" s="541" t="s">
        <v>2564</v>
      </c>
      <c r="D372" s="541" t="s">
        <v>1432</v>
      </c>
      <c r="E372" s="542" t="s">
        <v>1432</v>
      </c>
      <c r="F372" s="541" t="s">
        <v>2565</v>
      </c>
      <c r="G372" s="541" t="s">
        <v>271</v>
      </c>
      <c r="H372" s="541" t="s">
        <v>1458</v>
      </c>
      <c r="I372" s="541" t="s">
        <v>2566</v>
      </c>
      <c r="J372" s="541">
        <v>524150</v>
      </c>
      <c r="K372" s="541">
        <v>174950</v>
      </c>
      <c r="L372" s="512" t="s">
        <v>3079</v>
      </c>
      <c r="M372" s="543">
        <v>41355</v>
      </c>
      <c r="N372" s="544" t="s">
        <v>1432</v>
      </c>
      <c r="O372" s="541">
        <v>0</v>
      </c>
      <c r="P372" s="541">
        <v>76</v>
      </c>
      <c r="Q372" s="545">
        <v>76</v>
      </c>
      <c r="R372" s="541" t="s">
        <v>2382</v>
      </c>
      <c r="S372" s="541" t="s">
        <v>1154</v>
      </c>
      <c r="T372" s="544" t="s">
        <v>2383</v>
      </c>
      <c r="U372" s="544" t="s">
        <v>2381</v>
      </c>
      <c r="V372" s="544"/>
      <c r="W372" s="541" t="s">
        <v>1439</v>
      </c>
      <c r="X372" s="544" t="s">
        <v>1432</v>
      </c>
      <c r="Y372" s="541" t="s">
        <v>1442</v>
      </c>
      <c r="Z372" s="541" t="s">
        <v>1443</v>
      </c>
      <c r="AA372" s="541" t="s">
        <v>1443</v>
      </c>
      <c r="AB372" s="541" t="s">
        <v>1444</v>
      </c>
      <c r="AC372" s="546">
        <v>0.218</v>
      </c>
      <c r="AD372" s="547">
        <v>41355</v>
      </c>
      <c r="AE372" s="547"/>
      <c r="AF372" s="548"/>
      <c r="AG372" s="517" t="s">
        <v>3063</v>
      </c>
      <c r="AH372" s="542" t="s">
        <v>1445</v>
      </c>
      <c r="AI372" s="549"/>
      <c r="AJ372" s="542">
        <v>8</v>
      </c>
      <c r="AK372" s="542">
        <v>76</v>
      </c>
      <c r="AL372" s="542">
        <v>0</v>
      </c>
      <c r="AM372" s="542">
        <v>28</v>
      </c>
      <c r="AN372" s="542">
        <v>44</v>
      </c>
      <c r="AO372" s="542">
        <v>4</v>
      </c>
      <c r="AP372" s="542">
        <v>0</v>
      </c>
      <c r="AQ372" s="542">
        <v>0</v>
      </c>
      <c r="AR372" s="542">
        <v>0</v>
      </c>
      <c r="AS372" s="542">
        <v>0</v>
      </c>
      <c r="AT372" s="542">
        <v>28</v>
      </c>
      <c r="AU372" s="542">
        <v>44</v>
      </c>
      <c r="AV372" s="542">
        <v>4</v>
      </c>
      <c r="AW372" s="542">
        <v>0</v>
      </c>
      <c r="AX372" s="542">
        <v>0</v>
      </c>
      <c r="AY372" s="542">
        <v>0</v>
      </c>
      <c r="AZ372" s="542">
        <v>0</v>
      </c>
      <c r="BA372" s="542">
        <v>0</v>
      </c>
      <c r="BB372" s="542">
        <v>0</v>
      </c>
      <c r="BC372" s="542">
        <v>0</v>
      </c>
      <c r="BD372" s="542">
        <v>0</v>
      </c>
      <c r="BE372" s="542">
        <v>0</v>
      </c>
      <c r="BF372" s="542">
        <v>0</v>
      </c>
      <c r="BG372" s="542">
        <v>0</v>
      </c>
      <c r="BH372" s="542">
        <v>0</v>
      </c>
      <c r="BI372" s="542">
        <v>0</v>
      </c>
      <c r="BJ372" s="542">
        <v>0</v>
      </c>
      <c r="BK372" s="542">
        <v>0</v>
      </c>
      <c r="BL372" s="542">
        <v>0</v>
      </c>
      <c r="BM372" s="542">
        <v>0</v>
      </c>
      <c r="BN372" s="550" t="s">
        <v>4491</v>
      </c>
      <c r="BO372" s="551">
        <v>0</v>
      </c>
      <c r="BP372" s="552">
        <v>76</v>
      </c>
      <c r="BQ372" s="528">
        <v>0</v>
      </c>
      <c r="BR372" s="519">
        <v>0</v>
      </c>
      <c r="BS372" s="519">
        <v>0</v>
      </c>
      <c r="BT372" s="519">
        <v>0</v>
      </c>
      <c r="BU372" s="529">
        <v>0</v>
      </c>
      <c r="BV372" s="519">
        <v>0</v>
      </c>
      <c r="BW372" s="519">
        <v>0</v>
      </c>
      <c r="BX372" s="519">
        <v>0</v>
      </c>
      <c r="BY372" s="519">
        <v>0</v>
      </c>
      <c r="BZ372" s="519">
        <v>0</v>
      </c>
      <c r="CA372" s="519">
        <v>0</v>
      </c>
      <c r="CB372" s="519">
        <v>0</v>
      </c>
      <c r="CC372" s="519">
        <v>0</v>
      </c>
      <c r="CD372" s="519">
        <v>0</v>
      </c>
      <c r="CE372" s="519">
        <v>0</v>
      </c>
      <c r="CF372" s="519">
        <v>0</v>
      </c>
      <c r="CG372" s="519">
        <v>0</v>
      </c>
      <c r="CH372" s="519">
        <v>0</v>
      </c>
      <c r="CI372" s="519">
        <v>0</v>
      </c>
      <c r="CJ372" s="519">
        <v>0</v>
      </c>
      <c r="CK372" s="623">
        <f t="shared" si="5"/>
        <v>76</v>
      </c>
      <c r="CL372" s="554">
        <v>76</v>
      </c>
      <c r="CM372" s="523">
        <v>0</v>
      </c>
      <c r="CN372" s="523">
        <v>0</v>
      </c>
      <c r="CO372" s="524">
        <v>3</v>
      </c>
      <c r="CP372" s="726"/>
      <c r="CQ372" s="530" t="s">
        <v>1942</v>
      </c>
      <c r="CR372" s="526" t="s">
        <v>4965</v>
      </c>
      <c r="CS372" s="527" t="s">
        <v>4965</v>
      </c>
      <c r="CT372" s="527" t="s">
        <v>4965</v>
      </c>
      <c r="CU372" s="527" t="s">
        <v>4965</v>
      </c>
    </row>
    <row r="373" spans="1:99" ht="12" customHeight="1" x14ac:dyDescent="0.2">
      <c r="A373" s="540" t="s">
        <v>2442</v>
      </c>
      <c r="B373" s="541" t="s">
        <v>2384</v>
      </c>
      <c r="C373" s="541" t="s">
        <v>1432</v>
      </c>
      <c r="D373" s="541" t="s">
        <v>1432</v>
      </c>
      <c r="E373" s="542" t="s">
        <v>1432</v>
      </c>
      <c r="F373" s="541" t="s">
        <v>2385</v>
      </c>
      <c r="G373" s="541" t="s">
        <v>2386</v>
      </c>
      <c r="H373" s="541" t="s">
        <v>1885</v>
      </c>
      <c r="I373" s="541" t="s">
        <v>2387</v>
      </c>
      <c r="J373" s="541">
        <v>526203</v>
      </c>
      <c r="K373" s="541">
        <v>173846</v>
      </c>
      <c r="L373" s="512" t="s">
        <v>3089</v>
      </c>
      <c r="M373" s="543">
        <v>41540</v>
      </c>
      <c r="N373" s="544" t="s">
        <v>1432</v>
      </c>
      <c r="O373" s="541">
        <v>2</v>
      </c>
      <c r="P373" s="541">
        <v>1</v>
      </c>
      <c r="Q373" s="545">
        <v>-1</v>
      </c>
      <c r="R373" s="541" t="s">
        <v>2388</v>
      </c>
      <c r="S373" s="541" t="s">
        <v>1438</v>
      </c>
      <c r="T373" s="544" t="s">
        <v>423</v>
      </c>
      <c r="U373" s="544" t="s">
        <v>2389</v>
      </c>
      <c r="V373" s="544"/>
      <c r="W373" s="541" t="s">
        <v>1439</v>
      </c>
      <c r="X373" s="544" t="s">
        <v>1432</v>
      </c>
      <c r="Y373" s="541" t="s">
        <v>1442</v>
      </c>
      <c r="Z373" s="541" t="s">
        <v>1453</v>
      </c>
      <c r="AA373" s="541" t="s">
        <v>1444</v>
      </c>
      <c r="AB373" s="541" t="s">
        <v>4207</v>
      </c>
      <c r="AC373" s="546">
        <v>1.2999999999999999E-2</v>
      </c>
      <c r="AD373" s="547">
        <v>41540</v>
      </c>
      <c r="AE373" s="547"/>
      <c r="AF373" s="548"/>
      <c r="AG373" s="517" t="s">
        <v>3063</v>
      </c>
      <c r="AH373" s="542" t="s">
        <v>1445</v>
      </c>
      <c r="AI373" s="549"/>
      <c r="AJ373" s="542">
        <v>0</v>
      </c>
      <c r="AK373" s="542">
        <v>0</v>
      </c>
      <c r="AL373" s="542">
        <v>0</v>
      </c>
      <c r="AM373" s="542">
        <v>-1</v>
      </c>
      <c r="AN373" s="542">
        <v>-1</v>
      </c>
      <c r="AO373" s="542">
        <v>1</v>
      </c>
      <c r="AP373" s="542">
        <v>0</v>
      </c>
      <c r="AQ373" s="542">
        <v>0</v>
      </c>
      <c r="AR373" s="542">
        <v>0</v>
      </c>
      <c r="AS373" s="542">
        <v>0</v>
      </c>
      <c r="AT373" s="542">
        <v>-1</v>
      </c>
      <c r="AU373" s="542">
        <v>-1</v>
      </c>
      <c r="AV373" s="542">
        <v>0</v>
      </c>
      <c r="AW373" s="542">
        <v>0</v>
      </c>
      <c r="AX373" s="542">
        <v>0</v>
      </c>
      <c r="AY373" s="542">
        <v>0</v>
      </c>
      <c r="AZ373" s="542">
        <v>0</v>
      </c>
      <c r="BA373" s="542">
        <v>0</v>
      </c>
      <c r="BB373" s="542">
        <v>0</v>
      </c>
      <c r="BC373" s="542">
        <v>1</v>
      </c>
      <c r="BD373" s="542">
        <v>0</v>
      </c>
      <c r="BE373" s="542">
        <v>0</v>
      </c>
      <c r="BF373" s="542">
        <v>0</v>
      </c>
      <c r="BG373" s="542">
        <v>0</v>
      </c>
      <c r="BH373" s="542">
        <v>0</v>
      </c>
      <c r="BI373" s="542">
        <v>0</v>
      </c>
      <c r="BJ373" s="542">
        <v>0</v>
      </c>
      <c r="BK373" s="542">
        <v>0</v>
      </c>
      <c r="BL373" s="542">
        <v>0</v>
      </c>
      <c r="BM373" s="542">
        <v>0</v>
      </c>
      <c r="BN373" s="550" t="s">
        <v>4490</v>
      </c>
      <c r="BO373" s="551">
        <v>0</v>
      </c>
      <c r="BP373" s="552">
        <v>-0.5</v>
      </c>
      <c r="BQ373" s="553">
        <v>-0.5</v>
      </c>
      <c r="BR373" s="519">
        <v>0</v>
      </c>
      <c r="BS373" s="519">
        <v>0</v>
      </c>
      <c r="BT373" s="519">
        <v>0</v>
      </c>
      <c r="BU373" s="529">
        <v>0</v>
      </c>
      <c r="BV373" s="519">
        <v>0</v>
      </c>
      <c r="BW373" s="519">
        <v>0</v>
      </c>
      <c r="BX373" s="519">
        <v>0</v>
      </c>
      <c r="BY373" s="519">
        <v>0</v>
      </c>
      <c r="BZ373" s="519">
        <v>0</v>
      </c>
      <c r="CA373" s="519">
        <v>0</v>
      </c>
      <c r="CB373" s="519">
        <v>0</v>
      </c>
      <c r="CC373" s="519">
        <v>0</v>
      </c>
      <c r="CD373" s="519">
        <v>0</v>
      </c>
      <c r="CE373" s="519">
        <v>0</v>
      </c>
      <c r="CF373" s="519">
        <v>0</v>
      </c>
      <c r="CG373" s="519">
        <v>0</v>
      </c>
      <c r="CH373" s="519">
        <v>0</v>
      </c>
      <c r="CI373" s="519">
        <v>0</v>
      </c>
      <c r="CJ373" s="519">
        <v>0</v>
      </c>
      <c r="CK373" s="623">
        <f t="shared" si="5"/>
        <v>-1</v>
      </c>
      <c r="CL373" s="554">
        <v>-1</v>
      </c>
      <c r="CM373" s="554">
        <v>-0.5</v>
      </c>
      <c r="CN373" s="554">
        <v>-0.5</v>
      </c>
      <c r="CO373" s="524">
        <v>8</v>
      </c>
      <c r="CP373" s="726"/>
      <c r="CQ373" s="525" t="s">
        <v>4965</v>
      </c>
      <c r="CR373" s="526" t="s">
        <v>4965</v>
      </c>
      <c r="CS373" s="527" t="s">
        <v>4965</v>
      </c>
      <c r="CT373" s="527" t="s">
        <v>4965</v>
      </c>
      <c r="CU373" s="527" t="s">
        <v>4965</v>
      </c>
    </row>
    <row r="374" spans="1:99" ht="12" customHeight="1" x14ac:dyDescent="0.2">
      <c r="A374" s="540" t="s">
        <v>2442</v>
      </c>
      <c r="B374" s="541" t="s">
        <v>2390</v>
      </c>
      <c r="C374" s="541" t="s">
        <v>1432</v>
      </c>
      <c r="D374" s="541" t="s">
        <v>1432</v>
      </c>
      <c r="E374" s="542" t="s">
        <v>1432</v>
      </c>
      <c r="F374" s="541" t="s">
        <v>2391</v>
      </c>
      <c r="G374" s="541" t="s">
        <v>3282</v>
      </c>
      <c r="H374" s="541" t="s">
        <v>1435</v>
      </c>
      <c r="I374" s="541" t="s">
        <v>2392</v>
      </c>
      <c r="J374" s="541">
        <v>527277</v>
      </c>
      <c r="K374" s="541">
        <v>171300</v>
      </c>
      <c r="L374" s="512" t="s">
        <v>3069</v>
      </c>
      <c r="M374" s="543">
        <v>42094</v>
      </c>
      <c r="N374" s="544" t="s">
        <v>1432</v>
      </c>
      <c r="O374" s="541">
        <v>1</v>
      </c>
      <c r="P374" s="541">
        <v>2</v>
      </c>
      <c r="Q374" s="545">
        <v>1</v>
      </c>
      <c r="R374" s="541" t="s">
        <v>3705</v>
      </c>
      <c r="S374" s="541" t="s">
        <v>1438</v>
      </c>
      <c r="T374" s="544" t="s">
        <v>3706</v>
      </c>
      <c r="U374" s="544" t="s">
        <v>3946</v>
      </c>
      <c r="V374" s="544"/>
      <c r="W374" s="541" t="s">
        <v>1439</v>
      </c>
      <c r="X374" s="544" t="s">
        <v>1432</v>
      </c>
      <c r="Y374" s="541" t="s">
        <v>1442</v>
      </c>
      <c r="Z374" s="541" t="s">
        <v>1453</v>
      </c>
      <c r="AA374" s="541" t="s">
        <v>1444</v>
      </c>
      <c r="AB374" s="541" t="s">
        <v>1454</v>
      </c>
      <c r="AC374" s="546">
        <v>1.2999999999999999E-2</v>
      </c>
      <c r="AD374" s="547">
        <v>42094</v>
      </c>
      <c r="AE374" s="547" t="s">
        <v>1938</v>
      </c>
      <c r="AF374" s="548"/>
      <c r="AG374" s="517" t="s">
        <v>3063</v>
      </c>
      <c r="AH374" s="542" t="s">
        <v>1445</v>
      </c>
      <c r="AI374" s="549"/>
      <c r="AJ374" s="542">
        <v>0</v>
      </c>
      <c r="AK374" s="542">
        <v>0</v>
      </c>
      <c r="AL374" s="542">
        <v>0</v>
      </c>
      <c r="AM374" s="542">
        <v>0</v>
      </c>
      <c r="AN374" s="542">
        <v>1</v>
      </c>
      <c r="AO374" s="542">
        <v>1</v>
      </c>
      <c r="AP374" s="542">
        <v>-1</v>
      </c>
      <c r="AQ374" s="542">
        <v>0</v>
      </c>
      <c r="AR374" s="542">
        <v>0</v>
      </c>
      <c r="AS374" s="542">
        <v>0</v>
      </c>
      <c r="AT374" s="542">
        <v>0</v>
      </c>
      <c r="AU374" s="542">
        <v>1</v>
      </c>
      <c r="AV374" s="542">
        <v>1</v>
      </c>
      <c r="AW374" s="542">
        <v>0</v>
      </c>
      <c r="AX374" s="542">
        <v>0</v>
      </c>
      <c r="AY374" s="542">
        <v>0</v>
      </c>
      <c r="AZ374" s="542">
        <v>0</v>
      </c>
      <c r="BA374" s="542">
        <v>0</v>
      </c>
      <c r="BB374" s="542">
        <v>0</v>
      </c>
      <c r="BC374" s="542">
        <v>0</v>
      </c>
      <c r="BD374" s="542">
        <v>-1</v>
      </c>
      <c r="BE374" s="542">
        <v>0</v>
      </c>
      <c r="BF374" s="542">
        <v>0</v>
      </c>
      <c r="BG374" s="542">
        <v>0</v>
      </c>
      <c r="BH374" s="542">
        <v>0</v>
      </c>
      <c r="BI374" s="542">
        <v>0</v>
      </c>
      <c r="BJ374" s="542">
        <v>0</v>
      </c>
      <c r="BK374" s="542">
        <v>0</v>
      </c>
      <c r="BL374" s="542">
        <v>0</v>
      </c>
      <c r="BM374" s="542">
        <v>0</v>
      </c>
      <c r="BN374" s="550" t="s">
        <v>4490</v>
      </c>
      <c r="BO374" s="551">
        <v>0</v>
      </c>
      <c r="BP374" s="552">
        <v>0.5</v>
      </c>
      <c r="BQ374" s="553">
        <v>0.5</v>
      </c>
      <c r="BR374" s="519">
        <v>0</v>
      </c>
      <c r="BS374" s="519">
        <v>0</v>
      </c>
      <c r="BT374" s="519">
        <v>0</v>
      </c>
      <c r="BU374" s="529">
        <v>0</v>
      </c>
      <c r="BV374" s="519">
        <v>0</v>
      </c>
      <c r="BW374" s="519">
        <v>0</v>
      </c>
      <c r="BX374" s="519">
        <v>0</v>
      </c>
      <c r="BY374" s="519">
        <v>0</v>
      </c>
      <c r="BZ374" s="519">
        <v>0</v>
      </c>
      <c r="CA374" s="519">
        <v>0</v>
      </c>
      <c r="CB374" s="519">
        <v>0</v>
      </c>
      <c r="CC374" s="519">
        <v>0</v>
      </c>
      <c r="CD374" s="519">
        <v>0</v>
      </c>
      <c r="CE374" s="519">
        <v>0</v>
      </c>
      <c r="CF374" s="519">
        <v>0</v>
      </c>
      <c r="CG374" s="519">
        <v>0</v>
      </c>
      <c r="CH374" s="519">
        <v>0</v>
      </c>
      <c r="CI374" s="519">
        <v>0</v>
      </c>
      <c r="CJ374" s="519">
        <v>0</v>
      </c>
      <c r="CK374" s="623">
        <f t="shared" si="5"/>
        <v>1</v>
      </c>
      <c r="CL374" s="554">
        <v>1</v>
      </c>
      <c r="CM374" s="554">
        <v>0.5</v>
      </c>
      <c r="CN374" s="554">
        <v>0.5</v>
      </c>
      <c r="CO374" s="524">
        <v>8</v>
      </c>
      <c r="CP374" s="524" t="s">
        <v>1938</v>
      </c>
      <c r="CQ374" s="525" t="s">
        <v>4965</v>
      </c>
      <c r="CR374" s="526" t="s">
        <v>4965</v>
      </c>
      <c r="CS374" s="527" t="s">
        <v>4965</v>
      </c>
      <c r="CT374" s="527" t="s">
        <v>4965</v>
      </c>
      <c r="CU374" s="527" t="s">
        <v>4965</v>
      </c>
    </row>
    <row r="375" spans="1:99" ht="12" customHeight="1" x14ac:dyDescent="0.2">
      <c r="A375" s="540" t="s">
        <v>2442</v>
      </c>
      <c r="B375" s="541" t="s">
        <v>3707</v>
      </c>
      <c r="C375" s="541" t="s">
        <v>1432</v>
      </c>
      <c r="D375" s="541" t="s">
        <v>1432</v>
      </c>
      <c r="E375" s="542" t="s">
        <v>1432</v>
      </c>
      <c r="F375" s="541" t="s">
        <v>3708</v>
      </c>
      <c r="G375" s="541" t="s">
        <v>3709</v>
      </c>
      <c r="H375" s="541" t="s">
        <v>1435</v>
      </c>
      <c r="I375" s="541" t="s">
        <v>3710</v>
      </c>
      <c r="J375" s="541">
        <v>528852</v>
      </c>
      <c r="K375" s="541">
        <v>172432</v>
      </c>
      <c r="L375" s="512" t="s">
        <v>3077</v>
      </c>
      <c r="M375" s="543">
        <v>41389</v>
      </c>
      <c r="N375" s="544" t="s">
        <v>1432</v>
      </c>
      <c r="O375" s="541">
        <v>2</v>
      </c>
      <c r="P375" s="541">
        <v>1</v>
      </c>
      <c r="Q375" s="545">
        <v>-1</v>
      </c>
      <c r="R375" s="541" t="s">
        <v>3712</v>
      </c>
      <c r="S375" s="541" t="s">
        <v>1438</v>
      </c>
      <c r="T375" s="544" t="s">
        <v>460</v>
      </c>
      <c r="U375" s="544" t="s">
        <v>3713</v>
      </c>
      <c r="V375" s="544"/>
      <c r="W375" s="541" t="s">
        <v>1439</v>
      </c>
      <c r="X375" s="544" t="s">
        <v>1432</v>
      </c>
      <c r="Y375" s="541" t="s">
        <v>1442</v>
      </c>
      <c r="Z375" s="541" t="s">
        <v>1453</v>
      </c>
      <c r="AA375" s="541" t="s">
        <v>1444</v>
      </c>
      <c r="AB375" s="541" t="s">
        <v>3714</v>
      </c>
      <c r="AC375" s="546">
        <v>1.2E-2</v>
      </c>
      <c r="AD375" s="547">
        <v>41389</v>
      </c>
      <c r="AE375" s="547"/>
      <c r="AF375" s="548"/>
      <c r="AG375" s="517" t="s">
        <v>3063</v>
      </c>
      <c r="AH375" s="542" t="s">
        <v>1445</v>
      </c>
      <c r="AI375" s="549"/>
      <c r="AJ375" s="542">
        <v>0</v>
      </c>
      <c r="AK375" s="542">
        <v>0</v>
      </c>
      <c r="AL375" s="542">
        <v>0</v>
      </c>
      <c r="AM375" s="542">
        <v>-1</v>
      </c>
      <c r="AN375" s="542">
        <v>-1</v>
      </c>
      <c r="AO375" s="542">
        <v>1</v>
      </c>
      <c r="AP375" s="542">
        <v>0</v>
      </c>
      <c r="AQ375" s="542">
        <v>0</v>
      </c>
      <c r="AR375" s="542">
        <v>0</v>
      </c>
      <c r="AS375" s="542">
        <v>0</v>
      </c>
      <c r="AT375" s="542">
        <v>-1</v>
      </c>
      <c r="AU375" s="542">
        <v>-1</v>
      </c>
      <c r="AV375" s="542">
        <v>1</v>
      </c>
      <c r="AW375" s="542">
        <v>0</v>
      </c>
      <c r="AX375" s="542">
        <v>0</v>
      </c>
      <c r="AY375" s="542">
        <v>0</v>
      </c>
      <c r="AZ375" s="542">
        <v>0</v>
      </c>
      <c r="BA375" s="542">
        <v>0</v>
      </c>
      <c r="BB375" s="542">
        <v>0</v>
      </c>
      <c r="BC375" s="542">
        <v>0</v>
      </c>
      <c r="BD375" s="542">
        <v>0</v>
      </c>
      <c r="BE375" s="542">
        <v>0</v>
      </c>
      <c r="BF375" s="542">
        <v>0</v>
      </c>
      <c r="BG375" s="542">
        <v>0</v>
      </c>
      <c r="BH375" s="542">
        <v>0</v>
      </c>
      <c r="BI375" s="542">
        <v>0</v>
      </c>
      <c r="BJ375" s="542">
        <v>0</v>
      </c>
      <c r="BK375" s="542">
        <v>0</v>
      </c>
      <c r="BL375" s="542">
        <v>0</v>
      </c>
      <c r="BM375" s="542">
        <v>0</v>
      </c>
      <c r="BN375" s="550" t="s">
        <v>4490</v>
      </c>
      <c r="BO375" s="551">
        <v>0</v>
      </c>
      <c r="BP375" s="552">
        <v>-0.5</v>
      </c>
      <c r="BQ375" s="553">
        <v>-0.5</v>
      </c>
      <c r="BR375" s="519">
        <v>0</v>
      </c>
      <c r="BS375" s="519">
        <v>0</v>
      </c>
      <c r="BT375" s="519">
        <v>0</v>
      </c>
      <c r="BU375" s="529">
        <v>0</v>
      </c>
      <c r="BV375" s="519">
        <v>0</v>
      </c>
      <c r="BW375" s="519">
        <v>0</v>
      </c>
      <c r="BX375" s="519">
        <v>0</v>
      </c>
      <c r="BY375" s="519">
        <v>0</v>
      </c>
      <c r="BZ375" s="519">
        <v>0</v>
      </c>
      <c r="CA375" s="519">
        <v>0</v>
      </c>
      <c r="CB375" s="519">
        <v>0</v>
      </c>
      <c r="CC375" s="519">
        <v>0</v>
      </c>
      <c r="CD375" s="519">
        <v>0</v>
      </c>
      <c r="CE375" s="519">
        <v>0</v>
      </c>
      <c r="CF375" s="519">
        <v>0</v>
      </c>
      <c r="CG375" s="519">
        <v>0</v>
      </c>
      <c r="CH375" s="519">
        <v>0</v>
      </c>
      <c r="CI375" s="519">
        <v>0</v>
      </c>
      <c r="CJ375" s="519">
        <v>0</v>
      </c>
      <c r="CK375" s="623">
        <f t="shared" si="5"/>
        <v>-1</v>
      </c>
      <c r="CL375" s="554">
        <v>-1</v>
      </c>
      <c r="CM375" s="554">
        <v>-0.5</v>
      </c>
      <c r="CN375" s="554">
        <v>-0.5</v>
      </c>
      <c r="CO375" s="524">
        <v>8</v>
      </c>
      <c r="CP375" s="524" t="s">
        <v>1938</v>
      </c>
      <c r="CQ375" s="525" t="s">
        <v>4965</v>
      </c>
      <c r="CR375" s="526" t="s">
        <v>4965</v>
      </c>
      <c r="CS375" s="527" t="s">
        <v>4965</v>
      </c>
      <c r="CT375" s="527" t="s">
        <v>4965</v>
      </c>
      <c r="CU375" s="527" t="s">
        <v>4965</v>
      </c>
    </row>
    <row r="376" spans="1:99" ht="12" customHeight="1" x14ac:dyDescent="0.2">
      <c r="A376" s="540" t="s">
        <v>2442</v>
      </c>
      <c r="B376" s="541" t="s">
        <v>3715</v>
      </c>
      <c r="C376" s="541" t="s">
        <v>1432</v>
      </c>
      <c r="D376" s="541" t="s">
        <v>1432</v>
      </c>
      <c r="E376" s="542" t="s">
        <v>1432</v>
      </c>
      <c r="F376" s="541" t="s">
        <v>280</v>
      </c>
      <c r="G376" s="541" t="s">
        <v>3716</v>
      </c>
      <c r="H376" s="541" t="s">
        <v>2717</v>
      </c>
      <c r="I376" s="541" t="s">
        <v>3717</v>
      </c>
      <c r="J376" s="541">
        <v>528166</v>
      </c>
      <c r="K376" s="541">
        <v>175512</v>
      </c>
      <c r="L376" s="512" t="s">
        <v>3085</v>
      </c>
      <c r="M376" s="543">
        <v>41729</v>
      </c>
      <c r="N376" s="544" t="s">
        <v>1432</v>
      </c>
      <c r="O376" s="541">
        <v>1</v>
      </c>
      <c r="P376" s="541">
        <v>2</v>
      </c>
      <c r="Q376" s="545">
        <v>1</v>
      </c>
      <c r="R376" s="541" t="s">
        <v>3718</v>
      </c>
      <c r="S376" s="541" t="s">
        <v>1438</v>
      </c>
      <c r="T376" s="544" t="s">
        <v>3719</v>
      </c>
      <c r="U376" s="544" t="s">
        <v>3720</v>
      </c>
      <c r="V376" s="544"/>
      <c r="W376" s="541" t="s">
        <v>1439</v>
      </c>
      <c r="X376" s="544" t="s">
        <v>1432</v>
      </c>
      <c r="Y376" s="541" t="s">
        <v>1442</v>
      </c>
      <c r="Z376" s="541" t="s">
        <v>1453</v>
      </c>
      <c r="AA376" s="541" t="s">
        <v>1444</v>
      </c>
      <c r="AB376" s="541" t="s">
        <v>1454</v>
      </c>
      <c r="AC376" s="546">
        <v>1.0999999999999999E-2</v>
      </c>
      <c r="AD376" s="547">
        <v>41729</v>
      </c>
      <c r="AE376" s="547"/>
      <c r="AF376" s="548"/>
      <c r="AG376" s="517" t="s">
        <v>3063</v>
      </c>
      <c r="AH376" s="542" t="s">
        <v>1445</v>
      </c>
      <c r="AI376" s="549"/>
      <c r="AJ376" s="542">
        <v>0</v>
      </c>
      <c r="AK376" s="542">
        <v>0</v>
      </c>
      <c r="AL376" s="542">
        <v>0</v>
      </c>
      <c r="AM376" s="542">
        <v>0</v>
      </c>
      <c r="AN376" s="542">
        <v>1</v>
      </c>
      <c r="AO376" s="542">
        <v>1</v>
      </c>
      <c r="AP376" s="542">
        <v>0</v>
      </c>
      <c r="AQ376" s="542">
        <v>-1</v>
      </c>
      <c r="AR376" s="542">
        <v>0</v>
      </c>
      <c r="AS376" s="542">
        <v>0</v>
      </c>
      <c r="AT376" s="542">
        <v>0</v>
      </c>
      <c r="AU376" s="542">
        <v>1</v>
      </c>
      <c r="AV376" s="542">
        <v>1</v>
      </c>
      <c r="AW376" s="542">
        <v>0</v>
      </c>
      <c r="AX376" s="542">
        <v>0</v>
      </c>
      <c r="AY376" s="542">
        <v>0</v>
      </c>
      <c r="AZ376" s="542">
        <v>0</v>
      </c>
      <c r="BA376" s="542">
        <v>0</v>
      </c>
      <c r="BB376" s="542">
        <v>0</v>
      </c>
      <c r="BC376" s="542">
        <v>0</v>
      </c>
      <c r="BD376" s="542">
        <v>0</v>
      </c>
      <c r="BE376" s="542">
        <v>-1</v>
      </c>
      <c r="BF376" s="542">
        <v>0</v>
      </c>
      <c r="BG376" s="542">
        <v>0</v>
      </c>
      <c r="BH376" s="542">
        <v>0</v>
      </c>
      <c r="BI376" s="542">
        <v>0</v>
      </c>
      <c r="BJ376" s="542">
        <v>0</v>
      </c>
      <c r="BK376" s="542">
        <v>0</v>
      </c>
      <c r="BL376" s="542">
        <v>0</v>
      </c>
      <c r="BM376" s="542">
        <v>0</v>
      </c>
      <c r="BN376" s="550" t="s">
        <v>4490</v>
      </c>
      <c r="BO376" s="551">
        <v>0</v>
      </c>
      <c r="BP376" s="552">
        <v>0.5</v>
      </c>
      <c r="BQ376" s="553">
        <v>0.5</v>
      </c>
      <c r="BR376" s="519">
        <v>0</v>
      </c>
      <c r="BS376" s="519">
        <v>0</v>
      </c>
      <c r="BT376" s="519">
        <v>0</v>
      </c>
      <c r="BU376" s="529">
        <v>0</v>
      </c>
      <c r="BV376" s="519">
        <v>0</v>
      </c>
      <c r="BW376" s="519">
        <v>0</v>
      </c>
      <c r="BX376" s="519">
        <v>0</v>
      </c>
      <c r="BY376" s="519">
        <v>0</v>
      </c>
      <c r="BZ376" s="519">
        <v>0</v>
      </c>
      <c r="CA376" s="519">
        <v>0</v>
      </c>
      <c r="CB376" s="519">
        <v>0</v>
      </c>
      <c r="CC376" s="519">
        <v>0</v>
      </c>
      <c r="CD376" s="519">
        <v>0</v>
      </c>
      <c r="CE376" s="519">
        <v>0</v>
      </c>
      <c r="CF376" s="519">
        <v>0</v>
      </c>
      <c r="CG376" s="519">
        <v>0</v>
      </c>
      <c r="CH376" s="519">
        <v>0</v>
      </c>
      <c r="CI376" s="519">
        <v>0</v>
      </c>
      <c r="CJ376" s="519">
        <v>0</v>
      </c>
      <c r="CK376" s="623">
        <f t="shared" si="5"/>
        <v>1</v>
      </c>
      <c r="CL376" s="554">
        <v>1</v>
      </c>
      <c r="CM376" s="554">
        <v>0.5</v>
      </c>
      <c r="CN376" s="554">
        <v>0.5</v>
      </c>
      <c r="CO376" s="524">
        <v>8</v>
      </c>
      <c r="CP376" s="726"/>
      <c r="CQ376" s="525" t="s">
        <v>4965</v>
      </c>
      <c r="CR376" s="526" t="s">
        <v>4965</v>
      </c>
      <c r="CS376" s="527" t="s">
        <v>4965</v>
      </c>
      <c r="CT376" s="527" t="s">
        <v>4965</v>
      </c>
      <c r="CU376" s="527" t="s">
        <v>4965</v>
      </c>
    </row>
    <row r="377" spans="1:99" ht="12" customHeight="1" x14ac:dyDescent="0.2">
      <c r="A377" s="540" t="s">
        <v>2442</v>
      </c>
      <c r="B377" s="541" t="s">
        <v>3721</v>
      </c>
      <c r="C377" s="541" t="s">
        <v>1432</v>
      </c>
      <c r="D377" s="541" t="s">
        <v>1432</v>
      </c>
      <c r="E377" s="542" t="s">
        <v>1432</v>
      </c>
      <c r="F377" s="541" t="s">
        <v>3722</v>
      </c>
      <c r="G377" s="541" t="s">
        <v>4210</v>
      </c>
      <c r="H377" s="541" t="s">
        <v>2717</v>
      </c>
      <c r="I377" s="541" t="s">
        <v>4211</v>
      </c>
      <c r="J377" s="541">
        <v>527494</v>
      </c>
      <c r="K377" s="541">
        <v>175023</v>
      </c>
      <c r="L377" s="512" t="s">
        <v>3084</v>
      </c>
      <c r="M377" s="543">
        <v>41605</v>
      </c>
      <c r="N377" s="544" t="s">
        <v>1432</v>
      </c>
      <c r="O377" s="541">
        <v>1</v>
      </c>
      <c r="P377" s="541">
        <v>3</v>
      </c>
      <c r="Q377" s="545">
        <v>2</v>
      </c>
      <c r="R377" s="541" t="s">
        <v>3724</v>
      </c>
      <c r="S377" s="541" t="s">
        <v>1438</v>
      </c>
      <c r="T377" s="544" t="s">
        <v>893</v>
      </c>
      <c r="U377" s="544" t="s">
        <v>3725</v>
      </c>
      <c r="V377" s="544"/>
      <c r="W377" s="541" t="s">
        <v>1439</v>
      </c>
      <c r="X377" s="544" t="s">
        <v>1432</v>
      </c>
      <c r="Y377" s="541" t="s">
        <v>1442</v>
      </c>
      <c r="Z377" s="541" t="s">
        <v>1453</v>
      </c>
      <c r="AA377" s="541" t="s">
        <v>1444</v>
      </c>
      <c r="AB377" s="541" t="s">
        <v>2723</v>
      </c>
      <c r="AC377" s="546">
        <v>0.01</v>
      </c>
      <c r="AD377" s="547">
        <v>41605</v>
      </c>
      <c r="AE377" s="547"/>
      <c r="AF377" s="548"/>
      <c r="AG377" s="517" t="s">
        <v>3063</v>
      </c>
      <c r="AH377" s="542" t="s">
        <v>1445</v>
      </c>
      <c r="AI377" s="549"/>
      <c r="AJ377" s="542">
        <v>0</v>
      </c>
      <c r="AK377" s="542">
        <v>0</v>
      </c>
      <c r="AL377" s="542">
        <v>0</v>
      </c>
      <c r="AM377" s="542">
        <v>1</v>
      </c>
      <c r="AN377" s="542">
        <v>2</v>
      </c>
      <c r="AO377" s="542">
        <v>0</v>
      </c>
      <c r="AP377" s="542">
        <v>0</v>
      </c>
      <c r="AQ377" s="542">
        <v>-1</v>
      </c>
      <c r="AR377" s="542">
        <v>0</v>
      </c>
      <c r="AS377" s="542">
        <v>0</v>
      </c>
      <c r="AT377" s="542">
        <v>1</v>
      </c>
      <c r="AU377" s="542">
        <v>2</v>
      </c>
      <c r="AV377" s="542">
        <v>0</v>
      </c>
      <c r="AW377" s="542">
        <v>0</v>
      </c>
      <c r="AX377" s="542">
        <v>-1</v>
      </c>
      <c r="AY377" s="542">
        <v>0</v>
      </c>
      <c r="AZ377" s="542">
        <v>0</v>
      </c>
      <c r="BA377" s="542">
        <v>0</v>
      </c>
      <c r="BB377" s="542">
        <v>0</v>
      </c>
      <c r="BC377" s="542">
        <v>0</v>
      </c>
      <c r="BD377" s="542">
        <v>0</v>
      </c>
      <c r="BE377" s="542">
        <v>0</v>
      </c>
      <c r="BF377" s="542">
        <v>0</v>
      </c>
      <c r="BG377" s="542">
        <v>0</v>
      </c>
      <c r="BH377" s="542">
        <v>0</v>
      </c>
      <c r="BI377" s="542">
        <v>0</v>
      </c>
      <c r="BJ377" s="542">
        <v>0</v>
      </c>
      <c r="BK377" s="542">
        <v>0</v>
      </c>
      <c r="BL377" s="542">
        <v>0</v>
      </c>
      <c r="BM377" s="542">
        <v>0</v>
      </c>
      <c r="BN377" s="550" t="s">
        <v>4490</v>
      </c>
      <c r="BO377" s="551">
        <v>0</v>
      </c>
      <c r="BP377" s="552">
        <v>1</v>
      </c>
      <c r="BQ377" s="553">
        <v>1</v>
      </c>
      <c r="BR377" s="519">
        <v>0</v>
      </c>
      <c r="BS377" s="519">
        <v>0</v>
      </c>
      <c r="BT377" s="519">
        <v>0</v>
      </c>
      <c r="BU377" s="529">
        <v>0</v>
      </c>
      <c r="BV377" s="519">
        <v>0</v>
      </c>
      <c r="BW377" s="519">
        <v>0</v>
      </c>
      <c r="BX377" s="519">
        <v>0</v>
      </c>
      <c r="BY377" s="519">
        <v>0</v>
      </c>
      <c r="BZ377" s="519">
        <v>0</v>
      </c>
      <c r="CA377" s="519">
        <v>0</v>
      </c>
      <c r="CB377" s="519">
        <v>0</v>
      </c>
      <c r="CC377" s="519">
        <v>0</v>
      </c>
      <c r="CD377" s="519">
        <v>0</v>
      </c>
      <c r="CE377" s="519">
        <v>0</v>
      </c>
      <c r="CF377" s="519">
        <v>0</v>
      </c>
      <c r="CG377" s="519">
        <v>0</v>
      </c>
      <c r="CH377" s="519">
        <v>0</v>
      </c>
      <c r="CI377" s="519">
        <v>0</v>
      </c>
      <c r="CJ377" s="519">
        <v>0</v>
      </c>
      <c r="CK377" s="623">
        <f t="shared" si="5"/>
        <v>2</v>
      </c>
      <c r="CL377" s="554">
        <v>2</v>
      </c>
      <c r="CM377" s="554">
        <v>1</v>
      </c>
      <c r="CN377" s="554">
        <v>1</v>
      </c>
      <c r="CO377" s="524">
        <v>8</v>
      </c>
      <c r="CP377" s="726"/>
      <c r="CQ377" s="530" t="s">
        <v>1940</v>
      </c>
      <c r="CR377" s="526" t="s">
        <v>4965</v>
      </c>
      <c r="CS377" s="527" t="s">
        <v>4965</v>
      </c>
      <c r="CT377" s="527" t="s">
        <v>4965</v>
      </c>
      <c r="CU377" s="527" t="s">
        <v>4965</v>
      </c>
    </row>
    <row r="378" spans="1:99" ht="12" customHeight="1" x14ac:dyDescent="0.2">
      <c r="A378" s="540" t="s">
        <v>2442</v>
      </c>
      <c r="B378" s="541" t="s">
        <v>3726</v>
      </c>
      <c r="C378" s="541" t="s">
        <v>1432</v>
      </c>
      <c r="D378" s="541" t="s">
        <v>1432</v>
      </c>
      <c r="E378" s="542" t="s">
        <v>1432</v>
      </c>
      <c r="F378" s="541" t="s">
        <v>3727</v>
      </c>
      <c r="G378" s="541" t="s">
        <v>271</v>
      </c>
      <c r="H378" s="541" t="s">
        <v>1458</v>
      </c>
      <c r="I378" s="541" t="s">
        <v>3728</v>
      </c>
      <c r="J378" s="541">
        <v>524012</v>
      </c>
      <c r="K378" s="541">
        <v>175048</v>
      </c>
      <c r="L378" s="512" t="s">
        <v>3088</v>
      </c>
      <c r="M378" s="543">
        <v>41612</v>
      </c>
      <c r="N378" s="544" t="s">
        <v>1432</v>
      </c>
      <c r="O378" s="541">
        <v>0</v>
      </c>
      <c r="P378" s="541">
        <v>4</v>
      </c>
      <c r="Q378" s="545">
        <v>4</v>
      </c>
      <c r="R378" s="541" t="s">
        <v>3730</v>
      </c>
      <c r="S378" s="541" t="s">
        <v>1438</v>
      </c>
      <c r="T378" s="544" t="s">
        <v>3720</v>
      </c>
      <c r="U378" s="544" t="s">
        <v>750</v>
      </c>
      <c r="V378" s="544"/>
      <c r="W378" s="541" t="s">
        <v>1439</v>
      </c>
      <c r="X378" s="544" t="s">
        <v>1432</v>
      </c>
      <c r="Y378" s="541" t="s">
        <v>1442</v>
      </c>
      <c r="Z378" s="541" t="s">
        <v>4694</v>
      </c>
      <c r="AA378" s="541" t="s">
        <v>1444</v>
      </c>
      <c r="AB378" s="541" t="s">
        <v>4720</v>
      </c>
      <c r="AC378" s="546">
        <v>8.0000000000000002E-3</v>
      </c>
      <c r="AD378" s="547">
        <v>41612</v>
      </c>
      <c r="AE378" s="547"/>
      <c r="AF378" s="548"/>
      <c r="AG378" s="517" t="s">
        <v>3063</v>
      </c>
      <c r="AH378" s="542" t="s">
        <v>1445</v>
      </c>
      <c r="AI378" s="549"/>
      <c r="AJ378" s="542">
        <v>0</v>
      </c>
      <c r="AK378" s="542">
        <v>0</v>
      </c>
      <c r="AL378" s="542">
        <v>1</v>
      </c>
      <c r="AM378" s="542">
        <v>3</v>
      </c>
      <c r="AN378" s="542">
        <v>0</v>
      </c>
      <c r="AO378" s="542">
        <v>0</v>
      </c>
      <c r="AP378" s="542">
        <v>0</v>
      </c>
      <c r="AQ378" s="542">
        <v>0</v>
      </c>
      <c r="AR378" s="542">
        <v>0</v>
      </c>
      <c r="AS378" s="542">
        <v>1</v>
      </c>
      <c r="AT378" s="542">
        <v>3</v>
      </c>
      <c r="AU378" s="542">
        <v>0</v>
      </c>
      <c r="AV378" s="542">
        <v>0</v>
      </c>
      <c r="AW378" s="542">
        <v>0</v>
      </c>
      <c r="AX378" s="542">
        <v>0</v>
      </c>
      <c r="AY378" s="542">
        <v>0</v>
      </c>
      <c r="AZ378" s="542">
        <v>0</v>
      </c>
      <c r="BA378" s="542">
        <v>0</v>
      </c>
      <c r="BB378" s="542">
        <v>0</v>
      </c>
      <c r="BC378" s="542">
        <v>0</v>
      </c>
      <c r="BD378" s="542">
        <v>0</v>
      </c>
      <c r="BE378" s="542">
        <v>0</v>
      </c>
      <c r="BF378" s="542">
        <v>0</v>
      </c>
      <c r="BG378" s="542">
        <v>0</v>
      </c>
      <c r="BH378" s="542">
        <v>0</v>
      </c>
      <c r="BI378" s="542">
        <v>0</v>
      </c>
      <c r="BJ378" s="542">
        <v>0</v>
      </c>
      <c r="BK378" s="542">
        <v>0</v>
      </c>
      <c r="BL378" s="542">
        <v>0</v>
      </c>
      <c r="BM378" s="542">
        <v>0</v>
      </c>
      <c r="BN378" s="550" t="s">
        <v>4490</v>
      </c>
      <c r="BO378" s="551">
        <v>0</v>
      </c>
      <c r="BP378" s="552">
        <v>2</v>
      </c>
      <c r="BQ378" s="553">
        <v>2</v>
      </c>
      <c r="BR378" s="519">
        <v>0</v>
      </c>
      <c r="BS378" s="519">
        <v>0</v>
      </c>
      <c r="BT378" s="519">
        <v>0</v>
      </c>
      <c r="BU378" s="529">
        <v>0</v>
      </c>
      <c r="BV378" s="519">
        <v>0</v>
      </c>
      <c r="BW378" s="519">
        <v>0</v>
      </c>
      <c r="BX378" s="519">
        <v>0</v>
      </c>
      <c r="BY378" s="519">
        <v>0</v>
      </c>
      <c r="BZ378" s="519">
        <v>0</v>
      </c>
      <c r="CA378" s="519">
        <v>0</v>
      </c>
      <c r="CB378" s="519">
        <v>0</v>
      </c>
      <c r="CC378" s="519">
        <v>0</v>
      </c>
      <c r="CD378" s="519">
        <v>0</v>
      </c>
      <c r="CE378" s="519">
        <v>0</v>
      </c>
      <c r="CF378" s="519">
        <v>0</v>
      </c>
      <c r="CG378" s="519">
        <v>0</v>
      </c>
      <c r="CH378" s="519">
        <v>0</v>
      </c>
      <c r="CI378" s="519">
        <v>0</v>
      </c>
      <c r="CJ378" s="519">
        <v>0</v>
      </c>
      <c r="CK378" s="623">
        <f t="shared" si="5"/>
        <v>4</v>
      </c>
      <c r="CL378" s="554">
        <v>4</v>
      </c>
      <c r="CM378" s="554">
        <v>2</v>
      </c>
      <c r="CN378" s="554">
        <v>2</v>
      </c>
      <c r="CO378" s="524">
        <v>2</v>
      </c>
      <c r="CP378" s="524"/>
      <c r="CQ378" s="530" t="s">
        <v>1942</v>
      </c>
      <c r="CR378" s="526" t="s">
        <v>4965</v>
      </c>
      <c r="CS378" s="527" t="s">
        <v>4965</v>
      </c>
      <c r="CT378" s="527" t="s">
        <v>4965</v>
      </c>
      <c r="CU378" s="527" t="s">
        <v>4965</v>
      </c>
    </row>
    <row r="379" spans="1:99" ht="12" customHeight="1" x14ac:dyDescent="0.2">
      <c r="A379" s="540" t="s">
        <v>2442</v>
      </c>
      <c r="B379" s="541" t="s">
        <v>3731</v>
      </c>
      <c r="C379" s="541" t="s">
        <v>1432</v>
      </c>
      <c r="D379" s="541" t="s">
        <v>1432</v>
      </c>
      <c r="E379" s="542" t="s">
        <v>1432</v>
      </c>
      <c r="F379" s="541" t="s">
        <v>2391</v>
      </c>
      <c r="G379" s="541" t="s">
        <v>406</v>
      </c>
      <c r="H379" s="541" t="s">
        <v>1458</v>
      </c>
      <c r="I379" s="541" t="s">
        <v>407</v>
      </c>
      <c r="J379" s="541">
        <v>521219</v>
      </c>
      <c r="K379" s="541">
        <v>174588</v>
      </c>
      <c r="L379" s="512" t="s">
        <v>3068</v>
      </c>
      <c r="M379" s="543">
        <v>41880</v>
      </c>
      <c r="N379" s="544" t="s">
        <v>1432</v>
      </c>
      <c r="O379" s="541">
        <v>1</v>
      </c>
      <c r="P379" s="541">
        <v>2</v>
      </c>
      <c r="Q379" s="545">
        <v>1</v>
      </c>
      <c r="R379" s="541" t="s">
        <v>3516</v>
      </c>
      <c r="S379" s="541" t="s">
        <v>1438</v>
      </c>
      <c r="T379" s="544" t="s">
        <v>3517</v>
      </c>
      <c r="U379" s="544" t="s">
        <v>3518</v>
      </c>
      <c r="V379" s="544"/>
      <c r="W379" s="541" t="s">
        <v>1439</v>
      </c>
      <c r="X379" s="544" t="s">
        <v>1432</v>
      </c>
      <c r="Y379" s="541" t="s">
        <v>1442</v>
      </c>
      <c r="Z379" s="541" t="s">
        <v>1443</v>
      </c>
      <c r="AA379" s="541" t="s">
        <v>1444</v>
      </c>
      <c r="AB379" s="541" t="s">
        <v>2713</v>
      </c>
      <c r="AC379" s="546">
        <v>0.125</v>
      </c>
      <c r="AD379" s="547">
        <v>41880</v>
      </c>
      <c r="AE379" s="547" t="s">
        <v>1938</v>
      </c>
      <c r="AF379" s="548"/>
      <c r="AG379" s="517" t="s">
        <v>3063</v>
      </c>
      <c r="AH379" s="542" t="s">
        <v>1445</v>
      </c>
      <c r="AI379" s="549"/>
      <c r="AJ379" s="542">
        <v>0</v>
      </c>
      <c r="AK379" s="542">
        <v>0</v>
      </c>
      <c r="AL379" s="542">
        <v>1</v>
      </c>
      <c r="AM379" s="542">
        <v>0</v>
      </c>
      <c r="AN379" s="542">
        <v>0</v>
      </c>
      <c r="AO379" s="542">
        <v>0</v>
      </c>
      <c r="AP379" s="542">
        <v>-1</v>
      </c>
      <c r="AQ379" s="542">
        <v>1</v>
      </c>
      <c r="AR379" s="542">
        <v>0</v>
      </c>
      <c r="AS379" s="542">
        <v>1</v>
      </c>
      <c r="AT379" s="542">
        <v>0</v>
      </c>
      <c r="AU379" s="542">
        <v>0</v>
      </c>
      <c r="AV379" s="542">
        <v>0</v>
      </c>
      <c r="AW379" s="542">
        <v>0</v>
      </c>
      <c r="AX379" s="542">
        <v>0</v>
      </c>
      <c r="AY379" s="542">
        <v>0</v>
      </c>
      <c r="AZ379" s="542">
        <v>0</v>
      </c>
      <c r="BA379" s="542">
        <v>0</v>
      </c>
      <c r="BB379" s="542">
        <v>0</v>
      </c>
      <c r="BC379" s="542">
        <v>0</v>
      </c>
      <c r="BD379" s="542">
        <v>-1</v>
      </c>
      <c r="BE379" s="542">
        <v>1</v>
      </c>
      <c r="BF379" s="542">
        <v>0</v>
      </c>
      <c r="BG379" s="542">
        <v>0</v>
      </c>
      <c r="BH379" s="542">
        <v>0</v>
      </c>
      <c r="BI379" s="542">
        <v>0</v>
      </c>
      <c r="BJ379" s="542">
        <v>0</v>
      </c>
      <c r="BK379" s="542">
        <v>0</v>
      </c>
      <c r="BL379" s="542">
        <v>0</v>
      </c>
      <c r="BM379" s="542">
        <v>0</v>
      </c>
      <c r="BN379" s="550" t="s">
        <v>4490</v>
      </c>
      <c r="BO379" s="551">
        <v>0</v>
      </c>
      <c r="BP379" s="552">
        <v>0.5</v>
      </c>
      <c r="BQ379" s="553">
        <v>0.5</v>
      </c>
      <c r="BR379" s="519">
        <v>0</v>
      </c>
      <c r="BS379" s="519">
        <v>0</v>
      </c>
      <c r="BT379" s="519">
        <v>0</v>
      </c>
      <c r="BU379" s="529">
        <v>0</v>
      </c>
      <c r="BV379" s="519">
        <v>0</v>
      </c>
      <c r="BW379" s="519">
        <v>0</v>
      </c>
      <c r="BX379" s="519">
        <v>0</v>
      </c>
      <c r="BY379" s="519">
        <v>0</v>
      </c>
      <c r="BZ379" s="519">
        <v>0</v>
      </c>
      <c r="CA379" s="519">
        <v>0</v>
      </c>
      <c r="CB379" s="519">
        <v>0</v>
      </c>
      <c r="CC379" s="519">
        <v>0</v>
      </c>
      <c r="CD379" s="519">
        <v>0</v>
      </c>
      <c r="CE379" s="519">
        <v>0</v>
      </c>
      <c r="CF379" s="519">
        <v>0</v>
      </c>
      <c r="CG379" s="519">
        <v>0</v>
      </c>
      <c r="CH379" s="519">
        <v>0</v>
      </c>
      <c r="CI379" s="519">
        <v>0</v>
      </c>
      <c r="CJ379" s="519">
        <v>0</v>
      </c>
      <c r="CK379" s="623">
        <f t="shared" si="5"/>
        <v>1</v>
      </c>
      <c r="CL379" s="554">
        <v>1</v>
      </c>
      <c r="CM379" s="554">
        <v>0.5</v>
      </c>
      <c r="CN379" s="554">
        <v>0.5</v>
      </c>
      <c r="CO379" s="524">
        <v>2</v>
      </c>
      <c r="CP379" s="524" t="s">
        <v>1938</v>
      </c>
      <c r="CQ379" s="525" t="s">
        <v>4965</v>
      </c>
      <c r="CR379" s="526" t="s">
        <v>4965</v>
      </c>
      <c r="CS379" s="527" t="s">
        <v>4965</v>
      </c>
      <c r="CT379" s="527" t="s">
        <v>4965</v>
      </c>
      <c r="CU379" s="527" t="s">
        <v>4965</v>
      </c>
    </row>
    <row r="380" spans="1:99" ht="12" customHeight="1" x14ac:dyDescent="0.2">
      <c r="A380" s="540" t="s">
        <v>2442</v>
      </c>
      <c r="B380" s="541" t="s">
        <v>3519</v>
      </c>
      <c r="C380" s="541" t="s">
        <v>1432</v>
      </c>
      <c r="D380" s="541" t="s">
        <v>1432</v>
      </c>
      <c r="E380" s="542" t="s">
        <v>1432</v>
      </c>
      <c r="F380" s="541" t="s">
        <v>3520</v>
      </c>
      <c r="G380" s="541" t="s">
        <v>3521</v>
      </c>
      <c r="H380" s="541" t="s">
        <v>1458</v>
      </c>
      <c r="I380" s="541" t="s">
        <v>3522</v>
      </c>
      <c r="J380" s="541">
        <v>523680</v>
      </c>
      <c r="K380" s="541">
        <v>174475</v>
      </c>
      <c r="L380" s="512" t="s">
        <v>521</v>
      </c>
      <c r="M380" s="543">
        <v>41668</v>
      </c>
      <c r="N380" s="544" t="s">
        <v>1432</v>
      </c>
      <c r="O380" s="541">
        <v>4</v>
      </c>
      <c r="P380" s="541">
        <v>2</v>
      </c>
      <c r="Q380" s="545">
        <v>-2</v>
      </c>
      <c r="R380" s="541" t="s">
        <v>3524</v>
      </c>
      <c r="S380" s="541" t="s">
        <v>1438</v>
      </c>
      <c r="T380" s="544" t="s">
        <v>3525</v>
      </c>
      <c r="U380" s="544" t="s">
        <v>1614</v>
      </c>
      <c r="V380" s="544"/>
      <c r="W380" s="541" t="s">
        <v>1439</v>
      </c>
      <c r="X380" s="544" t="s">
        <v>1432</v>
      </c>
      <c r="Y380" s="541" t="s">
        <v>1442</v>
      </c>
      <c r="Z380" s="541" t="s">
        <v>1443</v>
      </c>
      <c r="AA380" s="541" t="s">
        <v>1444</v>
      </c>
      <c r="AB380" s="541" t="s">
        <v>2713</v>
      </c>
      <c r="AC380" s="546">
        <v>0.08</v>
      </c>
      <c r="AD380" s="547">
        <v>41668</v>
      </c>
      <c r="AE380" s="547"/>
      <c r="AF380" s="548"/>
      <c r="AG380" s="517" t="s">
        <v>3063</v>
      </c>
      <c r="AH380" s="542" t="s">
        <v>1445</v>
      </c>
      <c r="AI380" s="549"/>
      <c r="AJ380" s="542">
        <v>0</v>
      </c>
      <c r="AK380" s="542">
        <v>0</v>
      </c>
      <c r="AL380" s="542">
        <v>0</v>
      </c>
      <c r="AM380" s="542">
        <v>0</v>
      </c>
      <c r="AN380" s="542">
        <v>-4</v>
      </c>
      <c r="AO380" s="542">
        <v>0</v>
      </c>
      <c r="AP380" s="542">
        <v>2</v>
      </c>
      <c r="AQ380" s="542">
        <v>0</v>
      </c>
      <c r="AR380" s="542">
        <v>0</v>
      </c>
      <c r="AS380" s="542">
        <v>0</v>
      </c>
      <c r="AT380" s="542">
        <v>0</v>
      </c>
      <c r="AU380" s="542">
        <v>-4</v>
      </c>
      <c r="AV380" s="542">
        <v>0</v>
      </c>
      <c r="AW380" s="542">
        <v>0</v>
      </c>
      <c r="AX380" s="542">
        <v>0</v>
      </c>
      <c r="AY380" s="542">
        <v>0</v>
      </c>
      <c r="AZ380" s="542">
        <v>0</v>
      </c>
      <c r="BA380" s="542">
        <v>0</v>
      </c>
      <c r="BB380" s="542">
        <v>0</v>
      </c>
      <c r="BC380" s="542">
        <v>0</v>
      </c>
      <c r="BD380" s="542">
        <v>2</v>
      </c>
      <c r="BE380" s="542">
        <v>0</v>
      </c>
      <c r="BF380" s="542">
        <v>0</v>
      </c>
      <c r="BG380" s="542">
        <v>0</v>
      </c>
      <c r="BH380" s="542">
        <v>0</v>
      </c>
      <c r="BI380" s="542">
        <v>0</v>
      </c>
      <c r="BJ380" s="542">
        <v>0</v>
      </c>
      <c r="BK380" s="542">
        <v>0</v>
      </c>
      <c r="BL380" s="542">
        <v>0</v>
      </c>
      <c r="BM380" s="542">
        <v>0</v>
      </c>
      <c r="BN380" s="550" t="s">
        <v>4490</v>
      </c>
      <c r="BO380" s="551">
        <v>0</v>
      </c>
      <c r="BP380" s="552">
        <v>-1</v>
      </c>
      <c r="BQ380" s="553">
        <v>-1</v>
      </c>
      <c r="BR380" s="519">
        <v>0</v>
      </c>
      <c r="BS380" s="519">
        <v>0</v>
      </c>
      <c r="BT380" s="519">
        <v>0</v>
      </c>
      <c r="BU380" s="529">
        <v>0</v>
      </c>
      <c r="BV380" s="519">
        <v>0</v>
      </c>
      <c r="BW380" s="519">
        <v>0</v>
      </c>
      <c r="BX380" s="519">
        <v>0</v>
      </c>
      <c r="BY380" s="519">
        <v>0</v>
      </c>
      <c r="BZ380" s="519">
        <v>0</v>
      </c>
      <c r="CA380" s="519">
        <v>0</v>
      </c>
      <c r="CB380" s="519">
        <v>0</v>
      </c>
      <c r="CC380" s="519">
        <v>0</v>
      </c>
      <c r="CD380" s="519">
        <v>0</v>
      </c>
      <c r="CE380" s="519">
        <v>0</v>
      </c>
      <c r="CF380" s="519">
        <v>0</v>
      </c>
      <c r="CG380" s="519">
        <v>0</v>
      </c>
      <c r="CH380" s="519">
        <v>0</v>
      </c>
      <c r="CI380" s="519">
        <v>0</v>
      </c>
      <c r="CJ380" s="519">
        <v>0</v>
      </c>
      <c r="CK380" s="623">
        <f t="shared" si="5"/>
        <v>-2</v>
      </c>
      <c r="CL380" s="554">
        <v>-2</v>
      </c>
      <c r="CM380" s="554">
        <v>-1</v>
      </c>
      <c r="CN380" s="554">
        <v>-1</v>
      </c>
      <c r="CO380" s="524">
        <v>2</v>
      </c>
      <c r="CP380" s="524"/>
      <c r="CQ380" s="525" t="s">
        <v>4965</v>
      </c>
      <c r="CR380" s="526" t="s">
        <v>4965</v>
      </c>
      <c r="CS380" s="527" t="s">
        <v>4965</v>
      </c>
      <c r="CT380" s="527" t="s">
        <v>4965</v>
      </c>
      <c r="CU380" s="527" t="s">
        <v>4965</v>
      </c>
    </row>
    <row r="381" spans="1:99" ht="12" customHeight="1" x14ac:dyDescent="0.2">
      <c r="A381" s="540" t="s">
        <v>2442</v>
      </c>
      <c r="B381" s="541" t="s">
        <v>3526</v>
      </c>
      <c r="C381" s="541" t="s">
        <v>1432</v>
      </c>
      <c r="D381" s="541" t="s">
        <v>1432</v>
      </c>
      <c r="E381" s="542" t="s">
        <v>1432</v>
      </c>
      <c r="F381" s="541" t="s">
        <v>3527</v>
      </c>
      <c r="G381" s="541" t="s">
        <v>3528</v>
      </c>
      <c r="H381" s="541" t="s">
        <v>1435</v>
      </c>
      <c r="I381" s="541" t="s">
        <v>3529</v>
      </c>
      <c r="J381" s="541">
        <v>527494</v>
      </c>
      <c r="K381" s="541">
        <v>173212</v>
      </c>
      <c r="L381" s="512" t="s">
        <v>3083</v>
      </c>
      <c r="M381" s="543">
        <v>42094</v>
      </c>
      <c r="N381" s="544" t="s">
        <v>1432</v>
      </c>
      <c r="O381" s="541">
        <v>0</v>
      </c>
      <c r="P381" s="541">
        <v>9</v>
      </c>
      <c r="Q381" s="545">
        <v>9</v>
      </c>
      <c r="R381" s="541" t="s">
        <v>3530</v>
      </c>
      <c r="S381" s="541" t="s">
        <v>1438</v>
      </c>
      <c r="T381" s="544" t="s">
        <v>3531</v>
      </c>
      <c r="U381" s="544" t="s">
        <v>3720</v>
      </c>
      <c r="V381" s="544"/>
      <c r="W381" s="541" t="s">
        <v>1439</v>
      </c>
      <c r="X381" s="544" t="s">
        <v>1432</v>
      </c>
      <c r="Y381" s="541" t="s">
        <v>1442</v>
      </c>
      <c r="Z381" s="541" t="s">
        <v>1443</v>
      </c>
      <c r="AA381" s="541" t="s">
        <v>1444</v>
      </c>
      <c r="AB381" s="541" t="s">
        <v>2713</v>
      </c>
      <c r="AC381" s="546">
        <v>0.13600000000000001</v>
      </c>
      <c r="AD381" s="547">
        <v>42094</v>
      </c>
      <c r="AE381" s="547" t="s">
        <v>1938</v>
      </c>
      <c r="AF381" s="548"/>
      <c r="AG381" s="517" t="s">
        <v>3063</v>
      </c>
      <c r="AH381" s="542" t="s">
        <v>1445</v>
      </c>
      <c r="AI381" s="549"/>
      <c r="AJ381" s="542">
        <v>0</v>
      </c>
      <c r="AK381" s="542">
        <v>9</v>
      </c>
      <c r="AL381" s="542">
        <v>0</v>
      </c>
      <c r="AM381" s="542">
        <v>0</v>
      </c>
      <c r="AN381" s="542">
        <v>3</v>
      </c>
      <c r="AO381" s="542">
        <v>0</v>
      </c>
      <c r="AP381" s="542">
        <v>3</v>
      </c>
      <c r="AQ381" s="542">
        <v>3</v>
      </c>
      <c r="AR381" s="542">
        <v>0</v>
      </c>
      <c r="AS381" s="542">
        <v>0</v>
      </c>
      <c r="AT381" s="542">
        <v>0</v>
      </c>
      <c r="AU381" s="542">
        <v>0</v>
      </c>
      <c r="AV381" s="542">
        <v>0</v>
      </c>
      <c r="AW381" s="542">
        <v>0</v>
      </c>
      <c r="AX381" s="542">
        <v>0</v>
      </c>
      <c r="AY381" s="542">
        <v>0</v>
      </c>
      <c r="AZ381" s="542">
        <v>0</v>
      </c>
      <c r="BA381" s="542">
        <v>0</v>
      </c>
      <c r="BB381" s="542">
        <v>3</v>
      </c>
      <c r="BC381" s="542">
        <v>0</v>
      </c>
      <c r="BD381" s="542">
        <v>3</v>
      </c>
      <c r="BE381" s="542">
        <v>3</v>
      </c>
      <c r="BF381" s="542">
        <v>0</v>
      </c>
      <c r="BG381" s="542">
        <v>0</v>
      </c>
      <c r="BH381" s="542">
        <v>0</v>
      </c>
      <c r="BI381" s="542">
        <v>0</v>
      </c>
      <c r="BJ381" s="542">
        <v>0</v>
      </c>
      <c r="BK381" s="542">
        <v>0</v>
      </c>
      <c r="BL381" s="542">
        <v>0</v>
      </c>
      <c r="BM381" s="542">
        <v>0</v>
      </c>
      <c r="BN381" s="550" t="s">
        <v>4490</v>
      </c>
      <c r="BO381" s="551">
        <v>0</v>
      </c>
      <c r="BP381" s="552">
        <v>4.5</v>
      </c>
      <c r="BQ381" s="553">
        <v>4.5</v>
      </c>
      <c r="BR381" s="519">
        <v>0</v>
      </c>
      <c r="BS381" s="519">
        <v>0</v>
      </c>
      <c r="BT381" s="519">
        <v>0</v>
      </c>
      <c r="BU381" s="529">
        <v>0</v>
      </c>
      <c r="BV381" s="519">
        <v>0</v>
      </c>
      <c r="BW381" s="519">
        <v>0</v>
      </c>
      <c r="BX381" s="519">
        <v>0</v>
      </c>
      <c r="BY381" s="519">
        <v>0</v>
      </c>
      <c r="BZ381" s="519">
        <v>0</v>
      </c>
      <c r="CA381" s="519">
        <v>0</v>
      </c>
      <c r="CB381" s="519">
        <v>0</v>
      </c>
      <c r="CC381" s="519">
        <v>0</v>
      </c>
      <c r="CD381" s="519">
        <v>0</v>
      </c>
      <c r="CE381" s="519">
        <v>0</v>
      </c>
      <c r="CF381" s="519">
        <v>0</v>
      </c>
      <c r="CG381" s="519">
        <v>0</v>
      </c>
      <c r="CH381" s="519">
        <v>0</v>
      </c>
      <c r="CI381" s="519">
        <v>0</v>
      </c>
      <c r="CJ381" s="519">
        <v>0</v>
      </c>
      <c r="CK381" s="623">
        <f t="shared" si="5"/>
        <v>9</v>
      </c>
      <c r="CL381" s="554">
        <v>9</v>
      </c>
      <c r="CM381" s="554">
        <v>4.5</v>
      </c>
      <c r="CN381" s="554">
        <v>4.5</v>
      </c>
      <c r="CO381" s="524">
        <v>2</v>
      </c>
      <c r="CP381" s="524"/>
      <c r="CQ381" s="525" t="s">
        <v>4965</v>
      </c>
      <c r="CR381" s="526" t="s">
        <v>4965</v>
      </c>
      <c r="CS381" s="527" t="s">
        <v>4965</v>
      </c>
      <c r="CT381" s="527" t="s">
        <v>4965</v>
      </c>
      <c r="CU381" s="527" t="s">
        <v>4965</v>
      </c>
    </row>
    <row r="382" spans="1:99" ht="12" customHeight="1" x14ac:dyDescent="0.2">
      <c r="A382" s="540" t="s">
        <v>2442</v>
      </c>
      <c r="B382" s="541" t="s">
        <v>3532</v>
      </c>
      <c r="C382" s="541" t="s">
        <v>3533</v>
      </c>
      <c r="D382" s="541" t="s">
        <v>1432</v>
      </c>
      <c r="E382" s="542" t="s">
        <v>3534</v>
      </c>
      <c r="F382" s="541" t="s">
        <v>1432</v>
      </c>
      <c r="G382" s="541" t="s">
        <v>3535</v>
      </c>
      <c r="H382" s="541" t="s">
        <v>1435</v>
      </c>
      <c r="I382" s="541" t="s">
        <v>3536</v>
      </c>
      <c r="J382" s="541">
        <v>528815</v>
      </c>
      <c r="K382" s="541">
        <v>172653</v>
      </c>
      <c r="L382" s="512" t="s">
        <v>3077</v>
      </c>
      <c r="M382" s="543">
        <v>42094</v>
      </c>
      <c r="N382" s="544" t="s">
        <v>1432</v>
      </c>
      <c r="O382" s="541">
        <v>0</v>
      </c>
      <c r="P382" s="541">
        <v>1</v>
      </c>
      <c r="Q382" s="545">
        <v>1</v>
      </c>
      <c r="R382" s="541" t="s">
        <v>3537</v>
      </c>
      <c r="S382" s="541" t="s">
        <v>1438</v>
      </c>
      <c r="T382" s="544" t="s">
        <v>3538</v>
      </c>
      <c r="U382" s="544" t="s">
        <v>3539</v>
      </c>
      <c r="V382" s="544"/>
      <c r="W382" s="541" t="s">
        <v>1439</v>
      </c>
      <c r="X382" s="544" t="s">
        <v>1432</v>
      </c>
      <c r="Y382" s="541" t="s">
        <v>1442</v>
      </c>
      <c r="Z382" s="541" t="s">
        <v>1443</v>
      </c>
      <c r="AA382" s="541" t="s">
        <v>1444</v>
      </c>
      <c r="AB382" s="541" t="s">
        <v>2713</v>
      </c>
      <c r="AC382" s="546">
        <v>2.1000000000000001E-2</v>
      </c>
      <c r="AD382" s="547">
        <v>42094</v>
      </c>
      <c r="AE382" s="547" t="s">
        <v>1938</v>
      </c>
      <c r="AF382" s="548"/>
      <c r="AG382" s="517" t="s">
        <v>3063</v>
      </c>
      <c r="AH382" s="542" t="s">
        <v>1445</v>
      </c>
      <c r="AI382" s="549"/>
      <c r="AJ382" s="542">
        <v>0</v>
      </c>
      <c r="AK382" s="542">
        <v>0</v>
      </c>
      <c r="AL382" s="542">
        <v>0</v>
      </c>
      <c r="AM382" s="542">
        <v>0</v>
      </c>
      <c r="AN382" s="542">
        <v>0</v>
      </c>
      <c r="AO382" s="542">
        <v>0</v>
      </c>
      <c r="AP382" s="542">
        <v>0</v>
      </c>
      <c r="AQ382" s="542">
        <v>1</v>
      </c>
      <c r="AR382" s="542">
        <v>0</v>
      </c>
      <c r="AS382" s="542">
        <v>0</v>
      </c>
      <c r="AT382" s="542">
        <v>0</v>
      </c>
      <c r="AU382" s="542">
        <v>0</v>
      </c>
      <c r="AV382" s="542">
        <v>0</v>
      </c>
      <c r="AW382" s="542">
        <v>0</v>
      </c>
      <c r="AX382" s="542">
        <v>0</v>
      </c>
      <c r="AY382" s="542">
        <v>0</v>
      </c>
      <c r="AZ382" s="542">
        <v>0</v>
      </c>
      <c r="BA382" s="542">
        <v>0</v>
      </c>
      <c r="BB382" s="542">
        <v>0</v>
      </c>
      <c r="BC382" s="542">
        <v>0</v>
      </c>
      <c r="BD382" s="542">
        <v>0</v>
      </c>
      <c r="BE382" s="542">
        <v>1</v>
      </c>
      <c r="BF382" s="542">
        <v>0</v>
      </c>
      <c r="BG382" s="542">
        <v>0</v>
      </c>
      <c r="BH382" s="542">
        <v>0</v>
      </c>
      <c r="BI382" s="542">
        <v>0</v>
      </c>
      <c r="BJ382" s="542">
        <v>0</v>
      </c>
      <c r="BK382" s="542">
        <v>0</v>
      </c>
      <c r="BL382" s="542">
        <v>0</v>
      </c>
      <c r="BM382" s="542">
        <v>0</v>
      </c>
      <c r="BN382" s="550" t="s">
        <v>4490</v>
      </c>
      <c r="BO382" s="551">
        <v>0</v>
      </c>
      <c r="BP382" s="552">
        <v>0.5</v>
      </c>
      <c r="BQ382" s="553">
        <v>0.5</v>
      </c>
      <c r="BR382" s="519">
        <v>0</v>
      </c>
      <c r="BS382" s="519">
        <v>0</v>
      </c>
      <c r="BT382" s="519">
        <v>0</v>
      </c>
      <c r="BU382" s="529">
        <v>0</v>
      </c>
      <c r="BV382" s="519">
        <v>0</v>
      </c>
      <c r="BW382" s="519">
        <v>0</v>
      </c>
      <c r="BX382" s="519">
        <v>0</v>
      </c>
      <c r="BY382" s="519">
        <v>0</v>
      </c>
      <c r="BZ382" s="519">
        <v>0</v>
      </c>
      <c r="CA382" s="519">
        <v>0</v>
      </c>
      <c r="CB382" s="519">
        <v>0</v>
      </c>
      <c r="CC382" s="519">
        <v>0</v>
      </c>
      <c r="CD382" s="519">
        <v>0</v>
      </c>
      <c r="CE382" s="519">
        <v>0</v>
      </c>
      <c r="CF382" s="519">
        <v>0</v>
      </c>
      <c r="CG382" s="519">
        <v>0</v>
      </c>
      <c r="CH382" s="519">
        <v>0</v>
      </c>
      <c r="CI382" s="519">
        <v>0</v>
      </c>
      <c r="CJ382" s="519">
        <v>0</v>
      </c>
      <c r="CK382" s="623">
        <f t="shared" si="5"/>
        <v>1</v>
      </c>
      <c r="CL382" s="554">
        <v>1</v>
      </c>
      <c r="CM382" s="554">
        <v>0.5</v>
      </c>
      <c r="CN382" s="554">
        <v>0.5</v>
      </c>
      <c r="CO382" s="524">
        <v>2</v>
      </c>
      <c r="CP382" s="524" t="s">
        <v>1938</v>
      </c>
      <c r="CQ382" s="525" t="s">
        <v>4965</v>
      </c>
      <c r="CR382" s="526" t="s">
        <v>4965</v>
      </c>
      <c r="CS382" s="527" t="s">
        <v>4965</v>
      </c>
      <c r="CT382" s="527" t="s">
        <v>4965</v>
      </c>
      <c r="CU382" s="527" t="s">
        <v>4965</v>
      </c>
    </row>
    <row r="383" spans="1:99" ht="12" customHeight="1" x14ac:dyDescent="0.2">
      <c r="A383" s="540" t="s">
        <v>2442</v>
      </c>
      <c r="B383" s="541" t="s">
        <v>3540</v>
      </c>
      <c r="C383" s="541" t="s">
        <v>1432</v>
      </c>
      <c r="D383" s="541" t="s">
        <v>1432</v>
      </c>
      <c r="E383" s="542" t="s">
        <v>3541</v>
      </c>
      <c r="F383" s="541" t="s">
        <v>4792</v>
      </c>
      <c r="G383" s="541" t="s">
        <v>4793</v>
      </c>
      <c r="H383" s="541" t="s">
        <v>3875</v>
      </c>
      <c r="I383" s="541" t="s">
        <v>4794</v>
      </c>
      <c r="J383" s="541">
        <v>528950</v>
      </c>
      <c r="K383" s="541">
        <v>173627</v>
      </c>
      <c r="L383" s="512" t="s">
        <v>3076</v>
      </c>
      <c r="M383" s="543">
        <v>41718</v>
      </c>
      <c r="N383" s="544" t="s">
        <v>1432</v>
      </c>
      <c r="O383" s="541">
        <v>0</v>
      </c>
      <c r="P383" s="541">
        <v>9</v>
      </c>
      <c r="Q383" s="545">
        <v>9</v>
      </c>
      <c r="R383" s="541" t="s">
        <v>4796</v>
      </c>
      <c r="S383" s="541" t="s">
        <v>1438</v>
      </c>
      <c r="T383" s="544" t="s">
        <v>4797</v>
      </c>
      <c r="U383" s="544" t="s">
        <v>4798</v>
      </c>
      <c r="V383" s="544"/>
      <c r="W383" s="541" t="s">
        <v>1439</v>
      </c>
      <c r="X383" s="544" t="s">
        <v>1432</v>
      </c>
      <c r="Y383" s="541" t="s">
        <v>1442</v>
      </c>
      <c r="Z383" s="541" t="s">
        <v>1443</v>
      </c>
      <c r="AA383" s="541" t="s">
        <v>1444</v>
      </c>
      <c r="AB383" s="541" t="s">
        <v>2713</v>
      </c>
      <c r="AC383" s="546">
        <v>0.125</v>
      </c>
      <c r="AD383" s="547">
        <v>41718</v>
      </c>
      <c r="AE383" s="547"/>
      <c r="AF383" s="548"/>
      <c r="AG383" s="517" t="s">
        <v>3063</v>
      </c>
      <c r="AH383" s="542" t="s">
        <v>1445</v>
      </c>
      <c r="AI383" s="549"/>
      <c r="AJ383" s="542">
        <v>0</v>
      </c>
      <c r="AK383" s="542">
        <v>9</v>
      </c>
      <c r="AL383" s="542">
        <v>0</v>
      </c>
      <c r="AM383" s="542">
        <v>0</v>
      </c>
      <c r="AN383" s="542">
        <v>1</v>
      </c>
      <c r="AO383" s="542">
        <v>4</v>
      </c>
      <c r="AP383" s="542">
        <v>4</v>
      </c>
      <c r="AQ383" s="542">
        <v>0</v>
      </c>
      <c r="AR383" s="542">
        <v>0</v>
      </c>
      <c r="AS383" s="542">
        <v>0</v>
      </c>
      <c r="AT383" s="542">
        <v>0</v>
      </c>
      <c r="AU383" s="542">
        <v>1</v>
      </c>
      <c r="AV383" s="542">
        <v>0</v>
      </c>
      <c r="AW383" s="542">
        <v>0</v>
      </c>
      <c r="AX383" s="542">
        <v>0</v>
      </c>
      <c r="AY383" s="542">
        <v>0</v>
      </c>
      <c r="AZ383" s="542">
        <v>0</v>
      </c>
      <c r="BA383" s="542">
        <v>0</v>
      </c>
      <c r="BB383" s="542">
        <v>0</v>
      </c>
      <c r="BC383" s="542">
        <v>4</v>
      </c>
      <c r="BD383" s="542">
        <v>4</v>
      </c>
      <c r="BE383" s="542">
        <v>0</v>
      </c>
      <c r="BF383" s="542">
        <v>0</v>
      </c>
      <c r="BG383" s="542">
        <v>0</v>
      </c>
      <c r="BH383" s="542">
        <v>0</v>
      </c>
      <c r="BI383" s="542">
        <v>0</v>
      </c>
      <c r="BJ383" s="542">
        <v>0</v>
      </c>
      <c r="BK383" s="542">
        <v>0</v>
      </c>
      <c r="BL383" s="542">
        <v>0</v>
      </c>
      <c r="BM383" s="542">
        <v>0</v>
      </c>
      <c r="BN383" s="550" t="s">
        <v>4490</v>
      </c>
      <c r="BO383" s="551">
        <v>0</v>
      </c>
      <c r="BP383" s="552">
        <v>4.5</v>
      </c>
      <c r="BQ383" s="553">
        <v>4.5</v>
      </c>
      <c r="BR383" s="519">
        <v>0</v>
      </c>
      <c r="BS383" s="519">
        <v>0</v>
      </c>
      <c r="BT383" s="519">
        <v>0</v>
      </c>
      <c r="BU383" s="529">
        <v>0</v>
      </c>
      <c r="BV383" s="519">
        <v>0</v>
      </c>
      <c r="BW383" s="519">
        <v>0</v>
      </c>
      <c r="BX383" s="519">
        <v>0</v>
      </c>
      <c r="BY383" s="519">
        <v>0</v>
      </c>
      <c r="BZ383" s="519">
        <v>0</v>
      </c>
      <c r="CA383" s="519">
        <v>0</v>
      </c>
      <c r="CB383" s="519">
        <v>0</v>
      </c>
      <c r="CC383" s="519">
        <v>0</v>
      </c>
      <c r="CD383" s="519">
        <v>0</v>
      </c>
      <c r="CE383" s="519">
        <v>0</v>
      </c>
      <c r="CF383" s="519">
        <v>0</v>
      </c>
      <c r="CG383" s="519">
        <v>0</v>
      </c>
      <c r="CH383" s="519">
        <v>0</v>
      </c>
      <c r="CI383" s="519">
        <v>0</v>
      </c>
      <c r="CJ383" s="519">
        <v>0</v>
      </c>
      <c r="CK383" s="623">
        <f t="shared" si="5"/>
        <v>9</v>
      </c>
      <c r="CL383" s="554">
        <v>9</v>
      </c>
      <c r="CM383" s="554">
        <v>4.5</v>
      </c>
      <c r="CN383" s="554">
        <v>4.5</v>
      </c>
      <c r="CO383" s="524">
        <v>2</v>
      </c>
      <c r="CP383" s="524"/>
      <c r="CQ383" s="525" t="s">
        <v>4965</v>
      </c>
      <c r="CR383" s="526" t="s">
        <v>4965</v>
      </c>
      <c r="CS383" s="527" t="s">
        <v>4965</v>
      </c>
      <c r="CT383" s="527" t="s">
        <v>4965</v>
      </c>
      <c r="CU383" s="527" t="s">
        <v>4965</v>
      </c>
    </row>
    <row r="384" spans="1:99" ht="12" customHeight="1" x14ac:dyDescent="0.2">
      <c r="A384" s="540" t="s">
        <v>2442</v>
      </c>
      <c r="B384" s="541" t="s">
        <v>4799</v>
      </c>
      <c r="C384" s="541" t="s">
        <v>1432</v>
      </c>
      <c r="D384" s="541" t="s">
        <v>1432</v>
      </c>
      <c r="E384" s="542" t="s">
        <v>4800</v>
      </c>
      <c r="F384" s="541" t="s">
        <v>4801</v>
      </c>
      <c r="G384" s="541" t="s">
        <v>4802</v>
      </c>
      <c r="H384" s="541" t="s">
        <v>1435</v>
      </c>
      <c r="I384" s="541" t="s">
        <v>4803</v>
      </c>
      <c r="J384" s="541">
        <v>526376</v>
      </c>
      <c r="K384" s="541">
        <v>172034</v>
      </c>
      <c r="L384" s="512" t="s">
        <v>3078</v>
      </c>
      <c r="M384" s="543">
        <v>41715</v>
      </c>
      <c r="N384" s="544" t="s">
        <v>1432</v>
      </c>
      <c r="O384" s="541">
        <v>1</v>
      </c>
      <c r="P384" s="541">
        <v>5</v>
      </c>
      <c r="Q384" s="545">
        <v>4</v>
      </c>
      <c r="R384" s="541" t="s">
        <v>4805</v>
      </c>
      <c r="S384" s="541" t="s">
        <v>1438</v>
      </c>
      <c r="T384" s="544" t="s">
        <v>4806</v>
      </c>
      <c r="U384" s="544" t="s">
        <v>750</v>
      </c>
      <c r="V384" s="544"/>
      <c r="W384" s="541" t="s">
        <v>1439</v>
      </c>
      <c r="X384" s="544" t="s">
        <v>1432</v>
      </c>
      <c r="Y384" s="541" t="s">
        <v>1442</v>
      </c>
      <c r="Z384" s="541" t="s">
        <v>1443</v>
      </c>
      <c r="AA384" s="541" t="s">
        <v>1444</v>
      </c>
      <c r="AB384" s="541" t="s">
        <v>2713</v>
      </c>
      <c r="AC384" s="546">
        <v>2.9000000000000001E-2</v>
      </c>
      <c r="AD384" s="547">
        <v>41715</v>
      </c>
      <c r="AE384" s="547"/>
      <c r="AF384" s="548"/>
      <c r="AG384" s="517" t="s">
        <v>3063</v>
      </c>
      <c r="AH384" s="542" t="s">
        <v>1445</v>
      </c>
      <c r="AI384" s="549"/>
      <c r="AJ384" s="542">
        <v>0</v>
      </c>
      <c r="AK384" s="542">
        <v>0</v>
      </c>
      <c r="AL384" s="542">
        <v>0</v>
      </c>
      <c r="AM384" s="542">
        <v>0</v>
      </c>
      <c r="AN384" s="542">
        <v>4</v>
      </c>
      <c r="AO384" s="542">
        <v>0</v>
      </c>
      <c r="AP384" s="542">
        <v>0</v>
      </c>
      <c r="AQ384" s="542">
        <v>0</v>
      </c>
      <c r="AR384" s="542">
        <v>0</v>
      </c>
      <c r="AS384" s="542">
        <v>0</v>
      </c>
      <c r="AT384" s="542">
        <v>0</v>
      </c>
      <c r="AU384" s="542">
        <v>4</v>
      </c>
      <c r="AV384" s="542">
        <v>0</v>
      </c>
      <c r="AW384" s="542">
        <v>0</v>
      </c>
      <c r="AX384" s="542">
        <v>0</v>
      </c>
      <c r="AY384" s="542">
        <v>0</v>
      </c>
      <c r="AZ384" s="542">
        <v>0</v>
      </c>
      <c r="BA384" s="542">
        <v>0</v>
      </c>
      <c r="BB384" s="542">
        <v>0</v>
      </c>
      <c r="BC384" s="542">
        <v>0</v>
      </c>
      <c r="BD384" s="542">
        <v>0</v>
      </c>
      <c r="BE384" s="542">
        <v>0</v>
      </c>
      <c r="BF384" s="542">
        <v>0</v>
      </c>
      <c r="BG384" s="542">
        <v>0</v>
      </c>
      <c r="BH384" s="542">
        <v>0</v>
      </c>
      <c r="BI384" s="542">
        <v>0</v>
      </c>
      <c r="BJ384" s="542">
        <v>0</v>
      </c>
      <c r="BK384" s="542">
        <v>0</v>
      </c>
      <c r="BL384" s="542">
        <v>0</v>
      </c>
      <c r="BM384" s="542">
        <v>0</v>
      </c>
      <c r="BN384" s="550" t="s">
        <v>4490</v>
      </c>
      <c r="BO384" s="551">
        <v>0</v>
      </c>
      <c r="BP384" s="552">
        <v>2</v>
      </c>
      <c r="BQ384" s="553">
        <v>2</v>
      </c>
      <c r="BR384" s="519">
        <v>0</v>
      </c>
      <c r="BS384" s="519">
        <v>0</v>
      </c>
      <c r="BT384" s="519">
        <v>0</v>
      </c>
      <c r="BU384" s="529">
        <v>0</v>
      </c>
      <c r="BV384" s="519">
        <v>0</v>
      </c>
      <c r="BW384" s="519">
        <v>0</v>
      </c>
      <c r="BX384" s="519">
        <v>0</v>
      </c>
      <c r="BY384" s="519">
        <v>0</v>
      </c>
      <c r="BZ384" s="519">
        <v>0</v>
      </c>
      <c r="CA384" s="519">
        <v>0</v>
      </c>
      <c r="CB384" s="519">
        <v>0</v>
      </c>
      <c r="CC384" s="519">
        <v>0</v>
      </c>
      <c r="CD384" s="519">
        <v>0</v>
      </c>
      <c r="CE384" s="519">
        <v>0</v>
      </c>
      <c r="CF384" s="519">
        <v>0</v>
      </c>
      <c r="CG384" s="519">
        <v>0</v>
      </c>
      <c r="CH384" s="519">
        <v>0</v>
      </c>
      <c r="CI384" s="519">
        <v>0</v>
      </c>
      <c r="CJ384" s="519">
        <v>0</v>
      </c>
      <c r="CK384" s="623">
        <f t="shared" si="5"/>
        <v>4</v>
      </c>
      <c r="CL384" s="554">
        <v>4</v>
      </c>
      <c r="CM384" s="554">
        <v>2</v>
      </c>
      <c r="CN384" s="554">
        <v>2</v>
      </c>
      <c r="CO384" s="524">
        <v>2</v>
      </c>
      <c r="CP384" s="524"/>
      <c r="CQ384" s="525" t="s">
        <v>4965</v>
      </c>
      <c r="CR384" s="526" t="s">
        <v>4965</v>
      </c>
      <c r="CS384" s="527" t="s">
        <v>4965</v>
      </c>
      <c r="CT384" s="527" t="s">
        <v>4965</v>
      </c>
      <c r="CU384" s="527" t="s">
        <v>4965</v>
      </c>
    </row>
    <row r="385" spans="1:99" ht="12" customHeight="1" x14ac:dyDescent="0.2">
      <c r="A385" s="540" t="s">
        <v>2442</v>
      </c>
      <c r="B385" s="541" t="s">
        <v>4807</v>
      </c>
      <c r="C385" s="541" t="s">
        <v>1432</v>
      </c>
      <c r="D385" s="541" t="s">
        <v>1432</v>
      </c>
      <c r="E385" s="542" t="s">
        <v>1432</v>
      </c>
      <c r="F385" s="541" t="s">
        <v>4808</v>
      </c>
      <c r="G385" s="541" t="s">
        <v>1480</v>
      </c>
      <c r="H385" s="541" t="s">
        <v>2717</v>
      </c>
      <c r="I385" s="541" t="s">
        <v>4809</v>
      </c>
      <c r="J385" s="541">
        <v>528528</v>
      </c>
      <c r="K385" s="541">
        <v>176816</v>
      </c>
      <c r="L385" s="512" t="s">
        <v>3066</v>
      </c>
      <c r="M385" s="543">
        <v>41695</v>
      </c>
      <c r="N385" s="544" t="s">
        <v>1432</v>
      </c>
      <c r="O385" s="541">
        <v>0</v>
      </c>
      <c r="P385" s="541">
        <v>1</v>
      </c>
      <c r="Q385" s="545">
        <v>1</v>
      </c>
      <c r="R385" s="541" t="s">
        <v>4811</v>
      </c>
      <c r="S385" s="541" t="s">
        <v>1438</v>
      </c>
      <c r="T385" s="544" t="s">
        <v>4812</v>
      </c>
      <c r="U385" s="544" t="s">
        <v>4798</v>
      </c>
      <c r="V385" s="544"/>
      <c r="W385" s="541" t="s">
        <v>1439</v>
      </c>
      <c r="X385" s="544" t="s">
        <v>1432</v>
      </c>
      <c r="Y385" s="541" t="s">
        <v>1442</v>
      </c>
      <c r="Z385" s="541" t="s">
        <v>2722</v>
      </c>
      <c r="AA385" s="541" t="s">
        <v>1444</v>
      </c>
      <c r="AB385" s="541" t="s">
        <v>2723</v>
      </c>
      <c r="AC385" s="546">
        <v>2E-3</v>
      </c>
      <c r="AD385" s="547">
        <v>41695</v>
      </c>
      <c r="AE385" s="547"/>
      <c r="AF385" s="548"/>
      <c r="AG385" s="517" t="s">
        <v>3063</v>
      </c>
      <c r="AH385" s="542" t="s">
        <v>1445</v>
      </c>
      <c r="AI385" s="549"/>
      <c r="AJ385" s="542">
        <v>0</v>
      </c>
      <c r="AK385" s="542">
        <v>0</v>
      </c>
      <c r="AL385" s="542">
        <v>1</v>
      </c>
      <c r="AM385" s="542">
        <v>0</v>
      </c>
      <c r="AN385" s="542">
        <v>0</v>
      </c>
      <c r="AO385" s="542">
        <v>0</v>
      </c>
      <c r="AP385" s="542">
        <v>0</v>
      </c>
      <c r="AQ385" s="542">
        <v>0</v>
      </c>
      <c r="AR385" s="542">
        <v>0</v>
      </c>
      <c r="AS385" s="542">
        <v>1</v>
      </c>
      <c r="AT385" s="542">
        <v>0</v>
      </c>
      <c r="AU385" s="542">
        <v>0</v>
      </c>
      <c r="AV385" s="542">
        <v>0</v>
      </c>
      <c r="AW385" s="542">
        <v>0</v>
      </c>
      <c r="AX385" s="542">
        <v>0</v>
      </c>
      <c r="AY385" s="542">
        <v>0</v>
      </c>
      <c r="AZ385" s="542">
        <v>0</v>
      </c>
      <c r="BA385" s="542">
        <v>0</v>
      </c>
      <c r="BB385" s="542">
        <v>0</v>
      </c>
      <c r="BC385" s="542">
        <v>0</v>
      </c>
      <c r="BD385" s="542">
        <v>0</v>
      </c>
      <c r="BE385" s="542">
        <v>0</v>
      </c>
      <c r="BF385" s="542">
        <v>0</v>
      </c>
      <c r="BG385" s="542">
        <v>0</v>
      </c>
      <c r="BH385" s="542">
        <v>0</v>
      </c>
      <c r="BI385" s="542">
        <v>0</v>
      </c>
      <c r="BJ385" s="542">
        <v>0</v>
      </c>
      <c r="BK385" s="542">
        <v>0</v>
      </c>
      <c r="BL385" s="542">
        <v>0</v>
      </c>
      <c r="BM385" s="542">
        <v>0</v>
      </c>
      <c r="BN385" s="550" t="s">
        <v>4490</v>
      </c>
      <c r="BO385" s="551">
        <v>0</v>
      </c>
      <c r="BP385" s="552">
        <v>0.5</v>
      </c>
      <c r="BQ385" s="553">
        <v>0.5</v>
      </c>
      <c r="BR385" s="519">
        <v>0</v>
      </c>
      <c r="BS385" s="519">
        <v>0</v>
      </c>
      <c r="BT385" s="519">
        <v>0</v>
      </c>
      <c r="BU385" s="529">
        <v>0</v>
      </c>
      <c r="BV385" s="519">
        <v>0</v>
      </c>
      <c r="BW385" s="519">
        <v>0</v>
      </c>
      <c r="BX385" s="519">
        <v>0</v>
      </c>
      <c r="BY385" s="519">
        <v>0</v>
      </c>
      <c r="BZ385" s="519">
        <v>0</v>
      </c>
      <c r="CA385" s="519">
        <v>0</v>
      </c>
      <c r="CB385" s="519">
        <v>0</v>
      </c>
      <c r="CC385" s="519">
        <v>0</v>
      </c>
      <c r="CD385" s="519">
        <v>0</v>
      </c>
      <c r="CE385" s="519">
        <v>0</v>
      </c>
      <c r="CF385" s="519">
        <v>0</v>
      </c>
      <c r="CG385" s="519">
        <v>0</v>
      </c>
      <c r="CH385" s="519">
        <v>0</v>
      </c>
      <c r="CI385" s="519">
        <v>0</v>
      </c>
      <c r="CJ385" s="519">
        <v>0</v>
      </c>
      <c r="CK385" s="623">
        <f t="shared" si="5"/>
        <v>1</v>
      </c>
      <c r="CL385" s="554">
        <v>1</v>
      </c>
      <c r="CM385" s="554">
        <v>0.5</v>
      </c>
      <c r="CN385" s="554">
        <v>0.5</v>
      </c>
      <c r="CO385" s="524">
        <v>8</v>
      </c>
      <c r="CP385" s="524" t="s">
        <v>1938</v>
      </c>
      <c r="CQ385" s="525" t="s">
        <v>4965</v>
      </c>
      <c r="CR385" s="526" t="s">
        <v>4965</v>
      </c>
      <c r="CS385" s="527" t="s">
        <v>4965</v>
      </c>
      <c r="CT385" s="527" t="s">
        <v>4965</v>
      </c>
      <c r="CU385" s="527" t="s">
        <v>4965</v>
      </c>
    </row>
    <row r="386" spans="1:99" ht="12" customHeight="1" x14ac:dyDescent="0.2">
      <c r="A386" s="540" t="s">
        <v>2442</v>
      </c>
      <c r="B386" s="541" t="s">
        <v>4813</v>
      </c>
      <c r="C386" s="541" t="s">
        <v>1432</v>
      </c>
      <c r="D386" s="541" t="s">
        <v>1432</v>
      </c>
      <c r="E386" s="542" t="s">
        <v>1432</v>
      </c>
      <c r="F386" s="541" t="s">
        <v>431</v>
      </c>
      <c r="G386" s="541" t="s">
        <v>4814</v>
      </c>
      <c r="H386" s="541" t="s">
        <v>1458</v>
      </c>
      <c r="I386" s="541" t="s">
        <v>4815</v>
      </c>
      <c r="J386" s="541">
        <v>523611</v>
      </c>
      <c r="K386" s="541">
        <v>175091</v>
      </c>
      <c r="L386" s="512" t="s">
        <v>3079</v>
      </c>
      <c r="M386" s="543">
        <v>42094</v>
      </c>
      <c r="N386" s="544" t="s">
        <v>1432</v>
      </c>
      <c r="O386" s="541">
        <v>0</v>
      </c>
      <c r="P386" s="541">
        <v>1</v>
      </c>
      <c r="Q386" s="545">
        <v>1</v>
      </c>
      <c r="R386" s="541" t="s">
        <v>4816</v>
      </c>
      <c r="S386" s="541" t="s">
        <v>1438</v>
      </c>
      <c r="T386" s="544" t="s">
        <v>4817</v>
      </c>
      <c r="U386" s="544" t="s">
        <v>4818</v>
      </c>
      <c r="V386" s="544"/>
      <c r="W386" s="541" t="s">
        <v>1439</v>
      </c>
      <c r="X386" s="544" t="s">
        <v>1432</v>
      </c>
      <c r="Y386" s="541" t="s">
        <v>1442</v>
      </c>
      <c r="Z386" s="541" t="s">
        <v>1453</v>
      </c>
      <c r="AA386" s="541" t="s">
        <v>1444</v>
      </c>
      <c r="AB386" s="541" t="s">
        <v>4207</v>
      </c>
      <c r="AC386" s="546">
        <v>8.3000000000000004E-2</v>
      </c>
      <c r="AD386" s="547">
        <v>42094</v>
      </c>
      <c r="AE386" s="547" t="s">
        <v>1938</v>
      </c>
      <c r="AF386" s="548"/>
      <c r="AG386" s="517" t="s">
        <v>3063</v>
      </c>
      <c r="AH386" s="542" t="s">
        <v>1445</v>
      </c>
      <c r="AI386" s="549"/>
      <c r="AJ386" s="542">
        <v>0</v>
      </c>
      <c r="AK386" s="542">
        <v>0</v>
      </c>
      <c r="AL386" s="542">
        <v>0</v>
      </c>
      <c r="AM386" s="542">
        <v>0</v>
      </c>
      <c r="AN386" s="542">
        <v>0</v>
      </c>
      <c r="AO386" s="542">
        <v>0</v>
      </c>
      <c r="AP386" s="542">
        <v>1</v>
      </c>
      <c r="AQ386" s="542">
        <v>0</v>
      </c>
      <c r="AR386" s="542">
        <v>0</v>
      </c>
      <c r="AS386" s="542">
        <v>0</v>
      </c>
      <c r="AT386" s="542">
        <v>0</v>
      </c>
      <c r="AU386" s="542">
        <v>0</v>
      </c>
      <c r="AV386" s="542">
        <v>0</v>
      </c>
      <c r="AW386" s="542">
        <v>0</v>
      </c>
      <c r="AX386" s="542">
        <v>0</v>
      </c>
      <c r="AY386" s="542">
        <v>0</v>
      </c>
      <c r="AZ386" s="542">
        <v>0</v>
      </c>
      <c r="BA386" s="542">
        <v>0</v>
      </c>
      <c r="BB386" s="542">
        <v>0</v>
      </c>
      <c r="BC386" s="542">
        <v>0</v>
      </c>
      <c r="BD386" s="542">
        <v>1</v>
      </c>
      <c r="BE386" s="542">
        <v>0</v>
      </c>
      <c r="BF386" s="542">
        <v>0</v>
      </c>
      <c r="BG386" s="542">
        <v>0</v>
      </c>
      <c r="BH386" s="542">
        <v>0</v>
      </c>
      <c r="BI386" s="542">
        <v>0</v>
      </c>
      <c r="BJ386" s="542">
        <v>0</v>
      </c>
      <c r="BK386" s="542">
        <v>0</v>
      </c>
      <c r="BL386" s="542">
        <v>0</v>
      </c>
      <c r="BM386" s="542">
        <v>0</v>
      </c>
      <c r="BN386" s="550" t="s">
        <v>4490</v>
      </c>
      <c r="BO386" s="551">
        <v>0</v>
      </c>
      <c r="BP386" s="552">
        <v>0.5</v>
      </c>
      <c r="BQ386" s="553">
        <v>0.5</v>
      </c>
      <c r="BR386" s="519">
        <v>0</v>
      </c>
      <c r="BS386" s="519">
        <v>0</v>
      </c>
      <c r="BT386" s="519">
        <v>0</v>
      </c>
      <c r="BU386" s="529">
        <v>0</v>
      </c>
      <c r="BV386" s="519">
        <v>0</v>
      </c>
      <c r="BW386" s="519">
        <v>0</v>
      </c>
      <c r="BX386" s="519">
        <v>0</v>
      </c>
      <c r="BY386" s="519">
        <v>0</v>
      </c>
      <c r="BZ386" s="519">
        <v>0</v>
      </c>
      <c r="CA386" s="519">
        <v>0</v>
      </c>
      <c r="CB386" s="519">
        <v>0</v>
      </c>
      <c r="CC386" s="519">
        <v>0</v>
      </c>
      <c r="CD386" s="519">
        <v>0</v>
      </c>
      <c r="CE386" s="519">
        <v>0</v>
      </c>
      <c r="CF386" s="519">
        <v>0</v>
      </c>
      <c r="CG386" s="519">
        <v>0</v>
      </c>
      <c r="CH386" s="519">
        <v>0</v>
      </c>
      <c r="CI386" s="519">
        <v>0</v>
      </c>
      <c r="CJ386" s="519">
        <v>0</v>
      </c>
      <c r="CK386" s="623">
        <f t="shared" ref="CK386:CK449" si="6">SUM(BP386:CJ386)</f>
        <v>1</v>
      </c>
      <c r="CL386" s="554">
        <v>1</v>
      </c>
      <c r="CM386" s="554">
        <v>0.5</v>
      </c>
      <c r="CN386" s="554">
        <v>0.5</v>
      </c>
      <c r="CO386" s="524">
        <v>8</v>
      </c>
      <c r="CP386" s="726"/>
      <c r="CQ386" s="525" t="s">
        <v>4965</v>
      </c>
      <c r="CR386" s="526" t="s">
        <v>4965</v>
      </c>
      <c r="CS386" s="527" t="s">
        <v>4965</v>
      </c>
      <c r="CT386" s="527" t="s">
        <v>4965</v>
      </c>
      <c r="CU386" s="527" t="s">
        <v>4965</v>
      </c>
    </row>
    <row r="387" spans="1:99" ht="12" customHeight="1" x14ac:dyDescent="0.2">
      <c r="A387" s="540" t="s">
        <v>2442</v>
      </c>
      <c r="B387" s="541" t="s">
        <v>4819</v>
      </c>
      <c r="C387" s="541" t="s">
        <v>1432</v>
      </c>
      <c r="D387" s="541" t="s">
        <v>1432</v>
      </c>
      <c r="E387" s="542" t="s">
        <v>1432</v>
      </c>
      <c r="F387" s="541" t="s">
        <v>4820</v>
      </c>
      <c r="G387" s="541" t="s">
        <v>3535</v>
      </c>
      <c r="H387" s="541" t="s">
        <v>3875</v>
      </c>
      <c r="I387" s="541" t="s">
        <v>4821</v>
      </c>
      <c r="J387" s="541">
        <v>528655</v>
      </c>
      <c r="K387" s="541">
        <v>173306</v>
      </c>
      <c r="L387" s="512" t="s">
        <v>3076</v>
      </c>
      <c r="M387" s="543">
        <v>41956</v>
      </c>
      <c r="N387" s="544" t="s">
        <v>1432</v>
      </c>
      <c r="O387" s="541">
        <v>0</v>
      </c>
      <c r="P387" s="541">
        <v>2</v>
      </c>
      <c r="Q387" s="545">
        <v>2</v>
      </c>
      <c r="R387" s="541" t="s">
        <v>4768</v>
      </c>
      <c r="S387" s="541" t="s">
        <v>1438</v>
      </c>
      <c r="T387" s="544" t="s">
        <v>4769</v>
      </c>
      <c r="U387" s="544" t="s">
        <v>4770</v>
      </c>
      <c r="V387" s="544"/>
      <c r="W387" s="541" t="s">
        <v>1439</v>
      </c>
      <c r="X387" s="544" t="s">
        <v>1432</v>
      </c>
      <c r="Y387" s="541" t="s">
        <v>1442</v>
      </c>
      <c r="Z387" s="541" t="s">
        <v>4694</v>
      </c>
      <c r="AA387" s="541" t="s">
        <v>1444</v>
      </c>
      <c r="AB387" s="541" t="s">
        <v>2723</v>
      </c>
      <c r="AC387" s="546">
        <v>1.0999999999999999E-2</v>
      </c>
      <c r="AD387" s="547">
        <v>41956</v>
      </c>
      <c r="AE387" s="547" t="s">
        <v>1938</v>
      </c>
      <c r="AF387" s="548"/>
      <c r="AG387" s="517" t="s">
        <v>3063</v>
      </c>
      <c r="AH387" s="542" t="s">
        <v>1445</v>
      </c>
      <c r="AI387" s="549"/>
      <c r="AJ387" s="542">
        <v>0</v>
      </c>
      <c r="AK387" s="542">
        <v>0</v>
      </c>
      <c r="AL387" s="542">
        <v>0</v>
      </c>
      <c r="AM387" s="542">
        <v>2</v>
      </c>
      <c r="AN387" s="542">
        <v>0</v>
      </c>
      <c r="AO387" s="542">
        <v>0</v>
      </c>
      <c r="AP387" s="542">
        <v>0</v>
      </c>
      <c r="AQ387" s="542">
        <v>0</v>
      </c>
      <c r="AR387" s="542">
        <v>0</v>
      </c>
      <c r="AS387" s="542">
        <v>0</v>
      </c>
      <c r="AT387" s="542">
        <v>2</v>
      </c>
      <c r="AU387" s="542">
        <v>0</v>
      </c>
      <c r="AV387" s="542">
        <v>0</v>
      </c>
      <c r="AW387" s="542">
        <v>0</v>
      </c>
      <c r="AX387" s="542">
        <v>0</v>
      </c>
      <c r="AY387" s="542">
        <v>0</v>
      </c>
      <c r="AZ387" s="542">
        <v>0</v>
      </c>
      <c r="BA387" s="542">
        <v>0</v>
      </c>
      <c r="BB387" s="542">
        <v>0</v>
      </c>
      <c r="BC387" s="542">
        <v>0</v>
      </c>
      <c r="BD387" s="542">
        <v>0</v>
      </c>
      <c r="BE387" s="542">
        <v>0</v>
      </c>
      <c r="BF387" s="542">
        <v>0</v>
      </c>
      <c r="BG387" s="542">
        <v>0</v>
      </c>
      <c r="BH387" s="542">
        <v>0</v>
      </c>
      <c r="BI387" s="542">
        <v>0</v>
      </c>
      <c r="BJ387" s="542">
        <v>0</v>
      </c>
      <c r="BK387" s="542">
        <v>0</v>
      </c>
      <c r="BL387" s="542">
        <v>0</v>
      </c>
      <c r="BM387" s="542">
        <v>0</v>
      </c>
      <c r="BN387" s="550" t="s">
        <v>4490</v>
      </c>
      <c r="BO387" s="551">
        <v>0</v>
      </c>
      <c r="BP387" s="552">
        <v>1</v>
      </c>
      <c r="BQ387" s="553">
        <v>1</v>
      </c>
      <c r="BR387" s="519">
        <v>0</v>
      </c>
      <c r="BS387" s="519">
        <v>0</v>
      </c>
      <c r="BT387" s="519">
        <v>0</v>
      </c>
      <c r="BU387" s="529">
        <v>0</v>
      </c>
      <c r="BV387" s="519">
        <v>0</v>
      </c>
      <c r="BW387" s="519">
        <v>0</v>
      </c>
      <c r="BX387" s="519">
        <v>0</v>
      </c>
      <c r="BY387" s="519">
        <v>0</v>
      </c>
      <c r="BZ387" s="519">
        <v>0</v>
      </c>
      <c r="CA387" s="519">
        <v>0</v>
      </c>
      <c r="CB387" s="519">
        <v>0</v>
      </c>
      <c r="CC387" s="519">
        <v>0</v>
      </c>
      <c r="CD387" s="519">
        <v>0</v>
      </c>
      <c r="CE387" s="519">
        <v>0</v>
      </c>
      <c r="CF387" s="519">
        <v>0</v>
      </c>
      <c r="CG387" s="519">
        <v>0</v>
      </c>
      <c r="CH387" s="519">
        <v>0</v>
      </c>
      <c r="CI387" s="519">
        <v>0</v>
      </c>
      <c r="CJ387" s="519">
        <v>0</v>
      </c>
      <c r="CK387" s="623">
        <f t="shared" si="6"/>
        <v>2</v>
      </c>
      <c r="CL387" s="554">
        <v>2</v>
      </c>
      <c r="CM387" s="554">
        <v>1</v>
      </c>
      <c r="CN387" s="554">
        <v>1</v>
      </c>
      <c r="CO387" s="524">
        <v>2</v>
      </c>
      <c r="CP387" s="524"/>
      <c r="CQ387" s="530" t="s">
        <v>4767</v>
      </c>
      <c r="CR387" s="526" t="s">
        <v>4965</v>
      </c>
      <c r="CS387" s="527" t="s">
        <v>4965</v>
      </c>
      <c r="CT387" s="527" t="s">
        <v>4965</v>
      </c>
      <c r="CU387" s="527" t="s">
        <v>4965</v>
      </c>
    </row>
    <row r="388" spans="1:99" ht="12" customHeight="1" x14ac:dyDescent="0.2">
      <c r="A388" s="540" t="s">
        <v>2442</v>
      </c>
      <c r="B388" s="541" t="s">
        <v>4771</v>
      </c>
      <c r="C388" s="541" t="s">
        <v>1432</v>
      </c>
      <c r="D388" s="541" t="s">
        <v>1432</v>
      </c>
      <c r="E388" s="542" t="s">
        <v>1432</v>
      </c>
      <c r="F388" s="541" t="s">
        <v>1447</v>
      </c>
      <c r="G388" s="541" t="s">
        <v>4772</v>
      </c>
      <c r="H388" s="541" t="s">
        <v>3875</v>
      </c>
      <c r="I388" s="541" t="s">
        <v>4773</v>
      </c>
      <c r="J388" s="541">
        <v>528935</v>
      </c>
      <c r="K388" s="541">
        <v>174007</v>
      </c>
      <c r="L388" s="512" t="s">
        <v>3076</v>
      </c>
      <c r="M388" s="543">
        <v>41471</v>
      </c>
      <c r="N388" s="544" t="s">
        <v>1432</v>
      </c>
      <c r="O388" s="541">
        <v>0</v>
      </c>
      <c r="P388" s="541">
        <v>1</v>
      </c>
      <c r="Q388" s="545">
        <v>1</v>
      </c>
      <c r="R388" s="541" t="s">
        <v>4775</v>
      </c>
      <c r="S388" s="541" t="s">
        <v>1438</v>
      </c>
      <c r="T388" s="544" t="s">
        <v>4776</v>
      </c>
      <c r="U388" s="544" t="s">
        <v>4798</v>
      </c>
      <c r="V388" s="544"/>
      <c r="W388" s="541" t="s">
        <v>1439</v>
      </c>
      <c r="X388" s="544" t="s">
        <v>1432</v>
      </c>
      <c r="Y388" s="541" t="s">
        <v>1442</v>
      </c>
      <c r="Z388" s="541" t="s">
        <v>1453</v>
      </c>
      <c r="AA388" s="541" t="s">
        <v>1444</v>
      </c>
      <c r="AB388" s="541" t="s">
        <v>2723</v>
      </c>
      <c r="AC388" s="546">
        <v>5.0000000000000001E-3</v>
      </c>
      <c r="AD388" s="547">
        <v>41471</v>
      </c>
      <c r="AE388" s="547"/>
      <c r="AF388" s="548"/>
      <c r="AG388" s="517" t="s">
        <v>3063</v>
      </c>
      <c r="AH388" s="542" t="s">
        <v>1445</v>
      </c>
      <c r="AI388" s="549"/>
      <c r="AJ388" s="542">
        <v>0</v>
      </c>
      <c r="AK388" s="542">
        <v>0</v>
      </c>
      <c r="AL388" s="542">
        <v>1</v>
      </c>
      <c r="AM388" s="542">
        <v>0</v>
      </c>
      <c r="AN388" s="542">
        <v>0</v>
      </c>
      <c r="AO388" s="542">
        <v>0</v>
      </c>
      <c r="AP388" s="542">
        <v>0</v>
      </c>
      <c r="AQ388" s="542">
        <v>0</v>
      </c>
      <c r="AR388" s="542">
        <v>0</v>
      </c>
      <c r="AS388" s="542">
        <v>1</v>
      </c>
      <c r="AT388" s="542">
        <v>0</v>
      </c>
      <c r="AU388" s="542">
        <v>0</v>
      </c>
      <c r="AV388" s="542">
        <v>0</v>
      </c>
      <c r="AW388" s="542">
        <v>0</v>
      </c>
      <c r="AX388" s="542">
        <v>0</v>
      </c>
      <c r="AY388" s="542">
        <v>0</v>
      </c>
      <c r="AZ388" s="542">
        <v>0</v>
      </c>
      <c r="BA388" s="542">
        <v>0</v>
      </c>
      <c r="BB388" s="542">
        <v>0</v>
      </c>
      <c r="BC388" s="542">
        <v>0</v>
      </c>
      <c r="BD388" s="542">
        <v>0</v>
      </c>
      <c r="BE388" s="542">
        <v>0</v>
      </c>
      <c r="BF388" s="542">
        <v>0</v>
      </c>
      <c r="BG388" s="542">
        <v>0</v>
      </c>
      <c r="BH388" s="542">
        <v>0</v>
      </c>
      <c r="BI388" s="542">
        <v>0</v>
      </c>
      <c r="BJ388" s="542">
        <v>0</v>
      </c>
      <c r="BK388" s="542">
        <v>0</v>
      </c>
      <c r="BL388" s="542">
        <v>0</v>
      </c>
      <c r="BM388" s="542">
        <v>0</v>
      </c>
      <c r="BN388" s="550" t="s">
        <v>4490</v>
      </c>
      <c r="BO388" s="551">
        <v>0</v>
      </c>
      <c r="BP388" s="552">
        <v>0.5</v>
      </c>
      <c r="BQ388" s="553">
        <v>0.5</v>
      </c>
      <c r="BR388" s="519">
        <v>0</v>
      </c>
      <c r="BS388" s="519">
        <v>0</v>
      </c>
      <c r="BT388" s="519">
        <v>0</v>
      </c>
      <c r="BU388" s="529">
        <v>0</v>
      </c>
      <c r="BV388" s="519">
        <v>0</v>
      </c>
      <c r="BW388" s="519">
        <v>0</v>
      </c>
      <c r="BX388" s="519">
        <v>0</v>
      </c>
      <c r="BY388" s="519">
        <v>0</v>
      </c>
      <c r="BZ388" s="519">
        <v>0</v>
      </c>
      <c r="CA388" s="519">
        <v>0</v>
      </c>
      <c r="CB388" s="519">
        <v>0</v>
      </c>
      <c r="CC388" s="519">
        <v>0</v>
      </c>
      <c r="CD388" s="519">
        <v>0</v>
      </c>
      <c r="CE388" s="519">
        <v>0</v>
      </c>
      <c r="CF388" s="519">
        <v>0</v>
      </c>
      <c r="CG388" s="519">
        <v>0</v>
      </c>
      <c r="CH388" s="519">
        <v>0</v>
      </c>
      <c r="CI388" s="519">
        <v>0</v>
      </c>
      <c r="CJ388" s="519">
        <v>0</v>
      </c>
      <c r="CK388" s="623">
        <f t="shared" si="6"/>
        <v>1</v>
      </c>
      <c r="CL388" s="554">
        <v>1</v>
      </c>
      <c r="CM388" s="554">
        <v>0.5</v>
      </c>
      <c r="CN388" s="554">
        <v>0.5</v>
      </c>
      <c r="CO388" s="524">
        <v>8</v>
      </c>
      <c r="CP388" s="726"/>
      <c r="CQ388" s="525" t="s">
        <v>4965</v>
      </c>
      <c r="CR388" s="526" t="s">
        <v>4965</v>
      </c>
      <c r="CS388" s="527" t="s">
        <v>4965</v>
      </c>
      <c r="CT388" s="527" t="s">
        <v>4965</v>
      </c>
      <c r="CU388" s="527" t="s">
        <v>4965</v>
      </c>
    </row>
    <row r="389" spans="1:99" ht="12" customHeight="1" x14ac:dyDescent="0.2">
      <c r="A389" s="540" t="s">
        <v>2442</v>
      </c>
      <c r="B389" s="541" t="s">
        <v>4777</v>
      </c>
      <c r="C389" s="541" t="s">
        <v>1432</v>
      </c>
      <c r="D389" s="541" t="s">
        <v>1432</v>
      </c>
      <c r="E389" s="542" t="s">
        <v>1432</v>
      </c>
      <c r="F389" s="541" t="s">
        <v>4778</v>
      </c>
      <c r="G389" s="541" t="s">
        <v>1150</v>
      </c>
      <c r="H389" s="541" t="s">
        <v>2717</v>
      </c>
      <c r="I389" s="541" t="s">
        <v>4779</v>
      </c>
      <c r="J389" s="541">
        <v>526627</v>
      </c>
      <c r="K389" s="541">
        <v>174991</v>
      </c>
      <c r="L389" s="512" t="s">
        <v>3080</v>
      </c>
      <c r="M389" s="543">
        <v>42094</v>
      </c>
      <c r="N389" s="544" t="s">
        <v>1432</v>
      </c>
      <c r="O389" s="541">
        <v>0</v>
      </c>
      <c r="P389" s="541">
        <v>2</v>
      </c>
      <c r="Q389" s="545">
        <v>2</v>
      </c>
      <c r="R389" s="541" t="s">
        <v>4255</v>
      </c>
      <c r="S389" s="541" t="s">
        <v>1438</v>
      </c>
      <c r="T389" s="544" t="s">
        <v>4256</v>
      </c>
      <c r="U389" s="544" t="s">
        <v>4257</v>
      </c>
      <c r="V389" s="544"/>
      <c r="W389" s="541" t="s">
        <v>1439</v>
      </c>
      <c r="X389" s="544" t="s">
        <v>1432</v>
      </c>
      <c r="Y389" s="541" t="s">
        <v>1442</v>
      </c>
      <c r="Z389" s="541" t="s">
        <v>1443</v>
      </c>
      <c r="AA389" s="541" t="s">
        <v>4258</v>
      </c>
      <c r="AB389" s="541" t="s">
        <v>2713</v>
      </c>
      <c r="AC389" s="546">
        <v>1.7000000000000001E-2</v>
      </c>
      <c r="AD389" s="547">
        <v>42094</v>
      </c>
      <c r="AE389" s="547" t="s">
        <v>1938</v>
      </c>
      <c r="AF389" s="548"/>
      <c r="AG389" s="517" t="s">
        <v>3063</v>
      </c>
      <c r="AH389" s="542" t="s">
        <v>1445</v>
      </c>
      <c r="AI389" s="549"/>
      <c r="AJ389" s="542">
        <v>0</v>
      </c>
      <c r="AK389" s="542">
        <v>0</v>
      </c>
      <c r="AL389" s="542">
        <v>0</v>
      </c>
      <c r="AM389" s="542">
        <v>2</v>
      </c>
      <c r="AN389" s="542">
        <v>0</v>
      </c>
      <c r="AO389" s="542">
        <v>0</v>
      </c>
      <c r="AP389" s="542">
        <v>0</v>
      </c>
      <c r="AQ389" s="542">
        <v>0</v>
      </c>
      <c r="AR389" s="542">
        <v>0</v>
      </c>
      <c r="AS389" s="542">
        <v>0</v>
      </c>
      <c r="AT389" s="542">
        <v>2</v>
      </c>
      <c r="AU389" s="542">
        <v>0</v>
      </c>
      <c r="AV389" s="542">
        <v>0</v>
      </c>
      <c r="AW389" s="542">
        <v>0</v>
      </c>
      <c r="AX389" s="542">
        <v>0</v>
      </c>
      <c r="AY389" s="542">
        <v>0</v>
      </c>
      <c r="AZ389" s="542">
        <v>0</v>
      </c>
      <c r="BA389" s="542">
        <v>0</v>
      </c>
      <c r="BB389" s="542">
        <v>0</v>
      </c>
      <c r="BC389" s="542">
        <v>0</v>
      </c>
      <c r="BD389" s="542">
        <v>0</v>
      </c>
      <c r="BE389" s="542">
        <v>0</v>
      </c>
      <c r="BF389" s="542">
        <v>0</v>
      </c>
      <c r="BG389" s="542">
        <v>0</v>
      </c>
      <c r="BH389" s="542">
        <v>0</v>
      </c>
      <c r="BI389" s="542">
        <v>0</v>
      </c>
      <c r="BJ389" s="542">
        <v>0</v>
      </c>
      <c r="BK389" s="542">
        <v>0</v>
      </c>
      <c r="BL389" s="542">
        <v>0</v>
      </c>
      <c r="BM389" s="542">
        <v>0</v>
      </c>
      <c r="BN389" s="550" t="s">
        <v>4490</v>
      </c>
      <c r="BO389" s="551">
        <v>0</v>
      </c>
      <c r="BP389" s="552">
        <v>1</v>
      </c>
      <c r="BQ389" s="553">
        <v>1</v>
      </c>
      <c r="BR389" s="519">
        <v>0</v>
      </c>
      <c r="BS389" s="519">
        <v>0</v>
      </c>
      <c r="BT389" s="519">
        <v>0</v>
      </c>
      <c r="BU389" s="529">
        <v>0</v>
      </c>
      <c r="BV389" s="519">
        <v>0</v>
      </c>
      <c r="BW389" s="519">
        <v>0</v>
      </c>
      <c r="BX389" s="519">
        <v>0</v>
      </c>
      <c r="BY389" s="519">
        <v>0</v>
      </c>
      <c r="BZ389" s="519">
        <v>0</v>
      </c>
      <c r="CA389" s="519">
        <v>0</v>
      </c>
      <c r="CB389" s="519">
        <v>0</v>
      </c>
      <c r="CC389" s="519">
        <v>0</v>
      </c>
      <c r="CD389" s="519">
        <v>0</v>
      </c>
      <c r="CE389" s="519">
        <v>0</v>
      </c>
      <c r="CF389" s="519">
        <v>0</v>
      </c>
      <c r="CG389" s="519">
        <v>0</v>
      </c>
      <c r="CH389" s="519">
        <v>0</v>
      </c>
      <c r="CI389" s="519">
        <v>0</v>
      </c>
      <c r="CJ389" s="519">
        <v>0</v>
      </c>
      <c r="CK389" s="623">
        <f t="shared" si="6"/>
        <v>2</v>
      </c>
      <c r="CL389" s="554">
        <v>2</v>
      </c>
      <c r="CM389" s="554">
        <v>1</v>
      </c>
      <c r="CN389" s="554">
        <v>1</v>
      </c>
      <c r="CO389" s="524">
        <v>2</v>
      </c>
      <c r="CP389" s="524"/>
      <c r="CQ389" s="525" t="s">
        <v>4965</v>
      </c>
      <c r="CR389" s="526" t="s">
        <v>4965</v>
      </c>
      <c r="CS389" s="527" t="s">
        <v>4965</v>
      </c>
      <c r="CT389" s="527" t="s">
        <v>4965</v>
      </c>
      <c r="CU389" s="527" t="s">
        <v>4965</v>
      </c>
    </row>
    <row r="390" spans="1:99" ht="12" customHeight="1" x14ac:dyDescent="0.2">
      <c r="A390" s="540" t="s">
        <v>2442</v>
      </c>
      <c r="B390" s="541" t="s">
        <v>4259</v>
      </c>
      <c r="C390" s="541" t="s">
        <v>1432</v>
      </c>
      <c r="D390" s="541" t="s">
        <v>1432</v>
      </c>
      <c r="E390" s="542" t="s">
        <v>4260</v>
      </c>
      <c r="F390" s="541" t="s">
        <v>4261</v>
      </c>
      <c r="G390" s="541" t="s">
        <v>4262</v>
      </c>
      <c r="H390" s="541" t="s">
        <v>3875</v>
      </c>
      <c r="I390" s="541" t="s">
        <v>4263</v>
      </c>
      <c r="J390" s="541">
        <v>528452</v>
      </c>
      <c r="K390" s="541">
        <v>173905</v>
      </c>
      <c r="L390" s="512" t="s">
        <v>3076</v>
      </c>
      <c r="M390" s="543">
        <v>42094</v>
      </c>
      <c r="N390" s="544" t="s">
        <v>1432</v>
      </c>
      <c r="O390" s="541">
        <v>0</v>
      </c>
      <c r="P390" s="541">
        <v>1</v>
      </c>
      <c r="Q390" s="545">
        <v>1</v>
      </c>
      <c r="R390" s="541" t="s">
        <v>4264</v>
      </c>
      <c r="S390" s="541" t="s">
        <v>1438</v>
      </c>
      <c r="T390" s="544" t="s">
        <v>4265</v>
      </c>
      <c r="U390" s="544" t="s">
        <v>4266</v>
      </c>
      <c r="V390" s="544"/>
      <c r="W390" s="541" t="s">
        <v>1439</v>
      </c>
      <c r="X390" s="544" t="s">
        <v>1432</v>
      </c>
      <c r="Y390" s="541" t="s">
        <v>1442</v>
      </c>
      <c r="Z390" s="541" t="s">
        <v>4694</v>
      </c>
      <c r="AA390" s="541" t="s">
        <v>1444</v>
      </c>
      <c r="AB390" s="541" t="s">
        <v>2713</v>
      </c>
      <c r="AC390" s="546">
        <v>1.0999999999999999E-2</v>
      </c>
      <c r="AD390" s="547">
        <v>42094</v>
      </c>
      <c r="AE390" s="547" t="s">
        <v>1938</v>
      </c>
      <c r="AF390" s="548"/>
      <c r="AG390" s="517" t="s">
        <v>3063</v>
      </c>
      <c r="AH390" s="542" t="s">
        <v>1445</v>
      </c>
      <c r="AI390" s="542">
        <v>0</v>
      </c>
      <c r="AJ390" s="542">
        <v>0</v>
      </c>
      <c r="AK390" s="542">
        <v>0</v>
      </c>
      <c r="AL390" s="542">
        <v>0</v>
      </c>
      <c r="AM390" s="542">
        <v>1</v>
      </c>
      <c r="AN390" s="542">
        <v>0</v>
      </c>
      <c r="AO390" s="542">
        <v>0</v>
      </c>
      <c r="AP390" s="542">
        <v>0</v>
      </c>
      <c r="AQ390" s="542">
        <v>0</v>
      </c>
      <c r="AR390" s="542">
        <v>0</v>
      </c>
      <c r="AS390" s="542">
        <v>0</v>
      </c>
      <c r="AT390" s="542">
        <v>0</v>
      </c>
      <c r="AU390" s="542">
        <v>0</v>
      </c>
      <c r="AV390" s="542">
        <v>0</v>
      </c>
      <c r="AW390" s="542">
        <v>0</v>
      </c>
      <c r="AX390" s="542">
        <v>0</v>
      </c>
      <c r="AY390" s="542">
        <v>0</v>
      </c>
      <c r="AZ390" s="542">
        <v>0</v>
      </c>
      <c r="BA390" s="542">
        <v>1</v>
      </c>
      <c r="BB390" s="542">
        <v>0</v>
      </c>
      <c r="BC390" s="542">
        <v>0</v>
      </c>
      <c r="BD390" s="542">
        <v>0</v>
      </c>
      <c r="BE390" s="542">
        <v>0</v>
      </c>
      <c r="BF390" s="542">
        <v>0</v>
      </c>
      <c r="BG390" s="542">
        <v>0</v>
      </c>
      <c r="BH390" s="542">
        <v>0</v>
      </c>
      <c r="BI390" s="542">
        <v>0</v>
      </c>
      <c r="BJ390" s="542">
        <v>0</v>
      </c>
      <c r="BK390" s="542">
        <v>0</v>
      </c>
      <c r="BL390" s="542">
        <v>0</v>
      </c>
      <c r="BM390" s="542">
        <v>0</v>
      </c>
      <c r="BN390" s="550" t="s">
        <v>4490</v>
      </c>
      <c r="BO390" s="551">
        <v>0</v>
      </c>
      <c r="BP390" s="552">
        <v>0.5</v>
      </c>
      <c r="BQ390" s="553">
        <v>0.5</v>
      </c>
      <c r="BR390" s="519">
        <v>0</v>
      </c>
      <c r="BS390" s="519">
        <v>0</v>
      </c>
      <c r="BT390" s="519">
        <v>0</v>
      </c>
      <c r="BU390" s="529">
        <v>0</v>
      </c>
      <c r="BV390" s="519">
        <v>0</v>
      </c>
      <c r="BW390" s="519">
        <v>0</v>
      </c>
      <c r="BX390" s="519">
        <v>0</v>
      </c>
      <c r="BY390" s="519">
        <v>0</v>
      </c>
      <c r="BZ390" s="519">
        <v>0</v>
      </c>
      <c r="CA390" s="519">
        <v>0</v>
      </c>
      <c r="CB390" s="519">
        <v>0</v>
      </c>
      <c r="CC390" s="519">
        <v>0</v>
      </c>
      <c r="CD390" s="519">
        <v>0</v>
      </c>
      <c r="CE390" s="519">
        <v>0</v>
      </c>
      <c r="CF390" s="519">
        <v>0</v>
      </c>
      <c r="CG390" s="519">
        <v>0</v>
      </c>
      <c r="CH390" s="519">
        <v>0</v>
      </c>
      <c r="CI390" s="519">
        <v>0</v>
      </c>
      <c r="CJ390" s="519">
        <v>0</v>
      </c>
      <c r="CK390" s="623">
        <f t="shared" si="6"/>
        <v>1</v>
      </c>
      <c r="CL390" s="554">
        <v>1</v>
      </c>
      <c r="CM390" s="554">
        <v>0.5</v>
      </c>
      <c r="CN390" s="554">
        <v>0.5</v>
      </c>
      <c r="CO390" s="524">
        <v>2</v>
      </c>
      <c r="CP390" s="524"/>
      <c r="CQ390" s="525" t="s">
        <v>4965</v>
      </c>
      <c r="CR390" s="526" t="s">
        <v>4965</v>
      </c>
      <c r="CS390" s="527" t="s">
        <v>4965</v>
      </c>
      <c r="CT390" s="527" t="s">
        <v>4965</v>
      </c>
      <c r="CU390" s="527" t="s">
        <v>4965</v>
      </c>
    </row>
    <row r="391" spans="1:99" s="71" customFormat="1" ht="12" customHeight="1" x14ac:dyDescent="0.2">
      <c r="A391" s="540" t="s">
        <v>2442</v>
      </c>
      <c r="B391" s="541" t="s">
        <v>4267</v>
      </c>
      <c r="C391" s="541" t="s">
        <v>1432</v>
      </c>
      <c r="D391" s="541" t="s">
        <v>1432</v>
      </c>
      <c r="E391" s="542" t="s">
        <v>4268</v>
      </c>
      <c r="F391" s="541" t="s">
        <v>4269</v>
      </c>
      <c r="G391" s="541" t="s">
        <v>4270</v>
      </c>
      <c r="H391" s="541" t="s">
        <v>2717</v>
      </c>
      <c r="I391" s="541" t="s">
        <v>4271</v>
      </c>
      <c r="J391" s="541">
        <v>526969</v>
      </c>
      <c r="K391" s="541">
        <v>176463</v>
      </c>
      <c r="L391" s="512" t="s">
        <v>4766</v>
      </c>
      <c r="M391" s="543">
        <v>42094</v>
      </c>
      <c r="N391" s="544" t="s">
        <v>1432</v>
      </c>
      <c r="O391" s="541">
        <v>0</v>
      </c>
      <c r="P391" s="541">
        <v>9</v>
      </c>
      <c r="Q391" s="545">
        <v>9</v>
      </c>
      <c r="R391" s="541" t="s">
        <v>4272</v>
      </c>
      <c r="S391" s="541" t="s">
        <v>1438</v>
      </c>
      <c r="T391" s="544" t="s">
        <v>4273</v>
      </c>
      <c r="U391" s="544" t="s">
        <v>4257</v>
      </c>
      <c r="V391" s="544"/>
      <c r="W391" s="541" t="s">
        <v>1439</v>
      </c>
      <c r="X391" s="544" t="s">
        <v>1432</v>
      </c>
      <c r="Y391" s="541" t="s">
        <v>1442</v>
      </c>
      <c r="Z391" s="541" t="s">
        <v>1443</v>
      </c>
      <c r="AA391" s="541" t="s">
        <v>1444</v>
      </c>
      <c r="AB391" s="541" t="s">
        <v>2713</v>
      </c>
      <c r="AC391" s="546">
        <v>0.01</v>
      </c>
      <c r="AD391" s="547">
        <v>42094</v>
      </c>
      <c r="AE391" s="547" t="s">
        <v>1938</v>
      </c>
      <c r="AF391" s="548"/>
      <c r="AG391" s="517" t="s">
        <v>3063</v>
      </c>
      <c r="AH391" s="542" t="s">
        <v>1445</v>
      </c>
      <c r="AI391" s="549"/>
      <c r="AJ391" s="542">
        <v>0</v>
      </c>
      <c r="AK391" s="542">
        <v>9</v>
      </c>
      <c r="AL391" s="542">
        <v>0</v>
      </c>
      <c r="AM391" s="542">
        <v>3</v>
      </c>
      <c r="AN391" s="542">
        <v>4</v>
      </c>
      <c r="AO391" s="542">
        <v>2</v>
      </c>
      <c r="AP391" s="542">
        <v>0</v>
      </c>
      <c r="AQ391" s="542">
        <v>0</v>
      </c>
      <c r="AR391" s="542">
        <v>0</v>
      </c>
      <c r="AS391" s="542">
        <v>0</v>
      </c>
      <c r="AT391" s="542">
        <v>3</v>
      </c>
      <c r="AU391" s="542">
        <v>4</v>
      </c>
      <c r="AV391" s="542">
        <v>2</v>
      </c>
      <c r="AW391" s="542">
        <v>0</v>
      </c>
      <c r="AX391" s="542">
        <v>0</v>
      </c>
      <c r="AY391" s="542">
        <v>0</v>
      </c>
      <c r="AZ391" s="542">
        <v>0</v>
      </c>
      <c r="BA391" s="542">
        <v>0</v>
      </c>
      <c r="BB391" s="542">
        <v>0</v>
      </c>
      <c r="BC391" s="542">
        <v>0</v>
      </c>
      <c r="BD391" s="542">
        <v>0</v>
      </c>
      <c r="BE391" s="542">
        <v>0</v>
      </c>
      <c r="BF391" s="542">
        <v>0</v>
      </c>
      <c r="BG391" s="542">
        <v>0</v>
      </c>
      <c r="BH391" s="542">
        <v>0</v>
      </c>
      <c r="BI391" s="542">
        <v>0</v>
      </c>
      <c r="BJ391" s="542">
        <v>0</v>
      </c>
      <c r="BK391" s="542">
        <v>0</v>
      </c>
      <c r="BL391" s="542">
        <v>0</v>
      </c>
      <c r="BM391" s="542">
        <v>0</v>
      </c>
      <c r="BN391" s="550" t="s">
        <v>4490</v>
      </c>
      <c r="BO391" s="551">
        <v>0</v>
      </c>
      <c r="BP391" s="552">
        <v>4.5</v>
      </c>
      <c r="BQ391" s="553">
        <v>4.5</v>
      </c>
      <c r="BR391" s="519">
        <v>0</v>
      </c>
      <c r="BS391" s="519">
        <v>0</v>
      </c>
      <c r="BT391" s="519">
        <v>0</v>
      </c>
      <c r="BU391" s="529">
        <v>0</v>
      </c>
      <c r="BV391" s="519">
        <v>0</v>
      </c>
      <c r="BW391" s="519">
        <v>0</v>
      </c>
      <c r="BX391" s="519">
        <v>0</v>
      </c>
      <c r="BY391" s="519">
        <v>0</v>
      </c>
      <c r="BZ391" s="519">
        <v>0</v>
      </c>
      <c r="CA391" s="519">
        <v>0</v>
      </c>
      <c r="CB391" s="519">
        <v>0</v>
      </c>
      <c r="CC391" s="519">
        <v>0</v>
      </c>
      <c r="CD391" s="519">
        <v>0</v>
      </c>
      <c r="CE391" s="519">
        <v>0</v>
      </c>
      <c r="CF391" s="519">
        <v>0</v>
      </c>
      <c r="CG391" s="519">
        <v>0</v>
      </c>
      <c r="CH391" s="519">
        <v>0</v>
      </c>
      <c r="CI391" s="519">
        <v>0</v>
      </c>
      <c r="CJ391" s="519">
        <v>0</v>
      </c>
      <c r="CK391" s="623">
        <f t="shared" si="6"/>
        <v>9</v>
      </c>
      <c r="CL391" s="554">
        <v>9</v>
      </c>
      <c r="CM391" s="554">
        <v>4.5</v>
      </c>
      <c r="CN391" s="554">
        <v>4.5</v>
      </c>
      <c r="CO391" s="524">
        <v>2</v>
      </c>
      <c r="CP391" s="524"/>
      <c r="CQ391" s="525" t="s">
        <v>4965</v>
      </c>
      <c r="CR391" s="526" t="s">
        <v>4965</v>
      </c>
      <c r="CS391" s="527" t="s">
        <v>4965</v>
      </c>
      <c r="CT391" s="527" t="s">
        <v>4965</v>
      </c>
      <c r="CU391" s="527" t="s">
        <v>4965</v>
      </c>
    </row>
    <row r="392" spans="1:99" ht="12" customHeight="1" x14ac:dyDescent="0.2">
      <c r="A392" s="540" t="s">
        <v>2442</v>
      </c>
      <c r="B392" s="541" t="s">
        <v>4274</v>
      </c>
      <c r="C392" s="541" t="s">
        <v>1432</v>
      </c>
      <c r="D392" s="541" t="s">
        <v>1432</v>
      </c>
      <c r="E392" s="542" t="s">
        <v>4275</v>
      </c>
      <c r="F392" s="541" t="s">
        <v>4209</v>
      </c>
      <c r="G392" s="541" t="s">
        <v>4276</v>
      </c>
      <c r="H392" s="541" t="s">
        <v>2717</v>
      </c>
      <c r="I392" s="541" t="s">
        <v>4277</v>
      </c>
      <c r="J392" s="541">
        <v>527059</v>
      </c>
      <c r="K392" s="541">
        <v>176670</v>
      </c>
      <c r="L392" s="512" t="s">
        <v>4766</v>
      </c>
      <c r="M392" s="543">
        <v>41645</v>
      </c>
      <c r="N392" s="544" t="s">
        <v>1432</v>
      </c>
      <c r="O392" s="541">
        <v>0</v>
      </c>
      <c r="P392" s="541">
        <v>104</v>
      </c>
      <c r="Q392" s="545">
        <v>104</v>
      </c>
      <c r="R392" s="541" t="s">
        <v>4279</v>
      </c>
      <c r="S392" s="541" t="s">
        <v>1154</v>
      </c>
      <c r="T392" s="544" t="s">
        <v>4280</v>
      </c>
      <c r="U392" s="544" t="s">
        <v>434</v>
      </c>
      <c r="V392" s="544"/>
      <c r="W392" s="541" t="s">
        <v>1439</v>
      </c>
      <c r="X392" s="544" t="s">
        <v>1432</v>
      </c>
      <c r="Y392" s="541" t="s">
        <v>1442</v>
      </c>
      <c r="Z392" s="541" t="s">
        <v>1443</v>
      </c>
      <c r="AA392" s="541" t="s">
        <v>1443</v>
      </c>
      <c r="AB392" s="541" t="s">
        <v>1444</v>
      </c>
      <c r="AC392" s="546">
        <v>0.90900000000000003</v>
      </c>
      <c r="AD392" s="547">
        <v>41645</v>
      </c>
      <c r="AE392" s="547"/>
      <c r="AF392" s="548"/>
      <c r="AG392" s="517" t="s">
        <v>3063</v>
      </c>
      <c r="AH392" s="542" t="s">
        <v>1445</v>
      </c>
      <c r="AI392" s="549"/>
      <c r="AJ392" s="542">
        <v>10</v>
      </c>
      <c r="AK392" s="542">
        <v>104</v>
      </c>
      <c r="AL392" s="542">
        <v>0</v>
      </c>
      <c r="AM392" s="542">
        <v>31</v>
      </c>
      <c r="AN392" s="542">
        <v>67</v>
      </c>
      <c r="AO392" s="542">
        <v>6</v>
      </c>
      <c r="AP392" s="542">
        <v>0</v>
      </c>
      <c r="AQ392" s="542">
        <v>0</v>
      </c>
      <c r="AR392" s="542">
        <v>0</v>
      </c>
      <c r="AS392" s="542">
        <v>0</v>
      </c>
      <c r="AT392" s="542">
        <v>31</v>
      </c>
      <c r="AU392" s="542">
        <v>67</v>
      </c>
      <c r="AV392" s="542">
        <v>4</v>
      </c>
      <c r="AW392" s="542">
        <v>0</v>
      </c>
      <c r="AX392" s="542">
        <v>0</v>
      </c>
      <c r="AY392" s="542">
        <v>0</v>
      </c>
      <c r="AZ392" s="542">
        <v>0</v>
      </c>
      <c r="BA392" s="542">
        <v>0</v>
      </c>
      <c r="BB392" s="542">
        <v>0</v>
      </c>
      <c r="BC392" s="542">
        <v>2</v>
      </c>
      <c r="BD392" s="542">
        <v>0</v>
      </c>
      <c r="BE392" s="542">
        <v>0</v>
      </c>
      <c r="BF392" s="542">
        <v>0</v>
      </c>
      <c r="BG392" s="542">
        <v>0</v>
      </c>
      <c r="BH392" s="542">
        <v>0</v>
      </c>
      <c r="BI392" s="542">
        <v>0</v>
      </c>
      <c r="BJ392" s="542">
        <v>0</v>
      </c>
      <c r="BK392" s="542">
        <v>0</v>
      </c>
      <c r="BL392" s="542">
        <v>0</v>
      </c>
      <c r="BM392" s="542">
        <v>0</v>
      </c>
      <c r="BN392" s="550" t="s">
        <v>4491</v>
      </c>
      <c r="BO392" s="551">
        <v>0</v>
      </c>
      <c r="BP392" s="552">
        <v>52</v>
      </c>
      <c r="BQ392" s="553">
        <v>52</v>
      </c>
      <c r="BR392" s="519">
        <v>0</v>
      </c>
      <c r="BS392" s="519">
        <v>0</v>
      </c>
      <c r="BT392" s="519">
        <v>0</v>
      </c>
      <c r="BU392" s="529">
        <v>0</v>
      </c>
      <c r="BV392" s="519">
        <v>0</v>
      </c>
      <c r="BW392" s="519">
        <v>0</v>
      </c>
      <c r="BX392" s="519">
        <v>0</v>
      </c>
      <c r="BY392" s="519">
        <v>0</v>
      </c>
      <c r="BZ392" s="519">
        <v>0</v>
      </c>
      <c r="CA392" s="519">
        <v>0</v>
      </c>
      <c r="CB392" s="519">
        <v>0</v>
      </c>
      <c r="CC392" s="519">
        <v>0</v>
      </c>
      <c r="CD392" s="519">
        <v>0</v>
      </c>
      <c r="CE392" s="519">
        <v>0</v>
      </c>
      <c r="CF392" s="519">
        <v>0</v>
      </c>
      <c r="CG392" s="519">
        <v>0</v>
      </c>
      <c r="CH392" s="519">
        <v>0</v>
      </c>
      <c r="CI392" s="519">
        <v>0</v>
      </c>
      <c r="CJ392" s="519">
        <v>0</v>
      </c>
      <c r="CK392" s="623">
        <f t="shared" si="6"/>
        <v>104</v>
      </c>
      <c r="CL392" s="554">
        <v>104</v>
      </c>
      <c r="CM392" s="554">
        <v>52</v>
      </c>
      <c r="CN392" s="554">
        <v>52</v>
      </c>
      <c r="CO392" s="524">
        <v>3</v>
      </c>
      <c r="CP392" s="726"/>
      <c r="CQ392" s="525" t="s">
        <v>4965</v>
      </c>
      <c r="CR392" s="526" t="s">
        <v>4965</v>
      </c>
      <c r="CS392" s="527" t="s">
        <v>4965</v>
      </c>
      <c r="CT392" s="527" t="s">
        <v>4965</v>
      </c>
      <c r="CU392" s="527" t="s">
        <v>4965</v>
      </c>
    </row>
    <row r="393" spans="1:99" s="71" customFormat="1" ht="12" customHeight="1" x14ac:dyDescent="0.2">
      <c r="A393" s="540" t="s">
        <v>2442</v>
      </c>
      <c r="B393" s="541" t="s">
        <v>4281</v>
      </c>
      <c r="C393" s="541" t="s">
        <v>1432</v>
      </c>
      <c r="D393" s="541" t="s">
        <v>1432</v>
      </c>
      <c r="E393" s="542" t="s">
        <v>1432</v>
      </c>
      <c r="F393" s="541" t="s">
        <v>4282</v>
      </c>
      <c r="G393" s="541" t="s">
        <v>4802</v>
      </c>
      <c r="H393" s="541" t="s">
        <v>1885</v>
      </c>
      <c r="I393" s="541" t="s">
        <v>4283</v>
      </c>
      <c r="J393" s="541">
        <v>525881</v>
      </c>
      <c r="K393" s="541">
        <v>173723</v>
      </c>
      <c r="L393" s="512" t="s">
        <v>3078</v>
      </c>
      <c r="M393" s="543">
        <v>41593</v>
      </c>
      <c r="N393" s="544" t="s">
        <v>1432</v>
      </c>
      <c r="O393" s="541">
        <v>1</v>
      </c>
      <c r="P393" s="541">
        <v>3</v>
      </c>
      <c r="Q393" s="545">
        <v>2</v>
      </c>
      <c r="R393" s="541" t="s">
        <v>4076</v>
      </c>
      <c r="S393" s="541" t="s">
        <v>1438</v>
      </c>
      <c r="T393" s="544" t="s">
        <v>4077</v>
      </c>
      <c r="U393" s="544" t="s">
        <v>4078</v>
      </c>
      <c r="V393" s="544"/>
      <c r="W393" s="541" t="s">
        <v>1439</v>
      </c>
      <c r="X393" s="544" t="s">
        <v>1432</v>
      </c>
      <c r="Y393" s="541" t="s">
        <v>1442</v>
      </c>
      <c r="Z393" s="541" t="s">
        <v>4694</v>
      </c>
      <c r="AA393" s="541" t="s">
        <v>1444</v>
      </c>
      <c r="AB393" s="541" t="s">
        <v>2713</v>
      </c>
      <c r="AC393" s="546">
        <v>1.4E-2</v>
      </c>
      <c r="AD393" s="547">
        <v>41593</v>
      </c>
      <c r="AE393" s="547"/>
      <c r="AF393" s="548"/>
      <c r="AG393" s="517" t="s">
        <v>3063</v>
      </c>
      <c r="AH393" s="542" t="s">
        <v>1445</v>
      </c>
      <c r="AI393" s="549"/>
      <c r="AJ393" s="542">
        <v>0</v>
      </c>
      <c r="AK393" s="542">
        <v>0</v>
      </c>
      <c r="AL393" s="542">
        <v>1</v>
      </c>
      <c r="AM393" s="542">
        <v>0</v>
      </c>
      <c r="AN393" s="542">
        <v>2</v>
      </c>
      <c r="AO393" s="542">
        <v>-1</v>
      </c>
      <c r="AP393" s="542">
        <v>0</v>
      </c>
      <c r="AQ393" s="542">
        <v>0</v>
      </c>
      <c r="AR393" s="542">
        <v>0</v>
      </c>
      <c r="AS393" s="542">
        <v>1</v>
      </c>
      <c r="AT393" s="542">
        <v>0</v>
      </c>
      <c r="AU393" s="542">
        <v>2</v>
      </c>
      <c r="AV393" s="542">
        <v>-1</v>
      </c>
      <c r="AW393" s="542">
        <v>0</v>
      </c>
      <c r="AX393" s="542">
        <v>0</v>
      </c>
      <c r="AY393" s="542">
        <v>0</v>
      </c>
      <c r="AZ393" s="542">
        <v>0</v>
      </c>
      <c r="BA393" s="542">
        <v>0</v>
      </c>
      <c r="BB393" s="542">
        <v>0</v>
      </c>
      <c r="BC393" s="542">
        <v>0</v>
      </c>
      <c r="BD393" s="542">
        <v>0</v>
      </c>
      <c r="BE393" s="542">
        <v>0</v>
      </c>
      <c r="BF393" s="542">
        <v>0</v>
      </c>
      <c r="BG393" s="542">
        <v>0</v>
      </c>
      <c r="BH393" s="542">
        <v>0</v>
      </c>
      <c r="BI393" s="542">
        <v>0</v>
      </c>
      <c r="BJ393" s="542">
        <v>0</v>
      </c>
      <c r="BK393" s="542">
        <v>0</v>
      </c>
      <c r="BL393" s="542">
        <v>0</v>
      </c>
      <c r="BM393" s="542">
        <v>0</v>
      </c>
      <c r="BN393" s="550" t="s">
        <v>4490</v>
      </c>
      <c r="BO393" s="551">
        <v>0</v>
      </c>
      <c r="BP393" s="552">
        <v>1</v>
      </c>
      <c r="BQ393" s="553">
        <v>1</v>
      </c>
      <c r="BR393" s="519">
        <v>0</v>
      </c>
      <c r="BS393" s="519">
        <v>0</v>
      </c>
      <c r="BT393" s="519">
        <v>0</v>
      </c>
      <c r="BU393" s="529">
        <v>0</v>
      </c>
      <c r="BV393" s="519">
        <v>0</v>
      </c>
      <c r="BW393" s="519">
        <v>0</v>
      </c>
      <c r="BX393" s="519">
        <v>0</v>
      </c>
      <c r="BY393" s="519">
        <v>0</v>
      </c>
      <c r="BZ393" s="519">
        <v>0</v>
      </c>
      <c r="CA393" s="519">
        <v>0</v>
      </c>
      <c r="CB393" s="519">
        <v>0</v>
      </c>
      <c r="CC393" s="519">
        <v>0</v>
      </c>
      <c r="CD393" s="519">
        <v>0</v>
      </c>
      <c r="CE393" s="519">
        <v>0</v>
      </c>
      <c r="CF393" s="519">
        <v>0</v>
      </c>
      <c r="CG393" s="519">
        <v>0</v>
      </c>
      <c r="CH393" s="519">
        <v>0</v>
      </c>
      <c r="CI393" s="519">
        <v>0</v>
      </c>
      <c r="CJ393" s="519">
        <v>0</v>
      </c>
      <c r="CK393" s="623">
        <f t="shared" si="6"/>
        <v>2</v>
      </c>
      <c r="CL393" s="554">
        <v>2</v>
      </c>
      <c r="CM393" s="554">
        <v>1</v>
      </c>
      <c r="CN393" s="554">
        <v>1</v>
      </c>
      <c r="CO393" s="524">
        <v>2</v>
      </c>
      <c r="CP393" s="524"/>
      <c r="CQ393" s="525" t="s">
        <v>4965</v>
      </c>
      <c r="CR393" s="526" t="s">
        <v>4965</v>
      </c>
      <c r="CS393" s="527" t="s">
        <v>4965</v>
      </c>
      <c r="CT393" s="527" t="s">
        <v>4965</v>
      </c>
      <c r="CU393" s="531" t="s">
        <v>1938</v>
      </c>
    </row>
    <row r="394" spans="1:99" ht="12" customHeight="1" x14ac:dyDescent="0.2">
      <c r="A394" s="540" t="s">
        <v>2442</v>
      </c>
      <c r="B394" s="541" t="s">
        <v>4079</v>
      </c>
      <c r="C394" s="541" t="s">
        <v>4080</v>
      </c>
      <c r="D394" s="541" t="s">
        <v>1432</v>
      </c>
      <c r="E394" s="542" t="s">
        <v>4081</v>
      </c>
      <c r="F394" s="541" t="s">
        <v>1432</v>
      </c>
      <c r="G394" s="541" t="s">
        <v>4082</v>
      </c>
      <c r="H394" s="541" t="s">
        <v>1458</v>
      </c>
      <c r="I394" s="541" t="s">
        <v>4083</v>
      </c>
      <c r="J394" s="541">
        <v>523343</v>
      </c>
      <c r="K394" s="541">
        <v>174373</v>
      </c>
      <c r="L394" s="512" t="s">
        <v>521</v>
      </c>
      <c r="M394" s="543">
        <v>41729</v>
      </c>
      <c r="N394" s="544" t="s">
        <v>1432</v>
      </c>
      <c r="O394" s="541">
        <v>0</v>
      </c>
      <c r="P394" s="541">
        <v>155</v>
      </c>
      <c r="Q394" s="545">
        <v>155</v>
      </c>
      <c r="R394" s="541" t="s">
        <v>4084</v>
      </c>
      <c r="S394" s="541" t="s">
        <v>1154</v>
      </c>
      <c r="T394" s="544" t="s">
        <v>4280</v>
      </c>
      <c r="U394" s="544" t="s">
        <v>1140</v>
      </c>
      <c r="V394" s="544"/>
      <c r="W394" s="541" t="s">
        <v>1439</v>
      </c>
      <c r="X394" s="544" t="s">
        <v>1432</v>
      </c>
      <c r="Y394" s="541" t="s">
        <v>1442</v>
      </c>
      <c r="Z394" s="541" t="s">
        <v>1443</v>
      </c>
      <c r="AA394" s="541" t="s">
        <v>1443</v>
      </c>
      <c r="AB394" s="541" t="s">
        <v>1444</v>
      </c>
      <c r="AC394" s="546">
        <v>1.7</v>
      </c>
      <c r="AD394" s="547">
        <v>41729</v>
      </c>
      <c r="AE394" s="547"/>
      <c r="AF394" s="548"/>
      <c r="AG394" s="517" t="s">
        <v>3063</v>
      </c>
      <c r="AH394" s="542" t="s">
        <v>1445</v>
      </c>
      <c r="AI394" s="549"/>
      <c r="AJ394" s="542">
        <v>15</v>
      </c>
      <c r="AK394" s="542">
        <v>155</v>
      </c>
      <c r="AL394" s="542">
        <v>0</v>
      </c>
      <c r="AM394" s="542">
        <v>7</v>
      </c>
      <c r="AN394" s="542">
        <v>107</v>
      </c>
      <c r="AO394" s="542">
        <v>22</v>
      </c>
      <c r="AP394" s="542">
        <v>19</v>
      </c>
      <c r="AQ394" s="542">
        <v>0</v>
      </c>
      <c r="AR394" s="542">
        <v>0</v>
      </c>
      <c r="AS394" s="542">
        <v>0</v>
      </c>
      <c r="AT394" s="542">
        <v>7</v>
      </c>
      <c r="AU394" s="542">
        <v>107</v>
      </c>
      <c r="AV394" s="542">
        <v>11</v>
      </c>
      <c r="AW394" s="542">
        <v>0</v>
      </c>
      <c r="AX394" s="542">
        <v>0</v>
      </c>
      <c r="AY394" s="542">
        <v>0</v>
      </c>
      <c r="AZ394" s="542">
        <v>0</v>
      </c>
      <c r="BA394" s="542">
        <v>0</v>
      </c>
      <c r="BB394" s="542">
        <v>0</v>
      </c>
      <c r="BC394" s="542">
        <v>11</v>
      </c>
      <c r="BD394" s="542">
        <v>19</v>
      </c>
      <c r="BE394" s="542">
        <v>0</v>
      </c>
      <c r="BF394" s="542">
        <v>0</v>
      </c>
      <c r="BG394" s="542">
        <v>0</v>
      </c>
      <c r="BH394" s="542">
        <v>0</v>
      </c>
      <c r="BI394" s="542">
        <v>0</v>
      </c>
      <c r="BJ394" s="542">
        <v>0</v>
      </c>
      <c r="BK394" s="542">
        <v>0</v>
      </c>
      <c r="BL394" s="542">
        <v>0</v>
      </c>
      <c r="BM394" s="542">
        <v>0</v>
      </c>
      <c r="BN394" s="550" t="s">
        <v>4491</v>
      </c>
      <c r="BO394" s="551">
        <v>0</v>
      </c>
      <c r="BP394" s="552">
        <v>68</v>
      </c>
      <c r="BQ394" s="553">
        <v>87</v>
      </c>
      <c r="BR394" s="519">
        <v>0</v>
      </c>
      <c r="BS394" s="519">
        <v>0</v>
      </c>
      <c r="BT394" s="519">
        <v>0</v>
      </c>
      <c r="BU394" s="529">
        <v>0</v>
      </c>
      <c r="BV394" s="519">
        <v>0</v>
      </c>
      <c r="BW394" s="519">
        <v>0</v>
      </c>
      <c r="BX394" s="519">
        <v>0</v>
      </c>
      <c r="BY394" s="519">
        <v>0</v>
      </c>
      <c r="BZ394" s="519">
        <v>0</v>
      </c>
      <c r="CA394" s="519">
        <v>0</v>
      </c>
      <c r="CB394" s="519">
        <v>0</v>
      </c>
      <c r="CC394" s="519">
        <v>0</v>
      </c>
      <c r="CD394" s="519">
        <v>0</v>
      </c>
      <c r="CE394" s="519">
        <v>0</v>
      </c>
      <c r="CF394" s="519">
        <v>0</v>
      </c>
      <c r="CG394" s="519">
        <v>0</v>
      </c>
      <c r="CH394" s="519">
        <v>0</v>
      </c>
      <c r="CI394" s="519">
        <v>0</v>
      </c>
      <c r="CJ394" s="519">
        <v>0</v>
      </c>
      <c r="CK394" s="623">
        <f t="shared" si="6"/>
        <v>155</v>
      </c>
      <c r="CL394" s="554">
        <v>155</v>
      </c>
      <c r="CM394" s="554">
        <v>87</v>
      </c>
      <c r="CN394" s="554">
        <v>87</v>
      </c>
      <c r="CO394" s="524">
        <v>3</v>
      </c>
      <c r="CP394" s="726"/>
      <c r="CQ394" s="525" t="s">
        <v>4965</v>
      </c>
      <c r="CR394" s="526" t="s">
        <v>4965</v>
      </c>
      <c r="CS394" s="527" t="s">
        <v>4965</v>
      </c>
      <c r="CT394" s="527" t="s">
        <v>4965</v>
      </c>
      <c r="CU394" s="527" t="s">
        <v>4965</v>
      </c>
    </row>
    <row r="395" spans="1:99" ht="12" customHeight="1" x14ac:dyDescent="0.2">
      <c r="A395" s="540" t="s">
        <v>2442</v>
      </c>
      <c r="B395" s="541" t="s">
        <v>4085</v>
      </c>
      <c r="C395" s="541" t="s">
        <v>1432</v>
      </c>
      <c r="D395" s="541" t="s">
        <v>1432</v>
      </c>
      <c r="E395" s="542" t="s">
        <v>4086</v>
      </c>
      <c r="F395" s="541" t="s">
        <v>4087</v>
      </c>
      <c r="G395" s="541" t="s">
        <v>2347</v>
      </c>
      <c r="H395" s="541" t="s">
        <v>1435</v>
      </c>
      <c r="I395" s="541" t="s">
        <v>1432</v>
      </c>
      <c r="J395" s="541">
        <v>527983</v>
      </c>
      <c r="K395" s="541">
        <v>170815</v>
      </c>
      <c r="L395" s="512" t="s">
        <v>3082</v>
      </c>
      <c r="M395" s="543">
        <v>41663</v>
      </c>
      <c r="N395" s="544" t="s">
        <v>1432</v>
      </c>
      <c r="O395" s="541">
        <v>0</v>
      </c>
      <c r="P395" s="541">
        <v>16</v>
      </c>
      <c r="Q395" s="545">
        <v>16</v>
      </c>
      <c r="R395" s="541" t="s">
        <v>4089</v>
      </c>
      <c r="S395" s="541" t="s">
        <v>1154</v>
      </c>
      <c r="T395" s="544" t="s">
        <v>4090</v>
      </c>
      <c r="U395" s="544" t="s">
        <v>4284</v>
      </c>
      <c r="V395" s="544"/>
      <c r="W395" s="541" t="s">
        <v>1439</v>
      </c>
      <c r="X395" s="544" t="s">
        <v>1432</v>
      </c>
      <c r="Y395" s="541" t="s">
        <v>1442</v>
      </c>
      <c r="Z395" s="541" t="s">
        <v>1443</v>
      </c>
      <c r="AA395" s="541" t="s">
        <v>1444</v>
      </c>
      <c r="AB395" s="541" t="s">
        <v>4720</v>
      </c>
      <c r="AC395" s="546">
        <v>3.9E-2</v>
      </c>
      <c r="AD395" s="547">
        <v>41663</v>
      </c>
      <c r="AE395" s="547"/>
      <c r="AF395" s="548"/>
      <c r="AG395" s="517" t="s">
        <v>1931</v>
      </c>
      <c r="AH395" s="542" t="s">
        <v>3905</v>
      </c>
      <c r="AI395" s="549"/>
      <c r="AJ395" s="542">
        <v>2</v>
      </c>
      <c r="AK395" s="542">
        <v>16</v>
      </c>
      <c r="AL395" s="542">
        <v>0</v>
      </c>
      <c r="AM395" s="542">
        <v>4</v>
      </c>
      <c r="AN395" s="542">
        <v>5</v>
      </c>
      <c r="AO395" s="542">
        <v>7</v>
      </c>
      <c r="AP395" s="542">
        <v>0</v>
      </c>
      <c r="AQ395" s="542">
        <v>0</v>
      </c>
      <c r="AR395" s="542">
        <v>0</v>
      </c>
      <c r="AS395" s="542">
        <v>0</v>
      </c>
      <c r="AT395" s="542">
        <v>4</v>
      </c>
      <c r="AU395" s="542">
        <v>5</v>
      </c>
      <c r="AV395" s="542">
        <v>7</v>
      </c>
      <c r="AW395" s="542">
        <v>0</v>
      </c>
      <c r="AX395" s="542">
        <v>0</v>
      </c>
      <c r="AY395" s="542">
        <v>0</v>
      </c>
      <c r="AZ395" s="542">
        <v>0</v>
      </c>
      <c r="BA395" s="542">
        <v>0</v>
      </c>
      <c r="BB395" s="542">
        <v>0</v>
      </c>
      <c r="BC395" s="542">
        <v>0</v>
      </c>
      <c r="BD395" s="542">
        <v>0</v>
      </c>
      <c r="BE395" s="542">
        <v>0</v>
      </c>
      <c r="BF395" s="542">
        <v>0</v>
      </c>
      <c r="BG395" s="542">
        <v>0</v>
      </c>
      <c r="BH395" s="542">
        <v>0</v>
      </c>
      <c r="BI395" s="542">
        <v>0</v>
      </c>
      <c r="BJ395" s="542">
        <v>0</v>
      </c>
      <c r="BK395" s="542">
        <v>0</v>
      </c>
      <c r="BL395" s="542">
        <v>0</v>
      </c>
      <c r="BM395" s="542">
        <v>0</v>
      </c>
      <c r="BN395" s="550" t="s">
        <v>4490</v>
      </c>
      <c r="BO395" s="551">
        <v>0</v>
      </c>
      <c r="BP395" s="552">
        <v>8</v>
      </c>
      <c r="BQ395" s="553">
        <v>8</v>
      </c>
      <c r="BR395" s="519">
        <v>0</v>
      </c>
      <c r="BS395" s="519">
        <v>0</v>
      </c>
      <c r="BT395" s="519">
        <v>0</v>
      </c>
      <c r="BU395" s="529">
        <v>0</v>
      </c>
      <c r="BV395" s="519">
        <v>0</v>
      </c>
      <c r="BW395" s="519">
        <v>0</v>
      </c>
      <c r="BX395" s="519">
        <v>0</v>
      </c>
      <c r="BY395" s="519">
        <v>0</v>
      </c>
      <c r="BZ395" s="519">
        <v>0</v>
      </c>
      <c r="CA395" s="519">
        <v>0</v>
      </c>
      <c r="CB395" s="519">
        <v>0</v>
      </c>
      <c r="CC395" s="519">
        <v>0</v>
      </c>
      <c r="CD395" s="519">
        <v>0</v>
      </c>
      <c r="CE395" s="519">
        <v>0</v>
      </c>
      <c r="CF395" s="519">
        <v>0</v>
      </c>
      <c r="CG395" s="519">
        <v>0</v>
      </c>
      <c r="CH395" s="519">
        <v>0</v>
      </c>
      <c r="CI395" s="519">
        <v>0</v>
      </c>
      <c r="CJ395" s="519">
        <v>0</v>
      </c>
      <c r="CK395" s="623">
        <f t="shared" si="6"/>
        <v>16</v>
      </c>
      <c r="CL395" s="554">
        <v>16</v>
      </c>
      <c r="CM395" s="554">
        <v>8</v>
      </c>
      <c r="CN395" s="554">
        <v>8</v>
      </c>
      <c r="CO395" s="524">
        <v>2</v>
      </c>
      <c r="CP395" s="524" t="s">
        <v>1938</v>
      </c>
      <c r="CQ395" s="525" t="s">
        <v>4965</v>
      </c>
      <c r="CR395" s="526" t="s">
        <v>4965</v>
      </c>
      <c r="CS395" s="527" t="s">
        <v>4965</v>
      </c>
      <c r="CT395" s="527" t="s">
        <v>4965</v>
      </c>
      <c r="CU395" s="527" t="s">
        <v>4965</v>
      </c>
    </row>
    <row r="396" spans="1:99" ht="12" customHeight="1" x14ac:dyDescent="0.2">
      <c r="A396" s="540" t="s">
        <v>2442</v>
      </c>
      <c r="B396" s="541" t="s">
        <v>4091</v>
      </c>
      <c r="C396" s="541" t="s">
        <v>1432</v>
      </c>
      <c r="D396" s="541" t="s">
        <v>1432</v>
      </c>
      <c r="E396" s="542" t="s">
        <v>1432</v>
      </c>
      <c r="F396" s="541" t="s">
        <v>4729</v>
      </c>
      <c r="G396" s="541" t="s">
        <v>4092</v>
      </c>
      <c r="H396" s="541" t="s">
        <v>1458</v>
      </c>
      <c r="I396" s="541" t="s">
        <v>4093</v>
      </c>
      <c r="J396" s="541">
        <v>522897</v>
      </c>
      <c r="K396" s="541">
        <v>175182</v>
      </c>
      <c r="L396" s="512" t="s">
        <v>521</v>
      </c>
      <c r="M396" s="543">
        <v>41543</v>
      </c>
      <c r="N396" s="544" t="s">
        <v>1432</v>
      </c>
      <c r="O396" s="541">
        <v>2</v>
      </c>
      <c r="P396" s="541">
        <v>1</v>
      </c>
      <c r="Q396" s="545">
        <v>-1</v>
      </c>
      <c r="R396" s="541" t="s">
        <v>4095</v>
      </c>
      <c r="S396" s="541" t="s">
        <v>1438</v>
      </c>
      <c r="T396" s="544" t="s">
        <v>4096</v>
      </c>
      <c r="U396" s="544" t="s">
        <v>4097</v>
      </c>
      <c r="V396" s="544"/>
      <c r="W396" s="541" t="s">
        <v>1439</v>
      </c>
      <c r="X396" s="544" t="s">
        <v>1432</v>
      </c>
      <c r="Y396" s="541" t="s">
        <v>1442</v>
      </c>
      <c r="Z396" s="541" t="s">
        <v>1453</v>
      </c>
      <c r="AA396" s="541" t="s">
        <v>1444</v>
      </c>
      <c r="AB396" s="541" t="s">
        <v>4207</v>
      </c>
      <c r="AC396" s="546">
        <v>6.5000000000000002E-2</v>
      </c>
      <c r="AD396" s="547">
        <v>41543</v>
      </c>
      <c r="AE396" s="547"/>
      <c r="AF396" s="548"/>
      <c r="AG396" s="517" t="s">
        <v>3063</v>
      </c>
      <c r="AH396" s="542" t="s">
        <v>1445</v>
      </c>
      <c r="AI396" s="549"/>
      <c r="AJ396" s="542">
        <v>0</v>
      </c>
      <c r="AK396" s="542">
        <v>0</v>
      </c>
      <c r="AL396" s="542">
        <v>0</v>
      </c>
      <c r="AM396" s="542">
        <v>0</v>
      </c>
      <c r="AN396" s="542">
        <v>0</v>
      </c>
      <c r="AO396" s="542">
        <v>-2</v>
      </c>
      <c r="AP396" s="542">
        <v>0</v>
      </c>
      <c r="AQ396" s="542">
        <v>1</v>
      </c>
      <c r="AR396" s="542">
        <v>0</v>
      </c>
      <c r="AS396" s="542">
        <v>0</v>
      </c>
      <c r="AT396" s="542">
        <v>0</v>
      </c>
      <c r="AU396" s="542">
        <v>0</v>
      </c>
      <c r="AV396" s="542">
        <v>-2</v>
      </c>
      <c r="AW396" s="542">
        <v>0</v>
      </c>
      <c r="AX396" s="542">
        <v>0</v>
      </c>
      <c r="AY396" s="542">
        <v>0</v>
      </c>
      <c r="AZ396" s="542">
        <v>0</v>
      </c>
      <c r="BA396" s="542">
        <v>0</v>
      </c>
      <c r="BB396" s="542">
        <v>0</v>
      </c>
      <c r="BC396" s="542">
        <v>0</v>
      </c>
      <c r="BD396" s="542">
        <v>0</v>
      </c>
      <c r="BE396" s="542">
        <v>1</v>
      </c>
      <c r="BF396" s="542">
        <v>0</v>
      </c>
      <c r="BG396" s="542">
        <v>0</v>
      </c>
      <c r="BH396" s="542">
        <v>0</v>
      </c>
      <c r="BI396" s="542">
        <v>0</v>
      </c>
      <c r="BJ396" s="542">
        <v>0</v>
      </c>
      <c r="BK396" s="542">
        <v>0</v>
      </c>
      <c r="BL396" s="542">
        <v>0</v>
      </c>
      <c r="BM396" s="542">
        <v>0</v>
      </c>
      <c r="BN396" s="550" t="s">
        <v>4490</v>
      </c>
      <c r="BO396" s="551">
        <v>0</v>
      </c>
      <c r="BP396" s="552">
        <v>-0.5</v>
      </c>
      <c r="BQ396" s="553">
        <v>-0.5</v>
      </c>
      <c r="BR396" s="519">
        <v>0</v>
      </c>
      <c r="BS396" s="519">
        <v>0</v>
      </c>
      <c r="BT396" s="519">
        <v>0</v>
      </c>
      <c r="BU396" s="529">
        <v>0</v>
      </c>
      <c r="BV396" s="519">
        <v>0</v>
      </c>
      <c r="BW396" s="519">
        <v>0</v>
      </c>
      <c r="BX396" s="519">
        <v>0</v>
      </c>
      <c r="BY396" s="519">
        <v>0</v>
      </c>
      <c r="BZ396" s="519">
        <v>0</v>
      </c>
      <c r="CA396" s="519">
        <v>0</v>
      </c>
      <c r="CB396" s="519">
        <v>0</v>
      </c>
      <c r="CC396" s="519">
        <v>0</v>
      </c>
      <c r="CD396" s="519">
        <v>0</v>
      </c>
      <c r="CE396" s="519">
        <v>0</v>
      </c>
      <c r="CF396" s="519">
        <v>0</v>
      </c>
      <c r="CG396" s="519">
        <v>0</v>
      </c>
      <c r="CH396" s="519">
        <v>0</v>
      </c>
      <c r="CI396" s="519">
        <v>0</v>
      </c>
      <c r="CJ396" s="519">
        <v>0</v>
      </c>
      <c r="CK396" s="623">
        <f t="shared" si="6"/>
        <v>-1</v>
      </c>
      <c r="CL396" s="554">
        <v>-1</v>
      </c>
      <c r="CM396" s="554">
        <v>-0.5</v>
      </c>
      <c r="CN396" s="554">
        <v>-0.5</v>
      </c>
      <c r="CO396" s="524">
        <v>8</v>
      </c>
      <c r="CP396" s="726"/>
      <c r="CQ396" s="525" t="s">
        <v>4965</v>
      </c>
      <c r="CR396" s="526" t="s">
        <v>4965</v>
      </c>
      <c r="CS396" s="527" t="s">
        <v>4965</v>
      </c>
      <c r="CT396" s="527" t="s">
        <v>4965</v>
      </c>
      <c r="CU396" s="527" t="s">
        <v>4965</v>
      </c>
    </row>
    <row r="397" spans="1:99" ht="12" customHeight="1" x14ac:dyDescent="0.2">
      <c r="A397" s="540" t="s">
        <v>2442</v>
      </c>
      <c r="B397" s="541" t="s">
        <v>4098</v>
      </c>
      <c r="C397" s="541" t="s">
        <v>1432</v>
      </c>
      <c r="D397" s="541" t="s">
        <v>1432</v>
      </c>
      <c r="E397" s="542" t="s">
        <v>1432</v>
      </c>
      <c r="F397" s="541" t="s">
        <v>4099</v>
      </c>
      <c r="G397" s="541" t="s">
        <v>2347</v>
      </c>
      <c r="H397" s="541" t="s">
        <v>1435</v>
      </c>
      <c r="I397" s="541" t="s">
        <v>2348</v>
      </c>
      <c r="J397" s="541">
        <v>527835</v>
      </c>
      <c r="K397" s="541">
        <v>171074</v>
      </c>
      <c r="L397" s="512" t="s">
        <v>3082</v>
      </c>
      <c r="M397" s="543">
        <v>41603</v>
      </c>
      <c r="N397" s="544" t="s">
        <v>1432</v>
      </c>
      <c r="O397" s="541">
        <v>0</v>
      </c>
      <c r="P397" s="541">
        <v>5</v>
      </c>
      <c r="Q397" s="545">
        <v>5</v>
      </c>
      <c r="R397" s="541" t="s">
        <v>3617</v>
      </c>
      <c r="S397" s="541" t="s">
        <v>1438</v>
      </c>
      <c r="T397" s="544" t="s">
        <v>3618</v>
      </c>
      <c r="U397" s="544" t="s">
        <v>3619</v>
      </c>
      <c r="V397" s="544"/>
      <c r="W397" s="541" t="s">
        <v>1439</v>
      </c>
      <c r="X397" s="544" t="s">
        <v>1432</v>
      </c>
      <c r="Y397" s="541" t="s">
        <v>1442</v>
      </c>
      <c r="Z397" s="541" t="s">
        <v>1443</v>
      </c>
      <c r="AA397" s="541" t="s">
        <v>1444</v>
      </c>
      <c r="AB397" s="541" t="s">
        <v>2713</v>
      </c>
      <c r="AC397" s="546">
        <v>0.02</v>
      </c>
      <c r="AD397" s="547">
        <v>41603</v>
      </c>
      <c r="AE397" s="547"/>
      <c r="AF397" s="548"/>
      <c r="AG397" s="517" t="s">
        <v>3063</v>
      </c>
      <c r="AH397" s="542" t="s">
        <v>1445</v>
      </c>
      <c r="AI397" s="542">
        <v>0</v>
      </c>
      <c r="AJ397" s="542">
        <v>0</v>
      </c>
      <c r="AK397" s="542">
        <v>0</v>
      </c>
      <c r="AL397" s="542">
        <v>3</v>
      </c>
      <c r="AM397" s="542">
        <v>0</v>
      </c>
      <c r="AN397" s="542">
        <v>2</v>
      </c>
      <c r="AO397" s="542">
        <v>0</v>
      </c>
      <c r="AP397" s="542">
        <v>0</v>
      </c>
      <c r="AQ397" s="542">
        <v>0</v>
      </c>
      <c r="AR397" s="542">
        <v>0</v>
      </c>
      <c r="AS397" s="542">
        <v>3</v>
      </c>
      <c r="AT397" s="542">
        <v>0</v>
      </c>
      <c r="AU397" s="542">
        <v>2</v>
      </c>
      <c r="AV397" s="542">
        <v>0</v>
      </c>
      <c r="AW397" s="542">
        <v>0</v>
      </c>
      <c r="AX397" s="542">
        <v>0</v>
      </c>
      <c r="AY397" s="542">
        <v>0</v>
      </c>
      <c r="AZ397" s="542">
        <v>0</v>
      </c>
      <c r="BA397" s="542">
        <v>0</v>
      </c>
      <c r="BB397" s="542">
        <v>0</v>
      </c>
      <c r="BC397" s="542">
        <v>0</v>
      </c>
      <c r="BD397" s="542">
        <v>0</v>
      </c>
      <c r="BE397" s="542">
        <v>0</v>
      </c>
      <c r="BF397" s="542">
        <v>0</v>
      </c>
      <c r="BG397" s="542">
        <v>0</v>
      </c>
      <c r="BH397" s="542">
        <v>0</v>
      </c>
      <c r="BI397" s="542">
        <v>0</v>
      </c>
      <c r="BJ397" s="542">
        <v>0</v>
      </c>
      <c r="BK397" s="542">
        <v>0</v>
      </c>
      <c r="BL397" s="542">
        <v>0</v>
      </c>
      <c r="BM397" s="542">
        <v>0</v>
      </c>
      <c r="BN397" s="550" t="s">
        <v>4490</v>
      </c>
      <c r="BO397" s="551">
        <v>0</v>
      </c>
      <c r="BP397" s="552">
        <v>2.5</v>
      </c>
      <c r="BQ397" s="553">
        <v>2.5</v>
      </c>
      <c r="BR397" s="519">
        <v>0</v>
      </c>
      <c r="BS397" s="519">
        <v>0</v>
      </c>
      <c r="BT397" s="519">
        <v>0</v>
      </c>
      <c r="BU397" s="529">
        <v>0</v>
      </c>
      <c r="BV397" s="519">
        <v>0</v>
      </c>
      <c r="BW397" s="519">
        <v>0</v>
      </c>
      <c r="BX397" s="519">
        <v>0</v>
      </c>
      <c r="BY397" s="519">
        <v>0</v>
      </c>
      <c r="BZ397" s="519">
        <v>0</v>
      </c>
      <c r="CA397" s="519">
        <v>0</v>
      </c>
      <c r="CB397" s="519">
        <v>0</v>
      </c>
      <c r="CC397" s="519">
        <v>0</v>
      </c>
      <c r="CD397" s="519">
        <v>0</v>
      </c>
      <c r="CE397" s="519">
        <v>0</v>
      </c>
      <c r="CF397" s="519">
        <v>0</v>
      </c>
      <c r="CG397" s="519">
        <v>0</v>
      </c>
      <c r="CH397" s="519">
        <v>0</v>
      </c>
      <c r="CI397" s="519">
        <v>0</v>
      </c>
      <c r="CJ397" s="519">
        <v>0</v>
      </c>
      <c r="CK397" s="623">
        <f t="shared" si="6"/>
        <v>5</v>
      </c>
      <c r="CL397" s="554">
        <v>5</v>
      </c>
      <c r="CM397" s="554">
        <v>2.5</v>
      </c>
      <c r="CN397" s="554">
        <v>2.5</v>
      </c>
      <c r="CO397" s="524">
        <v>2</v>
      </c>
      <c r="CP397" s="524" t="s">
        <v>1938</v>
      </c>
      <c r="CQ397" s="530" t="s">
        <v>1941</v>
      </c>
      <c r="CR397" s="526" t="s">
        <v>4965</v>
      </c>
      <c r="CS397" s="527" t="s">
        <v>4965</v>
      </c>
      <c r="CT397" s="527" t="s">
        <v>4965</v>
      </c>
      <c r="CU397" s="527" t="s">
        <v>4965</v>
      </c>
    </row>
    <row r="398" spans="1:99" ht="12" customHeight="1" x14ac:dyDescent="0.2">
      <c r="A398" s="540" t="s">
        <v>2442</v>
      </c>
      <c r="B398" s="541" t="s">
        <v>3620</v>
      </c>
      <c r="C398" s="541" t="s">
        <v>1432</v>
      </c>
      <c r="D398" s="541" t="s">
        <v>1432</v>
      </c>
      <c r="E398" s="542" t="s">
        <v>1432</v>
      </c>
      <c r="F398" s="541" t="s">
        <v>3621</v>
      </c>
      <c r="G398" s="541" t="s">
        <v>3622</v>
      </c>
      <c r="H398" s="541" t="s">
        <v>1458</v>
      </c>
      <c r="I398" s="541" t="s">
        <v>3623</v>
      </c>
      <c r="J398" s="541">
        <v>524164</v>
      </c>
      <c r="K398" s="541">
        <v>175250</v>
      </c>
      <c r="L398" s="512" t="s">
        <v>3088</v>
      </c>
      <c r="M398" s="543">
        <v>41526</v>
      </c>
      <c r="N398" s="544" t="s">
        <v>1432</v>
      </c>
      <c r="O398" s="541">
        <v>3</v>
      </c>
      <c r="P398" s="541">
        <v>1</v>
      </c>
      <c r="Q398" s="545">
        <v>-2</v>
      </c>
      <c r="R398" s="541" t="s">
        <v>3625</v>
      </c>
      <c r="S398" s="541" t="s">
        <v>1438</v>
      </c>
      <c r="T398" s="544" t="s">
        <v>3626</v>
      </c>
      <c r="U398" s="544" t="s">
        <v>3627</v>
      </c>
      <c r="V398" s="544"/>
      <c r="W398" s="541" t="s">
        <v>1439</v>
      </c>
      <c r="X398" s="544" t="s">
        <v>1432</v>
      </c>
      <c r="Y398" s="541" t="s">
        <v>1442</v>
      </c>
      <c r="Z398" s="541" t="s">
        <v>1453</v>
      </c>
      <c r="AA398" s="541" t="s">
        <v>1444</v>
      </c>
      <c r="AB398" s="541" t="s">
        <v>4207</v>
      </c>
      <c r="AC398" s="546">
        <v>5.0999999999999997E-2</v>
      </c>
      <c r="AD398" s="547">
        <v>41526</v>
      </c>
      <c r="AE398" s="547"/>
      <c r="AF398" s="548"/>
      <c r="AG398" s="517" t="s">
        <v>3063</v>
      </c>
      <c r="AH398" s="542" t="s">
        <v>1445</v>
      </c>
      <c r="AI398" s="542">
        <v>0</v>
      </c>
      <c r="AJ398" s="542">
        <v>0</v>
      </c>
      <c r="AK398" s="542">
        <v>0</v>
      </c>
      <c r="AL398" s="542">
        <v>0</v>
      </c>
      <c r="AM398" s="542">
        <v>0</v>
      </c>
      <c r="AN398" s="542">
        <v>-3</v>
      </c>
      <c r="AO398" s="542">
        <v>0</v>
      </c>
      <c r="AP398" s="542">
        <v>0</v>
      </c>
      <c r="AQ398" s="542">
        <v>1</v>
      </c>
      <c r="AR398" s="542">
        <v>0</v>
      </c>
      <c r="AS398" s="542">
        <v>0</v>
      </c>
      <c r="AT398" s="542">
        <v>0</v>
      </c>
      <c r="AU398" s="542">
        <v>-3</v>
      </c>
      <c r="AV398" s="542">
        <v>0</v>
      </c>
      <c r="AW398" s="542">
        <v>0</v>
      </c>
      <c r="AX398" s="542">
        <v>0</v>
      </c>
      <c r="AY398" s="542">
        <v>0</v>
      </c>
      <c r="AZ398" s="542">
        <v>0</v>
      </c>
      <c r="BA398" s="542">
        <v>0</v>
      </c>
      <c r="BB398" s="542">
        <v>0</v>
      </c>
      <c r="BC398" s="542">
        <v>0</v>
      </c>
      <c r="BD398" s="542">
        <v>0</v>
      </c>
      <c r="BE398" s="542">
        <v>1</v>
      </c>
      <c r="BF398" s="542">
        <v>0</v>
      </c>
      <c r="BG398" s="542">
        <v>0</v>
      </c>
      <c r="BH398" s="542">
        <v>0</v>
      </c>
      <c r="BI398" s="542">
        <v>0</v>
      </c>
      <c r="BJ398" s="542">
        <v>0</v>
      </c>
      <c r="BK398" s="542">
        <v>0</v>
      </c>
      <c r="BL398" s="542">
        <v>0</v>
      </c>
      <c r="BM398" s="542">
        <v>0</v>
      </c>
      <c r="BN398" s="550" t="s">
        <v>4490</v>
      </c>
      <c r="BO398" s="551">
        <v>0</v>
      </c>
      <c r="BP398" s="552">
        <v>-1</v>
      </c>
      <c r="BQ398" s="553">
        <v>-1</v>
      </c>
      <c r="BR398" s="519">
        <v>0</v>
      </c>
      <c r="BS398" s="519">
        <v>0</v>
      </c>
      <c r="BT398" s="519">
        <v>0</v>
      </c>
      <c r="BU398" s="529">
        <v>0</v>
      </c>
      <c r="BV398" s="519">
        <v>0</v>
      </c>
      <c r="BW398" s="519">
        <v>0</v>
      </c>
      <c r="BX398" s="519">
        <v>0</v>
      </c>
      <c r="BY398" s="519">
        <v>0</v>
      </c>
      <c r="BZ398" s="519">
        <v>0</v>
      </c>
      <c r="CA398" s="519">
        <v>0</v>
      </c>
      <c r="CB398" s="519">
        <v>0</v>
      </c>
      <c r="CC398" s="519">
        <v>0</v>
      </c>
      <c r="CD398" s="519">
        <v>0</v>
      </c>
      <c r="CE398" s="519">
        <v>0</v>
      </c>
      <c r="CF398" s="519">
        <v>0</v>
      </c>
      <c r="CG398" s="519">
        <v>0</v>
      </c>
      <c r="CH398" s="519">
        <v>0</v>
      </c>
      <c r="CI398" s="519">
        <v>0</v>
      </c>
      <c r="CJ398" s="519">
        <v>0</v>
      </c>
      <c r="CK398" s="623">
        <f t="shared" si="6"/>
        <v>-2</v>
      </c>
      <c r="CL398" s="554">
        <v>-2</v>
      </c>
      <c r="CM398" s="554">
        <v>-1</v>
      </c>
      <c r="CN398" s="554">
        <v>-1</v>
      </c>
      <c r="CO398" s="524">
        <v>8</v>
      </c>
      <c r="CP398" s="726"/>
      <c r="CQ398" s="525" t="s">
        <v>4965</v>
      </c>
      <c r="CR398" s="526" t="s">
        <v>4965</v>
      </c>
      <c r="CS398" s="527" t="s">
        <v>4965</v>
      </c>
      <c r="CT398" s="527" t="s">
        <v>4965</v>
      </c>
      <c r="CU398" s="527" t="s">
        <v>4965</v>
      </c>
    </row>
    <row r="399" spans="1:99" ht="12" customHeight="1" x14ac:dyDescent="0.2">
      <c r="A399" s="540" t="s">
        <v>2442</v>
      </c>
      <c r="B399" s="541" t="s">
        <v>3628</v>
      </c>
      <c r="C399" s="541" t="s">
        <v>1432</v>
      </c>
      <c r="D399" s="541" t="s">
        <v>1432</v>
      </c>
      <c r="E399" s="542" t="s">
        <v>1432</v>
      </c>
      <c r="F399" s="541" t="s">
        <v>4261</v>
      </c>
      <c r="G399" s="541" t="s">
        <v>3629</v>
      </c>
      <c r="H399" s="541" t="s">
        <v>1435</v>
      </c>
      <c r="I399" s="541" t="s">
        <v>3630</v>
      </c>
      <c r="J399" s="541">
        <v>528385</v>
      </c>
      <c r="K399" s="541">
        <v>172445</v>
      </c>
      <c r="L399" s="512" t="s">
        <v>3077</v>
      </c>
      <c r="M399" s="543">
        <v>41563</v>
      </c>
      <c r="N399" s="544" t="s">
        <v>1432</v>
      </c>
      <c r="O399" s="541">
        <v>2</v>
      </c>
      <c r="P399" s="541">
        <v>1</v>
      </c>
      <c r="Q399" s="545">
        <v>-1</v>
      </c>
      <c r="R399" s="541" t="s">
        <v>0</v>
      </c>
      <c r="S399" s="541" t="s">
        <v>1438</v>
      </c>
      <c r="T399" s="544" t="s">
        <v>3632</v>
      </c>
      <c r="U399" s="544" t="s">
        <v>3633</v>
      </c>
      <c r="V399" s="544"/>
      <c r="W399" s="541" t="s">
        <v>1439</v>
      </c>
      <c r="X399" s="544" t="s">
        <v>1432</v>
      </c>
      <c r="Y399" s="541" t="s">
        <v>1442</v>
      </c>
      <c r="Z399" s="541" t="s">
        <v>4694</v>
      </c>
      <c r="AA399" s="541" t="s">
        <v>1444</v>
      </c>
      <c r="AB399" s="541" t="s">
        <v>4207</v>
      </c>
      <c r="AC399" s="546">
        <v>2.9000000000000001E-2</v>
      </c>
      <c r="AD399" s="547">
        <v>41563</v>
      </c>
      <c r="AE399" s="547"/>
      <c r="AF399" s="548"/>
      <c r="AG399" s="517" t="s">
        <v>3063</v>
      </c>
      <c r="AH399" s="542" t="s">
        <v>1445</v>
      </c>
      <c r="AI399" s="542">
        <v>0</v>
      </c>
      <c r="AJ399" s="542">
        <v>0</v>
      </c>
      <c r="AK399" s="542">
        <v>0</v>
      </c>
      <c r="AL399" s="542">
        <v>0</v>
      </c>
      <c r="AM399" s="542">
        <v>0</v>
      </c>
      <c r="AN399" s="542">
        <v>0</v>
      </c>
      <c r="AO399" s="542">
        <v>-2</v>
      </c>
      <c r="AP399" s="542">
        <v>1</v>
      </c>
      <c r="AQ399" s="542">
        <v>0</v>
      </c>
      <c r="AR399" s="542">
        <v>0</v>
      </c>
      <c r="AS399" s="542">
        <v>0</v>
      </c>
      <c r="AT399" s="542">
        <v>0</v>
      </c>
      <c r="AU399" s="542">
        <v>0</v>
      </c>
      <c r="AV399" s="542">
        <v>-2</v>
      </c>
      <c r="AW399" s="542">
        <v>0</v>
      </c>
      <c r="AX399" s="542">
        <v>0</v>
      </c>
      <c r="AY399" s="542">
        <v>0</v>
      </c>
      <c r="AZ399" s="542">
        <v>0</v>
      </c>
      <c r="BA399" s="542">
        <v>0</v>
      </c>
      <c r="BB399" s="542">
        <v>0</v>
      </c>
      <c r="BC399" s="542">
        <v>0</v>
      </c>
      <c r="BD399" s="542">
        <v>1</v>
      </c>
      <c r="BE399" s="542">
        <v>0</v>
      </c>
      <c r="BF399" s="542">
        <v>0</v>
      </c>
      <c r="BG399" s="542">
        <v>0</v>
      </c>
      <c r="BH399" s="542">
        <v>0</v>
      </c>
      <c r="BI399" s="542">
        <v>0</v>
      </c>
      <c r="BJ399" s="542">
        <v>0</v>
      </c>
      <c r="BK399" s="542">
        <v>0</v>
      </c>
      <c r="BL399" s="542">
        <v>0</v>
      </c>
      <c r="BM399" s="542">
        <v>0</v>
      </c>
      <c r="BN399" s="550" t="s">
        <v>4490</v>
      </c>
      <c r="BO399" s="551">
        <v>0</v>
      </c>
      <c r="BP399" s="552">
        <v>-0.5</v>
      </c>
      <c r="BQ399" s="553">
        <v>-0.5</v>
      </c>
      <c r="BR399" s="519">
        <v>0</v>
      </c>
      <c r="BS399" s="519">
        <v>0</v>
      </c>
      <c r="BT399" s="519">
        <v>0</v>
      </c>
      <c r="BU399" s="529">
        <v>0</v>
      </c>
      <c r="BV399" s="519">
        <v>0</v>
      </c>
      <c r="BW399" s="519">
        <v>0</v>
      </c>
      <c r="BX399" s="519">
        <v>0</v>
      </c>
      <c r="BY399" s="519">
        <v>0</v>
      </c>
      <c r="BZ399" s="519">
        <v>0</v>
      </c>
      <c r="CA399" s="519">
        <v>0</v>
      </c>
      <c r="CB399" s="519">
        <v>0</v>
      </c>
      <c r="CC399" s="519">
        <v>0</v>
      </c>
      <c r="CD399" s="519">
        <v>0</v>
      </c>
      <c r="CE399" s="519">
        <v>0</v>
      </c>
      <c r="CF399" s="519">
        <v>0</v>
      </c>
      <c r="CG399" s="519">
        <v>0</v>
      </c>
      <c r="CH399" s="519">
        <v>0</v>
      </c>
      <c r="CI399" s="519">
        <v>0</v>
      </c>
      <c r="CJ399" s="519">
        <v>0</v>
      </c>
      <c r="CK399" s="623">
        <f t="shared" si="6"/>
        <v>-1</v>
      </c>
      <c r="CL399" s="554">
        <v>-1</v>
      </c>
      <c r="CM399" s="554">
        <v>-0.5</v>
      </c>
      <c r="CN399" s="554">
        <v>-0.5</v>
      </c>
      <c r="CO399" s="524">
        <v>2</v>
      </c>
      <c r="CP399" s="524" t="s">
        <v>1938</v>
      </c>
      <c r="CQ399" s="525" t="s">
        <v>4965</v>
      </c>
      <c r="CR399" s="526" t="s">
        <v>4965</v>
      </c>
      <c r="CS399" s="527" t="s">
        <v>4965</v>
      </c>
      <c r="CT399" s="527" t="s">
        <v>4965</v>
      </c>
      <c r="CU399" s="527" t="s">
        <v>4965</v>
      </c>
    </row>
    <row r="400" spans="1:99" ht="12" customHeight="1" x14ac:dyDescent="0.2">
      <c r="A400" s="540" t="s">
        <v>2442</v>
      </c>
      <c r="B400" s="541" t="s">
        <v>3634</v>
      </c>
      <c r="C400" s="541" t="s">
        <v>1432</v>
      </c>
      <c r="D400" s="541" t="s">
        <v>1432</v>
      </c>
      <c r="E400" s="542" t="s">
        <v>3635</v>
      </c>
      <c r="F400" s="541" t="s">
        <v>3636</v>
      </c>
      <c r="G400" s="541" t="s">
        <v>1150</v>
      </c>
      <c r="H400" s="541" t="s">
        <v>2717</v>
      </c>
      <c r="I400" s="541" t="s">
        <v>3637</v>
      </c>
      <c r="J400" s="541">
        <v>526857</v>
      </c>
      <c r="K400" s="541">
        <v>175137</v>
      </c>
      <c r="L400" s="512" t="s">
        <v>3080</v>
      </c>
      <c r="M400" s="543">
        <v>41486</v>
      </c>
      <c r="N400" s="544" t="s">
        <v>1432</v>
      </c>
      <c r="O400" s="541">
        <v>0</v>
      </c>
      <c r="P400" s="541">
        <v>5</v>
      </c>
      <c r="Q400" s="545">
        <v>5</v>
      </c>
      <c r="R400" s="541" t="s">
        <v>3921</v>
      </c>
      <c r="S400" s="541" t="s">
        <v>1438</v>
      </c>
      <c r="T400" s="544" t="s">
        <v>3922</v>
      </c>
      <c r="U400" s="544" t="s">
        <v>3923</v>
      </c>
      <c r="V400" s="544"/>
      <c r="W400" s="541" t="s">
        <v>1439</v>
      </c>
      <c r="X400" s="544" t="s">
        <v>1432</v>
      </c>
      <c r="Y400" s="541" t="s">
        <v>1442</v>
      </c>
      <c r="Z400" s="541" t="s">
        <v>4694</v>
      </c>
      <c r="AA400" s="541" t="s">
        <v>1444</v>
      </c>
      <c r="AB400" s="541" t="s">
        <v>2713</v>
      </c>
      <c r="AC400" s="546">
        <v>4.2999999999999997E-2</v>
      </c>
      <c r="AD400" s="547">
        <v>41486</v>
      </c>
      <c r="AE400" s="547"/>
      <c r="AF400" s="548"/>
      <c r="AG400" s="517" t="s">
        <v>3063</v>
      </c>
      <c r="AH400" s="542" t="s">
        <v>1445</v>
      </c>
      <c r="AI400" s="542">
        <v>0</v>
      </c>
      <c r="AJ400" s="542">
        <v>0</v>
      </c>
      <c r="AK400" s="542">
        <v>5</v>
      </c>
      <c r="AL400" s="542">
        <v>0</v>
      </c>
      <c r="AM400" s="542">
        <v>0</v>
      </c>
      <c r="AN400" s="542">
        <v>1</v>
      </c>
      <c r="AO400" s="542">
        <v>2</v>
      </c>
      <c r="AP400" s="542">
        <v>2</v>
      </c>
      <c r="AQ400" s="542">
        <v>0</v>
      </c>
      <c r="AR400" s="542">
        <v>0</v>
      </c>
      <c r="AS400" s="542">
        <v>0</v>
      </c>
      <c r="AT400" s="542">
        <v>0</v>
      </c>
      <c r="AU400" s="542">
        <v>1</v>
      </c>
      <c r="AV400" s="542">
        <v>2</v>
      </c>
      <c r="AW400" s="542">
        <v>1</v>
      </c>
      <c r="AX400" s="542">
        <v>0</v>
      </c>
      <c r="AY400" s="542">
        <v>0</v>
      </c>
      <c r="AZ400" s="542">
        <v>0</v>
      </c>
      <c r="BA400" s="542">
        <v>0</v>
      </c>
      <c r="BB400" s="542">
        <v>0</v>
      </c>
      <c r="BC400" s="542">
        <v>0</v>
      </c>
      <c r="BD400" s="542">
        <v>1</v>
      </c>
      <c r="BE400" s="542">
        <v>0</v>
      </c>
      <c r="BF400" s="542">
        <v>0</v>
      </c>
      <c r="BG400" s="542">
        <v>0</v>
      </c>
      <c r="BH400" s="542">
        <v>0</v>
      </c>
      <c r="BI400" s="542">
        <v>0</v>
      </c>
      <c r="BJ400" s="542">
        <v>0</v>
      </c>
      <c r="BK400" s="542">
        <v>0</v>
      </c>
      <c r="BL400" s="542">
        <v>0</v>
      </c>
      <c r="BM400" s="542">
        <v>0</v>
      </c>
      <c r="BN400" s="550" t="s">
        <v>4490</v>
      </c>
      <c r="BO400" s="551">
        <v>0</v>
      </c>
      <c r="BP400" s="552">
        <v>2.5</v>
      </c>
      <c r="BQ400" s="553">
        <v>2.5</v>
      </c>
      <c r="BR400" s="519">
        <v>0</v>
      </c>
      <c r="BS400" s="519">
        <v>0</v>
      </c>
      <c r="BT400" s="519">
        <v>0</v>
      </c>
      <c r="BU400" s="529">
        <v>0</v>
      </c>
      <c r="BV400" s="519">
        <v>0</v>
      </c>
      <c r="BW400" s="519">
        <v>0</v>
      </c>
      <c r="BX400" s="519">
        <v>0</v>
      </c>
      <c r="BY400" s="519">
        <v>0</v>
      </c>
      <c r="BZ400" s="519">
        <v>0</v>
      </c>
      <c r="CA400" s="519">
        <v>0</v>
      </c>
      <c r="CB400" s="519">
        <v>0</v>
      </c>
      <c r="CC400" s="519">
        <v>0</v>
      </c>
      <c r="CD400" s="519">
        <v>0</v>
      </c>
      <c r="CE400" s="519">
        <v>0</v>
      </c>
      <c r="CF400" s="519">
        <v>0</v>
      </c>
      <c r="CG400" s="519">
        <v>0</v>
      </c>
      <c r="CH400" s="519">
        <v>0</v>
      </c>
      <c r="CI400" s="519">
        <v>0</v>
      </c>
      <c r="CJ400" s="519">
        <v>0</v>
      </c>
      <c r="CK400" s="623">
        <f t="shared" si="6"/>
        <v>5</v>
      </c>
      <c r="CL400" s="554">
        <v>5</v>
      </c>
      <c r="CM400" s="554">
        <v>2.5</v>
      </c>
      <c r="CN400" s="554">
        <v>2.5</v>
      </c>
      <c r="CO400" s="524">
        <v>2</v>
      </c>
      <c r="CP400" s="524"/>
      <c r="CQ400" s="525" t="s">
        <v>4965</v>
      </c>
      <c r="CR400" s="526" t="s">
        <v>4965</v>
      </c>
      <c r="CS400" s="527" t="s">
        <v>4965</v>
      </c>
      <c r="CT400" s="527" t="s">
        <v>4965</v>
      </c>
      <c r="CU400" s="527" t="s">
        <v>4965</v>
      </c>
    </row>
    <row r="401" spans="1:99" ht="12" customHeight="1" x14ac:dyDescent="0.2">
      <c r="A401" s="540" t="s">
        <v>2442</v>
      </c>
      <c r="B401" s="541" t="s">
        <v>3924</v>
      </c>
      <c r="C401" s="541" t="s">
        <v>1432</v>
      </c>
      <c r="D401" s="541" t="s">
        <v>1432</v>
      </c>
      <c r="E401" s="542" t="s">
        <v>1432</v>
      </c>
      <c r="F401" s="541" t="s">
        <v>4193</v>
      </c>
      <c r="G401" s="541" t="s">
        <v>1473</v>
      </c>
      <c r="H401" s="541" t="s">
        <v>1458</v>
      </c>
      <c r="I401" s="541" t="s">
        <v>1474</v>
      </c>
      <c r="J401" s="541">
        <v>521306</v>
      </c>
      <c r="K401" s="541">
        <v>174670</v>
      </c>
      <c r="L401" s="512" t="s">
        <v>3068</v>
      </c>
      <c r="M401" s="543">
        <v>42094</v>
      </c>
      <c r="N401" s="544" t="s">
        <v>1432</v>
      </c>
      <c r="O401" s="541">
        <v>1</v>
      </c>
      <c r="P401" s="541">
        <v>2</v>
      </c>
      <c r="Q401" s="545">
        <v>1</v>
      </c>
      <c r="R401" s="541" t="s">
        <v>3925</v>
      </c>
      <c r="S401" s="541" t="s">
        <v>1438</v>
      </c>
      <c r="T401" s="544" t="s">
        <v>3926</v>
      </c>
      <c r="U401" s="544" t="s">
        <v>3923</v>
      </c>
      <c r="V401" s="544"/>
      <c r="W401" s="541" t="s">
        <v>1439</v>
      </c>
      <c r="X401" s="544" t="s">
        <v>1432</v>
      </c>
      <c r="Y401" s="541" t="s">
        <v>1442</v>
      </c>
      <c r="Z401" s="541" t="s">
        <v>1443</v>
      </c>
      <c r="AA401" s="541" t="s">
        <v>1444</v>
      </c>
      <c r="AB401" s="541" t="s">
        <v>2713</v>
      </c>
      <c r="AC401" s="546">
        <v>0.14799999999999999</v>
      </c>
      <c r="AD401" s="547">
        <v>42094</v>
      </c>
      <c r="AE401" s="547" t="s">
        <v>1938</v>
      </c>
      <c r="AF401" s="548"/>
      <c r="AG401" s="517" t="s">
        <v>3063</v>
      </c>
      <c r="AH401" s="542" t="s">
        <v>1445</v>
      </c>
      <c r="AI401" s="549"/>
      <c r="AJ401" s="542">
        <v>0</v>
      </c>
      <c r="AK401" s="542">
        <v>0</v>
      </c>
      <c r="AL401" s="542">
        <v>0</v>
      </c>
      <c r="AM401" s="542">
        <v>0</v>
      </c>
      <c r="AN401" s="542">
        <v>0</v>
      </c>
      <c r="AO401" s="542">
        <v>0</v>
      </c>
      <c r="AP401" s="542">
        <v>-1</v>
      </c>
      <c r="AQ401" s="542">
        <v>2</v>
      </c>
      <c r="AR401" s="542">
        <v>0</v>
      </c>
      <c r="AS401" s="542">
        <v>0</v>
      </c>
      <c r="AT401" s="542">
        <v>0</v>
      </c>
      <c r="AU401" s="542">
        <v>0</v>
      </c>
      <c r="AV401" s="542">
        <v>0</v>
      </c>
      <c r="AW401" s="542">
        <v>0</v>
      </c>
      <c r="AX401" s="542">
        <v>0</v>
      </c>
      <c r="AY401" s="542">
        <v>0</v>
      </c>
      <c r="AZ401" s="542">
        <v>0</v>
      </c>
      <c r="BA401" s="542">
        <v>0</v>
      </c>
      <c r="BB401" s="542">
        <v>0</v>
      </c>
      <c r="BC401" s="542">
        <v>0</v>
      </c>
      <c r="BD401" s="542">
        <v>-1</v>
      </c>
      <c r="BE401" s="542">
        <v>2</v>
      </c>
      <c r="BF401" s="542">
        <v>0</v>
      </c>
      <c r="BG401" s="542">
        <v>0</v>
      </c>
      <c r="BH401" s="542">
        <v>0</v>
      </c>
      <c r="BI401" s="542">
        <v>0</v>
      </c>
      <c r="BJ401" s="542">
        <v>0</v>
      </c>
      <c r="BK401" s="542">
        <v>0</v>
      </c>
      <c r="BL401" s="542">
        <v>0</v>
      </c>
      <c r="BM401" s="542">
        <v>0</v>
      </c>
      <c r="BN401" s="550" t="s">
        <v>4490</v>
      </c>
      <c r="BO401" s="551">
        <v>0</v>
      </c>
      <c r="BP401" s="552">
        <v>0.5</v>
      </c>
      <c r="BQ401" s="553">
        <v>0.5</v>
      </c>
      <c r="BR401" s="519">
        <v>0</v>
      </c>
      <c r="BS401" s="519">
        <v>0</v>
      </c>
      <c r="BT401" s="519">
        <v>0</v>
      </c>
      <c r="BU401" s="529">
        <v>0</v>
      </c>
      <c r="BV401" s="519">
        <v>0</v>
      </c>
      <c r="BW401" s="519">
        <v>0</v>
      </c>
      <c r="BX401" s="519">
        <v>0</v>
      </c>
      <c r="BY401" s="519">
        <v>0</v>
      </c>
      <c r="BZ401" s="519">
        <v>0</v>
      </c>
      <c r="CA401" s="519">
        <v>0</v>
      </c>
      <c r="CB401" s="519">
        <v>0</v>
      </c>
      <c r="CC401" s="519">
        <v>0</v>
      </c>
      <c r="CD401" s="519">
        <v>0</v>
      </c>
      <c r="CE401" s="519">
        <v>0</v>
      </c>
      <c r="CF401" s="519">
        <v>0</v>
      </c>
      <c r="CG401" s="519">
        <v>0</v>
      </c>
      <c r="CH401" s="519">
        <v>0</v>
      </c>
      <c r="CI401" s="519">
        <v>0</v>
      </c>
      <c r="CJ401" s="519">
        <v>0</v>
      </c>
      <c r="CK401" s="623">
        <f t="shared" si="6"/>
        <v>1</v>
      </c>
      <c r="CL401" s="554">
        <v>1</v>
      </c>
      <c r="CM401" s="554">
        <v>0.5</v>
      </c>
      <c r="CN401" s="554">
        <v>0.5</v>
      </c>
      <c r="CO401" s="524">
        <v>2</v>
      </c>
      <c r="CP401" s="524" t="s">
        <v>1938</v>
      </c>
      <c r="CQ401" s="525" t="s">
        <v>4965</v>
      </c>
      <c r="CR401" s="526" t="s">
        <v>4965</v>
      </c>
      <c r="CS401" s="527" t="s">
        <v>4965</v>
      </c>
      <c r="CT401" s="527" t="s">
        <v>4965</v>
      </c>
      <c r="CU401" s="527" t="s">
        <v>4965</v>
      </c>
    </row>
    <row r="402" spans="1:99" s="71" customFormat="1" ht="12" customHeight="1" x14ac:dyDescent="0.2">
      <c r="A402" s="540" t="s">
        <v>2442</v>
      </c>
      <c r="B402" s="541" t="s">
        <v>3927</v>
      </c>
      <c r="C402" s="541" t="s">
        <v>1432</v>
      </c>
      <c r="D402" s="541" t="s">
        <v>1432</v>
      </c>
      <c r="E402" s="542" t="s">
        <v>1432</v>
      </c>
      <c r="F402" s="541" t="s">
        <v>3928</v>
      </c>
      <c r="G402" s="541" t="s">
        <v>3267</v>
      </c>
      <c r="H402" s="541" t="s">
        <v>3875</v>
      </c>
      <c r="I402" s="541" t="s">
        <v>3268</v>
      </c>
      <c r="J402" s="541">
        <v>528608</v>
      </c>
      <c r="K402" s="541">
        <v>173439</v>
      </c>
      <c r="L402" s="512" t="s">
        <v>3076</v>
      </c>
      <c r="M402" s="543">
        <v>42094</v>
      </c>
      <c r="N402" s="544" t="s">
        <v>1432</v>
      </c>
      <c r="O402" s="541">
        <v>1</v>
      </c>
      <c r="P402" s="541">
        <v>2</v>
      </c>
      <c r="Q402" s="545">
        <v>1</v>
      </c>
      <c r="R402" s="541" t="s">
        <v>3929</v>
      </c>
      <c r="S402" s="541" t="s">
        <v>1438</v>
      </c>
      <c r="T402" s="544" t="s">
        <v>3930</v>
      </c>
      <c r="U402" s="544" t="s">
        <v>3931</v>
      </c>
      <c r="V402" s="544"/>
      <c r="W402" s="541" t="s">
        <v>1439</v>
      </c>
      <c r="X402" s="544" t="s">
        <v>1432</v>
      </c>
      <c r="Y402" s="541" t="s">
        <v>1442</v>
      </c>
      <c r="Z402" s="541" t="s">
        <v>1453</v>
      </c>
      <c r="AA402" s="541" t="s">
        <v>1444</v>
      </c>
      <c r="AB402" s="541" t="s">
        <v>2723</v>
      </c>
      <c r="AC402" s="546">
        <v>5.0000000000000001E-3</v>
      </c>
      <c r="AD402" s="547">
        <v>42094</v>
      </c>
      <c r="AE402" s="547" t="s">
        <v>1938</v>
      </c>
      <c r="AF402" s="548"/>
      <c r="AG402" s="517" t="s">
        <v>3063</v>
      </c>
      <c r="AH402" s="542" t="s">
        <v>1445</v>
      </c>
      <c r="AI402" s="549"/>
      <c r="AJ402" s="542">
        <v>0</v>
      </c>
      <c r="AK402" s="542">
        <v>0</v>
      </c>
      <c r="AL402" s="542">
        <v>1</v>
      </c>
      <c r="AM402" s="542">
        <v>0</v>
      </c>
      <c r="AN402" s="542">
        <v>1</v>
      </c>
      <c r="AO402" s="542">
        <v>-1</v>
      </c>
      <c r="AP402" s="542">
        <v>0</v>
      </c>
      <c r="AQ402" s="542">
        <v>0</v>
      </c>
      <c r="AR402" s="542">
        <v>0</v>
      </c>
      <c r="AS402" s="542">
        <v>1</v>
      </c>
      <c r="AT402" s="542">
        <v>0</v>
      </c>
      <c r="AU402" s="542">
        <v>1</v>
      </c>
      <c r="AV402" s="542">
        <v>-1</v>
      </c>
      <c r="AW402" s="542">
        <v>0</v>
      </c>
      <c r="AX402" s="542">
        <v>0</v>
      </c>
      <c r="AY402" s="542">
        <v>0</v>
      </c>
      <c r="AZ402" s="542">
        <v>0</v>
      </c>
      <c r="BA402" s="542">
        <v>0</v>
      </c>
      <c r="BB402" s="542">
        <v>0</v>
      </c>
      <c r="BC402" s="542">
        <v>0</v>
      </c>
      <c r="BD402" s="542">
        <v>0</v>
      </c>
      <c r="BE402" s="542">
        <v>0</v>
      </c>
      <c r="BF402" s="542">
        <v>0</v>
      </c>
      <c r="BG402" s="542">
        <v>0</v>
      </c>
      <c r="BH402" s="542">
        <v>0</v>
      </c>
      <c r="BI402" s="542">
        <v>0</v>
      </c>
      <c r="BJ402" s="542">
        <v>0</v>
      </c>
      <c r="BK402" s="542">
        <v>0</v>
      </c>
      <c r="BL402" s="542">
        <v>0</v>
      </c>
      <c r="BM402" s="542">
        <v>0</v>
      </c>
      <c r="BN402" s="550" t="s">
        <v>4490</v>
      </c>
      <c r="BO402" s="551">
        <v>0</v>
      </c>
      <c r="BP402" s="552">
        <v>0.5</v>
      </c>
      <c r="BQ402" s="553">
        <v>0.5</v>
      </c>
      <c r="BR402" s="519">
        <v>0</v>
      </c>
      <c r="BS402" s="519">
        <v>0</v>
      </c>
      <c r="BT402" s="519">
        <v>0</v>
      </c>
      <c r="BU402" s="529">
        <v>0</v>
      </c>
      <c r="BV402" s="519">
        <v>0</v>
      </c>
      <c r="BW402" s="519">
        <v>0</v>
      </c>
      <c r="BX402" s="519">
        <v>0</v>
      </c>
      <c r="BY402" s="519">
        <v>0</v>
      </c>
      <c r="BZ402" s="519">
        <v>0</v>
      </c>
      <c r="CA402" s="519">
        <v>0</v>
      </c>
      <c r="CB402" s="519">
        <v>0</v>
      </c>
      <c r="CC402" s="519">
        <v>0</v>
      </c>
      <c r="CD402" s="519">
        <v>0</v>
      </c>
      <c r="CE402" s="519">
        <v>0</v>
      </c>
      <c r="CF402" s="519">
        <v>0</v>
      </c>
      <c r="CG402" s="519">
        <v>0</v>
      </c>
      <c r="CH402" s="519">
        <v>0</v>
      </c>
      <c r="CI402" s="519">
        <v>0</v>
      </c>
      <c r="CJ402" s="519">
        <v>0</v>
      </c>
      <c r="CK402" s="623">
        <f t="shared" si="6"/>
        <v>1</v>
      </c>
      <c r="CL402" s="554">
        <v>1</v>
      </c>
      <c r="CM402" s="554">
        <v>0.5</v>
      </c>
      <c r="CN402" s="554">
        <v>0.5</v>
      </c>
      <c r="CO402" s="524">
        <v>8</v>
      </c>
      <c r="CP402" s="726"/>
      <c r="CQ402" s="530" t="s">
        <v>4767</v>
      </c>
      <c r="CR402" s="526" t="s">
        <v>4965</v>
      </c>
      <c r="CS402" s="527" t="s">
        <v>4965</v>
      </c>
      <c r="CT402" s="527" t="s">
        <v>4965</v>
      </c>
      <c r="CU402" s="527" t="s">
        <v>4965</v>
      </c>
    </row>
    <row r="403" spans="1:99" ht="12" customHeight="1" x14ac:dyDescent="0.2">
      <c r="A403" s="540" t="s">
        <v>2442</v>
      </c>
      <c r="B403" s="541" t="s">
        <v>3932</v>
      </c>
      <c r="C403" s="541" t="s">
        <v>1432</v>
      </c>
      <c r="D403" s="541" t="s">
        <v>1432</v>
      </c>
      <c r="E403" s="542" t="s">
        <v>1432</v>
      </c>
      <c r="F403" s="541" t="s">
        <v>3933</v>
      </c>
      <c r="G403" s="541" t="s">
        <v>3934</v>
      </c>
      <c r="H403" s="541" t="s">
        <v>3875</v>
      </c>
      <c r="I403" s="541" t="s">
        <v>3935</v>
      </c>
      <c r="J403" s="541">
        <v>528186</v>
      </c>
      <c r="K403" s="541">
        <v>173212</v>
      </c>
      <c r="L403" s="512" t="s">
        <v>3083</v>
      </c>
      <c r="M403" s="543">
        <v>41430</v>
      </c>
      <c r="N403" s="544" t="s">
        <v>1432</v>
      </c>
      <c r="O403" s="541">
        <v>0</v>
      </c>
      <c r="P403" s="541">
        <v>17</v>
      </c>
      <c r="Q403" s="545">
        <v>17</v>
      </c>
      <c r="R403" s="541" t="s">
        <v>3937</v>
      </c>
      <c r="S403" s="541" t="s">
        <v>1154</v>
      </c>
      <c r="T403" s="544" t="s">
        <v>3938</v>
      </c>
      <c r="U403" s="544" t="s">
        <v>3619</v>
      </c>
      <c r="V403" s="544"/>
      <c r="W403" s="541" t="s">
        <v>1439</v>
      </c>
      <c r="X403" s="544" t="s">
        <v>1432</v>
      </c>
      <c r="Y403" s="541" t="s">
        <v>1442</v>
      </c>
      <c r="Z403" s="541" t="s">
        <v>1443</v>
      </c>
      <c r="AA403" s="541" t="s">
        <v>1443</v>
      </c>
      <c r="AB403" s="541" t="s">
        <v>1444</v>
      </c>
      <c r="AC403" s="546">
        <v>0.11600000000000001</v>
      </c>
      <c r="AD403" s="547">
        <v>41430</v>
      </c>
      <c r="AE403" s="547"/>
      <c r="AF403" s="548"/>
      <c r="AG403" s="517" t="s">
        <v>628</v>
      </c>
      <c r="AH403" s="542" t="s">
        <v>3904</v>
      </c>
      <c r="AI403" s="542">
        <v>1332203</v>
      </c>
      <c r="AJ403" s="542">
        <v>2</v>
      </c>
      <c r="AK403" s="542">
        <v>17</v>
      </c>
      <c r="AL403" s="542">
        <v>0</v>
      </c>
      <c r="AM403" s="542">
        <v>7</v>
      </c>
      <c r="AN403" s="542">
        <v>10</v>
      </c>
      <c r="AO403" s="542">
        <v>0</v>
      </c>
      <c r="AP403" s="542">
        <v>0</v>
      </c>
      <c r="AQ403" s="542">
        <v>0</v>
      </c>
      <c r="AR403" s="542">
        <v>0</v>
      </c>
      <c r="AS403" s="542">
        <v>0</v>
      </c>
      <c r="AT403" s="542">
        <v>7</v>
      </c>
      <c r="AU403" s="542">
        <v>10</v>
      </c>
      <c r="AV403" s="542">
        <v>0</v>
      </c>
      <c r="AW403" s="542">
        <v>0</v>
      </c>
      <c r="AX403" s="542">
        <v>0</v>
      </c>
      <c r="AY403" s="542">
        <v>0</v>
      </c>
      <c r="AZ403" s="542">
        <v>0</v>
      </c>
      <c r="BA403" s="542">
        <v>0</v>
      </c>
      <c r="BB403" s="542">
        <v>0</v>
      </c>
      <c r="BC403" s="542">
        <v>0</v>
      </c>
      <c r="BD403" s="542">
        <v>0</v>
      </c>
      <c r="BE403" s="542">
        <v>0</v>
      </c>
      <c r="BF403" s="542">
        <v>0</v>
      </c>
      <c r="BG403" s="542">
        <v>0</v>
      </c>
      <c r="BH403" s="542">
        <v>0</v>
      </c>
      <c r="BI403" s="542">
        <v>0</v>
      </c>
      <c r="BJ403" s="542">
        <v>0</v>
      </c>
      <c r="BK403" s="542">
        <v>0</v>
      </c>
      <c r="BL403" s="542">
        <v>0</v>
      </c>
      <c r="BM403" s="542">
        <v>0</v>
      </c>
      <c r="BN403" s="550" t="s">
        <v>4490</v>
      </c>
      <c r="BO403" s="551">
        <v>0</v>
      </c>
      <c r="BP403" s="552">
        <v>8.5</v>
      </c>
      <c r="BQ403" s="553">
        <v>8.5</v>
      </c>
      <c r="BR403" s="519">
        <v>0</v>
      </c>
      <c r="BS403" s="519">
        <v>0</v>
      </c>
      <c r="BT403" s="519">
        <v>0</v>
      </c>
      <c r="BU403" s="529">
        <v>0</v>
      </c>
      <c r="BV403" s="519">
        <v>0</v>
      </c>
      <c r="BW403" s="519">
        <v>0</v>
      </c>
      <c r="BX403" s="519">
        <v>0</v>
      </c>
      <c r="BY403" s="519">
        <v>0</v>
      </c>
      <c r="BZ403" s="519">
        <v>0</v>
      </c>
      <c r="CA403" s="519">
        <v>0</v>
      </c>
      <c r="CB403" s="519">
        <v>0</v>
      </c>
      <c r="CC403" s="519">
        <v>0</v>
      </c>
      <c r="CD403" s="519">
        <v>0</v>
      </c>
      <c r="CE403" s="519">
        <v>0</v>
      </c>
      <c r="CF403" s="519">
        <v>0</v>
      </c>
      <c r="CG403" s="519">
        <v>0</v>
      </c>
      <c r="CH403" s="519">
        <v>0</v>
      </c>
      <c r="CI403" s="519">
        <v>0</v>
      </c>
      <c r="CJ403" s="519">
        <v>0</v>
      </c>
      <c r="CK403" s="623">
        <f t="shared" si="6"/>
        <v>17</v>
      </c>
      <c r="CL403" s="554">
        <v>17</v>
      </c>
      <c r="CM403" s="554">
        <v>8.5</v>
      </c>
      <c r="CN403" s="554">
        <v>8.5</v>
      </c>
      <c r="CO403" s="524">
        <v>2</v>
      </c>
      <c r="CP403" s="524"/>
      <c r="CQ403" s="525" t="s">
        <v>4965</v>
      </c>
      <c r="CR403" s="526" t="s">
        <v>4965</v>
      </c>
      <c r="CS403" s="527" t="s">
        <v>4965</v>
      </c>
      <c r="CT403" s="527" t="s">
        <v>4965</v>
      </c>
      <c r="CU403" s="527" t="s">
        <v>4965</v>
      </c>
    </row>
    <row r="404" spans="1:99" ht="12" customHeight="1" x14ac:dyDescent="0.2">
      <c r="A404" s="540" t="s">
        <v>2442</v>
      </c>
      <c r="B404" s="541" t="s">
        <v>3932</v>
      </c>
      <c r="C404" s="541" t="s">
        <v>1432</v>
      </c>
      <c r="D404" s="541" t="s">
        <v>1432</v>
      </c>
      <c r="E404" s="542" t="s">
        <v>1432</v>
      </c>
      <c r="F404" s="541" t="s">
        <v>3933</v>
      </c>
      <c r="G404" s="541" t="s">
        <v>3934</v>
      </c>
      <c r="H404" s="541" t="s">
        <v>3875</v>
      </c>
      <c r="I404" s="541" t="s">
        <v>3935</v>
      </c>
      <c r="J404" s="541">
        <v>528186</v>
      </c>
      <c r="K404" s="541">
        <v>173212</v>
      </c>
      <c r="L404" s="512" t="s">
        <v>3083</v>
      </c>
      <c r="M404" s="543">
        <v>41430</v>
      </c>
      <c r="N404" s="544" t="s">
        <v>1432</v>
      </c>
      <c r="O404" s="541">
        <v>0</v>
      </c>
      <c r="P404" s="541">
        <v>74</v>
      </c>
      <c r="Q404" s="545">
        <v>74</v>
      </c>
      <c r="R404" s="541" t="s">
        <v>3937</v>
      </c>
      <c r="S404" s="541" t="s">
        <v>1154</v>
      </c>
      <c r="T404" s="544" t="s">
        <v>3938</v>
      </c>
      <c r="U404" s="544" t="s">
        <v>3619</v>
      </c>
      <c r="V404" s="544"/>
      <c r="W404" s="541" t="s">
        <v>1439</v>
      </c>
      <c r="X404" s="544" t="s">
        <v>1432</v>
      </c>
      <c r="Y404" s="541" t="s">
        <v>1442</v>
      </c>
      <c r="Z404" s="541" t="s">
        <v>1443</v>
      </c>
      <c r="AA404" s="541" t="s">
        <v>1443</v>
      </c>
      <c r="AB404" s="541" t="s">
        <v>1444</v>
      </c>
      <c r="AC404" s="546">
        <v>0.34799999999999998</v>
      </c>
      <c r="AD404" s="547">
        <v>41430</v>
      </c>
      <c r="AE404" s="547"/>
      <c r="AF404" s="548"/>
      <c r="AG404" s="517" t="s">
        <v>3063</v>
      </c>
      <c r="AH404" s="542" t="s">
        <v>1445</v>
      </c>
      <c r="AI404" s="542">
        <v>1332203</v>
      </c>
      <c r="AJ404" s="542">
        <v>7</v>
      </c>
      <c r="AK404" s="542">
        <v>74</v>
      </c>
      <c r="AL404" s="542">
        <v>0</v>
      </c>
      <c r="AM404" s="542">
        <v>19</v>
      </c>
      <c r="AN404" s="542">
        <v>44</v>
      </c>
      <c r="AO404" s="542">
        <v>11</v>
      </c>
      <c r="AP404" s="542">
        <v>0</v>
      </c>
      <c r="AQ404" s="542">
        <v>0</v>
      </c>
      <c r="AR404" s="542">
        <v>0</v>
      </c>
      <c r="AS404" s="542">
        <v>0</v>
      </c>
      <c r="AT404" s="542">
        <v>19</v>
      </c>
      <c r="AU404" s="542">
        <v>44</v>
      </c>
      <c r="AV404" s="542">
        <v>11</v>
      </c>
      <c r="AW404" s="542">
        <v>0</v>
      </c>
      <c r="AX404" s="542">
        <v>0</v>
      </c>
      <c r="AY404" s="542">
        <v>0</v>
      </c>
      <c r="AZ404" s="542">
        <v>0</v>
      </c>
      <c r="BA404" s="542">
        <v>0</v>
      </c>
      <c r="BB404" s="542">
        <v>0</v>
      </c>
      <c r="BC404" s="542">
        <v>0</v>
      </c>
      <c r="BD404" s="542">
        <v>0</v>
      </c>
      <c r="BE404" s="542">
        <v>0</v>
      </c>
      <c r="BF404" s="542">
        <v>0</v>
      </c>
      <c r="BG404" s="542">
        <v>0</v>
      </c>
      <c r="BH404" s="542">
        <v>0</v>
      </c>
      <c r="BI404" s="542">
        <v>0</v>
      </c>
      <c r="BJ404" s="542">
        <v>0</v>
      </c>
      <c r="BK404" s="542">
        <v>0</v>
      </c>
      <c r="BL404" s="542">
        <v>0</v>
      </c>
      <c r="BM404" s="542">
        <v>0</v>
      </c>
      <c r="BN404" s="550" t="s">
        <v>4491</v>
      </c>
      <c r="BO404" s="551">
        <v>0</v>
      </c>
      <c r="BP404" s="519">
        <v>0</v>
      </c>
      <c r="BQ404" s="528">
        <v>0</v>
      </c>
      <c r="BR404" s="552">
        <v>37</v>
      </c>
      <c r="BS404" s="552">
        <v>37</v>
      </c>
      <c r="BT404" s="519">
        <v>0</v>
      </c>
      <c r="BU404" s="529">
        <v>0</v>
      </c>
      <c r="BV404" s="519">
        <v>0</v>
      </c>
      <c r="BW404" s="519">
        <v>0</v>
      </c>
      <c r="BX404" s="519">
        <v>0</v>
      </c>
      <c r="BY404" s="519">
        <v>0</v>
      </c>
      <c r="BZ404" s="519">
        <v>0</v>
      </c>
      <c r="CA404" s="519">
        <v>0</v>
      </c>
      <c r="CB404" s="519">
        <v>0</v>
      </c>
      <c r="CC404" s="519">
        <v>0</v>
      </c>
      <c r="CD404" s="519">
        <v>0</v>
      </c>
      <c r="CE404" s="519">
        <v>0</v>
      </c>
      <c r="CF404" s="519">
        <v>0</v>
      </c>
      <c r="CG404" s="519">
        <v>0</v>
      </c>
      <c r="CH404" s="519">
        <v>0</v>
      </c>
      <c r="CI404" s="519">
        <v>0</v>
      </c>
      <c r="CJ404" s="519">
        <v>0</v>
      </c>
      <c r="CK404" s="623">
        <f t="shared" si="6"/>
        <v>74</v>
      </c>
      <c r="CL404" s="554">
        <v>74</v>
      </c>
      <c r="CM404" s="554">
        <v>74</v>
      </c>
      <c r="CN404" s="554">
        <v>74</v>
      </c>
      <c r="CO404" s="524">
        <v>3</v>
      </c>
      <c r="CP404" s="726"/>
      <c r="CQ404" s="525" t="s">
        <v>4965</v>
      </c>
      <c r="CR404" s="526" t="s">
        <v>4965</v>
      </c>
      <c r="CS404" s="527" t="s">
        <v>4965</v>
      </c>
      <c r="CT404" s="527" t="s">
        <v>4965</v>
      </c>
      <c r="CU404" s="527" t="s">
        <v>4965</v>
      </c>
    </row>
    <row r="405" spans="1:99" ht="12" customHeight="1" x14ac:dyDescent="0.2">
      <c r="A405" s="540" t="s">
        <v>2442</v>
      </c>
      <c r="B405" s="541" t="s">
        <v>3939</v>
      </c>
      <c r="C405" s="541" t="s">
        <v>1432</v>
      </c>
      <c r="D405" s="541" t="s">
        <v>1432</v>
      </c>
      <c r="E405" s="542" t="s">
        <v>3690</v>
      </c>
      <c r="F405" s="541" t="s">
        <v>1432</v>
      </c>
      <c r="G405" s="541" t="s">
        <v>2725</v>
      </c>
      <c r="H405" s="541" t="s">
        <v>2717</v>
      </c>
      <c r="I405" s="541" t="s">
        <v>3691</v>
      </c>
      <c r="J405" s="541">
        <v>527456</v>
      </c>
      <c r="K405" s="541">
        <v>177135</v>
      </c>
      <c r="L405" s="512" t="s">
        <v>4766</v>
      </c>
      <c r="M405" s="543">
        <v>41654</v>
      </c>
      <c r="N405" s="544" t="s">
        <v>1432</v>
      </c>
      <c r="O405" s="541">
        <v>0</v>
      </c>
      <c r="P405" s="541">
        <v>2</v>
      </c>
      <c r="Q405" s="545">
        <v>2</v>
      </c>
      <c r="R405" s="541" t="s">
        <v>3174</v>
      </c>
      <c r="S405" s="541" t="s">
        <v>1438</v>
      </c>
      <c r="T405" s="544" t="s">
        <v>3626</v>
      </c>
      <c r="U405" s="544" t="s">
        <v>3923</v>
      </c>
      <c r="V405" s="544"/>
      <c r="W405" s="541" t="s">
        <v>1439</v>
      </c>
      <c r="X405" s="544" t="s">
        <v>1432</v>
      </c>
      <c r="Y405" s="541" t="s">
        <v>1442</v>
      </c>
      <c r="Z405" s="541" t="s">
        <v>1443</v>
      </c>
      <c r="AA405" s="541" t="s">
        <v>1444</v>
      </c>
      <c r="AB405" s="541" t="s">
        <v>2713</v>
      </c>
      <c r="AC405" s="546">
        <v>9.7000000000000003E-2</v>
      </c>
      <c r="AD405" s="547">
        <v>41654</v>
      </c>
      <c r="AE405" s="547"/>
      <c r="AF405" s="548"/>
      <c r="AG405" s="517" t="s">
        <v>3063</v>
      </c>
      <c r="AH405" s="542" t="s">
        <v>1445</v>
      </c>
      <c r="AI405" s="549"/>
      <c r="AJ405" s="542">
        <v>0</v>
      </c>
      <c r="AK405" s="542">
        <v>2</v>
      </c>
      <c r="AL405" s="542">
        <v>0</v>
      </c>
      <c r="AM405" s="542">
        <v>0</v>
      </c>
      <c r="AN405" s="542">
        <v>0</v>
      </c>
      <c r="AO405" s="542">
        <v>1</v>
      </c>
      <c r="AP405" s="542">
        <v>1</v>
      </c>
      <c r="AQ405" s="542">
        <v>0</v>
      </c>
      <c r="AR405" s="542">
        <v>0</v>
      </c>
      <c r="AS405" s="542">
        <v>0</v>
      </c>
      <c r="AT405" s="542">
        <v>0</v>
      </c>
      <c r="AU405" s="542">
        <v>0</v>
      </c>
      <c r="AV405" s="542">
        <v>0</v>
      </c>
      <c r="AW405" s="542">
        <v>0</v>
      </c>
      <c r="AX405" s="542">
        <v>0</v>
      </c>
      <c r="AY405" s="542">
        <v>0</v>
      </c>
      <c r="AZ405" s="542">
        <v>0</v>
      </c>
      <c r="BA405" s="542">
        <v>0</v>
      </c>
      <c r="BB405" s="542">
        <v>0</v>
      </c>
      <c r="BC405" s="542">
        <v>1</v>
      </c>
      <c r="BD405" s="542">
        <v>1</v>
      </c>
      <c r="BE405" s="542">
        <v>0</v>
      </c>
      <c r="BF405" s="542">
        <v>0</v>
      </c>
      <c r="BG405" s="542">
        <v>0</v>
      </c>
      <c r="BH405" s="542">
        <v>0</v>
      </c>
      <c r="BI405" s="542">
        <v>0</v>
      </c>
      <c r="BJ405" s="542">
        <v>0</v>
      </c>
      <c r="BK405" s="542">
        <v>0</v>
      </c>
      <c r="BL405" s="542">
        <v>0</v>
      </c>
      <c r="BM405" s="542">
        <v>0</v>
      </c>
      <c r="BN405" s="550" t="s">
        <v>4490</v>
      </c>
      <c r="BO405" s="551">
        <v>0</v>
      </c>
      <c r="BP405" s="552">
        <v>1</v>
      </c>
      <c r="BQ405" s="553">
        <v>1</v>
      </c>
      <c r="BR405" s="519">
        <v>0</v>
      </c>
      <c r="BS405" s="519">
        <v>0</v>
      </c>
      <c r="BT405" s="519">
        <v>0</v>
      </c>
      <c r="BU405" s="529">
        <v>0</v>
      </c>
      <c r="BV405" s="519">
        <v>0</v>
      </c>
      <c r="BW405" s="519">
        <v>0</v>
      </c>
      <c r="BX405" s="519">
        <v>0</v>
      </c>
      <c r="BY405" s="519">
        <v>0</v>
      </c>
      <c r="BZ405" s="519">
        <v>0</v>
      </c>
      <c r="CA405" s="519">
        <v>0</v>
      </c>
      <c r="CB405" s="519">
        <v>0</v>
      </c>
      <c r="CC405" s="519">
        <v>0</v>
      </c>
      <c r="CD405" s="519">
        <v>0</v>
      </c>
      <c r="CE405" s="519">
        <v>0</v>
      </c>
      <c r="CF405" s="519">
        <v>0</v>
      </c>
      <c r="CG405" s="519">
        <v>0</v>
      </c>
      <c r="CH405" s="519">
        <v>0</v>
      </c>
      <c r="CI405" s="519">
        <v>0</v>
      </c>
      <c r="CJ405" s="519">
        <v>0</v>
      </c>
      <c r="CK405" s="623">
        <f t="shared" si="6"/>
        <v>2</v>
      </c>
      <c r="CL405" s="554">
        <v>2</v>
      </c>
      <c r="CM405" s="554">
        <v>1</v>
      </c>
      <c r="CN405" s="554">
        <v>1</v>
      </c>
      <c r="CO405" s="524">
        <v>2</v>
      </c>
      <c r="CP405" s="524"/>
      <c r="CQ405" s="525" t="s">
        <v>4965</v>
      </c>
      <c r="CR405" s="526" t="s">
        <v>4965</v>
      </c>
      <c r="CS405" s="527" t="s">
        <v>4965</v>
      </c>
      <c r="CT405" s="527" t="s">
        <v>4965</v>
      </c>
      <c r="CU405" s="527" t="s">
        <v>4965</v>
      </c>
    </row>
    <row r="406" spans="1:99" ht="12" customHeight="1" x14ac:dyDescent="0.2">
      <c r="A406" s="540" t="s">
        <v>2442</v>
      </c>
      <c r="B406" s="541" t="s">
        <v>3175</v>
      </c>
      <c r="C406" s="541" t="s">
        <v>1432</v>
      </c>
      <c r="D406" s="541" t="s">
        <v>1432</v>
      </c>
      <c r="E406" s="542" t="s">
        <v>3176</v>
      </c>
      <c r="F406" s="541" t="s">
        <v>1894</v>
      </c>
      <c r="G406" s="541" t="s">
        <v>4161</v>
      </c>
      <c r="H406" s="541" t="s">
        <v>1435</v>
      </c>
      <c r="I406" s="541" t="s">
        <v>3177</v>
      </c>
      <c r="J406" s="541">
        <v>526566</v>
      </c>
      <c r="K406" s="541">
        <v>172115</v>
      </c>
      <c r="L406" s="512" t="s">
        <v>3078</v>
      </c>
      <c r="M406" s="543">
        <v>41843</v>
      </c>
      <c r="N406" s="544" t="s">
        <v>1432</v>
      </c>
      <c r="O406" s="541">
        <v>0</v>
      </c>
      <c r="P406" s="541">
        <v>1</v>
      </c>
      <c r="Q406" s="545">
        <v>1</v>
      </c>
      <c r="R406" s="541" t="s">
        <v>3179</v>
      </c>
      <c r="S406" s="541" t="s">
        <v>1438</v>
      </c>
      <c r="T406" s="544" t="s">
        <v>3180</v>
      </c>
      <c r="U406" s="544" t="s">
        <v>3181</v>
      </c>
      <c r="V406" s="544"/>
      <c r="W406" s="541" t="s">
        <v>1439</v>
      </c>
      <c r="X406" s="544" t="s">
        <v>1432</v>
      </c>
      <c r="Y406" s="541" t="s">
        <v>1442</v>
      </c>
      <c r="Z406" s="541" t="s">
        <v>1443</v>
      </c>
      <c r="AA406" s="541" t="s">
        <v>1444</v>
      </c>
      <c r="AB406" s="541" t="s">
        <v>2713</v>
      </c>
      <c r="AC406" s="546">
        <v>8.0000000000000002E-3</v>
      </c>
      <c r="AD406" s="547">
        <v>41564</v>
      </c>
      <c r="AE406" s="547"/>
      <c r="AF406" s="548"/>
      <c r="AG406" s="517" t="s">
        <v>3063</v>
      </c>
      <c r="AH406" s="542" t="s">
        <v>1445</v>
      </c>
      <c r="AI406" s="542">
        <v>0</v>
      </c>
      <c r="AJ406" s="542">
        <v>0</v>
      </c>
      <c r="AK406" s="542">
        <v>0</v>
      </c>
      <c r="AL406" s="542">
        <v>0</v>
      </c>
      <c r="AM406" s="542">
        <v>0</v>
      </c>
      <c r="AN406" s="542">
        <v>1</v>
      </c>
      <c r="AO406" s="542">
        <v>0</v>
      </c>
      <c r="AP406" s="542">
        <v>0</v>
      </c>
      <c r="AQ406" s="542">
        <v>0</v>
      </c>
      <c r="AR406" s="542">
        <v>0</v>
      </c>
      <c r="AS406" s="542">
        <v>0</v>
      </c>
      <c r="AT406" s="542">
        <v>0</v>
      </c>
      <c r="AU406" s="542">
        <v>0</v>
      </c>
      <c r="AV406" s="542">
        <v>0</v>
      </c>
      <c r="AW406" s="542">
        <v>0</v>
      </c>
      <c r="AX406" s="542">
        <v>0</v>
      </c>
      <c r="AY406" s="542">
        <v>0</v>
      </c>
      <c r="AZ406" s="542">
        <v>0</v>
      </c>
      <c r="BA406" s="542">
        <v>0</v>
      </c>
      <c r="BB406" s="542">
        <v>1</v>
      </c>
      <c r="BC406" s="542">
        <v>0</v>
      </c>
      <c r="BD406" s="542">
        <v>0</v>
      </c>
      <c r="BE406" s="542">
        <v>0</v>
      </c>
      <c r="BF406" s="542">
        <v>0</v>
      </c>
      <c r="BG406" s="542">
        <v>0</v>
      </c>
      <c r="BH406" s="542">
        <v>0</v>
      </c>
      <c r="BI406" s="542">
        <v>0</v>
      </c>
      <c r="BJ406" s="542">
        <v>0</v>
      </c>
      <c r="BK406" s="542">
        <v>0</v>
      </c>
      <c r="BL406" s="542">
        <v>0</v>
      </c>
      <c r="BM406" s="542">
        <v>0</v>
      </c>
      <c r="BN406" s="550" t="s">
        <v>4490</v>
      </c>
      <c r="BO406" s="551">
        <v>0</v>
      </c>
      <c r="BP406" s="552">
        <v>0.5</v>
      </c>
      <c r="BQ406" s="553">
        <v>0.5</v>
      </c>
      <c r="BR406" s="519">
        <v>0</v>
      </c>
      <c r="BS406" s="519">
        <v>0</v>
      </c>
      <c r="BT406" s="519">
        <v>0</v>
      </c>
      <c r="BU406" s="529">
        <v>0</v>
      </c>
      <c r="BV406" s="519">
        <v>0</v>
      </c>
      <c r="BW406" s="519">
        <v>0</v>
      </c>
      <c r="BX406" s="519">
        <v>0</v>
      </c>
      <c r="BY406" s="519">
        <v>0</v>
      </c>
      <c r="BZ406" s="519">
        <v>0</v>
      </c>
      <c r="CA406" s="519">
        <v>0</v>
      </c>
      <c r="CB406" s="519">
        <v>0</v>
      </c>
      <c r="CC406" s="519">
        <v>0</v>
      </c>
      <c r="CD406" s="519">
        <v>0</v>
      </c>
      <c r="CE406" s="519">
        <v>0</v>
      </c>
      <c r="CF406" s="519">
        <v>0</v>
      </c>
      <c r="CG406" s="519">
        <v>0</v>
      </c>
      <c r="CH406" s="519">
        <v>0</v>
      </c>
      <c r="CI406" s="519">
        <v>0</v>
      </c>
      <c r="CJ406" s="519">
        <v>0</v>
      </c>
      <c r="CK406" s="623">
        <f t="shared" si="6"/>
        <v>1</v>
      </c>
      <c r="CL406" s="554">
        <v>1</v>
      </c>
      <c r="CM406" s="554">
        <v>0.5</v>
      </c>
      <c r="CN406" s="554">
        <v>0.5</v>
      </c>
      <c r="CO406" s="524">
        <v>2</v>
      </c>
      <c r="CP406" s="524"/>
      <c r="CQ406" s="525" t="s">
        <v>4965</v>
      </c>
      <c r="CR406" s="526" t="s">
        <v>4965</v>
      </c>
      <c r="CS406" s="527" t="s">
        <v>4965</v>
      </c>
      <c r="CT406" s="527" t="s">
        <v>4965</v>
      </c>
      <c r="CU406" s="527" t="s">
        <v>4965</v>
      </c>
    </row>
    <row r="407" spans="1:99" ht="12" customHeight="1" x14ac:dyDescent="0.2">
      <c r="A407" s="540" t="s">
        <v>2442</v>
      </c>
      <c r="B407" s="541" t="s">
        <v>3183</v>
      </c>
      <c r="C407" s="541" t="s">
        <v>1432</v>
      </c>
      <c r="D407" s="541" t="s">
        <v>1432</v>
      </c>
      <c r="E407" s="542" t="s">
        <v>3184</v>
      </c>
      <c r="F407" s="541" t="s">
        <v>1432</v>
      </c>
      <c r="G407" s="541" t="s">
        <v>1468</v>
      </c>
      <c r="H407" s="541" t="s">
        <v>2717</v>
      </c>
      <c r="I407" s="541" t="s">
        <v>3185</v>
      </c>
      <c r="J407" s="541">
        <v>526322</v>
      </c>
      <c r="K407" s="541">
        <v>175662</v>
      </c>
      <c r="L407" s="512" t="s">
        <v>4766</v>
      </c>
      <c r="M407" s="543">
        <v>41675</v>
      </c>
      <c r="N407" s="544" t="s">
        <v>1432</v>
      </c>
      <c r="O407" s="541">
        <v>0</v>
      </c>
      <c r="P407" s="541">
        <v>1</v>
      </c>
      <c r="Q407" s="545">
        <v>1</v>
      </c>
      <c r="R407" s="541" t="s">
        <v>3186</v>
      </c>
      <c r="S407" s="541" t="s">
        <v>3187</v>
      </c>
      <c r="T407" s="544" t="s">
        <v>3626</v>
      </c>
      <c r="U407" s="544" t="s">
        <v>3188</v>
      </c>
      <c r="V407" s="544"/>
      <c r="W407" s="541" t="s">
        <v>1439</v>
      </c>
      <c r="X407" s="544" t="s">
        <v>1432</v>
      </c>
      <c r="Y407" s="541" t="s">
        <v>1442</v>
      </c>
      <c r="Z407" s="541" t="s">
        <v>3893</v>
      </c>
      <c r="AA407" s="541" t="s">
        <v>1444</v>
      </c>
      <c r="AB407" s="541" t="s">
        <v>4720</v>
      </c>
      <c r="AC407" s="546">
        <v>0</v>
      </c>
      <c r="AD407" s="547">
        <v>41675</v>
      </c>
      <c r="AE407" s="547"/>
      <c r="AF407" s="548"/>
      <c r="AG407" s="517" t="s">
        <v>3063</v>
      </c>
      <c r="AH407" s="542" t="s">
        <v>1445</v>
      </c>
      <c r="AI407" s="549"/>
      <c r="AJ407" s="542">
        <v>0</v>
      </c>
      <c r="AK407" s="542">
        <v>0</v>
      </c>
      <c r="AL407" s="542">
        <v>0</v>
      </c>
      <c r="AM407" s="542">
        <v>0</v>
      </c>
      <c r="AN407" s="542">
        <v>0</v>
      </c>
      <c r="AO407" s="542">
        <v>0</v>
      </c>
      <c r="AP407" s="542">
        <v>0</v>
      </c>
      <c r="AQ407" s="542">
        <v>0</v>
      </c>
      <c r="AR407" s="542">
        <v>1</v>
      </c>
      <c r="AS407" s="542">
        <v>0</v>
      </c>
      <c r="AT407" s="542">
        <v>0</v>
      </c>
      <c r="AU407" s="542">
        <v>0</v>
      </c>
      <c r="AV407" s="542">
        <v>0</v>
      </c>
      <c r="AW407" s="542">
        <v>0</v>
      </c>
      <c r="AX407" s="542">
        <v>0</v>
      </c>
      <c r="AY407" s="542">
        <v>1</v>
      </c>
      <c r="AZ407" s="542">
        <v>0</v>
      </c>
      <c r="BA407" s="542">
        <v>0</v>
      </c>
      <c r="BB407" s="542">
        <v>0</v>
      </c>
      <c r="BC407" s="542">
        <v>0</v>
      </c>
      <c r="BD407" s="542">
        <v>0</v>
      </c>
      <c r="BE407" s="542">
        <v>0</v>
      </c>
      <c r="BF407" s="542">
        <v>0</v>
      </c>
      <c r="BG407" s="542">
        <v>0</v>
      </c>
      <c r="BH407" s="542">
        <v>0</v>
      </c>
      <c r="BI407" s="542">
        <v>0</v>
      </c>
      <c r="BJ407" s="542">
        <v>0</v>
      </c>
      <c r="BK407" s="542">
        <v>0</v>
      </c>
      <c r="BL407" s="542">
        <v>0</v>
      </c>
      <c r="BM407" s="542">
        <v>0</v>
      </c>
      <c r="BN407" s="550" t="s">
        <v>4490</v>
      </c>
      <c r="BO407" s="551">
        <v>0</v>
      </c>
      <c r="BP407" s="552">
        <v>0.5</v>
      </c>
      <c r="BQ407" s="553">
        <v>0.5</v>
      </c>
      <c r="BR407" s="519">
        <v>0</v>
      </c>
      <c r="BS407" s="519">
        <v>0</v>
      </c>
      <c r="BT407" s="519">
        <v>0</v>
      </c>
      <c r="BU407" s="529">
        <v>0</v>
      </c>
      <c r="BV407" s="519">
        <v>0</v>
      </c>
      <c r="BW407" s="519">
        <v>0</v>
      </c>
      <c r="BX407" s="519">
        <v>0</v>
      </c>
      <c r="BY407" s="519">
        <v>0</v>
      </c>
      <c r="BZ407" s="519">
        <v>0</v>
      </c>
      <c r="CA407" s="519">
        <v>0</v>
      </c>
      <c r="CB407" s="519">
        <v>0</v>
      </c>
      <c r="CC407" s="519">
        <v>0</v>
      </c>
      <c r="CD407" s="519">
        <v>0</v>
      </c>
      <c r="CE407" s="519">
        <v>0</v>
      </c>
      <c r="CF407" s="519">
        <v>0</v>
      </c>
      <c r="CG407" s="519">
        <v>0</v>
      </c>
      <c r="CH407" s="519">
        <v>0</v>
      </c>
      <c r="CI407" s="519">
        <v>0</v>
      </c>
      <c r="CJ407" s="519">
        <v>0</v>
      </c>
      <c r="CK407" s="623">
        <f t="shared" si="6"/>
        <v>1</v>
      </c>
      <c r="CL407" s="554">
        <v>1</v>
      </c>
      <c r="CM407" s="554">
        <v>0.5</v>
      </c>
      <c r="CN407" s="554">
        <v>0.5</v>
      </c>
      <c r="CO407" s="524">
        <v>8</v>
      </c>
      <c r="CP407" s="726"/>
      <c r="CQ407" s="525" t="s">
        <v>4965</v>
      </c>
      <c r="CR407" s="526" t="s">
        <v>4965</v>
      </c>
      <c r="CS407" s="527" t="s">
        <v>4965</v>
      </c>
      <c r="CT407" s="527" t="s">
        <v>4965</v>
      </c>
      <c r="CU407" s="527" t="s">
        <v>4965</v>
      </c>
    </row>
    <row r="408" spans="1:99" ht="12" customHeight="1" x14ac:dyDescent="0.2">
      <c r="A408" s="540" t="s">
        <v>2442</v>
      </c>
      <c r="B408" s="541" t="s">
        <v>3189</v>
      </c>
      <c r="C408" s="541" t="s">
        <v>1432</v>
      </c>
      <c r="D408" s="541" t="s">
        <v>1432</v>
      </c>
      <c r="E408" s="542" t="s">
        <v>4704</v>
      </c>
      <c r="F408" s="541" t="s">
        <v>1432</v>
      </c>
      <c r="G408" s="541" t="s">
        <v>3190</v>
      </c>
      <c r="H408" s="541" t="s">
        <v>1885</v>
      </c>
      <c r="I408" s="541" t="s">
        <v>3191</v>
      </c>
      <c r="J408" s="541">
        <v>525805</v>
      </c>
      <c r="K408" s="541">
        <v>174424</v>
      </c>
      <c r="L408" s="512" t="s">
        <v>3080</v>
      </c>
      <c r="M408" s="543">
        <v>42094</v>
      </c>
      <c r="N408" s="544" t="s">
        <v>1432</v>
      </c>
      <c r="O408" s="541">
        <v>0</v>
      </c>
      <c r="P408" s="541">
        <v>4</v>
      </c>
      <c r="Q408" s="545">
        <v>4</v>
      </c>
      <c r="R408" s="541" t="s">
        <v>3192</v>
      </c>
      <c r="S408" s="541" t="s">
        <v>1438</v>
      </c>
      <c r="T408" s="544" t="s">
        <v>3193</v>
      </c>
      <c r="U408" s="544" t="s">
        <v>3181</v>
      </c>
      <c r="V408" s="544"/>
      <c r="W408" s="541" t="s">
        <v>1439</v>
      </c>
      <c r="X408" s="544" t="s">
        <v>1432</v>
      </c>
      <c r="Y408" s="541" t="s">
        <v>1442</v>
      </c>
      <c r="Z408" s="541" t="s">
        <v>1443</v>
      </c>
      <c r="AA408" s="541" t="s">
        <v>1444</v>
      </c>
      <c r="AB408" s="541" t="s">
        <v>2713</v>
      </c>
      <c r="AC408" s="546">
        <v>2.4E-2</v>
      </c>
      <c r="AD408" s="547">
        <v>42094</v>
      </c>
      <c r="AE408" s="547" t="s">
        <v>1938</v>
      </c>
      <c r="AF408" s="548"/>
      <c r="AG408" s="517" t="s">
        <v>3063</v>
      </c>
      <c r="AH408" s="542" t="s">
        <v>1445</v>
      </c>
      <c r="AI408" s="542">
        <v>0</v>
      </c>
      <c r="AJ408" s="542">
        <v>0</v>
      </c>
      <c r="AK408" s="542">
        <v>0</v>
      </c>
      <c r="AL408" s="542">
        <v>0</v>
      </c>
      <c r="AM408" s="542">
        <v>2</v>
      </c>
      <c r="AN408" s="542">
        <v>1</v>
      </c>
      <c r="AO408" s="542">
        <v>1</v>
      </c>
      <c r="AP408" s="542">
        <v>0</v>
      </c>
      <c r="AQ408" s="542">
        <v>0</v>
      </c>
      <c r="AR408" s="542">
        <v>0</v>
      </c>
      <c r="AS408" s="542">
        <v>0</v>
      </c>
      <c r="AT408" s="542">
        <v>0</v>
      </c>
      <c r="AU408" s="542">
        <v>0</v>
      </c>
      <c r="AV408" s="542">
        <v>0</v>
      </c>
      <c r="AW408" s="542">
        <v>0</v>
      </c>
      <c r="AX408" s="542">
        <v>0</v>
      </c>
      <c r="AY408" s="542">
        <v>0</v>
      </c>
      <c r="AZ408" s="542">
        <v>0</v>
      </c>
      <c r="BA408" s="542">
        <v>2</v>
      </c>
      <c r="BB408" s="542">
        <v>1</v>
      </c>
      <c r="BC408" s="542">
        <v>1</v>
      </c>
      <c r="BD408" s="542">
        <v>0</v>
      </c>
      <c r="BE408" s="542">
        <v>0</v>
      </c>
      <c r="BF408" s="542">
        <v>0</v>
      </c>
      <c r="BG408" s="542">
        <v>0</v>
      </c>
      <c r="BH408" s="542">
        <v>0</v>
      </c>
      <c r="BI408" s="542">
        <v>0</v>
      </c>
      <c r="BJ408" s="542">
        <v>0</v>
      </c>
      <c r="BK408" s="542">
        <v>0</v>
      </c>
      <c r="BL408" s="542">
        <v>0</v>
      </c>
      <c r="BM408" s="542">
        <v>0</v>
      </c>
      <c r="BN408" s="550" t="s">
        <v>4490</v>
      </c>
      <c r="BO408" s="551">
        <v>0</v>
      </c>
      <c r="BP408" s="552">
        <v>2</v>
      </c>
      <c r="BQ408" s="553">
        <v>2</v>
      </c>
      <c r="BR408" s="519">
        <v>0</v>
      </c>
      <c r="BS408" s="519">
        <v>0</v>
      </c>
      <c r="BT408" s="519">
        <v>0</v>
      </c>
      <c r="BU408" s="529">
        <v>0</v>
      </c>
      <c r="BV408" s="519">
        <v>0</v>
      </c>
      <c r="BW408" s="519">
        <v>0</v>
      </c>
      <c r="BX408" s="519">
        <v>0</v>
      </c>
      <c r="BY408" s="519">
        <v>0</v>
      </c>
      <c r="BZ408" s="519">
        <v>0</v>
      </c>
      <c r="CA408" s="519">
        <v>0</v>
      </c>
      <c r="CB408" s="519">
        <v>0</v>
      </c>
      <c r="CC408" s="519">
        <v>0</v>
      </c>
      <c r="CD408" s="519">
        <v>0</v>
      </c>
      <c r="CE408" s="519">
        <v>0</v>
      </c>
      <c r="CF408" s="519">
        <v>0</v>
      </c>
      <c r="CG408" s="519">
        <v>0</v>
      </c>
      <c r="CH408" s="519">
        <v>0</v>
      </c>
      <c r="CI408" s="519">
        <v>0</v>
      </c>
      <c r="CJ408" s="519">
        <v>0</v>
      </c>
      <c r="CK408" s="623">
        <f t="shared" si="6"/>
        <v>4</v>
      </c>
      <c r="CL408" s="554">
        <v>4</v>
      </c>
      <c r="CM408" s="554">
        <v>2</v>
      </c>
      <c r="CN408" s="554">
        <v>2</v>
      </c>
      <c r="CO408" s="524">
        <v>2</v>
      </c>
      <c r="CP408" s="524"/>
      <c r="CQ408" s="525" t="s">
        <v>4965</v>
      </c>
      <c r="CR408" s="526" t="s">
        <v>4965</v>
      </c>
      <c r="CS408" s="527" t="s">
        <v>4965</v>
      </c>
      <c r="CT408" s="527" t="s">
        <v>4965</v>
      </c>
      <c r="CU408" s="527" t="s">
        <v>4965</v>
      </c>
    </row>
    <row r="409" spans="1:99" ht="12" customHeight="1" x14ac:dyDescent="0.2">
      <c r="A409" s="540" t="s">
        <v>2442</v>
      </c>
      <c r="B409" s="541" t="s">
        <v>3194</v>
      </c>
      <c r="C409" s="541" t="s">
        <v>1432</v>
      </c>
      <c r="D409" s="541" t="s">
        <v>1432</v>
      </c>
      <c r="E409" s="542" t="s">
        <v>1432</v>
      </c>
      <c r="F409" s="541" t="s">
        <v>3195</v>
      </c>
      <c r="G409" s="541" t="s">
        <v>3196</v>
      </c>
      <c r="H409" s="541" t="s">
        <v>2717</v>
      </c>
      <c r="I409" s="541" t="s">
        <v>3197</v>
      </c>
      <c r="J409" s="541">
        <v>527294</v>
      </c>
      <c r="K409" s="541">
        <v>175260</v>
      </c>
      <c r="L409" s="512" t="s">
        <v>3084</v>
      </c>
      <c r="M409" s="543">
        <v>41492</v>
      </c>
      <c r="N409" s="544" t="s">
        <v>1432</v>
      </c>
      <c r="O409" s="541">
        <v>1</v>
      </c>
      <c r="P409" s="541">
        <v>4</v>
      </c>
      <c r="Q409" s="545">
        <v>3</v>
      </c>
      <c r="R409" s="541" t="s">
        <v>2484</v>
      </c>
      <c r="S409" s="541" t="s">
        <v>1438</v>
      </c>
      <c r="T409" s="544" t="s">
        <v>2485</v>
      </c>
      <c r="U409" s="544" t="s">
        <v>2486</v>
      </c>
      <c r="V409" s="544"/>
      <c r="W409" s="541" t="s">
        <v>1439</v>
      </c>
      <c r="X409" s="544" t="s">
        <v>1432</v>
      </c>
      <c r="Y409" s="541" t="s">
        <v>1442</v>
      </c>
      <c r="Z409" s="541" t="s">
        <v>4694</v>
      </c>
      <c r="AA409" s="541" t="s">
        <v>1444</v>
      </c>
      <c r="AB409" s="541" t="s">
        <v>1454</v>
      </c>
      <c r="AC409" s="546">
        <v>1.2999999999999999E-2</v>
      </c>
      <c r="AD409" s="547">
        <v>41492</v>
      </c>
      <c r="AE409" s="547"/>
      <c r="AF409" s="548"/>
      <c r="AG409" s="517" t="s">
        <v>3063</v>
      </c>
      <c r="AH409" s="542" t="s">
        <v>1445</v>
      </c>
      <c r="AI409" s="542">
        <v>0</v>
      </c>
      <c r="AJ409" s="542">
        <v>0</v>
      </c>
      <c r="AK409" s="542">
        <v>0</v>
      </c>
      <c r="AL409" s="542">
        <v>1</v>
      </c>
      <c r="AM409" s="542">
        <v>2</v>
      </c>
      <c r="AN409" s="542">
        <v>0</v>
      </c>
      <c r="AO409" s="542">
        <v>1</v>
      </c>
      <c r="AP409" s="542">
        <v>0</v>
      </c>
      <c r="AQ409" s="542">
        <v>-1</v>
      </c>
      <c r="AR409" s="542">
        <v>0</v>
      </c>
      <c r="AS409" s="542">
        <v>1</v>
      </c>
      <c r="AT409" s="542">
        <v>2</v>
      </c>
      <c r="AU409" s="542">
        <v>0</v>
      </c>
      <c r="AV409" s="542">
        <v>1</v>
      </c>
      <c r="AW409" s="542">
        <v>0</v>
      </c>
      <c r="AX409" s="542">
        <v>0</v>
      </c>
      <c r="AY409" s="542">
        <v>0</v>
      </c>
      <c r="AZ409" s="542">
        <v>0</v>
      </c>
      <c r="BA409" s="542">
        <v>0</v>
      </c>
      <c r="BB409" s="542">
        <v>0</v>
      </c>
      <c r="BC409" s="542">
        <v>0</v>
      </c>
      <c r="BD409" s="542">
        <v>0</v>
      </c>
      <c r="BE409" s="542">
        <v>-1</v>
      </c>
      <c r="BF409" s="542">
        <v>0</v>
      </c>
      <c r="BG409" s="542">
        <v>0</v>
      </c>
      <c r="BH409" s="542">
        <v>0</v>
      </c>
      <c r="BI409" s="542">
        <v>0</v>
      </c>
      <c r="BJ409" s="542">
        <v>0</v>
      </c>
      <c r="BK409" s="542">
        <v>0</v>
      </c>
      <c r="BL409" s="542">
        <v>0</v>
      </c>
      <c r="BM409" s="542">
        <v>0</v>
      </c>
      <c r="BN409" s="550" t="s">
        <v>4490</v>
      </c>
      <c r="BO409" s="551">
        <v>0</v>
      </c>
      <c r="BP409" s="552">
        <v>1.5</v>
      </c>
      <c r="BQ409" s="553">
        <v>1.5</v>
      </c>
      <c r="BR409" s="519">
        <v>0</v>
      </c>
      <c r="BS409" s="519">
        <v>0</v>
      </c>
      <c r="BT409" s="519">
        <v>0</v>
      </c>
      <c r="BU409" s="529">
        <v>0</v>
      </c>
      <c r="BV409" s="519">
        <v>0</v>
      </c>
      <c r="BW409" s="519">
        <v>0</v>
      </c>
      <c r="BX409" s="519">
        <v>0</v>
      </c>
      <c r="BY409" s="519">
        <v>0</v>
      </c>
      <c r="BZ409" s="519">
        <v>0</v>
      </c>
      <c r="CA409" s="519">
        <v>0</v>
      </c>
      <c r="CB409" s="519">
        <v>0</v>
      </c>
      <c r="CC409" s="519">
        <v>0</v>
      </c>
      <c r="CD409" s="519">
        <v>0</v>
      </c>
      <c r="CE409" s="519">
        <v>0</v>
      </c>
      <c r="CF409" s="519">
        <v>0</v>
      </c>
      <c r="CG409" s="519">
        <v>0</v>
      </c>
      <c r="CH409" s="519">
        <v>0</v>
      </c>
      <c r="CI409" s="519">
        <v>0</v>
      </c>
      <c r="CJ409" s="519">
        <v>0</v>
      </c>
      <c r="CK409" s="623">
        <f t="shared" si="6"/>
        <v>3</v>
      </c>
      <c r="CL409" s="554">
        <v>3</v>
      </c>
      <c r="CM409" s="554">
        <v>1.5</v>
      </c>
      <c r="CN409" s="554">
        <v>1.5</v>
      </c>
      <c r="CO409" s="524">
        <v>2</v>
      </c>
      <c r="CP409" s="524"/>
      <c r="CQ409" s="525" t="s">
        <v>4965</v>
      </c>
      <c r="CR409" s="526" t="s">
        <v>4965</v>
      </c>
      <c r="CS409" s="527" t="s">
        <v>4965</v>
      </c>
      <c r="CT409" s="527" t="s">
        <v>4965</v>
      </c>
      <c r="CU409" s="527" t="s">
        <v>4965</v>
      </c>
    </row>
    <row r="410" spans="1:99" ht="12" customHeight="1" x14ac:dyDescent="0.2">
      <c r="A410" s="540" t="s">
        <v>2442</v>
      </c>
      <c r="B410" s="541" t="s">
        <v>2487</v>
      </c>
      <c r="C410" s="541" t="s">
        <v>1432</v>
      </c>
      <c r="D410" s="541" t="s">
        <v>1432</v>
      </c>
      <c r="E410" s="542" t="s">
        <v>1432</v>
      </c>
      <c r="F410" s="541" t="s">
        <v>2488</v>
      </c>
      <c r="G410" s="541" t="s">
        <v>2489</v>
      </c>
      <c r="H410" s="541" t="s">
        <v>2717</v>
      </c>
      <c r="I410" s="541" t="s">
        <v>2490</v>
      </c>
      <c r="J410" s="541">
        <v>527191</v>
      </c>
      <c r="K410" s="541">
        <v>177085</v>
      </c>
      <c r="L410" s="512" t="s">
        <v>4766</v>
      </c>
      <c r="M410" s="543">
        <v>41598</v>
      </c>
      <c r="N410" s="544" t="s">
        <v>1432</v>
      </c>
      <c r="O410" s="541">
        <v>0</v>
      </c>
      <c r="P410" s="541">
        <v>3</v>
      </c>
      <c r="Q410" s="545">
        <v>3</v>
      </c>
      <c r="R410" s="541" t="s">
        <v>2492</v>
      </c>
      <c r="S410" s="541" t="s">
        <v>3187</v>
      </c>
      <c r="T410" s="544" t="s">
        <v>2493</v>
      </c>
      <c r="U410" s="544" t="s">
        <v>2494</v>
      </c>
      <c r="V410" s="544"/>
      <c r="W410" s="541" t="s">
        <v>1439</v>
      </c>
      <c r="X410" s="544" t="s">
        <v>1432</v>
      </c>
      <c r="Y410" s="541" t="s">
        <v>1442</v>
      </c>
      <c r="Z410" s="541" t="s">
        <v>3893</v>
      </c>
      <c r="AA410" s="541" t="s">
        <v>1444</v>
      </c>
      <c r="AB410" s="541" t="s">
        <v>4720</v>
      </c>
      <c r="AC410" s="546">
        <v>8.0000000000000002E-3</v>
      </c>
      <c r="AD410" s="547">
        <v>41598</v>
      </c>
      <c r="AE410" s="547"/>
      <c r="AF410" s="548"/>
      <c r="AG410" s="517" t="s">
        <v>3063</v>
      </c>
      <c r="AH410" s="542" t="s">
        <v>1445</v>
      </c>
      <c r="AI410" s="549"/>
      <c r="AJ410" s="542">
        <v>0</v>
      </c>
      <c r="AK410" s="542">
        <v>0</v>
      </c>
      <c r="AL410" s="542">
        <v>1</v>
      </c>
      <c r="AM410" s="542">
        <v>1</v>
      </c>
      <c r="AN410" s="542">
        <v>0</v>
      </c>
      <c r="AO410" s="542">
        <v>1</v>
      </c>
      <c r="AP410" s="542">
        <v>0</v>
      </c>
      <c r="AQ410" s="542">
        <v>0</v>
      </c>
      <c r="AR410" s="542">
        <v>0</v>
      </c>
      <c r="AS410" s="542">
        <v>1</v>
      </c>
      <c r="AT410" s="542">
        <v>1</v>
      </c>
      <c r="AU410" s="542">
        <v>0</v>
      </c>
      <c r="AV410" s="542">
        <v>1</v>
      </c>
      <c r="AW410" s="542">
        <v>0</v>
      </c>
      <c r="AX410" s="542">
        <v>0</v>
      </c>
      <c r="AY410" s="542">
        <v>0</v>
      </c>
      <c r="AZ410" s="542">
        <v>0</v>
      </c>
      <c r="BA410" s="542">
        <v>0</v>
      </c>
      <c r="BB410" s="542">
        <v>0</v>
      </c>
      <c r="BC410" s="542">
        <v>0</v>
      </c>
      <c r="BD410" s="542">
        <v>0</v>
      </c>
      <c r="BE410" s="542">
        <v>0</v>
      </c>
      <c r="BF410" s="542">
        <v>0</v>
      </c>
      <c r="BG410" s="542">
        <v>0</v>
      </c>
      <c r="BH410" s="542">
        <v>0</v>
      </c>
      <c r="BI410" s="542">
        <v>0</v>
      </c>
      <c r="BJ410" s="542">
        <v>0</v>
      </c>
      <c r="BK410" s="542">
        <v>0</v>
      </c>
      <c r="BL410" s="542">
        <v>0</v>
      </c>
      <c r="BM410" s="542">
        <v>0</v>
      </c>
      <c r="BN410" s="550" t="s">
        <v>4490</v>
      </c>
      <c r="BO410" s="551">
        <v>0</v>
      </c>
      <c r="BP410" s="552">
        <v>1.5</v>
      </c>
      <c r="BQ410" s="553">
        <v>1.5</v>
      </c>
      <c r="BR410" s="519">
        <v>0</v>
      </c>
      <c r="BS410" s="519">
        <v>0</v>
      </c>
      <c r="BT410" s="519">
        <v>0</v>
      </c>
      <c r="BU410" s="529">
        <v>0</v>
      </c>
      <c r="BV410" s="519">
        <v>0</v>
      </c>
      <c r="BW410" s="519">
        <v>0</v>
      </c>
      <c r="BX410" s="519">
        <v>0</v>
      </c>
      <c r="BY410" s="519">
        <v>0</v>
      </c>
      <c r="BZ410" s="519">
        <v>0</v>
      </c>
      <c r="CA410" s="519">
        <v>0</v>
      </c>
      <c r="CB410" s="519">
        <v>0</v>
      </c>
      <c r="CC410" s="519">
        <v>0</v>
      </c>
      <c r="CD410" s="519">
        <v>0</v>
      </c>
      <c r="CE410" s="519">
        <v>0</v>
      </c>
      <c r="CF410" s="519">
        <v>0</v>
      </c>
      <c r="CG410" s="519">
        <v>0</v>
      </c>
      <c r="CH410" s="519">
        <v>0</v>
      </c>
      <c r="CI410" s="519">
        <v>0</v>
      </c>
      <c r="CJ410" s="519">
        <v>0</v>
      </c>
      <c r="CK410" s="623">
        <f t="shared" si="6"/>
        <v>3</v>
      </c>
      <c r="CL410" s="554">
        <v>3</v>
      </c>
      <c r="CM410" s="554">
        <v>1.5</v>
      </c>
      <c r="CN410" s="554">
        <v>1.5</v>
      </c>
      <c r="CO410" s="524">
        <v>8</v>
      </c>
      <c r="CP410" s="726"/>
      <c r="CQ410" s="525" t="s">
        <v>4965</v>
      </c>
      <c r="CR410" s="526" t="s">
        <v>4965</v>
      </c>
      <c r="CS410" s="527" t="s">
        <v>4965</v>
      </c>
      <c r="CT410" s="527" t="s">
        <v>4965</v>
      </c>
      <c r="CU410" s="527" t="s">
        <v>4965</v>
      </c>
    </row>
    <row r="411" spans="1:99" ht="12" customHeight="1" x14ac:dyDescent="0.2">
      <c r="A411" s="540" t="s">
        <v>2442</v>
      </c>
      <c r="B411" s="541" t="s">
        <v>2495</v>
      </c>
      <c r="C411" s="541" t="s">
        <v>1432</v>
      </c>
      <c r="D411" s="541" t="s">
        <v>1432</v>
      </c>
      <c r="E411" s="542" t="s">
        <v>2496</v>
      </c>
      <c r="F411" s="541" t="s">
        <v>2497</v>
      </c>
      <c r="G411" s="541" t="s">
        <v>2498</v>
      </c>
      <c r="H411" s="541" t="s">
        <v>2717</v>
      </c>
      <c r="I411" s="541" t="s">
        <v>2499</v>
      </c>
      <c r="J411" s="541">
        <v>527138</v>
      </c>
      <c r="K411" s="541">
        <v>174982</v>
      </c>
      <c r="L411" s="512" t="s">
        <v>3084</v>
      </c>
      <c r="M411" s="543">
        <v>41733</v>
      </c>
      <c r="N411" s="544" t="s">
        <v>1432</v>
      </c>
      <c r="O411" s="541">
        <v>0</v>
      </c>
      <c r="P411" s="541">
        <v>7</v>
      </c>
      <c r="Q411" s="545">
        <v>7</v>
      </c>
      <c r="R411" s="541" t="s">
        <v>2501</v>
      </c>
      <c r="S411" s="541" t="s">
        <v>3187</v>
      </c>
      <c r="T411" s="544" t="s">
        <v>2502</v>
      </c>
      <c r="U411" s="544" t="s">
        <v>2342</v>
      </c>
      <c r="V411" s="544"/>
      <c r="W411" s="541" t="s">
        <v>1439</v>
      </c>
      <c r="X411" s="544" t="s">
        <v>1432</v>
      </c>
      <c r="Y411" s="541" t="s">
        <v>1442</v>
      </c>
      <c r="Z411" s="541" t="s">
        <v>3893</v>
      </c>
      <c r="AA411" s="541" t="s">
        <v>1444</v>
      </c>
      <c r="AB411" s="541" t="s">
        <v>4720</v>
      </c>
      <c r="AC411" s="546">
        <v>5.8999999999999997E-2</v>
      </c>
      <c r="AD411" s="547">
        <v>41733</v>
      </c>
      <c r="AE411" s="547" t="s">
        <v>1938</v>
      </c>
      <c r="AF411" s="548"/>
      <c r="AG411" s="517" t="s">
        <v>3063</v>
      </c>
      <c r="AH411" s="542" t="s">
        <v>1445</v>
      </c>
      <c r="AI411" s="542">
        <v>0</v>
      </c>
      <c r="AJ411" s="542">
        <v>0</v>
      </c>
      <c r="AK411" s="542">
        <v>0</v>
      </c>
      <c r="AL411" s="542">
        <v>2</v>
      </c>
      <c r="AM411" s="542">
        <v>3</v>
      </c>
      <c r="AN411" s="542">
        <v>2</v>
      </c>
      <c r="AO411" s="542">
        <v>0</v>
      </c>
      <c r="AP411" s="542">
        <v>0</v>
      </c>
      <c r="AQ411" s="542">
        <v>0</v>
      </c>
      <c r="AR411" s="542">
        <v>0</v>
      </c>
      <c r="AS411" s="542">
        <v>2</v>
      </c>
      <c r="AT411" s="542">
        <v>3</v>
      </c>
      <c r="AU411" s="542">
        <v>2</v>
      </c>
      <c r="AV411" s="542">
        <v>0</v>
      </c>
      <c r="AW411" s="542">
        <v>0</v>
      </c>
      <c r="AX411" s="542">
        <v>0</v>
      </c>
      <c r="AY411" s="542">
        <v>0</v>
      </c>
      <c r="AZ411" s="542">
        <v>0</v>
      </c>
      <c r="BA411" s="542">
        <v>0</v>
      </c>
      <c r="BB411" s="542">
        <v>0</v>
      </c>
      <c r="BC411" s="542">
        <v>0</v>
      </c>
      <c r="BD411" s="542">
        <v>0</v>
      </c>
      <c r="BE411" s="542">
        <v>0</v>
      </c>
      <c r="BF411" s="542">
        <v>0</v>
      </c>
      <c r="BG411" s="542">
        <v>0</v>
      </c>
      <c r="BH411" s="542">
        <v>0</v>
      </c>
      <c r="BI411" s="542">
        <v>0</v>
      </c>
      <c r="BJ411" s="542">
        <v>0</v>
      </c>
      <c r="BK411" s="542">
        <v>0</v>
      </c>
      <c r="BL411" s="542">
        <v>0</v>
      </c>
      <c r="BM411" s="542">
        <v>0</v>
      </c>
      <c r="BN411" s="550" t="s">
        <v>4490</v>
      </c>
      <c r="BO411" s="551">
        <v>0</v>
      </c>
      <c r="BP411" s="552">
        <v>3.5</v>
      </c>
      <c r="BQ411" s="553">
        <v>3.5</v>
      </c>
      <c r="BR411" s="519">
        <v>0</v>
      </c>
      <c r="BS411" s="519">
        <v>0</v>
      </c>
      <c r="BT411" s="519">
        <v>0</v>
      </c>
      <c r="BU411" s="529">
        <v>0</v>
      </c>
      <c r="BV411" s="519">
        <v>0</v>
      </c>
      <c r="BW411" s="519">
        <v>0</v>
      </c>
      <c r="BX411" s="519">
        <v>0</v>
      </c>
      <c r="BY411" s="519">
        <v>0</v>
      </c>
      <c r="BZ411" s="519">
        <v>0</v>
      </c>
      <c r="CA411" s="519">
        <v>0</v>
      </c>
      <c r="CB411" s="519">
        <v>0</v>
      </c>
      <c r="CC411" s="519">
        <v>0</v>
      </c>
      <c r="CD411" s="519">
        <v>0</v>
      </c>
      <c r="CE411" s="519">
        <v>0</v>
      </c>
      <c r="CF411" s="519">
        <v>0</v>
      </c>
      <c r="CG411" s="519">
        <v>0</v>
      </c>
      <c r="CH411" s="519">
        <v>0</v>
      </c>
      <c r="CI411" s="519">
        <v>0</v>
      </c>
      <c r="CJ411" s="519">
        <v>0</v>
      </c>
      <c r="CK411" s="623">
        <f t="shared" si="6"/>
        <v>7</v>
      </c>
      <c r="CL411" s="554">
        <v>7</v>
      </c>
      <c r="CM411" s="554">
        <v>3.5</v>
      </c>
      <c r="CN411" s="554">
        <v>3.5</v>
      </c>
      <c r="CO411" s="524">
        <v>8</v>
      </c>
      <c r="CP411" s="726"/>
      <c r="CQ411" s="525" t="s">
        <v>4965</v>
      </c>
      <c r="CR411" s="526" t="s">
        <v>4965</v>
      </c>
      <c r="CS411" s="527" t="s">
        <v>4965</v>
      </c>
      <c r="CT411" s="527" t="s">
        <v>4965</v>
      </c>
      <c r="CU411" s="527" t="s">
        <v>4965</v>
      </c>
    </row>
    <row r="412" spans="1:99" ht="12" customHeight="1" x14ac:dyDescent="0.2">
      <c r="A412" s="540" t="s">
        <v>2442</v>
      </c>
      <c r="B412" s="541" t="s">
        <v>2503</v>
      </c>
      <c r="C412" s="541" t="s">
        <v>1432</v>
      </c>
      <c r="D412" s="541" t="s">
        <v>1432</v>
      </c>
      <c r="E412" s="542" t="s">
        <v>1432</v>
      </c>
      <c r="F412" s="541" t="s">
        <v>2504</v>
      </c>
      <c r="G412" s="541" t="s">
        <v>2505</v>
      </c>
      <c r="H412" s="541" t="s">
        <v>3875</v>
      </c>
      <c r="I412" s="541" t="s">
        <v>2506</v>
      </c>
      <c r="J412" s="541">
        <v>528124</v>
      </c>
      <c r="K412" s="541">
        <v>173950</v>
      </c>
      <c r="L412" s="512" t="s">
        <v>3083</v>
      </c>
      <c r="M412" s="543">
        <v>41681</v>
      </c>
      <c r="N412" s="544" t="s">
        <v>1432</v>
      </c>
      <c r="O412" s="541">
        <v>0</v>
      </c>
      <c r="P412" s="541">
        <v>1</v>
      </c>
      <c r="Q412" s="545">
        <v>1</v>
      </c>
      <c r="R412" s="541" t="s">
        <v>2508</v>
      </c>
      <c r="S412" s="541" t="s">
        <v>1438</v>
      </c>
      <c r="T412" s="544" t="s">
        <v>3638</v>
      </c>
      <c r="U412" s="544" t="s">
        <v>2509</v>
      </c>
      <c r="V412" s="544"/>
      <c r="W412" s="541" t="s">
        <v>1439</v>
      </c>
      <c r="X412" s="544" t="s">
        <v>1432</v>
      </c>
      <c r="Y412" s="541" t="s">
        <v>1442</v>
      </c>
      <c r="Z412" s="541" t="s">
        <v>3893</v>
      </c>
      <c r="AA412" s="541" t="s">
        <v>1444</v>
      </c>
      <c r="AB412" s="541" t="s">
        <v>4720</v>
      </c>
      <c r="AC412" s="546">
        <v>0.01</v>
      </c>
      <c r="AD412" s="547">
        <v>41681</v>
      </c>
      <c r="AE412" s="547"/>
      <c r="AF412" s="548"/>
      <c r="AG412" s="517" t="s">
        <v>3063</v>
      </c>
      <c r="AH412" s="542" t="s">
        <v>1445</v>
      </c>
      <c r="AI412" s="542">
        <v>0</v>
      </c>
      <c r="AJ412" s="542">
        <v>0</v>
      </c>
      <c r="AK412" s="542">
        <v>0</v>
      </c>
      <c r="AL412" s="542">
        <v>0</v>
      </c>
      <c r="AM412" s="542">
        <v>0</v>
      </c>
      <c r="AN412" s="542">
        <v>1</v>
      </c>
      <c r="AO412" s="542">
        <v>0</v>
      </c>
      <c r="AP412" s="542">
        <v>0</v>
      </c>
      <c r="AQ412" s="542">
        <v>0</v>
      </c>
      <c r="AR412" s="542">
        <v>0</v>
      </c>
      <c r="AS412" s="542">
        <v>0</v>
      </c>
      <c r="AT412" s="542">
        <v>0</v>
      </c>
      <c r="AU412" s="542">
        <v>0</v>
      </c>
      <c r="AV412" s="542">
        <v>0</v>
      </c>
      <c r="AW412" s="542">
        <v>0</v>
      </c>
      <c r="AX412" s="542">
        <v>0</v>
      </c>
      <c r="AY412" s="542">
        <v>0</v>
      </c>
      <c r="AZ412" s="542">
        <v>0</v>
      </c>
      <c r="BA412" s="542">
        <v>0</v>
      </c>
      <c r="BB412" s="542">
        <v>1</v>
      </c>
      <c r="BC412" s="542">
        <v>0</v>
      </c>
      <c r="BD412" s="542">
        <v>0</v>
      </c>
      <c r="BE412" s="542">
        <v>0</v>
      </c>
      <c r="BF412" s="542">
        <v>0</v>
      </c>
      <c r="BG412" s="542">
        <v>0</v>
      </c>
      <c r="BH412" s="542">
        <v>0</v>
      </c>
      <c r="BI412" s="542">
        <v>0</v>
      </c>
      <c r="BJ412" s="542">
        <v>0</v>
      </c>
      <c r="BK412" s="542">
        <v>0</v>
      </c>
      <c r="BL412" s="542">
        <v>0</v>
      </c>
      <c r="BM412" s="542">
        <v>0</v>
      </c>
      <c r="BN412" s="550" t="s">
        <v>4490</v>
      </c>
      <c r="BO412" s="551">
        <v>0</v>
      </c>
      <c r="BP412" s="552">
        <v>0.5</v>
      </c>
      <c r="BQ412" s="553">
        <v>0.5</v>
      </c>
      <c r="BR412" s="519">
        <v>0</v>
      </c>
      <c r="BS412" s="519">
        <v>0</v>
      </c>
      <c r="BT412" s="519">
        <v>0</v>
      </c>
      <c r="BU412" s="529">
        <v>0</v>
      </c>
      <c r="BV412" s="519">
        <v>0</v>
      </c>
      <c r="BW412" s="519">
        <v>0</v>
      </c>
      <c r="BX412" s="519">
        <v>0</v>
      </c>
      <c r="BY412" s="519">
        <v>0</v>
      </c>
      <c r="BZ412" s="519">
        <v>0</v>
      </c>
      <c r="CA412" s="519">
        <v>0</v>
      </c>
      <c r="CB412" s="519">
        <v>0</v>
      </c>
      <c r="CC412" s="519">
        <v>0</v>
      </c>
      <c r="CD412" s="519">
        <v>0</v>
      </c>
      <c r="CE412" s="519">
        <v>0</v>
      </c>
      <c r="CF412" s="519">
        <v>0</v>
      </c>
      <c r="CG412" s="519">
        <v>0</v>
      </c>
      <c r="CH412" s="519">
        <v>0</v>
      </c>
      <c r="CI412" s="519">
        <v>0</v>
      </c>
      <c r="CJ412" s="519">
        <v>0</v>
      </c>
      <c r="CK412" s="623">
        <f t="shared" si="6"/>
        <v>1</v>
      </c>
      <c r="CL412" s="554">
        <v>1</v>
      </c>
      <c r="CM412" s="554">
        <v>0.5</v>
      </c>
      <c r="CN412" s="554">
        <v>0.5</v>
      </c>
      <c r="CO412" s="524">
        <v>8</v>
      </c>
      <c r="CP412" s="726"/>
      <c r="CQ412" s="525" t="s">
        <v>4965</v>
      </c>
      <c r="CR412" s="526" t="s">
        <v>4965</v>
      </c>
      <c r="CS412" s="527" t="s">
        <v>4965</v>
      </c>
      <c r="CT412" s="527" t="s">
        <v>4965</v>
      </c>
      <c r="CU412" s="527" t="s">
        <v>4965</v>
      </c>
    </row>
    <row r="413" spans="1:99" ht="12" customHeight="1" x14ac:dyDescent="0.2">
      <c r="A413" s="540" t="s">
        <v>2442</v>
      </c>
      <c r="B413" s="541" t="s">
        <v>2510</v>
      </c>
      <c r="C413" s="541" t="s">
        <v>1432</v>
      </c>
      <c r="D413" s="541" t="s">
        <v>1432</v>
      </c>
      <c r="E413" s="542" t="s">
        <v>2511</v>
      </c>
      <c r="F413" s="541" t="s">
        <v>2512</v>
      </c>
      <c r="G413" s="541" t="s">
        <v>2513</v>
      </c>
      <c r="H413" s="541" t="s">
        <v>1885</v>
      </c>
      <c r="I413" s="541" t="s">
        <v>936</v>
      </c>
      <c r="J413" s="541">
        <v>526988</v>
      </c>
      <c r="K413" s="541">
        <v>176162</v>
      </c>
      <c r="L413" s="512" t="s">
        <v>4766</v>
      </c>
      <c r="M413" s="543">
        <v>42094</v>
      </c>
      <c r="N413" s="544" t="s">
        <v>1432</v>
      </c>
      <c r="O413" s="541">
        <v>0</v>
      </c>
      <c r="P413" s="541">
        <v>6</v>
      </c>
      <c r="Q413" s="545">
        <v>6</v>
      </c>
      <c r="R413" s="541" t="s">
        <v>2514</v>
      </c>
      <c r="S413" s="541" t="s">
        <v>3187</v>
      </c>
      <c r="T413" s="544" t="s">
        <v>3931</v>
      </c>
      <c r="U413" s="544" t="s">
        <v>4094</v>
      </c>
      <c r="V413" s="544"/>
      <c r="W413" s="541" t="s">
        <v>1439</v>
      </c>
      <c r="X413" s="544" t="s">
        <v>1432</v>
      </c>
      <c r="Y413" s="541" t="s">
        <v>1442</v>
      </c>
      <c r="Z413" s="541" t="s">
        <v>3893</v>
      </c>
      <c r="AA413" s="541" t="s">
        <v>1444</v>
      </c>
      <c r="AB413" s="541" t="s">
        <v>4720</v>
      </c>
      <c r="AC413" s="546">
        <v>3.6999999999999998E-2</v>
      </c>
      <c r="AD413" s="547">
        <v>42094</v>
      </c>
      <c r="AE413" s="547" t="s">
        <v>1938</v>
      </c>
      <c r="AF413" s="548"/>
      <c r="AG413" s="517" t="s">
        <v>3063</v>
      </c>
      <c r="AH413" s="542" t="s">
        <v>1445</v>
      </c>
      <c r="AI413" s="542">
        <v>0</v>
      </c>
      <c r="AJ413" s="542">
        <v>0</v>
      </c>
      <c r="AK413" s="542">
        <v>0</v>
      </c>
      <c r="AL413" s="542">
        <v>0</v>
      </c>
      <c r="AM413" s="542">
        <v>6</v>
      </c>
      <c r="AN413" s="542">
        <v>0</v>
      </c>
      <c r="AO413" s="542">
        <v>0</v>
      </c>
      <c r="AP413" s="542">
        <v>0</v>
      </c>
      <c r="AQ413" s="542">
        <v>0</v>
      </c>
      <c r="AR413" s="542">
        <v>0</v>
      </c>
      <c r="AS413" s="542">
        <v>0</v>
      </c>
      <c r="AT413" s="542">
        <v>6</v>
      </c>
      <c r="AU413" s="542">
        <v>0</v>
      </c>
      <c r="AV413" s="542">
        <v>0</v>
      </c>
      <c r="AW413" s="542">
        <v>0</v>
      </c>
      <c r="AX413" s="542">
        <v>0</v>
      </c>
      <c r="AY413" s="542">
        <v>0</v>
      </c>
      <c r="AZ413" s="542">
        <v>0</v>
      </c>
      <c r="BA413" s="542">
        <v>0</v>
      </c>
      <c r="BB413" s="542">
        <v>0</v>
      </c>
      <c r="BC413" s="542">
        <v>0</v>
      </c>
      <c r="BD413" s="542">
        <v>0</v>
      </c>
      <c r="BE413" s="542">
        <v>0</v>
      </c>
      <c r="BF413" s="542">
        <v>0</v>
      </c>
      <c r="BG413" s="542">
        <v>0</v>
      </c>
      <c r="BH413" s="542">
        <v>0</v>
      </c>
      <c r="BI413" s="542">
        <v>0</v>
      </c>
      <c r="BJ413" s="542">
        <v>0</v>
      </c>
      <c r="BK413" s="542">
        <v>0</v>
      </c>
      <c r="BL413" s="542">
        <v>0</v>
      </c>
      <c r="BM413" s="542">
        <v>0</v>
      </c>
      <c r="BN413" s="550" t="s">
        <v>4490</v>
      </c>
      <c r="BO413" s="551">
        <v>0</v>
      </c>
      <c r="BP413" s="552">
        <v>3</v>
      </c>
      <c r="BQ413" s="553">
        <v>3</v>
      </c>
      <c r="BR413" s="519">
        <v>0</v>
      </c>
      <c r="BS413" s="519">
        <v>0</v>
      </c>
      <c r="BT413" s="519">
        <v>0</v>
      </c>
      <c r="BU413" s="529">
        <v>0</v>
      </c>
      <c r="BV413" s="519">
        <v>0</v>
      </c>
      <c r="BW413" s="519">
        <v>0</v>
      </c>
      <c r="BX413" s="519">
        <v>0</v>
      </c>
      <c r="BY413" s="519">
        <v>0</v>
      </c>
      <c r="BZ413" s="519">
        <v>0</v>
      </c>
      <c r="CA413" s="519">
        <v>0</v>
      </c>
      <c r="CB413" s="519">
        <v>0</v>
      </c>
      <c r="CC413" s="519">
        <v>0</v>
      </c>
      <c r="CD413" s="519">
        <v>0</v>
      </c>
      <c r="CE413" s="519">
        <v>0</v>
      </c>
      <c r="CF413" s="519">
        <v>0</v>
      </c>
      <c r="CG413" s="519">
        <v>0</v>
      </c>
      <c r="CH413" s="519">
        <v>0</v>
      </c>
      <c r="CI413" s="519">
        <v>0</v>
      </c>
      <c r="CJ413" s="519">
        <v>0</v>
      </c>
      <c r="CK413" s="623">
        <f t="shared" si="6"/>
        <v>6</v>
      </c>
      <c r="CL413" s="554">
        <v>6</v>
      </c>
      <c r="CM413" s="554">
        <v>3</v>
      </c>
      <c r="CN413" s="554">
        <v>3</v>
      </c>
      <c r="CO413" s="524">
        <v>8</v>
      </c>
      <c r="CP413" s="726"/>
      <c r="CQ413" s="525" t="s">
        <v>4965</v>
      </c>
      <c r="CR413" s="526" t="s">
        <v>4965</v>
      </c>
      <c r="CS413" s="527" t="s">
        <v>4965</v>
      </c>
      <c r="CT413" s="527" t="s">
        <v>4965</v>
      </c>
      <c r="CU413" s="527" t="s">
        <v>4965</v>
      </c>
    </row>
    <row r="414" spans="1:99" ht="12" customHeight="1" x14ac:dyDescent="0.2">
      <c r="A414" s="540" t="s">
        <v>2442</v>
      </c>
      <c r="B414" s="541" t="s">
        <v>2515</v>
      </c>
      <c r="C414" s="541" t="s">
        <v>1432</v>
      </c>
      <c r="D414" s="541" t="s">
        <v>1432</v>
      </c>
      <c r="E414" s="542" t="s">
        <v>1432</v>
      </c>
      <c r="F414" s="541" t="s">
        <v>2516</v>
      </c>
      <c r="G414" s="541" t="s">
        <v>2517</v>
      </c>
      <c r="H414" s="541" t="s">
        <v>1458</v>
      </c>
      <c r="I414" s="541" t="s">
        <v>2518</v>
      </c>
      <c r="J414" s="541">
        <v>523595</v>
      </c>
      <c r="K414" s="541">
        <v>175857</v>
      </c>
      <c r="L414" s="512" t="s">
        <v>3088</v>
      </c>
      <c r="M414" s="543">
        <v>41729</v>
      </c>
      <c r="N414" s="544" t="s">
        <v>1432</v>
      </c>
      <c r="O414" s="541">
        <v>2</v>
      </c>
      <c r="P414" s="541">
        <v>1</v>
      </c>
      <c r="Q414" s="545">
        <v>-1</v>
      </c>
      <c r="R414" s="541" t="s">
        <v>2519</v>
      </c>
      <c r="S414" s="541" t="s">
        <v>1438</v>
      </c>
      <c r="T414" s="544" t="s">
        <v>3198</v>
      </c>
      <c r="U414" s="544" t="s">
        <v>2520</v>
      </c>
      <c r="V414" s="544"/>
      <c r="W414" s="541" t="s">
        <v>1439</v>
      </c>
      <c r="X414" s="544" t="s">
        <v>1432</v>
      </c>
      <c r="Y414" s="541" t="s">
        <v>1442</v>
      </c>
      <c r="Z414" s="541" t="s">
        <v>1453</v>
      </c>
      <c r="AA414" s="541" t="s">
        <v>1444</v>
      </c>
      <c r="AB414" s="541" t="s">
        <v>4207</v>
      </c>
      <c r="AC414" s="546">
        <v>1.2E-2</v>
      </c>
      <c r="AD414" s="547">
        <v>41729</v>
      </c>
      <c r="AE414" s="547"/>
      <c r="AF414" s="548"/>
      <c r="AG414" s="517" t="s">
        <v>3063</v>
      </c>
      <c r="AH414" s="542" t="s">
        <v>1445</v>
      </c>
      <c r="AI414" s="542">
        <v>0</v>
      </c>
      <c r="AJ414" s="542">
        <v>0</v>
      </c>
      <c r="AK414" s="542">
        <v>0</v>
      </c>
      <c r="AL414" s="542">
        <v>0</v>
      </c>
      <c r="AM414" s="542">
        <v>-2</v>
      </c>
      <c r="AN414" s="542">
        <v>0</v>
      </c>
      <c r="AO414" s="542">
        <v>0</v>
      </c>
      <c r="AP414" s="542">
        <v>1</v>
      </c>
      <c r="AQ414" s="542">
        <v>0</v>
      </c>
      <c r="AR414" s="542">
        <v>0</v>
      </c>
      <c r="AS414" s="542">
        <v>0</v>
      </c>
      <c r="AT414" s="542">
        <v>-2</v>
      </c>
      <c r="AU414" s="542">
        <v>0</v>
      </c>
      <c r="AV414" s="542">
        <v>0</v>
      </c>
      <c r="AW414" s="542">
        <v>0</v>
      </c>
      <c r="AX414" s="542">
        <v>0</v>
      </c>
      <c r="AY414" s="542">
        <v>0</v>
      </c>
      <c r="AZ414" s="542">
        <v>0</v>
      </c>
      <c r="BA414" s="542">
        <v>0</v>
      </c>
      <c r="BB414" s="542">
        <v>0</v>
      </c>
      <c r="BC414" s="542">
        <v>0</v>
      </c>
      <c r="BD414" s="542">
        <v>1</v>
      </c>
      <c r="BE414" s="542">
        <v>0</v>
      </c>
      <c r="BF414" s="542">
        <v>0</v>
      </c>
      <c r="BG414" s="542">
        <v>0</v>
      </c>
      <c r="BH414" s="542">
        <v>0</v>
      </c>
      <c r="BI414" s="542">
        <v>0</v>
      </c>
      <c r="BJ414" s="542">
        <v>0</v>
      </c>
      <c r="BK414" s="542">
        <v>0</v>
      </c>
      <c r="BL414" s="542">
        <v>0</v>
      </c>
      <c r="BM414" s="542">
        <v>0</v>
      </c>
      <c r="BN414" s="550" t="s">
        <v>4490</v>
      </c>
      <c r="BO414" s="551">
        <v>0</v>
      </c>
      <c r="BP414" s="552">
        <v>-0.5</v>
      </c>
      <c r="BQ414" s="553">
        <v>-0.5</v>
      </c>
      <c r="BR414" s="519">
        <v>0</v>
      </c>
      <c r="BS414" s="519">
        <v>0</v>
      </c>
      <c r="BT414" s="519">
        <v>0</v>
      </c>
      <c r="BU414" s="529">
        <v>0</v>
      </c>
      <c r="BV414" s="519">
        <v>0</v>
      </c>
      <c r="BW414" s="519">
        <v>0</v>
      </c>
      <c r="BX414" s="519">
        <v>0</v>
      </c>
      <c r="BY414" s="519">
        <v>0</v>
      </c>
      <c r="BZ414" s="519">
        <v>0</v>
      </c>
      <c r="CA414" s="519">
        <v>0</v>
      </c>
      <c r="CB414" s="519">
        <v>0</v>
      </c>
      <c r="CC414" s="519">
        <v>0</v>
      </c>
      <c r="CD414" s="519">
        <v>0</v>
      </c>
      <c r="CE414" s="519">
        <v>0</v>
      </c>
      <c r="CF414" s="519">
        <v>0</v>
      </c>
      <c r="CG414" s="519">
        <v>0</v>
      </c>
      <c r="CH414" s="519">
        <v>0</v>
      </c>
      <c r="CI414" s="519">
        <v>0</v>
      </c>
      <c r="CJ414" s="519">
        <v>0</v>
      </c>
      <c r="CK414" s="623">
        <f t="shared" si="6"/>
        <v>-1</v>
      </c>
      <c r="CL414" s="554">
        <v>-1</v>
      </c>
      <c r="CM414" s="554">
        <v>-0.5</v>
      </c>
      <c r="CN414" s="554">
        <v>-0.5</v>
      </c>
      <c r="CO414" s="524">
        <v>8</v>
      </c>
      <c r="CP414" s="726"/>
      <c r="CQ414" s="525" t="s">
        <v>4965</v>
      </c>
      <c r="CR414" s="526" t="s">
        <v>4965</v>
      </c>
      <c r="CS414" s="527" t="s">
        <v>4965</v>
      </c>
      <c r="CT414" s="527" t="s">
        <v>4965</v>
      </c>
      <c r="CU414" s="527" t="s">
        <v>4965</v>
      </c>
    </row>
    <row r="415" spans="1:99" ht="12" customHeight="1" x14ac:dyDescent="0.2">
      <c r="A415" s="540" t="s">
        <v>2442</v>
      </c>
      <c r="B415" s="541" t="s">
        <v>2521</v>
      </c>
      <c r="C415" s="541" t="s">
        <v>1432</v>
      </c>
      <c r="D415" s="541" t="s">
        <v>1432</v>
      </c>
      <c r="E415" s="542" t="s">
        <v>1432</v>
      </c>
      <c r="F415" s="541" t="s">
        <v>2522</v>
      </c>
      <c r="G415" s="541" t="s">
        <v>2523</v>
      </c>
      <c r="H415" s="541" t="s">
        <v>2524</v>
      </c>
      <c r="I415" s="541" t="s">
        <v>2525</v>
      </c>
      <c r="J415" s="541">
        <v>529206</v>
      </c>
      <c r="K415" s="541">
        <v>170921</v>
      </c>
      <c r="L415" s="512" t="s">
        <v>3081</v>
      </c>
      <c r="M415" s="543">
        <v>41409</v>
      </c>
      <c r="N415" s="544" t="s">
        <v>1432</v>
      </c>
      <c r="O415" s="541">
        <v>1</v>
      </c>
      <c r="P415" s="541">
        <v>3</v>
      </c>
      <c r="Q415" s="545">
        <v>2</v>
      </c>
      <c r="R415" s="541" t="s">
        <v>2526</v>
      </c>
      <c r="S415" s="541" t="s">
        <v>1438</v>
      </c>
      <c r="T415" s="544" t="s">
        <v>2527</v>
      </c>
      <c r="U415" s="544" t="s">
        <v>2486</v>
      </c>
      <c r="V415" s="544"/>
      <c r="W415" s="541" t="s">
        <v>1439</v>
      </c>
      <c r="X415" s="544" t="s">
        <v>1432</v>
      </c>
      <c r="Y415" s="541" t="s">
        <v>1442</v>
      </c>
      <c r="Z415" s="541" t="s">
        <v>4694</v>
      </c>
      <c r="AA415" s="541" t="s">
        <v>1444</v>
      </c>
      <c r="AB415" s="541" t="s">
        <v>1454</v>
      </c>
      <c r="AC415" s="546">
        <v>3.4000000000000002E-2</v>
      </c>
      <c r="AD415" s="547">
        <v>41409</v>
      </c>
      <c r="AE415" s="547"/>
      <c r="AF415" s="548"/>
      <c r="AG415" s="517" t="s">
        <v>3063</v>
      </c>
      <c r="AH415" s="542" t="s">
        <v>1445</v>
      </c>
      <c r="AI415" s="542">
        <v>0</v>
      </c>
      <c r="AJ415" s="542">
        <v>0</v>
      </c>
      <c r="AK415" s="542">
        <v>0</v>
      </c>
      <c r="AL415" s="542">
        <v>0</v>
      </c>
      <c r="AM415" s="542">
        <v>1</v>
      </c>
      <c r="AN415" s="542">
        <v>2</v>
      </c>
      <c r="AO415" s="542">
        <v>0</v>
      </c>
      <c r="AP415" s="542">
        <v>0</v>
      </c>
      <c r="AQ415" s="542">
        <v>-1</v>
      </c>
      <c r="AR415" s="542">
        <v>0</v>
      </c>
      <c r="AS415" s="542">
        <v>0</v>
      </c>
      <c r="AT415" s="542">
        <v>1</v>
      </c>
      <c r="AU415" s="542">
        <v>2</v>
      </c>
      <c r="AV415" s="542">
        <v>0</v>
      </c>
      <c r="AW415" s="542">
        <v>0</v>
      </c>
      <c r="AX415" s="542">
        <v>0</v>
      </c>
      <c r="AY415" s="542">
        <v>0</v>
      </c>
      <c r="AZ415" s="542">
        <v>0</v>
      </c>
      <c r="BA415" s="542">
        <v>0</v>
      </c>
      <c r="BB415" s="542">
        <v>0</v>
      </c>
      <c r="BC415" s="542">
        <v>0</v>
      </c>
      <c r="BD415" s="542">
        <v>0</v>
      </c>
      <c r="BE415" s="542">
        <v>-1</v>
      </c>
      <c r="BF415" s="542">
        <v>0</v>
      </c>
      <c r="BG415" s="542">
        <v>0</v>
      </c>
      <c r="BH415" s="542">
        <v>0</v>
      </c>
      <c r="BI415" s="542">
        <v>0</v>
      </c>
      <c r="BJ415" s="542">
        <v>0</v>
      </c>
      <c r="BK415" s="542">
        <v>0</v>
      </c>
      <c r="BL415" s="542">
        <v>0</v>
      </c>
      <c r="BM415" s="542">
        <v>0</v>
      </c>
      <c r="BN415" s="550" t="s">
        <v>4490</v>
      </c>
      <c r="BO415" s="551">
        <v>0</v>
      </c>
      <c r="BP415" s="552">
        <v>1</v>
      </c>
      <c r="BQ415" s="553">
        <v>1</v>
      </c>
      <c r="BR415" s="519">
        <v>0</v>
      </c>
      <c r="BS415" s="519">
        <v>0</v>
      </c>
      <c r="BT415" s="519">
        <v>0</v>
      </c>
      <c r="BU415" s="529">
        <v>0</v>
      </c>
      <c r="BV415" s="519">
        <v>0</v>
      </c>
      <c r="BW415" s="519">
        <v>0</v>
      </c>
      <c r="BX415" s="519">
        <v>0</v>
      </c>
      <c r="BY415" s="519">
        <v>0</v>
      </c>
      <c r="BZ415" s="519">
        <v>0</v>
      </c>
      <c r="CA415" s="519">
        <v>0</v>
      </c>
      <c r="CB415" s="519">
        <v>0</v>
      </c>
      <c r="CC415" s="519">
        <v>0</v>
      </c>
      <c r="CD415" s="519">
        <v>0</v>
      </c>
      <c r="CE415" s="519">
        <v>0</v>
      </c>
      <c r="CF415" s="519">
        <v>0</v>
      </c>
      <c r="CG415" s="519">
        <v>0</v>
      </c>
      <c r="CH415" s="519">
        <v>0</v>
      </c>
      <c r="CI415" s="519">
        <v>0</v>
      </c>
      <c r="CJ415" s="519">
        <v>0</v>
      </c>
      <c r="CK415" s="623">
        <f t="shared" si="6"/>
        <v>2</v>
      </c>
      <c r="CL415" s="554">
        <v>2</v>
      </c>
      <c r="CM415" s="554">
        <v>1</v>
      </c>
      <c r="CN415" s="554">
        <v>1</v>
      </c>
      <c r="CO415" s="524">
        <v>2</v>
      </c>
      <c r="CP415" s="524"/>
      <c r="CQ415" s="525" t="s">
        <v>4965</v>
      </c>
      <c r="CR415" s="526" t="s">
        <v>4965</v>
      </c>
      <c r="CS415" s="527" t="s">
        <v>4965</v>
      </c>
      <c r="CT415" s="527" t="s">
        <v>4965</v>
      </c>
      <c r="CU415" s="527" t="s">
        <v>4965</v>
      </c>
    </row>
    <row r="416" spans="1:99" ht="12" customHeight="1" x14ac:dyDescent="0.2">
      <c r="A416" s="540" t="s">
        <v>2442</v>
      </c>
      <c r="B416" s="541" t="s">
        <v>2528</v>
      </c>
      <c r="C416" s="541" t="s">
        <v>1432</v>
      </c>
      <c r="D416" s="541" t="s">
        <v>1432</v>
      </c>
      <c r="E416" s="542" t="s">
        <v>2529</v>
      </c>
      <c r="F416" s="541" t="s">
        <v>2530</v>
      </c>
      <c r="G416" s="541" t="s">
        <v>2531</v>
      </c>
      <c r="H416" s="541" t="s">
        <v>1885</v>
      </c>
      <c r="I416" s="541" t="s">
        <v>2532</v>
      </c>
      <c r="J416" s="541">
        <v>525918</v>
      </c>
      <c r="K416" s="541">
        <v>174651</v>
      </c>
      <c r="L416" s="512" t="s">
        <v>3080</v>
      </c>
      <c r="M416" s="543">
        <v>41698</v>
      </c>
      <c r="N416" s="544" t="s">
        <v>1432</v>
      </c>
      <c r="O416" s="541">
        <v>0</v>
      </c>
      <c r="P416" s="541">
        <v>1</v>
      </c>
      <c r="Q416" s="545">
        <v>1</v>
      </c>
      <c r="R416" s="541" t="s">
        <v>2534</v>
      </c>
      <c r="S416" s="541" t="s">
        <v>1438</v>
      </c>
      <c r="T416" s="544" t="s">
        <v>3624</v>
      </c>
      <c r="U416" s="544" t="s">
        <v>2535</v>
      </c>
      <c r="V416" s="544"/>
      <c r="W416" s="541" t="s">
        <v>1439</v>
      </c>
      <c r="X416" s="544" t="s">
        <v>1432</v>
      </c>
      <c r="Y416" s="541" t="s">
        <v>1442</v>
      </c>
      <c r="Z416" s="541" t="s">
        <v>3893</v>
      </c>
      <c r="AA416" s="541" t="s">
        <v>1444</v>
      </c>
      <c r="AB416" s="541" t="s">
        <v>3894</v>
      </c>
      <c r="AC416" s="546">
        <v>4.0000000000000001E-3</v>
      </c>
      <c r="AD416" s="547">
        <v>41698</v>
      </c>
      <c r="AE416" s="547"/>
      <c r="AF416" s="548"/>
      <c r="AG416" s="517" t="s">
        <v>3063</v>
      </c>
      <c r="AH416" s="542" t="s">
        <v>1445</v>
      </c>
      <c r="AI416" s="549"/>
      <c r="AJ416" s="542">
        <v>0</v>
      </c>
      <c r="AK416" s="542">
        <v>0</v>
      </c>
      <c r="AL416" s="542">
        <v>0</v>
      </c>
      <c r="AM416" s="542">
        <v>1</v>
      </c>
      <c r="AN416" s="542">
        <v>0</v>
      </c>
      <c r="AO416" s="542">
        <v>0</v>
      </c>
      <c r="AP416" s="542">
        <v>0</v>
      </c>
      <c r="AQ416" s="542">
        <v>0</v>
      </c>
      <c r="AR416" s="542">
        <v>0</v>
      </c>
      <c r="AS416" s="542">
        <v>0</v>
      </c>
      <c r="AT416" s="542">
        <v>1</v>
      </c>
      <c r="AU416" s="542">
        <v>0</v>
      </c>
      <c r="AV416" s="542">
        <v>0</v>
      </c>
      <c r="AW416" s="542">
        <v>0</v>
      </c>
      <c r="AX416" s="542">
        <v>0</v>
      </c>
      <c r="AY416" s="542">
        <v>0</v>
      </c>
      <c r="AZ416" s="542">
        <v>0</v>
      </c>
      <c r="BA416" s="542">
        <v>0</v>
      </c>
      <c r="BB416" s="542">
        <v>0</v>
      </c>
      <c r="BC416" s="542">
        <v>0</v>
      </c>
      <c r="BD416" s="542">
        <v>0</v>
      </c>
      <c r="BE416" s="542">
        <v>0</v>
      </c>
      <c r="BF416" s="542">
        <v>0</v>
      </c>
      <c r="BG416" s="542">
        <v>0</v>
      </c>
      <c r="BH416" s="542">
        <v>0</v>
      </c>
      <c r="BI416" s="542">
        <v>0</v>
      </c>
      <c r="BJ416" s="542">
        <v>0</v>
      </c>
      <c r="BK416" s="542">
        <v>0</v>
      </c>
      <c r="BL416" s="542">
        <v>0</v>
      </c>
      <c r="BM416" s="542">
        <v>0</v>
      </c>
      <c r="BN416" s="550" t="s">
        <v>4490</v>
      </c>
      <c r="BO416" s="551">
        <v>0</v>
      </c>
      <c r="BP416" s="552">
        <v>0.5</v>
      </c>
      <c r="BQ416" s="553">
        <v>0.5</v>
      </c>
      <c r="BR416" s="519">
        <v>0</v>
      </c>
      <c r="BS416" s="519">
        <v>0</v>
      </c>
      <c r="BT416" s="519">
        <v>0</v>
      </c>
      <c r="BU416" s="529">
        <v>0</v>
      </c>
      <c r="BV416" s="519">
        <v>0</v>
      </c>
      <c r="BW416" s="519">
        <v>0</v>
      </c>
      <c r="BX416" s="519">
        <v>0</v>
      </c>
      <c r="BY416" s="519">
        <v>0</v>
      </c>
      <c r="BZ416" s="519">
        <v>0</v>
      </c>
      <c r="CA416" s="519">
        <v>0</v>
      </c>
      <c r="CB416" s="519">
        <v>0</v>
      </c>
      <c r="CC416" s="519">
        <v>0</v>
      </c>
      <c r="CD416" s="519">
        <v>0</v>
      </c>
      <c r="CE416" s="519">
        <v>0</v>
      </c>
      <c r="CF416" s="519">
        <v>0</v>
      </c>
      <c r="CG416" s="519">
        <v>0</v>
      </c>
      <c r="CH416" s="519">
        <v>0</v>
      </c>
      <c r="CI416" s="519">
        <v>0</v>
      </c>
      <c r="CJ416" s="519">
        <v>0</v>
      </c>
      <c r="CK416" s="623">
        <f t="shared" si="6"/>
        <v>1</v>
      </c>
      <c r="CL416" s="554">
        <v>1</v>
      </c>
      <c r="CM416" s="554">
        <v>0.5</v>
      </c>
      <c r="CN416" s="554">
        <v>0.5</v>
      </c>
      <c r="CO416" s="524">
        <v>8</v>
      </c>
      <c r="CP416" s="726"/>
      <c r="CQ416" s="525" t="s">
        <v>4965</v>
      </c>
      <c r="CR416" s="526" t="s">
        <v>4965</v>
      </c>
      <c r="CS416" s="527" t="s">
        <v>4965</v>
      </c>
      <c r="CT416" s="527" t="s">
        <v>4965</v>
      </c>
      <c r="CU416" s="527" t="s">
        <v>4965</v>
      </c>
    </row>
    <row r="417" spans="1:99" ht="12" customHeight="1" x14ac:dyDescent="0.2">
      <c r="A417" s="540" t="s">
        <v>2442</v>
      </c>
      <c r="B417" s="541" t="s">
        <v>2536</v>
      </c>
      <c r="C417" s="541" t="s">
        <v>1432</v>
      </c>
      <c r="D417" s="541" t="s">
        <v>1432</v>
      </c>
      <c r="E417" s="542" t="s">
        <v>1432</v>
      </c>
      <c r="F417" s="541" t="s">
        <v>2537</v>
      </c>
      <c r="G417" s="541" t="s">
        <v>2538</v>
      </c>
      <c r="H417" s="541" t="s">
        <v>1885</v>
      </c>
      <c r="I417" s="541" t="s">
        <v>2539</v>
      </c>
      <c r="J417" s="541">
        <v>525420</v>
      </c>
      <c r="K417" s="541">
        <v>174645</v>
      </c>
      <c r="L417" s="512" t="s">
        <v>3087</v>
      </c>
      <c r="M417" s="543">
        <v>41648</v>
      </c>
      <c r="N417" s="544" t="s">
        <v>1432</v>
      </c>
      <c r="O417" s="541">
        <v>0</v>
      </c>
      <c r="P417" s="541">
        <v>1</v>
      </c>
      <c r="Q417" s="545">
        <v>1</v>
      </c>
      <c r="R417" s="541" t="s">
        <v>1865</v>
      </c>
      <c r="S417" s="541" t="s">
        <v>1438</v>
      </c>
      <c r="T417" s="544" t="s">
        <v>3182</v>
      </c>
      <c r="U417" s="544" t="s">
        <v>4100</v>
      </c>
      <c r="V417" s="544"/>
      <c r="W417" s="541" t="s">
        <v>1439</v>
      </c>
      <c r="X417" s="544" t="s">
        <v>1432</v>
      </c>
      <c r="Y417" s="541" t="s">
        <v>1442</v>
      </c>
      <c r="Z417" s="541" t="s">
        <v>3893</v>
      </c>
      <c r="AA417" s="541" t="s">
        <v>1444</v>
      </c>
      <c r="AB417" s="541" t="s">
        <v>4720</v>
      </c>
      <c r="AC417" s="546">
        <v>4.0000000000000001E-3</v>
      </c>
      <c r="AD417" s="547">
        <v>41648</v>
      </c>
      <c r="AE417" s="547"/>
      <c r="AF417" s="548"/>
      <c r="AG417" s="517" t="s">
        <v>3063</v>
      </c>
      <c r="AH417" s="542" t="s">
        <v>1445</v>
      </c>
      <c r="AI417" s="542">
        <v>0</v>
      </c>
      <c r="AJ417" s="542">
        <v>0</v>
      </c>
      <c r="AK417" s="542">
        <v>0</v>
      </c>
      <c r="AL417" s="542">
        <v>0</v>
      </c>
      <c r="AM417" s="542">
        <v>0</v>
      </c>
      <c r="AN417" s="542">
        <v>0</v>
      </c>
      <c r="AO417" s="542">
        <v>1</v>
      </c>
      <c r="AP417" s="542">
        <v>0</v>
      </c>
      <c r="AQ417" s="542">
        <v>0</v>
      </c>
      <c r="AR417" s="542">
        <v>0</v>
      </c>
      <c r="AS417" s="542">
        <v>0</v>
      </c>
      <c r="AT417" s="542">
        <v>0</v>
      </c>
      <c r="AU417" s="542">
        <v>0</v>
      </c>
      <c r="AV417" s="542">
        <v>1</v>
      </c>
      <c r="AW417" s="542">
        <v>0</v>
      </c>
      <c r="AX417" s="542">
        <v>0</v>
      </c>
      <c r="AY417" s="542">
        <v>0</v>
      </c>
      <c r="AZ417" s="542">
        <v>0</v>
      </c>
      <c r="BA417" s="542">
        <v>0</v>
      </c>
      <c r="BB417" s="542">
        <v>0</v>
      </c>
      <c r="BC417" s="542">
        <v>0</v>
      </c>
      <c r="BD417" s="542">
        <v>0</v>
      </c>
      <c r="BE417" s="542">
        <v>0</v>
      </c>
      <c r="BF417" s="542">
        <v>0</v>
      </c>
      <c r="BG417" s="542">
        <v>0</v>
      </c>
      <c r="BH417" s="542">
        <v>0</v>
      </c>
      <c r="BI417" s="542">
        <v>0</v>
      </c>
      <c r="BJ417" s="542">
        <v>0</v>
      </c>
      <c r="BK417" s="542">
        <v>0</v>
      </c>
      <c r="BL417" s="542">
        <v>0</v>
      </c>
      <c r="BM417" s="542">
        <v>0</v>
      </c>
      <c r="BN417" s="550" t="s">
        <v>4490</v>
      </c>
      <c r="BO417" s="551">
        <v>0</v>
      </c>
      <c r="BP417" s="552">
        <v>0.5</v>
      </c>
      <c r="BQ417" s="553">
        <v>0.5</v>
      </c>
      <c r="BR417" s="519">
        <v>0</v>
      </c>
      <c r="BS417" s="519">
        <v>0</v>
      </c>
      <c r="BT417" s="519">
        <v>0</v>
      </c>
      <c r="BU417" s="529">
        <v>0</v>
      </c>
      <c r="BV417" s="519">
        <v>0</v>
      </c>
      <c r="BW417" s="519">
        <v>0</v>
      </c>
      <c r="BX417" s="519">
        <v>0</v>
      </c>
      <c r="BY417" s="519">
        <v>0</v>
      </c>
      <c r="BZ417" s="519">
        <v>0</v>
      </c>
      <c r="CA417" s="519">
        <v>0</v>
      </c>
      <c r="CB417" s="519">
        <v>0</v>
      </c>
      <c r="CC417" s="519">
        <v>0</v>
      </c>
      <c r="CD417" s="519">
        <v>0</v>
      </c>
      <c r="CE417" s="519">
        <v>0</v>
      </c>
      <c r="CF417" s="519">
        <v>0</v>
      </c>
      <c r="CG417" s="519">
        <v>0</v>
      </c>
      <c r="CH417" s="519">
        <v>0</v>
      </c>
      <c r="CI417" s="519">
        <v>0</v>
      </c>
      <c r="CJ417" s="519">
        <v>0</v>
      </c>
      <c r="CK417" s="623">
        <f t="shared" si="6"/>
        <v>1</v>
      </c>
      <c r="CL417" s="554">
        <v>1</v>
      </c>
      <c r="CM417" s="554">
        <v>0.5</v>
      </c>
      <c r="CN417" s="554">
        <v>0.5</v>
      </c>
      <c r="CO417" s="524">
        <v>8</v>
      </c>
      <c r="CP417" s="726"/>
      <c r="CQ417" s="530" t="s">
        <v>1939</v>
      </c>
      <c r="CR417" s="526" t="s">
        <v>4965</v>
      </c>
      <c r="CS417" s="531" t="s">
        <v>1938</v>
      </c>
      <c r="CT417" s="527" t="s">
        <v>4965</v>
      </c>
      <c r="CU417" s="527" t="s">
        <v>4965</v>
      </c>
    </row>
    <row r="418" spans="1:99" ht="12" customHeight="1" x14ac:dyDescent="0.2">
      <c r="A418" s="540" t="s">
        <v>2442</v>
      </c>
      <c r="B418" s="541" t="s">
        <v>1866</v>
      </c>
      <c r="C418" s="541" t="s">
        <v>1432</v>
      </c>
      <c r="D418" s="541" t="s">
        <v>1432</v>
      </c>
      <c r="E418" s="542" t="s">
        <v>1432</v>
      </c>
      <c r="F418" s="541" t="s">
        <v>1867</v>
      </c>
      <c r="G418" s="541" t="s">
        <v>271</v>
      </c>
      <c r="H418" s="541" t="s">
        <v>1458</v>
      </c>
      <c r="I418" s="541" t="s">
        <v>1868</v>
      </c>
      <c r="J418" s="541">
        <v>524179</v>
      </c>
      <c r="K418" s="541">
        <v>174939</v>
      </c>
      <c r="L418" s="512" t="s">
        <v>3079</v>
      </c>
      <c r="M418" s="543">
        <v>42094</v>
      </c>
      <c r="N418" s="544" t="s">
        <v>1432</v>
      </c>
      <c r="O418" s="541">
        <v>0</v>
      </c>
      <c r="P418" s="541">
        <v>37</v>
      </c>
      <c r="Q418" s="545">
        <v>37</v>
      </c>
      <c r="R418" s="541" t="s">
        <v>1869</v>
      </c>
      <c r="S418" s="541" t="s">
        <v>1154</v>
      </c>
      <c r="T418" s="544" t="s">
        <v>3633</v>
      </c>
      <c r="U418" s="544" t="s">
        <v>1870</v>
      </c>
      <c r="V418" s="544"/>
      <c r="W418" s="541" t="s">
        <v>1439</v>
      </c>
      <c r="X418" s="544" t="s">
        <v>1432</v>
      </c>
      <c r="Y418" s="541" t="s">
        <v>1442</v>
      </c>
      <c r="Z418" s="541" t="s">
        <v>1443</v>
      </c>
      <c r="AA418" s="541" t="s">
        <v>1443</v>
      </c>
      <c r="AB418" s="541" t="s">
        <v>1444</v>
      </c>
      <c r="AC418" s="546">
        <v>7.0999999999999994E-2</v>
      </c>
      <c r="AD418" s="547">
        <v>42094</v>
      </c>
      <c r="AE418" s="547" t="s">
        <v>1938</v>
      </c>
      <c r="AF418" s="548"/>
      <c r="AG418" s="517" t="s">
        <v>3063</v>
      </c>
      <c r="AH418" s="542" t="s">
        <v>1445</v>
      </c>
      <c r="AI418" s="542">
        <v>0</v>
      </c>
      <c r="AJ418" s="542">
        <v>4</v>
      </c>
      <c r="AK418" s="542">
        <v>37</v>
      </c>
      <c r="AL418" s="542">
        <v>0</v>
      </c>
      <c r="AM418" s="542">
        <v>7</v>
      </c>
      <c r="AN418" s="542">
        <v>27</v>
      </c>
      <c r="AO418" s="542">
        <v>3</v>
      </c>
      <c r="AP418" s="542">
        <v>0</v>
      </c>
      <c r="AQ418" s="542">
        <v>0</v>
      </c>
      <c r="AR418" s="542">
        <v>0</v>
      </c>
      <c r="AS418" s="542">
        <v>0</v>
      </c>
      <c r="AT418" s="542">
        <v>7</v>
      </c>
      <c r="AU418" s="542">
        <v>27</v>
      </c>
      <c r="AV418" s="542">
        <v>3</v>
      </c>
      <c r="AW418" s="542">
        <v>0</v>
      </c>
      <c r="AX418" s="542">
        <v>0</v>
      </c>
      <c r="AY418" s="542">
        <v>0</v>
      </c>
      <c r="AZ418" s="542">
        <v>0</v>
      </c>
      <c r="BA418" s="542">
        <v>0</v>
      </c>
      <c r="BB418" s="542">
        <v>0</v>
      </c>
      <c r="BC418" s="542">
        <v>0</v>
      </c>
      <c r="BD418" s="542">
        <v>0</v>
      </c>
      <c r="BE418" s="542">
        <v>0</v>
      </c>
      <c r="BF418" s="542">
        <v>0</v>
      </c>
      <c r="BG418" s="542">
        <v>0</v>
      </c>
      <c r="BH418" s="542">
        <v>0</v>
      </c>
      <c r="BI418" s="542">
        <v>0</v>
      </c>
      <c r="BJ418" s="542">
        <v>0</v>
      </c>
      <c r="BK418" s="542">
        <v>0</v>
      </c>
      <c r="BL418" s="542">
        <v>0</v>
      </c>
      <c r="BM418" s="542">
        <v>0</v>
      </c>
      <c r="BN418" s="550" t="s">
        <v>4490</v>
      </c>
      <c r="BO418" s="551">
        <v>0</v>
      </c>
      <c r="BP418" s="519">
        <v>0</v>
      </c>
      <c r="BQ418" s="553">
        <v>9.25</v>
      </c>
      <c r="BR418" s="552">
        <v>9.25</v>
      </c>
      <c r="BS418" s="552">
        <v>9.25</v>
      </c>
      <c r="BT418" s="552">
        <v>9.25</v>
      </c>
      <c r="BU418" s="529">
        <v>0</v>
      </c>
      <c r="BV418" s="519">
        <v>0</v>
      </c>
      <c r="BW418" s="519">
        <v>0</v>
      </c>
      <c r="BX418" s="519">
        <v>0</v>
      </c>
      <c r="BY418" s="519">
        <v>0</v>
      </c>
      <c r="BZ418" s="519">
        <v>0</v>
      </c>
      <c r="CA418" s="519">
        <v>0</v>
      </c>
      <c r="CB418" s="519">
        <v>0</v>
      </c>
      <c r="CC418" s="519">
        <v>0</v>
      </c>
      <c r="CD418" s="519">
        <v>0</v>
      </c>
      <c r="CE418" s="519">
        <v>0</v>
      </c>
      <c r="CF418" s="519">
        <v>0</v>
      </c>
      <c r="CG418" s="519">
        <v>0</v>
      </c>
      <c r="CH418" s="519">
        <v>0</v>
      </c>
      <c r="CI418" s="519">
        <v>0</v>
      </c>
      <c r="CJ418" s="519">
        <v>0</v>
      </c>
      <c r="CK418" s="623">
        <f t="shared" si="6"/>
        <v>37</v>
      </c>
      <c r="CL418" s="554">
        <v>37</v>
      </c>
      <c r="CM418" s="554">
        <v>37</v>
      </c>
      <c r="CN418" s="554">
        <v>37</v>
      </c>
      <c r="CO418" s="524">
        <v>3</v>
      </c>
      <c r="CP418" s="726"/>
      <c r="CQ418" s="530" t="s">
        <v>1942</v>
      </c>
      <c r="CR418" s="526" t="s">
        <v>4965</v>
      </c>
      <c r="CS418" s="527" t="s">
        <v>4965</v>
      </c>
      <c r="CT418" s="527" t="s">
        <v>4965</v>
      </c>
      <c r="CU418" s="527" t="s">
        <v>4965</v>
      </c>
    </row>
    <row r="419" spans="1:99" ht="12" customHeight="1" x14ac:dyDescent="0.2">
      <c r="A419" s="540" t="s">
        <v>2442</v>
      </c>
      <c r="B419" s="541" t="s">
        <v>1871</v>
      </c>
      <c r="C419" s="541" t="s">
        <v>1432</v>
      </c>
      <c r="D419" s="541" t="s">
        <v>1432</v>
      </c>
      <c r="E419" s="542" t="s">
        <v>1432</v>
      </c>
      <c r="F419" s="541" t="s">
        <v>1872</v>
      </c>
      <c r="G419" s="541" t="s">
        <v>1873</v>
      </c>
      <c r="H419" s="541" t="s">
        <v>1435</v>
      </c>
      <c r="I419" s="541" t="s">
        <v>1874</v>
      </c>
      <c r="J419" s="541">
        <v>527726</v>
      </c>
      <c r="K419" s="541">
        <v>171885</v>
      </c>
      <c r="L419" s="512" t="s">
        <v>3069</v>
      </c>
      <c r="M419" s="543">
        <v>41646</v>
      </c>
      <c r="N419" s="544" t="s">
        <v>1432</v>
      </c>
      <c r="O419" s="541">
        <v>0</v>
      </c>
      <c r="P419" s="541">
        <v>3</v>
      </c>
      <c r="Q419" s="545">
        <v>3</v>
      </c>
      <c r="R419" s="541" t="s">
        <v>1876</v>
      </c>
      <c r="S419" s="541" t="s">
        <v>1438</v>
      </c>
      <c r="T419" s="544" t="s">
        <v>3923</v>
      </c>
      <c r="U419" s="544" t="s">
        <v>1877</v>
      </c>
      <c r="V419" s="544"/>
      <c r="W419" s="541" t="s">
        <v>1439</v>
      </c>
      <c r="X419" s="544" t="s">
        <v>1432</v>
      </c>
      <c r="Y419" s="541" t="s">
        <v>1442</v>
      </c>
      <c r="Z419" s="541" t="s">
        <v>4694</v>
      </c>
      <c r="AA419" s="541" t="s">
        <v>1444</v>
      </c>
      <c r="AB419" s="541" t="s">
        <v>2713</v>
      </c>
      <c r="AC419" s="546">
        <v>1.2E-2</v>
      </c>
      <c r="AD419" s="547">
        <v>41646</v>
      </c>
      <c r="AE419" s="547"/>
      <c r="AF419" s="548"/>
      <c r="AG419" s="517" t="s">
        <v>3063</v>
      </c>
      <c r="AH419" s="542" t="s">
        <v>1445</v>
      </c>
      <c r="AI419" s="542">
        <v>0</v>
      </c>
      <c r="AJ419" s="542">
        <v>0</v>
      </c>
      <c r="AK419" s="542">
        <v>0</v>
      </c>
      <c r="AL419" s="542">
        <v>2</v>
      </c>
      <c r="AM419" s="542">
        <v>0</v>
      </c>
      <c r="AN419" s="542">
        <v>1</v>
      </c>
      <c r="AO419" s="542">
        <v>0</v>
      </c>
      <c r="AP419" s="542">
        <v>0</v>
      </c>
      <c r="AQ419" s="542">
        <v>0</v>
      </c>
      <c r="AR419" s="542">
        <v>0</v>
      </c>
      <c r="AS419" s="542">
        <v>2</v>
      </c>
      <c r="AT419" s="542">
        <v>0</v>
      </c>
      <c r="AU419" s="542">
        <v>1</v>
      </c>
      <c r="AV419" s="542">
        <v>0</v>
      </c>
      <c r="AW419" s="542">
        <v>0</v>
      </c>
      <c r="AX419" s="542">
        <v>0</v>
      </c>
      <c r="AY419" s="542">
        <v>0</v>
      </c>
      <c r="AZ419" s="542">
        <v>0</v>
      </c>
      <c r="BA419" s="542">
        <v>0</v>
      </c>
      <c r="BB419" s="542">
        <v>0</v>
      </c>
      <c r="BC419" s="542">
        <v>0</v>
      </c>
      <c r="BD419" s="542">
        <v>0</v>
      </c>
      <c r="BE419" s="542">
        <v>0</v>
      </c>
      <c r="BF419" s="542">
        <v>0</v>
      </c>
      <c r="BG419" s="542">
        <v>0</v>
      </c>
      <c r="BH419" s="542">
        <v>0</v>
      </c>
      <c r="BI419" s="542">
        <v>0</v>
      </c>
      <c r="BJ419" s="542">
        <v>0</v>
      </c>
      <c r="BK419" s="542">
        <v>0</v>
      </c>
      <c r="BL419" s="542">
        <v>0</v>
      </c>
      <c r="BM419" s="542">
        <v>0</v>
      </c>
      <c r="BN419" s="550" t="s">
        <v>4490</v>
      </c>
      <c r="BO419" s="551">
        <v>0</v>
      </c>
      <c r="BP419" s="552">
        <v>1.5</v>
      </c>
      <c r="BQ419" s="553">
        <v>1.5</v>
      </c>
      <c r="BR419" s="519">
        <v>0</v>
      </c>
      <c r="BS419" s="519">
        <v>0</v>
      </c>
      <c r="BT419" s="519">
        <v>0</v>
      </c>
      <c r="BU419" s="529">
        <v>0</v>
      </c>
      <c r="BV419" s="519">
        <v>0</v>
      </c>
      <c r="BW419" s="519">
        <v>0</v>
      </c>
      <c r="BX419" s="519">
        <v>0</v>
      </c>
      <c r="BY419" s="519">
        <v>0</v>
      </c>
      <c r="BZ419" s="519">
        <v>0</v>
      </c>
      <c r="CA419" s="519">
        <v>0</v>
      </c>
      <c r="CB419" s="519">
        <v>0</v>
      </c>
      <c r="CC419" s="519">
        <v>0</v>
      </c>
      <c r="CD419" s="519">
        <v>0</v>
      </c>
      <c r="CE419" s="519">
        <v>0</v>
      </c>
      <c r="CF419" s="519">
        <v>0</v>
      </c>
      <c r="CG419" s="519">
        <v>0</v>
      </c>
      <c r="CH419" s="519">
        <v>0</v>
      </c>
      <c r="CI419" s="519">
        <v>0</v>
      </c>
      <c r="CJ419" s="519">
        <v>0</v>
      </c>
      <c r="CK419" s="623">
        <f t="shared" si="6"/>
        <v>3</v>
      </c>
      <c r="CL419" s="554">
        <v>3</v>
      </c>
      <c r="CM419" s="554">
        <v>1.5</v>
      </c>
      <c r="CN419" s="554">
        <v>1.5</v>
      </c>
      <c r="CO419" s="524">
        <v>2</v>
      </c>
      <c r="CP419" s="524" t="s">
        <v>1938</v>
      </c>
      <c r="CQ419" s="530" t="s">
        <v>1941</v>
      </c>
      <c r="CR419" s="526" t="s">
        <v>4965</v>
      </c>
      <c r="CS419" s="527" t="s">
        <v>4965</v>
      </c>
      <c r="CT419" s="527" t="s">
        <v>4965</v>
      </c>
      <c r="CU419" s="527" t="s">
        <v>4965</v>
      </c>
    </row>
    <row r="420" spans="1:99" ht="12" customHeight="1" x14ac:dyDescent="0.2">
      <c r="A420" s="540" t="s">
        <v>2442</v>
      </c>
      <c r="B420" s="541" t="s">
        <v>1878</v>
      </c>
      <c r="C420" s="541" t="s">
        <v>1432</v>
      </c>
      <c r="D420" s="541" t="s">
        <v>1432</v>
      </c>
      <c r="E420" s="542" t="s">
        <v>1432</v>
      </c>
      <c r="F420" s="541" t="s">
        <v>1879</v>
      </c>
      <c r="G420" s="541" t="s">
        <v>1314</v>
      </c>
      <c r="H420" s="541" t="s">
        <v>2717</v>
      </c>
      <c r="I420" s="541" t="s">
        <v>1315</v>
      </c>
      <c r="J420" s="541">
        <v>527558</v>
      </c>
      <c r="K420" s="541">
        <v>175190</v>
      </c>
      <c r="L420" s="512" t="s">
        <v>3084</v>
      </c>
      <c r="M420" s="543">
        <v>42094</v>
      </c>
      <c r="N420" s="544" t="s">
        <v>1432</v>
      </c>
      <c r="O420" s="541">
        <v>8</v>
      </c>
      <c r="P420" s="541">
        <v>16</v>
      </c>
      <c r="Q420" s="545">
        <v>8</v>
      </c>
      <c r="R420" s="541" t="s">
        <v>1316</v>
      </c>
      <c r="S420" s="541" t="s">
        <v>1154</v>
      </c>
      <c r="T420" s="544" t="s">
        <v>1317</v>
      </c>
      <c r="U420" s="544" t="s">
        <v>1318</v>
      </c>
      <c r="V420" s="544"/>
      <c r="W420" s="541" t="s">
        <v>1439</v>
      </c>
      <c r="X420" s="544" t="s">
        <v>1432</v>
      </c>
      <c r="Y420" s="541" t="s">
        <v>1442</v>
      </c>
      <c r="Z420" s="541" t="s">
        <v>1443</v>
      </c>
      <c r="AA420" s="541" t="s">
        <v>1443</v>
      </c>
      <c r="AB420" s="541" t="s">
        <v>1444</v>
      </c>
      <c r="AC420" s="546">
        <v>7.6999999999999999E-2</v>
      </c>
      <c r="AD420" s="547">
        <v>42094</v>
      </c>
      <c r="AE420" s="547" t="s">
        <v>1938</v>
      </c>
      <c r="AF420" s="548"/>
      <c r="AG420" s="517" t="s">
        <v>3063</v>
      </c>
      <c r="AH420" s="542" t="s">
        <v>1445</v>
      </c>
      <c r="AI420" s="542">
        <v>0</v>
      </c>
      <c r="AJ420" s="542">
        <v>2</v>
      </c>
      <c r="AK420" s="542">
        <v>16</v>
      </c>
      <c r="AL420" s="542">
        <v>0</v>
      </c>
      <c r="AM420" s="542">
        <v>-3</v>
      </c>
      <c r="AN420" s="542">
        <v>11</v>
      </c>
      <c r="AO420" s="542">
        <v>-2</v>
      </c>
      <c r="AP420" s="542">
        <v>2</v>
      </c>
      <c r="AQ420" s="542">
        <v>0</v>
      </c>
      <c r="AR420" s="542">
        <v>0</v>
      </c>
      <c r="AS420" s="542">
        <v>0</v>
      </c>
      <c r="AT420" s="542">
        <v>-3</v>
      </c>
      <c r="AU420" s="542">
        <v>11</v>
      </c>
      <c r="AV420" s="542">
        <v>-2</v>
      </c>
      <c r="AW420" s="542">
        <v>2</v>
      </c>
      <c r="AX420" s="542">
        <v>0</v>
      </c>
      <c r="AY420" s="542">
        <v>0</v>
      </c>
      <c r="AZ420" s="542">
        <v>0</v>
      </c>
      <c r="BA420" s="542">
        <v>0</v>
      </c>
      <c r="BB420" s="542">
        <v>0</v>
      </c>
      <c r="BC420" s="542">
        <v>0</v>
      </c>
      <c r="BD420" s="542">
        <v>0</v>
      </c>
      <c r="BE420" s="542">
        <v>0</v>
      </c>
      <c r="BF420" s="542">
        <v>0</v>
      </c>
      <c r="BG420" s="542">
        <v>0</v>
      </c>
      <c r="BH420" s="542">
        <v>0</v>
      </c>
      <c r="BI420" s="542">
        <v>0</v>
      </c>
      <c r="BJ420" s="542">
        <v>0</v>
      </c>
      <c r="BK420" s="542">
        <v>0</v>
      </c>
      <c r="BL420" s="542">
        <v>0</v>
      </c>
      <c r="BM420" s="542">
        <v>0</v>
      </c>
      <c r="BN420" s="550" t="s">
        <v>4490</v>
      </c>
      <c r="BO420" s="551">
        <v>0</v>
      </c>
      <c r="BP420" s="552">
        <v>4</v>
      </c>
      <c r="BQ420" s="553">
        <v>4</v>
      </c>
      <c r="BR420" s="519">
        <v>0</v>
      </c>
      <c r="BS420" s="519">
        <v>0</v>
      </c>
      <c r="BT420" s="519">
        <v>0</v>
      </c>
      <c r="BU420" s="529">
        <v>0</v>
      </c>
      <c r="BV420" s="519">
        <v>0</v>
      </c>
      <c r="BW420" s="519">
        <v>0</v>
      </c>
      <c r="BX420" s="519">
        <v>0</v>
      </c>
      <c r="BY420" s="519">
        <v>0</v>
      </c>
      <c r="BZ420" s="519">
        <v>0</v>
      </c>
      <c r="CA420" s="519">
        <v>0</v>
      </c>
      <c r="CB420" s="519">
        <v>0</v>
      </c>
      <c r="CC420" s="519">
        <v>0</v>
      </c>
      <c r="CD420" s="519">
        <v>0</v>
      </c>
      <c r="CE420" s="519">
        <v>0</v>
      </c>
      <c r="CF420" s="519">
        <v>0</v>
      </c>
      <c r="CG420" s="519">
        <v>0</v>
      </c>
      <c r="CH420" s="519">
        <v>0</v>
      </c>
      <c r="CI420" s="519">
        <v>0</v>
      </c>
      <c r="CJ420" s="519">
        <v>0</v>
      </c>
      <c r="CK420" s="623">
        <f t="shared" si="6"/>
        <v>8</v>
      </c>
      <c r="CL420" s="554">
        <v>8</v>
      </c>
      <c r="CM420" s="554">
        <v>4</v>
      </c>
      <c r="CN420" s="554">
        <v>4</v>
      </c>
      <c r="CO420" s="524">
        <v>2</v>
      </c>
      <c r="CP420" s="524"/>
      <c r="CQ420" s="525" t="s">
        <v>4965</v>
      </c>
      <c r="CR420" s="526" t="s">
        <v>4965</v>
      </c>
      <c r="CS420" s="527" t="s">
        <v>4965</v>
      </c>
      <c r="CT420" s="527" t="s">
        <v>4965</v>
      </c>
      <c r="CU420" s="527" t="s">
        <v>4965</v>
      </c>
    </row>
    <row r="421" spans="1:99" ht="12" customHeight="1" x14ac:dyDescent="0.2">
      <c r="A421" s="540" t="s">
        <v>2442</v>
      </c>
      <c r="B421" s="541" t="s">
        <v>1319</v>
      </c>
      <c r="C421" s="541" t="s">
        <v>1320</v>
      </c>
      <c r="D421" s="541" t="s">
        <v>1432</v>
      </c>
      <c r="E421" s="542" t="s">
        <v>1321</v>
      </c>
      <c r="F421" s="541" t="s">
        <v>1322</v>
      </c>
      <c r="G421" s="541" t="s">
        <v>1902</v>
      </c>
      <c r="H421" s="541" t="s">
        <v>3875</v>
      </c>
      <c r="I421" s="541" t="s">
        <v>1323</v>
      </c>
      <c r="J421" s="541">
        <v>528747</v>
      </c>
      <c r="K421" s="541">
        <v>173805</v>
      </c>
      <c r="L421" s="512" t="s">
        <v>3076</v>
      </c>
      <c r="M421" s="543">
        <v>41726</v>
      </c>
      <c r="N421" s="544" t="s">
        <v>1432</v>
      </c>
      <c r="O421" s="541">
        <v>0</v>
      </c>
      <c r="P421" s="541">
        <v>15</v>
      </c>
      <c r="Q421" s="545">
        <v>15</v>
      </c>
      <c r="R421" s="541" t="s">
        <v>1353</v>
      </c>
      <c r="S421" s="541" t="s">
        <v>1154</v>
      </c>
      <c r="T421" s="544" t="s">
        <v>1354</v>
      </c>
      <c r="U421" s="544" t="s">
        <v>1355</v>
      </c>
      <c r="V421" s="544"/>
      <c r="W421" s="541" t="s">
        <v>1439</v>
      </c>
      <c r="X421" s="544" t="s">
        <v>1432</v>
      </c>
      <c r="Y421" s="541" t="s">
        <v>1442</v>
      </c>
      <c r="Z421" s="541" t="s">
        <v>1443</v>
      </c>
      <c r="AA421" s="541" t="s">
        <v>1443</v>
      </c>
      <c r="AB421" s="541" t="s">
        <v>1444</v>
      </c>
      <c r="AC421" s="546">
        <v>0.01</v>
      </c>
      <c r="AD421" s="547">
        <v>41726</v>
      </c>
      <c r="AE421" s="547"/>
      <c r="AF421" s="548"/>
      <c r="AG421" s="517" t="s">
        <v>628</v>
      </c>
      <c r="AH421" s="542" t="s">
        <v>3904</v>
      </c>
      <c r="AI421" s="542">
        <v>0</v>
      </c>
      <c r="AJ421" s="542">
        <v>2</v>
      </c>
      <c r="AK421" s="542">
        <v>15</v>
      </c>
      <c r="AL421" s="542">
        <v>0</v>
      </c>
      <c r="AM421" s="542">
        <v>3</v>
      </c>
      <c r="AN421" s="542">
        <v>11</v>
      </c>
      <c r="AO421" s="542">
        <v>1</v>
      </c>
      <c r="AP421" s="542">
        <v>0</v>
      </c>
      <c r="AQ421" s="542">
        <v>0</v>
      </c>
      <c r="AR421" s="542">
        <v>0</v>
      </c>
      <c r="AS421" s="542">
        <v>0</v>
      </c>
      <c r="AT421" s="542">
        <v>3</v>
      </c>
      <c r="AU421" s="542">
        <v>11</v>
      </c>
      <c r="AV421" s="542">
        <v>1</v>
      </c>
      <c r="AW421" s="542">
        <v>0</v>
      </c>
      <c r="AX421" s="542">
        <v>0</v>
      </c>
      <c r="AY421" s="542">
        <v>0</v>
      </c>
      <c r="AZ421" s="542">
        <v>0</v>
      </c>
      <c r="BA421" s="542">
        <v>0</v>
      </c>
      <c r="BB421" s="542">
        <v>0</v>
      </c>
      <c r="BC421" s="542">
        <v>0</v>
      </c>
      <c r="BD421" s="542">
        <v>0</v>
      </c>
      <c r="BE421" s="542">
        <v>0</v>
      </c>
      <c r="BF421" s="542">
        <v>0</v>
      </c>
      <c r="BG421" s="542">
        <v>0</v>
      </c>
      <c r="BH421" s="542">
        <v>0</v>
      </c>
      <c r="BI421" s="542">
        <v>0</v>
      </c>
      <c r="BJ421" s="542">
        <v>0</v>
      </c>
      <c r="BK421" s="542">
        <v>0</v>
      </c>
      <c r="BL421" s="542">
        <v>0</v>
      </c>
      <c r="BM421" s="542">
        <v>0</v>
      </c>
      <c r="BN421" s="550" t="s">
        <v>4490</v>
      </c>
      <c r="BO421" s="551">
        <v>0</v>
      </c>
      <c r="BP421" s="552">
        <v>7.5</v>
      </c>
      <c r="BQ421" s="553">
        <v>7.5</v>
      </c>
      <c r="BR421" s="519">
        <v>0</v>
      </c>
      <c r="BS421" s="519">
        <v>0</v>
      </c>
      <c r="BT421" s="519">
        <v>0</v>
      </c>
      <c r="BU421" s="529">
        <v>0</v>
      </c>
      <c r="BV421" s="519">
        <v>0</v>
      </c>
      <c r="BW421" s="519">
        <v>0</v>
      </c>
      <c r="BX421" s="519">
        <v>0</v>
      </c>
      <c r="BY421" s="519">
        <v>0</v>
      </c>
      <c r="BZ421" s="519">
        <v>0</v>
      </c>
      <c r="CA421" s="519">
        <v>0</v>
      </c>
      <c r="CB421" s="519">
        <v>0</v>
      </c>
      <c r="CC421" s="519">
        <v>0</v>
      </c>
      <c r="CD421" s="519">
        <v>0</v>
      </c>
      <c r="CE421" s="519">
        <v>0</v>
      </c>
      <c r="CF421" s="519">
        <v>0</v>
      </c>
      <c r="CG421" s="519">
        <v>0</v>
      </c>
      <c r="CH421" s="519">
        <v>0</v>
      </c>
      <c r="CI421" s="519">
        <v>0</v>
      </c>
      <c r="CJ421" s="519">
        <v>0</v>
      </c>
      <c r="CK421" s="623">
        <f t="shared" si="6"/>
        <v>15</v>
      </c>
      <c r="CL421" s="554">
        <v>15</v>
      </c>
      <c r="CM421" s="554">
        <v>7.5</v>
      </c>
      <c r="CN421" s="554">
        <v>7.5</v>
      </c>
      <c r="CO421" s="524">
        <v>2</v>
      </c>
      <c r="CP421" s="524"/>
      <c r="CQ421" s="525" t="s">
        <v>4965</v>
      </c>
      <c r="CR421" s="526" t="s">
        <v>4965</v>
      </c>
      <c r="CS421" s="527" t="s">
        <v>4965</v>
      </c>
      <c r="CT421" s="527" t="s">
        <v>4965</v>
      </c>
      <c r="CU421" s="527" t="s">
        <v>4965</v>
      </c>
    </row>
    <row r="422" spans="1:99" ht="12" customHeight="1" x14ac:dyDescent="0.2">
      <c r="A422" s="540" t="s">
        <v>2442</v>
      </c>
      <c r="B422" s="541" t="s">
        <v>1319</v>
      </c>
      <c r="C422" s="541" t="s">
        <v>1320</v>
      </c>
      <c r="D422" s="541" t="s">
        <v>1432</v>
      </c>
      <c r="E422" s="542" t="s">
        <v>1321</v>
      </c>
      <c r="F422" s="541" t="s">
        <v>1322</v>
      </c>
      <c r="G422" s="541" t="s">
        <v>1902</v>
      </c>
      <c r="H422" s="541" t="s">
        <v>3875</v>
      </c>
      <c r="I422" s="541" t="s">
        <v>1323</v>
      </c>
      <c r="J422" s="541">
        <v>528747</v>
      </c>
      <c r="K422" s="541">
        <v>173805</v>
      </c>
      <c r="L422" s="512" t="s">
        <v>3076</v>
      </c>
      <c r="M422" s="543">
        <v>41726</v>
      </c>
      <c r="N422" s="544" t="s">
        <v>1432</v>
      </c>
      <c r="O422" s="541">
        <v>0</v>
      </c>
      <c r="P422" s="541">
        <v>37</v>
      </c>
      <c r="Q422" s="545">
        <v>37</v>
      </c>
      <c r="R422" s="541" t="s">
        <v>1353</v>
      </c>
      <c r="S422" s="541" t="s">
        <v>1154</v>
      </c>
      <c r="T422" s="544" t="s">
        <v>1354</v>
      </c>
      <c r="U422" s="544" t="s">
        <v>1355</v>
      </c>
      <c r="V422" s="544"/>
      <c r="W422" s="541" t="s">
        <v>1439</v>
      </c>
      <c r="X422" s="544" t="s">
        <v>1432</v>
      </c>
      <c r="Y422" s="541" t="s">
        <v>1442</v>
      </c>
      <c r="Z422" s="541" t="s">
        <v>1443</v>
      </c>
      <c r="AA422" s="541" t="s">
        <v>1443</v>
      </c>
      <c r="AB422" s="541" t="s">
        <v>1444</v>
      </c>
      <c r="AC422" s="546">
        <v>0.17</v>
      </c>
      <c r="AD422" s="547">
        <v>41726</v>
      </c>
      <c r="AE422" s="547"/>
      <c r="AF422" s="548"/>
      <c r="AG422" s="517" t="s">
        <v>3063</v>
      </c>
      <c r="AH422" s="542" t="s">
        <v>1445</v>
      </c>
      <c r="AI422" s="542">
        <v>0</v>
      </c>
      <c r="AJ422" s="542">
        <v>3</v>
      </c>
      <c r="AK422" s="542">
        <v>37</v>
      </c>
      <c r="AL422" s="542">
        <v>0</v>
      </c>
      <c r="AM422" s="542">
        <v>6</v>
      </c>
      <c r="AN422" s="542">
        <v>29</v>
      </c>
      <c r="AO422" s="542">
        <v>2</v>
      </c>
      <c r="AP422" s="542">
        <v>0</v>
      </c>
      <c r="AQ422" s="542">
        <v>0</v>
      </c>
      <c r="AR422" s="542">
        <v>0</v>
      </c>
      <c r="AS422" s="542">
        <v>0</v>
      </c>
      <c r="AT422" s="542">
        <v>6</v>
      </c>
      <c r="AU422" s="542">
        <v>29</v>
      </c>
      <c r="AV422" s="542">
        <v>2</v>
      </c>
      <c r="AW422" s="542">
        <v>0</v>
      </c>
      <c r="AX422" s="542">
        <v>0</v>
      </c>
      <c r="AY422" s="542">
        <v>0</v>
      </c>
      <c r="AZ422" s="542">
        <v>0</v>
      </c>
      <c r="BA422" s="542">
        <v>0</v>
      </c>
      <c r="BB422" s="542">
        <v>0</v>
      </c>
      <c r="BC422" s="542">
        <v>0</v>
      </c>
      <c r="BD422" s="542">
        <v>0</v>
      </c>
      <c r="BE422" s="542">
        <v>0</v>
      </c>
      <c r="BF422" s="542">
        <v>0</v>
      </c>
      <c r="BG422" s="542">
        <v>0</v>
      </c>
      <c r="BH422" s="542">
        <v>0</v>
      </c>
      <c r="BI422" s="542">
        <v>0</v>
      </c>
      <c r="BJ422" s="542">
        <v>0</v>
      </c>
      <c r="BK422" s="542">
        <v>0</v>
      </c>
      <c r="BL422" s="542">
        <v>0</v>
      </c>
      <c r="BM422" s="542">
        <v>0</v>
      </c>
      <c r="BN422" s="550" t="s">
        <v>4968</v>
      </c>
      <c r="BO422" s="551">
        <v>0</v>
      </c>
      <c r="BP422" s="519">
        <v>0</v>
      </c>
      <c r="BQ422" s="553">
        <v>37</v>
      </c>
      <c r="BR422" s="519">
        <v>0</v>
      </c>
      <c r="BS422" s="519">
        <v>0</v>
      </c>
      <c r="BT422" s="519">
        <v>0</v>
      </c>
      <c r="BU422" s="529">
        <v>0</v>
      </c>
      <c r="BV422" s="519">
        <v>0</v>
      </c>
      <c r="BW422" s="519">
        <v>0</v>
      </c>
      <c r="BX422" s="519">
        <v>0</v>
      </c>
      <c r="BY422" s="519">
        <v>0</v>
      </c>
      <c r="BZ422" s="519">
        <v>0</v>
      </c>
      <c r="CA422" s="519">
        <v>0</v>
      </c>
      <c r="CB422" s="519">
        <v>0</v>
      </c>
      <c r="CC422" s="519">
        <v>0</v>
      </c>
      <c r="CD422" s="519">
        <v>0</v>
      </c>
      <c r="CE422" s="519">
        <v>0</v>
      </c>
      <c r="CF422" s="519">
        <v>0</v>
      </c>
      <c r="CG422" s="519">
        <v>0</v>
      </c>
      <c r="CH422" s="519">
        <v>0</v>
      </c>
      <c r="CI422" s="519">
        <v>0</v>
      </c>
      <c r="CJ422" s="519">
        <v>0</v>
      </c>
      <c r="CK422" s="623">
        <f t="shared" si="6"/>
        <v>37</v>
      </c>
      <c r="CL422" s="554">
        <v>37</v>
      </c>
      <c r="CM422" s="554">
        <v>37</v>
      </c>
      <c r="CN422" s="554">
        <v>37</v>
      </c>
      <c r="CO422" s="524">
        <v>3</v>
      </c>
      <c r="CP422" s="726"/>
      <c r="CQ422" s="525" t="s">
        <v>4965</v>
      </c>
      <c r="CR422" s="526" t="s">
        <v>4965</v>
      </c>
      <c r="CS422" s="527" t="s">
        <v>4965</v>
      </c>
      <c r="CT422" s="527" t="s">
        <v>4965</v>
      </c>
      <c r="CU422" s="527" t="s">
        <v>4965</v>
      </c>
    </row>
    <row r="423" spans="1:99" ht="12" customHeight="1" x14ac:dyDescent="0.2">
      <c r="A423" s="540" t="s">
        <v>2442</v>
      </c>
      <c r="B423" s="541" t="s">
        <v>1356</v>
      </c>
      <c r="C423" s="541" t="s">
        <v>1432</v>
      </c>
      <c r="D423" s="541" t="s">
        <v>1432</v>
      </c>
      <c r="E423" s="542" t="s">
        <v>1357</v>
      </c>
      <c r="F423" s="541" t="s">
        <v>1432</v>
      </c>
      <c r="G423" s="541" t="s">
        <v>1358</v>
      </c>
      <c r="H423" s="541" t="s">
        <v>1458</v>
      </c>
      <c r="I423" s="541" t="s">
        <v>1432</v>
      </c>
      <c r="J423" s="541">
        <v>521743</v>
      </c>
      <c r="K423" s="541">
        <v>172550</v>
      </c>
      <c r="L423" s="512" t="s">
        <v>3068</v>
      </c>
      <c r="M423" s="543">
        <v>41691</v>
      </c>
      <c r="N423" s="544" t="s">
        <v>1432</v>
      </c>
      <c r="O423" s="541">
        <v>0</v>
      </c>
      <c r="P423" s="541">
        <v>1</v>
      </c>
      <c r="Q423" s="545">
        <v>1</v>
      </c>
      <c r="R423" s="541" t="s">
        <v>1360</v>
      </c>
      <c r="S423" s="541" t="s">
        <v>1438</v>
      </c>
      <c r="T423" s="544" t="s">
        <v>1361</v>
      </c>
      <c r="U423" s="544" t="s">
        <v>1362</v>
      </c>
      <c r="V423" s="544"/>
      <c r="W423" s="541" t="s">
        <v>1439</v>
      </c>
      <c r="X423" s="544" t="s">
        <v>1432</v>
      </c>
      <c r="Y423" s="541" t="s">
        <v>1442</v>
      </c>
      <c r="Z423" s="541" t="s">
        <v>1443</v>
      </c>
      <c r="AA423" s="541" t="s">
        <v>1444</v>
      </c>
      <c r="AB423" s="541" t="s">
        <v>2713</v>
      </c>
      <c r="AC423" s="546">
        <v>2E-3</v>
      </c>
      <c r="AD423" s="547">
        <v>41691</v>
      </c>
      <c r="AE423" s="547"/>
      <c r="AF423" s="548"/>
      <c r="AG423" s="517" t="s">
        <v>3063</v>
      </c>
      <c r="AH423" s="542" t="s">
        <v>1445</v>
      </c>
      <c r="AI423" s="549"/>
      <c r="AJ423" s="542">
        <v>0</v>
      </c>
      <c r="AK423" s="542">
        <v>0</v>
      </c>
      <c r="AL423" s="542">
        <v>1</v>
      </c>
      <c r="AM423" s="542">
        <v>0</v>
      </c>
      <c r="AN423" s="542">
        <v>0</v>
      </c>
      <c r="AO423" s="542">
        <v>0</v>
      </c>
      <c r="AP423" s="542">
        <v>0</v>
      </c>
      <c r="AQ423" s="542">
        <v>0</v>
      </c>
      <c r="AR423" s="542">
        <v>0</v>
      </c>
      <c r="AS423" s="542">
        <v>1</v>
      </c>
      <c r="AT423" s="542">
        <v>0</v>
      </c>
      <c r="AU423" s="542">
        <v>0</v>
      </c>
      <c r="AV423" s="542">
        <v>0</v>
      </c>
      <c r="AW423" s="542">
        <v>0</v>
      </c>
      <c r="AX423" s="542">
        <v>0</v>
      </c>
      <c r="AY423" s="542">
        <v>0</v>
      </c>
      <c r="AZ423" s="542">
        <v>0</v>
      </c>
      <c r="BA423" s="542">
        <v>0</v>
      </c>
      <c r="BB423" s="542">
        <v>0</v>
      </c>
      <c r="BC423" s="542">
        <v>0</v>
      </c>
      <c r="BD423" s="542">
        <v>0</v>
      </c>
      <c r="BE423" s="542">
        <v>0</v>
      </c>
      <c r="BF423" s="542">
        <v>0</v>
      </c>
      <c r="BG423" s="542">
        <v>0</v>
      </c>
      <c r="BH423" s="542">
        <v>0</v>
      </c>
      <c r="BI423" s="542">
        <v>0</v>
      </c>
      <c r="BJ423" s="542">
        <v>0</v>
      </c>
      <c r="BK423" s="542">
        <v>0</v>
      </c>
      <c r="BL423" s="542">
        <v>0</v>
      </c>
      <c r="BM423" s="542">
        <v>0</v>
      </c>
      <c r="BN423" s="550" t="s">
        <v>4490</v>
      </c>
      <c r="BO423" s="551">
        <v>0</v>
      </c>
      <c r="BP423" s="552">
        <v>0.5</v>
      </c>
      <c r="BQ423" s="553">
        <v>0.5</v>
      </c>
      <c r="BR423" s="519">
        <v>0</v>
      </c>
      <c r="BS423" s="519">
        <v>0</v>
      </c>
      <c r="BT423" s="519">
        <v>0</v>
      </c>
      <c r="BU423" s="529">
        <v>0</v>
      </c>
      <c r="BV423" s="519">
        <v>0</v>
      </c>
      <c r="BW423" s="519">
        <v>0</v>
      </c>
      <c r="BX423" s="519">
        <v>0</v>
      </c>
      <c r="BY423" s="519">
        <v>0</v>
      </c>
      <c r="BZ423" s="519">
        <v>0</v>
      </c>
      <c r="CA423" s="519">
        <v>0</v>
      </c>
      <c r="CB423" s="519">
        <v>0</v>
      </c>
      <c r="CC423" s="519">
        <v>0</v>
      </c>
      <c r="CD423" s="519">
        <v>0</v>
      </c>
      <c r="CE423" s="519">
        <v>0</v>
      </c>
      <c r="CF423" s="519">
        <v>0</v>
      </c>
      <c r="CG423" s="519">
        <v>0</v>
      </c>
      <c r="CH423" s="519">
        <v>0</v>
      </c>
      <c r="CI423" s="519">
        <v>0</v>
      </c>
      <c r="CJ423" s="519">
        <v>0</v>
      </c>
      <c r="CK423" s="623">
        <f t="shared" si="6"/>
        <v>1</v>
      </c>
      <c r="CL423" s="554">
        <v>1</v>
      </c>
      <c r="CM423" s="554">
        <v>0.5</v>
      </c>
      <c r="CN423" s="554">
        <v>0.5</v>
      </c>
      <c r="CO423" s="524">
        <v>2</v>
      </c>
      <c r="CP423" s="524" t="s">
        <v>1938</v>
      </c>
      <c r="CQ423" s="525" t="s">
        <v>4965</v>
      </c>
      <c r="CR423" s="526" t="s">
        <v>4965</v>
      </c>
      <c r="CS423" s="527" t="s">
        <v>4965</v>
      </c>
      <c r="CT423" s="527" t="s">
        <v>4965</v>
      </c>
      <c r="CU423" s="527" t="s">
        <v>4965</v>
      </c>
    </row>
    <row r="424" spans="1:99" ht="12" customHeight="1" x14ac:dyDescent="0.2">
      <c r="A424" s="540" t="s">
        <v>2442</v>
      </c>
      <c r="B424" s="541" t="s">
        <v>1363</v>
      </c>
      <c r="C424" s="541" t="s">
        <v>1432</v>
      </c>
      <c r="D424" s="541" t="s">
        <v>1432</v>
      </c>
      <c r="E424" s="542" t="s">
        <v>1432</v>
      </c>
      <c r="F424" s="541" t="s">
        <v>1364</v>
      </c>
      <c r="G424" s="541" t="s">
        <v>1365</v>
      </c>
      <c r="H424" s="541" t="s">
        <v>3875</v>
      </c>
      <c r="I424" s="541" t="s">
        <v>1366</v>
      </c>
      <c r="J424" s="541">
        <v>528317</v>
      </c>
      <c r="K424" s="541">
        <v>173901</v>
      </c>
      <c r="L424" s="512" t="s">
        <v>3076</v>
      </c>
      <c r="M424" s="543">
        <v>41729</v>
      </c>
      <c r="N424" s="544" t="s">
        <v>1432</v>
      </c>
      <c r="O424" s="541">
        <v>2</v>
      </c>
      <c r="P424" s="541">
        <v>1</v>
      </c>
      <c r="Q424" s="545">
        <v>-1</v>
      </c>
      <c r="R424" s="541" t="s">
        <v>1367</v>
      </c>
      <c r="S424" s="541" t="s">
        <v>1438</v>
      </c>
      <c r="T424" s="544" t="s">
        <v>1368</v>
      </c>
      <c r="U424" s="544" t="s">
        <v>1369</v>
      </c>
      <c r="V424" s="544"/>
      <c r="W424" s="541" t="s">
        <v>1439</v>
      </c>
      <c r="X424" s="544" t="s">
        <v>1432</v>
      </c>
      <c r="Y424" s="541" t="s">
        <v>1442</v>
      </c>
      <c r="Z424" s="541" t="s">
        <v>4694</v>
      </c>
      <c r="AA424" s="541" t="s">
        <v>1444</v>
      </c>
      <c r="AB424" s="541" t="s">
        <v>4207</v>
      </c>
      <c r="AC424" s="546">
        <v>2.8000000000000001E-2</v>
      </c>
      <c r="AD424" s="547">
        <v>41729</v>
      </c>
      <c r="AE424" s="547"/>
      <c r="AF424" s="548"/>
      <c r="AG424" s="517" t="s">
        <v>3063</v>
      </c>
      <c r="AH424" s="542" t="s">
        <v>1445</v>
      </c>
      <c r="AI424" s="542">
        <v>0</v>
      </c>
      <c r="AJ424" s="542">
        <v>0</v>
      </c>
      <c r="AK424" s="542">
        <v>0</v>
      </c>
      <c r="AL424" s="542">
        <v>0</v>
      </c>
      <c r="AM424" s="542">
        <v>-1</v>
      </c>
      <c r="AN424" s="542">
        <v>0</v>
      </c>
      <c r="AO424" s="542">
        <v>-1</v>
      </c>
      <c r="AP424" s="542">
        <v>0</v>
      </c>
      <c r="AQ424" s="542">
        <v>1</v>
      </c>
      <c r="AR424" s="542">
        <v>0</v>
      </c>
      <c r="AS424" s="542">
        <v>0</v>
      </c>
      <c r="AT424" s="542">
        <v>-1</v>
      </c>
      <c r="AU424" s="542">
        <v>0</v>
      </c>
      <c r="AV424" s="542">
        <v>-1</v>
      </c>
      <c r="AW424" s="542">
        <v>0</v>
      </c>
      <c r="AX424" s="542">
        <v>0</v>
      </c>
      <c r="AY424" s="542">
        <v>0</v>
      </c>
      <c r="AZ424" s="542">
        <v>0</v>
      </c>
      <c r="BA424" s="542">
        <v>0</v>
      </c>
      <c r="BB424" s="542">
        <v>0</v>
      </c>
      <c r="BC424" s="542">
        <v>0</v>
      </c>
      <c r="BD424" s="542">
        <v>0</v>
      </c>
      <c r="BE424" s="542">
        <v>1</v>
      </c>
      <c r="BF424" s="542">
        <v>0</v>
      </c>
      <c r="BG424" s="542">
        <v>0</v>
      </c>
      <c r="BH424" s="542">
        <v>0</v>
      </c>
      <c r="BI424" s="542">
        <v>0</v>
      </c>
      <c r="BJ424" s="542">
        <v>0</v>
      </c>
      <c r="BK424" s="542">
        <v>0</v>
      </c>
      <c r="BL424" s="542">
        <v>0</v>
      </c>
      <c r="BM424" s="542">
        <v>0</v>
      </c>
      <c r="BN424" s="550" t="s">
        <v>4490</v>
      </c>
      <c r="BO424" s="551">
        <v>0</v>
      </c>
      <c r="BP424" s="552">
        <v>-0.5</v>
      </c>
      <c r="BQ424" s="553">
        <v>-0.5</v>
      </c>
      <c r="BR424" s="519">
        <v>0</v>
      </c>
      <c r="BS424" s="519">
        <v>0</v>
      </c>
      <c r="BT424" s="519">
        <v>0</v>
      </c>
      <c r="BU424" s="529">
        <v>0</v>
      </c>
      <c r="BV424" s="519">
        <v>0</v>
      </c>
      <c r="BW424" s="519">
        <v>0</v>
      </c>
      <c r="BX424" s="519">
        <v>0</v>
      </c>
      <c r="BY424" s="519">
        <v>0</v>
      </c>
      <c r="BZ424" s="519">
        <v>0</v>
      </c>
      <c r="CA424" s="519">
        <v>0</v>
      </c>
      <c r="CB424" s="519">
        <v>0</v>
      </c>
      <c r="CC424" s="519">
        <v>0</v>
      </c>
      <c r="CD424" s="519">
        <v>0</v>
      </c>
      <c r="CE424" s="519">
        <v>0</v>
      </c>
      <c r="CF424" s="519">
        <v>0</v>
      </c>
      <c r="CG424" s="519">
        <v>0</v>
      </c>
      <c r="CH424" s="519">
        <v>0</v>
      </c>
      <c r="CI424" s="519">
        <v>0</v>
      </c>
      <c r="CJ424" s="519">
        <v>0</v>
      </c>
      <c r="CK424" s="623">
        <f t="shared" si="6"/>
        <v>-1</v>
      </c>
      <c r="CL424" s="554">
        <v>-1</v>
      </c>
      <c r="CM424" s="554">
        <v>-0.5</v>
      </c>
      <c r="CN424" s="554">
        <v>-0.5</v>
      </c>
      <c r="CO424" s="524">
        <v>2</v>
      </c>
      <c r="CP424" s="524"/>
      <c r="CQ424" s="525" t="s">
        <v>4965</v>
      </c>
      <c r="CR424" s="526" t="s">
        <v>4965</v>
      </c>
      <c r="CS424" s="527" t="s">
        <v>4965</v>
      </c>
      <c r="CT424" s="527" t="s">
        <v>4965</v>
      </c>
      <c r="CU424" s="527" t="s">
        <v>4965</v>
      </c>
    </row>
    <row r="425" spans="1:99" ht="12" customHeight="1" x14ac:dyDescent="0.2">
      <c r="A425" s="540" t="s">
        <v>2442</v>
      </c>
      <c r="B425" s="541" t="s">
        <v>1370</v>
      </c>
      <c r="C425" s="541" t="s">
        <v>1432</v>
      </c>
      <c r="D425" s="541" t="s">
        <v>1432</v>
      </c>
      <c r="E425" s="542" t="s">
        <v>1371</v>
      </c>
      <c r="F425" s="541" t="s">
        <v>1372</v>
      </c>
      <c r="G425" s="541" t="s">
        <v>1373</v>
      </c>
      <c r="H425" s="541" t="s">
        <v>2717</v>
      </c>
      <c r="I425" s="541" t="s">
        <v>1374</v>
      </c>
      <c r="J425" s="541">
        <v>526668</v>
      </c>
      <c r="K425" s="541">
        <v>176335</v>
      </c>
      <c r="L425" s="512" t="s">
        <v>4766</v>
      </c>
      <c r="M425" s="543">
        <v>41795</v>
      </c>
      <c r="N425" s="544" t="s">
        <v>1432</v>
      </c>
      <c r="O425" s="541">
        <v>0</v>
      </c>
      <c r="P425" s="541">
        <v>8</v>
      </c>
      <c r="Q425" s="545">
        <v>8</v>
      </c>
      <c r="R425" s="541" t="s">
        <v>1375</v>
      </c>
      <c r="S425" s="541" t="s">
        <v>3187</v>
      </c>
      <c r="T425" s="544" t="s">
        <v>1376</v>
      </c>
      <c r="U425" s="544" t="s">
        <v>1362</v>
      </c>
      <c r="V425" s="544"/>
      <c r="W425" s="541" t="s">
        <v>1439</v>
      </c>
      <c r="X425" s="544" t="s">
        <v>1432</v>
      </c>
      <c r="Y425" s="541" t="s">
        <v>1442</v>
      </c>
      <c r="Z425" s="541" t="s">
        <v>3893</v>
      </c>
      <c r="AA425" s="541" t="s">
        <v>1444</v>
      </c>
      <c r="AB425" s="541" t="s">
        <v>4720</v>
      </c>
      <c r="AC425" s="546">
        <v>1.7000000000000001E-2</v>
      </c>
      <c r="AD425" s="547">
        <v>41795</v>
      </c>
      <c r="AE425" s="547" t="s">
        <v>1938</v>
      </c>
      <c r="AF425" s="548"/>
      <c r="AG425" s="517" t="s">
        <v>3063</v>
      </c>
      <c r="AH425" s="542" t="s">
        <v>1445</v>
      </c>
      <c r="AI425" s="549"/>
      <c r="AJ425" s="542">
        <v>0</v>
      </c>
      <c r="AK425" s="542">
        <v>0</v>
      </c>
      <c r="AL425" s="542">
        <v>1</v>
      </c>
      <c r="AM425" s="542">
        <v>5</v>
      </c>
      <c r="AN425" s="542">
        <v>1</v>
      </c>
      <c r="AO425" s="542">
        <v>1</v>
      </c>
      <c r="AP425" s="542">
        <v>0</v>
      </c>
      <c r="AQ425" s="542">
        <v>0</v>
      </c>
      <c r="AR425" s="542">
        <v>0</v>
      </c>
      <c r="AS425" s="542">
        <v>1</v>
      </c>
      <c r="AT425" s="542">
        <v>5</v>
      </c>
      <c r="AU425" s="542">
        <v>1</v>
      </c>
      <c r="AV425" s="542">
        <v>1</v>
      </c>
      <c r="AW425" s="542">
        <v>0</v>
      </c>
      <c r="AX425" s="542">
        <v>0</v>
      </c>
      <c r="AY425" s="542">
        <v>0</v>
      </c>
      <c r="AZ425" s="542">
        <v>0</v>
      </c>
      <c r="BA425" s="542">
        <v>0</v>
      </c>
      <c r="BB425" s="542">
        <v>0</v>
      </c>
      <c r="BC425" s="542">
        <v>0</v>
      </c>
      <c r="BD425" s="542">
        <v>0</v>
      </c>
      <c r="BE425" s="542">
        <v>0</v>
      </c>
      <c r="BF425" s="542">
        <v>0</v>
      </c>
      <c r="BG425" s="542">
        <v>0</v>
      </c>
      <c r="BH425" s="542">
        <v>0</v>
      </c>
      <c r="BI425" s="542">
        <v>0</v>
      </c>
      <c r="BJ425" s="542">
        <v>0</v>
      </c>
      <c r="BK425" s="542">
        <v>0</v>
      </c>
      <c r="BL425" s="542">
        <v>0</v>
      </c>
      <c r="BM425" s="542">
        <v>0</v>
      </c>
      <c r="BN425" s="550" t="s">
        <v>4490</v>
      </c>
      <c r="BO425" s="551">
        <v>0</v>
      </c>
      <c r="BP425" s="552">
        <v>4</v>
      </c>
      <c r="BQ425" s="553">
        <v>4</v>
      </c>
      <c r="BR425" s="519">
        <v>0</v>
      </c>
      <c r="BS425" s="519">
        <v>0</v>
      </c>
      <c r="BT425" s="519">
        <v>0</v>
      </c>
      <c r="BU425" s="529">
        <v>0</v>
      </c>
      <c r="BV425" s="519">
        <v>0</v>
      </c>
      <c r="BW425" s="519">
        <v>0</v>
      </c>
      <c r="BX425" s="519">
        <v>0</v>
      </c>
      <c r="BY425" s="519">
        <v>0</v>
      </c>
      <c r="BZ425" s="519">
        <v>0</v>
      </c>
      <c r="CA425" s="519">
        <v>0</v>
      </c>
      <c r="CB425" s="519">
        <v>0</v>
      </c>
      <c r="CC425" s="519">
        <v>0</v>
      </c>
      <c r="CD425" s="519">
        <v>0</v>
      </c>
      <c r="CE425" s="519">
        <v>0</v>
      </c>
      <c r="CF425" s="519">
        <v>0</v>
      </c>
      <c r="CG425" s="519">
        <v>0</v>
      </c>
      <c r="CH425" s="519">
        <v>0</v>
      </c>
      <c r="CI425" s="519">
        <v>0</v>
      </c>
      <c r="CJ425" s="519">
        <v>0</v>
      </c>
      <c r="CK425" s="623">
        <f t="shared" si="6"/>
        <v>8</v>
      </c>
      <c r="CL425" s="554">
        <v>8</v>
      </c>
      <c r="CM425" s="554">
        <v>4</v>
      </c>
      <c r="CN425" s="554">
        <v>4</v>
      </c>
      <c r="CO425" s="524">
        <v>8</v>
      </c>
      <c r="CP425" s="726"/>
      <c r="CQ425" s="525" t="s">
        <v>4965</v>
      </c>
      <c r="CR425" s="526" t="s">
        <v>4965</v>
      </c>
      <c r="CS425" s="527" t="s">
        <v>4965</v>
      </c>
      <c r="CT425" s="527" t="s">
        <v>4965</v>
      </c>
      <c r="CU425" s="527" t="s">
        <v>4965</v>
      </c>
    </row>
    <row r="426" spans="1:99" ht="12" customHeight="1" x14ac:dyDescent="0.2">
      <c r="A426" s="540" t="s">
        <v>2442</v>
      </c>
      <c r="B426" s="541" t="s">
        <v>1377</v>
      </c>
      <c r="C426" s="541" t="s">
        <v>1432</v>
      </c>
      <c r="D426" s="541" t="s">
        <v>1432</v>
      </c>
      <c r="E426" s="542" t="s">
        <v>1432</v>
      </c>
      <c r="F426" s="541" t="s">
        <v>1378</v>
      </c>
      <c r="G426" s="541" t="s">
        <v>4802</v>
      </c>
      <c r="H426" s="541" t="s">
        <v>1435</v>
      </c>
      <c r="I426" s="541" t="s">
        <v>1379</v>
      </c>
      <c r="J426" s="541">
        <v>527278</v>
      </c>
      <c r="K426" s="541">
        <v>171616</v>
      </c>
      <c r="L426" s="512" t="s">
        <v>3069</v>
      </c>
      <c r="M426" s="543">
        <v>41676</v>
      </c>
      <c r="N426" s="544" t="s">
        <v>1432</v>
      </c>
      <c r="O426" s="541">
        <v>0</v>
      </c>
      <c r="P426" s="541">
        <v>1</v>
      </c>
      <c r="Q426" s="545">
        <v>1</v>
      </c>
      <c r="R426" s="541" t="s">
        <v>1381</v>
      </c>
      <c r="S426" s="541" t="s">
        <v>3187</v>
      </c>
      <c r="T426" s="544" t="s">
        <v>1382</v>
      </c>
      <c r="U426" s="544" t="s">
        <v>1140</v>
      </c>
      <c r="V426" s="544"/>
      <c r="W426" s="541" t="s">
        <v>1439</v>
      </c>
      <c r="X426" s="544" t="s">
        <v>1432</v>
      </c>
      <c r="Y426" s="541" t="s">
        <v>1442</v>
      </c>
      <c r="Z426" s="541" t="s">
        <v>3893</v>
      </c>
      <c r="AA426" s="541" t="s">
        <v>1444</v>
      </c>
      <c r="AB426" s="541" t="s">
        <v>4720</v>
      </c>
      <c r="AC426" s="546">
        <v>4.0000000000000001E-3</v>
      </c>
      <c r="AD426" s="547">
        <v>41676</v>
      </c>
      <c r="AE426" s="547"/>
      <c r="AF426" s="548"/>
      <c r="AG426" s="517" t="s">
        <v>3063</v>
      </c>
      <c r="AH426" s="542" t="s">
        <v>1445</v>
      </c>
      <c r="AI426" s="542">
        <v>0</v>
      </c>
      <c r="AJ426" s="542">
        <v>0</v>
      </c>
      <c r="AK426" s="542">
        <v>0</v>
      </c>
      <c r="AL426" s="542">
        <v>0</v>
      </c>
      <c r="AM426" s="542">
        <v>1</v>
      </c>
      <c r="AN426" s="542">
        <v>0</v>
      </c>
      <c r="AO426" s="542">
        <v>0</v>
      </c>
      <c r="AP426" s="542">
        <v>0</v>
      </c>
      <c r="AQ426" s="542">
        <v>0</v>
      </c>
      <c r="AR426" s="542">
        <v>0</v>
      </c>
      <c r="AS426" s="542">
        <v>0</v>
      </c>
      <c r="AT426" s="542">
        <v>1</v>
      </c>
      <c r="AU426" s="542">
        <v>0</v>
      </c>
      <c r="AV426" s="542">
        <v>0</v>
      </c>
      <c r="AW426" s="542">
        <v>0</v>
      </c>
      <c r="AX426" s="542">
        <v>0</v>
      </c>
      <c r="AY426" s="542">
        <v>0</v>
      </c>
      <c r="AZ426" s="542">
        <v>0</v>
      </c>
      <c r="BA426" s="542">
        <v>0</v>
      </c>
      <c r="BB426" s="542">
        <v>0</v>
      </c>
      <c r="BC426" s="542">
        <v>0</v>
      </c>
      <c r="BD426" s="542">
        <v>0</v>
      </c>
      <c r="BE426" s="542">
        <v>0</v>
      </c>
      <c r="BF426" s="542">
        <v>0</v>
      </c>
      <c r="BG426" s="542">
        <v>0</v>
      </c>
      <c r="BH426" s="542">
        <v>0</v>
      </c>
      <c r="BI426" s="542">
        <v>0</v>
      </c>
      <c r="BJ426" s="542">
        <v>0</v>
      </c>
      <c r="BK426" s="542">
        <v>0</v>
      </c>
      <c r="BL426" s="542">
        <v>0</v>
      </c>
      <c r="BM426" s="542">
        <v>0</v>
      </c>
      <c r="BN426" s="550" t="s">
        <v>4490</v>
      </c>
      <c r="BO426" s="551">
        <v>0</v>
      </c>
      <c r="BP426" s="552">
        <v>0.5</v>
      </c>
      <c r="BQ426" s="553">
        <v>0.5</v>
      </c>
      <c r="BR426" s="519">
        <v>0</v>
      </c>
      <c r="BS426" s="519">
        <v>0</v>
      </c>
      <c r="BT426" s="519">
        <v>0</v>
      </c>
      <c r="BU426" s="529">
        <v>0</v>
      </c>
      <c r="BV426" s="519">
        <v>0</v>
      </c>
      <c r="BW426" s="519">
        <v>0</v>
      </c>
      <c r="BX426" s="519">
        <v>0</v>
      </c>
      <c r="BY426" s="519">
        <v>0</v>
      </c>
      <c r="BZ426" s="519">
        <v>0</v>
      </c>
      <c r="CA426" s="519">
        <v>0</v>
      </c>
      <c r="CB426" s="519">
        <v>0</v>
      </c>
      <c r="CC426" s="519">
        <v>0</v>
      </c>
      <c r="CD426" s="519">
        <v>0</v>
      </c>
      <c r="CE426" s="519">
        <v>0</v>
      </c>
      <c r="CF426" s="519">
        <v>0</v>
      </c>
      <c r="CG426" s="519">
        <v>0</v>
      </c>
      <c r="CH426" s="519">
        <v>0</v>
      </c>
      <c r="CI426" s="519">
        <v>0</v>
      </c>
      <c r="CJ426" s="519">
        <v>0</v>
      </c>
      <c r="CK426" s="623">
        <f t="shared" si="6"/>
        <v>1</v>
      </c>
      <c r="CL426" s="554">
        <v>1</v>
      </c>
      <c r="CM426" s="554">
        <v>0.5</v>
      </c>
      <c r="CN426" s="554">
        <v>0.5</v>
      </c>
      <c r="CO426" s="524">
        <v>8</v>
      </c>
      <c r="CP426" s="524" t="s">
        <v>1938</v>
      </c>
      <c r="CQ426" s="525" t="s">
        <v>4965</v>
      </c>
      <c r="CR426" s="526" t="s">
        <v>4965</v>
      </c>
      <c r="CS426" s="527" t="s">
        <v>4965</v>
      </c>
      <c r="CT426" s="527" t="s">
        <v>4965</v>
      </c>
      <c r="CU426" s="527" t="s">
        <v>4965</v>
      </c>
    </row>
    <row r="427" spans="1:99" ht="12" customHeight="1" x14ac:dyDescent="0.2">
      <c r="A427" s="540" t="s">
        <v>2442</v>
      </c>
      <c r="B427" s="541" t="s">
        <v>1383</v>
      </c>
      <c r="C427" s="541" t="s">
        <v>1432</v>
      </c>
      <c r="D427" s="541" t="s">
        <v>1432</v>
      </c>
      <c r="E427" s="542" t="s">
        <v>1432</v>
      </c>
      <c r="F427" s="541" t="s">
        <v>1384</v>
      </c>
      <c r="G427" s="541" t="s">
        <v>1385</v>
      </c>
      <c r="H427" s="541" t="s">
        <v>1458</v>
      </c>
      <c r="I427" s="541" t="s">
        <v>1386</v>
      </c>
      <c r="J427" s="541">
        <v>524025</v>
      </c>
      <c r="K427" s="541">
        <v>175230</v>
      </c>
      <c r="L427" s="512" t="s">
        <v>3088</v>
      </c>
      <c r="M427" s="543">
        <v>41870</v>
      </c>
      <c r="N427" s="544" t="s">
        <v>1432</v>
      </c>
      <c r="O427" s="541">
        <v>0</v>
      </c>
      <c r="P427" s="541">
        <v>2</v>
      </c>
      <c r="Q427" s="545">
        <v>2</v>
      </c>
      <c r="R427" s="541" t="s">
        <v>1388</v>
      </c>
      <c r="S427" s="541" t="s">
        <v>1389</v>
      </c>
      <c r="T427" s="544" t="s">
        <v>2335</v>
      </c>
      <c r="U427" s="544" t="s">
        <v>1390</v>
      </c>
      <c r="V427" s="544"/>
      <c r="W427" s="541" t="s">
        <v>1439</v>
      </c>
      <c r="X427" s="544" t="s">
        <v>1432</v>
      </c>
      <c r="Y427" s="541" t="s">
        <v>1442</v>
      </c>
      <c r="Z427" s="541" t="s">
        <v>3893</v>
      </c>
      <c r="AA427" s="541" t="s">
        <v>1444</v>
      </c>
      <c r="AB427" s="541" t="s">
        <v>4720</v>
      </c>
      <c r="AC427" s="546">
        <v>1.7000000000000001E-2</v>
      </c>
      <c r="AD427" s="547">
        <v>41870</v>
      </c>
      <c r="AE427" s="547" t="s">
        <v>1938</v>
      </c>
      <c r="AF427" s="548"/>
      <c r="AG427" s="517" t="s">
        <v>3063</v>
      </c>
      <c r="AH427" s="542" t="s">
        <v>1445</v>
      </c>
      <c r="AI427" s="549"/>
      <c r="AJ427" s="542">
        <v>0</v>
      </c>
      <c r="AK427" s="542">
        <v>0</v>
      </c>
      <c r="AL427" s="542">
        <v>0</v>
      </c>
      <c r="AM427" s="542">
        <v>0</v>
      </c>
      <c r="AN427" s="542">
        <v>2</v>
      </c>
      <c r="AO427" s="542">
        <v>0</v>
      </c>
      <c r="AP427" s="542">
        <v>0</v>
      </c>
      <c r="AQ427" s="542">
        <v>0</v>
      </c>
      <c r="AR427" s="542">
        <v>0</v>
      </c>
      <c r="AS427" s="542">
        <v>0</v>
      </c>
      <c r="AT427" s="542">
        <v>0</v>
      </c>
      <c r="AU427" s="542">
        <v>2</v>
      </c>
      <c r="AV427" s="542">
        <v>0</v>
      </c>
      <c r="AW427" s="542">
        <v>0</v>
      </c>
      <c r="AX427" s="542">
        <v>0</v>
      </c>
      <c r="AY427" s="542">
        <v>0</v>
      </c>
      <c r="AZ427" s="542">
        <v>0</v>
      </c>
      <c r="BA427" s="542">
        <v>0</v>
      </c>
      <c r="BB427" s="542">
        <v>0</v>
      </c>
      <c r="BC427" s="542">
        <v>0</v>
      </c>
      <c r="BD427" s="542">
        <v>0</v>
      </c>
      <c r="BE427" s="542">
        <v>0</v>
      </c>
      <c r="BF427" s="542">
        <v>0</v>
      </c>
      <c r="BG427" s="542">
        <v>0</v>
      </c>
      <c r="BH427" s="542">
        <v>0</v>
      </c>
      <c r="BI427" s="542">
        <v>0</v>
      </c>
      <c r="BJ427" s="542">
        <v>0</v>
      </c>
      <c r="BK427" s="542">
        <v>0</v>
      </c>
      <c r="BL427" s="542">
        <v>0</v>
      </c>
      <c r="BM427" s="542">
        <v>0</v>
      </c>
      <c r="BN427" s="550" t="s">
        <v>4490</v>
      </c>
      <c r="BO427" s="551">
        <v>0</v>
      </c>
      <c r="BP427" s="552">
        <v>1</v>
      </c>
      <c r="BQ427" s="553">
        <v>1</v>
      </c>
      <c r="BR427" s="519">
        <v>0</v>
      </c>
      <c r="BS427" s="519">
        <v>0</v>
      </c>
      <c r="BT427" s="519">
        <v>0</v>
      </c>
      <c r="BU427" s="529">
        <v>0</v>
      </c>
      <c r="BV427" s="519">
        <v>0</v>
      </c>
      <c r="BW427" s="519">
        <v>0</v>
      </c>
      <c r="BX427" s="519">
        <v>0</v>
      </c>
      <c r="BY427" s="519">
        <v>0</v>
      </c>
      <c r="BZ427" s="519">
        <v>0</v>
      </c>
      <c r="CA427" s="519">
        <v>0</v>
      </c>
      <c r="CB427" s="519">
        <v>0</v>
      </c>
      <c r="CC427" s="519">
        <v>0</v>
      </c>
      <c r="CD427" s="519">
        <v>0</v>
      </c>
      <c r="CE427" s="519">
        <v>0</v>
      </c>
      <c r="CF427" s="519">
        <v>0</v>
      </c>
      <c r="CG427" s="519">
        <v>0</v>
      </c>
      <c r="CH427" s="519">
        <v>0</v>
      </c>
      <c r="CI427" s="519">
        <v>0</v>
      </c>
      <c r="CJ427" s="519">
        <v>0</v>
      </c>
      <c r="CK427" s="623">
        <f t="shared" si="6"/>
        <v>2</v>
      </c>
      <c r="CL427" s="554">
        <v>2</v>
      </c>
      <c r="CM427" s="554">
        <v>1</v>
      </c>
      <c r="CN427" s="554">
        <v>1</v>
      </c>
      <c r="CO427" s="524">
        <v>8</v>
      </c>
      <c r="CP427" s="726"/>
      <c r="CQ427" s="530" t="s">
        <v>1942</v>
      </c>
      <c r="CR427" s="526" t="s">
        <v>4965</v>
      </c>
      <c r="CS427" s="527" t="s">
        <v>4965</v>
      </c>
      <c r="CT427" s="527" t="s">
        <v>4965</v>
      </c>
      <c r="CU427" s="527" t="s">
        <v>4965</v>
      </c>
    </row>
    <row r="428" spans="1:99" ht="12" customHeight="1" x14ac:dyDescent="0.2">
      <c r="A428" s="540" t="s">
        <v>2442</v>
      </c>
      <c r="B428" s="541" t="s">
        <v>1391</v>
      </c>
      <c r="C428" s="541" t="s">
        <v>1432</v>
      </c>
      <c r="D428" s="541" t="s">
        <v>1432</v>
      </c>
      <c r="E428" s="542" t="s">
        <v>1432</v>
      </c>
      <c r="F428" s="541" t="s">
        <v>1392</v>
      </c>
      <c r="G428" s="541" t="s">
        <v>1480</v>
      </c>
      <c r="H428" s="541" t="s">
        <v>2717</v>
      </c>
      <c r="I428" s="541" t="s">
        <v>1393</v>
      </c>
      <c r="J428" s="541">
        <v>527468</v>
      </c>
      <c r="K428" s="541">
        <v>176393</v>
      </c>
      <c r="L428" s="512" t="s">
        <v>4766</v>
      </c>
      <c r="M428" s="543">
        <v>42094</v>
      </c>
      <c r="N428" s="544" t="s">
        <v>1432</v>
      </c>
      <c r="O428" s="541">
        <v>1</v>
      </c>
      <c r="P428" s="541">
        <v>2</v>
      </c>
      <c r="Q428" s="545">
        <v>1</v>
      </c>
      <c r="R428" s="541" t="s">
        <v>1394</v>
      </c>
      <c r="S428" s="541" t="s">
        <v>1438</v>
      </c>
      <c r="T428" s="544" t="s">
        <v>2535</v>
      </c>
      <c r="U428" s="544" t="s">
        <v>1369</v>
      </c>
      <c r="V428" s="544"/>
      <c r="W428" s="541" t="s">
        <v>1439</v>
      </c>
      <c r="X428" s="544" t="s">
        <v>1432</v>
      </c>
      <c r="Y428" s="541" t="s">
        <v>1442</v>
      </c>
      <c r="Z428" s="541" t="s">
        <v>4694</v>
      </c>
      <c r="AA428" s="541" t="s">
        <v>1444</v>
      </c>
      <c r="AB428" s="541" t="s">
        <v>2723</v>
      </c>
      <c r="AC428" s="546">
        <v>6.0000000000000001E-3</v>
      </c>
      <c r="AD428" s="547">
        <v>42094</v>
      </c>
      <c r="AE428" s="547" t="s">
        <v>1938</v>
      </c>
      <c r="AF428" s="548"/>
      <c r="AG428" s="517" t="s">
        <v>3063</v>
      </c>
      <c r="AH428" s="542" t="s">
        <v>1445</v>
      </c>
      <c r="AI428" s="542">
        <v>0</v>
      </c>
      <c r="AJ428" s="542">
        <v>0</v>
      </c>
      <c r="AK428" s="542">
        <v>0</v>
      </c>
      <c r="AL428" s="542">
        <v>1</v>
      </c>
      <c r="AM428" s="542">
        <v>0</v>
      </c>
      <c r="AN428" s="542">
        <v>0</v>
      </c>
      <c r="AO428" s="542">
        <v>0</v>
      </c>
      <c r="AP428" s="542">
        <v>0</v>
      </c>
      <c r="AQ428" s="542">
        <v>0</v>
      </c>
      <c r="AR428" s="542">
        <v>0</v>
      </c>
      <c r="AS428" s="542">
        <v>1</v>
      </c>
      <c r="AT428" s="542">
        <v>0</v>
      </c>
      <c r="AU428" s="542">
        <v>0</v>
      </c>
      <c r="AV428" s="542">
        <v>0</v>
      </c>
      <c r="AW428" s="542">
        <v>0</v>
      </c>
      <c r="AX428" s="542">
        <v>0</v>
      </c>
      <c r="AY428" s="542">
        <v>0</v>
      </c>
      <c r="AZ428" s="542">
        <v>0</v>
      </c>
      <c r="BA428" s="542">
        <v>0</v>
      </c>
      <c r="BB428" s="542">
        <v>0</v>
      </c>
      <c r="BC428" s="542">
        <v>0</v>
      </c>
      <c r="BD428" s="542">
        <v>0</v>
      </c>
      <c r="BE428" s="542">
        <v>0</v>
      </c>
      <c r="BF428" s="542">
        <v>0</v>
      </c>
      <c r="BG428" s="542">
        <v>0</v>
      </c>
      <c r="BH428" s="542">
        <v>0</v>
      </c>
      <c r="BI428" s="542">
        <v>0</v>
      </c>
      <c r="BJ428" s="542">
        <v>0</v>
      </c>
      <c r="BK428" s="542">
        <v>0</v>
      </c>
      <c r="BL428" s="542">
        <v>0</v>
      </c>
      <c r="BM428" s="542">
        <v>0</v>
      </c>
      <c r="BN428" s="550" t="s">
        <v>4490</v>
      </c>
      <c r="BO428" s="551">
        <v>0</v>
      </c>
      <c r="BP428" s="552">
        <v>0.5</v>
      </c>
      <c r="BQ428" s="553">
        <v>0.5</v>
      </c>
      <c r="BR428" s="519">
        <v>0</v>
      </c>
      <c r="BS428" s="519">
        <v>0</v>
      </c>
      <c r="BT428" s="519">
        <v>0</v>
      </c>
      <c r="BU428" s="529">
        <v>0</v>
      </c>
      <c r="BV428" s="519">
        <v>0</v>
      </c>
      <c r="BW428" s="519">
        <v>0</v>
      </c>
      <c r="BX428" s="519">
        <v>0</v>
      </c>
      <c r="BY428" s="519">
        <v>0</v>
      </c>
      <c r="BZ428" s="519">
        <v>0</v>
      </c>
      <c r="CA428" s="519">
        <v>0</v>
      </c>
      <c r="CB428" s="519">
        <v>0</v>
      </c>
      <c r="CC428" s="519">
        <v>0</v>
      </c>
      <c r="CD428" s="519">
        <v>0</v>
      </c>
      <c r="CE428" s="519">
        <v>0</v>
      </c>
      <c r="CF428" s="519">
        <v>0</v>
      </c>
      <c r="CG428" s="519">
        <v>0</v>
      </c>
      <c r="CH428" s="519">
        <v>0</v>
      </c>
      <c r="CI428" s="519">
        <v>0</v>
      </c>
      <c r="CJ428" s="519">
        <v>0</v>
      </c>
      <c r="CK428" s="623">
        <f t="shared" si="6"/>
        <v>1</v>
      </c>
      <c r="CL428" s="554">
        <v>1</v>
      </c>
      <c r="CM428" s="554">
        <v>0.5</v>
      </c>
      <c r="CN428" s="554">
        <v>0.5</v>
      </c>
      <c r="CO428" s="524">
        <v>2</v>
      </c>
      <c r="CP428" s="524"/>
      <c r="CQ428" s="525" t="s">
        <v>4965</v>
      </c>
      <c r="CR428" s="526" t="s">
        <v>4965</v>
      </c>
      <c r="CS428" s="527" t="s">
        <v>4965</v>
      </c>
      <c r="CT428" s="527" t="s">
        <v>4965</v>
      </c>
      <c r="CU428" s="527" t="s">
        <v>4965</v>
      </c>
    </row>
    <row r="429" spans="1:99" ht="12" customHeight="1" x14ac:dyDescent="0.2">
      <c r="A429" s="540" t="s">
        <v>2442</v>
      </c>
      <c r="B429" s="541" t="s">
        <v>1395</v>
      </c>
      <c r="C429" s="541" t="s">
        <v>1432</v>
      </c>
      <c r="D429" s="541" t="s">
        <v>1432</v>
      </c>
      <c r="E429" s="542" t="s">
        <v>1396</v>
      </c>
      <c r="F429" s="541" t="s">
        <v>1397</v>
      </c>
      <c r="G429" s="541" t="s">
        <v>1398</v>
      </c>
      <c r="H429" s="541" t="s">
        <v>1458</v>
      </c>
      <c r="I429" s="541" t="s">
        <v>1399</v>
      </c>
      <c r="J429" s="541">
        <v>524037</v>
      </c>
      <c r="K429" s="541">
        <v>174095</v>
      </c>
      <c r="L429" s="512" t="s">
        <v>3079</v>
      </c>
      <c r="M429" s="543">
        <v>42094</v>
      </c>
      <c r="N429" s="544" t="s">
        <v>1432</v>
      </c>
      <c r="O429" s="541">
        <v>0</v>
      </c>
      <c r="P429" s="541">
        <v>1</v>
      </c>
      <c r="Q429" s="545">
        <v>1</v>
      </c>
      <c r="R429" s="541" t="s">
        <v>1400</v>
      </c>
      <c r="S429" s="541" t="s">
        <v>1438</v>
      </c>
      <c r="T429" s="544" t="s">
        <v>1877</v>
      </c>
      <c r="U429" s="544" t="s">
        <v>1401</v>
      </c>
      <c r="V429" s="544"/>
      <c r="W429" s="541" t="s">
        <v>1439</v>
      </c>
      <c r="X429" s="544" t="s">
        <v>1432</v>
      </c>
      <c r="Y429" s="541" t="s">
        <v>1442</v>
      </c>
      <c r="Z429" s="541" t="s">
        <v>1443</v>
      </c>
      <c r="AA429" s="541" t="s">
        <v>1444</v>
      </c>
      <c r="AB429" s="541" t="s">
        <v>2713</v>
      </c>
      <c r="AC429" s="546">
        <v>4.0000000000000001E-3</v>
      </c>
      <c r="AD429" s="547">
        <v>42094</v>
      </c>
      <c r="AE429" s="547" t="s">
        <v>1938</v>
      </c>
      <c r="AF429" s="548"/>
      <c r="AG429" s="517" t="s">
        <v>3063</v>
      </c>
      <c r="AH429" s="542" t="s">
        <v>1445</v>
      </c>
      <c r="AI429" s="542">
        <v>0</v>
      </c>
      <c r="AJ429" s="542">
        <v>0</v>
      </c>
      <c r="AK429" s="542">
        <v>0</v>
      </c>
      <c r="AL429" s="542">
        <v>0</v>
      </c>
      <c r="AM429" s="542">
        <v>0</v>
      </c>
      <c r="AN429" s="542">
        <v>0</v>
      </c>
      <c r="AO429" s="542">
        <v>1</v>
      </c>
      <c r="AP429" s="542">
        <v>0</v>
      </c>
      <c r="AQ429" s="542">
        <v>0</v>
      </c>
      <c r="AR429" s="542">
        <v>0</v>
      </c>
      <c r="AS429" s="542">
        <v>0</v>
      </c>
      <c r="AT429" s="542">
        <v>0</v>
      </c>
      <c r="AU429" s="542">
        <v>0</v>
      </c>
      <c r="AV429" s="542">
        <v>0</v>
      </c>
      <c r="AW429" s="542">
        <v>0</v>
      </c>
      <c r="AX429" s="542">
        <v>0</v>
      </c>
      <c r="AY429" s="542">
        <v>0</v>
      </c>
      <c r="AZ429" s="542">
        <v>0</v>
      </c>
      <c r="BA429" s="542">
        <v>0</v>
      </c>
      <c r="BB429" s="542">
        <v>0</v>
      </c>
      <c r="BC429" s="542">
        <v>1</v>
      </c>
      <c r="BD429" s="542">
        <v>0</v>
      </c>
      <c r="BE429" s="542">
        <v>0</v>
      </c>
      <c r="BF429" s="542">
        <v>0</v>
      </c>
      <c r="BG429" s="542">
        <v>0</v>
      </c>
      <c r="BH429" s="542">
        <v>0</v>
      </c>
      <c r="BI429" s="542">
        <v>0</v>
      </c>
      <c r="BJ429" s="542">
        <v>0</v>
      </c>
      <c r="BK429" s="542">
        <v>0</v>
      </c>
      <c r="BL429" s="542">
        <v>0</v>
      </c>
      <c r="BM429" s="542">
        <v>0</v>
      </c>
      <c r="BN429" s="550" t="s">
        <v>4490</v>
      </c>
      <c r="BO429" s="551">
        <v>0</v>
      </c>
      <c r="BP429" s="552">
        <v>0.5</v>
      </c>
      <c r="BQ429" s="553">
        <v>0.5</v>
      </c>
      <c r="BR429" s="519">
        <v>0</v>
      </c>
      <c r="BS429" s="519">
        <v>0</v>
      </c>
      <c r="BT429" s="519">
        <v>0</v>
      </c>
      <c r="BU429" s="529">
        <v>0</v>
      </c>
      <c r="BV429" s="519">
        <v>0</v>
      </c>
      <c r="BW429" s="519">
        <v>0</v>
      </c>
      <c r="BX429" s="519">
        <v>0</v>
      </c>
      <c r="BY429" s="519">
        <v>0</v>
      </c>
      <c r="BZ429" s="519">
        <v>0</v>
      </c>
      <c r="CA429" s="519">
        <v>0</v>
      </c>
      <c r="CB429" s="519">
        <v>0</v>
      </c>
      <c r="CC429" s="519">
        <v>0</v>
      </c>
      <c r="CD429" s="519">
        <v>0</v>
      </c>
      <c r="CE429" s="519">
        <v>0</v>
      </c>
      <c r="CF429" s="519">
        <v>0</v>
      </c>
      <c r="CG429" s="519">
        <v>0</v>
      </c>
      <c r="CH429" s="519">
        <v>0</v>
      </c>
      <c r="CI429" s="519">
        <v>0</v>
      </c>
      <c r="CJ429" s="519">
        <v>0</v>
      </c>
      <c r="CK429" s="623">
        <f t="shared" si="6"/>
        <v>1</v>
      </c>
      <c r="CL429" s="554">
        <v>1</v>
      </c>
      <c r="CM429" s="554">
        <v>0.5</v>
      </c>
      <c r="CN429" s="554">
        <v>0.5</v>
      </c>
      <c r="CO429" s="524">
        <v>2</v>
      </c>
      <c r="CP429" s="524"/>
      <c r="CQ429" s="525" t="s">
        <v>4965</v>
      </c>
      <c r="CR429" s="526" t="s">
        <v>4965</v>
      </c>
      <c r="CS429" s="527" t="s">
        <v>4965</v>
      </c>
      <c r="CT429" s="527" t="s">
        <v>4965</v>
      </c>
      <c r="CU429" s="527" t="s">
        <v>4965</v>
      </c>
    </row>
    <row r="430" spans="1:99" ht="12" customHeight="1" x14ac:dyDescent="0.2">
      <c r="A430" s="540" t="s">
        <v>2442</v>
      </c>
      <c r="B430" s="541" t="s">
        <v>1402</v>
      </c>
      <c r="C430" s="541" t="s">
        <v>1432</v>
      </c>
      <c r="D430" s="541" t="s">
        <v>1432</v>
      </c>
      <c r="E430" s="542" t="s">
        <v>1432</v>
      </c>
      <c r="F430" s="541" t="s">
        <v>4735</v>
      </c>
      <c r="G430" s="541" t="s">
        <v>5046</v>
      </c>
      <c r="H430" s="541" t="s">
        <v>3875</v>
      </c>
      <c r="I430" s="541" t="s">
        <v>1403</v>
      </c>
      <c r="J430" s="541">
        <v>528670</v>
      </c>
      <c r="K430" s="541">
        <v>173487</v>
      </c>
      <c r="L430" s="512" t="s">
        <v>3076</v>
      </c>
      <c r="M430" s="543">
        <v>42094</v>
      </c>
      <c r="N430" s="544" t="s">
        <v>1432</v>
      </c>
      <c r="O430" s="541">
        <v>0</v>
      </c>
      <c r="P430" s="541">
        <v>7</v>
      </c>
      <c r="Q430" s="545">
        <v>7</v>
      </c>
      <c r="R430" s="541" t="s">
        <v>1404</v>
      </c>
      <c r="S430" s="541" t="s">
        <v>1438</v>
      </c>
      <c r="T430" s="544" t="s">
        <v>1877</v>
      </c>
      <c r="U430" s="544" t="s">
        <v>1405</v>
      </c>
      <c r="V430" s="544"/>
      <c r="W430" s="541" t="s">
        <v>1439</v>
      </c>
      <c r="X430" s="544" t="s">
        <v>1432</v>
      </c>
      <c r="Y430" s="541" t="s">
        <v>1442</v>
      </c>
      <c r="Z430" s="541" t="s">
        <v>4694</v>
      </c>
      <c r="AA430" s="541" t="s">
        <v>1444</v>
      </c>
      <c r="AB430" s="541" t="s">
        <v>2713</v>
      </c>
      <c r="AC430" s="546">
        <v>0.02</v>
      </c>
      <c r="AD430" s="547">
        <v>42094</v>
      </c>
      <c r="AE430" s="547" t="s">
        <v>1938</v>
      </c>
      <c r="AF430" s="548"/>
      <c r="AG430" s="517" t="s">
        <v>3063</v>
      </c>
      <c r="AH430" s="542" t="s">
        <v>1445</v>
      </c>
      <c r="AI430" s="542">
        <v>0</v>
      </c>
      <c r="AJ430" s="542">
        <v>0</v>
      </c>
      <c r="AK430" s="542">
        <v>0</v>
      </c>
      <c r="AL430" s="542">
        <v>0</v>
      </c>
      <c r="AM430" s="542">
        <v>3</v>
      </c>
      <c r="AN430" s="542">
        <v>4</v>
      </c>
      <c r="AO430" s="542">
        <v>0</v>
      </c>
      <c r="AP430" s="542">
        <v>0</v>
      </c>
      <c r="AQ430" s="542">
        <v>0</v>
      </c>
      <c r="AR430" s="542">
        <v>0</v>
      </c>
      <c r="AS430" s="542">
        <v>0</v>
      </c>
      <c r="AT430" s="542">
        <v>3</v>
      </c>
      <c r="AU430" s="542">
        <v>4</v>
      </c>
      <c r="AV430" s="542">
        <v>0</v>
      </c>
      <c r="AW430" s="542">
        <v>0</v>
      </c>
      <c r="AX430" s="542">
        <v>0</v>
      </c>
      <c r="AY430" s="542">
        <v>0</v>
      </c>
      <c r="AZ430" s="542">
        <v>0</v>
      </c>
      <c r="BA430" s="542">
        <v>0</v>
      </c>
      <c r="BB430" s="542">
        <v>0</v>
      </c>
      <c r="BC430" s="542">
        <v>0</v>
      </c>
      <c r="BD430" s="542">
        <v>0</v>
      </c>
      <c r="BE430" s="542">
        <v>0</v>
      </c>
      <c r="BF430" s="542">
        <v>0</v>
      </c>
      <c r="BG430" s="542">
        <v>0</v>
      </c>
      <c r="BH430" s="542">
        <v>0</v>
      </c>
      <c r="BI430" s="542">
        <v>0</v>
      </c>
      <c r="BJ430" s="542">
        <v>0</v>
      </c>
      <c r="BK430" s="542">
        <v>0</v>
      </c>
      <c r="BL430" s="542">
        <v>0</v>
      </c>
      <c r="BM430" s="542">
        <v>0</v>
      </c>
      <c r="BN430" s="550" t="s">
        <v>4490</v>
      </c>
      <c r="BO430" s="551">
        <v>0</v>
      </c>
      <c r="BP430" s="552">
        <v>3.5</v>
      </c>
      <c r="BQ430" s="553">
        <v>3.5</v>
      </c>
      <c r="BR430" s="519">
        <v>0</v>
      </c>
      <c r="BS430" s="519">
        <v>0</v>
      </c>
      <c r="BT430" s="519">
        <v>0</v>
      </c>
      <c r="BU430" s="529">
        <v>0</v>
      </c>
      <c r="BV430" s="519">
        <v>0</v>
      </c>
      <c r="BW430" s="519">
        <v>0</v>
      </c>
      <c r="BX430" s="519">
        <v>0</v>
      </c>
      <c r="BY430" s="519">
        <v>0</v>
      </c>
      <c r="BZ430" s="519">
        <v>0</v>
      </c>
      <c r="CA430" s="519">
        <v>0</v>
      </c>
      <c r="CB430" s="519">
        <v>0</v>
      </c>
      <c r="CC430" s="519">
        <v>0</v>
      </c>
      <c r="CD430" s="519">
        <v>0</v>
      </c>
      <c r="CE430" s="519">
        <v>0</v>
      </c>
      <c r="CF430" s="519">
        <v>0</v>
      </c>
      <c r="CG430" s="519">
        <v>0</v>
      </c>
      <c r="CH430" s="519">
        <v>0</v>
      </c>
      <c r="CI430" s="519">
        <v>0</v>
      </c>
      <c r="CJ430" s="519">
        <v>0</v>
      </c>
      <c r="CK430" s="623">
        <f t="shared" si="6"/>
        <v>7</v>
      </c>
      <c r="CL430" s="554">
        <v>7</v>
      </c>
      <c r="CM430" s="554">
        <v>3.5</v>
      </c>
      <c r="CN430" s="554">
        <v>3.5</v>
      </c>
      <c r="CO430" s="524">
        <v>2</v>
      </c>
      <c r="CP430" s="524"/>
      <c r="CQ430" s="530" t="s">
        <v>4767</v>
      </c>
      <c r="CR430" s="526" t="s">
        <v>4965</v>
      </c>
      <c r="CS430" s="527" t="s">
        <v>4965</v>
      </c>
      <c r="CT430" s="527" t="s">
        <v>4965</v>
      </c>
      <c r="CU430" s="527" t="s">
        <v>4965</v>
      </c>
    </row>
    <row r="431" spans="1:99" ht="12" customHeight="1" x14ac:dyDescent="0.2">
      <c r="A431" s="540" t="s">
        <v>2442</v>
      </c>
      <c r="B431" s="541" t="s">
        <v>1406</v>
      </c>
      <c r="C431" s="541" t="s">
        <v>1432</v>
      </c>
      <c r="D431" s="541" t="s">
        <v>1432</v>
      </c>
      <c r="E431" s="542" t="s">
        <v>1432</v>
      </c>
      <c r="F431" s="541" t="s">
        <v>1407</v>
      </c>
      <c r="G431" s="541" t="s">
        <v>615</v>
      </c>
      <c r="H431" s="541" t="s">
        <v>1435</v>
      </c>
      <c r="I431" s="541" t="s">
        <v>1408</v>
      </c>
      <c r="J431" s="541">
        <v>528156</v>
      </c>
      <c r="K431" s="541">
        <v>172283</v>
      </c>
      <c r="L431" s="512" t="s">
        <v>3077</v>
      </c>
      <c r="M431" s="543">
        <v>42094</v>
      </c>
      <c r="N431" s="544" t="s">
        <v>1432</v>
      </c>
      <c r="O431" s="541">
        <v>0</v>
      </c>
      <c r="P431" s="541">
        <v>1</v>
      </c>
      <c r="Q431" s="545">
        <v>1</v>
      </c>
      <c r="R431" s="541" t="s">
        <v>1409</v>
      </c>
      <c r="S431" s="541" t="s">
        <v>1438</v>
      </c>
      <c r="T431" s="544" t="s">
        <v>1410</v>
      </c>
      <c r="U431" s="544" t="s">
        <v>1369</v>
      </c>
      <c r="V431" s="544"/>
      <c r="W431" s="541" t="s">
        <v>1439</v>
      </c>
      <c r="X431" s="544" t="s">
        <v>1432</v>
      </c>
      <c r="Y431" s="541" t="s">
        <v>1442</v>
      </c>
      <c r="Z431" s="541" t="s">
        <v>1443</v>
      </c>
      <c r="AA431" s="541" t="s">
        <v>1444</v>
      </c>
      <c r="AB431" s="541" t="s">
        <v>2713</v>
      </c>
      <c r="AC431" s="546">
        <v>7.0000000000000001E-3</v>
      </c>
      <c r="AD431" s="547">
        <v>42094</v>
      </c>
      <c r="AE431" s="547" t="s">
        <v>1938</v>
      </c>
      <c r="AF431" s="548"/>
      <c r="AG431" s="517" t="s">
        <v>3063</v>
      </c>
      <c r="AH431" s="542" t="s">
        <v>1445</v>
      </c>
      <c r="AI431" s="542">
        <v>0</v>
      </c>
      <c r="AJ431" s="542">
        <v>0</v>
      </c>
      <c r="AK431" s="542">
        <v>0</v>
      </c>
      <c r="AL431" s="542">
        <v>0</v>
      </c>
      <c r="AM431" s="542">
        <v>0</v>
      </c>
      <c r="AN431" s="542">
        <v>1</v>
      </c>
      <c r="AO431" s="542">
        <v>0</v>
      </c>
      <c r="AP431" s="542">
        <v>0</v>
      </c>
      <c r="AQ431" s="542">
        <v>0</v>
      </c>
      <c r="AR431" s="542">
        <v>0</v>
      </c>
      <c r="AS431" s="542">
        <v>0</v>
      </c>
      <c r="AT431" s="542">
        <v>0</v>
      </c>
      <c r="AU431" s="542">
        <v>1</v>
      </c>
      <c r="AV431" s="542">
        <v>0</v>
      </c>
      <c r="AW431" s="542">
        <v>0</v>
      </c>
      <c r="AX431" s="542">
        <v>0</v>
      </c>
      <c r="AY431" s="542">
        <v>0</v>
      </c>
      <c r="AZ431" s="542">
        <v>0</v>
      </c>
      <c r="BA431" s="542">
        <v>0</v>
      </c>
      <c r="BB431" s="542">
        <v>0</v>
      </c>
      <c r="BC431" s="542">
        <v>0</v>
      </c>
      <c r="BD431" s="542">
        <v>0</v>
      </c>
      <c r="BE431" s="542">
        <v>0</v>
      </c>
      <c r="BF431" s="542">
        <v>0</v>
      </c>
      <c r="BG431" s="542">
        <v>0</v>
      </c>
      <c r="BH431" s="542">
        <v>0</v>
      </c>
      <c r="BI431" s="542">
        <v>0</v>
      </c>
      <c r="BJ431" s="542">
        <v>0</v>
      </c>
      <c r="BK431" s="542">
        <v>0</v>
      </c>
      <c r="BL431" s="542">
        <v>0</v>
      </c>
      <c r="BM431" s="542">
        <v>0</v>
      </c>
      <c r="BN431" s="550" t="s">
        <v>4490</v>
      </c>
      <c r="BO431" s="551">
        <v>0</v>
      </c>
      <c r="BP431" s="552">
        <v>0.5</v>
      </c>
      <c r="BQ431" s="553">
        <v>0.5</v>
      </c>
      <c r="BR431" s="519">
        <v>0</v>
      </c>
      <c r="BS431" s="519">
        <v>0</v>
      </c>
      <c r="BT431" s="519">
        <v>0</v>
      </c>
      <c r="BU431" s="529">
        <v>0</v>
      </c>
      <c r="BV431" s="519">
        <v>0</v>
      </c>
      <c r="BW431" s="519">
        <v>0</v>
      </c>
      <c r="BX431" s="519">
        <v>0</v>
      </c>
      <c r="BY431" s="519">
        <v>0</v>
      </c>
      <c r="BZ431" s="519">
        <v>0</v>
      </c>
      <c r="CA431" s="519">
        <v>0</v>
      </c>
      <c r="CB431" s="519">
        <v>0</v>
      </c>
      <c r="CC431" s="519">
        <v>0</v>
      </c>
      <c r="CD431" s="519">
        <v>0</v>
      </c>
      <c r="CE431" s="519">
        <v>0</v>
      </c>
      <c r="CF431" s="519">
        <v>0</v>
      </c>
      <c r="CG431" s="519">
        <v>0</v>
      </c>
      <c r="CH431" s="519">
        <v>0</v>
      </c>
      <c r="CI431" s="519">
        <v>0</v>
      </c>
      <c r="CJ431" s="519">
        <v>0</v>
      </c>
      <c r="CK431" s="623">
        <f t="shared" si="6"/>
        <v>1</v>
      </c>
      <c r="CL431" s="554">
        <v>1</v>
      </c>
      <c r="CM431" s="554">
        <v>0.5</v>
      </c>
      <c r="CN431" s="554">
        <v>0.5</v>
      </c>
      <c r="CO431" s="524">
        <v>2</v>
      </c>
      <c r="CP431" s="524" t="s">
        <v>1938</v>
      </c>
      <c r="CQ431" s="525" t="s">
        <v>4965</v>
      </c>
      <c r="CR431" s="526" t="s">
        <v>4965</v>
      </c>
      <c r="CS431" s="527" t="s">
        <v>4965</v>
      </c>
      <c r="CT431" s="527" t="s">
        <v>4965</v>
      </c>
      <c r="CU431" s="527" t="s">
        <v>4965</v>
      </c>
    </row>
    <row r="432" spans="1:99" ht="12" customHeight="1" x14ac:dyDescent="0.2">
      <c r="A432" s="540" t="s">
        <v>2442</v>
      </c>
      <c r="B432" s="541" t="s">
        <v>1411</v>
      </c>
      <c r="C432" s="541" t="s">
        <v>1432</v>
      </c>
      <c r="D432" s="541" t="s">
        <v>1432</v>
      </c>
      <c r="E432" s="542" t="s">
        <v>1432</v>
      </c>
      <c r="F432" s="541" t="s">
        <v>1412</v>
      </c>
      <c r="G432" s="541" t="s">
        <v>2716</v>
      </c>
      <c r="H432" s="541" t="s">
        <v>2717</v>
      </c>
      <c r="I432" s="541" t="s">
        <v>3322</v>
      </c>
      <c r="J432" s="541">
        <v>528426</v>
      </c>
      <c r="K432" s="541">
        <v>175769</v>
      </c>
      <c r="L432" s="512" t="s">
        <v>3085</v>
      </c>
      <c r="M432" s="543">
        <v>42094</v>
      </c>
      <c r="N432" s="544" t="s">
        <v>1432</v>
      </c>
      <c r="O432" s="541">
        <v>1</v>
      </c>
      <c r="P432" s="541">
        <v>3</v>
      </c>
      <c r="Q432" s="545">
        <v>2</v>
      </c>
      <c r="R432" s="541" t="s">
        <v>174</v>
      </c>
      <c r="S432" s="541" t="s">
        <v>1438</v>
      </c>
      <c r="T432" s="544" t="s">
        <v>175</v>
      </c>
      <c r="U432" s="544" t="s">
        <v>1875</v>
      </c>
      <c r="V432" s="544"/>
      <c r="W432" s="541" t="s">
        <v>1439</v>
      </c>
      <c r="X432" s="544" t="s">
        <v>1432</v>
      </c>
      <c r="Y432" s="541" t="s">
        <v>1442</v>
      </c>
      <c r="Z432" s="541" t="s">
        <v>4694</v>
      </c>
      <c r="AA432" s="541" t="s">
        <v>1444</v>
      </c>
      <c r="AB432" s="541" t="s">
        <v>2723</v>
      </c>
      <c r="AC432" s="546">
        <v>5.0000000000000001E-3</v>
      </c>
      <c r="AD432" s="547">
        <v>42094</v>
      </c>
      <c r="AE432" s="547" t="s">
        <v>1938</v>
      </c>
      <c r="AF432" s="548"/>
      <c r="AG432" s="517" t="s">
        <v>3063</v>
      </c>
      <c r="AH432" s="542" t="s">
        <v>1445</v>
      </c>
      <c r="AI432" s="542">
        <v>0</v>
      </c>
      <c r="AJ432" s="542">
        <v>0</v>
      </c>
      <c r="AK432" s="542">
        <v>0</v>
      </c>
      <c r="AL432" s="542">
        <v>0</v>
      </c>
      <c r="AM432" s="542">
        <v>3</v>
      </c>
      <c r="AN432" s="542">
        <v>-1</v>
      </c>
      <c r="AO432" s="542">
        <v>0</v>
      </c>
      <c r="AP432" s="542">
        <v>0</v>
      </c>
      <c r="AQ432" s="542">
        <v>0</v>
      </c>
      <c r="AR432" s="542">
        <v>0</v>
      </c>
      <c r="AS432" s="542">
        <v>0</v>
      </c>
      <c r="AT432" s="542">
        <v>3</v>
      </c>
      <c r="AU432" s="542">
        <v>-1</v>
      </c>
      <c r="AV432" s="542">
        <v>0</v>
      </c>
      <c r="AW432" s="542">
        <v>0</v>
      </c>
      <c r="AX432" s="542">
        <v>0</v>
      </c>
      <c r="AY432" s="542">
        <v>0</v>
      </c>
      <c r="AZ432" s="542">
        <v>0</v>
      </c>
      <c r="BA432" s="542">
        <v>0</v>
      </c>
      <c r="BB432" s="542">
        <v>0</v>
      </c>
      <c r="BC432" s="542">
        <v>0</v>
      </c>
      <c r="BD432" s="542">
        <v>0</v>
      </c>
      <c r="BE432" s="542">
        <v>0</v>
      </c>
      <c r="BF432" s="542">
        <v>0</v>
      </c>
      <c r="BG432" s="542">
        <v>0</v>
      </c>
      <c r="BH432" s="542">
        <v>0</v>
      </c>
      <c r="BI432" s="542">
        <v>0</v>
      </c>
      <c r="BJ432" s="542">
        <v>0</v>
      </c>
      <c r="BK432" s="542">
        <v>0</v>
      </c>
      <c r="BL432" s="542">
        <v>0</v>
      </c>
      <c r="BM432" s="542">
        <v>0</v>
      </c>
      <c r="BN432" s="550" t="s">
        <v>4490</v>
      </c>
      <c r="BO432" s="551">
        <v>0</v>
      </c>
      <c r="BP432" s="552">
        <v>1</v>
      </c>
      <c r="BQ432" s="553">
        <v>1</v>
      </c>
      <c r="BR432" s="519">
        <v>0</v>
      </c>
      <c r="BS432" s="519">
        <v>0</v>
      </c>
      <c r="BT432" s="519">
        <v>0</v>
      </c>
      <c r="BU432" s="529">
        <v>0</v>
      </c>
      <c r="BV432" s="519">
        <v>0</v>
      </c>
      <c r="BW432" s="519">
        <v>0</v>
      </c>
      <c r="BX432" s="519">
        <v>0</v>
      </c>
      <c r="BY432" s="519">
        <v>0</v>
      </c>
      <c r="BZ432" s="519">
        <v>0</v>
      </c>
      <c r="CA432" s="519">
        <v>0</v>
      </c>
      <c r="CB432" s="519">
        <v>0</v>
      </c>
      <c r="CC432" s="519">
        <v>0</v>
      </c>
      <c r="CD432" s="519">
        <v>0</v>
      </c>
      <c r="CE432" s="519">
        <v>0</v>
      </c>
      <c r="CF432" s="519">
        <v>0</v>
      </c>
      <c r="CG432" s="519">
        <v>0</v>
      </c>
      <c r="CH432" s="519">
        <v>0</v>
      </c>
      <c r="CI432" s="519">
        <v>0</v>
      </c>
      <c r="CJ432" s="519">
        <v>0</v>
      </c>
      <c r="CK432" s="623">
        <f t="shared" si="6"/>
        <v>2</v>
      </c>
      <c r="CL432" s="554">
        <v>2</v>
      </c>
      <c r="CM432" s="554">
        <v>1</v>
      </c>
      <c r="CN432" s="554">
        <v>1</v>
      </c>
      <c r="CO432" s="524">
        <v>2</v>
      </c>
      <c r="CP432" s="524"/>
      <c r="CQ432" s="525" t="s">
        <v>4965</v>
      </c>
      <c r="CR432" s="526" t="s">
        <v>4965</v>
      </c>
      <c r="CS432" s="527" t="s">
        <v>4965</v>
      </c>
      <c r="CT432" s="527" t="s">
        <v>4965</v>
      </c>
      <c r="CU432" s="527" t="s">
        <v>4965</v>
      </c>
    </row>
    <row r="433" spans="1:99" ht="12" customHeight="1" x14ac:dyDescent="0.2">
      <c r="A433" s="540" t="s">
        <v>2442</v>
      </c>
      <c r="B433" s="541" t="s">
        <v>176</v>
      </c>
      <c r="C433" s="541" t="s">
        <v>1432</v>
      </c>
      <c r="D433" s="541" t="s">
        <v>1432</v>
      </c>
      <c r="E433" s="542" t="s">
        <v>1432</v>
      </c>
      <c r="F433" s="541" t="s">
        <v>177</v>
      </c>
      <c r="G433" s="541" t="s">
        <v>178</v>
      </c>
      <c r="H433" s="541" t="s">
        <v>1458</v>
      </c>
      <c r="I433" s="541" t="s">
        <v>179</v>
      </c>
      <c r="J433" s="541">
        <v>523337</v>
      </c>
      <c r="K433" s="541">
        <v>175577</v>
      </c>
      <c r="L433" s="512" t="s">
        <v>3088</v>
      </c>
      <c r="M433" s="543">
        <v>42094</v>
      </c>
      <c r="N433" s="544" t="s">
        <v>1432</v>
      </c>
      <c r="O433" s="541">
        <v>2</v>
      </c>
      <c r="P433" s="541">
        <v>1</v>
      </c>
      <c r="Q433" s="545">
        <v>-1</v>
      </c>
      <c r="R433" s="541" t="s">
        <v>180</v>
      </c>
      <c r="S433" s="541" t="s">
        <v>1438</v>
      </c>
      <c r="T433" s="544" t="s">
        <v>181</v>
      </c>
      <c r="U433" s="544" t="s">
        <v>182</v>
      </c>
      <c r="V433" s="544"/>
      <c r="W433" s="541" t="s">
        <v>1439</v>
      </c>
      <c r="X433" s="544" t="s">
        <v>1432</v>
      </c>
      <c r="Y433" s="541" t="s">
        <v>1442</v>
      </c>
      <c r="Z433" s="541" t="s">
        <v>4694</v>
      </c>
      <c r="AA433" s="541" t="s">
        <v>1444</v>
      </c>
      <c r="AB433" s="541" t="s">
        <v>4207</v>
      </c>
      <c r="AC433" s="546">
        <v>1.7999999999999999E-2</v>
      </c>
      <c r="AD433" s="547">
        <v>42094</v>
      </c>
      <c r="AE433" s="547" t="s">
        <v>1938</v>
      </c>
      <c r="AF433" s="548"/>
      <c r="AG433" s="517" t="s">
        <v>3063</v>
      </c>
      <c r="AH433" s="542" t="s">
        <v>1445</v>
      </c>
      <c r="AI433" s="542">
        <v>0</v>
      </c>
      <c r="AJ433" s="542">
        <v>0</v>
      </c>
      <c r="AK433" s="542">
        <v>0</v>
      </c>
      <c r="AL433" s="542">
        <v>0</v>
      </c>
      <c r="AM433" s="542">
        <v>-1</v>
      </c>
      <c r="AN433" s="542">
        <v>0</v>
      </c>
      <c r="AO433" s="542">
        <v>-1</v>
      </c>
      <c r="AP433" s="542">
        <v>1</v>
      </c>
      <c r="AQ433" s="542">
        <v>0</v>
      </c>
      <c r="AR433" s="542">
        <v>0</v>
      </c>
      <c r="AS433" s="542">
        <v>0</v>
      </c>
      <c r="AT433" s="542">
        <v>-1</v>
      </c>
      <c r="AU433" s="542">
        <v>0</v>
      </c>
      <c r="AV433" s="542">
        <v>-1</v>
      </c>
      <c r="AW433" s="542">
        <v>0</v>
      </c>
      <c r="AX433" s="542">
        <v>0</v>
      </c>
      <c r="AY433" s="542">
        <v>0</v>
      </c>
      <c r="AZ433" s="542">
        <v>0</v>
      </c>
      <c r="BA433" s="542">
        <v>0</v>
      </c>
      <c r="BB433" s="542">
        <v>0</v>
      </c>
      <c r="BC433" s="542">
        <v>0</v>
      </c>
      <c r="BD433" s="542">
        <v>1</v>
      </c>
      <c r="BE433" s="542">
        <v>0</v>
      </c>
      <c r="BF433" s="542">
        <v>0</v>
      </c>
      <c r="BG433" s="542">
        <v>0</v>
      </c>
      <c r="BH433" s="542">
        <v>0</v>
      </c>
      <c r="BI433" s="542">
        <v>0</v>
      </c>
      <c r="BJ433" s="542">
        <v>0</v>
      </c>
      <c r="BK433" s="542">
        <v>0</v>
      </c>
      <c r="BL433" s="542">
        <v>0</v>
      </c>
      <c r="BM433" s="542">
        <v>0</v>
      </c>
      <c r="BN433" s="550" t="s">
        <v>4490</v>
      </c>
      <c r="BO433" s="551">
        <v>0</v>
      </c>
      <c r="BP433" s="552">
        <v>-0.5</v>
      </c>
      <c r="BQ433" s="553">
        <v>-0.5</v>
      </c>
      <c r="BR433" s="519">
        <v>0</v>
      </c>
      <c r="BS433" s="519">
        <v>0</v>
      </c>
      <c r="BT433" s="519">
        <v>0</v>
      </c>
      <c r="BU433" s="529">
        <v>0</v>
      </c>
      <c r="BV433" s="519">
        <v>0</v>
      </c>
      <c r="BW433" s="519">
        <v>0</v>
      </c>
      <c r="BX433" s="519">
        <v>0</v>
      </c>
      <c r="BY433" s="519">
        <v>0</v>
      </c>
      <c r="BZ433" s="519">
        <v>0</v>
      </c>
      <c r="CA433" s="519">
        <v>0</v>
      </c>
      <c r="CB433" s="519">
        <v>0</v>
      </c>
      <c r="CC433" s="519">
        <v>0</v>
      </c>
      <c r="CD433" s="519">
        <v>0</v>
      </c>
      <c r="CE433" s="519">
        <v>0</v>
      </c>
      <c r="CF433" s="519">
        <v>0</v>
      </c>
      <c r="CG433" s="519">
        <v>0</v>
      </c>
      <c r="CH433" s="519">
        <v>0</v>
      </c>
      <c r="CI433" s="519">
        <v>0</v>
      </c>
      <c r="CJ433" s="519">
        <v>0</v>
      </c>
      <c r="CK433" s="623">
        <f t="shared" si="6"/>
        <v>-1</v>
      </c>
      <c r="CL433" s="554">
        <v>-1</v>
      </c>
      <c r="CM433" s="554">
        <v>-0.5</v>
      </c>
      <c r="CN433" s="554">
        <v>-0.5</v>
      </c>
      <c r="CO433" s="524">
        <v>2</v>
      </c>
      <c r="CP433" s="524"/>
      <c r="CQ433" s="525" t="s">
        <v>4965</v>
      </c>
      <c r="CR433" s="526" t="s">
        <v>4965</v>
      </c>
      <c r="CS433" s="527" t="s">
        <v>4965</v>
      </c>
      <c r="CT433" s="527" t="s">
        <v>4965</v>
      </c>
      <c r="CU433" s="527" t="s">
        <v>4965</v>
      </c>
    </row>
    <row r="434" spans="1:99" ht="12" customHeight="1" x14ac:dyDescent="0.2">
      <c r="A434" s="540" t="s">
        <v>2442</v>
      </c>
      <c r="B434" s="541" t="s">
        <v>183</v>
      </c>
      <c r="C434" s="541" t="s">
        <v>1432</v>
      </c>
      <c r="D434" s="541" t="s">
        <v>1432</v>
      </c>
      <c r="E434" s="542" t="s">
        <v>1432</v>
      </c>
      <c r="F434" s="541" t="s">
        <v>2516</v>
      </c>
      <c r="G434" s="541" t="s">
        <v>184</v>
      </c>
      <c r="H434" s="541" t="s">
        <v>2717</v>
      </c>
      <c r="I434" s="541" t="s">
        <v>185</v>
      </c>
      <c r="J434" s="541">
        <v>527437</v>
      </c>
      <c r="K434" s="541">
        <v>176713</v>
      </c>
      <c r="L434" s="512" t="s">
        <v>4766</v>
      </c>
      <c r="M434" s="543">
        <v>42094</v>
      </c>
      <c r="N434" s="544" t="s">
        <v>1432</v>
      </c>
      <c r="O434" s="541">
        <v>1</v>
      </c>
      <c r="P434" s="541">
        <v>1</v>
      </c>
      <c r="Q434" s="545">
        <v>0</v>
      </c>
      <c r="R434" s="541" t="s">
        <v>186</v>
      </c>
      <c r="S434" s="541" t="s">
        <v>1438</v>
      </c>
      <c r="T434" s="544" t="s">
        <v>3723</v>
      </c>
      <c r="U434" s="544" t="s">
        <v>187</v>
      </c>
      <c r="V434" s="544"/>
      <c r="W434" s="541" t="s">
        <v>1439</v>
      </c>
      <c r="X434" s="544" t="s">
        <v>1432</v>
      </c>
      <c r="Y434" s="541" t="s">
        <v>1442</v>
      </c>
      <c r="Z434" s="541" t="s">
        <v>1443</v>
      </c>
      <c r="AA434" s="541" t="s">
        <v>1444</v>
      </c>
      <c r="AB434" s="541" t="s">
        <v>2713</v>
      </c>
      <c r="AC434" s="546">
        <v>3.9E-2</v>
      </c>
      <c r="AD434" s="547">
        <v>42094</v>
      </c>
      <c r="AE434" s="547" t="s">
        <v>1938</v>
      </c>
      <c r="AF434" s="548"/>
      <c r="AG434" s="517" t="s">
        <v>3063</v>
      </c>
      <c r="AH434" s="542" t="s">
        <v>1445</v>
      </c>
      <c r="AI434" s="542">
        <v>0</v>
      </c>
      <c r="AJ434" s="542">
        <v>0</v>
      </c>
      <c r="AK434" s="542">
        <v>0</v>
      </c>
      <c r="AL434" s="542">
        <v>0</v>
      </c>
      <c r="AM434" s="542">
        <v>0</v>
      </c>
      <c r="AN434" s="542">
        <v>0</v>
      </c>
      <c r="AO434" s="542">
        <v>0</v>
      </c>
      <c r="AP434" s="542">
        <v>-1</v>
      </c>
      <c r="AQ434" s="542">
        <v>1</v>
      </c>
      <c r="AR434" s="542">
        <v>0</v>
      </c>
      <c r="AS434" s="542">
        <v>0</v>
      </c>
      <c r="AT434" s="542">
        <v>0</v>
      </c>
      <c r="AU434" s="542">
        <v>0</v>
      </c>
      <c r="AV434" s="542">
        <v>0</v>
      </c>
      <c r="AW434" s="542">
        <v>0</v>
      </c>
      <c r="AX434" s="542">
        <v>0</v>
      </c>
      <c r="AY434" s="542">
        <v>0</v>
      </c>
      <c r="AZ434" s="542">
        <v>0</v>
      </c>
      <c r="BA434" s="542">
        <v>0</v>
      </c>
      <c r="BB434" s="542">
        <v>0</v>
      </c>
      <c r="BC434" s="542">
        <v>0</v>
      </c>
      <c r="BD434" s="542">
        <v>-1</v>
      </c>
      <c r="BE434" s="542">
        <v>1</v>
      </c>
      <c r="BF434" s="542">
        <v>0</v>
      </c>
      <c r="BG434" s="542">
        <v>0</v>
      </c>
      <c r="BH434" s="542">
        <v>0</v>
      </c>
      <c r="BI434" s="542">
        <v>0</v>
      </c>
      <c r="BJ434" s="542">
        <v>0</v>
      </c>
      <c r="BK434" s="542">
        <v>0</v>
      </c>
      <c r="BL434" s="542">
        <v>0</v>
      </c>
      <c r="BM434" s="542">
        <v>0</v>
      </c>
      <c r="BN434" s="728"/>
      <c r="BO434" s="518">
        <v>0</v>
      </c>
      <c r="BP434" s="519">
        <v>0</v>
      </c>
      <c r="BQ434" s="528">
        <v>0</v>
      </c>
      <c r="BR434" s="519">
        <v>0</v>
      </c>
      <c r="BS434" s="519">
        <v>0</v>
      </c>
      <c r="BT434" s="519">
        <v>0</v>
      </c>
      <c r="BU434" s="529">
        <v>0</v>
      </c>
      <c r="BV434" s="519">
        <v>0</v>
      </c>
      <c r="BW434" s="519">
        <v>0</v>
      </c>
      <c r="BX434" s="519">
        <v>0</v>
      </c>
      <c r="BY434" s="519">
        <v>0</v>
      </c>
      <c r="BZ434" s="519">
        <v>0</v>
      </c>
      <c r="CA434" s="519">
        <v>0</v>
      </c>
      <c r="CB434" s="519">
        <v>0</v>
      </c>
      <c r="CC434" s="519">
        <v>0</v>
      </c>
      <c r="CD434" s="519">
        <v>0</v>
      </c>
      <c r="CE434" s="519">
        <v>0</v>
      </c>
      <c r="CF434" s="519">
        <v>0</v>
      </c>
      <c r="CG434" s="519">
        <v>0</v>
      </c>
      <c r="CH434" s="519">
        <v>0</v>
      </c>
      <c r="CI434" s="519">
        <v>0</v>
      </c>
      <c r="CJ434" s="519">
        <v>0</v>
      </c>
      <c r="CK434" s="623">
        <f t="shared" si="6"/>
        <v>0</v>
      </c>
      <c r="CL434" s="523">
        <v>0</v>
      </c>
      <c r="CM434" s="523">
        <v>0</v>
      </c>
      <c r="CN434" s="523">
        <v>0</v>
      </c>
      <c r="CO434" s="524">
        <v>2</v>
      </c>
      <c r="CP434" s="524"/>
      <c r="CQ434" s="525" t="s">
        <v>4965</v>
      </c>
      <c r="CR434" s="526" t="s">
        <v>4965</v>
      </c>
      <c r="CS434" s="527" t="s">
        <v>4965</v>
      </c>
      <c r="CT434" s="527" t="s">
        <v>4965</v>
      </c>
      <c r="CU434" s="527" t="s">
        <v>4965</v>
      </c>
    </row>
    <row r="435" spans="1:99" ht="12" customHeight="1" x14ac:dyDescent="0.2">
      <c r="A435" s="540" t="s">
        <v>2442</v>
      </c>
      <c r="B435" s="541" t="s">
        <v>188</v>
      </c>
      <c r="C435" s="541" t="s">
        <v>189</v>
      </c>
      <c r="D435" s="541" t="s">
        <v>1432</v>
      </c>
      <c r="E435" s="542" t="s">
        <v>190</v>
      </c>
      <c r="F435" s="541" t="s">
        <v>4193</v>
      </c>
      <c r="G435" s="541" t="s">
        <v>4856</v>
      </c>
      <c r="H435" s="541" t="s">
        <v>1458</v>
      </c>
      <c r="I435" s="541" t="s">
        <v>191</v>
      </c>
      <c r="J435" s="541">
        <v>524515</v>
      </c>
      <c r="K435" s="541">
        <v>174911</v>
      </c>
      <c r="L435" s="512" t="s">
        <v>3079</v>
      </c>
      <c r="M435" s="543">
        <v>42094</v>
      </c>
      <c r="N435" s="544" t="s">
        <v>1432</v>
      </c>
      <c r="O435" s="541">
        <v>0</v>
      </c>
      <c r="P435" s="541">
        <v>6</v>
      </c>
      <c r="Q435" s="545">
        <v>6</v>
      </c>
      <c r="R435" s="541" t="s">
        <v>192</v>
      </c>
      <c r="S435" s="541" t="s">
        <v>1438</v>
      </c>
      <c r="T435" s="544" t="s">
        <v>1875</v>
      </c>
      <c r="U435" s="544" t="s">
        <v>1355</v>
      </c>
      <c r="V435" s="544"/>
      <c r="W435" s="541" t="s">
        <v>1439</v>
      </c>
      <c r="X435" s="544" t="s">
        <v>1432</v>
      </c>
      <c r="Y435" s="541" t="s">
        <v>1442</v>
      </c>
      <c r="Z435" s="541" t="s">
        <v>1443</v>
      </c>
      <c r="AA435" s="541" t="s">
        <v>1444</v>
      </c>
      <c r="AB435" s="541" t="s">
        <v>2713</v>
      </c>
      <c r="AC435" s="546">
        <v>1.7999999999999999E-2</v>
      </c>
      <c r="AD435" s="547">
        <v>42094</v>
      </c>
      <c r="AE435" s="547" t="s">
        <v>1938</v>
      </c>
      <c r="AF435" s="548"/>
      <c r="AG435" s="517" t="s">
        <v>3063</v>
      </c>
      <c r="AH435" s="542" t="s">
        <v>1445</v>
      </c>
      <c r="AI435" s="549"/>
      <c r="AJ435" s="542">
        <v>0</v>
      </c>
      <c r="AK435" s="542">
        <v>0</v>
      </c>
      <c r="AL435" s="542">
        <v>0</v>
      </c>
      <c r="AM435" s="542">
        <v>0</v>
      </c>
      <c r="AN435" s="542">
        <v>6</v>
      </c>
      <c r="AO435" s="542">
        <v>0</v>
      </c>
      <c r="AP435" s="542">
        <v>0</v>
      </c>
      <c r="AQ435" s="542">
        <v>0</v>
      </c>
      <c r="AR435" s="542">
        <v>0</v>
      </c>
      <c r="AS435" s="542">
        <v>0</v>
      </c>
      <c r="AT435" s="542">
        <v>0</v>
      </c>
      <c r="AU435" s="542">
        <v>6</v>
      </c>
      <c r="AV435" s="542">
        <v>0</v>
      </c>
      <c r="AW435" s="542">
        <v>0</v>
      </c>
      <c r="AX435" s="542">
        <v>0</v>
      </c>
      <c r="AY435" s="542">
        <v>0</v>
      </c>
      <c r="AZ435" s="542">
        <v>0</v>
      </c>
      <c r="BA435" s="542">
        <v>0</v>
      </c>
      <c r="BB435" s="542">
        <v>0</v>
      </c>
      <c r="BC435" s="542">
        <v>0</v>
      </c>
      <c r="BD435" s="542">
        <v>0</v>
      </c>
      <c r="BE435" s="542">
        <v>0</v>
      </c>
      <c r="BF435" s="542">
        <v>0</v>
      </c>
      <c r="BG435" s="542">
        <v>0</v>
      </c>
      <c r="BH435" s="542">
        <v>0</v>
      </c>
      <c r="BI435" s="542">
        <v>0</v>
      </c>
      <c r="BJ435" s="542">
        <v>0</v>
      </c>
      <c r="BK435" s="542">
        <v>0</v>
      </c>
      <c r="BL435" s="542">
        <v>0</v>
      </c>
      <c r="BM435" s="542">
        <v>0</v>
      </c>
      <c r="BN435" s="550" t="s">
        <v>4490</v>
      </c>
      <c r="BO435" s="551">
        <v>0</v>
      </c>
      <c r="BP435" s="552">
        <v>3</v>
      </c>
      <c r="BQ435" s="553">
        <v>3</v>
      </c>
      <c r="BR435" s="519">
        <v>0</v>
      </c>
      <c r="BS435" s="519">
        <v>0</v>
      </c>
      <c r="BT435" s="519">
        <v>0</v>
      </c>
      <c r="BU435" s="529">
        <v>0</v>
      </c>
      <c r="BV435" s="519">
        <v>0</v>
      </c>
      <c r="BW435" s="519">
        <v>0</v>
      </c>
      <c r="BX435" s="519">
        <v>0</v>
      </c>
      <c r="BY435" s="519">
        <v>0</v>
      </c>
      <c r="BZ435" s="519">
        <v>0</v>
      </c>
      <c r="CA435" s="519">
        <v>0</v>
      </c>
      <c r="CB435" s="519">
        <v>0</v>
      </c>
      <c r="CC435" s="519">
        <v>0</v>
      </c>
      <c r="CD435" s="519">
        <v>0</v>
      </c>
      <c r="CE435" s="519">
        <v>0</v>
      </c>
      <c r="CF435" s="519">
        <v>0</v>
      </c>
      <c r="CG435" s="519">
        <v>0</v>
      </c>
      <c r="CH435" s="519">
        <v>0</v>
      </c>
      <c r="CI435" s="519">
        <v>0</v>
      </c>
      <c r="CJ435" s="519">
        <v>0</v>
      </c>
      <c r="CK435" s="623">
        <f t="shared" si="6"/>
        <v>6</v>
      </c>
      <c r="CL435" s="554">
        <v>6</v>
      </c>
      <c r="CM435" s="554">
        <v>3</v>
      </c>
      <c r="CN435" s="554">
        <v>3</v>
      </c>
      <c r="CO435" s="524">
        <v>2</v>
      </c>
      <c r="CP435" s="524"/>
      <c r="CQ435" s="530" t="s">
        <v>1942</v>
      </c>
      <c r="CR435" s="526" t="s">
        <v>4965</v>
      </c>
      <c r="CS435" s="527" t="s">
        <v>4965</v>
      </c>
      <c r="CT435" s="527" t="s">
        <v>4965</v>
      </c>
      <c r="CU435" s="527" t="s">
        <v>4965</v>
      </c>
    </row>
    <row r="436" spans="1:99" ht="12" customHeight="1" x14ac:dyDescent="0.2">
      <c r="A436" s="540" t="s">
        <v>2442</v>
      </c>
      <c r="B436" s="541" t="s">
        <v>193</v>
      </c>
      <c r="C436" s="541" t="s">
        <v>1432</v>
      </c>
      <c r="D436" s="541" t="s">
        <v>1432</v>
      </c>
      <c r="E436" s="542" t="s">
        <v>1432</v>
      </c>
      <c r="F436" s="541" t="s">
        <v>194</v>
      </c>
      <c r="G436" s="541" t="s">
        <v>195</v>
      </c>
      <c r="H436" s="541" t="s">
        <v>3875</v>
      </c>
      <c r="I436" s="541" t="s">
        <v>196</v>
      </c>
      <c r="J436" s="541">
        <v>528769</v>
      </c>
      <c r="K436" s="541">
        <v>173135</v>
      </c>
      <c r="L436" s="512" t="s">
        <v>3076</v>
      </c>
      <c r="M436" s="543">
        <v>42094</v>
      </c>
      <c r="N436" s="544" t="s">
        <v>1432</v>
      </c>
      <c r="O436" s="541">
        <v>0</v>
      </c>
      <c r="P436" s="541">
        <v>1</v>
      </c>
      <c r="Q436" s="545">
        <v>1</v>
      </c>
      <c r="R436" s="541" t="s">
        <v>197</v>
      </c>
      <c r="S436" s="541" t="s">
        <v>1438</v>
      </c>
      <c r="T436" s="544" t="s">
        <v>623</v>
      </c>
      <c r="U436" s="544" t="s">
        <v>4088</v>
      </c>
      <c r="V436" s="544"/>
      <c r="W436" s="541" t="s">
        <v>1439</v>
      </c>
      <c r="X436" s="544" t="s">
        <v>1432</v>
      </c>
      <c r="Y436" s="541" t="s">
        <v>1442</v>
      </c>
      <c r="Z436" s="541" t="s">
        <v>1443</v>
      </c>
      <c r="AA436" s="541" t="s">
        <v>1444</v>
      </c>
      <c r="AB436" s="541" t="s">
        <v>2713</v>
      </c>
      <c r="AC436" s="546">
        <v>5.0000000000000001E-3</v>
      </c>
      <c r="AD436" s="547">
        <v>42094</v>
      </c>
      <c r="AE436" s="547" t="s">
        <v>1938</v>
      </c>
      <c r="AF436" s="548"/>
      <c r="AG436" s="517" t="s">
        <v>3063</v>
      </c>
      <c r="AH436" s="542" t="s">
        <v>1445</v>
      </c>
      <c r="AI436" s="542">
        <v>0</v>
      </c>
      <c r="AJ436" s="542">
        <v>0</v>
      </c>
      <c r="AK436" s="542">
        <v>0</v>
      </c>
      <c r="AL436" s="542">
        <v>0</v>
      </c>
      <c r="AM436" s="542">
        <v>1</v>
      </c>
      <c r="AN436" s="542">
        <v>0</v>
      </c>
      <c r="AO436" s="542">
        <v>0</v>
      </c>
      <c r="AP436" s="542">
        <v>0</v>
      </c>
      <c r="AQ436" s="542">
        <v>0</v>
      </c>
      <c r="AR436" s="542">
        <v>0</v>
      </c>
      <c r="AS436" s="542">
        <v>0</v>
      </c>
      <c r="AT436" s="542">
        <v>1</v>
      </c>
      <c r="AU436" s="542">
        <v>0</v>
      </c>
      <c r="AV436" s="542">
        <v>0</v>
      </c>
      <c r="AW436" s="542">
        <v>0</v>
      </c>
      <c r="AX436" s="542">
        <v>0</v>
      </c>
      <c r="AY436" s="542">
        <v>0</v>
      </c>
      <c r="AZ436" s="542">
        <v>0</v>
      </c>
      <c r="BA436" s="542">
        <v>0</v>
      </c>
      <c r="BB436" s="542">
        <v>0</v>
      </c>
      <c r="BC436" s="542">
        <v>0</v>
      </c>
      <c r="BD436" s="542">
        <v>0</v>
      </c>
      <c r="BE436" s="542">
        <v>0</v>
      </c>
      <c r="BF436" s="542">
        <v>0</v>
      </c>
      <c r="BG436" s="542">
        <v>0</v>
      </c>
      <c r="BH436" s="542">
        <v>0</v>
      </c>
      <c r="BI436" s="542">
        <v>0</v>
      </c>
      <c r="BJ436" s="542">
        <v>0</v>
      </c>
      <c r="BK436" s="542">
        <v>0</v>
      </c>
      <c r="BL436" s="542">
        <v>0</v>
      </c>
      <c r="BM436" s="542">
        <v>0</v>
      </c>
      <c r="BN436" s="550" t="s">
        <v>4490</v>
      </c>
      <c r="BO436" s="551">
        <v>0</v>
      </c>
      <c r="BP436" s="552">
        <v>0.5</v>
      </c>
      <c r="BQ436" s="553">
        <v>0.5</v>
      </c>
      <c r="BR436" s="519">
        <v>0</v>
      </c>
      <c r="BS436" s="519">
        <v>0</v>
      </c>
      <c r="BT436" s="519">
        <v>0</v>
      </c>
      <c r="BU436" s="529">
        <v>0</v>
      </c>
      <c r="BV436" s="519">
        <v>0</v>
      </c>
      <c r="BW436" s="519">
        <v>0</v>
      </c>
      <c r="BX436" s="519">
        <v>0</v>
      </c>
      <c r="BY436" s="519">
        <v>0</v>
      </c>
      <c r="BZ436" s="519">
        <v>0</v>
      </c>
      <c r="CA436" s="519">
        <v>0</v>
      </c>
      <c r="CB436" s="519">
        <v>0</v>
      </c>
      <c r="CC436" s="519">
        <v>0</v>
      </c>
      <c r="CD436" s="519">
        <v>0</v>
      </c>
      <c r="CE436" s="519">
        <v>0</v>
      </c>
      <c r="CF436" s="519">
        <v>0</v>
      </c>
      <c r="CG436" s="519">
        <v>0</v>
      </c>
      <c r="CH436" s="519">
        <v>0</v>
      </c>
      <c r="CI436" s="519">
        <v>0</v>
      </c>
      <c r="CJ436" s="519">
        <v>0</v>
      </c>
      <c r="CK436" s="623">
        <f t="shared" si="6"/>
        <v>1</v>
      </c>
      <c r="CL436" s="554">
        <v>1</v>
      </c>
      <c r="CM436" s="554">
        <v>0.5</v>
      </c>
      <c r="CN436" s="554">
        <v>0.5</v>
      </c>
      <c r="CO436" s="524">
        <v>2</v>
      </c>
      <c r="CP436" s="524"/>
      <c r="CQ436" s="525" t="s">
        <v>4965</v>
      </c>
      <c r="CR436" s="526" t="s">
        <v>4965</v>
      </c>
      <c r="CS436" s="527" t="s">
        <v>4965</v>
      </c>
      <c r="CT436" s="527" t="s">
        <v>4965</v>
      </c>
      <c r="CU436" s="527" t="s">
        <v>4965</v>
      </c>
    </row>
    <row r="437" spans="1:99" ht="12" customHeight="1" x14ac:dyDescent="0.2">
      <c r="A437" s="540" t="s">
        <v>2442</v>
      </c>
      <c r="B437" s="541" t="s">
        <v>198</v>
      </c>
      <c r="C437" s="541" t="s">
        <v>1432</v>
      </c>
      <c r="D437" s="541" t="s">
        <v>1432</v>
      </c>
      <c r="E437" s="542" t="s">
        <v>1432</v>
      </c>
      <c r="F437" s="541" t="s">
        <v>199</v>
      </c>
      <c r="G437" s="541" t="s">
        <v>200</v>
      </c>
      <c r="H437" s="541" t="s">
        <v>1885</v>
      </c>
      <c r="I437" s="541" t="s">
        <v>201</v>
      </c>
      <c r="J437" s="541">
        <v>525255</v>
      </c>
      <c r="K437" s="541">
        <v>173923</v>
      </c>
      <c r="L437" s="512" t="s">
        <v>3087</v>
      </c>
      <c r="M437" s="543">
        <v>41982</v>
      </c>
      <c r="N437" s="544" t="s">
        <v>1432</v>
      </c>
      <c r="O437" s="541">
        <v>1</v>
      </c>
      <c r="P437" s="541">
        <v>2</v>
      </c>
      <c r="Q437" s="545">
        <v>1</v>
      </c>
      <c r="R437" s="541" t="s">
        <v>203</v>
      </c>
      <c r="S437" s="541" t="s">
        <v>1438</v>
      </c>
      <c r="T437" s="544" t="s">
        <v>1390</v>
      </c>
      <c r="U437" s="544" t="s">
        <v>1359</v>
      </c>
      <c r="V437" s="544"/>
      <c r="W437" s="541" t="s">
        <v>1439</v>
      </c>
      <c r="X437" s="544" t="s">
        <v>1432</v>
      </c>
      <c r="Y437" s="541" t="s">
        <v>1442</v>
      </c>
      <c r="Z437" s="541" t="s">
        <v>4694</v>
      </c>
      <c r="AA437" s="541" t="s">
        <v>1444</v>
      </c>
      <c r="AB437" s="541" t="s">
        <v>2723</v>
      </c>
      <c r="AC437" s="546">
        <v>1.2E-2</v>
      </c>
      <c r="AD437" s="547">
        <v>41982</v>
      </c>
      <c r="AE437" s="547" t="s">
        <v>1938</v>
      </c>
      <c r="AF437" s="548"/>
      <c r="AG437" s="517" t="s">
        <v>3063</v>
      </c>
      <c r="AH437" s="542" t="s">
        <v>1445</v>
      </c>
      <c r="AI437" s="542">
        <v>0</v>
      </c>
      <c r="AJ437" s="542">
        <v>0</v>
      </c>
      <c r="AK437" s="542">
        <v>0</v>
      </c>
      <c r="AL437" s="542">
        <v>0</v>
      </c>
      <c r="AM437" s="542">
        <v>2</v>
      </c>
      <c r="AN437" s="542">
        <v>0</v>
      </c>
      <c r="AO437" s="542">
        <v>-1</v>
      </c>
      <c r="AP437" s="542">
        <v>0</v>
      </c>
      <c r="AQ437" s="542">
        <v>0</v>
      </c>
      <c r="AR437" s="542">
        <v>0</v>
      </c>
      <c r="AS437" s="542">
        <v>0</v>
      </c>
      <c r="AT437" s="542">
        <v>2</v>
      </c>
      <c r="AU437" s="542">
        <v>0</v>
      </c>
      <c r="AV437" s="542">
        <v>-1</v>
      </c>
      <c r="AW437" s="542">
        <v>0</v>
      </c>
      <c r="AX437" s="542">
        <v>0</v>
      </c>
      <c r="AY437" s="542">
        <v>0</v>
      </c>
      <c r="AZ437" s="542">
        <v>0</v>
      </c>
      <c r="BA437" s="542">
        <v>0</v>
      </c>
      <c r="BB437" s="542">
        <v>0</v>
      </c>
      <c r="BC437" s="542">
        <v>0</v>
      </c>
      <c r="BD437" s="542">
        <v>0</v>
      </c>
      <c r="BE437" s="542">
        <v>0</v>
      </c>
      <c r="BF437" s="542">
        <v>0</v>
      </c>
      <c r="BG437" s="542">
        <v>0</v>
      </c>
      <c r="BH437" s="542">
        <v>0</v>
      </c>
      <c r="BI437" s="542">
        <v>0</v>
      </c>
      <c r="BJ437" s="542">
        <v>0</v>
      </c>
      <c r="BK437" s="542">
        <v>0</v>
      </c>
      <c r="BL437" s="542">
        <v>0</v>
      </c>
      <c r="BM437" s="542">
        <v>0</v>
      </c>
      <c r="BN437" s="550" t="s">
        <v>4490</v>
      </c>
      <c r="BO437" s="551">
        <v>0</v>
      </c>
      <c r="BP437" s="552">
        <v>0.5</v>
      </c>
      <c r="BQ437" s="553">
        <v>0.5</v>
      </c>
      <c r="BR437" s="519">
        <v>0</v>
      </c>
      <c r="BS437" s="519">
        <v>0</v>
      </c>
      <c r="BT437" s="519">
        <v>0</v>
      </c>
      <c r="BU437" s="529">
        <v>0</v>
      </c>
      <c r="BV437" s="519">
        <v>0</v>
      </c>
      <c r="BW437" s="519">
        <v>0</v>
      </c>
      <c r="BX437" s="519">
        <v>0</v>
      </c>
      <c r="BY437" s="519">
        <v>0</v>
      </c>
      <c r="BZ437" s="519">
        <v>0</v>
      </c>
      <c r="CA437" s="519">
        <v>0</v>
      </c>
      <c r="CB437" s="519">
        <v>0</v>
      </c>
      <c r="CC437" s="519">
        <v>0</v>
      </c>
      <c r="CD437" s="519">
        <v>0</v>
      </c>
      <c r="CE437" s="519">
        <v>0</v>
      </c>
      <c r="CF437" s="519">
        <v>0</v>
      </c>
      <c r="CG437" s="519">
        <v>0</v>
      </c>
      <c r="CH437" s="519">
        <v>0</v>
      </c>
      <c r="CI437" s="519">
        <v>0</v>
      </c>
      <c r="CJ437" s="519">
        <v>0</v>
      </c>
      <c r="CK437" s="623">
        <f t="shared" si="6"/>
        <v>1</v>
      </c>
      <c r="CL437" s="554">
        <v>1</v>
      </c>
      <c r="CM437" s="554">
        <v>0.5</v>
      </c>
      <c r="CN437" s="554">
        <v>0.5</v>
      </c>
      <c r="CO437" s="524">
        <v>2</v>
      </c>
      <c r="CP437" s="524"/>
      <c r="CQ437" s="525" t="s">
        <v>4965</v>
      </c>
      <c r="CR437" s="526" t="s">
        <v>4965</v>
      </c>
      <c r="CS437" s="527" t="s">
        <v>4965</v>
      </c>
      <c r="CT437" s="527" t="s">
        <v>4965</v>
      </c>
      <c r="CU437" s="527" t="s">
        <v>4965</v>
      </c>
    </row>
    <row r="438" spans="1:99" ht="12" customHeight="1" x14ac:dyDescent="0.2">
      <c r="A438" s="540" t="s">
        <v>2442</v>
      </c>
      <c r="B438" s="541" t="s">
        <v>383</v>
      </c>
      <c r="C438" s="541" t="s">
        <v>1432</v>
      </c>
      <c r="D438" s="541" t="s">
        <v>1432</v>
      </c>
      <c r="E438" s="542" t="s">
        <v>1432</v>
      </c>
      <c r="F438" s="541" t="s">
        <v>4778</v>
      </c>
      <c r="G438" s="541" t="s">
        <v>1150</v>
      </c>
      <c r="H438" s="541" t="s">
        <v>2717</v>
      </c>
      <c r="I438" s="541" t="s">
        <v>4779</v>
      </c>
      <c r="J438" s="541">
        <v>526627</v>
      </c>
      <c r="K438" s="541">
        <v>174991</v>
      </c>
      <c r="L438" s="512" t="s">
        <v>3080</v>
      </c>
      <c r="M438" s="543">
        <v>42094</v>
      </c>
      <c r="N438" s="544" t="s">
        <v>1432</v>
      </c>
      <c r="O438" s="541">
        <v>0</v>
      </c>
      <c r="P438" s="541">
        <v>1</v>
      </c>
      <c r="Q438" s="545">
        <v>1</v>
      </c>
      <c r="R438" s="541" t="s">
        <v>384</v>
      </c>
      <c r="S438" s="541" t="s">
        <v>1438</v>
      </c>
      <c r="T438" s="544" t="s">
        <v>4100</v>
      </c>
      <c r="U438" s="544" t="s">
        <v>4810</v>
      </c>
      <c r="V438" s="544"/>
      <c r="W438" s="541" t="s">
        <v>1439</v>
      </c>
      <c r="X438" s="544" t="s">
        <v>1432</v>
      </c>
      <c r="Y438" s="541" t="s">
        <v>1442</v>
      </c>
      <c r="Z438" s="541" t="s">
        <v>3893</v>
      </c>
      <c r="AA438" s="541" t="s">
        <v>1444</v>
      </c>
      <c r="AB438" s="541" t="s">
        <v>4720</v>
      </c>
      <c r="AC438" s="546">
        <v>4.0000000000000001E-3</v>
      </c>
      <c r="AD438" s="547">
        <v>42094</v>
      </c>
      <c r="AE438" s="547" t="s">
        <v>1938</v>
      </c>
      <c r="AF438" s="548"/>
      <c r="AG438" s="517" t="s">
        <v>3063</v>
      </c>
      <c r="AH438" s="542" t="s">
        <v>1445</v>
      </c>
      <c r="AI438" s="549"/>
      <c r="AJ438" s="542">
        <v>0</v>
      </c>
      <c r="AK438" s="542">
        <v>1</v>
      </c>
      <c r="AL438" s="542">
        <v>0</v>
      </c>
      <c r="AM438" s="542">
        <v>1</v>
      </c>
      <c r="AN438" s="542">
        <v>0</v>
      </c>
      <c r="AO438" s="542">
        <v>0</v>
      </c>
      <c r="AP438" s="542">
        <v>0</v>
      </c>
      <c r="AQ438" s="542">
        <v>0</v>
      </c>
      <c r="AR438" s="542">
        <v>0</v>
      </c>
      <c r="AS438" s="542">
        <v>0</v>
      </c>
      <c r="AT438" s="542">
        <v>0</v>
      </c>
      <c r="AU438" s="542">
        <v>0</v>
      </c>
      <c r="AV438" s="542">
        <v>0</v>
      </c>
      <c r="AW438" s="542">
        <v>0</v>
      </c>
      <c r="AX438" s="542">
        <v>0</v>
      </c>
      <c r="AY438" s="542">
        <v>0</v>
      </c>
      <c r="AZ438" s="542">
        <v>0</v>
      </c>
      <c r="BA438" s="542">
        <v>0</v>
      </c>
      <c r="BB438" s="542">
        <v>0</v>
      </c>
      <c r="BC438" s="542">
        <v>0</v>
      </c>
      <c r="BD438" s="542">
        <v>0</v>
      </c>
      <c r="BE438" s="542">
        <v>0</v>
      </c>
      <c r="BF438" s="542">
        <v>0</v>
      </c>
      <c r="BG438" s="542">
        <v>0</v>
      </c>
      <c r="BH438" s="542">
        <v>1</v>
      </c>
      <c r="BI438" s="542">
        <v>0</v>
      </c>
      <c r="BJ438" s="542">
        <v>0</v>
      </c>
      <c r="BK438" s="542">
        <v>0</v>
      </c>
      <c r="BL438" s="542">
        <v>0</v>
      </c>
      <c r="BM438" s="542">
        <v>0</v>
      </c>
      <c r="BN438" s="550" t="s">
        <v>4490</v>
      </c>
      <c r="BO438" s="551">
        <v>0</v>
      </c>
      <c r="BP438" s="552">
        <v>0.5</v>
      </c>
      <c r="BQ438" s="553">
        <v>0.5</v>
      </c>
      <c r="BR438" s="519">
        <v>0</v>
      </c>
      <c r="BS438" s="519">
        <v>0</v>
      </c>
      <c r="BT438" s="519">
        <v>0</v>
      </c>
      <c r="BU438" s="529">
        <v>0</v>
      </c>
      <c r="BV438" s="519">
        <v>0</v>
      </c>
      <c r="BW438" s="519">
        <v>0</v>
      </c>
      <c r="BX438" s="519">
        <v>0</v>
      </c>
      <c r="BY438" s="519">
        <v>0</v>
      </c>
      <c r="BZ438" s="519">
        <v>0</v>
      </c>
      <c r="CA438" s="519">
        <v>0</v>
      </c>
      <c r="CB438" s="519">
        <v>0</v>
      </c>
      <c r="CC438" s="519">
        <v>0</v>
      </c>
      <c r="CD438" s="519">
        <v>0</v>
      </c>
      <c r="CE438" s="519">
        <v>0</v>
      </c>
      <c r="CF438" s="519">
        <v>0</v>
      </c>
      <c r="CG438" s="519">
        <v>0</v>
      </c>
      <c r="CH438" s="519">
        <v>0</v>
      </c>
      <c r="CI438" s="519">
        <v>0</v>
      </c>
      <c r="CJ438" s="519">
        <v>0</v>
      </c>
      <c r="CK438" s="623">
        <f t="shared" si="6"/>
        <v>1</v>
      </c>
      <c r="CL438" s="554">
        <v>1</v>
      </c>
      <c r="CM438" s="554">
        <v>0.5</v>
      </c>
      <c r="CN438" s="554">
        <v>0.5</v>
      </c>
      <c r="CO438" s="524">
        <v>8</v>
      </c>
      <c r="CP438" s="726"/>
      <c r="CQ438" s="525" t="s">
        <v>4965</v>
      </c>
      <c r="CR438" s="526" t="s">
        <v>4965</v>
      </c>
      <c r="CS438" s="527" t="s">
        <v>4965</v>
      </c>
      <c r="CT438" s="527" t="s">
        <v>4965</v>
      </c>
      <c r="CU438" s="527" t="s">
        <v>4965</v>
      </c>
    </row>
    <row r="439" spans="1:99" ht="12" customHeight="1" x14ac:dyDescent="0.2">
      <c r="A439" s="540" t="s">
        <v>2442</v>
      </c>
      <c r="B439" s="541" t="s">
        <v>385</v>
      </c>
      <c r="C439" s="541" t="s">
        <v>386</v>
      </c>
      <c r="D439" s="541" t="s">
        <v>1432</v>
      </c>
      <c r="E439" s="542" t="s">
        <v>1432</v>
      </c>
      <c r="F439" s="541" t="s">
        <v>387</v>
      </c>
      <c r="G439" s="541" t="s">
        <v>388</v>
      </c>
      <c r="H439" s="541" t="s">
        <v>1458</v>
      </c>
      <c r="I439" s="541" t="s">
        <v>389</v>
      </c>
      <c r="J439" s="541">
        <v>522573</v>
      </c>
      <c r="K439" s="541">
        <v>173502</v>
      </c>
      <c r="L439" s="512" t="s">
        <v>3068</v>
      </c>
      <c r="M439" s="543">
        <v>41884</v>
      </c>
      <c r="N439" s="544" t="s">
        <v>1432</v>
      </c>
      <c r="O439" s="541">
        <v>0</v>
      </c>
      <c r="P439" s="541">
        <v>7</v>
      </c>
      <c r="Q439" s="545">
        <v>7</v>
      </c>
      <c r="R439" s="541" t="s">
        <v>988</v>
      </c>
      <c r="S439" s="541" t="s">
        <v>1438</v>
      </c>
      <c r="T439" s="544" t="s">
        <v>4100</v>
      </c>
      <c r="U439" s="544" t="s">
        <v>1401</v>
      </c>
      <c r="V439" s="544"/>
      <c r="W439" s="541" t="s">
        <v>1439</v>
      </c>
      <c r="X439" s="544" t="s">
        <v>1432</v>
      </c>
      <c r="Y439" s="541" t="s">
        <v>1442</v>
      </c>
      <c r="Z439" s="541" t="s">
        <v>1443</v>
      </c>
      <c r="AA439" s="541" t="s">
        <v>1444</v>
      </c>
      <c r="AB439" s="541" t="s">
        <v>2713</v>
      </c>
      <c r="AC439" s="546">
        <v>2.5999999999999999E-2</v>
      </c>
      <c r="AD439" s="547">
        <v>41884</v>
      </c>
      <c r="AE439" s="547" t="s">
        <v>1938</v>
      </c>
      <c r="AF439" s="548"/>
      <c r="AG439" s="517" t="s">
        <v>3063</v>
      </c>
      <c r="AH439" s="542" t="s">
        <v>1445</v>
      </c>
      <c r="AI439" s="549"/>
      <c r="AJ439" s="542">
        <v>0</v>
      </c>
      <c r="AK439" s="542">
        <v>0</v>
      </c>
      <c r="AL439" s="542">
        <v>0</v>
      </c>
      <c r="AM439" s="542">
        <v>0</v>
      </c>
      <c r="AN439" s="542">
        <v>0</v>
      </c>
      <c r="AO439" s="542">
        <v>7</v>
      </c>
      <c r="AP439" s="542">
        <v>0</v>
      </c>
      <c r="AQ439" s="542">
        <v>0</v>
      </c>
      <c r="AR439" s="542">
        <v>0</v>
      </c>
      <c r="AS439" s="542">
        <v>0</v>
      </c>
      <c r="AT439" s="542">
        <v>0</v>
      </c>
      <c r="AU439" s="542">
        <v>0</v>
      </c>
      <c r="AV439" s="542">
        <v>0</v>
      </c>
      <c r="AW439" s="542">
        <v>0</v>
      </c>
      <c r="AX439" s="542">
        <v>0</v>
      </c>
      <c r="AY439" s="542">
        <v>0</v>
      </c>
      <c r="AZ439" s="542">
        <v>0</v>
      </c>
      <c r="BA439" s="542">
        <v>0</v>
      </c>
      <c r="BB439" s="542">
        <v>0</v>
      </c>
      <c r="BC439" s="542">
        <v>7</v>
      </c>
      <c r="BD439" s="542">
        <v>0</v>
      </c>
      <c r="BE439" s="542">
        <v>0</v>
      </c>
      <c r="BF439" s="542">
        <v>0</v>
      </c>
      <c r="BG439" s="542">
        <v>0</v>
      </c>
      <c r="BH439" s="542">
        <v>0</v>
      </c>
      <c r="BI439" s="542">
        <v>0</v>
      </c>
      <c r="BJ439" s="542">
        <v>0</v>
      </c>
      <c r="BK439" s="542">
        <v>0</v>
      </c>
      <c r="BL439" s="542">
        <v>0</v>
      </c>
      <c r="BM439" s="542">
        <v>0</v>
      </c>
      <c r="BN439" s="550" t="s">
        <v>4490</v>
      </c>
      <c r="BO439" s="551">
        <v>0</v>
      </c>
      <c r="BP439" s="552">
        <v>3.5</v>
      </c>
      <c r="BQ439" s="553">
        <v>3.5</v>
      </c>
      <c r="BR439" s="519">
        <v>0</v>
      </c>
      <c r="BS439" s="519">
        <v>0</v>
      </c>
      <c r="BT439" s="519">
        <v>0</v>
      </c>
      <c r="BU439" s="529">
        <v>0</v>
      </c>
      <c r="BV439" s="519">
        <v>0</v>
      </c>
      <c r="BW439" s="519">
        <v>0</v>
      </c>
      <c r="BX439" s="519">
        <v>0</v>
      </c>
      <c r="BY439" s="519">
        <v>0</v>
      </c>
      <c r="BZ439" s="519">
        <v>0</v>
      </c>
      <c r="CA439" s="519">
        <v>0</v>
      </c>
      <c r="CB439" s="519">
        <v>0</v>
      </c>
      <c r="CC439" s="519">
        <v>0</v>
      </c>
      <c r="CD439" s="519">
        <v>0</v>
      </c>
      <c r="CE439" s="519">
        <v>0</v>
      </c>
      <c r="CF439" s="519">
        <v>0</v>
      </c>
      <c r="CG439" s="519">
        <v>0</v>
      </c>
      <c r="CH439" s="519">
        <v>0</v>
      </c>
      <c r="CI439" s="519">
        <v>0</v>
      </c>
      <c r="CJ439" s="519">
        <v>0</v>
      </c>
      <c r="CK439" s="623">
        <f t="shared" si="6"/>
        <v>7</v>
      </c>
      <c r="CL439" s="554">
        <v>7</v>
      </c>
      <c r="CM439" s="554">
        <v>3.5</v>
      </c>
      <c r="CN439" s="554">
        <v>3.5</v>
      </c>
      <c r="CO439" s="524">
        <v>2</v>
      </c>
      <c r="CP439" s="524" t="s">
        <v>1938</v>
      </c>
      <c r="CQ439" s="525" t="s">
        <v>4965</v>
      </c>
      <c r="CR439" s="526" t="s">
        <v>4965</v>
      </c>
      <c r="CS439" s="527" t="s">
        <v>4965</v>
      </c>
      <c r="CT439" s="527" t="s">
        <v>4965</v>
      </c>
      <c r="CU439" s="527" t="s">
        <v>4965</v>
      </c>
    </row>
    <row r="440" spans="1:99" ht="12" customHeight="1" x14ac:dyDescent="0.2">
      <c r="A440" s="540" t="s">
        <v>2442</v>
      </c>
      <c r="B440" s="541" t="s">
        <v>989</v>
      </c>
      <c r="C440" s="541" t="s">
        <v>1432</v>
      </c>
      <c r="D440" s="541" t="s">
        <v>1432</v>
      </c>
      <c r="E440" s="542" t="s">
        <v>1432</v>
      </c>
      <c r="F440" s="541" t="s">
        <v>990</v>
      </c>
      <c r="G440" s="541" t="s">
        <v>2531</v>
      </c>
      <c r="H440" s="541" t="s">
        <v>1885</v>
      </c>
      <c r="I440" s="541" t="s">
        <v>991</v>
      </c>
      <c r="J440" s="541">
        <v>526525</v>
      </c>
      <c r="K440" s="541">
        <v>174940</v>
      </c>
      <c r="L440" s="512" t="s">
        <v>3080</v>
      </c>
      <c r="M440" s="543">
        <v>42094</v>
      </c>
      <c r="N440" s="544" t="s">
        <v>1432</v>
      </c>
      <c r="O440" s="541">
        <v>0</v>
      </c>
      <c r="P440" s="541">
        <v>9</v>
      </c>
      <c r="Q440" s="545">
        <v>9</v>
      </c>
      <c r="R440" s="541" t="s">
        <v>1699</v>
      </c>
      <c r="S440" s="541" t="s">
        <v>1438</v>
      </c>
      <c r="T440" s="544" t="s">
        <v>1390</v>
      </c>
      <c r="U440" s="544" t="s">
        <v>617</v>
      </c>
      <c r="V440" s="544"/>
      <c r="W440" s="541" t="s">
        <v>1439</v>
      </c>
      <c r="X440" s="544" t="s">
        <v>1432</v>
      </c>
      <c r="Y440" s="541" t="s">
        <v>1442</v>
      </c>
      <c r="Z440" s="541" t="s">
        <v>1443</v>
      </c>
      <c r="AA440" s="541" t="s">
        <v>1444</v>
      </c>
      <c r="AB440" s="541" t="s">
        <v>2713</v>
      </c>
      <c r="AC440" s="546">
        <v>5.2999999999999999E-2</v>
      </c>
      <c r="AD440" s="547">
        <v>42094</v>
      </c>
      <c r="AE440" s="547" t="s">
        <v>1938</v>
      </c>
      <c r="AF440" s="548"/>
      <c r="AG440" s="517" t="s">
        <v>3063</v>
      </c>
      <c r="AH440" s="542" t="s">
        <v>1445</v>
      </c>
      <c r="AI440" s="542">
        <v>0</v>
      </c>
      <c r="AJ440" s="542">
        <v>1</v>
      </c>
      <c r="AK440" s="542">
        <v>9</v>
      </c>
      <c r="AL440" s="542">
        <v>0</v>
      </c>
      <c r="AM440" s="542">
        <v>0</v>
      </c>
      <c r="AN440" s="542">
        <v>5</v>
      </c>
      <c r="AO440" s="542">
        <v>4</v>
      </c>
      <c r="AP440" s="542">
        <v>0</v>
      </c>
      <c r="AQ440" s="542">
        <v>0</v>
      </c>
      <c r="AR440" s="542">
        <v>0</v>
      </c>
      <c r="AS440" s="542">
        <v>0</v>
      </c>
      <c r="AT440" s="542">
        <v>0</v>
      </c>
      <c r="AU440" s="542">
        <v>5</v>
      </c>
      <c r="AV440" s="542">
        <v>4</v>
      </c>
      <c r="AW440" s="542">
        <v>0</v>
      </c>
      <c r="AX440" s="542">
        <v>0</v>
      </c>
      <c r="AY440" s="542">
        <v>0</v>
      </c>
      <c r="AZ440" s="542">
        <v>0</v>
      </c>
      <c r="BA440" s="542">
        <v>0</v>
      </c>
      <c r="BB440" s="542">
        <v>0</v>
      </c>
      <c r="BC440" s="542">
        <v>0</v>
      </c>
      <c r="BD440" s="542">
        <v>0</v>
      </c>
      <c r="BE440" s="542">
        <v>0</v>
      </c>
      <c r="BF440" s="542">
        <v>0</v>
      </c>
      <c r="BG440" s="542">
        <v>0</v>
      </c>
      <c r="BH440" s="542">
        <v>0</v>
      </c>
      <c r="BI440" s="542">
        <v>0</v>
      </c>
      <c r="BJ440" s="542">
        <v>0</v>
      </c>
      <c r="BK440" s="542">
        <v>0</v>
      </c>
      <c r="BL440" s="542">
        <v>0</v>
      </c>
      <c r="BM440" s="542">
        <v>0</v>
      </c>
      <c r="BN440" s="550" t="s">
        <v>4490</v>
      </c>
      <c r="BO440" s="551">
        <v>0</v>
      </c>
      <c r="BP440" s="552">
        <v>4.5</v>
      </c>
      <c r="BQ440" s="553">
        <v>4.5</v>
      </c>
      <c r="BR440" s="519">
        <v>0</v>
      </c>
      <c r="BS440" s="519">
        <v>0</v>
      </c>
      <c r="BT440" s="519">
        <v>0</v>
      </c>
      <c r="BU440" s="529">
        <v>0</v>
      </c>
      <c r="BV440" s="519">
        <v>0</v>
      </c>
      <c r="BW440" s="519">
        <v>0</v>
      </c>
      <c r="BX440" s="519">
        <v>0</v>
      </c>
      <c r="BY440" s="519">
        <v>0</v>
      </c>
      <c r="BZ440" s="519">
        <v>0</v>
      </c>
      <c r="CA440" s="519">
        <v>0</v>
      </c>
      <c r="CB440" s="519">
        <v>0</v>
      </c>
      <c r="CC440" s="519">
        <v>0</v>
      </c>
      <c r="CD440" s="519">
        <v>0</v>
      </c>
      <c r="CE440" s="519">
        <v>0</v>
      </c>
      <c r="CF440" s="519">
        <v>0</v>
      </c>
      <c r="CG440" s="519">
        <v>0</v>
      </c>
      <c r="CH440" s="519">
        <v>0</v>
      </c>
      <c r="CI440" s="519">
        <v>0</v>
      </c>
      <c r="CJ440" s="519">
        <v>0</v>
      </c>
      <c r="CK440" s="623">
        <f t="shared" si="6"/>
        <v>9</v>
      </c>
      <c r="CL440" s="554">
        <v>9</v>
      </c>
      <c r="CM440" s="554">
        <v>4.5</v>
      </c>
      <c r="CN440" s="554">
        <v>4.5</v>
      </c>
      <c r="CO440" s="524">
        <v>2</v>
      </c>
      <c r="CP440" s="524"/>
      <c r="CQ440" s="525" t="s">
        <v>4965</v>
      </c>
      <c r="CR440" s="526" t="s">
        <v>4965</v>
      </c>
      <c r="CS440" s="527" t="s">
        <v>4965</v>
      </c>
      <c r="CT440" s="527" t="s">
        <v>4965</v>
      </c>
      <c r="CU440" s="527" t="s">
        <v>4965</v>
      </c>
    </row>
    <row r="441" spans="1:99" ht="12" customHeight="1" x14ac:dyDescent="0.2">
      <c r="A441" s="540" t="s">
        <v>2442</v>
      </c>
      <c r="B441" s="541" t="s">
        <v>1700</v>
      </c>
      <c r="C441" s="541" t="s">
        <v>1432</v>
      </c>
      <c r="D441" s="541" t="s">
        <v>1432</v>
      </c>
      <c r="E441" s="542" t="s">
        <v>1701</v>
      </c>
      <c r="F441" s="541" t="s">
        <v>1702</v>
      </c>
      <c r="G441" s="541" t="s">
        <v>4802</v>
      </c>
      <c r="H441" s="541" t="s">
        <v>1885</v>
      </c>
      <c r="I441" s="541" t="s">
        <v>1703</v>
      </c>
      <c r="J441" s="541">
        <v>525962</v>
      </c>
      <c r="K441" s="541">
        <v>173608</v>
      </c>
      <c r="L441" s="512" t="s">
        <v>3078</v>
      </c>
      <c r="M441" s="543">
        <v>41687</v>
      </c>
      <c r="N441" s="544" t="s">
        <v>1432</v>
      </c>
      <c r="O441" s="541">
        <v>0</v>
      </c>
      <c r="P441" s="541">
        <v>9</v>
      </c>
      <c r="Q441" s="545">
        <v>9</v>
      </c>
      <c r="R441" s="541" t="s">
        <v>1705</v>
      </c>
      <c r="S441" s="541" t="s">
        <v>1438</v>
      </c>
      <c r="T441" s="544" t="s">
        <v>1706</v>
      </c>
      <c r="U441" s="544" t="s">
        <v>1707</v>
      </c>
      <c r="V441" s="544"/>
      <c r="W441" s="541" t="s">
        <v>1439</v>
      </c>
      <c r="X441" s="544" t="s">
        <v>1432</v>
      </c>
      <c r="Y441" s="541" t="s">
        <v>1442</v>
      </c>
      <c r="Z441" s="541" t="s">
        <v>1443</v>
      </c>
      <c r="AA441" s="541" t="s">
        <v>1444</v>
      </c>
      <c r="AB441" s="541" t="s">
        <v>2713</v>
      </c>
      <c r="AC441" s="546">
        <v>8.5000000000000006E-2</v>
      </c>
      <c r="AD441" s="547">
        <v>41687</v>
      </c>
      <c r="AE441" s="547"/>
      <c r="AF441" s="548"/>
      <c r="AG441" s="517" t="s">
        <v>3063</v>
      </c>
      <c r="AH441" s="542" t="s">
        <v>1445</v>
      </c>
      <c r="AI441" s="542">
        <v>0</v>
      </c>
      <c r="AJ441" s="542">
        <v>1</v>
      </c>
      <c r="AK441" s="542">
        <v>9</v>
      </c>
      <c r="AL441" s="542">
        <v>0</v>
      </c>
      <c r="AM441" s="542">
        <v>4</v>
      </c>
      <c r="AN441" s="542">
        <v>5</v>
      </c>
      <c r="AO441" s="542">
        <v>0</v>
      </c>
      <c r="AP441" s="542">
        <v>0</v>
      </c>
      <c r="AQ441" s="542">
        <v>0</v>
      </c>
      <c r="AR441" s="542">
        <v>0</v>
      </c>
      <c r="AS441" s="542">
        <v>0</v>
      </c>
      <c r="AT441" s="542">
        <v>4</v>
      </c>
      <c r="AU441" s="542">
        <v>5</v>
      </c>
      <c r="AV441" s="542">
        <v>0</v>
      </c>
      <c r="AW441" s="542">
        <v>0</v>
      </c>
      <c r="AX441" s="542">
        <v>0</v>
      </c>
      <c r="AY441" s="542">
        <v>0</v>
      </c>
      <c r="AZ441" s="542">
        <v>0</v>
      </c>
      <c r="BA441" s="542">
        <v>0</v>
      </c>
      <c r="BB441" s="542">
        <v>0</v>
      </c>
      <c r="BC441" s="542">
        <v>0</v>
      </c>
      <c r="BD441" s="542">
        <v>0</v>
      </c>
      <c r="BE441" s="542">
        <v>0</v>
      </c>
      <c r="BF441" s="542">
        <v>0</v>
      </c>
      <c r="BG441" s="542">
        <v>0</v>
      </c>
      <c r="BH441" s="542">
        <v>0</v>
      </c>
      <c r="BI441" s="542">
        <v>0</v>
      </c>
      <c r="BJ441" s="542">
        <v>0</v>
      </c>
      <c r="BK441" s="542">
        <v>0</v>
      </c>
      <c r="BL441" s="542">
        <v>0</v>
      </c>
      <c r="BM441" s="542">
        <v>0</v>
      </c>
      <c r="BN441" s="550" t="s">
        <v>4490</v>
      </c>
      <c r="BO441" s="551">
        <v>0</v>
      </c>
      <c r="BP441" s="552">
        <v>4.5</v>
      </c>
      <c r="BQ441" s="553">
        <v>4.5</v>
      </c>
      <c r="BR441" s="519">
        <v>0</v>
      </c>
      <c r="BS441" s="519">
        <v>0</v>
      </c>
      <c r="BT441" s="519">
        <v>0</v>
      </c>
      <c r="BU441" s="529">
        <v>0</v>
      </c>
      <c r="BV441" s="519">
        <v>0</v>
      </c>
      <c r="BW441" s="519">
        <v>0</v>
      </c>
      <c r="BX441" s="519">
        <v>0</v>
      </c>
      <c r="BY441" s="519">
        <v>0</v>
      </c>
      <c r="BZ441" s="519">
        <v>0</v>
      </c>
      <c r="CA441" s="519">
        <v>0</v>
      </c>
      <c r="CB441" s="519">
        <v>0</v>
      </c>
      <c r="CC441" s="519">
        <v>0</v>
      </c>
      <c r="CD441" s="519">
        <v>0</v>
      </c>
      <c r="CE441" s="519">
        <v>0</v>
      </c>
      <c r="CF441" s="519">
        <v>0</v>
      </c>
      <c r="CG441" s="519">
        <v>0</v>
      </c>
      <c r="CH441" s="519">
        <v>0</v>
      </c>
      <c r="CI441" s="519">
        <v>0</v>
      </c>
      <c r="CJ441" s="519">
        <v>0</v>
      </c>
      <c r="CK441" s="623">
        <f t="shared" si="6"/>
        <v>9</v>
      </c>
      <c r="CL441" s="554">
        <v>9</v>
      </c>
      <c r="CM441" s="554">
        <v>4.5</v>
      </c>
      <c r="CN441" s="554">
        <v>4.5</v>
      </c>
      <c r="CO441" s="524">
        <v>2</v>
      </c>
      <c r="CP441" s="524"/>
      <c r="CQ441" s="525" t="s">
        <v>4965</v>
      </c>
      <c r="CR441" s="526" t="s">
        <v>4965</v>
      </c>
      <c r="CS441" s="527" t="s">
        <v>4965</v>
      </c>
      <c r="CT441" s="527" t="s">
        <v>4965</v>
      </c>
      <c r="CU441" s="527" t="s">
        <v>4965</v>
      </c>
    </row>
    <row r="442" spans="1:99" ht="12" customHeight="1" x14ac:dyDescent="0.2">
      <c r="A442" s="540" t="s">
        <v>2442</v>
      </c>
      <c r="B442" s="541" t="s">
        <v>1708</v>
      </c>
      <c r="C442" s="541" t="s">
        <v>1432</v>
      </c>
      <c r="D442" s="541" t="s">
        <v>1432</v>
      </c>
      <c r="E442" s="542" t="s">
        <v>1432</v>
      </c>
      <c r="F442" s="541" t="s">
        <v>1709</v>
      </c>
      <c r="G442" s="541" t="s">
        <v>3629</v>
      </c>
      <c r="H442" s="541" t="s">
        <v>1435</v>
      </c>
      <c r="I442" s="541" t="s">
        <v>1710</v>
      </c>
      <c r="J442" s="541">
        <v>528470</v>
      </c>
      <c r="K442" s="541">
        <v>172316</v>
      </c>
      <c r="L442" s="512" t="s">
        <v>3077</v>
      </c>
      <c r="M442" s="543">
        <v>42094</v>
      </c>
      <c r="N442" s="544" t="s">
        <v>1432</v>
      </c>
      <c r="O442" s="541">
        <v>2</v>
      </c>
      <c r="P442" s="541">
        <v>1</v>
      </c>
      <c r="Q442" s="545">
        <v>-1</v>
      </c>
      <c r="R442" s="541" t="s">
        <v>1711</v>
      </c>
      <c r="S442" s="541" t="s">
        <v>1438</v>
      </c>
      <c r="T442" s="544" t="s">
        <v>1712</v>
      </c>
      <c r="U442" s="544" t="s">
        <v>1405</v>
      </c>
      <c r="V442" s="544"/>
      <c r="W442" s="541" t="s">
        <v>1439</v>
      </c>
      <c r="X442" s="544" t="s">
        <v>1432</v>
      </c>
      <c r="Y442" s="541" t="s">
        <v>1442</v>
      </c>
      <c r="Z442" s="541" t="s">
        <v>1453</v>
      </c>
      <c r="AA442" s="541" t="s">
        <v>1444</v>
      </c>
      <c r="AB442" s="541" t="s">
        <v>4207</v>
      </c>
      <c r="AC442" s="546">
        <v>0.03</v>
      </c>
      <c r="AD442" s="547">
        <v>42094</v>
      </c>
      <c r="AE442" s="547" t="s">
        <v>1938</v>
      </c>
      <c r="AF442" s="548"/>
      <c r="AG442" s="517" t="s">
        <v>3063</v>
      </c>
      <c r="AH442" s="542" t="s">
        <v>1445</v>
      </c>
      <c r="AI442" s="542">
        <v>0</v>
      </c>
      <c r="AJ442" s="542">
        <v>0</v>
      </c>
      <c r="AK442" s="542">
        <v>0</v>
      </c>
      <c r="AL442" s="542">
        <v>0</v>
      </c>
      <c r="AM442" s="542">
        <v>-1</v>
      </c>
      <c r="AN442" s="542">
        <v>0</v>
      </c>
      <c r="AO442" s="542">
        <v>0</v>
      </c>
      <c r="AP442" s="542">
        <v>0</v>
      </c>
      <c r="AQ442" s="542">
        <v>0</v>
      </c>
      <c r="AR442" s="542">
        <v>0</v>
      </c>
      <c r="AS442" s="542">
        <v>0</v>
      </c>
      <c r="AT442" s="542">
        <v>-1</v>
      </c>
      <c r="AU442" s="542">
        <v>0</v>
      </c>
      <c r="AV442" s="542">
        <v>-1</v>
      </c>
      <c r="AW442" s="542">
        <v>0</v>
      </c>
      <c r="AX442" s="542">
        <v>0</v>
      </c>
      <c r="AY442" s="542">
        <v>0</v>
      </c>
      <c r="AZ442" s="542">
        <v>0</v>
      </c>
      <c r="BA442" s="542">
        <v>0</v>
      </c>
      <c r="BB442" s="542">
        <v>0</v>
      </c>
      <c r="BC442" s="542">
        <v>1</v>
      </c>
      <c r="BD442" s="542">
        <v>0</v>
      </c>
      <c r="BE442" s="542">
        <v>0</v>
      </c>
      <c r="BF442" s="542">
        <v>0</v>
      </c>
      <c r="BG442" s="542">
        <v>0</v>
      </c>
      <c r="BH442" s="542">
        <v>0</v>
      </c>
      <c r="BI442" s="542">
        <v>0</v>
      </c>
      <c r="BJ442" s="542">
        <v>0</v>
      </c>
      <c r="BK442" s="542">
        <v>0</v>
      </c>
      <c r="BL442" s="542">
        <v>0</v>
      </c>
      <c r="BM442" s="542">
        <v>0</v>
      </c>
      <c r="BN442" s="550" t="s">
        <v>4490</v>
      </c>
      <c r="BO442" s="551">
        <v>0</v>
      </c>
      <c r="BP442" s="552">
        <v>-0.5</v>
      </c>
      <c r="BQ442" s="553">
        <v>-0.5</v>
      </c>
      <c r="BR442" s="519">
        <v>0</v>
      </c>
      <c r="BS442" s="519">
        <v>0</v>
      </c>
      <c r="BT442" s="519">
        <v>0</v>
      </c>
      <c r="BU442" s="529">
        <v>0</v>
      </c>
      <c r="BV442" s="519">
        <v>0</v>
      </c>
      <c r="BW442" s="519">
        <v>0</v>
      </c>
      <c r="BX442" s="519">
        <v>0</v>
      </c>
      <c r="BY442" s="519">
        <v>0</v>
      </c>
      <c r="BZ442" s="519">
        <v>0</v>
      </c>
      <c r="CA442" s="519">
        <v>0</v>
      </c>
      <c r="CB442" s="519">
        <v>0</v>
      </c>
      <c r="CC442" s="519">
        <v>0</v>
      </c>
      <c r="CD442" s="519">
        <v>0</v>
      </c>
      <c r="CE442" s="519">
        <v>0</v>
      </c>
      <c r="CF442" s="519">
        <v>0</v>
      </c>
      <c r="CG442" s="519">
        <v>0</v>
      </c>
      <c r="CH442" s="519">
        <v>0</v>
      </c>
      <c r="CI442" s="519">
        <v>0</v>
      </c>
      <c r="CJ442" s="519">
        <v>0</v>
      </c>
      <c r="CK442" s="623">
        <f t="shared" si="6"/>
        <v>-1</v>
      </c>
      <c r="CL442" s="554">
        <v>-1</v>
      </c>
      <c r="CM442" s="554">
        <v>-0.5</v>
      </c>
      <c r="CN442" s="554">
        <v>-0.5</v>
      </c>
      <c r="CO442" s="524">
        <v>8</v>
      </c>
      <c r="CP442" s="524" t="s">
        <v>1938</v>
      </c>
      <c r="CQ442" s="525" t="s">
        <v>4965</v>
      </c>
      <c r="CR442" s="526" t="s">
        <v>4965</v>
      </c>
      <c r="CS442" s="527" t="s">
        <v>4965</v>
      </c>
      <c r="CT442" s="527" t="s">
        <v>4965</v>
      </c>
      <c r="CU442" s="527" t="s">
        <v>4965</v>
      </c>
    </row>
    <row r="443" spans="1:99" ht="12" customHeight="1" x14ac:dyDescent="0.2">
      <c r="A443" s="540" t="s">
        <v>2442</v>
      </c>
      <c r="B443" s="541" t="s">
        <v>1713</v>
      </c>
      <c r="C443" s="541" t="s">
        <v>1432</v>
      </c>
      <c r="D443" s="541" t="s">
        <v>1432</v>
      </c>
      <c r="E443" s="542" t="s">
        <v>1714</v>
      </c>
      <c r="F443" s="541" t="s">
        <v>1715</v>
      </c>
      <c r="G443" s="541" t="s">
        <v>1716</v>
      </c>
      <c r="H443" s="541" t="s">
        <v>1435</v>
      </c>
      <c r="I443" s="541" t="s">
        <v>1717</v>
      </c>
      <c r="J443" s="541">
        <v>528195</v>
      </c>
      <c r="K443" s="541">
        <v>171977</v>
      </c>
      <c r="L443" s="512" t="s">
        <v>3077</v>
      </c>
      <c r="M443" s="543">
        <v>42094</v>
      </c>
      <c r="N443" s="544" t="s">
        <v>1432</v>
      </c>
      <c r="O443" s="541">
        <v>0</v>
      </c>
      <c r="P443" s="541">
        <v>1</v>
      </c>
      <c r="Q443" s="545">
        <v>1</v>
      </c>
      <c r="R443" s="541" t="s">
        <v>1218</v>
      </c>
      <c r="S443" s="541" t="s">
        <v>1438</v>
      </c>
      <c r="T443" s="544" t="s">
        <v>1706</v>
      </c>
      <c r="U443" s="544" t="s">
        <v>1219</v>
      </c>
      <c r="V443" s="544"/>
      <c r="W443" s="541" t="s">
        <v>1439</v>
      </c>
      <c r="X443" s="544" t="s">
        <v>1432</v>
      </c>
      <c r="Y443" s="541" t="s">
        <v>1442</v>
      </c>
      <c r="Z443" s="541" t="s">
        <v>1443</v>
      </c>
      <c r="AA443" s="541" t="s">
        <v>1444</v>
      </c>
      <c r="AB443" s="541" t="s">
        <v>2713</v>
      </c>
      <c r="AC443" s="546">
        <v>1.9E-2</v>
      </c>
      <c r="AD443" s="547">
        <v>42094</v>
      </c>
      <c r="AE443" s="547" t="s">
        <v>1938</v>
      </c>
      <c r="AF443" s="548"/>
      <c r="AG443" s="517" t="s">
        <v>3063</v>
      </c>
      <c r="AH443" s="542" t="s">
        <v>1445</v>
      </c>
      <c r="AI443" s="542">
        <v>0</v>
      </c>
      <c r="AJ443" s="542">
        <v>0</v>
      </c>
      <c r="AK443" s="542">
        <v>0</v>
      </c>
      <c r="AL443" s="542">
        <v>0</v>
      </c>
      <c r="AM443" s="542">
        <v>0</v>
      </c>
      <c r="AN443" s="542">
        <v>0</v>
      </c>
      <c r="AO443" s="542">
        <v>0</v>
      </c>
      <c r="AP443" s="542">
        <v>1</v>
      </c>
      <c r="AQ443" s="542">
        <v>0</v>
      </c>
      <c r="AR443" s="542">
        <v>0</v>
      </c>
      <c r="AS443" s="542">
        <v>0</v>
      </c>
      <c r="AT443" s="542">
        <v>0</v>
      </c>
      <c r="AU443" s="542">
        <v>0</v>
      </c>
      <c r="AV443" s="542">
        <v>0</v>
      </c>
      <c r="AW443" s="542">
        <v>0</v>
      </c>
      <c r="AX443" s="542">
        <v>0</v>
      </c>
      <c r="AY443" s="542">
        <v>0</v>
      </c>
      <c r="AZ443" s="542">
        <v>0</v>
      </c>
      <c r="BA443" s="542">
        <v>0</v>
      </c>
      <c r="BB443" s="542">
        <v>0</v>
      </c>
      <c r="BC443" s="542">
        <v>0</v>
      </c>
      <c r="BD443" s="542">
        <v>1</v>
      </c>
      <c r="BE443" s="542">
        <v>0</v>
      </c>
      <c r="BF443" s="542">
        <v>0</v>
      </c>
      <c r="BG443" s="542">
        <v>0</v>
      </c>
      <c r="BH443" s="542">
        <v>0</v>
      </c>
      <c r="BI443" s="542">
        <v>0</v>
      </c>
      <c r="BJ443" s="542">
        <v>0</v>
      </c>
      <c r="BK443" s="542">
        <v>0</v>
      </c>
      <c r="BL443" s="542">
        <v>0</v>
      </c>
      <c r="BM443" s="542">
        <v>0</v>
      </c>
      <c r="BN443" s="550" t="s">
        <v>4490</v>
      </c>
      <c r="BO443" s="551">
        <v>0</v>
      </c>
      <c r="BP443" s="552">
        <v>0.5</v>
      </c>
      <c r="BQ443" s="553">
        <v>0.5</v>
      </c>
      <c r="BR443" s="519">
        <v>0</v>
      </c>
      <c r="BS443" s="519">
        <v>0</v>
      </c>
      <c r="BT443" s="519">
        <v>0</v>
      </c>
      <c r="BU443" s="529">
        <v>0</v>
      </c>
      <c r="BV443" s="519">
        <v>0</v>
      </c>
      <c r="BW443" s="519">
        <v>0</v>
      </c>
      <c r="BX443" s="519">
        <v>0</v>
      </c>
      <c r="BY443" s="519">
        <v>0</v>
      </c>
      <c r="BZ443" s="519">
        <v>0</v>
      </c>
      <c r="CA443" s="519">
        <v>0</v>
      </c>
      <c r="CB443" s="519">
        <v>0</v>
      </c>
      <c r="CC443" s="519">
        <v>0</v>
      </c>
      <c r="CD443" s="519">
        <v>0</v>
      </c>
      <c r="CE443" s="519">
        <v>0</v>
      </c>
      <c r="CF443" s="519">
        <v>0</v>
      </c>
      <c r="CG443" s="519">
        <v>0</v>
      </c>
      <c r="CH443" s="519">
        <v>0</v>
      </c>
      <c r="CI443" s="519">
        <v>0</v>
      </c>
      <c r="CJ443" s="519">
        <v>0</v>
      </c>
      <c r="CK443" s="623">
        <f t="shared" si="6"/>
        <v>1</v>
      </c>
      <c r="CL443" s="554">
        <v>1</v>
      </c>
      <c r="CM443" s="554">
        <v>0.5</v>
      </c>
      <c r="CN443" s="554">
        <v>0.5</v>
      </c>
      <c r="CO443" s="524">
        <v>2</v>
      </c>
      <c r="CP443" s="524" t="s">
        <v>1938</v>
      </c>
      <c r="CQ443" s="525" t="s">
        <v>4965</v>
      </c>
      <c r="CR443" s="526" t="s">
        <v>4965</v>
      </c>
      <c r="CS443" s="527" t="s">
        <v>4965</v>
      </c>
      <c r="CT443" s="527" t="s">
        <v>4965</v>
      </c>
      <c r="CU443" s="527" t="s">
        <v>4965</v>
      </c>
    </row>
    <row r="444" spans="1:99" ht="12" customHeight="1" x14ac:dyDescent="0.2">
      <c r="A444" s="540" t="s">
        <v>2442</v>
      </c>
      <c r="B444" s="541" t="s">
        <v>1220</v>
      </c>
      <c r="C444" s="541" t="s">
        <v>1221</v>
      </c>
      <c r="D444" s="541" t="s">
        <v>1432</v>
      </c>
      <c r="E444" s="542" t="s">
        <v>1222</v>
      </c>
      <c r="F444" s="541" t="s">
        <v>1432</v>
      </c>
      <c r="G444" s="541" t="s">
        <v>166</v>
      </c>
      <c r="H444" s="541" t="s">
        <v>1458</v>
      </c>
      <c r="I444" s="541" t="s">
        <v>167</v>
      </c>
      <c r="J444" s="541">
        <v>524575</v>
      </c>
      <c r="K444" s="541">
        <v>174907</v>
      </c>
      <c r="L444" s="512" t="s">
        <v>3079</v>
      </c>
      <c r="M444" s="543">
        <v>41662</v>
      </c>
      <c r="N444" s="544" t="s">
        <v>1432</v>
      </c>
      <c r="O444" s="541">
        <v>0</v>
      </c>
      <c r="P444" s="541">
        <v>8</v>
      </c>
      <c r="Q444" s="545">
        <v>8</v>
      </c>
      <c r="R444" s="541" t="s">
        <v>168</v>
      </c>
      <c r="S444" s="541" t="s">
        <v>1154</v>
      </c>
      <c r="T444" s="544" t="s">
        <v>169</v>
      </c>
      <c r="U444" s="544" t="s">
        <v>170</v>
      </c>
      <c r="V444" s="544"/>
      <c r="W444" s="541" t="s">
        <v>1439</v>
      </c>
      <c r="X444" s="544" t="s">
        <v>1432</v>
      </c>
      <c r="Y444" s="541" t="s">
        <v>1442</v>
      </c>
      <c r="Z444" s="541" t="s">
        <v>1443</v>
      </c>
      <c r="AA444" s="541" t="s">
        <v>1443</v>
      </c>
      <c r="AB444" s="541" t="s">
        <v>1444</v>
      </c>
      <c r="AC444" s="546">
        <v>0.20699999999999999</v>
      </c>
      <c r="AD444" s="547">
        <v>41662</v>
      </c>
      <c r="AE444" s="547"/>
      <c r="AF444" s="548"/>
      <c r="AG444" s="517" t="s">
        <v>628</v>
      </c>
      <c r="AH444" s="542" t="s">
        <v>3904</v>
      </c>
      <c r="AI444" s="549"/>
      <c r="AJ444" s="542">
        <v>1</v>
      </c>
      <c r="AK444" s="542">
        <v>8</v>
      </c>
      <c r="AL444" s="542">
        <v>0</v>
      </c>
      <c r="AM444" s="542">
        <v>6</v>
      </c>
      <c r="AN444" s="542">
        <v>2</v>
      </c>
      <c r="AO444" s="542">
        <v>0</v>
      </c>
      <c r="AP444" s="542">
        <v>0</v>
      </c>
      <c r="AQ444" s="542">
        <v>0</v>
      </c>
      <c r="AR444" s="542">
        <v>0</v>
      </c>
      <c r="AS444" s="542">
        <v>0</v>
      </c>
      <c r="AT444" s="542">
        <v>6</v>
      </c>
      <c r="AU444" s="542">
        <v>2</v>
      </c>
      <c r="AV444" s="542">
        <v>0</v>
      </c>
      <c r="AW444" s="542">
        <v>0</v>
      </c>
      <c r="AX444" s="542">
        <v>0</v>
      </c>
      <c r="AY444" s="542">
        <v>0</v>
      </c>
      <c r="AZ444" s="542">
        <v>0</v>
      </c>
      <c r="BA444" s="542">
        <v>0</v>
      </c>
      <c r="BB444" s="542">
        <v>0</v>
      </c>
      <c r="BC444" s="542">
        <v>0</v>
      </c>
      <c r="BD444" s="542">
        <v>0</v>
      </c>
      <c r="BE444" s="542">
        <v>0</v>
      </c>
      <c r="BF444" s="542">
        <v>0</v>
      </c>
      <c r="BG444" s="542">
        <v>0</v>
      </c>
      <c r="BH444" s="542">
        <v>0</v>
      </c>
      <c r="BI444" s="542">
        <v>0</v>
      </c>
      <c r="BJ444" s="542">
        <v>0</v>
      </c>
      <c r="BK444" s="542">
        <v>0</v>
      </c>
      <c r="BL444" s="542">
        <v>0</v>
      </c>
      <c r="BM444" s="542">
        <v>0</v>
      </c>
      <c r="BN444" s="550" t="s">
        <v>4490</v>
      </c>
      <c r="BO444" s="551">
        <v>0</v>
      </c>
      <c r="BP444" s="552">
        <v>4</v>
      </c>
      <c r="BQ444" s="553">
        <v>4</v>
      </c>
      <c r="BR444" s="519">
        <v>0</v>
      </c>
      <c r="BS444" s="519">
        <v>0</v>
      </c>
      <c r="BT444" s="519">
        <v>0</v>
      </c>
      <c r="BU444" s="529">
        <v>0</v>
      </c>
      <c r="BV444" s="519">
        <v>0</v>
      </c>
      <c r="BW444" s="519">
        <v>0</v>
      </c>
      <c r="BX444" s="519">
        <v>0</v>
      </c>
      <c r="BY444" s="519">
        <v>0</v>
      </c>
      <c r="BZ444" s="519">
        <v>0</v>
      </c>
      <c r="CA444" s="519">
        <v>0</v>
      </c>
      <c r="CB444" s="519">
        <v>0</v>
      </c>
      <c r="CC444" s="519">
        <v>0</v>
      </c>
      <c r="CD444" s="519">
        <v>0</v>
      </c>
      <c r="CE444" s="519">
        <v>0</v>
      </c>
      <c r="CF444" s="519">
        <v>0</v>
      </c>
      <c r="CG444" s="519">
        <v>0</v>
      </c>
      <c r="CH444" s="519">
        <v>0</v>
      </c>
      <c r="CI444" s="519">
        <v>0</v>
      </c>
      <c r="CJ444" s="519">
        <v>0</v>
      </c>
      <c r="CK444" s="623">
        <f t="shared" si="6"/>
        <v>8</v>
      </c>
      <c r="CL444" s="554">
        <v>8</v>
      </c>
      <c r="CM444" s="554">
        <v>4</v>
      </c>
      <c r="CN444" s="554">
        <v>4</v>
      </c>
      <c r="CO444" s="524">
        <v>2</v>
      </c>
      <c r="CP444" s="524"/>
      <c r="CQ444" s="525" t="s">
        <v>4965</v>
      </c>
      <c r="CR444" s="526" t="s">
        <v>4965</v>
      </c>
      <c r="CS444" s="527" t="s">
        <v>4965</v>
      </c>
      <c r="CT444" s="527" t="s">
        <v>4965</v>
      </c>
      <c r="CU444" s="527" t="s">
        <v>4965</v>
      </c>
    </row>
    <row r="445" spans="1:99" ht="12" customHeight="1" x14ac:dyDescent="0.2">
      <c r="A445" s="540" t="s">
        <v>2442</v>
      </c>
      <c r="B445" s="541" t="s">
        <v>1220</v>
      </c>
      <c r="C445" s="541" t="s">
        <v>1221</v>
      </c>
      <c r="D445" s="541" t="s">
        <v>1432</v>
      </c>
      <c r="E445" s="542" t="s">
        <v>1222</v>
      </c>
      <c r="F445" s="541" t="s">
        <v>1432</v>
      </c>
      <c r="G445" s="541" t="s">
        <v>166</v>
      </c>
      <c r="H445" s="541" t="s">
        <v>1458</v>
      </c>
      <c r="I445" s="541" t="s">
        <v>167</v>
      </c>
      <c r="J445" s="541">
        <v>524575</v>
      </c>
      <c r="K445" s="541">
        <v>174907</v>
      </c>
      <c r="L445" s="512" t="s">
        <v>3079</v>
      </c>
      <c r="M445" s="543">
        <v>41662</v>
      </c>
      <c r="N445" s="544" t="s">
        <v>1432</v>
      </c>
      <c r="O445" s="541">
        <v>39</v>
      </c>
      <c r="P445" s="541">
        <v>51</v>
      </c>
      <c r="Q445" s="545">
        <v>12</v>
      </c>
      <c r="R445" s="541" t="s">
        <v>168</v>
      </c>
      <c r="S445" s="541" t="s">
        <v>1154</v>
      </c>
      <c r="T445" s="544" t="s">
        <v>169</v>
      </c>
      <c r="U445" s="544" t="s">
        <v>170</v>
      </c>
      <c r="V445" s="544"/>
      <c r="W445" s="541" t="s">
        <v>1439</v>
      </c>
      <c r="X445" s="544" t="s">
        <v>1432</v>
      </c>
      <c r="Y445" s="541" t="s">
        <v>1442</v>
      </c>
      <c r="Z445" s="541" t="s">
        <v>1443</v>
      </c>
      <c r="AA445" s="541" t="s">
        <v>1443</v>
      </c>
      <c r="AB445" s="541" t="s">
        <v>1444</v>
      </c>
      <c r="AC445" s="546">
        <v>4.2999999999999997E-2</v>
      </c>
      <c r="AD445" s="547">
        <v>41662</v>
      </c>
      <c r="AE445" s="547"/>
      <c r="AF445" s="548"/>
      <c r="AG445" s="517" t="s">
        <v>3063</v>
      </c>
      <c r="AH445" s="542" t="s">
        <v>1445</v>
      </c>
      <c r="AI445" s="549"/>
      <c r="AJ445" s="542">
        <v>5</v>
      </c>
      <c r="AK445" s="542">
        <v>51</v>
      </c>
      <c r="AL445" s="542">
        <v>-39</v>
      </c>
      <c r="AM445" s="542">
        <v>6</v>
      </c>
      <c r="AN445" s="542">
        <v>41</v>
      </c>
      <c r="AO445" s="542">
        <v>4</v>
      </c>
      <c r="AP445" s="542">
        <v>0</v>
      </c>
      <c r="AQ445" s="542">
        <v>0</v>
      </c>
      <c r="AR445" s="542">
        <v>0</v>
      </c>
      <c r="AS445" s="542">
        <v>-39</v>
      </c>
      <c r="AT445" s="542">
        <v>6</v>
      </c>
      <c r="AU445" s="542">
        <v>41</v>
      </c>
      <c r="AV445" s="542">
        <v>4</v>
      </c>
      <c r="AW445" s="542">
        <v>0</v>
      </c>
      <c r="AX445" s="542">
        <v>0</v>
      </c>
      <c r="AY445" s="542">
        <v>0</v>
      </c>
      <c r="AZ445" s="542">
        <v>0</v>
      </c>
      <c r="BA445" s="542">
        <v>0</v>
      </c>
      <c r="BB445" s="542">
        <v>0</v>
      </c>
      <c r="BC445" s="542">
        <v>0</v>
      </c>
      <c r="BD445" s="542">
        <v>0</v>
      </c>
      <c r="BE445" s="542">
        <v>0</v>
      </c>
      <c r="BF445" s="542">
        <v>0</v>
      </c>
      <c r="BG445" s="542">
        <v>0</v>
      </c>
      <c r="BH445" s="542">
        <v>0</v>
      </c>
      <c r="BI445" s="542">
        <v>0</v>
      </c>
      <c r="BJ445" s="542">
        <v>0</v>
      </c>
      <c r="BK445" s="542">
        <v>0</v>
      </c>
      <c r="BL445" s="542">
        <v>0</v>
      </c>
      <c r="BM445" s="542">
        <v>0</v>
      </c>
      <c r="BN445" s="550" t="s">
        <v>4490</v>
      </c>
      <c r="BO445" s="551">
        <v>0</v>
      </c>
      <c r="BP445" s="552">
        <v>6</v>
      </c>
      <c r="BQ445" s="553">
        <v>6</v>
      </c>
      <c r="BR445" s="519">
        <v>0</v>
      </c>
      <c r="BS445" s="519">
        <v>0</v>
      </c>
      <c r="BT445" s="519">
        <v>0</v>
      </c>
      <c r="BU445" s="529">
        <v>0</v>
      </c>
      <c r="BV445" s="519">
        <v>0</v>
      </c>
      <c r="BW445" s="519">
        <v>0</v>
      </c>
      <c r="BX445" s="519">
        <v>0</v>
      </c>
      <c r="BY445" s="519">
        <v>0</v>
      </c>
      <c r="BZ445" s="519">
        <v>0</v>
      </c>
      <c r="CA445" s="519">
        <v>0</v>
      </c>
      <c r="CB445" s="519">
        <v>0</v>
      </c>
      <c r="CC445" s="519">
        <v>0</v>
      </c>
      <c r="CD445" s="519">
        <v>0</v>
      </c>
      <c r="CE445" s="519">
        <v>0</v>
      </c>
      <c r="CF445" s="519">
        <v>0</v>
      </c>
      <c r="CG445" s="519">
        <v>0</v>
      </c>
      <c r="CH445" s="519">
        <v>0</v>
      </c>
      <c r="CI445" s="519">
        <v>0</v>
      </c>
      <c r="CJ445" s="519">
        <v>0</v>
      </c>
      <c r="CK445" s="623">
        <f t="shared" si="6"/>
        <v>12</v>
      </c>
      <c r="CL445" s="554">
        <v>12</v>
      </c>
      <c r="CM445" s="554">
        <v>6</v>
      </c>
      <c r="CN445" s="554">
        <v>6</v>
      </c>
      <c r="CO445" s="524">
        <v>2</v>
      </c>
      <c r="CP445" s="524"/>
      <c r="CQ445" s="525" t="s">
        <v>4965</v>
      </c>
      <c r="CR445" s="526" t="s">
        <v>4965</v>
      </c>
      <c r="CS445" s="527" t="s">
        <v>4965</v>
      </c>
      <c r="CT445" s="527" t="s">
        <v>4965</v>
      </c>
      <c r="CU445" s="527" t="s">
        <v>4965</v>
      </c>
    </row>
    <row r="446" spans="1:99" ht="12" customHeight="1" x14ac:dyDescent="0.2">
      <c r="A446" s="540" t="s">
        <v>2442</v>
      </c>
      <c r="B446" s="541" t="s">
        <v>171</v>
      </c>
      <c r="C446" s="541" t="s">
        <v>1432</v>
      </c>
      <c r="D446" s="541" t="s">
        <v>1432</v>
      </c>
      <c r="E446" s="542" t="s">
        <v>1432</v>
      </c>
      <c r="F446" s="541" t="s">
        <v>172</v>
      </c>
      <c r="G446" s="541" t="s">
        <v>5039</v>
      </c>
      <c r="H446" s="541" t="s">
        <v>3299</v>
      </c>
      <c r="I446" s="541" t="s">
        <v>173</v>
      </c>
      <c r="J446" s="541">
        <v>528686</v>
      </c>
      <c r="K446" s="541">
        <v>176535</v>
      </c>
      <c r="L446" s="512" t="s">
        <v>3066</v>
      </c>
      <c r="M446" s="543">
        <v>41564</v>
      </c>
      <c r="N446" s="544" t="s">
        <v>1432</v>
      </c>
      <c r="O446" s="541">
        <v>1</v>
      </c>
      <c r="P446" s="541">
        <v>9</v>
      </c>
      <c r="Q446" s="545">
        <v>8</v>
      </c>
      <c r="R446" s="541" t="s">
        <v>358</v>
      </c>
      <c r="S446" s="541" t="s">
        <v>1438</v>
      </c>
      <c r="T446" s="544" t="s">
        <v>1875</v>
      </c>
      <c r="U446" s="544" t="s">
        <v>359</v>
      </c>
      <c r="V446" s="544"/>
      <c r="W446" s="541" t="s">
        <v>1439</v>
      </c>
      <c r="X446" s="544" t="s">
        <v>1432</v>
      </c>
      <c r="Y446" s="541" t="s">
        <v>1442</v>
      </c>
      <c r="Z446" s="541" t="s">
        <v>1443</v>
      </c>
      <c r="AA446" s="541" t="s">
        <v>1444</v>
      </c>
      <c r="AB446" s="541" t="s">
        <v>2713</v>
      </c>
      <c r="AC446" s="546">
        <v>2.3E-2</v>
      </c>
      <c r="AD446" s="547">
        <v>41564</v>
      </c>
      <c r="AE446" s="547"/>
      <c r="AF446" s="548"/>
      <c r="AG446" s="517" t="s">
        <v>3063</v>
      </c>
      <c r="AH446" s="542" t="s">
        <v>1445</v>
      </c>
      <c r="AI446" s="549"/>
      <c r="AJ446" s="542">
        <v>0</v>
      </c>
      <c r="AK446" s="542">
        <v>0</v>
      </c>
      <c r="AL446" s="542">
        <v>1</v>
      </c>
      <c r="AM446" s="542">
        <v>0</v>
      </c>
      <c r="AN446" s="542">
        <v>8</v>
      </c>
      <c r="AO446" s="542">
        <v>0</v>
      </c>
      <c r="AP446" s="542">
        <v>-1</v>
      </c>
      <c r="AQ446" s="542">
        <v>0</v>
      </c>
      <c r="AR446" s="542">
        <v>0</v>
      </c>
      <c r="AS446" s="542">
        <v>1</v>
      </c>
      <c r="AT446" s="542">
        <v>0</v>
      </c>
      <c r="AU446" s="542">
        <v>8</v>
      </c>
      <c r="AV446" s="542">
        <v>0</v>
      </c>
      <c r="AW446" s="542">
        <v>0</v>
      </c>
      <c r="AX446" s="542">
        <v>0</v>
      </c>
      <c r="AY446" s="542">
        <v>0</v>
      </c>
      <c r="AZ446" s="542">
        <v>0</v>
      </c>
      <c r="BA446" s="542">
        <v>0</v>
      </c>
      <c r="BB446" s="542">
        <v>0</v>
      </c>
      <c r="BC446" s="542">
        <v>0</v>
      </c>
      <c r="BD446" s="542">
        <v>-1</v>
      </c>
      <c r="BE446" s="542">
        <v>0</v>
      </c>
      <c r="BF446" s="542">
        <v>0</v>
      </c>
      <c r="BG446" s="542">
        <v>0</v>
      </c>
      <c r="BH446" s="542">
        <v>0</v>
      </c>
      <c r="BI446" s="542">
        <v>0</v>
      </c>
      <c r="BJ446" s="542">
        <v>0</v>
      </c>
      <c r="BK446" s="542">
        <v>0</v>
      </c>
      <c r="BL446" s="542">
        <v>0</v>
      </c>
      <c r="BM446" s="542">
        <v>0</v>
      </c>
      <c r="BN446" s="550" t="s">
        <v>4490</v>
      </c>
      <c r="BO446" s="551">
        <v>0</v>
      </c>
      <c r="BP446" s="552">
        <v>4</v>
      </c>
      <c r="BQ446" s="553">
        <v>4</v>
      </c>
      <c r="BR446" s="519">
        <v>0</v>
      </c>
      <c r="BS446" s="519">
        <v>0</v>
      </c>
      <c r="BT446" s="519">
        <v>0</v>
      </c>
      <c r="BU446" s="529">
        <v>0</v>
      </c>
      <c r="BV446" s="519">
        <v>0</v>
      </c>
      <c r="BW446" s="519">
        <v>0</v>
      </c>
      <c r="BX446" s="519">
        <v>0</v>
      </c>
      <c r="BY446" s="519">
        <v>0</v>
      </c>
      <c r="BZ446" s="519">
        <v>0</v>
      </c>
      <c r="CA446" s="519">
        <v>0</v>
      </c>
      <c r="CB446" s="519">
        <v>0</v>
      </c>
      <c r="CC446" s="519">
        <v>0</v>
      </c>
      <c r="CD446" s="519">
        <v>0</v>
      </c>
      <c r="CE446" s="519">
        <v>0</v>
      </c>
      <c r="CF446" s="519">
        <v>0</v>
      </c>
      <c r="CG446" s="519">
        <v>0</v>
      </c>
      <c r="CH446" s="519">
        <v>0</v>
      </c>
      <c r="CI446" s="519">
        <v>0</v>
      </c>
      <c r="CJ446" s="519">
        <v>0</v>
      </c>
      <c r="CK446" s="623">
        <f t="shared" si="6"/>
        <v>8</v>
      </c>
      <c r="CL446" s="554">
        <v>8</v>
      </c>
      <c r="CM446" s="554">
        <v>4</v>
      </c>
      <c r="CN446" s="554">
        <v>4</v>
      </c>
      <c r="CO446" s="524">
        <v>2</v>
      </c>
      <c r="CP446" s="524" t="s">
        <v>1938</v>
      </c>
      <c r="CQ446" s="525" t="s">
        <v>4965</v>
      </c>
      <c r="CR446" s="526" t="s">
        <v>4965</v>
      </c>
      <c r="CS446" s="527" t="s">
        <v>4965</v>
      </c>
      <c r="CT446" s="527" t="s">
        <v>4965</v>
      </c>
      <c r="CU446" s="527" t="s">
        <v>4965</v>
      </c>
    </row>
    <row r="447" spans="1:99" ht="12" customHeight="1" x14ac:dyDescent="0.2">
      <c r="A447" s="540" t="s">
        <v>2442</v>
      </c>
      <c r="B447" s="541" t="s">
        <v>360</v>
      </c>
      <c r="C447" s="541" t="s">
        <v>1432</v>
      </c>
      <c r="D447" s="541" t="s">
        <v>1432</v>
      </c>
      <c r="E447" s="542" t="s">
        <v>1432</v>
      </c>
      <c r="F447" s="541" t="s">
        <v>361</v>
      </c>
      <c r="G447" s="541" t="s">
        <v>195</v>
      </c>
      <c r="H447" s="541" t="s">
        <v>3875</v>
      </c>
      <c r="I447" s="541" t="s">
        <v>196</v>
      </c>
      <c r="J447" s="541">
        <v>528761</v>
      </c>
      <c r="K447" s="541">
        <v>173137</v>
      </c>
      <c r="L447" s="512" t="s">
        <v>3076</v>
      </c>
      <c r="M447" s="543">
        <v>42094</v>
      </c>
      <c r="N447" s="544" t="s">
        <v>1432</v>
      </c>
      <c r="O447" s="541">
        <v>0</v>
      </c>
      <c r="P447" s="541">
        <v>2</v>
      </c>
      <c r="Q447" s="545">
        <v>2</v>
      </c>
      <c r="R447" s="541" t="s">
        <v>362</v>
      </c>
      <c r="S447" s="541" t="s">
        <v>1438</v>
      </c>
      <c r="T447" s="544" t="s">
        <v>363</v>
      </c>
      <c r="U447" s="544" t="s">
        <v>364</v>
      </c>
      <c r="V447" s="544"/>
      <c r="W447" s="541" t="s">
        <v>1439</v>
      </c>
      <c r="X447" s="544" t="s">
        <v>1432</v>
      </c>
      <c r="Y447" s="541" t="s">
        <v>1442</v>
      </c>
      <c r="Z447" s="541" t="s">
        <v>1443</v>
      </c>
      <c r="AA447" s="541" t="s">
        <v>1444</v>
      </c>
      <c r="AB447" s="541" t="s">
        <v>2713</v>
      </c>
      <c r="AC447" s="546">
        <v>1.6E-2</v>
      </c>
      <c r="AD447" s="547">
        <v>42094</v>
      </c>
      <c r="AE447" s="547" t="s">
        <v>1938</v>
      </c>
      <c r="AF447" s="548"/>
      <c r="AG447" s="517" t="s">
        <v>3063</v>
      </c>
      <c r="AH447" s="542" t="s">
        <v>1445</v>
      </c>
      <c r="AI447" s="542">
        <v>0</v>
      </c>
      <c r="AJ447" s="542">
        <v>0</v>
      </c>
      <c r="AK447" s="542">
        <v>0</v>
      </c>
      <c r="AL447" s="542">
        <v>0</v>
      </c>
      <c r="AM447" s="542">
        <v>2</v>
      </c>
      <c r="AN447" s="542">
        <v>0</v>
      </c>
      <c r="AO447" s="542">
        <v>0</v>
      </c>
      <c r="AP447" s="542">
        <v>0</v>
      </c>
      <c r="AQ447" s="542">
        <v>0</v>
      </c>
      <c r="AR447" s="542">
        <v>0</v>
      </c>
      <c r="AS447" s="542">
        <v>0</v>
      </c>
      <c r="AT447" s="542">
        <v>2</v>
      </c>
      <c r="AU447" s="542">
        <v>0</v>
      </c>
      <c r="AV447" s="542">
        <v>0</v>
      </c>
      <c r="AW447" s="542">
        <v>0</v>
      </c>
      <c r="AX447" s="542">
        <v>0</v>
      </c>
      <c r="AY447" s="542">
        <v>0</v>
      </c>
      <c r="AZ447" s="542">
        <v>0</v>
      </c>
      <c r="BA447" s="542">
        <v>0</v>
      </c>
      <c r="BB447" s="542">
        <v>0</v>
      </c>
      <c r="BC447" s="542">
        <v>0</v>
      </c>
      <c r="BD447" s="542">
        <v>0</v>
      </c>
      <c r="BE447" s="542">
        <v>0</v>
      </c>
      <c r="BF447" s="542">
        <v>0</v>
      </c>
      <c r="BG447" s="542">
        <v>0</v>
      </c>
      <c r="BH447" s="542">
        <v>0</v>
      </c>
      <c r="BI447" s="542">
        <v>0</v>
      </c>
      <c r="BJ447" s="542">
        <v>0</v>
      </c>
      <c r="BK447" s="542">
        <v>0</v>
      </c>
      <c r="BL447" s="542">
        <v>0</v>
      </c>
      <c r="BM447" s="542">
        <v>0</v>
      </c>
      <c r="BN447" s="550" t="s">
        <v>4490</v>
      </c>
      <c r="BO447" s="551">
        <v>0</v>
      </c>
      <c r="BP447" s="552">
        <v>1</v>
      </c>
      <c r="BQ447" s="553">
        <v>1</v>
      </c>
      <c r="BR447" s="519">
        <v>0</v>
      </c>
      <c r="BS447" s="519">
        <v>0</v>
      </c>
      <c r="BT447" s="519">
        <v>0</v>
      </c>
      <c r="BU447" s="529">
        <v>0</v>
      </c>
      <c r="BV447" s="519">
        <v>0</v>
      </c>
      <c r="BW447" s="519">
        <v>0</v>
      </c>
      <c r="BX447" s="519">
        <v>0</v>
      </c>
      <c r="BY447" s="519">
        <v>0</v>
      </c>
      <c r="BZ447" s="519">
        <v>0</v>
      </c>
      <c r="CA447" s="519">
        <v>0</v>
      </c>
      <c r="CB447" s="519">
        <v>0</v>
      </c>
      <c r="CC447" s="519">
        <v>0</v>
      </c>
      <c r="CD447" s="519">
        <v>0</v>
      </c>
      <c r="CE447" s="519">
        <v>0</v>
      </c>
      <c r="CF447" s="519">
        <v>0</v>
      </c>
      <c r="CG447" s="519">
        <v>0</v>
      </c>
      <c r="CH447" s="519">
        <v>0</v>
      </c>
      <c r="CI447" s="519">
        <v>0</v>
      </c>
      <c r="CJ447" s="519">
        <v>0</v>
      </c>
      <c r="CK447" s="623">
        <f t="shared" si="6"/>
        <v>2</v>
      </c>
      <c r="CL447" s="554">
        <v>2</v>
      </c>
      <c r="CM447" s="554">
        <v>1</v>
      </c>
      <c r="CN447" s="554">
        <v>1</v>
      </c>
      <c r="CO447" s="524">
        <v>2</v>
      </c>
      <c r="CP447" s="524"/>
      <c r="CQ447" s="525" t="s">
        <v>4965</v>
      </c>
      <c r="CR447" s="526" t="s">
        <v>4965</v>
      </c>
      <c r="CS447" s="527" t="s">
        <v>4965</v>
      </c>
      <c r="CT447" s="527" t="s">
        <v>4965</v>
      </c>
      <c r="CU447" s="527" t="s">
        <v>4965</v>
      </c>
    </row>
    <row r="448" spans="1:99" ht="12" customHeight="1" x14ac:dyDescent="0.2">
      <c r="A448" s="540" t="s">
        <v>2442</v>
      </c>
      <c r="B448" s="541" t="s">
        <v>365</v>
      </c>
      <c r="C448" s="541" t="s">
        <v>1432</v>
      </c>
      <c r="D448" s="541" t="s">
        <v>1432</v>
      </c>
      <c r="E448" s="542" t="s">
        <v>443</v>
      </c>
      <c r="F448" s="541" t="s">
        <v>1432</v>
      </c>
      <c r="G448" s="541" t="s">
        <v>444</v>
      </c>
      <c r="H448" s="541" t="s">
        <v>2717</v>
      </c>
      <c r="I448" s="541" t="s">
        <v>445</v>
      </c>
      <c r="J448" s="541">
        <v>527339</v>
      </c>
      <c r="K448" s="541">
        <v>176604</v>
      </c>
      <c r="L448" s="512" t="s">
        <v>4766</v>
      </c>
      <c r="M448" s="543">
        <v>41341</v>
      </c>
      <c r="N448" s="544" t="s">
        <v>1432</v>
      </c>
      <c r="O448" s="541">
        <v>8</v>
      </c>
      <c r="P448" s="541">
        <v>3</v>
      </c>
      <c r="Q448" s="545">
        <v>-5</v>
      </c>
      <c r="R448" s="541" t="s">
        <v>366</v>
      </c>
      <c r="S448" s="541" t="s">
        <v>1438</v>
      </c>
      <c r="T448" s="544" t="s">
        <v>4804</v>
      </c>
      <c r="U448" s="544" t="s">
        <v>367</v>
      </c>
      <c r="V448" s="544"/>
      <c r="W448" s="541" t="s">
        <v>1439</v>
      </c>
      <c r="X448" s="544" t="s">
        <v>1432</v>
      </c>
      <c r="Y448" s="541" t="s">
        <v>1442</v>
      </c>
      <c r="Z448" s="541" t="s">
        <v>1453</v>
      </c>
      <c r="AA448" s="541" t="s">
        <v>1444</v>
      </c>
      <c r="AB448" s="541" t="s">
        <v>4207</v>
      </c>
      <c r="AC448" s="546">
        <v>3.2000000000000001E-2</v>
      </c>
      <c r="AD448" s="547">
        <v>41341</v>
      </c>
      <c r="AE448" s="547"/>
      <c r="AF448" s="548"/>
      <c r="AG448" s="517" t="s">
        <v>3063</v>
      </c>
      <c r="AH448" s="542" t="s">
        <v>1445</v>
      </c>
      <c r="AI448" s="549"/>
      <c r="AJ448" s="542">
        <v>0</v>
      </c>
      <c r="AK448" s="542">
        <v>0</v>
      </c>
      <c r="AL448" s="542">
        <v>0</v>
      </c>
      <c r="AM448" s="542">
        <v>-5</v>
      </c>
      <c r="AN448" s="542">
        <v>-3</v>
      </c>
      <c r="AO448" s="542">
        <v>1</v>
      </c>
      <c r="AP448" s="542">
        <v>2</v>
      </c>
      <c r="AQ448" s="542">
        <v>0</v>
      </c>
      <c r="AR448" s="542">
        <v>0</v>
      </c>
      <c r="AS448" s="542">
        <v>0</v>
      </c>
      <c r="AT448" s="542">
        <v>-5</v>
      </c>
      <c r="AU448" s="542">
        <v>-3</v>
      </c>
      <c r="AV448" s="542">
        <v>0</v>
      </c>
      <c r="AW448" s="542">
        <v>0</v>
      </c>
      <c r="AX448" s="542">
        <v>0</v>
      </c>
      <c r="AY448" s="542">
        <v>0</v>
      </c>
      <c r="AZ448" s="542">
        <v>0</v>
      </c>
      <c r="BA448" s="542">
        <v>0</v>
      </c>
      <c r="BB448" s="542">
        <v>0</v>
      </c>
      <c r="BC448" s="542">
        <v>1</v>
      </c>
      <c r="BD448" s="542">
        <v>2</v>
      </c>
      <c r="BE448" s="542">
        <v>0</v>
      </c>
      <c r="BF448" s="542">
        <v>0</v>
      </c>
      <c r="BG448" s="542">
        <v>0</v>
      </c>
      <c r="BH448" s="542">
        <v>0</v>
      </c>
      <c r="BI448" s="542">
        <v>0</v>
      </c>
      <c r="BJ448" s="542">
        <v>0</v>
      </c>
      <c r="BK448" s="542">
        <v>0</v>
      </c>
      <c r="BL448" s="542">
        <v>0</v>
      </c>
      <c r="BM448" s="542">
        <v>0</v>
      </c>
      <c r="BN448" s="550" t="s">
        <v>4490</v>
      </c>
      <c r="BO448" s="551">
        <v>0</v>
      </c>
      <c r="BP448" s="552">
        <v>-2.5</v>
      </c>
      <c r="BQ448" s="553">
        <v>-2.5</v>
      </c>
      <c r="BR448" s="519">
        <v>0</v>
      </c>
      <c r="BS448" s="519">
        <v>0</v>
      </c>
      <c r="BT448" s="519">
        <v>0</v>
      </c>
      <c r="BU448" s="529">
        <v>0</v>
      </c>
      <c r="BV448" s="519">
        <v>0</v>
      </c>
      <c r="BW448" s="519">
        <v>0</v>
      </c>
      <c r="BX448" s="519">
        <v>0</v>
      </c>
      <c r="BY448" s="519">
        <v>0</v>
      </c>
      <c r="BZ448" s="519">
        <v>0</v>
      </c>
      <c r="CA448" s="519">
        <v>0</v>
      </c>
      <c r="CB448" s="519">
        <v>0</v>
      </c>
      <c r="CC448" s="519">
        <v>0</v>
      </c>
      <c r="CD448" s="519">
        <v>0</v>
      </c>
      <c r="CE448" s="519">
        <v>0</v>
      </c>
      <c r="CF448" s="519">
        <v>0</v>
      </c>
      <c r="CG448" s="519">
        <v>0</v>
      </c>
      <c r="CH448" s="519">
        <v>0</v>
      </c>
      <c r="CI448" s="519">
        <v>0</v>
      </c>
      <c r="CJ448" s="519">
        <v>0</v>
      </c>
      <c r="CK448" s="623">
        <f t="shared" si="6"/>
        <v>-5</v>
      </c>
      <c r="CL448" s="554">
        <v>-5</v>
      </c>
      <c r="CM448" s="554">
        <v>-2.5</v>
      </c>
      <c r="CN448" s="554">
        <v>-2.5</v>
      </c>
      <c r="CO448" s="524">
        <v>8</v>
      </c>
      <c r="CP448" s="726"/>
      <c r="CQ448" s="525" t="s">
        <v>4965</v>
      </c>
      <c r="CR448" s="526" t="s">
        <v>4965</v>
      </c>
      <c r="CS448" s="527" t="s">
        <v>4965</v>
      </c>
      <c r="CT448" s="527" t="s">
        <v>4965</v>
      </c>
      <c r="CU448" s="527" t="s">
        <v>4965</v>
      </c>
    </row>
    <row r="449" spans="1:99" ht="12" customHeight="1" x14ac:dyDescent="0.2">
      <c r="A449" s="540" t="s">
        <v>2442</v>
      </c>
      <c r="B449" s="541" t="s">
        <v>368</v>
      </c>
      <c r="C449" s="566"/>
      <c r="D449" s="541" t="s">
        <v>1432</v>
      </c>
      <c r="E449" s="542" t="s">
        <v>1432</v>
      </c>
      <c r="F449" s="541" t="s">
        <v>1894</v>
      </c>
      <c r="G449" s="541" t="s">
        <v>369</v>
      </c>
      <c r="H449" s="541" t="s">
        <v>3875</v>
      </c>
      <c r="I449" s="541" t="s">
        <v>370</v>
      </c>
      <c r="J449" s="541">
        <v>529051</v>
      </c>
      <c r="K449" s="541">
        <v>172623</v>
      </c>
      <c r="L449" s="512" t="s">
        <v>3077</v>
      </c>
      <c r="M449" s="543">
        <v>42094</v>
      </c>
      <c r="N449" s="544" t="s">
        <v>1432</v>
      </c>
      <c r="O449" s="541">
        <v>0</v>
      </c>
      <c r="P449" s="541">
        <v>8</v>
      </c>
      <c r="Q449" s="545">
        <v>8</v>
      </c>
      <c r="R449" s="541" t="s">
        <v>371</v>
      </c>
      <c r="S449" s="541" t="s">
        <v>1438</v>
      </c>
      <c r="T449" s="544" t="s">
        <v>1875</v>
      </c>
      <c r="U449" s="544" t="s">
        <v>372</v>
      </c>
      <c r="V449" s="544"/>
      <c r="W449" s="541" t="s">
        <v>1439</v>
      </c>
      <c r="X449" s="544" t="s">
        <v>1432</v>
      </c>
      <c r="Y449" s="541" t="s">
        <v>1442</v>
      </c>
      <c r="Z449" s="541" t="s">
        <v>1443</v>
      </c>
      <c r="AA449" s="541" t="s">
        <v>1444</v>
      </c>
      <c r="AB449" s="541" t="s">
        <v>2713</v>
      </c>
      <c r="AC449" s="546">
        <v>7.4999999999999997E-2</v>
      </c>
      <c r="AD449" s="547">
        <v>42094</v>
      </c>
      <c r="AE449" s="547" t="s">
        <v>1938</v>
      </c>
      <c r="AF449" s="548"/>
      <c r="AG449" s="517" t="s">
        <v>1931</v>
      </c>
      <c r="AH449" s="542" t="s">
        <v>373</v>
      </c>
      <c r="AI449" s="542">
        <v>0</v>
      </c>
      <c r="AJ449" s="542">
        <v>0</v>
      </c>
      <c r="AK449" s="542">
        <v>0</v>
      </c>
      <c r="AL449" s="542">
        <v>0</v>
      </c>
      <c r="AM449" s="542">
        <v>0</v>
      </c>
      <c r="AN449" s="542">
        <v>6</v>
      </c>
      <c r="AO449" s="542">
        <v>2</v>
      </c>
      <c r="AP449" s="542">
        <v>0</v>
      </c>
      <c r="AQ449" s="542">
        <v>0</v>
      </c>
      <c r="AR449" s="542">
        <v>0</v>
      </c>
      <c r="AS449" s="542">
        <v>0</v>
      </c>
      <c r="AT449" s="542">
        <v>0</v>
      </c>
      <c r="AU449" s="542">
        <v>6</v>
      </c>
      <c r="AV449" s="542">
        <v>2</v>
      </c>
      <c r="AW449" s="542">
        <v>0</v>
      </c>
      <c r="AX449" s="542">
        <v>0</v>
      </c>
      <c r="AY449" s="542">
        <v>0</v>
      </c>
      <c r="AZ449" s="542">
        <v>0</v>
      </c>
      <c r="BA449" s="542">
        <v>0</v>
      </c>
      <c r="BB449" s="542">
        <v>0</v>
      </c>
      <c r="BC449" s="542">
        <v>0</v>
      </c>
      <c r="BD449" s="542">
        <v>0</v>
      </c>
      <c r="BE449" s="542">
        <v>0</v>
      </c>
      <c r="BF449" s="542">
        <v>0</v>
      </c>
      <c r="BG449" s="542">
        <v>0</v>
      </c>
      <c r="BH449" s="542">
        <v>0</v>
      </c>
      <c r="BI449" s="542">
        <v>0</v>
      </c>
      <c r="BJ449" s="542">
        <v>0</v>
      </c>
      <c r="BK449" s="542">
        <v>0</v>
      </c>
      <c r="BL449" s="542">
        <v>0</v>
      </c>
      <c r="BM449" s="542">
        <v>0</v>
      </c>
      <c r="BN449" s="550" t="s">
        <v>4490</v>
      </c>
      <c r="BO449" s="551">
        <v>0</v>
      </c>
      <c r="BP449" s="552">
        <v>4</v>
      </c>
      <c r="BQ449" s="553">
        <v>4</v>
      </c>
      <c r="BR449" s="519">
        <v>0</v>
      </c>
      <c r="BS449" s="519">
        <v>0</v>
      </c>
      <c r="BT449" s="519">
        <v>0</v>
      </c>
      <c r="BU449" s="529">
        <v>0</v>
      </c>
      <c r="BV449" s="519">
        <v>0</v>
      </c>
      <c r="BW449" s="519">
        <v>0</v>
      </c>
      <c r="BX449" s="519">
        <v>0</v>
      </c>
      <c r="BY449" s="519">
        <v>0</v>
      </c>
      <c r="BZ449" s="519">
        <v>0</v>
      </c>
      <c r="CA449" s="519">
        <v>0</v>
      </c>
      <c r="CB449" s="519">
        <v>0</v>
      </c>
      <c r="CC449" s="519">
        <v>0</v>
      </c>
      <c r="CD449" s="519">
        <v>0</v>
      </c>
      <c r="CE449" s="519">
        <v>0</v>
      </c>
      <c r="CF449" s="519">
        <v>0</v>
      </c>
      <c r="CG449" s="519">
        <v>0</v>
      </c>
      <c r="CH449" s="519">
        <v>0</v>
      </c>
      <c r="CI449" s="519">
        <v>0</v>
      </c>
      <c r="CJ449" s="519">
        <v>0</v>
      </c>
      <c r="CK449" s="623">
        <f t="shared" si="6"/>
        <v>8</v>
      </c>
      <c r="CL449" s="554">
        <v>8</v>
      </c>
      <c r="CM449" s="554">
        <v>4</v>
      </c>
      <c r="CN449" s="554">
        <v>4</v>
      </c>
      <c r="CO449" s="524">
        <v>2</v>
      </c>
      <c r="CP449" s="524" t="s">
        <v>1938</v>
      </c>
      <c r="CQ449" s="525" t="s">
        <v>4965</v>
      </c>
      <c r="CR449" s="526" t="s">
        <v>4965</v>
      </c>
      <c r="CS449" s="527" t="s">
        <v>4965</v>
      </c>
      <c r="CT449" s="527" t="s">
        <v>4965</v>
      </c>
      <c r="CU449" s="527" t="s">
        <v>4965</v>
      </c>
    </row>
    <row r="450" spans="1:99" ht="12" customHeight="1" x14ac:dyDescent="0.2">
      <c r="A450" s="540" t="s">
        <v>2442</v>
      </c>
      <c r="B450" s="541" t="s">
        <v>374</v>
      </c>
      <c r="C450" s="541" t="s">
        <v>1432</v>
      </c>
      <c r="D450" s="541" t="s">
        <v>1432</v>
      </c>
      <c r="E450" s="542" t="s">
        <v>1432</v>
      </c>
      <c r="F450" s="541" t="s">
        <v>375</v>
      </c>
      <c r="G450" s="541" t="s">
        <v>3313</v>
      </c>
      <c r="H450" s="541" t="s">
        <v>1458</v>
      </c>
      <c r="I450" s="541" t="s">
        <v>376</v>
      </c>
      <c r="J450" s="541">
        <v>524586</v>
      </c>
      <c r="K450" s="541">
        <v>175212</v>
      </c>
      <c r="L450" s="512" t="s">
        <v>3088</v>
      </c>
      <c r="M450" s="543">
        <v>42054</v>
      </c>
      <c r="N450" s="544" t="s">
        <v>1432</v>
      </c>
      <c r="O450" s="541">
        <v>0</v>
      </c>
      <c r="P450" s="541">
        <v>1</v>
      </c>
      <c r="Q450" s="545">
        <v>1</v>
      </c>
      <c r="R450" s="541" t="s">
        <v>378</v>
      </c>
      <c r="S450" s="541" t="s">
        <v>1389</v>
      </c>
      <c r="T450" s="544" t="s">
        <v>169</v>
      </c>
      <c r="U450" s="544" t="s">
        <v>379</v>
      </c>
      <c r="V450" s="544"/>
      <c r="W450" s="541" t="s">
        <v>1439</v>
      </c>
      <c r="X450" s="544" t="s">
        <v>1432</v>
      </c>
      <c r="Y450" s="541" t="s">
        <v>1442</v>
      </c>
      <c r="Z450" s="541" t="s">
        <v>3893</v>
      </c>
      <c r="AA450" s="541" t="s">
        <v>1444</v>
      </c>
      <c r="AB450" s="541" t="s">
        <v>4720</v>
      </c>
      <c r="AC450" s="546">
        <v>6.0000000000000001E-3</v>
      </c>
      <c r="AD450" s="547">
        <v>42054</v>
      </c>
      <c r="AE450" s="547" t="s">
        <v>1938</v>
      </c>
      <c r="AF450" s="548"/>
      <c r="AG450" s="517" t="s">
        <v>3063</v>
      </c>
      <c r="AH450" s="542" t="s">
        <v>1445</v>
      </c>
      <c r="AI450" s="549"/>
      <c r="AJ450" s="542">
        <v>0</v>
      </c>
      <c r="AK450" s="542">
        <v>0</v>
      </c>
      <c r="AL450" s="542">
        <v>0</v>
      </c>
      <c r="AM450" s="542">
        <v>1</v>
      </c>
      <c r="AN450" s="542">
        <v>0</v>
      </c>
      <c r="AO450" s="542">
        <v>0</v>
      </c>
      <c r="AP450" s="542">
        <v>0</v>
      </c>
      <c r="AQ450" s="542">
        <v>0</v>
      </c>
      <c r="AR450" s="542">
        <v>0</v>
      </c>
      <c r="AS450" s="542">
        <v>0</v>
      </c>
      <c r="AT450" s="542">
        <v>1</v>
      </c>
      <c r="AU450" s="542">
        <v>0</v>
      </c>
      <c r="AV450" s="542">
        <v>0</v>
      </c>
      <c r="AW450" s="542">
        <v>0</v>
      </c>
      <c r="AX450" s="542">
        <v>0</v>
      </c>
      <c r="AY450" s="542">
        <v>0</v>
      </c>
      <c r="AZ450" s="542">
        <v>0</v>
      </c>
      <c r="BA450" s="542">
        <v>0</v>
      </c>
      <c r="BB450" s="542">
        <v>0</v>
      </c>
      <c r="BC450" s="542">
        <v>0</v>
      </c>
      <c r="BD450" s="542">
        <v>0</v>
      </c>
      <c r="BE450" s="542">
        <v>0</v>
      </c>
      <c r="BF450" s="542">
        <v>0</v>
      </c>
      <c r="BG450" s="542">
        <v>0</v>
      </c>
      <c r="BH450" s="542">
        <v>0</v>
      </c>
      <c r="BI450" s="542">
        <v>0</v>
      </c>
      <c r="BJ450" s="542">
        <v>0</v>
      </c>
      <c r="BK450" s="542">
        <v>0</v>
      </c>
      <c r="BL450" s="542">
        <v>0</v>
      </c>
      <c r="BM450" s="542">
        <v>0</v>
      </c>
      <c r="BN450" s="550" t="s">
        <v>4490</v>
      </c>
      <c r="BO450" s="551">
        <v>0</v>
      </c>
      <c r="BP450" s="552">
        <v>0.5</v>
      </c>
      <c r="BQ450" s="553">
        <v>0.5</v>
      </c>
      <c r="BR450" s="519">
        <v>0</v>
      </c>
      <c r="BS450" s="519">
        <v>0</v>
      </c>
      <c r="BT450" s="519">
        <v>0</v>
      </c>
      <c r="BU450" s="529">
        <v>0</v>
      </c>
      <c r="BV450" s="519">
        <v>0</v>
      </c>
      <c r="BW450" s="519">
        <v>0</v>
      </c>
      <c r="BX450" s="519">
        <v>0</v>
      </c>
      <c r="BY450" s="519">
        <v>0</v>
      </c>
      <c r="BZ450" s="519">
        <v>0</v>
      </c>
      <c r="CA450" s="519">
        <v>0</v>
      </c>
      <c r="CB450" s="519">
        <v>0</v>
      </c>
      <c r="CC450" s="519">
        <v>0</v>
      </c>
      <c r="CD450" s="519">
        <v>0</v>
      </c>
      <c r="CE450" s="519">
        <v>0</v>
      </c>
      <c r="CF450" s="519">
        <v>0</v>
      </c>
      <c r="CG450" s="519">
        <v>0</v>
      </c>
      <c r="CH450" s="519">
        <v>0</v>
      </c>
      <c r="CI450" s="519">
        <v>0</v>
      </c>
      <c r="CJ450" s="519">
        <v>0</v>
      </c>
      <c r="CK450" s="623">
        <f t="shared" ref="CK450:CK513" si="7">SUM(BP450:CJ450)</f>
        <v>1</v>
      </c>
      <c r="CL450" s="554">
        <v>1</v>
      </c>
      <c r="CM450" s="554">
        <v>0.5</v>
      </c>
      <c r="CN450" s="554">
        <v>0.5</v>
      </c>
      <c r="CO450" s="524">
        <v>8</v>
      </c>
      <c r="CP450" s="726"/>
      <c r="CQ450" s="525" t="s">
        <v>4965</v>
      </c>
      <c r="CR450" s="526" t="s">
        <v>4965</v>
      </c>
      <c r="CS450" s="527" t="s">
        <v>4965</v>
      </c>
      <c r="CT450" s="527" t="s">
        <v>4965</v>
      </c>
      <c r="CU450" s="527" t="s">
        <v>4965</v>
      </c>
    </row>
    <row r="451" spans="1:99" ht="12" customHeight="1" x14ac:dyDescent="0.2">
      <c r="A451" s="540" t="s">
        <v>2442</v>
      </c>
      <c r="B451" s="541" t="s">
        <v>380</v>
      </c>
      <c r="C451" s="541" t="s">
        <v>1432</v>
      </c>
      <c r="D451" s="541" t="s">
        <v>1432</v>
      </c>
      <c r="E451" s="542" t="s">
        <v>1432</v>
      </c>
      <c r="F451" s="541" t="s">
        <v>381</v>
      </c>
      <c r="G451" s="541" t="s">
        <v>4568</v>
      </c>
      <c r="H451" s="541" t="s">
        <v>1458</v>
      </c>
      <c r="I451" s="541" t="s">
        <v>382</v>
      </c>
      <c r="J451" s="541">
        <v>523602</v>
      </c>
      <c r="K451" s="541">
        <v>175799</v>
      </c>
      <c r="L451" s="512" t="s">
        <v>3088</v>
      </c>
      <c r="M451" s="543">
        <v>42093</v>
      </c>
      <c r="N451" s="544" t="s">
        <v>1432</v>
      </c>
      <c r="O451" s="541">
        <v>2</v>
      </c>
      <c r="P451" s="541">
        <v>6</v>
      </c>
      <c r="Q451" s="545">
        <v>4</v>
      </c>
      <c r="R451" s="541" t="s">
        <v>2169</v>
      </c>
      <c r="S451" s="541" t="s">
        <v>1438</v>
      </c>
      <c r="T451" s="544" t="s">
        <v>1712</v>
      </c>
      <c r="U451" s="544" t="s">
        <v>2170</v>
      </c>
      <c r="V451" s="544"/>
      <c r="W451" s="541" t="s">
        <v>1439</v>
      </c>
      <c r="X451" s="544" t="s">
        <v>1432</v>
      </c>
      <c r="Y451" s="541" t="s">
        <v>1442</v>
      </c>
      <c r="Z451" s="541" t="s">
        <v>4694</v>
      </c>
      <c r="AA451" s="541" t="s">
        <v>1444</v>
      </c>
      <c r="AB451" s="541" t="s">
        <v>2723</v>
      </c>
      <c r="AC451" s="546">
        <v>1.7000000000000001E-2</v>
      </c>
      <c r="AD451" s="547">
        <v>42093</v>
      </c>
      <c r="AE451" s="547" t="s">
        <v>1938</v>
      </c>
      <c r="AF451" s="548"/>
      <c r="AG451" s="517" t="s">
        <v>3063</v>
      </c>
      <c r="AH451" s="542" t="s">
        <v>1445</v>
      </c>
      <c r="AI451" s="542">
        <v>0</v>
      </c>
      <c r="AJ451" s="542">
        <v>0</v>
      </c>
      <c r="AK451" s="542">
        <v>0</v>
      </c>
      <c r="AL451" s="542">
        <v>0</v>
      </c>
      <c r="AM451" s="542">
        <v>4</v>
      </c>
      <c r="AN451" s="542">
        <v>2</v>
      </c>
      <c r="AO451" s="542">
        <v>-2</v>
      </c>
      <c r="AP451" s="542">
        <v>0</v>
      </c>
      <c r="AQ451" s="542">
        <v>0</v>
      </c>
      <c r="AR451" s="542">
        <v>0</v>
      </c>
      <c r="AS451" s="542">
        <v>0</v>
      </c>
      <c r="AT451" s="542">
        <v>4</v>
      </c>
      <c r="AU451" s="542">
        <v>2</v>
      </c>
      <c r="AV451" s="542">
        <v>-2</v>
      </c>
      <c r="AW451" s="542">
        <v>0</v>
      </c>
      <c r="AX451" s="542">
        <v>0</v>
      </c>
      <c r="AY451" s="542">
        <v>0</v>
      </c>
      <c r="AZ451" s="542">
        <v>0</v>
      </c>
      <c r="BA451" s="542">
        <v>0</v>
      </c>
      <c r="BB451" s="542">
        <v>0</v>
      </c>
      <c r="BC451" s="542">
        <v>0</v>
      </c>
      <c r="BD451" s="542">
        <v>0</v>
      </c>
      <c r="BE451" s="542">
        <v>0</v>
      </c>
      <c r="BF451" s="542">
        <v>0</v>
      </c>
      <c r="BG451" s="542">
        <v>0</v>
      </c>
      <c r="BH451" s="542">
        <v>0</v>
      </c>
      <c r="BI451" s="542">
        <v>0</v>
      </c>
      <c r="BJ451" s="542">
        <v>0</v>
      </c>
      <c r="BK451" s="542">
        <v>0</v>
      </c>
      <c r="BL451" s="542">
        <v>0</v>
      </c>
      <c r="BM451" s="542">
        <v>0</v>
      </c>
      <c r="BN451" s="550" t="s">
        <v>4490</v>
      </c>
      <c r="BO451" s="551">
        <v>0</v>
      </c>
      <c r="BP451" s="552">
        <v>2</v>
      </c>
      <c r="BQ451" s="553">
        <v>2</v>
      </c>
      <c r="BR451" s="519">
        <v>0</v>
      </c>
      <c r="BS451" s="519">
        <v>0</v>
      </c>
      <c r="BT451" s="519">
        <v>0</v>
      </c>
      <c r="BU451" s="529">
        <v>0</v>
      </c>
      <c r="BV451" s="519">
        <v>0</v>
      </c>
      <c r="BW451" s="519">
        <v>0</v>
      </c>
      <c r="BX451" s="519">
        <v>0</v>
      </c>
      <c r="BY451" s="519">
        <v>0</v>
      </c>
      <c r="BZ451" s="519">
        <v>0</v>
      </c>
      <c r="CA451" s="519">
        <v>0</v>
      </c>
      <c r="CB451" s="519">
        <v>0</v>
      </c>
      <c r="CC451" s="519">
        <v>0</v>
      </c>
      <c r="CD451" s="519">
        <v>0</v>
      </c>
      <c r="CE451" s="519">
        <v>0</v>
      </c>
      <c r="CF451" s="519">
        <v>0</v>
      </c>
      <c r="CG451" s="519">
        <v>0</v>
      </c>
      <c r="CH451" s="519">
        <v>0</v>
      </c>
      <c r="CI451" s="519">
        <v>0</v>
      </c>
      <c r="CJ451" s="519">
        <v>0</v>
      </c>
      <c r="CK451" s="623">
        <f t="shared" si="7"/>
        <v>4</v>
      </c>
      <c r="CL451" s="554">
        <v>4</v>
      </c>
      <c r="CM451" s="554">
        <v>2</v>
      </c>
      <c r="CN451" s="554">
        <v>2</v>
      </c>
      <c r="CO451" s="524">
        <v>2</v>
      </c>
      <c r="CP451" s="524"/>
      <c r="CQ451" s="525" t="s">
        <v>4965</v>
      </c>
      <c r="CR451" s="526" t="s">
        <v>4965</v>
      </c>
      <c r="CS451" s="527" t="s">
        <v>4965</v>
      </c>
      <c r="CT451" s="527" t="s">
        <v>4965</v>
      </c>
      <c r="CU451" s="527" t="s">
        <v>4965</v>
      </c>
    </row>
    <row r="452" spans="1:99" ht="12" customHeight="1" x14ac:dyDescent="0.2">
      <c r="A452" s="540" t="s">
        <v>2442</v>
      </c>
      <c r="B452" s="541" t="s">
        <v>2171</v>
      </c>
      <c r="C452" s="541" t="s">
        <v>1432</v>
      </c>
      <c r="D452" s="541" t="s">
        <v>1432</v>
      </c>
      <c r="E452" s="542" t="s">
        <v>1432</v>
      </c>
      <c r="F452" s="541" t="s">
        <v>1894</v>
      </c>
      <c r="G452" s="541" t="s">
        <v>2172</v>
      </c>
      <c r="H452" s="541" t="s">
        <v>2524</v>
      </c>
      <c r="I452" s="541" t="s">
        <v>4779</v>
      </c>
      <c r="J452" s="541">
        <v>529421</v>
      </c>
      <c r="K452" s="541">
        <v>171331</v>
      </c>
      <c r="L452" s="512" t="s">
        <v>3081</v>
      </c>
      <c r="M452" s="543">
        <v>42094</v>
      </c>
      <c r="N452" s="544" t="s">
        <v>1432</v>
      </c>
      <c r="O452" s="541">
        <v>8</v>
      </c>
      <c r="P452" s="541">
        <v>1</v>
      </c>
      <c r="Q452" s="545">
        <v>-7</v>
      </c>
      <c r="R452" s="541" t="s">
        <v>2173</v>
      </c>
      <c r="S452" s="541" t="s">
        <v>1438</v>
      </c>
      <c r="T452" s="544" t="s">
        <v>3940</v>
      </c>
      <c r="U452" s="544" t="s">
        <v>2170</v>
      </c>
      <c r="V452" s="544"/>
      <c r="W452" s="541" t="s">
        <v>1439</v>
      </c>
      <c r="X452" s="544" t="s">
        <v>1432</v>
      </c>
      <c r="Y452" s="541" t="s">
        <v>1442</v>
      </c>
      <c r="Z452" s="541" t="s">
        <v>1453</v>
      </c>
      <c r="AA452" s="541" t="s">
        <v>1444</v>
      </c>
      <c r="AB452" s="541" t="s">
        <v>4207</v>
      </c>
      <c r="AC452" s="546">
        <v>7.6999999999999999E-2</v>
      </c>
      <c r="AD452" s="547">
        <v>42094</v>
      </c>
      <c r="AE452" s="547" t="s">
        <v>1938</v>
      </c>
      <c r="AF452" s="548"/>
      <c r="AG452" s="517" t="s">
        <v>1931</v>
      </c>
      <c r="AH452" s="542" t="s">
        <v>3905</v>
      </c>
      <c r="AI452" s="542">
        <v>0</v>
      </c>
      <c r="AJ452" s="542">
        <v>0</v>
      </c>
      <c r="AK452" s="542">
        <v>0</v>
      </c>
      <c r="AL452" s="542">
        <v>-5</v>
      </c>
      <c r="AM452" s="542">
        <v>-3</v>
      </c>
      <c r="AN452" s="542">
        <v>0</v>
      </c>
      <c r="AO452" s="542">
        <v>0</v>
      </c>
      <c r="AP452" s="542">
        <v>0</v>
      </c>
      <c r="AQ452" s="542">
        <v>1</v>
      </c>
      <c r="AR452" s="542">
        <v>0</v>
      </c>
      <c r="AS452" s="542">
        <v>-5</v>
      </c>
      <c r="AT452" s="542">
        <v>-3</v>
      </c>
      <c r="AU452" s="542">
        <v>0</v>
      </c>
      <c r="AV452" s="542">
        <v>0</v>
      </c>
      <c r="AW452" s="542">
        <v>0</v>
      </c>
      <c r="AX452" s="542">
        <v>0</v>
      </c>
      <c r="AY452" s="542">
        <v>0</v>
      </c>
      <c r="AZ452" s="542">
        <v>0</v>
      </c>
      <c r="BA452" s="542">
        <v>0</v>
      </c>
      <c r="BB452" s="542">
        <v>0</v>
      </c>
      <c r="BC452" s="542">
        <v>0</v>
      </c>
      <c r="BD452" s="542">
        <v>0</v>
      </c>
      <c r="BE452" s="542">
        <v>1</v>
      </c>
      <c r="BF452" s="542">
        <v>0</v>
      </c>
      <c r="BG452" s="542">
        <v>0</v>
      </c>
      <c r="BH452" s="542">
        <v>0</v>
      </c>
      <c r="BI452" s="542">
        <v>0</v>
      </c>
      <c r="BJ452" s="542">
        <v>0</v>
      </c>
      <c r="BK452" s="542">
        <v>0</v>
      </c>
      <c r="BL452" s="542">
        <v>0</v>
      </c>
      <c r="BM452" s="542">
        <v>0</v>
      </c>
      <c r="BN452" s="550" t="s">
        <v>4490</v>
      </c>
      <c r="BO452" s="551">
        <v>0</v>
      </c>
      <c r="BP452" s="552">
        <v>-3.5</v>
      </c>
      <c r="BQ452" s="553">
        <v>-3.5</v>
      </c>
      <c r="BR452" s="519">
        <v>0</v>
      </c>
      <c r="BS452" s="519">
        <v>0</v>
      </c>
      <c r="BT452" s="519">
        <v>0</v>
      </c>
      <c r="BU452" s="529">
        <v>0</v>
      </c>
      <c r="BV452" s="519">
        <v>0</v>
      </c>
      <c r="BW452" s="519">
        <v>0</v>
      </c>
      <c r="BX452" s="519">
        <v>0</v>
      </c>
      <c r="BY452" s="519">
        <v>0</v>
      </c>
      <c r="BZ452" s="519">
        <v>0</v>
      </c>
      <c r="CA452" s="519">
        <v>0</v>
      </c>
      <c r="CB452" s="519">
        <v>0</v>
      </c>
      <c r="CC452" s="519">
        <v>0</v>
      </c>
      <c r="CD452" s="519">
        <v>0</v>
      </c>
      <c r="CE452" s="519">
        <v>0</v>
      </c>
      <c r="CF452" s="519">
        <v>0</v>
      </c>
      <c r="CG452" s="519">
        <v>0</v>
      </c>
      <c r="CH452" s="519">
        <v>0</v>
      </c>
      <c r="CI452" s="519">
        <v>0</v>
      </c>
      <c r="CJ452" s="519">
        <v>0</v>
      </c>
      <c r="CK452" s="623">
        <f t="shared" si="7"/>
        <v>-7</v>
      </c>
      <c r="CL452" s="554">
        <v>-7</v>
      </c>
      <c r="CM452" s="554">
        <v>-3.5</v>
      </c>
      <c r="CN452" s="554">
        <v>-3.5</v>
      </c>
      <c r="CO452" s="524">
        <v>8</v>
      </c>
      <c r="CP452" s="726"/>
      <c r="CQ452" s="525" t="s">
        <v>4965</v>
      </c>
      <c r="CR452" s="526" t="s">
        <v>4965</v>
      </c>
      <c r="CS452" s="527" t="s">
        <v>4965</v>
      </c>
      <c r="CT452" s="527" t="s">
        <v>4965</v>
      </c>
      <c r="CU452" s="527" t="s">
        <v>4965</v>
      </c>
    </row>
    <row r="453" spans="1:99" ht="12" customHeight="1" x14ac:dyDescent="0.2">
      <c r="A453" s="540" t="s">
        <v>2442</v>
      </c>
      <c r="B453" s="541" t="s">
        <v>2174</v>
      </c>
      <c r="C453" s="541" t="s">
        <v>1432</v>
      </c>
      <c r="D453" s="541" t="s">
        <v>1432</v>
      </c>
      <c r="E453" s="542" t="s">
        <v>1432</v>
      </c>
      <c r="F453" s="541" t="s">
        <v>2175</v>
      </c>
      <c r="G453" s="541" t="s">
        <v>413</v>
      </c>
      <c r="H453" s="541" t="s">
        <v>2717</v>
      </c>
      <c r="I453" s="541" t="s">
        <v>414</v>
      </c>
      <c r="J453" s="541">
        <v>527358</v>
      </c>
      <c r="K453" s="541">
        <v>175151</v>
      </c>
      <c r="L453" s="512" t="s">
        <v>3084</v>
      </c>
      <c r="M453" s="543">
        <v>41968</v>
      </c>
      <c r="N453" s="544" t="s">
        <v>1432</v>
      </c>
      <c r="O453" s="541">
        <v>0</v>
      </c>
      <c r="P453" s="541">
        <v>1</v>
      </c>
      <c r="Q453" s="545">
        <v>1</v>
      </c>
      <c r="R453" s="541" t="s">
        <v>2177</v>
      </c>
      <c r="S453" s="541" t="s">
        <v>3187</v>
      </c>
      <c r="T453" s="544" t="s">
        <v>1369</v>
      </c>
      <c r="U453" s="544" t="s">
        <v>359</v>
      </c>
      <c r="V453" s="544"/>
      <c r="W453" s="541" t="s">
        <v>1439</v>
      </c>
      <c r="X453" s="544" t="s">
        <v>1432</v>
      </c>
      <c r="Y453" s="541" t="s">
        <v>1442</v>
      </c>
      <c r="Z453" s="541" t="s">
        <v>3893</v>
      </c>
      <c r="AA453" s="541" t="s">
        <v>1444</v>
      </c>
      <c r="AB453" s="541" t="s">
        <v>4720</v>
      </c>
      <c r="AC453" s="546">
        <v>4.0000000000000001E-3</v>
      </c>
      <c r="AD453" s="547">
        <v>41968</v>
      </c>
      <c r="AE453" s="547" t="s">
        <v>1938</v>
      </c>
      <c r="AF453" s="548"/>
      <c r="AG453" s="517" t="s">
        <v>3063</v>
      </c>
      <c r="AH453" s="542" t="s">
        <v>1445</v>
      </c>
      <c r="AI453" s="542">
        <v>0</v>
      </c>
      <c r="AJ453" s="542">
        <v>0</v>
      </c>
      <c r="AK453" s="542">
        <v>0</v>
      </c>
      <c r="AL453" s="542">
        <v>0</v>
      </c>
      <c r="AM453" s="542">
        <v>1</v>
      </c>
      <c r="AN453" s="542">
        <v>0</v>
      </c>
      <c r="AO453" s="542">
        <v>0</v>
      </c>
      <c r="AP453" s="542">
        <v>0</v>
      </c>
      <c r="AQ453" s="542">
        <v>0</v>
      </c>
      <c r="AR453" s="542">
        <v>0</v>
      </c>
      <c r="AS453" s="542">
        <v>0</v>
      </c>
      <c r="AT453" s="542">
        <v>1</v>
      </c>
      <c r="AU453" s="542">
        <v>0</v>
      </c>
      <c r="AV453" s="542">
        <v>0</v>
      </c>
      <c r="AW453" s="542">
        <v>0</v>
      </c>
      <c r="AX453" s="542">
        <v>0</v>
      </c>
      <c r="AY453" s="542">
        <v>0</v>
      </c>
      <c r="AZ453" s="542">
        <v>0</v>
      </c>
      <c r="BA453" s="542">
        <v>0</v>
      </c>
      <c r="BB453" s="542">
        <v>0</v>
      </c>
      <c r="BC453" s="542">
        <v>0</v>
      </c>
      <c r="BD453" s="542">
        <v>0</v>
      </c>
      <c r="BE453" s="542">
        <v>0</v>
      </c>
      <c r="BF453" s="542">
        <v>0</v>
      </c>
      <c r="BG453" s="542">
        <v>0</v>
      </c>
      <c r="BH453" s="542">
        <v>0</v>
      </c>
      <c r="BI453" s="542">
        <v>0</v>
      </c>
      <c r="BJ453" s="542">
        <v>0</v>
      </c>
      <c r="BK453" s="542">
        <v>0</v>
      </c>
      <c r="BL453" s="542">
        <v>0</v>
      </c>
      <c r="BM453" s="542">
        <v>0</v>
      </c>
      <c r="BN453" s="550" t="s">
        <v>4490</v>
      </c>
      <c r="BO453" s="551">
        <v>0</v>
      </c>
      <c r="BP453" s="552">
        <v>0.5</v>
      </c>
      <c r="BQ453" s="553">
        <v>0.5</v>
      </c>
      <c r="BR453" s="519">
        <v>0</v>
      </c>
      <c r="BS453" s="519">
        <v>0</v>
      </c>
      <c r="BT453" s="519">
        <v>0</v>
      </c>
      <c r="BU453" s="529">
        <v>0</v>
      </c>
      <c r="BV453" s="519">
        <v>0</v>
      </c>
      <c r="BW453" s="519">
        <v>0</v>
      </c>
      <c r="BX453" s="519">
        <v>0</v>
      </c>
      <c r="BY453" s="519">
        <v>0</v>
      </c>
      <c r="BZ453" s="519">
        <v>0</v>
      </c>
      <c r="CA453" s="519">
        <v>0</v>
      </c>
      <c r="CB453" s="519">
        <v>0</v>
      </c>
      <c r="CC453" s="519">
        <v>0</v>
      </c>
      <c r="CD453" s="519">
        <v>0</v>
      </c>
      <c r="CE453" s="519">
        <v>0</v>
      </c>
      <c r="CF453" s="519">
        <v>0</v>
      </c>
      <c r="CG453" s="519">
        <v>0</v>
      </c>
      <c r="CH453" s="519">
        <v>0</v>
      </c>
      <c r="CI453" s="519">
        <v>0</v>
      </c>
      <c r="CJ453" s="519">
        <v>0</v>
      </c>
      <c r="CK453" s="623">
        <f t="shared" si="7"/>
        <v>1</v>
      </c>
      <c r="CL453" s="554">
        <v>1</v>
      </c>
      <c r="CM453" s="554">
        <v>0.5</v>
      </c>
      <c r="CN453" s="554">
        <v>0.5</v>
      </c>
      <c r="CO453" s="524">
        <v>8</v>
      </c>
      <c r="CP453" s="726"/>
      <c r="CQ453" s="530" t="s">
        <v>1940</v>
      </c>
      <c r="CR453" s="526" t="s">
        <v>4965</v>
      </c>
      <c r="CS453" s="527" t="s">
        <v>4965</v>
      </c>
      <c r="CT453" s="527" t="s">
        <v>4965</v>
      </c>
      <c r="CU453" s="527" t="s">
        <v>4965</v>
      </c>
    </row>
    <row r="454" spans="1:99" ht="12" customHeight="1" x14ac:dyDescent="0.2">
      <c r="A454" s="540" t="s">
        <v>2442</v>
      </c>
      <c r="B454" s="541" t="s">
        <v>2178</v>
      </c>
      <c r="C454" s="541" t="s">
        <v>1432</v>
      </c>
      <c r="D454" s="541" t="s">
        <v>1432</v>
      </c>
      <c r="E454" s="542" t="s">
        <v>1432</v>
      </c>
      <c r="F454" s="541" t="s">
        <v>2179</v>
      </c>
      <c r="G454" s="541" t="s">
        <v>2716</v>
      </c>
      <c r="H454" s="541" t="s">
        <v>2717</v>
      </c>
      <c r="I454" s="541" t="s">
        <v>2180</v>
      </c>
      <c r="J454" s="541">
        <v>527759</v>
      </c>
      <c r="K454" s="541">
        <v>175524</v>
      </c>
      <c r="L454" s="512" t="s">
        <v>3085</v>
      </c>
      <c r="M454" s="543">
        <v>41975</v>
      </c>
      <c r="N454" s="544" t="s">
        <v>1432</v>
      </c>
      <c r="O454" s="541">
        <v>1</v>
      </c>
      <c r="P454" s="541">
        <v>3</v>
      </c>
      <c r="Q454" s="545">
        <v>2</v>
      </c>
      <c r="R454" s="541" t="s">
        <v>2181</v>
      </c>
      <c r="S454" s="541" t="s">
        <v>1438</v>
      </c>
      <c r="T454" s="544" t="s">
        <v>2882</v>
      </c>
      <c r="U454" s="544" t="s">
        <v>2182</v>
      </c>
      <c r="V454" s="544"/>
      <c r="W454" s="541" t="s">
        <v>1439</v>
      </c>
      <c r="X454" s="544" t="s">
        <v>1432</v>
      </c>
      <c r="Y454" s="541" t="s">
        <v>1442</v>
      </c>
      <c r="Z454" s="541" t="s">
        <v>1453</v>
      </c>
      <c r="AA454" s="541" t="s">
        <v>1444</v>
      </c>
      <c r="AB454" s="541" t="s">
        <v>2723</v>
      </c>
      <c r="AC454" s="546">
        <v>6.0000000000000001E-3</v>
      </c>
      <c r="AD454" s="547">
        <v>41975</v>
      </c>
      <c r="AE454" s="547" t="s">
        <v>1938</v>
      </c>
      <c r="AF454" s="548"/>
      <c r="AG454" s="517" t="s">
        <v>3063</v>
      </c>
      <c r="AH454" s="542" t="s">
        <v>1445</v>
      </c>
      <c r="AI454" s="542">
        <v>0</v>
      </c>
      <c r="AJ454" s="542">
        <v>0</v>
      </c>
      <c r="AK454" s="542">
        <v>0</v>
      </c>
      <c r="AL454" s="542">
        <v>0</v>
      </c>
      <c r="AM454" s="542">
        <v>3</v>
      </c>
      <c r="AN454" s="542">
        <v>0</v>
      </c>
      <c r="AO454" s="542">
        <v>0</v>
      </c>
      <c r="AP454" s="542">
        <v>0</v>
      </c>
      <c r="AQ454" s="542">
        <v>-1</v>
      </c>
      <c r="AR454" s="542">
        <v>0</v>
      </c>
      <c r="AS454" s="542">
        <v>0</v>
      </c>
      <c r="AT454" s="542">
        <v>3</v>
      </c>
      <c r="AU454" s="542">
        <v>0</v>
      </c>
      <c r="AV454" s="542">
        <v>0</v>
      </c>
      <c r="AW454" s="542">
        <v>0</v>
      </c>
      <c r="AX454" s="542">
        <v>-1</v>
      </c>
      <c r="AY454" s="542">
        <v>0</v>
      </c>
      <c r="AZ454" s="542">
        <v>0</v>
      </c>
      <c r="BA454" s="542">
        <v>0</v>
      </c>
      <c r="BB454" s="542">
        <v>0</v>
      </c>
      <c r="BC454" s="542">
        <v>0</v>
      </c>
      <c r="BD454" s="542">
        <v>0</v>
      </c>
      <c r="BE454" s="542">
        <v>0</v>
      </c>
      <c r="BF454" s="542">
        <v>0</v>
      </c>
      <c r="BG454" s="542">
        <v>0</v>
      </c>
      <c r="BH454" s="542">
        <v>0</v>
      </c>
      <c r="BI454" s="542">
        <v>0</v>
      </c>
      <c r="BJ454" s="542">
        <v>0</v>
      </c>
      <c r="BK454" s="542">
        <v>0</v>
      </c>
      <c r="BL454" s="542">
        <v>0</v>
      </c>
      <c r="BM454" s="542">
        <v>0</v>
      </c>
      <c r="BN454" s="550" t="s">
        <v>4490</v>
      </c>
      <c r="BO454" s="551">
        <v>0</v>
      </c>
      <c r="BP454" s="552">
        <v>1</v>
      </c>
      <c r="BQ454" s="553">
        <v>1</v>
      </c>
      <c r="BR454" s="519">
        <v>0</v>
      </c>
      <c r="BS454" s="519">
        <v>0</v>
      </c>
      <c r="BT454" s="519">
        <v>0</v>
      </c>
      <c r="BU454" s="529">
        <v>0</v>
      </c>
      <c r="BV454" s="519">
        <v>0</v>
      </c>
      <c r="BW454" s="519">
        <v>0</v>
      </c>
      <c r="BX454" s="519">
        <v>0</v>
      </c>
      <c r="BY454" s="519">
        <v>0</v>
      </c>
      <c r="BZ454" s="519">
        <v>0</v>
      </c>
      <c r="CA454" s="519">
        <v>0</v>
      </c>
      <c r="CB454" s="519">
        <v>0</v>
      </c>
      <c r="CC454" s="519">
        <v>0</v>
      </c>
      <c r="CD454" s="519">
        <v>0</v>
      </c>
      <c r="CE454" s="519">
        <v>0</v>
      </c>
      <c r="CF454" s="519">
        <v>0</v>
      </c>
      <c r="CG454" s="519">
        <v>0</v>
      </c>
      <c r="CH454" s="519">
        <v>0</v>
      </c>
      <c r="CI454" s="519">
        <v>0</v>
      </c>
      <c r="CJ454" s="519">
        <v>0</v>
      </c>
      <c r="CK454" s="623">
        <f t="shared" si="7"/>
        <v>2</v>
      </c>
      <c r="CL454" s="554">
        <v>2</v>
      </c>
      <c r="CM454" s="554">
        <v>1</v>
      </c>
      <c r="CN454" s="554">
        <v>1</v>
      </c>
      <c r="CO454" s="524">
        <v>8</v>
      </c>
      <c r="CP454" s="726"/>
      <c r="CQ454" s="530" t="s">
        <v>1940</v>
      </c>
      <c r="CR454" s="526" t="s">
        <v>4965</v>
      </c>
      <c r="CS454" s="527" t="s">
        <v>4965</v>
      </c>
      <c r="CT454" s="527" t="s">
        <v>4965</v>
      </c>
      <c r="CU454" s="527" t="s">
        <v>4965</v>
      </c>
    </row>
    <row r="455" spans="1:99" ht="12" customHeight="1" x14ac:dyDescent="0.2">
      <c r="A455" s="540" t="s">
        <v>2442</v>
      </c>
      <c r="B455" s="541" t="s">
        <v>2183</v>
      </c>
      <c r="C455" s="541" t="s">
        <v>1432</v>
      </c>
      <c r="D455" s="541" t="s">
        <v>1432</v>
      </c>
      <c r="E455" s="542" t="s">
        <v>1432</v>
      </c>
      <c r="F455" s="541" t="s">
        <v>2184</v>
      </c>
      <c r="G455" s="541" t="s">
        <v>2716</v>
      </c>
      <c r="H455" s="541" t="s">
        <v>2717</v>
      </c>
      <c r="I455" s="541" t="s">
        <v>2180</v>
      </c>
      <c r="J455" s="541">
        <v>527764</v>
      </c>
      <c r="K455" s="541">
        <v>175525</v>
      </c>
      <c r="L455" s="512" t="s">
        <v>3085</v>
      </c>
      <c r="M455" s="543">
        <v>41975</v>
      </c>
      <c r="N455" s="544" t="s">
        <v>1432</v>
      </c>
      <c r="O455" s="541">
        <v>1</v>
      </c>
      <c r="P455" s="541">
        <v>3</v>
      </c>
      <c r="Q455" s="545">
        <v>2</v>
      </c>
      <c r="R455" s="541" t="s">
        <v>2181</v>
      </c>
      <c r="S455" s="541" t="s">
        <v>1438</v>
      </c>
      <c r="T455" s="544" t="s">
        <v>2882</v>
      </c>
      <c r="U455" s="544" t="s">
        <v>2182</v>
      </c>
      <c r="V455" s="544"/>
      <c r="W455" s="541" t="s">
        <v>1439</v>
      </c>
      <c r="X455" s="544" t="s">
        <v>1432</v>
      </c>
      <c r="Y455" s="541" t="s">
        <v>1442</v>
      </c>
      <c r="Z455" s="541" t="s">
        <v>1453</v>
      </c>
      <c r="AA455" s="541" t="s">
        <v>1444</v>
      </c>
      <c r="AB455" s="541" t="s">
        <v>2723</v>
      </c>
      <c r="AC455" s="546">
        <v>6.0000000000000001E-3</v>
      </c>
      <c r="AD455" s="547">
        <v>41975</v>
      </c>
      <c r="AE455" s="547" t="s">
        <v>1938</v>
      </c>
      <c r="AF455" s="548"/>
      <c r="AG455" s="517" t="s">
        <v>3063</v>
      </c>
      <c r="AH455" s="542" t="s">
        <v>1445</v>
      </c>
      <c r="AI455" s="542">
        <v>0</v>
      </c>
      <c r="AJ455" s="542">
        <v>0</v>
      </c>
      <c r="AK455" s="542">
        <v>0</v>
      </c>
      <c r="AL455" s="542">
        <v>0</v>
      </c>
      <c r="AM455" s="542">
        <v>3</v>
      </c>
      <c r="AN455" s="542">
        <v>0</v>
      </c>
      <c r="AO455" s="542">
        <v>0</v>
      </c>
      <c r="AP455" s="542">
        <v>0</v>
      </c>
      <c r="AQ455" s="542">
        <v>-1</v>
      </c>
      <c r="AR455" s="542">
        <v>0</v>
      </c>
      <c r="AS455" s="542">
        <v>0</v>
      </c>
      <c r="AT455" s="542">
        <v>3</v>
      </c>
      <c r="AU455" s="542">
        <v>0</v>
      </c>
      <c r="AV455" s="542">
        <v>0</v>
      </c>
      <c r="AW455" s="542">
        <v>0</v>
      </c>
      <c r="AX455" s="542">
        <v>-1</v>
      </c>
      <c r="AY455" s="542">
        <v>0</v>
      </c>
      <c r="AZ455" s="542">
        <v>0</v>
      </c>
      <c r="BA455" s="542">
        <v>0</v>
      </c>
      <c r="BB455" s="542">
        <v>0</v>
      </c>
      <c r="BC455" s="542">
        <v>0</v>
      </c>
      <c r="BD455" s="542">
        <v>0</v>
      </c>
      <c r="BE455" s="542">
        <v>0</v>
      </c>
      <c r="BF455" s="542">
        <v>0</v>
      </c>
      <c r="BG455" s="542">
        <v>0</v>
      </c>
      <c r="BH455" s="542">
        <v>0</v>
      </c>
      <c r="BI455" s="542">
        <v>0</v>
      </c>
      <c r="BJ455" s="542">
        <v>0</v>
      </c>
      <c r="BK455" s="542">
        <v>0</v>
      </c>
      <c r="BL455" s="542">
        <v>0</v>
      </c>
      <c r="BM455" s="542">
        <v>0</v>
      </c>
      <c r="BN455" s="550" t="s">
        <v>4490</v>
      </c>
      <c r="BO455" s="551">
        <v>0</v>
      </c>
      <c r="BP455" s="552">
        <v>1</v>
      </c>
      <c r="BQ455" s="553">
        <v>1</v>
      </c>
      <c r="BR455" s="519">
        <v>0</v>
      </c>
      <c r="BS455" s="519">
        <v>0</v>
      </c>
      <c r="BT455" s="519">
        <v>0</v>
      </c>
      <c r="BU455" s="529">
        <v>0</v>
      </c>
      <c r="BV455" s="519">
        <v>0</v>
      </c>
      <c r="BW455" s="519">
        <v>0</v>
      </c>
      <c r="BX455" s="519">
        <v>0</v>
      </c>
      <c r="BY455" s="519">
        <v>0</v>
      </c>
      <c r="BZ455" s="519">
        <v>0</v>
      </c>
      <c r="CA455" s="519">
        <v>0</v>
      </c>
      <c r="CB455" s="519">
        <v>0</v>
      </c>
      <c r="CC455" s="519">
        <v>0</v>
      </c>
      <c r="CD455" s="519">
        <v>0</v>
      </c>
      <c r="CE455" s="519">
        <v>0</v>
      </c>
      <c r="CF455" s="519">
        <v>0</v>
      </c>
      <c r="CG455" s="519">
        <v>0</v>
      </c>
      <c r="CH455" s="519">
        <v>0</v>
      </c>
      <c r="CI455" s="519">
        <v>0</v>
      </c>
      <c r="CJ455" s="519">
        <v>0</v>
      </c>
      <c r="CK455" s="623">
        <f t="shared" si="7"/>
        <v>2</v>
      </c>
      <c r="CL455" s="554">
        <v>2</v>
      </c>
      <c r="CM455" s="554">
        <v>1</v>
      </c>
      <c r="CN455" s="554">
        <v>1</v>
      </c>
      <c r="CO455" s="524">
        <v>8</v>
      </c>
      <c r="CP455" s="726"/>
      <c r="CQ455" s="530" t="s">
        <v>1940</v>
      </c>
      <c r="CR455" s="526" t="s">
        <v>4965</v>
      </c>
      <c r="CS455" s="527" t="s">
        <v>4965</v>
      </c>
      <c r="CT455" s="527" t="s">
        <v>4965</v>
      </c>
      <c r="CU455" s="527" t="s">
        <v>4965</v>
      </c>
    </row>
    <row r="456" spans="1:99" ht="12" customHeight="1" x14ac:dyDescent="0.2">
      <c r="A456" s="540" t="s">
        <v>2442</v>
      </c>
      <c r="B456" s="541" t="s">
        <v>2185</v>
      </c>
      <c r="C456" s="541" t="s">
        <v>1432</v>
      </c>
      <c r="D456" s="541" t="s">
        <v>1432</v>
      </c>
      <c r="E456" s="542" t="s">
        <v>1432</v>
      </c>
      <c r="F456" s="541" t="s">
        <v>2186</v>
      </c>
      <c r="G456" s="541" t="s">
        <v>2187</v>
      </c>
      <c r="H456" s="541" t="s">
        <v>2717</v>
      </c>
      <c r="I456" s="541" t="s">
        <v>2188</v>
      </c>
      <c r="J456" s="541">
        <v>526732</v>
      </c>
      <c r="K456" s="541">
        <v>175022</v>
      </c>
      <c r="L456" s="512" t="s">
        <v>3080</v>
      </c>
      <c r="M456" s="543">
        <v>42094</v>
      </c>
      <c r="N456" s="544" t="s">
        <v>1432</v>
      </c>
      <c r="O456" s="541">
        <v>1</v>
      </c>
      <c r="P456" s="541">
        <v>3</v>
      </c>
      <c r="Q456" s="545">
        <v>2</v>
      </c>
      <c r="R456" s="541" t="s">
        <v>2189</v>
      </c>
      <c r="S456" s="541" t="s">
        <v>1438</v>
      </c>
      <c r="T456" s="544" t="s">
        <v>4088</v>
      </c>
      <c r="U456" s="544" t="s">
        <v>617</v>
      </c>
      <c r="V456" s="544"/>
      <c r="W456" s="541" t="s">
        <v>1439</v>
      </c>
      <c r="X456" s="544" t="s">
        <v>1432</v>
      </c>
      <c r="Y456" s="541" t="s">
        <v>1442</v>
      </c>
      <c r="Z456" s="541" t="s">
        <v>1443</v>
      </c>
      <c r="AA456" s="541" t="s">
        <v>1444</v>
      </c>
      <c r="AB456" s="541" t="s">
        <v>2713</v>
      </c>
      <c r="AC456" s="546">
        <v>0.04</v>
      </c>
      <c r="AD456" s="547">
        <v>42094</v>
      </c>
      <c r="AE456" s="547" t="s">
        <v>1938</v>
      </c>
      <c r="AF456" s="548"/>
      <c r="AG456" s="517" t="s">
        <v>3063</v>
      </c>
      <c r="AH456" s="542" t="s">
        <v>1445</v>
      </c>
      <c r="AI456" s="542">
        <v>0</v>
      </c>
      <c r="AJ456" s="542">
        <v>0</v>
      </c>
      <c r="AK456" s="542">
        <v>0</v>
      </c>
      <c r="AL456" s="542">
        <v>0</v>
      </c>
      <c r="AM456" s="542">
        <v>0</v>
      </c>
      <c r="AN456" s="542">
        <v>2</v>
      </c>
      <c r="AO456" s="542">
        <v>0</v>
      </c>
      <c r="AP456" s="542">
        <v>0</v>
      </c>
      <c r="AQ456" s="542">
        <v>0</v>
      </c>
      <c r="AR456" s="542">
        <v>0</v>
      </c>
      <c r="AS456" s="542">
        <v>0</v>
      </c>
      <c r="AT456" s="542">
        <v>0</v>
      </c>
      <c r="AU456" s="542">
        <v>2</v>
      </c>
      <c r="AV456" s="542">
        <v>0</v>
      </c>
      <c r="AW456" s="542">
        <v>0</v>
      </c>
      <c r="AX456" s="542">
        <v>0</v>
      </c>
      <c r="AY456" s="542">
        <v>0</v>
      </c>
      <c r="AZ456" s="542">
        <v>0</v>
      </c>
      <c r="BA456" s="542">
        <v>0</v>
      </c>
      <c r="BB456" s="542">
        <v>0</v>
      </c>
      <c r="BC456" s="542">
        <v>0</v>
      </c>
      <c r="BD456" s="542">
        <v>0</v>
      </c>
      <c r="BE456" s="542">
        <v>0</v>
      </c>
      <c r="BF456" s="542">
        <v>0</v>
      </c>
      <c r="BG456" s="542">
        <v>0</v>
      </c>
      <c r="BH456" s="542">
        <v>0</v>
      </c>
      <c r="BI456" s="542">
        <v>0</v>
      </c>
      <c r="BJ456" s="542">
        <v>0</v>
      </c>
      <c r="BK456" s="542">
        <v>0</v>
      </c>
      <c r="BL456" s="542">
        <v>0</v>
      </c>
      <c r="BM456" s="542">
        <v>0</v>
      </c>
      <c r="BN456" s="550" t="s">
        <v>4490</v>
      </c>
      <c r="BO456" s="551">
        <v>0</v>
      </c>
      <c r="BP456" s="552">
        <v>1</v>
      </c>
      <c r="BQ456" s="553">
        <v>1</v>
      </c>
      <c r="BR456" s="519">
        <v>0</v>
      </c>
      <c r="BS456" s="519">
        <v>0</v>
      </c>
      <c r="BT456" s="519">
        <v>0</v>
      </c>
      <c r="BU456" s="529">
        <v>0</v>
      </c>
      <c r="BV456" s="519">
        <v>0</v>
      </c>
      <c r="BW456" s="519">
        <v>0</v>
      </c>
      <c r="BX456" s="519">
        <v>0</v>
      </c>
      <c r="BY456" s="519">
        <v>0</v>
      </c>
      <c r="BZ456" s="519">
        <v>0</v>
      </c>
      <c r="CA456" s="519">
        <v>0</v>
      </c>
      <c r="CB456" s="519">
        <v>0</v>
      </c>
      <c r="CC456" s="519">
        <v>0</v>
      </c>
      <c r="CD456" s="519">
        <v>0</v>
      </c>
      <c r="CE456" s="519">
        <v>0</v>
      </c>
      <c r="CF456" s="519">
        <v>0</v>
      </c>
      <c r="CG456" s="519">
        <v>0</v>
      </c>
      <c r="CH456" s="519">
        <v>0</v>
      </c>
      <c r="CI456" s="519">
        <v>0</v>
      </c>
      <c r="CJ456" s="519">
        <v>0</v>
      </c>
      <c r="CK456" s="623">
        <f t="shared" si="7"/>
        <v>2</v>
      </c>
      <c r="CL456" s="554">
        <v>2</v>
      </c>
      <c r="CM456" s="554">
        <v>1</v>
      </c>
      <c r="CN456" s="554">
        <v>1</v>
      </c>
      <c r="CO456" s="524">
        <v>2</v>
      </c>
      <c r="CP456" s="524"/>
      <c r="CQ456" s="525" t="s">
        <v>4965</v>
      </c>
      <c r="CR456" s="526" t="s">
        <v>4965</v>
      </c>
      <c r="CS456" s="527" t="s">
        <v>4965</v>
      </c>
      <c r="CT456" s="527" t="s">
        <v>4965</v>
      </c>
      <c r="CU456" s="527" t="s">
        <v>4965</v>
      </c>
    </row>
    <row r="457" spans="1:99" ht="12" customHeight="1" x14ac:dyDescent="0.2">
      <c r="A457" s="540" t="s">
        <v>2442</v>
      </c>
      <c r="B457" s="541" t="s">
        <v>2190</v>
      </c>
      <c r="C457" s="541" t="s">
        <v>1432</v>
      </c>
      <c r="D457" s="541" t="s">
        <v>1432</v>
      </c>
      <c r="E457" s="542" t="s">
        <v>1432</v>
      </c>
      <c r="F457" s="541" t="s">
        <v>2191</v>
      </c>
      <c r="G457" s="541" t="s">
        <v>848</v>
      </c>
      <c r="H457" s="541" t="s">
        <v>1885</v>
      </c>
      <c r="I457" s="541" t="s">
        <v>2188</v>
      </c>
      <c r="J457" s="541">
        <v>525888</v>
      </c>
      <c r="K457" s="541">
        <v>174952</v>
      </c>
      <c r="L457" s="512" t="s">
        <v>3080</v>
      </c>
      <c r="M457" s="543">
        <v>42094</v>
      </c>
      <c r="N457" s="544" t="s">
        <v>1432</v>
      </c>
      <c r="O457" s="541">
        <v>0</v>
      </c>
      <c r="P457" s="541">
        <v>3</v>
      </c>
      <c r="Q457" s="545">
        <v>3</v>
      </c>
      <c r="R457" s="541" t="s">
        <v>2192</v>
      </c>
      <c r="S457" s="541" t="s">
        <v>1438</v>
      </c>
      <c r="T457" s="544" t="s">
        <v>2193</v>
      </c>
      <c r="U457" s="544" t="s">
        <v>617</v>
      </c>
      <c r="V457" s="544"/>
      <c r="W457" s="541" t="s">
        <v>1439</v>
      </c>
      <c r="X457" s="544" t="s">
        <v>1432</v>
      </c>
      <c r="Y457" s="541" t="s">
        <v>1442</v>
      </c>
      <c r="Z457" s="541" t="s">
        <v>4694</v>
      </c>
      <c r="AA457" s="541" t="s">
        <v>1444</v>
      </c>
      <c r="AB457" s="541" t="s">
        <v>2713</v>
      </c>
      <c r="AC457" s="546">
        <v>8.0000000000000002E-3</v>
      </c>
      <c r="AD457" s="547">
        <v>42094</v>
      </c>
      <c r="AE457" s="547" t="s">
        <v>1938</v>
      </c>
      <c r="AF457" s="548"/>
      <c r="AG457" s="517" t="s">
        <v>3063</v>
      </c>
      <c r="AH457" s="542" t="s">
        <v>1445</v>
      </c>
      <c r="AI457" s="542">
        <v>0</v>
      </c>
      <c r="AJ457" s="542">
        <v>0</v>
      </c>
      <c r="AK457" s="542">
        <v>0</v>
      </c>
      <c r="AL457" s="542">
        <v>1</v>
      </c>
      <c r="AM457" s="542">
        <v>2</v>
      </c>
      <c r="AN457" s="542">
        <v>0</v>
      </c>
      <c r="AO457" s="542">
        <v>0</v>
      </c>
      <c r="AP457" s="542">
        <v>0</v>
      </c>
      <c r="AQ457" s="542">
        <v>0</v>
      </c>
      <c r="AR457" s="542">
        <v>0</v>
      </c>
      <c r="AS457" s="542">
        <v>1</v>
      </c>
      <c r="AT457" s="542">
        <v>2</v>
      </c>
      <c r="AU457" s="542">
        <v>0</v>
      </c>
      <c r="AV457" s="542">
        <v>0</v>
      </c>
      <c r="AW457" s="542">
        <v>0</v>
      </c>
      <c r="AX457" s="542">
        <v>0</v>
      </c>
      <c r="AY457" s="542">
        <v>0</v>
      </c>
      <c r="AZ457" s="542">
        <v>0</v>
      </c>
      <c r="BA457" s="542">
        <v>0</v>
      </c>
      <c r="BB457" s="542">
        <v>0</v>
      </c>
      <c r="BC457" s="542">
        <v>0</v>
      </c>
      <c r="BD457" s="542">
        <v>0</v>
      </c>
      <c r="BE457" s="542">
        <v>0</v>
      </c>
      <c r="BF457" s="542">
        <v>0</v>
      </c>
      <c r="BG457" s="542">
        <v>0</v>
      </c>
      <c r="BH457" s="542">
        <v>0</v>
      </c>
      <c r="BI457" s="542">
        <v>0</v>
      </c>
      <c r="BJ457" s="542">
        <v>0</v>
      </c>
      <c r="BK457" s="542">
        <v>0</v>
      </c>
      <c r="BL457" s="542">
        <v>0</v>
      </c>
      <c r="BM457" s="542">
        <v>0</v>
      </c>
      <c r="BN457" s="550" t="s">
        <v>4490</v>
      </c>
      <c r="BO457" s="551">
        <v>0</v>
      </c>
      <c r="BP457" s="552">
        <v>1.5</v>
      </c>
      <c r="BQ457" s="553">
        <v>1.5</v>
      </c>
      <c r="BR457" s="519">
        <v>0</v>
      </c>
      <c r="BS457" s="519">
        <v>0</v>
      </c>
      <c r="BT457" s="519">
        <v>0</v>
      </c>
      <c r="BU457" s="529">
        <v>0</v>
      </c>
      <c r="BV457" s="519">
        <v>0</v>
      </c>
      <c r="BW457" s="519">
        <v>0</v>
      </c>
      <c r="BX457" s="519">
        <v>0</v>
      </c>
      <c r="BY457" s="519">
        <v>0</v>
      </c>
      <c r="BZ457" s="519">
        <v>0</v>
      </c>
      <c r="CA457" s="519">
        <v>0</v>
      </c>
      <c r="CB457" s="519">
        <v>0</v>
      </c>
      <c r="CC457" s="519">
        <v>0</v>
      </c>
      <c r="CD457" s="519">
        <v>0</v>
      </c>
      <c r="CE457" s="519">
        <v>0</v>
      </c>
      <c r="CF457" s="519">
        <v>0</v>
      </c>
      <c r="CG457" s="519">
        <v>0</v>
      </c>
      <c r="CH457" s="519">
        <v>0</v>
      </c>
      <c r="CI457" s="519">
        <v>0</v>
      </c>
      <c r="CJ457" s="519">
        <v>0</v>
      </c>
      <c r="CK457" s="623">
        <f t="shared" si="7"/>
        <v>3</v>
      </c>
      <c r="CL457" s="554">
        <v>3</v>
      </c>
      <c r="CM457" s="554">
        <v>1.5</v>
      </c>
      <c r="CN457" s="554">
        <v>1.5</v>
      </c>
      <c r="CO457" s="524">
        <v>2</v>
      </c>
      <c r="CP457" s="524"/>
      <c r="CQ457" s="525" t="s">
        <v>4965</v>
      </c>
      <c r="CR457" s="526" t="s">
        <v>4965</v>
      </c>
      <c r="CS457" s="527" t="s">
        <v>4965</v>
      </c>
      <c r="CT457" s="527" t="s">
        <v>4965</v>
      </c>
      <c r="CU457" s="527" t="s">
        <v>4965</v>
      </c>
    </row>
    <row r="458" spans="1:99" ht="12" customHeight="1" x14ac:dyDescent="0.2">
      <c r="A458" s="540" t="s">
        <v>2442</v>
      </c>
      <c r="B458" s="541" t="s">
        <v>2194</v>
      </c>
      <c r="C458" s="541" t="s">
        <v>1432</v>
      </c>
      <c r="D458" s="541" t="s">
        <v>1432</v>
      </c>
      <c r="E458" s="542" t="s">
        <v>1432</v>
      </c>
      <c r="F458" s="541" t="s">
        <v>2195</v>
      </c>
      <c r="G458" s="541" t="s">
        <v>2196</v>
      </c>
      <c r="H458" s="541" t="s">
        <v>3875</v>
      </c>
      <c r="I458" s="541" t="s">
        <v>2197</v>
      </c>
      <c r="J458" s="541">
        <v>528754</v>
      </c>
      <c r="K458" s="541">
        <v>173060</v>
      </c>
      <c r="L458" s="512" t="s">
        <v>3077</v>
      </c>
      <c r="M458" s="543">
        <v>42094</v>
      </c>
      <c r="N458" s="544" t="s">
        <v>1432</v>
      </c>
      <c r="O458" s="541">
        <v>1</v>
      </c>
      <c r="P458" s="541">
        <v>2</v>
      </c>
      <c r="Q458" s="545">
        <v>1</v>
      </c>
      <c r="R458" s="541" t="s">
        <v>2198</v>
      </c>
      <c r="S458" s="541" t="s">
        <v>1438</v>
      </c>
      <c r="T458" s="544" t="s">
        <v>2199</v>
      </c>
      <c r="U458" s="544" t="s">
        <v>2200</v>
      </c>
      <c r="V458" s="544"/>
      <c r="W458" s="541" t="s">
        <v>1439</v>
      </c>
      <c r="X458" s="544" t="s">
        <v>1432</v>
      </c>
      <c r="Y458" s="541" t="s">
        <v>1442</v>
      </c>
      <c r="Z458" s="541" t="s">
        <v>4694</v>
      </c>
      <c r="AA458" s="541" t="s">
        <v>1444</v>
      </c>
      <c r="AB458" s="541" t="s">
        <v>2723</v>
      </c>
      <c r="AC458" s="546">
        <v>5.0000000000000001E-3</v>
      </c>
      <c r="AD458" s="547">
        <v>42094</v>
      </c>
      <c r="AE458" s="547" t="s">
        <v>1938</v>
      </c>
      <c r="AF458" s="548"/>
      <c r="AG458" s="517" t="s">
        <v>3063</v>
      </c>
      <c r="AH458" s="542" t="s">
        <v>1445</v>
      </c>
      <c r="AI458" s="542">
        <v>0</v>
      </c>
      <c r="AJ458" s="542">
        <v>0</v>
      </c>
      <c r="AK458" s="542">
        <v>0</v>
      </c>
      <c r="AL458" s="542">
        <v>0</v>
      </c>
      <c r="AM458" s="542">
        <v>2</v>
      </c>
      <c r="AN458" s="542">
        <v>-1</v>
      </c>
      <c r="AO458" s="542">
        <v>0</v>
      </c>
      <c r="AP458" s="542">
        <v>0</v>
      </c>
      <c r="AQ458" s="542">
        <v>0</v>
      </c>
      <c r="AR458" s="542">
        <v>0</v>
      </c>
      <c r="AS458" s="542">
        <v>0</v>
      </c>
      <c r="AT458" s="542">
        <v>2</v>
      </c>
      <c r="AU458" s="542">
        <v>-1</v>
      </c>
      <c r="AV458" s="542">
        <v>0</v>
      </c>
      <c r="AW458" s="542">
        <v>0</v>
      </c>
      <c r="AX458" s="542">
        <v>0</v>
      </c>
      <c r="AY458" s="542">
        <v>0</v>
      </c>
      <c r="AZ458" s="542">
        <v>0</v>
      </c>
      <c r="BA458" s="542">
        <v>0</v>
      </c>
      <c r="BB458" s="542">
        <v>0</v>
      </c>
      <c r="BC458" s="542">
        <v>0</v>
      </c>
      <c r="BD458" s="542">
        <v>0</v>
      </c>
      <c r="BE458" s="542">
        <v>0</v>
      </c>
      <c r="BF458" s="542">
        <v>0</v>
      </c>
      <c r="BG458" s="542">
        <v>0</v>
      </c>
      <c r="BH458" s="542">
        <v>0</v>
      </c>
      <c r="BI458" s="542">
        <v>0</v>
      </c>
      <c r="BJ458" s="542">
        <v>0</v>
      </c>
      <c r="BK458" s="542">
        <v>0</v>
      </c>
      <c r="BL458" s="542">
        <v>0</v>
      </c>
      <c r="BM458" s="542">
        <v>0</v>
      </c>
      <c r="BN458" s="550" t="s">
        <v>4490</v>
      </c>
      <c r="BO458" s="551">
        <v>0</v>
      </c>
      <c r="BP458" s="552">
        <v>0.5</v>
      </c>
      <c r="BQ458" s="553">
        <v>0.5</v>
      </c>
      <c r="BR458" s="519">
        <v>0</v>
      </c>
      <c r="BS458" s="519">
        <v>0</v>
      </c>
      <c r="BT458" s="519">
        <v>0</v>
      </c>
      <c r="BU458" s="529">
        <v>0</v>
      </c>
      <c r="BV458" s="519">
        <v>0</v>
      </c>
      <c r="BW458" s="519">
        <v>0</v>
      </c>
      <c r="BX458" s="519">
        <v>0</v>
      </c>
      <c r="BY458" s="519">
        <v>0</v>
      </c>
      <c r="BZ458" s="519">
        <v>0</v>
      </c>
      <c r="CA458" s="519">
        <v>0</v>
      </c>
      <c r="CB458" s="519">
        <v>0</v>
      </c>
      <c r="CC458" s="519">
        <v>0</v>
      </c>
      <c r="CD458" s="519">
        <v>0</v>
      </c>
      <c r="CE458" s="519">
        <v>0</v>
      </c>
      <c r="CF458" s="519">
        <v>0</v>
      </c>
      <c r="CG458" s="519">
        <v>0</v>
      </c>
      <c r="CH458" s="519">
        <v>0</v>
      </c>
      <c r="CI458" s="519">
        <v>0</v>
      </c>
      <c r="CJ458" s="519">
        <v>0</v>
      </c>
      <c r="CK458" s="623">
        <f t="shared" si="7"/>
        <v>1</v>
      </c>
      <c r="CL458" s="554">
        <v>1</v>
      </c>
      <c r="CM458" s="554">
        <v>0.5</v>
      </c>
      <c r="CN458" s="554">
        <v>0.5</v>
      </c>
      <c r="CO458" s="524">
        <v>2</v>
      </c>
      <c r="CP458" s="524" t="s">
        <v>1938</v>
      </c>
      <c r="CQ458" s="525" t="s">
        <v>4965</v>
      </c>
      <c r="CR458" s="526" t="s">
        <v>4965</v>
      </c>
      <c r="CS458" s="527" t="s">
        <v>4965</v>
      </c>
      <c r="CT458" s="527" t="s">
        <v>4965</v>
      </c>
      <c r="CU458" s="527" t="s">
        <v>4965</v>
      </c>
    </row>
    <row r="459" spans="1:99" ht="12" customHeight="1" x14ac:dyDescent="0.2">
      <c r="A459" s="540" t="s">
        <v>2442</v>
      </c>
      <c r="B459" s="541" t="s">
        <v>2201</v>
      </c>
      <c r="C459" s="541" t="s">
        <v>1432</v>
      </c>
      <c r="D459" s="541" t="s">
        <v>1432</v>
      </c>
      <c r="E459" s="542" t="s">
        <v>1432</v>
      </c>
      <c r="F459" s="541" t="s">
        <v>2202</v>
      </c>
      <c r="G459" s="541" t="s">
        <v>4723</v>
      </c>
      <c r="H459" s="541" t="s">
        <v>1885</v>
      </c>
      <c r="I459" s="541" t="s">
        <v>2203</v>
      </c>
      <c r="J459" s="541">
        <v>526150</v>
      </c>
      <c r="K459" s="541">
        <v>173407</v>
      </c>
      <c r="L459" s="512" t="s">
        <v>3078</v>
      </c>
      <c r="M459" s="543">
        <v>42094</v>
      </c>
      <c r="N459" s="544" t="s">
        <v>1432</v>
      </c>
      <c r="O459" s="541">
        <v>0</v>
      </c>
      <c r="P459" s="541">
        <v>1</v>
      </c>
      <c r="Q459" s="545">
        <v>1</v>
      </c>
      <c r="R459" s="541" t="s">
        <v>800</v>
      </c>
      <c r="S459" s="541" t="s">
        <v>1438</v>
      </c>
      <c r="T459" s="544" t="s">
        <v>801</v>
      </c>
      <c r="U459" s="544" t="s">
        <v>2500</v>
      </c>
      <c r="V459" s="544"/>
      <c r="W459" s="541" t="s">
        <v>1439</v>
      </c>
      <c r="X459" s="544" t="s">
        <v>1432</v>
      </c>
      <c r="Y459" s="541" t="s">
        <v>1442</v>
      </c>
      <c r="Z459" s="541" t="s">
        <v>3893</v>
      </c>
      <c r="AA459" s="541" t="s">
        <v>1444</v>
      </c>
      <c r="AB459" s="541" t="s">
        <v>1136</v>
      </c>
      <c r="AC459" s="546">
        <v>4.0000000000000001E-3</v>
      </c>
      <c r="AD459" s="547">
        <v>42094</v>
      </c>
      <c r="AE459" s="547" t="s">
        <v>1938</v>
      </c>
      <c r="AF459" s="548"/>
      <c r="AG459" s="517" t="s">
        <v>3063</v>
      </c>
      <c r="AH459" s="542" t="s">
        <v>1445</v>
      </c>
      <c r="AI459" s="542">
        <v>0</v>
      </c>
      <c r="AJ459" s="542">
        <v>0</v>
      </c>
      <c r="AK459" s="542">
        <v>0</v>
      </c>
      <c r="AL459" s="542">
        <v>0</v>
      </c>
      <c r="AM459" s="542">
        <v>0</v>
      </c>
      <c r="AN459" s="542">
        <v>1</v>
      </c>
      <c r="AO459" s="542">
        <v>0</v>
      </c>
      <c r="AP459" s="542">
        <v>0</v>
      </c>
      <c r="AQ459" s="542">
        <v>0</v>
      </c>
      <c r="AR459" s="542">
        <v>0</v>
      </c>
      <c r="AS459" s="542">
        <v>0</v>
      </c>
      <c r="AT459" s="542">
        <v>0</v>
      </c>
      <c r="AU459" s="542">
        <v>1</v>
      </c>
      <c r="AV459" s="542">
        <v>0</v>
      </c>
      <c r="AW459" s="542">
        <v>0</v>
      </c>
      <c r="AX459" s="542">
        <v>0</v>
      </c>
      <c r="AY459" s="542">
        <v>0</v>
      </c>
      <c r="AZ459" s="542">
        <v>0</v>
      </c>
      <c r="BA459" s="542">
        <v>0</v>
      </c>
      <c r="BB459" s="542">
        <v>0</v>
      </c>
      <c r="BC459" s="542">
        <v>0</v>
      </c>
      <c r="BD459" s="542">
        <v>0</v>
      </c>
      <c r="BE459" s="542">
        <v>0</v>
      </c>
      <c r="BF459" s="542">
        <v>0</v>
      </c>
      <c r="BG459" s="542">
        <v>0</v>
      </c>
      <c r="BH459" s="542">
        <v>0</v>
      </c>
      <c r="BI459" s="542">
        <v>0</v>
      </c>
      <c r="BJ459" s="542">
        <v>0</v>
      </c>
      <c r="BK459" s="542">
        <v>0</v>
      </c>
      <c r="BL459" s="542">
        <v>0</v>
      </c>
      <c r="BM459" s="542">
        <v>0</v>
      </c>
      <c r="BN459" s="550" t="s">
        <v>4490</v>
      </c>
      <c r="BO459" s="551">
        <v>0</v>
      </c>
      <c r="BP459" s="552">
        <v>0.5</v>
      </c>
      <c r="BQ459" s="553">
        <v>0.5</v>
      </c>
      <c r="BR459" s="519">
        <v>0</v>
      </c>
      <c r="BS459" s="519">
        <v>0</v>
      </c>
      <c r="BT459" s="519">
        <v>0</v>
      </c>
      <c r="BU459" s="529">
        <v>0</v>
      </c>
      <c r="BV459" s="519">
        <v>0</v>
      </c>
      <c r="BW459" s="519">
        <v>0</v>
      </c>
      <c r="BX459" s="519">
        <v>0</v>
      </c>
      <c r="BY459" s="519">
        <v>0</v>
      </c>
      <c r="BZ459" s="519">
        <v>0</v>
      </c>
      <c r="CA459" s="519">
        <v>0</v>
      </c>
      <c r="CB459" s="519">
        <v>0</v>
      </c>
      <c r="CC459" s="519">
        <v>0</v>
      </c>
      <c r="CD459" s="519">
        <v>0</v>
      </c>
      <c r="CE459" s="519">
        <v>0</v>
      </c>
      <c r="CF459" s="519">
        <v>0</v>
      </c>
      <c r="CG459" s="519">
        <v>0</v>
      </c>
      <c r="CH459" s="519">
        <v>0</v>
      </c>
      <c r="CI459" s="519">
        <v>0</v>
      </c>
      <c r="CJ459" s="519">
        <v>0</v>
      </c>
      <c r="CK459" s="623">
        <f t="shared" si="7"/>
        <v>1</v>
      </c>
      <c r="CL459" s="554">
        <v>1</v>
      </c>
      <c r="CM459" s="554">
        <v>0.5</v>
      </c>
      <c r="CN459" s="554">
        <v>0.5</v>
      </c>
      <c r="CO459" s="524">
        <v>8</v>
      </c>
      <c r="CP459" s="726"/>
      <c r="CQ459" s="525" t="s">
        <v>4965</v>
      </c>
      <c r="CR459" s="526" t="s">
        <v>4965</v>
      </c>
      <c r="CS459" s="527" t="s">
        <v>4965</v>
      </c>
      <c r="CT459" s="527" t="s">
        <v>4965</v>
      </c>
      <c r="CU459" s="527" t="s">
        <v>4965</v>
      </c>
    </row>
    <row r="460" spans="1:99" ht="12" customHeight="1" x14ac:dyDescent="0.2">
      <c r="A460" s="540" t="s">
        <v>2442</v>
      </c>
      <c r="B460" s="541" t="s">
        <v>802</v>
      </c>
      <c r="C460" s="541" t="s">
        <v>1432</v>
      </c>
      <c r="D460" s="541" t="s">
        <v>1432</v>
      </c>
      <c r="E460" s="542" t="s">
        <v>1432</v>
      </c>
      <c r="F460" s="541" t="s">
        <v>803</v>
      </c>
      <c r="G460" s="541" t="s">
        <v>804</v>
      </c>
      <c r="H460" s="541" t="s">
        <v>2524</v>
      </c>
      <c r="I460" s="541" t="s">
        <v>805</v>
      </c>
      <c r="J460" s="541">
        <v>529468</v>
      </c>
      <c r="K460" s="541">
        <v>170782</v>
      </c>
      <c r="L460" s="512" t="s">
        <v>3081</v>
      </c>
      <c r="M460" s="543">
        <v>42094</v>
      </c>
      <c r="N460" s="544" t="s">
        <v>1432</v>
      </c>
      <c r="O460" s="541">
        <v>0</v>
      </c>
      <c r="P460" s="541">
        <v>1</v>
      </c>
      <c r="Q460" s="545">
        <v>1</v>
      </c>
      <c r="R460" s="541" t="s">
        <v>1718</v>
      </c>
      <c r="S460" s="541" t="s">
        <v>1438</v>
      </c>
      <c r="T460" s="544" t="s">
        <v>2507</v>
      </c>
      <c r="U460" s="544" t="s">
        <v>1475</v>
      </c>
      <c r="V460" s="544"/>
      <c r="W460" s="541" t="s">
        <v>1439</v>
      </c>
      <c r="X460" s="544" t="s">
        <v>1432</v>
      </c>
      <c r="Y460" s="541" t="s">
        <v>1442</v>
      </c>
      <c r="Z460" s="541" t="s">
        <v>3893</v>
      </c>
      <c r="AA460" s="541" t="s">
        <v>1444</v>
      </c>
      <c r="AB460" s="541" t="s">
        <v>1136</v>
      </c>
      <c r="AC460" s="546">
        <v>3.0000000000000001E-3</v>
      </c>
      <c r="AD460" s="547">
        <v>42094</v>
      </c>
      <c r="AE460" s="547" t="s">
        <v>1938</v>
      </c>
      <c r="AF460" s="548"/>
      <c r="AG460" s="517" t="s">
        <v>3063</v>
      </c>
      <c r="AH460" s="542" t="s">
        <v>1445</v>
      </c>
      <c r="AI460" s="542">
        <v>0</v>
      </c>
      <c r="AJ460" s="542">
        <v>0</v>
      </c>
      <c r="AK460" s="542">
        <v>0</v>
      </c>
      <c r="AL460" s="542">
        <v>0</v>
      </c>
      <c r="AM460" s="542">
        <v>0</v>
      </c>
      <c r="AN460" s="542">
        <v>1</v>
      </c>
      <c r="AO460" s="542">
        <v>0</v>
      </c>
      <c r="AP460" s="542">
        <v>0</v>
      </c>
      <c r="AQ460" s="542">
        <v>0</v>
      </c>
      <c r="AR460" s="542">
        <v>0</v>
      </c>
      <c r="AS460" s="542">
        <v>0</v>
      </c>
      <c r="AT460" s="542">
        <v>0</v>
      </c>
      <c r="AU460" s="542">
        <v>1</v>
      </c>
      <c r="AV460" s="542">
        <v>0</v>
      </c>
      <c r="AW460" s="542">
        <v>0</v>
      </c>
      <c r="AX460" s="542">
        <v>0</v>
      </c>
      <c r="AY460" s="542">
        <v>0</v>
      </c>
      <c r="AZ460" s="542">
        <v>0</v>
      </c>
      <c r="BA460" s="542">
        <v>0</v>
      </c>
      <c r="BB460" s="542">
        <v>0</v>
      </c>
      <c r="BC460" s="542">
        <v>0</v>
      </c>
      <c r="BD460" s="542">
        <v>0</v>
      </c>
      <c r="BE460" s="542">
        <v>0</v>
      </c>
      <c r="BF460" s="542">
        <v>0</v>
      </c>
      <c r="BG460" s="542">
        <v>0</v>
      </c>
      <c r="BH460" s="542">
        <v>0</v>
      </c>
      <c r="BI460" s="542">
        <v>0</v>
      </c>
      <c r="BJ460" s="542">
        <v>0</v>
      </c>
      <c r="BK460" s="542">
        <v>0</v>
      </c>
      <c r="BL460" s="542">
        <v>0</v>
      </c>
      <c r="BM460" s="542">
        <v>0</v>
      </c>
      <c r="BN460" s="550" t="s">
        <v>4490</v>
      </c>
      <c r="BO460" s="551">
        <v>0</v>
      </c>
      <c r="BP460" s="552">
        <v>0.5</v>
      </c>
      <c r="BQ460" s="553">
        <v>0.5</v>
      </c>
      <c r="BR460" s="519">
        <v>0</v>
      </c>
      <c r="BS460" s="519">
        <v>0</v>
      </c>
      <c r="BT460" s="519">
        <v>0</v>
      </c>
      <c r="BU460" s="529">
        <v>0</v>
      </c>
      <c r="BV460" s="519">
        <v>0</v>
      </c>
      <c r="BW460" s="519">
        <v>0</v>
      </c>
      <c r="BX460" s="519">
        <v>0</v>
      </c>
      <c r="BY460" s="519">
        <v>0</v>
      </c>
      <c r="BZ460" s="519">
        <v>0</v>
      </c>
      <c r="CA460" s="519">
        <v>0</v>
      </c>
      <c r="CB460" s="519">
        <v>0</v>
      </c>
      <c r="CC460" s="519">
        <v>0</v>
      </c>
      <c r="CD460" s="519">
        <v>0</v>
      </c>
      <c r="CE460" s="519">
        <v>0</v>
      </c>
      <c r="CF460" s="519">
        <v>0</v>
      </c>
      <c r="CG460" s="519">
        <v>0</v>
      </c>
      <c r="CH460" s="519">
        <v>0</v>
      </c>
      <c r="CI460" s="519">
        <v>0</v>
      </c>
      <c r="CJ460" s="519">
        <v>0</v>
      </c>
      <c r="CK460" s="623">
        <f t="shared" si="7"/>
        <v>1</v>
      </c>
      <c r="CL460" s="554">
        <v>1</v>
      </c>
      <c r="CM460" s="554">
        <v>0.5</v>
      </c>
      <c r="CN460" s="554">
        <v>0.5</v>
      </c>
      <c r="CO460" s="524">
        <v>8</v>
      </c>
      <c r="CP460" s="726"/>
      <c r="CQ460" s="525" t="s">
        <v>4965</v>
      </c>
      <c r="CR460" s="526" t="s">
        <v>4965</v>
      </c>
      <c r="CS460" s="527" t="s">
        <v>4965</v>
      </c>
      <c r="CT460" s="527" t="s">
        <v>4965</v>
      </c>
      <c r="CU460" s="527" t="s">
        <v>4965</v>
      </c>
    </row>
    <row r="461" spans="1:99" ht="12" customHeight="1" x14ac:dyDescent="0.2">
      <c r="A461" s="540" t="s">
        <v>2442</v>
      </c>
      <c r="B461" s="541" t="s">
        <v>1719</v>
      </c>
      <c r="C461" s="541" t="s">
        <v>1432</v>
      </c>
      <c r="D461" s="541" t="s">
        <v>1432</v>
      </c>
      <c r="E461" s="542" t="s">
        <v>1432</v>
      </c>
      <c r="F461" s="541" t="s">
        <v>4216</v>
      </c>
      <c r="G461" s="541" t="s">
        <v>4706</v>
      </c>
      <c r="H461" s="541" t="s">
        <v>1435</v>
      </c>
      <c r="I461" s="541" t="s">
        <v>1720</v>
      </c>
      <c r="J461" s="541">
        <v>527320</v>
      </c>
      <c r="K461" s="541">
        <v>170994</v>
      </c>
      <c r="L461" s="512" t="s">
        <v>3082</v>
      </c>
      <c r="M461" s="543">
        <v>42094</v>
      </c>
      <c r="N461" s="544" t="s">
        <v>1432</v>
      </c>
      <c r="O461" s="541">
        <v>0</v>
      </c>
      <c r="P461" s="541">
        <v>4</v>
      </c>
      <c r="Q461" s="545">
        <v>4</v>
      </c>
      <c r="R461" s="541" t="s">
        <v>1721</v>
      </c>
      <c r="S461" s="541" t="s">
        <v>1438</v>
      </c>
      <c r="T461" s="544" t="s">
        <v>1722</v>
      </c>
      <c r="U461" s="544" t="s">
        <v>1318</v>
      </c>
      <c r="V461" s="544"/>
      <c r="W461" s="541" t="s">
        <v>1439</v>
      </c>
      <c r="X461" s="544" t="s">
        <v>1432</v>
      </c>
      <c r="Y461" s="541" t="s">
        <v>1442</v>
      </c>
      <c r="Z461" s="541" t="s">
        <v>3893</v>
      </c>
      <c r="AA461" s="541" t="s">
        <v>1444</v>
      </c>
      <c r="AB461" s="541" t="s">
        <v>3894</v>
      </c>
      <c r="AC461" s="546">
        <v>3.6999999999999998E-2</v>
      </c>
      <c r="AD461" s="547">
        <v>42094</v>
      </c>
      <c r="AE461" s="547" t="s">
        <v>1938</v>
      </c>
      <c r="AF461" s="548"/>
      <c r="AG461" s="517" t="s">
        <v>3063</v>
      </c>
      <c r="AH461" s="542" t="s">
        <v>1445</v>
      </c>
      <c r="AI461" s="542">
        <v>0</v>
      </c>
      <c r="AJ461" s="542">
        <v>0</v>
      </c>
      <c r="AK461" s="542">
        <v>0</v>
      </c>
      <c r="AL461" s="542">
        <v>0</v>
      </c>
      <c r="AM461" s="542">
        <v>1</v>
      </c>
      <c r="AN461" s="542">
        <v>2</v>
      </c>
      <c r="AO461" s="542">
        <v>1</v>
      </c>
      <c r="AP461" s="542">
        <v>0</v>
      </c>
      <c r="AQ461" s="542">
        <v>0</v>
      </c>
      <c r="AR461" s="542">
        <v>0</v>
      </c>
      <c r="AS461" s="542">
        <v>0</v>
      </c>
      <c r="AT461" s="542">
        <v>1</v>
      </c>
      <c r="AU461" s="542">
        <v>2</v>
      </c>
      <c r="AV461" s="542">
        <v>1</v>
      </c>
      <c r="AW461" s="542">
        <v>0</v>
      </c>
      <c r="AX461" s="542">
        <v>0</v>
      </c>
      <c r="AY461" s="542">
        <v>0</v>
      </c>
      <c r="AZ461" s="542">
        <v>0</v>
      </c>
      <c r="BA461" s="542">
        <v>0</v>
      </c>
      <c r="BB461" s="542">
        <v>0</v>
      </c>
      <c r="BC461" s="542">
        <v>0</v>
      </c>
      <c r="BD461" s="542">
        <v>0</v>
      </c>
      <c r="BE461" s="542">
        <v>0</v>
      </c>
      <c r="BF461" s="542">
        <v>0</v>
      </c>
      <c r="BG461" s="542">
        <v>0</v>
      </c>
      <c r="BH461" s="542">
        <v>0</v>
      </c>
      <c r="BI461" s="542">
        <v>0</v>
      </c>
      <c r="BJ461" s="542">
        <v>0</v>
      </c>
      <c r="BK461" s="542">
        <v>0</v>
      </c>
      <c r="BL461" s="542">
        <v>0</v>
      </c>
      <c r="BM461" s="542">
        <v>0</v>
      </c>
      <c r="BN461" s="550" t="s">
        <v>4490</v>
      </c>
      <c r="BO461" s="551">
        <v>0</v>
      </c>
      <c r="BP461" s="552">
        <v>2</v>
      </c>
      <c r="BQ461" s="553">
        <v>2</v>
      </c>
      <c r="BR461" s="519">
        <v>0</v>
      </c>
      <c r="BS461" s="519">
        <v>0</v>
      </c>
      <c r="BT461" s="519">
        <v>0</v>
      </c>
      <c r="BU461" s="529">
        <v>0</v>
      </c>
      <c r="BV461" s="519">
        <v>0</v>
      </c>
      <c r="BW461" s="519">
        <v>0</v>
      </c>
      <c r="BX461" s="519">
        <v>0</v>
      </c>
      <c r="BY461" s="519">
        <v>0</v>
      </c>
      <c r="BZ461" s="519">
        <v>0</v>
      </c>
      <c r="CA461" s="519">
        <v>0</v>
      </c>
      <c r="CB461" s="519">
        <v>0</v>
      </c>
      <c r="CC461" s="519">
        <v>0</v>
      </c>
      <c r="CD461" s="519">
        <v>0</v>
      </c>
      <c r="CE461" s="519">
        <v>0</v>
      </c>
      <c r="CF461" s="519">
        <v>0</v>
      </c>
      <c r="CG461" s="519">
        <v>0</v>
      </c>
      <c r="CH461" s="519">
        <v>0</v>
      </c>
      <c r="CI461" s="519">
        <v>0</v>
      </c>
      <c r="CJ461" s="519">
        <v>0</v>
      </c>
      <c r="CK461" s="623">
        <f t="shared" si="7"/>
        <v>4</v>
      </c>
      <c r="CL461" s="554">
        <v>4</v>
      </c>
      <c r="CM461" s="554">
        <v>2</v>
      </c>
      <c r="CN461" s="554">
        <v>2</v>
      </c>
      <c r="CO461" s="524">
        <v>8</v>
      </c>
      <c r="CP461" s="524" t="s">
        <v>1938</v>
      </c>
      <c r="CQ461" s="525" t="s">
        <v>4965</v>
      </c>
      <c r="CR461" s="526" t="s">
        <v>4965</v>
      </c>
      <c r="CS461" s="527" t="s">
        <v>4965</v>
      </c>
      <c r="CT461" s="527" t="s">
        <v>4965</v>
      </c>
      <c r="CU461" s="527" t="s">
        <v>4965</v>
      </c>
    </row>
    <row r="462" spans="1:99" ht="12" customHeight="1" x14ac:dyDescent="0.2">
      <c r="A462" s="540" t="s">
        <v>2442</v>
      </c>
      <c r="B462" s="541" t="s">
        <v>1723</v>
      </c>
      <c r="C462" s="541" t="s">
        <v>1432</v>
      </c>
      <c r="D462" s="541" t="s">
        <v>1432</v>
      </c>
      <c r="E462" s="542" t="s">
        <v>1724</v>
      </c>
      <c r="F462" s="541" t="s">
        <v>1725</v>
      </c>
      <c r="G462" s="541" t="s">
        <v>2489</v>
      </c>
      <c r="H462" s="541" t="s">
        <v>2717</v>
      </c>
      <c r="I462" s="541" t="s">
        <v>1726</v>
      </c>
      <c r="J462" s="541">
        <v>527226</v>
      </c>
      <c r="K462" s="541">
        <v>176937</v>
      </c>
      <c r="L462" s="512" t="s">
        <v>4766</v>
      </c>
      <c r="M462" s="543">
        <v>42094</v>
      </c>
      <c r="N462" s="544" t="s">
        <v>1432</v>
      </c>
      <c r="O462" s="541">
        <v>0</v>
      </c>
      <c r="P462" s="541">
        <v>10</v>
      </c>
      <c r="Q462" s="545">
        <v>10</v>
      </c>
      <c r="R462" s="541" t="s">
        <v>1727</v>
      </c>
      <c r="S462" s="541" t="s">
        <v>1154</v>
      </c>
      <c r="T462" s="544" t="s">
        <v>1728</v>
      </c>
      <c r="U462" s="544" t="s">
        <v>1729</v>
      </c>
      <c r="V462" s="544"/>
      <c r="W462" s="541" t="s">
        <v>1439</v>
      </c>
      <c r="X462" s="544" t="s">
        <v>1432</v>
      </c>
      <c r="Y462" s="541" t="s">
        <v>1442</v>
      </c>
      <c r="Z462" s="541" t="s">
        <v>1443</v>
      </c>
      <c r="AA462" s="541" t="s">
        <v>1443</v>
      </c>
      <c r="AB462" s="541" t="s">
        <v>1444</v>
      </c>
      <c r="AC462" s="546">
        <v>0</v>
      </c>
      <c r="AD462" s="547">
        <v>42094</v>
      </c>
      <c r="AE462" s="547" t="s">
        <v>1938</v>
      </c>
      <c r="AF462" s="548"/>
      <c r="AG462" s="517" t="s">
        <v>628</v>
      </c>
      <c r="AH462" s="542" t="s">
        <v>3904</v>
      </c>
      <c r="AI462" s="542">
        <v>0</v>
      </c>
      <c r="AJ462" s="542">
        <v>1</v>
      </c>
      <c r="AK462" s="542">
        <v>10</v>
      </c>
      <c r="AL462" s="542">
        <v>0</v>
      </c>
      <c r="AM462" s="542">
        <v>10</v>
      </c>
      <c r="AN462" s="542">
        <v>0</v>
      </c>
      <c r="AO462" s="542">
        <v>0</v>
      </c>
      <c r="AP462" s="542">
        <v>0</v>
      </c>
      <c r="AQ462" s="542">
        <v>0</v>
      </c>
      <c r="AR462" s="542">
        <v>0</v>
      </c>
      <c r="AS462" s="542">
        <v>0</v>
      </c>
      <c r="AT462" s="542">
        <v>10</v>
      </c>
      <c r="AU462" s="542">
        <v>0</v>
      </c>
      <c r="AV462" s="542">
        <v>0</v>
      </c>
      <c r="AW462" s="542">
        <v>0</v>
      </c>
      <c r="AX462" s="542">
        <v>0</v>
      </c>
      <c r="AY462" s="542">
        <v>0</v>
      </c>
      <c r="AZ462" s="542">
        <v>0</v>
      </c>
      <c r="BA462" s="542">
        <v>0</v>
      </c>
      <c r="BB462" s="542">
        <v>0</v>
      </c>
      <c r="BC462" s="542">
        <v>0</v>
      </c>
      <c r="BD462" s="542">
        <v>0</v>
      </c>
      <c r="BE462" s="542">
        <v>0</v>
      </c>
      <c r="BF462" s="542">
        <v>0</v>
      </c>
      <c r="BG462" s="542">
        <v>0</v>
      </c>
      <c r="BH462" s="542">
        <v>0</v>
      </c>
      <c r="BI462" s="542">
        <v>0</v>
      </c>
      <c r="BJ462" s="542">
        <v>0</v>
      </c>
      <c r="BK462" s="542">
        <v>0</v>
      </c>
      <c r="BL462" s="542">
        <v>0</v>
      </c>
      <c r="BM462" s="542">
        <v>0</v>
      </c>
      <c r="BN462" s="550" t="s">
        <v>4490</v>
      </c>
      <c r="BO462" s="551">
        <v>0</v>
      </c>
      <c r="BP462" s="552">
        <v>5</v>
      </c>
      <c r="BQ462" s="553">
        <v>5</v>
      </c>
      <c r="BR462" s="519">
        <v>0</v>
      </c>
      <c r="BS462" s="519">
        <v>0</v>
      </c>
      <c r="BT462" s="519">
        <v>0</v>
      </c>
      <c r="BU462" s="529">
        <v>0</v>
      </c>
      <c r="BV462" s="519">
        <v>0</v>
      </c>
      <c r="BW462" s="519">
        <v>0</v>
      </c>
      <c r="BX462" s="519">
        <v>0</v>
      </c>
      <c r="BY462" s="519">
        <v>0</v>
      </c>
      <c r="BZ462" s="519">
        <v>0</v>
      </c>
      <c r="CA462" s="519">
        <v>0</v>
      </c>
      <c r="CB462" s="519">
        <v>0</v>
      </c>
      <c r="CC462" s="519">
        <v>0</v>
      </c>
      <c r="CD462" s="519">
        <v>0</v>
      </c>
      <c r="CE462" s="519">
        <v>0</v>
      </c>
      <c r="CF462" s="519">
        <v>0</v>
      </c>
      <c r="CG462" s="519">
        <v>0</v>
      </c>
      <c r="CH462" s="519">
        <v>0</v>
      </c>
      <c r="CI462" s="519">
        <v>0</v>
      </c>
      <c r="CJ462" s="519">
        <v>0</v>
      </c>
      <c r="CK462" s="623">
        <f t="shared" si="7"/>
        <v>10</v>
      </c>
      <c r="CL462" s="554">
        <v>10</v>
      </c>
      <c r="CM462" s="554">
        <v>5</v>
      </c>
      <c r="CN462" s="554">
        <v>5</v>
      </c>
      <c r="CO462" s="524">
        <v>2</v>
      </c>
      <c r="CP462" s="524"/>
      <c r="CQ462" s="525" t="s">
        <v>4965</v>
      </c>
      <c r="CR462" s="526" t="s">
        <v>4965</v>
      </c>
      <c r="CS462" s="527" t="s">
        <v>4965</v>
      </c>
      <c r="CT462" s="527" t="s">
        <v>4965</v>
      </c>
      <c r="CU462" s="527" t="s">
        <v>4965</v>
      </c>
    </row>
    <row r="463" spans="1:99" ht="12" customHeight="1" x14ac:dyDescent="0.2">
      <c r="A463" s="540" t="s">
        <v>2442</v>
      </c>
      <c r="B463" s="541" t="s">
        <v>1723</v>
      </c>
      <c r="C463" s="541" t="s">
        <v>1432</v>
      </c>
      <c r="D463" s="541" t="s">
        <v>1432</v>
      </c>
      <c r="E463" s="542" t="s">
        <v>1724</v>
      </c>
      <c r="F463" s="541" t="s">
        <v>1725</v>
      </c>
      <c r="G463" s="541" t="s">
        <v>2489</v>
      </c>
      <c r="H463" s="541" t="s">
        <v>2717</v>
      </c>
      <c r="I463" s="541" t="s">
        <v>1726</v>
      </c>
      <c r="J463" s="541">
        <v>527226</v>
      </c>
      <c r="K463" s="541">
        <v>176937</v>
      </c>
      <c r="L463" s="512" t="s">
        <v>4766</v>
      </c>
      <c r="M463" s="543">
        <v>42094</v>
      </c>
      <c r="N463" s="544" t="s">
        <v>1432</v>
      </c>
      <c r="O463" s="541">
        <v>0</v>
      </c>
      <c r="P463" s="541">
        <v>36</v>
      </c>
      <c r="Q463" s="545">
        <v>36</v>
      </c>
      <c r="R463" s="541" t="s">
        <v>1727</v>
      </c>
      <c r="S463" s="541" t="s">
        <v>1154</v>
      </c>
      <c r="T463" s="544" t="s">
        <v>1728</v>
      </c>
      <c r="U463" s="544" t="s">
        <v>1729</v>
      </c>
      <c r="V463" s="544"/>
      <c r="W463" s="541" t="s">
        <v>1439</v>
      </c>
      <c r="X463" s="544" t="s">
        <v>1432</v>
      </c>
      <c r="Y463" s="541" t="s">
        <v>1442</v>
      </c>
      <c r="Z463" s="541" t="s">
        <v>1443</v>
      </c>
      <c r="AA463" s="541" t="s">
        <v>1443</v>
      </c>
      <c r="AB463" s="541" t="s">
        <v>1444</v>
      </c>
      <c r="AC463" s="546">
        <v>0.25800000000000001</v>
      </c>
      <c r="AD463" s="547">
        <v>42094</v>
      </c>
      <c r="AE463" s="547" t="s">
        <v>1938</v>
      </c>
      <c r="AF463" s="548"/>
      <c r="AG463" s="517" t="s">
        <v>3063</v>
      </c>
      <c r="AH463" s="542" t="s">
        <v>1445</v>
      </c>
      <c r="AI463" s="542">
        <v>0</v>
      </c>
      <c r="AJ463" s="542">
        <v>4</v>
      </c>
      <c r="AK463" s="542">
        <v>36</v>
      </c>
      <c r="AL463" s="542">
        <v>1</v>
      </c>
      <c r="AM463" s="542">
        <v>1</v>
      </c>
      <c r="AN463" s="542">
        <v>30</v>
      </c>
      <c r="AO463" s="542">
        <v>4</v>
      </c>
      <c r="AP463" s="542">
        <v>0</v>
      </c>
      <c r="AQ463" s="542">
        <v>0</v>
      </c>
      <c r="AR463" s="542">
        <v>0</v>
      </c>
      <c r="AS463" s="542">
        <v>1</v>
      </c>
      <c r="AT463" s="542">
        <v>1</v>
      </c>
      <c r="AU463" s="542">
        <v>30</v>
      </c>
      <c r="AV463" s="542">
        <v>4</v>
      </c>
      <c r="AW463" s="542">
        <v>0</v>
      </c>
      <c r="AX463" s="542">
        <v>0</v>
      </c>
      <c r="AY463" s="542">
        <v>0</v>
      </c>
      <c r="AZ463" s="542">
        <v>0</v>
      </c>
      <c r="BA463" s="542">
        <v>0</v>
      </c>
      <c r="BB463" s="542">
        <v>0</v>
      </c>
      <c r="BC463" s="542">
        <v>0</v>
      </c>
      <c r="BD463" s="542">
        <v>0</v>
      </c>
      <c r="BE463" s="542">
        <v>0</v>
      </c>
      <c r="BF463" s="542">
        <v>0</v>
      </c>
      <c r="BG463" s="542">
        <v>0</v>
      </c>
      <c r="BH463" s="542">
        <v>0</v>
      </c>
      <c r="BI463" s="542">
        <v>0</v>
      </c>
      <c r="BJ463" s="542">
        <v>0</v>
      </c>
      <c r="BK463" s="542">
        <v>0</v>
      </c>
      <c r="BL463" s="542">
        <v>0</v>
      </c>
      <c r="BM463" s="542">
        <v>0</v>
      </c>
      <c r="BN463" s="550" t="s">
        <v>4490</v>
      </c>
      <c r="BO463" s="551">
        <v>0</v>
      </c>
      <c r="BP463" s="519">
        <v>0</v>
      </c>
      <c r="BQ463" s="553">
        <v>9</v>
      </c>
      <c r="BR463" s="552">
        <v>9</v>
      </c>
      <c r="BS463" s="552">
        <v>9</v>
      </c>
      <c r="BT463" s="552">
        <v>9</v>
      </c>
      <c r="BU463" s="529">
        <v>0</v>
      </c>
      <c r="BV463" s="519">
        <v>0</v>
      </c>
      <c r="BW463" s="519">
        <v>0</v>
      </c>
      <c r="BX463" s="519">
        <v>0</v>
      </c>
      <c r="BY463" s="519">
        <v>0</v>
      </c>
      <c r="BZ463" s="519">
        <v>0</v>
      </c>
      <c r="CA463" s="519">
        <v>0</v>
      </c>
      <c r="CB463" s="519">
        <v>0</v>
      </c>
      <c r="CC463" s="519">
        <v>0</v>
      </c>
      <c r="CD463" s="519">
        <v>0</v>
      </c>
      <c r="CE463" s="519">
        <v>0</v>
      </c>
      <c r="CF463" s="519">
        <v>0</v>
      </c>
      <c r="CG463" s="519">
        <v>0</v>
      </c>
      <c r="CH463" s="519">
        <v>0</v>
      </c>
      <c r="CI463" s="519">
        <v>0</v>
      </c>
      <c r="CJ463" s="519">
        <v>0</v>
      </c>
      <c r="CK463" s="623">
        <f t="shared" si="7"/>
        <v>36</v>
      </c>
      <c r="CL463" s="554">
        <v>36</v>
      </c>
      <c r="CM463" s="554">
        <v>36</v>
      </c>
      <c r="CN463" s="554">
        <v>36</v>
      </c>
      <c r="CO463" s="524">
        <v>3</v>
      </c>
      <c r="CP463" s="726"/>
      <c r="CQ463" s="525" t="s">
        <v>4965</v>
      </c>
      <c r="CR463" s="526" t="s">
        <v>4965</v>
      </c>
      <c r="CS463" s="527" t="s">
        <v>4965</v>
      </c>
      <c r="CT463" s="527" t="s">
        <v>4965</v>
      </c>
      <c r="CU463" s="527" t="s">
        <v>4965</v>
      </c>
    </row>
    <row r="464" spans="1:99" ht="12" customHeight="1" x14ac:dyDescent="0.2">
      <c r="A464" s="540" t="s">
        <v>2442</v>
      </c>
      <c r="B464" s="541" t="s">
        <v>1730</v>
      </c>
      <c r="C464" s="541" t="s">
        <v>3533</v>
      </c>
      <c r="D464" s="541" t="s">
        <v>1432</v>
      </c>
      <c r="E464" s="542" t="s">
        <v>3534</v>
      </c>
      <c r="F464" s="541" t="s">
        <v>1432</v>
      </c>
      <c r="G464" s="541" t="s">
        <v>3535</v>
      </c>
      <c r="H464" s="541" t="s">
        <v>1435</v>
      </c>
      <c r="I464" s="541" t="s">
        <v>3536</v>
      </c>
      <c r="J464" s="541">
        <v>528815</v>
      </c>
      <c r="K464" s="541">
        <v>172653</v>
      </c>
      <c r="L464" s="512" t="s">
        <v>3077</v>
      </c>
      <c r="M464" s="543">
        <v>42094</v>
      </c>
      <c r="N464" s="544" t="s">
        <v>1432</v>
      </c>
      <c r="O464" s="541">
        <v>0</v>
      </c>
      <c r="P464" s="541">
        <v>2</v>
      </c>
      <c r="Q464" s="545">
        <v>2</v>
      </c>
      <c r="R464" s="541" t="s">
        <v>1731</v>
      </c>
      <c r="S464" s="541" t="s">
        <v>1438</v>
      </c>
      <c r="T464" s="544" t="s">
        <v>359</v>
      </c>
      <c r="U464" s="544" t="s">
        <v>372</v>
      </c>
      <c r="V464" s="544"/>
      <c r="W464" s="541" t="s">
        <v>1439</v>
      </c>
      <c r="X464" s="544" t="s">
        <v>1432</v>
      </c>
      <c r="Y464" s="541" t="s">
        <v>1442</v>
      </c>
      <c r="Z464" s="541" t="s">
        <v>1443</v>
      </c>
      <c r="AA464" s="541" t="s">
        <v>1444</v>
      </c>
      <c r="AB464" s="541" t="s">
        <v>2713</v>
      </c>
      <c r="AC464" s="546">
        <v>2.1000000000000001E-2</v>
      </c>
      <c r="AD464" s="547">
        <v>42094</v>
      </c>
      <c r="AE464" s="547" t="s">
        <v>1938</v>
      </c>
      <c r="AF464" s="548"/>
      <c r="AG464" s="517" t="s">
        <v>3063</v>
      </c>
      <c r="AH464" s="542" t="s">
        <v>1445</v>
      </c>
      <c r="AI464" s="549"/>
      <c r="AJ464" s="542">
        <v>0</v>
      </c>
      <c r="AK464" s="542">
        <v>0</v>
      </c>
      <c r="AL464" s="542">
        <v>0</v>
      </c>
      <c r="AM464" s="542">
        <v>0</v>
      </c>
      <c r="AN464" s="542">
        <v>0</v>
      </c>
      <c r="AO464" s="542">
        <v>1</v>
      </c>
      <c r="AP464" s="542">
        <v>1</v>
      </c>
      <c r="AQ464" s="542">
        <v>0</v>
      </c>
      <c r="AR464" s="542">
        <v>0</v>
      </c>
      <c r="AS464" s="542">
        <v>0</v>
      </c>
      <c r="AT464" s="542">
        <v>0</v>
      </c>
      <c r="AU464" s="542">
        <v>0</v>
      </c>
      <c r="AV464" s="542">
        <v>0</v>
      </c>
      <c r="AW464" s="542">
        <v>0</v>
      </c>
      <c r="AX464" s="542">
        <v>0</v>
      </c>
      <c r="AY464" s="542">
        <v>0</v>
      </c>
      <c r="AZ464" s="542">
        <v>0</v>
      </c>
      <c r="BA464" s="542">
        <v>0</v>
      </c>
      <c r="BB464" s="542">
        <v>0</v>
      </c>
      <c r="BC464" s="542">
        <v>1</v>
      </c>
      <c r="BD464" s="542">
        <v>1</v>
      </c>
      <c r="BE464" s="542">
        <v>0</v>
      </c>
      <c r="BF464" s="542">
        <v>0</v>
      </c>
      <c r="BG464" s="542">
        <v>0</v>
      </c>
      <c r="BH464" s="542">
        <v>0</v>
      </c>
      <c r="BI464" s="542">
        <v>0</v>
      </c>
      <c r="BJ464" s="542">
        <v>0</v>
      </c>
      <c r="BK464" s="542">
        <v>0</v>
      </c>
      <c r="BL464" s="542">
        <v>0</v>
      </c>
      <c r="BM464" s="542">
        <v>0</v>
      </c>
      <c r="BN464" s="550" t="s">
        <v>4490</v>
      </c>
      <c r="BO464" s="551">
        <v>0</v>
      </c>
      <c r="BP464" s="552">
        <v>1</v>
      </c>
      <c r="BQ464" s="553">
        <v>1</v>
      </c>
      <c r="BR464" s="519">
        <v>0</v>
      </c>
      <c r="BS464" s="519">
        <v>0</v>
      </c>
      <c r="BT464" s="519">
        <v>0</v>
      </c>
      <c r="BU464" s="529">
        <v>0</v>
      </c>
      <c r="BV464" s="519">
        <v>0</v>
      </c>
      <c r="BW464" s="519">
        <v>0</v>
      </c>
      <c r="BX464" s="519">
        <v>0</v>
      </c>
      <c r="BY464" s="519">
        <v>0</v>
      </c>
      <c r="BZ464" s="519">
        <v>0</v>
      </c>
      <c r="CA464" s="519">
        <v>0</v>
      </c>
      <c r="CB464" s="519">
        <v>0</v>
      </c>
      <c r="CC464" s="519">
        <v>0</v>
      </c>
      <c r="CD464" s="519">
        <v>0</v>
      </c>
      <c r="CE464" s="519">
        <v>0</v>
      </c>
      <c r="CF464" s="519">
        <v>0</v>
      </c>
      <c r="CG464" s="519">
        <v>0</v>
      </c>
      <c r="CH464" s="519">
        <v>0</v>
      </c>
      <c r="CI464" s="519">
        <v>0</v>
      </c>
      <c r="CJ464" s="519">
        <v>0</v>
      </c>
      <c r="CK464" s="623">
        <f t="shared" si="7"/>
        <v>2</v>
      </c>
      <c r="CL464" s="554">
        <v>2</v>
      </c>
      <c r="CM464" s="554">
        <v>1</v>
      </c>
      <c r="CN464" s="554">
        <v>1</v>
      </c>
      <c r="CO464" s="524">
        <v>2</v>
      </c>
      <c r="CP464" s="524" t="s">
        <v>1938</v>
      </c>
      <c r="CQ464" s="525" t="s">
        <v>4965</v>
      </c>
      <c r="CR464" s="526" t="s">
        <v>4965</v>
      </c>
      <c r="CS464" s="527" t="s">
        <v>4965</v>
      </c>
      <c r="CT464" s="527" t="s">
        <v>4965</v>
      </c>
      <c r="CU464" s="527" t="s">
        <v>4965</v>
      </c>
    </row>
    <row r="465" spans="1:99" ht="12" customHeight="1" x14ac:dyDescent="0.2">
      <c r="A465" s="540" t="s">
        <v>2442</v>
      </c>
      <c r="B465" s="541" t="s">
        <v>1732</v>
      </c>
      <c r="C465" s="541" t="s">
        <v>1432</v>
      </c>
      <c r="D465" s="541" t="s">
        <v>1432</v>
      </c>
      <c r="E465" s="542" t="s">
        <v>1432</v>
      </c>
      <c r="F465" s="541" t="s">
        <v>4868</v>
      </c>
      <c r="G465" s="541" t="s">
        <v>746</v>
      </c>
      <c r="H465" s="541" t="s">
        <v>1458</v>
      </c>
      <c r="I465" s="541" t="s">
        <v>1733</v>
      </c>
      <c r="J465" s="541">
        <v>523903</v>
      </c>
      <c r="K465" s="541">
        <v>174944</v>
      </c>
      <c r="L465" s="512" t="s">
        <v>3079</v>
      </c>
      <c r="M465" s="543">
        <v>42094</v>
      </c>
      <c r="N465" s="544" t="s">
        <v>1432</v>
      </c>
      <c r="O465" s="541">
        <v>1</v>
      </c>
      <c r="P465" s="541">
        <v>2</v>
      </c>
      <c r="Q465" s="545">
        <v>1</v>
      </c>
      <c r="R465" s="541" t="s">
        <v>1734</v>
      </c>
      <c r="S465" s="541" t="s">
        <v>1438</v>
      </c>
      <c r="T465" s="544" t="s">
        <v>1219</v>
      </c>
      <c r="U465" s="544" t="s">
        <v>1735</v>
      </c>
      <c r="V465" s="544"/>
      <c r="W465" s="541" t="s">
        <v>1439</v>
      </c>
      <c r="X465" s="544" t="s">
        <v>1432</v>
      </c>
      <c r="Y465" s="541" t="s">
        <v>1442</v>
      </c>
      <c r="Z465" s="541" t="s">
        <v>1443</v>
      </c>
      <c r="AA465" s="541" t="s">
        <v>1444</v>
      </c>
      <c r="AB465" s="541" t="s">
        <v>2713</v>
      </c>
      <c r="AC465" s="546">
        <v>2.1999999999999999E-2</v>
      </c>
      <c r="AD465" s="547">
        <v>42094</v>
      </c>
      <c r="AE465" s="547" t="s">
        <v>1938</v>
      </c>
      <c r="AF465" s="548"/>
      <c r="AG465" s="517" t="s">
        <v>3063</v>
      </c>
      <c r="AH465" s="542" t="s">
        <v>1445</v>
      </c>
      <c r="AI465" s="542">
        <v>0</v>
      </c>
      <c r="AJ465" s="542">
        <v>0</v>
      </c>
      <c r="AK465" s="542">
        <v>0</v>
      </c>
      <c r="AL465" s="542">
        <v>0</v>
      </c>
      <c r="AM465" s="542">
        <v>0</v>
      </c>
      <c r="AN465" s="542">
        <v>0</v>
      </c>
      <c r="AO465" s="542">
        <v>1</v>
      </c>
      <c r="AP465" s="542">
        <v>0</v>
      </c>
      <c r="AQ465" s="542">
        <v>0</v>
      </c>
      <c r="AR465" s="542">
        <v>0</v>
      </c>
      <c r="AS465" s="542">
        <v>0</v>
      </c>
      <c r="AT465" s="542">
        <v>0</v>
      </c>
      <c r="AU465" s="542">
        <v>0</v>
      </c>
      <c r="AV465" s="542">
        <v>2</v>
      </c>
      <c r="AW465" s="542">
        <v>0</v>
      </c>
      <c r="AX465" s="542">
        <v>0</v>
      </c>
      <c r="AY465" s="542">
        <v>0</v>
      </c>
      <c r="AZ465" s="542">
        <v>0</v>
      </c>
      <c r="BA465" s="542">
        <v>0</v>
      </c>
      <c r="BB465" s="542">
        <v>0</v>
      </c>
      <c r="BC465" s="542">
        <v>-1</v>
      </c>
      <c r="BD465" s="542">
        <v>0</v>
      </c>
      <c r="BE465" s="542">
        <v>0</v>
      </c>
      <c r="BF465" s="542">
        <v>0</v>
      </c>
      <c r="BG465" s="542">
        <v>0</v>
      </c>
      <c r="BH465" s="542">
        <v>0</v>
      </c>
      <c r="BI465" s="542">
        <v>0</v>
      </c>
      <c r="BJ465" s="542">
        <v>0</v>
      </c>
      <c r="BK465" s="542">
        <v>0</v>
      </c>
      <c r="BL465" s="542">
        <v>0</v>
      </c>
      <c r="BM465" s="542">
        <v>0</v>
      </c>
      <c r="BN465" s="550" t="s">
        <v>4490</v>
      </c>
      <c r="BO465" s="551">
        <v>0</v>
      </c>
      <c r="BP465" s="552">
        <v>0.5</v>
      </c>
      <c r="BQ465" s="553">
        <v>0.5</v>
      </c>
      <c r="BR465" s="519">
        <v>0</v>
      </c>
      <c r="BS465" s="519">
        <v>0</v>
      </c>
      <c r="BT465" s="519">
        <v>0</v>
      </c>
      <c r="BU465" s="529">
        <v>0</v>
      </c>
      <c r="BV465" s="519">
        <v>0</v>
      </c>
      <c r="BW465" s="519">
        <v>0</v>
      </c>
      <c r="BX465" s="519">
        <v>0</v>
      </c>
      <c r="BY465" s="519">
        <v>0</v>
      </c>
      <c r="BZ465" s="519">
        <v>0</v>
      </c>
      <c r="CA465" s="519">
        <v>0</v>
      </c>
      <c r="CB465" s="519">
        <v>0</v>
      </c>
      <c r="CC465" s="519">
        <v>0</v>
      </c>
      <c r="CD465" s="519">
        <v>0</v>
      </c>
      <c r="CE465" s="519">
        <v>0</v>
      </c>
      <c r="CF465" s="519">
        <v>0</v>
      </c>
      <c r="CG465" s="519">
        <v>0</v>
      </c>
      <c r="CH465" s="519">
        <v>0</v>
      </c>
      <c r="CI465" s="519">
        <v>0</v>
      </c>
      <c r="CJ465" s="519">
        <v>0</v>
      </c>
      <c r="CK465" s="623">
        <f t="shared" si="7"/>
        <v>1</v>
      </c>
      <c r="CL465" s="554">
        <v>1</v>
      </c>
      <c r="CM465" s="554">
        <v>0.5</v>
      </c>
      <c r="CN465" s="554">
        <v>0.5</v>
      </c>
      <c r="CO465" s="524">
        <v>2</v>
      </c>
      <c r="CP465" s="524"/>
      <c r="CQ465" s="525" t="s">
        <v>4965</v>
      </c>
      <c r="CR465" s="526" t="s">
        <v>4965</v>
      </c>
      <c r="CS465" s="527" t="s">
        <v>4965</v>
      </c>
      <c r="CT465" s="527" t="s">
        <v>4965</v>
      </c>
      <c r="CU465" s="527" t="s">
        <v>4965</v>
      </c>
    </row>
    <row r="466" spans="1:99" ht="12" customHeight="1" x14ac:dyDescent="0.2">
      <c r="A466" s="540" t="s">
        <v>2442</v>
      </c>
      <c r="B466" s="541" t="s">
        <v>1736</v>
      </c>
      <c r="C466" s="541" t="s">
        <v>1432</v>
      </c>
      <c r="D466" s="541" t="s">
        <v>1432</v>
      </c>
      <c r="E466" s="542" t="s">
        <v>1737</v>
      </c>
      <c r="F466" s="541" t="s">
        <v>1738</v>
      </c>
      <c r="G466" s="541" t="s">
        <v>1434</v>
      </c>
      <c r="H466" s="541" t="s">
        <v>1435</v>
      </c>
      <c r="I466" s="541" t="s">
        <v>1739</v>
      </c>
      <c r="J466" s="541">
        <v>527560</v>
      </c>
      <c r="K466" s="541">
        <v>171605</v>
      </c>
      <c r="L466" s="512" t="s">
        <v>3082</v>
      </c>
      <c r="M466" s="543">
        <v>41919</v>
      </c>
      <c r="N466" s="544" t="s">
        <v>1432</v>
      </c>
      <c r="O466" s="541">
        <v>0</v>
      </c>
      <c r="P466" s="541">
        <v>2</v>
      </c>
      <c r="Q466" s="545">
        <v>2</v>
      </c>
      <c r="R466" s="541" t="s">
        <v>1741</v>
      </c>
      <c r="S466" s="541" t="s">
        <v>3187</v>
      </c>
      <c r="T466" s="544" t="s">
        <v>1219</v>
      </c>
      <c r="U466" s="544" t="s">
        <v>1742</v>
      </c>
      <c r="V466" s="544"/>
      <c r="W466" s="541" t="s">
        <v>1439</v>
      </c>
      <c r="X466" s="544" t="s">
        <v>1432</v>
      </c>
      <c r="Y466" s="541" t="s">
        <v>1442</v>
      </c>
      <c r="Z466" s="541" t="s">
        <v>3893</v>
      </c>
      <c r="AA466" s="541" t="s">
        <v>1444</v>
      </c>
      <c r="AB466" s="541" t="s">
        <v>4720</v>
      </c>
      <c r="AC466" s="546">
        <v>6.0000000000000001E-3</v>
      </c>
      <c r="AD466" s="547">
        <v>41919</v>
      </c>
      <c r="AE466" s="547" t="s">
        <v>1938</v>
      </c>
      <c r="AF466" s="548"/>
      <c r="AG466" s="517" t="s">
        <v>3063</v>
      </c>
      <c r="AH466" s="542" t="s">
        <v>1445</v>
      </c>
      <c r="AI466" s="542">
        <v>0</v>
      </c>
      <c r="AJ466" s="542">
        <v>0</v>
      </c>
      <c r="AK466" s="542">
        <v>0</v>
      </c>
      <c r="AL466" s="542">
        <v>0</v>
      </c>
      <c r="AM466" s="542">
        <v>2</v>
      </c>
      <c r="AN466" s="542">
        <v>0</v>
      </c>
      <c r="AO466" s="542">
        <v>0</v>
      </c>
      <c r="AP466" s="542">
        <v>0</v>
      </c>
      <c r="AQ466" s="542">
        <v>0</v>
      </c>
      <c r="AR466" s="542">
        <v>0</v>
      </c>
      <c r="AS466" s="542">
        <v>0</v>
      </c>
      <c r="AT466" s="542">
        <v>2</v>
      </c>
      <c r="AU466" s="542">
        <v>0</v>
      </c>
      <c r="AV466" s="542">
        <v>0</v>
      </c>
      <c r="AW466" s="542">
        <v>0</v>
      </c>
      <c r="AX466" s="542">
        <v>0</v>
      </c>
      <c r="AY466" s="542">
        <v>0</v>
      </c>
      <c r="AZ466" s="542">
        <v>0</v>
      </c>
      <c r="BA466" s="542">
        <v>0</v>
      </c>
      <c r="BB466" s="542">
        <v>0</v>
      </c>
      <c r="BC466" s="542">
        <v>0</v>
      </c>
      <c r="BD466" s="542">
        <v>0</v>
      </c>
      <c r="BE466" s="542">
        <v>0</v>
      </c>
      <c r="BF466" s="542">
        <v>0</v>
      </c>
      <c r="BG466" s="542">
        <v>0</v>
      </c>
      <c r="BH466" s="542">
        <v>0</v>
      </c>
      <c r="BI466" s="542">
        <v>0</v>
      </c>
      <c r="BJ466" s="542">
        <v>0</v>
      </c>
      <c r="BK466" s="542">
        <v>0</v>
      </c>
      <c r="BL466" s="542">
        <v>0</v>
      </c>
      <c r="BM466" s="542">
        <v>0</v>
      </c>
      <c r="BN466" s="550" t="s">
        <v>4490</v>
      </c>
      <c r="BO466" s="551">
        <v>0</v>
      </c>
      <c r="BP466" s="552">
        <v>1</v>
      </c>
      <c r="BQ466" s="553">
        <v>1</v>
      </c>
      <c r="BR466" s="519">
        <v>0</v>
      </c>
      <c r="BS466" s="519">
        <v>0</v>
      </c>
      <c r="BT466" s="519">
        <v>0</v>
      </c>
      <c r="BU466" s="529">
        <v>0</v>
      </c>
      <c r="BV466" s="519">
        <v>0</v>
      </c>
      <c r="BW466" s="519">
        <v>0</v>
      </c>
      <c r="BX466" s="519">
        <v>0</v>
      </c>
      <c r="BY466" s="519">
        <v>0</v>
      </c>
      <c r="BZ466" s="519">
        <v>0</v>
      </c>
      <c r="CA466" s="519">
        <v>0</v>
      </c>
      <c r="CB466" s="519">
        <v>0</v>
      </c>
      <c r="CC466" s="519">
        <v>0</v>
      </c>
      <c r="CD466" s="519">
        <v>0</v>
      </c>
      <c r="CE466" s="519">
        <v>0</v>
      </c>
      <c r="CF466" s="519">
        <v>0</v>
      </c>
      <c r="CG466" s="519">
        <v>0</v>
      </c>
      <c r="CH466" s="519">
        <v>0</v>
      </c>
      <c r="CI466" s="519">
        <v>0</v>
      </c>
      <c r="CJ466" s="519">
        <v>0</v>
      </c>
      <c r="CK466" s="623">
        <f t="shared" si="7"/>
        <v>2</v>
      </c>
      <c r="CL466" s="554">
        <v>2</v>
      </c>
      <c r="CM466" s="554">
        <v>1</v>
      </c>
      <c r="CN466" s="554">
        <v>1</v>
      </c>
      <c r="CO466" s="524">
        <v>8</v>
      </c>
      <c r="CP466" s="524" t="s">
        <v>1938</v>
      </c>
      <c r="CQ466" s="530" t="s">
        <v>1941</v>
      </c>
      <c r="CR466" s="526" t="s">
        <v>4965</v>
      </c>
      <c r="CS466" s="527" t="s">
        <v>4965</v>
      </c>
      <c r="CT466" s="527" t="s">
        <v>4965</v>
      </c>
      <c r="CU466" s="527" t="s">
        <v>4965</v>
      </c>
    </row>
    <row r="467" spans="1:99" ht="12" customHeight="1" x14ac:dyDescent="0.2">
      <c r="A467" s="540" t="s">
        <v>2442</v>
      </c>
      <c r="B467" s="541" t="s">
        <v>1743</v>
      </c>
      <c r="C467" s="541" t="s">
        <v>1432</v>
      </c>
      <c r="D467" s="541" t="s">
        <v>1432</v>
      </c>
      <c r="E467" s="542" t="s">
        <v>1432</v>
      </c>
      <c r="F467" s="541" t="s">
        <v>1744</v>
      </c>
      <c r="G467" s="541" t="s">
        <v>908</v>
      </c>
      <c r="H467" s="541" t="s">
        <v>2717</v>
      </c>
      <c r="I467" s="541" t="s">
        <v>1745</v>
      </c>
      <c r="J467" s="541">
        <v>527375</v>
      </c>
      <c r="K467" s="541">
        <v>175269</v>
      </c>
      <c r="L467" s="512" t="s">
        <v>3084</v>
      </c>
      <c r="M467" s="543">
        <v>42023</v>
      </c>
      <c r="N467" s="544" t="s">
        <v>1432</v>
      </c>
      <c r="O467" s="541">
        <v>0</v>
      </c>
      <c r="P467" s="541">
        <v>3</v>
      </c>
      <c r="Q467" s="545">
        <v>3</v>
      </c>
      <c r="R467" s="541" t="s">
        <v>1747</v>
      </c>
      <c r="S467" s="541" t="s">
        <v>3187</v>
      </c>
      <c r="T467" s="544" t="s">
        <v>1355</v>
      </c>
      <c r="U467" s="544" t="s">
        <v>1748</v>
      </c>
      <c r="V467" s="544"/>
      <c r="W467" s="541" t="s">
        <v>1439</v>
      </c>
      <c r="X467" s="544" t="s">
        <v>1432</v>
      </c>
      <c r="Y467" s="541" t="s">
        <v>1442</v>
      </c>
      <c r="Z467" s="541" t="s">
        <v>3893</v>
      </c>
      <c r="AA467" s="541" t="s">
        <v>1444</v>
      </c>
      <c r="AB467" s="541" t="s">
        <v>4720</v>
      </c>
      <c r="AC467" s="546">
        <v>1.2E-2</v>
      </c>
      <c r="AD467" s="547">
        <v>42023</v>
      </c>
      <c r="AE467" s="547" t="s">
        <v>1938</v>
      </c>
      <c r="AF467" s="548"/>
      <c r="AG467" s="517" t="s">
        <v>3063</v>
      </c>
      <c r="AH467" s="542" t="s">
        <v>1445</v>
      </c>
      <c r="AI467" s="542">
        <v>0</v>
      </c>
      <c r="AJ467" s="542">
        <v>0</v>
      </c>
      <c r="AK467" s="542">
        <v>0</v>
      </c>
      <c r="AL467" s="542">
        <v>0</v>
      </c>
      <c r="AM467" s="542">
        <v>0</v>
      </c>
      <c r="AN467" s="542">
        <v>3</v>
      </c>
      <c r="AO467" s="542">
        <v>0</v>
      </c>
      <c r="AP467" s="542">
        <v>0</v>
      </c>
      <c r="AQ467" s="542">
        <v>0</v>
      </c>
      <c r="AR467" s="542">
        <v>0</v>
      </c>
      <c r="AS467" s="542">
        <v>0</v>
      </c>
      <c r="AT467" s="542">
        <v>0</v>
      </c>
      <c r="AU467" s="542">
        <v>3</v>
      </c>
      <c r="AV467" s="542">
        <v>0</v>
      </c>
      <c r="AW467" s="542">
        <v>0</v>
      </c>
      <c r="AX467" s="542">
        <v>0</v>
      </c>
      <c r="AY467" s="542">
        <v>0</v>
      </c>
      <c r="AZ467" s="542">
        <v>0</v>
      </c>
      <c r="BA467" s="542">
        <v>0</v>
      </c>
      <c r="BB467" s="542">
        <v>0</v>
      </c>
      <c r="BC467" s="542">
        <v>0</v>
      </c>
      <c r="BD467" s="542">
        <v>0</v>
      </c>
      <c r="BE467" s="542">
        <v>0</v>
      </c>
      <c r="BF467" s="542">
        <v>0</v>
      </c>
      <c r="BG467" s="542">
        <v>0</v>
      </c>
      <c r="BH467" s="542">
        <v>0</v>
      </c>
      <c r="BI467" s="542">
        <v>0</v>
      </c>
      <c r="BJ467" s="542">
        <v>0</v>
      </c>
      <c r="BK467" s="542">
        <v>0</v>
      </c>
      <c r="BL467" s="542">
        <v>0</v>
      </c>
      <c r="BM467" s="542">
        <v>0</v>
      </c>
      <c r="BN467" s="550" t="s">
        <v>4490</v>
      </c>
      <c r="BO467" s="551">
        <v>0</v>
      </c>
      <c r="BP467" s="552">
        <v>1.5</v>
      </c>
      <c r="BQ467" s="553">
        <v>1.5</v>
      </c>
      <c r="BR467" s="519">
        <v>0</v>
      </c>
      <c r="BS467" s="519">
        <v>0</v>
      </c>
      <c r="BT467" s="519">
        <v>0</v>
      </c>
      <c r="BU467" s="529">
        <v>0</v>
      </c>
      <c r="BV467" s="519">
        <v>0</v>
      </c>
      <c r="BW467" s="519">
        <v>0</v>
      </c>
      <c r="BX467" s="519">
        <v>0</v>
      </c>
      <c r="BY467" s="519">
        <v>0</v>
      </c>
      <c r="BZ467" s="519">
        <v>0</v>
      </c>
      <c r="CA467" s="519">
        <v>0</v>
      </c>
      <c r="CB467" s="519">
        <v>0</v>
      </c>
      <c r="CC467" s="519">
        <v>0</v>
      </c>
      <c r="CD467" s="519">
        <v>0</v>
      </c>
      <c r="CE467" s="519">
        <v>0</v>
      </c>
      <c r="CF467" s="519">
        <v>0</v>
      </c>
      <c r="CG467" s="519">
        <v>0</v>
      </c>
      <c r="CH467" s="519">
        <v>0</v>
      </c>
      <c r="CI467" s="519">
        <v>0</v>
      </c>
      <c r="CJ467" s="519">
        <v>0</v>
      </c>
      <c r="CK467" s="623">
        <f t="shared" si="7"/>
        <v>3</v>
      </c>
      <c r="CL467" s="554">
        <v>3</v>
      </c>
      <c r="CM467" s="554">
        <v>1.5</v>
      </c>
      <c r="CN467" s="554">
        <v>1.5</v>
      </c>
      <c r="CO467" s="524">
        <v>8</v>
      </c>
      <c r="CP467" s="726"/>
      <c r="CQ467" s="530" t="s">
        <v>1940</v>
      </c>
      <c r="CR467" s="526" t="s">
        <v>4965</v>
      </c>
      <c r="CS467" s="527" t="s">
        <v>4965</v>
      </c>
      <c r="CT467" s="527" t="s">
        <v>4965</v>
      </c>
      <c r="CU467" s="527" t="s">
        <v>4965</v>
      </c>
    </row>
    <row r="468" spans="1:99" ht="12" customHeight="1" x14ac:dyDescent="0.2">
      <c r="A468" s="540" t="s">
        <v>2442</v>
      </c>
      <c r="B468" s="541" t="s">
        <v>1749</v>
      </c>
      <c r="C468" s="541" t="s">
        <v>1432</v>
      </c>
      <c r="D468" s="541" t="s">
        <v>1432</v>
      </c>
      <c r="E468" s="542" t="s">
        <v>1750</v>
      </c>
      <c r="F468" s="541" t="s">
        <v>1751</v>
      </c>
      <c r="G468" s="541" t="s">
        <v>1480</v>
      </c>
      <c r="H468" s="541" t="s">
        <v>2717</v>
      </c>
      <c r="I468" s="541" t="s">
        <v>1752</v>
      </c>
      <c r="J468" s="541">
        <v>528446</v>
      </c>
      <c r="K468" s="541">
        <v>176704</v>
      </c>
      <c r="L468" s="512" t="s">
        <v>3066</v>
      </c>
      <c r="M468" s="543">
        <v>42094</v>
      </c>
      <c r="N468" s="544" t="s">
        <v>1432</v>
      </c>
      <c r="O468" s="541">
        <v>0</v>
      </c>
      <c r="P468" s="541">
        <v>6</v>
      </c>
      <c r="Q468" s="545">
        <v>6</v>
      </c>
      <c r="R468" s="541" t="s">
        <v>1753</v>
      </c>
      <c r="S468" s="541" t="s">
        <v>1438</v>
      </c>
      <c r="T468" s="544" t="s">
        <v>1754</v>
      </c>
      <c r="U468" s="544" t="s">
        <v>1735</v>
      </c>
      <c r="V468" s="544"/>
      <c r="W468" s="541" t="s">
        <v>1439</v>
      </c>
      <c r="X468" s="544" t="s">
        <v>1432</v>
      </c>
      <c r="Y468" s="541" t="s">
        <v>1442</v>
      </c>
      <c r="Z468" s="541" t="s">
        <v>1453</v>
      </c>
      <c r="AA468" s="541" t="s">
        <v>1444</v>
      </c>
      <c r="AB468" s="541" t="s">
        <v>3894</v>
      </c>
      <c r="AC468" s="546">
        <v>0.121</v>
      </c>
      <c r="AD468" s="547">
        <v>42094</v>
      </c>
      <c r="AE468" s="547" t="s">
        <v>1938</v>
      </c>
      <c r="AF468" s="548"/>
      <c r="AG468" s="517" t="s">
        <v>1931</v>
      </c>
      <c r="AH468" s="542" t="s">
        <v>373</v>
      </c>
      <c r="AI468" s="542">
        <v>0</v>
      </c>
      <c r="AJ468" s="542">
        <v>0</v>
      </c>
      <c r="AK468" s="542">
        <v>0</v>
      </c>
      <c r="AL468" s="542">
        <v>0</v>
      </c>
      <c r="AM468" s="542">
        <v>0</v>
      </c>
      <c r="AN468" s="542">
        <v>2</v>
      </c>
      <c r="AO468" s="542">
        <v>1</v>
      </c>
      <c r="AP468" s="542">
        <v>3</v>
      </c>
      <c r="AQ468" s="542">
        <v>0</v>
      </c>
      <c r="AR468" s="542">
        <v>0</v>
      </c>
      <c r="AS468" s="542">
        <v>0</v>
      </c>
      <c r="AT468" s="542">
        <v>0</v>
      </c>
      <c r="AU468" s="542">
        <v>2</v>
      </c>
      <c r="AV468" s="542">
        <v>1</v>
      </c>
      <c r="AW468" s="542">
        <v>3</v>
      </c>
      <c r="AX468" s="542">
        <v>0</v>
      </c>
      <c r="AY468" s="542">
        <v>0</v>
      </c>
      <c r="AZ468" s="542">
        <v>0</v>
      </c>
      <c r="BA468" s="542">
        <v>0</v>
      </c>
      <c r="BB468" s="542">
        <v>0</v>
      </c>
      <c r="BC468" s="542">
        <v>0</v>
      </c>
      <c r="BD468" s="542">
        <v>0</v>
      </c>
      <c r="BE468" s="542">
        <v>0</v>
      </c>
      <c r="BF468" s="542">
        <v>0</v>
      </c>
      <c r="BG468" s="542">
        <v>0</v>
      </c>
      <c r="BH468" s="542">
        <v>0</v>
      </c>
      <c r="BI468" s="542">
        <v>0</v>
      </c>
      <c r="BJ468" s="542">
        <v>0</v>
      </c>
      <c r="BK468" s="542">
        <v>0</v>
      </c>
      <c r="BL468" s="542">
        <v>0</v>
      </c>
      <c r="BM468" s="542">
        <v>0</v>
      </c>
      <c r="BN468" s="550" t="s">
        <v>4490</v>
      </c>
      <c r="BO468" s="551">
        <v>0</v>
      </c>
      <c r="BP468" s="552">
        <v>3</v>
      </c>
      <c r="BQ468" s="553">
        <v>3</v>
      </c>
      <c r="BR468" s="519">
        <v>0</v>
      </c>
      <c r="BS468" s="519">
        <v>0</v>
      </c>
      <c r="BT468" s="519">
        <v>0</v>
      </c>
      <c r="BU468" s="529">
        <v>0</v>
      </c>
      <c r="BV468" s="519">
        <v>0</v>
      </c>
      <c r="BW468" s="519">
        <v>0</v>
      </c>
      <c r="BX468" s="519">
        <v>0</v>
      </c>
      <c r="BY468" s="519">
        <v>0</v>
      </c>
      <c r="BZ468" s="519">
        <v>0</v>
      </c>
      <c r="CA468" s="519">
        <v>0</v>
      </c>
      <c r="CB468" s="519">
        <v>0</v>
      </c>
      <c r="CC468" s="519">
        <v>0</v>
      </c>
      <c r="CD468" s="519">
        <v>0</v>
      </c>
      <c r="CE468" s="519">
        <v>0</v>
      </c>
      <c r="CF468" s="519">
        <v>0</v>
      </c>
      <c r="CG468" s="519">
        <v>0</v>
      </c>
      <c r="CH468" s="519">
        <v>0</v>
      </c>
      <c r="CI468" s="519">
        <v>0</v>
      </c>
      <c r="CJ468" s="519">
        <v>0</v>
      </c>
      <c r="CK468" s="623">
        <f t="shared" si="7"/>
        <v>6</v>
      </c>
      <c r="CL468" s="554">
        <v>6</v>
      </c>
      <c r="CM468" s="554">
        <v>3</v>
      </c>
      <c r="CN468" s="554">
        <v>3</v>
      </c>
      <c r="CO468" s="524">
        <v>8</v>
      </c>
      <c r="CP468" s="524" t="s">
        <v>1938</v>
      </c>
      <c r="CQ468" s="525" t="s">
        <v>4965</v>
      </c>
      <c r="CR468" s="526" t="s">
        <v>4965</v>
      </c>
      <c r="CS468" s="527" t="s">
        <v>4965</v>
      </c>
      <c r="CT468" s="527" t="s">
        <v>4965</v>
      </c>
      <c r="CU468" s="527" t="s">
        <v>4965</v>
      </c>
    </row>
    <row r="469" spans="1:99" ht="12" customHeight="1" x14ac:dyDescent="0.2">
      <c r="A469" s="540" t="s">
        <v>2442</v>
      </c>
      <c r="B469" s="541" t="s">
        <v>1755</v>
      </c>
      <c r="C469" s="541" t="s">
        <v>1432</v>
      </c>
      <c r="D469" s="541" t="s">
        <v>1432</v>
      </c>
      <c r="E469" s="542" t="s">
        <v>1432</v>
      </c>
      <c r="F469" s="541" t="s">
        <v>1756</v>
      </c>
      <c r="G469" s="541" t="s">
        <v>5039</v>
      </c>
      <c r="H469" s="541" t="s">
        <v>3299</v>
      </c>
      <c r="I469" s="541" t="s">
        <v>1757</v>
      </c>
      <c r="J469" s="541">
        <v>528647</v>
      </c>
      <c r="K469" s="541">
        <v>176406</v>
      </c>
      <c r="L469" s="512" t="s">
        <v>3066</v>
      </c>
      <c r="M469" s="543">
        <v>41974</v>
      </c>
      <c r="N469" s="544" t="s">
        <v>1432</v>
      </c>
      <c r="O469" s="541">
        <v>0</v>
      </c>
      <c r="P469" s="541">
        <v>1</v>
      </c>
      <c r="Q469" s="545">
        <v>1</v>
      </c>
      <c r="R469" s="541" t="s">
        <v>1759</v>
      </c>
      <c r="S469" s="541" t="s">
        <v>1438</v>
      </c>
      <c r="T469" s="544" t="s">
        <v>4795</v>
      </c>
      <c r="U469" s="544" t="s">
        <v>1870</v>
      </c>
      <c r="V469" s="544"/>
      <c r="W469" s="541" t="s">
        <v>1439</v>
      </c>
      <c r="X469" s="544" t="s">
        <v>1432</v>
      </c>
      <c r="Y469" s="541" t="s">
        <v>1442</v>
      </c>
      <c r="Z469" s="541" t="s">
        <v>1443</v>
      </c>
      <c r="AA469" s="541" t="s">
        <v>1444</v>
      </c>
      <c r="AB469" s="541" t="s">
        <v>2713</v>
      </c>
      <c r="AC469" s="546">
        <v>7.0000000000000001E-3</v>
      </c>
      <c r="AD469" s="547">
        <v>41974</v>
      </c>
      <c r="AE469" s="547" t="s">
        <v>1938</v>
      </c>
      <c r="AF469" s="548"/>
      <c r="AG469" s="517" t="s">
        <v>3063</v>
      </c>
      <c r="AH469" s="542" t="s">
        <v>1445</v>
      </c>
      <c r="AI469" s="549"/>
      <c r="AJ469" s="542">
        <v>0</v>
      </c>
      <c r="AK469" s="542">
        <v>0</v>
      </c>
      <c r="AL469" s="542">
        <v>1</v>
      </c>
      <c r="AM469" s="542">
        <v>0</v>
      </c>
      <c r="AN469" s="542">
        <v>0</v>
      </c>
      <c r="AO469" s="542">
        <v>0</v>
      </c>
      <c r="AP469" s="542">
        <v>0</v>
      </c>
      <c r="AQ469" s="542">
        <v>0</v>
      </c>
      <c r="AR469" s="542">
        <v>0</v>
      </c>
      <c r="AS469" s="542">
        <v>1</v>
      </c>
      <c r="AT469" s="542">
        <v>0</v>
      </c>
      <c r="AU469" s="542">
        <v>0</v>
      </c>
      <c r="AV469" s="542">
        <v>0</v>
      </c>
      <c r="AW469" s="542">
        <v>0</v>
      </c>
      <c r="AX469" s="542">
        <v>0</v>
      </c>
      <c r="AY469" s="542">
        <v>0</v>
      </c>
      <c r="AZ469" s="542">
        <v>0</v>
      </c>
      <c r="BA469" s="542">
        <v>0</v>
      </c>
      <c r="BB469" s="542">
        <v>0</v>
      </c>
      <c r="BC469" s="542">
        <v>0</v>
      </c>
      <c r="BD469" s="542">
        <v>0</v>
      </c>
      <c r="BE469" s="542">
        <v>0</v>
      </c>
      <c r="BF469" s="542">
        <v>0</v>
      </c>
      <c r="BG469" s="542">
        <v>0</v>
      </c>
      <c r="BH469" s="542">
        <v>0</v>
      </c>
      <c r="BI469" s="542">
        <v>0</v>
      </c>
      <c r="BJ469" s="542">
        <v>0</v>
      </c>
      <c r="BK469" s="542">
        <v>0</v>
      </c>
      <c r="BL469" s="542">
        <v>0</v>
      </c>
      <c r="BM469" s="542">
        <v>0</v>
      </c>
      <c r="BN469" s="550" t="s">
        <v>4490</v>
      </c>
      <c r="BO469" s="551">
        <v>0</v>
      </c>
      <c r="BP469" s="552">
        <v>0.5</v>
      </c>
      <c r="BQ469" s="553">
        <v>0.5</v>
      </c>
      <c r="BR469" s="519">
        <v>0</v>
      </c>
      <c r="BS469" s="519">
        <v>0</v>
      </c>
      <c r="BT469" s="519">
        <v>0</v>
      </c>
      <c r="BU469" s="529">
        <v>0</v>
      </c>
      <c r="BV469" s="519">
        <v>0</v>
      </c>
      <c r="BW469" s="519">
        <v>0</v>
      </c>
      <c r="BX469" s="519">
        <v>0</v>
      </c>
      <c r="BY469" s="519">
        <v>0</v>
      </c>
      <c r="BZ469" s="519">
        <v>0</v>
      </c>
      <c r="CA469" s="519">
        <v>0</v>
      </c>
      <c r="CB469" s="519">
        <v>0</v>
      </c>
      <c r="CC469" s="519">
        <v>0</v>
      </c>
      <c r="CD469" s="519">
        <v>0</v>
      </c>
      <c r="CE469" s="519">
        <v>0</v>
      </c>
      <c r="CF469" s="519">
        <v>0</v>
      </c>
      <c r="CG469" s="519">
        <v>0</v>
      </c>
      <c r="CH469" s="519">
        <v>0</v>
      </c>
      <c r="CI469" s="519">
        <v>0</v>
      </c>
      <c r="CJ469" s="519">
        <v>0</v>
      </c>
      <c r="CK469" s="623">
        <f t="shared" si="7"/>
        <v>1</v>
      </c>
      <c r="CL469" s="554">
        <v>1</v>
      </c>
      <c r="CM469" s="554">
        <v>0.5</v>
      </c>
      <c r="CN469" s="554">
        <v>0.5</v>
      </c>
      <c r="CO469" s="524">
        <v>2</v>
      </c>
      <c r="CP469" s="524" t="s">
        <v>1938</v>
      </c>
      <c r="CQ469" s="525" t="s">
        <v>4965</v>
      </c>
      <c r="CR469" s="526" t="s">
        <v>4965</v>
      </c>
      <c r="CS469" s="527" t="s">
        <v>4965</v>
      </c>
      <c r="CT469" s="527" t="s">
        <v>4965</v>
      </c>
      <c r="CU469" s="527" t="s">
        <v>4965</v>
      </c>
    </row>
    <row r="470" spans="1:99" ht="12" customHeight="1" x14ac:dyDescent="0.2">
      <c r="A470" s="540" t="s">
        <v>2442</v>
      </c>
      <c r="B470" s="541" t="s">
        <v>1760</v>
      </c>
      <c r="C470" s="541" t="s">
        <v>1432</v>
      </c>
      <c r="D470" s="541" t="s">
        <v>1432</v>
      </c>
      <c r="E470" s="542" t="s">
        <v>1432</v>
      </c>
      <c r="F470" s="541" t="s">
        <v>280</v>
      </c>
      <c r="G470" s="541" t="s">
        <v>1761</v>
      </c>
      <c r="H470" s="541" t="s">
        <v>2717</v>
      </c>
      <c r="I470" s="541" t="s">
        <v>1762</v>
      </c>
      <c r="J470" s="541">
        <v>527606</v>
      </c>
      <c r="K470" s="541">
        <v>176524</v>
      </c>
      <c r="L470" s="512" t="s">
        <v>4766</v>
      </c>
      <c r="M470" s="543">
        <v>42094</v>
      </c>
      <c r="N470" s="544" t="s">
        <v>1432</v>
      </c>
      <c r="O470" s="541">
        <v>2</v>
      </c>
      <c r="P470" s="541">
        <v>1</v>
      </c>
      <c r="Q470" s="545">
        <v>-1</v>
      </c>
      <c r="R470" s="541" t="s">
        <v>1763</v>
      </c>
      <c r="S470" s="541" t="s">
        <v>1438</v>
      </c>
      <c r="T470" s="544" t="s">
        <v>1764</v>
      </c>
      <c r="U470" s="544" t="s">
        <v>1765</v>
      </c>
      <c r="V470" s="544"/>
      <c r="W470" s="541" t="s">
        <v>1439</v>
      </c>
      <c r="X470" s="544" t="s">
        <v>1432</v>
      </c>
      <c r="Y470" s="541" t="s">
        <v>1442</v>
      </c>
      <c r="Z470" s="541" t="s">
        <v>1453</v>
      </c>
      <c r="AA470" s="541" t="s">
        <v>1444</v>
      </c>
      <c r="AB470" s="541" t="s">
        <v>4207</v>
      </c>
      <c r="AC470" s="546">
        <v>1.4E-2</v>
      </c>
      <c r="AD470" s="547">
        <v>42094</v>
      </c>
      <c r="AE470" s="547" t="s">
        <v>1938</v>
      </c>
      <c r="AF470" s="548"/>
      <c r="AG470" s="517" t="s">
        <v>3063</v>
      </c>
      <c r="AH470" s="542" t="s">
        <v>1445</v>
      </c>
      <c r="AI470" s="542">
        <v>0</v>
      </c>
      <c r="AJ470" s="542">
        <v>0</v>
      </c>
      <c r="AK470" s="542">
        <v>0</v>
      </c>
      <c r="AL470" s="542">
        <v>0</v>
      </c>
      <c r="AM470" s="542">
        <v>-1</v>
      </c>
      <c r="AN470" s="542">
        <v>0</v>
      </c>
      <c r="AO470" s="542">
        <v>-1</v>
      </c>
      <c r="AP470" s="542">
        <v>0</v>
      </c>
      <c r="AQ470" s="542">
        <v>1</v>
      </c>
      <c r="AR470" s="542">
        <v>0</v>
      </c>
      <c r="AS470" s="542">
        <v>0</v>
      </c>
      <c r="AT470" s="542">
        <v>-1</v>
      </c>
      <c r="AU470" s="542">
        <v>0</v>
      </c>
      <c r="AV470" s="542">
        <v>-1</v>
      </c>
      <c r="AW470" s="542">
        <v>0</v>
      </c>
      <c r="AX470" s="542">
        <v>0</v>
      </c>
      <c r="AY470" s="542">
        <v>0</v>
      </c>
      <c r="AZ470" s="542">
        <v>0</v>
      </c>
      <c r="BA470" s="542">
        <v>0</v>
      </c>
      <c r="BB470" s="542">
        <v>0</v>
      </c>
      <c r="BC470" s="542">
        <v>0</v>
      </c>
      <c r="BD470" s="542">
        <v>0</v>
      </c>
      <c r="BE470" s="542">
        <v>1</v>
      </c>
      <c r="BF470" s="542">
        <v>0</v>
      </c>
      <c r="BG470" s="542">
        <v>0</v>
      </c>
      <c r="BH470" s="542">
        <v>0</v>
      </c>
      <c r="BI470" s="542">
        <v>0</v>
      </c>
      <c r="BJ470" s="542">
        <v>0</v>
      </c>
      <c r="BK470" s="542">
        <v>0</v>
      </c>
      <c r="BL470" s="542">
        <v>0</v>
      </c>
      <c r="BM470" s="542">
        <v>0</v>
      </c>
      <c r="BN470" s="550" t="s">
        <v>4490</v>
      </c>
      <c r="BO470" s="551">
        <v>0</v>
      </c>
      <c r="BP470" s="552">
        <v>-0.5</v>
      </c>
      <c r="BQ470" s="553">
        <v>-0.5</v>
      </c>
      <c r="BR470" s="519">
        <v>0</v>
      </c>
      <c r="BS470" s="519">
        <v>0</v>
      </c>
      <c r="BT470" s="519">
        <v>0</v>
      </c>
      <c r="BU470" s="529">
        <v>0</v>
      </c>
      <c r="BV470" s="519">
        <v>0</v>
      </c>
      <c r="BW470" s="519">
        <v>0</v>
      </c>
      <c r="BX470" s="519">
        <v>0</v>
      </c>
      <c r="BY470" s="519">
        <v>0</v>
      </c>
      <c r="BZ470" s="519">
        <v>0</v>
      </c>
      <c r="CA470" s="519">
        <v>0</v>
      </c>
      <c r="CB470" s="519">
        <v>0</v>
      </c>
      <c r="CC470" s="519">
        <v>0</v>
      </c>
      <c r="CD470" s="519">
        <v>0</v>
      </c>
      <c r="CE470" s="519">
        <v>0</v>
      </c>
      <c r="CF470" s="519">
        <v>0</v>
      </c>
      <c r="CG470" s="519">
        <v>0</v>
      </c>
      <c r="CH470" s="519">
        <v>0</v>
      </c>
      <c r="CI470" s="519">
        <v>0</v>
      </c>
      <c r="CJ470" s="519">
        <v>0</v>
      </c>
      <c r="CK470" s="623">
        <f t="shared" si="7"/>
        <v>-1</v>
      </c>
      <c r="CL470" s="554">
        <v>-1</v>
      </c>
      <c r="CM470" s="554">
        <v>-0.5</v>
      </c>
      <c r="CN470" s="554">
        <v>-0.5</v>
      </c>
      <c r="CO470" s="524">
        <v>8</v>
      </c>
      <c r="CP470" s="726"/>
      <c r="CQ470" s="525" t="s">
        <v>4965</v>
      </c>
      <c r="CR470" s="526" t="s">
        <v>4965</v>
      </c>
      <c r="CS470" s="527" t="s">
        <v>4965</v>
      </c>
      <c r="CT470" s="527" t="s">
        <v>4965</v>
      </c>
      <c r="CU470" s="527" t="s">
        <v>4965</v>
      </c>
    </row>
    <row r="471" spans="1:99" ht="12" customHeight="1" x14ac:dyDescent="0.2">
      <c r="A471" s="540" t="s">
        <v>2442</v>
      </c>
      <c r="B471" s="541" t="s">
        <v>1766</v>
      </c>
      <c r="C471" s="541" t="s">
        <v>1432</v>
      </c>
      <c r="D471" s="541" t="s">
        <v>1432</v>
      </c>
      <c r="E471" s="542" t="s">
        <v>1432</v>
      </c>
      <c r="F471" s="541" t="s">
        <v>1767</v>
      </c>
      <c r="G471" s="541" t="s">
        <v>2716</v>
      </c>
      <c r="H471" s="541" t="s">
        <v>2717</v>
      </c>
      <c r="I471" s="541" t="s">
        <v>3322</v>
      </c>
      <c r="J471" s="541">
        <v>528431</v>
      </c>
      <c r="K471" s="541">
        <v>175770</v>
      </c>
      <c r="L471" s="512" t="s">
        <v>3085</v>
      </c>
      <c r="M471" s="543">
        <v>42094</v>
      </c>
      <c r="N471" s="544" t="s">
        <v>1432</v>
      </c>
      <c r="O471" s="541">
        <v>0</v>
      </c>
      <c r="P471" s="541">
        <v>1</v>
      </c>
      <c r="Q471" s="545">
        <v>1</v>
      </c>
      <c r="R471" s="541" t="s">
        <v>538</v>
      </c>
      <c r="S471" s="541" t="s">
        <v>1438</v>
      </c>
      <c r="T471" s="544" t="s">
        <v>539</v>
      </c>
      <c r="U471" s="544" t="s">
        <v>187</v>
      </c>
      <c r="V471" s="544"/>
      <c r="W471" s="541" t="s">
        <v>1439</v>
      </c>
      <c r="X471" s="544" t="s">
        <v>1432</v>
      </c>
      <c r="Y471" s="541" t="s">
        <v>1442</v>
      </c>
      <c r="Z471" s="541" t="s">
        <v>3893</v>
      </c>
      <c r="AA471" s="541" t="s">
        <v>1444</v>
      </c>
      <c r="AB471" s="541" t="s">
        <v>1136</v>
      </c>
      <c r="AC471" s="546">
        <v>2E-3</v>
      </c>
      <c r="AD471" s="547">
        <v>42094</v>
      </c>
      <c r="AE471" s="547" t="s">
        <v>1938</v>
      </c>
      <c r="AF471" s="548"/>
      <c r="AG471" s="517" t="s">
        <v>3063</v>
      </c>
      <c r="AH471" s="542" t="s">
        <v>1445</v>
      </c>
      <c r="AI471" s="542">
        <v>0</v>
      </c>
      <c r="AJ471" s="542">
        <v>0</v>
      </c>
      <c r="AK471" s="542">
        <v>0</v>
      </c>
      <c r="AL471" s="542">
        <v>0</v>
      </c>
      <c r="AM471" s="542">
        <v>1</v>
      </c>
      <c r="AN471" s="542">
        <v>0</v>
      </c>
      <c r="AO471" s="542">
        <v>0</v>
      </c>
      <c r="AP471" s="542">
        <v>0</v>
      </c>
      <c r="AQ471" s="542">
        <v>0</v>
      </c>
      <c r="AR471" s="542">
        <v>0</v>
      </c>
      <c r="AS471" s="542">
        <v>0</v>
      </c>
      <c r="AT471" s="542">
        <v>1</v>
      </c>
      <c r="AU471" s="542">
        <v>0</v>
      </c>
      <c r="AV471" s="542">
        <v>0</v>
      </c>
      <c r="AW471" s="542">
        <v>0</v>
      </c>
      <c r="AX471" s="542">
        <v>0</v>
      </c>
      <c r="AY471" s="542">
        <v>0</v>
      </c>
      <c r="AZ471" s="542">
        <v>0</v>
      </c>
      <c r="BA471" s="542">
        <v>0</v>
      </c>
      <c r="BB471" s="542">
        <v>0</v>
      </c>
      <c r="BC471" s="542">
        <v>0</v>
      </c>
      <c r="BD471" s="542">
        <v>0</v>
      </c>
      <c r="BE471" s="542">
        <v>0</v>
      </c>
      <c r="BF471" s="542">
        <v>0</v>
      </c>
      <c r="BG471" s="542">
        <v>0</v>
      </c>
      <c r="BH471" s="542">
        <v>0</v>
      </c>
      <c r="BI471" s="542">
        <v>0</v>
      </c>
      <c r="BJ471" s="542">
        <v>0</v>
      </c>
      <c r="BK471" s="542">
        <v>0</v>
      </c>
      <c r="BL471" s="542">
        <v>0</v>
      </c>
      <c r="BM471" s="542">
        <v>0</v>
      </c>
      <c r="BN471" s="550" t="s">
        <v>4490</v>
      </c>
      <c r="BO471" s="551">
        <v>0</v>
      </c>
      <c r="BP471" s="552">
        <v>0.5</v>
      </c>
      <c r="BQ471" s="553">
        <v>0.5</v>
      </c>
      <c r="BR471" s="519">
        <v>0</v>
      </c>
      <c r="BS471" s="519">
        <v>0</v>
      </c>
      <c r="BT471" s="519">
        <v>0</v>
      </c>
      <c r="BU471" s="529">
        <v>0</v>
      </c>
      <c r="BV471" s="519">
        <v>0</v>
      </c>
      <c r="BW471" s="519">
        <v>0</v>
      </c>
      <c r="BX471" s="519">
        <v>0</v>
      </c>
      <c r="BY471" s="519">
        <v>0</v>
      </c>
      <c r="BZ471" s="519">
        <v>0</v>
      </c>
      <c r="CA471" s="519">
        <v>0</v>
      </c>
      <c r="CB471" s="519">
        <v>0</v>
      </c>
      <c r="CC471" s="519">
        <v>0</v>
      </c>
      <c r="CD471" s="519">
        <v>0</v>
      </c>
      <c r="CE471" s="519">
        <v>0</v>
      </c>
      <c r="CF471" s="519">
        <v>0</v>
      </c>
      <c r="CG471" s="519">
        <v>0</v>
      </c>
      <c r="CH471" s="519">
        <v>0</v>
      </c>
      <c r="CI471" s="519">
        <v>0</v>
      </c>
      <c r="CJ471" s="519">
        <v>0</v>
      </c>
      <c r="CK471" s="623">
        <f t="shared" si="7"/>
        <v>1</v>
      </c>
      <c r="CL471" s="554">
        <v>1</v>
      </c>
      <c r="CM471" s="554">
        <v>0.5</v>
      </c>
      <c r="CN471" s="554">
        <v>0.5</v>
      </c>
      <c r="CO471" s="524">
        <v>8</v>
      </c>
      <c r="CP471" s="726"/>
      <c r="CQ471" s="525" t="s">
        <v>4965</v>
      </c>
      <c r="CR471" s="526" t="s">
        <v>4965</v>
      </c>
      <c r="CS471" s="527" t="s">
        <v>4965</v>
      </c>
      <c r="CT471" s="527" t="s">
        <v>4965</v>
      </c>
      <c r="CU471" s="527" t="s">
        <v>4965</v>
      </c>
    </row>
    <row r="472" spans="1:99" ht="12" customHeight="1" x14ac:dyDescent="0.2">
      <c r="A472" s="540" t="s">
        <v>2442</v>
      </c>
      <c r="B472" s="541" t="s">
        <v>540</v>
      </c>
      <c r="C472" s="541" t="s">
        <v>541</v>
      </c>
      <c r="D472" s="541" t="s">
        <v>1432</v>
      </c>
      <c r="E472" s="542" t="s">
        <v>1432</v>
      </c>
      <c r="F472" s="541" t="s">
        <v>2516</v>
      </c>
      <c r="G472" s="541" t="s">
        <v>542</v>
      </c>
      <c r="H472" s="541" t="s">
        <v>1458</v>
      </c>
      <c r="I472" s="541" t="s">
        <v>543</v>
      </c>
      <c r="J472" s="541">
        <v>524447</v>
      </c>
      <c r="K472" s="541">
        <v>175287</v>
      </c>
      <c r="L472" s="512" t="s">
        <v>3088</v>
      </c>
      <c r="M472" s="543">
        <v>42094</v>
      </c>
      <c r="N472" s="544" t="s">
        <v>1432</v>
      </c>
      <c r="O472" s="541">
        <v>0</v>
      </c>
      <c r="P472" s="541">
        <v>1</v>
      </c>
      <c r="Q472" s="545">
        <v>1</v>
      </c>
      <c r="R472" s="541" t="s">
        <v>336</v>
      </c>
      <c r="S472" s="541" t="s">
        <v>1438</v>
      </c>
      <c r="T472" s="544" t="s">
        <v>337</v>
      </c>
      <c r="U472" s="544" t="s">
        <v>338</v>
      </c>
      <c r="V472" s="544"/>
      <c r="W472" s="541" t="s">
        <v>1439</v>
      </c>
      <c r="X472" s="544" t="s">
        <v>1432</v>
      </c>
      <c r="Y472" s="541" t="s">
        <v>1442</v>
      </c>
      <c r="Z472" s="541" t="s">
        <v>1443</v>
      </c>
      <c r="AA472" s="541" t="s">
        <v>1444</v>
      </c>
      <c r="AB472" s="541" t="s">
        <v>2713</v>
      </c>
      <c r="AC472" s="546">
        <v>4.0000000000000001E-3</v>
      </c>
      <c r="AD472" s="547">
        <v>42094</v>
      </c>
      <c r="AE472" s="547" t="s">
        <v>1938</v>
      </c>
      <c r="AF472" s="548"/>
      <c r="AG472" s="517" t="s">
        <v>3063</v>
      </c>
      <c r="AH472" s="542" t="s">
        <v>1445</v>
      </c>
      <c r="AI472" s="542">
        <v>0</v>
      </c>
      <c r="AJ472" s="542">
        <v>0</v>
      </c>
      <c r="AK472" s="542">
        <v>0</v>
      </c>
      <c r="AL472" s="542">
        <v>0</v>
      </c>
      <c r="AM472" s="542">
        <v>1</v>
      </c>
      <c r="AN472" s="542">
        <v>0</v>
      </c>
      <c r="AO472" s="542">
        <v>0</v>
      </c>
      <c r="AP472" s="542">
        <v>0</v>
      </c>
      <c r="AQ472" s="542">
        <v>0</v>
      </c>
      <c r="AR472" s="542">
        <v>0</v>
      </c>
      <c r="AS472" s="542">
        <v>0</v>
      </c>
      <c r="AT472" s="542">
        <v>1</v>
      </c>
      <c r="AU472" s="542">
        <v>0</v>
      </c>
      <c r="AV472" s="542">
        <v>0</v>
      </c>
      <c r="AW472" s="542">
        <v>0</v>
      </c>
      <c r="AX472" s="542">
        <v>0</v>
      </c>
      <c r="AY472" s="542">
        <v>0</v>
      </c>
      <c r="AZ472" s="542">
        <v>0</v>
      </c>
      <c r="BA472" s="542">
        <v>0</v>
      </c>
      <c r="BB472" s="542">
        <v>0</v>
      </c>
      <c r="BC472" s="542">
        <v>0</v>
      </c>
      <c r="BD472" s="542">
        <v>0</v>
      </c>
      <c r="BE472" s="542">
        <v>0</v>
      </c>
      <c r="BF472" s="542">
        <v>0</v>
      </c>
      <c r="BG472" s="542">
        <v>0</v>
      </c>
      <c r="BH472" s="542">
        <v>0</v>
      </c>
      <c r="BI472" s="542">
        <v>0</v>
      </c>
      <c r="BJ472" s="542">
        <v>0</v>
      </c>
      <c r="BK472" s="542">
        <v>0</v>
      </c>
      <c r="BL472" s="542">
        <v>0</v>
      </c>
      <c r="BM472" s="542">
        <v>0</v>
      </c>
      <c r="BN472" s="550" t="s">
        <v>4490</v>
      </c>
      <c r="BO472" s="551">
        <v>0</v>
      </c>
      <c r="BP472" s="552">
        <v>0.5</v>
      </c>
      <c r="BQ472" s="553">
        <v>0.5</v>
      </c>
      <c r="BR472" s="519">
        <v>0</v>
      </c>
      <c r="BS472" s="519">
        <v>0</v>
      </c>
      <c r="BT472" s="519">
        <v>0</v>
      </c>
      <c r="BU472" s="529">
        <v>0</v>
      </c>
      <c r="BV472" s="519">
        <v>0</v>
      </c>
      <c r="BW472" s="519">
        <v>0</v>
      </c>
      <c r="BX472" s="519">
        <v>0</v>
      </c>
      <c r="BY472" s="519">
        <v>0</v>
      </c>
      <c r="BZ472" s="519">
        <v>0</v>
      </c>
      <c r="CA472" s="519">
        <v>0</v>
      </c>
      <c r="CB472" s="519">
        <v>0</v>
      </c>
      <c r="CC472" s="519">
        <v>0</v>
      </c>
      <c r="CD472" s="519">
        <v>0</v>
      </c>
      <c r="CE472" s="519">
        <v>0</v>
      </c>
      <c r="CF472" s="519">
        <v>0</v>
      </c>
      <c r="CG472" s="519">
        <v>0</v>
      </c>
      <c r="CH472" s="519">
        <v>0</v>
      </c>
      <c r="CI472" s="519">
        <v>0</v>
      </c>
      <c r="CJ472" s="519">
        <v>0</v>
      </c>
      <c r="CK472" s="623">
        <f t="shared" si="7"/>
        <v>1</v>
      </c>
      <c r="CL472" s="554">
        <v>1</v>
      </c>
      <c r="CM472" s="554">
        <v>0.5</v>
      </c>
      <c r="CN472" s="554">
        <v>0.5</v>
      </c>
      <c r="CO472" s="524">
        <v>2</v>
      </c>
      <c r="CP472" s="524"/>
      <c r="CQ472" s="525" t="s">
        <v>4965</v>
      </c>
      <c r="CR472" s="526" t="s">
        <v>4965</v>
      </c>
      <c r="CS472" s="527" t="s">
        <v>4965</v>
      </c>
      <c r="CT472" s="527" t="s">
        <v>4965</v>
      </c>
      <c r="CU472" s="527" t="s">
        <v>4965</v>
      </c>
    </row>
    <row r="473" spans="1:99" ht="12" customHeight="1" x14ac:dyDescent="0.2">
      <c r="A473" s="540" t="s">
        <v>2442</v>
      </c>
      <c r="B473" s="541" t="s">
        <v>339</v>
      </c>
      <c r="C473" s="541" t="s">
        <v>1432</v>
      </c>
      <c r="D473" s="541" t="s">
        <v>1432</v>
      </c>
      <c r="E473" s="542" t="s">
        <v>1432</v>
      </c>
      <c r="F473" s="541" t="s">
        <v>4261</v>
      </c>
      <c r="G473" s="541" t="s">
        <v>340</v>
      </c>
      <c r="H473" s="541" t="s">
        <v>1458</v>
      </c>
      <c r="I473" s="541" t="s">
        <v>341</v>
      </c>
      <c r="J473" s="541">
        <v>523671</v>
      </c>
      <c r="K473" s="541">
        <v>175922</v>
      </c>
      <c r="L473" s="512" t="s">
        <v>3088</v>
      </c>
      <c r="M473" s="543">
        <v>42094</v>
      </c>
      <c r="N473" s="544" t="s">
        <v>1432</v>
      </c>
      <c r="O473" s="541">
        <v>2</v>
      </c>
      <c r="P473" s="541">
        <v>1</v>
      </c>
      <c r="Q473" s="545">
        <v>-1</v>
      </c>
      <c r="R473" s="541" t="s">
        <v>342</v>
      </c>
      <c r="S473" s="541" t="s">
        <v>1438</v>
      </c>
      <c r="T473" s="544" t="s">
        <v>343</v>
      </c>
      <c r="U473" s="544" t="s">
        <v>344</v>
      </c>
      <c r="V473" s="544"/>
      <c r="W473" s="541" t="s">
        <v>1439</v>
      </c>
      <c r="X473" s="544" t="s">
        <v>1432</v>
      </c>
      <c r="Y473" s="541" t="s">
        <v>1442</v>
      </c>
      <c r="Z473" s="541" t="s">
        <v>1453</v>
      </c>
      <c r="AA473" s="541" t="s">
        <v>1444</v>
      </c>
      <c r="AB473" s="541" t="s">
        <v>4207</v>
      </c>
      <c r="AC473" s="546">
        <v>0.01</v>
      </c>
      <c r="AD473" s="547">
        <v>42094</v>
      </c>
      <c r="AE473" s="547" t="s">
        <v>1938</v>
      </c>
      <c r="AF473" s="548"/>
      <c r="AG473" s="517" t="s">
        <v>3063</v>
      </c>
      <c r="AH473" s="542" t="s">
        <v>1445</v>
      </c>
      <c r="AI473" s="542">
        <v>0</v>
      </c>
      <c r="AJ473" s="542">
        <v>0</v>
      </c>
      <c r="AK473" s="542">
        <v>0</v>
      </c>
      <c r="AL473" s="542">
        <v>0</v>
      </c>
      <c r="AM473" s="542">
        <v>-2</v>
      </c>
      <c r="AN473" s="542">
        <v>0</v>
      </c>
      <c r="AO473" s="542">
        <v>0</v>
      </c>
      <c r="AP473" s="542">
        <v>1</v>
      </c>
      <c r="AQ473" s="542">
        <v>0</v>
      </c>
      <c r="AR473" s="542">
        <v>0</v>
      </c>
      <c r="AS473" s="542">
        <v>0</v>
      </c>
      <c r="AT473" s="542">
        <v>-2</v>
      </c>
      <c r="AU473" s="542">
        <v>0</v>
      </c>
      <c r="AV473" s="542">
        <v>0</v>
      </c>
      <c r="AW473" s="542">
        <v>0</v>
      </c>
      <c r="AX473" s="542">
        <v>0</v>
      </c>
      <c r="AY473" s="542">
        <v>0</v>
      </c>
      <c r="AZ473" s="542">
        <v>0</v>
      </c>
      <c r="BA473" s="542">
        <v>0</v>
      </c>
      <c r="BB473" s="542">
        <v>0</v>
      </c>
      <c r="BC473" s="542">
        <v>0</v>
      </c>
      <c r="BD473" s="542">
        <v>1</v>
      </c>
      <c r="BE473" s="542">
        <v>0</v>
      </c>
      <c r="BF473" s="542">
        <v>0</v>
      </c>
      <c r="BG473" s="542">
        <v>0</v>
      </c>
      <c r="BH473" s="542">
        <v>0</v>
      </c>
      <c r="BI473" s="542">
        <v>0</v>
      </c>
      <c r="BJ473" s="542">
        <v>0</v>
      </c>
      <c r="BK473" s="542">
        <v>0</v>
      </c>
      <c r="BL473" s="542">
        <v>0</v>
      </c>
      <c r="BM473" s="542">
        <v>0</v>
      </c>
      <c r="BN473" s="550" t="s">
        <v>4490</v>
      </c>
      <c r="BO473" s="551">
        <v>0</v>
      </c>
      <c r="BP473" s="552">
        <v>-0.5</v>
      </c>
      <c r="BQ473" s="553">
        <v>-0.5</v>
      </c>
      <c r="BR473" s="519">
        <v>0</v>
      </c>
      <c r="BS473" s="519">
        <v>0</v>
      </c>
      <c r="BT473" s="519">
        <v>0</v>
      </c>
      <c r="BU473" s="529">
        <v>0</v>
      </c>
      <c r="BV473" s="519">
        <v>0</v>
      </c>
      <c r="BW473" s="519">
        <v>0</v>
      </c>
      <c r="BX473" s="519">
        <v>0</v>
      </c>
      <c r="BY473" s="519">
        <v>0</v>
      </c>
      <c r="BZ473" s="519">
        <v>0</v>
      </c>
      <c r="CA473" s="519">
        <v>0</v>
      </c>
      <c r="CB473" s="519">
        <v>0</v>
      </c>
      <c r="CC473" s="519">
        <v>0</v>
      </c>
      <c r="CD473" s="519">
        <v>0</v>
      </c>
      <c r="CE473" s="519">
        <v>0</v>
      </c>
      <c r="CF473" s="519">
        <v>0</v>
      </c>
      <c r="CG473" s="519">
        <v>0</v>
      </c>
      <c r="CH473" s="519">
        <v>0</v>
      </c>
      <c r="CI473" s="519">
        <v>0</v>
      </c>
      <c r="CJ473" s="519">
        <v>0</v>
      </c>
      <c r="CK473" s="623">
        <f t="shared" si="7"/>
        <v>-1</v>
      </c>
      <c r="CL473" s="554">
        <v>-1</v>
      </c>
      <c r="CM473" s="554">
        <v>-0.5</v>
      </c>
      <c r="CN473" s="554">
        <v>-0.5</v>
      </c>
      <c r="CO473" s="524">
        <v>8</v>
      </c>
      <c r="CP473" s="726"/>
      <c r="CQ473" s="525" t="s">
        <v>4965</v>
      </c>
      <c r="CR473" s="526" t="s">
        <v>4965</v>
      </c>
      <c r="CS473" s="527" t="s">
        <v>4965</v>
      </c>
      <c r="CT473" s="527" t="s">
        <v>4965</v>
      </c>
      <c r="CU473" s="527" t="s">
        <v>4965</v>
      </c>
    </row>
    <row r="474" spans="1:99" ht="12" customHeight="1" x14ac:dyDescent="0.2">
      <c r="A474" s="540" t="s">
        <v>2442</v>
      </c>
      <c r="B474" s="541" t="s">
        <v>345</v>
      </c>
      <c r="C474" s="541" t="s">
        <v>1432</v>
      </c>
      <c r="D474" s="541" t="s">
        <v>1432</v>
      </c>
      <c r="E474" s="542" t="s">
        <v>1432</v>
      </c>
      <c r="F474" s="541" t="s">
        <v>2391</v>
      </c>
      <c r="G474" s="541" t="s">
        <v>3282</v>
      </c>
      <c r="H474" s="541" t="s">
        <v>1435</v>
      </c>
      <c r="I474" s="541" t="s">
        <v>2392</v>
      </c>
      <c r="J474" s="541">
        <v>527277</v>
      </c>
      <c r="K474" s="541">
        <v>171300</v>
      </c>
      <c r="L474" s="512" t="s">
        <v>3069</v>
      </c>
      <c r="M474" s="543">
        <v>42094</v>
      </c>
      <c r="N474" s="544" t="s">
        <v>1432</v>
      </c>
      <c r="O474" s="541">
        <v>1</v>
      </c>
      <c r="P474" s="541">
        <v>2</v>
      </c>
      <c r="Q474" s="545">
        <v>1</v>
      </c>
      <c r="R474" s="541" t="s">
        <v>346</v>
      </c>
      <c r="S474" s="541" t="s">
        <v>1438</v>
      </c>
      <c r="T474" s="544" t="s">
        <v>347</v>
      </c>
      <c r="U474" s="544" t="s">
        <v>348</v>
      </c>
      <c r="V474" s="544"/>
      <c r="W474" s="541" t="s">
        <v>1439</v>
      </c>
      <c r="X474" s="544" t="s">
        <v>1432</v>
      </c>
      <c r="Y474" s="541" t="s">
        <v>1442</v>
      </c>
      <c r="Z474" s="541" t="s">
        <v>4694</v>
      </c>
      <c r="AA474" s="541" t="s">
        <v>1444</v>
      </c>
      <c r="AB474" s="541" t="s">
        <v>1454</v>
      </c>
      <c r="AC474" s="546">
        <v>1.2999999999999999E-2</v>
      </c>
      <c r="AD474" s="547">
        <v>42094</v>
      </c>
      <c r="AE474" s="547" t="s">
        <v>1938</v>
      </c>
      <c r="AF474" s="548"/>
      <c r="AG474" s="517" t="s">
        <v>3063</v>
      </c>
      <c r="AH474" s="542" t="s">
        <v>1445</v>
      </c>
      <c r="AI474" s="549"/>
      <c r="AJ474" s="542">
        <v>0</v>
      </c>
      <c r="AK474" s="542">
        <v>0</v>
      </c>
      <c r="AL474" s="542">
        <v>0</v>
      </c>
      <c r="AM474" s="542">
        <v>0</v>
      </c>
      <c r="AN474" s="542">
        <v>0</v>
      </c>
      <c r="AO474" s="542">
        <v>1</v>
      </c>
      <c r="AP474" s="542">
        <v>0</v>
      </c>
      <c r="AQ474" s="542">
        <v>0</v>
      </c>
      <c r="AR474" s="542">
        <v>0</v>
      </c>
      <c r="AS474" s="542">
        <v>0</v>
      </c>
      <c r="AT474" s="542">
        <v>0</v>
      </c>
      <c r="AU474" s="542">
        <v>0</v>
      </c>
      <c r="AV474" s="542">
        <v>1</v>
      </c>
      <c r="AW474" s="542">
        <v>1</v>
      </c>
      <c r="AX474" s="542">
        <v>0</v>
      </c>
      <c r="AY474" s="542">
        <v>0</v>
      </c>
      <c r="AZ474" s="542">
        <v>0</v>
      </c>
      <c r="BA474" s="542">
        <v>0</v>
      </c>
      <c r="BB474" s="542">
        <v>0</v>
      </c>
      <c r="BC474" s="542">
        <v>0</v>
      </c>
      <c r="BD474" s="542">
        <v>-1</v>
      </c>
      <c r="BE474" s="542">
        <v>0</v>
      </c>
      <c r="BF474" s="542">
        <v>0</v>
      </c>
      <c r="BG474" s="542">
        <v>0</v>
      </c>
      <c r="BH474" s="542">
        <v>0</v>
      </c>
      <c r="BI474" s="542">
        <v>0</v>
      </c>
      <c r="BJ474" s="542">
        <v>0</v>
      </c>
      <c r="BK474" s="542">
        <v>0</v>
      </c>
      <c r="BL474" s="542">
        <v>0</v>
      </c>
      <c r="BM474" s="542">
        <v>0</v>
      </c>
      <c r="BN474" s="550" t="s">
        <v>4490</v>
      </c>
      <c r="BO474" s="551">
        <v>0</v>
      </c>
      <c r="BP474" s="552">
        <v>0.5</v>
      </c>
      <c r="BQ474" s="553">
        <v>0.5</v>
      </c>
      <c r="BR474" s="519">
        <v>0</v>
      </c>
      <c r="BS474" s="519">
        <v>0</v>
      </c>
      <c r="BT474" s="519">
        <v>0</v>
      </c>
      <c r="BU474" s="529">
        <v>0</v>
      </c>
      <c r="BV474" s="519">
        <v>0</v>
      </c>
      <c r="BW474" s="519">
        <v>0</v>
      </c>
      <c r="BX474" s="519">
        <v>0</v>
      </c>
      <c r="BY474" s="519">
        <v>0</v>
      </c>
      <c r="BZ474" s="519">
        <v>0</v>
      </c>
      <c r="CA474" s="519">
        <v>0</v>
      </c>
      <c r="CB474" s="519">
        <v>0</v>
      </c>
      <c r="CC474" s="519">
        <v>0</v>
      </c>
      <c r="CD474" s="519">
        <v>0</v>
      </c>
      <c r="CE474" s="519">
        <v>0</v>
      </c>
      <c r="CF474" s="519">
        <v>0</v>
      </c>
      <c r="CG474" s="519">
        <v>0</v>
      </c>
      <c r="CH474" s="519">
        <v>0</v>
      </c>
      <c r="CI474" s="519">
        <v>0</v>
      </c>
      <c r="CJ474" s="519">
        <v>0</v>
      </c>
      <c r="CK474" s="623">
        <f t="shared" si="7"/>
        <v>1</v>
      </c>
      <c r="CL474" s="554">
        <v>1</v>
      </c>
      <c r="CM474" s="554">
        <v>0.5</v>
      </c>
      <c r="CN474" s="554">
        <v>0.5</v>
      </c>
      <c r="CO474" s="524">
        <v>2</v>
      </c>
      <c r="CP474" s="524" t="s">
        <v>1938</v>
      </c>
      <c r="CQ474" s="525" t="s">
        <v>4965</v>
      </c>
      <c r="CR474" s="526" t="s">
        <v>4965</v>
      </c>
      <c r="CS474" s="527" t="s">
        <v>4965</v>
      </c>
      <c r="CT474" s="527" t="s">
        <v>4965</v>
      </c>
      <c r="CU474" s="527" t="s">
        <v>4965</v>
      </c>
    </row>
    <row r="475" spans="1:99" ht="12" customHeight="1" x14ac:dyDescent="0.2">
      <c r="A475" s="540" t="s">
        <v>2442</v>
      </c>
      <c r="B475" s="541" t="s">
        <v>349</v>
      </c>
      <c r="C475" s="541" t="s">
        <v>1432</v>
      </c>
      <c r="D475" s="541" t="s">
        <v>1432</v>
      </c>
      <c r="E475" s="542" t="s">
        <v>1432</v>
      </c>
      <c r="F475" s="541" t="s">
        <v>350</v>
      </c>
      <c r="G475" s="541" t="s">
        <v>351</v>
      </c>
      <c r="H475" s="541" t="s">
        <v>1458</v>
      </c>
      <c r="I475" s="541" t="s">
        <v>352</v>
      </c>
      <c r="J475" s="541">
        <v>523974</v>
      </c>
      <c r="K475" s="541">
        <v>175426</v>
      </c>
      <c r="L475" s="512" t="s">
        <v>3088</v>
      </c>
      <c r="M475" s="543">
        <v>42020</v>
      </c>
      <c r="N475" s="544" t="s">
        <v>1432</v>
      </c>
      <c r="O475" s="541">
        <v>0</v>
      </c>
      <c r="P475" s="541">
        <v>2</v>
      </c>
      <c r="Q475" s="545">
        <v>2</v>
      </c>
      <c r="R475" s="541" t="s">
        <v>354</v>
      </c>
      <c r="S475" s="541" t="s">
        <v>1389</v>
      </c>
      <c r="T475" s="544" t="s">
        <v>355</v>
      </c>
      <c r="U475" s="544" t="s">
        <v>356</v>
      </c>
      <c r="V475" s="544"/>
      <c r="W475" s="541" t="s">
        <v>1439</v>
      </c>
      <c r="X475" s="544" t="s">
        <v>1432</v>
      </c>
      <c r="Y475" s="541" t="s">
        <v>1442</v>
      </c>
      <c r="Z475" s="541" t="s">
        <v>3893</v>
      </c>
      <c r="AA475" s="541" t="s">
        <v>1444</v>
      </c>
      <c r="AB475" s="541" t="s">
        <v>4720</v>
      </c>
      <c r="AC475" s="546">
        <v>8.0000000000000002E-3</v>
      </c>
      <c r="AD475" s="547">
        <v>42020</v>
      </c>
      <c r="AE475" s="547" t="s">
        <v>1938</v>
      </c>
      <c r="AF475" s="548"/>
      <c r="AG475" s="517" t="s">
        <v>3063</v>
      </c>
      <c r="AH475" s="542" t="s">
        <v>1445</v>
      </c>
      <c r="AI475" s="542">
        <v>0</v>
      </c>
      <c r="AJ475" s="542">
        <v>0</v>
      </c>
      <c r="AK475" s="542">
        <v>0</v>
      </c>
      <c r="AL475" s="542">
        <v>0</v>
      </c>
      <c r="AM475" s="542">
        <v>2</v>
      </c>
      <c r="AN475" s="542">
        <v>0</v>
      </c>
      <c r="AO475" s="542">
        <v>0</v>
      </c>
      <c r="AP475" s="542">
        <v>0</v>
      </c>
      <c r="AQ475" s="542">
        <v>0</v>
      </c>
      <c r="AR475" s="542">
        <v>0</v>
      </c>
      <c r="AS475" s="542">
        <v>0</v>
      </c>
      <c r="AT475" s="542">
        <v>2</v>
      </c>
      <c r="AU475" s="542">
        <v>0</v>
      </c>
      <c r="AV475" s="542">
        <v>0</v>
      </c>
      <c r="AW475" s="542">
        <v>0</v>
      </c>
      <c r="AX475" s="542">
        <v>0</v>
      </c>
      <c r="AY475" s="542">
        <v>0</v>
      </c>
      <c r="AZ475" s="542">
        <v>0</v>
      </c>
      <c r="BA475" s="542">
        <v>0</v>
      </c>
      <c r="BB475" s="542">
        <v>0</v>
      </c>
      <c r="BC475" s="542">
        <v>0</v>
      </c>
      <c r="BD475" s="542">
        <v>0</v>
      </c>
      <c r="BE475" s="542">
        <v>0</v>
      </c>
      <c r="BF475" s="542">
        <v>0</v>
      </c>
      <c r="BG475" s="542">
        <v>0</v>
      </c>
      <c r="BH475" s="542">
        <v>0</v>
      </c>
      <c r="BI475" s="542">
        <v>0</v>
      </c>
      <c r="BJ475" s="542">
        <v>0</v>
      </c>
      <c r="BK475" s="542">
        <v>0</v>
      </c>
      <c r="BL475" s="542">
        <v>0</v>
      </c>
      <c r="BM475" s="542">
        <v>0</v>
      </c>
      <c r="BN475" s="550" t="s">
        <v>4490</v>
      </c>
      <c r="BO475" s="551">
        <v>0</v>
      </c>
      <c r="BP475" s="552">
        <v>1</v>
      </c>
      <c r="BQ475" s="553">
        <v>1</v>
      </c>
      <c r="BR475" s="519">
        <v>0</v>
      </c>
      <c r="BS475" s="519">
        <v>0</v>
      </c>
      <c r="BT475" s="519">
        <v>0</v>
      </c>
      <c r="BU475" s="529">
        <v>0</v>
      </c>
      <c r="BV475" s="519">
        <v>0</v>
      </c>
      <c r="BW475" s="519">
        <v>0</v>
      </c>
      <c r="BX475" s="519">
        <v>0</v>
      </c>
      <c r="BY475" s="519">
        <v>0</v>
      </c>
      <c r="BZ475" s="519">
        <v>0</v>
      </c>
      <c r="CA475" s="519">
        <v>0</v>
      </c>
      <c r="CB475" s="519">
        <v>0</v>
      </c>
      <c r="CC475" s="519">
        <v>0</v>
      </c>
      <c r="CD475" s="519">
        <v>0</v>
      </c>
      <c r="CE475" s="519">
        <v>0</v>
      </c>
      <c r="CF475" s="519">
        <v>0</v>
      </c>
      <c r="CG475" s="519">
        <v>0</v>
      </c>
      <c r="CH475" s="519">
        <v>0</v>
      </c>
      <c r="CI475" s="519">
        <v>0</v>
      </c>
      <c r="CJ475" s="519">
        <v>0</v>
      </c>
      <c r="CK475" s="623">
        <f t="shared" si="7"/>
        <v>2</v>
      </c>
      <c r="CL475" s="554">
        <v>2</v>
      </c>
      <c r="CM475" s="554">
        <v>1</v>
      </c>
      <c r="CN475" s="554">
        <v>1</v>
      </c>
      <c r="CO475" s="524">
        <v>8</v>
      </c>
      <c r="CP475" s="726"/>
      <c r="CQ475" s="530" t="s">
        <v>1942</v>
      </c>
      <c r="CR475" s="526" t="s">
        <v>4965</v>
      </c>
      <c r="CS475" s="527" t="s">
        <v>4965</v>
      </c>
      <c r="CT475" s="527" t="s">
        <v>4965</v>
      </c>
      <c r="CU475" s="527" t="s">
        <v>4965</v>
      </c>
    </row>
    <row r="476" spans="1:99" ht="12" customHeight="1" x14ac:dyDescent="0.2">
      <c r="A476" s="540" t="s">
        <v>2442</v>
      </c>
      <c r="B476" s="541" t="s">
        <v>357</v>
      </c>
      <c r="C476" s="541" t="s">
        <v>1432</v>
      </c>
      <c r="D476" s="541" t="s">
        <v>1432</v>
      </c>
      <c r="E476" s="542" t="s">
        <v>454</v>
      </c>
      <c r="F476" s="541" t="s">
        <v>455</v>
      </c>
      <c r="G476" s="541" t="s">
        <v>456</v>
      </c>
      <c r="H476" s="541" t="s">
        <v>1458</v>
      </c>
      <c r="I476" s="541" t="s">
        <v>457</v>
      </c>
      <c r="J476" s="541">
        <v>521333</v>
      </c>
      <c r="K476" s="541">
        <v>174425</v>
      </c>
      <c r="L476" s="512" t="s">
        <v>3068</v>
      </c>
      <c r="M476" s="543">
        <v>42094</v>
      </c>
      <c r="N476" s="544" t="s">
        <v>1432</v>
      </c>
      <c r="O476" s="541">
        <v>0</v>
      </c>
      <c r="P476" s="541">
        <v>2</v>
      </c>
      <c r="Q476" s="545">
        <v>2</v>
      </c>
      <c r="R476" s="541" t="s">
        <v>1569</v>
      </c>
      <c r="S476" s="541" t="s">
        <v>1438</v>
      </c>
      <c r="T476" s="544" t="s">
        <v>337</v>
      </c>
      <c r="U476" s="544" t="s">
        <v>1318</v>
      </c>
      <c r="V476" s="544"/>
      <c r="W476" s="541" t="s">
        <v>1439</v>
      </c>
      <c r="X476" s="544" t="s">
        <v>1432</v>
      </c>
      <c r="Y476" s="541" t="s">
        <v>1442</v>
      </c>
      <c r="Z476" s="541" t="s">
        <v>1443</v>
      </c>
      <c r="AA476" s="541" t="s">
        <v>1444</v>
      </c>
      <c r="AB476" s="541" t="s">
        <v>2713</v>
      </c>
      <c r="AC476" s="546">
        <v>1.6E-2</v>
      </c>
      <c r="AD476" s="547">
        <v>42094</v>
      </c>
      <c r="AE476" s="547" t="s">
        <v>1938</v>
      </c>
      <c r="AF476" s="548"/>
      <c r="AG476" s="517" t="s">
        <v>3063</v>
      </c>
      <c r="AH476" s="542" t="s">
        <v>1445</v>
      </c>
      <c r="AI476" s="549"/>
      <c r="AJ476" s="542">
        <v>0</v>
      </c>
      <c r="AK476" s="542">
        <v>0</v>
      </c>
      <c r="AL476" s="542">
        <v>0</v>
      </c>
      <c r="AM476" s="542">
        <v>1</v>
      </c>
      <c r="AN476" s="542">
        <v>1</v>
      </c>
      <c r="AO476" s="542">
        <v>0</v>
      </c>
      <c r="AP476" s="542">
        <v>0</v>
      </c>
      <c r="AQ476" s="542">
        <v>0</v>
      </c>
      <c r="AR476" s="542">
        <v>0</v>
      </c>
      <c r="AS476" s="542">
        <v>0</v>
      </c>
      <c r="AT476" s="542">
        <v>1</v>
      </c>
      <c r="AU476" s="542">
        <v>1</v>
      </c>
      <c r="AV476" s="542">
        <v>0</v>
      </c>
      <c r="AW476" s="542">
        <v>0</v>
      </c>
      <c r="AX476" s="542">
        <v>0</v>
      </c>
      <c r="AY476" s="542">
        <v>0</v>
      </c>
      <c r="AZ476" s="542">
        <v>0</v>
      </c>
      <c r="BA476" s="542">
        <v>0</v>
      </c>
      <c r="BB476" s="542">
        <v>0</v>
      </c>
      <c r="BC476" s="542">
        <v>0</v>
      </c>
      <c r="BD476" s="542">
        <v>0</v>
      </c>
      <c r="BE476" s="542">
        <v>0</v>
      </c>
      <c r="BF476" s="542">
        <v>0</v>
      </c>
      <c r="BG476" s="542">
        <v>0</v>
      </c>
      <c r="BH476" s="542">
        <v>0</v>
      </c>
      <c r="BI476" s="542">
        <v>0</v>
      </c>
      <c r="BJ476" s="542">
        <v>0</v>
      </c>
      <c r="BK476" s="542">
        <v>0</v>
      </c>
      <c r="BL476" s="542">
        <v>0</v>
      </c>
      <c r="BM476" s="542">
        <v>0</v>
      </c>
      <c r="BN476" s="550" t="s">
        <v>4490</v>
      </c>
      <c r="BO476" s="551">
        <v>0</v>
      </c>
      <c r="BP476" s="552">
        <v>1</v>
      </c>
      <c r="BQ476" s="553">
        <v>1</v>
      </c>
      <c r="BR476" s="519">
        <v>0</v>
      </c>
      <c r="BS476" s="519">
        <v>0</v>
      </c>
      <c r="BT476" s="519">
        <v>0</v>
      </c>
      <c r="BU476" s="529">
        <v>0</v>
      </c>
      <c r="BV476" s="519">
        <v>0</v>
      </c>
      <c r="BW476" s="519">
        <v>0</v>
      </c>
      <c r="BX476" s="519">
        <v>0</v>
      </c>
      <c r="BY476" s="519">
        <v>0</v>
      </c>
      <c r="BZ476" s="519">
        <v>0</v>
      </c>
      <c r="CA476" s="519">
        <v>0</v>
      </c>
      <c r="CB476" s="519">
        <v>0</v>
      </c>
      <c r="CC476" s="519">
        <v>0</v>
      </c>
      <c r="CD476" s="519">
        <v>0</v>
      </c>
      <c r="CE476" s="519">
        <v>0</v>
      </c>
      <c r="CF476" s="519">
        <v>0</v>
      </c>
      <c r="CG476" s="519">
        <v>0</v>
      </c>
      <c r="CH476" s="519">
        <v>0</v>
      </c>
      <c r="CI476" s="519">
        <v>0</v>
      </c>
      <c r="CJ476" s="519">
        <v>0</v>
      </c>
      <c r="CK476" s="623">
        <f t="shared" si="7"/>
        <v>2</v>
      </c>
      <c r="CL476" s="554">
        <v>2</v>
      </c>
      <c r="CM476" s="554">
        <v>1</v>
      </c>
      <c r="CN476" s="554">
        <v>1</v>
      </c>
      <c r="CO476" s="524">
        <v>2</v>
      </c>
      <c r="CP476" s="524" t="s">
        <v>1938</v>
      </c>
      <c r="CQ476" s="525" t="s">
        <v>4965</v>
      </c>
      <c r="CR476" s="526" t="s">
        <v>4965</v>
      </c>
      <c r="CS476" s="527" t="s">
        <v>4965</v>
      </c>
      <c r="CT476" s="527" t="s">
        <v>4965</v>
      </c>
      <c r="CU476" s="527" t="s">
        <v>4965</v>
      </c>
    </row>
    <row r="477" spans="1:99" ht="12" customHeight="1" x14ac:dyDescent="0.2">
      <c r="A477" s="540" t="s">
        <v>2442</v>
      </c>
      <c r="B477" s="541" t="s">
        <v>1570</v>
      </c>
      <c r="C477" s="541" t="s">
        <v>1432</v>
      </c>
      <c r="D477" s="541" t="s">
        <v>1432</v>
      </c>
      <c r="E477" s="542" t="s">
        <v>1432</v>
      </c>
      <c r="F477" s="541" t="s">
        <v>2332</v>
      </c>
      <c r="G477" s="541" t="s">
        <v>1571</v>
      </c>
      <c r="H477" s="541" t="s">
        <v>3299</v>
      </c>
      <c r="I477" s="541" t="s">
        <v>1572</v>
      </c>
      <c r="J477" s="541">
        <v>529312</v>
      </c>
      <c r="K477" s="541">
        <v>176585</v>
      </c>
      <c r="L477" s="512" t="s">
        <v>3066</v>
      </c>
      <c r="M477" s="543">
        <v>42070</v>
      </c>
      <c r="N477" s="544" t="s">
        <v>1432</v>
      </c>
      <c r="O477" s="541">
        <v>0</v>
      </c>
      <c r="P477" s="541">
        <v>20</v>
      </c>
      <c r="Q477" s="545">
        <v>20</v>
      </c>
      <c r="R477" s="541" t="s">
        <v>1573</v>
      </c>
      <c r="S477" s="541" t="s">
        <v>1574</v>
      </c>
      <c r="T477" s="544" t="s">
        <v>1575</v>
      </c>
      <c r="U477" s="544" t="s">
        <v>1729</v>
      </c>
      <c r="V477" s="544"/>
      <c r="W477" s="541" t="s">
        <v>1439</v>
      </c>
      <c r="X477" s="544" t="s">
        <v>1432</v>
      </c>
      <c r="Y477" s="541" t="s">
        <v>1442</v>
      </c>
      <c r="Z477" s="541" t="s">
        <v>3893</v>
      </c>
      <c r="AA477" s="541" t="s">
        <v>1444</v>
      </c>
      <c r="AB477" s="541" t="s">
        <v>4720</v>
      </c>
      <c r="AC477" s="546">
        <v>2.5999999999999999E-2</v>
      </c>
      <c r="AD477" s="547">
        <v>42070</v>
      </c>
      <c r="AE477" s="547" t="s">
        <v>1938</v>
      </c>
      <c r="AF477" s="548"/>
      <c r="AG477" s="517" t="s">
        <v>3063</v>
      </c>
      <c r="AH477" s="542" t="s">
        <v>1445</v>
      </c>
      <c r="AI477" s="549"/>
      <c r="AJ477" s="542">
        <v>0</v>
      </c>
      <c r="AK477" s="542">
        <v>0</v>
      </c>
      <c r="AL477" s="542">
        <v>8</v>
      </c>
      <c r="AM477" s="542">
        <v>10</v>
      </c>
      <c r="AN477" s="542">
        <v>1</v>
      </c>
      <c r="AO477" s="542">
        <v>1</v>
      </c>
      <c r="AP477" s="542">
        <v>0</v>
      </c>
      <c r="AQ477" s="542">
        <v>0</v>
      </c>
      <c r="AR477" s="542">
        <v>0</v>
      </c>
      <c r="AS477" s="542">
        <v>8</v>
      </c>
      <c r="AT477" s="542">
        <v>10</v>
      </c>
      <c r="AU477" s="542">
        <v>1</v>
      </c>
      <c r="AV477" s="542">
        <v>1</v>
      </c>
      <c r="AW477" s="542">
        <v>0</v>
      </c>
      <c r="AX477" s="542">
        <v>0</v>
      </c>
      <c r="AY477" s="542">
        <v>0</v>
      </c>
      <c r="AZ477" s="542">
        <v>0</v>
      </c>
      <c r="BA477" s="542">
        <v>0</v>
      </c>
      <c r="BB477" s="542">
        <v>0</v>
      </c>
      <c r="BC477" s="542">
        <v>0</v>
      </c>
      <c r="BD477" s="542">
        <v>0</v>
      </c>
      <c r="BE477" s="542">
        <v>0</v>
      </c>
      <c r="BF477" s="542">
        <v>0</v>
      </c>
      <c r="BG477" s="542">
        <v>0</v>
      </c>
      <c r="BH477" s="542">
        <v>0</v>
      </c>
      <c r="BI477" s="542">
        <v>0</v>
      </c>
      <c r="BJ477" s="542">
        <v>0</v>
      </c>
      <c r="BK477" s="542">
        <v>0</v>
      </c>
      <c r="BL477" s="542">
        <v>0</v>
      </c>
      <c r="BM477" s="542">
        <v>0</v>
      </c>
      <c r="BN477" s="550" t="s">
        <v>4490</v>
      </c>
      <c r="BO477" s="551">
        <v>0</v>
      </c>
      <c r="BP477" s="552">
        <v>10</v>
      </c>
      <c r="BQ477" s="553">
        <v>10</v>
      </c>
      <c r="BR477" s="519">
        <v>0</v>
      </c>
      <c r="BS477" s="519">
        <v>0</v>
      </c>
      <c r="BT477" s="519">
        <v>0</v>
      </c>
      <c r="BU477" s="529">
        <v>0</v>
      </c>
      <c r="BV477" s="519">
        <v>0</v>
      </c>
      <c r="BW477" s="519">
        <v>0</v>
      </c>
      <c r="BX477" s="519">
        <v>0</v>
      </c>
      <c r="BY477" s="519">
        <v>0</v>
      </c>
      <c r="BZ477" s="519">
        <v>0</v>
      </c>
      <c r="CA477" s="519">
        <v>0</v>
      </c>
      <c r="CB477" s="519">
        <v>0</v>
      </c>
      <c r="CC477" s="519">
        <v>0</v>
      </c>
      <c r="CD477" s="519">
        <v>0</v>
      </c>
      <c r="CE477" s="519">
        <v>0</v>
      </c>
      <c r="CF477" s="519">
        <v>0</v>
      </c>
      <c r="CG477" s="519">
        <v>0</v>
      </c>
      <c r="CH477" s="519">
        <v>0</v>
      </c>
      <c r="CI477" s="519">
        <v>0</v>
      </c>
      <c r="CJ477" s="519">
        <v>0</v>
      </c>
      <c r="CK477" s="623">
        <f t="shared" si="7"/>
        <v>20</v>
      </c>
      <c r="CL477" s="554">
        <v>20</v>
      </c>
      <c r="CM477" s="554">
        <v>10</v>
      </c>
      <c r="CN477" s="554">
        <v>10</v>
      </c>
      <c r="CO477" s="524">
        <v>8</v>
      </c>
      <c r="CP477" s="524" t="s">
        <v>1938</v>
      </c>
      <c r="CQ477" s="525" t="s">
        <v>4965</v>
      </c>
      <c r="CR477" s="556" t="s">
        <v>1938</v>
      </c>
      <c r="CS477" s="527" t="s">
        <v>4965</v>
      </c>
      <c r="CT477" s="527" t="s">
        <v>4965</v>
      </c>
      <c r="CU477" s="527" t="s">
        <v>4965</v>
      </c>
    </row>
    <row r="478" spans="1:99" ht="12" customHeight="1" x14ac:dyDescent="0.2">
      <c r="A478" s="540" t="s">
        <v>2442</v>
      </c>
      <c r="B478" s="541" t="s">
        <v>1576</v>
      </c>
      <c r="C478" s="541" t="s">
        <v>1432</v>
      </c>
      <c r="D478" s="541" t="s">
        <v>1432</v>
      </c>
      <c r="E478" s="568" t="s">
        <v>4704</v>
      </c>
      <c r="F478" s="541" t="s">
        <v>1432</v>
      </c>
      <c r="G478" s="541" t="s">
        <v>3190</v>
      </c>
      <c r="H478" s="541" t="s">
        <v>1885</v>
      </c>
      <c r="I478" s="541" t="s">
        <v>3191</v>
      </c>
      <c r="J478" s="541">
        <v>525805</v>
      </c>
      <c r="K478" s="541">
        <v>174424</v>
      </c>
      <c r="L478" s="512" t="s">
        <v>3080</v>
      </c>
      <c r="M478" s="543">
        <v>42094</v>
      </c>
      <c r="N478" s="544" t="s">
        <v>1432</v>
      </c>
      <c r="O478" s="541">
        <v>0</v>
      </c>
      <c r="P478" s="541">
        <v>4</v>
      </c>
      <c r="Q478" s="545">
        <v>4</v>
      </c>
      <c r="R478" s="541" t="s">
        <v>1577</v>
      </c>
      <c r="S478" s="541" t="s">
        <v>1438</v>
      </c>
      <c r="T478" s="544" t="s">
        <v>1578</v>
      </c>
      <c r="U478" s="544" t="s">
        <v>187</v>
      </c>
      <c r="V478" s="544"/>
      <c r="W478" s="541" t="s">
        <v>1439</v>
      </c>
      <c r="X478" s="544" t="s">
        <v>1432</v>
      </c>
      <c r="Y478" s="541" t="s">
        <v>1442</v>
      </c>
      <c r="Z478" s="541" t="s">
        <v>1443</v>
      </c>
      <c r="AA478" s="541" t="s">
        <v>1444</v>
      </c>
      <c r="AB478" s="541" t="s">
        <v>2713</v>
      </c>
      <c r="AC478" s="546">
        <v>0.05</v>
      </c>
      <c r="AD478" s="547">
        <v>42094</v>
      </c>
      <c r="AE478" s="547" t="s">
        <v>1938</v>
      </c>
      <c r="AF478" s="548"/>
      <c r="AG478" s="517" t="s">
        <v>3063</v>
      </c>
      <c r="AH478" s="542" t="s">
        <v>1445</v>
      </c>
      <c r="AI478" s="542">
        <v>0</v>
      </c>
      <c r="AJ478" s="542">
        <v>0</v>
      </c>
      <c r="AK478" s="542">
        <v>0</v>
      </c>
      <c r="AL478" s="542">
        <v>0</v>
      </c>
      <c r="AM478" s="542">
        <v>1</v>
      </c>
      <c r="AN478" s="542">
        <v>3</v>
      </c>
      <c r="AO478" s="542">
        <v>0</v>
      </c>
      <c r="AP478" s="542">
        <v>0</v>
      </c>
      <c r="AQ478" s="542">
        <v>0</v>
      </c>
      <c r="AR478" s="542">
        <v>0</v>
      </c>
      <c r="AS478" s="542">
        <v>0</v>
      </c>
      <c r="AT478" s="542">
        <v>0</v>
      </c>
      <c r="AU478" s="542">
        <v>0</v>
      </c>
      <c r="AV478" s="542">
        <v>0</v>
      </c>
      <c r="AW478" s="542">
        <v>0</v>
      </c>
      <c r="AX478" s="542">
        <v>0</v>
      </c>
      <c r="AY478" s="542">
        <v>0</v>
      </c>
      <c r="AZ478" s="542">
        <v>0</v>
      </c>
      <c r="BA478" s="542">
        <v>1</v>
      </c>
      <c r="BB478" s="542">
        <v>3</v>
      </c>
      <c r="BC478" s="542">
        <v>0</v>
      </c>
      <c r="BD478" s="542">
        <v>0</v>
      </c>
      <c r="BE478" s="542">
        <v>0</v>
      </c>
      <c r="BF478" s="542">
        <v>0</v>
      </c>
      <c r="BG478" s="542">
        <v>0</v>
      </c>
      <c r="BH478" s="542">
        <v>0</v>
      </c>
      <c r="BI478" s="542">
        <v>0</v>
      </c>
      <c r="BJ478" s="542">
        <v>0</v>
      </c>
      <c r="BK478" s="542">
        <v>0</v>
      </c>
      <c r="BL478" s="542">
        <v>0</v>
      </c>
      <c r="BM478" s="542">
        <v>0</v>
      </c>
      <c r="BN478" s="550" t="s">
        <v>4490</v>
      </c>
      <c r="BO478" s="551">
        <v>0</v>
      </c>
      <c r="BP478" s="552">
        <v>2</v>
      </c>
      <c r="BQ478" s="553">
        <v>2</v>
      </c>
      <c r="BR478" s="519">
        <v>0</v>
      </c>
      <c r="BS478" s="519">
        <v>0</v>
      </c>
      <c r="BT478" s="519">
        <v>0</v>
      </c>
      <c r="BU478" s="529">
        <v>0</v>
      </c>
      <c r="BV478" s="519">
        <v>0</v>
      </c>
      <c r="BW478" s="519">
        <v>0</v>
      </c>
      <c r="BX478" s="519">
        <v>0</v>
      </c>
      <c r="BY478" s="519">
        <v>0</v>
      </c>
      <c r="BZ478" s="519">
        <v>0</v>
      </c>
      <c r="CA478" s="519">
        <v>0</v>
      </c>
      <c r="CB478" s="519">
        <v>0</v>
      </c>
      <c r="CC478" s="519">
        <v>0</v>
      </c>
      <c r="CD478" s="519">
        <v>0</v>
      </c>
      <c r="CE478" s="519">
        <v>0</v>
      </c>
      <c r="CF478" s="519">
        <v>0</v>
      </c>
      <c r="CG478" s="519">
        <v>0</v>
      </c>
      <c r="CH478" s="519">
        <v>0</v>
      </c>
      <c r="CI478" s="519">
        <v>0</v>
      </c>
      <c r="CJ478" s="519">
        <v>0</v>
      </c>
      <c r="CK478" s="623">
        <f t="shared" si="7"/>
        <v>4</v>
      </c>
      <c r="CL478" s="554">
        <v>4</v>
      </c>
      <c r="CM478" s="554">
        <v>2</v>
      </c>
      <c r="CN478" s="554">
        <v>2</v>
      </c>
      <c r="CO478" s="524">
        <v>2</v>
      </c>
      <c r="CP478" s="524"/>
      <c r="CQ478" s="525" t="s">
        <v>4965</v>
      </c>
      <c r="CR478" s="526" t="s">
        <v>4965</v>
      </c>
      <c r="CS478" s="527" t="s">
        <v>4965</v>
      </c>
      <c r="CT478" s="527" t="s">
        <v>4965</v>
      </c>
      <c r="CU478" s="527" t="s">
        <v>4965</v>
      </c>
    </row>
    <row r="479" spans="1:99" ht="12" customHeight="1" x14ac:dyDescent="0.2">
      <c r="A479" s="540" t="s">
        <v>2442</v>
      </c>
      <c r="B479" s="541" t="s">
        <v>1579</v>
      </c>
      <c r="C479" s="541" t="s">
        <v>1432</v>
      </c>
      <c r="D479" s="541" t="s">
        <v>1432</v>
      </c>
      <c r="E479" s="542" t="s">
        <v>1432</v>
      </c>
      <c r="F479" s="541" t="s">
        <v>1767</v>
      </c>
      <c r="G479" s="541" t="s">
        <v>2716</v>
      </c>
      <c r="H479" s="541" t="s">
        <v>2717</v>
      </c>
      <c r="I479" s="541" t="s">
        <v>3322</v>
      </c>
      <c r="J479" s="541">
        <v>528431</v>
      </c>
      <c r="K479" s="541">
        <v>175770</v>
      </c>
      <c r="L479" s="512" t="s">
        <v>3085</v>
      </c>
      <c r="M479" s="543">
        <v>42094</v>
      </c>
      <c r="N479" s="544" t="s">
        <v>1432</v>
      </c>
      <c r="O479" s="541">
        <v>1</v>
      </c>
      <c r="P479" s="541">
        <v>3</v>
      </c>
      <c r="Q479" s="545">
        <v>2</v>
      </c>
      <c r="R479" s="541" t="s">
        <v>1580</v>
      </c>
      <c r="S479" s="541" t="s">
        <v>1438</v>
      </c>
      <c r="T479" s="544" t="s">
        <v>1581</v>
      </c>
      <c r="U479" s="544" t="s">
        <v>1582</v>
      </c>
      <c r="V479" s="544"/>
      <c r="W479" s="541" t="s">
        <v>1439</v>
      </c>
      <c r="X479" s="544" t="s">
        <v>1432</v>
      </c>
      <c r="Y479" s="541" t="s">
        <v>1442</v>
      </c>
      <c r="Z479" s="541" t="s">
        <v>4694</v>
      </c>
      <c r="AA479" s="541" t="s">
        <v>1444</v>
      </c>
      <c r="AB479" s="541" t="s">
        <v>2723</v>
      </c>
      <c r="AC479" s="546">
        <v>6.0000000000000001E-3</v>
      </c>
      <c r="AD479" s="547">
        <v>42094</v>
      </c>
      <c r="AE479" s="547" t="s">
        <v>1938</v>
      </c>
      <c r="AF479" s="548"/>
      <c r="AG479" s="517" t="s">
        <v>3063</v>
      </c>
      <c r="AH479" s="542" t="s">
        <v>1445</v>
      </c>
      <c r="AI479" s="542">
        <v>0</v>
      </c>
      <c r="AJ479" s="542">
        <v>0</v>
      </c>
      <c r="AK479" s="542">
        <v>0</v>
      </c>
      <c r="AL479" s="542">
        <v>0</v>
      </c>
      <c r="AM479" s="542">
        <v>3</v>
      </c>
      <c r="AN479" s="542">
        <v>0</v>
      </c>
      <c r="AO479" s="542">
        <v>-1</v>
      </c>
      <c r="AP479" s="542">
        <v>0</v>
      </c>
      <c r="AQ479" s="542">
        <v>0</v>
      </c>
      <c r="AR479" s="542">
        <v>0</v>
      </c>
      <c r="AS479" s="542">
        <v>0</v>
      </c>
      <c r="AT479" s="542">
        <v>3</v>
      </c>
      <c r="AU479" s="542">
        <v>0</v>
      </c>
      <c r="AV479" s="542">
        <v>-1</v>
      </c>
      <c r="AW479" s="542">
        <v>0</v>
      </c>
      <c r="AX479" s="542">
        <v>0</v>
      </c>
      <c r="AY479" s="542">
        <v>0</v>
      </c>
      <c r="AZ479" s="542">
        <v>0</v>
      </c>
      <c r="BA479" s="542">
        <v>0</v>
      </c>
      <c r="BB479" s="542">
        <v>0</v>
      </c>
      <c r="BC479" s="542">
        <v>0</v>
      </c>
      <c r="BD479" s="542">
        <v>0</v>
      </c>
      <c r="BE479" s="542">
        <v>0</v>
      </c>
      <c r="BF479" s="542">
        <v>0</v>
      </c>
      <c r="BG479" s="542">
        <v>0</v>
      </c>
      <c r="BH479" s="542">
        <v>0</v>
      </c>
      <c r="BI479" s="542">
        <v>0</v>
      </c>
      <c r="BJ479" s="542">
        <v>0</v>
      </c>
      <c r="BK479" s="542">
        <v>0</v>
      </c>
      <c r="BL479" s="542">
        <v>0</v>
      </c>
      <c r="BM479" s="542">
        <v>0</v>
      </c>
      <c r="BN479" s="550" t="s">
        <v>4490</v>
      </c>
      <c r="BO479" s="551">
        <v>0</v>
      </c>
      <c r="BP479" s="552">
        <v>1</v>
      </c>
      <c r="BQ479" s="553">
        <v>1</v>
      </c>
      <c r="BR479" s="519">
        <v>0</v>
      </c>
      <c r="BS479" s="519">
        <v>0</v>
      </c>
      <c r="BT479" s="519">
        <v>0</v>
      </c>
      <c r="BU479" s="529">
        <v>0</v>
      </c>
      <c r="BV479" s="519">
        <v>0</v>
      </c>
      <c r="BW479" s="519">
        <v>0</v>
      </c>
      <c r="BX479" s="519">
        <v>0</v>
      </c>
      <c r="BY479" s="519">
        <v>0</v>
      </c>
      <c r="BZ479" s="519">
        <v>0</v>
      </c>
      <c r="CA479" s="519">
        <v>0</v>
      </c>
      <c r="CB479" s="519">
        <v>0</v>
      </c>
      <c r="CC479" s="519">
        <v>0</v>
      </c>
      <c r="CD479" s="519">
        <v>0</v>
      </c>
      <c r="CE479" s="519">
        <v>0</v>
      </c>
      <c r="CF479" s="519">
        <v>0</v>
      </c>
      <c r="CG479" s="519">
        <v>0</v>
      </c>
      <c r="CH479" s="519">
        <v>0</v>
      </c>
      <c r="CI479" s="519">
        <v>0</v>
      </c>
      <c r="CJ479" s="519">
        <v>0</v>
      </c>
      <c r="CK479" s="623">
        <f t="shared" si="7"/>
        <v>2</v>
      </c>
      <c r="CL479" s="554">
        <v>2</v>
      </c>
      <c r="CM479" s="554">
        <v>1</v>
      </c>
      <c r="CN479" s="554">
        <v>1</v>
      </c>
      <c r="CO479" s="524">
        <v>2</v>
      </c>
      <c r="CP479" s="524"/>
      <c r="CQ479" s="525" t="s">
        <v>4965</v>
      </c>
      <c r="CR479" s="526" t="s">
        <v>4965</v>
      </c>
      <c r="CS479" s="527" t="s">
        <v>4965</v>
      </c>
      <c r="CT479" s="527" t="s">
        <v>4965</v>
      </c>
      <c r="CU479" s="527" t="s">
        <v>4965</v>
      </c>
    </row>
    <row r="480" spans="1:99" ht="12" customHeight="1" x14ac:dyDescent="0.2">
      <c r="A480" s="540" t="s">
        <v>2442</v>
      </c>
      <c r="B480" s="541" t="s">
        <v>1583</v>
      </c>
      <c r="C480" s="541" t="s">
        <v>1432</v>
      </c>
      <c r="D480" s="541" t="s">
        <v>1432</v>
      </c>
      <c r="E480" s="542" t="s">
        <v>1432</v>
      </c>
      <c r="F480" s="541" t="s">
        <v>1584</v>
      </c>
      <c r="G480" s="541" t="s">
        <v>4802</v>
      </c>
      <c r="H480" s="541" t="s">
        <v>1885</v>
      </c>
      <c r="I480" s="541" t="s">
        <v>1585</v>
      </c>
      <c r="J480" s="541">
        <v>525681</v>
      </c>
      <c r="K480" s="541">
        <v>174324</v>
      </c>
      <c r="L480" s="512" t="s">
        <v>3087</v>
      </c>
      <c r="M480" s="543">
        <v>41921</v>
      </c>
      <c r="N480" s="544" t="s">
        <v>1432</v>
      </c>
      <c r="O480" s="541">
        <v>0</v>
      </c>
      <c r="P480" s="541">
        <v>14</v>
      </c>
      <c r="Q480" s="545">
        <v>14</v>
      </c>
      <c r="R480" s="541" t="s">
        <v>391</v>
      </c>
      <c r="S480" s="541" t="s">
        <v>1389</v>
      </c>
      <c r="T480" s="544" t="s">
        <v>392</v>
      </c>
      <c r="U480" s="544" t="s">
        <v>393</v>
      </c>
      <c r="V480" s="544"/>
      <c r="W480" s="541" t="s">
        <v>1439</v>
      </c>
      <c r="X480" s="544" t="s">
        <v>1432</v>
      </c>
      <c r="Y480" s="541" t="s">
        <v>1442</v>
      </c>
      <c r="Z480" s="541" t="s">
        <v>3893</v>
      </c>
      <c r="AA480" s="541" t="s">
        <v>1444</v>
      </c>
      <c r="AB480" s="541" t="s">
        <v>4720</v>
      </c>
      <c r="AC480" s="546">
        <v>2.5999999999999999E-2</v>
      </c>
      <c r="AD480" s="547">
        <v>41921</v>
      </c>
      <c r="AE480" s="547" t="s">
        <v>1938</v>
      </c>
      <c r="AF480" s="548"/>
      <c r="AG480" s="517" t="s">
        <v>3063</v>
      </c>
      <c r="AH480" s="542" t="s">
        <v>1445</v>
      </c>
      <c r="AI480" s="542">
        <v>0</v>
      </c>
      <c r="AJ480" s="542">
        <v>0</v>
      </c>
      <c r="AK480" s="542">
        <v>0</v>
      </c>
      <c r="AL480" s="542">
        <v>0</v>
      </c>
      <c r="AM480" s="542">
        <v>12</v>
      </c>
      <c r="AN480" s="542">
        <v>2</v>
      </c>
      <c r="AO480" s="542">
        <v>0</v>
      </c>
      <c r="AP480" s="542">
        <v>0</v>
      </c>
      <c r="AQ480" s="542">
        <v>0</v>
      </c>
      <c r="AR480" s="542">
        <v>0</v>
      </c>
      <c r="AS480" s="542">
        <v>0</v>
      </c>
      <c r="AT480" s="542">
        <v>12</v>
      </c>
      <c r="AU480" s="542">
        <v>2</v>
      </c>
      <c r="AV480" s="542">
        <v>0</v>
      </c>
      <c r="AW480" s="542">
        <v>0</v>
      </c>
      <c r="AX480" s="542">
        <v>0</v>
      </c>
      <c r="AY480" s="542">
        <v>0</v>
      </c>
      <c r="AZ480" s="542">
        <v>0</v>
      </c>
      <c r="BA480" s="542">
        <v>0</v>
      </c>
      <c r="BB480" s="542">
        <v>0</v>
      </c>
      <c r="BC480" s="542">
        <v>0</v>
      </c>
      <c r="BD480" s="542">
        <v>0</v>
      </c>
      <c r="BE480" s="542">
        <v>0</v>
      </c>
      <c r="BF480" s="542">
        <v>0</v>
      </c>
      <c r="BG480" s="542">
        <v>0</v>
      </c>
      <c r="BH480" s="542">
        <v>0</v>
      </c>
      <c r="BI480" s="542">
        <v>0</v>
      </c>
      <c r="BJ480" s="542">
        <v>0</v>
      </c>
      <c r="BK480" s="542">
        <v>0</v>
      </c>
      <c r="BL480" s="542">
        <v>0</v>
      </c>
      <c r="BM480" s="542">
        <v>0</v>
      </c>
      <c r="BN480" s="550" t="s">
        <v>4490</v>
      </c>
      <c r="BO480" s="551">
        <v>0</v>
      </c>
      <c r="BP480" s="552">
        <v>7</v>
      </c>
      <c r="BQ480" s="553">
        <v>7</v>
      </c>
      <c r="BR480" s="519">
        <v>0</v>
      </c>
      <c r="BS480" s="519">
        <v>0</v>
      </c>
      <c r="BT480" s="519">
        <v>0</v>
      </c>
      <c r="BU480" s="529">
        <v>0</v>
      </c>
      <c r="BV480" s="519">
        <v>0</v>
      </c>
      <c r="BW480" s="519">
        <v>0</v>
      </c>
      <c r="BX480" s="519">
        <v>0</v>
      </c>
      <c r="BY480" s="519">
        <v>0</v>
      </c>
      <c r="BZ480" s="519">
        <v>0</v>
      </c>
      <c r="CA480" s="519">
        <v>0</v>
      </c>
      <c r="CB480" s="519">
        <v>0</v>
      </c>
      <c r="CC480" s="519">
        <v>0</v>
      </c>
      <c r="CD480" s="519">
        <v>0</v>
      </c>
      <c r="CE480" s="519">
        <v>0</v>
      </c>
      <c r="CF480" s="519">
        <v>0</v>
      </c>
      <c r="CG480" s="519">
        <v>0</v>
      </c>
      <c r="CH480" s="519">
        <v>0</v>
      </c>
      <c r="CI480" s="519">
        <v>0</v>
      </c>
      <c r="CJ480" s="519">
        <v>0</v>
      </c>
      <c r="CK480" s="623">
        <f t="shared" si="7"/>
        <v>14</v>
      </c>
      <c r="CL480" s="554">
        <v>14</v>
      </c>
      <c r="CM480" s="554">
        <v>7</v>
      </c>
      <c r="CN480" s="554">
        <v>7</v>
      </c>
      <c r="CO480" s="524">
        <v>8</v>
      </c>
      <c r="CP480" s="726"/>
      <c r="CQ480" s="530" t="s">
        <v>1939</v>
      </c>
      <c r="CR480" s="526" t="s">
        <v>4965</v>
      </c>
      <c r="CS480" s="531" t="s">
        <v>1938</v>
      </c>
      <c r="CT480" s="527" t="s">
        <v>4965</v>
      </c>
      <c r="CU480" s="527" t="s">
        <v>4965</v>
      </c>
    </row>
    <row r="481" spans="1:99" ht="12" customHeight="1" x14ac:dyDescent="0.2">
      <c r="A481" s="540" t="s">
        <v>2442</v>
      </c>
      <c r="B481" s="541" t="s">
        <v>394</v>
      </c>
      <c r="C481" s="541" t="s">
        <v>1432</v>
      </c>
      <c r="D481" s="541" t="s">
        <v>1432</v>
      </c>
      <c r="E481" s="542" t="s">
        <v>1432</v>
      </c>
      <c r="F481" s="541" t="s">
        <v>3621</v>
      </c>
      <c r="G481" s="541" t="s">
        <v>395</v>
      </c>
      <c r="H481" s="541" t="s">
        <v>1435</v>
      </c>
      <c r="I481" s="541" t="s">
        <v>396</v>
      </c>
      <c r="J481" s="541">
        <v>527203</v>
      </c>
      <c r="K481" s="541">
        <v>171431</v>
      </c>
      <c r="L481" s="512" t="s">
        <v>3069</v>
      </c>
      <c r="M481" s="543">
        <v>42094</v>
      </c>
      <c r="N481" s="544" t="s">
        <v>1432</v>
      </c>
      <c r="O481" s="541">
        <v>0</v>
      </c>
      <c r="P481" s="541">
        <v>8</v>
      </c>
      <c r="Q481" s="545">
        <v>8</v>
      </c>
      <c r="R481" s="541" t="s">
        <v>2061</v>
      </c>
      <c r="S481" s="541" t="s">
        <v>1438</v>
      </c>
      <c r="T481" s="544" t="s">
        <v>372</v>
      </c>
      <c r="U481" s="544" t="s">
        <v>338</v>
      </c>
      <c r="V481" s="544"/>
      <c r="W481" s="541" t="s">
        <v>1439</v>
      </c>
      <c r="X481" s="544" t="s">
        <v>1432</v>
      </c>
      <c r="Y481" s="541" t="s">
        <v>1442</v>
      </c>
      <c r="Z481" s="541" t="s">
        <v>1443</v>
      </c>
      <c r="AA481" s="541" t="s">
        <v>1444</v>
      </c>
      <c r="AB481" s="541" t="s">
        <v>2713</v>
      </c>
      <c r="AC481" s="546">
        <v>6.6000000000000003E-2</v>
      </c>
      <c r="AD481" s="547">
        <v>42094</v>
      </c>
      <c r="AE481" s="547" t="s">
        <v>1938</v>
      </c>
      <c r="AF481" s="548"/>
      <c r="AG481" s="517" t="s">
        <v>3063</v>
      </c>
      <c r="AH481" s="542" t="s">
        <v>1445</v>
      </c>
      <c r="AI481" s="542">
        <v>0</v>
      </c>
      <c r="AJ481" s="542">
        <v>0</v>
      </c>
      <c r="AK481" s="542">
        <v>0</v>
      </c>
      <c r="AL481" s="542">
        <v>0</v>
      </c>
      <c r="AM481" s="542">
        <v>0</v>
      </c>
      <c r="AN481" s="542">
        <v>5</v>
      </c>
      <c r="AO481" s="542">
        <v>3</v>
      </c>
      <c r="AP481" s="542">
        <v>0</v>
      </c>
      <c r="AQ481" s="542">
        <v>0</v>
      </c>
      <c r="AR481" s="542">
        <v>0</v>
      </c>
      <c r="AS481" s="542">
        <v>0</v>
      </c>
      <c r="AT481" s="542">
        <v>0</v>
      </c>
      <c r="AU481" s="542">
        <v>2</v>
      </c>
      <c r="AV481" s="542">
        <v>0</v>
      </c>
      <c r="AW481" s="542">
        <v>0</v>
      </c>
      <c r="AX481" s="542">
        <v>0</v>
      </c>
      <c r="AY481" s="542">
        <v>0</v>
      </c>
      <c r="AZ481" s="542">
        <v>0</v>
      </c>
      <c r="BA481" s="542">
        <v>0</v>
      </c>
      <c r="BB481" s="542">
        <v>3</v>
      </c>
      <c r="BC481" s="542">
        <v>3</v>
      </c>
      <c r="BD481" s="542">
        <v>0</v>
      </c>
      <c r="BE481" s="542">
        <v>0</v>
      </c>
      <c r="BF481" s="542">
        <v>0</v>
      </c>
      <c r="BG481" s="542">
        <v>0</v>
      </c>
      <c r="BH481" s="542">
        <v>0</v>
      </c>
      <c r="BI481" s="542">
        <v>0</v>
      </c>
      <c r="BJ481" s="542">
        <v>0</v>
      </c>
      <c r="BK481" s="542">
        <v>0</v>
      </c>
      <c r="BL481" s="542">
        <v>0</v>
      </c>
      <c r="BM481" s="542">
        <v>0</v>
      </c>
      <c r="BN481" s="550" t="s">
        <v>4490</v>
      </c>
      <c r="BO481" s="551">
        <v>0</v>
      </c>
      <c r="BP481" s="552">
        <v>4</v>
      </c>
      <c r="BQ481" s="553">
        <v>4</v>
      </c>
      <c r="BR481" s="519">
        <v>0</v>
      </c>
      <c r="BS481" s="519">
        <v>0</v>
      </c>
      <c r="BT481" s="519">
        <v>0</v>
      </c>
      <c r="BU481" s="529">
        <v>0</v>
      </c>
      <c r="BV481" s="519">
        <v>0</v>
      </c>
      <c r="BW481" s="519">
        <v>0</v>
      </c>
      <c r="BX481" s="519">
        <v>0</v>
      </c>
      <c r="BY481" s="519">
        <v>0</v>
      </c>
      <c r="BZ481" s="519">
        <v>0</v>
      </c>
      <c r="CA481" s="519">
        <v>0</v>
      </c>
      <c r="CB481" s="519">
        <v>0</v>
      </c>
      <c r="CC481" s="519">
        <v>0</v>
      </c>
      <c r="CD481" s="519">
        <v>0</v>
      </c>
      <c r="CE481" s="519">
        <v>0</v>
      </c>
      <c r="CF481" s="519">
        <v>0</v>
      </c>
      <c r="CG481" s="519">
        <v>0</v>
      </c>
      <c r="CH481" s="519">
        <v>0</v>
      </c>
      <c r="CI481" s="519">
        <v>0</v>
      </c>
      <c r="CJ481" s="519">
        <v>0</v>
      </c>
      <c r="CK481" s="623">
        <f t="shared" si="7"/>
        <v>8</v>
      </c>
      <c r="CL481" s="554">
        <v>8</v>
      </c>
      <c r="CM481" s="554">
        <v>4</v>
      </c>
      <c r="CN481" s="554">
        <v>4</v>
      </c>
      <c r="CO481" s="524">
        <v>2</v>
      </c>
      <c r="CP481" s="524" t="s">
        <v>1938</v>
      </c>
      <c r="CQ481" s="525" t="s">
        <v>4965</v>
      </c>
      <c r="CR481" s="526" t="s">
        <v>4965</v>
      </c>
      <c r="CS481" s="527" t="s">
        <v>4965</v>
      </c>
      <c r="CT481" s="527" t="s">
        <v>4965</v>
      </c>
      <c r="CU481" s="527" t="s">
        <v>4965</v>
      </c>
    </row>
    <row r="482" spans="1:99" ht="12" customHeight="1" x14ac:dyDescent="0.2">
      <c r="A482" s="540" t="s">
        <v>2442</v>
      </c>
      <c r="B482" s="541" t="s">
        <v>2062</v>
      </c>
      <c r="C482" s="541" t="s">
        <v>1432</v>
      </c>
      <c r="D482" s="541" t="s">
        <v>1432</v>
      </c>
      <c r="E482" s="542" t="s">
        <v>1432</v>
      </c>
      <c r="F482" s="541" t="s">
        <v>1738</v>
      </c>
      <c r="G482" s="541" t="s">
        <v>4942</v>
      </c>
      <c r="H482" s="541" t="s">
        <v>1885</v>
      </c>
      <c r="I482" s="541" t="s">
        <v>2063</v>
      </c>
      <c r="J482" s="541">
        <v>524812</v>
      </c>
      <c r="K482" s="541">
        <v>173301</v>
      </c>
      <c r="L482" s="512" t="s">
        <v>3087</v>
      </c>
      <c r="M482" s="543">
        <v>42094</v>
      </c>
      <c r="N482" s="544" t="s">
        <v>1432</v>
      </c>
      <c r="O482" s="541">
        <v>1</v>
      </c>
      <c r="P482" s="541">
        <v>2</v>
      </c>
      <c r="Q482" s="545">
        <v>1</v>
      </c>
      <c r="R482" s="541" t="s">
        <v>2064</v>
      </c>
      <c r="S482" s="541" t="s">
        <v>1438</v>
      </c>
      <c r="T482" s="544" t="s">
        <v>2065</v>
      </c>
      <c r="U482" s="544" t="s">
        <v>2066</v>
      </c>
      <c r="V482" s="544"/>
      <c r="W482" s="541" t="s">
        <v>1439</v>
      </c>
      <c r="X482" s="544" t="s">
        <v>1432</v>
      </c>
      <c r="Y482" s="541" t="s">
        <v>1442</v>
      </c>
      <c r="Z482" s="541" t="s">
        <v>1453</v>
      </c>
      <c r="AA482" s="541" t="s">
        <v>1444</v>
      </c>
      <c r="AB482" s="541" t="s">
        <v>2723</v>
      </c>
      <c r="AC482" s="546">
        <v>8.0000000000000002E-3</v>
      </c>
      <c r="AD482" s="547">
        <v>42094</v>
      </c>
      <c r="AE482" s="547" t="s">
        <v>1938</v>
      </c>
      <c r="AF482" s="548"/>
      <c r="AG482" s="517" t="s">
        <v>3063</v>
      </c>
      <c r="AH482" s="542" t="s">
        <v>1445</v>
      </c>
      <c r="AI482" s="542">
        <v>0</v>
      </c>
      <c r="AJ482" s="542">
        <v>0</v>
      </c>
      <c r="AK482" s="542">
        <v>0</v>
      </c>
      <c r="AL482" s="542">
        <v>0</v>
      </c>
      <c r="AM482" s="542">
        <v>1</v>
      </c>
      <c r="AN482" s="542">
        <v>0</v>
      </c>
      <c r="AO482" s="542">
        <v>1</v>
      </c>
      <c r="AP482" s="542">
        <v>-1</v>
      </c>
      <c r="AQ482" s="542">
        <v>0</v>
      </c>
      <c r="AR482" s="542">
        <v>0</v>
      </c>
      <c r="AS482" s="542">
        <v>0</v>
      </c>
      <c r="AT482" s="542">
        <v>1</v>
      </c>
      <c r="AU482" s="542">
        <v>0</v>
      </c>
      <c r="AV482" s="542">
        <v>1</v>
      </c>
      <c r="AW482" s="542">
        <v>-1</v>
      </c>
      <c r="AX482" s="542">
        <v>0</v>
      </c>
      <c r="AY482" s="542">
        <v>0</v>
      </c>
      <c r="AZ482" s="542">
        <v>0</v>
      </c>
      <c r="BA482" s="542">
        <v>0</v>
      </c>
      <c r="BB482" s="542">
        <v>0</v>
      </c>
      <c r="BC482" s="542">
        <v>0</v>
      </c>
      <c r="BD482" s="542">
        <v>0</v>
      </c>
      <c r="BE482" s="542">
        <v>0</v>
      </c>
      <c r="BF482" s="542">
        <v>0</v>
      </c>
      <c r="BG482" s="542">
        <v>0</v>
      </c>
      <c r="BH482" s="542">
        <v>0</v>
      </c>
      <c r="BI482" s="542">
        <v>0</v>
      </c>
      <c r="BJ482" s="542">
        <v>0</v>
      </c>
      <c r="BK482" s="542">
        <v>0</v>
      </c>
      <c r="BL482" s="542">
        <v>0</v>
      </c>
      <c r="BM482" s="542">
        <v>0</v>
      </c>
      <c r="BN482" s="550" t="s">
        <v>4490</v>
      </c>
      <c r="BO482" s="551">
        <v>0</v>
      </c>
      <c r="BP482" s="552">
        <v>0.5</v>
      </c>
      <c r="BQ482" s="553">
        <v>0.5</v>
      </c>
      <c r="BR482" s="519">
        <v>0</v>
      </c>
      <c r="BS482" s="519">
        <v>0</v>
      </c>
      <c r="BT482" s="519">
        <v>0</v>
      </c>
      <c r="BU482" s="529">
        <v>0</v>
      </c>
      <c r="BV482" s="519">
        <v>0</v>
      </c>
      <c r="BW482" s="519">
        <v>0</v>
      </c>
      <c r="BX482" s="519">
        <v>0</v>
      </c>
      <c r="BY482" s="519">
        <v>0</v>
      </c>
      <c r="BZ482" s="519">
        <v>0</v>
      </c>
      <c r="CA482" s="519">
        <v>0</v>
      </c>
      <c r="CB482" s="519">
        <v>0</v>
      </c>
      <c r="CC482" s="519">
        <v>0</v>
      </c>
      <c r="CD482" s="519">
        <v>0</v>
      </c>
      <c r="CE482" s="519">
        <v>0</v>
      </c>
      <c r="CF482" s="519">
        <v>0</v>
      </c>
      <c r="CG482" s="519">
        <v>0</v>
      </c>
      <c r="CH482" s="519">
        <v>0</v>
      </c>
      <c r="CI482" s="519">
        <v>0</v>
      </c>
      <c r="CJ482" s="519">
        <v>0</v>
      </c>
      <c r="CK482" s="623">
        <f t="shared" si="7"/>
        <v>1</v>
      </c>
      <c r="CL482" s="554">
        <v>1</v>
      </c>
      <c r="CM482" s="554">
        <v>0.5</v>
      </c>
      <c r="CN482" s="554">
        <v>0.5</v>
      </c>
      <c r="CO482" s="524">
        <v>8</v>
      </c>
      <c r="CP482" s="726"/>
      <c r="CQ482" s="525" t="s">
        <v>4965</v>
      </c>
      <c r="CR482" s="526" t="s">
        <v>4965</v>
      </c>
      <c r="CS482" s="527" t="s">
        <v>4965</v>
      </c>
      <c r="CT482" s="527" t="s">
        <v>4965</v>
      </c>
      <c r="CU482" s="527" t="s">
        <v>4965</v>
      </c>
    </row>
    <row r="483" spans="1:99" ht="12" customHeight="1" x14ac:dyDescent="0.2">
      <c r="A483" s="540" t="s">
        <v>2442</v>
      </c>
      <c r="B483" s="541" t="s">
        <v>2067</v>
      </c>
      <c r="C483" s="541" t="s">
        <v>1432</v>
      </c>
      <c r="D483" s="541" t="s">
        <v>1432</v>
      </c>
      <c r="E483" s="542" t="s">
        <v>1432</v>
      </c>
      <c r="F483" s="541" t="s">
        <v>2068</v>
      </c>
      <c r="G483" s="541" t="s">
        <v>2069</v>
      </c>
      <c r="H483" s="541" t="s">
        <v>1435</v>
      </c>
      <c r="I483" s="541" t="s">
        <v>2070</v>
      </c>
      <c r="J483" s="541">
        <v>528442</v>
      </c>
      <c r="K483" s="541">
        <v>172172</v>
      </c>
      <c r="L483" s="512" t="s">
        <v>3077</v>
      </c>
      <c r="M483" s="543">
        <v>42094</v>
      </c>
      <c r="N483" s="544" t="s">
        <v>1432</v>
      </c>
      <c r="O483" s="541">
        <v>3</v>
      </c>
      <c r="P483" s="541">
        <v>1</v>
      </c>
      <c r="Q483" s="545">
        <v>-2</v>
      </c>
      <c r="R483" s="541" t="s">
        <v>2071</v>
      </c>
      <c r="S483" s="541" t="s">
        <v>1438</v>
      </c>
      <c r="T483" s="544" t="s">
        <v>2072</v>
      </c>
      <c r="U483" s="544" t="s">
        <v>2073</v>
      </c>
      <c r="V483" s="544"/>
      <c r="W483" s="541" t="s">
        <v>1439</v>
      </c>
      <c r="X483" s="544" t="s">
        <v>1432</v>
      </c>
      <c r="Y483" s="541" t="s">
        <v>1442</v>
      </c>
      <c r="Z483" s="541" t="s">
        <v>1453</v>
      </c>
      <c r="AA483" s="541" t="s">
        <v>1444</v>
      </c>
      <c r="AB483" s="541" t="s">
        <v>4207</v>
      </c>
      <c r="AC483" s="546">
        <v>1.7999999999999999E-2</v>
      </c>
      <c r="AD483" s="547">
        <v>42094</v>
      </c>
      <c r="AE483" s="547" t="s">
        <v>1938</v>
      </c>
      <c r="AF483" s="548"/>
      <c r="AG483" s="517" t="s">
        <v>3063</v>
      </c>
      <c r="AH483" s="542" t="s">
        <v>1445</v>
      </c>
      <c r="AI483" s="542">
        <v>0</v>
      </c>
      <c r="AJ483" s="542">
        <v>0</v>
      </c>
      <c r="AK483" s="542">
        <v>0</v>
      </c>
      <c r="AL483" s="542">
        <v>-3</v>
      </c>
      <c r="AM483" s="542">
        <v>0</v>
      </c>
      <c r="AN483" s="542">
        <v>0</v>
      </c>
      <c r="AO483" s="542">
        <v>0</v>
      </c>
      <c r="AP483" s="542">
        <v>0</v>
      </c>
      <c r="AQ483" s="542">
        <v>1</v>
      </c>
      <c r="AR483" s="542">
        <v>0</v>
      </c>
      <c r="AS483" s="542">
        <v>-3</v>
      </c>
      <c r="AT483" s="542">
        <v>0</v>
      </c>
      <c r="AU483" s="542">
        <v>0</v>
      </c>
      <c r="AV483" s="542">
        <v>0</v>
      </c>
      <c r="AW483" s="542">
        <v>0</v>
      </c>
      <c r="AX483" s="542">
        <v>0</v>
      </c>
      <c r="AY483" s="542">
        <v>0</v>
      </c>
      <c r="AZ483" s="542">
        <v>0</v>
      </c>
      <c r="BA483" s="542">
        <v>0</v>
      </c>
      <c r="BB483" s="542">
        <v>0</v>
      </c>
      <c r="BC483" s="542">
        <v>0</v>
      </c>
      <c r="BD483" s="542">
        <v>0</v>
      </c>
      <c r="BE483" s="542">
        <v>1</v>
      </c>
      <c r="BF483" s="542">
        <v>0</v>
      </c>
      <c r="BG483" s="542">
        <v>0</v>
      </c>
      <c r="BH483" s="542">
        <v>0</v>
      </c>
      <c r="BI483" s="542">
        <v>0</v>
      </c>
      <c r="BJ483" s="542">
        <v>0</v>
      </c>
      <c r="BK483" s="542">
        <v>0</v>
      </c>
      <c r="BL483" s="542">
        <v>0</v>
      </c>
      <c r="BM483" s="542">
        <v>0</v>
      </c>
      <c r="BN483" s="550" t="s">
        <v>4490</v>
      </c>
      <c r="BO483" s="551">
        <v>0</v>
      </c>
      <c r="BP483" s="552">
        <v>-1</v>
      </c>
      <c r="BQ483" s="553">
        <v>-1</v>
      </c>
      <c r="BR483" s="519">
        <v>0</v>
      </c>
      <c r="BS483" s="519">
        <v>0</v>
      </c>
      <c r="BT483" s="519">
        <v>0</v>
      </c>
      <c r="BU483" s="529">
        <v>0</v>
      </c>
      <c r="BV483" s="519">
        <v>0</v>
      </c>
      <c r="BW483" s="519">
        <v>0</v>
      </c>
      <c r="BX483" s="519">
        <v>0</v>
      </c>
      <c r="BY483" s="519">
        <v>0</v>
      </c>
      <c r="BZ483" s="519">
        <v>0</v>
      </c>
      <c r="CA483" s="519">
        <v>0</v>
      </c>
      <c r="CB483" s="519">
        <v>0</v>
      </c>
      <c r="CC483" s="519">
        <v>0</v>
      </c>
      <c r="CD483" s="519">
        <v>0</v>
      </c>
      <c r="CE483" s="519">
        <v>0</v>
      </c>
      <c r="CF483" s="519">
        <v>0</v>
      </c>
      <c r="CG483" s="519">
        <v>0</v>
      </c>
      <c r="CH483" s="519">
        <v>0</v>
      </c>
      <c r="CI483" s="519">
        <v>0</v>
      </c>
      <c r="CJ483" s="519">
        <v>0</v>
      </c>
      <c r="CK483" s="623">
        <f t="shared" si="7"/>
        <v>-2</v>
      </c>
      <c r="CL483" s="554">
        <v>-2</v>
      </c>
      <c r="CM483" s="554">
        <v>-1</v>
      </c>
      <c r="CN483" s="554">
        <v>-1</v>
      </c>
      <c r="CO483" s="524">
        <v>8</v>
      </c>
      <c r="CP483" s="524" t="s">
        <v>1938</v>
      </c>
      <c r="CQ483" s="525" t="s">
        <v>4965</v>
      </c>
      <c r="CR483" s="526" t="s">
        <v>4965</v>
      </c>
      <c r="CS483" s="527" t="s">
        <v>4965</v>
      </c>
      <c r="CT483" s="527" t="s">
        <v>4965</v>
      </c>
      <c r="CU483" s="527" t="s">
        <v>4965</v>
      </c>
    </row>
    <row r="484" spans="1:99" ht="12" customHeight="1" x14ac:dyDescent="0.2">
      <c r="A484" s="540" t="s">
        <v>2442</v>
      </c>
      <c r="B484" s="541" t="s">
        <v>2074</v>
      </c>
      <c r="C484" s="541" t="s">
        <v>1432</v>
      </c>
      <c r="D484" s="541" t="s">
        <v>1432</v>
      </c>
      <c r="E484" s="542" t="s">
        <v>1432</v>
      </c>
      <c r="F484" s="541" t="s">
        <v>2075</v>
      </c>
      <c r="G484" s="541" t="s">
        <v>3857</v>
      </c>
      <c r="H484" s="541" t="s">
        <v>1885</v>
      </c>
      <c r="I484" s="541" t="s">
        <v>3858</v>
      </c>
      <c r="J484" s="541">
        <v>526278</v>
      </c>
      <c r="K484" s="541">
        <v>174179</v>
      </c>
      <c r="L484" s="512" t="s">
        <v>3089</v>
      </c>
      <c r="M484" s="543">
        <v>42094</v>
      </c>
      <c r="N484" s="544" t="s">
        <v>1432</v>
      </c>
      <c r="O484" s="541">
        <v>0</v>
      </c>
      <c r="P484" s="541">
        <v>2</v>
      </c>
      <c r="Q484" s="545">
        <v>2</v>
      </c>
      <c r="R484" s="541" t="s">
        <v>2076</v>
      </c>
      <c r="S484" s="541" t="s">
        <v>1438</v>
      </c>
      <c r="T484" s="544" t="s">
        <v>2077</v>
      </c>
      <c r="U484" s="544" t="s">
        <v>1318</v>
      </c>
      <c r="V484" s="544"/>
      <c r="W484" s="541" t="s">
        <v>1439</v>
      </c>
      <c r="X484" s="544" t="s">
        <v>1432</v>
      </c>
      <c r="Y484" s="541" t="s">
        <v>1442</v>
      </c>
      <c r="Z484" s="541" t="s">
        <v>4694</v>
      </c>
      <c r="AA484" s="541" t="s">
        <v>1444</v>
      </c>
      <c r="AB484" s="541" t="s">
        <v>2713</v>
      </c>
      <c r="AC484" s="546">
        <v>2.1000000000000001E-2</v>
      </c>
      <c r="AD484" s="547">
        <v>42094</v>
      </c>
      <c r="AE484" s="547" t="s">
        <v>1938</v>
      </c>
      <c r="AF484" s="548"/>
      <c r="AG484" s="517" t="s">
        <v>3063</v>
      </c>
      <c r="AH484" s="542" t="s">
        <v>1445</v>
      </c>
      <c r="AI484" s="542">
        <v>0</v>
      </c>
      <c r="AJ484" s="542">
        <v>0</v>
      </c>
      <c r="AK484" s="542">
        <v>0</v>
      </c>
      <c r="AL484" s="542">
        <v>0</v>
      </c>
      <c r="AM484" s="542">
        <v>2</v>
      </c>
      <c r="AN484" s="542">
        <v>0</v>
      </c>
      <c r="AO484" s="542">
        <v>0</v>
      </c>
      <c r="AP484" s="542">
        <v>0</v>
      </c>
      <c r="AQ484" s="542">
        <v>0</v>
      </c>
      <c r="AR484" s="542">
        <v>0</v>
      </c>
      <c r="AS484" s="542">
        <v>0</v>
      </c>
      <c r="AT484" s="542">
        <v>2</v>
      </c>
      <c r="AU484" s="542">
        <v>0</v>
      </c>
      <c r="AV484" s="542">
        <v>0</v>
      </c>
      <c r="AW484" s="542">
        <v>0</v>
      </c>
      <c r="AX484" s="542">
        <v>0</v>
      </c>
      <c r="AY484" s="542">
        <v>0</v>
      </c>
      <c r="AZ484" s="542">
        <v>0</v>
      </c>
      <c r="BA484" s="542">
        <v>0</v>
      </c>
      <c r="BB484" s="542">
        <v>0</v>
      </c>
      <c r="BC484" s="542">
        <v>0</v>
      </c>
      <c r="BD484" s="542">
        <v>0</v>
      </c>
      <c r="BE484" s="542">
        <v>0</v>
      </c>
      <c r="BF484" s="542">
        <v>0</v>
      </c>
      <c r="BG484" s="542">
        <v>0</v>
      </c>
      <c r="BH484" s="542">
        <v>0</v>
      </c>
      <c r="BI484" s="542">
        <v>0</v>
      </c>
      <c r="BJ484" s="542">
        <v>0</v>
      </c>
      <c r="BK484" s="542">
        <v>0</v>
      </c>
      <c r="BL484" s="542">
        <v>0</v>
      </c>
      <c r="BM484" s="542">
        <v>0</v>
      </c>
      <c r="BN484" s="550" t="s">
        <v>4490</v>
      </c>
      <c r="BO484" s="551">
        <v>0</v>
      </c>
      <c r="BP484" s="552">
        <v>1</v>
      </c>
      <c r="BQ484" s="553">
        <v>1</v>
      </c>
      <c r="BR484" s="519">
        <v>0</v>
      </c>
      <c r="BS484" s="519">
        <v>0</v>
      </c>
      <c r="BT484" s="519">
        <v>0</v>
      </c>
      <c r="BU484" s="529">
        <v>0</v>
      </c>
      <c r="BV484" s="519">
        <v>0</v>
      </c>
      <c r="BW484" s="519">
        <v>0</v>
      </c>
      <c r="BX484" s="519">
        <v>0</v>
      </c>
      <c r="BY484" s="519">
        <v>0</v>
      </c>
      <c r="BZ484" s="519">
        <v>0</v>
      </c>
      <c r="CA484" s="519">
        <v>0</v>
      </c>
      <c r="CB484" s="519">
        <v>0</v>
      </c>
      <c r="CC484" s="519">
        <v>0</v>
      </c>
      <c r="CD484" s="519">
        <v>0</v>
      </c>
      <c r="CE484" s="519">
        <v>0</v>
      </c>
      <c r="CF484" s="519">
        <v>0</v>
      </c>
      <c r="CG484" s="519">
        <v>0</v>
      </c>
      <c r="CH484" s="519">
        <v>0</v>
      </c>
      <c r="CI484" s="519">
        <v>0</v>
      </c>
      <c r="CJ484" s="519">
        <v>0</v>
      </c>
      <c r="CK484" s="623">
        <f t="shared" si="7"/>
        <v>2</v>
      </c>
      <c r="CL484" s="554">
        <v>2</v>
      </c>
      <c r="CM484" s="554">
        <v>1</v>
      </c>
      <c r="CN484" s="554">
        <v>1</v>
      </c>
      <c r="CO484" s="524">
        <v>2</v>
      </c>
      <c r="CP484" s="524"/>
      <c r="CQ484" s="525" t="s">
        <v>4965</v>
      </c>
      <c r="CR484" s="526" t="s">
        <v>4965</v>
      </c>
      <c r="CS484" s="527" t="s">
        <v>4965</v>
      </c>
      <c r="CT484" s="527" t="s">
        <v>4965</v>
      </c>
      <c r="CU484" s="527" t="s">
        <v>4965</v>
      </c>
    </row>
    <row r="485" spans="1:99" ht="12" customHeight="1" x14ac:dyDescent="0.2">
      <c r="A485" s="540" t="s">
        <v>2442</v>
      </c>
      <c r="B485" s="541" t="s">
        <v>2078</v>
      </c>
      <c r="C485" s="541" t="s">
        <v>1432</v>
      </c>
      <c r="D485" s="541" t="s">
        <v>1432</v>
      </c>
      <c r="E485" s="542" t="s">
        <v>1432</v>
      </c>
      <c r="F485" s="541" t="s">
        <v>3281</v>
      </c>
      <c r="G485" s="541" t="s">
        <v>2079</v>
      </c>
      <c r="H485" s="541" t="s">
        <v>1885</v>
      </c>
      <c r="I485" s="541" t="s">
        <v>2080</v>
      </c>
      <c r="J485" s="541">
        <v>525474</v>
      </c>
      <c r="K485" s="541">
        <v>174642</v>
      </c>
      <c r="L485" s="512" t="s">
        <v>3087</v>
      </c>
      <c r="M485" s="543">
        <v>41913</v>
      </c>
      <c r="N485" s="544" t="s">
        <v>1432</v>
      </c>
      <c r="O485" s="541">
        <v>0</v>
      </c>
      <c r="P485" s="541">
        <v>1</v>
      </c>
      <c r="Q485" s="545">
        <v>1</v>
      </c>
      <c r="R485" s="541" t="s">
        <v>2082</v>
      </c>
      <c r="S485" s="541" t="s">
        <v>3187</v>
      </c>
      <c r="T485" s="544" t="s">
        <v>2083</v>
      </c>
      <c r="U485" s="544" t="s">
        <v>2084</v>
      </c>
      <c r="V485" s="544"/>
      <c r="W485" s="541" t="s">
        <v>1439</v>
      </c>
      <c r="X485" s="544" t="s">
        <v>1432</v>
      </c>
      <c r="Y485" s="541" t="s">
        <v>1442</v>
      </c>
      <c r="Z485" s="541" t="s">
        <v>3893</v>
      </c>
      <c r="AA485" s="541" t="s">
        <v>1444</v>
      </c>
      <c r="AB485" s="541" t="s">
        <v>4720</v>
      </c>
      <c r="AC485" s="546">
        <v>0</v>
      </c>
      <c r="AD485" s="547">
        <v>41913</v>
      </c>
      <c r="AE485" s="547" t="s">
        <v>1938</v>
      </c>
      <c r="AF485" s="548"/>
      <c r="AG485" s="517" t="s">
        <v>3063</v>
      </c>
      <c r="AH485" s="542" t="s">
        <v>1445</v>
      </c>
      <c r="AI485" s="542">
        <v>0</v>
      </c>
      <c r="AJ485" s="542">
        <v>0</v>
      </c>
      <c r="AK485" s="542">
        <v>0</v>
      </c>
      <c r="AL485" s="542">
        <v>0</v>
      </c>
      <c r="AM485" s="542">
        <v>0</v>
      </c>
      <c r="AN485" s="542">
        <v>1</v>
      </c>
      <c r="AO485" s="542">
        <v>0</v>
      </c>
      <c r="AP485" s="542">
        <v>0</v>
      </c>
      <c r="AQ485" s="542">
        <v>0</v>
      </c>
      <c r="AR485" s="542">
        <v>0</v>
      </c>
      <c r="AS485" s="542">
        <v>0</v>
      </c>
      <c r="AT485" s="542">
        <v>0</v>
      </c>
      <c r="AU485" s="542">
        <v>1</v>
      </c>
      <c r="AV485" s="542">
        <v>0</v>
      </c>
      <c r="AW485" s="542">
        <v>0</v>
      </c>
      <c r="AX485" s="542">
        <v>0</v>
      </c>
      <c r="AY485" s="542">
        <v>0</v>
      </c>
      <c r="AZ485" s="542">
        <v>0</v>
      </c>
      <c r="BA485" s="542">
        <v>0</v>
      </c>
      <c r="BB485" s="542">
        <v>0</v>
      </c>
      <c r="BC485" s="542">
        <v>0</v>
      </c>
      <c r="BD485" s="542">
        <v>0</v>
      </c>
      <c r="BE485" s="542">
        <v>0</v>
      </c>
      <c r="BF485" s="542">
        <v>0</v>
      </c>
      <c r="BG485" s="542">
        <v>0</v>
      </c>
      <c r="BH485" s="542">
        <v>0</v>
      </c>
      <c r="BI485" s="542">
        <v>0</v>
      </c>
      <c r="BJ485" s="542">
        <v>0</v>
      </c>
      <c r="BK485" s="542">
        <v>0</v>
      </c>
      <c r="BL485" s="542">
        <v>0</v>
      </c>
      <c r="BM485" s="542">
        <v>0</v>
      </c>
      <c r="BN485" s="550" t="s">
        <v>4490</v>
      </c>
      <c r="BO485" s="551">
        <v>0</v>
      </c>
      <c r="BP485" s="552">
        <v>0.5</v>
      </c>
      <c r="BQ485" s="553">
        <v>0.5</v>
      </c>
      <c r="BR485" s="519">
        <v>0</v>
      </c>
      <c r="BS485" s="519">
        <v>0</v>
      </c>
      <c r="BT485" s="519">
        <v>0</v>
      </c>
      <c r="BU485" s="529">
        <v>0</v>
      </c>
      <c r="BV485" s="519">
        <v>0</v>
      </c>
      <c r="BW485" s="519">
        <v>0</v>
      </c>
      <c r="BX485" s="519">
        <v>0</v>
      </c>
      <c r="BY485" s="519">
        <v>0</v>
      </c>
      <c r="BZ485" s="519">
        <v>0</v>
      </c>
      <c r="CA485" s="519">
        <v>0</v>
      </c>
      <c r="CB485" s="519">
        <v>0</v>
      </c>
      <c r="CC485" s="519">
        <v>0</v>
      </c>
      <c r="CD485" s="519">
        <v>0</v>
      </c>
      <c r="CE485" s="519">
        <v>0</v>
      </c>
      <c r="CF485" s="519">
        <v>0</v>
      </c>
      <c r="CG485" s="519">
        <v>0</v>
      </c>
      <c r="CH485" s="519">
        <v>0</v>
      </c>
      <c r="CI485" s="519">
        <v>0</v>
      </c>
      <c r="CJ485" s="519">
        <v>0</v>
      </c>
      <c r="CK485" s="623">
        <f t="shared" si="7"/>
        <v>1</v>
      </c>
      <c r="CL485" s="554">
        <v>1</v>
      </c>
      <c r="CM485" s="554">
        <v>0.5</v>
      </c>
      <c r="CN485" s="554">
        <v>0.5</v>
      </c>
      <c r="CO485" s="524">
        <v>8</v>
      </c>
      <c r="CP485" s="726"/>
      <c r="CQ485" s="530" t="s">
        <v>1939</v>
      </c>
      <c r="CR485" s="526" t="s">
        <v>4965</v>
      </c>
      <c r="CS485" s="531" t="s">
        <v>1938</v>
      </c>
      <c r="CT485" s="527" t="s">
        <v>4965</v>
      </c>
      <c r="CU485" s="527" t="s">
        <v>4965</v>
      </c>
    </row>
    <row r="486" spans="1:99" ht="12" customHeight="1" x14ac:dyDescent="0.2">
      <c r="A486" s="540" t="s">
        <v>2442</v>
      </c>
      <c r="B486" s="541" t="s">
        <v>2085</v>
      </c>
      <c r="C486" s="541" t="s">
        <v>1432</v>
      </c>
      <c r="D486" s="541" t="s">
        <v>1432</v>
      </c>
      <c r="E486" s="542" t="s">
        <v>1432</v>
      </c>
      <c r="F486" s="541" t="s">
        <v>2086</v>
      </c>
      <c r="G486" s="541" t="s">
        <v>2087</v>
      </c>
      <c r="H486" s="541" t="s">
        <v>1458</v>
      </c>
      <c r="I486" s="541" t="s">
        <v>1896</v>
      </c>
      <c r="J486" s="541">
        <v>522916</v>
      </c>
      <c r="K486" s="541">
        <v>174576</v>
      </c>
      <c r="L486" s="512" t="s">
        <v>521</v>
      </c>
      <c r="M486" s="543">
        <v>42094</v>
      </c>
      <c r="N486" s="544" t="s">
        <v>1432</v>
      </c>
      <c r="O486" s="541">
        <v>1</v>
      </c>
      <c r="P486" s="541">
        <v>1</v>
      </c>
      <c r="Q486" s="545">
        <v>0</v>
      </c>
      <c r="R486" s="541" t="s">
        <v>1</v>
      </c>
      <c r="S486" s="541" t="s">
        <v>1438</v>
      </c>
      <c r="T486" s="544" t="s">
        <v>2088</v>
      </c>
      <c r="U486" s="544" t="s">
        <v>2089</v>
      </c>
      <c r="V486" s="544"/>
      <c r="W486" s="541" t="s">
        <v>1439</v>
      </c>
      <c r="X486" s="544" t="s">
        <v>1432</v>
      </c>
      <c r="Y486" s="541" t="s">
        <v>1442</v>
      </c>
      <c r="Z486" s="541" t="s">
        <v>1443</v>
      </c>
      <c r="AA486" s="541" t="s">
        <v>1444</v>
      </c>
      <c r="AB486" s="541" t="s">
        <v>2713</v>
      </c>
      <c r="AC486" s="546">
        <v>7.1999999999999995E-2</v>
      </c>
      <c r="AD486" s="547">
        <v>42094</v>
      </c>
      <c r="AE486" s="547" t="s">
        <v>1938</v>
      </c>
      <c r="AF486" s="548"/>
      <c r="AG486" s="517" t="s">
        <v>3063</v>
      </c>
      <c r="AH486" s="542" t="s">
        <v>1445</v>
      </c>
      <c r="AI486" s="542">
        <v>0</v>
      </c>
      <c r="AJ486" s="542">
        <v>0</v>
      </c>
      <c r="AK486" s="542">
        <v>0</v>
      </c>
      <c r="AL486" s="542">
        <v>0</v>
      </c>
      <c r="AM486" s="542">
        <v>0</v>
      </c>
      <c r="AN486" s="542">
        <v>0</v>
      </c>
      <c r="AO486" s="542">
        <v>-1</v>
      </c>
      <c r="AP486" s="542">
        <v>0</v>
      </c>
      <c r="AQ486" s="542">
        <v>1</v>
      </c>
      <c r="AR486" s="542">
        <v>0</v>
      </c>
      <c r="AS486" s="542">
        <v>0</v>
      </c>
      <c r="AT486" s="542">
        <v>0</v>
      </c>
      <c r="AU486" s="542">
        <v>0</v>
      </c>
      <c r="AV486" s="542">
        <v>0</v>
      </c>
      <c r="AW486" s="542">
        <v>0</v>
      </c>
      <c r="AX486" s="542">
        <v>0</v>
      </c>
      <c r="AY486" s="542">
        <v>0</v>
      </c>
      <c r="AZ486" s="542">
        <v>0</v>
      </c>
      <c r="BA486" s="542">
        <v>0</v>
      </c>
      <c r="BB486" s="542">
        <v>0</v>
      </c>
      <c r="BC486" s="542">
        <v>-1</v>
      </c>
      <c r="BD486" s="542">
        <v>0</v>
      </c>
      <c r="BE486" s="542">
        <v>1</v>
      </c>
      <c r="BF486" s="542">
        <v>0</v>
      </c>
      <c r="BG486" s="542">
        <v>0</v>
      </c>
      <c r="BH486" s="542">
        <v>0</v>
      </c>
      <c r="BI486" s="542">
        <v>0</v>
      </c>
      <c r="BJ486" s="542">
        <v>0</v>
      </c>
      <c r="BK486" s="542">
        <v>0</v>
      </c>
      <c r="BL486" s="542">
        <v>0</v>
      </c>
      <c r="BM486" s="542">
        <v>0</v>
      </c>
      <c r="BN486" s="728"/>
      <c r="BO486" s="518">
        <v>0</v>
      </c>
      <c r="BP486" s="519">
        <v>0</v>
      </c>
      <c r="BQ486" s="528">
        <v>0</v>
      </c>
      <c r="BR486" s="519">
        <v>0</v>
      </c>
      <c r="BS486" s="519">
        <v>0</v>
      </c>
      <c r="BT486" s="519">
        <v>0</v>
      </c>
      <c r="BU486" s="529">
        <v>0</v>
      </c>
      <c r="BV486" s="519">
        <v>0</v>
      </c>
      <c r="BW486" s="519">
        <v>0</v>
      </c>
      <c r="BX486" s="519">
        <v>0</v>
      </c>
      <c r="BY486" s="519">
        <v>0</v>
      </c>
      <c r="BZ486" s="519">
        <v>0</v>
      </c>
      <c r="CA486" s="519">
        <v>0</v>
      </c>
      <c r="CB486" s="519">
        <v>0</v>
      </c>
      <c r="CC486" s="519">
        <v>0</v>
      </c>
      <c r="CD486" s="519">
        <v>0</v>
      </c>
      <c r="CE486" s="519">
        <v>0</v>
      </c>
      <c r="CF486" s="519">
        <v>0</v>
      </c>
      <c r="CG486" s="519">
        <v>0</v>
      </c>
      <c r="CH486" s="519">
        <v>0</v>
      </c>
      <c r="CI486" s="519">
        <v>0</v>
      </c>
      <c r="CJ486" s="519">
        <v>0</v>
      </c>
      <c r="CK486" s="623">
        <f t="shared" si="7"/>
        <v>0</v>
      </c>
      <c r="CL486" s="523">
        <v>0</v>
      </c>
      <c r="CM486" s="523">
        <v>0</v>
      </c>
      <c r="CN486" s="523">
        <v>0</v>
      </c>
      <c r="CO486" s="524">
        <v>2</v>
      </c>
      <c r="CP486" s="524"/>
      <c r="CQ486" s="525" t="s">
        <v>4965</v>
      </c>
      <c r="CR486" s="526" t="s">
        <v>4965</v>
      </c>
      <c r="CS486" s="527" t="s">
        <v>4965</v>
      </c>
      <c r="CT486" s="527" t="s">
        <v>4965</v>
      </c>
      <c r="CU486" s="527" t="s">
        <v>4965</v>
      </c>
    </row>
    <row r="487" spans="1:99" ht="12" customHeight="1" x14ac:dyDescent="0.2">
      <c r="A487" s="540" t="s">
        <v>2442</v>
      </c>
      <c r="B487" s="541" t="s">
        <v>2090</v>
      </c>
      <c r="C487" s="541" t="s">
        <v>1432</v>
      </c>
      <c r="D487" s="541" t="s">
        <v>1432</v>
      </c>
      <c r="E487" s="542" t="s">
        <v>1432</v>
      </c>
      <c r="F487" s="541" t="s">
        <v>4193</v>
      </c>
      <c r="G487" s="541" t="s">
        <v>1473</v>
      </c>
      <c r="H487" s="541" t="s">
        <v>1458</v>
      </c>
      <c r="I487" s="541" t="s">
        <v>1474</v>
      </c>
      <c r="J487" s="541">
        <v>521306</v>
      </c>
      <c r="K487" s="541">
        <v>174670</v>
      </c>
      <c r="L487" s="512" t="s">
        <v>3068</v>
      </c>
      <c r="M487" s="543">
        <v>42094</v>
      </c>
      <c r="N487" s="544" t="s">
        <v>1432</v>
      </c>
      <c r="O487" s="541">
        <v>1</v>
      </c>
      <c r="P487" s="541">
        <v>2</v>
      </c>
      <c r="Q487" s="545">
        <v>1</v>
      </c>
      <c r="R487" s="541" t="s">
        <v>2091</v>
      </c>
      <c r="S487" s="541" t="s">
        <v>1438</v>
      </c>
      <c r="T487" s="544" t="s">
        <v>2112</v>
      </c>
      <c r="U487" s="544" t="s">
        <v>2113</v>
      </c>
      <c r="V487" s="544"/>
      <c r="W487" s="541" t="s">
        <v>1439</v>
      </c>
      <c r="X487" s="544" t="s">
        <v>1432</v>
      </c>
      <c r="Y487" s="541" t="s">
        <v>1442</v>
      </c>
      <c r="Z487" s="541" t="s">
        <v>1443</v>
      </c>
      <c r="AA487" s="541" t="s">
        <v>1444</v>
      </c>
      <c r="AB487" s="541" t="s">
        <v>2713</v>
      </c>
      <c r="AC487" s="546">
        <v>0.14799999999999999</v>
      </c>
      <c r="AD487" s="547">
        <v>42094</v>
      </c>
      <c r="AE487" s="547" t="s">
        <v>1938</v>
      </c>
      <c r="AF487" s="548"/>
      <c r="AG487" s="517" t="s">
        <v>3063</v>
      </c>
      <c r="AH487" s="542" t="s">
        <v>1445</v>
      </c>
      <c r="AI487" s="549"/>
      <c r="AJ487" s="542">
        <v>0</v>
      </c>
      <c r="AK487" s="542">
        <v>0</v>
      </c>
      <c r="AL487" s="542">
        <v>0</v>
      </c>
      <c r="AM487" s="542">
        <v>0</v>
      </c>
      <c r="AN487" s="542">
        <v>0</v>
      </c>
      <c r="AO487" s="542">
        <v>0</v>
      </c>
      <c r="AP487" s="542">
        <v>-1</v>
      </c>
      <c r="AQ487" s="542">
        <v>2</v>
      </c>
      <c r="AR487" s="542">
        <v>0</v>
      </c>
      <c r="AS487" s="542">
        <v>0</v>
      </c>
      <c r="AT487" s="542">
        <v>0</v>
      </c>
      <c r="AU487" s="542">
        <v>0</v>
      </c>
      <c r="AV487" s="542">
        <v>0</v>
      </c>
      <c r="AW487" s="542">
        <v>0</v>
      </c>
      <c r="AX487" s="542">
        <v>0</v>
      </c>
      <c r="AY487" s="542">
        <v>0</v>
      </c>
      <c r="AZ487" s="542">
        <v>0</v>
      </c>
      <c r="BA487" s="542">
        <v>0</v>
      </c>
      <c r="BB487" s="542">
        <v>0</v>
      </c>
      <c r="BC487" s="542">
        <v>0</v>
      </c>
      <c r="BD487" s="542">
        <v>-1</v>
      </c>
      <c r="BE487" s="542">
        <v>2</v>
      </c>
      <c r="BF487" s="542">
        <v>0</v>
      </c>
      <c r="BG487" s="542">
        <v>0</v>
      </c>
      <c r="BH487" s="542">
        <v>0</v>
      </c>
      <c r="BI487" s="542">
        <v>0</v>
      </c>
      <c r="BJ487" s="542">
        <v>0</v>
      </c>
      <c r="BK487" s="542">
        <v>0</v>
      </c>
      <c r="BL487" s="542">
        <v>0</v>
      </c>
      <c r="BM487" s="542">
        <v>0</v>
      </c>
      <c r="BN487" s="550" t="s">
        <v>4490</v>
      </c>
      <c r="BO487" s="551">
        <v>0</v>
      </c>
      <c r="BP487" s="552">
        <v>0.5</v>
      </c>
      <c r="BQ487" s="553">
        <v>0.5</v>
      </c>
      <c r="BR487" s="519">
        <v>0</v>
      </c>
      <c r="BS487" s="519">
        <v>0</v>
      </c>
      <c r="BT487" s="519">
        <v>0</v>
      </c>
      <c r="BU487" s="529">
        <v>0</v>
      </c>
      <c r="BV487" s="519">
        <v>0</v>
      </c>
      <c r="BW487" s="519">
        <v>0</v>
      </c>
      <c r="BX487" s="519">
        <v>0</v>
      </c>
      <c r="BY487" s="519">
        <v>0</v>
      </c>
      <c r="BZ487" s="519">
        <v>0</v>
      </c>
      <c r="CA487" s="519">
        <v>0</v>
      </c>
      <c r="CB487" s="519">
        <v>0</v>
      </c>
      <c r="CC487" s="519">
        <v>0</v>
      </c>
      <c r="CD487" s="519">
        <v>0</v>
      </c>
      <c r="CE487" s="519">
        <v>0</v>
      </c>
      <c r="CF487" s="519">
        <v>0</v>
      </c>
      <c r="CG487" s="519">
        <v>0</v>
      </c>
      <c r="CH487" s="519">
        <v>0</v>
      </c>
      <c r="CI487" s="519">
        <v>0</v>
      </c>
      <c r="CJ487" s="519">
        <v>0</v>
      </c>
      <c r="CK487" s="623">
        <f t="shared" si="7"/>
        <v>1</v>
      </c>
      <c r="CL487" s="554">
        <v>1</v>
      </c>
      <c r="CM487" s="554">
        <v>0.5</v>
      </c>
      <c r="CN487" s="554">
        <v>0.5</v>
      </c>
      <c r="CO487" s="524">
        <v>2</v>
      </c>
      <c r="CP487" s="524" t="s">
        <v>1938</v>
      </c>
      <c r="CQ487" s="525" t="s">
        <v>4965</v>
      </c>
      <c r="CR487" s="526" t="s">
        <v>4965</v>
      </c>
      <c r="CS487" s="527" t="s">
        <v>4965</v>
      </c>
      <c r="CT487" s="527" t="s">
        <v>4965</v>
      </c>
      <c r="CU487" s="527" t="s">
        <v>4965</v>
      </c>
    </row>
    <row r="488" spans="1:99" ht="12" customHeight="1" x14ac:dyDescent="0.2">
      <c r="A488" s="540" t="s">
        <v>2442</v>
      </c>
      <c r="B488" s="541" t="s">
        <v>2114</v>
      </c>
      <c r="C488" s="541" t="s">
        <v>1432</v>
      </c>
      <c r="D488" s="541" t="s">
        <v>1432</v>
      </c>
      <c r="E488" s="542" t="s">
        <v>1432</v>
      </c>
      <c r="F488" s="541" t="s">
        <v>2115</v>
      </c>
      <c r="G488" s="541" t="s">
        <v>2716</v>
      </c>
      <c r="H488" s="541" t="s">
        <v>2717</v>
      </c>
      <c r="I488" s="541" t="s">
        <v>2116</v>
      </c>
      <c r="J488" s="541">
        <v>528539</v>
      </c>
      <c r="K488" s="541">
        <v>175783</v>
      </c>
      <c r="L488" s="512" t="s">
        <v>3085</v>
      </c>
      <c r="M488" s="543">
        <v>42094</v>
      </c>
      <c r="N488" s="544" t="s">
        <v>1432</v>
      </c>
      <c r="O488" s="541">
        <v>0</v>
      </c>
      <c r="P488" s="541">
        <v>2</v>
      </c>
      <c r="Q488" s="545">
        <v>2</v>
      </c>
      <c r="R488" s="541" t="s">
        <v>2117</v>
      </c>
      <c r="S488" s="541" t="s">
        <v>1438</v>
      </c>
      <c r="T488" s="544" t="s">
        <v>2118</v>
      </c>
      <c r="U488" s="544" t="s">
        <v>2119</v>
      </c>
      <c r="V488" s="544"/>
      <c r="W488" s="541" t="s">
        <v>1439</v>
      </c>
      <c r="X488" s="544" t="s">
        <v>1432</v>
      </c>
      <c r="Y488" s="541" t="s">
        <v>1442</v>
      </c>
      <c r="Z488" s="541" t="s">
        <v>4694</v>
      </c>
      <c r="AA488" s="541" t="s">
        <v>1444</v>
      </c>
      <c r="AB488" s="541" t="s">
        <v>2713</v>
      </c>
      <c r="AC488" s="546">
        <v>7.0000000000000001E-3</v>
      </c>
      <c r="AD488" s="547">
        <v>42094</v>
      </c>
      <c r="AE488" s="547" t="s">
        <v>1938</v>
      </c>
      <c r="AF488" s="548"/>
      <c r="AG488" s="517" t="s">
        <v>3063</v>
      </c>
      <c r="AH488" s="542" t="s">
        <v>1445</v>
      </c>
      <c r="AI488" s="549"/>
      <c r="AJ488" s="542">
        <v>0</v>
      </c>
      <c r="AK488" s="542">
        <v>0</v>
      </c>
      <c r="AL488" s="542">
        <v>0</v>
      </c>
      <c r="AM488" s="542">
        <v>2</v>
      </c>
      <c r="AN488" s="542">
        <v>0</v>
      </c>
      <c r="AO488" s="542">
        <v>0</v>
      </c>
      <c r="AP488" s="542">
        <v>0</v>
      </c>
      <c r="AQ488" s="542">
        <v>0</v>
      </c>
      <c r="AR488" s="542">
        <v>0</v>
      </c>
      <c r="AS488" s="542">
        <v>0</v>
      </c>
      <c r="AT488" s="542">
        <v>2</v>
      </c>
      <c r="AU488" s="542">
        <v>0</v>
      </c>
      <c r="AV488" s="542">
        <v>0</v>
      </c>
      <c r="AW488" s="542">
        <v>0</v>
      </c>
      <c r="AX488" s="542">
        <v>0</v>
      </c>
      <c r="AY488" s="542">
        <v>0</v>
      </c>
      <c r="AZ488" s="542">
        <v>0</v>
      </c>
      <c r="BA488" s="542">
        <v>0</v>
      </c>
      <c r="BB488" s="542">
        <v>0</v>
      </c>
      <c r="BC488" s="542">
        <v>0</v>
      </c>
      <c r="BD488" s="542">
        <v>0</v>
      </c>
      <c r="BE488" s="542">
        <v>0</v>
      </c>
      <c r="BF488" s="542">
        <v>0</v>
      </c>
      <c r="BG488" s="542">
        <v>0</v>
      </c>
      <c r="BH488" s="542">
        <v>0</v>
      </c>
      <c r="BI488" s="542">
        <v>0</v>
      </c>
      <c r="BJ488" s="542">
        <v>0</v>
      </c>
      <c r="BK488" s="542">
        <v>0</v>
      </c>
      <c r="BL488" s="542">
        <v>0</v>
      </c>
      <c r="BM488" s="542">
        <v>0</v>
      </c>
      <c r="BN488" s="550" t="s">
        <v>4490</v>
      </c>
      <c r="BO488" s="551">
        <v>0</v>
      </c>
      <c r="BP488" s="552">
        <v>1</v>
      </c>
      <c r="BQ488" s="553">
        <v>1</v>
      </c>
      <c r="BR488" s="519">
        <v>0</v>
      </c>
      <c r="BS488" s="519">
        <v>0</v>
      </c>
      <c r="BT488" s="519">
        <v>0</v>
      </c>
      <c r="BU488" s="529">
        <v>0</v>
      </c>
      <c r="BV488" s="519">
        <v>0</v>
      </c>
      <c r="BW488" s="519">
        <v>0</v>
      </c>
      <c r="BX488" s="519">
        <v>0</v>
      </c>
      <c r="BY488" s="519">
        <v>0</v>
      </c>
      <c r="BZ488" s="519">
        <v>0</v>
      </c>
      <c r="CA488" s="519">
        <v>0</v>
      </c>
      <c r="CB488" s="519">
        <v>0</v>
      </c>
      <c r="CC488" s="519">
        <v>0</v>
      </c>
      <c r="CD488" s="519">
        <v>0</v>
      </c>
      <c r="CE488" s="519">
        <v>0</v>
      </c>
      <c r="CF488" s="519">
        <v>0</v>
      </c>
      <c r="CG488" s="519">
        <v>0</v>
      </c>
      <c r="CH488" s="519">
        <v>0</v>
      </c>
      <c r="CI488" s="519">
        <v>0</v>
      </c>
      <c r="CJ488" s="519">
        <v>0</v>
      </c>
      <c r="CK488" s="623">
        <f t="shared" si="7"/>
        <v>2</v>
      </c>
      <c r="CL488" s="554">
        <v>2</v>
      </c>
      <c r="CM488" s="554">
        <v>1</v>
      </c>
      <c r="CN488" s="554">
        <v>1</v>
      </c>
      <c r="CO488" s="524">
        <v>2</v>
      </c>
      <c r="CP488" s="524"/>
      <c r="CQ488" s="525" t="s">
        <v>4965</v>
      </c>
      <c r="CR488" s="526" t="s">
        <v>4965</v>
      </c>
      <c r="CS488" s="527" t="s">
        <v>4965</v>
      </c>
      <c r="CT488" s="527" t="s">
        <v>4965</v>
      </c>
      <c r="CU488" s="527" t="s">
        <v>4965</v>
      </c>
    </row>
    <row r="489" spans="1:99" ht="12" customHeight="1" x14ac:dyDescent="0.2">
      <c r="A489" s="540" t="s">
        <v>2442</v>
      </c>
      <c r="B489" s="541" t="s">
        <v>2120</v>
      </c>
      <c r="C489" s="541" t="s">
        <v>1432</v>
      </c>
      <c r="D489" s="541" t="s">
        <v>1432</v>
      </c>
      <c r="E489" s="542" t="s">
        <v>2511</v>
      </c>
      <c r="F489" s="541" t="s">
        <v>2512</v>
      </c>
      <c r="G489" s="541" t="s">
        <v>2513</v>
      </c>
      <c r="H489" s="541" t="s">
        <v>1885</v>
      </c>
      <c r="I489" s="541" t="s">
        <v>936</v>
      </c>
      <c r="J489" s="541">
        <v>526988</v>
      </c>
      <c r="K489" s="541">
        <v>176162</v>
      </c>
      <c r="L489" s="512" t="s">
        <v>4766</v>
      </c>
      <c r="M489" s="543">
        <v>42094</v>
      </c>
      <c r="N489" s="544" t="s">
        <v>1432</v>
      </c>
      <c r="O489" s="541">
        <v>0</v>
      </c>
      <c r="P489" s="541">
        <v>9</v>
      </c>
      <c r="Q489" s="545">
        <v>9</v>
      </c>
      <c r="R489" s="541" t="s">
        <v>2121</v>
      </c>
      <c r="S489" s="541" t="s">
        <v>1438</v>
      </c>
      <c r="T489" s="544" t="s">
        <v>2066</v>
      </c>
      <c r="U489" s="544" t="s">
        <v>2122</v>
      </c>
      <c r="V489" s="544"/>
      <c r="W489" s="541" t="s">
        <v>1439</v>
      </c>
      <c r="X489" s="544" t="s">
        <v>1432</v>
      </c>
      <c r="Y489" s="541" t="s">
        <v>1442</v>
      </c>
      <c r="Z489" s="541" t="s">
        <v>1443</v>
      </c>
      <c r="AA489" s="541" t="s">
        <v>1444</v>
      </c>
      <c r="AB489" s="541" t="s">
        <v>2713</v>
      </c>
      <c r="AC489" s="546">
        <v>0.05</v>
      </c>
      <c r="AD489" s="547">
        <v>42094</v>
      </c>
      <c r="AE489" s="547" t="s">
        <v>1938</v>
      </c>
      <c r="AF489" s="548"/>
      <c r="AG489" s="517" t="s">
        <v>3063</v>
      </c>
      <c r="AH489" s="542" t="s">
        <v>1445</v>
      </c>
      <c r="AI489" s="542">
        <v>0</v>
      </c>
      <c r="AJ489" s="542">
        <v>1</v>
      </c>
      <c r="AK489" s="542">
        <v>9</v>
      </c>
      <c r="AL489" s="542">
        <v>0</v>
      </c>
      <c r="AM489" s="542">
        <v>1</v>
      </c>
      <c r="AN489" s="542">
        <v>6</v>
      </c>
      <c r="AO489" s="542">
        <v>2</v>
      </c>
      <c r="AP489" s="542">
        <v>0</v>
      </c>
      <c r="AQ489" s="542">
        <v>0</v>
      </c>
      <c r="AR489" s="542">
        <v>0</v>
      </c>
      <c r="AS489" s="542">
        <v>0</v>
      </c>
      <c r="AT489" s="542">
        <v>1</v>
      </c>
      <c r="AU489" s="542">
        <v>6</v>
      </c>
      <c r="AV489" s="542">
        <v>2</v>
      </c>
      <c r="AW489" s="542">
        <v>0</v>
      </c>
      <c r="AX489" s="542">
        <v>0</v>
      </c>
      <c r="AY489" s="542">
        <v>0</v>
      </c>
      <c r="AZ489" s="542">
        <v>0</v>
      </c>
      <c r="BA489" s="542">
        <v>0</v>
      </c>
      <c r="BB489" s="542">
        <v>0</v>
      </c>
      <c r="BC489" s="542">
        <v>0</v>
      </c>
      <c r="BD489" s="542">
        <v>0</v>
      </c>
      <c r="BE489" s="542">
        <v>0</v>
      </c>
      <c r="BF489" s="542">
        <v>0</v>
      </c>
      <c r="BG489" s="542">
        <v>0</v>
      </c>
      <c r="BH489" s="542">
        <v>0</v>
      </c>
      <c r="BI489" s="542">
        <v>0</v>
      </c>
      <c r="BJ489" s="542">
        <v>0</v>
      </c>
      <c r="BK489" s="542">
        <v>0</v>
      </c>
      <c r="BL489" s="542">
        <v>0</v>
      </c>
      <c r="BM489" s="542">
        <v>0</v>
      </c>
      <c r="BN489" s="550" t="s">
        <v>4490</v>
      </c>
      <c r="BO489" s="551">
        <v>0</v>
      </c>
      <c r="BP489" s="552">
        <v>4.5</v>
      </c>
      <c r="BQ489" s="553">
        <v>4.5</v>
      </c>
      <c r="BR489" s="519">
        <v>0</v>
      </c>
      <c r="BS489" s="519">
        <v>0</v>
      </c>
      <c r="BT489" s="519">
        <v>0</v>
      </c>
      <c r="BU489" s="529">
        <v>0</v>
      </c>
      <c r="BV489" s="519">
        <v>0</v>
      </c>
      <c r="BW489" s="519">
        <v>0</v>
      </c>
      <c r="BX489" s="519">
        <v>0</v>
      </c>
      <c r="BY489" s="519">
        <v>0</v>
      </c>
      <c r="BZ489" s="519">
        <v>0</v>
      </c>
      <c r="CA489" s="519">
        <v>0</v>
      </c>
      <c r="CB489" s="519">
        <v>0</v>
      </c>
      <c r="CC489" s="519">
        <v>0</v>
      </c>
      <c r="CD489" s="519">
        <v>0</v>
      </c>
      <c r="CE489" s="519">
        <v>0</v>
      </c>
      <c r="CF489" s="519">
        <v>0</v>
      </c>
      <c r="CG489" s="519">
        <v>0</v>
      </c>
      <c r="CH489" s="519">
        <v>0</v>
      </c>
      <c r="CI489" s="519">
        <v>0</v>
      </c>
      <c r="CJ489" s="519">
        <v>0</v>
      </c>
      <c r="CK489" s="623">
        <f t="shared" si="7"/>
        <v>9</v>
      </c>
      <c r="CL489" s="554">
        <v>9</v>
      </c>
      <c r="CM489" s="554">
        <v>4.5</v>
      </c>
      <c r="CN489" s="554">
        <v>4.5</v>
      </c>
      <c r="CO489" s="524">
        <v>2</v>
      </c>
      <c r="CP489" s="524"/>
      <c r="CQ489" s="525" t="s">
        <v>4965</v>
      </c>
      <c r="CR489" s="526" t="s">
        <v>4965</v>
      </c>
      <c r="CS489" s="527" t="s">
        <v>4965</v>
      </c>
      <c r="CT489" s="527" t="s">
        <v>4965</v>
      </c>
      <c r="CU489" s="527" t="s">
        <v>4965</v>
      </c>
    </row>
    <row r="490" spans="1:99" ht="12" customHeight="1" x14ac:dyDescent="0.2">
      <c r="A490" s="540" t="s">
        <v>2442</v>
      </c>
      <c r="B490" s="541" t="s">
        <v>2123</v>
      </c>
      <c r="C490" s="541" t="s">
        <v>1432</v>
      </c>
      <c r="D490" s="541" t="s">
        <v>1432</v>
      </c>
      <c r="E490" s="542" t="s">
        <v>2124</v>
      </c>
      <c r="F490" s="541" t="s">
        <v>2125</v>
      </c>
      <c r="G490" s="541" t="s">
        <v>4802</v>
      </c>
      <c r="H490" s="541" t="s">
        <v>1885</v>
      </c>
      <c r="I490" s="541" t="s">
        <v>2126</v>
      </c>
      <c r="J490" s="541">
        <v>526142</v>
      </c>
      <c r="K490" s="541">
        <v>172655</v>
      </c>
      <c r="L490" s="512" t="s">
        <v>3078</v>
      </c>
      <c r="M490" s="543">
        <v>42094</v>
      </c>
      <c r="N490" s="544" t="s">
        <v>1432</v>
      </c>
      <c r="O490" s="541">
        <v>2</v>
      </c>
      <c r="P490" s="541">
        <v>2</v>
      </c>
      <c r="Q490" s="545">
        <v>0</v>
      </c>
      <c r="R490" s="541" t="s">
        <v>2127</v>
      </c>
      <c r="S490" s="541" t="s">
        <v>1438</v>
      </c>
      <c r="T490" s="544" t="s">
        <v>2066</v>
      </c>
      <c r="U490" s="544" t="s">
        <v>2128</v>
      </c>
      <c r="V490" s="544"/>
      <c r="W490" s="541" t="s">
        <v>1439</v>
      </c>
      <c r="X490" s="544" t="s">
        <v>1432</v>
      </c>
      <c r="Y490" s="541" t="s">
        <v>1442</v>
      </c>
      <c r="Z490" s="541" t="s">
        <v>4694</v>
      </c>
      <c r="AA490" s="541" t="s">
        <v>1444</v>
      </c>
      <c r="AB490" s="541" t="s">
        <v>1136</v>
      </c>
      <c r="AC490" s="546">
        <v>1.4999999999999999E-2</v>
      </c>
      <c r="AD490" s="547">
        <v>42094</v>
      </c>
      <c r="AE490" s="547" t="s">
        <v>1938</v>
      </c>
      <c r="AF490" s="548"/>
      <c r="AG490" s="517" t="s">
        <v>3063</v>
      </c>
      <c r="AH490" s="542" t="s">
        <v>1445</v>
      </c>
      <c r="AI490" s="549"/>
      <c r="AJ490" s="542">
        <v>0</v>
      </c>
      <c r="AK490" s="542">
        <v>0</v>
      </c>
      <c r="AL490" s="542">
        <v>0</v>
      </c>
      <c r="AM490" s="542">
        <v>-1</v>
      </c>
      <c r="AN490" s="542">
        <v>1</v>
      </c>
      <c r="AO490" s="542">
        <v>0</v>
      </c>
      <c r="AP490" s="542">
        <v>0</v>
      </c>
      <c r="AQ490" s="542">
        <v>0</v>
      </c>
      <c r="AR490" s="542">
        <v>0</v>
      </c>
      <c r="AS490" s="542">
        <v>0</v>
      </c>
      <c r="AT490" s="542">
        <v>-1</v>
      </c>
      <c r="AU490" s="542">
        <v>1</v>
      </c>
      <c r="AV490" s="542">
        <v>0</v>
      </c>
      <c r="AW490" s="542">
        <v>0</v>
      </c>
      <c r="AX490" s="542">
        <v>0</v>
      </c>
      <c r="AY490" s="542">
        <v>0</v>
      </c>
      <c r="AZ490" s="542">
        <v>0</v>
      </c>
      <c r="BA490" s="542">
        <v>0</v>
      </c>
      <c r="BB490" s="542">
        <v>0</v>
      </c>
      <c r="BC490" s="542">
        <v>0</v>
      </c>
      <c r="BD490" s="542">
        <v>0</v>
      </c>
      <c r="BE490" s="542">
        <v>0</v>
      </c>
      <c r="BF490" s="542">
        <v>0</v>
      </c>
      <c r="BG490" s="542">
        <v>0</v>
      </c>
      <c r="BH490" s="542">
        <v>0</v>
      </c>
      <c r="BI490" s="542">
        <v>0</v>
      </c>
      <c r="BJ490" s="542">
        <v>0</v>
      </c>
      <c r="BK490" s="542">
        <v>0</v>
      </c>
      <c r="BL490" s="542">
        <v>0</v>
      </c>
      <c r="BM490" s="542">
        <v>0</v>
      </c>
      <c r="BN490" s="728"/>
      <c r="BO490" s="518">
        <v>0</v>
      </c>
      <c r="BP490" s="519">
        <v>0</v>
      </c>
      <c r="BQ490" s="528">
        <v>0</v>
      </c>
      <c r="BR490" s="519">
        <v>0</v>
      </c>
      <c r="BS490" s="519">
        <v>0</v>
      </c>
      <c r="BT490" s="519">
        <v>0</v>
      </c>
      <c r="BU490" s="529">
        <v>0</v>
      </c>
      <c r="BV490" s="519">
        <v>0</v>
      </c>
      <c r="BW490" s="519">
        <v>0</v>
      </c>
      <c r="BX490" s="519">
        <v>0</v>
      </c>
      <c r="BY490" s="519">
        <v>0</v>
      </c>
      <c r="BZ490" s="519">
        <v>0</v>
      </c>
      <c r="CA490" s="519">
        <v>0</v>
      </c>
      <c r="CB490" s="519">
        <v>0</v>
      </c>
      <c r="CC490" s="519">
        <v>0</v>
      </c>
      <c r="CD490" s="519">
        <v>0</v>
      </c>
      <c r="CE490" s="519">
        <v>0</v>
      </c>
      <c r="CF490" s="519">
        <v>0</v>
      </c>
      <c r="CG490" s="519">
        <v>0</v>
      </c>
      <c r="CH490" s="519">
        <v>0</v>
      </c>
      <c r="CI490" s="519">
        <v>0</v>
      </c>
      <c r="CJ490" s="519">
        <v>0</v>
      </c>
      <c r="CK490" s="623">
        <f t="shared" si="7"/>
        <v>0</v>
      </c>
      <c r="CL490" s="523">
        <v>0</v>
      </c>
      <c r="CM490" s="523">
        <v>0</v>
      </c>
      <c r="CN490" s="523">
        <v>0</v>
      </c>
      <c r="CO490" s="524">
        <v>2</v>
      </c>
      <c r="CP490" s="524"/>
      <c r="CQ490" s="525" t="s">
        <v>4965</v>
      </c>
      <c r="CR490" s="526" t="s">
        <v>4965</v>
      </c>
      <c r="CS490" s="527" t="s">
        <v>4965</v>
      </c>
      <c r="CT490" s="527" t="s">
        <v>4965</v>
      </c>
      <c r="CU490" s="527" t="s">
        <v>4965</v>
      </c>
    </row>
    <row r="491" spans="1:99" ht="12" customHeight="1" x14ac:dyDescent="0.2">
      <c r="A491" s="540" t="s">
        <v>2442</v>
      </c>
      <c r="B491" s="541" t="s">
        <v>2129</v>
      </c>
      <c r="C491" s="541" t="s">
        <v>1432</v>
      </c>
      <c r="D491" s="541" t="s">
        <v>1432</v>
      </c>
      <c r="E491" s="542" t="s">
        <v>1432</v>
      </c>
      <c r="F491" s="541" t="s">
        <v>2130</v>
      </c>
      <c r="G491" s="541" t="s">
        <v>2716</v>
      </c>
      <c r="H491" s="541" t="s">
        <v>2717</v>
      </c>
      <c r="I491" s="541" t="s">
        <v>2131</v>
      </c>
      <c r="J491" s="541">
        <v>527686</v>
      </c>
      <c r="K491" s="541">
        <v>175501</v>
      </c>
      <c r="L491" s="512" t="s">
        <v>3085</v>
      </c>
      <c r="M491" s="543">
        <v>41905</v>
      </c>
      <c r="N491" s="544" t="s">
        <v>1432</v>
      </c>
      <c r="O491" s="541">
        <v>0</v>
      </c>
      <c r="P491" s="541">
        <v>5</v>
      </c>
      <c r="Q491" s="545">
        <v>5</v>
      </c>
      <c r="R491" s="541" t="s">
        <v>2133</v>
      </c>
      <c r="S491" s="541" t="s">
        <v>3187</v>
      </c>
      <c r="T491" s="544" t="s">
        <v>2134</v>
      </c>
      <c r="U491" s="544" t="s">
        <v>2118</v>
      </c>
      <c r="V491" s="544"/>
      <c r="W491" s="541" t="s">
        <v>1439</v>
      </c>
      <c r="X491" s="544" t="s">
        <v>1432</v>
      </c>
      <c r="Y491" s="541" t="s">
        <v>1442</v>
      </c>
      <c r="Z491" s="541" t="s">
        <v>3893</v>
      </c>
      <c r="AA491" s="541" t="s">
        <v>1444</v>
      </c>
      <c r="AB491" s="541" t="s">
        <v>4720</v>
      </c>
      <c r="AC491" s="546">
        <v>1.0999999999999999E-2</v>
      </c>
      <c r="AD491" s="547">
        <v>41905</v>
      </c>
      <c r="AE491" s="547" t="s">
        <v>1938</v>
      </c>
      <c r="AF491" s="548"/>
      <c r="AG491" s="517" t="s">
        <v>3063</v>
      </c>
      <c r="AH491" s="542" t="s">
        <v>1445</v>
      </c>
      <c r="AI491" s="549"/>
      <c r="AJ491" s="542">
        <v>0</v>
      </c>
      <c r="AK491" s="542">
        <v>0</v>
      </c>
      <c r="AL491" s="542">
        <v>0</v>
      </c>
      <c r="AM491" s="542">
        <v>0</v>
      </c>
      <c r="AN491" s="542">
        <v>5</v>
      </c>
      <c r="AO491" s="542">
        <v>0</v>
      </c>
      <c r="AP491" s="542">
        <v>0</v>
      </c>
      <c r="AQ491" s="542">
        <v>0</v>
      </c>
      <c r="AR491" s="542">
        <v>0</v>
      </c>
      <c r="AS491" s="542">
        <v>0</v>
      </c>
      <c r="AT491" s="542">
        <v>0</v>
      </c>
      <c r="AU491" s="542">
        <v>5</v>
      </c>
      <c r="AV491" s="542">
        <v>0</v>
      </c>
      <c r="AW491" s="542">
        <v>0</v>
      </c>
      <c r="AX491" s="542">
        <v>0</v>
      </c>
      <c r="AY491" s="542">
        <v>0</v>
      </c>
      <c r="AZ491" s="542">
        <v>0</v>
      </c>
      <c r="BA491" s="542">
        <v>0</v>
      </c>
      <c r="BB491" s="542">
        <v>0</v>
      </c>
      <c r="BC491" s="542">
        <v>0</v>
      </c>
      <c r="BD491" s="542">
        <v>0</v>
      </c>
      <c r="BE491" s="542">
        <v>0</v>
      </c>
      <c r="BF491" s="542">
        <v>0</v>
      </c>
      <c r="BG491" s="542">
        <v>0</v>
      </c>
      <c r="BH491" s="542">
        <v>0</v>
      </c>
      <c r="BI491" s="542">
        <v>0</v>
      </c>
      <c r="BJ491" s="542">
        <v>0</v>
      </c>
      <c r="BK491" s="542">
        <v>0</v>
      </c>
      <c r="BL491" s="542">
        <v>0</v>
      </c>
      <c r="BM491" s="542">
        <v>0</v>
      </c>
      <c r="BN491" s="550" t="s">
        <v>4490</v>
      </c>
      <c r="BO491" s="551">
        <v>0</v>
      </c>
      <c r="BP491" s="552">
        <v>2.5</v>
      </c>
      <c r="BQ491" s="553">
        <v>2.5</v>
      </c>
      <c r="BR491" s="519">
        <v>0</v>
      </c>
      <c r="BS491" s="519">
        <v>0</v>
      </c>
      <c r="BT491" s="519">
        <v>0</v>
      </c>
      <c r="BU491" s="529">
        <v>0</v>
      </c>
      <c r="BV491" s="519">
        <v>0</v>
      </c>
      <c r="BW491" s="519">
        <v>0</v>
      </c>
      <c r="BX491" s="519">
        <v>0</v>
      </c>
      <c r="BY491" s="519">
        <v>0</v>
      </c>
      <c r="BZ491" s="519">
        <v>0</v>
      </c>
      <c r="CA491" s="519">
        <v>0</v>
      </c>
      <c r="CB491" s="519">
        <v>0</v>
      </c>
      <c r="CC491" s="519">
        <v>0</v>
      </c>
      <c r="CD491" s="519">
        <v>0</v>
      </c>
      <c r="CE491" s="519">
        <v>0</v>
      </c>
      <c r="CF491" s="519">
        <v>0</v>
      </c>
      <c r="CG491" s="519">
        <v>0</v>
      </c>
      <c r="CH491" s="519">
        <v>0</v>
      </c>
      <c r="CI491" s="519">
        <v>0</v>
      </c>
      <c r="CJ491" s="519">
        <v>0</v>
      </c>
      <c r="CK491" s="623">
        <f t="shared" si="7"/>
        <v>5</v>
      </c>
      <c r="CL491" s="554">
        <v>5</v>
      </c>
      <c r="CM491" s="554">
        <v>2.5</v>
      </c>
      <c r="CN491" s="554">
        <v>2.5</v>
      </c>
      <c r="CO491" s="524">
        <v>8</v>
      </c>
      <c r="CP491" s="726"/>
      <c r="CQ491" s="530" t="s">
        <v>1940</v>
      </c>
      <c r="CR491" s="526" t="s">
        <v>4965</v>
      </c>
      <c r="CS491" s="527" t="s">
        <v>4965</v>
      </c>
      <c r="CT491" s="527" t="s">
        <v>4965</v>
      </c>
      <c r="CU491" s="527" t="s">
        <v>4965</v>
      </c>
    </row>
    <row r="492" spans="1:99" ht="12" customHeight="1" x14ac:dyDescent="0.2">
      <c r="A492" s="540" t="s">
        <v>2442</v>
      </c>
      <c r="B492" s="541" t="s">
        <v>2135</v>
      </c>
      <c r="C492" s="541" t="s">
        <v>1432</v>
      </c>
      <c r="D492" s="541" t="s">
        <v>1432</v>
      </c>
      <c r="E492" s="542" t="s">
        <v>1432</v>
      </c>
      <c r="F492" s="541" t="s">
        <v>2136</v>
      </c>
      <c r="G492" s="541" t="s">
        <v>848</v>
      </c>
      <c r="H492" s="541" t="s">
        <v>1885</v>
      </c>
      <c r="I492" s="541" t="s">
        <v>2137</v>
      </c>
      <c r="J492" s="541">
        <v>525888</v>
      </c>
      <c r="K492" s="541">
        <v>174951</v>
      </c>
      <c r="L492" s="512" t="s">
        <v>3080</v>
      </c>
      <c r="M492" s="543">
        <v>42094</v>
      </c>
      <c r="N492" s="544" t="s">
        <v>1432</v>
      </c>
      <c r="O492" s="541">
        <v>1</v>
      </c>
      <c r="P492" s="541">
        <v>4</v>
      </c>
      <c r="Q492" s="545">
        <v>3</v>
      </c>
      <c r="R492" s="541" t="s">
        <v>2138</v>
      </c>
      <c r="S492" s="541" t="s">
        <v>1438</v>
      </c>
      <c r="T492" s="544" t="s">
        <v>2139</v>
      </c>
      <c r="U492" s="544" t="s">
        <v>2140</v>
      </c>
      <c r="V492" s="544"/>
      <c r="W492" s="541" t="s">
        <v>1439</v>
      </c>
      <c r="X492" s="544" t="s">
        <v>1432</v>
      </c>
      <c r="Y492" s="541" t="s">
        <v>1442</v>
      </c>
      <c r="Z492" s="541" t="s">
        <v>4694</v>
      </c>
      <c r="AA492" s="541" t="s">
        <v>1444</v>
      </c>
      <c r="AB492" s="541" t="s">
        <v>1136</v>
      </c>
      <c r="AC492" s="546">
        <v>8.9999999999999993E-3</v>
      </c>
      <c r="AD492" s="547">
        <v>42094</v>
      </c>
      <c r="AE492" s="547" t="s">
        <v>1938</v>
      </c>
      <c r="AF492" s="548"/>
      <c r="AG492" s="517" t="s">
        <v>3063</v>
      </c>
      <c r="AH492" s="542" t="s">
        <v>1445</v>
      </c>
      <c r="AI492" s="542">
        <v>0</v>
      </c>
      <c r="AJ492" s="542">
        <v>0</v>
      </c>
      <c r="AK492" s="542">
        <v>0</v>
      </c>
      <c r="AL492" s="542">
        <v>0</v>
      </c>
      <c r="AM492" s="542">
        <v>1</v>
      </c>
      <c r="AN492" s="542">
        <v>2</v>
      </c>
      <c r="AO492" s="542">
        <v>0</v>
      </c>
      <c r="AP492" s="542">
        <v>0</v>
      </c>
      <c r="AQ492" s="542">
        <v>0</v>
      </c>
      <c r="AR492" s="542">
        <v>0</v>
      </c>
      <c r="AS492" s="542">
        <v>0</v>
      </c>
      <c r="AT492" s="542">
        <v>1</v>
      </c>
      <c r="AU492" s="542">
        <v>2</v>
      </c>
      <c r="AV492" s="542">
        <v>0</v>
      </c>
      <c r="AW492" s="542">
        <v>0</v>
      </c>
      <c r="AX492" s="542">
        <v>0</v>
      </c>
      <c r="AY492" s="542">
        <v>0</v>
      </c>
      <c r="AZ492" s="542">
        <v>0</v>
      </c>
      <c r="BA492" s="542">
        <v>0</v>
      </c>
      <c r="BB492" s="542">
        <v>0</v>
      </c>
      <c r="BC492" s="542">
        <v>0</v>
      </c>
      <c r="BD492" s="542">
        <v>0</v>
      </c>
      <c r="BE492" s="542">
        <v>0</v>
      </c>
      <c r="BF492" s="542">
        <v>0</v>
      </c>
      <c r="BG492" s="542">
        <v>0</v>
      </c>
      <c r="BH492" s="542">
        <v>0</v>
      </c>
      <c r="BI492" s="542">
        <v>0</v>
      </c>
      <c r="BJ492" s="542">
        <v>0</v>
      </c>
      <c r="BK492" s="542">
        <v>0</v>
      </c>
      <c r="BL492" s="542">
        <v>0</v>
      </c>
      <c r="BM492" s="542">
        <v>0</v>
      </c>
      <c r="BN492" s="550" t="s">
        <v>4490</v>
      </c>
      <c r="BO492" s="551">
        <v>0</v>
      </c>
      <c r="BP492" s="552">
        <v>1.5</v>
      </c>
      <c r="BQ492" s="553">
        <v>1.5</v>
      </c>
      <c r="BR492" s="519">
        <v>0</v>
      </c>
      <c r="BS492" s="519">
        <v>0</v>
      </c>
      <c r="BT492" s="519">
        <v>0</v>
      </c>
      <c r="BU492" s="529">
        <v>0</v>
      </c>
      <c r="BV492" s="519">
        <v>0</v>
      </c>
      <c r="BW492" s="519">
        <v>0</v>
      </c>
      <c r="BX492" s="519">
        <v>0</v>
      </c>
      <c r="BY492" s="519">
        <v>0</v>
      </c>
      <c r="BZ492" s="519">
        <v>0</v>
      </c>
      <c r="CA492" s="519">
        <v>0</v>
      </c>
      <c r="CB492" s="519">
        <v>0</v>
      </c>
      <c r="CC492" s="519">
        <v>0</v>
      </c>
      <c r="CD492" s="519">
        <v>0</v>
      </c>
      <c r="CE492" s="519">
        <v>0</v>
      </c>
      <c r="CF492" s="519">
        <v>0</v>
      </c>
      <c r="CG492" s="519">
        <v>0</v>
      </c>
      <c r="CH492" s="519">
        <v>0</v>
      </c>
      <c r="CI492" s="519">
        <v>0</v>
      </c>
      <c r="CJ492" s="519">
        <v>0</v>
      </c>
      <c r="CK492" s="623">
        <f t="shared" si="7"/>
        <v>3</v>
      </c>
      <c r="CL492" s="554">
        <v>3</v>
      </c>
      <c r="CM492" s="554">
        <v>1.5</v>
      </c>
      <c r="CN492" s="554">
        <v>1.5</v>
      </c>
      <c r="CO492" s="524">
        <v>2</v>
      </c>
      <c r="CP492" s="524"/>
      <c r="CQ492" s="525" t="s">
        <v>4965</v>
      </c>
      <c r="CR492" s="526" t="s">
        <v>4965</v>
      </c>
      <c r="CS492" s="527" t="s">
        <v>4965</v>
      </c>
      <c r="CT492" s="527" t="s">
        <v>4965</v>
      </c>
      <c r="CU492" s="527" t="s">
        <v>4965</v>
      </c>
    </row>
    <row r="493" spans="1:99" ht="12" customHeight="1" x14ac:dyDescent="0.2">
      <c r="A493" s="540" t="s">
        <v>2442</v>
      </c>
      <c r="B493" s="541" t="s">
        <v>2141</v>
      </c>
      <c r="C493" s="541" t="s">
        <v>1432</v>
      </c>
      <c r="D493" s="541" t="s">
        <v>1432</v>
      </c>
      <c r="E493" s="542" t="s">
        <v>1432</v>
      </c>
      <c r="F493" s="541" t="s">
        <v>2142</v>
      </c>
      <c r="G493" s="541" t="s">
        <v>2143</v>
      </c>
      <c r="H493" s="541" t="s">
        <v>3875</v>
      </c>
      <c r="I493" s="541" t="s">
        <v>2144</v>
      </c>
      <c r="J493" s="541">
        <v>529058</v>
      </c>
      <c r="K493" s="541">
        <v>172884</v>
      </c>
      <c r="L493" s="512" t="s">
        <v>3077</v>
      </c>
      <c r="M493" s="543">
        <v>42094</v>
      </c>
      <c r="N493" s="544" t="s">
        <v>1432</v>
      </c>
      <c r="O493" s="541">
        <v>2</v>
      </c>
      <c r="P493" s="541">
        <v>3</v>
      </c>
      <c r="Q493" s="545">
        <v>1</v>
      </c>
      <c r="R493" s="541" t="s">
        <v>867</v>
      </c>
      <c r="S493" s="541" t="s">
        <v>1438</v>
      </c>
      <c r="T493" s="544" t="s">
        <v>868</v>
      </c>
      <c r="U493" s="544" t="s">
        <v>2128</v>
      </c>
      <c r="V493" s="544"/>
      <c r="W493" s="541" t="s">
        <v>1439</v>
      </c>
      <c r="X493" s="544" t="s">
        <v>1432</v>
      </c>
      <c r="Y493" s="541" t="s">
        <v>1442</v>
      </c>
      <c r="Z493" s="541" t="s">
        <v>4694</v>
      </c>
      <c r="AA493" s="541" t="s">
        <v>1444</v>
      </c>
      <c r="AB493" s="541" t="s">
        <v>2723</v>
      </c>
      <c r="AC493" s="546">
        <v>2.1999999999999999E-2</v>
      </c>
      <c r="AD493" s="547">
        <v>42094</v>
      </c>
      <c r="AE493" s="547" t="s">
        <v>1938</v>
      </c>
      <c r="AF493" s="548"/>
      <c r="AG493" s="517" t="s">
        <v>3063</v>
      </c>
      <c r="AH493" s="542" t="s">
        <v>1445</v>
      </c>
      <c r="AI493" s="542">
        <v>0</v>
      </c>
      <c r="AJ493" s="542">
        <v>0</v>
      </c>
      <c r="AK493" s="542">
        <v>0</v>
      </c>
      <c r="AL493" s="542">
        <v>0</v>
      </c>
      <c r="AM493" s="542">
        <v>0</v>
      </c>
      <c r="AN493" s="542">
        <v>1</v>
      </c>
      <c r="AO493" s="542">
        <v>0</v>
      </c>
      <c r="AP493" s="542">
        <v>0</v>
      </c>
      <c r="AQ493" s="542">
        <v>0</v>
      </c>
      <c r="AR493" s="542">
        <v>0</v>
      </c>
      <c r="AS493" s="542">
        <v>0</v>
      </c>
      <c r="AT493" s="542">
        <v>0</v>
      </c>
      <c r="AU493" s="542">
        <v>1</v>
      </c>
      <c r="AV493" s="542">
        <v>0</v>
      </c>
      <c r="AW493" s="542">
        <v>0</v>
      </c>
      <c r="AX493" s="542">
        <v>0</v>
      </c>
      <c r="AY493" s="542">
        <v>0</v>
      </c>
      <c r="AZ493" s="542">
        <v>0</v>
      </c>
      <c r="BA493" s="542">
        <v>0</v>
      </c>
      <c r="BB493" s="542">
        <v>0</v>
      </c>
      <c r="BC493" s="542">
        <v>0</v>
      </c>
      <c r="BD493" s="542">
        <v>0</v>
      </c>
      <c r="BE493" s="542">
        <v>0</v>
      </c>
      <c r="BF493" s="542">
        <v>0</v>
      </c>
      <c r="BG493" s="542">
        <v>0</v>
      </c>
      <c r="BH493" s="542">
        <v>0</v>
      </c>
      <c r="BI493" s="542">
        <v>0</v>
      </c>
      <c r="BJ493" s="542">
        <v>0</v>
      </c>
      <c r="BK493" s="542">
        <v>0</v>
      </c>
      <c r="BL493" s="542">
        <v>0</v>
      </c>
      <c r="BM493" s="542">
        <v>0</v>
      </c>
      <c r="BN493" s="550" t="s">
        <v>4490</v>
      </c>
      <c r="BO493" s="551">
        <v>0</v>
      </c>
      <c r="BP493" s="552">
        <v>0.5</v>
      </c>
      <c r="BQ493" s="553">
        <v>0.5</v>
      </c>
      <c r="BR493" s="519">
        <v>0</v>
      </c>
      <c r="BS493" s="519">
        <v>0</v>
      </c>
      <c r="BT493" s="519">
        <v>0</v>
      </c>
      <c r="BU493" s="529">
        <v>0</v>
      </c>
      <c r="BV493" s="519">
        <v>0</v>
      </c>
      <c r="BW493" s="519">
        <v>0</v>
      </c>
      <c r="BX493" s="519">
        <v>0</v>
      </c>
      <c r="BY493" s="519">
        <v>0</v>
      </c>
      <c r="BZ493" s="519">
        <v>0</v>
      </c>
      <c r="CA493" s="519">
        <v>0</v>
      </c>
      <c r="CB493" s="519">
        <v>0</v>
      </c>
      <c r="CC493" s="519">
        <v>0</v>
      </c>
      <c r="CD493" s="519">
        <v>0</v>
      </c>
      <c r="CE493" s="519">
        <v>0</v>
      </c>
      <c r="CF493" s="519">
        <v>0</v>
      </c>
      <c r="CG493" s="519">
        <v>0</v>
      </c>
      <c r="CH493" s="519">
        <v>0</v>
      </c>
      <c r="CI493" s="519">
        <v>0</v>
      </c>
      <c r="CJ493" s="519">
        <v>0</v>
      </c>
      <c r="CK493" s="623">
        <f t="shared" si="7"/>
        <v>1</v>
      </c>
      <c r="CL493" s="554">
        <v>1</v>
      </c>
      <c r="CM493" s="554">
        <v>0.5</v>
      </c>
      <c r="CN493" s="554">
        <v>0.5</v>
      </c>
      <c r="CO493" s="524">
        <v>2</v>
      </c>
      <c r="CP493" s="524" t="s">
        <v>1938</v>
      </c>
      <c r="CQ493" s="525" t="s">
        <v>4965</v>
      </c>
      <c r="CR493" s="526" t="s">
        <v>4965</v>
      </c>
      <c r="CS493" s="527" t="s">
        <v>4965</v>
      </c>
      <c r="CT493" s="527" t="s">
        <v>4965</v>
      </c>
      <c r="CU493" s="527" t="s">
        <v>4965</v>
      </c>
    </row>
    <row r="494" spans="1:99" ht="12" customHeight="1" x14ac:dyDescent="0.2">
      <c r="A494" s="540" t="s">
        <v>2442</v>
      </c>
      <c r="B494" s="541" t="s">
        <v>869</v>
      </c>
      <c r="C494" s="541" t="s">
        <v>1432</v>
      </c>
      <c r="D494" s="541" t="s">
        <v>1432</v>
      </c>
      <c r="E494" s="542" t="s">
        <v>870</v>
      </c>
      <c r="F494" s="541" t="s">
        <v>871</v>
      </c>
      <c r="G494" s="541" t="s">
        <v>872</v>
      </c>
      <c r="H494" s="541" t="s">
        <v>2717</v>
      </c>
      <c r="I494" s="541" t="s">
        <v>873</v>
      </c>
      <c r="J494" s="541">
        <v>527445</v>
      </c>
      <c r="K494" s="541">
        <v>177289</v>
      </c>
      <c r="L494" s="512" t="s">
        <v>4766</v>
      </c>
      <c r="M494" s="543">
        <v>42094</v>
      </c>
      <c r="N494" s="544" t="s">
        <v>1432</v>
      </c>
      <c r="O494" s="541">
        <v>2</v>
      </c>
      <c r="P494" s="541">
        <v>1</v>
      </c>
      <c r="Q494" s="545">
        <v>-1</v>
      </c>
      <c r="R494" s="541" t="s">
        <v>874</v>
      </c>
      <c r="S494" s="541" t="s">
        <v>1438</v>
      </c>
      <c r="T494" s="544" t="s">
        <v>875</v>
      </c>
      <c r="U494" s="544" t="s">
        <v>876</v>
      </c>
      <c r="V494" s="544"/>
      <c r="W494" s="541" t="s">
        <v>1439</v>
      </c>
      <c r="X494" s="544" t="s">
        <v>1432</v>
      </c>
      <c r="Y494" s="541" t="s">
        <v>1442</v>
      </c>
      <c r="Z494" s="541" t="s">
        <v>4694</v>
      </c>
      <c r="AA494" s="541" t="s">
        <v>1444</v>
      </c>
      <c r="AB494" s="541" t="s">
        <v>3714</v>
      </c>
      <c r="AC494" s="546">
        <v>1.4E-2</v>
      </c>
      <c r="AD494" s="547">
        <v>42094</v>
      </c>
      <c r="AE494" s="547" t="s">
        <v>1938</v>
      </c>
      <c r="AF494" s="548"/>
      <c r="AG494" s="517" t="s">
        <v>3063</v>
      </c>
      <c r="AH494" s="542" t="s">
        <v>1445</v>
      </c>
      <c r="AI494" s="542">
        <v>0</v>
      </c>
      <c r="AJ494" s="542">
        <v>0</v>
      </c>
      <c r="AK494" s="542">
        <v>0</v>
      </c>
      <c r="AL494" s="542">
        <v>0</v>
      </c>
      <c r="AM494" s="542">
        <v>-1</v>
      </c>
      <c r="AN494" s="542">
        <v>0</v>
      </c>
      <c r="AO494" s="542">
        <v>-1</v>
      </c>
      <c r="AP494" s="542">
        <v>1</v>
      </c>
      <c r="AQ494" s="542">
        <v>0</v>
      </c>
      <c r="AR494" s="542">
        <v>0</v>
      </c>
      <c r="AS494" s="542">
        <v>0</v>
      </c>
      <c r="AT494" s="542">
        <v>-1</v>
      </c>
      <c r="AU494" s="542">
        <v>0</v>
      </c>
      <c r="AV494" s="542">
        <v>-1</v>
      </c>
      <c r="AW494" s="542">
        <v>1</v>
      </c>
      <c r="AX494" s="542">
        <v>0</v>
      </c>
      <c r="AY494" s="542">
        <v>0</v>
      </c>
      <c r="AZ494" s="542">
        <v>0</v>
      </c>
      <c r="BA494" s="542">
        <v>0</v>
      </c>
      <c r="BB494" s="542">
        <v>0</v>
      </c>
      <c r="BC494" s="542">
        <v>0</v>
      </c>
      <c r="BD494" s="542">
        <v>0</v>
      </c>
      <c r="BE494" s="542">
        <v>0</v>
      </c>
      <c r="BF494" s="542">
        <v>0</v>
      </c>
      <c r="BG494" s="542">
        <v>0</v>
      </c>
      <c r="BH494" s="542">
        <v>0</v>
      </c>
      <c r="BI494" s="542">
        <v>0</v>
      </c>
      <c r="BJ494" s="542">
        <v>0</v>
      </c>
      <c r="BK494" s="542">
        <v>0</v>
      </c>
      <c r="BL494" s="542">
        <v>0</v>
      </c>
      <c r="BM494" s="542">
        <v>0</v>
      </c>
      <c r="BN494" s="550" t="s">
        <v>4490</v>
      </c>
      <c r="BO494" s="551">
        <v>0</v>
      </c>
      <c r="BP494" s="552">
        <v>-0.5</v>
      </c>
      <c r="BQ494" s="553">
        <v>-0.5</v>
      </c>
      <c r="BR494" s="519">
        <v>0</v>
      </c>
      <c r="BS494" s="519">
        <v>0</v>
      </c>
      <c r="BT494" s="519">
        <v>0</v>
      </c>
      <c r="BU494" s="529">
        <v>0</v>
      </c>
      <c r="BV494" s="519">
        <v>0</v>
      </c>
      <c r="BW494" s="519">
        <v>0</v>
      </c>
      <c r="BX494" s="519">
        <v>0</v>
      </c>
      <c r="BY494" s="519">
        <v>0</v>
      </c>
      <c r="BZ494" s="519">
        <v>0</v>
      </c>
      <c r="CA494" s="519">
        <v>0</v>
      </c>
      <c r="CB494" s="519">
        <v>0</v>
      </c>
      <c r="CC494" s="519">
        <v>0</v>
      </c>
      <c r="CD494" s="519">
        <v>0</v>
      </c>
      <c r="CE494" s="519">
        <v>0</v>
      </c>
      <c r="CF494" s="519">
        <v>0</v>
      </c>
      <c r="CG494" s="519">
        <v>0</v>
      </c>
      <c r="CH494" s="519">
        <v>0</v>
      </c>
      <c r="CI494" s="519">
        <v>0</v>
      </c>
      <c r="CJ494" s="519">
        <v>0</v>
      </c>
      <c r="CK494" s="623">
        <f t="shared" si="7"/>
        <v>-1</v>
      </c>
      <c r="CL494" s="554">
        <v>-1</v>
      </c>
      <c r="CM494" s="554">
        <v>-0.5</v>
      </c>
      <c r="CN494" s="554">
        <v>-0.5</v>
      </c>
      <c r="CO494" s="524">
        <v>2</v>
      </c>
      <c r="CP494" s="524"/>
      <c r="CQ494" s="525" t="s">
        <v>4965</v>
      </c>
      <c r="CR494" s="526" t="s">
        <v>4965</v>
      </c>
      <c r="CS494" s="527" t="s">
        <v>4965</v>
      </c>
      <c r="CT494" s="527" t="s">
        <v>4965</v>
      </c>
      <c r="CU494" s="527" t="s">
        <v>4965</v>
      </c>
    </row>
    <row r="495" spans="1:99" ht="12" customHeight="1" x14ac:dyDescent="0.2">
      <c r="A495" s="540" t="s">
        <v>2442</v>
      </c>
      <c r="B495" s="541" t="s">
        <v>877</v>
      </c>
      <c r="C495" s="541" t="s">
        <v>1432</v>
      </c>
      <c r="D495" s="541" t="s">
        <v>1432</v>
      </c>
      <c r="E495" s="542" t="s">
        <v>1432</v>
      </c>
      <c r="F495" s="541" t="s">
        <v>2715</v>
      </c>
      <c r="G495" s="541" t="s">
        <v>878</v>
      </c>
      <c r="H495" s="541" t="s">
        <v>3299</v>
      </c>
      <c r="I495" s="541" t="s">
        <v>879</v>
      </c>
      <c r="J495" s="541">
        <v>529529</v>
      </c>
      <c r="K495" s="541">
        <v>176787</v>
      </c>
      <c r="L495" s="512" t="s">
        <v>3066</v>
      </c>
      <c r="M495" s="543">
        <v>42094</v>
      </c>
      <c r="N495" s="544" t="s">
        <v>1432</v>
      </c>
      <c r="O495" s="541">
        <v>0</v>
      </c>
      <c r="P495" s="541">
        <v>15</v>
      </c>
      <c r="Q495" s="545">
        <v>15</v>
      </c>
      <c r="R495" s="541" t="s">
        <v>880</v>
      </c>
      <c r="S495" s="541" t="s">
        <v>1438</v>
      </c>
      <c r="T495" s="544" t="s">
        <v>881</v>
      </c>
      <c r="U495" s="544" t="s">
        <v>882</v>
      </c>
      <c r="V495" s="544"/>
      <c r="W495" s="541" t="s">
        <v>1439</v>
      </c>
      <c r="X495" s="544" t="s">
        <v>1432</v>
      </c>
      <c r="Y495" s="541" t="s">
        <v>1442</v>
      </c>
      <c r="Z495" s="541" t="s">
        <v>3893</v>
      </c>
      <c r="AA495" s="541" t="s">
        <v>883</v>
      </c>
      <c r="AB495" s="541" t="s">
        <v>1444</v>
      </c>
      <c r="AC495" s="546">
        <v>0.151</v>
      </c>
      <c r="AD495" s="547">
        <v>42094</v>
      </c>
      <c r="AE495" s="547" t="s">
        <v>1938</v>
      </c>
      <c r="AF495" s="548"/>
      <c r="AG495" s="517" t="s">
        <v>1931</v>
      </c>
      <c r="AH495" s="542" t="s">
        <v>373</v>
      </c>
      <c r="AI495" s="549"/>
      <c r="AJ495" s="542">
        <v>2</v>
      </c>
      <c r="AK495" s="542">
        <v>15</v>
      </c>
      <c r="AL495" s="542">
        <v>0</v>
      </c>
      <c r="AM495" s="542">
        <v>1</v>
      </c>
      <c r="AN495" s="542">
        <v>7</v>
      </c>
      <c r="AO495" s="542">
        <v>3</v>
      </c>
      <c r="AP495" s="542">
        <v>4</v>
      </c>
      <c r="AQ495" s="542">
        <v>0</v>
      </c>
      <c r="AR495" s="542">
        <v>0</v>
      </c>
      <c r="AS495" s="542">
        <v>0</v>
      </c>
      <c r="AT495" s="542">
        <v>1</v>
      </c>
      <c r="AU495" s="542">
        <v>7</v>
      </c>
      <c r="AV495" s="542">
        <v>0</v>
      </c>
      <c r="AW495" s="542">
        <v>0</v>
      </c>
      <c r="AX495" s="542">
        <v>0</v>
      </c>
      <c r="AY495" s="542">
        <v>0</v>
      </c>
      <c r="AZ495" s="542">
        <v>0</v>
      </c>
      <c r="BA495" s="542">
        <v>0</v>
      </c>
      <c r="BB495" s="542">
        <v>0</v>
      </c>
      <c r="BC495" s="542">
        <v>3</v>
      </c>
      <c r="BD495" s="542">
        <v>4</v>
      </c>
      <c r="BE495" s="542">
        <v>0</v>
      </c>
      <c r="BF495" s="542">
        <v>0</v>
      </c>
      <c r="BG495" s="542">
        <v>0</v>
      </c>
      <c r="BH495" s="542">
        <v>0</v>
      </c>
      <c r="BI495" s="542">
        <v>0</v>
      </c>
      <c r="BJ495" s="542">
        <v>0</v>
      </c>
      <c r="BK495" s="542">
        <v>0</v>
      </c>
      <c r="BL495" s="542">
        <v>0</v>
      </c>
      <c r="BM495" s="542">
        <v>0</v>
      </c>
      <c r="BN495" s="550" t="s">
        <v>4490</v>
      </c>
      <c r="BO495" s="551">
        <v>0</v>
      </c>
      <c r="BP495" s="552">
        <v>7.5</v>
      </c>
      <c r="BQ495" s="553">
        <v>7.5</v>
      </c>
      <c r="BR495" s="519">
        <v>0</v>
      </c>
      <c r="BS495" s="519">
        <v>0</v>
      </c>
      <c r="BT495" s="519">
        <v>0</v>
      </c>
      <c r="BU495" s="529">
        <v>0</v>
      </c>
      <c r="BV495" s="519">
        <v>0</v>
      </c>
      <c r="BW495" s="519">
        <v>0</v>
      </c>
      <c r="BX495" s="519">
        <v>0</v>
      </c>
      <c r="BY495" s="519">
        <v>0</v>
      </c>
      <c r="BZ495" s="519">
        <v>0</v>
      </c>
      <c r="CA495" s="519">
        <v>0</v>
      </c>
      <c r="CB495" s="519">
        <v>0</v>
      </c>
      <c r="CC495" s="519">
        <v>0</v>
      </c>
      <c r="CD495" s="519">
        <v>0</v>
      </c>
      <c r="CE495" s="519">
        <v>0</v>
      </c>
      <c r="CF495" s="519">
        <v>0</v>
      </c>
      <c r="CG495" s="519">
        <v>0</v>
      </c>
      <c r="CH495" s="519">
        <v>0</v>
      </c>
      <c r="CI495" s="519">
        <v>0</v>
      </c>
      <c r="CJ495" s="519">
        <v>0</v>
      </c>
      <c r="CK495" s="623">
        <f t="shared" si="7"/>
        <v>15</v>
      </c>
      <c r="CL495" s="554">
        <v>15</v>
      </c>
      <c r="CM495" s="554">
        <v>7.5</v>
      </c>
      <c r="CN495" s="554">
        <v>7.5</v>
      </c>
      <c r="CO495" s="524">
        <v>8</v>
      </c>
      <c r="CP495" s="524" t="s">
        <v>1938</v>
      </c>
      <c r="CQ495" s="525" t="s">
        <v>4965</v>
      </c>
      <c r="CR495" s="556" t="s">
        <v>1938</v>
      </c>
      <c r="CS495" s="527" t="s">
        <v>4965</v>
      </c>
      <c r="CT495" s="527" t="s">
        <v>4965</v>
      </c>
      <c r="CU495" s="527" t="s">
        <v>4965</v>
      </c>
    </row>
    <row r="496" spans="1:99" ht="12" customHeight="1" x14ac:dyDescent="0.2">
      <c r="A496" s="540" t="s">
        <v>2442</v>
      </c>
      <c r="B496" s="541" t="s">
        <v>884</v>
      </c>
      <c r="C496" s="541" t="s">
        <v>1432</v>
      </c>
      <c r="D496" s="541" t="s">
        <v>1432</v>
      </c>
      <c r="E496" s="542" t="s">
        <v>1432</v>
      </c>
      <c r="F496" s="541" t="s">
        <v>2488</v>
      </c>
      <c r="G496" s="541" t="s">
        <v>885</v>
      </c>
      <c r="H496" s="541" t="s">
        <v>2717</v>
      </c>
      <c r="I496" s="541" t="s">
        <v>1432</v>
      </c>
      <c r="J496" s="541">
        <v>527598</v>
      </c>
      <c r="K496" s="541">
        <v>176182</v>
      </c>
      <c r="L496" s="512" t="s">
        <v>3067</v>
      </c>
      <c r="M496" s="543">
        <v>42039</v>
      </c>
      <c r="N496" s="544" t="s">
        <v>1432</v>
      </c>
      <c r="O496" s="541">
        <v>0</v>
      </c>
      <c r="P496" s="541">
        <v>1</v>
      </c>
      <c r="Q496" s="545">
        <v>1</v>
      </c>
      <c r="R496" s="541" t="s">
        <v>887</v>
      </c>
      <c r="S496" s="541" t="s">
        <v>3187</v>
      </c>
      <c r="T496" s="544" t="s">
        <v>888</v>
      </c>
      <c r="U496" s="544" t="s">
        <v>273</v>
      </c>
      <c r="V496" s="544"/>
      <c r="W496" s="541" t="s">
        <v>1439</v>
      </c>
      <c r="X496" s="544" t="s">
        <v>1432</v>
      </c>
      <c r="Y496" s="541" t="s">
        <v>1442</v>
      </c>
      <c r="Z496" s="541" t="s">
        <v>3893</v>
      </c>
      <c r="AA496" s="541" t="s">
        <v>1444</v>
      </c>
      <c r="AB496" s="541" t="s">
        <v>4720</v>
      </c>
      <c r="AC496" s="546">
        <v>7.0000000000000001E-3</v>
      </c>
      <c r="AD496" s="547">
        <v>42039</v>
      </c>
      <c r="AE496" s="547" t="s">
        <v>1938</v>
      </c>
      <c r="AF496" s="548"/>
      <c r="AG496" s="517" t="s">
        <v>3063</v>
      </c>
      <c r="AH496" s="542" t="s">
        <v>1445</v>
      </c>
      <c r="AI496" s="549"/>
      <c r="AJ496" s="542">
        <v>0</v>
      </c>
      <c r="AK496" s="542">
        <v>0</v>
      </c>
      <c r="AL496" s="542">
        <v>0</v>
      </c>
      <c r="AM496" s="542">
        <v>0</v>
      </c>
      <c r="AN496" s="542">
        <v>1</v>
      </c>
      <c r="AO496" s="542">
        <v>0</v>
      </c>
      <c r="AP496" s="542">
        <v>0</v>
      </c>
      <c r="AQ496" s="542">
        <v>0</v>
      </c>
      <c r="AR496" s="542">
        <v>0</v>
      </c>
      <c r="AS496" s="542">
        <v>0</v>
      </c>
      <c r="AT496" s="542">
        <v>0</v>
      </c>
      <c r="AU496" s="542">
        <v>1</v>
      </c>
      <c r="AV496" s="542">
        <v>0</v>
      </c>
      <c r="AW496" s="542">
        <v>0</v>
      </c>
      <c r="AX496" s="542">
        <v>0</v>
      </c>
      <c r="AY496" s="542">
        <v>0</v>
      </c>
      <c r="AZ496" s="542">
        <v>0</v>
      </c>
      <c r="BA496" s="542">
        <v>0</v>
      </c>
      <c r="BB496" s="542">
        <v>0</v>
      </c>
      <c r="BC496" s="542">
        <v>0</v>
      </c>
      <c r="BD496" s="542">
        <v>0</v>
      </c>
      <c r="BE496" s="542">
        <v>0</v>
      </c>
      <c r="BF496" s="542">
        <v>0</v>
      </c>
      <c r="BG496" s="542">
        <v>0</v>
      </c>
      <c r="BH496" s="542">
        <v>0</v>
      </c>
      <c r="BI496" s="542">
        <v>0</v>
      </c>
      <c r="BJ496" s="542">
        <v>0</v>
      </c>
      <c r="BK496" s="542">
        <v>0</v>
      </c>
      <c r="BL496" s="542">
        <v>0</v>
      </c>
      <c r="BM496" s="542">
        <v>0</v>
      </c>
      <c r="BN496" s="550" t="s">
        <v>4490</v>
      </c>
      <c r="BO496" s="551">
        <v>0</v>
      </c>
      <c r="BP496" s="552">
        <v>0.5</v>
      </c>
      <c r="BQ496" s="553">
        <v>0.5</v>
      </c>
      <c r="BR496" s="519">
        <v>0</v>
      </c>
      <c r="BS496" s="519">
        <v>0</v>
      </c>
      <c r="BT496" s="519">
        <v>0</v>
      </c>
      <c r="BU496" s="529">
        <v>0</v>
      </c>
      <c r="BV496" s="519">
        <v>0</v>
      </c>
      <c r="BW496" s="519">
        <v>0</v>
      </c>
      <c r="BX496" s="519">
        <v>0</v>
      </c>
      <c r="BY496" s="519">
        <v>0</v>
      </c>
      <c r="BZ496" s="519">
        <v>0</v>
      </c>
      <c r="CA496" s="519">
        <v>0</v>
      </c>
      <c r="CB496" s="519">
        <v>0</v>
      </c>
      <c r="CC496" s="519">
        <v>0</v>
      </c>
      <c r="CD496" s="519">
        <v>0</v>
      </c>
      <c r="CE496" s="519">
        <v>0</v>
      </c>
      <c r="CF496" s="519">
        <v>0</v>
      </c>
      <c r="CG496" s="519">
        <v>0</v>
      </c>
      <c r="CH496" s="519">
        <v>0</v>
      </c>
      <c r="CI496" s="519">
        <v>0</v>
      </c>
      <c r="CJ496" s="519">
        <v>0</v>
      </c>
      <c r="CK496" s="623">
        <f t="shared" si="7"/>
        <v>1</v>
      </c>
      <c r="CL496" s="554">
        <v>1</v>
      </c>
      <c r="CM496" s="554">
        <v>0.5</v>
      </c>
      <c r="CN496" s="554">
        <v>0.5</v>
      </c>
      <c r="CO496" s="524">
        <v>8</v>
      </c>
      <c r="CP496" s="524" t="s">
        <v>1938</v>
      </c>
      <c r="CQ496" s="525" t="s">
        <v>4965</v>
      </c>
      <c r="CR496" s="526" t="s">
        <v>4965</v>
      </c>
      <c r="CS496" s="527" t="s">
        <v>4965</v>
      </c>
      <c r="CT496" s="527" t="s">
        <v>4965</v>
      </c>
      <c r="CU496" s="527" t="s">
        <v>4965</v>
      </c>
    </row>
    <row r="497" spans="1:99" ht="12" customHeight="1" x14ac:dyDescent="0.2">
      <c r="A497" s="540" t="s">
        <v>2442</v>
      </c>
      <c r="B497" s="541" t="s">
        <v>889</v>
      </c>
      <c r="C497" s="541" t="s">
        <v>1432</v>
      </c>
      <c r="D497" s="541" t="s">
        <v>1432</v>
      </c>
      <c r="E497" s="542" t="s">
        <v>1432</v>
      </c>
      <c r="F497" s="541" t="s">
        <v>3621</v>
      </c>
      <c r="G497" s="541" t="s">
        <v>890</v>
      </c>
      <c r="H497" s="541" t="s">
        <v>2717</v>
      </c>
      <c r="I497" s="541" t="s">
        <v>4936</v>
      </c>
      <c r="J497" s="541">
        <v>526952</v>
      </c>
      <c r="K497" s="541">
        <v>175017</v>
      </c>
      <c r="L497" s="512" t="s">
        <v>3080</v>
      </c>
      <c r="M497" s="543">
        <v>42037</v>
      </c>
      <c r="N497" s="544" t="s">
        <v>1432</v>
      </c>
      <c r="O497" s="541">
        <v>4</v>
      </c>
      <c r="P497" s="541">
        <v>3</v>
      </c>
      <c r="Q497" s="545">
        <v>-1</v>
      </c>
      <c r="R497" s="541" t="s">
        <v>762</v>
      </c>
      <c r="S497" s="541" t="s">
        <v>1438</v>
      </c>
      <c r="T497" s="544" t="s">
        <v>763</v>
      </c>
      <c r="U497" s="544" t="s">
        <v>764</v>
      </c>
      <c r="V497" s="544"/>
      <c r="W497" s="541" t="s">
        <v>1439</v>
      </c>
      <c r="X497" s="544" t="s">
        <v>1432</v>
      </c>
      <c r="Y497" s="541" t="s">
        <v>1442</v>
      </c>
      <c r="Z497" s="541" t="s">
        <v>4694</v>
      </c>
      <c r="AA497" s="541" t="s">
        <v>1444</v>
      </c>
      <c r="AB497" s="541" t="s">
        <v>3714</v>
      </c>
      <c r="AC497" s="546">
        <v>1.6E-2</v>
      </c>
      <c r="AD497" s="547">
        <v>42037</v>
      </c>
      <c r="AE497" s="547" t="s">
        <v>1938</v>
      </c>
      <c r="AF497" s="548"/>
      <c r="AG497" s="517" t="s">
        <v>3063</v>
      </c>
      <c r="AH497" s="542" t="s">
        <v>1445</v>
      </c>
      <c r="AI497" s="542">
        <v>0</v>
      </c>
      <c r="AJ497" s="542">
        <v>0</v>
      </c>
      <c r="AK497" s="542">
        <v>0</v>
      </c>
      <c r="AL497" s="542">
        <v>-3</v>
      </c>
      <c r="AM497" s="542">
        <v>0</v>
      </c>
      <c r="AN497" s="542">
        <v>1</v>
      </c>
      <c r="AO497" s="542">
        <v>1</v>
      </c>
      <c r="AP497" s="542">
        <v>0</v>
      </c>
      <c r="AQ497" s="542">
        <v>0</v>
      </c>
      <c r="AR497" s="542">
        <v>0</v>
      </c>
      <c r="AS497" s="542">
        <v>-3</v>
      </c>
      <c r="AT497" s="542">
        <v>0</v>
      </c>
      <c r="AU497" s="542">
        <v>1</v>
      </c>
      <c r="AV497" s="542">
        <v>1</v>
      </c>
      <c r="AW497" s="542">
        <v>0</v>
      </c>
      <c r="AX497" s="542">
        <v>0</v>
      </c>
      <c r="AY497" s="542">
        <v>0</v>
      </c>
      <c r="AZ497" s="542">
        <v>0</v>
      </c>
      <c r="BA497" s="542">
        <v>0</v>
      </c>
      <c r="BB497" s="542">
        <v>0</v>
      </c>
      <c r="BC497" s="542">
        <v>0</v>
      </c>
      <c r="BD497" s="542">
        <v>0</v>
      </c>
      <c r="BE497" s="542">
        <v>0</v>
      </c>
      <c r="BF497" s="542">
        <v>0</v>
      </c>
      <c r="BG497" s="542">
        <v>0</v>
      </c>
      <c r="BH497" s="542">
        <v>0</v>
      </c>
      <c r="BI497" s="542">
        <v>0</v>
      </c>
      <c r="BJ497" s="542">
        <v>0</v>
      </c>
      <c r="BK497" s="542">
        <v>0</v>
      </c>
      <c r="BL497" s="542">
        <v>0</v>
      </c>
      <c r="BM497" s="542">
        <v>0</v>
      </c>
      <c r="BN497" s="550" t="s">
        <v>4490</v>
      </c>
      <c r="BO497" s="551">
        <v>0</v>
      </c>
      <c r="BP497" s="552">
        <v>-0.5</v>
      </c>
      <c r="BQ497" s="553">
        <v>-0.5</v>
      </c>
      <c r="BR497" s="519">
        <v>0</v>
      </c>
      <c r="BS497" s="519">
        <v>0</v>
      </c>
      <c r="BT497" s="519">
        <v>0</v>
      </c>
      <c r="BU497" s="529">
        <v>0</v>
      </c>
      <c r="BV497" s="519">
        <v>0</v>
      </c>
      <c r="BW497" s="519">
        <v>0</v>
      </c>
      <c r="BX497" s="519">
        <v>0</v>
      </c>
      <c r="BY497" s="519">
        <v>0</v>
      </c>
      <c r="BZ497" s="519">
        <v>0</v>
      </c>
      <c r="CA497" s="519">
        <v>0</v>
      </c>
      <c r="CB497" s="519">
        <v>0</v>
      </c>
      <c r="CC497" s="519">
        <v>0</v>
      </c>
      <c r="CD497" s="519">
        <v>0</v>
      </c>
      <c r="CE497" s="519">
        <v>0</v>
      </c>
      <c r="CF497" s="519">
        <v>0</v>
      </c>
      <c r="CG497" s="519">
        <v>0</v>
      </c>
      <c r="CH497" s="519">
        <v>0</v>
      </c>
      <c r="CI497" s="519">
        <v>0</v>
      </c>
      <c r="CJ497" s="519">
        <v>0</v>
      </c>
      <c r="CK497" s="623">
        <f t="shared" si="7"/>
        <v>-1</v>
      </c>
      <c r="CL497" s="554">
        <v>-1</v>
      </c>
      <c r="CM497" s="554">
        <v>-0.5</v>
      </c>
      <c r="CN497" s="554">
        <v>-0.5</v>
      </c>
      <c r="CO497" s="524">
        <v>2</v>
      </c>
      <c r="CP497" s="524"/>
      <c r="CQ497" s="525" t="s">
        <v>4965</v>
      </c>
      <c r="CR497" s="526" t="s">
        <v>4965</v>
      </c>
      <c r="CS497" s="527" t="s">
        <v>4965</v>
      </c>
      <c r="CT497" s="527" t="s">
        <v>4965</v>
      </c>
      <c r="CU497" s="527" t="s">
        <v>4965</v>
      </c>
    </row>
    <row r="498" spans="1:99" ht="12" customHeight="1" x14ac:dyDescent="0.2">
      <c r="A498" s="540" t="s">
        <v>2442</v>
      </c>
      <c r="B498" s="541" t="s">
        <v>765</v>
      </c>
      <c r="C498" s="541" t="s">
        <v>1432</v>
      </c>
      <c r="D498" s="541" t="s">
        <v>1432</v>
      </c>
      <c r="E498" s="542" t="s">
        <v>1432</v>
      </c>
      <c r="F498" s="541" t="s">
        <v>766</v>
      </c>
      <c r="G498" s="541" t="s">
        <v>2196</v>
      </c>
      <c r="H498" s="541" t="s">
        <v>3875</v>
      </c>
      <c r="I498" s="541" t="s">
        <v>2197</v>
      </c>
      <c r="J498" s="541">
        <v>528785</v>
      </c>
      <c r="K498" s="541">
        <v>173060</v>
      </c>
      <c r="L498" s="512" t="s">
        <v>3077</v>
      </c>
      <c r="M498" s="543">
        <v>42094</v>
      </c>
      <c r="N498" s="544" t="s">
        <v>1432</v>
      </c>
      <c r="O498" s="541">
        <v>0</v>
      </c>
      <c r="P498" s="541">
        <v>2</v>
      </c>
      <c r="Q498" s="545">
        <v>2</v>
      </c>
      <c r="R498" s="541" t="s">
        <v>767</v>
      </c>
      <c r="S498" s="541" t="s">
        <v>1438</v>
      </c>
      <c r="T498" s="544" t="s">
        <v>768</v>
      </c>
      <c r="U498" s="544" t="s">
        <v>1740</v>
      </c>
      <c r="V498" s="544"/>
      <c r="W498" s="541" t="s">
        <v>1439</v>
      </c>
      <c r="X498" s="544" t="s">
        <v>1432</v>
      </c>
      <c r="Y498" s="541" t="s">
        <v>1442</v>
      </c>
      <c r="Z498" s="541" t="s">
        <v>4694</v>
      </c>
      <c r="AA498" s="541" t="s">
        <v>1444</v>
      </c>
      <c r="AB498" s="541" t="s">
        <v>2713</v>
      </c>
      <c r="AC498" s="546">
        <v>1.2999999999999999E-2</v>
      </c>
      <c r="AD498" s="547">
        <v>42094</v>
      </c>
      <c r="AE498" s="547" t="s">
        <v>1938</v>
      </c>
      <c r="AF498" s="548"/>
      <c r="AG498" s="517" t="s">
        <v>3063</v>
      </c>
      <c r="AH498" s="542" t="s">
        <v>1445</v>
      </c>
      <c r="AI498" s="549"/>
      <c r="AJ498" s="542">
        <v>0</v>
      </c>
      <c r="AK498" s="542">
        <v>0</v>
      </c>
      <c r="AL498" s="542">
        <v>0</v>
      </c>
      <c r="AM498" s="542">
        <v>0</v>
      </c>
      <c r="AN498" s="542">
        <v>2</v>
      </c>
      <c r="AO498" s="542">
        <v>0</v>
      </c>
      <c r="AP498" s="542">
        <v>0</v>
      </c>
      <c r="AQ498" s="542">
        <v>0</v>
      </c>
      <c r="AR498" s="542">
        <v>0</v>
      </c>
      <c r="AS498" s="542">
        <v>0</v>
      </c>
      <c r="AT498" s="542">
        <v>0</v>
      </c>
      <c r="AU498" s="542">
        <v>2</v>
      </c>
      <c r="AV498" s="542">
        <v>0</v>
      </c>
      <c r="AW498" s="542">
        <v>0</v>
      </c>
      <c r="AX498" s="542">
        <v>0</v>
      </c>
      <c r="AY498" s="542">
        <v>0</v>
      </c>
      <c r="AZ498" s="542">
        <v>0</v>
      </c>
      <c r="BA498" s="542">
        <v>0</v>
      </c>
      <c r="BB498" s="542">
        <v>0</v>
      </c>
      <c r="BC498" s="542">
        <v>0</v>
      </c>
      <c r="BD498" s="542">
        <v>0</v>
      </c>
      <c r="BE498" s="542">
        <v>0</v>
      </c>
      <c r="BF498" s="542">
        <v>0</v>
      </c>
      <c r="BG498" s="542">
        <v>0</v>
      </c>
      <c r="BH498" s="542">
        <v>0</v>
      </c>
      <c r="BI498" s="542">
        <v>0</v>
      </c>
      <c r="BJ498" s="542">
        <v>0</v>
      </c>
      <c r="BK498" s="542">
        <v>0</v>
      </c>
      <c r="BL498" s="542">
        <v>0</v>
      </c>
      <c r="BM498" s="542">
        <v>0</v>
      </c>
      <c r="BN498" s="550" t="s">
        <v>4490</v>
      </c>
      <c r="BO498" s="551">
        <v>0</v>
      </c>
      <c r="BP498" s="552">
        <v>1</v>
      </c>
      <c r="BQ498" s="553">
        <v>1</v>
      </c>
      <c r="BR498" s="519">
        <v>0</v>
      </c>
      <c r="BS498" s="519">
        <v>0</v>
      </c>
      <c r="BT498" s="519">
        <v>0</v>
      </c>
      <c r="BU498" s="529">
        <v>0</v>
      </c>
      <c r="BV498" s="519">
        <v>0</v>
      </c>
      <c r="BW498" s="519">
        <v>0</v>
      </c>
      <c r="BX498" s="519">
        <v>0</v>
      </c>
      <c r="BY498" s="519">
        <v>0</v>
      </c>
      <c r="BZ498" s="519">
        <v>0</v>
      </c>
      <c r="CA498" s="519">
        <v>0</v>
      </c>
      <c r="CB498" s="519">
        <v>0</v>
      </c>
      <c r="CC498" s="519">
        <v>0</v>
      </c>
      <c r="CD498" s="519">
        <v>0</v>
      </c>
      <c r="CE498" s="519">
        <v>0</v>
      </c>
      <c r="CF498" s="519">
        <v>0</v>
      </c>
      <c r="CG498" s="519">
        <v>0</v>
      </c>
      <c r="CH498" s="519">
        <v>0</v>
      </c>
      <c r="CI498" s="519">
        <v>0</v>
      </c>
      <c r="CJ498" s="519">
        <v>0</v>
      </c>
      <c r="CK498" s="623">
        <f t="shared" si="7"/>
        <v>2</v>
      </c>
      <c r="CL498" s="554">
        <v>2</v>
      </c>
      <c r="CM498" s="554">
        <v>1</v>
      </c>
      <c r="CN498" s="554">
        <v>1</v>
      </c>
      <c r="CO498" s="524">
        <v>2</v>
      </c>
      <c r="CP498" s="524" t="s">
        <v>1938</v>
      </c>
      <c r="CQ498" s="525" t="s">
        <v>4965</v>
      </c>
      <c r="CR498" s="526" t="s">
        <v>4965</v>
      </c>
      <c r="CS498" s="527" t="s">
        <v>4965</v>
      </c>
      <c r="CT498" s="527" t="s">
        <v>4965</v>
      </c>
      <c r="CU498" s="527" t="s">
        <v>4965</v>
      </c>
    </row>
    <row r="499" spans="1:99" ht="12" customHeight="1" x14ac:dyDescent="0.2">
      <c r="A499" s="540" t="s">
        <v>2442</v>
      </c>
      <c r="B499" s="541" t="s">
        <v>769</v>
      </c>
      <c r="C499" s="541" t="s">
        <v>1432</v>
      </c>
      <c r="D499" s="541" t="s">
        <v>1432</v>
      </c>
      <c r="E499" s="542" t="s">
        <v>770</v>
      </c>
      <c r="F499" s="541" t="s">
        <v>4282</v>
      </c>
      <c r="G499" s="541" t="s">
        <v>2347</v>
      </c>
      <c r="H499" s="541" t="s">
        <v>1435</v>
      </c>
      <c r="I499" s="541" t="s">
        <v>771</v>
      </c>
      <c r="J499" s="541">
        <v>527890</v>
      </c>
      <c r="K499" s="541">
        <v>170978</v>
      </c>
      <c r="L499" s="512" t="s">
        <v>3082</v>
      </c>
      <c r="M499" s="543">
        <v>42094</v>
      </c>
      <c r="N499" s="544" t="s">
        <v>1432</v>
      </c>
      <c r="O499" s="541">
        <v>1</v>
      </c>
      <c r="P499" s="541">
        <v>2</v>
      </c>
      <c r="Q499" s="545">
        <v>1</v>
      </c>
      <c r="R499" s="541" t="s">
        <v>772</v>
      </c>
      <c r="S499" s="541" t="s">
        <v>1438</v>
      </c>
      <c r="T499" s="544" t="s">
        <v>773</v>
      </c>
      <c r="U499" s="544" t="s">
        <v>774</v>
      </c>
      <c r="V499" s="544"/>
      <c r="W499" s="541" t="s">
        <v>1439</v>
      </c>
      <c r="X499" s="544" t="s">
        <v>1432</v>
      </c>
      <c r="Y499" s="541" t="s">
        <v>1442</v>
      </c>
      <c r="Z499" s="541" t="s">
        <v>4694</v>
      </c>
      <c r="AA499" s="541" t="s">
        <v>1444</v>
      </c>
      <c r="AB499" s="541" t="s">
        <v>2723</v>
      </c>
      <c r="AC499" s="546">
        <v>8.9999999999999993E-3</v>
      </c>
      <c r="AD499" s="547">
        <v>42094</v>
      </c>
      <c r="AE499" s="547" t="s">
        <v>1938</v>
      </c>
      <c r="AF499" s="548"/>
      <c r="AG499" s="517" t="s">
        <v>3063</v>
      </c>
      <c r="AH499" s="542" t="s">
        <v>1445</v>
      </c>
      <c r="AI499" s="549"/>
      <c r="AJ499" s="542">
        <v>0</v>
      </c>
      <c r="AK499" s="542">
        <v>0</v>
      </c>
      <c r="AL499" s="542">
        <v>0</v>
      </c>
      <c r="AM499" s="542">
        <v>0</v>
      </c>
      <c r="AN499" s="542">
        <v>2</v>
      </c>
      <c r="AO499" s="542">
        <v>-1</v>
      </c>
      <c r="AP499" s="542">
        <v>0</v>
      </c>
      <c r="AQ499" s="542">
        <v>0</v>
      </c>
      <c r="AR499" s="542">
        <v>0</v>
      </c>
      <c r="AS499" s="542">
        <v>0</v>
      </c>
      <c r="AT499" s="542">
        <v>0</v>
      </c>
      <c r="AU499" s="542">
        <v>2</v>
      </c>
      <c r="AV499" s="542">
        <v>-1</v>
      </c>
      <c r="AW499" s="542">
        <v>0</v>
      </c>
      <c r="AX499" s="542">
        <v>0</v>
      </c>
      <c r="AY499" s="542">
        <v>0</v>
      </c>
      <c r="AZ499" s="542">
        <v>0</v>
      </c>
      <c r="BA499" s="542">
        <v>0</v>
      </c>
      <c r="BB499" s="542">
        <v>0</v>
      </c>
      <c r="BC499" s="542">
        <v>0</v>
      </c>
      <c r="BD499" s="542">
        <v>0</v>
      </c>
      <c r="BE499" s="542">
        <v>0</v>
      </c>
      <c r="BF499" s="542">
        <v>0</v>
      </c>
      <c r="BG499" s="542">
        <v>0</v>
      </c>
      <c r="BH499" s="542">
        <v>0</v>
      </c>
      <c r="BI499" s="542">
        <v>0</v>
      </c>
      <c r="BJ499" s="542">
        <v>0</v>
      </c>
      <c r="BK499" s="542">
        <v>0</v>
      </c>
      <c r="BL499" s="542">
        <v>0</v>
      </c>
      <c r="BM499" s="542">
        <v>0</v>
      </c>
      <c r="BN499" s="550" t="s">
        <v>4490</v>
      </c>
      <c r="BO499" s="551">
        <v>0</v>
      </c>
      <c r="BP499" s="552">
        <v>0.5</v>
      </c>
      <c r="BQ499" s="553">
        <v>0.5</v>
      </c>
      <c r="BR499" s="519">
        <v>0</v>
      </c>
      <c r="BS499" s="519">
        <v>0</v>
      </c>
      <c r="BT499" s="519">
        <v>0</v>
      </c>
      <c r="BU499" s="529">
        <v>0</v>
      </c>
      <c r="BV499" s="519">
        <v>0</v>
      </c>
      <c r="BW499" s="519">
        <v>0</v>
      </c>
      <c r="BX499" s="519">
        <v>0</v>
      </c>
      <c r="BY499" s="519">
        <v>0</v>
      </c>
      <c r="BZ499" s="519">
        <v>0</v>
      </c>
      <c r="CA499" s="519">
        <v>0</v>
      </c>
      <c r="CB499" s="519">
        <v>0</v>
      </c>
      <c r="CC499" s="519">
        <v>0</v>
      </c>
      <c r="CD499" s="519">
        <v>0</v>
      </c>
      <c r="CE499" s="519">
        <v>0</v>
      </c>
      <c r="CF499" s="519">
        <v>0</v>
      </c>
      <c r="CG499" s="519">
        <v>0</v>
      </c>
      <c r="CH499" s="519">
        <v>0</v>
      </c>
      <c r="CI499" s="519">
        <v>0</v>
      </c>
      <c r="CJ499" s="519">
        <v>0</v>
      </c>
      <c r="CK499" s="623">
        <f t="shared" si="7"/>
        <v>1</v>
      </c>
      <c r="CL499" s="554">
        <v>1</v>
      </c>
      <c r="CM499" s="554">
        <v>0.5</v>
      </c>
      <c r="CN499" s="554">
        <v>0.5</v>
      </c>
      <c r="CO499" s="524">
        <v>2</v>
      </c>
      <c r="CP499" s="524" t="s">
        <v>1938</v>
      </c>
      <c r="CQ499" s="525" t="s">
        <v>4965</v>
      </c>
      <c r="CR499" s="526" t="s">
        <v>4965</v>
      </c>
      <c r="CS499" s="527" t="s">
        <v>4965</v>
      </c>
      <c r="CT499" s="527" t="s">
        <v>4965</v>
      </c>
      <c r="CU499" s="527" t="s">
        <v>4965</v>
      </c>
    </row>
    <row r="500" spans="1:99" ht="12" customHeight="1" x14ac:dyDescent="0.2">
      <c r="A500" s="540" t="s">
        <v>2442</v>
      </c>
      <c r="B500" s="541" t="s">
        <v>775</v>
      </c>
      <c r="C500" s="541" t="s">
        <v>1432</v>
      </c>
      <c r="D500" s="541" t="s">
        <v>1432</v>
      </c>
      <c r="E500" s="542" t="s">
        <v>776</v>
      </c>
      <c r="F500" s="541" t="s">
        <v>3865</v>
      </c>
      <c r="G500" s="541" t="s">
        <v>2716</v>
      </c>
      <c r="H500" s="541" t="s">
        <v>2717</v>
      </c>
      <c r="I500" s="541" t="s">
        <v>777</v>
      </c>
      <c r="J500" s="541">
        <v>528476</v>
      </c>
      <c r="K500" s="541">
        <v>175775</v>
      </c>
      <c r="L500" s="512" t="s">
        <v>3085</v>
      </c>
      <c r="M500" s="543">
        <v>42094</v>
      </c>
      <c r="N500" s="544" t="s">
        <v>1432</v>
      </c>
      <c r="O500" s="541">
        <v>0</v>
      </c>
      <c r="P500" s="541">
        <v>1</v>
      </c>
      <c r="Q500" s="545">
        <v>1</v>
      </c>
      <c r="R500" s="541" t="s">
        <v>778</v>
      </c>
      <c r="S500" s="541" t="s">
        <v>1438</v>
      </c>
      <c r="T500" s="544" t="s">
        <v>779</v>
      </c>
      <c r="U500" s="544" t="s">
        <v>780</v>
      </c>
      <c r="V500" s="544"/>
      <c r="W500" s="541" t="s">
        <v>1439</v>
      </c>
      <c r="X500" s="544" t="s">
        <v>1432</v>
      </c>
      <c r="Y500" s="541" t="s">
        <v>1442</v>
      </c>
      <c r="Z500" s="541" t="s">
        <v>3893</v>
      </c>
      <c r="AA500" s="541" t="s">
        <v>1444</v>
      </c>
      <c r="AB500" s="541" t="s">
        <v>1136</v>
      </c>
      <c r="AC500" s="546">
        <v>4.0000000000000001E-3</v>
      </c>
      <c r="AD500" s="547">
        <v>42094</v>
      </c>
      <c r="AE500" s="547" t="s">
        <v>1938</v>
      </c>
      <c r="AF500" s="548"/>
      <c r="AG500" s="517" t="s">
        <v>3063</v>
      </c>
      <c r="AH500" s="542" t="s">
        <v>1445</v>
      </c>
      <c r="AI500" s="542">
        <v>0</v>
      </c>
      <c r="AJ500" s="542">
        <v>0</v>
      </c>
      <c r="AK500" s="542">
        <v>0</v>
      </c>
      <c r="AL500" s="542">
        <v>1</v>
      </c>
      <c r="AM500" s="542">
        <v>0</v>
      </c>
      <c r="AN500" s="542">
        <v>0</v>
      </c>
      <c r="AO500" s="542">
        <v>0</v>
      </c>
      <c r="AP500" s="542">
        <v>0</v>
      </c>
      <c r="AQ500" s="542">
        <v>0</v>
      </c>
      <c r="AR500" s="542">
        <v>0</v>
      </c>
      <c r="AS500" s="542">
        <v>1</v>
      </c>
      <c r="AT500" s="542">
        <v>0</v>
      </c>
      <c r="AU500" s="542">
        <v>0</v>
      </c>
      <c r="AV500" s="542">
        <v>0</v>
      </c>
      <c r="AW500" s="542">
        <v>0</v>
      </c>
      <c r="AX500" s="542">
        <v>0</v>
      </c>
      <c r="AY500" s="542">
        <v>0</v>
      </c>
      <c r="AZ500" s="542">
        <v>0</v>
      </c>
      <c r="BA500" s="542">
        <v>0</v>
      </c>
      <c r="BB500" s="542">
        <v>0</v>
      </c>
      <c r="BC500" s="542">
        <v>0</v>
      </c>
      <c r="BD500" s="542">
        <v>0</v>
      </c>
      <c r="BE500" s="542">
        <v>0</v>
      </c>
      <c r="BF500" s="542">
        <v>0</v>
      </c>
      <c r="BG500" s="542">
        <v>0</v>
      </c>
      <c r="BH500" s="542">
        <v>0</v>
      </c>
      <c r="BI500" s="542">
        <v>0</v>
      </c>
      <c r="BJ500" s="542">
        <v>0</v>
      </c>
      <c r="BK500" s="542">
        <v>0</v>
      </c>
      <c r="BL500" s="542">
        <v>0</v>
      </c>
      <c r="BM500" s="542">
        <v>0</v>
      </c>
      <c r="BN500" s="550" t="s">
        <v>4490</v>
      </c>
      <c r="BO500" s="551">
        <v>0</v>
      </c>
      <c r="BP500" s="552">
        <v>0.5</v>
      </c>
      <c r="BQ500" s="553">
        <v>0.5</v>
      </c>
      <c r="BR500" s="519">
        <v>0</v>
      </c>
      <c r="BS500" s="519">
        <v>0</v>
      </c>
      <c r="BT500" s="519">
        <v>0</v>
      </c>
      <c r="BU500" s="529">
        <v>0</v>
      </c>
      <c r="BV500" s="519">
        <v>0</v>
      </c>
      <c r="BW500" s="519">
        <v>0</v>
      </c>
      <c r="BX500" s="519">
        <v>0</v>
      </c>
      <c r="BY500" s="519">
        <v>0</v>
      </c>
      <c r="BZ500" s="519">
        <v>0</v>
      </c>
      <c r="CA500" s="519">
        <v>0</v>
      </c>
      <c r="CB500" s="519">
        <v>0</v>
      </c>
      <c r="CC500" s="519">
        <v>0</v>
      </c>
      <c r="CD500" s="519">
        <v>0</v>
      </c>
      <c r="CE500" s="519">
        <v>0</v>
      </c>
      <c r="CF500" s="519">
        <v>0</v>
      </c>
      <c r="CG500" s="519">
        <v>0</v>
      </c>
      <c r="CH500" s="519">
        <v>0</v>
      </c>
      <c r="CI500" s="519">
        <v>0</v>
      </c>
      <c r="CJ500" s="519">
        <v>0</v>
      </c>
      <c r="CK500" s="623">
        <f t="shared" si="7"/>
        <v>1</v>
      </c>
      <c r="CL500" s="554">
        <v>1</v>
      </c>
      <c r="CM500" s="554">
        <v>0.5</v>
      </c>
      <c r="CN500" s="554">
        <v>0.5</v>
      </c>
      <c r="CO500" s="524">
        <v>8</v>
      </c>
      <c r="CP500" s="726"/>
      <c r="CQ500" s="525" t="s">
        <v>4965</v>
      </c>
      <c r="CR500" s="526" t="s">
        <v>4965</v>
      </c>
      <c r="CS500" s="527" t="s">
        <v>4965</v>
      </c>
      <c r="CT500" s="527" t="s">
        <v>4965</v>
      </c>
      <c r="CU500" s="527" t="s">
        <v>4965</v>
      </c>
    </row>
    <row r="501" spans="1:99" ht="12" customHeight="1" x14ac:dyDescent="0.2">
      <c r="A501" s="540" t="s">
        <v>2442</v>
      </c>
      <c r="B501" s="541" t="s">
        <v>781</v>
      </c>
      <c r="C501" s="541" t="s">
        <v>1432</v>
      </c>
      <c r="D501" s="541" t="s">
        <v>1432</v>
      </c>
      <c r="E501" s="542" t="s">
        <v>782</v>
      </c>
      <c r="F501" s="541" t="s">
        <v>2724</v>
      </c>
      <c r="G501" s="541" t="s">
        <v>2531</v>
      </c>
      <c r="H501" s="541" t="s">
        <v>1885</v>
      </c>
      <c r="I501" s="541" t="s">
        <v>783</v>
      </c>
      <c r="J501" s="541">
        <v>526259</v>
      </c>
      <c r="K501" s="541">
        <v>174786</v>
      </c>
      <c r="L501" s="512" t="s">
        <v>3080</v>
      </c>
      <c r="M501" s="543">
        <v>41982</v>
      </c>
      <c r="N501" s="544" t="s">
        <v>1432</v>
      </c>
      <c r="O501" s="541">
        <v>0</v>
      </c>
      <c r="P501" s="541">
        <v>16</v>
      </c>
      <c r="Q501" s="545">
        <v>16</v>
      </c>
      <c r="R501" s="541" t="s">
        <v>784</v>
      </c>
      <c r="S501" s="541" t="s">
        <v>1389</v>
      </c>
      <c r="T501" s="544" t="s">
        <v>785</v>
      </c>
      <c r="U501" s="544" t="s">
        <v>786</v>
      </c>
      <c r="V501" s="544"/>
      <c r="W501" s="541" t="s">
        <v>1439</v>
      </c>
      <c r="X501" s="544" t="s">
        <v>1432</v>
      </c>
      <c r="Y501" s="541" t="s">
        <v>1442</v>
      </c>
      <c r="Z501" s="541" t="s">
        <v>3893</v>
      </c>
      <c r="AA501" s="541" t="s">
        <v>1444</v>
      </c>
      <c r="AB501" s="541" t="s">
        <v>4720</v>
      </c>
      <c r="AC501" s="546">
        <v>7.0000000000000007E-2</v>
      </c>
      <c r="AD501" s="547">
        <v>41982</v>
      </c>
      <c r="AE501" s="547" t="s">
        <v>1938</v>
      </c>
      <c r="AF501" s="548"/>
      <c r="AG501" s="517" t="s">
        <v>3063</v>
      </c>
      <c r="AH501" s="542" t="s">
        <v>1445</v>
      </c>
      <c r="AI501" s="542">
        <v>0</v>
      </c>
      <c r="AJ501" s="542">
        <v>0</v>
      </c>
      <c r="AK501" s="542">
        <v>0</v>
      </c>
      <c r="AL501" s="542">
        <v>0</v>
      </c>
      <c r="AM501" s="542">
        <v>4</v>
      </c>
      <c r="AN501" s="542">
        <v>12</v>
      </c>
      <c r="AO501" s="542">
        <v>0</v>
      </c>
      <c r="AP501" s="542">
        <v>0</v>
      </c>
      <c r="AQ501" s="542">
        <v>0</v>
      </c>
      <c r="AR501" s="542">
        <v>0</v>
      </c>
      <c r="AS501" s="542">
        <v>0</v>
      </c>
      <c r="AT501" s="542">
        <v>4</v>
      </c>
      <c r="AU501" s="542">
        <v>12</v>
      </c>
      <c r="AV501" s="542">
        <v>0</v>
      </c>
      <c r="AW501" s="542">
        <v>0</v>
      </c>
      <c r="AX501" s="542">
        <v>0</v>
      </c>
      <c r="AY501" s="542">
        <v>0</v>
      </c>
      <c r="AZ501" s="542">
        <v>0</v>
      </c>
      <c r="BA501" s="542">
        <v>0</v>
      </c>
      <c r="BB501" s="542">
        <v>0</v>
      </c>
      <c r="BC501" s="542">
        <v>0</v>
      </c>
      <c r="BD501" s="542">
        <v>0</v>
      </c>
      <c r="BE501" s="542">
        <v>0</v>
      </c>
      <c r="BF501" s="542">
        <v>0</v>
      </c>
      <c r="BG501" s="542">
        <v>0</v>
      </c>
      <c r="BH501" s="542">
        <v>0</v>
      </c>
      <c r="BI501" s="542">
        <v>0</v>
      </c>
      <c r="BJ501" s="542">
        <v>0</v>
      </c>
      <c r="BK501" s="542">
        <v>0</v>
      </c>
      <c r="BL501" s="542">
        <v>0</v>
      </c>
      <c r="BM501" s="542">
        <v>0</v>
      </c>
      <c r="BN501" s="550" t="s">
        <v>4490</v>
      </c>
      <c r="BO501" s="551">
        <v>0</v>
      </c>
      <c r="BP501" s="552">
        <v>8</v>
      </c>
      <c r="BQ501" s="553">
        <v>8</v>
      </c>
      <c r="BR501" s="519">
        <v>0</v>
      </c>
      <c r="BS501" s="519">
        <v>0</v>
      </c>
      <c r="BT501" s="519">
        <v>0</v>
      </c>
      <c r="BU501" s="529">
        <v>0</v>
      </c>
      <c r="BV501" s="519">
        <v>0</v>
      </c>
      <c r="BW501" s="519">
        <v>0</v>
      </c>
      <c r="BX501" s="519">
        <v>0</v>
      </c>
      <c r="BY501" s="519">
        <v>0</v>
      </c>
      <c r="BZ501" s="519">
        <v>0</v>
      </c>
      <c r="CA501" s="519">
        <v>0</v>
      </c>
      <c r="CB501" s="519">
        <v>0</v>
      </c>
      <c r="CC501" s="519">
        <v>0</v>
      </c>
      <c r="CD501" s="519">
        <v>0</v>
      </c>
      <c r="CE501" s="519">
        <v>0</v>
      </c>
      <c r="CF501" s="519">
        <v>0</v>
      </c>
      <c r="CG501" s="519">
        <v>0</v>
      </c>
      <c r="CH501" s="519">
        <v>0</v>
      </c>
      <c r="CI501" s="519">
        <v>0</v>
      </c>
      <c r="CJ501" s="519">
        <v>0</v>
      </c>
      <c r="CK501" s="623">
        <f t="shared" si="7"/>
        <v>16</v>
      </c>
      <c r="CL501" s="554">
        <v>16</v>
      </c>
      <c r="CM501" s="554">
        <v>8</v>
      </c>
      <c r="CN501" s="554">
        <v>8</v>
      </c>
      <c r="CO501" s="524">
        <v>8</v>
      </c>
      <c r="CP501" s="726"/>
      <c r="CQ501" s="525" t="s">
        <v>4965</v>
      </c>
      <c r="CR501" s="526" t="s">
        <v>4965</v>
      </c>
      <c r="CS501" s="527" t="s">
        <v>4965</v>
      </c>
      <c r="CT501" s="527" t="s">
        <v>4965</v>
      </c>
      <c r="CU501" s="527" t="s">
        <v>4965</v>
      </c>
    </row>
    <row r="502" spans="1:99" ht="12" customHeight="1" x14ac:dyDescent="0.2">
      <c r="A502" s="540" t="s">
        <v>2442</v>
      </c>
      <c r="B502" s="541" t="s">
        <v>787</v>
      </c>
      <c r="C502" s="541" t="s">
        <v>1432</v>
      </c>
      <c r="D502" s="541" t="s">
        <v>1432</v>
      </c>
      <c r="E502" s="542" t="s">
        <v>788</v>
      </c>
      <c r="F502" s="541" t="s">
        <v>4820</v>
      </c>
      <c r="G502" s="541" t="s">
        <v>789</v>
      </c>
      <c r="H502" s="541" t="s">
        <v>2717</v>
      </c>
      <c r="I502" s="541" t="s">
        <v>790</v>
      </c>
      <c r="J502" s="541">
        <v>527292</v>
      </c>
      <c r="K502" s="541">
        <v>177189</v>
      </c>
      <c r="L502" s="512" t="s">
        <v>4766</v>
      </c>
      <c r="M502" s="543">
        <v>42087</v>
      </c>
      <c r="N502" s="544" t="s">
        <v>1432</v>
      </c>
      <c r="O502" s="541">
        <v>0</v>
      </c>
      <c r="P502" s="541">
        <v>1</v>
      </c>
      <c r="Q502" s="545">
        <v>1</v>
      </c>
      <c r="R502" s="541" t="s">
        <v>1067</v>
      </c>
      <c r="S502" s="541" t="s">
        <v>3187</v>
      </c>
      <c r="T502" s="544" t="s">
        <v>875</v>
      </c>
      <c r="U502" s="544" t="s">
        <v>1068</v>
      </c>
      <c r="V502" s="544"/>
      <c r="W502" s="541" t="s">
        <v>1439</v>
      </c>
      <c r="X502" s="544" t="s">
        <v>1432</v>
      </c>
      <c r="Y502" s="541" t="s">
        <v>1442</v>
      </c>
      <c r="Z502" s="541" t="s">
        <v>3893</v>
      </c>
      <c r="AA502" s="541" t="s">
        <v>1444</v>
      </c>
      <c r="AB502" s="541" t="s">
        <v>4720</v>
      </c>
      <c r="AC502" s="546">
        <v>8.6999999999999994E-2</v>
      </c>
      <c r="AD502" s="547">
        <v>42087</v>
      </c>
      <c r="AE502" s="547" t="s">
        <v>1938</v>
      </c>
      <c r="AF502" s="548"/>
      <c r="AG502" s="517" t="s">
        <v>3063</v>
      </c>
      <c r="AH502" s="542" t="s">
        <v>1445</v>
      </c>
      <c r="AI502" s="542">
        <v>0</v>
      </c>
      <c r="AJ502" s="542">
        <v>0</v>
      </c>
      <c r="AK502" s="542">
        <v>0</v>
      </c>
      <c r="AL502" s="542">
        <v>0</v>
      </c>
      <c r="AM502" s="542">
        <v>0</v>
      </c>
      <c r="AN502" s="542">
        <v>0</v>
      </c>
      <c r="AO502" s="542">
        <v>0</v>
      </c>
      <c r="AP502" s="542">
        <v>1</v>
      </c>
      <c r="AQ502" s="542">
        <v>0</v>
      </c>
      <c r="AR502" s="542">
        <v>0</v>
      </c>
      <c r="AS502" s="542">
        <v>0</v>
      </c>
      <c r="AT502" s="542">
        <v>0</v>
      </c>
      <c r="AU502" s="542">
        <v>0</v>
      </c>
      <c r="AV502" s="542">
        <v>0</v>
      </c>
      <c r="AW502" s="542">
        <v>1</v>
      </c>
      <c r="AX502" s="542">
        <v>0</v>
      </c>
      <c r="AY502" s="542">
        <v>0</v>
      </c>
      <c r="AZ502" s="542">
        <v>0</v>
      </c>
      <c r="BA502" s="542">
        <v>0</v>
      </c>
      <c r="BB502" s="542">
        <v>0</v>
      </c>
      <c r="BC502" s="542">
        <v>0</v>
      </c>
      <c r="BD502" s="542">
        <v>0</v>
      </c>
      <c r="BE502" s="542">
        <v>0</v>
      </c>
      <c r="BF502" s="542">
        <v>0</v>
      </c>
      <c r="BG502" s="542">
        <v>0</v>
      </c>
      <c r="BH502" s="542">
        <v>0</v>
      </c>
      <c r="BI502" s="542">
        <v>0</v>
      </c>
      <c r="BJ502" s="542">
        <v>0</v>
      </c>
      <c r="BK502" s="542">
        <v>0</v>
      </c>
      <c r="BL502" s="542">
        <v>0</v>
      </c>
      <c r="BM502" s="542">
        <v>0</v>
      </c>
      <c r="BN502" s="550" t="s">
        <v>4490</v>
      </c>
      <c r="BO502" s="551">
        <v>0</v>
      </c>
      <c r="BP502" s="552">
        <v>0.5</v>
      </c>
      <c r="BQ502" s="553">
        <v>0.5</v>
      </c>
      <c r="BR502" s="519">
        <v>0</v>
      </c>
      <c r="BS502" s="519">
        <v>0</v>
      </c>
      <c r="BT502" s="519">
        <v>0</v>
      </c>
      <c r="BU502" s="529">
        <v>0</v>
      </c>
      <c r="BV502" s="519">
        <v>0</v>
      </c>
      <c r="BW502" s="519">
        <v>0</v>
      </c>
      <c r="BX502" s="519">
        <v>0</v>
      </c>
      <c r="BY502" s="519">
        <v>0</v>
      </c>
      <c r="BZ502" s="519">
        <v>0</v>
      </c>
      <c r="CA502" s="519">
        <v>0</v>
      </c>
      <c r="CB502" s="519">
        <v>0</v>
      </c>
      <c r="CC502" s="519">
        <v>0</v>
      </c>
      <c r="CD502" s="519">
        <v>0</v>
      </c>
      <c r="CE502" s="519">
        <v>0</v>
      </c>
      <c r="CF502" s="519">
        <v>0</v>
      </c>
      <c r="CG502" s="519">
        <v>0</v>
      </c>
      <c r="CH502" s="519">
        <v>0</v>
      </c>
      <c r="CI502" s="519">
        <v>0</v>
      </c>
      <c r="CJ502" s="519">
        <v>0</v>
      </c>
      <c r="CK502" s="623">
        <f t="shared" si="7"/>
        <v>1</v>
      </c>
      <c r="CL502" s="554">
        <v>1</v>
      </c>
      <c r="CM502" s="554">
        <v>0.5</v>
      </c>
      <c r="CN502" s="554">
        <v>0.5</v>
      </c>
      <c r="CO502" s="524">
        <v>8</v>
      </c>
      <c r="CP502" s="726"/>
      <c r="CQ502" s="525" t="s">
        <v>4965</v>
      </c>
      <c r="CR502" s="526" t="s">
        <v>4965</v>
      </c>
      <c r="CS502" s="527" t="s">
        <v>4965</v>
      </c>
      <c r="CT502" s="527" t="s">
        <v>4965</v>
      </c>
      <c r="CU502" s="527" t="s">
        <v>4965</v>
      </c>
    </row>
    <row r="503" spans="1:99" ht="12" customHeight="1" x14ac:dyDescent="0.2">
      <c r="A503" s="540" t="s">
        <v>2442</v>
      </c>
      <c r="B503" s="541" t="s">
        <v>1069</v>
      </c>
      <c r="C503" s="541" t="s">
        <v>1432</v>
      </c>
      <c r="D503" s="541" t="s">
        <v>1432</v>
      </c>
      <c r="E503" s="542" t="s">
        <v>1432</v>
      </c>
      <c r="F503" s="541" t="s">
        <v>280</v>
      </c>
      <c r="G503" s="541" t="s">
        <v>1070</v>
      </c>
      <c r="H503" s="541" t="s">
        <v>1458</v>
      </c>
      <c r="I503" s="541" t="s">
        <v>1071</v>
      </c>
      <c r="J503" s="541">
        <v>523865</v>
      </c>
      <c r="K503" s="541">
        <v>175413</v>
      </c>
      <c r="L503" s="512" t="s">
        <v>3088</v>
      </c>
      <c r="M503" s="543">
        <v>42094</v>
      </c>
      <c r="N503" s="544" t="s">
        <v>1432</v>
      </c>
      <c r="O503" s="541">
        <v>1</v>
      </c>
      <c r="P503" s="541">
        <v>2</v>
      </c>
      <c r="Q503" s="545">
        <v>1</v>
      </c>
      <c r="R503" s="541" t="s">
        <v>2</v>
      </c>
      <c r="S503" s="541" t="s">
        <v>1438</v>
      </c>
      <c r="T503" s="544" t="s">
        <v>774</v>
      </c>
      <c r="U503" s="544" t="s">
        <v>1072</v>
      </c>
      <c r="V503" s="544"/>
      <c r="W503" s="541" t="s">
        <v>1439</v>
      </c>
      <c r="X503" s="544" t="s">
        <v>1432</v>
      </c>
      <c r="Y503" s="541" t="s">
        <v>1442</v>
      </c>
      <c r="Z503" s="541" t="s">
        <v>4694</v>
      </c>
      <c r="AA503" s="541" t="s">
        <v>1444</v>
      </c>
      <c r="AB503" s="541" t="s">
        <v>1454</v>
      </c>
      <c r="AC503" s="546">
        <v>8.9999999999999993E-3</v>
      </c>
      <c r="AD503" s="547">
        <v>42094</v>
      </c>
      <c r="AE503" s="547" t="s">
        <v>1938</v>
      </c>
      <c r="AF503" s="548"/>
      <c r="AG503" s="517" t="s">
        <v>3063</v>
      </c>
      <c r="AH503" s="542" t="s">
        <v>1445</v>
      </c>
      <c r="AI503" s="542">
        <v>0</v>
      </c>
      <c r="AJ503" s="542">
        <v>0</v>
      </c>
      <c r="AK503" s="542">
        <v>0</v>
      </c>
      <c r="AL503" s="542">
        <v>0</v>
      </c>
      <c r="AM503" s="542">
        <v>0</v>
      </c>
      <c r="AN503" s="542">
        <v>1</v>
      </c>
      <c r="AO503" s="542">
        <v>1</v>
      </c>
      <c r="AP503" s="542">
        <v>-1</v>
      </c>
      <c r="AQ503" s="542">
        <v>0</v>
      </c>
      <c r="AR503" s="542">
        <v>0</v>
      </c>
      <c r="AS503" s="542">
        <v>0</v>
      </c>
      <c r="AT503" s="542">
        <v>0</v>
      </c>
      <c r="AU503" s="542">
        <v>1</v>
      </c>
      <c r="AV503" s="542">
        <v>1</v>
      </c>
      <c r="AW503" s="542">
        <v>0</v>
      </c>
      <c r="AX503" s="542">
        <v>0</v>
      </c>
      <c r="AY503" s="542">
        <v>0</v>
      </c>
      <c r="AZ503" s="542">
        <v>0</v>
      </c>
      <c r="BA503" s="542">
        <v>0</v>
      </c>
      <c r="BB503" s="542">
        <v>0</v>
      </c>
      <c r="BC503" s="542">
        <v>0</v>
      </c>
      <c r="BD503" s="542">
        <v>-1</v>
      </c>
      <c r="BE503" s="542">
        <v>0</v>
      </c>
      <c r="BF503" s="542">
        <v>0</v>
      </c>
      <c r="BG503" s="542">
        <v>0</v>
      </c>
      <c r="BH503" s="542">
        <v>0</v>
      </c>
      <c r="BI503" s="542">
        <v>0</v>
      </c>
      <c r="BJ503" s="542">
        <v>0</v>
      </c>
      <c r="BK503" s="542">
        <v>0</v>
      </c>
      <c r="BL503" s="542">
        <v>0</v>
      </c>
      <c r="BM503" s="542">
        <v>0</v>
      </c>
      <c r="BN503" s="550" t="s">
        <v>4490</v>
      </c>
      <c r="BO503" s="551">
        <v>0</v>
      </c>
      <c r="BP503" s="552">
        <v>0.5</v>
      </c>
      <c r="BQ503" s="553">
        <v>0.5</v>
      </c>
      <c r="BR503" s="519">
        <v>0</v>
      </c>
      <c r="BS503" s="519">
        <v>0</v>
      </c>
      <c r="BT503" s="519">
        <v>0</v>
      </c>
      <c r="BU503" s="529">
        <v>0</v>
      </c>
      <c r="BV503" s="519">
        <v>0</v>
      </c>
      <c r="BW503" s="519">
        <v>0</v>
      </c>
      <c r="BX503" s="519">
        <v>0</v>
      </c>
      <c r="BY503" s="519">
        <v>0</v>
      </c>
      <c r="BZ503" s="519">
        <v>0</v>
      </c>
      <c r="CA503" s="519">
        <v>0</v>
      </c>
      <c r="CB503" s="519">
        <v>0</v>
      </c>
      <c r="CC503" s="519">
        <v>0</v>
      </c>
      <c r="CD503" s="519">
        <v>0</v>
      </c>
      <c r="CE503" s="519">
        <v>0</v>
      </c>
      <c r="CF503" s="519">
        <v>0</v>
      </c>
      <c r="CG503" s="519">
        <v>0</v>
      </c>
      <c r="CH503" s="519">
        <v>0</v>
      </c>
      <c r="CI503" s="519">
        <v>0</v>
      </c>
      <c r="CJ503" s="519">
        <v>0</v>
      </c>
      <c r="CK503" s="623">
        <f t="shared" si="7"/>
        <v>1</v>
      </c>
      <c r="CL503" s="554">
        <v>1</v>
      </c>
      <c r="CM503" s="554">
        <v>0.5</v>
      </c>
      <c r="CN503" s="554">
        <v>0.5</v>
      </c>
      <c r="CO503" s="524">
        <v>2</v>
      </c>
      <c r="CP503" s="524"/>
      <c r="CQ503" s="525" t="s">
        <v>4965</v>
      </c>
      <c r="CR503" s="526" t="s">
        <v>4965</v>
      </c>
      <c r="CS503" s="527" t="s">
        <v>4965</v>
      </c>
      <c r="CT503" s="527" t="s">
        <v>4965</v>
      </c>
      <c r="CU503" s="527" t="s">
        <v>4965</v>
      </c>
    </row>
    <row r="504" spans="1:99" ht="12" customHeight="1" x14ac:dyDescent="0.2">
      <c r="A504" s="540" t="s">
        <v>2442</v>
      </c>
      <c r="B504" s="541" t="s">
        <v>1073</v>
      </c>
      <c r="C504" s="541" t="s">
        <v>1432</v>
      </c>
      <c r="D504" s="541" t="s">
        <v>1432</v>
      </c>
      <c r="E504" s="542" t="s">
        <v>1432</v>
      </c>
      <c r="F504" s="541" t="s">
        <v>381</v>
      </c>
      <c r="G504" s="541" t="s">
        <v>4568</v>
      </c>
      <c r="H504" s="541" t="s">
        <v>1458</v>
      </c>
      <c r="I504" s="541" t="s">
        <v>382</v>
      </c>
      <c r="J504" s="541">
        <v>523602</v>
      </c>
      <c r="K504" s="541">
        <v>175799</v>
      </c>
      <c r="L504" s="512" t="s">
        <v>3088</v>
      </c>
      <c r="M504" s="543">
        <v>42093</v>
      </c>
      <c r="N504" s="544" t="s">
        <v>1432</v>
      </c>
      <c r="O504" s="541">
        <v>0</v>
      </c>
      <c r="P504" s="541">
        <v>9</v>
      </c>
      <c r="Q504" s="545">
        <v>9</v>
      </c>
      <c r="R504" s="541" t="s">
        <v>1074</v>
      </c>
      <c r="S504" s="541" t="s">
        <v>1438</v>
      </c>
      <c r="T504" s="544" t="s">
        <v>1075</v>
      </c>
      <c r="U504" s="544" t="s">
        <v>202</v>
      </c>
      <c r="V504" s="544"/>
      <c r="W504" s="541" t="s">
        <v>1439</v>
      </c>
      <c r="X504" s="544" t="s">
        <v>1432</v>
      </c>
      <c r="Y504" s="541" t="s">
        <v>1442</v>
      </c>
      <c r="Z504" s="541" t="s">
        <v>4694</v>
      </c>
      <c r="AA504" s="541" t="s">
        <v>1444</v>
      </c>
      <c r="AB504" s="541" t="s">
        <v>2713</v>
      </c>
      <c r="AC504" s="546">
        <v>1.7000000000000001E-2</v>
      </c>
      <c r="AD504" s="547">
        <v>42093</v>
      </c>
      <c r="AE504" s="547" t="s">
        <v>1938</v>
      </c>
      <c r="AF504" s="548"/>
      <c r="AG504" s="517" t="s">
        <v>3063</v>
      </c>
      <c r="AH504" s="542" t="s">
        <v>1445</v>
      </c>
      <c r="AI504" s="542">
        <v>0</v>
      </c>
      <c r="AJ504" s="542">
        <v>0</v>
      </c>
      <c r="AK504" s="542">
        <v>0</v>
      </c>
      <c r="AL504" s="542">
        <v>0</v>
      </c>
      <c r="AM504" s="542">
        <v>2</v>
      </c>
      <c r="AN504" s="542">
        <v>7</v>
      </c>
      <c r="AO504" s="542">
        <v>0</v>
      </c>
      <c r="AP504" s="542">
        <v>0</v>
      </c>
      <c r="AQ504" s="542">
        <v>0</v>
      </c>
      <c r="AR504" s="542">
        <v>0</v>
      </c>
      <c r="AS504" s="542">
        <v>0</v>
      </c>
      <c r="AT504" s="542">
        <v>2</v>
      </c>
      <c r="AU504" s="542">
        <v>7</v>
      </c>
      <c r="AV504" s="542">
        <v>0</v>
      </c>
      <c r="AW504" s="542">
        <v>0</v>
      </c>
      <c r="AX504" s="542">
        <v>0</v>
      </c>
      <c r="AY504" s="542">
        <v>0</v>
      </c>
      <c r="AZ504" s="542">
        <v>0</v>
      </c>
      <c r="BA504" s="542">
        <v>0</v>
      </c>
      <c r="BB504" s="542">
        <v>0</v>
      </c>
      <c r="BC504" s="542">
        <v>0</v>
      </c>
      <c r="BD504" s="542">
        <v>0</v>
      </c>
      <c r="BE504" s="542">
        <v>0</v>
      </c>
      <c r="BF504" s="542">
        <v>0</v>
      </c>
      <c r="BG504" s="542">
        <v>0</v>
      </c>
      <c r="BH504" s="542">
        <v>0</v>
      </c>
      <c r="BI504" s="542">
        <v>0</v>
      </c>
      <c r="BJ504" s="542">
        <v>0</v>
      </c>
      <c r="BK504" s="542">
        <v>0</v>
      </c>
      <c r="BL504" s="542">
        <v>0</v>
      </c>
      <c r="BM504" s="542">
        <v>0</v>
      </c>
      <c r="BN504" s="550" t="s">
        <v>4490</v>
      </c>
      <c r="BO504" s="551">
        <v>0</v>
      </c>
      <c r="BP504" s="552">
        <v>4.5</v>
      </c>
      <c r="BQ504" s="553">
        <v>4.5</v>
      </c>
      <c r="BR504" s="519">
        <v>0</v>
      </c>
      <c r="BS504" s="519">
        <v>0</v>
      </c>
      <c r="BT504" s="519">
        <v>0</v>
      </c>
      <c r="BU504" s="529">
        <v>0</v>
      </c>
      <c r="BV504" s="519">
        <v>0</v>
      </c>
      <c r="BW504" s="519">
        <v>0</v>
      </c>
      <c r="BX504" s="519">
        <v>0</v>
      </c>
      <c r="BY504" s="519">
        <v>0</v>
      </c>
      <c r="BZ504" s="519">
        <v>0</v>
      </c>
      <c r="CA504" s="519">
        <v>0</v>
      </c>
      <c r="CB504" s="519">
        <v>0</v>
      </c>
      <c r="CC504" s="519">
        <v>0</v>
      </c>
      <c r="CD504" s="519">
        <v>0</v>
      </c>
      <c r="CE504" s="519">
        <v>0</v>
      </c>
      <c r="CF504" s="519">
        <v>0</v>
      </c>
      <c r="CG504" s="519">
        <v>0</v>
      </c>
      <c r="CH504" s="519">
        <v>0</v>
      </c>
      <c r="CI504" s="519">
        <v>0</v>
      </c>
      <c r="CJ504" s="519">
        <v>0</v>
      </c>
      <c r="CK504" s="623">
        <f t="shared" si="7"/>
        <v>9</v>
      </c>
      <c r="CL504" s="554">
        <v>9</v>
      </c>
      <c r="CM504" s="554">
        <v>4.5</v>
      </c>
      <c r="CN504" s="554">
        <v>4.5</v>
      </c>
      <c r="CO504" s="524">
        <v>2</v>
      </c>
      <c r="CP504" s="524"/>
      <c r="CQ504" s="525" t="s">
        <v>4965</v>
      </c>
      <c r="CR504" s="526" t="s">
        <v>4965</v>
      </c>
      <c r="CS504" s="527" t="s">
        <v>4965</v>
      </c>
      <c r="CT504" s="527" t="s">
        <v>4965</v>
      </c>
      <c r="CU504" s="527" t="s">
        <v>4965</v>
      </c>
    </row>
    <row r="505" spans="1:99" ht="12" customHeight="1" x14ac:dyDescent="0.2">
      <c r="A505" s="540" t="s">
        <v>2442</v>
      </c>
      <c r="B505" s="541" t="s">
        <v>1076</v>
      </c>
      <c r="C505" s="541" t="s">
        <v>1432</v>
      </c>
      <c r="D505" s="541" t="s">
        <v>1432</v>
      </c>
      <c r="E505" s="542" t="s">
        <v>1432</v>
      </c>
      <c r="F505" s="541" t="s">
        <v>1077</v>
      </c>
      <c r="G505" s="541" t="s">
        <v>5039</v>
      </c>
      <c r="H505" s="541" t="s">
        <v>3299</v>
      </c>
      <c r="I505" s="541" t="s">
        <v>1078</v>
      </c>
      <c r="J505" s="541">
        <v>528701</v>
      </c>
      <c r="K505" s="541">
        <v>177008</v>
      </c>
      <c r="L505" s="512" t="s">
        <v>3066</v>
      </c>
      <c r="M505" s="543">
        <v>42094</v>
      </c>
      <c r="N505" s="544" t="s">
        <v>1432</v>
      </c>
      <c r="O505" s="541">
        <v>0</v>
      </c>
      <c r="P505" s="541">
        <v>1</v>
      </c>
      <c r="Q505" s="545">
        <v>1</v>
      </c>
      <c r="R505" s="541" t="s">
        <v>1079</v>
      </c>
      <c r="S505" s="541" t="s">
        <v>1438</v>
      </c>
      <c r="T505" s="544" t="s">
        <v>1080</v>
      </c>
      <c r="U505" s="544" t="s">
        <v>1746</v>
      </c>
      <c r="V505" s="544"/>
      <c r="W505" s="541" t="s">
        <v>1439</v>
      </c>
      <c r="X505" s="544" t="s">
        <v>1432</v>
      </c>
      <c r="Y505" s="541" t="s">
        <v>1442</v>
      </c>
      <c r="Z505" s="541" t="s">
        <v>4694</v>
      </c>
      <c r="AA505" s="541" t="s">
        <v>1444</v>
      </c>
      <c r="AB505" s="541" t="s">
        <v>2713</v>
      </c>
      <c r="AC505" s="546">
        <v>4.0000000000000001E-3</v>
      </c>
      <c r="AD505" s="547">
        <v>42094</v>
      </c>
      <c r="AE505" s="547" t="s">
        <v>1938</v>
      </c>
      <c r="AF505" s="548"/>
      <c r="AG505" s="517" t="s">
        <v>3063</v>
      </c>
      <c r="AH505" s="542" t="s">
        <v>1445</v>
      </c>
      <c r="AI505" s="542"/>
      <c r="AJ505" s="542">
        <v>0</v>
      </c>
      <c r="AK505" s="542">
        <v>0</v>
      </c>
      <c r="AL505" s="542">
        <v>0</v>
      </c>
      <c r="AM505" s="542">
        <v>0</v>
      </c>
      <c r="AN505" s="542">
        <v>1</v>
      </c>
      <c r="AO505" s="542">
        <v>0</v>
      </c>
      <c r="AP505" s="542">
        <v>0</v>
      </c>
      <c r="AQ505" s="542">
        <v>0</v>
      </c>
      <c r="AR505" s="542">
        <v>0</v>
      </c>
      <c r="AS505" s="542">
        <v>0</v>
      </c>
      <c r="AT505" s="542">
        <v>0</v>
      </c>
      <c r="AU505" s="542">
        <v>1</v>
      </c>
      <c r="AV505" s="542">
        <v>0</v>
      </c>
      <c r="AW505" s="542">
        <v>0</v>
      </c>
      <c r="AX505" s="542">
        <v>0</v>
      </c>
      <c r="AY505" s="542">
        <v>0</v>
      </c>
      <c r="AZ505" s="542">
        <v>0</v>
      </c>
      <c r="BA505" s="542">
        <v>0</v>
      </c>
      <c r="BB505" s="542">
        <v>0</v>
      </c>
      <c r="BC505" s="542">
        <v>0</v>
      </c>
      <c r="BD505" s="542">
        <v>0</v>
      </c>
      <c r="BE505" s="542">
        <v>0</v>
      </c>
      <c r="BF505" s="542">
        <v>0</v>
      </c>
      <c r="BG505" s="542">
        <v>0</v>
      </c>
      <c r="BH505" s="542">
        <v>0</v>
      </c>
      <c r="BI505" s="542">
        <v>0</v>
      </c>
      <c r="BJ505" s="542">
        <v>0</v>
      </c>
      <c r="BK505" s="542">
        <v>0</v>
      </c>
      <c r="BL505" s="542">
        <v>0</v>
      </c>
      <c r="BM505" s="542">
        <v>0</v>
      </c>
      <c r="BN505" s="550" t="s">
        <v>4490</v>
      </c>
      <c r="BO505" s="551">
        <v>0</v>
      </c>
      <c r="BP505" s="552">
        <v>0.5</v>
      </c>
      <c r="BQ505" s="553">
        <v>0.5</v>
      </c>
      <c r="BR505" s="519">
        <v>0</v>
      </c>
      <c r="BS505" s="519">
        <v>0</v>
      </c>
      <c r="BT505" s="519">
        <v>0</v>
      </c>
      <c r="BU505" s="529">
        <v>0</v>
      </c>
      <c r="BV505" s="519">
        <v>0</v>
      </c>
      <c r="BW505" s="519">
        <v>0</v>
      </c>
      <c r="BX505" s="519">
        <v>0</v>
      </c>
      <c r="BY505" s="519">
        <v>0</v>
      </c>
      <c r="BZ505" s="519">
        <v>0</v>
      </c>
      <c r="CA505" s="519">
        <v>0</v>
      </c>
      <c r="CB505" s="519">
        <v>0</v>
      </c>
      <c r="CC505" s="519">
        <v>0</v>
      </c>
      <c r="CD505" s="519">
        <v>0</v>
      </c>
      <c r="CE505" s="519">
        <v>0</v>
      </c>
      <c r="CF505" s="519">
        <v>0</v>
      </c>
      <c r="CG505" s="519">
        <v>0</v>
      </c>
      <c r="CH505" s="519">
        <v>0</v>
      </c>
      <c r="CI505" s="519">
        <v>0</v>
      </c>
      <c r="CJ505" s="519">
        <v>0</v>
      </c>
      <c r="CK505" s="623">
        <f t="shared" si="7"/>
        <v>1</v>
      </c>
      <c r="CL505" s="554">
        <v>1</v>
      </c>
      <c r="CM505" s="554">
        <v>0.5</v>
      </c>
      <c r="CN505" s="554">
        <v>0.5</v>
      </c>
      <c r="CO505" s="524">
        <v>2</v>
      </c>
      <c r="CP505" s="524" t="s">
        <v>1938</v>
      </c>
      <c r="CQ505" s="525" t="s">
        <v>4965</v>
      </c>
      <c r="CR505" s="556" t="s">
        <v>1938</v>
      </c>
      <c r="CS505" s="527" t="s">
        <v>4965</v>
      </c>
      <c r="CT505" s="527" t="s">
        <v>4965</v>
      </c>
      <c r="CU505" s="527" t="s">
        <v>4965</v>
      </c>
    </row>
    <row r="506" spans="1:99" ht="12" customHeight="1" x14ac:dyDescent="0.2">
      <c r="A506" s="540" t="s">
        <v>2442</v>
      </c>
      <c r="B506" s="541" t="s">
        <v>1081</v>
      </c>
      <c r="C506" s="541" t="s">
        <v>1432</v>
      </c>
      <c r="D506" s="541" t="s">
        <v>1432</v>
      </c>
      <c r="E506" s="542" t="s">
        <v>1432</v>
      </c>
      <c r="F506" s="541" t="s">
        <v>1082</v>
      </c>
      <c r="G506" s="541" t="s">
        <v>200</v>
      </c>
      <c r="H506" s="541" t="s">
        <v>2717</v>
      </c>
      <c r="I506" s="541" t="s">
        <v>201</v>
      </c>
      <c r="J506" s="541">
        <v>525236</v>
      </c>
      <c r="K506" s="541">
        <v>173895</v>
      </c>
      <c r="L506" s="512" t="s">
        <v>3087</v>
      </c>
      <c r="M506" s="543">
        <v>42079</v>
      </c>
      <c r="N506" s="544" t="s">
        <v>1432</v>
      </c>
      <c r="O506" s="541">
        <v>1</v>
      </c>
      <c r="P506" s="541">
        <v>2</v>
      </c>
      <c r="Q506" s="545">
        <v>1</v>
      </c>
      <c r="R506" s="541" t="s">
        <v>1083</v>
      </c>
      <c r="S506" s="541" t="s">
        <v>1438</v>
      </c>
      <c r="T506" s="544" t="s">
        <v>876</v>
      </c>
      <c r="U506" s="544" t="s">
        <v>1084</v>
      </c>
      <c r="V506" s="544"/>
      <c r="W506" s="541" t="s">
        <v>1439</v>
      </c>
      <c r="X506" s="544" t="s">
        <v>1432</v>
      </c>
      <c r="Y506" s="541" t="s">
        <v>1442</v>
      </c>
      <c r="Z506" s="541" t="s">
        <v>4694</v>
      </c>
      <c r="AA506" s="541" t="s">
        <v>1444</v>
      </c>
      <c r="AB506" s="541" t="s">
        <v>2723</v>
      </c>
      <c r="AC506" s="546">
        <v>7.0000000000000001E-3</v>
      </c>
      <c r="AD506" s="547">
        <v>42079</v>
      </c>
      <c r="AE506" s="547" t="s">
        <v>1938</v>
      </c>
      <c r="AF506" s="548"/>
      <c r="AG506" s="517" t="s">
        <v>3063</v>
      </c>
      <c r="AH506" s="542" t="s">
        <v>1445</v>
      </c>
      <c r="AI506" s="542">
        <v>0</v>
      </c>
      <c r="AJ506" s="542">
        <v>0</v>
      </c>
      <c r="AK506" s="542">
        <v>0</v>
      </c>
      <c r="AL506" s="542">
        <v>0</v>
      </c>
      <c r="AM506" s="542">
        <v>1</v>
      </c>
      <c r="AN506" s="542">
        <v>1</v>
      </c>
      <c r="AO506" s="542">
        <v>-1</v>
      </c>
      <c r="AP506" s="542">
        <v>0</v>
      </c>
      <c r="AQ506" s="542">
        <v>0</v>
      </c>
      <c r="AR506" s="542">
        <v>0</v>
      </c>
      <c r="AS506" s="542">
        <v>0</v>
      </c>
      <c r="AT506" s="542">
        <v>1</v>
      </c>
      <c r="AU506" s="542">
        <v>1</v>
      </c>
      <c r="AV506" s="542">
        <v>-1</v>
      </c>
      <c r="AW506" s="542">
        <v>0</v>
      </c>
      <c r="AX506" s="542">
        <v>0</v>
      </c>
      <c r="AY506" s="542">
        <v>0</v>
      </c>
      <c r="AZ506" s="542">
        <v>0</v>
      </c>
      <c r="BA506" s="542">
        <v>0</v>
      </c>
      <c r="BB506" s="542">
        <v>0</v>
      </c>
      <c r="BC506" s="542">
        <v>0</v>
      </c>
      <c r="BD506" s="542">
        <v>0</v>
      </c>
      <c r="BE506" s="542">
        <v>0</v>
      </c>
      <c r="BF506" s="542">
        <v>0</v>
      </c>
      <c r="BG506" s="542">
        <v>0</v>
      </c>
      <c r="BH506" s="542">
        <v>0</v>
      </c>
      <c r="BI506" s="542">
        <v>0</v>
      </c>
      <c r="BJ506" s="542">
        <v>0</v>
      </c>
      <c r="BK506" s="542">
        <v>0</v>
      </c>
      <c r="BL506" s="542">
        <v>0</v>
      </c>
      <c r="BM506" s="542">
        <v>0</v>
      </c>
      <c r="BN506" s="550" t="s">
        <v>4490</v>
      </c>
      <c r="BO506" s="551">
        <v>0</v>
      </c>
      <c r="BP506" s="552">
        <v>0.5</v>
      </c>
      <c r="BQ506" s="553">
        <v>0.5</v>
      </c>
      <c r="BR506" s="519">
        <v>0</v>
      </c>
      <c r="BS506" s="519">
        <v>0</v>
      </c>
      <c r="BT506" s="519">
        <v>0</v>
      </c>
      <c r="BU506" s="529">
        <v>0</v>
      </c>
      <c r="BV506" s="519">
        <v>0</v>
      </c>
      <c r="BW506" s="519">
        <v>0</v>
      </c>
      <c r="BX506" s="519">
        <v>0</v>
      </c>
      <c r="BY506" s="519">
        <v>0</v>
      </c>
      <c r="BZ506" s="519">
        <v>0</v>
      </c>
      <c r="CA506" s="519">
        <v>0</v>
      </c>
      <c r="CB506" s="519">
        <v>0</v>
      </c>
      <c r="CC506" s="519">
        <v>0</v>
      </c>
      <c r="CD506" s="519">
        <v>0</v>
      </c>
      <c r="CE506" s="519">
        <v>0</v>
      </c>
      <c r="CF506" s="519">
        <v>0</v>
      </c>
      <c r="CG506" s="519">
        <v>0</v>
      </c>
      <c r="CH506" s="519">
        <v>0</v>
      </c>
      <c r="CI506" s="519">
        <v>0</v>
      </c>
      <c r="CJ506" s="519">
        <v>0</v>
      </c>
      <c r="CK506" s="623">
        <f t="shared" si="7"/>
        <v>1</v>
      </c>
      <c r="CL506" s="554">
        <v>1</v>
      </c>
      <c r="CM506" s="554">
        <v>0.5</v>
      </c>
      <c r="CN506" s="554">
        <v>0.5</v>
      </c>
      <c r="CO506" s="524">
        <v>2</v>
      </c>
      <c r="CP506" s="524"/>
      <c r="CQ506" s="525" t="s">
        <v>4965</v>
      </c>
      <c r="CR506" s="526" t="s">
        <v>4965</v>
      </c>
      <c r="CS506" s="527" t="s">
        <v>4965</v>
      </c>
      <c r="CT506" s="527" t="s">
        <v>4965</v>
      </c>
      <c r="CU506" s="527" t="s">
        <v>4965</v>
      </c>
    </row>
    <row r="507" spans="1:99" ht="12" customHeight="1" x14ac:dyDescent="0.2">
      <c r="A507" s="540" t="s">
        <v>2442</v>
      </c>
      <c r="B507" s="541" t="s">
        <v>1085</v>
      </c>
      <c r="C507" s="541" t="s">
        <v>1432</v>
      </c>
      <c r="D507" s="541" t="s">
        <v>1432</v>
      </c>
      <c r="E507" s="542" t="s">
        <v>1432</v>
      </c>
      <c r="F507" s="541" t="s">
        <v>1086</v>
      </c>
      <c r="G507" s="541" t="s">
        <v>4568</v>
      </c>
      <c r="H507" s="541" t="s">
        <v>1458</v>
      </c>
      <c r="I507" s="541" t="s">
        <v>4690</v>
      </c>
      <c r="J507" s="541">
        <v>523526</v>
      </c>
      <c r="K507" s="541">
        <v>175830</v>
      </c>
      <c r="L507" s="512" t="s">
        <v>3088</v>
      </c>
      <c r="M507" s="543">
        <v>42094</v>
      </c>
      <c r="N507" s="544" t="s">
        <v>1432</v>
      </c>
      <c r="O507" s="541">
        <v>1</v>
      </c>
      <c r="P507" s="541">
        <v>2</v>
      </c>
      <c r="Q507" s="545">
        <v>1</v>
      </c>
      <c r="R507" s="541" t="s">
        <v>1087</v>
      </c>
      <c r="S507" s="541" t="s">
        <v>1438</v>
      </c>
      <c r="T507" s="544" t="s">
        <v>1075</v>
      </c>
      <c r="U507" s="544" t="s">
        <v>202</v>
      </c>
      <c r="V507" s="544"/>
      <c r="W507" s="541" t="s">
        <v>1439</v>
      </c>
      <c r="X507" s="544" t="s">
        <v>1432</v>
      </c>
      <c r="Y507" s="541" t="s">
        <v>1442</v>
      </c>
      <c r="Z507" s="541" t="s">
        <v>4694</v>
      </c>
      <c r="AA507" s="541" t="s">
        <v>1444</v>
      </c>
      <c r="AB507" s="541" t="s">
        <v>2723</v>
      </c>
      <c r="AC507" s="546">
        <v>0.01</v>
      </c>
      <c r="AD507" s="547">
        <v>42094</v>
      </c>
      <c r="AE507" s="547" t="s">
        <v>1938</v>
      </c>
      <c r="AF507" s="548"/>
      <c r="AG507" s="517" t="s">
        <v>3063</v>
      </c>
      <c r="AH507" s="542" t="s">
        <v>1445</v>
      </c>
      <c r="AI507" s="549"/>
      <c r="AJ507" s="542">
        <v>0</v>
      </c>
      <c r="AK507" s="542">
        <v>0</v>
      </c>
      <c r="AL507" s="542">
        <v>0</v>
      </c>
      <c r="AM507" s="542">
        <v>0</v>
      </c>
      <c r="AN507" s="542">
        <v>2</v>
      </c>
      <c r="AO507" s="542">
        <v>-1</v>
      </c>
      <c r="AP507" s="542">
        <v>0</v>
      </c>
      <c r="AQ507" s="542">
        <v>0</v>
      </c>
      <c r="AR507" s="542">
        <v>0</v>
      </c>
      <c r="AS507" s="542">
        <v>0</v>
      </c>
      <c r="AT507" s="542">
        <v>0</v>
      </c>
      <c r="AU507" s="542">
        <v>2</v>
      </c>
      <c r="AV507" s="542">
        <v>-1</v>
      </c>
      <c r="AW507" s="542">
        <v>0</v>
      </c>
      <c r="AX507" s="542">
        <v>0</v>
      </c>
      <c r="AY507" s="542">
        <v>0</v>
      </c>
      <c r="AZ507" s="542">
        <v>0</v>
      </c>
      <c r="BA507" s="542">
        <v>0</v>
      </c>
      <c r="BB507" s="542">
        <v>0</v>
      </c>
      <c r="BC507" s="542">
        <v>0</v>
      </c>
      <c r="BD507" s="542">
        <v>0</v>
      </c>
      <c r="BE507" s="542">
        <v>0</v>
      </c>
      <c r="BF507" s="542">
        <v>0</v>
      </c>
      <c r="BG507" s="542">
        <v>0</v>
      </c>
      <c r="BH507" s="542">
        <v>0</v>
      </c>
      <c r="BI507" s="542">
        <v>0</v>
      </c>
      <c r="BJ507" s="542">
        <v>0</v>
      </c>
      <c r="BK507" s="542">
        <v>0</v>
      </c>
      <c r="BL507" s="542">
        <v>0</v>
      </c>
      <c r="BM507" s="542">
        <v>0</v>
      </c>
      <c r="BN507" s="550" t="s">
        <v>4490</v>
      </c>
      <c r="BO507" s="551">
        <v>0</v>
      </c>
      <c r="BP507" s="552">
        <v>0.5</v>
      </c>
      <c r="BQ507" s="553">
        <v>0.5</v>
      </c>
      <c r="BR507" s="519">
        <v>0</v>
      </c>
      <c r="BS507" s="519">
        <v>0</v>
      </c>
      <c r="BT507" s="519">
        <v>0</v>
      </c>
      <c r="BU507" s="529">
        <v>0</v>
      </c>
      <c r="BV507" s="519">
        <v>0</v>
      </c>
      <c r="BW507" s="519">
        <v>0</v>
      </c>
      <c r="BX507" s="519">
        <v>0</v>
      </c>
      <c r="BY507" s="519">
        <v>0</v>
      </c>
      <c r="BZ507" s="519">
        <v>0</v>
      </c>
      <c r="CA507" s="519">
        <v>0</v>
      </c>
      <c r="CB507" s="519">
        <v>0</v>
      </c>
      <c r="CC507" s="519">
        <v>0</v>
      </c>
      <c r="CD507" s="519">
        <v>0</v>
      </c>
      <c r="CE507" s="519">
        <v>0</v>
      </c>
      <c r="CF507" s="519">
        <v>0</v>
      </c>
      <c r="CG507" s="519">
        <v>0</v>
      </c>
      <c r="CH507" s="519">
        <v>0</v>
      </c>
      <c r="CI507" s="519">
        <v>0</v>
      </c>
      <c r="CJ507" s="519">
        <v>0</v>
      </c>
      <c r="CK507" s="623">
        <f t="shared" si="7"/>
        <v>1</v>
      </c>
      <c r="CL507" s="554">
        <v>1</v>
      </c>
      <c r="CM507" s="554">
        <v>0.5</v>
      </c>
      <c r="CN507" s="554">
        <v>0.5</v>
      </c>
      <c r="CO507" s="524">
        <v>2</v>
      </c>
      <c r="CP507" s="524"/>
      <c r="CQ507" s="525" t="s">
        <v>4965</v>
      </c>
      <c r="CR507" s="526" t="s">
        <v>4965</v>
      </c>
      <c r="CS507" s="527" t="s">
        <v>4965</v>
      </c>
      <c r="CT507" s="527" t="s">
        <v>4965</v>
      </c>
      <c r="CU507" s="527" t="s">
        <v>4965</v>
      </c>
    </row>
    <row r="508" spans="1:99" ht="12" customHeight="1" x14ac:dyDescent="0.2">
      <c r="A508" s="540" t="s">
        <v>2442</v>
      </c>
      <c r="B508" s="541" t="s">
        <v>1088</v>
      </c>
      <c r="C508" s="541" t="s">
        <v>1432</v>
      </c>
      <c r="D508" s="541" t="s">
        <v>1432</v>
      </c>
      <c r="E508" s="542" t="s">
        <v>2124</v>
      </c>
      <c r="F508" s="541" t="s">
        <v>2125</v>
      </c>
      <c r="G508" s="541" t="s">
        <v>4802</v>
      </c>
      <c r="H508" s="541" t="s">
        <v>1885</v>
      </c>
      <c r="I508" s="541" t="s">
        <v>2126</v>
      </c>
      <c r="J508" s="541">
        <v>526142</v>
      </c>
      <c r="K508" s="541">
        <v>172655</v>
      </c>
      <c r="L508" s="512" t="s">
        <v>3078</v>
      </c>
      <c r="M508" s="543">
        <v>42094</v>
      </c>
      <c r="N508" s="544" t="s">
        <v>1432</v>
      </c>
      <c r="O508" s="541">
        <v>1</v>
      </c>
      <c r="P508" s="541">
        <v>2</v>
      </c>
      <c r="Q508" s="545">
        <v>1</v>
      </c>
      <c r="R508" s="541" t="s">
        <v>1089</v>
      </c>
      <c r="S508" s="541" t="s">
        <v>1438</v>
      </c>
      <c r="T508" s="544" t="s">
        <v>1090</v>
      </c>
      <c r="U508" s="544" t="s">
        <v>1084</v>
      </c>
      <c r="V508" s="544"/>
      <c r="W508" s="541" t="s">
        <v>1439</v>
      </c>
      <c r="X508" s="544" t="s">
        <v>1432</v>
      </c>
      <c r="Y508" s="541" t="s">
        <v>1442</v>
      </c>
      <c r="Z508" s="541" t="s">
        <v>4694</v>
      </c>
      <c r="AA508" s="541" t="s">
        <v>1444</v>
      </c>
      <c r="AB508" s="541" t="s">
        <v>2723</v>
      </c>
      <c r="AC508" s="546">
        <v>5.0000000000000001E-3</v>
      </c>
      <c r="AD508" s="547">
        <v>42094</v>
      </c>
      <c r="AE508" s="547" t="s">
        <v>1938</v>
      </c>
      <c r="AF508" s="548"/>
      <c r="AG508" s="517" t="s">
        <v>3063</v>
      </c>
      <c r="AH508" s="542" t="s">
        <v>1445</v>
      </c>
      <c r="AI508" s="549"/>
      <c r="AJ508" s="542">
        <v>0</v>
      </c>
      <c r="AK508" s="542">
        <v>0</v>
      </c>
      <c r="AL508" s="542">
        <v>0</v>
      </c>
      <c r="AM508" s="542">
        <v>2</v>
      </c>
      <c r="AN508" s="542">
        <v>-1</v>
      </c>
      <c r="AO508" s="542">
        <v>0</v>
      </c>
      <c r="AP508" s="542">
        <v>0</v>
      </c>
      <c r="AQ508" s="542">
        <v>0</v>
      </c>
      <c r="AR508" s="542">
        <v>0</v>
      </c>
      <c r="AS508" s="542">
        <v>0</v>
      </c>
      <c r="AT508" s="542">
        <v>2</v>
      </c>
      <c r="AU508" s="542">
        <v>-1</v>
      </c>
      <c r="AV508" s="542">
        <v>0</v>
      </c>
      <c r="AW508" s="542">
        <v>0</v>
      </c>
      <c r="AX508" s="542">
        <v>0</v>
      </c>
      <c r="AY508" s="542">
        <v>0</v>
      </c>
      <c r="AZ508" s="542">
        <v>0</v>
      </c>
      <c r="BA508" s="542">
        <v>0</v>
      </c>
      <c r="BB508" s="542">
        <v>0</v>
      </c>
      <c r="BC508" s="542">
        <v>0</v>
      </c>
      <c r="BD508" s="542">
        <v>0</v>
      </c>
      <c r="BE508" s="542">
        <v>0</v>
      </c>
      <c r="BF508" s="542">
        <v>0</v>
      </c>
      <c r="BG508" s="542">
        <v>0</v>
      </c>
      <c r="BH508" s="542">
        <v>0</v>
      </c>
      <c r="BI508" s="542">
        <v>0</v>
      </c>
      <c r="BJ508" s="542">
        <v>0</v>
      </c>
      <c r="BK508" s="542">
        <v>0</v>
      </c>
      <c r="BL508" s="542">
        <v>0</v>
      </c>
      <c r="BM508" s="542">
        <v>0</v>
      </c>
      <c r="BN508" s="550" t="s">
        <v>4490</v>
      </c>
      <c r="BO508" s="551">
        <v>0</v>
      </c>
      <c r="BP508" s="552">
        <v>0.5</v>
      </c>
      <c r="BQ508" s="553">
        <v>0.5</v>
      </c>
      <c r="BR508" s="519">
        <v>0</v>
      </c>
      <c r="BS508" s="519">
        <v>0</v>
      </c>
      <c r="BT508" s="519">
        <v>0</v>
      </c>
      <c r="BU508" s="529">
        <v>0</v>
      </c>
      <c r="BV508" s="519">
        <v>0</v>
      </c>
      <c r="BW508" s="519">
        <v>0</v>
      </c>
      <c r="BX508" s="519">
        <v>0</v>
      </c>
      <c r="BY508" s="519">
        <v>0</v>
      </c>
      <c r="BZ508" s="519">
        <v>0</v>
      </c>
      <c r="CA508" s="519">
        <v>0</v>
      </c>
      <c r="CB508" s="519">
        <v>0</v>
      </c>
      <c r="CC508" s="519">
        <v>0</v>
      </c>
      <c r="CD508" s="519">
        <v>0</v>
      </c>
      <c r="CE508" s="519">
        <v>0</v>
      </c>
      <c r="CF508" s="519">
        <v>0</v>
      </c>
      <c r="CG508" s="519">
        <v>0</v>
      </c>
      <c r="CH508" s="519">
        <v>0</v>
      </c>
      <c r="CI508" s="519">
        <v>0</v>
      </c>
      <c r="CJ508" s="519">
        <v>0</v>
      </c>
      <c r="CK508" s="623">
        <f t="shared" si="7"/>
        <v>1</v>
      </c>
      <c r="CL508" s="554">
        <v>1</v>
      </c>
      <c r="CM508" s="554">
        <v>0.5</v>
      </c>
      <c r="CN508" s="554">
        <v>0.5</v>
      </c>
      <c r="CO508" s="524">
        <v>2</v>
      </c>
      <c r="CP508" s="524"/>
      <c r="CQ508" s="525" t="s">
        <v>4965</v>
      </c>
      <c r="CR508" s="526" t="s">
        <v>4965</v>
      </c>
      <c r="CS508" s="527" t="s">
        <v>4965</v>
      </c>
      <c r="CT508" s="527" t="s">
        <v>4965</v>
      </c>
      <c r="CU508" s="527" t="s">
        <v>4965</v>
      </c>
    </row>
    <row r="509" spans="1:99" ht="12" customHeight="1" x14ac:dyDescent="0.2">
      <c r="A509" s="540" t="s">
        <v>2442</v>
      </c>
      <c r="B509" s="541" t="s">
        <v>1091</v>
      </c>
      <c r="C509" s="541" t="s">
        <v>1432</v>
      </c>
      <c r="D509" s="541" t="s">
        <v>1432</v>
      </c>
      <c r="E509" s="542" t="s">
        <v>1432</v>
      </c>
      <c r="F509" s="541" t="s">
        <v>1092</v>
      </c>
      <c r="G509" s="541" t="s">
        <v>1093</v>
      </c>
      <c r="H509" s="541" t="s">
        <v>2717</v>
      </c>
      <c r="I509" s="541" t="s">
        <v>1094</v>
      </c>
      <c r="J509" s="541">
        <v>526997</v>
      </c>
      <c r="K509" s="541">
        <v>175065</v>
      </c>
      <c r="L509" s="512" t="s">
        <v>3080</v>
      </c>
      <c r="M509" s="543">
        <v>42094</v>
      </c>
      <c r="N509" s="544" t="s">
        <v>1432</v>
      </c>
      <c r="O509" s="541">
        <v>2</v>
      </c>
      <c r="P509" s="541">
        <v>3</v>
      </c>
      <c r="Q509" s="545">
        <v>1</v>
      </c>
      <c r="R509" s="541" t="s">
        <v>2541</v>
      </c>
      <c r="S509" s="541" t="s">
        <v>1438</v>
      </c>
      <c r="T509" s="544" t="s">
        <v>2542</v>
      </c>
      <c r="U509" s="544" t="s">
        <v>2543</v>
      </c>
      <c r="V509" s="544"/>
      <c r="W509" s="541" t="s">
        <v>1439</v>
      </c>
      <c r="X509" s="544" t="s">
        <v>1432</v>
      </c>
      <c r="Y509" s="541" t="s">
        <v>1442</v>
      </c>
      <c r="Z509" s="541" t="s">
        <v>4694</v>
      </c>
      <c r="AA509" s="541" t="s">
        <v>1444</v>
      </c>
      <c r="AB509" s="541" t="s">
        <v>2723</v>
      </c>
      <c r="AC509" s="546">
        <v>1.0999999999999999E-2</v>
      </c>
      <c r="AD509" s="547">
        <v>42094</v>
      </c>
      <c r="AE509" s="547" t="s">
        <v>1938</v>
      </c>
      <c r="AF509" s="548"/>
      <c r="AG509" s="517" t="s">
        <v>3063</v>
      </c>
      <c r="AH509" s="542" t="s">
        <v>1445</v>
      </c>
      <c r="AI509" s="549"/>
      <c r="AJ509" s="542">
        <v>0</v>
      </c>
      <c r="AK509" s="542">
        <v>0</v>
      </c>
      <c r="AL509" s="542">
        <v>0</v>
      </c>
      <c r="AM509" s="542">
        <v>0</v>
      </c>
      <c r="AN509" s="542">
        <v>1</v>
      </c>
      <c r="AO509" s="542">
        <v>1</v>
      </c>
      <c r="AP509" s="542">
        <v>-1</v>
      </c>
      <c r="AQ509" s="542">
        <v>0</v>
      </c>
      <c r="AR509" s="542">
        <v>0</v>
      </c>
      <c r="AS509" s="542">
        <v>0</v>
      </c>
      <c r="AT509" s="542">
        <v>0</v>
      </c>
      <c r="AU509" s="542">
        <v>1</v>
      </c>
      <c r="AV509" s="542">
        <v>1</v>
      </c>
      <c r="AW509" s="542">
        <v>-1</v>
      </c>
      <c r="AX509" s="542">
        <v>0</v>
      </c>
      <c r="AY509" s="542">
        <v>0</v>
      </c>
      <c r="AZ509" s="542">
        <v>0</v>
      </c>
      <c r="BA509" s="542">
        <v>0</v>
      </c>
      <c r="BB509" s="542">
        <v>0</v>
      </c>
      <c r="BC509" s="542">
        <v>0</v>
      </c>
      <c r="BD509" s="542">
        <v>0</v>
      </c>
      <c r="BE509" s="542">
        <v>0</v>
      </c>
      <c r="BF509" s="542">
        <v>0</v>
      </c>
      <c r="BG509" s="542">
        <v>0</v>
      </c>
      <c r="BH509" s="542">
        <v>0</v>
      </c>
      <c r="BI509" s="542">
        <v>0</v>
      </c>
      <c r="BJ509" s="542">
        <v>0</v>
      </c>
      <c r="BK509" s="542">
        <v>0</v>
      </c>
      <c r="BL509" s="542">
        <v>0</v>
      </c>
      <c r="BM509" s="542">
        <v>0</v>
      </c>
      <c r="BN509" s="550" t="s">
        <v>4490</v>
      </c>
      <c r="BO509" s="551">
        <v>0</v>
      </c>
      <c r="BP509" s="552">
        <v>0.5</v>
      </c>
      <c r="BQ509" s="553">
        <v>0.5</v>
      </c>
      <c r="BR509" s="519">
        <v>0</v>
      </c>
      <c r="BS509" s="519">
        <v>0</v>
      </c>
      <c r="BT509" s="519">
        <v>0</v>
      </c>
      <c r="BU509" s="529">
        <v>0</v>
      </c>
      <c r="BV509" s="519">
        <v>0</v>
      </c>
      <c r="BW509" s="519">
        <v>0</v>
      </c>
      <c r="BX509" s="519">
        <v>0</v>
      </c>
      <c r="BY509" s="519">
        <v>0</v>
      </c>
      <c r="BZ509" s="519">
        <v>0</v>
      </c>
      <c r="CA509" s="519">
        <v>0</v>
      </c>
      <c r="CB509" s="519">
        <v>0</v>
      </c>
      <c r="CC509" s="519">
        <v>0</v>
      </c>
      <c r="CD509" s="519">
        <v>0</v>
      </c>
      <c r="CE509" s="519">
        <v>0</v>
      </c>
      <c r="CF509" s="519">
        <v>0</v>
      </c>
      <c r="CG509" s="519">
        <v>0</v>
      </c>
      <c r="CH509" s="519">
        <v>0</v>
      </c>
      <c r="CI509" s="519">
        <v>0</v>
      </c>
      <c r="CJ509" s="519">
        <v>0</v>
      </c>
      <c r="CK509" s="623">
        <f t="shared" si="7"/>
        <v>1</v>
      </c>
      <c r="CL509" s="554">
        <v>1</v>
      </c>
      <c r="CM509" s="554">
        <v>0.5</v>
      </c>
      <c r="CN509" s="554">
        <v>0.5</v>
      </c>
      <c r="CO509" s="524">
        <v>2</v>
      </c>
      <c r="CP509" s="524"/>
      <c r="CQ509" s="525" t="s">
        <v>4965</v>
      </c>
      <c r="CR509" s="526" t="s">
        <v>4965</v>
      </c>
      <c r="CS509" s="527" t="s">
        <v>4965</v>
      </c>
      <c r="CT509" s="527" t="s">
        <v>4965</v>
      </c>
      <c r="CU509" s="527" t="s">
        <v>4965</v>
      </c>
    </row>
    <row r="510" spans="1:99" ht="12" customHeight="1" x14ac:dyDescent="0.2">
      <c r="A510" s="540" t="s">
        <v>2442</v>
      </c>
      <c r="B510" s="541" t="s">
        <v>2544</v>
      </c>
      <c r="C510" s="541" t="s">
        <v>1432</v>
      </c>
      <c r="D510" s="541" t="s">
        <v>1432</v>
      </c>
      <c r="E510" s="542" t="s">
        <v>1432</v>
      </c>
      <c r="F510" s="541" t="s">
        <v>2545</v>
      </c>
      <c r="G510" s="541" t="s">
        <v>2546</v>
      </c>
      <c r="H510" s="541" t="s">
        <v>1885</v>
      </c>
      <c r="I510" s="541" t="s">
        <v>2547</v>
      </c>
      <c r="J510" s="541">
        <v>526501</v>
      </c>
      <c r="K510" s="541">
        <v>174529</v>
      </c>
      <c r="L510" s="512" t="s">
        <v>3089</v>
      </c>
      <c r="M510" s="543">
        <v>42094</v>
      </c>
      <c r="N510" s="544" t="s">
        <v>1432</v>
      </c>
      <c r="O510" s="541">
        <v>2</v>
      </c>
      <c r="P510" s="541">
        <v>1</v>
      </c>
      <c r="Q510" s="545">
        <v>-1</v>
      </c>
      <c r="R510" s="541" t="s">
        <v>2548</v>
      </c>
      <c r="S510" s="541" t="s">
        <v>1438</v>
      </c>
      <c r="T510" s="544" t="s">
        <v>2549</v>
      </c>
      <c r="U510" s="544" t="s">
        <v>377</v>
      </c>
      <c r="V510" s="544"/>
      <c r="W510" s="541" t="s">
        <v>1439</v>
      </c>
      <c r="X510" s="544" t="s">
        <v>1432</v>
      </c>
      <c r="Y510" s="541" t="s">
        <v>1442</v>
      </c>
      <c r="Z510" s="541" t="s">
        <v>4694</v>
      </c>
      <c r="AA510" s="541" t="s">
        <v>1444</v>
      </c>
      <c r="AB510" s="541" t="s">
        <v>4207</v>
      </c>
      <c r="AC510" s="546">
        <v>1.9E-2</v>
      </c>
      <c r="AD510" s="547">
        <v>42094</v>
      </c>
      <c r="AE510" s="547" t="s">
        <v>1938</v>
      </c>
      <c r="AF510" s="548"/>
      <c r="AG510" s="517" t="s">
        <v>3063</v>
      </c>
      <c r="AH510" s="542" t="s">
        <v>1445</v>
      </c>
      <c r="AI510" s="542">
        <v>0</v>
      </c>
      <c r="AJ510" s="542">
        <v>0</v>
      </c>
      <c r="AK510" s="542">
        <v>0</v>
      </c>
      <c r="AL510" s="542">
        <v>0</v>
      </c>
      <c r="AM510" s="542">
        <v>-1</v>
      </c>
      <c r="AN510" s="542">
        <v>-1</v>
      </c>
      <c r="AO510" s="542">
        <v>1</v>
      </c>
      <c r="AP510" s="542">
        <v>0</v>
      </c>
      <c r="AQ510" s="542">
        <v>0</v>
      </c>
      <c r="AR510" s="542">
        <v>0</v>
      </c>
      <c r="AS510" s="542">
        <v>0</v>
      </c>
      <c r="AT510" s="542">
        <v>-1</v>
      </c>
      <c r="AU510" s="542">
        <v>-1</v>
      </c>
      <c r="AV510" s="542">
        <v>0</v>
      </c>
      <c r="AW510" s="542">
        <v>0</v>
      </c>
      <c r="AX510" s="542">
        <v>0</v>
      </c>
      <c r="AY510" s="542">
        <v>0</v>
      </c>
      <c r="AZ510" s="542">
        <v>0</v>
      </c>
      <c r="BA510" s="542">
        <v>0</v>
      </c>
      <c r="BB510" s="542">
        <v>0</v>
      </c>
      <c r="BC510" s="542">
        <v>1</v>
      </c>
      <c r="BD510" s="542">
        <v>0</v>
      </c>
      <c r="BE510" s="542">
        <v>0</v>
      </c>
      <c r="BF510" s="542">
        <v>0</v>
      </c>
      <c r="BG510" s="542">
        <v>0</v>
      </c>
      <c r="BH510" s="542">
        <v>0</v>
      </c>
      <c r="BI510" s="542">
        <v>0</v>
      </c>
      <c r="BJ510" s="542">
        <v>0</v>
      </c>
      <c r="BK510" s="542">
        <v>0</v>
      </c>
      <c r="BL510" s="542">
        <v>0</v>
      </c>
      <c r="BM510" s="542">
        <v>0</v>
      </c>
      <c r="BN510" s="550" t="s">
        <v>4490</v>
      </c>
      <c r="BO510" s="551">
        <v>0</v>
      </c>
      <c r="BP510" s="552">
        <v>-0.5</v>
      </c>
      <c r="BQ510" s="553">
        <v>-0.5</v>
      </c>
      <c r="BR510" s="519">
        <v>0</v>
      </c>
      <c r="BS510" s="519">
        <v>0</v>
      </c>
      <c r="BT510" s="519">
        <v>0</v>
      </c>
      <c r="BU510" s="529">
        <v>0</v>
      </c>
      <c r="BV510" s="519">
        <v>0</v>
      </c>
      <c r="BW510" s="519">
        <v>0</v>
      </c>
      <c r="BX510" s="519">
        <v>0</v>
      </c>
      <c r="BY510" s="519">
        <v>0</v>
      </c>
      <c r="BZ510" s="519">
        <v>0</v>
      </c>
      <c r="CA510" s="519">
        <v>0</v>
      </c>
      <c r="CB510" s="519">
        <v>0</v>
      </c>
      <c r="CC510" s="519">
        <v>0</v>
      </c>
      <c r="CD510" s="519">
        <v>0</v>
      </c>
      <c r="CE510" s="519">
        <v>0</v>
      </c>
      <c r="CF510" s="519">
        <v>0</v>
      </c>
      <c r="CG510" s="519">
        <v>0</v>
      </c>
      <c r="CH510" s="519">
        <v>0</v>
      </c>
      <c r="CI510" s="519">
        <v>0</v>
      </c>
      <c r="CJ510" s="519">
        <v>0</v>
      </c>
      <c r="CK510" s="623">
        <f t="shared" si="7"/>
        <v>-1</v>
      </c>
      <c r="CL510" s="554">
        <v>-1</v>
      </c>
      <c r="CM510" s="554">
        <v>-0.5</v>
      </c>
      <c r="CN510" s="554">
        <v>-0.5</v>
      </c>
      <c r="CO510" s="524">
        <v>2</v>
      </c>
      <c r="CP510" s="524"/>
      <c r="CQ510" s="525" t="s">
        <v>4965</v>
      </c>
      <c r="CR510" s="526" t="s">
        <v>4965</v>
      </c>
      <c r="CS510" s="527" t="s">
        <v>4965</v>
      </c>
      <c r="CT510" s="527" t="s">
        <v>4965</v>
      </c>
      <c r="CU510" s="527" t="s">
        <v>4965</v>
      </c>
    </row>
    <row r="511" spans="1:99" ht="12" customHeight="1" x14ac:dyDescent="0.2">
      <c r="A511" s="540" t="s">
        <v>2442</v>
      </c>
      <c r="B511" s="541" t="s">
        <v>2550</v>
      </c>
      <c r="C511" s="541" t="s">
        <v>1432</v>
      </c>
      <c r="D511" s="541" t="s">
        <v>1432</v>
      </c>
      <c r="E511" s="542" t="s">
        <v>1432</v>
      </c>
      <c r="F511" s="541" t="s">
        <v>2551</v>
      </c>
      <c r="G511" s="541" t="s">
        <v>929</v>
      </c>
      <c r="H511" s="541" t="s">
        <v>1435</v>
      </c>
      <c r="I511" s="541" t="s">
        <v>2552</v>
      </c>
      <c r="J511" s="541">
        <v>527957</v>
      </c>
      <c r="K511" s="541">
        <v>172279</v>
      </c>
      <c r="L511" s="512" t="s">
        <v>3077</v>
      </c>
      <c r="M511" s="543">
        <v>42094</v>
      </c>
      <c r="N511" s="544" t="s">
        <v>1432</v>
      </c>
      <c r="O511" s="541">
        <v>1</v>
      </c>
      <c r="P511" s="541">
        <v>2</v>
      </c>
      <c r="Q511" s="545">
        <v>1</v>
      </c>
      <c r="R511" s="541" t="s">
        <v>2553</v>
      </c>
      <c r="S511" s="541" t="s">
        <v>1438</v>
      </c>
      <c r="T511" s="544" t="s">
        <v>2554</v>
      </c>
      <c r="U511" s="544" t="s">
        <v>2555</v>
      </c>
      <c r="V511" s="544"/>
      <c r="W511" s="541" t="s">
        <v>1439</v>
      </c>
      <c r="X511" s="544" t="s">
        <v>1432</v>
      </c>
      <c r="Y511" s="541" t="s">
        <v>1442</v>
      </c>
      <c r="Z511" s="541" t="s">
        <v>4694</v>
      </c>
      <c r="AA511" s="541" t="s">
        <v>1444</v>
      </c>
      <c r="AB511" s="541" t="s">
        <v>2723</v>
      </c>
      <c r="AC511" s="546">
        <v>0.01</v>
      </c>
      <c r="AD511" s="547">
        <v>42094</v>
      </c>
      <c r="AE511" s="547" t="s">
        <v>1938</v>
      </c>
      <c r="AF511" s="548"/>
      <c r="AG511" s="517" t="s">
        <v>3063</v>
      </c>
      <c r="AH511" s="542" t="s">
        <v>1445</v>
      </c>
      <c r="AI511" s="542">
        <v>0</v>
      </c>
      <c r="AJ511" s="542">
        <v>0</v>
      </c>
      <c r="AK511" s="542">
        <v>0</v>
      </c>
      <c r="AL511" s="542">
        <v>0</v>
      </c>
      <c r="AM511" s="542">
        <v>1</v>
      </c>
      <c r="AN511" s="542">
        <v>1</v>
      </c>
      <c r="AO511" s="542">
        <v>-1</v>
      </c>
      <c r="AP511" s="542">
        <v>0</v>
      </c>
      <c r="AQ511" s="542">
        <v>0</v>
      </c>
      <c r="AR511" s="542">
        <v>0</v>
      </c>
      <c r="AS511" s="542">
        <v>0</v>
      </c>
      <c r="AT511" s="542">
        <v>1</v>
      </c>
      <c r="AU511" s="542">
        <v>1</v>
      </c>
      <c r="AV511" s="542">
        <v>-1</v>
      </c>
      <c r="AW511" s="542">
        <v>0</v>
      </c>
      <c r="AX511" s="542">
        <v>0</v>
      </c>
      <c r="AY511" s="542">
        <v>0</v>
      </c>
      <c r="AZ511" s="542">
        <v>0</v>
      </c>
      <c r="BA511" s="542">
        <v>0</v>
      </c>
      <c r="BB511" s="542">
        <v>0</v>
      </c>
      <c r="BC511" s="542">
        <v>0</v>
      </c>
      <c r="BD511" s="542">
        <v>0</v>
      </c>
      <c r="BE511" s="542">
        <v>0</v>
      </c>
      <c r="BF511" s="542">
        <v>0</v>
      </c>
      <c r="BG511" s="542">
        <v>0</v>
      </c>
      <c r="BH511" s="542">
        <v>0</v>
      </c>
      <c r="BI511" s="542">
        <v>0</v>
      </c>
      <c r="BJ511" s="542">
        <v>0</v>
      </c>
      <c r="BK511" s="542">
        <v>0</v>
      </c>
      <c r="BL511" s="542">
        <v>0</v>
      </c>
      <c r="BM511" s="542">
        <v>0</v>
      </c>
      <c r="BN511" s="550" t="s">
        <v>4490</v>
      </c>
      <c r="BO511" s="551">
        <v>0</v>
      </c>
      <c r="BP511" s="552">
        <v>0.5</v>
      </c>
      <c r="BQ511" s="553">
        <v>0.5</v>
      </c>
      <c r="BR511" s="519">
        <v>0</v>
      </c>
      <c r="BS511" s="519">
        <v>0</v>
      </c>
      <c r="BT511" s="519">
        <v>0</v>
      </c>
      <c r="BU511" s="529">
        <v>0</v>
      </c>
      <c r="BV511" s="519">
        <v>0</v>
      </c>
      <c r="BW511" s="519">
        <v>0</v>
      </c>
      <c r="BX511" s="519">
        <v>0</v>
      </c>
      <c r="BY511" s="519">
        <v>0</v>
      </c>
      <c r="BZ511" s="519">
        <v>0</v>
      </c>
      <c r="CA511" s="519">
        <v>0</v>
      </c>
      <c r="CB511" s="519">
        <v>0</v>
      </c>
      <c r="CC511" s="519">
        <v>0</v>
      </c>
      <c r="CD511" s="519">
        <v>0</v>
      </c>
      <c r="CE511" s="519">
        <v>0</v>
      </c>
      <c r="CF511" s="519">
        <v>0</v>
      </c>
      <c r="CG511" s="519">
        <v>0</v>
      </c>
      <c r="CH511" s="519">
        <v>0</v>
      </c>
      <c r="CI511" s="519">
        <v>0</v>
      </c>
      <c r="CJ511" s="519">
        <v>0</v>
      </c>
      <c r="CK511" s="623">
        <f t="shared" si="7"/>
        <v>1</v>
      </c>
      <c r="CL511" s="554">
        <v>1</v>
      </c>
      <c r="CM511" s="554">
        <v>0.5</v>
      </c>
      <c r="CN511" s="554">
        <v>0.5</v>
      </c>
      <c r="CO511" s="524">
        <v>2</v>
      </c>
      <c r="CP511" s="524" t="s">
        <v>1938</v>
      </c>
      <c r="CQ511" s="525" t="s">
        <v>4965</v>
      </c>
      <c r="CR511" s="526" t="s">
        <v>4965</v>
      </c>
      <c r="CS511" s="527" t="s">
        <v>4965</v>
      </c>
      <c r="CT511" s="527" t="s">
        <v>4965</v>
      </c>
      <c r="CU511" s="527" t="s">
        <v>4965</v>
      </c>
    </row>
    <row r="512" spans="1:99" ht="12" customHeight="1" x14ac:dyDescent="0.2">
      <c r="A512" s="540" t="s">
        <v>2442</v>
      </c>
      <c r="B512" s="541" t="s">
        <v>2556</v>
      </c>
      <c r="C512" s="541" t="s">
        <v>1432</v>
      </c>
      <c r="D512" s="541" t="s">
        <v>1432</v>
      </c>
      <c r="E512" s="542" t="s">
        <v>1432</v>
      </c>
      <c r="F512" s="541" t="s">
        <v>1092</v>
      </c>
      <c r="G512" s="541" t="s">
        <v>2557</v>
      </c>
      <c r="H512" s="541" t="s">
        <v>2717</v>
      </c>
      <c r="I512" s="541" t="s">
        <v>179</v>
      </c>
      <c r="J512" s="541">
        <v>527407</v>
      </c>
      <c r="K512" s="541">
        <v>175266</v>
      </c>
      <c r="L512" s="512" t="s">
        <v>3084</v>
      </c>
      <c r="M512" s="543">
        <v>42094</v>
      </c>
      <c r="N512" s="544" t="s">
        <v>1432</v>
      </c>
      <c r="O512" s="541">
        <v>0</v>
      </c>
      <c r="P512" s="541">
        <v>1</v>
      </c>
      <c r="Q512" s="545">
        <v>1</v>
      </c>
      <c r="R512" s="541" t="s">
        <v>2558</v>
      </c>
      <c r="S512" s="541" t="s">
        <v>1438</v>
      </c>
      <c r="T512" s="544" t="s">
        <v>2559</v>
      </c>
      <c r="U512" s="544" t="s">
        <v>2560</v>
      </c>
      <c r="V512" s="544"/>
      <c r="W512" s="541" t="s">
        <v>1439</v>
      </c>
      <c r="X512" s="544" t="s">
        <v>1432</v>
      </c>
      <c r="Y512" s="541" t="s">
        <v>1442</v>
      </c>
      <c r="Z512" s="541" t="s">
        <v>4694</v>
      </c>
      <c r="AA512" s="541" t="s">
        <v>1444</v>
      </c>
      <c r="AB512" s="541" t="s">
        <v>1136</v>
      </c>
      <c r="AC512" s="546">
        <v>7.0000000000000001E-3</v>
      </c>
      <c r="AD512" s="547">
        <v>42094</v>
      </c>
      <c r="AE512" s="547" t="s">
        <v>1938</v>
      </c>
      <c r="AF512" s="548"/>
      <c r="AG512" s="517" t="s">
        <v>3063</v>
      </c>
      <c r="AH512" s="542" t="s">
        <v>1445</v>
      </c>
      <c r="AI512" s="542">
        <v>0</v>
      </c>
      <c r="AJ512" s="542">
        <v>0</v>
      </c>
      <c r="AK512" s="542">
        <v>0</v>
      </c>
      <c r="AL512" s="542">
        <v>0</v>
      </c>
      <c r="AM512" s="542">
        <v>0</v>
      </c>
      <c r="AN512" s="542">
        <v>1</v>
      </c>
      <c r="AO512" s="542">
        <v>0</v>
      </c>
      <c r="AP512" s="542">
        <v>0</v>
      </c>
      <c r="AQ512" s="542">
        <v>0</v>
      </c>
      <c r="AR512" s="542">
        <v>0</v>
      </c>
      <c r="AS512" s="542">
        <v>0</v>
      </c>
      <c r="AT512" s="542">
        <v>0</v>
      </c>
      <c r="AU512" s="542">
        <v>1</v>
      </c>
      <c r="AV512" s="542">
        <v>0</v>
      </c>
      <c r="AW512" s="542">
        <v>0</v>
      </c>
      <c r="AX512" s="542">
        <v>0</v>
      </c>
      <c r="AY512" s="542">
        <v>0</v>
      </c>
      <c r="AZ512" s="542">
        <v>0</v>
      </c>
      <c r="BA512" s="542">
        <v>0</v>
      </c>
      <c r="BB512" s="542">
        <v>0</v>
      </c>
      <c r="BC512" s="542">
        <v>0</v>
      </c>
      <c r="BD512" s="542">
        <v>0</v>
      </c>
      <c r="BE512" s="542">
        <v>0</v>
      </c>
      <c r="BF512" s="542">
        <v>0</v>
      </c>
      <c r="BG512" s="542">
        <v>0</v>
      </c>
      <c r="BH512" s="542">
        <v>0</v>
      </c>
      <c r="BI512" s="542">
        <v>0</v>
      </c>
      <c r="BJ512" s="542">
        <v>0</v>
      </c>
      <c r="BK512" s="542">
        <v>0</v>
      </c>
      <c r="BL512" s="542">
        <v>0</v>
      </c>
      <c r="BM512" s="542">
        <v>0</v>
      </c>
      <c r="BN512" s="550" t="s">
        <v>4490</v>
      </c>
      <c r="BO512" s="551">
        <v>0</v>
      </c>
      <c r="BP512" s="552">
        <v>0.5</v>
      </c>
      <c r="BQ512" s="553">
        <v>0.5</v>
      </c>
      <c r="BR512" s="519">
        <v>0</v>
      </c>
      <c r="BS512" s="519">
        <v>0</v>
      </c>
      <c r="BT512" s="519">
        <v>0</v>
      </c>
      <c r="BU512" s="529">
        <v>0</v>
      </c>
      <c r="BV512" s="519">
        <v>0</v>
      </c>
      <c r="BW512" s="519">
        <v>0</v>
      </c>
      <c r="BX512" s="519">
        <v>0</v>
      </c>
      <c r="BY512" s="519">
        <v>0</v>
      </c>
      <c r="BZ512" s="519">
        <v>0</v>
      </c>
      <c r="CA512" s="519">
        <v>0</v>
      </c>
      <c r="CB512" s="519">
        <v>0</v>
      </c>
      <c r="CC512" s="519">
        <v>0</v>
      </c>
      <c r="CD512" s="519">
        <v>0</v>
      </c>
      <c r="CE512" s="519">
        <v>0</v>
      </c>
      <c r="CF512" s="519">
        <v>0</v>
      </c>
      <c r="CG512" s="519">
        <v>0</v>
      </c>
      <c r="CH512" s="519">
        <v>0</v>
      </c>
      <c r="CI512" s="519">
        <v>0</v>
      </c>
      <c r="CJ512" s="519">
        <v>0</v>
      </c>
      <c r="CK512" s="623">
        <f t="shared" si="7"/>
        <v>1</v>
      </c>
      <c r="CL512" s="554">
        <v>1</v>
      </c>
      <c r="CM512" s="554">
        <v>0.5</v>
      </c>
      <c r="CN512" s="554">
        <v>0.5</v>
      </c>
      <c r="CO512" s="524">
        <v>2</v>
      </c>
      <c r="CP512" s="524"/>
      <c r="CQ512" s="530" t="s">
        <v>1940</v>
      </c>
      <c r="CR512" s="526" t="s">
        <v>4965</v>
      </c>
      <c r="CS512" s="527" t="s">
        <v>4965</v>
      </c>
      <c r="CT512" s="527" t="s">
        <v>4965</v>
      </c>
      <c r="CU512" s="527" t="s">
        <v>4965</v>
      </c>
    </row>
    <row r="513" spans="1:99" s="30" customFormat="1" ht="12" customHeight="1" x14ac:dyDescent="0.2">
      <c r="A513" s="540" t="s">
        <v>2442</v>
      </c>
      <c r="B513" s="541" t="s">
        <v>2561</v>
      </c>
      <c r="C513" s="541" t="s">
        <v>1432</v>
      </c>
      <c r="D513" s="541" t="s">
        <v>1432</v>
      </c>
      <c r="E513" s="542" t="s">
        <v>1432</v>
      </c>
      <c r="F513" s="541" t="s">
        <v>2562</v>
      </c>
      <c r="G513" s="541" t="s">
        <v>2563</v>
      </c>
      <c r="H513" s="541" t="s">
        <v>1435</v>
      </c>
      <c r="I513" s="541" t="s">
        <v>3836</v>
      </c>
      <c r="J513" s="541">
        <v>528437</v>
      </c>
      <c r="K513" s="541">
        <v>171437</v>
      </c>
      <c r="L513" s="512" t="s">
        <v>3082</v>
      </c>
      <c r="M513" s="543">
        <v>42094</v>
      </c>
      <c r="N513" s="544" t="s">
        <v>1432</v>
      </c>
      <c r="O513" s="541">
        <v>1</v>
      </c>
      <c r="P513" s="541">
        <v>3</v>
      </c>
      <c r="Q513" s="545">
        <v>2</v>
      </c>
      <c r="R513" s="541" t="s">
        <v>3837</v>
      </c>
      <c r="S513" s="541" t="s">
        <v>1438</v>
      </c>
      <c r="T513" s="544" t="s">
        <v>3838</v>
      </c>
      <c r="U513" s="544" t="s">
        <v>2560</v>
      </c>
      <c r="V513" s="544"/>
      <c r="W513" s="541" t="s">
        <v>1439</v>
      </c>
      <c r="X513" s="544" t="s">
        <v>1432</v>
      </c>
      <c r="Y513" s="541" t="s">
        <v>1442</v>
      </c>
      <c r="Z513" s="541" t="s">
        <v>4694</v>
      </c>
      <c r="AA513" s="541" t="s">
        <v>1444</v>
      </c>
      <c r="AB513" s="541" t="s">
        <v>1454</v>
      </c>
      <c r="AC513" s="546">
        <v>1.9E-2</v>
      </c>
      <c r="AD513" s="547">
        <v>42094</v>
      </c>
      <c r="AE513" s="547" t="s">
        <v>1938</v>
      </c>
      <c r="AF513" s="548"/>
      <c r="AG513" s="517" t="s">
        <v>3063</v>
      </c>
      <c r="AH513" s="542" t="s">
        <v>1445</v>
      </c>
      <c r="AI513" s="542">
        <v>0</v>
      </c>
      <c r="AJ513" s="542">
        <v>0</v>
      </c>
      <c r="AK513" s="542">
        <v>1</v>
      </c>
      <c r="AL513" s="542">
        <v>0</v>
      </c>
      <c r="AM513" s="542">
        <v>0</v>
      </c>
      <c r="AN513" s="542">
        <v>2</v>
      </c>
      <c r="AO513" s="542">
        <v>1</v>
      </c>
      <c r="AP513" s="542">
        <v>-1</v>
      </c>
      <c r="AQ513" s="542">
        <v>0</v>
      </c>
      <c r="AR513" s="542">
        <v>0</v>
      </c>
      <c r="AS513" s="542">
        <v>0</v>
      </c>
      <c r="AT513" s="542">
        <v>0</v>
      </c>
      <c r="AU513" s="542">
        <v>2</v>
      </c>
      <c r="AV513" s="542">
        <v>1</v>
      </c>
      <c r="AW513" s="542">
        <v>0</v>
      </c>
      <c r="AX513" s="542">
        <v>0</v>
      </c>
      <c r="AY513" s="542">
        <v>0</v>
      </c>
      <c r="AZ513" s="542">
        <v>0</v>
      </c>
      <c r="BA513" s="542">
        <v>0</v>
      </c>
      <c r="BB513" s="542">
        <v>0</v>
      </c>
      <c r="BC513" s="542">
        <v>0</v>
      </c>
      <c r="BD513" s="542">
        <v>-1</v>
      </c>
      <c r="BE513" s="542">
        <v>0</v>
      </c>
      <c r="BF513" s="542">
        <v>0</v>
      </c>
      <c r="BG513" s="542">
        <v>0</v>
      </c>
      <c r="BH513" s="542">
        <v>0</v>
      </c>
      <c r="BI513" s="542">
        <v>0</v>
      </c>
      <c r="BJ513" s="542">
        <v>0</v>
      </c>
      <c r="BK513" s="542">
        <v>0</v>
      </c>
      <c r="BL513" s="542">
        <v>0</v>
      </c>
      <c r="BM513" s="542">
        <v>0</v>
      </c>
      <c r="BN513" s="550" t="s">
        <v>4490</v>
      </c>
      <c r="BO513" s="551">
        <v>0</v>
      </c>
      <c r="BP513" s="552">
        <v>1</v>
      </c>
      <c r="BQ513" s="553">
        <v>1</v>
      </c>
      <c r="BR513" s="519">
        <v>0</v>
      </c>
      <c r="BS513" s="519">
        <v>0</v>
      </c>
      <c r="BT513" s="519">
        <v>0</v>
      </c>
      <c r="BU513" s="529">
        <v>0</v>
      </c>
      <c r="BV513" s="519">
        <v>0</v>
      </c>
      <c r="BW513" s="519">
        <v>0</v>
      </c>
      <c r="BX513" s="519">
        <v>0</v>
      </c>
      <c r="BY513" s="519">
        <v>0</v>
      </c>
      <c r="BZ513" s="519">
        <v>0</v>
      </c>
      <c r="CA513" s="519">
        <v>0</v>
      </c>
      <c r="CB513" s="519">
        <v>0</v>
      </c>
      <c r="CC513" s="519">
        <v>0</v>
      </c>
      <c r="CD513" s="519">
        <v>0</v>
      </c>
      <c r="CE513" s="519">
        <v>0</v>
      </c>
      <c r="CF513" s="519">
        <v>0</v>
      </c>
      <c r="CG513" s="519">
        <v>0</v>
      </c>
      <c r="CH513" s="519">
        <v>0</v>
      </c>
      <c r="CI513" s="519">
        <v>0</v>
      </c>
      <c r="CJ513" s="519">
        <v>0</v>
      </c>
      <c r="CK513" s="623">
        <f t="shared" si="7"/>
        <v>2</v>
      </c>
      <c r="CL513" s="554">
        <v>2</v>
      </c>
      <c r="CM513" s="554">
        <v>1</v>
      </c>
      <c r="CN513" s="554">
        <v>1</v>
      </c>
      <c r="CO513" s="524">
        <v>2</v>
      </c>
      <c r="CP513" s="524" t="s">
        <v>1938</v>
      </c>
      <c r="CQ513" s="525" t="s">
        <v>4965</v>
      </c>
      <c r="CR513" s="526" t="s">
        <v>4965</v>
      </c>
      <c r="CS513" s="527" t="s">
        <v>4965</v>
      </c>
      <c r="CT513" s="527" t="s">
        <v>4965</v>
      </c>
      <c r="CU513" s="527" t="s">
        <v>4965</v>
      </c>
    </row>
    <row r="514" spans="1:99" s="30" customFormat="1" ht="12" customHeight="1" x14ac:dyDescent="0.2">
      <c r="A514" s="557" t="s">
        <v>1460</v>
      </c>
      <c r="B514" s="541" t="s">
        <v>4784</v>
      </c>
      <c r="C514" s="541" t="s">
        <v>3696</v>
      </c>
      <c r="D514" s="541" t="s">
        <v>204</v>
      </c>
      <c r="E514" s="542" t="s">
        <v>3698</v>
      </c>
      <c r="F514" s="541" t="s">
        <v>1432</v>
      </c>
      <c r="G514" s="541" t="s">
        <v>3699</v>
      </c>
      <c r="H514" s="541" t="s">
        <v>1885</v>
      </c>
      <c r="I514" s="541" t="s">
        <v>3700</v>
      </c>
      <c r="J514" s="541">
        <v>526241</v>
      </c>
      <c r="K514" s="541">
        <v>175489</v>
      </c>
      <c r="L514" s="530" t="s">
        <v>4766</v>
      </c>
      <c r="M514" s="543" t="s">
        <v>4785</v>
      </c>
      <c r="N514" s="544" t="s">
        <v>3859</v>
      </c>
      <c r="O514" s="541">
        <v>0</v>
      </c>
      <c r="P514" s="541">
        <v>65</v>
      </c>
      <c r="Q514" s="545">
        <v>65</v>
      </c>
      <c r="R514" s="541" t="s">
        <v>4786</v>
      </c>
      <c r="S514" s="541" t="s">
        <v>266</v>
      </c>
      <c r="T514" s="544" t="s">
        <v>4787</v>
      </c>
      <c r="U514" s="544" t="s">
        <v>4785</v>
      </c>
      <c r="V514" s="544"/>
      <c r="W514" s="541" t="s">
        <v>1439</v>
      </c>
      <c r="X514" s="544" t="s">
        <v>1432</v>
      </c>
      <c r="Y514" s="541" t="s">
        <v>1442</v>
      </c>
      <c r="Z514" s="541" t="s">
        <v>1443</v>
      </c>
      <c r="AA514" s="541" t="s">
        <v>1443</v>
      </c>
      <c r="AB514" s="541" t="s">
        <v>1444</v>
      </c>
      <c r="AC514" s="546" t="s">
        <v>1432</v>
      </c>
      <c r="AD514" s="547" t="s">
        <v>1432</v>
      </c>
      <c r="AE514" s="547"/>
      <c r="AF514" s="548"/>
      <c r="AG514" s="517" t="s">
        <v>3063</v>
      </c>
      <c r="AH514" s="542" t="s">
        <v>1445</v>
      </c>
      <c r="AI514" s="542"/>
      <c r="AJ514" s="542">
        <v>0</v>
      </c>
      <c r="AK514" s="542">
        <v>0</v>
      </c>
      <c r="AL514" s="542">
        <v>0</v>
      </c>
      <c r="AM514" s="542">
        <v>20</v>
      </c>
      <c r="AN514" s="542">
        <v>36</v>
      </c>
      <c r="AO514" s="542">
        <v>9</v>
      </c>
      <c r="AP514" s="542">
        <v>0</v>
      </c>
      <c r="AQ514" s="542">
        <v>0</v>
      </c>
      <c r="AR514" s="542">
        <v>0</v>
      </c>
      <c r="AS514" s="542">
        <v>0</v>
      </c>
      <c r="AT514" s="542">
        <v>20</v>
      </c>
      <c r="AU514" s="542">
        <v>36</v>
      </c>
      <c r="AV514" s="542">
        <v>9</v>
      </c>
      <c r="AW514" s="542">
        <v>0</v>
      </c>
      <c r="AX514" s="542">
        <v>0</v>
      </c>
      <c r="AY514" s="542">
        <v>0</v>
      </c>
      <c r="AZ514" s="542">
        <v>0</v>
      </c>
      <c r="BA514" s="542">
        <v>0</v>
      </c>
      <c r="BB514" s="542">
        <v>0</v>
      </c>
      <c r="BC514" s="542">
        <v>0</v>
      </c>
      <c r="BD514" s="542">
        <v>0</v>
      </c>
      <c r="BE514" s="542">
        <v>0</v>
      </c>
      <c r="BF514" s="542">
        <v>0</v>
      </c>
      <c r="BG514" s="542">
        <v>0</v>
      </c>
      <c r="BH514" s="542">
        <v>0</v>
      </c>
      <c r="BI514" s="542">
        <v>0</v>
      </c>
      <c r="BJ514" s="542">
        <v>0</v>
      </c>
      <c r="BK514" s="542">
        <v>0</v>
      </c>
      <c r="BL514" s="542">
        <v>0</v>
      </c>
      <c r="BM514" s="542">
        <v>0</v>
      </c>
      <c r="BN514" s="550" t="s">
        <v>4491</v>
      </c>
      <c r="BO514" s="519">
        <v>0</v>
      </c>
      <c r="BP514" s="519">
        <v>0</v>
      </c>
      <c r="BQ514" s="528">
        <v>0</v>
      </c>
      <c r="BR514" s="519">
        <v>0</v>
      </c>
      <c r="BS514" s="552">
        <v>65</v>
      </c>
      <c r="BT514" s="519">
        <v>0</v>
      </c>
      <c r="BU514" s="529">
        <v>0</v>
      </c>
      <c r="BV514" s="519">
        <v>0</v>
      </c>
      <c r="BW514" s="519">
        <v>0</v>
      </c>
      <c r="BX514" s="519">
        <v>0</v>
      </c>
      <c r="BY514" s="519">
        <v>0</v>
      </c>
      <c r="BZ514" s="519">
        <v>0</v>
      </c>
      <c r="CA514" s="519">
        <v>0</v>
      </c>
      <c r="CB514" s="519">
        <v>0</v>
      </c>
      <c r="CC514" s="519">
        <v>0</v>
      </c>
      <c r="CD514" s="519">
        <v>0</v>
      </c>
      <c r="CE514" s="519">
        <v>0</v>
      </c>
      <c r="CF514" s="519">
        <v>0</v>
      </c>
      <c r="CG514" s="519">
        <v>0</v>
      </c>
      <c r="CH514" s="519">
        <v>0</v>
      </c>
      <c r="CI514" s="519">
        <v>0</v>
      </c>
      <c r="CJ514" s="519">
        <v>0</v>
      </c>
      <c r="CK514" s="623">
        <f t="shared" ref="CK514:CK577" si="8">SUM(BP514:CJ514)</f>
        <v>65</v>
      </c>
      <c r="CL514" s="554">
        <v>65</v>
      </c>
      <c r="CM514" s="554">
        <v>65</v>
      </c>
      <c r="CN514" s="554">
        <v>65</v>
      </c>
      <c r="CO514" s="531">
        <v>3</v>
      </c>
      <c r="CP514" s="524"/>
      <c r="CQ514" s="525" t="s">
        <v>4965</v>
      </c>
      <c r="CR514" s="525" t="s">
        <v>4965</v>
      </c>
      <c r="CS514" s="525" t="s">
        <v>4965</v>
      </c>
      <c r="CT514" s="525" t="s">
        <v>4965</v>
      </c>
      <c r="CU514" s="525" t="s">
        <v>4965</v>
      </c>
    </row>
    <row r="515" spans="1:99" s="71" customFormat="1" ht="12" customHeight="1" x14ac:dyDescent="0.2">
      <c r="A515" s="557" t="s">
        <v>1460</v>
      </c>
      <c r="B515" s="541" t="s">
        <v>4784</v>
      </c>
      <c r="C515" s="541" t="s">
        <v>3696</v>
      </c>
      <c r="D515" s="541" t="s">
        <v>4788</v>
      </c>
      <c r="E515" s="542" t="s">
        <v>3698</v>
      </c>
      <c r="F515" s="541" t="s">
        <v>1432</v>
      </c>
      <c r="G515" s="541" t="s">
        <v>3699</v>
      </c>
      <c r="H515" s="541" t="s">
        <v>1885</v>
      </c>
      <c r="I515" s="541" t="s">
        <v>3700</v>
      </c>
      <c r="J515" s="541">
        <v>526241</v>
      </c>
      <c r="K515" s="541">
        <v>175489</v>
      </c>
      <c r="L515" s="530" t="s">
        <v>4766</v>
      </c>
      <c r="M515" s="543" t="s">
        <v>4785</v>
      </c>
      <c r="N515" s="544" t="s">
        <v>3859</v>
      </c>
      <c r="O515" s="541">
        <v>0</v>
      </c>
      <c r="P515" s="541">
        <v>40</v>
      </c>
      <c r="Q515" s="545">
        <v>40</v>
      </c>
      <c r="R515" s="541" t="s">
        <v>4786</v>
      </c>
      <c r="S515" s="541" t="s">
        <v>266</v>
      </c>
      <c r="T515" s="544" t="s">
        <v>4787</v>
      </c>
      <c r="U515" s="544" t="s">
        <v>4785</v>
      </c>
      <c r="V515" s="544"/>
      <c r="W515" s="541" t="s">
        <v>1439</v>
      </c>
      <c r="X515" s="544" t="s">
        <v>1432</v>
      </c>
      <c r="Y515" s="541" t="s">
        <v>1442</v>
      </c>
      <c r="Z515" s="541" t="s">
        <v>1443</v>
      </c>
      <c r="AA515" s="541" t="s">
        <v>1443</v>
      </c>
      <c r="AB515" s="541" t="s">
        <v>1444</v>
      </c>
      <c r="AC515" s="576"/>
      <c r="AD515" s="547" t="s">
        <v>1432</v>
      </c>
      <c r="AE515" s="547"/>
      <c r="AF515" s="548"/>
      <c r="AG515" s="517" t="s">
        <v>628</v>
      </c>
      <c r="AH515" s="517" t="s">
        <v>3904</v>
      </c>
      <c r="AI515" s="542"/>
      <c r="AJ515" s="542">
        <v>0</v>
      </c>
      <c r="AK515" s="542">
        <v>0</v>
      </c>
      <c r="AL515" s="542">
        <v>8</v>
      </c>
      <c r="AM515" s="542">
        <v>16</v>
      </c>
      <c r="AN515" s="542">
        <v>16</v>
      </c>
      <c r="AO515" s="542">
        <v>0</v>
      </c>
      <c r="AP515" s="542">
        <v>0</v>
      </c>
      <c r="AQ515" s="542">
        <v>0</v>
      </c>
      <c r="AR515" s="542">
        <v>0</v>
      </c>
      <c r="AS515" s="542">
        <v>8</v>
      </c>
      <c r="AT515" s="542">
        <v>16</v>
      </c>
      <c r="AU515" s="542">
        <v>16</v>
      </c>
      <c r="AV515" s="542">
        <v>0</v>
      </c>
      <c r="AW515" s="542">
        <v>0</v>
      </c>
      <c r="AX515" s="542">
        <v>0</v>
      </c>
      <c r="AY515" s="542">
        <v>0</v>
      </c>
      <c r="AZ515" s="542">
        <v>0</v>
      </c>
      <c r="BA515" s="542">
        <v>0</v>
      </c>
      <c r="BB515" s="542">
        <v>0</v>
      </c>
      <c r="BC515" s="542">
        <v>0</v>
      </c>
      <c r="BD515" s="542">
        <v>0</v>
      </c>
      <c r="BE515" s="542">
        <v>0</v>
      </c>
      <c r="BF515" s="542">
        <v>0</v>
      </c>
      <c r="BG515" s="542">
        <v>0</v>
      </c>
      <c r="BH515" s="542">
        <v>0</v>
      </c>
      <c r="BI515" s="542">
        <v>0</v>
      </c>
      <c r="BJ515" s="542">
        <v>0</v>
      </c>
      <c r="BK515" s="542">
        <v>0</v>
      </c>
      <c r="BL515" s="542">
        <v>0</v>
      </c>
      <c r="BM515" s="542">
        <v>0</v>
      </c>
      <c r="BN515" s="550" t="s">
        <v>4491</v>
      </c>
      <c r="BO515" s="519">
        <v>0</v>
      </c>
      <c r="BP515" s="519">
        <v>0</v>
      </c>
      <c r="BQ515" s="528">
        <v>0</v>
      </c>
      <c r="BR515" s="519">
        <v>0</v>
      </c>
      <c r="BS515" s="552">
        <v>40</v>
      </c>
      <c r="BT515" s="519">
        <v>0</v>
      </c>
      <c r="BU515" s="529">
        <v>0</v>
      </c>
      <c r="BV515" s="519">
        <v>0</v>
      </c>
      <c r="BW515" s="519">
        <v>0</v>
      </c>
      <c r="BX515" s="519">
        <v>0</v>
      </c>
      <c r="BY515" s="519">
        <v>0</v>
      </c>
      <c r="BZ515" s="519">
        <v>0</v>
      </c>
      <c r="CA515" s="519">
        <v>0</v>
      </c>
      <c r="CB515" s="519">
        <v>0</v>
      </c>
      <c r="CC515" s="519">
        <v>0</v>
      </c>
      <c r="CD515" s="519">
        <v>0</v>
      </c>
      <c r="CE515" s="519">
        <v>0</v>
      </c>
      <c r="CF515" s="519">
        <v>0</v>
      </c>
      <c r="CG515" s="519">
        <v>0</v>
      </c>
      <c r="CH515" s="519">
        <v>0</v>
      </c>
      <c r="CI515" s="519">
        <v>0</v>
      </c>
      <c r="CJ515" s="519">
        <v>0</v>
      </c>
      <c r="CK515" s="623">
        <f t="shared" si="8"/>
        <v>40</v>
      </c>
      <c r="CL515" s="554">
        <v>40</v>
      </c>
      <c r="CM515" s="554">
        <v>40</v>
      </c>
      <c r="CN515" s="554">
        <v>40</v>
      </c>
      <c r="CO515" s="531">
        <v>3</v>
      </c>
      <c r="CP515" s="524"/>
      <c r="CQ515" s="525" t="s">
        <v>4965</v>
      </c>
      <c r="CR515" s="525" t="s">
        <v>4965</v>
      </c>
      <c r="CS515" s="525" t="s">
        <v>4965</v>
      </c>
      <c r="CT515" s="525" t="s">
        <v>4965</v>
      </c>
      <c r="CU515" s="525" t="s">
        <v>4965</v>
      </c>
    </row>
    <row r="516" spans="1:99" s="71" customFormat="1" ht="12" customHeight="1" x14ac:dyDescent="0.2">
      <c r="A516" s="577" t="s">
        <v>1460</v>
      </c>
      <c r="B516" s="558" t="s">
        <v>3293</v>
      </c>
      <c r="C516" s="558" t="s">
        <v>3294</v>
      </c>
      <c r="D516" s="558" t="s">
        <v>4453</v>
      </c>
      <c r="E516" s="560" t="s">
        <v>3296</v>
      </c>
      <c r="F516" s="558" t="s">
        <v>3297</v>
      </c>
      <c r="G516" s="558" t="s">
        <v>3298</v>
      </c>
      <c r="H516" s="558" t="s">
        <v>3299</v>
      </c>
      <c r="I516" s="558" t="s">
        <v>1432</v>
      </c>
      <c r="J516" s="558">
        <v>528934</v>
      </c>
      <c r="K516" s="558">
        <v>177496</v>
      </c>
      <c r="L516" s="512" t="s">
        <v>3066</v>
      </c>
      <c r="M516" s="562"/>
      <c r="N516" s="562" t="s">
        <v>1432</v>
      </c>
      <c r="O516" s="558">
        <v>0</v>
      </c>
      <c r="P516" s="558">
        <v>459</v>
      </c>
      <c r="Q516" s="563">
        <v>459</v>
      </c>
      <c r="R516" s="558" t="s">
        <v>3308</v>
      </c>
      <c r="S516" s="558" t="s">
        <v>266</v>
      </c>
      <c r="T516" s="562" t="s">
        <v>3309</v>
      </c>
      <c r="U516" s="561">
        <v>40778</v>
      </c>
      <c r="V516" s="561"/>
      <c r="W516" s="558" t="s">
        <v>1439</v>
      </c>
      <c r="X516" s="562" t="s">
        <v>1432</v>
      </c>
      <c r="Y516" s="558" t="s">
        <v>1442</v>
      </c>
      <c r="Z516" s="558" t="s">
        <v>1443</v>
      </c>
      <c r="AA516" s="558" t="s">
        <v>1443</v>
      </c>
      <c r="AB516" s="558" t="s">
        <v>1444</v>
      </c>
      <c r="AC516" s="581">
        <v>1.58</v>
      </c>
      <c r="AD516" s="578" t="s">
        <v>1432</v>
      </c>
      <c r="AE516" s="578"/>
      <c r="AF516" s="579"/>
      <c r="AG516" s="517" t="s">
        <v>3063</v>
      </c>
      <c r="AH516" s="560" t="s">
        <v>1445</v>
      </c>
      <c r="AI516" s="560"/>
      <c r="AJ516" s="560">
        <v>46</v>
      </c>
      <c r="AK516" s="560">
        <v>459</v>
      </c>
      <c r="AL516" s="560">
        <v>40</v>
      </c>
      <c r="AM516" s="560">
        <v>70</v>
      </c>
      <c r="AN516" s="560">
        <v>188</v>
      </c>
      <c r="AO516" s="560">
        <v>111</v>
      </c>
      <c r="AP516" s="560">
        <v>22</v>
      </c>
      <c r="AQ516" s="560">
        <v>28</v>
      </c>
      <c r="AR516" s="560">
        <v>0</v>
      </c>
      <c r="AS516" s="560">
        <v>40</v>
      </c>
      <c r="AT516" s="560">
        <v>70</v>
      </c>
      <c r="AU516" s="560">
        <v>188</v>
      </c>
      <c r="AV516" s="560">
        <v>111</v>
      </c>
      <c r="AW516" s="560">
        <v>22</v>
      </c>
      <c r="AX516" s="560">
        <v>28</v>
      </c>
      <c r="AY516" s="560">
        <v>0</v>
      </c>
      <c r="AZ516" s="560">
        <v>0</v>
      </c>
      <c r="BA516" s="560">
        <v>0</v>
      </c>
      <c r="BB516" s="560">
        <v>0</v>
      </c>
      <c r="BC516" s="560">
        <v>0</v>
      </c>
      <c r="BD516" s="560">
        <v>0</v>
      </c>
      <c r="BE516" s="560">
        <v>0</v>
      </c>
      <c r="BF516" s="560">
        <v>0</v>
      </c>
      <c r="BG516" s="560">
        <v>0</v>
      </c>
      <c r="BH516" s="560">
        <v>0</v>
      </c>
      <c r="BI516" s="560">
        <v>0</v>
      </c>
      <c r="BJ516" s="560">
        <v>0</v>
      </c>
      <c r="BK516" s="560">
        <v>0</v>
      </c>
      <c r="BL516" s="560">
        <v>0</v>
      </c>
      <c r="BM516" s="560">
        <v>0</v>
      </c>
      <c r="BN516" s="550" t="s">
        <v>1944</v>
      </c>
      <c r="BO516" s="551">
        <v>0</v>
      </c>
      <c r="BP516" s="519">
        <v>0</v>
      </c>
      <c r="BQ516" s="528">
        <v>0</v>
      </c>
      <c r="BR516" s="519">
        <v>0</v>
      </c>
      <c r="BS516" s="519">
        <v>0</v>
      </c>
      <c r="BT516" s="519">
        <v>0</v>
      </c>
      <c r="BU516" s="529">
        <v>0</v>
      </c>
      <c r="BV516" s="552">
        <v>229.5</v>
      </c>
      <c r="BW516" s="552">
        <v>229.5</v>
      </c>
      <c r="BX516" s="519">
        <v>0</v>
      </c>
      <c r="BY516" s="519">
        <v>0</v>
      </c>
      <c r="BZ516" s="519">
        <v>0</v>
      </c>
      <c r="CA516" s="519">
        <v>0</v>
      </c>
      <c r="CB516" s="519">
        <v>0</v>
      </c>
      <c r="CC516" s="519">
        <v>0</v>
      </c>
      <c r="CD516" s="519">
        <v>0</v>
      </c>
      <c r="CE516" s="519">
        <v>0</v>
      </c>
      <c r="CF516" s="519">
        <v>0</v>
      </c>
      <c r="CG516" s="519">
        <v>0</v>
      </c>
      <c r="CH516" s="519">
        <v>0</v>
      </c>
      <c r="CI516" s="519">
        <v>0</v>
      </c>
      <c r="CJ516" s="519">
        <v>0</v>
      </c>
      <c r="CK516" s="623">
        <f t="shared" si="8"/>
        <v>459</v>
      </c>
      <c r="CL516" s="554">
        <v>459</v>
      </c>
      <c r="CM516" s="523">
        <v>0</v>
      </c>
      <c r="CN516" s="554">
        <v>459</v>
      </c>
      <c r="CO516" s="524">
        <v>5</v>
      </c>
      <c r="CP516" s="524" t="s">
        <v>1938</v>
      </c>
      <c r="CQ516" s="525" t="s">
        <v>4965</v>
      </c>
      <c r="CR516" s="580" t="s">
        <v>1938</v>
      </c>
      <c r="CS516" s="527" t="s">
        <v>4965</v>
      </c>
      <c r="CT516" s="527" t="s">
        <v>4965</v>
      </c>
      <c r="CU516" s="527" t="s">
        <v>4965</v>
      </c>
    </row>
    <row r="517" spans="1:99" s="71" customFormat="1" ht="12" customHeight="1" x14ac:dyDescent="0.2">
      <c r="A517" s="577" t="s">
        <v>1460</v>
      </c>
      <c r="B517" s="558" t="s">
        <v>3293</v>
      </c>
      <c r="C517" s="558" t="s">
        <v>3294</v>
      </c>
      <c r="D517" s="558" t="s">
        <v>4454</v>
      </c>
      <c r="E517" s="560" t="s">
        <v>3296</v>
      </c>
      <c r="F517" s="558" t="s">
        <v>3297</v>
      </c>
      <c r="G517" s="558" t="s">
        <v>3298</v>
      </c>
      <c r="H517" s="558" t="s">
        <v>3299</v>
      </c>
      <c r="I517" s="558" t="s">
        <v>1432</v>
      </c>
      <c r="J517" s="558">
        <v>528934</v>
      </c>
      <c r="K517" s="558">
        <v>177496</v>
      </c>
      <c r="L517" s="512" t="s">
        <v>3066</v>
      </c>
      <c r="M517" s="562"/>
      <c r="N517" s="562" t="s">
        <v>1432</v>
      </c>
      <c r="O517" s="558">
        <v>0</v>
      </c>
      <c r="P517" s="558">
        <v>85</v>
      </c>
      <c r="Q517" s="563">
        <v>85</v>
      </c>
      <c r="R517" s="558" t="s">
        <v>3308</v>
      </c>
      <c r="S517" s="558" t="s">
        <v>266</v>
      </c>
      <c r="T517" s="562" t="s">
        <v>3309</v>
      </c>
      <c r="U517" s="561">
        <v>40778</v>
      </c>
      <c r="V517" s="561"/>
      <c r="W517" s="558" t="s">
        <v>1439</v>
      </c>
      <c r="X517" s="562" t="s">
        <v>1432</v>
      </c>
      <c r="Y517" s="558" t="s">
        <v>1442</v>
      </c>
      <c r="Z517" s="558" t="s">
        <v>1443</v>
      </c>
      <c r="AA517" s="558" t="s">
        <v>1443</v>
      </c>
      <c r="AB517" s="558" t="s">
        <v>1444</v>
      </c>
      <c r="AC517" s="576">
        <v>0.26500000000000001</v>
      </c>
      <c r="AD517" s="578" t="s">
        <v>1432</v>
      </c>
      <c r="AE517" s="578"/>
      <c r="AF517" s="579"/>
      <c r="AG517" s="517" t="s">
        <v>628</v>
      </c>
      <c r="AH517" s="560" t="s">
        <v>3904</v>
      </c>
      <c r="AI517" s="560"/>
      <c r="AJ517" s="560">
        <v>8</v>
      </c>
      <c r="AK517" s="560">
        <v>85</v>
      </c>
      <c r="AL517" s="560">
        <v>0</v>
      </c>
      <c r="AM517" s="560">
        <v>30</v>
      </c>
      <c r="AN517" s="560">
        <v>38</v>
      </c>
      <c r="AO517" s="560">
        <v>14</v>
      </c>
      <c r="AP517" s="560">
        <v>3</v>
      </c>
      <c r="AQ517" s="560">
        <v>0</v>
      </c>
      <c r="AR517" s="560">
        <v>0</v>
      </c>
      <c r="AS517" s="560">
        <v>0</v>
      </c>
      <c r="AT517" s="560">
        <v>30</v>
      </c>
      <c r="AU517" s="560">
        <v>38</v>
      </c>
      <c r="AV517" s="560">
        <v>14</v>
      </c>
      <c r="AW517" s="560">
        <v>3</v>
      </c>
      <c r="AX517" s="560">
        <v>0</v>
      </c>
      <c r="AY517" s="560">
        <v>0</v>
      </c>
      <c r="AZ517" s="560">
        <v>0</v>
      </c>
      <c r="BA517" s="560">
        <v>0</v>
      </c>
      <c r="BB517" s="560">
        <v>0</v>
      </c>
      <c r="BC517" s="560">
        <v>0</v>
      </c>
      <c r="BD517" s="560">
        <v>0</v>
      </c>
      <c r="BE517" s="560">
        <v>0</v>
      </c>
      <c r="BF517" s="560">
        <v>0</v>
      </c>
      <c r="BG517" s="560">
        <v>0</v>
      </c>
      <c r="BH517" s="560">
        <v>0</v>
      </c>
      <c r="BI517" s="560">
        <v>0</v>
      </c>
      <c r="BJ517" s="560">
        <v>0</v>
      </c>
      <c r="BK517" s="560">
        <v>0</v>
      </c>
      <c r="BL517" s="560">
        <v>0</v>
      </c>
      <c r="BM517" s="560">
        <v>0</v>
      </c>
      <c r="BN517" s="550" t="s">
        <v>1944</v>
      </c>
      <c r="BO517" s="551">
        <v>0</v>
      </c>
      <c r="BP517" s="519">
        <v>0</v>
      </c>
      <c r="BQ517" s="528">
        <v>0</v>
      </c>
      <c r="BR517" s="519">
        <v>0</v>
      </c>
      <c r="BS517" s="552">
        <v>85</v>
      </c>
      <c r="BT517" s="519">
        <v>0</v>
      </c>
      <c r="BU517" s="529">
        <v>0</v>
      </c>
      <c r="BV517" s="519">
        <v>0</v>
      </c>
      <c r="BW517" s="519">
        <v>0</v>
      </c>
      <c r="BX517" s="519">
        <v>0</v>
      </c>
      <c r="BY517" s="519">
        <v>0</v>
      </c>
      <c r="BZ517" s="519">
        <v>0</v>
      </c>
      <c r="CA517" s="519">
        <v>0</v>
      </c>
      <c r="CB517" s="519">
        <v>0</v>
      </c>
      <c r="CC517" s="519">
        <v>0</v>
      </c>
      <c r="CD517" s="519">
        <v>0</v>
      </c>
      <c r="CE517" s="519">
        <v>0</v>
      </c>
      <c r="CF517" s="519">
        <v>0</v>
      </c>
      <c r="CG517" s="519">
        <v>0</v>
      </c>
      <c r="CH517" s="519">
        <v>0</v>
      </c>
      <c r="CI517" s="519">
        <v>0</v>
      </c>
      <c r="CJ517" s="519">
        <v>0</v>
      </c>
      <c r="CK517" s="623">
        <f t="shared" si="8"/>
        <v>85</v>
      </c>
      <c r="CL517" s="554">
        <v>85</v>
      </c>
      <c r="CM517" s="554">
        <v>85</v>
      </c>
      <c r="CN517" s="554">
        <v>85</v>
      </c>
      <c r="CO517" s="524">
        <v>5</v>
      </c>
      <c r="CP517" s="524" t="s">
        <v>1938</v>
      </c>
      <c r="CQ517" s="525" t="s">
        <v>4965</v>
      </c>
      <c r="CR517" s="580" t="s">
        <v>1938</v>
      </c>
      <c r="CS517" s="527" t="s">
        <v>4965</v>
      </c>
      <c r="CT517" s="527" t="s">
        <v>4965</v>
      </c>
      <c r="CU517" s="527" t="s">
        <v>4965</v>
      </c>
    </row>
    <row r="518" spans="1:99" s="71" customFormat="1" ht="12" customHeight="1" x14ac:dyDescent="0.2">
      <c r="A518" s="577" t="s">
        <v>1460</v>
      </c>
      <c r="B518" s="558" t="s">
        <v>3293</v>
      </c>
      <c r="C518" s="558" t="s">
        <v>3294</v>
      </c>
      <c r="D518" s="558" t="s">
        <v>4454</v>
      </c>
      <c r="E518" s="560" t="s">
        <v>3296</v>
      </c>
      <c r="F518" s="558" t="s">
        <v>3297</v>
      </c>
      <c r="G518" s="558" t="s">
        <v>3298</v>
      </c>
      <c r="H518" s="558" t="s">
        <v>3299</v>
      </c>
      <c r="I518" s="558" t="s">
        <v>1432</v>
      </c>
      <c r="J518" s="558">
        <v>528934</v>
      </c>
      <c r="K518" s="558">
        <v>177496</v>
      </c>
      <c r="L518" s="512" t="s">
        <v>3066</v>
      </c>
      <c r="M518" s="562"/>
      <c r="N518" s="562" t="s">
        <v>1432</v>
      </c>
      <c r="O518" s="558">
        <v>0</v>
      </c>
      <c r="P518" s="558">
        <v>120</v>
      </c>
      <c r="Q518" s="563">
        <v>120</v>
      </c>
      <c r="R518" s="558" t="s">
        <v>3308</v>
      </c>
      <c r="S518" s="558" t="s">
        <v>266</v>
      </c>
      <c r="T518" s="562" t="s">
        <v>3309</v>
      </c>
      <c r="U518" s="561">
        <v>40778</v>
      </c>
      <c r="V518" s="561"/>
      <c r="W518" s="558" t="s">
        <v>1439</v>
      </c>
      <c r="X518" s="562" t="s">
        <v>1432</v>
      </c>
      <c r="Y518" s="558" t="s">
        <v>1442</v>
      </c>
      <c r="Z518" s="558" t="s">
        <v>1443</v>
      </c>
      <c r="AA518" s="558" t="s">
        <v>1443</v>
      </c>
      <c r="AB518" s="558" t="s">
        <v>1444</v>
      </c>
      <c r="AC518" s="576">
        <v>0.48</v>
      </c>
      <c r="AD518" s="578" t="s">
        <v>1432</v>
      </c>
      <c r="AE518" s="578"/>
      <c r="AF518" s="579"/>
      <c r="AG518" s="517" t="s">
        <v>1931</v>
      </c>
      <c r="AH518" s="560" t="s">
        <v>3905</v>
      </c>
      <c r="AI518" s="560"/>
      <c r="AJ518" s="560">
        <v>12</v>
      </c>
      <c r="AK518" s="560">
        <v>120</v>
      </c>
      <c r="AL518" s="560">
        <v>0</v>
      </c>
      <c r="AM518" s="560">
        <v>16</v>
      </c>
      <c r="AN518" s="560">
        <v>53</v>
      </c>
      <c r="AO518" s="560">
        <v>43</v>
      </c>
      <c r="AP518" s="560">
        <v>8</v>
      </c>
      <c r="AQ518" s="560">
        <v>0</v>
      </c>
      <c r="AR518" s="560">
        <v>0</v>
      </c>
      <c r="AS518" s="560">
        <v>0</v>
      </c>
      <c r="AT518" s="560">
        <v>16</v>
      </c>
      <c r="AU518" s="560">
        <v>53</v>
      </c>
      <c r="AV518" s="560">
        <v>43</v>
      </c>
      <c r="AW518" s="560">
        <v>8</v>
      </c>
      <c r="AX518" s="560">
        <v>0</v>
      </c>
      <c r="AY518" s="560">
        <v>0</v>
      </c>
      <c r="AZ518" s="560">
        <v>0</v>
      </c>
      <c r="BA518" s="560">
        <v>0</v>
      </c>
      <c r="BB518" s="560">
        <v>0</v>
      </c>
      <c r="BC518" s="560">
        <v>0</v>
      </c>
      <c r="BD518" s="560">
        <v>0</v>
      </c>
      <c r="BE518" s="560">
        <v>0</v>
      </c>
      <c r="BF518" s="560">
        <v>0</v>
      </c>
      <c r="BG518" s="560">
        <v>0</v>
      </c>
      <c r="BH518" s="560">
        <v>0</v>
      </c>
      <c r="BI518" s="560">
        <v>0</v>
      </c>
      <c r="BJ518" s="560">
        <v>0</v>
      </c>
      <c r="BK518" s="560">
        <v>0</v>
      </c>
      <c r="BL518" s="560">
        <v>0</v>
      </c>
      <c r="BM518" s="560">
        <v>0</v>
      </c>
      <c r="BN518" s="550" t="s">
        <v>1944</v>
      </c>
      <c r="BO518" s="551">
        <v>0</v>
      </c>
      <c r="BP518" s="519">
        <v>0</v>
      </c>
      <c r="BQ518" s="528">
        <v>0</v>
      </c>
      <c r="BR518" s="519">
        <v>0</v>
      </c>
      <c r="BS518" s="552">
        <v>120</v>
      </c>
      <c r="BT518" s="519">
        <v>0</v>
      </c>
      <c r="BU518" s="529">
        <v>0</v>
      </c>
      <c r="BV518" s="519">
        <v>0</v>
      </c>
      <c r="BW518" s="519">
        <v>0</v>
      </c>
      <c r="BX518" s="519">
        <v>0</v>
      </c>
      <c r="BY518" s="519">
        <v>0</v>
      </c>
      <c r="BZ518" s="519">
        <v>0</v>
      </c>
      <c r="CA518" s="519">
        <v>0</v>
      </c>
      <c r="CB518" s="519">
        <v>0</v>
      </c>
      <c r="CC518" s="519">
        <v>0</v>
      </c>
      <c r="CD518" s="519">
        <v>0</v>
      </c>
      <c r="CE518" s="519">
        <v>0</v>
      </c>
      <c r="CF518" s="519">
        <v>0</v>
      </c>
      <c r="CG518" s="519">
        <v>0</v>
      </c>
      <c r="CH518" s="519">
        <v>0</v>
      </c>
      <c r="CI518" s="519">
        <v>0</v>
      </c>
      <c r="CJ518" s="519">
        <v>0</v>
      </c>
      <c r="CK518" s="623">
        <f t="shared" si="8"/>
        <v>120</v>
      </c>
      <c r="CL518" s="554">
        <v>120</v>
      </c>
      <c r="CM518" s="554">
        <v>120</v>
      </c>
      <c r="CN518" s="554">
        <v>120</v>
      </c>
      <c r="CO518" s="524">
        <v>5</v>
      </c>
      <c r="CP518" s="524" t="s">
        <v>1938</v>
      </c>
      <c r="CQ518" s="525" t="s">
        <v>4965</v>
      </c>
      <c r="CR518" s="580" t="s">
        <v>1938</v>
      </c>
      <c r="CS518" s="527" t="s">
        <v>4965</v>
      </c>
      <c r="CT518" s="527" t="s">
        <v>4965</v>
      </c>
      <c r="CU518" s="527" t="s">
        <v>4965</v>
      </c>
    </row>
    <row r="519" spans="1:99" s="71" customFormat="1" ht="12" customHeight="1" x14ac:dyDescent="0.2">
      <c r="A519" s="577" t="s">
        <v>1460</v>
      </c>
      <c r="B519" s="558" t="s">
        <v>3293</v>
      </c>
      <c r="C519" s="558" t="s">
        <v>3294</v>
      </c>
      <c r="D519" s="558" t="s">
        <v>4454</v>
      </c>
      <c r="E519" s="560" t="s">
        <v>3296</v>
      </c>
      <c r="F519" s="558" t="s">
        <v>3297</v>
      </c>
      <c r="G519" s="558" t="s">
        <v>3298</v>
      </c>
      <c r="H519" s="558" t="s">
        <v>3299</v>
      </c>
      <c r="I519" s="558" t="s">
        <v>1432</v>
      </c>
      <c r="J519" s="558">
        <v>528934</v>
      </c>
      <c r="K519" s="558">
        <v>177496</v>
      </c>
      <c r="L519" s="512" t="s">
        <v>3066</v>
      </c>
      <c r="M519" s="562"/>
      <c r="N519" s="562" t="s">
        <v>1432</v>
      </c>
      <c r="O519" s="558">
        <v>0</v>
      </c>
      <c r="P519" s="558">
        <v>487</v>
      </c>
      <c r="Q519" s="563">
        <v>487</v>
      </c>
      <c r="R519" s="558" t="s">
        <v>3308</v>
      </c>
      <c r="S519" s="558" t="s">
        <v>266</v>
      </c>
      <c r="T519" s="562" t="s">
        <v>3309</v>
      </c>
      <c r="U519" s="561">
        <v>40778</v>
      </c>
      <c r="V519" s="561"/>
      <c r="W519" s="558" t="s">
        <v>1439</v>
      </c>
      <c r="X519" s="562" t="s">
        <v>1432</v>
      </c>
      <c r="Y519" s="558" t="s">
        <v>1442</v>
      </c>
      <c r="Z519" s="558" t="s">
        <v>1443</v>
      </c>
      <c r="AA519" s="558" t="s">
        <v>1443</v>
      </c>
      <c r="AB519" s="558" t="s">
        <v>1444</v>
      </c>
      <c r="AC519" s="576">
        <v>1.68</v>
      </c>
      <c r="AD519" s="578" t="s">
        <v>1432</v>
      </c>
      <c r="AE519" s="578"/>
      <c r="AF519" s="579"/>
      <c r="AG519" s="517" t="s">
        <v>3063</v>
      </c>
      <c r="AH519" s="560" t="s">
        <v>1445</v>
      </c>
      <c r="AI519" s="560"/>
      <c r="AJ519" s="560">
        <v>49</v>
      </c>
      <c r="AK519" s="560">
        <v>487</v>
      </c>
      <c r="AL519" s="560">
        <v>88</v>
      </c>
      <c r="AM519" s="560">
        <v>52</v>
      </c>
      <c r="AN519" s="560">
        <v>248</v>
      </c>
      <c r="AO519" s="560">
        <v>48</v>
      </c>
      <c r="AP519" s="560">
        <v>21</v>
      </c>
      <c r="AQ519" s="560">
        <v>30</v>
      </c>
      <c r="AR519" s="560">
        <v>0</v>
      </c>
      <c r="AS519" s="560">
        <v>88</v>
      </c>
      <c r="AT519" s="560">
        <v>52</v>
      </c>
      <c r="AU519" s="560">
        <v>248</v>
      </c>
      <c r="AV519" s="560">
        <v>48</v>
      </c>
      <c r="AW519" s="560">
        <v>21</v>
      </c>
      <c r="AX519" s="560">
        <v>30</v>
      </c>
      <c r="AY519" s="560">
        <v>0</v>
      </c>
      <c r="AZ519" s="560">
        <v>0</v>
      </c>
      <c r="BA519" s="560">
        <v>0</v>
      </c>
      <c r="BB519" s="560">
        <v>0</v>
      </c>
      <c r="BC519" s="560">
        <v>0</v>
      </c>
      <c r="BD519" s="560">
        <v>0</v>
      </c>
      <c r="BE519" s="560">
        <v>0</v>
      </c>
      <c r="BF519" s="560">
        <v>0</v>
      </c>
      <c r="BG519" s="560">
        <v>0</v>
      </c>
      <c r="BH519" s="560">
        <v>0</v>
      </c>
      <c r="BI519" s="560">
        <v>0</v>
      </c>
      <c r="BJ519" s="560">
        <v>0</v>
      </c>
      <c r="BK519" s="560">
        <v>0</v>
      </c>
      <c r="BL519" s="560">
        <v>0</v>
      </c>
      <c r="BM519" s="560">
        <v>0</v>
      </c>
      <c r="BN519" s="550" t="s">
        <v>1944</v>
      </c>
      <c r="BO519" s="551">
        <v>0</v>
      </c>
      <c r="BP519" s="519">
        <v>0</v>
      </c>
      <c r="BQ519" s="528">
        <v>0</v>
      </c>
      <c r="BR519" s="519">
        <v>0</v>
      </c>
      <c r="BS519" s="552">
        <v>162.33333333333334</v>
      </c>
      <c r="BT519" s="552">
        <v>162.33333333333334</v>
      </c>
      <c r="BU519" s="582">
        <v>162.33333333333334</v>
      </c>
      <c r="BV519" s="519">
        <v>0</v>
      </c>
      <c r="BW519" s="519">
        <v>0</v>
      </c>
      <c r="BX519" s="519">
        <v>0</v>
      </c>
      <c r="BY519" s="519">
        <v>0</v>
      </c>
      <c r="BZ519" s="519">
        <v>0</v>
      </c>
      <c r="CA519" s="519">
        <v>0</v>
      </c>
      <c r="CB519" s="519">
        <v>0</v>
      </c>
      <c r="CC519" s="519">
        <v>0</v>
      </c>
      <c r="CD519" s="519">
        <v>0</v>
      </c>
      <c r="CE519" s="519">
        <v>0</v>
      </c>
      <c r="CF519" s="519">
        <v>0</v>
      </c>
      <c r="CG519" s="519">
        <v>0</v>
      </c>
      <c r="CH519" s="519">
        <v>0</v>
      </c>
      <c r="CI519" s="519">
        <v>0</v>
      </c>
      <c r="CJ519" s="519">
        <v>0</v>
      </c>
      <c r="CK519" s="623">
        <f t="shared" si="8"/>
        <v>487</v>
      </c>
      <c r="CL519" s="554">
        <v>487</v>
      </c>
      <c r="CM519" s="554">
        <v>487</v>
      </c>
      <c r="CN519" s="554">
        <v>487</v>
      </c>
      <c r="CO519" s="524">
        <v>5</v>
      </c>
      <c r="CP519" s="524" t="s">
        <v>1938</v>
      </c>
      <c r="CQ519" s="525" t="s">
        <v>4965</v>
      </c>
      <c r="CR519" s="580" t="s">
        <v>1938</v>
      </c>
      <c r="CS519" s="527" t="s">
        <v>4965</v>
      </c>
      <c r="CT519" s="527" t="s">
        <v>4965</v>
      </c>
      <c r="CU519" s="527" t="s">
        <v>4965</v>
      </c>
    </row>
    <row r="520" spans="1:99" s="71" customFormat="1" ht="12" customHeight="1" x14ac:dyDescent="0.2">
      <c r="A520" s="577" t="s">
        <v>1460</v>
      </c>
      <c r="B520" s="558" t="s">
        <v>3293</v>
      </c>
      <c r="C520" s="558" t="s">
        <v>3294</v>
      </c>
      <c r="D520" s="558" t="s">
        <v>4455</v>
      </c>
      <c r="E520" s="560" t="s">
        <v>3296</v>
      </c>
      <c r="F520" s="558" t="s">
        <v>3297</v>
      </c>
      <c r="G520" s="558" t="s">
        <v>3298</v>
      </c>
      <c r="H520" s="558" t="s">
        <v>3299</v>
      </c>
      <c r="I520" s="558" t="s">
        <v>1432</v>
      </c>
      <c r="J520" s="558">
        <v>528934</v>
      </c>
      <c r="K520" s="558">
        <v>177496</v>
      </c>
      <c r="L520" s="512" t="s">
        <v>3066</v>
      </c>
      <c r="M520" s="562"/>
      <c r="N520" s="562" t="s">
        <v>1432</v>
      </c>
      <c r="O520" s="558">
        <v>0</v>
      </c>
      <c r="P520" s="558">
        <v>658</v>
      </c>
      <c r="Q520" s="563">
        <v>658</v>
      </c>
      <c r="R520" s="558" t="s">
        <v>3308</v>
      </c>
      <c r="S520" s="558" t="s">
        <v>266</v>
      </c>
      <c r="T520" s="562" t="s">
        <v>3309</v>
      </c>
      <c r="U520" s="561">
        <v>40778</v>
      </c>
      <c r="V520" s="561"/>
      <c r="W520" s="558" t="s">
        <v>1439</v>
      </c>
      <c r="X520" s="562" t="s">
        <v>1432</v>
      </c>
      <c r="Y520" s="558" t="s">
        <v>1442</v>
      </c>
      <c r="Z520" s="558" t="s">
        <v>1443</v>
      </c>
      <c r="AA520" s="558" t="s">
        <v>1443</v>
      </c>
      <c r="AB520" s="558" t="s">
        <v>1444</v>
      </c>
      <c r="AC520" s="576">
        <v>2.2799999999999998</v>
      </c>
      <c r="AD520" s="578" t="s">
        <v>1432</v>
      </c>
      <c r="AE520" s="578"/>
      <c r="AF520" s="579"/>
      <c r="AG520" s="517" t="s">
        <v>3063</v>
      </c>
      <c r="AH520" s="560" t="s">
        <v>1445</v>
      </c>
      <c r="AI520" s="560"/>
      <c r="AJ520" s="560">
        <v>66</v>
      </c>
      <c r="AK520" s="560">
        <v>658</v>
      </c>
      <c r="AL520" s="560">
        <v>178</v>
      </c>
      <c r="AM520" s="560">
        <v>148</v>
      </c>
      <c r="AN520" s="560">
        <v>272</v>
      </c>
      <c r="AO520" s="560">
        <v>11</v>
      </c>
      <c r="AP520" s="560">
        <v>13</v>
      </c>
      <c r="AQ520" s="560">
        <v>36</v>
      </c>
      <c r="AR520" s="560">
        <v>0</v>
      </c>
      <c r="AS520" s="560">
        <v>178</v>
      </c>
      <c r="AT520" s="560">
        <v>148</v>
      </c>
      <c r="AU520" s="560">
        <v>272</v>
      </c>
      <c r="AV520" s="560">
        <v>11</v>
      </c>
      <c r="AW520" s="560">
        <v>13</v>
      </c>
      <c r="AX520" s="560">
        <v>36</v>
      </c>
      <c r="AY520" s="560">
        <v>0</v>
      </c>
      <c r="AZ520" s="560">
        <v>0</v>
      </c>
      <c r="BA520" s="560">
        <v>0</v>
      </c>
      <c r="BB520" s="560">
        <v>0</v>
      </c>
      <c r="BC520" s="560">
        <v>0</v>
      </c>
      <c r="BD520" s="560">
        <v>0</v>
      </c>
      <c r="BE520" s="560">
        <v>0</v>
      </c>
      <c r="BF520" s="560">
        <v>0</v>
      </c>
      <c r="BG520" s="560">
        <v>0</v>
      </c>
      <c r="BH520" s="560">
        <v>0</v>
      </c>
      <c r="BI520" s="560">
        <v>0</v>
      </c>
      <c r="BJ520" s="560">
        <v>0</v>
      </c>
      <c r="BK520" s="560">
        <v>0</v>
      </c>
      <c r="BL520" s="560">
        <v>0</v>
      </c>
      <c r="BM520" s="560">
        <v>0</v>
      </c>
      <c r="BN520" s="550" t="s">
        <v>1944</v>
      </c>
      <c r="BO520" s="551">
        <v>0</v>
      </c>
      <c r="BP520" s="519">
        <v>0</v>
      </c>
      <c r="BQ520" s="528">
        <v>0</v>
      </c>
      <c r="BR520" s="519">
        <v>0</v>
      </c>
      <c r="BS520" s="519">
        <v>0</v>
      </c>
      <c r="BT520" s="519">
        <v>0</v>
      </c>
      <c r="BU520" s="529">
        <v>0</v>
      </c>
      <c r="BV520" s="552">
        <v>48</v>
      </c>
      <c r="BW520" s="552">
        <v>48</v>
      </c>
      <c r="BX520" s="552">
        <v>48</v>
      </c>
      <c r="BY520" s="552">
        <v>48</v>
      </c>
      <c r="BZ520" s="552">
        <v>48</v>
      </c>
      <c r="CA520" s="552">
        <v>48</v>
      </c>
      <c r="CB520" s="552">
        <v>48</v>
      </c>
      <c r="CC520" s="552">
        <v>48</v>
      </c>
      <c r="CD520" s="552">
        <v>48</v>
      </c>
      <c r="CE520" s="552">
        <v>48</v>
      </c>
      <c r="CF520" s="552">
        <v>48</v>
      </c>
      <c r="CG520" s="552">
        <v>48</v>
      </c>
      <c r="CH520" s="552">
        <v>48</v>
      </c>
      <c r="CI520" s="552">
        <v>34</v>
      </c>
      <c r="CJ520" s="519">
        <v>0</v>
      </c>
      <c r="CK520" s="623">
        <f t="shared" si="8"/>
        <v>658</v>
      </c>
      <c r="CL520" s="554">
        <v>432</v>
      </c>
      <c r="CM520" s="523">
        <v>0</v>
      </c>
      <c r="CN520" s="554">
        <v>240</v>
      </c>
      <c r="CO520" s="524">
        <v>5</v>
      </c>
      <c r="CP520" s="524" t="s">
        <v>1938</v>
      </c>
      <c r="CQ520" s="525" t="s">
        <v>4965</v>
      </c>
      <c r="CR520" s="580" t="s">
        <v>1938</v>
      </c>
      <c r="CS520" s="527" t="s">
        <v>4965</v>
      </c>
      <c r="CT520" s="527" t="s">
        <v>4965</v>
      </c>
      <c r="CU520" s="527" t="s">
        <v>4965</v>
      </c>
    </row>
    <row r="521" spans="1:99" s="71" customFormat="1" ht="12" customHeight="1" x14ac:dyDescent="0.2">
      <c r="A521" s="577" t="s">
        <v>1460</v>
      </c>
      <c r="B521" s="558" t="s">
        <v>3293</v>
      </c>
      <c r="C521" s="558" t="s">
        <v>3294</v>
      </c>
      <c r="D521" s="558" t="s">
        <v>4455</v>
      </c>
      <c r="E521" s="560" t="s">
        <v>3296</v>
      </c>
      <c r="F521" s="558" t="s">
        <v>3297</v>
      </c>
      <c r="G521" s="558" t="s">
        <v>3298</v>
      </c>
      <c r="H521" s="558" t="s">
        <v>3299</v>
      </c>
      <c r="I521" s="558" t="s">
        <v>1432</v>
      </c>
      <c r="J521" s="558">
        <v>528934</v>
      </c>
      <c r="K521" s="558">
        <v>177496</v>
      </c>
      <c r="L521" s="512" t="s">
        <v>3066</v>
      </c>
      <c r="M521" s="562"/>
      <c r="N521" s="562" t="s">
        <v>1432</v>
      </c>
      <c r="O521" s="558">
        <v>0</v>
      </c>
      <c r="P521" s="558">
        <v>107</v>
      </c>
      <c r="Q521" s="563">
        <v>107</v>
      </c>
      <c r="R521" s="558" t="s">
        <v>3308</v>
      </c>
      <c r="S521" s="558" t="s">
        <v>266</v>
      </c>
      <c r="T521" s="562" t="s">
        <v>3309</v>
      </c>
      <c r="U521" s="561">
        <v>40778</v>
      </c>
      <c r="V521" s="561"/>
      <c r="W521" s="558" t="s">
        <v>1439</v>
      </c>
      <c r="X521" s="562" t="s">
        <v>1432</v>
      </c>
      <c r="Y521" s="558" t="s">
        <v>1442</v>
      </c>
      <c r="Z521" s="558" t="s">
        <v>1443</v>
      </c>
      <c r="AA521" s="558" t="s">
        <v>1443</v>
      </c>
      <c r="AB521" s="558" t="s">
        <v>1444</v>
      </c>
      <c r="AC521" s="576">
        <v>0.375</v>
      </c>
      <c r="AD521" s="578" t="s">
        <v>1432</v>
      </c>
      <c r="AE521" s="578"/>
      <c r="AF521" s="579"/>
      <c r="AG521" s="517" t="s">
        <v>628</v>
      </c>
      <c r="AH521" s="560" t="s">
        <v>3904</v>
      </c>
      <c r="AI521" s="560"/>
      <c r="AJ521" s="560">
        <v>10</v>
      </c>
      <c r="AK521" s="560">
        <v>107</v>
      </c>
      <c r="AL521" s="560">
        <v>0</v>
      </c>
      <c r="AM521" s="560">
        <v>37</v>
      </c>
      <c r="AN521" s="560">
        <v>50</v>
      </c>
      <c r="AO521" s="560">
        <v>17</v>
      </c>
      <c r="AP521" s="560">
        <v>3</v>
      </c>
      <c r="AQ521" s="560">
        <v>0</v>
      </c>
      <c r="AR521" s="560">
        <v>0</v>
      </c>
      <c r="AS521" s="560">
        <v>0</v>
      </c>
      <c r="AT521" s="560">
        <v>37</v>
      </c>
      <c r="AU521" s="560">
        <v>50</v>
      </c>
      <c r="AV521" s="560">
        <v>17</v>
      </c>
      <c r="AW521" s="560">
        <v>3</v>
      </c>
      <c r="AX521" s="560">
        <v>0</v>
      </c>
      <c r="AY521" s="560">
        <v>0</v>
      </c>
      <c r="AZ521" s="560">
        <v>0</v>
      </c>
      <c r="BA521" s="560">
        <v>0</v>
      </c>
      <c r="BB521" s="560">
        <v>0</v>
      </c>
      <c r="BC521" s="560">
        <v>0</v>
      </c>
      <c r="BD521" s="560">
        <v>0</v>
      </c>
      <c r="BE521" s="560">
        <v>0</v>
      </c>
      <c r="BF521" s="560">
        <v>0</v>
      </c>
      <c r="BG521" s="560">
        <v>0</v>
      </c>
      <c r="BH521" s="560">
        <v>0</v>
      </c>
      <c r="BI521" s="560">
        <v>0</v>
      </c>
      <c r="BJ521" s="560">
        <v>0</v>
      </c>
      <c r="BK521" s="560">
        <v>0</v>
      </c>
      <c r="BL521" s="560">
        <v>0</v>
      </c>
      <c r="BM521" s="560">
        <v>0</v>
      </c>
      <c r="BN521" s="550" t="s">
        <v>1944</v>
      </c>
      <c r="BO521" s="551">
        <v>0</v>
      </c>
      <c r="BP521" s="519">
        <v>0</v>
      </c>
      <c r="BQ521" s="528">
        <v>0</v>
      </c>
      <c r="BR521" s="519">
        <v>0</v>
      </c>
      <c r="BS521" s="519">
        <v>0</v>
      </c>
      <c r="BT521" s="552">
        <v>53.5</v>
      </c>
      <c r="BU521" s="582">
        <v>53.5</v>
      </c>
      <c r="BV521" s="519">
        <v>0</v>
      </c>
      <c r="BW521" s="519">
        <v>0</v>
      </c>
      <c r="BX521" s="519">
        <v>0</v>
      </c>
      <c r="BY521" s="519">
        <v>0</v>
      </c>
      <c r="BZ521" s="519">
        <v>0</v>
      </c>
      <c r="CA521" s="519">
        <v>0</v>
      </c>
      <c r="CB521" s="519">
        <v>0</v>
      </c>
      <c r="CC521" s="519">
        <v>0</v>
      </c>
      <c r="CD521" s="519">
        <v>0</v>
      </c>
      <c r="CE521" s="519">
        <v>0</v>
      </c>
      <c r="CF521" s="519">
        <v>0</v>
      </c>
      <c r="CG521" s="519">
        <v>0</v>
      </c>
      <c r="CH521" s="519">
        <v>0</v>
      </c>
      <c r="CI521" s="519">
        <v>0</v>
      </c>
      <c r="CJ521" s="519">
        <v>0</v>
      </c>
      <c r="CK521" s="623">
        <f t="shared" si="8"/>
        <v>107</v>
      </c>
      <c r="CL521" s="554">
        <v>107</v>
      </c>
      <c r="CM521" s="554">
        <v>107</v>
      </c>
      <c r="CN521" s="554">
        <v>107</v>
      </c>
      <c r="CO521" s="524">
        <v>5</v>
      </c>
      <c r="CP521" s="524" t="s">
        <v>1938</v>
      </c>
      <c r="CQ521" s="525" t="s">
        <v>4965</v>
      </c>
      <c r="CR521" s="580" t="s">
        <v>1938</v>
      </c>
      <c r="CS521" s="527" t="s">
        <v>4965</v>
      </c>
      <c r="CT521" s="527" t="s">
        <v>4965</v>
      </c>
      <c r="CU521" s="527" t="s">
        <v>4965</v>
      </c>
    </row>
    <row r="522" spans="1:99" s="71" customFormat="1" ht="12" customHeight="1" x14ac:dyDescent="0.2">
      <c r="A522" s="577" t="s">
        <v>1460</v>
      </c>
      <c r="B522" s="558" t="s">
        <v>3293</v>
      </c>
      <c r="C522" s="558" t="s">
        <v>3294</v>
      </c>
      <c r="D522" s="558" t="s">
        <v>4455</v>
      </c>
      <c r="E522" s="560" t="s">
        <v>3296</v>
      </c>
      <c r="F522" s="558" t="s">
        <v>3297</v>
      </c>
      <c r="G522" s="558" t="s">
        <v>3298</v>
      </c>
      <c r="H522" s="558" t="s">
        <v>3299</v>
      </c>
      <c r="I522" s="558" t="s">
        <v>1432</v>
      </c>
      <c r="J522" s="558">
        <v>528934</v>
      </c>
      <c r="K522" s="558">
        <v>177496</v>
      </c>
      <c r="L522" s="512" t="s">
        <v>3066</v>
      </c>
      <c r="M522" s="562"/>
      <c r="N522" s="562" t="s">
        <v>1432</v>
      </c>
      <c r="O522" s="558">
        <v>0</v>
      </c>
      <c r="P522" s="558">
        <v>170</v>
      </c>
      <c r="Q522" s="563">
        <v>170</v>
      </c>
      <c r="R522" s="558" t="s">
        <v>3308</v>
      </c>
      <c r="S522" s="558" t="s">
        <v>266</v>
      </c>
      <c r="T522" s="562" t="s">
        <v>3309</v>
      </c>
      <c r="U522" s="561">
        <v>40778</v>
      </c>
      <c r="V522" s="561"/>
      <c r="W522" s="558" t="s">
        <v>1439</v>
      </c>
      <c r="X522" s="562" t="s">
        <v>1432</v>
      </c>
      <c r="Y522" s="558" t="s">
        <v>1442</v>
      </c>
      <c r="Z522" s="558" t="s">
        <v>1443</v>
      </c>
      <c r="AA522" s="558" t="s">
        <v>1443</v>
      </c>
      <c r="AB522" s="558" t="s">
        <v>1444</v>
      </c>
      <c r="AC522" s="576">
        <v>0.61</v>
      </c>
      <c r="AD522" s="578" t="s">
        <v>1432</v>
      </c>
      <c r="AE522" s="578"/>
      <c r="AF522" s="579"/>
      <c r="AG522" s="517" t="s">
        <v>1931</v>
      </c>
      <c r="AH522" s="560" t="s">
        <v>3905</v>
      </c>
      <c r="AI522" s="560"/>
      <c r="AJ522" s="560">
        <v>17</v>
      </c>
      <c r="AK522" s="560">
        <v>170</v>
      </c>
      <c r="AL522" s="560">
        <v>0</v>
      </c>
      <c r="AM522" s="560">
        <v>26</v>
      </c>
      <c r="AN522" s="560">
        <v>75</v>
      </c>
      <c r="AO522" s="560">
        <v>46</v>
      </c>
      <c r="AP522" s="560">
        <v>23</v>
      </c>
      <c r="AQ522" s="560">
        <v>0</v>
      </c>
      <c r="AR522" s="560">
        <v>0</v>
      </c>
      <c r="AS522" s="560">
        <v>0</v>
      </c>
      <c r="AT522" s="560">
        <v>26</v>
      </c>
      <c r="AU522" s="560">
        <v>75</v>
      </c>
      <c r="AV522" s="560">
        <v>46</v>
      </c>
      <c r="AW522" s="560">
        <v>23</v>
      </c>
      <c r="AX522" s="560">
        <v>0</v>
      </c>
      <c r="AY522" s="560">
        <v>0</v>
      </c>
      <c r="AZ522" s="560">
        <v>0</v>
      </c>
      <c r="BA522" s="560">
        <v>0</v>
      </c>
      <c r="BB522" s="560">
        <v>0</v>
      </c>
      <c r="BC522" s="560">
        <v>0</v>
      </c>
      <c r="BD522" s="560">
        <v>0</v>
      </c>
      <c r="BE522" s="560">
        <v>0</v>
      </c>
      <c r="BF522" s="560">
        <v>0</v>
      </c>
      <c r="BG522" s="560">
        <v>0</v>
      </c>
      <c r="BH522" s="560">
        <v>0</v>
      </c>
      <c r="BI522" s="560">
        <v>0</v>
      </c>
      <c r="BJ522" s="560">
        <v>0</v>
      </c>
      <c r="BK522" s="560">
        <v>0</v>
      </c>
      <c r="BL522" s="560">
        <v>0</v>
      </c>
      <c r="BM522" s="560">
        <v>0</v>
      </c>
      <c r="BN522" s="550" t="s">
        <v>1944</v>
      </c>
      <c r="BO522" s="551">
        <v>0</v>
      </c>
      <c r="BP522" s="519">
        <v>0</v>
      </c>
      <c r="BQ522" s="528">
        <v>0</v>
      </c>
      <c r="BR522" s="519">
        <v>0</v>
      </c>
      <c r="BS522" s="519">
        <v>0</v>
      </c>
      <c r="BT522" s="552">
        <v>85</v>
      </c>
      <c r="BU522" s="582">
        <v>85</v>
      </c>
      <c r="BV522" s="519">
        <v>0</v>
      </c>
      <c r="BW522" s="519">
        <v>0</v>
      </c>
      <c r="BX522" s="519">
        <v>0</v>
      </c>
      <c r="BY522" s="519">
        <v>0</v>
      </c>
      <c r="BZ522" s="519">
        <v>0</v>
      </c>
      <c r="CA522" s="519">
        <v>0</v>
      </c>
      <c r="CB522" s="519">
        <v>0</v>
      </c>
      <c r="CC522" s="519">
        <v>0</v>
      </c>
      <c r="CD522" s="519">
        <v>0</v>
      </c>
      <c r="CE522" s="519">
        <v>0</v>
      </c>
      <c r="CF522" s="519">
        <v>0</v>
      </c>
      <c r="CG522" s="519">
        <v>0</v>
      </c>
      <c r="CH522" s="519">
        <v>0</v>
      </c>
      <c r="CI522" s="519">
        <v>0</v>
      </c>
      <c r="CJ522" s="519">
        <v>0</v>
      </c>
      <c r="CK522" s="623">
        <f t="shared" si="8"/>
        <v>170</v>
      </c>
      <c r="CL522" s="554">
        <v>170</v>
      </c>
      <c r="CM522" s="554">
        <v>170</v>
      </c>
      <c r="CN522" s="554">
        <v>170</v>
      </c>
      <c r="CO522" s="524">
        <v>5</v>
      </c>
      <c r="CP522" s="524" t="s">
        <v>1938</v>
      </c>
      <c r="CQ522" s="525" t="s">
        <v>4965</v>
      </c>
      <c r="CR522" s="580" t="s">
        <v>1938</v>
      </c>
      <c r="CS522" s="527" t="s">
        <v>4965</v>
      </c>
      <c r="CT522" s="527" t="s">
        <v>4965</v>
      </c>
      <c r="CU522" s="527" t="s">
        <v>4965</v>
      </c>
    </row>
    <row r="523" spans="1:99" s="71" customFormat="1" ht="12" customHeight="1" x14ac:dyDescent="0.2">
      <c r="A523" s="577" t="s">
        <v>1460</v>
      </c>
      <c r="B523" s="558" t="s">
        <v>3293</v>
      </c>
      <c r="C523" s="558" t="s">
        <v>3294</v>
      </c>
      <c r="D523" s="558" t="s">
        <v>4456</v>
      </c>
      <c r="E523" s="560" t="s">
        <v>3296</v>
      </c>
      <c r="F523" s="558" t="s">
        <v>3297</v>
      </c>
      <c r="G523" s="558" t="s">
        <v>3298</v>
      </c>
      <c r="H523" s="558" t="s">
        <v>3299</v>
      </c>
      <c r="I523" s="558" t="s">
        <v>1432</v>
      </c>
      <c r="J523" s="558">
        <v>528934</v>
      </c>
      <c r="K523" s="558">
        <v>177496</v>
      </c>
      <c r="L523" s="512" t="s">
        <v>3066</v>
      </c>
      <c r="M523" s="562"/>
      <c r="N523" s="562" t="s">
        <v>1432</v>
      </c>
      <c r="O523" s="558">
        <v>0</v>
      </c>
      <c r="P523" s="558">
        <v>20</v>
      </c>
      <c r="Q523" s="563">
        <v>20</v>
      </c>
      <c r="R523" s="558" t="s">
        <v>3308</v>
      </c>
      <c r="S523" s="558" t="s">
        <v>266</v>
      </c>
      <c r="T523" s="562" t="s">
        <v>3309</v>
      </c>
      <c r="U523" s="561">
        <v>40778</v>
      </c>
      <c r="V523" s="561"/>
      <c r="W523" s="558" t="s">
        <v>1439</v>
      </c>
      <c r="X523" s="562" t="s">
        <v>1432</v>
      </c>
      <c r="Y523" s="558" t="s">
        <v>1442</v>
      </c>
      <c r="Z523" s="558" t="s">
        <v>1443</v>
      </c>
      <c r="AA523" s="558" t="s">
        <v>1443</v>
      </c>
      <c r="AB523" s="558" t="s">
        <v>1444</v>
      </c>
      <c r="AC523" s="576">
        <v>0.12</v>
      </c>
      <c r="AD523" s="578" t="s">
        <v>1432</v>
      </c>
      <c r="AE523" s="578"/>
      <c r="AF523" s="579"/>
      <c r="AG523" s="517" t="s">
        <v>1931</v>
      </c>
      <c r="AH523" s="560" t="s">
        <v>3905</v>
      </c>
      <c r="AI523" s="560"/>
      <c r="AJ523" s="560">
        <v>2</v>
      </c>
      <c r="AK523" s="560">
        <v>20</v>
      </c>
      <c r="AL523" s="560">
        <v>0</v>
      </c>
      <c r="AM523" s="560">
        <v>4</v>
      </c>
      <c r="AN523" s="560">
        <v>12</v>
      </c>
      <c r="AO523" s="560">
        <v>4</v>
      </c>
      <c r="AP523" s="560">
        <v>0</v>
      </c>
      <c r="AQ523" s="560">
        <v>0</v>
      </c>
      <c r="AR523" s="560">
        <v>0</v>
      </c>
      <c r="AS523" s="560">
        <v>0</v>
      </c>
      <c r="AT523" s="560">
        <v>4</v>
      </c>
      <c r="AU523" s="560">
        <v>12</v>
      </c>
      <c r="AV523" s="560">
        <v>4</v>
      </c>
      <c r="AW523" s="560">
        <v>0</v>
      </c>
      <c r="AX523" s="560">
        <v>0</v>
      </c>
      <c r="AY523" s="560">
        <v>0</v>
      </c>
      <c r="AZ523" s="560">
        <v>0</v>
      </c>
      <c r="BA523" s="560">
        <v>0</v>
      </c>
      <c r="BB523" s="560">
        <v>0</v>
      </c>
      <c r="BC523" s="560">
        <v>0</v>
      </c>
      <c r="BD523" s="560">
        <v>0</v>
      </c>
      <c r="BE523" s="560">
        <v>0</v>
      </c>
      <c r="BF523" s="560">
        <v>0</v>
      </c>
      <c r="BG523" s="560">
        <v>0</v>
      </c>
      <c r="BH523" s="560">
        <v>0</v>
      </c>
      <c r="BI523" s="560">
        <v>0</v>
      </c>
      <c r="BJ523" s="560">
        <v>0</v>
      </c>
      <c r="BK523" s="560">
        <v>0</v>
      </c>
      <c r="BL523" s="560">
        <v>0</v>
      </c>
      <c r="BM523" s="560">
        <v>0</v>
      </c>
      <c r="BN523" s="550" t="s">
        <v>1944</v>
      </c>
      <c r="BO523" s="551">
        <v>0</v>
      </c>
      <c r="BP523" s="519">
        <v>0</v>
      </c>
      <c r="BQ523" s="528">
        <v>0</v>
      </c>
      <c r="BR523" s="519">
        <v>0</v>
      </c>
      <c r="BS523" s="519">
        <v>0</v>
      </c>
      <c r="BT523" s="519">
        <v>0</v>
      </c>
      <c r="BU523" s="529">
        <v>0</v>
      </c>
      <c r="BV523" s="552">
        <v>20</v>
      </c>
      <c r="BW523" s="519">
        <v>0</v>
      </c>
      <c r="BX523" s="519">
        <v>0</v>
      </c>
      <c r="BY523" s="519">
        <v>0</v>
      </c>
      <c r="BZ523" s="519">
        <v>0</v>
      </c>
      <c r="CA523" s="519">
        <v>0</v>
      </c>
      <c r="CB523" s="519">
        <v>0</v>
      </c>
      <c r="CC523" s="519">
        <v>0</v>
      </c>
      <c r="CD523" s="519">
        <v>0</v>
      </c>
      <c r="CE523" s="519">
        <v>0</v>
      </c>
      <c r="CF523" s="519">
        <v>0</v>
      </c>
      <c r="CG523" s="519">
        <v>0</v>
      </c>
      <c r="CH523" s="519">
        <v>0</v>
      </c>
      <c r="CI523" s="519">
        <v>0</v>
      </c>
      <c r="CJ523" s="519">
        <v>0</v>
      </c>
      <c r="CK523" s="623">
        <f t="shared" si="8"/>
        <v>20</v>
      </c>
      <c r="CL523" s="554">
        <v>20</v>
      </c>
      <c r="CM523" s="523">
        <v>0</v>
      </c>
      <c r="CN523" s="554">
        <v>20</v>
      </c>
      <c r="CO523" s="524">
        <v>5</v>
      </c>
      <c r="CP523" s="524" t="s">
        <v>1938</v>
      </c>
      <c r="CQ523" s="525" t="s">
        <v>4965</v>
      </c>
      <c r="CR523" s="580" t="s">
        <v>1938</v>
      </c>
      <c r="CS523" s="527" t="s">
        <v>4965</v>
      </c>
      <c r="CT523" s="527" t="s">
        <v>4965</v>
      </c>
      <c r="CU523" s="527" t="s">
        <v>4965</v>
      </c>
    </row>
    <row r="524" spans="1:99" s="71" customFormat="1" ht="12" customHeight="1" x14ac:dyDescent="0.2">
      <c r="A524" s="577" t="s">
        <v>1460</v>
      </c>
      <c r="B524" s="558" t="s">
        <v>3293</v>
      </c>
      <c r="C524" s="558" t="s">
        <v>3294</v>
      </c>
      <c r="D524" s="558" t="s">
        <v>4456</v>
      </c>
      <c r="E524" s="560" t="s">
        <v>3296</v>
      </c>
      <c r="F524" s="558" t="s">
        <v>3297</v>
      </c>
      <c r="G524" s="558" t="s">
        <v>3298</v>
      </c>
      <c r="H524" s="558" t="s">
        <v>3299</v>
      </c>
      <c r="I524" s="558" t="s">
        <v>1432</v>
      </c>
      <c r="J524" s="558">
        <v>528934</v>
      </c>
      <c r="K524" s="558">
        <v>177496</v>
      </c>
      <c r="L524" s="512" t="s">
        <v>3066</v>
      </c>
      <c r="M524" s="562"/>
      <c r="N524" s="562" t="s">
        <v>1432</v>
      </c>
      <c r="O524" s="558">
        <v>0</v>
      </c>
      <c r="P524" s="558">
        <v>15</v>
      </c>
      <c r="Q524" s="563">
        <v>15</v>
      </c>
      <c r="R524" s="558" t="s">
        <v>3308</v>
      </c>
      <c r="S524" s="558" t="s">
        <v>266</v>
      </c>
      <c r="T524" s="562" t="s">
        <v>3309</v>
      </c>
      <c r="U524" s="561">
        <v>40778</v>
      </c>
      <c r="V524" s="561"/>
      <c r="W524" s="558" t="s">
        <v>1439</v>
      </c>
      <c r="X524" s="562" t="s">
        <v>1432</v>
      </c>
      <c r="Y524" s="558" t="s">
        <v>1442</v>
      </c>
      <c r="Z524" s="558" t="s">
        <v>1443</v>
      </c>
      <c r="AA524" s="558" t="s">
        <v>1443</v>
      </c>
      <c r="AB524" s="558" t="s">
        <v>1444</v>
      </c>
      <c r="AC524" s="576">
        <v>0.05</v>
      </c>
      <c r="AD524" s="578" t="s">
        <v>1432</v>
      </c>
      <c r="AE524" s="578"/>
      <c r="AF524" s="579"/>
      <c r="AG524" s="517" t="s">
        <v>628</v>
      </c>
      <c r="AH524" s="560" t="s">
        <v>3904</v>
      </c>
      <c r="AI524" s="560"/>
      <c r="AJ524" s="560">
        <v>2</v>
      </c>
      <c r="AK524" s="560">
        <v>15</v>
      </c>
      <c r="AL524" s="560">
        <v>0</v>
      </c>
      <c r="AM524" s="560">
        <v>6</v>
      </c>
      <c r="AN524" s="560">
        <v>5</v>
      </c>
      <c r="AO524" s="560">
        <v>4</v>
      </c>
      <c r="AP524" s="560">
        <v>0</v>
      </c>
      <c r="AQ524" s="560">
        <v>0</v>
      </c>
      <c r="AR524" s="560">
        <v>0</v>
      </c>
      <c r="AS524" s="560">
        <v>0</v>
      </c>
      <c r="AT524" s="560">
        <v>6</v>
      </c>
      <c r="AU524" s="560">
        <v>5</v>
      </c>
      <c r="AV524" s="560">
        <v>4</v>
      </c>
      <c r="AW524" s="560">
        <v>0</v>
      </c>
      <c r="AX524" s="560">
        <v>0</v>
      </c>
      <c r="AY524" s="560">
        <v>0</v>
      </c>
      <c r="AZ524" s="560">
        <v>0</v>
      </c>
      <c r="BA524" s="560">
        <v>0</v>
      </c>
      <c r="BB524" s="560">
        <v>0</v>
      </c>
      <c r="BC524" s="560">
        <v>0</v>
      </c>
      <c r="BD524" s="560">
        <v>0</v>
      </c>
      <c r="BE524" s="560">
        <v>0</v>
      </c>
      <c r="BF524" s="560">
        <v>0</v>
      </c>
      <c r="BG524" s="560">
        <v>0</v>
      </c>
      <c r="BH524" s="560">
        <v>0</v>
      </c>
      <c r="BI524" s="560">
        <v>0</v>
      </c>
      <c r="BJ524" s="560">
        <v>0</v>
      </c>
      <c r="BK524" s="560">
        <v>0</v>
      </c>
      <c r="BL524" s="560">
        <v>0</v>
      </c>
      <c r="BM524" s="560">
        <v>0</v>
      </c>
      <c r="BN524" s="550" t="s">
        <v>1944</v>
      </c>
      <c r="BO524" s="551">
        <v>0</v>
      </c>
      <c r="BP524" s="519">
        <v>0</v>
      </c>
      <c r="BQ524" s="528">
        <v>0</v>
      </c>
      <c r="BR524" s="519">
        <v>0</v>
      </c>
      <c r="BS524" s="519">
        <v>0</v>
      </c>
      <c r="BT524" s="519">
        <v>0</v>
      </c>
      <c r="BU524" s="529">
        <v>0</v>
      </c>
      <c r="BV524" s="519">
        <v>0</v>
      </c>
      <c r="BW524" s="552">
        <v>15</v>
      </c>
      <c r="BX524" s="519">
        <v>0</v>
      </c>
      <c r="BY524" s="519">
        <v>0</v>
      </c>
      <c r="BZ524" s="519">
        <v>0</v>
      </c>
      <c r="CA524" s="519">
        <v>0</v>
      </c>
      <c r="CB524" s="519">
        <v>0</v>
      </c>
      <c r="CC524" s="519">
        <v>0</v>
      </c>
      <c r="CD524" s="519">
        <v>0</v>
      </c>
      <c r="CE524" s="519">
        <v>0</v>
      </c>
      <c r="CF524" s="519">
        <v>0</v>
      </c>
      <c r="CG524" s="519">
        <v>0</v>
      </c>
      <c r="CH524" s="519">
        <v>0</v>
      </c>
      <c r="CI524" s="519">
        <v>0</v>
      </c>
      <c r="CJ524" s="519">
        <v>0</v>
      </c>
      <c r="CK524" s="623">
        <f t="shared" si="8"/>
        <v>15</v>
      </c>
      <c r="CL524" s="554">
        <v>15</v>
      </c>
      <c r="CM524" s="523">
        <v>0</v>
      </c>
      <c r="CN524" s="554">
        <v>15</v>
      </c>
      <c r="CO524" s="524">
        <v>5</v>
      </c>
      <c r="CP524" s="524" t="s">
        <v>1938</v>
      </c>
      <c r="CQ524" s="525" t="s">
        <v>4965</v>
      </c>
      <c r="CR524" s="580" t="s">
        <v>1938</v>
      </c>
      <c r="CS524" s="527" t="s">
        <v>4965</v>
      </c>
      <c r="CT524" s="527" t="s">
        <v>4965</v>
      </c>
      <c r="CU524" s="527" t="s">
        <v>4965</v>
      </c>
    </row>
    <row r="525" spans="1:99" s="71" customFormat="1" ht="12" customHeight="1" x14ac:dyDescent="0.2">
      <c r="A525" s="577" t="s">
        <v>1460</v>
      </c>
      <c r="B525" s="558" t="s">
        <v>3293</v>
      </c>
      <c r="C525" s="558" t="s">
        <v>3294</v>
      </c>
      <c r="D525" s="558" t="s">
        <v>4456</v>
      </c>
      <c r="E525" s="560" t="s">
        <v>3296</v>
      </c>
      <c r="F525" s="558" t="s">
        <v>3297</v>
      </c>
      <c r="G525" s="558" t="s">
        <v>3298</v>
      </c>
      <c r="H525" s="558" t="s">
        <v>3299</v>
      </c>
      <c r="I525" s="558" t="s">
        <v>1432</v>
      </c>
      <c r="J525" s="558">
        <v>528934</v>
      </c>
      <c r="K525" s="558">
        <v>177496</v>
      </c>
      <c r="L525" s="512" t="s">
        <v>3066</v>
      </c>
      <c r="M525" s="562"/>
      <c r="N525" s="562" t="s">
        <v>1432</v>
      </c>
      <c r="O525" s="558">
        <v>0</v>
      </c>
      <c r="P525" s="558">
        <v>91</v>
      </c>
      <c r="Q525" s="563">
        <v>91</v>
      </c>
      <c r="R525" s="558" t="s">
        <v>3308</v>
      </c>
      <c r="S525" s="558" t="s">
        <v>266</v>
      </c>
      <c r="T525" s="562" t="s">
        <v>3309</v>
      </c>
      <c r="U525" s="561">
        <v>40778</v>
      </c>
      <c r="V525" s="561"/>
      <c r="W525" s="558" t="s">
        <v>1439</v>
      </c>
      <c r="X525" s="562" t="s">
        <v>1432</v>
      </c>
      <c r="Y525" s="558" t="s">
        <v>1442</v>
      </c>
      <c r="Z525" s="558" t="s">
        <v>1443</v>
      </c>
      <c r="AA525" s="558" t="s">
        <v>1443</v>
      </c>
      <c r="AB525" s="558" t="s">
        <v>1444</v>
      </c>
      <c r="AC525" s="576">
        <v>0.05</v>
      </c>
      <c r="AD525" s="578" t="s">
        <v>1432</v>
      </c>
      <c r="AE525" s="578"/>
      <c r="AF525" s="579"/>
      <c r="AG525" s="517" t="s">
        <v>3063</v>
      </c>
      <c r="AH525" s="560" t="s">
        <v>1445</v>
      </c>
      <c r="AI525" s="560"/>
      <c r="AJ525" s="560">
        <v>9</v>
      </c>
      <c r="AK525" s="560">
        <v>91</v>
      </c>
      <c r="AL525" s="560">
        <v>21</v>
      </c>
      <c r="AM525" s="560">
        <v>4</v>
      </c>
      <c r="AN525" s="560">
        <v>45</v>
      </c>
      <c r="AO525" s="560">
        <v>13</v>
      </c>
      <c r="AP525" s="560">
        <v>0</v>
      </c>
      <c r="AQ525" s="560">
        <v>8</v>
      </c>
      <c r="AR525" s="560">
        <v>0</v>
      </c>
      <c r="AS525" s="560">
        <v>21</v>
      </c>
      <c r="AT525" s="560">
        <v>4</v>
      </c>
      <c r="AU525" s="560">
        <v>45</v>
      </c>
      <c r="AV525" s="560">
        <v>13</v>
      </c>
      <c r="AW525" s="560">
        <v>0</v>
      </c>
      <c r="AX525" s="560">
        <v>8</v>
      </c>
      <c r="AY525" s="560">
        <v>0</v>
      </c>
      <c r="AZ525" s="560">
        <v>0</v>
      </c>
      <c r="BA525" s="560">
        <v>0</v>
      </c>
      <c r="BB525" s="560">
        <v>0</v>
      </c>
      <c r="BC525" s="560">
        <v>0</v>
      </c>
      <c r="BD525" s="560">
        <v>0</v>
      </c>
      <c r="BE525" s="560">
        <v>0</v>
      </c>
      <c r="BF525" s="560">
        <v>0</v>
      </c>
      <c r="BG525" s="560">
        <v>0</v>
      </c>
      <c r="BH525" s="560">
        <v>0</v>
      </c>
      <c r="BI525" s="560">
        <v>0</v>
      </c>
      <c r="BJ525" s="560">
        <v>0</v>
      </c>
      <c r="BK525" s="560">
        <v>0</v>
      </c>
      <c r="BL525" s="560">
        <v>0</v>
      </c>
      <c r="BM525" s="560">
        <v>0</v>
      </c>
      <c r="BN525" s="550" t="s">
        <v>1944</v>
      </c>
      <c r="BO525" s="551">
        <v>0</v>
      </c>
      <c r="BP525" s="519">
        <v>0</v>
      </c>
      <c r="BQ525" s="528">
        <v>0</v>
      </c>
      <c r="BR525" s="519">
        <v>0</v>
      </c>
      <c r="BS525" s="519">
        <v>0</v>
      </c>
      <c r="BT525" s="519">
        <v>0</v>
      </c>
      <c r="BU525" s="529">
        <v>0</v>
      </c>
      <c r="BV525" s="552">
        <v>48</v>
      </c>
      <c r="BW525" s="552">
        <v>43</v>
      </c>
      <c r="BX525" s="519">
        <v>0</v>
      </c>
      <c r="BY525" s="519">
        <v>0</v>
      </c>
      <c r="BZ525" s="519">
        <v>0</v>
      </c>
      <c r="CA525" s="519">
        <v>0</v>
      </c>
      <c r="CB525" s="519">
        <v>0</v>
      </c>
      <c r="CC525" s="519">
        <v>0</v>
      </c>
      <c r="CD525" s="519">
        <v>0</v>
      </c>
      <c r="CE525" s="519">
        <v>0</v>
      </c>
      <c r="CF525" s="519">
        <v>0</v>
      </c>
      <c r="CG525" s="519">
        <v>0</v>
      </c>
      <c r="CH525" s="519">
        <v>0</v>
      </c>
      <c r="CI525" s="519">
        <v>0</v>
      </c>
      <c r="CJ525" s="519">
        <v>0</v>
      </c>
      <c r="CK525" s="623">
        <f t="shared" si="8"/>
        <v>91</v>
      </c>
      <c r="CL525" s="554">
        <v>91</v>
      </c>
      <c r="CM525" s="523">
        <v>0</v>
      </c>
      <c r="CN525" s="554">
        <v>91</v>
      </c>
      <c r="CO525" s="524">
        <v>5</v>
      </c>
      <c r="CP525" s="524" t="s">
        <v>1938</v>
      </c>
      <c r="CQ525" s="525" t="s">
        <v>4965</v>
      </c>
      <c r="CR525" s="580" t="s">
        <v>1938</v>
      </c>
      <c r="CS525" s="527" t="s">
        <v>4965</v>
      </c>
      <c r="CT525" s="527" t="s">
        <v>4965</v>
      </c>
      <c r="CU525" s="527" t="s">
        <v>4965</v>
      </c>
    </row>
    <row r="526" spans="1:99" s="71" customFormat="1" ht="12" customHeight="1" x14ac:dyDescent="0.2">
      <c r="A526" s="577" t="s">
        <v>1460</v>
      </c>
      <c r="B526" s="558" t="s">
        <v>3293</v>
      </c>
      <c r="C526" s="558" t="s">
        <v>3294</v>
      </c>
      <c r="D526" s="558" t="s">
        <v>4457</v>
      </c>
      <c r="E526" s="560" t="s">
        <v>3296</v>
      </c>
      <c r="F526" s="558" t="s">
        <v>3297</v>
      </c>
      <c r="G526" s="558" t="s">
        <v>3298</v>
      </c>
      <c r="H526" s="558" t="s">
        <v>3299</v>
      </c>
      <c r="I526" s="558" t="s">
        <v>1432</v>
      </c>
      <c r="J526" s="558">
        <v>528934</v>
      </c>
      <c r="K526" s="558">
        <v>177496</v>
      </c>
      <c r="L526" s="512" t="s">
        <v>3066</v>
      </c>
      <c r="M526" s="562"/>
      <c r="N526" s="562" t="s">
        <v>1432</v>
      </c>
      <c r="O526" s="558">
        <v>0</v>
      </c>
      <c r="P526" s="558">
        <v>188</v>
      </c>
      <c r="Q526" s="563">
        <v>188</v>
      </c>
      <c r="R526" s="558" t="s">
        <v>3308</v>
      </c>
      <c r="S526" s="558" t="s">
        <v>266</v>
      </c>
      <c r="T526" s="562" t="s">
        <v>3309</v>
      </c>
      <c r="U526" s="561">
        <v>40778</v>
      </c>
      <c r="V526" s="561"/>
      <c r="W526" s="558" t="s">
        <v>1439</v>
      </c>
      <c r="X526" s="562" t="s">
        <v>1432</v>
      </c>
      <c r="Y526" s="558" t="s">
        <v>1442</v>
      </c>
      <c r="Z526" s="558" t="s">
        <v>1443</v>
      </c>
      <c r="AA526" s="558" t="s">
        <v>1443</v>
      </c>
      <c r="AB526" s="558" t="s">
        <v>1444</v>
      </c>
      <c r="AC526" s="576">
        <v>0.62</v>
      </c>
      <c r="AD526" s="578" t="s">
        <v>1432</v>
      </c>
      <c r="AE526" s="578"/>
      <c r="AF526" s="579"/>
      <c r="AG526" s="517" t="s">
        <v>3063</v>
      </c>
      <c r="AH526" s="560" t="s">
        <v>1445</v>
      </c>
      <c r="AI526" s="560"/>
      <c r="AJ526" s="560">
        <v>18</v>
      </c>
      <c r="AK526" s="560">
        <v>188</v>
      </c>
      <c r="AL526" s="560">
        <v>19</v>
      </c>
      <c r="AM526" s="560">
        <v>53</v>
      </c>
      <c r="AN526" s="560">
        <v>58</v>
      </c>
      <c r="AO526" s="560">
        <v>46</v>
      </c>
      <c r="AP526" s="560">
        <v>5</v>
      </c>
      <c r="AQ526" s="560">
        <v>7</v>
      </c>
      <c r="AR526" s="560">
        <v>0</v>
      </c>
      <c r="AS526" s="560">
        <v>19</v>
      </c>
      <c r="AT526" s="560">
        <v>53</v>
      </c>
      <c r="AU526" s="560">
        <v>58</v>
      </c>
      <c r="AV526" s="560">
        <v>46</v>
      </c>
      <c r="AW526" s="560">
        <v>5</v>
      </c>
      <c r="AX526" s="560">
        <v>7</v>
      </c>
      <c r="AY526" s="560">
        <v>0</v>
      </c>
      <c r="AZ526" s="560">
        <v>0</v>
      </c>
      <c r="BA526" s="560">
        <v>0</v>
      </c>
      <c r="BB526" s="560">
        <v>0</v>
      </c>
      <c r="BC526" s="560">
        <v>0</v>
      </c>
      <c r="BD526" s="560">
        <v>0</v>
      </c>
      <c r="BE526" s="560">
        <v>0</v>
      </c>
      <c r="BF526" s="560">
        <v>0</v>
      </c>
      <c r="BG526" s="560">
        <v>0</v>
      </c>
      <c r="BH526" s="560">
        <v>0</v>
      </c>
      <c r="BI526" s="560">
        <v>0</v>
      </c>
      <c r="BJ526" s="560">
        <v>0</v>
      </c>
      <c r="BK526" s="560">
        <v>0</v>
      </c>
      <c r="BL526" s="560">
        <v>0</v>
      </c>
      <c r="BM526" s="560">
        <v>0</v>
      </c>
      <c r="BN526" s="550" t="s">
        <v>1944</v>
      </c>
      <c r="BO526" s="551">
        <v>0</v>
      </c>
      <c r="BP526" s="519">
        <v>0</v>
      </c>
      <c r="BQ526" s="528">
        <v>0</v>
      </c>
      <c r="BR526" s="519">
        <v>0</v>
      </c>
      <c r="BS526" s="519">
        <v>0</v>
      </c>
      <c r="BT526" s="519">
        <v>0</v>
      </c>
      <c r="BU526" s="529">
        <v>0</v>
      </c>
      <c r="BV526" s="552">
        <v>94</v>
      </c>
      <c r="BW526" s="552">
        <v>94</v>
      </c>
      <c r="BX526" s="519">
        <v>0</v>
      </c>
      <c r="BY526" s="519">
        <v>0</v>
      </c>
      <c r="BZ526" s="519">
        <v>0</v>
      </c>
      <c r="CA526" s="519">
        <v>0</v>
      </c>
      <c r="CB526" s="519">
        <v>0</v>
      </c>
      <c r="CC526" s="519">
        <v>0</v>
      </c>
      <c r="CD526" s="519">
        <v>0</v>
      </c>
      <c r="CE526" s="519">
        <v>0</v>
      </c>
      <c r="CF526" s="519">
        <v>0</v>
      </c>
      <c r="CG526" s="519">
        <v>0</v>
      </c>
      <c r="CH526" s="519">
        <v>0</v>
      </c>
      <c r="CI526" s="519">
        <v>0</v>
      </c>
      <c r="CJ526" s="519">
        <v>0</v>
      </c>
      <c r="CK526" s="623">
        <f t="shared" si="8"/>
        <v>188</v>
      </c>
      <c r="CL526" s="554">
        <v>188</v>
      </c>
      <c r="CM526" s="523">
        <v>0</v>
      </c>
      <c r="CN526" s="554">
        <v>188</v>
      </c>
      <c r="CO526" s="524">
        <v>5</v>
      </c>
      <c r="CP526" s="524" t="s">
        <v>1938</v>
      </c>
      <c r="CQ526" s="525" t="s">
        <v>4965</v>
      </c>
      <c r="CR526" s="580" t="s">
        <v>1938</v>
      </c>
      <c r="CS526" s="527" t="s">
        <v>4965</v>
      </c>
      <c r="CT526" s="527" t="s">
        <v>4965</v>
      </c>
      <c r="CU526" s="527" t="s">
        <v>4965</v>
      </c>
    </row>
    <row r="527" spans="1:99" s="71" customFormat="1" ht="12" customHeight="1" x14ac:dyDescent="0.2">
      <c r="A527" s="577" t="s">
        <v>1460</v>
      </c>
      <c r="B527" s="558" t="s">
        <v>3010</v>
      </c>
      <c r="C527" s="558" t="s">
        <v>1432</v>
      </c>
      <c r="D527" s="583"/>
      <c r="E527" s="560" t="s">
        <v>3011</v>
      </c>
      <c r="F527" s="558" t="s">
        <v>3012</v>
      </c>
      <c r="G527" s="558" t="s">
        <v>3013</v>
      </c>
      <c r="H527" s="558" t="s">
        <v>1435</v>
      </c>
      <c r="I527" s="558" t="s">
        <v>3014</v>
      </c>
      <c r="J527" s="558">
        <v>527221</v>
      </c>
      <c r="K527" s="558">
        <v>172443</v>
      </c>
      <c r="L527" s="512" t="s">
        <v>3089</v>
      </c>
      <c r="M527" s="562" t="s">
        <v>1432</v>
      </c>
      <c r="N527" s="562" t="s">
        <v>1432</v>
      </c>
      <c r="O527" s="558">
        <v>0</v>
      </c>
      <c r="P527" s="558">
        <v>46</v>
      </c>
      <c r="Q527" s="563">
        <v>46</v>
      </c>
      <c r="R527" s="558" t="s">
        <v>3015</v>
      </c>
      <c r="S527" s="558" t="s">
        <v>3676</v>
      </c>
      <c r="T527" s="562" t="s">
        <v>3016</v>
      </c>
      <c r="U527" s="561">
        <v>40587</v>
      </c>
      <c r="V527" s="561"/>
      <c r="W527" s="558" t="s">
        <v>3677</v>
      </c>
      <c r="X527" s="562" t="s">
        <v>3017</v>
      </c>
      <c r="Y527" s="558" t="s">
        <v>1442</v>
      </c>
      <c r="Z527" s="558" t="s">
        <v>4694</v>
      </c>
      <c r="AA527" s="558" t="s">
        <v>1443</v>
      </c>
      <c r="AB527" s="558" t="s">
        <v>1444</v>
      </c>
      <c r="AC527" s="576">
        <v>0.64400000000000002</v>
      </c>
      <c r="AD527" s="578" t="s">
        <v>1432</v>
      </c>
      <c r="AE527" s="578"/>
      <c r="AF527" s="579"/>
      <c r="AG527" s="517" t="s">
        <v>1931</v>
      </c>
      <c r="AH527" s="560" t="s">
        <v>3905</v>
      </c>
      <c r="AI527" s="560"/>
      <c r="AJ527" s="560">
        <v>4</v>
      </c>
      <c r="AK527" s="560">
        <v>46</v>
      </c>
      <c r="AL527" s="560">
        <v>0</v>
      </c>
      <c r="AM527" s="560">
        <v>40</v>
      </c>
      <c r="AN527" s="560">
        <v>6</v>
      </c>
      <c r="AO527" s="560">
        <v>0</v>
      </c>
      <c r="AP527" s="560">
        <v>0</v>
      </c>
      <c r="AQ527" s="560">
        <v>0</v>
      </c>
      <c r="AR527" s="560">
        <v>0</v>
      </c>
      <c r="AS527" s="560">
        <v>0</v>
      </c>
      <c r="AT527" s="560">
        <v>40</v>
      </c>
      <c r="AU527" s="560">
        <v>6</v>
      </c>
      <c r="AV527" s="560">
        <v>0</v>
      </c>
      <c r="AW527" s="560">
        <v>0</v>
      </c>
      <c r="AX527" s="560">
        <v>0</v>
      </c>
      <c r="AY527" s="560">
        <v>0</v>
      </c>
      <c r="AZ527" s="560">
        <v>0</v>
      </c>
      <c r="BA527" s="560">
        <v>0</v>
      </c>
      <c r="BB527" s="560">
        <v>0</v>
      </c>
      <c r="BC527" s="560">
        <v>0</v>
      </c>
      <c r="BD527" s="560">
        <v>0</v>
      </c>
      <c r="BE527" s="560">
        <v>0</v>
      </c>
      <c r="BF527" s="560">
        <v>0</v>
      </c>
      <c r="BG527" s="560">
        <v>0</v>
      </c>
      <c r="BH527" s="560">
        <v>0</v>
      </c>
      <c r="BI527" s="560">
        <v>0</v>
      </c>
      <c r="BJ527" s="560">
        <v>0</v>
      </c>
      <c r="BK527" s="560">
        <v>0</v>
      </c>
      <c r="BL527" s="560">
        <v>0</v>
      </c>
      <c r="BM527" s="560">
        <v>0</v>
      </c>
      <c r="BN527" s="550" t="s">
        <v>4491</v>
      </c>
      <c r="BO527" s="551">
        <v>0</v>
      </c>
      <c r="BP527" s="519">
        <v>0</v>
      </c>
      <c r="BQ527" s="528">
        <v>0</v>
      </c>
      <c r="BR527" s="519">
        <v>0</v>
      </c>
      <c r="BS527" s="519">
        <v>0</v>
      </c>
      <c r="BT527" s="519">
        <v>0</v>
      </c>
      <c r="BU527" s="529">
        <v>0</v>
      </c>
      <c r="BV527" s="519">
        <v>0</v>
      </c>
      <c r="BW527" s="552">
        <v>46</v>
      </c>
      <c r="BX527" s="519">
        <v>0</v>
      </c>
      <c r="BY527" s="519">
        <v>0</v>
      </c>
      <c r="BZ527" s="519">
        <v>0</v>
      </c>
      <c r="CA527" s="519">
        <v>0</v>
      </c>
      <c r="CB527" s="519">
        <v>0</v>
      </c>
      <c r="CC527" s="519">
        <v>0</v>
      </c>
      <c r="CD527" s="519">
        <v>0</v>
      </c>
      <c r="CE527" s="519">
        <v>0</v>
      </c>
      <c r="CF527" s="519">
        <v>0</v>
      </c>
      <c r="CG527" s="519">
        <v>0</v>
      </c>
      <c r="CH527" s="519">
        <v>0</v>
      </c>
      <c r="CI527" s="519">
        <v>0</v>
      </c>
      <c r="CJ527" s="519">
        <v>0</v>
      </c>
      <c r="CK527" s="623">
        <f t="shared" si="8"/>
        <v>46</v>
      </c>
      <c r="CL527" s="554">
        <v>46</v>
      </c>
      <c r="CM527" s="523">
        <v>0</v>
      </c>
      <c r="CN527" s="554">
        <v>46</v>
      </c>
      <c r="CO527" s="524">
        <v>5</v>
      </c>
      <c r="CP527" s="726"/>
      <c r="CQ527" s="525" t="s">
        <v>4965</v>
      </c>
      <c r="CR527" s="584" t="s">
        <v>4965</v>
      </c>
      <c r="CS527" s="527" t="s">
        <v>4965</v>
      </c>
      <c r="CT527" s="527" t="s">
        <v>4965</v>
      </c>
      <c r="CU527" s="527" t="s">
        <v>4965</v>
      </c>
    </row>
    <row r="528" spans="1:99" s="71" customFormat="1" ht="12" customHeight="1" x14ac:dyDescent="0.2">
      <c r="A528" s="577" t="s">
        <v>1460</v>
      </c>
      <c r="B528" s="558" t="s">
        <v>3010</v>
      </c>
      <c r="C528" s="558" t="s">
        <v>1432</v>
      </c>
      <c r="D528" s="583"/>
      <c r="E528" s="560" t="s">
        <v>3011</v>
      </c>
      <c r="F528" s="558" t="s">
        <v>3012</v>
      </c>
      <c r="G528" s="558" t="s">
        <v>3013</v>
      </c>
      <c r="H528" s="558" t="s">
        <v>1435</v>
      </c>
      <c r="I528" s="558" t="s">
        <v>3014</v>
      </c>
      <c r="J528" s="558">
        <v>527221</v>
      </c>
      <c r="K528" s="558">
        <v>172443</v>
      </c>
      <c r="L528" s="512" t="s">
        <v>3089</v>
      </c>
      <c r="M528" s="562" t="s">
        <v>1432</v>
      </c>
      <c r="N528" s="562" t="s">
        <v>1432</v>
      </c>
      <c r="O528" s="558">
        <v>0</v>
      </c>
      <c r="P528" s="558">
        <v>409</v>
      </c>
      <c r="Q528" s="563">
        <v>409</v>
      </c>
      <c r="R528" s="558" t="s">
        <v>3015</v>
      </c>
      <c r="S528" s="558" t="s">
        <v>3676</v>
      </c>
      <c r="T528" s="562" t="s">
        <v>3016</v>
      </c>
      <c r="U528" s="561">
        <v>40587</v>
      </c>
      <c r="V528" s="561"/>
      <c r="W528" s="558" t="s">
        <v>3677</v>
      </c>
      <c r="X528" s="562" t="s">
        <v>3017</v>
      </c>
      <c r="Y528" s="558" t="s">
        <v>1442</v>
      </c>
      <c r="Z528" s="558" t="s">
        <v>4694</v>
      </c>
      <c r="AA528" s="558" t="s">
        <v>1443</v>
      </c>
      <c r="AB528" s="558" t="s">
        <v>1444</v>
      </c>
      <c r="AC528" s="576">
        <v>5.7229999999999999</v>
      </c>
      <c r="AD528" s="578" t="s">
        <v>1432</v>
      </c>
      <c r="AE528" s="578"/>
      <c r="AF528" s="579"/>
      <c r="AG528" s="517" t="s">
        <v>3063</v>
      </c>
      <c r="AH528" s="560" t="s">
        <v>1445</v>
      </c>
      <c r="AI528" s="560"/>
      <c r="AJ528" s="560">
        <v>40</v>
      </c>
      <c r="AK528" s="560">
        <v>409</v>
      </c>
      <c r="AL528" s="560">
        <v>0</v>
      </c>
      <c r="AM528" s="560">
        <v>87</v>
      </c>
      <c r="AN528" s="560">
        <v>113</v>
      </c>
      <c r="AO528" s="560">
        <v>107</v>
      </c>
      <c r="AP528" s="560">
        <v>42</v>
      </c>
      <c r="AQ528" s="560">
        <v>60</v>
      </c>
      <c r="AR528" s="560">
        <v>0</v>
      </c>
      <c r="AS528" s="560">
        <v>0</v>
      </c>
      <c r="AT528" s="560">
        <v>87</v>
      </c>
      <c r="AU528" s="560">
        <v>67</v>
      </c>
      <c r="AV528" s="560">
        <v>36</v>
      </c>
      <c r="AW528" s="560">
        <v>0</v>
      </c>
      <c r="AX528" s="560">
        <v>0</v>
      </c>
      <c r="AY528" s="560">
        <v>0</v>
      </c>
      <c r="AZ528" s="560">
        <v>0</v>
      </c>
      <c r="BA528" s="560">
        <v>0</v>
      </c>
      <c r="BB528" s="560">
        <v>46</v>
      </c>
      <c r="BC528" s="560">
        <v>71</v>
      </c>
      <c r="BD528" s="560">
        <v>42</v>
      </c>
      <c r="BE528" s="560">
        <v>60</v>
      </c>
      <c r="BF528" s="560">
        <v>0</v>
      </c>
      <c r="BG528" s="560">
        <v>0</v>
      </c>
      <c r="BH528" s="560">
        <v>0</v>
      </c>
      <c r="BI528" s="560">
        <v>0</v>
      </c>
      <c r="BJ528" s="560">
        <v>0</v>
      </c>
      <c r="BK528" s="560">
        <v>0</v>
      </c>
      <c r="BL528" s="560">
        <v>0</v>
      </c>
      <c r="BM528" s="560">
        <v>0</v>
      </c>
      <c r="BN528" s="550" t="s">
        <v>4491</v>
      </c>
      <c r="BO528" s="551">
        <v>0</v>
      </c>
      <c r="BP528" s="519">
        <v>0</v>
      </c>
      <c r="BQ528" s="528">
        <v>0</v>
      </c>
      <c r="BR528" s="519">
        <v>0</v>
      </c>
      <c r="BS528" s="519">
        <v>0</v>
      </c>
      <c r="BT528" s="519">
        <v>0</v>
      </c>
      <c r="BU528" s="529">
        <v>0</v>
      </c>
      <c r="BV528" s="552">
        <v>409</v>
      </c>
      <c r="BW528" s="519">
        <v>0</v>
      </c>
      <c r="BX528" s="519">
        <v>0</v>
      </c>
      <c r="BY528" s="519">
        <v>0</v>
      </c>
      <c r="BZ528" s="519">
        <v>0</v>
      </c>
      <c r="CA528" s="519">
        <v>0</v>
      </c>
      <c r="CB528" s="519">
        <v>0</v>
      </c>
      <c r="CC528" s="519">
        <v>0</v>
      </c>
      <c r="CD528" s="519">
        <v>0</v>
      </c>
      <c r="CE528" s="519">
        <v>0</v>
      </c>
      <c r="CF528" s="519">
        <v>0</v>
      </c>
      <c r="CG528" s="519">
        <v>0</v>
      </c>
      <c r="CH528" s="519">
        <v>0</v>
      </c>
      <c r="CI528" s="519">
        <v>0</v>
      </c>
      <c r="CJ528" s="519">
        <v>0</v>
      </c>
      <c r="CK528" s="623">
        <f t="shared" si="8"/>
        <v>409</v>
      </c>
      <c r="CL528" s="554">
        <v>409</v>
      </c>
      <c r="CM528" s="523">
        <v>0</v>
      </c>
      <c r="CN528" s="554">
        <v>409</v>
      </c>
      <c r="CO528" s="524">
        <v>5</v>
      </c>
      <c r="CP528" s="726"/>
      <c r="CQ528" s="525" t="s">
        <v>4965</v>
      </c>
      <c r="CR528" s="584" t="s">
        <v>4965</v>
      </c>
      <c r="CS528" s="527" t="s">
        <v>4965</v>
      </c>
      <c r="CT528" s="527" t="s">
        <v>4965</v>
      </c>
      <c r="CU528" s="527" t="s">
        <v>4965</v>
      </c>
    </row>
    <row r="529" spans="1:99" s="71" customFormat="1" ht="12" customHeight="1" x14ac:dyDescent="0.2">
      <c r="A529" s="577" t="s">
        <v>1460</v>
      </c>
      <c r="B529" s="558" t="s">
        <v>3010</v>
      </c>
      <c r="C529" s="558" t="s">
        <v>1432</v>
      </c>
      <c r="D529" s="583"/>
      <c r="E529" s="560" t="s">
        <v>3011</v>
      </c>
      <c r="F529" s="558" t="s">
        <v>3012</v>
      </c>
      <c r="G529" s="558" t="s">
        <v>3013</v>
      </c>
      <c r="H529" s="558" t="s">
        <v>1435</v>
      </c>
      <c r="I529" s="558" t="s">
        <v>3014</v>
      </c>
      <c r="J529" s="558">
        <v>527221</v>
      </c>
      <c r="K529" s="558">
        <v>172443</v>
      </c>
      <c r="L529" s="512" t="s">
        <v>3089</v>
      </c>
      <c r="M529" s="562" t="s">
        <v>1432</v>
      </c>
      <c r="N529" s="562" t="s">
        <v>1432</v>
      </c>
      <c r="O529" s="558">
        <v>0</v>
      </c>
      <c r="P529" s="558">
        <v>10</v>
      </c>
      <c r="Q529" s="563">
        <v>10</v>
      </c>
      <c r="R529" s="558" t="s">
        <v>3015</v>
      </c>
      <c r="S529" s="558" t="s">
        <v>3676</v>
      </c>
      <c r="T529" s="562" t="s">
        <v>3016</v>
      </c>
      <c r="U529" s="561">
        <v>40587</v>
      </c>
      <c r="V529" s="561"/>
      <c r="W529" s="558" t="s">
        <v>3677</v>
      </c>
      <c r="X529" s="562" t="s">
        <v>3017</v>
      </c>
      <c r="Y529" s="558" t="s">
        <v>1442</v>
      </c>
      <c r="Z529" s="558" t="s">
        <v>4694</v>
      </c>
      <c r="AA529" s="558" t="s">
        <v>1443</v>
      </c>
      <c r="AB529" s="558" t="s">
        <v>1444</v>
      </c>
      <c r="AC529" s="576">
        <v>1.4E-2</v>
      </c>
      <c r="AD529" s="578" t="s">
        <v>1432</v>
      </c>
      <c r="AE529" s="578"/>
      <c r="AF529" s="579"/>
      <c r="AG529" s="517" t="s">
        <v>628</v>
      </c>
      <c r="AH529" s="560" t="s">
        <v>3279</v>
      </c>
      <c r="AI529" s="560"/>
      <c r="AJ529" s="560">
        <v>1</v>
      </c>
      <c r="AK529" s="560">
        <v>10</v>
      </c>
      <c r="AL529" s="560">
        <v>0</v>
      </c>
      <c r="AM529" s="560">
        <v>10</v>
      </c>
      <c r="AN529" s="560">
        <v>0</v>
      </c>
      <c r="AO529" s="560">
        <v>0</v>
      </c>
      <c r="AP529" s="560">
        <v>0</v>
      </c>
      <c r="AQ529" s="560">
        <v>0</v>
      </c>
      <c r="AR529" s="560">
        <v>0</v>
      </c>
      <c r="AS529" s="560">
        <v>0</v>
      </c>
      <c r="AT529" s="560">
        <v>10</v>
      </c>
      <c r="AU529" s="560">
        <v>0</v>
      </c>
      <c r="AV529" s="560">
        <v>0</v>
      </c>
      <c r="AW529" s="560">
        <v>0</v>
      </c>
      <c r="AX529" s="560">
        <v>0</v>
      </c>
      <c r="AY529" s="560">
        <v>0</v>
      </c>
      <c r="AZ529" s="560">
        <v>0</v>
      </c>
      <c r="BA529" s="560">
        <v>0</v>
      </c>
      <c r="BB529" s="560">
        <v>0</v>
      </c>
      <c r="BC529" s="560">
        <v>0</v>
      </c>
      <c r="BD529" s="560">
        <v>0</v>
      </c>
      <c r="BE529" s="560">
        <v>0</v>
      </c>
      <c r="BF529" s="560">
        <v>0</v>
      </c>
      <c r="BG529" s="560">
        <v>0</v>
      </c>
      <c r="BH529" s="560">
        <v>0</v>
      </c>
      <c r="BI529" s="560">
        <v>0</v>
      </c>
      <c r="BJ529" s="560">
        <v>0</v>
      </c>
      <c r="BK529" s="560">
        <v>0</v>
      </c>
      <c r="BL529" s="560">
        <v>0</v>
      </c>
      <c r="BM529" s="560">
        <v>0</v>
      </c>
      <c r="BN529" s="550" t="s">
        <v>4491</v>
      </c>
      <c r="BO529" s="551">
        <v>0</v>
      </c>
      <c r="BP529" s="519">
        <v>0</v>
      </c>
      <c r="BQ529" s="528">
        <v>0</v>
      </c>
      <c r="BR529" s="519">
        <v>0</v>
      </c>
      <c r="BS529" s="519">
        <v>0</v>
      </c>
      <c r="BT529" s="519">
        <v>0</v>
      </c>
      <c r="BU529" s="529">
        <v>0</v>
      </c>
      <c r="BV529" s="519">
        <v>0</v>
      </c>
      <c r="BW529" s="552">
        <v>10</v>
      </c>
      <c r="BX529" s="519">
        <v>0</v>
      </c>
      <c r="BY529" s="519">
        <v>0</v>
      </c>
      <c r="BZ529" s="519">
        <v>0</v>
      </c>
      <c r="CA529" s="519">
        <v>0</v>
      </c>
      <c r="CB529" s="519">
        <v>0</v>
      </c>
      <c r="CC529" s="519">
        <v>0</v>
      </c>
      <c r="CD529" s="519">
        <v>0</v>
      </c>
      <c r="CE529" s="519">
        <v>0</v>
      </c>
      <c r="CF529" s="519">
        <v>0</v>
      </c>
      <c r="CG529" s="519">
        <v>0</v>
      </c>
      <c r="CH529" s="519">
        <v>0</v>
      </c>
      <c r="CI529" s="519">
        <v>0</v>
      </c>
      <c r="CJ529" s="519">
        <v>0</v>
      </c>
      <c r="CK529" s="623">
        <f t="shared" si="8"/>
        <v>10</v>
      </c>
      <c r="CL529" s="554">
        <v>10</v>
      </c>
      <c r="CM529" s="523">
        <v>0</v>
      </c>
      <c r="CN529" s="554">
        <v>10</v>
      </c>
      <c r="CO529" s="524">
        <v>5</v>
      </c>
      <c r="CP529" s="726"/>
      <c r="CQ529" s="525" t="s">
        <v>4965</v>
      </c>
      <c r="CR529" s="584" t="s">
        <v>4965</v>
      </c>
      <c r="CS529" s="527" t="s">
        <v>4965</v>
      </c>
      <c r="CT529" s="527" t="s">
        <v>4965</v>
      </c>
      <c r="CU529" s="527" t="s">
        <v>4965</v>
      </c>
    </row>
    <row r="530" spans="1:99" s="71" customFormat="1" ht="12" customHeight="1" x14ac:dyDescent="0.2">
      <c r="A530" s="577" t="s">
        <v>1460</v>
      </c>
      <c r="B530" s="558" t="s">
        <v>3010</v>
      </c>
      <c r="C530" s="558" t="s">
        <v>1432</v>
      </c>
      <c r="D530" s="583"/>
      <c r="E530" s="560" t="s">
        <v>3011</v>
      </c>
      <c r="F530" s="558" t="s">
        <v>3012</v>
      </c>
      <c r="G530" s="558" t="s">
        <v>3013</v>
      </c>
      <c r="H530" s="558" t="s">
        <v>1435</v>
      </c>
      <c r="I530" s="558" t="s">
        <v>3014</v>
      </c>
      <c r="J530" s="558">
        <v>527221</v>
      </c>
      <c r="K530" s="558">
        <v>172443</v>
      </c>
      <c r="L530" s="512" t="s">
        <v>3089</v>
      </c>
      <c r="M530" s="562" t="s">
        <v>1432</v>
      </c>
      <c r="N530" s="562" t="s">
        <v>1432</v>
      </c>
      <c r="O530" s="558">
        <v>0</v>
      </c>
      <c r="P530" s="558">
        <v>43</v>
      </c>
      <c r="Q530" s="563">
        <v>43</v>
      </c>
      <c r="R530" s="558" t="s">
        <v>3015</v>
      </c>
      <c r="S530" s="558" t="s">
        <v>3676</v>
      </c>
      <c r="T530" s="562" t="s">
        <v>3016</v>
      </c>
      <c r="U530" s="561">
        <v>40587</v>
      </c>
      <c r="V530" s="561"/>
      <c r="W530" s="558" t="s">
        <v>3677</v>
      </c>
      <c r="X530" s="562" t="s">
        <v>3017</v>
      </c>
      <c r="Y530" s="558" t="s">
        <v>1442</v>
      </c>
      <c r="Z530" s="558" t="s">
        <v>4694</v>
      </c>
      <c r="AA530" s="558" t="s">
        <v>1443</v>
      </c>
      <c r="AB530" s="558" t="s">
        <v>1444</v>
      </c>
      <c r="AC530" s="576">
        <v>0.60199999999999998</v>
      </c>
      <c r="AD530" s="578" t="s">
        <v>1432</v>
      </c>
      <c r="AE530" s="578"/>
      <c r="AF530" s="579"/>
      <c r="AG530" s="517" t="s">
        <v>628</v>
      </c>
      <c r="AH530" s="560" t="s">
        <v>3904</v>
      </c>
      <c r="AI530" s="560"/>
      <c r="AJ530" s="560">
        <v>4</v>
      </c>
      <c r="AK530" s="560">
        <v>43</v>
      </c>
      <c r="AL530" s="560">
        <v>0</v>
      </c>
      <c r="AM530" s="560">
        <v>15</v>
      </c>
      <c r="AN530" s="560">
        <v>18</v>
      </c>
      <c r="AO530" s="560">
        <v>10</v>
      </c>
      <c r="AP530" s="560">
        <v>0</v>
      </c>
      <c r="AQ530" s="560">
        <v>0</v>
      </c>
      <c r="AR530" s="560">
        <v>0</v>
      </c>
      <c r="AS530" s="560">
        <v>0</v>
      </c>
      <c r="AT530" s="560">
        <v>15</v>
      </c>
      <c r="AU530" s="560">
        <v>11</v>
      </c>
      <c r="AV530" s="560">
        <v>10</v>
      </c>
      <c r="AW530" s="560">
        <v>0</v>
      </c>
      <c r="AX530" s="560">
        <v>0</v>
      </c>
      <c r="AY530" s="560">
        <v>0</v>
      </c>
      <c r="AZ530" s="560">
        <v>0</v>
      </c>
      <c r="BA530" s="560">
        <v>0</v>
      </c>
      <c r="BB530" s="560">
        <v>7</v>
      </c>
      <c r="BC530" s="560">
        <v>0</v>
      </c>
      <c r="BD530" s="560">
        <v>0</v>
      </c>
      <c r="BE530" s="560">
        <v>0</v>
      </c>
      <c r="BF530" s="560">
        <v>0</v>
      </c>
      <c r="BG530" s="560">
        <v>0</v>
      </c>
      <c r="BH530" s="560">
        <v>0</v>
      </c>
      <c r="BI530" s="560">
        <v>0</v>
      </c>
      <c r="BJ530" s="560">
        <v>0</v>
      </c>
      <c r="BK530" s="560">
        <v>0</v>
      </c>
      <c r="BL530" s="560">
        <v>0</v>
      </c>
      <c r="BM530" s="560">
        <v>0</v>
      </c>
      <c r="BN530" s="550" t="s">
        <v>4491</v>
      </c>
      <c r="BO530" s="551">
        <v>0</v>
      </c>
      <c r="BP530" s="519">
        <v>0</v>
      </c>
      <c r="BQ530" s="528">
        <v>0</v>
      </c>
      <c r="BR530" s="519">
        <v>0</v>
      </c>
      <c r="BS530" s="552">
        <v>24</v>
      </c>
      <c r="BT530" s="585">
        <v>0</v>
      </c>
      <c r="BU530" s="586">
        <v>0</v>
      </c>
      <c r="BV530" s="552">
        <v>19</v>
      </c>
      <c r="BW530" s="519">
        <v>0</v>
      </c>
      <c r="BX530" s="519">
        <v>0</v>
      </c>
      <c r="BY530" s="519">
        <v>0</v>
      </c>
      <c r="BZ530" s="519">
        <v>0</v>
      </c>
      <c r="CA530" s="519">
        <v>0</v>
      </c>
      <c r="CB530" s="519">
        <v>0</v>
      </c>
      <c r="CC530" s="519">
        <v>0</v>
      </c>
      <c r="CD530" s="519">
        <v>0</v>
      </c>
      <c r="CE530" s="519">
        <v>0</v>
      </c>
      <c r="CF530" s="519">
        <v>0</v>
      </c>
      <c r="CG530" s="519">
        <v>0</v>
      </c>
      <c r="CH530" s="519">
        <v>0</v>
      </c>
      <c r="CI530" s="519">
        <v>0</v>
      </c>
      <c r="CJ530" s="519">
        <v>0</v>
      </c>
      <c r="CK530" s="623">
        <f t="shared" si="8"/>
        <v>43</v>
      </c>
      <c r="CL530" s="554">
        <v>43</v>
      </c>
      <c r="CM530" s="554">
        <v>24</v>
      </c>
      <c r="CN530" s="554">
        <v>43</v>
      </c>
      <c r="CO530" s="524">
        <v>5</v>
      </c>
      <c r="CP530" s="726"/>
      <c r="CQ530" s="525" t="s">
        <v>4965</v>
      </c>
      <c r="CR530" s="584" t="s">
        <v>4965</v>
      </c>
      <c r="CS530" s="527" t="s">
        <v>4965</v>
      </c>
      <c r="CT530" s="527" t="s">
        <v>4965</v>
      </c>
      <c r="CU530" s="527" t="s">
        <v>4965</v>
      </c>
    </row>
    <row r="531" spans="1:99" s="71" customFormat="1" ht="12" customHeight="1" x14ac:dyDescent="0.2">
      <c r="A531" s="577" t="s">
        <v>1460</v>
      </c>
      <c r="B531" s="558" t="s">
        <v>3010</v>
      </c>
      <c r="C531" s="558" t="s">
        <v>1432</v>
      </c>
      <c r="D531" s="583"/>
      <c r="E531" s="560" t="s">
        <v>3011</v>
      </c>
      <c r="F531" s="558" t="s">
        <v>3012</v>
      </c>
      <c r="G531" s="558" t="s">
        <v>3013</v>
      </c>
      <c r="H531" s="558" t="s">
        <v>1435</v>
      </c>
      <c r="I531" s="558" t="s">
        <v>3014</v>
      </c>
      <c r="J531" s="558">
        <v>527221</v>
      </c>
      <c r="K531" s="558">
        <v>172443</v>
      </c>
      <c r="L531" s="512" t="s">
        <v>3089</v>
      </c>
      <c r="M531" s="562" t="s">
        <v>1432</v>
      </c>
      <c r="N531" s="562" t="s">
        <v>1432</v>
      </c>
      <c r="O531" s="558">
        <v>0</v>
      </c>
      <c r="P531" s="558">
        <v>69</v>
      </c>
      <c r="Q531" s="563">
        <v>69</v>
      </c>
      <c r="R531" s="558" t="s">
        <v>3015</v>
      </c>
      <c r="S531" s="558" t="s">
        <v>3676</v>
      </c>
      <c r="T531" s="562" t="s">
        <v>3016</v>
      </c>
      <c r="U531" s="561">
        <v>40587</v>
      </c>
      <c r="V531" s="561"/>
      <c r="W531" s="558" t="s">
        <v>3677</v>
      </c>
      <c r="X531" s="562" t="s">
        <v>3017</v>
      </c>
      <c r="Y531" s="558" t="s">
        <v>1442</v>
      </c>
      <c r="Z531" s="558" t="s">
        <v>4694</v>
      </c>
      <c r="AA531" s="558" t="s">
        <v>1443</v>
      </c>
      <c r="AB531" s="558" t="s">
        <v>1444</v>
      </c>
      <c r="AC531" s="576">
        <v>0.96599999999999997</v>
      </c>
      <c r="AD531" s="578" t="s">
        <v>1432</v>
      </c>
      <c r="AE531" s="578"/>
      <c r="AF531" s="579"/>
      <c r="AG531" s="517" t="s">
        <v>628</v>
      </c>
      <c r="AH531" s="560" t="s">
        <v>3279</v>
      </c>
      <c r="AI531" s="560"/>
      <c r="AJ531" s="560">
        <v>6</v>
      </c>
      <c r="AK531" s="560">
        <v>69</v>
      </c>
      <c r="AL531" s="560">
        <v>0</v>
      </c>
      <c r="AM531" s="560">
        <v>0</v>
      </c>
      <c r="AN531" s="560">
        <v>10</v>
      </c>
      <c r="AO531" s="560">
        <v>52</v>
      </c>
      <c r="AP531" s="560">
        <v>7</v>
      </c>
      <c r="AQ531" s="560">
        <v>0</v>
      </c>
      <c r="AR531" s="560">
        <v>0</v>
      </c>
      <c r="AS531" s="560">
        <v>0</v>
      </c>
      <c r="AT531" s="560">
        <v>0</v>
      </c>
      <c r="AU531" s="560">
        <v>0</v>
      </c>
      <c r="AV531" s="560">
        <v>0</v>
      </c>
      <c r="AW531" s="560">
        <v>0</v>
      </c>
      <c r="AX531" s="560">
        <v>0</v>
      </c>
      <c r="AY531" s="560">
        <v>0</v>
      </c>
      <c r="AZ531" s="560">
        <v>0</v>
      </c>
      <c r="BA531" s="560">
        <v>0</v>
      </c>
      <c r="BB531" s="560">
        <v>10</v>
      </c>
      <c r="BC531" s="560">
        <v>52</v>
      </c>
      <c r="BD531" s="560">
        <v>7</v>
      </c>
      <c r="BE531" s="560">
        <v>0</v>
      </c>
      <c r="BF531" s="560">
        <v>0</v>
      </c>
      <c r="BG531" s="560">
        <v>0</v>
      </c>
      <c r="BH531" s="560">
        <v>0</v>
      </c>
      <c r="BI531" s="560">
        <v>0</v>
      </c>
      <c r="BJ531" s="560">
        <v>0</v>
      </c>
      <c r="BK531" s="560">
        <v>0</v>
      </c>
      <c r="BL531" s="560">
        <v>0</v>
      </c>
      <c r="BM531" s="560">
        <v>0</v>
      </c>
      <c r="BN531" s="550" t="s">
        <v>4491</v>
      </c>
      <c r="BO531" s="551">
        <v>0</v>
      </c>
      <c r="BP531" s="519">
        <v>0</v>
      </c>
      <c r="BQ531" s="528">
        <v>0</v>
      </c>
      <c r="BR531" s="519">
        <v>0</v>
      </c>
      <c r="BS531" s="552">
        <v>19</v>
      </c>
      <c r="BT531" s="552">
        <v>23</v>
      </c>
      <c r="BU531" s="586">
        <v>0</v>
      </c>
      <c r="BV531" s="552">
        <v>27</v>
      </c>
      <c r="BW531" s="519">
        <v>0</v>
      </c>
      <c r="BX531" s="519">
        <v>0</v>
      </c>
      <c r="BY531" s="519">
        <v>0</v>
      </c>
      <c r="BZ531" s="519">
        <v>0</v>
      </c>
      <c r="CA531" s="519">
        <v>0</v>
      </c>
      <c r="CB531" s="519">
        <v>0</v>
      </c>
      <c r="CC531" s="519">
        <v>0</v>
      </c>
      <c r="CD531" s="519">
        <v>0</v>
      </c>
      <c r="CE531" s="519">
        <v>0</v>
      </c>
      <c r="CF531" s="519">
        <v>0</v>
      </c>
      <c r="CG531" s="519">
        <v>0</v>
      </c>
      <c r="CH531" s="519">
        <v>0</v>
      </c>
      <c r="CI531" s="519">
        <v>0</v>
      </c>
      <c r="CJ531" s="519">
        <v>0</v>
      </c>
      <c r="CK531" s="623">
        <f t="shared" si="8"/>
        <v>69</v>
      </c>
      <c r="CL531" s="554">
        <v>69</v>
      </c>
      <c r="CM531" s="554">
        <v>42</v>
      </c>
      <c r="CN531" s="554">
        <v>69</v>
      </c>
      <c r="CO531" s="524">
        <v>5</v>
      </c>
      <c r="CP531" s="726"/>
      <c r="CQ531" s="525" t="s">
        <v>4965</v>
      </c>
      <c r="CR531" s="584" t="s">
        <v>4965</v>
      </c>
      <c r="CS531" s="527" t="s">
        <v>4965</v>
      </c>
      <c r="CT531" s="527" t="s">
        <v>4965</v>
      </c>
      <c r="CU531" s="527" t="s">
        <v>4965</v>
      </c>
    </row>
    <row r="532" spans="1:99" s="71" customFormat="1" ht="12" customHeight="1" x14ac:dyDescent="0.2">
      <c r="A532" s="577" t="s">
        <v>1460</v>
      </c>
      <c r="B532" s="558" t="s">
        <v>3010</v>
      </c>
      <c r="C532" s="558" t="s">
        <v>1432</v>
      </c>
      <c r="D532" s="583"/>
      <c r="E532" s="560" t="s">
        <v>3011</v>
      </c>
      <c r="F532" s="558" t="s">
        <v>3012</v>
      </c>
      <c r="G532" s="558" t="s">
        <v>3013</v>
      </c>
      <c r="H532" s="558" t="s">
        <v>1435</v>
      </c>
      <c r="I532" s="558" t="s">
        <v>3014</v>
      </c>
      <c r="J532" s="558">
        <v>527221</v>
      </c>
      <c r="K532" s="558">
        <v>172443</v>
      </c>
      <c r="L532" s="512" t="s">
        <v>3089</v>
      </c>
      <c r="M532" s="562" t="s">
        <v>1432</v>
      </c>
      <c r="N532" s="562" t="s">
        <v>1432</v>
      </c>
      <c r="O532" s="558">
        <v>0</v>
      </c>
      <c r="P532" s="558">
        <v>262</v>
      </c>
      <c r="Q532" s="563">
        <v>262</v>
      </c>
      <c r="R532" s="558" t="s">
        <v>3015</v>
      </c>
      <c r="S532" s="558" t="s">
        <v>3676</v>
      </c>
      <c r="T532" s="562" t="s">
        <v>3016</v>
      </c>
      <c r="U532" s="561">
        <v>40587</v>
      </c>
      <c r="V532" s="561"/>
      <c r="W532" s="558" t="s">
        <v>3677</v>
      </c>
      <c r="X532" s="562" t="s">
        <v>3017</v>
      </c>
      <c r="Y532" s="558" t="s">
        <v>1442</v>
      </c>
      <c r="Z532" s="558" t="s">
        <v>4694</v>
      </c>
      <c r="AA532" s="558" t="s">
        <v>4258</v>
      </c>
      <c r="AB532" s="558" t="s">
        <v>1444</v>
      </c>
      <c r="AC532" s="576">
        <v>3.6659999999999999</v>
      </c>
      <c r="AD532" s="578" t="s">
        <v>1432</v>
      </c>
      <c r="AE532" s="578"/>
      <c r="AF532" s="579"/>
      <c r="AG532" s="517" t="s">
        <v>3063</v>
      </c>
      <c r="AH532" s="560" t="s">
        <v>1445</v>
      </c>
      <c r="AI532" s="560"/>
      <c r="AJ532" s="560">
        <v>26</v>
      </c>
      <c r="AK532" s="560">
        <v>262</v>
      </c>
      <c r="AL532" s="560">
        <v>0</v>
      </c>
      <c r="AM532" s="560">
        <v>41</v>
      </c>
      <c r="AN532" s="560">
        <v>150</v>
      </c>
      <c r="AO532" s="560">
        <v>71</v>
      </c>
      <c r="AP532" s="560">
        <v>0</v>
      </c>
      <c r="AQ532" s="560">
        <v>0</v>
      </c>
      <c r="AR532" s="560">
        <v>0</v>
      </c>
      <c r="AS532" s="560">
        <v>0</v>
      </c>
      <c r="AT532" s="560">
        <v>41</v>
      </c>
      <c r="AU532" s="560">
        <v>150</v>
      </c>
      <c r="AV532" s="560">
        <v>70</v>
      </c>
      <c r="AW532" s="560">
        <v>0</v>
      </c>
      <c r="AX532" s="560">
        <v>0</v>
      </c>
      <c r="AY532" s="560">
        <v>0</v>
      </c>
      <c r="AZ532" s="560">
        <v>0</v>
      </c>
      <c r="BA532" s="560">
        <v>0</v>
      </c>
      <c r="BB532" s="560">
        <v>0</v>
      </c>
      <c r="BC532" s="560">
        <v>1</v>
      </c>
      <c r="BD532" s="560">
        <v>0</v>
      </c>
      <c r="BE532" s="560">
        <v>0</v>
      </c>
      <c r="BF532" s="560">
        <v>0</v>
      </c>
      <c r="BG532" s="560">
        <v>0</v>
      </c>
      <c r="BH532" s="560">
        <v>0</v>
      </c>
      <c r="BI532" s="560">
        <v>0</v>
      </c>
      <c r="BJ532" s="560">
        <v>0</v>
      </c>
      <c r="BK532" s="560">
        <v>0</v>
      </c>
      <c r="BL532" s="560">
        <v>0</v>
      </c>
      <c r="BM532" s="560">
        <v>0</v>
      </c>
      <c r="BN532" s="550" t="s">
        <v>4491</v>
      </c>
      <c r="BO532" s="551">
        <v>0</v>
      </c>
      <c r="BP532" s="585">
        <v>0</v>
      </c>
      <c r="BQ532" s="553">
        <v>27</v>
      </c>
      <c r="BR532" s="585">
        <v>0</v>
      </c>
      <c r="BS532" s="552">
        <v>80</v>
      </c>
      <c r="BT532" s="552">
        <v>27</v>
      </c>
      <c r="BU532" s="586">
        <v>0</v>
      </c>
      <c r="BV532" s="552">
        <v>79</v>
      </c>
      <c r="BW532" s="552">
        <v>49</v>
      </c>
      <c r="BX532" s="585">
        <v>0</v>
      </c>
      <c r="BY532" s="585">
        <v>0</v>
      </c>
      <c r="BZ532" s="585">
        <v>0</v>
      </c>
      <c r="CA532" s="585">
        <v>0</v>
      </c>
      <c r="CB532" s="519">
        <v>0</v>
      </c>
      <c r="CC532" s="519">
        <v>0</v>
      </c>
      <c r="CD532" s="519">
        <v>0</v>
      </c>
      <c r="CE532" s="519">
        <v>0</v>
      </c>
      <c r="CF532" s="519">
        <v>0</v>
      </c>
      <c r="CG532" s="519">
        <v>0</v>
      </c>
      <c r="CH532" s="519">
        <v>0</v>
      </c>
      <c r="CI532" s="519">
        <v>0</v>
      </c>
      <c r="CJ532" s="519">
        <v>0</v>
      </c>
      <c r="CK532" s="623">
        <f t="shared" si="8"/>
        <v>262</v>
      </c>
      <c r="CL532" s="554">
        <v>262</v>
      </c>
      <c r="CM532" s="554">
        <v>134</v>
      </c>
      <c r="CN532" s="554">
        <v>262</v>
      </c>
      <c r="CO532" s="524">
        <v>5</v>
      </c>
      <c r="CP532" s="726"/>
      <c r="CQ532" s="525" t="s">
        <v>4965</v>
      </c>
      <c r="CR532" s="584" t="s">
        <v>4965</v>
      </c>
      <c r="CS532" s="527" t="s">
        <v>4965</v>
      </c>
      <c r="CT532" s="527" t="s">
        <v>4965</v>
      </c>
      <c r="CU532" s="527" t="s">
        <v>4965</v>
      </c>
    </row>
    <row r="533" spans="1:99" s="110" customFormat="1" ht="12" customHeight="1" x14ac:dyDescent="0.2">
      <c r="A533" s="577" t="s">
        <v>1460</v>
      </c>
      <c r="B533" s="558" t="s">
        <v>3018</v>
      </c>
      <c r="C533" s="558" t="s">
        <v>3696</v>
      </c>
      <c r="D533" s="558" t="s">
        <v>3019</v>
      </c>
      <c r="E533" s="560" t="s">
        <v>3698</v>
      </c>
      <c r="F533" s="558" t="s">
        <v>1432</v>
      </c>
      <c r="G533" s="558" t="s">
        <v>3699</v>
      </c>
      <c r="H533" s="558" t="s">
        <v>1885</v>
      </c>
      <c r="I533" s="558" t="s">
        <v>3700</v>
      </c>
      <c r="J533" s="558">
        <v>526241</v>
      </c>
      <c r="K533" s="558">
        <v>175489</v>
      </c>
      <c r="L533" s="512" t="s">
        <v>4766</v>
      </c>
      <c r="M533" s="562" t="s">
        <v>3269</v>
      </c>
      <c r="N533" s="562" t="s">
        <v>3859</v>
      </c>
      <c r="O533" s="558">
        <v>0</v>
      </c>
      <c r="P533" s="558">
        <v>10</v>
      </c>
      <c r="Q533" s="563">
        <v>10</v>
      </c>
      <c r="R533" s="558" t="s">
        <v>4332</v>
      </c>
      <c r="S533" s="558" t="s">
        <v>1438</v>
      </c>
      <c r="T533" s="562" t="s">
        <v>1623</v>
      </c>
      <c r="U533" s="561">
        <v>40588</v>
      </c>
      <c r="V533" s="561"/>
      <c r="W533" s="558" t="s">
        <v>1439</v>
      </c>
      <c r="X533" s="562" t="s">
        <v>1432</v>
      </c>
      <c r="Y533" s="558" t="s">
        <v>1442</v>
      </c>
      <c r="Z533" s="558" t="s">
        <v>1443</v>
      </c>
      <c r="AA533" s="558" t="s">
        <v>1443</v>
      </c>
      <c r="AB533" s="558" t="s">
        <v>1444</v>
      </c>
      <c r="AC533" s="576">
        <v>0.122</v>
      </c>
      <c r="AD533" s="578" t="s">
        <v>1432</v>
      </c>
      <c r="AE533" s="578"/>
      <c r="AF533" s="579"/>
      <c r="AG533" s="517" t="s">
        <v>628</v>
      </c>
      <c r="AH533" s="560" t="s">
        <v>3904</v>
      </c>
      <c r="AI533" s="587"/>
      <c r="AJ533" s="587"/>
      <c r="AK533" s="587"/>
      <c r="AL533" s="560">
        <v>0</v>
      </c>
      <c r="AM533" s="560">
        <v>10</v>
      </c>
      <c r="AN533" s="560">
        <v>0</v>
      </c>
      <c r="AO533" s="560">
        <v>0</v>
      </c>
      <c r="AP533" s="560">
        <v>0</v>
      </c>
      <c r="AQ533" s="560">
        <v>0</v>
      </c>
      <c r="AR533" s="560">
        <v>0</v>
      </c>
      <c r="AS533" s="560">
        <v>0</v>
      </c>
      <c r="AT533" s="560">
        <v>10</v>
      </c>
      <c r="AU533" s="560">
        <v>0</v>
      </c>
      <c r="AV533" s="560">
        <v>0</v>
      </c>
      <c r="AW533" s="560">
        <v>0</v>
      </c>
      <c r="AX533" s="560">
        <v>0</v>
      </c>
      <c r="AY533" s="560">
        <v>0</v>
      </c>
      <c r="AZ533" s="560">
        <v>0</v>
      </c>
      <c r="BA533" s="560">
        <v>0</v>
      </c>
      <c r="BB533" s="560">
        <v>0</v>
      </c>
      <c r="BC533" s="560">
        <v>0</v>
      </c>
      <c r="BD533" s="560">
        <v>0</v>
      </c>
      <c r="BE533" s="560">
        <v>0</v>
      </c>
      <c r="BF533" s="560">
        <v>0</v>
      </c>
      <c r="BG533" s="560">
        <v>0</v>
      </c>
      <c r="BH533" s="560">
        <v>0</v>
      </c>
      <c r="BI533" s="560">
        <v>0</v>
      </c>
      <c r="BJ533" s="560">
        <v>0</v>
      </c>
      <c r="BK533" s="560">
        <v>0</v>
      </c>
      <c r="BL533" s="560">
        <v>0</v>
      </c>
      <c r="BM533" s="560">
        <v>0</v>
      </c>
      <c r="BN533" s="550" t="s">
        <v>4491</v>
      </c>
      <c r="BO533" s="551">
        <v>0</v>
      </c>
      <c r="BP533" s="519">
        <v>0</v>
      </c>
      <c r="BQ533" s="528">
        <v>0</v>
      </c>
      <c r="BR533" s="519">
        <v>0</v>
      </c>
      <c r="BS533" s="552">
        <v>10</v>
      </c>
      <c r="BT533" s="519">
        <v>0</v>
      </c>
      <c r="BU533" s="529">
        <v>0</v>
      </c>
      <c r="BV533" s="519">
        <v>0</v>
      </c>
      <c r="BW533" s="519">
        <v>0</v>
      </c>
      <c r="BX533" s="519">
        <v>0</v>
      </c>
      <c r="BY533" s="519">
        <v>0</v>
      </c>
      <c r="BZ533" s="519">
        <v>0</v>
      </c>
      <c r="CA533" s="519">
        <v>0</v>
      </c>
      <c r="CB533" s="519">
        <v>0</v>
      </c>
      <c r="CC533" s="519">
        <v>0</v>
      </c>
      <c r="CD533" s="519">
        <v>0</v>
      </c>
      <c r="CE533" s="519">
        <v>0</v>
      </c>
      <c r="CF533" s="519">
        <v>0</v>
      </c>
      <c r="CG533" s="519">
        <v>0</v>
      </c>
      <c r="CH533" s="519">
        <v>0</v>
      </c>
      <c r="CI533" s="519">
        <v>0</v>
      </c>
      <c r="CJ533" s="519">
        <v>0</v>
      </c>
      <c r="CK533" s="623">
        <f t="shared" si="8"/>
        <v>10</v>
      </c>
      <c r="CL533" s="554">
        <v>10</v>
      </c>
      <c r="CM533" s="554">
        <v>10</v>
      </c>
      <c r="CN533" s="554">
        <v>10</v>
      </c>
      <c r="CO533" s="524">
        <v>5</v>
      </c>
      <c r="CP533" s="726"/>
      <c r="CQ533" s="525" t="s">
        <v>4965</v>
      </c>
      <c r="CR533" s="584" t="s">
        <v>4965</v>
      </c>
      <c r="CS533" s="527" t="s">
        <v>4965</v>
      </c>
      <c r="CT533" s="527" t="s">
        <v>4965</v>
      </c>
      <c r="CU533" s="527" t="s">
        <v>4965</v>
      </c>
    </row>
    <row r="534" spans="1:99" s="71" customFormat="1" ht="12" customHeight="1" x14ac:dyDescent="0.2">
      <c r="A534" s="577" t="s">
        <v>1460</v>
      </c>
      <c r="B534" s="558" t="s">
        <v>1625</v>
      </c>
      <c r="C534" s="558" t="s">
        <v>1432</v>
      </c>
      <c r="D534" s="558" t="s">
        <v>1432</v>
      </c>
      <c r="E534" s="560" t="s">
        <v>1432</v>
      </c>
      <c r="F534" s="558" t="s">
        <v>1626</v>
      </c>
      <c r="G534" s="558" t="s">
        <v>2333</v>
      </c>
      <c r="H534" s="558" t="s">
        <v>1885</v>
      </c>
      <c r="I534" s="558" t="s">
        <v>2539</v>
      </c>
      <c r="J534" s="558">
        <v>525471</v>
      </c>
      <c r="K534" s="558">
        <v>174681</v>
      </c>
      <c r="L534" s="512" t="s">
        <v>3087</v>
      </c>
      <c r="M534" s="562" t="s">
        <v>1432</v>
      </c>
      <c r="N534" s="562" t="s">
        <v>1432</v>
      </c>
      <c r="O534" s="558">
        <v>0</v>
      </c>
      <c r="P534" s="558">
        <v>1</v>
      </c>
      <c r="Q534" s="563">
        <v>1</v>
      </c>
      <c r="R534" s="558" t="s">
        <v>1627</v>
      </c>
      <c r="S534" s="558" t="s">
        <v>1438</v>
      </c>
      <c r="T534" s="562" t="s">
        <v>1628</v>
      </c>
      <c r="U534" s="561">
        <v>40652</v>
      </c>
      <c r="V534" s="561"/>
      <c r="W534" s="558" t="s">
        <v>1439</v>
      </c>
      <c r="X534" s="562" t="s">
        <v>1432</v>
      </c>
      <c r="Y534" s="558" t="s">
        <v>1442</v>
      </c>
      <c r="Z534" s="558" t="s">
        <v>2722</v>
      </c>
      <c r="AA534" s="558" t="s">
        <v>1444</v>
      </c>
      <c r="AB534" s="558" t="s">
        <v>2723</v>
      </c>
      <c r="AC534" s="576">
        <v>3.0000000000000001E-3</v>
      </c>
      <c r="AD534" s="578" t="s">
        <v>1432</v>
      </c>
      <c r="AE534" s="578"/>
      <c r="AF534" s="579"/>
      <c r="AG534" s="517" t="s">
        <v>3063</v>
      </c>
      <c r="AH534" s="560" t="s">
        <v>1445</v>
      </c>
      <c r="AI534" s="587"/>
      <c r="AJ534" s="587"/>
      <c r="AK534" s="587"/>
      <c r="AL534" s="560">
        <v>0</v>
      </c>
      <c r="AM534" s="560">
        <v>1</v>
      </c>
      <c r="AN534" s="560">
        <v>0</v>
      </c>
      <c r="AO534" s="560">
        <v>0</v>
      </c>
      <c r="AP534" s="560">
        <v>0</v>
      </c>
      <c r="AQ534" s="560">
        <v>0</v>
      </c>
      <c r="AR534" s="560">
        <v>0</v>
      </c>
      <c r="AS534" s="560">
        <v>0</v>
      </c>
      <c r="AT534" s="560">
        <v>1</v>
      </c>
      <c r="AU534" s="560">
        <v>0</v>
      </c>
      <c r="AV534" s="560">
        <v>0</v>
      </c>
      <c r="AW534" s="560">
        <v>0</v>
      </c>
      <c r="AX534" s="560">
        <v>0</v>
      </c>
      <c r="AY534" s="560">
        <v>0</v>
      </c>
      <c r="AZ534" s="560">
        <v>0</v>
      </c>
      <c r="BA534" s="560">
        <v>0</v>
      </c>
      <c r="BB534" s="560">
        <v>0</v>
      </c>
      <c r="BC534" s="560">
        <v>0</v>
      </c>
      <c r="BD534" s="560">
        <v>0</v>
      </c>
      <c r="BE534" s="560">
        <v>0</v>
      </c>
      <c r="BF534" s="560">
        <v>0</v>
      </c>
      <c r="BG534" s="560">
        <v>0</v>
      </c>
      <c r="BH534" s="560">
        <v>0</v>
      </c>
      <c r="BI534" s="560">
        <v>0</v>
      </c>
      <c r="BJ534" s="560">
        <v>0</v>
      </c>
      <c r="BK534" s="560">
        <v>0</v>
      </c>
      <c r="BL534" s="560">
        <v>0</v>
      </c>
      <c r="BM534" s="560">
        <v>0</v>
      </c>
      <c r="BN534" s="550" t="s">
        <v>4490</v>
      </c>
      <c r="BO534" s="551">
        <v>0</v>
      </c>
      <c r="BP534" s="519">
        <v>0</v>
      </c>
      <c r="BQ534" s="553">
        <v>0.25</v>
      </c>
      <c r="BR534" s="552">
        <v>0.25</v>
      </c>
      <c r="BS534" s="552">
        <v>0.25</v>
      </c>
      <c r="BT534" s="552">
        <v>0.25</v>
      </c>
      <c r="BU534" s="529">
        <v>0</v>
      </c>
      <c r="BV534" s="519">
        <v>0</v>
      </c>
      <c r="BW534" s="519">
        <v>0</v>
      </c>
      <c r="BX534" s="519">
        <v>0</v>
      </c>
      <c r="BY534" s="519">
        <v>0</v>
      </c>
      <c r="BZ534" s="519">
        <v>0</v>
      </c>
      <c r="CA534" s="519">
        <v>0</v>
      </c>
      <c r="CB534" s="519">
        <v>0</v>
      </c>
      <c r="CC534" s="519">
        <v>0</v>
      </c>
      <c r="CD534" s="519">
        <v>0</v>
      </c>
      <c r="CE534" s="519">
        <v>0</v>
      </c>
      <c r="CF534" s="519">
        <v>0</v>
      </c>
      <c r="CG534" s="519">
        <v>0</v>
      </c>
      <c r="CH534" s="519">
        <v>0</v>
      </c>
      <c r="CI534" s="519">
        <v>0</v>
      </c>
      <c r="CJ534" s="519">
        <v>0</v>
      </c>
      <c r="CK534" s="623">
        <f t="shared" si="8"/>
        <v>1</v>
      </c>
      <c r="CL534" s="554">
        <v>1</v>
      </c>
      <c r="CM534" s="554">
        <v>1</v>
      </c>
      <c r="CN534" s="554">
        <v>1</v>
      </c>
      <c r="CO534" s="524">
        <v>9</v>
      </c>
      <c r="CP534" s="726"/>
      <c r="CQ534" s="530" t="s">
        <v>1939</v>
      </c>
      <c r="CR534" s="584" t="s">
        <v>4965</v>
      </c>
      <c r="CS534" s="531" t="s">
        <v>1938</v>
      </c>
      <c r="CT534" s="527" t="s">
        <v>4965</v>
      </c>
      <c r="CU534" s="527" t="s">
        <v>4965</v>
      </c>
    </row>
    <row r="535" spans="1:99" s="358" customFormat="1" ht="12" customHeight="1" x14ac:dyDescent="0.2">
      <c r="A535" s="577" t="s">
        <v>1460</v>
      </c>
      <c r="B535" s="558" t="s">
        <v>3695</v>
      </c>
      <c r="C535" s="558" t="s">
        <v>3696</v>
      </c>
      <c r="D535" s="558" t="s">
        <v>4789</v>
      </c>
      <c r="E535" s="560" t="s">
        <v>3698</v>
      </c>
      <c r="F535" s="558" t="s">
        <v>1432</v>
      </c>
      <c r="G535" s="558" t="s">
        <v>3699</v>
      </c>
      <c r="H535" s="558" t="s">
        <v>1885</v>
      </c>
      <c r="I535" s="558" t="s">
        <v>3700</v>
      </c>
      <c r="J535" s="558">
        <v>526241</v>
      </c>
      <c r="K535" s="558">
        <v>175489</v>
      </c>
      <c r="L535" s="512" t="s">
        <v>4766</v>
      </c>
      <c r="M535" s="562" t="s">
        <v>4790</v>
      </c>
      <c r="N535" s="562" t="s">
        <v>1432</v>
      </c>
      <c r="O535" s="558">
        <v>0</v>
      </c>
      <c r="P535" s="558">
        <v>44</v>
      </c>
      <c r="Q535" s="563">
        <v>44</v>
      </c>
      <c r="R535" s="558" t="s">
        <v>4928</v>
      </c>
      <c r="S535" s="558" t="s">
        <v>1154</v>
      </c>
      <c r="T535" s="562" t="s">
        <v>4929</v>
      </c>
      <c r="U535" s="561" t="s">
        <v>4930</v>
      </c>
      <c r="V535" s="561"/>
      <c r="W535" s="558" t="s">
        <v>1439</v>
      </c>
      <c r="X535" s="562" t="s">
        <v>1432</v>
      </c>
      <c r="Y535" s="558" t="s">
        <v>1442</v>
      </c>
      <c r="Z535" s="558" t="s">
        <v>1443</v>
      </c>
      <c r="AA535" s="558" t="s">
        <v>1443</v>
      </c>
      <c r="AB535" s="558" t="s">
        <v>1444</v>
      </c>
      <c r="AC535" s="576" t="s">
        <v>1432</v>
      </c>
      <c r="AD535" s="578" t="s">
        <v>1432</v>
      </c>
      <c r="AE535" s="578"/>
      <c r="AF535" s="579"/>
      <c r="AG535" s="517" t="s">
        <v>628</v>
      </c>
      <c r="AH535" s="517" t="s">
        <v>3904</v>
      </c>
      <c r="AI535" s="560"/>
      <c r="AJ535" s="560">
        <v>5</v>
      </c>
      <c r="AK535" s="560">
        <v>44</v>
      </c>
      <c r="AL535" s="560">
        <v>0</v>
      </c>
      <c r="AM535" s="560">
        <v>21</v>
      </c>
      <c r="AN535" s="560">
        <v>23</v>
      </c>
      <c r="AO535" s="560">
        <v>0</v>
      </c>
      <c r="AP535" s="560">
        <v>0</v>
      </c>
      <c r="AQ535" s="560">
        <v>0</v>
      </c>
      <c r="AR535" s="560">
        <v>0</v>
      </c>
      <c r="AS535" s="560">
        <v>0</v>
      </c>
      <c r="AT535" s="560">
        <v>21</v>
      </c>
      <c r="AU535" s="560">
        <v>23</v>
      </c>
      <c r="AV535" s="560">
        <v>0</v>
      </c>
      <c r="AW535" s="560">
        <v>0</v>
      </c>
      <c r="AX535" s="560">
        <v>0</v>
      </c>
      <c r="AY535" s="560">
        <v>0</v>
      </c>
      <c r="AZ535" s="560">
        <v>0</v>
      </c>
      <c r="BA535" s="560">
        <v>0</v>
      </c>
      <c r="BB535" s="560">
        <v>0</v>
      </c>
      <c r="BC535" s="560">
        <v>0</v>
      </c>
      <c r="BD535" s="560">
        <v>0</v>
      </c>
      <c r="BE535" s="560">
        <v>0</v>
      </c>
      <c r="BF535" s="560">
        <v>0</v>
      </c>
      <c r="BG535" s="560">
        <v>0</v>
      </c>
      <c r="BH535" s="560">
        <v>0</v>
      </c>
      <c r="BI535" s="560">
        <v>0</v>
      </c>
      <c r="BJ535" s="560">
        <v>0</v>
      </c>
      <c r="BK535" s="560">
        <v>0</v>
      </c>
      <c r="BL535" s="560">
        <v>0</v>
      </c>
      <c r="BM535" s="560">
        <v>0</v>
      </c>
      <c r="BN535" s="550" t="s">
        <v>4491</v>
      </c>
      <c r="BO535" s="519">
        <v>0</v>
      </c>
      <c r="BP535" s="519">
        <v>0</v>
      </c>
      <c r="BQ535" s="528">
        <v>0</v>
      </c>
      <c r="BR535" s="552">
        <v>44</v>
      </c>
      <c r="BS535" s="519">
        <v>0</v>
      </c>
      <c r="BT535" s="519">
        <v>0</v>
      </c>
      <c r="BU535" s="519">
        <v>0</v>
      </c>
      <c r="BV535" s="519">
        <v>0</v>
      </c>
      <c r="BW535" s="519">
        <v>0</v>
      </c>
      <c r="BX535" s="519">
        <v>0</v>
      </c>
      <c r="BY535" s="519">
        <v>0</v>
      </c>
      <c r="BZ535" s="519">
        <v>0</v>
      </c>
      <c r="CA535" s="519">
        <v>0</v>
      </c>
      <c r="CB535" s="519">
        <v>0</v>
      </c>
      <c r="CC535" s="519">
        <v>0</v>
      </c>
      <c r="CD535" s="519">
        <v>0</v>
      </c>
      <c r="CE535" s="519">
        <v>0</v>
      </c>
      <c r="CF535" s="519">
        <v>0</v>
      </c>
      <c r="CG535" s="519">
        <v>0</v>
      </c>
      <c r="CH535" s="519">
        <v>0</v>
      </c>
      <c r="CI535" s="519">
        <v>0</v>
      </c>
      <c r="CJ535" s="519">
        <v>0</v>
      </c>
      <c r="CK535" s="623">
        <f t="shared" si="8"/>
        <v>44</v>
      </c>
      <c r="CL535" s="588">
        <v>44</v>
      </c>
      <c r="CM535" s="588">
        <v>44</v>
      </c>
      <c r="CN535" s="588">
        <v>44</v>
      </c>
      <c r="CO535" s="531">
        <v>3</v>
      </c>
      <c r="CP535" s="729"/>
      <c r="CQ535" s="525" t="s">
        <v>4965</v>
      </c>
      <c r="CR535" s="525" t="s">
        <v>4965</v>
      </c>
      <c r="CS535" s="525" t="s">
        <v>4965</v>
      </c>
      <c r="CT535" s="525" t="s">
        <v>4965</v>
      </c>
      <c r="CU535" s="525" t="s">
        <v>4965</v>
      </c>
    </row>
    <row r="536" spans="1:99" s="358" customFormat="1" ht="12" customHeight="1" x14ac:dyDescent="0.2">
      <c r="A536" s="577" t="s">
        <v>1460</v>
      </c>
      <c r="B536" s="558" t="s">
        <v>3695</v>
      </c>
      <c r="C536" s="558" t="s">
        <v>3696</v>
      </c>
      <c r="D536" s="558" t="s">
        <v>4789</v>
      </c>
      <c r="E536" s="560" t="s">
        <v>3698</v>
      </c>
      <c r="F536" s="558" t="s">
        <v>1432</v>
      </c>
      <c r="G536" s="558" t="s">
        <v>3699</v>
      </c>
      <c r="H536" s="558" t="s">
        <v>1885</v>
      </c>
      <c r="I536" s="558" t="s">
        <v>3700</v>
      </c>
      <c r="J536" s="558">
        <v>526241</v>
      </c>
      <c r="K536" s="558">
        <v>175489</v>
      </c>
      <c r="L536" s="512" t="s">
        <v>4766</v>
      </c>
      <c r="M536" s="562" t="s">
        <v>4790</v>
      </c>
      <c r="N536" s="562" t="s">
        <v>1432</v>
      </c>
      <c r="O536" s="558">
        <v>0</v>
      </c>
      <c r="P536" s="558">
        <v>43</v>
      </c>
      <c r="Q536" s="563">
        <v>43</v>
      </c>
      <c r="R536" s="558" t="s">
        <v>4928</v>
      </c>
      <c r="S536" s="558" t="s">
        <v>1154</v>
      </c>
      <c r="T536" s="562" t="s">
        <v>4929</v>
      </c>
      <c r="U536" s="561" t="s">
        <v>4930</v>
      </c>
      <c r="V536" s="561"/>
      <c r="W536" s="558" t="s">
        <v>1439</v>
      </c>
      <c r="X536" s="562" t="s">
        <v>1432</v>
      </c>
      <c r="Y536" s="558" t="s">
        <v>1442</v>
      </c>
      <c r="Z536" s="558" t="s">
        <v>1443</v>
      </c>
      <c r="AA536" s="558" t="s">
        <v>1443</v>
      </c>
      <c r="AB536" s="558" t="s">
        <v>1444</v>
      </c>
      <c r="AC536" s="576" t="s">
        <v>1432</v>
      </c>
      <c r="AD536" s="578" t="s">
        <v>1432</v>
      </c>
      <c r="AE536" s="578"/>
      <c r="AF536" s="579"/>
      <c r="AG536" s="517" t="s">
        <v>3063</v>
      </c>
      <c r="AH536" s="517" t="s">
        <v>1445</v>
      </c>
      <c r="AI536" s="560"/>
      <c r="AJ536" s="560">
        <v>4</v>
      </c>
      <c r="AK536" s="560">
        <v>43</v>
      </c>
      <c r="AL536" s="560">
        <v>0</v>
      </c>
      <c r="AM536" s="560">
        <v>0</v>
      </c>
      <c r="AN536" s="560">
        <v>39</v>
      </c>
      <c r="AO536" s="560">
        <v>4</v>
      </c>
      <c r="AP536" s="560">
        <v>0</v>
      </c>
      <c r="AQ536" s="560">
        <v>0</v>
      </c>
      <c r="AR536" s="560">
        <v>0</v>
      </c>
      <c r="AS536" s="560">
        <v>0</v>
      </c>
      <c r="AT536" s="560">
        <v>0</v>
      </c>
      <c r="AU536" s="560">
        <v>39</v>
      </c>
      <c r="AV536" s="560">
        <v>4</v>
      </c>
      <c r="AW536" s="560">
        <v>0</v>
      </c>
      <c r="AX536" s="560">
        <v>0</v>
      </c>
      <c r="AY536" s="560">
        <v>0</v>
      </c>
      <c r="AZ536" s="560">
        <v>0</v>
      </c>
      <c r="BA536" s="560">
        <v>0</v>
      </c>
      <c r="BB536" s="560">
        <v>0</v>
      </c>
      <c r="BC536" s="560">
        <v>0</v>
      </c>
      <c r="BD536" s="560">
        <v>0</v>
      </c>
      <c r="BE536" s="560">
        <v>0</v>
      </c>
      <c r="BF536" s="560">
        <v>0</v>
      </c>
      <c r="BG536" s="560">
        <v>0</v>
      </c>
      <c r="BH536" s="560">
        <v>0</v>
      </c>
      <c r="BI536" s="560">
        <v>0</v>
      </c>
      <c r="BJ536" s="560">
        <v>0</v>
      </c>
      <c r="BK536" s="560">
        <v>0</v>
      </c>
      <c r="BL536" s="560">
        <v>0</v>
      </c>
      <c r="BM536" s="560">
        <v>0</v>
      </c>
      <c r="BN536" s="550" t="s">
        <v>4491</v>
      </c>
      <c r="BO536" s="519">
        <v>0</v>
      </c>
      <c r="BP536" s="519">
        <v>0</v>
      </c>
      <c r="BQ536" s="528">
        <v>0</v>
      </c>
      <c r="BR536" s="552">
        <v>43</v>
      </c>
      <c r="BS536" s="519">
        <v>0</v>
      </c>
      <c r="BT536" s="519">
        <v>0</v>
      </c>
      <c r="BU536" s="519">
        <v>0</v>
      </c>
      <c r="BV536" s="519">
        <v>0</v>
      </c>
      <c r="BW536" s="519">
        <v>0</v>
      </c>
      <c r="BX536" s="519">
        <v>0</v>
      </c>
      <c r="BY536" s="519">
        <v>0</v>
      </c>
      <c r="BZ536" s="519">
        <v>0</v>
      </c>
      <c r="CA536" s="519">
        <v>0</v>
      </c>
      <c r="CB536" s="519">
        <v>0</v>
      </c>
      <c r="CC536" s="519">
        <v>0</v>
      </c>
      <c r="CD536" s="519">
        <v>0</v>
      </c>
      <c r="CE536" s="519">
        <v>0</v>
      </c>
      <c r="CF536" s="519">
        <v>0</v>
      </c>
      <c r="CG536" s="519">
        <v>0</v>
      </c>
      <c r="CH536" s="519">
        <v>0</v>
      </c>
      <c r="CI536" s="519">
        <v>0</v>
      </c>
      <c r="CJ536" s="519">
        <v>0</v>
      </c>
      <c r="CK536" s="623">
        <f t="shared" si="8"/>
        <v>43</v>
      </c>
      <c r="CL536" s="588">
        <v>43</v>
      </c>
      <c r="CM536" s="588">
        <v>43</v>
      </c>
      <c r="CN536" s="588">
        <v>43</v>
      </c>
      <c r="CO536" s="531">
        <v>3</v>
      </c>
      <c r="CP536" s="729"/>
      <c r="CQ536" s="525" t="s">
        <v>4965</v>
      </c>
      <c r="CR536" s="525" t="s">
        <v>4965</v>
      </c>
      <c r="CS536" s="525" t="s">
        <v>4965</v>
      </c>
      <c r="CT536" s="525" t="s">
        <v>4965</v>
      </c>
      <c r="CU536" s="525" t="s">
        <v>4965</v>
      </c>
    </row>
    <row r="537" spans="1:99" s="358" customFormat="1" ht="12" customHeight="1" x14ac:dyDescent="0.2">
      <c r="A537" s="577" t="s">
        <v>1460</v>
      </c>
      <c r="B537" s="558" t="s">
        <v>3695</v>
      </c>
      <c r="C537" s="558" t="s">
        <v>3696</v>
      </c>
      <c r="D537" s="558" t="s">
        <v>4791</v>
      </c>
      <c r="E537" s="560" t="s">
        <v>3698</v>
      </c>
      <c r="F537" s="558" t="s">
        <v>1432</v>
      </c>
      <c r="G537" s="558" t="s">
        <v>3699</v>
      </c>
      <c r="H537" s="558" t="s">
        <v>1885</v>
      </c>
      <c r="I537" s="558" t="s">
        <v>3700</v>
      </c>
      <c r="J537" s="558">
        <v>526241</v>
      </c>
      <c r="K537" s="558">
        <v>175489</v>
      </c>
      <c r="L537" s="512" t="s">
        <v>4766</v>
      </c>
      <c r="M537" s="562" t="s">
        <v>4790</v>
      </c>
      <c r="N537" s="562" t="s">
        <v>1432</v>
      </c>
      <c r="O537" s="558">
        <v>0</v>
      </c>
      <c r="P537" s="558">
        <v>34</v>
      </c>
      <c r="Q537" s="563">
        <v>34</v>
      </c>
      <c r="R537" s="558" t="s">
        <v>4928</v>
      </c>
      <c r="S537" s="558" t="s">
        <v>1154</v>
      </c>
      <c r="T537" s="562" t="s">
        <v>4929</v>
      </c>
      <c r="U537" s="561" t="s">
        <v>4930</v>
      </c>
      <c r="V537" s="561"/>
      <c r="W537" s="558" t="s">
        <v>1439</v>
      </c>
      <c r="X537" s="562" t="s">
        <v>1432</v>
      </c>
      <c r="Y537" s="558" t="s">
        <v>1442</v>
      </c>
      <c r="Z537" s="558" t="s">
        <v>1443</v>
      </c>
      <c r="AA537" s="558" t="s">
        <v>1443</v>
      </c>
      <c r="AB537" s="558" t="s">
        <v>1444</v>
      </c>
      <c r="AC537" s="576" t="s">
        <v>1432</v>
      </c>
      <c r="AD537" s="578" t="s">
        <v>1432</v>
      </c>
      <c r="AE537" s="578"/>
      <c r="AF537" s="579"/>
      <c r="AG537" s="517" t="s">
        <v>1931</v>
      </c>
      <c r="AH537" s="517" t="s">
        <v>3905</v>
      </c>
      <c r="AI537" s="560"/>
      <c r="AJ537" s="560">
        <v>3</v>
      </c>
      <c r="AK537" s="560">
        <v>34</v>
      </c>
      <c r="AL537" s="560">
        <v>0</v>
      </c>
      <c r="AM537" s="560">
        <v>23</v>
      </c>
      <c r="AN537" s="560">
        <v>11</v>
      </c>
      <c r="AO537" s="560">
        <v>0</v>
      </c>
      <c r="AP537" s="560">
        <v>0</v>
      </c>
      <c r="AQ537" s="560">
        <v>0</v>
      </c>
      <c r="AR537" s="560">
        <v>0</v>
      </c>
      <c r="AS537" s="560">
        <v>0</v>
      </c>
      <c r="AT537" s="560">
        <v>23</v>
      </c>
      <c r="AU537" s="560">
        <v>11</v>
      </c>
      <c r="AV537" s="560">
        <v>0</v>
      </c>
      <c r="AW537" s="560">
        <v>0</v>
      </c>
      <c r="AX537" s="560">
        <v>0</v>
      </c>
      <c r="AY537" s="560">
        <v>0</v>
      </c>
      <c r="AZ537" s="560">
        <v>0</v>
      </c>
      <c r="BA537" s="560">
        <v>0</v>
      </c>
      <c r="BB537" s="560">
        <v>0</v>
      </c>
      <c r="BC537" s="560">
        <v>0</v>
      </c>
      <c r="BD537" s="560">
        <v>0</v>
      </c>
      <c r="BE537" s="560">
        <v>0</v>
      </c>
      <c r="BF537" s="560">
        <v>0</v>
      </c>
      <c r="BG537" s="560">
        <v>0</v>
      </c>
      <c r="BH537" s="560">
        <v>0</v>
      </c>
      <c r="BI537" s="560">
        <v>0</v>
      </c>
      <c r="BJ537" s="560">
        <v>0</v>
      </c>
      <c r="BK537" s="560">
        <v>0</v>
      </c>
      <c r="BL537" s="560">
        <v>0</v>
      </c>
      <c r="BM537" s="560">
        <v>0</v>
      </c>
      <c r="BN537" s="550" t="s">
        <v>4491</v>
      </c>
      <c r="BO537" s="519">
        <v>0</v>
      </c>
      <c r="BP537" s="519">
        <v>0</v>
      </c>
      <c r="BQ537" s="528">
        <v>0</v>
      </c>
      <c r="BR537" s="552">
        <v>34</v>
      </c>
      <c r="BS537" s="519">
        <v>0</v>
      </c>
      <c r="BT537" s="519">
        <v>0</v>
      </c>
      <c r="BU537" s="519">
        <v>0</v>
      </c>
      <c r="BV537" s="519">
        <v>0</v>
      </c>
      <c r="BW537" s="519">
        <v>0</v>
      </c>
      <c r="BX537" s="519">
        <v>0</v>
      </c>
      <c r="BY537" s="519">
        <v>0</v>
      </c>
      <c r="BZ537" s="519">
        <v>0</v>
      </c>
      <c r="CA537" s="519">
        <v>0</v>
      </c>
      <c r="CB537" s="519">
        <v>0</v>
      </c>
      <c r="CC537" s="519">
        <v>0</v>
      </c>
      <c r="CD537" s="519">
        <v>0</v>
      </c>
      <c r="CE537" s="519">
        <v>0</v>
      </c>
      <c r="CF537" s="519">
        <v>0</v>
      </c>
      <c r="CG537" s="519">
        <v>0</v>
      </c>
      <c r="CH537" s="519">
        <v>0</v>
      </c>
      <c r="CI537" s="519">
        <v>0</v>
      </c>
      <c r="CJ537" s="519">
        <v>0</v>
      </c>
      <c r="CK537" s="623">
        <f t="shared" si="8"/>
        <v>34</v>
      </c>
      <c r="CL537" s="588">
        <v>34</v>
      </c>
      <c r="CM537" s="588">
        <v>34</v>
      </c>
      <c r="CN537" s="588">
        <v>34</v>
      </c>
      <c r="CO537" s="531">
        <v>3</v>
      </c>
      <c r="CP537" s="729"/>
      <c r="CQ537" s="525" t="s">
        <v>4965</v>
      </c>
      <c r="CR537" s="525" t="s">
        <v>4965</v>
      </c>
      <c r="CS537" s="525" t="s">
        <v>4965</v>
      </c>
      <c r="CT537" s="525" t="s">
        <v>4965</v>
      </c>
      <c r="CU537" s="525" t="s">
        <v>4965</v>
      </c>
    </row>
    <row r="538" spans="1:99" s="71" customFormat="1" ht="12" customHeight="1" x14ac:dyDescent="0.2">
      <c r="A538" s="577" t="s">
        <v>1460</v>
      </c>
      <c r="B538" s="558" t="s">
        <v>1629</v>
      </c>
      <c r="C538" s="558" t="s">
        <v>1432</v>
      </c>
      <c r="D538" s="558" t="s">
        <v>1432</v>
      </c>
      <c r="E538" s="560" t="s">
        <v>1432</v>
      </c>
      <c r="F538" s="558" t="s">
        <v>1767</v>
      </c>
      <c r="G538" s="558" t="s">
        <v>1630</v>
      </c>
      <c r="H538" s="558" t="s">
        <v>1435</v>
      </c>
      <c r="I538" s="558" t="s">
        <v>1631</v>
      </c>
      <c r="J538" s="558">
        <v>527472</v>
      </c>
      <c r="K538" s="558">
        <v>172912</v>
      </c>
      <c r="L538" s="512" t="s">
        <v>3089</v>
      </c>
      <c r="M538" s="562" t="s">
        <v>1432</v>
      </c>
      <c r="N538" s="562" t="s">
        <v>1432</v>
      </c>
      <c r="O538" s="558">
        <v>1</v>
      </c>
      <c r="P538" s="558">
        <v>1</v>
      </c>
      <c r="Q538" s="563">
        <v>0</v>
      </c>
      <c r="R538" s="558" t="s">
        <v>1632</v>
      </c>
      <c r="S538" s="558" t="s">
        <v>1438</v>
      </c>
      <c r="T538" s="562" t="s">
        <v>4945</v>
      </c>
      <c r="U538" s="561">
        <v>40676</v>
      </c>
      <c r="V538" s="561"/>
      <c r="W538" s="558" t="s">
        <v>1439</v>
      </c>
      <c r="X538" s="562" t="s">
        <v>1432</v>
      </c>
      <c r="Y538" s="558" t="s">
        <v>1442</v>
      </c>
      <c r="Z538" s="558" t="s">
        <v>1443</v>
      </c>
      <c r="AA538" s="558" t="s">
        <v>1444</v>
      </c>
      <c r="AB538" s="558" t="s">
        <v>2713</v>
      </c>
      <c r="AC538" s="576">
        <v>2.9000000000000001E-2</v>
      </c>
      <c r="AD538" s="578" t="s">
        <v>1432</v>
      </c>
      <c r="AE538" s="578"/>
      <c r="AF538" s="579"/>
      <c r="AG538" s="517" t="s">
        <v>3063</v>
      </c>
      <c r="AH538" s="560" t="s">
        <v>1445</v>
      </c>
      <c r="AI538" s="587"/>
      <c r="AJ538" s="587"/>
      <c r="AK538" s="587"/>
      <c r="AL538" s="560">
        <v>0</v>
      </c>
      <c r="AM538" s="560">
        <v>0</v>
      </c>
      <c r="AN538" s="560">
        <v>0</v>
      </c>
      <c r="AO538" s="560">
        <v>-1</v>
      </c>
      <c r="AP538" s="560">
        <v>0</v>
      </c>
      <c r="AQ538" s="560">
        <v>1</v>
      </c>
      <c r="AR538" s="560">
        <v>0</v>
      </c>
      <c r="AS538" s="560">
        <v>0</v>
      </c>
      <c r="AT538" s="560">
        <v>0</v>
      </c>
      <c r="AU538" s="560">
        <v>0</v>
      </c>
      <c r="AV538" s="560">
        <v>0</v>
      </c>
      <c r="AW538" s="560">
        <v>0</v>
      </c>
      <c r="AX538" s="560">
        <v>0</v>
      </c>
      <c r="AY538" s="560">
        <v>0</v>
      </c>
      <c r="AZ538" s="560">
        <v>0</v>
      </c>
      <c r="BA538" s="560">
        <v>0</v>
      </c>
      <c r="BB538" s="560">
        <v>0</v>
      </c>
      <c r="BC538" s="560">
        <v>-1</v>
      </c>
      <c r="BD538" s="560">
        <v>0</v>
      </c>
      <c r="BE538" s="560">
        <v>1</v>
      </c>
      <c r="BF538" s="560">
        <v>0</v>
      </c>
      <c r="BG538" s="560">
        <v>0</v>
      </c>
      <c r="BH538" s="560">
        <v>0</v>
      </c>
      <c r="BI538" s="560">
        <v>0</v>
      </c>
      <c r="BJ538" s="560">
        <v>0</v>
      </c>
      <c r="BK538" s="560">
        <v>0</v>
      </c>
      <c r="BL538" s="560">
        <v>0</v>
      </c>
      <c r="BM538" s="560">
        <v>0</v>
      </c>
      <c r="BN538" s="728"/>
      <c r="BO538" s="518">
        <v>0</v>
      </c>
      <c r="BP538" s="519">
        <v>0</v>
      </c>
      <c r="BQ538" s="528">
        <v>0</v>
      </c>
      <c r="BR538" s="519">
        <v>0</v>
      </c>
      <c r="BS538" s="519">
        <v>0</v>
      </c>
      <c r="BT538" s="519">
        <v>0</v>
      </c>
      <c r="BU538" s="529">
        <v>0</v>
      </c>
      <c r="BV538" s="519">
        <v>0</v>
      </c>
      <c r="BW538" s="519">
        <v>0</v>
      </c>
      <c r="BX538" s="519">
        <v>0</v>
      </c>
      <c r="BY538" s="519">
        <v>0</v>
      </c>
      <c r="BZ538" s="519">
        <v>0</v>
      </c>
      <c r="CA538" s="519">
        <v>0</v>
      </c>
      <c r="CB538" s="519">
        <v>0</v>
      </c>
      <c r="CC538" s="519">
        <v>0</v>
      </c>
      <c r="CD538" s="519">
        <v>0</v>
      </c>
      <c r="CE538" s="519">
        <v>0</v>
      </c>
      <c r="CF538" s="519">
        <v>0</v>
      </c>
      <c r="CG538" s="519">
        <v>0</v>
      </c>
      <c r="CH538" s="519">
        <v>0</v>
      </c>
      <c r="CI538" s="519">
        <v>0</v>
      </c>
      <c r="CJ538" s="519">
        <v>0</v>
      </c>
      <c r="CK538" s="623">
        <f t="shared" si="8"/>
        <v>0</v>
      </c>
      <c r="CL538" s="523">
        <v>0</v>
      </c>
      <c r="CM538" s="523">
        <v>0</v>
      </c>
      <c r="CN538" s="523">
        <v>0</v>
      </c>
      <c r="CO538" s="524">
        <v>4</v>
      </c>
      <c r="CP538" s="726"/>
      <c r="CQ538" s="525" t="s">
        <v>4965</v>
      </c>
      <c r="CR538" s="584" t="s">
        <v>4965</v>
      </c>
      <c r="CS538" s="527" t="s">
        <v>4965</v>
      </c>
      <c r="CT538" s="527" t="s">
        <v>4965</v>
      </c>
      <c r="CU538" s="527" t="s">
        <v>4965</v>
      </c>
    </row>
    <row r="539" spans="1:99" s="71" customFormat="1" ht="12" customHeight="1" x14ac:dyDescent="0.2">
      <c r="A539" s="577" t="s">
        <v>1460</v>
      </c>
      <c r="B539" s="558" t="s">
        <v>1633</v>
      </c>
      <c r="C539" s="558" t="s">
        <v>1432</v>
      </c>
      <c r="D539" s="558" t="s">
        <v>1432</v>
      </c>
      <c r="E539" s="560" t="s">
        <v>1432</v>
      </c>
      <c r="F539" s="558" t="s">
        <v>3195</v>
      </c>
      <c r="G539" s="558" t="s">
        <v>2069</v>
      </c>
      <c r="H539" s="558" t="s">
        <v>1435</v>
      </c>
      <c r="I539" s="558" t="s">
        <v>1634</v>
      </c>
      <c r="J539" s="558">
        <v>528225</v>
      </c>
      <c r="K539" s="558">
        <v>172388</v>
      </c>
      <c r="L539" s="512" t="s">
        <v>3077</v>
      </c>
      <c r="M539" s="562" t="s">
        <v>1432</v>
      </c>
      <c r="N539" s="562" t="s">
        <v>1432</v>
      </c>
      <c r="O539" s="558">
        <v>2</v>
      </c>
      <c r="P539" s="558">
        <v>1</v>
      </c>
      <c r="Q539" s="563">
        <v>-1</v>
      </c>
      <c r="R539" s="558" t="s">
        <v>1635</v>
      </c>
      <c r="S539" s="558" t="s">
        <v>1438</v>
      </c>
      <c r="T539" s="562" t="s">
        <v>1636</v>
      </c>
      <c r="U539" s="561">
        <v>40709</v>
      </c>
      <c r="V539" s="561"/>
      <c r="W539" s="558" t="s">
        <v>1439</v>
      </c>
      <c r="X539" s="562" t="s">
        <v>1432</v>
      </c>
      <c r="Y539" s="558" t="s">
        <v>1442</v>
      </c>
      <c r="Z539" s="558" t="s">
        <v>1453</v>
      </c>
      <c r="AA539" s="558" t="s">
        <v>1444</v>
      </c>
      <c r="AB539" s="558" t="s">
        <v>4207</v>
      </c>
      <c r="AC539" s="576">
        <v>1.4999999999999999E-2</v>
      </c>
      <c r="AD539" s="578" t="s">
        <v>1432</v>
      </c>
      <c r="AE539" s="578"/>
      <c r="AF539" s="579"/>
      <c r="AG539" s="517" t="s">
        <v>3063</v>
      </c>
      <c r="AH539" s="560" t="s">
        <v>1445</v>
      </c>
      <c r="AI539" s="587"/>
      <c r="AJ539" s="587"/>
      <c r="AK539" s="587"/>
      <c r="AL539" s="560">
        <v>0</v>
      </c>
      <c r="AM539" s="560">
        <v>0</v>
      </c>
      <c r="AN539" s="560">
        <v>0</v>
      </c>
      <c r="AO539" s="560">
        <v>0</v>
      </c>
      <c r="AP539" s="560">
        <v>1</v>
      </c>
      <c r="AQ539" s="560">
        <v>0</v>
      </c>
      <c r="AR539" s="560">
        <v>-2</v>
      </c>
      <c r="AS539" s="560">
        <v>0</v>
      </c>
      <c r="AT539" s="560">
        <v>0</v>
      </c>
      <c r="AU539" s="560">
        <v>0</v>
      </c>
      <c r="AV539" s="560">
        <v>0</v>
      </c>
      <c r="AW539" s="560">
        <v>0</v>
      </c>
      <c r="AX539" s="560">
        <v>0</v>
      </c>
      <c r="AY539" s="560">
        <v>-2</v>
      </c>
      <c r="AZ539" s="560">
        <v>0</v>
      </c>
      <c r="BA539" s="560">
        <v>0</v>
      </c>
      <c r="BB539" s="560">
        <v>0</v>
      </c>
      <c r="BC539" s="560">
        <v>0</v>
      </c>
      <c r="BD539" s="560">
        <v>1</v>
      </c>
      <c r="BE539" s="560">
        <v>0</v>
      </c>
      <c r="BF539" s="560">
        <v>0</v>
      </c>
      <c r="BG539" s="560">
        <v>0</v>
      </c>
      <c r="BH539" s="560">
        <v>0</v>
      </c>
      <c r="BI539" s="560">
        <v>0</v>
      </c>
      <c r="BJ539" s="560">
        <v>0</v>
      </c>
      <c r="BK539" s="560">
        <v>0</v>
      </c>
      <c r="BL539" s="560">
        <v>0</v>
      </c>
      <c r="BM539" s="560">
        <v>0</v>
      </c>
      <c r="BN539" s="550" t="s">
        <v>4490</v>
      </c>
      <c r="BO539" s="551">
        <v>0</v>
      </c>
      <c r="BP539" s="519">
        <v>0</v>
      </c>
      <c r="BQ539" s="553">
        <v>-0.25</v>
      </c>
      <c r="BR539" s="552">
        <v>-0.25</v>
      </c>
      <c r="BS539" s="552">
        <v>-0.25</v>
      </c>
      <c r="BT539" s="552">
        <v>-0.25</v>
      </c>
      <c r="BU539" s="529">
        <v>0</v>
      </c>
      <c r="BV539" s="519">
        <v>0</v>
      </c>
      <c r="BW539" s="519">
        <v>0</v>
      </c>
      <c r="BX539" s="519">
        <v>0</v>
      </c>
      <c r="BY539" s="519">
        <v>0</v>
      </c>
      <c r="BZ539" s="519">
        <v>0</v>
      </c>
      <c r="CA539" s="519">
        <v>0</v>
      </c>
      <c r="CB539" s="519">
        <v>0</v>
      </c>
      <c r="CC539" s="519">
        <v>0</v>
      </c>
      <c r="CD539" s="519">
        <v>0</v>
      </c>
      <c r="CE539" s="519">
        <v>0</v>
      </c>
      <c r="CF539" s="519">
        <v>0</v>
      </c>
      <c r="CG539" s="519">
        <v>0</v>
      </c>
      <c r="CH539" s="519">
        <v>0</v>
      </c>
      <c r="CI539" s="519">
        <v>0</v>
      </c>
      <c r="CJ539" s="519">
        <v>0</v>
      </c>
      <c r="CK539" s="623">
        <f t="shared" si="8"/>
        <v>-1</v>
      </c>
      <c r="CL539" s="554">
        <v>-1</v>
      </c>
      <c r="CM539" s="554">
        <v>-1</v>
      </c>
      <c r="CN539" s="554">
        <v>-1</v>
      </c>
      <c r="CO539" s="524">
        <v>9</v>
      </c>
      <c r="CP539" s="524" t="s">
        <v>1938</v>
      </c>
      <c r="CQ539" s="525" t="s">
        <v>4965</v>
      </c>
      <c r="CR539" s="584" t="s">
        <v>4965</v>
      </c>
      <c r="CS539" s="527" t="s">
        <v>4965</v>
      </c>
      <c r="CT539" s="527" t="s">
        <v>4965</v>
      </c>
      <c r="CU539" s="527" t="s">
        <v>4965</v>
      </c>
    </row>
    <row r="540" spans="1:99" s="71" customFormat="1" ht="12" customHeight="1" x14ac:dyDescent="0.2">
      <c r="A540" s="577" t="s">
        <v>1460</v>
      </c>
      <c r="B540" s="558" t="s">
        <v>1638</v>
      </c>
      <c r="C540" s="558" t="s">
        <v>1432</v>
      </c>
      <c r="D540" s="558" t="s">
        <v>1432</v>
      </c>
      <c r="E540" s="560" t="s">
        <v>1639</v>
      </c>
      <c r="F540" s="558" t="s">
        <v>1432</v>
      </c>
      <c r="G540" s="558" t="s">
        <v>5046</v>
      </c>
      <c r="H540" s="558" t="s">
        <v>3875</v>
      </c>
      <c r="I540" s="558" t="s">
        <v>1640</v>
      </c>
      <c r="J540" s="558">
        <v>528454</v>
      </c>
      <c r="K540" s="558">
        <v>173134</v>
      </c>
      <c r="L540" s="512" t="s">
        <v>3083</v>
      </c>
      <c r="M540" s="562" t="s">
        <v>1432</v>
      </c>
      <c r="N540" s="562" t="s">
        <v>1432</v>
      </c>
      <c r="O540" s="558">
        <v>3</v>
      </c>
      <c r="P540" s="558">
        <v>4</v>
      </c>
      <c r="Q540" s="563">
        <v>1</v>
      </c>
      <c r="R540" s="558" t="s">
        <v>1641</v>
      </c>
      <c r="S540" s="558" t="s">
        <v>1438</v>
      </c>
      <c r="T540" s="562" t="s">
        <v>1642</v>
      </c>
      <c r="U540" s="561">
        <v>40742</v>
      </c>
      <c r="V540" s="561"/>
      <c r="W540" s="558" t="s">
        <v>1439</v>
      </c>
      <c r="X540" s="562" t="s">
        <v>1432</v>
      </c>
      <c r="Y540" s="558" t="s">
        <v>1442</v>
      </c>
      <c r="Z540" s="558" t="s">
        <v>4694</v>
      </c>
      <c r="AA540" s="558" t="s">
        <v>1444</v>
      </c>
      <c r="AB540" s="558" t="s">
        <v>2723</v>
      </c>
      <c r="AC540" s="576">
        <v>7.0000000000000001E-3</v>
      </c>
      <c r="AD540" s="578" t="s">
        <v>1432</v>
      </c>
      <c r="AE540" s="578"/>
      <c r="AF540" s="579"/>
      <c r="AG540" s="517" t="s">
        <v>3063</v>
      </c>
      <c r="AH540" s="560" t="s">
        <v>1445</v>
      </c>
      <c r="AI540" s="587"/>
      <c r="AJ540" s="587"/>
      <c r="AK540" s="587"/>
      <c r="AL540" s="560">
        <v>0</v>
      </c>
      <c r="AM540" s="560">
        <v>-1</v>
      </c>
      <c r="AN540" s="560">
        <v>2</v>
      </c>
      <c r="AO540" s="560">
        <v>0</v>
      </c>
      <c r="AP540" s="560">
        <v>0</v>
      </c>
      <c r="AQ540" s="560">
        <v>0</v>
      </c>
      <c r="AR540" s="560">
        <v>0</v>
      </c>
      <c r="AS540" s="560">
        <v>0</v>
      </c>
      <c r="AT540" s="560">
        <v>-1</v>
      </c>
      <c r="AU540" s="560">
        <v>2</v>
      </c>
      <c r="AV540" s="560">
        <v>0</v>
      </c>
      <c r="AW540" s="560">
        <v>0</v>
      </c>
      <c r="AX540" s="560">
        <v>0</v>
      </c>
      <c r="AY540" s="560">
        <v>0</v>
      </c>
      <c r="AZ540" s="560">
        <v>0</v>
      </c>
      <c r="BA540" s="560">
        <v>0</v>
      </c>
      <c r="BB540" s="560">
        <v>0</v>
      </c>
      <c r="BC540" s="560">
        <v>0</v>
      </c>
      <c r="BD540" s="560">
        <v>0</v>
      </c>
      <c r="BE540" s="560">
        <v>0</v>
      </c>
      <c r="BF540" s="560">
        <v>0</v>
      </c>
      <c r="BG540" s="560">
        <v>0</v>
      </c>
      <c r="BH540" s="560">
        <v>0</v>
      </c>
      <c r="BI540" s="560">
        <v>0</v>
      </c>
      <c r="BJ540" s="560">
        <v>0</v>
      </c>
      <c r="BK540" s="560">
        <v>0</v>
      </c>
      <c r="BL540" s="560">
        <v>0</v>
      </c>
      <c r="BM540" s="560">
        <v>0</v>
      </c>
      <c r="BN540" s="550" t="s">
        <v>4490</v>
      </c>
      <c r="BO540" s="551">
        <v>0</v>
      </c>
      <c r="BP540" s="519">
        <v>0</v>
      </c>
      <c r="BQ540" s="553">
        <v>0.25</v>
      </c>
      <c r="BR540" s="552">
        <v>0.25</v>
      </c>
      <c r="BS540" s="552">
        <v>0.25</v>
      </c>
      <c r="BT540" s="552">
        <v>0.25</v>
      </c>
      <c r="BU540" s="529">
        <v>0</v>
      </c>
      <c r="BV540" s="519">
        <v>0</v>
      </c>
      <c r="BW540" s="519">
        <v>0</v>
      </c>
      <c r="BX540" s="519">
        <v>0</v>
      </c>
      <c r="BY540" s="519">
        <v>0</v>
      </c>
      <c r="BZ540" s="519">
        <v>0</v>
      </c>
      <c r="CA540" s="519">
        <v>0</v>
      </c>
      <c r="CB540" s="519">
        <v>0</v>
      </c>
      <c r="CC540" s="519">
        <v>0</v>
      </c>
      <c r="CD540" s="519">
        <v>0</v>
      </c>
      <c r="CE540" s="519">
        <v>0</v>
      </c>
      <c r="CF540" s="519">
        <v>0</v>
      </c>
      <c r="CG540" s="519">
        <v>0</v>
      </c>
      <c r="CH540" s="519">
        <v>0</v>
      </c>
      <c r="CI540" s="519">
        <v>0</v>
      </c>
      <c r="CJ540" s="519">
        <v>0</v>
      </c>
      <c r="CK540" s="623">
        <f t="shared" si="8"/>
        <v>1</v>
      </c>
      <c r="CL540" s="554">
        <v>1</v>
      </c>
      <c r="CM540" s="554">
        <v>1</v>
      </c>
      <c r="CN540" s="554">
        <v>1</v>
      </c>
      <c r="CO540" s="524">
        <v>4</v>
      </c>
      <c r="CP540" s="726"/>
      <c r="CQ540" s="525" t="s">
        <v>4965</v>
      </c>
      <c r="CR540" s="584" t="s">
        <v>4965</v>
      </c>
      <c r="CS540" s="527" t="s">
        <v>4965</v>
      </c>
      <c r="CT540" s="527" t="s">
        <v>4965</v>
      </c>
      <c r="CU540" s="527" t="s">
        <v>4965</v>
      </c>
    </row>
    <row r="541" spans="1:99" s="71" customFormat="1" ht="12" customHeight="1" x14ac:dyDescent="0.2">
      <c r="A541" s="577" t="s">
        <v>1460</v>
      </c>
      <c r="B541" s="558" t="s">
        <v>4953</v>
      </c>
      <c r="C541" s="558" t="s">
        <v>4954</v>
      </c>
      <c r="D541" s="558" t="s">
        <v>1643</v>
      </c>
      <c r="E541" s="560" t="s">
        <v>4956</v>
      </c>
      <c r="F541" s="558" t="s">
        <v>1432</v>
      </c>
      <c r="G541" s="558" t="s">
        <v>4957</v>
      </c>
      <c r="H541" s="558" t="s">
        <v>3299</v>
      </c>
      <c r="I541" s="558" t="s">
        <v>1432</v>
      </c>
      <c r="J541" s="558">
        <v>529643</v>
      </c>
      <c r="K541" s="558">
        <v>177593</v>
      </c>
      <c r="L541" s="530" t="s">
        <v>3066</v>
      </c>
      <c r="M541" s="562" t="s">
        <v>4958</v>
      </c>
      <c r="N541" s="562" t="s">
        <v>1432</v>
      </c>
      <c r="O541" s="558">
        <v>0</v>
      </c>
      <c r="P541" s="558">
        <v>51</v>
      </c>
      <c r="Q541" s="563">
        <v>51</v>
      </c>
      <c r="R541" s="558" t="s">
        <v>5033</v>
      </c>
      <c r="S541" s="558" t="s">
        <v>266</v>
      </c>
      <c r="T541" s="562" t="s">
        <v>5034</v>
      </c>
      <c r="U541" s="561">
        <v>40998</v>
      </c>
      <c r="V541" s="561"/>
      <c r="W541" s="558" t="s">
        <v>1439</v>
      </c>
      <c r="X541" s="562" t="s">
        <v>1432</v>
      </c>
      <c r="Y541" s="558" t="s">
        <v>1442</v>
      </c>
      <c r="Z541" s="558" t="s">
        <v>1443</v>
      </c>
      <c r="AA541" s="558" t="s">
        <v>1443</v>
      </c>
      <c r="AB541" s="558" t="s">
        <v>1444</v>
      </c>
      <c r="AC541" s="576">
        <v>0.09</v>
      </c>
      <c r="AD541" s="578" t="s">
        <v>1432</v>
      </c>
      <c r="AE541" s="578"/>
      <c r="AF541" s="579"/>
      <c r="AG541" s="517" t="s">
        <v>628</v>
      </c>
      <c r="AH541" s="560" t="s">
        <v>3904</v>
      </c>
      <c r="AI541" s="560"/>
      <c r="AJ541" s="560">
        <v>5</v>
      </c>
      <c r="AK541" s="560">
        <v>51</v>
      </c>
      <c r="AL541" s="560">
        <v>0</v>
      </c>
      <c r="AM541" s="560">
        <v>18</v>
      </c>
      <c r="AN541" s="560">
        <v>23</v>
      </c>
      <c r="AO541" s="560">
        <v>10</v>
      </c>
      <c r="AP541" s="560">
        <v>0</v>
      </c>
      <c r="AQ541" s="560">
        <v>0</v>
      </c>
      <c r="AR541" s="560">
        <v>0</v>
      </c>
      <c r="AS541" s="560">
        <v>0</v>
      </c>
      <c r="AT541" s="560">
        <v>18</v>
      </c>
      <c r="AU541" s="560">
        <v>23</v>
      </c>
      <c r="AV541" s="560">
        <v>10</v>
      </c>
      <c r="AW541" s="560">
        <v>0</v>
      </c>
      <c r="AX541" s="560">
        <v>0</v>
      </c>
      <c r="AY541" s="560">
        <v>0</v>
      </c>
      <c r="AZ541" s="560">
        <v>0</v>
      </c>
      <c r="BA541" s="560">
        <v>0</v>
      </c>
      <c r="BB541" s="560">
        <v>0</v>
      </c>
      <c r="BC541" s="560">
        <v>0</v>
      </c>
      <c r="BD541" s="560">
        <v>0</v>
      </c>
      <c r="BE541" s="560">
        <v>0</v>
      </c>
      <c r="BF541" s="560">
        <v>0</v>
      </c>
      <c r="BG541" s="560">
        <v>0</v>
      </c>
      <c r="BH541" s="560">
        <v>0</v>
      </c>
      <c r="BI541" s="560">
        <v>0</v>
      </c>
      <c r="BJ541" s="560">
        <v>0</v>
      </c>
      <c r="BK541" s="560">
        <v>0</v>
      </c>
      <c r="BL541" s="560">
        <v>0</v>
      </c>
      <c r="BM541" s="560">
        <v>0</v>
      </c>
      <c r="BN541" s="550" t="s">
        <v>1944</v>
      </c>
      <c r="BO541" s="551">
        <v>0</v>
      </c>
      <c r="BP541" s="519">
        <v>0</v>
      </c>
      <c r="BQ541" s="528">
        <v>0</v>
      </c>
      <c r="BR541" s="519">
        <v>0</v>
      </c>
      <c r="BS541" s="552">
        <v>8.5</v>
      </c>
      <c r="BT541" s="552">
        <v>8.5</v>
      </c>
      <c r="BU541" s="582">
        <v>8.5</v>
      </c>
      <c r="BV541" s="552">
        <v>8.5</v>
      </c>
      <c r="BW541" s="552">
        <v>8.5</v>
      </c>
      <c r="BX541" s="552">
        <v>8.5</v>
      </c>
      <c r="BY541" s="524"/>
      <c r="BZ541" s="519">
        <v>0</v>
      </c>
      <c r="CA541" s="519">
        <v>0</v>
      </c>
      <c r="CB541" s="519">
        <v>0</v>
      </c>
      <c r="CC541" s="519">
        <v>0</v>
      </c>
      <c r="CD541" s="519">
        <v>0</v>
      </c>
      <c r="CE541" s="519">
        <v>0</v>
      </c>
      <c r="CF541" s="519">
        <v>0</v>
      </c>
      <c r="CG541" s="519">
        <v>0</v>
      </c>
      <c r="CH541" s="519">
        <v>0</v>
      </c>
      <c r="CI541" s="519">
        <v>0</v>
      </c>
      <c r="CJ541" s="519">
        <v>0</v>
      </c>
      <c r="CK541" s="623">
        <f t="shared" si="8"/>
        <v>51</v>
      </c>
      <c r="CL541" s="554">
        <v>51</v>
      </c>
      <c r="CM541" s="554">
        <v>25.5</v>
      </c>
      <c r="CN541" s="554">
        <v>51</v>
      </c>
      <c r="CO541" s="524">
        <v>5</v>
      </c>
      <c r="CP541" s="524" t="s">
        <v>1938</v>
      </c>
      <c r="CQ541" s="525" t="s">
        <v>4965</v>
      </c>
      <c r="CR541" s="580" t="s">
        <v>1938</v>
      </c>
      <c r="CS541" s="527" t="s">
        <v>4965</v>
      </c>
      <c r="CT541" s="527" t="s">
        <v>4965</v>
      </c>
      <c r="CU541" s="527" t="s">
        <v>4965</v>
      </c>
    </row>
    <row r="542" spans="1:99" s="71" customFormat="1" ht="12" customHeight="1" x14ac:dyDescent="0.2">
      <c r="A542" s="577" t="s">
        <v>1460</v>
      </c>
      <c r="B542" s="558" t="s">
        <v>4953</v>
      </c>
      <c r="C542" s="558" t="s">
        <v>4954</v>
      </c>
      <c r="D542" s="558" t="s">
        <v>1644</v>
      </c>
      <c r="E542" s="560" t="s">
        <v>4956</v>
      </c>
      <c r="F542" s="558" t="s">
        <v>1432</v>
      </c>
      <c r="G542" s="558" t="s">
        <v>4957</v>
      </c>
      <c r="H542" s="558" t="s">
        <v>3299</v>
      </c>
      <c r="I542" s="558" t="s">
        <v>1432</v>
      </c>
      <c r="J542" s="558">
        <v>529643</v>
      </c>
      <c r="K542" s="558">
        <v>177593</v>
      </c>
      <c r="L542" s="530" t="s">
        <v>3066</v>
      </c>
      <c r="M542" s="562" t="s">
        <v>4958</v>
      </c>
      <c r="N542" s="562" t="s">
        <v>1432</v>
      </c>
      <c r="O542" s="558">
        <v>0</v>
      </c>
      <c r="P542" s="558">
        <v>1138</v>
      </c>
      <c r="Q542" s="563">
        <v>1138</v>
      </c>
      <c r="R542" s="558" t="s">
        <v>5033</v>
      </c>
      <c r="S542" s="558" t="s">
        <v>266</v>
      </c>
      <c r="T542" s="562" t="s">
        <v>5034</v>
      </c>
      <c r="U542" s="561">
        <v>40998</v>
      </c>
      <c r="V542" s="561"/>
      <c r="W542" s="558" t="s">
        <v>1439</v>
      </c>
      <c r="X542" s="562" t="s">
        <v>1432</v>
      </c>
      <c r="Y542" s="558" t="s">
        <v>1442</v>
      </c>
      <c r="Z542" s="558" t="s">
        <v>1443</v>
      </c>
      <c r="AA542" s="558" t="s">
        <v>1443</v>
      </c>
      <c r="AB542" s="558" t="s">
        <v>1444</v>
      </c>
      <c r="AC542" s="576">
        <v>2.0089999999999999</v>
      </c>
      <c r="AD542" s="578" t="s">
        <v>1432</v>
      </c>
      <c r="AE542" s="578"/>
      <c r="AF542" s="579"/>
      <c r="AG542" s="517" t="s">
        <v>3063</v>
      </c>
      <c r="AH542" s="560" t="s">
        <v>1445</v>
      </c>
      <c r="AI542" s="560"/>
      <c r="AJ542" s="560">
        <v>114</v>
      </c>
      <c r="AK542" s="560">
        <v>1138</v>
      </c>
      <c r="AL542" s="560">
        <v>45</v>
      </c>
      <c r="AM542" s="560">
        <v>137</v>
      </c>
      <c r="AN542" s="560">
        <v>819</v>
      </c>
      <c r="AO542" s="560">
        <v>137</v>
      </c>
      <c r="AP542" s="560">
        <v>0</v>
      </c>
      <c r="AQ542" s="560">
        <v>0</v>
      </c>
      <c r="AR542" s="560">
        <v>0</v>
      </c>
      <c r="AS542" s="560">
        <v>45</v>
      </c>
      <c r="AT542" s="560">
        <v>137</v>
      </c>
      <c r="AU542" s="560">
        <v>819</v>
      </c>
      <c r="AV542" s="560">
        <v>137</v>
      </c>
      <c r="AW542" s="560">
        <v>0</v>
      </c>
      <c r="AX542" s="560">
        <v>0</v>
      </c>
      <c r="AY542" s="560">
        <v>0</v>
      </c>
      <c r="AZ542" s="560">
        <v>0</v>
      </c>
      <c r="BA542" s="560">
        <v>0</v>
      </c>
      <c r="BB542" s="560">
        <v>0</v>
      </c>
      <c r="BC542" s="560">
        <v>0</v>
      </c>
      <c r="BD542" s="560">
        <v>0</v>
      </c>
      <c r="BE542" s="560">
        <v>0</v>
      </c>
      <c r="BF542" s="560">
        <v>0</v>
      </c>
      <c r="BG542" s="560">
        <v>0</v>
      </c>
      <c r="BH542" s="560">
        <v>0</v>
      </c>
      <c r="BI542" s="560">
        <v>0</v>
      </c>
      <c r="BJ542" s="560">
        <v>0</v>
      </c>
      <c r="BK542" s="560">
        <v>0</v>
      </c>
      <c r="BL542" s="560">
        <v>0</v>
      </c>
      <c r="BM542" s="560">
        <v>0</v>
      </c>
      <c r="BN542" s="550" t="s">
        <v>1944</v>
      </c>
      <c r="BO542" s="551">
        <v>0</v>
      </c>
      <c r="BP542" s="519">
        <v>0</v>
      </c>
      <c r="BQ542" s="528">
        <v>0</v>
      </c>
      <c r="BR542" s="519">
        <v>0</v>
      </c>
      <c r="BS542" s="552">
        <v>180</v>
      </c>
      <c r="BT542" s="552">
        <v>180</v>
      </c>
      <c r="BU542" s="582">
        <v>180</v>
      </c>
      <c r="BV542" s="552">
        <v>180</v>
      </c>
      <c r="BW542" s="552">
        <v>180</v>
      </c>
      <c r="BX542" s="552">
        <v>180</v>
      </c>
      <c r="BY542" s="552">
        <v>58</v>
      </c>
      <c r="BZ542" s="519">
        <v>0</v>
      </c>
      <c r="CA542" s="519">
        <v>0</v>
      </c>
      <c r="CB542" s="519">
        <v>0</v>
      </c>
      <c r="CC542" s="519">
        <v>0</v>
      </c>
      <c r="CD542" s="519">
        <v>0</v>
      </c>
      <c r="CE542" s="519">
        <v>0</v>
      </c>
      <c r="CF542" s="519">
        <v>0</v>
      </c>
      <c r="CG542" s="519">
        <v>0</v>
      </c>
      <c r="CH542" s="519">
        <v>0</v>
      </c>
      <c r="CI542" s="519">
        <v>0</v>
      </c>
      <c r="CJ542" s="519">
        <v>0</v>
      </c>
      <c r="CK542" s="623">
        <f t="shared" si="8"/>
        <v>1138</v>
      </c>
      <c r="CL542" s="554">
        <v>1138</v>
      </c>
      <c r="CM542" s="554">
        <v>540</v>
      </c>
      <c r="CN542" s="554">
        <v>1138</v>
      </c>
      <c r="CO542" s="524">
        <v>5</v>
      </c>
      <c r="CP542" s="524" t="s">
        <v>1938</v>
      </c>
      <c r="CQ542" s="525" t="s">
        <v>4965</v>
      </c>
      <c r="CR542" s="580" t="s">
        <v>1938</v>
      </c>
      <c r="CS542" s="527" t="s">
        <v>4965</v>
      </c>
      <c r="CT542" s="527" t="s">
        <v>4965</v>
      </c>
      <c r="CU542" s="527" t="s">
        <v>4965</v>
      </c>
    </row>
    <row r="543" spans="1:99" s="71" customFormat="1" ht="12" customHeight="1" x14ac:dyDescent="0.2">
      <c r="A543" s="577" t="s">
        <v>1460</v>
      </c>
      <c r="B543" s="558" t="s">
        <v>4953</v>
      </c>
      <c r="C543" s="558" t="s">
        <v>4954</v>
      </c>
      <c r="D543" s="558" t="s">
        <v>1645</v>
      </c>
      <c r="E543" s="560" t="s">
        <v>4956</v>
      </c>
      <c r="F543" s="558" t="s">
        <v>1432</v>
      </c>
      <c r="G543" s="558" t="s">
        <v>4957</v>
      </c>
      <c r="H543" s="558" t="s">
        <v>3299</v>
      </c>
      <c r="I543" s="558" t="s">
        <v>1432</v>
      </c>
      <c r="J543" s="558">
        <v>529643</v>
      </c>
      <c r="K543" s="558">
        <v>177593</v>
      </c>
      <c r="L543" s="530" t="s">
        <v>3066</v>
      </c>
      <c r="M543" s="562" t="s">
        <v>4958</v>
      </c>
      <c r="N543" s="562" t="s">
        <v>1432</v>
      </c>
      <c r="O543" s="558">
        <v>0</v>
      </c>
      <c r="P543" s="558">
        <v>150</v>
      </c>
      <c r="Q543" s="563">
        <v>150</v>
      </c>
      <c r="R543" s="558" t="s">
        <v>5033</v>
      </c>
      <c r="S543" s="558" t="s">
        <v>266</v>
      </c>
      <c r="T543" s="562" t="s">
        <v>5034</v>
      </c>
      <c r="U543" s="561">
        <v>40998</v>
      </c>
      <c r="V543" s="561"/>
      <c r="W543" s="558" t="s">
        <v>1439</v>
      </c>
      <c r="X543" s="562" t="s">
        <v>1432</v>
      </c>
      <c r="Y543" s="558" t="s">
        <v>1442</v>
      </c>
      <c r="Z543" s="558" t="s">
        <v>1443</v>
      </c>
      <c r="AA543" s="558" t="s">
        <v>1443</v>
      </c>
      <c r="AB543" s="558" t="s">
        <v>1444</v>
      </c>
      <c r="AC543" s="576">
        <v>0.26500000000000001</v>
      </c>
      <c r="AD543" s="578" t="s">
        <v>1432</v>
      </c>
      <c r="AE543" s="578"/>
      <c r="AF543" s="579"/>
      <c r="AG543" s="517" t="s">
        <v>628</v>
      </c>
      <c r="AH543" s="560" t="s">
        <v>3279</v>
      </c>
      <c r="AI543" s="560"/>
      <c r="AJ543" s="560">
        <v>15</v>
      </c>
      <c r="AK543" s="560">
        <v>150</v>
      </c>
      <c r="AL543" s="560">
        <v>0</v>
      </c>
      <c r="AM543" s="560">
        <v>23</v>
      </c>
      <c r="AN543" s="560">
        <v>48</v>
      </c>
      <c r="AO543" s="560">
        <v>54</v>
      </c>
      <c r="AP543" s="560">
        <v>25</v>
      </c>
      <c r="AQ543" s="560">
        <v>0</v>
      </c>
      <c r="AR543" s="560">
        <v>0</v>
      </c>
      <c r="AS543" s="560">
        <v>0</v>
      </c>
      <c r="AT543" s="560">
        <v>23</v>
      </c>
      <c r="AU543" s="560">
        <v>48</v>
      </c>
      <c r="AV543" s="560">
        <v>54</v>
      </c>
      <c r="AW543" s="560">
        <v>25</v>
      </c>
      <c r="AX543" s="560">
        <v>0</v>
      </c>
      <c r="AY543" s="560">
        <v>0</v>
      </c>
      <c r="AZ543" s="560">
        <v>0</v>
      </c>
      <c r="BA543" s="560">
        <v>0</v>
      </c>
      <c r="BB543" s="560">
        <v>0</v>
      </c>
      <c r="BC543" s="560">
        <v>0</v>
      </c>
      <c r="BD543" s="560">
        <v>0</v>
      </c>
      <c r="BE543" s="560">
        <v>0</v>
      </c>
      <c r="BF543" s="560">
        <v>0</v>
      </c>
      <c r="BG543" s="560">
        <v>0</v>
      </c>
      <c r="BH543" s="560">
        <v>0</v>
      </c>
      <c r="BI543" s="560">
        <v>0</v>
      </c>
      <c r="BJ543" s="560">
        <v>0</v>
      </c>
      <c r="BK543" s="560">
        <v>0</v>
      </c>
      <c r="BL543" s="560">
        <v>0</v>
      </c>
      <c r="BM543" s="560">
        <v>0</v>
      </c>
      <c r="BN543" s="550" t="s">
        <v>1944</v>
      </c>
      <c r="BO543" s="551">
        <v>0</v>
      </c>
      <c r="BP543" s="519">
        <v>0</v>
      </c>
      <c r="BQ543" s="528">
        <v>0</v>
      </c>
      <c r="BR543" s="519">
        <v>0</v>
      </c>
      <c r="BS543" s="552">
        <v>25</v>
      </c>
      <c r="BT543" s="552">
        <v>25</v>
      </c>
      <c r="BU543" s="582">
        <v>25</v>
      </c>
      <c r="BV543" s="552">
        <v>25</v>
      </c>
      <c r="BW543" s="552">
        <v>25</v>
      </c>
      <c r="BX543" s="552">
        <v>25</v>
      </c>
      <c r="BY543" s="524"/>
      <c r="BZ543" s="519">
        <v>0</v>
      </c>
      <c r="CA543" s="519">
        <v>0</v>
      </c>
      <c r="CB543" s="519">
        <v>0</v>
      </c>
      <c r="CC543" s="519">
        <v>0</v>
      </c>
      <c r="CD543" s="519">
        <v>0</v>
      </c>
      <c r="CE543" s="519">
        <v>0</v>
      </c>
      <c r="CF543" s="519">
        <v>0</v>
      </c>
      <c r="CG543" s="519">
        <v>0</v>
      </c>
      <c r="CH543" s="519">
        <v>0</v>
      </c>
      <c r="CI543" s="519">
        <v>0</v>
      </c>
      <c r="CJ543" s="519">
        <v>0</v>
      </c>
      <c r="CK543" s="623">
        <f t="shared" si="8"/>
        <v>150</v>
      </c>
      <c r="CL543" s="554">
        <v>150</v>
      </c>
      <c r="CM543" s="554">
        <v>75</v>
      </c>
      <c r="CN543" s="554">
        <v>150</v>
      </c>
      <c r="CO543" s="524">
        <v>5</v>
      </c>
      <c r="CP543" s="524" t="s">
        <v>1938</v>
      </c>
      <c r="CQ543" s="525" t="s">
        <v>4965</v>
      </c>
      <c r="CR543" s="580" t="s">
        <v>1938</v>
      </c>
      <c r="CS543" s="527" t="s">
        <v>4965</v>
      </c>
      <c r="CT543" s="527" t="s">
        <v>4965</v>
      </c>
      <c r="CU543" s="527" t="s">
        <v>4965</v>
      </c>
    </row>
    <row r="544" spans="1:99" s="71" customFormat="1" ht="12" customHeight="1" x14ac:dyDescent="0.2">
      <c r="A544" s="577" t="s">
        <v>1460</v>
      </c>
      <c r="B544" s="558" t="s">
        <v>1646</v>
      </c>
      <c r="C544" s="558" t="s">
        <v>1432</v>
      </c>
      <c r="D544" s="558" t="s">
        <v>1432</v>
      </c>
      <c r="E544" s="560" t="s">
        <v>1647</v>
      </c>
      <c r="F544" s="558" t="s">
        <v>1432</v>
      </c>
      <c r="G544" s="558" t="s">
        <v>1648</v>
      </c>
      <c r="H544" s="558" t="s">
        <v>2717</v>
      </c>
      <c r="I544" s="558" t="s">
        <v>1432</v>
      </c>
      <c r="J544" s="558">
        <v>528229</v>
      </c>
      <c r="K544" s="558">
        <v>176603</v>
      </c>
      <c r="L544" s="530" t="s">
        <v>3066</v>
      </c>
      <c r="M544" s="562" t="s">
        <v>1432</v>
      </c>
      <c r="N544" s="562" t="s">
        <v>1432</v>
      </c>
      <c r="O544" s="558">
        <v>0</v>
      </c>
      <c r="P544" s="558">
        <v>2</v>
      </c>
      <c r="Q544" s="563">
        <v>2</v>
      </c>
      <c r="R544" s="558" t="s">
        <v>1649</v>
      </c>
      <c r="S544" s="558" t="s">
        <v>1438</v>
      </c>
      <c r="T544" s="562" t="s">
        <v>1650</v>
      </c>
      <c r="U544" s="561">
        <v>40774</v>
      </c>
      <c r="V544" s="561"/>
      <c r="W544" s="558" t="s">
        <v>1439</v>
      </c>
      <c r="X544" s="562" t="s">
        <v>1432</v>
      </c>
      <c r="Y544" s="558" t="s">
        <v>1442</v>
      </c>
      <c r="Z544" s="558" t="s">
        <v>1443</v>
      </c>
      <c r="AA544" s="558" t="s">
        <v>1444</v>
      </c>
      <c r="AB544" s="558" t="s">
        <v>2713</v>
      </c>
      <c r="AC544" s="576">
        <v>2.4E-2</v>
      </c>
      <c r="AD544" s="578" t="s">
        <v>1432</v>
      </c>
      <c r="AE544" s="578"/>
      <c r="AF544" s="579"/>
      <c r="AG544" s="517" t="s">
        <v>3063</v>
      </c>
      <c r="AH544" s="560" t="s">
        <v>1892</v>
      </c>
      <c r="AI544" s="560"/>
      <c r="AJ544" s="560"/>
      <c r="AK544" s="560"/>
      <c r="AL544" s="560">
        <v>0</v>
      </c>
      <c r="AM544" s="560">
        <v>0</v>
      </c>
      <c r="AN544" s="560">
        <v>0</v>
      </c>
      <c r="AO544" s="560">
        <v>2</v>
      </c>
      <c r="AP544" s="560">
        <v>0</v>
      </c>
      <c r="AQ544" s="560">
        <v>0</v>
      </c>
      <c r="AR544" s="560">
        <v>0</v>
      </c>
      <c r="AS544" s="560">
        <v>0</v>
      </c>
      <c r="AT544" s="560">
        <v>0</v>
      </c>
      <c r="AU544" s="560">
        <v>0</v>
      </c>
      <c r="AV544" s="560">
        <v>0</v>
      </c>
      <c r="AW544" s="560">
        <v>0</v>
      </c>
      <c r="AX544" s="560">
        <v>0</v>
      </c>
      <c r="AY544" s="560">
        <v>0</v>
      </c>
      <c r="AZ544" s="560">
        <v>0</v>
      </c>
      <c r="BA544" s="560">
        <v>0</v>
      </c>
      <c r="BB544" s="560">
        <v>0</v>
      </c>
      <c r="BC544" s="560">
        <v>2</v>
      </c>
      <c r="BD544" s="560">
        <v>0</v>
      </c>
      <c r="BE544" s="560">
        <v>0</v>
      </c>
      <c r="BF544" s="560">
        <v>0</v>
      </c>
      <c r="BG544" s="560">
        <v>0</v>
      </c>
      <c r="BH544" s="560">
        <v>0</v>
      </c>
      <c r="BI544" s="560">
        <v>0</v>
      </c>
      <c r="BJ544" s="560">
        <v>0</v>
      </c>
      <c r="BK544" s="560">
        <v>0</v>
      </c>
      <c r="BL544" s="560">
        <v>0</v>
      </c>
      <c r="BM544" s="560">
        <v>0</v>
      </c>
      <c r="BN544" s="550" t="s">
        <v>4490</v>
      </c>
      <c r="BO544" s="551">
        <v>0</v>
      </c>
      <c r="BP544" s="737"/>
      <c r="BQ544" s="553">
        <v>0.5</v>
      </c>
      <c r="BR544" s="552">
        <v>0.5</v>
      </c>
      <c r="BS544" s="552">
        <v>0.5</v>
      </c>
      <c r="BT544" s="552">
        <v>0.5</v>
      </c>
      <c r="BU544" s="529">
        <v>0</v>
      </c>
      <c r="BV544" s="519">
        <v>0</v>
      </c>
      <c r="BW544" s="519">
        <v>0</v>
      </c>
      <c r="BX544" s="519">
        <v>0</v>
      </c>
      <c r="BY544" s="519">
        <v>0</v>
      </c>
      <c r="BZ544" s="519">
        <v>0</v>
      </c>
      <c r="CA544" s="519">
        <v>0</v>
      </c>
      <c r="CB544" s="519">
        <v>0</v>
      </c>
      <c r="CC544" s="519">
        <v>0</v>
      </c>
      <c r="CD544" s="519">
        <v>0</v>
      </c>
      <c r="CE544" s="519">
        <v>0</v>
      </c>
      <c r="CF544" s="519">
        <v>0</v>
      </c>
      <c r="CG544" s="519">
        <v>0</v>
      </c>
      <c r="CH544" s="519">
        <v>0</v>
      </c>
      <c r="CI544" s="519">
        <v>0</v>
      </c>
      <c r="CJ544" s="519">
        <v>0</v>
      </c>
      <c r="CK544" s="623">
        <f t="shared" si="8"/>
        <v>2</v>
      </c>
      <c r="CL544" s="554">
        <v>2</v>
      </c>
      <c r="CM544" s="554">
        <v>2</v>
      </c>
      <c r="CN544" s="554">
        <v>2</v>
      </c>
      <c r="CO544" s="524">
        <v>4</v>
      </c>
      <c r="CP544" s="524" t="s">
        <v>1938</v>
      </c>
      <c r="CQ544" s="525" t="s">
        <v>4965</v>
      </c>
      <c r="CR544" s="584" t="s">
        <v>4965</v>
      </c>
      <c r="CS544" s="527" t="s">
        <v>4965</v>
      </c>
      <c r="CT544" s="527" t="s">
        <v>4965</v>
      </c>
      <c r="CU544" s="527" t="s">
        <v>4965</v>
      </c>
    </row>
    <row r="545" spans="1:99" s="71" customFormat="1" ht="12" customHeight="1" x14ac:dyDescent="0.2">
      <c r="A545" s="577" t="s">
        <v>1460</v>
      </c>
      <c r="B545" s="558" t="s">
        <v>1651</v>
      </c>
      <c r="C545" s="558" t="s">
        <v>1652</v>
      </c>
      <c r="D545" s="558" t="s">
        <v>1432</v>
      </c>
      <c r="E545" s="560" t="s">
        <v>1653</v>
      </c>
      <c r="F545" s="558" t="s">
        <v>1432</v>
      </c>
      <c r="G545" s="558" t="s">
        <v>4957</v>
      </c>
      <c r="H545" s="558" t="s">
        <v>3299</v>
      </c>
      <c r="I545" s="558" t="s">
        <v>1432</v>
      </c>
      <c r="J545" s="558">
        <v>529507</v>
      </c>
      <c r="K545" s="558">
        <v>177410</v>
      </c>
      <c r="L545" s="530" t="s">
        <v>3066</v>
      </c>
      <c r="M545" s="562" t="s">
        <v>1432</v>
      </c>
      <c r="N545" s="562" t="s">
        <v>1432</v>
      </c>
      <c r="O545" s="558">
        <v>0</v>
      </c>
      <c r="P545" s="558">
        <v>112</v>
      </c>
      <c r="Q545" s="563">
        <v>112</v>
      </c>
      <c r="R545" s="558" t="s">
        <v>633</v>
      </c>
      <c r="S545" s="558" t="s">
        <v>266</v>
      </c>
      <c r="T545" s="562" t="s">
        <v>5049</v>
      </c>
      <c r="U545" s="561">
        <v>40998</v>
      </c>
      <c r="V545" s="561"/>
      <c r="W545" s="558" t="s">
        <v>1439</v>
      </c>
      <c r="X545" s="562" t="s">
        <v>1432</v>
      </c>
      <c r="Y545" s="558" t="s">
        <v>1442</v>
      </c>
      <c r="Z545" s="558" t="s">
        <v>1443</v>
      </c>
      <c r="AA545" s="558" t="s">
        <v>1443</v>
      </c>
      <c r="AB545" s="558" t="s">
        <v>1444</v>
      </c>
      <c r="AC545" s="576">
        <v>0.222</v>
      </c>
      <c r="AD545" s="578" t="s">
        <v>1432</v>
      </c>
      <c r="AE545" s="578"/>
      <c r="AF545" s="579"/>
      <c r="AG545" s="517" t="s">
        <v>628</v>
      </c>
      <c r="AH545" s="560" t="s">
        <v>3904</v>
      </c>
      <c r="AI545" s="560"/>
      <c r="AJ545" s="560">
        <v>20</v>
      </c>
      <c r="AK545" s="560">
        <v>201</v>
      </c>
      <c r="AL545" s="560">
        <v>0</v>
      </c>
      <c r="AM545" s="560">
        <v>17</v>
      </c>
      <c r="AN545" s="560">
        <v>50</v>
      </c>
      <c r="AO545" s="560">
        <v>34</v>
      </c>
      <c r="AP545" s="560">
        <v>9</v>
      </c>
      <c r="AQ545" s="560">
        <v>2</v>
      </c>
      <c r="AR545" s="560">
        <v>0</v>
      </c>
      <c r="AS545" s="560">
        <v>0</v>
      </c>
      <c r="AT545" s="560">
        <v>17</v>
      </c>
      <c r="AU545" s="560">
        <v>50</v>
      </c>
      <c r="AV545" s="560">
        <v>34</v>
      </c>
      <c r="AW545" s="560">
        <v>9</v>
      </c>
      <c r="AX545" s="560">
        <v>2</v>
      </c>
      <c r="AY545" s="560">
        <v>0</v>
      </c>
      <c r="AZ545" s="560">
        <v>0</v>
      </c>
      <c r="BA545" s="560">
        <v>0</v>
      </c>
      <c r="BB545" s="560">
        <v>0</v>
      </c>
      <c r="BC545" s="560">
        <v>0</v>
      </c>
      <c r="BD545" s="560">
        <v>0</v>
      </c>
      <c r="BE545" s="560">
        <v>0</v>
      </c>
      <c r="BF545" s="560">
        <v>0</v>
      </c>
      <c r="BG545" s="560">
        <v>0</v>
      </c>
      <c r="BH545" s="560">
        <v>0</v>
      </c>
      <c r="BI545" s="560">
        <v>0</v>
      </c>
      <c r="BJ545" s="560">
        <v>0</v>
      </c>
      <c r="BK545" s="560">
        <v>0</v>
      </c>
      <c r="BL545" s="560">
        <v>0</v>
      </c>
      <c r="BM545" s="560">
        <v>0</v>
      </c>
      <c r="BN545" s="550" t="s">
        <v>1944</v>
      </c>
      <c r="BO545" s="551">
        <v>0</v>
      </c>
      <c r="BP545" s="519">
        <v>0</v>
      </c>
      <c r="BQ545" s="528">
        <v>0</v>
      </c>
      <c r="BR545" s="552">
        <v>28</v>
      </c>
      <c r="BS545" s="519">
        <v>0</v>
      </c>
      <c r="BT545" s="519">
        <v>0</v>
      </c>
      <c r="BU545" s="589">
        <v>28</v>
      </c>
      <c r="BV545" s="519">
        <v>0</v>
      </c>
      <c r="BW545" s="519">
        <v>0</v>
      </c>
      <c r="BX545" s="519">
        <v>0</v>
      </c>
      <c r="BY545" s="519">
        <v>0</v>
      </c>
      <c r="BZ545" s="590">
        <v>28</v>
      </c>
      <c r="CA545" s="519">
        <v>0</v>
      </c>
      <c r="CB545" s="519">
        <v>0</v>
      </c>
      <c r="CC545" s="590">
        <v>28</v>
      </c>
      <c r="CD545" s="519">
        <v>0</v>
      </c>
      <c r="CE545" s="519">
        <v>0</v>
      </c>
      <c r="CF545" s="519">
        <v>0</v>
      </c>
      <c r="CG545" s="519">
        <v>0</v>
      </c>
      <c r="CH545" s="519">
        <v>0</v>
      </c>
      <c r="CI545" s="519">
        <v>0</v>
      </c>
      <c r="CJ545" s="519">
        <v>0</v>
      </c>
      <c r="CK545" s="623">
        <f t="shared" si="8"/>
        <v>112</v>
      </c>
      <c r="CL545" s="554">
        <v>112</v>
      </c>
      <c r="CM545" s="554">
        <v>56</v>
      </c>
      <c r="CN545" s="554">
        <v>84</v>
      </c>
      <c r="CO545" s="524">
        <v>5</v>
      </c>
      <c r="CP545" s="524" t="s">
        <v>1938</v>
      </c>
      <c r="CQ545" s="525" t="s">
        <v>4965</v>
      </c>
      <c r="CR545" s="580" t="s">
        <v>1938</v>
      </c>
      <c r="CS545" s="527" t="s">
        <v>4965</v>
      </c>
      <c r="CT545" s="527" t="s">
        <v>4965</v>
      </c>
      <c r="CU545" s="527" t="s">
        <v>4965</v>
      </c>
    </row>
    <row r="546" spans="1:99" s="71" customFormat="1" ht="12" customHeight="1" x14ac:dyDescent="0.2">
      <c r="A546" s="577" t="s">
        <v>1460</v>
      </c>
      <c r="B546" s="558" t="s">
        <v>1651</v>
      </c>
      <c r="C546" s="558" t="s">
        <v>1652</v>
      </c>
      <c r="D546" s="558" t="s">
        <v>1432</v>
      </c>
      <c r="E546" s="560" t="s">
        <v>1653</v>
      </c>
      <c r="F546" s="558" t="s">
        <v>1432</v>
      </c>
      <c r="G546" s="558" t="s">
        <v>4957</v>
      </c>
      <c r="H546" s="558" t="s">
        <v>3299</v>
      </c>
      <c r="I546" s="558" t="s">
        <v>1432</v>
      </c>
      <c r="J546" s="558">
        <v>529507</v>
      </c>
      <c r="K546" s="558">
        <v>177410</v>
      </c>
      <c r="L546" s="530" t="s">
        <v>3066</v>
      </c>
      <c r="M546" s="562" t="s">
        <v>1432</v>
      </c>
      <c r="N546" s="562" t="s">
        <v>1432</v>
      </c>
      <c r="O546" s="558">
        <v>0</v>
      </c>
      <c r="P546" s="558">
        <v>168</v>
      </c>
      <c r="Q546" s="563">
        <v>168</v>
      </c>
      <c r="R546" s="558" t="s">
        <v>633</v>
      </c>
      <c r="S546" s="558" t="s">
        <v>266</v>
      </c>
      <c r="T546" s="562" t="s">
        <v>5049</v>
      </c>
      <c r="U546" s="561">
        <v>40998</v>
      </c>
      <c r="V546" s="561"/>
      <c r="W546" s="558" t="s">
        <v>1439</v>
      </c>
      <c r="X546" s="562" t="s">
        <v>1432</v>
      </c>
      <c r="Y546" s="558" t="s">
        <v>1442</v>
      </c>
      <c r="Z546" s="558" t="s">
        <v>1443</v>
      </c>
      <c r="AA546" s="558" t="s">
        <v>1443</v>
      </c>
      <c r="AB546" s="558" t="s">
        <v>1444</v>
      </c>
      <c r="AC546" s="576">
        <v>0.33300000000000002</v>
      </c>
      <c r="AD546" s="578" t="s">
        <v>1432</v>
      </c>
      <c r="AE546" s="578"/>
      <c r="AF546" s="579"/>
      <c r="AG546" s="517" t="s">
        <v>628</v>
      </c>
      <c r="AH546" s="560" t="s">
        <v>3279</v>
      </c>
      <c r="AI546" s="560"/>
      <c r="AJ546" s="560">
        <v>0</v>
      </c>
      <c r="AK546" s="560">
        <v>0</v>
      </c>
      <c r="AL546" s="560">
        <v>0</v>
      </c>
      <c r="AM546" s="560">
        <v>59</v>
      </c>
      <c r="AN546" s="560">
        <v>76</v>
      </c>
      <c r="AO546" s="560">
        <v>28</v>
      </c>
      <c r="AP546" s="560">
        <v>5</v>
      </c>
      <c r="AQ546" s="560">
        <v>0</v>
      </c>
      <c r="AR546" s="560">
        <v>0</v>
      </c>
      <c r="AS546" s="560">
        <v>0</v>
      </c>
      <c r="AT546" s="560">
        <v>59</v>
      </c>
      <c r="AU546" s="560">
        <v>76</v>
      </c>
      <c r="AV546" s="560">
        <v>28</v>
      </c>
      <c r="AW546" s="560">
        <v>5</v>
      </c>
      <c r="AX546" s="560">
        <v>0</v>
      </c>
      <c r="AY546" s="560">
        <v>0</v>
      </c>
      <c r="AZ546" s="560">
        <v>0</v>
      </c>
      <c r="BA546" s="560">
        <v>0</v>
      </c>
      <c r="BB546" s="560">
        <v>0</v>
      </c>
      <c r="BC546" s="560">
        <v>0</v>
      </c>
      <c r="BD546" s="560">
        <v>0</v>
      </c>
      <c r="BE546" s="560">
        <v>0</v>
      </c>
      <c r="BF546" s="560">
        <v>0</v>
      </c>
      <c r="BG546" s="560">
        <v>0</v>
      </c>
      <c r="BH546" s="560">
        <v>0</v>
      </c>
      <c r="BI546" s="560">
        <v>0</v>
      </c>
      <c r="BJ546" s="560">
        <v>0</v>
      </c>
      <c r="BK546" s="560">
        <v>0</v>
      </c>
      <c r="BL546" s="560">
        <v>0</v>
      </c>
      <c r="BM546" s="560">
        <v>0</v>
      </c>
      <c r="BN546" s="550" t="s">
        <v>1944</v>
      </c>
      <c r="BO546" s="551">
        <v>0</v>
      </c>
      <c r="BP546" s="519">
        <v>0</v>
      </c>
      <c r="BQ546" s="528">
        <v>0</v>
      </c>
      <c r="BR546" s="552">
        <v>42</v>
      </c>
      <c r="BS546" s="519">
        <v>0</v>
      </c>
      <c r="BT546" s="519">
        <v>0</v>
      </c>
      <c r="BU546" s="589">
        <v>42</v>
      </c>
      <c r="BV546" s="519">
        <v>0</v>
      </c>
      <c r="BW546" s="519">
        <v>0</v>
      </c>
      <c r="BX546" s="519">
        <v>0</v>
      </c>
      <c r="BY546" s="519">
        <v>0</v>
      </c>
      <c r="BZ546" s="590">
        <v>42</v>
      </c>
      <c r="CA546" s="519">
        <v>0</v>
      </c>
      <c r="CB546" s="519">
        <v>0</v>
      </c>
      <c r="CC546" s="590">
        <v>42</v>
      </c>
      <c r="CD546" s="519">
        <v>0</v>
      </c>
      <c r="CE546" s="519">
        <v>0</v>
      </c>
      <c r="CF546" s="519">
        <v>0</v>
      </c>
      <c r="CG546" s="519">
        <v>0</v>
      </c>
      <c r="CH546" s="519">
        <v>0</v>
      </c>
      <c r="CI546" s="519">
        <v>0</v>
      </c>
      <c r="CJ546" s="519">
        <v>0</v>
      </c>
      <c r="CK546" s="623">
        <f t="shared" si="8"/>
        <v>168</v>
      </c>
      <c r="CL546" s="554">
        <v>168</v>
      </c>
      <c r="CM546" s="554">
        <v>84</v>
      </c>
      <c r="CN546" s="554">
        <v>126</v>
      </c>
      <c r="CO546" s="524">
        <v>5</v>
      </c>
      <c r="CP546" s="524" t="s">
        <v>1938</v>
      </c>
      <c r="CQ546" s="525" t="s">
        <v>4965</v>
      </c>
      <c r="CR546" s="580" t="s">
        <v>1938</v>
      </c>
      <c r="CS546" s="527" t="s">
        <v>4965</v>
      </c>
      <c r="CT546" s="527" t="s">
        <v>4965</v>
      </c>
      <c r="CU546" s="527" t="s">
        <v>4965</v>
      </c>
    </row>
    <row r="547" spans="1:99" s="71" customFormat="1" ht="12" customHeight="1" x14ac:dyDescent="0.2">
      <c r="A547" s="577" t="s">
        <v>1460</v>
      </c>
      <c r="B547" s="558" t="s">
        <v>1651</v>
      </c>
      <c r="C547" s="558" t="s">
        <v>1652</v>
      </c>
      <c r="D547" s="558" t="s">
        <v>1432</v>
      </c>
      <c r="E547" s="560" t="s">
        <v>1653</v>
      </c>
      <c r="F547" s="558" t="s">
        <v>1432</v>
      </c>
      <c r="G547" s="558" t="s">
        <v>4957</v>
      </c>
      <c r="H547" s="558" t="s">
        <v>3299</v>
      </c>
      <c r="I547" s="558" t="s">
        <v>1432</v>
      </c>
      <c r="J547" s="558">
        <v>529507</v>
      </c>
      <c r="K547" s="558">
        <v>177410</v>
      </c>
      <c r="L547" s="530" t="s">
        <v>3066</v>
      </c>
      <c r="M547" s="562" t="s">
        <v>1432</v>
      </c>
      <c r="N547" s="562" t="s">
        <v>1432</v>
      </c>
      <c r="O547" s="558">
        <v>0</v>
      </c>
      <c r="P547" s="558">
        <v>1590</v>
      </c>
      <c r="Q547" s="563">
        <v>1590</v>
      </c>
      <c r="R547" s="558" t="s">
        <v>633</v>
      </c>
      <c r="S547" s="558" t="s">
        <v>266</v>
      </c>
      <c r="T547" s="562" t="s">
        <v>5049</v>
      </c>
      <c r="U547" s="561">
        <v>40998</v>
      </c>
      <c r="V547" s="561"/>
      <c r="W547" s="558" t="s">
        <v>1439</v>
      </c>
      <c r="X547" s="562" t="s">
        <v>1432</v>
      </c>
      <c r="Y547" s="558" t="s">
        <v>1442</v>
      </c>
      <c r="Z547" s="558" t="s">
        <v>1443</v>
      </c>
      <c r="AA547" s="558" t="s">
        <v>1443</v>
      </c>
      <c r="AB547" s="558" t="s">
        <v>1444</v>
      </c>
      <c r="AC547" s="576">
        <v>3.1539999999999999</v>
      </c>
      <c r="AD547" s="578" t="s">
        <v>1432</v>
      </c>
      <c r="AE547" s="578"/>
      <c r="AF547" s="579"/>
      <c r="AG547" s="517" t="s">
        <v>3063</v>
      </c>
      <c r="AH547" s="560" t="s">
        <v>1445</v>
      </c>
      <c r="AI547" s="560"/>
      <c r="AJ547" s="560">
        <v>110</v>
      </c>
      <c r="AK547" s="560">
        <v>1131</v>
      </c>
      <c r="AL547" s="560">
        <v>95</v>
      </c>
      <c r="AM547" s="560">
        <v>436</v>
      </c>
      <c r="AN547" s="560">
        <v>645</v>
      </c>
      <c r="AO547" s="560">
        <v>305</v>
      </c>
      <c r="AP547" s="560">
        <v>109</v>
      </c>
      <c r="AQ547" s="560">
        <v>0</v>
      </c>
      <c r="AR547" s="560">
        <v>0</v>
      </c>
      <c r="AS547" s="560">
        <v>95</v>
      </c>
      <c r="AT547" s="560">
        <v>436</v>
      </c>
      <c r="AU547" s="560">
        <v>645</v>
      </c>
      <c r="AV547" s="560">
        <v>305</v>
      </c>
      <c r="AW547" s="560">
        <v>109</v>
      </c>
      <c r="AX547" s="560">
        <v>0</v>
      </c>
      <c r="AY547" s="560">
        <v>0</v>
      </c>
      <c r="AZ547" s="560">
        <v>0</v>
      </c>
      <c r="BA547" s="560">
        <v>0</v>
      </c>
      <c r="BB547" s="560">
        <v>0</v>
      </c>
      <c r="BC547" s="560">
        <v>0</v>
      </c>
      <c r="BD547" s="560">
        <v>0</v>
      </c>
      <c r="BE547" s="560">
        <v>0</v>
      </c>
      <c r="BF547" s="560">
        <v>0</v>
      </c>
      <c r="BG547" s="560">
        <v>0</v>
      </c>
      <c r="BH547" s="560">
        <v>0</v>
      </c>
      <c r="BI547" s="560">
        <v>0</v>
      </c>
      <c r="BJ547" s="560">
        <v>0</v>
      </c>
      <c r="BK547" s="560">
        <v>0</v>
      </c>
      <c r="BL547" s="560">
        <v>0</v>
      </c>
      <c r="BM547" s="560">
        <v>0</v>
      </c>
      <c r="BN547" s="550" t="s">
        <v>1944</v>
      </c>
      <c r="BO547" s="551">
        <v>0</v>
      </c>
      <c r="BP547" s="590">
        <v>99</v>
      </c>
      <c r="BQ547" s="553">
        <v>132</v>
      </c>
      <c r="BR547" s="552">
        <v>132</v>
      </c>
      <c r="BS547" s="552">
        <v>132</v>
      </c>
      <c r="BT547" s="552">
        <v>132</v>
      </c>
      <c r="BU547" s="589">
        <v>132</v>
      </c>
      <c r="BV547" s="590">
        <v>132</v>
      </c>
      <c r="BW547" s="590">
        <v>132</v>
      </c>
      <c r="BX547" s="590">
        <v>132</v>
      </c>
      <c r="BY547" s="590">
        <v>132</v>
      </c>
      <c r="BZ547" s="590">
        <v>132</v>
      </c>
      <c r="CA547" s="590">
        <v>132</v>
      </c>
      <c r="CB547" s="590">
        <v>39</v>
      </c>
      <c r="CC547" s="590">
        <v>0</v>
      </c>
      <c r="CD547" s="519">
        <v>0</v>
      </c>
      <c r="CE547" s="519">
        <v>0</v>
      </c>
      <c r="CF547" s="519">
        <v>0</v>
      </c>
      <c r="CG547" s="519">
        <v>0</v>
      </c>
      <c r="CH547" s="519">
        <v>0</v>
      </c>
      <c r="CI547" s="519">
        <v>0</v>
      </c>
      <c r="CJ547" s="519">
        <v>0</v>
      </c>
      <c r="CK547" s="623">
        <f t="shared" si="8"/>
        <v>1590</v>
      </c>
      <c r="CL547" s="554">
        <v>1590</v>
      </c>
      <c r="CM547" s="554">
        <v>660</v>
      </c>
      <c r="CN547" s="554">
        <v>1320</v>
      </c>
      <c r="CO547" s="524">
        <v>5</v>
      </c>
      <c r="CP547" s="524" t="s">
        <v>1938</v>
      </c>
      <c r="CQ547" s="525" t="s">
        <v>4965</v>
      </c>
      <c r="CR547" s="580" t="s">
        <v>1938</v>
      </c>
      <c r="CS547" s="527" t="s">
        <v>4965</v>
      </c>
      <c r="CT547" s="527" t="s">
        <v>4965</v>
      </c>
      <c r="CU547" s="527" t="s">
        <v>4965</v>
      </c>
    </row>
    <row r="548" spans="1:99" s="71" customFormat="1" ht="12" customHeight="1" x14ac:dyDescent="0.2">
      <c r="A548" s="577" t="s">
        <v>1460</v>
      </c>
      <c r="B548" s="558" t="s">
        <v>3798</v>
      </c>
      <c r="C548" s="558" t="s">
        <v>1432</v>
      </c>
      <c r="D548" s="558" t="s">
        <v>1432</v>
      </c>
      <c r="E548" s="560" t="s">
        <v>1432</v>
      </c>
      <c r="F548" s="558" t="s">
        <v>3799</v>
      </c>
      <c r="G548" s="558" t="s">
        <v>3800</v>
      </c>
      <c r="H548" s="558" t="s">
        <v>1885</v>
      </c>
      <c r="I548" s="558" t="s">
        <v>3801</v>
      </c>
      <c r="J548" s="558">
        <v>524959</v>
      </c>
      <c r="K548" s="558">
        <v>173116</v>
      </c>
      <c r="L548" s="512" t="s">
        <v>3087</v>
      </c>
      <c r="M548" s="562" t="s">
        <v>1432</v>
      </c>
      <c r="N548" s="562" t="s">
        <v>1432</v>
      </c>
      <c r="O548" s="558">
        <v>0</v>
      </c>
      <c r="P548" s="558">
        <v>1</v>
      </c>
      <c r="Q548" s="563">
        <v>1</v>
      </c>
      <c r="R548" s="558" t="s">
        <v>3802</v>
      </c>
      <c r="S548" s="558" t="s">
        <v>1438</v>
      </c>
      <c r="T548" s="562" t="s">
        <v>3662</v>
      </c>
      <c r="U548" s="561">
        <v>40793</v>
      </c>
      <c r="V548" s="561"/>
      <c r="W548" s="558" t="s">
        <v>1439</v>
      </c>
      <c r="X548" s="562" t="s">
        <v>1432</v>
      </c>
      <c r="Y548" s="558" t="s">
        <v>1442</v>
      </c>
      <c r="Z548" s="558" t="s">
        <v>3893</v>
      </c>
      <c r="AA548" s="558" t="s">
        <v>1444</v>
      </c>
      <c r="AB548" s="558" t="s">
        <v>4720</v>
      </c>
      <c r="AC548" s="576">
        <v>6.0000000000000001E-3</v>
      </c>
      <c r="AD548" s="578" t="s">
        <v>1432</v>
      </c>
      <c r="AE548" s="578"/>
      <c r="AF548" s="579"/>
      <c r="AG548" s="517" t="s">
        <v>3063</v>
      </c>
      <c r="AH548" s="560" t="s">
        <v>1445</v>
      </c>
      <c r="AI548" s="587"/>
      <c r="AJ548" s="587"/>
      <c r="AK548" s="587"/>
      <c r="AL548" s="560">
        <v>0</v>
      </c>
      <c r="AM548" s="560">
        <v>1</v>
      </c>
      <c r="AN548" s="560">
        <v>0</v>
      </c>
      <c r="AO548" s="560">
        <v>0</v>
      </c>
      <c r="AP548" s="560">
        <v>0</v>
      </c>
      <c r="AQ548" s="560">
        <v>0</v>
      </c>
      <c r="AR548" s="560">
        <v>0</v>
      </c>
      <c r="AS548" s="560">
        <v>0</v>
      </c>
      <c r="AT548" s="560">
        <v>1</v>
      </c>
      <c r="AU548" s="560">
        <v>0</v>
      </c>
      <c r="AV548" s="560">
        <v>0</v>
      </c>
      <c r="AW548" s="560">
        <v>0</v>
      </c>
      <c r="AX548" s="560">
        <v>0</v>
      </c>
      <c r="AY548" s="560">
        <v>0</v>
      </c>
      <c r="AZ548" s="560">
        <v>0</v>
      </c>
      <c r="BA548" s="560">
        <v>0</v>
      </c>
      <c r="BB548" s="560">
        <v>0</v>
      </c>
      <c r="BC548" s="560">
        <v>0</v>
      </c>
      <c r="BD548" s="560">
        <v>0</v>
      </c>
      <c r="BE548" s="560">
        <v>0</v>
      </c>
      <c r="BF548" s="560">
        <v>0</v>
      </c>
      <c r="BG548" s="560">
        <v>0</v>
      </c>
      <c r="BH548" s="560">
        <v>0</v>
      </c>
      <c r="BI548" s="560">
        <v>0</v>
      </c>
      <c r="BJ548" s="560">
        <v>0</v>
      </c>
      <c r="BK548" s="560">
        <v>0</v>
      </c>
      <c r="BL548" s="560">
        <v>0</v>
      </c>
      <c r="BM548" s="560">
        <v>0</v>
      </c>
      <c r="BN548" s="550" t="s">
        <v>4490</v>
      </c>
      <c r="BO548" s="551">
        <v>0</v>
      </c>
      <c r="BP548" s="519">
        <v>0</v>
      </c>
      <c r="BQ548" s="553">
        <v>0.25</v>
      </c>
      <c r="BR548" s="552">
        <v>0.25</v>
      </c>
      <c r="BS548" s="552">
        <v>0.25</v>
      </c>
      <c r="BT548" s="552">
        <v>0.25</v>
      </c>
      <c r="BU548" s="529">
        <v>0</v>
      </c>
      <c r="BV548" s="519">
        <v>0</v>
      </c>
      <c r="BW548" s="519">
        <v>0</v>
      </c>
      <c r="BX548" s="519">
        <v>0</v>
      </c>
      <c r="BY548" s="519">
        <v>0</v>
      </c>
      <c r="BZ548" s="519">
        <v>0</v>
      </c>
      <c r="CA548" s="519">
        <v>0</v>
      </c>
      <c r="CB548" s="519">
        <v>0</v>
      </c>
      <c r="CC548" s="519">
        <v>0</v>
      </c>
      <c r="CD548" s="519">
        <v>0</v>
      </c>
      <c r="CE548" s="519">
        <v>0</v>
      </c>
      <c r="CF548" s="519">
        <v>0</v>
      </c>
      <c r="CG548" s="519">
        <v>0</v>
      </c>
      <c r="CH548" s="519">
        <v>0</v>
      </c>
      <c r="CI548" s="519">
        <v>0</v>
      </c>
      <c r="CJ548" s="519">
        <v>0</v>
      </c>
      <c r="CK548" s="623">
        <f t="shared" si="8"/>
        <v>1</v>
      </c>
      <c r="CL548" s="554">
        <v>1</v>
      </c>
      <c r="CM548" s="554">
        <v>1</v>
      </c>
      <c r="CN548" s="554">
        <v>1</v>
      </c>
      <c r="CO548" s="524">
        <v>9</v>
      </c>
      <c r="CP548" s="726"/>
      <c r="CQ548" s="525" t="s">
        <v>4965</v>
      </c>
      <c r="CR548" s="584" t="s">
        <v>4965</v>
      </c>
      <c r="CS548" s="527" t="s">
        <v>4965</v>
      </c>
      <c r="CT548" s="527" t="s">
        <v>4965</v>
      </c>
      <c r="CU548" s="527" t="s">
        <v>4965</v>
      </c>
    </row>
    <row r="549" spans="1:99" s="71" customFormat="1" ht="12" customHeight="1" x14ac:dyDescent="0.2">
      <c r="A549" s="577" t="s">
        <v>1460</v>
      </c>
      <c r="B549" s="558" t="s">
        <v>3803</v>
      </c>
      <c r="C549" s="558" t="s">
        <v>1432</v>
      </c>
      <c r="D549" s="558" t="s">
        <v>1432</v>
      </c>
      <c r="E549" s="560" t="s">
        <v>1432</v>
      </c>
      <c r="F549" s="558" t="s">
        <v>1157</v>
      </c>
      <c r="G549" s="558" t="s">
        <v>3804</v>
      </c>
      <c r="H549" s="558" t="s">
        <v>1435</v>
      </c>
      <c r="I549" s="558" t="s">
        <v>3805</v>
      </c>
      <c r="J549" s="558">
        <v>528674</v>
      </c>
      <c r="K549" s="558">
        <v>172615</v>
      </c>
      <c r="L549" s="512" t="s">
        <v>3077</v>
      </c>
      <c r="M549" s="562" t="s">
        <v>1432</v>
      </c>
      <c r="N549" s="562" t="s">
        <v>1432</v>
      </c>
      <c r="O549" s="558">
        <v>1</v>
      </c>
      <c r="P549" s="558">
        <v>3</v>
      </c>
      <c r="Q549" s="563">
        <v>2</v>
      </c>
      <c r="R549" s="558" t="s">
        <v>3806</v>
      </c>
      <c r="S549" s="558" t="s">
        <v>1438</v>
      </c>
      <c r="T549" s="562" t="s">
        <v>4853</v>
      </c>
      <c r="U549" s="561">
        <v>40842</v>
      </c>
      <c r="V549" s="561"/>
      <c r="W549" s="558" t="s">
        <v>1439</v>
      </c>
      <c r="X549" s="562" t="s">
        <v>1432</v>
      </c>
      <c r="Y549" s="558" t="s">
        <v>1442</v>
      </c>
      <c r="Z549" s="558" t="s">
        <v>1453</v>
      </c>
      <c r="AA549" s="558" t="s">
        <v>1444</v>
      </c>
      <c r="AB549" s="558" t="s">
        <v>1454</v>
      </c>
      <c r="AC549" s="576">
        <v>2.1000000000000001E-2</v>
      </c>
      <c r="AD549" s="578" t="s">
        <v>1432</v>
      </c>
      <c r="AE549" s="578"/>
      <c r="AF549" s="579"/>
      <c r="AG549" s="517" t="s">
        <v>3063</v>
      </c>
      <c r="AH549" s="560" t="s">
        <v>1445</v>
      </c>
      <c r="AI549" s="587"/>
      <c r="AJ549" s="587"/>
      <c r="AK549" s="587"/>
      <c r="AL549" s="560">
        <v>0</v>
      </c>
      <c r="AM549" s="560">
        <v>0</v>
      </c>
      <c r="AN549" s="560">
        <v>2</v>
      </c>
      <c r="AO549" s="560">
        <v>1</v>
      </c>
      <c r="AP549" s="560">
        <v>0</v>
      </c>
      <c r="AQ549" s="560">
        <v>-1</v>
      </c>
      <c r="AR549" s="560">
        <v>0</v>
      </c>
      <c r="AS549" s="560">
        <v>0</v>
      </c>
      <c r="AT549" s="560">
        <v>0</v>
      </c>
      <c r="AU549" s="560">
        <v>2</v>
      </c>
      <c r="AV549" s="560">
        <v>1</v>
      </c>
      <c r="AW549" s="560">
        <v>0</v>
      </c>
      <c r="AX549" s="560">
        <v>0</v>
      </c>
      <c r="AY549" s="560">
        <v>0</v>
      </c>
      <c r="AZ549" s="560">
        <v>0</v>
      </c>
      <c r="BA549" s="560">
        <v>0</v>
      </c>
      <c r="BB549" s="560">
        <v>0</v>
      </c>
      <c r="BC549" s="560">
        <v>0</v>
      </c>
      <c r="BD549" s="560">
        <v>0</v>
      </c>
      <c r="BE549" s="560">
        <v>-1</v>
      </c>
      <c r="BF549" s="560">
        <v>0</v>
      </c>
      <c r="BG549" s="560">
        <v>0</v>
      </c>
      <c r="BH549" s="560">
        <v>0</v>
      </c>
      <c r="BI549" s="560">
        <v>0</v>
      </c>
      <c r="BJ549" s="560">
        <v>0</v>
      </c>
      <c r="BK549" s="560">
        <v>0</v>
      </c>
      <c r="BL549" s="560">
        <v>0</v>
      </c>
      <c r="BM549" s="560">
        <v>0</v>
      </c>
      <c r="BN549" s="550" t="s">
        <v>4490</v>
      </c>
      <c r="BO549" s="551">
        <v>0</v>
      </c>
      <c r="BP549" s="519">
        <v>0</v>
      </c>
      <c r="BQ549" s="553">
        <v>0.5</v>
      </c>
      <c r="BR549" s="552">
        <v>0.5</v>
      </c>
      <c r="BS549" s="552">
        <v>0.5</v>
      </c>
      <c r="BT549" s="552">
        <v>0.5</v>
      </c>
      <c r="BU549" s="529">
        <v>0</v>
      </c>
      <c r="BV549" s="519">
        <v>0</v>
      </c>
      <c r="BW549" s="519">
        <v>0</v>
      </c>
      <c r="BX549" s="519">
        <v>0</v>
      </c>
      <c r="BY549" s="519">
        <v>0</v>
      </c>
      <c r="BZ549" s="519">
        <v>0</v>
      </c>
      <c r="CA549" s="519">
        <v>0</v>
      </c>
      <c r="CB549" s="519">
        <v>0</v>
      </c>
      <c r="CC549" s="519">
        <v>0</v>
      </c>
      <c r="CD549" s="519">
        <v>0</v>
      </c>
      <c r="CE549" s="519">
        <v>0</v>
      </c>
      <c r="CF549" s="519">
        <v>0</v>
      </c>
      <c r="CG549" s="519">
        <v>0</v>
      </c>
      <c r="CH549" s="519">
        <v>0</v>
      </c>
      <c r="CI549" s="519">
        <v>0</v>
      </c>
      <c r="CJ549" s="519">
        <v>0</v>
      </c>
      <c r="CK549" s="623">
        <f t="shared" si="8"/>
        <v>2</v>
      </c>
      <c r="CL549" s="554">
        <v>2</v>
      </c>
      <c r="CM549" s="554">
        <v>2</v>
      </c>
      <c r="CN549" s="554">
        <v>2</v>
      </c>
      <c r="CO549" s="524">
        <v>9</v>
      </c>
      <c r="CP549" s="524" t="s">
        <v>1938</v>
      </c>
      <c r="CQ549" s="525" t="s">
        <v>4965</v>
      </c>
      <c r="CR549" s="584" t="s">
        <v>4965</v>
      </c>
      <c r="CS549" s="527" t="s">
        <v>4965</v>
      </c>
      <c r="CT549" s="527" t="s">
        <v>4965</v>
      </c>
      <c r="CU549" s="527" t="s">
        <v>4965</v>
      </c>
    </row>
    <row r="550" spans="1:99" s="71" customFormat="1" ht="12" customHeight="1" x14ac:dyDescent="0.2">
      <c r="A550" s="577" t="s">
        <v>1460</v>
      </c>
      <c r="B550" s="558" t="s">
        <v>3808</v>
      </c>
      <c r="C550" s="558" t="s">
        <v>1432</v>
      </c>
      <c r="D550" s="558" t="s">
        <v>1432</v>
      </c>
      <c r="E550" s="560" t="s">
        <v>1432</v>
      </c>
      <c r="F550" s="558" t="s">
        <v>3809</v>
      </c>
      <c r="G550" s="558" t="s">
        <v>4210</v>
      </c>
      <c r="H550" s="558" t="s">
        <v>2717</v>
      </c>
      <c r="I550" s="558" t="s">
        <v>3810</v>
      </c>
      <c r="J550" s="558">
        <v>527663</v>
      </c>
      <c r="K550" s="558">
        <v>174334</v>
      </c>
      <c r="L550" s="512" t="s">
        <v>3084</v>
      </c>
      <c r="M550" s="562" t="s">
        <v>1432</v>
      </c>
      <c r="N550" s="562" t="s">
        <v>1432</v>
      </c>
      <c r="O550" s="558">
        <v>1</v>
      </c>
      <c r="P550" s="558">
        <v>2</v>
      </c>
      <c r="Q550" s="563">
        <v>1</v>
      </c>
      <c r="R550" s="558" t="s">
        <v>3811</v>
      </c>
      <c r="S550" s="558" t="s">
        <v>1438</v>
      </c>
      <c r="T550" s="562" t="s">
        <v>3662</v>
      </c>
      <c r="U550" s="561">
        <v>40794</v>
      </c>
      <c r="V550" s="561"/>
      <c r="W550" s="558" t="s">
        <v>1439</v>
      </c>
      <c r="X550" s="562" t="s">
        <v>1432</v>
      </c>
      <c r="Y550" s="558" t="s">
        <v>1442</v>
      </c>
      <c r="Z550" s="558" t="s">
        <v>1453</v>
      </c>
      <c r="AA550" s="558" t="s">
        <v>1444</v>
      </c>
      <c r="AB550" s="558" t="s">
        <v>2723</v>
      </c>
      <c r="AC550" s="576">
        <v>8.0000000000000002E-3</v>
      </c>
      <c r="AD550" s="578" t="s">
        <v>1432</v>
      </c>
      <c r="AE550" s="578"/>
      <c r="AF550" s="579"/>
      <c r="AG550" s="517" t="s">
        <v>3063</v>
      </c>
      <c r="AH550" s="560" t="s">
        <v>1445</v>
      </c>
      <c r="AI550" s="587"/>
      <c r="AJ550" s="587"/>
      <c r="AK550" s="587"/>
      <c r="AL550" s="560">
        <v>0</v>
      </c>
      <c r="AM550" s="560">
        <v>0</v>
      </c>
      <c r="AN550" s="560">
        <v>2</v>
      </c>
      <c r="AO550" s="560">
        <v>-1</v>
      </c>
      <c r="AP550" s="560">
        <v>0</v>
      </c>
      <c r="AQ550" s="560">
        <v>0</v>
      </c>
      <c r="AR550" s="560">
        <v>0</v>
      </c>
      <c r="AS550" s="560">
        <v>0</v>
      </c>
      <c r="AT550" s="560">
        <v>0</v>
      </c>
      <c r="AU550" s="560">
        <v>2</v>
      </c>
      <c r="AV550" s="560">
        <v>-1</v>
      </c>
      <c r="AW550" s="560">
        <v>0</v>
      </c>
      <c r="AX550" s="560">
        <v>0</v>
      </c>
      <c r="AY550" s="560">
        <v>0</v>
      </c>
      <c r="AZ550" s="560">
        <v>0</v>
      </c>
      <c r="BA550" s="560">
        <v>0</v>
      </c>
      <c r="BB550" s="560">
        <v>0</v>
      </c>
      <c r="BC550" s="560">
        <v>0</v>
      </c>
      <c r="BD550" s="560">
        <v>0</v>
      </c>
      <c r="BE550" s="560">
        <v>0</v>
      </c>
      <c r="BF550" s="560">
        <v>0</v>
      </c>
      <c r="BG550" s="560">
        <v>0</v>
      </c>
      <c r="BH550" s="560">
        <v>0</v>
      </c>
      <c r="BI550" s="560">
        <v>0</v>
      </c>
      <c r="BJ550" s="560">
        <v>0</v>
      </c>
      <c r="BK550" s="560">
        <v>0</v>
      </c>
      <c r="BL550" s="560">
        <v>0</v>
      </c>
      <c r="BM550" s="560">
        <v>0</v>
      </c>
      <c r="BN550" s="550" t="s">
        <v>4490</v>
      </c>
      <c r="BO550" s="551">
        <v>0</v>
      </c>
      <c r="BP550" s="519">
        <v>0</v>
      </c>
      <c r="BQ550" s="553">
        <v>0.25</v>
      </c>
      <c r="BR550" s="552">
        <v>0.25</v>
      </c>
      <c r="BS550" s="552">
        <v>0.25</v>
      </c>
      <c r="BT550" s="552">
        <v>0.25</v>
      </c>
      <c r="BU550" s="529">
        <v>0</v>
      </c>
      <c r="BV550" s="519">
        <v>0</v>
      </c>
      <c r="BW550" s="519">
        <v>0</v>
      </c>
      <c r="BX550" s="519">
        <v>0</v>
      </c>
      <c r="BY550" s="519">
        <v>0</v>
      </c>
      <c r="BZ550" s="519">
        <v>0</v>
      </c>
      <c r="CA550" s="519">
        <v>0</v>
      </c>
      <c r="CB550" s="519">
        <v>0</v>
      </c>
      <c r="CC550" s="519">
        <v>0</v>
      </c>
      <c r="CD550" s="519">
        <v>0</v>
      </c>
      <c r="CE550" s="519">
        <v>0</v>
      </c>
      <c r="CF550" s="519">
        <v>0</v>
      </c>
      <c r="CG550" s="519">
        <v>0</v>
      </c>
      <c r="CH550" s="519">
        <v>0</v>
      </c>
      <c r="CI550" s="519">
        <v>0</v>
      </c>
      <c r="CJ550" s="519">
        <v>0</v>
      </c>
      <c r="CK550" s="623">
        <f t="shared" si="8"/>
        <v>1</v>
      </c>
      <c r="CL550" s="554">
        <v>1</v>
      </c>
      <c r="CM550" s="554">
        <v>1</v>
      </c>
      <c r="CN550" s="554">
        <v>1</v>
      </c>
      <c r="CO550" s="524">
        <v>9</v>
      </c>
      <c r="CP550" s="726"/>
      <c r="CQ550" s="525" t="s">
        <v>4965</v>
      </c>
      <c r="CR550" s="584" t="s">
        <v>4965</v>
      </c>
      <c r="CS550" s="527" t="s">
        <v>4965</v>
      </c>
      <c r="CT550" s="527" t="s">
        <v>4965</v>
      </c>
      <c r="CU550" s="527" t="s">
        <v>4965</v>
      </c>
    </row>
    <row r="551" spans="1:99" s="71" customFormat="1" ht="12" customHeight="1" x14ac:dyDescent="0.2">
      <c r="A551" s="577" t="s">
        <v>1460</v>
      </c>
      <c r="B551" s="558" t="s">
        <v>3812</v>
      </c>
      <c r="C551" s="558" t="s">
        <v>1432</v>
      </c>
      <c r="D551" s="558" t="s">
        <v>1432</v>
      </c>
      <c r="E551" s="560" t="s">
        <v>1432</v>
      </c>
      <c r="F551" s="558" t="s">
        <v>3813</v>
      </c>
      <c r="G551" s="558" t="s">
        <v>3814</v>
      </c>
      <c r="H551" s="558" t="s">
        <v>1458</v>
      </c>
      <c r="I551" s="558" t="s">
        <v>3815</v>
      </c>
      <c r="J551" s="558">
        <v>522928</v>
      </c>
      <c r="K551" s="558">
        <v>175403</v>
      </c>
      <c r="L551" s="512" t="s">
        <v>521</v>
      </c>
      <c r="M551" s="562" t="s">
        <v>1432</v>
      </c>
      <c r="N551" s="562" t="s">
        <v>1432</v>
      </c>
      <c r="O551" s="558">
        <v>1</v>
      </c>
      <c r="P551" s="558">
        <v>2</v>
      </c>
      <c r="Q551" s="563">
        <v>1</v>
      </c>
      <c r="R551" s="558" t="s">
        <v>3816</v>
      </c>
      <c r="S551" s="558" t="s">
        <v>1438</v>
      </c>
      <c r="T551" s="562" t="s">
        <v>3817</v>
      </c>
      <c r="U551" s="561">
        <v>40829</v>
      </c>
      <c r="V551" s="561"/>
      <c r="W551" s="558" t="s">
        <v>1439</v>
      </c>
      <c r="X551" s="562" t="s">
        <v>1432</v>
      </c>
      <c r="Y551" s="558" t="s">
        <v>1442</v>
      </c>
      <c r="Z551" s="558" t="s">
        <v>1453</v>
      </c>
      <c r="AA551" s="558" t="s">
        <v>1444</v>
      </c>
      <c r="AB551" s="558" t="s">
        <v>1454</v>
      </c>
      <c r="AC551" s="576">
        <v>2.3E-2</v>
      </c>
      <c r="AD551" s="578" t="s">
        <v>1432</v>
      </c>
      <c r="AE551" s="578"/>
      <c r="AF551" s="579"/>
      <c r="AG551" s="517" t="s">
        <v>3063</v>
      </c>
      <c r="AH551" s="560" t="s">
        <v>1445</v>
      </c>
      <c r="AI551" s="587"/>
      <c r="AJ551" s="587"/>
      <c r="AK551" s="587"/>
      <c r="AL551" s="560">
        <v>0</v>
      </c>
      <c r="AM551" s="560">
        <v>0</v>
      </c>
      <c r="AN551" s="560">
        <v>0</v>
      </c>
      <c r="AO551" s="560">
        <v>1</v>
      </c>
      <c r="AP551" s="560">
        <v>1</v>
      </c>
      <c r="AQ551" s="560">
        <v>-1</v>
      </c>
      <c r="AR551" s="560">
        <v>0</v>
      </c>
      <c r="AS551" s="560">
        <v>0</v>
      </c>
      <c r="AT551" s="560">
        <v>0</v>
      </c>
      <c r="AU551" s="560">
        <v>0</v>
      </c>
      <c r="AV551" s="560">
        <v>0</v>
      </c>
      <c r="AW551" s="560">
        <v>0</v>
      </c>
      <c r="AX551" s="560">
        <v>0</v>
      </c>
      <c r="AY551" s="560">
        <v>0</v>
      </c>
      <c r="AZ551" s="560">
        <v>0</v>
      </c>
      <c r="BA551" s="560">
        <v>0</v>
      </c>
      <c r="BB551" s="560">
        <v>0</v>
      </c>
      <c r="BC551" s="560">
        <v>1</v>
      </c>
      <c r="BD551" s="560">
        <v>1</v>
      </c>
      <c r="BE551" s="560">
        <v>-1</v>
      </c>
      <c r="BF551" s="560">
        <v>0</v>
      </c>
      <c r="BG551" s="560">
        <v>0</v>
      </c>
      <c r="BH551" s="560">
        <v>0</v>
      </c>
      <c r="BI551" s="560">
        <v>0</v>
      </c>
      <c r="BJ551" s="560">
        <v>0</v>
      </c>
      <c r="BK551" s="560">
        <v>0</v>
      </c>
      <c r="BL551" s="560">
        <v>0</v>
      </c>
      <c r="BM551" s="560">
        <v>0</v>
      </c>
      <c r="BN551" s="550" t="s">
        <v>4490</v>
      </c>
      <c r="BO551" s="551">
        <v>0</v>
      </c>
      <c r="BP551" s="519">
        <v>0</v>
      </c>
      <c r="BQ551" s="553">
        <v>0.25</v>
      </c>
      <c r="BR551" s="552">
        <v>0.25</v>
      </c>
      <c r="BS551" s="552">
        <v>0.25</v>
      </c>
      <c r="BT551" s="552">
        <v>0.25</v>
      </c>
      <c r="BU551" s="529">
        <v>0</v>
      </c>
      <c r="BV551" s="519">
        <v>0</v>
      </c>
      <c r="BW551" s="519">
        <v>0</v>
      </c>
      <c r="BX551" s="519">
        <v>0</v>
      </c>
      <c r="BY551" s="519">
        <v>0</v>
      </c>
      <c r="BZ551" s="519">
        <v>0</v>
      </c>
      <c r="CA551" s="519">
        <v>0</v>
      </c>
      <c r="CB551" s="519">
        <v>0</v>
      </c>
      <c r="CC551" s="519">
        <v>0</v>
      </c>
      <c r="CD551" s="519">
        <v>0</v>
      </c>
      <c r="CE551" s="519">
        <v>0</v>
      </c>
      <c r="CF551" s="519">
        <v>0</v>
      </c>
      <c r="CG551" s="519">
        <v>0</v>
      </c>
      <c r="CH551" s="519">
        <v>0</v>
      </c>
      <c r="CI551" s="519">
        <v>0</v>
      </c>
      <c r="CJ551" s="519">
        <v>0</v>
      </c>
      <c r="CK551" s="623">
        <f t="shared" si="8"/>
        <v>1</v>
      </c>
      <c r="CL551" s="554">
        <v>1</v>
      </c>
      <c r="CM551" s="554">
        <v>1</v>
      </c>
      <c r="CN551" s="554">
        <v>1</v>
      </c>
      <c r="CO551" s="524">
        <v>9</v>
      </c>
      <c r="CP551" s="726"/>
      <c r="CQ551" s="525" t="s">
        <v>4965</v>
      </c>
      <c r="CR551" s="584" t="s">
        <v>4965</v>
      </c>
      <c r="CS551" s="527" t="s">
        <v>4965</v>
      </c>
      <c r="CT551" s="527" t="s">
        <v>4965</v>
      </c>
      <c r="CU551" s="527" t="s">
        <v>4965</v>
      </c>
    </row>
    <row r="552" spans="1:99" s="71" customFormat="1" ht="12" customHeight="1" x14ac:dyDescent="0.2">
      <c r="A552" s="577" t="s">
        <v>1460</v>
      </c>
      <c r="B552" s="558" t="s">
        <v>3819</v>
      </c>
      <c r="C552" s="558" t="s">
        <v>1432</v>
      </c>
      <c r="D552" s="558" t="s">
        <v>1432</v>
      </c>
      <c r="E552" s="560" t="s">
        <v>1432</v>
      </c>
      <c r="F552" s="558" t="s">
        <v>4200</v>
      </c>
      <c r="G552" s="558" t="s">
        <v>3820</v>
      </c>
      <c r="H552" s="558" t="s">
        <v>1458</v>
      </c>
      <c r="I552" s="558" t="s">
        <v>3821</v>
      </c>
      <c r="J552" s="558">
        <v>523256</v>
      </c>
      <c r="K552" s="558">
        <v>175708</v>
      </c>
      <c r="L552" s="512" t="s">
        <v>3088</v>
      </c>
      <c r="M552" s="562" t="s">
        <v>1432</v>
      </c>
      <c r="N552" s="562" t="s">
        <v>1432</v>
      </c>
      <c r="O552" s="558">
        <v>1</v>
      </c>
      <c r="P552" s="558">
        <v>1</v>
      </c>
      <c r="Q552" s="563">
        <v>0</v>
      </c>
      <c r="R552" s="558" t="s">
        <v>4285</v>
      </c>
      <c r="S552" s="558" t="s">
        <v>1438</v>
      </c>
      <c r="T552" s="562" t="s">
        <v>4286</v>
      </c>
      <c r="U552" s="561">
        <v>40805</v>
      </c>
      <c r="V552" s="561"/>
      <c r="W552" s="558" t="s">
        <v>1439</v>
      </c>
      <c r="X552" s="562" t="s">
        <v>1432</v>
      </c>
      <c r="Y552" s="558" t="s">
        <v>1442</v>
      </c>
      <c r="Z552" s="558" t="s">
        <v>1443</v>
      </c>
      <c r="AA552" s="558" t="s">
        <v>1444</v>
      </c>
      <c r="AB552" s="558" t="s">
        <v>2713</v>
      </c>
      <c r="AC552" s="576">
        <v>2.5999999999999999E-2</v>
      </c>
      <c r="AD552" s="578" t="s">
        <v>1432</v>
      </c>
      <c r="AE552" s="578"/>
      <c r="AF552" s="579"/>
      <c r="AG552" s="517" t="s">
        <v>3063</v>
      </c>
      <c r="AH552" s="560" t="s">
        <v>1445</v>
      </c>
      <c r="AI552" s="587"/>
      <c r="AJ552" s="560">
        <v>0</v>
      </c>
      <c r="AK552" s="560">
        <v>0</v>
      </c>
      <c r="AL552" s="560">
        <v>0</v>
      </c>
      <c r="AM552" s="560">
        <v>0</v>
      </c>
      <c r="AN552" s="560">
        <v>0</v>
      </c>
      <c r="AO552" s="560">
        <v>-1</v>
      </c>
      <c r="AP552" s="560">
        <v>0</v>
      </c>
      <c r="AQ552" s="560">
        <v>1</v>
      </c>
      <c r="AR552" s="560">
        <v>0</v>
      </c>
      <c r="AS552" s="560">
        <v>0</v>
      </c>
      <c r="AT552" s="560">
        <v>0</v>
      </c>
      <c r="AU552" s="560">
        <v>0</v>
      </c>
      <c r="AV552" s="560">
        <v>0</v>
      </c>
      <c r="AW552" s="560">
        <v>0</v>
      </c>
      <c r="AX552" s="560">
        <v>0</v>
      </c>
      <c r="AY552" s="560">
        <v>0</v>
      </c>
      <c r="AZ552" s="560">
        <v>0</v>
      </c>
      <c r="BA552" s="560">
        <v>0</v>
      </c>
      <c r="BB552" s="560">
        <v>0</v>
      </c>
      <c r="BC552" s="560">
        <v>-1</v>
      </c>
      <c r="BD552" s="560">
        <v>0</v>
      </c>
      <c r="BE552" s="560">
        <v>1</v>
      </c>
      <c r="BF552" s="560">
        <v>0</v>
      </c>
      <c r="BG552" s="560">
        <v>0</v>
      </c>
      <c r="BH552" s="560">
        <v>0</v>
      </c>
      <c r="BI552" s="560">
        <v>0</v>
      </c>
      <c r="BJ552" s="560">
        <v>0</v>
      </c>
      <c r="BK552" s="560">
        <v>0</v>
      </c>
      <c r="BL552" s="560">
        <v>0</v>
      </c>
      <c r="BM552" s="560">
        <v>0</v>
      </c>
      <c r="BN552" s="550"/>
      <c r="BO552" s="518">
        <v>0</v>
      </c>
      <c r="BP552" s="519">
        <v>0</v>
      </c>
      <c r="BQ552" s="528">
        <v>0</v>
      </c>
      <c r="BR552" s="519">
        <v>0</v>
      </c>
      <c r="BS552" s="519">
        <v>0</v>
      </c>
      <c r="BT552" s="519">
        <v>0</v>
      </c>
      <c r="BU552" s="529">
        <v>0</v>
      </c>
      <c r="BV552" s="519">
        <v>0</v>
      </c>
      <c r="BW552" s="519">
        <v>0</v>
      </c>
      <c r="BX552" s="519">
        <v>0</v>
      </c>
      <c r="BY552" s="519">
        <v>0</v>
      </c>
      <c r="BZ552" s="519">
        <v>0</v>
      </c>
      <c r="CA552" s="519">
        <v>0</v>
      </c>
      <c r="CB552" s="519">
        <v>0</v>
      </c>
      <c r="CC552" s="519">
        <v>0</v>
      </c>
      <c r="CD552" s="519">
        <v>0</v>
      </c>
      <c r="CE552" s="519">
        <v>0</v>
      </c>
      <c r="CF552" s="519">
        <v>0</v>
      </c>
      <c r="CG552" s="519">
        <v>0</v>
      </c>
      <c r="CH552" s="519">
        <v>0</v>
      </c>
      <c r="CI552" s="519">
        <v>0</v>
      </c>
      <c r="CJ552" s="519">
        <v>0</v>
      </c>
      <c r="CK552" s="623">
        <f t="shared" si="8"/>
        <v>0</v>
      </c>
      <c r="CL552" s="523">
        <v>0</v>
      </c>
      <c r="CM552" s="523">
        <v>0</v>
      </c>
      <c r="CN552" s="523">
        <v>0</v>
      </c>
      <c r="CO552" s="524">
        <v>4</v>
      </c>
      <c r="CP552" s="726"/>
      <c r="CQ552" s="525" t="s">
        <v>4965</v>
      </c>
      <c r="CR552" s="584" t="s">
        <v>4965</v>
      </c>
      <c r="CS552" s="527" t="s">
        <v>4965</v>
      </c>
      <c r="CT552" s="527" t="s">
        <v>4965</v>
      </c>
      <c r="CU552" s="527" t="s">
        <v>4965</v>
      </c>
    </row>
    <row r="553" spans="1:99" s="71" customFormat="1" ht="12" customHeight="1" x14ac:dyDescent="0.2">
      <c r="A553" s="577" t="s">
        <v>1460</v>
      </c>
      <c r="B553" s="558" t="s">
        <v>4287</v>
      </c>
      <c r="C553" s="558" t="s">
        <v>1432</v>
      </c>
      <c r="D553" s="558" t="s">
        <v>1432</v>
      </c>
      <c r="E553" s="560" t="s">
        <v>1432</v>
      </c>
      <c r="F553" s="558" t="s">
        <v>4288</v>
      </c>
      <c r="G553" s="558" t="s">
        <v>929</v>
      </c>
      <c r="H553" s="558" t="s">
        <v>1435</v>
      </c>
      <c r="I553" s="558" t="s">
        <v>1874</v>
      </c>
      <c r="J553" s="558">
        <v>527733</v>
      </c>
      <c r="K553" s="558">
        <v>171898</v>
      </c>
      <c r="L553" s="512" t="s">
        <v>3069</v>
      </c>
      <c r="M553" s="562" t="s">
        <v>1432</v>
      </c>
      <c r="N553" s="562" t="s">
        <v>1432</v>
      </c>
      <c r="O553" s="558">
        <v>1</v>
      </c>
      <c r="P553" s="558">
        <v>3</v>
      </c>
      <c r="Q553" s="563">
        <v>2</v>
      </c>
      <c r="R553" s="558" t="s">
        <v>4289</v>
      </c>
      <c r="S553" s="558" t="s">
        <v>1438</v>
      </c>
      <c r="T553" s="562" t="s">
        <v>4290</v>
      </c>
      <c r="U553" s="561">
        <v>41024</v>
      </c>
      <c r="V553" s="561"/>
      <c r="W553" s="558" t="s">
        <v>1439</v>
      </c>
      <c r="X553" s="562" t="s">
        <v>1432</v>
      </c>
      <c r="Y553" s="558" t="s">
        <v>1442</v>
      </c>
      <c r="Z553" s="558" t="s">
        <v>1453</v>
      </c>
      <c r="AA553" s="558" t="s">
        <v>1444</v>
      </c>
      <c r="AB553" s="558" t="s">
        <v>2723</v>
      </c>
      <c r="AC553" s="576">
        <v>8.0000000000000002E-3</v>
      </c>
      <c r="AD553" s="578" t="s">
        <v>1432</v>
      </c>
      <c r="AE553" s="578"/>
      <c r="AF553" s="579"/>
      <c r="AG553" s="517" t="s">
        <v>3063</v>
      </c>
      <c r="AH553" s="560" t="s">
        <v>1445</v>
      </c>
      <c r="AI553" s="587"/>
      <c r="AJ553" s="587">
        <v>0</v>
      </c>
      <c r="AK553" s="587">
        <v>0</v>
      </c>
      <c r="AL553" s="560">
        <v>1</v>
      </c>
      <c r="AM553" s="560">
        <v>1</v>
      </c>
      <c r="AN553" s="560">
        <v>1</v>
      </c>
      <c r="AO553" s="560">
        <v>0</v>
      </c>
      <c r="AP553" s="560">
        <v>0</v>
      </c>
      <c r="AQ553" s="560">
        <v>-1</v>
      </c>
      <c r="AR553" s="560">
        <v>0</v>
      </c>
      <c r="AS553" s="560">
        <v>1</v>
      </c>
      <c r="AT553" s="560">
        <v>1</v>
      </c>
      <c r="AU553" s="560">
        <v>1</v>
      </c>
      <c r="AV553" s="560">
        <v>0</v>
      </c>
      <c r="AW553" s="560">
        <v>0</v>
      </c>
      <c r="AX553" s="560">
        <v>-1</v>
      </c>
      <c r="AY553" s="560">
        <v>0</v>
      </c>
      <c r="AZ553" s="560">
        <v>0</v>
      </c>
      <c r="BA553" s="560">
        <v>0</v>
      </c>
      <c r="BB553" s="560">
        <v>0</v>
      </c>
      <c r="BC553" s="560">
        <v>0</v>
      </c>
      <c r="BD553" s="560">
        <v>0</v>
      </c>
      <c r="BE553" s="560">
        <v>0</v>
      </c>
      <c r="BF553" s="560">
        <v>0</v>
      </c>
      <c r="BG553" s="560">
        <v>0</v>
      </c>
      <c r="BH553" s="560">
        <v>0</v>
      </c>
      <c r="BI553" s="560">
        <v>0</v>
      </c>
      <c r="BJ553" s="560">
        <v>0</v>
      </c>
      <c r="BK553" s="560">
        <v>0</v>
      </c>
      <c r="BL553" s="560">
        <v>0</v>
      </c>
      <c r="BM553" s="560">
        <v>0</v>
      </c>
      <c r="BN553" s="550" t="s">
        <v>4490</v>
      </c>
      <c r="BO553" s="551">
        <v>0</v>
      </c>
      <c r="BP553" s="519">
        <v>0</v>
      </c>
      <c r="BQ553" s="553">
        <v>0.5</v>
      </c>
      <c r="BR553" s="552">
        <v>0.5</v>
      </c>
      <c r="BS553" s="552">
        <v>0.5</v>
      </c>
      <c r="BT553" s="552">
        <v>0.5</v>
      </c>
      <c r="BU553" s="529">
        <v>0</v>
      </c>
      <c r="BV553" s="519">
        <v>0</v>
      </c>
      <c r="BW553" s="519">
        <v>0</v>
      </c>
      <c r="BX553" s="519">
        <v>0</v>
      </c>
      <c r="BY553" s="519">
        <v>0</v>
      </c>
      <c r="BZ553" s="519">
        <v>0</v>
      </c>
      <c r="CA553" s="519">
        <v>0</v>
      </c>
      <c r="CB553" s="519">
        <v>0</v>
      </c>
      <c r="CC553" s="519">
        <v>0</v>
      </c>
      <c r="CD553" s="519">
        <v>0</v>
      </c>
      <c r="CE553" s="519">
        <v>0</v>
      </c>
      <c r="CF553" s="519">
        <v>0</v>
      </c>
      <c r="CG553" s="519">
        <v>0</v>
      </c>
      <c r="CH553" s="519">
        <v>0</v>
      </c>
      <c r="CI553" s="519">
        <v>0</v>
      </c>
      <c r="CJ553" s="519">
        <v>0</v>
      </c>
      <c r="CK553" s="623">
        <f t="shared" si="8"/>
        <v>2</v>
      </c>
      <c r="CL553" s="554">
        <v>2</v>
      </c>
      <c r="CM553" s="554">
        <v>2</v>
      </c>
      <c r="CN553" s="554">
        <v>2</v>
      </c>
      <c r="CO553" s="524">
        <v>9</v>
      </c>
      <c r="CP553" s="524" t="s">
        <v>1938</v>
      </c>
      <c r="CQ553" s="530" t="s">
        <v>1941</v>
      </c>
      <c r="CR553" s="584" t="s">
        <v>4965</v>
      </c>
      <c r="CS553" s="527" t="s">
        <v>4965</v>
      </c>
      <c r="CT553" s="527" t="s">
        <v>4965</v>
      </c>
      <c r="CU553" s="527" t="s">
        <v>4965</v>
      </c>
    </row>
    <row r="554" spans="1:99" ht="12" customHeight="1" x14ac:dyDescent="0.2">
      <c r="A554" s="577" t="s">
        <v>1460</v>
      </c>
      <c r="B554" s="558" t="s">
        <v>4291</v>
      </c>
      <c r="C554" s="558" t="s">
        <v>1432</v>
      </c>
      <c r="D554" s="558" t="s">
        <v>1432</v>
      </c>
      <c r="E554" s="560" t="s">
        <v>1432</v>
      </c>
      <c r="F554" s="558" t="s">
        <v>172</v>
      </c>
      <c r="G554" s="558" t="s">
        <v>5046</v>
      </c>
      <c r="H554" s="558" t="s">
        <v>1435</v>
      </c>
      <c r="I554" s="558" t="s">
        <v>4292</v>
      </c>
      <c r="J554" s="558">
        <v>528240</v>
      </c>
      <c r="K554" s="558">
        <v>172571</v>
      </c>
      <c r="L554" s="512" t="s">
        <v>3077</v>
      </c>
      <c r="M554" s="562" t="s">
        <v>1432</v>
      </c>
      <c r="N554" s="562" t="s">
        <v>1432</v>
      </c>
      <c r="O554" s="558">
        <v>0</v>
      </c>
      <c r="P554" s="558">
        <v>5</v>
      </c>
      <c r="Q554" s="563">
        <v>5</v>
      </c>
      <c r="R554" s="558" t="s">
        <v>4293</v>
      </c>
      <c r="S554" s="558" t="s">
        <v>1438</v>
      </c>
      <c r="T554" s="562" t="s">
        <v>4294</v>
      </c>
      <c r="U554" s="561">
        <v>40913</v>
      </c>
      <c r="V554" s="561"/>
      <c r="W554" s="558" t="s">
        <v>1439</v>
      </c>
      <c r="X554" s="562" t="s">
        <v>1432</v>
      </c>
      <c r="Y554" s="558" t="s">
        <v>1442</v>
      </c>
      <c r="Z554" s="558" t="s">
        <v>1453</v>
      </c>
      <c r="AA554" s="558" t="s">
        <v>1444</v>
      </c>
      <c r="AB554" s="558" t="s">
        <v>1454</v>
      </c>
      <c r="AC554" s="576">
        <v>4.9000000000000002E-2</v>
      </c>
      <c r="AD554" s="578" t="s">
        <v>1432</v>
      </c>
      <c r="AE554" s="578"/>
      <c r="AF554" s="579"/>
      <c r="AG554" s="517" t="s">
        <v>1931</v>
      </c>
      <c r="AH554" s="560" t="s">
        <v>3905</v>
      </c>
      <c r="AI554" s="587"/>
      <c r="AJ554" s="587">
        <v>0</v>
      </c>
      <c r="AK554" s="587">
        <v>0</v>
      </c>
      <c r="AL554" s="560">
        <v>0</v>
      </c>
      <c r="AM554" s="560">
        <v>5</v>
      </c>
      <c r="AN554" s="560">
        <v>0</v>
      </c>
      <c r="AO554" s="560">
        <v>0</v>
      </c>
      <c r="AP554" s="560">
        <v>0</v>
      </c>
      <c r="AQ554" s="560">
        <v>0</v>
      </c>
      <c r="AR554" s="560">
        <v>0</v>
      </c>
      <c r="AS554" s="560">
        <v>0</v>
      </c>
      <c r="AT554" s="560">
        <v>5</v>
      </c>
      <c r="AU554" s="560">
        <v>0</v>
      </c>
      <c r="AV554" s="560">
        <v>0</v>
      </c>
      <c r="AW554" s="560">
        <v>0</v>
      </c>
      <c r="AX554" s="560">
        <v>0</v>
      </c>
      <c r="AY554" s="560">
        <v>0</v>
      </c>
      <c r="AZ554" s="560">
        <v>0</v>
      </c>
      <c r="BA554" s="560">
        <v>0</v>
      </c>
      <c r="BB554" s="560">
        <v>0</v>
      </c>
      <c r="BC554" s="560">
        <v>0</v>
      </c>
      <c r="BD554" s="560">
        <v>0</v>
      </c>
      <c r="BE554" s="560">
        <v>0</v>
      </c>
      <c r="BF554" s="560">
        <v>0</v>
      </c>
      <c r="BG554" s="560">
        <v>0</v>
      </c>
      <c r="BH554" s="560">
        <v>0</v>
      </c>
      <c r="BI554" s="560">
        <v>0</v>
      </c>
      <c r="BJ554" s="560">
        <v>0</v>
      </c>
      <c r="BK554" s="560">
        <v>0</v>
      </c>
      <c r="BL554" s="560">
        <v>0</v>
      </c>
      <c r="BM554" s="560">
        <v>0</v>
      </c>
      <c r="BN554" s="550" t="s">
        <v>4490</v>
      </c>
      <c r="BO554" s="551">
        <v>0</v>
      </c>
      <c r="BP554" s="519">
        <v>0</v>
      </c>
      <c r="BQ554" s="553">
        <v>1.25</v>
      </c>
      <c r="BR554" s="552">
        <v>1.25</v>
      </c>
      <c r="BS554" s="552">
        <v>1.25</v>
      </c>
      <c r="BT554" s="552">
        <v>1.25</v>
      </c>
      <c r="BU554" s="529">
        <v>0</v>
      </c>
      <c r="BV554" s="519">
        <v>0</v>
      </c>
      <c r="BW554" s="519">
        <v>0</v>
      </c>
      <c r="BX554" s="519">
        <v>0</v>
      </c>
      <c r="BY554" s="519">
        <v>0</v>
      </c>
      <c r="BZ554" s="519">
        <v>0</v>
      </c>
      <c r="CA554" s="519">
        <v>0</v>
      </c>
      <c r="CB554" s="519">
        <v>0</v>
      </c>
      <c r="CC554" s="519">
        <v>0</v>
      </c>
      <c r="CD554" s="519">
        <v>0</v>
      </c>
      <c r="CE554" s="519">
        <v>0</v>
      </c>
      <c r="CF554" s="519">
        <v>0</v>
      </c>
      <c r="CG554" s="519">
        <v>0</v>
      </c>
      <c r="CH554" s="519">
        <v>0</v>
      </c>
      <c r="CI554" s="519">
        <v>0</v>
      </c>
      <c r="CJ554" s="519">
        <v>0</v>
      </c>
      <c r="CK554" s="623">
        <f t="shared" si="8"/>
        <v>5</v>
      </c>
      <c r="CL554" s="554">
        <v>5</v>
      </c>
      <c r="CM554" s="554">
        <v>5</v>
      </c>
      <c r="CN554" s="554">
        <v>5</v>
      </c>
      <c r="CO554" s="524">
        <v>9</v>
      </c>
      <c r="CP554" s="524" t="s">
        <v>1938</v>
      </c>
      <c r="CQ554" s="525" t="s">
        <v>4965</v>
      </c>
      <c r="CR554" s="584" t="s">
        <v>4965</v>
      </c>
      <c r="CS554" s="527" t="s">
        <v>4965</v>
      </c>
      <c r="CT554" s="527" t="s">
        <v>4965</v>
      </c>
      <c r="CU554" s="527" t="s">
        <v>4965</v>
      </c>
    </row>
    <row r="555" spans="1:99" s="71" customFormat="1" ht="12" customHeight="1" x14ac:dyDescent="0.2">
      <c r="A555" s="577" t="s">
        <v>1460</v>
      </c>
      <c r="B555" s="558" t="s">
        <v>4295</v>
      </c>
      <c r="C555" s="558" t="s">
        <v>1432</v>
      </c>
      <c r="D555" s="558" t="s">
        <v>1432</v>
      </c>
      <c r="E555" s="560" t="s">
        <v>1432</v>
      </c>
      <c r="F555" s="558" t="s">
        <v>4296</v>
      </c>
      <c r="G555" s="558" t="s">
        <v>4297</v>
      </c>
      <c r="H555" s="558" t="s">
        <v>2717</v>
      </c>
      <c r="I555" s="558" t="s">
        <v>4298</v>
      </c>
      <c r="J555" s="558">
        <v>527790</v>
      </c>
      <c r="K555" s="558">
        <v>174565</v>
      </c>
      <c r="L555" s="512" t="s">
        <v>3084</v>
      </c>
      <c r="M555" s="562" t="s">
        <v>1432</v>
      </c>
      <c r="N555" s="562" t="s">
        <v>1432</v>
      </c>
      <c r="O555" s="558">
        <v>0</v>
      </c>
      <c r="P555" s="558">
        <v>1</v>
      </c>
      <c r="Q555" s="563">
        <v>1</v>
      </c>
      <c r="R555" s="558" t="s">
        <v>4299</v>
      </c>
      <c r="S555" s="558" t="s">
        <v>1438</v>
      </c>
      <c r="T555" s="562" t="s">
        <v>4214</v>
      </c>
      <c r="U555" s="561">
        <v>40905</v>
      </c>
      <c r="V555" s="561"/>
      <c r="W555" s="558" t="s">
        <v>1439</v>
      </c>
      <c r="X555" s="562" t="s">
        <v>1432</v>
      </c>
      <c r="Y555" s="558" t="s">
        <v>1442</v>
      </c>
      <c r="Z555" s="558" t="s">
        <v>2722</v>
      </c>
      <c r="AA555" s="558" t="s">
        <v>1444</v>
      </c>
      <c r="AB555" s="558" t="s">
        <v>4300</v>
      </c>
      <c r="AC555" s="576">
        <v>4.0000000000000001E-3</v>
      </c>
      <c r="AD555" s="578" t="s">
        <v>1432</v>
      </c>
      <c r="AE555" s="578"/>
      <c r="AF555" s="579"/>
      <c r="AG555" s="517" t="s">
        <v>3063</v>
      </c>
      <c r="AH555" s="560" t="s">
        <v>1445</v>
      </c>
      <c r="AI555" s="587"/>
      <c r="AJ555" s="560">
        <v>0</v>
      </c>
      <c r="AK555" s="560">
        <v>0</v>
      </c>
      <c r="AL555" s="560">
        <v>0</v>
      </c>
      <c r="AM555" s="560">
        <v>0</v>
      </c>
      <c r="AN555" s="560">
        <v>1</v>
      </c>
      <c r="AO555" s="560">
        <v>0</v>
      </c>
      <c r="AP555" s="560">
        <v>0</v>
      </c>
      <c r="AQ555" s="560">
        <v>0</v>
      </c>
      <c r="AR555" s="560">
        <v>0</v>
      </c>
      <c r="AS555" s="560">
        <v>0</v>
      </c>
      <c r="AT555" s="560">
        <v>0</v>
      </c>
      <c r="AU555" s="560">
        <v>0</v>
      </c>
      <c r="AV555" s="560">
        <v>0</v>
      </c>
      <c r="AW555" s="560">
        <v>0</v>
      </c>
      <c r="AX555" s="560">
        <v>0</v>
      </c>
      <c r="AY555" s="560">
        <v>0</v>
      </c>
      <c r="AZ555" s="560">
        <v>0</v>
      </c>
      <c r="BA555" s="560">
        <v>0</v>
      </c>
      <c r="BB555" s="560">
        <v>0</v>
      </c>
      <c r="BC555" s="560">
        <v>0</v>
      </c>
      <c r="BD555" s="560">
        <v>0</v>
      </c>
      <c r="BE555" s="560">
        <v>0</v>
      </c>
      <c r="BF555" s="560">
        <v>0</v>
      </c>
      <c r="BG555" s="560">
        <v>0</v>
      </c>
      <c r="BH555" s="560">
        <v>0</v>
      </c>
      <c r="BI555" s="560">
        <v>1</v>
      </c>
      <c r="BJ555" s="560">
        <v>0</v>
      </c>
      <c r="BK555" s="560">
        <v>0</v>
      </c>
      <c r="BL555" s="560">
        <v>0</v>
      </c>
      <c r="BM555" s="560">
        <v>0</v>
      </c>
      <c r="BN555" s="550" t="s">
        <v>4490</v>
      </c>
      <c r="BO555" s="551">
        <v>0</v>
      </c>
      <c r="BP555" s="519">
        <v>0</v>
      </c>
      <c r="BQ555" s="553">
        <v>0.25</v>
      </c>
      <c r="BR555" s="552">
        <v>0.25</v>
      </c>
      <c r="BS555" s="552">
        <v>0.25</v>
      </c>
      <c r="BT555" s="552">
        <v>0.25</v>
      </c>
      <c r="BU555" s="529">
        <v>0</v>
      </c>
      <c r="BV555" s="519">
        <v>0</v>
      </c>
      <c r="BW555" s="519">
        <v>0</v>
      </c>
      <c r="BX555" s="519">
        <v>0</v>
      </c>
      <c r="BY555" s="519">
        <v>0</v>
      </c>
      <c r="BZ555" s="519">
        <v>0</v>
      </c>
      <c r="CA555" s="519">
        <v>0</v>
      </c>
      <c r="CB555" s="519">
        <v>0</v>
      </c>
      <c r="CC555" s="519">
        <v>0</v>
      </c>
      <c r="CD555" s="519">
        <v>0</v>
      </c>
      <c r="CE555" s="519">
        <v>0</v>
      </c>
      <c r="CF555" s="519">
        <v>0</v>
      </c>
      <c r="CG555" s="519">
        <v>0</v>
      </c>
      <c r="CH555" s="519">
        <v>0</v>
      </c>
      <c r="CI555" s="519">
        <v>0</v>
      </c>
      <c r="CJ555" s="519">
        <v>0</v>
      </c>
      <c r="CK555" s="623">
        <f t="shared" si="8"/>
        <v>1</v>
      </c>
      <c r="CL555" s="554">
        <v>1</v>
      </c>
      <c r="CM555" s="554">
        <v>1</v>
      </c>
      <c r="CN555" s="554">
        <v>1</v>
      </c>
      <c r="CO555" s="524">
        <v>9</v>
      </c>
      <c r="CP555" s="726"/>
      <c r="CQ555" s="525" t="s">
        <v>4965</v>
      </c>
      <c r="CR555" s="584" t="s">
        <v>4965</v>
      </c>
      <c r="CS555" s="527" t="s">
        <v>4965</v>
      </c>
      <c r="CT555" s="527" t="s">
        <v>4965</v>
      </c>
      <c r="CU555" s="527" t="s">
        <v>4965</v>
      </c>
    </row>
    <row r="556" spans="1:99" s="71" customFormat="1" ht="12" customHeight="1" x14ac:dyDescent="0.2">
      <c r="A556" s="577" t="s">
        <v>1460</v>
      </c>
      <c r="B556" s="558" t="s">
        <v>4301</v>
      </c>
      <c r="C556" s="558" t="s">
        <v>1432</v>
      </c>
      <c r="D556" s="558" t="s">
        <v>1432</v>
      </c>
      <c r="E556" s="560" t="s">
        <v>1432</v>
      </c>
      <c r="F556" s="558" t="s">
        <v>3274</v>
      </c>
      <c r="G556" s="558" t="s">
        <v>4302</v>
      </c>
      <c r="H556" s="558" t="s">
        <v>3299</v>
      </c>
      <c r="I556" s="558" t="s">
        <v>4303</v>
      </c>
      <c r="J556" s="558">
        <v>526041</v>
      </c>
      <c r="K556" s="558">
        <v>175095</v>
      </c>
      <c r="L556" s="512" t="s">
        <v>3080</v>
      </c>
      <c r="M556" s="562" t="s">
        <v>1432</v>
      </c>
      <c r="N556" s="562" t="s">
        <v>1432</v>
      </c>
      <c r="O556" s="558">
        <v>0</v>
      </c>
      <c r="P556" s="558">
        <v>1</v>
      </c>
      <c r="Q556" s="563">
        <v>1</v>
      </c>
      <c r="R556" s="558" t="s">
        <v>4304</v>
      </c>
      <c r="S556" s="558" t="s">
        <v>1438</v>
      </c>
      <c r="T556" s="562" t="s">
        <v>3870</v>
      </c>
      <c r="U556" s="561">
        <v>41058</v>
      </c>
      <c r="V556" s="561"/>
      <c r="W556" s="558" t="s">
        <v>1439</v>
      </c>
      <c r="X556" s="562" t="s">
        <v>1432</v>
      </c>
      <c r="Y556" s="558" t="s">
        <v>1442</v>
      </c>
      <c r="Z556" s="558" t="s">
        <v>2722</v>
      </c>
      <c r="AA556" s="558" t="s">
        <v>1444</v>
      </c>
      <c r="AB556" s="558" t="s">
        <v>2723</v>
      </c>
      <c r="AC556" s="576">
        <v>5.0000000000000001E-3</v>
      </c>
      <c r="AD556" s="578" t="s">
        <v>1432</v>
      </c>
      <c r="AE556" s="578"/>
      <c r="AF556" s="579"/>
      <c r="AG556" s="517" t="s">
        <v>3063</v>
      </c>
      <c r="AH556" s="560" t="s">
        <v>1445</v>
      </c>
      <c r="AI556" s="587"/>
      <c r="AJ556" s="560">
        <v>0</v>
      </c>
      <c r="AK556" s="560">
        <v>0</v>
      </c>
      <c r="AL556" s="560">
        <v>0</v>
      </c>
      <c r="AM556" s="560">
        <v>0</v>
      </c>
      <c r="AN556" s="560">
        <v>1</v>
      </c>
      <c r="AO556" s="560">
        <v>0</v>
      </c>
      <c r="AP556" s="560">
        <v>0</v>
      </c>
      <c r="AQ556" s="560">
        <v>0</v>
      </c>
      <c r="AR556" s="560">
        <v>0</v>
      </c>
      <c r="AS556" s="560">
        <v>0</v>
      </c>
      <c r="AT556" s="560">
        <v>0</v>
      </c>
      <c r="AU556" s="560">
        <v>1</v>
      </c>
      <c r="AV556" s="560">
        <v>0</v>
      </c>
      <c r="AW556" s="560">
        <v>0</v>
      </c>
      <c r="AX556" s="560">
        <v>0</v>
      </c>
      <c r="AY556" s="560">
        <v>0</v>
      </c>
      <c r="AZ556" s="560">
        <v>0</v>
      </c>
      <c r="BA556" s="560">
        <v>0</v>
      </c>
      <c r="BB556" s="560">
        <v>0</v>
      </c>
      <c r="BC556" s="560">
        <v>0</v>
      </c>
      <c r="BD556" s="560">
        <v>0</v>
      </c>
      <c r="BE556" s="560">
        <v>0</v>
      </c>
      <c r="BF556" s="560">
        <v>0</v>
      </c>
      <c r="BG556" s="560">
        <v>0</v>
      </c>
      <c r="BH556" s="560">
        <v>0</v>
      </c>
      <c r="BI556" s="560">
        <v>0</v>
      </c>
      <c r="BJ556" s="560">
        <v>0</v>
      </c>
      <c r="BK556" s="560">
        <v>0</v>
      </c>
      <c r="BL556" s="560">
        <v>0</v>
      </c>
      <c r="BM556" s="560">
        <v>0</v>
      </c>
      <c r="BN556" s="550" t="s">
        <v>4490</v>
      </c>
      <c r="BO556" s="551">
        <v>0</v>
      </c>
      <c r="BP556" s="519">
        <v>0</v>
      </c>
      <c r="BQ556" s="553">
        <v>0.25</v>
      </c>
      <c r="BR556" s="552">
        <v>0.25</v>
      </c>
      <c r="BS556" s="552">
        <v>0.25</v>
      </c>
      <c r="BT556" s="552">
        <v>0.25</v>
      </c>
      <c r="BU556" s="529">
        <v>0</v>
      </c>
      <c r="BV556" s="519">
        <v>0</v>
      </c>
      <c r="BW556" s="519">
        <v>0</v>
      </c>
      <c r="BX556" s="519">
        <v>0</v>
      </c>
      <c r="BY556" s="519">
        <v>0</v>
      </c>
      <c r="BZ556" s="519">
        <v>0</v>
      </c>
      <c r="CA556" s="519">
        <v>0</v>
      </c>
      <c r="CB556" s="519">
        <v>0</v>
      </c>
      <c r="CC556" s="519">
        <v>0</v>
      </c>
      <c r="CD556" s="519">
        <v>0</v>
      </c>
      <c r="CE556" s="519">
        <v>0</v>
      </c>
      <c r="CF556" s="519">
        <v>0</v>
      </c>
      <c r="CG556" s="519">
        <v>0</v>
      </c>
      <c r="CH556" s="519">
        <v>0</v>
      </c>
      <c r="CI556" s="519">
        <v>0</v>
      </c>
      <c r="CJ556" s="519">
        <v>0</v>
      </c>
      <c r="CK556" s="623">
        <f t="shared" si="8"/>
        <v>1</v>
      </c>
      <c r="CL556" s="554">
        <v>1</v>
      </c>
      <c r="CM556" s="554">
        <v>1</v>
      </c>
      <c r="CN556" s="554">
        <v>1</v>
      </c>
      <c r="CO556" s="524">
        <v>9</v>
      </c>
      <c r="CP556" s="726"/>
      <c r="CQ556" s="525" t="s">
        <v>4965</v>
      </c>
      <c r="CR556" s="584" t="s">
        <v>4965</v>
      </c>
      <c r="CS556" s="527" t="s">
        <v>4965</v>
      </c>
      <c r="CT556" s="527" t="s">
        <v>4965</v>
      </c>
      <c r="CU556" s="527" t="s">
        <v>4965</v>
      </c>
    </row>
    <row r="557" spans="1:99" s="71" customFormat="1" ht="12" customHeight="1" x14ac:dyDescent="0.2">
      <c r="A557" s="577" t="s">
        <v>1460</v>
      </c>
      <c r="B557" s="558" t="s">
        <v>4306</v>
      </c>
      <c r="C557" s="558" t="s">
        <v>1432</v>
      </c>
      <c r="D557" s="558" t="s">
        <v>1432</v>
      </c>
      <c r="E557" s="560" t="s">
        <v>4307</v>
      </c>
      <c r="F557" s="558" t="s">
        <v>4308</v>
      </c>
      <c r="G557" s="558" t="s">
        <v>4309</v>
      </c>
      <c r="H557" s="558" t="s">
        <v>2524</v>
      </c>
      <c r="I557" s="558" t="s">
        <v>4310</v>
      </c>
      <c r="J557" s="558">
        <v>528869</v>
      </c>
      <c r="K557" s="558">
        <v>170872</v>
      </c>
      <c r="L557" s="512" t="s">
        <v>3081</v>
      </c>
      <c r="M557" s="562" t="s">
        <v>1432</v>
      </c>
      <c r="N557" s="562" t="s">
        <v>1432</v>
      </c>
      <c r="O557" s="558">
        <v>0</v>
      </c>
      <c r="P557" s="558">
        <v>2</v>
      </c>
      <c r="Q557" s="563">
        <v>2</v>
      </c>
      <c r="R557" s="558" t="s">
        <v>634</v>
      </c>
      <c r="S557" s="558" t="s">
        <v>1438</v>
      </c>
      <c r="T557" s="562" t="s">
        <v>3870</v>
      </c>
      <c r="U557" s="561">
        <v>41178</v>
      </c>
      <c r="V557" s="561"/>
      <c r="W557" s="558" t="s">
        <v>1439</v>
      </c>
      <c r="X557" s="562" t="s">
        <v>1432</v>
      </c>
      <c r="Y557" s="558" t="s">
        <v>1442</v>
      </c>
      <c r="Z557" s="558" t="s">
        <v>1443</v>
      </c>
      <c r="AA557" s="558" t="s">
        <v>1444</v>
      </c>
      <c r="AB557" s="558" t="s">
        <v>2713</v>
      </c>
      <c r="AC557" s="576">
        <v>3.3000000000000002E-2</v>
      </c>
      <c r="AD557" s="578" t="s">
        <v>1432</v>
      </c>
      <c r="AE557" s="578"/>
      <c r="AF557" s="579"/>
      <c r="AG557" s="517" t="s">
        <v>3063</v>
      </c>
      <c r="AH557" s="560" t="s">
        <v>1445</v>
      </c>
      <c r="AI557" s="587"/>
      <c r="AJ557" s="560">
        <v>0</v>
      </c>
      <c r="AK557" s="560">
        <v>0</v>
      </c>
      <c r="AL557" s="560">
        <v>0</v>
      </c>
      <c r="AM557" s="560">
        <v>0</v>
      </c>
      <c r="AN557" s="560">
        <v>0</v>
      </c>
      <c r="AO557" s="560">
        <v>2</v>
      </c>
      <c r="AP557" s="560">
        <v>0</v>
      </c>
      <c r="AQ557" s="560">
        <v>0</v>
      </c>
      <c r="AR557" s="560">
        <v>0</v>
      </c>
      <c r="AS557" s="560">
        <v>0</v>
      </c>
      <c r="AT557" s="560">
        <v>0</v>
      </c>
      <c r="AU557" s="560">
        <v>0</v>
      </c>
      <c r="AV557" s="560">
        <v>0</v>
      </c>
      <c r="AW557" s="560">
        <v>0</v>
      </c>
      <c r="AX557" s="560">
        <v>0</v>
      </c>
      <c r="AY557" s="560">
        <v>0</v>
      </c>
      <c r="AZ557" s="560">
        <v>0</v>
      </c>
      <c r="BA557" s="560">
        <v>0</v>
      </c>
      <c r="BB557" s="560">
        <v>0</v>
      </c>
      <c r="BC557" s="560">
        <v>2</v>
      </c>
      <c r="BD557" s="560">
        <v>0</v>
      </c>
      <c r="BE557" s="560">
        <v>0</v>
      </c>
      <c r="BF557" s="560">
        <v>0</v>
      </c>
      <c r="BG557" s="560">
        <v>0</v>
      </c>
      <c r="BH557" s="560">
        <v>0</v>
      </c>
      <c r="BI557" s="560">
        <v>0</v>
      </c>
      <c r="BJ557" s="560">
        <v>0</v>
      </c>
      <c r="BK557" s="560">
        <v>0</v>
      </c>
      <c r="BL557" s="560">
        <v>0</v>
      </c>
      <c r="BM557" s="560">
        <v>0</v>
      </c>
      <c r="BN557" s="550" t="s">
        <v>4490</v>
      </c>
      <c r="BO557" s="551">
        <v>0</v>
      </c>
      <c r="BP557" s="519">
        <v>0</v>
      </c>
      <c r="BQ557" s="553">
        <v>0.5</v>
      </c>
      <c r="BR557" s="552">
        <v>0.5</v>
      </c>
      <c r="BS557" s="552">
        <v>0.5</v>
      </c>
      <c r="BT557" s="552">
        <v>0.5</v>
      </c>
      <c r="BU557" s="529">
        <v>0</v>
      </c>
      <c r="BV557" s="519">
        <v>0</v>
      </c>
      <c r="BW557" s="519">
        <v>0</v>
      </c>
      <c r="BX557" s="519">
        <v>0</v>
      </c>
      <c r="BY557" s="519">
        <v>0</v>
      </c>
      <c r="BZ557" s="519">
        <v>0</v>
      </c>
      <c r="CA557" s="519">
        <v>0</v>
      </c>
      <c r="CB557" s="519">
        <v>0</v>
      </c>
      <c r="CC557" s="519">
        <v>0</v>
      </c>
      <c r="CD557" s="519">
        <v>0</v>
      </c>
      <c r="CE557" s="519">
        <v>0</v>
      </c>
      <c r="CF557" s="519">
        <v>0</v>
      </c>
      <c r="CG557" s="519">
        <v>0</v>
      </c>
      <c r="CH557" s="519">
        <v>0</v>
      </c>
      <c r="CI557" s="519">
        <v>0</v>
      </c>
      <c r="CJ557" s="519">
        <v>0</v>
      </c>
      <c r="CK557" s="623">
        <f t="shared" si="8"/>
        <v>2</v>
      </c>
      <c r="CL557" s="554">
        <v>2</v>
      </c>
      <c r="CM557" s="554">
        <v>2</v>
      </c>
      <c r="CN557" s="554">
        <v>2</v>
      </c>
      <c r="CO557" s="524">
        <v>4</v>
      </c>
      <c r="CP557" s="726"/>
      <c r="CQ557" s="525" t="s">
        <v>4965</v>
      </c>
      <c r="CR557" s="584" t="s">
        <v>4965</v>
      </c>
      <c r="CS557" s="527" t="s">
        <v>4965</v>
      </c>
      <c r="CT557" s="527" t="s">
        <v>4965</v>
      </c>
      <c r="CU557" s="527" t="s">
        <v>4965</v>
      </c>
    </row>
    <row r="558" spans="1:99" s="71" customFormat="1" ht="12" customHeight="1" x14ac:dyDescent="0.2">
      <c r="A558" s="577" t="s">
        <v>1460</v>
      </c>
      <c r="B558" s="558" t="s">
        <v>4311</v>
      </c>
      <c r="C558" s="558" t="s">
        <v>1432</v>
      </c>
      <c r="D558" s="558" t="s">
        <v>1432</v>
      </c>
      <c r="E558" s="560" t="s">
        <v>1432</v>
      </c>
      <c r="F558" s="558" t="s">
        <v>3274</v>
      </c>
      <c r="G558" s="558" t="s">
        <v>4312</v>
      </c>
      <c r="H558" s="558" t="s">
        <v>2717</v>
      </c>
      <c r="I558" s="558" t="s">
        <v>4313</v>
      </c>
      <c r="J558" s="558">
        <v>527109</v>
      </c>
      <c r="K558" s="558">
        <v>174953</v>
      </c>
      <c r="L558" s="512" t="s">
        <v>3084</v>
      </c>
      <c r="M558" s="562" t="s">
        <v>1432</v>
      </c>
      <c r="N558" s="562" t="s">
        <v>1432</v>
      </c>
      <c r="O558" s="558">
        <v>0</v>
      </c>
      <c r="P558" s="558">
        <v>2</v>
      </c>
      <c r="Q558" s="563">
        <v>2</v>
      </c>
      <c r="R558" s="558" t="s">
        <v>4314</v>
      </c>
      <c r="S558" s="558" t="s">
        <v>1438</v>
      </c>
      <c r="T558" s="562" t="s">
        <v>3263</v>
      </c>
      <c r="U558" s="561">
        <v>40925</v>
      </c>
      <c r="V558" s="561"/>
      <c r="W558" s="558" t="s">
        <v>1439</v>
      </c>
      <c r="X558" s="562" t="s">
        <v>1432</v>
      </c>
      <c r="Y558" s="558" t="s">
        <v>1442</v>
      </c>
      <c r="Z558" s="558" t="s">
        <v>3893</v>
      </c>
      <c r="AA558" s="558" t="s">
        <v>1444</v>
      </c>
      <c r="AB558" s="558" t="s">
        <v>4720</v>
      </c>
      <c r="AC558" s="576">
        <v>1.4E-2</v>
      </c>
      <c r="AD558" s="578" t="s">
        <v>1432</v>
      </c>
      <c r="AE558" s="578"/>
      <c r="AF558" s="579"/>
      <c r="AG558" s="517" t="s">
        <v>3063</v>
      </c>
      <c r="AH558" s="560" t="s">
        <v>1445</v>
      </c>
      <c r="AI558" s="587"/>
      <c r="AJ558" s="560">
        <v>0</v>
      </c>
      <c r="AK558" s="560">
        <v>0</v>
      </c>
      <c r="AL558" s="560">
        <v>0</v>
      </c>
      <c r="AM558" s="560">
        <v>0</v>
      </c>
      <c r="AN558" s="560">
        <v>0</v>
      </c>
      <c r="AO558" s="560">
        <v>1</v>
      </c>
      <c r="AP558" s="560">
        <v>1</v>
      </c>
      <c r="AQ558" s="560">
        <v>0</v>
      </c>
      <c r="AR558" s="560">
        <v>0</v>
      </c>
      <c r="AS558" s="560">
        <v>0</v>
      </c>
      <c r="AT558" s="560">
        <v>0</v>
      </c>
      <c r="AU558" s="560">
        <v>0</v>
      </c>
      <c r="AV558" s="560">
        <v>0</v>
      </c>
      <c r="AW558" s="560">
        <v>0</v>
      </c>
      <c r="AX558" s="560">
        <v>0</v>
      </c>
      <c r="AY558" s="560">
        <v>0</v>
      </c>
      <c r="AZ558" s="560">
        <v>0</v>
      </c>
      <c r="BA558" s="560">
        <v>0</v>
      </c>
      <c r="BB558" s="560">
        <v>0</v>
      </c>
      <c r="BC558" s="560">
        <v>1</v>
      </c>
      <c r="BD558" s="560">
        <v>1</v>
      </c>
      <c r="BE558" s="560">
        <v>0</v>
      </c>
      <c r="BF558" s="560">
        <v>0</v>
      </c>
      <c r="BG558" s="560">
        <v>0</v>
      </c>
      <c r="BH558" s="560">
        <v>0</v>
      </c>
      <c r="BI558" s="560">
        <v>0</v>
      </c>
      <c r="BJ558" s="560">
        <v>0</v>
      </c>
      <c r="BK558" s="560">
        <v>0</v>
      </c>
      <c r="BL558" s="560">
        <v>0</v>
      </c>
      <c r="BM558" s="560">
        <v>0</v>
      </c>
      <c r="BN558" s="550" t="s">
        <v>4490</v>
      </c>
      <c r="BO558" s="551">
        <v>0</v>
      </c>
      <c r="BP558" s="519">
        <v>0</v>
      </c>
      <c r="BQ558" s="553">
        <v>0.5</v>
      </c>
      <c r="BR558" s="552">
        <v>0.5</v>
      </c>
      <c r="BS558" s="552">
        <v>0.5</v>
      </c>
      <c r="BT558" s="552">
        <v>0.5</v>
      </c>
      <c r="BU558" s="529">
        <v>0</v>
      </c>
      <c r="BV558" s="519">
        <v>0</v>
      </c>
      <c r="BW558" s="519">
        <v>0</v>
      </c>
      <c r="BX558" s="519">
        <v>0</v>
      </c>
      <c r="BY558" s="519">
        <v>0</v>
      </c>
      <c r="BZ558" s="519">
        <v>0</v>
      </c>
      <c r="CA558" s="519">
        <v>0</v>
      </c>
      <c r="CB558" s="519">
        <v>0</v>
      </c>
      <c r="CC558" s="519">
        <v>0</v>
      </c>
      <c r="CD558" s="519">
        <v>0</v>
      </c>
      <c r="CE558" s="519">
        <v>0</v>
      </c>
      <c r="CF558" s="519">
        <v>0</v>
      </c>
      <c r="CG558" s="519">
        <v>0</v>
      </c>
      <c r="CH558" s="519">
        <v>0</v>
      </c>
      <c r="CI558" s="519">
        <v>0</v>
      </c>
      <c r="CJ558" s="519">
        <v>0</v>
      </c>
      <c r="CK558" s="623">
        <f t="shared" si="8"/>
        <v>2</v>
      </c>
      <c r="CL558" s="554">
        <v>2</v>
      </c>
      <c r="CM558" s="554">
        <v>2</v>
      </c>
      <c r="CN558" s="554">
        <v>2</v>
      </c>
      <c r="CO558" s="524">
        <v>9</v>
      </c>
      <c r="CP558" s="726"/>
      <c r="CQ558" s="525" t="s">
        <v>4965</v>
      </c>
      <c r="CR558" s="584" t="s">
        <v>4965</v>
      </c>
      <c r="CS558" s="527" t="s">
        <v>4965</v>
      </c>
      <c r="CT558" s="527" t="s">
        <v>4965</v>
      </c>
      <c r="CU558" s="527" t="s">
        <v>4965</v>
      </c>
    </row>
    <row r="559" spans="1:99" s="71" customFormat="1" ht="12" customHeight="1" x14ac:dyDescent="0.2">
      <c r="A559" s="577" t="s">
        <v>1460</v>
      </c>
      <c r="B559" s="558" t="s">
        <v>4315</v>
      </c>
      <c r="C559" s="558" t="s">
        <v>1432</v>
      </c>
      <c r="D559" s="558" t="s">
        <v>1432</v>
      </c>
      <c r="E559" s="560" t="s">
        <v>4316</v>
      </c>
      <c r="F559" s="558" t="s">
        <v>4317</v>
      </c>
      <c r="G559" s="558" t="s">
        <v>3321</v>
      </c>
      <c r="H559" s="558" t="s">
        <v>3944</v>
      </c>
      <c r="I559" s="558" t="s">
        <v>4318</v>
      </c>
      <c r="J559" s="558">
        <v>524707</v>
      </c>
      <c r="K559" s="558">
        <v>173200</v>
      </c>
      <c r="L559" s="512" t="s">
        <v>1398</v>
      </c>
      <c r="M559" s="562" t="s">
        <v>1432</v>
      </c>
      <c r="N559" s="562" t="s">
        <v>1432</v>
      </c>
      <c r="O559" s="558">
        <v>1</v>
      </c>
      <c r="P559" s="558">
        <v>9</v>
      </c>
      <c r="Q559" s="563">
        <v>8</v>
      </c>
      <c r="R559" s="558" t="s">
        <v>4319</v>
      </c>
      <c r="S559" s="558" t="s">
        <v>1438</v>
      </c>
      <c r="T559" s="562" t="s">
        <v>1471</v>
      </c>
      <c r="U559" s="561">
        <v>41058</v>
      </c>
      <c r="V559" s="561"/>
      <c r="W559" s="558" t="s">
        <v>1439</v>
      </c>
      <c r="X559" s="562" t="s">
        <v>1432</v>
      </c>
      <c r="Y559" s="558" t="s">
        <v>1442</v>
      </c>
      <c r="Z559" s="558" t="s">
        <v>1443</v>
      </c>
      <c r="AA559" s="558" t="s">
        <v>1444</v>
      </c>
      <c r="AB559" s="558" t="s">
        <v>2713</v>
      </c>
      <c r="AC559" s="576">
        <v>3.6999999999999998E-2</v>
      </c>
      <c r="AD559" s="578" t="s">
        <v>1432</v>
      </c>
      <c r="AE559" s="578"/>
      <c r="AF559" s="579"/>
      <c r="AG559" s="517" t="s">
        <v>3063</v>
      </c>
      <c r="AH559" s="560" t="s">
        <v>1445</v>
      </c>
      <c r="AI559" s="587"/>
      <c r="AJ559" s="560">
        <v>0</v>
      </c>
      <c r="AK559" s="560">
        <v>9</v>
      </c>
      <c r="AL559" s="560">
        <v>1</v>
      </c>
      <c r="AM559" s="560">
        <v>0</v>
      </c>
      <c r="AN559" s="560">
        <v>7</v>
      </c>
      <c r="AO559" s="560">
        <v>1</v>
      </c>
      <c r="AP559" s="560">
        <v>-1</v>
      </c>
      <c r="AQ559" s="560">
        <v>0</v>
      </c>
      <c r="AR559" s="560">
        <v>0</v>
      </c>
      <c r="AS559" s="560">
        <v>1</v>
      </c>
      <c r="AT559" s="560">
        <v>0</v>
      </c>
      <c r="AU559" s="560">
        <v>7</v>
      </c>
      <c r="AV559" s="560">
        <v>1</v>
      </c>
      <c r="AW559" s="560">
        <v>-1</v>
      </c>
      <c r="AX559" s="560">
        <v>0</v>
      </c>
      <c r="AY559" s="560">
        <v>0</v>
      </c>
      <c r="AZ559" s="560">
        <v>0</v>
      </c>
      <c r="BA559" s="560">
        <v>0</v>
      </c>
      <c r="BB559" s="560">
        <v>0</v>
      </c>
      <c r="BC559" s="560">
        <v>0</v>
      </c>
      <c r="BD559" s="560">
        <v>0</v>
      </c>
      <c r="BE559" s="560">
        <v>0</v>
      </c>
      <c r="BF559" s="560">
        <v>0</v>
      </c>
      <c r="BG559" s="560">
        <v>0</v>
      </c>
      <c r="BH559" s="560">
        <v>0</v>
      </c>
      <c r="BI559" s="560">
        <v>0</v>
      </c>
      <c r="BJ559" s="560">
        <v>0</v>
      </c>
      <c r="BK559" s="560">
        <v>0</v>
      </c>
      <c r="BL559" s="560">
        <v>0</v>
      </c>
      <c r="BM559" s="560">
        <v>0</v>
      </c>
      <c r="BN559" s="550" t="s">
        <v>4490</v>
      </c>
      <c r="BO559" s="551">
        <v>0</v>
      </c>
      <c r="BP559" s="519">
        <v>0</v>
      </c>
      <c r="BQ559" s="528">
        <v>0</v>
      </c>
      <c r="BR559" s="519">
        <v>0</v>
      </c>
      <c r="BS559" s="552">
        <v>2.6666666666666665</v>
      </c>
      <c r="BT559" s="552">
        <v>2.6666666666666665</v>
      </c>
      <c r="BU559" s="582">
        <v>2.6666666666666665</v>
      </c>
      <c r="BV559" s="519">
        <v>0</v>
      </c>
      <c r="BW559" s="519">
        <v>0</v>
      </c>
      <c r="BX559" s="519">
        <v>0</v>
      </c>
      <c r="BY559" s="519">
        <v>0</v>
      </c>
      <c r="BZ559" s="519">
        <v>0</v>
      </c>
      <c r="CA559" s="519">
        <v>0</v>
      </c>
      <c r="CB559" s="519">
        <v>0</v>
      </c>
      <c r="CC559" s="519">
        <v>0</v>
      </c>
      <c r="CD559" s="519">
        <v>0</v>
      </c>
      <c r="CE559" s="519">
        <v>0</v>
      </c>
      <c r="CF559" s="519">
        <v>0</v>
      </c>
      <c r="CG559" s="519">
        <v>0</v>
      </c>
      <c r="CH559" s="519">
        <v>0</v>
      </c>
      <c r="CI559" s="519">
        <v>0</v>
      </c>
      <c r="CJ559" s="519">
        <v>0</v>
      </c>
      <c r="CK559" s="623">
        <f t="shared" si="8"/>
        <v>8</v>
      </c>
      <c r="CL559" s="554">
        <v>8</v>
      </c>
      <c r="CM559" s="554">
        <v>8</v>
      </c>
      <c r="CN559" s="554">
        <v>8</v>
      </c>
      <c r="CO559" s="524">
        <v>5</v>
      </c>
      <c r="CP559" s="726"/>
      <c r="CQ559" s="525" t="s">
        <v>4965</v>
      </c>
      <c r="CR559" s="584" t="s">
        <v>4965</v>
      </c>
      <c r="CS559" s="527" t="s">
        <v>4965</v>
      </c>
      <c r="CT559" s="527" t="s">
        <v>4965</v>
      </c>
      <c r="CU559" s="527" t="s">
        <v>4965</v>
      </c>
    </row>
    <row r="560" spans="1:99" s="71" customFormat="1" ht="12" customHeight="1" x14ac:dyDescent="0.2">
      <c r="A560" s="577" t="s">
        <v>1460</v>
      </c>
      <c r="B560" s="558" t="s">
        <v>4320</v>
      </c>
      <c r="C560" s="558" t="s">
        <v>1432</v>
      </c>
      <c r="D560" s="558" t="s">
        <v>1432</v>
      </c>
      <c r="E560" s="560" t="s">
        <v>1432</v>
      </c>
      <c r="F560" s="558" t="s">
        <v>1709</v>
      </c>
      <c r="G560" s="558" t="s">
        <v>3854</v>
      </c>
      <c r="H560" s="558" t="s">
        <v>1620</v>
      </c>
      <c r="I560" s="558" t="s">
        <v>3855</v>
      </c>
      <c r="J560" s="558">
        <v>528166</v>
      </c>
      <c r="K560" s="558">
        <v>174896</v>
      </c>
      <c r="L560" s="512" t="s">
        <v>3084</v>
      </c>
      <c r="M560" s="562" t="s">
        <v>1432</v>
      </c>
      <c r="N560" s="562" t="s">
        <v>1432</v>
      </c>
      <c r="O560" s="558">
        <v>0</v>
      </c>
      <c r="P560" s="558">
        <v>1</v>
      </c>
      <c r="Q560" s="563">
        <v>1</v>
      </c>
      <c r="R560" s="558" t="s">
        <v>3034</v>
      </c>
      <c r="S560" s="558" t="s">
        <v>1438</v>
      </c>
      <c r="T560" s="562" t="s">
        <v>3035</v>
      </c>
      <c r="U560" s="561">
        <v>40966</v>
      </c>
      <c r="V560" s="561"/>
      <c r="W560" s="558" t="s">
        <v>1439</v>
      </c>
      <c r="X560" s="562" t="s">
        <v>1432</v>
      </c>
      <c r="Y560" s="558" t="s">
        <v>1442</v>
      </c>
      <c r="Z560" s="558" t="s">
        <v>1453</v>
      </c>
      <c r="AA560" s="558" t="s">
        <v>1444</v>
      </c>
      <c r="AB560" s="558" t="s">
        <v>2723</v>
      </c>
      <c r="AC560" s="576">
        <v>8.0000000000000002E-3</v>
      </c>
      <c r="AD560" s="578" t="s">
        <v>1432</v>
      </c>
      <c r="AE560" s="578"/>
      <c r="AF560" s="579"/>
      <c r="AG560" s="517" t="s">
        <v>3063</v>
      </c>
      <c r="AH560" s="560" t="s">
        <v>1445</v>
      </c>
      <c r="AI560" s="587"/>
      <c r="AJ560" s="560">
        <v>0</v>
      </c>
      <c r="AK560" s="560">
        <v>0</v>
      </c>
      <c r="AL560" s="560">
        <v>0</v>
      </c>
      <c r="AM560" s="560">
        <v>1</v>
      </c>
      <c r="AN560" s="560">
        <v>0</v>
      </c>
      <c r="AO560" s="560">
        <v>0</v>
      </c>
      <c r="AP560" s="560">
        <v>0</v>
      </c>
      <c r="AQ560" s="560">
        <v>0</v>
      </c>
      <c r="AR560" s="560">
        <v>0</v>
      </c>
      <c r="AS560" s="560">
        <v>0</v>
      </c>
      <c r="AT560" s="560">
        <v>1</v>
      </c>
      <c r="AU560" s="560">
        <v>0</v>
      </c>
      <c r="AV560" s="560">
        <v>0</v>
      </c>
      <c r="AW560" s="560">
        <v>0</v>
      </c>
      <c r="AX560" s="560">
        <v>0</v>
      </c>
      <c r="AY560" s="560">
        <v>0</v>
      </c>
      <c r="AZ560" s="560">
        <v>0</v>
      </c>
      <c r="BA560" s="560">
        <v>0</v>
      </c>
      <c r="BB560" s="560">
        <v>0</v>
      </c>
      <c r="BC560" s="560">
        <v>0</v>
      </c>
      <c r="BD560" s="560">
        <v>0</v>
      </c>
      <c r="BE560" s="560">
        <v>0</v>
      </c>
      <c r="BF560" s="560">
        <v>0</v>
      </c>
      <c r="BG560" s="560">
        <v>0</v>
      </c>
      <c r="BH560" s="560">
        <v>0</v>
      </c>
      <c r="BI560" s="560">
        <v>0</v>
      </c>
      <c r="BJ560" s="560">
        <v>0</v>
      </c>
      <c r="BK560" s="560">
        <v>0</v>
      </c>
      <c r="BL560" s="560">
        <v>0</v>
      </c>
      <c r="BM560" s="560">
        <v>0</v>
      </c>
      <c r="BN560" s="550" t="s">
        <v>4490</v>
      </c>
      <c r="BO560" s="551">
        <v>0</v>
      </c>
      <c r="BP560" s="519">
        <v>0</v>
      </c>
      <c r="BQ560" s="553">
        <v>0.25</v>
      </c>
      <c r="BR560" s="552">
        <v>0.25</v>
      </c>
      <c r="BS560" s="552">
        <v>0.25</v>
      </c>
      <c r="BT560" s="552">
        <v>0.25</v>
      </c>
      <c r="BU560" s="529">
        <v>0</v>
      </c>
      <c r="BV560" s="519">
        <v>0</v>
      </c>
      <c r="BW560" s="519">
        <v>0</v>
      </c>
      <c r="BX560" s="519">
        <v>0</v>
      </c>
      <c r="BY560" s="519">
        <v>0</v>
      </c>
      <c r="BZ560" s="519">
        <v>0</v>
      </c>
      <c r="CA560" s="519">
        <v>0</v>
      </c>
      <c r="CB560" s="519">
        <v>0</v>
      </c>
      <c r="CC560" s="519">
        <v>0</v>
      </c>
      <c r="CD560" s="519">
        <v>0</v>
      </c>
      <c r="CE560" s="519">
        <v>0</v>
      </c>
      <c r="CF560" s="519">
        <v>0</v>
      </c>
      <c r="CG560" s="519">
        <v>0</v>
      </c>
      <c r="CH560" s="519">
        <v>0</v>
      </c>
      <c r="CI560" s="519">
        <v>0</v>
      </c>
      <c r="CJ560" s="519">
        <v>0</v>
      </c>
      <c r="CK560" s="623">
        <f t="shared" si="8"/>
        <v>1</v>
      </c>
      <c r="CL560" s="554">
        <v>1</v>
      </c>
      <c r="CM560" s="554">
        <v>1</v>
      </c>
      <c r="CN560" s="554">
        <v>1</v>
      </c>
      <c r="CO560" s="524">
        <v>9</v>
      </c>
      <c r="CP560" s="726"/>
      <c r="CQ560" s="525" t="s">
        <v>4965</v>
      </c>
      <c r="CR560" s="584" t="s">
        <v>4965</v>
      </c>
      <c r="CS560" s="527" t="s">
        <v>4965</v>
      </c>
      <c r="CT560" s="527" t="s">
        <v>4965</v>
      </c>
      <c r="CU560" s="527" t="s">
        <v>4965</v>
      </c>
    </row>
    <row r="561" spans="1:99" s="71" customFormat="1" ht="12" customHeight="1" x14ac:dyDescent="0.2">
      <c r="A561" s="577" t="s">
        <v>1460</v>
      </c>
      <c r="B561" s="558" t="s">
        <v>3037</v>
      </c>
      <c r="C561" s="558" t="s">
        <v>1432</v>
      </c>
      <c r="D561" s="558" t="s">
        <v>1432</v>
      </c>
      <c r="E561" s="560" t="s">
        <v>1432</v>
      </c>
      <c r="F561" s="558" t="s">
        <v>4209</v>
      </c>
      <c r="G561" s="558" t="s">
        <v>3038</v>
      </c>
      <c r="H561" s="558" t="s">
        <v>1435</v>
      </c>
      <c r="I561" s="558" t="s">
        <v>3039</v>
      </c>
      <c r="J561" s="558">
        <v>528308</v>
      </c>
      <c r="K561" s="558">
        <v>170765</v>
      </c>
      <c r="L561" s="512" t="s">
        <v>3081</v>
      </c>
      <c r="M561" s="562" t="s">
        <v>1432</v>
      </c>
      <c r="N561" s="562" t="s">
        <v>1432</v>
      </c>
      <c r="O561" s="558">
        <v>0</v>
      </c>
      <c r="P561" s="558">
        <v>1</v>
      </c>
      <c r="Q561" s="563">
        <v>1</v>
      </c>
      <c r="R561" s="558" t="s">
        <v>3040</v>
      </c>
      <c r="S561" s="558" t="s">
        <v>1438</v>
      </c>
      <c r="T561" s="562" t="s">
        <v>3041</v>
      </c>
      <c r="U561" s="561">
        <v>41057</v>
      </c>
      <c r="V561" s="561"/>
      <c r="W561" s="558" t="s">
        <v>1439</v>
      </c>
      <c r="X561" s="562" t="s">
        <v>1432</v>
      </c>
      <c r="Y561" s="558" t="s">
        <v>4687</v>
      </c>
      <c r="Z561" s="558" t="s">
        <v>1443</v>
      </c>
      <c r="AA561" s="558" t="s">
        <v>1444</v>
      </c>
      <c r="AB561" s="558" t="s">
        <v>2713</v>
      </c>
      <c r="AC561" s="576">
        <v>4.5999999999999999E-2</v>
      </c>
      <c r="AD561" s="578" t="s">
        <v>1432</v>
      </c>
      <c r="AE561" s="578"/>
      <c r="AF561" s="579"/>
      <c r="AG561" s="517" t="s">
        <v>3063</v>
      </c>
      <c r="AH561" s="560" t="s">
        <v>1445</v>
      </c>
      <c r="AI561" s="587"/>
      <c r="AJ561" s="560">
        <v>0</v>
      </c>
      <c r="AK561" s="560">
        <v>0</v>
      </c>
      <c r="AL561" s="560">
        <v>0</v>
      </c>
      <c r="AM561" s="560">
        <v>0</v>
      </c>
      <c r="AN561" s="560">
        <v>1</v>
      </c>
      <c r="AO561" s="560">
        <v>0</v>
      </c>
      <c r="AP561" s="560">
        <v>0</v>
      </c>
      <c r="AQ561" s="560">
        <v>0</v>
      </c>
      <c r="AR561" s="560">
        <v>0</v>
      </c>
      <c r="AS561" s="560">
        <v>0</v>
      </c>
      <c r="AT561" s="560">
        <v>0</v>
      </c>
      <c r="AU561" s="560">
        <v>0</v>
      </c>
      <c r="AV561" s="560">
        <v>0</v>
      </c>
      <c r="AW561" s="560">
        <v>0</v>
      </c>
      <c r="AX561" s="560">
        <v>0</v>
      </c>
      <c r="AY561" s="560">
        <v>0</v>
      </c>
      <c r="AZ561" s="560">
        <v>0</v>
      </c>
      <c r="BA561" s="560">
        <v>0</v>
      </c>
      <c r="BB561" s="560">
        <v>1</v>
      </c>
      <c r="BC561" s="560">
        <v>0</v>
      </c>
      <c r="BD561" s="560">
        <v>0</v>
      </c>
      <c r="BE561" s="560">
        <v>0</v>
      </c>
      <c r="BF561" s="560">
        <v>0</v>
      </c>
      <c r="BG561" s="560">
        <v>0</v>
      </c>
      <c r="BH561" s="560">
        <v>0</v>
      </c>
      <c r="BI561" s="560">
        <v>0</v>
      </c>
      <c r="BJ561" s="560">
        <v>0</v>
      </c>
      <c r="BK561" s="560">
        <v>0</v>
      </c>
      <c r="BL561" s="560">
        <v>0</v>
      </c>
      <c r="BM561" s="560">
        <v>0</v>
      </c>
      <c r="BN561" s="550" t="s">
        <v>4490</v>
      </c>
      <c r="BO561" s="551">
        <v>0</v>
      </c>
      <c r="BP561" s="519">
        <v>0</v>
      </c>
      <c r="BQ561" s="553">
        <v>0.25</v>
      </c>
      <c r="BR561" s="552">
        <v>0.25</v>
      </c>
      <c r="BS561" s="552">
        <v>0.25</v>
      </c>
      <c r="BT561" s="552">
        <v>0.25</v>
      </c>
      <c r="BU561" s="529">
        <v>0</v>
      </c>
      <c r="BV561" s="519">
        <v>0</v>
      </c>
      <c r="BW561" s="519">
        <v>0</v>
      </c>
      <c r="BX561" s="519">
        <v>0</v>
      </c>
      <c r="BY561" s="519">
        <v>0</v>
      </c>
      <c r="BZ561" s="519">
        <v>0</v>
      </c>
      <c r="CA561" s="519">
        <v>0</v>
      </c>
      <c r="CB561" s="519">
        <v>0</v>
      </c>
      <c r="CC561" s="519">
        <v>0</v>
      </c>
      <c r="CD561" s="519">
        <v>0</v>
      </c>
      <c r="CE561" s="519">
        <v>0</v>
      </c>
      <c r="CF561" s="519">
        <v>0</v>
      </c>
      <c r="CG561" s="519">
        <v>0</v>
      </c>
      <c r="CH561" s="519">
        <v>0</v>
      </c>
      <c r="CI561" s="519">
        <v>0</v>
      </c>
      <c r="CJ561" s="519">
        <v>0</v>
      </c>
      <c r="CK561" s="623">
        <f t="shared" si="8"/>
        <v>1</v>
      </c>
      <c r="CL561" s="554">
        <v>1</v>
      </c>
      <c r="CM561" s="554">
        <v>1</v>
      </c>
      <c r="CN561" s="554">
        <v>1</v>
      </c>
      <c r="CO561" s="524">
        <v>4</v>
      </c>
      <c r="CP561" s="726"/>
      <c r="CQ561" s="525" t="s">
        <v>4965</v>
      </c>
      <c r="CR561" s="584" t="s">
        <v>4965</v>
      </c>
      <c r="CS561" s="527" t="s">
        <v>4965</v>
      </c>
      <c r="CT561" s="527" t="s">
        <v>4965</v>
      </c>
      <c r="CU561" s="527" t="s">
        <v>4965</v>
      </c>
    </row>
    <row r="562" spans="1:99" s="71" customFormat="1" ht="12" customHeight="1" x14ac:dyDescent="0.2">
      <c r="A562" s="577" t="s">
        <v>1460</v>
      </c>
      <c r="B562" s="558" t="s">
        <v>3043</v>
      </c>
      <c r="C562" s="558" t="s">
        <v>3044</v>
      </c>
      <c r="D562" s="558" t="s">
        <v>1969</v>
      </c>
      <c r="E562" s="560" t="s">
        <v>3045</v>
      </c>
      <c r="F562" s="558" t="s">
        <v>2516</v>
      </c>
      <c r="G562" s="558" t="s">
        <v>3046</v>
      </c>
      <c r="H562" s="558" t="s">
        <v>3299</v>
      </c>
      <c r="I562" s="558" t="s">
        <v>3047</v>
      </c>
      <c r="J562" s="558">
        <v>530104</v>
      </c>
      <c r="K562" s="558">
        <v>177808</v>
      </c>
      <c r="L562" s="530" t="s">
        <v>3066</v>
      </c>
      <c r="M562" s="562" t="s">
        <v>3048</v>
      </c>
      <c r="N562" s="562" t="s">
        <v>1432</v>
      </c>
      <c r="O562" s="558">
        <v>0</v>
      </c>
      <c r="P562" s="558">
        <v>436</v>
      </c>
      <c r="Q562" s="563">
        <v>436</v>
      </c>
      <c r="R562" s="558" t="s">
        <v>3049</v>
      </c>
      <c r="S562" s="558" t="s">
        <v>1154</v>
      </c>
      <c r="T562" s="562" t="s">
        <v>3050</v>
      </c>
      <c r="U562" s="561">
        <v>41212</v>
      </c>
      <c r="V562" s="561"/>
      <c r="W562" s="558" t="s">
        <v>1439</v>
      </c>
      <c r="X562" s="562" t="s">
        <v>1432</v>
      </c>
      <c r="Y562" s="558" t="s">
        <v>1442</v>
      </c>
      <c r="Z562" s="558" t="s">
        <v>1443</v>
      </c>
      <c r="AA562" s="558" t="s">
        <v>1443</v>
      </c>
      <c r="AB562" s="558" t="s">
        <v>1444</v>
      </c>
      <c r="AC562" s="576">
        <v>0.55500000000000005</v>
      </c>
      <c r="AD562" s="591"/>
      <c r="AE562" s="591"/>
      <c r="AF562" s="579"/>
      <c r="AG562" s="517" t="s">
        <v>3063</v>
      </c>
      <c r="AH562" s="560" t="s">
        <v>1445</v>
      </c>
      <c r="AI562" s="560"/>
      <c r="AJ562" s="560">
        <v>44</v>
      </c>
      <c r="AK562" s="560">
        <v>436</v>
      </c>
      <c r="AL562" s="560">
        <v>18</v>
      </c>
      <c r="AM562" s="560">
        <v>106</v>
      </c>
      <c r="AN562" s="560">
        <v>210</v>
      </c>
      <c r="AO562" s="560">
        <v>93</v>
      </c>
      <c r="AP562" s="560">
        <v>9</v>
      </c>
      <c r="AQ562" s="560">
        <v>0</v>
      </c>
      <c r="AR562" s="560">
        <v>0</v>
      </c>
      <c r="AS562" s="560">
        <v>18</v>
      </c>
      <c r="AT562" s="560">
        <v>106</v>
      </c>
      <c r="AU562" s="560">
        <v>210</v>
      </c>
      <c r="AV562" s="560">
        <v>93</v>
      </c>
      <c r="AW562" s="560">
        <v>9</v>
      </c>
      <c r="AX562" s="560">
        <v>0</v>
      </c>
      <c r="AY562" s="560">
        <v>0</v>
      </c>
      <c r="AZ562" s="560">
        <v>0</v>
      </c>
      <c r="BA562" s="560">
        <v>0</v>
      </c>
      <c r="BB562" s="560">
        <v>0</v>
      </c>
      <c r="BC562" s="560">
        <v>0</v>
      </c>
      <c r="BD562" s="560">
        <v>0</v>
      </c>
      <c r="BE562" s="560">
        <v>0</v>
      </c>
      <c r="BF562" s="560">
        <v>0</v>
      </c>
      <c r="BG562" s="560">
        <v>0</v>
      </c>
      <c r="BH562" s="560">
        <v>0</v>
      </c>
      <c r="BI562" s="560">
        <v>0</v>
      </c>
      <c r="BJ562" s="560">
        <v>0</v>
      </c>
      <c r="BK562" s="560">
        <v>0</v>
      </c>
      <c r="BL562" s="560">
        <v>0</v>
      </c>
      <c r="BM562" s="560">
        <v>0</v>
      </c>
      <c r="BN562" s="550" t="s">
        <v>1944</v>
      </c>
      <c r="BO562" s="551">
        <v>0</v>
      </c>
      <c r="BP562" s="519">
        <v>0</v>
      </c>
      <c r="BQ562" s="528">
        <v>0</v>
      </c>
      <c r="BR562" s="552">
        <v>62.285714285714285</v>
      </c>
      <c r="BS562" s="552">
        <v>62.285714285714285</v>
      </c>
      <c r="BT562" s="552">
        <v>62.285714285714285</v>
      </c>
      <c r="BU562" s="582">
        <v>62.285714285714285</v>
      </c>
      <c r="BV562" s="552">
        <v>62.285714285714285</v>
      </c>
      <c r="BW562" s="552">
        <v>62.285714285714285</v>
      </c>
      <c r="BX562" s="552">
        <v>62.285714285714285</v>
      </c>
      <c r="BY562" s="519">
        <v>0</v>
      </c>
      <c r="BZ562" s="519">
        <v>0</v>
      </c>
      <c r="CA562" s="519">
        <v>0</v>
      </c>
      <c r="CB562" s="519">
        <v>0</v>
      </c>
      <c r="CC562" s="519">
        <v>0</v>
      </c>
      <c r="CD562" s="519">
        <v>0</v>
      </c>
      <c r="CE562" s="519">
        <v>0</v>
      </c>
      <c r="CF562" s="519">
        <v>0</v>
      </c>
      <c r="CG562" s="519">
        <v>0</v>
      </c>
      <c r="CH562" s="519">
        <v>0</v>
      </c>
      <c r="CI562" s="519">
        <v>0</v>
      </c>
      <c r="CJ562" s="519">
        <v>0</v>
      </c>
      <c r="CK562" s="623">
        <f t="shared" si="8"/>
        <v>436</v>
      </c>
      <c r="CL562" s="554">
        <v>436</v>
      </c>
      <c r="CM562" s="554">
        <v>249.14285714285714</v>
      </c>
      <c r="CN562" s="554">
        <v>436</v>
      </c>
      <c r="CO562" s="524">
        <v>5</v>
      </c>
      <c r="CP562" s="524" t="s">
        <v>1938</v>
      </c>
      <c r="CQ562" s="525" t="s">
        <v>4965</v>
      </c>
      <c r="CR562" s="580" t="s">
        <v>1938</v>
      </c>
      <c r="CS562" s="527" t="s">
        <v>4965</v>
      </c>
      <c r="CT562" s="527" t="s">
        <v>4965</v>
      </c>
      <c r="CU562" s="527" t="s">
        <v>4965</v>
      </c>
    </row>
    <row r="563" spans="1:99" s="71" customFormat="1" ht="12" customHeight="1" x14ac:dyDescent="0.2">
      <c r="A563" s="577" t="s">
        <v>1460</v>
      </c>
      <c r="B563" s="558" t="s">
        <v>3051</v>
      </c>
      <c r="C563" s="558" t="s">
        <v>1432</v>
      </c>
      <c r="D563" s="558" t="s">
        <v>1432</v>
      </c>
      <c r="E563" s="560" t="s">
        <v>1432</v>
      </c>
      <c r="F563" s="558" t="s">
        <v>1738</v>
      </c>
      <c r="G563" s="558" t="s">
        <v>2196</v>
      </c>
      <c r="H563" s="558" t="s">
        <v>3875</v>
      </c>
      <c r="I563" s="558" t="s">
        <v>2197</v>
      </c>
      <c r="J563" s="558">
        <v>528810</v>
      </c>
      <c r="K563" s="558">
        <v>173053</v>
      </c>
      <c r="L563" s="512" t="s">
        <v>3077</v>
      </c>
      <c r="M563" s="562" t="s">
        <v>1432</v>
      </c>
      <c r="N563" s="562" t="s">
        <v>1432</v>
      </c>
      <c r="O563" s="558">
        <v>0</v>
      </c>
      <c r="P563" s="558">
        <v>1</v>
      </c>
      <c r="Q563" s="563">
        <v>1</v>
      </c>
      <c r="R563" s="558" t="s">
        <v>3052</v>
      </c>
      <c r="S563" s="558" t="s">
        <v>1438</v>
      </c>
      <c r="T563" s="562" t="s">
        <v>3053</v>
      </c>
      <c r="U563" s="561">
        <v>41009</v>
      </c>
      <c r="V563" s="561"/>
      <c r="W563" s="558" t="s">
        <v>1439</v>
      </c>
      <c r="X563" s="562" t="s">
        <v>1432</v>
      </c>
      <c r="Y563" s="558" t="s">
        <v>1442</v>
      </c>
      <c r="Z563" s="558" t="s">
        <v>1453</v>
      </c>
      <c r="AA563" s="558" t="s">
        <v>1444</v>
      </c>
      <c r="AB563" s="558" t="s">
        <v>2723</v>
      </c>
      <c r="AC563" s="576">
        <v>8.9999999999999993E-3</v>
      </c>
      <c r="AD563" s="578"/>
      <c r="AE563" s="578"/>
      <c r="AF563" s="579"/>
      <c r="AG563" s="517" t="s">
        <v>3063</v>
      </c>
      <c r="AH563" s="560" t="s">
        <v>1445</v>
      </c>
      <c r="AI563" s="587"/>
      <c r="AJ563" s="560">
        <v>0</v>
      </c>
      <c r="AK563" s="560">
        <v>0</v>
      </c>
      <c r="AL563" s="560">
        <v>0</v>
      </c>
      <c r="AM563" s="560">
        <v>1</v>
      </c>
      <c r="AN563" s="560">
        <v>0</v>
      </c>
      <c r="AO563" s="560">
        <v>0</v>
      </c>
      <c r="AP563" s="560">
        <v>0</v>
      </c>
      <c r="AQ563" s="560">
        <v>0</v>
      </c>
      <c r="AR563" s="560">
        <v>0</v>
      </c>
      <c r="AS563" s="560">
        <v>0</v>
      </c>
      <c r="AT563" s="560">
        <v>1</v>
      </c>
      <c r="AU563" s="560">
        <v>0</v>
      </c>
      <c r="AV563" s="560">
        <v>0</v>
      </c>
      <c r="AW563" s="560">
        <v>0</v>
      </c>
      <c r="AX563" s="560">
        <v>0</v>
      </c>
      <c r="AY563" s="560">
        <v>0</v>
      </c>
      <c r="AZ563" s="560">
        <v>0</v>
      </c>
      <c r="BA563" s="560">
        <v>0</v>
      </c>
      <c r="BB563" s="560">
        <v>0</v>
      </c>
      <c r="BC563" s="560">
        <v>0</v>
      </c>
      <c r="BD563" s="560">
        <v>0</v>
      </c>
      <c r="BE563" s="560">
        <v>0</v>
      </c>
      <c r="BF563" s="560">
        <v>0</v>
      </c>
      <c r="BG563" s="560">
        <v>0</v>
      </c>
      <c r="BH563" s="560">
        <v>0</v>
      </c>
      <c r="BI563" s="560">
        <v>0</v>
      </c>
      <c r="BJ563" s="560">
        <v>0</v>
      </c>
      <c r="BK563" s="560">
        <v>0</v>
      </c>
      <c r="BL563" s="560">
        <v>0</v>
      </c>
      <c r="BM563" s="560">
        <v>0</v>
      </c>
      <c r="BN563" s="550" t="s">
        <v>4490</v>
      </c>
      <c r="BO563" s="551">
        <v>0</v>
      </c>
      <c r="BP563" s="519">
        <v>0</v>
      </c>
      <c r="BQ563" s="553">
        <v>0.25</v>
      </c>
      <c r="BR563" s="552">
        <v>0.25</v>
      </c>
      <c r="BS563" s="552">
        <v>0.25</v>
      </c>
      <c r="BT563" s="552">
        <v>0.25</v>
      </c>
      <c r="BU563" s="529">
        <v>0</v>
      </c>
      <c r="BV563" s="519">
        <v>0</v>
      </c>
      <c r="BW563" s="519">
        <v>0</v>
      </c>
      <c r="BX563" s="519">
        <v>0</v>
      </c>
      <c r="BY563" s="519">
        <v>0</v>
      </c>
      <c r="BZ563" s="519">
        <v>0</v>
      </c>
      <c r="CA563" s="519">
        <v>0</v>
      </c>
      <c r="CB563" s="519">
        <v>0</v>
      </c>
      <c r="CC563" s="519">
        <v>0</v>
      </c>
      <c r="CD563" s="519">
        <v>0</v>
      </c>
      <c r="CE563" s="519">
        <v>0</v>
      </c>
      <c r="CF563" s="519">
        <v>0</v>
      </c>
      <c r="CG563" s="519">
        <v>0</v>
      </c>
      <c r="CH563" s="519">
        <v>0</v>
      </c>
      <c r="CI563" s="519">
        <v>0</v>
      </c>
      <c r="CJ563" s="519">
        <v>0</v>
      </c>
      <c r="CK563" s="623">
        <f t="shared" si="8"/>
        <v>1</v>
      </c>
      <c r="CL563" s="554">
        <v>1</v>
      </c>
      <c r="CM563" s="554">
        <v>1</v>
      </c>
      <c r="CN563" s="554">
        <v>1</v>
      </c>
      <c r="CO563" s="524">
        <v>9</v>
      </c>
      <c r="CP563" s="524" t="s">
        <v>1938</v>
      </c>
      <c r="CQ563" s="525" t="s">
        <v>4965</v>
      </c>
      <c r="CR563" s="584" t="s">
        <v>4965</v>
      </c>
      <c r="CS563" s="527" t="s">
        <v>4965</v>
      </c>
      <c r="CT563" s="527" t="s">
        <v>4965</v>
      </c>
      <c r="CU563" s="527" t="s">
        <v>4965</v>
      </c>
    </row>
    <row r="564" spans="1:99" s="71" customFormat="1" ht="12" customHeight="1" x14ac:dyDescent="0.2">
      <c r="A564" s="577" t="s">
        <v>1460</v>
      </c>
      <c r="B564" s="558" t="s">
        <v>3054</v>
      </c>
      <c r="C564" s="558" t="s">
        <v>1432</v>
      </c>
      <c r="D564" s="558" t="s">
        <v>1432</v>
      </c>
      <c r="E564" s="560" t="s">
        <v>1432</v>
      </c>
      <c r="F564" s="558" t="s">
        <v>3055</v>
      </c>
      <c r="G564" s="558" t="s">
        <v>1480</v>
      </c>
      <c r="H564" s="558" t="s">
        <v>2717</v>
      </c>
      <c r="I564" s="558" t="s">
        <v>3056</v>
      </c>
      <c r="J564" s="558">
        <v>527826</v>
      </c>
      <c r="K564" s="558">
        <v>176563</v>
      </c>
      <c r="L564" s="512" t="s">
        <v>3067</v>
      </c>
      <c r="M564" s="562" t="s">
        <v>1432</v>
      </c>
      <c r="N564" s="562" t="s">
        <v>1432</v>
      </c>
      <c r="O564" s="558">
        <v>1</v>
      </c>
      <c r="P564" s="558">
        <v>3</v>
      </c>
      <c r="Q564" s="563">
        <v>2</v>
      </c>
      <c r="R564" s="558" t="s">
        <v>3057</v>
      </c>
      <c r="S564" s="558" t="s">
        <v>1438</v>
      </c>
      <c r="T564" s="562" t="s">
        <v>3058</v>
      </c>
      <c r="U564" s="561">
        <v>41239</v>
      </c>
      <c r="V564" s="561"/>
      <c r="W564" s="558" t="s">
        <v>1439</v>
      </c>
      <c r="X564" s="562" t="s">
        <v>1432</v>
      </c>
      <c r="Y564" s="558" t="s">
        <v>1442</v>
      </c>
      <c r="Z564" s="558" t="s">
        <v>2722</v>
      </c>
      <c r="AA564" s="558" t="s">
        <v>1444</v>
      </c>
      <c r="AB564" s="558" t="s">
        <v>1454</v>
      </c>
      <c r="AC564" s="576">
        <v>7.0000000000000001E-3</v>
      </c>
      <c r="AD564" s="578"/>
      <c r="AE564" s="578"/>
      <c r="AF564" s="579"/>
      <c r="AG564" s="517" t="s">
        <v>3063</v>
      </c>
      <c r="AH564" s="560" t="s">
        <v>1445</v>
      </c>
      <c r="AI564" s="587"/>
      <c r="AJ564" s="560">
        <v>0</v>
      </c>
      <c r="AK564" s="560">
        <v>0</v>
      </c>
      <c r="AL564" s="560">
        <v>2</v>
      </c>
      <c r="AM564" s="560">
        <v>0</v>
      </c>
      <c r="AN564" s="560">
        <v>1</v>
      </c>
      <c r="AO564" s="560">
        <v>0</v>
      </c>
      <c r="AP564" s="560">
        <v>0</v>
      </c>
      <c r="AQ564" s="560">
        <v>-1</v>
      </c>
      <c r="AR564" s="560">
        <v>0</v>
      </c>
      <c r="AS564" s="560">
        <v>2</v>
      </c>
      <c r="AT564" s="560">
        <v>0</v>
      </c>
      <c r="AU564" s="560">
        <v>1</v>
      </c>
      <c r="AV564" s="560">
        <v>0</v>
      </c>
      <c r="AW564" s="560">
        <v>0</v>
      </c>
      <c r="AX564" s="560">
        <v>-1</v>
      </c>
      <c r="AY564" s="560">
        <v>0</v>
      </c>
      <c r="AZ564" s="560">
        <v>0</v>
      </c>
      <c r="BA564" s="560">
        <v>0</v>
      </c>
      <c r="BB564" s="560">
        <v>0</v>
      </c>
      <c r="BC564" s="560">
        <v>0</v>
      </c>
      <c r="BD564" s="560">
        <v>0</v>
      </c>
      <c r="BE564" s="560">
        <v>0</v>
      </c>
      <c r="BF564" s="560">
        <v>0</v>
      </c>
      <c r="BG564" s="560">
        <v>0</v>
      </c>
      <c r="BH564" s="560">
        <v>0</v>
      </c>
      <c r="BI564" s="560">
        <v>0</v>
      </c>
      <c r="BJ564" s="560">
        <v>0</v>
      </c>
      <c r="BK564" s="560">
        <v>0</v>
      </c>
      <c r="BL564" s="560">
        <v>0</v>
      </c>
      <c r="BM564" s="560">
        <v>0</v>
      </c>
      <c r="BN564" s="550" t="s">
        <v>4490</v>
      </c>
      <c r="BO564" s="551">
        <v>0</v>
      </c>
      <c r="BP564" s="519">
        <v>0</v>
      </c>
      <c r="BQ564" s="553">
        <v>0.5</v>
      </c>
      <c r="BR564" s="552">
        <v>0.5</v>
      </c>
      <c r="BS564" s="552">
        <v>0.5</v>
      </c>
      <c r="BT564" s="552">
        <v>0.5</v>
      </c>
      <c r="BU564" s="529">
        <v>0</v>
      </c>
      <c r="BV564" s="519">
        <v>0</v>
      </c>
      <c r="BW564" s="519">
        <v>0</v>
      </c>
      <c r="BX564" s="519">
        <v>0</v>
      </c>
      <c r="BY564" s="519">
        <v>0</v>
      </c>
      <c r="BZ564" s="519">
        <v>0</v>
      </c>
      <c r="CA564" s="519">
        <v>0</v>
      </c>
      <c r="CB564" s="519">
        <v>0</v>
      </c>
      <c r="CC564" s="519">
        <v>0</v>
      </c>
      <c r="CD564" s="519">
        <v>0</v>
      </c>
      <c r="CE564" s="519">
        <v>0</v>
      </c>
      <c r="CF564" s="519">
        <v>0</v>
      </c>
      <c r="CG564" s="519">
        <v>0</v>
      </c>
      <c r="CH564" s="519">
        <v>0</v>
      </c>
      <c r="CI564" s="519">
        <v>0</v>
      </c>
      <c r="CJ564" s="519">
        <v>0</v>
      </c>
      <c r="CK564" s="623">
        <f t="shared" si="8"/>
        <v>2</v>
      </c>
      <c r="CL564" s="554">
        <v>2</v>
      </c>
      <c r="CM564" s="554">
        <v>2</v>
      </c>
      <c r="CN564" s="554">
        <v>2</v>
      </c>
      <c r="CO564" s="524">
        <v>9</v>
      </c>
      <c r="CP564" s="524" t="s">
        <v>1938</v>
      </c>
      <c r="CQ564" s="525" t="s">
        <v>4965</v>
      </c>
      <c r="CR564" s="584" t="s">
        <v>4965</v>
      </c>
      <c r="CS564" s="527" t="s">
        <v>4965</v>
      </c>
      <c r="CT564" s="527" t="s">
        <v>4965</v>
      </c>
      <c r="CU564" s="527" t="s">
        <v>4965</v>
      </c>
    </row>
    <row r="565" spans="1:99" s="71" customFormat="1" ht="12" customHeight="1" x14ac:dyDescent="0.2">
      <c r="A565" s="577" t="s">
        <v>1460</v>
      </c>
      <c r="B565" s="558" t="s">
        <v>3059</v>
      </c>
      <c r="C565" s="558" t="s">
        <v>1432</v>
      </c>
      <c r="D565" s="558" t="s">
        <v>1432</v>
      </c>
      <c r="E565" s="560" t="s">
        <v>1432</v>
      </c>
      <c r="F565" s="558" t="s">
        <v>3060</v>
      </c>
      <c r="G565" s="558" t="s">
        <v>3061</v>
      </c>
      <c r="H565" s="558" t="s">
        <v>1435</v>
      </c>
      <c r="I565" s="558" t="s">
        <v>3062</v>
      </c>
      <c r="J565" s="558">
        <v>527535</v>
      </c>
      <c r="K565" s="558">
        <v>173124</v>
      </c>
      <c r="L565" s="512" t="s">
        <v>3083</v>
      </c>
      <c r="M565" s="562" t="s">
        <v>1432</v>
      </c>
      <c r="N565" s="562" t="s">
        <v>1432</v>
      </c>
      <c r="O565" s="558">
        <v>1</v>
      </c>
      <c r="P565" s="558">
        <v>1</v>
      </c>
      <c r="Q565" s="563">
        <v>0</v>
      </c>
      <c r="R565" s="558" t="s">
        <v>3124</v>
      </c>
      <c r="S565" s="558" t="s">
        <v>1438</v>
      </c>
      <c r="T565" s="562" t="s">
        <v>3036</v>
      </c>
      <c r="U565" s="561">
        <v>41059</v>
      </c>
      <c r="V565" s="561"/>
      <c r="W565" s="558" t="s">
        <v>1439</v>
      </c>
      <c r="X565" s="562" t="s">
        <v>1432</v>
      </c>
      <c r="Y565" s="558" t="s">
        <v>1442</v>
      </c>
      <c r="Z565" s="558" t="s">
        <v>1443</v>
      </c>
      <c r="AA565" s="558" t="s">
        <v>1444</v>
      </c>
      <c r="AB565" s="558" t="s">
        <v>2713</v>
      </c>
      <c r="AC565" s="576">
        <v>1.2999999999999999E-2</v>
      </c>
      <c r="AD565" s="578"/>
      <c r="AE565" s="578"/>
      <c r="AF565" s="579"/>
      <c r="AG565" s="517" t="s">
        <v>3063</v>
      </c>
      <c r="AH565" s="560" t="s">
        <v>1445</v>
      </c>
      <c r="AI565" s="587"/>
      <c r="AJ565" s="560">
        <v>0</v>
      </c>
      <c r="AK565" s="560">
        <v>0</v>
      </c>
      <c r="AL565" s="560">
        <v>0</v>
      </c>
      <c r="AM565" s="560">
        <v>-1</v>
      </c>
      <c r="AN565" s="560">
        <v>1</v>
      </c>
      <c r="AO565" s="560">
        <v>0</v>
      </c>
      <c r="AP565" s="560">
        <v>0</v>
      </c>
      <c r="AQ565" s="560">
        <v>0</v>
      </c>
      <c r="AR565" s="560">
        <v>0</v>
      </c>
      <c r="AS565" s="560">
        <v>0</v>
      </c>
      <c r="AT565" s="560">
        <v>0</v>
      </c>
      <c r="AU565" s="560">
        <v>0</v>
      </c>
      <c r="AV565" s="560">
        <v>0</v>
      </c>
      <c r="AW565" s="560">
        <v>0</v>
      </c>
      <c r="AX565" s="560">
        <v>0</v>
      </c>
      <c r="AY565" s="560">
        <v>0</v>
      </c>
      <c r="AZ565" s="560">
        <v>0</v>
      </c>
      <c r="BA565" s="560">
        <v>-1</v>
      </c>
      <c r="BB565" s="560">
        <v>1</v>
      </c>
      <c r="BC565" s="560">
        <v>0</v>
      </c>
      <c r="BD565" s="560">
        <v>0</v>
      </c>
      <c r="BE565" s="560">
        <v>0</v>
      </c>
      <c r="BF565" s="560">
        <v>0</v>
      </c>
      <c r="BG565" s="560">
        <v>0</v>
      </c>
      <c r="BH565" s="560">
        <v>0</v>
      </c>
      <c r="BI565" s="560">
        <v>0</v>
      </c>
      <c r="BJ565" s="560">
        <v>0</v>
      </c>
      <c r="BK565" s="560">
        <v>0</v>
      </c>
      <c r="BL565" s="560">
        <v>0</v>
      </c>
      <c r="BM565" s="560">
        <v>0</v>
      </c>
      <c r="BN565" s="728"/>
      <c r="BO565" s="518">
        <v>0</v>
      </c>
      <c r="BP565" s="519">
        <v>0</v>
      </c>
      <c r="BQ565" s="528">
        <v>0</v>
      </c>
      <c r="BR565" s="519">
        <v>0</v>
      </c>
      <c r="BS565" s="519">
        <v>0</v>
      </c>
      <c r="BT565" s="519">
        <v>0</v>
      </c>
      <c r="BU565" s="529">
        <v>0</v>
      </c>
      <c r="BV565" s="519">
        <v>0</v>
      </c>
      <c r="BW565" s="519">
        <v>0</v>
      </c>
      <c r="BX565" s="519">
        <v>0</v>
      </c>
      <c r="BY565" s="519">
        <v>0</v>
      </c>
      <c r="BZ565" s="519">
        <v>0</v>
      </c>
      <c r="CA565" s="519">
        <v>0</v>
      </c>
      <c r="CB565" s="519">
        <v>0</v>
      </c>
      <c r="CC565" s="519">
        <v>0</v>
      </c>
      <c r="CD565" s="519">
        <v>0</v>
      </c>
      <c r="CE565" s="519">
        <v>0</v>
      </c>
      <c r="CF565" s="519">
        <v>0</v>
      </c>
      <c r="CG565" s="519">
        <v>0</v>
      </c>
      <c r="CH565" s="519">
        <v>0</v>
      </c>
      <c r="CI565" s="519">
        <v>0</v>
      </c>
      <c r="CJ565" s="519">
        <v>0</v>
      </c>
      <c r="CK565" s="623">
        <f t="shared" si="8"/>
        <v>0</v>
      </c>
      <c r="CL565" s="523">
        <v>0</v>
      </c>
      <c r="CM565" s="523">
        <v>0</v>
      </c>
      <c r="CN565" s="523">
        <v>0</v>
      </c>
      <c r="CO565" s="524">
        <v>4</v>
      </c>
      <c r="CP565" s="726"/>
      <c r="CQ565" s="525" t="s">
        <v>4965</v>
      </c>
      <c r="CR565" s="584" t="s">
        <v>4965</v>
      </c>
      <c r="CS565" s="527" t="s">
        <v>4965</v>
      </c>
      <c r="CT565" s="527" t="s">
        <v>4965</v>
      </c>
      <c r="CU565" s="527" t="s">
        <v>4965</v>
      </c>
    </row>
    <row r="566" spans="1:99" s="71" customFormat="1" ht="12" customHeight="1" x14ac:dyDescent="0.2">
      <c r="A566" s="577" t="s">
        <v>1460</v>
      </c>
      <c r="B566" s="558" t="s">
        <v>3125</v>
      </c>
      <c r="C566" s="558" t="s">
        <v>1432</v>
      </c>
      <c r="D566" s="558" t="s">
        <v>1432</v>
      </c>
      <c r="E566" s="560" t="s">
        <v>1432</v>
      </c>
      <c r="F566" s="558" t="s">
        <v>4808</v>
      </c>
      <c r="G566" s="558" t="s">
        <v>2498</v>
      </c>
      <c r="H566" s="558" t="s">
        <v>2717</v>
      </c>
      <c r="I566" s="558" t="s">
        <v>4815</v>
      </c>
      <c r="J566" s="558">
        <v>527475</v>
      </c>
      <c r="K566" s="558">
        <v>174306</v>
      </c>
      <c r="L566" s="512" t="s">
        <v>3084</v>
      </c>
      <c r="M566" s="562" t="s">
        <v>1432</v>
      </c>
      <c r="N566" s="562" t="s">
        <v>1432</v>
      </c>
      <c r="O566" s="558">
        <v>5</v>
      </c>
      <c r="P566" s="558">
        <v>1</v>
      </c>
      <c r="Q566" s="563">
        <v>-4</v>
      </c>
      <c r="R566" s="558" t="s">
        <v>3126</v>
      </c>
      <c r="S566" s="558" t="s">
        <v>1438</v>
      </c>
      <c r="T566" s="562" t="s">
        <v>1146</v>
      </c>
      <c r="U566" s="561">
        <v>41079</v>
      </c>
      <c r="V566" s="561"/>
      <c r="W566" s="558" t="s">
        <v>1439</v>
      </c>
      <c r="X566" s="562" t="s">
        <v>1432</v>
      </c>
      <c r="Y566" s="558" t="s">
        <v>1442</v>
      </c>
      <c r="Z566" s="558" t="s">
        <v>1453</v>
      </c>
      <c r="AA566" s="558" t="s">
        <v>1444</v>
      </c>
      <c r="AB566" s="558" t="s">
        <v>4207</v>
      </c>
      <c r="AC566" s="576">
        <v>3.1E-2</v>
      </c>
      <c r="AD566" s="578"/>
      <c r="AE566" s="578"/>
      <c r="AF566" s="579"/>
      <c r="AG566" s="517" t="s">
        <v>3063</v>
      </c>
      <c r="AH566" s="560" t="s">
        <v>1445</v>
      </c>
      <c r="AI566" s="587"/>
      <c r="AJ566" s="560">
        <v>0</v>
      </c>
      <c r="AK566" s="560">
        <v>0</v>
      </c>
      <c r="AL566" s="560">
        <v>-2</v>
      </c>
      <c r="AM566" s="560">
        <v>-2</v>
      </c>
      <c r="AN566" s="560">
        <v>-1</v>
      </c>
      <c r="AO566" s="560">
        <v>0</v>
      </c>
      <c r="AP566" s="560">
        <v>1</v>
      </c>
      <c r="AQ566" s="560">
        <v>0</v>
      </c>
      <c r="AR566" s="560">
        <v>0</v>
      </c>
      <c r="AS566" s="560">
        <v>-2</v>
      </c>
      <c r="AT566" s="560">
        <v>-2</v>
      </c>
      <c r="AU566" s="560">
        <v>-1</v>
      </c>
      <c r="AV566" s="560">
        <v>0</v>
      </c>
      <c r="AW566" s="560">
        <v>0</v>
      </c>
      <c r="AX566" s="560">
        <v>0</v>
      </c>
      <c r="AY566" s="560">
        <v>0</v>
      </c>
      <c r="AZ566" s="560">
        <v>0</v>
      </c>
      <c r="BA566" s="560">
        <v>0</v>
      </c>
      <c r="BB566" s="560">
        <v>0</v>
      </c>
      <c r="BC566" s="560">
        <v>0</v>
      </c>
      <c r="BD566" s="560">
        <v>1</v>
      </c>
      <c r="BE566" s="560">
        <v>0</v>
      </c>
      <c r="BF566" s="560">
        <v>0</v>
      </c>
      <c r="BG566" s="560">
        <v>0</v>
      </c>
      <c r="BH566" s="560">
        <v>0</v>
      </c>
      <c r="BI566" s="560">
        <v>0</v>
      </c>
      <c r="BJ566" s="560">
        <v>0</v>
      </c>
      <c r="BK566" s="560">
        <v>0</v>
      </c>
      <c r="BL566" s="560">
        <v>0</v>
      </c>
      <c r="BM566" s="560">
        <v>0</v>
      </c>
      <c r="BN566" s="550" t="s">
        <v>4490</v>
      </c>
      <c r="BO566" s="551">
        <v>0</v>
      </c>
      <c r="BP566" s="519">
        <v>0</v>
      </c>
      <c r="BQ566" s="553">
        <v>-1</v>
      </c>
      <c r="BR566" s="552">
        <v>-1</v>
      </c>
      <c r="BS566" s="552">
        <v>-1</v>
      </c>
      <c r="BT566" s="552">
        <v>-1</v>
      </c>
      <c r="BU566" s="529">
        <v>0</v>
      </c>
      <c r="BV566" s="519">
        <v>0</v>
      </c>
      <c r="BW566" s="519">
        <v>0</v>
      </c>
      <c r="BX566" s="519">
        <v>0</v>
      </c>
      <c r="BY566" s="519">
        <v>0</v>
      </c>
      <c r="BZ566" s="519">
        <v>0</v>
      </c>
      <c r="CA566" s="519">
        <v>0</v>
      </c>
      <c r="CB566" s="519">
        <v>0</v>
      </c>
      <c r="CC566" s="519">
        <v>0</v>
      </c>
      <c r="CD566" s="519">
        <v>0</v>
      </c>
      <c r="CE566" s="519">
        <v>0</v>
      </c>
      <c r="CF566" s="519">
        <v>0</v>
      </c>
      <c r="CG566" s="519">
        <v>0</v>
      </c>
      <c r="CH566" s="519">
        <v>0</v>
      </c>
      <c r="CI566" s="519">
        <v>0</v>
      </c>
      <c r="CJ566" s="519">
        <v>0</v>
      </c>
      <c r="CK566" s="623">
        <f t="shared" si="8"/>
        <v>-4</v>
      </c>
      <c r="CL566" s="554">
        <v>-4</v>
      </c>
      <c r="CM566" s="554">
        <v>-4</v>
      </c>
      <c r="CN566" s="554">
        <v>-4</v>
      </c>
      <c r="CO566" s="524">
        <v>9</v>
      </c>
      <c r="CP566" s="726"/>
      <c r="CQ566" s="525" t="s">
        <v>4965</v>
      </c>
      <c r="CR566" s="584" t="s">
        <v>4965</v>
      </c>
      <c r="CS566" s="527" t="s">
        <v>4965</v>
      </c>
      <c r="CT566" s="527" t="s">
        <v>4965</v>
      </c>
      <c r="CU566" s="527" t="s">
        <v>4965</v>
      </c>
    </row>
    <row r="567" spans="1:99" s="71" customFormat="1" ht="12" customHeight="1" x14ac:dyDescent="0.2">
      <c r="A567" s="577" t="s">
        <v>1460</v>
      </c>
      <c r="B567" s="558" t="s">
        <v>1148</v>
      </c>
      <c r="C567" s="558" t="s">
        <v>1432</v>
      </c>
      <c r="D567" s="558" t="s">
        <v>3127</v>
      </c>
      <c r="E567" s="560" t="s">
        <v>1149</v>
      </c>
      <c r="F567" s="558" t="s">
        <v>1432</v>
      </c>
      <c r="G567" s="558" t="s">
        <v>1150</v>
      </c>
      <c r="H567" s="558" t="s">
        <v>2717</v>
      </c>
      <c r="I567" s="558" t="s">
        <v>1432</v>
      </c>
      <c r="J567" s="558">
        <v>527156</v>
      </c>
      <c r="K567" s="558">
        <v>175243</v>
      </c>
      <c r="L567" s="512" t="s">
        <v>3084</v>
      </c>
      <c r="M567" s="562" t="s">
        <v>1151</v>
      </c>
      <c r="N567" s="562" t="s">
        <v>1432</v>
      </c>
      <c r="O567" s="558">
        <v>0</v>
      </c>
      <c r="P567" s="558">
        <v>10</v>
      </c>
      <c r="Q567" s="563">
        <v>10</v>
      </c>
      <c r="R567" s="558" t="s">
        <v>843</v>
      </c>
      <c r="S567" s="558" t="s">
        <v>1154</v>
      </c>
      <c r="T567" s="562" t="s">
        <v>844</v>
      </c>
      <c r="U567" s="561">
        <v>41200</v>
      </c>
      <c r="V567" s="561"/>
      <c r="W567" s="558" t="s">
        <v>1439</v>
      </c>
      <c r="X567" s="562" t="s">
        <v>1432</v>
      </c>
      <c r="Y567" s="558" t="s">
        <v>1442</v>
      </c>
      <c r="Z567" s="558" t="s">
        <v>1443</v>
      </c>
      <c r="AA567" s="558" t="s">
        <v>1443</v>
      </c>
      <c r="AB567" s="558" t="s">
        <v>1444</v>
      </c>
      <c r="AC567" s="576">
        <v>3.5999999999999997E-2</v>
      </c>
      <c r="AD567" s="592"/>
      <c r="AE567" s="592"/>
      <c r="AF567" s="547"/>
      <c r="AG567" s="517" t="s">
        <v>628</v>
      </c>
      <c r="AH567" s="560" t="s">
        <v>3279</v>
      </c>
      <c r="AI567" s="560"/>
      <c r="AJ567" s="560">
        <v>0</v>
      </c>
      <c r="AK567" s="560">
        <v>10</v>
      </c>
      <c r="AL567" s="560">
        <v>0</v>
      </c>
      <c r="AM567" s="560">
        <v>2</v>
      </c>
      <c r="AN567" s="560">
        <v>2</v>
      </c>
      <c r="AO567" s="560">
        <v>3</v>
      </c>
      <c r="AP567" s="560">
        <v>3</v>
      </c>
      <c r="AQ567" s="560">
        <v>0</v>
      </c>
      <c r="AR567" s="560">
        <v>0</v>
      </c>
      <c r="AS567" s="560">
        <v>0</v>
      </c>
      <c r="AT567" s="560">
        <v>2</v>
      </c>
      <c r="AU567" s="560">
        <v>2</v>
      </c>
      <c r="AV567" s="560">
        <v>3</v>
      </c>
      <c r="AW567" s="560">
        <v>3</v>
      </c>
      <c r="AX567" s="560">
        <v>0</v>
      </c>
      <c r="AY567" s="560">
        <v>0</v>
      </c>
      <c r="AZ567" s="560">
        <v>0</v>
      </c>
      <c r="BA567" s="560">
        <v>0</v>
      </c>
      <c r="BB567" s="560">
        <v>0</v>
      </c>
      <c r="BC567" s="560">
        <v>0</v>
      </c>
      <c r="BD567" s="560">
        <v>0</v>
      </c>
      <c r="BE567" s="560">
        <v>0</v>
      </c>
      <c r="BF567" s="560">
        <v>0</v>
      </c>
      <c r="BG567" s="560">
        <v>0</v>
      </c>
      <c r="BH567" s="560">
        <v>0</v>
      </c>
      <c r="BI567" s="560">
        <v>0</v>
      </c>
      <c r="BJ567" s="560">
        <v>0</v>
      </c>
      <c r="BK567" s="560">
        <v>0</v>
      </c>
      <c r="BL567" s="560">
        <v>0</v>
      </c>
      <c r="BM567" s="560">
        <v>0</v>
      </c>
      <c r="BN567" s="550" t="s">
        <v>4491</v>
      </c>
      <c r="BO567" s="551">
        <v>0</v>
      </c>
      <c r="BP567" s="519">
        <v>0</v>
      </c>
      <c r="BQ567" s="528">
        <v>0</v>
      </c>
      <c r="BR567" s="590">
        <v>10</v>
      </c>
      <c r="BS567" s="519">
        <v>0</v>
      </c>
      <c r="BT567" s="519">
        <v>0</v>
      </c>
      <c r="BU567" s="529">
        <v>0</v>
      </c>
      <c r="BV567" s="519">
        <v>0</v>
      </c>
      <c r="BW567" s="519">
        <v>0</v>
      </c>
      <c r="BX567" s="519">
        <v>0</v>
      </c>
      <c r="BY567" s="519">
        <v>0</v>
      </c>
      <c r="BZ567" s="519">
        <v>0</v>
      </c>
      <c r="CA567" s="519">
        <v>0</v>
      </c>
      <c r="CB567" s="519">
        <v>0</v>
      </c>
      <c r="CC567" s="519">
        <v>0</v>
      </c>
      <c r="CD567" s="519">
        <v>0</v>
      </c>
      <c r="CE567" s="519">
        <v>0</v>
      </c>
      <c r="CF567" s="519">
        <v>0</v>
      </c>
      <c r="CG567" s="519">
        <v>0</v>
      </c>
      <c r="CH567" s="519">
        <v>0</v>
      </c>
      <c r="CI567" s="519">
        <v>0</v>
      </c>
      <c r="CJ567" s="519">
        <v>0</v>
      </c>
      <c r="CK567" s="623">
        <f t="shared" si="8"/>
        <v>10</v>
      </c>
      <c r="CL567" s="554">
        <v>10</v>
      </c>
      <c r="CM567" s="554">
        <v>10</v>
      </c>
      <c r="CN567" s="554">
        <v>10</v>
      </c>
      <c r="CO567" s="524">
        <v>5</v>
      </c>
      <c r="CP567" s="726"/>
      <c r="CQ567" s="525" t="s">
        <v>4965</v>
      </c>
      <c r="CR567" s="584" t="s">
        <v>4965</v>
      </c>
      <c r="CS567" s="527" t="s">
        <v>4965</v>
      </c>
      <c r="CT567" s="531" t="s">
        <v>1938</v>
      </c>
      <c r="CU567" s="527" t="s">
        <v>4965</v>
      </c>
    </row>
    <row r="568" spans="1:99" s="71" customFormat="1" ht="12" customHeight="1" x14ac:dyDescent="0.2">
      <c r="A568" s="577" t="s">
        <v>1460</v>
      </c>
      <c r="B568" s="558" t="s">
        <v>1148</v>
      </c>
      <c r="C568" s="558" t="s">
        <v>1432</v>
      </c>
      <c r="D568" s="558" t="s">
        <v>3128</v>
      </c>
      <c r="E568" s="560" t="s">
        <v>1149</v>
      </c>
      <c r="F568" s="558" t="s">
        <v>1432</v>
      </c>
      <c r="G568" s="558" t="s">
        <v>1150</v>
      </c>
      <c r="H568" s="558" t="s">
        <v>2717</v>
      </c>
      <c r="I568" s="558" t="s">
        <v>1432</v>
      </c>
      <c r="J568" s="558">
        <v>527156</v>
      </c>
      <c r="K568" s="558">
        <v>175243</v>
      </c>
      <c r="L568" s="512" t="s">
        <v>3084</v>
      </c>
      <c r="M568" s="562" t="s">
        <v>1151</v>
      </c>
      <c r="N568" s="562" t="s">
        <v>1432</v>
      </c>
      <c r="O568" s="558">
        <v>61</v>
      </c>
      <c r="P568" s="558">
        <v>0</v>
      </c>
      <c r="Q568" s="563">
        <v>-61</v>
      </c>
      <c r="R568" s="558" t="s">
        <v>843</v>
      </c>
      <c r="S568" s="558" t="s">
        <v>1154</v>
      </c>
      <c r="T568" s="562" t="s">
        <v>844</v>
      </c>
      <c r="U568" s="561">
        <v>41200</v>
      </c>
      <c r="V568" s="561"/>
      <c r="W568" s="558" t="s">
        <v>1439</v>
      </c>
      <c r="X568" s="562" t="s">
        <v>1432</v>
      </c>
      <c r="Y568" s="558" t="s">
        <v>1442</v>
      </c>
      <c r="Z568" s="558" t="s">
        <v>1443</v>
      </c>
      <c r="AA568" s="558" t="s">
        <v>1443</v>
      </c>
      <c r="AB568" s="558" t="s">
        <v>1444</v>
      </c>
      <c r="AC568" s="576">
        <v>0</v>
      </c>
      <c r="AD568" s="592"/>
      <c r="AE568" s="592"/>
      <c r="AF568" s="547"/>
      <c r="AG568" s="517" t="s">
        <v>3063</v>
      </c>
      <c r="AH568" s="560" t="s">
        <v>1445</v>
      </c>
      <c r="AI568" s="560"/>
      <c r="AJ568" s="560">
        <v>0</v>
      </c>
      <c r="AK568" s="560">
        <v>0</v>
      </c>
      <c r="AL568" s="560">
        <v>-1</v>
      </c>
      <c r="AM568" s="560">
        <v>-26</v>
      </c>
      <c r="AN568" s="560">
        <v>-26</v>
      </c>
      <c r="AO568" s="560">
        <v>-7</v>
      </c>
      <c r="AP568" s="560">
        <v>-1</v>
      </c>
      <c r="AQ568" s="560">
        <v>0</v>
      </c>
      <c r="AR568" s="560">
        <v>0</v>
      </c>
      <c r="AS568" s="560">
        <v>-1</v>
      </c>
      <c r="AT568" s="560">
        <v>-26</v>
      </c>
      <c r="AU568" s="560">
        <v>-26</v>
      </c>
      <c r="AV568" s="560">
        <v>-7</v>
      </c>
      <c r="AW568" s="560">
        <v>-1</v>
      </c>
      <c r="AX568" s="560">
        <v>0</v>
      </c>
      <c r="AY568" s="560">
        <v>0</v>
      </c>
      <c r="AZ568" s="560">
        <v>0</v>
      </c>
      <c r="BA568" s="560">
        <v>0</v>
      </c>
      <c r="BB568" s="560">
        <v>0</v>
      </c>
      <c r="BC568" s="560">
        <v>0</v>
      </c>
      <c r="BD568" s="560">
        <v>0</v>
      </c>
      <c r="BE568" s="560">
        <v>0</v>
      </c>
      <c r="BF568" s="560">
        <v>0</v>
      </c>
      <c r="BG568" s="560">
        <v>0</v>
      </c>
      <c r="BH568" s="560">
        <v>0</v>
      </c>
      <c r="BI568" s="560">
        <v>0</v>
      </c>
      <c r="BJ568" s="560">
        <v>0</v>
      </c>
      <c r="BK568" s="560">
        <v>0</v>
      </c>
      <c r="BL568" s="560">
        <v>0</v>
      </c>
      <c r="BM568" s="560">
        <v>0</v>
      </c>
      <c r="BN568" s="550" t="s">
        <v>4491</v>
      </c>
      <c r="BO568" s="551">
        <v>0</v>
      </c>
      <c r="BP568" s="519">
        <v>0</v>
      </c>
      <c r="BQ568" s="553">
        <v>-61</v>
      </c>
      <c r="BR568" s="519">
        <v>0</v>
      </c>
      <c r="BS568" s="519">
        <v>0</v>
      </c>
      <c r="BT568" s="519">
        <v>0</v>
      </c>
      <c r="BU568" s="529">
        <v>0</v>
      </c>
      <c r="BV568" s="519">
        <v>0</v>
      </c>
      <c r="BW568" s="519">
        <v>0</v>
      </c>
      <c r="BX568" s="519">
        <v>0</v>
      </c>
      <c r="BY568" s="519">
        <v>0</v>
      </c>
      <c r="BZ568" s="519">
        <v>0</v>
      </c>
      <c r="CA568" s="519">
        <v>0</v>
      </c>
      <c r="CB568" s="519">
        <v>0</v>
      </c>
      <c r="CC568" s="519">
        <v>0</v>
      </c>
      <c r="CD568" s="519">
        <v>0</v>
      </c>
      <c r="CE568" s="519">
        <v>0</v>
      </c>
      <c r="CF568" s="519">
        <v>0</v>
      </c>
      <c r="CG568" s="519">
        <v>0</v>
      </c>
      <c r="CH568" s="519">
        <v>0</v>
      </c>
      <c r="CI568" s="519">
        <v>0</v>
      </c>
      <c r="CJ568" s="519">
        <v>0</v>
      </c>
      <c r="CK568" s="623">
        <f t="shared" si="8"/>
        <v>-61</v>
      </c>
      <c r="CL568" s="554">
        <v>-61</v>
      </c>
      <c r="CM568" s="554">
        <v>-61</v>
      </c>
      <c r="CN568" s="554">
        <v>-61</v>
      </c>
      <c r="CO568" s="524">
        <v>4</v>
      </c>
      <c r="CP568" s="726"/>
      <c r="CQ568" s="525" t="s">
        <v>4965</v>
      </c>
      <c r="CR568" s="584" t="s">
        <v>4965</v>
      </c>
      <c r="CS568" s="527" t="s">
        <v>4965</v>
      </c>
      <c r="CT568" s="531" t="s">
        <v>1938</v>
      </c>
      <c r="CU568" s="527" t="s">
        <v>4965</v>
      </c>
    </row>
    <row r="569" spans="1:99" s="71" customFormat="1" ht="12" customHeight="1" x14ac:dyDescent="0.2">
      <c r="A569" s="577" t="s">
        <v>1460</v>
      </c>
      <c r="B569" s="558" t="s">
        <v>1148</v>
      </c>
      <c r="C569" s="558" t="s">
        <v>1432</v>
      </c>
      <c r="D569" s="558" t="s">
        <v>3129</v>
      </c>
      <c r="E569" s="560" t="s">
        <v>1149</v>
      </c>
      <c r="F569" s="558" t="s">
        <v>1432</v>
      </c>
      <c r="G569" s="558" t="s">
        <v>1150</v>
      </c>
      <c r="H569" s="558" t="s">
        <v>2717</v>
      </c>
      <c r="I569" s="558" t="s">
        <v>1432</v>
      </c>
      <c r="J569" s="558">
        <v>527156</v>
      </c>
      <c r="K569" s="558">
        <v>175243</v>
      </c>
      <c r="L569" s="512" t="s">
        <v>3084</v>
      </c>
      <c r="M569" s="562" t="s">
        <v>1151</v>
      </c>
      <c r="N569" s="562" t="s">
        <v>1432</v>
      </c>
      <c r="O569" s="558">
        <v>97</v>
      </c>
      <c r="P569" s="558">
        <v>0</v>
      </c>
      <c r="Q569" s="563">
        <v>-97</v>
      </c>
      <c r="R569" s="558" t="s">
        <v>843</v>
      </c>
      <c r="S569" s="558" t="s">
        <v>1154</v>
      </c>
      <c r="T569" s="562" t="s">
        <v>844</v>
      </c>
      <c r="U569" s="561">
        <v>41200</v>
      </c>
      <c r="V569" s="561"/>
      <c r="W569" s="558" t="s">
        <v>1439</v>
      </c>
      <c r="X569" s="562" t="s">
        <v>1432</v>
      </c>
      <c r="Y569" s="558" t="s">
        <v>1442</v>
      </c>
      <c r="Z569" s="558" t="s">
        <v>1443</v>
      </c>
      <c r="AA569" s="558" t="s">
        <v>1443</v>
      </c>
      <c r="AB569" s="558" t="s">
        <v>1444</v>
      </c>
      <c r="AC569" s="576">
        <v>0</v>
      </c>
      <c r="AD569" s="592"/>
      <c r="AE569" s="592"/>
      <c r="AF569" s="547"/>
      <c r="AG569" s="517" t="s">
        <v>1931</v>
      </c>
      <c r="AH569" s="560" t="s">
        <v>3905</v>
      </c>
      <c r="AI569" s="560"/>
      <c r="AJ569" s="560">
        <v>0</v>
      </c>
      <c r="AK569" s="560">
        <v>0</v>
      </c>
      <c r="AL569" s="560">
        <v>-2</v>
      </c>
      <c r="AM569" s="560">
        <v>-31</v>
      </c>
      <c r="AN569" s="560">
        <v>-39</v>
      </c>
      <c r="AO569" s="560">
        <v>-25</v>
      </c>
      <c r="AP569" s="560">
        <v>0</v>
      </c>
      <c r="AQ569" s="560">
        <v>0</v>
      </c>
      <c r="AR569" s="560">
        <v>0</v>
      </c>
      <c r="AS569" s="560">
        <v>-2</v>
      </c>
      <c r="AT569" s="560">
        <v>-31</v>
      </c>
      <c r="AU569" s="560">
        <v>-39</v>
      </c>
      <c r="AV569" s="560">
        <v>-25</v>
      </c>
      <c r="AW569" s="560">
        <v>0</v>
      </c>
      <c r="AX569" s="560">
        <v>0</v>
      </c>
      <c r="AY569" s="560">
        <v>0</v>
      </c>
      <c r="AZ569" s="560">
        <v>0</v>
      </c>
      <c r="BA569" s="560">
        <v>0</v>
      </c>
      <c r="BB569" s="560">
        <v>0</v>
      </c>
      <c r="BC569" s="560">
        <v>0</v>
      </c>
      <c r="BD569" s="560">
        <v>0</v>
      </c>
      <c r="BE569" s="560">
        <v>0</v>
      </c>
      <c r="BF569" s="560">
        <v>0</v>
      </c>
      <c r="BG569" s="560">
        <v>0</v>
      </c>
      <c r="BH569" s="560">
        <v>0</v>
      </c>
      <c r="BI569" s="560">
        <v>0</v>
      </c>
      <c r="BJ569" s="560">
        <v>0</v>
      </c>
      <c r="BK569" s="560">
        <v>0</v>
      </c>
      <c r="BL569" s="560">
        <v>0</v>
      </c>
      <c r="BM569" s="560">
        <v>0</v>
      </c>
      <c r="BN569" s="550" t="s">
        <v>4491</v>
      </c>
      <c r="BO569" s="551">
        <v>0</v>
      </c>
      <c r="BP569" s="519">
        <v>0</v>
      </c>
      <c r="BQ569" s="553">
        <v>-97</v>
      </c>
      <c r="BR569" s="519">
        <v>0</v>
      </c>
      <c r="BS569" s="519">
        <v>0</v>
      </c>
      <c r="BT569" s="519">
        <v>0</v>
      </c>
      <c r="BU569" s="529">
        <v>0</v>
      </c>
      <c r="BV569" s="519">
        <v>0</v>
      </c>
      <c r="BW569" s="519">
        <v>0</v>
      </c>
      <c r="BX569" s="519">
        <v>0</v>
      </c>
      <c r="BY569" s="519">
        <v>0</v>
      </c>
      <c r="BZ569" s="519">
        <v>0</v>
      </c>
      <c r="CA569" s="519">
        <v>0</v>
      </c>
      <c r="CB569" s="519">
        <v>0</v>
      </c>
      <c r="CC569" s="519">
        <v>0</v>
      </c>
      <c r="CD569" s="519">
        <v>0</v>
      </c>
      <c r="CE569" s="519">
        <v>0</v>
      </c>
      <c r="CF569" s="519">
        <v>0</v>
      </c>
      <c r="CG569" s="519">
        <v>0</v>
      </c>
      <c r="CH569" s="519">
        <v>0</v>
      </c>
      <c r="CI569" s="519">
        <v>0</v>
      </c>
      <c r="CJ569" s="519">
        <v>0</v>
      </c>
      <c r="CK569" s="623">
        <f t="shared" si="8"/>
        <v>-97</v>
      </c>
      <c r="CL569" s="554">
        <v>-97</v>
      </c>
      <c r="CM569" s="554">
        <v>-97</v>
      </c>
      <c r="CN569" s="554">
        <v>-97</v>
      </c>
      <c r="CO569" s="524">
        <v>4</v>
      </c>
      <c r="CP569" s="726"/>
      <c r="CQ569" s="525" t="s">
        <v>4965</v>
      </c>
      <c r="CR569" s="584" t="s">
        <v>4965</v>
      </c>
      <c r="CS569" s="527" t="s">
        <v>4965</v>
      </c>
      <c r="CT569" s="531" t="s">
        <v>1938</v>
      </c>
      <c r="CU569" s="527" t="s">
        <v>4965</v>
      </c>
    </row>
    <row r="570" spans="1:99" s="71" customFormat="1" ht="12" customHeight="1" x14ac:dyDescent="0.2">
      <c r="A570" s="577" t="s">
        <v>1460</v>
      </c>
      <c r="B570" s="558" t="s">
        <v>1148</v>
      </c>
      <c r="C570" s="558" t="s">
        <v>1432</v>
      </c>
      <c r="D570" s="558" t="s">
        <v>3130</v>
      </c>
      <c r="E570" s="560" t="s">
        <v>1149</v>
      </c>
      <c r="F570" s="558" t="s">
        <v>1432</v>
      </c>
      <c r="G570" s="558" t="s">
        <v>1150</v>
      </c>
      <c r="H570" s="558" t="s">
        <v>2717</v>
      </c>
      <c r="I570" s="558" t="s">
        <v>1432</v>
      </c>
      <c r="J570" s="558">
        <v>527156</v>
      </c>
      <c r="K570" s="558">
        <v>175243</v>
      </c>
      <c r="L570" s="512" t="s">
        <v>3084</v>
      </c>
      <c r="M570" s="562" t="s">
        <v>1151</v>
      </c>
      <c r="N570" s="562" t="s">
        <v>1432</v>
      </c>
      <c r="O570" s="558">
        <v>0</v>
      </c>
      <c r="P570" s="558">
        <v>47</v>
      </c>
      <c r="Q570" s="563">
        <v>47</v>
      </c>
      <c r="R570" s="558" t="s">
        <v>843</v>
      </c>
      <c r="S570" s="558" t="s">
        <v>1154</v>
      </c>
      <c r="T570" s="562" t="s">
        <v>844</v>
      </c>
      <c r="U570" s="561">
        <v>41200</v>
      </c>
      <c r="V570" s="561"/>
      <c r="W570" s="558" t="s">
        <v>1439</v>
      </c>
      <c r="X570" s="562" t="s">
        <v>1432</v>
      </c>
      <c r="Y570" s="558" t="s">
        <v>1442</v>
      </c>
      <c r="Z570" s="558" t="s">
        <v>1443</v>
      </c>
      <c r="AA570" s="558" t="s">
        <v>1443</v>
      </c>
      <c r="AB570" s="558" t="s">
        <v>1444</v>
      </c>
      <c r="AC570" s="576">
        <v>0.16900000000000001</v>
      </c>
      <c r="AD570" s="592"/>
      <c r="AE570" s="592"/>
      <c r="AF570" s="547"/>
      <c r="AG570" s="517" t="s">
        <v>3063</v>
      </c>
      <c r="AH570" s="560" t="s">
        <v>1445</v>
      </c>
      <c r="AI570" s="560"/>
      <c r="AJ570" s="560">
        <v>0</v>
      </c>
      <c r="AK570" s="560">
        <v>47</v>
      </c>
      <c r="AL570" s="560">
        <v>0</v>
      </c>
      <c r="AM570" s="560">
        <v>13</v>
      </c>
      <c r="AN570" s="560">
        <v>27</v>
      </c>
      <c r="AO570" s="560">
        <v>4</v>
      </c>
      <c r="AP570" s="560">
        <v>3</v>
      </c>
      <c r="AQ570" s="560">
        <v>0</v>
      </c>
      <c r="AR570" s="560">
        <v>0</v>
      </c>
      <c r="AS570" s="560">
        <v>0</v>
      </c>
      <c r="AT570" s="560">
        <v>13</v>
      </c>
      <c r="AU570" s="560">
        <v>27</v>
      </c>
      <c r="AV570" s="560">
        <v>4</v>
      </c>
      <c r="AW570" s="560">
        <v>3</v>
      </c>
      <c r="AX570" s="560">
        <v>0</v>
      </c>
      <c r="AY570" s="560">
        <v>0</v>
      </c>
      <c r="AZ570" s="560">
        <v>0</v>
      </c>
      <c r="BA570" s="560">
        <v>0</v>
      </c>
      <c r="BB570" s="560">
        <v>0</v>
      </c>
      <c r="BC570" s="560">
        <v>0</v>
      </c>
      <c r="BD570" s="560">
        <v>0</v>
      </c>
      <c r="BE570" s="560">
        <v>0</v>
      </c>
      <c r="BF570" s="560">
        <v>0</v>
      </c>
      <c r="BG570" s="560">
        <v>0</v>
      </c>
      <c r="BH570" s="560">
        <v>0</v>
      </c>
      <c r="BI570" s="560">
        <v>0</v>
      </c>
      <c r="BJ570" s="560">
        <v>0</v>
      </c>
      <c r="BK570" s="560">
        <v>0</v>
      </c>
      <c r="BL570" s="560">
        <v>0</v>
      </c>
      <c r="BM570" s="560">
        <v>0</v>
      </c>
      <c r="BN570" s="550" t="s">
        <v>4491</v>
      </c>
      <c r="BO570" s="551">
        <v>0</v>
      </c>
      <c r="BP570" s="519">
        <v>0</v>
      </c>
      <c r="BQ570" s="528">
        <v>0</v>
      </c>
      <c r="BR570" s="590">
        <v>47</v>
      </c>
      <c r="BS570" s="519">
        <v>0</v>
      </c>
      <c r="BT570" s="519">
        <v>0</v>
      </c>
      <c r="BU570" s="529">
        <v>0</v>
      </c>
      <c r="BV570" s="519">
        <v>0</v>
      </c>
      <c r="BW570" s="519">
        <v>0</v>
      </c>
      <c r="BX570" s="519">
        <v>0</v>
      </c>
      <c r="BY570" s="519">
        <v>0</v>
      </c>
      <c r="BZ570" s="519">
        <v>0</v>
      </c>
      <c r="CA570" s="519">
        <v>0</v>
      </c>
      <c r="CB570" s="519">
        <v>0</v>
      </c>
      <c r="CC570" s="519">
        <v>0</v>
      </c>
      <c r="CD570" s="519">
        <v>0</v>
      </c>
      <c r="CE570" s="519">
        <v>0</v>
      </c>
      <c r="CF570" s="519">
        <v>0</v>
      </c>
      <c r="CG570" s="519">
        <v>0</v>
      </c>
      <c r="CH570" s="519">
        <v>0</v>
      </c>
      <c r="CI570" s="519">
        <v>0</v>
      </c>
      <c r="CJ570" s="519">
        <v>0</v>
      </c>
      <c r="CK570" s="623">
        <f t="shared" si="8"/>
        <v>47</v>
      </c>
      <c r="CL570" s="554">
        <v>47</v>
      </c>
      <c r="CM570" s="554">
        <v>47</v>
      </c>
      <c r="CN570" s="554">
        <v>47</v>
      </c>
      <c r="CO570" s="524">
        <v>5</v>
      </c>
      <c r="CP570" s="726"/>
      <c r="CQ570" s="525" t="s">
        <v>4965</v>
      </c>
      <c r="CR570" s="584" t="s">
        <v>4965</v>
      </c>
      <c r="CS570" s="527" t="s">
        <v>4965</v>
      </c>
      <c r="CT570" s="531" t="s">
        <v>1938</v>
      </c>
      <c r="CU570" s="527" t="s">
        <v>4965</v>
      </c>
    </row>
    <row r="571" spans="1:99" s="71" customFormat="1" ht="12" customHeight="1" x14ac:dyDescent="0.2">
      <c r="A571" s="577" t="s">
        <v>1460</v>
      </c>
      <c r="B571" s="558" t="s">
        <v>1148</v>
      </c>
      <c r="C571" s="558" t="s">
        <v>1432</v>
      </c>
      <c r="D571" s="558" t="s">
        <v>3131</v>
      </c>
      <c r="E571" s="560" t="s">
        <v>1149</v>
      </c>
      <c r="F571" s="558" t="s">
        <v>1432</v>
      </c>
      <c r="G571" s="558" t="s">
        <v>1150</v>
      </c>
      <c r="H571" s="558" t="s">
        <v>2717</v>
      </c>
      <c r="I571" s="558" t="s">
        <v>1432</v>
      </c>
      <c r="J571" s="558">
        <v>527156</v>
      </c>
      <c r="K571" s="558">
        <v>175243</v>
      </c>
      <c r="L571" s="512" t="s">
        <v>3084</v>
      </c>
      <c r="M571" s="562" t="s">
        <v>1151</v>
      </c>
      <c r="N571" s="562" t="s">
        <v>1432</v>
      </c>
      <c r="O571" s="558">
        <v>0</v>
      </c>
      <c r="P571" s="558">
        <v>85</v>
      </c>
      <c r="Q571" s="563">
        <v>85</v>
      </c>
      <c r="R571" s="558" t="s">
        <v>843</v>
      </c>
      <c r="S571" s="558" t="s">
        <v>1154</v>
      </c>
      <c r="T571" s="562" t="s">
        <v>844</v>
      </c>
      <c r="U571" s="561">
        <v>41200</v>
      </c>
      <c r="V571" s="561"/>
      <c r="W571" s="558" t="s">
        <v>1439</v>
      </c>
      <c r="X571" s="562" t="s">
        <v>1432</v>
      </c>
      <c r="Y571" s="558" t="s">
        <v>1442</v>
      </c>
      <c r="Z571" s="558" t="s">
        <v>1443</v>
      </c>
      <c r="AA571" s="558" t="s">
        <v>1443</v>
      </c>
      <c r="AB571" s="558" t="s">
        <v>1444</v>
      </c>
      <c r="AC571" s="576">
        <v>0.30499999999999999</v>
      </c>
      <c r="AD571" s="592"/>
      <c r="AE571" s="592"/>
      <c r="AF571" s="547"/>
      <c r="AG571" s="517" t="s">
        <v>1931</v>
      </c>
      <c r="AH571" s="560" t="s">
        <v>3905</v>
      </c>
      <c r="AI571" s="560"/>
      <c r="AJ571" s="560">
        <v>0</v>
      </c>
      <c r="AK571" s="560">
        <v>85</v>
      </c>
      <c r="AL571" s="560">
        <v>0</v>
      </c>
      <c r="AM571" s="560">
        <v>18</v>
      </c>
      <c r="AN571" s="560">
        <v>38</v>
      </c>
      <c r="AO571" s="560">
        <v>26</v>
      </c>
      <c r="AP571" s="560">
        <v>3</v>
      </c>
      <c r="AQ571" s="560">
        <v>0</v>
      </c>
      <c r="AR571" s="560">
        <v>0</v>
      </c>
      <c r="AS571" s="560">
        <v>0</v>
      </c>
      <c r="AT571" s="560">
        <v>18</v>
      </c>
      <c r="AU571" s="560">
        <v>38</v>
      </c>
      <c r="AV571" s="560">
        <v>26</v>
      </c>
      <c r="AW571" s="560">
        <v>3</v>
      </c>
      <c r="AX571" s="560">
        <v>0</v>
      </c>
      <c r="AY571" s="560">
        <v>0</v>
      </c>
      <c r="AZ571" s="560">
        <v>0</v>
      </c>
      <c r="BA571" s="560">
        <v>0</v>
      </c>
      <c r="BB571" s="560">
        <v>0</v>
      </c>
      <c r="BC571" s="560">
        <v>0</v>
      </c>
      <c r="BD571" s="560">
        <v>0</v>
      </c>
      <c r="BE571" s="560">
        <v>0</v>
      </c>
      <c r="BF571" s="560">
        <v>0</v>
      </c>
      <c r="BG571" s="560">
        <v>0</v>
      </c>
      <c r="BH571" s="560">
        <v>0</v>
      </c>
      <c r="BI571" s="560">
        <v>0</v>
      </c>
      <c r="BJ571" s="560">
        <v>0</v>
      </c>
      <c r="BK571" s="560">
        <v>0</v>
      </c>
      <c r="BL571" s="560">
        <v>0</v>
      </c>
      <c r="BM571" s="560">
        <v>0</v>
      </c>
      <c r="BN571" s="550" t="s">
        <v>4491</v>
      </c>
      <c r="BO571" s="551">
        <v>0</v>
      </c>
      <c r="BP571" s="519">
        <v>0</v>
      </c>
      <c r="BQ571" s="528">
        <v>0</v>
      </c>
      <c r="BR571" s="590">
        <v>85</v>
      </c>
      <c r="BS571" s="519">
        <v>0</v>
      </c>
      <c r="BT571" s="519">
        <v>0</v>
      </c>
      <c r="BU571" s="529">
        <v>0</v>
      </c>
      <c r="BV571" s="519">
        <v>0</v>
      </c>
      <c r="BW571" s="519">
        <v>0</v>
      </c>
      <c r="BX571" s="519">
        <v>0</v>
      </c>
      <c r="BY571" s="519">
        <v>0</v>
      </c>
      <c r="BZ571" s="519">
        <v>0</v>
      </c>
      <c r="CA571" s="519">
        <v>0</v>
      </c>
      <c r="CB571" s="519">
        <v>0</v>
      </c>
      <c r="CC571" s="519">
        <v>0</v>
      </c>
      <c r="CD571" s="519">
        <v>0</v>
      </c>
      <c r="CE571" s="519">
        <v>0</v>
      </c>
      <c r="CF571" s="519">
        <v>0</v>
      </c>
      <c r="CG571" s="519">
        <v>0</v>
      </c>
      <c r="CH571" s="519">
        <v>0</v>
      </c>
      <c r="CI571" s="519">
        <v>0</v>
      </c>
      <c r="CJ571" s="519">
        <v>0</v>
      </c>
      <c r="CK571" s="623">
        <f t="shared" si="8"/>
        <v>85</v>
      </c>
      <c r="CL571" s="554">
        <v>85</v>
      </c>
      <c r="CM571" s="554">
        <v>85</v>
      </c>
      <c r="CN571" s="554">
        <v>85</v>
      </c>
      <c r="CO571" s="524">
        <v>5</v>
      </c>
      <c r="CP571" s="726"/>
      <c r="CQ571" s="525" t="s">
        <v>4965</v>
      </c>
      <c r="CR571" s="584" t="s">
        <v>4965</v>
      </c>
      <c r="CS571" s="527" t="s">
        <v>4965</v>
      </c>
      <c r="CT571" s="531" t="s">
        <v>1938</v>
      </c>
      <c r="CU571" s="527" t="s">
        <v>4965</v>
      </c>
    </row>
    <row r="572" spans="1:99" s="71" customFormat="1" ht="12" customHeight="1" x14ac:dyDescent="0.2">
      <c r="A572" s="577" t="s">
        <v>1460</v>
      </c>
      <c r="B572" s="558" t="s">
        <v>1148</v>
      </c>
      <c r="C572" s="558" t="s">
        <v>1432</v>
      </c>
      <c r="D572" s="558" t="s">
        <v>3132</v>
      </c>
      <c r="E572" s="560" t="s">
        <v>1149</v>
      </c>
      <c r="F572" s="558" t="s">
        <v>1432</v>
      </c>
      <c r="G572" s="558" t="s">
        <v>1150</v>
      </c>
      <c r="H572" s="558" t="s">
        <v>2717</v>
      </c>
      <c r="I572" s="558" t="s">
        <v>1432</v>
      </c>
      <c r="J572" s="558">
        <v>527156</v>
      </c>
      <c r="K572" s="558">
        <v>175243</v>
      </c>
      <c r="L572" s="512" t="s">
        <v>3084</v>
      </c>
      <c r="M572" s="562" t="s">
        <v>1151</v>
      </c>
      <c r="N572" s="562" t="s">
        <v>1432</v>
      </c>
      <c r="O572" s="558">
        <v>0</v>
      </c>
      <c r="P572" s="558">
        <v>4</v>
      </c>
      <c r="Q572" s="563">
        <v>4</v>
      </c>
      <c r="R572" s="558" t="s">
        <v>843</v>
      </c>
      <c r="S572" s="558" t="s">
        <v>1154</v>
      </c>
      <c r="T572" s="562" t="s">
        <v>844</v>
      </c>
      <c r="U572" s="561">
        <v>41200</v>
      </c>
      <c r="V572" s="561"/>
      <c r="W572" s="558" t="s">
        <v>1439</v>
      </c>
      <c r="X572" s="562" t="s">
        <v>1432</v>
      </c>
      <c r="Y572" s="558" t="s">
        <v>1442</v>
      </c>
      <c r="Z572" s="558" t="s">
        <v>1443</v>
      </c>
      <c r="AA572" s="558" t="s">
        <v>1443</v>
      </c>
      <c r="AB572" s="558" t="s">
        <v>1444</v>
      </c>
      <c r="AC572" s="576">
        <v>1.4E-2</v>
      </c>
      <c r="AD572" s="592"/>
      <c r="AE572" s="592"/>
      <c r="AF572" s="547"/>
      <c r="AG572" s="517" t="s">
        <v>628</v>
      </c>
      <c r="AH572" s="560" t="s">
        <v>3279</v>
      </c>
      <c r="AI572" s="560"/>
      <c r="AJ572" s="560">
        <v>0</v>
      </c>
      <c r="AK572" s="560">
        <v>4</v>
      </c>
      <c r="AL572" s="560">
        <v>0</v>
      </c>
      <c r="AM572" s="560">
        <v>1</v>
      </c>
      <c r="AN572" s="560">
        <v>1</v>
      </c>
      <c r="AO572" s="560">
        <v>1</v>
      </c>
      <c r="AP572" s="560">
        <v>1</v>
      </c>
      <c r="AQ572" s="560">
        <v>0</v>
      </c>
      <c r="AR572" s="560">
        <v>0</v>
      </c>
      <c r="AS572" s="560">
        <v>0</v>
      </c>
      <c r="AT572" s="560">
        <v>1</v>
      </c>
      <c r="AU572" s="560">
        <v>1</v>
      </c>
      <c r="AV572" s="560">
        <v>1</v>
      </c>
      <c r="AW572" s="560">
        <v>1</v>
      </c>
      <c r="AX572" s="560">
        <v>0</v>
      </c>
      <c r="AY572" s="560">
        <v>0</v>
      </c>
      <c r="AZ572" s="560">
        <v>0</v>
      </c>
      <c r="BA572" s="560">
        <v>0</v>
      </c>
      <c r="BB572" s="560">
        <v>0</v>
      </c>
      <c r="BC572" s="560">
        <v>0</v>
      </c>
      <c r="BD572" s="560">
        <v>0</v>
      </c>
      <c r="BE572" s="560">
        <v>0</v>
      </c>
      <c r="BF572" s="560">
        <v>0</v>
      </c>
      <c r="BG572" s="560">
        <v>0</v>
      </c>
      <c r="BH572" s="560">
        <v>0</v>
      </c>
      <c r="BI572" s="560">
        <v>0</v>
      </c>
      <c r="BJ572" s="560">
        <v>0</v>
      </c>
      <c r="BK572" s="560">
        <v>0</v>
      </c>
      <c r="BL572" s="560">
        <v>0</v>
      </c>
      <c r="BM572" s="560">
        <v>0</v>
      </c>
      <c r="BN572" s="550" t="s">
        <v>4491</v>
      </c>
      <c r="BO572" s="551">
        <v>0</v>
      </c>
      <c r="BP572" s="519">
        <v>0</v>
      </c>
      <c r="BQ572" s="528">
        <v>0</v>
      </c>
      <c r="BR572" s="519">
        <v>0</v>
      </c>
      <c r="BS572" s="552">
        <v>1</v>
      </c>
      <c r="BT572" s="552">
        <v>3</v>
      </c>
      <c r="BU572" s="529">
        <v>0</v>
      </c>
      <c r="BV572" s="519">
        <v>0</v>
      </c>
      <c r="BW572" s="519">
        <v>0</v>
      </c>
      <c r="BX572" s="519">
        <v>0</v>
      </c>
      <c r="BY572" s="519">
        <v>0</v>
      </c>
      <c r="BZ572" s="519">
        <v>0</v>
      </c>
      <c r="CA572" s="519">
        <v>0</v>
      </c>
      <c r="CB572" s="519">
        <v>0</v>
      </c>
      <c r="CC572" s="519">
        <v>0</v>
      </c>
      <c r="CD572" s="519">
        <v>0</v>
      </c>
      <c r="CE572" s="519">
        <v>0</v>
      </c>
      <c r="CF572" s="519">
        <v>0</v>
      </c>
      <c r="CG572" s="519">
        <v>0</v>
      </c>
      <c r="CH572" s="519">
        <v>0</v>
      </c>
      <c r="CI572" s="519">
        <v>0</v>
      </c>
      <c r="CJ572" s="519">
        <v>0</v>
      </c>
      <c r="CK572" s="623">
        <f t="shared" si="8"/>
        <v>4</v>
      </c>
      <c r="CL572" s="554">
        <v>4</v>
      </c>
      <c r="CM572" s="554">
        <v>4</v>
      </c>
      <c r="CN572" s="554">
        <v>4</v>
      </c>
      <c r="CO572" s="524">
        <v>4</v>
      </c>
      <c r="CP572" s="726"/>
      <c r="CQ572" s="525" t="s">
        <v>4965</v>
      </c>
      <c r="CR572" s="584" t="s">
        <v>4965</v>
      </c>
      <c r="CS572" s="527" t="s">
        <v>4965</v>
      </c>
      <c r="CT572" s="531" t="s">
        <v>1938</v>
      </c>
      <c r="CU572" s="527" t="s">
        <v>4965</v>
      </c>
    </row>
    <row r="573" spans="1:99" s="71" customFormat="1" ht="12" customHeight="1" x14ac:dyDescent="0.2">
      <c r="A573" s="577" t="s">
        <v>1460</v>
      </c>
      <c r="B573" s="558" t="s">
        <v>1148</v>
      </c>
      <c r="C573" s="558" t="s">
        <v>1432</v>
      </c>
      <c r="D573" s="558" t="s">
        <v>3133</v>
      </c>
      <c r="E573" s="560" t="s">
        <v>1149</v>
      </c>
      <c r="F573" s="558" t="s">
        <v>1432</v>
      </c>
      <c r="G573" s="558" t="s">
        <v>1150</v>
      </c>
      <c r="H573" s="558" t="s">
        <v>2717</v>
      </c>
      <c r="I573" s="558" t="s">
        <v>1432</v>
      </c>
      <c r="J573" s="558">
        <v>527156</v>
      </c>
      <c r="K573" s="558">
        <v>175243</v>
      </c>
      <c r="L573" s="512" t="s">
        <v>3084</v>
      </c>
      <c r="M573" s="562" t="s">
        <v>1151</v>
      </c>
      <c r="N573" s="562" t="s">
        <v>1432</v>
      </c>
      <c r="O573" s="558">
        <v>0</v>
      </c>
      <c r="P573" s="558">
        <v>135</v>
      </c>
      <c r="Q573" s="563">
        <v>135</v>
      </c>
      <c r="R573" s="558" t="s">
        <v>843</v>
      </c>
      <c r="S573" s="558" t="s">
        <v>1154</v>
      </c>
      <c r="T573" s="562" t="s">
        <v>844</v>
      </c>
      <c r="U573" s="561">
        <v>41200</v>
      </c>
      <c r="V573" s="561"/>
      <c r="W573" s="558" t="s">
        <v>1439</v>
      </c>
      <c r="X573" s="562" t="s">
        <v>1432</v>
      </c>
      <c r="Y573" s="558" t="s">
        <v>1442</v>
      </c>
      <c r="Z573" s="558" t="s">
        <v>1443</v>
      </c>
      <c r="AA573" s="558" t="s">
        <v>1443</v>
      </c>
      <c r="AB573" s="558" t="s">
        <v>1444</v>
      </c>
      <c r="AC573" s="576">
        <v>0.48499999999999999</v>
      </c>
      <c r="AD573" s="592"/>
      <c r="AE573" s="592"/>
      <c r="AF573" s="547"/>
      <c r="AG573" s="517" t="s">
        <v>3063</v>
      </c>
      <c r="AH573" s="560" t="s">
        <v>1445</v>
      </c>
      <c r="AI573" s="560"/>
      <c r="AJ573" s="560">
        <v>0</v>
      </c>
      <c r="AK573" s="560">
        <v>135</v>
      </c>
      <c r="AL573" s="560">
        <v>0</v>
      </c>
      <c r="AM573" s="560">
        <v>38</v>
      </c>
      <c r="AN573" s="560">
        <v>77</v>
      </c>
      <c r="AO573" s="560">
        <v>13</v>
      </c>
      <c r="AP573" s="560">
        <v>7</v>
      </c>
      <c r="AQ573" s="560">
        <v>0</v>
      </c>
      <c r="AR573" s="560">
        <v>0</v>
      </c>
      <c r="AS573" s="560">
        <v>0</v>
      </c>
      <c r="AT573" s="560">
        <v>38</v>
      </c>
      <c r="AU573" s="560">
        <v>77</v>
      </c>
      <c r="AV573" s="560">
        <v>13</v>
      </c>
      <c r="AW573" s="560">
        <v>7</v>
      </c>
      <c r="AX573" s="560">
        <v>0</v>
      </c>
      <c r="AY573" s="560">
        <v>0</v>
      </c>
      <c r="AZ573" s="560">
        <v>0</v>
      </c>
      <c r="BA573" s="560">
        <v>0</v>
      </c>
      <c r="BB573" s="560">
        <v>0</v>
      </c>
      <c r="BC573" s="560">
        <v>0</v>
      </c>
      <c r="BD573" s="560">
        <v>0</v>
      </c>
      <c r="BE573" s="560">
        <v>0</v>
      </c>
      <c r="BF573" s="560">
        <v>0</v>
      </c>
      <c r="BG573" s="560">
        <v>0</v>
      </c>
      <c r="BH573" s="560">
        <v>0</v>
      </c>
      <c r="BI573" s="560">
        <v>0</v>
      </c>
      <c r="BJ573" s="560">
        <v>0</v>
      </c>
      <c r="BK573" s="560">
        <v>0</v>
      </c>
      <c r="BL573" s="560">
        <v>0</v>
      </c>
      <c r="BM573" s="560">
        <v>0</v>
      </c>
      <c r="BN573" s="550" t="s">
        <v>4491</v>
      </c>
      <c r="BO573" s="551">
        <v>0</v>
      </c>
      <c r="BP573" s="519">
        <v>0</v>
      </c>
      <c r="BQ573" s="528">
        <v>0</v>
      </c>
      <c r="BR573" s="519">
        <v>0</v>
      </c>
      <c r="BS573" s="519">
        <v>0</v>
      </c>
      <c r="BT573" s="590">
        <v>27</v>
      </c>
      <c r="BU573" s="590">
        <v>108</v>
      </c>
      <c r="BV573" s="519">
        <v>0</v>
      </c>
      <c r="BW573" s="519">
        <v>0</v>
      </c>
      <c r="BX573" s="519">
        <v>0</v>
      </c>
      <c r="BY573" s="519">
        <v>0</v>
      </c>
      <c r="BZ573" s="519">
        <v>0</v>
      </c>
      <c r="CA573" s="519">
        <v>0</v>
      </c>
      <c r="CB573" s="519">
        <v>0</v>
      </c>
      <c r="CC573" s="519">
        <v>0</v>
      </c>
      <c r="CD573" s="519">
        <v>0</v>
      </c>
      <c r="CE573" s="519">
        <v>0</v>
      </c>
      <c r="CF573" s="519">
        <v>0</v>
      </c>
      <c r="CG573" s="519">
        <v>0</v>
      </c>
      <c r="CH573" s="519">
        <v>0</v>
      </c>
      <c r="CI573" s="519">
        <v>0</v>
      </c>
      <c r="CJ573" s="519">
        <v>0</v>
      </c>
      <c r="CK573" s="623">
        <f t="shared" si="8"/>
        <v>135</v>
      </c>
      <c r="CL573" s="554">
        <v>135</v>
      </c>
      <c r="CM573" s="554">
        <v>135</v>
      </c>
      <c r="CN573" s="554">
        <v>135</v>
      </c>
      <c r="CO573" s="524">
        <v>5</v>
      </c>
      <c r="CP573" s="726"/>
      <c r="CQ573" s="525" t="s">
        <v>4965</v>
      </c>
      <c r="CR573" s="584" t="s">
        <v>4965</v>
      </c>
      <c r="CS573" s="527" t="s">
        <v>4965</v>
      </c>
      <c r="CT573" s="531" t="s">
        <v>1938</v>
      </c>
      <c r="CU573" s="527" t="s">
        <v>4965</v>
      </c>
    </row>
    <row r="574" spans="1:99" s="71" customFormat="1" ht="12" customHeight="1" x14ac:dyDescent="0.2">
      <c r="A574" s="577" t="s">
        <v>1460</v>
      </c>
      <c r="B574" s="558" t="s">
        <v>1148</v>
      </c>
      <c r="C574" s="558" t="s">
        <v>1432</v>
      </c>
      <c r="D574" s="558" t="s">
        <v>3134</v>
      </c>
      <c r="E574" s="560" t="s">
        <v>1149</v>
      </c>
      <c r="F574" s="558" t="s">
        <v>1432</v>
      </c>
      <c r="G574" s="558" t="s">
        <v>1150</v>
      </c>
      <c r="H574" s="558" t="s">
        <v>2717</v>
      </c>
      <c r="I574" s="558" t="s">
        <v>1432</v>
      </c>
      <c r="J574" s="558">
        <v>527156</v>
      </c>
      <c r="K574" s="558">
        <v>175243</v>
      </c>
      <c r="L574" s="512" t="s">
        <v>3084</v>
      </c>
      <c r="M574" s="562" t="s">
        <v>1151</v>
      </c>
      <c r="N574" s="562" t="s">
        <v>1432</v>
      </c>
      <c r="O574" s="558">
        <v>0</v>
      </c>
      <c r="P574" s="558">
        <v>42</v>
      </c>
      <c r="Q574" s="563">
        <v>42</v>
      </c>
      <c r="R574" s="558" t="s">
        <v>843</v>
      </c>
      <c r="S574" s="558" t="s">
        <v>1154</v>
      </c>
      <c r="T574" s="562" t="s">
        <v>844</v>
      </c>
      <c r="U574" s="561">
        <v>41200</v>
      </c>
      <c r="V574" s="561"/>
      <c r="W574" s="558" t="s">
        <v>1439</v>
      </c>
      <c r="X574" s="562" t="s">
        <v>1432</v>
      </c>
      <c r="Y574" s="558" t="s">
        <v>1442</v>
      </c>
      <c r="Z574" s="558" t="s">
        <v>1443</v>
      </c>
      <c r="AA574" s="558" t="s">
        <v>1443</v>
      </c>
      <c r="AB574" s="558" t="s">
        <v>1444</v>
      </c>
      <c r="AC574" s="576">
        <v>0.151</v>
      </c>
      <c r="AD574" s="592"/>
      <c r="AE574" s="592"/>
      <c r="AF574" s="547"/>
      <c r="AG574" s="517" t="s">
        <v>1931</v>
      </c>
      <c r="AH574" s="560" t="s">
        <v>3905</v>
      </c>
      <c r="AI574" s="560"/>
      <c r="AJ574" s="560">
        <v>0</v>
      </c>
      <c r="AK574" s="560">
        <v>42</v>
      </c>
      <c r="AL574" s="560">
        <v>0</v>
      </c>
      <c r="AM574" s="560">
        <v>9</v>
      </c>
      <c r="AN574" s="560">
        <v>19</v>
      </c>
      <c r="AO574" s="560">
        <v>13</v>
      </c>
      <c r="AP574" s="560">
        <v>1</v>
      </c>
      <c r="AQ574" s="560">
        <v>0</v>
      </c>
      <c r="AR574" s="560">
        <v>0</v>
      </c>
      <c r="AS574" s="560">
        <v>0</v>
      </c>
      <c r="AT574" s="560">
        <v>9</v>
      </c>
      <c r="AU574" s="560">
        <v>19</v>
      </c>
      <c r="AV574" s="560">
        <v>13</v>
      </c>
      <c r="AW574" s="560">
        <v>1</v>
      </c>
      <c r="AX574" s="560">
        <v>0</v>
      </c>
      <c r="AY574" s="560">
        <v>0</v>
      </c>
      <c r="AZ574" s="560">
        <v>0</v>
      </c>
      <c r="BA574" s="560">
        <v>0</v>
      </c>
      <c r="BB574" s="560">
        <v>0</v>
      </c>
      <c r="BC574" s="560">
        <v>0</v>
      </c>
      <c r="BD574" s="560">
        <v>0</v>
      </c>
      <c r="BE574" s="560">
        <v>0</v>
      </c>
      <c r="BF574" s="560">
        <v>0</v>
      </c>
      <c r="BG574" s="560">
        <v>0</v>
      </c>
      <c r="BH574" s="560">
        <v>0</v>
      </c>
      <c r="BI574" s="560">
        <v>0</v>
      </c>
      <c r="BJ574" s="560">
        <v>0</v>
      </c>
      <c r="BK574" s="560">
        <v>0</v>
      </c>
      <c r="BL574" s="560">
        <v>0</v>
      </c>
      <c r="BM574" s="560">
        <v>0</v>
      </c>
      <c r="BN574" s="550" t="s">
        <v>4491</v>
      </c>
      <c r="BO574" s="551">
        <v>0</v>
      </c>
      <c r="BP574" s="519">
        <v>0</v>
      </c>
      <c r="BQ574" s="528">
        <v>0</v>
      </c>
      <c r="BR574" s="519">
        <v>0</v>
      </c>
      <c r="BS574" s="519">
        <v>0</v>
      </c>
      <c r="BT574" s="590">
        <v>8</v>
      </c>
      <c r="BU574" s="590">
        <v>34</v>
      </c>
      <c r="BV574" s="519">
        <v>0</v>
      </c>
      <c r="BW574" s="519">
        <v>0</v>
      </c>
      <c r="BX574" s="519">
        <v>0</v>
      </c>
      <c r="BY574" s="519">
        <v>0</v>
      </c>
      <c r="BZ574" s="519">
        <v>0</v>
      </c>
      <c r="CA574" s="519">
        <v>0</v>
      </c>
      <c r="CB574" s="519">
        <v>0</v>
      </c>
      <c r="CC574" s="519">
        <v>0</v>
      </c>
      <c r="CD574" s="519">
        <v>0</v>
      </c>
      <c r="CE574" s="519">
        <v>0</v>
      </c>
      <c r="CF574" s="519">
        <v>0</v>
      </c>
      <c r="CG574" s="519">
        <v>0</v>
      </c>
      <c r="CH574" s="519">
        <v>0</v>
      </c>
      <c r="CI574" s="519">
        <v>0</v>
      </c>
      <c r="CJ574" s="519">
        <v>0</v>
      </c>
      <c r="CK574" s="623">
        <f t="shared" si="8"/>
        <v>42</v>
      </c>
      <c r="CL574" s="554">
        <v>42</v>
      </c>
      <c r="CM574" s="554">
        <v>42</v>
      </c>
      <c r="CN574" s="554">
        <v>42</v>
      </c>
      <c r="CO574" s="524">
        <v>5</v>
      </c>
      <c r="CP574" s="726"/>
      <c r="CQ574" s="525" t="s">
        <v>4965</v>
      </c>
      <c r="CR574" s="584" t="s">
        <v>4965</v>
      </c>
      <c r="CS574" s="527" t="s">
        <v>4965</v>
      </c>
      <c r="CT574" s="531" t="s">
        <v>1938</v>
      </c>
      <c r="CU574" s="527" t="s">
        <v>4965</v>
      </c>
    </row>
    <row r="575" spans="1:99" s="71" customFormat="1" ht="12" customHeight="1" x14ac:dyDescent="0.2">
      <c r="A575" s="577" t="s">
        <v>1460</v>
      </c>
      <c r="B575" s="558" t="s">
        <v>1148</v>
      </c>
      <c r="C575" s="558" t="s">
        <v>1432</v>
      </c>
      <c r="D575" s="558" t="s">
        <v>3135</v>
      </c>
      <c r="E575" s="560" t="s">
        <v>1149</v>
      </c>
      <c r="F575" s="558" t="s">
        <v>1432</v>
      </c>
      <c r="G575" s="558" t="s">
        <v>1150</v>
      </c>
      <c r="H575" s="558" t="s">
        <v>2717</v>
      </c>
      <c r="I575" s="558" t="s">
        <v>1432</v>
      </c>
      <c r="J575" s="558">
        <v>527156</v>
      </c>
      <c r="K575" s="558">
        <v>175243</v>
      </c>
      <c r="L575" s="512" t="s">
        <v>3084</v>
      </c>
      <c r="M575" s="562" t="s">
        <v>1151</v>
      </c>
      <c r="N575" s="562" t="s">
        <v>1432</v>
      </c>
      <c r="O575" s="558">
        <v>28</v>
      </c>
      <c r="P575" s="558">
        <v>0</v>
      </c>
      <c r="Q575" s="563">
        <v>-28</v>
      </c>
      <c r="R575" s="558" t="s">
        <v>843</v>
      </c>
      <c r="S575" s="558" t="s">
        <v>1154</v>
      </c>
      <c r="T575" s="562" t="s">
        <v>844</v>
      </c>
      <c r="U575" s="561">
        <v>41200</v>
      </c>
      <c r="V575" s="561"/>
      <c r="W575" s="558" t="s">
        <v>1439</v>
      </c>
      <c r="X575" s="562" t="s">
        <v>1432</v>
      </c>
      <c r="Y575" s="558" t="s">
        <v>1442</v>
      </c>
      <c r="Z575" s="558" t="s">
        <v>1443</v>
      </c>
      <c r="AA575" s="558" t="s">
        <v>1443</v>
      </c>
      <c r="AB575" s="558" t="s">
        <v>1444</v>
      </c>
      <c r="AC575" s="576">
        <v>0</v>
      </c>
      <c r="AD575" s="592"/>
      <c r="AE575" s="592"/>
      <c r="AF575" s="547"/>
      <c r="AG575" s="517" t="s">
        <v>3063</v>
      </c>
      <c r="AH575" s="560" t="s">
        <v>1445</v>
      </c>
      <c r="AI575" s="560"/>
      <c r="AJ575" s="560">
        <v>0</v>
      </c>
      <c r="AK575" s="560">
        <v>0</v>
      </c>
      <c r="AL575" s="560">
        <v>-1</v>
      </c>
      <c r="AM575" s="560">
        <v>-12</v>
      </c>
      <c r="AN575" s="560">
        <v>-12</v>
      </c>
      <c r="AO575" s="560">
        <v>-3</v>
      </c>
      <c r="AP575" s="560">
        <v>0</v>
      </c>
      <c r="AQ575" s="560">
        <v>0</v>
      </c>
      <c r="AR575" s="560">
        <v>0</v>
      </c>
      <c r="AS575" s="560">
        <v>-1</v>
      </c>
      <c r="AT575" s="560">
        <v>-12</v>
      </c>
      <c r="AU575" s="560">
        <v>-12</v>
      </c>
      <c r="AV575" s="560">
        <v>-3</v>
      </c>
      <c r="AW575" s="560">
        <v>0</v>
      </c>
      <c r="AX575" s="560">
        <v>0</v>
      </c>
      <c r="AY575" s="560">
        <v>0</v>
      </c>
      <c r="AZ575" s="560">
        <v>0</v>
      </c>
      <c r="BA575" s="560">
        <v>0</v>
      </c>
      <c r="BB575" s="560">
        <v>0</v>
      </c>
      <c r="BC575" s="560">
        <v>0</v>
      </c>
      <c r="BD575" s="560">
        <v>0</v>
      </c>
      <c r="BE575" s="560">
        <v>0</v>
      </c>
      <c r="BF575" s="560">
        <v>0</v>
      </c>
      <c r="BG575" s="560">
        <v>0</v>
      </c>
      <c r="BH575" s="560">
        <v>0</v>
      </c>
      <c r="BI575" s="560">
        <v>0</v>
      </c>
      <c r="BJ575" s="560">
        <v>0</v>
      </c>
      <c r="BK575" s="560">
        <v>0</v>
      </c>
      <c r="BL575" s="560">
        <v>0</v>
      </c>
      <c r="BM575" s="560">
        <v>0</v>
      </c>
      <c r="BN575" s="550" t="s">
        <v>4491</v>
      </c>
      <c r="BO575" s="551">
        <v>0</v>
      </c>
      <c r="BP575" s="519">
        <v>0</v>
      </c>
      <c r="BQ575" s="528">
        <v>0</v>
      </c>
      <c r="BR575" s="552">
        <v>-28</v>
      </c>
      <c r="BS575" s="519">
        <v>0</v>
      </c>
      <c r="BT575" s="519">
        <v>0</v>
      </c>
      <c r="BU575" s="529">
        <v>0</v>
      </c>
      <c r="BV575" s="519">
        <v>0</v>
      </c>
      <c r="BW575" s="519">
        <v>0</v>
      </c>
      <c r="BX575" s="519">
        <v>0</v>
      </c>
      <c r="BY575" s="519">
        <v>0</v>
      </c>
      <c r="BZ575" s="519">
        <v>0</v>
      </c>
      <c r="CA575" s="519">
        <v>0</v>
      </c>
      <c r="CB575" s="519">
        <v>0</v>
      </c>
      <c r="CC575" s="519">
        <v>0</v>
      </c>
      <c r="CD575" s="519">
        <v>0</v>
      </c>
      <c r="CE575" s="519">
        <v>0</v>
      </c>
      <c r="CF575" s="519">
        <v>0</v>
      </c>
      <c r="CG575" s="519">
        <v>0</v>
      </c>
      <c r="CH575" s="519">
        <v>0</v>
      </c>
      <c r="CI575" s="519">
        <v>0</v>
      </c>
      <c r="CJ575" s="519">
        <v>0</v>
      </c>
      <c r="CK575" s="623">
        <f t="shared" si="8"/>
        <v>-28</v>
      </c>
      <c r="CL575" s="554">
        <v>-28</v>
      </c>
      <c r="CM575" s="554">
        <v>-28</v>
      </c>
      <c r="CN575" s="554">
        <v>-28</v>
      </c>
      <c r="CO575" s="524">
        <v>4</v>
      </c>
      <c r="CP575" s="726"/>
      <c r="CQ575" s="525" t="s">
        <v>4965</v>
      </c>
      <c r="CR575" s="584" t="s">
        <v>4965</v>
      </c>
      <c r="CS575" s="527" t="s">
        <v>4965</v>
      </c>
      <c r="CT575" s="531" t="s">
        <v>1938</v>
      </c>
      <c r="CU575" s="527" t="s">
        <v>4965</v>
      </c>
    </row>
    <row r="576" spans="1:99" s="71" customFormat="1" ht="12" customHeight="1" x14ac:dyDescent="0.2">
      <c r="A576" s="577" t="s">
        <v>1460</v>
      </c>
      <c r="B576" s="558" t="s">
        <v>1148</v>
      </c>
      <c r="C576" s="558" t="s">
        <v>1432</v>
      </c>
      <c r="D576" s="558" t="s">
        <v>3136</v>
      </c>
      <c r="E576" s="560" t="s">
        <v>1149</v>
      </c>
      <c r="F576" s="558" t="s">
        <v>1432</v>
      </c>
      <c r="G576" s="558" t="s">
        <v>1150</v>
      </c>
      <c r="H576" s="558" t="s">
        <v>2717</v>
      </c>
      <c r="I576" s="558" t="s">
        <v>1432</v>
      </c>
      <c r="J576" s="558">
        <v>527156</v>
      </c>
      <c r="K576" s="558">
        <v>175243</v>
      </c>
      <c r="L576" s="512" t="s">
        <v>3084</v>
      </c>
      <c r="M576" s="562" t="s">
        <v>1151</v>
      </c>
      <c r="N576" s="562" t="s">
        <v>1432</v>
      </c>
      <c r="O576" s="558">
        <v>56</v>
      </c>
      <c r="P576" s="558">
        <v>0</v>
      </c>
      <c r="Q576" s="563">
        <v>-56</v>
      </c>
      <c r="R576" s="558" t="s">
        <v>843</v>
      </c>
      <c r="S576" s="558" t="s">
        <v>1154</v>
      </c>
      <c r="T576" s="562" t="s">
        <v>844</v>
      </c>
      <c r="U576" s="561">
        <v>41200</v>
      </c>
      <c r="V576" s="561"/>
      <c r="W576" s="558" t="s">
        <v>1439</v>
      </c>
      <c r="X576" s="562" t="s">
        <v>1432</v>
      </c>
      <c r="Y576" s="558" t="s">
        <v>1442</v>
      </c>
      <c r="Z576" s="558" t="s">
        <v>1443</v>
      </c>
      <c r="AA576" s="558" t="s">
        <v>1443</v>
      </c>
      <c r="AB576" s="558" t="s">
        <v>1444</v>
      </c>
      <c r="AC576" s="576">
        <v>0</v>
      </c>
      <c r="AD576" s="592"/>
      <c r="AE576" s="592"/>
      <c r="AF576" s="547"/>
      <c r="AG576" s="517" t="s">
        <v>1931</v>
      </c>
      <c r="AH576" s="560" t="s">
        <v>3905</v>
      </c>
      <c r="AI576" s="560"/>
      <c r="AJ576" s="560">
        <v>0</v>
      </c>
      <c r="AK576" s="560">
        <v>0</v>
      </c>
      <c r="AL576" s="560">
        <v>-1</v>
      </c>
      <c r="AM576" s="560">
        <v>-18</v>
      </c>
      <c r="AN576" s="560">
        <v>-22</v>
      </c>
      <c r="AO576" s="560">
        <v>-15</v>
      </c>
      <c r="AP576" s="560">
        <v>0</v>
      </c>
      <c r="AQ576" s="560">
        <v>0</v>
      </c>
      <c r="AR576" s="560">
        <v>0</v>
      </c>
      <c r="AS576" s="560">
        <v>-1</v>
      </c>
      <c r="AT576" s="560">
        <v>-18</v>
      </c>
      <c r="AU576" s="560">
        <v>-22</v>
      </c>
      <c r="AV576" s="560">
        <v>-15</v>
      </c>
      <c r="AW576" s="560">
        <v>0</v>
      </c>
      <c r="AX576" s="560">
        <v>0</v>
      </c>
      <c r="AY576" s="560">
        <v>0</v>
      </c>
      <c r="AZ576" s="560">
        <v>0</v>
      </c>
      <c r="BA576" s="560">
        <v>0</v>
      </c>
      <c r="BB576" s="560">
        <v>0</v>
      </c>
      <c r="BC576" s="560">
        <v>0</v>
      </c>
      <c r="BD576" s="560">
        <v>0</v>
      </c>
      <c r="BE576" s="560">
        <v>0</v>
      </c>
      <c r="BF576" s="560">
        <v>0</v>
      </c>
      <c r="BG576" s="560">
        <v>0</v>
      </c>
      <c r="BH576" s="560">
        <v>0</v>
      </c>
      <c r="BI576" s="560">
        <v>0</v>
      </c>
      <c r="BJ576" s="560">
        <v>0</v>
      </c>
      <c r="BK576" s="560">
        <v>0</v>
      </c>
      <c r="BL576" s="560">
        <v>0</v>
      </c>
      <c r="BM576" s="560">
        <v>0</v>
      </c>
      <c r="BN576" s="550" t="s">
        <v>4491</v>
      </c>
      <c r="BO576" s="551">
        <v>0</v>
      </c>
      <c r="BP576" s="519">
        <v>0</v>
      </c>
      <c r="BQ576" s="528">
        <v>0</v>
      </c>
      <c r="BR576" s="552">
        <v>-56</v>
      </c>
      <c r="BS576" s="519">
        <v>0</v>
      </c>
      <c r="BT576" s="519">
        <v>0</v>
      </c>
      <c r="BU576" s="529">
        <v>0</v>
      </c>
      <c r="BV576" s="519">
        <v>0</v>
      </c>
      <c r="BW576" s="519">
        <v>0</v>
      </c>
      <c r="BX576" s="519">
        <v>0</v>
      </c>
      <c r="BY576" s="519">
        <v>0</v>
      </c>
      <c r="BZ576" s="519">
        <v>0</v>
      </c>
      <c r="CA576" s="519">
        <v>0</v>
      </c>
      <c r="CB576" s="519">
        <v>0</v>
      </c>
      <c r="CC576" s="519">
        <v>0</v>
      </c>
      <c r="CD576" s="519">
        <v>0</v>
      </c>
      <c r="CE576" s="519">
        <v>0</v>
      </c>
      <c r="CF576" s="519">
        <v>0</v>
      </c>
      <c r="CG576" s="519">
        <v>0</v>
      </c>
      <c r="CH576" s="519">
        <v>0</v>
      </c>
      <c r="CI576" s="519">
        <v>0</v>
      </c>
      <c r="CJ576" s="519">
        <v>0</v>
      </c>
      <c r="CK576" s="623">
        <f t="shared" si="8"/>
        <v>-56</v>
      </c>
      <c r="CL576" s="554">
        <v>-56</v>
      </c>
      <c r="CM576" s="554">
        <v>-56</v>
      </c>
      <c r="CN576" s="554">
        <v>-56</v>
      </c>
      <c r="CO576" s="524">
        <v>4</v>
      </c>
      <c r="CP576" s="726"/>
      <c r="CQ576" s="525" t="s">
        <v>4965</v>
      </c>
      <c r="CR576" s="584" t="s">
        <v>4965</v>
      </c>
      <c r="CS576" s="527" t="s">
        <v>4965</v>
      </c>
      <c r="CT576" s="531" t="s">
        <v>1938</v>
      </c>
      <c r="CU576" s="527" t="s">
        <v>4965</v>
      </c>
    </row>
    <row r="577" spans="1:99" s="71" customFormat="1" ht="12" customHeight="1" x14ac:dyDescent="0.2">
      <c r="A577" s="577" t="s">
        <v>1460</v>
      </c>
      <c r="B577" s="558" t="s">
        <v>1148</v>
      </c>
      <c r="C577" s="558" t="s">
        <v>1432</v>
      </c>
      <c r="D577" s="558" t="s">
        <v>3137</v>
      </c>
      <c r="E577" s="560" t="s">
        <v>1149</v>
      </c>
      <c r="F577" s="558" t="s">
        <v>1432</v>
      </c>
      <c r="G577" s="558" t="s">
        <v>1150</v>
      </c>
      <c r="H577" s="558" t="s">
        <v>2717</v>
      </c>
      <c r="I577" s="558" t="s">
        <v>1432</v>
      </c>
      <c r="J577" s="558">
        <v>527156</v>
      </c>
      <c r="K577" s="558">
        <v>175243</v>
      </c>
      <c r="L577" s="512" t="s">
        <v>3084</v>
      </c>
      <c r="M577" s="562" t="s">
        <v>1151</v>
      </c>
      <c r="N577" s="562" t="s">
        <v>1432</v>
      </c>
      <c r="O577" s="558">
        <v>0</v>
      </c>
      <c r="P577" s="558">
        <v>51</v>
      </c>
      <c r="Q577" s="563">
        <v>51</v>
      </c>
      <c r="R577" s="558" t="s">
        <v>843</v>
      </c>
      <c r="S577" s="558" t="s">
        <v>1154</v>
      </c>
      <c r="T577" s="562" t="s">
        <v>844</v>
      </c>
      <c r="U577" s="561">
        <v>41200</v>
      </c>
      <c r="V577" s="561"/>
      <c r="W577" s="558" t="s">
        <v>1439</v>
      </c>
      <c r="X577" s="562" t="s">
        <v>1432</v>
      </c>
      <c r="Y577" s="558" t="s">
        <v>1442</v>
      </c>
      <c r="Z577" s="558" t="s">
        <v>1443</v>
      </c>
      <c r="AA577" s="558" t="s">
        <v>1443</v>
      </c>
      <c r="AB577" s="558" t="s">
        <v>1444</v>
      </c>
      <c r="AC577" s="576">
        <v>0.183</v>
      </c>
      <c r="AD577" s="592"/>
      <c r="AE577" s="592"/>
      <c r="AF577" s="547"/>
      <c r="AG577" s="517" t="s">
        <v>628</v>
      </c>
      <c r="AH577" s="560" t="s">
        <v>3904</v>
      </c>
      <c r="AI577" s="560"/>
      <c r="AJ577" s="560">
        <v>0</v>
      </c>
      <c r="AK577" s="560">
        <v>51</v>
      </c>
      <c r="AL577" s="560">
        <v>0</v>
      </c>
      <c r="AM577" s="560">
        <v>16</v>
      </c>
      <c r="AN577" s="560">
        <v>22</v>
      </c>
      <c r="AO577" s="560">
        <v>13</v>
      </c>
      <c r="AP577" s="560">
        <v>0</v>
      </c>
      <c r="AQ577" s="560">
        <v>0</v>
      </c>
      <c r="AR577" s="560">
        <v>0</v>
      </c>
      <c r="AS577" s="560">
        <v>0</v>
      </c>
      <c r="AT577" s="560">
        <v>16</v>
      </c>
      <c r="AU577" s="560">
        <v>22</v>
      </c>
      <c r="AV577" s="560">
        <v>13</v>
      </c>
      <c r="AW577" s="560">
        <v>0</v>
      </c>
      <c r="AX577" s="560">
        <v>0</v>
      </c>
      <c r="AY577" s="560">
        <v>0</v>
      </c>
      <c r="AZ577" s="560">
        <v>0</v>
      </c>
      <c r="BA577" s="560">
        <v>0</v>
      </c>
      <c r="BB577" s="560">
        <v>0</v>
      </c>
      <c r="BC577" s="560">
        <v>0</v>
      </c>
      <c r="BD577" s="560">
        <v>0</v>
      </c>
      <c r="BE577" s="560">
        <v>0</v>
      </c>
      <c r="BF577" s="560">
        <v>0</v>
      </c>
      <c r="BG577" s="560">
        <v>0</v>
      </c>
      <c r="BH577" s="560">
        <v>0</v>
      </c>
      <c r="BI577" s="560">
        <v>0</v>
      </c>
      <c r="BJ577" s="560">
        <v>0</v>
      </c>
      <c r="BK577" s="560">
        <v>0</v>
      </c>
      <c r="BL577" s="560">
        <v>0</v>
      </c>
      <c r="BM577" s="560">
        <v>0</v>
      </c>
      <c r="BN577" s="550" t="s">
        <v>4491</v>
      </c>
      <c r="BO577" s="551">
        <v>0</v>
      </c>
      <c r="BP577" s="519">
        <v>0</v>
      </c>
      <c r="BQ577" s="528">
        <v>0</v>
      </c>
      <c r="BR577" s="519">
        <v>0</v>
      </c>
      <c r="BS577" s="519">
        <v>0</v>
      </c>
      <c r="BT577" s="590">
        <v>10</v>
      </c>
      <c r="BU577" s="590">
        <v>41</v>
      </c>
      <c r="BV577" s="519">
        <v>0</v>
      </c>
      <c r="BW577" s="519">
        <v>0</v>
      </c>
      <c r="BX577" s="519">
        <v>0</v>
      </c>
      <c r="BY577" s="519">
        <v>0</v>
      </c>
      <c r="BZ577" s="519">
        <v>0</v>
      </c>
      <c r="CA577" s="519">
        <v>0</v>
      </c>
      <c r="CB577" s="519">
        <v>0</v>
      </c>
      <c r="CC577" s="519">
        <v>0</v>
      </c>
      <c r="CD577" s="519">
        <v>0</v>
      </c>
      <c r="CE577" s="519">
        <v>0</v>
      </c>
      <c r="CF577" s="519">
        <v>0</v>
      </c>
      <c r="CG577" s="519">
        <v>0</v>
      </c>
      <c r="CH577" s="519">
        <v>0</v>
      </c>
      <c r="CI577" s="519">
        <v>0</v>
      </c>
      <c r="CJ577" s="519">
        <v>0</v>
      </c>
      <c r="CK577" s="623">
        <f t="shared" si="8"/>
        <v>51</v>
      </c>
      <c r="CL577" s="554">
        <v>51</v>
      </c>
      <c r="CM577" s="554">
        <v>51</v>
      </c>
      <c r="CN577" s="554">
        <v>51</v>
      </c>
      <c r="CO577" s="524">
        <v>5</v>
      </c>
      <c r="CP577" s="726"/>
      <c r="CQ577" s="525" t="s">
        <v>4965</v>
      </c>
      <c r="CR577" s="584" t="s">
        <v>4965</v>
      </c>
      <c r="CS577" s="527" t="s">
        <v>4965</v>
      </c>
      <c r="CT577" s="531" t="s">
        <v>1938</v>
      </c>
      <c r="CU577" s="527" t="s">
        <v>4965</v>
      </c>
    </row>
    <row r="578" spans="1:99" s="71" customFormat="1" ht="12" customHeight="1" x14ac:dyDescent="0.2">
      <c r="A578" s="577" t="s">
        <v>1460</v>
      </c>
      <c r="B578" s="558" t="s">
        <v>3138</v>
      </c>
      <c r="C578" s="558" t="s">
        <v>1432</v>
      </c>
      <c r="D578" s="558" t="s">
        <v>1432</v>
      </c>
      <c r="E578" s="560" t="s">
        <v>3139</v>
      </c>
      <c r="F578" s="558" t="s">
        <v>3140</v>
      </c>
      <c r="G578" s="558" t="s">
        <v>271</v>
      </c>
      <c r="H578" s="558" t="s">
        <v>1458</v>
      </c>
      <c r="I578" s="558" t="s">
        <v>3728</v>
      </c>
      <c r="J578" s="558">
        <v>524091</v>
      </c>
      <c r="K578" s="558">
        <v>175022</v>
      </c>
      <c r="L578" s="512" t="s">
        <v>3088</v>
      </c>
      <c r="M578" s="562" t="s">
        <v>1432</v>
      </c>
      <c r="N578" s="562" t="s">
        <v>1432</v>
      </c>
      <c r="O578" s="558">
        <v>0</v>
      </c>
      <c r="P578" s="558">
        <v>2</v>
      </c>
      <c r="Q578" s="563">
        <v>2</v>
      </c>
      <c r="R578" s="558" t="s">
        <v>3141</v>
      </c>
      <c r="S578" s="558" t="s">
        <v>1438</v>
      </c>
      <c r="T578" s="562" t="s">
        <v>997</v>
      </c>
      <c r="U578" s="561">
        <v>41212</v>
      </c>
      <c r="V578" s="561"/>
      <c r="W578" s="558" t="s">
        <v>1439</v>
      </c>
      <c r="X578" s="562" t="s">
        <v>1432</v>
      </c>
      <c r="Y578" s="558" t="s">
        <v>1442</v>
      </c>
      <c r="Z578" s="558" t="s">
        <v>2722</v>
      </c>
      <c r="AA578" s="558" t="s">
        <v>1444</v>
      </c>
      <c r="AB578" s="558" t="s">
        <v>2723</v>
      </c>
      <c r="AC578" s="576">
        <v>1.4999999999999999E-2</v>
      </c>
      <c r="AD578" s="578" t="s">
        <v>1432</v>
      </c>
      <c r="AE578" s="578"/>
      <c r="AF578" s="579"/>
      <c r="AG578" s="517" t="s">
        <v>3063</v>
      </c>
      <c r="AH578" s="560" t="s">
        <v>1445</v>
      </c>
      <c r="AI578" s="587"/>
      <c r="AJ578" s="560">
        <v>0</v>
      </c>
      <c r="AK578" s="560">
        <v>2</v>
      </c>
      <c r="AL578" s="560">
        <v>0</v>
      </c>
      <c r="AM578" s="560">
        <v>0</v>
      </c>
      <c r="AN578" s="560">
        <v>1</v>
      </c>
      <c r="AO578" s="560">
        <v>1</v>
      </c>
      <c r="AP578" s="560">
        <v>0</v>
      </c>
      <c r="AQ578" s="560">
        <v>0</v>
      </c>
      <c r="AR578" s="560">
        <v>0</v>
      </c>
      <c r="AS578" s="560">
        <v>0</v>
      </c>
      <c r="AT578" s="560">
        <v>0</v>
      </c>
      <c r="AU578" s="560">
        <v>1</v>
      </c>
      <c r="AV578" s="560">
        <v>1</v>
      </c>
      <c r="AW578" s="560">
        <v>0</v>
      </c>
      <c r="AX578" s="560">
        <v>0</v>
      </c>
      <c r="AY578" s="560">
        <v>0</v>
      </c>
      <c r="AZ578" s="560">
        <v>0</v>
      </c>
      <c r="BA578" s="560">
        <v>0</v>
      </c>
      <c r="BB578" s="560">
        <v>0</v>
      </c>
      <c r="BC578" s="560">
        <v>0</v>
      </c>
      <c r="BD578" s="560">
        <v>0</v>
      </c>
      <c r="BE578" s="560">
        <v>0</v>
      </c>
      <c r="BF578" s="560">
        <v>0</v>
      </c>
      <c r="BG578" s="560">
        <v>0</v>
      </c>
      <c r="BH578" s="560">
        <v>0</v>
      </c>
      <c r="BI578" s="560">
        <v>0</v>
      </c>
      <c r="BJ578" s="560">
        <v>0</v>
      </c>
      <c r="BK578" s="560">
        <v>0</v>
      </c>
      <c r="BL578" s="560">
        <v>0</v>
      </c>
      <c r="BM578" s="560">
        <v>0</v>
      </c>
      <c r="BN578" s="550" t="s">
        <v>4490</v>
      </c>
      <c r="BO578" s="551">
        <v>0</v>
      </c>
      <c r="BP578" s="519">
        <v>0</v>
      </c>
      <c r="BQ578" s="553">
        <v>0.5</v>
      </c>
      <c r="BR578" s="552">
        <v>0.5</v>
      </c>
      <c r="BS578" s="552">
        <v>0.5</v>
      </c>
      <c r="BT578" s="552">
        <v>0.5</v>
      </c>
      <c r="BU578" s="529">
        <v>0</v>
      </c>
      <c r="BV578" s="519">
        <v>0</v>
      </c>
      <c r="BW578" s="519">
        <v>0</v>
      </c>
      <c r="BX578" s="519">
        <v>0</v>
      </c>
      <c r="BY578" s="519">
        <v>0</v>
      </c>
      <c r="BZ578" s="519">
        <v>0</v>
      </c>
      <c r="CA578" s="519">
        <v>0</v>
      </c>
      <c r="CB578" s="519">
        <v>0</v>
      </c>
      <c r="CC578" s="519">
        <v>0</v>
      </c>
      <c r="CD578" s="519">
        <v>0</v>
      </c>
      <c r="CE578" s="519">
        <v>0</v>
      </c>
      <c r="CF578" s="519">
        <v>0</v>
      </c>
      <c r="CG578" s="519">
        <v>0</v>
      </c>
      <c r="CH578" s="519">
        <v>0</v>
      </c>
      <c r="CI578" s="519">
        <v>0</v>
      </c>
      <c r="CJ578" s="519">
        <v>0</v>
      </c>
      <c r="CK578" s="623">
        <f t="shared" ref="CK578:CK641" si="9">SUM(BP578:CJ578)</f>
        <v>2</v>
      </c>
      <c r="CL578" s="554">
        <v>2</v>
      </c>
      <c r="CM578" s="554">
        <v>2</v>
      </c>
      <c r="CN578" s="554">
        <v>2</v>
      </c>
      <c r="CO578" s="524">
        <v>9</v>
      </c>
      <c r="CP578" s="726"/>
      <c r="CQ578" s="530" t="s">
        <v>1942</v>
      </c>
      <c r="CR578" s="584" t="s">
        <v>4965</v>
      </c>
      <c r="CS578" s="527" t="s">
        <v>4965</v>
      </c>
      <c r="CT578" s="527" t="s">
        <v>4965</v>
      </c>
      <c r="CU578" s="527" t="s">
        <v>4965</v>
      </c>
    </row>
    <row r="579" spans="1:99" s="71" customFormat="1" ht="12" customHeight="1" x14ac:dyDescent="0.2">
      <c r="A579" s="577" t="s">
        <v>1460</v>
      </c>
      <c r="B579" s="558" t="s">
        <v>3142</v>
      </c>
      <c r="C579" s="558" t="s">
        <v>1432</v>
      </c>
      <c r="D579" s="558" t="s">
        <v>1432</v>
      </c>
      <c r="E579" s="560" t="s">
        <v>1432</v>
      </c>
      <c r="F579" s="558" t="s">
        <v>3143</v>
      </c>
      <c r="G579" s="558" t="s">
        <v>1473</v>
      </c>
      <c r="H579" s="558" t="s">
        <v>1458</v>
      </c>
      <c r="I579" s="558" t="s">
        <v>1474</v>
      </c>
      <c r="J579" s="558">
        <v>521176</v>
      </c>
      <c r="K579" s="558">
        <v>174253</v>
      </c>
      <c r="L579" s="512" t="s">
        <v>3068</v>
      </c>
      <c r="M579" s="562" t="s">
        <v>1432</v>
      </c>
      <c r="N579" s="562" t="s">
        <v>1432</v>
      </c>
      <c r="O579" s="558">
        <v>1</v>
      </c>
      <c r="P579" s="558">
        <v>1</v>
      </c>
      <c r="Q579" s="563">
        <v>0</v>
      </c>
      <c r="R579" s="558" t="s">
        <v>3144</v>
      </c>
      <c r="S579" s="558" t="s">
        <v>1438</v>
      </c>
      <c r="T579" s="562" t="s">
        <v>844</v>
      </c>
      <c r="U579" s="561">
        <v>41380</v>
      </c>
      <c r="V579" s="561"/>
      <c r="W579" s="558" t="s">
        <v>1439</v>
      </c>
      <c r="X579" s="562" t="s">
        <v>1432</v>
      </c>
      <c r="Y579" s="558" t="s">
        <v>1442</v>
      </c>
      <c r="Z579" s="558" t="s">
        <v>1443</v>
      </c>
      <c r="AA579" s="558" t="s">
        <v>1444</v>
      </c>
      <c r="AB579" s="558" t="s">
        <v>2713</v>
      </c>
      <c r="AC579" s="576">
        <v>0.123</v>
      </c>
      <c r="AD579" s="578" t="s">
        <v>1432</v>
      </c>
      <c r="AE579" s="578"/>
      <c r="AF579" s="579"/>
      <c r="AG579" s="517" t="s">
        <v>3063</v>
      </c>
      <c r="AH579" s="560" t="s">
        <v>1445</v>
      </c>
      <c r="AI579" s="587"/>
      <c r="AJ579" s="560">
        <v>0</v>
      </c>
      <c r="AK579" s="560">
        <v>1</v>
      </c>
      <c r="AL579" s="560">
        <v>0</v>
      </c>
      <c r="AM579" s="560">
        <v>0</v>
      </c>
      <c r="AN579" s="560">
        <v>0</v>
      </c>
      <c r="AO579" s="560">
        <v>0</v>
      </c>
      <c r="AP579" s="560">
        <v>0</v>
      </c>
      <c r="AQ579" s="560">
        <v>0</v>
      </c>
      <c r="AR579" s="560">
        <v>0</v>
      </c>
      <c r="AS579" s="560">
        <v>0</v>
      </c>
      <c r="AT579" s="560">
        <v>0</v>
      </c>
      <c r="AU579" s="560">
        <v>0</v>
      </c>
      <c r="AV579" s="560">
        <v>0</v>
      </c>
      <c r="AW579" s="560">
        <v>0</v>
      </c>
      <c r="AX579" s="560">
        <v>0</v>
      </c>
      <c r="AY579" s="560">
        <v>0</v>
      </c>
      <c r="AZ579" s="560">
        <v>0</v>
      </c>
      <c r="BA579" s="560">
        <v>0</v>
      </c>
      <c r="BB579" s="560">
        <v>0</v>
      </c>
      <c r="BC579" s="560">
        <v>0</v>
      </c>
      <c r="BD579" s="560">
        <v>0</v>
      </c>
      <c r="BE579" s="560">
        <v>0</v>
      </c>
      <c r="BF579" s="560">
        <v>0</v>
      </c>
      <c r="BG579" s="560">
        <v>0</v>
      </c>
      <c r="BH579" s="560">
        <v>0</v>
      </c>
      <c r="BI579" s="560">
        <v>0</v>
      </c>
      <c r="BJ579" s="560">
        <v>0</v>
      </c>
      <c r="BK579" s="560">
        <v>0</v>
      </c>
      <c r="BL579" s="560">
        <v>0</v>
      </c>
      <c r="BM579" s="560">
        <v>0</v>
      </c>
      <c r="BN579" s="550" t="s">
        <v>4490</v>
      </c>
      <c r="BO579" s="518">
        <v>0</v>
      </c>
      <c r="BP579" s="519">
        <v>0</v>
      </c>
      <c r="BQ579" s="528">
        <v>0</v>
      </c>
      <c r="BR579" s="519">
        <v>0</v>
      </c>
      <c r="BS579" s="519">
        <v>0</v>
      </c>
      <c r="BT579" s="519">
        <v>0</v>
      </c>
      <c r="BU579" s="529">
        <v>0</v>
      </c>
      <c r="BV579" s="519">
        <v>0</v>
      </c>
      <c r="BW579" s="519">
        <v>0</v>
      </c>
      <c r="BX579" s="519">
        <v>0</v>
      </c>
      <c r="BY579" s="519">
        <v>0</v>
      </c>
      <c r="BZ579" s="519">
        <v>0</v>
      </c>
      <c r="CA579" s="519">
        <v>0</v>
      </c>
      <c r="CB579" s="519">
        <v>0</v>
      </c>
      <c r="CC579" s="519">
        <v>0</v>
      </c>
      <c r="CD579" s="519">
        <v>0</v>
      </c>
      <c r="CE579" s="519">
        <v>0</v>
      </c>
      <c r="CF579" s="519">
        <v>0</v>
      </c>
      <c r="CG579" s="519">
        <v>0</v>
      </c>
      <c r="CH579" s="519">
        <v>0</v>
      </c>
      <c r="CI579" s="519">
        <v>0</v>
      </c>
      <c r="CJ579" s="519">
        <v>0</v>
      </c>
      <c r="CK579" s="623">
        <f t="shared" si="9"/>
        <v>0</v>
      </c>
      <c r="CL579" s="523">
        <v>0</v>
      </c>
      <c r="CM579" s="523">
        <v>0</v>
      </c>
      <c r="CN579" s="523">
        <v>0</v>
      </c>
      <c r="CO579" s="524">
        <v>4</v>
      </c>
      <c r="CP579" s="524" t="s">
        <v>1938</v>
      </c>
      <c r="CQ579" s="525" t="s">
        <v>4965</v>
      </c>
      <c r="CR579" s="584" t="s">
        <v>4965</v>
      </c>
      <c r="CS579" s="527" t="s">
        <v>4965</v>
      </c>
      <c r="CT579" s="527" t="s">
        <v>4965</v>
      </c>
      <c r="CU579" s="527" t="s">
        <v>4965</v>
      </c>
    </row>
    <row r="580" spans="1:99" s="71" customFormat="1" ht="12" customHeight="1" x14ac:dyDescent="0.2">
      <c r="A580" s="577" t="s">
        <v>1460</v>
      </c>
      <c r="B580" s="558" t="s">
        <v>3145</v>
      </c>
      <c r="C580" s="558" t="s">
        <v>1432</v>
      </c>
      <c r="D580" s="558" t="s">
        <v>1432</v>
      </c>
      <c r="E580" s="560" t="s">
        <v>3146</v>
      </c>
      <c r="F580" s="558" t="s">
        <v>1432</v>
      </c>
      <c r="G580" s="558" t="s">
        <v>2888</v>
      </c>
      <c r="H580" s="558" t="s">
        <v>1435</v>
      </c>
      <c r="I580" s="558" t="s">
        <v>3147</v>
      </c>
      <c r="J580" s="558">
        <v>527861</v>
      </c>
      <c r="K580" s="558">
        <v>172461</v>
      </c>
      <c r="L580" s="512" t="s">
        <v>3083</v>
      </c>
      <c r="M580" s="562" t="s">
        <v>1432</v>
      </c>
      <c r="N580" s="562" t="s">
        <v>1432</v>
      </c>
      <c r="O580" s="558">
        <v>0</v>
      </c>
      <c r="P580" s="558">
        <v>1</v>
      </c>
      <c r="Q580" s="563">
        <v>1</v>
      </c>
      <c r="R580" s="558" t="s">
        <v>3148</v>
      </c>
      <c r="S580" s="558" t="s">
        <v>1438</v>
      </c>
      <c r="T580" s="562" t="s">
        <v>3149</v>
      </c>
      <c r="U580" s="561">
        <v>41149</v>
      </c>
      <c r="V580" s="561"/>
      <c r="W580" s="558" t="s">
        <v>1439</v>
      </c>
      <c r="X580" s="562" t="s">
        <v>1432</v>
      </c>
      <c r="Y580" s="558" t="s">
        <v>4687</v>
      </c>
      <c r="Z580" s="558" t="s">
        <v>1443</v>
      </c>
      <c r="AA580" s="558" t="s">
        <v>1444</v>
      </c>
      <c r="AB580" s="558" t="s">
        <v>2713</v>
      </c>
      <c r="AC580" s="576">
        <v>1.4999999999999999E-2</v>
      </c>
      <c r="AD580" s="578" t="s">
        <v>1432</v>
      </c>
      <c r="AE580" s="578"/>
      <c r="AF580" s="579"/>
      <c r="AG580" s="517" t="s">
        <v>3063</v>
      </c>
      <c r="AH580" s="560" t="s">
        <v>1445</v>
      </c>
      <c r="AI580" s="587"/>
      <c r="AJ580" s="560">
        <v>0</v>
      </c>
      <c r="AK580" s="560">
        <v>0</v>
      </c>
      <c r="AL580" s="560">
        <v>0</v>
      </c>
      <c r="AM580" s="560">
        <v>0</v>
      </c>
      <c r="AN580" s="560">
        <v>1</v>
      </c>
      <c r="AO580" s="560">
        <v>0</v>
      </c>
      <c r="AP580" s="560">
        <v>0</v>
      </c>
      <c r="AQ580" s="560">
        <v>0</v>
      </c>
      <c r="AR580" s="560">
        <v>0</v>
      </c>
      <c r="AS580" s="560">
        <v>0</v>
      </c>
      <c r="AT580" s="560">
        <v>0</v>
      </c>
      <c r="AU580" s="560">
        <v>0</v>
      </c>
      <c r="AV580" s="560">
        <v>0</v>
      </c>
      <c r="AW580" s="560">
        <v>0</v>
      </c>
      <c r="AX580" s="560">
        <v>0</v>
      </c>
      <c r="AY580" s="560">
        <v>0</v>
      </c>
      <c r="AZ580" s="560">
        <v>0</v>
      </c>
      <c r="BA580" s="560">
        <v>0</v>
      </c>
      <c r="BB580" s="560">
        <v>1</v>
      </c>
      <c r="BC580" s="560">
        <v>0</v>
      </c>
      <c r="BD580" s="560">
        <v>0</v>
      </c>
      <c r="BE580" s="560">
        <v>0</v>
      </c>
      <c r="BF580" s="560">
        <v>0</v>
      </c>
      <c r="BG580" s="560">
        <v>0</v>
      </c>
      <c r="BH580" s="560">
        <v>0</v>
      </c>
      <c r="BI580" s="560">
        <v>0</v>
      </c>
      <c r="BJ580" s="560">
        <v>0</v>
      </c>
      <c r="BK580" s="560">
        <v>0</v>
      </c>
      <c r="BL580" s="560">
        <v>0</v>
      </c>
      <c r="BM580" s="560">
        <v>0</v>
      </c>
      <c r="BN580" s="550" t="s">
        <v>4490</v>
      </c>
      <c r="BO580" s="551">
        <v>0</v>
      </c>
      <c r="BP580" s="519">
        <v>0</v>
      </c>
      <c r="BQ580" s="553">
        <v>0.25</v>
      </c>
      <c r="BR580" s="552">
        <v>0.25</v>
      </c>
      <c r="BS580" s="552">
        <v>0.25</v>
      </c>
      <c r="BT580" s="552">
        <v>0.25</v>
      </c>
      <c r="BU580" s="529">
        <v>0</v>
      </c>
      <c r="BV580" s="519">
        <v>0</v>
      </c>
      <c r="BW580" s="519">
        <v>0</v>
      </c>
      <c r="BX580" s="519">
        <v>0</v>
      </c>
      <c r="BY580" s="519">
        <v>0</v>
      </c>
      <c r="BZ580" s="519">
        <v>0</v>
      </c>
      <c r="CA580" s="519">
        <v>0</v>
      </c>
      <c r="CB580" s="519">
        <v>0</v>
      </c>
      <c r="CC580" s="519">
        <v>0</v>
      </c>
      <c r="CD580" s="519">
        <v>0</v>
      </c>
      <c r="CE580" s="519">
        <v>0</v>
      </c>
      <c r="CF580" s="519">
        <v>0</v>
      </c>
      <c r="CG580" s="519">
        <v>0</v>
      </c>
      <c r="CH580" s="519">
        <v>0</v>
      </c>
      <c r="CI580" s="519">
        <v>0</v>
      </c>
      <c r="CJ580" s="519">
        <v>0</v>
      </c>
      <c r="CK580" s="623">
        <f t="shared" si="9"/>
        <v>1</v>
      </c>
      <c r="CL580" s="554">
        <v>1</v>
      </c>
      <c r="CM580" s="554">
        <v>1</v>
      </c>
      <c r="CN580" s="554">
        <v>1</v>
      </c>
      <c r="CO580" s="524">
        <v>4</v>
      </c>
      <c r="CP580" s="726"/>
      <c r="CQ580" s="525" t="s">
        <v>4965</v>
      </c>
      <c r="CR580" s="584" t="s">
        <v>4965</v>
      </c>
      <c r="CS580" s="527" t="s">
        <v>4965</v>
      </c>
      <c r="CT580" s="527" t="s">
        <v>4965</v>
      </c>
      <c r="CU580" s="527" t="s">
        <v>4965</v>
      </c>
    </row>
    <row r="581" spans="1:99" s="71" customFormat="1" ht="12" customHeight="1" x14ac:dyDescent="0.2">
      <c r="A581" s="577" t="s">
        <v>1460</v>
      </c>
      <c r="B581" s="558" t="s">
        <v>3151</v>
      </c>
      <c r="C581" s="558" t="s">
        <v>1432</v>
      </c>
      <c r="D581" s="558" t="s">
        <v>1432</v>
      </c>
      <c r="E581" s="560" t="s">
        <v>3152</v>
      </c>
      <c r="F581" s="558" t="s">
        <v>1432</v>
      </c>
      <c r="G581" s="558" t="s">
        <v>444</v>
      </c>
      <c r="H581" s="558" t="s">
        <v>2717</v>
      </c>
      <c r="I581" s="558" t="s">
        <v>445</v>
      </c>
      <c r="J581" s="558">
        <v>527344</v>
      </c>
      <c r="K581" s="558">
        <v>176643</v>
      </c>
      <c r="L581" s="512" t="s">
        <v>4766</v>
      </c>
      <c r="M581" s="562" t="s">
        <v>1432</v>
      </c>
      <c r="N581" s="562" t="s">
        <v>1432</v>
      </c>
      <c r="O581" s="558">
        <v>0</v>
      </c>
      <c r="P581" s="558">
        <v>1</v>
      </c>
      <c r="Q581" s="563">
        <v>1</v>
      </c>
      <c r="R581" s="558" t="s">
        <v>3153</v>
      </c>
      <c r="S581" s="558" t="s">
        <v>1438</v>
      </c>
      <c r="T581" s="562" t="s">
        <v>3154</v>
      </c>
      <c r="U581" s="561">
        <v>41046</v>
      </c>
      <c r="V581" s="561"/>
      <c r="W581" s="558" t="s">
        <v>1439</v>
      </c>
      <c r="X581" s="562" t="s">
        <v>1432</v>
      </c>
      <c r="Y581" s="558" t="s">
        <v>1442</v>
      </c>
      <c r="Z581" s="558" t="s">
        <v>3893</v>
      </c>
      <c r="AA581" s="558" t="s">
        <v>1444</v>
      </c>
      <c r="AB581" s="558" t="s">
        <v>4720</v>
      </c>
      <c r="AC581" s="576">
        <v>6.0000000000000001E-3</v>
      </c>
      <c r="AD581" s="578" t="s">
        <v>1432</v>
      </c>
      <c r="AE581" s="578"/>
      <c r="AF581" s="579"/>
      <c r="AG581" s="517" t="s">
        <v>3063</v>
      </c>
      <c r="AH581" s="560" t="s">
        <v>1445</v>
      </c>
      <c r="AI581" s="587"/>
      <c r="AJ581" s="560">
        <v>0</v>
      </c>
      <c r="AK581" s="560">
        <v>0</v>
      </c>
      <c r="AL581" s="560">
        <v>0</v>
      </c>
      <c r="AM581" s="560">
        <v>0</v>
      </c>
      <c r="AN581" s="560">
        <v>1</v>
      </c>
      <c r="AO581" s="560">
        <v>0</v>
      </c>
      <c r="AP581" s="560">
        <v>0</v>
      </c>
      <c r="AQ581" s="560">
        <v>0</v>
      </c>
      <c r="AR581" s="560">
        <v>0</v>
      </c>
      <c r="AS581" s="560">
        <v>0</v>
      </c>
      <c r="AT581" s="560">
        <v>0</v>
      </c>
      <c r="AU581" s="560">
        <v>0</v>
      </c>
      <c r="AV581" s="560">
        <v>0</v>
      </c>
      <c r="AW581" s="560">
        <v>0</v>
      </c>
      <c r="AX581" s="560">
        <v>0</v>
      </c>
      <c r="AY581" s="560">
        <v>0</v>
      </c>
      <c r="AZ581" s="560">
        <v>0</v>
      </c>
      <c r="BA581" s="560">
        <v>0</v>
      </c>
      <c r="BB581" s="560">
        <v>1</v>
      </c>
      <c r="BC581" s="560">
        <v>0</v>
      </c>
      <c r="BD581" s="560">
        <v>0</v>
      </c>
      <c r="BE581" s="560">
        <v>0</v>
      </c>
      <c r="BF581" s="560">
        <v>0</v>
      </c>
      <c r="BG581" s="560">
        <v>0</v>
      </c>
      <c r="BH581" s="560">
        <v>0</v>
      </c>
      <c r="BI581" s="560">
        <v>0</v>
      </c>
      <c r="BJ581" s="560">
        <v>0</v>
      </c>
      <c r="BK581" s="560">
        <v>0</v>
      </c>
      <c r="BL581" s="560">
        <v>0</v>
      </c>
      <c r="BM581" s="560">
        <v>0</v>
      </c>
      <c r="BN581" s="550" t="s">
        <v>4490</v>
      </c>
      <c r="BO581" s="551">
        <v>0</v>
      </c>
      <c r="BP581" s="519">
        <v>0</v>
      </c>
      <c r="BQ581" s="553">
        <v>0.25</v>
      </c>
      <c r="BR581" s="552">
        <v>0.25</v>
      </c>
      <c r="BS581" s="552">
        <v>0.25</v>
      </c>
      <c r="BT581" s="552">
        <v>0.25</v>
      </c>
      <c r="BU581" s="529">
        <v>0</v>
      </c>
      <c r="BV581" s="519">
        <v>0</v>
      </c>
      <c r="BW581" s="519">
        <v>0</v>
      </c>
      <c r="BX581" s="519">
        <v>0</v>
      </c>
      <c r="BY581" s="519">
        <v>0</v>
      </c>
      <c r="BZ581" s="519">
        <v>0</v>
      </c>
      <c r="CA581" s="519">
        <v>0</v>
      </c>
      <c r="CB581" s="519">
        <v>0</v>
      </c>
      <c r="CC581" s="519">
        <v>0</v>
      </c>
      <c r="CD581" s="519">
        <v>0</v>
      </c>
      <c r="CE581" s="519">
        <v>0</v>
      </c>
      <c r="CF581" s="519">
        <v>0</v>
      </c>
      <c r="CG581" s="519">
        <v>0</v>
      </c>
      <c r="CH581" s="519">
        <v>0</v>
      </c>
      <c r="CI581" s="519">
        <v>0</v>
      </c>
      <c r="CJ581" s="519">
        <v>0</v>
      </c>
      <c r="CK581" s="623">
        <f t="shared" si="9"/>
        <v>1</v>
      </c>
      <c r="CL581" s="554">
        <v>1</v>
      </c>
      <c r="CM581" s="554">
        <v>1</v>
      </c>
      <c r="CN581" s="554">
        <v>1</v>
      </c>
      <c r="CO581" s="524">
        <v>9</v>
      </c>
      <c r="CP581" s="726"/>
      <c r="CQ581" s="525" t="s">
        <v>4965</v>
      </c>
      <c r="CR581" s="584" t="s">
        <v>4965</v>
      </c>
      <c r="CS581" s="527" t="s">
        <v>4965</v>
      </c>
      <c r="CT581" s="527" t="s">
        <v>4965</v>
      </c>
      <c r="CU581" s="527" t="s">
        <v>4965</v>
      </c>
    </row>
    <row r="582" spans="1:99" s="71" customFormat="1" ht="12" customHeight="1" x14ac:dyDescent="0.2">
      <c r="A582" s="577" t="s">
        <v>1460</v>
      </c>
      <c r="B582" s="558" t="s">
        <v>3155</v>
      </c>
      <c r="C582" s="558" t="s">
        <v>1432</v>
      </c>
      <c r="D582" s="558" t="s">
        <v>1432</v>
      </c>
      <c r="E582" s="560" t="s">
        <v>1432</v>
      </c>
      <c r="F582" s="558" t="s">
        <v>3156</v>
      </c>
      <c r="G582" s="558" t="s">
        <v>4210</v>
      </c>
      <c r="H582" s="558" t="s">
        <v>2717</v>
      </c>
      <c r="I582" s="558" t="s">
        <v>3157</v>
      </c>
      <c r="J582" s="558">
        <v>527514</v>
      </c>
      <c r="K582" s="558">
        <v>174943</v>
      </c>
      <c r="L582" s="512" t="s">
        <v>3084</v>
      </c>
      <c r="M582" s="562" t="s">
        <v>1432</v>
      </c>
      <c r="N582" s="562" t="s">
        <v>1432</v>
      </c>
      <c r="O582" s="558">
        <v>1</v>
      </c>
      <c r="P582" s="558">
        <v>2</v>
      </c>
      <c r="Q582" s="563">
        <v>1</v>
      </c>
      <c r="R582" s="558" t="s">
        <v>3158</v>
      </c>
      <c r="S582" s="558" t="s">
        <v>1438</v>
      </c>
      <c r="T582" s="562" t="s">
        <v>859</v>
      </c>
      <c r="U582" s="561">
        <v>41061</v>
      </c>
      <c r="V582" s="561"/>
      <c r="W582" s="558" t="s">
        <v>1439</v>
      </c>
      <c r="X582" s="562" t="s">
        <v>1432</v>
      </c>
      <c r="Y582" s="558" t="s">
        <v>1442</v>
      </c>
      <c r="Z582" s="558" t="s">
        <v>1453</v>
      </c>
      <c r="AA582" s="558" t="s">
        <v>1444</v>
      </c>
      <c r="AB582" s="558" t="s">
        <v>2723</v>
      </c>
      <c r="AC582" s="576">
        <v>7.0000000000000001E-3</v>
      </c>
      <c r="AD582" s="578" t="s">
        <v>1432</v>
      </c>
      <c r="AE582" s="578"/>
      <c r="AF582" s="579"/>
      <c r="AG582" s="517" t="s">
        <v>3063</v>
      </c>
      <c r="AH582" s="560" t="s">
        <v>1445</v>
      </c>
      <c r="AI582" s="587"/>
      <c r="AJ582" s="560">
        <v>0</v>
      </c>
      <c r="AK582" s="560">
        <v>0</v>
      </c>
      <c r="AL582" s="560">
        <v>0</v>
      </c>
      <c r="AM582" s="560">
        <v>0</v>
      </c>
      <c r="AN582" s="560">
        <v>1</v>
      </c>
      <c r="AO582" s="560">
        <v>0</v>
      </c>
      <c r="AP582" s="560">
        <v>0</v>
      </c>
      <c r="AQ582" s="560">
        <v>0</v>
      </c>
      <c r="AR582" s="560">
        <v>0</v>
      </c>
      <c r="AS582" s="560">
        <v>0</v>
      </c>
      <c r="AT582" s="560">
        <v>0</v>
      </c>
      <c r="AU582" s="560">
        <v>1</v>
      </c>
      <c r="AV582" s="560">
        <v>0</v>
      </c>
      <c r="AW582" s="560">
        <v>0</v>
      </c>
      <c r="AX582" s="560">
        <v>0</v>
      </c>
      <c r="AY582" s="560">
        <v>0</v>
      </c>
      <c r="AZ582" s="560">
        <v>0</v>
      </c>
      <c r="BA582" s="560">
        <v>0</v>
      </c>
      <c r="BB582" s="560">
        <v>0</v>
      </c>
      <c r="BC582" s="560">
        <v>0</v>
      </c>
      <c r="BD582" s="560">
        <v>0</v>
      </c>
      <c r="BE582" s="560">
        <v>0</v>
      </c>
      <c r="BF582" s="560">
        <v>0</v>
      </c>
      <c r="BG582" s="560">
        <v>0</v>
      </c>
      <c r="BH582" s="560">
        <v>0</v>
      </c>
      <c r="BI582" s="560">
        <v>0</v>
      </c>
      <c r="BJ582" s="560">
        <v>0</v>
      </c>
      <c r="BK582" s="560">
        <v>0</v>
      </c>
      <c r="BL582" s="560">
        <v>0</v>
      </c>
      <c r="BM582" s="560">
        <v>0</v>
      </c>
      <c r="BN582" s="550" t="s">
        <v>4490</v>
      </c>
      <c r="BO582" s="551">
        <v>0</v>
      </c>
      <c r="BP582" s="519">
        <v>0</v>
      </c>
      <c r="BQ582" s="553">
        <v>0.25</v>
      </c>
      <c r="BR582" s="552">
        <v>0.25</v>
      </c>
      <c r="BS582" s="552">
        <v>0.25</v>
      </c>
      <c r="BT582" s="552">
        <v>0.25</v>
      </c>
      <c r="BU582" s="529">
        <v>0</v>
      </c>
      <c r="BV582" s="519">
        <v>0</v>
      </c>
      <c r="BW582" s="519">
        <v>0</v>
      </c>
      <c r="BX582" s="519">
        <v>0</v>
      </c>
      <c r="BY582" s="519">
        <v>0</v>
      </c>
      <c r="BZ582" s="519">
        <v>0</v>
      </c>
      <c r="CA582" s="519">
        <v>0</v>
      </c>
      <c r="CB582" s="519">
        <v>0</v>
      </c>
      <c r="CC582" s="519">
        <v>0</v>
      </c>
      <c r="CD582" s="519">
        <v>0</v>
      </c>
      <c r="CE582" s="519">
        <v>0</v>
      </c>
      <c r="CF582" s="519">
        <v>0</v>
      </c>
      <c r="CG582" s="519">
        <v>0</v>
      </c>
      <c r="CH582" s="519">
        <v>0</v>
      </c>
      <c r="CI582" s="519">
        <v>0</v>
      </c>
      <c r="CJ582" s="519">
        <v>0</v>
      </c>
      <c r="CK582" s="623">
        <f t="shared" si="9"/>
        <v>1</v>
      </c>
      <c r="CL582" s="554">
        <v>1</v>
      </c>
      <c r="CM582" s="554">
        <v>1</v>
      </c>
      <c r="CN582" s="554">
        <v>1</v>
      </c>
      <c r="CO582" s="524">
        <v>9</v>
      </c>
      <c r="CP582" s="726"/>
      <c r="CQ582" s="530" t="s">
        <v>1940</v>
      </c>
      <c r="CR582" s="584" t="s">
        <v>4965</v>
      </c>
      <c r="CS582" s="527" t="s">
        <v>4965</v>
      </c>
      <c r="CT582" s="527" t="s">
        <v>4965</v>
      </c>
      <c r="CU582" s="527" t="s">
        <v>4965</v>
      </c>
    </row>
    <row r="583" spans="1:99" s="71" customFormat="1" ht="12" customHeight="1" x14ac:dyDescent="0.2">
      <c r="A583" s="577" t="s">
        <v>1460</v>
      </c>
      <c r="B583" s="558" t="s">
        <v>3159</v>
      </c>
      <c r="C583" s="558" t="s">
        <v>1432</v>
      </c>
      <c r="D583" s="558" t="s">
        <v>1432</v>
      </c>
      <c r="E583" s="560" t="s">
        <v>1432</v>
      </c>
      <c r="F583" s="558" t="s">
        <v>3012</v>
      </c>
      <c r="G583" s="558" t="s">
        <v>2333</v>
      </c>
      <c r="H583" s="558" t="s">
        <v>1885</v>
      </c>
      <c r="I583" s="558" t="s">
        <v>3160</v>
      </c>
      <c r="J583" s="558">
        <v>525715</v>
      </c>
      <c r="K583" s="558">
        <v>174611</v>
      </c>
      <c r="L583" s="512" t="s">
        <v>3080</v>
      </c>
      <c r="M583" s="562" t="s">
        <v>1432</v>
      </c>
      <c r="N583" s="562" t="s">
        <v>1432</v>
      </c>
      <c r="O583" s="558">
        <v>0</v>
      </c>
      <c r="P583" s="558">
        <v>6</v>
      </c>
      <c r="Q583" s="563">
        <v>6</v>
      </c>
      <c r="R583" s="558" t="s">
        <v>3161</v>
      </c>
      <c r="S583" s="558" t="s">
        <v>1438</v>
      </c>
      <c r="T583" s="562" t="s">
        <v>3162</v>
      </c>
      <c r="U583" s="561">
        <v>41110</v>
      </c>
      <c r="V583" s="561"/>
      <c r="W583" s="558" t="s">
        <v>1439</v>
      </c>
      <c r="X583" s="562" t="s">
        <v>1432</v>
      </c>
      <c r="Y583" s="558" t="s">
        <v>1442</v>
      </c>
      <c r="Z583" s="558" t="s">
        <v>4694</v>
      </c>
      <c r="AA583" s="558" t="s">
        <v>1444</v>
      </c>
      <c r="AB583" s="558" t="s">
        <v>4720</v>
      </c>
      <c r="AC583" s="576">
        <v>2.1999999999999999E-2</v>
      </c>
      <c r="AD583" s="578" t="s">
        <v>1432</v>
      </c>
      <c r="AE583" s="578"/>
      <c r="AF583" s="579"/>
      <c r="AG583" s="517" t="s">
        <v>3063</v>
      </c>
      <c r="AH583" s="560" t="s">
        <v>1445</v>
      </c>
      <c r="AI583" s="587"/>
      <c r="AJ583" s="560">
        <v>0</v>
      </c>
      <c r="AK583" s="560">
        <v>0</v>
      </c>
      <c r="AL583" s="560">
        <v>0</v>
      </c>
      <c r="AM583" s="560">
        <v>2</v>
      </c>
      <c r="AN583" s="560">
        <v>4</v>
      </c>
      <c r="AO583" s="560">
        <v>0</v>
      </c>
      <c r="AP583" s="560">
        <v>0</v>
      </c>
      <c r="AQ583" s="560">
        <v>0</v>
      </c>
      <c r="AR583" s="560">
        <v>0</v>
      </c>
      <c r="AS583" s="560">
        <v>0</v>
      </c>
      <c r="AT583" s="560">
        <v>2</v>
      </c>
      <c r="AU583" s="560">
        <v>4</v>
      </c>
      <c r="AV583" s="560">
        <v>0</v>
      </c>
      <c r="AW583" s="560">
        <v>0</v>
      </c>
      <c r="AX583" s="560">
        <v>0</v>
      </c>
      <c r="AY583" s="560">
        <v>0</v>
      </c>
      <c r="AZ583" s="560">
        <v>0</v>
      </c>
      <c r="BA583" s="560">
        <v>0</v>
      </c>
      <c r="BB583" s="560">
        <v>0</v>
      </c>
      <c r="BC583" s="560">
        <v>0</v>
      </c>
      <c r="BD583" s="560">
        <v>0</v>
      </c>
      <c r="BE583" s="560">
        <v>0</v>
      </c>
      <c r="BF583" s="560">
        <v>0</v>
      </c>
      <c r="BG583" s="560">
        <v>0</v>
      </c>
      <c r="BH583" s="560">
        <v>0</v>
      </c>
      <c r="BI583" s="560">
        <v>0</v>
      </c>
      <c r="BJ583" s="560">
        <v>0</v>
      </c>
      <c r="BK583" s="560">
        <v>0</v>
      </c>
      <c r="BL583" s="560">
        <v>0</v>
      </c>
      <c r="BM583" s="560">
        <v>0</v>
      </c>
      <c r="BN583" s="550" t="s">
        <v>4490</v>
      </c>
      <c r="BO583" s="551">
        <v>0</v>
      </c>
      <c r="BP583" s="519">
        <v>0</v>
      </c>
      <c r="BQ583" s="528">
        <v>0</v>
      </c>
      <c r="BR583" s="519">
        <v>0</v>
      </c>
      <c r="BS583" s="552">
        <v>2</v>
      </c>
      <c r="BT583" s="552">
        <v>2</v>
      </c>
      <c r="BU583" s="582">
        <v>2</v>
      </c>
      <c r="BV583" s="519">
        <v>0</v>
      </c>
      <c r="BW583" s="519">
        <v>0</v>
      </c>
      <c r="BX583" s="519">
        <v>0</v>
      </c>
      <c r="BY583" s="519">
        <v>0</v>
      </c>
      <c r="BZ583" s="519">
        <v>0</v>
      </c>
      <c r="CA583" s="519">
        <v>0</v>
      </c>
      <c r="CB583" s="519">
        <v>0</v>
      </c>
      <c r="CC583" s="519">
        <v>0</v>
      </c>
      <c r="CD583" s="519">
        <v>0</v>
      </c>
      <c r="CE583" s="519">
        <v>0</v>
      </c>
      <c r="CF583" s="519">
        <v>0</v>
      </c>
      <c r="CG583" s="519">
        <v>0</v>
      </c>
      <c r="CH583" s="519">
        <v>0</v>
      </c>
      <c r="CI583" s="519">
        <v>0</v>
      </c>
      <c r="CJ583" s="519">
        <v>0</v>
      </c>
      <c r="CK583" s="623">
        <f t="shared" si="9"/>
        <v>6</v>
      </c>
      <c r="CL583" s="554">
        <v>6</v>
      </c>
      <c r="CM583" s="554">
        <v>6</v>
      </c>
      <c r="CN583" s="554">
        <v>6</v>
      </c>
      <c r="CO583" s="524">
        <v>5</v>
      </c>
      <c r="CP583" s="726"/>
      <c r="CQ583" s="530" t="s">
        <v>1939</v>
      </c>
      <c r="CR583" s="584" t="s">
        <v>4965</v>
      </c>
      <c r="CS583" s="531" t="s">
        <v>1938</v>
      </c>
      <c r="CT583" s="527" t="s">
        <v>4965</v>
      </c>
      <c r="CU583" s="527" t="s">
        <v>4965</v>
      </c>
    </row>
    <row r="584" spans="1:99" s="71" customFormat="1" ht="12" customHeight="1" x14ac:dyDescent="0.2">
      <c r="A584" s="577" t="s">
        <v>1460</v>
      </c>
      <c r="B584" s="558" t="s">
        <v>3163</v>
      </c>
      <c r="C584" s="558" t="s">
        <v>1432</v>
      </c>
      <c r="D584" s="558" t="s">
        <v>1432</v>
      </c>
      <c r="E584" s="560" t="s">
        <v>1432</v>
      </c>
      <c r="F584" s="558" t="s">
        <v>4735</v>
      </c>
      <c r="G584" s="558" t="s">
        <v>3164</v>
      </c>
      <c r="H584" s="558" t="s">
        <v>3875</v>
      </c>
      <c r="I584" s="558" t="s">
        <v>3767</v>
      </c>
      <c r="J584" s="558">
        <v>527988</v>
      </c>
      <c r="K584" s="558">
        <v>173697</v>
      </c>
      <c r="L584" s="512" t="s">
        <v>3083</v>
      </c>
      <c r="M584" s="562" t="s">
        <v>1432</v>
      </c>
      <c r="N584" s="562" t="s">
        <v>1432</v>
      </c>
      <c r="O584" s="558">
        <v>2</v>
      </c>
      <c r="P584" s="558">
        <v>1</v>
      </c>
      <c r="Q584" s="563">
        <v>-1</v>
      </c>
      <c r="R584" s="558" t="s">
        <v>1816</v>
      </c>
      <c r="S584" s="558" t="s">
        <v>1438</v>
      </c>
      <c r="T584" s="562" t="s">
        <v>1817</v>
      </c>
      <c r="U584" s="561">
        <v>41134</v>
      </c>
      <c r="V584" s="561"/>
      <c r="W584" s="558" t="s">
        <v>1439</v>
      </c>
      <c r="X584" s="562" t="s">
        <v>1432</v>
      </c>
      <c r="Y584" s="558" t="s">
        <v>1442</v>
      </c>
      <c r="Z584" s="558" t="s">
        <v>1453</v>
      </c>
      <c r="AA584" s="558" t="s">
        <v>1444</v>
      </c>
      <c r="AB584" s="558" t="s">
        <v>4207</v>
      </c>
      <c r="AC584" s="576">
        <v>2.5999999999999999E-2</v>
      </c>
      <c r="AD584" s="578" t="s">
        <v>1432</v>
      </c>
      <c r="AE584" s="578"/>
      <c r="AF584" s="579"/>
      <c r="AG584" s="517" t="s">
        <v>3063</v>
      </c>
      <c r="AH584" s="560" t="s">
        <v>1445</v>
      </c>
      <c r="AI584" s="587"/>
      <c r="AJ584" s="560">
        <v>0</v>
      </c>
      <c r="AK584" s="560">
        <v>0</v>
      </c>
      <c r="AL584" s="560">
        <v>0</v>
      </c>
      <c r="AM584" s="560">
        <v>0</v>
      </c>
      <c r="AN584" s="560">
        <v>-1</v>
      </c>
      <c r="AO584" s="560">
        <v>-1</v>
      </c>
      <c r="AP584" s="560">
        <v>1</v>
      </c>
      <c r="AQ584" s="560">
        <v>0</v>
      </c>
      <c r="AR584" s="560">
        <v>0</v>
      </c>
      <c r="AS584" s="560">
        <v>0</v>
      </c>
      <c r="AT584" s="560">
        <v>0</v>
      </c>
      <c r="AU584" s="560">
        <v>-1</v>
      </c>
      <c r="AV584" s="560">
        <v>-1</v>
      </c>
      <c r="AW584" s="560">
        <v>0</v>
      </c>
      <c r="AX584" s="560">
        <v>0</v>
      </c>
      <c r="AY584" s="560">
        <v>0</v>
      </c>
      <c r="AZ584" s="560">
        <v>0</v>
      </c>
      <c r="BA584" s="560">
        <v>0</v>
      </c>
      <c r="BB584" s="560">
        <v>0</v>
      </c>
      <c r="BC584" s="560">
        <v>0</v>
      </c>
      <c r="BD584" s="560">
        <v>1</v>
      </c>
      <c r="BE584" s="560">
        <v>0</v>
      </c>
      <c r="BF584" s="560">
        <v>0</v>
      </c>
      <c r="BG584" s="560">
        <v>0</v>
      </c>
      <c r="BH584" s="560">
        <v>0</v>
      </c>
      <c r="BI584" s="560">
        <v>0</v>
      </c>
      <c r="BJ584" s="560">
        <v>0</v>
      </c>
      <c r="BK584" s="560">
        <v>0</v>
      </c>
      <c r="BL584" s="560">
        <v>0</v>
      </c>
      <c r="BM584" s="560">
        <v>0</v>
      </c>
      <c r="BN584" s="550" t="s">
        <v>4490</v>
      </c>
      <c r="BO584" s="551">
        <v>0</v>
      </c>
      <c r="BP584" s="519">
        <v>0</v>
      </c>
      <c r="BQ584" s="553">
        <v>-0.25</v>
      </c>
      <c r="BR584" s="552">
        <v>-0.25</v>
      </c>
      <c r="BS584" s="552">
        <v>-0.25</v>
      </c>
      <c r="BT584" s="552">
        <v>-0.25</v>
      </c>
      <c r="BU584" s="529">
        <v>0</v>
      </c>
      <c r="BV584" s="519">
        <v>0</v>
      </c>
      <c r="BW584" s="519">
        <v>0</v>
      </c>
      <c r="BX584" s="519">
        <v>0</v>
      </c>
      <c r="BY584" s="519">
        <v>0</v>
      </c>
      <c r="BZ584" s="519">
        <v>0</v>
      </c>
      <c r="CA584" s="519">
        <v>0</v>
      </c>
      <c r="CB584" s="519">
        <v>0</v>
      </c>
      <c r="CC584" s="519">
        <v>0</v>
      </c>
      <c r="CD584" s="519">
        <v>0</v>
      </c>
      <c r="CE584" s="519">
        <v>0</v>
      </c>
      <c r="CF584" s="519">
        <v>0</v>
      </c>
      <c r="CG584" s="519">
        <v>0</v>
      </c>
      <c r="CH584" s="519">
        <v>0</v>
      </c>
      <c r="CI584" s="519">
        <v>0</v>
      </c>
      <c r="CJ584" s="519">
        <v>0</v>
      </c>
      <c r="CK584" s="623">
        <f t="shared" si="9"/>
        <v>-1</v>
      </c>
      <c r="CL584" s="554">
        <v>-1</v>
      </c>
      <c r="CM584" s="554">
        <v>-1</v>
      </c>
      <c r="CN584" s="554">
        <v>-1</v>
      </c>
      <c r="CO584" s="524">
        <v>9</v>
      </c>
      <c r="CP584" s="726"/>
      <c r="CQ584" s="525" t="s">
        <v>4965</v>
      </c>
      <c r="CR584" s="584" t="s">
        <v>4965</v>
      </c>
      <c r="CS584" s="527" t="s">
        <v>4965</v>
      </c>
      <c r="CT584" s="527" t="s">
        <v>4965</v>
      </c>
      <c r="CU584" s="527" t="s">
        <v>4965</v>
      </c>
    </row>
    <row r="585" spans="1:99" s="71" customFormat="1" ht="12" customHeight="1" x14ac:dyDescent="0.2">
      <c r="A585" s="577" t="s">
        <v>1460</v>
      </c>
      <c r="B585" s="558" t="s">
        <v>1818</v>
      </c>
      <c r="C585" s="558" t="s">
        <v>1432</v>
      </c>
      <c r="D585" s="558" t="s">
        <v>1432</v>
      </c>
      <c r="E585" s="560" t="s">
        <v>1432</v>
      </c>
      <c r="F585" s="558" t="s">
        <v>1819</v>
      </c>
      <c r="G585" s="558" t="s">
        <v>1820</v>
      </c>
      <c r="H585" s="558" t="s">
        <v>1435</v>
      </c>
      <c r="I585" s="558" t="s">
        <v>1821</v>
      </c>
      <c r="J585" s="558">
        <v>527547</v>
      </c>
      <c r="K585" s="558">
        <v>173430</v>
      </c>
      <c r="L585" s="512" t="s">
        <v>3083</v>
      </c>
      <c r="M585" s="562" t="s">
        <v>1432</v>
      </c>
      <c r="N585" s="562" t="s">
        <v>1432</v>
      </c>
      <c r="O585" s="558">
        <v>0</v>
      </c>
      <c r="P585" s="558">
        <v>1</v>
      </c>
      <c r="Q585" s="563">
        <v>1</v>
      </c>
      <c r="R585" s="558" t="s">
        <v>1822</v>
      </c>
      <c r="S585" s="558" t="s">
        <v>1438</v>
      </c>
      <c r="T585" s="562" t="s">
        <v>2329</v>
      </c>
      <c r="U585" s="561">
        <v>41163</v>
      </c>
      <c r="V585" s="561"/>
      <c r="W585" s="558" t="s">
        <v>1439</v>
      </c>
      <c r="X585" s="562" t="s">
        <v>1432</v>
      </c>
      <c r="Y585" s="558" t="s">
        <v>1442</v>
      </c>
      <c r="Z585" s="558" t="s">
        <v>2722</v>
      </c>
      <c r="AA585" s="558" t="s">
        <v>1444</v>
      </c>
      <c r="AB585" s="558" t="s">
        <v>2723</v>
      </c>
      <c r="AC585" s="576">
        <v>6.0000000000000001E-3</v>
      </c>
      <c r="AD585" s="578" t="s">
        <v>1432</v>
      </c>
      <c r="AE585" s="578"/>
      <c r="AF585" s="579"/>
      <c r="AG585" s="517" t="s">
        <v>3063</v>
      </c>
      <c r="AH585" s="560" t="s">
        <v>1445</v>
      </c>
      <c r="AI585" s="587"/>
      <c r="AJ585" s="560">
        <v>0</v>
      </c>
      <c r="AK585" s="560">
        <v>0</v>
      </c>
      <c r="AL585" s="560">
        <v>0</v>
      </c>
      <c r="AM585" s="560">
        <v>0</v>
      </c>
      <c r="AN585" s="560">
        <v>1</v>
      </c>
      <c r="AO585" s="560">
        <v>0</v>
      </c>
      <c r="AP585" s="560">
        <v>0</v>
      </c>
      <c r="AQ585" s="560">
        <v>0</v>
      </c>
      <c r="AR585" s="560">
        <v>0</v>
      </c>
      <c r="AS585" s="560">
        <v>0</v>
      </c>
      <c r="AT585" s="560">
        <v>0</v>
      </c>
      <c r="AU585" s="560">
        <v>1</v>
      </c>
      <c r="AV585" s="560">
        <v>0</v>
      </c>
      <c r="AW585" s="560">
        <v>0</v>
      </c>
      <c r="AX585" s="560">
        <v>0</v>
      </c>
      <c r="AY585" s="560">
        <v>0</v>
      </c>
      <c r="AZ585" s="560">
        <v>0</v>
      </c>
      <c r="BA585" s="560">
        <v>0</v>
      </c>
      <c r="BB585" s="560">
        <v>0</v>
      </c>
      <c r="BC585" s="560">
        <v>0</v>
      </c>
      <c r="BD585" s="560">
        <v>0</v>
      </c>
      <c r="BE585" s="560">
        <v>0</v>
      </c>
      <c r="BF585" s="560">
        <v>0</v>
      </c>
      <c r="BG585" s="560">
        <v>0</v>
      </c>
      <c r="BH585" s="560">
        <v>0</v>
      </c>
      <c r="BI585" s="560">
        <v>0</v>
      </c>
      <c r="BJ585" s="560">
        <v>0</v>
      </c>
      <c r="BK585" s="560">
        <v>0</v>
      </c>
      <c r="BL585" s="560">
        <v>0</v>
      </c>
      <c r="BM585" s="560">
        <v>0</v>
      </c>
      <c r="BN585" s="550" t="s">
        <v>4490</v>
      </c>
      <c r="BO585" s="551">
        <v>0</v>
      </c>
      <c r="BP585" s="519">
        <v>0</v>
      </c>
      <c r="BQ585" s="553">
        <v>0.25</v>
      </c>
      <c r="BR585" s="552">
        <v>0.25</v>
      </c>
      <c r="BS585" s="552">
        <v>0.25</v>
      </c>
      <c r="BT585" s="552">
        <v>0.25</v>
      </c>
      <c r="BU585" s="529">
        <v>0</v>
      </c>
      <c r="BV585" s="519">
        <v>0</v>
      </c>
      <c r="BW585" s="519">
        <v>0</v>
      </c>
      <c r="BX585" s="519">
        <v>0</v>
      </c>
      <c r="BY585" s="519">
        <v>0</v>
      </c>
      <c r="BZ585" s="519">
        <v>0</v>
      </c>
      <c r="CA585" s="519">
        <v>0</v>
      </c>
      <c r="CB585" s="519">
        <v>0</v>
      </c>
      <c r="CC585" s="519">
        <v>0</v>
      </c>
      <c r="CD585" s="519">
        <v>0</v>
      </c>
      <c r="CE585" s="519">
        <v>0</v>
      </c>
      <c r="CF585" s="519">
        <v>0</v>
      </c>
      <c r="CG585" s="519">
        <v>0</v>
      </c>
      <c r="CH585" s="519">
        <v>0</v>
      </c>
      <c r="CI585" s="519">
        <v>0</v>
      </c>
      <c r="CJ585" s="519">
        <v>0</v>
      </c>
      <c r="CK585" s="623">
        <f t="shared" si="9"/>
        <v>1</v>
      </c>
      <c r="CL585" s="554">
        <v>1</v>
      </c>
      <c r="CM585" s="554">
        <v>1</v>
      </c>
      <c r="CN585" s="554">
        <v>1</v>
      </c>
      <c r="CO585" s="524">
        <v>9</v>
      </c>
      <c r="CP585" s="726"/>
      <c r="CQ585" s="525" t="s">
        <v>4965</v>
      </c>
      <c r="CR585" s="584" t="s">
        <v>4965</v>
      </c>
      <c r="CS585" s="527" t="s">
        <v>4965</v>
      </c>
      <c r="CT585" s="527" t="s">
        <v>4965</v>
      </c>
      <c r="CU585" s="527" t="s">
        <v>4965</v>
      </c>
    </row>
    <row r="586" spans="1:99" s="71" customFormat="1" ht="12" customHeight="1" x14ac:dyDescent="0.2">
      <c r="A586" s="577" t="s">
        <v>1460</v>
      </c>
      <c r="B586" s="558" t="s">
        <v>1823</v>
      </c>
      <c r="C586" s="558" t="s">
        <v>1432</v>
      </c>
      <c r="D586" s="558" t="s">
        <v>1432</v>
      </c>
      <c r="E586" s="560" t="s">
        <v>1432</v>
      </c>
      <c r="F586" s="558" t="s">
        <v>2391</v>
      </c>
      <c r="G586" s="558" t="s">
        <v>1824</v>
      </c>
      <c r="H586" s="558" t="s">
        <v>2524</v>
      </c>
      <c r="I586" s="558" t="s">
        <v>1825</v>
      </c>
      <c r="J586" s="558">
        <v>529328</v>
      </c>
      <c r="K586" s="558">
        <v>171701</v>
      </c>
      <c r="L586" s="512" t="s">
        <v>3081</v>
      </c>
      <c r="M586" s="562" t="s">
        <v>1432</v>
      </c>
      <c r="N586" s="562" t="s">
        <v>1432</v>
      </c>
      <c r="O586" s="558">
        <v>0</v>
      </c>
      <c r="P586" s="558">
        <v>1</v>
      </c>
      <c r="Q586" s="563">
        <v>1</v>
      </c>
      <c r="R586" s="558" t="s">
        <v>3205</v>
      </c>
      <c r="S586" s="558" t="s">
        <v>1438</v>
      </c>
      <c r="T586" s="562" t="s">
        <v>1609</v>
      </c>
      <c r="U586" s="561">
        <v>41149</v>
      </c>
      <c r="V586" s="561"/>
      <c r="W586" s="558" t="s">
        <v>1439</v>
      </c>
      <c r="X586" s="562" t="s">
        <v>1432</v>
      </c>
      <c r="Y586" s="558" t="s">
        <v>1442</v>
      </c>
      <c r="Z586" s="558" t="s">
        <v>1443</v>
      </c>
      <c r="AA586" s="558" t="s">
        <v>1444</v>
      </c>
      <c r="AB586" s="558" t="s">
        <v>2713</v>
      </c>
      <c r="AC586" s="576">
        <v>4.0000000000000001E-3</v>
      </c>
      <c r="AD586" s="578" t="s">
        <v>1432</v>
      </c>
      <c r="AE586" s="578"/>
      <c r="AF586" s="579"/>
      <c r="AG586" s="517" t="s">
        <v>3063</v>
      </c>
      <c r="AH586" s="560" t="s">
        <v>1445</v>
      </c>
      <c r="AI586" s="587"/>
      <c r="AJ586" s="560">
        <v>0</v>
      </c>
      <c r="AK586" s="560">
        <v>0</v>
      </c>
      <c r="AL586" s="560">
        <v>0</v>
      </c>
      <c r="AM586" s="560">
        <v>0</v>
      </c>
      <c r="AN586" s="560">
        <v>1</v>
      </c>
      <c r="AO586" s="560">
        <v>0</v>
      </c>
      <c r="AP586" s="560">
        <v>0</v>
      </c>
      <c r="AQ586" s="560">
        <v>0</v>
      </c>
      <c r="AR586" s="560">
        <v>0</v>
      </c>
      <c r="AS586" s="560">
        <v>0</v>
      </c>
      <c r="AT586" s="560">
        <v>0</v>
      </c>
      <c r="AU586" s="560">
        <v>1</v>
      </c>
      <c r="AV586" s="560">
        <v>0</v>
      </c>
      <c r="AW586" s="560">
        <v>0</v>
      </c>
      <c r="AX586" s="560">
        <v>0</v>
      </c>
      <c r="AY586" s="560">
        <v>0</v>
      </c>
      <c r="AZ586" s="560">
        <v>0</v>
      </c>
      <c r="BA586" s="560">
        <v>0</v>
      </c>
      <c r="BB586" s="560">
        <v>0</v>
      </c>
      <c r="BC586" s="560">
        <v>0</v>
      </c>
      <c r="BD586" s="560">
        <v>0</v>
      </c>
      <c r="BE586" s="560">
        <v>0</v>
      </c>
      <c r="BF586" s="560">
        <v>0</v>
      </c>
      <c r="BG586" s="560">
        <v>0</v>
      </c>
      <c r="BH586" s="560">
        <v>0</v>
      </c>
      <c r="BI586" s="560">
        <v>0</v>
      </c>
      <c r="BJ586" s="560">
        <v>0</v>
      </c>
      <c r="BK586" s="560">
        <v>0</v>
      </c>
      <c r="BL586" s="560">
        <v>0</v>
      </c>
      <c r="BM586" s="560">
        <v>0</v>
      </c>
      <c r="BN586" s="550" t="s">
        <v>4490</v>
      </c>
      <c r="BO586" s="551">
        <v>0</v>
      </c>
      <c r="BP586" s="519">
        <v>0</v>
      </c>
      <c r="BQ586" s="553">
        <v>0.25</v>
      </c>
      <c r="BR586" s="552">
        <v>0.25</v>
      </c>
      <c r="BS586" s="552">
        <v>0.25</v>
      </c>
      <c r="BT586" s="552">
        <v>0.25</v>
      </c>
      <c r="BU586" s="529">
        <v>0</v>
      </c>
      <c r="BV586" s="519">
        <v>0</v>
      </c>
      <c r="BW586" s="519">
        <v>0</v>
      </c>
      <c r="BX586" s="519">
        <v>0</v>
      </c>
      <c r="BY586" s="519">
        <v>0</v>
      </c>
      <c r="BZ586" s="519">
        <v>0</v>
      </c>
      <c r="CA586" s="519">
        <v>0</v>
      </c>
      <c r="CB586" s="519">
        <v>0</v>
      </c>
      <c r="CC586" s="519">
        <v>0</v>
      </c>
      <c r="CD586" s="519">
        <v>0</v>
      </c>
      <c r="CE586" s="519">
        <v>0</v>
      </c>
      <c r="CF586" s="519">
        <v>0</v>
      </c>
      <c r="CG586" s="519">
        <v>0</v>
      </c>
      <c r="CH586" s="519">
        <v>0</v>
      </c>
      <c r="CI586" s="519">
        <v>0</v>
      </c>
      <c r="CJ586" s="519">
        <v>0</v>
      </c>
      <c r="CK586" s="623">
        <f t="shared" si="9"/>
        <v>1</v>
      </c>
      <c r="CL586" s="554">
        <v>1</v>
      </c>
      <c r="CM586" s="554">
        <v>1</v>
      </c>
      <c r="CN586" s="554">
        <v>1</v>
      </c>
      <c r="CO586" s="524">
        <v>4</v>
      </c>
      <c r="CP586" s="726"/>
      <c r="CQ586" s="525" t="s">
        <v>4965</v>
      </c>
      <c r="CR586" s="584" t="s">
        <v>4965</v>
      </c>
      <c r="CS586" s="527" t="s">
        <v>4965</v>
      </c>
      <c r="CT586" s="527" t="s">
        <v>4965</v>
      </c>
      <c r="CU586" s="527" t="s">
        <v>4965</v>
      </c>
    </row>
    <row r="587" spans="1:99" s="71" customFormat="1" ht="12" customHeight="1" x14ac:dyDescent="0.2">
      <c r="A587" s="577" t="s">
        <v>1460</v>
      </c>
      <c r="B587" s="558" t="s">
        <v>3206</v>
      </c>
      <c r="C587" s="558" t="s">
        <v>1432</v>
      </c>
      <c r="D587" s="558" t="s">
        <v>1432</v>
      </c>
      <c r="E587" s="560" t="s">
        <v>3207</v>
      </c>
      <c r="F587" s="558" t="s">
        <v>1432</v>
      </c>
      <c r="G587" s="558" t="s">
        <v>3208</v>
      </c>
      <c r="H587" s="558" t="s">
        <v>2717</v>
      </c>
      <c r="I587" s="558" t="s">
        <v>3209</v>
      </c>
      <c r="J587" s="558">
        <v>527794</v>
      </c>
      <c r="K587" s="558">
        <v>176108</v>
      </c>
      <c r="L587" s="512" t="s">
        <v>3067</v>
      </c>
      <c r="M587" s="562" t="s">
        <v>1432</v>
      </c>
      <c r="N587" s="562" t="s">
        <v>1432</v>
      </c>
      <c r="O587" s="558">
        <v>0</v>
      </c>
      <c r="P587" s="558">
        <v>1</v>
      </c>
      <c r="Q587" s="563">
        <v>1</v>
      </c>
      <c r="R587" s="558" t="s">
        <v>4504</v>
      </c>
      <c r="S587" s="558" t="s">
        <v>1438</v>
      </c>
      <c r="T587" s="562" t="s">
        <v>4505</v>
      </c>
      <c r="U587" s="561">
        <v>41144</v>
      </c>
      <c r="V587" s="561"/>
      <c r="W587" s="558" t="s">
        <v>1439</v>
      </c>
      <c r="X587" s="562" t="s">
        <v>1432</v>
      </c>
      <c r="Y587" s="558" t="s">
        <v>4687</v>
      </c>
      <c r="Z587" s="558" t="s">
        <v>1443</v>
      </c>
      <c r="AA587" s="558" t="s">
        <v>1444</v>
      </c>
      <c r="AB587" s="558" t="s">
        <v>2713</v>
      </c>
      <c r="AC587" s="576">
        <v>1.2999999999999999E-2</v>
      </c>
      <c r="AD587" s="578" t="s">
        <v>1432</v>
      </c>
      <c r="AE587" s="578"/>
      <c r="AF587" s="579"/>
      <c r="AG587" s="517" t="s">
        <v>3063</v>
      </c>
      <c r="AH587" s="560" t="s">
        <v>1445</v>
      </c>
      <c r="AI587" s="587"/>
      <c r="AJ587" s="560">
        <v>0</v>
      </c>
      <c r="AK587" s="560">
        <v>0</v>
      </c>
      <c r="AL587" s="560">
        <v>0</v>
      </c>
      <c r="AM587" s="560">
        <v>0</v>
      </c>
      <c r="AN587" s="560">
        <v>0</v>
      </c>
      <c r="AO587" s="560">
        <v>1</v>
      </c>
      <c r="AP587" s="560">
        <v>0</v>
      </c>
      <c r="AQ587" s="560">
        <v>0</v>
      </c>
      <c r="AR587" s="560">
        <v>0</v>
      </c>
      <c r="AS587" s="560">
        <v>0</v>
      </c>
      <c r="AT587" s="560">
        <v>0</v>
      </c>
      <c r="AU587" s="560">
        <v>0</v>
      </c>
      <c r="AV587" s="560">
        <v>0</v>
      </c>
      <c r="AW587" s="560">
        <v>0</v>
      </c>
      <c r="AX587" s="560">
        <v>0</v>
      </c>
      <c r="AY587" s="560">
        <v>0</v>
      </c>
      <c r="AZ587" s="560">
        <v>0</v>
      </c>
      <c r="BA587" s="560">
        <v>0</v>
      </c>
      <c r="BB587" s="560">
        <v>0</v>
      </c>
      <c r="BC587" s="560">
        <v>1</v>
      </c>
      <c r="BD587" s="560">
        <v>0</v>
      </c>
      <c r="BE587" s="560">
        <v>0</v>
      </c>
      <c r="BF587" s="560">
        <v>0</v>
      </c>
      <c r="BG587" s="560">
        <v>0</v>
      </c>
      <c r="BH587" s="560">
        <v>0</v>
      </c>
      <c r="BI587" s="560">
        <v>0</v>
      </c>
      <c r="BJ587" s="560">
        <v>0</v>
      </c>
      <c r="BK587" s="560">
        <v>0</v>
      </c>
      <c r="BL587" s="560">
        <v>0</v>
      </c>
      <c r="BM587" s="560">
        <v>0</v>
      </c>
      <c r="BN587" s="550" t="s">
        <v>4490</v>
      </c>
      <c r="BO587" s="551">
        <v>0</v>
      </c>
      <c r="BP587" s="519">
        <v>0</v>
      </c>
      <c r="BQ587" s="553">
        <v>0.25</v>
      </c>
      <c r="BR587" s="552">
        <v>0.25</v>
      </c>
      <c r="BS587" s="552">
        <v>0.25</v>
      </c>
      <c r="BT587" s="552">
        <v>0.25</v>
      </c>
      <c r="BU587" s="529">
        <v>0</v>
      </c>
      <c r="BV587" s="519">
        <v>0</v>
      </c>
      <c r="BW587" s="519">
        <v>0</v>
      </c>
      <c r="BX587" s="519">
        <v>0</v>
      </c>
      <c r="BY587" s="519">
        <v>0</v>
      </c>
      <c r="BZ587" s="519">
        <v>0</v>
      </c>
      <c r="CA587" s="519">
        <v>0</v>
      </c>
      <c r="CB587" s="519">
        <v>0</v>
      </c>
      <c r="CC587" s="519">
        <v>0</v>
      </c>
      <c r="CD587" s="519">
        <v>0</v>
      </c>
      <c r="CE587" s="519">
        <v>0</v>
      </c>
      <c r="CF587" s="519">
        <v>0</v>
      </c>
      <c r="CG587" s="519">
        <v>0</v>
      </c>
      <c r="CH587" s="519">
        <v>0</v>
      </c>
      <c r="CI587" s="519">
        <v>0</v>
      </c>
      <c r="CJ587" s="519">
        <v>0</v>
      </c>
      <c r="CK587" s="623">
        <f t="shared" si="9"/>
        <v>1</v>
      </c>
      <c r="CL587" s="554">
        <v>1</v>
      </c>
      <c r="CM587" s="554">
        <v>1</v>
      </c>
      <c r="CN587" s="554">
        <v>1</v>
      </c>
      <c r="CO587" s="524">
        <v>4</v>
      </c>
      <c r="CP587" s="524" t="s">
        <v>1938</v>
      </c>
      <c r="CQ587" s="525" t="s">
        <v>4965</v>
      </c>
      <c r="CR587" s="584" t="s">
        <v>4965</v>
      </c>
      <c r="CS587" s="527" t="s">
        <v>4965</v>
      </c>
      <c r="CT587" s="527" t="s">
        <v>4965</v>
      </c>
      <c r="CU587" s="527" t="s">
        <v>4965</v>
      </c>
    </row>
    <row r="588" spans="1:99" s="71" customFormat="1" ht="12" customHeight="1" x14ac:dyDescent="0.2">
      <c r="A588" s="577" t="s">
        <v>1460</v>
      </c>
      <c r="B588" s="558" t="s">
        <v>4506</v>
      </c>
      <c r="C588" s="558" t="s">
        <v>1432</v>
      </c>
      <c r="D588" s="558" t="s">
        <v>1432</v>
      </c>
      <c r="E588" s="560" t="s">
        <v>443</v>
      </c>
      <c r="F588" s="558" t="s">
        <v>1432</v>
      </c>
      <c r="G588" s="558" t="s">
        <v>444</v>
      </c>
      <c r="H588" s="558" t="s">
        <v>2717</v>
      </c>
      <c r="I588" s="558" t="s">
        <v>445</v>
      </c>
      <c r="J588" s="558">
        <v>527339</v>
      </c>
      <c r="K588" s="558">
        <v>176604</v>
      </c>
      <c r="L588" s="512" t="s">
        <v>4766</v>
      </c>
      <c r="M588" s="562" t="s">
        <v>1432</v>
      </c>
      <c r="N588" s="562" t="s">
        <v>1432</v>
      </c>
      <c r="O588" s="558">
        <v>0</v>
      </c>
      <c r="P588" s="558">
        <v>1</v>
      </c>
      <c r="Q588" s="563">
        <v>1</v>
      </c>
      <c r="R588" s="558" t="s">
        <v>4507</v>
      </c>
      <c r="S588" s="558" t="s">
        <v>1438</v>
      </c>
      <c r="T588" s="562" t="s">
        <v>4508</v>
      </c>
      <c r="U588" s="561">
        <v>41201</v>
      </c>
      <c r="V588" s="561"/>
      <c r="W588" s="558" t="s">
        <v>1439</v>
      </c>
      <c r="X588" s="562" t="s">
        <v>1432</v>
      </c>
      <c r="Y588" s="558" t="s">
        <v>1442</v>
      </c>
      <c r="Z588" s="558" t="s">
        <v>3893</v>
      </c>
      <c r="AA588" s="558" t="s">
        <v>1444</v>
      </c>
      <c r="AB588" s="558" t="s">
        <v>4720</v>
      </c>
      <c r="AC588" s="576">
        <v>8.0000000000000002E-3</v>
      </c>
      <c r="AD588" s="578" t="s">
        <v>1432</v>
      </c>
      <c r="AE588" s="578"/>
      <c r="AF588" s="579"/>
      <c r="AG588" s="517" t="s">
        <v>3063</v>
      </c>
      <c r="AH588" s="560" t="s">
        <v>1445</v>
      </c>
      <c r="AI588" s="587"/>
      <c r="AJ588" s="560">
        <v>0</v>
      </c>
      <c r="AK588" s="560">
        <v>0</v>
      </c>
      <c r="AL588" s="560">
        <v>0</v>
      </c>
      <c r="AM588" s="560">
        <v>0</v>
      </c>
      <c r="AN588" s="560">
        <v>1</v>
      </c>
      <c r="AO588" s="560">
        <v>0</v>
      </c>
      <c r="AP588" s="560">
        <v>0</v>
      </c>
      <c r="AQ588" s="560">
        <v>0</v>
      </c>
      <c r="AR588" s="560">
        <v>0</v>
      </c>
      <c r="AS588" s="560">
        <v>0</v>
      </c>
      <c r="AT588" s="560">
        <v>0</v>
      </c>
      <c r="AU588" s="560">
        <v>1</v>
      </c>
      <c r="AV588" s="560">
        <v>0</v>
      </c>
      <c r="AW588" s="560">
        <v>0</v>
      </c>
      <c r="AX588" s="560">
        <v>0</v>
      </c>
      <c r="AY588" s="560">
        <v>0</v>
      </c>
      <c r="AZ588" s="560">
        <v>0</v>
      </c>
      <c r="BA588" s="560">
        <v>0</v>
      </c>
      <c r="BB588" s="560">
        <v>0</v>
      </c>
      <c r="BC588" s="560">
        <v>0</v>
      </c>
      <c r="BD588" s="560">
        <v>0</v>
      </c>
      <c r="BE588" s="560">
        <v>0</v>
      </c>
      <c r="BF588" s="560">
        <v>0</v>
      </c>
      <c r="BG588" s="560">
        <v>0</v>
      </c>
      <c r="BH588" s="560">
        <v>0</v>
      </c>
      <c r="BI588" s="560">
        <v>0</v>
      </c>
      <c r="BJ588" s="560">
        <v>0</v>
      </c>
      <c r="BK588" s="560">
        <v>0</v>
      </c>
      <c r="BL588" s="560">
        <v>0</v>
      </c>
      <c r="BM588" s="560">
        <v>0</v>
      </c>
      <c r="BN588" s="550" t="s">
        <v>4490</v>
      </c>
      <c r="BO588" s="551">
        <v>0</v>
      </c>
      <c r="BP588" s="519">
        <v>0</v>
      </c>
      <c r="BQ588" s="553">
        <v>0.25</v>
      </c>
      <c r="BR588" s="552">
        <v>0.25</v>
      </c>
      <c r="BS588" s="552">
        <v>0.25</v>
      </c>
      <c r="BT588" s="552">
        <v>0.25</v>
      </c>
      <c r="BU588" s="529">
        <v>0</v>
      </c>
      <c r="BV588" s="519">
        <v>0</v>
      </c>
      <c r="BW588" s="519">
        <v>0</v>
      </c>
      <c r="BX588" s="519">
        <v>0</v>
      </c>
      <c r="BY588" s="519">
        <v>0</v>
      </c>
      <c r="BZ588" s="519">
        <v>0</v>
      </c>
      <c r="CA588" s="519">
        <v>0</v>
      </c>
      <c r="CB588" s="519">
        <v>0</v>
      </c>
      <c r="CC588" s="519">
        <v>0</v>
      </c>
      <c r="CD588" s="519">
        <v>0</v>
      </c>
      <c r="CE588" s="519">
        <v>0</v>
      </c>
      <c r="CF588" s="519">
        <v>0</v>
      </c>
      <c r="CG588" s="519">
        <v>0</v>
      </c>
      <c r="CH588" s="519">
        <v>0</v>
      </c>
      <c r="CI588" s="519">
        <v>0</v>
      </c>
      <c r="CJ588" s="519">
        <v>0</v>
      </c>
      <c r="CK588" s="623">
        <f t="shared" si="9"/>
        <v>1</v>
      </c>
      <c r="CL588" s="554">
        <v>1</v>
      </c>
      <c r="CM588" s="554">
        <v>1</v>
      </c>
      <c r="CN588" s="554">
        <v>1</v>
      </c>
      <c r="CO588" s="524">
        <v>9</v>
      </c>
      <c r="CP588" s="726"/>
      <c r="CQ588" s="525" t="s">
        <v>4965</v>
      </c>
      <c r="CR588" s="584" t="s">
        <v>4965</v>
      </c>
      <c r="CS588" s="527" t="s">
        <v>4965</v>
      </c>
      <c r="CT588" s="527" t="s">
        <v>4965</v>
      </c>
      <c r="CU588" s="527" t="s">
        <v>4965</v>
      </c>
    </row>
    <row r="589" spans="1:99" s="71" customFormat="1" ht="12" customHeight="1" x14ac:dyDescent="0.2">
      <c r="A589" s="577" t="s">
        <v>1460</v>
      </c>
      <c r="B589" s="558" t="s">
        <v>4509</v>
      </c>
      <c r="C589" s="558" t="s">
        <v>1432</v>
      </c>
      <c r="D589" s="558" t="s">
        <v>1432</v>
      </c>
      <c r="E589" s="560" t="s">
        <v>1432</v>
      </c>
      <c r="F589" s="558" t="s">
        <v>2195</v>
      </c>
      <c r="G589" s="558" t="s">
        <v>4510</v>
      </c>
      <c r="H589" s="558" t="s">
        <v>3875</v>
      </c>
      <c r="I589" s="558" t="s">
        <v>4511</v>
      </c>
      <c r="J589" s="558">
        <v>528817</v>
      </c>
      <c r="K589" s="558">
        <v>173818</v>
      </c>
      <c r="L589" s="512" t="s">
        <v>3076</v>
      </c>
      <c r="M589" s="562" t="s">
        <v>1432</v>
      </c>
      <c r="N589" s="562" t="s">
        <v>1432</v>
      </c>
      <c r="O589" s="558">
        <v>1</v>
      </c>
      <c r="P589" s="558">
        <v>1</v>
      </c>
      <c r="Q589" s="563">
        <v>0</v>
      </c>
      <c r="R589" s="558" t="s">
        <v>4512</v>
      </c>
      <c r="S589" s="558" t="s">
        <v>1438</v>
      </c>
      <c r="T589" s="562" t="s">
        <v>4513</v>
      </c>
      <c r="U589" s="561">
        <v>41093</v>
      </c>
      <c r="V589" s="561"/>
      <c r="W589" s="558" t="s">
        <v>1439</v>
      </c>
      <c r="X589" s="562" t="s">
        <v>1432</v>
      </c>
      <c r="Y589" s="558" t="s">
        <v>1442</v>
      </c>
      <c r="Z589" s="558" t="s">
        <v>3893</v>
      </c>
      <c r="AA589" s="558" t="s">
        <v>1444</v>
      </c>
      <c r="AB589" s="558" t="s">
        <v>1136</v>
      </c>
      <c r="AC589" s="576"/>
      <c r="AD589" s="578" t="s">
        <v>1432</v>
      </c>
      <c r="AE589" s="578"/>
      <c r="AF589" s="579"/>
      <c r="AG589" s="517" t="s">
        <v>3063</v>
      </c>
      <c r="AH589" s="560" t="s">
        <v>1445</v>
      </c>
      <c r="AI589" s="587"/>
      <c r="AJ589" s="560">
        <v>0</v>
      </c>
      <c r="AK589" s="560">
        <v>0</v>
      </c>
      <c r="AL589" s="560">
        <v>0</v>
      </c>
      <c r="AM589" s="560">
        <v>-1</v>
      </c>
      <c r="AN589" s="560">
        <v>1</v>
      </c>
      <c r="AO589" s="560">
        <v>0</v>
      </c>
      <c r="AP589" s="560">
        <v>0</v>
      </c>
      <c r="AQ589" s="560">
        <v>0</v>
      </c>
      <c r="AR589" s="560">
        <v>0</v>
      </c>
      <c r="AS589" s="560">
        <v>0</v>
      </c>
      <c r="AT589" s="560">
        <v>-1</v>
      </c>
      <c r="AU589" s="560">
        <v>0</v>
      </c>
      <c r="AV589" s="560">
        <v>0</v>
      </c>
      <c r="AW589" s="560">
        <v>0</v>
      </c>
      <c r="AX589" s="560">
        <v>0</v>
      </c>
      <c r="AY589" s="560">
        <v>0</v>
      </c>
      <c r="AZ589" s="560">
        <v>0</v>
      </c>
      <c r="BA589" s="560">
        <v>0</v>
      </c>
      <c r="BB589" s="560">
        <v>1</v>
      </c>
      <c r="BC589" s="560">
        <v>0</v>
      </c>
      <c r="BD589" s="560">
        <v>0</v>
      </c>
      <c r="BE589" s="560">
        <v>0</v>
      </c>
      <c r="BF589" s="560">
        <v>0</v>
      </c>
      <c r="BG589" s="560">
        <v>0</v>
      </c>
      <c r="BH589" s="560">
        <v>0</v>
      </c>
      <c r="BI589" s="560">
        <v>0</v>
      </c>
      <c r="BJ589" s="560">
        <v>0</v>
      </c>
      <c r="BK589" s="560">
        <v>0</v>
      </c>
      <c r="BL589" s="560">
        <v>0</v>
      </c>
      <c r="BM589" s="560">
        <v>0</v>
      </c>
      <c r="BN589" s="728"/>
      <c r="BO589" s="518">
        <v>0</v>
      </c>
      <c r="BP589" s="519">
        <v>0</v>
      </c>
      <c r="BQ589" s="528">
        <v>0</v>
      </c>
      <c r="BR589" s="519">
        <v>0</v>
      </c>
      <c r="BS589" s="519">
        <v>0</v>
      </c>
      <c r="BT589" s="519">
        <v>0</v>
      </c>
      <c r="BU589" s="529">
        <v>0</v>
      </c>
      <c r="BV589" s="519">
        <v>0</v>
      </c>
      <c r="BW589" s="519">
        <v>0</v>
      </c>
      <c r="BX589" s="519">
        <v>0</v>
      </c>
      <c r="BY589" s="519">
        <v>0</v>
      </c>
      <c r="BZ589" s="519">
        <v>0</v>
      </c>
      <c r="CA589" s="519">
        <v>0</v>
      </c>
      <c r="CB589" s="519">
        <v>0</v>
      </c>
      <c r="CC589" s="519">
        <v>0</v>
      </c>
      <c r="CD589" s="519">
        <v>0</v>
      </c>
      <c r="CE589" s="519">
        <v>0</v>
      </c>
      <c r="CF589" s="519">
        <v>0</v>
      </c>
      <c r="CG589" s="519">
        <v>0</v>
      </c>
      <c r="CH589" s="519">
        <v>0</v>
      </c>
      <c r="CI589" s="519">
        <v>0</v>
      </c>
      <c r="CJ589" s="519">
        <v>0</v>
      </c>
      <c r="CK589" s="623">
        <f t="shared" si="9"/>
        <v>0</v>
      </c>
      <c r="CL589" s="523">
        <v>0</v>
      </c>
      <c r="CM589" s="523">
        <v>0</v>
      </c>
      <c r="CN589" s="523">
        <v>0</v>
      </c>
      <c r="CO589" s="524">
        <v>9</v>
      </c>
      <c r="CP589" s="726"/>
      <c r="CQ589" s="525" t="s">
        <v>4965</v>
      </c>
      <c r="CR589" s="584" t="s">
        <v>4965</v>
      </c>
      <c r="CS589" s="527" t="s">
        <v>4965</v>
      </c>
      <c r="CT589" s="527" t="s">
        <v>4965</v>
      </c>
      <c r="CU589" s="527" t="s">
        <v>4965</v>
      </c>
    </row>
    <row r="590" spans="1:99" s="71" customFormat="1" ht="12" customHeight="1" x14ac:dyDescent="0.2">
      <c r="A590" s="577" t="s">
        <v>1460</v>
      </c>
      <c r="B590" s="558" t="s">
        <v>4514</v>
      </c>
      <c r="C590" s="558" t="s">
        <v>1432</v>
      </c>
      <c r="D590" s="558" t="s">
        <v>1432</v>
      </c>
      <c r="E590" s="560" t="s">
        <v>4515</v>
      </c>
      <c r="F590" s="558" t="s">
        <v>4516</v>
      </c>
      <c r="G590" s="558" t="s">
        <v>4517</v>
      </c>
      <c r="H590" s="558" t="s">
        <v>3875</v>
      </c>
      <c r="I590" s="558" t="s">
        <v>4518</v>
      </c>
      <c r="J590" s="558">
        <v>528715</v>
      </c>
      <c r="K590" s="558">
        <v>173424</v>
      </c>
      <c r="L590" s="512" t="s">
        <v>3076</v>
      </c>
      <c r="M590" s="562" t="s">
        <v>1432</v>
      </c>
      <c r="N590" s="562" t="s">
        <v>1432</v>
      </c>
      <c r="O590" s="558">
        <v>0</v>
      </c>
      <c r="P590" s="558">
        <v>1</v>
      </c>
      <c r="Q590" s="563">
        <v>1</v>
      </c>
      <c r="R590" s="558" t="s">
        <v>1252</v>
      </c>
      <c r="S590" s="558" t="s">
        <v>1438</v>
      </c>
      <c r="T590" s="562" t="s">
        <v>3042</v>
      </c>
      <c r="U590" s="561">
        <v>41379</v>
      </c>
      <c r="V590" s="561"/>
      <c r="W590" s="558" t="s">
        <v>1439</v>
      </c>
      <c r="X590" s="562" t="s">
        <v>1432</v>
      </c>
      <c r="Y590" s="558" t="s">
        <v>1442</v>
      </c>
      <c r="Z590" s="558" t="s">
        <v>1443</v>
      </c>
      <c r="AA590" s="558" t="s">
        <v>1444</v>
      </c>
      <c r="AB590" s="558" t="s">
        <v>2713</v>
      </c>
      <c r="AC590" s="576">
        <v>0.01</v>
      </c>
      <c r="AD590" s="578" t="s">
        <v>1432</v>
      </c>
      <c r="AE590" s="578"/>
      <c r="AF590" s="579"/>
      <c r="AG590" s="517" t="s">
        <v>3063</v>
      </c>
      <c r="AH590" s="560" t="s">
        <v>1445</v>
      </c>
      <c r="AI590" s="587"/>
      <c r="AJ590" s="560">
        <v>0</v>
      </c>
      <c r="AK590" s="560">
        <v>0</v>
      </c>
      <c r="AL590" s="560">
        <v>0</v>
      </c>
      <c r="AM590" s="560">
        <v>0</v>
      </c>
      <c r="AN590" s="560">
        <v>0</v>
      </c>
      <c r="AO590" s="560">
        <v>1</v>
      </c>
      <c r="AP590" s="560">
        <v>0</v>
      </c>
      <c r="AQ590" s="560">
        <v>0</v>
      </c>
      <c r="AR590" s="560">
        <v>0</v>
      </c>
      <c r="AS590" s="560">
        <v>0</v>
      </c>
      <c r="AT590" s="560">
        <v>0</v>
      </c>
      <c r="AU590" s="560">
        <v>0</v>
      </c>
      <c r="AV590" s="560">
        <v>0</v>
      </c>
      <c r="AW590" s="560">
        <v>0</v>
      </c>
      <c r="AX590" s="560">
        <v>0</v>
      </c>
      <c r="AY590" s="560">
        <v>0</v>
      </c>
      <c r="AZ590" s="560">
        <v>0</v>
      </c>
      <c r="BA590" s="560">
        <v>0</v>
      </c>
      <c r="BB590" s="560">
        <v>0</v>
      </c>
      <c r="BC590" s="560">
        <v>1</v>
      </c>
      <c r="BD590" s="560">
        <v>0</v>
      </c>
      <c r="BE590" s="560">
        <v>0</v>
      </c>
      <c r="BF590" s="560">
        <v>0</v>
      </c>
      <c r="BG590" s="560">
        <v>0</v>
      </c>
      <c r="BH590" s="560">
        <v>0</v>
      </c>
      <c r="BI590" s="560">
        <v>0</v>
      </c>
      <c r="BJ590" s="560">
        <v>0</v>
      </c>
      <c r="BK590" s="560">
        <v>0</v>
      </c>
      <c r="BL590" s="560">
        <v>0</v>
      </c>
      <c r="BM590" s="560">
        <v>0</v>
      </c>
      <c r="BN590" s="550" t="s">
        <v>4490</v>
      </c>
      <c r="BO590" s="551">
        <v>0</v>
      </c>
      <c r="BP590" s="519">
        <v>0</v>
      </c>
      <c r="BQ590" s="553">
        <v>0.25</v>
      </c>
      <c r="BR590" s="552">
        <v>0.25</v>
      </c>
      <c r="BS590" s="552">
        <v>0.25</v>
      </c>
      <c r="BT590" s="552">
        <v>0.25</v>
      </c>
      <c r="BU590" s="529">
        <v>0</v>
      </c>
      <c r="BV590" s="519">
        <v>0</v>
      </c>
      <c r="BW590" s="519">
        <v>0</v>
      </c>
      <c r="BX590" s="519">
        <v>0</v>
      </c>
      <c r="BY590" s="519">
        <v>0</v>
      </c>
      <c r="BZ590" s="519">
        <v>0</v>
      </c>
      <c r="CA590" s="519">
        <v>0</v>
      </c>
      <c r="CB590" s="519">
        <v>0</v>
      </c>
      <c r="CC590" s="519">
        <v>0</v>
      </c>
      <c r="CD590" s="519">
        <v>0</v>
      </c>
      <c r="CE590" s="519">
        <v>0</v>
      </c>
      <c r="CF590" s="519">
        <v>0</v>
      </c>
      <c r="CG590" s="519">
        <v>0</v>
      </c>
      <c r="CH590" s="519">
        <v>0</v>
      </c>
      <c r="CI590" s="519">
        <v>0</v>
      </c>
      <c r="CJ590" s="519">
        <v>0</v>
      </c>
      <c r="CK590" s="623">
        <f t="shared" si="9"/>
        <v>1</v>
      </c>
      <c r="CL590" s="554">
        <v>1</v>
      </c>
      <c r="CM590" s="554">
        <v>1</v>
      </c>
      <c r="CN590" s="554">
        <v>1</v>
      </c>
      <c r="CO590" s="524">
        <v>4</v>
      </c>
      <c r="CP590" s="726"/>
      <c r="CQ590" s="525" t="s">
        <v>4965</v>
      </c>
      <c r="CR590" s="584" t="s">
        <v>4965</v>
      </c>
      <c r="CS590" s="527" t="s">
        <v>4965</v>
      </c>
      <c r="CT590" s="527" t="s">
        <v>4965</v>
      </c>
      <c r="CU590" s="527" t="s">
        <v>4965</v>
      </c>
    </row>
    <row r="591" spans="1:99" s="71" customFormat="1" ht="12" customHeight="1" x14ac:dyDescent="0.2">
      <c r="A591" s="577" t="s">
        <v>1460</v>
      </c>
      <c r="B591" s="558" t="s">
        <v>1253</v>
      </c>
      <c r="C591" s="558" t="s">
        <v>1432</v>
      </c>
      <c r="D591" s="558" t="s">
        <v>1432</v>
      </c>
      <c r="E591" s="560" t="s">
        <v>1432</v>
      </c>
      <c r="F591" s="558" t="s">
        <v>1254</v>
      </c>
      <c r="G591" s="558" t="s">
        <v>3013</v>
      </c>
      <c r="H591" s="558" t="s">
        <v>1435</v>
      </c>
      <c r="I591" s="558" t="s">
        <v>1255</v>
      </c>
      <c r="J591" s="558">
        <v>527836</v>
      </c>
      <c r="K591" s="558">
        <v>172496</v>
      </c>
      <c r="L591" s="512" t="s">
        <v>3083</v>
      </c>
      <c r="M591" s="562" t="s">
        <v>1432</v>
      </c>
      <c r="N591" s="562" t="s">
        <v>1432</v>
      </c>
      <c r="O591" s="558">
        <v>0</v>
      </c>
      <c r="P591" s="558">
        <v>4</v>
      </c>
      <c r="Q591" s="563">
        <v>4</v>
      </c>
      <c r="R591" s="558" t="s">
        <v>1256</v>
      </c>
      <c r="S591" s="558" t="s">
        <v>1438</v>
      </c>
      <c r="T591" s="562" t="s">
        <v>743</v>
      </c>
      <c r="U591" s="561">
        <v>41110</v>
      </c>
      <c r="V591" s="561"/>
      <c r="W591" s="558" t="s">
        <v>1439</v>
      </c>
      <c r="X591" s="562" t="s">
        <v>1432</v>
      </c>
      <c r="Y591" s="558" t="s">
        <v>1442</v>
      </c>
      <c r="Z591" s="558" t="s">
        <v>1453</v>
      </c>
      <c r="AA591" s="558" t="s">
        <v>1444</v>
      </c>
      <c r="AB591" s="558" t="s">
        <v>2723</v>
      </c>
      <c r="AC591" s="576">
        <v>5.0000000000000001E-3</v>
      </c>
      <c r="AD591" s="578" t="s">
        <v>1432</v>
      </c>
      <c r="AE591" s="578"/>
      <c r="AF591" s="579"/>
      <c r="AG591" s="517" t="s">
        <v>3063</v>
      </c>
      <c r="AH591" s="560" t="s">
        <v>1445</v>
      </c>
      <c r="AI591" s="587"/>
      <c r="AJ591" s="560">
        <v>0</v>
      </c>
      <c r="AK591" s="560">
        <v>0</v>
      </c>
      <c r="AL591" s="560">
        <v>0</v>
      </c>
      <c r="AM591" s="560">
        <v>4</v>
      </c>
      <c r="AN591" s="560">
        <v>0</v>
      </c>
      <c r="AO591" s="560">
        <v>0</v>
      </c>
      <c r="AP591" s="560">
        <v>0</v>
      </c>
      <c r="AQ591" s="560">
        <v>0</v>
      </c>
      <c r="AR591" s="560">
        <v>0</v>
      </c>
      <c r="AS591" s="560">
        <v>0</v>
      </c>
      <c r="AT591" s="560">
        <v>4</v>
      </c>
      <c r="AU591" s="560">
        <v>0</v>
      </c>
      <c r="AV591" s="560">
        <v>0</v>
      </c>
      <c r="AW591" s="560">
        <v>0</v>
      </c>
      <c r="AX591" s="560">
        <v>0</v>
      </c>
      <c r="AY591" s="560">
        <v>0</v>
      </c>
      <c r="AZ591" s="560">
        <v>0</v>
      </c>
      <c r="BA591" s="560">
        <v>0</v>
      </c>
      <c r="BB591" s="560">
        <v>0</v>
      </c>
      <c r="BC591" s="560">
        <v>0</v>
      </c>
      <c r="BD591" s="560">
        <v>0</v>
      </c>
      <c r="BE591" s="560">
        <v>0</v>
      </c>
      <c r="BF591" s="560">
        <v>0</v>
      </c>
      <c r="BG591" s="560">
        <v>0</v>
      </c>
      <c r="BH591" s="560">
        <v>0</v>
      </c>
      <c r="BI591" s="560">
        <v>0</v>
      </c>
      <c r="BJ591" s="560">
        <v>0</v>
      </c>
      <c r="BK591" s="560">
        <v>0</v>
      </c>
      <c r="BL591" s="560">
        <v>0</v>
      </c>
      <c r="BM591" s="560">
        <v>0</v>
      </c>
      <c r="BN591" s="550" t="s">
        <v>4490</v>
      </c>
      <c r="BO591" s="551">
        <v>0</v>
      </c>
      <c r="BP591" s="519">
        <v>0</v>
      </c>
      <c r="BQ591" s="553">
        <v>1</v>
      </c>
      <c r="BR591" s="552">
        <v>1</v>
      </c>
      <c r="BS591" s="552">
        <v>1</v>
      </c>
      <c r="BT591" s="552">
        <v>1</v>
      </c>
      <c r="BU591" s="529">
        <v>0</v>
      </c>
      <c r="BV591" s="519">
        <v>0</v>
      </c>
      <c r="BW591" s="519">
        <v>0</v>
      </c>
      <c r="BX591" s="519">
        <v>0</v>
      </c>
      <c r="BY591" s="519">
        <v>0</v>
      </c>
      <c r="BZ591" s="519">
        <v>0</v>
      </c>
      <c r="CA591" s="519">
        <v>0</v>
      </c>
      <c r="CB591" s="519">
        <v>0</v>
      </c>
      <c r="CC591" s="519">
        <v>0</v>
      </c>
      <c r="CD591" s="519">
        <v>0</v>
      </c>
      <c r="CE591" s="519">
        <v>0</v>
      </c>
      <c r="CF591" s="519">
        <v>0</v>
      </c>
      <c r="CG591" s="519">
        <v>0</v>
      </c>
      <c r="CH591" s="519">
        <v>0</v>
      </c>
      <c r="CI591" s="519">
        <v>0</v>
      </c>
      <c r="CJ591" s="519">
        <v>0</v>
      </c>
      <c r="CK591" s="623">
        <f t="shared" si="9"/>
        <v>4</v>
      </c>
      <c r="CL591" s="554">
        <v>4</v>
      </c>
      <c r="CM591" s="554">
        <v>4</v>
      </c>
      <c r="CN591" s="554">
        <v>4</v>
      </c>
      <c r="CO591" s="524">
        <v>9</v>
      </c>
      <c r="CP591" s="726"/>
      <c r="CQ591" s="525" t="s">
        <v>4965</v>
      </c>
      <c r="CR591" s="584" t="s">
        <v>4965</v>
      </c>
      <c r="CS591" s="527" t="s">
        <v>4965</v>
      </c>
      <c r="CT591" s="527" t="s">
        <v>4965</v>
      </c>
      <c r="CU591" s="527" t="s">
        <v>4965</v>
      </c>
    </row>
    <row r="592" spans="1:99" s="71" customFormat="1" ht="12" customHeight="1" x14ac:dyDescent="0.2">
      <c r="A592" s="577" t="s">
        <v>1460</v>
      </c>
      <c r="B592" s="558" t="s">
        <v>1257</v>
      </c>
      <c r="C592" s="558" t="s">
        <v>1432</v>
      </c>
      <c r="D592" s="558" t="s">
        <v>1432</v>
      </c>
      <c r="E592" s="560" t="s">
        <v>1432</v>
      </c>
      <c r="F592" s="558" t="s">
        <v>1258</v>
      </c>
      <c r="G592" s="558" t="s">
        <v>1259</v>
      </c>
      <c r="H592" s="558" t="s">
        <v>2717</v>
      </c>
      <c r="I592" s="558" t="s">
        <v>4724</v>
      </c>
      <c r="J592" s="558">
        <v>527421</v>
      </c>
      <c r="K592" s="558">
        <v>176457</v>
      </c>
      <c r="L592" s="512" t="s">
        <v>4766</v>
      </c>
      <c r="M592" s="562" t="s">
        <v>1432</v>
      </c>
      <c r="N592" s="562" t="s">
        <v>1432</v>
      </c>
      <c r="O592" s="558">
        <v>2</v>
      </c>
      <c r="P592" s="558">
        <v>1</v>
      </c>
      <c r="Q592" s="563">
        <v>-1</v>
      </c>
      <c r="R592" s="558" t="s">
        <v>1260</v>
      </c>
      <c r="S592" s="558" t="s">
        <v>1438</v>
      </c>
      <c r="T592" s="562" t="s">
        <v>3042</v>
      </c>
      <c r="U592" s="561">
        <v>41178</v>
      </c>
      <c r="V592" s="561"/>
      <c r="W592" s="558" t="s">
        <v>1439</v>
      </c>
      <c r="X592" s="562" t="s">
        <v>1432</v>
      </c>
      <c r="Y592" s="558" t="s">
        <v>1442</v>
      </c>
      <c r="Z592" s="558" t="s">
        <v>1453</v>
      </c>
      <c r="AA592" s="558" t="s">
        <v>1444</v>
      </c>
      <c r="AB592" s="558" t="s">
        <v>3714</v>
      </c>
      <c r="AC592" s="576">
        <v>1.6E-2</v>
      </c>
      <c r="AD592" s="578" t="s">
        <v>1432</v>
      </c>
      <c r="AE592" s="578"/>
      <c r="AF592" s="579"/>
      <c r="AG592" s="517" t="s">
        <v>3063</v>
      </c>
      <c r="AH592" s="560" t="s">
        <v>1445</v>
      </c>
      <c r="AI592" s="587"/>
      <c r="AJ592" s="560">
        <v>0</v>
      </c>
      <c r="AK592" s="560">
        <v>0</v>
      </c>
      <c r="AL592" s="560">
        <v>0</v>
      </c>
      <c r="AM592" s="560">
        <v>0</v>
      </c>
      <c r="AN592" s="560">
        <v>0</v>
      </c>
      <c r="AO592" s="560">
        <v>0</v>
      </c>
      <c r="AP592" s="560">
        <v>0</v>
      </c>
      <c r="AQ592" s="560">
        <v>-1</v>
      </c>
      <c r="AR592" s="560">
        <v>0</v>
      </c>
      <c r="AS592" s="560">
        <v>0</v>
      </c>
      <c r="AT592" s="560">
        <v>0</v>
      </c>
      <c r="AU592" s="560">
        <v>0</v>
      </c>
      <c r="AV592" s="560">
        <v>0</v>
      </c>
      <c r="AW592" s="560">
        <v>0</v>
      </c>
      <c r="AX592" s="560">
        <v>0</v>
      </c>
      <c r="AY592" s="560">
        <v>0</v>
      </c>
      <c r="AZ592" s="560">
        <v>0</v>
      </c>
      <c r="BA592" s="560">
        <v>0</v>
      </c>
      <c r="BB592" s="560">
        <v>0</v>
      </c>
      <c r="BC592" s="560">
        <v>0</v>
      </c>
      <c r="BD592" s="560">
        <v>0</v>
      </c>
      <c r="BE592" s="560">
        <v>-1</v>
      </c>
      <c r="BF592" s="560">
        <v>0</v>
      </c>
      <c r="BG592" s="560">
        <v>0</v>
      </c>
      <c r="BH592" s="560">
        <v>0</v>
      </c>
      <c r="BI592" s="560">
        <v>0</v>
      </c>
      <c r="BJ592" s="560">
        <v>0</v>
      </c>
      <c r="BK592" s="560">
        <v>0</v>
      </c>
      <c r="BL592" s="560">
        <v>0</v>
      </c>
      <c r="BM592" s="560">
        <v>0</v>
      </c>
      <c r="BN592" s="550" t="s">
        <v>4490</v>
      </c>
      <c r="BO592" s="551">
        <v>0</v>
      </c>
      <c r="BP592" s="519">
        <v>0</v>
      </c>
      <c r="BQ592" s="553">
        <v>-0.25</v>
      </c>
      <c r="BR592" s="552">
        <v>-0.25</v>
      </c>
      <c r="BS592" s="552">
        <v>-0.25</v>
      </c>
      <c r="BT592" s="552">
        <v>-0.25</v>
      </c>
      <c r="BU592" s="529">
        <v>0</v>
      </c>
      <c r="BV592" s="519">
        <v>0</v>
      </c>
      <c r="BW592" s="519">
        <v>0</v>
      </c>
      <c r="BX592" s="519">
        <v>0</v>
      </c>
      <c r="BY592" s="519">
        <v>0</v>
      </c>
      <c r="BZ592" s="519">
        <v>0</v>
      </c>
      <c r="CA592" s="519">
        <v>0</v>
      </c>
      <c r="CB592" s="519">
        <v>0</v>
      </c>
      <c r="CC592" s="519">
        <v>0</v>
      </c>
      <c r="CD592" s="519">
        <v>0</v>
      </c>
      <c r="CE592" s="519">
        <v>0</v>
      </c>
      <c r="CF592" s="519">
        <v>0</v>
      </c>
      <c r="CG592" s="519">
        <v>0</v>
      </c>
      <c r="CH592" s="519">
        <v>0</v>
      </c>
      <c r="CI592" s="519">
        <v>0</v>
      </c>
      <c r="CJ592" s="519">
        <v>0</v>
      </c>
      <c r="CK592" s="623">
        <f t="shared" si="9"/>
        <v>-1</v>
      </c>
      <c r="CL592" s="554">
        <v>-1</v>
      </c>
      <c r="CM592" s="554">
        <v>-1</v>
      </c>
      <c r="CN592" s="554">
        <v>-1</v>
      </c>
      <c r="CO592" s="524">
        <v>9</v>
      </c>
      <c r="CP592" s="726"/>
      <c r="CQ592" s="525" t="s">
        <v>4965</v>
      </c>
      <c r="CR592" s="584" t="s">
        <v>4965</v>
      </c>
      <c r="CS592" s="527" t="s">
        <v>4965</v>
      </c>
      <c r="CT592" s="527" t="s">
        <v>4965</v>
      </c>
      <c r="CU592" s="527" t="s">
        <v>4965</v>
      </c>
    </row>
    <row r="593" spans="1:99" s="71" customFormat="1" ht="12" customHeight="1" x14ac:dyDescent="0.2">
      <c r="A593" s="577" t="s">
        <v>1460</v>
      </c>
      <c r="B593" s="558" t="s">
        <v>1261</v>
      </c>
      <c r="C593" s="558" t="s">
        <v>1432</v>
      </c>
      <c r="D593" s="558" t="s">
        <v>1432</v>
      </c>
      <c r="E593" s="560" t="s">
        <v>1262</v>
      </c>
      <c r="F593" s="558" t="s">
        <v>1432</v>
      </c>
      <c r="G593" s="558" t="s">
        <v>1263</v>
      </c>
      <c r="H593" s="558" t="s">
        <v>2717</v>
      </c>
      <c r="I593" s="558" t="s">
        <v>1264</v>
      </c>
      <c r="J593" s="558">
        <v>526431</v>
      </c>
      <c r="K593" s="558">
        <v>175730</v>
      </c>
      <c r="L593" s="512" t="s">
        <v>4766</v>
      </c>
      <c r="M593" s="562" t="s">
        <v>1432</v>
      </c>
      <c r="N593" s="562" t="s">
        <v>1432</v>
      </c>
      <c r="O593" s="558">
        <v>0</v>
      </c>
      <c r="P593" s="558">
        <v>7</v>
      </c>
      <c r="Q593" s="563">
        <v>7</v>
      </c>
      <c r="R593" s="558" t="s">
        <v>1265</v>
      </c>
      <c r="S593" s="558" t="s">
        <v>1438</v>
      </c>
      <c r="T593" s="562" t="s">
        <v>1266</v>
      </c>
      <c r="U593" s="561">
        <v>41145</v>
      </c>
      <c r="V593" s="561"/>
      <c r="W593" s="558" t="s">
        <v>1439</v>
      </c>
      <c r="X593" s="562" t="s">
        <v>1432</v>
      </c>
      <c r="Y593" s="558" t="s">
        <v>1442</v>
      </c>
      <c r="Z593" s="558" t="s">
        <v>4694</v>
      </c>
      <c r="AA593" s="558" t="s">
        <v>1444</v>
      </c>
      <c r="AB593" s="558" t="s">
        <v>4720</v>
      </c>
      <c r="AC593" s="576">
        <v>1.4E-2</v>
      </c>
      <c r="AD593" s="578" t="s">
        <v>1432</v>
      </c>
      <c r="AE593" s="578"/>
      <c r="AF593" s="579"/>
      <c r="AG593" s="517" t="s">
        <v>3063</v>
      </c>
      <c r="AH593" s="560" t="s">
        <v>1445</v>
      </c>
      <c r="AI593" s="587"/>
      <c r="AJ593" s="560">
        <v>0</v>
      </c>
      <c r="AK593" s="560">
        <v>0</v>
      </c>
      <c r="AL593" s="560">
        <v>0</v>
      </c>
      <c r="AM593" s="560">
        <v>2</v>
      </c>
      <c r="AN593" s="560">
        <v>5</v>
      </c>
      <c r="AO593" s="560">
        <v>0</v>
      </c>
      <c r="AP593" s="560">
        <v>0</v>
      </c>
      <c r="AQ593" s="560">
        <v>0</v>
      </c>
      <c r="AR593" s="560">
        <v>0</v>
      </c>
      <c r="AS593" s="560">
        <v>0</v>
      </c>
      <c r="AT593" s="560">
        <v>2</v>
      </c>
      <c r="AU593" s="560">
        <v>5</v>
      </c>
      <c r="AV593" s="560">
        <v>0</v>
      </c>
      <c r="AW593" s="560">
        <v>0</v>
      </c>
      <c r="AX593" s="560">
        <v>0</v>
      </c>
      <c r="AY593" s="560">
        <v>0</v>
      </c>
      <c r="AZ593" s="560">
        <v>0</v>
      </c>
      <c r="BA593" s="560">
        <v>0</v>
      </c>
      <c r="BB593" s="560">
        <v>0</v>
      </c>
      <c r="BC593" s="560">
        <v>0</v>
      </c>
      <c r="BD593" s="560">
        <v>0</v>
      </c>
      <c r="BE593" s="560">
        <v>0</v>
      </c>
      <c r="BF593" s="560">
        <v>0</v>
      </c>
      <c r="BG593" s="560">
        <v>0</v>
      </c>
      <c r="BH593" s="560">
        <v>0</v>
      </c>
      <c r="BI593" s="560">
        <v>0</v>
      </c>
      <c r="BJ593" s="560">
        <v>0</v>
      </c>
      <c r="BK593" s="560">
        <v>0</v>
      </c>
      <c r="BL593" s="560">
        <v>0</v>
      </c>
      <c r="BM593" s="560">
        <v>0</v>
      </c>
      <c r="BN593" s="550" t="s">
        <v>4490</v>
      </c>
      <c r="BO593" s="551">
        <v>0</v>
      </c>
      <c r="BP593" s="519">
        <v>0</v>
      </c>
      <c r="BQ593" s="528">
        <v>0</v>
      </c>
      <c r="BR593" s="519">
        <v>0</v>
      </c>
      <c r="BS593" s="552">
        <v>2.3333333333333335</v>
      </c>
      <c r="BT593" s="552">
        <v>2.3333333333333335</v>
      </c>
      <c r="BU593" s="582">
        <v>2.3333333333333335</v>
      </c>
      <c r="BV593" s="519">
        <v>0</v>
      </c>
      <c r="BW593" s="519">
        <v>0</v>
      </c>
      <c r="BX593" s="519">
        <v>0</v>
      </c>
      <c r="BY593" s="519">
        <v>0</v>
      </c>
      <c r="BZ593" s="519">
        <v>0</v>
      </c>
      <c r="CA593" s="519">
        <v>0</v>
      </c>
      <c r="CB593" s="519">
        <v>0</v>
      </c>
      <c r="CC593" s="519">
        <v>0</v>
      </c>
      <c r="CD593" s="519">
        <v>0</v>
      </c>
      <c r="CE593" s="519">
        <v>0</v>
      </c>
      <c r="CF593" s="519">
        <v>0</v>
      </c>
      <c r="CG593" s="519">
        <v>0</v>
      </c>
      <c r="CH593" s="519">
        <v>0</v>
      </c>
      <c r="CI593" s="519">
        <v>0</v>
      </c>
      <c r="CJ593" s="519">
        <v>0</v>
      </c>
      <c r="CK593" s="623">
        <f t="shared" si="9"/>
        <v>7</v>
      </c>
      <c r="CL593" s="554">
        <v>7</v>
      </c>
      <c r="CM593" s="554">
        <v>7</v>
      </c>
      <c r="CN593" s="554">
        <v>7</v>
      </c>
      <c r="CO593" s="524">
        <v>5</v>
      </c>
      <c r="CP593" s="726"/>
      <c r="CQ593" s="525" t="s">
        <v>4965</v>
      </c>
      <c r="CR593" s="584" t="s">
        <v>4965</v>
      </c>
      <c r="CS593" s="527" t="s">
        <v>4965</v>
      </c>
      <c r="CT593" s="527" t="s">
        <v>4965</v>
      </c>
      <c r="CU593" s="527" t="s">
        <v>4965</v>
      </c>
    </row>
    <row r="594" spans="1:99" s="71" customFormat="1" ht="12" customHeight="1" x14ac:dyDescent="0.2">
      <c r="A594" s="577" t="s">
        <v>1460</v>
      </c>
      <c r="B594" s="559" t="s">
        <v>1267</v>
      </c>
      <c r="C594" s="558" t="s">
        <v>1432</v>
      </c>
      <c r="D594" s="558" t="s">
        <v>1432</v>
      </c>
      <c r="E594" s="560" t="s">
        <v>1432</v>
      </c>
      <c r="F594" s="558" t="s">
        <v>1268</v>
      </c>
      <c r="G594" s="558" t="s">
        <v>2498</v>
      </c>
      <c r="H594" s="558" t="s">
        <v>2717</v>
      </c>
      <c r="I594" s="558" t="s">
        <v>2499</v>
      </c>
      <c r="J594" s="558">
        <v>527141</v>
      </c>
      <c r="K594" s="558">
        <v>174943</v>
      </c>
      <c r="L594" s="512" t="s">
        <v>3084</v>
      </c>
      <c r="M594" s="562" t="s">
        <v>1432</v>
      </c>
      <c r="N594" s="562" t="s">
        <v>1432</v>
      </c>
      <c r="O594" s="558">
        <v>0</v>
      </c>
      <c r="P594" s="558">
        <v>7</v>
      </c>
      <c r="Q594" s="563">
        <v>7</v>
      </c>
      <c r="R594" s="558" t="s">
        <v>1269</v>
      </c>
      <c r="S594" s="558" t="s">
        <v>1438</v>
      </c>
      <c r="T594" s="562" t="s">
        <v>447</v>
      </c>
      <c r="U594" s="561">
        <v>41173</v>
      </c>
      <c r="V594" s="561"/>
      <c r="W594" s="558" t="s">
        <v>1439</v>
      </c>
      <c r="X594" s="562" t="s">
        <v>1432</v>
      </c>
      <c r="Y594" s="558" t="s">
        <v>1442</v>
      </c>
      <c r="Z594" s="558" t="s">
        <v>1443</v>
      </c>
      <c r="AA594" s="558" t="s">
        <v>1444</v>
      </c>
      <c r="AB594" s="558" t="s">
        <v>2713</v>
      </c>
      <c r="AC594" s="576">
        <v>0.11</v>
      </c>
      <c r="AD594" s="578" t="s">
        <v>1432</v>
      </c>
      <c r="AE594" s="578"/>
      <c r="AF594" s="579"/>
      <c r="AG594" s="517" t="s">
        <v>3063</v>
      </c>
      <c r="AH594" s="560" t="s">
        <v>1445</v>
      </c>
      <c r="AI594" s="587"/>
      <c r="AJ594" s="560">
        <v>0</v>
      </c>
      <c r="AK594" s="560">
        <v>7</v>
      </c>
      <c r="AL594" s="560">
        <v>0</v>
      </c>
      <c r="AM594" s="560">
        <v>0</v>
      </c>
      <c r="AN594" s="560">
        <v>0</v>
      </c>
      <c r="AO594" s="560">
        <v>3</v>
      </c>
      <c r="AP594" s="560">
        <v>4</v>
      </c>
      <c r="AQ594" s="560">
        <v>0</v>
      </c>
      <c r="AR594" s="560">
        <v>0</v>
      </c>
      <c r="AS594" s="560">
        <v>0</v>
      </c>
      <c r="AT594" s="560">
        <v>0</v>
      </c>
      <c r="AU594" s="560">
        <v>0</v>
      </c>
      <c r="AV594" s="560">
        <v>0</v>
      </c>
      <c r="AW594" s="560">
        <v>0</v>
      </c>
      <c r="AX594" s="560">
        <v>0</v>
      </c>
      <c r="AY594" s="560">
        <v>0</v>
      </c>
      <c r="AZ594" s="560">
        <v>0</v>
      </c>
      <c r="BA594" s="560">
        <v>0</v>
      </c>
      <c r="BB594" s="560">
        <v>0</v>
      </c>
      <c r="BC594" s="560">
        <v>3</v>
      </c>
      <c r="BD594" s="560">
        <v>4</v>
      </c>
      <c r="BE594" s="560">
        <v>0</v>
      </c>
      <c r="BF594" s="560">
        <v>0</v>
      </c>
      <c r="BG594" s="560">
        <v>0</v>
      </c>
      <c r="BH594" s="560">
        <v>0</v>
      </c>
      <c r="BI594" s="560">
        <v>0</v>
      </c>
      <c r="BJ594" s="560">
        <v>0</v>
      </c>
      <c r="BK594" s="560">
        <v>0</v>
      </c>
      <c r="BL594" s="560">
        <v>0</v>
      </c>
      <c r="BM594" s="560">
        <v>0</v>
      </c>
      <c r="BN594" s="550" t="s">
        <v>4490</v>
      </c>
      <c r="BO594" s="551">
        <v>0</v>
      </c>
      <c r="BP594" s="519">
        <v>0</v>
      </c>
      <c r="BQ594" s="593">
        <v>0</v>
      </c>
      <c r="BR594" s="585">
        <v>0</v>
      </c>
      <c r="BS594" s="552">
        <v>2.3333333333333335</v>
      </c>
      <c r="BT594" s="552">
        <v>2.3333333333333335</v>
      </c>
      <c r="BU594" s="582">
        <v>2.3333333333333335</v>
      </c>
      <c r="BV594" s="519">
        <v>0</v>
      </c>
      <c r="BW594" s="519">
        <v>0</v>
      </c>
      <c r="BX594" s="519">
        <v>0</v>
      </c>
      <c r="BY594" s="519">
        <v>0</v>
      </c>
      <c r="BZ594" s="519">
        <v>0</v>
      </c>
      <c r="CA594" s="519">
        <v>0</v>
      </c>
      <c r="CB594" s="519">
        <v>0</v>
      </c>
      <c r="CC594" s="519">
        <v>0</v>
      </c>
      <c r="CD594" s="519">
        <v>0</v>
      </c>
      <c r="CE594" s="519">
        <v>0</v>
      </c>
      <c r="CF594" s="519">
        <v>0</v>
      </c>
      <c r="CG594" s="519">
        <v>0</v>
      </c>
      <c r="CH594" s="519">
        <v>0</v>
      </c>
      <c r="CI594" s="519">
        <v>0</v>
      </c>
      <c r="CJ594" s="519">
        <v>0</v>
      </c>
      <c r="CK594" s="623">
        <f t="shared" si="9"/>
        <v>7</v>
      </c>
      <c r="CL594" s="554">
        <v>7</v>
      </c>
      <c r="CM594" s="554">
        <v>7</v>
      </c>
      <c r="CN594" s="554">
        <v>7</v>
      </c>
      <c r="CO594" s="524">
        <v>5</v>
      </c>
      <c r="CP594" s="726"/>
      <c r="CQ594" s="525" t="s">
        <v>4965</v>
      </c>
      <c r="CR594" s="584" t="s">
        <v>4965</v>
      </c>
      <c r="CS594" s="527" t="s">
        <v>4965</v>
      </c>
      <c r="CT594" s="527" t="s">
        <v>4965</v>
      </c>
      <c r="CU594" s="527" t="s">
        <v>4965</v>
      </c>
    </row>
    <row r="595" spans="1:99" s="88" customFormat="1" ht="12" customHeight="1" x14ac:dyDescent="0.2">
      <c r="A595" s="577" t="s">
        <v>1460</v>
      </c>
      <c r="B595" s="559" t="s">
        <v>1270</v>
      </c>
      <c r="C595" s="558" t="s">
        <v>1271</v>
      </c>
      <c r="D595" s="558" t="s">
        <v>1432</v>
      </c>
      <c r="E595" s="560" t="s">
        <v>1432</v>
      </c>
      <c r="F595" s="558" t="s">
        <v>1272</v>
      </c>
      <c r="G595" s="558" t="s">
        <v>5046</v>
      </c>
      <c r="H595" s="558" t="s">
        <v>1435</v>
      </c>
      <c r="I595" s="558" t="s">
        <v>1273</v>
      </c>
      <c r="J595" s="558">
        <v>528095</v>
      </c>
      <c r="K595" s="558">
        <v>172380</v>
      </c>
      <c r="L595" s="512" t="s">
        <v>3077</v>
      </c>
      <c r="M595" s="562" t="s">
        <v>1432</v>
      </c>
      <c r="N595" s="562" t="s">
        <v>1432</v>
      </c>
      <c r="O595" s="558">
        <v>0</v>
      </c>
      <c r="P595" s="558">
        <v>1</v>
      </c>
      <c r="Q595" s="563">
        <v>1</v>
      </c>
      <c r="R595" s="558" t="s">
        <v>1274</v>
      </c>
      <c r="S595" s="558" t="s">
        <v>1438</v>
      </c>
      <c r="T595" s="562" t="s">
        <v>1275</v>
      </c>
      <c r="U595" s="561">
        <v>41130</v>
      </c>
      <c r="V595" s="561"/>
      <c r="W595" s="558" t="s">
        <v>1439</v>
      </c>
      <c r="X595" s="562" t="s">
        <v>1432</v>
      </c>
      <c r="Y595" s="558" t="s">
        <v>1442</v>
      </c>
      <c r="Z595" s="558" t="s">
        <v>3893</v>
      </c>
      <c r="AA595" s="558" t="s">
        <v>1444</v>
      </c>
      <c r="AB595" s="558" t="s">
        <v>4720</v>
      </c>
      <c r="AC595" s="576">
        <v>3.0000000000000001E-3</v>
      </c>
      <c r="AD595" s="578" t="s">
        <v>1432</v>
      </c>
      <c r="AE595" s="578"/>
      <c r="AF595" s="579"/>
      <c r="AG595" s="517" t="s">
        <v>3063</v>
      </c>
      <c r="AH595" s="560" t="s">
        <v>1445</v>
      </c>
      <c r="AI595" s="560"/>
      <c r="AJ595" s="560">
        <v>0</v>
      </c>
      <c r="AK595" s="560">
        <v>0</v>
      </c>
      <c r="AL595" s="560">
        <v>0</v>
      </c>
      <c r="AM595" s="560">
        <v>1</v>
      </c>
      <c r="AN595" s="560">
        <v>0</v>
      </c>
      <c r="AO595" s="560">
        <v>0</v>
      </c>
      <c r="AP595" s="560">
        <v>0</v>
      </c>
      <c r="AQ595" s="560">
        <v>0</v>
      </c>
      <c r="AR595" s="560">
        <v>0</v>
      </c>
      <c r="AS595" s="560">
        <v>0</v>
      </c>
      <c r="AT595" s="560">
        <v>1</v>
      </c>
      <c r="AU595" s="560">
        <v>0</v>
      </c>
      <c r="AV595" s="560">
        <v>0</v>
      </c>
      <c r="AW595" s="560">
        <v>0</v>
      </c>
      <c r="AX595" s="560">
        <v>0</v>
      </c>
      <c r="AY595" s="560">
        <v>0</v>
      </c>
      <c r="AZ595" s="560">
        <v>0</v>
      </c>
      <c r="BA595" s="560">
        <v>0</v>
      </c>
      <c r="BB595" s="560">
        <v>0</v>
      </c>
      <c r="BC595" s="560">
        <v>0</v>
      </c>
      <c r="BD595" s="560">
        <v>0</v>
      </c>
      <c r="BE595" s="560">
        <v>0</v>
      </c>
      <c r="BF595" s="560">
        <v>0</v>
      </c>
      <c r="BG595" s="560">
        <v>0</v>
      </c>
      <c r="BH595" s="560">
        <v>0</v>
      </c>
      <c r="BI595" s="560">
        <v>0</v>
      </c>
      <c r="BJ595" s="560">
        <v>0</v>
      </c>
      <c r="BK595" s="560">
        <v>0</v>
      </c>
      <c r="BL595" s="560">
        <v>0</v>
      </c>
      <c r="BM595" s="560">
        <v>0</v>
      </c>
      <c r="BN595" s="550" t="s">
        <v>4490</v>
      </c>
      <c r="BO595" s="594">
        <v>0</v>
      </c>
      <c r="BP595" s="527">
        <v>0</v>
      </c>
      <c r="BQ595" s="553">
        <v>0.25</v>
      </c>
      <c r="BR595" s="552">
        <v>0.25</v>
      </c>
      <c r="BS595" s="552">
        <v>0.25</v>
      </c>
      <c r="BT595" s="552">
        <v>0.25</v>
      </c>
      <c r="BU595" s="586">
        <v>0</v>
      </c>
      <c r="BV595" s="527">
        <v>0</v>
      </c>
      <c r="BW595" s="527">
        <v>0</v>
      </c>
      <c r="BX595" s="527">
        <v>0</v>
      </c>
      <c r="BY595" s="527">
        <v>0</v>
      </c>
      <c r="BZ595" s="527">
        <v>0</v>
      </c>
      <c r="CA595" s="527">
        <v>0</v>
      </c>
      <c r="CB595" s="527">
        <v>0</v>
      </c>
      <c r="CC595" s="527">
        <v>0</v>
      </c>
      <c r="CD595" s="527">
        <v>0</v>
      </c>
      <c r="CE595" s="527">
        <v>0</v>
      </c>
      <c r="CF595" s="527">
        <v>0</v>
      </c>
      <c r="CG595" s="527">
        <v>0</v>
      </c>
      <c r="CH595" s="527">
        <v>0</v>
      </c>
      <c r="CI595" s="527">
        <v>0</v>
      </c>
      <c r="CJ595" s="527">
        <v>0</v>
      </c>
      <c r="CK595" s="623">
        <f t="shared" si="9"/>
        <v>1</v>
      </c>
      <c r="CL595" s="554">
        <v>1</v>
      </c>
      <c r="CM595" s="554">
        <v>1</v>
      </c>
      <c r="CN595" s="554">
        <v>1</v>
      </c>
      <c r="CO595" s="524">
        <v>9</v>
      </c>
      <c r="CP595" s="524" t="s">
        <v>1938</v>
      </c>
      <c r="CQ595" s="525" t="s">
        <v>4965</v>
      </c>
      <c r="CR595" s="584" t="s">
        <v>4965</v>
      </c>
      <c r="CS595" s="527" t="s">
        <v>4965</v>
      </c>
      <c r="CT595" s="527" t="s">
        <v>4965</v>
      </c>
      <c r="CU595" s="527" t="s">
        <v>4965</v>
      </c>
    </row>
    <row r="596" spans="1:99" s="71" customFormat="1" ht="12" customHeight="1" x14ac:dyDescent="0.2">
      <c r="A596" s="577" t="s">
        <v>1460</v>
      </c>
      <c r="B596" s="559" t="s">
        <v>1276</v>
      </c>
      <c r="C596" s="558" t="s">
        <v>1432</v>
      </c>
      <c r="D596" s="558" t="s">
        <v>1432</v>
      </c>
      <c r="E596" s="560" t="s">
        <v>1432</v>
      </c>
      <c r="F596" s="558" t="s">
        <v>1277</v>
      </c>
      <c r="G596" s="558" t="s">
        <v>2347</v>
      </c>
      <c r="H596" s="558" t="s">
        <v>1435</v>
      </c>
      <c r="I596" s="558" t="s">
        <v>1278</v>
      </c>
      <c r="J596" s="558">
        <v>527721</v>
      </c>
      <c r="K596" s="558">
        <v>171137</v>
      </c>
      <c r="L596" s="512" t="s">
        <v>3082</v>
      </c>
      <c r="M596" s="562" t="s">
        <v>1432</v>
      </c>
      <c r="N596" s="562" t="s">
        <v>1432</v>
      </c>
      <c r="O596" s="558">
        <v>0</v>
      </c>
      <c r="P596" s="558">
        <v>5</v>
      </c>
      <c r="Q596" s="563">
        <v>5</v>
      </c>
      <c r="R596" s="558" t="s">
        <v>1279</v>
      </c>
      <c r="S596" s="558" t="s">
        <v>1438</v>
      </c>
      <c r="T596" s="562" t="s">
        <v>447</v>
      </c>
      <c r="U596" s="561">
        <v>41236</v>
      </c>
      <c r="V596" s="561"/>
      <c r="W596" s="558" t="s">
        <v>1439</v>
      </c>
      <c r="X596" s="562" t="s">
        <v>1432</v>
      </c>
      <c r="Y596" s="558" t="s">
        <v>1442</v>
      </c>
      <c r="Z596" s="558" t="s">
        <v>4694</v>
      </c>
      <c r="AA596" s="558" t="s">
        <v>1444</v>
      </c>
      <c r="AB596" s="558" t="s">
        <v>2713</v>
      </c>
      <c r="AC596" s="576">
        <v>1.7000000000000001E-2</v>
      </c>
      <c r="AD596" s="578" t="s">
        <v>1432</v>
      </c>
      <c r="AE596" s="578"/>
      <c r="AF596" s="579"/>
      <c r="AG596" s="517" t="s">
        <v>3063</v>
      </c>
      <c r="AH596" s="560" t="s">
        <v>1445</v>
      </c>
      <c r="AI596" s="587"/>
      <c r="AJ596" s="560">
        <v>1</v>
      </c>
      <c r="AK596" s="560">
        <v>1</v>
      </c>
      <c r="AL596" s="560">
        <v>0</v>
      </c>
      <c r="AM596" s="560">
        <v>1</v>
      </c>
      <c r="AN596" s="560">
        <v>3</v>
      </c>
      <c r="AO596" s="560">
        <v>1</v>
      </c>
      <c r="AP596" s="560">
        <v>0</v>
      </c>
      <c r="AQ596" s="560">
        <v>0</v>
      </c>
      <c r="AR596" s="560">
        <v>0</v>
      </c>
      <c r="AS596" s="560">
        <v>0</v>
      </c>
      <c r="AT596" s="560">
        <v>1</v>
      </c>
      <c r="AU596" s="560">
        <v>3</v>
      </c>
      <c r="AV596" s="560">
        <v>1</v>
      </c>
      <c r="AW596" s="560">
        <v>0</v>
      </c>
      <c r="AX596" s="560">
        <v>0</v>
      </c>
      <c r="AY596" s="560">
        <v>0</v>
      </c>
      <c r="AZ596" s="560">
        <v>0</v>
      </c>
      <c r="BA596" s="560">
        <v>0</v>
      </c>
      <c r="BB596" s="560">
        <v>0</v>
      </c>
      <c r="BC596" s="560">
        <v>0</v>
      </c>
      <c r="BD596" s="560">
        <v>0</v>
      </c>
      <c r="BE596" s="560">
        <v>0</v>
      </c>
      <c r="BF596" s="560">
        <v>0</v>
      </c>
      <c r="BG596" s="560">
        <v>0</v>
      </c>
      <c r="BH596" s="560">
        <v>0</v>
      </c>
      <c r="BI596" s="560">
        <v>0</v>
      </c>
      <c r="BJ596" s="560">
        <v>0</v>
      </c>
      <c r="BK596" s="560">
        <v>0</v>
      </c>
      <c r="BL596" s="560">
        <v>0</v>
      </c>
      <c r="BM596" s="560">
        <v>0</v>
      </c>
      <c r="BN596" s="550" t="s">
        <v>4490</v>
      </c>
      <c r="BO596" s="551">
        <v>0</v>
      </c>
      <c r="BP596" s="519">
        <v>0</v>
      </c>
      <c r="BQ596" s="553">
        <v>1.25</v>
      </c>
      <c r="BR596" s="552">
        <v>1.25</v>
      </c>
      <c r="BS596" s="552">
        <v>1.25</v>
      </c>
      <c r="BT596" s="552">
        <v>1.25</v>
      </c>
      <c r="BU596" s="586">
        <v>0</v>
      </c>
      <c r="BV596" s="519">
        <v>0</v>
      </c>
      <c r="BW596" s="519">
        <v>0</v>
      </c>
      <c r="BX596" s="519">
        <v>0</v>
      </c>
      <c r="BY596" s="519">
        <v>0</v>
      </c>
      <c r="BZ596" s="519">
        <v>0</v>
      </c>
      <c r="CA596" s="519">
        <v>0</v>
      </c>
      <c r="CB596" s="519">
        <v>0</v>
      </c>
      <c r="CC596" s="519">
        <v>0</v>
      </c>
      <c r="CD596" s="519">
        <v>0</v>
      </c>
      <c r="CE596" s="519">
        <v>0</v>
      </c>
      <c r="CF596" s="519">
        <v>0</v>
      </c>
      <c r="CG596" s="519">
        <v>0</v>
      </c>
      <c r="CH596" s="519">
        <v>0</v>
      </c>
      <c r="CI596" s="519">
        <v>0</v>
      </c>
      <c r="CJ596" s="519">
        <v>0</v>
      </c>
      <c r="CK596" s="623">
        <f t="shared" si="9"/>
        <v>5</v>
      </c>
      <c r="CL596" s="554">
        <v>5</v>
      </c>
      <c r="CM596" s="554">
        <v>5</v>
      </c>
      <c r="CN596" s="554">
        <v>5</v>
      </c>
      <c r="CO596" s="524">
        <v>4</v>
      </c>
      <c r="CP596" s="524" t="s">
        <v>1938</v>
      </c>
      <c r="CQ596" s="530" t="s">
        <v>1941</v>
      </c>
      <c r="CR596" s="584" t="s">
        <v>4965</v>
      </c>
      <c r="CS596" s="527" t="s">
        <v>4965</v>
      </c>
      <c r="CT596" s="527" t="s">
        <v>4965</v>
      </c>
      <c r="CU596" s="527" t="s">
        <v>4965</v>
      </c>
    </row>
    <row r="597" spans="1:99" s="71" customFormat="1" ht="12" customHeight="1" x14ac:dyDescent="0.2">
      <c r="A597" s="577" t="s">
        <v>1460</v>
      </c>
      <c r="B597" s="559" t="s">
        <v>1280</v>
      </c>
      <c r="C597" s="558" t="s">
        <v>1432</v>
      </c>
      <c r="D597" s="558" t="s">
        <v>1432</v>
      </c>
      <c r="E597" s="560" t="s">
        <v>1432</v>
      </c>
      <c r="F597" s="558" t="s">
        <v>1281</v>
      </c>
      <c r="G597" s="558" t="s">
        <v>1282</v>
      </c>
      <c r="H597" s="558" t="s">
        <v>1458</v>
      </c>
      <c r="I597" s="558" t="s">
        <v>1283</v>
      </c>
      <c r="J597" s="558">
        <v>524371</v>
      </c>
      <c r="K597" s="558">
        <v>175028</v>
      </c>
      <c r="L597" s="512" t="s">
        <v>3088</v>
      </c>
      <c r="M597" s="562" t="s">
        <v>1432</v>
      </c>
      <c r="N597" s="562" t="s">
        <v>1432</v>
      </c>
      <c r="O597" s="558">
        <v>0</v>
      </c>
      <c r="P597" s="558">
        <v>2</v>
      </c>
      <c r="Q597" s="563">
        <v>2</v>
      </c>
      <c r="R597" s="558" t="s">
        <v>1284</v>
      </c>
      <c r="S597" s="558" t="s">
        <v>1438</v>
      </c>
      <c r="T597" s="562" t="s">
        <v>1285</v>
      </c>
      <c r="U597" s="561">
        <v>41155</v>
      </c>
      <c r="V597" s="561"/>
      <c r="W597" s="558" t="s">
        <v>1439</v>
      </c>
      <c r="X597" s="562" t="s">
        <v>1432</v>
      </c>
      <c r="Y597" s="558" t="s">
        <v>1442</v>
      </c>
      <c r="Z597" s="558" t="s">
        <v>1453</v>
      </c>
      <c r="AA597" s="558" t="s">
        <v>1444</v>
      </c>
      <c r="AB597" s="558" t="s">
        <v>1454</v>
      </c>
      <c r="AC597" s="576">
        <v>1.2999999999999999E-2</v>
      </c>
      <c r="AD597" s="578" t="s">
        <v>1432</v>
      </c>
      <c r="AE597" s="578"/>
      <c r="AF597" s="579"/>
      <c r="AG597" s="517" t="s">
        <v>3063</v>
      </c>
      <c r="AH597" s="560" t="s">
        <v>1445</v>
      </c>
      <c r="AI597" s="587"/>
      <c r="AJ597" s="560">
        <v>0</v>
      </c>
      <c r="AK597" s="560">
        <v>0</v>
      </c>
      <c r="AL597" s="560">
        <v>0</v>
      </c>
      <c r="AM597" s="560">
        <v>0</v>
      </c>
      <c r="AN597" s="560">
        <v>1</v>
      </c>
      <c r="AO597" s="560">
        <v>1</v>
      </c>
      <c r="AP597" s="560">
        <v>0</v>
      </c>
      <c r="AQ597" s="560">
        <v>0</v>
      </c>
      <c r="AR597" s="560">
        <v>0</v>
      </c>
      <c r="AS597" s="560">
        <v>0</v>
      </c>
      <c r="AT597" s="560">
        <v>0</v>
      </c>
      <c r="AU597" s="560">
        <v>1</v>
      </c>
      <c r="AV597" s="560">
        <v>1</v>
      </c>
      <c r="AW597" s="560">
        <v>0</v>
      </c>
      <c r="AX597" s="560">
        <v>0</v>
      </c>
      <c r="AY597" s="560">
        <v>0</v>
      </c>
      <c r="AZ597" s="560">
        <v>0</v>
      </c>
      <c r="BA597" s="560">
        <v>0</v>
      </c>
      <c r="BB597" s="560">
        <v>0</v>
      </c>
      <c r="BC597" s="560">
        <v>0</v>
      </c>
      <c r="BD597" s="560">
        <v>0</v>
      </c>
      <c r="BE597" s="560">
        <v>0</v>
      </c>
      <c r="BF597" s="560">
        <v>0</v>
      </c>
      <c r="BG597" s="560">
        <v>0</v>
      </c>
      <c r="BH597" s="560">
        <v>0</v>
      </c>
      <c r="BI597" s="560">
        <v>0</v>
      </c>
      <c r="BJ597" s="560">
        <v>0</v>
      </c>
      <c r="BK597" s="560">
        <v>0</v>
      </c>
      <c r="BL597" s="560">
        <v>0</v>
      </c>
      <c r="BM597" s="560">
        <v>0</v>
      </c>
      <c r="BN597" s="550" t="s">
        <v>4490</v>
      </c>
      <c r="BO597" s="551">
        <v>0</v>
      </c>
      <c r="BP597" s="519">
        <v>0</v>
      </c>
      <c r="BQ597" s="553">
        <v>0.5</v>
      </c>
      <c r="BR597" s="552">
        <v>0.5</v>
      </c>
      <c r="BS597" s="552">
        <v>0.5</v>
      </c>
      <c r="BT597" s="552">
        <v>0.5</v>
      </c>
      <c r="BU597" s="586">
        <v>0</v>
      </c>
      <c r="BV597" s="519">
        <v>0</v>
      </c>
      <c r="BW597" s="519">
        <v>0</v>
      </c>
      <c r="BX597" s="519">
        <v>0</v>
      </c>
      <c r="BY597" s="519">
        <v>0</v>
      </c>
      <c r="BZ597" s="519">
        <v>0</v>
      </c>
      <c r="CA597" s="519">
        <v>0</v>
      </c>
      <c r="CB597" s="519">
        <v>0</v>
      </c>
      <c r="CC597" s="519">
        <v>0</v>
      </c>
      <c r="CD597" s="519">
        <v>0</v>
      </c>
      <c r="CE597" s="519">
        <v>0</v>
      </c>
      <c r="CF597" s="519">
        <v>0</v>
      </c>
      <c r="CG597" s="519">
        <v>0</v>
      </c>
      <c r="CH597" s="519">
        <v>0</v>
      </c>
      <c r="CI597" s="519">
        <v>0</v>
      </c>
      <c r="CJ597" s="519">
        <v>0</v>
      </c>
      <c r="CK597" s="623">
        <f t="shared" si="9"/>
        <v>2</v>
      </c>
      <c r="CL597" s="554">
        <v>2</v>
      </c>
      <c r="CM597" s="554">
        <v>2</v>
      </c>
      <c r="CN597" s="554">
        <v>2</v>
      </c>
      <c r="CO597" s="524">
        <v>9</v>
      </c>
      <c r="CP597" s="726"/>
      <c r="CQ597" s="525" t="s">
        <v>4965</v>
      </c>
      <c r="CR597" s="584" t="s">
        <v>4965</v>
      </c>
      <c r="CS597" s="527" t="s">
        <v>4965</v>
      </c>
      <c r="CT597" s="527" t="s">
        <v>4965</v>
      </c>
      <c r="CU597" s="527" t="s">
        <v>4965</v>
      </c>
    </row>
    <row r="598" spans="1:99" s="71" customFormat="1" ht="12" customHeight="1" x14ac:dyDescent="0.2">
      <c r="A598" s="577" t="s">
        <v>1460</v>
      </c>
      <c r="B598" s="559" t="s">
        <v>1286</v>
      </c>
      <c r="C598" s="558" t="s">
        <v>1432</v>
      </c>
      <c r="D598" s="558" t="s">
        <v>1432</v>
      </c>
      <c r="E598" s="560" t="s">
        <v>1432</v>
      </c>
      <c r="F598" s="558" t="s">
        <v>4159</v>
      </c>
      <c r="G598" s="558" t="s">
        <v>1287</v>
      </c>
      <c r="H598" s="558" t="s">
        <v>1435</v>
      </c>
      <c r="I598" s="558" t="s">
        <v>1288</v>
      </c>
      <c r="J598" s="558">
        <v>527652</v>
      </c>
      <c r="K598" s="558">
        <v>172181</v>
      </c>
      <c r="L598" s="512" t="s">
        <v>3069</v>
      </c>
      <c r="M598" s="562" t="s">
        <v>1432</v>
      </c>
      <c r="N598" s="562" t="s">
        <v>1432</v>
      </c>
      <c r="O598" s="558">
        <v>0</v>
      </c>
      <c r="P598" s="558">
        <v>1</v>
      </c>
      <c r="Q598" s="563">
        <v>1</v>
      </c>
      <c r="R598" s="558" t="s">
        <v>1289</v>
      </c>
      <c r="S598" s="558" t="s">
        <v>1438</v>
      </c>
      <c r="T598" s="562" t="s">
        <v>2329</v>
      </c>
      <c r="U598" s="561">
        <v>41207</v>
      </c>
      <c r="V598" s="561"/>
      <c r="W598" s="558" t="s">
        <v>1439</v>
      </c>
      <c r="X598" s="562" t="s">
        <v>1432</v>
      </c>
      <c r="Y598" s="558" t="s">
        <v>4687</v>
      </c>
      <c r="Z598" s="558" t="s">
        <v>1443</v>
      </c>
      <c r="AA598" s="558" t="s">
        <v>1444</v>
      </c>
      <c r="AB598" s="558" t="s">
        <v>2713</v>
      </c>
      <c r="AC598" s="576">
        <v>7.0000000000000001E-3</v>
      </c>
      <c r="AD598" s="578" t="s">
        <v>1432</v>
      </c>
      <c r="AE598" s="578"/>
      <c r="AF598" s="579"/>
      <c r="AG598" s="517" t="s">
        <v>3063</v>
      </c>
      <c r="AH598" s="560" t="s">
        <v>1445</v>
      </c>
      <c r="AI598" s="587"/>
      <c r="AJ598" s="560">
        <v>0</v>
      </c>
      <c r="AK598" s="560">
        <v>0</v>
      </c>
      <c r="AL598" s="560">
        <v>0</v>
      </c>
      <c r="AM598" s="560">
        <v>0</v>
      </c>
      <c r="AN598" s="560">
        <v>1</v>
      </c>
      <c r="AO598" s="560">
        <v>0</v>
      </c>
      <c r="AP598" s="560">
        <v>0</v>
      </c>
      <c r="AQ598" s="560">
        <v>0</v>
      </c>
      <c r="AR598" s="560">
        <v>0</v>
      </c>
      <c r="AS598" s="560">
        <v>0</v>
      </c>
      <c r="AT598" s="560">
        <v>0</v>
      </c>
      <c r="AU598" s="560">
        <v>0</v>
      </c>
      <c r="AV598" s="560">
        <v>0</v>
      </c>
      <c r="AW598" s="560">
        <v>0</v>
      </c>
      <c r="AX598" s="560">
        <v>0</v>
      </c>
      <c r="AY598" s="560">
        <v>0</v>
      </c>
      <c r="AZ598" s="560">
        <v>0</v>
      </c>
      <c r="BA598" s="560">
        <v>0</v>
      </c>
      <c r="BB598" s="560">
        <v>1</v>
      </c>
      <c r="BC598" s="560">
        <v>0</v>
      </c>
      <c r="BD598" s="560">
        <v>0</v>
      </c>
      <c r="BE598" s="560">
        <v>0</v>
      </c>
      <c r="BF598" s="560">
        <v>0</v>
      </c>
      <c r="BG598" s="560">
        <v>0</v>
      </c>
      <c r="BH598" s="560">
        <v>0</v>
      </c>
      <c r="BI598" s="560">
        <v>0</v>
      </c>
      <c r="BJ598" s="560">
        <v>0</v>
      </c>
      <c r="BK598" s="560">
        <v>0</v>
      </c>
      <c r="BL598" s="560">
        <v>0</v>
      </c>
      <c r="BM598" s="560">
        <v>0</v>
      </c>
      <c r="BN598" s="550" t="s">
        <v>4490</v>
      </c>
      <c r="BO598" s="551">
        <v>0</v>
      </c>
      <c r="BP598" s="519">
        <v>0</v>
      </c>
      <c r="BQ598" s="553">
        <v>0.25</v>
      </c>
      <c r="BR598" s="552">
        <v>0.25</v>
      </c>
      <c r="BS598" s="552">
        <v>0.25</v>
      </c>
      <c r="BT598" s="552">
        <v>0.25</v>
      </c>
      <c r="BU598" s="586">
        <v>0</v>
      </c>
      <c r="BV598" s="519">
        <v>0</v>
      </c>
      <c r="BW598" s="519">
        <v>0</v>
      </c>
      <c r="BX598" s="519">
        <v>0</v>
      </c>
      <c r="BY598" s="519">
        <v>0</v>
      </c>
      <c r="BZ598" s="519">
        <v>0</v>
      </c>
      <c r="CA598" s="519">
        <v>0</v>
      </c>
      <c r="CB598" s="519">
        <v>0</v>
      </c>
      <c r="CC598" s="519">
        <v>0</v>
      </c>
      <c r="CD598" s="519">
        <v>0</v>
      </c>
      <c r="CE598" s="519">
        <v>0</v>
      </c>
      <c r="CF598" s="519">
        <v>0</v>
      </c>
      <c r="CG598" s="519">
        <v>0</v>
      </c>
      <c r="CH598" s="519">
        <v>0</v>
      </c>
      <c r="CI598" s="519">
        <v>0</v>
      </c>
      <c r="CJ598" s="519">
        <v>0</v>
      </c>
      <c r="CK598" s="623">
        <f t="shared" si="9"/>
        <v>1</v>
      </c>
      <c r="CL598" s="554">
        <v>1</v>
      </c>
      <c r="CM598" s="554">
        <v>1</v>
      </c>
      <c r="CN598" s="554">
        <v>1</v>
      </c>
      <c r="CO598" s="524">
        <v>4</v>
      </c>
      <c r="CP598" s="524" t="s">
        <v>1938</v>
      </c>
      <c r="CQ598" s="525" t="s">
        <v>4965</v>
      </c>
      <c r="CR598" s="584" t="s">
        <v>4965</v>
      </c>
      <c r="CS598" s="527" t="s">
        <v>4965</v>
      </c>
      <c r="CT598" s="527" t="s">
        <v>4965</v>
      </c>
      <c r="CU598" s="527" t="s">
        <v>4965</v>
      </c>
    </row>
    <row r="599" spans="1:99" s="71" customFormat="1" ht="12" customHeight="1" x14ac:dyDescent="0.2">
      <c r="A599" s="577" t="s">
        <v>1460</v>
      </c>
      <c r="B599" s="559" t="s">
        <v>1290</v>
      </c>
      <c r="C599" s="558" t="s">
        <v>1432</v>
      </c>
      <c r="D599" s="558" t="s">
        <v>1432</v>
      </c>
      <c r="E599" s="560" t="s">
        <v>1432</v>
      </c>
      <c r="F599" s="558" t="s">
        <v>2385</v>
      </c>
      <c r="G599" s="558" t="s">
        <v>1291</v>
      </c>
      <c r="H599" s="558" t="s">
        <v>1885</v>
      </c>
      <c r="I599" s="558" t="s">
        <v>1292</v>
      </c>
      <c r="J599" s="558">
        <v>525825</v>
      </c>
      <c r="K599" s="558">
        <v>174893</v>
      </c>
      <c r="L599" s="512" t="s">
        <v>3080</v>
      </c>
      <c r="M599" s="562" t="s">
        <v>1432</v>
      </c>
      <c r="N599" s="562" t="s">
        <v>1432</v>
      </c>
      <c r="O599" s="558">
        <v>0</v>
      </c>
      <c r="P599" s="558">
        <v>1</v>
      </c>
      <c r="Q599" s="563">
        <v>1</v>
      </c>
      <c r="R599" s="558" t="s">
        <v>234</v>
      </c>
      <c r="S599" s="558" t="s">
        <v>1438</v>
      </c>
      <c r="T599" s="562" t="s">
        <v>429</v>
      </c>
      <c r="U599" s="561">
        <v>41339</v>
      </c>
      <c r="V599" s="561"/>
      <c r="W599" s="558" t="s">
        <v>1439</v>
      </c>
      <c r="X599" s="562" t="s">
        <v>1432</v>
      </c>
      <c r="Y599" s="558" t="s">
        <v>1442</v>
      </c>
      <c r="Z599" s="558" t="s">
        <v>3893</v>
      </c>
      <c r="AA599" s="558" t="s">
        <v>1444</v>
      </c>
      <c r="AB599" s="558" t="s">
        <v>3894</v>
      </c>
      <c r="AC599" s="576">
        <v>1.0999999999999999E-2</v>
      </c>
      <c r="AD599" s="578" t="s">
        <v>1432</v>
      </c>
      <c r="AE599" s="578"/>
      <c r="AF599" s="579"/>
      <c r="AG599" s="517" t="s">
        <v>3063</v>
      </c>
      <c r="AH599" s="560" t="s">
        <v>1445</v>
      </c>
      <c r="AI599" s="587"/>
      <c r="AJ599" s="560">
        <v>0</v>
      </c>
      <c r="AK599" s="560">
        <v>0</v>
      </c>
      <c r="AL599" s="560">
        <v>0</v>
      </c>
      <c r="AM599" s="560">
        <v>1</v>
      </c>
      <c r="AN599" s="560">
        <v>0</v>
      </c>
      <c r="AO599" s="560">
        <v>0</v>
      </c>
      <c r="AP599" s="560">
        <v>0</v>
      </c>
      <c r="AQ599" s="560">
        <v>0</v>
      </c>
      <c r="AR599" s="560">
        <v>0</v>
      </c>
      <c r="AS599" s="560">
        <v>0</v>
      </c>
      <c r="AT599" s="560">
        <v>1</v>
      </c>
      <c r="AU599" s="560">
        <v>0</v>
      </c>
      <c r="AV599" s="560">
        <v>0</v>
      </c>
      <c r="AW599" s="560">
        <v>0</v>
      </c>
      <c r="AX599" s="560">
        <v>0</v>
      </c>
      <c r="AY599" s="560">
        <v>0</v>
      </c>
      <c r="AZ599" s="560">
        <v>0</v>
      </c>
      <c r="BA599" s="560">
        <v>0</v>
      </c>
      <c r="BB599" s="560">
        <v>0</v>
      </c>
      <c r="BC599" s="560">
        <v>0</v>
      </c>
      <c r="BD599" s="560">
        <v>0</v>
      </c>
      <c r="BE599" s="560">
        <v>0</v>
      </c>
      <c r="BF599" s="560">
        <v>0</v>
      </c>
      <c r="BG599" s="560">
        <v>0</v>
      </c>
      <c r="BH599" s="560">
        <v>0</v>
      </c>
      <c r="BI599" s="560">
        <v>0</v>
      </c>
      <c r="BJ599" s="560">
        <v>0</v>
      </c>
      <c r="BK599" s="560">
        <v>0</v>
      </c>
      <c r="BL599" s="560">
        <v>0</v>
      </c>
      <c r="BM599" s="560">
        <v>0</v>
      </c>
      <c r="BN599" s="550" t="s">
        <v>4490</v>
      </c>
      <c r="BO599" s="551">
        <v>0</v>
      </c>
      <c r="BP599" s="519">
        <v>0</v>
      </c>
      <c r="BQ599" s="553">
        <v>0.25</v>
      </c>
      <c r="BR599" s="552">
        <v>0.25</v>
      </c>
      <c r="BS599" s="552">
        <v>0.25</v>
      </c>
      <c r="BT599" s="552">
        <v>0.25</v>
      </c>
      <c r="BU599" s="586">
        <v>0</v>
      </c>
      <c r="BV599" s="519">
        <v>0</v>
      </c>
      <c r="BW599" s="519">
        <v>0</v>
      </c>
      <c r="BX599" s="519">
        <v>0</v>
      </c>
      <c r="BY599" s="519">
        <v>0</v>
      </c>
      <c r="BZ599" s="519">
        <v>0</v>
      </c>
      <c r="CA599" s="519">
        <v>0</v>
      </c>
      <c r="CB599" s="519">
        <v>0</v>
      </c>
      <c r="CC599" s="519">
        <v>0</v>
      </c>
      <c r="CD599" s="519">
        <v>0</v>
      </c>
      <c r="CE599" s="519">
        <v>0</v>
      </c>
      <c r="CF599" s="519">
        <v>0</v>
      </c>
      <c r="CG599" s="519">
        <v>0</v>
      </c>
      <c r="CH599" s="519">
        <v>0</v>
      </c>
      <c r="CI599" s="519">
        <v>0</v>
      </c>
      <c r="CJ599" s="519">
        <v>0</v>
      </c>
      <c r="CK599" s="623">
        <f t="shared" si="9"/>
        <v>1</v>
      </c>
      <c r="CL599" s="554">
        <v>1</v>
      </c>
      <c r="CM599" s="554">
        <v>1</v>
      </c>
      <c r="CN599" s="554">
        <v>1</v>
      </c>
      <c r="CO599" s="524">
        <v>9</v>
      </c>
      <c r="CP599" s="726"/>
      <c r="CQ599" s="525" t="s">
        <v>4965</v>
      </c>
      <c r="CR599" s="584" t="s">
        <v>4965</v>
      </c>
      <c r="CS599" s="527" t="s">
        <v>4965</v>
      </c>
      <c r="CT599" s="527" t="s">
        <v>4965</v>
      </c>
      <c r="CU599" s="527" t="s">
        <v>4965</v>
      </c>
    </row>
    <row r="600" spans="1:99" s="71" customFormat="1" ht="12" customHeight="1" x14ac:dyDescent="0.2">
      <c r="A600" s="577" t="s">
        <v>1460</v>
      </c>
      <c r="B600" s="559" t="s">
        <v>235</v>
      </c>
      <c r="C600" s="558" t="s">
        <v>1432</v>
      </c>
      <c r="D600" s="558" t="s">
        <v>1432</v>
      </c>
      <c r="E600" s="560" t="s">
        <v>236</v>
      </c>
      <c r="F600" s="558" t="s">
        <v>2115</v>
      </c>
      <c r="G600" s="558" t="s">
        <v>237</v>
      </c>
      <c r="H600" s="558" t="s">
        <v>3875</v>
      </c>
      <c r="I600" s="558" t="s">
        <v>3836</v>
      </c>
      <c r="J600" s="558">
        <v>528827</v>
      </c>
      <c r="K600" s="558">
        <v>173841</v>
      </c>
      <c r="L600" s="512" t="s">
        <v>3076</v>
      </c>
      <c r="M600" s="562" t="s">
        <v>1432</v>
      </c>
      <c r="N600" s="562" t="s">
        <v>1432</v>
      </c>
      <c r="O600" s="558">
        <v>0</v>
      </c>
      <c r="P600" s="558">
        <v>5</v>
      </c>
      <c r="Q600" s="563">
        <v>5</v>
      </c>
      <c r="R600" s="558" t="s">
        <v>238</v>
      </c>
      <c r="S600" s="558" t="s">
        <v>1438</v>
      </c>
      <c r="T600" s="562" t="s">
        <v>239</v>
      </c>
      <c r="U600" s="561">
        <v>41198</v>
      </c>
      <c r="V600" s="561"/>
      <c r="W600" s="558" t="s">
        <v>1439</v>
      </c>
      <c r="X600" s="562" t="s">
        <v>1432</v>
      </c>
      <c r="Y600" s="558" t="s">
        <v>1442</v>
      </c>
      <c r="Z600" s="558" t="s">
        <v>3893</v>
      </c>
      <c r="AA600" s="558" t="s">
        <v>1444</v>
      </c>
      <c r="AB600" s="558" t="s">
        <v>4720</v>
      </c>
      <c r="AC600" s="576">
        <v>4.2000000000000003E-2</v>
      </c>
      <c r="AD600" s="578" t="s">
        <v>1432</v>
      </c>
      <c r="AE600" s="578"/>
      <c r="AF600" s="579"/>
      <c r="AG600" s="517" t="s">
        <v>3063</v>
      </c>
      <c r="AH600" s="560" t="s">
        <v>1445</v>
      </c>
      <c r="AI600" s="587"/>
      <c r="AJ600" s="560">
        <v>1</v>
      </c>
      <c r="AK600" s="560">
        <v>5</v>
      </c>
      <c r="AL600" s="560">
        <v>0</v>
      </c>
      <c r="AM600" s="560">
        <v>2</v>
      </c>
      <c r="AN600" s="560">
        <v>1</v>
      </c>
      <c r="AO600" s="560">
        <v>2</v>
      </c>
      <c r="AP600" s="560">
        <v>0</v>
      </c>
      <c r="AQ600" s="560">
        <v>0</v>
      </c>
      <c r="AR600" s="560">
        <v>0</v>
      </c>
      <c r="AS600" s="560">
        <v>0</v>
      </c>
      <c r="AT600" s="560">
        <v>2</v>
      </c>
      <c r="AU600" s="560">
        <v>1</v>
      </c>
      <c r="AV600" s="560">
        <v>2</v>
      </c>
      <c r="AW600" s="560">
        <v>0</v>
      </c>
      <c r="AX600" s="560">
        <v>0</v>
      </c>
      <c r="AY600" s="560">
        <v>0</v>
      </c>
      <c r="AZ600" s="560">
        <v>0</v>
      </c>
      <c r="BA600" s="560">
        <v>0</v>
      </c>
      <c r="BB600" s="560">
        <v>0</v>
      </c>
      <c r="BC600" s="560">
        <v>0</v>
      </c>
      <c r="BD600" s="560">
        <v>0</v>
      </c>
      <c r="BE600" s="560">
        <v>0</v>
      </c>
      <c r="BF600" s="560">
        <v>0</v>
      </c>
      <c r="BG600" s="560">
        <v>0</v>
      </c>
      <c r="BH600" s="560">
        <v>0</v>
      </c>
      <c r="BI600" s="560">
        <v>0</v>
      </c>
      <c r="BJ600" s="560">
        <v>0</v>
      </c>
      <c r="BK600" s="560">
        <v>0</v>
      </c>
      <c r="BL600" s="560">
        <v>0</v>
      </c>
      <c r="BM600" s="560">
        <v>0</v>
      </c>
      <c r="BN600" s="550" t="s">
        <v>4491</v>
      </c>
      <c r="BO600" s="551">
        <v>0</v>
      </c>
      <c r="BP600" s="519">
        <v>0</v>
      </c>
      <c r="BQ600" s="593">
        <v>0</v>
      </c>
      <c r="BR600" s="585">
        <v>0</v>
      </c>
      <c r="BS600" s="585">
        <v>0</v>
      </c>
      <c r="BT600" s="585">
        <v>0</v>
      </c>
      <c r="BU600" s="582">
        <v>5</v>
      </c>
      <c r="BV600" s="519">
        <v>0</v>
      </c>
      <c r="BW600" s="519">
        <v>0</v>
      </c>
      <c r="BX600" s="519">
        <v>0</v>
      </c>
      <c r="BY600" s="519">
        <v>0</v>
      </c>
      <c r="BZ600" s="519">
        <v>0</v>
      </c>
      <c r="CA600" s="519">
        <v>0</v>
      </c>
      <c r="CB600" s="519">
        <v>0</v>
      </c>
      <c r="CC600" s="519">
        <v>0</v>
      </c>
      <c r="CD600" s="519">
        <v>0</v>
      </c>
      <c r="CE600" s="519">
        <v>0</v>
      </c>
      <c r="CF600" s="519">
        <v>0</v>
      </c>
      <c r="CG600" s="519">
        <v>0</v>
      </c>
      <c r="CH600" s="519">
        <v>0</v>
      </c>
      <c r="CI600" s="519">
        <v>0</v>
      </c>
      <c r="CJ600" s="519">
        <v>0</v>
      </c>
      <c r="CK600" s="623">
        <f t="shared" si="9"/>
        <v>5</v>
      </c>
      <c r="CL600" s="554">
        <v>5</v>
      </c>
      <c r="CM600" s="554">
        <v>5</v>
      </c>
      <c r="CN600" s="554">
        <v>5</v>
      </c>
      <c r="CO600" s="524">
        <v>9</v>
      </c>
      <c r="CP600" s="726"/>
      <c r="CQ600" s="525" t="s">
        <v>4965</v>
      </c>
      <c r="CR600" s="584" t="s">
        <v>4965</v>
      </c>
      <c r="CS600" s="527" t="s">
        <v>4965</v>
      </c>
      <c r="CT600" s="527" t="s">
        <v>4965</v>
      </c>
      <c r="CU600" s="527" t="s">
        <v>4965</v>
      </c>
    </row>
    <row r="601" spans="1:99" s="71" customFormat="1" ht="12" customHeight="1" x14ac:dyDescent="0.2">
      <c r="A601" s="577" t="s">
        <v>1460</v>
      </c>
      <c r="B601" s="559" t="s">
        <v>241</v>
      </c>
      <c r="C601" s="558" t="s">
        <v>1432</v>
      </c>
      <c r="D601" s="558" t="s">
        <v>1432</v>
      </c>
      <c r="E601" s="560" t="s">
        <v>242</v>
      </c>
      <c r="F601" s="558" t="s">
        <v>1432</v>
      </c>
      <c r="G601" s="558" t="s">
        <v>864</v>
      </c>
      <c r="H601" s="558" t="s">
        <v>1458</v>
      </c>
      <c r="I601" s="558" t="s">
        <v>243</v>
      </c>
      <c r="J601" s="558">
        <v>522067</v>
      </c>
      <c r="K601" s="558">
        <v>175471</v>
      </c>
      <c r="L601" s="512" t="s">
        <v>3068</v>
      </c>
      <c r="M601" s="562" t="s">
        <v>1432</v>
      </c>
      <c r="N601" s="562" t="s">
        <v>1432</v>
      </c>
      <c r="O601" s="558">
        <v>0</v>
      </c>
      <c r="P601" s="558">
        <v>1</v>
      </c>
      <c r="Q601" s="563">
        <v>1</v>
      </c>
      <c r="R601" s="558" t="s">
        <v>244</v>
      </c>
      <c r="S601" s="558" t="s">
        <v>1438</v>
      </c>
      <c r="T601" s="562" t="s">
        <v>3847</v>
      </c>
      <c r="U601" s="561">
        <v>41303</v>
      </c>
      <c r="V601" s="561"/>
      <c r="W601" s="558" t="s">
        <v>1439</v>
      </c>
      <c r="X601" s="562" t="s">
        <v>1432</v>
      </c>
      <c r="Y601" s="558" t="s">
        <v>1442</v>
      </c>
      <c r="Z601" s="558" t="s">
        <v>3893</v>
      </c>
      <c r="AA601" s="558" t="s">
        <v>1444</v>
      </c>
      <c r="AB601" s="558" t="s">
        <v>3894</v>
      </c>
      <c r="AC601" s="576">
        <v>4.4999999999999998E-2</v>
      </c>
      <c r="AD601" s="578" t="s">
        <v>1432</v>
      </c>
      <c r="AE601" s="578"/>
      <c r="AF601" s="579"/>
      <c r="AG601" s="517" t="s">
        <v>3063</v>
      </c>
      <c r="AH601" s="560" t="s">
        <v>1445</v>
      </c>
      <c r="AI601" s="587"/>
      <c r="AJ601" s="560">
        <v>0</v>
      </c>
      <c r="AK601" s="560">
        <v>0</v>
      </c>
      <c r="AL601" s="560">
        <v>0</v>
      </c>
      <c r="AM601" s="560">
        <v>0</v>
      </c>
      <c r="AN601" s="560">
        <v>0</v>
      </c>
      <c r="AO601" s="560">
        <v>1</v>
      </c>
      <c r="AP601" s="560">
        <v>0</v>
      </c>
      <c r="AQ601" s="560">
        <v>0</v>
      </c>
      <c r="AR601" s="560">
        <v>0</v>
      </c>
      <c r="AS601" s="560">
        <v>0</v>
      </c>
      <c r="AT601" s="560">
        <v>0</v>
      </c>
      <c r="AU601" s="560">
        <v>0</v>
      </c>
      <c r="AV601" s="560">
        <v>0</v>
      </c>
      <c r="AW601" s="560">
        <v>0</v>
      </c>
      <c r="AX601" s="560">
        <v>0</v>
      </c>
      <c r="AY601" s="560">
        <v>0</v>
      </c>
      <c r="AZ601" s="560">
        <v>0</v>
      </c>
      <c r="BA601" s="560">
        <v>0</v>
      </c>
      <c r="BB601" s="560">
        <v>0</v>
      </c>
      <c r="BC601" s="560">
        <v>1</v>
      </c>
      <c r="BD601" s="560">
        <v>0</v>
      </c>
      <c r="BE601" s="560">
        <v>0</v>
      </c>
      <c r="BF601" s="560">
        <v>0</v>
      </c>
      <c r="BG601" s="560">
        <v>0</v>
      </c>
      <c r="BH601" s="560">
        <v>0</v>
      </c>
      <c r="BI601" s="560">
        <v>0</v>
      </c>
      <c r="BJ601" s="560">
        <v>0</v>
      </c>
      <c r="BK601" s="560">
        <v>0</v>
      </c>
      <c r="BL601" s="560">
        <v>0</v>
      </c>
      <c r="BM601" s="560">
        <v>0</v>
      </c>
      <c r="BN601" s="550" t="s">
        <v>4490</v>
      </c>
      <c r="BO601" s="551">
        <v>0</v>
      </c>
      <c r="BP601" s="519">
        <v>0</v>
      </c>
      <c r="BQ601" s="553">
        <v>0.25</v>
      </c>
      <c r="BR601" s="552">
        <v>0.25</v>
      </c>
      <c r="BS601" s="552">
        <v>0.25</v>
      </c>
      <c r="BT601" s="552">
        <v>0.25</v>
      </c>
      <c r="BU601" s="586">
        <v>0</v>
      </c>
      <c r="BV601" s="519">
        <v>0</v>
      </c>
      <c r="BW601" s="519">
        <v>0</v>
      </c>
      <c r="BX601" s="519">
        <v>0</v>
      </c>
      <c r="BY601" s="519">
        <v>0</v>
      </c>
      <c r="BZ601" s="519">
        <v>0</v>
      </c>
      <c r="CA601" s="519">
        <v>0</v>
      </c>
      <c r="CB601" s="519">
        <v>0</v>
      </c>
      <c r="CC601" s="519">
        <v>0</v>
      </c>
      <c r="CD601" s="519">
        <v>0</v>
      </c>
      <c r="CE601" s="519">
        <v>0</v>
      </c>
      <c r="CF601" s="519">
        <v>0</v>
      </c>
      <c r="CG601" s="519">
        <v>0</v>
      </c>
      <c r="CH601" s="519">
        <v>0</v>
      </c>
      <c r="CI601" s="519">
        <v>0</v>
      </c>
      <c r="CJ601" s="519">
        <v>0</v>
      </c>
      <c r="CK601" s="623">
        <f t="shared" si="9"/>
        <v>1</v>
      </c>
      <c r="CL601" s="554">
        <v>1</v>
      </c>
      <c r="CM601" s="554">
        <v>1</v>
      </c>
      <c r="CN601" s="554">
        <v>1</v>
      </c>
      <c r="CO601" s="524">
        <v>9</v>
      </c>
      <c r="CP601" s="524" t="s">
        <v>1938</v>
      </c>
      <c r="CQ601" s="525" t="s">
        <v>4965</v>
      </c>
      <c r="CR601" s="584" t="s">
        <v>4965</v>
      </c>
      <c r="CS601" s="527" t="s">
        <v>4965</v>
      </c>
      <c r="CT601" s="527" t="s">
        <v>4965</v>
      </c>
      <c r="CU601" s="527" t="s">
        <v>4965</v>
      </c>
    </row>
    <row r="602" spans="1:99" s="71" customFormat="1" ht="12" customHeight="1" x14ac:dyDescent="0.2">
      <c r="A602" s="577" t="s">
        <v>1460</v>
      </c>
      <c r="B602" s="559" t="s">
        <v>245</v>
      </c>
      <c r="C602" s="558" t="s">
        <v>1432</v>
      </c>
      <c r="D602" s="558" t="s">
        <v>1432</v>
      </c>
      <c r="E602" s="560" t="s">
        <v>1432</v>
      </c>
      <c r="F602" s="558" t="s">
        <v>1157</v>
      </c>
      <c r="G602" s="558" t="s">
        <v>3804</v>
      </c>
      <c r="H602" s="558" t="s">
        <v>1435</v>
      </c>
      <c r="I602" s="558" t="s">
        <v>3805</v>
      </c>
      <c r="J602" s="558">
        <v>528674</v>
      </c>
      <c r="K602" s="558">
        <v>172615</v>
      </c>
      <c r="L602" s="512" t="s">
        <v>3077</v>
      </c>
      <c r="M602" s="562" t="s">
        <v>1432</v>
      </c>
      <c r="N602" s="562" t="s">
        <v>1432</v>
      </c>
      <c r="O602" s="558">
        <v>10</v>
      </c>
      <c r="P602" s="558">
        <v>1</v>
      </c>
      <c r="Q602" s="563">
        <v>-9</v>
      </c>
      <c r="R602" s="558" t="s">
        <v>246</v>
      </c>
      <c r="S602" s="558" t="s">
        <v>1438</v>
      </c>
      <c r="T602" s="562" t="s">
        <v>247</v>
      </c>
      <c r="U602" s="561">
        <v>41435</v>
      </c>
      <c r="V602" s="561"/>
      <c r="W602" s="558" t="s">
        <v>1439</v>
      </c>
      <c r="X602" s="562" t="s">
        <v>1432</v>
      </c>
      <c r="Y602" s="558" t="s">
        <v>1442</v>
      </c>
      <c r="Z602" s="558" t="s">
        <v>1453</v>
      </c>
      <c r="AA602" s="558" t="s">
        <v>1444</v>
      </c>
      <c r="AB602" s="558" t="s">
        <v>4207</v>
      </c>
      <c r="AC602" s="576">
        <v>2.1000000000000001E-2</v>
      </c>
      <c r="AD602" s="578" t="s">
        <v>1432</v>
      </c>
      <c r="AE602" s="578"/>
      <c r="AF602" s="579"/>
      <c r="AG602" s="517" t="s">
        <v>3063</v>
      </c>
      <c r="AH602" s="560" t="s">
        <v>1445</v>
      </c>
      <c r="AI602" s="587"/>
      <c r="AJ602" s="560">
        <v>0</v>
      </c>
      <c r="AK602" s="560">
        <v>0</v>
      </c>
      <c r="AL602" s="560">
        <v>-10</v>
      </c>
      <c r="AM602" s="560">
        <v>0</v>
      </c>
      <c r="AN602" s="560">
        <v>0</v>
      </c>
      <c r="AO602" s="560">
        <v>0</v>
      </c>
      <c r="AP602" s="560">
        <v>0</v>
      </c>
      <c r="AQ602" s="560">
        <v>1</v>
      </c>
      <c r="AR602" s="560">
        <v>0</v>
      </c>
      <c r="AS602" s="560">
        <v>-10</v>
      </c>
      <c r="AT602" s="560">
        <v>0</v>
      </c>
      <c r="AU602" s="560">
        <v>0</v>
      </c>
      <c r="AV602" s="560">
        <v>0</v>
      </c>
      <c r="AW602" s="560">
        <v>0</v>
      </c>
      <c r="AX602" s="560">
        <v>0</v>
      </c>
      <c r="AY602" s="560">
        <v>0</v>
      </c>
      <c r="AZ602" s="560">
        <v>0</v>
      </c>
      <c r="BA602" s="560">
        <v>0</v>
      </c>
      <c r="BB602" s="560">
        <v>0</v>
      </c>
      <c r="BC602" s="560">
        <v>0</v>
      </c>
      <c r="BD602" s="560">
        <v>0</v>
      </c>
      <c r="BE602" s="560">
        <v>1</v>
      </c>
      <c r="BF602" s="560">
        <v>0</v>
      </c>
      <c r="BG602" s="560">
        <v>0</v>
      </c>
      <c r="BH602" s="560">
        <v>0</v>
      </c>
      <c r="BI602" s="560">
        <v>0</v>
      </c>
      <c r="BJ602" s="560">
        <v>0</v>
      </c>
      <c r="BK602" s="560">
        <v>0</v>
      </c>
      <c r="BL602" s="560">
        <v>0</v>
      </c>
      <c r="BM602" s="560">
        <v>0</v>
      </c>
      <c r="BN602" s="550" t="s">
        <v>4490</v>
      </c>
      <c r="BO602" s="551">
        <v>0</v>
      </c>
      <c r="BP602" s="519">
        <v>0</v>
      </c>
      <c r="BQ602" s="553">
        <v>-2.25</v>
      </c>
      <c r="BR602" s="552">
        <v>-2.25</v>
      </c>
      <c r="BS602" s="552">
        <v>-2.25</v>
      </c>
      <c r="BT602" s="552">
        <v>-2.25</v>
      </c>
      <c r="BU602" s="586">
        <v>0</v>
      </c>
      <c r="BV602" s="519">
        <v>0</v>
      </c>
      <c r="BW602" s="519">
        <v>0</v>
      </c>
      <c r="BX602" s="519">
        <v>0</v>
      </c>
      <c r="BY602" s="519">
        <v>0</v>
      </c>
      <c r="BZ602" s="519">
        <v>0</v>
      </c>
      <c r="CA602" s="519">
        <v>0</v>
      </c>
      <c r="CB602" s="519">
        <v>0</v>
      </c>
      <c r="CC602" s="519">
        <v>0</v>
      </c>
      <c r="CD602" s="519">
        <v>0</v>
      </c>
      <c r="CE602" s="519">
        <v>0</v>
      </c>
      <c r="CF602" s="519">
        <v>0</v>
      </c>
      <c r="CG602" s="519">
        <v>0</v>
      </c>
      <c r="CH602" s="519">
        <v>0</v>
      </c>
      <c r="CI602" s="519">
        <v>0</v>
      </c>
      <c r="CJ602" s="519">
        <v>0</v>
      </c>
      <c r="CK602" s="623">
        <f t="shared" si="9"/>
        <v>-9</v>
      </c>
      <c r="CL602" s="554">
        <v>-9</v>
      </c>
      <c r="CM602" s="554">
        <v>-9</v>
      </c>
      <c r="CN602" s="554">
        <v>-9</v>
      </c>
      <c r="CO602" s="524">
        <v>9</v>
      </c>
      <c r="CP602" s="524" t="s">
        <v>1938</v>
      </c>
      <c r="CQ602" s="525" t="s">
        <v>4965</v>
      </c>
      <c r="CR602" s="584" t="s">
        <v>4965</v>
      </c>
      <c r="CS602" s="527" t="s">
        <v>4965</v>
      </c>
      <c r="CT602" s="527" t="s">
        <v>4965</v>
      </c>
      <c r="CU602" s="527" t="s">
        <v>4965</v>
      </c>
    </row>
    <row r="603" spans="1:99" s="71" customFormat="1" ht="12" customHeight="1" x14ac:dyDescent="0.2">
      <c r="A603" s="577" t="s">
        <v>1460</v>
      </c>
      <c r="B603" s="559" t="s">
        <v>248</v>
      </c>
      <c r="C603" s="558" t="s">
        <v>1432</v>
      </c>
      <c r="D603" s="558" t="s">
        <v>1432</v>
      </c>
      <c r="E603" s="560" t="s">
        <v>249</v>
      </c>
      <c r="F603" s="558" t="s">
        <v>1432</v>
      </c>
      <c r="G603" s="558" t="s">
        <v>250</v>
      </c>
      <c r="H603" s="558" t="s">
        <v>3875</v>
      </c>
      <c r="I603" s="558" t="s">
        <v>251</v>
      </c>
      <c r="J603" s="558">
        <v>527902</v>
      </c>
      <c r="K603" s="558">
        <v>173411</v>
      </c>
      <c r="L603" s="512" t="s">
        <v>3083</v>
      </c>
      <c r="M603" s="562" t="s">
        <v>1432</v>
      </c>
      <c r="N603" s="562" t="s">
        <v>1432</v>
      </c>
      <c r="O603" s="558">
        <v>0</v>
      </c>
      <c r="P603" s="558">
        <v>5</v>
      </c>
      <c r="Q603" s="563">
        <v>5</v>
      </c>
      <c r="R603" s="558" t="s">
        <v>252</v>
      </c>
      <c r="S603" s="558" t="s">
        <v>1438</v>
      </c>
      <c r="T603" s="562" t="s">
        <v>253</v>
      </c>
      <c r="U603" s="561">
        <v>41262</v>
      </c>
      <c r="V603" s="561"/>
      <c r="W603" s="558" t="s">
        <v>1439</v>
      </c>
      <c r="X603" s="562" t="s">
        <v>1432</v>
      </c>
      <c r="Y603" s="558" t="s">
        <v>1442</v>
      </c>
      <c r="Z603" s="558" t="s">
        <v>1443</v>
      </c>
      <c r="AA603" s="558" t="s">
        <v>1444</v>
      </c>
      <c r="AB603" s="558" t="s">
        <v>2713</v>
      </c>
      <c r="AC603" s="576">
        <v>4.2000000000000003E-2</v>
      </c>
      <c r="AD603" s="578" t="s">
        <v>1432</v>
      </c>
      <c r="AE603" s="578"/>
      <c r="AF603" s="579"/>
      <c r="AG603" s="517" t="s">
        <v>3063</v>
      </c>
      <c r="AH603" s="560" t="s">
        <v>1445</v>
      </c>
      <c r="AI603" s="587"/>
      <c r="AJ603" s="560">
        <v>0</v>
      </c>
      <c r="AK603" s="560">
        <v>5</v>
      </c>
      <c r="AL603" s="560">
        <v>0</v>
      </c>
      <c r="AM603" s="560">
        <v>0</v>
      </c>
      <c r="AN603" s="560">
        <v>4</v>
      </c>
      <c r="AO603" s="560">
        <v>1</v>
      </c>
      <c r="AP603" s="560">
        <v>0</v>
      </c>
      <c r="AQ603" s="560">
        <v>0</v>
      </c>
      <c r="AR603" s="560">
        <v>0</v>
      </c>
      <c r="AS603" s="560">
        <v>0</v>
      </c>
      <c r="AT603" s="560">
        <v>0</v>
      </c>
      <c r="AU603" s="560">
        <v>4</v>
      </c>
      <c r="AV603" s="560">
        <v>1</v>
      </c>
      <c r="AW603" s="560">
        <v>0</v>
      </c>
      <c r="AX603" s="560">
        <v>0</v>
      </c>
      <c r="AY603" s="560">
        <v>0</v>
      </c>
      <c r="AZ603" s="560">
        <v>0</v>
      </c>
      <c r="BA603" s="560">
        <v>0</v>
      </c>
      <c r="BB603" s="560">
        <v>0</v>
      </c>
      <c r="BC603" s="560">
        <v>0</v>
      </c>
      <c r="BD603" s="560">
        <v>0</v>
      </c>
      <c r="BE603" s="560">
        <v>0</v>
      </c>
      <c r="BF603" s="560">
        <v>0</v>
      </c>
      <c r="BG603" s="560">
        <v>0</v>
      </c>
      <c r="BH603" s="560">
        <v>0</v>
      </c>
      <c r="BI603" s="560">
        <v>0</v>
      </c>
      <c r="BJ603" s="560">
        <v>0</v>
      </c>
      <c r="BK603" s="560">
        <v>0</v>
      </c>
      <c r="BL603" s="560">
        <v>0</v>
      </c>
      <c r="BM603" s="560">
        <v>0</v>
      </c>
      <c r="BN603" s="550" t="s">
        <v>4490</v>
      </c>
      <c r="BO603" s="551">
        <v>0</v>
      </c>
      <c r="BP603" s="519">
        <v>0</v>
      </c>
      <c r="BQ603" s="553">
        <v>1.25</v>
      </c>
      <c r="BR603" s="552">
        <v>1.25</v>
      </c>
      <c r="BS603" s="552">
        <v>1.25</v>
      </c>
      <c r="BT603" s="552">
        <v>1.25</v>
      </c>
      <c r="BU603" s="586">
        <v>0</v>
      </c>
      <c r="BV603" s="519">
        <v>0</v>
      </c>
      <c r="BW603" s="519">
        <v>0</v>
      </c>
      <c r="BX603" s="519">
        <v>0</v>
      </c>
      <c r="BY603" s="519">
        <v>0</v>
      </c>
      <c r="BZ603" s="519">
        <v>0</v>
      </c>
      <c r="CA603" s="519">
        <v>0</v>
      </c>
      <c r="CB603" s="519">
        <v>0</v>
      </c>
      <c r="CC603" s="519">
        <v>0</v>
      </c>
      <c r="CD603" s="519">
        <v>0</v>
      </c>
      <c r="CE603" s="519">
        <v>0</v>
      </c>
      <c r="CF603" s="519">
        <v>0</v>
      </c>
      <c r="CG603" s="519">
        <v>0</v>
      </c>
      <c r="CH603" s="519">
        <v>0</v>
      </c>
      <c r="CI603" s="519">
        <v>0</v>
      </c>
      <c r="CJ603" s="519">
        <v>0</v>
      </c>
      <c r="CK603" s="623">
        <f t="shared" si="9"/>
        <v>5</v>
      </c>
      <c r="CL603" s="554">
        <v>5</v>
      </c>
      <c r="CM603" s="554">
        <v>5</v>
      </c>
      <c r="CN603" s="554">
        <v>5</v>
      </c>
      <c r="CO603" s="524">
        <v>4</v>
      </c>
      <c r="CP603" s="726"/>
      <c r="CQ603" s="525" t="s">
        <v>4965</v>
      </c>
      <c r="CR603" s="584" t="s">
        <v>4965</v>
      </c>
      <c r="CS603" s="527" t="s">
        <v>4965</v>
      </c>
      <c r="CT603" s="527" t="s">
        <v>4965</v>
      </c>
      <c r="CU603" s="527" t="s">
        <v>4965</v>
      </c>
    </row>
    <row r="604" spans="1:99" s="71" customFormat="1" ht="12" customHeight="1" x14ac:dyDescent="0.2">
      <c r="A604" s="577" t="s">
        <v>1460</v>
      </c>
      <c r="B604" s="559" t="s">
        <v>254</v>
      </c>
      <c r="C604" s="558" t="s">
        <v>1432</v>
      </c>
      <c r="D604" s="558" t="s">
        <v>1432</v>
      </c>
      <c r="E604" s="560" t="s">
        <v>1432</v>
      </c>
      <c r="F604" s="558" t="s">
        <v>255</v>
      </c>
      <c r="G604" s="558" t="s">
        <v>1434</v>
      </c>
      <c r="H604" s="558" t="s">
        <v>1435</v>
      </c>
      <c r="I604" s="558" t="s">
        <v>256</v>
      </c>
      <c r="J604" s="558">
        <v>527405</v>
      </c>
      <c r="K604" s="558">
        <v>171440</v>
      </c>
      <c r="L604" s="512" t="s">
        <v>3069</v>
      </c>
      <c r="M604" s="562" t="s">
        <v>1432</v>
      </c>
      <c r="N604" s="562" t="s">
        <v>1432</v>
      </c>
      <c r="O604" s="558">
        <v>4</v>
      </c>
      <c r="P604" s="558">
        <v>8</v>
      </c>
      <c r="Q604" s="563">
        <v>4</v>
      </c>
      <c r="R604" s="558" t="s">
        <v>397</v>
      </c>
      <c r="S604" s="558" t="s">
        <v>1438</v>
      </c>
      <c r="T604" s="562" t="s">
        <v>429</v>
      </c>
      <c r="U604" s="561">
        <v>41256</v>
      </c>
      <c r="V604" s="561"/>
      <c r="W604" s="558" t="s">
        <v>1439</v>
      </c>
      <c r="X604" s="562" t="s">
        <v>1432</v>
      </c>
      <c r="Y604" s="558" t="s">
        <v>1442</v>
      </c>
      <c r="Z604" s="558" t="s">
        <v>1453</v>
      </c>
      <c r="AA604" s="558" t="s">
        <v>1444</v>
      </c>
      <c r="AB604" s="558" t="s">
        <v>2723</v>
      </c>
      <c r="AC604" s="576">
        <v>3.7999999999999999E-2</v>
      </c>
      <c r="AD604" s="578" t="s">
        <v>1432</v>
      </c>
      <c r="AE604" s="578"/>
      <c r="AF604" s="579"/>
      <c r="AG604" s="517" t="s">
        <v>3063</v>
      </c>
      <c r="AH604" s="560" t="s">
        <v>1445</v>
      </c>
      <c r="AI604" s="587"/>
      <c r="AJ604" s="560">
        <v>0</v>
      </c>
      <c r="AK604" s="560">
        <v>0</v>
      </c>
      <c r="AL604" s="560">
        <v>1</v>
      </c>
      <c r="AM604" s="560">
        <v>-1</v>
      </c>
      <c r="AN604" s="560">
        <v>5</v>
      </c>
      <c r="AO604" s="560">
        <v>1</v>
      </c>
      <c r="AP604" s="560">
        <v>-2</v>
      </c>
      <c r="AQ604" s="560">
        <v>0</v>
      </c>
      <c r="AR604" s="560">
        <v>0</v>
      </c>
      <c r="AS604" s="560">
        <v>1</v>
      </c>
      <c r="AT604" s="560">
        <v>-1</v>
      </c>
      <c r="AU604" s="560">
        <v>5</v>
      </c>
      <c r="AV604" s="560">
        <v>1</v>
      </c>
      <c r="AW604" s="560">
        <v>-2</v>
      </c>
      <c r="AX604" s="560">
        <v>0</v>
      </c>
      <c r="AY604" s="560">
        <v>0</v>
      </c>
      <c r="AZ604" s="560">
        <v>0</v>
      </c>
      <c r="BA604" s="560">
        <v>0</v>
      </c>
      <c r="BB604" s="560">
        <v>0</v>
      </c>
      <c r="BC604" s="560">
        <v>0</v>
      </c>
      <c r="BD604" s="560">
        <v>0</v>
      </c>
      <c r="BE604" s="560">
        <v>0</v>
      </c>
      <c r="BF604" s="560">
        <v>0</v>
      </c>
      <c r="BG604" s="560">
        <v>0</v>
      </c>
      <c r="BH604" s="560">
        <v>0</v>
      </c>
      <c r="BI604" s="560">
        <v>0</v>
      </c>
      <c r="BJ604" s="560">
        <v>0</v>
      </c>
      <c r="BK604" s="560">
        <v>0</v>
      </c>
      <c r="BL604" s="560">
        <v>0</v>
      </c>
      <c r="BM604" s="560">
        <v>0</v>
      </c>
      <c r="BN604" s="550" t="s">
        <v>4490</v>
      </c>
      <c r="BO604" s="551">
        <v>0</v>
      </c>
      <c r="BP604" s="519">
        <v>0</v>
      </c>
      <c r="BQ604" s="553">
        <v>1</v>
      </c>
      <c r="BR604" s="552">
        <v>1</v>
      </c>
      <c r="BS604" s="552">
        <v>1</v>
      </c>
      <c r="BT604" s="552">
        <v>1</v>
      </c>
      <c r="BU604" s="529">
        <v>0</v>
      </c>
      <c r="BV604" s="519">
        <v>0</v>
      </c>
      <c r="BW604" s="519">
        <v>0</v>
      </c>
      <c r="BX604" s="519">
        <v>0</v>
      </c>
      <c r="BY604" s="519">
        <v>0</v>
      </c>
      <c r="BZ604" s="519">
        <v>0</v>
      </c>
      <c r="CA604" s="519">
        <v>0</v>
      </c>
      <c r="CB604" s="519">
        <v>0</v>
      </c>
      <c r="CC604" s="519">
        <v>0</v>
      </c>
      <c r="CD604" s="519">
        <v>0</v>
      </c>
      <c r="CE604" s="519">
        <v>0</v>
      </c>
      <c r="CF604" s="519">
        <v>0</v>
      </c>
      <c r="CG604" s="519">
        <v>0</v>
      </c>
      <c r="CH604" s="519">
        <v>0</v>
      </c>
      <c r="CI604" s="519">
        <v>0</v>
      </c>
      <c r="CJ604" s="519">
        <v>0</v>
      </c>
      <c r="CK604" s="623">
        <f t="shared" si="9"/>
        <v>4</v>
      </c>
      <c r="CL604" s="554">
        <v>4</v>
      </c>
      <c r="CM604" s="554">
        <v>4</v>
      </c>
      <c r="CN604" s="554">
        <v>4</v>
      </c>
      <c r="CO604" s="524">
        <v>9</v>
      </c>
      <c r="CP604" s="524" t="s">
        <v>1938</v>
      </c>
      <c r="CQ604" s="530" t="s">
        <v>1941</v>
      </c>
      <c r="CR604" s="584" t="s">
        <v>4965</v>
      </c>
      <c r="CS604" s="527" t="s">
        <v>4965</v>
      </c>
      <c r="CT604" s="527" t="s">
        <v>4965</v>
      </c>
      <c r="CU604" s="527" t="s">
        <v>4965</v>
      </c>
    </row>
    <row r="605" spans="1:99" s="71" customFormat="1" ht="12" customHeight="1" x14ac:dyDescent="0.2">
      <c r="A605" s="577" t="s">
        <v>1460</v>
      </c>
      <c r="B605" s="559" t="s">
        <v>399</v>
      </c>
      <c r="C605" s="558" t="s">
        <v>1432</v>
      </c>
      <c r="D605" s="558" t="s">
        <v>1432</v>
      </c>
      <c r="E605" s="560" t="s">
        <v>1432</v>
      </c>
      <c r="F605" s="558" t="s">
        <v>2504</v>
      </c>
      <c r="G605" s="558" t="s">
        <v>1282</v>
      </c>
      <c r="H605" s="558" t="s">
        <v>1458</v>
      </c>
      <c r="I605" s="558" t="s">
        <v>400</v>
      </c>
      <c r="J605" s="558">
        <v>524195</v>
      </c>
      <c r="K605" s="558">
        <v>175062</v>
      </c>
      <c r="L605" s="512" t="s">
        <v>3088</v>
      </c>
      <c r="M605" s="562" t="s">
        <v>1432</v>
      </c>
      <c r="N605" s="562" t="s">
        <v>1432</v>
      </c>
      <c r="O605" s="558">
        <v>2</v>
      </c>
      <c r="P605" s="558">
        <v>1</v>
      </c>
      <c r="Q605" s="563">
        <v>-1</v>
      </c>
      <c r="R605" s="558" t="s">
        <v>401</v>
      </c>
      <c r="S605" s="558" t="s">
        <v>1438</v>
      </c>
      <c r="T605" s="562" t="s">
        <v>402</v>
      </c>
      <c r="U605" s="561">
        <v>41276</v>
      </c>
      <c r="V605" s="561"/>
      <c r="W605" s="558" t="s">
        <v>1439</v>
      </c>
      <c r="X605" s="562" t="s">
        <v>1432</v>
      </c>
      <c r="Y605" s="558" t="s">
        <v>1442</v>
      </c>
      <c r="Z605" s="558" t="s">
        <v>1453</v>
      </c>
      <c r="AA605" s="558" t="s">
        <v>1444</v>
      </c>
      <c r="AB605" s="558" t="s">
        <v>4207</v>
      </c>
      <c r="AC605" s="576">
        <v>1.9E-2</v>
      </c>
      <c r="AD605" s="578" t="s">
        <v>1432</v>
      </c>
      <c r="AE605" s="578"/>
      <c r="AF605" s="579"/>
      <c r="AG605" s="517" t="s">
        <v>3063</v>
      </c>
      <c r="AH605" s="560" t="s">
        <v>1445</v>
      </c>
      <c r="AI605" s="587"/>
      <c r="AJ605" s="560">
        <v>0</v>
      </c>
      <c r="AK605" s="560">
        <v>0</v>
      </c>
      <c r="AL605" s="560">
        <v>0</v>
      </c>
      <c r="AM605" s="560">
        <v>-1</v>
      </c>
      <c r="AN605" s="560">
        <v>0</v>
      </c>
      <c r="AO605" s="560">
        <v>-1</v>
      </c>
      <c r="AP605" s="560">
        <v>1</v>
      </c>
      <c r="AQ605" s="560">
        <v>0</v>
      </c>
      <c r="AR605" s="560">
        <v>0</v>
      </c>
      <c r="AS605" s="560">
        <v>0</v>
      </c>
      <c r="AT605" s="560">
        <v>-1</v>
      </c>
      <c r="AU605" s="560">
        <v>0</v>
      </c>
      <c r="AV605" s="560">
        <v>-1</v>
      </c>
      <c r="AW605" s="560">
        <v>0</v>
      </c>
      <c r="AX605" s="560">
        <v>0</v>
      </c>
      <c r="AY605" s="560">
        <v>0</v>
      </c>
      <c r="AZ605" s="560">
        <v>0</v>
      </c>
      <c r="BA605" s="560">
        <v>0</v>
      </c>
      <c r="BB605" s="560">
        <v>0</v>
      </c>
      <c r="BC605" s="560">
        <v>0</v>
      </c>
      <c r="BD605" s="560">
        <v>1</v>
      </c>
      <c r="BE605" s="560">
        <v>0</v>
      </c>
      <c r="BF605" s="560">
        <v>0</v>
      </c>
      <c r="BG605" s="560">
        <v>0</v>
      </c>
      <c r="BH605" s="560">
        <v>0</v>
      </c>
      <c r="BI605" s="560">
        <v>0</v>
      </c>
      <c r="BJ605" s="560">
        <v>0</v>
      </c>
      <c r="BK605" s="560">
        <v>0</v>
      </c>
      <c r="BL605" s="560">
        <v>0</v>
      </c>
      <c r="BM605" s="560">
        <v>0</v>
      </c>
      <c r="BN605" s="550" t="s">
        <v>4490</v>
      </c>
      <c r="BO605" s="551">
        <v>0</v>
      </c>
      <c r="BP605" s="519">
        <v>0</v>
      </c>
      <c r="BQ605" s="553">
        <v>-0.25</v>
      </c>
      <c r="BR605" s="552">
        <v>-0.25</v>
      </c>
      <c r="BS605" s="552">
        <v>-0.25</v>
      </c>
      <c r="BT605" s="552">
        <v>-0.25</v>
      </c>
      <c r="BU605" s="529">
        <v>0</v>
      </c>
      <c r="BV605" s="519">
        <v>0</v>
      </c>
      <c r="BW605" s="519">
        <v>0</v>
      </c>
      <c r="BX605" s="519">
        <v>0</v>
      </c>
      <c r="BY605" s="519">
        <v>0</v>
      </c>
      <c r="BZ605" s="519">
        <v>0</v>
      </c>
      <c r="CA605" s="519">
        <v>0</v>
      </c>
      <c r="CB605" s="519">
        <v>0</v>
      </c>
      <c r="CC605" s="519">
        <v>0</v>
      </c>
      <c r="CD605" s="519">
        <v>0</v>
      </c>
      <c r="CE605" s="519">
        <v>0</v>
      </c>
      <c r="CF605" s="519">
        <v>0</v>
      </c>
      <c r="CG605" s="519">
        <v>0</v>
      </c>
      <c r="CH605" s="519">
        <v>0</v>
      </c>
      <c r="CI605" s="519">
        <v>0</v>
      </c>
      <c r="CJ605" s="519">
        <v>0</v>
      </c>
      <c r="CK605" s="623">
        <f t="shared" si="9"/>
        <v>-1</v>
      </c>
      <c r="CL605" s="554">
        <v>-1</v>
      </c>
      <c r="CM605" s="554">
        <v>-1</v>
      </c>
      <c r="CN605" s="554">
        <v>-1</v>
      </c>
      <c r="CO605" s="524">
        <v>9</v>
      </c>
      <c r="CP605" s="726"/>
      <c r="CQ605" s="525" t="s">
        <v>4965</v>
      </c>
      <c r="CR605" s="584" t="s">
        <v>4965</v>
      </c>
      <c r="CS605" s="527" t="s">
        <v>4965</v>
      </c>
      <c r="CT605" s="527" t="s">
        <v>4965</v>
      </c>
      <c r="CU605" s="527" t="s">
        <v>4965</v>
      </c>
    </row>
    <row r="606" spans="1:99" s="71" customFormat="1" ht="12" customHeight="1" x14ac:dyDescent="0.2">
      <c r="A606" s="577" t="s">
        <v>1460</v>
      </c>
      <c r="B606" s="559" t="s">
        <v>1542</v>
      </c>
      <c r="C606" s="558" t="s">
        <v>1432</v>
      </c>
      <c r="D606" s="558" t="s">
        <v>1432</v>
      </c>
      <c r="E606" s="560" t="s">
        <v>1432</v>
      </c>
      <c r="F606" s="558" t="s">
        <v>1543</v>
      </c>
      <c r="G606" s="558" t="s">
        <v>200</v>
      </c>
      <c r="H606" s="558" t="s">
        <v>1885</v>
      </c>
      <c r="I606" s="558" t="s">
        <v>1544</v>
      </c>
      <c r="J606" s="558">
        <v>525215</v>
      </c>
      <c r="K606" s="558">
        <v>173947</v>
      </c>
      <c r="L606" s="512" t="s">
        <v>3087</v>
      </c>
      <c r="M606" s="562" t="s">
        <v>1432</v>
      </c>
      <c r="N606" s="562" t="s">
        <v>1432</v>
      </c>
      <c r="O606" s="558">
        <v>1</v>
      </c>
      <c r="P606" s="558">
        <v>1</v>
      </c>
      <c r="Q606" s="563">
        <v>0</v>
      </c>
      <c r="R606" s="558" t="s">
        <v>1545</v>
      </c>
      <c r="S606" s="558" t="s">
        <v>1438</v>
      </c>
      <c r="T606" s="562" t="s">
        <v>3150</v>
      </c>
      <c r="U606" s="561">
        <v>41235</v>
      </c>
      <c r="V606" s="561"/>
      <c r="W606" s="558" t="s">
        <v>1439</v>
      </c>
      <c r="X606" s="562" t="s">
        <v>1432</v>
      </c>
      <c r="Y606" s="558" t="s">
        <v>1442</v>
      </c>
      <c r="Z606" s="558" t="s">
        <v>2722</v>
      </c>
      <c r="AA606" s="558" t="s">
        <v>1444</v>
      </c>
      <c r="AB606" s="558" t="s">
        <v>1136</v>
      </c>
      <c r="AC606" s="576">
        <v>1.0999999999999999E-2</v>
      </c>
      <c r="AD606" s="578" t="s">
        <v>1432</v>
      </c>
      <c r="AE606" s="578"/>
      <c r="AF606" s="579"/>
      <c r="AG606" s="517" t="s">
        <v>3063</v>
      </c>
      <c r="AH606" s="560" t="s">
        <v>1445</v>
      </c>
      <c r="AI606" s="587"/>
      <c r="AJ606" s="560">
        <v>0</v>
      </c>
      <c r="AK606" s="560">
        <v>0</v>
      </c>
      <c r="AL606" s="560">
        <v>0</v>
      </c>
      <c r="AM606" s="560">
        <v>0</v>
      </c>
      <c r="AN606" s="560">
        <v>0</v>
      </c>
      <c r="AO606" s="560">
        <v>0</v>
      </c>
      <c r="AP606" s="560">
        <v>0</v>
      </c>
      <c r="AQ606" s="560">
        <v>0</v>
      </c>
      <c r="AR606" s="560">
        <v>0</v>
      </c>
      <c r="AS606" s="560">
        <v>0</v>
      </c>
      <c r="AT606" s="560">
        <v>0</v>
      </c>
      <c r="AU606" s="560">
        <v>0</v>
      </c>
      <c r="AV606" s="560">
        <v>0</v>
      </c>
      <c r="AW606" s="560">
        <v>0</v>
      </c>
      <c r="AX606" s="560">
        <v>0</v>
      </c>
      <c r="AY606" s="560">
        <v>0</v>
      </c>
      <c r="AZ606" s="560">
        <v>0</v>
      </c>
      <c r="BA606" s="560">
        <v>0</v>
      </c>
      <c r="BB606" s="560">
        <v>0</v>
      </c>
      <c r="BC606" s="560">
        <v>0</v>
      </c>
      <c r="BD606" s="560">
        <v>0</v>
      </c>
      <c r="BE606" s="560">
        <v>0</v>
      </c>
      <c r="BF606" s="560">
        <v>0</v>
      </c>
      <c r="BG606" s="560">
        <v>0</v>
      </c>
      <c r="BH606" s="560">
        <v>0</v>
      </c>
      <c r="BI606" s="560">
        <v>0</v>
      </c>
      <c r="BJ606" s="560">
        <v>0</v>
      </c>
      <c r="BK606" s="560">
        <v>0</v>
      </c>
      <c r="BL606" s="560">
        <v>0</v>
      </c>
      <c r="BM606" s="560">
        <v>0</v>
      </c>
      <c r="BN606" s="728"/>
      <c r="BO606" s="518">
        <v>0</v>
      </c>
      <c r="BP606" s="519">
        <v>0</v>
      </c>
      <c r="BQ606" s="528">
        <v>0</v>
      </c>
      <c r="BR606" s="519">
        <v>0</v>
      </c>
      <c r="BS606" s="519">
        <v>0</v>
      </c>
      <c r="BT606" s="519">
        <v>0</v>
      </c>
      <c r="BU606" s="586">
        <v>0</v>
      </c>
      <c r="BV606" s="519">
        <v>0</v>
      </c>
      <c r="BW606" s="519">
        <v>0</v>
      </c>
      <c r="BX606" s="519">
        <v>0</v>
      </c>
      <c r="BY606" s="519">
        <v>0</v>
      </c>
      <c r="BZ606" s="519">
        <v>0</v>
      </c>
      <c r="CA606" s="519">
        <v>0</v>
      </c>
      <c r="CB606" s="519">
        <v>0</v>
      </c>
      <c r="CC606" s="519">
        <v>0</v>
      </c>
      <c r="CD606" s="519">
        <v>0</v>
      </c>
      <c r="CE606" s="519">
        <v>0</v>
      </c>
      <c r="CF606" s="519">
        <v>0</v>
      </c>
      <c r="CG606" s="519">
        <v>0</v>
      </c>
      <c r="CH606" s="519">
        <v>0</v>
      </c>
      <c r="CI606" s="519">
        <v>0</v>
      </c>
      <c r="CJ606" s="519">
        <v>0</v>
      </c>
      <c r="CK606" s="623">
        <f t="shared" si="9"/>
        <v>0</v>
      </c>
      <c r="CL606" s="523">
        <v>0</v>
      </c>
      <c r="CM606" s="523">
        <v>0</v>
      </c>
      <c r="CN606" s="523">
        <v>0</v>
      </c>
      <c r="CO606" s="524">
        <v>9</v>
      </c>
      <c r="CP606" s="726"/>
      <c r="CQ606" s="525" t="s">
        <v>4965</v>
      </c>
      <c r="CR606" s="584" t="s">
        <v>4965</v>
      </c>
      <c r="CS606" s="527" t="s">
        <v>4965</v>
      </c>
      <c r="CT606" s="527" t="s">
        <v>4965</v>
      </c>
      <c r="CU606" s="527" t="s">
        <v>4965</v>
      </c>
    </row>
    <row r="607" spans="1:99" s="71" customFormat="1" ht="12" customHeight="1" x14ac:dyDescent="0.2">
      <c r="A607" s="577" t="s">
        <v>1460</v>
      </c>
      <c r="B607" s="558" t="s">
        <v>1547</v>
      </c>
      <c r="C607" s="558" t="s">
        <v>1432</v>
      </c>
      <c r="D607" s="558" t="s">
        <v>1432</v>
      </c>
      <c r="E607" s="560" t="s">
        <v>1548</v>
      </c>
      <c r="F607" s="558" t="s">
        <v>1549</v>
      </c>
      <c r="G607" s="558" t="s">
        <v>1550</v>
      </c>
      <c r="H607" s="558" t="s">
        <v>1885</v>
      </c>
      <c r="I607" s="558" t="s">
        <v>1551</v>
      </c>
      <c r="J607" s="558">
        <v>527175</v>
      </c>
      <c r="K607" s="558">
        <v>173907</v>
      </c>
      <c r="L607" s="512" t="s">
        <v>3089</v>
      </c>
      <c r="M607" s="562" t="s">
        <v>1432</v>
      </c>
      <c r="N607" s="562" t="s">
        <v>1432</v>
      </c>
      <c r="O607" s="558">
        <v>6</v>
      </c>
      <c r="P607" s="558">
        <v>3</v>
      </c>
      <c r="Q607" s="563">
        <v>-3</v>
      </c>
      <c r="R607" s="558" t="s">
        <v>1552</v>
      </c>
      <c r="S607" s="558" t="s">
        <v>1438</v>
      </c>
      <c r="T607" s="562" t="s">
        <v>1553</v>
      </c>
      <c r="U607" s="561">
        <v>41318</v>
      </c>
      <c r="V607" s="561"/>
      <c r="W607" s="558" t="s">
        <v>1439</v>
      </c>
      <c r="X607" s="562" t="s">
        <v>1432</v>
      </c>
      <c r="Y607" s="558" t="s">
        <v>1442</v>
      </c>
      <c r="Z607" s="558" t="s">
        <v>1443</v>
      </c>
      <c r="AA607" s="558" t="s">
        <v>1444</v>
      </c>
      <c r="AB607" s="558" t="s">
        <v>2713</v>
      </c>
      <c r="AC607" s="576">
        <v>7.9000000000000001E-2</v>
      </c>
      <c r="AD607" s="578" t="s">
        <v>1432</v>
      </c>
      <c r="AE607" s="578"/>
      <c r="AF607" s="579"/>
      <c r="AG607" s="517" t="s">
        <v>3063</v>
      </c>
      <c r="AH607" s="560" t="s">
        <v>1445</v>
      </c>
      <c r="AI607" s="587"/>
      <c r="AJ607" s="560">
        <v>0</v>
      </c>
      <c r="AK607" s="560">
        <v>3</v>
      </c>
      <c r="AL607" s="560">
        <v>0</v>
      </c>
      <c r="AM607" s="560">
        <v>0</v>
      </c>
      <c r="AN607" s="560">
        <v>-6</v>
      </c>
      <c r="AO607" s="560">
        <v>0</v>
      </c>
      <c r="AP607" s="560">
        <v>0</v>
      </c>
      <c r="AQ607" s="560">
        <v>3</v>
      </c>
      <c r="AR607" s="560">
        <v>0</v>
      </c>
      <c r="AS607" s="560">
        <v>0</v>
      </c>
      <c r="AT607" s="560">
        <v>0</v>
      </c>
      <c r="AU607" s="560">
        <v>-6</v>
      </c>
      <c r="AV607" s="560">
        <v>0</v>
      </c>
      <c r="AW607" s="560">
        <v>0</v>
      </c>
      <c r="AX607" s="560">
        <v>0</v>
      </c>
      <c r="AY607" s="560">
        <v>0</v>
      </c>
      <c r="AZ607" s="560">
        <v>0</v>
      </c>
      <c r="BA607" s="560">
        <v>0</v>
      </c>
      <c r="BB607" s="560">
        <v>0</v>
      </c>
      <c r="BC607" s="560">
        <v>0</v>
      </c>
      <c r="BD607" s="560">
        <v>0</v>
      </c>
      <c r="BE607" s="560">
        <v>3</v>
      </c>
      <c r="BF607" s="560">
        <v>0</v>
      </c>
      <c r="BG607" s="560">
        <v>0</v>
      </c>
      <c r="BH607" s="560">
        <v>0</v>
      </c>
      <c r="BI607" s="560">
        <v>0</v>
      </c>
      <c r="BJ607" s="560">
        <v>0</v>
      </c>
      <c r="BK607" s="560">
        <v>0</v>
      </c>
      <c r="BL607" s="560">
        <v>0</v>
      </c>
      <c r="BM607" s="560">
        <v>0</v>
      </c>
      <c r="BN607" s="550" t="s">
        <v>4490</v>
      </c>
      <c r="BO607" s="551">
        <v>0</v>
      </c>
      <c r="BP607" s="519">
        <v>0</v>
      </c>
      <c r="BQ607" s="553">
        <v>-0.75</v>
      </c>
      <c r="BR607" s="552">
        <v>-0.75</v>
      </c>
      <c r="BS607" s="552">
        <v>-0.75</v>
      </c>
      <c r="BT607" s="552">
        <v>-0.75</v>
      </c>
      <c r="BU607" s="529">
        <v>0</v>
      </c>
      <c r="BV607" s="519">
        <v>0</v>
      </c>
      <c r="BW607" s="519">
        <v>0</v>
      </c>
      <c r="BX607" s="519">
        <v>0</v>
      </c>
      <c r="BY607" s="519">
        <v>0</v>
      </c>
      <c r="BZ607" s="519">
        <v>0</v>
      </c>
      <c r="CA607" s="519">
        <v>0</v>
      </c>
      <c r="CB607" s="519">
        <v>0</v>
      </c>
      <c r="CC607" s="519">
        <v>0</v>
      </c>
      <c r="CD607" s="519">
        <v>0</v>
      </c>
      <c r="CE607" s="519">
        <v>0</v>
      </c>
      <c r="CF607" s="519">
        <v>0</v>
      </c>
      <c r="CG607" s="519">
        <v>0</v>
      </c>
      <c r="CH607" s="519">
        <v>0</v>
      </c>
      <c r="CI607" s="519">
        <v>0</v>
      </c>
      <c r="CJ607" s="519">
        <v>0</v>
      </c>
      <c r="CK607" s="623">
        <f t="shared" si="9"/>
        <v>-3</v>
      </c>
      <c r="CL607" s="554">
        <v>-3</v>
      </c>
      <c r="CM607" s="554">
        <v>-3</v>
      </c>
      <c r="CN607" s="554">
        <v>-3</v>
      </c>
      <c r="CO607" s="524">
        <v>4</v>
      </c>
      <c r="CP607" s="726"/>
      <c r="CQ607" s="525" t="s">
        <v>4965</v>
      </c>
      <c r="CR607" s="584" t="s">
        <v>4965</v>
      </c>
      <c r="CS607" s="527" t="s">
        <v>4965</v>
      </c>
      <c r="CT607" s="527" t="s">
        <v>4965</v>
      </c>
      <c r="CU607" s="527" t="s">
        <v>4965</v>
      </c>
    </row>
    <row r="608" spans="1:99" s="71" customFormat="1" ht="12" customHeight="1" x14ac:dyDescent="0.2">
      <c r="A608" s="577" t="s">
        <v>1460</v>
      </c>
      <c r="B608" s="558" t="s">
        <v>1555</v>
      </c>
      <c r="C608" s="558" t="s">
        <v>1432</v>
      </c>
      <c r="D608" s="558" t="s">
        <v>1432</v>
      </c>
      <c r="E608" s="560" t="s">
        <v>1432</v>
      </c>
      <c r="F608" s="558" t="s">
        <v>1556</v>
      </c>
      <c r="G608" s="558" t="s">
        <v>1557</v>
      </c>
      <c r="H608" s="558" t="s">
        <v>1885</v>
      </c>
      <c r="I608" s="558" t="s">
        <v>1558</v>
      </c>
      <c r="J608" s="558">
        <v>526836</v>
      </c>
      <c r="K608" s="558">
        <v>173324</v>
      </c>
      <c r="L608" s="512" t="s">
        <v>3089</v>
      </c>
      <c r="M608" s="562" t="s">
        <v>1432</v>
      </c>
      <c r="N608" s="562" t="s">
        <v>1432</v>
      </c>
      <c r="O608" s="558">
        <v>2</v>
      </c>
      <c r="P608" s="558">
        <v>1</v>
      </c>
      <c r="Q608" s="563">
        <v>-1</v>
      </c>
      <c r="R608" s="558" t="s">
        <v>1559</v>
      </c>
      <c r="S608" s="558" t="s">
        <v>1438</v>
      </c>
      <c r="T608" s="562" t="s">
        <v>240</v>
      </c>
      <c r="U608" s="561">
        <v>41248</v>
      </c>
      <c r="V608" s="561"/>
      <c r="W608" s="558" t="s">
        <v>1439</v>
      </c>
      <c r="X608" s="562" t="s">
        <v>1432</v>
      </c>
      <c r="Y608" s="558" t="s">
        <v>1442</v>
      </c>
      <c r="Z608" s="558" t="s">
        <v>1453</v>
      </c>
      <c r="AA608" s="558" t="s">
        <v>1444</v>
      </c>
      <c r="AB608" s="558" t="s">
        <v>4207</v>
      </c>
      <c r="AC608" s="576">
        <v>2.8000000000000001E-2</v>
      </c>
      <c r="AD608" s="578" t="s">
        <v>1432</v>
      </c>
      <c r="AE608" s="578"/>
      <c r="AF608" s="579"/>
      <c r="AG608" s="517" t="s">
        <v>3063</v>
      </c>
      <c r="AH608" s="560" t="s">
        <v>1445</v>
      </c>
      <c r="AI608" s="587"/>
      <c r="AJ608" s="560">
        <v>0</v>
      </c>
      <c r="AK608" s="560">
        <v>0</v>
      </c>
      <c r="AL608" s="560">
        <v>0</v>
      </c>
      <c r="AM608" s="560">
        <v>0</v>
      </c>
      <c r="AN608" s="560">
        <v>0</v>
      </c>
      <c r="AO608" s="560">
        <v>-2</v>
      </c>
      <c r="AP608" s="560">
        <v>0</v>
      </c>
      <c r="AQ608" s="560">
        <v>1</v>
      </c>
      <c r="AR608" s="560">
        <v>0</v>
      </c>
      <c r="AS608" s="560">
        <v>0</v>
      </c>
      <c r="AT608" s="560">
        <v>0</v>
      </c>
      <c r="AU608" s="560">
        <v>0</v>
      </c>
      <c r="AV608" s="560">
        <v>-2</v>
      </c>
      <c r="AW608" s="560">
        <v>0</v>
      </c>
      <c r="AX608" s="560">
        <v>0</v>
      </c>
      <c r="AY608" s="560">
        <v>0</v>
      </c>
      <c r="AZ608" s="560">
        <v>0</v>
      </c>
      <c r="BA608" s="560">
        <v>0</v>
      </c>
      <c r="BB608" s="560">
        <v>0</v>
      </c>
      <c r="BC608" s="560">
        <v>0</v>
      </c>
      <c r="BD608" s="560">
        <v>0</v>
      </c>
      <c r="BE608" s="560">
        <v>1</v>
      </c>
      <c r="BF608" s="560">
        <v>0</v>
      </c>
      <c r="BG608" s="560">
        <v>0</v>
      </c>
      <c r="BH608" s="560">
        <v>0</v>
      </c>
      <c r="BI608" s="560">
        <v>0</v>
      </c>
      <c r="BJ608" s="560">
        <v>0</v>
      </c>
      <c r="BK608" s="560">
        <v>0</v>
      </c>
      <c r="BL608" s="560">
        <v>0</v>
      </c>
      <c r="BM608" s="560">
        <v>0</v>
      </c>
      <c r="BN608" s="550" t="s">
        <v>4490</v>
      </c>
      <c r="BO608" s="551">
        <v>0</v>
      </c>
      <c r="BP608" s="519">
        <v>0</v>
      </c>
      <c r="BQ608" s="553">
        <v>-0.25</v>
      </c>
      <c r="BR608" s="552">
        <v>-0.25</v>
      </c>
      <c r="BS608" s="552">
        <v>-0.25</v>
      </c>
      <c r="BT608" s="552">
        <v>-0.25</v>
      </c>
      <c r="BU608" s="529">
        <v>0</v>
      </c>
      <c r="BV608" s="519">
        <v>0</v>
      </c>
      <c r="BW608" s="519">
        <v>0</v>
      </c>
      <c r="BX608" s="519">
        <v>0</v>
      </c>
      <c r="BY608" s="519">
        <v>0</v>
      </c>
      <c r="BZ608" s="519">
        <v>0</v>
      </c>
      <c r="CA608" s="519">
        <v>0</v>
      </c>
      <c r="CB608" s="519">
        <v>0</v>
      </c>
      <c r="CC608" s="519">
        <v>0</v>
      </c>
      <c r="CD608" s="519">
        <v>0</v>
      </c>
      <c r="CE608" s="519">
        <v>0</v>
      </c>
      <c r="CF608" s="519">
        <v>0</v>
      </c>
      <c r="CG608" s="519">
        <v>0</v>
      </c>
      <c r="CH608" s="519">
        <v>0</v>
      </c>
      <c r="CI608" s="519">
        <v>0</v>
      </c>
      <c r="CJ608" s="519">
        <v>0</v>
      </c>
      <c r="CK608" s="623">
        <f t="shared" si="9"/>
        <v>-1</v>
      </c>
      <c r="CL608" s="554">
        <v>-1</v>
      </c>
      <c r="CM608" s="554">
        <v>-1</v>
      </c>
      <c r="CN608" s="554">
        <v>-1</v>
      </c>
      <c r="CO608" s="524">
        <v>9</v>
      </c>
      <c r="CP608" s="726"/>
      <c r="CQ608" s="525" t="s">
        <v>4965</v>
      </c>
      <c r="CR608" s="584" t="s">
        <v>4965</v>
      </c>
      <c r="CS608" s="527" t="s">
        <v>4965</v>
      </c>
      <c r="CT608" s="527" t="s">
        <v>4965</v>
      </c>
      <c r="CU608" s="527" t="s">
        <v>4965</v>
      </c>
    </row>
    <row r="609" spans="1:99" s="71" customFormat="1" ht="12" customHeight="1" x14ac:dyDescent="0.2">
      <c r="A609" s="577" t="s">
        <v>1460</v>
      </c>
      <c r="B609" s="558" t="s">
        <v>1560</v>
      </c>
      <c r="C609" s="558" t="s">
        <v>1432</v>
      </c>
      <c r="D609" s="558" t="s">
        <v>1432</v>
      </c>
      <c r="E609" s="560" t="s">
        <v>1561</v>
      </c>
      <c r="F609" s="558" t="s">
        <v>3266</v>
      </c>
      <c r="G609" s="558" t="s">
        <v>1562</v>
      </c>
      <c r="H609" s="558" t="s">
        <v>1435</v>
      </c>
      <c r="I609" s="558" t="s">
        <v>1563</v>
      </c>
      <c r="J609" s="558">
        <v>527391</v>
      </c>
      <c r="K609" s="558">
        <v>171805</v>
      </c>
      <c r="L609" s="512" t="s">
        <v>3069</v>
      </c>
      <c r="M609" s="562" t="s">
        <v>1432</v>
      </c>
      <c r="N609" s="562" t="s">
        <v>1432</v>
      </c>
      <c r="O609" s="558">
        <v>0</v>
      </c>
      <c r="P609" s="558">
        <v>2</v>
      </c>
      <c r="Q609" s="563">
        <v>2</v>
      </c>
      <c r="R609" s="558" t="s">
        <v>1564</v>
      </c>
      <c r="S609" s="558" t="s">
        <v>1438</v>
      </c>
      <c r="T609" s="562" t="s">
        <v>1565</v>
      </c>
      <c r="U609" s="561">
        <v>41618</v>
      </c>
      <c r="V609" s="561"/>
      <c r="W609" s="558" t="s">
        <v>1439</v>
      </c>
      <c r="X609" s="562" t="s">
        <v>1432</v>
      </c>
      <c r="Y609" s="558" t="s">
        <v>1442</v>
      </c>
      <c r="Z609" s="558" t="s">
        <v>1443</v>
      </c>
      <c r="AA609" s="558" t="s">
        <v>1444</v>
      </c>
      <c r="AB609" s="558" t="s">
        <v>2713</v>
      </c>
      <c r="AC609" s="576">
        <v>1.7999999999999999E-2</v>
      </c>
      <c r="AD609" s="578" t="s">
        <v>1432</v>
      </c>
      <c r="AE609" s="578"/>
      <c r="AF609" s="579"/>
      <c r="AG609" s="517" t="s">
        <v>3063</v>
      </c>
      <c r="AH609" s="560" t="s">
        <v>1445</v>
      </c>
      <c r="AI609" s="587"/>
      <c r="AJ609" s="560">
        <v>2</v>
      </c>
      <c r="AK609" s="560">
        <v>2</v>
      </c>
      <c r="AL609" s="560">
        <v>0</v>
      </c>
      <c r="AM609" s="560">
        <v>0</v>
      </c>
      <c r="AN609" s="560">
        <v>0</v>
      </c>
      <c r="AO609" s="560">
        <v>0</v>
      </c>
      <c r="AP609" s="560">
        <v>2</v>
      </c>
      <c r="AQ609" s="560">
        <v>0</v>
      </c>
      <c r="AR609" s="560">
        <v>0</v>
      </c>
      <c r="AS609" s="560">
        <v>0</v>
      </c>
      <c r="AT609" s="560">
        <v>0</v>
      </c>
      <c r="AU609" s="560">
        <v>0</v>
      </c>
      <c r="AV609" s="560">
        <v>0</v>
      </c>
      <c r="AW609" s="560">
        <v>0</v>
      </c>
      <c r="AX609" s="560">
        <v>0</v>
      </c>
      <c r="AY609" s="560">
        <v>0</v>
      </c>
      <c r="AZ609" s="560">
        <v>0</v>
      </c>
      <c r="BA609" s="560">
        <v>0</v>
      </c>
      <c r="BB609" s="560">
        <v>0</v>
      </c>
      <c r="BC609" s="560">
        <v>0</v>
      </c>
      <c r="BD609" s="560">
        <v>2</v>
      </c>
      <c r="BE609" s="560">
        <v>0</v>
      </c>
      <c r="BF609" s="560">
        <v>0</v>
      </c>
      <c r="BG609" s="560">
        <v>0</v>
      </c>
      <c r="BH609" s="560">
        <v>0</v>
      </c>
      <c r="BI609" s="560">
        <v>0</v>
      </c>
      <c r="BJ609" s="560">
        <v>0</v>
      </c>
      <c r="BK609" s="560">
        <v>0</v>
      </c>
      <c r="BL609" s="560">
        <v>0</v>
      </c>
      <c r="BM609" s="560">
        <v>0</v>
      </c>
      <c r="BN609" s="550" t="s">
        <v>4490</v>
      </c>
      <c r="BO609" s="551">
        <v>0</v>
      </c>
      <c r="BP609" s="519">
        <v>0</v>
      </c>
      <c r="BQ609" s="553">
        <v>0.5</v>
      </c>
      <c r="BR609" s="552">
        <v>0.5</v>
      </c>
      <c r="BS609" s="552">
        <v>0.5</v>
      </c>
      <c r="BT609" s="552">
        <v>0.5</v>
      </c>
      <c r="BU609" s="529">
        <v>0</v>
      </c>
      <c r="BV609" s="519">
        <v>0</v>
      </c>
      <c r="BW609" s="519">
        <v>0</v>
      </c>
      <c r="BX609" s="519">
        <v>0</v>
      </c>
      <c r="BY609" s="519">
        <v>0</v>
      </c>
      <c r="BZ609" s="519">
        <v>0</v>
      </c>
      <c r="CA609" s="519">
        <v>0</v>
      </c>
      <c r="CB609" s="519">
        <v>0</v>
      </c>
      <c r="CC609" s="519">
        <v>0</v>
      </c>
      <c r="CD609" s="519">
        <v>0</v>
      </c>
      <c r="CE609" s="519">
        <v>0</v>
      </c>
      <c r="CF609" s="519">
        <v>0</v>
      </c>
      <c r="CG609" s="519">
        <v>0</v>
      </c>
      <c r="CH609" s="519">
        <v>0</v>
      </c>
      <c r="CI609" s="519">
        <v>0</v>
      </c>
      <c r="CJ609" s="519">
        <v>0</v>
      </c>
      <c r="CK609" s="623">
        <f t="shared" si="9"/>
        <v>2</v>
      </c>
      <c r="CL609" s="554">
        <v>2</v>
      </c>
      <c r="CM609" s="554">
        <v>2</v>
      </c>
      <c r="CN609" s="554">
        <v>2</v>
      </c>
      <c r="CO609" s="524">
        <v>4</v>
      </c>
      <c r="CP609" s="524" t="s">
        <v>1938</v>
      </c>
      <c r="CQ609" s="525" t="s">
        <v>4965</v>
      </c>
      <c r="CR609" s="584" t="s">
        <v>4965</v>
      </c>
      <c r="CS609" s="527" t="s">
        <v>4965</v>
      </c>
      <c r="CT609" s="527" t="s">
        <v>4965</v>
      </c>
      <c r="CU609" s="527" t="s">
        <v>4965</v>
      </c>
    </row>
    <row r="610" spans="1:99" s="71" customFormat="1" ht="12" customHeight="1" x14ac:dyDescent="0.2">
      <c r="A610" s="577" t="s">
        <v>1460</v>
      </c>
      <c r="B610" s="558" t="s">
        <v>1566</v>
      </c>
      <c r="C610" s="558" t="s">
        <v>1432</v>
      </c>
      <c r="D610" s="558" t="s">
        <v>1432</v>
      </c>
      <c r="E610" s="560" t="s">
        <v>1432</v>
      </c>
      <c r="F610" s="558" t="s">
        <v>2516</v>
      </c>
      <c r="G610" s="558" t="s">
        <v>1567</v>
      </c>
      <c r="H610" s="558" t="s">
        <v>1458</v>
      </c>
      <c r="I610" s="558" t="s">
        <v>1568</v>
      </c>
      <c r="J610" s="558">
        <v>523258</v>
      </c>
      <c r="K610" s="558">
        <v>175918</v>
      </c>
      <c r="L610" s="512" t="s">
        <v>3088</v>
      </c>
      <c r="M610" s="562" t="s">
        <v>1432</v>
      </c>
      <c r="N610" s="562" t="s">
        <v>1432</v>
      </c>
      <c r="O610" s="558">
        <v>0</v>
      </c>
      <c r="P610" s="558">
        <v>4</v>
      </c>
      <c r="Q610" s="563">
        <v>4</v>
      </c>
      <c r="R610" s="558" t="s">
        <v>2834</v>
      </c>
      <c r="S610" s="558" t="s">
        <v>1438</v>
      </c>
      <c r="T610" s="562" t="s">
        <v>2835</v>
      </c>
      <c r="U610" s="561">
        <v>41404</v>
      </c>
      <c r="V610" s="561"/>
      <c r="W610" s="558" t="s">
        <v>1439</v>
      </c>
      <c r="X610" s="562" t="s">
        <v>1432</v>
      </c>
      <c r="Y610" s="558" t="s">
        <v>1442</v>
      </c>
      <c r="Z610" s="558" t="s">
        <v>1443</v>
      </c>
      <c r="AA610" s="558" t="s">
        <v>1444</v>
      </c>
      <c r="AB610" s="558" t="s">
        <v>3894</v>
      </c>
      <c r="AC610" s="576">
        <v>1.9E-2</v>
      </c>
      <c r="AD610" s="578" t="s">
        <v>1432</v>
      </c>
      <c r="AE610" s="578"/>
      <c r="AF610" s="579"/>
      <c r="AG610" s="517" t="s">
        <v>3063</v>
      </c>
      <c r="AH610" s="560" t="s">
        <v>1445</v>
      </c>
      <c r="AI610" s="587"/>
      <c r="AJ610" s="560">
        <v>0</v>
      </c>
      <c r="AK610" s="560">
        <v>0</v>
      </c>
      <c r="AL610" s="560">
        <v>1</v>
      </c>
      <c r="AM610" s="560">
        <v>0</v>
      </c>
      <c r="AN610" s="560">
        <v>3</v>
      </c>
      <c r="AO610" s="560">
        <v>0</v>
      </c>
      <c r="AP610" s="560">
        <v>0</v>
      </c>
      <c r="AQ610" s="560">
        <v>0</v>
      </c>
      <c r="AR610" s="560">
        <v>0</v>
      </c>
      <c r="AS610" s="560">
        <v>1</v>
      </c>
      <c r="AT610" s="560">
        <v>0</v>
      </c>
      <c r="AU610" s="560">
        <v>3</v>
      </c>
      <c r="AV610" s="560">
        <v>0</v>
      </c>
      <c r="AW610" s="560">
        <v>0</v>
      </c>
      <c r="AX610" s="560">
        <v>0</v>
      </c>
      <c r="AY610" s="560">
        <v>0</v>
      </c>
      <c r="AZ610" s="560">
        <v>0</v>
      </c>
      <c r="BA610" s="560">
        <v>0</v>
      </c>
      <c r="BB610" s="560">
        <v>0</v>
      </c>
      <c r="BC610" s="560">
        <v>0</v>
      </c>
      <c r="BD610" s="560">
        <v>0</v>
      </c>
      <c r="BE610" s="560">
        <v>0</v>
      </c>
      <c r="BF610" s="560">
        <v>0</v>
      </c>
      <c r="BG610" s="560">
        <v>0</v>
      </c>
      <c r="BH610" s="560">
        <v>0</v>
      </c>
      <c r="BI610" s="560">
        <v>0</v>
      </c>
      <c r="BJ610" s="560">
        <v>0</v>
      </c>
      <c r="BK610" s="560">
        <v>0</v>
      </c>
      <c r="BL610" s="560">
        <v>0</v>
      </c>
      <c r="BM610" s="560">
        <v>0</v>
      </c>
      <c r="BN610" s="550" t="s">
        <v>4490</v>
      </c>
      <c r="BO610" s="551">
        <v>0</v>
      </c>
      <c r="BP610" s="519">
        <v>0</v>
      </c>
      <c r="BQ610" s="553">
        <v>1</v>
      </c>
      <c r="BR610" s="552">
        <v>1</v>
      </c>
      <c r="BS610" s="552">
        <v>1</v>
      </c>
      <c r="BT610" s="552">
        <v>1</v>
      </c>
      <c r="BU610" s="529">
        <v>0</v>
      </c>
      <c r="BV610" s="519">
        <v>0</v>
      </c>
      <c r="BW610" s="519">
        <v>0</v>
      </c>
      <c r="BX610" s="519">
        <v>0</v>
      </c>
      <c r="BY610" s="519">
        <v>0</v>
      </c>
      <c r="BZ610" s="519">
        <v>0</v>
      </c>
      <c r="CA610" s="519">
        <v>0</v>
      </c>
      <c r="CB610" s="519">
        <v>0</v>
      </c>
      <c r="CC610" s="519">
        <v>0</v>
      </c>
      <c r="CD610" s="519">
        <v>0</v>
      </c>
      <c r="CE610" s="519">
        <v>0</v>
      </c>
      <c r="CF610" s="519">
        <v>0</v>
      </c>
      <c r="CG610" s="519">
        <v>0</v>
      </c>
      <c r="CH610" s="519">
        <v>0</v>
      </c>
      <c r="CI610" s="519">
        <v>0</v>
      </c>
      <c r="CJ610" s="519">
        <v>0</v>
      </c>
      <c r="CK610" s="623">
        <f t="shared" si="9"/>
        <v>4</v>
      </c>
      <c r="CL610" s="554">
        <v>4</v>
      </c>
      <c r="CM610" s="554">
        <v>4</v>
      </c>
      <c r="CN610" s="554">
        <v>4</v>
      </c>
      <c r="CO610" s="524">
        <v>4</v>
      </c>
      <c r="CP610" s="726"/>
      <c r="CQ610" s="525" t="s">
        <v>4965</v>
      </c>
      <c r="CR610" s="584" t="s">
        <v>4965</v>
      </c>
      <c r="CS610" s="527" t="s">
        <v>4965</v>
      </c>
      <c r="CT610" s="527" t="s">
        <v>4965</v>
      </c>
      <c r="CU610" s="527" t="s">
        <v>4965</v>
      </c>
    </row>
    <row r="611" spans="1:99" s="71" customFormat="1" ht="12" customHeight="1" x14ac:dyDescent="0.2">
      <c r="A611" s="577" t="s">
        <v>1460</v>
      </c>
      <c r="B611" s="558" t="s">
        <v>2836</v>
      </c>
      <c r="C611" s="558" t="s">
        <v>1432</v>
      </c>
      <c r="D611" s="558" t="s">
        <v>1432</v>
      </c>
      <c r="E611" s="560" t="s">
        <v>1432</v>
      </c>
      <c r="F611" s="558" t="s">
        <v>2516</v>
      </c>
      <c r="G611" s="558" t="s">
        <v>2837</v>
      </c>
      <c r="H611" s="558" t="s">
        <v>2524</v>
      </c>
      <c r="I611" s="558" t="s">
        <v>2838</v>
      </c>
      <c r="J611" s="558">
        <v>529423</v>
      </c>
      <c r="K611" s="558">
        <v>170939</v>
      </c>
      <c r="L611" s="512" t="s">
        <v>3081</v>
      </c>
      <c r="M611" s="562" t="s">
        <v>1432</v>
      </c>
      <c r="N611" s="562" t="s">
        <v>1432</v>
      </c>
      <c r="O611" s="558">
        <v>2</v>
      </c>
      <c r="P611" s="558">
        <v>2</v>
      </c>
      <c r="Q611" s="563">
        <v>0</v>
      </c>
      <c r="R611" s="558" t="s">
        <v>2839</v>
      </c>
      <c r="S611" s="558" t="s">
        <v>1574</v>
      </c>
      <c r="T611" s="562" t="s">
        <v>2840</v>
      </c>
      <c r="U611" s="561">
        <v>41235</v>
      </c>
      <c r="V611" s="561"/>
      <c r="W611" s="558" t="s">
        <v>1439</v>
      </c>
      <c r="X611" s="562" t="s">
        <v>1432</v>
      </c>
      <c r="Y611" s="558" t="s">
        <v>1442</v>
      </c>
      <c r="Z611" s="558" t="s">
        <v>1453</v>
      </c>
      <c r="AA611" s="558" t="s">
        <v>1444</v>
      </c>
      <c r="AB611" s="558" t="s">
        <v>1454</v>
      </c>
      <c r="AC611" s="576">
        <v>2.5000000000000001E-2</v>
      </c>
      <c r="AD611" s="578" t="s">
        <v>1432</v>
      </c>
      <c r="AE611" s="578"/>
      <c r="AF611" s="579"/>
      <c r="AG611" s="517" t="s">
        <v>3063</v>
      </c>
      <c r="AH611" s="560" t="s">
        <v>1445</v>
      </c>
      <c r="AI611" s="587"/>
      <c r="AJ611" s="560">
        <v>0</v>
      </c>
      <c r="AK611" s="560">
        <v>0</v>
      </c>
      <c r="AL611" s="560">
        <v>0</v>
      </c>
      <c r="AM611" s="560">
        <v>0</v>
      </c>
      <c r="AN611" s="560">
        <v>0</v>
      </c>
      <c r="AO611" s="560">
        <v>0</v>
      </c>
      <c r="AP611" s="560">
        <v>0</v>
      </c>
      <c r="AQ611" s="560">
        <v>0</v>
      </c>
      <c r="AR611" s="560">
        <v>0</v>
      </c>
      <c r="AS611" s="560">
        <v>0</v>
      </c>
      <c r="AT611" s="560">
        <v>0</v>
      </c>
      <c r="AU611" s="560">
        <v>0</v>
      </c>
      <c r="AV611" s="560">
        <v>0</v>
      </c>
      <c r="AW611" s="560">
        <v>0</v>
      </c>
      <c r="AX611" s="560">
        <v>0</v>
      </c>
      <c r="AY611" s="560">
        <v>0</v>
      </c>
      <c r="AZ611" s="560">
        <v>0</v>
      </c>
      <c r="BA611" s="560">
        <v>0</v>
      </c>
      <c r="BB611" s="560">
        <v>0</v>
      </c>
      <c r="BC611" s="560">
        <v>0</v>
      </c>
      <c r="BD611" s="560">
        <v>0</v>
      </c>
      <c r="BE611" s="560">
        <v>0</v>
      </c>
      <c r="BF611" s="560">
        <v>0</v>
      </c>
      <c r="BG611" s="560">
        <v>0</v>
      </c>
      <c r="BH611" s="560">
        <v>0</v>
      </c>
      <c r="BI611" s="560">
        <v>0</v>
      </c>
      <c r="BJ611" s="560">
        <v>0</v>
      </c>
      <c r="BK611" s="560">
        <v>0</v>
      </c>
      <c r="BL611" s="560">
        <v>0</v>
      </c>
      <c r="BM611" s="560">
        <v>0</v>
      </c>
      <c r="BN611" s="728"/>
      <c r="BO611" s="518">
        <v>0</v>
      </c>
      <c r="BP611" s="585">
        <v>0</v>
      </c>
      <c r="BQ611" s="593">
        <v>0</v>
      </c>
      <c r="BR611" s="585">
        <v>0</v>
      </c>
      <c r="BS611" s="585">
        <v>0</v>
      </c>
      <c r="BT611" s="585">
        <v>0</v>
      </c>
      <c r="BU611" s="529">
        <v>0</v>
      </c>
      <c r="BV611" s="519">
        <v>0</v>
      </c>
      <c r="BW611" s="519">
        <v>0</v>
      </c>
      <c r="BX611" s="519">
        <v>0</v>
      </c>
      <c r="BY611" s="519">
        <v>0</v>
      </c>
      <c r="BZ611" s="519">
        <v>0</v>
      </c>
      <c r="CA611" s="519">
        <v>0</v>
      </c>
      <c r="CB611" s="519">
        <v>0</v>
      </c>
      <c r="CC611" s="519">
        <v>0</v>
      </c>
      <c r="CD611" s="519">
        <v>0</v>
      </c>
      <c r="CE611" s="519">
        <v>0</v>
      </c>
      <c r="CF611" s="519">
        <v>0</v>
      </c>
      <c r="CG611" s="519">
        <v>0</v>
      </c>
      <c r="CH611" s="519">
        <v>0</v>
      </c>
      <c r="CI611" s="519">
        <v>0</v>
      </c>
      <c r="CJ611" s="519">
        <v>0</v>
      </c>
      <c r="CK611" s="623">
        <f t="shared" si="9"/>
        <v>0</v>
      </c>
      <c r="CL611" s="523">
        <v>0</v>
      </c>
      <c r="CM611" s="523">
        <v>0</v>
      </c>
      <c r="CN611" s="523">
        <v>0</v>
      </c>
      <c r="CO611" s="524">
        <v>9</v>
      </c>
      <c r="CP611" s="726"/>
      <c r="CQ611" s="525" t="s">
        <v>4965</v>
      </c>
      <c r="CR611" s="584" t="s">
        <v>4965</v>
      </c>
      <c r="CS611" s="527" t="s">
        <v>4965</v>
      </c>
      <c r="CT611" s="527" t="s">
        <v>4965</v>
      </c>
      <c r="CU611" s="527" t="s">
        <v>4965</v>
      </c>
    </row>
    <row r="612" spans="1:99" s="141" customFormat="1" ht="12" customHeight="1" x14ac:dyDescent="0.2">
      <c r="A612" s="577" t="s">
        <v>1460</v>
      </c>
      <c r="B612" s="559" t="s">
        <v>2841</v>
      </c>
      <c r="C612" s="559" t="s">
        <v>1432</v>
      </c>
      <c r="D612" s="559" t="s">
        <v>1432</v>
      </c>
      <c r="E612" s="595" t="s">
        <v>1432</v>
      </c>
      <c r="F612" s="559" t="s">
        <v>2842</v>
      </c>
      <c r="G612" s="559" t="s">
        <v>1434</v>
      </c>
      <c r="H612" s="559" t="s">
        <v>1435</v>
      </c>
      <c r="I612" s="559" t="s">
        <v>2843</v>
      </c>
      <c r="J612" s="559">
        <v>527124</v>
      </c>
      <c r="K612" s="559">
        <v>170974</v>
      </c>
      <c r="L612" s="512" t="s">
        <v>3069</v>
      </c>
      <c r="M612" s="596" t="s">
        <v>1432</v>
      </c>
      <c r="N612" s="596" t="s">
        <v>1432</v>
      </c>
      <c r="O612" s="559">
        <v>1</v>
      </c>
      <c r="P612" s="559">
        <v>1</v>
      </c>
      <c r="Q612" s="563">
        <v>0</v>
      </c>
      <c r="R612" s="559" t="s">
        <v>2844</v>
      </c>
      <c r="S612" s="559" t="s">
        <v>1574</v>
      </c>
      <c r="T612" s="596" t="s">
        <v>2845</v>
      </c>
      <c r="U612" s="597">
        <v>41194</v>
      </c>
      <c r="V612" s="597"/>
      <c r="W612" s="559" t="s">
        <v>1439</v>
      </c>
      <c r="X612" s="596" t="s">
        <v>1432</v>
      </c>
      <c r="Y612" s="559" t="s">
        <v>1442</v>
      </c>
      <c r="Z612" s="559" t="s">
        <v>1453</v>
      </c>
      <c r="AA612" s="559" t="s">
        <v>1444</v>
      </c>
      <c r="AB612" s="559" t="s">
        <v>4207</v>
      </c>
      <c r="AC612" s="598"/>
      <c r="AD612" s="599" t="s">
        <v>1432</v>
      </c>
      <c r="AE612" s="599"/>
      <c r="AF612" s="600"/>
      <c r="AG612" s="517" t="s">
        <v>3063</v>
      </c>
      <c r="AH612" s="595" t="s">
        <v>1445</v>
      </c>
      <c r="AI612" s="601"/>
      <c r="AJ612" s="595">
        <v>0</v>
      </c>
      <c r="AK612" s="595">
        <v>0</v>
      </c>
      <c r="AL612" s="595">
        <v>0</v>
      </c>
      <c r="AM612" s="595">
        <v>-1</v>
      </c>
      <c r="AN612" s="595">
        <v>0</v>
      </c>
      <c r="AO612" s="595">
        <v>1</v>
      </c>
      <c r="AP612" s="595">
        <v>0</v>
      </c>
      <c r="AQ612" s="595">
        <v>0</v>
      </c>
      <c r="AR612" s="595">
        <v>0</v>
      </c>
      <c r="AS612" s="595">
        <v>0</v>
      </c>
      <c r="AT612" s="595">
        <v>-1</v>
      </c>
      <c r="AU612" s="595">
        <v>0</v>
      </c>
      <c r="AV612" s="595">
        <v>0</v>
      </c>
      <c r="AW612" s="595">
        <v>0</v>
      </c>
      <c r="AX612" s="595">
        <v>0</v>
      </c>
      <c r="AY612" s="595">
        <v>0</v>
      </c>
      <c r="AZ612" s="595">
        <v>0</v>
      </c>
      <c r="BA612" s="595">
        <v>0</v>
      </c>
      <c r="BB612" s="595">
        <v>0</v>
      </c>
      <c r="BC612" s="595">
        <v>1</v>
      </c>
      <c r="BD612" s="595">
        <v>0</v>
      </c>
      <c r="BE612" s="595">
        <v>0</v>
      </c>
      <c r="BF612" s="595">
        <v>0</v>
      </c>
      <c r="BG612" s="595">
        <v>0</v>
      </c>
      <c r="BH612" s="595">
        <v>0</v>
      </c>
      <c r="BI612" s="595">
        <v>0</v>
      </c>
      <c r="BJ612" s="595">
        <v>0</v>
      </c>
      <c r="BK612" s="595">
        <v>0</v>
      </c>
      <c r="BL612" s="595">
        <v>0</v>
      </c>
      <c r="BM612" s="595">
        <v>0</v>
      </c>
      <c r="BN612" s="602"/>
      <c r="BO612" s="518">
        <v>0</v>
      </c>
      <c r="BP612" s="603">
        <v>0</v>
      </c>
      <c r="BQ612" s="604">
        <v>0</v>
      </c>
      <c r="BR612" s="603">
        <v>0</v>
      </c>
      <c r="BS612" s="603">
        <v>0</v>
      </c>
      <c r="BT612" s="603">
        <v>0</v>
      </c>
      <c r="BU612" s="605">
        <v>0</v>
      </c>
      <c r="BV612" s="606">
        <v>0</v>
      </c>
      <c r="BW612" s="606">
        <v>0</v>
      </c>
      <c r="BX612" s="606">
        <v>0</v>
      </c>
      <c r="BY612" s="606">
        <v>0</v>
      </c>
      <c r="BZ612" s="606">
        <v>0</v>
      </c>
      <c r="CA612" s="606">
        <v>0</v>
      </c>
      <c r="CB612" s="606">
        <v>0</v>
      </c>
      <c r="CC612" s="606">
        <v>0</v>
      </c>
      <c r="CD612" s="606">
        <v>0</v>
      </c>
      <c r="CE612" s="606">
        <v>0</v>
      </c>
      <c r="CF612" s="606">
        <v>0</v>
      </c>
      <c r="CG612" s="606">
        <v>0</v>
      </c>
      <c r="CH612" s="606">
        <v>0</v>
      </c>
      <c r="CI612" s="606">
        <v>0</v>
      </c>
      <c r="CJ612" s="606">
        <v>0</v>
      </c>
      <c r="CK612" s="623">
        <f t="shared" si="9"/>
        <v>0</v>
      </c>
      <c r="CL612" s="523">
        <v>0</v>
      </c>
      <c r="CM612" s="523">
        <v>0</v>
      </c>
      <c r="CN612" s="523">
        <v>0</v>
      </c>
      <c r="CO612" s="524">
        <v>9</v>
      </c>
      <c r="CP612" s="524" t="s">
        <v>1938</v>
      </c>
      <c r="CQ612" s="525" t="s">
        <v>4965</v>
      </c>
      <c r="CR612" s="584" t="s">
        <v>4965</v>
      </c>
      <c r="CS612" s="607" t="s">
        <v>4965</v>
      </c>
      <c r="CT612" s="607" t="s">
        <v>4965</v>
      </c>
      <c r="CU612" s="607" t="s">
        <v>4965</v>
      </c>
    </row>
    <row r="613" spans="1:99" s="71" customFormat="1" ht="12" customHeight="1" x14ac:dyDescent="0.2">
      <c r="A613" s="577" t="s">
        <v>1460</v>
      </c>
      <c r="B613" s="558" t="s">
        <v>2847</v>
      </c>
      <c r="C613" s="558" t="s">
        <v>1432</v>
      </c>
      <c r="D613" s="558" t="s">
        <v>1432</v>
      </c>
      <c r="E613" s="560" t="s">
        <v>2848</v>
      </c>
      <c r="F613" s="558" t="s">
        <v>1432</v>
      </c>
      <c r="G613" s="558" t="s">
        <v>4802</v>
      </c>
      <c r="H613" s="558" t="s">
        <v>1435</v>
      </c>
      <c r="I613" s="558" t="s">
        <v>3177</v>
      </c>
      <c r="J613" s="558">
        <v>526472</v>
      </c>
      <c r="K613" s="558">
        <v>172054</v>
      </c>
      <c r="L613" s="512" t="s">
        <v>3078</v>
      </c>
      <c r="M613" s="562" t="s">
        <v>1432</v>
      </c>
      <c r="N613" s="562" t="s">
        <v>1432</v>
      </c>
      <c r="O613" s="558">
        <v>0</v>
      </c>
      <c r="P613" s="558">
        <v>1</v>
      </c>
      <c r="Q613" s="563">
        <v>1</v>
      </c>
      <c r="R613" s="558" t="s">
        <v>635</v>
      </c>
      <c r="S613" s="558" t="s">
        <v>1438</v>
      </c>
      <c r="T613" s="562" t="s">
        <v>2849</v>
      </c>
      <c r="U613" s="561">
        <v>41243</v>
      </c>
      <c r="V613" s="561"/>
      <c r="W613" s="558" t="s">
        <v>1439</v>
      </c>
      <c r="X613" s="562" t="s">
        <v>1432</v>
      </c>
      <c r="Y613" s="558" t="s">
        <v>1442</v>
      </c>
      <c r="Z613" s="558" t="s">
        <v>3893</v>
      </c>
      <c r="AA613" s="558" t="s">
        <v>1444</v>
      </c>
      <c r="AB613" s="558" t="s">
        <v>1136</v>
      </c>
      <c r="AC613" s="576">
        <v>0.01</v>
      </c>
      <c r="AD613" s="578" t="s">
        <v>1432</v>
      </c>
      <c r="AE613" s="578"/>
      <c r="AF613" s="579"/>
      <c r="AG613" s="517" t="s">
        <v>3063</v>
      </c>
      <c r="AH613" s="560" t="s">
        <v>1445</v>
      </c>
      <c r="AI613" s="587"/>
      <c r="AJ613" s="560">
        <v>0</v>
      </c>
      <c r="AK613" s="560">
        <v>0</v>
      </c>
      <c r="AL613" s="560">
        <v>0</v>
      </c>
      <c r="AM613" s="560">
        <v>0</v>
      </c>
      <c r="AN613" s="560">
        <v>1</v>
      </c>
      <c r="AO613" s="560">
        <v>0</v>
      </c>
      <c r="AP613" s="560">
        <v>0</v>
      </c>
      <c r="AQ613" s="560">
        <v>0</v>
      </c>
      <c r="AR613" s="560">
        <v>0</v>
      </c>
      <c r="AS613" s="560">
        <v>0</v>
      </c>
      <c r="AT613" s="560">
        <v>0</v>
      </c>
      <c r="AU613" s="560">
        <v>1</v>
      </c>
      <c r="AV613" s="560">
        <v>0</v>
      </c>
      <c r="AW613" s="560">
        <v>0</v>
      </c>
      <c r="AX613" s="560">
        <v>0</v>
      </c>
      <c r="AY613" s="560">
        <v>0</v>
      </c>
      <c r="AZ613" s="560">
        <v>0</v>
      </c>
      <c r="BA613" s="560">
        <v>0</v>
      </c>
      <c r="BB613" s="560">
        <v>0</v>
      </c>
      <c r="BC613" s="560">
        <v>0</v>
      </c>
      <c r="BD613" s="560">
        <v>0</v>
      </c>
      <c r="BE613" s="560">
        <v>0</v>
      </c>
      <c r="BF613" s="560">
        <v>0</v>
      </c>
      <c r="BG613" s="560">
        <v>0</v>
      </c>
      <c r="BH613" s="560">
        <v>0</v>
      </c>
      <c r="BI613" s="560">
        <v>0</v>
      </c>
      <c r="BJ613" s="560">
        <v>0</v>
      </c>
      <c r="BK613" s="560">
        <v>0</v>
      </c>
      <c r="BL613" s="560">
        <v>0</v>
      </c>
      <c r="BM613" s="560">
        <v>0</v>
      </c>
      <c r="BN613" s="550" t="s">
        <v>4490</v>
      </c>
      <c r="BO613" s="551">
        <v>0</v>
      </c>
      <c r="BP613" s="519">
        <v>0</v>
      </c>
      <c r="BQ613" s="553">
        <v>0.25</v>
      </c>
      <c r="BR613" s="552">
        <v>0.25</v>
      </c>
      <c r="BS613" s="552">
        <v>0.25</v>
      </c>
      <c r="BT613" s="552">
        <v>0.25</v>
      </c>
      <c r="BU613" s="529">
        <v>0</v>
      </c>
      <c r="BV613" s="519">
        <v>0</v>
      </c>
      <c r="BW613" s="519">
        <v>0</v>
      </c>
      <c r="BX613" s="519">
        <v>0</v>
      </c>
      <c r="BY613" s="519">
        <v>0</v>
      </c>
      <c r="BZ613" s="519">
        <v>0</v>
      </c>
      <c r="CA613" s="519">
        <v>0</v>
      </c>
      <c r="CB613" s="519">
        <v>0</v>
      </c>
      <c r="CC613" s="519">
        <v>0</v>
      </c>
      <c r="CD613" s="519">
        <v>0</v>
      </c>
      <c r="CE613" s="519">
        <v>0</v>
      </c>
      <c r="CF613" s="519">
        <v>0</v>
      </c>
      <c r="CG613" s="519">
        <v>0</v>
      </c>
      <c r="CH613" s="519">
        <v>0</v>
      </c>
      <c r="CI613" s="519">
        <v>0</v>
      </c>
      <c r="CJ613" s="519">
        <v>0</v>
      </c>
      <c r="CK613" s="623">
        <f t="shared" si="9"/>
        <v>1</v>
      </c>
      <c r="CL613" s="554">
        <v>1</v>
      </c>
      <c r="CM613" s="554">
        <v>1</v>
      </c>
      <c r="CN613" s="554">
        <v>1</v>
      </c>
      <c r="CO613" s="524">
        <v>9</v>
      </c>
      <c r="CP613" s="726"/>
      <c r="CQ613" s="525" t="s">
        <v>4965</v>
      </c>
      <c r="CR613" s="584" t="s">
        <v>4965</v>
      </c>
      <c r="CS613" s="527" t="s">
        <v>4965</v>
      </c>
      <c r="CT613" s="527" t="s">
        <v>4965</v>
      </c>
      <c r="CU613" s="527" t="s">
        <v>4965</v>
      </c>
    </row>
    <row r="614" spans="1:99" s="71" customFormat="1" ht="12" customHeight="1" x14ac:dyDescent="0.2">
      <c r="A614" s="577" t="s">
        <v>1460</v>
      </c>
      <c r="B614" s="558" t="s">
        <v>2850</v>
      </c>
      <c r="C614" s="558" t="s">
        <v>1432</v>
      </c>
      <c r="D614" s="558" t="s">
        <v>1432</v>
      </c>
      <c r="E614" s="560" t="s">
        <v>1432</v>
      </c>
      <c r="F614" s="558" t="s">
        <v>1894</v>
      </c>
      <c r="G614" s="558" t="s">
        <v>2851</v>
      </c>
      <c r="H614" s="558" t="s">
        <v>1458</v>
      </c>
      <c r="I614" s="558" t="s">
        <v>2852</v>
      </c>
      <c r="J614" s="558">
        <v>523713</v>
      </c>
      <c r="K614" s="558">
        <v>174783</v>
      </c>
      <c r="L614" s="512" t="s">
        <v>3079</v>
      </c>
      <c r="M614" s="562" t="s">
        <v>1432</v>
      </c>
      <c r="N614" s="562" t="s">
        <v>1432</v>
      </c>
      <c r="O614" s="558">
        <v>0</v>
      </c>
      <c r="P614" s="558">
        <v>1</v>
      </c>
      <c r="Q614" s="563">
        <v>1</v>
      </c>
      <c r="R614" s="558" t="s">
        <v>571</v>
      </c>
      <c r="S614" s="558" t="s">
        <v>1438</v>
      </c>
      <c r="T614" s="562" t="s">
        <v>2835</v>
      </c>
      <c r="U614" s="561">
        <v>41260</v>
      </c>
      <c r="V614" s="561"/>
      <c r="W614" s="558" t="s">
        <v>1439</v>
      </c>
      <c r="X614" s="562" t="s">
        <v>1432</v>
      </c>
      <c r="Y614" s="558" t="s">
        <v>1442</v>
      </c>
      <c r="Z614" s="558" t="s">
        <v>1453</v>
      </c>
      <c r="AA614" s="558" t="s">
        <v>1444</v>
      </c>
      <c r="AB614" s="558" t="s">
        <v>2723</v>
      </c>
      <c r="AC614" s="576">
        <v>0.01</v>
      </c>
      <c r="AD614" s="578" t="s">
        <v>1432</v>
      </c>
      <c r="AE614" s="578"/>
      <c r="AF614" s="579"/>
      <c r="AG614" s="517" t="s">
        <v>3063</v>
      </c>
      <c r="AH614" s="560" t="s">
        <v>1445</v>
      </c>
      <c r="AI614" s="587"/>
      <c r="AJ614" s="560">
        <v>0</v>
      </c>
      <c r="AK614" s="560">
        <v>0</v>
      </c>
      <c r="AL614" s="560">
        <v>1</v>
      </c>
      <c r="AM614" s="560">
        <v>0</v>
      </c>
      <c r="AN614" s="560">
        <v>0</v>
      </c>
      <c r="AO614" s="560">
        <v>0</v>
      </c>
      <c r="AP614" s="560">
        <v>0</v>
      </c>
      <c r="AQ614" s="560">
        <v>0</v>
      </c>
      <c r="AR614" s="560">
        <v>0</v>
      </c>
      <c r="AS614" s="560">
        <v>1</v>
      </c>
      <c r="AT614" s="560">
        <v>0</v>
      </c>
      <c r="AU614" s="560">
        <v>0</v>
      </c>
      <c r="AV614" s="560">
        <v>0</v>
      </c>
      <c r="AW614" s="560">
        <v>0</v>
      </c>
      <c r="AX614" s="560">
        <v>0</v>
      </c>
      <c r="AY614" s="560">
        <v>0</v>
      </c>
      <c r="AZ614" s="560">
        <v>0</v>
      </c>
      <c r="BA614" s="560">
        <v>0</v>
      </c>
      <c r="BB614" s="560">
        <v>0</v>
      </c>
      <c r="BC614" s="560">
        <v>0</v>
      </c>
      <c r="BD614" s="560">
        <v>0</v>
      </c>
      <c r="BE614" s="560">
        <v>0</v>
      </c>
      <c r="BF614" s="560">
        <v>0</v>
      </c>
      <c r="BG614" s="560">
        <v>0</v>
      </c>
      <c r="BH614" s="560">
        <v>0</v>
      </c>
      <c r="BI614" s="560">
        <v>0</v>
      </c>
      <c r="BJ614" s="560">
        <v>0</v>
      </c>
      <c r="BK614" s="560">
        <v>0</v>
      </c>
      <c r="BL614" s="560">
        <v>0</v>
      </c>
      <c r="BM614" s="560">
        <v>0</v>
      </c>
      <c r="BN614" s="550" t="s">
        <v>4490</v>
      </c>
      <c r="BO614" s="551">
        <v>0</v>
      </c>
      <c r="BP614" s="519">
        <v>0</v>
      </c>
      <c r="BQ614" s="553">
        <v>0.25</v>
      </c>
      <c r="BR614" s="552">
        <v>0.25</v>
      </c>
      <c r="BS614" s="552">
        <v>0.25</v>
      </c>
      <c r="BT614" s="552">
        <v>0.25</v>
      </c>
      <c r="BU614" s="529">
        <v>0</v>
      </c>
      <c r="BV614" s="519">
        <v>0</v>
      </c>
      <c r="BW614" s="519">
        <v>0</v>
      </c>
      <c r="BX614" s="519">
        <v>0</v>
      </c>
      <c r="BY614" s="519">
        <v>0</v>
      </c>
      <c r="BZ614" s="519">
        <v>0</v>
      </c>
      <c r="CA614" s="519">
        <v>0</v>
      </c>
      <c r="CB614" s="519">
        <v>0</v>
      </c>
      <c r="CC614" s="519">
        <v>0</v>
      </c>
      <c r="CD614" s="519">
        <v>0</v>
      </c>
      <c r="CE614" s="519">
        <v>0</v>
      </c>
      <c r="CF614" s="519">
        <v>0</v>
      </c>
      <c r="CG614" s="519">
        <v>0</v>
      </c>
      <c r="CH614" s="519">
        <v>0</v>
      </c>
      <c r="CI614" s="519">
        <v>0</v>
      </c>
      <c r="CJ614" s="519">
        <v>0</v>
      </c>
      <c r="CK614" s="623">
        <f t="shared" si="9"/>
        <v>1</v>
      </c>
      <c r="CL614" s="554">
        <v>1</v>
      </c>
      <c r="CM614" s="554">
        <v>1</v>
      </c>
      <c r="CN614" s="554">
        <v>1</v>
      </c>
      <c r="CO614" s="524">
        <v>9</v>
      </c>
      <c r="CP614" s="726"/>
      <c r="CQ614" s="525" t="s">
        <v>4965</v>
      </c>
      <c r="CR614" s="584" t="s">
        <v>4965</v>
      </c>
      <c r="CS614" s="527" t="s">
        <v>4965</v>
      </c>
      <c r="CT614" s="527" t="s">
        <v>4965</v>
      </c>
      <c r="CU614" s="527" t="s">
        <v>4965</v>
      </c>
    </row>
    <row r="615" spans="1:99" s="71" customFormat="1" ht="12" customHeight="1" x14ac:dyDescent="0.2">
      <c r="A615" s="577" t="s">
        <v>1460</v>
      </c>
      <c r="B615" s="558" t="s">
        <v>572</v>
      </c>
      <c r="C615" s="558" t="s">
        <v>1432</v>
      </c>
      <c r="D615" s="558" t="s">
        <v>1432</v>
      </c>
      <c r="E615" s="560" t="s">
        <v>1432</v>
      </c>
      <c r="F615" s="558" t="s">
        <v>573</v>
      </c>
      <c r="G615" s="558" t="s">
        <v>1398</v>
      </c>
      <c r="H615" s="558" t="s">
        <v>1458</v>
      </c>
      <c r="I615" s="558" t="s">
        <v>574</v>
      </c>
      <c r="J615" s="558">
        <v>524335</v>
      </c>
      <c r="K615" s="558">
        <v>174296</v>
      </c>
      <c r="L615" s="512" t="s">
        <v>3079</v>
      </c>
      <c r="M615" s="562" t="s">
        <v>1432</v>
      </c>
      <c r="N615" s="562" t="s">
        <v>1432</v>
      </c>
      <c r="O615" s="558">
        <v>0</v>
      </c>
      <c r="P615" s="558">
        <v>4</v>
      </c>
      <c r="Q615" s="563">
        <v>4</v>
      </c>
      <c r="R615" s="558" t="s">
        <v>575</v>
      </c>
      <c r="S615" s="558" t="s">
        <v>1438</v>
      </c>
      <c r="T615" s="562" t="s">
        <v>576</v>
      </c>
      <c r="U615" s="561">
        <v>41389</v>
      </c>
      <c r="V615" s="561"/>
      <c r="W615" s="558" t="s">
        <v>1439</v>
      </c>
      <c r="X615" s="562" t="s">
        <v>1432</v>
      </c>
      <c r="Y615" s="558" t="s">
        <v>1442</v>
      </c>
      <c r="Z615" s="558" t="s">
        <v>1443</v>
      </c>
      <c r="AA615" s="558" t="s">
        <v>1444</v>
      </c>
      <c r="AB615" s="558" t="s">
        <v>2713</v>
      </c>
      <c r="AC615" s="576">
        <v>6.5000000000000002E-2</v>
      </c>
      <c r="AD615" s="578" t="s">
        <v>1432</v>
      </c>
      <c r="AE615" s="578"/>
      <c r="AF615" s="579"/>
      <c r="AG615" s="517" t="s">
        <v>3063</v>
      </c>
      <c r="AH615" s="560" t="s">
        <v>1445</v>
      </c>
      <c r="AI615" s="587"/>
      <c r="AJ615" s="560">
        <v>0</v>
      </c>
      <c r="AK615" s="560">
        <v>0</v>
      </c>
      <c r="AL615" s="560">
        <v>2</v>
      </c>
      <c r="AM615" s="560">
        <v>1</v>
      </c>
      <c r="AN615" s="560">
        <v>1</v>
      </c>
      <c r="AO615" s="560">
        <v>0</v>
      </c>
      <c r="AP615" s="560">
        <v>0</v>
      </c>
      <c r="AQ615" s="560">
        <v>0</v>
      </c>
      <c r="AR615" s="560">
        <v>0</v>
      </c>
      <c r="AS615" s="560">
        <v>2</v>
      </c>
      <c r="AT615" s="560">
        <v>1</v>
      </c>
      <c r="AU615" s="560">
        <v>1</v>
      </c>
      <c r="AV615" s="560">
        <v>0</v>
      </c>
      <c r="AW615" s="560">
        <v>0</v>
      </c>
      <c r="AX615" s="560">
        <v>0</v>
      </c>
      <c r="AY615" s="560">
        <v>0</v>
      </c>
      <c r="AZ615" s="560">
        <v>0</v>
      </c>
      <c r="BA615" s="560">
        <v>0</v>
      </c>
      <c r="BB615" s="560">
        <v>0</v>
      </c>
      <c r="BC615" s="560">
        <v>0</v>
      </c>
      <c r="BD615" s="560">
        <v>0</v>
      </c>
      <c r="BE615" s="560">
        <v>0</v>
      </c>
      <c r="BF615" s="560">
        <v>0</v>
      </c>
      <c r="BG615" s="560">
        <v>0</v>
      </c>
      <c r="BH615" s="560">
        <v>0</v>
      </c>
      <c r="BI615" s="560">
        <v>0</v>
      </c>
      <c r="BJ615" s="560">
        <v>0</v>
      </c>
      <c r="BK615" s="560">
        <v>0</v>
      </c>
      <c r="BL615" s="560">
        <v>0</v>
      </c>
      <c r="BM615" s="560">
        <v>0</v>
      </c>
      <c r="BN615" s="550" t="s">
        <v>4490</v>
      </c>
      <c r="BO615" s="551">
        <v>0</v>
      </c>
      <c r="BP615" s="519">
        <v>0</v>
      </c>
      <c r="BQ615" s="553">
        <v>1</v>
      </c>
      <c r="BR615" s="552">
        <v>1</v>
      </c>
      <c r="BS615" s="552">
        <v>1</v>
      </c>
      <c r="BT615" s="552">
        <v>1</v>
      </c>
      <c r="BU615" s="529">
        <v>0</v>
      </c>
      <c r="BV615" s="519">
        <v>0</v>
      </c>
      <c r="BW615" s="519">
        <v>0</v>
      </c>
      <c r="BX615" s="519">
        <v>0</v>
      </c>
      <c r="BY615" s="519">
        <v>0</v>
      </c>
      <c r="BZ615" s="519">
        <v>0</v>
      </c>
      <c r="CA615" s="519">
        <v>0</v>
      </c>
      <c r="CB615" s="519">
        <v>0</v>
      </c>
      <c r="CC615" s="519">
        <v>0</v>
      </c>
      <c r="CD615" s="519">
        <v>0</v>
      </c>
      <c r="CE615" s="519">
        <v>0</v>
      </c>
      <c r="CF615" s="519">
        <v>0</v>
      </c>
      <c r="CG615" s="519">
        <v>0</v>
      </c>
      <c r="CH615" s="519">
        <v>0</v>
      </c>
      <c r="CI615" s="519">
        <v>0</v>
      </c>
      <c r="CJ615" s="519">
        <v>0</v>
      </c>
      <c r="CK615" s="623">
        <f t="shared" si="9"/>
        <v>4</v>
      </c>
      <c r="CL615" s="554">
        <v>4</v>
      </c>
      <c r="CM615" s="554">
        <v>4</v>
      </c>
      <c r="CN615" s="554">
        <v>4</v>
      </c>
      <c r="CO615" s="524">
        <v>4</v>
      </c>
      <c r="CP615" s="726"/>
      <c r="CQ615" s="525" t="s">
        <v>4965</v>
      </c>
      <c r="CR615" s="584" t="s">
        <v>4965</v>
      </c>
      <c r="CS615" s="527" t="s">
        <v>4965</v>
      </c>
      <c r="CT615" s="527" t="s">
        <v>4965</v>
      </c>
      <c r="CU615" s="527" t="s">
        <v>4965</v>
      </c>
    </row>
    <row r="616" spans="1:99" s="71" customFormat="1" ht="12" customHeight="1" x14ac:dyDescent="0.2">
      <c r="A616" s="577" t="s">
        <v>1460</v>
      </c>
      <c r="B616" s="558" t="s">
        <v>577</v>
      </c>
      <c r="C616" s="558" t="s">
        <v>1432</v>
      </c>
      <c r="D616" s="559" t="s">
        <v>4780</v>
      </c>
      <c r="E616" s="560" t="s">
        <v>578</v>
      </c>
      <c r="F616" s="558" t="s">
        <v>1432</v>
      </c>
      <c r="G616" s="558" t="s">
        <v>579</v>
      </c>
      <c r="H616" s="558" t="s">
        <v>1885</v>
      </c>
      <c r="I616" s="558" t="s">
        <v>1432</v>
      </c>
      <c r="J616" s="558">
        <v>525666</v>
      </c>
      <c r="K616" s="558">
        <v>174804</v>
      </c>
      <c r="L616" s="530" t="s">
        <v>3080</v>
      </c>
      <c r="M616" s="562" t="s">
        <v>1432</v>
      </c>
      <c r="N616" s="562" t="s">
        <v>1432</v>
      </c>
      <c r="O616" s="558">
        <v>0</v>
      </c>
      <c r="P616" s="558">
        <v>66</v>
      </c>
      <c r="Q616" s="563">
        <v>66</v>
      </c>
      <c r="R616" s="558" t="s">
        <v>1159</v>
      </c>
      <c r="S616" s="558" t="s">
        <v>266</v>
      </c>
      <c r="T616" s="562" t="s">
        <v>1160</v>
      </c>
      <c r="U616" s="561">
        <v>41614</v>
      </c>
      <c r="V616" s="561"/>
      <c r="W616" s="558" t="s">
        <v>1439</v>
      </c>
      <c r="X616" s="562" t="s">
        <v>1432</v>
      </c>
      <c r="Y616" s="558" t="s">
        <v>1442</v>
      </c>
      <c r="Z616" s="558" t="s">
        <v>1443</v>
      </c>
      <c r="AA616" s="558" t="s">
        <v>1443</v>
      </c>
      <c r="AB616" s="558" t="s">
        <v>1444</v>
      </c>
      <c r="AC616" s="576">
        <v>0.17499999999999999</v>
      </c>
      <c r="AD616" s="578" t="s">
        <v>1432</v>
      </c>
      <c r="AE616" s="578"/>
      <c r="AF616" s="579"/>
      <c r="AG616" s="517" t="s">
        <v>628</v>
      </c>
      <c r="AH616" s="560" t="s">
        <v>3904</v>
      </c>
      <c r="AI616" s="560"/>
      <c r="AJ616" s="560">
        <v>6</v>
      </c>
      <c r="AK616" s="560">
        <v>66</v>
      </c>
      <c r="AL616" s="560">
        <v>0</v>
      </c>
      <c r="AM616" s="560">
        <v>36</v>
      </c>
      <c r="AN616" s="560">
        <v>12</v>
      </c>
      <c r="AO616" s="560">
        <v>18</v>
      </c>
      <c r="AP616" s="560">
        <v>0</v>
      </c>
      <c r="AQ616" s="560">
        <v>0</v>
      </c>
      <c r="AR616" s="560">
        <v>0</v>
      </c>
      <c r="AS616" s="560">
        <v>0</v>
      </c>
      <c r="AT616" s="560">
        <v>36</v>
      </c>
      <c r="AU616" s="560">
        <v>12</v>
      </c>
      <c r="AV616" s="560">
        <v>18</v>
      </c>
      <c r="AW616" s="560">
        <v>0</v>
      </c>
      <c r="AX616" s="560">
        <v>0</v>
      </c>
      <c r="AY616" s="560">
        <v>0</v>
      </c>
      <c r="AZ616" s="560">
        <v>0</v>
      </c>
      <c r="BA616" s="560">
        <v>0</v>
      </c>
      <c r="BB616" s="560">
        <v>0</v>
      </c>
      <c r="BC616" s="560">
        <v>0</v>
      </c>
      <c r="BD616" s="560">
        <v>0</v>
      </c>
      <c r="BE616" s="560">
        <v>0</v>
      </c>
      <c r="BF616" s="560">
        <v>0</v>
      </c>
      <c r="BG616" s="560">
        <v>0</v>
      </c>
      <c r="BH616" s="560">
        <v>0</v>
      </c>
      <c r="BI616" s="560">
        <v>0</v>
      </c>
      <c r="BJ616" s="560">
        <v>0</v>
      </c>
      <c r="BK616" s="560">
        <v>0</v>
      </c>
      <c r="BL616" s="560">
        <v>0</v>
      </c>
      <c r="BM616" s="560">
        <v>0</v>
      </c>
      <c r="BN616" s="550" t="s">
        <v>4491</v>
      </c>
      <c r="BO616" s="551">
        <v>0</v>
      </c>
      <c r="BP616" s="519">
        <v>0</v>
      </c>
      <c r="BQ616" s="528">
        <v>0</v>
      </c>
      <c r="BR616" s="519">
        <v>0</v>
      </c>
      <c r="BS616" s="519">
        <v>0</v>
      </c>
      <c r="BT616" s="519">
        <v>0</v>
      </c>
      <c r="BU616" s="582">
        <v>66</v>
      </c>
      <c r="BV616" s="519">
        <v>0</v>
      </c>
      <c r="BW616" s="519">
        <v>0</v>
      </c>
      <c r="BX616" s="519">
        <v>0</v>
      </c>
      <c r="BY616" s="519">
        <v>0</v>
      </c>
      <c r="BZ616" s="519">
        <v>0</v>
      </c>
      <c r="CA616" s="519">
        <v>0</v>
      </c>
      <c r="CB616" s="519">
        <v>0</v>
      </c>
      <c r="CC616" s="519">
        <v>0</v>
      </c>
      <c r="CD616" s="519">
        <v>0</v>
      </c>
      <c r="CE616" s="519">
        <v>0</v>
      </c>
      <c r="CF616" s="519">
        <v>0</v>
      </c>
      <c r="CG616" s="519">
        <v>0</v>
      </c>
      <c r="CH616" s="519">
        <v>0</v>
      </c>
      <c r="CI616" s="519">
        <v>0</v>
      </c>
      <c r="CJ616" s="519">
        <v>0</v>
      </c>
      <c r="CK616" s="623">
        <f t="shared" si="9"/>
        <v>66</v>
      </c>
      <c r="CL616" s="554">
        <v>66</v>
      </c>
      <c r="CM616" s="554">
        <v>66</v>
      </c>
      <c r="CN616" s="554">
        <v>66</v>
      </c>
      <c r="CO616" s="524">
        <v>5</v>
      </c>
      <c r="CP616" s="726"/>
      <c r="CQ616" s="525" t="s">
        <v>4965</v>
      </c>
      <c r="CR616" s="584" t="s">
        <v>4965</v>
      </c>
      <c r="CS616" s="531" t="s">
        <v>1938</v>
      </c>
      <c r="CT616" s="527" t="s">
        <v>4965</v>
      </c>
      <c r="CU616" s="527" t="s">
        <v>4965</v>
      </c>
    </row>
    <row r="617" spans="1:99" s="71" customFormat="1" ht="12" customHeight="1" x14ac:dyDescent="0.2">
      <c r="A617" s="577" t="s">
        <v>1460</v>
      </c>
      <c r="B617" s="558" t="s">
        <v>577</v>
      </c>
      <c r="C617" s="558" t="s">
        <v>1432</v>
      </c>
      <c r="D617" s="583"/>
      <c r="E617" s="560" t="s">
        <v>578</v>
      </c>
      <c r="F617" s="558" t="s">
        <v>1432</v>
      </c>
      <c r="G617" s="558" t="s">
        <v>579</v>
      </c>
      <c r="H617" s="558" t="s">
        <v>1885</v>
      </c>
      <c r="I617" s="558" t="s">
        <v>1432</v>
      </c>
      <c r="J617" s="558">
        <v>525666</v>
      </c>
      <c r="K617" s="558">
        <v>174804</v>
      </c>
      <c r="L617" s="530" t="s">
        <v>3080</v>
      </c>
      <c r="M617" s="562" t="s">
        <v>1432</v>
      </c>
      <c r="N617" s="562" t="s">
        <v>1432</v>
      </c>
      <c r="O617" s="558">
        <v>0</v>
      </c>
      <c r="P617" s="558">
        <v>595</v>
      </c>
      <c r="Q617" s="563">
        <v>595</v>
      </c>
      <c r="R617" s="558" t="s">
        <v>1159</v>
      </c>
      <c r="S617" s="558" t="s">
        <v>266</v>
      </c>
      <c r="T617" s="562" t="s">
        <v>1160</v>
      </c>
      <c r="U617" s="561">
        <v>41614</v>
      </c>
      <c r="V617" s="561"/>
      <c r="W617" s="558" t="s">
        <v>1439</v>
      </c>
      <c r="X617" s="562" t="s">
        <v>1432</v>
      </c>
      <c r="Y617" s="558" t="s">
        <v>1442</v>
      </c>
      <c r="Z617" s="558" t="s">
        <v>1443</v>
      </c>
      <c r="AA617" s="558" t="s">
        <v>1443</v>
      </c>
      <c r="AB617" s="558" t="s">
        <v>1444</v>
      </c>
      <c r="AC617" s="576">
        <v>1.9179999999999999</v>
      </c>
      <c r="AD617" s="578" t="s">
        <v>1432</v>
      </c>
      <c r="AE617" s="578"/>
      <c r="AF617" s="579"/>
      <c r="AG617" s="517" t="s">
        <v>3063</v>
      </c>
      <c r="AH617" s="560" t="s">
        <v>1445</v>
      </c>
      <c r="AI617" s="560"/>
      <c r="AJ617" s="560">
        <v>59</v>
      </c>
      <c r="AK617" s="560">
        <v>595</v>
      </c>
      <c r="AL617" s="560">
        <v>31</v>
      </c>
      <c r="AM617" s="560">
        <v>196</v>
      </c>
      <c r="AN617" s="560">
        <v>213</v>
      </c>
      <c r="AO617" s="560">
        <v>141</v>
      </c>
      <c r="AP617" s="560">
        <v>14</v>
      </c>
      <c r="AQ617" s="560">
        <v>0</v>
      </c>
      <c r="AR617" s="560">
        <v>0</v>
      </c>
      <c r="AS617" s="560">
        <v>31</v>
      </c>
      <c r="AT617" s="560">
        <v>196</v>
      </c>
      <c r="AU617" s="560">
        <v>213</v>
      </c>
      <c r="AV617" s="560">
        <v>141</v>
      </c>
      <c r="AW617" s="560">
        <v>14</v>
      </c>
      <c r="AX617" s="560">
        <v>0</v>
      </c>
      <c r="AY617" s="560">
        <v>0</v>
      </c>
      <c r="AZ617" s="560">
        <v>0</v>
      </c>
      <c r="BA617" s="560">
        <v>0</v>
      </c>
      <c r="BB617" s="560">
        <v>0</v>
      </c>
      <c r="BC617" s="560">
        <v>0</v>
      </c>
      <c r="BD617" s="560">
        <v>0</v>
      </c>
      <c r="BE617" s="560">
        <v>0</v>
      </c>
      <c r="BF617" s="560">
        <v>0</v>
      </c>
      <c r="BG617" s="560">
        <v>0</v>
      </c>
      <c r="BH617" s="560">
        <v>0</v>
      </c>
      <c r="BI617" s="560">
        <v>0</v>
      </c>
      <c r="BJ617" s="560">
        <v>0</v>
      </c>
      <c r="BK617" s="560">
        <v>0</v>
      </c>
      <c r="BL617" s="560">
        <v>0</v>
      </c>
      <c r="BM617" s="560">
        <v>0</v>
      </c>
      <c r="BN617" s="550" t="s">
        <v>4491</v>
      </c>
      <c r="BO617" s="551">
        <v>0</v>
      </c>
      <c r="BP617" s="519">
        <v>0</v>
      </c>
      <c r="BQ617" s="528">
        <v>0</v>
      </c>
      <c r="BR617" s="552">
        <v>338</v>
      </c>
      <c r="BS617" s="519">
        <v>0</v>
      </c>
      <c r="BT617" s="519">
        <v>0</v>
      </c>
      <c r="BU617" s="582">
        <v>257</v>
      </c>
      <c r="BV617" s="519">
        <v>0</v>
      </c>
      <c r="BW617" s="519">
        <v>0</v>
      </c>
      <c r="BX617" s="519">
        <v>0</v>
      </c>
      <c r="BY617" s="519">
        <v>0</v>
      </c>
      <c r="BZ617" s="519">
        <v>0</v>
      </c>
      <c r="CA617" s="519">
        <v>0</v>
      </c>
      <c r="CB617" s="519">
        <v>0</v>
      </c>
      <c r="CC617" s="519">
        <v>0</v>
      </c>
      <c r="CD617" s="519">
        <v>0</v>
      </c>
      <c r="CE617" s="519">
        <v>0</v>
      </c>
      <c r="CF617" s="519">
        <v>0</v>
      </c>
      <c r="CG617" s="519">
        <v>0</v>
      </c>
      <c r="CH617" s="519">
        <v>0</v>
      </c>
      <c r="CI617" s="519">
        <v>0</v>
      </c>
      <c r="CJ617" s="519">
        <v>0</v>
      </c>
      <c r="CK617" s="623">
        <f t="shared" si="9"/>
        <v>595</v>
      </c>
      <c r="CL617" s="554">
        <v>595</v>
      </c>
      <c r="CM617" s="554">
        <v>595</v>
      </c>
      <c r="CN617" s="554">
        <v>595</v>
      </c>
      <c r="CO617" s="524">
        <v>5</v>
      </c>
      <c r="CP617" s="726"/>
      <c r="CQ617" s="525" t="s">
        <v>4965</v>
      </c>
      <c r="CR617" s="584" t="s">
        <v>4965</v>
      </c>
      <c r="CS617" s="531" t="s">
        <v>1938</v>
      </c>
      <c r="CT617" s="527" t="s">
        <v>4965</v>
      </c>
      <c r="CU617" s="527" t="s">
        <v>4965</v>
      </c>
    </row>
    <row r="618" spans="1:99" s="71" customFormat="1" ht="12" customHeight="1" x14ac:dyDescent="0.2">
      <c r="A618" s="577" t="s">
        <v>1460</v>
      </c>
      <c r="B618" s="558" t="s">
        <v>1162</v>
      </c>
      <c r="C618" s="558" t="s">
        <v>1432</v>
      </c>
      <c r="D618" s="558" t="s">
        <v>1432</v>
      </c>
      <c r="E618" s="560" t="s">
        <v>1432</v>
      </c>
      <c r="F618" s="558" t="s">
        <v>1163</v>
      </c>
      <c r="G618" s="558" t="s">
        <v>1164</v>
      </c>
      <c r="H618" s="558" t="s">
        <v>1458</v>
      </c>
      <c r="I618" s="558" t="s">
        <v>2619</v>
      </c>
      <c r="J618" s="558">
        <v>522735</v>
      </c>
      <c r="K618" s="558">
        <v>175024</v>
      </c>
      <c r="L618" s="512" t="s">
        <v>521</v>
      </c>
      <c r="M618" s="562" t="s">
        <v>1432</v>
      </c>
      <c r="N618" s="562" t="s">
        <v>1432</v>
      </c>
      <c r="O618" s="558">
        <v>1</v>
      </c>
      <c r="P618" s="558">
        <v>1</v>
      </c>
      <c r="Q618" s="563">
        <v>0</v>
      </c>
      <c r="R618" s="558" t="s">
        <v>1165</v>
      </c>
      <c r="S618" s="558" t="s">
        <v>1438</v>
      </c>
      <c r="T618" s="562" t="s">
        <v>3538</v>
      </c>
      <c r="U618" s="561">
        <v>41380</v>
      </c>
      <c r="V618" s="561"/>
      <c r="W618" s="558" t="s">
        <v>1439</v>
      </c>
      <c r="X618" s="562" t="s">
        <v>1432</v>
      </c>
      <c r="Y618" s="558" t="s">
        <v>1442</v>
      </c>
      <c r="Z618" s="558" t="s">
        <v>1443</v>
      </c>
      <c r="AA618" s="558" t="s">
        <v>1444</v>
      </c>
      <c r="AB618" s="558" t="s">
        <v>2713</v>
      </c>
      <c r="AC618" s="576">
        <v>0.128</v>
      </c>
      <c r="AD618" s="578" t="s">
        <v>1432</v>
      </c>
      <c r="AE618" s="578"/>
      <c r="AF618" s="579"/>
      <c r="AG618" s="517" t="s">
        <v>3063</v>
      </c>
      <c r="AH618" s="560" t="s">
        <v>1445</v>
      </c>
      <c r="AI618" s="587"/>
      <c r="AJ618" s="560">
        <v>0</v>
      </c>
      <c r="AK618" s="560">
        <v>1</v>
      </c>
      <c r="AL618" s="560">
        <v>0</v>
      </c>
      <c r="AM618" s="560">
        <v>0</v>
      </c>
      <c r="AN618" s="560">
        <v>0</v>
      </c>
      <c r="AO618" s="560">
        <v>-1</v>
      </c>
      <c r="AP618" s="560">
        <v>0</v>
      </c>
      <c r="AQ618" s="560">
        <v>1</v>
      </c>
      <c r="AR618" s="560">
        <v>0</v>
      </c>
      <c r="AS618" s="560">
        <v>0</v>
      </c>
      <c r="AT618" s="560">
        <v>0</v>
      </c>
      <c r="AU618" s="560">
        <v>0</v>
      </c>
      <c r="AV618" s="560">
        <v>0</v>
      </c>
      <c r="AW618" s="560">
        <v>0</v>
      </c>
      <c r="AX618" s="560">
        <v>0</v>
      </c>
      <c r="AY618" s="560">
        <v>0</v>
      </c>
      <c r="AZ618" s="560">
        <v>0</v>
      </c>
      <c r="BA618" s="560">
        <v>0</v>
      </c>
      <c r="BB618" s="560">
        <v>0</v>
      </c>
      <c r="BC618" s="560">
        <v>-1</v>
      </c>
      <c r="BD618" s="560">
        <v>0</v>
      </c>
      <c r="BE618" s="560">
        <v>1</v>
      </c>
      <c r="BF618" s="560">
        <v>0</v>
      </c>
      <c r="BG618" s="560">
        <v>0</v>
      </c>
      <c r="BH618" s="560">
        <v>0</v>
      </c>
      <c r="BI618" s="560">
        <v>0</v>
      </c>
      <c r="BJ618" s="560">
        <v>0</v>
      </c>
      <c r="BK618" s="560">
        <v>0</v>
      </c>
      <c r="BL618" s="560">
        <v>0</v>
      </c>
      <c r="BM618" s="560">
        <v>0</v>
      </c>
      <c r="BN618" s="728"/>
      <c r="BO618" s="518">
        <v>0</v>
      </c>
      <c r="BP618" s="519">
        <v>0</v>
      </c>
      <c r="BQ618" s="528">
        <v>0</v>
      </c>
      <c r="BR618" s="519">
        <v>0</v>
      </c>
      <c r="BS618" s="519">
        <v>0</v>
      </c>
      <c r="BT618" s="519">
        <v>0</v>
      </c>
      <c r="BU618" s="529">
        <v>0</v>
      </c>
      <c r="BV618" s="519">
        <v>0</v>
      </c>
      <c r="BW618" s="519">
        <v>0</v>
      </c>
      <c r="BX618" s="519">
        <v>0</v>
      </c>
      <c r="BY618" s="519">
        <v>0</v>
      </c>
      <c r="BZ618" s="519">
        <v>0</v>
      </c>
      <c r="CA618" s="519">
        <v>0</v>
      </c>
      <c r="CB618" s="519">
        <v>0</v>
      </c>
      <c r="CC618" s="519">
        <v>0</v>
      </c>
      <c r="CD618" s="519">
        <v>0</v>
      </c>
      <c r="CE618" s="519">
        <v>0</v>
      </c>
      <c r="CF618" s="519">
        <v>0</v>
      </c>
      <c r="CG618" s="519">
        <v>0</v>
      </c>
      <c r="CH618" s="519">
        <v>0</v>
      </c>
      <c r="CI618" s="519">
        <v>0</v>
      </c>
      <c r="CJ618" s="519">
        <v>0</v>
      </c>
      <c r="CK618" s="623">
        <f t="shared" si="9"/>
        <v>0</v>
      </c>
      <c r="CL618" s="523">
        <v>0</v>
      </c>
      <c r="CM618" s="523">
        <v>0</v>
      </c>
      <c r="CN618" s="523">
        <v>0</v>
      </c>
      <c r="CO618" s="524">
        <v>4</v>
      </c>
      <c r="CP618" s="726"/>
      <c r="CQ618" s="525" t="s">
        <v>4965</v>
      </c>
      <c r="CR618" s="584" t="s">
        <v>4965</v>
      </c>
      <c r="CS618" s="527" t="s">
        <v>4965</v>
      </c>
      <c r="CT618" s="527" t="s">
        <v>4965</v>
      </c>
      <c r="CU618" s="527" t="s">
        <v>4965</v>
      </c>
    </row>
    <row r="619" spans="1:99" s="71" customFormat="1" ht="12" customHeight="1" x14ac:dyDescent="0.2">
      <c r="A619" s="577" t="s">
        <v>1460</v>
      </c>
      <c r="B619" s="558" t="s">
        <v>1166</v>
      </c>
      <c r="C619" s="558" t="s">
        <v>1432</v>
      </c>
      <c r="D619" s="558" t="s">
        <v>1432</v>
      </c>
      <c r="E619" s="560" t="s">
        <v>2600</v>
      </c>
      <c r="F619" s="558" t="s">
        <v>1432</v>
      </c>
      <c r="G619" s="558" t="s">
        <v>1263</v>
      </c>
      <c r="H619" s="558" t="s">
        <v>2717</v>
      </c>
      <c r="I619" s="558" t="s">
        <v>1264</v>
      </c>
      <c r="J619" s="558">
        <v>526455</v>
      </c>
      <c r="K619" s="558">
        <v>175748</v>
      </c>
      <c r="L619" s="512" t="s">
        <v>4766</v>
      </c>
      <c r="M619" s="562" t="s">
        <v>1432</v>
      </c>
      <c r="N619" s="562" t="s">
        <v>1432</v>
      </c>
      <c r="O619" s="558">
        <v>2</v>
      </c>
      <c r="P619" s="558">
        <v>18</v>
      </c>
      <c r="Q619" s="563">
        <v>16</v>
      </c>
      <c r="R619" s="558" t="s">
        <v>2601</v>
      </c>
      <c r="S619" s="558" t="s">
        <v>1154</v>
      </c>
      <c r="T619" s="562" t="s">
        <v>926</v>
      </c>
      <c r="U619" s="561">
        <v>41394</v>
      </c>
      <c r="V619" s="561"/>
      <c r="W619" s="558" t="s">
        <v>1439</v>
      </c>
      <c r="X619" s="562" t="s">
        <v>1432</v>
      </c>
      <c r="Y619" s="558" t="s">
        <v>1442</v>
      </c>
      <c r="Z619" s="558" t="s">
        <v>2722</v>
      </c>
      <c r="AA619" s="558" t="s">
        <v>4258</v>
      </c>
      <c r="AB619" s="558" t="s">
        <v>1444</v>
      </c>
      <c r="AC619" s="576">
        <v>0.17599999999999999</v>
      </c>
      <c r="AD619" s="578" t="s">
        <v>1432</v>
      </c>
      <c r="AE619" s="578"/>
      <c r="AF619" s="579"/>
      <c r="AG619" s="517" t="s">
        <v>3063</v>
      </c>
      <c r="AH619" s="560" t="s">
        <v>1445</v>
      </c>
      <c r="AI619" s="587"/>
      <c r="AJ619" s="560">
        <v>0</v>
      </c>
      <c r="AK619" s="560">
        <v>0</v>
      </c>
      <c r="AL619" s="560">
        <v>0</v>
      </c>
      <c r="AM619" s="560">
        <v>0</v>
      </c>
      <c r="AN619" s="560">
        <v>14</v>
      </c>
      <c r="AO619" s="560">
        <v>2</v>
      </c>
      <c r="AP619" s="560">
        <v>0</v>
      </c>
      <c r="AQ619" s="560">
        <v>0</v>
      </c>
      <c r="AR619" s="560">
        <v>0</v>
      </c>
      <c r="AS619" s="560">
        <v>0</v>
      </c>
      <c r="AT619" s="560">
        <v>0</v>
      </c>
      <c r="AU619" s="560">
        <v>14</v>
      </c>
      <c r="AV619" s="560">
        <v>2</v>
      </c>
      <c r="AW619" s="560">
        <v>0</v>
      </c>
      <c r="AX619" s="560">
        <v>0</v>
      </c>
      <c r="AY619" s="560">
        <v>0</v>
      </c>
      <c r="AZ619" s="560">
        <v>0</v>
      </c>
      <c r="BA619" s="560">
        <v>0</v>
      </c>
      <c r="BB619" s="560">
        <v>0</v>
      </c>
      <c r="BC619" s="560">
        <v>0</v>
      </c>
      <c r="BD619" s="560">
        <v>0</v>
      </c>
      <c r="BE619" s="560">
        <v>0</v>
      </c>
      <c r="BF619" s="560">
        <v>0</v>
      </c>
      <c r="BG619" s="560">
        <v>0</v>
      </c>
      <c r="BH619" s="560">
        <v>0</v>
      </c>
      <c r="BI619" s="560">
        <v>0</v>
      </c>
      <c r="BJ619" s="560">
        <v>0</v>
      </c>
      <c r="BK619" s="560">
        <v>0</v>
      </c>
      <c r="BL619" s="560">
        <v>0</v>
      </c>
      <c r="BM619" s="560">
        <v>0</v>
      </c>
      <c r="BN619" s="550" t="s">
        <v>4490</v>
      </c>
      <c r="BO619" s="551">
        <v>0</v>
      </c>
      <c r="BP619" s="519">
        <v>0</v>
      </c>
      <c r="BQ619" s="553">
        <v>4</v>
      </c>
      <c r="BR619" s="552">
        <v>4</v>
      </c>
      <c r="BS619" s="552">
        <v>4</v>
      </c>
      <c r="BT619" s="552">
        <v>4</v>
      </c>
      <c r="BU619" s="529">
        <v>0</v>
      </c>
      <c r="BV619" s="519">
        <v>0</v>
      </c>
      <c r="BW619" s="519">
        <v>0</v>
      </c>
      <c r="BX619" s="519">
        <v>0</v>
      </c>
      <c r="BY619" s="519">
        <v>0</v>
      </c>
      <c r="BZ619" s="519">
        <v>0</v>
      </c>
      <c r="CA619" s="519">
        <v>0</v>
      </c>
      <c r="CB619" s="519">
        <v>0</v>
      </c>
      <c r="CC619" s="519">
        <v>0</v>
      </c>
      <c r="CD619" s="519">
        <v>0</v>
      </c>
      <c r="CE619" s="519">
        <v>0</v>
      </c>
      <c r="CF619" s="519">
        <v>0</v>
      </c>
      <c r="CG619" s="519">
        <v>0</v>
      </c>
      <c r="CH619" s="519">
        <v>0</v>
      </c>
      <c r="CI619" s="519">
        <v>0</v>
      </c>
      <c r="CJ619" s="519">
        <v>0</v>
      </c>
      <c r="CK619" s="623">
        <f t="shared" si="9"/>
        <v>16</v>
      </c>
      <c r="CL619" s="554">
        <v>16</v>
      </c>
      <c r="CM619" s="554">
        <v>16</v>
      </c>
      <c r="CN619" s="554">
        <v>16</v>
      </c>
      <c r="CO619" s="524">
        <v>9</v>
      </c>
      <c r="CP619" s="726"/>
      <c r="CQ619" s="525" t="s">
        <v>4965</v>
      </c>
      <c r="CR619" s="584" t="s">
        <v>4965</v>
      </c>
      <c r="CS619" s="527" t="s">
        <v>4965</v>
      </c>
      <c r="CT619" s="527" t="s">
        <v>4965</v>
      </c>
      <c r="CU619" s="527" t="s">
        <v>4965</v>
      </c>
    </row>
    <row r="620" spans="1:99" s="71" customFormat="1" ht="12" customHeight="1" x14ac:dyDescent="0.2">
      <c r="A620" s="577" t="s">
        <v>1460</v>
      </c>
      <c r="B620" s="558" t="s">
        <v>2603</v>
      </c>
      <c r="C620" s="558" t="s">
        <v>1432</v>
      </c>
      <c r="D620" s="558" t="s">
        <v>1432</v>
      </c>
      <c r="E620" s="560" t="s">
        <v>1432</v>
      </c>
      <c r="F620" s="558" t="s">
        <v>2604</v>
      </c>
      <c r="G620" s="558" t="s">
        <v>2605</v>
      </c>
      <c r="H620" s="558" t="s">
        <v>2717</v>
      </c>
      <c r="I620" s="558" t="s">
        <v>2606</v>
      </c>
      <c r="J620" s="558">
        <v>527025</v>
      </c>
      <c r="K620" s="558">
        <v>176570</v>
      </c>
      <c r="L620" s="512" t="s">
        <v>4766</v>
      </c>
      <c r="M620" s="562" t="s">
        <v>1432</v>
      </c>
      <c r="N620" s="562" t="s">
        <v>1432</v>
      </c>
      <c r="O620" s="558">
        <v>2</v>
      </c>
      <c r="P620" s="558">
        <v>1</v>
      </c>
      <c r="Q620" s="563">
        <v>-1</v>
      </c>
      <c r="R620" s="558" t="s">
        <v>1123</v>
      </c>
      <c r="S620" s="558" t="s">
        <v>1438</v>
      </c>
      <c r="T620" s="562" t="s">
        <v>1160</v>
      </c>
      <c r="U620" s="561">
        <v>41289</v>
      </c>
      <c r="V620" s="561"/>
      <c r="W620" s="558" t="s">
        <v>1439</v>
      </c>
      <c r="X620" s="562" t="s">
        <v>1432</v>
      </c>
      <c r="Y620" s="558" t="s">
        <v>1442</v>
      </c>
      <c r="Z620" s="558" t="s">
        <v>1453</v>
      </c>
      <c r="AA620" s="558" t="s">
        <v>1444</v>
      </c>
      <c r="AB620" s="558" t="s">
        <v>3714</v>
      </c>
      <c r="AC620" s="576">
        <v>0.03</v>
      </c>
      <c r="AD620" s="578" t="s">
        <v>1432</v>
      </c>
      <c r="AE620" s="578"/>
      <c r="AF620" s="579"/>
      <c r="AG620" s="517" t="s">
        <v>3063</v>
      </c>
      <c r="AH620" s="560" t="s">
        <v>1445</v>
      </c>
      <c r="AI620" s="587"/>
      <c r="AJ620" s="560">
        <v>0</v>
      </c>
      <c r="AK620" s="560">
        <v>0</v>
      </c>
      <c r="AL620" s="560">
        <v>0</v>
      </c>
      <c r="AM620" s="560">
        <v>0</v>
      </c>
      <c r="AN620" s="560">
        <v>-1</v>
      </c>
      <c r="AO620" s="560">
        <v>0</v>
      </c>
      <c r="AP620" s="560">
        <v>-1</v>
      </c>
      <c r="AQ620" s="560">
        <v>1</v>
      </c>
      <c r="AR620" s="560">
        <v>0</v>
      </c>
      <c r="AS620" s="560">
        <v>0</v>
      </c>
      <c r="AT620" s="560">
        <v>0</v>
      </c>
      <c r="AU620" s="560">
        <v>0</v>
      </c>
      <c r="AV620" s="560">
        <v>0</v>
      </c>
      <c r="AW620" s="560">
        <v>0</v>
      </c>
      <c r="AX620" s="560">
        <v>0</v>
      </c>
      <c r="AY620" s="560">
        <v>0</v>
      </c>
      <c r="AZ620" s="560">
        <v>0</v>
      </c>
      <c r="BA620" s="560">
        <v>0</v>
      </c>
      <c r="BB620" s="560">
        <v>-1</v>
      </c>
      <c r="BC620" s="560">
        <v>0</v>
      </c>
      <c r="BD620" s="560">
        <v>-1</v>
      </c>
      <c r="BE620" s="560">
        <v>1</v>
      </c>
      <c r="BF620" s="560">
        <v>0</v>
      </c>
      <c r="BG620" s="560">
        <v>0</v>
      </c>
      <c r="BH620" s="560">
        <v>0</v>
      </c>
      <c r="BI620" s="560">
        <v>0</v>
      </c>
      <c r="BJ620" s="560">
        <v>0</v>
      </c>
      <c r="BK620" s="560">
        <v>0</v>
      </c>
      <c r="BL620" s="560">
        <v>0</v>
      </c>
      <c r="BM620" s="560">
        <v>0</v>
      </c>
      <c r="BN620" s="550" t="s">
        <v>4490</v>
      </c>
      <c r="BO620" s="551">
        <v>0</v>
      </c>
      <c r="BP620" s="519">
        <v>0</v>
      </c>
      <c r="BQ620" s="553">
        <v>-0.25</v>
      </c>
      <c r="BR620" s="552">
        <v>-0.25</v>
      </c>
      <c r="BS620" s="552">
        <v>-0.25</v>
      </c>
      <c r="BT620" s="552">
        <v>-0.25</v>
      </c>
      <c r="BU620" s="529">
        <v>0</v>
      </c>
      <c r="BV620" s="519">
        <v>0</v>
      </c>
      <c r="BW620" s="519">
        <v>0</v>
      </c>
      <c r="BX620" s="519">
        <v>0</v>
      </c>
      <c r="BY620" s="519">
        <v>0</v>
      </c>
      <c r="BZ620" s="519">
        <v>0</v>
      </c>
      <c r="CA620" s="519">
        <v>0</v>
      </c>
      <c r="CB620" s="519">
        <v>0</v>
      </c>
      <c r="CC620" s="519">
        <v>0</v>
      </c>
      <c r="CD620" s="519">
        <v>0</v>
      </c>
      <c r="CE620" s="519">
        <v>0</v>
      </c>
      <c r="CF620" s="519">
        <v>0</v>
      </c>
      <c r="CG620" s="519">
        <v>0</v>
      </c>
      <c r="CH620" s="519">
        <v>0</v>
      </c>
      <c r="CI620" s="519">
        <v>0</v>
      </c>
      <c r="CJ620" s="519">
        <v>0</v>
      </c>
      <c r="CK620" s="623">
        <f t="shared" si="9"/>
        <v>-1</v>
      </c>
      <c r="CL620" s="554">
        <v>-1</v>
      </c>
      <c r="CM620" s="554">
        <v>-1</v>
      </c>
      <c r="CN620" s="554">
        <v>-1</v>
      </c>
      <c r="CO620" s="524">
        <v>9</v>
      </c>
      <c r="CP620" s="726"/>
      <c r="CQ620" s="525" t="s">
        <v>4965</v>
      </c>
      <c r="CR620" s="584" t="s">
        <v>4965</v>
      </c>
      <c r="CS620" s="527" t="s">
        <v>4965</v>
      </c>
      <c r="CT620" s="527" t="s">
        <v>4965</v>
      </c>
      <c r="CU620" s="527" t="s">
        <v>4965</v>
      </c>
    </row>
    <row r="621" spans="1:99" s="71" customFormat="1" ht="12" customHeight="1" x14ac:dyDescent="0.2">
      <c r="A621" s="577" t="s">
        <v>1460</v>
      </c>
      <c r="B621" s="558" t="s">
        <v>1124</v>
      </c>
      <c r="C621" s="558" t="s">
        <v>1432</v>
      </c>
      <c r="D621" s="558" t="s">
        <v>1432</v>
      </c>
      <c r="E621" s="560" t="s">
        <v>1432</v>
      </c>
      <c r="F621" s="558" t="s">
        <v>1125</v>
      </c>
      <c r="G621" s="558" t="s">
        <v>1126</v>
      </c>
      <c r="H621" s="558" t="s">
        <v>2717</v>
      </c>
      <c r="I621" s="558" t="s">
        <v>1127</v>
      </c>
      <c r="J621" s="558">
        <v>528025</v>
      </c>
      <c r="K621" s="558">
        <v>174475</v>
      </c>
      <c r="L621" s="512" t="s">
        <v>3076</v>
      </c>
      <c r="M621" s="562" t="s">
        <v>1432</v>
      </c>
      <c r="N621" s="562" t="s">
        <v>1432</v>
      </c>
      <c r="O621" s="558">
        <v>1</v>
      </c>
      <c r="P621" s="558">
        <v>2</v>
      </c>
      <c r="Q621" s="563">
        <v>1</v>
      </c>
      <c r="R621" s="558" t="s">
        <v>1128</v>
      </c>
      <c r="S621" s="558" t="s">
        <v>1438</v>
      </c>
      <c r="T621" s="562" t="s">
        <v>1041</v>
      </c>
      <c r="U621" s="561">
        <v>41327</v>
      </c>
      <c r="V621" s="561"/>
      <c r="W621" s="558" t="s">
        <v>1439</v>
      </c>
      <c r="X621" s="562" t="s">
        <v>1432</v>
      </c>
      <c r="Y621" s="558" t="s">
        <v>1442</v>
      </c>
      <c r="Z621" s="558" t="s">
        <v>4694</v>
      </c>
      <c r="AA621" s="558" t="s">
        <v>1444</v>
      </c>
      <c r="AB621" s="558" t="s">
        <v>2723</v>
      </c>
      <c r="AC621" s="576">
        <v>2E-3</v>
      </c>
      <c r="AD621" s="578" t="s">
        <v>1432</v>
      </c>
      <c r="AE621" s="578"/>
      <c r="AF621" s="579"/>
      <c r="AG621" s="517" t="s">
        <v>3063</v>
      </c>
      <c r="AH621" s="560" t="s">
        <v>1445</v>
      </c>
      <c r="AI621" s="587"/>
      <c r="AJ621" s="560">
        <v>0</v>
      </c>
      <c r="AK621" s="560">
        <v>0</v>
      </c>
      <c r="AL621" s="560">
        <v>0</v>
      </c>
      <c r="AM621" s="560">
        <v>0</v>
      </c>
      <c r="AN621" s="560">
        <v>2</v>
      </c>
      <c r="AO621" s="560">
        <v>-1</v>
      </c>
      <c r="AP621" s="560">
        <v>0</v>
      </c>
      <c r="AQ621" s="560">
        <v>0</v>
      </c>
      <c r="AR621" s="560">
        <v>0</v>
      </c>
      <c r="AS621" s="560">
        <v>0</v>
      </c>
      <c r="AT621" s="560">
        <v>0</v>
      </c>
      <c r="AU621" s="560">
        <v>2</v>
      </c>
      <c r="AV621" s="560">
        <v>-1</v>
      </c>
      <c r="AW621" s="560">
        <v>0</v>
      </c>
      <c r="AX621" s="560">
        <v>0</v>
      </c>
      <c r="AY621" s="560">
        <v>0</v>
      </c>
      <c r="AZ621" s="560">
        <v>0</v>
      </c>
      <c r="BA621" s="560">
        <v>0</v>
      </c>
      <c r="BB621" s="560">
        <v>0</v>
      </c>
      <c r="BC621" s="560">
        <v>0</v>
      </c>
      <c r="BD621" s="560">
        <v>0</v>
      </c>
      <c r="BE621" s="560">
        <v>0</v>
      </c>
      <c r="BF621" s="560">
        <v>0</v>
      </c>
      <c r="BG621" s="560">
        <v>0</v>
      </c>
      <c r="BH621" s="560">
        <v>0</v>
      </c>
      <c r="BI621" s="560">
        <v>0</v>
      </c>
      <c r="BJ621" s="560">
        <v>0</v>
      </c>
      <c r="BK621" s="560">
        <v>0</v>
      </c>
      <c r="BL621" s="560">
        <v>0</v>
      </c>
      <c r="BM621" s="560">
        <v>0</v>
      </c>
      <c r="BN621" s="550" t="s">
        <v>4490</v>
      </c>
      <c r="BO621" s="551">
        <v>0</v>
      </c>
      <c r="BP621" s="519">
        <v>0</v>
      </c>
      <c r="BQ621" s="553">
        <v>0.25</v>
      </c>
      <c r="BR621" s="552">
        <v>0.25</v>
      </c>
      <c r="BS621" s="552">
        <v>0.25</v>
      </c>
      <c r="BT621" s="552">
        <v>0.25</v>
      </c>
      <c r="BU621" s="529">
        <v>0</v>
      </c>
      <c r="BV621" s="519">
        <v>0</v>
      </c>
      <c r="BW621" s="519">
        <v>0</v>
      </c>
      <c r="BX621" s="519">
        <v>0</v>
      </c>
      <c r="BY621" s="519">
        <v>0</v>
      </c>
      <c r="BZ621" s="519">
        <v>0</v>
      </c>
      <c r="CA621" s="519">
        <v>0</v>
      </c>
      <c r="CB621" s="519">
        <v>0</v>
      </c>
      <c r="CC621" s="519">
        <v>0</v>
      </c>
      <c r="CD621" s="519">
        <v>0</v>
      </c>
      <c r="CE621" s="519">
        <v>0</v>
      </c>
      <c r="CF621" s="519">
        <v>0</v>
      </c>
      <c r="CG621" s="519">
        <v>0</v>
      </c>
      <c r="CH621" s="519">
        <v>0</v>
      </c>
      <c r="CI621" s="519">
        <v>0</v>
      </c>
      <c r="CJ621" s="519">
        <v>0</v>
      </c>
      <c r="CK621" s="623">
        <f t="shared" si="9"/>
        <v>1</v>
      </c>
      <c r="CL621" s="554">
        <v>1</v>
      </c>
      <c r="CM621" s="554">
        <v>1</v>
      </c>
      <c r="CN621" s="554">
        <v>1</v>
      </c>
      <c r="CO621" s="524">
        <v>4</v>
      </c>
      <c r="CP621" s="726"/>
      <c r="CQ621" s="525" t="s">
        <v>4965</v>
      </c>
      <c r="CR621" s="584" t="s">
        <v>4965</v>
      </c>
      <c r="CS621" s="527" t="s">
        <v>4965</v>
      </c>
      <c r="CT621" s="527" t="s">
        <v>4965</v>
      </c>
      <c r="CU621" s="527" t="s">
        <v>4965</v>
      </c>
    </row>
    <row r="622" spans="1:99" s="71" customFormat="1" ht="12" customHeight="1" x14ac:dyDescent="0.2">
      <c r="A622" s="577" t="s">
        <v>1460</v>
      </c>
      <c r="B622" s="558" t="s">
        <v>1042</v>
      </c>
      <c r="C622" s="558" t="s">
        <v>1432</v>
      </c>
      <c r="D622" s="558" t="s">
        <v>1432</v>
      </c>
      <c r="E622" s="560" t="s">
        <v>1432</v>
      </c>
      <c r="F622" s="558" t="s">
        <v>1043</v>
      </c>
      <c r="G622" s="558" t="s">
        <v>1150</v>
      </c>
      <c r="H622" s="558" t="s">
        <v>2717</v>
      </c>
      <c r="I622" s="558" t="s">
        <v>1044</v>
      </c>
      <c r="J622" s="558">
        <v>526829</v>
      </c>
      <c r="K622" s="558">
        <v>175068</v>
      </c>
      <c r="L622" s="512" t="s">
        <v>3080</v>
      </c>
      <c r="M622" s="562" t="s">
        <v>1432</v>
      </c>
      <c r="N622" s="562" t="s">
        <v>1432</v>
      </c>
      <c r="O622" s="558">
        <v>0</v>
      </c>
      <c r="P622" s="558">
        <v>2</v>
      </c>
      <c r="Q622" s="563">
        <v>2</v>
      </c>
      <c r="R622" s="558" t="s">
        <v>1045</v>
      </c>
      <c r="S622" s="558" t="s">
        <v>1438</v>
      </c>
      <c r="T622" s="562" t="s">
        <v>3517</v>
      </c>
      <c r="U622" s="561">
        <v>41334</v>
      </c>
      <c r="V622" s="561"/>
      <c r="W622" s="558" t="s">
        <v>1439</v>
      </c>
      <c r="X622" s="562" t="s">
        <v>1432</v>
      </c>
      <c r="Y622" s="558" t="s">
        <v>1442</v>
      </c>
      <c r="Z622" s="558" t="s">
        <v>1443</v>
      </c>
      <c r="AA622" s="558" t="s">
        <v>1444</v>
      </c>
      <c r="AB622" s="558" t="s">
        <v>2713</v>
      </c>
      <c r="AC622" s="576">
        <v>1.4E-2</v>
      </c>
      <c r="AD622" s="578" t="s">
        <v>1432</v>
      </c>
      <c r="AE622" s="578"/>
      <c r="AF622" s="579"/>
      <c r="AG622" s="517" t="s">
        <v>3063</v>
      </c>
      <c r="AH622" s="560" t="s">
        <v>1445</v>
      </c>
      <c r="AI622" s="587"/>
      <c r="AJ622" s="560">
        <v>0</v>
      </c>
      <c r="AK622" s="560">
        <v>0</v>
      </c>
      <c r="AL622" s="560">
        <v>0</v>
      </c>
      <c r="AM622" s="560">
        <v>1</v>
      </c>
      <c r="AN622" s="560">
        <v>1</v>
      </c>
      <c r="AO622" s="560">
        <v>0</v>
      </c>
      <c r="AP622" s="560">
        <v>0</v>
      </c>
      <c r="AQ622" s="560">
        <v>0</v>
      </c>
      <c r="AR622" s="560">
        <v>0</v>
      </c>
      <c r="AS622" s="560">
        <v>0</v>
      </c>
      <c r="AT622" s="560">
        <v>1</v>
      </c>
      <c r="AU622" s="560">
        <v>1</v>
      </c>
      <c r="AV622" s="560">
        <v>0</v>
      </c>
      <c r="AW622" s="560">
        <v>0</v>
      </c>
      <c r="AX622" s="560">
        <v>0</v>
      </c>
      <c r="AY622" s="560">
        <v>0</v>
      </c>
      <c r="AZ622" s="560">
        <v>0</v>
      </c>
      <c r="BA622" s="560">
        <v>0</v>
      </c>
      <c r="BB622" s="560">
        <v>0</v>
      </c>
      <c r="BC622" s="560">
        <v>0</v>
      </c>
      <c r="BD622" s="560">
        <v>0</v>
      </c>
      <c r="BE622" s="560">
        <v>0</v>
      </c>
      <c r="BF622" s="560">
        <v>0</v>
      </c>
      <c r="BG622" s="560">
        <v>0</v>
      </c>
      <c r="BH622" s="560">
        <v>0</v>
      </c>
      <c r="BI622" s="560">
        <v>0</v>
      </c>
      <c r="BJ622" s="560">
        <v>0</v>
      </c>
      <c r="BK622" s="560">
        <v>0</v>
      </c>
      <c r="BL622" s="560">
        <v>0</v>
      </c>
      <c r="BM622" s="560">
        <v>0</v>
      </c>
      <c r="BN622" s="550" t="s">
        <v>4490</v>
      </c>
      <c r="BO622" s="551">
        <v>0</v>
      </c>
      <c r="BP622" s="519">
        <v>0</v>
      </c>
      <c r="BQ622" s="553">
        <v>0.5</v>
      </c>
      <c r="BR622" s="552">
        <v>0.5</v>
      </c>
      <c r="BS622" s="552">
        <v>0.5</v>
      </c>
      <c r="BT622" s="552">
        <v>0.5</v>
      </c>
      <c r="BU622" s="529">
        <v>0</v>
      </c>
      <c r="BV622" s="519">
        <v>0</v>
      </c>
      <c r="BW622" s="519">
        <v>0</v>
      </c>
      <c r="BX622" s="519">
        <v>0</v>
      </c>
      <c r="BY622" s="519">
        <v>0</v>
      </c>
      <c r="BZ622" s="519">
        <v>0</v>
      </c>
      <c r="CA622" s="519">
        <v>0</v>
      </c>
      <c r="CB622" s="519">
        <v>0</v>
      </c>
      <c r="CC622" s="519">
        <v>0</v>
      </c>
      <c r="CD622" s="519">
        <v>0</v>
      </c>
      <c r="CE622" s="519">
        <v>0</v>
      </c>
      <c r="CF622" s="519">
        <v>0</v>
      </c>
      <c r="CG622" s="519">
        <v>0</v>
      </c>
      <c r="CH622" s="519">
        <v>0</v>
      </c>
      <c r="CI622" s="519">
        <v>0</v>
      </c>
      <c r="CJ622" s="519">
        <v>0</v>
      </c>
      <c r="CK622" s="623">
        <f t="shared" si="9"/>
        <v>2</v>
      </c>
      <c r="CL622" s="554">
        <v>2</v>
      </c>
      <c r="CM622" s="554">
        <v>2</v>
      </c>
      <c r="CN622" s="554">
        <v>2</v>
      </c>
      <c r="CO622" s="524">
        <v>4</v>
      </c>
      <c r="CP622" s="726"/>
      <c r="CQ622" s="525" t="s">
        <v>4965</v>
      </c>
      <c r="CR622" s="584" t="s">
        <v>4965</v>
      </c>
      <c r="CS622" s="527" t="s">
        <v>4965</v>
      </c>
      <c r="CT622" s="527" t="s">
        <v>4965</v>
      </c>
      <c r="CU622" s="527" t="s">
        <v>4965</v>
      </c>
    </row>
    <row r="623" spans="1:99" s="71" customFormat="1" ht="12" customHeight="1" x14ac:dyDescent="0.2">
      <c r="A623" s="577" t="s">
        <v>1460</v>
      </c>
      <c r="B623" s="558" t="s">
        <v>1046</v>
      </c>
      <c r="C623" s="558" t="s">
        <v>1432</v>
      </c>
      <c r="D623" s="558" t="s">
        <v>1432</v>
      </c>
      <c r="E623" s="560" t="s">
        <v>1432</v>
      </c>
      <c r="F623" s="558" t="s">
        <v>4729</v>
      </c>
      <c r="G623" s="558" t="s">
        <v>1047</v>
      </c>
      <c r="H623" s="558" t="s">
        <v>2524</v>
      </c>
      <c r="I623" s="558" t="s">
        <v>1048</v>
      </c>
      <c r="J623" s="558">
        <v>529269</v>
      </c>
      <c r="K623" s="558">
        <v>171759</v>
      </c>
      <c r="L623" s="512" t="s">
        <v>3081</v>
      </c>
      <c r="M623" s="562" t="s">
        <v>1432</v>
      </c>
      <c r="N623" s="562" t="s">
        <v>1432</v>
      </c>
      <c r="O623" s="558">
        <v>0</v>
      </c>
      <c r="P623" s="558">
        <v>2</v>
      </c>
      <c r="Q623" s="563">
        <v>2</v>
      </c>
      <c r="R623" s="558" t="s">
        <v>1049</v>
      </c>
      <c r="S623" s="558" t="s">
        <v>1438</v>
      </c>
      <c r="T623" s="562" t="s">
        <v>1050</v>
      </c>
      <c r="U623" s="561">
        <v>41353</v>
      </c>
      <c r="V623" s="561"/>
      <c r="W623" s="558" t="s">
        <v>1439</v>
      </c>
      <c r="X623" s="562" t="s">
        <v>1432</v>
      </c>
      <c r="Y623" s="558" t="s">
        <v>1442</v>
      </c>
      <c r="Z623" s="558" t="s">
        <v>4694</v>
      </c>
      <c r="AA623" s="558" t="s">
        <v>1444</v>
      </c>
      <c r="AB623" s="558" t="s">
        <v>2713</v>
      </c>
      <c r="AC623" s="576">
        <v>7.8E-2</v>
      </c>
      <c r="AD623" s="578" t="s">
        <v>1432</v>
      </c>
      <c r="AE623" s="578"/>
      <c r="AF623" s="579"/>
      <c r="AG623" s="517" t="s">
        <v>3063</v>
      </c>
      <c r="AH623" s="560" t="s">
        <v>1445</v>
      </c>
      <c r="AI623" s="587"/>
      <c r="AJ623" s="560">
        <v>0</v>
      </c>
      <c r="AK623" s="560">
        <v>0</v>
      </c>
      <c r="AL623" s="560">
        <v>0</v>
      </c>
      <c r="AM623" s="560">
        <v>0</v>
      </c>
      <c r="AN623" s="560">
        <v>1</v>
      </c>
      <c r="AO623" s="560">
        <v>1</v>
      </c>
      <c r="AP623" s="560">
        <v>0</v>
      </c>
      <c r="AQ623" s="560">
        <v>0</v>
      </c>
      <c r="AR623" s="560">
        <v>0</v>
      </c>
      <c r="AS623" s="560">
        <v>0</v>
      </c>
      <c r="AT623" s="560">
        <v>0</v>
      </c>
      <c r="AU623" s="560">
        <v>1</v>
      </c>
      <c r="AV623" s="560">
        <v>0</v>
      </c>
      <c r="AW623" s="560">
        <v>0</v>
      </c>
      <c r="AX623" s="560">
        <v>0</v>
      </c>
      <c r="AY623" s="560">
        <v>0</v>
      </c>
      <c r="AZ623" s="560">
        <v>0</v>
      </c>
      <c r="BA623" s="560">
        <v>0</v>
      </c>
      <c r="BB623" s="560">
        <v>0</v>
      </c>
      <c r="BC623" s="560">
        <v>0</v>
      </c>
      <c r="BD623" s="560">
        <v>0</v>
      </c>
      <c r="BE623" s="560">
        <v>0</v>
      </c>
      <c r="BF623" s="560">
        <v>0</v>
      </c>
      <c r="BG623" s="560">
        <v>0</v>
      </c>
      <c r="BH623" s="560">
        <v>0</v>
      </c>
      <c r="BI623" s="560">
        <v>0</v>
      </c>
      <c r="BJ623" s="560">
        <v>1</v>
      </c>
      <c r="BK623" s="560">
        <v>0</v>
      </c>
      <c r="BL623" s="560">
        <v>0</v>
      </c>
      <c r="BM623" s="560">
        <v>0</v>
      </c>
      <c r="BN623" s="550" t="s">
        <v>4490</v>
      </c>
      <c r="BO623" s="551">
        <v>0</v>
      </c>
      <c r="BP623" s="519">
        <v>0</v>
      </c>
      <c r="BQ623" s="553">
        <v>0.5</v>
      </c>
      <c r="BR623" s="552">
        <v>0.5</v>
      </c>
      <c r="BS623" s="552">
        <v>0.5</v>
      </c>
      <c r="BT623" s="552">
        <v>0.5</v>
      </c>
      <c r="BU623" s="529">
        <v>0</v>
      </c>
      <c r="BV623" s="519">
        <v>0</v>
      </c>
      <c r="BW623" s="519">
        <v>0</v>
      </c>
      <c r="BX623" s="519">
        <v>0</v>
      </c>
      <c r="BY623" s="519">
        <v>0</v>
      </c>
      <c r="BZ623" s="519">
        <v>0</v>
      </c>
      <c r="CA623" s="519">
        <v>0</v>
      </c>
      <c r="CB623" s="519">
        <v>0</v>
      </c>
      <c r="CC623" s="519">
        <v>0</v>
      </c>
      <c r="CD623" s="519">
        <v>0</v>
      </c>
      <c r="CE623" s="519">
        <v>0</v>
      </c>
      <c r="CF623" s="519">
        <v>0</v>
      </c>
      <c r="CG623" s="519">
        <v>0</v>
      </c>
      <c r="CH623" s="519">
        <v>0</v>
      </c>
      <c r="CI623" s="519">
        <v>0</v>
      </c>
      <c r="CJ623" s="519">
        <v>0</v>
      </c>
      <c r="CK623" s="623">
        <f t="shared" si="9"/>
        <v>2</v>
      </c>
      <c r="CL623" s="554">
        <v>2</v>
      </c>
      <c r="CM623" s="554">
        <v>2</v>
      </c>
      <c r="CN623" s="554">
        <v>2</v>
      </c>
      <c r="CO623" s="524">
        <v>4</v>
      </c>
      <c r="CP623" s="726"/>
      <c r="CQ623" s="525" t="s">
        <v>4965</v>
      </c>
      <c r="CR623" s="584" t="s">
        <v>4965</v>
      </c>
      <c r="CS623" s="527" t="s">
        <v>4965</v>
      </c>
      <c r="CT623" s="527" t="s">
        <v>4965</v>
      </c>
      <c r="CU623" s="527" t="s">
        <v>4965</v>
      </c>
    </row>
    <row r="624" spans="1:99" s="71" customFormat="1" ht="12" customHeight="1" x14ac:dyDescent="0.2">
      <c r="A624" s="577" t="s">
        <v>1460</v>
      </c>
      <c r="B624" s="558" t="s">
        <v>1051</v>
      </c>
      <c r="C624" s="558" t="s">
        <v>1432</v>
      </c>
      <c r="D624" s="558" t="s">
        <v>1052</v>
      </c>
      <c r="E624" s="560" t="s">
        <v>1053</v>
      </c>
      <c r="F624" s="558" t="s">
        <v>1432</v>
      </c>
      <c r="G624" s="558" t="s">
        <v>1054</v>
      </c>
      <c r="H624" s="558" t="s">
        <v>2717</v>
      </c>
      <c r="I624" s="558" t="s">
        <v>1432</v>
      </c>
      <c r="J624" s="558">
        <v>526504</v>
      </c>
      <c r="K624" s="558">
        <v>175775</v>
      </c>
      <c r="L624" s="512" t="s">
        <v>4766</v>
      </c>
      <c r="M624" s="562" t="s">
        <v>1432</v>
      </c>
      <c r="N624" s="562" t="s">
        <v>1432</v>
      </c>
      <c r="O624" s="558">
        <v>0</v>
      </c>
      <c r="P624" s="558">
        <v>4</v>
      </c>
      <c r="Q624" s="563">
        <v>4</v>
      </c>
      <c r="R624" s="558" t="s">
        <v>1055</v>
      </c>
      <c r="S624" s="558" t="s">
        <v>1154</v>
      </c>
      <c r="T624" s="562" t="s">
        <v>398</v>
      </c>
      <c r="U624" s="561">
        <v>41394</v>
      </c>
      <c r="V624" s="561"/>
      <c r="W624" s="558" t="s">
        <v>1439</v>
      </c>
      <c r="X624" s="562" t="s">
        <v>1432</v>
      </c>
      <c r="Y624" s="558" t="s">
        <v>1442</v>
      </c>
      <c r="Z624" s="558" t="s">
        <v>4694</v>
      </c>
      <c r="AA624" s="558" t="s">
        <v>1444</v>
      </c>
      <c r="AB624" s="558" t="s">
        <v>4720</v>
      </c>
      <c r="AC624" s="576">
        <v>6.6000000000000003E-2</v>
      </c>
      <c r="AD624" s="578" t="s">
        <v>1432</v>
      </c>
      <c r="AE624" s="578"/>
      <c r="AF624" s="579"/>
      <c r="AG624" s="517" t="s">
        <v>628</v>
      </c>
      <c r="AH624" s="560" t="s">
        <v>3904</v>
      </c>
      <c r="AI624" s="587"/>
      <c r="AJ624" s="560">
        <v>0</v>
      </c>
      <c r="AK624" s="560">
        <v>0</v>
      </c>
      <c r="AL624" s="560">
        <v>0</v>
      </c>
      <c r="AM624" s="560">
        <v>1</v>
      </c>
      <c r="AN624" s="560">
        <v>3</v>
      </c>
      <c r="AO624" s="560">
        <v>0</v>
      </c>
      <c r="AP624" s="560">
        <v>0</v>
      </c>
      <c r="AQ624" s="560">
        <v>0</v>
      </c>
      <c r="AR624" s="560">
        <v>0</v>
      </c>
      <c r="AS624" s="560">
        <v>0</v>
      </c>
      <c r="AT624" s="560">
        <v>1</v>
      </c>
      <c r="AU624" s="560">
        <v>3</v>
      </c>
      <c r="AV624" s="560">
        <v>0</v>
      </c>
      <c r="AW624" s="560">
        <v>0</v>
      </c>
      <c r="AX624" s="560">
        <v>0</v>
      </c>
      <c r="AY624" s="560">
        <v>0</v>
      </c>
      <c r="AZ624" s="560">
        <v>0</v>
      </c>
      <c r="BA624" s="560">
        <v>0</v>
      </c>
      <c r="BB624" s="560">
        <v>0</v>
      </c>
      <c r="BC624" s="560">
        <v>0</v>
      </c>
      <c r="BD624" s="560">
        <v>0</v>
      </c>
      <c r="BE624" s="560">
        <v>0</v>
      </c>
      <c r="BF624" s="560">
        <v>0</v>
      </c>
      <c r="BG624" s="560">
        <v>0</v>
      </c>
      <c r="BH624" s="560">
        <v>0</v>
      </c>
      <c r="BI624" s="560">
        <v>0</v>
      </c>
      <c r="BJ624" s="560">
        <v>0</v>
      </c>
      <c r="BK624" s="560">
        <v>0</v>
      </c>
      <c r="BL624" s="560">
        <v>0</v>
      </c>
      <c r="BM624" s="560">
        <v>0</v>
      </c>
      <c r="BN624" s="550" t="s">
        <v>4490</v>
      </c>
      <c r="BO624" s="551">
        <v>0</v>
      </c>
      <c r="BP624" s="519">
        <v>0</v>
      </c>
      <c r="BQ624" s="553">
        <v>1</v>
      </c>
      <c r="BR624" s="552">
        <v>1</v>
      </c>
      <c r="BS624" s="552">
        <v>1</v>
      </c>
      <c r="BT624" s="552">
        <v>1</v>
      </c>
      <c r="BU624" s="529">
        <v>0</v>
      </c>
      <c r="BV624" s="519">
        <v>0</v>
      </c>
      <c r="BW624" s="519">
        <v>0</v>
      </c>
      <c r="BX624" s="519">
        <v>0</v>
      </c>
      <c r="BY624" s="519">
        <v>0</v>
      </c>
      <c r="BZ624" s="519">
        <v>0</v>
      </c>
      <c r="CA624" s="519">
        <v>0</v>
      </c>
      <c r="CB624" s="519">
        <v>0</v>
      </c>
      <c r="CC624" s="519">
        <v>0</v>
      </c>
      <c r="CD624" s="519">
        <v>0</v>
      </c>
      <c r="CE624" s="519">
        <v>0</v>
      </c>
      <c r="CF624" s="519">
        <v>0</v>
      </c>
      <c r="CG624" s="519">
        <v>0</v>
      </c>
      <c r="CH624" s="519">
        <v>0</v>
      </c>
      <c r="CI624" s="519">
        <v>0</v>
      </c>
      <c r="CJ624" s="519">
        <v>0</v>
      </c>
      <c r="CK624" s="623">
        <f t="shared" si="9"/>
        <v>4</v>
      </c>
      <c r="CL624" s="554">
        <v>4</v>
      </c>
      <c r="CM624" s="554">
        <v>4</v>
      </c>
      <c r="CN624" s="554">
        <v>4</v>
      </c>
      <c r="CO624" s="524">
        <v>4</v>
      </c>
      <c r="CP624" s="726"/>
      <c r="CQ624" s="525" t="s">
        <v>4965</v>
      </c>
      <c r="CR624" s="584" t="s">
        <v>4965</v>
      </c>
      <c r="CS624" s="527" t="s">
        <v>4965</v>
      </c>
      <c r="CT624" s="527" t="s">
        <v>4965</v>
      </c>
      <c r="CU624" s="527" t="s">
        <v>4965</v>
      </c>
    </row>
    <row r="625" spans="1:99" s="71" customFormat="1" ht="12" customHeight="1" x14ac:dyDescent="0.2">
      <c r="A625" s="577" t="s">
        <v>1460</v>
      </c>
      <c r="B625" s="558" t="s">
        <v>1051</v>
      </c>
      <c r="C625" s="558" t="s">
        <v>1432</v>
      </c>
      <c r="D625" s="558" t="s">
        <v>1056</v>
      </c>
      <c r="E625" s="560" t="s">
        <v>1053</v>
      </c>
      <c r="F625" s="558" t="s">
        <v>1432</v>
      </c>
      <c r="G625" s="558" t="s">
        <v>1054</v>
      </c>
      <c r="H625" s="558" t="s">
        <v>2717</v>
      </c>
      <c r="I625" s="558" t="s">
        <v>1432</v>
      </c>
      <c r="J625" s="558">
        <v>526504</v>
      </c>
      <c r="K625" s="558">
        <v>175775</v>
      </c>
      <c r="L625" s="512" t="s">
        <v>4766</v>
      </c>
      <c r="M625" s="562" t="s">
        <v>1432</v>
      </c>
      <c r="N625" s="562" t="s">
        <v>1432</v>
      </c>
      <c r="O625" s="558">
        <v>0</v>
      </c>
      <c r="P625" s="558">
        <v>8</v>
      </c>
      <c r="Q625" s="563">
        <v>8</v>
      </c>
      <c r="R625" s="558" t="s">
        <v>1055</v>
      </c>
      <c r="S625" s="558" t="s">
        <v>1154</v>
      </c>
      <c r="T625" s="562" t="s">
        <v>398</v>
      </c>
      <c r="U625" s="561">
        <v>41394</v>
      </c>
      <c r="V625" s="561"/>
      <c r="W625" s="558" t="s">
        <v>1439</v>
      </c>
      <c r="X625" s="562" t="s">
        <v>1432</v>
      </c>
      <c r="Y625" s="558" t="s">
        <v>1442</v>
      </c>
      <c r="Z625" s="558" t="s">
        <v>4694</v>
      </c>
      <c r="AA625" s="558" t="s">
        <v>1444</v>
      </c>
      <c r="AB625" s="558" t="s">
        <v>4720</v>
      </c>
      <c r="AC625" s="576">
        <v>1.7999999999999999E-2</v>
      </c>
      <c r="AD625" s="578" t="s">
        <v>1432</v>
      </c>
      <c r="AE625" s="578"/>
      <c r="AF625" s="579"/>
      <c r="AG625" s="517" t="s">
        <v>1931</v>
      </c>
      <c r="AH625" s="560" t="s">
        <v>3905</v>
      </c>
      <c r="AI625" s="587"/>
      <c r="AJ625" s="560">
        <v>0</v>
      </c>
      <c r="AK625" s="560">
        <v>0</v>
      </c>
      <c r="AL625" s="560">
        <v>0</v>
      </c>
      <c r="AM625" s="560">
        <v>6</v>
      </c>
      <c r="AN625" s="560">
        <v>2</v>
      </c>
      <c r="AO625" s="560">
        <v>0</v>
      </c>
      <c r="AP625" s="560">
        <v>0</v>
      </c>
      <c r="AQ625" s="560">
        <v>0</v>
      </c>
      <c r="AR625" s="560">
        <v>0</v>
      </c>
      <c r="AS625" s="560">
        <v>0</v>
      </c>
      <c r="AT625" s="560">
        <v>6</v>
      </c>
      <c r="AU625" s="560">
        <v>2</v>
      </c>
      <c r="AV625" s="560">
        <v>0</v>
      </c>
      <c r="AW625" s="560">
        <v>0</v>
      </c>
      <c r="AX625" s="560">
        <v>0</v>
      </c>
      <c r="AY625" s="560">
        <v>0</v>
      </c>
      <c r="AZ625" s="560">
        <v>0</v>
      </c>
      <c r="BA625" s="560">
        <v>0</v>
      </c>
      <c r="BB625" s="560">
        <v>0</v>
      </c>
      <c r="BC625" s="560">
        <v>0</v>
      </c>
      <c r="BD625" s="560">
        <v>0</v>
      </c>
      <c r="BE625" s="560">
        <v>0</v>
      </c>
      <c r="BF625" s="560">
        <v>0</v>
      </c>
      <c r="BG625" s="560">
        <v>0</v>
      </c>
      <c r="BH625" s="560">
        <v>0</v>
      </c>
      <c r="BI625" s="560">
        <v>0</v>
      </c>
      <c r="BJ625" s="560">
        <v>0</v>
      </c>
      <c r="BK625" s="560">
        <v>0</v>
      </c>
      <c r="BL625" s="560">
        <v>0</v>
      </c>
      <c r="BM625" s="560">
        <v>0</v>
      </c>
      <c r="BN625" s="550" t="s">
        <v>4490</v>
      </c>
      <c r="BO625" s="551">
        <v>0</v>
      </c>
      <c r="BP625" s="519">
        <v>0</v>
      </c>
      <c r="BQ625" s="528">
        <v>0</v>
      </c>
      <c r="BR625" s="519">
        <v>0</v>
      </c>
      <c r="BS625" s="552">
        <v>2.6666666666666665</v>
      </c>
      <c r="BT625" s="552">
        <v>2.6666666666666701</v>
      </c>
      <c r="BU625" s="582">
        <v>2.6666666666666665</v>
      </c>
      <c r="BV625" s="519">
        <v>0</v>
      </c>
      <c r="BW625" s="519">
        <v>0</v>
      </c>
      <c r="BX625" s="519">
        <v>0</v>
      </c>
      <c r="BY625" s="519">
        <v>0</v>
      </c>
      <c r="BZ625" s="519">
        <v>0</v>
      </c>
      <c r="CA625" s="519">
        <v>0</v>
      </c>
      <c r="CB625" s="519">
        <v>0</v>
      </c>
      <c r="CC625" s="519">
        <v>0</v>
      </c>
      <c r="CD625" s="519">
        <v>0</v>
      </c>
      <c r="CE625" s="519">
        <v>0</v>
      </c>
      <c r="CF625" s="519">
        <v>0</v>
      </c>
      <c r="CG625" s="519">
        <v>0</v>
      </c>
      <c r="CH625" s="519">
        <v>0</v>
      </c>
      <c r="CI625" s="519">
        <v>0</v>
      </c>
      <c r="CJ625" s="519">
        <v>0</v>
      </c>
      <c r="CK625" s="623">
        <f t="shared" si="9"/>
        <v>8.0000000000000036</v>
      </c>
      <c r="CL625" s="554">
        <v>8.0000000000000036</v>
      </c>
      <c r="CM625" s="554">
        <v>8.0000000000000036</v>
      </c>
      <c r="CN625" s="554">
        <v>8.0000000000000036</v>
      </c>
      <c r="CO625" s="524">
        <v>5</v>
      </c>
      <c r="CP625" s="726"/>
      <c r="CQ625" s="525" t="s">
        <v>4965</v>
      </c>
      <c r="CR625" s="584" t="s">
        <v>4965</v>
      </c>
      <c r="CS625" s="527" t="s">
        <v>4965</v>
      </c>
      <c r="CT625" s="527" t="s">
        <v>4965</v>
      </c>
      <c r="CU625" s="527" t="s">
        <v>4965</v>
      </c>
    </row>
    <row r="626" spans="1:99" s="71" customFormat="1" ht="12" customHeight="1" x14ac:dyDescent="0.2">
      <c r="A626" s="577" t="s">
        <v>1460</v>
      </c>
      <c r="B626" s="558" t="s">
        <v>1051</v>
      </c>
      <c r="C626" s="558" t="s">
        <v>1432</v>
      </c>
      <c r="D626" s="558" t="s">
        <v>1057</v>
      </c>
      <c r="E626" s="560" t="s">
        <v>1053</v>
      </c>
      <c r="F626" s="558" t="s">
        <v>1432</v>
      </c>
      <c r="G626" s="558" t="s">
        <v>1054</v>
      </c>
      <c r="H626" s="558" t="s">
        <v>2717</v>
      </c>
      <c r="I626" s="558" t="s">
        <v>1432</v>
      </c>
      <c r="J626" s="558">
        <v>526504</v>
      </c>
      <c r="K626" s="558">
        <v>175775</v>
      </c>
      <c r="L626" s="512" t="s">
        <v>4766</v>
      </c>
      <c r="M626" s="562" t="s">
        <v>1432</v>
      </c>
      <c r="N626" s="562" t="s">
        <v>1432</v>
      </c>
      <c r="O626" s="558">
        <v>0</v>
      </c>
      <c r="P626" s="558">
        <v>13</v>
      </c>
      <c r="Q626" s="563">
        <v>13</v>
      </c>
      <c r="R626" s="558" t="s">
        <v>1055</v>
      </c>
      <c r="S626" s="558" t="s">
        <v>1154</v>
      </c>
      <c r="T626" s="562" t="s">
        <v>398</v>
      </c>
      <c r="U626" s="561">
        <v>41394</v>
      </c>
      <c r="V626" s="561"/>
      <c r="W626" s="558" t="s">
        <v>1439</v>
      </c>
      <c r="X626" s="562" t="s">
        <v>1432</v>
      </c>
      <c r="Y626" s="558" t="s">
        <v>1442</v>
      </c>
      <c r="Z626" s="558" t="s">
        <v>4694</v>
      </c>
      <c r="AA626" s="558" t="s">
        <v>1444</v>
      </c>
      <c r="AB626" s="558" t="s">
        <v>4720</v>
      </c>
      <c r="AC626" s="576">
        <v>4.8000000000000001E-2</v>
      </c>
      <c r="AD626" s="578" t="s">
        <v>1432</v>
      </c>
      <c r="AE626" s="578"/>
      <c r="AF626" s="579"/>
      <c r="AG626" s="517" t="s">
        <v>3063</v>
      </c>
      <c r="AH626" s="560" t="s">
        <v>1445</v>
      </c>
      <c r="AI626" s="587"/>
      <c r="AJ626" s="560">
        <v>0</v>
      </c>
      <c r="AK626" s="560">
        <v>0</v>
      </c>
      <c r="AL626" s="560">
        <v>0</v>
      </c>
      <c r="AM626" s="560">
        <v>8</v>
      </c>
      <c r="AN626" s="560">
        <v>5</v>
      </c>
      <c r="AO626" s="560">
        <v>0</v>
      </c>
      <c r="AP626" s="560">
        <v>0</v>
      </c>
      <c r="AQ626" s="560">
        <v>0</v>
      </c>
      <c r="AR626" s="560">
        <v>0</v>
      </c>
      <c r="AS626" s="560">
        <v>0</v>
      </c>
      <c r="AT626" s="560">
        <v>8</v>
      </c>
      <c r="AU626" s="560">
        <v>5</v>
      </c>
      <c r="AV626" s="560">
        <v>0</v>
      </c>
      <c r="AW626" s="560">
        <v>0</v>
      </c>
      <c r="AX626" s="560">
        <v>0</v>
      </c>
      <c r="AY626" s="560">
        <v>0</v>
      </c>
      <c r="AZ626" s="560">
        <v>0</v>
      </c>
      <c r="BA626" s="560">
        <v>0</v>
      </c>
      <c r="BB626" s="560">
        <v>0</v>
      </c>
      <c r="BC626" s="560">
        <v>0</v>
      </c>
      <c r="BD626" s="560">
        <v>0</v>
      </c>
      <c r="BE626" s="560">
        <v>0</v>
      </c>
      <c r="BF626" s="560">
        <v>0</v>
      </c>
      <c r="BG626" s="560">
        <v>0</v>
      </c>
      <c r="BH626" s="560">
        <v>0</v>
      </c>
      <c r="BI626" s="560">
        <v>0</v>
      </c>
      <c r="BJ626" s="560">
        <v>0</v>
      </c>
      <c r="BK626" s="560">
        <v>0</v>
      </c>
      <c r="BL626" s="560">
        <v>0</v>
      </c>
      <c r="BM626" s="560">
        <v>0</v>
      </c>
      <c r="BN626" s="550" t="s">
        <v>4490</v>
      </c>
      <c r="BO626" s="551">
        <v>0</v>
      </c>
      <c r="BP626" s="519">
        <v>0</v>
      </c>
      <c r="BQ626" s="528">
        <v>0</v>
      </c>
      <c r="BR626" s="519">
        <v>0</v>
      </c>
      <c r="BS626" s="552">
        <v>4.333333333333333</v>
      </c>
      <c r="BT626" s="552">
        <v>4.333333333333333</v>
      </c>
      <c r="BU626" s="582">
        <v>4.333333333333333</v>
      </c>
      <c r="BV626" s="519">
        <v>0</v>
      </c>
      <c r="BW626" s="519">
        <v>0</v>
      </c>
      <c r="BX626" s="519">
        <v>0</v>
      </c>
      <c r="BY626" s="519">
        <v>0</v>
      </c>
      <c r="BZ626" s="519">
        <v>0</v>
      </c>
      <c r="CA626" s="519">
        <v>0</v>
      </c>
      <c r="CB626" s="519">
        <v>0</v>
      </c>
      <c r="CC626" s="519">
        <v>0</v>
      </c>
      <c r="CD626" s="519">
        <v>0</v>
      </c>
      <c r="CE626" s="519">
        <v>0</v>
      </c>
      <c r="CF626" s="519">
        <v>0</v>
      </c>
      <c r="CG626" s="519">
        <v>0</v>
      </c>
      <c r="CH626" s="519">
        <v>0</v>
      </c>
      <c r="CI626" s="519">
        <v>0</v>
      </c>
      <c r="CJ626" s="519">
        <v>0</v>
      </c>
      <c r="CK626" s="623">
        <f t="shared" si="9"/>
        <v>13</v>
      </c>
      <c r="CL626" s="554">
        <v>13</v>
      </c>
      <c r="CM626" s="554">
        <v>13</v>
      </c>
      <c r="CN626" s="554">
        <v>13</v>
      </c>
      <c r="CO626" s="524">
        <v>5</v>
      </c>
      <c r="CP626" s="726"/>
      <c r="CQ626" s="525" t="s">
        <v>4965</v>
      </c>
      <c r="CR626" s="584" t="s">
        <v>4965</v>
      </c>
      <c r="CS626" s="527" t="s">
        <v>4965</v>
      </c>
      <c r="CT626" s="527" t="s">
        <v>4965</v>
      </c>
      <c r="CU626" s="527" t="s">
        <v>4965</v>
      </c>
    </row>
    <row r="627" spans="1:99" s="71" customFormat="1" ht="12" customHeight="1" x14ac:dyDescent="0.2">
      <c r="A627" s="577" t="s">
        <v>1460</v>
      </c>
      <c r="B627" s="558" t="s">
        <v>1058</v>
      </c>
      <c r="C627" s="558" t="s">
        <v>1432</v>
      </c>
      <c r="D627" s="558" t="s">
        <v>1432</v>
      </c>
      <c r="E627" s="560" t="s">
        <v>1432</v>
      </c>
      <c r="F627" s="558" t="s">
        <v>2504</v>
      </c>
      <c r="G627" s="558" t="s">
        <v>2888</v>
      </c>
      <c r="H627" s="558" t="s">
        <v>1435</v>
      </c>
      <c r="I627" s="558" t="s">
        <v>1059</v>
      </c>
      <c r="J627" s="558">
        <v>527921</v>
      </c>
      <c r="K627" s="558">
        <v>172463</v>
      </c>
      <c r="L627" s="512" t="s">
        <v>3083</v>
      </c>
      <c r="M627" s="562" t="s">
        <v>1432</v>
      </c>
      <c r="N627" s="562" t="s">
        <v>1432</v>
      </c>
      <c r="O627" s="558">
        <v>0</v>
      </c>
      <c r="P627" s="558">
        <v>1</v>
      </c>
      <c r="Q627" s="563">
        <v>1</v>
      </c>
      <c r="R627" s="558" t="s">
        <v>1060</v>
      </c>
      <c r="S627" s="558" t="s">
        <v>1438</v>
      </c>
      <c r="T627" s="562" t="s">
        <v>3525</v>
      </c>
      <c r="U627" s="561">
        <v>41313</v>
      </c>
      <c r="V627" s="561"/>
      <c r="W627" s="558" t="s">
        <v>1439</v>
      </c>
      <c r="X627" s="562" t="s">
        <v>1432</v>
      </c>
      <c r="Y627" s="558" t="s">
        <v>1442</v>
      </c>
      <c r="Z627" s="558" t="s">
        <v>3893</v>
      </c>
      <c r="AA627" s="558" t="s">
        <v>1444</v>
      </c>
      <c r="AB627" s="558" t="s">
        <v>1136</v>
      </c>
      <c r="AC627" s="576">
        <v>6.0000000000000001E-3</v>
      </c>
      <c r="AD627" s="578" t="s">
        <v>1432</v>
      </c>
      <c r="AE627" s="578"/>
      <c r="AF627" s="579"/>
      <c r="AG627" s="517" t="s">
        <v>3063</v>
      </c>
      <c r="AH627" s="560" t="s">
        <v>1445</v>
      </c>
      <c r="AI627" s="587"/>
      <c r="AJ627" s="560">
        <v>0</v>
      </c>
      <c r="AK627" s="560">
        <v>0</v>
      </c>
      <c r="AL627" s="560">
        <v>0</v>
      </c>
      <c r="AM627" s="560">
        <v>1</v>
      </c>
      <c r="AN627" s="560">
        <v>0</v>
      </c>
      <c r="AO627" s="560">
        <v>0</v>
      </c>
      <c r="AP627" s="560">
        <v>0</v>
      </c>
      <c r="AQ627" s="560">
        <v>0</v>
      </c>
      <c r="AR627" s="560">
        <v>0</v>
      </c>
      <c r="AS627" s="560">
        <v>0</v>
      </c>
      <c r="AT627" s="560">
        <v>1</v>
      </c>
      <c r="AU627" s="560">
        <v>0</v>
      </c>
      <c r="AV627" s="560">
        <v>0</v>
      </c>
      <c r="AW627" s="560">
        <v>0</v>
      </c>
      <c r="AX627" s="560">
        <v>0</v>
      </c>
      <c r="AY627" s="560">
        <v>0</v>
      </c>
      <c r="AZ627" s="560">
        <v>0</v>
      </c>
      <c r="BA627" s="560">
        <v>0</v>
      </c>
      <c r="BB627" s="560">
        <v>0</v>
      </c>
      <c r="BC627" s="560">
        <v>0</v>
      </c>
      <c r="BD627" s="560">
        <v>0</v>
      </c>
      <c r="BE627" s="560">
        <v>0</v>
      </c>
      <c r="BF627" s="560">
        <v>0</v>
      </c>
      <c r="BG627" s="560">
        <v>0</v>
      </c>
      <c r="BH627" s="560">
        <v>0</v>
      </c>
      <c r="BI627" s="560">
        <v>0</v>
      </c>
      <c r="BJ627" s="560">
        <v>0</v>
      </c>
      <c r="BK627" s="560">
        <v>0</v>
      </c>
      <c r="BL627" s="560">
        <v>0</v>
      </c>
      <c r="BM627" s="560">
        <v>0</v>
      </c>
      <c r="BN627" s="550" t="s">
        <v>4490</v>
      </c>
      <c r="BO627" s="551">
        <v>0</v>
      </c>
      <c r="BP627" s="519">
        <v>0</v>
      </c>
      <c r="BQ627" s="553">
        <v>0.25</v>
      </c>
      <c r="BR627" s="552">
        <v>0.25</v>
      </c>
      <c r="BS627" s="552">
        <v>0.25</v>
      </c>
      <c r="BT627" s="552">
        <v>0.25</v>
      </c>
      <c r="BU627" s="586">
        <v>0</v>
      </c>
      <c r="BV627" s="519">
        <v>0</v>
      </c>
      <c r="BW627" s="519">
        <v>0</v>
      </c>
      <c r="BX627" s="519">
        <v>0</v>
      </c>
      <c r="BY627" s="519">
        <v>0</v>
      </c>
      <c r="BZ627" s="519">
        <v>0</v>
      </c>
      <c r="CA627" s="519">
        <v>0</v>
      </c>
      <c r="CB627" s="519">
        <v>0</v>
      </c>
      <c r="CC627" s="519">
        <v>0</v>
      </c>
      <c r="CD627" s="519">
        <v>0</v>
      </c>
      <c r="CE627" s="519">
        <v>0</v>
      </c>
      <c r="CF627" s="519">
        <v>0</v>
      </c>
      <c r="CG627" s="519">
        <v>0</v>
      </c>
      <c r="CH627" s="519">
        <v>0</v>
      </c>
      <c r="CI627" s="519">
        <v>0</v>
      </c>
      <c r="CJ627" s="519">
        <v>0</v>
      </c>
      <c r="CK627" s="623">
        <f t="shared" si="9"/>
        <v>1</v>
      </c>
      <c r="CL627" s="554">
        <v>1</v>
      </c>
      <c r="CM627" s="554">
        <v>1</v>
      </c>
      <c r="CN627" s="554">
        <v>1</v>
      </c>
      <c r="CO627" s="524">
        <v>9</v>
      </c>
      <c r="CP627" s="726"/>
      <c r="CQ627" s="525" t="s">
        <v>4965</v>
      </c>
      <c r="CR627" s="584" t="s">
        <v>4965</v>
      </c>
      <c r="CS627" s="527" t="s">
        <v>4965</v>
      </c>
      <c r="CT627" s="527" t="s">
        <v>4965</v>
      </c>
      <c r="CU627" s="527" t="s">
        <v>4965</v>
      </c>
    </row>
    <row r="628" spans="1:99" s="71" customFormat="1" ht="12" customHeight="1" x14ac:dyDescent="0.2">
      <c r="A628" s="577" t="s">
        <v>1460</v>
      </c>
      <c r="B628" s="558" t="s">
        <v>1062</v>
      </c>
      <c r="C628" s="558" t="s">
        <v>1432</v>
      </c>
      <c r="D628" s="558" t="s">
        <v>1432</v>
      </c>
      <c r="E628" s="560" t="s">
        <v>1432</v>
      </c>
      <c r="F628" s="558" t="s">
        <v>1063</v>
      </c>
      <c r="G628" s="558" t="s">
        <v>2716</v>
      </c>
      <c r="H628" s="558" t="s">
        <v>2717</v>
      </c>
      <c r="I628" s="558" t="s">
        <v>2180</v>
      </c>
      <c r="J628" s="558">
        <v>527685</v>
      </c>
      <c r="K628" s="558">
        <v>175546</v>
      </c>
      <c r="L628" s="512" t="s">
        <v>3085</v>
      </c>
      <c r="M628" s="562" t="s">
        <v>1432</v>
      </c>
      <c r="N628" s="562" t="s">
        <v>1432</v>
      </c>
      <c r="O628" s="558">
        <v>1</v>
      </c>
      <c r="P628" s="558">
        <v>2</v>
      </c>
      <c r="Q628" s="563">
        <v>1</v>
      </c>
      <c r="R628" s="558" t="s">
        <v>2418</v>
      </c>
      <c r="S628" s="558" t="s">
        <v>1438</v>
      </c>
      <c r="T628" s="562" t="s">
        <v>2419</v>
      </c>
      <c r="U628" s="561">
        <v>41589</v>
      </c>
      <c r="V628" s="561"/>
      <c r="W628" s="558" t="s">
        <v>1439</v>
      </c>
      <c r="X628" s="562" t="s">
        <v>1432</v>
      </c>
      <c r="Y628" s="558" t="s">
        <v>1442</v>
      </c>
      <c r="Z628" s="558" t="s">
        <v>1453</v>
      </c>
      <c r="AA628" s="558" t="s">
        <v>1444</v>
      </c>
      <c r="AB628" s="558" t="s">
        <v>2723</v>
      </c>
      <c r="AC628" s="576">
        <v>1.0999999999999999E-2</v>
      </c>
      <c r="AD628" s="578" t="s">
        <v>1432</v>
      </c>
      <c r="AE628" s="578"/>
      <c r="AF628" s="579"/>
      <c r="AG628" s="517" t="s">
        <v>3063</v>
      </c>
      <c r="AH628" s="560" t="s">
        <v>1445</v>
      </c>
      <c r="AI628" s="587"/>
      <c r="AJ628" s="560">
        <v>0</v>
      </c>
      <c r="AK628" s="560">
        <v>0</v>
      </c>
      <c r="AL628" s="560">
        <v>0</v>
      </c>
      <c r="AM628" s="560">
        <v>1</v>
      </c>
      <c r="AN628" s="560">
        <v>-1</v>
      </c>
      <c r="AO628" s="560">
        <v>1</v>
      </c>
      <c r="AP628" s="560">
        <v>0</v>
      </c>
      <c r="AQ628" s="560">
        <v>0</v>
      </c>
      <c r="AR628" s="560">
        <v>0</v>
      </c>
      <c r="AS628" s="560">
        <v>0</v>
      </c>
      <c r="AT628" s="560">
        <v>1</v>
      </c>
      <c r="AU628" s="560">
        <v>-1</v>
      </c>
      <c r="AV628" s="560">
        <v>1</v>
      </c>
      <c r="AW628" s="560">
        <v>0</v>
      </c>
      <c r="AX628" s="560">
        <v>0</v>
      </c>
      <c r="AY628" s="560">
        <v>0</v>
      </c>
      <c r="AZ628" s="560">
        <v>0</v>
      </c>
      <c r="BA628" s="560">
        <v>0</v>
      </c>
      <c r="BB628" s="560">
        <v>0</v>
      </c>
      <c r="BC628" s="560">
        <v>0</v>
      </c>
      <c r="BD628" s="560">
        <v>0</v>
      </c>
      <c r="BE628" s="560">
        <v>0</v>
      </c>
      <c r="BF628" s="560">
        <v>0</v>
      </c>
      <c r="BG628" s="560">
        <v>0</v>
      </c>
      <c r="BH628" s="560">
        <v>0</v>
      </c>
      <c r="BI628" s="560">
        <v>0</v>
      </c>
      <c r="BJ628" s="560">
        <v>0</v>
      </c>
      <c r="BK628" s="560">
        <v>0</v>
      </c>
      <c r="BL628" s="560">
        <v>0</v>
      </c>
      <c r="BM628" s="560">
        <v>0</v>
      </c>
      <c r="BN628" s="550" t="s">
        <v>4490</v>
      </c>
      <c r="BO628" s="551">
        <v>0</v>
      </c>
      <c r="BP628" s="519">
        <v>0</v>
      </c>
      <c r="BQ628" s="553">
        <v>0.25</v>
      </c>
      <c r="BR628" s="552">
        <v>0.25</v>
      </c>
      <c r="BS628" s="552">
        <v>0.25</v>
      </c>
      <c r="BT628" s="552">
        <v>0.25</v>
      </c>
      <c r="BU628" s="586">
        <v>0</v>
      </c>
      <c r="BV628" s="519">
        <v>0</v>
      </c>
      <c r="BW628" s="519">
        <v>0</v>
      </c>
      <c r="BX628" s="519">
        <v>0</v>
      </c>
      <c r="BY628" s="519">
        <v>0</v>
      </c>
      <c r="BZ628" s="519">
        <v>0</v>
      </c>
      <c r="CA628" s="519">
        <v>0</v>
      </c>
      <c r="CB628" s="519">
        <v>0</v>
      </c>
      <c r="CC628" s="519">
        <v>0</v>
      </c>
      <c r="CD628" s="519">
        <v>0</v>
      </c>
      <c r="CE628" s="519">
        <v>0</v>
      </c>
      <c r="CF628" s="519">
        <v>0</v>
      </c>
      <c r="CG628" s="519">
        <v>0</v>
      </c>
      <c r="CH628" s="519">
        <v>0</v>
      </c>
      <c r="CI628" s="519">
        <v>0</v>
      </c>
      <c r="CJ628" s="519">
        <v>0</v>
      </c>
      <c r="CK628" s="623">
        <f t="shared" si="9"/>
        <v>1</v>
      </c>
      <c r="CL628" s="554">
        <v>1</v>
      </c>
      <c r="CM628" s="554">
        <v>1</v>
      </c>
      <c r="CN628" s="554">
        <v>1</v>
      </c>
      <c r="CO628" s="524">
        <v>9</v>
      </c>
      <c r="CP628" s="726"/>
      <c r="CQ628" s="530" t="s">
        <v>1940</v>
      </c>
      <c r="CR628" s="584" t="s">
        <v>4965</v>
      </c>
      <c r="CS628" s="527" t="s">
        <v>4965</v>
      </c>
      <c r="CT628" s="527" t="s">
        <v>4965</v>
      </c>
      <c r="CU628" s="527" t="s">
        <v>4965</v>
      </c>
    </row>
    <row r="629" spans="1:99" s="71" customFormat="1" ht="12" customHeight="1" x14ac:dyDescent="0.2">
      <c r="A629" s="577" t="s">
        <v>1460</v>
      </c>
      <c r="B629" s="558" t="s">
        <v>2421</v>
      </c>
      <c r="C629" s="558" t="s">
        <v>1432</v>
      </c>
      <c r="D629" s="558" t="s">
        <v>1432</v>
      </c>
      <c r="E629" s="560" t="s">
        <v>1432</v>
      </c>
      <c r="F629" s="558" t="s">
        <v>2115</v>
      </c>
      <c r="G629" s="558" t="s">
        <v>2422</v>
      </c>
      <c r="H629" s="558" t="s">
        <v>1458</v>
      </c>
      <c r="I629" s="558" t="s">
        <v>2423</v>
      </c>
      <c r="J629" s="558">
        <v>522196</v>
      </c>
      <c r="K629" s="558">
        <v>174017</v>
      </c>
      <c r="L629" s="512" t="s">
        <v>3068</v>
      </c>
      <c r="M629" s="562" t="s">
        <v>1432</v>
      </c>
      <c r="N629" s="562" t="s">
        <v>1432</v>
      </c>
      <c r="O629" s="558">
        <v>1</v>
      </c>
      <c r="P629" s="558">
        <v>1</v>
      </c>
      <c r="Q629" s="563">
        <v>0</v>
      </c>
      <c r="R629" s="558" t="s">
        <v>2424</v>
      </c>
      <c r="S629" s="558" t="s">
        <v>1438</v>
      </c>
      <c r="T629" s="562" t="s">
        <v>2425</v>
      </c>
      <c r="U629" s="561">
        <v>41380</v>
      </c>
      <c r="V629" s="561"/>
      <c r="W629" s="558" t="s">
        <v>1439</v>
      </c>
      <c r="X629" s="562" t="s">
        <v>1432</v>
      </c>
      <c r="Y629" s="558" t="s">
        <v>1442</v>
      </c>
      <c r="Z629" s="558" t="s">
        <v>1443</v>
      </c>
      <c r="AA629" s="558" t="s">
        <v>1444</v>
      </c>
      <c r="AB629" s="558" t="s">
        <v>2713</v>
      </c>
      <c r="AC629" s="576">
        <v>7.6999999999999999E-2</v>
      </c>
      <c r="AD629" s="578" t="s">
        <v>1432</v>
      </c>
      <c r="AE629" s="578"/>
      <c r="AF629" s="579"/>
      <c r="AG629" s="517" t="s">
        <v>3063</v>
      </c>
      <c r="AH629" s="560" t="s">
        <v>1445</v>
      </c>
      <c r="AI629" s="587"/>
      <c r="AJ629" s="560">
        <v>0</v>
      </c>
      <c r="AK629" s="560">
        <v>1</v>
      </c>
      <c r="AL629" s="560">
        <v>0</v>
      </c>
      <c r="AM629" s="560">
        <v>0</v>
      </c>
      <c r="AN629" s="560">
        <v>0</v>
      </c>
      <c r="AO629" s="560">
        <v>-1</v>
      </c>
      <c r="AP629" s="560">
        <v>1</v>
      </c>
      <c r="AQ629" s="560">
        <v>0</v>
      </c>
      <c r="AR629" s="560">
        <v>0</v>
      </c>
      <c r="AS629" s="560">
        <v>0</v>
      </c>
      <c r="AT629" s="560">
        <v>0</v>
      </c>
      <c r="AU629" s="560">
        <v>0</v>
      </c>
      <c r="AV629" s="560">
        <v>0</v>
      </c>
      <c r="AW629" s="560">
        <v>0</v>
      </c>
      <c r="AX629" s="560">
        <v>0</v>
      </c>
      <c r="AY629" s="560">
        <v>0</v>
      </c>
      <c r="AZ629" s="560">
        <v>0</v>
      </c>
      <c r="BA629" s="560">
        <v>0</v>
      </c>
      <c r="BB629" s="560">
        <v>0</v>
      </c>
      <c r="BC629" s="560">
        <v>-1</v>
      </c>
      <c r="BD629" s="560">
        <v>1</v>
      </c>
      <c r="BE629" s="560">
        <v>0</v>
      </c>
      <c r="BF629" s="560">
        <v>0</v>
      </c>
      <c r="BG629" s="560">
        <v>0</v>
      </c>
      <c r="BH629" s="560">
        <v>0</v>
      </c>
      <c r="BI629" s="560">
        <v>0</v>
      </c>
      <c r="BJ629" s="560">
        <v>0</v>
      </c>
      <c r="BK629" s="560">
        <v>0</v>
      </c>
      <c r="BL629" s="560">
        <v>0</v>
      </c>
      <c r="BM629" s="560">
        <v>0</v>
      </c>
      <c r="BN629" s="728"/>
      <c r="BO629" s="518">
        <v>0</v>
      </c>
      <c r="BP629" s="585">
        <v>0</v>
      </c>
      <c r="BQ629" s="593">
        <v>0</v>
      </c>
      <c r="BR629" s="585">
        <v>0</v>
      </c>
      <c r="BS629" s="585">
        <v>0</v>
      </c>
      <c r="BT629" s="585">
        <v>0</v>
      </c>
      <c r="BU629" s="586">
        <v>0</v>
      </c>
      <c r="BV629" s="519">
        <v>0</v>
      </c>
      <c r="BW629" s="519">
        <v>0</v>
      </c>
      <c r="BX629" s="519">
        <v>0</v>
      </c>
      <c r="BY629" s="519">
        <v>0</v>
      </c>
      <c r="BZ629" s="519">
        <v>0</v>
      </c>
      <c r="CA629" s="519">
        <v>0</v>
      </c>
      <c r="CB629" s="519">
        <v>0</v>
      </c>
      <c r="CC629" s="519">
        <v>0</v>
      </c>
      <c r="CD629" s="519">
        <v>0</v>
      </c>
      <c r="CE629" s="519">
        <v>0</v>
      </c>
      <c r="CF629" s="519">
        <v>0</v>
      </c>
      <c r="CG629" s="519">
        <v>0</v>
      </c>
      <c r="CH629" s="519">
        <v>0</v>
      </c>
      <c r="CI629" s="519">
        <v>0</v>
      </c>
      <c r="CJ629" s="519">
        <v>0</v>
      </c>
      <c r="CK629" s="623">
        <f t="shared" si="9"/>
        <v>0</v>
      </c>
      <c r="CL629" s="523">
        <v>0</v>
      </c>
      <c r="CM629" s="523">
        <v>0</v>
      </c>
      <c r="CN629" s="523">
        <v>0</v>
      </c>
      <c r="CO629" s="524">
        <v>4</v>
      </c>
      <c r="CP629" s="524" t="s">
        <v>1938</v>
      </c>
      <c r="CQ629" s="525" t="s">
        <v>4965</v>
      </c>
      <c r="CR629" s="584" t="s">
        <v>4965</v>
      </c>
      <c r="CS629" s="527" t="s">
        <v>4965</v>
      </c>
      <c r="CT629" s="527" t="s">
        <v>4965</v>
      </c>
      <c r="CU629" s="527" t="s">
        <v>4965</v>
      </c>
    </row>
    <row r="630" spans="1:99" s="71" customFormat="1" ht="12" customHeight="1" x14ac:dyDescent="0.2">
      <c r="A630" s="577" t="s">
        <v>1460</v>
      </c>
      <c r="B630" s="558" t="s">
        <v>2426</v>
      </c>
      <c r="C630" s="558" t="s">
        <v>1432</v>
      </c>
      <c r="D630" s="558" t="s">
        <v>1432</v>
      </c>
      <c r="E630" s="560" t="s">
        <v>1432</v>
      </c>
      <c r="F630" s="558" t="s">
        <v>1125</v>
      </c>
      <c r="G630" s="558" t="s">
        <v>3313</v>
      </c>
      <c r="H630" s="558" t="s">
        <v>1458</v>
      </c>
      <c r="I630" s="558" t="s">
        <v>2427</v>
      </c>
      <c r="J630" s="558">
        <v>524769</v>
      </c>
      <c r="K630" s="558">
        <v>175151</v>
      </c>
      <c r="L630" s="512" t="s">
        <v>3088</v>
      </c>
      <c r="M630" s="562" t="s">
        <v>1432</v>
      </c>
      <c r="N630" s="562" t="s">
        <v>1432</v>
      </c>
      <c r="O630" s="558">
        <v>0</v>
      </c>
      <c r="P630" s="558">
        <v>1</v>
      </c>
      <c r="Q630" s="563">
        <v>1</v>
      </c>
      <c r="R630" s="558" t="s">
        <v>2428</v>
      </c>
      <c r="S630" s="558" t="s">
        <v>1438</v>
      </c>
      <c r="T630" s="562" t="s">
        <v>2429</v>
      </c>
      <c r="U630" s="561">
        <v>41367</v>
      </c>
      <c r="V630" s="561"/>
      <c r="W630" s="558" t="s">
        <v>1439</v>
      </c>
      <c r="X630" s="562" t="s">
        <v>1432</v>
      </c>
      <c r="Y630" s="558" t="s">
        <v>1442</v>
      </c>
      <c r="Z630" s="558" t="s">
        <v>4694</v>
      </c>
      <c r="AA630" s="558" t="s">
        <v>1444</v>
      </c>
      <c r="AB630" s="558" t="s">
        <v>1136</v>
      </c>
      <c r="AC630" s="576">
        <v>1.2999999999999999E-2</v>
      </c>
      <c r="AD630" s="578" t="s">
        <v>1432</v>
      </c>
      <c r="AE630" s="578"/>
      <c r="AF630" s="579"/>
      <c r="AG630" s="517" t="s">
        <v>3063</v>
      </c>
      <c r="AH630" s="560" t="s">
        <v>1445</v>
      </c>
      <c r="AI630" s="587"/>
      <c r="AJ630" s="560">
        <v>0</v>
      </c>
      <c r="AK630" s="560">
        <v>0</v>
      </c>
      <c r="AL630" s="560">
        <v>0</v>
      </c>
      <c r="AM630" s="560">
        <v>0</v>
      </c>
      <c r="AN630" s="560">
        <v>1</v>
      </c>
      <c r="AO630" s="560">
        <v>0</v>
      </c>
      <c r="AP630" s="560">
        <v>0</v>
      </c>
      <c r="AQ630" s="560">
        <v>0</v>
      </c>
      <c r="AR630" s="560">
        <v>0</v>
      </c>
      <c r="AS630" s="560">
        <v>0</v>
      </c>
      <c r="AT630" s="560">
        <v>0</v>
      </c>
      <c r="AU630" s="560">
        <v>1</v>
      </c>
      <c r="AV630" s="560">
        <v>0</v>
      </c>
      <c r="AW630" s="560">
        <v>0</v>
      </c>
      <c r="AX630" s="560">
        <v>0</v>
      </c>
      <c r="AY630" s="560">
        <v>0</v>
      </c>
      <c r="AZ630" s="560">
        <v>0</v>
      </c>
      <c r="BA630" s="560">
        <v>0</v>
      </c>
      <c r="BB630" s="560">
        <v>0</v>
      </c>
      <c r="BC630" s="560">
        <v>0</v>
      </c>
      <c r="BD630" s="560">
        <v>0</v>
      </c>
      <c r="BE630" s="560">
        <v>0</v>
      </c>
      <c r="BF630" s="560">
        <v>0</v>
      </c>
      <c r="BG630" s="560">
        <v>0</v>
      </c>
      <c r="BH630" s="560">
        <v>0</v>
      </c>
      <c r="BI630" s="560">
        <v>0</v>
      </c>
      <c r="BJ630" s="560">
        <v>0</v>
      </c>
      <c r="BK630" s="560">
        <v>0</v>
      </c>
      <c r="BL630" s="560">
        <v>0</v>
      </c>
      <c r="BM630" s="560">
        <v>0</v>
      </c>
      <c r="BN630" s="550" t="s">
        <v>4490</v>
      </c>
      <c r="BO630" s="551">
        <v>0</v>
      </c>
      <c r="BP630" s="519">
        <v>0</v>
      </c>
      <c r="BQ630" s="553">
        <v>0.25</v>
      </c>
      <c r="BR630" s="552">
        <v>0.25</v>
      </c>
      <c r="BS630" s="552">
        <v>0.25</v>
      </c>
      <c r="BT630" s="552">
        <v>0.25</v>
      </c>
      <c r="BU630" s="586">
        <v>0</v>
      </c>
      <c r="BV630" s="519">
        <v>0</v>
      </c>
      <c r="BW630" s="519">
        <v>0</v>
      </c>
      <c r="BX630" s="519">
        <v>0</v>
      </c>
      <c r="BY630" s="519">
        <v>0</v>
      </c>
      <c r="BZ630" s="519">
        <v>0</v>
      </c>
      <c r="CA630" s="519">
        <v>0</v>
      </c>
      <c r="CB630" s="519">
        <v>0</v>
      </c>
      <c r="CC630" s="519">
        <v>0</v>
      </c>
      <c r="CD630" s="519">
        <v>0</v>
      </c>
      <c r="CE630" s="519">
        <v>0</v>
      </c>
      <c r="CF630" s="519">
        <v>0</v>
      </c>
      <c r="CG630" s="519">
        <v>0</v>
      </c>
      <c r="CH630" s="519">
        <v>0</v>
      </c>
      <c r="CI630" s="519">
        <v>0</v>
      </c>
      <c r="CJ630" s="519">
        <v>0</v>
      </c>
      <c r="CK630" s="623">
        <f t="shared" si="9"/>
        <v>1</v>
      </c>
      <c r="CL630" s="554">
        <v>1</v>
      </c>
      <c r="CM630" s="554">
        <v>1</v>
      </c>
      <c r="CN630" s="554">
        <v>1</v>
      </c>
      <c r="CO630" s="524">
        <v>4</v>
      </c>
      <c r="CP630" s="726"/>
      <c r="CQ630" s="525" t="s">
        <v>4965</v>
      </c>
      <c r="CR630" s="584" t="s">
        <v>4965</v>
      </c>
      <c r="CS630" s="527" t="s">
        <v>4965</v>
      </c>
      <c r="CT630" s="527" t="s">
        <v>4965</v>
      </c>
      <c r="CU630" s="527" t="s">
        <v>4965</v>
      </c>
    </row>
    <row r="631" spans="1:99" s="71" customFormat="1" ht="12" customHeight="1" x14ac:dyDescent="0.2">
      <c r="A631" s="577" t="s">
        <v>1460</v>
      </c>
      <c r="B631" s="558" t="s">
        <v>2431</v>
      </c>
      <c r="C631" s="558" t="s">
        <v>1432</v>
      </c>
      <c r="D631" s="558" t="s">
        <v>1432</v>
      </c>
      <c r="E631" s="560" t="s">
        <v>1432</v>
      </c>
      <c r="F631" s="558" t="s">
        <v>3060</v>
      </c>
      <c r="G631" s="558" t="s">
        <v>2432</v>
      </c>
      <c r="H631" s="558" t="s">
        <v>1435</v>
      </c>
      <c r="I631" s="558" t="s">
        <v>2433</v>
      </c>
      <c r="J631" s="558">
        <v>527166</v>
      </c>
      <c r="K631" s="558">
        <v>171758</v>
      </c>
      <c r="L631" s="512" t="s">
        <v>3069</v>
      </c>
      <c r="M631" s="562" t="s">
        <v>1432</v>
      </c>
      <c r="N631" s="562" t="s">
        <v>1432</v>
      </c>
      <c r="O631" s="558">
        <v>2</v>
      </c>
      <c r="P631" s="558">
        <v>3</v>
      </c>
      <c r="Q631" s="563">
        <v>1</v>
      </c>
      <c r="R631" s="558" t="s">
        <v>2434</v>
      </c>
      <c r="S631" s="558" t="s">
        <v>1574</v>
      </c>
      <c r="T631" s="562" t="s">
        <v>4769</v>
      </c>
      <c r="U631" s="561">
        <v>41317</v>
      </c>
      <c r="V631" s="561"/>
      <c r="W631" s="558" t="s">
        <v>1439</v>
      </c>
      <c r="X631" s="562" t="s">
        <v>1432</v>
      </c>
      <c r="Y631" s="558" t="s">
        <v>1442</v>
      </c>
      <c r="Z631" s="558" t="s">
        <v>1453</v>
      </c>
      <c r="AA631" s="558" t="s">
        <v>1444</v>
      </c>
      <c r="AB631" s="558" t="s">
        <v>2723</v>
      </c>
      <c r="AC631" s="576">
        <v>1.4999999999999999E-2</v>
      </c>
      <c r="AD631" s="578" t="s">
        <v>1432</v>
      </c>
      <c r="AE631" s="578"/>
      <c r="AF631" s="579"/>
      <c r="AG631" s="517" t="s">
        <v>3063</v>
      </c>
      <c r="AH631" s="560" t="s">
        <v>1445</v>
      </c>
      <c r="AI631" s="587"/>
      <c r="AJ631" s="560">
        <v>0</v>
      </c>
      <c r="AK631" s="560">
        <v>0</v>
      </c>
      <c r="AL631" s="560">
        <v>1</v>
      </c>
      <c r="AM631" s="560">
        <v>0</v>
      </c>
      <c r="AN631" s="560">
        <v>0</v>
      </c>
      <c r="AO631" s="560">
        <v>0</v>
      </c>
      <c r="AP631" s="560">
        <v>0</v>
      </c>
      <c r="AQ631" s="560">
        <v>0</v>
      </c>
      <c r="AR631" s="560">
        <v>0</v>
      </c>
      <c r="AS631" s="560">
        <v>1</v>
      </c>
      <c r="AT631" s="560">
        <v>0</v>
      </c>
      <c r="AU631" s="560">
        <v>0</v>
      </c>
      <c r="AV631" s="560">
        <v>0</v>
      </c>
      <c r="AW631" s="560">
        <v>0</v>
      </c>
      <c r="AX631" s="560">
        <v>0</v>
      </c>
      <c r="AY631" s="560">
        <v>0</v>
      </c>
      <c r="AZ631" s="560">
        <v>0</v>
      </c>
      <c r="BA631" s="560">
        <v>0</v>
      </c>
      <c r="BB631" s="560">
        <v>0</v>
      </c>
      <c r="BC631" s="560">
        <v>0</v>
      </c>
      <c r="BD631" s="560">
        <v>0</v>
      </c>
      <c r="BE631" s="560">
        <v>0</v>
      </c>
      <c r="BF631" s="560">
        <v>0</v>
      </c>
      <c r="BG631" s="560">
        <v>0</v>
      </c>
      <c r="BH631" s="560">
        <v>0</v>
      </c>
      <c r="BI631" s="560">
        <v>0</v>
      </c>
      <c r="BJ631" s="560">
        <v>0</v>
      </c>
      <c r="BK631" s="560">
        <v>0</v>
      </c>
      <c r="BL631" s="560">
        <v>0</v>
      </c>
      <c r="BM631" s="560">
        <v>0</v>
      </c>
      <c r="BN631" s="550" t="s">
        <v>4490</v>
      </c>
      <c r="BO631" s="551">
        <v>0</v>
      </c>
      <c r="BP631" s="519">
        <v>0</v>
      </c>
      <c r="BQ631" s="553">
        <v>0.25</v>
      </c>
      <c r="BR631" s="552">
        <v>0.25</v>
      </c>
      <c r="BS631" s="552">
        <v>0.25</v>
      </c>
      <c r="BT631" s="552">
        <v>0.25</v>
      </c>
      <c r="BU631" s="586">
        <v>0</v>
      </c>
      <c r="BV631" s="519">
        <v>0</v>
      </c>
      <c r="BW631" s="519">
        <v>0</v>
      </c>
      <c r="BX631" s="519">
        <v>0</v>
      </c>
      <c r="BY631" s="519">
        <v>0</v>
      </c>
      <c r="BZ631" s="519">
        <v>0</v>
      </c>
      <c r="CA631" s="519">
        <v>0</v>
      </c>
      <c r="CB631" s="519">
        <v>0</v>
      </c>
      <c r="CC631" s="519">
        <v>0</v>
      </c>
      <c r="CD631" s="519">
        <v>0</v>
      </c>
      <c r="CE631" s="519">
        <v>0</v>
      </c>
      <c r="CF631" s="519">
        <v>0</v>
      </c>
      <c r="CG631" s="519">
        <v>0</v>
      </c>
      <c r="CH631" s="519">
        <v>0</v>
      </c>
      <c r="CI631" s="519">
        <v>0</v>
      </c>
      <c r="CJ631" s="519">
        <v>0</v>
      </c>
      <c r="CK631" s="623">
        <f t="shared" si="9"/>
        <v>1</v>
      </c>
      <c r="CL631" s="554">
        <v>1</v>
      </c>
      <c r="CM631" s="554">
        <v>1</v>
      </c>
      <c r="CN631" s="554">
        <v>1</v>
      </c>
      <c r="CO631" s="524">
        <v>9</v>
      </c>
      <c r="CP631" s="524" t="s">
        <v>1938</v>
      </c>
      <c r="CQ631" s="525" t="s">
        <v>4965</v>
      </c>
      <c r="CR631" s="584" t="s">
        <v>4965</v>
      </c>
      <c r="CS631" s="527" t="s">
        <v>4965</v>
      </c>
      <c r="CT631" s="527" t="s">
        <v>4965</v>
      </c>
      <c r="CU631" s="527" t="s">
        <v>4965</v>
      </c>
    </row>
    <row r="632" spans="1:99" s="71" customFormat="1" ht="12" customHeight="1" x14ac:dyDescent="0.2">
      <c r="A632" s="577" t="s">
        <v>1460</v>
      </c>
      <c r="B632" s="558" t="s">
        <v>2435</v>
      </c>
      <c r="C632" s="558" t="s">
        <v>1432</v>
      </c>
      <c r="D632" s="558" t="s">
        <v>1432</v>
      </c>
      <c r="E632" s="560" t="s">
        <v>1432</v>
      </c>
      <c r="F632" s="558" t="s">
        <v>4735</v>
      </c>
      <c r="G632" s="558" t="s">
        <v>2436</v>
      </c>
      <c r="H632" s="558" t="s">
        <v>1435</v>
      </c>
      <c r="I632" s="558" t="s">
        <v>2437</v>
      </c>
      <c r="J632" s="558">
        <v>528045</v>
      </c>
      <c r="K632" s="558">
        <v>172866</v>
      </c>
      <c r="L632" s="512" t="s">
        <v>3083</v>
      </c>
      <c r="M632" s="562" t="s">
        <v>1432</v>
      </c>
      <c r="N632" s="562" t="s">
        <v>1432</v>
      </c>
      <c r="O632" s="558">
        <v>1</v>
      </c>
      <c r="P632" s="558">
        <v>2</v>
      </c>
      <c r="Q632" s="563">
        <v>1</v>
      </c>
      <c r="R632" s="558" t="s">
        <v>2438</v>
      </c>
      <c r="S632" s="558" t="s">
        <v>1438</v>
      </c>
      <c r="T632" s="562" t="s">
        <v>4746</v>
      </c>
      <c r="U632" s="561">
        <v>41379</v>
      </c>
      <c r="V632" s="561"/>
      <c r="W632" s="558" t="s">
        <v>1439</v>
      </c>
      <c r="X632" s="562" t="s">
        <v>1432</v>
      </c>
      <c r="Y632" s="558" t="s">
        <v>1442</v>
      </c>
      <c r="Z632" s="558" t="s">
        <v>1453</v>
      </c>
      <c r="AA632" s="558" t="s">
        <v>1444</v>
      </c>
      <c r="AB632" s="558" t="s">
        <v>1454</v>
      </c>
      <c r="AC632" s="576">
        <v>1.7999999999999999E-2</v>
      </c>
      <c r="AD632" s="578" t="s">
        <v>1432</v>
      </c>
      <c r="AE632" s="578"/>
      <c r="AF632" s="579"/>
      <c r="AG632" s="517" t="s">
        <v>3063</v>
      </c>
      <c r="AH632" s="560" t="s">
        <v>1445</v>
      </c>
      <c r="AI632" s="587"/>
      <c r="AJ632" s="560">
        <v>0</v>
      </c>
      <c r="AK632" s="560">
        <v>0</v>
      </c>
      <c r="AL632" s="560">
        <v>0</v>
      </c>
      <c r="AM632" s="560">
        <v>0</v>
      </c>
      <c r="AN632" s="560">
        <v>1</v>
      </c>
      <c r="AO632" s="560">
        <v>0</v>
      </c>
      <c r="AP632" s="560">
        <v>0</v>
      </c>
      <c r="AQ632" s="560">
        <v>0</v>
      </c>
      <c r="AR632" s="560">
        <v>0</v>
      </c>
      <c r="AS632" s="560">
        <v>0</v>
      </c>
      <c r="AT632" s="560">
        <v>0</v>
      </c>
      <c r="AU632" s="560">
        <v>1</v>
      </c>
      <c r="AV632" s="560">
        <v>1</v>
      </c>
      <c r="AW632" s="560">
        <v>0</v>
      </c>
      <c r="AX632" s="560">
        <v>0</v>
      </c>
      <c r="AY632" s="560">
        <v>0</v>
      </c>
      <c r="AZ632" s="560">
        <v>0</v>
      </c>
      <c r="BA632" s="560">
        <v>0</v>
      </c>
      <c r="BB632" s="560">
        <v>0</v>
      </c>
      <c r="BC632" s="560">
        <v>-1</v>
      </c>
      <c r="BD632" s="560">
        <v>0</v>
      </c>
      <c r="BE632" s="560">
        <v>0</v>
      </c>
      <c r="BF632" s="560">
        <v>0</v>
      </c>
      <c r="BG632" s="560">
        <v>0</v>
      </c>
      <c r="BH632" s="560">
        <v>0</v>
      </c>
      <c r="BI632" s="560">
        <v>0</v>
      </c>
      <c r="BJ632" s="560">
        <v>0</v>
      </c>
      <c r="BK632" s="560">
        <v>0</v>
      </c>
      <c r="BL632" s="560">
        <v>0</v>
      </c>
      <c r="BM632" s="560">
        <v>0</v>
      </c>
      <c r="BN632" s="550" t="s">
        <v>4490</v>
      </c>
      <c r="BO632" s="551">
        <v>0</v>
      </c>
      <c r="BP632" s="519">
        <v>0</v>
      </c>
      <c r="BQ632" s="553">
        <v>0.25</v>
      </c>
      <c r="BR632" s="552">
        <v>0.25</v>
      </c>
      <c r="BS632" s="552">
        <v>0.25</v>
      </c>
      <c r="BT632" s="552">
        <v>0.25</v>
      </c>
      <c r="BU632" s="586">
        <v>0</v>
      </c>
      <c r="BV632" s="519">
        <v>0</v>
      </c>
      <c r="BW632" s="519">
        <v>0</v>
      </c>
      <c r="BX632" s="519">
        <v>0</v>
      </c>
      <c r="BY632" s="519">
        <v>0</v>
      </c>
      <c r="BZ632" s="519">
        <v>0</v>
      </c>
      <c r="CA632" s="519">
        <v>0</v>
      </c>
      <c r="CB632" s="519">
        <v>0</v>
      </c>
      <c r="CC632" s="519">
        <v>0</v>
      </c>
      <c r="CD632" s="519">
        <v>0</v>
      </c>
      <c r="CE632" s="519">
        <v>0</v>
      </c>
      <c r="CF632" s="519">
        <v>0</v>
      </c>
      <c r="CG632" s="519">
        <v>0</v>
      </c>
      <c r="CH632" s="519">
        <v>0</v>
      </c>
      <c r="CI632" s="519">
        <v>0</v>
      </c>
      <c r="CJ632" s="519">
        <v>0</v>
      </c>
      <c r="CK632" s="623">
        <f t="shared" si="9"/>
        <v>1</v>
      </c>
      <c r="CL632" s="554">
        <v>1</v>
      </c>
      <c r="CM632" s="554">
        <v>1</v>
      </c>
      <c r="CN632" s="554">
        <v>1</v>
      </c>
      <c r="CO632" s="524">
        <v>9</v>
      </c>
      <c r="CP632" s="726"/>
      <c r="CQ632" s="525" t="s">
        <v>4965</v>
      </c>
      <c r="CR632" s="584" t="s">
        <v>4965</v>
      </c>
      <c r="CS632" s="527" t="s">
        <v>4965</v>
      </c>
      <c r="CT632" s="527" t="s">
        <v>4965</v>
      </c>
      <c r="CU632" s="527" t="s">
        <v>4965</v>
      </c>
    </row>
    <row r="633" spans="1:99" s="71" customFormat="1" ht="12" customHeight="1" x14ac:dyDescent="0.2">
      <c r="A633" s="577" t="s">
        <v>1460</v>
      </c>
      <c r="B633" s="558" t="s">
        <v>2439</v>
      </c>
      <c r="C633" s="558" t="s">
        <v>1432</v>
      </c>
      <c r="D633" s="558" t="s">
        <v>1432</v>
      </c>
      <c r="E633" s="560" t="s">
        <v>1432</v>
      </c>
      <c r="F633" s="558" t="s">
        <v>3708</v>
      </c>
      <c r="G633" s="558" t="s">
        <v>2223</v>
      </c>
      <c r="H633" s="558" t="s">
        <v>2717</v>
      </c>
      <c r="I633" s="558" t="s">
        <v>2224</v>
      </c>
      <c r="J633" s="558">
        <v>527922</v>
      </c>
      <c r="K633" s="558">
        <v>175459</v>
      </c>
      <c r="L633" s="512" t="s">
        <v>3085</v>
      </c>
      <c r="M633" s="562" t="s">
        <v>1432</v>
      </c>
      <c r="N633" s="562" t="s">
        <v>1432</v>
      </c>
      <c r="O633" s="558">
        <v>10</v>
      </c>
      <c r="P633" s="558">
        <v>6</v>
      </c>
      <c r="Q633" s="563">
        <v>-4</v>
      </c>
      <c r="R633" s="558" t="s">
        <v>2225</v>
      </c>
      <c r="S633" s="558" t="s">
        <v>1438</v>
      </c>
      <c r="T633" s="562" t="s">
        <v>2226</v>
      </c>
      <c r="U633" s="561">
        <v>41379</v>
      </c>
      <c r="V633" s="561"/>
      <c r="W633" s="558" t="s">
        <v>1439</v>
      </c>
      <c r="X633" s="562" t="s">
        <v>1432</v>
      </c>
      <c r="Y633" s="558" t="s">
        <v>1442</v>
      </c>
      <c r="Z633" s="558" t="s">
        <v>1453</v>
      </c>
      <c r="AA633" s="558" t="s">
        <v>1444</v>
      </c>
      <c r="AB633" s="558" t="s">
        <v>3714</v>
      </c>
      <c r="AC633" s="576">
        <v>2.1000000000000001E-2</v>
      </c>
      <c r="AD633" s="578" t="s">
        <v>1432</v>
      </c>
      <c r="AE633" s="578"/>
      <c r="AF633" s="579"/>
      <c r="AG633" s="517" t="s">
        <v>3063</v>
      </c>
      <c r="AH633" s="560" t="s">
        <v>1445</v>
      </c>
      <c r="AI633" s="587"/>
      <c r="AJ633" s="560">
        <v>0</v>
      </c>
      <c r="AK633" s="560">
        <v>0</v>
      </c>
      <c r="AL633" s="560">
        <v>-7</v>
      </c>
      <c r="AM633" s="560">
        <v>3</v>
      </c>
      <c r="AN633" s="560">
        <v>2</v>
      </c>
      <c r="AO633" s="560">
        <v>-2</v>
      </c>
      <c r="AP633" s="560">
        <v>0</v>
      </c>
      <c r="AQ633" s="560">
        <v>0</v>
      </c>
      <c r="AR633" s="560">
        <v>0</v>
      </c>
      <c r="AS633" s="560">
        <v>-7</v>
      </c>
      <c r="AT633" s="560">
        <v>3</v>
      </c>
      <c r="AU633" s="560">
        <v>2</v>
      </c>
      <c r="AV633" s="560">
        <v>-2</v>
      </c>
      <c r="AW633" s="560">
        <v>0</v>
      </c>
      <c r="AX633" s="560">
        <v>0</v>
      </c>
      <c r="AY633" s="560">
        <v>0</v>
      </c>
      <c r="AZ633" s="560">
        <v>0</v>
      </c>
      <c r="BA633" s="560">
        <v>0</v>
      </c>
      <c r="BB633" s="560">
        <v>0</v>
      </c>
      <c r="BC633" s="560">
        <v>0</v>
      </c>
      <c r="BD633" s="560">
        <v>0</v>
      </c>
      <c r="BE633" s="560">
        <v>0</v>
      </c>
      <c r="BF633" s="560">
        <v>0</v>
      </c>
      <c r="BG633" s="560">
        <v>0</v>
      </c>
      <c r="BH633" s="560">
        <v>0</v>
      </c>
      <c r="BI633" s="560">
        <v>0</v>
      </c>
      <c r="BJ633" s="560">
        <v>0</v>
      </c>
      <c r="BK633" s="560">
        <v>0</v>
      </c>
      <c r="BL633" s="560">
        <v>0</v>
      </c>
      <c r="BM633" s="560">
        <v>0</v>
      </c>
      <c r="BN633" s="550" t="s">
        <v>4491</v>
      </c>
      <c r="BO633" s="551">
        <v>0</v>
      </c>
      <c r="BP633" s="519">
        <v>0</v>
      </c>
      <c r="BQ633" s="593">
        <v>0</v>
      </c>
      <c r="BR633" s="585">
        <v>0</v>
      </c>
      <c r="BS633" s="585">
        <v>0</v>
      </c>
      <c r="BT633" s="585">
        <v>0</v>
      </c>
      <c r="BU633" s="582">
        <v>-4</v>
      </c>
      <c r="BV633" s="519">
        <v>0</v>
      </c>
      <c r="BW633" s="519">
        <v>0</v>
      </c>
      <c r="BX633" s="519">
        <v>0</v>
      </c>
      <c r="BY633" s="519">
        <v>0</v>
      </c>
      <c r="BZ633" s="519">
        <v>0</v>
      </c>
      <c r="CA633" s="519">
        <v>0</v>
      </c>
      <c r="CB633" s="519">
        <v>0</v>
      </c>
      <c r="CC633" s="519">
        <v>0</v>
      </c>
      <c r="CD633" s="519">
        <v>0</v>
      </c>
      <c r="CE633" s="519">
        <v>0</v>
      </c>
      <c r="CF633" s="519">
        <v>0</v>
      </c>
      <c r="CG633" s="519">
        <v>0</v>
      </c>
      <c r="CH633" s="519">
        <v>0</v>
      </c>
      <c r="CI633" s="519">
        <v>0</v>
      </c>
      <c r="CJ633" s="519">
        <v>0</v>
      </c>
      <c r="CK633" s="623">
        <f t="shared" si="9"/>
        <v>-4</v>
      </c>
      <c r="CL633" s="554">
        <v>-4</v>
      </c>
      <c r="CM633" s="554">
        <v>-4</v>
      </c>
      <c r="CN633" s="554">
        <v>-4</v>
      </c>
      <c r="CO633" s="524">
        <v>9</v>
      </c>
      <c r="CP633" s="726"/>
      <c r="CQ633" s="525" t="s">
        <v>4965</v>
      </c>
      <c r="CR633" s="584" t="s">
        <v>4965</v>
      </c>
      <c r="CS633" s="527" t="s">
        <v>4965</v>
      </c>
      <c r="CT633" s="527" t="s">
        <v>4965</v>
      </c>
      <c r="CU633" s="527" t="s">
        <v>4965</v>
      </c>
    </row>
    <row r="634" spans="1:99" s="71" customFormat="1" ht="12" customHeight="1" x14ac:dyDescent="0.2">
      <c r="A634" s="577" t="s">
        <v>1460</v>
      </c>
      <c r="B634" s="558" t="s">
        <v>2227</v>
      </c>
      <c r="C634" s="558" t="s">
        <v>1432</v>
      </c>
      <c r="D634" s="558" t="s">
        <v>1432</v>
      </c>
      <c r="E634" s="560" t="s">
        <v>1432</v>
      </c>
      <c r="F634" s="558" t="s">
        <v>2228</v>
      </c>
      <c r="G634" s="558" t="s">
        <v>2229</v>
      </c>
      <c r="H634" s="558" t="s">
        <v>1885</v>
      </c>
      <c r="I634" s="558" t="s">
        <v>2230</v>
      </c>
      <c r="J634" s="558">
        <v>525172</v>
      </c>
      <c r="K634" s="558">
        <v>174052</v>
      </c>
      <c r="L634" s="512" t="s">
        <v>3087</v>
      </c>
      <c r="M634" s="562" t="s">
        <v>1432</v>
      </c>
      <c r="N634" s="562" t="s">
        <v>1432</v>
      </c>
      <c r="O634" s="558">
        <v>2</v>
      </c>
      <c r="P634" s="558">
        <v>1</v>
      </c>
      <c r="Q634" s="563">
        <v>-1</v>
      </c>
      <c r="R634" s="558" t="s">
        <v>2231</v>
      </c>
      <c r="S634" s="558" t="s">
        <v>1438</v>
      </c>
      <c r="T634" s="562" t="s">
        <v>2232</v>
      </c>
      <c r="U634" s="561">
        <v>41451</v>
      </c>
      <c r="V634" s="561"/>
      <c r="W634" s="558" t="s">
        <v>1439</v>
      </c>
      <c r="X634" s="562" t="s">
        <v>1432</v>
      </c>
      <c r="Y634" s="558" t="s">
        <v>1442</v>
      </c>
      <c r="Z634" s="558" t="s">
        <v>1453</v>
      </c>
      <c r="AA634" s="558" t="s">
        <v>1444</v>
      </c>
      <c r="AB634" s="558" t="s">
        <v>4207</v>
      </c>
      <c r="AC634" s="576">
        <v>3.2000000000000001E-2</v>
      </c>
      <c r="AD634" s="578" t="s">
        <v>1432</v>
      </c>
      <c r="AE634" s="578"/>
      <c r="AF634" s="579"/>
      <c r="AG634" s="517" t="s">
        <v>3063</v>
      </c>
      <c r="AH634" s="560" t="s">
        <v>1445</v>
      </c>
      <c r="AI634" s="560">
        <v>0</v>
      </c>
      <c r="AJ634" s="560">
        <v>0</v>
      </c>
      <c r="AK634" s="560">
        <v>0</v>
      </c>
      <c r="AL634" s="560">
        <v>0</v>
      </c>
      <c r="AM634" s="560">
        <v>0</v>
      </c>
      <c r="AN634" s="560">
        <v>0</v>
      </c>
      <c r="AO634" s="560">
        <v>-2</v>
      </c>
      <c r="AP634" s="560">
        <v>1</v>
      </c>
      <c r="AQ634" s="560">
        <v>0</v>
      </c>
      <c r="AR634" s="560">
        <v>0</v>
      </c>
      <c r="AS634" s="560">
        <v>0</v>
      </c>
      <c r="AT634" s="560">
        <v>0</v>
      </c>
      <c r="AU634" s="560">
        <v>0</v>
      </c>
      <c r="AV634" s="560">
        <v>-2</v>
      </c>
      <c r="AW634" s="560">
        <v>0</v>
      </c>
      <c r="AX634" s="560">
        <v>0</v>
      </c>
      <c r="AY634" s="560">
        <v>0</v>
      </c>
      <c r="AZ634" s="560">
        <v>0</v>
      </c>
      <c r="BA634" s="560">
        <v>0</v>
      </c>
      <c r="BB634" s="560">
        <v>0</v>
      </c>
      <c r="BC634" s="560">
        <v>0</v>
      </c>
      <c r="BD634" s="560">
        <v>1</v>
      </c>
      <c r="BE634" s="560">
        <v>0</v>
      </c>
      <c r="BF634" s="560">
        <v>0</v>
      </c>
      <c r="BG634" s="560">
        <v>0</v>
      </c>
      <c r="BH634" s="560">
        <v>0</v>
      </c>
      <c r="BI634" s="560">
        <v>0</v>
      </c>
      <c r="BJ634" s="560">
        <v>0</v>
      </c>
      <c r="BK634" s="560">
        <v>0</v>
      </c>
      <c r="BL634" s="560">
        <v>0</v>
      </c>
      <c r="BM634" s="560">
        <v>0</v>
      </c>
      <c r="BN634" s="550" t="s">
        <v>4490</v>
      </c>
      <c r="BO634" s="551">
        <v>0</v>
      </c>
      <c r="BP634" s="519">
        <v>0</v>
      </c>
      <c r="BQ634" s="553">
        <v>-0.25</v>
      </c>
      <c r="BR634" s="552">
        <v>-0.25</v>
      </c>
      <c r="BS634" s="552">
        <v>-0.25</v>
      </c>
      <c r="BT634" s="552">
        <v>-0.25</v>
      </c>
      <c r="BU634" s="586">
        <v>0</v>
      </c>
      <c r="BV634" s="519">
        <v>0</v>
      </c>
      <c r="BW634" s="519">
        <v>0</v>
      </c>
      <c r="BX634" s="519">
        <v>0</v>
      </c>
      <c r="BY634" s="519">
        <v>0</v>
      </c>
      <c r="BZ634" s="519">
        <v>0</v>
      </c>
      <c r="CA634" s="519">
        <v>0</v>
      </c>
      <c r="CB634" s="519">
        <v>0</v>
      </c>
      <c r="CC634" s="519">
        <v>0</v>
      </c>
      <c r="CD634" s="519">
        <v>0</v>
      </c>
      <c r="CE634" s="519">
        <v>0</v>
      </c>
      <c r="CF634" s="519">
        <v>0</v>
      </c>
      <c r="CG634" s="519">
        <v>0</v>
      </c>
      <c r="CH634" s="519">
        <v>0</v>
      </c>
      <c r="CI634" s="519">
        <v>0</v>
      </c>
      <c r="CJ634" s="519">
        <v>0</v>
      </c>
      <c r="CK634" s="623">
        <f t="shared" si="9"/>
        <v>-1</v>
      </c>
      <c r="CL634" s="554">
        <v>-1</v>
      </c>
      <c r="CM634" s="554">
        <v>-1</v>
      </c>
      <c r="CN634" s="554">
        <v>-1</v>
      </c>
      <c r="CO634" s="524">
        <v>9</v>
      </c>
      <c r="CP634" s="726"/>
      <c r="CQ634" s="525" t="s">
        <v>4965</v>
      </c>
      <c r="CR634" s="584" t="s">
        <v>4965</v>
      </c>
      <c r="CS634" s="527" t="s">
        <v>4965</v>
      </c>
      <c r="CT634" s="527" t="s">
        <v>4965</v>
      </c>
      <c r="CU634" s="527" t="s">
        <v>4965</v>
      </c>
    </row>
    <row r="635" spans="1:99" s="71" customFormat="1" ht="12" customHeight="1" x14ac:dyDescent="0.2">
      <c r="A635" s="577" t="s">
        <v>1460</v>
      </c>
      <c r="B635" s="558" t="s">
        <v>2234</v>
      </c>
      <c r="C635" s="558" t="s">
        <v>1432</v>
      </c>
      <c r="D635" s="558" t="s">
        <v>1432</v>
      </c>
      <c r="E635" s="560" t="s">
        <v>1432</v>
      </c>
      <c r="F635" s="558" t="s">
        <v>2235</v>
      </c>
      <c r="G635" s="558" t="s">
        <v>2236</v>
      </c>
      <c r="H635" s="558" t="s">
        <v>1435</v>
      </c>
      <c r="I635" s="558" t="s">
        <v>2237</v>
      </c>
      <c r="J635" s="558">
        <v>526461</v>
      </c>
      <c r="K635" s="558">
        <v>172543</v>
      </c>
      <c r="L635" s="512" t="s">
        <v>3078</v>
      </c>
      <c r="M635" s="562" t="s">
        <v>1432</v>
      </c>
      <c r="N635" s="562" t="s">
        <v>1432</v>
      </c>
      <c r="O635" s="558">
        <v>0</v>
      </c>
      <c r="P635" s="558">
        <v>3</v>
      </c>
      <c r="Q635" s="563">
        <v>3</v>
      </c>
      <c r="R635" s="558" t="s">
        <v>3588</v>
      </c>
      <c r="S635" s="558" t="s">
        <v>1438</v>
      </c>
      <c r="T635" s="562" t="s">
        <v>2425</v>
      </c>
      <c r="U635" s="561">
        <v>41404</v>
      </c>
      <c r="V635" s="561"/>
      <c r="W635" s="558" t="s">
        <v>1439</v>
      </c>
      <c r="X635" s="562" t="s">
        <v>1432</v>
      </c>
      <c r="Y635" s="558" t="s">
        <v>1442</v>
      </c>
      <c r="Z635" s="558" t="s">
        <v>4694</v>
      </c>
      <c r="AA635" s="558" t="s">
        <v>1444</v>
      </c>
      <c r="AB635" s="558" t="s">
        <v>2723</v>
      </c>
      <c r="AC635" s="576">
        <v>3.4000000000000002E-2</v>
      </c>
      <c r="AD635" s="578" t="s">
        <v>1432</v>
      </c>
      <c r="AE635" s="578"/>
      <c r="AF635" s="579"/>
      <c r="AG635" s="517" t="s">
        <v>3063</v>
      </c>
      <c r="AH635" s="560" t="s">
        <v>1445</v>
      </c>
      <c r="AI635" s="587"/>
      <c r="AJ635" s="560">
        <v>0</v>
      </c>
      <c r="AK635" s="560">
        <v>0</v>
      </c>
      <c r="AL635" s="560">
        <v>0</v>
      </c>
      <c r="AM635" s="560">
        <v>0</v>
      </c>
      <c r="AN635" s="560">
        <v>2</v>
      </c>
      <c r="AO635" s="560">
        <v>1</v>
      </c>
      <c r="AP635" s="560">
        <v>0</v>
      </c>
      <c r="AQ635" s="560">
        <v>0</v>
      </c>
      <c r="AR635" s="560">
        <v>0</v>
      </c>
      <c r="AS635" s="560">
        <v>0</v>
      </c>
      <c r="AT635" s="560">
        <v>0</v>
      </c>
      <c r="AU635" s="560">
        <v>2</v>
      </c>
      <c r="AV635" s="560">
        <v>1</v>
      </c>
      <c r="AW635" s="560">
        <v>0</v>
      </c>
      <c r="AX635" s="560">
        <v>0</v>
      </c>
      <c r="AY635" s="560">
        <v>0</v>
      </c>
      <c r="AZ635" s="560">
        <v>0</v>
      </c>
      <c r="BA635" s="560">
        <v>0</v>
      </c>
      <c r="BB635" s="560">
        <v>0</v>
      </c>
      <c r="BC635" s="560">
        <v>0</v>
      </c>
      <c r="BD635" s="560">
        <v>0</v>
      </c>
      <c r="BE635" s="560">
        <v>0</v>
      </c>
      <c r="BF635" s="560">
        <v>0</v>
      </c>
      <c r="BG635" s="560">
        <v>0</v>
      </c>
      <c r="BH635" s="560">
        <v>0</v>
      </c>
      <c r="BI635" s="560">
        <v>0</v>
      </c>
      <c r="BJ635" s="560">
        <v>0</v>
      </c>
      <c r="BK635" s="560">
        <v>0</v>
      </c>
      <c r="BL635" s="560">
        <v>0</v>
      </c>
      <c r="BM635" s="560">
        <v>0</v>
      </c>
      <c r="BN635" s="550" t="s">
        <v>4490</v>
      </c>
      <c r="BO635" s="551">
        <v>0</v>
      </c>
      <c r="BP635" s="519">
        <v>0</v>
      </c>
      <c r="BQ635" s="553">
        <v>0.75</v>
      </c>
      <c r="BR635" s="552">
        <v>0.75</v>
      </c>
      <c r="BS635" s="552">
        <v>0.75</v>
      </c>
      <c r="BT635" s="552">
        <v>0.75</v>
      </c>
      <c r="BU635" s="529">
        <v>0</v>
      </c>
      <c r="BV635" s="519">
        <v>0</v>
      </c>
      <c r="BW635" s="519">
        <v>0</v>
      </c>
      <c r="BX635" s="519">
        <v>0</v>
      </c>
      <c r="BY635" s="519">
        <v>0</v>
      </c>
      <c r="BZ635" s="519">
        <v>0</v>
      </c>
      <c r="CA635" s="519">
        <v>0</v>
      </c>
      <c r="CB635" s="519">
        <v>0</v>
      </c>
      <c r="CC635" s="519">
        <v>0</v>
      </c>
      <c r="CD635" s="519">
        <v>0</v>
      </c>
      <c r="CE635" s="519">
        <v>0</v>
      </c>
      <c r="CF635" s="519">
        <v>0</v>
      </c>
      <c r="CG635" s="519">
        <v>0</v>
      </c>
      <c r="CH635" s="519">
        <v>0</v>
      </c>
      <c r="CI635" s="519">
        <v>0</v>
      </c>
      <c r="CJ635" s="519">
        <v>0</v>
      </c>
      <c r="CK635" s="623">
        <f t="shared" si="9"/>
        <v>3</v>
      </c>
      <c r="CL635" s="554">
        <v>3</v>
      </c>
      <c r="CM635" s="554">
        <v>3</v>
      </c>
      <c r="CN635" s="554">
        <v>3</v>
      </c>
      <c r="CO635" s="524">
        <v>4</v>
      </c>
      <c r="CP635" s="726"/>
      <c r="CQ635" s="525" t="s">
        <v>4965</v>
      </c>
      <c r="CR635" s="584" t="s">
        <v>4965</v>
      </c>
      <c r="CS635" s="527" t="s">
        <v>4965</v>
      </c>
      <c r="CT635" s="527" t="s">
        <v>4965</v>
      </c>
      <c r="CU635" s="527" t="s">
        <v>4965</v>
      </c>
    </row>
    <row r="636" spans="1:99" s="71" customFormat="1" ht="12" customHeight="1" x14ac:dyDescent="0.2">
      <c r="A636" s="577" t="s">
        <v>1460</v>
      </c>
      <c r="B636" s="558" t="s">
        <v>3589</v>
      </c>
      <c r="C636" s="558" t="s">
        <v>1432</v>
      </c>
      <c r="D636" s="558" t="s">
        <v>1432</v>
      </c>
      <c r="E636" s="560" t="s">
        <v>1432</v>
      </c>
      <c r="F636" s="558" t="s">
        <v>3590</v>
      </c>
      <c r="G636" s="558" t="s">
        <v>3591</v>
      </c>
      <c r="H636" s="558" t="s">
        <v>2717</v>
      </c>
      <c r="I636" s="558" t="s">
        <v>1432</v>
      </c>
      <c r="J636" s="558">
        <v>527137</v>
      </c>
      <c r="K636" s="558">
        <v>175948</v>
      </c>
      <c r="L636" s="512" t="s">
        <v>3067</v>
      </c>
      <c r="M636" s="562" t="s">
        <v>1432</v>
      </c>
      <c r="N636" s="562" t="s">
        <v>1432</v>
      </c>
      <c r="O636" s="558">
        <v>0</v>
      </c>
      <c r="P636" s="558">
        <v>1</v>
      </c>
      <c r="Q636" s="563">
        <v>1</v>
      </c>
      <c r="R636" s="558" t="s">
        <v>315</v>
      </c>
      <c r="S636" s="558" t="s">
        <v>1438</v>
      </c>
      <c r="T636" s="562" t="s">
        <v>4769</v>
      </c>
      <c r="U636" s="561">
        <v>41445</v>
      </c>
      <c r="V636" s="561"/>
      <c r="W636" s="558" t="s">
        <v>1439</v>
      </c>
      <c r="X636" s="562" t="s">
        <v>1432</v>
      </c>
      <c r="Y636" s="558" t="s">
        <v>1442</v>
      </c>
      <c r="Z636" s="558" t="s">
        <v>3893</v>
      </c>
      <c r="AA636" s="558" t="s">
        <v>1444</v>
      </c>
      <c r="AB636" s="558" t="s">
        <v>4720</v>
      </c>
      <c r="AC636" s="576">
        <v>2.4E-2</v>
      </c>
      <c r="AD636" s="578" t="s">
        <v>1432</v>
      </c>
      <c r="AE636" s="578"/>
      <c r="AF636" s="579"/>
      <c r="AG636" s="517" t="s">
        <v>3063</v>
      </c>
      <c r="AH636" s="560" t="s">
        <v>1445</v>
      </c>
      <c r="AI636" s="587"/>
      <c r="AJ636" s="560">
        <v>0</v>
      </c>
      <c r="AK636" s="560">
        <v>0</v>
      </c>
      <c r="AL636" s="560">
        <v>0</v>
      </c>
      <c r="AM636" s="560">
        <v>0</v>
      </c>
      <c r="AN636" s="560">
        <v>1</v>
      </c>
      <c r="AO636" s="560">
        <v>0</v>
      </c>
      <c r="AP636" s="560">
        <v>0</v>
      </c>
      <c r="AQ636" s="560">
        <v>0</v>
      </c>
      <c r="AR636" s="560">
        <v>0</v>
      </c>
      <c r="AS636" s="560">
        <v>0</v>
      </c>
      <c r="AT636" s="560">
        <v>0</v>
      </c>
      <c r="AU636" s="560">
        <v>1</v>
      </c>
      <c r="AV636" s="560">
        <v>0</v>
      </c>
      <c r="AW636" s="560">
        <v>0</v>
      </c>
      <c r="AX636" s="560">
        <v>0</v>
      </c>
      <c r="AY636" s="560">
        <v>0</v>
      </c>
      <c r="AZ636" s="560">
        <v>0</v>
      </c>
      <c r="BA636" s="560">
        <v>0</v>
      </c>
      <c r="BB636" s="560">
        <v>0</v>
      </c>
      <c r="BC636" s="560">
        <v>0</v>
      </c>
      <c r="BD636" s="560">
        <v>0</v>
      </c>
      <c r="BE636" s="560">
        <v>0</v>
      </c>
      <c r="BF636" s="560">
        <v>0</v>
      </c>
      <c r="BG636" s="560">
        <v>0</v>
      </c>
      <c r="BH636" s="560">
        <v>0</v>
      </c>
      <c r="BI636" s="560">
        <v>0</v>
      </c>
      <c r="BJ636" s="560">
        <v>0</v>
      </c>
      <c r="BK636" s="560">
        <v>0</v>
      </c>
      <c r="BL636" s="560">
        <v>0</v>
      </c>
      <c r="BM636" s="560">
        <v>0</v>
      </c>
      <c r="BN636" s="550" t="s">
        <v>4490</v>
      </c>
      <c r="BO636" s="551">
        <v>0</v>
      </c>
      <c r="BP636" s="519">
        <v>0</v>
      </c>
      <c r="BQ636" s="553">
        <v>0.25</v>
      </c>
      <c r="BR636" s="552">
        <v>0.25</v>
      </c>
      <c r="BS636" s="552">
        <v>0.25</v>
      </c>
      <c r="BT636" s="552">
        <v>0.25</v>
      </c>
      <c r="BU636" s="529">
        <v>0</v>
      </c>
      <c r="BV636" s="519">
        <v>0</v>
      </c>
      <c r="BW636" s="519">
        <v>0</v>
      </c>
      <c r="BX636" s="519">
        <v>0</v>
      </c>
      <c r="BY636" s="519">
        <v>0</v>
      </c>
      <c r="BZ636" s="519">
        <v>0</v>
      </c>
      <c r="CA636" s="519">
        <v>0</v>
      </c>
      <c r="CB636" s="519">
        <v>0</v>
      </c>
      <c r="CC636" s="519">
        <v>0</v>
      </c>
      <c r="CD636" s="519">
        <v>0</v>
      </c>
      <c r="CE636" s="519">
        <v>0</v>
      </c>
      <c r="CF636" s="519">
        <v>0</v>
      </c>
      <c r="CG636" s="519">
        <v>0</v>
      </c>
      <c r="CH636" s="519">
        <v>0</v>
      </c>
      <c r="CI636" s="519">
        <v>0</v>
      </c>
      <c r="CJ636" s="519">
        <v>0</v>
      </c>
      <c r="CK636" s="623">
        <f t="shared" si="9"/>
        <v>1</v>
      </c>
      <c r="CL636" s="554">
        <v>1</v>
      </c>
      <c r="CM636" s="554">
        <v>1</v>
      </c>
      <c r="CN636" s="554">
        <v>1</v>
      </c>
      <c r="CO636" s="524">
        <v>9</v>
      </c>
      <c r="CP636" s="524" t="s">
        <v>1938</v>
      </c>
      <c r="CQ636" s="525" t="s">
        <v>4965</v>
      </c>
      <c r="CR636" s="584" t="s">
        <v>4965</v>
      </c>
      <c r="CS636" s="527" t="s">
        <v>4965</v>
      </c>
      <c r="CT636" s="527" t="s">
        <v>4965</v>
      </c>
      <c r="CU636" s="527" t="s">
        <v>4965</v>
      </c>
    </row>
    <row r="637" spans="1:99" s="71" customFormat="1" ht="12" customHeight="1" x14ac:dyDescent="0.2">
      <c r="A637" s="577" t="s">
        <v>1460</v>
      </c>
      <c r="B637" s="558" t="s">
        <v>316</v>
      </c>
      <c r="C637" s="558" t="s">
        <v>1432</v>
      </c>
      <c r="D637" s="558" t="s">
        <v>1432</v>
      </c>
      <c r="E637" s="560" t="s">
        <v>1432</v>
      </c>
      <c r="F637" s="558" t="s">
        <v>317</v>
      </c>
      <c r="G637" s="558" t="s">
        <v>318</v>
      </c>
      <c r="H637" s="558" t="s">
        <v>2524</v>
      </c>
      <c r="I637" s="558" t="s">
        <v>319</v>
      </c>
      <c r="J637" s="558">
        <v>528936</v>
      </c>
      <c r="K637" s="558">
        <v>171059</v>
      </c>
      <c r="L637" s="512" t="s">
        <v>3081</v>
      </c>
      <c r="M637" s="562" t="s">
        <v>1432</v>
      </c>
      <c r="N637" s="562" t="s">
        <v>1432</v>
      </c>
      <c r="O637" s="558">
        <v>0</v>
      </c>
      <c r="P637" s="558">
        <v>1</v>
      </c>
      <c r="Q637" s="563">
        <v>1</v>
      </c>
      <c r="R637" s="558" t="s">
        <v>2238</v>
      </c>
      <c r="S637" s="558" t="s">
        <v>1438</v>
      </c>
      <c r="T637" s="562" t="s">
        <v>2425</v>
      </c>
      <c r="U637" s="561">
        <v>41353</v>
      </c>
      <c r="V637" s="561"/>
      <c r="W637" s="558" t="s">
        <v>1439</v>
      </c>
      <c r="X637" s="562" t="s">
        <v>1432</v>
      </c>
      <c r="Y637" s="558" t="s">
        <v>1442</v>
      </c>
      <c r="Z637" s="558" t="s">
        <v>3893</v>
      </c>
      <c r="AA637" s="558" t="s">
        <v>1444</v>
      </c>
      <c r="AB637" s="558" t="s">
        <v>3894</v>
      </c>
      <c r="AC637" s="576">
        <v>2E-3</v>
      </c>
      <c r="AD637" s="578" t="s">
        <v>1432</v>
      </c>
      <c r="AE637" s="578"/>
      <c r="AF637" s="579"/>
      <c r="AG637" s="517" t="s">
        <v>3063</v>
      </c>
      <c r="AH637" s="560" t="s">
        <v>1445</v>
      </c>
      <c r="AI637" s="587"/>
      <c r="AJ637" s="560">
        <v>0</v>
      </c>
      <c r="AK637" s="560">
        <v>0</v>
      </c>
      <c r="AL637" s="560">
        <v>0</v>
      </c>
      <c r="AM637" s="560">
        <v>1</v>
      </c>
      <c r="AN637" s="560">
        <v>0</v>
      </c>
      <c r="AO637" s="560">
        <v>0</v>
      </c>
      <c r="AP637" s="560">
        <v>0</v>
      </c>
      <c r="AQ637" s="560">
        <v>0</v>
      </c>
      <c r="AR637" s="560">
        <v>0</v>
      </c>
      <c r="AS637" s="560">
        <v>0</v>
      </c>
      <c r="AT637" s="560">
        <v>1</v>
      </c>
      <c r="AU637" s="560">
        <v>0</v>
      </c>
      <c r="AV637" s="560">
        <v>0</v>
      </c>
      <c r="AW637" s="560">
        <v>0</v>
      </c>
      <c r="AX637" s="560">
        <v>0</v>
      </c>
      <c r="AY637" s="560">
        <v>0</v>
      </c>
      <c r="AZ637" s="560">
        <v>0</v>
      </c>
      <c r="BA637" s="560">
        <v>0</v>
      </c>
      <c r="BB637" s="560">
        <v>0</v>
      </c>
      <c r="BC637" s="560">
        <v>0</v>
      </c>
      <c r="BD637" s="560">
        <v>0</v>
      </c>
      <c r="BE637" s="560">
        <v>0</v>
      </c>
      <c r="BF637" s="560">
        <v>0</v>
      </c>
      <c r="BG637" s="560">
        <v>0</v>
      </c>
      <c r="BH637" s="560">
        <v>0</v>
      </c>
      <c r="BI637" s="560">
        <v>0</v>
      </c>
      <c r="BJ637" s="560">
        <v>0</v>
      </c>
      <c r="BK637" s="560">
        <v>0</v>
      </c>
      <c r="BL637" s="560">
        <v>0</v>
      </c>
      <c r="BM637" s="560">
        <v>0</v>
      </c>
      <c r="BN637" s="550" t="s">
        <v>4490</v>
      </c>
      <c r="BO637" s="551">
        <v>0</v>
      </c>
      <c r="BP637" s="519">
        <v>0</v>
      </c>
      <c r="BQ637" s="553">
        <v>0.25</v>
      </c>
      <c r="BR637" s="552">
        <v>0.25</v>
      </c>
      <c r="BS637" s="552">
        <v>0.25</v>
      </c>
      <c r="BT637" s="552">
        <v>0.25</v>
      </c>
      <c r="BU637" s="529">
        <v>0</v>
      </c>
      <c r="BV637" s="519">
        <v>0</v>
      </c>
      <c r="BW637" s="519">
        <v>0</v>
      </c>
      <c r="BX637" s="519">
        <v>0</v>
      </c>
      <c r="BY637" s="519">
        <v>0</v>
      </c>
      <c r="BZ637" s="519">
        <v>0</v>
      </c>
      <c r="CA637" s="519">
        <v>0</v>
      </c>
      <c r="CB637" s="519">
        <v>0</v>
      </c>
      <c r="CC637" s="519">
        <v>0</v>
      </c>
      <c r="CD637" s="519">
        <v>0</v>
      </c>
      <c r="CE637" s="519">
        <v>0</v>
      </c>
      <c r="CF637" s="519">
        <v>0</v>
      </c>
      <c r="CG637" s="519">
        <v>0</v>
      </c>
      <c r="CH637" s="519">
        <v>0</v>
      </c>
      <c r="CI637" s="519">
        <v>0</v>
      </c>
      <c r="CJ637" s="519">
        <v>0</v>
      </c>
      <c r="CK637" s="623">
        <f t="shared" si="9"/>
        <v>1</v>
      </c>
      <c r="CL637" s="554">
        <v>1</v>
      </c>
      <c r="CM637" s="554">
        <v>1</v>
      </c>
      <c r="CN637" s="554">
        <v>1</v>
      </c>
      <c r="CO637" s="524">
        <v>9</v>
      </c>
      <c r="CP637" s="726"/>
      <c r="CQ637" s="525" t="s">
        <v>4965</v>
      </c>
      <c r="CR637" s="584" t="s">
        <v>4965</v>
      </c>
      <c r="CS637" s="527" t="s">
        <v>4965</v>
      </c>
      <c r="CT637" s="527" t="s">
        <v>4965</v>
      </c>
      <c r="CU637" s="527" t="s">
        <v>4965</v>
      </c>
    </row>
    <row r="638" spans="1:99" s="71" customFormat="1" ht="12" customHeight="1" x14ac:dyDescent="0.2">
      <c r="A638" s="577" t="s">
        <v>1460</v>
      </c>
      <c r="B638" s="558" t="s">
        <v>2239</v>
      </c>
      <c r="C638" s="558" t="s">
        <v>1432</v>
      </c>
      <c r="D638" s="558" t="s">
        <v>1432</v>
      </c>
      <c r="E638" s="560" t="s">
        <v>1432</v>
      </c>
      <c r="F638" s="558" t="s">
        <v>2240</v>
      </c>
      <c r="G638" s="558" t="s">
        <v>2563</v>
      </c>
      <c r="H638" s="558" t="s">
        <v>1435</v>
      </c>
      <c r="I638" s="558" t="s">
        <v>2241</v>
      </c>
      <c r="J638" s="558">
        <v>527805</v>
      </c>
      <c r="K638" s="558">
        <v>171141</v>
      </c>
      <c r="L638" s="512" t="s">
        <v>3082</v>
      </c>
      <c r="M638" s="562" t="s">
        <v>1432</v>
      </c>
      <c r="N638" s="562" t="s">
        <v>1432</v>
      </c>
      <c r="O638" s="558">
        <v>0</v>
      </c>
      <c r="P638" s="558">
        <v>1</v>
      </c>
      <c r="Q638" s="563">
        <v>1</v>
      </c>
      <c r="R638" s="558" t="s">
        <v>636</v>
      </c>
      <c r="S638" s="558" t="s">
        <v>1438</v>
      </c>
      <c r="T638" s="562" t="s">
        <v>2242</v>
      </c>
      <c r="U638" s="561">
        <v>41473</v>
      </c>
      <c r="V638" s="561"/>
      <c r="W638" s="558" t="s">
        <v>1439</v>
      </c>
      <c r="X638" s="562" t="s">
        <v>1432</v>
      </c>
      <c r="Y638" s="558" t="s">
        <v>1442</v>
      </c>
      <c r="Z638" s="558" t="s">
        <v>1443</v>
      </c>
      <c r="AA638" s="558" t="s">
        <v>1444</v>
      </c>
      <c r="AB638" s="558" t="s">
        <v>1136</v>
      </c>
      <c r="AC638" s="576">
        <v>7.0000000000000001E-3</v>
      </c>
      <c r="AD638" s="578" t="s">
        <v>1432</v>
      </c>
      <c r="AE638" s="578"/>
      <c r="AF638" s="579"/>
      <c r="AG638" s="517" t="s">
        <v>3063</v>
      </c>
      <c r="AH638" s="560" t="s">
        <v>1445</v>
      </c>
      <c r="AI638" s="587"/>
      <c r="AJ638" s="560">
        <v>0</v>
      </c>
      <c r="AK638" s="560">
        <v>0</v>
      </c>
      <c r="AL638" s="560">
        <v>0</v>
      </c>
      <c r="AM638" s="560">
        <v>0</v>
      </c>
      <c r="AN638" s="560">
        <v>1</v>
      </c>
      <c r="AO638" s="560">
        <v>0</v>
      </c>
      <c r="AP638" s="560">
        <v>0</v>
      </c>
      <c r="AQ638" s="560">
        <v>0</v>
      </c>
      <c r="AR638" s="560">
        <v>0</v>
      </c>
      <c r="AS638" s="560">
        <v>0</v>
      </c>
      <c r="AT638" s="560">
        <v>0</v>
      </c>
      <c r="AU638" s="560">
        <v>1</v>
      </c>
      <c r="AV638" s="560">
        <v>0</v>
      </c>
      <c r="AW638" s="560">
        <v>0</v>
      </c>
      <c r="AX638" s="560">
        <v>0</v>
      </c>
      <c r="AY638" s="560">
        <v>0</v>
      </c>
      <c r="AZ638" s="560">
        <v>0</v>
      </c>
      <c r="BA638" s="560">
        <v>0</v>
      </c>
      <c r="BB638" s="560">
        <v>0</v>
      </c>
      <c r="BC638" s="560">
        <v>0</v>
      </c>
      <c r="BD638" s="560">
        <v>0</v>
      </c>
      <c r="BE638" s="560">
        <v>0</v>
      </c>
      <c r="BF638" s="560">
        <v>0</v>
      </c>
      <c r="BG638" s="560">
        <v>0</v>
      </c>
      <c r="BH638" s="560">
        <v>0</v>
      </c>
      <c r="BI638" s="560">
        <v>0</v>
      </c>
      <c r="BJ638" s="560">
        <v>0</v>
      </c>
      <c r="BK638" s="560">
        <v>0</v>
      </c>
      <c r="BL638" s="560">
        <v>0</v>
      </c>
      <c r="BM638" s="560">
        <v>0</v>
      </c>
      <c r="BN638" s="550" t="s">
        <v>4490</v>
      </c>
      <c r="BO638" s="551">
        <v>0</v>
      </c>
      <c r="BP638" s="519">
        <v>0</v>
      </c>
      <c r="BQ638" s="553">
        <v>0.25</v>
      </c>
      <c r="BR638" s="552">
        <v>0.25</v>
      </c>
      <c r="BS638" s="552">
        <v>0.25</v>
      </c>
      <c r="BT638" s="552">
        <v>0.25</v>
      </c>
      <c r="BU638" s="529">
        <v>0</v>
      </c>
      <c r="BV638" s="519">
        <v>0</v>
      </c>
      <c r="BW638" s="519">
        <v>0</v>
      </c>
      <c r="BX638" s="519">
        <v>0</v>
      </c>
      <c r="BY638" s="519">
        <v>0</v>
      </c>
      <c r="BZ638" s="519">
        <v>0</v>
      </c>
      <c r="CA638" s="519">
        <v>0</v>
      </c>
      <c r="CB638" s="519">
        <v>0</v>
      </c>
      <c r="CC638" s="519">
        <v>0</v>
      </c>
      <c r="CD638" s="519">
        <v>0</v>
      </c>
      <c r="CE638" s="519">
        <v>0</v>
      </c>
      <c r="CF638" s="519">
        <v>0</v>
      </c>
      <c r="CG638" s="519">
        <v>0</v>
      </c>
      <c r="CH638" s="519">
        <v>0</v>
      </c>
      <c r="CI638" s="519">
        <v>0</v>
      </c>
      <c r="CJ638" s="519">
        <v>0</v>
      </c>
      <c r="CK638" s="623">
        <f t="shared" si="9"/>
        <v>1</v>
      </c>
      <c r="CL638" s="554">
        <v>1</v>
      </c>
      <c r="CM638" s="554">
        <v>1</v>
      </c>
      <c r="CN638" s="554">
        <v>1</v>
      </c>
      <c r="CO638" s="524">
        <v>4</v>
      </c>
      <c r="CP638" s="524" t="s">
        <v>1938</v>
      </c>
      <c r="CQ638" s="525" t="s">
        <v>4965</v>
      </c>
      <c r="CR638" s="584" t="s">
        <v>4965</v>
      </c>
      <c r="CS638" s="527" t="s">
        <v>4965</v>
      </c>
      <c r="CT638" s="527" t="s">
        <v>4965</v>
      </c>
      <c r="CU638" s="527" t="s">
        <v>4965</v>
      </c>
    </row>
    <row r="639" spans="1:99" s="71" customFormat="1" ht="12" customHeight="1" x14ac:dyDescent="0.2">
      <c r="A639" s="577" t="s">
        <v>1460</v>
      </c>
      <c r="B639" s="558" t="s">
        <v>2243</v>
      </c>
      <c r="C639" s="558" t="s">
        <v>1432</v>
      </c>
      <c r="D639" s="558" t="s">
        <v>1432</v>
      </c>
      <c r="E639" s="560" t="s">
        <v>2244</v>
      </c>
      <c r="F639" s="558" t="s">
        <v>2245</v>
      </c>
      <c r="G639" s="558" t="s">
        <v>1434</v>
      </c>
      <c r="H639" s="558" t="s">
        <v>1435</v>
      </c>
      <c r="I639" s="558" t="s">
        <v>2246</v>
      </c>
      <c r="J639" s="558">
        <v>527367</v>
      </c>
      <c r="K639" s="558">
        <v>171295</v>
      </c>
      <c r="L639" s="512" t="s">
        <v>3082</v>
      </c>
      <c r="M639" s="562" t="s">
        <v>1432</v>
      </c>
      <c r="N639" s="562" t="s">
        <v>1432</v>
      </c>
      <c r="O639" s="558">
        <v>0</v>
      </c>
      <c r="P639" s="558">
        <v>1</v>
      </c>
      <c r="Q639" s="563">
        <v>1</v>
      </c>
      <c r="R639" s="558" t="s">
        <v>525</v>
      </c>
      <c r="S639" s="558" t="s">
        <v>1438</v>
      </c>
      <c r="T639" s="562" t="s">
        <v>526</v>
      </c>
      <c r="U639" s="561">
        <v>41368</v>
      </c>
      <c r="V639" s="561"/>
      <c r="W639" s="558" t="s">
        <v>1439</v>
      </c>
      <c r="X639" s="562" t="s">
        <v>1432</v>
      </c>
      <c r="Y639" s="558" t="s">
        <v>1442</v>
      </c>
      <c r="Z639" s="558" t="s">
        <v>4694</v>
      </c>
      <c r="AA639" s="558" t="s">
        <v>1444</v>
      </c>
      <c r="AB639" s="558" t="s">
        <v>4720</v>
      </c>
      <c r="AC639" s="576">
        <v>3.0000000000000001E-3</v>
      </c>
      <c r="AD639" s="578" t="s">
        <v>1432</v>
      </c>
      <c r="AE639" s="578"/>
      <c r="AF639" s="579"/>
      <c r="AG639" s="517" t="s">
        <v>3063</v>
      </c>
      <c r="AH639" s="560" t="s">
        <v>1445</v>
      </c>
      <c r="AI639" s="560">
        <v>0</v>
      </c>
      <c r="AJ639" s="560">
        <v>0</v>
      </c>
      <c r="AK639" s="560">
        <v>0</v>
      </c>
      <c r="AL639" s="560">
        <v>0</v>
      </c>
      <c r="AM639" s="560">
        <v>0</v>
      </c>
      <c r="AN639" s="560">
        <v>1</v>
      </c>
      <c r="AO639" s="560">
        <v>0</v>
      </c>
      <c r="AP639" s="560">
        <v>0</v>
      </c>
      <c r="AQ639" s="560">
        <v>0</v>
      </c>
      <c r="AR639" s="560">
        <v>0</v>
      </c>
      <c r="AS639" s="560">
        <v>0</v>
      </c>
      <c r="AT639" s="560">
        <v>0</v>
      </c>
      <c r="AU639" s="560">
        <v>1</v>
      </c>
      <c r="AV639" s="560">
        <v>0</v>
      </c>
      <c r="AW639" s="560">
        <v>0</v>
      </c>
      <c r="AX639" s="560">
        <v>0</v>
      </c>
      <c r="AY639" s="560">
        <v>0</v>
      </c>
      <c r="AZ639" s="560">
        <v>0</v>
      </c>
      <c r="BA639" s="560">
        <v>0</v>
      </c>
      <c r="BB639" s="560">
        <v>0</v>
      </c>
      <c r="BC639" s="560">
        <v>0</v>
      </c>
      <c r="BD639" s="560">
        <v>0</v>
      </c>
      <c r="BE639" s="560">
        <v>0</v>
      </c>
      <c r="BF639" s="560">
        <v>0</v>
      </c>
      <c r="BG639" s="560">
        <v>0</v>
      </c>
      <c r="BH639" s="560">
        <v>0</v>
      </c>
      <c r="BI639" s="560">
        <v>0</v>
      </c>
      <c r="BJ639" s="560">
        <v>0</v>
      </c>
      <c r="BK639" s="560">
        <v>0</v>
      </c>
      <c r="BL639" s="560">
        <v>0</v>
      </c>
      <c r="BM639" s="560">
        <v>0</v>
      </c>
      <c r="BN639" s="550" t="s">
        <v>4490</v>
      </c>
      <c r="BO639" s="551">
        <v>0</v>
      </c>
      <c r="BP639" s="519">
        <v>0</v>
      </c>
      <c r="BQ639" s="553">
        <v>0.25</v>
      </c>
      <c r="BR639" s="552">
        <v>0.25</v>
      </c>
      <c r="BS639" s="552">
        <v>0.25</v>
      </c>
      <c r="BT639" s="552">
        <v>0.25</v>
      </c>
      <c r="BU639" s="529">
        <v>0</v>
      </c>
      <c r="BV639" s="519">
        <v>0</v>
      </c>
      <c r="BW639" s="519">
        <v>0</v>
      </c>
      <c r="BX639" s="519">
        <v>0</v>
      </c>
      <c r="BY639" s="519">
        <v>0</v>
      </c>
      <c r="BZ639" s="519">
        <v>0</v>
      </c>
      <c r="CA639" s="519">
        <v>0</v>
      </c>
      <c r="CB639" s="519">
        <v>0</v>
      </c>
      <c r="CC639" s="519">
        <v>0</v>
      </c>
      <c r="CD639" s="519">
        <v>0</v>
      </c>
      <c r="CE639" s="519">
        <v>0</v>
      </c>
      <c r="CF639" s="519">
        <v>0</v>
      </c>
      <c r="CG639" s="519">
        <v>0</v>
      </c>
      <c r="CH639" s="519">
        <v>0</v>
      </c>
      <c r="CI639" s="519">
        <v>0</v>
      </c>
      <c r="CJ639" s="519">
        <v>0</v>
      </c>
      <c r="CK639" s="623">
        <f t="shared" si="9"/>
        <v>1</v>
      </c>
      <c r="CL639" s="554">
        <v>1</v>
      </c>
      <c r="CM639" s="554">
        <v>1</v>
      </c>
      <c r="CN639" s="554">
        <v>1</v>
      </c>
      <c r="CO639" s="524">
        <v>4</v>
      </c>
      <c r="CP639" s="524" t="s">
        <v>1938</v>
      </c>
      <c r="CQ639" s="525" t="s">
        <v>4965</v>
      </c>
      <c r="CR639" s="584" t="s">
        <v>4965</v>
      </c>
      <c r="CS639" s="527" t="s">
        <v>4965</v>
      </c>
      <c r="CT639" s="527" t="s">
        <v>4965</v>
      </c>
      <c r="CU639" s="527" t="s">
        <v>4965</v>
      </c>
    </row>
    <row r="640" spans="1:99" s="71" customFormat="1" ht="12" customHeight="1" x14ac:dyDescent="0.2">
      <c r="A640" s="577" t="s">
        <v>1460</v>
      </c>
      <c r="B640" s="558" t="s">
        <v>527</v>
      </c>
      <c r="C640" s="558" t="s">
        <v>1432</v>
      </c>
      <c r="D640" s="558" t="s">
        <v>1432</v>
      </c>
      <c r="E640" s="560" t="s">
        <v>1432</v>
      </c>
      <c r="F640" s="558" t="s">
        <v>528</v>
      </c>
      <c r="G640" s="558" t="s">
        <v>200</v>
      </c>
      <c r="H640" s="558" t="s">
        <v>1885</v>
      </c>
      <c r="I640" s="558" t="s">
        <v>529</v>
      </c>
      <c r="J640" s="558">
        <v>525224</v>
      </c>
      <c r="K640" s="558">
        <v>173628</v>
      </c>
      <c r="L640" s="512" t="s">
        <v>3087</v>
      </c>
      <c r="M640" s="562" t="s">
        <v>1432</v>
      </c>
      <c r="N640" s="562" t="s">
        <v>1432</v>
      </c>
      <c r="O640" s="558">
        <v>0</v>
      </c>
      <c r="P640" s="558">
        <v>1</v>
      </c>
      <c r="Q640" s="563">
        <v>1</v>
      </c>
      <c r="R640" s="558" t="s">
        <v>1095</v>
      </c>
      <c r="S640" s="558" t="s">
        <v>1438</v>
      </c>
      <c r="T640" s="562" t="s">
        <v>1096</v>
      </c>
      <c r="U640" s="561">
        <v>41344</v>
      </c>
      <c r="V640" s="561"/>
      <c r="W640" s="558" t="s">
        <v>1439</v>
      </c>
      <c r="X640" s="562" t="s">
        <v>1432</v>
      </c>
      <c r="Y640" s="558" t="s">
        <v>1442</v>
      </c>
      <c r="Z640" s="558" t="s">
        <v>3893</v>
      </c>
      <c r="AA640" s="558" t="s">
        <v>1444</v>
      </c>
      <c r="AB640" s="558" t="s">
        <v>3894</v>
      </c>
      <c r="AC640" s="576">
        <v>0.01</v>
      </c>
      <c r="AD640" s="578" t="s">
        <v>1432</v>
      </c>
      <c r="AE640" s="578"/>
      <c r="AF640" s="579"/>
      <c r="AG640" s="517" t="s">
        <v>3063</v>
      </c>
      <c r="AH640" s="560" t="s">
        <v>1445</v>
      </c>
      <c r="AI640" s="587"/>
      <c r="AJ640" s="560">
        <v>0</v>
      </c>
      <c r="AK640" s="560">
        <v>0</v>
      </c>
      <c r="AL640" s="560">
        <v>1</v>
      </c>
      <c r="AM640" s="560">
        <v>0</v>
      </c>
      <c r="AN640" s="560">
        <v>0</v>
      </c>
      <c r="AO640" s="560">
        <v>0</v>
      </c>
      <c r="AP640" s="560">
        <v>0</v>
      </c>
      <c r="AQ640" s="560">
        <v>0</v>
      </c>
      <c r="AR640" s="560">
        <v>0</v>
      </c>
      <c r="AS640" s="560">
        <v>1</v>
      </c>
      <c r="AT640" s="560">
        <v>0</v>
      </c>
      <c r="AU640" s="560">
        <v>0</v>
      </c>
      <c r="AV640" s="560">
        <v>0</v>
      </c>
      <c r="AW640" s="560">
        <v>0</v>
      </c>
      <c r="AX640" s="560">
        <v>0</v>
      </c>
      <c r="AY640" s="560">
        <v>0</v>
      </c>
      <c r="AZ640" s="560">
        <v>0</v>
      </c>
      <c r="BA640" s="560">
        <v>0</v>
      </c>
      <c r="BB640" s="560">
        <v>0</v>
      </c>
      <c r="BC640" s="560">
        <v>0</v>
      </c>
      <c r="BD640" s="560">
        <v>0</v>
      </c>
      <c r="BE640" s="560">
        <v>0</v>
      </c>
      <c r="BF640" s="560">
        <v>0</v>
      </c>
      <c r="BG640" s="560">
        <v>0</v>
      </c>
      <c r="BH640" s="560">
        <v>0</v>
      </c>
      <c r="BI640" s="560">
        <v>0</v>
      </c>
      <c r="BJ640" s="560">
        <v>0</v>
      </c>
      <c r="BK640" s="560">
        <v>0</v>
      </c>
      <c r="BL640" s="560">
        <v>0</v>
      </c>
      <c r="BM640" s="560">
        <v>0</v>
      </c>
      <c r="BN640" s="550" t="s">
        <v>4490</v>
      </c>
      <c r="BO640" s="551">
        <v>0</v>
      </c>
      <c r="BP640" s="519">
        <v>0</v>
      </c>
      <c r="BQ640" s="553">
        <v>0.25</v>
      </c>
      <c r="BR640" s="552">
        <v>0.25</v>
      </c>
      <c r="BS640" s="552">
        <v>0.25</v>
      </c>
      <c r="BT640" s="552">
        <v>0.25</v>
      </c>
      <c r="BU640" s="586">
        <v>0</v>
      </c>
      <c r="BV640" s="519">
        <v>0</v>
      </c>
      <c r="BW640" s="519">
        <v>0</v>
      </c>
      <c r="BX640" s="519">
        <v>0</v>
      </c>
      <c r="BY640" s="519">
        <v>0</v>
      </c>
      <c r="BZ640" s="519">
        <v>0</v>
      </c>
      <c r="CA640" s="519">
        <v>0</v>
      </c>
      <c r="CB640" s="519">
        <v>0</v>
      </c>
      <c r="CC640" s="519">
        <v>0</v>
      </c>
      <c r="CD640" s="519">
        <v>0</v>
      </c>
      <c r="CE640" s="519">
        <v>0</v>
      </c>
      <c r="CF640" s="519">
        <v>0</v>
      </c>
      <c r="CG640" s="519">
        <v>0</v>
      </c>
      <c r="CH640" s="519">
        <v>0</v>
      </c>
      <c r="CI640" s="519">
        <v>0</v>
      </c>
      <c r="CJ640" s="519">
        <v>0</v>
      </c>
      <c r="CK640" s="623">
        <f t="shared" si="9"/>
        <v>1</v>
      </c>
      <c r="CL640" s="554">
        <v>1</v>
      </c>
      <c r="CM640" s="554">
        <v>1</v>
      </c>
      <c r="CN640" s="554">
        <v>1</v>
      </c>
      <c r="CO640" s="524">
        <v>9</v>
      </c>
      <c r="CP640" s="726"/>
      <c r="CQ640" s="525" t="s">
        <v>4965</v>
      </c>
      <c r="CR640" s="584" t="s">
        <v>4965</v>
      </c>
      <c r="CS640" s="527" t="s">
        <v>4965</v>
      </c>
      <c r="CT640" s="527" t="s">
        <v>4965</v>
      </c>
      <c r="CU640" s="527" t="s">
        <v>4965</v>
      </c>
    </row>
    <row r="641" spans="1:99" s="71" customFormat="1" ht="12" customHeight="1" x14ac:dyDescent="0.2">
      <c r="A641" s="577" t="s">
        <v>1460</v>
      </c>
      <c r="B641" s="558" t="s">
        <v>1097</v>
      </c>
      <c r="C641" s="558" t="s">
        <v>1432</v>
      </c>
      <c r="D641" s="558" t="s">
        <v>1432</v>
      </c>
      <c r="E641" s="560" t="s">
        <v>1432</v>
      </c>
      <c r="F641" s="558" t="s">
        <v>1098</v>
      </c>
      <c r="G641" s="558" t="s">
        <v>3854</v>
      </c>
      <c r="H641" s="558" t="s">
        <v>1620</v>
      </c>
      <c r="I641" s="558" t="s">
        <v>3855</v>
      </c>
      <c r="J641" s="558">
        <v>528150</v>
      </c>
      <c r="K641" s="558">
        <v>174858</v>
      </c>
      <c r="L641" s="512" t="s">
        <v>3084</v>
      </c>
      <c r="M641" s="562" t="s">
        <v>1432</v>
      </c>
      <c r="N641" s="562" t="s">
        <v>1432</v>
      </c>
      <c r="O641" s="558">
        <v>0</v>
      </c>
      <c r="P641" s="558">
        <v>1</v>
      </c>
      <c r="Q641" s="563">
        <v>1</v>
      </c>
      <c r="R641" s="558" t="s">
        <v>2443</v>
      </c>
      <c r="S641" s="558" t="s">
        <v>1438</v>
      </c>
      <c r="T641" s="562" t="s">
        <v>2381</v>
      </c>
      <c r="U641" s="561">
        <v>41463</v>
      </c>
      <c r="V641" s="561"/>
      <c r="W641" s="558" t="s">
        <v>1439</v>
      </c>
      <c r="X641" s="562" t="s">
        <v>1432</v>
      </c>
      <c r="Y641" s="558" t="s">
        <v>1442</v>
      </c>
      <c r="Z641" s="558" t="s">
        <v>3893</v>
      </c>
      <c r="AA641" s="558" t="s">
        <v>1444</v>
      </c>
      <c r="AB641" s="558" t="s">
        <v>3894</v>
      </c>
      <c r="AC641" s="576">
        <v>0.22900000000000001</v>
      </c>
      <c r="AD641" s="578" t="s">
        <v>1432</v>
      </c>
      <c r="AE641" s="578"/>
      <c r="AF641" s="579"/>
      <c r="AG641" s="517" t="s">
        <v>3063</v>
      </c>
      <c r="AH641" s="560" t="s">
        <v>1445</v>
      </c>
      <c r="AI641" s="587"/>
      <c r="AJ641" s="560">
        <v>0</v>
      </c>
      <c r="AK641" s="560">
        <v>0</v>
      </c>
      <c r="AL641" s="560">
        <v>0</v>
      </c>
      <c r="AM641" s="560">
        <v>0</v>
      </c>
      <c r="AN641" s="560">
        <v>0</v>
      </c>
      <c r="AO641" s="560">
        <v>0</v>
      </c>
      <c r="AP641" s="560">
        <v>1</v>
      </c>
      <c r="AQ641" s="560">
        <v>0</v>
      </c>
      <c r="AR641" s="560">
        <v>0</v>
      </c>
      <c r="AS641" s="560">
        <v>0</v>
      </c>
      <c r="AT641" s="560">
        <v>0</v>
      </c>
      <c r="AU641" s="560">
        <v>0</v>
      </c>
      <c r="AV641" s="560">
        <v>0</v>
      </c>
      <c r="AW641" s="560">
        <v>0</v>
      </c>
      <c r="AX641" s="560">
        <v>0</v>
      </c>
      <c r="AY641" s="560">
        <v>0</v>
      </c>
      <c r="AZ641" s="560">
        <v>0</v>
      </c>
      <c r="BA641" s="560">
        <v>0</v>
      </c>
      <c r="BB641" s="560">
        <v>0</v>
      </c>
      <c r="BC641" s="560">
        <v>0</v>
      </c>
      <c r="BD641" s="560">
        <v>1</v>
      </c>
      <c r="BE641" s="560">
        <v>0</v>
      </c>
      <c r="BF641" s="560">
        <v>0</v>
      </c>
      <c r="BG641" s="560">
        <v>0</v>
      </c>
      <c r="BH641" s="560">
        <v>0</v>
      </c>
      <c r="BI641" s="560">
        <v>0</v>
      </c>
      <c r="BJ641" s="560">
        <v>0</v>
      </c>
      <c r="BK641" s="560">
        <v>0</v>
      </c>
      <c r="BL641" s="560">
        <v>0</v>
      </c>
      <c r="BM641" s="560">
        <v>0</v>
      </c>
      <c r="BN641" s="550" t="s">
        <v>4490</v>
      </c>
      <c r="BO641" s="551">
        <v>0</v>
      </c>
      <c r="BP641" s="519">
        <v>0</v>
      </c>
      <c r="BQ641" s="553">
        <v>0.25</v>
      </c>
      <c r="BR641" s="552">
        <v>0.25</v>
      </c>
      <c r="BS641" s="552">
        <v>0.25</v>
      </c>
      <c r="BT641" s="552">
        <v>0.25</v>
      </c>
      <c r="BU641" s="586">
        <v>0</v>
      </c>
      <c r="BV641" s="519">
        <v>0</v>
      </c>
      <c r="BW641" s="519">
        <v>0</v>
      </c>
      <c r="BX641" s="519">
        <v>0</v>
      </c>
      <c r="BY641" s="519">
        <v>0</v>
      </c>
      <c r="BZ641" s="519">
        <v>0</v>
      </c>
      <c r="CA641" s="519">
        <v>0</v>
      </c>
      <c r="CB641" s="519">
        <v>0</v>
      </c>
      <c r="CC641" s="519">
        <v>0</v>
      </c>
      <c r="CD641" s="519">
        <v>0</v>
      </c>
      <c r="CE641" s="519">
        <v>0</v>
      </c>
      <c r="CF641" s="519">
        <v>0</v>
      </c>
      <c r="CG641" s="519">
        <v>0</v>
      </c>
      <c r="CH641" s="519">
        <v>0</v>
      </c>
      <c r="CI641" s="519">
        <v>0</v>
      </c>
      <c r="CJ641" s="519">
        <v>0</v>
      </c>
      <c r="CK641" s="623">
        <f t="shared" si="9"/>
        <v>1</v>
      </c>
      <c r="CL641" s="554">
        <v>1</v>
      </c>
      <c r="CM641" s="554">
        <v>1</v>
      </c>
      <c r="CN641" s="554">
        <v>1</v>
      </c>
      <c r="CO641" s="524">
        <v>9</v>
      </c>
      <c r="CP641" s="726"/>
      <c r="CQ641" s="525" t="s">
        <v>4965</v>
      </c>
      <c r="CR641" s="584" t="s">
        <v>4965</v>
      </c>
      <c r="CS641" s="527" t="s">
        <v>4965</v>
      </c>
      <c r="CT641" s="527" t="s">
        <v>4965</v>
      </c>
      <c r="CU641" s="527" t="s">
        <v>4965</v>
      </c>
    </row>
    <row r="642" spans="1:99" s="71" customFormat="1" ht="12" customHeight="1" x14ac:dyDescent="0.2">
      <c r="A642" s="577" t="s">
        <v>1460</v>
      </c>
      <c r="B642" s="558" t="s">
        <v>2444</v>
      </c>
      <c r="C642" s="558" t="s">
        <v>1432</v>
      </c>
      <c r="D642" s="558" t="s">
        <v>1432</v>
      </c>
      <c r="E642" s="560" t="s">
        <v>2445</v>
      </c>
      <c r="F642" s="558" t="s">
        <v>1432</v>
      </c>
      <c r="G642" s="558" t="s">
        <v>2446</v>
      </c>
      <c r="H642" s="558" t="s">
        <v>1435</v>
      </c>
      <c r="I642" s="558" t="s">
        <v>2447</v>
      </c>
      <c r="J642" s="558">
        <v>527588</v>
      </c>
      <c r="K642" s="558">
        <v>171057</v>
      </c>
      <c r="L642" s="512" t="s">
        <v>3082</v>
      </c>
      <c r="M642" s="562" t="s">
        <v>1432</v>
      </c>
      <c r="N642" s="562" t="s">
        <v>1432</v>
      </c>
      <c r="O642" s="558">
        <v>0</v>
      </c>
      <c r="P642" s="558">
        <v>4</v>
      </c>
      <c r="Q642" s="563">
        <v>4</v>
      </c>
      <c r="R642" s="558" t="s">
        <v>2448</v>
      </c>
      <c r="S642" s="558" t="s">
        <v>1438</v>
      </c>
      <c r="T642" s="562" t="s">
        <v>2449</v>
      </c>
      <c r="U642" s="561">
        <v>41473</v>
      </c>
      <c r="V642" s="561"/>
      <c r="W642" s="558" t="s">
        <v>1439</v>
      </c>
      <c r="X642" s="562" t="s">
        <v>1432</v>
      </c>
      <c r="Y642" s="558" t="s">
        <v>1442</v>
      </c>
      <c r="Z642" s="558" t="s">
        <v>3893</v>
      </c>
      <c r="AA642" s="558" t="s">
        <v>1444</v>
      </c>
      <c r="AB642" s="558" t="s">
        <v>4720</v>
      </c>
      <c r="AC642" s="576">
        <v>3.5000000000000003E-2</v>
      </c>
      <c r="AD642" s="578" t="s">
        <v>1432</v>
      </c>
      <c r="AE642" s="578"/>
      <c r="AF642" s="579"/>
      <c r="AG642" s="517" t="s">
        <v>3063</v>
      </c>
      <c r="AH642" s="560" t="s">
        <v>1445</v>
      </c>
      <c r="AI642" s="587"/>
      <c r="AJ642" s="560">
        <v>0</v>
      </c>
      <c r="AK642" s="560">
        <v>0</v>
      </c>
      <c r="AL642" s="560">
        <v>0</v>
      </c>
      <c r="AM642" s="560">
        <v>0</v>
      </c>
      <c r="AN642" s="560">
        <v>4</v>
      </c>
      <c r="AO642" s="560">
        <v>0</v>
      </c>
      <c r="AP642" s="560">
        <v>0</v>
      </c>
      <c r="AQ642" s="560">
        <v>0</v>
      </c>
      <c r="AR642" s="560">
        <v>0</v>
      </c>
      <c r="AS642" s="560">
        <v>0</v>
      </c>
      <c r="AT642" s="560">
        <v>0</v>
      </c>
      <c r="AU642" s="560">
        <v>4</v>
      </c>
      <c r="AV642" s="560">
        <v>0</v>
      </c>
      <c r="AW642" s="560">
        <v>0</v>
      </c>
      <c r="AX642" s="560">
        <v>0</v>
      </c>
      <c r="AY642" s="560">
        <v>0</v>
      </c>
      <c r="AZ642" s="560">
        <v>0</v>
      </c>
      <c r="BA642" s="560">
        <v>0</v>
      </c>
      <c r="BB642" s="560">
        <v>0</v>
      </c>
      <c r="BC642" s="560">
        <v>0</v>
      </c>
      <c r="BD642" s="560">
        <v>0</v>
      </c>
      <c r="BE642" s="560">
        <v>0</v>
      </c>
      <c r="BF642" s="560">
        <v>0</v>
      </c>
      <c r="BG642" s="560">
        <v>0</v>
      </c>
      <c r="BH642" s="560">
        <v>0</v>
      </c>
      <c r="BI642" s="560">
        <v>0</v>
      </c>
      <c r="BJ642" s="560">
        <v>0</v>
      </c>
      <c r="BK642" s="560">
        <v>0</v>
      </c>
      <c r="BL642" s="560">
        <v>0</v>
      </c>
      <c r="BM642" s="560">
        <v>0</v>
      </c>
      <c r="BN642" s="550" t="s">
        <v>4490</v>
      </c>
      <c r="BO642" s="551">
        <v>0</v>
      </c>
      <c r="BP642" s="519">
        <v>0</v>
      </c>
      <c r="BQ642" s="553">
        <v>1</v>
      </c>
      <c r="BR642" s="552">
        <v>1</v>
      </c>
      <c r="BS642" s="552">
        <v>1</v>
      </c>
      <c r="BT642" s="552">
        <v>1</v>
      </c>
      <c r="BU642" s="586">
        <v>0</v>
      </c>
      <c r="BV642" s="519">
        <v>0</v>
      </c>
      <c r="BW642" s="519">
        <v>0</v>
      </c>
      <c r="BX642" s="519">
        <v>0</v>
      </c>
      <c r="BY642" s="519">
        <v>0</v>
      </c>
      <c r="BZ642" s="519">
        <v>0</v>
      </c>
      <c r="CA642" s="519">
        <v>0</v>
      </c>
      <c r="CB642" s="519">
        <v>0</v>
      </c>
      <c r="CC642" s="519">
        <v>0</v>
      </c>
      <c r="CD642" s="519">
        <v>0</v>
      </c>
      <c r="CE642" s="519">
        <v>0</v>
      </c>
      <c r="CF642" s="519">
        <v>0</v>
      </c>
      <c r="CG642" s="519">
        <v>0</v>
      </c>
      <c r="CH642" s="519">
        <v>0</v>
      </c>
      <c r="CI642" s="519">
        <v>0</v>
      </c>
      <c r="CJ642" s="519">
        <v>0</v>
      </c>
      <c r="CK642" s="623">
        <f t="shared" ref="CK642:CK705" si="10">SUM(BP642:CJ642)</f>
        <v>4</v>
      </c>
      <c r="CL642" s="554">
        <v>4</v>
      </c>
      <c r="CM642" s="554">
        <v>4</v>
      </c>
      <c r="CN642" s="554">
        <v>4</v>
      </c>
      <c r="CO642" s="524">
        <v>9</v>
      </c>
      <c r="CP642" s="524" t="s">
        <v>1938</v>
      </c>
      <c r="CQ642" s="525" t="s">
        <v>4965</v>
      </c>
      <c r="CR642" s="584" t="s">
        <v>4965</v>
      </c>
      <c r="CS642" s="527" t="s">
        <v>4965</v>
      </c>
      <c r="CT642" s="527" t="s">
        <v>4965</v>
      </c>
      <c r="CU642" s="527" t="s">
        <v>4965</v>
      </c>
    </row>
    <row r="643" spans="1:99" s="71" customFormat="1" ht="12" customHeight="1" x14ac:dyDescent="0.2">
      <c r="A643" s="577" t="s">
        <v>1460</v>
      </c>
      <c r="B643" s="558" t="s">
        <v>2450</v>
      </c>
      <c r="C643" s="558" t="s">
        <v>1432</v>
      </c>
      <c r="D643" s="558" t="s">
        <v>1432</v>
      </c>
      <c r="E643" s="560" t="s">
        <v>637</v>
      </c>
      <c r="F643" s="558" t="s">
        <v>2451</v>
      </c>
      <c r="G643" s="558" t="s">
        <v>4210</v>
      </c>
      <c r="H643" s="558" t="s">
        <v>2717</v>
      </c>
      <c r="I643" s="558" t="s">
        <v>2452</v>
      </c>
      <c r="J643" s="558">
        <v>527461</v>
      </c>
      <c r="K643" s="558">
        <v>174976</v>
      </c>
      <c r="L643" s="512" t="s">
        <v>3084</v>
      </c>
      <c r="M643" s="562" t="s">
        <v>1432</v>
      </c>
      <c r="N643" s="562" t="s">
        <v>1432</v>
      </c>
      <c r="O643" s="558">
        <v>0</v>
      </c>
      <c r="P643" s="558">
        <v>1</v>
      </c>
      <c r="Q643" s="563">
        <v>1</v>
      </c>
      <c r="R643" s="558" t="s">
        <v>2453</v>
      </c>
      <c r="S643" s="558" t="s">
        <v>1438</v>
      </c>
      <c r="T643" s="562" t="s">
        <v>4806</v>
      </c>
      <c r="U643" s="561">
        <v>41404</v>
      </c>
      <c r="V643" s="561"/>
      <c r="W643" s="558" t="s">
        <v>1439</v>
      </c>
      <c r="X643" s="562" t="s">
        <v>1432</v>
      </c>
      <c r="Y643" s="558" t="s">
        <v>1442</v>
      </c>
      <c r="Z643" s="558" t="s">
        <v>1443</v>
      </c>
      <c r="AA643" s="558" t="s">
        <v>1444</v>
      </c>
      <c r="AB643" s="558" t="s">
        <v>2713</v>
      </c>
      <c r="AC643" s="576">
        <v>6.0000000000000001E-3</v>
      </c>
      <c r="AD643" s="578" t="s">
        <v>1432</v>
      </c>
      <c r="AE643" s="578"/>
      <c r="AF643" s="579"/>
      <c r="AG643" s="517" t="s">
        <v>3063</v>
      </c>
      <c r="AH643" s="560" t="s">
        <v>1445</v>
      </c>
      <c r="AI643" s="560">
        <v>0</v>
      </c>
      <c r="AJ643" s="560">
        <v>0</v>
      </c>
      <c r="AK643" s="560">
        <v>0</v>
      </c>
      <c r="AL643" s="560">
        <v>1</v>
      </c>
      <c r="AM643" s="560">
        <v>0</v>
      </c>
      <c r="AN643" s="560">
        <v>0</v>
      </c>
      <c r="AO643" s="560">
        <v>0</v>
      </c>
      <c r="AP643" s="560">
        <v>0</v>
      </c>
      <c r="AQ643" s="560">
        <v>0</v>
      </c>
      <c r="AR643" s="560">
        <v>0</v>
      </c>
      <c r="AS643" s="560">
        <v>1</v>
      </c>
      <c r="AT643" s="560">
        <v>0</v>
      </c>
      <c r="AU643" s="560">
        <v>0</v>
      </c>
      <c r="AV643" s="560">
        <v>0</v>
      </c>
      <c r="AW643" s="560">
        <v>0</v>
      </c>
      <c r="AX643" s="560">
        <v>0</v>
      </c>
      <c r="AY643" s="560">
        <v>0</v>
      </c>
      <c r="AZ643" s="560">
        <v>0</v>
      </c>
      <c r="BA643" s="560">
        <v>0</v>
      </c>
      <c r="BB643" s="560">
        <v>0</v>
      </c>
      <c r="BC643" s="560">
        <v>0</v>
      </c>
      <c r="BD643" s="560">
        <v>0</v>
      </c>
      <c r="BE643" s="560">
        <v>0</v>
      </c>
      <c r="BF643" s="560">
        <v>0</v>
      </c>
      <c r="BG643" s="560">
        <v>0</v>
      </c>
      <c r="BH643" s="560">
        <v>0</v>
      </c>
      <c r="BI643" s="560">
        <v>0</v>
      </c>
      <c r="BJ643" s="560">
        <v>0</v>
      </c>
      <c r="BK643" s="560">
        <v>0</v>
      </c>
      <c r="BL643" s="560">
        <v>0</v>
      </c>
      <c r="BM643" s="560">
        <v>0</v>
      </c>
      <c r="BN643" s="550" t="s">
        <v>4490</v>
      </c>
      <c r="BO643" s="551">
        <v>0</v>
      </c>
      <c r="BP643" s="519">
        <v>0</v>
      </c>
      <c r="BQ643" s="553">
        <v>0.25</v>
      </c>
      <c r="BR643" s="552">
        <v>0.25</v>
      </c>
      <c r="BS643" s="552">
        <v>0.25</v>
      </c>
      <c r="BT643" s="552">
        <v>0.25</v>
      </c>
      <c r="BU643" s="586">
        <v>0</v>
      </c>
      <c r="BV643" s="519">
        <v>0</v>
      </c>
      <c r="BW643" s="519">
        <v>0</v>
      </c>
      <c r="BX643" s="519">
        <v>0</v>
      </c>
      <c r="BY643" s="519">
        <v>0</v>
      </c>
      <c r="BZ643" s="519">
        <v>0</v>
      </c>
      <c r="CA643" s="519">
        <v>0</v>
      </c>
      <c r="CB643" s="519">
        <v>0</v>
      </c>
      <c r="CC643" s="519">
        <v>0</v>
      </c>
      <c r="CD643" s="519">
        <v>0</v>
      </c>
      <c r="CE643" s="519">
        <v>0</v>
      </c>
      <c r="CF643" s="519">
        <v>0</v>
      </c>
      <c r="CG643" s="519">
        <v>0</v>
      </c>
      <c r="CH643" s="519">
        <v>0</v>
      </c>
      <c r="CI643" s="519">
        <v>0</v>
      </c>
      <c r="CJ643" s="519">
        <v>0</v>
      </c>
      <c r="CK643" s="623">
        <f t="shared" si="10"/>
        <v>1</v>
      </c>
      <c r="CL643" s="554">
        <v>1</v>
      </c>
      <c r="CM643" s="554">
        <v>1</v>
      </c>
      <c r="CN643" s="554">
        <v>1</v>
      </c>
      <c r="CO643" s="524">
        <v>4</v>
      </c>
      <c r="CP643" s="726"/>
      <c r="CQ643" s="530" t="s">
        <v>1940</v>
      </c>
      <c r="CR643" s="584" t="s">
        <v>4965</v>
      </c>
      <c r="CS643" s="527" t="s">
        <v>4965</v>
      </c>
      <c r="CT643" s="527" t="s">
        <v>4965</v>
      </c>
      <c r="CU643" s="527" t="s">
        <v>4965</v>
      </c>
    </row>
    <row r="644" spans="1:99" s="71" customFormat="1" ht="12" customHeight="1" x14ac:dyDescent="0.2">
      <c r="A644" s="577" t="s">
        <v>1460</v>
      </c>
      <c r="B644" s="558" t="s">
        <v>2454</v>
      </c>
      <c r="C644" s="558" t="s">
        <v>1432</v>
      </c>
      <c r="D644" s="558" t="s">
        <v>1432</v>
      </c>
      <c r="E644" s="560" t="s">
        <v>2455</v>
      </c>
      <c r="F644" s="558" t="s">
        <v>1432</v>
      </c>
      <c r="G644" s="558" t="s">
        <v>2347</v>
      </c>
      <c r="H644" s="558" t="s">
        <v>1435</v>
      </c>
      <c r="I644" s="558" t="s">
        <v>2456</v>
      </c>
      <c r="J644" s="558">
        <v>527968</v>
      </c>
      <c r="K644" s="558">
        <v>170921</v>
      </c>
      <c r="L644" s="512" t="s">
        <v>3082</v>
      </c>
      <c r="M644" s="562" t="s">
        <v>1432</v>
      </c>
      <c r="N644" s="562" t="s">
        <v>1432</v>
      </c>
      <c r="O644" s="558">
        <v>0</v>
      </c>
      <c r="P644" s="558">
        <v>9</v>
      </c>
      <c r="Q644" s="563">
        <v>9</v>
      </c>
      <c r="R644" s="558" t="s">
        <v>2457</v>
      </c>
      <c r="S644" s="558" t="s">
        <v>1438</v>
      </c>
      <c r="T644" s="562" t="s">
        <v>4769</v>
      </c>
      <c r="U644" s="561">
        <v>41408</v>
      </c>
      <c r="V644" s="561"/>
      <c r="W644" s="558" t="s">
        <v>1439</v>
      </c>
      <c r="X644" s="562" t="s">
        <v>1432</v>
      </c>
      <c r="Y644" s="558" t="s">
        <v>1442</v>
      </c>
      <c r="Z644" s="558" t="s">
        <v>1443</v>
      </c>
      <c r="AA644" s="558" t="s">
        <v>1444</v>
      </c>
      <c r="AB644" s="558" t="s">
        <v>2713</v>
      </c>
      <c r="AC644" s="576">
        <v>4.5999999999999999E-2</v>
      </c>
      <c r="AD644" s="578" t="s">
        <v>1432</v>
      </c>
      <c r="AE644" s="578"/>
      <c r="AF644" s="579"/>
      <c r="AG644" s="517" t="s">
        <v>3063</v>
      </c>
      <c r="AH644" s="560" t="s">
        <v>1445</v>
      </c>
      <c r="AI644" s="587"/>
      <c r="AJ644" s="560">
        <v>0</v>
      </c>
      <c r="AK644" s="560">
        <v>0</v>
      </c>
      <c r="AL644" s="560">
        <v>0</v>
      </c>
      <c r="AM644" s="560">
        <v>4</v>
      </c>
      <c r="AN644" s="560">
        <v>4</v>
      </c>
      <c r="AO644" s="560">
        <v>1</v>
      </c>
      <c r="AP644" s="560">
        <v>0</v>
      </c>
      <c r="AQ644" s="560">
        <v>0</v>
      </c>
      <c r="AR644" s="560">
        <v>0</v>
      </c>
      <c r="AS644" s="560">
        <v>0</v>
      </c>
      <c r="AT644" s="560">
        <v>4</v>
      </c>
      <c r="AU644" s="560">
        <v>4</v>
      </c>
      <c r="AV644" s="560">
        <v>1</v>
      </c>
      <c r="AW644" s="560">
        <v>0</v>
      </c>
      <c r="AX644" s="560">
        <v>0</v>
      </c>
      <c r="AY644" s="560">
        <v>0</v>
      </c>
      <c r="AZ644" s="560">
        <v>0</v>
      </c>
      <c r="BA644" s="560">
        <v>0</v>
      </c>
      <c r="BB644" s="560">
        <v>0</v>
      </c>
      <c r="BC644" s="560">
        <v>0</v>
      </c>
      <c r="BD644" s="560">
        <v>0</v>
      </c>
      <c r="BE644" s="560">
        <v>0</v>
      </c>
      <c r="BF644" s="560">
        <v>0</v>
      </c>
      <c r="BG644" s="560">
        <v>0</v>
      </c>
      <c r="BH644" s="560">
        <v>0</v>
      </c>
      <c r="BI644" s="560">
        <v>0</v>
      </c>
      <c r="BJ644" s="560">
        <v>0</v>
      </c>
      <c r="BK644" s="560">
        <v>0</v>
      </c>
      <c r="BL644" s="560">
        <v>0</v>
      </c>
      <c r="BM644" s="560">
        <v>0</v>
      </c>
      <c r="BN644" s="550" t="s">
        <v>4490</v>
      </c>
      <c r="BO644" s="551">
        <v>0</v>
      </c>
      <c r="BP644" s="585">
        <v>0</v>
      </c>
      <c r="BQ644" s="593">
        <v>0</v>
      </c>
      <c r="BR644" s="585">
        <v>0</v>
      </c>
      <c r="BS644" s="552">
        <v>3</v>
      </c>
      <c r="BT644" s="552">
        <v>3</v>
      </c>
      <c r="BU644" s="582">
        <v>3</v>
      </c>
      <c r="BV644" s="519">
        <v>0</v>
      </c>
      <c r="BW644" s="519">
        <v>0</v>
      </c>
      <c r="BX644" s="519">
        <v>0</v>
      </c>
      <c r="BY644" s="519">
        <v>0</v>
      </c>
      <c r="BZ644" s="519">
        <v>0</v>
      </c>
      <c r="CA644" s="519">
        <v>0</v>
      </c>
      <c r="CB644" s="519">
        <v>0</v>
      </c>
      <c r="CC644" s="519">
        <v>0</v>
      </c>
      <c r="CD644" s="519">
        <v>0</v>
      </c>
      <c r="CE644" s="519">
        <v>0</v>
      </c>
      <c r="CF644" s="519">
        <v>0</v>
      </c>
      <c r="CG644" s="519">
        <v>0</v>
      </c>
      <c r="CH644" s="519">
        <v>0</v>
      </c>
      <c r="CI644" s="519">
        <v>0</v>
      </c>
      <c r="CJ644" s="519">
        <v>0</v>
      </c>
      <c r="CK644" s="623">
        <f t="shared" si="10"/>
        <v>9</v>
      </c>
      <c r="CL644" s="554">
        <v>9</v>
      </c>
      <c r="CM644" s="554">
        <v>9</v>
      </c>
      <c r="CN644" s="554">
        <v>9</v>
      </c>
      <c r="CO644" s="524">
        <v>5</v>
      </c>
      <c r="CP644" s="524" t="s">
        <v>1938</v>
      </c>
      <c r="CQ644" s="525" t="s">
        <v>4965</v>
      </c>
      <c r="CR644" s="584" t="s">
        <v>4965</v>
      </c>
      <c r="CS644" s="527" t="s">
        <v>4965</v>
      </c>
      <c r="CT644" s="527" t="s">
        <v>4965</v>
      </c>
      <c r="CU644" s="527" t="s">
        <v>4965</v>
      </c>
    </row>
    <row r="645" spans="1:99" s="71" customFormat="1" ht="12" customHeight="1" x14ac:dyDescent="0.2">
      <c r="A645" s="577" t="s">
        <v>1460</v>
      </c>
      <c r="B645" s="558" t="s">
        <v>2458</v>
      </c>
      <c r="C645" s="558" t="s">
        <v>1432</v>
      </c>
      <c r="D645" s="558" t="s">
        <v>1432</v>
      </c>
      <c r="E645" s="560" t="s">
        <v>2459</v>
      </c>
      <c r="F645" s="558" t="s">
        <v>1432</v>
      </c>
      <c r="G645" s="558" t="s">
        <v>2460</v>
      </c>
      <c r="H645" s="558" t="s">
        <v>1885</v>
      </c>
      <c r="I645" s="558" t="s">
        <v>2461</v>
      </c>
      <c r="J645" s="558">
        <v>525568</v>
      </c>
      <c r="K645" s="558">
        <v>173572</v>
      </c>
      <c r="L645" s="512" t="s">
        <v>3087</v>
      </c>
      <c r="M645" s="562" t="s">
        <v>1432</v>
      </c>
      <c r="N645" s="562" t="s">
        <v>1432</v>
      </c>
      <c r="O645" s="558">
        <v>1</v>
      </c>
      <c r="P645" s="558">
        <v>1</v>
      </c>
      <c r="Q645" s="563">
        <v>0</v>
      </c>
      <c r="R645" s="558" t="s">
        <v>2462</v>
      </c>
      <c r="S645" s="558" t="s">
        <v>1438</v>
      </c>
      <c r="T645" s="562" t="s">
        <v>2463</v>
      </c>
      <c r="U645" s="561">
        <v>41404</v>
      </c>
      <c r="V645" s="561"/>
      <c r="W645" s="558" t="s">
        <v>1439</v>
      </c>
      <c r="X645" s="562" t="s">
        <v>1432</v>
      </c>
      <c r="Y645" s="558" t="s">
        <v>1442</v>
      </c>
      <c r="Z645" s="558" t="s">
        <v>3893</v>
      </c>
      <c r="AA645" s="558" t="s">
        <v>1444</v>
      </c>
      <c r="AB645" s="558" t="s">
        <v>3894</v>
      </c>
      <c r="AC645" s="576">
        <v>5.0000000000000001E-3</v>
      </c>
      <c r="AD645" s="578" t="s">
        <v>1432</v>
      </c>
      <c r="AE645" s="578"/>
      <c r="AF645" s="579"/>
      <c r="AG645" s="517" t="s">
        <v>3063</v>
      </c>
      <c r="AH645" s="560" t="s">
        <v>1445</v>
      </c>
      <c r="AI645" s="587"/>
      <c r="AJ645" s="560">
        <v>0</v>
      </c>
      <c r="AK645" s="560">
        <v>0</v>
      </c>
      <c r="AL645" s="560">
        <v>0</v>
      </c>
      <c r="AM645" s="560">
        <v>0</v>
      </c>
      <c r="AN645" s="560">
        <v>0</v>
      </c>
      <c r="AO645" s="560">
        <v>0</v>
      </c>
      <c r="AP645" s="560">
        <v>0</v>
      </c>
      <c r="AQ645" s="560">
        <v>0</v>
      </c>
      <c r="AR645" s="560">
        <v>0</v>
      </c>
      <c r="AS645" s="560">
        <v>0</v>
      </c>
      <c r="AT645" s="560">
        <v>0</v>
      </c>
      <c r="AU645" s="560">
        <v>0</v>
      </c>
      <c r="AV645" s="560">
        <v>0</v>
      </c>
      <c r="AW645" s="560">
        <v>0</v>
      </c>
      <c r="AX645" s="560">
        <v>0</v>
      </c>
      <c r="AY645" s="560">
        <v>0</v>
      </c>
      <c r="AZ645" s="560">
        <v>0</v>
      </c>
      <c r="BA645" s="560">
        <v>0</v>
      </c>
      <c r="BB645" s="560">
        <v>0</v>
      </c>
      <c r="BC645" s="560">
        <v>0</v>
      </c>
      <c r="BD645" s="560">
        <v>0</v>
      </c>
      <c r="BE645" s="560">
        <v>0</v>
      </c>
      <c r="BF645" s="560">
        <v>0</v>
      </c>
      <c r="BG645" s="560">
        <v>0</v>
      </c>
      <c r="BH645" s="560">
        <v>0</v>
      </c>
      <c r="BI645" s="560">
        <v>0</v>
      </c>
      <c r="BJ645" s="560">
        <v>0</v>
      </c>
      <c r="BK645" s="560">
        <v>0</v>
      </c>
      <c r="BL645" s="560">
        <v>0</v>
      </c>
      <c r="BM645" s="560">
        <v>0</v>
      </c>
      <c r="BN645" s="728"/>
      <c r="BO645" s="518">
        <v>0</v>
      </c>
      <c r="BP645" s="585">
        <v>0</v>
      </c>
      <c r="BQ645" s="593">
        <v>0</v>
      </c>
      <c r="BR645" s="585">
        <v>0</v>
      </c>
      <c r="BS645" s="585">
        <v>0</v>
      </c>
      <c r="BT645" s="585">
        <v>0</v>
      </c>
      <c r="BU645" s="586">
        <v>0</v>
      </c>
      <c r="BV645" s="519">
        <v>0</v>
      </c>
      <c r="BW645" s="519">
        <v>0</v>
      </c>
      <c r="BX645" s="519">
        <v>0</v>
      </c>
      <c r="BY645" s="519">
        <v>0</v>
      </c>
      <c r="BZ645" s="519">
        <v>0</v>
      </c>
      <c r="CA645" s="519">
        <v>0</v>
      </c>
      <c r="CB645" s="519">
        <v>0</v>
      </c>
      <c r="CC645" s="519">
        <v>0</v>
      </c>
      <c r="CD645" s="519">
        <v>0</v>
      </c>
      <c r="CE645" s="519">
        <v>0</v>
      </c>
      <c r="CF645" s="519">
        <v>0</v>
      </c>
      <c r="CG645" s="519">
        <v>0</v>
      </c>
      <c r="CH645" s="519">
        <v>0</v>
      </c>
      <c r="CI645" s="519">
        <v>0</v>
      </c>
      <c r="CJ645" s="519">
        <v>0</v>
      </c>
      <c r="CK645" s="623">
        <f t="shared" si="10"/>
        <v>0</v>
      </c>
      <c r="CL645" s="523">
        <v>0</v>
      </c>
      <c r="CM645" s="523">
        <v>0</v>
      </c>
      <c r="CN645" s="523">
        <v>0</v>
      </c>
      <c r="CO645" s="524">
        <v>9</v>
      </c>
      <c r="CP645" s="726"/>
      <c r="CQ645" s="525" t="s">
        <v>4965</v>
      </c>
      <c r="CR645" s="584" t="s">
        <v>4965</v>
      </c>
      <c r="CS645" s="527" t="s">
        <v>4965</v>
      </c>
      <c r="CT645" s="527" t="s">
        <v>4965</v>
      </c>
      <c r="CU645" s="531" t="s">
        <v>1938</v>
      </c>
    </row>
    <row r="646" spans="1:99" s="71" customFormat="1" ht="12" customHeight="1" x14ac:dyDescent="0.2">
      <c r="A646" s="577" t="s">
        <v>1460</v>
      </c>
      <c r="B646" s="558" t="s">
        <v>2464</v>
      </c>
      <c r="C646" s="558" t="s">
        <v>1432</v>
      </c>
      <c r="D646" s="558" t="s">
        <v>1432</v>
      </c>
      <c r="E646" s="560" t="s">
        <v>2465</v>
      </c>
      <c r="F646" s="558" t="s">
        <v>4193</v>
      </c>
      <c r="G646" s="558" t="s">
        <v>1047</v>
      </c>
      <c r="H646" s="558" t="s">
        <v>2524</v>
      </c>
      <c r="I646" s="558" t="s">
        <v>2466</v>
      </c>
      <c r="J646" s="558">
        <v>529350</v>
      </c>
      <c r="K646" s="558">
        <v>171755</v>
      </c>
      <c r="L646" s="512" t="s">
        <v>3081</v>
      </c>
      <c r="M646" s="562" t="s">
        <v>1432</v>
      </c>
      <c r="N646" s="562" t="s">
        <v>1432</v>
      </c>
      <c r="O646" s="558">
        <v>0</v>
      </c>
      <c r="P646" s="558">
        <v>1</v>
      </c>
      <c r="Q646" s="563">
        <v>1</v>
      </c>
      <c r="R646" s="558" t="s">
        <v>2467</v>
      </c>
      <c r="S646" s="558" t="s">
        <v>1438</v>
      </c>
      <c r="T646" s="562" t="s">
        <v>4769</v>
      </c>
      <c r="U646" s="561">
        <v>41394</v>
      </c>
      <c r="V646" s="561"/>
      <c r="W646" s="558" t="s">
        <v>1439</v>
      </c>
      <c r="X646" s="562" t="s">
        <v>1432</v>
      </c>
      <c r="Y646" s="558" t="s">
        <v>1442</v>
      </c>
      <c r="Z646" s="558" t="s">
        <v>1453</v>
      </c>
      <c r="AA646" s="558" t="s">
        <v>1444</v>
      </c>
      <c r="AB646" s="558" t="s">
        <v>3681</v>
      </c>
      <c r="AC646" s="576">
        <v>3.3000000000000002E-2</v>
      </c>
      <c r="AD646" s="578" t="s">
        <v>1432</v>
      </c>
      <c r="AE646" s="578"/>
      <c r="AF646" s="579"/>
      <c r="AG646" s="517" t="s">
        <v>1931</v>
      </c>
      <c r="AH646" s="560" t="s">
        <v>3905</v>
      </c>
      <c r="AI646" s="587"/>
      <c r="AJ646" s="560">
        <v>0</v>
      </c>
      <c r="AK646" s="560">
        <v>0</v>
      </c>
      <c r="AL646" s="560">
        <v>0</v>
      </c>
      <c r="AM646" s="560">
        <v>1</v>
      </c>
      <c r="AN646" s="560">
        <v>0</v>
      </c>
      <c r="AO646" s="560">
        <v>0</v>
      </c>
      <c r="AP646" s="560">
        <v>0</v>
      </c>
      <c r="AQ646" s="560">
        <v>0</v>
      </c>
      <c r="AR646" s="560">
        <v>0</v>
      </c>
      <c r="AS646" s="560">
        <v>0</v>
      </c>
      <c r="AT646" s="560">
        <v>1</v>
      </c>
      <c r="AU646" s="560">
        <v>0</v>
      </c>
      <c r="AV646" s="560">
        <v>0</v>
      </c>
      <c r="AW646" s="560">
        <v>0</v>
      </c>
      <c r="AX646" s="560">
        <v>0</v>
      </c>
      <c r="AY646" s="560">
        <v>0</v>
      </c>
      <c r="AZ646" s="560">
        <v>0</v>
      </c>
      <c r="BA646" s="560">
        <v>0</v>
      </c>
      <c r="BB646" s="560">
        <v>0</v>
      </c>
      <c r="BC646" s="560">
        <v>0</v>
      </c>
      <c r="BD646" s="560">
        <v>0</v>
      </c>
      <c r="BE646" s="560">
        <v>0</v>
      </c>
      <c r="BF646" s="560">
        <v>0</v>
      </c>
      <c r="BG646" s="560">
        <v>0</v>
      </c>
      <c r="BH646" s="560">
        <v>0</v>
      </c>
      <c r="BI646" s="560">
        <v>0</v>
      </c>
      <c r="BJ646" s="560">
        <v>0</v>
      </c>
      <c r="BK646" s="560">
        <v>0</v>
      </c>
      <c r="BL646" s="560">
        <v>0</v>
      </c>
      <c r="BM646" s="560">
        <v>0</v>
      </c>
      <c r="BN646" s="550" t="s">
        <v>4490</v>
      </c>
      <c r="BO646" s="551">
        <v>0</v>
      </c>
      <c r="BP646" s="519">
        <v>0</v>
      </c>
      <c r="BQ646" s="553">
        <v>0.25</v>
      </c>
      <c r="BR646" s="552">
        <v>0.25</v>
      </c>
      <c r="BS646" s="552">
        <v>0.25</v>
      </c>
      <c r="BT646" s="552">
        <v>0.25</v>
      </c>
      <c r="BU646" s="586">
        <v>0</v>
      </c>
      <c r="BV646" s="519">
        <v>0</v>
      </c>
      <c r="BW646" s="519">
        <v>0</v>
      </c>
      <c r="BX646" s="519">
        <v>0</v>
      </c>
      <c r="BY646" s="519">
        <v>0</v>
      </c>
      <c r="BZ646" s="519">
        <v>0</v>
      </c>
      <c r="CA646" s="519">
        <v>0</v>
      </c>
      <c r="CB646" s="519">
        <v>0</v>
      </c>
      <c r="CC646" s="519">
        <v>0</v>
      </c>
      <c r="CD646" s="519">
        <v>0</v>
      </c>
      <c r="CE646" s="519">
        <v>0</v>
      </c>
      <c r="CF646" s="519">
        <v>0</v>
      </c>
      <c r="CG646" s="519">
        <v>0</v>
      </c>
      <c r="CH646" s="519">
        <v>0</v>
      </c>
      <c r="CI646" s="519">
        <v>0</v>
      </c>
      <c r="CJ646" s="519">
        <v>0</v>
      </c>
      <c r="CK646" s="623">
        <f t="shared" si="10"/>
        <v>1</v>
      </c>
      <c r="CL646" s="554">
        <v>1</v>
      </c>
      <c r="CM646" s="554">
        <v>1</v>
      </c>
      <c r="CN646" s="554">
        <v>1</v>
      </c>
      <c r="CO646" s="524">
        <v>9</v>
      </c>
      <c r="CP646" s="726"/>
      <c r="CQ646" s="525" t="s">
        <v>4965</v>
      </c>
      <c r="CR646" s="584" t="s">
        <v>4965</v>
      </c>
      <c r="CS646" s="527" t="s">
        <v>4965</v>
      </c>
      <c r="CT646" s="527" t="s">
        <v>4965</v>
      </c>
      <c r="CU646" s="527" t="s">
        <v>4965</v>
      </c>
    </row>
    <row r="647" spans="1:99" s="71" customFormat="1" ht="12" customHeight="1" x14ac:dyDescent="0.2">
      <c r="A647" s="577" t="s">
        <v>1460</v>
      </c>
      <c r="B647" s="558" t="s">
        <v>2468</v>
      </c>
      <c r="C647" s="558" t="s">
        <v>1432</v>
      </c>
      <c r="D647" s="558" t="s">
        <v>1432</v>
      </c>
      <c r="E647" s="560" t="s">
        <v>1432</v>
      </c>
      <c r="F647" s="558" t="s">
        <v>1163</v>
      </c>
      <c r="G647" s="558" t="s">
        <v>2469</v>
      </c>
      <c r="H647" s="558" t="s">
        <v>3875</v>
      </c>
      <c r="I647" s="558" t="s">
        <v>2470</v>
      </c>
      <c r="J647" s="558">
        <v>527944</v>
      </c>
      <c r="K647" s="558">
        <v>173153</v>
      </c>
      <c r="L647" s="512" t="s">
        <v>3083</v>
      </c>
      <c r="M647" s="562" t="s">
        <v>1432</v>
      </c>
      <c r="N647" s="562" t="s">
        <v>1432</v>
      </c>
      <c r="O647" s="558">
        <v>1</v>
      </c>
      <c r="P647" s="558">
        <v>1</v>
      </c>
      <c r="Q647" s="563">
        <v>0</v>
      </c>
      <c r="R647" s="558" t="s">
        <v>1064</v>
      </c>
      <c r="S647" s="558" t="s">
        <v>1438</v>
      </c>
      <c r="T647" s="562" t="s">
        <v>1065</v>
      </c>
      <c r="U647" s="561">
        <v>41408</v>
      </c>
      <c r="V647" s="561"/>
      <c r="W647" s="558" t="s">
        <v>1439</v>
      </c>
      <c r="X647" s="562" t="s">
        <v>1432</v>
      </c>
      <c r="Y647" s="558" t="s">
        <v>1442</v>
      </c>
      <c r="Z647" s="558" t="s">
        <v>1443</v>
      </c>
      <c r="AA647" s="558" t="s">
        <v>1444</v>
      </c>
      <c r="AB647" s="558" t="s">
        <v>2713</v>
      </c>
      <c r="AC647" s="576">
        <v>2.1000000000000001E-2</v>
      </c>
      <c r="AD647" s="578" t="s">
        <v>1432</v>
      </c>
      <c r="AE647" s="578"/>
      <c r="AF647" s="579"/>
      <c r="AG647" s="517" t="s">
        <v>3063</v>
      </c>
      <c r="AH647" s="560" t="s">
        <v>1445</v>
      </c>
      <c r="AI647" s="587"/>
      <c r="AJ647" s="560">
        <v>0</v>
      </c>
      <c r="AK647" s="560">
        <v>0</v>
      </c>
      <c r="AL647" s="560">
        <v>0</v>
      </c>
      <c r="AM647" s="560">
        <v>0</v>
      </c>
      <c r="AN647" s="560">
        <v>0</v>
      </c>
      <c r="AO647" s="560">
        <v>0</v>
      </c>
      <c r="AP647" s="560">
        <v>0</v>
      </c>
      <c r="AQ647" s="560">
        <v>0</v>
      </c>
      <c r="AR647" s="560">
        <v>0</v>
      </c>
      <c r="AS647" s="560">
        <v>0</v>
      </c>
      <c r="AT647" s="560">
        <v>0</v>
      </c>
      <c r="AU647" s="560">
        <v>0</v>
      </c>
      <c r="AV647" s="560">
        <v>0</v>
      </c>
      <c r="AW647" s="560">
        <v>0</v>
      </c>
      <c r="AX647" s="560">
        <v>0</v>
      </c>
      <c r="AY647" s="560">
        <v>0</v>
      </c>
      <c r="AZ647" s="560">
        <v>0</v>
      </c>
      <c r="BA647" s="560">
        <v>0</v>
      </c>
      <c r="BB647" s="560">
        <v>0</v>
      </c>
      <c r="BC647" s="560">
        <v>0</v>
      </c>
      <c r="BD647" s="560">
        <v>0</v>
      </c>
      <c r="BE647" s="560">
        <v>0</v>
      </c>
      <c r="BF647" s="560">
        <v>0</v>
      </c>
      <c r="BG647" s="560">
        <v>0</v>
      </c>
      <c r="BH647" s="560">
        <v>0</v>
      </c>
      <c r="BI647" s="560">
        <v>0</v>
      </c>
      <c r="BJ647" s="560">
        <v>0</v>
      </c>
      <c r="BK647" s="560">
        <v>0</v>
      </c>
      <c r="BL647" s="560">
        <v>0</v>
      </c>
      <c r="BM647" s="560">
        <v>0</v>
      </c>
      <c r="BN647" s="728"/>
      <c r="BO647" s="518">
        <v>0</v>
      </c>
      <c r="BP647" s="519">
        <v>0</v>
      </c>
      <c r="BQ647" s="593">
        <v>0</v>
      </c>
      <c r="BR647" s="585">
        <v>0</v>
      </c>
      <c r="BS647" s="585">
        <v>0</v>
      </c>
      <c r="BT647" s="585">
        <v>0</v>
      </c>
      <c r="BU647" s="586">
        <v>0</v>
      </c>
      <c r="BV647" s="519">
        <v>0</v>
      </c>
      <c r="BW647" s="519">
        <v>0</v>
      </c>
      <c r="BX647" s="519">
        <v>0</v>
      </c>
      <c r="BY647" s="519">
        <v>0</v>
      </c>
      <c r="BZ647" s="519">
        <v>0</v>
      </c>
      <c r="CA647" s="519">
        <v>0</v>
      </c>
      <c r="CB647" s="519">
        <v>0</v>
      </c>
      <c r="CC647" s="519">
        <v>0</v>
      </c>
      <c r="CD647" s="519">
        <v>0</v>
      </c>
      <c r="CE647" s="519">
        <v>0</v>
      </c>
      <c r="CF647" s="519">
        <v>0</v>
      </c>
      <c r="CG647" s="519">
        <v>0</v>
      </c>
      <c r="CH647" s="519">
        <v>0</v>
      </c>
      <c r="CI647" s="519">
        <v>0</v>
      </c>
      <c r="CJ647" s="519">
        <v>0</v>
      </c>
      <c r="CK647" s="623">
        <f t="shared" si="10"/>
        <v>0</v>
      </c>
      <c r="CL647" s="523">
        <v>0</v>
      </c>
      <c r="CM647" s="523">
        <v>0</v>
      </c>
      <c r="CN647" s="523">
        <v>0</v>
      </c>
      <c r="CO647" s="524">
        <v>4</v>
      </c>
      <c r="CP647" s="726"/>
      <c r="CQ647" s="525" t="s">
        <v>4965</v>
      </c>
      <c r="CR647" s="584" t="s">
        <v>4965</v>
      </c>
      <c r="CS647" s="527" t="s">
        <v>4965</v>
      </c>
      <c r="CT647" s="527" t="s">
        <v>4965</v>
      </c>
      <c r="CU647" s="527" t="s">
        <v>4965</v>
      </c>
    </row>
    <row r="648" spans="1:99" s="71" customFormat="1" ht="12" customHeight="1" x14ac:dyDescent="0.2">
      <c r="A648" s="577" t="s">
        <v>1460</v>
      </c>
      <c r="B648" s="558" t="s">
        <v>1066</v>
      </c>
      <c r="C648" s="558" t="s">
        <v>1432</v>
      </c>
      <c r="D648" s="558" t="s">
        <v>1432</v>
      </c>
      <c r="E648" s="560" t="s">
        <v>1432</v>
      </c>
      <c r="F648" s="558" t="s">
        <v>1598</v>
      </c>
      <c r="G648" s="558" t="s">
        <v>4270</v>
      </c>
      <c r="H648" s="558" t="s">
        <v>2717</v>
      </c>
      <c r="I648" s="558" t="s">
        <v>1599</v>
      </c>
      <c r="J648" s="558">
        <v>527007</v>
      </c>
      <c r="K648" s="558">
        <v>176205</v>
      </c>
      <c r="L648" s="512" t="s">
        <v>4766</v>
      </c>
      <c r="M648" s="562" t="s">
        <v>1432</v>
      </c>
      <c r="N648" s="562" t="s">
        <v>1432</v>
      </c>
      <c r="O648" s="558">
        <v>1</v>
      </c>
      <c r="P648" s="558">
        <v>5</v>
      </c>
      <c r="Q648" s="563">
        <v>4</v>
      </c>
      <c r="R648" s="558" t="s">
        <v>1193</v>
      </c>
      <c r="S648" s="558" t="s">
        <v>1438</v>
      </c>
      <c r="T648" s="562" t="s">
        <v>1194</v>
      </c>
      <c r="U648" s="561">
        <v>41438</v>
      </c>
      <c r="V648" s="561"/>
      <c r="W648" s="558" t="s">
        <v>1439</v>
      </c>
      <c r="X648" s="562" t="s">
        <v>1432</v>
      </c>
      <c r="Y648" s="558" t="s">
        <v>1442</v>
      </c>
      <c r="Z648" s="558" t="s">
        <v>4694</v>
      </c>
      <c r="AA648" s="558" t="s">
        <v>1444</v>
      </c>
      <c r="AB648" s="558" t="s">
        <v>1454</v>
      </c>
      <c r="AC648" s="576">
        <v>3.5999999999999997E-2</v>
      </c>
      <c r="AD648" s="578" t="s">
        <v>1432</v>
      </c>
      <c r="AE648" s="578"/>
      <c r="AF648" s="579"/>
      <c r="AG648" s="517" t="s">
        <v>3063</v>
      </c>
      <c r="AH648" s="560" t="s">
        <v>1445</v>
      </c>
      <c r="AI648" s="587"/>
      <c r="AJ648" s="560">
        <v>0</v>
      </c>
      <c r="AK648" s="560">
        <v>0</v>
      </c>
      <c r="AL648" s="560">
        <v>1</v>
      </c>
      <c r="AM648" s="560">
        <v>1</v>
      </c>
      <c r="AN648" s="560">
        <v>2</v>
      </c>
      <c r="AO648" s="560">
        <v>0</v>
      </c>
      <c r="AP648" s="560">
        <v>0</v>
      </c>
      <c r="AQ648" s="560">
        <v>0</v>
      </c>
      <c r="AR648" s="560">
        <v>0</v>
      </c>
      <c r="AS648" s="560">
        <v>1</v>
      </c>
      <c r="AT648" s="560">
        <v>1</v>
      </c>
      <c r="AU648" s="560">
        <v>2</v>
      </c>
      <c r="AV648" s="560">
        <v>1</v>
      </c>
      <c r="AW648" s="560">
        <v>0</v>
      </c>
      <c r="AX648" s="560">
        <v>0</v>
      </c>
      <c r="AY648" s="560">
        <v>0</v>
      </c>
      <c r="AZ648" s="560">
        <v>0</v>
      </c>
      <c r="BA648" s="560">
        <v>0</v>
      </c>
      <c r="BB648" s="560">
        <v>0</v>
      </c>
      <c r="BC648" s="560">
        <v>-1</v>
      </c>
      <c r="BD648" s="560">
        <v>0</v>
      </c>
      <c r="BE648" s="560">
        <v>0</v>
      </c>
      <c r="BF648" s="560">
        <v>0</v>
      </c>
      <c r="BG648" s="560">
        <v>0</v>
      </c>
      <c r="BH648" s="560">
        <v>0</v>
      </c>
      <c r="BI648" s="560">
        <v>0</v>
      </c>
      <c r="BJ648" s="560">
        <v>0</v>
      </c>
      <c r="BK648" s="560">
        <v>0</v>
      </c>
      <c r="BL648" s="560">
        <v>0</v>
      </c>
      <c r="BM648" s="560">
        <v>0</v>
      </c>
      <c r="BN648" s="550" t="s">
        <v>4490</v>
      </c>
      <c r="BO648" s="551">
        <v>0</v>
      </c>
      <c r="BP648" s="519">
        <v>0</v>
      </c>
      <c r="BQ648" s="553">
        <v>1</v>
      </c>
      <c r="BR648" s="552">
        <v>1</v>
      </c>
      <c r="BS648" s="552">
        <v>1</v>
      </c>
      <c r="BT648" s="552">
        <v>1</v>
      </c>
      <c r="BU648" s="586">
        <v>0</v>
      </c>
      <c r="BV648" s="519">
        <v>0</v>
      </c>
      <c r="BW648" s="519">
        <v>0</v>
      </c>
      <c r="BX648" s="519">
        <v>0</v>
      </c>
      <c r="BY648" s="519">
        <v>0</v>
      </c>
      <c r="BZ648" s="519">
        <v>0</v>
      </c>
      <c r="CA648" s="519">
        <v>0</v>
      </c>
      <c r="CB648" s="519">
        <v>0</v>
      </c>
      <c r="CC648" s="519">
        <v>0</v>
      </c>
      <c r="CD648" s="519">
        <v>0</v>
      </c>
      <c r="CE648" s="519">
        <v>0</v>
      </c>
      <c r="CF648" s="519">
        <v>0</v>
      </c>
      <c r="CG648" s="519">
        <v>0</v>
      </c>
      <c r="CH648" s="519">
        <v>0</v>
      </c>
      <c r="CI648" s="519">
        <v>0</v>
      </c>
      <c r="CJ648" s="519">
        <v>0</v>
      </c>
      <c r="CK648" s="623">
        <f t="shared" si="10"/>
        <v>4</v>
      </c>
      <c r="CL648" s="554">
        <v>4</v>
      </c>
      <c r="CM648" s="554">
        <v>4</v>
      </c>
      <c r="CN648" s="554">
        <v>4</v>
      </c>
      <c r="CO648" s="524">
        <v>4</v>
      </c>
      <c r="CP648" s="726"/>
      <c r="CQ648" s="525" t="s">
        <v>4965</v>
      </c>
      <c r="CR648" s="584" t="s">
        <v>4965</v>
      </c>
      <c r="CS648" s="527" t="s">
        <v>4965</v>
      </c>
      <c r="CT648" s="527" t="s">
        <v>4965</v>
      </c>
      <c r="CU648" s="527" t="s">
        <v>4965</v>
      </c>
    </row>
    <row r="649" spans="1:99" s="71" customFormat="1" ht="12" customHeight="1" x14ac:dyDescent="0.2">
      <c r="A649" s="577" t="s">
        <v>1460</v>
      </c>
      <c r="B649" s="558" t="s">
        <v>1195</v>
      </c>
      <c r="C649" s="558" t="s">
        <v>1432</v>
      </c>
      <c r="D649" s="558" t="s">
        <v>1432</v>
      </c>
      <c r="E649" s="560" t="s">
        <v>1196</v>
      </c>
      <c r="F649" s="558" t="s">
        <v>1197</v>
      </c>
      <c r="G649" s="558" t="s">
        <v>1198</v>
      </c>
      <c r="H649" s="558" t="s">
        <v>1435</v>
      </c>
      <c r="I649" s="558" t="s">
        <v>1199</v>
      </c>
      <c r="J649" s="558">
        <v>526770</v>
      </c>
      <c r="K649" s="558">
        <v>171464</v>
      </c>
      <c r="L649" s="512" t="s">
        <v>3069</v>
      </c>
      <c r="M649" s="562" t="s">
        <v>1432</v>
      </c>
      <c r="N649" s="562" t="s">
        <v>1432</v>
      </c>
      <c r="O649" s="558">
        <v>0</v>
      </c>
      <c r="P649" s="558">
        <v>1</v>
      </c>
      <c r="Q649" s="563">
        <v>1</v>
      </c>
      <c r="R649" s="558" t="s">
        <v>1200</v>
      </c>
      <c r="S649" s="558" t="s">
        <v>1438</v>
      </c>
      <c r="T649" s="562" t="s">
        <v>1201</v>
      </c>
      <c r="U649" s="561">
        <v>41438</v>
      </c>
      <c r="V649" s="561"/>
      <c r="W649" s="558" t="s">
        <v>1439</v>
      </c>
      <c r="X649" s="562" t="s">
        <v>1432</v>
      </c>
      <c r="Y649" s="558" t="s">
        <v>1442</v>
      </c>
      <c r="Z649" s="558" t="s">
        <v>1443</v>
      </c>
      <c r="AA649" s="558" t="s">
        <v>1444</v>
      </c>
      <c r="AB649" s="558" t="s">
        <v>2713</v>
      </c>
      <c r="AC649" s="576">
        <v>1.4999999999999999E-2</v>
      </c>
      <c r="AD649" s="578" t="s">
        <v>1432</v>
      </c>
      <c r="AE649" s="578"/>
      <c r="AF649" s="579"/>
      <c r="AG649" s="517" t="s">
        <v>3063</v>
      </c>
      <c r="AH649" s="560" t="s">
        <v>1445</v>
      </c>
      <c r="AI649" s="587"/>
      <c r="AJ649" s="560">
        <v>0</v>
      </c>
      <c r="AK649" s="560">
        <v>0</v>
      </c>
      <c r="AL649" s="560">
        <v>0</v>
      </c>
      <c r="AM649" s="560">
        <v>1</v>
      </c>
      <c r="AN649" s="560">
        <v>0</v>
      </c>
      <c r="AO649" s="560">
        <v>0</v>
      </c>
      <c r="AP649" s="560">
        <v>0</v>
      </c>
      <c r="AQ649" s="560">
        <v>0</v>
      </c>
      <c r="AR649" s="560">
        <v>0</v>
      </c>
      <c r="AS649" s="560">
        <v>0</v>
      </c>
      <c r="AT649" s="560">
        <v>0</v>
      </c>
      <c r="AU649" s="560">
        <v>0</v>
      </c>
      <c r="AV649" s="560">
        <v>0</v>
      </c>
      <c r="AW649" s="560">
        <v>0</v>
      </c>
      <c r="AX649" s="560">
        <v>0</v>
      </c>
      <c r="AY649" s="560">
        <v>0</v>
      </c>
      <c r="AZ649" s="560">
        <v>0</v>
      </c>
      <c r="BA649" s="560">
        <v>1</v>
      </c>
      <c r="BB649" s="560">
        <v>0</v>
      </c>
      <c r="BC649" s="560">
        <v>0</v>
      </c>
      <c r="BD649" s="560">
        <v>0</v>
      </c>
      <c r="BE649" s="560">
        <v>0</v>
      </c>
      <c r="BF649" s="560">
        <v>0</v>
      </c>
      <c r="BG649" s="560">
        <v>0</v>
      </c>
      <c r="BH649" s="560">
        <v>0</v>
      </c>
      <c r="BI649" s="560">
        <v>0</v>
      </c>
      <c r="BJ649" s="560">
        <v>0</v>
      </c>
      <c r="BK649" s="560">
        <v>0</v>
      </c>
      <c r="BL649" s="560">
        <v>0</v>
      </c>
      <c r="BM649" s="560">
        <v>0</v>
      </c>
      <c r="BN649" s="550" t="s">
        <v>4490</v>
      </c>
      <c r="BO649" s="551">
        <v>0</v>
      </c>
      <c r="BP649" s="519">
        <v>0</v>
      </c>
      <c r="BQ649" s="553">
        <v>0.25</v>
      </c>
      <c r="BR649" s="552">
        <v>0.25</v>
      </c>
      <c r="BS649" s="552">
        <v>0.25</v>
      </c>
      <c r="BT649" s="552">
        <v>0.25</v>
      </c>
      <c r="BU649" s="586">
        <v>0</v>
      </c>
      <c r="BV649" s="519">
        <v>0</v>
      </c>
      <c r="BW649" s="519">
        <v>0</v>
      </c>
      <c r="BX649" s="519">
        <v>0</v>
      </c>
      <c r="BY649" s="519">
        <v>0</v>
      </c>
      <c r="BZ649" s="519">
        <v>0</v>
      </c>
      <c r="CA649" s="519">
        <v>0</v>
      </c>
      <c r="CB649" s="519">
        <v>0</v>
      </c>
      <c r="CC649" s="519">
        <v>0</v>
      </c>
      <c r="CD649" s="519">
        <v>0</v>
      </c>
      <c r="CE649" s="519">
        <v>0</v>
      </c>
      <c r="CF649" s="519">
        <v>0</v>
      </c>
      <c r="CG649" s="519">
        <v>0</v>
      </c>
      <c r="CH649" s="519">
        <v>0</v>
      </c>
      <c r="CI649" s="519">
        <v>0</v>
      </c>
      <c r="CJ649" s="519">
        <v>0</v>
      </c>
      <c r="CK649" s="623">
        <f t="shared" si="10"/>
        <v>1</v>
      </c>
      <c r="CL649" s="554">
        <v>1</v>
      </c>
      <c r="CM649" s="554">
        <v>1</v>
      </c>
      <c r="CN649" s="554">
        <v>1</v>
      </c>
      <c r="CO649" s="524">
        <v>4</v>
      </c>
      <c r="CP649" s="524" t="s">
        <v>1938</v>
      </c>
      <c r="CQ649" s="525" t="s">
        <v>4965</v>
      </c>
      <c r="CR649" s="584" t="s">
        <v>4965</v>
      </c>
      <c r="CS649" s="527" t="s">
        <v>4965</v>
      </c>
      <c r="CT649" s="527" t="s">
        <v>4965</v>
      </c>
      <c r="CU649" s="527" t="s">
        <v>4965</v>
      </c>
    </row>
    <row r="650" spans="1:99" s="71" customFormat="1" ht="12" customHeight="1" x14ac:dyDescent="0.2">
      <c r="A650" s="577" t="s">
        <v>1460</v>
      </c>
      <c r="B650" s="558" t="s">
        <v>1202</v>
      </c>
      <c r="C650" s="558" t="s">
        <v>1432</v>
      </c>
      <c r="D650" s="558" t="s">
        <v>1432</v>
      </c>
      <c r="E650" s="560" t="s">
        <v>1432</v>
      </c>
      <c r="F650" s="558" t="s">
        <v>4729</v>
      </c>
      <c r="G650" s="558" t="s">
        <v>4517</v>
      </c>
      <c r="H650" s="558" t="s">
        <v>3875</v>
      </c>
      <c r="I650" s="558" t="s">
        <v>4518</v>
      </c>
      <c r="J650" s="558">
        <v>528703</v>
      </c>
      <c r="K650" s="558">
        <v>173473</v>
      </c>
      <c r="L650" s="512" t="s">
        <v>3076</v>
      </c>
      <c r="M650" s="562" t="s">
        <v>1432</v>
      </c>
      <c r="N650" s="562" t="s">
        <v>1432</v>
      </c>
      <c r="O650" s="558">
        <v>1</v>
      </c>
      <c r="P650" s="558">
        <v>3</v>
      </c>
      <c r="Q650" s="563">
        <v>2</v>
      </c>
      <c r="R650" s="558" t="s">
        <v>1203</v>
      </c>
      <c r="S650" s="558" t="s">
        <v>1438</v>
      </c>
      <c r="T650" s="562" t="s">
        <v>1204</v>
      </c>
      <c r="U650" s="561">
        <v>41381</v>
      </c>
      <c r="V650" s="561"/>
      <c r="W650" s="558" t="s">
        <v>1439</v>
      </c>
      <c r="X650" s="562" t="s">
        <v>1432</v>
      </c>
      <c r="Y650" s="558" t="s">
        <v>1442</v>
      </c>
      <c r="Z650" s="558" t="s">
        <v>1453</v>
      </c>
      <c r="AA650" s="558" t="s">
        <v>1444</v>
      </c>
      <c r="AB650" s="558" t="s">
        <v>1454</v>
      </c>
      <c r="AC650" s="576">
        <v>3.6999999999999998E-2</v>
      </c>
      <c r="AD650" s="578" t="s">
        <v>1432</v>
      </c>
      <c r="AE650" s="578"/>
      <c r="AF650" s="579"/>
      <c r="AG650" s="517" t="s">
        <v>3063</v>
      </c>
      <c r="AH650" s="560" t="s">
        <v>1445</v>
      </c>
      <c r="AI650" s="587"/>
      <c r="AJ650" s="560">
        <v>0</v>
      </c>
      <c r="AK650" s="560">
        <v>0</v>
      </c>
      <c r="AL650" s="560">
        <v>0</v>
      </c>
      <c r="AM650" s="560">
        <v>1</v>
      </c>
      <c r="AN650" s="560">
        <v>1</v>
      </c>
      <c r="AO650" s="560">
        <v>1</v>
      </c>
      <c r="AP650" s="560">
        <v>-1</v>
      </c>
      <c r="AQ650" s="560">
        <v>0</v>
      </c>
      <c r="AR650" s="560">
        <v>0</v>
      </c>
      <c r="AS650" s="560">
        <v>0</v>
      </c>
      <c r="AT650" s="560">
        <v>1</v>
      </c>
      <c r="AU650" s="560">
        <v>1</v>
      </c>
      <c r="AV650" s="560">
        <v>1</v>
      </c>
      <c r="AW650" s="560">
        <v>0</v>
      </c>
      <c r="AX650" s="560">
        <v>0</v>
      </c>
      <c r="AY650" s="560">
        <v>0</v>
      </c>
      <c r="AZ650" s="560">
        <v>0</v>
      </c>
      <c r="BA650" s="560">
        <v>0</v>
      </c>
      <c r="BB650" s="560">
        <v>0</v>
      </c>
      <c r="BC650" s="560">
        <v>0</v>
      </c>
      <c r="BD650" s="560">
        <v>-1</v>
      </c>
      <c r="BE650" s="560">
        <v>0</v>
      </c>
      <c r="BF650" s="560">
        <v>0</v>
      </c>
      <c r="BG650" s="560">
        <v>0</v>
      </c>
      <c r="BH650" s="560">
        <v>0</v>
      </c>
      <c r="BI650" s="560">
        <v>0</v>
      </c>
      <c r="BJ650" s="560">
        <v>0</v>
      </c>
      <c r="BK650" s="560">
        <v>0</v>
      </c>
      <c r="BL650" s="560">
        <v>0</v>
      </c>
      <c r="BM650" s="560">
        <v>0</v>
      </c>
      <c r="BN650" s="550" t="s">
        <v>4490</v>
      </c>
      <c r="BO650" s="551">
        <v>0</v>
      </c>
      <c r="BP650" s="519">
        <v>0</v>
      </c>
      <c r="BQ650" s="553">
        <v>0.5</v>
      </c>
      <c r="BR650" s="552">
        <v>0.5</v>
      </c>
      <c r="BS650" s="552">
        <v>0.5</v>
      </c>
      <c r="BT650" s="552">
        <v>0.5</v>
      </c>
      <c r="BU650" s="586">
        <v>0</v>
      </c>
      <c r="BV650" s="519">
        <v>0</v>
      </c>
      <c r="BW650" s="519">
        <v>0</v>
      </c>
      <c r="BX650" s="519">
        <v>0</v>
      </c>
      <c r="BY650" s="519">
        <v>0</v>
      </c>
      <c r="BZ650" s="519">
        <v>0</v>
      </c>
      <c r="CA650" s="519">
        <v>0</v>
      </c>
      <c r="CB650" s="519">
        <v>0</v>
      </c>
      <c r="CC650" s="519">
        <v>0</v>
      </c>
      <c r="CD650" s="519">
        <v>0</v>
      </c>
      <c r="CE650" s="519">
        <v>0</v>
      </c>
      <c r="CF650" s="519">
        <v>0</v>
      </c>
      <c r="CG650" s="519">
        <v>0</v>
      </c>
      <c r="CH650" s="519">
        <v>0</v>
      </c>
      <c r="CI650" s="519">
        <v>0</v>
      </c>
      <c r="CJ650" s="519">
        <v>0</v>
      </c>
      <c r="CK650" s="623">
        <f t="shared" si="10"/>
        <v>2</v>
      </c>
      <c r="CL650" s="554">
        <v>2</v>
      </c>
      <c r="CM650" s="554">
        <v>2</v>
      </c>
      <c r="CN650" s="554">
        <v>2</v>
      </c>
      <c r="CO650" s="524">
        <v>9</v>
      </c>
      <c r="CP650" s="726"/>
      <c r="CQ650" s="525" t="s">
        <v>4965</v>
      </c>
      <c r="CR650" s="584" t="s">
        <v>4965</v>
      </c>
      <c r="CS650" s="527" t="s">
        <v>4965</v>
      </c>
      <c r="CT650" s="527" t="s">
        <v>4965</v>
      </c>
      <c r="CU650" s="527" t="s">
        <v>4965</v>
      </c>
    </row>
    <row r="651" spans="1:99" s="71" customFormat="1" ht="12" customHeight="1" x14ac:dyDescent="0.2">
      <c r="A651" s="577" t="s">
        <v>1460</v>
      </c>
      <c r="B651" s="558" t="s">
        <v>1206</v>
      </c>
      <c r="C651" s="558" t="s">
        <v>1432</v>
      </c>
      <c r="D651" s="558" t="s">
        <v>1432</v>
      </c>
      <c r="E651" s="560" t="s">
        <v>1432</v>
      </c>
      <c r="F651" s="558" t="s">
        <v>1207</v>
      </c>
      <c r="G651" s="558" t="s">
        <v>885</v>
      </c>
      <c r="H651" s="558" t="s">
        <v>2717</v>
      </c>
      <c r="I651" s="558" t="s">
        <v>1208</v>
      </c>
      <c r="J651" s="558">
        <v>527800</v>
      </c>
      <c r="K651" s="558">
        <v>175581</v>
      </c>
      <c r="L651" s="512" t="s">
        <v>3085</v>
      </c>
      <c r="M651" s="562" t="s">
        <v>1432</v>
      </c>
      <c r="N651" s="562" t="s">
        <v>1432</v>
      </c>
      <c r="O651" s="558">
        <v>1</v>
      </c>
      <c r="P651" s="558">
        <v>2</v>
      </c>
      <c r="Q651" s="563">
        <v>1</v>
      </c>
      <c r="R651" s="558" t="s">
        <v>1209</v>
      </c>
      <c r="S651" s="558" t="s">
        <v>1438</v>
      </c>
      <c r="T651" s="562" t="s">
        <v>1210</v>
      </c>
      <c r="U651" s="561">
        <v>41445</v>
      </c>
      <c r="V651" s="561"/>
      <c r="W651" s="558" t="s">
        <v>1439</v>
      </c>
      <c r="X651" s="562" t="s">
        <v>1432</v>
      </c>
      <c r="Y651" s="558" t="s">
        <v>1442</v>
      </c>
      <c r="Z651" s="558" t="s">
        <v>1453</v>
      </c>
      <c r="AA651" s="558" t="s">
        <v>1444</v>
      </c>
      <c r="AB651" s="558" t="s">
        <v>2723</v>
      </c>
      <c r="AC651" s="576">
        <v>1.7999999999999999E-2</v>
      </c>
      <c r="AD651" s="578" t="s">
        <v>1432</v>
      </c>
      <c r="AE651" s="578"/>
      <c r="AF651" s="579"/>
      <c r="AG651" s="517" t="s">
        <v>3063</v>
      </c>
      <c r="AH651" s="560" t="s">
        <v>1445</v>
      </c>
      <c r="AI651" s="587"/>
      <c r="AJ651" s="560">
        <v>0</v>
      </c>
      <c r="AK651" s="560">
        <v>0</v>
      </c>
      <c r="AL651" s="560">
        <v>0</v>
      </c>
      <c r="AM651" s="560">
        <v>1</v>
      </c>
      <c r="AN651" s="560">
        <v>1</v>
      </c>
      <c r="AO651" s="560">
        <v>-1</v>
      </c>
      <c r="AP651" s="560">
        <v>0</v>
      </c>
      <c r="AQ651" s="560">
        <v>0</v>
      </c>
      <c r="AR651" s="560">
        <v>0</v>
      </c>
      <c r="AS651" s="560">
        <v>0</v>
      </c>
      <c r="AT651" s="560">
        <v>1</v>
      </c>
      <c r="AU651" s="560">
        <v>1</v>
      </c>
      <c r="AV651" s="560">
        <v>-1</v>
      </c>
      <c r="AW651" s="560">
        <v>0</v>
      </c>
      <c r="AX651" s="560">
        <v>0</v>
      </c>
      <c r="AY651" s="560">
        <v>0</v>
      </c>
      <c r="AZ651" s="560">
        <v>0</v>
      </c>
      <c r="BA651" s="560">
        <v>0</v>
      </c>
      <c r="BB651" s="560">
        <v>0</v>
      </c>
      <c r="BC651" s="560">
        <v>0</v>
      </c>
      <c r="BD651" s="560">
        <v>0</v>
      </c>
      <c r="BE651" s="560">
        <v>0</v>
      </c>
      <c r="BF651" s="560">
        <v>0</v>
      </c>
      <c r="BG651" s="560">
        <v>0</v>
      </c>
      <c r="BH651" s="560">
        <v>0</v>
      </c>
      <c r="BI651" s="560">
        <v>0</v>
      </c>
      <c r="BJ651" s="560">
        <v>0</v>
      </c>
      <c r="BK651" s="560">
        <v>0</v>
      </c>
      <c r="BL651" s="560">
        <v>0</v>
      </c>
      <c r="BM651" s="560">
        <v>0</v>
      </c>
      <c r="BN651" s="550" t="s">
        <v>4490</v>
      </c>
      <c r="BO651" s="551">
        <v>0</v>
      </c>
      <c r="BP651" s="519">
        <v>0</v>
      </c>
      <c r="BQ651" s="553">
        <v>0.25</v>
      </c>
      <c r="BR651" s="552">
        <v>0.25</v>
      </c>
      <c r="BS651" s="552">
        <v>0.25</v>
      </c>
      <c r="BT651" s="552">
        <v>0.25</v>
      </c>
      <c r="BU651" s="529">
        <v>0</v>
      </c>
      <c r="BV651" s="519">
        <v>0</v>
      </c>
      <c r="BW651" s="519">
        <v>0</v>
      </c>
      <c r="BX651" s="519">
        <v>0</v>
      </c>
      <c r="BY651" s="519">
        <v>0</v>
      </c>
      <c r="BZ651" s="519">
        <v>0</v>
      </c>
      <c r="CA651" s="519">
        <v>0</v>
      </c>
      <c r="CB651" s="519">
        <v>0</v>
      </c>
      <c r="CC651" s="519">
        <v>0</v>
      </c>
      <c r="CD651" s="519">
        <v>0</v>
      </c>
      <c r="CE651" s="519">
        <v>0</v>
      </c>
      <c r="CF651" s="519">
        <v>0</v>
      </c>
      <c r="CG651" s="519">
        <v>0</v>
      </c>
      <c r="CH651" s="519">
        <v>0</v>
      </c>
      <c r="CI651" s="519">
        <v>0</v>
      </c>
      <c r="CJ651" s="519">
        <v>0</v>
      </c>
      <c r="CK651" s="623">
        <f t="shared" si="10"/>
        <v>1</v>
      </c>
      <c r="CL651" s="554">
        <v>1</v>
      </c>
      <c r="CM651" s="554">
        <v>1</v>
      </c>
      <c r="CN651" s="554">
        <v>1</v>
      </c>
      <c r="CO651" s="524">
        <v>9</v>
      </c>
      <c r="CP651" s="726"/>
      <c r="CQ651" s="525" t="s">
        <v>4965</v>
      </c>
      <c r="CR651" s="584" t="s">
        <v>4965</v>
      </c>
      <c r="CS651" s="527" t="s">
        <v>4965</v>
      </c>
      <c r="CT651" s="527" t="s">
        <v>4965</v>
      </c>
      <c r="CU651" s="527" t="s">
        <v>4965</v>
      </c>
    </row>
    <row r="652" spans="1:99" s="71" customFormat="1" ht="12" customHeight="1" x14ac:dyDescent="0.2">
      <c r="A652" s="577" t="s">
        <v>1460</v>
      </c>
      <c r="B652" s="558" t="s">
        <v>1211</v>
      </c>
      <c r="C652" s="558" t="s">
        <v>1432</v>
      </c>
      <c r="D652" s="558" t="s">
        <v>1432</v>
      </c>
      <c r="E652" s="560" t="s">
        <v>1432</v>
      </c>
      <c r="F652" s="558" t="s">
        <v>1212</v>
      </c>
      <c r="G652" s="558" t="s">
        <v>1385</v>
      </c>
      <c r="H652" s="558" t="s">
        <v>1458</v>
      </c>
      <c r="I652" s="558" t="s">
        <v>2655</v>
      </c>
      <c r="J652" s="558">
        <v>524067</v>
      </c>
      <c r="K652" s="558">
        <v>175351</v>
      </c>
      <c r="L652" s="512" t="s">
        <v>3088</v>
      </c>
      <c r="M652" s="562" t="s">
        <v>1432</v>
      </c>
      <c r="N652" s="562" t="s">
        <v>1432</v>
      </c>
      <c r="O652" s="558">
        <v>7</v>
      </c>
      <c r="P652" s="558">
        <v>12</v>
      </c>
      <c r="Q652" s="563">
        <v>5</v>
      </c>
      <c r="R652" s="558" t="s">
        <v>2656</v>
      </c>
      <c r="S652" s="558" t="s">
        <v>1438</v>
      </c>
      <c r="T652" s="562" t="s">
        <v>3867</v>
      </c>
      <c r="U652" s="561">
        <v>41404</v>
      </c>
      <c r="V652" s="561"/>
      <c r="W652" s="558" t="s">
        <v>1439</v>
      </c>
      <c r="X652" s="562" t="s">
        <v>1432</v>
      </c>
      <c r="Y652" s="558" t="s">
        <v>1442</v>
      </c>
      <c r="Z652" s="558" t="s">
        <v>4694</v>
      </c>
      <c r="AA652" s="558" t="s">
        <v>1443</v>
      </c>
      <c r="AB652" s="558" t="s">
        <v>1444</v>
      </c>
      <c r="AC652" s="576">
        <v>1.0999999999999999E-2</v>
      </c>
      <c r="AD652" s="578" t="s">
        <v>1432</v>
      </c>
      <c r="AE652" s="578"/>
      <c r="AF652" s="579"/>
      <c r="AG652" s="517" t="s">
        <v>3063</v>
      </c>
      <c r="AH652" s="560" t="s">
        <v>1445</v>
      </c>
      <c r="AI652" s="587"/>
      <c r="AJ652" s="560">
        <v>0</v>
      </c>
      <c r="AK652" s="560">
        <v>0</v>
      </c>
      <c r="AL652" s="560">
        <v>0</v>
      </c>
      <c r="AM652" s="560">
        <v>5</v>
      </c>
      <c r="AN652" s="560">
        <v>2</v>
      </c>
      <c r="AO652" s="560">
        <v>-1</v>
      </c>
      <c r="AP652" s="560">
        <v>-1</v>
      </c>
      <c r="AQ652" s="560">
        <v>0</v>
      </c>
      <c r="AR652" s="560">
        <v>0</v>
      </c>
      <c r="AS652" s="560">
        <v>0</v>
      </c>
      <c r="AT652" s="560">
        <v>5</v>
      </c>
      <c r="AU652" s="560">
        <v>2</v>
      </c>
      <c r="AV652" s="560">
        <v>-1</v>
      </c>
      <c r="AW652" s="560">
        <v>-1</v>
      </c>
      <c r="AX652" s="560">
        <v>0</v>
      </c>
      <c r="AY652" s="560">
        <v>0</v>
      </c>
      <c r="AZ652" s="560">
        <v>0</v>
      </c>
      <c r="BA652" s="560">
        <v>0</v>
      </c>
      <c r="BB652" s="560">
        <v>0</v>
      </c>
      <c r="BC652" s="560">
        <v>0</v>
      </c>
      <c r="BD652" s="560">
        <v>0</v>
      </c>
      <c r="BE652" s="560">
        <v>0</v>
      </c>
      <c r="BF652" s="560">
        <v>0</v>
      </c>
      <c r="BG652" s="560">
        <v>0</v>
      </c>
      <c r="BH652" s="560">
        <v>0</v>
      </c>
      <c r="BI652" s="560">
        <v>0</v>
      </c>
      <c r="BJ652" s="560">
        <v>0</v>
      </c>
      <c r="BK652" s="560">
        <v>0</v>
      </c>
      <c r="BL652" s="560">
        <v>0</v>
      </c>
      <c r="BM652" s="560">
        <v>0</v>
      </c>
      <c r="BN652" s="550" t="s">
        <v>4490</v>
      </c>
      <c r="BO652" s="551">
        <v>0</v>
      </c>
      <c r="BP652" s="585">
        <v>0</v>
      </c>
      <c r="BQ652" s="553">
        <v>1.25</v>
      </c>
      <c r="BR652" s="552">
        <v>1.25</v>
      </c>
      <c r="BS652" s="552">
        <v>1.25</v>
      </c>
      <c r="BT652" s="552">
        <v>1.25</v>
      </c>
      <c r="BU652" s="529">
        <v>0</v>
      </c>
      <c r="BV652" s="519">
        <v>0</v>
      </c>
      <c r="BW652" s="519">
        <v>0</v>
      </c>
      <c r="BX652" s="519">
        <v>0</v>
      </c>
      <c r="BY652" s="519">
        <v>0</v>
      </c>
      <c r="BZ652" s="519">
        <v>0</v>
      </c>
      <c r="CA652" s="519">
        <v>0</v>
      </c>
      <c r="CB652" s="519">
        <v>0</v>
      </c>
      <c r="CC652" s="519">
        <v>0</v>
      </c>
      <c r="CD652" s="519">
        <v>0</v>
      </c>
      <c r="CE652" s="519">
        <v>0</v>
      </c>
      <c r="CF652" s="519">
        <v>0</v>
      </c>
      <c r="CG652" s="519">
        <v>0</v>
      </c>
      <c r="CH652" s="519">
        <v>0</v>
      </c>
      <c r="CI652" s="519">
        <v>0</v>
      </c>
      <c r="CJ652" s="519">
        <v>0</v>
      </c>
      <c r="CK652" s="623">
        <f t="shared" si="10"/>
        <v>5</v>
      </c>
      <c r="CL652" s="554">
        <v>5</v>
      </c>
      <c r="CM652" s="554">
        <v>5</v>
      </c>
      <c r="CN652" s="554">
        <v>5</v>
      </c>
      <c r="CO652" s="524">
        <v>4</v>
      </c>
      <c r="CP652" s="726"/>
      <c r="CQ652" s="530" t="s">
        <v>1942</v>
      </c>
      <c r="CR652" s="584" t="s">
        <v>4965</v>
      </c>
      <c r="CS652" s="527" t="s">
        <v>4965</v>
      </c>
      <c r="CT652" s="527" t="s">
        <v>4965</v>
      </c>
      <c r="CU652" s="527" t="s">
        <v>4965</v>
      </c>
    </row>
    <row r="653" spans="1:99" s="71" customFormat="1" ht="12" customHeight="1" x14ac:dyDescent="0.2">
      <c r="A653" s="577" t="s">
        <v>1460</v>
      </c>
      <c r="B653" s="558" t="s">
        <v>2657</v>
      </c>
      <c r="C653" s="558" t="s">
        <v>1432</v>
      </c>
      <c r="D653" s="558" t="s">
        <v>1432</v>
      </c>
      <c r="E653" s="560" t="s">
        <v>1432</v>
      </c>
      <c r="F653" s="558" t="s">
        <v>2658</v>
      </c>
      <c r="G653" s="558" t="s">
        <v>2888</v>
      </c>
      <c r="H653" s="558" t="s">
        <v>1435</v>
      </c>
      <c r="I653" s="558" t="s">
        <v>2659</v>
      </c>
      <c r="J653" s="558">
        <v>527571</v>
      </c>
      <c r="K653" s="558">
        <v>173034</v>
      </c>
      <c r="L653" s="512" t="s">
        <v>3083</v>
      </c>
      <c r="M653" s="562" t="s">
        <v>1432</v>
      </c>
      <c r="N653" s="562" t="s">
        <v>1432</v>
      </c>
      <c r="O653" s="558">
        <v>2</v>
      </c>
      <c r="P653" s="558">
        <v>3</v>
      </c>
      <c r="Q653" s="563">
        <v>1</v>
      </c>
      <c r="R653" s="558" t="s">
        <v>2660</v>
      </c>
      <c r="S653" s="558" t="s">
        <v>1438</v>
      </c>
      <c r="T653" s="562" t="s">
        <v>2661</v>
      </c>
      <c r="U653" s="561">
        <v>41558</v>
      </c>
      <c r="V653" s="561"/>
      <c r="W653" s="558" t="s">
        <v>1439</v>
      </c>
      <c r="X653" s="562" t="s">
        <v>1432</v>
      </c>
      <c r="Y653" s="558" t="s">
        <v>1442</v>
      </c>
      <c r="Z653" s="558" t="s">
        <v>1453</v>
      </c>
      <c r="AA653" s="558" t="s">
        <v>1444</v>
      </c>
      <c r="AB653" s="558" t="s">
        <v>2723</v>
      </c>
      <c r="AC653" s="576">
        <v>1.6E-2</v>
      </c>
      <c r="AD653" s="578" t="s">
        <v>1432</v>
      </c>
      <c r="AE653" s="578"/>
      <c r="AF653" s="579"/>
      <c r="AG653" s="517" t="s">
        <v>3063</v>
      </c>
      <c r="AH653" s="560" t="s">
        <v>1445</v>
      </c>
      <c r="AI653" s="587"/>
      <c r="AJ653" s="560">
        <v>0</v>
      </c>
      <c r="AK653" s="560">
        <v>0</v>
      </c>
      <c r="AL653" s="560">
        <v>0</v>
      </c>
      <c r="AM653" s="560">
        <v>0</v>
      </c>
      <c r="AN653" s="560">
        <v>1</v>
      </c>
      <c r="AO653" s="560">
        <v>1</v>
      </c>
      <c r="AP653" s="560">
        <v>-1</v>
      </c>
      <c r="AQ653" s="560">
        <v>0</v>
      </c>
      <c r="AR653" s="560">
        <v>0</v>
      </c>
      <c r="AS653" s="560">
        <v>0</v>
      </c>
      <c r="AT653" s="560">
        <v>0</v>
      </c>
      <c r="AU653" s="560">
        <v>1</v>
      </c>
      <c r="AV653" s="560">
        <v>1</v>
      </c>
      <c r="AW653" s="560">
        <v>-1</v>
      </c>
      <c r="AX653" s="560">
        <v>0</v>
      </c>
      <c r="AY653" s="560">
        <v>0</v>
      </c>
      <c r="AZ653" s="560">
        <v>0</v>
      </c>
      <c r="BA653" s="560">
        <v>0</v>
      </c>
      <c r="BB653" s="560">
        <v>0</v>
      </c>
      <c r="BC653" s="560">
        <v>0</v>
      </c>
      <c r="BD653" s="560">
        <v>0</v>
      </c>
      <c r="BE653" s="560">
        <v>0</v>
      </c>
      <c r="BF653" s="560">
        <v>0</v>
      </c>
      <c r="BG653" s="560">
        <v>0</v>
      </c>
      <c r="BH653" s="560">
        <v>0</v>
      </c>
      <c r="BI653" s="560">
        <v>0</v>
      </c>
      <c r="BJ653" s="560">
        <v>0</v>
      </c>
      <c r="BK653" s="560">
        <v>0</v>
      </c>
      <c r="BL653" s="560">
        <v>0</v>
      </c>
      <c r="BM653" s="560">
        <v>0</v>
      </c>
      <c r="BN653" s="550" t="s">
        <v>4490</v>
      </c>
      <c r="BO653" s="551">
        <v>0</v>
      </c>
      <c r="BP653" s="519">
        <v>0</v>
      </c>
      <c r="BQ653" s="553">
        <v>0.25</v>
      </c>
      <c r="BR653" s="552">
        <v>0.25</v>
      </c>
      <c r="BS653" s="552">
        <v>0.25</v>
      </c>
      <c r="BT653" s="552">
        <v>0.25</v>
      </c>
      <c r="BU653" s="529">
        <v>0</v>
      </c>
      <c r="BV653" s="519">
        <v>0</v>
      </c>
      <c r="BW653" s="519">
        <v>0</v>
      </c>
      <c r="BX653" s="519">
        <v>0</v>
      </c>
      <c r="BY653" s="519">
        <v>0</v>
      </c>
      <c r="BZ653" s="519">
        <v>0</v>
      </c>
      <c r="CA653" s="519">
        <v>0</v>
      </c>
      <c r="CB653" s="519">
        <v>0</v>
      </c>
      <c r="CC653" s="519">
        <v>0</v>
      </c>
      <c r="CD653" s="519">
        <v>0</v>
      </c>
      <c r="CE653" s="519">
        <v>0</v>
      </c>
      <c r="CF653" s="519">
        <v>0</v>
      </c>
      <c r="CG653" s="519">
        <v>0</v>
      </c>
      <c r="CH653" s="519">
        <v>0</v>
      </c>
      <c r="CI653" s="519">
        <v>0</v>
      </c>
      <c r="CJ653" s="519">
        <v>0</v>
      </c>
      <c r="CK653" s="623">
        <f t="shared" si="10"/>
        <v>1</v>
      </c>
      <c r="CL653" s="554">
        <v>1</v>
      </c>
      <c r="CM653" s="554">
        <v>1</v>
      </c>
      <c r="CN653" s="554">
        <v>1</v>
      </c>
      <c r="CO653" s="524">
        <v>9</v>
      </c>
      <c r="CP653" s="726"/>
      <c r="CQ653" s="525" t="s">
        <v>4965</v>
      </c>
      <c r="CR653" s="584" t="s">
        <v>4965</v>
      </c>
      <c r="CS653" s="527" t="s">
        <v>4965</v>
      </c>
      <c r="CT653" s="527" t="s">
        <v>4965</v>
      </c>
      <c r="CU653" s="527" t="s">
        <v>4965</v>
      </c>
    </row>
    <row r="654" spans="1:99" s="71" customFormat="1" ht="12" customHeight="1" x14ac:dyDescent="0.2">
      <c r="A654" s="577" t="s">
        <v>1460</v>
      </c>
      <c r="B654" s="558" t="s">
        <v>2662</v>
      </c>
      <c r="C654" s="558" t="s">
        <v>1432</v>
      </c>
      <c r="D654" s="558" t="s">
        <v>1432</v>
      </c>
      <c r="E654" s="560" t="s">
        <v>2663</v>
      </c>
      <c r="F654" s="558" t="s">
        <v>2664</v>
      </c>
      <c r="G654" s="558" t="s">
        <v>2888</v>
      </c>
      <c r="H654" s="558" t="s">
        <v>1435</v>
      </c>
      <c r="I654" s="558" t="s">
        <v>2665</v>
      </c>
      <c r="J654" s="558">
        <v>527727</v>
      </c>
      <c r="K654" s="558">
        <v>172703</v>
      </c>
      <c r="L654" s="512" t="s">
        <v>3083</v>
      </c>
      <c r="M654" s="562" t="s">
        <v>1432</v>
      </c>
      <c r="N654" s="562" t="s">
        <v>1432</v>
      </c>
      <c r="O654" s="558">
        <v>0</v>
      </c>
      <c r="P654" s="558">
        <v>2</v>
      </c>
      <c r="Q654" s="563">
        <v>2</v>
      </c>
      <c r="R654" s="558" t="s">
        <v>2666</v>
      </c>
      <c r="S654" s="558" t="s">
        <v>1438</v>
      </c>
      <c r="T654" s="562" t="s">
        <v>3877</v>
      </c>
      <c r="U654" s="561">
        <v>41404</v>
      </c>
      <c r="V654" s="561"/>
      <c r="W654" s="558" t="s">
        <v>1439</v>
      </c>
      <c r="X654" s="562" t="s">
        <v>1432</v>
      </c>
      <c r="Y654" s="558" t="s">
        <v>1442</v>
      </c>
      <c r="Z654" s="558" t="s">
        <v>1453</v>
      </c>
      <c r="AA654" s="558" t="s">
        <v>1444</v>
      </c>
      <c r="AB654" s="558" t="s">
        <v>2723</v>
      </c>
      <c r="AC654" s="576">
        <v>8.9999999999999993E-3</v>
      </c>
      <c r="AD654" s="578" t="s">
        <v>1432</v>
      </c>
      <c r="AE654" s="578"/>
      <c r="AF654" s="579"/>
      <c r="AG654" s="517" t="s">
        <v>3063</v>
      </c>
      <c r="AH654" s="560" t="s">
        <v>1445</v>
      </c>
      <c r="AI654" s="587"/>
      <c r="AJ654" s="560">
        <v>0</v>
      </c>
      <c r="AK654" s="560">
        <v>0</v>
      </c>
      <c r="AL654" s="560">
        <v>1</v>
      </c>
      <c r="AM654" s="560">
        <v>1</v>
      </c>
      <c r="AN654" s="560">
        <v>0</v>
      </c>
      <c r="AO654" s="560">
        <v>0</v>
      </c>
      <c r="AP654" s="560">
        <v>0</v>
      </c>
      <c r="AQ654" s="560">
        <v>0</v>
      </c>
      <c r="AR654" s="560">
        <v>0</v>
      </c>
      <c r="AS654" s="560">
        <v>1</v>
      </c>
      <c r="AT654" s="560">
        <v>1</v>
      </c>
      <c r="AU654" s="560">
        <v>0</v>
      </c>
      <c r="AV654" s="560">
        <v>0</v>
      </c>
      <c r="AW654" s="560">
        <v>0</v>
      </c>
      <c r="AX654" s="560">
        <v>0</v>
      </c>
      <c r="AY654" s="560">
        <v>0</v>
      </c>
      <c r="AZ654" s="560">
        <v>0</v>
      </c>
      <c r="BA654" s="560">
        <v>0</v>
      </c>
      <c r="BB654" s="560">
        <v>0</v>
      </c>
      <c r="BC654" s="560">
        <v>0</v>
      </c>
      <c r="BD654" s="560">
        <v>0</v>
      </c>
      <c r="BE654" s="560">
        <v>0</v>
      </c>
      <c r="BF654" s="560">
        <v>0</v>
      </c>
      <c r="BG654" s="560">
        <v>0</v>
      </c>
      <c r="BH654" s="560">
        <v>0</v>
      </c>
      <c r="BI654" s="560">
        <v>0</v>
      </c>
      <c r="BJ654" s="560">
        <v>0</v>
      </c>
      <c r="BK654" s="560">
        <v>0</v>
      </c>
      <c r="BL654" s="560">
        <v>0</v>
      </c>
      <c r="BM654" s="560">
        <v>0</v>
      </c>
      <c r="BN654" s="550" t="s">
        <v>4490</v>
      </c>
      <c r="BO654" s="551">
        <v>0</v>
      </c>
      <c r="BP654" s="519">
        <v>0</v>
      </c>
      <c r="BQ654" s="553">
        <v>0.5</v>
      </c>
      <c r="BR654" s="552">
        <v>0.5</v>
      </c>
      <c r="BS654" s="552">
        <v>0.5</v>
      </c>
      <c r="BT654" s="552">
        <v>0.5</v>
      </c>
      <c r="BU654" s="529">
        <v>0</v>
      </c>
      <c r="BV654" s="519">
        <v>0</v>
      </c>
      <c r="BW654" s="519">
        <v>0</v>
      </c>
      <c r="BX654" s="519">
        <v>0</v>
      </c>
      <c r="BY654" s="519">
        <v>0</v>
      </c>
      <c r="BZ654" s="519">
        <v>0</v>
      </c>
      <c r="CA654" s="519">
        <v>0</v>
      </c>
      <c r="CB654" s="519">
        <v>0</v>
      </c>
      <c r="CC654" s="519">
        <v>0</v>
      </c>
      <c r="CD654" s="519">
        <v>0</v>
      </c>
      <c r="CE654" s="519">
        <v>0</v>
      </c>
      <c r="CF654" s="519">
        <v>0</v>
      </c>
      <c r="CG654" s="519">
        <v>0</v>
      </c>
      <c r="CH654" s="519">
        <v>0</v>
      </c>
      <c r="CI654" s="519">
        <v>0</v>
      </c>
      <c r="CJ654" s="519">
        <v>0</v>
      </c>
      <c r="CK654" s="623">
        <f t="shared" si="10"/>
        <v>2</v>
      </c>
      <c r="CL654" s="554">
        <v>2</v>
      </c>
      <c r="CM654" s="554">
        <v>2</v>
      </c>
      <c r="CN654" s="554">
        <v>2</v>
      </c>
      <c r="CO654" s="524">
        <v>9</v>
      </c>
      <c r="CP654" s="726"/>
      <c r="CQ654" s="525" t="s">
        <v>4965</v>
      </c>
      <c r="CR654" s="584" t="s">
        <v>4965</v>
      </c>
      <c r="CS654" s="527" t="s">
        <v>4965</v>
      </c>
      <c r="CT654" s="527" t="s">
        <v>4965</v>
      </c>
      <c r="CU654" s="527" t="s">
        <v>4965</v>
      </c>
    </row>
    <row r="655" spans="1:99" s="71" customFormat="1" ht="12" customHeight="1" x14ac:dyDescent="0.2">
      <c r="A655" s="577" t="s">
        <v>1460</v>
      </c>
      <c r="B655" s="558" t="s">
        <v>2667</v>
      </c>
      <c r="C655" s="558" t="s">
        <v>1432</v>
      </c>
      <c r="D655" s="558" t="s">
        <v>1432</v>
      </c>
      <c r="E655" s="560" t="s">
        <v>1432</v>
      </c>
      <c r="F655" s="558" t="s">
        <v>2668</v>
      </c>
      <c r="G655" s="558" t="s">
        <v>195</v>
      </c>
      <c r="H655" s="558" t="s">
        <v>3875</v>
      </c>
      <c r="I655" s="558" t="s">
        <v>196</v>
      </c>
      <c r="J655" s="558">
        <v>528800</v>
      </c>
      <c r="K655" s="558">
        <v>173127</v>
      </c>
      <c r="L655" s="512" t="s">
        <v>3076</v>
      </c>
      <c r="M655" s="562" t="s">
        <v>1432</v>
      </c>
      <c r="N655" s="562" t="s">
        <v>1432</v>
      </c>
      <c r="O655" s="558">
        <v>0</v>
      </c>
      <c r="P655" s="558">
        <v>2</v>
      </c>
      <c r="Q655" s="563">
        <v>2</v>
      </c>
      <c r="R655" s="558" t="s">
        <v>1956</v>
      </c>
      <c r="S655" s="558" t="s">
        <v>1438</v>
      </c>
      <c r="T655" s="562" t="s">
        <v>3711</v>
      </c>
      <c r="U655" s="561">
        <v>41444</v>
      </c>
      <c r="V655" s="561"/>
      <c r="W655" s="558" t="s">
        <v>1439</v>
      </c>
      <c r="X655" s="562" t="s">
        <v>1432</v>
      </c>
      <c r="Y655" s="558" t="s">
        <v>1442</v>
      </c>
      <c r="Z655" s="558" t="s">
        <v>1443</v>
      </c>
      <c r="AA655" s="558" t="s">
        <v>1444</v>
      </c>
      <c r="AB655" s="558" t="s">
        <v>2713</v>
      </c>
      <c r="AC655" s="576">
        <v>5.0000000000000001E-3</v>
      </c>
      <c r="AD655" s="578" t="s">
        <v>1432</v>
      </c>
      <c r="AE655" s="578"/>
      <c r="AF655" s="579"/>
      <c r="AG655" s="517" t="s">
        <v>3063</v>
      </c>
      <c r="AH655" s="560" t="s">
        <v>1445</v>
      </c>
      <c r="AI655" s="587"/>
      <c r="AJ655" s="560">
        <v>0</v>
      </c>
      <c r="AK655" s="560">
        <v>0</v>
      </c>
      <c r="AL655" s="560">
        <v>0</v>
      </c>
      <c r="AM655" s="560">
        <v>2</v>
      </c>
      <c r="AN655" s="560">
        <v>0</v>
      </c>
      <c r="AO655" s="560">
        <v>0</v>
      </c>
      <c r="AP655" s="560">
        <v>0</v>
      </c>
      <c r="AQ655" s="560">
        <v>0</v>
      </c>
      <c r="AR655" s="560">
        <v>0</v>
      </c>
      <c r="AS655" s="560">
        <v>0</v>
      </c>
      <c r="AT655" s="560">
        <v>2</v>
      </c>
      <c r="AU655" s="560">
        <v>0</v>
      </c>
      <c r="AV655" s="560">
        <v>0</v>
      </c>
      <c r="AW655" s="560">
        <v>0</v>
      </c>
      <c r="AX655" s="560">
        <v>0</v>
      </c>
      <c r="AY655" s="560">
        <v>0</v>
      </c>
      <c r="AZ655" s="560">
        <v>0</v>
      </c>
      <c r="BA655" s="560">
        <v>0</v>
      </c>
      <c r="BB655" s="560">
        <v>0</v>
      </c>
      <c r="BC655" s="560">
        <v>0</v>
      </c>
      <c r="BD655" s="560">
        <v>0</v>
      </c>
      <c r="BE655" s="560">
        <v>0</v>
      </c>
      <c r="BF655" s="560">
        <v>0</v>
      </c>
      <c r="BG655" s="560">
        <v>0</v>
      </c>
      <c r="BH655" s="560">
        <v>0</v>
      </c>
      <c r="BI655" s="560">
        <v>0</v>
      </c>
      <c r="BJ655" s="560">
        <v>0</v>
      </c>
      <c r="BK655" s="560">
        <v>0</v>
      </c>
      <c r="BL655" s="560">
        <v>0</v>
      </c>
      <c r="BM655" s="560">
        <v>0</v>
      </c>
      <c r="BN655" s="550" t="s">
        <v>4490</v>
      </c>
      <c r="BO655" s="551">
        <v>0</v>
      </c>
      <c r="BP655" s="519">
        <v>0</v>
      </c>
      <c r="BQ655" s="553">
        <v>0.5</v>
      </c>
      <c r="BR655" s="552">
        <v>0.5</v>
      </c>
      <c r="BS655" s="552">
        <v>0.5</v>
      </c>
      <c r="BT655" s="552">
        <v>0.5</v>
      </c>
      <c r="BU655" s="529">
        <v>0</v>
      </c>
      <c r="BV655" s="519">
        <v>0</v>
      </c>
      <c r="BW655" s="519">
        <v>0</v>
      </c>
      <c r="BX655" s="519">
        <v>0</v>
      </c>
      <c r="BY655" s="519">
        <v>0</v>
      </c>
      <c r="BZ655" s="519">
        <v>0</v>
      </c>
      <c r="CA655" s="519">
        <v>0</v>
      </c>
      <c r="CB655" s="519">
        <v>0</v>
      </c>
      <c r="CC655" s="519">
        <v>0</v>
      </c>
      <c r="CD655" s="519">
        <v>0</v>
      </c>
      <c r="CE655" s="519">
        <v>0</v>
      </c>
      <c r="CF655" s="519">
        <v>0</v>
      </c>
      <c r="CG655" s="519">
        <v>0</v>
      </c>
      <c r="CH655" s="519">
        <v>0</v>
      </c>
      <c r="CI655" s="519">
        <v>0</v>
      </c>
      <c r="CJ655" s="519">
        <v>0</v>
      </c>
      <c r="CK655" s="623">
        <f t="shared" si="10"/>
        <v>2</v>
      </c>
      <c r="CL655" s="554">
        <v>2</v>
      </c>
      <c r="CM655" s="554">
        <v>2</v>
      </c>
      <c r="CN655" s="554">
        <v>2</v>
      </c>
      <c r="CO655" s="524">
        <v>4</v>
      </c>
      <c r="CP655" s="726"/>
      <c r="CQ655" s="525" t="s">
        <v>4965</v>
      </c>
      <c r="CR655" s="584" t="s">
        <v>4965</v>
      </c>
      <c r="CS655" s="527" t="s">
        <v>4965</v>
      </c>
      <c r="CT655" s="527" t="s">
        <v>4965</v>
      </c>
      <c r="CU655" s="527" t="s">
        <v>4965</v>
      </c>
    </row>
    <row r="656" spans="1:99" s="71" customFormat="1" ht="12" customHeight="1" x14ac:dyDescent="0.2">
      <c r="A656" s="577" t="s">
        <v>1460</v>
      </c>
      <c r="B656" s="558" t="s">
        <v>1958</v>
      </c>
      <c r="C656" s="558" t="s">
        <v>1432</v>
      </c>
      <c r="D656" s="558" t="s">
        <v>1432</v>
      </c>
      <c r="E656" s="560" t="s">
        <v>1959</v>
      </c>
      <c r="F656" s="558" t="s">
        <v>1432</v>
      </c>
      <c r="G656" s="558" t="s">
        <v>1960</v>
      </c>
      <c r="H656" s="558" t="s">
        <v>1885</v>
      </c>
      <c r="I656" s="558" t="s">
        <v>1961</v>
      </c>
      <c r="J656" s="558">
        <v>527203</v>
      </c>
      <c r="K656" s="558">
        <v>173937</v>
      </c>
      <c r="L656" s="512" t="s">
        <v>3089</v>
      </c>
      <c r="M656" s="562" t="s">
        <v>1432</v>
      </c>
      <c r="N656" s="562" t="s">
        <v>1432</v>
      </c>
      <c r="O656" s="558">
        <v>6</v>
      </c>
      <c r="P656" s="558">
        <v>3</v>
      </c>
      <c r="Q656" s="563">
        <v>-3</v>
      </c>
      <c r="R656" s="558" t="s">
        <v>3886</v>
      </c>
      <c r="S656" s="558" t="s">
        <v>1438</v>
      </c>
      <c r="T656" s="562" t="s">
        <v>2602</v>
      </c>
      <c r="U656" s="561">
        <v>41458</v>
      </c>
      <c r="V656" s="561"/>
      <c r="W656" s="558" t="s">
        <v>1439</v>
      </c>
      <c r="X656" s="562" t="s">
        <v>1432</v>
      </c>
      <c r="Y656" s="558" t="s">
        <v>1442</v>
      </c>
      <c r="Z656" s="558" t="s">
        <v>1443</v>
      </c>
      <c r="AA656" s="558" t="s">
        <v>1444</v>
      </c>
      <c r="AB656" s="558" t="s">
        <v>2713</v>
      </c>
      <c r="AC656" s="576">
        <v>1.4999999999999999E-2</v>
      </c>
      <c r="AD656" s="578" t="s">
        <v>1432</v>
      </c>
      <c r="AE656" s="578"/>
      <c r="AF656" s="579"/>
      <c r="AG656" s="517" t="s">
        <v>3063</v>
      </c>
      <c r="AH656" s="560" t="s">
        <v>1445</v>
      </c>
      <c r="AI656" s="560">
        <v>0</v>
      </c>
      <c r="AJ656" s="560">
        <v>0</v>
      </c>
      <c r="AK656" s="560">
        <v>0</v>
      </c>
      <c r="AL656" s="560">
        <v>0</v>
      </c>
      <c r="AM656" s="560">
        <v>-1</v>
      </c>
      <c r="AN656" s="560">
        <v>-5</v>
      </c>
      <c r="AO656" s="560">
        <v>0</v>
      </c>
      <c r="AP656" s="560">
        <v>0</v>
      </c>
      <c r="AQ656" s="560">
        <v>3</v>
      </c>
      <c r="AR656" s="560">
        <v>0</v>
      </c>
      <c r="AS656" s="560">
        <v>0</v>
      </c>
      <c r="AT656" s="560">
        <v>-1</v>
      </c>
      <c r="AU656" s="560">
        <v>-5</v>
      </c>
      <c r="AV656" s="560">
        <v>0</v>
      </c>
      <c r="AW656" s="560">
        <v>0</v>
      </c>
      <c r="AX656" s="560">
        <v>0</v>
      </c>
      <c r="AY656" s="560">
        <v>0</v>
      </c>
      <c r="AZ656" s="560">
        <v>0</v>
      </c>
      <c r="BA656" s="560">
        <v>0</v>
      </c>
      <c r="BB656" s="560">
        <v>0</v>
      </c>
      <c r="BC656" s="560">
        <v>0</v>
      </c>
      <c r="BD656" s="560">
        <v>0</v>
      </c>
      <c r="BE656" s="560">
        <v>3</v>
      </c>
      <c r="BF656" s="560">
        <v>0</v>
      </c>
      <c r="BG656" s="560">
        <v>0</v>
      </c>
      <c r="BH656" s="560">
        <v>0</v>
      </c>
      <c r="BI656" s="560">
        <v>0</v>
      </c>
      <c r="BJ656" s="560">
        <v>0</v>
      </c>
      <c r="BK656" s="560">
        <v>0</v>
      </c>
      <c r="BL656" s="560">
        <v>0</v>
      </c>
      <c r="BM656" s="560">
        <v>0</v>
      </c>
      <c r="BN656" s="550" t="s">
        <v>4490</v>
      </c>
      <c r="BO656" s="551">
        <v>0</v>
      </c>
      <c r="BP656" s="519">
        <v>0</v>
      </c>
      <c r="BQ656" s="553">
        <v>-0.75</v>
      </c>
      <c r="BR656" s="552">
        <v>-0.75</v>
      </c>
      <c r="BS656" s="552">
        <v>-0.75</v>
      </c>
      <c r="BT656" s="552">
        <v>-0.75</v>
      </c>
      <c r="BU656" s="529">
        <v>0</v>
      </c>
      <c r="BV656" s="519">
        <v>0</v>
      </c>
      <c r="BW656" s="519">
        <v>0</v>
      </c>
      <c r="BX656" s="519">
        <v>0</v>
      </c>
      <c r="BY656" s="519">
        <v>0</v>
      </c>
      <c r="BZ656" s="519">
        <v>0</v>
      </c>
      <c r="CA656" s="519">
        <v>0</v>
      </c>
      <c r="CB656" s="519">
        <v>0</v>
      </c>
      <c r="CC656" s="519">
        <v>0</v>
      </c>
      <c r="CD656" s="519">
        <v>0</v>
      </c>
      <c r="CE656" s="519">
        <v>0</v>
      </c>
      <c r="CF656" s="519">
        <v>0</v>
      </c>
      <c r="CG656" s="519">
        <v>0</v>
      </c>
      <c r="CH656" s="519">
        <v>0</v>
      </c>
      <c r="CI656" s="519">
        <v>0</v>
      </c>
      <c r="CJ656" s="519">
        <v>0</v>
      </c>
      <c r="CK656" s="623">
        <f t="shared" si="10"/>
        <v>-3</v>
      </c>
      <c r="CL656" s="554">
        <v>-3</v>
      </c>
      <c r="CM656" s="554">
        <v>-3</v>
      </c>
      <c r="CN656" s="554">
        <v>-3</v>
      </c>
      <c r="CO656" s="524">
        <v>4</v>
      </c>
      <c r="CP656" s="726"/>
      <c r="CQ656" s="525" t="s">
        <v>4965</v>
      </c>
      <c r="CR656" s="584" t="s">
        <v>4965</v>
      </c>
      <c r="CS656" s="527" t="s">
        <v>4965</v>
      </c>
      <c r="CT656" s="527" t="s">
        <v>4965</v>
      </c>
      <c r="CU656" s="527" t="s">
        <v>4965</v>
      </c>
    </row>
    <row r="657" spans="1:99" s="110" customFormat="1" ht="12" customHeight="1" x14ac:dyDescent="0.2">
      <c r="A657" s="577" t="s">
        <v>1460</v>
      </c>
      <c r="B657" s="558" t="s">
        <v>3888</v>
      </c>
      <c r="C657" s="558" t="s">
        <v>1432</v>
      </c>
      <c r="D657" s="558" t="s">
        <v>1432</v>
      </c>
      <c r="E657" s="560" t="s">
        <v>1432</v>
      </c>
      <c r="F657" s="558" t="s">
        <v>4868</v>
      </c>
      <c r="G657" s="558" t="s">
        <v>878</v>
      </c>
      <c r="H657" s="558" t="s">
        <v>3299</v>
      </c>
      <c r="I657" s="558" t="s">
        <v>3889</v>
      </c>
      <c r="J657" s="558">
        <v>529554</v>
      </c>
      <c r="K657" s="558">
        <v>176699</v>
      </c>
      <c r="L657" s="512" t="s">
        <v>3066</v>
      </c>
      <c r="M657" s="562" t="s">
        <v>1432</v>
      </c>
      <c r="N657" s="562" t="s">
        <v>1432</v>
      </c>
      <c r="O657" s="558">
        <v>0</v>
      </c>
      <c r="P657" s="558">
        <v>16</v>
      </c>
      <c r="Q657" s="563">
        <v>16</v>
      </c>
      <c r="R657" s="558" t="s">
        <v>4581</v>
      </c>
      <c r="S657" s="558" t="s">
        <v>1154</v>
      </c>
      <c r="T657" s="562" t="s">
        <v>4582</v>
      </c>
      <c r="U657" s="561">
        <v>41555</v>
      </c>
      <c r="V657" s="561"/>
      <c r="W657" s="558" t="s">
        <v>1439</v>
      </c>
      <c r="X657" s="562" t="s">
        <v>1432</v>
      </c>
      <c r="Y657" s="558" t="s">
        <v>1442</v>
      </c>
      <c r="Z657" s="558" t="s">
        <v>1443</v>
      </c>
      <c r="AA657" s="558" t="s">
        <v>1443</v>
      </c>
      <c r="AB657" s="558" t="s">
        <v>1444</v>
      </c>
      <c r="AC657" s="576">
        <v>2.1000000000000001E-2</v>
      </c>
      <c r="AD657" s="578" t="s">
        <v>1432</v>
      </c>
      <c r="AE657" s="578"/>
      <c r="AF657" s="579"/>
      <c r="AG657" s="517" t="s">
        <v>3063</v>
      </c>
      <c r="AH657" s="560" t="s">
        <v>1445</v>
      </c>
      <c r="AI657" s="587"/>
      <c r="AJ657" s="560">
        <v>16</v>
      </c>
      <c r="AK657" s="560">
        <v>16</v>
      </c>
      <c r="AL657" s="560">
        <v>0</v>
      </c>
      <c r="AM657" s="560">
        <v>3</v>
      </c>
      <c r="AN657" s="560">
        <v>8</v>
      </c>
      <c r="AO657" s="560">
        <v>5</v>
      </c>
      <c r="AP657" s="560">
        <v>0</v>
      </c>
      <c r="AQ657" s="560">
        <v>0</v>
      </c>
      <c r="AR657" s="560">
        <v>0</v>
      </c>
      <c r="AS657" s="560">
        <v>0</v>
      </c>
      <c r="AT657" s="560">
        <v>3</v>
      </c>
      <c r="AU657" s="560">
        <v>8</v>
      </c>
      <c r="AV657" s="560">
        <v>5</v>
      </c>
      <c r="AW657" s="560">
        <v>0</v>
      </c>
      <c r="AX657" s="560">
        <v>0</v>
      </c>
      <c r="AY657" s="560">
        <v>0</v>
      </c>
      <c r="AZ657" s="560">
        <v>0</v>
      </c>
      <c r="BA657" s="560">
        <v>0</v>
      </c>
      <c r="BB657" s="560">
        <v>0</v>
      </c>
      <c r="BC657" s="560">
        <v>0</v>
      </c>
      <c r="BD657" s="560">
        <v>0</v>
      </c>
      <c r="BE657" s="560">
        <v>0</v>
      </c>
      <c r="BF657" s="560">
        <v>0</v>
      </c>
      <c r="BG657" s="560">
        <v>0</v>
      </c>
      <c r="BH657" s="560">
        <v>0</v>
      </c>
      <c r="BI657" s="560">
        <v>0</v>
      </c>
      <c r="BJ657" s="560">
        <v>0</v>
      </c>
      <c r="BK657" s="560">
        <v>0</v>
      </c>
      <c r="BL657" s="560">
        <v>0</v>
      </c>
      <c r="BM657" s="560">
        <v>0</v>
      </c>
      <c r="BN657" s="550" t="s">
        <v>4490</v>
      </c>
      <c r="BO657" s="551">
        <v>0</v>
      </c>
      <c r="BP657" s="519">
        <v>0</v>
      </c>
      <c r="BQ657" s="593">
        <v>0</v>
      </c>
      <c r="BR657" s="585">
        <v>0</v>
      </c>
      <c r="BS657" s="552">
        <v>5.333333333333333</v>
      </c>
      <c r="BT657" s="552">
        <v>5.333333333333333</v>
      </c>
      <c r="BU657" s="582">
        <v>5.333333333333333</v>
      </c>
      <c r="BV657" s="519">
        <v>0</v>
      </c>
      <c r="BW657" s="519">
        <v>0</v>
      </c>
      <c r="BX657" s="519">
        <v>0</v>
      </c>
      <c r="BY657" s="519">
        <v>0</v>
      </c>
      <c r="BZ657" s="519">
        <v>0</v>
      </c>
      <c r="CA657" s="519">
        <v>0</v>
      </c>
      <c r="CB657" s="519">
        <v>0</v>
      </c>
      <c r="CC657" s="519">
        <v>0</v>
      </c>
      <c r="CD657" s="519">
        <v>0</v>
      </c>
      <c r="CE657" s="519">
        <v>0</v>
      </c>
      <c r="CF657" s="519">
        <v>0</v>
      </c>
      <c r="CG657" s="519">
        <v>0</v>
      </c>
      <c r="CH657" s="519">
        <v>0</v>
      </c>
      <c r="CI657" s="519">
        <v>0</v>
      </c>
      <c r="CJ657" s="519">
        <v>0</v>
      </c>
      <c r="CK657" s="623">
        <f t="shared" si="10"/>
        <v>16</v>
      </c>
      <c r="CL657" s="554">
        <v>16</v>
      </c>
      <c r="CM657" s="554">
        <v>16</v>
      </c>
      <c r="CN657" s="554">
        <v>16</v>
      </c>
      <c r="CO657" s="524">
        <v>5</v>
      </c>
      <c r="CP657" s="524" t="s">
        <v>1938</v>
      </c>
      <c r="CQ657" s="525" t="s">
        <v>4965</v>
      </c>
      <c r="CR657" s="580" t="s">
        <v>1938</v>
      </c>
      <c r="CS657" s="527" t="s">
        <v>4965</v>
      </c>
      <c r="CT657" s="527" t="s">
        <v>4965</v>
      </c>
      <c r="CU657" s="527" t="s">
        <v>4965</v>
      </c>
    </row>
    <row r="658" spans="1:99" s="71" customFormat="1" ht="12" customHeight="1" x14ac:dyDescent="0.2">
      <c r="A658" s="577" t="s">
        <v>1460</v>
      </c>
      <c r="B658" s="558" t="s">
        <v>4584</v>
      </c>
      <c r="C658" s="558" t="s">
        <v>1432</v>
      </c>
      <c r="D658" s="558" t="s">
        <v>1432</v>
      </c>
      <c r="E658" s="560" t="s">
        <v>4585</v>
      </c>
      <c r="F658" s="558" t="s">
        <v>1432</v>
      </c>
      <c r="G658" s="558" t="s">
        <v>4586</v>
      </c>
      <c r="H658" s="558" t="s">
        <v>1435</v>
      </c>
      <c r="I658" s="558" t="s">
        <v>4587</v>
      </c>
      <c r="J658" s="558">
        <v>526417</v>
      </c>
      <c r="K658" s="558">
        <v>172043</v>
      </c>
      <c r="L658" s="512" t="s">
        <v>3078</v>
      </c>
      <c r="M658" s="562" t="s">
        <v>1432</v>
      </c>
      <c r="N658" s="562" t="s">
        <v>1432</v>
      </c>
      <c r="O658" s="558">
        <v>0</v>
      </c>
      <c r="P658" s="558">
        <v>1</v>
      </c>
      <c r="Q658" s="563">
        <v>1</v>
      </c>
      <c r="R658" s="558" t="s">
        <v>4588</v>
      </c>
      <c r="S658" s="558" t="s">
        <v>1438</v>
      </c>
      <c r="T658" s="562" t="s">
        <v>4589</v>
      </c>
      <c r="U658" s="561">
        <v>41493</v>
      </c>
      <c r="V658" s="561"/>
      <c r="W658" s="558" t="s">
        <v>1439</v>
      </c>
      <c r="X658" s="562" t="s">
        <v>1432</v>
      </c>
      <c r="Y658" s="558" t="s">
        <v>1442</v>
      </c>
      <c r="Z658" s="558" t="s">
        <v>1443</v>
      </c>
      <c r="AA658" s="558" t="s">
        <v>1444</v>
      </c>
      <c r="AB658" s="558" t="s">
        <v>2713</v>
      </c>
      <c r="AC658" s="576">
        <v>2.3E-2</v>
      </c>
      <c r="AD658" s="578" t="s">
        <v>1432</v>
      </c>
      <c r="AE658" s="578"/>
      <c r="AF658" s="579"/>
      <c r="AG658" s="517" t="s">
        <v>3063</v>
      </c>
      <c r="AH658" s="560" t="s">
        <v>1445</v>
      </c>
      <c r="AI658" s="587"/>
      <c r="AJ658" s="560">
        <v>0</v>
      </c>
      <c r="AK658" s="560">
        <v>0</v>
      </c>
      <c r="AL658" s="560">
        <v>0</v>
      </c>
      <c r="AM658" s="560">
        <v>0</v>
      </c>
      <c r="AN658" s="560">
        <v>0</v>
      </c>
      <c r="AO658" s="560">
        <v>1</v>
      </c>
      <c r="AP658" s="560">
        <v>0</v>
      </c>
      <c r="AQ658" s="560">
        <v>0</v>
      </c>
      <c r="AR658" s="560">
        <v>0</v>
      </c>
      <c r="AS658" s="560">
        <v>0</v>
      </c>
      <c r="AT658" s="560">
        <v>0</v>
      </c>
      <c r="AU658" s="560">
        <v>0</v>
      </c>
      <c r="AV658" s="560">
        <v>0</v>
      </c>
      <c r="AW658" s="560">
        <v>0</v>
      </c>
      <c r="AX658" s="560">
        <v>0</v>
      </c>
      <c r="AY658" s="560">
        <v>0</v>
      </c>
      <c r="AZ658" s="560">
        <v>0</v>
      </c>
      <c r="BA658" s="560">
        <v>0</v>
      </c>
      <c r="BB658" s="560">
        <v>0</v>
      </c>
      <c r="BC658" s="560">
        <v>1</v>
      </c>
      <c r="BD658" s="560">
        <v>0</v>
      </c>
      <c r="BE658" s="560">
        <v>0</v>
      </c>
      <c r="BF658" s="560">
        <v>0</v>
      </c>
      <c r="BG658" s="560">
        <v>0</v>
      </c>
      <c r="BH658" s="560">
        <v>0</v>
      </c>
      <c r="BI658" s="560">
        <v>0</v>
      </c>
      <c r="BJ658" s="560">
        <v>0</v>
      </c>
      <c r="BK658" s="560">
        <v>0</v>
      </c>
      <c r="BL658" s="560">
        <v>0</v>
      </c>
      <c r="BM658" s="560">
        <v>0</v>
      </c>
      <c r="BN658" s="550" t="s">
        <v>4490</v>
      </c>
      <c r="BO658" s="551">
        <v>0</v>
      </c>
      <c r="BP658" s="519">
        <v>0</v>
      </c>
      <c r="BQ658" s="553">
        <v>0.25</v>
      </c>
      <c r="BR658" s="552">
        <v>0.25</v>
      </c>
      <c r="BS658" s="552">
        <v>0.25</v>
      </c>
      <c r="BT658" s="552">
        <v>0.25</v>
      </c>
      <c r="BU658" s="582">
        <v>0</v>
      </c>
      <c r="BV658" s="519">
        <v>0</v>
      </c>
      <c r="BW658" s="519">
        <v>0</v>
      </c>
      <c r="BX658" s="519">
        <v>0</v>
      </c>
      <c r="BY658" s="519">
        <v>0</v>
      </c>
      <c r="BZ658" s="519">
        <v>0</v>
      </c>
      <c r="CA658" s="519">
        <v>0</v>
      </c>
      <c r="CB658" s="519">
        <v>0</v>
      </c>
      <c r="CC658" s="519">
        <v>0</v>
      </c>
      <c r="CD658" s="519">
        <v>0</v>
      </c>
      <c r="CE658" s="519">
        <v>0</v>
      </c>
      <c r="CF658" s="519">
        <v>0</v>
      </c>
      <c r="CG658" s="519">
        <v>0</v>
      </c>
      <c r="CH658" s="519">
        <v>0</v>
      </c>
      <c r="CI658" s="519">
        <v>0</v>
      </c>
      <c r="CJ658" s="519">
        <v>0</v>
      </c>
      <c r="CK658" s="623">
        <f t="shared" si="10"/>
        <v>1</v>
      </c>
      <c r="CL658" s="554">
        <v>1</v>
      </c>
      <c r="CM658" s="554">
        <v>1</v>
      </c>
      <c r="CN658" s="554">
        <v>1</v>
      </c>
      <c r="CO658" s="524">
        <v>4</v>
      </c>
      <c r="CP658" s="726"/>
      <c r="CQ658" s="525" t="s">
        <v>4965</v>
      </c>
      <c r="CR658" s="584" t="s">
        <v>4965</v>
      </c>
      <c r="CS658" s="527" t="s">
        <v>4965</v>
      </c>
      <c r="CT658" s="527" t="s">
        <v>4965</v>
      </c>
      <c r="CU658" s="527" t="s">
        <v>4965</v>
      </c>
    </row>
    <row r="659" spans="1:99" s="71" customFormat="1" ht="12" customHeight="1" x14ac:dyDescent="0.2">
      <c r="A659" s="577" t="s">
        <v>1460</v>
      </c>
      <c r="B659" s="558" t="s">
        <v>4591</v>
      </c>
      <c r="C659" s="558" t="s">
        <v>1432</v>
      </c>
      <c r="D659" s="558" t="s">
        <v>1432</v>
      </c>
      <c r="E659" s="560" t="s">
        <v>1432</v>
      </c>
      <c r="F659" s="558" t="s">
        <v>2545</v>
      </c>
      <c r="G659" s="558" t="s">
        <v>4592</v>
      </c>
      <c r="H659" s="558" t="s">
        <v>1458</v>
      </c>
      <c r="I659" s="558" t="s">
        <v>4593</v>
      </c>
      <c r="J659" s="558">
        <v>523699</v>
      </c>
      <c r="K659" s="558">
        <v>174885</v>
      </c>
      <c r="L659" s="512" t="s">
        <v>3079</v>
      </c>
      <c r="M659" s="562" t="s">
        <v>1432</v>
      </c>
      <c r="N659" s="562" t="s">
        <v>1432</v>
      </c>
      <c r="O659" s="558">
        <v>0</v>
      </c>
      <c r="P659" s="558">
        <v>3</v>
      </c>
      <c r="Q659" s="563">
        <v>3</v>
      </c>
      <c r="R659" s="558" t="s">
        <v>2567</v>
      </c>
      <c r="S659" s="558" t="s">
        <v>1438</v>
      </c>
      <c r="T659" s="562" t="s">
        <v>2568</v>
      </c>
      <c r="U659" s="561">
        <v>41493</v>
      </c>
      <c r="V659" s="561"/>
      <c r="W659" s="558" t="s">
        <v>1439</v>
      </c>
      <c r="X659" s="562" t="s">
        <v>1432</v>
      </c>
      <c r="Y659" s="558" t="s">
        <v>1442</v>
      </c>
      <c r="Z659" s="558" t="s">
        <v>4694</v>
      </c>
      <c r="AA659" s="558" t="s">
        <v>1444</v>
      </c>
      <c r="AB659" s="558" t="s">
        <v>2713</v>
      </c>
      <c r="AC659" s="576">
        <v>7.1999999999999995E-2</v>
      </c>
      <c r="AD659" s="578" t="s">
        <v>1432</v>
      </c>
      <c r="AE659" s="578"/>
      <c r="AF659" s="579"/>
      <c r="AG659" s="517" t="s">
        <v>3063</v>
      </c>
      <c r="AH659" s="560" t="s">
        <v>1445</v>
      </c>
      <c r="AI659" s="587"/>
      <c r="AJ659" s="560">
        <v>0</v>
      </c>
      <c r="AK659" s="560">
        <v>0</v>
      </c>
      <c r="AL659" s="560">
        <v>1</v>
      </c>
      <c r="AM659" s="560">
        <v>2</v>
      </c>
      <c r="AN659" s="560">
        <v>0</v>
      </c>
      <c r="AO659" s="560">
        <v>0</v>
      </c>
      <c r="AP659" s="560">
        <v>0</v>
      </c>
      <c r="AQ659" s="560">
        <v>0</v>
      </c>
      <c r="AR659" s="560">
        <v>0</v>
      </c>
      <c r="AS659" s="560">
        <v>1</v>
      </c>
      <c r="AT659" s="560">
        <v>2</v>
      </c>
      <c r="AU659" s="560">
        <v>0</v>
      </c>
      <c r="AV659" s="560">
        <v>0</v>
      </c>
      <c r="AW659" s="560">
        <v>0</v>
      </c>
      <c r="AX659" s="560">
        <v>0</v>
      </c>
      <c r="AY659" s="560">
        <v>0</v>
      </c>
      <c r="AZ659" s="560">
        <v>0</v>
      </c>
      <c r="BA659" s="560">
        <v>0</v>
      </c>
      <c r="BB659" s="560">
        <v>0</v>
      </c>
      <c r="BC659" s="560">
        <v>0</v>
      </c>
      <c r="BD659" s="560">
        <v>0</v>
      </c>
      <c r="BE659" s="560">
        <v>0</v>
      </c>
      <c r="BF659" s="560">
        <v>0</v>
      </c>
      <c r="BG659" s="560">
        <v>0</v>
      </c>
      <c r="BH659" s="560">
        <v>0</v>
      </c>
      <c r="BI659" s="560">
        <v>0</v>
      </c>
      <c r="BJ659" s="560">
        <v>0</v>
      </c>
      <c r="BK659" s="560">
        <v>0</v>
      </c>
      <c r="BL659" s="560">
        <v>0</v>
      </c>
      <c r="BM659" s="560">
        <v>0</v>
      </c>
      <c r="BN659" s="550" t="s">
        <v>4490</v>
      </c>
      <c r="BO659" s="551">
        <v>0</v>
      </c>
      <c r="BP659" s="519">
        <v>0</v>
      </c>
      <c r="BQ659" s="553">
        <v>0.75</v>
      </c>
      <c r="BR659" s="552">
        <v>0.75</v>
      </c>
      <c r="BS659" s="552">
        <v>0.75</v>
      </c>
      <c r="BT659" s="552">
        <v>0.75</v>
      </c>
      <c r="BU659" s="582">
        <v>0</v>
      </c>
      <c r="BV659" s="519">
        <v>0</v>
      </c>
      <c r="BW659" s="519">
        <v>0</v>
      </c>
      <c r="BX659" s="519">
        <v>0</v>
      </c>
      <c r="BY659" s="519">
        <v>0</v>
      </c>
      <c r="BZ659" s="519">
        <v>0</v>
      </c>
      <c r="CA659" s="519">
        <v>0</v>
      </c>
      <c r="CB659" s="519">
        <v>0</v>
      </c>
      <c r="CC659" s="519">
        <v>0</v>
      </c>
      <c r="CD659" s="519">
        <v>0</v>
      </c>
      <c r="CE659" s="519">
        <v>0</v>
      </c>
      <c r="CF659" s="519">
        <v>0</v>
      </c>
      <c r="CG659" s="519">
        <v>0</v>
      </c>
      <c r="CH659" s="519">
        <v>0</v>
      </c>
      <c r="CI659" s="519">
        <v>0</v>
      </c>
      <c r="CJ659" s="519">
        <v>0</v>
      </c>
      <c r="CK659" s="623">
        <f t="shared" si="10"/>
        <v>3</v>
      </c>
      <c r="CL659" s="554">
        <v>3</v>
      </c>
      <c r="CM659" s="554">
        <v>3</v>
      </c>
      <c r="CN659" s="554">
        <v>3</v>
      </c>
      <c r="CO659" s="524">
        <v>4</v>
      </c>
      <c r="CP659" s="726"/>
      <c r="CQ659" s="525" t="s">
        <v>4965</v>
      </c>
      <c r="CR659" s="584" t="s">
        <v>4965</v>
      </c>
      <c r="CS659" s="527" t="s">
        <v>4965</v>
      </c>
      <c r="CT659" s="527" t="s">
        <v>4965</v>
      </c>
      <c r="CU659" s="527" t="s">
        <v>4965</v>
      </c>
    </row>
    <row r="660" spans="1:99" s="71" customFormat="1" ht="12" customHeight="1" x14ac:dyDescent="0.2">
      <c r="A660" s="577" t="s">
        <v>1460</v>
      </c>
      <c r="B660" s="558" t="s">
        <v>2569</v>
      </c>
      <c r="C660" s="558" t="s">
        <v>1432</v>
      </c>
      <c r="D660" s="558" t="s">
        <v>1432</v>
      </c>
      <c r="E660" s="560" t="s">
        <v>1432</v>
      </c>
      <c r="F660" s="558" t="s">
        <v>1132</v>
      </c>
      <c r="G660" s="558" t="s">
        <v>5039</v>
      </c>
      <c r="H660" s="558" t="s">
        <v>3299</v>
      </c>
      <c r="I660" s="558" t="s">
        <v>2570</v>
      </c>
      <c r="J660" s="558">
        <v>528623</v>
      </c>
      <c r="K660" s="558">
        <v>176042</v>
      </c>
      <c r="L660" s="512" t="s">
        <v>3066</v>
      </c>
      <c r="M660" s="562" t="s">
        <v>1432</v>
      </c>
      <c r="N660" s="562" t="s">
        <v>1432</v>
      </c>
      <c r="O660" s="558">
        <v>0</v>
      </c>
      <c r="P660" s="558">
        <v>4</v>
      </c>
      <c r="Q660" s="563">
        <v>4</v>
      </c>
      <c r="R660" s="558" t="s">
        <v>2571</v>
      </c>
      <c r="S660" s="558" t="s">
        <v>1438</v>
      </c>
      <c r="T660" s="562" t="s">
        <v>1495</v>
      </c>
      <c r="U660" s="561">
        <v>41463</v>
      </c>
      <c r="V660" s="561"/>
      <c r="W660" s="558" t="s">
        <v>1439</v>
      </c>
      <c r="X660" s="562" t="s">
        <v>1432</v>
      </c>
      <c r="Y660" s="558" t="s">
        <v>1442</v>
      </c>
      <c r="Z660" s="558" t="s">
        <v>4694</v>
      </c>
      <c r="AA660" s="558" t="s">
        <v>1444</v>
      </c>
      <c r="AB660" s="558" t="s">
        <v>2713</v>
      </c>
      <c r="AC660" s="576">
        <v>0.02</v>
      </c>
      <c r="AD660" s="578" t="s">
        <v>1432</v>
      </c>
      <c r="AE660" s="578"/>
      <c r="AF660" s="579"/>
      <c r="AG660" s="517" t="s">
        <v>3063</v>
      </c>
      <c r="AH660" s="560" t="s">
        <v>1445</v>
      </c>
      <c r="AI660" s="560">
        <v>0</v>
      </c>
      <c r="AJ660" s="560">
        <v>0</v>
      </c>
      <c r="AK660" s="560">
        <v>0</v>
      </c>
      <c r="AL660" s="560">
        <v>0</v>
      </c>
      <c r="AM660" s="560">
        <v>0</v>
      </c>
      <c r="AN660" s="560">
        <v>2</v>
      </c>
      <c r="AO660" s="560">
        <v>2</v>
      </c>
      <c r="AP660" s="560">
        <v>0</v>
      </c>
      <c r="AQ660" s="560">
        <v>0</v>
      </c>
      <c r="AR660" s="560">
        <v>0</v>
      </c>
      <c r="AS660" s="560">
        <v>0</v>
      </c>
      <c r="AT660" s="560">
        <v>0</v>
      </c>
      <c r="AU660" s="560">
        <v>2</v>
      </c>
      <c r="AV660" s="560">
        <v>2</v>
      </c>
      <c r="AW660" s="560">
        <v>0</v>
      </c>
      <c r="AX660" s="560">
        <v>0</v>
      </c>
      <c r="AY660" s="560">
        <v>0</v>
      </c>
      <c r="AZ660" s="560">
        <v>0</v>
      </c>
      <c r="BA660" s="560">
        <v>0</v>
      </c>
      <c r="BB660" s="560">
        <v>0</v>
      </c>
      <c r="BC660" s="560">
        <v>0</v>
      </c>
      <c r="BD660" s="560">
        <v>0</v>
      </c>
      <c r="BE660" s="560">
        <v>0</v>
      </c>
      <c r="BF660" s="560">
        <v>0</v>
      </c>
      <c r="BG660" s="560">
        <v>0</v>
      </c>
      <c r="BH660" s="560">
        <v>0</v>
      </c>
      <c r="BI660" s="560">
        <v>0</v>
      </c>
      <c r="BJ660" s="560">
        <v>0</v>
      </c>
      <c r="BK660" s="560">
        <v>0</v>
      </c>
      <c r="BL660" s="560">
        <v>0</v>
      </c>
      <c r="BM660" s="560">
        <v>0</v>
      </c>
      <c r="BN660" s="550" t="s">
        <v>4490</v>
      </c>
      <c r="BO660" s="551">
        <v>0</v>
      </c>
      <c r="BP660" s="519">
        <v>0</v>
      </c>
      <c r="BQ660" s="553">
        <v>1</v>
      </c>
      <c r="BR660" s="552">
        <v>1</v>
      </c>
      <c r="BS660" s="552">
        <v>1</v>
      </c>
      <c r="BT660" s="552">
        <v>1</v>
      </c>
      <c r="BU660" s="582">
        <v>0</v>
      </c>
      <c r="BV660" s="519">
        <v>0</v>
      </c>
      <c r="BW660" s="519">
        <v>0</v>
      </c>
      <c r="BX660" s="519">
        <v>0</v>
      </c>
      <c r="BY660" s="519">
        <v>0</v>
      </c>
      <c r="BZ660" s="519">
        <v>0</v>
      </c>
      <c r="CA660" s="519">
        <v>0</v>
      </c>
      <c r="CB660" s="519">
        <v>0</v>
      </c>
      <c r="CC660" s="519">
        <v>0</v>
      </c>
      <c r="CD660" s="519">
        <v>0</v>
      </c>
      <c r="CE660" s="519">
        <v>0</v>
      </c>
      <c r="CF660" s="519">
        <v>0</v>
      </c>
      <c r="CG660" s="519">
        <v>0</v>
      </c>
      <c r="CH660" s="519">
        <v>0</v>
      </c>
      <c r="CI660" s="519">
        <v>0</v>
      </c>
      <c r="CJ660" s="519">
        <v>0</v>
      </c>
      <c r="CK660" s="623">
        <f t="shared" si="10"/>
        <v>4</v>
      </c>
      <c r="CL660" s="554">
        <v>4</v>
      </c>
      <c r="CM660" s="554">
        <v>4</v>
      </c>
      <c r="CN660" s="554">
        <v>4</v>
      </c>
      <c r="CO660" s="524">
        <v>4</v>
      </c>
      <c r="CP660" s="524" t="s">
        <v>1938</v>
      </c>
      <c r="CQ660" s="525" t="s">
        <v>4965</v>
      </c>
      <c r="CR660" s="584" t="s">
        <v>4965</v>
      </c>
      <c r="CS660" s="527" t="s">
        <v>4965</v>
      </c>
      <c r="CT660" s="527" t="s">
        <v>4965</v>
      </c>
      <c r="CU660" s="527" t="s">
        <v>4965</v>
      </c>
    </row>
    <row r="661" spans="1:99" s="71" customFormat="1" ht="12" customHeight="1" x14ac:dyDescent="0.2">
      <c r="A661" s="577" t="s">
        <v>1460</v>
      </c>
      <c r="B661" s="558" t="s">
        <v>2572</v>
      </c>
      <c r="C661" s="558" t="s">
        <v>1432</v>
      </c>
      <c r="D661" s="558" t="s">
        <v>1432</v>
      </c>
      <c r="E661" s="560" t="s">
        <v>1432</v>
      </c>
      <c r="F661" s="558" t="s">
        <v>2573</v>
      </c>
      <c r="G661" s="558" t="s">
        <v>2716</v>
      </c>
      <c r="H661" s="558" t="s">
        <v>2717</v>
      </c>
      <c r="I661" s="558" t="s">
        <v>2574</v>
      </c>
      <c r="J661" s="558">
        <v>528080</v>
      </c>
      <c r="K661" s="558">
        <v>175620</v>
      </c>
      <c r="L661" s="512" t="s">
        <v>3085</v>
      </c>
      <c r="M661" s="562" t="s">
        <v>1432</v>
      </c>
      <c r="N661" s="562" t="s">
        <v>1432</v>
      </c>
      <c r="O661" s="558">
        <v>1</v>
      </c>
      <c r="P661" s="558">
        <v>2</v>
      </c>
      <c r="Q661" s="563">
        <v>1</v>
      </c>
      <c r="R661" s="558" t="s">
        <v>2575</v>
      </c>
      <c r="S661" s="558" t="s">
        <v>1438</v>
      </c>
      <c r="T661" s="562" t="s">
        <v>1495</v>
      </c>
      <c r="U661" s="561">
        <v>41479</v>
      </c>
      <c r="V661" s="561"/>
      <c r="W661" s="558" t="s">
        <v>1439</v>
      </c>
      <c r="X661" s="562" t="s">
        <v>1432</v>
      </c>
      <c r="Y661" s="558" t="s">
        <v>1442</v>
      </c>
      <c r="Z661" s="558" t="s">
        <v>1453</v>
      </c>
      <c r="AA661" s="558" t="s">
        <v>1444</v>
      </c>
      <c r="AB661" s="558" t="s">
        <v>2723</v>
      </c>
      <c r="AC661" s="576">
        <v>0.01</v>
      </c>
      <c r="AD661" s="578" t="s">
        <v>1432</v>
      </c>
      <c r="AE661" s="578"/>
      <c r="AF661" s="579"/>
      <c r="AG661" s="517" t="s">
        <v>3063</v>
      </c>
      <c r="AH661" s="560" t="s">
        <v>1445</v>
      </c>
      <c r="AI661" s="560">
        <v>0</v>
      </c>
      <c r="AJ661" s="560">
        <v>0</v>
      </c>
      <c r="AK661" s="560">
        <v>0</v>
      </c>
      <c r="AL661" s="560">
        <v>0</v>
      </c>
      <c r="AM661" s="560">
        <v>0</v>
      </c>
      <c r="AN661" s="560">
        <v>2</v>
      </c>
      <c r="AO661" s="560">
        <v>0</v>
      </c>
      <c r="AP661" s="560">
        <v>-1</v>
      </c>
      <c r="AQ661" s="560">
        <v>0</v>
      </c>
      <c r="AR661" s="560">
        <v>0</v>
      </c>
      <c r="AS661" s="560">
        <v>0</v>
      </c>
      <c r="AT661" s="560">
        <v>0</v>
      </c>
      <c r="AU661" s="560">
        <v>2</v>
      </c>
      <c r="AV661" s="560">
        <v>0</v>
      </c>
      <c r="AW661" s="560">
        <v>-1</v>
      </c>
      <c r="AX661" s="560">
        <v>0</v>
      </c>
      <c r="AY661" s="560">
        <v>0</v>
      </c>
      <c r="AZ661" s="560">
        <v>0</v>
      </c>
      <c r="BA661" s="560">
        <v>0</v>
      </c>
      <c r="BB661" s="560">
        <v>0</v>
      </c>
      <c r="BC661" s="560">
        <v>0</v>
      </c>
      <c r="BD661" s="560">
        <v>0</v>
      </c>
      <c r="BE661" s="560">
        <v>0</v>
      </c>
      <c r="BF661" s="560">
        <v>0</v>
      </c>
      <c r="BG661" s="560">
        <v>0</v>
      </c>
      <c r="BH661" s="560">
        <v>0</v>
      </c>
      <c r="BI661" s="560">
        <v>0</v>
      </c>
      <c r="BJ661" s="560">
        <v>0</v>
      </c>
      <c r="BK661" s="560">
        <v>0</v>
      </c>
      <c r="BL661" s="560">
        <v>0</v>
      </c>
      <c r="BM661" s="560">
        <v>0</v>
      </c>
      <c r="BN661" s="550" t="s">
        <v>4490</v>
      </c>
      <c r="BO661" s="551">
        <v>0</v>
      </c>
      <c r="BP661" s="519">
        <v>0</v>
      </c>
      <c r="BQ661" s="553">
        <v>0.25</v>
      </c>
      <c r="BR661" s="552">
        <v>0.25</v>
      </c>
      <c r="BS661" s="552">
        <v>0.25</v>
      </c>
      <c r="BT661" s="552">
        <v>0.25</v>
      </c>
      <c r="BU661" s="529">
        <v>0</v>
      </c>
      <c r="BV661" s="519">
        <v>0</v>
      </c>
      <c r="BW661" s="519">
        <v>0</v>
      </c>
      <c r="BX661" s="519">
        <v>0</v>
      </c>
      <c r="BY661" s="519">
        <v>0</v>
      </c>
      <c r="BZ661" s="519">
        <v>0</v>
      </c>
      <c r="CA661" s="519">
        <v>0</v>
      </c>
      <c r="CB661" s="519">
        <v>0</v>
      </c>
      <c r="CC661" s="519">
        <v>0</v>
      </c>
      <c r="CD661" s="519">
        <v>0</v>
      </c>
      <c r="CE661" s="519">
        <v>0</v>
      </c>
      <c r="CF661" s="519">
        <v>0</v>
      </c>
      <c r="CG661" s="519">
        <v>0</v>
      </c>
      <c r="CH661" s="519">
        <v>0</v>
      </c>
      <c r="CI661" s="519">
        <v>0</v>
      </c>
      <c r="CJ661" s="519">
        <v>0</v>
      </c>
      <c r="CK661" s="623">
        <f t="shared" si="10"/>
        <v>1</v>
      </c>
      <c r="CL661" s="554">
        <v>1</v>
      </c>
      <c r="CM661" s="554">
        <v>1</v>
      </c>
      <c r="CN661" s="554">
        <v>1</v>
      </c>
      <c r="CO661" s="524">
        <v>9</v>
      </c>
      <c r="CP661" s="726"/>
      <c r="CQ661" s="525" t="s">
        <v>4965</v>
      </c>
      <c r="CR661" s="584" t="s">
        <v>4965</v>
      </c>
      <c r="CS661" s="527" t="s">
        <v>4965</v>
      </c>
      <c r="CT661" s="527" t="s">
        <v>4965</v>
      </c>
      <c r="CU661" s="527" t="s">
        <v>4965</v>
      </c>
    </row>
    <row r="662" spans="1:99" s="71" customFormat="1" ht="12" customHeight="1" x14ac:dyDescent="0.2">
      <c r="A662" s="577" t="s">
        <v>1460</v>
      </c>
      <c r="B662" s="558" t="s">
        <v>2577</v>
      </c>
      <c r="C662" s="558" t="s">
        <v>1432</v>
      </c>
      <c r="D662" s="558" t="s">
        <v>1432</v>
      </c>
      <c r="E662" s="560" t="s">
        <v>1432</v>
      </c>
      <c r="F662" s="558" t="s">
        <v>4808</v>
      </c>
      <c r="G662" s="558" t="s">
        <v>250</v>
      </c>
      <c r="H662" s="558" t="s">
        <v>3875</v>
      </c>
      <c r="I662" s="558" t="s">
        <v>2578</v>
      </c>
      <c r="J662" s="558">
        <v>527898</v>
      </c>
      <c r="K662" s="558">
        <v>173480</v>
      </c>
      <c r="L662" s="512" t="s">
        <v>3083</v>
      </c>
      <c r="M662" s="562" t="s">
        <v>1432</v>
      </c>
      <c r="N662" s="562" t="s">
        <v>1432</v>
      </c>
      <c r="O662" s="558">
        <v>2</v>
      </c>
      <c r="P662" s="558">
        <v>1</v>
      </c>
      <c r="Q662" s="563">
        <v>-1</v>
      </c>
      <c r="R662" s="558" t="s">
        <v>2579</v>
      </c>
      <c r="S662" s="558" t="s">
        <v>1438</v>
      </c>
      <c r="T662" s="562" t="s">
        <v>2580</v>
      </c>
      <c r="U662" s="561">
        <v>41432</v>
      </c>
      <c r="V662" s="561"/>
      <c r="W662" s="558" t="s">
        <v>1439</v>
      </c>
      <c r="X662" s="562" t="s">
        <v>1432</v>
      </c>
      <c r="Y662" s="558" t="s">
        <v>1442</v>
      </c>
      <c r="Z662" s="558" t="s">
        <v>1453</v>
      </c>
      <c r="AA662" s="558" t="s">
        <v>1444</v>
      </c>
      <c r="AB662" s="558" t="s">
        <v>4207</v>
      </c>
      <c r="AC662" s="576">
        <v>1.2999999999999999E-2</v>
      </c>
      <c r="AD662" s="578" t="s">
        <v>1432</v>
      </c>
      <c r="AE662" s="578"/>
      <c r="AF662" s="579"/>
      <c r="AG662" s="517" t="s">
        <v>3063</v>
      </c>
      <c r="AH662" s="560" t="s">
        <v>1445</v>
      </c>
      <c r="AI662" s="560">
        <v>0</v>
      </c>
      <c r="AJ662" s="560">
        <v>0</v>
      </c>
      <c r="AK662" s="560">
        <v>0</v>
      </c>
      <c r="AL662" s="560">
        <v>0</v>
      </c>
      <c r="AM662" s="560">
        <v>-1</v>
      </c>
      <c r="AN662" s="560">
        <v>-1</v>
      </c>
      <c r="AO662" s="560">
        <v>1</v>
      </c>
      <c r="AP662" s="560">
        <v>0</v>
      </c>
      <c r="AQ662" s="560">
        <v>0</v>
      </c>
      <c r="AR662" s="560">
        <v>0</v>
      </c>
      <c r="AS662" s="560">
        <v>0</v>
      </c>
      <c r="AT662" s="560">
        <v>-1</v>
      </c>
      <c r="AU662" s="560">
        <v>-1</v>
      </c>
      <c r="AV662" s="560">
        <v>0</v>
      </c>
      <c r="AW662" s="560">
        <v>0</v>
      </c>
      <c r="AX662" s="560">
        <v>0</v>
      </c>
      <c r="AY662" s="560">
        <v>0</v>
      </c>
      <c r="AZ662" s="560">
        <v>0</v>
      </c>
      <c r="BA662" s="560">
        <v>0</v>
      </c>
      <c r="BB662" s="560">
        <v>0</v>
      </c>
      <c r="BC662" s="560">
        <v>1</v>
      </c>
      <c r="BD662" s="560">
        <v>0</v>
      </c>
      <c r="BE662" s="560">
        <v>0</v>
      </c>
      <c r="BF662" s="560">
        <v>0</v>
      </c>
      <c r="BG662" s="560">
        <v>0</v>
      </c>
      <c r="BH662" s="560">
        <v>0</v>
      </c>
      <c r="BI662" s="560">
        <v>0</v>
      </c>
      <c r="BJ662" s="560">
        <v>0</v>
      </c>
      <c r="BK662" s="560">
        <v>0</v>
      </c>
      <c r="BL662" s="560">
        <v>0</v>
      </c>
      <c r="BM662" s="560">
        <v>0</v>
      </c>
      <c r="BN662" s="550" t="s">
        <v>4490</v>
      </c>
      <c r="BO662" s="551">
        <v>0</v>
      </c>
      <c r="BP662" s="519">
        <v>0</v>
      </c>
      <c r="BQ662" s="553">
        <v>-0.25</v>
      </c>
      <c r="BR662" s="552">
        <v>-0.25</v>
      </c>
      <c r="BS662" s="552">
        <v>-0.25</v>
      </c>
      <c r="BT662" s="552">
        <v>-0.25</v>
      </c>
      <c r="BU662" s="529">
        <v>0</v>
      </c>
      <c r="BV662" s="519">
        <v>0</v>
      </c>
      <c r="BW662" s="519">
        <v>0</v>
      </c>
      <c r="BX662" s="519">
        <v>0</v>
      </c>
      <c r="BY662" s="519">
        <v>0</v>
      </c>
      <c r="BZ662" s="519">
        <v>0</v>
      </c>
      <c r="CA662" s="519">
        <v>0</v>
      </c>
      <c r="CB662" s="519">
        <v>0</v>
      </c>
      <c r="CC662" s="519">
        <v>0</v>
      </c>
      <c r="CD662" s="519">
        <v>0</v>
      </c>
      <c r="CE662" s="519">
        <v>0</v>
      </c>
      <c r="CF662" s="519">
        <v>0</v>
      </c>
      <c r="CG662" s="519">
        <v>0</v>
      </c>
      <c r="CH662" s="519">
        <v>0</v>
      </c>
      <c r="CI662" s="519">
        <v>0</v>
      </c>
      <c r="CJ662" s="519">
        <v>0</v>
      </c>
      <c r="CK662" s="623">
        <f t="shared" si="10"/>
        <v>-1</v>
      </c>
      <c r="CL662" s="554">
        <v>-1</v>
      </c>
      <c r="CM662" s="554">
        <v>-1</v>
      </c>
      <c r="CN662" s="554">
        <v>-1</v>
      </c>
      <c r="CO662" s="524">
        <v>9</v>
      </c>
      <c r="CP662" s="726"/>
      <c r="CQ662" s="525" t="s">
        <v>4965</v>
      </c>
      <c r="CR662" s="584" t="s">
        <v>4965</v>
      </c>
      <c r="CS662" s="527" t="s">
        <v>4965</v>
      </c>
      <c r="CT662" s="527" t="s">
        <v>4965</v>
      </c>
      <c r="CU662" s="527" t="s">
        <v>4965</v>
      </c>
    </row>
    <row r="663" spans="1:99" s="71" customFormat="1" ht="12" customHeight="1" x14ac:dyDescent="0.2">
      <c r="A663" s="577" t="s">
        <v>1460</v>
      </c>
      <c r="B663" s="558" t="s">
        <v>2581</v>
      </c>
      <c r="C663" s="558" t="s">
        <v>1432</v>
      </c>
      <c r="D663" s="558" t="s">
        <v>1432</v>
      </c>
      <c r="E663" s="560" t="s">
        <v>1432</v>
      </c>
      <c r="F663" s="558" t="s">
        <v>1709</v>
      </c>
      <c r="G663" s="558" t="s">
        <v>5046</v>
      </c>
      <c r="H663" s="558" t="s">
        <v>3875</v>
      </c>
      <c r="I663" s="558" t="s">
        <v>2582</v>
      </c>
      <c r="J663" s="558">
        <v>528668</v>
      </c>
      <c r="K663" s="558">
        <v>173560</v>
      </c>
      <c r="L663" s="512" t="s">
        <v>3076</v>
      </c>
      <c r="M663" s="562" t="s">
        <v>1432</v>
      </c>
      <c r="N663" s="562" t="s">
        <v>1432</v>
      </c>
      <c r="O663" s="558">
        <v>1</v>
      </c>
      <c r="P663" s="558">
        <v>2</v>
      </c>
      <c r="Q663" s="563">
        <v>1</v>
      </c>
      <c r="R663" s="558" t="s">
        <v>2583</v>
      </c>
      <c r="S663" s="558" t="s">
        <v>1438</v>
      </c>
      <c r="T663" s="562" t="s">
        <v>1205</v>
      </c>
      <c r="U663" s="561">
        <v>41437</v>
      </c>
      <c r="V663" s="561"/>
      <c r="W663" s="558" t="s">
        <v>1439</v>
      </c>
      <c r="X663" s="562" t="s">
        <v>1432</v>
      </c>
      <c r="Y663" s="558" t="s">
        <v>1442</v>
      </c>
      <c r="Z663" s="558" t="s">
        <v>4694</v>
      </c>
      <c r="AA663" s="558" t="s">
        <v>1444</v>
      </c>
      <c r="AB663" s="558" t="s">
        <v>2723</v>
      </c>
      <c r="AC663" s="576">
        <v>5.0000000000000001E-3</v>
      </c>
      <c r="AD663" s="578" t="s">
        <v>1432</v>
      </c>
      <c r="AE663" s="578"/>
      <c r="AF663" s="579"/>
      <c r="AG663" s="517" t="s">
        <v>3063</v>
      </c>
      <c r="AH663" s="560" t="s">
        <v>1445</v>
      </c>
      <c r="AI663" s="587"/>
      <c r="AJ663" s="560">
        <v>0</v>
      </c>
      <c r="AK663" s="560">
        <v>0</v>
      </c>
      <c r="AL663" s="560">
        <v>0</v>
      </c>
      <c r="AM663" s="560">
        <v>2</v>
      </c>
      <c r="AN663" s="560">
        <v>-1</v>
      </c>
      <c r="AO663" s="560">
        <v>0</v>
      </c>
      <c r="AP663" s="560">
        <v>0</v>
      </c>
      <c r="AQ663" s="560">
        <v>0</v>
      </c>
      <c r="AR663" s="560">
        <v>0</v>
      </c>
      <c r="AS663" s="560">
        <v>0</v>
      </c>
      <c r="AT663" s="560">
        <v>2</v>
      </c>
      <c r="AU663" s="560">
        <v>-1</v>
      </c>
      <c r="AV663" s="560">
        <v>0</v>
      </c>
      <c r="AW663" s="560">
        <v>0</v>
      </c>
      <c r="AX663" s="560">
        <v>0</v>
      </c>
      <c r="AY663" s="560">
        <v>0</v>
      </c>
      <c r="AZ663" s="560">
        <v>0</v>
      </c>
      <c r="BA663" s="560">
        <v>0</v>
      </c>
      <c r="BB663" s="560">
        <v>0</v>
      </c>
      <c r="BC663" s="560">
        <v>0</v>
      </c>
      <c r="BD663" s="560">
        <v>0</v>
      </c>
      <c r="BE663" s="560">
        <v>0</v>
      </c>
      <c r="BF663" s="560">
        <v>0</v>
      </c>
      <c r="BG663" s="560">
        <v>0</v>
      </c>
      <c r="BH663" s="560">
        <v>0</v>
      </c>
      <c r="BI663" s="560">
        <v>0</v>
      </c>
      <c r="BJ663" s="560">
        <v>0</v>
      </c>
      <c r="BK663" s="560">
        <v>0</v>
      </c>
      <c r="BL663" s="560">
        <v>0</v>
      </c>
      <c r="BM663" s="560">
        <v>0</v>
      </c>
      <c r="BN663" s="550" t="s">
        <v>4490</v>
      </c>
      <c r="BO663" s="551">
        <v>0</v>
      </c>
      <c r="BP663" s="519">
        <v>0</v>
      </c>
      <c r="BQ663" s="553">
        <v>0.25</v>
      </c>
      <c r="BR663" s="552">
        <v>0.25</v>
      </c>
      <c r="BS663" s="552">
        <v>0.25</v>
      </c>
      <c r="BT663" s="552">
        <v>0.25</v>
      </c>
      <c r="BU663" s="529">
        <v>0</v>
      </c>
      <c r="BV663" s="519">
        <v>0</v>
      </c>
      <c r="BW663" s="519">
        <v>0</v>
      </c>
      <c r="BX663" s="519">
        <v>0</v>
      </c>
      <c r="BY663" s="519">
        <v>0</v>
      </c>
      <c r="BZ663" s="519">
        <v>0</v>
      </c>
      <c r="CA663" s="519">
        <v>0</v>
      </c>
      <c r="CB663" s="519">
        <v>0</v>
      </c>
      <c r="CC663" s="519">
        <v>0</v>
      </c>
      <c r="CD663" s="519">
        <v>0</v>
      </c>
      <c r="CE663" s="519">
        <v>0</v>
      </c>
      <c r="CF663" s="519">
        <v>0</v>
      </c>
      <c r="CG663" s="519">
        <v>0</v>
      </c>
      <c r="CH663" s="519">
        <v>0</v>
      </c>
      <c r="CI663" s="519">
        <v>0</v>
      </c>
      <c r="CJ663" s="519">
        <v>0</v>
      </c>
      <c r="CK663" s="623">
        <f t="shared" si="10"/>
        <v>1</v>
      </c>
      <c r="CL663" s="554">
        <v>1</v>
      </c>
      <c r="CM663" s="554">
        <v>1</v>
      </c>
      <c r="CN663" s="554">
        <v>1</v>
      </c>
      <c r="CO663" s="524">
        <v>4</v>
      </c>
      <c r="CP663" s="726"/>
      <c r="CQ663" s="530" t="s">
        <v>4767</v>
      </c>
      <c r="CR663" s="584" t="s">
        <v>4965</v>
      </c>
      <c r="CS663" s="527" t="s">
        <v>4965</v>
      </c>
      <c r="CT663" s="527" t="s">
        <v>4965</v>
      </c>
      <c r="CU663" s="527" t="s">
        <v>4965</v>
      </c>
    </row>
    <row r="664" spans="1:99" s="71" customFormat="1" ht="12" customHeight="1" x14ac:dyDescent="0.2">
      <c r="A664" s="577" t="s">
        <v>1460</v>
      </c>
      <c r="B664" s="558" t="s">
        <v>2584</v>
      </c>
      <c r="C664" s="558" t="s">
        <v>1432</v>
      </c>
      <c r="D664" s="558" t="s">
        <v>1432</v>
      </c>
      <c r="E664" s="560" t="s">
        <v>1432</v>
      </c>
      <c r="F664" s="558" t="s">
        <v>3928</v>
      </c>
      <c r="G664" s="558" t="s">
        <v>1473</v>
      </c>
      <c r="H664" s="558" t="s">
        <v>1458</v>
      </c>
      <c r="I664" s="558" t="s">
        <v>1474</v>
      </c>
      <c r="J664" s="558">
        <v>521254</v>
      </c>
      <c r="K664" s="558">
        <v>174526</v>
      </c>
      <c r="L664" s="512" t="s">
        <v>3068</v>
      </c>
      <c r="M664" s="562" t="s">
        <v>1432</v>
      </c>
      <c r="N664" s="562" t="s">
        <v>1432</v>
      </c>
      <c r="O664" s="558">
        <v>1</v>
      </c>
      <c r="P664" s="558">
        <v>1</v>
      </c>
      <c r="Q664" s="563">
        <v>0</v>
      </c>
      <c r="R664" s="558" t="s">
        <v>4136</v>
      </c>
      <c r="S664" s="558" t="s">
        <v>1438</v>
      </c>
      <c r="T664" s="562" t="s">
        <v>4798</v>
      </c>
      <c r="U664" s="561">
        <v>41530</v>
      </c>
      <c r="V664" s="561"/>
      <c r="W664" s="558" t="s">
        <v>1439</v>
      </c>
      <c r="X664" s="562" t="s">
        <v>1432</v>
      </c>
      <c r="Y664" s="558" t="s">
        <v>1442</v>
      </c>
      <c r="Z664" s="558" t="s">
        <v>1443</v>
      </c>
      <c r="AA664" s="558" t="s">
        <v>1444</v>
      </c>
      <c r="AB664" s="558" t="s">
        <v>2713</v>
      </c>
      <c r="AC664" s="576">
        <v>0.108</v>
      </c>
      <c r="AD664" s="578" t="s">
        <v>1432</v>
      </c>
      <c r="AE664" s="578"/>
      <c r="AF664" s="579"/>
      <c r="AG664" s="517" t="s">
        <v>3063</v>
      </c>
      <c r="AH664" s="560" t="s">
        <v>1445</v>
      </c>
      <c r="AI664" s="560">
        <v>0</v>
      </c>
      <c r="AJ664" s="560">
        <v>0</v>
      </c>
      <c r="AK664" s="560">
        <v>0</v>
      </c>
      <c r="AL664" s="560">
        <v>0</v>
      </c>
      <c r="AM664" s="560">
        <v>0</v>
      </c>
      <c r="AN664" s="560">
        <v>0</v>
      </c>
      <c r="AO664" s="560">
        <v>0</v>
      </c>
      <c r="AP664" s="560">
        <v>-1</v>
      </c>
      <c r="AQ664" s="560">
        <v>1</v>
      </c>
      <c r="AR664" s="560">
        <v>0</v>
      </c>
      <c r="AS664" s="560">
        <v>0</v>
      </c>
      <c r="AT664" s="560">
        <v>0</v>
      </c>
      <c r="AU664" s="560">
        <v>0</v>
      </c>
      <c r="AV664" s="560">
        <v>0</v>
      </c>
      <c r="AW664" s="560">
        <v>0</v>
      </c>
      <c r="AX664" s="560">
        <v>0</v>
      </c>
      <c r="AY664" s="560">
        <v>0</v>
      </c>
      <c r="AZ664" s="560">
        <v>0</v>
      </c>
      <c r="BA664" s="560">
        <v>0</v>
      </c>
      <c r="BB664" s="560">
        <v>0</v>
      </c>
      <c r="BC664" s="560">
        <v>0</v>
      </c>
      <c r="BD664" s="560">
        <v>-1</v>
      </c>
      <c r="BE664" s="560">
        <v>1</v>
      </c>
      <c r="BF664" s="560">
        <v>0</v>
      </c>
      <c r="BG664" s="560">
        <v>0</v>
      </c>
      <c r="BH664" s="560">
        <v>0</v>
      </c>
      <c r="BI664" s="560">
        <v>0</v>
      </c>
      <c r="BJ664" s="560">
        <v>0</v>
      </c>
      <c r="BK664" s="560">
        <v>0</v>
      </c>
      <c r="BL664" s="560">
        <v>0</v>
      </c>
      <c r="BM664" s="560">
        <v>0</v>
      </c>
      <c r="BN664" s="728"/>
      <c r="BO664" s="518">
        <v>0</v>
      </c>
      <c r="BP664" s="585">
        <v>0</v>
      </c>
      <c r="BQ664" s="593">
        <v>0</v>
      </c>
      <c r="BR664" s="585">
        <v>0</v>
      </c>
      <c r="BS664" s="585">
        <v>0</v>
      </c>
      <c r="BT664" s="585">
        <v>0</v>
      </c>
      <c r="BU664" s="529">
        <v>0</v>
      </c>
      <c r="BV664" s="519">
        <v>0</v>
      </c>
      <c r="BW664" s="519">
        <v>0</v>
      </c>
      <c r="BX664" s="519">
        <v>0</v>
      </c>
      <c r="BY664" s="519">
        <v>0</v>
      </c>
      <c r="BZ664" s="519">
        <v>0</v>
      </c>
      <c r="CA664" s="519">
        <v>0</v>
      </c>
      <c r="CB664" s="519">
        <v>0</v>
      </c>
      <c r="CC664" s="519">
        <v>0</v>
      </c>
      <c r="CD664" s="519">
        <v>0</v>
      </c>
      <c r="CE664" s="519">
        <v>0</v>
      </c>
      <c r="CF664" s="519">
        <v>0</v>
      </c>
      <c r="CG664" s="519">
        <v>0</v>
      </c>
      <c r="CH664" s="519">
        <v>0</v>
      </c>
      <c r="CI664" s="519">
        <v>0</v>
      </c>
      <c r="CJ664" s="519">
        <v>0</v>
      </c>
      <c r="CK664" s="623">
        <f t="shared" si="10"/>
        <v>0</v>
      </c>
      <c r="CL664" s="523">
        <v>0</v>
      </c>
      <c r="CM664" s="523">
        <v>0</v>
      </c>
      <c r="CN664" s="523">
        <v>0</v>
      </c>
      <c r="CO664" s="524">
        <v>4</v>
      </c>
      <c r="CP664" s="524" t="s">
        <v>1938</v>
      </c>
      <c r="CQ664" s="525" t="s">
        <v>4965</v>
      </c>
      <c r="CR664" s="584" t="s">
        <v>4965</v>
      </c>
      <c r="CS664" s="527" t="s">
        <v>4965</v>
      </c>
      <c r="CT664" s="527" t="s">
        <v>4965</v>
      </c>
      <c r="CU664" s="527" t="s">
        <v>4965</v>
      </c>
    </row>
    <row r="665" spans="1:99" s="71" customFormat="1" ht="12" customHeight="1" x14ac:dyDescent="0.2">
      <c r="A665" s="577" t="s">
        <v>1460</v>
      </c>
      <c r="B665" s="558" t="s">
        <v>4137</v>
      </c>
      <c r="C665" s="558" t="s">
        <v>1432</v>
      </c>
      <c r="D665" s="558" t="s">
        <v>1432</v>
      </c>
      <c r="E665" s="560" t="s">
        <v>1432</v>
      </c>
      <c r="F665" s="558" t="s">
        <v>4138</v>
      </c>
      <c r="G665" s="558" t="s">
        <v>2716</v>
      </c>
      <c r="H665" s="558" t="s">
        <v>2717</v>
      </c>
      <c r="I665" s="558" t="s">
        <v>2116</v>
      </c>
      <c r="J665" s="558">
        <v>528526</v>
      </c>
      <c r="K665" s="558">
        <v>175784</v>
      </c>
      <c r="L665" s="512" t="s">
        <v>3085</v>
      </c>
      <c r="M665" s="562" t="s">
        <v>1432</v>
      </c>
      <c r="N665" s="562" t="s">
        <v>1432</v>
      </c>
      <c r="O665" s="558">
        <v>0</v>
      </c>
      <c r="P665" s="558">
        <v>3</v>
      </c>
      <c r="Q665" s="563">
        <v>3</v>
      </c>
      <c r="R665" s="558" t="s">
        <v>2744</v>
      </c>
      <c r="S665" s="558" t="s">
        <v>1438</v>
      </c>
      <c r="T665" s="562" t="s">
        <v>2745</v>
      </c>
      <c r="U665" s="561">
        <v>41463</v>
      </c>
      <c r="V665" s="561"/>
      <c r="W665" s="558" t="s">
        <v>1439</v>
      </c>
      <c r="X665" s="562" t="s">
        <v>1432</v>
      </c>
      <c r="Y665" s="558" t="s">
        <v>1442</v>
      </c>
      <c r="Z665" s="558" t="s">
        <v>1443</v>
      </c>
      <c r="AA665" s="558" t="s">
        <v>1444</v>
      </c>
      <c r="AB665" s="558" t="s">
        <v>2713</v>
      </c>
      <c r="AC665" s="576">
        <v>0.01</v>
      </c>
      <c r="AD665" s="578" t="s">
        <v>1432</v>
      </c>
      <c r="AE665" s="578"/>
      <c r="AF665" s="579"/>
      <c r="AG665" s="517" t="s">
        <v>3063</v>
      </c>
      <c r="AH665" s="560" t="s">
        <v>1445</v>
      </c>
      <c r="AI665" s="587"/>
      <c r="AJ665" s="560">
        <v>0</v>
      </c>
      <c r="AK665" s="560">
        <v>0</v>
      </c>
      <c r="AL665" s="560">
        <v>0</v>
      </c>
      <c r="AM665" s="560">
        <v>3</v>
      </c>
      <c r="AN665" s="560">
        <v>0</v>
      </c>
      <c r="AO665" s="560">
        <v>0</v>
      </c>
      <c r="AP665" s="560">
        <v>0</v>
      </c>
      <c r="AQ665" s="560">
        <v>0</v>
      </c>
      <c r="AR665" s="560">
        <v>0</v>
      </c>
      <c r="AS665" s="560">
        <v>0</v>
      </c>
      <c r="AT665" s="560">
        <v>3</v>
      </c>
      <c r="AU665" s="560">
        <v>0</v>
      </c>
      <c r="AV665" s="560">
        <v>0</v>
      </c>
      <c r="AW665" s="560">
        <v>0</v>
      </c>
      <c r="AX665" s="560">
        <v>0</v>
      </c>
      <c r="AY665" s="560">
        <v>0</v>
      </c>
      <c r="AZ665" s="560">
        <v>0</v>
      </c>
      <c r="BA665" s="560">
        <v>0</v>
      </c>
      <c r="BB665" s="560">
        <v>0</v>
      </c>
      <c r="BC665" s="560">
        <v>0</v>
      </c>
      <c r="BD665" s="560">
        <v>0</v>
      </c>
      <c r="BE665" s="560">
        <v>0</v>
      </c>
      <c r="BF665" s="560">
        <v>0</v>
      </c>
      <c r="BG665" s="560">
        <v>0</v>
      </c>
      <c r="BH665" s="560">
        <v>0</v>
      </c>
      <c r="BI665" s="560">
        <v>0</v>
      </c>
      <c r="BJ665" s="560">
        <v>0</v>
      </c>
      <c r="BK665" s="560">
        <v>0</v>
      </c>
      <c r="BL665" s="560">
        <v>0</v>
      </c>
      <c r="BM665" s="560">
        <v>0</v>
      </c>
      <c r="BN665" s="550" t="s">
        <v>4490</v>
      </c>
      <c r="BO665" s="608">
        <v>0</v>
      </c>
      <c r="BP665" s="519">
        <v>0</v>
      </c>
      <c r="BQ665" s="553">
        <v>0.75</v>
      </c>
      <c r="BR665" s="552">
        <v>0.75</v>
      </c>
      <c r="BS665" s="552">
        <v>0.75</v>
      </c>
      <c r="BT665" s="552">
        <v>0.75</v>
      </c>
      <c r="BU665" s="529">
        <v>0</v>
      </c>
      <c r="BV665" s="519">
        <v>0</v>
      </c>
      <c r="BW665" s="519">
        <v>0</v>
      </c>
      <c r="BX665" s="519">
        <v>0</v>
      </c>
      <c r="BY665" s="519">
        <v>0</v>
      </c>
      <c r="BZ665" s="519">
        <v>0</v>
      </c>
      <c r="CA665" s="519">
        <v>0</v>
      </c>
      <c r="CB665" s="519">
        <v>0</v>
      </c>
      <c r="CC665" s="519">
        <v>0</v>
      </c>
      <c r="CD665" s="519">
        <v>0</v>
      </c>
      <c r="CE665" s="519">
        <v>0</v>
      </c>
      <c r="CF665" s="519">
        <v>0</v>
      </c>
      <c r="CG665" s="519">
        <v>0</v>
      </c>
      <c r="CH665" s="519">
        <v>0</v>
      </c>
      <c r="CI665" s="519">
        <v>0</v>
      </c>
      <c r="CJ665" s="519">
        <v>0</v>
      </c>
      <c r="CK665" s="623">
        <f t="shared" si="10"/>
        <v>3</v>
      </c>
      <c r="CL665" s="554">
        <v>3</v>
      </c>
      <c r="CM665" s="554">
        <v>3</v>
      </c>
      <c r="CN665" s="554">
        <v>3</v>
      </c>
      <c r="CO665" s="524">
        <v>4</v>
      </c>
      <c r="CP665" s="726"/>
      <c r="CQ665" s="525" t="s">
        <v>4965</v>
      </c>
      <c r="CR665" s="584" t="s">
        <v>4965</v>
      </c>
      <c r="CS665" s="527" t="s">
        <v>4965</v>
      </c>
      <c r="CT665" s="527" t="s">
        <v>4965</v>
      </c>
      <c r="CU665" s="527" t="s">
        <v>4965</v>
      </c>
    </row>
    <row r="666" spans="1:99" s="71" customFormat="1" ht="12" customHeight="1" x14ac:dyDescent="0.2">
      <c r="A666" s="577" t="s">
        <v>1460</v>
      </c>
      <c r="B666" s="558" t="s">
        <v>2746</v>
      </c>
      <c r="C666" s="558" t="s">
        <v>1432</v>
      </c>
      <c r="D666" s="558" t="s">
        <v>1432</v>
      </c>
      <c r="E666" s="560" t="s">
        <v>1432</v>
      </c>
      <c r="F666" s="558" t="s">
        <v>3266</v>
      </c>
      <c r="G666" s="558" t="s">
        <v>2747</v>
      </c>
      <c r="H666" s="558" t="s">
        <v>1885</v>
      </c>
      <c r="I666" s="558" t="s">
        <v>2748</v>
      </c>
      <c r="J666" s="558">
        <v>526435</v>
      </c>
      <c r="K666" s="558">
        <v>174560</v>
      </c>
      <c r="L666" s="512" t="s">
        <v>3089</v>
      </c>
      <c r="M666" s="562" t="s">
        <v>1432</v>
      </c>
      <c r="N666" s="562" t="s">
        <v>1432</v>
      </c>
      <c r="O666" s="558">
        <v>2</v>
      </c>
      <c r="P666" s="558">
        <v>1</v>
      </c>
      <c r="Q666" s="563">
        <v>-1</v>
      </c>
      <c r="R666" s="558" t="s">
        <v>2749</v>
      </c>
      <c r="S666" s="558" t="s">
        <v>1438</v>
      </c>
      <c r="T666" s="562" t="s">
        <v>1205</v>
      </c>
      <c r="U666" s="561">
        <v>41436</v>
      </c>
      <c r="V666" s="561"/>
      <c r="W666" s="558" t="s">
        <v>1439</v>
      </c>
      <c r="X666" s="562" t="s">
        <v>1432</v>
      </c>
      <c r="Y666" s="558" t="s">
        <v>1442</v>
      </c>
      <c r="Z666" s="558" t="s">
        <v>1453</v>
      </c>
      <c r="AA666" s="558" t="s">
        <v>1444</v>
      </c>
      <c r="AB666" s="558" t="s">
        <v>4207</v>
      </c>
      <c r="AC666" s="576">
        <v>1.2999999999999999E-2</v>
      </c>
      <c r="AD666" s="578" t="s">
        <v>1432</v>
      </c>
      <c r="AE666" s="578"/>
      <c r="AF666" s="579"/>
      <c r="AG666" s="517" t="s">
        <v>3063</v>
      </c>
      <c r="AH666" s="560" t="s">
        <v>1445</v>
      </c>
      <c r="AI666" s="560">
        <v>0</v>
      </c>
      <c r="AJ666" s="560">
        <v>0</v>
      </c>
      <c r="AK666" s="560">
        <v>0</v>
      </c>
      <c r="AL666" s="560">
        <v>0</v>
      </c>
      <c r="AM666" s="560">
        <v>-1</v>
      </c>
      <c r="AN666" s="560">
        <v>-1</v>
      </c>
      <c r="AO666" s="560">
        <v>0</v>
      </c>
      <c r="AP666" s="560">
        <v>1</v>
      </c>
      <c r="AQ666" s="560">
        <v>0</v>
      </c>
      <c r="AR666" s="560">
        <v>0</v>
      </c>
      <c r="AS666" s="560">
        <v>0</v>
      </c>
      <c r="AT666" s="560">
        <v>-1</v>
      </c>
      <c r="AU666" s="560">
        <v>-1</v>
      </c>
      <c r="AV666" s="560">
        <v>0</v>
      </c>
      <c r="AW666" s="560">
        <v>0</v>
      </c>
      <c r="AX666" s="560">
        <v>0</v>
      </c>
      <c r="AY666" s="560">
        <v>0</v>
      </c>
      <c r="AZ666" s="560">
        <v>0</v>
      </c>
      <c r="BA666" s="560">
        <v>0</v>
      </c>
      <c r="BB666" s="560">
        <v>0</v>
      </c>
      <c r="BC666" s="560">
        <v>0</v>
      </c>
      <c r="BD666" s="560">
        <v>1</v>
      </c>
      <c r="BE666" s="560">
        <v>0</v>
      </c>
      <c r="BF666" s="560">
        <v>0</v>
      </c>
      <c r="BG666" s="560">
        <v>0</v>
      </c>
      <c r="BH666" s="560">
        <v>0</v>
      </c>
      <c r="BI666" s="560">
        <v>0</v>
      </c>
      <c r="BJ666" s="560">
        <v>0</v>
      </c>
      <c r="BK666" s="560">
        <v>0</v>
      </c>
      <c r="BL666" s="560">
        <v>0</v>
      </c>
      <c r="BM666" s="560">
        <v>0</v>
      </c>
      <c r="BN666" s="550" t="s">
        <v>4490</v>
      </c>
      <c r="BO666" s="551">
        <v>0</v>
      </c>
      <c r="BP666" s="519">
        <v>0</v>
      </c>
      <c r="BQ666" s="553">
        <v>-0.25</v>
      </c>
      <c r="BR666" s="552">
        <v>-0.25</v>
      </c>
      <c r="BS666" s="552">
        <v>-0.25</v>
      </c>
      <c r="BT666" s="552">
        <v>-0.25</v>
      </c>
      <c r="BU666" s="529">
        <v>0</v>
      </c>
      <c r="BV666" s="519">
        <v>0</v>
      </c>
      <c r="BW666" s="519">
        <v>0</v>
      </c>
      <c r="BX666" s="519">
        <v>0</v>
      </c>
      <c r="BY666" s="519">
        <v>0</v>
      </c>
      <c r="BZ666" s="519">
        <v>0</v>
      </c>
      <c r="CA666" s="519">
        <v>0</v>
      </c>
      <c r="CB666" s="519">
        <v>0</v>
      </c>
      <c r="CC666" s="519">
        <v>0</v>
      </c>
      <c r="CD666" s="519">
        <v>0</v>
      </c>
      <c r="CE666" s="519">
        <v>0</v>
      </c>
      <c r="CF666" s="519">
        <v>0</v>
      </c>
      <c r="CG666" s="519">
        <v>0</v>
      </c>
      <c r="CH666" s="519">
        <v>0</v>
      </c>
      <c r="CI666" s="519">
        <v>0</v>
      </c>
      <c r="CJ666" s="519">
        <v>0</v>
      </c>
      <c r="CK666" s="623">
        <f t="shared" si="10"/>
        <v>-1</v>
      </c>
      <c r="CL666" s="554">
        <v>-1</v>
      </c>
      <c r="CM666" s="554">
        <v>-1</v>
      </c>
      <c r="CN666" s="554">
        <v>-1</v>
      </c>
      <c r="CO666" s="524">
        <v>9</v>
      </c>
      <c r="CP666" s="726"/>
      <c r="CQ666" s="525" t="s">
        <v>4965</v>
      </c>
      <c r="CR666" s="584" t="s">
        <v>4965</v>
      </c>
      <c r="CS666" s="527" t="s">
        <v>4965</v>
      </c>
      <c r="CT666" s="527" t="s">
        <v>4965</v>
      </c>
      <c r="CU666" s="527" t="s">
        <v>4965</v>
      </c>
    </row>
    <row r="667" spans="1:99" s="71" customFormat="1" ht="12" customHeight="1" x14ac:dyDescent="0.2">
      <c r="A667" s="577" t="s">
        <v>1460</v>
      </c>
      <c r="B667" s="558" t="s">
        <v>2751</v>
      </c>
      <c r="C667" s="558" t="s">
        <v>549</v>
      </c>
      <c r="D667" s="558" t="s">
        <v>1432</v>
      </c>
      <c r="E667" s="560" t="s">
        <v>2752</v>
      </c>
      <c r="F667" s="558" t="s">
        <v>1432</v>
      </c>
      <c r="G667" s="558" t="s">
        <v>4736</v>
      </c>
      <c r="H667" s="558" t="s">
        <v>3944</v>
      </c>
      <c r="I667" s="558" t="s">
        <v>2753</v>
      </c>
      <c r="J667" s="558">
        <v>523820</v>
      </c>
      <c r="K667" s="558">
        <v>173605</v>
      </c>
      <c r="L667" s="530" t="s">
        <v>1398</v>
      </c>
      <c r="M667" s="562" t="s">
        <v>1432</v>
      </c>
      <c r="N667" s="562" t="s">
        <v>1432</v>
      </c>
      <c r="O667" s="558">
        <v>0</v>
      </c>
      <c r="P667" s="558">
        <v>110</v>
      </c>
      <c r="Q667" s="563">
        <v>110</v>
      </c>
      <c r="R667" s="558" t="s">
        <v>2754</v>
      </c>
      <c r="S667" s="558" t="s">
        <v>1154</v>
      </c>
      <c r="T667" s="562" t="s">
        <v>3618</v>
      </c>
      <c r="U667" s="561">
        <v>41569</v>
      </c>
      <c r="V667" s="561"/>
      <c r="W667" s="558" t="s">
        <v>1439</v>
      </c>
      <c r="X667" s="562" t="s">
        <v>1432</v>
      </c>
      <c r="Y667" s="558" t="s">
        <v>1442</v>
      </c>
      <c r="Z667" s="558" t="s">
        <v>1443</v>
      </c>
      <c r="AA667" s="558" t="s">
        <v>1443</v>
      </c>
      <c r="AB667" s="558" t="s">
        <v>1444</v>
      </c>
      <c r="AC667" s="576">
        <v>1.2490000000000001</v>
      </c>
      <c r="AD667" s="578" t="s">
        <v>1432</v>
      </c>
      <c r="AE667" s="578"/>
      <c r="AF667" s="579"/>
      <c r="AG667" s="517" t="s">
        <v>3063</v>
      </c>
      <c r="AH667" s="560" t="s">
        <v>1445</v>
      </c>
      <c r="AI667" s="560"/>
      <c r="AJ667" s="560">
        <v>11</v>
      </c>
      <c r="AK667" s="560">
        <v>110</v>
      </c>
      <c r="AL667" s="560">
        <v>0</v>
      </c>
      <c r="AM667" s="560">
        <v>19</v>
      </c>
      <c r="AN667" s="560">
        <v>30</v>
      </c>
      <c r="AO667" s="560">
        <v>26</v>
      </c>
      <c r="AP667" s="560">
        <v>35</v>
      </c>
      <c r="AQ667" s="560">
        <v>0</v>
      </c>
      <c r="AR667" s="560">
        <v>0</v>
      </c>
      <c r="AS667" s="560">
        <v>0</v>
      </c>
      <c r="AT667" s="560">
        <v>19</v>
      </c>
      <c r="AU667" s="560">
        <v>30</v>
      </c>
      <c r="AV667" s="560">
        <v>6</v>
      </c>
      <c r="AW667" s="560">
        <v>0</v>
      </c>
      <c r="AX667" s="560">
        <v>0</v>
      </c>
      <c r="AY667" s="560">
        <v>0</v>
      </c>
      <c r="AZ667" s="560">
        <v>0</v>
      </c>
      <c r="BA667" s="560">
        <v>0</v>
      </c>
      <c r="BB667" s="560">
        <v>0</v>
      </c>
      <c r="BC667" s="560">
        <v>20</v>
      </c>
      <c r="BD667" s="560">
        <v>35</v>
      </c>
      <c r="BE667" s="560">
        <v>0</v>
      </c>
      <c r="BF667" s="560">
        <v>0</v>
      </c>
      <c r="BG667" s="560">
        <v>0</v>
      </c>
      <c r="BH667" s="560">
        <v>0</v>
      </c>
      <c r="BI667" s="560">
        <v>0</v>
      </c>
      <c r="BJ667" s="560">
        <v>0</v>
      </c>
      <c r="BK667" s="560">
        <v>0</v>
      </c>
      <c r="BL667" s="560">
        <v>0</v>
      </c>
      <c r="BM667" s="560">
        <v>0</v>
      </c>
      <c r="BN667" s="550" t="s">
        <v>4490</v>
      </c>
      <c r="BO667" s="519">
        <v>0</v>
      </c>
      <c r="BP667" s="519">
        <v>0</v>
      </c>
      <c r="BQ667" s="593">
        <v>0</v>
      </c>
      <c r="BR667" s="519">
        <v>0</v>
      </c>
      <c r="BS667" s="552">
        <v>36.666666666666664</v>
      </c>
      <c r="BT667" s="552">
        <v>36.666666666666664</v>
      </c>
      <c r="BU667" s="582">
        <v>36.666666666666664</v>
      </c>
      <c r="BV667" s="519">
        <v>0</v>
      </c>
      <c r="BW667" s="519">
        <v>0</v>
      </c>
      <c r="BX667" s="519">
        <v>0</v>
      </c>
      <c r="BY667" s="519">
        <v>0</v>
      </c>
      <c r="BZ667" s="519">
        <v>0</v>
      </c>
      <c r="CA667" s="519">
        <v>0</v>
      </c>
      <c r="CB667" s="519">
        <v>0</v>
      </c>
      <c r="CC667" s="519">
        <v>0</v>
      </c>
      <c r="CD667" s="519">
        <v>0</v>
      </c>
      <c r="CE667" s="519">
        <v>0</v>
      </c>
      <c r="CF667" s="519">
        <v>0</v>
      </c>
      <c r="CG667" s="519">
        <v>0</v>
      </c>
      <c r="CH667" s="519">
        <v>0</v>
      </c>
      <c r="CI667" s="519">
        <v>0</v>
      </c>
      <c r="CJ667" s="519">
        <v>0</v>
      </c>
      <c r="CK667" s="623">
        <f t="shared" si="10"/>
        <v>110</v>
      </c>
      <c r="CL667" s="554">
        <v>110</v>
      </c>
      <c r="CM667" s="554">
        <v>110</v>
      </c>
      <c r="CN667" s="554">
        <v>110</v>
      </c>
      <c r="CO667" s="524">
        <v>5</v>
      </c>
      <c r="CP667" s="726"/>
      <c r="CQ667" s="525" t="s">
        <v>4965</v>
      </c>
      <c r="CR667" s="584" t="s">
        <v>4965</v>
      </c>
      <c r="CS667" s="527" t="s">
        <v>4965</v>
      </c>
      <c r="CT667" s="527" t="s">
        <v>4965</v>
      </c>
      <c r="CU667" s="527" t="s">
        <v>4965</v>
      </c>
    </row>
    <row r="668" spans="1:99" s="71" customFormat="1" ht="12" customHeight="1" x14ac:dyDescent="0.2">
      <c r="A668" s="577" t="s">
        <v>1460</v>
      </c>
      <c r="B668" s="558" t="s">
        <v>2755</v>
      </c>
      <c r="C668" s="558" t="s">
        <v>1432</v>
      </c>
      <c r="D668" s="558" t="s">
        <v>1432</v>
      </c>
      <c r="E668" s="560" t="s">
        <v>2756</v>
      </c>
      <c r="F668" s="558" t="s">
        <v>172</v>
      </c>
      <c r="G668" s="558" t="s">
        <v>864</v>
      </c>
      <c r="H668" s="558" t="s">
        <v>1458</v>
      </c>
      <c r="I668" s="558" t="s">
        <v>2757</v>
      </c>
      <c r="J668" s="558">
        <v>522495</v>
      </c>
      <c r="K668" s="558">
        <v>173736</v>
      </c>
      <c r="L668" s="512" t="s">
        <v>3068</v>
      </c>
      <c r="M668" s="562" t="s">
        <v>1432</v>
      </c>
      <c r="N668" s="562" t="s">
        <v>1432</v>
      </c>
      <c r="O668" s="558">
        <v>0</v>
      </c>
      <c r="P668" s="558">
        <v>5</v>
      </c>
      <c r="Q668" s="563">
        <v>5</v>
      </c>
      <c r="R668" s="558" t="s">
        <v>4959</v>
      </c>
      <c r="S668" s="558" t="s">
        <v>3676</v>
      </c>
      <c r="T668" s="562" t="s">
        <v>3938</v>
      </c>
      <c r="U668" s="561">
        <v>41494</v>
      </c>
      <c r="V668" s="561"/>
      <c r="W668" s="558" t="s">
        <v>3677</v>
      </c>
      <c r="X668" s="562" t="s">
        <v>3900</v>
      </c>
      <c r="Y668" s="558" t="s">
        <v>1442</v>
      </c>
      <c r="Z668" s="558" t="s">
        <v>4694</v>
      </c>
      <c r="AA668" s="558" t="s">
        <v>1444</v>
      </c>
      <c r="AB668" s="558" t="s">
        <v>4720</v>
      </c>
      <c r="AC668" s="576">
        <v>5.6000000000000001E-2</v>
      </c>
      <c r="AD668" s="578" t="s">
        <v>1432</v>
      </c>
      <c r="AE668" s="578"/>
      <c r="AF668" s="579"/>
      <c r="AG668" s="517" t="s">
        <v>3063</v>
      </c>
      <c r="AH668" s="560" t="s">
        <v>1445</v>
      </c>
      <c r="AI668" s="587"/>
      <c r="AJ668" s="560">
        <v>0</v>
      </c>
      <c r="AK668" s="560">
        <v>0</v>
      </c>
      <c r="AL668" s="560">
        <v>0</v>
      </c>
      <c r="AM668" s="560">
        <v>2</v>
      </c>
      <c r="AN668" s="560">
        <v>1</v>
      </c>
      <c r="AO668" s="560">
        <v>2</v>
      </c>
      <c r="AP668" s="560">
        <v>0</v>
      </c>
      <c r="AQ668" s="560">
        <v>0</v>
      </c>
      <c r="AR668" s="560">
        <v>0</v>
      </c>
      <c r="AS668" s="560">
        <v>0</v>
      </c>
      <c r="AT668" s="560">
        <v>2</v>
      </c>
      <c r="AU668" s="560">
        <v>1</v>
      </c>
      <c r="AV668" s="560">
        <v>2</v>
      </c>
      <c r="AW668" s="560">
        <v>0</v>
      </c>
      <c r="AX668" s="560">
        <v>0</v>
      </c>
      <c r="AY668" s="560">
        <v>0</v>
      </c>
      <c r="AZ668" s="560">
        <v>0</v>
      </c>
      <c r="BA668" s="560">
        <v>0</v>
      </c>
      <c r="BB668" s="560">
        <v>0</v>
      </c>
      <c r="BC668" s="560">
        <v>0</v>
      </c>
      <c r="BD668" s="560">
        <v>0</v>
      </c>
      <c r="BE668" s="560">
        <v>0</v>
      </c>
      <c r="BF668" s="560">
        <v>0</v>
      </c>
      <c r="BG668" s="560">
        <v>0</v>
      </c>
      <c r="BH668" s="560">
        <v>0</v>
      </c>
      <c r="BI668" s="560">
        <v>0</v>
      </c>
      <c r="BJ668" s="560">
        <v>0</v>
      </c>
      <c r="BK668" s="560">
        <v>0</v>
      </c>
      <c r="BL668" s="560">
        <v>0</v>
      </c>
      <c r="BM668" s="560">
        <v>0</v>
      </c>
      <c r="BN668" s="550" t="s">
        <v>4490</v>
      </c>
      <c r="BO668" s="608">
        <v>0</v>
      </c>
      <c r="BP668" s="519">
        <v>0</v>
      </c>
      <c r="BQ668" s="553">
        <v>1.25</v>
      </c>
      <c r="BR668" s="552">
        <v>1.25</v>
      </c>
      <c r="BS668" s="552">
        <v>1.25</v>
      </c>
      <c r="BT668" s="552">
        <v>1.25</v>
      </c>
      <c r="BU668" s="586">
        <v>0</v>
      </c>
      <c r="BV668" s="519">
        <v>0</v>
      </c>
      <c r="BW668" s="519">
        <v>0</v>
      </c>
      <c r="BX668" s="519">
        <v>0</v>
      </c>
      <c r="BY668" s="519">
        <v>0</v>
      </c>
      <c r="BZ668" s="519">
        <v>0</v>
      </c>
      <c r="CA668" s="519">
        <v>0</v>
      </c>
      <c r="CB668" s="519">
        <v>0</v>
      </c>
      <c r="CC668" s="519">
        <v>0</v>
      </c>
      <c r="CD668" s="519">
        <v>0</v>
      </c>
      <c r="CE668" s="519">
        <v>0</v>
      </c>
      <c r="CF668" s="519">
        <v>0</v>
      </c>
      <c r="CG668" s="519">
        <v>0</v>
      </c>
      <c r="CH668" s="519">
        <v>0</v>
      </c>
      <c r="CI668" s="519">
        <v>0</v>
      </c>
      <c r="CJ668" s="519">
        <v>0</v>
      </c>
      <c r="CK668" s="623">
        <f t="shared" si="10"/>
        <v>5</v>
      </c>
      <c r="CL668" s="554">
        <v>5</v>
      </c>
      <c r="CM668" s="554">
        <v>5</v>
      </c>
      <c r="CN668" s="554">
        <v>5</v>
      </c>
      <c r="CO668" s="524">
        <v>4</v>
      </c>
      <c r="CP668" s="524" t="s">
        <v>1938</v>
      </c>
      <c r="CQ668" s="525" t="s">
        <v>4965</v>
      </c>
      <c r="CR668" s="584" t="s">
        <v>4965</v>
      </c>
      <c r="CS668" s="527" t="s">
        <v>4965</v>
      </c>
      <c r="CT668" s="527" t="s">
        <v>4965</v>
      </c>
      <c r="CU668" s="527" t="s">
        <v>4965</v>
      </c>
    </row>
    <row r="669" spans="1:99" s="71" customFormat="1" ht="12" customHeight="1" x14ac:dyDescent="0.2">
      <c r="A669" s="577" t="s">
        <v>1460</v>
      </c>
      <c r="B669" s="558" t="s">
        <v>4960</v>
      </c>
      <c r="C669" s="558" t="s">
        <v>1432</v>
      </c>
      <c r="D669" s="558" t="s">
        <v>1432</v>
      </c>
      <c r="E669" s="560" t="s">
        <v>1432</v>
      </c>
      <c r="F669" s="558" t="s">
        <v>1281</v>
      </c>
      <c r="G669" s="558" t="s">
        <v>1884</v>
      </c>
      <c r="H669" s="558" t="s">
        <v>1885</v>
      </c>
      <c r="I669" s="558" t="s">
        <v>2327</v>
      </c>
      <c r="J669" s="558">
        <v>525109</v>
      </c>
      <c r="K669" s="558">
        <v>175236</v>
      </c>
      <c r="L669" s="512" t="s">
        <v>3088</v>
      </c>
      <c r="M669" s="562" t="s">
        <v>1432</v>
      </c>
      <c r="N669" s="562" t="s">
        <v>1432</v>
      </c>
      <c r="O669" s="558">
        <v>0</v>
      </c>
      <c r="P669" s="558">
        <v>1</v>
      </c>
      <c r="Q669" s="563">
        <v>1</v>
      </c>
      <c r="R669" s="558" t="s">
        <v>4961</v>
      </c>
      <c r="S669" s="558" t="s">
        <v>1438</v>
      </c>
      <c r="T669" s="562" t="s">
        <v>451</v>
      </c>
      <c r="U669" s="561">
        <v>41605</v>
      </c>
      <c r="V669" s="561"/>
      <c r="W669" s="558" t="s">
        <v>1439</v>
      </c>
      <c r="X669" s="562" t="s">
        <v>1432</v>
      </c>
      <c r="Y669" s="558" t="s">
        <v>1442</v>
      </c>
      <c r="Z669" s="558" t="s">
        <v>3893</v>
      </c>
      <c r="AA669" s="558" t="s">
        <v>1444</v>
      </c>
      <c r="AB669" s="558" t="s">
        <v>1136</v>
      </c>
      <c r="AC669" s="576">
        <v>1E-3</v>
      </c>
      <c r="AD669" s="578" t="s">
        <v>1432</v>
      </c>
      <c r="AE669" s="578"/>
      <c r="AF669" s="579"/>
      <c r="AG669" s="517" t="s">
        <v>3063</v>
      </c>
      <c r="AH669" s="560" t="s">
        <v>1445</v>
      </c>
      <c r="AI669" s="587"/>
      <c r="AJ669" s="560">
        <v>0</v>
      </c>
      <c r="AK669" s="560">
        <v>0</v>
      </c>
      <c r="AL669" s="560">
        <v>0</v>
      </c>
      <c r="AM669" s="560">
        <v>0</v>
      </c>
      <c r="AN669" s="560">
        <v>1</v>
      </c>
      <c r="AO669" s="560">
        <v>0</v>
      </c>
      <c r="AP669" s="560">
        <v>0</v>
      </c>
      <c r="AQ669" s="560">
        <v>0</v>
      </c>
      <c r="AR669" s="560">
        <v>0</v>
      </c>
      <c r="AS669" s="560">
        <v>0</v>
      </c>
      <c r="AT669" s="560">
        <v>0</v>
      </c>
      <c r="AU669" s="560">
        <v>1</v>
      </c>
      <c r="AV669" s="560">
        <v>0</v>
      </c>
      <c r="AW669" s="560">
        <v>0</v>
      </c>
      <c r="AX669" s="560">
        <v>0</v>
      </c>
      <c r="AY669" s="560">
        <v>0</v>
      </c>
      <c r="AZ669" s="560">
        <v>0</v>
      </c>
      <c r="BA669" s="560">
        <v>0</v>
      </c>
      <c r="BB669" s="560">
        <v>0</v>
      </c>
      <c r="BC669" s="560">
        <v>0</v>
      </c>
      <c r="BD669" s="560">
        <v>0</v>
      </c>
      <c r="BE669" s="560">
        <v>0</v>
      </c>
      <c r="BF669" s="560">
        <v>0</v>
      </c>
      <c r="BG669" s="560">
        <v>0</v>
      </c>
      <c r="BH669" s="560">
        <v>0</v>
      </c>
      <c r="BI669" s="560">
        <v>0</v>
      </c>
      <c r="BJ669" s="560">
        <v>0</v>
      </c>
      <c r="BK669" s="560">
        <v>0</v>
      </c>
      <c r="BL669" s="560">
        <v>0</v>
      </c>
      <c r="BM669" s="560">
        <v>0</v>
      </c>
      <c r="BN669" s="550" t="s">
        <v>4490</v>
      </c>
      <c r="BO669" s="551">
        <v>0</v>
      </c>
      <c r="BP669" s="519">
        <v>0</v>
      </c>
      <c r="BQ669" s="553">
        <v>0.25</v>
      </c>
      <c r="BR669" s="552">
        <v>0.25</v>
      </c>
      <c r="BS669" s="552">
        <v>0.25</v>
      </c>
      <c r="BT669" s="552">
        <v>0.25</v>
      </c>
      <c r="BU669" s="586">
        <v>0</v>
      </c>
      <c r="BV669" s="519">
        <v>0</v>
      </c>
      <c r="BW669" s="519">
        <v>0</v>
      </c>
      <c r="BX669" s="519">
        <v>0</v>
      </c>
      <c r="BY669" s="519">
        <v>0</v>
      </c>
      <c r="BZ669" s="519">
        <v>0</v>
      </c>
      <c r="CA669" s="519">
        <v>0</v>
      </c>
      <c r="CB669" s="519">
        <v>0</v>
      </c>
      <c r="CC669" s="519">
        <v>0</v>
      </c>
      <c r="CD669" s="519">
        <v>0</v>
      </c>
      <c r="CE669" s="519">
        <v>0</v>
      </c>
      <c r="CF669" s="519">
        <v>0</v>
      </c>
      <c r="CG669" s="519">
        <v>0</v>
      </c>
      <c r="CH669" s="519">
        <v>0</v>
      </c>
      <c r="CI669" s="519">
        <v>0</v>
      </c>
      <c r="CJ669" s="519">
        <v>0</v>
      </c>
      <c r="CK669" s="623">
        <f t="shared" si="10"/>
        <v>1</v>
      </c>
      <c r="CL669" s="554">
        <v>1</v>
      </c>
      <c r="CM669" s="554">
        <v>1</v>
      </c>
      <c r="CN669" s="554">
        <v>1</v>
      </c>
      <c r="CO669" s="524">
        <v>9</v>
      </c>
      <c r="CP669" s="726"/>
      <c r="CQ669" s="525" t="s">
        <v>4965</v>
      </c>
      <c r="CR669" s="584" t="s">
        <v>4965</v>
      </c>
      <c r="CS669" s="531" t="s">
        <v>1938</v>
      </c>
      <c r="CT669" s="527" t="s">
        <v>4965</v>
      </c>
      <c r="CU669" s="527" t="s">
        <v>4965</v>
      </c>
    </row>
    <row r="670" spans="1:99" s="71" customFormat="1" ht="12" customHeight="1" x14ac:dyDescent="0.2">
      <c r="A670" s="577" t="s">
        <v>1460</v>
      </c>
      <c r="B670" s="558" t="s">
        <v>4962</v>
      </c>
      <c r="C670" s="558" t="s">
        <v>1432</v>
      </c>
      <c r="D670" s="558" t="s">
        <v>1432</v>
      </c>
      <c r="E670" s="560" t="s">
        <v>1432</v>
      </c>
      <c r="F670" s="558" t="s">
        <v>387</v>
      </c>
      <c r="G670" s="558" t="s">
        <v>789</v>
      </c>
      <c r="H670" s="558" t="s">
        <v>2717</v>
      </c>
      <c r="I670" s="558" t="s">
        <v>4963</v>
      </c>
      <c r="J670" s="558">
        <v>527234</v>
      </c>
      <c r="K670" s="558">
        <v>177107</v>
      </c>
      <c r="L670" s="512" t="s">
        <v>4766</v>
      </c>
      <c r="M670" s="562" t="s">
        <v>1432</v>
      </c>
      <c r="N670" s="562" t="s">
        <v>1432</v>
      </c>
      <c r="O670" s="558">
        <v>0</v>
      </c>
      <c r="P670" s="558">
        <v>1</v>
      </c>
      <c r="Q670" s="563">
        <v>1</v>
      </c>
      <c r="R670" s="558" t="s">
        <v>4990</v>
      </c>
      <c r="S670" s="558" t="s">
        <v>1438</v>
      </c>
      <c r="T670" s="562" t="s">
        <v>5048</v>
      </c>
      <c r="U670" s="561">
        <v>41691</v>
      </c>
      <c r="V670" s="561"/>
      <c r="W670" s="558" t="s">
        <v>1439</v>
      </c>
      <c r="X670" s="562" t="s">
        <v>1432</v>
      </c>
      <c r="Y670" s="558" t="s">
        <v>1442</v>
      </c>
      <c r="Z670" s="558" t="s">
        <v>1443</v>
      </c>
      <c r="AA670" s="558" t="s">
        <v>1444</v>
      </c>
      <c r="AB670" s="558" t="s">
        <v>2713</v>
      </c>
      <c r="AC670" s="576">
        <v>5.0000000000000001E-3</v>
      </c>
      <c r="AD670" s="578" t="s">
        <v>1432</v>
      </c>
      <c r="AE670" s="578"/>
      <c r="AF670" s="579"/>
      <c r="AG670" s="517" t="s">
        <v>3063</v>
      </c>
      <c r="AH670" s="560" t="s">
        <v>1445</v>
      </c>
      <c r="AI670" s="587"/>
      <c r="AJ670" s="560">
        <v>0</v>
      </c>
      <c r="AK670" s="560">
        <v>0</v>
      </c>
      <c r="AL670" s="560">
        <v>0</v>
      </c>
      <c r="AM670" s="560">
        <v>1</v>
      </c>
      <c r="AN670" s="560">
        <v>0</v>
      </c>
      <c r="AO670" s="560">
        <v>0</v>
      </c>
      <c r="AP670" s="560">
        <v>0</v>
      </c>
      <c r="AQ670" s="560">
        <v>0</v>
      </c>
      <c r="AR670" s="560">
        <v>0</v>
      </c>
      <c r="AS670" s="560">
        <v>0</v>
      </c>
      <c r="AT670" s="560">
        <v>1</v>
      </c>
      <c r="AU670" s="560">
        <v>0</v>
      </c>
      <c r="AV670" s="560">
        <v>0</v>
      </c>
      <c r="AW670" s="560">
        <v>0</v>
      </c>
      <c r="AX670" s="560">
        <v>0</v>
      </c>
      <c r="AY670" s="560">
        <v>0</v>
      </c>
      <c r="AZ670" s="560">
        <v>0</v>
      </c>
      <c r="BA670" s="560">
        <v>0</v>
      </c>
      <c r="BB670" s="560">
        <v>0</v>
      </c>
      <c r="BC670" s="560">
        <v>0</v>
      </c>
      <c r="BD670" s="560">
        <v>0</v>
      </c>
      <c r="BE670" s="560">
        <v>0</v>
      </c>
      <c r="BF670" s="560">
        <v>0</v>
      </c>
      <c r="BG670" s="560">
        <v>0</v>
      </c>
      <c r="BH670" s="560">
        <v>0</v>
      </c>
      <c r="BI670" s="560">
        <v>0</v>
      </c>
      <c r="BJ670" s="560">
        <v>0</v>
      </c>
      <c r="BK670" s="560">
        <v>0</v>
      </c>
      <c r="BL670" s="560">
        <v>0</v>
      </c>
      <c r="BM670" s="560">
        <v>0</v>
      </c>
      <c r="BN670" s="550" t="s">
        <v>4490</v>
      </c>
      <c r="BO670" s="608">
        <v>0</v>
      </c>
      <c r="BP670" s="519">
        <v>0</v>
      </c>
      <c r="BQ670" s="553">
        <v>0.25</v>
      </c>
      <c r="BR670" s="552">
        <v>0.25</v>
      </c>
      <c r="BS670" s="552">
        <v>0.25</v>
      </c>
      <c r="BT670" s="552">
        <v>0.25</v>
      </c>
      <c r="BU670" s="586">
        <v>0</v>
      </c>
      <c r="BV670" s="519">
        <v>0</v>
      </c>
      <c r="BW670" s="519">
        <v>0</v>
      </c>
      <c r="BX670" s="519">
        <v>0</v>
      </c>
      <c r="BY670" s="519">
        <v>0</v>
      </c>
      <c r="BZ670" s="519">
        <v>0</v>
      </c>
      <c r="CA670" s="519">
        <v>0</v>
      </c>
      <c r="CB670" s="519">
        <v>0</v>
      </c>
      <c r="CC670" s="519">
        <v>0</v>
      </c>
      <c r="CD670" s="519">
        <v>0</v>
      </c>
      <c r="CE670" s="519">
        <v>0</v>
      </c>
      <c r="CF670" s="519">
        <v>0</v>
      </c>
      <c r="CG670" s="519">
        <v>0</v>
      </c>
      <c r="CH670" s="519">
        <v>0</v>
      </c>
      <c r="CI670" s="519">
        <v>0</v>
      </c>
      <c r="CJ670" s="519">
        <v>0</v>
      </c>
      <c r="CK670" s="623">
        <f t="shared" si="10"/>
        <v>1</v>
      </c>
      <c r="CL670" s="554">
        <v>1</v>
      </c>
      <c r="CM670" s="554">
        <v>1</v>
      </c>
      <c r="CN670" s="554">
        <v>1</v>
      </c>
      <c r="CO670" s="524">
        <v>4</v>
      </c>
      <c r="CP670" s="726"/>
      <c r="CQ670" s="525" t="s">
        <v>4965</v>
      </c>
      <c r="CR670" s="584" t="s">
        <v>4965</v>
      </c>
      <c r="CS670" s="527" t="s">
        <v>4965</v>
      </c>
      <c r="CT670" s="527" t="s">
        <v>4965</v>
      </c>
      <c r="CU670" s="527" t="s">
        <v>4965</v>
      </c>
    </row>
    <row r="671" spans="1:99" s="71" customFormat="1" ht="12" customHeight="1" x14ac:dyDescent="0.2">
      <c r="A671" s="577" t="s">
        <v>1460</v>
      </c>
      <c r="B671" s="558" t="s">
        <v>4991</v>
      </c>
      <c r="C671" s="558" t="s">
        <v>1432</v>
      </c>
      <c r="D671" s="558" t="s">
        <v>1432</v>
      </c>
      <c r="E671" s="560" t="s">
        <v>1432</v>
      </c>
      <c r="F671" s="558" t="s">
        <v>3928</v>
      </c>
      <c r="G671" s="558" t="s">
        <v>2223</v>
      </c>
      <c r="H671" s="558" t="s">
        <v>2717</v>
      </c>
      <c r="I671" s="558" t="s">
        <v>2224</v>
      </c>
      <c r="J671" s="558">
        <v>527921</v>
      </c>
      <c r="K671" s="558">
        <v>175466</v>
      </c>
      <c r="L671" s="512" t="s">
        <v>3085</v>
      </c>
      <c r="M671" s="562" t="s">
        <v>1432</v>
      </c>
      <c r="N671" s="562" t="s">
        <v>1432</v>
      </c>
      <c r="O671" s="558">
        <v>4</v>
      </c>
      <c r="P671" s="558">
        <v>6</v>
      </c>
      <c r="Q671" s="563">
        <v>2</v>
      </c>
      <c r="R671" s="558" t="s">
        <v>3483</v>
      </c>
      <c r="S671" s="558" t="s">
        <v>1438</v>
      </c>
      <c r="T671" s="562" t="s">
        <v>3484</v>
      </c>
      <c r="U671" s="561">
        <v>41533</v>
      </c>
      <c r="V671" s="561"/>
      <c r="W671" s="558" t="s">
        <v>1439</v>
      </c>
      <c r="X671" s="562" t="s">
        <v>1432</v>
      </c>
      <c r="Y671" s="558" t="s">
        <v>1442</v>
      </c>
      <c r="Z671" s="558" t="s">
        <v>4694</v>
      </c>
      <c r="AA671" s="558" t="s">
        <v>1444</v>
      </c>
      <c r="AB671" s="558" t="s">
        <v>2713</v>
      </c>
      <c r="AC671" s="576">
        <v>2.1000000000000001E-2</v>
      </c>
      <c r="AD671" s="578" t="s">
        <v>1432</v>
      </c>
      <c r="AE671" s="578"/>
      <c r="AF671" s="579"/>
      <c r="AG671" s="517" t="s">
        <v>3063</v>
      </c>
      <c r="AH671" s="560" t="s">
        <v>1445</v>
      </c>
      <c r="AI671" s="560">
        <v>0</v>
      </c>
      <c r="AJ671" s="560">
        <v>0</v>
      </c>
      <c r="AK671" s="560">
        <v>0</v>
      </c>
      <c r="AL671" s="560">
        <v>-3</v>
      </c>
      <c r="AM671" s="560">
        <v>1</v>
      </c>
      <c r="AN671" s="560">
        <v>3</v>
      </c>
      <c r="AO671" s="560">
        <v>2</v>
      </c>
      <c r="AP671" s="560">
        <v>-1</v>
      </c>
      <c r="AQ671" s="560">
        <v>0</v>
      </c>
      <c r="AR671" s="560">
        <v>0</v>
      </c>
      <c r="AS671" s="560">
        <v>-3</v>
      </c>
      <c r="AT671" s="560">
        <v>1</v>
      </c>
      <c r="AU671" s="560">
        <v>3</v>
      </c>
      <c r="AV671" s="560">
        <v>2</v>
      </c>
      <c r="AW671" s="560">
        <v>-1</v>
      </c>
      <c r="AX671" s="560">
        <v>0</v>
      </c>
      <c r="AY671" s="560">
        <v>0</v>
      </c>
      <c r="AZ671" s="560">
        <v>0</v>
      </c>
      <c r="BA671" s="560">
        <v>0</v>
      </c>
      <c r="BB671" s="560">
        <v>0</v>
      </c>
      <c r="BC671" s="560">
        <v>0</v>
      </c>
      <c r="BD671" s="560">
        <v>0</v>
      </c>
      <c r="BE671" s="560">
        <v>0</v>
      </c>
      <c r="BF671" s="560">
        <v>0</v>
      </c>
      <c r="BG671" s="560">
        <v>0</v>
      </c>
      <c r="BH671" s="560">
        <v>0</v>
      </c>
      <c r="BI671" s="560">
        <v>0</v>
      </c>
      <c r="BJ671" s="560">
        <v>0</v>
      </c>
      <c r="BK671" s="560">
        <v>0</v>
      </c>
      <c r="BL671" s="560">
        <v>0</v>
      </c>
      <c r="BM671" s="560">
        <v>0</v>
      </c>
      <c r="BN671" s="550" t="s">
        <v>4491</v>
      </c>
      <c r="BO671" s="609">
        <v>0</v>
      </c>
      <c r="BP671" s="585">
        <v>0</v>
      </c>
      <c r="BQ671" s="528">
        <v>0</v>
      </c>
      <c r="BR671" s="519">
        <v>0</v>
      </c>
      <c r="BS671" s="519">
        <v>0</v>
      </c>
      <c r="BT671" s="519">
        <v>0</v>
      </c>
      <c r="BU671" s="582">
        <v>2</v>
      </c>
      <c r="BV671" s="519">
        <v>0</v>
      </c>
      <c r="BW671" s="519">
        <v>0</v>
      </c>
      <c r="BX671" s="519">
        <v>0</v>
      </c>
      <c r="BY671" s="519">
        <v>0</v>
      </c>
      <c r="BZ671" s="519">
        <v>0</v>
      </c>
      <c r="CA671" s="519">
        <v>0</v>
      </c>
      <c r="CB671" s="519">
        <v>0</v>
      </c>
      <c r="CC671" s="519">
        <v>0</v>
      </c>
      <c r="CD671" s="519">
        <v>0</v>
      </c>
      <c r="CE671" s="519">
        <v>0</v>
      </c>
      <c r="CF671" s="519">
        <v>0</v>
      </c>
      <c r="CG671" s="519">
        <v>0</v>
      </c>
      <c r="CH671" s="519">
        <v>0</v>
      </c>
      <c r="CI671" s="519">
        <v>0</v>
      </c>
      <c r="CJ671" s="519">
        <v>0</v>
      </c>
      <c r="CK671" s="623">
        <f t="shared" si="10"/>
        <v>2</v>
      </c>
      <c r="CL671" s="554">
        <v>2</v>
      </c>
      <c r="CM671" s="554">
        <v>2</v>
      </c>
      <c r="CN671" s="554">
        <v>2</v>
      </c>
      <c r="CO671" s="524">
        <v>4</v>
      </c>
      <c r="CP671" s="726"/>
      <c r="CQ671" s="525" t="s">
        <v>4965</v>
      </c>
      <c r="CR671" s="584" t="s">
        <v>4965</v>
      </c>
      <c r="CS671" s="527" t="s">
        <v>4965</v>
      </c>
      <c r="CT671" s="527" t="s">
        <v>4965</v>
      </c>
      <c r="CU671" s="527" t="s">
        <v>4965</v>
      </c>
    </row>
    <row r="672" spans="1:99" s="71" customFormat="1" ht="12" customHeight="1" x14ac:dyDescent="0.2">
      <c r="A672" s="577" t="s">
        <v>1460</v>
      </c>
      <c r="B672" s="558" t="s">
        <v>3485</v>
      </c>
      <c r="C672" s="558" t="s">
        <v>1432</v>
      </c>
      <c r="D672" s="558" t="s">
        <v>1432</v>
      </c>
      <c r="E672" s="560" t="s">
        <v>1432</v>
      </c>
      <c r="F672" s="558" t="s">
        <v>3486</v>
      </c>
      <c r="G672" s="558" t="s">
        <v>271</v>
      </c>
      <c r="H672" s="558" t="s">
        <v>1458</v>
      </c>
      <c r="I672" s="558" t="s">
        <v>3487</v>
      </c>
      <c r="J672" s="558">
        <v>523679</v>
      </c>
      <c r="K672" s="558">
        <v>175180</v>
      </c>
      <c r="L672" s="512" t="s">
        <v>3088</v>
      </c>
      <c r="M672" s="562" t="s">
        <v>1432</v>
      </c>
      <c r="N672" s="562" t="s">
        <v>1432</v>
      </c>
      <c r="O672" s="558">
        <v>5</v>
      </c>
      <c r="P672" s="558">
        <v>5</v>
      </c>
      <c r="Q672" s="563">
        <v>0</v>
      </c>
      <c r="R672" s="558" t="s">
        <v>3488</v>
      </c>
      <c r="S672" s="558" t="s">
        <v>1438</v>
      </c>
      <c r="T672" s="562" t="s">
        <v>3489</v>
      </c>
      <c r="U672" s="561">
        <v>41493</v>
      </c>
      <c r="V672" s="561"/>
      <c r="W672" s="558" t="s">
        <v>1439</v>
      </c>
      <c r="X672" s="562" t="s">
        <v>1432</v>
      </c>
      <c r="Y672" s="558" t="s">
        <v>1442</v>
      </c>
      <c r="Z672" s="558" t="s">
        <v>4694</v>
      </c>
      <c r="AA672" s="558" t="s">
        <v>1444</v>
      </c>
      <c r="AB672" s="558" t="s">
        <v>2713</v>
      </c>
      <c r="AC672" s="576">
        <v>0.01</v>
      </c>
      <c r="AD672" s="578" t="s">
        <v>1432</v>
      </c>
      <c r="AE672" s="578"/>
      <c r="AF672" s="579"/>
      <c r="AG672" s="517" t="s">
        <v>3063</v>
      </c>
      <c r="AH672" s="560" t="s">
        <v>1445</v>
      </c>
      <c r="AI672" s="560">
        <v>0</v>
      </c>
      <c r="AJ672" s="560">
        <v>0</v>
      </c>
      <c r="AK672" s="560">
        <v>0</v>
      </c>
      <c r="AL672" s="560">
        <v>-2</v>
      </c>
      <c r="AM672" s="560">
        <v>2</v>
      </c>
      <c r="AN672" s="560">
        <v>0</v>
      </c>
      <c r="AO672" s="560">
        <v>0</v>
      </c>
      <c r="AP672" s="560">
        <v>0</v>
      </c>
      <c r="AQ672" s="560">
        <v>0</v>
      </c>
      <c r="AR672" s="560">
        <v>0</v>
      </c>
      <c r="AS672" s="560">
        <v>-2</v>
      </c>
      <c r="AT672" s="560">
        <v>2</v>
      </c>
      <c r="AU672" s="560">
        <v>0</v>
      </c>
      <c r="AV672" s="560">
        <v>0</v>
      </c>
      <c r="AW672" s="560">
        <v>0</v>
      </c>
      <c r="AX672" s="560">
        <v>0</v>
      </c>
      <c r="AY672" s="560">
        <v>0</v>
      </c>
      <c r="AZ672" s="560">
        <v>0</v>
      </c>
      <c r="BA672" s="560">
        <v>0</v>
      </c>
      <c r="BB672" s="560">
        <v>0</v>
      </c>
      <c r="BC672" s="560">
        <v>0</v>
      </c>
      <c r="BD672" s="560">
        <v>0</v>
      </c>
      <c r="BE672" s="560">
        <v>0</v>
      </c>
      <c r="BF672" s="560">
        <v>0</v>
      </c>
      <c r="BG672" s="560">
        <v>0</v>
      </c>
      <c r="BH672" s="560">
        <v>0</v>
      </c>
      <c r="BI672" s="560">
        <v>0</v>
      </c>
      <c r="BJ672" s="560">
        <v>0</v>
      </c>
      <c r="BK672" s="560">
        <v>0</v>
      </c>
      <c r="BL672" s="560">
        <v>0</v>
      </c>
      <c r="BM672" s="560">
        <v>0</v>
      </c>
      <c r="BN672" s="728"/>
      <c r="BO672" s="518">
        <v>0</v>
      </c>
      <c r="BP672" s="585">
        <v>0</v>
      </c>
      <c r="BQ672" s="593">
        <v>0</v>
      </c>
      <c r="BR672" s="585">
        <v>0</v>
      </c>
      <c r="BS672" s="585">
        <v>0</v>
      </c>
      <c r="BT672" s="585">
        <v>0</v>
      </c>
      <c r="BU672" s="529">
        <v>0</v>
      </c>
      <c r="BV672" s="519">
        <v>0</v>
      </c>
      <c r="BW672" s="519">
        <v>0</v>
      </c>
      <c r="BX672" s="519">
        <v>0</v>
      </c>
      <c r="BY672" s="519">
        <v>0</v>
      </c>
      <c r="BZ672" s="519">
        <v>0</v>
      </c>
      <c r="CA672" s="519">
        <v>0</v>
      </c>
      <c r="CB672" s="519">
        <v>0</v>
      </c>
      <c r="CC672" s="519">
        <v>0</v>
      </c>
      <c r="CD672" s="519">
        <v>0</v>
      </c>
      <c r="CE672" s="519">
        <v>0</v>
      </c>
      <c r="CF672" s="519">
        <v>0</v>
      </c>
      <c r="CG672" s="519">
        <v>0</v>
      </c>
      <c r="CH672" s="519">
        <v>0</v>
      </c>
      <c r="CI672" s="519">
        <v>0</v>
      </c>
      <c r="CJ672" s="519">
        <v>0</v>
      </c>
      <c r="CK672" s="623">
        <f t="shared" si="10"/>
        <v>0</v>
      </c>
      <c r="CL672" s="523">
        <v>0</v>
      </c>
      <c r="CM672" s="523">
        <v>0</v>
      </c>
      <c r="CN672" s="523">
        <v>0</v>
      </c>
      <c r="CO672" s="524">
        <v>4</v>
      </c>
      <c r="CP672" s="726"/>
      <c r="CQ672" s="530" t="s">
        <v>1942</v>
      </c>
      <c r="CR672" s="584" t="s">
        <v>4965</v>
      </c>
      <c r="CS672" s="527" t="s">
        <v>4965</v>
      </c>
      <c r="CT672" s="527" t="s">
        <v>4965</v>
      </c>
      <c r="CU672" s="527" t="s">
        <v>4965</v>
      </c>
    </row>
    <row r="673" spans="1:99" s="71" customFormat="1" ht="12" customHeight="1" x14ac:dyDescent="0.2">
      <c r="A673" s="577" t="s">
        <v>1460</v>
      </c>
      <c r="B673" s="558" t="s">
        <v>3490</v>
      </c>
      <c r="C673" s="558" t="s">
        <v>1432</v>
      </c>
      <c r="D673" s="558" t="s">
        <v>1432</v>
      </c>
      <c r="E673" s="560" t="s">
        <v>1432</v>
      </c>
      <c r="F673" s="558" t="s">
        <v>3491</v>
      </c>
      <c r="G673" s="558" t="s">
        <v>1480</v>
      </c>
      <c r="H673" s="558" t="s">
        <v>2717</v>
      </c>
      <c r="I673" s="558" t="s">
        <v>3492</v>
      </c>
      <c r="J673" s="558">
        <v>527137</v>
      </c>
      <c r="K673" s="558">
        <v>176145</v>
      </c>
      <c r="L673" s="512" t="s">
        <v>3067</v>
      </c>
      <c r="M673" s="562" t="s">
        <v>1432</v>
      </c>
      <c r="N673" s="562" t="s">
        <v>1432</v>
      </c>
      <c r="O673" s="558">
        <v>1</v>
      </c>
      <c r="P673" s="558">
        <v>2</v>
      </c>
      <c r="Q673" s="563">
        <v>1</v>
      </c>
      <c r="R673" s="558" t="s">
        <v>3493</v>
      </c>
      <c r="S673" s="558" t="s">
        <v>1438</v>
      </c>
      <c r="T673" s="562" t="s">
        <v>3494</v>
      </c>
      <c r="U673" s="561">
        <v>41990</v>
      </c>
      <c r="V673" s="561" t="s">
        <v>1938</v>
      </c>
      <c r="W673" s="558" t="s">
        <v>1439</v>
      </c>
      <c r="X673" s="562" t="s">
        <v>1432</v>
      </c>
      <c r="Y673" s="558" t="s">
        <v>1442</v>
      </c>
      <c r="Z673" s="558" t="s">
        <v>4694</v>
      </c>
      <c r="AA673" s="558" t="s">
        <v>1444</v>
      </c>
      <c r="AB673" s="558" t="s">
        <v>2723</v>
      </c>
      <c r="AC673" s="576">
        <v>5.0000000000000001E-3</v>
      </c>
      <c r="AD673" s="578" t="s">
        <v>1432</v>
      </c>
      <c r="AE673" s="578"/>
      <c r="AF673" s="579"/>
      <c r="AG673" s="517" t="s">
        <v>3063</v>
      </c>
      <c r="AH673" s="560" t="s">
        <v>1445</v>
      </c>
      <c r="AI673" s="560">
        <v>0</v>
      </c>
      <c r="AJ673" s="560">
        <v>0</v>
      </c>
      <c r="AK673" s="560">
        <v>0</v>
      </c>
      <c r="AL673" s="560">
        <v>0</v>
      </c>
      <c r="AM673" s="560">
        <v>1</v>
      </c>
      <c r="AN673" s="560">
        <v>-1</v>
      </c>
      <c r="AO673" s="560">
        <v>1</v>
      </c>
      <c r="AP673" s="560">
        <v>0</v>
      </c>
      <c r="AQ673" s="560">
        <v>0</v>
      </c>
      <c r="AR673" s="560">
        <v>0</v>
      </c>
      <c r="AS673" s="560">
        <v>0</v>
      </c>
      <c r="AT673" s="560">
        <v>1</v>
      </c>
      <c r="AU673" s="560">
        <v>-1</v>
      </c>
      <c r="AV673" s="560">
        <v>1</v>
      </c>
      <c r="AW673" s="560">
        <v>0</v>
      </c>
      <c r="AX673" s="560">
        <v>0</v>
      </c>
      <c r="AY673" s="560">
        <v>0</v>
      </c>
      <c r="AZ673" s="560">
        <v>0</v>
      </c>
      <c r="BA673" s="560">
        <v>0</v>
      </c>
      <c r="BB673" s="560">
        <v>0</v>
      </c>
      <c r="BC673" s="560">
        <v>0</v>
      </c>
      <c r="BD673" s="560">
        <v>0</v>
      </c>
      <c r="BE673" s="560">
        <v>0</v>
      </c>
      <c r="BF673" s="560">
        <v>0</v>
      </c>
      <c r="BG673" s="560">
        <v>0</v>
      </c>
      <c r="BH673" s="560">
        <v>0</v>
      </c>
      <c r="BI673" s="560">
        <v>0</v>
      </c>
      <c r="BJ673" s="560">
        <v>0</v>
      </c>
      <c r="BK673" s="560">
        <v>0</v>
      </c>
      <c r="BL673" s="560">
        <v>0</v>
      </c>
      <c r="BM673" s="560">
        <v>0</v>
      </c>
      <c r="BN673" s="550" t="s">
        <v>4490</v>
      </c>
      <c r="BO673" s="551">
        <v>0</v>
      </c>
      <c r="BP673" s="519">
        <v>0</v>
      </c>
      <c r="BQ673" s="553">
        <v>0.25</v>
      </c>
      <c r="BR673" s="552">
        <v>0.25</v>
      </c>
      <c r="BS673" s="552">
        <v>0.25</v>
      </c>
      <c r="BT673" s="552">
        <v>0.25</v>
      </c>
      <c r="BU673" s="529">
        <v>0</v>
      </c>
      <c r="BV673" s="519">
        <v>0</v>
      </c>
      <c r="BW673" s="519">
        <v>0</v>
      </c>
      <c r="BX673" s="519">
        <v>0</v>
      </c>
      <c r="BY673" s="519">
        <v>0</v>
      </c>
      <c r="BZ673" s="519">
        <v>0</v>
      </c>
      <c r="CA673" s="519">
        <v>0</v>
      </c>
      <c r="CB673" s="519">
        <v>0</v>
      </c>
      <c r="CC673" s="519">
        <v>0</v>
      </c>
      <c r="CD673" s="519">
        <v>0</v>
      </c>
      <c r="CE673" s="519">
        <v>0</v>
      </c>
      <c r="CF673" s="519">
        <v>0</v>
      </c>
      <c r="CG673" s="519">
        <v>0</v>
      </c>
      <c r="CH673" s="519">
        <v>0</v>
      </c>
      <c r="CI673" s="519">
        <v>0</v>
      </c>
      <c r="CJ673" s="519">
        <v>0</v>
      </c>
      <c r="CK673" s="623">
        <f t="shared" si="10"/>
        <v>1</v>
      </c>
      <c r="CL673" s="554">
        <v>1</v>
      </c>
      <c r="CM673" s="554">
        <v>1</v>
      </c>
      <c r="CN673" s="554">
        <v>1</v>
      </c>
      <c r="CO673" s="524">
        <v>4</v>
      </c>
      <c r="CP673" s="524" t="s">
        <v>1938</v>
      </c>
      <c r="CQ673" s="525" t="s">
        <v>4965</v>
      </c>
      <c r="CR673" s="584" t="s">
        <v>4965</v>
      </c>
      <c r="CS673" s="527" t="s">
        <v>4965</v>
      </c>
      <c r="CT673" s="527" t="s">
        <v>4965</v>
      </c>
      <c r="CU673" s="527" t="s">
        <v>4965</v>
      </c>
    </row>
    <row r="674" spans="1:99" s="71" customFormat="1" ht="12" customHeight="1" x14ac:dyDescent="0.2">
      <c r="A674" s="577" t="s">
        <v>1460</v>
      </c>
      <c r="B674" s="558" t="s">
        <v>3496</v>
      </c>
      <c r="C674" s="558" t="s">
        <v>1432</v>
      </c>
      <c r="D674" s="558" t="s">
        <v>1432</v>
      </c>
      <c r="E674" s="560" t="s">
        <v>1432</v>
      </c>
      <c r="F674" s="558" t="s">
        <v>3143</v>
      </c>
      <c r="G674" s="558" t="s">
        <v>3497</v>
      </c>
      <c r="H674" s="558" t="s">
        <v>1458</v>
      </c>
      <c r="I674" s="558" t="s">
        <v>3498</v>
      </c>
      <c r="J674" s="558">
        <v>524341</v>
      </c>
      <c r="K674" s="558">
        <v>174457</v>
      </c>
      <c r="L674" s="512" t="s">
        <v>3079</v>
      </c>
      <c r="M674" s="562" t="s">
        <v>1432</v>
      </c>
      <c r="N674" s="562" t="s">
        <v>1432</v>
      </c>
      <c r="O674" s="558">
        <v>1</v>
      </c>
      <c r="P674" s="558">
        <v>1</v>
      </c>
      <c r="Q674" s="563">
        <v>0</v>
      </c>
      <c r="R674" s="558" t="s">
        <v>3499</v>
      </c>
      <c r="S674" s="558" t="s">
        <v>1438</v>
      </c>
      <c r="T674" s="562" t="s">
        <v>4096</v>
      </c>
      <c r="U674" s="561">
        <v>41494</v>
      </c>
      <c r="V674" s="561"/>
      <c r="W674" s="558" t="s">
        <v>1439</v>
      </c>
      <c r="X674" s="562" t="s">
        <v>1432</v>
      </c>
      <c r="Y674" s="558" t="s">
        <v>1442</v>
      </c>
      <c r="Z674" s="558" t="s">
        <v>2722</v>
      </c>
      <c r="AA674" s="558" t="s">
        <v>1444</v>
      </c>
      <c r="AB674" s="558" t="s">
        <v>2723</v>
      </c>
      <c r="AC674" s="576">
        <v>2.5999999999999999E-2</v>
      </c>
      <c r="AD674" s="578" t="s">
        <v>1432</v>
      </c>
      <c r="AE674" s="578"/>
      <c r="AF674" s="579"/>
      <c r="AG674" s="517" t="s">
        <v>3063</v>
      </c>
      <c r="AH674" s="560" t="s">
        <v>1445</v>
      </c>
      <c r="AI674" s="587"/>
      <c r="AJ674" s="560">
        <v>0</v>
      </c>
      <c r="AK674" s="560">
        <v>0</v>
      </c>
      <c r="AL674" s="560">
        <v>0</v>
      </c>
      <c r="AM674" s="560">
        <v>-1</v>
      </c>
      <c r="AN674" s="560">
        <v>1</v>
      </c>
      <c r="AO674" s="560">
        <v>0</v>
      </c>
      <c r="AP674" s="560">
        <v>0</v>
      </c>
      <c r="AQ674" s="560">
        <v>0</v>
      </c>
      <c r="AR674" s="560">
        <v>0</v>
      </c>
      <c r="AS674" s="560">
        <v>0</v>
      </c>
      <c r="AT674" s="560">
        <v>-1</v>
      </c>
      <c r="AU674" s="560">
        <v>1</v>
      </c>
      <c r="AV674" s="560">
        <v>0</v>
      </c>
      <c r="AW674" s="560">
        <v>0</v>
      </c>
      <c r="AX674" s="560">
        <v>0</v>
      </c>
      <c r="AY674" s="560">
        <v>0</v>
      </c>
      <c r="AZ674" s="560">
        <v>0</v>
      </c>
      <c r="BA674" s="560">
        <v>0</v>
      </c>
      <c r="BB674" s="560">
        <v>0</v>
      </c>
      <c r="BC674" s="560">
        <v>0</v>
      </c>
      <c r="BD674" s="560">
        <v>0</v>
      </c>
      <c r="BE674" s="560">
        <v>0</v>
      </c>
      <c r="BF674" s="560">
        <v>0</v>
      </c>
      <c r="BG674" s="560">
        <v>0</v>
      </c>
      <c r="BH674" s="560">
        <v>0</v>
      </c>
      <c r="BI674" s="560">
        <v>0</v>
      </c>
      <c r="BJ674" s="560">
        <v>0</v>
      </c>
      <c r="BK674" s="560">
        <v>0</v>
      </c>
      <c r="BL674" s="560">
        <v>0</v>
      </c>
      <c r="BM674" s="560">
        <v>0</v>
      </c>
      <c r="BN674" s="728"/>
      <c r="BO674" s="518">
        <v>0</v>
      </c>
      <c r="BP674" s="585">
        <v>0</v>
      </c>
      <c r="BQ674" s="528">
        <v>0</v>
      </c>
      <c r="BR674" s="519">
        <v>0</v>
      </c>
      <c r="BS674" s="519">
        <v>0</v>
      </c>
      <c r="BT674" s="519">
        <v>0</v>
      </c>
      <c r="BU674" s="529">
        <v>0</v>
      </c>
      <c r="BV674" s="519">
        <v>0</v>
      </c>
      <c r="BW674" s="519">
        <v>0</v>
      </c>
      <c r="BX674" s="519">
        <v>0</v>
      </c>
      <c r="BY674" s="519">
        <v>0</v>
      </c>
      <c r="BZ674" s="519">
        <v>0</v>
      </c>
      <c r="CA674" s="519">
        <v>0</v>
      </c>
      <c r="CB674" s="519">
        <v>0</v>
      </c>
      <c r="CC674" s="519">
        <v>0</v>
      </c>
      <c r="CD674" s="519">
        <v>0</v>
      </c>
      <c r="CE674" s="519">
        <v>0</v>
      </c>
      <c r="CF674" s="519">
        <v>0</v>
      </c>
      <c r="CG674" s="519">
        <v>0</v>
      </c>
      <c r="CH674" s="519">
        <v>0</v>
      </c>
      <c r="CI674" s="519">
        <v>0</v>
      </c>
      <c r="CJ674" s="519">
        <v>0</v>
      </c>
      <c r="CK674" s="623">
        <f t="shared" si="10"/>
        <v>0</v>
      </c>
      <c r="CL674" s="523">
        <v>0</v>
      </c>
      <c r="CM674" s="523">
        <v>0</v>
      </c>
      <c r="CN674" s="523">
        <v>0</v>
      </c>
      <c r="CO674" s="524">
        <v>9</v>
      </c>
      <c r="CP674" s="726"/>
      <c r="CQ674" s="525" t="s">
        <v>4965</v>
      </c>
      <c r="CR674" s="584" t="s">
        <v>4965</v>
      </c>
      <c r="CS674" s="527" t="s">
        <v>4965</v>
      </c>
      <c r="CT674" s="527" t="s">
        <v>4965</v>
      </c>
      <c r="CU674" s="527" t="s">
        <v>4965</v>
      </c>
    </row>
    <row r="675" spans="1:99" s="71" customFormat="1" ht="12" customHeight="1" x14ac:dyDescent="0.2">
      <c r="A675" s="577" t="s">
        <v>1460</v>
      </c>
      <c r="B675" s="558" t="s">
        <v>3500</v>
      </c>
      <c r="C675" s="558" t="s">
        <v>1432</v>
      </c>
      <c r="D675" s="558" t="s">
        <v>1432</v>
      </c>
      <c r="E675" s="560" t="s">
        <v>1432</v>
      </c>
      <c r="F675" s="558" t="s">
        <v>3501</v>
      </c>
      <c r="G675" s="558" t="s">
        <v>2333</v>
      </c>
      <c r="H675" s="558" t="s">
        <v>1885</v>
      </c>
      <c r="I675" s="558" t="s">
        <v>4809</v>
      </c>
      <c r="J675" s="558">
        <v>525348</v>
      </c>
      <c r="K675" s="558">
        <v>174690</v>
      </c>
      <c r="L675" s="512" t="s">
        <v>3080</v>
      </c>
      <c r="M675" s="562" t="s">
        <v>1432</v>
      </c>
      <c r="N675" s="562" t="s">
        <v>1432</v>
      </c>
      <c r="O675" s="558">
        <v>2</v>
      </c>
      <c r="P675" s="558">
        <v>7</v>
      </c>
      <c r="Q675" s="563">
        <v>5</v>
      </c>
      <c r="R675" s="558" t="s">
        <v>3502</v>
      </c>
      <c r="S675" s="558" t="s">
        <v>1438</v>
      </c>
      <c r="T675" s="562" t="s">
        <v>3503</v>
      </c>
      <c r="U675" s="561">
        <v>41698</v>
      </c>
      <c r="V675" s="561"/>
      <c r="W675" s="558" t="s">
        <v>1439</v>
      </c>
      <c r="X675" s="562" t="s">
        <v>1432</v>
      </c>
      <c r="Y675" s="558" t="s">
        <v>1442</v>
      </c>
      <c r="Z675" s="558" t="s">
        <v>1443</v>
      </c>
      <c r="AA675" s="558" t="s">
        <v>1444</v>
      </c>
      <c r="AB675" s="558" t="s">
        <v>2713</v>
      </c>
      <c r="AC675" s="576">
        <v>1.2999999999999999E-2</v>
      </c>
      <c r="AD675" s="578" t="s">
        <v>1432</v>
      </c>
      <c r="AE675" s="578"/>
      <c r="AF675" s="579"/>
      <c r="AG675" s="517" t="s">
        <v>3063</v>
      </c>
      <c r="AH675" s="560" t="s">
        <v>1445</v>
      </c>
      <c r="AI675" s="587"/>
      <c r="AJ675" s="560">
        <v>0</v>
      </c>
      <c r="AK675" s="560">
        <v>0</v>
      </c>
      <c r="AL675" s="560">
        <v>0</v>
      </c>
      <c r="AM675" s="560">
        <v>1</v>
      </c>
      <c r="AN675" s="560">
        <v>3</v>
      </c>
      <c r="AO675" s="560">
        <v>1</v>
      </c>
      <c r="AP675" s="560">
        <v>0</v>
      </c>
      <c r="AQ675" s="560">
        <v>0</v>
      </c>
      <c r="AR675" s="560">
        <v>0</v>
      </c>
      <c r="AS675" s="560">
        <v>0</v>
      </c>
      <c r="AT675" s="560">
        <v>1</v>
      </c>
      <c r="AU675" s="560">
        <v>3</v>
      </c>
      <c r="AV675" s="560">
        <v>1</v>
      </c>
      <c r="AW675" s="560">
        <v>0</v>
      </c>
      <c r="AX675" s="560">
        <v>0</v>
      </c>
      <c r="AY675" s="560">
        <v>0</v>
      </c>
      <c r="AZ675" s="560">
        <v>0</v>
      </c>
      <c r="BA675" s="560">
        <v>0</v>
      </c>
      <c r="BB675" s="560">
        <v>0</v>
      </c>
      <c r="BC675" s="560">
        <v>0</v>
      </c>
      <c r="BD675" s="560">
        <v>0</v>
      </c>
      <c r="BE675" s="560">
        <v>0</v>
      </c>
      <c r="BF675" s="560">
        <v>0</v>
      </c>
      <c r="BG675" s="560">
        <v>0</v>
      </c>
      <c r="BH675" s="560">
        <v>0</v>
      </c>
      <c r="BI675" s="560">
        <v>0</v>
      </c>
      <c r="BJ675" s="560">
        <v>0</v>
      </c>
      <c r="BK675" s="560">
        <v>0</v>
      </c>
      <c r="BL675" s="560">
        <v>0</v>
      </c>
      <c r="BM675" s="560">
        <v>0</v>
      </c>
      <c r="BN675" s="728"/>
      <c r="BO675" s="551">
        <v>0</v>
      </c>
      <c r="BP675" s="519">
        <v>0</v>
      </c>
      <c r="BQ675" s="553">
        <v>1.25</v>
      </c>
      <c r="BR675" s="552">
        <v>1.25</v>
      </c>
      <c r="BS675" s="552">
        <v>1.25</v>
      </c>
      <c r="BT675" s="552">
        <v>1.25</v>
      </c>
      <c r="BU675" s="529">
        <v>0</v>
      </c>
      <c r="BV675" s="519">
        <v>0</v>
      </c>
      <c r="BW675" s="519">
        <v>0</v>
      </c>
      <c r="BX675" s="519">
        <v>0</v>
      </c>
      <c r="BY675" s="519">
        <v>0</v>
      </c>
      <c r="BZ675" s="519">
        <v>0</v>
      </c>
      <c r="CA675" s="519">
        <v>0</v>
      </c>
      <c r="CB675" s="519">
        <v>0</v>
      </c>
      <c r="CC675" s="519">
        <v>0</v>
      </c>
      <c r="CD675" s="519">
        <v>0</v>
      </c>
      <c r="CE675" s="519">
        <v>0</v>
      </c>
      <c r="CF675" s="519">
        <v>0</v>
      </c>
      <c r="CG675" s="519">
        <v>0</v>
      </c>
      <c r="CH675" s="519">
        <v>0</v>
      </c>
      <c r="CI675" s="519">
        <v>0</v>
      </c>
      <c r="CJ675" s="519">
        <v>0</v>
      </c>
      <c r="CK675" s="623">
        <f t="shared" si="10"/>
        <v>5</v>
      </c>
      <c r="CL675" s="554">
        <v>5</v>
      </c>
      <c r="CM675" s="554">
        <v>5</v>
      </c>
      <c r="CN675" s="554">
        <v>5</v>
      </c>
      <c r="CO675" s="524">
        <v>4</v>
      </c>
      <c r="CP675" s="726"/>
      <c r="CQ675" s="530" t="s">
        <v>1939</v>
      </c>
      <c r="CR675" s="584" t="s">
        <v>4965</v>
      </c>
      <c r="CS675" s="531" t="s">
        <v>1938</v>
      </c>
      <c r="CT675" s="527" t="s">
        <v>4965</v>
      </c>
      <c r="CU675" s="527" t="s">
        <v>4965</v>
      </c>
    </row>
    <row r="676" spans="1:99" s="71" customFormat="1" ht="12" customHeight="1" x14ac:dyDescent="0.2">
      <c r="A676" s="577" t="s">
        <v>1460</v>
      </c>
      <c r="B676" s="558" t="s">
        <v>3504</v>
      </c>
      <c r="C676" s="558" t="s">
        <v>1432</v>
      </c>
      <c r="D676" s="558" t="s">
        <v>1432</v>
      </c>
      <c r="E676" s="610"/>
      <c r="F676" s="558" t="s">
        <v>3505</v>
      </c>
      <c r="G676" s="558" t="s">
        <v>3506</v>
      </c>
      <c r="H676" s="558" t="s">
        <v>2717</v>
      </c>
      <c r="I676" s="558" t="s">
        <v>1432</v>
      </c>
      <c r="J676" s="558">
        <v>527282</v>
      </c>
      <c r="K676" s="558">
        <v>176235</v>
      </c>
      <c r="L676" s="512" t="s">
        <v>3067</v>
      </c>
      <c r="M676" s="562" t="s">
        <v>1432</v>
      </c>
      <c r="N676" s="562" t="s">
        <v>1432</v>
      </c>
      <c r="O676" s="558">
        <v>0</v>
      </c>
      <c r="P676" s="558">
        <v>1</v>
      </c>
      <c r="Q676" s="563">
        <v>1</v>
      </c>
      <c r="R676" s="558" t="s">
        <v>3507</v>
      </c>
      <c r="S676" s="558" t="s">
        <v>1438</v>
      </c>
      <c r="T676" s="562" t="s">
        <v>3618</v>
      </c>
      <c r="U676" s="561">
        <v>41533</v>
      </c>
      <c r="V676" s="561"/>
      <c r="W676" s="558" t="s">
        <v>1439</v>
      </c>
      <c r="X676" s="562" t="s">
        <v>1432</v>
      </c>
      <c r="Y676" s="558" t="s">
        <v>1442</v>
      </c>
      <c r="Z676" s="558" t="s">
        <v>1443</v>
      </c>
      <c r="AA676" s="558" t="s">
        <v>1444</v>
      </c>
      <c r="AB676" s="558" t="s">
        <v>2713</v>
      </c>
      <c r="AC676" s="576">
        <v>0.107</v>
      </c>
      <c r="AD676" s="578" t="s">
        <v>1432</v>
      </c>
      <c r="AE676" s="578"/>
      <c r="AF676" s="579"/>
      <c r="AG676" s="517" t="s">
        <v>3063</v>
      </c>
      <c r="AH676" s="560" t="s">
        <v>1445</v>
      </c>
      <c r="AI676" s="587"/>
      <c r="AJ676" s="560">
        <v>0</v>
      </c>
      <c r="AK676" s="560">
        <v>0</v>
      </c>
      <c r="AL676" s="560">
        <v>0</v>
      </c>
      <c r="AM676" s="560">
        <v>0</v>
      </c>
      <c r="AN676" s="560">
        <v>0</v>
      </c>
      <c r="AO676" s="560">
        <v>1</v>
      </c>
      <c r="AP676" s="560">
        <v>0</v>
      </c>
      <c r="AQ676" s="560">
        <v>0</v>
      </c>
      <c r="AR676" s="560">
        <v>0</v>
      </c>
      <c r="AS676" s="560">
        <v>0</v>
      </c>
      <c r="AT676" s="560">
        <v>0</v>
      </c>
      <c r="AU676" s="560">
        <v>0</v>
      </c>
      <c r="AV676" s="560">
        <v>0</v>
      </c>
      <c r="AW676" s="560">
        <v>0</v>
      </c>
      <c r="AX676" s="560">
        <v>0</v>
      </c>
      <c r="AY676" s="560">
        <v>0</v>
      </c>
      <c r="AZ676" s="560">
        <v>0</v>
      </c>
      <c r="BA676" s="560">
        <v>0</v>
      </c>
      <c r="BB676" s="560">
        <v>0</v>
      </c>
      <c r="BC676" s="560">
        <v>1</v>
      </c>
      <c r="BD676" s="560">
        <v>0</v>
      </c>
      <c r="BE676" s="560">
        <v>0</v>
      </c>
      <c r="BF676" s="560">
        <v>0</v>
      </c>
      <c r="BG676" s="560">
        <v>0</v>
      </c>
      <c r="BH676" s="560">
        <v>0</v>
      </c>
      <c r="BI676" s="560">
        <v>0</v>
      </c>
      <c r="BJ676" s="560">
        <v>0</v>
      </c>
      <c r="BK676" s="560">
        <v>0</v>
      </c>
      <c r="BL676" s="560">
        <v>0</v>
      </c>
      <c r="BM676" s="560">
        <v>0</v>
      </c>
      <c r="BN676" s="728"/>
      <c r="BO676" s="551">
        <v>0</v>
      </c>
      <c r="BP676" s="519">
        <v>0</v>
      </c>
      <c r="BQ676" s="553">
        <v>0.25</v>
      </c>
      <c r="BR676" s="552">
        <v>0.25</v>
      </c>
      <c r="BS676" s="552">
        <v>0.25</v>
      </c>
      <c r="BT676" s="552">
        <v>0.25</v>
      </c>
      <c r="BU676" s="529">
        <v>0</v>
      </c>
      <c r="BV676" s="519">
        <v>0</v>
      </c>
      <c r="BW676" s="519">
        <v>0</v>
      </c>
      <c r="BX676" s="519">
        <v>0</v>
      </c>
      <c r="BY676" s="519">
        <v>0</v>
      </c>
      <c r="BZ676" s="519">
        <v>0</v>
      </c>
      <c r="CA676" s="519">
        <v>0</v>
      </c>
      <c r="CB676" s="519">
        <v>0</v>
      </c>
      <c r="CC676" s="519">
        <v>0</v>
      </c>
      <c r="CD676" s="519">
        <v>0</v>
      </c>
      <c r="CE676" s="519">
        <v>0</v>
      </c>
      <c r="CF676" s="519">
        <v>0</v>
      </c>
      <c r="CG676" s="519">
        <v>0</v>
      </c>
      <c r="CH676" s="519">
        <v>0</v>
      </c>
      <c r="CI676" s="519">
        <v>0</v>
      </c>
      <c r="CJ676" s="519">
        <v>0</v>
      </c>
      <c r="CK676" s="623">
        <f t="shared" si="10"/>
        <v>1</v>
      </c>
      <c r="CL676" s="554">
        <v>1</v>
      </c>
      <c r="CM676" s="554">
        <v>1</v>
      </c>
      <c r="CN676" s="554">
        <v>1</v>
      </c>
      <c r="CO676" s="524">
        <v>4</v>
      </c>
      <c r="CP676" s="524" t="s">
        <v>1938</v>
      </c>
      <c r="CQ676" s="525" t="s">
        <v>4965</v>
      </c>
      <c r="CR676" s="584" t="s">
        <v>4965</v>
      </c>
      <c r="CS676" s="527" t="s">
        <v>4965</v>
      </c>
      <c r="CT676" s="527" t="s">
        <v>4965</v>
      </c>
      <c r="CU676" s="527" t="s">
        <v>4965</v>
      </c>
    </row>
    <row r="677" spans="1:99" s="71" customFormat="1" ht="12" customHeight="1" x14ac:dyDescent="0.2">
      <c r="A677" s="577" t="s">
        <v>1460</v>
      </c>
      <c r="B677" s="558" t="s">
        <v>3508</v>
      </c>
      <c r="C677" s="558" t="s">
        <v>1432</v>
      </c>
      <c r="D677" s="558" t="s">
        <v>1432</v>
      </c>
      <c r="E677" s="560" t="s">
        <v>3509</v>
      </c>
      <c r="F677" s="558" t="s">
        <v>3510</v>
      </c>
      <c r="G677" s="558" t="s">
        <v>1480</v>
      </c>
      <c r="H677" s="558" t="s">
        <v>2717</v>
      </c>
      <c r="I677" s="558" t="s">
        <v>3511</v>
      </c>
      <c r="J677" s="558">
        <v>528068</v>
      </c>
      <c r="K677" s="558">
        <v>176644</v>
      </c>
      <c r="L677" s="512" t="s">
        <v>3066</v>
      </c>
      <c r="M677" s="562" t="s">
        <v>1432</v>
      </c>
      <c r="N677" s="562" t="s">
        <v>1432</v>
      </c>
      <c r="O677" s="558">
        <v>0</v>
      </c>
      <c r="P677" s="558">
        <v>1</v>
      </c>
      <c r="Q677" s="563">
        <v>1</v>
      </c>
      <c r="R677" s="558" t="s">
        <v>3512</v>
      </c>
      <c r="S677" s="558" t="s">
        <v>1438</v>
      </c>
      <c r="T677" s="562" t="s">
        <v>4280</v>
      </c>
      <c r="U677" s="561">
        <v>41480</v>
      </c>
      <c r="V677" s="561"/>
      <c r="W677" s="558" t="s">
        <v>1439</v>
      </c>
      <c r="X677" s="562" t="s">
        <v>1432</v>
      </c>
      <c r="Y677" s="558" t="s">
        <v>1442</v>
      </c>
      <c r="Z677" s="558" t="s">
        <v>3893</v>
      </c>
      <c r="AA677" s="558" t="s">
        <v>1444</v>
      </c>
      <c r="AB677" s="558" t="s">
        <v>4720</v>
      </c>
      <c r="AC677" s="576">
        <v>5.3999999999999999E-2</v>
      </c>
      <c r="AD677" s="578" t="s">
        <v>1432</v>
      </c>
      <c r="AE677" s="578"/>
      <c r="AF677" s="579"/>
      <c r="AG677" s="517" t="s">
        <v>3063</v>
      </c>
      <c r="AH677" s="560" t="s">
        <v>1445</v>
      </c>
      <c r="AI677" s="560">
        <v>0</v>
      </c>
      <c r="AJ677" s="560">
        <v>0</v>
      </c>
      <c r="AK677" s="560">
        <v>0</v>
      </c>
      <c r="AL677" s="560">
        <v>0</v>
      </c>
      <c r="AM677" s="560">
        <v>0</v>
      </c>
      <c r="AN677" s="560">
        <v>1</v>
      </c>
      <c r="AO677" s="560">
        <v>0</v>
      </c>
      <c r="AP677" s="560">
        <v>0</v>
      </c>
      <c r="AQ677" s="560">
        <v>0</v>
      </c>
      <c r="AR677" s="560">
        <v>0</v>
      </c>
      <c r="AS677" s="560">
        <v>0</v>
      </c>
      <c r="AT677" s="560">
        <v>0</v>
      </c>
      <c r="AU677" s="560">
        <v>1</v>
      </c>
      <c r="AV677" s="560">
        <v>0</v>
      </c>
      <c r="AW677" s="560">
        <v>0</v>
      </c>
      <c r="AX677" s="560">
        <v>0</v>
      </c>
      <c r="AY677" s="560">
        <v>0</v>
      </c>
      <c r="AZ677" s="560">
        <v>0</v>
      </c>
      <c r="BA677" s="560">
        <v>0</v>
      </c>
      <c r="BB677" s="560">
        <v>0</v>
      </c>
      <c r="BC677" s="560">
        <v>0</v>
      </c>
      <c r="BD677" s="560">
        <v>0</v>
      </c>
      <c r="BE677" s="560">
        <v>0</v>
      </c>
      <c r="BF677" s="560">
        <v>0</v>
      </c>
      <c r="BG677" s="560">
        <v>0</v>
      </c>
      <c r="BH677" s="560">
        <v>0</v>
      </c>
      <c r="BI677" s="560">
        <v>0</v>
      </c>
      <c r="BJ677" s="560">
        <v>0</v>
      </c>
      <c r="BK677" s="560">
        <v>0</v>
      </c>
      <c r="BL677" s="560">
        <v>0</v>
      </c>
      <c r="BM677" s="560">
        <v>0</v>
      </c>
      <c r="BN677" s="550" t="s">
        <v>4490</v>
      </c>
      <c r="BO677" s="551">
        <v>0</v>
      </c>
      <c r="BP677" s="519">
        <v>0</v>
      </c>
      <c r="BQ677" s="553">
        <v>0.25</v>
      </c>
      <c r="BR677" s="552">
        <v>0.25</v>
      </c>
      <c r="BS677" s="552">
        <v>0.25</v>
      </c>
      <c r="BT677" s="552">
        <v>0.25</v>
      </c>
      <c r="BU677" s="529">
        <v>0</v>
      </c>
      <c r="BV677" s="519">
        <v>0</v>
      </c>
      <c r="BW677" s="519">
        <v>0</v>
      </c>
      <c r="BX677" s="519">
        <v>0</v>
      </c>
      <c r="BY677" s="519">
        <v>0</v>
      </c>
      <c r="BZ677" s="519">
        <v>0</v>
      </c>
      <c r="CA677" s="519">
        <v>0</v>
      </c>
      <c r="CB677" s="519">
        <v>0</v>
      </c>
      <c r="CC677" s="519">
        <v>0</v>
      </c>
      <c r="CD677" s="519">
        <v>0</v>
      </c>
      <c r="CE677" s="519">
        <v>0</v>
      </c>
      <c r="CF677" s="519">
        <v>0</v>
      </c>
      <c r="CG677" s="519">
        <v>0</v>
      </c>
      <c r="CH677" s="519">
        <v>0</v>
      </c>
      <c r="CI677" s="519">
        <v>0</v>
      </c>
      <c r="CJ677" s="519">
        <v>0</v>
      </c>
      <c r="CK677" s="623">
        <f t="shared" si="10"/>
        <v>1</v>
      </c>
      <c r="CL677" s="554">
        <v>1</v>
      </c>
      <c r="CM677" s="554">
        <v>1</v>
      </c>
      <c r="CN677" s="554">
        <v>1</v>
      </c>
      <c r="CO677" s="524">
        <v>9</v>
      </c>
      <c r="CP677" s="524" t="s">
        <v>1938</v>
      </c>
      <c r="CQ677" s="525" t="s">
        <v>4965</v>
      </c>
      <c r="CR677" s="584" t="s">
        <v>4965</v>
      </c>
      <c r="CS677" s="527" t="s">
        <v>4965</v>
      </c>
      <c r="CT677" s="527" t="s">
        <v>4965</v>
      </c>
      <c r="CU677" s="527" t="s">
        <v>4965</v>
      </c>
    </row>
    <row r="678" spans="1:99" s="71" customFormat="1" ht="12" customHeight="1" x14ac:dyDescent="0.2">
      <c r="A678" s="577" t="s">
        <v>1460</v>
      </c>
      <c r="B678" s="558" t="s">
        <v>5023</v>
      </c>
      <c r="C678" s="558" t="s">
        <v>1432</v>
      </c>
      <c r="D678" s="558" t="s">
        <v>1432</v>
      </c>
      <c r="E678" s="560" t="s">
        <v>5024</v>
      </c>
      <c r="F678" s="558" t="s">
        <v>4820</v>
      </c>
      <c r="G678" s="558" t="s">
        <v>789</v>
      </c>
      <c r="H678" s="558" t="s">
        <v>2717</v>
      </c>
      <c r="I678" s="558" t="s">
        <v>790</v>
      </c>
      <c r="J678" s="558">
        <v>527305</v>
      </c>
      <c r="K678" s="558">
        <v>177160</v>
      </c>
      <c r="L678" s="512" t="s">
        <v>4766</v>
      </c>
      <c r="M678" s="562" t="s">
        <v>1432</v>
      </c>
      <c r="N678" s="562" t="s">
        <v>1432</v>
      </c>
      <c r="O678" s="558">
        <v>0</v>
      </c>
      <c r="P678" s="558">
        <v>1</v>
      </c>
      <c r="Q678" s="563">
        <v>1</v>
      </c>
      <c r="R678" s="558" t="s">
        <v>5025</v>
      </c>
      <c r="S678" s="558" t="s">
        <v>3187</v>
      </c>
      <c r="T678" s="562" t="s">
        <v>4280</v>
      </c>
      <c r="U678" s="561">
        <v>41465</v>
      </c>
      <c r="V678" s="561"/>
      <c r="W678" s="558" t="s">
        <v>1439</v>
      </c>
      <c r="X678" s="562" t="s">
        <v>1432</v>
      </c>
      <c r="Y678" s="558" t="s">
        <v>1442</v>
      </c>
      <c r="Z678" s="558" t="s">
        <v>3893</v>
      </c>
      <c r="AA678" s="558" t="s">
        <v>1444</v>
      </c>
      <c r="AB678" s="558" t="s">
        <v>4720</v>
      </c>
      <c r="AC678" s="576">
        <v>0.11600000000000001</v>
      </c>
      <c r="AD678" s="578" t="s">
        <v>1432</v>
      </c>
      <c r="AE678" s="578"/>
      <c r="AF678" s="579"/>
      <c r="AG678" s="517" t="s">
        <v>3063</v>
      </c>
      <c r="AH678" s="560" t="s">
        <v>1445</v>
      </c>
      <c r="AI678" s="560">
        <v>0</v>
      </c>
      <c r="AJ678" s="560">
        <v>0</v>
      </c>
      <c r="AK678" s="560">
        <v>0</v>
      </c>
      <c r="AL678" s="560">
        <v>0</v>
      </c>
      <c r="AM678" s="560">
        <v>0</v>
      </c>
      <c r="AN678" s="560">
        <v>1</v>
      </c>
      <c r="AO678" s="560">
        <v>0</v>
      </c>
      <c r="AP678" s="560">
        <v>0</v>
      </c>
      <c r="AQ678" s="560">
        <v>0</v>
      </c>
      <c r="AR678" s="560">
        <v>0</v>
      </c>
      <c r="AS678" s="560">
        <v>0</v>
      </c>
      <c r="AT678" s="560">
        <v>0</v>
      </c>
      <c r="AU678" s="560">
        <v>1</v>
      </c>
      <c r="AV678" s="560">
        <v>0</v>
      </c>
      <c r="AW678" s="560">
        <v>0</v>
      </c>
      <c r="AX678" s="560">
        <v>0</v>
      </c>
      <c r="AY678" s="560">
        <v>0</v>
      </c>
      <c r="AZ678" s="560">
        <v>0</v>
      </c>
      <c r="BA678" s="560">
        <v>0</v>
      </c>
      <c r="BB678" s="560">
        <v>0</v>
      </c>
      <c r="BC678" s="560">
        <v>0</v>
      </c>
      <c r="BD678" s="560">
        <v>0</v>
      </c>
      <c r="BE678" s="560">
        <v>0</v>
      </c>
      <c r="BF678" s="560">
        <v>0</v>
      </c>
      <c r="BG678" s="560">
        <v>0</v>
      </c>
      <c r="BH678" s="560">
        <v>0</v>
      </c>
      <c r="BI678" s="560">
        <v>0</v>
      </c>
      <c r="BJ678" s="560">
        <v>0</v>
      </c>
      <c r="BK678" s="560">
        <v>0</v>
      </c>
      <c r="BL678" s="560">
        <v>0</v>
      </c>
      <c r="BM678" s="560">
        <v>0</v>
      </c>
      <c r="BN678" s="550" t="s">
        <v>4490</v>
      </c>
      <c r="BO678" s="551">
        <v>0</v>
      </c>
      <c r="BP678" s="519">
        <v>0</v>
      </c>
      <c r="BQ678" s="553">
        <v>0.25</v>
      </c>
      <c r="BR678" s="552">
        <v>0.25</v>
      </c>
      <c r="BS678" s="552">
        <v>0.25</v>
      </c>
      <c r="BT678" s="552">
        <v>0.25</v>
      </c>
      <c r="BU678" s="529">
        <v>0</v>
      </c>
      <c r="BV678" s="519">
        <v>0</v>
      </c>
      <c r="BW678" s="519">
        <v>0</v>
      </c>
      <c r="BX678" s="519">
        <v>0</v>
      </c>
      <c r="BY678" s="519">
        <v>0</v>
      </c>
      <c r="BZ678" s="519">
        <v>0</v>
      </c>
      <c r="CA678" s="519">
        <v>0</v>
      </c>
      <c r="CB678" s="519">
        <v>0</v>
      </c>
      <c r="CC678" s="519">
        <v>0</v>
      </c>
      <c r="CD678" s="519">
        <v>0</v>
      </c>
      <c r="CE678" s="519">
        <v>0</v>
      </c>
      <c r="CF678" s="519">
        <v>0</v>
      </c>
      <c r="CG678" s="519">
        <v>0</v>
      </c>
      <c r="CH678" s="519">
        <v>0</v>
      </c>
      <c r="CI678" s="519">
        <v>0</v>
      </c>
      <c r="CJ678" s="519">
        <v>0</v>
      </c>
      <c r="CK678" s="623">
        <f t="shared" si="10"/>
        <v>1</v>
      </c>
      <c r="CL678" s="554">
        <v>1</v>
      </c>
      <c r="CM678" s="554">
        <v>1</v>
      </c>
      <c r="CN678" s="554">
        <v>1</v>
      </c>
      <c r="CO678" s="524">
        <v>9</v>
      </c>
      <c r="CP678" s="726"/>
      <c r="CQ678" s="525" t="s">
        <v>4965</v>
      </c>
      <c r="CR678" s="584" t="s">
        <v>4965</v>
      </c>
      <c r="CS678" s="527" t="s">
        <v>4965</v>
      </c>
      <c r="CT678" s="527" t="s">
        <v>4965</v>
      </c>
      <c r="CU678" s="527" t="s">
        <v>4965</v>
      </c>
    </row>
    <row r="679" spans="1:99" s="71" customFormat="1" ht="12" customHeight="1" x14ac:dyDescent="0.2">
      <c r="A679" s="577" t="s">
        <v>1460</v>
      </c>
      <c r="B679" s="558" t="s">
        <v>5026</v>
      </c>
      <c r="C679" s="558" t="s">
        <v>1432</v>
      </c>
      <c r="D679" s="558" t="s">
        <v>1432</v>
      </c>
      <c r="E679" s="560" t="s">
        <v>1432</v>
      </c>
      <c r="F679" s="558" t="s">
        <v>5027</v>
      </c>
      <c r="G679" s="558" t="s">
        <v>5028</v>
      </c>
      <c r="H679" s="558" t="s">
        <v>2717</v>
      </c>
      <c r="I679" s="558" t="s">
        <v>5029</v>
      </c>
      <c r="J679" s="558">
        <v>525108</v>
      </c>
      <c r="K679" s="558">
        <v>175280</v>
      </c>
      <c r="L679" s="512" t="s">
        <v>3088</v>
      </c>
      <c r="M679" s="562" t="s">
        <v>1432</v>
      </c>
      <c r="N679" s="562" t="s">
        <v>1432</v>
      </c>
      <c r="O679" s="558">
        <v>0</v>
      </c>
      <c r="P679" s="558">
        <v>1</v>
      </c>
      <c r="Q679" s="563">
        <v>1</v>
      </c>
      <c r="R679" s="558" t="s">
        <v>5030</v>
      </c>
      <c r="S679" s="558" t="s">
        <v>1389</v>
      </c>
      <c r="T679" s="562" t="s">
        <v>3922</v>
      </c>
      <c r="U679" s="561">
        <v>41473</v>
      </c>
      <c r="V679" s="561"/>
      <c r="W679" s="558" t="s">
        <v>1439</v>
      </c>
      <c r="X679" s="562" t="s">
        <v>1432</v>
      </c>
      <c r="Y679" s="558" t="s">
        <v>1442</v>
      </c>
      <c r="Z679" s="558" t="s">
        <v>3893</v>
      </c>
      <c r="AA679" s="558" t="s">
        <v>1444</v>
      </c>
      <c r="AB679" s="558" t="s">
        <v>4720</v>
      </c>
      <c r="AC679" s="576">
        <v>1E-3</v>
      </c>
      <c r="AD679" s="578" t="s">
        <v>1432</v>
      </c>
      <c r="AE679" s="578"/>
      <c r="AF679" s="579"/>
      <c r="AG679" s="517" t="s">
        <v>3063</v>
      </c>
      <c r="AH679" s="560" t="s">
        <v>1445</v>
      </c>
      <c r="AI679" s="560">
        <v>0</v>
      </c>
      <c r="AJ679" s="560">
        <v>0</v>
      </c>
      <c r="AK679" s="560">
        <v>0</v>
      </c>
      <c r="AL679" s="560">
        <v>0</v>
      </c>
      <c r="AM679" s="560">
        <v>1</v>
      </c>
      <c r="AN679" s="560">
        <v>0</v>
      </c>
      <c r="AO679" s="560">
        <v>0</v>
      </c>
      <c r="AP679" s="560">
        <v>0</v>
      </c>
      <c r="AQ679" s="560">
        <v>0</v>
      </c>
      <c r="AR679" s="560">
        <v>0</v>
      </c>
      <c r="AS679" s="560">
        <v>0</v>
      </c>
      <c r="AT679" s="560">
        <v>1</v>
      </c>
      <c r="AU679" s="560">
        <v>0</v>
      </c>
      <c r="AV679" s="560">
        <v>0</v>
      </c>
      <c r="AW679" s="560">
        <v>0</v>
      </c>
      <c r="AX679" s="560">
        <v>0</v>
      </c>
      <c r="AY679" s="560">
        <v>0</v>
      </c>
      <c r="AZ679" s="560">
        <v>0</v>
      </c>
      <c r="BA679" s="560">
        <v>0</v>
      </c>
      <c r="BB679" s="560">
        <v>0</v>
      </c>
      <c r="BC679" s="560">
        <v>0</v>
      </c>
      <c r="BD679" s="560">
        <v>0</v>
      </c>
      <c r="BE679" s="560">
        <v>0</v>
      </c>
      <c r="BF679" s="560">
        <v>0</v>
      </c>
      <c r="BG679" s="560">
        <v>0</v>
      </c>
      <c r="BH679" s="560">
        <v>0</v>
      </c>
      <c r="BI679" s="560">
        <v>0</v>
      </c>
      <c r="BJ679" s="560">
        <v>0</v>
      </c>
      <c r="BK679" s="560">
        <v>0</v>
      </c>
      <c r="BL679" s="560">
        <v>0</v>
      </c>
      <c r="BM679" s="560">
        <v>0</v>
      </c>
      <c r="BN679" s="550" t="s">
        <v>4490</v>
      </c>
      <c r="BO679" s="551">
        <v>0</v>
      </c>
      <c r="BP679" s="519">
        <v>0</v>
      </c>
      <c r="BQ679" s="553">
        <v>0.25</v>
      </c>
      <c r="BR679" s="552">
        <v>0.25</v>
      </c>
      <c r="BS679" s="552">
        <v>0.25</v>
      </c>
      <c r="BT679" s="552">
        <v>0.25</v>
      </c>
      <c r="BU679" s="529">
        <v>0</v>
      </c>
      <c r="BV679" s="519">
        <v>0</v>
      </c>
      <c r="BW679" s="519">
        <v>0</v>
      </c>
      <c r="BX679" s="519">
        <v>0</v>
      </c>
      <c r="BY679" s="519">
        <v>0</v>
      </c>
      <c r="BZ679" s="519">
        <v>0</v>
      </c>
      <c r="CA679" s="519">
        <v>0</v>
      </c>
      <c r="CB679" s="519">
        <v>0</v>
      </c>
      <c r="CC679" s="519">
        <v>0</v>
      </c>
      <c r="CD679" s="519">
        <v>0</v>
      </c>
      <c r="CE679" s="519">
        <v>0</v>
      </c>
      <c r="CF679" s="519">
        <v>0</v>
      </c>
      <c r="CG679" s="519">
        <v>0</v>
      </c>
      <c r="CH679" s="519">
        <v>0</v>
      </c>
      <c r="CI679" s="519">
        <v>0</v>
      </c>
      <c r="CJ679" s="519">
        <v>0</v>
      </c>
      <c r="CK679" s="623">
        <f t="shared" si="10"/>
        <v>1</v>
      </c>
      <c r="CL679" s="554">
        <v>1</v>
      </c>
      <c r="CM679" s="554">
        <v>1</v>
      </c>
      <c r="CN679" s="554">
        <v>1</v>
      </c>
      <c r="CO679" s="524">
        <v>9</v>
      </c>
      <c r="CP679" s="726"/>
      <c r="CQ679" s="525" t="s">
        <v>4965</v>
      </c>
      <c r="CR679" s="584" t="s">
        <v>4965</v>
      </c>
      <c r="CS679" s="531" t="s">
        <v>1938</v>
      </c>
      <c r="CT679" s="527" t="s">
        <v>4965</v>
      </c>
      <c r="CU679" s="527" t="s">
        <v>4965</v>
      </c>
    </row>
    <row r="680" spans="1:99" s="71" customFormat="1" ht="12" customHeight="1" x14ac:dyDescent="0.2">
      <c r="A680" s="577" t="s">
        <v>1460</v>
      </c>
      <c r="B680" s="558" t="s">
        <v>5031</v>
      </c>
      <c r="C680" s="558" t="s">
        <v>1432</v>
      </c>
      <c r="D680" s="558" t="s">
        <v>1432</v>
      </c>
      <c r="E680" s="560" t="s">
        <v>5032</v>
      </c>
      <c r="F680" s="558" t="s">
        <v>3510</v>
      </c>
      <c r="G680" s="558" t="s">
        <v>1480</v>
      </c>
      <c r="H680" s="558" t="s">
        <v>2717</v>
      </c>
      <c r="I680" s="558" t="s">
        <v>3511</v>
      </c>
      <c r="J680" s="558">
        <v>528057</v>
      </c>
      <c r="K680" s="558">
        <v>176664</v>
      </c>
      <c r="L680" s="512" t="s">
        <v>3066</v>
      </c>
      <c r="M680" s="562" t="s">
        <v>1432</v>
      </c>
      <c r="N680" s="562" t="s">
        <v>1432</v>
      </c>
      <c r="O680" s="558">
        <v>0</v>
      </c>
      <c r="P680" s="558">
        <v>2</v>
      </c>
      <c r="Q680" s="563">
        <v>2</v>
      </c>
      <c r="R680" s="558" t="s">
        <v>4328</v>
      </c>
      <c r="S680" s="558" t="s">
        <v>3187</v>
      </c>
      <c r="T680" s="562" t="s">
        <v>4266</v>
      </c>
      <c r="U680" s="561">
        <v>41480</v>
      </c>
      <c r="V680" s="561"/>
      <c r="W680" s="558" t="s">
        <v>1439</v>
      </c>
      <c r="X680" s="562" t="s">
        <v>1432</v>
      </c>
      <c r="Y680" s="558" t="s">
        <v>1442</v>
      </c>
      <c r="Z680" s="558" t="s">
        <v>3893</v>
      </c>
      <c r="AA680" s="558" t="s">
        <v>1444</v>
      </c>
      <c r="AB680" s="558" t="s">
        <v>4720</v>
      </c>
      <c r="AC680" s="576">
        <v>4.1000000000000002E-2</v>
      </c>
      <c r="AD680" s="578" t="s">
        <v>1432</v>
      </c>
      <c r="AE680" s="578"/>
      <c r="AF680" s="579"/>
      <c r="AG680" s="517" t="s">
        <v>3063</v>
      </c>
      <c r="AH680" s="560" t="s">
        <v>1445</v>
      </c>
      <c r="AI680" s="587"/>
      <c r="AJ680" s="560">
        <v>0</v>
      </c>
      <c r="AK680" s="560">
        <v>0</v>
      </c>
      <c r="AL680" s="560">
        <v>0</v>
      </c>
      <c r="AM680" s="560">
        <v>2</v>
      </c>
      <c r="AN680" s="560">
        <v>0</v>
      </c>
      <c r="AO680" s="560">
        <v>0</v>
      </c>
      <c r="AP680" s="560">
        <v>0</v>
      </c>
      <c r="AQ680" s="560">
        <v>0</v>
      </c>
      <c r="AR680" s="560">
        <v>0</v>
      </c>
      <c r="AS680" s="560">
        <v>0</v>
      </c>
      <c r="AT680" s="560">
        <v>2</v>
      </c>
      <c r="AU680" s="560">
        <v>0</v>
      </c>
      <c r="AV680" s="560">
        <v>0</v>
      </c>
      <c r="AW680" s="560">
        <v>0</v>
      </c>
      <c r="AX680" s="560">
        <v>0</v>
      </c>
      <c r="AY680" s="560">
        <v>0</v>
      </c>
      <c r="AZ680" s="560">
        <v>0</v>
      </c>
      <c r="BA680" s="560">
        <v>0</v>
      </c>
      <c r="BB680" s="560">
        <v>0</v>
      </c>
      <c r="BC680" s="560">
        <v>0</v>
      </c>
      <c r="BD680" s="560">
        <v>0</v>
      </c>
      <c r="BE680" s="560">
        <v>0</v>
      </c>
      <c r="BF680" s="560">
        <v>0</v>
      </c>
      <c r="BG680" s="560">
        <v>0</v>
      </c>
      <c r="BH680" s="560">
        <v>0</v>
      </c>
      <c r="BI680" s="560">
        <v>0</v>
      </c>
      <c r="BJ680" s="560">
        <v>0</v>
      </c>
      <c r="BK680" s="560">
        <v>0</v>
      </c>
      <c r="BL680" s="560">
        <v>0</v>
      </c>
      <c r="BM680" s="560">
        <v>0</v>
      </c>
      <c r="BN680" s="550" t="s">
        <v>4490</v>
      </c>
      <c r="BO680" s="551">
        <v>0</v>
      </c>
      <c r="BP680" s="519">
        <v>0</v>
      </c>
      <c r="BQ680" s="553">
        <v>0.5</v>
      </c>
      <c r="BR680" s="552">
        <v>0.5</v>
      </c>
      <c r="BS680" s="552">
        <v>0.5</v>
      </c>
      <c r="BT680" s="552">
        <v>0.5</v>
      </c>
      <c r="BU680" s="529">
        <v>0</v>
      </c>
      <c r="BV680" s="519">
        <v>0</v>
      </c>
      <c r="BW680" s="519">
        <v>0</v>
      </c>
      <c r="BX680" s="519">
        <v>0</v>
      </c>
      <c r="BY680" s="519">
        <v>0</v>
      </c>
      <c r="BZ680" s="519">
        <v>0</v>
      </c>
      <c r="CA680" s="519">
        <v>0</v>
      </c>
      <c r="CB680" s="519">
        <v>0</v>
      </c>
      <c r="CC680" s="519">
        <v>0</v>
      </c>
      <c r="CD680" s="519">
        <v>0</v>
      </c>
      <c r="CE680" s="519">
        <v>0</v>
      </c>
      <c r="CF680" s="519">
        <v>0</v>
      </c>
      <c r="CG680" s="519">
        <v>0</v>
      </c>
      <c r="CH680" s="519">
        <v>0</v>
      </c>
      <c r="CI680" s="519">
        <v>0</v>
      </c>
      <c r="CJ680" s="519">
        <v>0</v>
      </c>
      <c r="CK680" s="623">
        <f t="shared" si="10"/>
        <v>2</v>
      </c>
      <c r="CL680" s="554">
        <v>2</v>
      </c>
      <c r="CM680" s="554">
        <v>2</v>
      </c>
      <c r="CN680" s="554">
        <v>2</v>
      </c>
      <c r="CO680" s="524">
        <v>9</v>
      </c>
      <c r="CP680" s="524" t="s">
        <v>1938</v>
      </c>
      <c r="CQ680" s="525" t="s">
        <v>4965</v>
      </c>
      <c r="CR680" s="584" t="s">
        <v>4965</v>
      </c>
      <c r="CS680" s="527" t="s">
        <v>4965</v>
      </c>
      <c r="CT680" s="527" t="s">
        <v>4965</v>
      </c>
      <c r="CU680" s="527" t="s">
        <v>4965</v>
      </c>
    </row>
    <row r="681" spans="1:99" s="71" customFormat="1" ht="12" customHeight="1" x14ac:dyDescent="0.2">
      <c r="A681" s="577" t="s">
        <v>1460</v>
      </c>
      <c r="B681" s="558" t="s">
        <v>4329</v>
      </c>
      <c r="C681" s="558" t="s">
        <v>1432</v>
      </c>
      <c r="D681" s="558" t="s">
        <v>1432</v>
      </c>
      <c r="E681" s="560" t="s">
        <v>4307</v>
      </c>
      <c r="F681" s="558" t="s">
        <v>4308</v>
      </c>
      <c r="G681" s="558" t="s">
        <v>4309</v>
      </c>
      <c r="H681" s="558" t="s">
        <v>2524</v>
      </c>
      <c r="I681" s="558" t="s">
        <v>4310</v>
      </c>
      <c r="J681" s="558">
        <v>528869</v>
      </c>
      <c r="K681" s="558">
        <v>170872</v>
      </c>
      <c r="L681" s="512" t="s">
        <v>3081</v>
      </c>
      <c r="M681" s="562" t="s">
        <v>1432</v>
      </c>
      <c r="N681" s="562" t="s">
        <v>1432</v>
      </c>
      <c r="O681" s="558">
        <v>0</v>
      </c>
      <c r="P681" s="558">
        <v>2</v>
      </c>
      <c r="Q681" s="563">
        <v>2</v>
      </c>
      <c r="R681" s="558" t="s">
        <v>4330</v>
      </c>
      <c r="S681" s="558" t="s">
        <v>1438</v>
      </c>
      <c r="T681" s="562" t="s">
        <v>3936</v>
      </c>
      <c r="U681" s="561">
        <v>41745</v>
      </c>
      <c r="V681" s="561" t="s">
        <v>1938</v>
      </c>
      <c r="W681" s="558" t="s">
        <v>1439</v>
      </c>
      <c r="X681" s="562" t="s">
        <v>1432</v>
      </c>
      <c r="Y681" s="558" t="s">
        <v>1442</v>
      </c>
      <c r="Z681" s="558" t="s">
        <v>1443</v>
      </c>
      <c r="AA681" s="558" t="s">
        <v>1444</v>
      </c>
      <c r="AB681" s="558" t="s">
        <v>2713</v>
      </c>
      <c r="AC681" s="576">
        <v>3.3000000000000002E-2</v>
      </c>
      <c r="AD681" s="578" t="s">
        <v>1432</v>
      </c>
      <c r="AE681" s="578"/>
      <c r="AF681" s="579"/>
      <c r="AG681" s="517" t="s">
        <v>3063</v>
      </c>
      <c r="AH681" s="560" t="s">
        <v>1445</v>
      </c>
      <c r="AI681" s="587"/>
      <c r="AJ681" s="560">
        <v>0</v>
      </c>
      <c r="AK681" s="560">
        <v>0</v>
      </c>
      <c r="AL681" s="560">
        <v>0</v>
      </c>
      <c r="AM681" s="560">
        <v>0</v>
      </c>
      <c r="AN681" s="560">
        <v>0</v>
      </c>
      <c r="AO681" s="560">
        <v>0</v>
      </c>
      <c r="AP681" s="560">
        <v>0</v>
      </c>
      <c r="AQ681" s="560">
        <v>2</v>
      </c>
      <c r="AR681" s="560">
        <v>0</v>
      </c>
      <c r="AS681" s="560">
        <v>0</v>
      </c>
      <c r="AT681" s="560">
        <v>0</v>
      </c>
      <c r="AU681" s="560">
        <v>0</v>
      </c>
      <c r="AV681" s="560">
        <v>0</v>
      </c>
      <c r="AW681" s="560">
        <v>0</v>
      </c>
      <c r="AX681" s="560">
        <v>0</v>
      </c>
      <c r="AY681" s="560">
        <v>0</v>
      </c>
      <c r="AZ681" s="560">
        <v>0</v>
      </c>
      <c r="BA681" s="560">
        <v>0</v>
      </c>
      <c r="BB681" s="560">
        <v>0</v>
      </c>
      <c r="BC681" s="560">
        <v>0</v>
      </c>
      <c r="BD681" s="560">
        <v>0</v>
      </c>
      <c r="BE681" s="560">
        <v>2</v>
      </c>
      <c r="BF681" s="560">
        <v>0</v>
      </c>
      <c r="BG681" s="560">
        <v>0</v>
      </c>
      <c r="BH681" s="560">
        <v>0</v>
      </c>
      <c r="BI681" s="560">
        <v>0</v>
      </c>
      <c r="BJ681" s="560">
        <v>0</v>
      </c>
      <c r="BK681" s="560">
        <v>0</v>
      </c>
      <c r="BL681" s="560">
        <v>0</v>
      </c>
      <c r="BM681" s="560">
        <v>0</v>
      </c>
      <c r="BN681" s="550" t="s">
        <v>4490</v>
      </c>
      <c r="BO681" s="551">
        <v>0</v>
      </c>
      <c r="BP681" s="519">
        <v>0</v>
      </c>
      <c r="BQ681" s="553">
        <v>0.5</v>
      </c>
      <c r="BR681" s="552">
        <v>0.5</v>
      </c>
      <c r="BS681" s="552">
        <v>0.5</v>
      </c>
      <c r="BT681" s="552">
        <v>0.5</v>
      </c>
      <c r="BU681" s="529">
        <v>0</v>
      </c>
      <c r="BV681" s="519">
        <v>0</v>
      </c>
      <c r="BW681" s="519">
        <v>0</v>
      </c>
      <c r="BX681" s="519">
        <v>0</v>
      </c>
      <c r="BY681" s="519">
        <v>0</v>
      </c>
      <c r="BZ681" s="519">
        <v>0</v>
      </c>
      <c r="CA681" s="519">
        <v>0</v>
      </c>
      <c r="CB681" s="519">
        <v>0</v>
      </c>
      <c r="CC681" s="519">
        <v>0</v>
      </c>
      <c r="CD681" s="519">
        <v>0</v>
      </c>
      <c r="CE681" s="519">
        <v>0</v>
      </c>
      <c r="CF681" s="519">
        <v>0</v>
      </c>
      <c r="CG681" s="519">
        <v>0</v>
      </c>
      <c r="CH681" s="519">
        <v>0</v>
      </c>
      <c r="CI681" s="519">
        <v>0</v>
      </c>
      <c r="CJ681" s="519">
        <v>0</v>
      </c>
      <c r="CK681" s="623">
        <f t="shared" si="10"/>
        <v>2</v>
      </c>
      <c r="CL681" s="554">
        <v>2</v>
      </c>
      <c r="CM681" s="554">
        <v>2</v>
      </c>
      <c r="CN681" s="554">
        <v>2</v>
      </c>
      <c r="CO681" s="524">
        <v>4</v>
      </c>
      <c r="CP681" s="726"/>
      <c r="CQ681" s="525" t="s">
        <v>4965</v>
      </c>
      <c r="CR681" s="584" t="s">
        <v>4965</v>
      </c>
      <c r="CS681" s="527" t="s">
        <v>4965</v>
      </c>
      <c r="CT681" s="527" t="s">
        <v>4965</v>
      </c>
      <c r="CU681" s="527" t="s">
        <v>4965</v>
      </c>
    </row>
    <row r="682" spans="1:99" s="71" customFormat="1" ht="12" customHeight="1" x14ac:dyDescent="0.2">
      <c r="A682" s="577" t="s">
        <v>1460</v>
      </c>
      <c r="B682" s="558" t="s">
        <v>4331</v>
      </c>
      <c r="C682" s="558" t="s">
        <v>1432</v>
      </c>
      <c r="D682" s="558" t="s">
        <v>1432</v>
      </c>
      <c r="E682" s="560" t="s">
        <v>2244</v>
      </c>
      <c r="F682" s="558" t="s">
        <v>2245</v>
      </c>
      <c r="G682" s="558" t="s">
        <v>1434</v>
      </c>
      <c r="H682" s="558" t="s">
        <v>1435</v>
      </c>
      <c r="I682" s="558" t="s">
        <v>2246</v>
      </c>
      <c r="J682" s="558">
        <v>527367</v>
      </c>
      <c r="K682" s="558">
        <v>171295</v>
      </c>
      <c r="L682" s="512" t="s">
        <v>3082</v>
      </c>
      <c r="M682" s="562" t="s">
        <v>1432</v>
      </c>
      <c r="N682" s="562" t="s">
        <v>1432</v>
      </c>
      <c r="O682" s="558">
        <v>0</v>
      </c>
      <c r="P682" s="558">
        <v>1</v>
      </c>
      <c r="Q682" s="563">
        <v>1</v>
      </c>
      <c r="R682" s="558" t="s">
        <v>4888</v>
      </c>
      <c r="S682" s="558" t="s">
        <v>1438</v>
      </c>
      <c r="T682" s="562" t="s">
        <v>3632</v>
      </c>
      <c r="U682" s="561">
        <v>41488</v>
      </c>
      <c r="V682" s="561"/>
      <c r="W682" s="558" t="s">
        <v>1439</v>
      </c>
      <c r="X682" s="562" t="s">
        <v>1432</v>
      </c>
      <c r="Y682" s="558" t="s">
        <v>1442</v>
      </c>
      <c r="Z682" s="558" t="s">
        <v>4694</v>
      </c>
      <c r="AA682" s="558" t="s">
        <v>1444</v>
      </c>
      <c r="AB682" s="558" t="s">
        <v>4720</v>
      </c>
      <c r="AC682" s="576">
        <v>5.0000000000000001E-3</v>
      </c>
      <c r="AD682" s="578" t="s">
        <v>1432</v>
      </c>
      <c r="AE682" s="578"/>
      <c r="AF682" s="579"/>
      <c r="AG682" s="517" t="s">
        <v>3063</v>
      </c>
      <c r="AH682" s="560" t="s">
        <v>1445</v>
      </c>
      <c r="AI682" s="560">
        <v>0</v>
      </c>
      <c r="AJ682" s="560">
        <v>0</v>
      </c>
      <c r="AK682" s="560">
        <v>0</v>
      </c>
      <c r="AL682" s="560">
        <v>0</v>
      </c>
      <c r="AM682" s="560">
        <v>0</v>
      </c>
      <c r="AN682" s="560">
        <v>1</v>
      </c>
      <c r="AO682" s="560">
        <v>0</v>
      </c>
      <c r="AP682" s="560">
        <v>0</v>
      </c>
      <c r="AQ682" s="560">
        <v>0</v>
      </c>
      <c r="AR682" s="560">
        <v>0</v>
      </c>
      <c r="AS682" s="560">
        <v>0</v>
      </c>
      <c r="AT682" s="560">
        <v>0</v>
      </c>
      <c r="AU682" s="560">
        <v>1</v>
      </c>
      <c r="AV682" s="560">
        <v>0</v>
      </c>
      <c r="AW682" s="560">
        <v>0</v>
      </c>
      <c r="AX682" s="560">
        <v>0</v>
      </c>
      <c r="AY682" s="560">
        <v>0</v>
      </c>
      <c r="AZ682" s="560">
        <v>0</v>
      </c>
      <c r="BA682" s="560">
        <v>0</v>
      </c>
      <c r="BB682" s="560">
        <v>0</v>
      </c>
      <c r="BC682" s="560">
        <v>0</v>
      </c>
      <c r="BD682" s="560">
        <v>0</v>
      </c>
      <c r="BE682" s="560">
        <v>0</v>
      </c>
      <c r="BF682" s="560">
        <v>0</v>
      </c>
      <c r="BG682" s="560">
        <v>0</v>
      </c>
      <c r="BH682" s="560">
        <v>0</v>
      </c>
      <c r="BI682" s="560">
        <v>0</v>
      </c>
      <c r="BJ682" s="560">
        <v>0</v>
      </c>
      <c r="BK682" s="560">
        <v>0</v>
      </c>
      <c r="BL682" s="560">
        <v>0</v>
      </c>
      <c r="BM682" s="560">
        <v>0</v>
      </c>
      <c r="BN682" s="728"/>
      <c r="BO682" s="551">
        <v>0</v>
      </c>
      <c r="BP682" s="519">
        <v>0</v>
      </c>
      <c r="BQ682" s="553">
        <v>0.25</v>
      </c>
      <c r="BR682" s="552">
        <v>0.25</v>
      </c>
      <c r="BS682" s="552">
        <v>0.25</v>
      </c>
      <c r="BT682" s="552">
        <v>0.25</v>
      </c>
      <c r="BU682" s="529">
        <v>0</v>
      </c>
      <c r="BV682" s="519">
        <v>0</v>
      </c>
      <c r="BW682" s="519">
        <v>0</v>
      </c>
      <c r="BX682" s="519">
        <v>0</v>
      </c>
      <c r="BY682" s="519">
        <v>0</v>
      </c>
      <c r="BZ682" s="519">
        <v>0</v>
      </c>
      <c r="CA682" s="519">
        <v>0</v>
      </c>
      <c r="CB682" s="519">
        <v>0</v>
      </c>
      <c r="CC682" s="519">
        <v>0</v>
      </c>
      <c r="CD682" s="519">
        <v>0</v>
      </c>
      <c r="CE682" s="519">
        <v>0</v>
      </c>
      <c r="CF682" s="519">
        <v>0</v>
      </c>
      <c r="CG682" s="519">
        <v>0</v>
      </c>
      <c r="CH682" s="519">
        <v>0</v>
      </c>
      <c r="CI682" s="519">
        <v>0</v>
      </c>
      <c r="CJ682" s="519">
        <v>0</v>
      </c>
      <c r="CK682" s="623">
        <f t="shared" si="10"/>
        <v>1</v>
      </c>
      <c r="CL682" s="554">
        <v>1</v>
      </c>
      <c r="CM682" s="554">
        <v>1</v>
      </c>
      <c r="CN682" s="554">
        <v>1</v>
      </c>
      <c r="CO682" s="524">
        <v>4</v>
      </c>
      <c r="CP682" s="524" t="s">
        <v>1938</v>
      </c>
      <c r="CQ682" s="525" t="s">
        <v>4965</v>
      </c>
      <c r="CR682" s="584" t="s">
        <v>4965</v>
      </c>
      <c r="CS682" s="527" t="s">
        <v>4965</v>
      </c>
      <c r="CT682" s="527" t="s">
        <v>4965</v>
      </c>
      <c r="CU682" s="527" t="s">
        <v>4965</v>
      </c>
    </row>
    <row r="683" spans="1:99" s="71" customFormat="1" ht="12" customHeight="1" x14ac:dyDescent="0.2">
      <c r="A683" s="577" t="s">
        <v>1460</v>
      </c>
      <c r="B683" s="558" t="s">
        <v>4890</v>
      </c>
      <c r="C683" s="558" t="s">
        <v>1432</v>
      </c>
      <c r="D683" s="558" t="s">
        <v>1432</v>
      </c>
      <c r="E683" s="560" t="s">
        <v>4891</v>
      </c>
      <c r="F683" s="558" t="s">
        <v>1432</v>
      </c>
      <c r="G683" s="558" t="s">
        <v>4892</v>
      </c>
      <c r="H683" s="558" t="s">
        <v>3875</v>
      </c>
      <c r="I683" s="558" t="s">
        <v>4893</v>
      </c>
      <c r="J683" s="558">
        <v>528260</v>
      </c>
      <c r="K683" s="558">
        <v>174215</v>
      </c>
      <c r="L683" s="512" t="s">
        <v>3076</v>
      </c>
      <c r="M683" s="562" t="s">
        <v>1432</v>
      </c>
      <c r="N683" s="562" t="s">
        <v>1432</v>
      </c>
      <c r="O683" s="558">
        <v>0</v>
      </c>
      <c r="P683" s="558">
        <v>2</v>
      </c>
      <c r="Q683" s="563">
        <v>2</v>
      </c>
      <c r="R683" s="558" t="s">
        <v>4894</v>
      </c>
      <c r="S683" s="558" t="s">
        <v>1438</v>
      </c>
      <c r="T683" s="562" t="s">
        <v>3494</v>
      </c>
      <c r="U683" s="561">
        <v>41530</v>
      </c>
      <c r="V683" s="561"/>
      <c r="W683" s="558" t="s">
        <v>1439</v>
      </c>
      <c r="X683" s="562" t="s">
        <v>1432</v>
      </c>
      <c r="Y683" s="558" t="s">
        <v>1442</v>
      </c>
      <c r="Z683" s="558" t="s">
        <v>1443</v>
      </c>
      <c r="AA683" s="558" t="s">
        <v>1444</v>
      </c>
      <c r="AB683" s="558" t="s">
        <v>2713</v>
      </c>
      <c r="AC683" s="576">
        <v>0.218</v>
      </c>
      <c r="AD683" s="578" t="s">
        <v>1432</v>
      </c>
      <c r="AE683" s="578"/>
      <c r="AF683" s="579"/>
      <c r="AG683" s="517" t="s">
        <v>3063</v>
      </c>
      <c r="AH683" s="560" t="s">
        <v>1445</v>
      </c>
      <c r="AI683" s="587"/>
      <c r="AJ683" s="560">
        <v>0</v>
      </c>
      <c r="AK683" s="560">
        <v>0</v>
      </c>
      <c r="AL683" s="560">
        <v>0</v>
      </c>
      <c r="AM683" s="560">
        <v>0</v>
      </c>
      <c r="AN683" s="560">
        <v>0</v>
      </c>
      <c r="AO683" s="560">
        <v>0</v>
      </c>
      <c r="AP683" s="560">
        <v>0</v>
      </c>
      <c r="AQ683" s="560">
        <v>2</v>
      </c>
      <c r="AR683" s="560">
        <v>0</v>
      </c>
      <c r="AS683" s="560">
        <v>0</v>
      </c>
      <c r="AT683" s="560">
        <v>0</v>
      </c>
      <c r="AU683" s="560">
        <v>0</v>
      </c>
      <c r="AV683" s="560">
        <v>0</v>
      </c>
      <c r="AW683" s="560">
        <v>0</v>
      </c>
      <c r="AX683" s="560">
        <v>0</v>
      </c>
      <c r="AY683" s="560">
        <v>0</v>
      </c>
      <c r="AZ683" s="560">
        <v>0</v>
      </c>
      <c r="BA683" s="560">
        <v>0</v>
      </c>
      <c r="BB683" s="560">
        <v>0</v>
      </c>
      <c r="BC683" s="560">
        <v>0</v>
      </c>
      <c r="BD683" s="560">
        <v>0</v>
      </c>
      <c r="BE683" s="560">
        <v>2</v>
      </c>
      <c r="BF683" s="560">
        <v>0</v>
      </c>
      <c r="BG683" s="560">
        <v>0</v>
      </c>
      <c r="BH683" s="560">
        <v>0</v>
      </c>
      <c r="BI683" s="560">
        <v>0</v>
      </c>
      <c r="BJ683" s="560">
        <v>0</v>
      </c>
      <c r="BK683" s="560">
        <v>0</v>
      </c>
      <c r="BL683" s="560">
        <v>0</v>
      </c>
      <c r="BM683" s="560">
        <v>0</v>
      </c>
      <c r="BN683" s="550" t="s">
        <v>4490</v>
      </c>
      <c r="BO683" s="551">
        <v>0</v>
      </c>
      <c r="BP683" s="519">
        <v>0</v>
      </c>
      <c r="BQ683" s="553">
        <v>0.5</v>
      </c>
      <c r="BR683" s="552">
        <v>0.5</v>
      </c>
      <c r="BS683" s="552">
        <v>0.5</v>
      </c>
      <c r="BT683" s="552">
        <v>0.5</v>
      </c>
      <c r="BU683" s="529">
        <v>0</v>
      </c>
      <c r="BV683" s="519">
        <v>0</v>
      </c>
      <c r="BW683" s="519">
        <v>0</v>
      </c>
      <c r="BX683" s="519">
        <v>0</v>
      </c>
      <c r="BY683" s="519">
        <v>0</v>
      </c>
      <c r="BZ683" s="519">
        <v>0</v>
      </c>
      <c r="CA683" s="519">
        <v>0</v>
      </c>
      <c r="CB683" s="519">
        <v>0</v>
      </c>
      <c r="CC683" s="519">
        <v>0</v>
      </c>
      <c r="CD683" s="519">
        <v>0</v>
      </c>
      <c r="CE683" s="519">
        <v>0</v>
      </c>
      <c r="CF683" s="519">
        <v>0</v>
      </c>
      <c r="CG683" s="519">
        <v>0</v>
      </c>
      <c r="CH683" s="519">
        <v>0</v>
      </c>
      <c r="CI683" s="519">
        <v>0</v>
      </c>
      <c r="CJ683" s="519">
        <v>0</v>
      </c>
      <c r="CK683" s="623">
        <f t="shared" si="10"/>
        <v>2</v>
      </c>
      <c r="CL683" s="554">
        <v>2</v>
      </c>
      <c r="CM683" s="554">
        <v>2</v>
      </c>
      <c r="CN683" s="554">
        <v>2</v>
      </c>
      <c r="CO683" s="524">
        <v>4</v>
      </c>
      <c r="CP683" s="726"/>
      <c r="CQ683" s="525" t="s">
        <v>4965</v>
      </c>
      <c r="CR683" s="584" t="s">
        <v>4965</v>
      </c>
      <c r="CS683" s="527" t="s">
        <v>4965</v>
      </c>
      <c r="CT683" s="527" t="s">
        <v>4965</v>
      </c>
      <c r="CU683" s="527" t="s">
        <v>4965</v>
      </c>
    </row>
    <row r="684" spans="1:99" s="71" customFormat="1" ht="12" customHeight="1" x14ac:dyDescent="0.2">
      <c r="A684" s="577" t="s">
        <v>1460</v>
      </c>
      <c r="B684" s="558" t="s">
        <v>4895</v>
      </c>
      <c r="C684" s="558" t="s">
        <v>1432</v>
      </c>
      <c r="D684" s="558" t="s">
        <v>1432</v>
      </c>
      <c r="E684" s="560" t="s">
        <v>1432</v>
      </c>
      <c r="F684" s="558" t="s">
        <v>4896</v>
      </c>
      <c r="G684" s="558" t="s">
        <v>2716</v>
      </c>
      <c r="H684" s="558" t="s">
        <v>2717</v>
      </c>
      <c r="I684" s="558" t="s">
        <v>4897</v>
      </c>
      <c r="J684" s="558">
        <v>527994</v>
      </c>
      <c r="K684" s="558">
        <v>175640</v>
      </c>
      <c r="L684" s="512" t="s">
        <v>3085</v>
      </c>
      <c r="M684" s="562" t="s">
        <v>1432</v>
      </c>
      <c r="N684" s="562" t="s">
        <v>1432</v>
      </c>
      <c r="O684" s="558">
        <v>0</v>
      </c>
      <c r="P684" s="558">
        <v>1</v>
      </c>
      <c r="Q684" s="563">
        <v>1</v>
      </c>
      <c r="R684" s="558" t="s">
        <v>4898</v>
      </c>
      <c r="S684" s="558" t="s">
        <v>1438</v>
      </c>
      <c r="T684" s="562" t="s">
        <v>3930</v>
      </c>
      <c r="U684" s="561">
        <v>41586</v>
      </c>
      <c r="V684" s="561"/>
      <c r="W684" s="558" t="s">
        <v>1439</v>
      </c>
      <c r="X684" s="562" t="s">
        <v>1432</v>
      </c>
      <c r="Y684" s="558" t="s">
        <v>1442</v>
      </c>
      <c r="Z684" s="558" t="s">
        <v>1443</v>
      </c>
      <c r="AA684" s="558" t="s">
        <v>1444</v>
      </c>
      <c r="AB684" s="558" t="s">
        <v>2713</v>
      </c>
      <c r="AC684" s="576">
        <v>3.0000000000000001E-3</v>
      </c>
      <c r="AD684" s="578" t="s">
        <v>1432</v>
      </c>
      <c r="AE684" s="578"/>
      <c r="AF684" s="579"/>
      <c r="AG684" s="517" t="s">
        <v>3063</v>
      </c>
      <c r="AH684" s="560" t="s">
        <v>1445</v>
      </c>
      <c r="AI684" s="560">
        <v>0</v>
      </c>
      <c r="AJ684" s="560">
        <v>0</v>
      </c>
      <c r="AK684" s="560">
        <v>0</v>
      </c>
      <c r="AL684" s="560">
        <v>0</v>
      </c>
      <c r="AM684" s="560">
        <v>1</v>
      </c>
      <c r="AN684" s="560">
        <v>0</v>
      </c>
      <c r="AO684" s="560">
        <v>0</v>
      </c>
      <c r="AP684" s="560">
        <v>0</v>
      </c>
      <c r="AQ684" s="560">
        <v>0</v>
      </c>
      <c r="AR684" s="560">
        <v>0</v>
      </c>
      <c r="AS684" s="560">
        <v>0</v>
      </c>
      <c r="AT684" s="560">
        <v>1</v>
      </c>
      <c r="AU684" s="560">
        <v>0</v>
      </c>
      <c r="AV684" s="560">
        <v>0</v>
      </c>
      <c r="AW684" s="560">
        <v>0</v>
      </c>
      <c r="AX684" s="560">
        <v>0</v>
      </c>
      <c r="AY684" s="560">
        <v>0</v>
      </c>
      <c r="AZ684" s="560">
        <v>0</v>
      </c>
      <c r="BA684" s="560">
        <v>0</v>
      </c>
      <c r="BB684" s="560">
        <v>0</v>
      </c>
      <c r="BC684" s="560">
        <v>0</v>
      </c>
      <c r="BD684" s="560">
        <v>0</v>
      </c>
      <c r="BE684" s="560">
        <v>0</v>
      </c>
      <c r="BF684" s="560">
        <v>0</v>
      </c>
      <c r="BG684" s="560">
        <v>0</v>
      </c>
      <c r="BH684" s="560">
        <v>0</v>
      </c>
      <c r="BI684" s="560">
        <v>0</v>
      </c>
      <c r="BJ684" s="560">
        <v>0</v>
      </c>
      <c r="BK684" s="560">
        <v>0</v>
      </c>
      <c r="BL684" s="560">
        <v>0</v>
      </c>
      <c r="BM684" s="560">
        <v>0</v>
      </c>
      <c r="BN684" s="550" t="s">
        <v>4490</v>
      </c>
      <c r="BO684" s="551">
        <v>0</v>
      </c>
      <c r="BP684" s="519">
        <v>0</v>
      </c>
      <c r="BQ684" s="553">
        <v>0.25</v>
      </c>
      <c r="BR684" s="552">
        <v>0.25</v>
      </c>
      <c r="BS684" s="552">
        <v>0.25</v>
      </c>
      <c r="BT684" s="552">
        <v>0.25</v>
      </c>
      <c r="BU684" s="529">
        <v>0</v>
      </c>
      <c r="BV684" s="519">
        <v>0</v>
      </c>
      <c r="BW684" s="519">
        <v>0</v>
      </c>
      <c r="BX684" s="519">
        <v>0</v>
      </c>
      <c r="BY684" s="519">
        <v>0</v>
      </c>
      <c r="BZ684" s="519">
        <v>0</v>
      </c>
      <c r="CA684" s="519">
        <v>0</v>
      </c>
      <c r="CB684" s="519">
        <v>0</v>
      </c>
      <c r="CC684" s="519">
        <v>0</v>
      </c>
      <c r="CD684" s="519">
        <v>0</v>
      </c>
      <c r="CE684" s="519">
        <v>0</v>
      </c>
      <c r="CF684" s="519">
        <v>0</v>
      </c>
      <c r="CG684" s="519">
        <v>0</v>
      </c>
      <c r="CH684" s="519">
        <v>0</v>
      </c>
      <c r="CI684" s="519">
        <v>0</v>
      </c>
      <c r="CJ684" s="519">
        <v>0</v>
      </c>
      <c r="CK684" s="623">
        <f t="shared" si="10"/>
        <v>1</v>
      </c>
      <c r="CL684" s="554">
        <v>1</v>
      </c>
      <c r="CM684" s="554">
        <v>1</v>
      </c>
      <c r="CN684" s="554">
        <v>1</v>
      </c>
      <c r="CO684" s="524">
        <v>4</v>
      </c>
      <c r="CP684" s="726"/>
      <c r="CQ684" s="525" t="s">
        <v>4965</v>
      </c>
      <c r="CR684" s="584" t="s">
        <v>4965</v>
      </c>
      <c r="CS684" s="527" t="s">
        <v>4965</v>
      </c>
      <c r="CT684" s="527" t="s">
        <v>4965</v>
      </c>
      <c r="CU684" s="527" t="s">
        <v>4965</v>
      </c>
    </row>
    <row r="685" spans="1:99" s="71" customFormat="1" ht="12" customHeight="1" x14ac:dyDescent="0.2">
      <c r="A685" s="577" t="s">
        <v>1460</v>
      </c>
      <c r="B685" s="558" t="s">
        <v>4899</v>
      </c>
      <c r="C685" s="558" t="s">
        <v>1432</v>
      </c>
      <c r="D685" s="558" t="s">
        <v>1432</v>
      </c>
      <c r="E685" s="560" t="s">
        <v>1432</v>
      </c>
      <c r="F685" s="558" t="s">
        <v>3621</v>
      </c>
      <c r="G685" s="558" t="s">
        <v>4900</v>
      </c>
      <c r="H685" s="558" t="s">
        <v>1435</v>
      </c>
      <c r="I685" s="558" t="s">
        <v>4901</v>
      </c>
      <c r="J685" s="558">
        <v>528599</v>
      </c>
      <c r="K685" s="558">
        <v>172872</v>
      </c>
      <c r="L685" s="512" t="s">
        <v>3077</v>
      </c>
      <c r="M685" s="562" t="s">
        <v>1432</v>
      </c>
      <c r="N685" s="562" t="s">
        <v>1432</v>
      </c>
      <c r="O685" s="558">
        <v>1</v>
      </c>
      <c r="P685" s="558">
        <v>3</v>
      </c>
      <c r="Q685" s="563">
        <v>2</v>
      </c>
      <c r="R685" s="558" t="s">
        <v>4902</v>
      </c>
      <c r="S685" s="558" t="s">
        <v>1438</v>
      </c>
      <c r="T685" s="562" t="s">
        <v>3930</v>
      </c>
      <c r="U685" s="561">
        <v>41624</v>
      </c>
      <c r="V685" s="561"/>
      <c r="W685" s="558" t="s">
        <v>1439</v>
      </c>
      <c r="X685" s="562" t="s">
        <v>1432</v>
      </c>
      <c r="Y685" s="558" t="s">
        <v>1442</v>
      </c>
      <c r="Z685" s="558" t="s">
        <v>4694</v>
      </c>
      <c r="AA685" s="558" t="s">
        <v>1444</v>
      </c>
      <c r="AB685" s="558" t="s">
        <v>1454</v>
      </c>
      <c r="AC685" s="576">
        <v>1.7000000000000001E-2</v>
      </c>
      <c r="AD685" s="578" t="s">
        <v>1432</v>
      </c>
      <c r="AE685" s="578"/>
      <c r="AF685" s="579"/>
      <c r="AG685" s="517" t="s">
        <v>3063</v>
      </c>
      <c r="AH685" s="560" t="s">
        <v>1445</v>
      </c>
      <c r="AI685" s="560">
        <v>0</v>
      </c>
      <c r="AJ685" s="560">
        <v>0</v>
      </c>
      <c r="AK685" s="560">
        <v>0</v>
      </c>
      <c r="AL685" s="560">
        <v>0</v>
      </c>
      <c r="AM685" s="560">
        <v>0</v>
      </c>
      <c r="AN685" s="560">
        <v>2</v>
      </c>
      <c r="AO685" s="560">
        <v>1</v>
      </c>
      <c r="AP685" s="560">
        <v>-1</v>
      </c>
      <c r="AQ685" s="560">
        <v>0</v>
      </c>
      <c r="AR685" s="560">
        <v>0</v>
      </c>
      <c r="AS685" s="560">
        <v>0</v>
      </c>
      <c r="AT685" s="560">
        <v>0</v>
      </c>
      <c r="AU685" s="560">
        <v>2</v>
      </c>
      <c r="AV685" s="560">
        <v>1</v>
      </c>
      <c r="AW685" s="560">
        <v>0</v>
      </c>
      <c r="AX685" s="560">
        <v>0</v>
      </c>
      <c r="AY685" s="560">
        <v>0</v>
      </c>
      <c r="AZ685" s="560">
        <v>0</v>
      </c>
      <c r="BA685" s="560">
        <v>0</v>
      </c>
      <c r="BB685" s="560">
        <v>0</v>
      </c>
      <c r="BC685" s="560">
        <v>0</v>
      </c>
      <c r="BD685" s="560">
        <v>-1</v>
      </c>
      <c r="BE685" s="560">
        <v>0</v>
      </c>
      <c r="BF685" s="560">
        <v>0</v>
      </c>
      <c r="BG685" s="560">
        <v>0</v>
      </c>
      <c r="BH685" s="560">
        <v>0</v>
      </c>
      <c r="BI685" s="560">
        <v>0</v>
      </c>
      <c r="BJ685" s="560">
        <v>0</v>
      </c>
      <c r="BK685" s="560">
        <v>0</v>
      </c>
      <c r="BL685" s="560">
        <v>0</v>
      </c>
      <c r="BM685" s="560">
        <v>0</v>
      </c>
      <c r="BN685" s="550" t="s">
        <v>4490</v>
      </c>
      <c r="BO685" s="551">
        <v>0</v>
      </c>
      <c r="BP685" s="519">
        <v>0</v>
      </c>
      <c r="BQ685" s="553">
        <v>0.5</v>
      </c>
      <c r="BR685" s="552">
        <v>0.5</v>
      </c>
      <c r="BS685" s="552">
        <v>0.5</v>
      </c>
      <c r="BT685" s="552">
        <v>0.5</v>
      </c>
      <c r="BU685" s="529">
        <v>0</v>
      </c>
      <c r="BV685" s="519">
        <v>0</v>
      </c>
      <c r="BW685" s="519">
        <v>0</v>
      </c>
      <c r="BX685" s="519">
        <v>0</v>
      </c>
      <c r="BY685" s="519">
        <v>0</v>
      </c>
      <c r="BZ685" s="519">
        <v>0</v>
      </c>
      <c r="CA685" s="519">
        <v>0</v>
      </c>
      <c r="CB685" s="519">
        <v>0</v>
      </c>
      <c r="CC685" s="519">
        <v>0</v>
      </c>
      <c r="CD685" s="519">
        <v>0</v>
      </c>
      <c r="CE685" s="519">
        <v>0</v>
      </c>
      <c r="CF685" s="519">
        <v>0</v>
      </c>
      <c r="CG685" s="519">
        <v>0</v>
      </c>
      <c r="CH685" s="519">
        <v>0</v>
      </c>
      <c r="CI685" s="519">
        <v>0</v>
      </c>
      <c r="CJ685" s="519">
        <v>0</v>
      </c>
      <c r="CK685" s="623">
        <f t="shared" si="10"/>
        <v>2</v>
      </c>
      <c r="CL685" s="554">
        <v>2</v>
      </c>
      <c r="CM685" s="554">
        <v>2</v>
      </c>
      <c r="CN685" s="554">
        <v>2</v>
      </c>
      <c r="CO685" s="524">
        <v>4</v>
      </c>
      <c r="CP685" s="524" t="s">
        <v>1938</v>
      </c>
      <c r="CQ685" s="525" t="s">
        <v>4965</v>
      </c>
      <c r="CR685" s="584" t="s">
        <v>4965</v>
      </c>
      <c r="CS685" s="527" t="s">
        <v>4965</v>
      </c>
      <c r="CT685" s="527" t="s">
        <v>4965</v>
      </c>
      <c r="CU685" s="527" t="s">
        <v>4965</v>
      </c>
    </row>
    <row r="686" spans="1:99" s="71" customFormat="1" ht="12" customHeight="1" x14ac:dyDescent="0.2">
      <c r="A686" s="577" t="s">
        <v>1460</v>
      </c>
      <c r="B686" s="558" t="s">
        <v>4903</v>
      </c>
      <c r="C686" s="558" t="s">
        <v>1432</v>
      </c>
      <c r="D686" s="558" t="s">
        <v>1432</v>
      </c>
      <c r="E686" s="560" t="s">
        <v>1432</v>
      </c>
      <c r="F686" s="558" t="s">
        <v>3012</v>
      </c>
      <c r="G686" s="558" t="s">
        <v>4904</v>
      </c>
      <c r="H686" s="558" t="s">
        <v>2717</v>
      </c>
      <c r="I686" s="558" t="s">
        <v>4905</v>
      </c>
      <c r="J686" s="558">
        <v>527957</v>
      </c>
      <c r="K686" s="558">
        <v>175788</v>
      </c>
      <c r="L686" s="512" t="s">
        <v>3085</v>
      </c>
      <c r="M686" s="562" t="s">
        <v>1432</v>
      </c>
      <c r="N686" s="562" t="s">
        <v>1432</v>
      </c>
      <c r="O686" s="558">
        <v>1</v>
      </c>
      <c r="P686" s="558">
        <v>3</v>
      </c>
      <c r="Q686" s="563">
        <v>2</v>
      </c>
      <c r="R686" s="558" t="s">
        <v>4906</v>
      </c>
      <c r="S686" s="558" t="s">
        <v>1438</v>
      </c>
      <c r="T686" s="562" t="s">
        <v>4907</v>
      </c>
      <c r="U686" s="561">
        <v>41530</v>
      </c>
      <c r="V686" s="561"/>
      <c r="W686" s="558" t="s">
        <v>1439</v>
      </c>
      <c r="X686" s="562" t="s">
        <v>1432</v>
      </c>
      <c r="Y686" s="558" t="s">
        <v>1442</v>
      </c>
      <c r="Z686" s="558" t="s">
        <v>1453</v>
      </c>
      <c r="AA686" s="558" t="s">
        <v>1444</v>
      </c>
      <c r="AB686" s="558" t="s">
        <v>1454</v>
      </c>
      <c r="AC686" s="576">
        <v>1.6E-2</v>
      </c>
      <c r="AD686" s="578" t="s">
        <v>1432</v>
      </c>
      <c r="AE686" s="578"/>
      <c r="AF686" s="579"/>
      <c r="AG686" s="517" t="s">
        <v>3063</v>
      </c>
      <c r="AH686" s="560" t="s">
        <v>1445</v>
      </c>
      <c r="AI686" s="587"/>
      <c r="AJ686" s="560">
        <v>0</v>
      </c>
      <c r="AK686" s="560">
        <v>0</v>
      </c>
      <c r="AL686" s="560">
        <v>0</v>
      </c>
      <c r="AM686" s="560">
        <v>1</v>
      </c>
      <c r="AN686" s="560">
        <v>1</v>
      </c>
      <c r="AO686" s="560">
        <v>1</v>
      </c>
      <c r="AP686" s="560">
        <v>0</v>
      </c>
      <c r="AQ686" s="560">
        <v>-1</v>
      </c>
      <c r="AR686" s="560">
        <v>0</v>
      </c>
      <c r="AS686" s="560">
        <v>0</v>
      </c>
      <c r="AT686" s="560">
        <v>1</v>
      </c>
      <c r="AU686" s="560">
        <v>1</v>
      </c>
      <c r="AV686" s="560">
        <v>1</v>
      </c>
      <c r="AW686" s="560">
        <v>0</v>
      </c>
      <c r="AX686" s="560">
        <v>0</v>
      </c>
      <c r="AY686" s="560">
        <v>0</v>
      </c>
      <c r="AZ686" s="560">
        <v>0</v>
      </c>
      <c r="BA686" s="560">
        <v>0</v>
      </c>
      <c r="BB686" s="560">
        <v>0</v>
      </c>
      <c r="BC686" s="560">
        <v>0</v>
      </c>
      <c r="BD686" s="560">
        <v>0</v>
      </c>
      <c r="BE686" s="560">
        <v>-1</v>
      </c>
      <c r="BF686" s="560">
        <v>0</v>
      </c>
      <c r="BG686" s="560">
        <v>0</v>
      </c>
      <c r="BH686" s="560">
        <v>0</v>
      </c>
      <c r="BI686" s="560">
        <v>0</v>
      </c>
      <c r="BJ686" s="560">
        <v>0</v>
      </c>
      <c r="BK686" s="560">
        <v>0</v>
      </c>
      <c r="BL686" s="560">
        <v>0</v>
      </c>
      <c r="BM686" s="560">
        <v>0</v>
      </c>
      <c r="BN686" s="550" t="s">
        <v>4490</v>
      </c>
      <c r="BO686" s="551">
        <v>0</v>
      </c>
      <c r="BP686" s="519">
        <v>0</v>
      </c>
      <c r="BQ686" s="553">
        <v>0.5</v>
      </c>
      <c r="BR686" s="552">
        <v>0.5</v>
      </c>
      <c r="BS686" s="552">
        <v>0.5</v>
      </c>
      <c r="BT686" s="552">
        <v>0.5</v>
      </c>
      <c r="BU686" s="529">
        <v>0</v>
      </c>
      <c r="BV686" s="519">
        <v>0</v>
      </c>
      <c r="BW686" s="519">
        <v>0</v>
      </c>
      <c r="BX686" s="519">
        <v>0</v>
      </c>
      <c r="BY686" s="519">
        <v>0</v>
      </c>
      <c r="BZ686" s="519">
        <v>0</v>
      </c>
      <c r="CA686" s="519">
        <v>0</v>
      </c>
      <c r="CB686" s="519">
        <v>0</v>
      </c>
      <c r="CC686" s="519">
        <v>0</v>
      </c>
      <c r="CD686" s="519">
        <v>0</v>
      </c>
      <c r="CE686" s="519">
        <v>0</v>
      </c>
      <c r="CF686" s="519">
        <v>0</v>
      </c>
      <c r="CG686" s="519">
        <v>0</v>
      </c>
      <c r="CH686" s="519">
        <v>0</v>
      </c>
      <c r="CI686" s="519">
        <v>0</v>
      </c>
      <c r="CJ686" s="519">
        <v>0</v>
      </c>
      <c r="CK686" s="623">
        <f t="shared" si="10"/>
        <v>2</v>
      </c>
      <c r="CL686" s="554">
        <v>2</v>
      </c>
      <c r="CM686" s="554">
        <v>2</v>
      </c>
      <c r="CN686" s="554">
        <v>2</v>
      </c>
      <c r="CO686" s="524">
        <v>9</v>
      </c>
      <c r="CP686" s="726"/>
      <c r="CQ686" s="525" t="s">
        <v>4965</v>
      </c>
      <c r="CR686" s="584" t="s">
        <v>4965</v>
      </c>
      <c r="CS686" s="527" t="s">
        <v>4965</v>
      </c>
      <c r="CT686" s="527" t="s">
        <v>4965</v>
      </c>
      <c r="CU686" s="527" t="s">
        <v>4965</v>
      </c>
    </row>
    <row r="687" spans="1:99" s="71" customFormat="1" ht="12" customHeight="1" x14ac:dyDescent="0.2">
      <c r="A687" s="577" t="s">
        <v>1460</v>
      </c>
      <c r="B687" s="558" t="s">
        <v>4908</v>
      </c>
      <c r="C687" s="558" t="s">
        <v>1432</v>
      </c>
      <c r="D687" s="558" t="s">
        <v>1432</v>
      </c>
      <c r="E687" s="560" t="s">
        <v>4909</v>
      </c>
      <c r="F687" s="558" t="s">
        <v>3140</v>
      </c>
      <c r="G687" s="558" t="s">
        <v>2523</v>
      </c>
      <c r="H687" s="558" t="s">
        <v>2524</v>
      </c>
      <c r="I687" s="558" t="s">
        <v>4910</v>
      </c>
      <c r="J687" s="558">
        <v>529133</v>
      </c>
      <c r="K687" s="558">
        <v>170916</v>
      </c>
      <c r="L687" s="512" t="s">
        <v>3081</v>
      </c>
      <c r="M687" s="562" t="s">
        <v>1432</v>
      </c>
      <c r="N687" s="562" t="s">
        <v>1432</v>
      </c>
      <c r="O687" s="558">
        <v>0</v>
      </c>
      <c r="P687" s="558">
        <v>1</v>
      </c>
      <c r="Q687" s="563">
        <v>1</v>
      </c>
      <c r="R687" s="558" t="s">
        <v>4911</v>
      </c>
      <c r="S687" s="558" t="s">
        <v>1438</v>
      </c>
      <c r="T687" s="562" t="s">
        <v>4912</v>
      </c>
      <c r="U687" s="561">
        <v>41499</v>
      </c>
      <c r="V687" s="561"/>
      <c r="W687" s="558" t="s">
        <v>1439</v>
      </c>
      <c r="X687" s="562" t="s">
        <v>1432</v>
      </c>
      <c r="Y687" s="558" t="s">
        <v>1442</v>
      </c>
      <c r="Z687" s="558" t="s">
        <v>1443</v>
      </c>
      <c r="AA687" s="558" t="s">
        <v>1444</v>
      </c>
      <c r="AB687" s="558" t="s">
        <v>2713</v>
      </c>
      <c r="AC687" s="576">
        <v>4.2999999999999997E-2</v>
      </c>
      <c r="AD687" s="578" t="s">
        <v>1432</v>
      </c>
      <c r="AE687" s="578"/>
      <c r="AF687" s="579"/>
      <c r="AG687" s="517" t="s">
        <v>3063</v>
      </c>
      <c r="AH687" s="560" t="s">
        <v>1445</v>
      </c>
      <c r="AI687" s="587"/>
      <c r="AJ687" s="560">
        <v>0</v>
      </c>
      <c r="AK687" s="560">
        <v>0</v>
      </c>
      <c r="AL687" s="560">
        <v>0</v>
      </c>
      <c r="AM687" s="560">
        <v>1</v>
      </c>
      <c r="AN687" s="560">
        <v>0</v>
      </c>
      <c r="AO687" s="560">
        <v>0</v>
      </c>
      <c r="AP687" s="560">
        <v>0</v>
      </c>
      <c r="AQ687" s="560">
        <v>0</v>
      </c>
      <c r="AR687" s="560">
        <v>0</v>
      </c>
      <c r="AS687" s="560">
        <v>0</v>
      </c>
      <c r="AT687" s="560">
        <v>0</v>
      </c>
      <c r="AU687" s="560">
        <v>0</v>
      </c>
      <c r="AV687" s="560">
        <v>0</v>
      </c>
      <c r="AW687" s="560">
        <v>0</v>
      </c>
      <c r="AX687" s="560">
        <v>0</v>
      </c>
      <c r="AY687" s="560">
        <v>0</v>
      </c>
      <c r="AZ687" s="560">
        <v>0</v>
      </c>
      <c r="BA687" s="560">
        <v>1</v>
      </c>
      <c r="BB687" s="560">
        <v>0</v>
      </c>
      <c r="BC687" s="560">
        <v>0</v>
      </c>
      <c r="BD687" s="560">
        <v>0</v>
      </c>
      <c r="BE687" s="560">
        <v>0</v>
      </c>
      <c r="BF687" s="560">
        <v>0</v>
      </c>
      <c r="BG687" s="560">
        <v>0</v>
      </c>
      <c r="BH687" s="560">
        <v>0</v>
      </c>
      <c r="BI687" s="560">
        <v>0</v>
      </c>
      <c r="BJ687" s="560">
        <v>0</v>
      </c>
      <c r="BK687" s="560">
        <v>0</v>
      </c>
      <c r="BL687" s="560">
        <v>0</v>
      </c>
      <c r="BM687" s="560">
        <v>0</v>
      </c>
      <c r="BN687" s="550" t="s">
        <v>4490</v>
      </c>
      <c r="BO687" s="551">
        <v>0</v>
      </c>
      <c r="BP687" s="519">
        <v>0</v>
      </c>
      <c r="BQ687" s="553">
        <v>0.25</v>
      </c>
      <c r="BR687" s="552">
        <v>0.25</v>
      </c>
      <c r="BS687" s="552">
        <v>0.25</v>
      </c>
      <c r="BT687" s="552">
        <v>0.25</v>
      </c>
      <c r="BU687" s="529">
        <v>0</v>
      </c>
      <c r="BV687" s="519">
        <v>0</v>
      </c>
      <c r="BW687" s="519">
        <v>0</v>
      </c>
      <c r="BX687" s="519">
        <v>0</v>
      </c>
      <c r="BY687" s="519">
        <v>0</v>
      </c>
      <c r="BZ687" s="519">
        <v>0</v>
      </c>
      <c r="CA687" s="519">
        <v>0</v>
      </c>
      <c r="CB687" s="519">
        <v>0</v>
      </c>
      <c r="CC687" s="519">
        <v>0</v>
      </c>
      <c r="CD687" s="519">
        <v>0</v>
      </c>
      <c r="CE687" s="519">
        <v>0</v>
      </c>
      <c r="CF687" s="519">
        <v>0</v>
      </c>
      <c r="CG687" s="519">
        <v>0</v>
      </c>
      <c r="CH687" s="519">
        <v>0</v>
      </c>
      <c r="CI687" s="519">
        <v>0</v>
      </c>
      <c r="CJ687" s="519">
        <v>0</v>
      </c>
      <c r="CK687" s="623">
        <f t="shared" si="10"/>
        <v>1</v>
      </c>
      <c r="CL687" s="554">
        <v>1</v>
      </c>
      <c r="CM687" s="554">
        <v>1</v>
      </c>
      <c r="CN687" s="554">
        <v>1</v>
      </c>
      <c r="CO687" s="524">
        <v>4</v>
      </c>
      <c r="CP687" s="726"/>
      <c r="CQ687" s="525" t="s">
        <v>4965</v>
      </c>
      <c r="CR687" s="584" t="s">
        <v>4965</v>
      </c>
      <c r="CS687" s="527" t="s">
        <v>4965</v>
      </c>
      <c r="CT687" s="527" t="s">
        <v>4965</v>
      </c>
      <c r="CU687" s="527" t="s">
        <v>4965</v>
      </c>
    </row>
    <row r="688" spans="1:99" s="71" customFormat="1" ht="12" customHeight="1" x14ac:dyDescent="0.2">
      <c r="A688" s="577" t="s">
        <v>1460</v>
      </c>
      <c r="B688" s="558" t="s">
        <v>4913</v>
      </c>
      <c r="C688" s="558" t="s">
        <v>1432</v>
      </c>
      <c r="D688" s="558" t="s">
        <v>1432</v>
      </c>
      <c r="E688" s="560" t="s">
        <v>1432</v>
      </c>
      <c r="F688" s="558" t="s">
        <v>3906</v>
      </c>
      <c r="G688" s="558" t="s">
        <v>4914</v>
      </c>
      <c r="H688" s="558" t="s">
        <v>2717</v>
      </c>
      <c r="I688" s="558" t="s">
        <v>4915</v>
      </c>
      <c r="J688" s="558">
        <v>527828</v>
      </c>
      <c r="K688" s="558">
        <v>174334</v>
      </c>
      <c r="L688" s="512" t="s">
        <v>3084</v>
      </c>
      <c r="M688" s="562" t="s">
        <v>1432</v>
      </c>
      <c r="N688" s="562" t="s">
        <v>1432</v>
      </c>
      <c r="O688" s="558">
        <v>2</v>
      </c>
      <c r="P688" s="558">
        <v>1</v>
      </c>
      <c r="Q688" s="563">
        <v>-1</v>
      </c>
      <c r="R688" s="558" t="s">
        <v>4916</v>
      </c>
      <c r="S688" s="558" t="s">
        <v>1438</v>
      </c>
      <c r="T688" s="562" t="s">
        <v>2420</v>
      </c>
      <c r="U688" s="561">
        <v>41628</v>
      </c>
      <c r="V688" s="561"/>
      <c r="W688" s="558" t="s">
        <v>1439</v>
      </c>
      <c r="X688" s="562" t="s">
        <v>1432</v>
      </c>
      <c r="Y688" s="558" t="s">
        <v>1442</v>
      </c>
      <c r="Z688" s="558" t="s">
        <v>4694</v>
      </c>
      <c r="AA688" s="558" t="s">
        <v>1444</v>
      </c>
      <c r="AB688" s="558" t="s">
        <v>4207</v>
      </c>
      <c r="AC688" s="576">
        <v>2.3E-2</v>
      </c>
      <c r="AD688" s="578" t="s">
        <v>1432</v>
      </c>
      <c r="AE688" s="578"/>
      <c r="AF688" s="579"/>
      <c r="AG688" s="517" t="s">
        <v>3063</v>
      </c>
      <c r="AH688" s="560" t="s">
        <v>1445</v>
      </c>
      <c r="AI688" s="560">
        <v>0</v>
      </c>
      <c r="AJ688" s="560">
        <v>0</v>
      </c>
      <c r="AK688" s="560">
        <v>0</v>
      </c>
      <c r="AL688" s="560">
        <v>0</v>
      </c>
      <c r="AM688" s="560">
        <v>-1</v>
      </c>
      <c r="AN688" s="560">
        <v>0</v>
      </c>
      <c r="AO688" s="560">
        <v>0</v>
      </c>
      <c r="AP688" s="560">
        <v>0</v>
      </c>
      <c r="AQ688" s="560">
        <v>0</v>
      </c>
      <c r="AR688" s="560">
        <v>0</v>
      </c>
      <c r="AS688" s="560">
        <v>0</v>
      </c>
      <c r="AT688" s="560">
        <v>-1</v>
      </c>
      <c r="AU688" s="560">
        <v>0</v>
      </c>
      <c r="AV688" s="560">
        <v>0</v>
      </c>
      <c r="AW688" s="560">
        <v>0</v>
      </c>
      <c r="AX688" s="560">
        <v>-1</v>
      </c>
      <c r="AY688" s="560">
        <v>0</v>
      </c>
      <c r="AZ688" s="560">
        <v>0</v>
      </c>
      <c r="BA688" s="560">
        <v>0</v>
      </c>
      <c r="BB688" s="560">
        <v>0</v>
      </c>
      <c r="BC688" s="560">
        <v>0</v>
      </c>
      <c r="BD688" s="560">
        <v>0</v>
      </c>
      <c r="BE688" s="560">
        <v>1</v>
      </c>
      <c r="BF688" s="560">
        <v>0</v>
      </c>
      <c r="BG688" s="560">
        <v>0</v>
      </c>
      <c r="BH688" s="560">
        <v>0</v>
      </c>
      <c r="BI688" s="560">
        <v>0</v>
      </c>
      <c r="BJ688" s="560">
        <v>0</v>
      </c>
      <c r="BK688" s="560">
        <v>0</v>
      </c>
      <c r="BL688" s="560">
        <v>0</v>
      </c>
      <c r="BM688" s="560">
        <v>0</v>
      </c>
      <c r="BN688" s="550" t="s">
        <v>4490</v>
      </c>
      <c r="BO688" s="551">
        <v>0</v>
      </c>
      <c r="BP688" s="519">
        <v>0</v>
      </c>
      <c r="BQ688" s="553">
        <v>-0.25</v>
      </c>
      <c r="BR688" s="552">
        <v>-0.25</v>
      </c>
      <c r="BS688" s="552">
        <v>-0.25</v>
      </c>
      <c r="BT688" s="552">
        <v>-0.25</v>
      </c>
      <c r="BU688" s="529">
        <v>0</v>
      </c>
      <c r="BV688" s="519">
        <v>0</v>
      </c>
      <c r="BW688" s="519">
        <v>0</v>
      </c>
      <c r="BX688" s="519">
        <v>0</v>
      </c>
      <c r="BY688" s="519">
        <v>0</v>
      </c>
      <c r="BZ688" s="519">
        <v>0</v>
      </c>
      <c r="CA688" s="519">
        <v>0</v>
      </c>
      <c r="CB688" s="519">
        <v>0</v>
      </c>
      <c r="CC688" s="519">
        <v>0</v>
      </c>
      <c r="CD688" s="519">
        <v>0</v>
      </c>
      <c r="CE688" s="519">
        <v>0</v>
      </c>
      <c r="CF688" s="519">
        <v>0</v>
      </c>
      <c r="CG688" s="519">
        <v>0</v>
      </c>
      <c r="CH688" s="519">
        <v>0</v>
      </c>
      <c r="CI688" s="519">
        <v>0</v>
      </c>
      <c r="CJ688" s="519">
        <v>0</v>
      </c>
      <c r="CK688" s="623">
        <f t="shared" si="10"/>
        <v>-1</v>
      </c>
      <c r="CL688" s="554">
        <v>-1</v>
      </c>
      <c r="CM688" s="554">
        <v>-1</v>
      </c>
      <c r="CN688" s="554">
        <v>-1</v>
      </c>
      <c r="CO688" s="524">
        <v>4</v>
      </c>
      <c r="CP688" s="726"/>
      <c r="CQ688" s="525" t="s">
        <v>4965</v>
      </c>
      <c r="CR688" s="584" t="s">
        <v>4965</v>
      </c>
      <c r="CS688" s="527" t="s">
        <v>4965</v>
      </c>
      <c r="CT688" s="527" t="s">
        <v>4965</v>
      </c>
      <c r="CU688" s="527" t="s">
        <v>4965</v>
      </c>
    </row>
    <row r="689" spans="1:99" s="71" customFormat="1" ht="12" customHeight="1" x14ac:dyDescent="0.2">
      <c r="A689" s="577" t="s">
        <v>1460</v>
      </c>
      <c r="B689" s="558" t="s">
        <v>4917</v>
      </c>
      <c r="C689" s="558" t="s">
        <v>1432</v>
      </c>
      <c r="D689" s="558" t="s">
        <v>1432</v>
      </c>
      <c r="E689" s="560" t="s">
        <v>4918</v>
      </c>
      <c r="F689" s="558" t="s">
        <v>1492</v>
      </c>
      <c r="G689" s="558" t="s">
        <v>1493</v>
      </c>
      <c r="H689" s="558" t="s">
        <v>1458</v>
      </c>
      <c r="I689" s="558" t="s">
        <v>1494</v>
      </c>
      <c r="J689" s="558">
        <v>524588</v>
      </c>
      <c r="K689" s="558">
        <v>175331</v>
      </c>
      <c r="L689" s="512" t="s">
        <v>3088</v>
      </c>
      <c r="M689" s="562" t="s">
        <v>1432</v>
      </c>
      <c r="N689" s="562" t="s">
        <v>1432</v>
      </c>
      <c r="O689" s="558">
        <v>0</v>
      </c>
      <c r="P689" s="558">
        <v>1</v>
      </c>
      <c r="Q689" s="563">
        <v>1</v>
      </c>
      <c r="R689" s="558" t="s">
        <v>4919</v>
      </c>
      <c r="S689" s="558" t="s">
        <v>1438</v>
      </c>
      <c r="T689" s="562" t="s">
        <v>2233</v>
      </c>
      <c r="U689" s="561">
        <v>41586</v>
      </c>
      <c r="V689" s="561"/>
      <c r="W689" s="558" t="s">
        <v>1439</v>
      </c>
      <c r="X689" s="562" t="s">
        <v>1432</v>
      </c>
      <c r="Y689" s="558" t="s">
        <v>1442</v>
      </c>
      <c r="Z689" s="558" t="s">
        <v>4694</v>
      </c>
      <c r="AA689" s="558" t="s">
        <v>1444</v>
      </c>
      <c r="AB689" s="558" t="s">
        <v>4720</v>
      </c>
      <c r="AC689" s="576">
        <v>2E-3</v>
      </c>
      <c r="AD689" s="578" t="s">
        <v>1432</v>
      </c>
      <c r="AE689" s="578"/>
      <c r="AF689" s="579"/>
      <c r="AG689" s="517" t="s">
        <v>3063</v>
      </c>
      <c r="AH689" s="560" t="s">
        <v>1445</v>
      </c>
      <c r="AI689" s="587"/>
      <c r="AJ689" s="560">
        <v>0</v>
      </c>
      <c r="AK689" s="560">
        <v>0</v>
      </c>
      <c r="AL689" s="560">
        <v>0</v>
      </c>
      <c r="AM689" s="560">
        <v>0</v>
      </c>
      <c r="AN689" s="560">
        <v>1</v>
      </c>
      <c r="AO689" s="560">
        <v>0</v>
      </c>
      <c r="AP689" s="560">
        <v>0</v>
      </c>
      <c r="AQ689" s="560">
        <v>0</v>
      </c>
      <c r="AR689" s="560">
        <v>0</v>
      </c>
      <c r="AS689" s="560">
        <v>0</v>
      </c>
      <c r="AT689" s="560">
        <v>0</v>
      </c>
      <c r="AU689" s="560">
        <v>1</v>
      </c>
      <c r="AV689" s="560">
        <v>0</v>
      </c>
      <c r="AW689" s="560">
        <v>0</v>
      </c>
      <c r="AX689" s="560">
        <v>0</v>
      </c>
      <c r="AY689" s="560">
        <v>0</v>
      </c>
      <c r="AZ689" s="560">
        <v>0</v>
      </c>
      <c r="BA689" s="560">
        <v>0</v>
      </c>
      <c r="BB689" s="560">
        <v>0</v>
      </c>
      <c r="BC689" s="560">
        <v>0</v>
      </c>
      <c r="BD689" s="560">
        <v>0</v>
      </c>
      <c r="BE689" s="560">
        <v>0</v>
      </c>
      <c r="BF689" s="560">
        <v>0</v>
      </c>
      <c r="BG689" s="560">
        <v>0</v>
      </c>
      <c r="BH689" s="560">
        <v>0</v>
      </c>
      <c r="BI689" s="560">
        <v>0</v>
      </c>
      <c r="BJ689" s="560">
        <v>0</v>
      </c>
      <c r="BK689" s="560">
        <v>0</v>
      </c>
      <c r="BL689" s="560">
        <v>0</v>
      </c>
      <c r="BM689" s="560">
        <v>0</v>
      </c>
      <c r="BN689" s="550" t="s">
        <v>4490</v>
      </c>
      <c r="BO689" s="551">
        <v>0</v>
      </c>
      <c r="BP689" s="519">
        <v>0</v>
      </c>
      <c r="BQ689" s="553">
        <v>0.25</v>
      </c>
      <c r="BR689" s="552">
        <v>0.25</v>
      </c>
      <c r="BS689" s="552">
        <v>0.25</v>
      </c>
      <c r="BT689" s="552">
        <v>0.25</v>
      </c>
      <c r="BU689" s="529">
        <v>0</v>
      </c>
      <c r="BV689" s="519">
        <v>0</v>
      </c>
      <c r="BW689" s="519">
        <v>0</v>
      </c>
      <c r="BX689" s="519">
        <v>0</v>
      </c>
      <c r="BY689" s="519">
        <v>0</v>
      </c>
      <c r="BZ689" s="519">
        <v>0</v>
      </c>
      <c r="CA689" s="519">
        <v>0</v>
      </c>
      <c r="CB689" s="519">
        <v>0</v>
      </c>
      <c r="CC689" s="519">
        <v>0</v>
      </c>
      <c r="CD689" s="519">
        <v>0</v>
      </c>
      <c r="CE689" s="519">
        <v>0</v>
      </c>
      <c r="CF689" s="519">
        <v>0</v>
      </c>
      <c r="CG689" s="519">
        <v>0</v>
      </c>
      <c r="CH689" s="519">
        <v>0</v>
      </c>
      <c r="CI689" s="519">
        <v>0</v>
      </c>
      <c r="CJ689" s="519">
        <v>0</v>
      </c>
      <c r="CK689" s="623">
        <f t="shared" si="10"/>
        <v>1</v>
      </c>
      <c r="CL689" s="554">
        <v>1</v>
      </c>
      <c r="CM689" s="554">
        <v>1</v>
      </c>
      <c r="CN689" s="554">
        <v>1</v>
      </c>
      <c r="CO689" s="524">
        <v>4</v>
      </c>
      <c r="CP689" s="726"/>
      <c r="CQ689" s="525" t="s">
        <v>4965</v>
      </c>
      <c r="CR689" s="584" t="s">
        <v>4965</v>
      </c>
      <c r="CS689" s="527" t="s">
        <v>4965</v>
      </c>
      <c r="CT689" s="527" t="s">
        <v>4965</v>
      </c>
      <c r="CU689" s="527" t="s">
        <v>4965</v>
      </c>
    </row>
    <row r="690" spans="1:99" s="71" customFormat="1" ht="12" customHeight="1" x14ac:dyDescent="0.2">
      <c r="A690" s="577" t="s">
        <v>1460</v>
      </c>
      <c r="B690" s="558" t="s">
        <v>4920</v>
      </c>
      <c r="C690" s="558" t="s">
        <v>1432</v>
      </c>
      <c r="D690" s="558" t="s">
        <v>1432</v>
      </c>
      <c r="E690" s="560" t="s">
        <v>4921</v>
      </c>
      <c r="F690" s="558" t="s">
        <v>3813</v>
      </c>
      <c r="G690" s="558" t="s">
        <v>4922</v>
      </c>
      <c r="H690" s="558" t="s">
        <v>1885</v>
      </c>
      <c r="I690" s="558" t="s">
        <v>4923</v>
      </c>
      <c r="J690" s="558">
        <v>525799</v>
      </c>
      <c r="K690" s="558">
        <v>173125</v>
      </c>
      <c r="L690" s="512" t="s">
        <v>3078</v>
      </c>
      <c r="M690" s="562" t="s">
        <v>1432</v>
      </c>
      <c r="N690" s="562" t="s">
        <v>1432</v>
      </c>
      <c r="O690" s="558">
        <v>0</v>
      </c>
      <c r="P690" s="558">
        <v>0</v>
      </c>
      <c r="Q690" s="563">
        <v>0</v>
      </c>
      <c r="R690" s="558" t="s">
        <v>4924</v>
      </c>
      <c r="S690" s="558" t="s">
        <v>1438</v>
      </c>
      <c r="T690" s="562" t="s">
        <v>4925</v>
      </c>
      <c r="U690" s="561">
        <v>41557</v>
      </c>
      <c r="V690" s="561"/>
      <c r="W690" s="558" t="s">
        <v>1439</v>
      </c>
      <c r="X690" s="562" t="s">
        <v>1432</v>
      </c>
      <c r="Y690" s="558" t="s">
        <v>1442</v>
      </c>
      <c r="Z690" s="558" t="s">
        <v>1443</v>
      </c>
      <c r="AA690" s="558" t="s">
        <v>1444</v>
      </c>
      <c r="AB690" s="558" t="s">
        <v>2713</v>
      </c>
      <c r="AC690" s="576"/>
      <c r="AD690" s="578" t="s">
        <v>1432</v>
      </c>
      <c r="AE690" s="578"/>
      <c r="AF690" s="579"/>
      <c r="AG690" s="517" t="s">
        <v>3063</v>
      </c>
      <c r="AH690" s="560" t="s">
        <v>1445</v>
      </c>
      <c r="AI690" s="560">
        <v>0</v>
      </c>
      <c r="AJ690" s="560">
        <v>0</v>
      </c>
      <c r="AK690" s="560">
        <v>0</v>
      </c>
      <c r="AL690" s="560">
        <v>0</v>
      </c>
      <c r="AM690" s="560">
        <v>0</v>
      </c>
      <c r="AN690" s="560">
        <v>0</v>
      </c>
      <c r="AO690" s="560">
        <v>0</v>
      </c>
      <c r="AP690" s="560">
        <v>0</v>
      </c>
      <c r="AQ690" s="560">
        <v>0</v>
      </c>
      <c r="AR690" s="560">
        <v>0</v>
      </c>
      <c r="AS690" s="560">
        <v>0</v>
      </c>
      <c r="AT690" s="560">
        <v>0</v>
      </c>
      <c r="AU690" s="560">
        <v>0</v>
      </c>
      <c r="AV690" s="560">
        <v>0</v>
      </c>
      <c r="AW690" s="560">
        <v>0</v>
      </c>
      <c r="AX690" s="560">
        <v>0</v>
      </c>
      <c r="AY690" s="560">
        <v>0</v>
      </c>
      <c r="AZ690" s="560">
        <v>0</v>
      </c>
      <c r="BA690" s="560">
        <v>0</v>
      </c>
      <c r="BB690" s="560">
        <v>0</v>
      </c>
      <c r="BC690" s="560">
        <v>0</v>
      </c>
      <c r="BD690" s="560">
        <v>0</v>
      </c>
      <c r="BE690" s="560">
        <v>0</v>
      </c>
      <c r="BF690" s="560">
        <v>0</v>
      </c>
      <c r="BG690" s="560">
        <v>0</v>
      </c>
      <c r="BH690" s="560">
        <v>0</v>
      </c>
      <c r="BI690" s="560">
        <v>0</v>
      </c>
      <c r="BJ690" s="560">
        <v>0</v>
      </c>
      <c r="BK690" s="560">
        <v>0</v>
      </c>
      <c r="BL690" s="560">
        <v>0</v>
      </c>
      <c r="BM690" s="560">
        <v>0</v>
      </c>
      <c r="BN690" s="728"/>
      <c r="BO690" s="518">
        <v>0</v>
      </c>
      <c r="BP690" s="519">
        <v>0</v>
      </c>
      <c r="BQ690" s="528">
        <v>0</v>
      </c>
      <c r="BR690" s="519">
        <v>0</v>
      </c>
      <c r="BS690" s="519">
        <v>0</v>
      </c>
      <c r="BT690" s="519">
        <v>0</v>
      </c>
      <c r="BU690" s="529">
        <v>0</v>
      </c>
      <c r="BV690" s="519">
        <v>0</v>
      </c>
      <c r="BW690" s="519">
        <v>0</v>
      </c>
      <c r="BX690" s="519">
        <v>0</v>
      </c>
      <c r="BY690" s="519">
        <v>0</v>
      </c>
      <c r="BZ690" s="519">
        <v>0</v>
      </c>
      <c r="CA690" s="519">
        <v>0</v>
      </c>
      <c r="CB690" s="519">
        <v>0</v>
      </c>
      <c r="CC690" s="519">
        <v>0</v>
      </c>
      <c r="CD690" s="519">
        <v>0</v>
      </c>
      <c r="CE690" s="519">
        <v>0</v>
      </c>
      <c r="CF690" s="519">
        <v>0</v>
      </c>
      <c r="CG690" s="519">
        <v>0</v>
      </c>
      <c r="CH690" s="519">
        <v>0</v>
      </c>
      <c r="CI690" s="519">
        <v>0</v>
      </c>
      <c r="CJ690" s="519">
        <v>0</v>
      </c>
      <c r="CK690" s="623">
        <f t="shared" si="10"/>
        <v>0</v>
      </c>
      <c r="CL690" s="523">
        <v>0</v>
      </c>
      <c r="CM690" s="523">
        <v>0</v>
      </c>
      <c r="CN690" s="523">
        <v>0</v>
      </c>
      <c r="CO690" s="524">
        <v>4</v>
      </c>
      <c r="CP690" s="726"/>
      <c r="CQ690" s="525" t="s">
        <v>4965</v>
      </c>
      <c r="CR690" s="584" t="s">
        <v>4965</v>
      </c>
      <c r="CS690" s="527" t="s">
        <v>4965</v>
      </c>
      <c r="CT690" s="527" t="s">
        <v>4965</v>
      </c>
      <c r="CU690" s="531" t="s">
        <v>1938</v>
      </c>
    </row>
    <row r="691" spans="1:99" s="71" customFormat="1" ht="12" customHeight="1" x14ac:dyDescent="0.2">
      <c r="A691" s="577" t="s">
        <v>1460</v>
      </c>
      <c r="B691" s="558" t="s">
        <v>4926</v>
      </c>
      <c r="C691" s="558" t="s">
        <v>1432</v>
      </c>
      <c r="D691" s="558" t="s">
        <v>1432</v>
      </c>
      <c r="E691" s="560" t="s">
        <v>1432</v>
      </c>
      <c r="F691" s="558" t="s">
        <v>4927</v>
      </c>
      <c r="G691" s="558" t="s">
        <v>2513</v>
      </c>
      <c r="H691" s="558" t="s">
        <v>2717</v>
      </c>
      <c r="I691" s="558" t="s">
        <v>173</v>
      </c>
      <c r="J691" s="558">
        <v>526820</v>
      </c>
      <c r="K691" s="558">
        <v>176155</v>
      </c>
      <c r="L691" s="512" t="s">
        <v>4766</v>
      </c>
      <c r="M691" s="562" t="s">
        <v>1432</v>
      </c>
      <c r="N691" s="562" t="s">
        <v>1432</v>
      </c>
      <c r="O691" s="558">
        <v>0</v>
      </c>
      <c r="P691" s="558">
        <v>6</v>
      </c>
      <c r="Q691" s="563">
        <v>6</v>
      </c>
      <c r="R691" s="558" t="s">
        <v>4180</v>
      </c>
      <c r="S691" s="558" t="s">
        <v>1154</v>
      </c>
      <c r="T691" s="562" t="s">
        <v>4774</v>
      </c>
      <c r="U691" s="561">
        <v>41562</v>
      </c>
      <c r="V691" s="561"/>
      <c r="W691" s="558" t="s">
        <v>1439</v>
      </c>
      <c r="X691" s="562" t="s">
        <v>1432</v>
      </c>
      <c r="Y691" s="558" t="s">
        <v>1442</v>
      </c>
      <c r="Z691" s="558" t="s">
        <v>1443</v>
      </c>
      <c r="AA691" s="558" t="s">
        <v>1443</v>
      </c>
      <c r="AB691" s="558" t="s">
        <v>1444</v>
      </c>
      <c r="AC691" s="576">
        <v>1.9E-2</v>
      </c>
      <c r="AD691" s="578" t="s">
        <v>1432</v>
      </c>
      <c r="AE691" s="578"/>
      <c r="AF691" s="579"/>
      <c r="AG691" s="517" t="s">
        <v>628</v>
      </c>
      <c r="AH691" s="560" t="s">
        <v>3904</v>
      </c>
      <c r="AI691" s="560">
        <v>0</v>
      </c>
      <c r="AJ691" s="560">
        <v>2</v>
      </c>
      <c r="AK691" s="560">
        <v>6</v>
      </c>
      <c r="AL691" s="560">
        <v>0</v>
      </c>
      <c r="AM691" s="560">
        <v>3</v>
      </c>
      <c r="AN691" s="560">
        <v>3</v>
      </c>
      <c r="AO691" s="560">
        <v>0</v>
      </c>
      <c r="AP691" s="560">
        <v>0</v>
      </c>
      <c r="AQ691" s="560">
        <v>0</v>
      </c>
      <c r="AR691" s="560">
        <v>0</v>
      </c>
      <c r="AS691" s="560">
        <v>0</v>
      </c>
      <c r="AT691" s="560">
        <v>3</v>
      </c>
      <c r="AU691" s="560">
        <v>3</v>
      </c>
      <c r="AV691" s="560">
        <v>0</v>
      </c>
      <c r="AW691" s="560">
        <v>0</v>
      </c>
      <c r="AX691" s="560">
        <v>0</v>
      </c>
      <c r="AY691" s="560">
        <v>0</v>
      </c>
      <c r="AZ691" s="560">
        <v>0</v>
      </c>
      <c r="BA691" s="560">
        <v>0</v>
      </c>
      <c r="BB691" s="560">
        <v>0</v>
      </c>
      <c r="BC691" s="560">
        <v>0</v>
      </c>
      <c r="BD691" s="560">
        <v>0</v>
      </c>
      <c r="BE691" s="560">
        <v>0</v>
      </c>
      <c r="BF691" s="560">
        <v>0</v>
      </c>
      <c r="BG691" s="560">
        <v>0</v>
      </c>
      <c r="BH691" s="560">
        <v>0</v>
      </c>
      <c r="BI691" s="560">
        <v>0</v>
      </c>
      <c r="BJ691" s="560">
        <v>0</v>
      </c>
      <c r="BK691" s="560">
        <v>0</v>
      </c>
      <c r="BL691" s="560">
        <v>0</v>
      </c>
      <c r="BM691" s="560">
        <v>0</v>
      </c>
      <c r="BN691" s="550" t="s">
        <v>4490</v>
      </c>
      <c r="BO691" s="551">
        <v>0</v>
      </c>
      <c r="BP691" s="519">
        <v>0</v>
      </c>
      <c r="BQ691" s="528">
        <v>0</v>
      </c>
      <c r="BR691" s="519">
        <v>0</v>
      </c>
      <c r="BS691" s="552">
        <v>2</v>
      </c>
      <c r="BT691" s="552">
        <v>2</v>
      </c>
      <c r="BU691" s="582">
        <v>2</v>
      </c>
      <c r="BV691" s="519">
        <v>0</v>
      </c>
      <c r="BW691" s="519">
        <v>0</v>
      </c>
      <c r="BX691" s="519">
        <v>0</v>
      </c>
      <c r="BY691" s="519">
        <v>0</v>
      </c>
      <c r="BZ691" s="519">
        <v>0</v>
      </c>
      <c r="CA691" s="519">
        <v>0</v>
      </c>
      <c r="CB691" s="519">
        <v>0</v>
      </c>
      <c r="CC691" s="519">
        <v>0</v>
      </c>
      <c r="CD691" s="519">
        <v>0</v>
      </c>
      <c r="CE691" s="519">
        <v>0</v>
      </c>
      <c r="CF691" s="519">
        <v>0</v>
      </c>
      <c r="CG691" s="519">
        <v>0</v>
      </c>
      <c r="CH691" s="519">
        <v>0</v>
      </c>
      <c r="CI691" s="519">
        <v>0</v>
      </c>
      <c r="CJ691" s="519">
        <v>0</v>
      </c>
      <c r="CK691" s="623">
        <f t="shared" si="10"/>
        <v>6</v>
      </c>
      <c r="CL691" s="554">
        <v>6</v>
      </c>
      <c r="CM691" s="554">
        <v>6</v>
      </c>
      <c r="CN691" s="554">
        <v>6</v>
      </c>
      <c r="CO691" s="524">
        <v>5</v>
      </c>
      <c r="CP691" s="726"/>
      <c r="CQ691" s="525" t="s">
        <v>4965</v>
      </c>
      <c r="CR691" s="584" t="s">
        <v>4965</v>
      </c>
      <c r="CS691" s="527" t="s">
        <v>4965</v>
      </c>
      <c r="CT691" s="527" t="s">
        <v>4965</v>
      </c>
      <c r="CU691" s="527" t="s">
        <v>4965</v>
      </c>
    </row>
    <row r="692" spans="1:99" s="71" customFormat="1" ht="12" customHeight="1" x14ac:dyDescent="0.2">
      <c r="A692" s="577" t="s">
        <v>1460</v>
      </c>
      <c r="B692" s="558" t="s">
        <v>4926</v>
      </c>
      <c r="C692" s="558" t="s">
        <v>1432</v>
      </c>
      <c r="D692" s="558" t="s">
        <v>1432</v>
      </c>
      <c r="E692" s="560" t="s">
        <v>1432</v>
      </c>
      <c r="F692" s="558" t="s">
        <v>4927</v>
      </c>
      <c r="G692" s="558" t="s">
        <v>2513</v>
      </c>
      <c r="H692" s="558" t="s">
        <v>2717</v>
      </c>
      <c r="I692" s="558" t="s">
        <v>173</v>
      </c>
      <c r="J692" s="558">
        <v>526820</v>
      </c>
      <c r="K692" s="558">
        <v>176155</v>
      </c>
      <c r="L692" s="512" t="s">
        <v>4766</v>
      </c>
      <c r="M692" s="562" t="s">
        <v>1432</v>
      </c>
      <c r="N692" s="562" t="s">
        <v>1432</v>
      </c>
      <c r="O692" s="558">
        <v>0</v>
      </c>
      <c r="P692" s="558">
        <v>23</v>
      </c>
      <c r="Q692" s="563">
        <v>23</v>
      </c>
      <c r="R692" s="558" t="s">
        <v>4180</v>
      </c>
      <c r="S692" s="558" t="s">
        <v>1154</v>
      </c>
      <c r="T692" s="562" t="s">
        <v>4774</v>
      </c>
      <c r="U692" s="561">
        <v>41562</v>
      </c>
      <c r="V692" s="561"/>
      <c r="W692" s="558" t="s">
        <v>1439</v>
      </c>
      <c r="X692" s="562" t="s">
        <v>1432</v>
      </c>
      <c r="Y692" s="558" t="s">
        <v>1442</v>
      </c>
      <c r="Z692" s="558" t="s">
        <v>1443</v>
      </c>
      <c r="AA692" s="558" t="s">
        <v>1444</v>
      </c>
      <c r="AB692" s="558" t="s">
        <v>2713</v>
      </c>
      <c r="AC692" s="576">
        <v>5.7000000000000002E-2</v>
      </c>
      <c r="AD692" s="578" t="s">
        <v>1432</v>
      </c>
      <c r="AE692" s="578"/>
      <c r="AF692" s="579"/>
      <c r="AG692" s="517" t="s">
        <v>3063</v>
      </c>
      <c r="AH692" s="560" t="s">
        <v>1445</v>
      </c>
      <c r="AI692" s="560">
        <v>0</v>
      </c>
      <c r="AJ692" s="560">
        <v>0</v>
      </c>
      <c r="AK692" s="560">
        <v>23</v>
      </c>
      <c r="AL692" s="560">
        <v>0</v>
      </c>
      <c r="AM692" s="560">
        <v>6</v>
      </c>
      <c r="AN692" s="560">
        <v>14</v>
      </c>
      <c r="AO692" s="560">
        <v>3</v>
      </c>
      <c r="AP692" s="560">
        <v>0</v>
      </c>
      <c r="AQ692" s="560">
        <v>0</v>
      </c>
      <c r="AR692" s="560">
        <v>0</v>
      </c>
      <c r="AS692" s="560">
        <v>0</v>
      </c>
      <c r="AT692" s="560">
        <v>6</v>
      </c>
      <c r="AU692" s="560">
        <v>14</v>
      </c>
      <c r="AV692" s="560">
        <v>3</v>
      </c>
      <c r="AW692" s="560">
        <v>0</v>
      </c>
      <c r="AX692" s="560">
        <v>0</v>
      </c>
      <c r="AY692" s="560">
        <v>0</v>
      </c>
      <c r="AZ692" s="560">
        <v>0</v>
      </c>
      <c r="BA692" s="560">
        <v>0</v>
      </c>
      <c r="BB692" s="560">
        <v>0</v>
      </c>
      <c r="BC692" s="560">
        <v>0</v>
      </c>
      <c r="BD692" s="560">
        <v>0</v>
      </c>
      <c r="BE692" s="560">
        <v>0</v>
      </c>
      <c r="BF692" s="560">
        <v>0</v>
      </c>
      <c r="BG692" s="560">
        <v>0</v>
      </c>
      <c r="BH692" s="560">
        <v>0</v>
      </c>
      <c r="BI692" s="560">
        <v>0</v>
      </c>
      <c r="BJ692" s="560">
        <v>0</v>
      </c>
      <c r="BK692" s="560">
        <v>0</v>
      </c>
      <c r="BL692" s="560">
        <v>0</v>
      </c>
      <c r="BM692" s="560">
        <v>0</v>
      </c>
      <c r="BN692" s="550" t="s">
        <v>4490</v>
      </c>
      <c r="BO692" s="551">
        <v>0</v>
      </c>
      <c r="BP692" s="519">
        <v>0</v>
      </c>
      <c r="BQ692" s="528">
        <v>0</v>
      </c>
      <c r="BR692" s="519">
        <v>0</v>
      </c>
      <c r="BS692" s="552">
        <v>7.666666666666667</v>
      </c>
      <c r="BT692" s="552">
        <v>7.666666666666667</v>
      </c>
      <c r="BU692" s="582">
        <v>7.666666666666667</v>
      </c>
      <c r="BV692" s="519">
        <v>0</v>
      </c>
      <c r="BW692" s="519">
        <v>0</v>
      </c>
      <c r="BX692" s="519">
        <v>0</v>
      </c>
      <c r="BY692" s="519">
        <v>0</v>
      </c>
      <c r="BZ692" s="519">
        <v>0</v>
      </c>
      <c r="CA692" s="519">
        <v>0</v>
      </c>
      <c r="CB692" s="519">
        <v>0</v>
      </c>
      <c r="CC692" s="519">
        <v>0</v>
      </c>
      <c r="CD692" s="519">
        <v>0</v>
      </c>
      <c r="CE692" s="519">
        <v>0</v>
      </c>
      <c r="CF692" s="519">
        <v>0</v>
      </c>
      <c r="CG692" s="519">
        <v>0</v>
      </c>
      <c r="CH692" s="519">
        <v>0</v>
      </c>
      <c r="CI692" s="519">
        <v>0</v>
      </c>
      <c r="CJ692" s="519">
        <v>0</v>
      </c>
      <c r="CK692" s="623">
        <f t="shared" si="10"/>
        <v>23</v>
      </c>
      <c r="CL692" s="554">
        <v>23</v>
      </c>
      <c r="CM692" s="554">
        <v>23</v>
      </c>
      <c r="CN692" s="554">
        <v>23</v>
      </c>
      <c r="CO692" s="524">
        <v>5</v>
      </c>
      <c r="CP692" s="726"/>
      <c r="CQ692" s="525" t="s">
        <v>4965</v>
      </c>
      <c r="CR692" s="584" t="s">
        <v>4965</v>
      </c>
      <c r="CS692" s="527" t="s">
        <v>4965</v>
      </c>
      <c r="CT692" s="527" t="s">
        <v>4965</v>
      </c>
      <c r="CU692" s="527" t="s">
        <v>4965</v>
      </c>
    </row>
    <row r="693" spans="1:99" s="71" customFormat="1" ht="12" customHeight="1" x14ac:dyDescent="0.2">
      <c r="A693" s="577" t="s">
        <v>1460</v>
      </c>
      <c r="B693" s="558" t="s">
        <v>4181</v>
      </c>
      <c r="C693" s="558" t="s">
        <v>1432</v>
      </c>
      <c r="D693" s="558" t="s">
        <v>1432</v>
      </c>
      <c r="E693" s="560" t="s">
        <v>4182</v>
      </c>
      <c r="F693" s="558" t="s">
        <v>3906</v>
      </c>
      <c r="G693" s="558" t="s">
        <v>4183</v>
      </c>
      <c r="H693" s="558" t="s">
        <v>1458</v>
      </c>
      <c r="I693" s="558" t="s">
        <v>4184</v>
      </c>
      <c r="J693" s="558">
        <v>522303</v>
      </c>
      <c r="K693" s="558">
        <v>175364</v>
      </c>
      <c r="L693" s="512" t="s">
        <v>521</v>
      </c>
      <c r="M693" s="562" t="s">
        <v>1432</v>
      </c>
      <c r="N693" s="562" t="s">
        <v>1432</v>
      </c>
      <c r="O693" s="558">
        <v>0</v>
      </c>
      <c r="P693" s="558">
        <v>2</v>
      </c>
      <c r="Q693" s="563">
        <v>2</v>
      </c>
      <c r="R693" s="558" t="s">
        <v>4185</v>
      </c>
      <c r="S693" s="558" t="s">
        <v>1438</v>
      </c>
      <c r="T693" s="562" t="s">
        <v>4186</v>
      </c>
      <c r="U693" s="561">
        <v>41521</v>
      </c>
      <c r="V693" s="561"/>
      <c r="W693" s="558" t="s">
        <v>1439</v>
      </c>
      <c r="X693" s="562" t="s">
        <v>1432</v>
      </c>
      <c r="Y693" s="558" t="s">
        <v>4687</v>
      </c>
      <c r="Z693" s="558" t="s">
        <v>1443</v>
      </c>
      <c r="AA693" s="558" t="s">
        <v>1444</v>
      </c>
      <c r="AB693" s="558" t="s">
        <v>2713</v>
      </c>
      <c r="AC693" s="576">
        <v>0.13400000000000001</v>
      </c>
      <c r="AD693" s="578" t="s">
        <v>1432</v>
      </c>
      <c r="AE693" s="578"/>
      <c r="AF693" s="579"/>
      <c r="AG693" s="517" t="s">
        <v>3063</v>
      </c>
      <c r="AH693" s="560" t="s">
        <v>1445</v>
      </c>
      <c r="AI693" s="560">
        <v>0</v>
      </c>
      <c r="AJ693" s="560">
        <v>0</v>
      </c>
      <c r="AK693" s="560">
        <v>0</v>
      </c>
      <c r="AL693" s="560">
        <v>0</v>
      </c>
      <c r="AM693" s="560">
        <v>0</v>
      </c>
      <c r="AN693" s="560">
        <v>0</v>
      </c>
      <c r="AO693" s="560">
        <v>0</v>
      </c>
      <c r="AP693" s="560">
        <v>0</v>
      </c>
      <c r="AQ693" s="560">
        <v>2</v>
      </c>
      <c r="AR693" s="560">
        <v>0</v>
      </c>
      <c r="AS693" s="560">
        <v>0</v>
      </c>
      <c r="AT693" s="560">
        <v>0</v>
      </c>
      <c r="AU693" s="560">
        <v>0</v>
      </c>
      <c r="AV693" s="560">
        <v>0</v>
      </c>
      <c r="AW693" s="560">
        <v>0</v>
      </c>
      <c r="AX693" s="560">
        <v>0</v>
      </c>
      <c r="AY693" s="560">
        <v>0</v>
      </c>
      <c r="AZ693" s="560">
        <v>0</v>
      </c>
      <c r="BA693" s="560">
        <v>0</v>
      </c>
      <c r="BB693" s="560">
        <v>0</v>
      </c>
      <c r="BC693" s="560">
        <v>0</v>
      </c>
      <c r="BD693" s="560">
        <v>0</v>
      </c>
      <c r="BE693" s="560">
        <v>2</v>
      </c>
      <c r="BF693" s="560">
        <v>0</v>
      </c>
      <c r="BG693" s="560">
        <v>0</v>
      </c>
      <c r="BH693" s="560">
        <v>0</v>
      </c>
      <c r="BI693" s="560">
        <v>0</v>
      </c>
      <c r="BJ693" s="560">
        <v>0</v>
      </c>
      <c r="BK693" s="560">
        <v>0</v>
      </c>
      <c r="BL693" s="560">
        <v>0</v>
      </c>
      <c r="BM693" s="560">
        <v>0</v>
      </c>
      <c r="BN693" s="550" t="s">
        <v>4490</v>
      </c>
      <c r="BO693" s="551">
        <v>0</v>
      </c>
      <c r="BP693" s="519">
        <v>0</v>
      </c>
      <c r="BQ693" s="553">
        <v>0.5</v>
      </c>
      <c r="BR693" s="552">
        <v>0.5</v>
      </c>
      <c r="BS693" s="552">
        <v>0.5</v>
      </c>
      <c r="BT693" s="552">
        <v>0.5</v>
      </c>
      <c r="BU693" s="529">
        <v>0</v>
      </c>
      <c r="BV693" s="519">
        <v>0</v>
      </c>
      <c r="BW693" s="519">
        <v>0</v>
      </c>
      <c r="BX693" s="519">
        <v>0</v>
      </c>
      <c r="BY693" s="519">
        <v>0</v>
      </c>
      <c r="BZ693" s="519">
        <v>0</v>
      </c>
      <c r="CA693" s="519">
        <v>0</v>
      </c>
      <c r="CB693" s="519">
        <v>0</v>
      </c>
      <c r="CC693" s="519">
        <v>0</v>
      </c>
      <c r="CD693" s="519">
        <v>0</v>
      </c>
      <c r="CE693" s="519">
        <v>0</v>
      </c>
      <c r="CF693" s="519">
        <v>0</v>
      </c>
      <c r="CG693" s="519">
        <v>0</v>
      </c>
      <c r="CH693" s="519">
        <v>0</v>
      </c>
      <c r="CI693" s="519">
        <v>0</v>
      </c>
      <c r="CJ693" s="519">
        <v>0</v>
      </c>
      <c r="CK693" s="623">
        <f t="shared" si="10"/>
        <v>2</v>
      </c>
      <c r="CL693" s="554">
        <v>2</v>
      </c>
      <c r="CM693" s="554">
        <v>2</v>
      </c>
      <c r="CN693" s="554">
        <v>2</v>
      </c>
      <c r="CO693" s="524">
        <v>4</v>
      </c>
      <c r="CP693" s="726"/>
      <c r="CQ693" s="525" t="s">
        <v>4965</v>
      </c>
      <c r="CR693" s="584" t="s">
        <v>4965</v>
      </c>
      <c r="CS693" s="527" t="s">
        <v>4965</v>
      </c>
      <c r="CT693" s="527" t="s">
        <v>4965</v>
      </c>
      <c r="CU693" s="527" t="s">
        <v>4965</v>
      </c>
    </row>
    <row r="694" spans="1:99" s="71" customFormat="1" ht="12" customHeight="1" x14ac:dyDescent="0.2">
      <c r="A694" s="577" t="s">
        <v>1460</v>
      </c>
      <c r="B694" s="558" t="s">
        <v>4187</v>
      </c>
      <c r="C694" s="558" t="s">
        <v>1432</v>
      </c>
      <c r="D694" s="559" t="s">
        <v>4781</v>
      </c>
      <c r="E694" s="560" t="s">
        <v>1432</v>
      </c>
      <c r="F694" s="558" t="s">
        <v>4188</v>
      </c>
      <c r="G694" s="558" t="s">
        <v>872</v>
      </c>
      <c r="H694" s="558" t="s">
        <v>2717</v>
      </c>
      <c r="I694" s="558" t="s">
        <v>4189</v>
      </c>
      <c r="J694" s="558">
        <v>527585</v>
      </c>
      <c r="K694" s="558">
        <v>176783</v>
      </c>
      <c r="L694" s="512" t="s">
        <v>4766</v>
      </c>
      <c r="M694" s="562" t="s">
        <v>1432</v>
      </c>
      <c r="N694" s="562" t="s">
        <v>1432</v>
      </c>
      <c r="O694" s="558">
        <v>3</v>
      </c>
      <c r="P694" s="558">
        <v>1</v>
      </c>
      <c r="Q694" s="563">
        <v>-2</v>
      </c>
      <c r="R694" s="558" t="s">
        <v>4190</v>
      </c>
      <c r="S694" s="558" t="s">
        <v>1438</v>
      </c>
      <c r="T694" s="562" t="s">
        <v>3494</v>
      </c>
      <c r="U694" s="561">
        <v>41582</v>
      </c>
      <c r="V694" s="561"/>
      <c r="W694" s="558" t="s">
        <v>1439</v>
      </c>
      <c r="X694" s="562" t="s">
        <v>1432</v>
      </c>
      <c r="Y694" s="558" t="s">
        <v>1442</v>
      </c>
      <c r="Z694" s="558" t="s">
        <v>4694</v>
      </c>
      <c r="AA694" s="558" t="s">
        <v>1444</v>
      </c>
      <c r="AB694" s="558" t="s">
        <v>4207</v>
      </c>
      <c r="AC694" s="576">
        <v>2.4E-2</v>
      </c>
      <c r="AD694" s="578" t="s">
        <v>1432</v>
      </c>
      <c r="AE694" s="578"/>
      <c r="AF694" s="579"/>
      <c r="AG694" s="517" t="s">
        <v>3063</v>
      </c>
      <c r="AH694" s="560" t="s">
        <v>1445</v>
      </c>
      <c r="AI694" s="560">
        <v>0</v>
      </c>
      <c r="AJ694" s="560">
        <v>0</v>
      </c>
      <c r="AK694" s="560">
        <v>0</v>
      </c>
      <c r="AL694" s="560">
        <v>0</v>
      </c>
      <c r="AM694" s="560">
        <v>-1</v>
      </c>
      <c r="AN694" s="560">
        <v>-2</v>
      </c>
      <c r="AO694" s="560">
        <v>0</v>
      </c>
      <c r="AP694" s="560">
        <v>1</v>
      </c>
      <c r="AQ694" s="560">
        <v>0</v>
      </c>
      <c r="AR694" s="560">
        <v>0</v>
      </c>
      <c r="AS694" s="560">
        <v>0</v>
      </c>
      <c r="AT694" s="560">
        <v>-1</v>
      </c>
      <c r="AU694" s="560">
        <v>-2</v>
      </c>
      <c r="AV694" s="560">
        <v>0</v>
      </c>
      <c r="AW694" s="560">
        <v>0</v>
      </c>
      <c r="AX694" s="560">
        <v>0</v>
      </c>
      <c r="AY694" s="560">
        <v>0</v>
      </c>
      <c r="AZ694" s="560">
        <v>0</v>
      </c>
      <c r="BA694" s="560">
        <v>0</v>
      </c>
      <c r="BB694" s="560">
        <v>0</v>
      </c>
      <c r="BC694" s="560">
        <v>0</v>
      </c>
      <c r="BD694" s="560">
        <v>1</v>
      </c>
      <c r="BE694" s="560">
        <v>0</v>
      </c>
      <c r="BF694" s="560">
        <v>0</v>
      </c>
      <c r="BG694" s="560">
        <v>0</v>
      </c>
      <c r="BH694" s="560">
        <v>0</v>
      </c>
      <c r="BI694" s="560">
        <v>0</v>
      </c>
      <c r="BJ694" s="560">
        <v>0</v>
      </c>
      <c r="BK694" s="560">
        <v>0</v>
      </c>
      <c r="BL694" s="560">
        <v>0</v>
      </c>
      <c r="BM694" s="560">
        <v>0</v>
      </c>
      <c r="BN694" s="550" t="s">
        <v>4490</v>
      </c>
      <c r="BO694" s="551">
        <v>0</v>
      </c>
      <c r="BP694" s="519">
        <v>0</v>
      </c>
      <c r="BQ694" s="553">
        <v>-0.5</v>
      </c>
      <c r="BR694" s="552">
        <v>-0.5</v>
      </c>
      <c r="BS694" s="552">
        <v>-0.5</v>
      </c>
      <c r="BT694" s="552">
        <v>-0.5</v>
      </c>
      <c r="BU694" s="529">
        <v>0</v>
      </c>
      <c r="BV694" s="519">
        <v>0</v>
      </c>
      <c r="BW694" s="519">
        <v>0</v>
      </c>
      <c r="BX694" s="519">
        <v>0</v>
      </c>
      <c r="BY694" s="519">
        <v>0</v>
      </c>
      <c r="BZ694" s="519">
        <v>0</v>
      </c>
      <c r="CA694" s="519">
        <v>0</v>
      </c>
      <c r="CB694" s="519">
        <v>0</v>
      </c>
      <c r="CC694" s="519">
        <v>0</v>
      </c>
      <c r="CD694" s="519">
        <v>0</v>
      </c>
      <c r="CE694" s="519">
        <v>0</v>
      </c>
      <c r="CF694" s="519">
        <v>0</v>
      </c>
      <c r="CG694" s="519">
        <v>0</v>
      </c>
      <c r="CH694" s="519">
        <v>0</v>
      </c>
      <c r="CI694" s="519">
        <v>0</v>
      </c>
      <c r="CJ694" s="519">
        <v>0</v>
      </c>
      <c r="CK694" s="623">
        <f t="shared" si="10"/>
        <v>-2</v>
      </c>
      <c r="CL694" s="554">
        <v>-2</v>
      </c>
      <c r="CM694" s="554">
        <v>-2</v>
      </c>
      <c r="CN694" s="554">
        <v>-2</v>
      </c>
      <c r="CO694" s="524">
        <v>4</v>
      </c>
      <c r="CP694" s="726"/>
      <c r="CQ694" s="525" t="s">
        <v>4965</v>
      </c>
      <c r="CR694" s="584" t="s">
        <v>4965</v>
      </c>
      <c r="CS694" s="527" t="s">
        <v>4965</v>
      </c>
      <c r="CT694" s="527" t="s">
        <v>4965</v>
      </c>
      <c r="CU694" s="527" t="s">
        <v>4965</v>
      </c>
    </row>
    <row r="695" spans="1:99" s="71" customFormat="1" ht="12" customHeight="1" x14ac:dyDescent="0.2">
      <c r="A695" s="577" t="s">
        <v>1460</v>
      </c>
      <c r="B695" s="558" t="s">
        <v>4848</v>
      </c>
      <c r="C695" s="558" t="s">
        <v>1432</v>
      </c>
      <c r="D695" s="558" t="s">
        <v>1432</v>
      </c>
      <c r="E695" s="560" t="s">
        <v>4849</v>
      </c>
      <c r="F695" s="558" t="s">
        <v>4850</v>
      </c>
      <c r="G695" s="558" t="s">
        <v>3535</v>
      </c>
      <c r="H695" s="558" t="s">
        <v>3875</v>
      </c>
      <c r="I695" s="558" t="s">
        <v>4851</v>
      </c>
      <c r="J695" s="558">
        <v>528703</v>
      </c>
      <c r="K695" s="558">
        <v>173099</v>
      </c>
      <c r="L695" s="512" t="s">
        <v>3083</v>
      </c>
      <c r="M695" s="562" t="s">
        <v>1432</v>
      </c>
      <c r="N695" s="562" t="s">
        <v>1432</v>
      </c>
      <c r="O695" s="558">
        <v>0</v>
      </c>
      <c r="P695" s="558">
        <v>1</v>
      </c>
      <c r="Q695" s="563">
        <v>1</v>
      </c>
      <c r="R695" s="558" t="s">
        <v>2853</v>
      </c>
      <c r="S695" s="558" t="s">
        <v>1438</v>
      </c>
      <c r="T695" s="562" t="s">
        <v>2854</v>
      </c>
      <c r="U695" s="561">
        <v>41843</v>
      </c>
      <c r="V695" s="561" t="s">
        <v>1938</v>
      </c>
      <c r="W695" s="558" t="s">
        <v>1439</v>
      </c>
      <c r="X695" s="562" t="s">
        <v>1432</v>
      </c>
      <c r="Y695" s="558" t="s">
        <v>1442</v>
      </c>
      <c r="Z695" s="558" t="s">
        <v>1443</v>
      </c>
      <c r="AA695" s="558" t="s">
        <v>1444</v>
      </c>
      <c r="AB695" s="558" t="s">
        <v>2713</v>
      </c>
      <c r="AC695" s="576">
        <v>8.9999999999999993E-3</v>
      </c>
      <c r="AD695" s="578" t="s">
        <v>1432</v>
      </c>
      <c r="AE695" s="578"/>
      <c r="AF695" s="579"/>
      <c r="AG695" s="517" t="s">
        <v>3063</v>
      </c>
      <c r="AH695" s="560" t="s">
        <v>1445</v>
      </c>
      <c r="AI695" s="560">
        <v>0</v>
      </c>
      <c r="AJ695" s="560">
        <v>0</v>
      </c>
      <c r="AK695" s="560">
        <v>0</v>
      </c>
      <c r="AL695" s="560">
        <v>0</v>
      </c>
      <c r="AM695" s="560">
        <v>0</v>
      </c>
      <c r="AN695" s="560">
        <v>1</v>
      </c>
      <c r="AO695" s="560">
        <v>0</v>
      </c>
      <c r="AP695" s="560">
        <v>0</v>
      </c>
      <c r="AQ695" s="560">
        <v>0</v>
      </c>
      <c r="AR695" s="560">
        <v>0</v>
      </c>
      <c r="AS695" s="560">
        <v>0</v>
      </c>
      <c r="AT695" s="560">
        <v>0</v>
      </c>
      <c r="AU695" s="560">
        <v>1</v>
      </c>
      <c r="AV695" s="560">
        <v>0</v>
      </c>
      <c r="AW695" s="560">
        <v>0</v>
      </c>
      <c r="AX695" s="560">
        <v>0</v>
      </c>
      <c r="AY695" s="560">
        <v>0</v>
      </c>
      <c r="AZ695" s="560">
        <v>0</v>
      </c>
      <c r="BA695" s="560">
        <v>0</v>
      </c>
      <c r="BB695" s="560">
        <v>0</v>
      </c>
      <c r="BC695" s="560">
        <v>0</v>
      </c>
      <c r="BD695" s="560">
        <v>0</v>
      </c>
      <c r="BE695" s="560">
        <v>0</v>
      </c>
      <c r="BF695" s="560">
        <v>0</v>
      </c>
      <c r="BG695" s="560">
        <v>0</v>
      </c>
      <c r="BH695" s="560">
        <v>0</v>
      </c>
      <c r="BI695" s="560">
        <v>0</v>
      </c>
      <c r="BJ695" s="560">
        <v>0</v>
      </c>
      <c r="BK695" s="560">
        <v>0</v>
      </c>
      <c r="BL695" s="560">
        <v>0</v>
      </c>
      <c r="BM695" s="560">
        <v>0</v>
      </c>
      <c r="BN695" s="550" t="s">
        <v>4490</v>
      </c>
      <c r="BO695" s="551">
        <v>0</v>
      </c>
      <c r="BP695" s="519">
        <v>0</v>
      </c>
      <c r="BQ695" s="553">
        <v>0.25</v>
      </c>
      <c r="BR695" s="552">
        <v>0.25</v>
      </c>
      <c r="BS695" s="552">
        <v>0.25</v>
      </c>
      <c r="BT695" s="552">
        <v>0.25</v>
      </c>
      <c r="BU695" s="529">
        <v>0</v>
      </c>
      <c r="BV695" s="519">
        <v>0</v>
      </c>
      <c r="BW695" s="519">
        <v>0</v>
      </c>
      <c r="BX695" s="519">
        <v>0</v>
      </c>
      <c r="BY695" s="519">
        <v>0</v>
      </c>
      <c r="BZ695" s="519">
        <v>0</v>
      </c>
      <c r="CA695" s="519">
        <v>0</v>
      </c>
      <c r="CB695" s="519">
        <v>0</v>
      </c>
      <c r="CC695" s="519">
        <v>0</v>
      </c>
      <c r="CD695" s="519">
        <v>0</v>
      </c>
      <c r="CE695" s="519">
        <v>0</v>
      </c>
      <c r="CF695" s="519">
        <v>0</v>
      </c>
      <c r="CG695" s="519">
        <v>0</v>
      </c>
      <c r="CH695" s="519">
        <v>0</v>
      </c>
      <c r="CI695" s="519">
        <v>0</v>
      </c>
      <c r="CJ695" s="519">
        <v>0</v>
      </c>
      <c r="CK695" s="623">
        <f t="shared" si="10"/>
        <v>1</v>
      </c>
      <c r="CL695" s="554">
        <v>1</v>
      </c>
      <c r="CM695" s="554">
        <v>1</v>
      </c>
      <c r="CN695" s="554">
        <v>1</v>
      </c>
      <c r="CO695" s="524">
        <v>4</v>
      </c>
      <c r="CP695" s="726"/>
      <c r="CQ695" s="525" t="s">
        <v>4965</v>
      </c>
      <c r="CR695" s="584" t="s">
        <v>4965</v>
      </c>
      <c r="CS695" s="527" t="s">
        <v>4965</v>
      </c>
      <c r="CT695" s="527" t="s">
        <v>4965</v>
      </c>
      <c r="CU695" s="527" t="s">
        <v>4965</v>
      </c>
    </row>
    <row r="696" spans="1:99" s="71" customFormat="1" ht="12" customHeight="1" x14ac:dyDescent="0.2">
      <c r="A696" s="577" t="s">
        <v>1460</v>
      </c>
      <c r="B696" s="558" t="s">
        <v>2855</v>
      </c>
      <c r="C696" s="558" t="s">
        <v>1432</v>
      </c>
      <c r="D696" s="558" t="s">
        <v>1432</v>
      </c>
      <c r="E696" s="560" t="s">
        <v>1432</v>
      </c>
      <c r="F696" s="558" t="s">
        <v>1709</v>
      </c>
      <c r="G696" s="558" t="s">
        <v>5046</v>
      </c>
      <c r="H696" s="558" t="s">
        <v>3875</v>
      </c>
      <c r="I696" s="558" t="s">
        <v>2582</v>
      </c>
      <c r="J696" s="558">
        <v>528668</v>
      </c>
      <c r="K696" s="558">
        <v>173560</v>
      </c>
      <c r="L696" s="512" t="s">
        <v>3076</v>
      </c>
      <c r="M696" s="562" t="s">
        <v>1432</v>
      </c>
      <c r="N696" s="562" t="s">
        <v>1432</v>
      </c>
      <c r="O696" s="558">
        <v>0</v>
      </c>
      <c r="P696" s="558">
        <v>1</v>
      </c>
      <c r="Q696" s="563">
        <v>1</v>
      </c>
      <c r="R696" s="558" t="s">
        <v>2856</v>
      </c>
      <c r="S696" s="558" t="s">
        <v>1438</v>
      </c>
      <c r="T696" s="562" t="s">
        <v>1957</v>
      </c>
      <c r="U696" s="561">
        <v>41561</v>
      </c>
      <c r="V696" s="561"/>
      <c r="W696" s="558" t="s">
        <v>1439</v>
      </c>
      <c r="X696" s="562" t="s">
        <v>1432</v>
      </c>
      <c r="Y696" s="558" t="s">
        <v>1442</v>
      </c>
      <c r="Z696" s="558" t="s">
        <v>4694</v>
      </c>
      <c r="AA696" s="558" t="s">
        <v>1444</v>
      </c>
      <c r="AB696" s="558" t="s">
        <v>1136</v>
      </c>
      <c r="AC696" s="576">
        <v>3.0000000000000001E-3</v>
      </c>
      <c r="AD696" s="578" t="s">
        <v>1432</v>
      </c>
      <c r="AE696" s="578"/>
      <c r="AF696" s="579"/>
      <c r="AG696" s="517" t="s">
        <v>3063</v>
      </c>
      <c r="AH696" s="560" t="s">
        <v>1445</v>
      </c>
      <c r="AI696" s="587"/>
      <c r="AJ696" s="560">
        <v>0</v>
      </c>
      <c r="AK696" s="560">
        <v>0</v>
      </c>
      <c r="AL696" s="560">
        <v>1</v>
      </c>
      <c r="AM696" s="560">
        <v>0</v>
      </c>
      <c r="AN696" s="560">
        <v>0</v>
      </c>
      <c r="AO696" s="560">
        <v>0</v>
      </c>
      <c r="AP696" s="560">
        <v>0</v>
      </c>
      <c r="AQ696" s="560">
        <v>0</v>
      </c>
      <c r="AR696" s="560">
        <v>0</v>
      </c>
      <c r="AS696" s="560">
        <v>1</v>
      </c>
      <c r="AT696" s="560">
        <v>0</v>
      </c>
      <c r="AU696" s="560">
        <v>0</v>
      </c>
      <c r="AV696" s="560">
        <v>0</v>
      </c>
      <c r="AW696" s="560">
        <v>0</v>
      </c>
      <c r="AX696" s="560">
        <v>0</v>
      </c>
      <c r="AY696" s="560">
        <v>0</v>
      </c>
      <c r="AZ696" s="560">
        <v>0</v>
      </c>
      <c r="BA696" s="560">
        <v>0</v>
      </c>
      <c r="BB696" s="560">
        <v>0</v>
      </c>
      <c r="BC696" s="560">
        <v>0</v>
      </c>
      <c r="BD696" s="560">
        <v>0</v>
      </c>
      <c r="BE696" s="560">
        <v>0</v>
      </c>
      <c r="BF696" s="560">
        <v>0</v>
      </c>
      <c r="BG696" s="560">
        <v>0</v>
      </c>
      <c r="BH696" s="560">
        <v>0</v>
      </c>
      <c r="BI696" s="560">
        <v>0</v>
      </c>
      <c r="BJ696" s="560">
        <v>0</v>
      </c>
      <c r="BK696" s="560">
        <v>0</v>
      </c>
      <c r="BL696" s="560">
        <v>0</v>
      </c>
      <c r="BM696" s="560">
        <v>0</v>
      </c>
      <c r="BN696" s="550" t="s">
        <v>4490</v>
      </c>
      <c r="BO696" s="551">
        <v>0</v>
      </c>
      <c r="BP696" s="519">
        <v>0</v>
      </c>
      <c r="BQ696" s="553">
        <v>0.25</v>
      </c>
      <c r="BR696" s="552">
        <v>0.25</v>
      </c>
      <c r="BS696" s="552">
        <v>0.25</v>
      </c>
      <c r="BT696" s="552">
        <v>0.25</v>
      </c>
      <c r="BU696" s="529">
        <v>0</v>
      </c>
      <c r="BV696" s="519">
        <v>0</v>
      </c>
      <c r="BW696" s="519">
        <v>0</v>
      </c>
      <c r="BX696" s="519">
        <v>0</v>
      </c>
      <c r="BY696" s="519">
        <v>0</v>
      </c>
      <c r="BZ696" s="519">
        <v>0</v>
      </c>
      <c r="CA696" s="519">
        <v>0</v>
      </c>
      <c r="CB696" s="519">
        <v>0</v>
      </c>
      <c r="CC696" s="519">
        <v>0</v>
      </c>
      <c r="CD696" s="519">
        <v>0</v>
      </c>
      <c r="CE696" s="519">
        <v>0</v>
      </c>
      <c r="CF696" s="519">
        <v>0</v>
      </c>
      <c r="CG696" s="519">
        <v>0</v>
      </c>
      <c r="CH696" s="519">
        <v>0</v>
      </c>
      <c r="CI696" s="519">
        <v>0</v>
      </c>
      <c r="CJ696" s="519">
        <v>0</v>
      </c>
      <c r="CK696" s="623">
        <f t="shared" si="10"/>
        <v>1</v>
      </c>
      <c r="CL696" s="554">
        <v>1</v>
      </c>
      <c r="CM696" s="554">
        <v>1</v>
      </c>
      <c r="CN696" s="554">
        <v>1</v>
      </c>
      <c r="CO696" s="524">
        <v>4</v>
      </c>
      <c r="CP696" s="726"/>
      <c r="CQ696" s="530" t="s">
        <v>4767</v>
      </c>
      <c r="CR696" s="584" t="s">
        <v>4965</v>
      </c>
      <c r="CS696" s="527" t="s">
        <v>4965</v>
      </c>
      <c r="CT696" s="527" t="s">
        <v>4965</v>
      </c>
      <c r="CU696" s="527" t="s">
        <v>4965</v>
      </c>
    </row>
    <row r="697" spans="1:99" s="71" customFormat="1" ht="12" customHeight="1" x14ac:dyDescent="0.2">
      <c r="A697" s="577" t="s">
        <v>1460</v>
      </c>
      <c r="B697" s="558" t="s">
        <v>2857</v>
      </c>
      <c r="C697" s="558" t="s">
        <v>1432</v>
      </c>
      <c r="D697" s="558" t="s">
        <v>1432</v>
      </c>
      <c r="E697" s="560" t="s">
        <v>2858</v>
      </c>
      <c r="F697" s="558" t="s">
        <v>431</v>
      </c>
      <c r="G697" s="558" t="s">
        <v>1385</v>
      </c>
      <c r="H697" s="558" t="s">
        <v>1458</v>
      </c>
      <c r="I697" s="558" t="s">
        <v>2859</v>
      </c>
      <c r="J697" s="558">
        <v>524120</v>
      </c>
      <c r="K697" s="558">
        <v>175611</v>
      </c>
      <c r="L697" s="512" t="s">
        <v>3088</v>
      </c>
      <c r="M697" s="562" t="s">
        <v>1432</v>
      </c>
      <c r="N697" s="562" t="s">
        <v>1432</v>
      </c>
      <c r="O697" s="558">
        <v>0</v>
      </c>
      <c r="P697" s="558">
        <v>1</v>
      </c>
      <c r="Q697" s="563">
        <v>1</v>
      </c>
      <c r="R697" s="558" t="s">
        <v>2860</v>
      </c>
      <c r="S697" s="558" t="s">
        <v>3187</v>
      </c>
      <c r="T697" s="562" t="s">
        <v>3887</v>
      </c>
      <c r="U697" s="561">
        <v>41500</v>
      </c>
      <c r="V697" s="561"/>
      <c r="W697" s="558" t="s">
        <v>1439</v>
      </c>
      <c r="X697" s="562" t="s">
        <v>1432</v>
      </c>
      <c r="Y697" s="558" t="s">
        <v>1442</v>
      </c>
      <c r="Z697" s="558" t="s">
        <v>3893</v>
      </c>
      <c r="AA697" s="558" t="s">
        <v>1444</v>
      </c>
      <c r="AB697" s="558" t="s">
        <v>4720</v>
      </c>
      <c r="AC697" s="576">
        <v>4.0000000000000001E-3</v>
      </c>
      <c r="AD697" s="578" t="s">
        <v>1432</v>
      </c>
      <c r="AE697" s="578"/>
      <c r="AF697" s="579"/>
      <c r="AG697" s="517" t="s">
        <v>3063</v>
      </c>
      <c r="AH697" s="560" t="s">
        <v>1445</v>
      </c>
      <c r="AI697" s="587"/>
      <c r="AJ697" s="560">
        <v>0</v>
      </c>
      <c r="AK697" s="560">
        <v>0</v>
      </c>
      <c r="AL697" s="560">
        <v>0</v>
      </c>
      <c r="AM697" s="560">
        <v>1</v>
      </c>
      <c r="AN697" s="560">
        <v>0</v>
      </c>
      <c r="AO697" s="560">
        <v>0</v>
      </c>
      <c r="AP697" s="560">
        <v>0</v>
      </c>
      <c r="AQ697" s="560">
        <v>0</v>
      </c>
      <c r="AR697" s="560">
        <v>0</v>
      </c>
      <c r="AS697" s="560">
        <v>0</v>
      </c>
      <c r="AT697" s="560">
        <v>1</v>
      </c>
      <c r="AU697" s="560">
        <v>0</v>
      </c>
      <c r="AV697" s="560">
        <v>0</v>
      </c>
      <c r="AW697" s="560">
        <v>0</v>
      </c>
      <c r="AX697" s="560">
        <v>0</v>
      </c>
      <c r="AY697" s="560">
        <v>0</v>
      </c>
      <c r="AZ697" s="560">
        <v>0</v>
      </c>
      <c r="BA697" s="560">
        <v>0</v>
      </c>
      <c r="BB697" s="560">
        <v>0</v>
      </c>
      <c r="BC697" s="560">
        <v>0</v>
      </c>
      <c r="BD697" s="560">
        <v>0</v>
      </c>
      <c r="BE697" s="560">
        <v>0</v>
      </c>
      <c r="BF697" s="560">
        <v>0</v>
      </c>
      <c r="BG697" s="560">
        <v>0</v>
      </c>
      <c r="BH697" s="560">
        <v>0</v>
      </c>
      <c r="BI697" s="560">
        <v>0</v>
      </c>
      <c r="BJ697" s="560">
        <v>0</v>
      </c>
      <c r="BK697" s="560">
        <v>0</v>
      </c>
      <c r="BL697" s="560">
        <v>0</v>
      </c>
      <c r="BM697" s="560">
        <v>0</v>
      </c>
      <c r="BN697" s="550" t="s">
        <v>4490</v>
      </c>
      <c r="BO697" s="551">
        <v>0</v>
      </c>
      <c r="BP697" s="519">
        <v>0</v>
      </c>
      <c r="BQ697" s="553">
        <v>0.25</v>
      </c>
      <c r="BR697" s="552">
        <v>0.25</v>
      </c>
      <c r="BS697" s="552">
        <v>0.25</v>
      </c>
      <c r="BT697" s="552">
        <v>0.25</v>
      </c>
      <c r="BU697" s="529">
        <v>0</v>
      </c>
      <c r="BV697" s="519">
        <v>0</v>
      </c>
      <c r="BW697" s="519">
        <v>0</v>
      </c>
      <c r="BX697" s="519">
        <v>0</v>
      </c>
      <c r="BY697" s="519">
        <v>0</v>
      </c>
      <c r="BZ697" s="519">
        <v>0</v>
      </c>
      <c r="CA697" s="519">
        <v>0</v>
      </c>
      <c r="CB697" s="519">
        <v>0</v>
      </c>
      <c r="CC697" s="519">
        <v>0</v>
      </c>
      <c r="CD697" s="519">
        <v>0</v>
      </c>
      <c r="CE697" s="519">
        <v>0</v>
      </c>
      <c r="CF697" s="519">
        <v>0</v>
      </c>
      <c r="CG697" s="519">
        <v>0</v>
      </c>
      <c r="CH697" s="519">
        <v>0</v>
      </c>
      <c r="CI697" s="519">
        <v>0</v>
      </c>
      <c r="CJ697" s="519">
        <v>0</v>
      </c>
      <c r="CK697" s="623">
        <f t="shared" si="10"/>
        <v>1</v>
      </c>
      <c r="CL697" s="554">
        <v>1</v>
      </c>
      <c r="CM697" s="554">
        <v>1</v>
      </c>
      <c r="CN697" s="554">
        <v>1</v>
      </c>
      <c r="CO697" s="524">
        <v>9</v>
      </c>
      <c r="CP697" s="726"/>
      <c r="CQ697" s="530" t="s">
        <v>1942</v>
      </c>
      <c r="CR697" s="584" t="s">
        <v>4965</v>
      </c>
      <c r="CS697" s="527" t="s">
        <v>4965</v>
      </c>
      <c r="CT697" s="527" t="s">
        <v>4965</v>
      </c>
      <c r="CU697" s="527" t="s">
        <v>4965</v>
      </c>
    </row>
    <row r="698" spans="1:99" s="71" customFormat="1" ht="12" customHeight="1" x14ac:dyDescent="0.2">
      <c r="A698" s="577" t="s">
        <v>1460</v>
      </c>
      <c r="B698" s="558" t="s">
        <v>2861</v>
      </c>
      <c r="C698" s="558" t="s">
        <v>1432</v>
      </c>
      <c r="D698" s="558" t="s">
        <v>1432</v>
      </c>
      <c r="E698" s="560" t="s">
        <v>2862</v>
      </c>
      <c r="F698" s="558" t="s">
        <v>3510</v>
      </c>
      <c r="G698" s="558" t="s">
        <v>1480</v>
      </c>
      <c r="H698" s="558" t="s">
        <v>2717</v>
      </c>
      <c r="I698" s="558" t="s">
        <v>3511</v>
      </c>
      <c r="J698" s="558">
        <v>528069</v>
      </c>
      <c r="K698" s="558">
        <v>176652</v>
      </c>
      <c r="L698" s="512" t="s">
        <v>3066</v>
      </c>
      <c r="M698" s="562" t="s">
        <v>1432</v>
      </c>
      <c r="N698" s="562" t="s">
        <v>1432</v>
      </c>
      <c r="O698" s="558">
        <v>0</v>
      </c>
      <c r="P698" s="558">
        <v>1</v>
      </c>
      <c r="Q698" s="563">
        <v>1</v>
      </c>
      <c r="R698" s="558" t="s">
        <v>4164</v>
      </c>
      <c r="S698" s="558" t="s">
        <v>3187</v>
      </c>
      <c r="T698" s="562" t="s">
        <v>4257</v>
      </c>
      <c r="U698" s="561">
        <v>41519</v>
      </c>
      <c r="V698" s="561"/>
      <c r="W698" s="558" t="s">
        <v>1439</v>
      </c>
      <c r="X698" s="562" t="s">
        <v>1432</v>
      </c>
      <c r="Y698" s="558" t="s">
        <v>1442</v>
      </c>
      <c r="Z698" s="558" t="s">
        <v>3893</v>
      </c>
      <c r="AA698" s="558" t="s">
        <v>1444</v>
      </c>
      <c r="AB698" s="558" t="s">
        <v>4720</v>
      </c>
      <c r="AC698" s="576">
        <v>0.02</v>
      </c>
      <c r="AD698" s="578" t="s">
        <v>1432</v>
      </c>
      <c r="AE698" s="578"/>
      <c r="AF698" s="579"/>
      <c r="AG698" s="517" t="s">
        <v>3063</v>
      </c>
      <c r="AH698" s="560" t="s">
        <v>1445</v>
      </c>
      <c r="AI698" s="560">
        <v>0</v>
      </c>
      <c r="AJ698" s="560">
        <v>0</v>
      </c>
      <c r="AK698" s="560">
        <v>0</v>
      </c>
      <c r="AL698" s="560">
        <v>0</v>
      </c>
      <c r="AM698" s="560">
        <v>1</v>
      </c>
      <c r="AN698" s="560">
        <v>0</v>
      </c>
      <c r="AO698" s="560">
        <v>0</v>
      </c>
      <c r="AP698" s="560">
        <v>0</v>
      </c>
      <c r="AQ698" s="560">
        <v>0</v>
      </c>
      <c r="AR698" s="560">
        <v>0</v>
      </c>
      <c r="AS698" s="560">
        <v>0</v>
      </c>
      <c r="AT698" s="560">
        <v>1</v>
      </c>
      <c r="AU698" s="560">
        <v>0</v>
      </c>
      <c r="AV698" s="560">
        <v>0</v>
      </c>
      <c r="AW698" s="560">
        <v>0</v>
      </c>
      <c r="AX698" s="560">
        <v>0</v>
      </c>
      <c r="AY698" s="560">
        <v>0</v>
      </c>
      <c r="AZ698" s="560">
        <v>0</v>
      </c>
      <c r="BA698" s="560">
        <v>0</v>
      </c>
      <c r="BB698" s="560">
        <v>0</v>
      </c>
      <c r="BC698" s="560">
        <v>0</v>
      </c>
      <c r="BD698" s="560">
        <v>0</v>
      </c>
      <c r="BE698" s="560">
        <v>0</v>
      </c>
      <c r="BF698" s="560">
        <v>0</v>
      </c>
      <c r="BG698" s="560">
        <v>0</v>
      </c>
      <c r="BH698" s="560">
        <v>0</v>
      </c>
      <c r="BI698" s="560">
        <v>0</v>
      </c>
      <c r="BJ698" s="560">
        <v>0</v>
      </c>
      <c r="BK698" s="560">
        <v>0</v>
      </c>
      <c r="BL698" s="560">
        <v>0</v>
      </c>
      <c r="BM698" s="560">
        <v>0</v>
      </c>
      <c r="BN698" s="550" t="s">
        <v>4490</v>
      </c>
      <c r="BO698" s="551">
        <v>0</v>
      </c>
      <c r="BP698" s="519">
        <v>0</v>
      </c>
      <c r="BQ698" s="553">
        <v>0.25</v>
      </c>
      <c r="BR698" s="552">
        <v>0.25</v>
      </c>
      <c r="BS698" s="552">
        <v>0.25</v>
      </c>
      <c r="BT698" s="552">
        <v>0.25</v>
      </c>
      <c r="BU698" s="529">
        <v>0</v>
      </c>
      <c r="BV698" s="519">
        <v>0</v>
      </c>
      <c r="BW698" s="519">
        <v>0</v>
      </c>
      <c r="BX698" s="519">
        <v>0</v>
      </c>
      <c r="BY698" s="519">
        <v>0</v>
      </c>
      <c r="BZ698" s="519">
        <v>0</v>
      </c>
      <c r="CA698" s="519">
        <v>0</v>
      </c>
      <c r="CB698" s="519">
        <v>0</v>
      </c>
      <c r="CC698" s="519">
        <v>0</v>
      </c>
      <c r="CD698" s="519">
        <v>0</v>
      </c>
      <c r="CE698" s="519">
        <v>0</v>
      </c>
      <c r="CF698" s="519">
        <v>0</v>
      </c>
      <c r="CG698" s="519">
        <v>0</v>
      </c>
      <c r="CH698" s="519">
        <v>0</v>
      </c>
      <c r="CI698" s="519">
        <v>0</v>
      </c>
      <c r="CJ698" s="519">
        <v>0</v>
      </c>
      <c r="CK698" s="623">
        <f t="shared" si="10"/>
        <v>1</v>
      </c>
      <c r="CL698" s="554">
        <v>1</v>
      </c>
      <c r="CM698" s="554">
        <v>1</v>
      </c>
      <c r="CN698" s="554">
        <v>1</v>
      </c>
      <c r="CO698" s="524">
        <v>9</v>
      </c>
      <c r="CP698" s="524" t="s">
        <v>1938</v>
      </c>
      <c r="CQ698" s="525" t="s">
        <v>4965</v>
      </c>
      <c r="CR698" s="584" t="s">
        <v>4965</v>
      </c>
      <c r="CS698" s="527" t="s">
        <v>4965</v>
      </c>
      <c r="CT698" s="527" t="s">
        <v>4965</v>
      </c>
      <c r="CU698" s="527" t="s">
        <v>4965</v>
      </c>
    </row>
    <row r="699" spans="1:99" s="71" customFormat="1" ht="12" customHeight="1" x14ac:dyDescent="0.2">
      <c r="A699" s="577" t="s">
        <v>1460</v>
      </c>
      <c r="B699" s="558" t="s">
        <v>4165</v>
      </c>
      <c r="C699" s="558" t="s">
        <v>1432</v>
      </c>
      <c r="D699" s="558" t="s">
        <v>1432</v>
      </c>
      <c r="E699" s="560" t="s">
        <v>4166</v>
      </c>
      <c r="F699" s="558" t="s">
        <v>4167</v>
      </c>
      <c r="G699" s="558" t="s">
        <v>4802</v>
      </c>
      <c r="H699" s="558" t="s">
        <v>1435</v>
      </c>
      <c r="I699" s="558" t="s">
        <v>4168</v>
      </c>
      <c r="J699" s="558">
        <v>527156</v>
      </c>
      <c r="K699" s="558">
        <v>171614</v>
      </c>
      <c r="L699" s="512" t="s">
        <v>3069</v>
      </c>
      <c r="M699" s="562" t="s">
        <v>1432</v>
      </c>
      <c r="N699" s="562" t="s">
        <v>1432</v>
      </c>
      <c r="O699" s="558">
        <v>0</v>
      </c>
      <c r="P699" s="558">
        <v>1</v>
      </c>
      <c r="Q699" s="563">
        <v>1</v>
      </c>
      <c r="R699" s="558" t="s">
        <v>4169</v>
      </c>
      <c r="S699" s="558" t="s">
        <v>1438</v>
      </c>
      <c r="T699" s="562" t="s">
        <v>4590</v>
      </c>
      <c r="U699" s="561">
        <v>41522</v>
      </c>
      <c r="V699" s="561"/>
      <c r="W699" s="558" t="s">
        <v>1439</v>
      </c>
      <c r="X699" s="562" t="s">
        <v>1432</v>
      </c>
      <c r="Y699" s="558" t="s">
        <v>1442</v>
      </c>
      <c r="Z699" s="558" t="s">
        <v>3893</v>
      </c>
      <c r="AA699" s="558" t="s">
        <v>1444</v>
      </c>
      <c r="AB699" s="558" t="s">
        <v>4720</v>
      </c>
      <c r="AC699" s="576">
        <v>3.0000000000000001E-3</v>
      </c>
      <c r="AD699" s="578" t="s">
        <v>1432</v>
      </c>
      <c r="AE699" s="578"/>
      <c r="AF699" s="579"/>
      <c r="AG699" s="517" t="s">
        <v>3063</v>
      </c>
      <c r="AH699" s="560" t="s">
        <v>1445</v>
      </c>
      <c r="AI699" s="560">
        <v>0</v>
      </c>
      <c r="AJ699" s="560">
        <v>0</v>
      </c>
      <c r="AK699" s="560">
        <v>0</v>
      </c>
      <c r="AL699" s="560">
        <v>1</v>
      </c>
      <c r="AM699" s="560">
        <v>0</v>
      </c>
      <c r="AN699" s="560">
        <v>0</v>
      </c>
      <c r="AO699" s="560">
        <v>0</v>
      </c>
      <c r="AP699" s="560">
        <v>0</v>
      </c>
      <c r="AQ699" s="560">
        <v>0</v>
      </c>
      <c r="AR699" s="560">
        <v>0</v>
      </c>
      <c r="AS699" s="560">
        <v>1</v>
      </c>
      <c r="AT699" s="560">
        <v>0</v>
      </c>
      <c r="AU699" s="560">
        <v>0</v>
      </c>
      <c r="AV699" s="560">
        <v>0</v>
      </c>
      <c r="AW699" s="560">
        <v>0</v>
      </c>
      <c r="AX699" s="560">
        <v>0</v>
      </c>
      <c r="AY699" s="560">
        <v>0</v>
      </c>
      <c r="AZ699" s="560">
        <v>0</v>
      </c>
      <c r="BA699" s="560">
        <v>0</v>
      </c>
      <c r="BB699" s="560">
        <v>0</v>
      </c>
      <c r="BC699" s="560">
        <v>0</v>
      </c>
      <c r="BD699" s="560">
        <v>0</v>
      </c>
      <c r="BE699" s="560">
        <v>0</v>
      </c>
      <c r="BF699" s="560">
        <v>0</v>
      </c>
      <c r="BG699" s="560">
        <v>0</v>
      </c>
      <c r="BH699" s="560">
        <v>0</v>
      </c>
      <c r="BI699" s="560">
        <v>0</v>
      </c>
      <c r="BJ699" s="560">
        <v>0</v>
      </c>
      <c r="BK699" s="560">
        <v>0</v>
      </c>
      <c r="BL699" s="560">
        <v>0</v>
      </c>
      <c r="BM699" s="560">
        <v>0</v>
      </c>
      <c r="BN699" s="550" t="s">
        <v>4490</v>
      </c>
      <c r="BO699" s="551">
        <v>0</v>
      </c>
      <c r="BP699" s="519">
        <v>0</v>
      </c>
      <c r="BQ699" s="553">
        <v>0.25</v>
      </c>
      <c r="BR699" s="552">
        <v>0.25</v>
      </c>
      <c r="BS699" s="552">
        <v>0.25</v>
      </c>
      <c r="BT699" s="552">
        <v>0.25</v>
      </c>
      <c r="BU699" s="529">
        <v>0</v>
      </c>
      <c r="BV699" s="519">
        <v>0</v>
      </c>
      <c r="BW699" s="519">
        <v>0</v>
      </c>
      <c r="BX699" s="519">
        <v>0</v>
      </c>
      <c r="BY699" s="519">
        <v>0</v>
      </c>
      <c r="BZ699" s="519">
        <v>0</v>
      </c>
      <c r="CA699" s="519">
        <v>0</v>
      </c>
      <c r="CB699" s="519">
        <v>0</v>
      </c>
      <c r="CC699" s="519">
        <v>0</v>
      </c>
      <c r="CD699" s="519">
        <v>0</v>
      </c>
      <c r="CE699" s="519">
        <v>0</v>
      </c>
      <c r="CF699" s="519">
        <v>0</v>
      </c>
      <c r="CG699" s="519">
        <v>0</v>
      </c>
      <c r="CH699" s="519">
        <v>0</v>
      </c>
      <c r="CI699" s="519">
        <v>0</v>
      </c>
      <c r="CJ699" s="519">
        <v>0</v>
      </c>
      <c r="CK699" s="623">
        <f t="shared" si="10"/>
        <v>1</v>
      </c>
      <c r="CL699" s="554">
        <v>1</v>
      </c>
      <c r="CM699" s="554">
        <v>1</v>
      </c>
      <c r="CN699" s="554">
        <v>1</v>
      </c>
      <c r="CO699" s="524">
        <v>9</v>
      </c>
      <c r="CP699" s="524" t="s">
        <v>1938</v>
      </c>
      <c r="CQ699" s="525" t="s">
        <v>4965</v>
      </c>
      <c r="CR699" s="584" t="s">
        <v>4965</v>
      </c>
      <c r="CS699" s="527" t="s">
        <v>4965</v>
      </c>
      <c r="CT699" s="527" t="s">
        <v>4965</v>
      </c>
      <c r="CU699" s="527" t="s">
        <v>4965</v>
      </c>
    </row>
    <row r="700" spans="1:99" s="71" customFormat="1" ht="12" customHeight="1" x14ac:dyDescent="0.2">
      <c r="A700" s="577" t="s">
        <v>1460</v>
      </c>
      <c r="B700" s="558" t="s">
        <v>4171</v>
      </c>
      <c r="C700" s="558" t="s">
        <v>4172</v>
      </c>
      <c r="D700" s="558" t="s">
        <v>1432</v>
      </c>
      <c r="E700" s="560" t="s">
        <v>4173</v>
      </c>
      <c r="F700" s="558" t="s">
        <v>4174</v>
      </c>
      <c r="G700" s="558" t="s">
        <v>1486</v>
      </c>
      <c r="H700" s="558" t="s">
        <v>2717</v>
      </c>
      <c r="I700" s="558" t="s">
        <v>1487</v>
      </c>
      <c r="J700" s="558">
        <v>526819</v>
      </c>
      <c r="K700" s="558">
        <v>176644</v>
      </c>
      <c r="L700" s="512" t="s">
        <v>4766</v>
      </c>
      <c r="M700" s="562" t="s">
        <v>1432</v>
      </c>
      <c r="N700" s="562" t="s">
        <v>1432</v>
      </c>
      <c r="O700" s="558">
        <v>0</v>
      </c>
      <c r="P700" s="558">
        <v>1</v>
      </c>
      <c r="Q700" s="563">
        <v>1</v>
      </c>
      <c r="R700" s="558" t="s">
        <v>4175</v>
      </c>
      <c r="S700" s="558" t="s">
        <v>1389</v>
      </c>
      <c r="T700" s="562" t="s">
        <v>4590</v>
      </c>
      <c r="U700" s="561">
        <v>41515</v>
      </c>
      <c r="V700" s="561"/>
      <c r="W700" s="558" t="s">
        <v>1439</v>
      </c>
      <c r="X700" s="562" t="s">
        <v>1432</v>
      </c>
      <c r="Y700" s="558" t="s">
        <v>1442</v>
      </c>
      <c r="Z700" s="558" t="s">
        <v>3893</v>
      </c>
      <c r="AA700" s="558" t="s">
        <v>1444</v>
      </c>
      <c r="AB700" s="558" t="s">
        <v>4720</v>
      </c>
      <c r="AC700" s="576">
        <v>3.2000000000000001E-2</v>
      </c>
      <c r="AD700" s="578" t="s">
        <v>1432</v>
      </c>
      <c r="AE700" s="578"/>
      <c r="AF700" s="579"/>
      <c r="AG700" s="517" t="s">
        <v>3063</v>
      </c>
      <c r="AH700" s="560" t="s">
        <v>1445</v>
      </c>
      <c r="AI700" s="587"/>
      <c r="AJ700" s="560">
        <v>0</v>
      </c>
      <c r="AK700" s="560">
        <v>0</v>
      </c>
      <c r="AL700" s="560">
        <v>0</v>
      </c>
      <c r="AM700" s="560">
        <v>0</v>
      </c>
      <c r="AN700" s="560">
        <v>0</v>
      </c>
      <c r="AO700" s="560">
        <v>1</v>
      </c>
      <c r="AP700" s="560">
        <v>0</v>
      </c>
      <c r="AQ700" s="560">
        <v>0</v>
      </c>
      <c r="AR700" s="560">
        <v>0</v>
      </c>
      <c r="AS700" s="560">
        <v>0</v>
      </c>
      <c r="AT700" s="560">
        <v>0</v>
      </c>
      <c r="AU700" s="560">
        <v>0</v>
      </c>
      <c r="AV700" s="560">
        <v>1</v>
      </c>
      <c r="AW700" s="560">
        <v>0</v>
      </c>
      <c r="AX700" s="560">
        <v>0</v>
      </c>
      <c r="AY700" s="560">
        <v>0</v>
      </c>
      <c r="AZ700" s="560">
        <v>0</v>
      </c>
      <c r="BA700" s="560">
        <v>0</v>
      </c>
      <c r="BB700" s="560">
        <v>0</v>
      </c>
      <c r="BC700" s="560">
        <v>0</v>
      </c>
      <c r="BD700" s="560">
        <v>0</v>
      </c>
      <c r="BE700" s="560">
        <v>0</v>
      </c>
      <c r="BF700" s="560">
        <v>0</v>
      </c>
      <c r="BG700" s="560">
        <v>0</v>
      </c>
      <c r="BH700" s="560">
        <v>0</v>
      </c>
      <c r="BI700" s="560">
        <v>0</v>
      </c>
      <c r="BJ700" s="560">
        <v>0</v>
      </c>
      <c r="BK700" s="560">
        <v>0</v>
      </c>
      <c r="BL700" s="560">
        <v>0</v>
      </c>
      <c r="BM700" s="560">
        <v>0</v>
      </c>
      <c r="BN700" s="550" t="s">
        <v>4490</v>
      </c>
      <c r="BO700" s="551">
        <v>0</v>
      </c>
      <c r="BP700" s="519">
        <v>0</v>
      </c>
      <c r="BQ700" s="553">
        <v>0.25</v>
      </c>
      <c r="BR700" s="552">
        <v>0.25</v>
      </c>
      <c r="BS700" s="552">
        <v>0.25</v>
      </c>
      <c r="BT700" s="552">
        <v>0.25</v>
      </c>
      <c r="BU700" s="529">
        <v>0</v>
      </c>
      <c r="BV700" s="519">
        <v>0</v>
      </c>
      <c r="BW700" s="519">
        <v>0</v>
      </c>
      <c r="BX700" s="519">
        <v>0</v>
      </c>
      <c r="BY700" s="519">
        <v>0</v>
      </c>
      <c r="BZ700" s="519">
        <v>0</v>
      </c>
      <c r="CA700" s="519">
        <v>0</v>
      </c>
      <c r="CB700" s="519">
        <v>0</v>
      </c>
      <c r="CC700" s="519">
        <v>0</v>
      </c>
      <c r="CD700" s="519">
        <v>0</v>
      </c>
      <c r="CE700" s="519">
        <v>0</v>
      </c>
      <c r="CF700" s="519">
        <v>0</v>
      </c>
      <c r="CG700" s="519">
        <v>0</v>
      </c>
      <c r="CH700" s="519">
        <v>0</v>
      </c>
      <c r="CI700" s="519">
        <v>0</v>
      </c>
      <c r="CJ700" s="519">
        <v>0</v>
      </c>
      <c r="CK700" s="623">
        <f t="shared" si="10"/>
        <v>1</v>
      </c>
      <c r="CL700" s="554">
        <v>1</v>
      </c>
      <c r="CM700" s="554">
        <v>1</v>
      </c>
      <c r="CN700" s="554">
        <v>1</v>
      </c>
      <c r="CO700" s="524">
        <v>9</v>
      </c>
      <c r="CP700" s="726"/>
      <c r="CQ700" s="525" t="s">
        <v>4965</v>
      </c>
      <c r="CR700" s="584" t="s">
        <v>4965</v>
      </c>
      <c r="CS700" s="527" t="s">
        <v>4965</v>
      </c>
      <c r="CT700" s="527" t="s">
        <v>4965</v>
      </c>
      <c r="CU700" s="527" t="s">
        <v>4965</v>
      </c>
    </row>
    <row r="701" spans="1:99" s="71" customFormat="1" ht="12" customHeight="1" x14ac:dyDescent="0.2">
      <c r="A701" s="577" t="s">
        <v>1460</v>
      </c>
      <c r="B701" s="558" t="s">
        <v>4176</v>
      </c>
      <c r="C701" s="558" t="s">
        <v>1432</v>
      </c>
      <c r="D701" s="558" t="s">
        <v>1432</v>
      </c>
      <c r="E701" s="560" t="s">
        <v>4177</v>
      </c>
      <c r="F701" s="558" t="s">
        <v>4178</v>
      </c>
      <c r="G701" s="558" t="s">
        <v>2498</v>
      </c>
      <c r="H701" s="558" t="s">
        <v>2717</v>
      </c>
      <c r="I701" s="558" t="s">
        <v>4179</v>
      </c>
      <c r="J701" s="558">
        <v>527274</v>
      </c>
      <c r="K701" s="558">
        <v>174710</v>
      </c>
      <c r="L701" s="512" t="s">
        <v>3084</v>
      </c>
      <c r="M701" s="562" t="s">
        <v>1432</v>
      </c>
      <c r="N701" s="562" t="s">
        <v>1432</v>
      </c>
      <c r="O701" s="558">
        <v>0</v>
      </c>
      <c r="P701" s="558">
        <v>1</v>
      </c>
      <c r="Q701" s="563">
        <v>1</v>
      </c>
      <c r="R701" s="558" t="s">
        <v>2264</v>
      </c>
      <c r="S701" s="558" t="s">
        <v>1438</v>
      </c>
      <c r="T701" s="562" t="s">
        <v>2265</v>
      </c>
      <c r="U701" s="561">
        <v>41617</v>
      </c>
      <c r="V701" s="561"/>
      <c r="W701" s="558" t="s">
        <v>1439</v>
      </c>
      <c r="X701" s="562" t="s">
        <v>1432</v>
      </c>
      <c r="Y701" s="558" t="s">
        <v>1442</v>
      </c>
      <c r="Z701" s="558" t="s">
        <v>1443</v>
      </c>
      <c r="AA701" s="558" t="s">
        <v>1444</v>
      </c>
      <c r="AB701" s="558" t="s">
        <v>2713</v>
      </c>
      <c r="AC701" s="576">
        <v>2.5999999999999999E-2</v>
      </c>
      <c r="AD701" s="578" t="s">
        <v>1432</v>
      </c>
      <c r="AE701" s="578"/>
      <c r="AF701" s="579"/>
      <c r="AG701" s="517" t="s">
        <v>3063</v>
      </c>
      <c r="AH701" s="560" t="s">
        <v>1445</v>
      </c>
      <c r="AI701" s="560">
        <v>0</v>
      </c>
      <c r="AJ701" s="560">
        <v>0</v>
      </c>
      <c r="AK701" s="560">
        <v>0</v>
      </c>
      <c r="AL701" s="560">
        <v>0</v>
      </c>
      <c r="AM701" s="560">
        <v>0</v>
      </c>
      <c r="AN701" s="560">
        <v>0</v>
      </c>
      <c r="AO701" s="560">
        <v>0</v>
      </c>
      <c r="AP701" s="560">
        <v>1</v>
      </c>
      <c r="AQ701" s="560">
        <v>0</v>
      </c>
      <c r="AR701" s="560">
        <v>0</v>
      </c>
      <c r="AS701" s="560">
        <v>0</v>
      </c>
      <c r="AT701" s="560">
        <v>0</v>
      </c>
      <c r="AU701" s="560">
        <v>0</v>
      </c>
      <c r="AV701" s="560">
        <v>0</v>
      </c>
      <c r="AW701" s="560">
        <v>0</v>
      </c>
      <c r="AX701" s="560">
        <v>0</v>
      </c>
      <c r="AY701" s="560">
        <v>0</v>
      </c>
      <c r="AZ701" s="560">
        <v>0</v>
      </c>
      <c r="BA701" s="560">
        <v>0</v>
      </c>
      <c r="BB701" s="560">
        <v>0</v>
      </c>
      <c r="BC701" s="560">
        <v>0</v>
      </c>
      <c r="BD701" s="560">
        <v>1</v>
      </c>
      <c r="BE701" s="560">
        <v>0</v>
      </c>
      <c r="BF701" s="560">
        <v>0</v>
      </c>
      <c r="BG701" s="560">
        <v>0</v>
      </c>
      <c r="BH701" s="560">
        <v>0</v>
      </c>
      <c r="BI701" s="560">
        <v>0</v>
      </c>
      <c r="BJ701" s="560">
        <v>0</v>
      </c>
      <c r="BK701" s="560">
        <v>0</v>
      </c>
      <c r="BL701" s="560">
        <v>0</v>
      </c>
      <c r="BM701" s="560">
        <v>0</v>
      </c>
      <c r="BN701" s="550" t="s">
        <v>4490</v>
      </c>
      <c r="BO701" s="551">
        <v>0</v>
      </c>
      <c r="BP701" s="519">
        <v>0</v>
      </c>
      <c r="BQ701" s="553">
        <v>0.25</v>
      </c>
      <c r="BR701" s="552">
        <v>0.25</v>
      </c>
      <c r="BS701" s="552">
        <v>0.25</v>
      </c>
      <c r="BT701" s="552">
        <v>0.25</v>
      </c>
      <c r="BU701" s="529">
        <v>0</v>
      </c>
      <c r="BV701" s="519">
        <v>0</v>
      </c>
      <c r="BW701" s="519">
        <v>0</v>
      </c>
      <c r="BX701" s="519">
        <v>0</v>
      </c>
      <c r="BY701" s="519">
        <v>0</v>
      </c>
      <c r="BZ701" s="519">
        <v>0</v>
      </c>
      <c r="CA701" s="519">
        <v>0</v>
      </c>
      <c r="CB701" s="519">
        <v>0</v>
      </c>
      <c r="CC701" s="519">
        <v>0</v>
      </c>
      <c r="CD701" s="519">
        <v>0</v>
      </c>
      <c r="CE701" s="519">
        <v>0</v>
      </c>
      <c r="CF701" s="519">
        <v>0</v>
      </c>
      <c r="CG701" s="519">
        <v>0</v>
      </c>
      <c r="CH701" s="519">
        <v>0</v>
      </c>
      <c r="CI701" s="519">
        <v>0</v>
      </c>
      <c r="CJ701" s="519">
        <v>0</v>
      </c>
      <c r="CK701" s="623">
        <f t="shared" si="10"/>
        <v>1</v>
      </c>
      <c r="CL701" s="554">
        <v>1</v>
      </c>
      <c r="CM701" s="554">
        <v>1</v>
      </c>
      <c r="CN701" s="554">
        <v>1</v>
      </c>
      <c r="CO701" s="524">
        <v>4</v>
      </c>
      <c r="CP701" s="726"/>
      <c r="CQ701" s="525" t="s">
        <v>4965</v>
      </c>
      <c r="CR701" s="584" t="s">
        <v>4965</v>
      </c>
      <c r="CS701" s="527" t="s">
        <v>4965</v>
      </c>
      <c r="CT701" s="527" t="s">
        <v>4965</v>
      </c>
      <c r="CU701" s="527" t="s">
        <v>4965</v>
      </c>
    </row>
    <row r="702" spans="1:99" s="71" customFormat="1" ht="12" customHeight="1" x14ac:dyDescent="0.2">
      <c r="A702" s="577" t="s">
        <v>1460</v>
      </c>
      <c r="B702" s="558" t="s">
        <v>2266</v>
      </c>
      <c r="C702" s="558" t="s">
        <v>1432</v>
      </c>
      <c r="D702" s="558" t="s">
        <v>1432</v>
      </c>
      <c r="E702" s="560" t="s">
        <v>1432</v>
      </c>
      <c r="F702" s="558" t="s">
        <v>2267</v>
      </c>
      <c r="G702" s="558" t="s">
        <v>2268</v>
      </c>
      <c r="H702" s="558" t="s">
        <v>1885</v>
      </c>
      <c r="I702" s="558" t="s">
        <v>2269</v>
      </c>
      <c r="J702" s="558">
        <v>525614</v>
      </c>
      <c r="K702" s="558">
        <v>172864</v>
      </c>
      <c r="L702" s="512" t="s">
        <v>3087</v>
      </c>
      <c r="M702" s="562" t="s">
        <v>1432</v>
      </c>
      <c r="N702" s="562" t="s">
        <v>1432</v>
      </c>
      <c r="O702" s="558">
        <v>0</v>
      </c>
      <c r="P702" s="558">
        <v>1</v>
      </c>
      <c r="Q702" s="563">
        <v>1</v>
      </c>
      <c r="R702" s="558" t="s">
        <v>2270</v>
      </c>
      <c r="S702" s="558" t="s">
        <v>1438</v>
      </c>
      <c r="T702" s="562" t="s">
        <v>2265</v>
      </c>
      <c r="U702" s="561">
        <v>41558</v>
      </c>
      <c r="V702" s="561"/>
      <c r="W702" s="558" t="s">
        <v>1439</v>
      </c>
      <c r="X702" s="562" t="s">
        <v>1432</v>
      </c>
      <c r="Y702" s="558" t="s">
        <v>1442</v>
      </c>
      <c r="Z702" s="558" t="s">
        <v>1443</v>
      </c>
      <c r="AA702" s="558" t="s">
        <v>1444</v>
      </c>
      <c r="AB702" s="558" t="s">
        <v>2713</v>
      </c>
      <c r="AC702" s="576">
        <v>4.0000000000000001E-3</v>
      </c>
      <c r="AD702" s="578" t="s">
        <v>1432</v>
      </c>
      <c r="AE702" s="578"/>
      <c r="AF702" s="579"/>
      <c r="AG702" s="517" t="s">
        <v>3063</v>
      </c>
      <c r="AH702" s="560" t="s">
        <v>1445</v>
      </c>
      <c r="AI702" s="560">
        <v>0</v>
      </c>
      <c r="AJ702" s="560">
        <v>0</v>
      </c>
      <c r="AK702" s="560">
        <v>0</v>
      </c>
      <c r="AL702" s="560">
        <v>0</v>
      </c>
      <c r="AM702" s="560">
        <v>1</v>
      </c>
      <c r="AN702" s="560">
        <v>0</v>
      </c>
      <c r="AO702" s="560">
        <v>0</v>
      </c>
      <c r="AP702" s="560">
        <v>0</v>
      </c>
      <c r="AQ702" s="560">
        <v>0</v>
      </c>
      <c r="AR702" s="560">
        <v>0</v>
      </c>
      <c r="AS702" s="560">
        <v>0</v>
      </c>
      <c r="AT702" s="560">
        <v>0</v>
      </c>
      <c r="AU702" s="560">
        <v>0</v>
      </c>
      <c r="AV702" s="560">
        <v>0</v>
      </c>
      <c r="AW702" s="560">
        <v>0</v>
      </c>
      <c r="AX702" s="560">
        <v>0</v>
      </c>
      <c r="AY702" s="560">
        <v>0</v>
      </c>
      <c r="AZ702" s="560">
        <v>0</v>
      </c>
      <c r="BA702" s="560">
        <v>1</v>
      </c>
      <c r="BB702" s="560">
        <v>0</v>
      </c>
      <c r="BC702" s="560">
        <v>0</v>
      </c>
      <c r="BD702" s="560">
        <v>0</v>
      </c>
      <c r="BE702" s="560">
        <v>0</v>
      </c>
      <c r="BF702" s="560">
        <v>0</v>
      </c>
      <c r="BG702" s="560">
        <v>0</v>
      </c>
      <c r="BH702" s="560">
        <v>0</v>
      </c>
      <c r="BI702" s="560">
        <v>0</v>
      </c>
      <c r="BJ702" s="560">
        <v>0</v>
      </c>
      <c r="BK702" s="560">
        <v>0</v>
      </c>
      <c r="BL702" s="560">
        <v>0</v>
      </c>
      <c r="BM702" s="560">
        <v>0</v>
      </c>
      <c r="BN702" s="550" t="s">
        <v>4490</v>
      </c>
      <c r="BO702" s="551">
        <v>0</v>
      </c>
      <c r="BP702" s="519">
        <v>0</v>
      </c>
      <c r="BQ702" s="553">
        <v>0.25</v>
      </c>
      <c r="BR702" s="552">
        <v>0.25</v>
      </c>
      <c r="BS702" s="552">
        <v>0.25</v>
      </c>
      <c r="BT702" s="552">
        <v>0.25</v>
      </c>
      <c r="BU702" s="529">
        <v>0</v>
      </c>
      <c r="BV702" s="519">
        <v>0</v>
      </c>
      <c r="BW702" s="519">
        <v>0</v>
      </c>
      <c r="BX702" s="519">
        <v>0</v>
      </c>
      <c r="BY702" s="519">
        <v>0</v>
      </c>
      <c r="BZ702" s="519">
        <v>0</v>
      </c>
      <c r="CA702" s="519">
        <v>0</v>
      </c>
      <c r="CB702" s="519">
        <v>0</v>
      </c>
      <c r="CC702" s="519">
        <v>0</v>
      </c>
      <c r="CD702" s="519">
        <v>0</v>
      </c>
      <c r="CE702" s="519">
        <v>0</v>
      </c>
      <c r="CF702" s="519">
        <v>0</v>
      </c>
      <c r="CG702" s="519">
        <v>0</v>
      </c>
      <c r="CH702" s="519">
        <v>0</v>
      </c>
      <c r="CI702" s="519">
        <v>0</v>
      </c>
      <c r="CJ702" s="519">
        <v>0</v>
      </c>
      <c r="CK702" s="623">
        <f t="shared" si="10"/>
        <v>1</v>
      </c>
      <c r="CL702" s="554">
        <v>1</v>
      </c>
      <c r="CM702" s="554">
        <v>1</v>
      </c>
      <c r="CN702" s="554">
        <v>1</v>
      </c>
      <c r="CO702" s="524">
        <v>4</v>
      </c>
      <c r="CP702" s="726"/>
      <c r="CQ702" s="525" t="s">
        <v>4965</v>
      </c>
      <c r="CR702" s="584" t="s">
        <v>4965</v>
      </c>
      <c r="CS702" s="527" t="s">
        <v>4965</v>
      </c>
      <c r="CT702" s="527" t="s">
        <v>4965</v>
      </c>
      <c r="CU702" s="531" t="s">
        <v>1938</v>
      </c>
    </row>
    <row r="703" spans="1:99" s="71" customFormat="1" ht="12" customHeight="1" x14ac:dyDescent="0.2">
      <c r="A703" s="577" t="s">
        <v>1460</v>
      </c>
      <c r="B703" s="558" t="s">
        <v>2271</v>
      </c>
      <c r="C703" s="558" t="s">
        <v>1432</v>
      </c>
      <c r="D703" s="558" t="s">
        <v>1432</v>
      </c>
      <c r="E703" s="560" t="s">
        <v>2272</v>
      </c>
      <c r="F703" s="558" t="s">
        <v>3510</v>
      </c>
      <c r="G703" s="558" t="s">
        <v>1480</v>
      </c>
      <c r="H703" s="558" t="s">
        <v>2717</v>
      </c>
      <c r="I703" s="558" t="s">
        <v>3511</v>
      </c>
      <c r="J703" s="558">
        <v>528067</v>
      </c>
      <c r="K703" s="558">
        <v>176658</v>
      </c>
      <c r="L703" s="512" t="s">
        <v>3066</v>
      </c>
      <c r="M703" s="562" t="s">
        <v>1432</v>
      </c>
      <c r="N703" s="562" t="s">
        <v>1432</v>
      </c>
      <c r="O703" s="558">
        <v>0</v>
      </c>
      <c r="P703" s="558">
        <v>2</v>
      </c>
      <c r="Q703" s="563">
        <v>2</v>
      </c>
      <c r="R703" s="558" t="s">
        <v>2273</v>
      </c>
      <c r="S703" s="558" t="s">
        <v>1438</v>
      </c>
      <c r="T703" s="562" t="s">
        <v>2265</v>
      </c>
      <c r="U703" s="561">
        <v>41578</v>
      </c>
      <c r="V703" s="561"/>
      <c r="W703" s="558" t="s">
        <v>1439</v>
      </c>
      <c r="X703" s="562" t="s">
        <v>1432</v>
      </c>
      <c r="Y703" s="558" t="s">
        <v>1442</v>
      </c>
      <c r="Z703" s="558" t="s">
        <v>3893</v>
      </c>
      <c r="AA703" s="558" t="s">
        <v>1444</v>
      </c>
      <c r="AB703" s="558" t="s">
        <v>4720</v>
      </c>
      <c r="AC703" s="576">
        <v>2.7E-2</v>
      </c>
      <c r="AD703" s="578" t="s">
        <v>1432</v>
      </c>
      <c r="AE703" s="578"/>
      <c r="AF703" s="579"/>
      <c r="AG703" s="517" t="s">
        <v>3063</v>
      </c>
      <c r="AH703" s="560" t="s">
        <v>1445</v>
      </c>
      <c r="AI703" s="587"/>
      <c r="AJ703" s="560">
        <v>0</v>
      </c>
      <c r="AK703" s="560">
        <v>0</v>
      </c>
      <c r="AL703" s="560">
        <v>0</v>
      </c>
      <c r="AM703" s="560">
        <v>0</v>
      </c>
      <c r="AN703" s="560">
        <v>2</v>
      </c>
      <c r="AO703" s="560">
        <v>0</v>
      </c>
      <c r="AP703" s="560">
        <v>0</v>
      </c>
      <c r="AQ703" s="560">
        <v>0</v>
      </c>
      <c r="AR703" s="560">
        <v>0</v>
      </c>
      <c r="AS703" s="560">
        <v>0</v>
      </c>
      <c r="AT703" s="560">
        <v>0</v>
      </c>
      <c r="AU703" s="560">
        <v>2</v>
      </c>
      <c r="AV703" s="560">
        <v>0</v>
      </c>
      <c r="AW703" s="560">
        <v>0</v>
      </c>
      <c r="AX703" s="560">
        <v>0</v>
      </c>
      <c r="AY703" s="560">
        <v>0</v>
      </c>
      <c r="AZ703" s="560">
        <v>0</v>
      </c>
      <c r="BA703" s="560">
        <v>0</v>
      </c>
      <c r="BB703" s="560">
        <v>0</v>
      </c>
      <c r="BC703" s="560">
        <v>0</v>
      </c>
      <c r="BD703" s="560">
        <v>0</v>
      </c>
      <c r="BE703" s="560">
        <v>0</v>
      </c>
      <c r="BF703" s="560">
        <v>0</v>
      </c>
      <c r="BG703" s="560">
        <v>0</v>
      </c>
      <c r="BH703" s="560">
        <v>0</v>
      </c>
      <c r="BI703" s="560">
        <v>0</v>
      </c>
      <c r="BJ703" s="560">
        <v>0</v>
      </c>
      <c r="BK703" s="560">
        <v>0</v>
      </c>
      <c r="BL703" s="560">
        <v>0</v>
      </c>
      <c r="BM703" s="560">
        <v>0</v>
      </c>
      <c r="BN703" s="550" t="s">
        <v>4490</v>
      </c>
      <c r="BO703" s="551">
        <v>0</v>
      </c>
      <c r="BP703" s="519">
        <v>0</v>
      </c>
      <c r="BQ703" s="553">
        <v>0.5</v>
      </c>
      <c r="BR703" s="552">
        <v>0.5</v>
      </c>
      <c r="BS703" s="552">
        <v>0.5</v>
      </c>
      <c r="BT703" s="552">
        <v>0.5</v>
      </c>
      <c r="BU703" s="529">
        <v>0</v>
      </c>
      <c r="BV703" s="519">
        <v>0</v>
      </c>
      <c r="BW703" s="519">
        <v>0</v>
      </c>
      <c r="BX703" s="519">
        <v>0</v>
      </c>
      <c r="BY703" s="519">
        <v>0</v>
      </c>
      <c r="BZ703" s="519">
        <v>0</v>
      </c>
      <c r="CA703" s="519">
        <v>0</v>
      </c>
      <c r="CB703" s="519">
        <v>0</v>
      </c>
      <c r="CC703" s="519">
        <v>0</v>
      </c>
      <c r="CD703" s="519">
        <v>0</v>
      </c>
      <c r="CE703" s="519">
        <v>0</v>
      </c>
      <c r="CF703" s="519">
        <v>0</v>
      </c>
      <c r="CG703" s="519">
        <v>0</v>
      </c>
      <c r="CH703" s="519">
        <v>0</v>
      </c>
      <c r="CI703" s="519">
        <v>0</v>
      </c>
      <c r="CJ703" s="519">
        <v>0</v>
      </c>
      <c r="CK703" s="623">
        <f t="shared" si="10"/>
        <v>2</v>
      </c>
      <c r="CL703" s="554">
        <v>2</v>
      </c>
      <c r="CM703" s="554">
        <v>2</v>
      </c>
      <c r="CN703" s="554">
        <v>2</v>
      </c>
      <c r="CO703" s="524">
        <v>9</v>
      </c>
      <c r="CP703" s="524" t="s">
        <v>1938</v>
      </c>
      <c r="CQ703" s="525" t="s">
        <v>4965</v>
      </c>
      <c r="CR703" s="584" t="s">
        <v>4965</v>
      </c>
      <c r="CS703" s="527" t="s">
        <v>4965</v>
      </c>
      <c r="CT703" s="527" t="s">
        <v>4965</v>
      </c>
      <c r="CU703" s="527" t="s">
        <v>4965</v>
      </c>
    </row>
    <row r="704" spans="1:99" s="71" customFormat="1" ht="12" customHeight="1" x14ac:dyDescent="0.2">
      <c r="A704" s="577" t="s">
        <v>1460</v>
      </c>
      <c r="B704" s="558" t="s">
        <v>2274</v>
      </c>
      <c r="C704" s="558" t="s">
        <v>1432</v>
      </c>
      <c r="D704" s="558" t="s">
        <v>1432</v>
      </c>
      <c r="E704" s="560" t="s">
        <v>2275</v>
      </c>
      <c r="F704" s="558" t="s">
        <v>1432</v>
      </c>
      <c r="G704" s="558" t="s">
        <v>3046</v>
      </c>
      <c r="H704" s="558" t="s">
        <v>3299</v>
      </c>
      <c r="I704" s="558" t="s">
        <v>2276</v>
      </c>
      <c r="J704" s="558">
        <v>529690</v>
      </c>
      <c r="K704" s="558">
        <v>177683</v>
      </c>
      <c r="L704" s="512" t="s">
        <v>3066</v>
      </c>
      <c r="M704" s="562" t="s">
        <v>1432</v>
      </c>
      <c r="N704" s="562" t="s">
        <v>1432</v>
      </c>
      <c r="O704" s="558">
        <v>1</v>
      </c>
      <c r="P704" s="558">
        <v>2</v>
      </c>
      <c r="Q704" s="563">
        <v>1</v>
      </c>
      <c r="R704" s="558" t="s">
        <v>2277</v>
      </c>
      <c r="S704" s="558" t="s">
        <v>3676</v>
      </c>
      <c r="T704" s="562" t="s">
        <v>2265</v>
      </c>
      <c r="U704" s="561">
        <v>41526</v>
      </c>
      <c r="V704" s="561"/>
      <c r="W704" s="558" t="s">
        <v>3677</v>
      </c>
      <c r="X704" s="562" t="s">
        <v>1380</v>
      </c>
      <c r="Y704" s="558" t="s">
        <v>1442</v>
      </c>
      <c r="Z704" s="558" t="s">
        <v>1453</v>
      </c>
      <c r="AA704" s="558" t="s">
        <v>1444</v>
      </c>
      <c r="AB704" s="558" t="s">
        <v>2723</v>
      </c>
      <c r="AC704" s="576">
        <v>1.4999999999999999E-2</v>
      </c>
      <c r="AD704" s="578" t="s">
        <v>1432</v>
      </c>
      <c r="AE704" s="578"/>
      <c r="AF704" s="579"/>
      <c r="AG704" s="517" t="s">
        <v>3063</v>
      </c>
      <c r="AH704" s="560" t="s">
        <v>1445</v>
      </c>
      <c r="AI704" s="560">
        <v>0</v>
      </c>
      <c r="AJ704" s="560">
        <v>0</v>
      </c>
      <c r="AK704" s="560">
        <v>0</v>
      </c>
      <c r="AL704" s="560">
        <v>1</v>
      </c>
      <c r="AM704" s="560">
        <v>1</v>
      </c>
      <c r="AN704" s="560">
        <v>-1</v>
      </c>
      <c r="AO704" s="560">
        <v>0</v>
      </c>
      <c r="AP704" s="560">
        <v>0</v>
      </c>
      <c r="AQ704" s="560">
        <v>0</v>
      </c>
      <c r="AR704" s="560">
        <v>0</v>
      </c>
      <c r="AS704" s="560">
        <v>1</v>
      </c>
      <c r="AT704" s="560">
        <v>1</v>
      </c>
      <c r="AU704" s="560">
        <v>-1</v>
      </c>
      <c r="AV704" s="560">
        <v>0</v>
      </c>
      <c r="AW704" s="560">
        <v>0</v>
      </c>
      <c r="AX704" s="560">
        <v>0</v>
      </c>
      <c r="AY704" s="560">
        <v>0</v>
      </c>
      <c r="AZ704" s="560">
        <v>0</v>
      </c>
      <c r="BA704" s="560">
        <v>0</v>
      </c>
      <c r="BB704" s="560">
        <v>0</v>
      </c>
      <c r="BC704" s="560">
        <v>0</v>
      </c>
      <c r="BD704" s="560">
        <v>0</v>
      </c>
      <c r="BE704" s="560">
        <v>0</v>
      </c>
      <c r="BF704" s="560">
        <v>0</v>
      </c>
      <c r="BG704" s="560">
        <v>0</v>
      </c>
      <c r="BH704" s="560">
        <v>0</v>
      </c>
      <c r="BI704" s="560">
        <v>0</v>
      </c>
      <c r="BJ704" s="560">
        <v>0</v>
      </c>
      <c r="BK704" s="560">
        <v>0</v>
      </c>
      <c r="BL704" s="560">
        <v>0</v>
      </c>
      <c r="BM704" s="560">
        <v>0</v>
      </c>
      <c r="BN704" s="550" t="s">
        <v>4490</v>
      </c>
      <c r="BO704" s="551">
        <v>0</v>
      </c>
      <c r="BP704" s="519">
        <v>0</v>
      </c>
      <c r="BQ704" s="553">
        <v>0.25</v>
      </c>
      <c r="BR704" s="552">
        <v>0.25</v>
      </c>
      <c r="BS704" s="552">
        <v>0.25</v>
      </c>
      <c r="BT704" s="552">
        <v>0.25</v>
      </c>
      <c r="BU704" s="529">
        <v>0</v>
      </c>
      <c r="BV704" s="519">
        <v>0</v>
      </c>
      <c r="BW704" s="519">
        <v>0</v>
      </c>
      <c r="BX704" s="519">
        <v>0</v>
      </c>
      <c r="BY704" s="519">
        <v>0</v>
      </c>
      <c r="BZ704" s="519">
        <v>0</v>
      </c>
      <c r="CA704" s="519">
        <v>0</v>
      </c>
      <c r="CB704" s="519">
        <v>0</v>
      </c>
      <c r="CC704" s="519">
        <v>0</v>
      </c>
      <c r="CD704" s="519">
        <v>0</v>
      </c>
      <c r="CE704" s="519">
        <v>0</v>
      </c>
      <c r="CF704" s="519">
        <v>0</v>
      </c>
      <c r="CG704" s="519">
        <v>0</v>
      </c>
      <c r="CH704" s="519">
        <v>0</v>
      </c>
      <c r="CI704" s="519">
        <v>0</v>
      </c>
      <c r="CJ704" s="519">
        <v>0</v>
      </c>
      <c r="CK704" s="623">
        <f t="shared" si="10"/>
        <v>1</v>
      </c>
      <c r="CL704" s="554">
        <v>1</v>
      </c>
      <c r="CM704" s="554">
        <v>1</v>
      </c>
      <c r="CN704" s="554">
        <v>1</v>
      </c>
      <c r="CO704" s="524">
        <v>9</v>
      </c>
      <c r="CP704" s="524" t="s">
        <v>1938</v>
      </c>
      <c r="CQ704" s="525" t="s">
        <v>4965</v>
      </c>
      <c r="CR704" s="584" t="s">
        <v>4965</v>
      </c>
      <c r="CS704" s="527" t="s">
        <v>4965</v>
      </c>
      <c r="CT704" s="527" t="s">
        <v>4965</v>
      </c>
      <c r="CU704" s="527" t="s">
        <v>4965</v>
      </c>
    </row>
    <row r="705" spans="1:99" s="71" customFormat="1" ht="12" customHeight="1" x14ac:dyDescent="0.2">
      <c r="A705" s="577" t="s">
        <v>1460</v>
      </c>
      <c r="B705" s="558" t="s">
        <v>2278</v>
      </c>
      <c r="C705" s="558" t="s">
        <v>2279</v>
      </c>
      <c r="D705" s="558" t="s">
        <v>1432</v>
      </c>
      <c r="E705" s="560" t="s">
        <v>2280</v>
      </c>
      <c r="F705" s="558" t="s">
        <v>1432</v>
      </c>
      <c r="G705" s="558" t="s">
        <v>2281</v>
      </c>
      <c r="H705" s="558" t="s">
        <v>2524</v>
      </c>
      <c r="I705" s="558" t="s">
        <v>2282</v>
      </c>
      <c r="J705" s="558">
        <v>529375</v>
      </c>
      <c r="K705" s="558">
        <v>171534</v>
      </c>
      <c r="L705" s="512" t="s">
        <v>3081</v>
      </c>
      <c r="M705" s="562" t="s">
        <v>1432</v>
      </c>
      <c r="N705" s="562" t="s">
        <v>1432</v>
      </c>
      <c r="O705" s="558">
        <v>0</v>
      </c>
      <c r="P705" s="558">
        <v>6</v>
      </c>
      <c r="Q705" s="563">
        <v>6</v>
      </c>
      <c r="R705" s="558" t="s">
        <v>2283</v>
      </c>
      <c r="S705" s="558" t="s">
        <v>1438</v>
      </c>
      <c r="T705" s="562" t="s">
        <v>2576</v>
      </c>
      <c r="U705" s="561">
        <v>41662</v>
      </c>
      <c r="V705" s="561"/>
      <c r="W705" s="558" t="s">
        <v>1439</v>
      </c>
      <c r="X705" s="562" t="s">
        <v>1432</v>
      </c>
      <c r="Y705" s="558" t="s">
        <v>1442</v>
      </c>
      <c r="Z705" s="558" t="s">
        <v>1443</v>
      </c>
      <c r="AA705" s="558" t="s">
        <v>1444</v>
      </c>
      <c r="AB705" s="558" t="s">
        <v>2713</v>
      </c>
      <c r="AC705" s="576">
        <v>4.8000000000000001E-2</v>
      </c>
      <c r="AD705" s="578" t="s">
        <v>1432</v>
      </c>
      <c r="AE705" s="578"/>
      <c r="AF705" s="579"/>
      <c r="AG705" s="517" t="s">
        <v>1931</v>
      </c>
      <c r="AH705" s="560" t="s">
        <v>373</v>
      </c>
      <c r="AI705" s="587"/>
      <c r="AJ705" s="560">
        <v>0</v>
      </c>
      <c r="AK705" s="560">
        <v>0</v>
      </c>
      <c r="AL705" s="560">
        <v>0</v>
      </c>
      <c r="AM705" s="560">
        <v>2</v>
      </c>
      <c r="AN705" s="560">
        <v>4</v>
      </c>
      <c r="AO705" s="560">
        <v>0</v>
      </c>
      <c r="AP705" s="560">
        <v>0</v>
      </c>
      <c r="AQ705" s="560">
        <v>0</v>
      </c>
      <c r="AR705" s="560">
        <v>0</v>
      </c>
      <c r="AS705" s="560">
        <v>0</v>
      </c>
      <c r="AT705" s="560">
        <v>2</v>
      </c>
      <c r="AU705" s="560">
        <v>4</v>
      </c>
      <c r="AV705" s="560">
        <v>0</v>
      </c>
      <c r="AW705" s="560">
        <v>0</v>
      </c>
      <c r="AX705" s="560">
        <v>0</v>
      </c>
      <c r="AY705" s="560">
        <v>0</v>
      </c>
      <c r="AZ705" s="560">
        <v>0</v>
      </c>
      <c r="BA705" s="560">
        <v>0</v>
      </c>
      <c r="BB705" s="560">
        <v>0</v>
      </c>
      <c r="BC705" s="560">
        <v>0</v>
      </c>
      <c r="BD705" s="560">
        <v>0</v>
      </c>
      <c r="BE705" s="560">
        <v>0</v>
      </c>
      <c r="BF705" s="560">
        <v>0</v>
      </c>
      <c r="BG705" s="560">
        <v>0</v>
      </c>
      <c r="BH705" s="560">
        <v>0</v>
      </c>
      <c r="BI705" s="560">
        <v>0</v>
      </c>
      <c r="BJ705" s="560">
        <v>0</v>
      </c>
      <c r="BK705" s="560">
        <v>0</v>
      </c>
      <c r="BL705" s="560">
        <v>0</v>
      </c>
      <c r="BM705" s="560">
        <v>0</v>
      </c>
      <c r="BN705" s="550" t="s">
        <v>4490</v>
      </c>
      <c r="BO705" s="551">
        <v>0</v>
      </c>
      <c r="BP705" s="519">
        <v>0</v>
      </c>
      <c r="BQ705" s="528">
        <v>0</v>
      </c>
      <c r="BR705" s="519">
        <v>0</v>
      </c>
      <c r="BS705" s="552">
        <v>2</v>
      </c>
      <c r="BT705" s="552">
        <v>2</v>
      </c>
      <c r="BU705" s="582">
        <v>2</v>
      </c>
      <c r="BV705" s="519">
        <v>0</v>
      </c>
      <c r="BW705" s="519">
        <v>0</v>
      </c>
      <c r="BX705" s="519">
        <v>0</v>
      </c>
      <c r="BY705" s="519">
        <v>0</v>
      </c>
      <c r="BZ705" s="519">
        <v>0</v>
      </c>
      <c r="CA705" s="519">
        <v>0</v>
      </c>
      <c r="CB705" s="519">
        <v>0</v>
      </c>
      <c r="CC705" s="519">
        <v>0</v>
      </c>
      <c r="CD705" s="519">
        <v>0</v>
      </c>
      <c r="CE705" s="519">
        <v>0</v>
      </c>
      <c r="CF705" s="519">
        <v>0</v>
      </c>
      <c r="CG705" s="519">
        <v>0</v>
      </c>
      <c r="CH705" s="519">
        <v>0</v>
      </c>
      <c r="CI705" s="519">
        <v>0</v>
      </c>
      <c r="CJ705" s="519">
        <v>0</v>
      </c>
      <c r="CK705" s="623">
        <f t="shared" si="10"/>
        <v>6</v>
      </c>
      <c r="CL705" s="554">
        <v>6</v>
      </c>
      <c r="CM705" s="554">
        <v>6</v>
      </c>
      <c r="CN705" s="554">
        <v>6</v>
      </c>
      <c r="CO705" s="524">
        <v>5</v>
      </c>
      <c r="CP705" s="726"/>
      <c r="CQ705" s="525" t="s">
        <v>4965</v>
      </c>
      <c r="CR705" s="584" t="s">
        <v>4965</v>
      </c>
      <c r="CS705" s="527" t="s">
        <v>4965</v>
      </c>
      <c r="CT705" s="527" t="s">
        <v>4965</v>
      </c>
      <c r="CU705" s="527" t="s">
        <v>4965</v>
      </c>
    </row>
    <row r="706" spans="1:99" s="71" customFormat="1" ht="12" customHeight="1" x14ac:dyDescent="0.2">
      <c r="A706" s="577" t="s">
        <v>1460</v>
      </c>
      <c r="B706" s="558" t="s">
        <v>2284</v>
      </c>
      <c r="C706" s="558" t="s">
        <v>2279</v>
      </c>
      <c r="D706" s="558" t="s">
        <v>1432</v>
      </c>
      <c r="E706" s="560" t="s">
        <v>2280</v>
      </c>
      <c r="F706" s="558" t="s">
        <v>1432</v>
      </c>
      <c r="G706" s="558" t="s">
        <v>2281</v>
      </c>
      <c r="H706" s="558" t="s">
        <v>2524</v>
      </c>
      <c r="I706" s="558" t="s">
        <v>2282</v>
      </c>
      <c r="J706" s="558">
        <v>529375</v>
      </c>
      <c r="K706" s="558">
        <v>171534</v>
      </c>
      <c r="L706" s="512" t="s">
        <v>3081</v>
      </c>
      <c r="M706" s="562" t="s">
        <v>1432</v>
      </c>
      <c r="N706" s="562" t="s">
        <v>1432</v>
      </c>
      <c r="O706" s="558">
        <v>0</v>
      </c>
      <c r="P706" s="558">
        <v>6</v>
      </c>
      <c r="Q706" s="563">
        <v>6</v>
      </c>
      <c r="R706" s="558" t="s">
        <v>2285</v>
      </c>
      <c r="S706" s="558" t="s">
        <v>1438</v>
      </c>
      <c r="T706" s="562" t="s">
        <v>4774</v>
      </c>
      <c r="U706" s="561">
        <v>41624</v>
      </c>
      <c r="V706" s="561"/>
      <c r="W706" s="558" t="s">
        <v>1439</v>
      </c>
      <c r="X706" s="562" t="s">
        <v>1432</v>
      </c>
      <c r="Y706" s="558" t="s">
        <v>1442</v>
      </c>
      <c r="Z706" s="558" t="s">
        <v>1443</v>
      </c>
      <c r="AA706" s="558" t="s">
        <v>1444</v>
      </c>
      <c r="AB706" s="558" t="s">
        <v>2713</v>
      </c>
      <c r="AC706" s="576">
        <v>3.0000000000000001E-3</v>
      </c>
      <c r="AD706" s="578" t="s">
        <v>1432</v>
      </c>
      <c r="AE706" s="578"/>
      <c r="AF706" s="579"/>
      <c r="AG706" s="517" t="s">
        <v>3063</v>
      </c>
      <c r="AH706" s="560" t="s">
        <v>1892</v>
      </c>
      <c r="AI706" s="587"/>
      <c r="AJ706" s="560">
        <v>0</v>
      </c>
      <c r="AK706" s="560">
        <v>0</v>
      </c>
      <c r="AL706" s="560">
        <v>0</v>
      </c>
      <c r="AM706" s="560">
        <v>5</v>
      </c>
      <c r="AN706" s="560">
        <v>1</v>
      </c>
      <c r="AO706" s="560">
        <v>0</v>
      </c>
      <c r="AP706" s="560">
        <v>0</v>
      </c>
      <c r="AQ706" s="560">
        <v>0</v>
      </c>
      <c r="AR706" s="560">
        <v>0</v>
      </c>
      <c r="AS706" s="560">
        <v>0</v>
      </c>
      <c r="AT706" s="560">
        <v>5</v>
      </c>
      <c r="AU706" s="560">
        <v>1</v>
      </c>
      <c r="AV706" s="560">
        <v>0</v>
      </c>
      <c r="AW706" s="560">
        <v>0</v>
      </c>
      <c r="AX706" s="560">
        <v>0</v>
      </c>
      <c r="AY706" s="560">
        <v>0</v>
      </c>
      <c r="AZ706" s="560">
        <v>0</v>
      </c>
      <c r="BA706" s="560">
        <v>0</v>
      </c>
      <c r="BB706" s="560">
        <v>0</v>
      </c>
      <c r="BC706" s="560">
        <v>0</v>
      </c>
      <c r="BD706" s="560">
        <v>0</v>
      </c>
      <c r="BE706" s="560">
        <v>0</v>
      </c>
      <c r="BF706" s="560">
        <v>0</v>
      </c>
      <c r="BG706" s="560">
        <v>0</v>
      </c>
      <c r="BH706" s="560">
        <v>0</v>
      </c>
      <c r="BI706" s="560">
        <v>0</v>
      </c>
      <c r="BJ706" s="560">
        <v>0</v>
      </c>
      <c r="BK706" s="560">
        <v>0</v>
      </c>
      <c r="BL706" s="560">
        <v>0</v>
      </c>
      <c r="BM706" s="560">
        <v>0</v>
      </c>
      <c r="BN706" s="550" t="s">
        <v>4490</v>
      </c>
      <c r="BO706" s="551">
        <v>0</v>
      </c>
      <c r="BP706" s="519">
        <v>0</v>
      </c>
      <c r="BQ706" s="528">
        <v>0</v>
      </c>
      <c r="BR706" s="519">
        <v>0</v>
      </c>
      <c r="BS706" s="552">
        <v>2</v>
      </c>
      <c r="BT706" s="552">
        <v>2</v>
      </c>
      <c r="BU706" s="582">
        <v>2</v>
      </c>
      <c r="BV706" s="519">
        <v>0</v>
      </c>
      <c r="BW706" s="519">
        <v>0</v>
      </c>
      <c r="BX706" s="519">
        <v>0</v>
      </c>
      <c r="BY706" s="519">
        <v>0</v>
      </c>
      <c r="BZ706" s="519">
        <v>0</v>
      </c>
      <c r="CA706" s="519">
        <v>0</v>
      </c>
      <c r="CB706" s="519">
        <v>0</v>
      </c>
      <c r="CC706" s="519">
        <v>0</v>
      </c>
      <c r="CD706" s="519">
        <v>0</v>
      </c>
      <c r="CE706" s="519">
        <v>0</v>
      </c>
      <c r="CF706" s="519">
        <v>0</v>
      </c>
      <c r="CG706" s="519">
        <v>0</v>
      </c>
      <c r="CH706" s="519">
        <v>0</v>
      </c>
      <c r="CI706" s="519">
        <v>0</v>
      </c>
      <c r="CJ706" s="519">
        <v>0</v>
      </c>
      <c r="CK706" s="623">
        <f t="shared" ref="CK706:CK769" si="11">SUM(BP706:CJ706)</f>
        <v>6</v>
      </c>
      <c r="CL706" s="554">
        <v>6</v>
      </c>
      <c r="CM706" s="554">
        <v>6</v>
      </c>
      <c r="CN706" s="554">
        <v>6</v>
      </c>
      <c r="CO706" s="524">
        <v>5</v>
      </c>
      <c r="CP706" s="726"/>
      <c r="CQ706" s="525" t="s">
        <v>4965</v>
      </c>
      <c r="CR706" s="584" t="s">
        <v>4965</v>
      </c>
      <c r="CS706" s="527" t="s">
        <v>4965</v>
      </c>
      <c r="CT706" s="527" t="s">
        <v>4965</v>
      </c>
      <c r="CU706" s="527" t="s">
        <v>4965</v>
      </c>
    </row>
    <row r="707" spans="1:99" s="71" customFormat="1" ht="12" customHeight="1" x14ac:dyDescent="0.2">
      <c r="A707" s="577" t="s">
        <v>1460</v>
      </c>
      <c r="B707" s="558" t="s">
        <v>2286</v>
      </c>
      <c r="C707" s="558" t="s">
        <v>1432</v>
      </c>
      <c r="D707" s="558" t="s">
        <v>1432</v>
      </c>
      <c r="E707" s="560" t="s">
        <v>1432</v>
      </c>
      <c r="F707" s="558" t="s">
        <v>2385</v>
      </c>
      <c r="G707" s="558" t="s">
        <v>2888</v>
      </c>
      <c r="H707" s="558" t="s">
        <v>1435</v>
      </c>
      <c r="I707" s="558" t="s">
        <v>2287</v>
      </c>
      <c r="J707" s="558">
        <v>527898</v>
      </c>
      <c r="K707" s="558">
        <v>172499</v>
      </c>
      <c r="L707" s="512" t="s">
        <v>3083</v>
      </c>
      <c r="M707" s="562" t="s">
        <v>1432</v>
      </c>
      <c r="N707" s="562" t="s">
        <v>1432</v>
      </c>
      <c r="O707" s="558">
        <v>0</v>
      </c>
      <c r="P707" s="558">
        <v>1</v>
      </c>
      <c r="Q707" s="563">
        <v>1</v>
      </c>
      <c r="R707" s="558" t="s">
        <v>2288</v>
      </c>
      <c r="S707" s="558" t="s">
        <v>1438</v>
      </c>
      <c r="T707" s="562" t="s">
        <v>2289</v>
      </c>
      <c r="U707" s="561">
        <v>41572</v>
      </c>
      <c r="V707" s="561"/>
      <c r="W707" s="558" t="s">
        <v>1439</v>
      </c>
      <c r="X707" s="562" t="s">
        <v>1432</v>
      </c>
      <c r="Y707" s="558" t="s">
        <v>1442</v>
      </c>
      <c r="Z707" s="558" t="s">
        <v>4694</v>
      </c>
      <c r="AA707" s="558" t="s">
        <v>1444</v>
      </c>
      <c r="AB707" s="558" t="s">
        <v>2713</v>
      </c>
      <c r="AC707" s="576">
        <v>2E-3</v>
      </c>
      <c r="AD707" s="578" t="s">
        <v>1432</v>
      </c>
      <c r="AE707" s="578"/>
      <c r="AF707" s="579"/>
      <c r="AG707" s="517" t="s">
        <v>3063</v>
      </c>
      <c r="AH707" s="560" t="s">
        <v>1445</v>
      </c>
      <c r="AI707" s="587"/>
      <c r="AJ707" s="560">
        <v>0</v>
      </c>
      <c r="AK707" s="560">
        <v>0</v>
      </c>
      <c r="AL707" s="560">
        <v>0</v>
      </c>
      <c r="AM707" s="560">
        <v>1</v>
      </c>
      <c r="AN707" s="560">
        <v>0</v>
      </c>
      <c r="AO707" s="560">
        <v>0</v>
      </c>
      <c r="AP707" s="560">
        <v>0</v>
      </c>
      <c r="AQ707" s="560">
        <v>0</v>
      </c>
      <c r="AR707" s="560">
        <v>0</v>
      </c>
      <c r="AS707" s="560">
        <v>0</v>
      </c>
      <c r="AT707" s="560">
        <v>1</v>
      </c>
      <c r="AU707" s="560">
        <v>0</v>
      </c>
      <c r="AV707" s="560">
        <v>0</v>
      </c>
      <c r="AW707" s="560">
        <v>0</v>
      </c>
      <c r="AX707" s="560">
        <v>0</v>
      </c>
      <c r="AY707" s="560">
        <v>0</v>
      </c>
      <c r="AZ707" s="560">
        <v>0</v>
      </c>
      <c r="BA707" s="560">
        <v>0</v>
      </c>
      <c r="BB707" s="560">
        <v>0</v>
      </c>
      <c r="BC707" s="560">
        <v>0</v>
      </c>
      <c r="BD707" s="560">
        <v>0</v>
      </c>
      <c r="BE707" s="560">
        <v>0</v>
      </c>
      <c r="BF707" s="560">
        <v>0</v>
      </c>
      <c r="BG707" s="560">
        <v>0</v>
      </c>
      <c r="BH707" s="560">
        <v>0</v>
      </c>
      <c r="BI707" s="560">
        <v>0</v>
      </c>
      <c r="BJ707" s="560">
        <v>0</v>
      </c>
      <c r="BK707" s="560">
        <v>0</v>
      </c>
      <c r="BL707" s="560">
        <v>0</v>
      </c>
      <c r="BM707" s="560">
        <v>0</v>
      </c>
      <c r="BN707" s="550" t="s">
        <v>4490</v>
      </c>
      <c r="BO707" s="551">
        <v>0</v>
      </c>
      <c r="BP707" s="519">
        <v>0</v>
      </c>
      <c r="BQ707" s="553">
        <v>0.25</v>
      </c>
      <c r="BR707" s="552">
        <v>0.25</v>
      </c>
      <c r="BS707" s="552">
        <v>0.25</v>
      </c>
      <c r="BT707" s="552">
        <v>0.25</v>
      </c>
      <c r="BU707" s="529">
        <v>0</v>
      </c>
      <c r="BV707" s="519">
        <v>0</v>
      </c>
      <c r="BW707" s="519">
        <v>0</v>
      </c>
      <c r="BX707" s="519">
        <v>0</v>
      </c>
      <c r="BY707" s="519">
        <v>0</v>
      </c>
      <c r="BZ707" s="519">
        <v>0</v>
      </c>
      <c r="CA707" s="519">
        <v>0</v>
      </c>
      <c r="CB707" s="519">
        <v>0</v>
      </c>
      <c r="CC707" s="519">
        <v>0</v>
      </c>
      <c r="CD707" s="519">
        <v>0</v>
      </c>
      <c r="CE707" s="519">
        <v>0</v>
      </c>
      <c r="CF707" s="519">
        <v>0</v>
      </c>
      <c r="CG707" s="519">
        <v>0</v>
      </c>
      <c r="CH707" s="519">
        <v>0</v>
      </c>
      <c r="CI707" s="519">
        <v>0</v>
      </c>
      <c r="CJ707" s="519">
        <v>0</v>
      </c>
      <c r="CK707" s="623">
        <f t="shared" si="11"/>
        <v>1</v>
      </c>
      <c r="CL707" s="554">
        <v>1</v>
      </c>
      <c r="CM707" s="554">
        <v>1</v>
      </c>
      <c r="CN707" s="554">
        <v>1</v>
      </c>
      <c r="CO707" s="524">
        <v>4</v>
      </c>
      <c r="CP707" s="726"/>
      <c r="CQ707" s="525" t="s">
        <v>4965</v>
      </c>
      <c r="CR707" s="584" t="s">
        <v>4965</v>
      </c>
      <c r="CS707" s="527" t="s">
        <v>4965</v>
      </c>
      <c r="CT707" s="527" t="s">
        <v>4965</v>
      </c>
      <c r="CU707" s="527" t="s">
        <v>4965</v>
      </c>
    </row>
    <row r="708" spans="1:99" s="88" customFormat="1" ht="12" customHeight="1" x14ac:dyDescent="0.2">
      <c r="A708" s="577" t="s">
        <v>1460</v>
      </c>
      <c r="B708" s="558" t="s">
        <v>2290</v>
      </c>
      <c r="C708" s="558" t="s">
        <v>2291</v>
      </c>
      <c r="D708" s="559" t="s">
        <v>4782</v>
      </c>
      <c r="E708" s="560" t="s">
        <v>1432</v>
      </c>
      <c r="F708" s="558" t="s">
        <v>1432</v>
      </c>
      <c r="G708" s="558" t="s">
        <v>2292</v>
      </c>
      <c r="H708" s="558" t="s">
        <v>3299</v>
      </c>
      <c r="I708" s="558" t="s">
        <v>918</v>
      </c>
      <c r="J708" s="558">
        <v>529318</v>
      </c>
      <c r="K708" s="558">
        <v>177190</v>
      </c>
      <c r="L708" s="530" t="s">
        <v>3066</v>
      </c>
      <c r="M708" s="562" t="s">
        <v>1432</v>
      </c>
      <c r="N708" s="562" t="s">
        <v>1432</v>
      </c>
      <c r="O708" s="558">
        <v>0</v>
      </c>
      <c r="P708" s="558">
        <v>21</v>
      </c>
      <c r="Q708" s="563">
        <v>21</v>
      </c>
      <c r="R708" s="558" t="s">
        <v>40</v>
      </c>
      <c r="S708" s="558" t="s">
        <v>266</v>
      </c>
      <c r="T708" s="562" t="s">
        <v>41</v>
      </c>
      <c r="U708" s="561">
        <v>41834</v>
      </c>
      <c r="V708" s="561" t="s">
        <v>1938</v>
      </c>
      <c r="W708" s="558" t="s">
        <v>1439</v>
      </c>
      <c r="X708" s="562" t="s">
        <v>1432</v>
      </c>
      <c r="Y708" s="558" t="s">
        <v>1442</v>
      </c>
      <c r="Z708" s="558" t="s">
        <v>1443</v>
      </c>
      <c r="AA708" s="558" t="s">
        <v>1443</v>
      </c>
      <c r="AB708" s="558" t="s">
        <v>2713</v>
      </c>
      <c r="AC708" s="576">
        <v>0</v>
      </c>
      <c r="AD708" s="578" t="s">
        <v>1432</v>
      </c>
      <c r="AE708" s="578"/>
      <c r="AF708" s="579"/>
      <c r="AG708" s="517" t="s">
        <v>628</v>
      </c>
      <c r="AH708" s="560" t="s">
        <v>3904</v>
      </c>
      <c r="AI708" s="560">
        <v>1332201</v>
      </c>
      <c r="AJ708" s="560">
        <v>2</v>
      </c>
      <c r="AK708" s="560">
        <v>21</v>
      </c>
      <c r="AL708" s="560">
        <v>0</v>
      </c>
      <c r="AM708" s="560">
        <v>9</v>
      </c>
      <c r="AN708" s="560">
        <v>12</v>
      </c>
      <c r="AO708" s="560">
        <v>0</v>
      </c>
      <c r="AP708" s="560">
        <v>0</v>
      </c>
      <c r="AQ708" s="560">
        <v>0</v>
      </c>
      <c r="AR708" s="560">
        <v>0</v>
      </c>
      <c r="AS708" s="560">
        <v>0</v>
      </c>
      <c r="AT708" s="560">
        <v>9</v>
      </c>
      <c r="AU708" s="560">
        <v>12</v>
      </c>
      <c r="AV708" s="560">
        <v>0</v>
      </c>
      <c r="AW708" s="560">
        <v>0</v>
      </c>
      <c r="AX708" s="560">
        <v>0</v>
      </c>
      <c r="AY708" s="560">
        <v>0</v>
      </c>
      <c r="AZ708" s="560">
        <v>0</v>
      </c>
      <c r="BA708" s="560">
        <v>0</v>
      </c>
      <c r="BB708" s="560">
        <v>0</v>
      </c>
      <c r="BC708" s="560">
        <v>0</v>
      </c>
      <c r="BD708" s="560">
        <v>0</v>
      </c>
      <c r="BE708" s="560">
        <v>0</v>
      </c>
      <c r="BF708" s="560">
        <v>0</v>
      </c>
      <c r="BG708" s="560">
        <v>0</v>
      </c>
      <c r="BH708" s="560">
        <v>0</v>
      </c>
      <c r="BI708" s="560">
        <v>0</v>
      </c>
      <c r="BJ708" s="560">
        <v>0</v>
      </c>
      <c r="BK708" s="560">
        <v>0</v>
      </c>
      <c r="BL708" s="560">
        <v>0</v>
      </c>
      <c r="BM708" s="560">
        <v>0</v>
      </c>
      <c r="BN708" s="611" t="s">
        <v>1944</v>
      </c>
      <c r="BO708" s="594">
        <v>0</v>
      </c>
      <c r="BP708" s="527">
        <v>0</v>
      </c>
      <c r="BQ708" s="534">
        <v>0</v>
      </c>
      <c r="BR708" s="527">
        <v>0</v>
      </c>
      <c r="BS708" s="527">
        <v>0</v>
      </c>
      <c r="BT708" s="527">
        <v>0</v>
      </c>
      <c r="BU708" s="582">
        <v>21</v>
      </c>
      <c r="BV708" s="527">
        <v>0</v>
      </c>
      <c r="BW708" s="527">
        <v>0</v>
      </c>
      <c r="BX708" s="527">
        <v>0</v>
      </c>
      <c r="BY708" s="527">
        <v>0</v>
      </c>
      <c r="BZ708" s="527">
        <v>0</v>
      </c>
      <c r="CA708" s="527">
        <v>0</v>
      </c>
      <c r="CB708" s="527">
        <v>0</v>
      </c>
      <c r="CC708" s="527">
        <v>0</v>
      </c>
      <c r="CD708" s="527">
        <v>0</v>
      </c>
      <c r="CE708" s="527">
        <v>0</v>
      </c>
      <c r="CF708" s="527">
        <v>0</v>
      </c>
      <c r="CG708" s="527">
        <v>0</v>
      </c>
      <c r="CH708" s="527">
        <v>0</v>
      </c>
      <c r="CI708" s="527">
        <v>0</v>
      </c>
      <c r="CJ708" s="527">
        <v>0</v>
      </c>
      <c r="CK708" s="623">
        <f t="shared" si="11"/>
        <v>21</v>
      </c>
      <c r="CL708" s="554">
        <v>21</v>
      </c>
      <c r="CM708" s="554">
        <v>21</v>
      </c>
      <c r="CN708" s="554">
        <v>21</v>
      </c>
      <c r="CO708" s="524">
        <v>5</v>
      </c>
      <c r="CP708" s="524" t="s">
        <v>1938</v>
      </c>
      <c r="CQ708" s="525" t="s">
        <v>4965</v>
      </c>
      <c r="CR708" s="580" t="s">
        <v>1938</v>
      </c>
      <c r="CS708" s="527" t="s">
        <v>4965</v>
      </c>
      <c r="CT708" s="527" t="s">
        <v>4965</v>
      </c>
      <c r="CU708" s="527" t="s">
        <v>4965</v>
      </c>
    </row>
    <row r="709" spans="1:99" s="88" customFormat="1" ht="12" customHeight="1" x14ac:dyDescent="0.2">
      <c r="A709" s="577" t="s">
        <v>1460</v>
      </c>
      <c r="B709" s="558" t="s">
        <v>2290</v>
      </c>
      <c r="C709" s="558" t="s">
        <v>2291</v>
      </c>
      <c r="D709" s="559" t="s">
        <v>4783</v>
      </c>
      <c r="E709" s="560" t="s">
        <v>1432</v>
      </c>
      <c r="F709" s="558" t="s">
        <v>1432</v>
      </c>
      <c r="G709" s="558" t="s">
        <v>2292</v>
      </c>
      <c r="H709" s="558" t="s">
        <v>3299</v>
      </c>
      <c r="I709" s="558" t="s">
        <v>918</v>
      </c>
      <c r="J709" s="558">
        <v>529318</v>
      </c>
      <c r="K709" s="558">
        <v>177190</v>
      </c>
      <c r="L709" s="530" t="s">
        <v>3066</v>
      </c>
      <c r="M709" s="562" t="s">
        <v>1432</v>
      </c>
      <c r="N709" s="562" t="s">
        <v>1432</v>
      </c>
      <c r="O709" s="558">
        <v>0</v>
      </c>
      <c r="P709" s="558">
        <v>26</v>
      </c>
      <c r="Q709" s="563">
        <v>26</v>
      </c>
      <c r="R709" s="558" t="s">
        <v>40</v>
      </c>
      <c r="S709" s="558" t="s">
        <v>266</v>
      </c>
      <c r="T709" s="562" t="s">
        <v>41</v>
      </c>
      <c r="U709" s="561">
        <v>41834</v>
      </c>
      <c r="V709" s="561" t="s">
        <v>1938</v>
      </c>
      <c r="W709" s="558" t="s">
        <v>1439</v>
      </c>
      <c r="X709" s="562" t="s">
        <v>1432</v>
      </c>
      <c r="Y709" s="558" t="s">
        <v>1442</v>
      </c>
      <c r="Z709" s="558" t="s">
        <v>1443</v>
      </c>
      <c r="AA709" s="558" t="s">
        <v>1443</v>
      </c>
      <c r="AB709" s="558" t="s">
        <v>1444</v>
      </c>
      <c r="AC709" s="576">
        <v>0</v>
      </c>
      <c r="AD709" s="578" t="s">
        <v>1432</v>
      </c>
      <c r="AE709" s="578"/>
      <c r="AF709" s="579"/>
      <c r="AG709" s="517" t="s">
        <v>1931</v>
      </c>
      <c r="AH709" s="560" t="s">
        <v>3905</v>
      </c>
      <c r="AI709" s="560">
        <v>1332201</v>
      </c>
      <c r="AJ709" s="560">
        <v>3</v>
      </c>
      <c r="AK709" s="560">
        <v>26</v>
      </c>
      <c r="AL709" s="560">
        <v>0</v>
      </c>
      <c r="AM709" s="560">
        <v>2</v>
      </c>
      <c r="AN709" s="560">
        <v>16</v>
      </c>
      <c r="AO709" s="560">
        <v>2</v>
      </c>
      <c r="AP709" s="560">
        <v>6</v>
      </c>
      <c r="AQ709" s="560">
        <v>0</v>
      </c>
      <c r="AR709" s="560">
        <v>0</v>
      </c>
      <c r="AS709" s="560">
        <v>0</v>
      </c>
      <c r="AT709" s="560">
        <v>2</v>
      </c>
      <c r="AU709" s="560">
        <v>16</v>
      </c>
      <c r="AV709" s="560">
        <v>2</v>
      </c>
      <c r="AW709" s="560">
        <v>6</v>
      </c>
      <c r="AX709" s="560">
        <v>0</v>
      </c>
      <c r="AY709" s="560">
        <v>0</v>
      </c>
      <c r="AZ709" s="560">
        <v>0</v>
      </c>
      <c r="BA709" s="560">
        <v>0</v>
      </c>
      <c r="BB709" s="560">
        <v>0</v>
      </c>
      <c r="BC709" s="560">
        <v>0</v>
      </c>
      <c r="BD709" s="560">
        <v>0</v>
      </c>
      <c r="BE709" s="560">
        <v>0</v>
      </c>
      <c r="BF709" s="560">
        <v>0</v>
      </c>
      <c r="BG709" s="560">
        <v>0</v>
      </c>
      <c r="BH709" s="560">
        <v>0</v>
      </c>
      <c r="BI709" s="560">
        <v>0</v>
      </c>
      <c r="BJ709" s="560">
        <v>0</v>
      </c>
      <c r="BK709" s="560">
        <v>0</v>
      </c>
      <c r="BL709" s="560">
        <v>0</v>
      </c>
      <c r="BM709" s="560">
        <v>0</v>
      </c>
      <c r="BN709" s="611" t="s">
        <v>1944</v>
      </c>
      <c r="BO709" s="594">
        <v>0</v>
      </c>
      <c r="BP709" s="527">
        <v>0</v>
      </c>
      <c r="BQ709" s="534">
        <v>0</v>
      </c>
      <c r="BR709" s="527">
        <v>0</v>
      </c>
      <c r="BS709" s="527">
        <v>0</v>
      </c>
      <c r="BT709" s="527">
        <v>0</v>
      </c>
      <c r="BU709" s="582">
        <v>26</v>
      </c>
      <c r="BV709" s="527">
        <v>0</v>
      </c>
      <c r="BW709" s="527">
        <v>0</v>
      </c>
      <c r="BX709" s="527">
        <v>0</v>
      </c>
      <c r="BY709" s="527">
        <v>0</v>
      </c>
      <c r="BZ709" s="527">
        <v>0</v>
      </c>
      <c r="CA709" s="527">
        <v>0</v>
      </c>
      <c r="CB709" s="527">
        <v>0</v>
      </c>
      <c r="CC709" s="527">
        <v>0</v>
      </c>
      <c r="CD709" s="527">
        <v>0</v>
      </c>
      <c r="CE709" s="527">
        <v>0</v>
      </c>
      <c r="CF709" s="527">
        <v>0</v>
      </c>
      <c r="CG709" s="527">
        <v>0</v>
      </c>
      <c r="CH709" s="527">
        <v>0</v>
      </c>
      <c r="CI709" s="527">
        <v>0</v>
      </c>
      <c r="CJ709" s="527">
        <v>0</v>
      </c>
      <c r="CK709" s="623">
        <f t="shared" si="11"/>
        <v>26</v>
      </c>
      <c r="CL709" s="554">
        <v>26</v>
      </c>
      <c r="CM709" s="554">
        <v>26</v>
      </c>
      <c r="CN709" s="554">
        <v>26</v>
      </c>
      <c r="CO709" s="524">
        <v>5</v>
      </c>
      <c r="CP709" s="524" t="s">
        <v>1938</v>
      </c>
      <c r="CQ709" s="525" t="s">
        <v>4965</v>
      </c>
      <c r="CR709" s="580" t="s">
        <v>1938</v>
      </c>
      <c r="CS709" s="527" t="s">
        <v>4965</v>
      </c>
      <c r="CT709" s="527" t="s">
        <v>4965</v>
      </c>
      <c r="CU709" s="527" t="s">
        <v>4965</v>
      </c>
    </row>
    <row r="710" spans="1:99" s="88" customFormat="1" ht="12" customHeight="1" x14ac:dyDescent="0.2">
      <c r="A710" s="577" t="s">
        <v>1460</v>
      </c>
      <c r="B710" s="558" t="s">
        <v>2290</v>
      </c>
      <c r="C710" s="558" t="s">
        <v>2291</v>
      </c>
      <c r="D710" s="583"/>
      <c r="E710" s="560"/>
      <c r="F710" s="558" t="s">
        <v>1432</v>
      </c>
      <c r="G710" s="558" t="s">
        <v>2292</v>
      </c>
      <c r="H710" s="558" t="s">
        <v>3299</v>
      </c>
      <c r="I710" s="558" t="s">
        <v>918</v>
      </c>
      <c r="J710" s="558">
        <v>529318</v>
      </c>
      <c r="K710" s="558">
        <v>177190</v>
      </c>
      <c r="L710" s="530" t="s">
        <v>3066</v>
      </c>
      <c r="M710" s="562" t="s">
        <v>1432</v>
      </c>
      <c r="N710" s="562" t="s">
        <v>1432</v>
      </c>
      <c r="O710" s="558">
        <v>0</v>
      </c>
      <c r="P710" s="558">
        <v>247</v>
      </c>
      <c r="Q710" s="563">
        <v>247</v>
      </c>
      <c r="R710" s="558" t="s">
        <v>40</v>
      </c>
      <c r="S710" s="558" t="s">
        <v>266</v>
      </c>
      <c r="T710" s="562" t="s">
        <v>41</v>
      </c>
      <c r="U710" s="561">
        <v>41834</v>
      </c>
      <c r="V710" s="561" t="s">
        <v>1938</v>
      </c>
      <c r="W710" s="558" t="s">
        <v>1439</v>
      </c>
      <c r="X710" s="562" t="s">
        <v>1432</v>
      </c>
      <c r="Y710" s="558" t="s">
        <v>1442</v>
      </c>
      <c r="Z710" s="558" t="s">
        <v>1443</v>
      </c>
      <c r="AA710" s="558" t="s">
        <v>1443</v>
      </c>
      <c r="AB710" s="558" t="s">
        <v>1444</v>
      </c>
      <c r="AC710" s="576">
        <v>0</v>
      </c>
      <c r="AD710" s="578" t="s">
        <v>1432</v>
      </c>
      <c r="AE710" s="578"/>
      <c r="AF710" s="579"/>
      <c r="AG710" s="517" t="s">
        <v>3063</v>
      </c>
      <c r="AH710" s="560" t="s">
        <v>1445</v>
      </c>
      <c r="AI710" s="560">
        <v>1332201</v>
      </c>
      <c r="AJ710" s="560">
        <v>25</v>
      </c>
      <c r="AK710" s="560">
        <v>247</v>
      </c>
      <c r="AL710" s="560">
        <v>13</v>
      </c>
      <c r="AM710" s="560">
        <v>36</v>
      </c>
      <c r="AN710" s="560">
        <v>154</v>
      </c>
      <c r="AO710" s="560">
        <v>24</v>
      </c>
      <c r="AP710" s="560">
        <v>20</v>
      </c>
      <c r="AQ710" s="560">
        <v>0</v>
      </c>
      <c r="AR710" s="560">
        <v>0</v>
      </c>
      <c r="AS710" s="560">
        <v>13</v>
      </c>
      <c r="AT710" s="560">
        <v>36</v>
      </c>
      <c r="AU710" s="560">
        <v>154</v>
      </c>
      <c r="AV710" s="560">
        <v>24</v>
      </c>
      <c r="AW710" s="560">
        <v>20</v>
      </c>
      <c r="AX710" s="560">
        <v>0</v>
      </c>
      <c r="AY710" s="560">
        <v>0</v>
      </c>
      <c r="AZ710" s="560">
        <v>0</v>
      </c>
      <c r="BA710" s="560">
        <v>0</v>
      </c>
      <c r="BB710" s="560">
        <v>0</v>
      </c>
      <c r="BC710" s="560">
        <v>0</v>
      </c>
      <c r="BD710" s="560">
        <v>0</v>
      </c>
      <c r="BE710" s="560">
        <v>0</v>
      </c>
      <c r="BF710" s="560">
        <v>0</v>
      </c>
      <c r="BG710" s="560">
        <v>0</v>
      </c>
      <c r="BH710" s="560">
        <v>0</v>
      </c>
      <c r="BI710" s="560">
        <v>0</v>
      </c>
      <c r="BJ710" s="560">
        <v>0</v>
      </c>
      <c r="BK710" s="560">
        <v>0</v>
      </c>
      <c r="BL710" s="560">
        <v>0</v>
      </c>
      <c r="BM710" s="560">
        <v>0</v>
      </c>
      <c r="BN710" s="611" t="s">
        <v>1944</v>
      </c>
      <c r="BO710" s="594">
        <v>0</v>
      </c>
      <c r="BP710" s="527">
        <v>0</v>
      </c>
      <c r="BQ710" s="534">
        <v>0</v>
      </c>
      <c r="BR710" s="552">
        <v>123.5</v>
      </c>
      <c r="BS710" s="527">
        <v>0</v>
      </c>
      <c r="BT710" s="527">
        <v>0</v>
      </c>
      <c r="BU710" s="582">
        <v>123.5</v>
      </c>
      <c r="BV710" s="527">
        <v>0</v>
      </c>
      <c r="BW710" s="527">
        <v>0</v>
      </c>
      <c r="BX710" s="527">
        <v>0</v>
      </c>
      <c r="BY710" s="527">
        <v>0</v>
      </c>
      <c r="BZ710" s="527">
        <v>0</v>
      </c>
      <c r="CA710" s="527">
        <v>0</v>
      </c>
      <c r="CB710" s="527">
        <v>0</v>
      </c>
      <c r="CC710" s="527">
        <v>0</v>
      </c>
      <c r="CD710" s="527">
        <v>0</v>
      </c>
      <c r="CE710" s="527">
        <v>0</v>
      </c>
      <c r="CF710" s="527">
        <v>0</v>
      </c>
      <c r="CG710" s="527">
        <v>0</v>
      </c>
      <c r="CH710" s="527">
        <v>0</v>
      </c>
      <c r="CI710" s="527">
        <v>0</v>
      </c>
      <c r="CJ710" s="527">
        <v>0</v>
      </c>
      <c r="CK710" s="623">
        <f t="shared" si="11"/>
        <v>247</v>
      </c>
      <c r="CL710" s="554">
        <v>247</v>
      </c>
      <c r="CM710" s="554">
        <v>247</v>
      </c>
      <c r="CN710" s="554">
        <v>247</v>
      </c>
      <c r="CO710" s="524">
        <v>5</v>
      </c>
      <c r="CP710" s="524" t="s">
        <v>1938</v>
      </c>
      <c r="CQ710" s="525" t="s">
        <v>4965</v>
      </c>
      <c r="CR710" s="580" t="s">
        <v>1938</v>
      </c>
      <c r="CS710" s="527" t="s">
        <v>4965</v>
      </c>
      <c r="CT710" s="527" t="s">
        <v>4965</v>
      </c>
      <c r="CU710" s="527" t="s">
        <v>4965</v>
      </c>
    </row>
    <row r="711" spans="1:99" s="71" customFormat="1" ht="12" customHeight="1" x14ac:dyDescent="0.2">
      <c r="A711" s="577" t="s">
        <v>1460</v>
      </c>
      <c r="B711" s="558" t="s">
        <v>42</v>
      </c>
      <c r="C711" s="558" t="s">
        <v>1432</v>
      </c>
      <c r="D711" s="558" t="s">
        <v>1432</v>
      </c>
      <c r="E711" s="560" t="s">
        <v>43</v>
      </c>
      <c r="F711" s="558" t="s">
        <v>2516</v>
      </c>
      <c r="G711" s="558" t="s">
        <v>2538</v>
      </c>
      <c r="H711" s="558" t="s">
        <v>1885</v>
      </c>
      <c r="I711" s="558" t="s">
        <v>44</v>
      </c>
      <c r="J711" s="558">
        <v>525417</v>
      </c>
      <c r="K711" s="558">
        <v>174604</v>
      </c>
      <c r="L711" s="512" t="s">
        <v>3087</v>
      </c>
      <c r="M711" s="562" t="s">
        <v>1432</v>
      </c>
      <c r="N711" s="562" t="s">
        <v>1432</v>
      </c>
      <c r="O711" s="558">
        <v>0</v>
      </c>
      <c r="P711" s="558">
        <v>2</v>
      </c>
      <c r="Q711" s="563">
        <v>2</v>
      </c>
      <c r="R711" s="558" t="s">
        <v>45</v>
      </c>
      <c r="S711" s="558" t="s">
        <v>3187</v>
      </c>
      <c r="T711" s="562" t="s">
        <v>46</v>
      </c>
      <c r="U711" s="561">
        <v>41534</v>
      </c>
      <c r="V711" s="561"/>
      <c r="W711" s="558" t="s">
        <v>1439</v>
      </c>
      <c r="X711" s="562" t="s">
        <v>1432</v>
      </c>
      <c r="Y711" s="558" t="s">
        <v>1442</v>
      </c>
      <c r="Z711" s="558" t="s">
        <v>3893</v>
      </c>
      <c r="AA711" s="558" t="s">
        <v>1444</v>
      </c>
      <c r="AB711" s="558" t="s">
        <v>4720</v>
      </c>
      <c r="AC711" s="576">
        <v>0.01</v>
      </c>
      <c r="AD711" s="578" t="s">
        <v>1432</v>
      </c>
      <c r="AE711" s="578"/>
      <c r="AF711" s="579"/>
      <c r="AG711" s="517" t="s">
        <v>3063</v>
      </c>
      <c r="AH711" s="560" t="s">
        <v>1445</v>
      </c>
      <c r="AI711" s="560">
        <v>0</v>
      </c>
      <c r="AJ711" s="560">
        <v>0</v>
      </c>
      <c r="AK711" s="560">
        <v>0</v>
      </c>
      <c r="AL711" s="560">
        <v>0</v>
      </c>
      <c r="AM711" s="560">
        <v>0</v>
      </c>
      <c r="AN711" s="560">
        <v>2</v>
      </c>
      <c r="AO711" s="560">
        <v>0</v>
      </c>
      <c r="AP711" s="560">
        <v>0</v>
      </c>
      <c r="AQ711" s="560">
        <v>0</v>
      </c>
      <c r="AR711" s="560">
        <v>0</v>
      </c>
      <c r="AS711" s="560">
        <v>0</v>
      </c>
      <c r="AT711" s="560">
        <v>0</v>
      </c>
      <c r="AU711" s="560">
        <v>2</v>
      </c>
      <c r="AV711" s="560">
        <v>0</v>
      </c>
      <c r="AW711" s="560">
        <v>0</v>
      </c>
      <c r="AX711" s="560">
        <v>0</v>
      </c>
      <c r="AY711" s="560">
        <v>0</v>
      </c>
      <c r="AZ711" s="560">
        <v>0</v>
      </c>
      <c r="BA711" s="560">
        <v>0</v>
      </c>
      <c r="BB711" s="560">
        <v>0</v>
      </c>
      <c r="BC711" s="560">
        <v>0</v>
      </c>
      <c r="BD711" s="560">
        <v>0</v>
      </c>
      <c r="BE711" s="560">
        <v>0</v>
      </c>
      <c r="BF711" s="560">
        <v>0</v>
      </c>
      <c r="BG711" s="560">
        <v>0</v>
      </c>
      <c r="BH711" s="560">
        <v>0</v>
      </c>
      <c r="BI711" s="560">
        <v>0</v>
      </c>
      <c r="BJ711" s="560">
        <v>0</v>
      </c>
      <c r="BK711" s="560">
        <v>0</v>
      </c>
      <c r="BL711" s="560">
        <v>0</v>
      </c>
      <c r="BM711" s="560">
        <v>0</v>
      </c>
      <c r="BN711" s="550" t="s">
        <v>4490</v>
      </c>
      <c r="BO711" s="551">
        <v>0</v>
      </c>
      <c r="BP711" s="519">
        <v>0</v>
      </c>
      <c r="BQ711" s="553">
        <v>0.5</v>
      </c>
      <c r="BR711" s="552">
        <v>0.5</v>
      </c>
      <c r="BS711" s="552">
        <v>0.5</v>
      </c>
      <c r="BT711" s="552">
        <v>0.5</v>
      </c>
      <c r="BU711" s="529">
        <v>0</v>
      </c>
      <c r="BV711" s="519">
        <v>0</v>
      </c>
      <c r="BW711" s="519">
        <v>0</v>
      </c>
      <c r="BX711" s="519">
        <v>0</v>
      </c>
      <c r="BY711" s="519">
        <v>0</v>
      </c>
      <c r="BZ711" s="519">
        <v>0</v>
      </c>
      <c r="CA711" s="519">
        <v>0</v>
      </c>
      <c r="CB711" s="519">
        <v>0</v>
      </c>
      <c r="CC711" s="519">
        <v>0</v>
      </c>
      <c r="CD711" s="519">
        <v>0</v>
      </c>
      <c r="CE711" s="519">
        <v>0</v>
      </c>
      <c r="CF711" s="519">
        <v>0</v>
      </c>
      <c r="CG711" s="519">
        <v>0</v>
      </c>
      <c r="CH711" s="519">
        <v>0</v>
      </c>
      <c r="CI711" s="519">
        <v>0</v>
      </c>
      <c r="CJ711" s="519">
        <v>0</v>
      </c>
      <c r="CK711" s="623">
        <f t="shared" si="11"/>
        <v>2</v>
      </c>
      <c r="CL711" s="554">
        <v>2</v>
      </c>
      <c r="CM711" s="554">
        <v>2</v>
      </c>
      <c r="CN711" s="554">
        <v>2</v>
      </c>
      <c r="CO711" s="524">
        <v>9</v>
      </c>
      <c r="CP711" s="726"/>
      <c r="CQ711" s="530" t="s">
        <v>1939</v>
      </c>
      <c r="CR711" s="584" t="s">
        <v>4965</v>
      </c>
      <c r="CS711" s="531" t="s">
        <v>1938</v>
      </c>
      <c r="CT711" s="527" t="s">
        <v>4965</v>
      </c>
      <c r="CU711" s="527" t="s">
        <v>4965</v>
      </c>
    </row>
    <row r="712" spans="1:99" s="71" customFormat="1" ht="12" customHeight="1" x14ac:dyDescent="0.2">
      <c r="A712" s="577" t="s">
        <v>1460</v>
      </c>
      <c r="B712" s="558" t="s">
        <v>48</v>
      </c>
      <c r="C712" s="558" t="s">
        <v>1432</v>
      </c>
      <c r="D712" s="558" t="s">
        <v>1432</v>
      </c>
      <c r="E712" s="560" t="s">
        <v>1432</v>
      </c>
      <c r="F712" s="558" t="s">
        <v>49</v>
      </c>
      <c r="G712" s="558" t="s">
        <v>195</v>
      </c>
      <c r="H712" s="558" t="s">
        <v>3875</v>
      </c>
      <c r="I712" s="558" t="s">
        <v>50</v>
      </c>
      <c r="J712" s="558">
        <v>528800</v>
      </c>
      <c r="K712" s="558">
        <v>173171</v>
      </c>
      <c r="L712" s="512" t="s">
        <v>3076</v>
      </c>
      <c r="M712" s="562" t="s">
        <v>1432</v>
      </c>
      <c r="N712" s="562" t="s">
        <v>1432</v>
      </c>
      <c r="O712" s="558">
        <v>0</v>
      </c>
      <c r="P712" s="558">
        <v>2</v>
      </c>
      <c r="Q712" s="563">
        <v>2</v>
      </c>
      <c r="R712" s="558" t="s">
        <v>51</v>
      </c>
      <c r="S712" s="558" t="s">
        <v>1438</v>
      </c>
      <c r="T712" s="562" t="s">
        <v>3198</v>
      </c>
      <c r="U712" s="561">
        <v>41684</v>
      </c>
      <c r="V712" s="561"/>
      <c r="W712" s="558" t="s">
        <v>1439</v>
      </c>
      <c r="X712" s="562" t="s">
        <v>1432</v>
      </c>
      <c r="Y712" s="558" t="s">
        <v>1442</v>
      </c>
      <c r="Z712" s="558" t="s">
        <v>1443</v>
      </c>
      <c r="AA712" s="558" t="s">
        <v>1444</v>
      </c>
      <c r="AB712" s="558" t="s">
        <v>2713</v>
      </c>
      <c r="AC712" s="576">
        <v>1.2E-2</v>
      </c>
      <c r="AD712" s="578" t="s">
        <v>1432</v>
      </c>
      <c r="AE712" s="578"/>
      <c r="AF712" s="579"/>
      <c r="AG712" s="517" t="s">
        <v>3063</v>
      </c>
      <c r="AH712" s="560" t="s">
        <v>1445</v>
      </c>
      <c r="AI712" s="560">
        <v>0</v>
      </c>
      <c r="AJ712" s="560">
        <v>0</v>
      </c>
      <c r="AK712" s="560">
        <v>0</v>
      </c>
      <c r="AL712" s="560">
        <v>0</v>
      </c>
      <c r="AM712" s="560">
        <v>2</v>
      </c>
      <c r="AN712" s="560">
        <v>0</v>
      </c>
      <c r="AO712" s="560">
        <v>0</v>
      </c>
      <c r="AP712" s="560">
        <v>0</v>
      </c>
      <c r="AQ712" s="560">
        <v>0</v>
      </c>
      <c r="AR712" s="560">
        <v>0</v>
      </c>
      <c r="AS712" s="560">
        <v>0</v>
      </c>
      <c r="AT712" s="560">
        <v>2</v>
      </c>
      <c r="AU712" s="560">
        <v>0</v>
      </c>
      <c r="AV712" s="560">
        <v>0</v>
      </c>
      <c r="AW712" s="560">
        <v>0</v>
      </c>
      <c r="AX712" s="560">
        <v>0</v>
      </c>
      <c r="AY712" s="560">
        <v>0</v>
      </c>
      <c r="AZ712" s="560">
        <v>0</v>
      </c>
      <c r="BA712" s="560">
        <v>0</v>
      </c>
      <c r="BB712" s="560">
        <v>0</v>
      </c>
      <c r="BC712" s="560">
        <v>0</v>
      </c>
      <c r="BD712" s="560">
        <v>0</v>
      </c>
      <c r="BE712" s="560">
        <v>0</v>
      </c>
      <c r="BF712" s="560">
        <v>0</v>
      </c>
      <c r="BG712" s="560">
        <v>0</v>
      </c>
      <c r="BH712" s="560">
        <v>0</v>
      </c>
      <c r="BI712" s="560">
        <v>0</v>
      </c>
      <c r="BJ712" s="560">
        <v>0</v>
      </c>
      <c r="BK712" s="560">
        <v>0</v>
      </c>
      <c r="BL712" s="560">
        <v>0</v>
      </c>
      <c r="BM712" s="560">
        <v>0</v>
      </c>
      <c r="BN712" s="550" t="s">
        <v>4490</v>
      </c>
      <c r="BO712" s="551">
        <v>0</v>
      </c>
      <c r="BP712" s="519">
        <v>0</v>
      </c>
      <c r="BQ712" s="553">
        <v>0.5</v>
      </c>
      <c r="BR712" s="552">
        <v>0.5</v>
      </c>
      <c r="BS712" s="552">
        <v>0.5</v>
      </c>
      <c r="BT712" s="552">
        <v>0.5</v>
      </c>
      <c r="BU712" s="529">
        <v>0</v>
      </c>
      <c r="BV712" s="519">
        <v>0</v>
      </c>
      <c r="BW712" s="519">
        <v>0</v>
      </c>
      <c r="BX712" s="519">
        <v>0</v>
      </c>
      <c r="BY712" s="519">
        <v>0</v>
      </c>
      <c r="BZ712" s="519">
        <v>0</v>
      </c>
      <c r="CA712" s="519">
        <v>0</v>
      </c>
      <c r="CB712" s="519">
        <v>0</v>
      </c>
      <c r="CC712" s="519">
        <v>0</v>
      </c>
      <c r="CD712" s="519">
        <v>0</v>
      </c>
      <c r="CE712" s="519">
        <v>0</v>
      </c>
      <c r="CF712" s="519">
        <v>0</v>
      </c>
      <c r="CG712" s="519">
        <v>0</v>
      </c>
      <c r="CH712" s="519">
        <v>0</v>
      </c>
      <c r="CI712" s="519">
        <v>0</v>
      </c>
      <c r="CJ712" s="519">
        <v>0</v>
      </c>
      <c r="CK712" s="623">
        <f t="shared" si="11"/>
        <v>2</v>
      </c>
      <c r="CL712" s="554">
        <v>2</v>
      </c>
      <c r="CM712" s="554">
        <v>2</v>
      </c>
      <c r="CN712" s="554">
        <v>2</v>
      </c>
      <c r="CO712" s="524">
        <v>4</v>
      </c>
      <c r="CP712" s="726"/>
      <c r="CQ712" s="525" t="s">
        <v>4965</v>
      </c>
      <c r="CR712" s="584" t="s">
        <v>4965</v>
      </c>
      <c r="CS712" s="527" t="s">
        <v>4965</v>
      </c>
      <c r="CT712" s="527" t="s">
        <v>4965</v>
      </c>
      <c r="CU712" s="527" t="s">
        <v>4965</v>
      </c>
    </row>
    <row r="713" spans="1:99" s="71" customFormat="1" ht="12" customHeight="1" x14ac:dyDescent="0.2">
      <c r="A713" s="577" t="s">
        <v>1460</v>
      </c>
      <c r="B713" s="558" t="s">
        <v>52</v>
      </c>
      <c r="C713" s="558" t="s">
        <v>1432</v>
      </c>
      <c r="D713" s="558" t="s">
        <v>1432</v>
      </c>
      <c r="E713" s="560" t="s">
        <v>53</v>
      </c>
      <c r="F713" s="558" t="s">
        <v>1432</v>
      </c>
      <c r="G713" s="558" t="s">
        <v>1150</v>
      </c>
      <c r="H713" s="558" t="s">
        <v>2717</v>
      </c>
      <c r="I713" s="558" t="s">
        <v>54</v>
      </c>
      <c r="J713" s="558">
        <v>526888</v>
      </c>
      <c r="K713" s="558">
        <v>175093</v>
      </c>
      <c r="L713" s="512" t="s">
        <v>3080</v>
      </c>
      <c r="M713" s="562" t="s">
        <v>1432</v>
      </c>
      <c r="N713" s="562" t="s">
        <v>1432</v>
      </c>
      <c r="O713" s="558">
        <v>0</v>
      </c>
      <c r="P713" s="558">
        <v>3</v>
      </c>
      <c r="Q713" s="563">
        <v>3</v>
      </c>
      <c r="R713" s="558" t="s">
        <v>1213</v>
      </c>
      <c r="S713" s="558" t="s">
        <v>1438</v>
      </c>
      <c r="T713" s="562" t="s">
        <v>757</v>
      </c>
      <c r="U713" s="561">
        <v>41557</v>
      </c>
      <c r="V713" s="561"/>
      <c r="W713" s="558" t="s">
        <v>1439</v>
      </c>
      <c r="X713" s="562" t="s">
        <v>1432</v>
      </c>
      <c r="Y713" s="558" t="s">
        <v>1442</v>
      </c>
      <c r="Z713" s="558" t="s">
        <v>1443</v>
      </c>
      <c r="AA713" s="558" t="s">
        <v>1444</v>
      </c>
      <c r="AB713" s="558" t="s">
        <v>2713</v>
      </c>
      <c r="AC713" s="576">
        <v>1.4E-2</v>
      </c>
      <c r="AD713" s="578" t="s">
        <v>1432</v>
      </c>
      <c r="AE713" s="578"/>
      <c r="AF713" s="579"/>
      <c r="AG713" s="517" t="s">
        <v>3063</v>
      </c>
      <c r="AH713" s="560" t="s">
        <v>1445</v>
      </c>
      <c r="AI713" s="560">
        <v>0</v>
      </c>
      <c r="AJ713" s="560">
        <v>0</v>
      </c>
      <c r="AK713" s="560">
        <v>0</v>
      </c>
      <c r="AL713" s="560">
        <v>0</v>
      </c>
      <c r="AM713" s="560">
        <v>0</v>
      </c>
      <c r="AN713" s="560">
        <v>0</v>
      </c>
      <c r="AO713" s="560">
        <v>3</v>
      </c>
      <c r="AP713" s="560">
        <v>0</v>
      </c>
      <c r="AQ713" s="560">
        <v>0</v>
      </c>
      <c r="AR713" s="560">
        <v>0</v>
      </c>
      <c r="AS713" s="560">
        <v>0</v>
      </c>
      <c r="AT713" s="560">
        <v>0</v>
      </c>
      <c r="AU713" s="560">
        <v>0</v>
      </c>
      <c r="AV713" s="560">
        <v>3</v>
      </c>
      <c r="AW713" s="560">
        <v>0</v>
      </c>
      <c r="AX713" s="560">
        <v>0</v>
      </c>
      <c r="AY713" s="560">
        <v>0</v>
      </c>
      <c r="AZ713" s="560">
        <v>0</v>
      </c>
      <c r="BA713" s="560">
        <v>0</v>
      </c>
      <c r="BB713" s="560">
        <v>0</v>
      </c>
      <c r="BC713" s="560">
        <v>0</v>
      </c>
      <c r="BD713" s="560">
        <v>0</v>
      </c>
      <c r="BE713" s="560">
        <v>0</v>
      </c>
      <c r="BF713" s="560">
        <v>0</v>
      </c>
      <c r="BG713" s="560">
        <v>0</v>
      </c>
      <c r="BH713" s="560">
        <v>0</v>
      </c>
      <c r="BI713" s="560">
        <v>0</v>
      </c>
      <c r="BJ713" s="560">
        <v>0</v>
      </c>
      <c r="BK713" s="560">
        <v>0</v>
      </c>
      <c r="BL713" s="560">
        <v>0</v>
      </c>
      <c r="BM713" s="560">
        <v>0</v>
      </c>
      <c r="BN713" s="550" t="s">
        <v>4490</v>
      </c>
      <c r="BO713" s="551">
        <v>0</v>
      </c>
      <c r="BP713" s="519">
        <v>0</v>
      </c>
      <c r="BQ713" s="553">
        <v>0.75</v>
      </c>
      <c r="BR713" s="552">
        <v>0.75</v>
      </c>
      <c r="BS713" s="552">
        <v>0.75</v>
      </c>
      <c r="BT713" s="552">
        <v>0.75</v>
      </c>
      <c r="BU713" s="529">
        <v>0</v>
      </c>
      <c r="BV713" s="519">
        <v>0</v>
      </c>
      <c r="BW713" s="519">
        <v>0</v>
      </c>
      <c r="BX713" s="519">
        <v>0</v>
      </c>
      <c r="BY713" s="519">
        <v>0</v>
      </c>
      <c r="BZ713" s="519">
        <v>0</v>
      </c>
      <c r="CA713" s="519">
        <v>0</v>
      </c>
      <c r="CB713" s="519">
        <v>0</v>
      </c>
      <c r="CC713" s="519">
        <v>0</v>
      </c>
      <c r="CD713" s="519">
        <v>0</v>
      </c>
      <c r="CE713" s="519">
        <v>0</v>
      </c>
      <c r="CF713" s="519">
        <v>0</v>
      </c>
      <c r="CG713" s="519">
        <v>0</v>
      </c>
      <c r="CH713" s="519">
        <v>0</v>
      </c>
      <c r="CI713" s="519">
        <v>0</v>
      </c>
      <c r="CJ713" s="519">
        <v>0</v>
      </c>
      <c r="CK713" s="623">
        <f t="shared" si="11"/>
        <v>3</v>
      </c>
      <c r="CL713" s="554">
        <v>3</v>
      </c>
      <c r="CM713" s="554">
        <v>3</v>
      </c>
      <c r="CN713" s="554">
        <v>3</v>
      </c>
      <c r="CO713" s="524">
        <v>4</v>
      </c>
      <c r="CP713" s="726"/>
      <c r="CQ713" s="525" t="s">
        <v>4965</v>
      </c>
      <c r="CR713" s="584" t="s">
        <v>4965</v>
      </c>
      <c r="CS713" s="527" t="s">
        <v>4965</v>
      </c>
      <c r="CT713" s="527" t="s">
        <v>4965</v>
      </c>
      <c r="CU713" s="527" t="s">
        <v>4965</v>
      </c>
    </row>
    <row r="714" spans="1:99" s="71" customFormat="1" ht="12" customHeight="1" x14ac:dyDescent="0.2">
      <c r="A714" s="577" t="s">
        <v>1460</v>
      </c>
      <c r="B714" s="558" t="s">
        <v>1214</v>
      </c>
      <c r="C714" s="558" t="s">
        <v>1432</v>
      </c>
      <c r="D714" s="558" t="s">
        <v>1432</v>
      </c>
      <c r="E714" s="560" t="s">
        <v>1432</v>
      </c>
      <c r="F714" s="558" t="s">
        <v>1215</v>
      </c>
      <c r="G714" s="558" t="s">
        <v>1216</v>
      </c>
      <c r="H714" s="558" t="s">
        <v>3875</v>
      </c>
      <c r="I714" s="558" t="s">
        <v>1217</v>
      </c>
      <c r="J714" s="558">
        <v>528139</v>
      </c>
      <c r="K714" s="558">
        <v>173142</v>
      </c>
      <c r="L714" s="512" t="s">
        <v>3083</v>
      </c>
      <c r="M714" s="562" t="s">
        <v>1432</v>
      </c>
      <c r="N714" s="562" t="s">
        <v>1432</v>
      </c>
      <c r="O714" s="558">
        <v>0</v>
      </c>
      <c r="P714" s="558">
        <v>1</v>
      </c>
      <c r="Q714" s="563">
        <v>1</v>
      </c>
      <c r="R714" s="558" t="s">
        <v>791</v>
      </c>
      <c r="S714" s="558" t="s">
        <v>1438</v>
      </c>
      <c r="T714" s="562" t="s">
        <v>3624</v>
      </c>
      <c r="U714" s="561">
        <v>41772</v>
      </c>
      <c r="V714" s="561" t="s">
        <v>1938</v>
      </c>
      <c r="W714" s="558" t="s">
        <v>1439</v>
      </c>
      <c r="X714" s="562" t="s">
        <v>1432</v>
      </c>
      <c r="Y714" s="558" t="s">
        <v>1442</v>
      </c>
      <c r="Z714" s="558" t="s">
        <v>2722</v>
      </c>
      <c r="AA714" s="558" t="s">
        <v>1444</v>
      </c>
      <c r="AB714" s="558" t="s">
        <v>2713</v>
      </c>
      <c r="AC714" s="576">
        <v>7.0000000000000001E-3</v>
      </c>
      <c r="AD714" s="578" t="s">
        <v>1432</v>
      </c>
      <c r="AE714" s="578"/>
      <c r="AF714" s="579"/>
      <c r="AG714" s="517" t="s">
        <v>3063</v>
      </c>
      <c r="AH714" s="560" t="s">
        <v>1445</v>
      </c>
      <c r="AI714" s="587"/>
      <c r="AJ714" s="560">
        <v>0</v>
      </c>
      <c r="AK714" s="560">
        <v>0</v>
      </c>
      <c r="AL714" s="560">
        <v>1</v>
      </c>
      <c r="AM714" s="560">
        <v>0</v>
      </c>
      <c r="AN714" s="560">
        <v>0</v>
      </c>
      <c r="AO714" s="560">
        <v>0</v>
      </c>
      <c r="AP714" s="560">
        <v>0</v>
      </c>
      <c r="AQ714" s="560">
        <v>0</v>
      </c>
      <c r="AR714" s="560">
        <v>0</v>
      </c>
      <c r="AS714" s="560">
        <v>1</v>
      </c>
      <c r="AT714" s="560">
        <v>0</v>
      </c>
      <c r="AU714" s="560">
        <v>0</v>
      </c>
      <c r="AV714" s="560">
        <v>0</v>
      </c>
      <c r="AW714" s="560">
        <v>0</v>
      </c>
      <c r="AX714" s="560">
        <v>0</v>
      </c>
      <c r="AY714" s="560">
        <v>0</v>
      </c>
      <c r="AZ714" s="560">
        <v>0</v>
      </c>
      <c r="BA714" s="560">
        <v>0</v>
      </c>
      <c r="BB714" s="560">
        <v>0</v>
      </c>
      <c r="BC714" s="560">
        <v>0</v>
      </c>
      <c r="BD714" s="560">
        <v>0</v>
      </c>
      <c r="BE714" s="560">
        <v>0</v>
      </c>
      <c r="BF714" s="560">
        <v>0</v>
      </c>
      <c r="BG714" s="560">
        <v>0</v>
      </c>
      <c r="BH714" s="560">
        <v>0</v>
      </c>
      <c r="BI714" s="560">
        <v>0</v>
      </c>
      <c r="BJ714" s="560">
        <v>0</v>
      </c>
      <c r="BK714" s="560">
        <v>0</v>
      </c>
      <c r="BL714" s="560">
        <v>0</v>
      </c>
      <c r="BM714" s="560">
        <v>0</v>
      </c>
      <c r="BN714" s="550" t="s">
        <v>4490</v>
      </c>
      <c r="BO714" s="551">
        <v>0</v>
      </c>
      <c r="BP714" s="519">
        <v>0</v>
      </c>
      <c r="BQ714" s="553">
        <v>0.25</v>
      </c>
      <c r="BR714" s="552">
        <v>0.25</v>
      </c>
      <c r="BS714" s="552">
        <v>0.25</v>
      </c>
      <c r="BT714" s="552">
        <v>0.25</v>
      </c>
      <c r="BU714" s="529">
        <v>0</v>
      </c>
      <c r="BV714" s="519">
        <v>0</v>
      </c>
      <c r="BW714" s="519">
        <v>0</v>
      </c>
      <c r="BX714" s="519">
        <v>0</v>
      </c>
      <c r="BY714" s="519">
        <v>0</v>
      </c>
      <c r="BZ714" s="519">
        <v>0</v>
      </c>
      <c r="CA714" s="519">
        <v>0</v>
      </c>
      <c r="CB714" s="519">
        <v>0</v>
      </c>
      <c r="CC714" s="519">
        <v>0</v>
      </c>
      <c r="CD714" s="519">
        <v>0</v>
      </c>
      <c r="CE714" s="519">
        <v>0</v>
      </c>
      <c r="CF714" s="519">
        <v>0</v>
      </c>
      <c r="CG714" s="519">
        <v>0</v>
      </c>
      <c r="CH714" s="519">
        <v>0</v>
      </c>
      <c r="CI714" s="519">
        <v>0</v>
      </c>
      <c r="CJ714" s="519">
        <v>0</v>
      </c>
      <c r="CK714" s="623">
        <f t="shared" si="11"/>
        <v>1</v>
      </c>
      <c r="CL714" s="554">
        <v>1</v>
      </c>
      <c r="CM714" s="554">
        <v>1</v>
      </c>
      <c r="CN714" s="554">
        <v>1</v>
      </c>
      <c r="CO714" s="524">
        <v>9</v>
      </c>
      <c r="CP714" s="726"/>
      <c r="CQ714" s="525" t="s">
        <v>4965</v>
      </c>
      <c r="CR714" s="584" t="s">
        <v>4965</v>
      </c>
      <c r="CS714" s="527" t="s">
        <v>4965</v>
      </c>
      <c r="CT714" s="527" t="s">
        <v>4965</v>
      </c>
      <c r="CU714" s="527" t="s">
        <v>4965</v>
      </c>
    </row>
    <row r="715" spans="1:99" s="71" customFormat="1" ht="12" customHeight="1" x14ac:dyDescent="0.2">
      <c r="A715" s="577" t="s">
        <v>1460</v>
      </c>
      <c r="B715" s="558" t="s">
        <v>792</v>
      </c>
      <c r="C715" s="558" t="s">
        <v>1432</v>
      </c>
      <c r="D715" s="558" t="s">
        <v>1432</v>
      </c>
      <c r="E715" s="560" t="s">
        <v>793</v>
      </c>
      <c r="F715" s="558" t="s">
        <v>1432</v>
      </c>
      <c r="G715" s="558" t="s">
        <v>1480</v>
      </c>
      <c r="H715" s="558" t="s">
        <v>3299</v>
      </c>
      <c r="I715" s="558" t="s">
        <v>794</v>
      </c>
      <c r="J715" s="558">
        <v>529009</v>
      </c>
      <c r="K715" s="558">
        <v>177160</v>
      </c>
      <c r="L715" s="512" t="s">
        <v>3066</v>
      </c>
      <c r="M715" s="562" t="s">
        <v>1432</v>
      </c>
      <c r="N715" s="562" t="s">
        <v>1432</v>
      </c>
      <c r="O715" s="558">
        <v>0</v>
      </c>
      <c r="P715" s="558">
        <v>12</v>
      </c>
      <c r="Q715" s="563">
        <v>12</v>
      </c>
      <c r="R715" s="558" t="s">
        <v>795</v>
      </c>
      <c r="S715" s="558" t="s">
        <v>1438</v>
      </c>
      <c r="T715" s="562" t="s">
        <v>4590</v>
      </c>
      <c r="U715" s="561">
        <v>41569</v>
      </c>
      <c r="V715" s="561"/>
      <c r="W715" s="558" t="s">
        <v>1439</v>
      </c>
      <c r="X715" s="562" t="s">
        <v>1432</v>
      </c>
      <c r="Y715" s="558" t="s">
        <v>1442</v>
      </c>
      <c r="Z715" s="558" t="s">
        <v>1443</v>
      </c>
      <c r="AA715" s="558" t="s">
        <v>1443</v>
      </c>
      <c r="AB715" s="558" t="s">
        <v>1444</v>
      </c>
      <c r="AC715" s="576">
        <v>4.4999999999999998E-2</v>
      </c>
      <c r="AD715" s="578" t="s">
        <v>1432</v>
      </c>
      <c r="AE715" s="578"/>
      <c r="AF715" s="579"/>
      <c r="AG715" s="517" t="s">
        <v>1931</v>
      </c>
      <c r="AH715" s="560" t="s">
        <v>3905</v>
      </c>
      <c r="AI715" s="587"/>
      <c r="AJ715" s="560">
        <v>2</v>
      </c>
      <c r="AK715" s="560">
        <v>12</v>
      </c>
      <c r="AL715" s="560">
        <v>0</v>
      </c>
      <c r="AM715" s="560">
        <v>5</v>
      </c>
      <c r="AN715" s="560">
        <v>6</v>
      </c>
      <c r="AO715" s="560">
        <v>1</v>
      </c>
      <c r="AP715" s="560">
        <v>0</v>
      </c>
      <c r="AQ715" s="560">
        <v>0</v>
      </c>
      <c r="AR715" s="560">
        <v>0</v>
      </c>
      <c r="AS715" s="560">
        <v>0</v>
      </c>
      <c r="AT715" s="560">
        <v>5</v>
      </c>
      <c r="AU715" s="560">
        <v>6</v>
      </c>
      <c r="AV715" s="560">
        <v>1</v>
      </c>
      <c r="AW715" s="560">
        <v>0</v>
      </c>
      <c r="AX715" s="560">
        <v>0</v>
      </c>
      <c r="AY715" s="560">
        <v>0</v>
      </c>
      <c r="AZ715" s="560">
        <v>0</v>
      </c>
      <c r="BA715" s="560">
        <v>0</v>
      </c>
      <c r="BB715" s="560">
        <v>0</v>
      </c>
      <c r="BC715" s="560">
        <v>0</v>
      </c>
      <c r="BD715" s="560">
        <v>0</v>
      </c>
      <c r="BE715" s="560">
        <v>0</v>
      </c>
      <c r="BF715" s="560">
        <v>0</v>
      </c>
      <c r="BG715" s="560">
        <v>0</v>
      </c>
      <c r="BH715" s="560">
        <v>0</v>
      </c>
      <c r="BI715" s="560">
        <v>0</v>
      </c>
      <c r="BJ715" s="560">
        <v>0</v>
      </c>
      <c r="BK715" s="560">
        <v>0</v>
      </c>
      <c r="BL715" s="560">
        <v>0</v>
      </c>
      <c r="BM715" s="560">
        <v>0</v>
      </c>
      <c r="BN715" s="550" t="s">
        <v>4968</v>
      </c>
      <c r="BO715" s="551">
        <v>0</v>
      </c>
      <c r="BP715" s="552">
        <v>12</v>
      </c>
      <c r="BQ715" s="528">
        <v>0</v>
      </c>
      <c r="BR715" s="519">
        <v>0</v>
      </c>
      <c r="BS715" s="519">
        <v>0</v>
      </c>
      <c r="BT715" s="519">
        <v>0</v>
      </c>
      <c r="BU715" s="529">
        <v>0</v>
      </c>
      <c r="BV715" s="519">
        <v>0</v>
      </c>
      <c r="BW715" s="519">
        <v>0</v>
      </c>
      <c r="BX715" s="519">
        <v>0</v>
      </c>
      <c r="BY715" s="519">
        <v>0</v>
      </c>
      <c r="BZ715" s="519">
        <v>0</v>
      </c>
      <c r="CA715" s="519">
        <v>0</v>
      </c>
      <c r="CB715" s="519">
        <v>0</v>
      </c>
      <c r="CC715" s="519">
        <v>0</v>
      </c>
      <c r="CD715" s="519">
        <v>0</v>
      </c>
      <c r="CE715" s="519">
        <v>0</v>
      </c>
      <c r="CF715" s="519">
        <v>0</v>
      </c>
      <c r="CG715" s="519">
        <v>0</v>
      </c>
      <c r="CH715" s="519">
        <v>0</v>
      </c>
      <c r="CI715" s="519">
        <v>0</v>
      </c>
      <c r="CJ715" s="519">
        <v>0</v>
      </c>
      <c r="CK715" s="623">
        <f t="shared" si="11"/>
        <v>12</v>
      </c>
      <c r="CL715" s="554">
        <v>12</v>
      </c>
      <c r="CM715" s="523">
        <v>0</v>
      </c>
      <c r="CN715" s="523">
        <v>0</v>
      </c>
      <c r="CO715" s="524">
        <v>5</v>
      </c>
      <c r="CP715" s="524" t="s">
        <v>1938</v>
      </c>
      <c r="CQ715" s="525" t="s">
        <v>4965</v>
      </c>
      <c r="CR715" s="580" t="s">
        <v>1938</v>
      </c>
      <c r="CS715" s="527" t="s">
        <v>4965</v>
      </c>
      <c r="CT715" s="527" t="s">
        <v>4965</v>
      </c>
      <c r="CU715" s="527" t="s">
        <v>4965</v>
      </c>
    </row>
    <row r="716" spans="1:99" s="71" customFormat="1" ht="12" customHeight="1" x14ac:dyDescent="0.2">
      <c r="A716" s="577" t="s">
        <v>1460</v>
      </c>
      <c r="B716" s="558" t="s">
        <v>796</v>
      </c>
      <c r="C716" s="558" t="s">
        <v>1432</v>
      </c>
      <c r="D716" s="558" t="s">
        <v>1432</v>
      </c>
      <c r="E716" s="560" t="s">
        <v>1432</v>
      </c>
      <c r="F716" s="558" t="s">
        <v>4868</v>
      </c>
      <c r="G716" s="558" t="s">
        <v>615</v>
      </c>
      <c r="H716" s="558" t="s">
        <v>1435</v>
      </c>
      <c r="I716" s="558" t="s">
        <v>1408</v>
      </c>
      <c r="J716" s="558">
        <v>528146</v>
      </c>
      <c r="K716" s="558">
        <v>172290</v>
      </c>
      <c r="L716" s="512" t="s">
        <v>3077</v>
      </c>
      <c r="M716" s="562" t="s">
        <v>1432</v>
      </c>
      <c r="N716" s="562" t="s">
        <v>1432</v>
      </c>
      <c r="O716" s="558">
        <v>0</v>
      </c>
      <c r="P716" s="558">
        <v>2</v>
      </c>
      <c r="Q716" s="563">
        <v>2</v>
      </c>
      <c r="R716" s="558" t="s">
        <v>797</v>
      </c>
      <c r="S716" s="558" t="s">
        <v>1438</v>
      </c>
      <c r="T716" s="562" t="s">
        <v>3181</v>
      </c>
      <c r="U716" s="561">
        <v>41585</v>
      </c>
      <c r="V716" s="561"/>
      <c r="W716" s="558" t="s">
        <v>1439</v>
      </c>
      <c r="X716" s="562" t="s">
        <v>1432</v>
      </c>
      <c r="Y716" s="558" t="s">
        <v>1442</v>
      </c>
      <c r="Z716" s="558" t="s">
        <v>1453</v>
      </c>
      <c r="AA716" s="558" t="s">
        <v>1444</v>
      </c>
      <c r="AB716" s="558" t="s">
        <v>2723</v>
      </c>
      <c r="AC716" s="576">
        <v>6.0000000000000001E-3</v>
      </c>
      <c r="AD716" s="578" t="s">
        <v>1432</v>
      </c>
      <c r="AE716" s="578"/>
      <c r="AF716" s="579"/>
      <c r="AG716" s="517" t="s">
        <v>3063</v>
      </c>
      <c r="AH716" s="560" t="s">
        <v>1445</v>
      </c>
      <c r="AI716" s="560">
        <v>0</v>
      </c>
      <c r="AJ716" s="560">
        <v>0</v>
      </c>
      <c r="AK716" s="560">
        <v>0</v>
      </c>
      <c r="AL716" s="560">
        <v>0</v>
      </c>
      <c r="AM716" s="560">
        <v>2</v>
      </c>
      <c r="AN716" s="560">
        <v>0</v>
      </c>
      <c r="AO716" s="560">
        <v>0</v>
      </c>
      <c r="AP716" s="560">
        <v>0</v>
      </c>
      <c r="AQ716" s="560">
        <v>0</v>
      </c>
      <c r="AR716" s="560">
        <v>0</v>
      </c>
      <c r="AS716" s="560">
        <v>0</v>
      </c>
      <c r="AT716" s="560">
        <v>2</v>
      </c>
      <c r="AU716" s="560">
        <v>0</v>
      </c>
      <c r="AV716" s="560">
        <v>0</v>
      </c>
      <c r="AW716" s="560">
        <v>0</v>
      </c>
      <c r="AX716" s="560">
        <v>0</v>
      </c>
      <c r="AY716" s="560">
        <v>0</v>
      </c>
      <c r="AZ716" s="560">
        <v>0</v>
      </c>
      <c r="BA716" s="560">
        <v>0</v>
      </c>
      <c r="BB716" s="560">
        <v>0</v>
      </c>
      <c r="BC716" s="560">
        <v>0</v>
      </c>
      <c r="BD716" s="560">
        <v>0</v>
      </c>
      <c r="BE716" s="560">
        <v>0</v>
      </c>
      <c r="BF716" s="560">
        <v>0</v>
      </c>
      <c r="BG716" s="560">
        <v>0</v>
      </c>
      <c r="BH716" s="560">
        <v>0</v>
      </c>
      <c r="BI716" s="560">
        <v>0</v>
      </c>
      <c r="BJ716" s="560">
        <v>0</v>
      </c>
      <c r="BK716" s="560">
        <v>0</v>
      </c>
      <c r="BL716" s="560">
        <v>0</v>
      </c>
      <c r="BM716" s="560">
        <v>0</v>
      </c>
      <c r="BN716" s="550" t="s">
        <v>4490</v>
      </c>
      <c r="BO716" s="551">
        <v>0</v>
      </c>
      <c r="BP716" s="519">
        <v>0</v>
      </c>
      <c r="BQ716" s="553">
        <v>0.5</v>
      </c>
      <c r="BR716" s="552">
        <v>0.5</v>
      </c>
      <c r="BS716" s="552">
        <v>0.5</v>
      </c>
      <c r="BT716" s="552">
        <v>0.5</v>
      </c>
      <c r="BU716" s="529">
        <v>0</v>
      </c>
      <c r="BV716" s="519">
        <v>0</v>
      </c>
      <c r="BW716" s="519">
        <v>0</v>
      </c>
      <c r="BX716" s="519">
        <v>0</v>
      </c>
      <c r="BY716" s="519">
        <v>0</v>
      </c>
      <c r="BZ716" s="519">
        <v>0</v>
      </c>
      <c r="CA716" s="519">
        <v>0</v>
      </c>
      <c r="CB716" s="519">
        <v>0</v>
      </c>
      <c r="CC716" s="519">
        <v>0</v>
      </c>
      <c r="CD716" s="519">
        <v>0</v>
      </c>
      <c r="CE716" s="519">
        <v>0</v>
      </c>
      <c r="CF716" s="519">
        <v>0</v>
      </c>
      <c r="CG716" s="519">
        <v>0</v>
      </c>
      <c r="CH716" s="519">
        <v>0</v>
      </c>
      <c r="CI716" s="519">
        <v>0</v>
      </c>
      <c r="CJ716" s="519">
        <v>0</v>
      </c>
      <c r="CK716" s="623">
        <f t="shared" si="11"/>
        <v>2</v>
      </c>
      <c r="CL716" s="554">
        <v>2</v>
      </c>
      <c r="CM716" s="554">
        <v>2</v>
      </c>
      <c r="CN716" s="554">
        <v>2</v>
      </c>
      <c r="CO716" s="524">
        <v>9</v>
      </c>
      <c r="CP716" s="524" t="s">
        <v>1938</v>
      </c>
      <c r="CQ716" s="525" t="s">
        <v>4965</v>
      </c>
      <c r="CR716" s="584" t="s">
        <v>4965</v>
      </c>
      <c r="CS716" s="527" t="s">
        <v>4965</v>
      </c>
      <c r="CT716" s="527" t="s">
        <v>4965</v>
      </c>
      <c r="CU716" s="527" t="s">
        <v>4965</v>
      </c>
    </row>
    <row r="717" spans="1:99" s="71" customFormat="1" ht="12" customHeight="1" x14ac:dyDescent="0.2">
      <c r="A717" s="577" t="s">
        <v>1460</v>
      </c>
      <c r="B717" s="558" t="s">
        <v>799</v>
      </c>
      <c r="C717" s="558" t="s">
        <v>1432</v>
      </c>
      <c r="D717" s="558" t="s">
        <v>1432</v>
      </c>
      <c r="E717" s="560" t="s">
        <v>1432</v>
      </c>
      <c r="F717" s="558" t="s">
        <v>1738</v>
      </c>
      <c r="G717" s="558" t="s">
        <v>727</v>
      </c>
      <c r="H717" s="558" t="s">
        <v>3875</v>
      </c>
      <c r="I717" s="558" t="s">
        <v>728</v>
      </c>
      <c r="J717" s="558">
        <v>528501</v>
      </c>
      <c r="K717" s="558">
        <v>173751</v>
      </c>
      <c r="L717" s="512" t="s">
        <v>3076</v>
      </c>
      <c r="M717" s="562" t="s">
        <v>1432</v>
      </c>
      <c r="N717" s="562" t="s">
        <v>1432</v>
      </c>
      <c r="O717" s="558">
        <v>0</v>
      </c>
      <c r="P717" s="558">
        <v>1</v>
      </c>
      <c r="Q717" s="563">
        <v>1</v>
      </c>
      <c r="R717" s="558" t="s">
        <v>729</v>
      </c>
      <c r="S717" s="558" t="s">
        <v>1389</v>
      </c>
      <c r="T717" s="562" t="s">
        <v>2527</v>
      </c>
      <c r="U717" s="561">
        <v>41555</v>
      </c>
      <c r="V717" s="561"/>
      <c r="W717" s="558" t="s">
        <v>1439</v>
      </c>
      <c r="X717" s="562" t="s">
        <v>1432</v>
      </c>
      <c r="Y717" s="558" t="s">
        <v>1442</v>
      </c>
      <c r="Z717" s="558" t="s">
        <v>3893</v>
      </c>
      <c r="AA717" s="558" t="s">
        <v>1444</v>
      </c>
      <c r="AB717" s="558" t="s">
        <v>4720</v>
      </c>
      <c r="AC717" s="576">
        <v>3.0000000000000001E-3</v>
      </c>
      <c r="AD717" s="578" t="s">
        <v>1432</v>
      </c>
      <c r="AE717" s="578"/>
      <c r="AF717" s="579"/>
      <c r="AG717" s="517" t="s">
        <v>3063</v>
      </c>
      <c r="AH717" s="560" t="s">
        <v>1445</v>
      </c>
      <c r="AI717" s="560">
        <v>0</v>
      </c>
      <c r="AJ717" s="560">
        <v>0</v>
      </c>
      <c r="AK717" s="560">
        <v>0</v>
      </c>
      <c r="AL717" s="560">
        <v>1</v>
      </c>
      <c r="AM717" s="560">
        <v>0</v>
      </c>
      <c r="AN717" s="560">
        <v>0</v>
      </c>
      <c r="AO717" s="560">
        <v>0</v>
      </c>
      <c r="AP717" s="560">
        <v>0</v>
      </c>
      <c r="AQ717" s="560">
        <v>0</v>
      </c>
      <c r="AR717" s="560">
        <v>0</v>
      </c>
      <c r="AS717" s="560">
        <v>1</v>
      </c>
      <c r="AT717" s="560">
        <v>0</v>
      </c>
      <c r="AU717" s="560">
        <v>0</v>
      </c>
      <c r="AV717" s="560">
        <v>0</v>
      </c>
      <c r="AW717" s="560">
        <v>0</v>
      </c>
      <c r="AX717" s="560">
        <v>0</v>
      </c>
      <c r="AY717" s="560">
        <v>0</v>
      </c>
      <c r="AZ717" s="560">
        <v>0</v>
      </c>
      <c r="BA717" s="560">
        <v>0</v>
      </c>
      <c r="BB717" s="560">
        <v>0</v>
      </c>
      <c r="BC717" s="560">
        <v>0</v>
      </c>
      <c r="BD717" s="560">
        <v>0</v>
      </c>
      <c r="BE717" s="560">
        <v>0</v>
      </c>
      <c r="BF717" s="560">
        <v>0</v>
      </c>
      <c r="BG717" s="560">
        <v>0</v>
      </c>
      <c r="BH717" s="560">
        <v>0</v>
      </c>
      <c r="BI717" s="560">
        <v>0</v>
      </c>
      <c r="BJ717" s="560">
        <v>0</v>
      </c>
      <c r="BK717" s="560">
        <v>0</v>
      </c>
      <c r="BL717" s="560">
        <v>0</v>
      </c>
      <c r="BM717" s="560">
        <v>0</v>
      </c>
      <c r="BN717" s="550" t="s">
        <v>4490</v>
      </c>
      <c r="BO717" s="551">
        <v>0</v>
      </c>
      <c r="BP717" s="519">
        <v>0</v>
      </c>
      <c r="BQ717" s="553">
        <v>0.25</v>
      </c>
      <c r="BR717" s="552">
        <v>0.25</v>
      </c>
      <c r="BS717" s="552">
        <v>0.25</v>
      </c>
      <c r="BT717" s="552">
        <v>0.25</v>
      </c>
      <c r="BU717" s="529">
        <v>0</v>
      </c>
      <c r="BV717" s="519">
        <v>0</v>
      </c>
      <c r="BW717" s="519">
        <v>0</v>
      </c>
      <c r="BX717" s="519">
        <v>0</v>
      </c>
      <c r="BY717" s="519">
        <v>0</v>
      </c>
      <c r="BZ717" s="519">
        <v>0</v>
      </c>
      <c r="CA717" s="519">
        <v>0</v>
      </c>
      <c r="CB717" s="519">
        <v>0</v>
      </c>
      <c r="CC717" s="519">
        <v>0</v>
      </c>
      <c r="CD717" s="519">
        <v>0</v>
      </c>
      <c r="CE717" s="519">
        <v>0</v>
      </c>
      <c r="CF717" s="519">
        <v>0</v>
      </c>
      <c r="CG717" s="519">
        <v>0</v>
      </c>
      <c r="CH717" s="519">
        <v>0</v>
      </c>
      <c r="CI717" s="519">
        <v>0</v>
      </c>
      <c r="CJ717" s="519">
        <v>0</v>
      </c>
      <c r="CK717" s="623">
        <f t="shared" si="11"/>
        <v>1</v>
      </c>
      <c r="CL717" s="554">
        <v>1</v>
      </c>
      <c r="CM717" s="554">
        <v>1</v>
      </c>
      <c r="CN717" s="554">
        <v>1</v>
      </c>
      <c r="CO717" s="524">
        <v>9</v>
      </c>
      <c r="CP717" s="726"/>
      <c r="CQ717" s="525" t="s">
        <v>4965</v>
      </c>
      <c r="CR717" s="584" t="s">
        <v>4965</v>
      </c>
      <c r="CS717" s="527" t="s">
        <v>4965</v>
      </c>
      <c r="CT717" s="527" t="s">
        <v>4965</v>
      </c>
      <c r="CU717" s="527" t="s">
        <v>4965</v>
      </c>
    </row>
    <row r="718" spans="1:99" s="71" customFormat="1" ht="12" customHeight="1" x14ac:dyDescent="0.2">
      <c r="A718" s="577" t="s">
        <v>1460</v>
      </c>
      <c r="B718" s="558" t="s">
        <v>730</v>
      </c>
      <c r="C718" s="558" t="s">
        <v>1432</v>
      </c>
      <c r="D718" s="558" t="s">
        <v>1432</v>
      </c>
      <c r="E718" s="560" t="s">
        <v>731</v>
      </c>
      <c r="F718" s="558" t="s">
        <v>387</v>
      </c>
      <c r="G718" s="558" t="s">
        <v>3709</v>
      </c>
      <c r="H718" s="558" t="s">
        <v>1435</v>
      </c>
      <c r="I718" s="558" t="s">
        <v>2506</v>
      </c>
      <c r="J718" s="558">
        <v>528898</v>
      </c>
      <c r="K718" s="558">
        <v>172411</v>
      </c>
      <c r="L718" s="512" t="s">
        <v>3077</v>
      </c>
      <c r="M718" s="562" t="s">
        <v>1432</v>
      </c>
      <c r="N718" s="562" t="s">
        <v>1432</v>
      </c>
      <c r="O718" s="558">
        <v>2</v>
      </c>
      <c r="P718" s="558">
        <v>1</v>
      </c>
      <c r="Q718" s="563">
        <v>-1</v>
      </c>
      <c r="R718" s="558" t="s">
        <v>732</v>
      </c>
      <c r="S718" s="558" t="s">
        <v>3676</v>
      </c>
      <c r="T718" s="562" t="s">
        <v>733</v>
      </c>
      <c r="U718" s="561">
        <v>41670</v>
      </c>
      <c r="V718" s="561"/>
      <c r="W718" s="558" t="s">
        <v>3677</v>
      </c>
      <c r="X718" s="562" t="s">
        <v>734</v>
      </c>
      <c r="Y718" s="558" t="s">
        <v>1442</v>
      </c>
      <c r="Z718" s="558" t="s">
        <v>1453</v>
      </c>
      <c r="AA718" s="558" t="s">
        <v>1444</v>
      </c>
      <c r="AB718" s="558" t="s">
        <v>3714</v>
      </c>
      <c r="AC718" s="576">
        <v>5.0000000000000001E-3</v>
      </c>
      <c r="AD718" s="578" t="s">
        <v>1432</v>
      </c>
      <c r="AE718" s="578"/>
      <c r="AF718" s="579"/>
      <c r="AG718" s="517" t="s">
        <v>3063</v>
      </c>
      <c r="AH718" s="560" t="s">
        <v>1445</v>
      </c>
      <c r="AI718" s="560">
        <v>0</v>
      </c>
      <c r="AJ718" s="560">
        <v>0</v>
      </c>
      <c r="AK718" s="560">
        <v>0</v>
      </c>
      <c r="AL718" s="560">
        <v>-2</v>
      </c>
      <c r="AM718" s="560">
        <v>1</v>
      </c>
      <c r="AN718" s="560">
        <v>0</v>
      </c>
      <c r="AO718" s="560">
        <v>0</v>
      </c>
      <c r="AP718" s="560">
        <v>0</v>
      </c>
      <c r="AQ718" s="560">
        <v>0</v>
      </c>
      <c r="AR718" s="560">
        <v>0</v>
      </c>
      <c r="AS718" s="560">
        <v>-2</v>
      </c>
      <c r="AT718" s="560">
        <v>1</v>
      </c>
      <c r="AU718" s="560">
        <v>0</v>
      </c>
      <c r="AV718" s="560">
        <v>0</v>
      </c>
      <c r="AW718" s="560">
        <v>0</v>
      </c>
      <c r="AX718" s="560">
        <v>0</v>
      </c>
      <c r="AY718" s="560">
        <v>0</v>
      </c>
      <c r="AZ718" s="560">
        <v>0</v>
      </c>
      <c r="BA718" s="560">
        <v>0</v>
      </c>
      <c r="BB718" s="560">
        <v>0</v>
      </c>
      <c r="BC718" s="560">
        <v>0</v>
      </c>
      <c r="BD718" s="560">
        <v>0</v>
      </c>
      <c r="BE718" s="560">
        <v>0</v>
      </c>
      <c r="BF718" s="560">
        <v>0</v>
      </c>
      <c r="BG718" s="560">
        <v>0</v>
      </c>
      <c r="BH718" s="560">
        <v>0</v>
      </c>
      <c r="BI718" s="560">
        <v>0</v>
      </c>
      <c r="BJ718" s="560">
        <v>0</v>
      </c>
      <c r="BK718" s="560">
        <v>0</v>
      </c>
      <c r="BL718" s="560">
        <v>0</v>
      </c>
      <c r="BM718" s="560">
        <v>0</v>
      </c>
      <c r="BN718" s="550" t="s">
        <v>4490</v>
      </c>
      <c r="BO718" s="551">
        <v>0</v>
      </c>
      <c r="BP718" s="519">
        <v>0</v>
      </c>
      <c r="BQ718" s="553">
        <v>-0.25</v>
      </c>
      <c r="BR718" s="552">
        <v>-0.25</v>
      </c>
      <c r="BS718" s="552">
        <v>-0.25</v>
      </c>
      <c r="BT718" s="552">
        <v>-0.25</v>
      </c>
      <c r="BU718" s="529">
        <v>0</v>
      </c>
      <c r="BV718" s="519">
        <v>0</v>
      </c>
      <c r="BW718" s="519">
        <v>0</v>
      </c>
      <c r="BX718" s="519">
        <v>0</v>
      </c>
      <c r="BY718" s="519">
        <v>0</v>
      </c>
      <c r="BZ718" s="519">
        <v>0</v>
      </c>
      <c r="CA718" s="519">
        <v>0</v>
      </c>
      <c r="CB718" s="519">
        <v>0</v>
      </c>
      <c r="CC718" s="519">
        <v>0</v>
      </c>
      <c r="CD718" s="519">
        <v>0</v>
      </c>
      <c r="CE718" s="519">
        <v>0</v>
      </c>
      <c r="CF718" s="519">
        <v>0</v>
      </c>
      <c r="CG718" s="519">
        <v>0</v>
      </c>
      <c r="CH718" s="519">
        <v>0</v>
      </c>
      <c r="CI718" s="519">
        <v>0</v>
      </c>
      <c r="CJ718" s="519">
        <v>0</v>
      </c>
      <c r="CK718" s="623">
        <f t="shared" si="11"/>
        <v>-1</v>
      </c>
      <c r="CL718" s="554">
        <v>-1</v>
      </c>
      <c r="CM718" s="554">
        <v>-1</v>
      </c>
      <c r="CN718" s="554">
        <v>-1</v>
      </c>
      <c r="CO718" s="524">
        <v>9</v>
      </c>
      <c r="CP718" s="524" t="s">
        <v>1938</v>
      </c>
      <c r="CQ718" s="525" t="s">
        <v>4965</v>
      </c>
      <c r="CR718" s="584" t="s">
        <v>4965</v>
      </c>
      <c r="CS718" s="527" t="s">
        <v>4965</v>
      </c>
      <c r="CT718" s="527" t="s">
        <v>4965</v>
      </c>
      <c r="CU718" s="527" t="s">
        <v>4965</v>
      </c>
    </row>
    <row r="719" spans="1:99" s="71" customFormat="1" ht="12" customHeight="1" x14ac:dyDescent="0.2">
      <c r="A719" s="577" t="s">
        <v>1460</v>
      </c>
      <c r="B719" s="558" t="s">
        <v>735</v>
      </c>
      <c r="C719" s="558" t="s">
        <v>1432</v>
      </c>
      <c r="D719" s="558" t="s">
        <v>1432</v>
      </c>
      <c r="E719" s="560" t="s">
        <v>1432</v>
      </c>
      <c r="F719" s="558" t="s">
        <v>2240</v>
      </c>
      <c r="G719" s="558" t="s">
        <v>2563</v>
      </c>
      <c r="H719" s="558" t="s">
        <v>1435</v>
      </c>
      <c r="I719" s="558" t="s">
        <v>2241</v>
      </c>
      <c r="J719" s="558">
        <v>527805</v>
      </c>
      <c r="K719" s="558">
        <v>171141</v>
      </c>
      <c r="L719" s="512" t="s">
        <v>3082</v>
      </c>
      <c r="M719" s="562" t="s">
        <v>1432</v>
      </c>
      <c r="N719" s="562" t="s">
        <v>1432</v>
      </c>
      <c r="O719" s="558">
        <v>0</v>
      </c>
      <c r="P719" s="558">
        <v>2</v>
      </c>
      <c r="Q719" s="563">
        <v>2</v>
      </c>
      <c r="R719" s="558" t="s">
        <v>736</v>
      </c>
      <c r="S719" s="558" t="s">
        <v>1438</v>
      </c>
      <c r="T719" s="562" t="s">
        <v>3631</v>
      </c>
      <c r="U719" s="561">
        <v>41670</v>
      </c>
      <c r="V719" s="561"/>
      <c r="W719" s="558" t="s">
        <v>1439</v>
      </c>
      <c r="X719" s="562" t="s">
        <v>1432</v>
      </c>
      <c r="Y719" s="558" t="s">
        <v>1442</v>
      </c>
      <c r="Z719" s="558" t="s">
        <v>1443</v>
      </c>
      <c r="AA719" s="558" t="s">
        <v>1444</v>
      </c>
      <c r="AB719" s="558" t="s">
        <v>2713</v>
      </c>
      <c r="AC719" s="576">
        <v>2E-3</v>
      </c>
      <c r="AD719" s="578" t="s">
        <v>1432</v>
      </c>
      <c r="AE719" s="578"/>
      <c r="AF719" s="579"/>
      <c r="AG719" s="517" t="s">
        <v>3063</v>
      </c>
      <c r="AH719" s="560" t="s">
        <v>1445</v>
      </c>
      <c r="AI719" s="587"/>
      <c r="AJ719" s="560">
        <v>0</v>
      </c>
      <c r="AK719" s="560">
        <v>0</v>
      </c>
      <c r="AL719" s="560">
        <v>0</v>
      </c>
      <c r="AM719" s="560">
        <v>2</v>
      </c>
      <c r="AN719" s="560">
        <v>0</v>
      </c>
      <c r="AO719" s="560">
        <v>0</v>
      </c>
      <c r="AP719" s="560">
        <v>0</v>
      </c>
      <c r="AQ719" s="560">
        <v>0</v>
      </c>
      <c r="AR719" s="560">
        <v>0</v>
      </c>
      <c r="AS719" s="560">
        <v>0</v>
      </c>
      <c r="AT719" s="560">
        <v>2</v>
      </c>
      <c r="AU719" s="560">
        <v>0</v>
      </c>
      <c r="AV719" s="560">
        <v>0</v>
      </c>
      <c r="AW719" s="560">
        <v>0</v>
      </c>
      <c r="AX719" s="560">
        <v>0</v>
      </c>
      <c r="AY719" s="560">
        <v>0</v>
      </c>
      <c r="AZ719" s="560">
        <v>0</v>
      </c>
      <c r="BA719" s="560">
        <v>0</v>
      </c>
      <c r="BB719" s="560">
        <v>0</v>
      </c>
      <c r="BC719" s="560">
        <v>0</v>
      </c>
      <c r="BD719" s="560">
        <v>0</v>
      </c>
      <c r="BE719" s="560">
        <v>0</v>
      </c>
      <c r="BF719" s="560">
        <v>0</v>
      </c>
      <c r="BG719" s="560">
        <v>0</v>
      </c>
      <c r="BH719" s="560">
        <v>0</v>
      </c>
      <c r="BI719" s="560">
        <v>0</v>
      </c>
      <c r="BJ719" s="560">
        <v>0</v>
      </c>
      <c r="BK719" s="560">
        <v>0</v>
      </c>
      <c r="BL719" s="560">
        <v>0</v>
      </c>
      <c r="BM719" s="560">
        <v>0</v>
      </c>
      <c r="BN719" s="550" t="s">
        <v>4490</v>
      </c>
      <c r="BO719" s="551">
        <v>0</v>
      </c>
      <c r="BP719" s="519">
        <v>0</v>
      </c>
      <c r="BQ719" s="553">
        <v>0.5</v>
      </c>
      <c r="BR719" s="552">
        <v>0.5</v>
      </c>
      <c r="BS719" s="552">
        <v>0.5</v>
      </c>
      <c r="BT719" s="552">
        <v>0.5</v>
      </c>
      <c r="BU719" s="529">
        <v>0</v>
      </c>
      <c r="BV719" s="519">
        <v>0</v>
      </c>
      <c r="BW719" s="519">
        <v>0</v>
      </c>
      <c r="BX719" s="519">
        <v>0</v>
      </c>
      <c r="BY719" s="519">
        <v>0</v>
      </c>
      <c r="BZ719" s="519">
        <v>0</v>
      </c>
      <c r="CA719" s="519">
        <v>0</v>
      </c>
      <c r="CB719" s="519">
        <v>0</v>
      </c>
      <c r="CC719" s="519">
        <v>0</v>
      </c>
      <c r="CD719" s="519">
        <v>0</v>
      </c>
      <c r="CE719" s="519">
        <v>0</v>
      </c>
      <c r="CF719" s="519">
        <v>0</v>
      </c>
      <c r="CG719" s="519">
        <v>0</v>
      </c>
      <c r="CH719" s="519">
        <v>0</v>
      </c>
      <c r="CI719" s="519">
        <v>0</v>
      </c>
      <c r="CJ719" s="519">
        <v>0</v>
      </c>
      <c r="CK719" s="623">
        <f t="shared" si="11"/>
        <v>2</v>
      </c>
      <c r="CL719" s="554">
        <v>2</v>
      </c>
      <c r="CM719" s="554">
        <v>2</v>
      </c>
      <c r="CN719" s="554">
        <v>2</v>
      </c>
      <c r="CO719" s="524">
        <v>4</v>
      </c>
      <c r="CP719" s="524" t="s">
        <v>1938</v>
      </c>
      <c r="CQ719" s="525" t="s">
        <v>4965</v>
      </c>
      <c r="CR719" s="584" t="s">
        <v>4965</v>
      </c>
      <c r="CS719" s="527" t="s">
        <v>4965</v>
      </c>
      <c r="CT719" s="527" t="s">
        <v>4965</v>
      </c>
      <c r="CU719" s="527" t="s">
        <v>4965</v>
      </c>
    </row>
    <row r="720" spans="1:99" s="71" customFormat="1" ht="12" customHeight="1" x14ac:dyDescent="0.2">
      <c r="A720" s="577" t="s">
        <v>1460</v>
      </c>
      <c r="B720" s="558" t="s">
        <v>737</v>
      </c>
      <c r="C720" s="558" t="s">
        <v>1432</v>
      </c>
      <c r="D720" s="558" t="s">
        <v>1432</v>
      </c>
      <c r="E720" s="560" t="s">
        <v>1432</v>
      </c>
      <c r="F720" s="558" t="s">
        <v>1543</v>
      </c>
      <c r="G720" s="558" t="s">
        <v>3313</v>
      </c>
      <c r="H720" s="558" t="s">
        <v>1458</v>
      </c>
      <c r="I720" s="558" t="s">
        <v>738</v>
      </c>
      <c r="J720" s="558">
        <v>524254</v>
      </c>
      <c r="K720" s="558">
        <v>175445</v>
      </c>
      <c r="L720" s="512" t="s">
        <v>3088</v>
      </c>
      <c r="M720" s="562" t="s">
        <v>1432</v>
      </c>
      <c r="N720" s="562" t="s">
        <v>1432</v>
      </c>
      <c r="O720" s="558">
        <v>0</v>
      </c>
      <c r="P720" s="558">
        <v>1</v>
      </c>
      <c r="Q720" s="563">
        <v>1</v>
      </c>
      <c r="R720" s="558" t="s">
        <v>5030</v>
      </c>
      <c r="S720" s="558" t="s">
        <v>1389</v>
      </c>
      <c r="T720" s="562" t="s">
        <v>739</v>
      </c>
      <c r="U720" s="561">
        <v>41583</v>
      </c>
      <c r="V720" s="561"/>
      <c r="W720" s="558" t="s">
        <v>1439</v>
      </c>
      <c r="X720" s="562" t="s">
        <v>1432</v>
      </c>
      <c r="Y720" s="558" t="s">
        <v>1442</v>
      </c>
      <c r="Z720" s="558" t="s">
        <v>3893</v>
      </c>
      <c r="AA720" s="558" t="s">
        <v>1444</v>
      </c>
      <c r="AB720" s="558" t="s">
        <v>4720</v>
      </c>
      <c r="AC720" s="576">
        <v>8.0000000000000002E-3</v>
      </c>
      <c r="AD720" s="578" t="s">
        <v>1432</v>
      </c>
      <c r="AE720" s="578"/>
      <c r="AF720" s="579"/>
      <c r="AG720" s="517" t="s">
        <v>3063</v>
      </c>
      <c r="AH720" s="560" t="s">
        <v>1445</v>
      </c>
      <c r="AI720" s="587"/>
      <c r="AJ720" s="560">
        <v>0</v>
      </c>
      <c r="AK720" s="560">
        <v>0</v>
      </c>
      <c r="AL720" s="560">
        <v>0</v>
      </c>
      <c r="AM720" s="560">
        <v>0</v>
      </c>
      <c r="AN720" s="560">
        <v>0</v>
      </c>
      <c r="AO720" s="560">
        <v>1</v>
      </c>
      <c r="AP720" s="560">
        <v>0</v>
      </c>
      <c r="AQ720" s="560">
        <v>0</v>
      </c>
      <c r="AR720" s="560">
        <v>0</v>
      </c>
      <c r="AS720" s="560">
        <v>0</v>
      </c>
      <c r="AT720" s="560">
        <v>0</v>
      </c>
      <c r="AU720" s="560">
        <v>0</v>
      </c>
      <c r="AV720" s="560">
        <v>1</v>
      </c>
      <c r="AW720" s="560">
        <v>0</v>
      </c>
      <c r="AX720" s="560">
        <v>0</v>
      </c>
      <c r="AY720" s="560">
        <v>0</v>
      </c>
      <c r="AZ720" s="560">
        <v>0</v>
      </c>
      <c r="BA720" s="560">
        <v>0</v>
      </c>
      <c r="BB720" s="560">
        <v>0</v>
      </c>
      <c r="BC720" s="560">
        <v>0</v>
      </c>
      <c r="BD720" s="560">
        <v>0</v>
      </c>
      <c r="BE720" s="560">
        <v>0</v>
      </c>
      <c r="BF720" s="560">
        <v>0</v>
      </c>
      <c r="BG720" s="560">
        <v>0</v>
      </c>
      <c r="BH720" s="560">
        <v>0</v>
      </c>
      <c r="BI720" s="560">
        <v>0</v>
      </c>
      <c r="BJ720" s="560">
        <v>0</v>
      </c>
      <c r="BK720" s="560">
        <v>0</v>
      </c>
      <c r="BL720" s="560">
        <v>0</v>
      </c>
      <c r="BM720" s="560">
        <v>0</v>
      </c>
      <c r="BN720" s="550" t="s">
        <v>4490</v>
      </c>
      <c r="BO720" s="551">
        <v>0</v>
      </c>
      <c r="BP720" s="519">
        <v>0</v>
      </c>
      <c r="BQ720" s="553">
        <v>0.25</v>
      </c>
      <c r="BR720" s="552">
        <v>0.25</v>
      </c>
      <c r="BS720" s="552">
        <v>0.25</v>
      </c>
      <c r="BT720" s="552">
        <v>0.25</v>
      </c>
      <c r="BU720" s="529">
        <v>0</v>
      </c>
      <c r="BV720" s="519">
        <v>0</v>
      </c>
      <c r="BW720" s="519">
        <v>0</v>
      </c>
      <c r="BX720" s="519">
        <v>0</v>
      </c>
      <c r="BY720" s="519">
        <v>0</v>
      </c>
      <c r="BZ720" s="519">
        <v>0</v>
      </c>
      <c r="CA720" s="519">
        <v>0</v>
      </c>
      <c r="CB720" s="519">
        <v>0</v>
      </c>
      <c r="CC720" s="519">
        <v>0</v>
      </c>
      <c r="CD720" s="519">
        <v>0</v>
      </c>
      <c r="CE720" s="519">
        <v>0</v>
      </c>
      <c r="CF720" s="519">
        <v>0</v>
      </c>
      <c r="CG720" s="519">
        <v>0</v>
      </c>
      <c r="CH720" s="519">
        <v>0</v>
      </c>
      <c r="CI720" s="519">
        <v>0</v>
      </c>
      <c r="CJ720" s="519">
        <v>0</v>
      </c>
      <c r="CK720" s="623">
        <f t="shared" si="11"/>
        <v>1</v>
      </c>
      <c r="CL720" s="554">
        <v>1</v>
      </c>
      <c r="CM720" s="554">
        <v>1</v>
      </c>
      <c r="CN720" s="554">
        <v>1</v>
      </c>
      <c r="CO720" s="524">
        <v>9</v>
      </c>
      <c r="CP720" s="726"/>
      <c r="CQ720" s="525" t="s">
        <v>4965</v>
      </c>
      <c r="CR720" s="584" t="s">
        <v>4965</v>
      </c>
      <c r="CS720" s="527" t="s">
        <v>4965</v>
      </c>
      <c r="CT720" s="527" t="s">
        <v>4965</v>
      </c>
      <c r="CU720" s="527" t="s">
        <v>4965</v>
      </c>
    </row>
    <row r="721" spans="1:99" s="71" customFormat="1" ht="12" customHeight="1" x14ac:dyDescent="0.2">
      <c r="A721" s="577" t="s">
        <v>1460</v>
      </c>
      <c r="B721" s="558" t="s">
        <v>741</v>
      </c>
      <c r="C721" s="558" t="s">
        <v>2957</v>
      </c>
      <c r="D721" s="558" t="s">
        <v>1432</v>
      </c>
      <c r="E721" s="560" t="s">
        <v>2958</v>
      </c>
      <c r="F721" s="558" t="s">
        <v>1432</v>
      </c>
      <c r="G721" s="558" t="s">
        <v>2959</v>
      </c>
      <c r="H721" s="558" t="s">
        <v>1885</v>
      </c>
      <c r="I721" s="558" t="s">
        <v>2960</v>
      </c>
      <c r="J721" s="558">
        <v>525381</v>
      </c>
      <c r="K721" s="558">
        <v>174578</v>
      </c>
      <c r="L721" s="530" t="s">
        <v>3087</v>
      </c>
      <c r="M721" s="562" t="s">
        <v>1432</v>
      </c>
      <c r="N721" s="562" t="s">
        <v>1432</v>
      </c>
      <c r="O721" s="558">
        <v>0</v>
      </c>
      <c r="P721" s="558">
        <v>77</v>
      </c>
      <c r="Q721" s="563">
        <v>77</v>
      </c>
      <c r="R721" s="558" t="s">
        <v>2961</v>
      </c>
      <c r="S721" s="558" t="s">
        <v>1154</v>
      </c>
      <c r="T721" s="562" t="s">
        <v>2962</v>
      </c>
      <c r="U721" s="561">
        <v>41842</v>
      </c>
      <c r="V721" s="561" t="s">
        <v>1938</v>
      </c>
      <c r="W721" s="558" t="s">
        <v>1439</v>
      </c>
      <c r="X721" s="562" t="s">
        <v>1432</v>
      </c>
      <c r="Y721" s="558" t="s">
        <v>1442</v>
      </c>
      <c r="Z721" s="558" t="s">
        <v>1443</v>
      </c>
      <c r="AA721" s="558" t="s">
        <v>1443</v>
      </c>
      <c r="AB721" s="558" t="s">
        <v>1444</v>
      </c>
      <c r="AC721" s="576">
        <v>4.2000000000000003E-2</v>
      </c>
      <c r="AD721" s="578" t="s">
        <v>1432</v>
      </c>
      <c r="AE721" s="578"/>
      <c r="AF721" s="579"/>
      <c r="AG721" s="517" t="s">
        <v>3063</v>
      </c>
      <c r="AH721" s="560" t="s">
        <v>1445</v>
      </c>
      <c r="AI721" s="560">
        <v>0</v>
      </c>
      <c r="AJ721" s="560">
        <v>7</v>
      </c>
      <c r="AK721" s="560">
        <v>77</v>
      </c>
      <c r="AL721" s="560">
        <v>2</v>
      </c>
      <c r="AM721" s="560">
        <v>25</v>
      </c>
      <c r="AN721" s="560">
        <v>44</v>
      </c>
      <c r="AO721" s="560">
        <v>6</v>
      </c>
      <c r="AP721" s="560">
        <v>0</v>
      </c>
      <c r="AQ721" s="560">
        <v>0</v>
      </c>
      <c r="AR721" s="560">
        <v>0</v>
      </c>
      <c r="AS721" s="560">
        <v>2</v>
      </c>
      <c r="AT721" s="560">
        <v>25</v>
      </c>
      <c r="AU721" s="560">
        <v>44</v>
      </c>
      <c r="AV721" s="560">
        <v>6</v>
      </c>
      <c r="AW721" s="560">
        <v>0</v>
      </c>
      <c r="AX721" s="560">
        <v>0</v>
      </c>
      <c r="AY721" s="560">
        <v>0</v>
      </c>
      <c r="AZ721" s="560">
        <v>0</v>
      </c>
      <c r="BA721" s="560">
        <v>0</v>
      </c>
      <c r="BB721" s="560">
        <v>0</v>
      </c>
      <c r="BC721" s="560">
        <v>0</v>
      </c>
      <c r="BD721" s="560">
        <v>0</v>
      </c>
      <c r="BE721" s="560">
        <v>0</v>
      </c>
      <c r="BF721" s="560">
        <v>0</v>
      </c>
      <c r="BG721" s="560">
        <v>0</v>
      </c>
      <c r="BH721" s="560">
        <v>0</v>
      </c>
      <c r="BI721" s="560">
        <v>0</v>
      </c>
      <c r="BJ721" s="560">
        <v>0</v>
      </c>
      <c r="BK721" s="560">
        <v>0</v>
      </c>
      <c r="BL721" s="560">
        <v>0</v>
      </c>
      <c r="BM721" s="560">
        <v>0</v>
      </c>
      <c r="BN721" s="550" t="s">
        <v>4491</v>
      </c>
      <c r="BO721" s="551">
        <v>0</v>
      </c>
      <c r="BP721" s="519">
        <v>0</v>
      </c>
      <c r="BQ721" s="528">
        <v>0</v>
      </c>
      <c r="BR721" s="519">
        <v>0</v>
      </c>
      <c r="BS721" s="590">
        <v>25.666666666666668</v>
      </c>
      <c r="BT721" s="590">
        <v>25.666666666666668</v>
      </c>
      <c r="BU721" s="590">
        <v>25.666666666666668</v>
      </c>
      <c r="BV721" s="528">
        <v>0</v>
      </c>
      <c r="BW721" s="519">
        <v>0</v>
      </c>
      <c r="BX721" s="519">
        <v>0</v>
      </c>
      <c r="BY721" s="519">
        <v>0</v>
      </c>
      <c r="BZ721" s="519">
        <v>0</v>
      </c>
      <c r="CA721" s="519">
        <v>0</v>
      </c>
      <c r="CB721" s="519">
        <v>0</v>
      </c>
      <c r="CC721" s="519">
        <v>0</v>
      </c>
      <c r="CD721" s="519">
        <v>0</v>
      </c>
      <c r="CE721" s="519">
        <v>0</v>
      </c>
      <c r="CF721" s="519">
        <v>0</v>
      </c>
      <c r="CG721" s="519">
        <v>0</v>
      </c>
      <c r="CH721" s="519">
        <v>0</v>
      </c>
      <c r="CI721" s="519">
        <v>0</v>
      </c>
      <c r="CJ721" s="519">
        <v>0</v>
      </c>
      <c r="CK721" s="623">
        <f t="shared" si="11"/>
        <v>77</v>
      </c>
      <c r="CL721" s="554">
        <v>77</v>
      </c>
      <c r="CM721" s="554">
        <v>77</v>
      </c>
      <c r="CN721" s="554">
        <v>77</v>
      </c>
      <c r="CO721" s="524">
        <v>5</v>
      </c>
      <c r="CP721" s="726"/>
      <c r="CQ721" s="525" t="s">
        <v>4965</v>
      </c>
      <c r="CR721" s="584" t="s">
        <v>4965</v>
      </c>
      <c r="CS721" s="531" t="s">
        <v>1938</v>
      </c>
      <c r="CT721" s="527" t="s">
        <v>4965</v>
      </c>
      <c r="CU721" s="527" t="s">
        <v>4965</v>
      </c>
    </row>
    <row r="722" spans="1:99" s="71" customFormat="1" ht="12" customHeight="1" x14ac:dyDescent="0.2">
      <c r="A722" s="577" t="s">
        <v>1460</v>
      </c>
      <c r="B722" s="558" t="s">
        <v>2963</v>
      </c>
      <c r="C722" s="558" t="s">
        <v>1432</v>
      </c>
      <c r="D722" s="558" t="s">
        <v>1432</v>
      </c>
      <c r="E722" s="560" t="s">
        <v>2964</v>
      </c>
      <c r="F722" s="558" t="s">
        <v>3906</v>
      </c>
      <c r="G722" s="558" t="s">
        <v>929</v>
      </c>
      <c r="H722" s="558" t="s">
        <v>1435</v>
      </c>
      <c r="I722" s="558" t="s">
        <v>2552</v>
      </c>
      <c r="J722" s="558">
        <v>528013</v>
      </c>
      <c r="K722" s="558">
        <v>172316</v>
      </c>
      <c r="L722" s="512" t="s">
        <v>3077</v>
      </c>
      <c r="M722" s="562" t="s">
        <v>1432</v>
      </c>
      <c r="N722" s="562" t="s">
        <v>1432</v>
      </c>
      <c r="O722" s="558">
        <v>0</v>
      </c>
      <c r="P722" s="558">
        <v>1</v>
      </c>
      <c r="Q722" s="563">
        <v>1</v>
      </c>
      <c r="R722" s="558" t="s">
        <v>2965</v>
      </c>
      <c r="S722" s="558" t="s">
        <v>3187</v>
      </c>
      <c r="T722" s="562" t="s">
        <v>3923</v>
      </c>
      <c r="U722" s="561">
        <v>41586</v>
      </c>
      <c r="V722" s="561"/>
      <c r="W722" s="558" t="s">
        <v>1439</v>
      </c>
      <c r="X722" s="562" t="s">
        <v>1432</v>
      </c>
      <c r="Y722" s="558" t="s">
        <v>1442</v>
      </c>
      <c r="Z722" s="558" t="s">
        <v>3893</v>
      </c>
      <c r="AA722" s="558" t="s">
        <v>1444</v>
      </c>
      <c r="AB722" s="558" t="s">
        <v>4720</v>
      </c>
      <c r="AC722" s="576">
        <v>5.0000000000000001E-3</v>
      </c>
      <c r="AD722" s="578" t="s">
        <v>1432</v>
      </c>
      <c r="AE722" s="578"/>
      <c r="AF722" s="579"/>
      <c r="AG722" s="517" t="s">
        <v>3063</v>
      </c>
      <c r="AH722" s="560" t="s">
        <v>1445</v>
      </c>
      <c r="AI722" s="587"/>
      <c r="AJ722" s="560">
        <v>0</v>
      </c>
      <c r="AK722" s="560">
        <v>0</v>
      </c>
      <c r="AL722" s="560">
        <v>0</v>
      </c>
      <c r="AM722" s="560">
        <v>1</v>
      </c>
      <c r="AN722" s="560">
        <v>0</v>
      </c>
      <c r="AO722" s="560">
        <v>0</v>
      </c>
      <c r="AP722" s="560">
        <v>0</v>
      </c>
      <c r="AQ722" s="560">
        <v>0</v>
      </c>
      <c r="AR722" s="560">
        <v>0</v>
      </c>
      <c r="AS722" s="560">
        <v>0</v>
      </c>
      <c r="AT722" s="560">
        <v>1</v>
      </c>
      <c r="AU722" s="560">
        <v>0</v>
      </c>
      <c r="AV722" s="560">
        <v>0</v>
      </c>
      <c r="AW722" s="560">
        <v>0</v>
      </c>
      <c r="AX722" s="560">
        <v>0</v>
      </c>
      <c r="AY722" s="560">
        <v>0</v>
      </c>
      <c r="AZ722" s="560">
        <v>0</v>
      </c>
      <c r="BA722" s="560">
        <v>0</v>
      </c>
      <c r="BB722" s="560">
        <v>0</v>
      </c>
      <c r="BC722" s="560">
        <v>0</v>
      </c>
      <c r="BD722" s="560">
        <v>0</v>
      </c>
      <c r="BE722" s="560">
        <v>0</v>
      </c>
      <c r="BF722" s="560">
        <v>0</v>
      </c>
      <c r="BG722" s="560">
        <v>0</v>
      </c>
      <c r="BH722" s="560">
        <v>0</v>
      </c>
      <c r="BI722" s="560">
        <v>0</v>
      </c>
      <c r="BJ722" s="560">
        <v>0</v>
      </c>
      <c r="BK722" s="560">
        <v>0</v>
      </c>
      <c r="BL722" s="560">
        <v>0</v>
      </c>
      <c r="BM722" s="560">
        <v>0</v>
      </c>
      <c r="BN722" s="550" t="s">
        <v>4490</v>
      </c>
      <c r="BO722" s="551">
        <v>0</v>
      </c>
      <c r="BP722" s="519">
        <v>0</v>
      </c>
      <c r="BQ722" s="553">
        <v>0.25</v>
      </c>
      <c r="BR722" s="552">
        <v>0.25</v>
      </c>
      <c r="BS722" s="552">
        <v>0.25</v>
      </c>
      <c r="BT722" s="552">
        <v>0.25</v>
      </c>
      <c r="BU722" s="529">
        <v>0</v>
      </c>
      <c r="BV722" s="519">
        <v>0</v>
      </c>
      <c r="BW722" s="519">
        <v>0</v>
      </c>
      <c r="BX722" s="519">
        <v>0</v>
      </c>
      <c r="BY722" s="519">
        <v>0</v>
      </c>
      <c r="BZ722" s="519">
        <v>0</v>
      </c>
      <c r="CA722" s="519">
        <v>0</v>
      </c>
      <c r="CB722" s="519">
        <v>0</v>
      </c>
      <c r="CC722" s="519">
        <v>0</v>
      </c>
      <c r="CD722" s="519">
        <v>0</v>
      </c>
      <c r="CE722" s="519">
        <v>0</v>
      </c>
      <c r="CF722" s="519">
        <v>0</v>
      </c>
      <c r="CG722" s="519">
        <v>0</v>
      </c>
      <c r="CH722" s="519">
        <v>0</v>
      </c>
      <c r="CI722" s="519">
        <v>0</v>
      </c>
      <c r="CJ722" s="519">
        <v>0</v>
      </c>
      <c r="CK722" s="623">
        <f t="shared" si="11"/>
        <v>1</v>
      </c>
      <c r="CL722" s="554">
        <v>1</v>
      </c>
      <c r="CM722" s="554">
        <v>1</v>
      </c>
      <c r="CN722" s="554">
        <v>1</v>
      </c>
      <c r="CO722" s="524">
        <v>9</v>
      </c>
      <c r="CP722" s="524" t="s">
        <v>1938</v>
      </c>
      <c r="CQ722" s="525" t="s">
        <v>4965</v>
      </c>
      <c r="CR722" s="584" t="s">
        <v>4965</v>
      </c>
      <c r="CS722" s="527" t="s">
        <v>4965</v>
      </c>
      <c r="CT722" s="527" t="s">
        <v>4965</v>
      </c>
      <c r="CU722" s="527" t="s">
        <v>4965</v>
      </c>
    </row>
    <row r="723" spans="1:99" s="71" customFormat="1" ht="12" customHeight="1" x14ac:dyDescent="0.2">
      <c r="A723" s="577" t="s">
        <v>1460</v>
      </c>
      <c r="B723" s="558" t="s">
        <v>2966</v>
      </c>
      <c r="C723" s="558" t="s">
        <v>2967</v>
      </c>
      <c r="D723" s="558" t="s">
        <v>1432</v>
      </c>
      <c r="E723" s="560" t="s">
        <v>2968</v>
      </c>
      <c r="F723" s="558" t="s">
        <v>745</v>
      </c>
      <c r="G723" s="558" t="s">
        <v>3535</v>
      </c>
      <c r="H723" s="558" t="s">
        <v>3875</v>
      </c>
      <c r="I723" s="558" t="s">
        <v>2969</v>
      </c>
      <c r="J723" s="558">
        <v>528634</v>
      </c>
      <c r="K723" s="558">
        <v>173332</v>
      </c>
      <c r="L723" s="512" t="s">
        <v>3076</v>
      </c>
      <c r="M723" s="562" t="s">
        <v>1432</v>
      </c>
      <c r="N723" s="562" t="s">
        <v>1432</v>
      </c>
      <c r="O723" s="558">
        <v>0</v>
      </c>
      <c r="P723" s="558">
        <v>1</v>
      </c>
      <c r="Q723" s="563">
        <v>1</v>
      </c>
      <c r="R723" s="558" t="s">
        <v>1509</v>
      </c>
      <c r="S723" s="558" t="s">
        <v>1438</v>
      </c>
      <c r="T723" s="562" t="s">
        <v>3284</v>
      </c>
      <c r="U723" s="561">
        <v>41690</v>
      </c>
      <c r="V723" s="561"/>
      <c r="W723" s="558" t="s">
        <v>1439</v>
      </c>
      <c r="X723" s="562" t="s">
        <v>1432</v>
      </c>
      <c r="Y723" s="558" t="s">
        <v>1442</v>
      </c>
      <c r="Z723" s="558" t="s">
        <v>3893</v>
      </c>
      <c r="AA723" s="558" t="s">
        <v>1444</v>
      </c>
      <c r="AB723" s="558" t="s">
        <v>3894</v>
      </c>
      <c r="AC723" s="576">
        <v>4.0000000000000001E-3</v>
      </c>
      <c r="AD723" s="578" t="s">
        <v>1432</v>
      </c>
      <c r="AE723" s="578"/>
      <c r="AF723" s="579"/>
      <c r="AG723" s="517" t="s">
        <v>3063</v>
      </c>
      <c r="AH723" s="560" t="s">
        <v>1445</v>
      </c>
      <c r="AI723" s="587"/>
      <c r="AJ723" s="560">
        <v>0</v>
      </c>
      <c r="AK723" s="560">
        <v>0</v>
      </c>
      <c r="AL723" s="560">
        <v>1</v>
      </c>
      <c r="AM723" s="560">
        <v>0</v>
      </c>
      <c r="AN723" s="560">
        <v>0</v>
      </c>
      <c r="AO723" s="560">
        <v>0</v>
      </c>
      <c r="AP723" s="560">
        <v>0</v>
      </c>
      <c r="AQ723" s="560">
        <v>0</v>
      </c>
      <c r="AR723" s="560">
        <v>0</v>
      </c>
      <c r="AS723" s="560">
        <v>1</v>
      </c>
      <c r="AT723" s="560">
        <v>0</v>
      </c>
      <c r="AU723" s="560">
        <v>0</v>
      </c>
      <c r="AV723" s="560">
        <v>0</v>
      </c>
      <c r="AW723" s="560">
        <v>0</v>
      </c>
      <c r="AX723" s="560">
        <v>0</v>
      </c>
      <c r="AY723" s="560">
        <v>0</v>
      </c>
      <c r="AZ723" s="560">
        <v>0</v>
      </c>
      <c r="BA723" s="560">
        <v>0</v>
      </c>
      <c r="BB723" s="560">
        <v>0</v>
      </c>
      <c r="BC723" s="560">
        <v>0</v>
      </c>
      <c r="BD723" s="560">
        <v>0</v>
      </c>
      <c r="BE723" s="560">
        <v>0</v>
      </c>
      <c r="BF723" s="560">
        <v>0</v>
      </c>
      <c r="BG723" s="560">
        <v>0</v>
      </c>
      <c r="BH723" s="560">
        <v>0</v>
      </c>
      <c r="BI723" s="560">
        <v>0</v>
      </c>
      <c r="BJ723" s="560">
        <v>0</v>
      </c>
      <c r="BK723" s="560">
        <v>0</v>
      </c>
      <c r="BL723" s="560">
        <v>0</v>
      </c>
      <c r="BM723" s="560">
        <v>0</v>
      </c>
      <c r="BN723" s="550" t="s">
        <v>4490</v>
      </c>
      <c r="BO723" s="551">
        <v>0</v>
      </c>
      <c r="BP723" s="519">
        <v>0</v>
      </c>
      <c r="BQ723" s="553">
        <v>0.25</v>
      </c>
      <c r="BR723" s="552">
        <v>0.25</v>
      </c>
      <c r="BS723" s="552">
        <v>0.25</v>
      </c>
      <c r="BT723" s="552">
        <v>0.25</v>
      </c>
      <c r="BU723" s="529">
        <v>0</v>
      </c>
      <c r="BV723" s="519">
        <v>0</v>
      </c>
      <c r="BW723" s="519">
        <v>0</v>
      </c>
      <c r="BX723" s="519">
        <v>0</v>
      </c>
      <c r="BY723" s="519">
        <v>0</v>
      </c>
      <c r="BZ723" s="519">
        <v>0</v>
      </c>
      <c r="CA723" s="519">
        <v>0</v>
      </c>
      <c r="CB723" s="519">
        <v>0</v>
      </c>
      <c r="CC723" s="519">
        <v>0</v>
      </c>
      <c r="CD723" s="519">
        <v>0</v>
      </c>
      <c r="CE723" s="519">
        <v>0</v>
      </c>
      <c r="CF723" s="519">
        <v>0</v>
      </c>
      <c r="CG723" s="519">
        <v>0</v>
      </c>
      <c r="CH723" s="519">
        <v>0</v>
      </c>
      <c r="CI723" s="519">
        <v>0</v>
      </c>
      <c r="CJ723" s="519">
        <v>0</v>
      </c>
      <c r="CK723" s="623">
        <f t="shared" si="11"/>
        <v>1</v>
      </c>
      <c r="CL723" s="554">
        <v>1</v>
      </c>
      <c r="CM723" s="554">
        <v>1</v>
      </c>
      <c r="CN723" s="554">
        <v>1</v>
      </c>
      <c r="CO723" s="524">
        <v>9</v>
      </c>
      <c r="CP723" s="726"/>
      <c r="CQ723" s="530" t="s">
        <v>4767</v>
      </c>
      <c r="CR723" s="584" t="s">
        <v>4965</v>
      </c>
      <c r="CS723" s="527" t="s">
        <v>4965</v>
      </c>
      <c r="CT723" s="527" t="s">
        <v>4965</v>
      </c>
      <c r="CU723" s="527" t="s">
        <v>4965</v>
      </c>
    </row>
    <row r="724" spans="1:99" s="71" customFormat="1" ht="12" customHeight="1" x14ac:dyDescent="0.2">
      <c r="A724" s="577" t="s">
        <v>1460</v>
      </c>
      <c r="B724" s="558" t="s">
        <v>1511</v>
      </c>
      <c r="C724" s="558" t="s">
        <v>1432</v>
      </c>
      <c r="D724" s="558" t="s">
        <v>1432</v>
      </c>
      <c r="E724" s="560" t="s">
        <v>1432</v>
      </c>
      <c r="F724" s="558" t="s">
        <v>4269</v>
      </c>
      <c r="G724" s="558" t="s">
        <v>4568</v>
      </c>
      <c r="H724" s="558" t="s">
        <v>1458</v>
      </c>
      <c r="I724" s="558" t="s">
        <v>382</v>
      </c>
      <c r="J724" s="558">
        <v>523621</v>
      </c>
      <c r="K724" s="558">
        <v>175794</v>
      </c>
      <c r="L724" s="512" t="s">
        <v>3088</v>
      </c>
      <c r="M724" s="562" t="s">
        <v>1432</v>
      </c>
      <c r="N724" s="562" t="s">
        <v>1432</v>
      </c>
      <c r="O724" s="558">
        <v>0</v>
      </c>
      <c r="P724" s="558">
        <v>1</v>
      </c>
      <c r="Q724" s="563">
        <v>1</v>
      </c>
      <c r="R724" s="558" t="s">
        <v>2914</v>
      </c>
      <c r="S724" s="558" t="s">
        <v>1438</v>
      </c>
      <c r="T724" s="562" t="s">
        <v>1622</v>
      </c>
      <c r="U724" s="561">
        <v>41570</v>
      </c>
      <c r="V724" s="561"/>
      <c r="W724" s="558" t="s">
        <v>1439</v>
      </c>
      <c r="X724" s="562" t="s">
        <v>1432</v>
      </c>
      <c r="Y724" s="558" t="s">
        <v>1442</v>
      </c>
      <c r="Z724" s="558" t="s">
        <v>4694</v>
      </c>
      <c r="AA724" s="558" t="s">
        <v>1444</v>
      </c>
      <c r="AB724" s="558" t="s">
        <v>1136</v>
      </c>
      <c r="AC724" s="576">
        <v>3.0000000000000001E-3</v>
      </c>
      <c r="AD724" s="578" t="s">
        <v>1432</v>
      </c>
      <c r="AE724" s="578"/>
      <c r="AF724" s="579"/>
      <c r="AG724" s="517" t="s">
        <v>3063</v>
      </c>
      <c r="AH724" s="560" t="s">
        <v>1445</v>
      </c>
      <c r="AI724" s="560">
        <v>0</v>
      </c>
      <c r="AJ724" s="560">
        <v>0</v>
      </c>
      <c r="AK724" s="560">
        <v>0</v>
      </c>
      <c r="AL724" s="560">
        <v>0</v>
      </c>
      <c r="AM724" s="560">
        <v>0</v>
      </c>
      <c r="AN724" s="560">
        <v>1</v>
      </c>
      <c r="AO724" s="560">
        <v>0</v>
      </c>
      <c r="AP724" s="560">
        <v>0</v>
      </c>
      <c r="AQ724" s="560">
        <v>0</v>
      </c>
      <c r="AR724" s="560">
        <v>0</v>
      </c>
      <c r="AS724" s="560">
        <v>0</v>
      </c>
      <c r="AT724" s="560">
        <v>0</v>
      </c>
      <c r="AU724" s="560">
        <v>1</v>
      </c>
      <c r="AV724" s="560">
        <v>0</v>
      </c>
      <c r="AW724" s="560">
        <v>0</v>
      </c>
      <c r="AX724" s="560">
        <v>0</v>
      </c>
      <c r="AY724" s="560">
        <v>0</v>
      </c>
      <c r="AZ724" s="560">
        <v>0</v>
      </c>
      <c r="BA724" s="560">
        <v>0</v>
      </c>
      <c r="BB724" s="560">
        <v>0</v>
      </c>
      <c r="BC724" s="560">
        <v>0</v>
      </c>
      <c r="BD724" s="560">
        <v>0</v>
      </c>
      <c r="BE724" s="560">
        <v>0</v>
      </c>
      <c r="BF724" s="560">
        <v>0</v>
      </c>
      <c r="BG724" s="560">
        <v>0</v>
      </c>
      <c r="BH724" s="560">
        <v>0</v>
      </c>
      <c r="BI724" s="560">
        <v>0</v>
      </c>
      <c r="BJ724" s="560">
        <v>0</v>
      </c>
      <c r="BK724" s="560">
        <v>0</v>
      </c>
      <c r="BL724" s="560">
        <v>0</v>
      </c>
      <c r="BM724" s="560">
        <v>0</v>
      </c>
      <c r="BN724" s="550" t="s">
        <v>4490</v>
      </c>
      <c r="BO724" s="551">
        <v>0</v>
      </c>
      <c r="BP724" s="519">
        <v>0</v>
      </c>
      <c r="BQ724" s="553">
        <v>0.25</v>
      </c>
      <c r="BR724" s="552">
        <v>0.25</v>
      </c>
      <c r="BS724" s="552">
        <v>0.25</v>
      </c>
      <c r="BT724" s="552">
        <v>0.25</v>
      </c>
      <c r="BU724" s="529">
        <v>0</v>
      </c>
      <c r="BV724" s="519">
        <v>0</v>
      </c>
      <c r="BW724" s="519">
        <v>0</v>
      </c>
      <c r="BX724" s="519">
        <v>0</v>
      </c>
      <c r="BY724" s="519">
        <v>0</v>
      </c>
      <c r="BZ724" s="519">
        <v>0</v>
      </c>
      <c r="CA724" s="519">
        <v>0</v>
      </c>
      <c r="CB724" s="519">
        <v>0</v>
      </c>
      <c r="CC724" s="519">
        <v>0</v>
      </c>
      <c r="CD724" s="519">
        <v>0</v>
      </c>
      <c r="CE724" s="519">
        <v>0</v>
      </c>
      <c r="CF724" s="519">
        <v>0</v>
      </c>
      <c r="CG724" s="519">
        <v>0</v>
      </c>
      <c r="CH724" s="519">
        <v>0</v>
      </c>
      <c r="CI724" s="519">
        <v>0</v>
      </c>
      <c r="CJ724" s="519">
        <v>0</v>
      </c>
      <c r="CK724" s="623">
        <f t="shared" si="11"/>
        <v>1</v>
      </c>
      <c r="CL724" s="554">
        <v>1</v>
      </c>
      <c r="CM724" s="554">
        <v>1</v>
      </c>
      <c r="CN724" s="554">
        <v>1</v>
      </c>
      <c r="CO724" s="524">
        <v>4</v>
      </c>
      <c r="CP724" s="726"/>
      <c r="CQ724" s="525" t="s">
        <v>4965</v>
      </c>
      <c r="CR724" s="584" t="s">
        <v>4965</v>
      </c>
      <c r="CS724" s="527" t="s">
        <v>4965</v>
      </c>
      <c r="CT724" s="527" t="s">
        <v>4965</v>
      </c>
      <c r="CU724" s="527" t="s">
        <v>4965</v>
      </c>
    </row>
    <row r="725" spans="1:99" s="71" customFormat="1" ht="12" customHeight="1" x14ac:dyDescent="0.2">
      <c r="A725" s="577" t="s">
        <v>1460</v>
      </c>
      <c r="B725" s="558" t="s">
        <v>2915</v>
      </c>
      <c r="C725" s="558" t="s">
        <v>1432</v>
      </c>
      <c r="D725" s="558" t="s">
        <v>1432</v>
      </c>
      <c r="E725" s="560" t="s">
        <v>1432</v>
      </c>
      <c r="F725" s="558" t="s">
        <v>2916</v>
      </c>
      <c r="G725" s="558" t="s">
        <v>5039</v>
      </c>
      <c r="H725" s="558" t="s">
        <v>3299</v>
      </c>
      <c r="I725" s="558" t="s">
        <v>2917</v>
      </c>
      <c r="J725" s="558">
        <v>528668</v>
      </c>
      <c r="K725" s="558">
        <v>176953</v>
      </c>
      <c r="L725" s="512" t="s">
        <v>3066</v>
      </c>
      <c r="M725" s="562" t="s">
        <v>1432</v>
      </c>
      <c r="N725" s="562" t="s">
        <v>1432</v>
      </c>
      <c r="O725" s="558">
        <v>1</v>
      </c>
      <c r="P725" s="558">
        <v>3</v>
      </c>
      <c r="Q725" s="563">
        <v>2</v>
      </c>
      <c r="R725" s="558" t="s">
        <v>2918</v>
      </c>
      <c r="S725" s="558" t="s">
        <v>1438</v>
      </c>
      <c r="T725" s="562" t="s">
        <v>3284</v>
      </c>
      <c r="U725" s="561">
        <v>41589</v>
      </c>
      <c r="V725" s="561"/>
      <c r="W725" s="558" t="s">
        <v>1439</v>
      </c>
      <c r="X725" s="562" t="s">
        <v>1432</v>
      </c>
      <c r="Y725" s="558" t="s">
        <v>1442</v>
      </c>
      <c r="Z725" s="558" t="s">
        <v>1453</v>
      </c>
      <c r="AA725" s="558" t="s">
        <v>1444</v>
      </c>
      <c r="AB725" s="558" t="s">
        <v>2723</v>
      </c>
      <c r="AC725" s="576">
        <v>4.0000000000000001E-3</v>
      </c>
      <c r="AD725" s="578" t="s">
        <v>1432</v>
      </c>
      <c r="AE725" s="578"/>
      <c r="AF725" s="579"/>
      <c r="AG725" s="517" t="s">
        <v>3063</v>
      </c>
      <c r="AH725" s="560" t="s">
        <v>1445</v>
      </c>
      <c r="AI725" s="560">
        <v>0</v>
      </c>
      <c r="AJ725" s="560">
        <v>0</v>
      </c>
      <c r="AK725" s="560">
        <v>0</v>
      </c>
      <c r="AL725" s="560">
        <v>0</v>
      </c>
      <c r="AM725" s="560">
        <v>2</v>
      </c>
      <c r="AN725" s="560">
        <v>1</v>
      </c>
      <c r="AO725" s="560">
        <v>0</v>
      </c>
      <c r="AP725" s="560">
        <v>-1</v>
      </c>
      <c r="AQ725" s="560">
        <v>0</v>
      </c>
      <c r="AR725" s="560">
        <v>0</v>
      </c>
      <c r="AS725" s="560">
        <v>0</v>
      </c>
      <c r="AT725" s="560">
        <v>2</v>
      </c>
      <c r="AU725" s="560">
        <v>1</v>
      </c>
      <c r="AV725" s="560">
        <v>0</v>
      </c>
      <c r="AW725" s="560">
        <v>-1</v>
      </c>
      <c r="AX725" s="560">
        <v>0</v>
      </c>
      <c r="AY725" s="560">
        <v>0</v>
      </c>
      <c r="AZ725" s="560">
        <v>0</v>
      </c>
      <c r="BA725" s="560">
        <v>0</v>
      </c>
      <c r="BB725" s="560">
        <v>0</v>
      </c>
      <c r="BC725" s="560">
        <v>0</v>
      </c>
      <c r="BD725" s="560">
        <v>0</v>
      </c>
      <c r="BE725" s="560">
        <v>0</v>
      </c>
      <c r="BF725" s="560">
        <v>0</v>
      </c>
      <c r="BG725" s="560">
        <v>0</v>
      </c>
      <c r="BH725" s="560">
        <v>0</v>
      </c>
      <c r="BI725" s="560">
        <v>0</v>
      </c>
      <c r="BJ725" s="560">
        <v>0</v>
      </c>
      <c r="BK725" s="560">
        <v>0</v>
      </c>
      <c r="BL725" s="560">
        <v>0</v>
      </c>
      <c r="BM725" s="560">
        <v>0</v>
      </c>
      <c r="BN725" s="550" t="s">
        <v>4490</v>
      </c>
      <c r="BO725" s="551">
        <v>0</v>
      </c>
      <c r="BP725" s="519">
        <v>0</v>
      </c>
      <c r="BQ725" s="553">
        <v>0.5</v>
      </c>
      <c r="BR725" s="552">
        <v>0.5</v>
      </c>
      <c r="BS725" s="552">
        <v>0.5</v>
      </c>
      <c r="BT725" s="552">
        <v>0.5</v>
      </c>
      <c r="BU725" s="529">
        <v>0</v>
      </c>
      <c r="BV725" s="519">
        <v>0</v>
      </c>
      <c r="BW725" s="519">
        <v>0</v>
      </c>
      <c r="BX725" s="519">
        <v>0</v>
      </c>
      <c r="BY725" s="519">
        <v>0</v>
      </c>
      <c r="BZ725" s="519">
        <v>0</v>
      </c>
      <c r="CA725" s="519">
        <v>0</v>
      </c>
      <c r="CB725" s="519">
        <v>0</v>
      </c>
      <c r="CC725" s="519">
        <v>0</v>
      </c>
      <c r="CD725" s="519">
        <v>0</v>
      </c>
      <c r="CE725" s="519">
        <v>0</v>
      </c>
      <c r="CF725" s="519">
        <v>0</v>
      </c>
      <c r="CG725" s="519">
        <v>0</v>
      </c>
      <c r="CH725" s="519">
        <v>0</v>
      </c>
      <c r="CI725" s="519">
        <v>0</v>
      </c>
      <c r="CJ725" s="519">
        <v>0</v>
      </c>
      <c r="CK725" s="623">
        <f t="shared" si="11"/>
        <v>2</v>
      </c>
      <c r="CL725" s="554">
        <v>2</v>
      </c>
      <c r="CM725" s="554">
        <v>2</v>
      </c>
      <c r="CN725" s="554">
        <v>2</v>
      </c>
      <c r="CO725" s="524">
        <v>9</v>
      </c>
      <c r="CP725" s="524" t="s">
        <v>1938</v>
      </c>
      <c r="CQ725" s="525" t="s">
        <v>4965</v>
      </c>
      <c r="CR725" s="584" t="s">
        <v>4965</v>
      </c>
      <c r="CS725" s="527" t="s">
        <v>4965</v>
      </c>
      <c r="CT725" s="527" t="s">
        <v>4965</v>
      </c>
      <c r="CU725" s="527" t="s">
        <v>4965</v>
      </c>
    </row>
    <row r="726" spans="1:99" s="71" customFormat="1" ht="12" customHeight="1" x14ac:dyDescent="0.2">
      <c r="A726" s="577" t="s">
        <v>1460</v>
      </c>
      <c r="B726" s="558" t="s">
        <v>2919</v>
      </c>
      <c r="C726" s="558" t="s">
        <v>1432</v>
      </c>
      <c r="D726" s="558" t="s">
        <v>1432</v>
      </c>
      <c r="E726" s="560" t="s">
        <v>1432</v>
      </c>
      <c r="F726" s="558" t="s">
        <v>2920</v>
      </c>
      <c r="G726" s="558" t="s">
        <v>2921</v>
      </c>
      <c r="H726" s="558" t="s">
        <v>1885</v>
      </c>
      <c r="I726" s="558" t="s">
        <v>2922</v>
      </c>
      <c r="J726" s="558">
        <v>524901</v>
      </c>
      <c r="K726" s="558">
        <v>174368</v>
      </c>
      <c r="L726" s="512" t="s">
        <v>3079</v>
      </c>
      <c r="M726" s="562" t="s">
        <v>1432</v>
      </c>
      <c r="N726" s="562" t="s">
        <v>1432</v>
      </c>
      <c r="O726" s="558">
        <v>1</v>
      </c>
      <c r="P726" s="558">
        <v>2</v>
      </c>
      <c r="Q726" s="563">
        <v>1</v>
      </c>
      <c r="R726" s="558" t="s">
        <v>2923</v>
      </c>
      <c r="S726" s="558" t="s">
        <v>1438</v>
      </c>
      <c r="T726" s="562" t="s">
        <v>2509</v>
      </c>
      <c r="U726" s="561">
        <v>41598</v>
      </c>
      <c r="V726" s="561"/>
      <c r="W726" s="558" t="s">
        <v>1439</v>
      </c>
      <c r="X726" s="562" t="s">
        <v>1432</v>
      </c>
      <c r="Y726" s="558" t="s">
        <v>1442</v>
      </c>
      <c r="Z726" s="558" t="s">
        <v>1453</v>
      </c>
      <c r="AA726" s="558" t="s">
        <v>1444</v>
      </c>
      <c r="AB726" s="558" t="s">
        <v>2723</v>
      </c>
      <c r="AC726" s="576">
        <v>1.6E-2</v>
      </c>
      <c r="AD726" s="578" t="s">
        <v>1432</v>
      </c>
      <c r="AE726" s="578"/>
      <c r="AF726" s="579"/>
      <c r="AG726" s="517" t="s">
        <v>3063</v>
      </c>
      <c r="AH726" s="560" t="s">
        <v>1445</v>
      </c>
      <c r="AI726" s="560">
        <v>0</v>
      </c>
      <c r="AJ726" s="560">
        <v>0</v>
      </c>
      <c r="AK726" s="560">
        <v>0</v>
      </c>
      <c r="AL726" s="560">
        <v>0</v>
      </c>
      <c r="AM726" s="560">
        <v>2</v>
      </c>
      <c r="AN726" s="560">
        <v>-1</v>
      </c>
      <c r="AO726" s="560">
        <v>0</v>
      </c>
      <c r="AP726" s="560">
        <v>0</v>
      </c>
      <c r="AQ726" s="560">
        <v>0</v>
      </c>
      <c r="AR726" s="560">
        <v>0</v>
      </c>
      <c r="AS726" s="560">
        <v>0</v>
      </c>
      <c r="AT726" s="560">
        <v>2</v>
      </c>
      <c r="AU726" s="560">
        <v>-1</v>
      </c>
      <c r="AV726" s="560">
        <v>0</v>
      </c>
      <c r="AW726" s="560">
        <v>0</v>
      </c>
      <c r="AX726" s="560">
        <v>0</v>
      </c>
      <c r="AY726" s="560">
        <v>0</v>
      </c>
      <c r="AZ726" s="560">
        <v>0</v>
      </c>
      <c r="BA726" s="560">
        <v>0</v>
      </c>
      <c r="BB726" s="560">
        <v>0</v>
      </c>
      <c r="BC726" s="560">
        <v>0</v>
      </c>
      <c r="BD726" s="560">
        <v>0</v>
      </c>
      <c r="BE726" s="560">
        <v>0</v>
      </c>
      <c r="BF726" s="560">
        <v>0</v>
      </c>
      <c r="BG726" s="560">
        <v>0</v>
      </c>
      <c r="BH726" s="560">
        <v>0</v>
      </c>
      <c r="BI726" s="560">
        <v>0</v>
      </c>
      <c r="BJ726" s="560">
        <v>0</v>
      </c>
      <c r="BK726" s="560">
        <v>0</v>
      </c>
      <c r="BL726" s="560">
        <v>0</v>
      </c>
      <c r="BM726" s="560">
        <v>0</v>
      </c>
      <c r="BN726" s="550" t="s">
        <v>4490</v>
      </c>
      <c r="BO726" s="551">
        <v>0</v>
      </c>
      <c r="BP726" s="519">
        <v>0</v>
      </c>
      <c r="BQ726" s="553">
        <v>0.25</v>
      </c>
      <c r="BR726" s="552">
        <v>0.25</v>
      </c>
      <c r="BS726" s="552">
        <v>0.25</v>
      </c>
      <c r="BT726" s="552">
        <v>0.25</v>
      </c>
      <c r="BU726" s="529">
        <v>0</v>
      </c>
      <c r="BV726" s="519">
        <v>0</v>
      </c>
      <c r="BW726" s="519">
        <v>0</v>
      </c>
      <c r="BX726" s="519">
        <v>0</v>
      </c>
      <c r="BY726" s="519">
        <v>0</v>
      </c>
      <c r="BZ726" s="519">
        <v>0</v>
      </c>
      <c r="CA726" s="519">
        <v>0</v>
      </c>
      <c r="CB726" s="519">
        <v>0</v>
      </c>
      <c r="CC726" s="519">
        <v>0</v>
      </c>
      <c r="CD726" s="519">
        <v>0</v>
      </c>
      <c r="CE726" s="519">
        <v>0</v>
      </c>
      <c r="CF726" s="519">
        <v>0</v>
      </c>
      <c r="CG726" s="519">
        <v>0</v>
      </c>
      <c r="CH726" s="519">
        <v>0</v>
      </c>
      <c r="CI726" s="519">
        <v>0</v>
      </c>
      <c r="CJ726" s="519">
        <v>0</v>
      </c>
      <c r="CK726" s="623">
        <f t="shared" si="11"/>
        <v>1</v>
      </c>
      <c r="CL726" s="554">
        <v>1</v>
      </c>
      <c r="CM726" s="554">
        <v>1</v>
      </c>
      <c r="CN726" s="554">
        <v>1</v>
      </c>
      <c r="CO726" s="524">
        <v>9</v>
      </c>
      <c r="CP726" s="726"/>
      <c r="CQ726" s="525" t="s">
        <v>4965</v>
      </c>
      <c r="CR726" s="584" t="s">
        <v>4965</v>
      </c>
      <c r="CS726" s="527" t="s">
        <v>4965</v>
      </c>
      <c r="CT726" s="527" t="s">
        <v>4965</v>
      </c>
      <c r="CU726" s="527" t="s">
        <v>4965</v>
      </c>
    </row>
    <row r="727" spans="1:99" s="71" customFormat="1" ht="12" customHeight="1" x14ac:dyDescent="0.2">
      <c r="A727" s="577" t="s">
        <v>1460</v>
      </c>
      <c r="B727" s="558" t="s">
        <v>2924</v>
      </c>
      <c r="C727" s="558" t="s">
        <v>1432</v>
      </c>
      <c r="D727" s="558" t="s">
        <v>1432</v>
      </c>
      <c r="E727" s="560" t="s">
        <v>1432</v>
      </c>
      <c r="F727" s="558" t="s">
        <v>3266</v>
      </c>
      <c r="G727" s="558" t="s">
        <v>2925</v>
      </c>
      <c r="H727" s="558" t="s">
        <v>2717</v>
      </c>
      <c r="I727" s="558" t="s">
        <v>2926</v>
      </c>
      <c r="J727" s="558">
        <v>527600</v>
      </c>
      <c r="K727" s="558">
        <v>176501</v>
      </c>
      <c r="L727" s="512" t="s">
        <v>4766</v>
      </c>
      <c r="M727" s="562" t="s">
        <v>1432</v>
      </c>
      <c r="N727" s="562" t="s">
        <v>1432</v>
      </c>
      <c r="O727" s="558">
        <v>2</v>
      </c>
      <c r="P727" s="558">
        <v>1</v>
      </c>
      <c r="Q727" s="563">
        <v>-1</v>
      </c>
      <c r="R727" s="558" t="s">
        <v>2927</v>
      </c>
      <c r="S727" s="558" t="s">
        <v>1438</v>
      </c>
      <c r="T727" s="562" t="s">
        <v>2928</v>
      </c>
      <c r="U727" s="561">
        <v>41715</v>
      </c>
      <c r="V727" s="561"/>
      <c r="W727" s="558" t="s">
        <v>1439</v>
      </c>
      <c r="X727" s="562" t="s">
        <v>1432</v>
      </c>
      <c r="Y727" s="558" t="s">
        <v>1442</v>
      </c>
      <c r="Z727" s="558" t="s">
        <v>1453</v>
      </c>
      <c r="AA727" s="558" t="s">
        <v>1444</v>
      </c>
      <c r="AB727" s="558" t="s">
        <v>4207</v>
      </c>
      <c r="AC727" s="576">
        <v>1.2E-2</v>
      </c>
      <c r="AD727" s="578" t="s">
        <v>1432</v>
      </c>
      <c r="AE727" s="578"/>
      <c r="AF727" s="579"/>
      <c r="AG727" s="517" t="s">
        <v>3063</v>
      </c>
      <c r="AH727" s="560" t="s">
        <v>1445</v>
      </c>
      <c r="AI727" s="560">
        <v>0</v>
      </c>
      <c r="AJ727" s="560">
        <v>0</v>
      </c>
      <c r="AK727" s="560">
        <v>0</v>
      </c>
      <c r="AL727" s="560">
        <v>0</v>
      </c>
      <c r="AM727" s="560">
        <v>-1</v>
      </c>
      <c r="AN727" s="560">
        <v>0</v>
      </c>
      <c r="AO727" s="560">
        <v>-1</v>
      </c>
      <c r="AP727" s="560">
        <v>1</v>
      </c>
      <c r="AQ727" s="560">
        <v>0</v>
      </c>
      <c r="AR727" s="560">
        <v>0</v>
      </c>
      <c r="AS727" s="560">
        <v>0</v>
      </c>
      <c r="AT727" s="560">
        <v>-1</v>
      </c>
      <c r="AU727" s="560">
        <v>0</v>
      </c>
      <c r="AV727" s="560">
        <v>-1</v>
      </c>
      <c r="AW727" s="560">
        <v>0</v>
      </c>
      <c r="AX727" s="560">
        <v>0</v>
      </c>
      <c r="AY727" s="560">
        <v>0</v>
      </c>
      <c r="AZ727" s="560">
        <v>0</v>
      </c>
      <c r="BA727" s="560">
        <v>0</v>
      </c>
      <c r="BB727" s="560">
        <v>0</v>
      </c>
      <c r="BC727" s="560">
        <v>0</v>
      </c>
      <c r="BD727" s="560">
        <v>1</v>
      </c>
      <c r="BE727" s="560">
        <v>0</v>
      </c>
      <c r="BF727" s="560">
        <v>0</v>
      </c>
      <c r="BG727" s="560">
        <v>0</v>
      </c>
      <c r="BH727" s="560">
        <v>0</v>
      </c>
      <c r="BI727" s="560">
        <v>0</v>
      </c>
      <c r="BJ727" s="560">
        <v>0</v>
      </c>
      <c r="BK727" s="560">
        <v>0</v>
      </c>
      <c r="BL727" s="560">
        <v>0</v>
      </c>
      <c r="BM727" s="560">
        <v>0</v>
      </c>
      <c r="BN727" s="550" t="s">
        <v>4490</v>
      </c>
      <c r="BO727" s="551">
        <v>0</v>
      </c>
      <c r="BP727" s="519">
        <v>0</v>
      </c>
      <c r="BQ727" s="553">
        <v>-0.25</v>
      </c>
      <c r="BR727" s="552">
        <v>-0.25</v>
      </c>
      <c r="BS727" s="552">
        <v>-0.25</v>
      </c>
      <c r="BT727" s="552">
        <v>-0.25</v>
      </c>
      <c r="BU727" s="529">
        <v>0</v>
      </c>
      <c r="BV727" s="519">
        <v>0</v>
      </c>
      <c r="BW727" s="519">
        <v>0</v>
      </c>
      <c r="BX727" s="519">
        <v>0</v>
      </c>
      <c r="BY727" s="519">
        <v>0</v>
      </c>
      <c r="BZ727" s="519">
        <v>0</v>
      </c>
      <c r="CA727" s="519">
        <v>0</v>
      </c>
      <c r="CB727" s="519">
        <v>0</v>
      </c>
      <c r="CC727" s="519">
        <v>0</v>
      </c>
      <c r="CD727" s="519">
        <v>0</v>
      </c>
      <c r="CE727" s="519">
        <v>0</v>
      </c>
      <c r="CF727" s="519">
        <v>0</v>
      </c>
      <c r="CG727" s="519">
        <v>0</v>
      </c>
      <c r="CH727" s="519">
        <v>0</v>
      </c>
      <c r="CI727" s="519">
        <v>0</v>
      </c>
      <c r="CJ727" s="519">
        <v>0</v>
      </c>
      <c r="CK727" s="623">
        <f t="shared" si="11"/>
        <v>-1</v>
      </c>
      <c r="CL727" s="554">
        <v>-1</v>
      </c>
      <c r="CM727" s="554">
        <v>-1</v>
      </c>
      <c r="CN727" s="554">
        <v>-1</v>
      </c>
      <c r="CO727" s="524">
        <v>9</v>
      </c>
      <c r="CP727" s="726"/>
      <c r="CQ727" s="525" t="s">
        <v>4965</v>
      </c>
      <c r="CR727" s="584" t="s">
        <v>4965</v>
      </c>
      <c r="CS727" s="527" t="s">
        <v>4965</v>
      </c>
      <c r="CT727" s="527" t="s">
        <v>4965</v>
      </c>
      <c r="CU727" s="527" t="s">
        <v>4965</v>
      </c>
    </row>
    <row r="728" spans="1:99" s="71" customFormat="1" ht="12" customHeight="1" x14ac:dyDescent="0.2">
      <c r="A728" s="577" t="s">
        <v>1460</v>
      </c>
      <c r="B728" s="558" t="s">
        <v>2929</v>
      </c>
      <c r="C728" s="558" t="s">
        <v>1432</v>
      </c>
      <c r="D728" s="558" t="s">
        <v>1432</v>
      </c>
      <c r="E728" s="560" t="s">
        <v>1432</v>
      </c>
      <c r="F728" s="558" t="s">
        <v>2930</v>
      </c>
      <c r="G728" s="558" t="s">
        <v>2223</v>
      </c>
      <c r="H728" s="558" t="s">
        <v>2717</v>
      </c>
      <c r="I728" s="558" t="s">
        <v>2931</v>
      </c>
      <c r="J728" s="558">
        <v>527909</v>
      </c>
      <c r="K728" s="558">
        <v>175507</v>
      </c>
      <c r="L728" s="512" t="s">
        <v>3085</v>
      </c>
      <c r="M728" s="562" t="s">
        <v>1432</v>
      </c>
      <c r="N728" s="562" t="s">
        <v>1432</v>
      </c>
      <c r="O728" s="558">
        <v>0</v>
      </c>
      <c r="P728" s="558">
        <v>1</v>
      </c>
      <c r="Q728" s="563">
        <v>1</v>
      </c>
      <c r="R728" s="558" t="s">
        <v>2932</v>
      </c>
      <c r="S728" s="558" t="s">
        <v>1438</v>
      </c>
      <c r="T728" s="562" t="s">
        <v>1354</v>
      </c>
      <c r="U728" s="561">
        <v>41620</v>
      </c>
      <c r="V728" s="561"/>
      <c r="W728" s="558" t="s">
        <v>1439</v>
      </c>
      <c r="X728" s="562" t="s">
        <v>1432</v>
      </c>
      <c r="Y728" s="558" t="s">
        <v>1442</v>
      </c>
      <c r="Z728" s="558" t="s">
        <v>1443</v>
      </c>
      <c r="AA728" s="558" t="s">
        <v>1444</v>
      </c>
      <c r="AB728" s="558" t="s">
        <v>2713</v>
      </c>
      <c r="AC728" s="576">
        <v>3.0000000000000001E-3</v>
      </c>
      <c r="AD728" s="578" t="s">
        <v>1432</v>
      </c>
      <c r="AE728" s="578"/>
      <c r="AF728" s="579"/>
      <c r="AG728" s="517" t="s">
        <v>3063</v>
      </c>
      <c r="AH728" s="560" t="s">
        <v>1445</v>
      </c>
      <c r="AI728" s="560">
        <v>0</v>
      </c>
      <c r="AJ728" s="560">
        <v>0</v>
      </c>
      <c r="AK728" s="560">
        <v>0</v>
      </c>
      <c r="AL728" s="560">
        <v>0</v>
      </c>
      <c r="AM728" s="560">
        <v>1</v>
      </c>
      <c r="AN728" s="560">
        <v>0</v>
      </c>
      <c r="AO728" s="560">
        <v>0</v>
      </c>
      <c r="AP728" s="560">
        <v>0</v>
      </c>
      <c r="AQ728" s="560">
        <v>0</v>
      </c>
      <c r="AR728" s="560">
        <v>0</v>
      </c>
      <c r="AS728" s="560">
        <v>0</v>
      </c>
      <c r="AT728" s="560">
        <v>1</v>
      </c>
      <c r="AU728" s="560">
        <v>0</v>
      </c>
      <c r="AV728" s="560">
        <v>0</v>
      </c>
      <c r="AW728" s="560">
        <v>0</v>
      </c>
      <c r="AX728" s="560">
        <v>0</v>
      </c>
      <c r="AY728" s="560">
        <v>0</v>
      </c>
      <c r="AZ728" s="560">
        <v>0</v>
      </c>
      <c r="BA728" s="560">
        <v>0</v>
      </c>
      <c r="BB728" s="560">
        <v>0</v>
      </c>
      <c r="BC728" s="560">
        <v>0</v>
      </c>
      <c r="BD728" s="560">
        <v>0</v>
      </c>
      <c r="BE728" s="560">
        <v>0</v>
      </c>
      <c r="BF728" s="560">
        <v>0</v>
      </c>
      <c r="BG728" s="560">
        <v>0</v>
      </c>
      <c r="BH728" s="560">
        <v>0</v>
      </c>
      <c r="BI728" s="560">
        <v>0</v>
      </c>
      <c r="BJ728" s="560">
        <v>0</v>
      </c>
      <c r="BK728" s="560">
        <v>0</v>
      </c>
      <c r="BL728" s="560">
        <v>0</v>
      </c>
      <c r="BM728" s="560">
        <v>0</v>
      </c>
      <c r="BN728" s="550" t="s">
        <v>4490</v>
      </c>
      <c r="BO728" s="551">
        <v>0</v>
      </c>
      <c r="BP728" s="519">
        <v>0</v>
      </c>
      <c r="BQ728" s="553">
        <v>0.25</v>
      </c>
      <c r="BR728" s="552">
        <v>0.25</v>
      </c>
      <c r="BS728" s="552">
        <v>0.25</v>
      </c>
      <c r="BT728" s="552">
        <v>0.25</v>
      </c>
      <c r="BU728" s="529">
        <v>0</v>
      </c>
      <c r="BV728" s="519">
        <v>0</v>
      </c>
      <c r="BW728" s="519">
        <v>0</v>
      </c>
      <c r="BX728" s="519">
        <v>0</v>
      </c>
      <c r="BY728" s="519">
        <v>0</v>
      </c>
      <c r="BZ728" s="519">
        <v>0</v>
      </c>
      <c r="CA728" s="519">
        <v>0</v>
      </c>
      <c r="CB728" s="519">
        <v>0</v>
      </c>
      <c r="CC728" s="519">
        <v>0</v>
      </c>
      <c r="CD728" s="519">
        <v>0</v>
      </c>
      <c r="CE728" s="519">
        <v>0</v>
      </c>
      <c r="CF728" s="519">
        <v>0</v>
      </c>
      <c r="CG728" s="519">
        <v>0</v>
      </c>
      <c r="CH728" s="519">
        <v>0</v>
      </c>
      <c r="CI728" s="519">
        <v>0</v>
      </c>
      <c r="CJ728" s="519">
        <v>0</v>
      </c>
      <c r="CK728" s="623">
        <f t="shared" si="11"/>
        <v>1</v>
      </c>
      <c r="CL728" s="554">
        <v>1</v>
      </c>
      <c r="CM728" s="554">
        <v>1</v>
      </c>
      <c r="CN728" s="554">
        <v>1</v>
      </c>
      <c r="CO728" s="524">
        <v>4</v>
      </c>
      <c r="CP728" s="726"/>
      <c r="CQ728" s="525" t="s">
        <v>4965</v>
      </c>
      <c r="CR728" s="584" t="s">
        <v>4965</v>
      </c>
      <c r="CS728" s="527" t="s">
        <v>4965</v>
      </c>
      <c r="CT728" s="527" t="s">
        <v>4965</v>
      </c>
      <c r="CU728" s="527" t="s">
        <v>4965</v>
      </c>
    </row>
    <row r="729" spans="1:99" s="71" customFormat="1" ht="12" customHeight="1" x14ac:dyDescent="0.2">
      <c r="A729" s="577" t="s">
        <v>1460</v>
      </c>
      <c r="B729" s="558" t="s">
        <v>2934</v>
      </c>
      <c r="C729" s="558" t="s">
        <v>1432</v>
      </c>
      <c r="D729" s="558" t="s">
        <v>1432</v>
      </c>
      <c r="E729" s="560" t="s">
        <v>1432</v>
      </c>
      <c r="F729" s="558" t="s">
        <v>2935</v>
      </c>
      <c r="G729" s="558" t="s">
        <v>1385</v>
      </c>
      <c r="H729" s="558" t="s">
        <v>1458</v>
      </c>
      <c r="I729" s="558" t="s">
        <v>2936</v>
      </c>
      <c r="J729" s="558">
        <v>524044</v>
      </c>
      <c r="K729" s="558">
        <v>175282</v>
      </c>
      <c r="L729" s="512" t="s">
        <v>3088</v>
      </c>
      <c r="M729" s="562" t="s">
        <v>1432</v>
      </c>
      <c r="N729" s="562" t="s">
        <v>1432</v>
      </c>
      <c r="O729" s="558">
        <v>1</v>
      </c>
      <c r="P729" s="558">
        <v>3</v>
      </c>
      <c r="Q729" s="563">
        <v>2</v>
      </c>
      <c r="R729" s="558" t="s">
        <v>2937</v>
      </c>
      <c r="S729" s="558" t="s">
        <v>1438</v>
      </c>
      <c r="T729" s="562" t="s">
        <v>2938</v>
      </c>
      <c r="U729" s="561">
        <v>41626</v>
      </c>
      <c r="V729" s="561"/>
      <c r="W729" s="558" t="s">
        <v>1439</v>
      </c>
      <c r="X729" s="562" t="s">
        <v>1432</v>
      </c>
      <c r="Y729" s="558" t="s">
        <v>1442</v>
      </c>
      <c r="Z729" s="558" t="s">
        <v>4694</v>
      </c>
      <c r="AA729" s="558" t="s">
        <v>1444</v>
      </c>
      <c r="AB729" s="558" t="s">
        <v>2723</v>
      </c>
      <c r="AC729" s="576">
        <v>1.4E-2</v>
      </c>
      <c r="AD729" s="578" t="s">
        <v>1432</v>
      </c>
      <c r="AE729" s="578"/>
      <c r="AF729" s="579"/>
      <c r="AG729" s="517" t="s">
        <v>3063</v>
      </c>
      <c r="AH729" s="560" t="s">
        <v>1445</v>
      </c>
      <c r="AI729" s="560">
        <v>0</v>
      </c>
      <c r="AJ729" s="560">
        <v>0</v>
      </c>
      <c r="AK729" s="560">
        <v>0</v>
      </c>
      <c r="AL729" s="560">
        <v>0</v>
      </c>
      <c r="AM729" s="560">
        <v>2</v>
      </c>
      <c r="AN729" s="560">
        <v>1</v>
      </c>
      <c r="AO729" s="560">
        <v>0</v>
      </c>
      <c r="AP729" s="560">
        <v>0</v>
      </c>
      <c r="AQ729" s="560">
        <v>-1</v>
      </c>
      <c r="AR729" s="560">
        <v>0</v>
      </c>
      <c r="AS729" s="560">
        <v>0</v>
      </c>
      <c r="AT729" s="560">
        <v>2</v>
      </c>
      <c r="AU729" s="560">
        <v>1</v>
      </c>
      <c r="AV729" s="560">
        <v>0</v>
      </c>
      <c r="AW729" s="560">
        <v>0</v>
      </c>
      <c r="AX729" s="560">
        <v>-1</v>
      </c>
      <c r="AY729" s="560">
        <v>0</v>
      </c>
      <c r="AZ729" s="560">
        <v>0</v>
      </c>
      <c r="BA729" s="560">
        <v>0</v>
      </c>
      <c r="BB729" s="560">
        <v>0</v>
      </c>
      <c r="BC729" s="560">
        <v>0</v>
      </c>
      <c r="BD729" s="560">
        <v>0</v>
      </c>
      <c r="BE729" s="560">
        <v>0</v>
      </c>
      <c r="BF729" s="560">
        <v>0</v>
      </c>
      <c r="BG729" s="560">
        <v>0</v>
      </c>
      <c r="BH729" s="560">
        <v>0</v>
      </c>
      <c r="BI729" s="560">
        <v>0</v>
      </c>
      <c r="BJ729" s="560">
        <v>0</v>
      </c>
      <c r="BK729" s="560">
        <v>0</v>
      </c>
      <c r="BL729" s="560">
        <v>0</v>
      </c>
      <c r="BM729" s="560">
        <v>0</v>
      </c>
      <c r="BN729" s="550" t="s">
        <v>4490</v>
      </c>
      <c r="BO729" s="551">
        <v>0</v>
      </c>
      <c r="BP729" s="519">
        <v>0</v>
      </c>
      <c r="BQ729" s="553">
        <v>0.5</v>
      </c>
      <c r="BR729" s="552">
        <v>0.5</v>
      </c>
      <c r="BS729" s="552">
        <v>0.5</v>
      </c>
      <c r="BT729" s="552">
        <v>0.5</v>
      </c>
      <c r="BU729" s="529">
        <v>0</v>
      </c>
      <c r="BV729" s="519">
        <v>0</v>
      </c>
      <c r="BW729" s="519">
        <v>0</v>
      </c>
      <c r="BX729" s="519">
        <v>0</v>
      </c>
      <c r="BY729" s="519">
        <v>0</v>
      </c>
      <c r="BZ729" s="519">
        <v>0</v>
      </c>
      <c r="CA729" s="519">
        <v>0</v>
      </c>
      <c r="CB729" s="519">
        <v>0</v>
      </c>
      <c r="CC729" s="519">
        <v>0</v>
      </c>
      <c r="CD729" s="519">
        <v>0</v>
      </c>
      <c r="CE729" s="519">
        <v>0</v>
      </c>
      <c r="CF729" s="519">
        <v>0</v>
      </c>
      <c r="CG729" s="519">
        <v>0</v>
      </c>
      <c r="CH729" s="519">
        <v>0</v>
      </c>
      <c r="CI729" s="519">
        <v>0</v>
      </c>
      <c r="CJ729" s="519">
        <v>0</v>
      </c>
      <c r="CK729" s="623">
        <f t="shared" si="11"/>
        <v>2</v>
      </c>
      <c r="CL729" s="554">
        <v>2</v>
      </c>
      <c r="CM729" s="554">
        <v>2</v>
      </c>
      <c r="CN729" s="554">
        <v>2</v>
      </c>
      <c r="CO729" s="524">
        <v>4</v>
      </c>
      <c r="CP729" s="726"/>
      <c r="CQ729" s="530" t="s">
        <v>1942</v>
      </c>
      <c r="CR729" s="584" t="s">
        <v>4965</v>
      </c>
      <c r="CS729" s="527" t="s">
        <v>4965</v>
      </c>
      <c r="CT729" s="527" t="s">
        <v>4965</v>
      </c>
      <c r="CU729" s="527" t="s">
        <v>4965</v>
      </c>
    </row>
    <row r="730" spans="1:99" s="71" customFormat="1" ht="12" customHeight="1" x14ac:dyDescent="0.2">
      <c r="A730" s="577" t="s">
        <v>1460</v>
      </c>
      <c r="B730" s="558" t="s">
        <v>2940</v>
      </c>
      <c r="C730" s="558" t="s">
        <v>2941</v>
      </c>
      <c r="D730" s="558" t="s">
        <v>1432</v>
      </c>
      <c r="E730" s="560" t="s">
        <v>2942</v>
      </c>
      <c r="F730" s="558" t="s">
        <v>2943</v>
      </c>
      <c r="G730" s="558" t="s">
        <v>615</v>
      </c>
      <c r="H730" s="558" t="s">
        <v>1435</v>
      </c>
      <c r="I730" s="558" t="s">
        <v>2944</v>
      </c>
      <c r="J730" s="558">
        <v>528357</v>
      </c>
      <c r="K730" s="558">
        <v>172146</v>
      </c>
      <c r="L730" s="512" t="s">
        <v>3077</v>
      </c>
      <c r="M730" s="562" t="s">
        <v>1432</v>
      </c>
      <c r="N730" s="562" t="s">
        <v>1432</v>
      </c>
      <c r="O730" s="558">
        <v>0</v>
      </c>
      <c r="P730" s="558">
        <v>2</v>
      </c>
      <c r="Q730" s="563">
        <v>2</v>
      </c>
      <c r="R730" s="558" t="s">
        <v>2945</v>
      </c>
      <c r="S730" s="558" t="s">
        <v>1438</v>
      </c>
      <c r="T730" s="562" t="s">
        <v>2946</v>
      </c>
      <c r="U730" s="561">
        <v>41610</v>
      </c>
      <c r="V730" s="561"/>
      <c r="W730" s="558" t="s">
        <v>1439</v>
      </c>
      <c r="X730" s="562" t="s">
        <v>1432</v>
      </c>
      <c r="Y730" s="558" t="s">
        <v>1442</v>
      </c>
      <c r="Z730" s="558" t="s">
        <v>1453</v>
      </c>
      <c r="AA730" s="558" t="s">
        <v>1444</v>
      </c>
      <c r="AB730" s="558" t="s">
        <v>1454</v>
      </c>
      <c r="AC730" s="576">
        <v>1.6E-2</v>
      </c>
      <c r="AD730" s="578" t="s">
        <v>1432</v>
      </c>
      <c r="AE730" s="578"/>
      <c r="AF730" s="579"/>
      <c r="AG730" s="517" t="s">
        <v>3063</v>
      </c>
      <c r="AH730" s="560" t="s">
        <v>1445</v>
      </c>
      <c r="AI730" s="587"/>
      <c r="AJ730" s="560">
        <v>0</v>
      </c>
      <c r="AK730" s="560">
        <v>0</v>
      </c>
      <c r="AL730" s="560">
        <v>0</v>
      </c>
      <c r="AM730" s="560">
        <v>0</v>
      </c>
      <c r="AN730" s="560">
        <v>2</v>
      </c>
      <c r="AO730" s="560">
        <v>0</v>
      </c>
      <c r="AP730" s="560">
        <v>0</v>
      </c>
      <c r="AQ730" s="560">
        <v>0</v>
      </c>
      <c r="AR730" s="560">
        <v>0</v>
      </c>
      <c r="AS730" s="560">
        <v>0</v>
      </c>
      <c r="AT730" s="560">
        <v>0</v>
      </c>
      <c r="AU730" s="560">
        <v>2</v>
      </c>
      <c r="AV730" s="560">
        <v>0</v>
      </c>
      <c r="AW730" s="560">
        <v>0</v>
      </c>
      <c r="AX730" s="560">
        <v>0</v>
      </c>
      <c r="AY730" s="560">
        <v>0</v>
      </c>
      <c r="AZ730" s="560">
        <v>0</v>
      </c>
      <c r="BA730" s="560">
        <v>0</v>
      </c>
      <c r="BB730" s="560">
        <v>0</v>
      </c>
      <c r="BC730" s="560">
        <v>0</v>
      </c>
      <c r="BD730" s="560">
        <v>0</v>
      </c>
      <c r="BE730" s="560">
        <v>0</v>
      </c>
      <c r="BF730" s="560">
        <v>0</v>
      </c>
      <c r="BG730" s="560">
        <v>0</v>
      </c>
      <c r="BH730" s="560">
        <v>0</v>
      </c>
      <c r="BI730" s="560">
        <v>0</v>
      </c>
      <c r="BJ730" s="560">
        <v>0</v>
      </c>
      <c r="BK730" s="560">
        <v>0</v>
      </c>
      <c r="BL730" s="560">
        <v>0</v>
      </c>
      <c r="BM730" s="560">
        <v>0</v>
      </c>
      <c r="BN730" s="550" t="s">
        <v>4490</v>
      </c>
      <c r="BO730" s="551">
        <v>0</v>
      </c>
      <c r="BP730" s="519">
        <v>0</v>
      </c>
      <c r="BQ730" s="553">
        <v>0.5</v>
      </c>
      <c r="BR730" s="552">
        <v>0.5</v>
      </c>
      <c r="BS730" s="552">
        <v>0.5</v>
      </c>
      <c r="BT730" s="552">
        <v>0.5</v>
      </c>
      <c r="BU730" s="529">
        <v>0</v>
      </c>
      <c r="BV730" s="519">
        <v>0</v>
      </c>
      <c r="BW730" s="519">
        <v>0</v>
      </c>
      <c r="BX730" s="519">
        <v>0</v>
      </c>
      <c r="BY730" s="519">
        <v>0</v>
      </c>
      <c r="BZ730" s="519">
        <v>0</v>
      </c>
      <c r="CA730" s="519">
        <v>0</v>
      </c>
      <c r="CB730" s="519">
        <v>0</v>
      </c>
      <c r="CC730" s="519">
        <v>0</v>
      </c>
      <c r="CD730" s="519">
        <v>0</v>
      </c>
      <c r="CE730" s="519">
        <v>0</v>
      </c>
      <c r="CF730" s="519">
        <v>0</v>
      </c>
      <c r="CG730" s="519">
        <v>0</v>
      </c>
      <c r="CH730" s="519">
        <v>0</v>
      </c>
      <c r="CI730" s="519">
        <v>0</v>
      </c>
      <c r="CJ730" s="519">
        <v>0</v>
      </c>
      <c r="CK730" s="623">
        <f t="shared" si="11"/>
        <v>2</v>
      </c>
      <c r="CL730" s="554">
        <v>2</v>
      </c>
      <c r="CM730" s="554">
        <v>2</v>
      </c>
      <c r="CN730" s="554">
        <v>2</v>
      </c>
      <c r="CO730" s="524">
        <v>9</v>
      </c>
      <c r="CP730" s="524" t="s">
        <v>1938</v>
      </c>
      <c r="CQ730" s="525" t="s">
        <v>4965</v>
      </c>
      <c r="CR730" s="584" t="s">
        <v>4965</v>
      </c>
      <c r="CS730" s="527" t="s">
        <v>4965</v>
      </c>
      <c r="CT730" s="527" t="s">
        <v>4965</v>
      </c>
      <c r="CU730" s="527" t="s">
        <v>4965</v>
      </c>
    </row>
    <row r="731" spans="1:99" s="71" customFormat="1" ht="12" customHeight="1" x14ac:dyDescent="0.2">
      <c r="A731" s="577" t="s">
        <v>1460</v>
      </c>
      <c r="B731" s="558" t="s">
        <v>2947</v>
      </c>
      <c r="C731" s="558" t="s">
        <v>1432</v>
      </c>
      <c r="D731" s="558" t="s">
        <v>1432</v>
      </c>
      <c r="E731" s="560" t="s">
        <v>2948</v>
      </c>
      <c r="F731" s="558" t="s">
        <v>4868</v>
      </c>
      <c r="G731" s="558" t="s">
        <v>1434</v>
      </c>
      <c r="H731" s="558" t="s">
        <v>1435</v>
      </c>
      <c r="I731" s="558" t="s">
        <v>2949</v>
      </c>
      <c r="J731" s="558">
        <v>527461</v>
      </c>
      <c r="K731" s="558">
        <v>171563</v>
      </c>
      <c r="L731" s="512" t="s">
        <v>3069</v>
      </c>
      <c r="M731" s="562" t="s">
        <v>1432</v>
      </c>
      <c r="N731" s="562" t="s">
        <v>1432</v>
      </c>
      <c r="O731" s="558">
        <v>0</v>
      </c>
      <c r="P731" s="558">
        <v>9</v>
      </c>
      <c r="Q731" s="563">
        <v>9</v>
      </c>
      <c r="R731" s="558" t="s">
        <v>1587</v>
      </c>
      <c r="S731" s="558" t="s">
        <v>1154</v>
      </c>
      <c r="T731" s="562" t="s">
        <v>1588</v>
      </c>
      <c r="U731" s="561">
        <v>41883</v>
      </c>
      <c r="V731" s="561" t="s">
        <v>1938</v>
      </c>
      <c r="W731" s="558" t="s">
        <v>1439</v>
      </c>
      <c r="X731" s="562" t="s">
        <v>1432</v>
      </c>
      <c r="Y731" s="558" t="s">
        <v>1442</v>
      </c>
      <c r="Z731" s="558" t="s">
        <v>4694</v>
      </c>
      <c r="AA731" s="558" t="s">
        <v>1444</v>
      </c>
      <c r="AB731" s="558" t="s">
        <v>2713</v>
      </c>
      <c r="AC731" s="576">
        <v>8.6999999999999994E-2</v>
      </c>
      <c r="AD731" s="578" t="s">
        <v>1432</v>
      </c>
      <c r="AE731" s="578"/>
      <c r="AF731" s="579"/>
      <c r="AG731" s="517" t="s">
        <v>3063</v>
      </c>
      <c r="AH731" s="560" t="s">
        <v>1445</v>
      </c>
      <c r="AI731" s="560">
        <v>0</v>
      </c>
      <c r="AJ731" s="560">
        <v>0</v>
      </c>
      <c r="AK731" s="560">
        <v>0</v>
      </c>
      <c r="AL731" s="560">
        <v>0</v>
      </c>
      <c r="AM731" s="560">
        <v>1</v>
      </c>
      <c r="AN731" s="560">
        <v>6</v>
      </c>
      <c r="AO731" s="560">
        <v>2</v>
      </c>
      <c r="AP731" s="560">
        <v>0</v>
      </c>
      <c r="AQ731" s="560">
        <v>0</v>
      </c>
      <c r="AR731" s="560">
        <v>0</v>
      </c>
      <c r="AS731" s="560">
        <v>0</v>
      </c>
      <c r="AT731" s="560">
        <v>1</v>
      </c>
      <c r="AU731" s="560">
        <v>6</v>
      </c>
      <c r="AV731" s="560">
        <v>2</v>
      </c>
      <c r="AW731" s="560">
        <v>0</v>
      </c>
      <c r="AX731" s="560">
        <v>0</v>
      </c>
      <c r="AY731" s="560">
        <v>0</v>
      </c>
      <c r="AZ731" s="560">
        <v>0</v>
      </c>
      <c r="BA731" s="560">
        <v>0</v>
      </c>
      <c r="BB731" s="560">
        <v>0</v>
      </c>
      <c r="BC731" s="560">
        <v>0</v>
      </c>
      <c r="BD731" s="560">
        <v>0</v>
      </c>
      <c r="BE731" s="560">
        <v>0</v>
      </c>
      <c r="BF731" s="560">
        <v>0</v>
      </c>
      <c r="BG731" s="560">
        <v>0</v>
      </c>
      <c r="BH731" s="560">
        <v>0</v>
      </c>
      <c r="BI731" s="560">
        <v>0</v>
      </c>
      <c r="BJ731" s="560">
        <v>0</v>
      </c>
      <c r="BK731" s="560">
        <v>0</v>
      </c>
      <c r="BL731" s="560">
        <v>0</v>
      </c>
      <c r="BM731" s="560">
        <v>0</v>
      </c>
      <c r="BN731" s="550" t="s">
        <v>4490</v>
      </c>
      <c r="BO731" s="551">
        <v>0</v>
      </c>
      <c r="BP731" s="519">
        <v>0</v>
      </c>
      <c r="BQ731" s="528">
        <v>0</v>
      </c>
      <c r="BR731" s="519">
        <v>0</v>
      </c>
      <c r="BS731" s="552">
        <v>3</v>
      </c>
      <c r="BT731" s="552">
        <v>3</v>
      </c>
      <c r="BU731" s="582">
        <v>3</v>
      </c>
      <c r="BV731" s="519">
        <v>0</v>
      </c>
      <c r="BW731" s="519">
        <v>0</v>
      </c>
      <c r="BX731" s="519">
        <v>0</v>
      </c>
      <c r="BY731" s="519">
        <v>0</v>
      </c>
      <c r="BZ731" s="519">
        <v>0</v>
      </c>
      <c r="CA731" s="519">
        <v>0</v>
      </c>
      <c r="CB731" s="519">
        <v>0</v>
      </c>
      <c r="CC731" s="519">
        <v>0</v>
      </c>
      <c r="CD731" s="519">
        <v>0</v>
      </c>
      <c r="CE731" s="519">
        <v>0</v>
      </c>
      <c r="CF731" s="519">
        <v>0</v>
      </c>
      <c r="CG731" s="519">
        <v>0</v>
      </c>
      <c r="CH731" s="519">
        <v>0</v>
      </c>
      <c r="CI731" s="519">
        <v>0</v>
      </c>
      <c r="CJ731" s="519">
        <v>0</v>
      </c>
      <c r="CK731" s="623">
        <f t="shared" si="11"/>
        <v>9</v>
      </c>
      <c r="CL731" s="554">
        <v>9</v>
      </c>
      <c r="CM731" s="554">
        <v>9</v>
      </c>
      <c r="CN731" s="554">
        <v>9</v>
      </c>
      <c r="CO731" s="524">
        <v>5</v>
      </c>
      <c r="CP731" s="524" t="s">
        <v>1938</v>
      </c>
      <c r="CQ731" s="530" t="s">
        <v>1941</v>
      </c>
      <c r="CR731" s="584" t="s">
        <v>4965</v>
      </c>
      <c r="CS731" s="527" t="s">
        <v>4965</v>
      </c>
      <c r="CT731" s="527" t="s">
        <v>4965</v>
      </c>
      <c r="CU731" s="527" t="s">
        <v>4965</v>
      </c>
    </row>
    <row r="732" spans="1:99" s="71" customFormat="1" ht="12" customHeight="1" x14ac:dyDescent="0.2">
      <c r="A732" s="577" t="s">
        <v>1460</v>
      </c>
      <c r="B732" s="558" t="s">
        <v>1590</v>
      </c>
      <c r="C732" s="558" t="s">
        <v>1432</v>
      </c>
      <c r="D732" s="558" t="s">
        <v>1432</v>
      </c>
      <c r="E732" s="560" t="s">
        <v>1591</v>
      </c>
      <c r="F732" s="558" t="s">
        <v>1432</v>
      </c>
      <c r="G732" s="558" t="s">
        <v>1468</v>
      </c>
      <c r="H732" s="558" t="s">
        <v>2717</v>
      </c>
      <c r="I732" s="558" t="s">
        <v>1592</v>
      </c>
      <c r="J732" s="558">
        <v>526359</v>
      </c>
      <c r="K732" s="558">
        <v>175700</v>
      </c>
      <c r="L732" s="512" t="s">
        <v>4766</v>
      </c>
      <c r="M732" s="562" t="s">
        <v>1432</v>
      </c>
      <c r="N732" s="562" t="s">
        <v>1432</v>
      </c>
      <c r="O732" s="558">
        <v>0</v>
      </c>
      <c r="P732" s="558">
        <v>1</v>
      </c>
      <c r="Q732" s="563">
        <v>1</v>
      </c>
      <c r="R732" s="558" t="s">
        <v>1593</v>
      </c>
      <c r="S732" s="558" t="s">
        <v>1389</v>
      </c>
      <c r="T732" s="562" t="s">
        <v>3182</v>
      </c>
      <c r="U732" s="561">
        <v>41620</v>
      </c>
      <c r="V732" s="561"/>
      <c r="W732" s="558" t="s">
        <v>1439</v>
      </c>
      <c r="X732" s="562" t="s">
        <v>1432</v>
      </c>
      <c r="Y732" s="558" t="s">
        <v>1442</v>
      </c>
      <c r="Z732" s="558" t="s">
        <v>3893</v>
      </c>
      <c r="AA732" s="558" t="s">
        <v>1444</v>
      </c>
      <c r="AB732" s="558" t="s">
        <v>4720</v>
      </c>
      <c r="AC732" s="576">
        <v>2E-3</v>
      </c>
      <c r="AD732" s="578" t="s">
        <v>1432</v>
      </c>
      <c r="AE732" s="578"/>
      <c r="AF732" s="579"/>
      <c r="AG732" s="517" t="s">
        <v>3063</v>
      </c>
      <c r="AH732" s="560" t="s">
        <v>1445</v>
      </c>
      <c r="AI732" s="560">
        <v>0</v>
      </c>
      <c r="AJ732" s="560">
        <v>0</v>
      </c>
      <c r="AK732" s="560">
        <v>0</v>
      </c>
      <c r="AL732" s="560">
        <v>0</v>
      </c>
      <c r="AM732" s="560">
        <v>0</v>
      </c>
      <c r="AN732" s="560">
        <v>1</v>
      </c>
      <c r="AO732" s="560">
        <v>0</v>
      </c>
      <c r="AP732" s="560">
        <v>0</v>
      </c>
      <c r="AQ732" s="560">
        <v>0</v>
      </c>
      <c r="AR732" s="560">
        <v>0</v>
      </c>
      <c r="AS732" s="560">
        <v>0</v>
      </c>
      <c r="AT732" s="560">
        <v>0</v>
      </c>
      <c r="AU732" s="560">
        <v>1</v>
      </c>
      <c r="AV732" s="560">
        <v>0</v>
      </c>
      <c r="AW732" s="560">
        <v>0</v>
      </c>
      <c r="AX732" s="560">
        <v>0</v>
      </c>
      <c r="AY732" s="560">
        <v>0</v>
      </c>
      <c r="AZ732" s="560">
        <v>0</v>
      </c>
      <c r="BA732" s="560">
        <v>0</v>
      </c>
      <c r="BB732" s="560">
        <v>0</v>
      </c>
      <c r="BC732" s="560">
        <v>0</v>
      </c>
      <c r="BD732" s="560">
        <v>0</v>
      </c>
      <c r="BE732" s="560">
        <v>0</v>
      </c>
      <c r="BF732" s="560">
        <v>0</v>
      </c>
      <c r="BG732" s="560">
        <v>0</v>
      </c>
      <c r="BH732" s="560">
        <v>0</v>
      </c>
      <c r="BI732" s="560">
        <v>0</v>
      </c>
      <c r="BJ732" s="560">
        <v>0</v>
      </c>
      <c r="BK732" s="560">
        <v>0</v>
      </c>
      <c r="BL732" s="560">
        <v>0</v>
      </c>
      <c r="BM732" s="560">
        <v>0</v>
      </c>
      <c r="BN732" s="550" t="s">
        <v>4490</v>
      </c>
      <c r="BO732" s="551">
        <v>0</v>
      </c>
      <c r="BP732" s="519">
        <v>0</v>
      </c>
      <c r="BQ732" s="553">
        <v>0.25</v>
      </c>
      <c r="BR732" s="552">
        <v>0.25</v>
      </c>
      <c r="BS732" s="552">
        <v>0.25</v>
      </c>
      <c r="BT732" s="552">
        <v>0.25</v>
      </c>
      <c r="BU732" s="586">
        <v>0</v>
      </c>
      <c r="BV732" s="519">
        <v>0</v>
      </c>
      <c r="BW732" s="519">
        <v>0</v>
      </c>
      <c r="BX732" s="519">
        <v>0</v>
      </c>
      <c r="BY732" s="519">
        <v>0</v>
      </c>
      <c r="BZ732" s="519">
        <v>0</v>
      </c>
      <c r="CA732" s="519">
        <v>0</v>
      </c>
      <c r="CB732" s="519">
        <v>0</v>
      </c>
      <c r="CC732" s="519">
        <v>0</v>
      </c>
      <c r="CD732" s="519">
        <v>0</v>
      </c>
      <c r="CE732" s="519">
        <v>0</v>
      </c>
      <c r="CF732" s="519">
        <v>0</v>
      </c>
      <c r="CG732" s="519">
        <v>0</v>
      </c>
      <c r="CH732" s="519">
        <v>0</v>
      </c>
      <c r="CI732" s="519">
        <v>0</v>
      </c>
      <c r="CJ732" s="519">
        <v>0</v>
      </c>
      <c r="CK732" s="623">
        <f t="shared" si="11"/>
        <v>1</v>
      </c>
      <c r="CL732" s="554">
        <v>1</v>
      </c>
      <c r="CM732" s="554">
        <v>1</v>
      </c>
      <c r="CN732" s="554">
        <v>1</v>
      </c>
      <c r="CO732" s="524">
        <v>9</v>
      </c>
      <c r="CP732" s="726"/>
      <c r="CQ732" s="525" t="s">
        <v>4965</v>
      </c>
      <c r="CR732" s="584" t="s">
        <v>4965</v>
      </c>
      <c r="CS732" s="527" t="s">
        <v>4965</v>
      </c>
      <c r="CT732" s="527" t="s">
        <v>4965</v>
      </c>
      <c r="CU732" s="527" t="s">
        <v>4965</v>
      </c>
    </row>
    <row r="733" spans="1:99" s="71" customFormat="1" ht="12" customHeight="1" x14ac:dyDescent="0.2">
      <c r="A733" s="577" t="s">
        <v>1460</v>
      </c>
      <c r="B733" s="558" t="s">
        <v>1594</v>
      </c>
      <c r="C733" s="558" t="s">
        <v>1432</v>
      </c>
      <c r="D733" s="558" t="s">
        <v>1432</v>
      </c>
      <c r="E733" s="560" t="s">
        <v>1432</v>
      </c>
      <c r="F733" s="558" t="s">
        <v>1595</v>
      </c>
      <c r="G733" s="558" t="s">
        <v>1596</v>
      </c>
      <c r="H733" s="558" t="s">
        <v>3944</v>
      </c>
      <c r="I733" s="558" t="s">
        <v>1597</v>
      </c>
      <c r="J733" s="558">
        <v>524095</v>
      </c>
      <c r="K733" s="558">
        <v>173645</v>
      </c>
      <c r="L733" s="512" t="s">
        <v>1398</v>
      </c>
      <c r="M733" s="562" t="s">
        <v>1432</v>
      </c>
      <c r="N733" s="562" t="s">
        <v>1432</v>
      </c>
      <c r="O733" s="558">
        <v>0</v>
      </c>
      <c r="P733" s="558">
        <v>17</v>
      </c>
      <c r="Q733" s="563">
        <v>17</v>
      </c>
      <c r="R733" s="558" t="s">
        <v>3578</v>
      </c>
      <c r="S733" s="558" t="s">
        <v>1438</v>
      </c>
      <c r="T733" s="562" t="s">
        <v>866</v>
      </c>
      <c r="U733" s="561">
        <v>41661</v>
      </c>
      <c r="V733" s="561"/>
      <c r="W733" s="558" t="s">
        <v>1439</v>
      </c>
      <c r="X733" s="562" t="s">
        <v>1432</v>
      </c>
      <c r="Y733" s="558" t="s">
        <v>1442</v>
      </c>
      <c r="Z733" s="558" t="s">
        <v>1443</v>
      </c>
      <c r="AA733" s="558" t="s">
        <v>1444</v>
      </c>
      <c r="AB733" s="558" t="s">
        <v>2713</v>
      </c>
      <c r="AC733" s="576">
        <v>4.2000000000000003E-2</v>
      </c>
      <c r="AD733" s="578" t="s">
        <v>1432</v>
      </c>
      <c r="AE733" s="578"/>
      <c r="AF733" s="579"/>
      <c r="AG733" s="517" t="s">
        <v>3063</v>
      </c>
      <c r="AH733" s="560" t="s">
        <v>1445</v>
      </c>
      <c r="AI733" s="560">
        <v>0</v>
      </c>
      <c r="AJ733" s="560">
        <v>0</v>
      </c>
      <c r="AK733" s="560">
        <v>17</v>
      </c>
      <c r="AL733" s="560">
        <v>2</v>
      </c>
      <c r="AM733" s="560">
        <v>5</v>
      </c>
      <c r="AN733" s="560">
        <v>10</v>
      </c>
      <c r="AO733" s="560">
        <v>0</v>
      </c>
      <c r="AP733" s="560">
        <v>0</v>
      </c>
      <c r="AQ733" s="560">
        <v>0</v>
      </c>
      <c r="AR733" s="560">
        <v>0</v>
      </c>
      <c r="AS733" s="560">
        <v>2</v>
      </c>
      <c r="AT733" s="560">
        <v>5</v>
      </c>
      <c r="AU733" s="560">
        <v>10</v>
      </c>
      <c r="AV733" s="560">
        <v>0</v>
      </c>
      <c r="AW733" s="560">
        <v>0</v>
      </c>
      <c r="AX733" s="560">
        <v>0</v>
      </c>
      <c r="AY733" s="560">
        <v>0</v>
      </c>
      <c r="AZ733" s="560">
        <v>0</v>
      </c>
      <c r="BA733" s="560">
        <v>0</v>
      </c>
      <c r="BB733" s="560">
        <v>0</v>
      </c>
      <c r="BC733" s="560">
        <v>0</v>
      </c>
      <c r="BD733" s="560">
        <v>0</v>
      </c>
      <c r="BE733" s="560">
        <v>0</v>
      </c>
      <c r="BF733" s="560">
        <v>0</v>
      </c>
      <c r="BG733" s="560">
        <v>0</v>
      </c>
      <c r="BH733" s="560">
        <v>0</v>
      </c>
      <c r="BI733" s="560">
        <v>0</v>
      </c>
      <c r="BJ733" s="560">
        <v>0</v>
      </c>
      <c r="BK733" s="560">
        <v>0</v>
      </c>
      <c r="BL733" s="560">
        <v>0</v>
      </c>
      <c r="BM733" s="560">
        <v>0</v>
      </c>
      <c r="BN733" s="550" t="s">
        <v>4491</v>
      </c>
      <c r="BO733" s="551">
        <v>0</v>
      </c>
      <c r="BP733" s="519">
        <v>0</v>
      </c>
      <c r="BQ733" s="593">
        <v>0</v>
      </c>
      <c r="BR733" s="552">
        <v>17</v>
      </c>
      <c r="BS733" s="585">
        <v>0</v>
      </c>
      <c r="BT733" s="585">
        <v>0</v>
      </c>
      <c r="BU733" s="586">
        <v>0</v>
      </c>
      <c r="BV733" s="519">
        <v>0</v>
      </c>
      <c r="BW733" s="519">
        <v>0</v>
      </c>
      <c r="BX733" s="519">
        <v>0</v>
      </c>
      <c r="BY733" s="519">
        <v>0</v>
      </c>
      <c r="BZ733" s="519">
        <v>0</v>
      </c>
      <c r="CA733" s="519">
        <v>0</v>
      </c>
      <c r="CB733" s="519">
        <v>0</v>
      </c>
      <c r="CC733" s="519">
        <v>0</v>
      </c>
      <c r="CD733" s="519">
        <v>0</v>
      </c>
      <c r="CE733" s="519">
        <v>0</v>
      </c>
      <c r="CF733" s="519">
        <v>0</v>
      </c>
      <c r="CG733" s="519">
        <v>0</v>
      </c>
      <c r="CH733" s="519">
        <v>0</v>
      </c>
      <c r="CI733" s="519">
        <v>0</v>
      </c>
      <c r="CJ733" s="519">
        <v>0</v>
      </c>
      <c r="CK733" s="623">
        <f t="shared" si="11"/>
        <v>17</v>
      </c>
      <c r="CL733" s="554">
        <v>17</v>
      </c>
      <c r="CM733" s="554">
        <v>17</v>
      </c>
      <c r="CN733" s="554">
        <v>17</v>
      </c>
      <c r="CO733" s="524">
        <v>5</v>
      </c>
      <c r="CP733" s="726"/>
      <c r="CQ733" s="525" t="s">
        <v>4965</v>
      </c>
      <c r="CR733" s="584" t="s">
        <v>4965</v>
      </c>
      <c r="CS733" s="527" t="s">
        <v>4965</v>
      </c>
      <c r="CT733" s="527" t="s">
        <v>4965</v>
      </c>
      <c r="CU733" s="527" t="s">
        <v>4965</v>
      </c>
    </row>
    <row r="734" spans="1:99" s="71" customFormat="1" ht="12" customHeight="1" x14ac:dyDescent="0.2">
      <c r="A734" s="577" t="s">
        <v>1460</v>
      </c>
      <c r="B734" s="558" t="s">
        <v>3579</v>
      </c>
      <c r="C734" s="558" t="s">
        <v>1432</v>
      </c>
      <c r="D734" s="558" t="s">
        <v>1432</v>
      </c>
      <c r="E734" s="560" t="s">
        <v>3580</v>
      </c>
      <c r="F734" s="558" t="s">
        <v>1432</v>
      </c>
      <c r="G734" s="558" t="s">
        <v>3581</v>
      </c>
      <c r="H734" s="558" t="s">
        <v>1885</v>
      </c>
      <c r="I734" s="558" t="s">
        <v>3582</v>
      </c>
      <c r="J734" s="558">
        <v>525267</v>
      </c>
      <c r="K734" s="558">
        <v>173886</v>
      </c>
      <c r="L734" s="512" t="s">
        <v>3087</v>
      </c>
      <c r="M734" s="562" t="s">
        <v>1432</v>
      </c>
      <c r="N734" s="562" t="s">
        <v>1432</v>
      </c>
      <c r="O734" s="558">
        <v>0</v>
      </c>
      <c r="P734" s="558">
        <v>3</v>
      </c>
      <c r="Q734" s="563">
        <v>3</v>
      </c>
      <c r="R734" s="558" t="s">
        <v>3583</v>
      </c>
      <c r="S734" s="558" t="s">
        <v>1438</v>
      </c>
      <c r="T734" s="562" t="s">
        <v>3584</v>
      </c>
      <c r="U734" s="561">
        <v>41660</v>
      </c>
      <c r="V734" s="561"/>
      <c r="W734" s="558" t="s">
        <v>1439</v>
      </c>
      <c r="X734" s="562" t="s">
        <v>1432</v>
      </c>
      <c r="Y734" s="558" t="s">
        <v>1442</v>
      </c>
      <c r="Z734" s="558" t="s">
        <v>1443</v>
      </c>
      <c r="AA734" s="558" t="s">
        <v>1444</v>
      </c>
      <c r="AB734" s="558" t="s">
        <v>2713</v>
      </c>
      <c r="AC734" s="576">
        <v>2.1999999999999999E-2</v>
      </c>
      <c r="AD734" s="578" t="s">
        <v>1432</v>
      </c>
      <c r="AE734" s="578"/>
      <c r="AF734" s="579"/>
      <c r="AG734" s="517" t="s">
        <v>3063</v>
      </c>
      <c r="AH734" s="560" t="s">
        <v>1445</v>
      </c>
      <c r="AI734" s="560">
        <v>0</v>
      </c>
      <c r="AJ734" s="560">
        <v>0</v>
      </c>
      <c r="AK734" s="560">
        <v>3</v>
      </c>
      <c r="AL734" s="560">
        <v>0</v>
      </c>
      <c r="AM734" s="560">
        <v>0</v>
      </c>
      <c r="AN734" s="560">
        <v>2</v>
      </c>
      <c r="AO734" s="560">
        <v>1</v>
      </c>
      <c r="AP734" s="560">
        <v>0</v>
      </c>
      <c r="AQ734" s="560">
        <v>0</v>
      </c>
      <c r="AR734" s="560">
        <v>0</v>
      </c>
      <c r="AS734" s="560">
        <v>0</v>
      </c>
      <c r="AT734" s="560">
        <v>0</v>
      </c>
      <c r="AU734" s="560">
        <v>0</v>
      </c>
      <c r="AV734" s="560">
        <v>0</v>
      </c>
      <c r="AW734" s="560">
        <v>0</v>
      </c>
      <c r="AX734" s="560">
        <v>0</v>
      </c>
      <c r="AY734" s="560">
        <v>0</v>
      </c>
      <c r="AZ734" s="560">
        <v>0</v>
      </c>
      <c r="BA734" s="560">
        <v>0</v>
      </c>
      <c r="BB734" s="560">
        <v>2</v>
      </c>
      <c r="BC734" s="560">
        <v>1</v>
      </c>
      <c r="BD734" s="560">
        <v>0</v>
      </c>
      <c r="BE734" s="560">
        <v>0</v>
      </c>
      <c r="BF734" s="560">
        <v>0</v>
      </c>
      <c r="BG734" s="560">
        <v>0</v>
      </c>
      <c r="BH734" s="560">
        <v>0</v>
      </c>
      <c r="BI734" s="560">
        <v>0</v>
      </c>
      <c r="BJ734" s="560">
        <v>0</v>
      </c>
      <c r="BK734" s="560">
        <v>0</v>
      </c>
      <c r="BL734" s="560">
        <v>0</v>
      </c>
      <c r="BM734" s="560">
        <v>0</v>
      </c>
      <c r="BN734" s="550" t="s">
        <v>4490</v>
      </c>
      <c r="BO734" s="551">
        <v>0</v>
      </c>
      <c r="BP734" s="519">
        <v>0</v>
      </c>
      <c r="BQ734" s="553">
        <v>0.75</v>
      </c>
      <c r="BR734" s="552">
        <v>0.75</v>
      </c>
      <c r="BS734" s="552">
        <v>0.75</v>
      </c>
      <c r="BT734" s="552">
        <v>0.75</v>
      </c>
      <c r="BU734" s="586">
        <v>0</v>
      </c>
      <c r="BV734" s="519">
        <v>0</v>
      </c>
      <c r="BW734" s="519">
        <v>0</v>
      </c>
      <c r="BX734" s="519">
        <v>0</v>
      </c>
      <c r="BY734" s="519">
        <v>0</v>
      </c>
      <c r="BZ734" s="519">
        <v>0</v>
      </c>
      <c r="CA734" s="519">
        <v>0</v>
      </c>
      <c r="CB734" s="519">
        <v>0</v>
      </c>
      <c r="CC734" s="519">
        <v>0</v>
      </c>
      <c r="CD734" s="519">
        <v>0</v>
      </c>
      <c r="CE734" s="519">
        <v>0</v>
      </c>
      <c r="CF734" s="519">
        <v>0</v>
      </c>
      <c r="CG734" s="519">
        <v>0</v>
      </c>
      <c r="CH734" s="519">
        <v>0</v>
      </c>
      <c r="CI734" s="519">
        <v>0</v>
      </c>
      <c r="CJ734" s="519">
        <v>0</v>
      </c>
      <c r="CK734" s="623">
        <f t="shared" si="11"/>
        <v>3</v>
      </c>
      <c r="CL734" s="554">
        <v>3</v>
      </c>
      <c r="CM734" s="554">
        <v>3</v>
      </c>
      <c r="CN734" s="554">
        <v>3</v>
      </c>
      <c r="CO734" s="524">
        <v>4</v>
      </c>
      <c r="CP734" s="726"/>
      <c r="CQ734" s="525" t="s">
        <v>4965</v>
      </c>
      <c r="CR734" s="584" t="s">
        <v>4965</v>
      </c>
      <c r="CS734" s="527" t="s">
        <v>4965</v>
      </c>
      <c r="CT734" s="527" t="s">
        <v>4965</v>
      </c>
      <c r="CU734" s="527" t="s">
        <v>4965</v>
      </c>
    </row>
    <row r="735" spans="1:99" s="71" customFormat="1" ht="12" customHeight="1" x14ac:dyDescent="0.2">
      <c r="A735" s="577" t="s">
        <v>1460</v>
      </c>
      <c r="B735" s="558" t="s">
        <v>3585</v>
      </c>
      <c r="C735" s="558" t="s">
        <v>1432</v>
      </c>
      <c r="D735" s="558" t="s">
        <v>1432</v>
      </c>
      <c r="E735" s="560" t="s">
        <v>1432</v>
      </c>
      <c r="F735" s="558" t="s">
        <v>3281</v>
      </c>
      <c r="G735" s="558" t="s">
        <v>3586</v>
      </c>
      <c r="H735" s="558" t="s">
        <v>3299</v>
      </c>
      <c r="I735" s="558" t="s">
        <v>3587</v>
      </c>
      <c r="J735" s="558">
        <v>528714</v>
      </c>
      <c r="K735" s="558">
        <v>176390</v>
      </c>
      <c r="L735" s="512" t="s">
        <v>3066</v>
      </c>
      <c r="M735" s="562" t="s">
        <v>1432</v>
      </c>
      <c r="N735" s="562" t="s">
        <v>1432</v>
      </c>
      <c r="O735" s="558">
        <v>0</v>
      </c>
      <c r="P735" s="558">
        <v>1</v>
      </c>
      <c r="Q735" s="563">
        <v>1</v>
      </c>
      <c r="R735" s="558" t="s">
        <v>3701</v>
      </c>
      <c r="S735" s="558" t="s">
        <v>1438</v>
      </c>
      <c r="T735" s="562" t="s">
        <v>3584</v>
      </c>
      <c r="U735" s="561">
        <v>41612</v>
      </c>
      <c r="V735" s="561"/>
      <c r="W735" s="558" t="s">
        <v>1439</v>
      </c>
      <c r="X735" s="562" t="s">
        <v>1432</v>
      </c>
      <c r="Y735" s="558" t="s">
        <v>1442</v>
      </c>
      <c r="Z735" s="558" t="s">
        <v>3893</v>
      </c>
      <c r="AA735" s="558" t="s">
        <v>1444</v>
      </c>
      <c r="AB735" s="558" t="s">
        <v>1136</v>
      </c>
      <c r="AC735" s="576">
        <v>4.0000000000000001E-3</v>
      </c>
      <c r="AD735" s="578" t="s">
        <v>1432</v>
      </c>
      <c r="AE735" s="578"/>
      <c r="AF735" s="579"/>
      <c r="AG735" s="517" t="s">
        <v>3063</v>
      </c>
      <c r="AH735" s="560" t="s">
        <v>1445</v>
      </c>
      <c r="AI735" s="587"/>
      <c r="AJ735" s="560">
        <v>0</v>
      </c>
      <c r="AK735" s="560">
        <v>0</v>
      </c>
      <c r="AL735" s="560">
        <v>0</v>
      </c>
      <c r="AM735" s="560">
        <v>1</v>
      </c>
      <c r="AN735" s="560">
        <v>0</v>
      </c>
      <c r="AO735" s="560">
        <v>0</v>
      </c>
      <c r="AP735" s="560">
        <v>0</v>
      </c>
      <c r="AQ735" s="560">
        <v>0</v>
      </c>
      <c r="AR735" s="560">
        <v>0</v>
      </c>
      <c r="AS735" s="560">
        <v>0</v>
      </c>
      <c r="AT735" s="560">
        <v>1</v>
      </c>
      <c r="AU735" s="560">
        <v>0</v>
      </c>
      <c r="AV735" s="560">
        <v>0</v>
      </c>
      <c r="AW735" s="560">
        <v>0</v>
      </c>
      <c r="AX735" s="560">
        <v>0</v>
      </c>
      <c r="AY735" s="560">
        <v>0</v>
      </c>
      <c r="AZ735" s="560">
        <v>0</v>
      </c>
      <c r="BA735" s="560">
        <v>0</v>
      </c>
      <c r="BB735" s="560">
        <v>0</v>
      </c>
      <c r="BC735" s="560">
        <v>0</v>
      </c>
      <c r="BD735" s="560">
        <v>0</v>
      </c>
      <c r="BE735" s="560">
        <v>0</v>
      </c>
      <c r="BF735" s="560">
        <v>0</v>
      </c>
      <c r="BG735" s="560">
        <v>0</v>
      </c>
      <c r="BH735" s="560">
        <v>0</v>
      </c>
      <c r="BI735" s="560">
        <v>0</v>
      </c>
      <c r="BJ735" s="560">
        <v>0</v>
      </c>
      <c r="BK735" s="560">
        <v>0</v>
      </c>
      <c r="BL735" s="560">
        <v>0</v>
      </c>
      <c r="BM735" s="560">
        <v>0</v>
      </c>
      <c r="BN735" s="550" t="s">
        <v>4490</v>
      </c>
      <c r="BO735" s="551">
        <v>0</v>
      </c>
      <c r="BP735" s="519">
        <v>0</v>
      </c>
      <c r="BQ735" s="553">
        <v>0.25</v>
      </c>
      <c r="BR735" s="552">
        <v>0.25</v>
      </c>
      <c r="BS735" s="552">
        <v>0.25</v>
      </c>
      <c r="BT735" s="552">
        <v>0.25</v>
      </c>
      <c r="BU735" s="586">
        <v>0</v>
      </c>
      <c r="BV735" s="519">
        <v>0</v>
      </c>
      <c r="BW735" s="519">
        <v>0</v>
      </c>
      <c r="BX735" s="519">
        <v>0</v>
      </c>
      <c r="BY735" s="519">
        <v>0</v>
      </c>
      <c r="BZ735" s="519">
        <v>0</v>
      </c>
      <c r="CA735" s="519">
        <v>0</v>
      </c>
      <c r="CB735" s="519">
        <v>0</v>
      </c>
      <c r="CC735" s="519">
        <v>0</v>
      </c>
      <c r="CD735" s="519">
        <v>0</v>
      </c>
      <c r="CE735" s="519">
        <v>0</v>
      </c>
      <c r="CF735" s="519">
        <v>0</v>
      </c>
      <c r="CG735" s="519">
        <v>0</v>
      </c>
      <c r="CH735" s="519">
        <v>0</v>
      </c>
      <c r="CI735" s="519">
        <v>0</v>
      </c>
      <c r="CJ735" s="519">
        <v>0</v>
      </c>
      <c r="CK735" s="623">
        <f t="shared" si="11"/>
        <v>1</v>
      </c>
      <c r="CL735" s="554">
        <v>1</v>
      </c>
      <c r="CM735" s="554">
        <v>1</v>
      </c>
      <c r="CN735" s="554">
        <v>1</v>
      </c>
      <c r="CO735" s="524">
        <v>9</v>
      </c>
      <c r="CP735" s="524" t="s">
        <v>1938</v>
      </c>
      <c r="CQ735" s="525" t="s">
        <v>4965</v>
      </c>
      <c r="CR735" s="584" t="s">
        <v>4965</v>
      </c>
      <c r="CS735" s="527" t="s">
        <v>4965</v>
      </c>
      <c r="CT735" s="527" t="s">
        <v>4965</v>
      </c>
      <c r="CU735" s="527" t="s">
        <v>4965</v>
      </c>
    </row>
    <row r="736" spans="1:99" s="71" customFormat="1" ht="12" customHeight="1" x14ac:dyDescent="0.2">
      <c r="A736" s="577" t="s">
        <v>1460</v>
      </c>
      <c r="B736" s="558" t="s">
        <v>3702</v>
      </c>
      <c r="C736" s="558" t="s">
        <v>1432</v>
      </c>
      <c r="D736" s="558" t="s">
        <v>1432</v>
      </c>
      <c r="E736" s="560" t="s">
        <v>1432</v>
      </c>
      <c r="F736" s="558" t="s">
        <v>3703</v>
      </c>
      <c r="G736" s="558" t="s">
        <v>2347</v>
      </c>
      <c r="H736" s="558" t="s">
        <v>1435</v>
      </c>
      <c r="I736" s="558" t="s">
        <v>3704</v>
      </c>
      <c r="J736" s="558">
        <v>527711</v>
      </c>
      <c r="K736" s="558">
        <v>171233</v>
      </c>
      <c r="L736" s="512" t="s">
        <v>3082</v>
      </c>
      <c r="M736" s="562" t="s">
        <v>1432</v>
      </c>
      <c r="N736" s="562" t="s">
        <v>1432</v>
      </c>
      <c r="O736" s="558">
        <v>0</v>
      </c>
      <c r="P736" s="558">
        <v>6</v>
      </c>
      <c r="Q736" s="563">
        <v>6</v>
      </c>
      <c r="R736" s="558" t="s">
        <v>4977</v>
      </c>
      <c r="S736" s="558" t="s">
        <v>1438</v>
      </c>
      <c r="T736" s="562" t="s">
        <v>1361</v>
      </c>
      <c r="U736" s="561">
        <v>41660</v>
      </c>
      <c r="V736" s="561"/>
      <c r="W736" s="558" t="s">
        <v>1439</v>
      </c>
      <c r="X736" s="562" t="s">
        <v>1432</v>
      </c>
      <c r="Y736" s="558" t="s">
        <v>1442</v>
      </c>
      <c r="Z736" s="558" t="s">
        <v>4694</v>
      </c>
      <c r="AA736" s="558" t="s">
        <v>1444</v>
      </c>
      <c r="AB736" s="558" t="s">
        <v>2713</v>
      </c>
      <c r="AC736" s="576">
        <v>6.3E-2</v>
      </c>
      <c r="AD736" s="578" t="s">
        <v>1432</v>
      </c>
      <c r="AE736" s="578"/>
      <c r="AF736" s="579"/>
      <c r="AG736" s="517" t="s">
        <v>3063</v>
      </c>
      <c r="AH736" s="560" t="s">
        <v>1445</v>
      </c>
      <c r="AI736" s="560">
        <v>0</v>
      </c>
      <c r="AJ736" s="560">
        <v>0</v>
      </c>
      <c r="AK736" s="560">
        <v>6</v>
      </c>
      <c r="AL736" s="560">
        <v>0</v>
      </c>
      <c r="AM736" s="560">
        <v>1</v>
      </c>
      <c r="AN736" s="560">
        <v>5</v>
      </c>
      <c r="AO736" s="560">
        <v>0</v>
      </c>
      <c r="AP736" s="560">
        <v>0</v>
      </c>
      <c r="AQ736" s="560">
        <v>0</v>
      </c>
      <c r="AR736" s="560">
        <v>0</v>
      </c>
      <c r="AS736" s="560">
        <v>0</v>
      </c>
      <c r="AT736" s="560">
        <v>1</v>
      </c>
      <c r="AU736" s="560">
        <v>5</v>
      </c>
      <c r="AV736" s="560">
        <v>0</v>
      </c>
      <c r="AW736" s="560">
        <v>0</v>
      </c>
      <c r="AX736" s="560">
        <v>0</v>
      </c>
      <c r="AY736" s="560">
        <v>0</v>
      </c>
      <c r="AZ736" s="560">
        <v>0</v>
      </c>
      <c r="BA736" s="560">
        <v>0</v>
      </c>
      <c r="BB736" s="560">
        <v>0</v>
      </c>
      <c r="BC736" s="560">
        <v>0</v>
      </c>
      <c r="BD736" s="560">
        <v>0</v>
      </c>
      <c r="BE736" s="560">
        <v>0</v>
      </c>
      <c r="BF736" s="560">
        <v>0</v>
      </c>
      <c r="BG736" s="560">
        <v>0</v>
      </c>
      <c r="BH736" s="560">
        <v>0</v>
      </c>
      <c r="BI736" s="560">
        <v>0</v>
      </c>
      <c r="BJ736" s="560">
        <v>0</v>
      </c>
      <c r="BK736" s="560">
        <v>0</v>
      </c>
      <c r="BL736" s="560">
        <v>0</v>
      </c>
      <c r="BM736" s="560">
        <v>0</v>
      </c>
      <c r="BN736" s="550" t="s">
        <v>4490</v>
      </c>
      <c r="BO736" s="551">
        <v>0</v>
      </c>
      <c r="BP736" s="585">
        <v>0</v>
      </c>
      <c r="BQ736" s="593">
        <v>0</v>
      </c>
      <c r="BR736" s="585">
        <v>0</v>
      </c>
      <c r="BS736" s="552">
        <v>2</v>
      </c>
      <c r="BT736" s="552">
        <v>2</v>
      </c>
      <c r="BU736" s="582">
        <v>2</v>
      </c>
      <c r="BV736" s="519">
        <v>0</v>
      </c>
      <c r="BW736" s="519">
        <v>0</v>
      </c>
      <c r="BX736" s="519">
        <v>0</v>
      </c>
      <c r="BY736" s="519">
        <v>0</v>
      </c>
      <c r="BZ736" s="519">
        <v>0</v>
      </c>
      <c r="CA736" s="519">
        <v>0</v>
      </c>
      <c r="CB736" s="519">
        <v>0</v>
      </c>
      <c r="CC736" s="519">
        <v>0</v>
      </c>
      <c r="CD736" s="519">
        <v>0</v>
      </c>
      <c r="CE736" s="519">
        <v>0</v>
      </c>
      <c r="CF736" s="519">
        <v>0</v>
      </c>
      <c r="CG736" s="519">
        <v>0</v>
      </c>
      <c r="CH736" s="519">
        <v>0</v>
      </c>
      <c r="CI736" s="519">
        <v>0</v>
      </c>
      <c r="CJ736" s="519">
        <v>0</v>
      </c>
      <c r="CK736" s="623">
        <f t="shared" si="11"/>
        <v>6</v>
      </c>
      <c r="CL736" s="554">
        <v>6</v>
      </c>
      <c r="CM736" s="554">
        <v>6</v>
      </c>
      <c r="CN736" s="554">
        <v>6</v>
      </c>
      <c r="CO736" s="524">
        <v>5</v>
      </c>
      <c r="CP736" s="524" t="s">
        <v>1938</v>
      </c>
      <c r="CQ736" s="530" t="s">
        <v>1941</v>
      </c>
      <c r="CR736" s="584" t="s">
        <v>4965</v>
      </c>
      <c r="CS736" s="527" t="s">
        <v>4965</v>
      </c>
      <c r="CT736" s="527" t="s">
        <v>4965</v>
      </c>
      <c r="CU736" s="527" t="s">
        <v>4965</v>
      </c>
    </row>
    <row r="737" spans="1:99" s="71" customFormat="1" ht="12" customHeight="1" x14ac:dyDescent="0.2">
      <c r="A737" s="577" t="s">
        <v>1460</v>
      </c>
      <c r="B737" s="558" t="s">
        <v>4978</v>
      </c>
      <c r="C737" s="558" t="s">
        <v>1432</v>
      </c>
      <c r="D737" s="558" t="s">
        <v>1432</v>
      </c>
      <c r="E737" s="560" t="s">
        <v>1432</v>
      </c>
      <c r="F737" s="558" t="s">
        <v>1447</v>
      </c>
      <c r="G737" s="558" t="s">
        <v>4183</v>
      </c>
      <c r="H737" s="558" t="s">
        <v>1458</v>
      </c>
      <c r="I737" s="558" t="s">
        <v>4184</v>
      </c>
      <c r="J737" s="558">
        <v>522320</v>
      </c>
      <c r="K737" s="558">
        <v>175288</v>
      </c>
      <c r="L737" s="512" t="s">
        <v>521</v>
      </c>
      <c r="M737" s="562" t="s">
        <v>1432</v>
      </c>
      <c r="N737" s="562" t="s">
        <v>1432</v>
      </c>
      <c r="O737" s="558">
        <v>1</v>
      </c>
      <c r="P737" s="558">
        <v>1</v>
      </c>
      <c r="Q737" s="563">
        <v>0</v>
      </c>
      <c r="R737" s="558" t="s">
        <v>4979</v>
      </c>
      <c r="S737" s="558" t="s">
        <v>1438</v>
      </c>
      <c r="T737" s="562" t="s">
        <v>2486</v>
      </c>
      <c r="U737" s="561">
        <v>41612</v>
      </c>
      <c r="V737" s="561"/>
      <c r="W737" s="558" t="s">
        <v>1439</v>
      </c>
      <c r="X737" s="562" t="s">
        <v>1432</v>
      </c>
      <c r="Y737" s="558" t="s">
        <v>1442</v>
      </c>
      <c r="Z737" s="558" t="s">
        <v>1443</v>
      </c>
      <c r="AA737" s="558" t="s">
        <v>1444</v>
      </c>
      <c r="AB737" s="558" t="s">
        <v>2713</v>
      </c>
      <c r="AC737" s="576">
        <v>8.7999999999999995E-2</v>
      </c>
      <c r="AD737" s="578" t="s">
        <v>1432</v>
      </c>
      <c r="AE737" s="578"/>
      <c r="AF737" s="579"/>
      <c r="AG737" s="517" t="s">
        <v>3063</v>
      </c>
      <c r="AH737" s="560" t="s">
        <v>1445</v>
      </c>
      <c r="AI737" s="560">
        <v>0</v>
      </c>
      <c r="AJ737" s="560">
        <v>1</v>
      </c>
      <c r="AK737" s="560">
        <v>1</v>
      </c>
      <c r="AL737" s="560">
        <v>0</v>
      </c>
      <c r="AM737" s="560">
        <v>0</v>
      </c>
      <c r="AN737" s="560">
        <v>0</v>
      </c>
      <c r="AO737" s="560">
        <v>0</v>
      </c>
      <c r="AP737" s="560">
        <v>-1</v>
      </c>
      <c r="AQ737" s="560">
        <v>1</v>
      </c>
      <c r="AR737" s="560">
        <v>0</v>
      </c>
      <c r="AS737" s="560">
        <v>0</v>
      </c>
      <c r="AT737" s="560">
        <v>0</v>
      </c>
      <c r="AU737" s="560">
        <v>0</v>
      </c>
      <c r="AV737" s="560">
        <v>0</v>
      </c>
      <c r="AW737" s="560">
        <v>0</v>
      </c>
      <c r="AX737" s="560">
        <v>0</v>
      </c>
      <c r="AY737" s="560">
        <v>0</v>
      </c>
      <c r="AZ737" s="560">
        <v>0</v>
      </c>
      <c r="BA737" s="560">
        <v>0</v>
      </c>
      <c r="BB737" s="560">
        <v>0</v>
      </c>
      <c r="BC737" s="560">
        <v>0</v>
      </c>
      <c r="BD737" s="560">
        <v>-1</v>
      </c>
      <c r="BE737" s="560">
        <v>1</v>
      </c>
      <c r="BF737" s="560">
        <v>0</v>
      </c>
      <c r="BG737" s="560">
        <v>0</v>
      </c>
      <c r="BH737" s="560">
        <v>0</v>
      </c>
      <c r="BI737" s="560">
        <v>0</v>
      </c>
      <c r="BJ737" s="560">
        <v>0</v>
      </c>
      <c r="BK737" s="560">
        <v>0</v>
      </c>
      <c r="BL737" s="560">
        <v>0</v>
      </c>
      <c r="BM737" s="560">
        <v>0</v>
      </c>
      <c r="BN737" s="728"/>
      <c r="BO737" s="518">
        <v>0</v>
      </c>
      <c r="BP737" s="585">
        <v>0</v>
      </c>
      <c r="BQ737" s="593">
        <v>0</v>
      </c>
      <c r="BR737" s="585">
        <v>0</v>
      </c>
      <c r="BS737" s="585">
        <v>0</v>
      </c>
      <c r="BT737" s="585">
        <v>0</v>
      </c>
      <c r="BU737" s="586">
        <v>0</v>
      </c>
      <c r="BV737" s="519">
        <v>0</v>
      </c>
      <c r="BW737" s="519">
        <v>0</v>
      </c>
      <c r="BX737" s="519">
        <v>0</v>
      </c>
      <c r="BY737" s="519">
        <v>0</v>
      </c>
      <c r="BZ737" s="519">
        <v>0</v>
      </c>
      <c r="CA737" s="519">
        <v>0</v>
      </c>
      <c r="CB737" s="519">
        <v>0</v>
      </c>
      <c r="CC737" s="519">
        <v>0</v>
      </c>
      <c r="CD737" s="519">
        <v>0</v>
      </c>
      <c r="CE737" s="519">
        <v>0</v>
      </c>
      <c r="CF737" s="519">
        <v>0</v>
      </c>
      <c r="CG737" s="519">
        <v>0</v>
      </c>
      <c r="CH737" s="519">
        <v>0</v>
      </c>
      <c r="CI737" s="519">
        <v>0</v>
      </c>
      <c r="CJ737" s="519">
        <v>0</v>
      </c>
      <c r="CK737" s="623">
        <f t="shared" si="11"/>
        <v>0</v>
      </c>
      <c r="CL737" s="523">
        <v>0</v>
      </c>
      <c r="CM737" s="523">
        <v>0</v>
      </c>
      <c r="CN737" s="523">
        <v>0</v>
      </c>
      <c r="CO737" s="524">
        <v>4</v>
      </c>
      <c r="CP737" s="726"/>
      <c r="CQ737" s="525" t="s">
        <v>4965</v>
      </c>
      <c r="CR737" s="584" t="s">
        <v>4965</v>
      </c>
      <c r="CS737" s="527" t="s">
        <v>4965</v>
      </c>
      <c r="CT737" s="527" t="s">
        <v>4965</v>
      </c>
      <c r="CU737" s="527" t="s">
        <v>4965</v>
      </c>
    </row>
    <row r="738" spans="1:99" s="71" customFormat="1" ht="12" customHeight="1" x14ac:dyDescent="0.2">
      <c r="A738" s="577" t="s">
        <v>1460</v>
      </c>
      <c r="B738" s="558" t="s">
        <v>4980</v>
      </c>
      <c r="C738" s="558" t="s">
        <v>1432</v>
      </c>
      <c r="D738" s="558" t="s">
        <v>1432</v>
      </c>
      <c r="E738" s="560" t="s">
        <v>1432</v>
      </c>
      <c r="F738" s="558" t="s">
        <v>4981</v>
      </c>
      <c r="G738" s="558" t="s">
        <v>4982</v>
      </c>
      <c r="H738" s="558" t="s">
        <v>2717</v>
      </c>
      <c r="I738" s="558" t="s">
        <v>4983</v>
      </c>
      <c r="J738" s="558">
        <v>527512</v>
      </c>
      <c r="K738" s="558">
        <v>176485</v>
      </c>
      <c r="L738" s="512" t="s">
        <v>4766</v>
      </c>
      <c r="M738" s="562" t="s">
        <v>1432</v>
      </c>
      <c r="N738" s="562" t="s">
        <v>1432</v>
      </c>
      <c r="O738" s="558">
        <v>1</v>
      </c>
      <c r="P738" s="558">
        <v>1</v>
      </c>
      <c r="Q738" s="563">
        <v>0</v>
      </c>
      <c r="R738" s="558" t="s">
        <v>4984</v>
      </c>
      <c r="S738" s="558" t="s">
        <v>1438</v>
      </c>
      <c r="T738" s="562" t="s">
        <v>4985</v>
      </c>
      <c r="U738" s="561">
        <v>41647</v>
      </c>
      <c r="V738" s="561"/>
      <c r="W738" s="558" t="s">
        <v>1439</v>
      </c>
      <c r="X738" s="562" t="s">
        <v>1432</v>
      </c>
      <c r="Y738" s="558" t="s">
        <v>1442</v>
      </c>
      <c r="Z738" s="558" t="s">
        <v>1453</v>
      </c>
      <c r="AA738" s="558" t="s">
        <v>1444</v>
      </c>
      <c r="AB738" s="558" t="s">
        <v>2723</v>
      </c>
      <c r="AC738" s="576">
        <v>3.0000000000000001E-3</v>
      </c>
      <c r="AD738" s="578" t="s">
        <v>1432</v>
      </c>
      <c r="AE738" s="578"/>
      <c r="AF738" s="579"/>
      <c r="AG738" s="517" t="s">
        <v>3063</v>
      </c>
      <c r="AH738" s="560" t="s">
        <v>1445</v>
      </c>
      <c r="AI738" s="587"/>
      <c r="AJ738" s="560">
        <v>0</v>
      </c>
      <c r="AK738" s="560">
        <v>0</v>
      </c>
      <c r="AL738" s="560">
        <v>0</v>
      </c>
      <c r="AM738" s="560">
        <v>0</v>
      </c>
      <c r="AN738" s="560">
        <v>-1</v>
      </c>
      <c r="AO738" s="560">
        <v>1</v>
      </c>
      <c r="AP738" s="560">
        <v>0</v>
      </c>
      <c r="AQ738" s="560">
        <v>0</v>
      </c>
      <c r="AR738" s="560">
        <v>0</v>
      </c>
      <c r="AS738" s="560">
        <v>0</v>
      </c>
      <c r="AT738" s="560">
        <v>0</v>
      </c>
      <c r="AU738" s="560">
        <v>-1</v>
      </c>
      <c r="AV738" s="560">
        <v>1</v>
      </c>
      <c r="AW738" s="560">
        <v>0</v>
      </c>
      <c r="AX738" s="560">
        <v>0</v>
      </c>
      <c r="AY738" s="560">
        <v>0</v>
      </c>
      <c r="AZ738" s="560">
        <v>0</v>
      </c>
      <c r="BA738" s="560">
        <v>0</v>
      </c>
      <c r="BB738" s="560">
        <v>0</v>
      </c>
      <c r="BC738" s="560">
        <v>0</v>
      </c>
      <c r="BD738" s="560">
        <v>0</v>
      </c>
      <c r="BE738" s="560">
        <v>0</v>
      </c>
      <c r="BF738" s="560">
        <v>0</v>
      </c>
      <c r="BG738" s="560">
        <v>0</v>
      </c>
      <c r="BH738" s="560">
        <v>0</v>
      </c>
      <c r="BI738" s="560">
        <v>0</v>
      </c>
      <c r="BJ738" s="560">
        <v>0</v>
      </c>
      <c r="BK738" s="560">
        <v>0</v>
      </c>
      <c r="BL738" s="560">
        <v>0</v>
      </c>
      <c r="BM738" s="560">
        <v>0</v>
      </c>
      <c r="BN738" s="728"/>
      <c r="BO738" s="518">
        <v>0</v>
      </c>
      <c r="BP738" s="585">
        <v>0</v>
      </c>
      <c r="BQ738" s="593">
        <v>0</v>
      </c>
      <c r="BR738" s="585">
        <v>0</v>
      </c>
      <c r="BS738" s="585">
        <v>0</v>
      </c>
      <c r="BT738" s="585">
        <v>0</v>
      </c>
      <c r="BU738" s="586">
        <v>0</v>
      </c>
      <c r="BV738" s="519">
        <v>0</v>
      </c>
      <c r="BW738" s="519">
        <v>0</v>
      </c>
      <c r="BX738" s="519">
        <v>0</v>
      </c>
      <c r="BY738" s="519">
        <v>0</v>
      </c>
      <c r="BZ738" s="519">
        <v>0</v>
      </c>
      <c r="CA738" s="519">
        <v>0</v>
      </c>
      <c r="CB738" s="519">
        <v>0</v>
      </c>
      <c r="CC738" s="519">
        <v>0</v>
      </c>
      <c r="CD738" s="519">
        <v>0</v>
      </c>
      <c r="CE738" s="519">
        <v>0</v>
      </c>
      <c r="CF738" s="519">
        <v>0</v>
      </c>
      <c r="CG738" s="519">
        <v>0</v>
      </c>
      <c r="CH738" s="519">
        <v>0</v>
      </c>
      <c r="CI738" s="519">
        <v>0</v>
      </c>
      <c r="CJ738" s="519">
        <v>0</v>
      </c>
      <c r="CK738" s="623">
        <f t="shared" si="11"/>
        <v>0</v>
      </c>
      <c r="CL738" s="523">
        <v>0</v>
      </c>
      <c r="CM738" s="523">
        <v>0</v>
      </c>
      <c r="CN738" s="523">
        <v>0</v>
      </c>
      <c r="CO738" s="524">
        <v>9</v>
      </c>
      <c r="CP738" s="726"/>
      <c r="CQ738" s="525" t="s">
        <v>4965</v>
      </c>
      <c r="CR738" s="584" t="s">
        <v>4965</v>
      </c>
      <c r="CS738" s="527" t="s">
        <v>4965</v>
      </c>
      <c r="CT738" s="527" t="s">
        <v>4965</v>
      </c>
      <c r="CU738" s="527" t="s">
        <v>4965</v>
      </c>
    </row>
    <row r="739" spans="1:99" s="71" customFormat="1" ht="12" customHeight="1" x14ac:dyDescent="0.2">
      <c r="A739" s="577" t="s">
        <v>1460</v>
      </c>
      <c r="B739" s="558" t="s">
        <v>4987</v>
      </c>
      <c r="C739" s="558" t="s">
        <v>1432</v>
      </c>
      <c r="D739" s="558" t="s">
        <v>1432</v>
      </c>
      <c r="E739" s="560" t="s">
        <v>1432</v>
      </c>
      <c r="F739" s="558" t="s">
        <v>3873</v>
      </c>
      <c r="G739" s="558" t="s">
        <v>195</v>
      </c>
      <c r="H739" s="558" t="s">
        <v>3875</v>
      </c>
      <c r="I739" s="558" t="s">
        <v>196</v>
      </c>
      <c r="J739" s="558">
        <v>528790</v>
      </c>
      <c r="K739" s="558">
        <v>173129</v>
      </c>
      <c r="L739" s="512" t="s">
        <v>3076</v>
      </c>
      <c r="M739" s="562" t="s">
        <v>1432</v>
      </c>
      <c r="N739" s="562" t="s">
        <v>1432</v>
      </c>
      <c r="O739" s="558">
        <v>0</v>
      </c>
      <c r="P739" s="558">
        <v>1</v>
      </c>
      <c r="Q739" s="563">
        <v>1</v>
      </c>
      <c r="R739" s="558" t="s">
        <v>4988</v>
      </c>
      <c r="S739" s="558" t="s">
        <v>1438</v>
      </c>
      <c r="T739" s="562" t="s">
        <v>1317</v>
      </c>
      <c r="U739" s="561">
        <v>41758</v>
      </c>
      <c r="V739" s="561" t="s">
        <v>1938</v>
      </c>
      <c r="W739" s="558" t="s">
        <v>1439</v>
      </c>
      <c r="X739" s="562" t="s">
        <v>1432</v>
      </c>
      <c r="Y739" s="558" t="s">
        <v>1442</v>
      </c>
      <c r="Z739" s="558" t="s">
        <v>1453</v>
      </c>
      <c r="AA739" s="558" t="s">
        <v>1444</v>
      </c>
      <c r="AB739" s="558" t="s">
        <v>2723</v>
      </c>
      <c r="AC739" s="576">
        <v>8.0000000000000002E-3</v>
      </c>
      <c r="AD739" s="578" t="s">
        <v>1432</v>
      </c>
      <c r="AE739" s="578"/>
      <c r="AF739" s="579"/>
      <c r="AG739" s="517" t="s">
        <v>3063</v>
      </c>
      <c r="AH739" s="560" t="s">
        <v>1445</v>
      </c>
      <c r="AI739" s="587"/>
      <c r="AJ739" s="560">
        <v>0</v>
      </c>
      <c r="AK739" s="560">
        <v>0</v>
      </c>
      <c r="AL739" s="560">
        <v>0</v>
      </c>
      <c r="AM739" s="560">
        <v>1</v>
      </c>
      <c r="AN739" s="560">
        <v>0</v>
      </c>
      <c r="AO739" s="560">
        <v>0</v>
      </c>
      <c r="AP739" s="560">
        <v>0</v>
      </c>
      <c r="AQ739" s="560">
        <v>0</v>
      </c>
      <c r="AR739" s="560">
        <v>0</v>
      </c>
      <c r="AS739" s="560">
        <v>0</v>
      </c>
      <c r="AT739" s="560">
        <v>1</v>
      </c>
      <c r="AU739" s="560">
        <v>0</v>
      </c>
      <c r="AV739" s="560">
        <v>0</v>
      </c>
      <c r="AW739" s="560">
        <v>0</v>
      </c>
      <c r="AX739" s="560">
        <v>0</v>
      </c>
      <c r="AY739" s="560">
        <v>0</v>
      </c>
      <c r="AZ739" s="560">
        <v>0</v>
      </c>
      <c r="BA739" s="560">
        <v>0</v>
      </c>
      <c r="BB739" s="560">
        <v>0</v>
      </c>
      <c r="BC739" s="560">
        <v>0</v>
      </c>
      <c r="BD739" s="560">
        <v>0</v>
      </c>
      <c r="BE739" s="560">
        <v>0</v>
      </c>
      <c r="BF739" s="560">
        <v>0</v>
      </c>
      <c r="BG739" s="560">
        <v>0</v>
      </c>
      <c r="BH739" s="560">
        <v>0</v>
      </c>
      <c r="BI739" s="560">
        <v>0</v>
      </c>
      <c r="BJ739" s="560">
        <v>0</v>
      </c>
      <c r="BK739" s="560">
        <v>0</v>
      </c>
      <c r="BL739" s="560">
        <v>0</v>
      </c>
      <c r="BM739" s="560">
        <v>0</v>
      </c>
      <c r="BN739" s="550" t="s">
        <v>4490</v>
      </c>
      <c r="BO739" s="551">
        <v>0</v>
      </c>
      <c r="BP739" s="519">
        <v>0</v>
      </c>
      <c r="BQ739" s="553">
        <v>0.25</v>
      </c>
      <c r="BR739" s="552">
        <v>0.25</v>
      </c>
      <c r="BS739" s="552">
        <v>0.25</v>
      </c>
      <c r="BT739" s="552">
        <v>0.25</v>
      </c>
      <c r="BU739" s="529">
        <v>0</v>
      </c>
      <c r="BV739" s="519">
        <v>0</v>
      </c>
      <c r="BW739" s="519">
        <v>0</v>
      </c>
      <c r="BX739" s="519">
        <v>0</v>
      </c>
      <c r="BY739" s="519">
        <v>0</v>
      </c>
      <c r="BZ739" s="519">
        <v>0</v>
      </c>
      <c r="CA739" s="519">
        <v>0</v>
      </c>
      <c r="CB739" s="519">
        <v>0</v>
      </c>
      <c r="CC739" s="519">
        <v>0</v>
      </c>
      <c r="CD739" s="519">
        <v>0</v>
      </c>
      <c r="CE739" s="519">
        <v>0</v>
      </c>
      <c r="CF739" s="519">
        <v>0</v>
      </c>
      <c r="CG739" s="519">
        <v>0</v>
      </c>
      <c r="CH739" s="519">
        <v>0</v>
      </c>
      <c r="CI739" s="519">
        <v>0</v>
      </c>
      <c r="CJ739" s="519">
        <v>0</v>
      </c>
      <c r="CK739" s="623">
        <f t="shared" si="11"/>
        <v>1</v>
      </c>
      <c r="CL739" s="554">
        <v>1</v>
      </c>
      <c r="CM739" s="554">
        <v>1</v>
      </c>
      <c r="CN739" s="554">
        <v>1</v>
      </c>
      <c r="CO739" s="524">
        <v>9</v>
      </c>
      <c r="CP739" s="726"/>
      <c r="CQ739" s="525" t="s">
        <v>4965</v>
      </c>
      <c r="CR739" s="584" t="s">
        <v>4965</v>
      </c>
      <c r="CS739" s="527" t="s">
        <v>4965</v>
      </c>
      <c r="CT739" s="527" t="s">
        <v>4965</v>
      </c>
      <c r="CU739" s="527" t="s">
        <v>4965</v>
      </c>
    </row>
    <row r="740" spans="1:99" s="71" customFormat="1" ht="12" customHeight="1" x14ac:dyDescent="0.2">
      <c r="A740" s="577" t="s">
        <v>1460</v>
      </c>
      <c r="B740" s="558" t="s">
        <v>4989</v>
      </c>
      <c r="C740" s="558" t="s">
        <v>1432</v>
      </c>
      <c r="D740" s="558" t="s">
        <v>1432</v>
      </c>
      <c r="E740" s="560" t="s">
        <v>1432</v>
      </c>
      <c r="F740" s="558" t="s">
        <v>2235</v>
      </c>
      <c r="G740" s="558" t="s">
        <v>2236</v>
      </c>
      <c r="H740" s="558" t="s">
        <v>1435</v>
      </c>
      <c r="I740" s="558" t="s">
        <v>2237</v>
      </c>
      <c r="J740" s="558">
        <v>526461</v>
      </c>
      <c r="K740" s="558">
        <v>172543</v>
      </c>
      <c r="L740" s="512" t="s">
        <v>3078</v>
      </c>
      <c r="M740" s="562" t="s">
        <v>1432</v>
      </c>
      <c r="N740" s="562" t="s">
        <v>1432</v>
      </c>
      <c r="O740" s="558">
        <v>0</v>
      </c>
      <c r="P740" s="558">
        <v>3</v>
      </c>
      <c r="Q740" s="563">
        <v>3</v>
      </c>
      <c r="R740" s="558" t="s">
        <v>5152</v>
      </c>
      <c r="S740" s="558" t="s">
        <v>1438</v>
      </c>
      <c r="T740" s="562" t="s">
        <v>1382</v>
      </c>
      <c r="U740" s="561">
        <v>41568</v>
      </c>
      <c r="V740" s="561"/>
      <c r="W740" s="558" t="s">
        <v>1439</v>
      </c>
      <c r="X740" s="562" t="s">
        <v>1432</v>
      </c>
      <c r="Y740" s="558" t="s">
        <v>1442</v>
      </c>
      <c r="Z740" s="558" t="s">
        <v>4694</v>
      </c>
      <c r="AA740" s="558" t="s">
        <v>1444</v>
      </c>
      <c r="AB740" s="558" t="s">
        <v>1136</v>
      </c>
      <c r="AC740" s="576">
        <v>3.4000000000000002E-2</v>
      </c>
      <c r="AD740" s="578" t="s">
        <v>1432</v>
      </c>
      <c r="AE740" s="578"/>
      <c r="AF740" s="579"/>
      <c r="AG740" s="517" t="s">
        <v>3063</v>
      </c>
      <c r="AH740" s="560" t="s">
        <v>1445</v>
      </c>
      <c r="AI740" s="587"/>
      <c r="AJ740" s="560">
        <v>0</v>
      </c>
      <c r="AK740" s="560">
        <v>0</v>
      </c>
      <c r="AL740" s="560">
        <v>0</v>
      </c>
      <c r="AM740" s="560">
        <v>0</v>
      </c>
      <c r="AN740" s="560">
        <v>2</v>
      </c>
      <c r="AO740" s="560">
        <v>1</v>
      </c>
      <c r="AP740" s="560">
        <v>0</v>
      </c>
      <c r="AQ740" s="560">
        <v>0</v>
      </c>
      <c r="AR740" s="560">
        <v>0</v>
      </c>
      <c r="AS740" s="560">
        <v>0</v>
      </c>
      <c r="AT740" s="560">
        <v>0</v>
      </c>
      <c r="AU740" s="560">
        <v>2</v>
      </c>
      <c r="AV740" s="560">
        <v>1</v>
      </c>
      <c r="AW740" s="560">
        <v>0</v>
      </c>
      <c r="AX740" s="560">
        <v>0</v>
      </c>
      <c r="AY740" s="560">
        <v>0</v>
      </c>
      <c r="AZ740" s="560">
        <v>0</v>
      </c>
      <c r="BA740" s="560">
        <v>0</v>
      </c>
      <c r="BB740" s="560">
        <v>0</v>
      </c>
      <c r="BC740" s="560">
        <v>0</v>
      </c>
      <c r="BD740" s="560">
        <v>0</v>
      </c>
      <c r="BE740" s="560">
        <v>0</v>
      </c>
      <c r="BF740" s="560">
        <v>0</v>
      </c>
      <c r="BG740" s="560">
        <v>0</v>
      </c>
      <c r="BH740" s="560">
        <v>0</v>
      </c>
      <c r="BI740" s="560">
        <v>0</v>
      </c>
      <c r="BJ740" s="560">
        <v>0</v>
      </c>
      <c r="BK740" s="560">
        <v>0</v>
      </c>
      <c r="BL740" s="560">
        <v>0</v>
      </c>
      <c r="BM740" s="560">
        <v>0</v>
      </c>
      <c r="BN740" s="550" t="s">
        <v>4490</v>
      </c>
      <c r="BO740" s="551">
        <v>0</v>
      </c>
      <c r="BP740" s="519">
        <v>0</v>
      </c>
      <c r="BQ740" s="553">
        <v>0.75</v>
      </c>
      <c r="BR740" s="552">
        <v>0.75</v>
      </c>
      <c r="BS740" s="552">
        <v>0.75</v>
      </c>
      <c r="BT740" s="552">
        <v>0.75</v>
      </c>
      <c r="BU740" s="529">
        <v>0</v>
      </c>
      <c r="BV740" s="519">
        <v>0</v>
      </c>
      <c r="BW740" s="519">
        <v>0</v>
      </c>
      <c r="BX740" s="519">
        <v>0</v>
      </c>
      <c r="BY740" s="519">
        <v>0</v>
      </c>
      <c r="BZ740" s="519">
        <v>0</v>
      </c>
      <c r="CA740" s="519">
        <v>0</v>
      </c>
      <c r="CB740" s="519">
        <v>0</v>
      </c>
      <c r="CC740" s="519">
        <v>0</v>
      </c>
      <c r="CD740" s="519">
        <v>0</v>
      </c>
      <c r="CE740" s="519">
        <v>0</v>
      </c>
      <c r="CF740" s="519">
        <v>0</v>
      </c>
      <c r="CG740" s="519">
        <v>0</v>
      </c>
      <c r="CH740" s="519">
        <v>0</v>
      </c>
      <c r="CI740" s="519">
        <v>0</v>
      </c>
      <c r="CJ740" s="519">
        <v>0</v>
      </c>
      <c r="CK740" s="623">
        <f t="shared" si="11"/>
        <v>3</v>
      </c>
      <c r="CL740" s="554">
        <v>3</v>
      </c>
      <c r="CM740" s="554">
        <v>3</v>
      </c>
      <c r="CN740" s="554">
        <v>3</v>
      </c>
      <c r="CO740" s="524">
        <v>4</v>
      </c>
      <c r="CP740" s="726"/>
      <c r="CQ740" s="525" t="s">
        <v>4965</v>
      </c>
      <c r="CR740" s="584" t="s">
        <v>4965</v>
      </c>
      <c r="CS740" s="527" t="s">
        <v>4965</v>
      </c>
      <c r="CT740" s="527" t="s">
        <v>4965</v>
      </c>
      <c r="CU740" s="527" t="s">
        <v>4965</v>
      </c>
    </row>
    <row r="741" spans="1:99" s="71" customFormat="1" ht="12" customHeight="1" x14ac:dyDescent="0.2">
      <c r="A741" s="577" t="s">
        <v>1460</v>
      </c>
      <c r="B741" s="558" t="s">
        <v>3592</v>
      </c>
      <c r="C741" s="558" t="s">
        <v>1432</v>
      </c>
      <c r="D741" s="558" t="s">
        <v>1432</v>
      </c>
      <c r="E741" s="560" t="s">
        <v>3593</v>
      </c>
      <c r="F741" s="558" t="s">
        <v>1432</v>
      </c>
      <c r="G741" s="558" t="s">
        <v>3594</v>
      </c>
      <c r="H741" s="558" t="s">
        <v>2717</v>
      </c>
      <c r="I741" s="558" t="s">
        <v>3595</v>
      </c>
      <c r="J741" s="558">
        <v>527394</v>
      </c>
      <c r="K741" s="558">
        <v>176307</v>
      </c>
      <c r="L741" s="512" t="s">
        <v>3067</v>
      </c>
      <c r="M741" s="562" t="s">
        <v>1432</v>
      </c>
      <c r="N741" s="562" t="s">
        <v>1432</v>
      </c>
      <c r="O741" s="558">
        <v>0</v>
      </c>
      <c r="P741" s="558">
        <v>4</v>
      </c>
      <c r="Q741" s="563">
        <v>4</v>
      </c>
      <c r="R741" s="558" t="s">
        <v>3596</v>
      </c>
      <c r="S741" s="558" t="s">
        <v>3187</v>
      </c>
      <c r="T741" s="562" t="s">
        <v>3597</v>
      </c>
      <c r="U741" s="561">
        <v>41624</v>
      </c>
      <c r="V741" s="561"/>
      <c r="W741" s="558" t="s">
        <v>1439</v>
      </c>
      <c r="X741" s="562" t="s">
        <v>1432</v>
      </c>
      <c r="Y741" s="558" t="s">
        <v>1442</v>
      </c>
      <c r="Z741" s="558" t="s">
        <v>3893</v>
      </c>
      <c r="AA741" s="558" t="s">
        <v>1444</v>
      </c>
      <c r="AB741" s="558" t="s">
        <v>4720</v>
      </c>
      <c r="AC741" s="576">
        <v>4.9000000000000002E-2</v>
      </c>
      <c r="AD741" s="578" t="s">
        <v>1432</v>
      </c>
      <c r="AE741" s="578"/>
      <c r="AF741" s="579"/>
      <c r="AG741" s="517" t="s">
        <v>3063</v>
      </c>
      <c r="AH741" s="560" t="s">
        <v>1445</v>
      </c>
      <c r="AI741" s="560">
        <v>0</v>
      </c>
      <c r="AJ741" s="560">
        <v>0</v>
      </c>
      <c r="AK741" s="560">
        <v>0</v>
      </c>
      <c r="AL741" s="560">
        <v>0</v>
      </c>
      <c r="AM741" s="560">
        <v>1</v>
      </c>
      <c r="AN741" s="560">
        <v>3</v>
      </c>
      <c r="AO741" s="560">
        <v>0</v>
      </c>
      <c r="AP741" s="560">
        <v>0</v>
      </c>
      <c r="AQ741" s="560">
        <v>0</v>
      </c>
      <c r="AR741" s="560">
        <v>0</v>
      </c>
      <c r="AS741" s="560">
        <v>0</v>
      </c>
      <c r="AT741" s="560">
        <v>0</v>
      </c>
      <c r="AU741" s="560">
        <v>0</v>
      </c>
      <c r="AV741" s="560">
        <v>0</v>
      </c>
      <c r="AW741" s="560">
        <v>0</v>
      </c>
      <c r="AX741" s="560">
        <v>0</v>
      </c>
      <c r="AY741" s="560">
        <v>0</v>
      </c>
      <c r="AZ741" s="560">
        <v>0</v>
      </c>
      <c r="BA741" s="560">
        <v>1</v>
      </c>
      <c r="BB741" s="560">
        <v>3</v>
      </c>
      <c r="BC741" s="560">
        <v>0</v>
      </c>
      <c r="BD741" s="560">
        <v>0</v>
      </c>
      <c r="BE741" s="560">
        <v>0</v>
      </c>
      <c r="BF741" s="560">
        <v>0</v>
      </c>
      <c r="BG741" s="560">
        <v>0</v>
      </c>
      <c r="BH741" s="560">
        <v>0</v>
      </c>
      <c r="BI741" s="560">
        <v>0</v>
      </c>
      <c r="BJ741" s="560">
        <v>0</v>
      </c>
      <c r="BK741" s="560">
        <v>0</v>
      </c>
      <c r="BL741" s="560">
        <v>0</v>
      </c>
      <c r="BM741" s="560">
        <v>0</v>
      </c>
      <c r="BN741" s="550" t="s">
        <v>4490</v>
      </c>
      <c r="BO741" s="551">
        <v>0</v>
      </c>
      <c r="BP741" s="519">
        <v>0</v>
      </c>
      <c r="BQ741" s="553">
        <v>1</v>
      </c>
      <c r="BR741" s="552">
        <v>1</v>
      </c>
      <c r="BS741" s="552">
        <v>1</v>
      </c>
      <c r="BT741" s="552">
        <v>1</v>
      </c>
      <c r="BU741" s="529">
        <v>0</v>
      </c>
      <c r="BV741" s="519">
        <v>0</v>
      </c>
      <c r="BW741" s="519">
        <v>0</v>
      </c>
      <c r="BX741" s="519">
        <v>0</v>
      </c>
      <c r="BY741" s="519">
        <v>0</v>
      </c>
      <c r="BZ741" s="519">
        <v>0</v>
      </c>
      <c r="CA741" s="519">
        <v>0</v>
      </c>
      <c r="CB741" s="519">
        <v>0</v>
      </c>
      <c r="CC741" s="519">
        <v>0</v>
      </c>
      <c r="CD741" s="519">
        <v>0</v>
      </c>
      <c r="CE741" s="519">
        <v>0</v>
      </c>
      <c r="CF741" s="519">
        <v>0</v>
      </c>
      <c r="CG741" s="519">
        <v>0</v>
      </c>
      <c r="CH741" s="519">
        <v>0</v>
      </c>
      <c r="CI741" s="519">
        <v>0</v>
      </c>
      <c r="CJ741" s="519">
        <v>0</v>
      </c>
      <c r="CK741" s="623">
        <f t="shared" si="11"/>
        <v>4</v>
      </c>
      <c r="CL741" s="554">
        <v>4</v>
      </c>
      <c r="CM741" s="554">
        <v>4</v>
      </c>
      <c r="CN741" s="554">
        <v>4</v>
      </c>
      <c r="CO741" s="524">
        <v>9</v>
      </c>
      <c r="CP741" s="524" t="s">
        <v>1938</v>
      </c>
      <c r="CQ741" s="525" t="s">
        <v>4965</v>
      </c>
      <c r="CR741" s="584" t="s">
        <v>4965</v>
      </c>
      <c r="CS741" s="527" t="s">
        <v>4965</v>
      </c>
      <c r="CT741" s="527" t="s">
        <v>4965</v>
      </c>
      <c r="CU741" s="527" t="s">
        <v>4965</v>
      </c>
    </row>
    <row r="742" spans="1:99" s="71" customFormat="1" ht="12" customHeight="1" x14ac:dyDescent="0.2">
      <c r="A742" s="577" t="s">
        <v>1460</v>
      </c>
      <c r="B742" s="558" t="s">
        <v>3598</v>
      </c>
      <c r="C742" s="558" t="s">
        <v>1432</v>
      </c>
      <c r="D742" s="558" t="s">
        <v>1432</v>
      </c>
      <c r="E742" s="560" t="s">
        <v>1639</v>
      </c>
      <c r="F742" s="558" t="s">
        <v>1432</v>
      </c>
      <c r="G742" s="558" t="s">
        <v>5046</v>
      </c>
      <c r="H742" s="558" t="s">
        <v>3875</v>
      </c>
      <c r="I742" s="558" t="s">
        <v>1640</v>
      </c>
      <c r="J742" s="558">
        <v>528454</v>
      </c>
      <c r="K742" s="558">
        <v>173134</v>
      </c>
      <c r="L742" s="512" t="s">
        <v>3083</v>
      </c>
      <c r="M742" s="562" t="s">
        <v>1432</v>
      </c>
      <c r="N742" s="562" t="s">
        <v>1432</v>
      </c>
      <c r="O742" s="558">
        <v>0</v>
      </c>
      <c r="P742" s="558">
        <v>1</v>
      </c>
      <c r="Q742" s="563">
        <v>1</v>
      </c>
      <c r="R742" s="558" t="s">
        <v>5153</v>
      </c>
      <c r="S742" s="558" t="s">
        <v>1438</v>
      </c>
      <c r="T742" s="562" t="s">
        <v>1706</v>
      </c>
      <c r="U742" s="561">
        <v>41718</v>
      </c>
      <c r="V742" s="561"/>
      <c r="W742" s="558" t="s">
        <v>1439</v>
      </c>
      <c r="X742" s="562" t="s">
        <v>1432</v>
      </c>
      <c r="Y742" s="558" t="s">
        <v>1442</v>
      </c>
      <c r="Z742" s="558" t="s">
        <v>4694</v>
      </c>
      <c r="AA742" s="558" t="s">
        <v>1444</v>
      </c>
      <c r="AB742" s="558" t="s">
        <v>2713</v>
      </c>
      <c r="AC742" s="576">
        <v>0.01</v>
      </c>
      <c r="AD742" s="578" t="s">
        <v>1432</v>
      </c>
      <c r="AE742" s="578"/>
      <c r="AF742" s="579"/>
      <c r="AG742" s="517" t="s">
        <v>3063</v>
      </c>
      <c r="AH742" s="560" t="s">
        <v>1445</v>
      </c>
      <c r="AI742" s="587"/>
      <c r="AJ742" s="560">
        <v>0</v>
      </c>
      <c r="AK742" s="560">
        <v>0</v>
      </c>
      <c r="AL742" s="560">
        <v>0</v>
      </c>
      <c r="AM742" s="560">
        <v>0</v>
      </c>
      <c r="AN742" s="560">
        <v>1</v>
      </c>
      <c r="AO742" s="560">
        <v>0</v>
      </c>
      <c r="AP742" s="560">
        <v>0</v>
      </c>
      <c r="AQ742" s="560">
        <v>0</v>
      </c>
      <c r="AR742" s="560">
        <v>0</v>
      </c>
      <c r="AS742" s="560">
        <v>0</v>
      </c>
      <c r="AT742" s="560">
        <v>0</v>
      </c>
      <c r="AU742" s="560">
        <v>1</v>
      </c>
      <c r="AV742" s="560">
        <v>0</v>
      </c>
      <c r="AW742" s="560">
        <v>0</v>
      </c>
      <c r="AX742" s="560">
        <v>0</v>
      </c>
      <c r="AY742" s="560">
        <v>0</v>
      </c>
      <c r="AZ742" s="560">
        <v>0</v>
      </c>
      <c r="BA742" s="560">
        <v>0</v>
      </c>
      <c r="BB742" s="560">
        <v>0</v>
      </c>
      <c r="BC742" s="560">
        <v>0</v>
      </c>
      <c r="BD742" s="560">
        <v>0</v>
      </c>
      <c r="BE742" s="560">
        <v>0</v>
      </c>
      <c r="BF742" s="560">
        <v>0</v>
      </c>
      <c r="BG742" s="560">
        <v>0</v>
      </c>
      <c r="BH742" s="560">
        <v>0</v>
      </c>
      <c r="BI742" s="560">
        <v>0</v>
      </c>
      <c r="BJ742" s="560">
        <v>0</v>
      </c>
      <c r="BK742" s="560">
        <v>0</v>
      </c>
      <c r="BL742" s="560">
        <v>0</v>
      </c>
      <c r="BM742" s="560">
        <v>0</v>
      </c>
      <c r="BN742" s="550" t="s">
        <v>4490</v>
      </c>
      <c r="BO742" s="551">
        <v>0</v>
      </c>
      <c r="BP742" s="519">
        <v>0</v>
      </c>
      <c r="BQ742" s="553">
        <v>0.25</v>
      </c>
      <c r="BR742" s="552">
        <v>0.25</v>
      </c>
      <c r="BS742" s="552">
        <v>0.25</v>
      </c>
      <c r="BT742" s="552">
        <v>0.25</v>
      </c>
      <c r="BU742" s="529">
        <v>0</v>
      </c>
      <c r="BV742" s="519">
        <v>0</v>
      </c>
      <c r="BW742" s="519">
        <v>0</v>
      </c>
      <c r="BX742" s="519">
        <v>0</v>
      </c>
      <c r="BY742" s="519">
        <v>0</v>
      </c>
      <c r="BZ742" s="519">
        <v>0</v>
      </c>
      <c r="CA742" s="519">
        <v>0</v>
      </c>
      <c r="CB742" s="519">
        <v>0</v>
      </c>
      <c r="CC742" s="519">
        <v>0</v>
      </c>
      <c r="CD742" s="519">
        <v>0</v>
      </c>
      <c r="CE742" s="519">
        <v>0</v>
      </c>
      <c r="CF742" s="519">
        <v>0</v>
      </c>
      <c r="CG742" s="519">
        <v>0</v>
      </c>
      <c r="CH742" s="519">
        <v>0</v>
      </c>
      <c r="CI742" s="519">
        <v>0</v>
      </c>
      <c r="CJ742" s="519">
        <v>0</v>
      </c>
      <c r="CK742" s="623">
        <f t="shared" si="11"/>
        <v>1</v>
      </c>
      <c r="CL742" s="554">
        <v>1</v>
      </c>
      <c r="CM742" s="554">
        <v>1</v>
      </c>
      <c r="CN742" s="554">
        <v>1</v>
      </c>
      <c r="CO742" s="524">
        <v>4</v>
      </c>
      <c r="CP742" s="726"/>
      <c r="CQ742" s="525" t="s">
        <v>4965</v>
      </c>
      <c r="CR742" s="584" t="s">
        <v>4965</v>
      </c>
      <c r="CS742" s="527" t="s">
        <v>4965</v>
      </c>
      <c r="CT742" s="527" t="s">
        <v>4965</v>
      </c>
      <c r="CU742" s="527" t="s">
        <v>4965</v>
      </c>
    </row>
    <row r="743" spans="1:99" s="71" customFormat="1" ht="12" customHeight="1" x14ac:dyDescent="0.2">
      <c r="A743" s="577" t="s">
        <v>1460</v>
      </c>
      <c r="B743" s="558" t="s">
        <v>3599</v>
      </c>
      <c r="C743" s="558" t="s">
        <v>1432</v>
      </c>
      <c r="D743" s="558" t="s">
        <v>1432</v>
      </c>
      <c r="E743" s="560" t="s">
        <v>3600</v>
      </c>
      <c r="F743" s="558" t="s">
        <v>1432</v>
      </c>
      <c r="G743" s="558" t="s">
        <v>5046</v>
      </c>
      <c r="H743" s="558" t="s">
        <v>3875</v>
      </c>
      <c r="I743" s="558" t="s">
        <v>1640</v>
      </c>
      <c r="J743" s="558">
        <v>528444</v>
      </c>
      <c r="K743" s="558">
        <v>173124</v>
      </c>
      <c r="L743" s="512" t="s">
        <v>3083</v>
      </c>
      <c r="M743" s="562" t="s">
        <v>1432</v>
      </c>
      <c r="N743" s="562" t="s">
        <v>1432</v>
      </c>
      <c r="O743" s="558">
        <v>0</v>
      </c>
      <c r="P743" s="558">
        <v>1</v>
      </c>
      <c r="Q743" s="563">
        <v>1</v>
      </c>
      <c r="R743" s="558" t="s">
        <v>3601</v>
      </c>
      <c r="S743" s="558" t="s">
        <v>3187</v>
      </c>
      <c r="T743" s="562" t="s">
        <v>4985</v>
      </c>
      <c r="U743" s="561">
        <v>41645</v>
      </c>
      <c r="V743" s="561"/>
      <c r="W743" s="558" t="s">
        <v>1439</v>
      </c>
      <c r="X743" s="562" t="s">
        <v>1432</v>
      </c>
      <c r="Y743" s="558" t="s">
        <v>1442</v>
      </c>
      <c r="Z743" s="558" t="s">
        <v>3893</v>
      </c>
      <c r="AA743" s="558" t="s">
        <v>1444</v>
      </c>
      <c r="AB743" s="558" t="s">
        <v>4720</v>
      </c>
      <c r="AC743" s="576">
        <v>3.0000000000000001E-3</v>
      </c>
      <c r="AD743" s="578" t="s">
        <v>1432</v>
      </c>
      <c r="AE743" s="578"/>
      <c r="AF743" s="579"/>
      <c r="AG743" s="517" t="s">
        <v>3063</v>
      </c>
      <c r="AH743" s="560" t="s">
        <v>1445</v>
      </c>
      <c r="AI743" s="587"/>
      <c r="AJ743" s="560">
        <v>0</v>
      </c>
      <c r="AK743" s="560">
        <v>0</v>
      </c>
      <c r="AL743" s="560">
        <v>0</v>
      </c>
      <c r="AM743" s="560">
        <v>1</v>
      </c>
      <c r="AN743" s="560">
        <v>0</v>
      </c>
      <c r="AO743" s="560">
        <v>0</v>
      </c>
      <c r="AP743" s="560">
        <v>0</v>
      </c>
      <c r="AQ743" s="560">
        <v>0</v>
      </c>
      <c r="AR743" s="560">
        <v>0</v>
      </c>
      <c r="AS743" s="560">
        <v>0</v>
      </c>
      <c r="AT743" s="560">
        <v>1</v>
      </c>
      <c r="AU743" s="560">
        <v>0</v>
      </c>
      <c r="AV743" s="560">
        <v>0</v>
      </c>
      <c r="AW743" s="560">
        <v>0</v>
      </c>
      <c r="AX743" s="560">
        <v>0</v>
      </c>
      <c r="AY743" s="560">
        <v>0</v>
      </c>
      <c r="AZ743" s="560">
        <v>0</v>
      </c>
      <c r="BA743" s="560">
        <v>0</v>
      </c>
      <c r="BB743" s="560">
        <v>0</v>
      </c>
      <c r="BC743" s="560">
        <v>0</v>
      </c>
      <c r="BD743" s="560">
        <v>0</v>
      </c>
      <c r="BE743" s="560">
        <v>0</v>
      </c>
      <c r="BF743" s="560">
        <v>0</v>
      </c>
      <c r="BG743" s="560">
        <v>0</v>
      </c>
      <c r="BH743" s="560">
        <v>0</v>
      </c>
      <c r="BI743" s="560">
        <v>0</v>
      </c>
      <c r="BJ743" s="560">
        <v>0</v>
      </c>
      <c r="BK743" s="560">
        <v>0</v>
      </c>
      <c r="BL743" s="560">
        <v>0</v>
      </c>
      <c r="BM743" s="560">
        <v>0</v>
      </c>
      <c r="BN743" s="550" t="s">
        <v>4490</v>
      </c>
      <c r="BO743" s="551">
        <v>0</v>
      </c>
      <c r="BP743" s="519">
        <v>0</v>
      </c>
      <c r="BQ743" s="553">
        <v>0.25</v>
      </c>
      <c r="BR743" s="552">
        <v>0.25</v>
      </c>
      <c r="BS743" s="552">
        <v>0.25</v>
      </c>
      <c r="BT743" s="552">
        <v>0.25</v>
      </c>
      <c r="BU743" s="529">
        <v>0</v>
      </c>
      <c r="BV743" s="519">
        <v>0</v>
      </c>
      <c r="BW743" s="519">
        <v>0</v>
      </c>
      <c r="BX743" s="519">
        <v>0</v>
      </c>
      <c r="BY743" s="519">
        <v>0</v>
      </c>
      <c r="BZ743" s="519">
        <v>0</v>
      </c>
      <c r="CA743" s="519">
        <v>0</v>
      </c>
      <c r="CB743" s="519">
        <v>0</v>
      </c>
      <c r="CC743" s="519">
        <v>0</v>
      </c>
      <c r="CD743" s="519">
        <v>0</v>
      </c>
      <c r="CE743" s="519">
        <v>0</v>
      </c>
      <c r="CF743" s="519">
        <v>0</v>
      </c>
      <c r="CG743" s="519">
        <v>0</v>
      </c>
      <c r="CH743" s="519">
        <v>0</v>
      </c>
      <c r="CI743" s="519">
        <v>0</v>
      </c>
      <c r="CJ743" s="519">
        <v>0</v>
      </c>
      <c r="CK743" s="623">
        <f t="shared" si="11"/>
        <v>1</v>
      </c>
      <c r="CL743" s="554">
        <v>1</v>
      </c>
      <c r="CM743" s="554">
        <v>1</v>
      </c>
      <c r="CN743" s="554">
        <v>1</v>
      </c>
      <c r="CO743" s="524">
        <v>9</v>
      </c>
      <c r="CP743" s="726"/>
      <c r="CQ743" s="525" t="s">
        <v>4965</v>
      </c>
      <c r="CR743" s="584" t="s">
        <v>4965</v>
      </c>
      <c r="CS743" s="527" t="s">
        <v>4965</v>
      </c>
      <c r="CT743" s="527" t="s">
        <v>4965</v>
      </c>
      <c r="CU743" s="527" t="s">
        <v>4965</v>
      </c>
    </row>
    <row r="744" spans="1:99" s="71" customFormat="1" ht="12" customHeight="1" x14ac:dyDescent="0.2">
      <c r="A744" s="577" t="s">
        <v>1460</v>
      </c>
      <c r="B744" s="558" t="s">
        <v>951</v>
      </c>
      <c r="C744" s="558" t="s">
        <v>1432</v>
      </c>
      <c r="D744" s="558" t="s">
        <v>1432</v>
      </c>
      <c r="E744" s="560" t="s">
        <v>1432</v>
      </c>
      <c r="F744" s="558" t="s">
        <v>3297</v>
      </c>
      <c r="G744" s="558" t="s">
        <v>1434</v>
      </c>
      <c r="H744" s="558" t="s">
        <v>1435</v>
      </c>
      <c r="I744" s="558" t="s">
        <v>2843</v>
      </c>
      <c r="J744" s="558">
        <v>527092</v>
      </c>
      <c r="K744" s="558">
        <v>170946</v>
      </c>
      <c r="L744" s="512" t="s">
        <v>3069</v>
      </c>
      <c r="M744" s="562" t="s">
        <v>1432</v>
      </c>
      <c r="N744" s="562" t="s">
        <v>1432</v>
      </c>
      <c r="O744" s="558">
        <v>0</v>
      </c>
      <c r="P744" s="558">
        <v>1</v>
      </c>
      <c r="Q744" s="563">
        <v>1</v>
      </c>
      <c r="R744" s="558" t="s">
        <v>952</v>
      </c>
      <c r="S744" s="558" t="s">
        <v>1438</v>
      </c>
      <c r="T744" s="562" t="s">
        <v>953</v>
      </c>
      <c r="U744" s="561">
        <v>41697</v>
      </c>
      <c r="V744" s="561"/>
      <c r="W744" s="558" t="s">
        <v>1439</v>
      </c>
      <c r="X744" s="562" t="s">
        <v>1432</v>
      </c>
      <c r="Y744" s="558" t="s">
        <v>1442</v>
      </c>
      <c r="Z744" s="558" t="s">
        <v>3893</v>
      </c>
      <c r="AA744" s="558" t="s">
        <v>1444</v>
      </c>
      <c r="AB744" s="558" t="s">
        <v>1136</v>
      </c>
      <c r="AC744" s="576">
        <v>4.0000000000000001E-3</v>
      </c>
      <c r="AD744" s="578" t="s">
        <v>1432</v>
      </c>
      <c r="AE744" s="578"/>
      <c r="AF744" s="579"/>
      <c r="AG744" s="517" t="s">
        <v>3063</v>
      </c>
      <c r="AH744" s="560" t="s">
        <v>1445</v>
      </c>
      <c r="AI744" s="560">
        <v>0</v>
      </c>
      <c r="AJ744" s="560">
        <v>0</v>
      </c>
      <c r="AK744" s="560">
        <v>0</v>
      </c>
      <c r="AL744" s="560">
        <v>0</v>
      </c>
      <c r="AM744" s="560">
        <v>1</v>
      </c>
      <c r="AN744" s="560">
        <v>0</v>
      </c>
      <c r="AO744" s="560">
        <v>0</v>
      </c>
      <c r="AP744" s="560">
        <v>0</v>
      </c>
      <c r="AQ744" s="560">
        <v>0</v>
      </c>
      <c r="AR744" s="560">
        <v>0</v>
      </c>
      <c r="AS744" s="560">
        <v>0</v>
      </c>
      <c r="AT744" s="560">
        <v>1</v>
      </c>
      <c r="AU744" s="560">
        <v>0</v>
      </c>
      <c r="AV744" s="560">
        <v>0</v>
      </c>
      <c r="AW744" s="560">
        <v>0</v>
      </c>
      <c r="AX744" s="560">
        <v>0</v>
      </c>
      <c r="AY744" s="560">
        <v>0</v>
      </c>
      <c r="AZ744" s="560">
        <v>0</v>
      </c>
      <c r="BA744" s="560">
        <v>0</v>
      </c>
      <c r="BB744" s="560">
        <v>0</v>
      </c>
      <c r="BC744" s="560">
        <v>0</v>
      </c>
      <c r="BD744" s="560">
        <v>0</v>
      </c>
      <c r="BE744" s="560">
        <v>0</v>
      </c>
      <c r="BF744" s="560">
        <v>0</v>
      </c>
      <c r="BG744" s="560">
        <v>0</v>
      </c>
      <c r="BH744" s="560">
        <v>0</v>
      </c>
      <c r="BI744" s="560">
        <v>0</v>
      </c>
      <c r="BJ744" s="560">
        <v>0</v>
      </c>
      <c r="BK744" s="560">
        <v>0</v>
      </c>
      <c r="BL744" s="560">
        <v>0</v>
      </c>
      <c r="BM744" s="560">
        <v>0</v>
      </c>
      <c r="BN744" s="550" t="s">
        <v>4490</v>
      </c>
      <c r="BO744" s="551">
        <v>0</v>
      </c>
      <c r="BP744" s="519">
        <v>0</v>
      </c>
      <c r="BQ744" s="553">
        <v>0.25</v>
      </c>
      <c r="BR744" s="552">
        <v>0.25</v>
      </c>
      <c r="BS744" s="552">
        <v>0.25</v>
      </c>
      <c r="BT744" s="552">
        <v>0.25</v>
      </c>
      <c r="BU744" s="529">
        <v>0</v>
      </c>
      <c r="BV744" s="519">
        <v>0</v>
      </c>
      <c r="BW744" s="519">
        <v>0</v>
      </c>
      <c r="BX744" s="519">
        <v>0</v>
      </c>
      <c r="BY744" s="519">
        <v>0</v>
      </c>
      <c r="BZ744" s="519">
        <v>0</v>
      </c>
      <c r="CA744" s="519">
        <v>0</v>
      </c>
      <c r="CB744" s="519">
        <v>0</v>
      </c>
      <c r="CC744" s="519">
        <v>0</v>
      </c>
      <c r="CD744" s="519">
        <v>0</v>
      </c>
      <c r="CE744" s="519">
        <v>0</v>
      </c>
      <c r="CF744" s="519">
        <v>0</v>
      </c>
      <c r="CG744" s="519">
        <v>0</v>
      </c>
      <c r="CH744" s="519">
        <v>0</v>
      </c>
      <c r="CI744" s="519">
        <v>0</v>
      </c>
      <c r="CJ744" s="519">
        <v>0</v>
      </c>
      <c r="CK744" s="623">
        <f t="shared" si="11"/>
        <v>1</v>
      </c>
      <c r="CL744" s="554">
        <v>1</v>
      </c>
      <c r="CM744" s="554">
        <v>1</v>
      </c>
      <c r="CN744" s="554">
        <v>1</v>
      </c>
      <c r="CO744" s="524">
        <v>9</v>
      </c>
      <c r="CP744" s="524" t="s">
        <v>1938</v>
      </c>
      <c r="CQ744" s="525" t="s">
        <v>4965</v>
      </c>
      <c r="CR744" s="584" t="s">
        <v>4965</v>
      </c>
      <c r="CS744" s="527" t="s">
        <v>4965</v>
      </c>
      <c r="CT744" s="527" t="s">
        <v>4965</v>
      </c>
      <c r="CU744" s="527" t="s">
        <v>4965</v>
      </c>
    </row>
    <row r="745" spans="1:99" s="71" customFormat="1" ht="12" customHeight="1" x14ac:dyDescent="0.2">
      <c r="A745" s="577" t="s">
        <v>1460</v>
      </c>
      <c r="B745" s="558" t="s">
        <v>1837</v>
      </c>
      <c r="C745" s="558" t="s">
        <v>1432</v>
      </c>
      <c r="D745" s="558" t="s">
        <v>1432</v>
      </c>
      <c r="E745" s="560" t="s">
        <v>1432</v>
      </c>
      <c r="F745" s="558" t="s">
        <v>1838</v>
      </c>
      <c r="G745" s="558" t="s">
        <v>1398</v>
      </c>
      <c r="H745" s="558" t="s">
        <v>1458</v>
      </c>
      <c r="I745" s="558" t="s">
        <v>1839</v>
      </c>
      <c r="J745" s="558">
        <v>524904</v>
      </c>
      <c r="K745" s="558">
        <v>174595</v>
      </c>
      <c r="L745" s="512" t="s">
        <v>3079</v>
      </c>
      <c r="M745" s="562" t="s">
        <v>1432</v>
      </c>
      <c r="N745" s="562" t="s">
        <v>1432</v>
      </c>
      <c r="O745" s="558">
        <v>1</v>
      </c>
      <c r="P745" s="558">
        <v>5</v>
      </c>
      <c r="Q745" s="563">
        <v>4</v>
      </c>
      <c r="R745" s="558" t="s">
        <v>1840</v>
      </c>
      <c r="S745" s="558" t="s">
        <v>1438</v>
      </c>
      <c r="T745" s="562" t="s">
        <v>1841</v>
      </c>
      <c r="U745" s="561">
        <v>41661</v>
      </c>
      <c r="V745" s="561"/>
      <c r="W745" s="558" t="s">
        <v>1439</v>
      </c>
      <c r="X745" s="562" t="s">
        <v>1432</v>
      </c>
      <c r="Y745" s="558" t="s">
        <v>1442</v>
      </c>
      <c r="Z745" s="558" t="s">
        <v>4694</v>
      </c>
      <c r="AA745" s="558" t="s">
        <v>1444</v>
      </c>
      <c r="AB745" s="558" t="s">
        <v>2713</v>
      </c>
      <c r="AC745" s="576">
        <v>4.5999999999999999E-2</v>
      </c>
      <c r="AD745" s="578" t="s">
        <v>1432</v>
      </c>
      <c r="AE745" s="578"/>
      <c r="AF745" s="579"/>
      <c r="AG745" s="517" t="s">
        <v>3063</v>
      </c>
      <c r="AH745" s="560" t="s">
        <v>1445</v>
      </c>
      <c r="AI745" s="560">
        <v>0</v>
      </c>
      <c r="AJ745" s="560">
        <v>0</v>
      </c>
      <c r="AK745" s="560">
        <v>0</v>
      </c>
      <c r="AL745" s="560">
        <v>1</v>
      </c>
      <c r="AM745" s="560">
        <v>0</v>
      </c>
      <c r="AN745" s="560">
        <v>2</v>
      </c>
      <c r="AO745" s="560">
        <v>1</v>
      </c>
      <c r="AP745" s="560">
        <v>0</v>
      </c>
      <c r="AQ745" s="560">
        <v>0</v>
      </c>
      <c r="AR745" s="560">
        <v>0</v>
      </c>
      <c r="AS745" s="560">
        <v>1</v>
      </c>
      <c r="AT745" s="560">
        <v>0</v>
      </c>
      <c r="AU745" s="560">
        <v>2</v>
      </c>
      <c r="AV745" s="560">
        <v>1</v>
      </c>
      <c r="AW745" s="560">
        <v>0</v>
      </c>
      <c r="AX745" s="560">
        <v>0</v>
      </c>
      <c r="AY745" s="560">
        <v>0</v>
      </c>
      <c r="AZ745" s="560">
        <v>0</v>
      </c>
      <c r="BA745" s="560">
        <v>0</v>
      </c>
      <c r="BB745" s="560">
        <v>0</v>
      </c>
      <c r="BC745" s="560">
        <v>0</v>
      </c>
      <c r="BD745" s="560">
        <v>0</v>
      </c>
      <c r="BE745" s="560">
        <v>0</v>
      </c>
      <c r="BF745" s="560">
        <v>0</v>
      </c>
      <c r="BG745" s="560">
        <v>0</v>
      </c>
      <c r="BH745" s="560">
        <v>0</v>
      </c>
      <c r="BI745" s="560">
        <v>0</v>
      </c>
      <c r="BJ745" s="560">
        <v>0</v>
      </c>
      <c r="BK745" s="560">
        <v>0</v>
      </c>
      <c r="BL745" s="560">
        <v>0</v>
      </c>
      <c r="BM745" s="560">
        <v>0</v>
      </c>
      <c r="BN745" s="550" t="s">
        <v>4491</v>
      </c>
      <c r="BO745" s="551">
        <v>0</v>
      </c>
      <c r="BP745" s="519">
        <v>0</v>
      </c>
      <c r="BQ745" s="553">
        <v>4</v>
      </c>
      <c r="BR745" s="519">
        <v>0</v>
      </c>
      <c r="BS745" s="519">
        <v>0</v>
      </c>
      <c r="BT745" s="519">
        <v>0</v>
      </c>
      <c r="BU745" s="529">
        <v>0</v>
      </c>
      <c r="BV745" s="519">
        <v>0</v>
      </c>
      <c r="BW745" s="519">
        <v>0</v>
      </c>
      <c r="BX745" s="519">
        <v>0</v>
      </c>
      <c r="BY745" s="519">
        <v>0</v>
      </c>
      <c r="BZ745" s="519">
        <v>0</v>
      </c>
      <c r="CA745" s="519">
        <v>0</v>
      </c>
      <c r="CB745" s="519">
        <v>0</v>
      </c>
      <c r="CC745" s="519">
        <v>0</v>
      </c>
      <c r="CD745" s="519">
        <v>0</v>
      </c>
      <c r="CE745" s="519">
        <v>0</v>
      </c>
      <c r="CF745" s="519">
        <v>0</v>
      </c>
      <c r="CG745" s="519">
        <v>0</v>
      </c>
      <c r="CH745" s="519">
        <v>0</v>
      </c>
      <c r="CI745" s="519">
        <v>0</v>
      </c>
      <c r="CJ745" s="519">
        <v>0</v>
      </c>
      <c r="CK745" s="623">
        <f t="shared" si="11"/>
        <v>4</v>
      </c>
      <c r="CL745" s="554">
        <v>4</v>
      </c>
      <c r="CM745" s="554">
        <v>4</v>
      </c>
      <c r="CN745" s="554">
        <v>4</v>
      </c>
      <c r="CO745" s="524">
        <v>4</v>
      </c>
      <c r="CP745" s="726"/>
      <c r="CQ745" s="525" t="s">
        <v>4965</v>
      </c>
      <c r="CR745" s="584" t="s">
        <v>4965</v>
      </c>
      <c r="CS745" s="527" t="s">
        <v>4965</v>
      </c>
      <c r="CT745" s="527" t="s">
        <v>4965</v>
      </c>
      <c r="CU745" s="527" t="s">
        <v>4965</v>
      </c>
    </row>
    <row r="746" spans="1:99" s="71" customFormat="1" ht="12" customHeight="1" x14ac:dyDescent="0.2">
      <c r="A746" s="577" t="s">
        <v>1460</v>
      </c>
      <c r="B746" s="558" t="s">
        <v>1842</v>
      </c>
      <c r="C746" s="558" t="s">
        <v>1432</v>
      </c>
      <c r="D746" s="558" t="s">
        <v>1432</v>
      </c>
      <c r="E746" s="560" t="s">
        <v>1432</v>
      </c>
      <c r="F746" s="558" t="s">
        <v>3297</v>
      </c>
      <c r="G746" s="558" t="s">
        <v>1434</v>
      </c>
      <c r="H746" s="558" t="s">
        <v>1435</v>
      </c>
      <c r="I746" s="558" t="s">
        <v>2843</v>
      </c>
      <c r="J746" s="558">
        <v>527092</v>
      </c>
      <c r="K746" s="558">
        <v>170946</v>
      </c>
      <c r="L746" s="512" t="s">
        <v>3069</v>
      </c>
      <c r="M746" s="562" t="s">
        <v>1432</v>
      </c>
      <c r="N746" s="562" t="s">
        <v>1432</v>
      </c>
      <c r="O746" s="558">
        <v>0</v>
      </c>
      <c r="P746" s="558">
        <v>1</v>
      </c>
      <c r="Q746" s="563">
        <v>1</v>
      </c>
      <c r="R746" s="558" t="s">
        <v>1843</v>
      </c>
      <c r="S746" s="558" t="s">
        <v>1438</v>
      </c>
      <c r="T746" s="562" t="s">
        <v>798</v>
      </c>
      <c r="U746" s="561">
        <v>41628</v>
      </c>
      <c r="V746" s="561"/>
      <c r="W746" s="558" t="s">
        <v>1439</v>
      </c>
      <c r="X746" s="562" t="s">
        <v>1432</v>
      </c>
      <c r="Y746" s="558" t="s">
        <v>1442</v>
      </c>
      <c r="Z746" s="558" t="s">
        <v>3893</v>
      </c>
      <c r="AA746" s="558" t="s">
        <v>1444</v>
      </c>
      <c r="AB746" s="558" t="s">
        <v>3894</v>
      </c>
      <c r="AC746" s="576">
        <v>4.0000000000000001E-3</v>
      </c>
      <c r="AD746" s="578" t="s">
        <v>1432</v>
      </c>
      <c r="AE746" s="578"/>
      <c r="AF746" s="579"/>
      <c r="AG746" s="517" t="s">
        <v>3063</v>
      </c>
      <c r="AH746" s="560" t="s">
        <v>1445</v>
      </c>
      <c r="AI746" s="560">
        <v>0</v>
      </c>
      <c r="AJ746" s="560">
        <v>0</v>
      </c>
      <c r="AK746" s="560">
        <v>0</v>
      </c>
      <c r="AL746" s="560">
        <v>0</v>
      </c>
      <c r="AM746" s="560">
        <v>1</v>
      </c>
      <c r="AN746" s="560">
        <v>0</v>
      </c>
      <c r="AO746" s="560">
        <v>0</v>
      </c>
      <c r="AP746" s="560">
        <v>0</v>
      </c>
      <c r="AQ746" s="560">
        <v>0</v>
      </c>
      <c r="AR746" s="560">
        <v>0</v>
      </c>
      <c r="AS746" s="560">
        <v>0</v>
      </c>
      <c r="AT746" s="560">
        <v>1</v>
      </c>
      <c r="AU746" s="560">
        <v>0</v>
      </c>
      <c r="AV746" s="560">
        <v>0</v>
      </c>
      <c r="AW746" s="560">
        <v>0</v>
      </c>
      <c r="AX746" s="560">
        <v>0</v>
      </c>
      <c r="AY746" s="560">
        <v>0</v>
      </c>
      <c r="AZ746" s="560">
        <v>0</v>
      </c>
      <c r="BA746" s="560">
        <v>0</v>
      </c>
      <c r="BB746" s="560">
        <v>0</v>
      </c>
      <c r="BC746" s="560">
        <v>0</v>
      </c>
      <c r="BD746" s="560">
        <v>0</v>
      </c>
      <c r="BE746" s="560">
        <v>0</v>
      </c>
      <c r="BF746" s="560">
        <v>0</v>
      </c>
      <c r="BG746" s="560">
        <v>0</v>
      </c>
      <c r="BH746" s="560">
        <v>0</v>
      </c>
      <c r="BI746" s="560">
        <v>0</v>
      </c>
      <c r="BJ746" s="560">
        <v>0</v>
      </c>
      <c r="BK746" s="560">
        <v>0</v>
      </c>
      <c r="BL746" s="560">
        <v>0</v>
      </c>
      <c r="BM746" s="560">
        <v>0</v>
      </c>
      <c r="BN746" s="550" t="s">
        <v>4490</v>
      </c>
      <c r="BO746" s="551">
        <v>0</v>
      </c>
      <c r="BP746" s="519">
        <v>0</v>
      </c>
      <c r="BQ746" s="553">
        <v>0.25</v>
      </c>
      <c r="BR746" s="552">
        <v>0.25</v>
      </c>
      <c r="BS746" s="552">
        <v>0.25</v>
      </c>
      <c r="BT746" s="552">
        <v>0.25</v>
      </c>
      <c r="BU746" s="529">
        <v>0</v>
      </c>
      <c r="BV746" s="519">
        <v>0</v>
      </c>
      <c r="BW746" s="519">
        <v>0</v>
      </c>
      <c r="BX746" s="519">
        <v>0</v>
      </c>
      <c r="BY746" s="519">
        <v>0</v>
      </c>
      <c r="BZ746" s="519">
        <v>0</v>
      </c>
      <c r="CA746" s="519">
        <v>0</v>
      </c>
      <c r="CB746" s="519">
        <v>0</v>
      </c>
      <c r="CC746" s="519">
        <v>0</v>
      </c>
      <c r="CD746" s="519">
        <v>0</v>
      </c>
      <c r="CE746" s="519">
        <v>0</v>
      </c>
      <c r="CF746" s="519">
        <v>0</v>
      </c>
      <c r="CG746" s="519">
        <v>0</v>
      </c>
      <c r="CH746" s="519">
        <v>0</v>
      </c>
      <c r="CI746" s="519">
        <v>0</v>
      </c>
      <c r="CJ746" s="519">
        <v>0</v>
      </c>
      <c r="CK746" s="623">
        <f t="shared" si="11"/>
        <v>1</v>
      </c>
      <c r="CL746" s="554">
        <v>1</v>
      </c>
      <c r="CM746" s="554">
        <v>1</v>
      </c>
      <c r="CN746" s="554">
        <v>1</v>
      </c>
      <c r="CO746" s="524">
        <v>9</v>
      </c>
      <c r="CP746" s="524" t="s">
        <v>1938</v>
      </c>
      <c r="CQ746" s="525" t="s">
        <v>4965</v>
      </c>
      <c r="CR746" s="584" t="s">
        <v>4965</v>
      </c>
      <c r="CS746" s="527" t="s">
        <v>4965</v>
      </c>
      <c r="CT746" s="527" t="s">
        <v>4965</v>
      </c>
      <c r="CU746" s="527" t="s">
        <v>4965</v>
      </c>
    </row>
    <row r="747" spans="1:99" s="71" customFormat="1" ht="12" customHeight="1" x14ac:dyDescent="0.2">
      <c r="A747" s="577" t="s">
        <v>1460</v>
      </c>
      <c r="B747" s="558" t="s">
        <v>1844</v>
      </c>
      <c r="C747" s="558" t="s">
        <v>1432</v>
      </c>
      <c r="D747" s="558" t="s">
        <v>1432</v>
      </c>
      <c r="E747" s="560" t="s">
        <v>1432</v>
      </c>
      <c r="F747" s="558" t="s">
        <v>1845</v>
      </c>
      <c r="G747" s="558" t="s">
        <v>4802</v>
      </c>
      <c r="H747" s="558" t="s">
        <v>1885</v>
      </c>
      <c r="I747" s="558" t="s">
        <v>1846</v>
      </c>
      <c r="J747" s="558">
        <v>525856</v>
      </c>
      <c r="K747" s="558">
        <v>173212</v>
      </c>
      <c r="L747" s="512" t="s">
        <v>3078</v>
      </c>
      <c r="M747" s="562" t="s">
        <v>1432</v>
      </c>
      <c r="N747" s="562" t="s">
        <v>1432</v>
      </c>
      <c r="O747" s="558">
        <v>0</v>
      </c>
      <c r="P747" s="558">
        <v>2</v>
      </c>
      <c r="Q747" s="563">
        <v>2</v>
      </c>
      <c r="R747" s="558" t="s">
        <v>1847</v>
      </c>
      <c r="S747" s="558" t="s">
        <v>1438</v>
      </c>
      <c r="T747" s="562" t="s">
        <v>740</v>
      </c>
      <c r="U747" s="561">
        <v>41661</v>
      </c>
      <c r="V747" s="561"/>
      <c r="W747" s="558" t="s">
        <v>1439</v>
      </c>
      <c r="X747" s="562" t="s">
        <v>1432</v>
      </c>
      <c r="Y747" s="558" t="s">
        <v>1442</v>
      </c>
      <c r="Z747" s="558" t="s">
        <v>4694</v>
      </c>
      <c r="AA747" s="558" t="s">
        <v>1444</v>
      </c>
      <c r="AB747" s="558" t="s">
        <v>2723</v>
      </c>
      <c r="AC747" s="576">
        <v>6.0000000000000001E-3</v>
      </c>
      <c r="AD747" s="578" t="s">
        <v>1432</v>
      </c>
      <c r="AE747" s="578"/>
      <c r="AF747" s="579"/>
      <c r="AG747" s="517" t="s">
        <v>3063</v>
      </c>
      <c r="AH747" s="560" t="s">
        <v>1445</v>
      </c>
      <c r="AI747" s="587"/>
      <c r="AJ747" s="560">
        <v>0</v>
      </c>
      <c r="AK747" s="560">
        <v>0</v>
      </c>
      <c r="AL747" s="560">
        <v>0</v>
      </c>
      <c r="AM747" s="560">
        <v>2</v>
      </c>
      <c r="AN747" s="560">
        <v>0</v>
      </c>
      <c r="AO747" s="560">
        <v>0</v>
      </c>
      <c r="AP747" s="560">
        <v>0</v>
      </c>
      <c r="AQ747" s="560">
        <v>0</v>
      </c>
      <c r="AR747" s="560">
        <v>0</v>
      </c>
      <c r="AS747" s="560">
        <v>0</v>
      </c>
      <c r="AT747" s="560">
        <v>2</v>
      </c>
      <c r="AU747" s="560">
        <v>0</v>
      </c>
      <c r="AV747" s="560">
        <v>0</v>
      </c>
      <c r="AW747" s="560">
        <v>0</v>
      </c>
      <c r="AX747" s="560">
        <v>0</v>
      </c>
      <c r="AY747" s="560">
        <v>0</v>
      </c>
      <c r="AZ747" s="560">
        <v>0</v>
      </c>
      <c r="BA747" s="560">
        <v>0</v>
      </c>
      <c r="BB747" s="560">
        <v>0</v>
      </c>
      <c r="BC747" s="560">
        <v>0</v>
      </c>
      <c r="BD747" s="560">
        <v>0</v>
      </c>
      <c r="BE747" s="560">
        <v>0</v>
      </c>
      <c r="BF747" s="560">
        <v>0</v>
      </c>
      <c r="BG747" s="560">
        <v>0</v>
      </c>
      <c r="BH747" s="560">
        <v>0</v>
      </c>
      <c r="BI747" s="560">
        <v>0</v>
      </c>
      <c r="BJ747" s="560">
        <v>0</v>
      </c>
      <c r="BK747" s="560">
        <v>0</v>
      </c>
      <c r="BL747" s="560">
        <v>0</v>
      </c>
      <c r="BM747" s="560">
        <v>0</v>
      </c>
      <c r="BN747" s="550" t="s">
        <v>4490</v>
      </c>
      <c r="BO747" s="551">
        <v>0</v>
      </c>
      <c r="BP747" s="519">
        <v>0</v>
      </c>
      <c r="BQ747" s="553">
        <v>0.5</v>
      </c>
      <c r="BR747" s="552">
        <v>0.5</v>
      </c>
      <c r="BS747" s="552">
        <v>0.5</v>
      </c>
      <c r="BT747" s="552">
        <v>0.5</v>
      </c>
      <c r="BU747" s="529">
        <v>0</v>
      </c>
      <c r="BV747" s="519">
        <v>0</v>
      </c>
      <c r="BW747" s="519">
        <v>0</v>
      </c>
      <c r="BX747" s="519">
        <v>0</v>
      </c>
      <c r="BY747" s="519">
        <v>0</v>
      </c>
      <c r="BZ747" s="519">
        <v>0</v>
      </c>
      <c r="CA747" s="519">
        <v>0</v>
      </c>
      <c r="CB747" s="519">
        <v>0</v>
      </c>
      <c r="CC747" s="519">
        <v>0</v>
      </c>
      <c r="CD747" s="519">
        <v>0</v>
      </c>
      <c r="CE747" s="519">
        <v>0</v>
      </c>
      <c r="CF747" s="519">
        <v>0</v>
      </c>
      <c r="CG747" s="519">
        <v>0</v>
      </c>
      <c r="CH747" s="519">
        <v>0</v>
      </c>
      <c r="CI747" s="519">
        <v>0</v>
      </c>
      <c r="CJ747" s="519">
        <v>0</v>
      </c>
      <c r="CK747" s="623">
        <f t="shared" si="11"/>
        <v>2</v>
      </c>
      <c r="CL747" s="554">
        <v>2</v>
      </c>
      <c r="CM747" s="554">
        <v>2</v>
      </c>
      <c r="CN747" s="554">
        <v>2</v>
      </c>
      <c r="CO747" s="524">
        <v>4</v>
      </c>
      <c r="CP747" s="726"/>
      <c r="CQ747" s="525" t="s">
        <v>4965</v>
      </c>
      <c r="CR747" s="584" t="s">
        <v>4965</v>
      </c>
      <c r="CS747" s="527" t="s">
        <v>4965</v>
      </c>
      <c r="CT747" s="527" t="s">
        <v>4965</v>
      </c>
      <c r="CU747" s="531" t="s">
        <v>1938</v>
      </c>
    </row>
    <row r="748" spans="1:99" s="71" customFormat="1" ht="12" customHeight="1" x14ac:dyDescent="0.2">
      <c r="A748" s="577" t="s">
        <v>1460</v>
      </c>
      <c r="B748" s="558" t="s">
        <v>1848</v>
      </c>
      <c r="C748" s="558" t="s">
        <v>1432</v>
      </c>
      <c r="D748" s="558" t="s">
        <v>1432</v>
      </c>
      <c r="E748" s="560" t="s">
        <v>1432</v>
      </c>
      <c r="F748" s="558" t="s">
        <v>1849</v>
      </c>
      <c r="G748" s="558" t="s">
        <v>1850</v>
      </c>
      <c r="H748" s="558" t="s">
        <v>2717</v>
      </c>
      <c r="I748" s="558" t="s">
        <v>1851</v>
      </c>
      <c r="J748" s="558">
        <v>527276</v>
      </c>
      <c r="K748" s="558">
        <v>174754</v>
      </c>
      <c r="L748" s="512" t="s">
        <v>3084</v>
      </c>
      <c r="M748" s="562" t="s">
        <v>1432</v>
      </c>
      <c r="N748" s="562" t="s">
        <v>1432</v>
      </c>
      <c r="O748" s="558">
        <v>0</v>
      </c>
      <c r="P748" s="558">
        <v>1</v>
      </c>
      <c r="Q748" s="563">
        <v>1</v>
      </c>
      <c r="R748" s="558" t="s">
        <v>1852</v>
      </c>
      <c r="S748" s="558" t="s">
        <v>1438</v>
      </c>
      <c r="T748" s="562" t="s">
        <v>798</v>
      </c>
      <c r="U748" s="561">
        <v>41639</v>
      </c>
      <c r="V748" s="561"/>
      <c r="W748" s="558" t="s">
        <v>1439</v>
      </c>
      <c r="X748" s="562" t="s">
        <v>1432</v>
      </c>
      <c r="Y748" s="558" t="s">
        <v>1442</v>
      </c>
      <c r="Z748" s="558" t="s">
        <v>1443</v>
      </c>
      <c r="AA748" s="558" t="s">
        <v>1444</v>
      </c>
      <c r="AB748" s="558" t="s">
        <v>2713</v>
      </c>
      <c r="AC748" s="576">
        <v>1.2E-2</v>
      </c>
      <c r="AD748" s="578" t="s">
        <v>1432</v>
      </c>
      <c r="AE748" s="578"/>
      <c r="AF748" s="579"/>
      <c r="AG748" s="517" t="s">
        <v>3063</v>
      </c>
      <c r="AH748" s="560" t="s">
        <v>1445</v>
      </c>
      <c r="AI748" s="587"/>
      <c r="AJ748" s="560">
        <v>0</v>
      </c>
      <c r="AK748" s="560">
        <v>1</v>
      </c>
      <c r="AL748" s="560">
        <v>0</v>
      </c>
      <c r="AM748" s="560">
        <v>0</v>
      </c>
      <c r="AN748" s="560">
        <v>0</v>
      </c>
      <c r="AO748" s="560">
        <v>0</v>
      </c>
      <c r="AP748" s="560">
        <v>1</v>
      </c>
      <c r="AQ748" s="560">
        <v>0</v>
      </c>
      <c r="AR748" s="560">
        <v>0</v>
      </c>
      <c r="AS748" s="560">
        <v>0</v>
      </c>
      <c r="AT748" s="560">
        <v>0</v>
      </c>
      <c r="AU748" s="560">
        <v>0</v>
      </c>
      <c r="AV748" s="560">
        <v>0</v>
      </c>
      <c r="AW748" s="560">
        <v>0</v>
      </c>
      <c r="AX748" s="560">
        <v>0</v>
      </c>
      <c r="AY748" s="560">
        <v>0</v>
      </c>
      <c r="AZ748" s="560">
        <v>0</v>
      </c>
      <c r="BA748" s="560">
        <v>0</v>
      </c>
      <c r="BB748" s="560">
        <v>0</v>
      </c>
      <c r="BC748" s="560">
        <v>0</v>
      </c>
      <c r="BD748" s="560">
        <v>1</v>
      </c>
      <c r="BE748" s="560">
        <v>0</v>
      </c>
      <c r="BF748" s="560">
        <v>0</v>
      </c>
      <c r="BG748" s="560">
        <v>0</v>
      </c>
      <c r="BH748" s="560">
        <v>0</v>
      </c>
      <c r="BI748" s="560">
        <v>0</v>
      </c>
      <c r="BJ748" s="560">
        <v>0</v>
      </c>
      <c r="BK748" s="560">
        <v>0</v>
      </c>
      <c r="BL748" s="560">
        <v>0</v>
      </c>
      <c r="BM748" s="560">
        <v>0</v>
      </c>
      <c r="BN748" s="550" t="s">
        <v>4490</v>
      </c>
      <c r="BO748" s="551">
        <v>0</v>
      </c>
      <c r="BP748" s="519">
        <v>0</v>
      </c>
      <c r="BQ748" s="553">
        <v>0.25</v>
      </c>
      <c r="BR748" s="552">
        <v>0.25</v>
      </c>
      <c r="BS748" s="552">
        <v>0.25</v>
      </c>
      <c r="BT748" s="552">
        <v>0.25</v>
      </c>
      <c r="BU748" s="529">
        <v>0</v>
      </c>
      <c r="BV748" s="519">
        <v>0</v>
      </c>
      <c r="BW748" s="519">
        <v>0</v>
      </c>
      <c r="BX748" s="519">
        <v>0</v>
      </c>
      <c r="BY748" s="519">
        <v>0</v>
      </c>
      <c r="BZ748" s="519">
        <v>0</v>
      </c>
      <c r="CA748" s="519">
        <v>0</v>
      </c>
      <c r="CB748" s="519">
        <v>0</v>
      </c>
      <c r="CC748" s="519">
        <v>0</v>
      </c>
      <c r="CD748" s="519">
        <v>0</v>
      </c>
      <c r="CE748" s="519">
        <v>0</v>
      </c>
      <c r="CF748" s="519">
        <v>0</v>
      </c>
      <c r="CG748" s="519">
        <v>0</v>
      </c>
      <c r="CH748" s="519">
        <v>0</v>
      </c>
      <c r="CI748" s="519">
        <v>0</v>
      </c>
      <c r="CJ748" s="519">
        <v>0</v>
      </c>
      <c r="CK748" s="623">
        <f t="shared" si="11"/>
        <v>1</v>
      </c>
      <c r="CL748" s="554">
        <v>1</v>
      </c>
      <c r="CM748" s="554">
        <v>1</v>
      </c>
      <c r="CN748" s="554">
        <v>1</v>
      </c>
      <c r="CO748" s="524">
        <v>4</v>
      </c>
      <c r="CP748" s="726"/>
      <c r="CQ748" s="525" t="s">
        <v>4965</v>
      </c>
      <c r="CR748" s="584" t="s">
        <v>4965</v>
      </c>
      <c r="CS748" s="527" t="s">
        <v>4965</v>
      </c>
      <c r="CT748" s="527" t="s">
        <v>4965</v>
      </c>
      <c r="CU748" s="527" t="s">
        <v>4965</v>
      </c>
    </row>
    <row r="749" spans="1:99" s="71" customFormat="1" ht="12" customHeight="1" x14ac:dyDescent="0.2">
      <c r="A749" s="577" t="s">
        <v>1460</v>
      </c>
      <c r="B749" s="558" t="s">
        <v>1853</v>
      </c>
      <c r="C749" s="558" t="s">
        <v>1432</v>
      </c>
      <c r="D749" s="558" t="s">
        <v>1432</v>
      </c>
      <c r="E749" s="560" t="s">
        <v>1432</v>
      </c>
      <c r="F749" s="558" t="s">
        <v>5038</v>
      </c>
      <c r="G749" s="558" t="s">
        <v>4802</v>
      </c>
      <c r="H749" s="558" t="s">
        <v>1885</v>
      </c>
      <c r="I749" s="558" t="s">
        <v>1854</v>
      </c>
      <c r="J749" s="558">
        <v>525984</v>
      </c>
      <c r="K749" s="558">
        <v>173043</v>
      </c>
      <c r="L749" s="512" t="s">
        <v>3078</v>
      </c>
      <c r="M749" s="562" t="s">
        <v>1432</v>
      </c>
      <c r="N749" s="562" t="s">
        <v>1432</v>
      </c>
      <c r="O749" s="558">
        <v>0</v>
      </c>
      <c r="P749" s="558">
        <v>1</v>
      </c>
      <c r="Q749" s="563">
        <v>1</v>
      </c>
      <c r="R749" s="558" t="s">
        <v>1855</v>
      </c>
      <c r="S749" s="558" t="s">
        <v>1389</v>
      </c>
      <c r="T749" s="562" t="s">
        <v>953</v>
      </c>
      <c r="U749" s="561">
        <v>41625</v>
      </c>
      <c r="V749" s="561"/>
      <c r="W749" s="558" t="s">
        <v>1439</v>
      </c>
      <c r="X749" s="562" t="s">
        <v>1432</v>
      </c>
      <c r="Y749" s="558" t="s">
        <v>1442</v>
      </c>
      <c r="Z749" s="558" t="s">
        <v>3893</v>
      </c>
      <c r="AA749" s="558" t="s">
        <v>1444</v>
      </c>
      <c r="AB749" s="558" t="s">
        <v>4720</v>
      </c>
      <c r="AC749" s="576">
        <v>8.0000000000000002E-3</v>
      </c>
      <c r="AD749" s="578" t="s">
        <v>1432</v>
      </c>
      <c r="AE749" s="578"/>
      <c r="AF749" s="579"/>
      <c r="AG749" s="517" t="s">
        <v>3063</v>
      </c>
      <c r="AH749" s="560" t="s">
        <v>1445</v>
      </c>
      <c r="AI749" s="560">
        <v>0</v>
      </c>
      <c r="AJ749" s="560">
        <v>0</v>
      </c>
      <c r="AK749" s="560">
        <v>0</v>
      </c>
      <c r="AL749" s="560">
        <v>0</v>
      </c>
      <c r="AM749" s="560">
        <v>0</v>
      </c>
      <c r="AN749" s="560">
        <v>1</v>
      </c>
      <c r="AO749" s="560">
        <v>0</v>
      </c>
      <c r="AP749" s="560">
        <v>0</v>
      </c>
      <c r="AQ749" s="560">
        <v>0</v>
      </c>
      <c r="AR749" s="560">
        <v>0</v>
      </c>
      <c r="AS749" s="560">
        <v>0</v>
      </c>
      <c r="AT749" s="560">
        <v>0</v>
      </c>
      <c r="AU749" s="560">
        <v>1</v>
      </c>
      <c r="AV749" s="560">
        <v>0</v>
      </c>
      <c r="AW749" s="560">
        <v>0</v>
      </c>
      <c r="AX749" s="560">
        <v>0</v>
      </c>
      <c r="AY749" s="560">
        <v>0</v>
      </c>
      <c r="AZ749" s="560">
        <v>0</v>
      </c>
      <c r="BA749" s="560">
        <v>0</v>
      </c>
      <c r="BB749" s="560">
        <v>0</v>
      </c>
      <c r="BC749" s="560">
        <v>0</v>
      </c>
      <c r="BD749" s="560">
        <v>0</v>
      </c>
      <c r="BE749" s="560">
        <v>0</v>
      </c>
      <c r="BF749" s="560">
        <v>0</v>
      </c>
      <c r="BG749" s="560">
        <v>0</v>
      </c>
      <c r="BH749" s="560">
        <v>0</v>
      </c>
      <c r="BI749" s="560">
        <v>0</v>
      </c>
      <c r="BJ749" s="560">
        <v>0</v>
      </c>
      <c r="BK749" s="560">
        <v>0</v>
      </c>
      <c r="BL749" s="560">
        <v>0</v>
      </c>
      <c r="BM749" s="560">
        <v>0</v>
      </c>
      <c r="BN749" s="550" t="s">
        <v>4490</v>
      </c>
      <c r="BO749" s="551">
        <v>0</v>
      </c>
      <c r="BP749" s="519">
        <v>0</v>
      </c>
      <c r="BQ749" s="553">
        <v>0.25</v>
      </c>
      <c r="BR749" s="552">
        <v>0.25</v>
      </c>
      <c r="BS749" s="552">
        <v>0.25</v>
      </c>
      <c r="BT749" s="552">
        <v>0.25</v>
      </c>
      <c r="BU749" s="529">
        <v>0</v>
      </c>
      <c r="BV749" s="519">
        <v>0</v>
      </c>
      <c r="BW749" s="519">
        <v>0</v>
      </c>
      <c r="BX749" s="519">
        <v>0</v>
      </c>
      <c r="BY749" s="519">
        <v>0</v>
      </c>
      <c r="BZ749" s="519">
        <v>0</v>
      </c>
      <c r="CA749" s="519">
        <v>0</v>
      </c>
      <c r="CB749" s="519">
        <v>0</v>
      </c>
      <c r="CC749" s="519">
        <v>0</v>
      </c>
      <c r="CD749" s="519">
        <v>0</v>
      </c>
      <c r="CE749" s="519">
        <v>0</v>
      </c>
      <c r="CF749" s="519">
        <v>0</v>
      </c>
      <c r="CG749" s="519">
        <v>0</v>
      </c>
      <c r="CH749" s="519">
        <v>0</v>
      </c>
      <c r="CI749" s="519">
        <v>0</v>
      </c>
      <c r="CJ749" s="519">
        <v>0</v>
      </c>
      <c r="CK749" s="623">
        <f t="shared" si="11"/>
        <v>1</v>
      </c>
      <c r="CL749" s="554">
        <v>1</v>
      </c>
      <c r="CM749" s="554">
        <v>1</v>
      </c>
      <c r="CN749" s="554">
        <v>1</v>
      </c>
      <c r="CO749" s="524">
        <v>9</v>
      </c>
      <c r="CP749" s="726"/>
      <c r="CQ749" s="525" t="s">
        <v>4965</v>
      </c>
      <c r="CR749" s="584" t="s">
        <v>4965</v>
      </c>
      <c r="CS749" s="527" t="s">
        <v>4965</v>
      </c>
      <c r="CT749" s="527" t="s">
        <v>4965</v>
      </c>
      <c r="CU749" s="531" t="s">
        <v>1938</v>
      </c>
    </row>
    <row r="750" spans="1:99" s="71" customFormat="1" ht="12" customHeight="1" x14ac:dyDescent="0.2">
      <c r="A750" s="577" t="s">
        <v>1460</v>
      </c>
      <c r="B750" s="558" t="s">
        <v>1857</v>
      </c>
      <c r="C750" s="558" t="s">
        <v>1432</v>
      </c>
      <c r="D750" s="558" t="s">
        <v>1432</v>
      </c>
      <c r="E750" s="560" t="s">
        <v>1858</v>
      </c>
      <c r="F750" s="558" t="s">
        <v>1859</v>
      </c>
      <c r="G750" s="558" t="s">
        <v>271</v>
      </c>
      <c r="H750" s="558" t="s">
        <v>1458</v>
      </c>
      <c r="I750" s="558" t="s">
        <v>1860</v>
      </c>
      <c r="J750" s="558">
        <v>522838</v>
      </c>
      <c r="K750" s="558">
        <v>175380</v>
      </c>
      <c r="L750" s="512" t="s">
        <v>521</v>
      </c>
      <c r="M750" s="562" t="s">
        <v>1432</v>
      </c>
      <c r="N750" s="562" t="s">
        <v>1432</v>
      </c>
      <c r="O750" s="558">
        <v>0</v>
      </c>
      <c r="P750" s="558">
        <v>9</v>
      </c>
      <c r="Q750" s="563">
        <v>9</v>
      </c>
      <c r="R750" s="558" t="s">
        <v>3210</v>
      </c>
      <c r="S750" s="558" t="s">
        <v>1438</v>
      </c>
      <c r="T750" s="562" t="s">
        <v>2170</v>
      </c>
      <c r="U750" s="561">
        <v>41842</v>
      </c>
      <c r="V750" s="561" t="s">
        <v>1938</v>
      </c>
      <c r="W750" s="558" t="s">
        <v>1439</v>
      </c>
      <c r="X750" s="562" t="s">
        <v>1432</v>
      </c>
      <c r="Y750" s="558" t="s">
        <v>1442</v>
      </c>
      <c r="Z750" s="558" t="s">
        <v>4694</v>
      </c>
      <c r="AA750" s="558" t="s">
        <v>1444</v>
      </c>
      <c r="AB750" s="558" t="s">
        <v>2713</v>
      </c>
      <c r="AC750" s="576">
        <v>3.3000000000000002E-2</v>
      </c>
      <c r="AD750" s="578" t="s">
        <v>1432</v>
      </c>
      <c r="AE750" s="578"/>
      <c r="AF750" s="579"/>
      <c r="AG750" s="517" t="s">
        <v>3063</v>
      </c>
      <c r="AH750" s="560" t="s">
        <v>1445</v>
      </c>
      <c r="AI750" s="560">
        <v>0</v>
      </c>
      <c r="AJ750" s="560">
        <v>0</v>
      </c>
      <c r="AK750" s="560">
        <v>9</v>
      </c>
      <c r="AL750" s="560">
        <v>0</v>
      </c>
      <c r="AM750" s="560">
        <v>2</v>
      </c>
      <c r="AN750" s="560">
        <v>4</v>
      </c>
      <c r="AO750" s="560">
        <v>3</v>
      </c>
      <c r="AP750" s="560">
        <v>0</v>
      </c>
      <c r="AQ750" s="560">
        <v>0</v>
      </c>
      <c r="AR750" s="560">
        <v>0</v>
      </c>
      <c r="AS750" s="560">
        <v>0</v>
      </c>
      <c r="AT750" s="560">
        <v>2</v>
      </c>
      <c r="AU750" s="560">
        <v>4</v>
      </c>
      <c r="AV750" s="560">
        <v>3</v>
      </c>
      <c r="AW750" s="560">
        <v>0</v>
      </c>
      <c r="AX750" s="560">
        <v>0</v>
      </c>
      <c r="AY750" s="560">
        <v>0</v>
      </c>
      <c r="AZ750" s="560">
        <v>0</v>
      </c>
      <c r="BA750" s="560">
        <v>0</v>
      </c>
      <c r="BB750" s="560">
        <v>0</v>
      </c>
      <c r="BC750" s="560">
        <v>0</v>
      </c>
      <c r="BD750" s="560">
        <v>0</v>
      </c>
      <c r="BE750" s="560">
        <v>0</v>
      </c>
      <c r="BF750" s="560">
        <v>0</v>
      </c>
      <c r="BG750" s="560">
        <v>0</v>
      </c>
      <c r="BH750" s="560">
        <v>0</v>
      </c>
      <c r="BI750" s="560">
        <v>0</v>
      </c>
      <c r="BJ750" s="560">
        <v>0</v>
      </c>
      <c r="BK750" s="560">
        <v>0</v>
      </c>
      <c r="BL750" s="560">
        <v>0</v>
      </c>
      <c r="BM750" s="560">
        <v>0</v>
      </c>
      <c r="BN750" s="550" t="s">
        <v>4490</v>
      </c>
      <c r="BO750" s="551">
        <v>0</v>
      </c>
      <c r="BP750" s="519">
        <v>0</v>
      </c>
      <c r="BQ750" s="528">
        <v>0</v>
      </c>
      <c r="BR750" s="519">
        <v>0</v>
      </c>
      <c r="BS750" s="552">
        <v>3</v>
      </c>
      <c r="BT750" s="552">
        <v>3</v>
      </c>
      <c r="BU750" s="582">
        <v>3</v>
      </c>
      <c r="BV750" s="519">
        <v>0</v>
      </c>
      <c r="BW750" s="519">
        <v>0</v>
      </c>
      <c r="BX750" s="519">
        <v>0</v>
      </c>
      <c r="BY750" s="519">
        <v>0</v>
      </c>
      <c r="BZ750" s="519">
        <v>0</v>
      </c>
      <c r="CA750" s="519">
        <v>0</v>
      </c>
      <c r="CB750" s="519">
        <v>0</v>
      </c>
      <c r="CC750" s="519">
        <v>0</v>
      </c>
      <c r="CD750" s="519">
        <v>0</v>
      </c>
      <c r="CE750" s="519">
        <v>0</v>
      </c>
      <c r="CF750" s="519">
        <v>0</v>
      </c>
      <c r="CG750" s="519">
        <v>0</v>
      </c>
      <c r="CH750" s="519">
        <v>0</v>
      </c>
      <c r="CI750" s="519">
        <v>0</v>
      </c>
      <c r="CJ750" s="519">
        <v>0</v>
      </c>
      <c r="CK750" s="623">
        <f t="shared" si="11"/>
        <v>9</v>
      </c>
      <c r="CL750" s="554">
        <v>9</v>
      </c>
      <c r="CM750" s="554">
        <v>9</v>
      </c>
      <c r="CN750" s="554">
        <v>9</v>
      </c>
      <c r="CO750" s="524">
        <v>5</v>
      </c>
      <c r="CP750" s="726"/>
      <c r="CQ750" s="525" t="s">
        <v>4965</v>
      </c>
      <c r="CR750" s="584" t="s">
        <v>4965</v>
      </c>
      <c r="CS750" s="527" t="s">
        <v>4965</v>
      </c>
      <c r="CT750" s="527" t="s">
        <v>4965</v>
      </c>
      <c r="CU750" s="527" t="s">
        <v>4965</v>
      </c>
    </row>
    <row r="751" spans="1:99" s="71" customFormat="1" ht="12" customHeight="1" x14ac:dyDescent="0.2">
      <c r="A751" s="577" t="s">
        <v>1460</v>
      </c>
      <c r="B751" s="558" t="s">
        <v>3211</v>
      </c>
      <c r="C751" s="558" t="s">
        <v>1432</v>
      </c>
      <c r="D751" s="558" t="s">
        <v>1432</v>
      </c>
      <c r="E751" s="560" t="s">
        <v>3212</v>
      </c>
      <c r="F751" s="558" t="s">
        <v>3213</v>
      </c>
      <c r="G751" s="558" t="s">
        <v>3214</v>
      </c>
      <c r="H751" s="558" t="s">
        <v>2717</v>
      </c>
      <c r="I751" s="558" t="s">
        <v>3215</v>
      </c>
      <c r="J751" s="558">
        <v>526573</v>
      </c>
      <c r="K751" s="558">
        <v>175990</v>
      </c>
      <c r="L751" s="512" t="s">
        <v>4766</v>
      </c>
      <c r="M751" s="562" t="s">
        <v>1432</v>
      </c>
      <c r="N751" s="562" t="s">
        <v>1432</v>
      </c>
      <c r="O751" s="558">
        <v>2</v>
      </c>
      <c r="P751" s="558">
        <v>1</v>
      </c>
      <c r="Q751" s="563">
        <v>-1</v>
      </c>
      <c r="R751" s="558" t="s">
        <v>3216</v>
      </c>
      <c r="S751" s="558" t="s">
        <v>1438</v>
      </c>
      <c r="T751" s="562" t="s">
        <v>3217</v>
      </c>
      <c r="U751" s="561">
        <v>41655</v>
      </c>
      <c r="V751" s="561"/>
      <c r="W751" s="558" t="s">
        <v>1439</v>
      </c>
      <c r="X751" s="562" t="s">
        <v>1432</v>
      </c>
      <c r="Y751" s="558" t="s">
        <v>1442</v>
      </c>
      <c r="Z751" s="558" t="s">
        <v>1453</v>
      </c>
      <c r="AA751" s="558" t="s">
        <v>1444</v>
      </c>
      <c r="AB751" s="558" t="s">
        <v>3714</v>
      </c>
      <c r="AC751" s="576">
        <v>1.0999999999999999E-2</v>
      </c>
      <c r="AD751" s="578" t="s">
        <v>1432</v>
      </c>
      <c r="AE751" s="578"/>
      <c r="AF751" s="579"/>
      <c r="AG751" s="517" t="s">
        <v>3063</v>
      </c>
      <c r="AH751" s="560" t="s">
        <v>1445</v>
      </c>
      <c r="AI751" s="560">
        <v>0</v>
      </c>
      <c r="AJ751" s="560">
        <v>0</v>
      </c>
      <c r="AK751" s="560">
        <v>0</v>
      </c>
      <c r="AL751" s="560">
        <v>0</v>
      </c>
      <c r="AM751" s="560">
        <v>-1</v>
      </c>
      <c r="AN751" s="560">
        <v>-1</v>
      </c>
      <c r="AO751" s="560">
        <v>1</v>
      </c>
      <c r="AP751" s="560">
        <v>0</v>
      </c>
      <c r="AQ751" s="560">
        <v>0</v>
      </c>
      <c r="AR751" s="560">
        <v>0</v>
      </c>
      <c r="AS751" s="560">
        <v>0</v>
      </c>
      <c r="AT751" s="560">
        <v>-1</v>
      </c>
      <c r="AU751" s="560">
        <v>-1</v>
      </c>
      <c r="AV751" s="560">
        <v>1</v>
      </c>
      <c r="AW751" s="560">
        <v>0</v>
      </c>
      <c r="AX751" s="560">
        <v>0</v>
      </c>
      <c r="AY751" s="560">
        <v>0</v>
      </c>
      <c r="AZ751" s="560">
        <v>0</v>
      </c>
      <c r="BA751" s="560">
        <v>0</v>
      </c>
      <c r="BB751" s="560">
        <v>0</v>
      </c>
      <c r="BC751" s="560">
        <v>0</v>
      </c>
      <c r="BD751" s="560">
        <v>0</v>
      </c>
      <c r="BE751" s="560">
        <v>0</v>
      </c>
      <c r="BF751" s="560">
        <v>0</v>
      </c>
      <c r="BG751" s="560">
        <v>0</v>
      </c>
      <c r="BH751" s="560">
        <v>0</v>
      </c>
      <c r="BI751" s="560">
        <v>0</v>
      </c>
      <c r="BJ751" s="560">
        <v>0</v>
      </c>
      <c r="BK751" s="560">
        <v>0</v>
      </c>
      <c r="BL751" s="560">
        <v>0</v>
      </c>
      <c r="BM751" s="560">
        <v>0</v>
      </c>
      <c r="BN751" s="550" t="s">
        <v>4490</v>
      </c>
      <c r="BO751" s="551">
        <v>0</v>
      </c>
      <c r="BP751" s="519">
        <v>0</v>
      </c>
      <c r="BQ751" s="553">
        <v>-0.25</v>
      </c>
      <c r="BR751" s="552">
        <v>-0.25</v>
      </c>
      <c r="BS751" s="552">
        <v>-0.25</v>
      </c>
      <c r="BT751" s="552">
        <v>-0.25</v>
      </c>
      <c r="BU751" s="529">
        <v>0</v>
      </c>
      <c r="BV751" s="519">
        <v>0</v>
      </c>
      <c r="BW751" s="519">
        <v>0</v>
      </c>
      <c r="BX751" s="519">
        <v>0</v>
      </c>
      <c r="BY751" s="519">
        <v>0</v>
      </c>
      <c r="BZ751" s="519">
        <v>0</v>
      </c>
      <c r="CA751" s="519">
        <v>0</v>
      </c>
      <c r="CB751" s="519">
        <v>0</v>
      </c>
      <c r="CC751" s="519">
        <v>0</v>
      </c>
      <c r="CD751" s="519">
        <v>0</v>
      </c>
      <c r="CE751" s="519">
        <v>0</v>
      </c>
      <c r="CF751" s="519">
        <v>0</v>
      </c>
      <c r="CG751" s="519">
        <v>0</v>
      </c>
      <c r="CH751" s="519">
        <v>0</v>
      </c>
      <c r="CI751" s="519">
        <v>0</v>
      </c>
      <c r="CJ751" s="519">
        <v>0</v>
      </c>
      <c r="CK751" s="623">
        <f t="shared" si="11"/>
        <v>-1</v>
      </c>
      <c r="CL751" s="554">
        <v>-1</v>
      </c>
      <c r="CM751" s="554">
        <v>-1</v>
      </c>
      <c r="CN751" s="554">
        <v>-1</v>
      </c>
      <c r="CO751" s="524">
        <v>9</v>
      </c>
      <c r="CP751" s="726"/>
      <c r="CQ751" s="525" t="s">
        <v>4965</v>
      </c>
      <c r="CR751" s="584" t="s">
        <v>4965</v>
      </c>
      <c r="CS751" s="527" t="s">
        <v>4965</v>
      </c>
      <c r="CT751" s="527" t="s">
        <v>4965</v>
      </c>
      <c r="CU751" s="527" t="s">
        <v>4965</v>
      </c>
    </row>
    <row r="752" spans="1:99" s="71" customFormat="1" ht="12" customHeight="1" x14ac:dyDescent="0.2">
      <c r="A752" s="577" t="s">
        <v>1460</v>
      </c>
      <c r="B752" s="558" t="s">
        <v>3218</v>
      </c>
      <c r="C752" s="558" t="s">
        <v>1432</v>
      </c>
      <c r="D752" s="558" t="s">
        <v>1432</v>
      </c>
      <c r="E752" s="560" t="s">
        <v>1432</v>
      </c>
      <c r="F752" s="558" t="s">
        <v>3219</v>
      </c>
      <c r="G752" s="558" t="s">
        <v>2333</v>
      </c>
      <c r="H752" s="558" t="s">
        <v>1885</v>
      </c>
      <c r="I752" s="558" t="s">
        <v>2539</v>
      </c>
      <c r="J752" s="558">
        <v>525409</v>
      </c>
      <c r="K752" s="558">
        <v>174671</v>
      </c>
      <c r="L752" s="512" t="s">
        <v>3087</v>
      </c>
      <c r="M752" s="562" t="s">
        <v>1432</v>
      </c>
      <c r="N752" s="562" t="s">
        <v>1432</v>
      </c>
      <c r="O752" s="558">
        <v>0</v>
      </c>
      <c r="P752" s="558">
        <v>4</v>
      </c>
      <c r="Q752" s="563">
        <v>4</v>
      </c>
      <c r="R752" s="558" t="s">
        <v>3220</v>
      </c>
      <c r="S752" s="558" t="s">
        <v>1438</v>
      </c>
      <c r="T752" s="562" t="s">
        <v>3729</v>
      </c>
      <c r="U752" s="561">
        <v>41666</v>
      </c>
      <c r="V752" s="561"/>
      <c r="W752" s="558" t="s">
        <v>1439</v>
      </c>
      <c r="X752" s="562" t="s">
        <v>1432</v>
      </c>
      <c r="Y752" s="558" t="s">
        <v>1442</v>
      </c>
      <c r="Z752" s="558" t="s">
        <v>4694</v>
      </c>
      <c r="AA752" s="558" t="s">
        <v>1444</v>
      </c>
      <c r="AB752" s="558" t="s">
        <v>2713</v>
      </c>
      <c r="AC752" s="576">
        <v>6.0000000000000001E-3</v>
      </c>
      <c r="AD752" s="578" t="s">
        <v>1432</v>
      </c>
      <c r="AE752" s="578"/>
      <c r="AF752" s="579"/>
      <c r="AG752" s="517" t="s">
        <v>3063</v>
      </c>
      <c r="AH752" s="560" t="s">
        <v>1445</v>
      </c>
      <c r="AI752" s="587"/>
      <c r="AJ752" s="560">
        <v>0</v>
      </c>
      <c r="AK752" s="560">
        <v>0</v>
      </c>
      <c r="AL752" s="560">
        <v>0</v>
      </c>
      <c r="AM752" s="560">
        <v>3</v>
      </c>
      <c r="AN752" s="560">
        <v>1</v>
      </c>
      <c r="AO752" s="560">
        <v>0</v>
      </c>
      <c r="AP752" s="560">
        <v>0</v>
      </c>
      <c r="AQ752" s="560">
        <v>0</v>
      </c>
      <c r="AR752" s="560">
        <v>0</v>
      </c>
      <c r="AS752" s="560">
        <v>0</v>
      </c>
      <c r="AT752" s="560">
        <v>3</v>
      </c>
      <c r="AU752" s="560">
        <v>1</v>
      </c>
      <c r="AV752" s="560">
        <v>0</v>
      </c>
      <c r="AW752" s="560">
        <v>0</v>
      </c>
      <c r="AX752" s="560">
        <v>0</v>
      </c>
      <c r="AY752" s="560">
        <v>0</v>
      </c>
      <c r="AZ752" s="560">
        <v>0</v>
      </c>
      <c r="BA752" s="560">
        <v>0</v>
      </c>
      <c r="BB752" s="560">
        <v>0</v>
      </c>
      <c r="BC752" s="560">
        <v>0</v>
      </c>
      <c r="BD752" s="560">
        <v>0</v>
      </c>
      <c r="BE752" s="560">
        <v>0</v>
      </c>
      <c r="BF752" s="560">
        <v>0</v>
      </c>
      <c r="BG752" s="560">
        <v>0</v>
      </c>
      <c r="BH752" s="560">
        <v>0</v>
      </c>
      <c r="BI752" s="560">
        <v>0</v>
      </c>
      <c r="BJ752" s="560">
        <v>0</v>
      </c>
      <c r="BK752" s="560">
        <v>0</v>
      </c>
      <c r="BL752" s="560">
        <v>0</v>
      </c>
      <c r="BM752" s="560">
        <v>0</v>
      </c>
      <c r="BN752" s="550" t="s">
        <v>4490</v>
      </c>
      <c r="BO752" s="551">
        <v>0</v>
      </c>
      <c r="BP752" s="519">
        <v>0</v>
      </c>
      <c r="BQ752" s="553">
        <v>1</v>
      </c>
      <c r="BR752" s="552">
        <v>1</v>
      </c>
      <c r="BS752" s="552">
        <v>1</v>
      </c>
      <c r="BT752" s="552">
        <v>1</v>
      </c>
      <c r="BU752" s="529">
        <v>0</v>
      </c>
      <c r="BV752" s="519">
        <v>0</v>
      </c>
      <c r="BW752" s="519">
        <v>0</v>
      </c>
      <c r="BX752" s="519">
        <v>0</v>
      </c>
      <c r="BY752" s="519">
        <v>0</v>
      </c>
      <c r="BZ752" s="519">
        <v>0</v>
      </c>
      <c r="CA752" s="519">
        <v>0</v>
      </c>
      <c r="CB752" s="519">
        <v>0</v>
      </c>
      <c r="CC752" s="519">
        <v>0</v>
      </c>
      <c r="CD752" s="519">
        <v>0</v>
      </c>
      <c r="CE752" s="519">
        <v>0</v>
      </c>
      <c r="CF752" s="519">
        <v>0</v>
      </c>
      <c r="CG752" s="519">
        <v>0</v>
      </c>
      <c r="CH752" s="519">
        <v>0</v>
      </c>
      <c r="CI752" s="519">
        <v>0</v>
      </c>
      <c r="CJ752" s="519">
        <v>0</v>
      </c>
      <c r="CK752" s="623">
        <f t="shared" si="11"/>
        <v>4</v>
      </c>
      <c r="CL752" s="554">
        <v>4</v>
      </c>
      <c r="CM752" s="554">
        <v>4</v>
      </c>
      <c r="CN752" s="554">
        <v>4</v>
      </c>
      <c r="CO752" s="524">
        <v>4</v>
      </c>
      <c r="CP752" s="726"/>
      <c r="CQ752" s="530" t="s">
        <v>1939</v>
      </c>
      <c r="CR752" s="584" t="s">
        <v>4965</v>
      </c>
      <c r="CS752" s="531" t="s">
        <v>1938</v>
      </c>
      <c r="CT752" s="527" t="s">
        <v>4965</v>
      </c>
      <c r="CU752" s="527" t="s">
        <v>4965</v>
      </c>
    </row>
    <row r="753" spans="1:99" s="71" customFormat="1" ht="12" customHeight="1" x14ac:dyDescent="0.2">
      <c r="A753" s="577" t="s">
        <v>1460</v>
      </c>
      <c r="B753" s="558" t="s">
        <v>3221</v>
      </c>
      <c r="C753" s="558" t="s">
        <v>1432</v>
      </c>
      <c r="D753" s="558" t="s">
        <v>1432</v>
      </c>
      <c r="E753" s="560" t="s">
        <v>3222</v>
      </c>
      <c r="F753" s="558" t="s">
        <v>2516</v>
      </c>
      <c r="G753" s="558" t="s">
        <v>3223</v>
      </c>
      <c r="H753" s="558" t="s">
        <v>1435</v>
      </c>
      <c r="I753" s="558" t="s">
        <v>3224</v>
      </c>
      <c r="J753" s="558">
        <v>527761</v>
      </c>
      <c r="K753" s="558">
        <v>172578</v>
      </c>
      <c r="L753" s="512" t="s">
        <v>3083</v>
      </c>
      <c r="M753" s="562" t="s">
        <v>1432</v>
      </c>
      <c r="N753" s="562" t="s">
        <v>1432</v>
      </c>
      <c r="O753" s="558">
        <v>0</v>
      </c>
      <c r="P753" s="558">
        <v>1</v>
      </c>
      <c r="Q753" s="563">
        <v>1</v>
      </c>
      <c r="R753" s="558" t="s">
        <v>3225</v>
      </c>
      <c r="S753" s="558" t="s">
        <v>1438</v>
      </c>
      <c r="T753" s="562" t="s">
        <v>3226</v>
      </c>
      <c r="U753" s="561">
        <v>41668</v>
      </c>
      <c r="V753" s="561"/>
      <c r="W753" s="558" t="s">
        <v>1439</v>
      </c>
      <c r="X753" s="562" t="s">
        <v>1432</v>
      </c>
      <c r="Y753" s="558" t="s">
        <v>1442</v>
      </c>
      <c r="Z753" s="558" t="s">
        <v>1443</v>
      </c>
      <c r="AA753" s="558" t="s">
        <v>1444</v>
      </c>
      <c r="AB753" s="558" t="s">
        <v>2713</v>
      </c>
      <c r="AC753" s="576">
        <v>8.0000000000000002E-3</v>
      </c>
      <c r="AD753" s="578" t="s">
        <v>1432</v>
      </c>
      <c r="AE753" s="578"/>
      <c r="AF753" s="579"/>
      <c r="AG753" s="517" t="s">
        <v>3063</v>
      </c>
      <c r="AH753" s="560" t="s">
        <v>1445</v>
      </c>
      <c r="AI753" s="560">
        <v>0</v>
      </c>
      <c r="AJ753" s="560">
        <v>0</v>
      </c>
      <c r="AK753" s="560">
        <v>0</v>
      </c>
      <c r="AL753" s="560">
        <v>0</v>
      </c>
      <c r="AM753" s="560">
        <v>0</v>
      </c>
      <c r="AN753" s="560">
        <v>1</v>
      </c>
      <c r="AO753" s="560">
        <v>0</v>
      </c>
      <c r="AP753" s="560">
        <v>0</v>
      </c>
      <c r="AQ753" s="560">
        <v>0</v>
      </c>
      <c r="AR753" s="560">
        <v>0</v>
      </c>
      <c r="AS753" s="560">
        <v>0</v>
      </c>
      <c r="AT753" s="560">
        <v>0</v>
      </c>
      <c r="AU753" s="560">
        <v>0</v>
      </c>
      <c r="AV753" s="560">
        <v>0</v>
      </c>
      <c r="AW753" s="560">
        <v>0</v>
      </c>
      <c r="AX753" s="560">
        <v>0</v>
      </c>
      <c r="AY753" s="560">
        <v>0</v>
      </c>
      <c r="AZ753" s="560">
        <v>0</v>
      </c>
      <c r="BA753" s="560">
        <v>0</v>
      </c>
      <c r="BB753" s="560">
        <v>1</v>
      </c>
      <c r="BC753" s="560">
        <v>0</v>
      </c>
      <c r="BD753" s="560">
        <v>0</v>
      </c>
      <c r="BE753" s="560">
        <v>0</v>
      </c>
      <c r="BF753" s="560">
        <v>0</v>
      </c>
      <c r="BG753" s="560">
        <v>0</v>
      </c>
      <c r="BH753" s="560">
        <v>0</v>
      </c>
      <c r="BI753" s="560">
        <v>0</v>
      </c>
      <c r="BJ753" s="560">
        <v>0</v>
      </c>
      <c r="BK753" s="560">
        <v>0</v>
      </c>
      <c r="BL753" s="560">
        <v>0</v>
      </c>
      <c r="BM753" s="560">
        <v>0</v>
      </c>
      <c r="BN753" s="550" t="s">
        <v>4490</v>
      </c>
      <c r="BO753" s="551">
        <v>0</v>
      </c>
      <c r="BP753" s="519">
        <v>0</v>
      </c>
      <c r="BQ753" s="553">
        <v>0.25</v>
      </c>
      <c r="BR753" s="552">
        <v>0.25</v>
      </c>
      <c r="BS753" s="552">
        <v>0.25</v>
      </c>
      <c r="BT753" s="552">
        <v>0.25</v>
      </c>
      <c r="BU753" s="529">
        <v>0</v>
      </c>
      <c r="BV753" s="519">
        <v>0</v>
      </c>
      <c r="BW753" s="519">
        <v>0</v>
      </c>
      <c r="BX753" s="519">
        <v>0</v>
      </c>
      <c r="BY753" s="519">
        <v>0</v>
      </c>
      <c r="BZ753" s="519">
        <v>0</v>
      </c>
      <c r="CA753" s="519">
        <v>0</v>
      </c>
      <c r="CB753" s="519">
        <v>0</v>
      </c>
      <c r="CC753" s="519">
        <v>0</v>
      </c>
      <c r="CD753" s="519">
        <v>0</v>
      </c>
      <c r="CE753" s="519">
        <v>0</v>
      </c>
      <c r="CF753" s="519">
        <v>0</v>
      </c>
      <c r="CG753" s="519">
        <v>0</v>
      </c>
      <c r="CH753" s="519">
        <v>0</v>
      </c>
      <c r="CI753" s="519">
        <v>0</v>
      </c>
      <c r="CJ753" s="519">
        <v>0</v>
      </c>
      <c r="CK753" s="623">
        <f t="shared" si="11"/>
        <v>1</v>
      </c>
      <c r="CL753" s="554">
        <v>1</v>
      </c>
      <c r="CM753" s="554">
        <v>1</v>
      </c>
      <c r="CN753" s="554">
        <v>1</v>
      </c>
      <c r="CO753" s="524">
        <v>4</v>
      </c>
      <c r="CP753" s="726"/>
      <c r="CQ753" s="525" t="s">
        <v>4965</v>
      </c>
      <c r="CR753" s="584" t="s">
        <v>4965</v>
      </c>
      <c r="CS753" s="527" t="s">
        <v>4965</v>
      </c>
      <c r="CT753" s="527" t="s">
        <v>4965</v>
      </c>
      <c r="CU753" s="527" t="s">
        <v>4965</v>
      </c>
    </row>
    <row r="754" spans="1:99" s="71" customFormat="1" ht="12" customHeight="1" x14ac:dyDescent="0.2">
      <c r="A754" s="577" t="s">
        <v>1460</v>
      </c>
      <c r="B754" s="558" t="s">
        <v>3227</v>
      </c>
      <c r="C754" s="558" t="s">
        <v>1432</v>
      </c>
      <c r="D754" s="558" t="s">
        <v>1432</v>
      </c>
      <c r="E754" s="560" t="s">
        <v>3228</v>
      </c>
      <c r="F754" s="558" t="s">
        <v>4193</v>
      </c>
      <c r="G754" s="558" t="s">
        <v>3229</v>
      </c>
      <c r="H754" s="558" t="s">
        <v>2717</v>
      </c>
      <c r="I754" s="558" t="s">
        <v>1494</v>
      </c>
      <c r="J754" s="558">
        <v>527161</v>
      </c>
      <c r="K754" s="558">
        <v>175655</v>
      </c>
      <c r="L754" s="512" t="s">
        <v>3067</v>
      </c>
      <c r="M754" s="562" t="s">
        <v>1432</v>
      </c>
      <c r="N754" s="562" t="s">
        <v>1432</v>
      </c>
      <c r="O754" s="558">
        <v>0</v>
      </c>
      <c r="P754" s="558">
        <v>0</v>
      </c>
      <c r="Q754" s="563">
        <v>0</v>
      </c>
      <c r="R754" s="558" t="s">
        <v>1666</v>
      </c>
      <c r="S754" s="558" t="s">
        <v>1438</v>
      </c>
      <c r="T754" s="562" t="s">
        <v>2491</v>
      </c>
      <c r="U754" s="561">
        <v>41711</v>
      </c>
      <c r="V754" s="561"/>
      <c r="W754" s="558" t="s">
        <v>1439</v>
      </c>
      <c r="X754" s="562" t="s">
        <v>1432</v>
      </c>
      <c r="Y754" s="558" t="s">
        <v>1442</v>
      </c>
      <c r="Z754" s="558" t="s">
        <v>4694</v>
      </c>
      <c r="AA754" s="558" t="s">
        <v>1444</v>
      </c>
      <c r="AB754" s="558" t="s">
        <v>2713</v>
      </c>
      <c r="AC754" s="576"/>
      <c r="AD754" s="578" t="s">
        <v>1432</v>
      </c>
      <c r="AE754" s="578"/>
      <c r="AF754" s="579"/>
      <c r="AG754" s="517" t="s">
        <v>3063</v>
      </c>
      <c r="AH754" s="560" t="s">
        <v>1445</v>
      </c>
      <c r="AI754" s="560">
        <v>0</v>
      </c>
      <c r="AJ754" s="560">
        <v>0</v>
      </c>
      <c r="AK754" s="560">
        <v>0</v>
      </c>
      <c r="AL754" s="560">
        <v>0</v>
      </c>
      <c r="AM754" s="560">
        <v>0</v>
      </c>
      <c r="AN754" s="560">
        <v>0</v>
      </c>
      <c r="AO754" s="560">
        <v>0</v>
      </c>
      <c r="AP754" s="560">
        <v>0</v>
      </c>
      <c r="AQ754" s="560">
        <v>0</v>
      </c>
      <c r="AR754" s="560">
        <v>0</v>
      </c>
      <c r="AS754" s="560">
        <v>0</v>
      </c>
      <c r="AT754" s="560">
        <v>0</v>
      </c>
      <c r="AU754" s="560">
        <v>0</v>
      </c>
      <c r="AV754" s="560">
        <v>0</v>
      </c>
      <c r="AW754" s="560">
        <v>0</v>
      </c>
      <c r="AX754" s="560">
        <v>0</v>
      </c>
      <c r="AY754" s="560">
        <v>0</v>
      </c>
      <c r="AZ754" s="560">
        <v>0</v>
      </c>
      <c r="BA754" s="560">
        <v>0</v>
      </c>
      <c r="BB754" s="560">
        <v>0</v>
      </c>
      <c r="BC754" s="560">
        <v>0</v>
      </c>
      <c r="BD754" s="560">
        <v>0</v>
      </c>
      <c r="BE754" s="560">
        <v>0</v>
      </c>
      <c r="BF754" s="560">
        <v>0</v>
      </c>
      <c r="BG754" s="560">
        <v>0</v>
      </c>
      <c r="BH754" s="560">
        <v>0</v>
      </c>
      <c r="BI754" s="560">
        <v>0</v>
      </c>
      <c r="BJ754" s="560">
        <v>0</v>
      </c>
      <c r="BK754" s="560">
        <v>0</v>
      </c>
      <c r="BL754" s="560">
        <v>0</v>
      </c>
      <c r="BM754" s="560">
        <v>0</v>
      </c>
      <c r="BN754" s="728"/>
      <c r="BO754" s="518">
        <v>0</v>
      </c>
      <c r="BP754" s="519">
        <v>0</v>
      </c>
      <c r="BQ754" s="528">
        <v>0</v>
      </c>
      <c r="BR754" s="519">
        <v>0</v>
      </c>
      <c r="BS754" s="519">
        <v>0</v>
      </c>
      <c r="BT754" s="519">
        <v>0</v>
      </c>
      <c r="BU754" s="529">
        <v>0</v>
      </c>
      <c r="BV754" s="519">
        <v>0</v>
      </c>
      <c r="BW754" s="519">
        <v>0</v>
      </c>
      <c r="BX754" s="519">
        <v>0</v>
      </c>
      <c r="BY754" s="519">
        <v>0</v>
      </c>
      <c r="BZ754" s="519">
        <v>0</v>
      </c>
      <c r="CA754" s="519">
        <v>0</v>
      </c>
      <c r="CB754" s="519">
        <v>0</v>
      </c>
      <c r="CC754" s="519">
        <v>0</v>
      </c>
      <c r="CD754" s="519">
        <v>0</v>
      </c>
      <c r="CE754" s="519">
        <v>0</v>
      </c>
      <c r="CF754" s="519">
        <v>0</v>
      </c>
      <c r="CG754" s="519">
        <v>0</v>
      </c>
      <c r="CH754" s="519">
        <v>0</v>
      </c>
      <c r="CI754" s="519">
        <v>0</v>
      </c>
      <c r="CJ754" s="519">
        <v>0</v>
      </c>
      <c r="CK754" s="623">
        <f t="shared" si="11"/>
        <v>0</v>
      </c>
      <c r="CL754" s="523">
        <v>0</v>
      </c>
      <c r="CM754" s="523">
        <v>0</v>
      </c>
      <c r="CN754" s="523">
        <v>0</v>
      </c>
      <c r="CO754" s="524">
        <v>4</v>
      </c>
      <c r="CP754" s="524" t="s">
        <v>1938</v>
      </c>
      <c r="CQ754" s="525" t="s">
        <v>4965</v>
      </c>
      <c r="CR754" s="584" t="s">
        <v>4965</v>
      </c>
      <c r="CS754" s="527" t="s">
        <v>4965</v>
      </c>
      <c r="CT754" s="531" t="s">
        <v>1938</v>
      </c>
      <c r="CU754" s="527" t="s">
        <v>4965</v>
      </c>
    </row>
    <row r="755" spans="1:99" s="71" customFormat="1" ht="12" customHeight="1" x14ac:dyDescent="0.2">
      <c r="A755" s="577" t="s">
        <v>1460</v>
      </c>
      <c r="B755" s="558" t="s">
        <v>1667</v>
      </c>
      <c r="C755" s="558" t="s">
        <v>1432</v>
      </c>
      <c r="D755" s="558" t="s">
        <v>1432</v>
      </c>
      <c r="E755" s="560" t="s">
        <v>1262</v>
      </c>
      <c r="F755" s="558" t="s">
        <v>1432</v>
      </c>
      <c r="G755" s="558" t="s">
        <v>1263</v>
      </c>
      <c r="H755" s="558" t="s">
        <v>2717</v>
      </c>
      <c r="I755" s="558" t="s">
        <v>1264</v>
      </c>
      <c r="J755" s="558">
        <v>526431</v>
      </c>
      <c r="K755" s="558">
        <v>175730</v>
      </c>
      <c r="L755" s="512" t="s">
        <v>4766</v>
      </c>
      <c r="M755" s="562" t="s">
        <v>1432</v>
      </c>
      <c r="N755" s="562" t="s">
        <v>1432</v>
      </c>
      <c r="O755" s="558">
        <v>0</v>
      </c>
      <c r="P755" s="558">
        <v>2</v>
      </c>
      <c r="Q755" s="563">
        <v>2</v>
      </c>
      <c r="R755" s="558" t="s">
        <v>1668</v>
      </c>
      <c r="S755" s="558" t="s">
        <v>3187</v>
      </c>
      <c r="T755" s="562" t="s">
        <v>1161</v>
      </c>
      <c r="U755" s="561">
        <v>41669</v>
      </c>
      <c r="V755" s="561"/>
      <c r="W755" s="558" t="s">
        <v>1439</v>
      </c>
      <c r="X755" s="562" t="s">
        <v>1432</v>
      </c>
      <c r="Y755" s="558" t="s">
        <v>1442</v>
      </c>
      <c r="Z755" s="558" t="s">
        <v>3893</v>
      </c>
      <c r="AA755" s="558" t="s">
        <v>1444</v>
      </c>
      <c r="AB755" s="558" t="s">
        <v>4720</v>
      </c>
      <c r="AC755" s="576">
        <v>8.0000000000000002E-3</v>
      </c>
      <c r="AD755" s="578" t="s">
        <v>1432</v>
      </c>
      <c r="AE755" s="578"/>
      <c r="AF755" s="579"/>
      <c r="AG755" s="517" t="s">
        <v>3063</v>
      </c>
      <c r="AH755" s="560" t="s">
        <v>1445</v>
      </c>
      <c r="AI755" s="587"/>
      <c r="AJ755" s="560">
        <v>0</v>
      </c>
      <c r="AK755" s="560">
        <v>0</v>
      </c>
      <c r="AL755" s="560">
        <v>0</v>
      </c>
      <c r="AM755" s="560">
        <v>1</v>
      </c>
      <c r="AN755" s="560">
        <v>1</v>
      </c>
      <c r="AO755" s="560">
        <v>0</v>
      </c>
      <c r="AP755" s="560">
        <v>0</v>
      </c>
      <c r="AQ755" s="560">
        <v>0</v>
      </c>
      <c r="AR755" s="560">
        <v>0</v>
      </c>
      <c r="AS755" s="560">
        <v>0</v>
      </c>
      <c r="AT755" s="560">
        <v>1</v>
      </c>
      <c r="AU755" s="560">
        <v>1</v>
      </c>
      <c r="AV755" s="560">
        <v>0</v>
      </c>
      <c r="AW755" s="560">
        <v>0</v>
      </c>
      <c r="AX755" s="560">
        <v>0</v>
      </c>
      <c r="AY755" s="560">
        <v>0</v>
      </c>
      <c r="AZ755" s="560">
        <v>0</v>
      </c>
      <c r="BA755" s="560">
        <v>0</v>
      </c>
      <c r="BB755" s="560">
        <v>0</v>
      </c>
      <c r="BC755" s="560">
        <v>0</v>
      </c>
      <c r="BD755" s="560">
        <v>0</v>
      </c>
      <c r="BE755" s="560">
        <v>0</v>
      </c>
      <c r="BF755" s="560">
        <v>0</v>
      </c>
      <c r="BG755" s="560">
        <v>0</v>
      </c>
      <c r="BH755" s="560">
        <v>0</v>
      </c>
      <c r="BI755" s="560">
        <v>0</v>
      </c>
      <c r="BJ755" s="560">
        <v>0</v>
      </c>
      <c r="BK755" s="560">
        <v>0</v>
      </c>
      <c r="BL755" s="560">
        <v>0</v>
      </c>
      <c r="BM755" s="560">
        <v>0</v>
      </c>
      <c r="BN755" s="550" t="s">
        <v>4490</v>
      </c>
      <c r="BO755" s="551">
        <v>0</v>
      </c>
      <c r="BP755" s="519">
        <v>0</v>
      </c>
      <c r="BQ755" s="553">
        <v>0.5</v>
      </c>
      <c r="BR755" s="552">
        <v>0.5</v>
      </c>
      <c r="BS755" s="552">
        <v>0.5</v>
      </c>
      <c r="BT755" s="552">
        <v>0.5</v>
      </c>
      <c r="BU755" s="529">
        <v>0</v>
      </c>
      <c r="BV755" s="519">
        <v>0</v>
      </c>
      <c r="BW755" s="519">
        <v>0</v>
      </c>
      <c r="BX755" s="519">
        <v>0</v>
      </c>
      <c r="BY755" s="519">
        <v>0</v>
      </c>
      <c r="BZ755" s="519">
        <v>0</v>
      </c>
      <c r="CA755" s="519">
        <v>0</v>
      </c>
      <c r="CB755" s="519">
        <v>0</v>
      </c>
      <c r="CC755" s="519">
        <v>0</v>
      </c>
      <c r="CD755" s="519">
        <v>0</v>
      </c>
      <c r="CE755" s="519">
        <v>0</v>
      </c>
      <c r="CF755" s="519">
        <v>0</v>
      </c>
      <c r="CG755" s="519">
        <v>0</v>
      </c>
      <c r="CH755" s="519">
        <v>0</v>
      </c>
      <c r="CI755" s="519">
        <v>0</v>
      </c>
      <c r="CJ755" s="519">
        <v>0</v>
      </c>
      <c r="CK755" s="623">
        <f t="shared" si="11"/>
        <v>2</v>
      </c>
      <c r="CL755" s="554">
        <v>2</v>
      </c>
      <c r="CM755" s="554">
        <v>2</v>
      </c>
      <c r="CN755" s="554">
        <v>2</v>
      </c>
      <c r="CO755" s="524">
        <v>9</v>
      </c>
      <c r="CP755" s="726"/>
      <c r="CQ755" s="525" t="s">
        <v>4965</v>
      </c>
      <c r="CR755" s="584" t="s">
        <v>4965</v>
      </c>
      <c r="CS755" s="527" t="s">
        <v>4965</v>
      </c>
      <c r="CT755" s="527" t="s">
        <v>4965</v>
      </c>
      <c r="CU755" s="527" t="s">
        <v>4965</v>
      </c>
    </row>
    <row r="756" spans="1:99" s="71" customFormat="1" ht="12" customHeight="1" x14ac:dyDescent="0.2">
      <c r="A756" s="577" t="s">
        <v>1460</v>
      </c>
      <c r="B756" s="558" t="s">
        <v>1669</v>
      </c>
      <c r="C756" s="558" t="s">
        <v>1432</v>
      </c>
      <c r="D756" s="558" t="s">
        <v>1432</v>
      </c>
      <c r="E756" s="560" t="s">
        <v>1670</v>
      </c>
      <c r="F756" s="558" t="s">
        <v>1432</v>
      </c>
      <c r="G756" s="558" t="s">
        <v>1671</v>
      </c>
      <c r="H756" s="558" t="s">
        <v>2717</v>
      </c>
      <c r="I756" s="558" t="s">
        <v>1672</v>
      </c>
      <c r="J756" s="558">
        <v>526402</v>
      </c>
      <c r="K756" s="558">
        <v>175703</v>
      </c>
      <c r="L756" s="512" t="s">
        <v>4766</v>
      </c>
      <c r="M756" s="562" t="s">
        <v>1432</v>
      </c>
      <c r="N756" s="562" t="s">
        <v>1432</v>
      </c>
      <c r="O756" s="558">
        <v>0</v>
      </c>
      <c r="P756" s="558">
        <v>13</v>
      </c>
      <c r="Q756" s="563">
        <v>13</v>
      </c>
      <c r="R756" s="558" t="s">
        <v>3020</v>
      </c>
      <c r="S756" s="558" t="s">
        <v>3187</v>
      </c>
      <c r="T756" s="562" t="s">
        <v>3729</v>
      </c>
      <c r="U756" s="561">
        <v>41661</v>
      </c>
      <c r="V756" s="561"/>
      <c r="W756" s="558" t="s">
        <v>1439</v>
      </c>
      <c r="X756" s="562" t="s">
        <v>1432</v>
      </c>
      <c r="Y756" s="558" t="s">
        <v>1442</v>
      </c>
      <c r="Z756" s="558" t="s">
        <v>3893</v>
      </c>
      <c r="AA756" s="558" t="s">
        <v>1444</v>
      </c>
      <c r="AB756" s="558" t="s">
        <v>4720</v>
      </c>
      <c r="AC756" s="576">
        <v>2.9000000000000001E-2</v>
      </c>
      <c r="AD756" s="578" t="s">
        <v>1432</v>
      </c>
      <c r="AE756" s="578"/>
      <c r="AF756" s="579"/>
      <c r="AG756" s="517" t="s">
        <v>3063</v>
      </c>
      <c r="AH756" s="560" t="s">
        <v>1445</v>
      </c>
      <c r="AI756" s="560">
        <v>0</v>
      </c>
      <c r="AJ756" s="560">
        <v>0</v>
      </c>
      <c r="AK756" s="560">
        <v>0</v>
      </c>
      <c r="AL756" s="560">
        <v>0</v>
      </c>
      <c r="AM756" s="560">
        <v>6</v>
      </c>
      <c r="AN756" s="560">
        <v>7</v>
      </c>
      <c r="AO756" s="560">
        <v>0</v>
      </c>
      <c r="AP756" s="560">
        <v>0</v>
      </c>
      <c r="AQ756" s="560">
        <v>0</v>
      </c>
      <c r="AR756" s="560">
        <v>0</v>
      </c>
      <c r="AS756" s="560">
        <v>0</v>
      </c>
      <c r="AT756" s="560">
        <v>6</v>
      </c>
      <c r="AU756" s="560">
        <v>7</v>
      </c>
      <c r="AV756" s="560">
        <v>0</v>
      </c>
      <c r="AW756" s="560">
        <v>0</v>
      </c>
      <c r="AX756" s="560">
        <v>0</v>
      </c>
      <c r="AY756" s="560">
        <v>0</v>
      </c>
      <c r="AZ756" s="560">
        <v>0</v>
      </c>
      <c r="BA756" s="560">
        <v>0</v>
      </c>
      <c r="BB756" s="560">
        <v>0</v>
      </c>
      <c r="BC756" s="560">
        <v>0</v>
      </c>
      <c r="BD756" s="560">
        <v>0</v>
      </c>
      <c r="BE756" s="560">
        <v>0</v>
      </c>
      <c r="BF756" s="560">
        <v>0</v>
      </c>
      <c r="BG756" s="560">
        <v>0</v>
      </c>
      <c r="BH756" s="560">
        <v>0</v>
      </c>
      <c r="BI756" s="560">
        <v>0</v>
      </c>
      <c r="BJ756" s="560">
        <v>0</v>
      </c>
      <c r="BK756" s="560">
        <v>0</v>
      </c>
      <c r="BL756" s="560">
        <v>0</v>
      </c>
      <c r="BM756" s="560">
        <v>0</v>
      </c>
      <c r="BN756" s="550" t="s">
        <v>4491</v>
      </c>
      <c r="BO756" s="551">
        <v>0</v>
      </c>
      <c r="BP756" s="519">
        <v>0</v>
      </c>
      <c r="BQ756" s="528">
        <v>0</v>
      </c>
      <c r="BR756" s="519">
        <v>0</v>
      </c>
      <c r="BS756" s="552">
        <v>4.333333333333333</v>
      </c>
      <c r="BT756" s="552">
        <v>4.333333333333333</v>
      </c>
      <c r="BU756" s="582">
        <v>4.333333333333333</v>
      </c>
      <c r="BV756" s="519">
        <v>0</v>
      </c>
      <c r="BW756" s="519">
        <v>0</v>
      </c>
      <c r="BX756" s="519">
        <v>0</v>
      </c>
      <c r="BY756" s="519">
        <v>0</v>
      </c>
      <c r="BZ756" s="519">
        <v>0</v>
      </c>
      <c r="CA756" s="519">
        <v>0</v>
      </c>
      <c r="CB756" s="519">
        <v>0</v>
      </c>
      <c r="CC756" s="519">
        <v>0</v>
      </c>
      <c r="CD756" s="519">
        <v>0</v>
      </c>
      <c r="CE756" s="519">
        <v>0</v>
      </c>
      <c r="CF756" s="519">
        <v>0</v>
      </c>
      <c r="CG756" s="519">
        <v>0</v>
      </c>
      <c r="CH756" s="519">
        <v>0</v>
      </c>
      <c r="CI756" s="519">
        <v>0</v>
      </c>
      <c r="CJ756" s="519">
        <v>0</v>
      </c>
      <c r="CK756" s="623">
        <f t="shared" si="11"/>
        <v>13</v>
      </c>
      <c r="CL756" s="554">
        <v>13</v>
      </c>
      <c r="CM756" s="554">
        <v>13</v>
      </c>
      <c r="CN756" s="554">
        <v>13</v>
      </c>
      <c r="CO756" s="524">
        <v>9</v>
      </c>
      <c r="CP756" s="726"/>
      <c r="CQ756" s="525" t="s">
        <v>4965</v>
      </c>
      <c r="CR756" s="584" t="s">
        <v>4965</v>
      </c>
      <c r="CS756" s="527" t="s">
        <v>4965</v>
      </c>
      <c r="CT756" s="527" t="s">
        <v>4965</v>
      </c>
      <c r="CU756" s="527" t="s">
        <v>4965</v>
      </c>
    </row>
    <row r="757" spans="1:99" s="71" customFormat="1" ht="12" customHeight="1" x14ac:dyDescent="0.2">
      <c r="A757" s="577" t="s">
        <v>1460</v>
      </c>
      <c r="B757" s="558" t="s">
        <v>3021</v>
      </c>
      <c r="C757" s="558" t="s">
        <v>1432</v>
      </c>
      <c r="D757" s="558" t="s">
        <v>1432</v>
      </c>
      <c r="E757" s="560" t="s">
        <v>3022</v>
      </c>
      <c r="F757" s="558" t="s">
        <v>1432</v>
      </c>
      <c r="G757" s="558" t="s">
        <v>3023</v>
      </c>
      <c r="H757" s="558" t="s">
        <v>2717</v>
      </c>
      <c r="I757" s="558" t="s">
        <v>3024</v>
      </c>
      <c r="J757" s="558">
        <v>526413</v>
      </c>
      <c r="K757" s="558">
        <v>175775</v>
      </c>
      <c r="L757" s="512" t="s">
        <v>4766</v>
      </c>
      <c r="M757" s="562" t="s">
        <v>1432</v>
      </c>
      <c r="N757" s="562" t="s">
        <v>1432</v>
      </c>
      <c r="O757" s="558">
        <v>0</v>
      </c>
      <c r="P757" s="558">
        <v>16</v>
      </c>
      <c r="Q757" s="563">
        <v>16</v>
      </c>
      <c r="R757" s="558" t="s">
        <v>3025</v>
      </c>
      <c r="S757" s="558" t="s">
        <v>3187</v>
      </c>
      <c r="T757" s="562" t="s">
        <v>3026</v>
      </c>
      <c r="U757" s="561">
        <v>41659</v>
      </c>
      <c r="V757" s="561"/>
      <c r="W757" s="558" t="s">
        <v>1439</v>
      </c>
      <c r="X757" s="562" t="s">
        <v>1432</v>
      </c>
      <c r="Y757" s="558" t="s">
        <v>1442</v>
      </c>
      <c r="Z757" s="558" t="s">
        <v>3893</v>
      </c>
      <c r="AA757" s="558" t="s">
        <v>1444</v>
      </c>
      <c r="AB757" s="558" t="s">
        <v>4720</v>
      </c>
      <c r="AC757" s="576">
        <v>3.9E-2</v>
      </c>
      <c r="AD757" s="578" t="s">
        <v>1432</v>
      </c>
      <c r="AE757" s="578"/>
      <c r="AF757" s="579"/>
      <c r="AG757" s="517" t="s">
        <v>3063</v>
      </c>
      <c r="AH757" s="560" t="s">
        <v>1445</v>
      </c>
      <c r="AI757" s="560">
        <v>0</v>
      </c>
      <c r="AJ757" s="560">
        <v>0</v>
      </c>
      <c r="AK757" s="560">
        <v>0</v>
      </c>
      <c r="AL757" s="560">
        <v>0</v>
      </c>
      <c r="AM757" s="560">
        <v>8</v>
      </c>
      <c r="AN757" s="560">
        <v>8</v>
      </c>
      <c r="AO757" s="560">
        <v>0</v>
      </c>
      <c r="AP757" s="560">
        <v>0</v>
      </c>
      <c r="AQ757" s="560">
        <v>0</v>
      </c>
      <c r="AR757" s="560">
        <v>0</v>
      </c>
      <c r="AS757" s="560">
        <v>0</v>
      </c>
      <c r="AT757" s="560">
        <v>8</v>
      </c>
      <c r="AU757" s="560">
        <v>8</v>
      </c>
      <c r="AV757" s="560">
        <v>0</v>
      </c>
      <c r="AW757" s="560">
        <v>0</v>
      </c>
      <c r="AX757" s="560">
        <v>0</v>
      </c>
      <c r="AY757" s="560">
        <v>0</v>
      </c>
      <c r="AZ757" s="560">
        <v>0</v>
      </c>
      <c r="BA757" s="560">
        <v>0</v>
      </c>
      <c r="BB757" s="560">
        <v>0</v>
      </c>
      <c r="BC757" s="560">
        <v>0</v>
      </c>
      <c r="BD757" s="560">
        <v>0</v>
      </c>
      <c r="BE757" s="560">
        <v>0</v>
      </c>
      <c r="BF757" s="560">
        <v>0</v>
      </c>
      <c r="BG757" s="560">
        <v>0</v>
      </c>
      <c r="BH757" s="560">
        <v>0</v>
      </c>
      <c r="BI757" s="560">
        <v>0</v>
      </c>
      <c r="BJ757" s="560">
        <v>0</v>
      </c>
      <c r="BK757" s="560">
        <v>0</v>
      </c>
      <c r="BL757" s="560">
        <v>0</v>
      </c>
      <c r="BM757" s="560">
        <v>0</v>
      </c>
      <c r="BN757" s="550" t="s">
        <v>4491</v>
      </c>
      <c r="BO757" s="551">
        <v>0</v>
      </c>
      <c r="BP757" s="519">
        <v>0</v>
      </c>
      <c r="BQ757" s="528">
        <v>0</v>
      </c>
      <c r="BR757" s="519">
        <v>0</v>
      </c>
      <c r="BS757" s="552">
        <v>5.333333333333333</v>
      </c>
      <c r="BT757" s="552">
        <v>5.333333333333333</v>
      </c>
      <c r="BU757" s="582">
        <v>5.333333333333333</v>
      </c>
      <c r="BV757" s="519">
        <v>0</v>
      </c>
      <c r="BW757" s="519">
        <v>0</v>
      </c>
      <c r="BX757" s="519">
        <v>0</v>
      </c>
      <c r="BY757" s="519">
        <v>0</v>
      </c>
      <c r="BZ757" s="519">
        <v>0</v>
      </c>
      <c r="CA757" s="519">
        <v>0</v>
      </c>
      <c r="CB757" s="519">
        <v>0</v>
      </c>
      <c r="CC757" s="519">
        <v>0</v>
      </c>
      <c r="CD757" s="519">
        <v>0</v>
      </c>
      <c r="CE757" s="519">
        <v>0</v>
      </c>
      <c r="CF757" s="519">
        <v>0</v>
      </c>
      <c r="CG757" s="519">
        <v>0</v>
      </c>
      <c r="CH757" s="519">
        <v>0</v>
      </c>
      <c r="CI757" s="519">
        <v>0</v>
      </c>
      <c r="CJ757" s="519">
        <v>0</v>
      </c>
      <c r="CK757" s="623">
        <f t="shared" si="11"/>
        <v>16</v>
      </c>
      <c r="CL757" s="554">
        <v>16</v>
      </c>
      <c r="CM757" s="554">
        <v>16</v>
      </c>
      <c r="CN757" s="554">
        <v>16</v>
      </c>
      <c r="CO757" s="524">
        <v>9</v>
      </c>
      <c r="CP757" s="726"/>
      <c r="CQ757" s="525" t="s">
        <v>4965</v>
      </c>
      <c r="CR757" s="584" t="s">
        <v>4965</v>
      </c>
      <c r="CS757" s="527" t="s">
        <v>4965</v>
      </c>
      <c r="CT757" s="527" t="s">
        <v>4965</v>
      </c>
      <c r="CU757" s="527" t="s">
        <v>4965</v>
      </c>
    </row>
    <row r="758" spans="1:99" s="71" customFormat="1" ht="12" customHeight="1" x14ac:dyDescent="0.2">
      <c r="A758" s="577" t="s">
        <v>1460</v>
      </c>
      <c r="B758" s="558" t="s">
        <v>3027</v>
      </c>
      <c r="C758" s="558" t="s">
        <v>1432</v>
      </c>
      <c r="D758" s="558" t="s">
        <v>1432</v>
      </c>
      <c r="E758" s="560" t="s">
        <v>3028</v>
      </c>
      <c r="F758" s="558" t="s">
        <v>1432</v>
      </c>
      <c r="G758" s="558" t="s">
        <v>3023</v>
      </c>
      <c r="H758" s="558" t="s">
        <v>2717</v>
      </c>
      <c r="I758" s="558" t="s">
        <v>3024</v>
      </c>
      <c r="J758" s="558">
        <v>526384</v>
      </c>
      <c r="K758" s="558">
        <v>175734</v>
      </c>
      <c r="L758" s="512" t="s">
        <v>4766</v>
      </c>
      <c r="M758" s="562" t="s">
        <v>1432</v>
      </c>
      <c r="N758" s="562" t="s">
        <v>1432</v>
      </c>
      <c r="O758" s="558">
        <v>0</v>
      </c>
      <c r="P758" s="558">
        <v>20</v>
      </c>
      <c r="Q758" s="563">
        <v>20</v>
      </c>
      <c r="R758" s="558" t="s">
        <v>3029</v>
      </c>
      <c r="S758" s="558" t="s">
        <v>3187</v>
      </c>
      <c r="T758" s="562" t="s">
        <v>3300</v>
      </c>
      <c r="U758" s="561">
        <v>41654</v>
      </c>
      <c r="V758" s="561"/>
      <c r="W758" s="558" t="s">
        <v>1439</v>
      </c>
      <c r="X758" s="562" t="s">
        <v>1432</v>
      </c>
      <c r="Y758" s="558" t="s">
        <v>1442</v>
      </c>
      <c r="Z758" s="558" t="s">
        <v>3893</v>
      </c>
      <c r="AA758" s="558" t="s">
        <v>1444</v>
      </c>
      <c r="AB758" s="558" t="s">
        <v>4720</v>
      </c>
      <c r="AC758" s="576">
        <v>4.3999999999999997E-2</v>
      </c>
      <c r="AD758" s="578" t="s">
        <v>1432</v>
      </c>
      <c r="AE758" s="578"/>
      <c r="AF758" s="579"/>
      <c r="AG758" s="517" t="s">
        <v>3063</v>
      </c>
      <c r="AH758" s="560" t="s">
        <v>1445</v>
      </c>
      <c r="AI758" s="560">
        <v>0</v>
      </c>
      <c r="AJ758" s="560">
        <v>0</v>
      </c>
      <c r="AK758" s="560">
        <v>0</v>
      </c>
      <c r="AL758" s="560">
        <v>0</v>
      </c>
      <c r="AM758" s="560">
        <v>9</v>
      </c>
      <c r="AN758" s="560">
        <v>11</v>
      </c>
      <c r="AO758" s="560">
        <v>0</v>
      </c>
      <c r="AP758" s="560">
        <v>0</v>
      </c>
      <c r="AQ758" s="560">
        <v>0</v>
      </c>
      <c r="AR758" s="560">
        <v>0</v>
      </c>
      <c r="AS758" s="560">
        <v>0</v>
      </c>
      <c r="AT758" s="560">
        <v>9</v>
      </c>
      <c r="AU758" s="560">
        <v>11</v>
      </c>
      <c r="AV758" s="560">
        <v>0</v>
      </c>
      <c r="AW758" s="560">
        <v>0</v>
      </c>
      <c r="AX758" s="560">
        <v>0</v>
      </c>
      <c r="AY758" s="560">
        <v>0</v>
      </c>
      <c r="AZ758" s="560">
        <v>0</v>
      </c>
      <c r="BA758" s="560">
        <v>0</v>
      </c>
      <c r="BB758" s="560">
        <v>0</v>
      </c>
      <c r="BC758" s="560">
        <v>0</v>
      </c>
      <c r="BD758" s="560">
        <v>0</v>
      </c>
      <c r="BE758" s="560">
        <v>0</v>
      </c>
      <c r="BF758" s="560">
        <v>0</v>
      </c>
      <c r="BG758" s="560">
        <v>0</v>
      </c>
      <c r="BH758" s="560">
        <v>0</v>
      </c>
      <c r="BI758" s="560">
        <v>0</v>
      </c>
      <c r="BJ758" s="560">
        <v>0</v>
      </c>
      <c r="BK758" s="560">
        <v>0</v>
      </c>
      <c r="BL758" s="560">
        <v>0</v>
      </c>
      <c r="BM758" s="560">
        <v>0</v>
      </c>
      <c r="BN758" s="550" t="s">
        <v>4491</v>
      </c>
      <c r="BO758" s="551">
        <v>0</v>
      </c>
      <c r="BP758" s="519">
        <v>0</v>
      </c>
      <c r="BQ758" s="528">
        <v>0</v>
      </c>
      <c r="BR758" s="519">
        <v>0</v>
      </c>
      <c r="BS758" s="552">
        <v>6.666666666666667</v>
      </c>
      <c r="BT758" s="552">
        <v>6.666666666666667</v>
      </c>
      <c r="BU758" s="582">
        <v>6.666666666666667</v>
      </c>
      <c r="BV758" s="519">
        <v>0</v>
      </c>
      <c r="BW758" s="519">
        <v>0</v>
      </c>
      <c r="BX758" s="519">
        <v>0</v>
      </c>
      <c r="BY758" s="519">
        <v>0</v>
      </c>
      <c r="BZ758" s="519">
        <v>0</v>
      </c>
      <c r="CA758" s="519">
        <v>0</v>
      </c>
      <c r="CB758" s="519">
        <v>0</v>
      </c>
      <c r="CC758" s="519">
        <v>0</v>
      </c>
      <c r="CD758" s="519">
        <v>0</v>
      </c>
      <c r="CE758" s="519">
        <v>0</v>
      </c>
      <c r="CF758" s="519">
        <v>0</v>
      </c>
      <c r="CG758" s="519">
        <v>0</v>
      </c>
      <c r="CH758" s="519">
        <v>0</v>
      </c>
      <c r="CI758" s="519">
        <v>0</v>
      </c>
      <c r="CJ758" s="519">
        <v>0</v>
      </c>
      <c r="CK758" s="623">
        <f t="shared" si="11"/>
        <v>20</v>
      </c>
      <c r="CL758" s="554">
        <v>20</v>
      </c>
      <c r="CM758" s="554">
        <v>20</v>
      </c>
      <c r="CN758" s="554">
        <v>20</v>
      </c>
      <c r="CO758" s="524">
        <v>9</v>
      </c>
      <c r="CP758" s="726"/>
      <c r="CQ758" s="525" t="s">
        <v>4965</v>
      </c>
      <c r="CR758" s="584" t="s">
        <v>4965</v>
      </c>
      <c r="CS758" s="527" t="s">
        <v>4965</v>
      </c>
      <c r="CT758" s="527" t="s">
        <v>4965</v>
      </c>
      <c r="CU758" s="527" t="s">
        <v>4965</v>
      </c>
    </row>
    <row r="759" spans="1:99" s="71" customFormat="1" ht="12" customHeight="1" x14ac:dyDescent="0.2">
      <c r="A759" s="577" t="s">
        <v>1460</v>
      </c>
      <c r="B759" s="558" t="s">
        <v>3030</v>
      </c>
      <c r="C759" s="558" t="s">
        <v>1432</v>
      </c>
      <c r="D759" s="558" t="s">
        <v>1432</v>
      </c>
      <c r="E759" s="560" t="s">
        <v>3031</v>
      </c>
      <c r="F759" s="558" t="s">
        <v>3032</v>
      </c>
      <c r="G759" s="558" t="s">
        <v>3313</v>
      </c>
      <c r="H759" s="558" t="s">
        <v>1458</v>
      </c>
      <c r="I759" s="558" t="s">
        <v>3033</v>
      </c>
      <c r="J759" s="558">
        <v>524592</v>
      </c>
      <c r="K759" s="558">
        <v>175268</v>
      </c>
      <c r="L759" s="512" t="s">
        <v>3088</v>
      </c>
      <c r="M759" s="562" t="s">
        <v>1432</v>
      </c>
      <c r="N759" s="562" t="s">
        <v>1432</v>
      </c>
      <c r="O759" s="558">
        <v>0</v>
      </c>
      <c r="P759" s="558">
        <v>49</v>
      </c>
      <c r="Q759" s="563">
        <v>49</v>
      </c>
      <c r="R759" s="558" t="s">
        <v>3090</v>
      </c>
      <c r="S759" s="558" t="s">
        <v>3187</v>
      </c>
      <c r="T759" s="562" t="s">
        <v>2491</v>
      </c>
      <c r="U759" s="561">
        <v>41628</v>
      </c>
      <c r="V759" s="561"/>
      <c r="W759" s="558" t="s">
        <v>1439</v>
      </c>
      <c r="X759" s="562" t="s">
        <v>1432</v>
      </c>
      <c r="Y759" s="558" t="s">
        <v>1442</v>
      </c>
      <c r="Z759" s="558" t="s">
        <v>3893</v>
      </c>
      <c r="AA759" s="558" t="s">
        <v>1444</v>
      </c>
      <c r="AB759" s="558" t="s">
        <v>4720</v>
      </c>
      <c r="AC759" s="576">
        <v>0.245</v>
      </c>
      <c r="AD759" s="578" t="s">
        <v>1432</v>
      </c>
      <c r="AE759" s="578"/>
      <c r="AF759" s="579"/>
      <c r="AG759" s="517" t="s">
        <v>3063</v>
      </c>
      <c r="AH759" s="560" t="s">
        <v>1445</v>
      </c>
      <c r="AI759" s="560">
        <v>0</v>
      </c>
      <c r="AJ759" s="560">
        <v>0</v>
      </c>
      <c r="AK759" s="560">
        <v>0</v>
      </c>
      <c r="AL759" s="560">
        <v>0</v>
      </c>
      <c r="AM759" s="560">
        <v>29</v>
      </c>
      <c r="AN759" s="560">
        <v>14</v>
      </c>
      <c r="AO759" s="560">
        <v>6</v>
      </c>
      <c r="AP759" s="560">
        <v>0</v>
      </c>
      <c r="AQ759" s="560">
        <v>0</v>
      </c>
      <c r="AR759" s="560">
        <v>0</v>
      </c>
      <c r="AS759" s="560">
        <v>0</v>
      </c>
      <c r="AT759" s="560">
        <v>29</v>
      </c>
      <c r="AU759" s="560">
        <v>14</v>
      </c>
      <c r="AV759" s="560">
        <v>6</v>
      </c>
      <c r="AW759" s="560">
        <v>0</v>
      </c>
      <c r="AX759" s="560">
        <v>0</v>
      </c>
      <c r="AY759" s="560">
        <v>0</v>
      </c>
      <c r="AZ759" s="560">
        <v>0</v>
      </c>
      <c r="BA759" s="560">
        <v>0</v>
      </c>
      <c r="BB759" s="560">
        <v>0</v>
      </c>
      <c r="BC759" s="560">
        <v>0</v>
      </c>
      <c r="BD759" s="560">
        <v>0</v>
      </c>
      <c r="BE759" s="560">
        <v>0</v>
      </c>
      <c r="BF759" s="560">
        <v>0</v>
      </c>
      <c r="BG759" s="560">
        <v>0</v>
      </c>
      <c r="BH759" s="560">
        <v>0</v>
      </c>
      <c r="BI759" s="560">
        <v>0</v>
      </c>
      <c r="BJ759" s="560">
        <v>0</v>
      </c>
      <c r="BK759" s="560">
        <v>0</v>
      </c>
      <c r="BL759" s="560">
        <v>0</v>
      </c>
      <c r="BM759" s="560">
        <v>0</v>
      </c>
      <c r="BN759" s="550" t="s">
        <v>4491</v>
      </c>
      <c r="BO759" s="551">
        <v>0</v>
      </c>
      <c r="BP759" s="519">
        <v>0</v>
      </c>
      <c r="BQ759" s="528">
        <v>0</v>
      </c>
      <c r="BR759" s="519">
        <v>0</v>
      </c>
      <c r="BS759" s="552">
        <v>16.333333333333332</v>
      </c>
      <c r="BT759" s="552">
        <v>16.333333333333332</v>
      </c>
      <c r="BU759" s="582">
        <v>16.333333333333332</v>
      </c>
      <c r="BV759" s="519">
        <v>0</v>
      </c>
      <c r="BW759" s="519">
        <v>0</v>
      </c>
      <c r="BX759" s="519">
        <v>0</v>
      </c>
      <c r="BY759" s="519">
        <v>0</v>
      </c>
      <c r="BZ759" s="519">
        <v>0</v>
      </c>
      <c r="CA759" s="519">
        <v>0</v>
      </c>
      <c r="CB759" s="519">
        <v>0</v>
      </c>
      <c r="CC759" s="519">
        <v>0</v>
      </c>
      <c r="CD759" s="519">
        <v>0</v>
      </c>
      <c r="CE759" s="519">
        <v>0</v>
      </c>
      <c r="CF759" s="519">
        <v>0</v>
      </c>
      <c r="CG759" s="519">
        <v>0</v>
      </c>
      <c r="CH759" s="519">
        <v>0</v>
      </c>
      <c r="CI759" s="519">
        <v>0</v>
      </c>
      <c r="CJ759" s="519">
        <v>0</v>
      </c>
      <c r="CK759" s="623">
        <f t="shared" si="11"/>
        <v>49</v>
      </c>
      <c r="CL759" s="554">
        <v>49</v>
      </c>
      <c r="CM759" s="554">
        <v>49</v>
      </c>
      <c r="CN759" s="554">
        <v>49</v>
      </c>
      <c r="CO759" s="524">
        <v>9</v>
      </c>
      <c r="CP759" s="726"/>
      <c r="CQ759" s="525" t="s">
        <v>4965</v>
      </c>
      <c r="CR759" s="584" t="s">
        <v>4965</v>
      </c>
      <c r="CS759" s="527" t="s">
        <v>4965</v>
      </c>
      <c r="CT759" s="527" t="s">
        <v>4965</v>
      </c>
      <c r="CU759" s="527" t="s">
        <v>4965</v>
      </c>
    </row>
    <row r="760" spans="1:99" s="71" customFormat="1" ht="12" customHeight="1" x14ac:dyDescent="0.2">
      <c r="A760" s="577" t="s">
        <v>1460</v>
      </c>
      <c r="B760" s="558" t="s">
        <v>3091</v>
      </c>
      <c r="C760" s="558" t="s">
        <v>1432</v>
      </c>
      <c r="D760" s="558" t="s">
        <v>1432</v>
      </c>
      <c r="E760" s="560" t="s">
        <v>1432</v>
      </c>
      <c r="F760" s="558" t="s">
        <v>1867</v>
      </c>
      <c r="G760" s="558" t="s">
        <v>271</v>
      </c>
      <c r="H760" s="558" t="s">
        <v>1458</v>
      </c>
      <c r="I760" s="558" t="s">
        <v>1868</v>
      </c>
      <c r="J760" s="558">
        <v>524179</v>
      </c>
      <c r="K760" s="558">
        <v>174939</v>
      </c>
      <c r="L760" s="512" t="s">
        <v>3079</v>
      </c>
      <c r="M760" s="562" t="s">
        <v>1432</v>
      </c>
      <c r="N760" s="562" t="s">
        <v>1432</v>
      </c>
      <c r="O760" s="558">
        <v>0</v>
      </c>
      <c r="P760" s="558">
        <v>29</v>
      </c>
      <c r="Q760" s="563">
        <v>29</v>
      </c>
      <c r="R760" s="558" t="s">
        <v>3092</v>
      </c>
      <c r="S760" s="558" t="s">
        <v>1389</v>
      </c>
      <c r="T760" s="562" t="s">
        <v>2491</v>
      </c>
      <c r="U760" s="561">
        <v>41627</v>
      </c>
      <c r="V760" s="561"/>
      <c r="W760" s="558" t="s">
        <v>1439</v>
      </c>
      <c r="X760" s="562" t="s">
        <v>1432</v>
      </c>
      <c r="Y760" s="558" t="s">
        <v>1442</v>
      </c>
      <c r="Z760" s="558" t="s">
        <v>3893</v>
      </c>
      <c r="AA760" s="558" t="s">
        <v>1444</v>
      </c>
      <c r="AB760" s="558" t="s">
        <v>4720</v>
      </c>
      <c r="AC760" s="576">
        <v>8.6999999999999994E-2</v>
      </c>
      <c r="AD760" s="578" t="s">
        <v>1432</v>
      </c>
      <c r="AE760" s="578"/>
      <c r="AF760" s="579"/>
      <c r="AG760" s="517" t="s">
        <v>3063</v>
      </c>
      <c r="AH760" s="560" t="s">
        <v>1892</v>
      </c>
      <c r="AI760" s="560">
        <v>0</v>
      </c>
      <c r="AJ760" s="560">
        <v>0</v>
      </c>
      <c r="AK760" s="560">
        <v>0</v>
      </c>
      <c r="AL760" s="560">
        <v>0</v>
      </c>
      <c r="AM760" s="560">
        <v>28</v>
      </c>
      <c r="AN760" s="560">
        <v>1</v>
      </c>
      <c r="AO760" s="560">
        <v>0</v>
      </c>
      <c r="AP760" s="560">
        <v>0</v>
      </c>
      <c r="AQ760" s="560">
        <v>0</v>
      </c>
      <c r="AR760" s="560">
        <v>0</v>
      </c>
      <c r="AS760" s="560">
        <v>0</v>
      </c>
      <c r="AT760" s="560">
        <v>28</v>
      </c>
      <c r="AU760" s="560">
        <v>1</v>
      </c>
      <c r="AV760" s="560">
        <v>0</v>
      </c>
      <c r="AW760" s="560">
        <v>0</v>
      </c>
      <c r="AX760" s="560">
        <v>0</v>
      </c>
      <c r="AY760" s="560">
        <v>0</v>
      </c>
      <c r="AZ760" s="560">
        <v>0</v>
      </c>
      <c r="BA760" s="560">
        <v>0</v>
      </c>
      <c r="BB760" s="560">
        <v>0</v>
      </c>
      <c r="BC760" s="560">
        <v>0</v>
      </c>
      <c r="BD760" s="560">
        <v>0</v>
      </c>
      <c r="BE760" s="560">
        <v>0</v>
      </c>
      <c r="BF760" s="560">
        <v>0</v>
      </c>
      <c r="BG760" s="560">
        <v>0</v>
      </c>
      <c r="BH760" s="560">
        <v>0</v>
      </c>
      <c r="BI760" s="560">
        <v>0</v>
      </c>
      <c r="BJ760" s="560">
        <v>0</v>
      </c>
      <c r="BK760" s="560">
        <v>0</v>
      </c>
      <c r="BL760" s="560">
        <v>0</v>
      </c>
      <c r="BM760" s="560">
        <v>0</v>
      </c>
      <c r="BN760" s="550" t="s">
        <v>4491</v>
      </c>
      <c r="BO760" s="551">
        <v>0</v>
      </c>
      <c r="BP760" s="519">
        <v>0</v>
      </c>
      <c r="BQ760" s="528">
        <v>0</v>
      </c>
      <c r="BR760" s="519">
        <v>0</v>
      </c>
      <c r="BS760" s="552">
        <v>9.6666666666666661</v>
      </c>
      <c r="BT760" s="552">
        <v>9.6666666666666661</v>
      </c>
      <c r="BU760" s="582">
        <v>9.6666666666666661</v>
      </c>
      <c r="BV760" s="519">
        <v>0</v>
      </c>
      <c r="BW760" s="519">
        <v>0</v>
      </c>
      <c r="BX760" s="519">
        <v>0</v>
      </c>
      <c r="BY760" s="519">
        <v>0</v>
      </c>
      <c r="BZ760" s="519">
        <v>0</v>
      </c>
      <c r="CA760" s="519">
        <v>0</v>
      </c>
      <c r="CB760" s="519">
        <v>0</v>
      </c>
      <c r="CC760" s="519">
        <v>0</v>
      </c>
      <c r="CD760" s="519">
        <v>0</v>
      </c>
      <c r="CE760" s="519">
        <v>0</v>
      </c>
      <c r="CF760" s="519">
        <v>0</v>
      </c>
      <c r="CG760" s="519">
        <v>0</v>
      </c>
      <c r="CH760" s="519">
        <v>0</v>
      </c>
      <c r="CI760" s="519">
        <v>0</v>
      </c>
      <c r="CJ760" s="519">
        <v>0</v>
      </c>
      <c r="CK760" s="623">
        <f t="shared" si="11"/>
        <v>29</v>
      </c>
      <c r="CL760" s="554">
        <v>29</v>
      </c>
      <c r="CM760" s="554">
        <v>29</v>
      </c>
      <c r="CN760" s="554">
        <v>29</v>
      </c>
      <c r="CO760" s="524">
        <v>9</v>
      </c>
      <c r="CP760" s="726"/>
      <c r="CQ760" s="530" t="s">
        <v>1942</v>
      </c>
      <c r="CR760" s="584" t="s">
        <v>4965</v>
      </c>
      <c r="CS760" s="527" t="s">
        <v>4965</v>
      </c>
      <c r="CT760" s="527" t="s">
        <v>4965</v>
      </c>
      <c r="CU760" s="527" t="s">
        <v>4965</v>
      </c>
    </row>
    <row r="761" spans="1:99" s="71" customFormat="1" ht="12" customHeight="1" x14ac:dyDescent="0.2">
      <c r="A761" s="577" t="s">
        <v>1460</v>
      </c>
      <c r="B761" s="558" t="s">
        <v>3094</v>
      </c>
      <c r="C761" s="558" t="s">
        <v>1432</v>
      </c>
      <c r="D761" s="558" t="s">
        <v>1432</v>
      </c>
      <c r="E761" s="560" t="s">
        <v>1432</v>
      </c>
      <c r="F761" s="558" t="s">
        <v>3095</v>
      </c>
      <c r="G761" s="558" t="s">
        <v>195</v>
      </c>
      <c r="H761" s="558" t="s">
        <v>3875</v>
      </c>
      <c r="I761" s="558" t="s">
        <v>196</v>
      </c>
      <c r="J761" s="558">
        <v>528771</v>
      </c>
      <c r="K761" s="558">
        <v>173145</v>
      </c>
      <c r="L761" s="512" t="s">
        <v>3076</v>
      </c>
      <c r="M761" s="562" t="s">
        <v>1432</v>
      </c>
      <c r="N761" s="562" t="s">
        <v>1432</v>
      </c>
      <c r="O761" s="558">
        <v>0</v>
      </c>
      <c r="P761" s="558">
        <v>1</v>
      </c>
      <c r="Q761" s="563">
        <v>1</v>
      </c>
      <c r="R761" s="558" t="s">
        <v>197</v>
      </c>
      <c r="S761" s="558" t="s">
        <v>1438</v>
      </c>
      <c r="T761" s="562" t="s">
        <v>623</v>
      </c>
      <c r="U761" s="561">
        <v>41663</v>
      </c>
      <c r="V761" s="561"/>
      <c r="W761" s="558" t="s">
        <v>1439</v>
      </c>
      <c r="X761" s="562" t="s">
        <v>1432</v>
      </c>
      <c r="Y761" s="558" t="s">
        <v>1442</v>
      </c>
      <c r="Z761" s="558" t="s">
        <v>1453</v>
      </c>
      <c r="AA761" s="558" t="s">
        <v>1444</v>
      </c>
      <c r="AB761" s="558" t="s">
        <v>2713</v>
      </c>
      <c r="AC761" s="576">
        <v>5.0000000000000001E-3</v>
      </c>
      <c r="AD761" s="578" t="s">
        <v>1432</v>
      </c>
      <c r="AE761" s="578"/>
      <c r="AF761" s="579"/>
      <c r="AG761" s="517" t="s">
        <v>3063</v>
      </c>
      <c r="AH761" s="560" t="s">
        <v>1445</v>
      </c>
      <c r="AI761" s="560">
        <v>0</v>
      </c>
      <c r="AJ761" s="560">
        <v>0</v>
      </c>
      <c r="AK761" s="560">
        <v>0</v>
      </c>
      <c r="AL761" s="560">
        <v>0</v>
      </c>
      <c r="AM761" s="560">
        <v>1</v>
      </c>
      <c r="AN761" s="560">
        <v>0</v>
      </c>
      <c r="AO761" s="560">
        <v>0</v>
      </c>
      <c r="AP761" s="560">
        <v>0</v>
      </c>
      <c r="AQ761" s="560">
        <v>0</v>
      </c>
      <c r="AR761" s="560">
        <v>0</v>
      </c>
      <c r="AS761" s="560">
        <v>0</v>
      </c>
      <c r="AT761" s="560">
        <v>1</v>
      </c>
      <c r="AU761" s="560">
        <v>0</v>
      </c>
      <c r="AV761" s="560">
        <v>0</v>
      </c>
      <c r="AW761" s="560">
        <v>0</v>
      </c>
      <c r="AX761" s="560">
        <v>0</v>
      </c>
      <c r="AY761" s="560">
        <v>0</v>
      </c>
      <c r="AZ761" s="560">
        <v>0</v>
      </c>
      <c r="BA761" s="560">
        <v>0</v>
      </c>
      <c r="BB761" s="560">
        <v>0</v>
      </c>
      <c r="BC761" s="560">
        <v>0</v>
      </c>
      <c r="BD761" s="560">
        <v>0</v>
      </c>
      <c r="BE761" s="560">
        <v>0</v>
      </c>
      <c r="BF761" s="560">
        <v>0</v>
      </c>
      <c r="BG761" s="560">
        <v>0</v>
      </c>
      <c r="BH761" s="560">
        <v>0</v>
      </c>
      <c r="BI761" s="560">
        <v>0</v>
      </c>
      <c r="BJ761" s="560">
        <v>0</v>
      </c>
      <c r="BK761" s="560">
        <v>0</v>
      </c>
      <c r="BL761" s="560">
        <v>0</v>
      </c>
      <c r="BM761" s="560">
        <v>0</v>
      </c>
      <c r="BN761" s="550" t="s">
        <v>4490</v>
      </c>
      <c r="BO761" s="551">
        <v>0</v>
      </c>
      <c r="BP761" s="519">
        <v>0</v>
      </c>
      <c r="BQ761" s="553">
        <v>0.25</v>
      </c>
      <c r="BR761" s="552">
        <v>0.25</v>
      </c>
      <c r="BS761" s="552">
        <v>0.25</v>
      </c>
      <c r="BT761" s="552">
        <v>0.25</v>
      </c>
      <c r="BU761" s="529">
        <v>0</v>
      </c>
      <c r="BV761" s="519">
        <v>0</v>
      </c>
      <c r="BW761" s="519">
        <v>0</v>
      </c>
      <c r="BX761" s="519">
        <v>0</v>
      </c>
      <c r="BY761" s="519">
        <v>0</v>
      </c>
      <c r="BZ761" s="519">
        <v>0</v>
      </c>
      <c r="CA761" s="519">
        <v>0</v>
      </c>
      <c r="CB761" s="519">
        <v>0</v>
      </c>
      <c r="CC761" s="519">
        <v>0</v>
      </c>
      <c r="CD761" s="519">
        <v>0</v>
      </c>
      <c r="CE761" s="519">
        <v>0</v>
      </c>
      <c r="CF761" s="519">
        <v>0</v>
      </c>
      <c r="CG761" s="519">
        <v>0</v>
      </c>
      <c r="CH761" s="519">
        <v>0</v>
      </c>
      <c r="CI761" s="519">
        <v>0</v>
      </c>
      <c r="CJ761" s="519">
        <v>0</v>
      </c>
      <c r="CK761" s="623">
        <f t="shared" si="11"/>
        <v>1</v>
      </c>
      <c r="CL761" s="554">
        <v>1</v>
      </c>
      <c r="CM761" s="554">
        <v>1</v>
      </c>
      <c r="CN761" s="554">
        <v>1</v>
      </c>
      <c r="CO761" s="524">
        <v>9</v>
      </c>
      <c r="CP761" s="726"/>
      <c r="CQ761" s="525" t="s">
        <v>4965</v>
      </c>
      <c r="CR761" s="584" t="s">
        <v>4965</v>
      </c>
      <c r="CS761" s="527" t="s">
        <v>4965</v>
      </c>
      <c r="CT761" s="527" t="s">
        <v>4965</v>
      </c>
      <c r="CU761" s="527" t="s">
        <v>4965</v>
      </c>
    </row>
    <row r="762" spans="1:99" s="71" customFormat="1" ht="12" customHeight="1" x14ac:dyDescent="0.2">
      <c r="A762" s="577" t="s">
        <v>1460</v>
      </c>
      <c r="B762" s="558" t="s">
        <v>3096</v>
      </c>
      <c r="C762" s="558" t="s">
        <v>1432</v>
      </c>
      <c r="D762" s="558" t="s">
        <v>1432</v>
      </c>
      <c r="E762" s="560" t="s">
        <v>3580</v>
      </c>
      <c r="F762" s="558" t="s">
        <v>3097</v>
      </c>
      <c r="G762" s="558" t="s">
        <v>3098</v>
      </c>
      <c r="H762" s="558" t="s">
        <v>3299</v>
      </c>
      <c r="I762" s="558" t="s">
        <v>3099</v>
      </c>
      <c r="J762" s="558">
        <v>528475</v>
      </c>
      <c r="K762" s="558">
        <v>176217</v>
      </c>
      <c r="L762" s="512" t="s">
        <v>3066</v>
      </c>
      <c r="M762" s="562" t="s">
        <v>1432</v>
      </c>
      <c r="N762" s="562" t="s">
        <v>1432</v>
      </c>
      <c r="O762" s="558">
        <v>0</v>
      </c>
      <c r="P762" s="558">
        <v>1</v>
      </c>
      <c r="Q762" s="563">
        <v>1</v>
      </c>
      <c r="R762" s="558" t="s">
        <v>3100</v>
      </c>
      <c r="S762" s="558" t="s">
        <v>1438</v>
      </c>
      <c r="T762" s="562" t="s">
        <v>3101</v>
      </c>
      <c r="U762" s="561">
        <v>41745</v>
      </c>
      <c r="V762" s="561" t="s">
        <v>1938</v>
      </c>
      <c r="W762" s="558" t="s">
        <v>1439</v>
      </c>
      <c r="X762" s="562" t="s">
        <v>1432</v>
      </c>
      <c r="Y762" s="558" t="s">
        <v>1442</v>
      </c>
      <c r="Z762" s="558" t="s">
        <v>1443</v>
      </c>
      <c r="AA762" s="558" t="s">
        <v>1444</v>
      </c>
      <c r="AB762" s="558" t="s">
        <v>2713</v>
      </c>
      <c r="AC762" s="576">
        <v>1.7999999999999999E-2</v>
      </c>
      <c r="AD762" s="578" t="s">
        <v>1432</v>
      </c>
      <c r="AE762" s="578"/>
      <c r="AF762" s="579"/>
      <c r="AG762" s="517" t="s">
        <v>3063</v>
      </c>
      <c r="AH762" s="560" t="s">
        <v>1445</v>
      </c>
      <c r="AI762" s="560">
        <v>0</v>
      </c>
      <c r="AJ762" s="560">
        <v>0</v>
      </c>
      <c r="AK762" s="560">
        <v>0</v>
      </c>
      <c r="AL762" s="560">
        <v>0</v>
      </c>
      <c r="AM762" s="560">
        <v>0</v>
      </c>
      <c r="AN762" s="560">
        <v>0</v>
      </c>
      <c r="AO762" s="560">
        <v>0</v>
      </c>
      <c r="AP762" s="560">
        <v>1</v>
      </c>
      <c r="AQ762" s="560">
        <v>0</v>
      </c>
      <c r="AR762" s="560">
        <v>0</v>
      </c>
      <c r="AS762" s="560">
        <v>0</v>
      </c>
      <c r="AT762" s="560">
        <v>0</v>
      </c>
      <c r="AU762" s="560">
        <v>0</v>
      </c>
      <c r="AV762" s="560">
        <v>0</v>
      </c>
      <c r="AW762" s="560">
        <v>0</v>
      </c>
      <c r="AX762" s="560">
        <v>0</v>
      </c>
      <c r="AY762" s="560">
        <v>0</v>
      </c>
      <c r="AZ762" s="560">
        <v>0</v>
      </c>
      <c r="BA762" s="560">
        <v>0</v>
      </c>
      <c r="BB762" s="560">
        <v>0</v>
      </c>
      <c r="BC762" s="560">
        <v>0</v>
      </c>
      <c r="BD762" s="560">
        <v>1</v>
      </c>
      <c r="BE762" s="560">
        <v>0</v>
      </c>
      <c r="BF762" s="560">
        <v>0</v>
      </c>
      <c r="BG762" s="560">
        <v>0</v>
      </c>
      <c r="BH762" s="560">
        <v>0</v>
      </c>
      <c r="BI762" s="560">
        <v>0</v>
      </c>
      <c r="BJ762" s="560">
        <v>0</v>
      </c>
      <c r="BK762" s="560">
        <v>0</v>
      </c>
      <c r="BL762" s="560">
        <v>0</v>
      </c>
      <c r="BM762" s="560">
        <v>0</v>
      </c>
      <c r="BN762" s="550" t="s">
        <v>4490</v>
      </c>
      <c r="BO762" s="551">
        <v>0</v>
      </c>
      <c r="BP762" s="519">
        <v>0</v>
      </c>
      <c r="BQ762" s="553">
        <v>0.25</v>
      </c>
      <c r="BR762" s="552">
        <v>0.25</v>
      </c>
      <c r="BS762" s="552">
        <v>0.25</v>
      </c>
      <c r="BT762" s="552">
        <v>0.25</v>
      </c>
      <c r="BU762" s="529">
        <v>0</v>
      </c>
      <c r="BV762" s="519">
        <v>0</v>
      </c>
      <c r="BW762" s="519">
        <v>0</v>
      </c>
      <c r="BX762" s="519">
        <v>0</v>
      </c>
      <c r="BY762" s="519">
        <v>0</v>
      </c>
      <c r="BZ762" s="519">
        <v>0</v>
      </c>
      <c r="CA762" s="519">
        <v>0</v>
      </c>
      <c r="CB762" s="519">
        <v>0</v>
      </c>
      <c r="CC762" s="519">
        <v>0</v>
      </c>
      <c r="CD762" s="519">
        <v>0</v>
      </c>
      <c r="CE762" s="519">
        <v>0</v>
      </c>
      <c r="CF762" s="519">
        <v>0</v>
      </c>
      <c r="CG762" s="519">
        <v>0</v>
      </c>
      <c r="CH762" s="519">
        <v>0</v>
      </c>
      <c r="CI762" s="519">
        <v>0</v>
      </c>
      <c r="CJ762" s="519">
        <v>0</v>
      </c>
      <c r="CK762" s="623">
        <f t="shared" si="11"/>
        <v>1</v>
      </c>
      <c r="CL762" s="554">
        <v>1</v>
      </c>
      <c r="CM762" s="554">
        <v>1</v>
      </c>
      <c r="CN762" s="554">
        <v>1</v>
      </c>
      <c r="CO762" s="524">
        <v>4</v>
      </c>
      <c r="CP762" s="524" t="s">
        <v>1938</v>
      </c>
      <c r="CQ762" s="525" t="s">
        <v>4965</v>
      </c>
      <c r="CR762" s="584" t="s">
        <v>4965</v>
      </c>
      <c r="CS762" s="527" t="s">
        <v>4965</v>
      </c>
      <c r="CT762" s="527" t="s">
        <v>4965</v>
      </c>
      <c r="CU762" s="527" t="s">
        <v>4965</v>
      </c>
    </row>
    <row r="763" spans="1:99" s="71" customFormat="1" ht="12" customHeight="1" x14ac:dyDescent="0.2">
      <c r="A763" s="577" t="s">
        <v>1460</v>
      </c>
      <c r="B763" s="558" t="s">
        <v>3102</v>
      </c>
      <c r="C763" s="558" t="s">
        <v>1432</v>
      </c>
      <c r="D763" s="558" t="s">
        <v>1432</v>
      </c>
      <c r="E763" s="560" t="s">
        <v>3580</v>
      </c>
      <c r="F763" s="558" t="s">
        <v>3097</v>
      </c>
      <c r="G763" s="558" t="s">
        <v>3098</v>
      </c>
      <c r="H763" s="558" t="s">
        <v>3299</v>
      </c>
      <c r="I763" s="558" t="s">
        <v>3099</v>
      </c>
      <c r="J763" s="558">
        <v>528475</v>
      </c>
      <c r="K763" s="558">
        <v>176217</v>
      </c>
      <c r="L763" s="512" t="s">
        <v>3066</v>
      </c>
      <c r="M763" s="562" t="s">
        <v>1432</v>
      </c>
      <c r="N763" s="562" t="s">
        <v>1432</v>
      </c>
      <c r="O763" s="558">
        <v>0</v>
      </c>
      <c r="P763" s="558">
        <v>1</v>
      </c>
      <c r="Q763" s="563">
        <v>1</v>
      </c>
      <c r="R763" s="558" t="s">
        <v>3103</v>
      </c>
      <c r="S763" s="558" t="s">
        <v>1438</v>
      </c>
      <c r="T763" s="562" t="s">
        <v>3101</v>
      </c>
      <c r="U763" s="561">
        <v>41745</v>
      </c>
      <c r="V763" s="561" t="s">
        <v>1938</v>
      </c>
      <c r="W763" s="558" t="s">
        <v>1439</v>
      </c>
      <c r="X763" s="562" t="s">
        <v>1432</v>
      </c>
      <c r="Y763" s="558" t="s">
        <v>1442</v>
      </c>
      <c r="Z763" s="558" t="s">
        <v>1443</v>
      </c>
      <c r="AA763" s="558" t="s">
        <v>1444</v>
      </c>
      <c r="AB763" s="558" t="s">
        <v>2713</v>
      </c>
      <c r="AC763" s="576">
        <v>6.0000000000000001E-3</v>
      </c>
      <c r="AD763" s="578" t="s">
        <v>1432</v>
      </c>
      <c r="AE763" s="578"/>
      <c r="AF763" s="579"/>
      <c r="AG763" s="517" t="s">
        <v>3063</v>
      </c>
      <c r="AH763" s="560" t="s">
        <v>1445</v>
      </c>
      <c r="AI763" s="560">
        <v>0</v>
      </c>
      <c r="AJ763" s="560">
        <v>0</v>
      </c>
      <c r="AK763" s="560">
        <v>0</v>
      </c>
      <c r="AL763" s="560">
        <v>0</v>
      </c>
      <c r="AM763" s="560">
        <v>0</v>
      </c>
      <c r="AN763" s="560">
        <v>1</v>
      </c>
      <c r="AO763" s="560">
        <v>0</v>
      </c>
      <c r="AP763" s="560">
        <v>0</v>
      </c>
      <c r="AQ763" s="560">
        <v>0</v>
      </c>
      <c r="AR763" s="560">
        <v>0</v>
      </c>
      <c r="AS763" s="560">
        <v>0</v>
      </c>
      <c r="AT763" s="560">
        <v>0</v>
      </c>
      <c r="AU763" s="560">
        <v>0</v>
      </c>
      <c r="AV763" s="560">
        <v>0</v>
      </c>
      <c r="AW763" s="560">
        <v>0</v>
      </c>
      <c r="AX763" s="560">
        <v>0</v>
      </c>
      <c r="AY763" s="560">
        <v>0</v>
      </c>
      <c r="AZ763" s="560">
        <v>0</v>
      </c>
      <c r="BA763" s="560">
        <v>0</v>
      </c>
      <c r="BB763" s="560">
        <v>1</v>
      </c>
      <c r="BC763" s="560">
        <v>0</v>
      </c>
      <c r="BD763" s="560">
        <v>0</v>
      </c>
      <c r="BE763" s="560">
        <v>0</v>
      </c>
      <c r="BF763" s="560">
        <v>0</v>
      </c>
      <c r="BG763" s="560">
        <v>0</v>
      </c>
      <c r="BH763" s="560">
        <v>0</v>
      </c>
      <c r="BI763" s="560">
        <v>0</v>
      </c>
      <c r="BJ763" s="560">
        <v>0</v>
      </c>
      <c r="BK763" s="560">
        <v>0</v>
      </c>
      <c r="BL763" s="560">
        <v>0</v>
      </c>
      <c r="BM763" s="560">
        <v>0</v>
      </c>
      <c r="BN763" s="550" t="s">
        <v>4490</v>
      </c>
      <c r="BO763" s="551">
        <v>0</v>
      </c>
      <c r="BP763" s="519">
        <v>0</v>
      </c>
      <c r="BQ763" s="553">
        <v>0.25</v>
      </c>
      <c r="BR763" s="552">
        <v>0.25</v>
      </c>
      <c r="BS763" s="552">
        <v>0.25</v>
      </c>
      <c r="BT763" s="552">
        <v>0.25</v>
      </c>
      <c r="BU763" s="529">
        <v>0</v>
      </c>
      <c r="BV763" s="519">
        <v>0</v>
      </c>
      <c r="BW763" s="519">
        <v>0</v>
      </c>
      <c r="BX763" s="519">
        <v>0</v>
      </c>
      <c r="BY763" s="519">
        <v>0</v>
      </c>
      <c r="BZ763" s="519">
        <v>0</v>
      </c>
      <c r="CA763" s="519">
        <v>0</v>
      </c>
      <c r="CB763" s="519">
        <v>0</v>
      </c>
      <c r="CC763" s="519">
        <v>0</v>
      </c>
      <c r="CD763" s="519">
        <v>0</v>
      </c>
      <c r="CE763" s="519">
        <v>0</v>
      </c>
      <c r="CF763" s="519">
        <v>0</v>
      </c>
      <c r="CG763" s="519">
        <v>0</v>
      </c>
      <c r="CH763" s="519">
        <v>0</v>
      </c>
      <c r="CI763" s="519">
        <v>0</v>
      </c>
      <c r="CJ763" s="519">
        <v>0</v>
      </c>
      <c r="CK763" s="623">
        <f t="shared" si="11"/>
        <v>1</v>
      </c>
      <c r="CL763" s="554">
        <v>1</v>
      </c>
      <c r="CM763" s="554">
        <v>1</v>
      </c>
      <c r="CN763" s="554">
        <v>1</v>
      </c>
      <c r="CO763" s="524">
        <v>4</v>
      </c>
      <c r="CP763" s="524" t="s">
        <v>1938</v>
      </c>
      <c r="CQ763" s="525" t="s">
        <v>4965</v>
      </c>
      <c r="CR763" s="584" t="s">
        <v>4965</v>
      </c>
      <c r="CS763" s="527" t="s">
        <v>4965</v>
      </c>
      <c r="CT763" s="527" t="s">
        <v>4965</v>
      </c>
      <c r="CU763" s="527" t="s">
        <v>4965</v>
      </c>
    </row>
    <row r="764" spans="1:99" s="71" customFormat="1" ht="12" customHeight="1" x14ac:dyDescent="0.2">
      <c r="A764" s="577" t="s">
        <v>1460</v>
      </c>
      <c r="B764" s="558" t="s">
        <v>3104</v>
      </c>
      <c r="C764" s="558" t="s">
        <v>550</v>
      </c>
      <c r="D764" s="558" t="s">
        <v>1432</v>
      </c>
      <c r="E764" s="560" t="s">
        <v>3105</v>
      </c>
      <c r="F764" s="558" t="s">
        <v>1432</v>
      </c>
      <c r="G764" s="558" t="s">
        <v>1054</v>
      </c>
      <c r="H764" s="558" t="s">
        <v>2717</v>
      </c>
      <c r="I764" s="558" t="s">
        <v>3106</v>
      </c>
      <c r="J764" s="558">
        <v>526493</v>
      </c>
      <c r="K764" s="558">
        <v>175754</v>
      </c>
      <c r="L764" s="512" t="s">
        <v>4766</v>
      </c>
      <c r="M764" s="562" t="s">
        <v>1432</v>
      </c>
      <c r="N764" s="562" t="s">
        <v>1432</v>
      </c>
      <c r="O764" s="558">
        <v>0</v>
      </c>
      <c r="P764" s="558">
        <v>27</v>
      </c>
      <c r="Q764" s="563">
        <v>27</v>
      </c>
      <c r="R764" s="558" t="s">
        <v>714</v>
      </c>
      <c r="S764" s="558" t="s">
        <v>3187</v>
      </c>
      <c r="T764" s="562" t="s">
        <v>1161</v>
      </c>
      <c r="U764" s="561">
        <v>41655</v>
      </c>
      <c r="V764" s="561"/>
      <c r="W764" s="558" t="s">
        <v>1439</v>
      </c>
      <c r="X764" s="562" t="s">
        <v>1432</v>
      </c>
      <c r="Y764" s="558" t="s">
        <v>1442</v>
      </c>
      <c r="Z764" s="558" t="s">
        <v>3893</v>
      </c>
      <c r="AA764" s="558" t="s">
        <v>1444</v>
      </c>
      <c r="AB764" s="558" t="s">
        <v>4720</v>
      </c>
      <c r="AC764" s="576">
        <v>1.2E-2</v>
      </c>
      <c r="AD764" s="578" t="s">
        <v>1432</v>
      </c>
      <c r="AE764" s="578"/>
      <c r="AF764" s="579"/>
      <c r="AG764" s="517" t="s">
        <v>3063</v>
      </c>
      <c r="AH764" s="560" t="s">
        <v>1445</v>
      </c>
      <c r="AI764" s="560">
        <v>0</v>
      </c>
      <c r="AJ764" s="560">
        <v>0</v>
      </c>
      <c r="AK764" s="560">
        <v>0</v>
      </c>
      <c r="AL764" s="560">
        <v>0</v>
      </c>
      <c r="AM764" s="560">
        <v>14</v>
      </c>
      <c r="AN764" s="560">
        <v>12</v>
      </c>
      <c r="AO764" s="560">
        <v>1</v>
      </c>
      <c r="AP764" s="560">
        <v>0</v>
      </c>
      <c r="AQ764" s="560">
        <v>0</v>
      </c>
      <c r="AR764" s="560">
        <v>0</v>
      </c>
      <c r="AS764" s="560">
        <v>0</v>
      </c>
      <c r="AT764" s="560">
        <v>14</v>
      </c>
      <c r="AU764" s="560">
        <v>12</v>
      </c>
      <c r="AV764" s="560">
        <v>1</v>
      </c>
      <c r="AW764" s="560">
        <v>0</v>
      </c>
      <c r="AX764" s="560">
        <v>0</v>
      </c>
      <c r="AY764" s="560">
        <v>0</v>
      </c>
      <c r="AZ764" s="560">
        <v>0</v>
      </c>
      <c r="BA764" s="560">
        <v>0</v>
      </c>
      <c r="BB764" s="560">
        <v>0</v>
      </c>
      <c r="BC764" s="560">
        <v>0</v>
      </c>
      <c r="BD764" s="560">
        <v>0</v>
      </c>
      <c r="BE764" s="560">
        <v>0</v>
      </c>
      <c r="BF764" s="560">
        <v>0</v>
      </c>
      <c r="BG764" s="560">
        <v>0</v>
      </c>
      <c r="BH764" s="560">
        <v>0</v>
      </c>
      <c r="BI764" s="560">
        <v>0</v>
      </c>
      <c r="BJ764" s="560">
        <v>0</v>
      </c>
      <c r="BK764" s="560">
        <v>0</v>
      </c>
      <c r="BL764" s="560">
        <v>0</v>
      </c>
      <c r="BM764" s="560">
        <v>0</v>
      </c>
      <c r="BN764" s="550" t="s">
        <v>4490</v>
      </c>
      <c r="BO764" s="551">
        <v>0</v>
      </c>
      <c r="BP764" s="585">
        <v>0</v>
      </c>
      <c r="BQ764" s="553">
        <v>6.75</v>
      </c>
      <c r="BR764" s="552">
        <v>6.75</v>
      </c>
      <c r="BS764" s="552">
        <v>6.75</v>
      </c>
      <c r="BT764" s="552">
        <v>6.75</v>
      </c>
      <c r="BU764" s="529">
        <v>0</v>
      </c>
      <c r="BV764" s="519">
        <v>0</v>
      </c>
      <c r="BW764" s="519">
        <v>0</v>
      </c>
      <c r="BX764" s="519">
        <v>0</v>
      </c>
      <c r="BY764" s="519">
        <v>0</v>
      </c>
      <c r="BZ764" s="519">
        <v>0</v>
      </c>
      <c r="CA764" s="519">
        <v>0</v>
      </c>
      <c r="CB764" s="519">
        <v>0</v>
      </c>
      <c r="CC764" s="519">
        <v>0</v>
      </c>
      <c r="CD764" s="519">
        <v>0</v>
      </c>
      <c r="CE764" s="519">
        <v>0</v>
      </c>
      <c r="CF764" s="519">
        <v>0</v>
      </c>
      <c r="CG764" s="519">
        <v>0</v>
      </c>
      <c r="CH764" s="519">
        <v>0</v>
      </c>
      <c r="CI764" s="519">
        <v>0</v>
      </c>
      <c r="CJ764" s="519">
        <v>0</v>
      </c>
      <c r="CK764" s="623">
        <f t="shared" si="11"/>
        <v>27</v>
      </c>
      <c r="CL764" s="554">
        <v>27</v>
      </c>
      <c r="CM764" s="554">
        <v>27</v>
      </c>
      <c r="CN764" s="554">
        <v>27</v>
      </c>
      <c r="CO764" s="524">
        <v>9</v>
      </c>
      <c r="CP764" s="726"/>
      <c r="CQ764" s="525" t="s">
        <v>4965</v>
      </c>
      <c r="CR764" s="584" t="s">
        <v>4965</v>
      </c>
      <c r="CS764" s="527" t="s">
        <v>4965</v>
      </c>
      <c r="CT764" s="527" t="s">
        <v>4965</v>
      </c>
      <c r="CU764" s="527" t="s">
        <v>4965</v>
      </c>
    </row>
    <row r="765" spans="1:99" s="71" customFormat="1" ht="12" customHeight="1" x14ac:dyDescent="0.2">
      <c r="A765" s="577" t="s">
        <v>1460</v>
      </c>
      <c r="B765" s="558" t="s">
        <v>715</v>
      </c>
      <c r="C765" s="558" t="s">
        <v>1432</v>
      </c>
      <c r="D765" s="558" t="s">
        <v>1432</v>
      </c>
      <c r="E765" s="560" t="s">
        <v>1432</v>
      </c>
      <c r="F765" s="558" t="s">
        <v>716</v>
      </c>
      <c r="G765" s="558" t="s">
        <v>2196</v>
      </c>
      <c r="H765" s="558" t="s">
        <v>3875</v>
      </c>
      <c r="I765" s="558" t="s">
        <v>2197</v>
      </c>
      <c r="J765" s="558">
        <v>528775</v>
      </c>
      <c r="K765" s="558">
        <v>173062</v>
      </c>
      <c r="L765" s="512" t="s">
        <v>3077</v>
      </c>
      <c r="M765" s="562" t="s">
        <v>1432</v>
      </c>
      <c r="N765" s="562" t="s">
        <v>1432</v>
      </c>
      <c r="O765" s="558">
        <v>0</v>
      </c>
      <c r="P765" s="558">
        <v>2</v>
      </c>
      <c r="Q765" s="563">
        <v>2</v>
      </c>
      <c r="R765" s="558" t="s">
        <v>717</v>
      </c>
      <c r="S765" s="558" t="s">
        <v>1438</v>
      </c>
      <c r="T765" s="562" t="s">
        <v>3093</v>
      </c>
      <c r="U765" s="561">
        <v>41683</v>
      </c>
      <c r="V765" s="561"/>
      <c r="W765" s="558" t="s">
        <v>1439</v>
      </c>
      <c r="X765" s="562" t="s">
        <v>1432</v>
      </c>
      <c r="Y765" s="558" t="s">
        <v>1442</v>
      </c>
      <c r="Z765" s="558" t="s">
        <v>4694</v>
      </c>
      <c r="AA765" s="558" t="s">
        <v>1444</v>
      </c>
      <c r="AB765" s="558" t="s">
        <v>2713</v>
      </c>
      <c r="AC765" s="576">
        <v>2.5999999999999999E-2</v>
      </c>
      <c r="AD765" s="578" t="s">
        <v>1432</v>
      </c>
      <c r="AE765" s="578"/>
      <c r="AF765" s="579"/>
      <c r="AG765" s="517" t="s">
        <v>3063</v>
      </c>
      <c r="AH765" s="560" t="s">
        <v>1445</v>
      </c>
      <c r="AI765" s="587"/>
      <c r="AJ765" s="560">
        <v>0</v>
      </c>
      <c r="AK765" s="560">
        <v>0</v>
      </c>
      <c r="AL765" s="560">
        <v>0</v>
      </c>
      <c r="AM765" s="560">
        <v>0</v>
      </c>
      <c r="AN765" s="560">
        <v>2</v>
      </c>
      <c r="AO765" s="560">
        <v>0</v>
      </c>
      <c r="AP765" s="560">
        <v>0</v>
      </c>
      <c r="AQ765" s="560">
        <v>0</v>
      </c>
      <c r="AR765" s="560">
        <v>0</v>
      </c>
      <c r="AS765" s="560">
        <v>0</v>
      </c>
      <c r="AT765" s="560">
        <v>0</v>
      </c>
      <c r="AU765" s="560">
        <v>2</v>
      </c>
      <c r="AV765" s="560">
        <v>0</v>
      </c>
      <c r="AW765" s="560">
        <v>0</v>
      </c>
      <c r="AX765" s="560">
        <v>0</v>
      </c>
      <c r="AY765" s="560">
        <v>0</v>
      </c>
      <c r="AZ765" s="560">
        <v>0</v>
      </c>
      <c r="BA765" s="560">
        <v>0</v>
      </c>
      <c r="BB765" s="560">
        <v>0</v>
      </c>
      <c r="BC765" s="560">
        <v>0</v>
      </c>
      <c r="BD765" s="560">
        <v>0</v>
      </c>
      <c r="BE765" s="560">
        <v>0</v>
      </c>
      <c r="BF765" s="560">
        <v>0</v>
      </c>
      <c r="BG765" s="560">
        <v>0</v>
      </c>
      <c r="BH765" s="560">
        <v>0</v>
      </c>
      <c r="BI765" s="560">
        <v>0</v>
      </c>
      <c r="BJ765" s="560">
        <v>0</v>
      </c>
      <c r="BK765" s="560">
        <v>0</v>
      </c>
      <c r="BL765" s="560">
        <v>0</v>
      </c>
      <c r="BM765" s="560">
        <v>0</v>
      </c>
      <c r="BN765" s="550" t="s">
        <v>4490</v>
      </c>
      <c r="BO765" s="551">
        <v>0</v>
      </c>
      <c r="BP765" s="519">
        <v>0</v>
      </c>
      <c r="BQ765" s="553">
        <v>0.5</v>
      </c>
      <c r="BR765" s="552">
        <v>0.5</v>
      </c>
      <c r="BS765" s="552">
        <v>0.5</v>
      </c>
      <c r="BT765" s="552">
        <v>0.5</v>
      </c>
      <c r="BU765" s="529">
        <v>0</v>
      </c>
      <c r="BV765" s="519">
        <v>0</v>
      </c>
      <c r="BW765" s="519">
        <v>0</v>
      </c>
      <c r="BX765" s="519">
        <v>0</v>
      </c>
      <c r="BY765" s="519">
        <v>0</v>
      </c>
      <c r="BZ765" s="519">
        <v>0</v>
      </c>
      <c r="CA765" s="519">
        <v>0</v>
      </c>
      <c r="CB765" s="519">
        <v>0</v>
      </c>
      <c r="CC765" s="519">
        <v>0</v>
      </c>
      <c r="CD765" s="519">
        <v>0</v>
      </c>
      <c r="CE765" s="519">
        <v>0</v>
      </c>
      <c r="CF765" s="519">
        <v>0</v>
      </c>
      <c r="CG765" s="519">
        <v>0</v>
      </c>
      <c r="CH765" s="519">
        <v>0</v>
      </c>
      <c r="CI765" s="519">
        <v>0</v>
      </c>
      <c r="CJ765" s="519">
        <v>0</v>
      </c>
      <c r="CK765" s="623">
        <f t="shared" si="11"/>
        <v>2</v>
      </c>
      <c r="CL765" s="554">
        <v>2</v>
      </c>
      <c r="CM765" s="554">
        <v>2</v>
      </c>
      <c r="CN765" s="554">
        <v>2</v>
      </c>
      <c r="CO765" s="524">
        <v>4</v>
      </c>
      <c r="CP765" s="524" t="s">
        <v>1938</v>
      </c>
      <c r="CQ765" s="525" t="s">
        <v>4965</v>
      </c>
      <c r="CR765" s="584" t="s">
        <v>4965</v>
      </c>
      <c r="CS765" s="527" t="s">
        <v>4965</v>
      </c>
      <c r="CT765" s="527" t="s">
        <v>4965</v>
      </c>
      <c r="CU765" s="527" t="s">
        <v>4965</v>
      </c>
    </row>
    <row r="766" spans="1:99" s="71" customFormat="1" ht="12" customHeight="1" x14ac:dyDescent="0.2">
      <c r="A766" s="577" t="s">
        <v>1460</v>
      </c>
      <c r="B766" s="558" t="s">
        <v>719</v>
      </c>
      <c r="C766" s="558" t="s">
        <v>1432</v>
      </c>
      <c r="D766" s="558" t="s">
        <v>1432</v>
      </c>
      <c r="E766" s="560" t="s">
        <v>720</v>
      </c>
      <c r="F766" s="558" t="s">
        <v>760</v>
      </c>
      <c r="G766" s="558" t="s">
        <v>1373</v>
      </c>
      <c r="H766" s="558" t="s">
        <v>2717</v>
      </c>
      <c r="I766" s="558" t="s">
        <v>1961</v>
      </c>
      <c r="J766" s="558">
        <v>526630</v>
      </c>
      <c r="K766" s="558">
        <v>176073</v>
      </c>
      <c r="L766" s="512" t="s">
        <v>4766</v>
      </c>
      <c r="M766" s="562" t="s">
        <v>1432</v>
      </c>
      <c r="N766" s="562" t="s">
        <v>1432</v>
      </c>
      <c r="O766" s="558">
        <v>0</v>
      </c>
      <c r="P766" s="558">
        <v>14</v>
      </c>
      <c r="Q766" s="563">
        <v>14</v>
      </c>
      <c r="R766" s="558" t="s">
        <v>721</v>
      </c>
      <c r="S766" s="558" t="s">
        <v>1154</v>
      </c>
      <c r="T766" s="562" t="s">
        <v>181</v>
      </c>
      <c r="U766" s="561">
        <v>41940</v>
      </c>
      <c r="V766" s="561" t="s">
        <v>1938</v>
      </c>
      <c r="W766" s="558" t="s">
        <v>1439</v>
      </c>
      <c r="X766" s="562" t="s">
        <v>1432</v>
      </c>
      <c r="Y766" s="558" t="s">
        <v>1442</v>
      </c>
      <c r="Z766" s="558" t="s">
        <v>1443</v>
      </c>
      <c r="AA766" s="558" t="s">
        <v>1443</v>
      </c>
      <c r="AB766" s="558" t="s">
        <v>1444</v>
      </c>
      <c r="AC766" s="576">
        <v>2.7E-2</v>
      </c>
      <c r="AD766" s="578" t="s">
        <v>1432</v>
      </c>
      <c r="AE766" s="578"/>
      <c r="AF766" s="579"/>
      <c r="AG766" s="517" t="s">
        <v>3063</v>
      </c>
      <c r="AH766" s="560" t="s">
        <v>1445</v>
      </c>
      <c r="AI766" s="560">
        <v>0</v>
      </c>
      <c r="AJ766" s="560">
        <v>2</v>
      </c>
      <c r="AK766" s="560">
        <v>14</v>
      </c>
      <c r="AL766" s="560">
        <v>0</v>
      </c>
      <c r="AM766" s="560">
        <v>0</v>
      </c>
      <c r="AN766" s="560">
        <v>0</v>
      </c>
      <c r="AO766" s="560">
        <v>13</v>
      </c>
      <c r="AP766" s="560">
        <v>1</v>
      </c>
      <c r="AQ766" s="560">
        <v>0</v>
      </c>
      <c r="AR766" s="560">
        <v>0</v>
      </c>
      <c r="AS766" s="560">
        <v>0</v>
      </c>
      <c r="AT766" s="560">
        <v>0</v>
      </c>
      <c r="AU766" s="560">
        <v>0</v>
      </c>
      <c r="AV766" s="560">
        <v>13</v>
      </c>
      <c r="AW766" s="560">
        <v>1</v>
      </c>
      <c r="AX766" s="560">
        <v>0</v>
      </c>
      <c r="AY766" s="560">
        <v>0</v>
      </c>
      <c r="AZ766" s="560">
        <v>0</v>
      </c>
      <c r="BA766" s="560">
        <v>0</v>
      </c>
      <c r="BB766" s="560">
        <v>0</v>
      </c>
      <c r="BC766" s="560">
        <v>0</v>
      </c>
      <c r="BD766" s="560">
        <v>0</v>
      </c>
      <c r="BE766" s="560">
        <v>0</v>
      </c>
      <c r="BF766" s="560">
        <v>0</v>
      </c>
      <c r="BG766" s="560">
        <v>0</v>
      </c>
      <c r="BH766" s="560">
        <v>0</v>
      </c>
      <c r="BI766" s="560">
        <v>0</v>
      </c>
      <c r="BJ766" s="560">
        <v>0</v>
      </c>
      <c r="BK766" s="560">
        <v>0</v>
      </c>
      <c r="BL766" s="560">
        <v>0</v>
      </c>
      <c r="BM766" s="560">
        <v>0</v>
      </c>
      <c r="BN766" s="550" t="s">
        <v>4490</v>
      </c>
      <c r="BO766" s="551">
        <v>0</v>
      </c>
      <c r="BP766" s="519">
        <v>0</v>
      </c>
      <c r="BQ766" s="528">
        <v>0</v>
      </c>
      <c r="BR766" s="519">
        <v>0</v>
      </c>
      <c r="BS766" s="552">
        <v>4.666666666666667</v>
      </c>
      <c r="BT766" s="552">
        <v>4.666666666666667</v>
      </c>
      <c r="BU766" s="582">
        <v>4.666666666666667</v>
      </c>
      <c r="BV766" s="519">
        <v>0</v>
      </c>
      <c r="BW766" s="519">
        <v>0</v>
      </c>
      <c r="BX766" s="519">
        <v>0</v>
      </c>
      <c r="BY766" s="519">
        <v>0</v>
      </c>
      <c r="BZ766" s="519">
        <v>0</v>
      </c>
      <c r="CA766" s="519">
        <v>0</v>
      </c>
      <c r="CB766" s="519">
        <v>0</v>
      </c>
      <c r="CC766" s="519">
        <v>0</v>
      </c>
      <c r="CD766" s="519">
        <v>0</v>
      </c>
      <c r="CE766" s="519">
        <v>0</v>
      </c>
      <c r="CF766" s="519">
        <v>0</v>
      </c>
      <c r="CG766" s="519">
        <v>0</v>
      </c>
      <c r="CH766" s="519">
        <v>0</v>
      </c>
      <c r="CI766" s="519">
        <v>0</v>
      </c>
      <c r="CJ766" s="519">
        <v>0</v>
      </c>
      <c r="CK766" s="623">
        <f t="shared" si="11"/>
        <v>14</v>
      </c>
      <c r="CL766" s="554">
        <v>14</v>
      </c>
      <c r="CM766" s="554">
        <v>14</v>
      </c>
      <c r="CN766" s="554">
        <v>14</v>
      </c>
      <c r="CO766" s="524">
        <v>5</v>
      </c>
      <c r="CP766" s="726"/>
      <c r="CQ766" s="525" t="s">
        <v>4965</v>
      </c>
      <c r="CR766" s="584" t="s">
        <v>4965</v>
      </c>
      <c r="CS766" s="527" t="s">
        <v>4965</v>
      </c>
      <c r="CT766" s="527" t="s">
        <v>4965</v>
      </c>
      <c r="CU766" s="527" t="s">
        <v>4965</v>
      </c>
    </row>
    <row r="767" spans="1:99" s="71" customFormat="1" ht="12" customHeight="1" x14ac:dyDescent="0.2">
      <c r="A767" s="577" t="s">
        <v>1460</v>
      </c>
      <c r="B767" s="558" t="s">
        <v>723</v>
      </c>
      <c r="C767" s="558" t="s">
        <v>1432</v>
      </c>
      <c r="D767" s="558" t="s">
        <v>1432</v>
      </c>
      <c r="E767" s="560" t="s">
        <v>2600</v>
      </c>
      <c r="F767" s="558" t="s">
        <v>1432</v>
      </c>
      <c r="G767" s="558" t="s">
        <v>1263</v>
      </c>
      <c r="H767" s="558" t="s">
        <v>2717</v>
      </c>
      <c r="I767" s="558" t="s">
        <v>1264</v>
      </c>
      <c r="J767" s="558">
        <v>526455</v>
      </c>
      <c r="K767" s="558">
        <v>175748</v>
      </c>
      <c r="L767" s="512" t="s">
        <v>4766</v>
      </c>
      <c r="M767" s="562" t="s">
        <v>1432</v>
      </c>
      <c r="N767" s="562" t="s">
        <v>1432</v>
      </c>
      <c r="O767" s="558">
        <v>0</v>
      </c>
      <c r="P767" s="558">
        <v>4</v>
      </c>
      <c r="Q767" s="563">
        <v>4</v>
      </c>
      <c r="R767" s="558" t="s">
        <v>81</v>
      </c>
      <c r="S767" s="558" t="s">
        <v>3187</v>
      </c>
      <c r="T767" s="562" t="s">
        <v>3729</v>
      </c>
      <c r="U767" s="561">
        <v>41654</v>
      </c>
      <c r="V767" s="561"/>
      <c r="W767" s="558" t="s">
        <v>1439</v>
      </c>
      <c r="X767" s="562" t="s">
        <v>1432</v>
      </c>
      <c r="Y767" s="558" t="s">
        <v>1442</v>
      </c>
      <c r="Z767" s="558" t="s">
        <v>3893</v>
      </c>
      <c r="AA767" s="558" t="s">
        <v>1444</v>
      </c>
      <c r="AB767" s="558" t="s">
        <v>4720</v>
      </c>
      <c r="AC767" s="576">
        <v>3.0000000000000001E-3</v>
      </c>
      <c r="AD767" s="578" t="s">
        <v>1432</v>
      </c>
      <c r="AE767" s="578"/>
      <c r="AF767" s="579"/>
      <c r="AG767" s="517" t="s">
        <v>3063</v>
      </c>
      <c r="AH767" s="560" t="s">
        <v>1445</v>
      </c>
      <c r="AI767" s="587"/>
      <c r="AJ767" s="560">
        <v>0</v>
      </c>
      <c r="AK767" s="560">
        <v>0</v>
      </c>
      <c r="AL767" s="560">
        <v>0</v>
      </c>
      <c r="AM767" s="560">
        <v>4</v>
      </c>
      <c r="AN767" s="560">
        <v>0</v>
      </c>
      <c r="AO767" s="560">
        <v>0</v>
      </c>
      <c r="AP767" s="560">
        <v>0</v>
      </c>
      <c r="AQ767" s="560">
        <v>0</v>
      </c>
      <c r="AR767" s="560">
        <v>0</v>
      </c>
      <c r="AS767" s="560">
        <v>0</v>
      </c>
      <c r="AT767" s="560">
        <v>4</v>
      </c>
      <c r="AU767" s="560">
        <v>0</v>
      </c>
      <c r="AV767" s="560">
        <v>0</v>
      </c>
      <c r="AW767" s="560">
        <v>0</v>
      </c>
      <c r="AX767" s="560">
        <v>0</v>
      </c>
      <c r="AY767" s="560">
        <v>0</v>
      </c>
      <c r="AZ767" s="560">
        <v>0</v>
      </c>
      <c r="BA767" s="560">
        <v>0</v>
      </c>
      <c r="BB767" s="560">
        <v>0</v>
      </c>
      <c r="BC767" s="560">
        <v>0</v>
      </c>
      <c r="BD767" s="560">
        <v>0</v>
      </c>
      <c r="BE767" s="560">
        <v>0</v>
      </c>
      <c r="BF767" s="560">
        <v>0</v>
      </c>
      <c r="BG767" s="560">
        <v>0</v>
      </c>
      <c r="BH767" s="560">
        <v>0</v>
      </c>
      <c r="BI767" s="560">
        <v>0</v>
      </c>
      <c r="BJ767" s="560">
        <v>0</v>
      </c>
      <c r="BK767" s="560">
        <v>0</v>
      </c>
      <c r="BL767" s="560">
        <v>0</v>
      </c>
      <c r="BM767" s="560">
        <v>0</v>
      </c>
      <c r="BN767" s="550" t="s">
        <v>4490</v>
      </c>
      <c r="BO767" s="551">
        <v>0</v>
      </c>
      <c r="BP767" s="519">
        <v>0</v>
      </c>
      <c r="BQ767" s="553">
        <v>1</v>
      </c>
      <c r="BR767" s="552">
        <v>1</v>
      </c>
      <c r="BS767" s="552">
        <v>1</v>
      </c>
      <c r="BT767" s="552">
        <v>1</v>
      </c>
      <c r="BU767" s="529">
        <v>0</v>
      </c>
      <c r="BV767" s="519">
        <v>0</v>
      </c>
      <c r="BW767" s="519">
        <v>0</v>
      </c>
      <c r="BX767" s="519">
        <v>0</v>
      </c>
      <c r="BY767" s="519">
        <v>0</v>
      </c>
      <c r="BZ767" s="519">
        <v>0</v>
      </c>
      <c r="CA767" s="519">
        <v>0</v>
      </c>
      <c r="CB767" s="519">
        <v>0</v>
      </c>
      <c r="CC767" s="519">
        <v>0</v>
      </c>
      <c r="CD767" s="519">
        <v>0</v>
      </c>
      <c r="CE767" s="519">
        <v>0</v>
      </c>
      <c r="CF767" s="519">
        <v>0</v>
      </c>
      <c r="CG767" s="519">
        <v>0</v>
      </c>
      <c r="CH767" s="519">
        <v>0</v>
      </c>
      <c r="CI767" s="519">
        <v>0</v>
      </c>
      <c r="CJ767" s="519">
        <v>0</v>
      </c>
      <c r="CK767" s="623">
        <f t="shared" si="11"/>
        <v>4</v>
      </c>
      <c r="CL767" s="554">
        <v>4</v>
      </c>
      <c r="CM767" s="554">
        <v>4</v>
      </c>
      <c r="CN767" s="554">
        <v>4</v>
      </c>
      <c r="CO767" s="524">
        <v>9</v>
      </c>
      <c r="CP767" s="726"/>
      <c r="CQ767" s="525" t="s">
        <v>4965</v>
      </c>
      <c r="CR767" s="584" t="s">
        <v>4965</v>
      </c>
      <c r="CS767" s="527" t="s">
        <v>4965</v>
      </c>
      <c r="CT767" s="527" t="s">
        <v>4965</v>
      </c>
      <c r="CU767" s="527" t="s">
        <v>4965</v>
      </c>
    </row>
    <row r="768" spans="1:99" s="71" customFormat="1" ht="12" customHeight="1" x14ac:dyDescent="0.2">
      <c r="A768" s="577" t="s">
        <v>1460</v>
      </c>
      <c r="B768" s="558" t="s">
        <v>82</v>
      </c>
      <c r="C768" s="558" t="s">
        <v>1432</v>
      </c>
      <c r="D768" s="558" t="s">
        <v>1432</v>
      </c>
      <c r="E768" s="560" t="s">
        <v>4316</v>
      </c>
      <c r="F768" s="558" t="s">
        <v>4317</v>
      </c>
      <c r="G768" s="558" t="s">
        <v>3321</v>
      </c>
      <c r="H768" s="558" t="s">
        <v>3944</v>
      </c>
      <c r="I768" s="558" t="s">
        <v>4318</v>
      </c>
      <c r="J768" s="558">
        <v>524707</v>
      </c>
      <c r="K768" s="558">
        <v>173200</v>
      </c>
      <c r="L768" s="512" t="s">
        <v>1398</v>
      </c>
      <c r="M768" s="562" t="s">
        <v>1432</v>
      </c>
      <c r="N768" s="562" t="s">
        <v>1432</v>
      </c>
      <c r="O768" s="558">
        <v>1</v>
      </c>
      <c r="P768" s="558">
        <v>8</v>
      </c>
      <c r="Q768" s="563">
        <v>7</v>
      </c>
      <c r="R768" s="558" t="s">
        <v>83</v>
      </c>
      <c r="S768" s="558" t="s">
        <v>1438</v>
      </c>
      <c r="T768" s="562" t="s">
        <v>3729</v>
      </c>
      <c r="U768" s="561">
        <v>41991</v>
      </c>
      <c r="V768" s="561" t="s">
        <v>1938</v>
      </c>
      <c r="W768" s="558" t="s">
        <v>1439</v>
      </c>
      <c r="X768" s="562" t="s">
        <v>1432</v>
      </c>
      <c r="Y768" s="558" t="s">
        <v>1442</v>
      </c>
      <c r="Z768" s="558" t="s">
        <v>4694</v>
      </c>
      <c r="AA768" s="558" t="s">
        <v>1444</v>
      </c>
      <c r="AB768" s="558" t="s">
        <v>2713</v>
      </c>
      <c r="AC768" s="576">
        <v>5.2999999999999999E-2</v>
      </c>
      <c r="AD768" s="578" t="s">
        <v>1432</v>
      </c>
      <c r="AE768" s="578"/>
      <c r="AF768" s="579"/>
      <c r="AG768" s="517" t="s">
        <v>3063</v>
      </c>
      <c r="AH768" s="560" t="s">
        <v>1445</v>
      </c>
      <c r="AI768" s="587"/>
      <c r="AJ768" s="560">
        <v>0</v>
      </c>
      <c r="AK768" s="560">
        <v>8</v>
      </c>
      <c r="AL768" s="560">
        <v>1</v>
      </c>
      <c r="AM768" s="560">
        <v>1</v>
      </c>
      <c r="AN768" s="560">
        <v>5</v>
      </c>
      <c r="AO768" s="560">
        <v>1</v>
      </c>
      <c r="AP768" s="560">
        <v>-1</v>
      </c>
      <c r="AQ768" s="560">
        <v>0</v>
      </c>
      <c r="AR768" s="560">
        <v>0</v>
      </c>
      <c r="AS768" s="560">
        <v>1</v>
      </c>
      <c r="AT768" s="560">
        <v>1</v>
      </c>
      <c r="AU768" s="560">
        <v>5</v>
      </c>
      <c r="AV768" s="560">
        <v>1</v>
      </c>
      <c r="AW768" s="560">
        <v>-1</v>
      </c>
      <c r="AX768" s="560">
        <v>0</v>
      </c>
      <c r="AY768" s="560">
        <v>0</v>
      </c>
      <c r="AZ768" s="560">
        <v>0</v>
      </c>
      <c r="BA768" s="560">
        <v>0</v>
      </c>
      <c r="BB768" s="560">
        <v>0</v>
      </c>
      <c r="BC768" s="560">
        <v>0</v>
      </c>
      <c r="BD768" s="560">
        <v>0</v>
      </c>
      <c r="BE768" s="560">
        <v>0</v>
      </c>
      <c r="BF768" s="560">
        <v>0</v>
      </c>
      <c r="BG768" s="560">
        <v>0</v>
      </c>
      <c r="BH768" s="560">
        <v>0</v>
      </c>
      <c r="BI768" s="560">
        <v>0</v>
      </c>
      <c r="BJ768" s="560">
        <v>0</v>
      </c>
      <c r="BK768" s="560">
        <v>0</v>
      </c>
      <c r="BL768" s="560">
        <v>0</v>
      </c>
      <c r="BM768" s="560">
        <v>0</v>
      </c>
      <c r="BN768" s="550" t="s">
        <v>4490</v>
      </c>
      <c r="BO768" s="551">
        <v>0</v>
      </c>
      <c r="BP768" s="519">
        <v>0</v>
      </c>
      <c r="BQ768" s="528">
        <v>0</v>
      </c>
      <c r="BR768" s="519">
        <v>0</v>
      </c>
      <c r="BS768" s="552">
        <v>2.3333333333333335</v>
      </c>
      <c r="BT768" s="552">
        <v>2.3333333333333335</v>
      </c>
      <c r="BU768" s="582">
        <v>2.3333333333333335</v>
      </c>
      <c r="BV768" s="519">
        <v>0</v>
      </c>
      <c r="BW768" s="519">
        <v>0</v>
      </c>
      <c r="BX768" s="519">
        <v>0</v>
      </c>
      <c r="BY768" s="519">
        <v>0</v>
      </c>
      <c r="BZ768" s="519">
        <v>0</v>
      </c>
      <c r="CA768" s="519">
        <v>0</v>
      </c>
      <c r="CB768" s="519">
        <v>0</v>
      </c>
      <c r="CC768" s="519">
        <v>0</v>
      </c>
      <c r="CD768" s="519">
        <v>0</v>
      </c>
      <c r="CE768" s="519">
        <v>0</v>
      </c>
      <c r="CF768" s="519">
        <v>0</v>
      </c>
      <c r="CG768" s="519">
        <v>0</v>
      </c>
      <c r="CH768" s="519">
        <v>0</v>
      </c>
      <c r="CI768" s="519">
        <v>0</v>
      </c>
      <c r="CJ768" s="519">
        <v>0</v>
      </c>
      <c r="CK768" s="623">
        <f t="shared" si="11"/>
        <v>7</v>
      </c>
      <c r="CL768" s="554">
        <v>7</v>
      </c>
      <c r="CM768" s="554">
        <v>7</v>
      </c>
      <c r="CN768" s="554">
        <v>7</v>
      </c>
      <c r="CO768" s="524">
        <v>5</v>
      </c>
      <c r="CP768" s="726"/>
      <c r="CQ768" s="525" t="s">
        <v>4965</v>
      </c>
      <c r="CR768" s="584" t="s">
        <v>4965</v>
      </c>
      <c r="CS768" s="527" t="s">
        <v>4965</v>
      </c>
      <c r="CT768" s="527" t="s">
        <v>4965</v>
      </c>
      <c r="CU768" s="527" t="s">
        <v>4965</v>
      </c>
    </row>
    <row r="769" spans="1:99" ht="12" customHeight="1" x14ac:dyDescent="0.2">
      <c r="A769" s="577" t="s">
        <v>1460</v>
      </c>
      <c r="B769" s="558" t="s">
        <v>84</v>
      </c>
      <c r="C769" s="558" t="s">
        <v>1432</v>
      </c>
      <c r="D769" s="558" t="s">
        <v>1432</v>
      </c>
      <c r="E769" s="560" t="s">
        <v>85</v>
      </c>
      <c r="F769" s="558" t="s">
        <v>86</v>
      </c>
      <c r="G769" s="558" t="s">
        <v>87</v>
      </c>
      <c r="H769" s="558" t="s">
        <v>3875</v>
      </c>
      <c r="I769" s="558" t="s">
        <v>88</v>
      </c>
      <c r="J769" s="558">
        <v>528548</v>
      </c>
      <c r="K769" s="558">
        <v>173199</v>
      </c>
      <c r="L769" s="512" t="s">
        <v>3076</v>
      </c>
      <c r="M769" s="562" t="s">
        <v>1432</v>
      </c>
      <c r="N769" s="562" t="s">
        <v>1432</v>
      </c>
      <c r="O769" s="558">
        <v>0</v>
      </c>
      <c r="P769" s="558">
        <v>1</v>
      </c>
      <c r="Q769" s="563">
        <v>1</v>
      </c>
      <c r="R769" s="558" t="s">
        <v>89</v>
      </c>
      <c r="S769" s="558" t="s">
        <v>1389</v>
      </c>
      <c r="T769" s="562" t="s">
        <v>1390</v>
      </c>
      <c r="U769" s="561">
        <v>41669</v>
      </c>
      <c r="V769" s="561"/>
      <c r="W769" s="558" t="s">
        <v>1439</v>
      </c>
      <c r="X769" s="562" t="s">
        <v>1432</v>
      </c>
      <c r="Y769" s="558" t="s">
        <v>1442</v>
      </c>
      <c r="Z769" s="558" t="s">
        <v>3893</v>
      </c>
      <c r="AA769" s="558" t="s">
        <v>1444</v>
      </c>
      <c r="AB769" s="558" t="s">
        <v>4720</v>
      </c>
      <c r="AC769" s="576">
        <v>4.0000000000000001E-3</v>
      </c>
      <c r="AD769" s="578" t="s">
        <v>1432</v>
      </c>
      <c r="AE769" s="578"/>
      <c r="AF769" s="579"/>
      <c r="AG769" s="517" t="s">
        <v>3063</v>
      </c>
      <c r="AH769" s="560" t="s">
        <v>1445</v>
      </c>
      <c r="AI769" s="560">
        <v>0</v>
      </c>
      <c r="AJ769" s="560">
        <v>0</v>
      </c>
      <c r="AK769" s="560">
        <v>0</v>
      </c>
      <c r="AL769" s="560">
        <v>0</v>
      </c>
      <c r="AM769" s="560">
        <v>1</v>
      </c>
      <c r="AN769" s="560">
        <v>0</v>
      </c>
      <c r="AO769" s="560">
        <v>0</v>
      </c>
      <c r="AP769" s="560">
        <v>0</v>
      </c>
      <c r="AQ769" s="560">
        <v>0</v>
      </c>
      <c r="AR769" s="560">
        <v>0</v>
      </c>
      <c r="AS769" s="560">
        <v>0</v>
      </c>
      <c r="AT769" s="560">
        <v>1</v>
      </c>
      <c r="AU769" s="560">
        <v>0</v>
      </c>
      <c r="AV769" s="560">
        <v>0</v>
      </c>
      <c r="AW769" s="560">
        <v>0</v>
      </c>
      <c r="AX769" s="560">
        <v>0</v>
      </c>
      <c r="AY769" s="560">
        <v>0</v>
      </c>
      <c r="AZ769" s="560">
        <v>0</v>
      </c>
      <c r="BA769" s="560">
        <v>0</v>
      </c>
      <c r="BB769" s="560">
        <v>0</v>
      </c>
      <c r="BC769" s="560">
        <v>0</v>
      </c>
      <c r="BD769" s="560">
        <v>0</v>
      </c>
      <c r="BE769" s="560">
        <v>0</v>
      </c>
      <c r="BF769" s="560">
        <v>0</v>
      </c>
      <c r="BG769" s="560">
        <v>0</v>
      </c>
      <c r="BH769" s="560">
        <v>0</v>
      </c>
      <c r="BI769" s="560">
        <v>0</v>
      </c>
      <c r="BJ769" s="560">
        <v>0</v>
      </c>
      <c r="BK769" s="560">
        <v>0</v>
      </c>
      <c r="BL769" s="560">
        <v>0</v>
      </c>
      <c r="BM769" s="560">
        <v>0</v>
      </c>
      <c r="BN769" s="550" t="s">
        <v>4490</v>
      </c>
      <c r="BO769" s="551">
        <v>0</v>
      </c>
      <c r="BP769" s="519">
        <v>0</v>
      </c>
      <c r="BQ769" s="553">
        <v>0.25</v>
      </c>
      <c r="BR769" s="552">
        <v>0.25</v>
      </c>
      <c r="BS769" s="552">
        <v>0.25</v>
      </c>
      <c r="BT769" s="552">
        <v>0.25</v>
      </c>
      <c r="BU769" s="529">
        <v>0</v>
      </c>
      <c r="BV769" s="519">
        <v>0</v>
      </c>
      <c r="BW769" s="519">
        <v>0</v>
      </c>
      <c r="BX769" s="519">
        <v>0</v>
      </c>
      <c r="BY769" s="519">
        <v>0</v>
      </c>
      <c r="BZ769" s="519">
        <v>0</v>
      </c>
      <c r="CA769" s="519">
        <v>0</v>
      </c>
      <c r="CB769" s="519">
        <v>0</v>
      </c>
      <c r="CC769" s="519">
        <v>0</v>
      </c>
      <c r="CD769" s="519">
        <v>0</v>
      </c>
      <c r="CE769" s="519">
        <v>0</v>
      </c>
      <c r="CF769" s="519">
        <v>0</v>
      </c>
      <c r="CG769" s="519">
        <v>0</v>
      </c>
      <c r="CH769" s="519">
        <v>0</v>
      </c>
      <c r="CI769" s="519">
        <v>0</v>
      </c>
      <c r="CJ769" s="519">
        <v>0</v>
      </c>
      <c r="CK769" s="623">
        <f t="shared" si="11"/>
        <v>1</v>
      </c>
      <c r="CL769" s="554">
        <v>1</v>
      </c>
      <c r="CM769" s="554">
        <v>1</v>
      </c>
      <c r="CN769" s="554">
        <v>1</v>
      </c>
      <c r="CO769" s="524">
        <v>9</v>
      </c>
      <c r="CP769" s="726"/>
      <c r="CQ769" s="530" t="s">
        <v>4767</v>
      </c>
      <c r="CR769" s="584" t="s">
        <v>4965</v>
      </c>
      <c r="CS769" s="527" t="s">
        <v>4965</v>
      </c>
      <c r="CT769" s="527" t="s">
        <v>4965</v>
      </c>
      <c r="CU769" s="527" t="s">
        <v>4965</v>
      </c>
    </row>
    <row r="770" spans="1:99" ht="12" customHeight="1" x14ac:dyDescent="0.2">
      <c r="A770" s="577" t="s">
        <v>1460</v>
      </c>
      <c r="B770" s="558" t="s">
        <v>90</v>
      </c>
      <c r="C770" s="558" t="s">
        <v>1432</v>
      </c>
      <c r="D770" s="558" t="s">
        <v>1432</v>
      </c>
      <c r="E770" s="560" t="s">
        <v>91</v>
      </c>
      <c r="F770" s="558" t="s">
        <v>1432</v>
      </c>
      <c r="G770" s="558" t="s">
        <v>1671</v>
      </c>
      <c r="H770" s="558" t="s">
        <v>2717</v>
      </c>
      <c r="I770" s="558" t="s">
        <v>1672</v>
      </c>
      <c r="J770" s="558">
        <v>526398</v>
      </c>
      <c r="K770" s="558">
        <v>175698</v>
      </c>
      <c r="L770" s="512" t="s">
        <v>4766</v>
      </c>
      <c r="M770" s="562" t="s">
        <v>1432</v>
      </c>
      <c r="N770" s="562" t="s">
        <v>1432</v>
      </c>
      <c r="O770" s="558">
        <v>0</v>
      </c>
      <c r="P770" s="558">
        <v>4</v>
      </c>
      <c r="Q770" s="563">
        <v>4</v>
      </c>
      <c r="R770" s="558" t="s">
        <v>81</v>
      </c>
      <c r="S770" s="558" t="s">
        <v>3187</v>
      </c>
      <c r="T770" s="562" t="s">
        <v>181</v>
      </c>
      <c r="U770" s="561">
        <v>41669</v>
      </c>
      <c r="V770" s="561"/>
      <c r="W770" s="558" t="s">
        <v>1439</v>
      </c>
      <c r="X770" s="562" t="s">
        <v>1432</v>
      </c>
      <c r="Y770" s="558" t="s">
        <v>1442</v>
      </c>
      <c r="Z770" s="558" t="s">
        <v>3893</v>
      </c>
      <c r="AA770" s="558" t="s">
        <v>1444</v>
      </c>
      <c r="AB770" s="558" t="s">
        <v>4720</v>
      </c>
      <c r="AC770" s="576">
        <v>8.0000000000000002E-3</v>
      </c>
      <c r="AD770" s="578" t="s">
        <v>1432</v>
      </c>
      <c r="AE770" s="578"/>
      <c r="AF770" s="579"/>
      <c r="AG770" s="517" t="s">
        <v>3063</v>
      </c>
      <c r="AH770" s="560" t="s">
        <v>1445</v>
      </c>
      <c r="AI770" s="560">
        <v>0</v>
      </c>
      <c r="AJ770" s="560">
        <v>0</v>
      </c>
      <c r="AK770" s="560">
        <v>0</v>
      </c>
      <c r="AL770" s="560">
        <v>0</v>
      </c>
      <c r="AM770" s="560">
        <v>1</v>
      </c>
      <c r="AN770" s="560">
        <v>3</v>
      </c>
      <c r="AO770" s="560">
        <v>0</v>
      </c>
      <c r="AP770" s="560">
        <v>0</v>
      </c>
      <c r="AQ770" s="560">
        <v>0</v>
      </c>
      <c r="AR770" s="560">
        <v>0</v>
      </c>
      <c r="AS770" s="560">
        <v>0</v>
      </c>
      <c r="AT770" s="560">
        <v>1</v>
      </c>
      <c r="AU770" s="560">
        <v>3</v>
      </c>
      <c r="AV770" s="560">
        <v>0</v>
      </c>
      <c r="AW770" s="560">
        <v>0</v>
      </c>
      <c r="AX770" s="560">
        <v>0</v>
      </c>
      <c r="AY770" s="560">
        <v>0</v>
      </c>
      <c r="AZ770" s="560">
        <v>0</v>
      </c>
      <c r="BA770" s="560">
        <v>0</v>
      </c>
      <c r="BB770" s="560">
        <v>0</v>
      </c>
      <c r="BC770" s="560">
        <v>0</v>
      </c>
      <c r="BD770" s="560">
        <v>0</v>
      </c>
      <c r="BE770" s="560">
        <v>0</v>
      </c>
      <c r="BF770" s="560">
        <v>0</v>
      </c>
      <c r="BG770" s="560">
        <v>0</v>
      </c>
      <c r="BH770" s="560">
        <v>0</v>
      </c>
      <c r="BI770" s="560">
        <v>0</v>
      </c>
      <c r="BJ770" s="560">
        <v>0</v>
      </c>
      <c r="BK770" s="560">
        <v>0</v>
      </c>
      <c r="BL770" s="560">
        <v>0</v>
      </c>
      <c r="BM770" s="560">
        <v>0</v>
      </c>
      <c r="BN770" s="550" t="s">
        <v>4490</v>
      </c>
      <c r="BO770" s="551">
        <v>0</v>
      </c>
      <c r="BP770" s="519">
        <v>0</v>
      </c>
      <c r="BQ770" s="553">
        <v>1</v>
      </c>
      <c r="BR770" s="552">
        <v>1</v>
      </c>
      <c r="BS770" s="552">
        <v>1</v>
      </c>
      <c r="BT770" s="552">
        <v>1</v>
      </c>
      <c r="BU770" s="529">
        <v>0</v>
      </c>
      <c r="BV770" s="519">
        <v>0</v>
      </c>
      <c r="BW770" s="519">
        <v>0</v>
      </c>
      <c r="BX770" s="519">
        <v>0</v>
      </c>
      <c r="BY770" s="519">
        <v>0</v>
      </c>
      <c r="BZ770" s="519">
        <v>0</v>
      </c>
      <c r="CA770" s="519">
        <v>0</v>
      </c>
      <c r="CB770" s="519">
        <v>0</v>
      </c>
      <c r="CC770" s="519">
        <v>0</v>
      </c>
      <c r="CD770" s="519">
        <v>0</v>
      </c>
      <c r="CE770" s="519">
        <v>0</v>
      </c>
      <c r="CF770" s="519">
        <v>0</v>
      </c>
      <c r="CG770" s="519">
        <v>0</v>
      </c>
      <c r="CH770" s="519">
        <v>0</v>
      </c>
      <c r="CI770" s="519">
        <v>0</v>
      </c>
      <c r="CJ770" s="519">
        <v>0</v>
      </c>
      <c r="CK770" s="623">
        <f t="shared" ref="CK770:CK833" si="12">SUM(BP770:CJ770)</f>
        <v>4</v>
      </c>
      <c r="CL770" s="554">
        <v>4</v>
      </c>
      <c r="CM770" s="554">
        <v>4</v>
      </c>
      <c r="CN770" s="554">
        <v>4</v>
      </c>
      <c r="CO770" s="524">
        <v>9</v>
      </c>
      <c r="CP770" s="726"/>
      <c r="CQ770" s="525" t="s">
        <v>4965</v>
      </c>
      <c r="CR770" s="584" t="s">
        <v>4965</v>
      </c>
      <c r="CS770" s="527" t="s">
        <v>4965</v>
      </c>
      <c r="CT770" s="527" t="s">
        <v>4965</v>
      </c>
      <c r="CU770" s="527" t="s">
        <v>4965</v>
      </c>
    </row>
    <row r="771" spans="1:99" ht="12" customHeight="1" x14ac:dyDescent="0.2">
      <c r="A771" s="577" t="s">
        <v>1460</v>
      </c>
      <c r="B771" s="558" t="s">
        <v>92</v>
      </c>
      <c r="C771" s="558" t="s">
        <v>1432</v>
      </c>
      <c r="D771" s="558" t="s">
        <v>1432</v>
      </c>
      <c r="E771" s="560" t="s">
        <v>93</v>
      </c>
      <c r="F771" s="558" t="s">
        <v>1432</v>
      </c>
      <c r="G771" s="558" t="s">
        <v>3023</v>
      </c>
      <c r="H771" s="558" t="s">
        <v>2717</v>
      </c>
      <c r="I771" s="558" t="s">
        <v>3024</v>
      </c>
      <c r="J771" s="558">
        <v>526385</v>
      </c>
      <c r="K771" s="558">
        <v>175736</v>
      </c>
      <c r="L771" s="512" t="s">
        <v>4766</v>
      </c>
      <c r="M771" s="562" t="s">
        <v>1432</v>
      </c>
      <c r="N771" s="562" t="s">
        <v>1432</v>
      </c>
      <c r="O771" s="558">
        <v>0</v>
      </c>
      <c r="P771" s="558">
        <v>7</v>
      </c>
      <c r="Q771" s="563">
        <v>7</v>
      </c>
      <c r="R771" s="558" t="s">
        <v>94</v>
      </c>
      <c r="S771" s="558" t="s">
        <v>3187</v>
      </c>
      <c r="T771" s="562" t="s">
        <v>95</v>
      </c>
      <c r="U771" s="561">
        <v>41669</v>
      </c>
      <c r="V771" s="561"/>
      <c r="W771" s="558" t="s">
        <v>1439</v>
      </c>
      <c r="X771" s="562" t="s">
        <v>1432</v>
      </c>
      <c r="Y771" s="558" t="s">
        <v>1442</v>
      </c>
      <c r="Z771" s="558" t="s">
        <v>3893</v>
      </c>
      <c r="AA771" s="558" t="s">
        <v>1444</v>
      </c>
      <c r="AB771" s="558" t="s">
        <v>4720</v>
      </c>
      <c r="AC771" s="576">
        <v>2.1999999999999999E-2</v>
      </c>
      <c r="AD771" s="578" t="s">
        <v>1432</v>
      </c>
      <c r="AE771" s="578"/>
      <c r="AF771" s="579"/>
      <c r="AG771" s="517" t="s">
        <v>3063</v>
      </c>
      <c r="AH771" s="560" t="s">
        <v>1445</v>
      </c>
      <c r="AI771" s="560">
        <v>0</v>
      </c>
      <c r="AJ771" s="560">
        <v>0</v>
      </c>
      <c r="AK771" s="560">
        <v>0</v>
      </c>
      <c r="AL771" s="560">
        <v>0</v>
      </c>
      <c r="AM771" s="560">
        <v>2</v>
      </c>
      <c r="AN771" s="560">
        <v>5</v>
      </c>
      <c r="AO771" s="560">
        <v>0</v>
      </c>
      <c r="AP771" s="560">
        <v>0</v>
      </c>
      <c r="AQ771" s="560">
        <v>0</v>
      </c>
      <c r="AR771" s="560">
        <v>0</v>
      </c>
      <c r="AS771" s="560">
        <v>0</v>
      </c>
      <c r="AT771" s="560">
        <v>2</v>
      </c>
      <c r="AU771" s="560">
        <v>5</v>
      </c>
      <c r="AV771" s="560">
        <v>0</v>
      </c>
      <c r="AW771" s="560">
        <v>0</v>
      </c>
      <c r="AX771" s="560">
        <v>0</v>
      </c>
      <c r="AY771" s="560">
        <v>0</v>
      </c>
      <c r="AZ771" s="560">
        <v>0</v>
      </c>
      <c r="BA771" s="560">
        <v>0</v>
      </c>
      <c r="BB771" s="560">
        <v>0</v>
      </c>
      <c r="BC771" s="560">
        <v>0</v>
      </c>
      <c r="BD771" s="560">
        <v>0</v>
      </c>
      <c r="BE771" s="560">
        <v>0</v>
      </c>
      <c r="BF771" s="560">
        <v>0</v>
      </c>
      <c r="BG771" s="560">
        <v>0</v>
      </c>
      <c r="BH771" s="560">
        <v>0</v>
      </c>
      <c r="BI771" s="560">
        <v>0</v>
      </c>
      <c r="BJ771" s="560">
        <v>0</v>
      </c>
      <c r="BK771" s="560">
        <v>0</v>
      </c>
      <c r="BL771" s="560">
        <v>0</v>
      </c>
      <c r="BM771" s="560">
        <v>0</v>
      </c>
      <c r="BN771" s="550" t="s">
        <v>4490</v>
      </c>
      <c r="BO771" s="551">
        <v>0</v>
      </c>
      <c r="BP771" s="519">
        <v>0</v>
      </c>
      <c r="BQ771" s="553">
        <v>1.75</v>
      </c>
      <c r="BR771" s="552">
        <v>1.75</v>
      </c>
      <c r="BS771" s="552">
        <v>1.75</v>
      </c>
      <c r="BT771" s="552">
        <v>1.75</v>
      </c>
      <c r="BU771" s="529">
        <v>0</v>
      </c>
      <c r="BV771" s="519">
        <v>0</v>
      </c>
      <c r="BW771" s="519">
        <v>0</v>
      </c>
      <c r="BX771" s="519">
        <v>0</v>
      </c>
      <c r="BY771" s="519">
        <v>0</v>
      </c>
      <c r="BZ771" s="519">
        <v>0</v>
      </c>
      <c r="CA771" s="519">
        <v>0</v>
      </c>
      <c r="CB771" s="519">
        <v>0</v>
      </c>
      <c r="CC771" s="519">
        <v>0</v>
      </c>
      <c r="CD771" s="519">
        <v>0</v>
      </c>
      <c r="CE771" s="519">
        <v>0</v>
      </c>
      <c r="CF771" s="519">
        <v>0</v>
      </c>
      <c r="CG771" s="519">
        <v>0</v>
      </c>
      <c r="CH771" s="519">
        <v>0</v>
      </c>
      <c r="CI771" s="519">
        <v>0</v>
      </c>
      <c r="CJ771" s="519">
        <v>0</v>
      </c>
      <c r="CK771" s="623">
        <f t="shared" si="12"/>
        <v>7</v>
      </c>
      <c r="CL771" s="554">
        <v>7</v>
      </c>
      <c r="CM771" s="554">
        <v>7</v>
      </c>
      <c r="CN771" s="554">
        <v>7</v>
      </c>
      <c r="CO771" s="524">
        <v>9</v>
      </c>
      <c r="CP771" s="726"/>
      <c r="CQ771" s="525" t="s">
        <v>4965</v>
      </c>
      <c r="CR771" s="584" t="s">
        <v>4965</v>
      </c>
      <c r="CS771" s="527" t="s">
        <v>4965</v>
      </c>
      <c r="CT771" s="527" t="s">
        <v>4965</v>
      </c>
      <c r="CU771" s="527" t="s">
        <v>4965</v>
      </c>
    </row>
    <row r="772" spans="1:99" ht="12" customHeight="1" x14ac:dyDescent="0.2">
      <c r="A772" s="577" t="s">
        <v>1460</v>
      </c>
      <c r="B772" s="558" t="s">
        <v>96</v>
      </c>
      <c r="C772" s="558" t="s">
        <v>1432</v>
      </c>
      <c r="D772" s="558" t="s">
        <v>1432</v>
      </c>
      <c r="E772" s="560" t="s">
        <v>97</v>
      </c>
      <c r="F772" s="558" t="s">
        <v>1432</v>
      </c>
      <c r="G772" s="558" t="s">
        <v>3023</v>
      </c>
      <c r="H772" s="558" t="s">
        <v>2717</v>
      </c>
      <c r="I772" s="558" t="s">
        <v>3024</v>
      </c>
      <c r="J772" s="558">
        <v>526422</v>
      </c>
      <c r="K772" s="558">
        <v>175789</v>
      </c>
      <c r="L772" s="512" t="s">
        <v>4766</v>
      </c>
      <c r="M772" s="562" t="s">
        <v>1432</v>
      </c>
      <c r="N772" s="562" t="s">
        <v>1432</v>
      </c>
      <c r="O772" s="558">
        <v>0</v>
      </c>
      <c r="P772" s="558">
        <v>6</v>
      </c>
      <c r="Q772" s="563">
        <v>6</v>
      </c>
      <c r="R772" s="558" t="s">
        <v>98</v>
      </c>
      <c r="S772" s="558" t="s">
        <v>3187</v>
      </c>
      <c r="T772" s="562" t="s">
        <v>95</v>
      </c>
      <c r="U772" s="561">
        <v>41675</v>
      </c>
      <c r="V772" s="561"/>
      <c r="W772" s="558" t="s">
        <v>1439</v>
      </c>
      <c r="X772" s="562" t="s">
        <v>1432</v>
      </c>
      <c r="Y772" s="558" t="s">
        <v>1442</v>
      </c>
      <c r="Z772" s="558" t="s">
        <v>3893</v>
      </c>
      <c r="AA772" s="558" t="s">
        <v>1444</v>
      </c>
      <c r="AB772" s="558" t="s">
        <v>4720</v>
      </c>
      <c r="AC772" s="576">
        <v>0.02</v>
      </c>
      <c r="AD772" s="578" t="s">
        <v>1432</v>
      </c>
      <c r="AE772" s="578"/>
      <c r="AF772" s="579"/>
      <c r="AG772" s="517" t="s">
        <v>3063</v>
      </c>
      <c r="AH772" s="560" t="s">
        <v>1445</v>
      </c>
      <c r="AI772" s="560">
        <v>0</v>
      </c>
      <c r="AJ772" s="560">
        <v>0</v>
      </c>
      <c r="AK772" s="560">
        <v>0</v>
      </c>
      <c r="AL772" s="560">
        <v>0</v>
      </c>
      <c r="AM772" s="560">
        <v>4</v>
      </c>
      <c r="AN772" s="560">
        <v>2</v>
      </c>
      <c r="AO772" s="560">
        <v>0</v>
      </c>
      <c r="AP772" s="560">
        <v>0</v>
      </c>
      <c r="AQ772" s="560">
        <v>0</v>
      </c>
      <c r="AR772" s="560">
        <v>0</v>
      </c>
      <c r="AS772" s="560">
        <v>0</v>
      </c>
      <c r="AT772" s="560">
        <v>4</v>
      </c>
      <c r="AU772" s="560">
        <v>2</v>
      </c>
      <c r="AV772" s="560">
        <v>0</v>
      </c>
      <c r="AW772" s="560">
        <v>0</v>
      </c>
      <c r="AX772" s="560">
        <v>0</v>
      </c>
      <c r="AY772" s="560">
        <v>0</v>
      </c>
      <c r="AZ772" s="560">
        <v>0</v>
      </c>
      <c r="BA772" s="560">
        <v>0</v>
      </c>
      <c r="BB772" s="560">
        <v>0</v>
      </c>
      <c r="BC772" s="560">
        <v>0</v>
      </c>
      <c r="BD772" s="560">
        <v>0</v>
      </c>
      <c r="BE772" s="560">
        <v>0</v>
      </c>
      <c r="BF772" s="560">
        <v>0</v>
      </c>
      <c r="BG772" s="560">
        <v>0</v>
      </c>
      <c r="BH772" s="560">
        <v>0</v>
      </c>
      <c r="BI772" s="560">
        <v>0</v>
      </c>
      <c r="BJ772" s="560">
        <v>0</v>
      </c>
      <c r="BK772" s="560">
        <v>0</v>
      </c>
      <c r="BL772" s="560">
        <v>0</v>
      </c>
      <c r="BM772" s="560">
        <v>0</v>
      </c>
      <c r="BN772" s="550" t="s">
        <v>4490</v>
      </c>
      <c r="BO772" s="551">
        <v>0</v>
      </c>
      <c r="BP772" s="519">
        <v>0</v>
      </c>
      <c r="BQ772" s="553">
        <v>1.5</v>
      </c>
      <c r="BR772" s="552">
        <v>1.5</v>
      </c>
      <c r="BS772" s="552">
        <v>1.5</v>
      </c>
      <c r="BT772" s="552">
        <v>1.5</v>
      </c>
      <c r="BU772" s="529">
        <v>0</v>
      </c>
      <c r="BV772" s="519">
        <v>0</v>
      </c>
      <c r="BW772" s="519">
        <v>0</v>
      </c>
      <c r="BX772" s="519">
        <v>0</v>
      </c>
      <c r="BY772" s="519">
        <v>0</v>
      </c>
      <c r="BZ772" s="519">
        <v>0</v>
      </c>
      <c r="CA772" s="519">
        <v>0</v>
      </c>
      <c r="CB772" s="519">
        <v>0</v>
      </c>
      <c r="CC772" s="519">
        <v>0</v>
      </c>
      <c r="CD772" s="519">
        <v>0</v>
      </c>
      <c r="CE772" s="519">
        <v>0</v>
      </c>
      <c r="CF772" s="519">
        <v>0</v>
      </c>
      <c r="CG772" s="519">
        <v>0</v>
      </c>
      <c r="CH772" s="519">
        <v>0</v>
      </c>
      <c r="CI772" s="519">
        <v>0</v>
      </c>
      <c r="CJ772" s="519">
        <v>0</v>
      </c>
      <c r="CK772" s="623">
        <f t="shared" si="12"/>
        <v>6</v>
      </c>
      <c r="CL772" s="554">
        <v>6</v>
      </c>
      <c r="CM772" s="554">
        <v>6</v>
      </c>
      <c r="CN772" s="554">
        <v>6</v>
      </c>
      <c r="CO772" s="524">
        <v>9</v>
      </c>
      <c r="CP772" s="726"/>
      <c r="CQ772" s="525" t="s">
        <v>4965</v>
      </c>
      <c r="CR772" s="584" t="s">
        <v>4965</v>
      </c>
      <c r="CS772" s="527" t="s">
        <v>4965</v>
      </c>
      <c r="CT772" s="527" t="s">
        <v>4965</v>
      </c>
      <c r="CU772" s="527" t="s">
        <v>4965</v>
      </c>
    </row>
    <row r="773" spans="1:99" ht="12" customHeight="1" x14ac:dyDescent="0.2">
      <c r="A773" s="577" t="s">
        <v>1460</v>
      </c>
      <c r="B773" s="558" t="s">
        <v>99</v>
      </c>
      <c r="C773" s="558" t="s">
        <v>1432</v>
      </c>
      <c r="D773" s="558" t="s">
        <v>1432</v>
      </c>
      <c r="E773" s="560" t="s">
        <v>100</v>
      </c>
      <c r="F773" s="558" t="s">
        <v>101</v>
      </c>
      <c r="G773" s="558" t="s">
        <v>102</v>
      </c>
      <c r="H773" s="558" t="s">
        <v>1885</v>
      </c>
      <c r="I773" s="558" t="s">
        <v>103</v>
      </c>
      <c r="J773" s="558">
        <v>526147</v>
      </c>
      <c r="K773" s="558">
        <v>175480</v>
      </c>
      <c r="L773" s="512" t="s">
        <v>4766</v>
      </c>
      <c r="M773" s="562" t="s">
        <v>1432</v>
      </c>
      <c r="N773" s="562" t="s">
        <v>1432</v>
      </c>
      <c r="O773" s="558">
        <v>1</v>
      </c>
      <c r="P773" s="558">
        <v>2</v>
      </c>
      <c r="Q773" s="563">
        <v>1</v>
      </c>
      <c r="R773" s="558" t="s">
        <v>104</v>
      </c>
      <c r="S773" s="558" t="s">
        <v>1438</v>
      </c>
      <c r="T773" s="562" t="s">
        <v>2933</v>
      </c>
      <c r="U773" s="561">
        <v>41670</v>
      </c>
      <c r="V773" s="561"/>
      <c r="W773" s="558" t="s">
        <v>1439</v>
      </c>
      <c r="X773" s="562" t="s">
        <v>1432</v>
      </c>
      <c r="Y773" s="558" t="s">
        <v>1442</v>
      </c>
      <c r="Z773" s="558" t="s">
        <v>1453</v>
      </c>
      <c r="AA773" s="558" t="s">
        <v>1444</v>
      </c>
      <c r="AB773" s="558" t="s">
        <v>2723</v>
      </c>
      <c r="AC773" s="576">
        <v>1.2999999999999999E-2</v>
      </c>
      <c r="AD773" s="578" t="s">
        <v>1432</v>
      </c>
      <c r="AE773" s="578"/>
      <c r="AF773" s="579"/>
      <c r="AG773" s="517" t="s">
        <v>3063</v>
      </c>
      <c r="AH773" s="560" t="s">
        <v>1445</v>
      </c>
      <c r="AI773" s="560">
        <v>0</v>
      </c>
      <c r="AJ773" s="560">
        <v>0</v>
      </c>
      <c r="AK773" s="560">
        <v>0</v>
      </c>
      <c r="AL773" s="560">
        <v>0</v>
      </c>
      <c r="AM773" s="560">
        <v>0</v>
      </c>
      <c r="AN773" s="560">
        <v>0</v>
      </c>
      <c r="AO773" s="560">
        <v>1</v>
      </c>
      <c r="AP773" s="560">
        <v>0</v>
      </c>
      <c r="AQ773" s="560">
        <v>0</v>
      </c>
      <c r="AR773" s="560">
        <v>0</v>
      </c>
      <c r="AS773" s="560">
        <v>0</v>
      </c>
      <c r="AT773" s="560">
        <v>0</v>
      </c>
      <c r="AU773" s="560">
        <v>0</v>
      </c>
      <c r="AV773" s="560">
        <v>1</v>
      </c>
      <c r="AW773" s="560">
        <v>0</v>
      </c>
      <c r="AX773" s="560">
        <v>0</v>
      </c>
      <c r="AY773" s="560">
        <v>0</v>
      </c>
      <c r="AZ773" s="560">
        <v>0</v>
      </c>
      <c r="BA773" s="560">
        <v>0</v>
      </c>
      <c r="BB773" s="560">
        <v>0</v>
      </c>
      <c r="BC773" s="560">
        <v>0</v>
      </c>
      <c r="BD773" s="560">
        <v>0</v>
      </c>
      <c r="BE773" s="560">
        <v>0</v>
      </c>
      <c r="BF773" s="560">
        <v>0</v>
      </c>
      <c r="BG773" s="560">
        <v>0</v>
      </c>
      <c r="BH773" s="560">
        <v>0</v>
      </c>
      <c r="BI773" s="560">
        <v>0</v>
      </c>
      <c r="BJ773" s="560">
        <v>0</v>
      </c>
      <c r="BK773" s="560">
        <v>0</v>
      </c>
      <c r="BL773" s="560">
        <v>0</v>
      </c>
      <c r="BM773" s="560">
        <v>0</v>
      </c>
      <c r="BN773" s="550" t="s">
        <v>4490</v>
      </c>
      <c r="BO773" s="551">
        <v>0</v>
      </c>
      <c r="BP773" s="519">
        <v>0</v>
      </c>
      <c r="BQ773" s="553">
        <v>0.25</v>
      </c>
      <c r="BR773" s="552">
        <v>0.25</v>
      </c>
      <c r="BS773" s="552">
        <v>0.25</v>
      </c>
      <c r="BT773" s="552">
        <v>0.25</v>
      </c>
      <c r="BU773" s="529">
        <v>0</v>
      </c>
      <c r="BV773" s="519">
        <v>0</v>
      </c>
      <c r="BW773" s="519">
        <v>0</v>
      </c>
      <c r="BX773" s="519">
        <v>0</v>
      </c>
      <c r="BY773" s="519">
        <v>0</v>
      </c>
      <c r="BZ773" s="519">
        <v>0</v>
      </c>
      <c r="CA773" s="519">
        <v>0</v>
      </c>
      <c r="CB773" s="519">
        <v>0</v>
      </c>
      <c r="CC773" s="519">
        <v>0</v>
      </c>
      <c r="CD773" s="519">
        <v>0</v>
      </c>
      <c r="CE773" s="519">
        <v>0</v>
      </c>
      <c r="CF773" s="519">
        <v>0</v>
      </c>
      <c r="CG773" s="519">
        <v>0</v>
      </c>
      <c r="CH773" s="519">
        <v>0</v>
      </c>
      <c r="CI773" s="519">
        <v>0</v>
      </c>
      <c r="CJ773" s="519">
        <v>0</v>
      </c>
      <c r="CK773" s="623">
        <f t="shared" si="12"/>
        <v>1</v>
      </c>
      <c r="CL773" s="554">
        <v>1</v>
      </c>
      <c r="CM773" s="554">
        <v>1</v>
      </c>
      <c r="CN773" s="554">
        <v>1</v>
      </c>
      <c r="CO773" s="524">
        <v>9</v>
      </c>
      <c r="CP773" s="726"/>
      <c r="CQ773" s="525" t="s">
        <v>4965</v>
      </c>
      <c r="CR773" s="584" t="s">
        <v>4965</v>
      </c>
      <c r="CS773" s="527" t="s">
        <v>4965</v>
      </c>
      <c r="CT773" s="527" t="s">
        <v>4965</v>
      </c>
      <c r="CU773" s="527" t="s">
        <v>4965</v>
      </c>
    </row>
    <row r="774" spans="1:99" ht="12" customHeight="1" x14ac:dyDescent="0.2">
      <c r="A774" s="577" t="s">
        <v>1460</v>
      </c>
      <c r="B774" s="558" t="s">
        <v>1031</v>
      </c>
      <c r="C774" s="558" t="s">
        <v>1432</v>
      </c>
      <c r="D774" s="558" t="s">
        <v>1432</v>
      </c>
      <c r="E774" s="560" t="s">
        <v>1432</v>
      </c>
      <c r="F774" s="558" t="s">
        <v>1032</v>
      </c>
      <c r="G774" s="558" t="s">
        <v>4802</v>
      </c>
      <c r="H774" s="558" t="s">
        <v>1885</v>
      </c>
      <c r="I774" s="558" t="s">
        <v>1033</v>
      </c>
      <c r="J774" s="558">
        <v>526022</v>
      </c>
      <c r="K774" s="558">
        <v>173060</v>
      </c>
      <c r="L774" s="512" t="s">
        <v>3078</v>
      </c>
      <c r="M774" s="562" t="s">
        <v>1432</v>
      </c>
      <c r="N774" s="562" t="s">
        <v>1432</v>
      </c>
      <c r="O774" s="558">
        <v>0</v>
      </c>
      <c r="P774" s="558">
        <v>1</v>
      </c>
      <c r="Q774" s="563">
        <v>1</v>
      </c>
      <c r="R774" s="558" t="s">
        <v>1034</v>
      </c>
      <c r="S774" s="558" t="s">
        <v>1438</v>
      </c>
      <c r="T774" s="562" t="s">
        <v>181</v>
      </c>
      <c r="U774" s="561">
        <v>41680</v>
      </c>
      <c r="V774" s="561"/>
      <c r="W774" s="558" t="s">
        <v>1439</v>
      </c>
      <c r="X774" s="562" t="s">
        <v>1432</v>
      </c>
      <c r="Y774" s="558" t="s">
        <v>1442</v>
      </c>
      <c r="Z774" s="558" t="s">
        <v>3893</v>
      </c>
      <c r="AA774" s="558" t="s">
        <v>1444</v>
      </c>
      <c r="AB774" s="558" t="s">
        <v>1136</v>
      </c>
      <c r="AC774" s="576">
        <v>6.0000000000000001E-3</v>
      </c>
      <c r="AD774" s="578" t="s">
        <v>1432</v>
      </c>
      <c r="AE774" s="578"/>
      <c r="AF774" s="579"/>
      <c r="AG774" s="517" t="s">
        <v>3063</v>
      </c>
      <c r="AH774" s="560" t="s">
        <v>1445</v>
      </c>
      <c r="AI774" s="560">
        <v>0</v>
      </c>
      <c r="AJ774" s="560">
        <v>0</v>
      </c>
      <c r="AK774" s="560">
        <v>0</v>
      </c>
      <c r="AL774" s="560">
        <v>0</v>
      </c>
      <c r="AM774" s="560">
        <v>0</v>
      </c>
      <c r="AN774" s="560">
        <v>1</v>
      </c>
      <c r="AO774" s="560">
        <v>0</v>
      </c>
      <c r="AP774" s="560">
        <v>0</v>
      </c>
      <c r="AQ774" s="560">
        <v>0</v>
      </c>
      <c r="AR774" s="560">
        <v>0</v>
      </c>
      <c r="AS774" s="560">
        <v>0</v>
      </c>
      <c r="AT774" s="560">
        <v>0</v>
      </c>
      <c r="AU774" s="560">
        <v>1</v>
      </c>
      <c r="AV774" s="560">
        <v>0</v>
      </c>
      <c r="AW774" s="560">
        <v>0</v>
      </c>
      <c r="AX774" s="560">
        <v>0</v>
      </c>
      <c r="AY774" s="560">
        <v>0</v>
      </c>
      <c r="AZ774" s="560">
        <v>0</v>
      </c>
      <c r="BA774" s="560">
        <v>0</v>
      </c>
      <c r="BB774" s="560">
        <v>0</v>
      </c>
      <c r="BC774" s="560">
        <v>0</v>
      </c>
      <c r="BD774" s="560">
        <v>0</v>
      </c>
      <c r="BE774" s="560">
        <v>0</v>
      </c>
      <c r="BF774" s="560">
        <v>0</v>
      </c>
      <c r="BG774" s="560">
        <v>0</v>
      </c>
      <c r="BH774" s="560">
        <v>0</v>
      </c>
      <c r="BI774" s="560">
        <v>0</v>
      </c>
      <c r="BJ774" s="560">
        <v>0</v>
      </c>
      <c r="BK774" s="560">
        <v>0</v>
      </c>
      <c r="BL774" s="560">
        <v>0</v>
      </c>
      <c r="BM774" s="560">
        <v>0</v>
      </c>
      <c r="BN774" s="550" t="s">
        <v>4490</v>
      </c>
      <c r="BO774" s="551">
        <v>0</v>
      </c>
      <c r="BP774" s="519">
        <v>0</v>
      </c>
      <c r="BQ774" s="553">
        <v>0.25</v>
      </c>
      <c r="BR774" s="552">
        <v>0.25</v>
      </c>
      <c r="BS774" s="552">
        <v>0.25</v>
      </c>
      <c r="BT774" s="552">
        <v>0.25</v>
      </c>
      <c r="BU774" s="529">
        <v>0</v>
      </c>
      <c r="BV774" s="519">
        <v>0</v>
      </c>
      <c r="BW774" s="519">
        <v>0</v>
      </c>
      <c r="BX774" s="519">
        <v>0</v>
      </c>
      <c r="BY774" s="519">
        <v>0</v>
      </c>
      <c r="BZ774" s="519">
        <v>0</v>
      </c>
      <c r="CA774" s="519">
        <v>0</v>
      </c>
      <c r="CB774" s="519">
        <v>0</v>
      </c>
      <c r="CC774" s="519">
        <v>0</v>
      </c>
      <c r="CD774" s="519">
        <v>0</v>
      </c>
      <c r="CE774" s="519">
        <v>0</v>
      </c>
      <c r="CF774" s="519">
        <v>0</v>
      </c>
      <c r="CG774" s="519">
        <v>0</v>
      </c>
      <c r="CH774" s="519">
        <v>0</v>
      </c>
      <c r="CI774" s="519">
        <v>0</v>
      </c>
      <c r="CJ774" s="519">
        <v>0</v>
      </c>
      <c r="CK774" s="623">
        <f t="shared" si="12"/>
        <v>1</v>
      </c>
      <c r="CL774" s="554">
        <v>1</v>
      </c>
      <c r="CM774" s="554">
        <v>1</v>
      </c>
      <c r="CN774" s="554">
        <v>1</v>
      </c>
      <c r="CO774" s="524">
        <v>9</v>
      </c>
      <c r="CP774" s="726"/>
      <c r="CQ774" s="525" t="s">
        <v>4965</v>
      </c>
      <c r="CR774" s="584" t="s">
        <v>4965</v>
      </c>
      <c r="CS774" s="527" t="s">
        <v>4965</v>
      </c>
      <c r="CT774" s="527" t="s">
        <v>4965</v>
      </c>
      <c r="CU774" s="527" t="s">
        <v>4965</v>
      </c>
    </row>
    <row r="775" spans="1:99" s="71" customFormat="1" ht="12" customHeight="1" x14ac:dyDescent="0.2">
      <c r="A775" s="577" t="s">
        <v>1460</v>
      </c>
      <c r="B775" s="558" t="s">
        <v>1035</v>
      </c>
      <c r="C775" s="558" t="s">
        <v>1432</v>
      </c>
      <c r="D775" s="558" t="s">
        <v>1432</v>
      </c>
      <c r="E775" s="560" t="s">
        <v>1036</v>
      </c>
      <c r="F775" s="558" t="s">
        <v>1432</v>
      </c>
      <c r="G775" s="558" t="s">
        <v>1037</v>
      </c>
      <c r="H775" s="558" t="s">
        <v>1885</v>
      </c>
      <c r="I775" s="558" t="s">
        <v>1038</v>
      </c>
      <c r="J775" s="558">
        <v>526161</v>
      </c>
      <c r="K775" s="558">
        <v>173011</v>
      </c>
      <c r="L775" s="512" t="s">
        <v>3078</v>
      </c>
      <c r="M775" s="562" t="s">
        <v>1432</v>
      </c>
      <c r="N775" s="562" t="s">
        <v>1432</v>
      </c>
      <c r="O775" s="558">
        <v>0</v>
      </c>
      <c r="P775" s="558">
        <v>1</v>
      </c>
      <c r="Q775" s="563">
        <v>1</v>
      </c>
      <c r="R775" s="558" t="s">
        <v>1039</v>
      </c>
      <c r="S775" s="558" t="s">
        <v>3676</v>
      </c>
      <c r="T775" s="562" t="s">
        <v>2170</v>
      </c>
      <c r="U775" s="561">
        <v>41715</v>
      </c>
      <c r="V775" s="561"/>
      <c r="W775" s="558" t="s">
        <v>3677</v>
      </c>
      <c r="X775" s="562" t="s">
        <v>2132</v>
      </c>
      <c r="Y775" s="558" t="s">
        <v>1442</v>
      </c>
      <c r="Z775" s="558" t="s">
        <v>1443</v>
      </c>
      <c r="AA775" s="558" t="s">
        <v>1444</v>
      </c>
      <c r="AB775" s="558" t="s">
        <v>2713</v>
      </c>
      <c r="AC775" s="576">
        <v>5.0000000000000001E-3</v>
      </c>
      <c r="AD775" s="578" t="s">
        <v>1432</v>
      </c>
      <c r="AE775" s="578"/>
      <c r="AF775" s="579"/>
      <c r="AG775" s="517" t="s">
        <v>3063</v>
      </c>
      <c r="AH775" s="560" t="s">
        <v>1445</v>
      </c>
      <c r="AI775" s="587"/>
      <c r="AJ775" s="560">
        <v>1</v>
      </c>
      <c r="AK775" s="560">
        <v>1</v>
      </c>
      <c r="AL775" s="560">
        <v>0</v>
      </c>
      <c r="AM775" s="560">
        <v>1</v>
      </c>
      <c r="AN775" s="560">
        <v>0</v>
      </c>
      <c r="AO775" s="560">
        <v>0</v>
      </c>
      <c r="AP775" s="560">
        <v>0</v>
      </c>
      <c r="AQ775" s="560">
        <v>0</v>
      </c>
      <c r="AR775" s="560">
        <v>0</v>
      </c>
      <c r="AS775" s="560">
        <v>0</v>
      </c>
      <c r="AT775" s="560">
        <v>1</v>
      </c>
      <c r="AU775" s="560">
        <v>0</v>
      </c>
      <c r="AV775" s="560">
        <v>0</v>
      </c>
      <c r="AW775" s="560">
        <v>0</v>
      </c>
      <c r="AX775" s="560">
        <v>0</v>
      </c>
      <c r="AY775" s="560">
        <v>0</v>
      </c>
      <c r="AZ775" s="560">
        <v>0</v>
      </c>
      <c r="BA775" s="560">
        <v>0</v>
      </c>
      <c r="BB775" s="560">
        <v>0</v>
      </c>
      <c r="BC775" s="560">
        <v>0</v>
      </c>
      <c r="BD775" s="560">
        <v>0</v>
      </c>
      <c r="BE775" s="560">
        <v>0</v>
      </c>
      <c r="BF775" s="560">
        <v>0</v>
      </c>
      <c r="BG775" s="560">
        <v>0</v>
      </c>
      <c r="BH775" s="560">
        <v>0</v>
      </c>
      <c r="BI775" s="560">
        <v>0</v>
      </c>
      <c r="BJ775" s="560">
        <v>0</v>
      </c>
      <c r="BK775" s="560">
        <v>0</v>
      </c>
      <c r="BL775" s="560">
        <v>0</v>
      </c>
      <c r="BM775" s="560">
        <v>0</v>
      </c>
      <c r="BN775" s="550" t="s">
        <v>4490</v>
      </c>
      <c r="BO775" s="551">
        <v>0</v>
      </c>
      <c r="BP775" s="519">
        <v>0</v>
      </c>
      <c r="BQ775" s="553">
        <v>0.25</v>
      </c>
      <c r="BR775" s="552">
        <v>0.25</v>
      </c>
      <c r="BS775" s="552">
        <v>0.25</v>
      </c>
      <c r="BT775" s="552">
        <v>0.25</v>
      </c>
      <c r="BU775" s="529">
        <v>0</v>
      </c>
      <c r="BV775" s="519">
        <v>0</v>
      </c>
      <c r="BW775" s="519">
        <v>0</v>
      </c>
      <c r="BX775" s="519">
        <v>0</v>
      </c>
      <c r="BY775" s="519">
        <v>0</v>
      </c>
      <c r="BZ775" s="519">
        <v>0</v>
      </c>
      <c r="CA775" s="519">
        <v>0</v>
      </c>
      <c r="CB775" s="519">
        <v>0</v>
      </c>
      <c r="CC775" s="519">
        <v>0</v>
      </c>
      <c r="CD775" s="519">
        <v>0</v>
      </c>
      <c r="CE775" s="519">
        <v>0</v>
      </c>
      <c r="CF775" s="519">
        <v>0</v>
      </c>
      <c r="CG775" s="519">
        <v>0</v>
      </c>
      <c r="CH775" s="519">
        <v>0</v>
      </c>
      <c r="CI775" s="519">
        <v>0</v>
      </c>
      <c r="CJ775" s="519">
        <v>0</v>
      </c>
      <c r="CK775" s="623">
        <f t="shared" si="12"/>
        <v>1</v>
      </c>
      <c r="CL775" s="554">
        <v>1</v>
      </c>
      <c r="CM775" s="554">
        <v>1</v>
      </c>
      <c r="CN775" s="554">
        <v>1</v>
      </c>
      <c r="CO775" s="524">
        <v>4</v>
      </c>
      <c r="CP775" s="726"/>
      <c r="CQ775" s="525" t="s">
        <v>4965</v>
      </c>
      <c r="CR775" s="584" t="s">
        <v>4965</v>
      </c>
      <c r="CS775" s="527" t="s">
        <v>4965</v>
      </c>
      <c r="CT775" s="527" t="s">
        <v>4965</v>
      </c>
      <c r="CU775" s="527" t="s">
        <v>4965</v>
      </c>
    </row>
    <row r="776" spans="1:99" ht="12" customHeight="1" x14ac:dyDescent="0.2">
      <c r="A776" s="577" t="s">
        <v>1460</v>
      </c>
      <c r="B776" s="558" t="s">
        <v>1040</v>
      </c>
      <c r="C776" s="558" t="s">
        <v>1432</v>
      </c>
      <c r="D776" s="558" t="s">
        <v>1432</v>
      </c>
      <c r="E776" s="560" t="s">
        <v>1432</v>
      </c>
      <c r="F776" s="558" t="s">
        <v>4209</v>
      </c>
      <c r="G776" s="558" t="s">
        <v>2904</v>
      </c>
      <c r="H776" s="558" t="s">
        <v>1458</v>
      </c>
      <c r="I776" s="558" t="s">
        <v>2905</v>
      </c>
      <c r="J776" s="558">
        <v>523070</v>
      </c>
      <c r="K776" s="558">
        <v>174812</v>
      </c>
      <c r="L776" s="512" t="s">
        <v>521</v>
      </c>
      <c r="M776" s="562" t="s">
        <v>1432</v>
      </c>
      <c r="N776" s="562" t="s">
        <v>1432</v>
      </c>
      <c r="O776" s="558">
        <v>3</v>
      </c>
      <c r="P776" s="558">
        <v>1</v>
      </c>
      <c r="Q776" s="563">
        <v>-2</v>
      </c>
      <c r="R776" s="558" t="s">
        <v>2906</v>
      </c>
      <c r="S776" s="558" t="s">
        <v>1438</v>
      </c>
      <c r="T776" s="562" t="s">
        <v>2939</v>
      </c>
      <c r="U776" s="561">
        <v>41680</v>
      </c>
      <c r="V776" s="561"/>
      <c r="W776" s="558" t="s">
        <v>1439</v>
      </c>
      <c r="X776" s="562" t="s">
        <v>1432</v>
      </c>
      <c r="Y776" s="558" t="s">
        <v>1442</v>
      </c>
      <c r="Z776" s="558" t="s">
        <v>1453</v>
      </c>
      <c r="AA776" s="558" t="s">
        <v>1444</v>
      </c>
      <c r="AB776" s="558" t="s">
        <v>4207</v>
      </c>
      <c r="AC776" s="576">
        <v>5.3999999999999999E-2</v>
      </c>
      <c r="AD776" s="578" t="s">
        <v>1432</v>
      </c>
      <c r="AE776" s="578"/>
      <c r="AF776" s="579"/>
      <c r="AG776" s="517" t="s">
        <v>3063</v>
      </c>
      <c r="AH776" s="560" t="s">
        <v>1445</v>
      </c>
      <c r="AI776" s="560">
        <v>0</v>
      </c>
      <c r="AJ776" s="560">
        <v>0</v>
      </c>
      <c r="AK776" s="560">
        <v>0</v>
      </c>
      <c r="AL776" s="560">
        <v>0</v>
      </c>
      <c r="AM776" s="560">
        <v>-1</v>
      </c>
      <c r="AN776" s="560">
        <v>-2</v>
      </c>
      <c r="AO776" s="560">
        <v>0</v>
      </c>
      <c r="AP776" s="560">
        <v>1</v>
      </c>
      <c r="AQ776" s="560">
        <v>0</v>
      </c>
      <c r="AR776" s="560">
        <v>0</v>
      </c>
      <c r="AS776" s="560">
        <v>0</v>
      </c>
      <c r="AT776" s="560">
        <v>-1</v>
      </c>
      <c r="AU776" s="560">
        <v>-2</v>
      </c>
      <c r="AV776" s="560">
        <v>0</v>
      </c>
      <c r="AW776" s="560">
        <v>0</v>
      </c>
      <c r="AX776" s="560">
        <v>0</v>
      </c>
      <c r="AY776" s="560">
        <v>0</v>
      </c>
      <c r="AZ776" s="560">
        <v>0</v>
      </c>
      <c r="BA776" s="560">
        <v>0</v>
      </c>
      <c r="BB776" s="560">
        <v>0</v>
      </c>
      <c r="BC776" s="560">
        <v>0</v>
      </c>
      <c r="BD776" s="560">
        <v>1</v>
      </c>
      <c r="BE776" s="560">
        <v>0</v>
      </c>
      <c r="BF776" s="560">
        <v>0</v>
      </c>
      <c r="BG776" s="560">
        <v>0</v>
      </c>
      <c r="BH776" s="560">
        <v>0</v>
      </c>
      <c r="BI776" s="560">
        <v>0</v>
      </c>
      <c r="BJ776" s="560">
        <v>0</v>
      </c>
      <c r="BK776" s="560">
        <v>0</v>
      </c>
      <c r="BL776" s="560">
        <v>0</v>
      </c>
      <c r="BM776" s="560">
        <v>0</v>
      </c>
      <c r="BN776" s="550" t="s">
        <v>4490</v>
      </c>
      <c r="BO776" s="551">
        <v>0</v>
      </c>
      <c r="BP776" s="519">
        <v>0</v>
      </c>
      <c r="BQ776" s="553">
        <v>-0.5</v>
      </c>
      <c r="BR776" s="552">
        <v>-0.5</v>
      </c>
      <c r="BS776" s="552">
        <v>-0.5</v>
      </c>
      <c r="BT776" s="552">
        <v>-0.5</v>
      </c>
      <c r="BU776" s="529">
        <v>0</v>
      </c>
      <c r="BV776" s="519">
        <v>0</v>
      </c>
      <c r="BW776" s="519">
        <v>0</v>
      </c>
      <c r="BX776" s="519">
        <v>0</v>
      </c>
      <c r="BY776" s="519">
        <v>0</v>
      </c>
      <c r="BZ776" s="519">
        <v>0</v>
      </c>
      <c r="CA776" s="519">
        <v>0</v>
      </c>
      <c r="CB776" s="519">
        <v>0</v>
      </c>
      <c r="CC776" s="519">
        <v>0</v>
      </c>
      <c r="CD776" s="519">
        <v>0</v>
      </c>
      <c r="CE776" s="519">
        <v>0</v>
      </c>
      <c r="CF776" s="519">
        <v>0</v>
      </c>
      <c r="CG776" s="519">
        <v>0</v>
      </c>
      <c r="CH776" s="519">
        <v>0</v>
      </c>
      <c r="CI776" s="519">
        <v>0</v>
      </c>
      <c r="CJ776" s="519">
        <v>0</v>
      </c>
      <c r="CK776" s="623">
        <f t="shared" si="12"/>
        <v>-2</v>
      </c>
      <c r="CL776" s="554">
        <v>-2</v>
      </c>
      <c r="CM776" s="554">
        <v>-2</v>
      </c>
      <c r="CN776" s="554">
        <v>-2</v>
      </c>
      <c r="CO776" s="524">
        <v>9</v>
      </c>
      <c r="CP776" s="726"/>
      <c r="CQ776" s="525" t="s">
        <v>4965</v>
      </c>
      <c r="CR776" s="584" t="s">
        <v>4965</v>
      </c>
      <c r="CS776" s="527" t="s">
        <v>4965</v>
      </c>
      <c r="CT776" s="527" t="s">
        <v>4965</v>
      </c>
      <c r="CU776" s="527" t="s">
        <v>4965</v>
      </c>
    </row>
    <row r="777" spans="1:99" s="71" customFormat="1" ht="12" customHeight="1" x14ac:dyDescent="0.2">
      <c r="A777" s="577" t="s">
        <v>1460</v>
      </c>
      <c r="B777" s="558" t="s">
        <v>2907</v>
      </c>
      <c r="C777" s="558" t="s">
        <v>2908</v>
      </c>
      <c r="D777" s="558" t="s">
        <v>1432</v>
      </c>
      <c r="E777" s="560" t="s">
        <v>4885</v>
      </c>
      <c r="F777" s="558" t="s">
        <v>4886</v>
      </c>
      <c r="G777" s="558" t="s">
        <v>2513</v>
      </c>
      <c r="H777" s="558" t="s">
        <v>2717</v>
      </c>
      <c r="I777" s="558" t="s">
        <v>4887</v>
      </c>
      <c r="J777" s="558">
        <v>526435</v>
      </c>
      <c r="K777" s="558">
        <v>175557</v>
      </c>
      <c r="L777" s="512" t="s">
        <v>4766</v>
      </c>
      <c r="M777" s="562" t="s">
        <v>1432</v>
      </c>
      <c r="N777" s="562" t="s">
        <v>1432</v>
      </c>
      <c r="O777" s="558">
        <v>1</v>
      </c>
      <c r="P777" s="558">
        <v>2</v>
      </c>
      <c r="Q777" s="563">
        <v>1</v>
      </c>
      <c r="R777" s="558" t="s">
        <v>3609</v>
      </c>
      <c r="S777" s="558" t="s">
        <v>1438</v>
      </c>
      <c r="T777" s="562" t="s">
        <v>3093</v>
      </c>
      <c r="U777" s="561">
        <v>41719</v>
      </c>
      <c r="V777" s="561"/>
      <c r="W777" s="558" t="s">
        <v>1439</v>
      </c>
      <c r="X777" s="562" t="s">
        <v>1432</v>
      </c>
      <c r="Y777" s="558" t="s">
        <v>1442</v>
      </c>
      <c r="Z777" s="558" t="s">
        <v>4694</v>
      </c>
      <c r="AA777" s="558" t="s">
        <v>1444</v>
      </c>
      <c r="AB777" s="558" t="s">
        <v>2723</v>
      </c>
      <c r="AC777" s="576">
        <v>2.1000000000000001E-2</v>
      </c>
      <c r="AD777" s="578" t="s">
        <v>1432</v>
      </c>
      <c r="AE777" s="578"/>
      <c r="AF777" s="579"/>
      <c r="AG777" s="517" t="s">
        <v>3063</v>
      </c>
      <c r="AH777" s="560" t="s">
        <v>1445</v>
      </c>
      <c r="AI777" s="587"/>
      <c r="AJ777" s="560">
        <v>0</v>
      </c>
      <c r="AK777" s="560">
        <v>0</v>
      </c>
      <c r="AL777" s="560">
        <v>0</v>
      </c>
      <c r="AM777" s="560">
        <v>1</v>
      </c>
      <c r="AN777" s="560">
        <v>-1</v>
      </c>
      <c r="AO777" s="560">
        <v>1</v>
      </c>
      <c r="AP777" s="560">
        <v>0</v>
      </c>
      <c r="AQ777" s="560">
        <v>0</v>
      </c>
      <c r="AR777" s="560">
        <v>0</v>
      </c>
      <c r="AS777" s="560">
        <v>0</v>
      </c>
      <c r="AT777" s="560">
        <v>1</v>
      </c>
      <c r="AU777" s="560">
        <v>-1</v>
      </c>
      <c r="AV777" s="560">
        <v>1</v>
      </c>
      <c r="AW777" s="560">
        <v>0</v>
      </c>
      <c r="AX777" s="560">
        <v>0</v>
      </c>
      <c r="AY777" s="560">
        <v>0</v>
      </c>
      <c r="AZ777" s="560">
        <v>0</v>
      </c>
      <c r="BA777" s="560">
        <v>0</v>
      </c>
      <c r="BB777" s="560">
        <v>0</v>
      </c>
      <c r="BC777" s="560">
        <v>0</v>
      </c>
      <c r="BD777" s="560">
        <v>0</v>
      </c>
      <c r="BE777" s="560">
        <v>0</v>
      </c>
      <c r="BF777" s="560">
        <v>0</v>
      </c>
      <c r="BG777" s="560">
        <v>0</v>
      </c>
      <c r="BH777" s="560">
        <v>0</v>
      </c>
      <c r="BI777" s="560">
        <v>0</v>
      </c>
      <c r="BJ777" s="560">
        <v>0</v>
      </c>
      <c r="BK777" s="560">
        <v>0</v>
      </c>
      <c r="BL777" s="560">
        <v>0</v>
      </c>
      <c r="BM777" s="560">
        <v>0</v>
      </c>
      <c r="BN777" s="550" t="s">
        <v>4490</v>
      </c>
      <c r="BO777" s="551">
        <v>0</v>
      </c>
      <c r="BP777" s="519">
        <v>0</v>
      </c>
      <c r="BQ777" s="553">
        <v>0.25</v>
      </c>
      <c r="BR777" s="552">
        <v>0.25</v>
      </c>
      <c r="BS777" s="552">
        <v>0.25</v>
      </c>
      <c r="BT777" s="552">
        <v>0.25</v>
      </c>
      <c r="BU777" s="529">
        <v>0</v>
      </c>
      <c r="BV777" s="519">
        <v>0</v>
      </c>
      <c r="BW777" s="519">
        <v>0</v>
      </c>
      <c r="BX777" s="519">
        <v>0</v>
      </c>
      <c r="BY777" s="519">
        <v>0</v>
      </c>
      <c r="BZ777" s="519">
        <v>0</v>
      </c>
      <c r="CA777" s="519">
        <v>0</v>
      </c>
      <c r="CB777" s="519">
        <v>0</v>
      </c>
      <c r="CC777" s="519">
        <v>0</v>
      </c>
      <c r="CD777" s="519">
        <v>0</v>
      </c>
      <c r="CE777" s="519">
        <v>0</v>
      </c>
      <c r="CF777" s="519">
        <v>0</v>
      </c>
      <c r="CG777" s="519">
        <v>0</v>
      </c>
      <c r="CH777" s="519">
        <v>0</v>
      </c>
      <c r="CI777" s="519">
        <v>0</v>
      </c>
      <c r="CJ777" s="519">
        <v>0</v>
      </c>
      <c r="CK777" s="623">
        <f t="shared" si="12"/>
        <v>1</v>
      </c>
      <c r="CL777" s="554">
        <v>1</v>
      </c>
      <c r="CM777" s="554">
        <v>1</v>
      </c>
      <c r="CN777" s="554">
        <v>1</v>
      </c>
      <c r="CO777" s="524">
        <v>4</v>
      </c>
      <c r="CP777" s="726"/>
      <c r="CQ777" s="525" t="s">
        <v>4965</v>
      </c>
      <c r="CR777" s="584" t="s">
        <v>4965</v>
      </c>
      <c r="CS777" s="527" t="s">
        <v>4965</v>
      </c>
      <c r="CT777" s="527" t="s">
        <v>4965</v>
      </c>
      <c r="CU777" s="527" t="s">
        <v>4965</v>
      </c>
    </row>
    <row r="778" spans="1:99" s="71" customFormat="1" ht="12" customHeight="1" x14ac:dyDescent="0.2">
      <c r="A778" s="577" t="s">
        <v>1460</v>
      </c>
      <c r="B778" s="558" t="s">
        <v>3610</v>
      </c>
      <c r="C778" s="558" t="s">
        <v>1432</v>
      </c>
      <c r="D778" s="558" t="s">
        <v>1432</v>
      </c>
      <c r="E778" s="560" t="s">
        <v>3611</v>
      </c>
      <c r="F778" s="558" t="s">
        <v>1432</v>
      </c>
      <c r="G778" s="558" t="s">
        <v>2281</v>
      </c>
      <c r="H778" s="558" t="s">
        <v>2524</v>
      </c>
      <c r="I778" s="558" t="s">
        <v>2282</v>
      </c>
      <c r="J778" s="558">
        <v>529327</v>
      </c>
      <c r="K778" s="558">
        <v>171420</v>
      </c>
      <c r="L778" s="512" t="s">
        <v>3081</v>
      </c>
      <c r="M778" s="562" t="s">
        <v>1432</v>
      </c>
      <c r="N778" s="562" t="s">
        <v>1432</v>
      </c>
      <c r="O778" s="558">
        <v>0</v>
      </c>
      <c r="P778" s="558">
        <v>1</v>
      </c>
      <c r="Q778" s="563">
        <v>1</v>
      </c>
      <c r="R778" s="558" t="s">
        <v>3612</v>
      </c>
      <c r="S778" s="558" t="s">
        <v>1438</v>
      </c>
      <c r="T778" s="562" t="s">
        <v>3613</v>
      </c>
      <c r="U778" s="561">
        <v>41691</v>
      </c>
      <c r="V778" s="561"/>
      <c r="W778" s="558" t="s">
        <v>1439</v>
      </c>
      <c r="X778" s="562" t="s">
        <v>1432</v>
      </c>
      <c r="Y778" s="558" t="s">
        <v>1442</v>
      </c>
      <c r="Z778" s="558" t="s">
        <v>1443</v>
      </c>
      <c r="AA778" s="558" t="s">
        <v>1444</v>
      </c>
      <c r="AB778" s="558" t="s">
        <v>2713</v>
      </c>
      <c r="AC778" s="576">
        <v>1.2E-2</v>
      </c>
      <c r="AD778" s="578" t="s">
        <v>1432</v>
      </c>
      <c r="AE778" s="578"/>
      <c r="AF778" s="579"/>
      <c r="AG778" s="517" t="s">
        <v>1931</v>
      </c>
      <c r="AH778" s="560" t="s">
        <v>373</v>
      </c>
      <c r="AI778" s="587"/>
      <c r="AJ778" s="560">
        <v>1</v>
      </c>
      <c r="AK778" s="560">
        <v>1</v>
      </c>
      <c r="AL778" s="560">
        <v>0</v>
      </c>
      <c r="AM778" s="560">
        <v>0</v>
      </c>
      <c r="AN778" s="560">
        <v>1</v>
      </c>
      <c r="AO778" s="560">
        <v>0</v>
      </c>
      <c r="AP778" s="560">
        <v>0</v>
      </c>
      <c r="AQ778" s="560">
        <v>0</v>
      </c>
      <c r="AR778" s="560">
        <v>0</v>
      </c>
      <c r="AS778" s="560">
        <v>0</v>
      </c>
      <c r="AT778" s="560">
        <v>0</v>
      </c>
      <c r="AU778" s="560">
        <v>0</v>
      </c>
      <c r="AV778" s="560">
        <v>0</v>
      </c>
      <c r="AW778" s="560">
        <v>0</v>
      </c>
      <c r="AX778" s="560">
        <v>0</v>
      </c>
      <c r="AY778" s="560">
        <v>0</v>
      </c>
      <c r="AZ778" s="560">
        <v>0</v>
      </c>
      <c r="BA778" s="560">
        <v>0</v>
      </c>
      <c r="BB778" s="560">
        <v>1</v>
      </c>
      <c r="BC778" s="560">
        <v>0</v>
      </c>
      <c r="BD778" s="560">
        <v>0</v>
      </c>
      <c r="BE778" s="560">
        <v>0</v>
      </c>
      <c r="BF778" s="560">
        <v>0</v>
      </c>
      <c r="BG778" s="560">
        <v>0</v>
      </c>
      <c r="BH778" s="560">
        <v>0</v>
      </c>
      <c r="BI778" s="560">
        <v>0</v>
      </c>
      <c r="BJ778" s="560">
        <v>0</v>
      </c>
      <c r="BK778" s="560">
        <v>0</v>
      </c>
      <c r="BL778" s="560">
        <v>0</v>
      </c>
      <c r="BM778" s="560">
        <v>0</v>
      </c>
      <c r="BN778" s="550" t="s">
        <v>4490</v>
      </c>
      <c r="BO778" s="551">
        <v>0</v>
      </c>
      <c r="BP778" s="519">
        <v>0</v>
      </c>
      <c r="BQ778" s="553">
        <v>0.25</v>
      </c>
      <c r="BR778" s="552">
        <v>0.25</v>
      </c>
      <c r="BS778" s="552">
        <v>0.25</v>
      </c>
      <c r="BT778" s="552">
        <v>0.25</v>
      </c>
      <c r="BU778" s="529">
        <v>0</v>
      </c>
      <c r="BV778" s="519">
        <v>0</v>
      </c>
      <c r="BW778" s="519">
        <v>0</v>
      </c>
      <c r="BX778" s="519">
        <v>0</v>
      </c>
      <c r="BY778" s="519">
        <v>0</v>
      </c>
      <c r="BZ778" s="519">
        <v>0</v>
      </c>
      <c r="CA778" s="519">
        <v>0</v>
      </c>
      <c r="CB778" s="519">
        <v>0</v>
      </c>
      <c r="CC778" s="519">
        <v>0</v>
      </c>
      <c r="CD778" s="519">
        <v>0</v>
      </c>
      <c r="CE778" s="519">
        <v>0</v>
      </c>
      <c r="CF778" s="519">
        <v>0</v>
      </c>
      <c r="CG778" s="519">
        <v>0</v>
      </c>
      <c r="CH778" s="519">
        <v>0</v>
      </c>
      <c r="CI778" s="519">
        <v>0</v>
      </c>
      <c r="CJ778" s="519">
        <v>0</v>
      </c>
      <c r="CK778" s="623">
        <f t="shared" si="12"/>
        <v>1</v>
      </c>
      <c r="CL778" s="554">
        <v>1</v>
      </c>
      <c r="CM778" s="554">
        <v>1</v>
      </c>
      <c r="CN778" s="554">
        <v>1</v>
      </c>
      <c r="CO778" s="524">
        <v>4</v>
      </c>
      <c r="CP778" s="726"/>
      <c r="CQ778" s="525" t="s">
        <v>4965</v>
      </c>
      <c r="CR778" s="584" t="s">
        <v>4965</v>
      </c>
      <c r="CS778" s="527" t="s">
        <v>4965</v>
      </c>
      <c r="CT778" s="527" t="s">
        <v>4965</v>
      </c>
      <c r="CU778" s="527" t="s">
        <v>4965</v>
      </c>
    </row>
    <row r="779" spans="1:99" ht="12" customHeight="1" x14ac:dyDescent="0.2">
      <c r="A779" s="577" t="s">
        <v>1460</v>
      </c>
      <c r="B779" s="558" t="s">
        <v>3614</v>
      </c>
      <c r="C779" s="558" t="s">
        <v>3615</v>
      </c>
      <c r="D779" s="558" t="s">
        <v>1432</v>
      </c>
      <c r="E779" s="560" t="s">
        <v>1432</v>
      </c>
      <c r="F779" s="558" t="s">
        <v>3616</v>
      </c>
      <c r="G779" s="558" t="s">
        <v>2347</v>
      </c>
      <c r="H779" s="558" t="s">
        <v>1435</v>
      </c>
      <c r="I779" s="558" t="s">
        <v>1278</v>
      </c>
      <c r="J779" s="558">
        <v>527786</v>
      </c>
      <c r="K779" s="558">
        <v>171065</v>
      </c>
      <c r="L779" s="512" t="s">
        <v>3082</v>
      </c>
      <c r="M779" s="562" t="s">
        <v>1432</v>
      </c>
      <c r="N779" s="562" t="s">
        <v>1432</v>
      </c>
      <c r="O779" s="558">
        <v>0</v>
      </c>
      <c r="P779" s="558">
        <v>9</v>
      </c>
      <c r="Q779" s="563">
        <v>9</v>
      </c>
      <c r="R779" s="558" t="s">
        <v>2204</v>
      </c>
      <c r="S779" s="558" t="s">
        <v>1438</v>
      </c>
      <c r="T779" s="562" t="s">
        <v>2874</v>
      </c>
      <c r="U779" s="561">
        <v>41809</v>
      </c>
      <c r="V779" s="561" t="s">
        <v>1938</v>
      </c>
      <c r="W779" s="558" t="s">
        <v>1439</v>
      </c>
      <c r="X779" s="562" t="s">
        <v>1432</v>
      </c>
      <c r="Y779" s="558" t="s">
        <v>1442</v>
      </c>
      <c r="Z779" s="558" t="s">
        <v>1443</v>
      </c>
      <c r="AA779" s="558" t="s">
        <v>1444</v>
      </c>
      <c r="AB779" s="558" t="s">
        <v>2713</v>
      </c>
      <c r="AC779" s="576">
        <v>4.2999999999999997E-2</v>
      </c>
      <c r="AD779" s="578" t="s">
        <v>1432</v>
      </c>
      <c r="AE779" s="578"/>
      <c r="AF779" s="579"/>
      <c r="AG779" s="517" t="s">
        <v>3063</v>
      </c>
      <c r="AH779" s="560" t="s">
        <v>1445</v>
      </c>
      <c r="AI779" s="587"/>
      <c r="AJ779" s="560">
        <v>0</v>
      </c>
      <c r="AK779" s="560">
        <v>9</v>
      </c>
      <c r="AL779" s="560">
        <v>0</v>
      </c>
      <c r="AM779" s="560">
        <v>2</v>
      </c>
      <c r="AN779" s="560">
        <v>5</v>
      </c>
      <c r="AO779" s="560">
        <v>2</v>
      </c>
      <c r="AP779" s="560">
        <v>0</v>
      </c>
      <c r="AQ779" s="560">
        <v>0</v>
      </c>
      <c r="AR779" s="560">
        <v>0</v>
      </c>
      <c r="AS779" s="560">
        <v>0</v>
      </c>
      <c r="AT779" s="560">
        <v>2</v>
      </c>
      <c r="AU779" s="560">
        <v>5</v>
      </c>
      <c r="AV779" s="560">
        <v>2</v>
      </c>
      <c r="AW779" s="560">
        <v>0</v>
      </c>
      <c r="AX779" s="560">
        <v>0</v>
      </c>
      <c r="AY779" s="560">
        <v>0</v>
      </c>
      <c r="AZ779" s="560">
        <v>0</v>
      </c>
      <c r="BA779" s="560">
        <v>0</v>
      </c>
      <c r="BB779" s="560">
        <v>0</v>
      </c>
      <c r="BC779" s="560">
        <v>0</v>
      </c>
      <c r="BD779" s="560">
        <v>0</v>
      </c>
      <c r="BE779" s="560">
        <v>0</v>
      </c>
      <c r="BF779" s="560">
        <v>0</v>
      </c>
      <c r="BG779" s="560">
        <v>0</v>
      </c>
      <c r="BH779" s="560">
        <v>0</v>
      </c>
      <c r="BI779" s="560">
        <v>0</v>
      </c>
      <c r="BJ779" s="560">
        <v>0</v>
      </c>
      <c r="BK779" s="560">
        <v>0</v>
      </c>
      <c r="BL779" s="560">
        <v>0</v>
      </c>
      <c r="BM779" s="560">
        <v>0</v>
      </c>
      <c r="BN779" s="550" t="s">
        <v>4490</v>
      </c>
      <c r="BO779" s="551">
        <v>0</v>
      </c>
      <c r="BP779" s="519">
        <v>0</v>
      </c>
      <c r="BQ779" s="528">
        <v>0</v>
      </c>
      <c r="BR779" s="519">
        <v>0</v>
      </c>
      <c r="BS779" s="552">
        <v>3</v>
      </c>
      <c r="BT779" s="552">
        <v>3</v>
      </c>
      <c r="BU779" s="582">
        <v>3</v>
      </c>
      <c r="BV779" s="519">
        <v>0</v>
      </c>
      <c r="BW779" s="519">
        <v>0</v>
      </c>
      <c r="BX779" s="519">
        <v>0</v>
      </c>
      <c r="BY779" s="519">
        <v>0</v>
      </c>
      <c r="BZ779" s="519">
        <v>0</v>
      </c>
      <c r="CA779" s="519">
        <v>0</v>
      </c>
      <c r="CB779" s="519">
        <v>0</v>
      </c>
      <c r="CC779" s="519">
        <v>0</v>
      </c>
      <c r="CD779" s="519">
        <v>0</v>
      </c>
      <c r="CE779" s="519">
        <v>0</v>
      </c>
      <c r="CF779" s="519">
        <v>0</v>
      </c>
      <c r="CG779" s="519">
        <v>0</v>
      </c>
      <c r="CH779" s="519">
        <v>0</v>
      </c>
      <c r="CI779" s="519">
        <v>0</v>
      </c>
      <c r="CJ779" s="519">
        <v>0</v>
      </c>
      <c r="CK779" s="623">
        <f t="shared" si="12"/>
        <v>9</v>
      </c>
      <c r="CL779" s="554">
        <v>9</v>
      </c>
      <c r="CM779" s="554">
        <v>9</v>
      </c>
      <c r="CN779" s="554">
        <v>9</v>
      </c>
      <c r="CO779" s="524">
        <v>5</v>
      </c>
      <c r="CP779" s="524" t="s">
        <v>1938</v>
      </c>
      <c r="CQ779" s="530" t="s">
        <v>1941</v>
      </c>
      <c r="CR779" s="584" t="s">
        <v>4965</v>
      </c>
      <c r="CS779" s="527" t="s">
        <v>4965</v>
      </c>
      <c r="CT779" s="527" t="s">
        <v>4965</v>
      </c>
      <c r="CU779" s="527" t="s">
        <v>4965</v>
      </c>
    </row>
    <row r="780" spans="1:99" ht="12" customHeight="1" x14ac:dyDescent="0.2">
      <c r="A780" s="577" t="s">
        <v>1460</v>
      </c>
      <c r="B780" s="558" t="s">
        <v>2205</v>
      </c>
      <c r="C780" s="558" t="s">
        <v>1432</v>
      </c>
      <c r="D780" s="558" t="s">
        <v>1432</v>
      </c>
      <c r="E780" s="560" t="s">
        <v>1432</v>
      </c>
      <c r="F780" s="558" t="s">
        <v>1268</v>
      </c>
      <c r="G780" s="558" t="s">
        <v>2206</v>
      </c>
      <c r="H780" s="558" t="s">
        <v>1435</v>
      </c>
      <c r="I780" s="558" t="s">
        <v>2207</v>
      </c>
      <c r="J780" s="558">
        <v>528497</v>
      </c>
      <c r="K780" s="558">
        <v>172181</v>
      </c>
      <c r="L780" s="512" t="s">
        <v>3077</v>
      </c>
      <c r="M780" s="562" t="s">
        <v>1432</v>
      </c>
      <c r="N780" s="562" t="s">
        <v>1432</v>
      </c>
      <c r="O780" s="558">
        <v>2</v>
      </c>
      <c r="P780" s="558">
        <v>1</v>
      </c>
      <c r="Q780" s="563">
        <v>-1</v>
      </c>
      <c r="R780" s="558" t="s">
        <v>2208</v>
      </c>
      <c r="S780" s="558" t="s">
        <v>1438</v>
      </c>
      <c r="T780" s="562" t="s">
        <v>801</v>
      </c>
      <c r="U780" s="561">
        <v>41732</v>
      </c>
      <c r="V780" s="561" t="s">
        <v>1938</v>
      </c>
      <c r="W780" s="558" t="s">
        <v>1439</v>
      </c>
      <c r="X780" s="562" t="s">
        <v>1432</v>
      </c>
      <c r="Y780" s="558" t="s">
        <v>1442</v>
      </c>
      <c r="Z780" s="558" t="s">
        <v>1453</v>
      </c>
      <c r="AA780" s="558" t="s">
        <v>1444</v>
      </c>
      <c r="AB780" s="558" t="s">
        <v>4207</v>
      </c>
      <c r="AC780" s="576">
        <v>3.1E-2</v>
      </c>
      <c r="AD780" s="578" t="s">
        <v>1432</v>
      </c>
      <c r="AE780" s="578"/>
      <c r="AF780" s="579"/>
      <c r="AG780" s="517" t="s">
        <v>3063</v>
      </c>
      <c r="AH780" s="560" t="s">
        <v>1445</v>
      </c>
      <c r="AI780" s="587"/>
      <c r="AJ780" s="560">
        <v>0</v>
      </c>
      <c r="AK780" s="560">
        <v>0</v>
      </c>
      <c r="AL780" s="560">
        <v>0</v>
      </c>
      <c r="AM780" s="560">
        <v>0</v>
      </c>
      <c r="AN780" s="560">
        <v>0</v>
      </c>
      <c r="AO780" s="560">
        <v>-2</v>
      </c>
      <c r="AP780" s="560">
        <v>0</v>
      </c>
      <c r="AQ780" s="560">
        <v>1</v>
      </c>
      <c r="AR780" s="560">
        <v>0</v>
      </c>
      <c r="AS780" s="560">
        <v>0</v>
      </c>
      <c r="AT780" s="560">
        <v>0</v>
      </c>
      <c r="AU780" s="560">
        <v>0</v>
      </c>
      <c r="AV780" s="560">
        <v>-2</v>
      </c>
      <c r="AW780" s="560">
        <v>0</v>
      </c>
      <c r="AX780" s="560">
        <v>0</v>
      </c>
      <c r="AY780" s="560">
        <v>0</v>
      </c>
      <c r="AZ780" s="560">
        <v>0</v>
      </c>
      <c r="BA780" s="560">
        <v>0</v>
      </c>
      <c r="BB780" s="560">
        <v>0</v>
      </c>
      <c r="BC780" s="560">
        <v>0</v>
      </c>
      <c r="BD780" s="560">
        <v>0</v>
      </c>
      <c r="BE780" s="560">
        <v>1</v>
      </c>
      <c r="BF780" s="560">
        <v>0</v>
      </c>
      <c r="BG780" s="560">
        <v>0</v>
      </c>
      <c r="BH780" s="560">
        <v>0</v>
      </c>
      <c r="BI780" s="560">
        <v>0</v>
      </c>
      <c r="BJ780" s="560">
        <v>0</v>
      </c>
      <c r="BK780" s="560">
        <v>0</v>
      </c>
      <c r="BL780" s="560">
        <v>0</v>
      </c>
      <c r="BM780" s="560">
        <v>0</v>
      </c>
      <c r="BN780" s="550" t="s">
        <v>4490</v>
      </c>
      <c r="BO780" s="551">
        <v>0</v>
      </c>
      <c r="BP780" s="519">
        <v>0</v>
      </c>
      <c r="BQ780" s="553">
        <v>-0.25</v>
      </c>
      <c r="BR780" s="552">
        <v>-0.25</v>
      </c>
      <c r="BS780" s="552">
        <v>-0.25</v>
      </c>
      <c r="BT780" s="552">
        <v>-0.25</v>
      </c>
      <c r="BU780" s="529">
        <v>0</v>
      </c>
      <c r="BV780" s="519">
        <v>0</v>
      </c>
      <c r="BW780" s="519">
        <v>0</v>
      </c>
      <c r="BX780" s="519">
        <v>0</v>
      </c>
      <c r="BY780" s="519">
        <v>0</v>
      </c>
      <c r="BZ780" s="519">
        <v>0</v>
      </c>
      <c r="CA780" s="519">
        <v>0</v>
      </c>
      <c r="CB780" s="519">
        <v>0</v>
      </c>
      <c r="CC780" s="519">
        <v>0</v>
      </c>
      <c r="CD780" s="519">
        <v>0</v>
      </c>
      <c r="CE780" s="519">
        <v>0</v>
      </c>
      <c r="CF780" s="519">
        <v>0</v>
      </c>
      <c r="CG780" s="519">
        <v>0</v>
      </c>
      <c r="CH780" s="519">
        <v>0</v>
      </c>
      <c r="CI780" s="519">
        <v>0</v>
      </c>
      <c r="CJ780" s="519">
        <v>0</v>
      </c>
      <c r="CK780" s="623">
        <f t="shared" si="12"/>
        <v>-1</v>
      </c>
      <c r="CL780" s="554">
        <v>-1</v>
      </c>
      <c r="CM780" s="554">
        <v>-1</v>
      </c>
      <c r="CN780" s="554">
        <v>-1</v>
      </c>
      <c r="CO780" s="524">
        <v>9</v>
      </c>
      <c r="CP780" s="524" t="s">
        <v>1938</v>
      </c>
      <c r="CQ780" s="525" t="s">
        <v>4965</v>
      </c>
      <c r="CR780" s="584" t="s">
        <v>4965</v>
      </c>
      <c r="CS780" s="527" t="s">
        <v>4965</v>
      </c>
      <c r="CT780" s="527" t="s">
        <v>4965</v>
      </c>
      <c r="CU780" s="527" t="s">
        <v>4965</v>
      </c>
    </row>
    <row r="781" spans="1:99" ht="12" customHeight="1" x14ac:dyDescent="0.2">
      <c r="A781" s="577" t="s">
        <v>1460</v>
      </c>
      <c r="B781" s="558" t="s">
        <v>2209</v>
      </c>
      <c r="C781" s="558" t="s">
        <v>1432</v>
      </c>
      <c r="D781" s="558" t="s">
        <v>1432</v>
      </c>
      <c r="E781" s="560" t="s">
        <v>2496</v>
      </c>
      <c r="F781" s="558" t="s">
        <v>2497</v>
      </c>
      <c r="G781" s="558" t="s">
        <v>2498</v>
      </c>
      <c r="H781" s="558" t="s">
        <v>2717</v>
      </c>
      <c r="I781" s="558" t="s">
        <v>2499</v>
      </c>
      <c r="J781" s="558">
        <v>527138</v>
      </c>
      <c r="K781" s="558">
        <v>174982</v>
      </c>
      <c r="L781" s="512" t="s">
        <v>3084</v>
      </c>
      <c r="M781" s="562" t="s">
        <v>1432</v>
      </c>
      <c r="N781" s="562" t="s">
        <v>1432</v>
      </c>
      <c r="O781" s="558">
        <v>1</v>
      </c>
      <c r="P781" s="558">
        <v>9</v>
      </c>
      <c r="Q781" s="563">
        <v>8</v>
      </c>
      <c r="R781" s="558" t="s">
        <v>2210</v>
      </c>
      <c r="S781" s="558" t="s">
        <v>1438</v>
      </c>
      <c r="T781" s="562" t="s">
        <v>2928</v>
      </c>
      <c r="U781" s="561">
        <v>41691</v>
      </c>
      <c r="V781" s="561"/>
      <c r="W781" s="558" t="s">
        <v>1439</v>
      </c>
      <c r="X781" s="562" t="s">
        <v>1432</v>
      </c>
      <c r="Y781" s="558" t="s">
        <v>1442</v>
      </c>
      <c r="Z781" s="558" t="s">
        <v>1443</v>
      </c>
      <c r="AA781" s="558" t="s">
        <v>1444</v>
      </c>
      <c r="AB781" s="558" t="s">
        <v>2713</v>
      </c>
      <c r="AC781" s="576">
        <v>4.3999999999999997E-2</v>
      </c>
      <c r="AD781" s="578" t="s">
        <v>1432</v>
      </c>
      <c r="AE781" s="578"/>
      <c r="AF781" s="579"/>
      <c r="AG781" s="517" t="s">
        <v>3063</v>
      </c>
      <c r="AH781" s="560" t="s">
        <v>1445</v>
      </c>
      <c r="AI781" s="560">
        <v>0</v>
      </c>
      <c r="AJ781" s="560">
        <v>0</v>
      </c>
      <c r="AK781" s="560">
        <v>0</v>
      </c>
      <c r="AL781" s="560">
        <v>0</v>
      </c>
      <c r="AM781" s="560">
        <v>0</v>
      </c>
      <c r="AN781" s="560">
        <v>4</v>
      </c>
      <c r="AO781" s="560">
        <v>3</v>
      </c>
      <c r="AP781" s="560">
        <v>1</v>
      </c>
      <c r="AQ781" s="560">
        <v>0</v>
      </c>
      <c r="AR781" s="560">
        <v>0</v>
      </c>
      <c r="AS781" s="560">
        <v>0</v>
      </c>
      <c r="AT781" s="560">
        <v>0</v>
      </c>
      <c r="AU781" s="560">
        <v>4</v>
      </c>
      <c r="AV781" s="560">
        <v>2</v>
      </c>
      <c r="AW781" s="560">
        <v>0</v>
      </c>
      <c r="AX781" s="560">
        <v>0</v>
      </c>
      <c r="AY781" s="560">
        <v>0</v>
      </c>
      <c r="AZ781" s="560">
        <v>0</v>
      </c>
      <c r="BA781" s="560">
        <v>0</v>
      </c>
      <c r="BB781" s="560">
        <v>0</v>
      </c>
      <c r="BC781" s="560">
        <v>1</v>
      </c>
      <c r="BD781" s="560">
        <v>1</v>
      </c>
      <c r="BE781" s="560">
        <v>0</v>
      </c>
      <c r="BF781" s="560">
        <v>0</v>
      </c>
      <c r="BG781" s="560">
        <v>0</v>
      </c>
      <c r="BH781" s="560">
        <v>0</v>
      </c>
      <c r="BI781" s="560">
        <v>0</v>
      </c>
      <c r="BJ781" s="560">
        <v>0</v>
      </c>
      <c r="BK781" s="560">
        <v>0</v>
      </c>
      <c r="BL781" s="560">
        <v>0</v>
      </c>
      <c r="BM781" s="560">
        <v>0</v>
      </c>
      <c r="BN781" s="550" t="s">
        <v>4490</v>
      </c>
      <c r="BO781" s="551">
        <v>0</v>
      </c>
      <c r="BP781" s="519">
        <v>0</v>
      </c>
      <c r="BQ781" s="528">
        <v>0</v>
      </c>
      <c r="BR781" s="519">
        <v>0</v>
      </c>
      <c r="BS781" s="552">
        <v>2.6666666666666665</v>
      </c>
      <c r="BT781" s="552">
        <v>2.6666666666666701</v>
      </c>
      <c r="BU781" s="582">
        <v>2.6666666666666665</v>
      </c>
      <c r="BV781" s="519">
        <v>0</v>
      </c>
      <c r="BW781" s="519">
        <v>0</v>
      </c>
      <c r="BX781" s="519">
        <v>0</v>
      </c>
      <c r="BY781" s="519">
        <v>0</v>
      </c>
      <c r="BZ781" s="519">
        <v>0</v>
      </c>
      <c r="CA781" s="519">
        <v>0</v>
      </c>
      <c r="CB781" s="519">
        <v>0</v>
      </c>
      <c r="CC781" s="519">
        <v>0</v>
      </c>
      <c r="CD781" s="519">
        <v>0</v>
      </c>
      <c r="CE781" s="519">
        <v>0</v>
      </c>
      <c r="CF781" s="519">
        <v>0</v>
      </c>
      <c r="CG781" s="519">
        <v>0</v>
      </c>
      <c r="CH781" s="519">
        <v>0</v>
      </c>
      <c r="CI781" s="519">
        <v>0</v>
      </c>
      <c r="CJ781" s="519">
        <v>0</v>
      </c>
      <c r="CK781" s="623">
        <f t="shared" si="12"/>
        <v>8.0000000000000036</v>
      </c>
      <c r="CL781" s="554">
        <v>8.0000000000000036</v>
      </c>
      <c r="CM781" s="554">
        <v>8.0000000000000036</v>
      </c>
      <c r="CN781" s="554">
        <v>8.0000000000000036</v>
      </c>
      <c r="CO781" s="524">
        <v>5</v>
      </c>
      <c r="CP781" s="726"/>
      <c r="CQ781" s="525" t="s">
        <v>4965</v>
      </c>
      <c r="CR781" s="584" t="s">
        <v>4965</v>
      </c>
      <c r="CS781" s="527" t="s">
        <v>4965</v>
      </c>
      <c r="CT781" s="527" t="s">
        <v>4965</v>
      </c>
      <c r="CU781" s="527" t="s">
        <v>4965</v>
      </c>
    </row>
    <row r="782" spans="1:99" ht="12" customHeight="1" x14ac:dyDescent="0.2">
      <c r="A782" s="577" t="s">
        <v>1460</v>
      </c>
      <c r="B782" s="558" t="s">
        <v>2211</v>
      </c>
      <c r="C782" s="558" t="s">
        <v>1432</v>
      </c>
      <c r="D782" s="558" t="s">
        <v>1432</v>
      </c>
      <c r="E782" s="560" t="s">
        <v>2212</v>
      </c>
      <c r="F782" s="558" t="s">
        <v>2213</v>
      </c>
      <c r="G782" s="558" t="s">
        <v>2214</v>
      </c>
      <c r="H782" s="558" t="s">
        <v>1885</v>
      </c>
      <c r="I782" s="558" t="s">
        <v>2215</v>
      </c>
      <c r="J782" s="558">
        <v>525232</v>
      </c>
      <c r="K782" s="558">
        <v>173072</v>
      </c>
      <c r="L782" s="512" t="s">
        <v>3087</v>
      </c>
      <c r="M782" s="562" t="s">
        <v>1432</v>
      </c>
      <c r="N782" s="562" t="s">
        <v>1432</v>
      </c>
      <c r="O782" s="558">
        <v>0</v>
      </c>
      <c r="P782" s="558">
        <v>2</v>
      </c>
      <c r="Q782" s="563">
        <v>2</v>
      </c>
      <c r="R782" s="558" t="s">
        <v>2216</v>
      </c>
      <c r="S782" s="558" t="s">
        <v>1438</v>
      </c>
      <c r="T782" s="562" t="s">
        <v>539</v>
      </c>
      <c r="U782" s="561">
        <v>41751</v>
      </c>
      <c r="V782" s="561" t="s">
        <v>1938</v>
      </c>
      <c r="W782" s="558" t="s">
        <v>1439</v>
      </c>
      <c r="X782" s="562" t="s">
        <v>1432</v>
      </c>
      <c r="Y782" s="558" t="s">
        <v>1442</v>
      </c>
      <c r="Z782" s="558" t="s">
        <v>3893</v>
      </c>
      <c r="AA782" s="558" t="s">
        <v>1444</v>
      </c>
      <c r="AB782" s="558" t="s">
        <v>1136</v>
      </c>
      <c r="AC782" s="576">
        <v>1.0999999999999999E-2</v>
      </c>
      <c r="AD782" s="578" t="s">
        <v>1432</v>
      </c>
      <c r="AE782" s="578"/>
      <c r="AF782" s="579"/>
      <c r="AG782" s="517" t="s">
        <v>3063</v>
      </c>
      <c r="AH782" s="560" t="s">
        <v>1445</v>
      </c>
      <c r="AI782" s="587"/>
      <c r="AJ782" s="560">
        <v>0</v>
      </c>
      <c r="AK782" s="560">
        <v>0</v>
      </c>
      <c r="AL782" s="560">
        <v>0</v>
      </c>
      <c r="AM782" s="560">
        <v>0</v>
      </c>
      <c r="AN782" s="560">
        <v>1</v>
      </c>
      <c r="AO782" s="560">
        <v>1</v>
      </c>
      <c r="AP782" s="560">
        <v>0</v>
      </c>
      <c r="AQ782" s="560">
        <v>0</v>
      </c>
      <c r="AR782" s="560">
        <v>0</v>
      </c>
      <c r="AS782" s="560">
        <v>0</v>
      </c>
      <c r="AT782" s="560">
        <v>0</v>
      </c>
      <c r="AU782" s="560">
        <v>1</v>
      </c>
      <c r="AV782" s="560">
        <v>1</v>
      </c>
      <c r="AW782" s="560">
        <v>0</v>
      </c>
      <c r="AX782" s="560">
        <v>0</v>
      </c>
      <c r="AY782" s="560">
        <v>0</v>
      </c>
      <c r="AZ782" s="560">
        <v>0</v>
      </c>
      <c r="BA782" s="560">
        <v>0</v>
      </c>
      <c r="BB782" s="560">
        <v>0</v>
      </c>
      <c r="BC782" s="560">
        <v>0</v>
      </c>
      <c r="BD782" s="560">
        <v>0</v>
      </c>
      <c r="BE782" s="560">
        <v>0</v>
      </c>
      <c r="BF782" s="560">
        <v>0</v>
      </c>
      <c r="BG782" s="560">
        <v>0</v>
      </c>
      <c r="BH782" s="560">
        <v>0</v>
      </c>
      <c r="BI782" s="560">
        <v>0</v>
      </c>
      <c r="BJ782" s="560">
        <v>0</v>
      </c>
      <c r="BK782" s="560">
        <v>0</v>
      </c>
      <c r="BL782" s="560">
        <v>0</v>
      </c>
      <c r="BM782" s="560">
        <v>0</v>
      </c>
      <c r="BN782" s="550" t="s">
        <v>4490</v>
      </c>
      <c r="BO782" s="551">
        <v>0</v>
      </c>
      <c r="BP782" s="519">
        <v>0</v>
      </c>
      <c r="BQ782" s="553">
        <v>0.5</v>
      </c>
      <c r="BR782" s="552">
        <v>0.5</v>
      </c>
      <c r="BS782" s="552">
        <v>0.5</v>
      </c>
      <c r="BT782" s="552">
        <v>0.5</v>
      </c>
      <c r="BU782" s="529">
        <v>0</v>
      </c>
      <c r="BV782" s="519">
        <v>0</v>
      </c>
      <c r="BW782" s="519">
        <v>0</v>
      </c>
      <c r="BX782" s="519">
        <v>0</v>
      </c>
      <c r="BY782" s="519">
        <v>0</v>
      </c>
      <c r="BZ782" s="519">
        <v>0</v>
      </c>
      <c r="CA782" s="519">
        <v>0</v>
      </c>
      <c r="CB782" s="519">
        <v>0</v>
      </c>
      <c r="CC782" s="519">
        <v>0</v>
      </c>
      <c r="CD782" s="519">
        <v>0</v>
      </c>
      <c r="CE782" s="519">
        <v>0</v>
      </c>
      <c r="CF782" s="519">
        <v>0</v>
      </c>
      <c r="CG782" s="519">
        <v>0</v>
      </c>
      <c r="CH782" s="519">
        <v>0</v>
      </c>
      <c r="CI782" s="519">
        <v>0</v>
      </c>
      <c r="CJ782" s="519">
        <v>0</v>
      </c>
      <c r="CK782" s="623">
        <f t="shared" si="12"/>
        <v>2</v>
      </c>
      <c r="CL782" s="554">
        <v>2</v>
      </c>
      <c r="CM782" s="554">
        <v>2</v>
      </c>
      <c r="CN782" s="554">
        <v>2</v>
      </c>
      <c r="CO782" s="524">
        <v>9</v>
      </c>
      <c r="CP782" s="726"/>
      <c r="CQ782" s="525" t="s">
        <v>4965</v>
      </c>
      <c r="CR782" s="584" t="s">
        <v>4965</v>
      </c>
      <c r="CS782" s="527" t="s">
        <v>4965</v>
      </c>
      <c r="CT782" s="527" t="s">
        <v>4965</v>
      </c>
      <c r="CU782" s="527" t="s">
        <v>4965</v>
      </c>
    </row>
    <row r="783" spans="1:99" ht="12" customHeight="1" x14ac:dyDescent="0.2">
      <c r="A783" s="577" t="s">
        <v>1460</v>
      </c>
      <c r="B783" s="558" t="s">
        <v>2217</v>
      </c>
      <c r="C783" s="558" t="s">
        <v>1432</v>
      </c>
      <c r="D783" s="558" t="s">
        <v>1432</v>
      </c>
      <c r="E783" s="560" t="s">
        <v>1491</v>
      </c>
      <c r="F783" s="558" t="s">
        <v>1492</v>
      </c>
      <c r="G783" s="558" t="s">
        <v>1493</v>
      </c>
      <c r="H783" s="558" t="s">
        <v>1458</v>
      </c>
      <c r="I783" s="558" t="s">
        <v>1494</v>
      </c>
      <c r="J783" s="558">
        <v>524621</v>
      </c>
      <c r="K783" s="558">
        <v>175335</v>
      </c>
      <c r="L783" s="512" t="s">
        <v>3088</v>
      </c>
      <c r="M783" s="562" t="s">
        <v>1432</v>
      </c>
      <c r="N783" s="562" t="s">
        <v>1432</v>
      </c>
      <c r="O783" s="558">
        <v>0</v>
      </c>
      <c r="P783" s="558">
        <v>1</v>
      </c>
      <c r="Q783" s="563">
        <v>1</v>
      </c>
      <c r="R783" s="558" t="s">
        <v>2218</v>
      </c>
      <c r="S783" s="558" t="s">
        <v>1389</v>
      </c>
      <c r="T783" s="562" t="s">
        <v>363</v>
      </c>
      <c r="U783" s="561">
        <v>41696</v>
      </c>
      <c r="V783" s="561"/>
      <c r="W783" s="558" t="s">
        <v>1439</v>
      </c>
      <c r="X783" s="562" t="s">
        <v>1432</v>
      </c>
      <c r="Y783" s="558" t="s">
        <v>1442</v>
      </c>
      <c r="Z783" s="558" t="s">
        <v>3893</v>
      </c>
      <c r="AA783" s="558" t="s">
        <v>1444</v>
      </c>
      <c r="AB783" s="558" t="s">
        <v>4720</v>
      </c>
      <c r="AC783" s="576">
        <v>2E-3</v>
      </c>
      <c r="AD783" s="578" t="s">
        <v>1432</v>
      </c>
      <c r="AE783" s="578"/>
      <c r="AF783" s="579"/>
      <c r="AG783" s="517" t="s">
        <v>3063</v>
      </c>
      <c r="AH783" s="560" t="s">
        <v>1445</v>
      </c>
      <c r="AI783" s="587"/>
      <c r="AJ783" s="560">
        <v>0</v>
      </c>
      <c r="AK783" s="560">
        <v>0</v>
      </c>
      <c r="AL783" s="560">
        <v>0</v>
      </c>
      <c r="AM783" s="560">
        <v>1</v>
      </c>
      <c r="AN783" s="560">
        <v>0</v>
      </c>
      <c r="AO783" s="560">
        <v>0</v>
      </c>
      <c r="AP783" s="560">
        <v>0</v>
      </c>
      <c r="AQ783" s="560">
        <v>0</v>
      </c>
      <c r="AR783" s="560">
        <v>0</v>
      </c>
      <c r="AS783" s="560">
        <v>0</v>
      </c>
      <c r="AT783" s="560">
        <v>1</v>
      </c>
      <c r="AU783" s="560">
        <v>0</v>
      </c>
      <c r="AV783" s="560">
        <v>0</v>
      </c>
      <c r="AW783" s="560">
        <v>0</v>
      </c>
      <c r="AX783" s="560">
        <v>0</v>
      </c>
      <c r="AY783" s="560">
        <v>0</v>
      </c>
      <c r="AZ783" s="560">
        <v>0</v>
      </c>
      <c r="BA783" s="560">
        <v>0</v>
      </c>
      <c r="BB783" s="560">
        <v>0</v>
      </c>
      <c r="BC783" s="560">
        <v>0</v>
      </c>
      <c r="BD783" s="560">
        <v>0</v>
      </c>
      <c r="BE783" s="560">
        <v>0</v>
      </c>
      <c r="BF783" s="560">
        <v>0</v>
      </c>
      <c r="BG783" s="560">
        <v>0</v>
      </c>
      <c r="BH783" s="560">
        <v>0</v>
      </c>
      <c r="BI783" s="560">
        <v>0</v>
      </c>
      <c r="BJ783" s="560">
        <v>0</v>
      </c>
      <c r="BK783" s="560">
        <v>0</v>
      </c>
      <c r="BL783" s="560">
        <v>0</v>
      </c>
      <c r="BM783" s="560">
        <v>0</v>
      </c>
      <c r="BN783" s="550" t="s">
        <v>4490</v>
      </c>
      <c r="BO783" s="551">
        <v>0</v>
      </c>
      <c r="BP783" s="519">
        <v>0</v>
      </c>
      <c r="BQ783" s="553">
        <v>0.25</v>
      </c>
      <c r="BR783" s="552">
        <v>0.25</v>
      </c>
      <c r="BS783" s="552">
        <v>0.25</v>
      </c>
      <c r="BT783" s="552">
        <v>0.25</v>
      </c>
      <c r="BU783" s="529">
        <v>0</v>
      </c>
      <c r="BV783" s="519">
        <v>0</v>
      </c>
      <c r="BW783" s="519">
        <v>0</v>
      </c>
      <c r="BX783" s="519">
        <v>0</v>
      </c>
      <c r="BY783" s="519">
        <v>0</v>
      </c>
      <c r="BZ783" s="519">
        <v>0</v>
      </c>
      <c r="CA783" s="519">
        <v>0</v>
      </c>
      <c r="CB783" s="519">
        <v>0</v>
      </c>
      <c r="CC783" s="519">
        <v>0</v>
      </c>
      <c r="CD783" s="519">
        <v>0</v>
      </c>
      <c r="CE783" s="519">
        <v>0</v>
      </c>
      <c r="CF783" s="519">
        <v>0</v>
      </c>
      <c r="CG783" s="519">
        <v>0</v>
      </c>
      <c r="CH783" s="519">
        <v>0</v>
      </c>
      <c r="CI783" s="519">
        <v>0</v>
      </c>
      <c r="CJ783" s="519">
        <v>0</v>
      </c>
      <c r="CK783" s="623">
        <f t="shared" si="12"/>
        <v>1</v>
      </c>
      <c r="CL783" s="554">
        <v>1</v>
      </c>
      <c r="CM783" s="554">
        <v>1</v>
      </c>
      <c r="CN783" s="554">
        <v>1</v>
      </c>
      <c r="CO783" s="524">
        <v>9</v>
      </c>
      <c r="CP783" s="726"/>
      <c r="CQ783" s="525" t="s">
        <v>4965</v>
      </c>
      <c r="CR783" s="584" t="s">
        <v>4965</v>
      </c>
      <c r="CS783" s="527" t="s">
        <v>4965</v>
      </c>
      <c r="CT783" s="527" t="s">
        <v>4965</v>
      </c>
      <c r="CU783" s="527" t="s">
        <v>4965</v>
      </c>
    </row>
    <row r="784" spans="1:99" s="71" customFormat="1" ht="12" customHeight="1" x14ac:dyDescent="0.2">
      <c r="A784" s="577" t="s">
        <v>1460</v>
      </c>
      <c r="B784" s="558" t="s">
        <v>3542</v>
      </c>
      <c r="C784" s="558" t="s">
        <v>1432</v>
      </c>
      <c r="D784" s="558" t="s">
        <v>1432</v>
      </c>
      <c r="E784" s="560" t="s">
        <v>1432</v>
      </c>
      <c r="F784" s="558" t="s">
        <v>1767</v>
      </c>
      <c r="G784" s="558" t="s">
        <v>1630</v>
      </c>
      <c r="H784" s="558" t="s">
        <v>1435</v>
      </c>
      <c r="I784" s="558" t="s">
        <v>1631</v>
      </c>
      <c r="J784" s="558">
        <v>527472</v>
      </c>
      <c r="K784" s="558">
        <v>172912</v>
      </c>
      <c r="L784" s="512" t="s">
        <v>3089</v>
      </c>
      <c r="M784" s="562" t="s">
        <v>1432</v>
      </c>
      <c r="N784" s="562" t="s">
        <v>1432</v>
      </c>
      <c r="O784" s="558">
        <v>1</v>
      </c>
      <c r="P784" s="558">
        <v>1</v>
      </c>
      <c r="Q784" s="563">
        <v>0</v>
      </c>
      <c r="R784" s="558" t="s">
        <v>3543</v>
      </c>
      <c r="S784" s="558" t="s">
        <v>1438</v>
      </c>
      <c r="T784" s="562" t="s">
        <v>2939</v>
      </c>
      <c r="U784" s="561">
        <v>41745</v>
      </c>
      <c r="V784" s="561" t="s">
        <v>1938</v>
      </c>
      <c r="W784" s="558" t="s">
        <v>1439</v>
      </c>
      <c r="X784" s="562" t="s">
        <v>1432</v>
      </c>
      <c r="Y784" s="558" t="s">
        <v>1442</v>
      </c>
      <c r="Z784" s="558" t="s">
        <v>1443</v>
      </c>
      <c r="AA784" s="558" t="s">
        <v>1444</v>
      </c>
      <c r="AB784" s="558" t="s">
        <v>2713</v>
      </c>
      <c r="AC784" s="576">
        <v>2.9000000000000001E-2</v>
      </c>
      <c r="AD784" s="578" t="s">
        <v>1432</v>
      </c>
      <c r="AE784" s="578"/>
      <c r="AF784" s="579"/>
      <c r="AG784" s="517" t="s">
        <v>3063</v>
      </c>
      <c r="AH784" s="560" t="s">
        <v>1445</v>
      </c>
      <c r="AI784" s="587"/>
      <c r="AJ784" s="560">
        <v>0</v>
      </c>
      <c r="AK784" s="560">
        <v>0</v>
      </c>
      <c r="AL784" s="560">
        <v>0</v>
      </c>
      <c r="AM784" s="560">
        <v>0</v>
      </c>
      <c r="AN784" s="560">
        <v>0</v>
      </c>
      <c r="AO784" s="560">
        <v>-1</v>
      </c>
      <c r="AP784" s="560">
        <v>1</v>
      </c>
      <c r="AQ784" s="560">
        <v>0</v>
      </c>
      <c r="AR784" s="560">
        <v>0</v>
      </c>
      <c r="AS784" s="560">
        <v>0</v>
      </c>
      <c r="AT784" s="560">
        <v>0</v>
      </c>
      <c r="AU784" s="560">
        <v>0</v>
      </c>
      <c r="AV784" s="560">
        <v>0</v>
      </c>
      <c r="AW784" s="560">
        <v>0</v>
      </c>
      <c r="AX784" s="560">
        <v>0</v>
      </c>
      <c r="AY784" s="560">
        <v>0</v>
      </c>
      <c r="AZ784" s="560">
        <v>0</v>
      </c>
      <c r="BA784" s="560">
        <v>0</v>
      </c>
      <c r="BB784" s="560">
        <v>0</v>
      </c>
      <c r="BC784" s="560">
        <v>-1</v>
      </c>
      <c r="BD784" s="560">
        <v>1</v>
      </c>
      <c r="BE784" s="560">
        <v>0</v>
      </c>
      <c r="BF784" s="560">
        <v>0</v>
      </c>
      <c r="BG784" s="560">
        <v>0</v>
      </c>
      <c r="BH784" s="560">
        <v>0</v>
      </c>
      <c r="BI784" s="560">
        <v>0</v>
      </c>
      <c r="BJ784" s="560">
        <v>0</v>
      </c>
      <c r="BK784" s="560">
        <v>0</v>
      </c>
      <c r="BL784" s="560">
        <v>0</v>
      </c>
      <c r="BM784" s="560">
        <v>0</v>
      </c>
      <c r="BN784" s="728"/>
      <c r="BO784" s="518">
        <v>0</v>
      </c>
      <c r="BP784" s="519">
        <v>0</v>
      </c>
      <c r="BQ784" s="528">
        <v>0</v>
      </c>
      <c r="BR784" s="519">
        <v>0</v>
      </c>
      <c r="BS784" s="519">
        <v>0</v>
      </c>
      <c r="BT784" s="519">
        <v>0</v>
      </c>
      <c r="BU784" s="529">
        <v>0</v>
      </c>
      <c r="BV784" s="519">
        <v>0</v>
      </c>
      <c r="BW784" s="519">
        <v>0</v>
      </c>
      <c r="BX784" s="519">
        <v>0</v>
      </c>
      <c r="BY784" s="519">
        <v>0</v>
      </c>
      <c r="BZ784" s="519">
        <v>0</v>
      </c>
      <c r="CA784" s="519">
        <v>0</v>
      </c>
      <c r="CB784" s="519">
        <v>0</v>
      </c>
      <c r="CC784" s="519">
        <v>0</v>
      </c>
      <c r="CD784" s="519">
        <v>0</v>
      </c>
      <c r="CE784" s="519">
        <v>0</v>
      </c>
      <c r="CF784" s="519">
        <v>0</v>
      </c>
      <c r="CG784" s="519">
        <v>0</v>
      </c>
      <c r="CH784" s="519">
        <v>0</v>
      </c>
      <c r="CI784" s="519">
        <v>0</v>
      </c>
      <c r="CJ784" s="519">
        <v>0</v>
      </c>
      <c r="CK784" s="623">
        <f t="shared" si="12"/>
        <v>0</v>
      </c>
      <c r="CL784" s="523">
        <v>0</v>
      </c>
      <c r="CM784" s="523">
        <v>0</v>
      </c>
      <c r="CN784" s="523">
        <v>0</v>
      </c>
      <c r="CO784" s="524">
        <v>4</v>
      </c>
      <c r="CP784" s="726"/>
      <c r="CQ784" s="525" t="s">
        <v>4965</v>
      </c>
      <c r="CR784" s="584" t="s">
        <v>4965</v>
      </c>
      <c r="CS784" s="527" t="s">
        <v>4965</v>
      </c>
      <c r="CT784" s="527" t="s">
        <v>4965</v>
      </c>
      <c r="CU784" s="527" t="s">
        <v>4965</v>
      </c>
    </row>
    <row r="785" spans="1:99" ht="12" customHeight="1" x14ac:dyDescent="0.2">
      <c r="A785" s="577" t="s">
        <v>1460</v>
      </c>
      <c r="B785" s="558" t="s">
        <v>3544</v>
      </c>
      <c r="C785" s="558" t="s">
        <v>1432</v>
      </c>
      <c r="D785" s="558" t="s">
        <v>1432</v>
      </c>
      <c r="E785" s="560" t="s">
        <v>3545</v>
      </c>
      <c r="F785" s="558" t="s">
        <v>1432</v>
      </c>
      <c r="G785" s="558" t="s">
        <v>4201</v>
      </c>
      <c r="H785" s="558" t="s">
        <v>1885</v>
      </c>
      <c r="I785" s="558" t="s">
        <v>3546</v>
      </c>
      <c r="J785" s="558">
        <v>526348</v>
      </c>
      <c r="K785" s="558">
        <v>174401</v>
      </c>
      <c r="L785" s="512" t="s">
        <v>3089</v>
      </c>
      <c r="M785" s="562" t="s">
        <v>1432</v>
      </c>
      <c r="N785" s="562" t="s">
        <v>1432</v>
      </c>
      <c r="O785" s="558">
        <v>0</v>
      </c>
      <c r="P785" s="558">
        <v>9</v>
      </c>
      <c r="Q785" s="563">
        <v>9</v>
      </c>
      <c r="R785" s="558" t="s">
        <v>3547</v>
      </c>
      <c r="S785" s="558" t="s">
        <v>1438</v>
      </c>
      <c r="T785" s="562" t="s">
        <v>1875</v>
      </c>
      <c r="U785" s="561">
        <v>41719</v>
      </c>
      <c r="V785" s="561"/>
      <c r="W785" s="558" t="s">
        <v>1439</v>
      </c>
      <c r="X785" s="562" t="s">
        <v>1432</v>
      </c>
      <c r="Y785" s="558" t="s">
        <v>1442</v>
      </c>
      <c r="Z785" s="558" t="s">
        <v>1443</v>
      </c>
      <c r="AA785" s="558" t="s">
        <v>1444</v>
      </c>
      <c r="AB785" s="558" t="s">
        <v>2713</v>
      </c>
      <c r="AC785" s="576">
        <v>6.7000000000000004E-2</v>
      </c>
      <c r="AD785" s="578" t="s">
        <v>1432</v>
      </c>
      <c r="AE785" s="578"/>
      <c r="AF785" s="579"/>
      <c r="AG785" s="517" t="s">
        <v>1931</v>
      </c>
      <c r="AH785" s="560" t="s">
        <v>3905</v>
      </c>
      <c r="AI785" s="560">
        <v>0</v>
      </c>
      <c r="AJ785" s="560">
        <v>2</v>
      </c>
      <c r="AK785" s="560">
        <v>9</v>
      </c>
      <c r="AL785" s="560">
        <v>0</v>
      </c>
      <c r="AM785" s="560">
        <v>9</v>
      </c>
      <c r="AN785" s="560">
        <v>0</v>
      </c>
      <c r="AO785" s="560">
        <v>0</v>
      </c>
      <c r="AP785" s="560">
        <v>0</v>
      </c>
      <c r="AQ785" s="560">
        <v>0</v>
      </c>
      <c r="AR785" s="560">
        <v>0</v>
      </c>
      <c r="AS785" s="560">
        <v>0</v>
      </c>
      <c r="AT785" s="560">
        <v>9</v>
      </c>
      <c r="AU785" s="560">
        <v>0</v>
      </c>
      <c r="AV785" s="560">
        <v>0</v>
      </c>
      <c r="AW785" s="560">
        <v>0</v>
      </c>
      <c r="AX785" s="560">
        <v>0</v>
      </c>
      <c r="AY785" s="560">
        <v>0</v>
      </c>
      <c r="AZ785" s="560">
        <v>0</v>
      </c>
      <c r="BA785" s="560">
        <v>0</v>
      </c>
      <c r="BB785" s="560">
        <v>0</v>
      </c>
      <c r="BC785" s="560">
        <v>0</v>
      </c>
      <c r="BD785" s="560">
        <v>0</v>
      </c>
      <c r="BE785" s="560">
        <v>0</v>
      </c>
      <c r="BF785" s="560">
        <v>0</v>
      </c>
      <c r="BG785" s="560">
        <v>0</v>
      </c>
      <c r="BH785" s="560">
        <v>0</v>
      </c>
      <c r="BI785" s="560">
        <v>0</v>
      </c>
      <c r="BJ785" s="560">
        <v>0</v>
      </c>
      <c r="BK785" s="560">
        <v>0</v>
      </c>
      <c r="BL785" s="560">
        <v>0</v>
      </c>
      <c r="BM785" s="560">
        <v>0</v>
      </c>
      <c r="BN785" s="550" t="s">
        <v>4490</v>
      </c>
      <c r="BO785" s="551">
        <v>0</v>
      </c>
      <c r="BP785" s="519">
        <v>0</v>
      </c>
      <c r="BQ785" s="528">
        <v>0</v>
      </c>
      <c r="BR785" s="519">
        <v>0</v>
      </c>
      <c r="BS785" s="552">
        <v>3</v>
      </c>
      <c r="BT785" s="552">
        <v>3</v>
      </c>
      <c r="BU785" s="582">
        <v>3</v>
      </c>
      <c r="BV785" s="519">
        <v>0</v>
      </c>
      <c r="BW785" s="519">
        <v>0</v>
      </c>
      <c r="BX785" s="519">
        <v>0</v>
      </c>
      <c r="BY785" s="519">
        <v>0</v>
      </c>
      <c r="BZ785" s="519">
        <v>0</v>
      </c>
      <c r="CA785" s="519">
        <v>0</v>
      </c>
      <c r="CB785" s="519">
        <v>0</v>
      </c>
      <c r="CC785" s="519">
        <v>0</v>
      </c>
      <c r="CD785" s="519">
        <v>0</v>
      </c>
      <c r="CE785" s="519">
        <v>0</v>
      </c>
      <c r="CF785" s="519">
        <v>0</v>
      </c>
      <c r="CG785" s="519">
        <v>0</v>
      </c>
      <c r="CH785" s="519">
        <v>0</v>
      </c>
      <c r="CI785" s="519">
        <v>0</v>
      </c>
      <c r="CJ785" s="519">
        <v>0</v>
      </c>
      <c r="CK785" s="623">
        <f t="shared" si="12"/>
        <v>9</v>
      </c>
      <c r="CL785" s="554">
        <v>9</v>
      </c>
      <c r="CM785" s="554">
        <v>9</v>
      </c>
      <c r="CN785" s="554">
        <v>9</v>
      </c>
      <c r="CO785" s="524">
        <v>5</v>
      </c>
      <c r="CP785" s="726"/>
      <c r="CQ785" s="525" t="s">
        <v>4965</v>
      </c>
      <c r="CR785" s="584" t="s">
        <v>4965</v>
      </c>
      <c r="CS785" s="527" t="s">
        <v>4965</v>
      </c>
      <c r="CT785" s="527" t="s">
        <v>4965</v>
      </c>
      <c r="CU785" s="527" t="s">
        <v>4965</v>
      </c>
    </row>
    <row r="786" spans="1:99" s="71" customFormat="1" ht="12" customHeight="1" x14ac:dyDescent="0.2">
      <c r="A786" s="577" t="s">
        <v>1460</v>
      </c>
      <c r="B786" s="558" t="s">
        <v>3548</v>
      </c>
      <c r="C786" s="558" t="s">
        <v>1432</v>
      </c>
      <c r="D786" s="558" t="s">
        <v>1432</v>
      </c>
      <c r="E786" s="560" t="s">
        <v>3549</v>
      </c>
      <c r="F786" s="558" t="s">
        <v>3095</v>
      </c>
      <c r="G786" s="558" t="s">
        <v>2716</v>
      </c>
      <c r="H786" s="558" t="s">
        <v>2717</v>
      </c>
      <c r="I786" s="558" t="s">
        <v>2116</v>
      </c>
      <c r="J786" s="558">
        <v>528513</v>
      </c>
      <c r="K786" s="558">
        <v>175788</v>
      </c>
      <c r="L786" s="512" t="s">
        <v>3085</v>
      </c>
      <c r="M786" s="562" t="s">
        <v>1432</v>
      </c>
      <c r="N786" s="562" t="s">
        <v>1432</v>
      </c>
      <c r="O786" s="558">
        <v>0</v>
      </c>
      <c r="P786" s="558">
        <v>1</v>
      </c>
      <c r="Q786" s="563">
        <v>1</v>
      </c>
      <c r="R786" s="558" t="s">
        <v>3550</v>
      </c>
      <c r="S786" s="558" t="s">
        <v>1438</v>
      </c>
      <c r="T786" s="562" t="s">
        <v>4986</v>
      </c>
      <c r="U786" s="561">
        <v>41808</v>
      </c>
      <c r="V786" s="561" t="s">
        <v>1938</v>
      </c>
      <c r="W786" s="558" t="s">
        <v>1439</v>
      </c>
      <c r="X786" s="562" t="s">
        <v>1432</v>
      </c>
      <c r="Y786" s="558" t="s">
        <v>1442</v>
      </c>
      <c r="Z786" s="558" t="s">
        <v>1443</v>
      </c>
      <c r="AA786" s="558" t="s">
        <v>1444</v>
      </c>
      <c r="AB786" s="558" t="s">
        <v>2713</v>
      </c>
      <c r="AC786" s="576">
        <v>2.3E-2</v>
      </c>
      <c r="AD786" s="578" t="s">
        <v>1432</v>
      </c>
      <c r="AE786" s="578"/>
      <c r="AF786" s="579"/>
      <c r="AG786" s="517" t="s">
        <v>3063</v>
      </c>
      <c r="AH786" s="560" t="s">
        <v>1445</v>
      </c>
      <c r="AI786" s="560">
        <v>0</v>
      </c>
      <c r="AJ786" s="560">
        <v>0</v>
      </c>
      <c r="AK786" s="560">
        <v>0</v>
      </c>
      <c r="AL786" s="560">
        <v>0</v>
      </c>
      <c r="AM786" s="560">
        <v>1</v>
      </c>
      <c r="AN786" s="560">
        <v>0</v>
      </c>
      <c r="AO786" s="560">
        <v>0</v>
      </c>
      <c r="AP786" s="560">
        <v>0</v>
      </c>
      <c r="AQ786" s="560">
        <v>0</v>
      </c>
      <c r="AR786" s="560">
        <v>0</v>
      </c>
      <c r="AS786" s="560">
        <v>0</v>
      </c>
      <c r="AT786" s="560">
        <v>0</v>
      </c>
      <c r="AU786" s="560">
        <v>0</v>
      </c>
      <c r="AV786" s="560">
        <v>0</v>
      </c>
      <c r="AW786" s="560">
        <v>0</v>
      </c>
      <c r="AX786" s="560">
        <v>0</v>
      </c>
      <c r="AY786" s="560">
        <v>0</v>
      </c>
      <c r="AZ786" s="560">
        <v>0</v>
      </c>
      <c r="BA786" s="560">
        <v>1</v>
      </c>
      <c r="BB786" s="560">
        <v>0</v>
      </c>
      <c r="BC786" s="560">
        <v>0</v>
      </c>
      <c r="BD786" s="560">
        <v>0</v>
      </c>
      <c r="BE786" s="560">
        <v>0</v>
      </c>
      <c r="BF786" s="560">
        <v>0</v>
      </c>
      <c r="BG786" s="560">
        <v>0</v>
      </c>
      <c r="BH786" s="560">
        <v>0</v>
      </c>
      <c r="BI786" s="560">
        <v>0</v>
      </c>
      <c r="BJ786" s="560">
        <v>0</v>
      </c>
      <c r="BK786" s="560">
        <v>0</v>
      </c>
      <c r="BL786" s="560">
        <v>0</v>
      </c>
      <c r="BM786" s="560">
        <v>0</v>
      </c>
      <c r="BN786" s="550" t="s">
        <v>4490</v>
      </c>
      <c r="BO786" s="551">
        <v>0</v>
      </c>
      <c r="BP786" s="519">
        <v>0</v>
      </c>
      <c r="BQ786" s="553">
        <v>0.25</v>
      </c>
      <c r="BR786" s="552">
        <v>0.25</v>
      </c>
      <c r="BS786" s="552">
        <v>0.25</v>
      </c>
      <c r="BT786" s="552">
        <v>0.25</v>
      </c>
      <c r="BU786" s="529">
        <v>0</v>
      </c>
      <c r="BV786" s="519">
        <v>0</v>
      </c>
      <c r="BW786" s="519">
        <v>0</v>
      </c>
      <c r="BX786" s="519">
        <v>0</v>
      </c>
      <c r="BY786" s="519">
        <v>0</v>
      </c>
      <c r="BZ786" s="519">
        <v>0</v>
      </c>
      <c r="CA786" s="519">
        <v>0</v>
      </c>
      <c r="CB786" s="519">
        <v>0</v>
      </c>
      <c r="CC786" s="519">
        <v>0</v>
      </c>
      <c r="CD786" s="519">
        <v>0</v>
      </c>
      <c r="CE786" s="519">
        <v>0</v>
      </c>
      <c r="CF786" s="519">
        <v>0</v>
      </c>
      <c r="CG786" s="519">
        <v>0</v>
      </c>
      <c r="CH786" s="519">
        <v>0</v>
      </c>
      <c r="CI786" s="519">
        <v>0</v>
      </c>
      <c r="CJ786" s="519">
        <v>0</v>
      </c>
      <c r="CK786" s="623">
        <f t="shared" si="12"/>
        <v>1</v>
      </c>
      <c r="CL786" s="554">
        <v>1</v>
      </c>
      <c r="CM786" s="554">
        <v>1</v>
      </c>
      <c r="CN786" s="554">
        <v>1</v>
      </c>
      <c r="CO786" s="524">
        <v>4</v>
      </c>
      <c r="CP786" s="726"/>
      <c r="CQ786" s="525" t="s">
        <v>4965</v>
      </c>
      <c r="CR786" s="584" t="s">
        <v>4965</v>
      </c>
      <c r="CS786" s="527" t="s">
        <v>4965</v>
      </c>
      <c r="CT786" s="527" t="s">
        <v>4965</v>
      </c>
      <c r="CU786" s="527" t="s">
        <v>4965</v>
      </c>
    </row>
    <row r="787" spans="1:99" s="71" customFormat="1" ht="12" customHeight="1" x14ac:dyDescent="0.2">
      <c r="A787" s="577" t="s">
        <v>1460</v>
      </c>
      <c r="B787" s="558" t="s">
        <v>3552</v>
      </c>
      <c r="C787" s="558" t="s">
        <v>1432</v>
      </c>
      <c r="D787" s="558" t="s">
        <v>1432</v>
      </c>
      <c r="E787" s="560" t="s">
        <v>3553</v>
      </c>
      <c r="F787" s="558" t="s">
        <v>3554</v>
      </c>
      <c r="G787" s="558" t="s">
        <v>3874</v>
      </c>
      <c r="H787" s="558" t="s">
        <v>3875</v>
      </c>
      <c r="I787" s="558" t="s">
        <v>2348</v>
      </c>
      <c r="J787" s="558">
        <v>528924</v>
      </c>
      <c r="K787" s="558">
        <v>173571</v>
      </c>
      <c r="L787" s="512" t="s">
        <v>3076</v>
      </c>
      <c r="M787" s="562" t="s">
        <v>1432</v>
      </c>
      <c r="N787" s="562" t="s">
        <v>1432</v>
      </c>
      <c r="O787" s="558">
        <v>0</v>
      </c>
      <c r="P787" s="558">
        <v>5</v>
      </c>
      <c r="Q787" s="563">
        <v>5</v>
      </c>
      <c r="R787" s="558" t="s">
        <v>3555</v>
      </c>
      <c r="S787" s="558" t="s">
        <v>1438</v>
      </c>
      <c r="T787" s="562" t="s">
        <v>1369</v>
      </c>
      <c r="U787" s="561">
        <v>41717</v>
      </c>
      <c r="V787" s="561"/>
      <c r="W787" s="558" t="s">
        <v>1439</v>
      </c>
      <c r="X787" s="562" t="s">
        <v>1432</v>
      </c>
      <c r="Y787" s="558" t="s">
        <v>1442</v>
      </c>
      <c r="Z787" s="558" t="s">
        <v>1443</v>
      </c>
      <c r="AA787" s="558" t="s">
        <v>1444</v>
      </c>
      <c r="AB787" s="558" t="s">
        <v>2713</v>
      </c>
      <c r="AC787" s="576">
        <v>6.9000000000000006E-2</v>
      </c>
      <c r="AD787" s="578" t="s">
        <v>1432</v>
      </c>
      <c r="AE787" s="578"/>
      <c r="AF787" s="579"/>
      <c r="AG787" s="517" t="s">
        <v>3063</v>
      </c>
      <c r="AH787" s="560" t="s">
        <v>1445</v>
      </c>
      <c r="AI787" s="587"/>
      <c r="AJ787" s="560">
        <v>0</v>
      </c>
      <c r="AK787" s="560">
        <v>5</v>
      </c>
      <c r="AL787" s="560">
        <v>0</v>
      </c>
      <c r="AM787" s="560">
        <v>0</v>
      </c>
      <c r="AN787" s="560">
        <v>0</v>
      </c>
      <c r="AO787" s="560">
        <v>5</v>
      </c>
      <c r="AP787" s="560">
        <v>0</v>
      </c>
      <c r="AQ787" s="560">
        <v>0</v>
      </c>
      <c r="AR787" s="560">
        <v>0</v>
      </c>
      <c r="AS787" s="560">
        <v>0</v>
      </c>
      <c r="AT787" s="560">
        <v>0</v>
      </c>
      <c r="AU787" s="560">
        <v>0</v>
      </c>
      <c r="AV787" s="560">
        <v>0</v>
      </c>
      <c r="AW787" s="560">
        <v>0</v>
      </c>
      <c r="AX787" s="560">
        <v>0</v>
      </c>
      <c r="AY787" s="560">
        <v>0</v>
      </c>
      <c r="AZ787" s="560">
        <v>0</v>
      </c>
      <c r="BA787" s="560">
        <v>0</v>
      </c>
      <c r="BB787" s="560">
        <v>0</v>
      </c>
      <c r="BC787" s="560">
        <v>5</v>
      </c>
      <c r="BD787" s="560">
        <v>0</v>
      </c>
      <c r="BE787" s="560">
        <v>0</v>
      </c>
      <c r="BF787" s="560">
        <v>0</v>
      </c>
      <c r="BG787" s="560">
        <v>0</v>
      </c>
      <c r="BH787" s="560">
        <v>0</v>
      </c>
      <c r="BI787" s="560">
        <v>0</v>
      </c>
      <c r="BJ787" s="560">
        <v>0</v>
      </c>
      <c r="BK787" s="560">
        <v>0</v>
      </c>
      <c r="BL787" s="560">
        <v>0</v>
      </c>
      <c r="BM787" s="560">
        <v>0</v>
      </c>
      <c r="BN787" s="550" t="s">
        <v>4490</v>
      </c>
      <c r="BO787" s="551">
        <v>0</v>
      </c>
      <c r="BP787" s="519">
        <v>0</v>
      </c>
      <c r="BQ787" s="553">
        <v>1.25</v>
      </c>
      <c r="BR787" s="552">
        <v>1.25</v>
      </c>
      <c r="BS787" s="552">
        <v>1.25</v>
      </c>
      <c r="BT787" s="552">
        <v>1.25</v>
      </c>
      <c r="BU787" s="529">
        <v>0</v>
      </c>
      <c r="BV787" s="519">
        <v>0</v>
      </c>
      <c r="BW787" s="519">
        <v>0</v>
      </c>
      <c r="BX787" s="519">
        <v>0</v>
      </c>
      <c r="BY787" s="519">
        <v>0</v>
      </c>
      <c r="BZ787" s="519">
        <v>0</v>
      </c>
      <c r="CA787" s="519">
        <v>0</v>
      </c>
      <c r="CB787" s="519">
        <v>0</v>
      </c>
      <c r="CC787" s="519">
        <v>0</v>
      </c>
      <c r="CD787" s="519">
        <v>0</v>
      </c>
      <c r="CE787" s="519">
        <v>0</v>
      </c>
      <c r="CF787" s="519">
        <v>0</v>
      </c>
      <c r="CG787" s="519">
        <v>0</v>
      </c>
      <c r="CH787" s="519">
        <v>0</v>
      </c>
      <c r="CI787" s="519">
        <v>0</v>
      </c>
      <c r="CJ787" s="519">
        <v>0</v>
      </c>
      <c r="CK787" s="623">
        <f t="shared" si="12"/>
        <v>5</v>
      </c>
      <c r="CL787" s="554">
        <v>5</v>
      </c>
      <c r="CM787" s="554">
        <v>5</v>
      </c>
      <c r="CN787" s="554">
        <v>5</v>
      </c>
      <c r="CO787" s="524">
        <v>4</v>
      </c>
      <c r="CP787" s="726"/>
      <c r="CQ787" s="525" t="s">
        <v>4965</v>
      </c>
      <c r="CR787" s="584" t="s">
        <v>4965</v>
      </c>
      <c r="CS787" s="527" t="s">
        <v>4965</v>
      </c>
      <c r="CT787" s="527" t="s">
        <v>4965</v>
      </c>
      <c r="CU787" s="527" t="s">
        <v>4965</v>
      </c>
    </row>
    <row r="788" spans="1:99" ht="12" customHeight="1" x14ac:dyDescent="0.2">
      <c r="A788" s="577" t="s">
        <v>1460</v>
      </c>
      <c r="B788" s="558" t="s">
        <v>3556</v>
      </c>
      <c r="C788" s="558" t="s">
        <v>1432</v>
      </c>
      <c r="D788" s="558" t="s">
        <v>1432</v>
      </c>
      <c r="E788" s="560" t="s">
        <v>1432</v>
      </c>
      <c r="F788" s="558" t="s">
        <v>1412</v>
      </c>
      <c r="G788" s="558" t="s">
        <v>3557</v>
      </c>
      <c r="H788" s="558" t="s">
        <v>1435</v>
      </c>
      <c r="I788" s="558" t="s">
        <v>3558</v>
      </c>
      <c r="J788" s="558">
        <v>527083</v>
      </c>
      <c r="K788" s="558">
        <v>171544</v>
      </c>
      <c r="L788" s="512" t="s">
        <v>3069</v>
      </c>
      <c r="M788" s="562" t="s">
        <v>1432</v>
      </c>
      <c r="N788" s="562" t="s">
        <v>1432</v>
      </c>
      <c r="O788" s="558">
        <v>1</v>
      </c>
      <c r="P788" s="558">
        <v>3</v>
      </c>
      <c r="Q788" s="563">
        <v>2</v>
      </c>
      <c r="R788" s="558" t="s">
        <v>3559</v>
      </c>
      <c r="S788" s="558" t="s">
        <v>1438</v>
      </c>
      <c r="T788" s="562" t="s">
        <v>3940</v>
      </c>
      <c r="U788" s="561">
        <v>41803</v>
      </c>
      <c r="V788" s="561" t="s">
        <v>1938</v>
      </c>
      <c r="W788" s="558" t="s">
        <v>1439</v>
      </c>
      <c r="X788" s="562" t="s">
        <v>1432</v>
      </c>
      <c r="Y788" s="558" t="s">
        <v>1442</v>
      </c>
      <c r="Z788" s="558" t="s">
        <v>1453</v>
      </c>
      <c r="AA788" s="558" t="s">
        <v>1444</v>
      </c>
      <c r="AB788" s="558" t="s">
        <v>1454</v>
      </c>
      <c r="AC788" s="576">
        <v>1.6E-2</v>
      </c>
      <c r="AD788" s="578" t="s">
        <v>1432</v>
      </c>
      <c r="AE788" s="578"/>
      <c r="AF788" s="579"/>
      <c r="AG788" s="517" t="s">
        <v>3063</v>
      </c>
      <c r="AH788" s="560" t="s">
        <v>1445</v>
      </c>
      <c r="AI788" s="560">
        <v>0</v>
      </c>
      <c r="AJ788" s="560">
        <v>0</v>
      </c>
      <c r="AK788" s="560">
        <v>0</v>
      </c>
      <c r="AL788" s="560">
        <v>0</v>
      </c>
      <c r="AM788" s="560">
        <v>1</v>
      </c>
      <c r="AN788" s="560">
        <v>1</v>
      </c>
      <c r="AO788" s="560">
        <v>1</v>
      </c>
      <c r="AP788" s="560">
        <v>-1</v>
      </c>
      <c r="AQ788" s="560">
        <v>0</v>
      </c>
      <c r="AR788" s="560">
        <v>0</v>
      </c>
      <c r="AS788" s="560">
        <v>0</v>
      </c>
      <c r="AT788" s="560">
        <v>1</v>
      </c>
      <c r="AU788" s="560">
        <v>1</v>
      </c>
      <c r="AV788" s="560">
        <v>1</v>
      </c>
      <c r="AW788" s="560">
        <v>0</v>
      </c>
      <c r="AX788" s="560">
        <v>0</v>
      </c>
      <c r="AY788" s="560">
        <v>0</v>
      </c>
      <c r="AZ788" s="560">
        <v>0</v>
      </c>
      <c r="BA788" s="560">
        <v>0</v>
      </c>
      <c r="BB788" s="560">
        <v>0</v>
      </c>
      <c r="BC788" s="560">
        <v>0</v>
      </c>
      <c r="BD788" s="560">
        <v>-1</v>
      </c>
      <c r="BE788" s="560">
        <v>0</v>
      </c>
      <c r="BF788" s="560">
        <v>0</v>
      </c>
      <c r="BG788" s="560">
        <v>0</v>
      </c>
      <c r="BH788" s="560">
        <v>0</v>
      </c>
      <c r="BI788" s="560">
        <v>0</v>
      </c>
      <c r="BJ788" s="560">
        <v>0</v>
      </c>
      <c r="BK788" s="560">
        <v>0</v>
      </c>
      <c r="BL788" s="560">
        <v>0</v>
      </c>
      <c r="BM788" s="560">
        <v>0</v>
      </c>
      <c r="BN788" s="550" t="s">
        <v>4490</v>
      </c>
      <c r="BO788" s="551">
        <v>0</v>
      </c>
      <c r="BP788" s="519">
        <v>0</v>
      </c>
      <c r="BQ788" s="553">
        <v>0.5</v>
      </c>
      <c r="BR788" s="552">
        <v>0.5</v>
      </c>
      <c r="BS788" s="552">
        <v>0.5</v>
      </c>
      <c r="BT788" s="552">
        <v>0.5</v>
      </c>
      <c r="BU788" s="529">
        <v>0</v>
      </c>
      <c r="BV788" s="519">
        <v>0</v>
      </c>
      <c r="BW788" s="519">
        <v>0</v>
      </c>
      <c r="BX788" s="519">
        <v>0</v>
      </c>
      <c r="BY788" s="519">
        <v>0</v>
      </c>
      <c r="BZ788" s="519">
        <v>0</v>
      </c>
      <c r="CA788" s="519">
        <v>0</v>
      </c>
      <c r="CB788" s="519">
        <v>0</v>
      </c>
      <c r="CC788" s="519">
        <v>0</v>
      </c>
      <c r="CD788" s="519">
        <v>0</v>
      </c>
      <c r="CE788" s="519">
        <v>0</v>
      </c>
      <c r="CF788" s="519">
        <v>0</v>
      </c>
      <c r="CG788" s="519">
        <v>0</v>
      </c>
      <c r="CH788" s="519">
        <v>0</v>
      </c>
      <c r="CI788" s="519">
        <v>0</v>
      </c>
      <c r="CJ788" s="519">
        <v>0</v>
      </c>
      <c r="CK788" s="623">
        <f t="shared" si="12"/>
        <v>2</v>
      </c>
      <c r="CL788" s="554">
        <v>2</v>
      </c>
      <c r="CM788" s="554">
        <v>2</v>
      </c>
      <c r="CN788" s="554">
        <v>2</v>
      </c>
      <c r="CO788" s="524">
        <v>9</v>
      </c>
      <c r="CP788" s="524" t="s">
        <v>1938</v>
      </c>
      <c r="CQ788" s="525" t="s">
        <v>4965</v>
      </c>
      <c r="CR788" s="584" t="s">
        <v>4965</v>
      </c>
      <c r="CS788" s="527" t="s">
        <v>4965</v>
      </c>
      <c r="CT788" s="527" t="s">
        <v>4965</v>
      </c>
      <c r="CU788" s="527" t="s">
        <v>4965</v>
      </c>
    </row>
    <row r="789" spans="1:99" ht="12" customHeight="1" x14ac:dyDescent="0.2">
      <c r="A789" s="577" t="s">
        <v>1460</v>
      </c>
      <c r="B789" s="558" t="s">
        <v>3560</v>
      </c>
      <c r="C789" s="558" t="s">
        <v>1432</v>
      </c>
      <c r="D789" s="558" t="s">
        <v>1432</v>
      </c>
      <c r="E789" s="560" t="s">
        <v>3561</v>
      </c>
      <c r="F789" s="558" t="s">
        <v>1432</v>
      </c>
      <c r="G789" s="558" t="s">
        <v>3562</v>
      </c>
      <c r="H789" s="558" t="s">
        <v>3875</v>
      </c>
      <c r="I789" s="558" t="s">
        <v>3563</v>
      </c>
      <c r="J789" s="558">
        <v>528572</v>
      </c>
      <c r="K789" s="558">
        <v>173933</v>
      </c>
      <c r="L789" s="512" t="s">
        <v>3076</v>
      </c>
      <c r="M789" s="562" t="s">
        <v>1432</v>
      </c>
      <c r="N789" s="562" t="s">
        <v>1432</v>
      </c>
      <c r="O789" s="558">
        <v>0</v>
      </c>
      <c r="P789" s="558">
        <v>1</v>
      </c>
      <c r="Q789" s="563">
        <v>1</v>
      </c>
      <c r="R789" s="558" t="s">
        <v>3564</v>
      </c>
      <c r="S789" s="558" t="s">
        <v>1438</v>
      </c>
      <c r="T789" s="562" t="s">
        <v>3565</v>
      </c>
      <c r="U789" s="561">
        <v>41787</v>
      </c>
      <c r="V789" s="561" t="s">
        <v>1938</v>
      </c>
      <c r="W789" s="558" t="s">
        <v>1439</v>
      </c>
      <c r="X789" s="562" t="s">
        <v>1432</v>
      </c>
      <c r="Y789" s="558" t="s">
        <v>1442</v>
      </c>
      <c r="Z789" s="558" t="s">
        <v>1453</v>
      </c>
      <c r="AA789" s="558" t="s">
        <v>1444</v>
      </c>
      <c r="AB789" s="558" t="s">
        <v>2713</v>
      </c>
      <c r="AC789" s="576">
        <v>4.2000000000000003E-2</v>
      </c>
      <c r="AD789" s="578" t="s">
        <v>1432</v>
      </c>
      <c r="AE789" s="578"/>
      <c r="AF789" s="579"/>
      <c r="AG789" s="517" t="s">
        <v>3063</v>
      </c>
      <c r="AH789" s="560" t="s">
        <v>1445</v>
      </c>
      <c r="AI789" s="587"/>
      <c r="AJ789" s="560">
        <v>0</v>
      </c>
      <c r="AK789" s="560">
        <v>0</v>
      </c>
      <c r="AL789" s="560">
        <v>0</v>
      </c>
      <c r="AM789" s="560">
        <v>0</v>
      </c>
      <c r="AN789" s="560">
        <v>1</v>
      </c>
      <c r="AO789" s="560">
        <v>0</v>
      </c>
      <c r="AP789" s="560">
        <v>0</v>
      </c>
      <c r="AQ789" s="560">
        <v>0</v>
      </c>
      <c r="AR789" s="560">
        <v>0</v>
      </c>
      <c r="AS789" s="560">
        <v>0</v>
      </c>
      <c r="AT789" s="560">
        <v>0</v>
      </c>
      <c r="AU789" s="560">
        <v>0</v>
      </c>
      <c r="AV789" s="560">
        <v>0</v>
      </c>
      <c r="AW789" s="560">
        <v>0</v>
      </c>
      <c r="AX789" s="560">
        <v>0</v>
      </c>
      <c r="AY789" s="560">
        <v>0</v>
      </c>
      <c r="AZ789" s="560">
        <v>0</v>
      </c>
      <c r="BA789" s="560">
        <v>0</v>
      </c>
      <c r="BB789" s="560">
        <v>1</v>
      </c>
      <c r="BC789" s="560">
        <v>0</v>
      </c>
      <c r="BD789" s="560">
        <v>0</v>
      </c>
      <c r="BE789" s="560">
        <v>0</v>
      </c>
      <c r="BF789" s="560">
        <v>0</v>
      </c>
      <c r="BG789" s="560">
        <v>0</v>
      </c>
      <c r="BH789" s="560">
        <v>0</v>
      </c>
      <c r="BI789" s="560">
        <v>0</v>
      </c>
      <c r="BJ789" s="560">
        <v>0</v>
      </c>
      <c r="BK789" s="560">
        <v>0</v>
      </c>
      <c r="BL789" s="560">
        <v>0</v>
      </c>
      <c r="BM789" s="560">
        <v>0</v>
      </c>
      <c r="BN789" s="550" t="s">
        <v>4490</v>
      </c>
      <c r="BO789" s="551">
        <v>0</v>
      </c>
      <c r="BP789" s="519">
        <v>0</v>
      </c>
      <c r="BQ789" s="553">
        <v>0.25</v>
      </c>
      <c r="BR789" s="552">
        <v>0.25</v>
      </c>
      <c r="BS789" s="552">
        <v>0.25</v>
      </c>
      <c r="BT789" s="552">
        <v>0.25</v>
      </c>
      <c r="BU789" s="529">
        <v>0</v>
      </c>
      <c r="BV789" s="519">
        <v>0</v>
      </c>
      <c r="BW789" s="519">
        <v>0</v>
      </c>
      <c r="BX789" s="519">
        <v>0</v>
      </c>
      <c r="BY789" s="519">
        <v>0</v>
      </c>
      <c r="BZ789" s="519">
        <v>0</v>
      </c>
      <c r="CA789" s="519">
        <v>0</v>
      </c>
      <c r="CB789" s="519">
        <v>0</v>
      </c>
      <c r="CC789" s="519">
        <v>0</v>
      </c>
      <c r="CD789" s="519">
        <v>0</v>
      </c>
      <c r="CE789" s="519">
        <v>0</v>
      </c>
      <c r="CF789" s="519">
        <v>0</v>
      </c>
      <c r="CG789" s="519">
        <v>0</v>
      </c>
      <c r="CH789" s="519">
        <v>0</v>
      </c>
      <c r="CI789" s="519">
        <v>0</v>
      </c>
      <c r="CJ789" s="519">
        <v>0</v>
      </c>
      <c r="CK789" s="623">
        <f t="shared" si="12"/>
        <v>1</v>
      </c>
      <c r="CL789" s="554">
        <v>1</v>
      </c>
      <c r="CM789" s="554">
        <v>1</v>
      </c>
      <c r="CN789" s="554">
        <v>1</v>
      </c>
      <c r="CO789" s="524">
        <v>9</v>
      </c>
      <c r="CP789" s="726"/>
      <c r="CQ789" s="525" t="s">
        <v>4965</v>
      </c>
      <c r="CR789" s="584" t="s">
        <v>4965</v>
      </c>
      <c r="CS789" s="527" t="s">
        <v>4965</v>
      </c>
      <c r="CT789" s="527" t="s">
        <v>4965</v>
      </c>
      <c r="CU789" s="527" t="s">
        <v>4965</v>
      </c>
    </row>
    <row r="790" spans="1:99" ht="12" customHeight="1" x14ac:dyDescent="0.2">
      <c r="A790" s="577" t="s">
        <v>1460</v>
      </c>
      <c r="B790" s="558" t="s">
        <v>3566</v>
      </c>
      <c r="C790" s="558" t="s">
        <v>3567</v>
      </c>
      <c r="D790" s="558" t="s">
        <v>1432</v>
      </c>
      <c r="E790" s="560" t="s">
        <v>1432</v>
      </c>
      <c r="F790" s="558" t="s">
        <v>3568</v>
      </c>
      <c r="G790" s="558" t="s">
        <v>3569</v>
      </c>
      <c r="H790" s="558" t="s">
        <v>1885</v>
      </c>
      <c r="I790" s="558" t="s">
        <v>3570</v>
      </c>
      <c r="J790" s="558">
        <v>526021</v>
      </c>
      <c r="K790" s="558">
        <v>175082</v>
      </c>
      <c r="L790" s="512" t="s">
        <v>3080</v>
      </c>
      <c r="M790" s="562" t="s">
        <v>1432</v>
      </c>
      <c r="N790" s="562" t="s">
        <v>1432</v>
      </c>
      <c r="O790" s="558">
        <v>0</v>
      </c>
      <c r="P790" s="558">
        <v>1</v>
      </c>
      <c r="Q790" s="563">
        <v>1</v>
      </c>
      <c r="R790" s="558" t="s">
        <v>3571</v>
      </c>
      <c r="S790" s="558" t="s">
        <v>3187</v>
      </c>
      <c r="T790" s="562" t="s">
        <v>2928</v>
      </c>
      <c r="U790" s="561">
        <v>41697</v>
      </c>
      <c r="V790" s="561"/>
      <c r="W790" s="558" t="s">
        <v>1439</v>
      </c>
      <c r="X790" s="562" t="s">
        <v>1432</v>
      </c>
      <c r="Y790" s="558" t="s">
        <v>1442</v>
      </c>
      <c r="Z790" s="558" t="s">
        <v>3893</v>
      </c>
      <c r="AA790" s="558" t="s">
        <v>1444</v>
      </c>
      <c r="AB790" s="558" t="s">
        <v>4720</v>
      </c>
      <c r="AC790" s="576">
        <v>4.0000000000000001E-3</v>
      </c>
      <c r="AD790" s="578" t="s">
        <v>1432</v>
      </c>
      <c r="AE790" s="578"/>
      <c r="AF790" s="579"/>
      <c r="AG790" s="517" t="s">
        <v>3063</v>
      </c>
      <c r="AH790" s="560" t="s">
        <v>1445</v>
      </c>
      <c r="AI790" s="587"/>
      <c r="AJ790" s="560">
        <v>0</v>
      </c>
      <c r="AK790" s="560">
        <v>0</v>
      </c>
      <c r="AL790" s="560">
        <v>0</v>
      </c>
      <c r="AM790" s="560">
        <v>1</v>
      </c>
      <c r="AN790" s="560">
        <v>0</v>
      </c>
      <c r="AO790" s="560">
        <v>0</v>
      </c>
      <c r="AP790" s="560">
        <v>0</v>
      </c>
      <c r="AQ790" s="560">
        <v>0</v>
      </c>
      <c r="AR790" s="560">
        <v>0</v>
      </c>
      <c r="AS790" s="560">
        <v>0</v>
      </c>
      <c r="AT790" s="560">
        <v>1</v>
      </c>
      <c r="AU790" s="560">
        <v>0</v>
      </c>
      <c r="AV790" s="560">
        <v>0</v>
      </c>
      <c r="AW790" s="560">
        <v>0</v>
      </c>
      <c r="AX790" s="560">
        <v>0</v>
      </c>
      <c r="AY790" s="560">
        <v>0</v>
      </c>
      <c r="AZ790" s="560">
        <v>0</v>
      </c>
      <c r="BA790" s="560">
        <v>0</v>
      </c>
      <c r="BB790" s="560">
        <v>0</v>
      </c>
      <c r="BC790" s="560">
        <v>0</v>
      </c>
      <c r="BD790" s="560">
        <v>0</v>
      </c>
      <c r="BE790" s="560">
        <v>0</v>
      </c>
      <c r="BF790" s="560">
        <v>0</v>
      </c>
      <c r="BG790" s="560">
        <v>0</v>
      </c>
      <c r="BH790" s="560">
        <v>0</v>
      </c>
      <c r="BI790" s="560">
        <v>0</v>
      </c>
      <c r="BJ790" s="560">
        <v>0</v>
      </c>
      <c r="BK790" s="560">
        <v>0</v>
      </c>
      <c r="BL790" s="560">
        <v>0</v>
      </c>
      <c r="BM790" s="560">
        <v>0</v>
      </c>
      <c r="BN790" s="550" t="s">
        <v>4490</v>
      </c>
      <c r="BO790" s="551">
        <v>0</v>
      </c>
      <c r="BP790" s="519">
        <v>0</v>
      </c>
      <c r="BQ790" s="553">
        <v>0.25</v>
      </c>
      <c r="BR790" s="552">
        <v>0.25</v>
      </c>
      <c r="BS790" s="552">
        <v>0.25</v>
      </c>
      <c r="BT790" s="552">
        <v>0.25</v>
      </c>
      <c r="BU790" s="529">
        <v>0</v>
      </c>
      <c r="BV790" s="519">
        <v>0</v>
      </c>
      <c r="BW790" s="519">
        <v>0</v>
      </c>
      <c r="BX790" s="519">
        <v>0</v>
      </c>
      <c r="BY790" s="519">
        <v>0</v>
      </c>
      <c r="BZ790" s="519">
        <v>0</v>
      </c>
      <c r="CA790" s="519">
        <v>0</v>
      </c>
      <c r="CB790" s="519">
        <v>0</v>
      </c>
      <c r="CC790" s="519">
        <v>0</v>
      </c>
      <c r="CD790" s="519">
        <v>0</v>
      </c>
      <c r="CE790" s="519">
        <v>0</v>
      </c>
      <c r="CF790" s="519">
        <v>0</v>
      </c>
      <c r="CG790" s="519">
        <v>0</v>
      </c>
      <c r="CH790" s="519">
        <v>0</v>
      </c>
      <c r="CI790" s="519">
        <v>0</v>
      </c>
      <c r="CJ790" s="519">
        <v>0</v>
      </c>
      <c r="CK790" s="623">
        <f t="shared" si="12"/>
        <v>1</v>
      </c>
      <c r="CL790" s="554">
        <v>1</v>
      </c>
      <c r="CM790" s="554">
        <v>1</v>
      </c>
      <c r="CN790" s="554">
        <v>1</v>
      </c>
      <c r="CO790" s="524">
        <v>9</v>
      </c>
      <c r="CP790" s="726"/>
      <c r="CQ790" s="525" t="s">
        <v>4965</v>
      </c>
      <c r="CR790" s="584" t="s">
        <v>4965</v>
      </c>
      <c r="CS790" s="527" t="s">
        <v>4965</v>
      </c>
      <c r="CT790" s="527" t="s">
        <v>4965</v>
      </c>
      <c r="CU790" s="527" t="s">
        <v>4965</v>
      </c>
    </row>
    <row r="791" spans="1:99" s="71" customFormat="1" ht="12" customHeight="1" x14ac:dyDescent="0.2">
      <c r="A791" s="577" t="s">
        <v>1460</v>
      </c>
      <c r="B791" s="558" t="s">
        <v>3572</v>
      </c>
      <c r="C791" s="558" t="s">
        <v>1432</v>
      </c>
      <c r="D791" s="558" t="s">
        <v>1432</v>
      </c>
      <c r="E791" s="560" t="s">
        <v>1432</v>
      </c>
      <c r="F791" s="558" t="s">
        <v>2385</v>
      </c>
      <c r="G791" s="558" t="s">
        <v>420</v>
      </c>
      <c r="H791" s="558" t="s">
        <v>3875</v>
      </c>
      <c r="I791" s="558" t="s">
        <v>3573</v>
      </c>
      <c r="J791" s="558">
        <v>529202</v>
      </c>
      <c r="K791" s="558">
        <v>172619</v>
      </c>
      <c r="L791" s="512" t="s">
        <v>3077</v>
      </c>
      <c r="M791" s="562" t="s">
        <v>1432</v>
      </c>
      <c r="N791" s="562" t="s">
        <v>1432</v>
      </c>
      <c r="O791" s="558">
        <v>0</v>
      </c>
      <c r="P791" s="558">
        <v>2</v>
      </c>
      <c r="Q791" s="563">
        <v>2</v>
      </c>
      <c r="R791" s="558" t="s">
        <v>3574</v>
      </c>
      <c r="S791" s="558" t="s">
        <v>1438</v>
      </c>
      <c r="T791" s="562" t="s">
        <v>182</v>
      </c>
      <c r="U791" s="561">
        <v>41816</v>
      </c>
      <c r="V791" s="561" t="s">
        <v>1938</v>
      </c>
      <c r="W791" s="558" t="s">
        <v>1439</v>
      </c>
      <c r="X791" s="562" t="s">
        <v>1432</v>
      </c>
      <c r="Y791" s="558" t="s">
        <v>1442</v>
      </c>
      <c r="Z791" s="558" t="s">
        <v>1443</v>
      </c>
      <c r="AA791" s="558" t="s">
        <v>1444</v>
      </c>
      <c r="AB791" s="558" t="s">
        <v>2713</v>
      </c>
      <c r="AC791" s="576">
        <v>2.1000000000000001E-2</v>
      </c>
      <c r="AD791" s="578" t="s">
        <v>1432</v>
      </c>
      <c r="AE791" s="578"/>
      <c r="AF791" s="579"/>
      <c r="AG791" s="517" t="s">
        <v>3063</v>
      </c>
      <c r="AH791" s="560" t="s">
        <v>1445</v>
      </c>
      <c r="AI791" s="560">
        <v>0</v>
      </c>
      <c r="AJ791" s="560">
        <v>0</v>
      </c>
      <c r="AK791" s="560">
        <v>0</v>
      </c>
      <c r="AL791" s="560">
        <v>0</v>
      </c>
      <c r="AM791" s="560">
        <v>0</v>
      </c>
      <c r="AN791" s="560">
        <v>2</v>
      </c>
      <c r="AO791" s="560">
        <v>0</v>
      </c>
      <c r="AP791" s="560">
        <v>0</v>
      </c>
      <c r="AQ791" s="560">
        <v>0</v>
      </c>
      <c r="AR791" s="560">
        <v>0</v>
      </c>
      <c r="AS791" s="560">
        <v>0</v>
      </c>
      <c r="AT791" s="560">
        <v>0</v>
      </c>
      <c r="AU791" s="560">
        <v>2</v>
      </c>
      <c r="AV791" s="560">
        <v>0</v>
      </c>
      <c r="AW791" s="560">
        <v>0</v>
      </c>
      <c r="AX791" s="560">
        <v>0</v>
      </c>
      <c r="AY791" s="560">
        <v>0</v>
      </c>
      <c r="AZ791" s="560">
        <v>0</v>
      </c>
      <c r="BA791" s="560">
        <v>0</v>
      </c>
      <c r="BB791" s="560">
        <v>0</v>
      </c>
      <c r="BC791" s="560">
        <v>0</v>
      </c>
      <c r="BD791" s="560">
        <v>0</v>
      </c>
      <c r="BE791" s="560">
        <v>0</v>
      </c>
      <c r="BF791" s="560">
        <v>0</v>
      </c>
      <c r="BG791" s="560">
        <v>0</v>
      </c>
      <c r="BH791" s="560">
        <v>0</v>
      </c>
      <c r="BI791" s="560">
        <v>0</v>
      </c>
      <c r="BJ791" s="560">
        <v>0</v>
      </c>
      <c r="BK791" s="560">
        <v>0</v>
      </c>
      <c r="BL791" s="560">
        <v>0</v>
      </c>
      <c r="BM791" s="560">
        <v>0</v>
      </c>
      <c r="BN791" s="550" t="s">
        <v>4490</v>
      </c>
      <c r="BO791" s="551">
        <v>0</v>
      </c>
      <c r="BP791" s="519">
        <v>0</v>
      </c>
      <c r="BQ791" s="553">
        <v>0.5</v>
      </c>
      <c r="BR791" s="552">
        <v>0.5</v>
      </c>
      <c r="BS791" s="552">
        <v>0.5</v>
      </c>
      <c r="BT791" s="552">
        <v>0.5</v>
      </c>
      <c r="BU791" s="529">
        <v>0</v>
      </c>
      <c r="BV791" s="519">
        <v>0</v>
      </c>
      <c r="BW791" s="519">
        <v>0</v>
      </c>
      <c r="BX791" s="519">
        <v>0</v>
      </c>
      <c r="BY791" s="519">
        <v>0</v>
      </c>
      <c r="BZ791" s="519">
        <v>0</v>
      </c>
      <c r="CA791" s="519">
        <v>0</v>
      </c>
      <c r="CB791" s="519">
        <v>0</v>
      </c>
      <c r="CC791" s="519">
        <v>0</v>
      </c>
      <c r="CD791" s="519">
        <v>0</v>
      </c>
      <c r="CE791" s="519">
        <v>0</v>
      </c>
      <c r="CF791" s="519">
        <v>0</v>
      </c>
      <c r="CG791" s="519">
        <v>0</v>
      </c>
      <c r="CH791" s="519">
        <v>0</v>
      </c>
      <c r="CI791" s="519">
        <v>0</v>
      </c>
      <c r="CJ791" s="519">
        <v>0</v>
      </c>
      <c r="CK791" s="623">
        <f t="shared" si="12"/>
        <v>2</v>
      </c>
      <c r="CL791" s="554">
        <v>2</v>
      </c>
      <c r="CM791" s="554">
        <v>2</v>
      </c>
      <c r="CN791" s="554">
        <v>2</v>
      </c>
      <c r="CO791" s="524">
        <v>4</v>
      </c>
      <c r="CP791" s="524" t="s">
        <v>1938</v>
      </c>
      <c r="CQ791" s="525" t="s">
        <v>4965</v>
      </c>
      <c r="CR791" s="584" t="s">
        <v>4965</v>
      </c>
      <c r="CS791" s="527" t="s">
        <v>4965</v>
      </c>
      <c r="CT791" s="527" t="s">
        <v>4965</v>
      </c>
      <c r="CU791" s="527" t="s">
        <v>4965</v>
      </c>
    </row>
    <row r="792" spans="1:99" ht="12" customHeight="1" x14ac:dyDescent="0.2">
      <c r="A792" s="577" t="s">
        <v>1460</v>
      </c>
      <c r="B792" s="558" t="s">
        <v>3575</v>
      </c>
      <c r="C792" s="558" t="s">
        <v>1432</v>
      </c>
      <c r="D792" s="558" t="s">
        <v>1432</v>
      </c>
      <c r="E792" s="560" t="s">
        <v>1432</v>
      </c>
      <c r="F792" s="558" t="s">
        <v>3195</v>
      </c>
      <c r="G792" s="558" t="s">
        <v>3576</v>
      </c>
      <c r="H792" s="558" t="s">
        <v>1435</v>
      </c>
      <c r="I792" s="558" t="s">
        <v>3577</v>
      </c>
      <c r="J792" s="558">
        <v>528096</v>
      </c>
      <c r="K792" s="558">
        <v>172192</v>
      </c>
      <c r="L792" s="512" t="s">
        <v>3077</v>
      </c>
      <c r="M792" s="562" t="s">
        <v>1432</v>
      </c>
      <c r="N792" s="562" t="s">
        <v>1432</v>
      </c>
      <c r="O792" s="558">
        <v>1</v>
      </c>
      <c r="P792" s="558">
        <v>3</v>
      </c>
      <c r="Q792" s="563">
        <v>2</v>
      </c>
      <c r="R792" s="558" t="s">
        <v>2983</v>
      </c>
      <c r="S792" s="558" t="s">
        <v>1438</v>
      </c>
      <c r="T792" s="562" t="s">
        <v>379</v>
      </c>
      <c r="U792" s="561">
        <v>41816</v>
      </c>
      <c r="V792" s="561" t="s">
        <v>1938</v>
      </c>
      <c r="W792" s="558" t="s">
        <v>1439</v>
      </c>
      <c r="X792" s="562" t="s">
        <v>1432</v>
      </c>
      <c r="Y792" s="558" t="s">
        <v>1442</v>
      </c>
      <c r="Z792" s="558" t="s">
        <v>1453</v>
      </c>
      <c r="AA792" s="558" t="s">
        <v>1444</v>
      </c>
      <c r="AB792" s="558" t="s">
        <v>2723</v>
      </c>
      <c r="AC792" s="576">
        <v>2.1000000000000001E-2</v>
      </c>
      <c r="AD792" s="578" t="s">
        <v>1432</v>
      </c>
      <c r="AE792" s="578"/>
      <c r="AF792" s="579"/>
      <c r="AG792" s="517" t="s">
        <v>3063</v>
      </c>
      <c r="AH792" s="560" t="s">
        <v>1445</v>
      </c>
      <c r="AI792" s="560">
        <v>0</v>
      </c>
      <c r="AJ792" s="560">
        <v>0</v>
      </c>
      <c r="AK792" s="560">
        <v>0</v>
      </c>
      <c r="AL792" s="560">
        <v>0</v>
      </c>
      <c r="AM792" s="560">
        <v>1</v>
      </c>
      <c r="AN792" s="560">
        <v>1</v>
      </c>
      <c r="AO792" s="560">
        <v>0</v>
      </c>
      <c r="AP792" s="560">
        <v>0</v>
      </c>
      <c r="AQ792" s="560">
        <v>0</v>
      </c>
      <c r="AR792" s="560">
        <v>0</v>
      </c>
      <c r="AS792" s="560">
        <v>0</v>
      </c>
      <c r="AT792" s="560">
        <v>1</v>
      </c>
      <c r="AU792" s="560">
        <v>1</v>
      </c>
      <c r="AV792" s="560">
        <v>1</v>
      </c>
      <c r="AW792" s="560">
        <v>0</v>
      </c>
      <c r="AX792" s="560">
        <v>0</v>
      </c>
      <c r="AY792" s="560">
        <v>0</v>
      </c>
      <c r="AZ792" s="560">
        <v>0</v>
      </c>
      <c r="BA792" s="560">
        <v>0</v>
      </c>
      <c r="BB792" s="560">
        <v>0</v>
      </c>
      <c r="BC792" s="560">
        <v>-1</v>
      </c>
      <c r="BD792" s="560">
        <v>0</v>
      </c>
      <c r="BE792" s="560">
        <v>0</v>
      </c>
      <c r="BF792" s="560">
        <v>0</v>
      </c>
      <c r="BG792" s="560">
        <v>0</v>
      </c>
      <c r="BH792" s="560">
        <v>0</v>
      </c>
      <c r="BI792" s="560">
        <v>0</v>
      </c>
      <c r="BJ792" s="560">
        <v>0</v>
      </c>
      <c r="BK792" s="560">
        <v>0</v>
      </c>
      <c r="BL792" s="560">
        <v>0</v>
      </c>
      <c r="BM792" s="560">
        <v>0</v>
      </c>
      <c r="BN792" s="550" t="s">
        <v>4490</v>
      </c>
      <c r="BO792" s="551">
        <v>0</v>
      </c>
      <c r="BP792" s="519">
        <v>0</v>
      </c>
      <c r="BQ792" s="553">
        <v>0.5</v>
      </c>
      <c r="BR792" s="552">
        <v>0.5</v>
      </c>
      <c r="BS792" s="552">
        <v>0.5</v>
      </c>
      <c r="BT792" s="552">
        <v>0.5</v>
      </c>
      <c r="BU792" s="529">
        <v>0</v>
      </c>
      <c r="BV792" s="519">
        <v>0</v>
      </c>
      <c r="BW792" s="519">
        <v>0</v>
      </c>
      <c r="BX792" s="519">
        <v>0</v>
      </c>
      <c r="BY792" s="519">
        <v>0</v>
      </c>
      <c r="BZ792" s="519">
        <v>0</v>
      </c>
      <c r="CA792" s="519">
        <v>0</v>
      </c>
      <c r="CB792" s="519">
        <v>0</v>
      </c>
      <c r="CC792" s="519">
        <v>0</v>
      </c>
      <c r="CD792" s="519">
        <v>0</v>
      </c>
      <c r="CE792" s="519">
        <v>0</v>
      </c>
      <c r="CF792" s="519">
        <v>0</v>
      </c>
      <c r="CG792" s="519">
        <v>0</v>
      </c>
      <c r="CH792" s="519">
        <v>0</v>
      </c>
      <c r="CI792" s="519">
        <v>0</v>
      </c>
      <c r="CJ792" s="519">
        <v>0</v>
      </c>
      <c r="CK792" s="623">
        <f t="shared" si="12"/>
        <v>2</v>
      </c>
      <c r="CL792" s="554">
        <v>2</v>
      </c>
      <c r="CM792" s="554">
        <v>2</v>
      </c>
      <c r="CN792" s="554">
        <v>2</v>
      </c>
      <c r="CO792" s="524">
        <v>9</v>
      </c>
      <c r="CP792" s="524" t="s">
        <v>1938</v>
      </c>
      <c r="CQ792" s="525" t="s">
        <v>4965</v>
      </c>
      <c r="CR792" s="584" t="s">
        <v>4965</v>
      </c>
      <c r="CS792" s="527" t="s">
        <v>4965</v>
      </c>
      <c r="CT792" s="527" t="s">
        <v>4965</v>
      </c>
      <c r="CU792" s="527" t="s">
        <v>4965</v>
      </c>
    </row>
    <row r="793" spans="1:99" ht="12" customHeight="1" x14ac:dyDescent="0.2">
      <c r="A793" s="577" t="s">
        <v>1460</v>
      </c>
      <c r="B793" s="558" t="s">
        <v>2984</v>
      </c>
      <c r="C793" s="558" t="s">
        <v>1432</v>
      </c>
      <c r="D793" s="558" t="s">
        <v>1432</v>
      </c>
      <c r="E793" s="560" t="s">
        <v>1432</v>
      </c>
      <c r="F793" s="558" t="s">
        <v>3906</v>
      </c>
      <c r="G793" s="558" t="s">
        <v>2985</v>
      </c>
      <c r="H793" s="558" t="s">
        <v>1458</v>
      </c>
      <c r="I793" s="558" t="s">
        <v>2986</v>
      </c>
      <c r="J793" s="558">
        <v>522899</v>
      </c>
      <c r="K793" s="558">
        <v>175096</v>
      </c>
      <c r="L793" s="512" t="s">
        <v>521</v>
      </c>
      <c r="M793" s="562" t="s">
        <v>1432</v>
      </c>
      <c r="N793" s="562" t="s">
        <v>1432</v>
      </c>
      <c r="O793" s="558">
        <v>0</v>
      </c>
      <c r="P793" s="558">
        <v>1</v>
      </c>
      <c r="Q793" s="563">
        <v>1</v>
      </c>
      <c r="R793" s="558" t="s">
        <v>2987</v>
      </c>
      <c r="S793" s="558" t="s">
        <v>1438</v>
      </c>
      <c r="T793" s="562" t="s">
        <v>2507</v>
      </c>
      <c r="U793" s="561">
        <v>41738</v>
      </c>
      <c r="V793" s="561" t="s">
        <v>1938</v>
      </c>
      <c r="W793" s="558" t="s">
        <v>1439</v>
      </c>
      <c r="X793" s="562" t="s">
        <v>1432</v>
      </c>
      <c r="Y793" s="558" t="s">
        <v>1442</v>
      </c>
      <c r="Z793" s="558" t="s">
        <v>3893</v>
      </c>
      <c r="AA793" s="558" t="s">
        <v>1444</v>
      </c>
      <c r="AB793" s="558" t="s">
        <v>3894</v>
      </c>
      <c r="AC793" s="576">
        <v>1.4E-2</v>
      </c>
      <c r="AD793" s="578" t="s">
        <v>1432</v>
      </c>
      <c r="AE793" s="578"/>
      <c r="AF793" s="579"/>
      <c r="AG793" s="517" t="s">
        <v>3063</v>
      </c>
      <c r="AH793" s="560" t="s">
        <v>1445</v>
      </c>
      <c r="AI793" s="560">
        <v>0</v>
      </c>
      <c r="AJ793" s="560">
        <v>0</v>
      </c>
      <c r="AK793" s="560">
        <v>0</v>
      </c>
      <c r="AL793" s="560">
        <v>0</v>
      </c>
      <c r="AM793" s="560">
        <v>0</v>
      </c>
      <c r="AN793" s="560">
        <v>0</v>
      </c>
      <c r="AO793" s="560">
        <v>0</v>
      </c>
      <c r="AP793" s="560">
        <v>0</v>
      </c>
      <c r="AQ793" s="560">
        <v>1</v>
      </c>
      <c r="AR793" s="560">
        <v>0</v>
      </c>
      <c r="AS793" s="560">
        <v>0</v>
      </c>
      <c r="AT793" s="560">
        <v>0</v>
      </c>
      <c r="AU793" s="560">
        <v>0</v>
      </c>
      <c r="AV793" s="560">
        <v>0</v>
      </c>
      <c r="AW793" s="560">
        <v>0</v>
      </c>
      <c r="AX793" s="560">
        <v>0</v>
      </c>
      <c r="AY793" s="560">
        <v>0</v>
      </c>
      <c r="AZ793" s="560">
        <v>0</v>
      </c>
      <c r="BA793" s="560">
        <v>0</v>
      </c>
      <c r="BB793" s="560">
        <v>0</v>
      </c>
      <c r="BC793" s="560">
        <v>0</v>
      </c>
      <c r="BD793" s="560">
        <v>0</v>
      </c>
      <c r="BE793" s="560">
        <v>1</v>
      </c>
      <c r="BF793" s="560">
        <v>0</v>
      </c>
      <c r="BG793" s="560">
        <v>0</v>
      </c>
      <c r="BH793" s="560">
        <v>0</v>
      </c>
      <c r="BI793" s="560">
        <v>0</v>
      </c>
      <c r="BJ793" s="560">
        <v>0</v>
      </c>
      <c r="BK793" s="560">
        <v>0</v>
      </c>
      <c r="BL793" s="560">
        <v>0</v>
      </c>
      <c r="BM793" s="560">
        <v>0</v>
      </c>
      <c r="BN793" s="550" t="s">
        <v>4490</v>
      </c>
      <c r="BO793" s="551">
        <v>0</v>
      </c>
      <c r="BP793" s="519">
        <v>0</v>
      </c>
      <c r="BQ793" s="553">
        <v>0.25</v>
      </c>
      <c r="BR793" s="552">
        <v>0.25</v>
      </c>
      <c r="BS793" s="552">
        <v>0.25</v>
      </c>
      <c r="BT793" s="552">
        <v>0.25</v>
      </c>
      <c r="BU793" s="529">
        <v>0</v>
      </c>
      <c r="BV793" s="519">
        <v>0</v>
      </c>
      <c r="BW793" s="519">
        <v>0</v>
      </c>
      <c r="BX793" s="519">
        <v>0</v>
      </c>
      <c r="BY793" s="519">
        <v>0</v>
      </c>
      <c r="BZ793" s="519">
        <v>0</v>
      </c>
      <c r="CA793" s="519">
        <v>0</v>
      </c>
      <c r="CB793" s="519">
        <v>0</v>
      </c>
      <c r="CC793" s="519">
        <v>0</v>
      </c>
      <c r="CD793" s="519">
        <v>0</v>
      </c>
      <c r="CE793" s="519">
        <v>0</v>
      </c>
      <c r="CF793" s="519">
        <v>0</v>
      </c>
      <c r="CG793" s="519">
        <v>0</v>
      </c>
      <c r="CH793" s="519">
        <v>0</v>
      </c>
      <c r="CI793" s="519">
        <v>0</v>
      </c>
      <c r="CJ793" s="519">
        <v>0</v>
      </c>
      <c r="CK793" s="623">
        <f t="shared" si="12"/>
        <v>1</v>
      </c>
      <c r="CL793" s="554">
        <v>1</v>
      </c>
      <c r="CM793" s="554">
        <v>1</v>
      </c>
      <c r="CN793" s="554">
        <v>1</v>
      </c>
      <c r="CO793" s="524">
        <v>9</v>
      </c>
      <c r="CP793" s="726"/>
      <c r="CQ793" s="525" t="s">
        <v>4965</v>
      </c>
      <c r="CR793" s="584" t="s">
        <v>4965</v>
      </c>
      <c r="CS793" s="527" t="s">
        <v>4965</v>
      </c>
      <c r="CT793" s="527" t="s">
        <v>4965</v>
      </c>
      <c r="CU793" s="527" t="s">
        <v>4965</v>
      </c>
    </row>
    <row r="794" spans="1:99" s="71" customFormat="1" ht="12" customHeight="1" x14ac:dyDescent="0.2">
      <c r="A794" s="577" t="s">
        <v>1460</v>
      </c>
      <c r="B794" s="558" t="s">
        <v>2989</v>
      </c>
      <c r="C794" s="558" t="s">
        <v>1432</v>
      </c>
      <c r="D794" s="558" t="s">
        <v>1432</v>
      </c>
      <c r="E794" s="560" t="s">
        <v>2990</v>
      </c>
      <c r="F794" s="558" t="s">
        <v>2991</v>
      </c>
      <c r="G794" s="558" t="s">
        <v>2087</v>
      </c>
      <c r="H794" s="558" t="s">
        <v>1458</v>
      </c>
      <c r="I794" s="558" t="s">
        <v>1896</v>
      </c>
      <c r="J794" s="558">
        <v>522998</v>
      </c>
      <c r="K794" s="558">
        <v>174583</v>
      </c>
      <c r="L794" s="512" t="s">
        <v>521</v>
      </c>
      <c r="M794" s="562" t="s">
        <v>1432</v>
      </c>
      <c r="N794" s="562" t="s">
        <v>1432</v>
      </c>
      <c r="O794" s="558">
        <v>1</v>
      </c>
      <c r="P794" s="558">
        <v>1</v>
      </c>
      <c r="Q794" s="563">
        <v>0</v>
      </c>
      <c r="R794" s="558" t="s">
        <v>2992</v>
      </c>
      <c r="S794" s="558" t="s">
        <v>1438</v>
      </c>
      <c r="T794" s="562" t="s">
        <v>2993</v>
      </c>
      <c r="U794" s="561">
        <v>41719</v>
      </c>
      <c r="V794" s="561"/>
      <c r="W794" s="558" t="s">
        <v>1439</v>
      </c>
      <c r="X794" s="562" t="s">
        <v>1432</v>
      </c>
      <c r="Y794" s="558" t="s">
        <v>1442</v>
      </c>
      <c r="Z794" s="558" t="s">
        <v>1443</v>
      </c>
      <c r="AA794" s="558" t="s">
        <v>1444</v>
      </c>
      <c r="AB794" s="558" t="s">
        <v>2713</v>
      </c>
      <c r="AC794" s="576">
        <v>6.5000000000000002E-2</v>
      </c>
      <c r="AD794" s="578" t="s">
        <v>1432</v>
      </c>
      <c r="AE794" s="578"/>
      <c r="AF794" s="579"/>
      <c r="AG794" s="517" t="s">
        <v>3063</v>
      </c>
      <c r="AH794" s="560" t="s">
        <v>1445</v>
      </c>
      <c r="AI794" s="560">
        <v>0</v>
      </c>
      <c r="AJ794" s="560">
        <v>0</v>
      </c>
      <c r="AK794" s="560">
        <v>0</v>
      </c>
      <c r="AL794" s="560">
        <v>0</v>
      </c>
      <c r="AM794" s="560">
        <v>0</v>
      </c>
      <c r="AN794" s="560">
        <v>0</v>
      </c>
      <c r="AO794" s="560">
        <v>0</v>
      </c>
      <c r="AP794" s="560">
        <v>-1</v>
      </c>
      <c r="AQ794" s="560">
        <v>1</v>
      </c>
      <c r="AR794" s="560">
        <v>0</v>
      </c>
      <c r="AS794" s="560">
        <v>0</v>
      </c>
      <c r="AT794" s="560">
        <v>0</v>
      </c>
      <c r="AU794" s="560">
        <v>0</v>
      </c>
      <c r="AV794" s="560">
        <v>0</v>
      </c>
      <c r="AW794" s="560">
        <v>0</v>
      </c>
      <c r="AX794" s="560">
        <v>0</v>
      </c>
      <c r="AY794" s="560">
        <v>0</v>
      </c>
      <c r="AZ794" s="560">
        <v>0</v>
      </c>
      <c r="BA794" s="560">
        <v>0</v>
      </c>
      <c r="BB794" s="560">
        <v>0</v>
      </c>
      <c r="BC794" s="560">
        <v>0</v>
      </c>
      <c r="BD794" s="560">
        <v>-1</v>
      </c>
      <c r="BE794" s="560">
        <v>1</v>
      </c>
      <c r="BF794" s="560">
        <v>0</v>
      </c>
      <c r="BG794" s="560">
        <v>0</v>
      </c>
      <c r="BH794" s="560">
        <v>0</v>
      </c>
      <c r="BI794" s="560">
        <v>0</v>
      </c>
      <c r="BJ794" s="560">
        <v>0</v>
      </c>
      <c r="BK794" s="560">
        <v>0</v>
      </c>
      <c r="BL794" s="560">
        <v>0</v>
      </c>
      <c r="BM794" s="560">
        <v>0</v>
      </c>
      <c r="BN794" s="728"/>
      <c r="BO794" s="518">
        <v>0</v>
      </c>
      <c r="BP794" s="519">
        <v>0</v>
      </c>
      <c r="BQ794" s="528">
        <v>0</v>
      </c>
      <c r="BR794" s="519">
        <v>0</v>
      </c>
      <c r="BS794" s="519">
        <v>0</v>
      </c>
      <c r="BT794" s="519">
        <v>0</v>
      </c>
      <c r="BU794" s="529">
        <v>0</v>
      </c>
      <c r="BV794" s="519">
        <v>0</v>
      </c>
      <c r="BW794" s="519">
        <v>0</v>
      </c>
      <c r="BX794" s="519">
        <v>0</v>
      </c>
      <c r="BY794" s="519">
        <v>0</v>
      </c>
      <c r="BZ794" s="519">
        <v>0</v>
      </c>
      <c r="CA794" s="519">
        <v>0</v>
      </c>
      <c r="CB794" s="519">
        <v>0</v>
      </c>
      <c r="CC794" s="519">
        <v>0</v>
      </c>
      <c r="CD794" s="519">
        <v>0</v>
      </c>
      <c r="CE794" s="519">
        <v>0</v>
      </c>
      <c r="CF794" s="519">
        <v>0</v>
      </c>
      <c r="CG794" s="519">
        <v>0</v>
      </c>
      <c r="CH794" s="519">
        <v>0</v>
      </c>
      <c r="CI794" s="519">
        <v>0</v>
      </c>
      <c r="CJ794" s="519">
        <v>0</v>
      </c>
      <c r="CK794" s="623">
        <f t="shared" si="12"/>
        <v>0</v>
      </c>
      <c r="CL794" s="523">
        <v>0</v>
      </c>
      <c r="CM794" s="523">
        <v>0</v>
      </c>
      <c r="CN794" s="523">
        <v>0</v>
      </c>
      <c r="CO794" s="524">
        <v>4</v>
      </c>
      <c r="CP794" s="726"/>
      <c r="CQ794" s="525" t="s">
        <v>4965</v>
      </c>
      <c r="CR794" s="584" t="s">
        <v>4965</v>
      </c>
      <c r="CS794" s="527" t="s">
        <v>4965</v>
      </c>
      <c r="CT794" s="527" t="s">
        <v>4965</v>
      </c>
      <c r="CU794" s="527" t="s">
        <v>4965</v>
      </c>
    </row>
    <row r="795" spans="1:99" s="71" customFormat="1" ht="12" customHeight="1" x14ac:dyDescent="0.2">
      <c r="A795" s="577" t="s">
        <v>1460</v>
      </c>
      <c r="B795" s="558" t="s">
        <v>2994</v>
      </c>
      <c r="C795" s="558" t="s">
        <v>1432</v>
      </c>
      <c r="D795" s="558" t="s">
        <v>1432</v>
      </c>
      <c r="E795" s="560" t="s">
        <v>1432</v>
      </c>
      <c r="F795" s="558" t="s">
        <v>2995</v>
      </c>
      <c r="G795" s="558" t="s">
        <v>2196</v>
      </c>
      <c r="H795" s="558" t="s">
        <v>3875</v>
      </c>
      <c r="I795" s="558" t="s">
        <v>2197</v>
      </c>
      <c r="J795" s="558">
        <v>528797</v>
      </c>
      <c r="K795" s="558">
        <v>173056</v>
      </c>
      <c r="L795" s="512" t="s">
        <v>3077</v>
      </c>
      <c r="M795" s="562" t="s">
        <v>1432</v>
      </c>
      <c r="N795" s="562" t="s">
        <v>1432</v>
      </c>
      <c r="O795" s="558">
        <v>0</v>
      </c>
      <c r="P795" s="558">
        <v>1</v>
      </c>
      <c r="Q795" s="563">
        <v>1</v>
      </c>
      <c r="R795" s="558" t="s">
        <v>2996</v>
      </c>
      <c r="S795" s="558" t="s">
        <v>1438</v>
      </c>
      <c r="T795" s="562" t="s">
        <v>1722</v>
      </c>
      <c r="U795" s="561">
        <v>41873</v>
      </c>
      <c r="V795" s="561" t="s">
        <v>1938</v>
      </c>
      <c r="W795" s="558" t="s">
        <v>1439</v>
      </c>
      <c r="X795" s="562" t="s">
        <v>1432</v>
      </c>
      <c r="Y795" s="558" t="s">
        <v>1442</v>
      </c>
      <c r="Z795" s="558" t="s">
        <v>1443</v>
      </c>
      <c r="AA795" s="558" t="s">
        <v>1444</v>
      </c>
      <c r="AB795" s="558" t="s">
        <v>2713</v>
      </c>
      <c r="AC795" s="576">
        <v>0.01</v>
      </c>
      <c r="AD795" s="578" t="s">
        <v>1432</v>
      </c>
      <c r="AE795" s="578"/>
      <c r="AF795" s="579"/>
      <c r="AG795" s="517" t="s">
        <v>3063</v>
      </c>
      <c r="AH795" s="560" t="s">
        <v>1445</v>
      </c>
      <c r="AI795" s="560">
        <v>0</v>
      </c>
      <c r="AJ795" s="560">
        <v>0</v>
      </c>
      <c r="AK795" s="560">
        <v>0</v>
      </c>
      <c r="AL795" s="560">
        <v>0</v>
      </c>
      <c r="AM795" s="560">
        <v>1</v>
      </c>
      <c r="AN795" s="560">
        <v>0</v>
      </c>
      <c r="AO795" s="560">
        <v>0</v>
      </c>
      <c r="AP795" s="560">
        <v>0</v>
      </c>
      <c r="AQ795" s="560">
        <v>0</v>
      </c>
      <c r="AR795" s="560">
        <v>0</v>
      </c>
      <c r="AS795" s="560">
        <v>0</v>
      </c>
      <c r="AT795" s="560">
        <v>1</v>
      </c>
      <c r="AU795" s="560">
        <v>0</v>
      </c>
      <c r="AV795" s="560">
        <v>0</v>
      </c>
      <c r="AW795" s="560">
        <v>0</v>
      </c>
      <c r="AX795" s="560">
        <v>0</v>
      </c>
      <c r="AY795" s="560">
        <v>0</v>
      </c>
      <c r="AZ795" s="560">
        <v>0</v>
      </c>
      <c r="BA795" s="560">
        <v>0</v>
      </c>
      <c r="BB795" s="560">
        <v>0</v>
      </c>
      <c r="BC795" s="560">
        <v>0</v>
      </c>
      <c r="BD795" s="560">
        <v>0</v>
      </c>
      <c r="BE795" s="560">
        <v>0</v>
      </c>
      <c r="BF795" s="560">
        <v>0</v>
      </c>
      <c r="BG795" s="560">
        <v>0</v>
      </c>
      <c r="BH795" s="560">
        <v>0</v>
      </c>
      <c r="BI795" s="560">
        <v>0</v>
      </c>
      <c r="BJ795" s="560">
        <v>0</v>
      </c>
      <c r="BK795" s="560">
        <v>0</v>
      </c>
      <c r="BL795" s="560">
        <v>0</v>
      </c>
      <c r="BM795" s="560">
        <v>0</v>
      </c>
      <c r="BN795" s="550" t="s">
        <v>4490</v>
      </c>
      <c r="BO795" s="551">
        <v>0</v>
      </c>
      <c r="BP795" s="519">
        <v>0</v>
      </c>
      <c r="BQ795" s="553">
        <v>0.25</v>
      </c>
      <c r="BR795" s="552">
        <v>0.25</v>
      </c>
      <c r="BS795" s="552">
        <v>0.25</v>
      </c>
      <c r="BT795" s="552">
        <v>0.25</v>
      </c>
      <c r="BU795" s="529">
        <v>0</v>
      </c>
      <c r="BV795" s="519">
        <v>0</v>
      </c>
      <c r="BW795" s="519">
        <v>0</v>
      </c>
      <c r="BX795" s="519">
        <v>0</v>
      </c>
      <c r="BY795" s="519">
        <v>0</v>
      </c>
      <c r="BZ795" s="519">
        <v>0</v>
      </c>
      <c r="CA795" s="519">
        <v>0</v>
      </c>
      <c r="CB795" s="519">
        <v>0</v>
      </c>
      <c r="CC795" s="519">
        <v>0</v>
      </c>
      <c r="CD795" s="519">
        <v>0</v>
      </c>
      <c r="CE795" s="519">
        <v>0</v>
      </c>
      <c r="CF795" s="519">
        <v>0</v>
      </c>
      <c r="CG795" s="519">
        <v>0</v>
      </c>
      <c r="CH795" s="519">
        <v>0</v>
      </c>
      <c r="CI795" s="519">
        <v>0</v>
      </c>
      <c r="CJ795" s="519">
        <v>0</v>
      </c>
      <c r="CK795" s="623">
        <f t="shared" si="12"/>
        <v>1</v>
      </c>
      <c r="CL795" s="554">
        <v>1</v>
      </c>
      <c r="CM795" s="554">
        <v>1</v>
      </c>
      <c r="CN795" s="554">
        <v>1</v>
      </c>
      <c r="CO795" s="524">
        <v>4</v>
      </c>
      <c r="CP795" s="524" t="s">
        <v>1938</v>
      </c>
      <c r="CQ795" s="525" t="s">
        <v>4965</v>
      </c>
      <c r="CR795" s="584" t="s">
        <v>4965</v>
      </c>
      <c r="CS795" s="527" t="s">
        <v>4965</v>
      </c>
      <c r="CT795" s="527" t="s">
        <v>4965</v>
      </c>
      <c r="CU795" s="527" t="s">
        <v>4965</v>
      </c>
    </row>
    <row r="796" spans="1:99" s="71" customFormat="1" ht="12" customHeight="1" x14ac:dyDescent="0.2">
      <c r="A796" s="577" t="s">
        <v>1460</v>
      </c>
      <c r="B796" s="558" t="s">
        <v>2998</v>
      </c>
      <c r="C796" s="558" t="s">
        <v>1432</v>
      </c>
      <c r="D796" s="558" t="s">
        <v>1432</v>
      </c>
      <c r="E796" s="560" t="s">
        <v>1432</v>
      </c>
      <c r="F796" s="558" t="s">
        <v>2999</v>
      </c>
      <c r="G796" s="558" t="s">
        <v>195</v>
      </c>
      <c r="H796" s="558" t="s">
        <v>3875</v>
      </c>
      <c r="I796" s="558" t="s">
        <v>196</v>
      </c>
      <c r="J796" s="558">
        <v>528750</v>
      </c>
      <c r="K796" s="558">
        <v>173140</v>
      </c>
      <c r="L796" s="512" t="s">
        <v>3076</v>
      </c>
      <c r="M796" s="562" t="s">
        <v>1432</v>
      </c>
      <c r="N796" s="562" t="s">
        <v>1432</v>
      </c>
      <c r="O796" s="558">
        <v>0</v>
      </c>
      <c r="P796" s="558">
        <v>1</v>
      </c>
      <c r="Q796" s="563">
        <v>1</v>
      </c>
      <c r="R796" s="558" t="s">
        <v>2996</v>
      </c>
      <c r="S796" s="558" t="s">
        <v>1438</v>
      </c>
      <c r="T796" s="562" t="s">
        <v>1722</v>
      </c>
      <c r="U796" s="561">
        <v>41873</v>
      </c>
      <c r="V796" s="561" t="s">
        <v>1938</v>
      </c>
      <c r="W796" s="558" t="s">
        <v>1439</v>
      </c>
      <c r="X796" s="562" t="s">
        <v>1432</v>
      </c>
      <c r="Y796" s="558" t="s">
        <v>1442</v>
      </c>
      <c r="Z796" s="558" t="s">
        <v>1443</v>
      </c>
      <c r="AA796" s="558" t="s">
        <v>1444</v>
      </c>
      <c r="AB796" s="558" t="s">
        <v>2713</v>
      </c>
      <c r="AC796" s="576">
        <v>3.0000000000000001E-3</v>
      </c>
      <c r="AD796" s="578" t="s">
        <v>1432</v>
      </c>
      <c r="AE796" s="578"/>
      <c r="AF796" s="579"/>
      <c r="AG796" s="517" t="s">
        <v>3063</v>
      </c>
      <c r="AH796" s="560" t="s">
        <v>1445</v>
      </c>
      <c r="AI796" s="560">
        <v>0</v>
      </c>
      <c r="AJ796" s="560">
        <v>0</v>
      </c>
      <c r="AK796" s="560">
        <v>0</v>
      </c>
      <c r="AL796" s="560">
        <v>0</v>
      </c>
      <c r="AM796" s="560">
        <v>1</v>
      </c>
      <c r="AN796" s="560">
        <v>0</v>
      </c>
      <c r="AO796" s="560">
        <v>0</v>
      </c>
      <c r="AP796" s="560">
        <v>0</v>
      </c>
      <c r="AQ796" s="560">
        <v>0</v>
      </c>
      <c r="AR796" s="560">
        <v>0</v>
      </c>
      <c r="AS796" s="560">
        <v>0</v>
      </c>
      <c r="AT796" s="560">
        <v>1</v>
      </c>
      <c r="AU796" s="560">
        <v>0</v>
      </c>
      <c r="AV796" s="560">
        <v>0</v>
      </c>
      <c r="AW796" s="560">
        <v>0</v>
      </c>
      <c r="AX796" s="560">
        <v>0</v>
      </c>
      <c r="AY796" s="560">
        <v>0</v>
      </c>
      <c r="AZ796" s="560">
        <v>0</v>
      </c>
      <c r="BA796" s="560">
        <v>0</v>
      </c>
      <c r="BB796" s="560">
        <v>0</v>
      </c>
      <c r="BC796" s="560">
        <v>0</v>
      </c>
      <c r="BD796" s="560">
        <v>0</v>
      </c>
      <c r="BE796" s="560">
        <v>0</v>
      </c>
      <c r="BF796" s="560">
        <v>0</v>
      </c>
      <c r="BG796" s="560">
        <v>0</v>
      </c>
      <c r="BH796" s="560">
        <v>0</v>
      </c>
      <c r="BI796" s="560">
        <v>0</v>
      </c>
      <c r="BJ796" s="560">
        <v>0</v>
      </c>
      <c r="BK796" s="560">
        <v>0</v>
      </c>
      <c r="BL796" s="560">
        <v>0</v>
      </c>
      <c r="BM796" s="560">
        <v>0</v>
      </c>
      <c r="BN796" s="550" t="s">
        <v>4490</v>
      </c>
      <c r="BO796" s="551">
        <v>0</v>
      </c>
      <c r="BP796" s="519">
        <v>0</v>
      </c>
      <c r="BQ796" s="553">
        <v>0.25</v>
      </c>
      <c r="BR796" s="552">
        <v>0.25</v>
      </c>
      <c r="BS796" s="552">
        <v>0.25</v>
      </c>
      <c r="BT796" s="552">
        <v>0.25</v>
      </c>
      <c r="BU796" s="529">
        <v>0</v>
      </c>
      <c r="BV796" s="519">
        <v>0</v>
      </c>
      <c r="BW796" s="519">
        <v>0</v>
      </c>
      <c r="BX796" s="519">
        <v>0</v>
      </c>
      <c r="BY796" s="519">
        <v>0</v>
      </c>
      <c r="BZ796" s="519">
        <v>0</v>
      </c>
      <c r="CA796" s="519">
        <v>0</v>
      </c>
      <c r="CB796" s="519">
        <v>0</v>
      </c>
      <c r="CC796" s="519">
        <v>0</v>
      </c>
      <c r="CD796" s="519">
        <v>0</v>
      </c>
      <c r="CE796" s="519">
        <v>0</v>
      </c>
      <c r="CF796" s="519">
        <v>0</v>
      </c>
      <c r="CG796" s="519">
        <v>0</v>
      </c>
      <c r="CH796" s="519">
        <v>0</v>
      </c>
      <c r="CI796" s="519">
        <v>0</v>
      </c>
      <c r="CJ796" s="519">
        <v>0</v>
      </c>
      <c r="CK796" s="623">
        <f t="shared" si="12"/>
        <v>1</v>
      </c>
      <c r="CL796" s="554">
        <v>1</v>
      </c>
      <c r="CM796" s="554">
        <v>1</v>
      </c>
      <c r="CN796" s="554">
        <v>1</v>
      </c>
      <c r="CO796" s="524">
        <v>4</v>
      </c>
      <c r="CP796" s="726"/>
      <c r="CQ796" s="525" t="s">
        <v>4965</v>
      </c>
      <c r="CR796" s="584" t="s">
        <v>4965</v>
      </c>
      <c r="CS796" s="527" t="s">
        <v>4965</v>
      </c>
      <c r="CT796" s="527" t="s">
        <v>4965</v>
      </c>
      <c r="CU796" s="527" t="s">
        <v>4965</v>
      </c>
    </row>
    <row r="797" spans="1:99" s="71" customFormat="1" ht="12" customHeight="1" x14ac:dyDescent="0.2">
      <c r="A797" s="577" t="s">
        <v>1460</v>
      </c>
      <c r="B797" s="558" t="s">
        <v>3000</v>
      </c>
      <c r="C797" s="558" t="s">
        <v>1432</v>
      </c>
      <c r="D797" s="558" t="s">
        <v>1432</v>
      </c>
      <c r="E797" s="560" t="s">
        <v>637</v>
      </c>
      <c r="F797" s="558" t="s">
        <v>2451</v>
      </c>
      <c r="G797" s="558" t="s">
        <v>4210</v>
      </c>
      <c r="H797" s="558" t="s">
        <v>2717</v>
      </c>
      <c r="I797" s="558" t="s">
        <v>2452</v>
      </c>
      <c r="J797" s="558">
        <v>527461</v>
      </c>
      <c r="K797" s="558">
        <v>174976</v>
      </c>
      <c r="L797" s="512" t="s">
        <v>3084</v>
      </c>
      <c r="M797" s="562" t="s">
        <v>1432</v>
      </c>
      <c r="N797" s="562" t="s">
        <v>1432</v>
      </c>
      <c r="O797" s="558">
        <v>0</v>
      </c>
      <c r="P797" s="558">
        <v>1</v>
      </c>
      <c r="Q797" s="563">
        <v>1</v>
      </c>
      <c r="R797" s="558" t="s">
        <v>3001</v>
      </c>
      <c r="S797" s="558" t="s">
        <v>1438</v>
      </c>
      <c r="T797" s="562" t="s">
        <v>3523</v>
      </c>
      <c r="U797" s="561">
        <v>41744</v>
      </c>
      <c r="V797" s="561" t="s">
        <v>1938</v>
      </c>
      <c r="W797" s="558" t="s">
        <v>1439</v>
      </c>
      <c r="X797" s="562" t="s">
        <v>1432</v>
      </c>
      <c r="Y797" s="558" t="s">
        <v>1442</v>
      </c>
      <c r="Z797" s="558" t="s">
        <v>1443</v>
      </c>
      <c r="AA797" s="558" t="s">
        <v>1444</v>
      </c>
      <c r="AB797" s="558" t="s">
        <v>2713</v>
      </c>
      <c r="AC797" s="576">
        <v>2E-3</v>
      </c>
      <c r="AD797" s="578" t="s">
        <v>1432</v>
      </c>
      <c r="AE797" s="578"/>
      <c r="AF797" s="579"/>
      <c r="AG797" s="517" t="s">
        <v>3063</v>
      </c>
      <c r="AH797" s="560" t="s">
        <v>1445</v>
      </c>
      <c r="AI797" s="560">
        <v>0</v>
      </c>
      <c r="AJ797" s="560">
        <v>0</v>
      </c>
      <c r="AK797" s="560">
        <v>0</v>
      </c>
      <c r="AL797" s="560">
        <v>1</v>
      </c>
      <c r="AM797" s="560">
        <v>0</v>
      </c>
      <c r="AN797" s="560">
        <v>0</v>
      </c>
      <c r="AO797" s="560">
        <v>0</v>
      </c>
      <c r="AP797" s="560">
        <v>0</v>
      </c>
      <c r="AQ797" s="560">
        <v>0</v>
      </c>
      <c r="AR797" s="560">
        <v>0</v>
      </c>
      <c r="AS797" s="560">
        <v>1</v>
      </c>
      <c r="AT797" s="560">
        <v>0</v>
      </c>
      <c r="AU797" s="560">
        <v>0</v>
      </c>
      <c r="AV797" s="560">
        <v>0</v>
      </c>
      <c r="AW797" s="560">
        <v>0</v>
      </c>
      <c r="AX797" s="560">
        <v>0</v>
      </c>
      <c r="AY797" s="560">
        <v>0</v>
      </c>
      <c r="AZ797" s="560">
        <v>0</v>
      </c>
      <c r="BA797" s="560">
        <v>0</v>
      </c>
      <c r="BB797" s="560">
        <v>0</v>
      </c>
      <c r="BC797" s="560">
        <v>0</v>
      </c>
      <c r="BD797" s="560">
        <v>0</v>
      </c>
      <c r="BE797" s="560">
        <v>0</v>
      </c>
      <c r="BF797" s="560">
        <v>0</v>
      </c>
      <c r="BG797" s="560">
        <v>0</v>
      </c>
      <c r="BH797" s="560">
        <v>0</v>
      </c>
      <c r="BI797" s="560">
        <v>0</v>
      </c>
      <c r="BJ797" s="560">
        <v>0</v>
      </c>
      <c r="BK797" s="560">
        <v>0</v>
      </c>
      <c r="BL797" s="560">
        <v>0</v>
      </c>
      <c r="BM797" s="560">
        <v>0</v>
      </c>
      <c r="BN797" s="550" t="s">
        <v>4490</v>
      </c>
      <c r="BO797" s="551">
        <v>0</v>
      </c>
      <c r="BP797" s="519">
        <v>0</v>
      </c>
      <c r="BQ797" s="553">
        <v>0.25</v>
      </c>
      <c r="BR797" s="552">
        <v>0.25</v>
      </c>
      <c r="BS797" s="552">
        <v>0.25</v>
      </c>
      <c r="BT797" s="552">
        <v>0.25</v>
      </c>
      <c r="BU797" s="529">
        <v>0</v>
      </c>
      <c r="BV797" s="519">
        <v>0</v>
      </c>
      <c r="BW797" s="519">
        <v>0</v>
      </c>
      <c r="BX797" s="519">
        <v>0</v>
      </c>
      <c r="BY797" s="519">
        <v>0</v>
      </c>
      <c r="BZ797" s="519">
        <v>0</v>
      </c>
      <c r="CA797" s="519">
        <v>0</v>
      </c>
      <c r="CB797" s="519">
        <v>0</v>
      </c>
      <c r="CC797" s="519">
        <v>0</v>
      </c>
      <c r="CD797" s="519">
        <v>0</v>
      </c>
      <c r="CE797" s="519">
        <v>0</v>
      </c>
      <c r="CF797" s="519">
        <v>0</v>
      </c>
      <c r="CG797" s="519">
        <v>0</v>
      </c>
      <c r="CH797" s="519">
        <v>0</v>
      </c>
      <c r="CI797" s="519">
        <v>0</v>
      </c>
      <c r="CJ797" s="519">
        <v>0</v>
      </c>
      <c r="CK797" s="623">
        <f t="shared" si="12"/>
        <v>1</v>
      </c>
      <c r="CL797" s="554">
        <v>1</v>
      </c>
      <c r="CM797" s="554">
        <v>1</v>
      </c>
      <c r="CN797" s="554">
        <v>1</v>
      </c>
      <c r="CO797" s="524">
        <v>4</v>
      </c>
      <c r="CP797" s="726"/>
      <c r="CQ797" s="530" t="s">
        <v>1940</v>
      </c>
      <c r="CR797" s="584" t="s">
        <v>4965</v>
      </c>
      <c r="CS797" s="527" t="s">
        <v>4965</v>
      </c>
      <c r="CT797" s="527" t="s">
        <v>4965</v>
      </c>
      <c r="CU797" s="527" t="s">
        <v>4965</v>
      </c>
    </row>
    <row r="798" spans="1:99" ht="12" customHeight="1" x14ac:dyDescent="0.2">
      <c r="A798" s="577" t="s">
        <v>1460</v>
      </c>
      <c r="B798" s="558" t="s">
        <v>3002</v>
      </c>
      <c r="C798" s="558" t="s">
        <v>1432</v>
      </c>
      <c r="D798" s="558" t="s">
        <v>1432</v>
      </c>
      <c r="E798" s="560" t="s">
        <v>3003</v>
      </c>
      <c r="F798" s="558" t="s">
        <v>3004</v>
      </c>
      <c r="G798" s="558" t="s">
        <v>3005</v>
      </c>
      <c r="H798" s="558" t="s">
        <v>2717</v>
      </c>
      <c r="I798" s="558" t="s">
        <v>1432</v>
      </c>
      <c r="J798" s="558">
        <v>526902</v>
      </c>
      <c r="K798" s="558">
        <v>176477</v>
      </c>
      <c r="L798" s="512" t="s">
        <v>4766</v>
      </c>
      <c r="M798" s="562" t="s">
        <v>1432</v>
      </c>
      <c r="N798" s="562" t="s">
        <v>1432</v>
      </c>
      <c r="O798" s="558">
        <v>0</v>
      </c>
      <c r="P798" s="558">
        <v>6</v>
      </c>
      <c r="Q798" s="563">
        <v>6</v>
      </c>
      <c r="R798" s="558" t="s">
        <v>3006</v>
      </c>
      <c r="S798" s="558" t="s">
        <v>1438</v>
      </c>
      <c r="T798" s="562" t="s">
        <v>2993</v>
      </c>
      <c r="U798" s="561">
        <v>41774</v>
      </c>
      <c r="V798" s="561" t="s">
        <v>1938</v>
      </c>
      <c r="W798" s="558" t="s">
        <v>1439</v>
      </c>
      <c r="X798" s="562" t="s">
        <v>1432</v>
      </c>
      <c r="Y798" s="558" t="s">
        <v>1442</v>
      </c>
      <c r="Z798" s="558" t="s">
        <v>4694</v>
      </c>
      <c r="AA798" s="558" t="s">
        <v>1444</v>
      </c>
      <c r="AB798" s="558" t="s">
        <v>2713</v>
      </c>
      <c r="AC798" s="576">
        <v>4.4999999999999998E-2</v>
      </c>
      <c r="AD798" s="578" t="s">
        <v>1432</v>
      </c>
      <c r="AE798" s="578"/>
      <c r="AF798" s="579"/>
      <c r="AG798" s="517" t="s">
        <v>3063</v>
      </c>
      <c r="AH798" s="560" t="s">
        <v>1445</v>
      </c>
      <c r="AI798" s="587"/>
      <c r="AJ798" s="560">
        <v>0</v>
      </c>
      <c r="AK798" s="560">
        <v>6</v>
      </c>
      <c r="AL798" s="560">
        <v>0</v>
      </c>
      <c r="AM798" s="560">
        <v>0</v>
      </c>
      <c r="AN798" s="560">
        <v>1</v>
      </c>
      <c r="AO798" s="560">
        <v>4</v>
      </c>
      <c r="AP798" s="560">
        <v>1</v>
      </c>
      <c r="AQ798" s="560">
        <v>0</v>
      </c>
      <c r="AR798" s="560">
        <v>0</v>
      </c>
      <c r="AS798" s="560">
        <v>0</v>
      </c>
      <c r="AT798" s="560">
        <v>0</v>
      </c>
      <c r="AU798" s="560">
        <v>1</v>
      </c>
      <c r="AV798" s="560">
        <v>2</v>
      </c>
      <c r="AW798" s="560">
        <v>0</v>
      </c>
      <c r="AX798" s="560">
        <v>0</v>
      </c>
      <c r="AY798" s="560">
        <v>0</v>
      </c>
      <c r="AZ798" s="560">
        <v>0</v>
      </c>
      <c r="BA798" s="560">
        <v>0</v>
      </c>
      <c r="BB798" s="560">
        <v>0</v>
      </c>
      <c r="BC798" s="560">
        <v>2</v>
      </c>
      <c r="BD798" s="560">
        <v>1</v>
      </c>
      <c r="BE798" s="560">
        <v>0</v>
      </c>
      <c r="BF798" s="560">
        <v>0</v>
      </c>
      <c r="BG798" s="560">
        <v>0</v>
      </c>
      <c r="BH798" s="560">
        <v>0</v>
      </c>
      <c r="BI798" s="560">
        <v>0</v>
      </c>
      <c r="BJ798" s="560">
        <v>0</v>
      </c>
      <c r="BK798" s="560">
        <v>0</v>
      </c>
      <c r="BL798" s="560">
        <v>0</v>
      </c>
      <c r="BM798" s="560">
        <v>0</v>
      </c>
      <c r="BN798" s="550" t="s">
        <v>4490</v>
      </c>
      <c r="BO798" s="551">
        <v>0</v>
      </c>
      <c r="BP798" s="519">
        <v>0</v>
      </c>
      <c r="BQ798" s="528">
        <v>0</v>
      </c>
      <c r="BR798" s="574">
        <v>0</v>
      </c>
      <c r="BS798" s="552">
        <v>2</v>
      </c>
      <c r="BT798" s="552">
        <v>2</v>
      </c>
      <c r="BU798" s="582">
        <v>2</v>
      </c>
      <c r="BV798" s="519">
        <v>0</v>
      </c>
      <c r="BW798" s="519">
        <v>0</v>
      </c>
      <c r="BX798" s="519">
        <v>0</v>
      </c>
      <c r="BY798" s="519">
        <v>0</v>
      </c>
      <c r="BZ798" s="519">
        <v>0</v>
      </c>
      <c r="CA798" s="519">
        <v>0</v>
      </c>
      <c r="CB798" s="519">
        <v>0</v>
      </c>
      <c r="CC798" s="519">
        <v>0</v>
      </c>
      <c r="CD798" s="519">
        <v>0</v>
      </c>
      <c r="CE798" s="519">
        <v>0</v>
      </c>
      <c r="CF798" s="519">
        <v>0</v>
      </c>
      <c r="CG798" s="519">
        <v>0</v>
      </c>
      <c r="CH798" s="519">
        <v>0</v>
      </c>
      <c r="CI798" s="519">
        <v>0</v>
      </c>
      <c r="CJ798" s="519">
        <v>0</v>
      </c>
      <c r="CK798" s="623">
        <f t="shared" si="12"/>
        <v>6</v>
      </c>
      <c r="CL798" s="554">
        <v>6</v>
      </c>
      <c r="CM798" s="554">
        <v>6</v>
      </c>
      <c r="CN798" s="554">
        <v>6</v>
      </c>
      <c r="CO798" s="524">
        <v>5</v>
      </c>
      <c r="CP798" s="726"/>
      <c r="CQ798" s="525" t="s">
        <v>4965</v>
      </c>
      <c r="CR798" s="584" t="s">
        <v>4965</v>
      </c>
      <c r="CS798" s="527" t="s">
        <v>4965</v>
      </c>
      <c r="CT798" s="527" t="s">
        <v>4965</v>
      </c>
      <c r="CU798" s="527" t="s">
        <v>4965</v>
      </c>
    </row>
    <row r="799" spans="1:99" s="355" customFormat="1" ht="12" customHeight="1" x14ac:dyDescent="0.2">
      <c r="A799" s="577" t="s">
        <v>1460</v>
      </c>
      <c r="B799" s="559" t="s">
        <v>3007</v>
      </c>
      <c r="C799" s="559" t="s">
        <v>1432</v>
      </c>
      <c r="D799" s="559" t="s">
        <v>1432</v>
      </c>
      <c r="E799" s="595" t="s">
        <v>3008</v>
      </c>
      <c r="F799" s="559" t="s">
        <v>1432</v>
      </c>
      <c r="G799" s="559" t="s">
        <v>4957</v>
      </c>
      <c r="H799" s="559" t="s">
        <v>3299</v>
      </c>
      <c r="I799" s="559" t="s">
        <v>3009</v>
      </c>
      <c r="J799" s="559">
        <v>529725</v>
      </c>
      <c r="K799" s="559">
        <v>177404</v>
      </c>
      <c r="L799" s="530" t="s">
        <v>3066</v>
      </c>
      <c r="M799" s="596" t="s">
        <v>1432</v>
      </c>
      <c r="N799" s="596" t="s">
        <v>1432</v>
      </c>
      <c r="O799" s="559">
        <v>0</v>
      </c>
      <c r="P799" s="559">
        <v>32</v>
      </c>
      <c r="Q799" s="583">
        <v>32</v>
      </c>
      <c r="R799" s="559" t="s">
        <v>4578</v>
      </c>
      <c r="S799" s="559" t="s">
        <v>1154</v>
      </c>
      <c r="T799" s="596" t="s">
        <v>2193</v>
      </c>
      <c r="U799" s="597">
        <v>41942</v>
      </c>
      <c r="V799" s="561" t="s">
        <v>1938</v>
      </c>
      <c r="W799" s="559" t="s">
        <v>1439</v>
      </c>
      <c r="X799" s="596" t="s">
        <v>1432</v>
      </c>
      <c r="Y799" s="559" t="s">
        <v>1442</v>
      </c>
      <c r="Z799" s="559" t="s">
        <v>1443</v>
      </c>
      <c r="AA799" s="559" t="s">
        <v>1443</v>
      </c>
      <c r="AB799" s="559" t="s">
        <v>1444</v>
      </c>
      <c r="AC799" s="598">
        <v>0.13700000000000001</v>
      </c>
      <c r="AD799" s="599" t="s">
        <v>1432</v>
      </c>
      <c r="AE799" s="599"/>
      <c r="AF799" s="600"/>
      <c r="AG799" s="517" t="s">
        <v>628</v>
      </c>
      <c r="AH799" s="595" t="s">
        <v>3904</v>
      </c>
      <c r="AI799" s="595">
        <v>1332053</v>
      </c>
      <c r="AJ799" s="595">
        <v>3</v>
      </c>
      <c r="AK799" s="595">
        <v>32</v>
      </c>
      <c r="AL799" s="595">
        <v>0</v>
      </c>
      <c r="AM799" s="595">
        <v>18</v>
      </c>
      <c r="AN799" s="595">
        <v>14</v>
      </c>
      <c r="AO799" s="595">
        <v>0</v>
      </c>
      <c r="AP799" s="595">
        <v>0</v>
      </c>
      <c r="AQ799" s="595">
        <v>0</v>
      </c>
      <c r="AR799" s="595">
        <v>0</v>
      </c>
      <c r="AS799" s="595">
        <v>0</v>
      </c>
      <c r="AT799" s="595">
        <v>18</v>
      </c>
      <c r="AU799" s="595">
        <v>14</v>
      </c>
      <c r="AV799" s="595">
        <v>0</v>
      </c>
      <c r="AW799" s="595">
        <v>0</v>
      </c>
      <c r="AX799" s="595">
        <v>0</v>
      </c>
      <c r="AY799" s="595">
        <v>0</v>
      </c>
      <c r="AZ799" s="595">
        <v>0</v>
      </c>
      <c r="BA799" s="595">
        <v>0</v>
      </c>
      <c r="BB799" s="595">
        <v>0</v>
      </c>
      <c r="BC799" s="595">
        <v>0</v>
      </c>
      <c r="BD799" s="595">
        <v>0</v>
      </c>
      <c r="BE799" s="595">
        <v>0</v>
      </c>
      <c r="BF799" s="595">
        <v>0</v>
      </c>
      <c r="BG799" s="595">
        <v>0</v>
      </c>
      <c r="BH799" s="595">
        <v>0</v>
      </c>
      <c r="BI799" s="595">
        <v>0</v>
      </c>
      <c r="BJ799" s="595">
        <v>0</v>
      </c>
      <c r="BK799" s="595">
        <v>0</v>
      </c>
      <c r="BL799" s="595">
        <v>0</v>
      </c>
      <c r="BM799" s="595">
        <v>0</v>
      </c>
      <c r="BN799" s="550" t="s">
        <v>1944</v>
      </c>
      <c r="BO799" s="519">
        <v>0</v>
      </c>
      <c r="BP799" s="519">
        <v>0</v>
      </c>
      <c r="BQ799" s="528">
        <v>0</v>
      </c>
      <c r="BR799" s="519">
        <v>0</v>
      </c>
      <c r="BS799" s="552">
        <v>10.666666666666666</v>
      </c>
      <c r="BT799" s="552">
        <v>10.666666666666666</v>
      </c>
      <c r="BU799" s="582">
        <v>10.666666666666666</v>
      </c>
      <c r="BV799" s="519">
        <v>0</v>
      </c>
      <c r="BW799" s="519">
        <v>0</v>
      </c>
      <c r="BX799" s="519">
        <v>0</v>
      </c>
      <c r="BY799" s="519">
        <v>0</v>
      </c>
      <c r="BZ799" s="519">
        <v>0</v>
      </c>
      <c r="CA799" s="519">
        <v>0</v>
      </c>
      <c r="CB799" s="519">
        <v>0</v>
      </c>
      <c r="CC799" s="519">
        <v>0</v>
      </c>
      <c r="CD799" s="519">
        <v>0</v>
      </c>
      <c r="CE799" s="519">
        <v>0</v>
      </c>
      <c r="CF799" s="519">
        <v>0</v>
      </c>
      <c r="CG799" s="519">
        <v>0</v>
      </c>
      <c r="CH799" s="519">
        <v>0</v>
      </c>
      <c r="CI799" s="519">
        <v>0</v>
      </c>
      <c r="CJ799" s="519">
        <v>0</v>
      </c>
      <c r="CK799" s="623">
        <f t="shared" si="12"/>
        <v>32</v>
      </c>
      <c r="CL799" s="554">
        <v>32</v>
      </c>
      <c r="CM799" s="554">
        <v>32</v>
      </c>
      <c r="CN799" s="554">
        <v>32</v>
      </c>
      <c r="CO799" s="524">
        <v>5</v>
      </c>
      <c r="CP799" s="524" t="s">
        <v>1938</v>
      </c>
      <c r="CQ799" s="525" t="s">
        <v>4965</v>
      </c>
      <c r="CR799" s="580" t="s">
        <v>1938</v>
      </c>
      <c r="CS799" s="527" t="s">
        <v>4965</v>
      </c>
      <c r="CT799" s="527" t="s">
        <v>4965</v>
      </c>
      <c r="CU799" s="527" t="s">
        <v>4965</v>
      </c>
    </row>
    <row r="800" spans="1:99" s="355" customFormat="1" ht="12" customHeight="1" x14ac:dyDescent="0.2">
      <c r="A800" s="577" t="s">
        <v>1460</v>
      </c>
      <c r="B800" s="559" t="s">
        <v>3007</v>
      </c>
      <c r="C800" s="559" t="s">
        <v>1432</v>
      </c>
      <c r="D800" s="559" t="s">
        <v>1432</v>
      </c>
      <c r="E800" s="595" t="s">
        <v>3008</v>
      </c>
      <c r="F800" s="559" t="s">
        <v>1432</v>
      </c>
      <c r="G800" s="559" t="s">
        <v>4957</v>
      </c>
      <c r="H800" s="559" t="s">
        <v>3299</v>
      </c>
      <c r="I800" s="559" t="s">
        <v>3009</v>
      </c>
      <c r="J800" s="559">
        <v>529725</v>
      </c>
      <c r="K800" s="559">
        <v>177404</v>
      </c>
      <c r="L800" s="530" t="s">
        <v>3066</v>
      </c>
      <c r="M800" s="596" t="s">
        <v>1432</v>
      </c>
      <c r="N800" s="596" t="s">
        <v>1432</v>
      </c>
      <c r="O800" s="559">
        <v>0</v>
      </c>
      <c r="P800" s="559">
        <v>44</v>
      </c>
      <c r="Q800" s="583">
        <v>44</v>
      </c>
      <c r="R800" s="559" t="s">
        <v>4578</v>
      </c>
      <c r="S800" s="559" t="s">
        <v>1154</v>
      </c>
      <c r="T800" s="596" t="s">
        <v>2193</v>
      </c>
      <c r="U800" s="597">
        <v>41942</v>
      </c>
      <c r="V800" s="561" t="s">
        <v>1938</v>
      </c>
      <c r="W800" s="559" t="s">
        <v>1439</v>
      </c>
      <c r="X800" s="596" t="s">
        <v>1432</v>
      </c>
      <c r="Y800" s="559" t="s">
        <v>1442</v>
      </c>
      <c r="Z800" s="559" t="s">
        <v>1443</v>
      </c>
      <c r="AA800" s="559" t="s">
        <v>1443</v>
      </c>
      <c r="AB800" s="559" t="s">
        <v>1444</v>
      </c>
      <c r="AC800" s="598">
        <v>0.13700000000000001</v>
      </c>
      <c r="AD800" s="599" t="s">
        <v>1432</v>
      </c>
      <c r="AE800" s="599"/>
      <c r="AF800" s="600"/>
      <c r="AG800" s="517" t="s">
        <v>1931</v>
      </c>
      <c r="AH800" s="595" t="s">
        <v>3905</v>
      </c>
      <c r="AI800" s="595">
        <v>1332053</v>
      </c>
      <c r="AJ800" s="595">
        <v>5</v>
      </c>
      <c r="AK800" s="595">
        <v>41</v>
      </c>
      <c r="AL800" s="595">
        <v>0</v>
      </c>
      <c r="AM800" s="595">
        <v>7</v>
      </c>
      <c r="AN800" s="595">
        <v>18</v>
      </c>
      <c r="AO800" s="595">
        <v>16</v>
      </c>
      <c r="AP800" s="595">
        <v>3</v>
      </c>
      <c r="AQ800" s="595">
        <v>0</v>
      </c>
      <c r="AR800" s="595">
        <v>0</v>
      </c>
      <c r="AS800" s="595">
        <v>0</v>
      </c>
      <c r="AT800" s="595">
        <v>7</v>
      </c>
      <c r="AU800" s="595">
        <v>18</v>
      </c>
      <c r="AV800" s="595">
        <v>16</v>
      </c>
      <c r="AW800" s="595">
        <v>0</v>
      </c>
      <c r="AX800" s="595">
        <v>0</v>
      </c>
      <c r="AY800" s="595">
        <v>0</v>
      </c>
      <c r="AZ800" s="595">
        <v>0</v>
      </c>
      <c r="BA800" s="595">
        <v>0</v>
      </c>
      <c r="BB800" s="595">
        <v>0</v>
      </c>
      <c r="BC800" s="595">
        <v>0</v>
      </c>
      <c r="BD800" s="595">
        <v>3</v>
      </c>
      <c r="BE800" s="595">
        <v>0</v>
      </c>
      <c r="BF800" s="595">
        <v>0</v>
      </c>
      <c r="BG800" s="595">
        <v>0</v>
      </c>
      <c r="BH800" s="595">
        <v>0</v>
      </c>
      <c r="BI800" s="595">
        <v>0</v>
      </c>
      <c r="BJ800" s="595">
        <v>0</v>
      </c>
      <c r="BK800" s="595">
        <v>0</v>
      </c>
      <c r="BL800" s="595">
        <v>0</v>
      </c>
      <c r="BM800" s="595">
        <v>0</v>
      </c>
      <c r="BN800" s="550" t="s">
        <v>1944</v>
      </c>
      <c r="BO800" s="519">
        <v>0</v>
      </c>
      <c r="BP800" s="519">
        <v>0</v>
      </c>
      <c r="BQ800" s="528">
        <v>0</v>
      </c>
      <c r="BR800" s="519">
        <v>0</v>
      </c>
      <c r="BS800" s="552">
        <v>14.666666666666666</v>
      </c>
      <c r="BT800" s="552">
        <v>14.666666666666666</v>
      </c>
      <c r="BU800" s="582">
        <v>14.666666666666666</v>
      </c>
      <c r="BV800" s="519">
        <v>0</v>
      </c>
      <c r="BW800" s="519">
        <v>0</v>
      </c>
      <c r="BX800" s="519">
        <v>0</v>
      </c>
      <c r="BY800" s="519">
        <v>0</v>
      </c>
      <c r="BZ800" s="519">
        <v>0</v>
      </c>
      <c r="CA800" s="519">
        <v>0</v>
      </c>
      <c r="CB800" s="519">
        <v>0</v>
      </c>
      <c r="CC800" s="519">
        <v>0</v>
      </c>
      <c r="CD800" s="519">
        <v>0</v>
      </c>
      <c r="CE800" s="519">
        <v>0</v>
      </c>
      <c r="CF800" s="519">
        <v>0</v>
      </c>
      <c r="CG800" s="519">
        <v>0</v>
      </c>
      <c r="CH800" s="519">
        <v>0</v>
      </c>
      <c r="CI800" s="519">
        <v>0</v>
      </c>
      <c r="CJ800" s="519">
        <v>0</v>
      </c>
      <c r="CK800" s="623">
        <f t="shared" si="12"/>
        <v>44</v>
      </c>
      <c r="CL800" s="554">
        <v>44</v>
      </c>
      <c r="CM800" s="554">
        <v>44</v>
      </c>
      <c r="CN800" s="554">
        <v>44</v>
      </c>
      <c r="CO800" s="524">
        <v>5</v>
      </c>
      <c r="CP800" s="524" t="s">
        <v>1938</v>
      </c>
      <c r="CQ800" s="525" t="s">
        <v>4965</v>
      </c>
      <c r="CR800" s="580" t="s">
        <v>1938</v>
      </c>
      <c r="CS800" s="527" t="s">
        <v>4965</v>
      </c>
      <c r="CT800" s="527" t="s">
        <v>4965</v>
      </c>
      <c r="CU800" s="527" t="s">
        <v>4965</v>
      </c>
    </row>
    <row r="801" spans="1:99" s="355" customFormat="1" ht="12" customHeight="1" x14ac:dyDescent="0.2">
      <c r="A801" s="577" t="s">
        <v>1460</v>
      </c>
      <c r="B801" s="559" t="s">
        <v>3007</v>
      </c>
      <c r="C801" s="559" t="s">
        <v>1432</v>
      </c>
      <c r="D801" s="559" t="s">
        <v>1432</v>
      </c>
      <c r="E801" s="595" t="s">
        <v>3008</v>
      </c>
      <c r="F801" s="559" t="s">
        <v>1432</v>
      </c>
      <c r="G801" s="559" t="s">
        <v>4957</v>
      </c>
      <c r="H801" s="559" t="s">
        <v>3299</v>
      </c>
      <c r="I801" s="559" t="s">
        <v>3009</v>
      </c>
      <c r="J801" s="559">
        <v>529725</v>
      </c>
      <c r="K801" s="559">
        <v>177404</v>
      </c>
      <c r="L801" s="530" t="s">
        <v>3066</v>
      </c>
      <c r="M801" s="596" t="s">
        <v>1432</v>
      </c>
      <c r="N801" s="596" t="s">
        <v>1432</v>
      </c>
      <c r="O801" s="559">
        <v>0</v>
      </c>
      <c r="P801" s="559">
        <v>434</v>
      </c>
      <c r="Q801" s="583">
        <v>434</v>
      </c>
      <c r="R801" s="559" t="s">
        <v>4578</v>
      </c>
      <c r="S801" s="559" t="s">
        <v>1154</v>
      </c>
      <c r="T801" s="596" t="s">
        <v>2193</v>
      </c>
      <c r="U801" s="597">
        <v>41942</v>
      </c>
      <c r="V801" s="561" t="s">
        <v>1938</v>
      </c>
      <c r="W801" s="559" t="s">
        <v>1439</v>
      </c>
      <c r="X801" s="596" t="s">
        <v>1432</v>
      </c>
      <c r="Y801" s="559" t="s">
        <v>1442</v>
      </c>
      <c r="Z801" s="559" t="s">
        <v>1443</v>
      </c>
      <c r="AA801" s="559" t="s">
        <v>1443</v>
      </c>
      <c r="AB801" s="559" t="s">
        <v>1444</v>
      </c>
      <c r="AC801" s="598">
        <v>0.54900000000000004</v>
      </c>
      <c r="AD801" s="599" t="s">
        <v>1432</v>
      </c>
      <c r="AE801" s="599"/>
      <c r="AF801" s="600"/>
      <c r="AG801" s="517" t="s">
        <v>3063</v>
      </c>
      <c r="AH801" s="595" t="s">
        <v>1445</v>
      </c>
      <c r="AI801" s="595">
        <v>1332053</v>
      </c>
      <c r="AJ801" s="595">
        <v>43</v>
      </c>
      <c r="AK801" s="595">
        <v>434</v>
      </c>
      <c r="AL801" s="595">
        <v>0</v>
      </c>
      <c r="AM801" s="595">
        <v>129</v>
      </c>
      <c r="AN801" s="595">
        <v>242</v>
      </c>
      <c r="AO801" s="595">
        <v>61</v>
      </c>
      <c r="AP801" s="595">
        <v>2</v>
      </c>
      <c r="AQ801" s="595">
        <v>0</v>
      </c>
      <c r="AR801" s="595">
        <v>0</v>
      </c>
      <c r="AS801" s="595">
        <v>0</v>
      </c>
      <c r="AT801" s="595">
        <v>129</v>
      </c>
      <c r="AU801" s="595">
        <v>242</v>
      </c>
      <c r="AV801" s="595">
        <v>61</v>
      </c>
      <c r="AW801" s="595">
        <v>2</v>
      </c>
      <c r="AX801" s="595">
        <v>0</v>
      </c>
      <c r="AY801" s="595">
        <v>0</v>
      </c>
      <c r="AZ801" s="595">
        <v>0</v>
      </c>
      <c r="BA801" s="595">
        <v>0</v>
      </c>
      <c r="BB801" s="595">
        <v>0</v>
      </c>
      <c r="BC801" s="595">
        <v>0</v>
      </c>
      <c r="BD801" s="595">
        <v>0</v>
      </c>
      <c r="BE801" s="595">
        <v>0</v>
      </c>
      <c r="BF801" s="595">
        <v>0</v>
      </c>
      <c r="BG801" s="595">
        <v>0</v>
      </c>
      <c r="BH801" s="595">
        <v>0</v>
      </c>
      <c r="BI801" s="595">
        <v>0</v>
      </c>
      <c r="BJ801" s="595">
        <v>0</v>
      </c>
      <c r="BK801" s="595">
        <v>0</v>
      </c>
      <c r="BL801" s="595">
        <v>0</v>
      </c>
      <c r="BM801" s="595">
        <v>0</v>
      </c>
      <c r="BN801" s="550" t="s">
        <v>1944</v>
      </c>
      <c r="BO801" s="519">
        <v>0</v>
      </c>
      <c r="BP801" s="519">
        <v>0</v>
      </c>
      <c r="BQ801" s="528">
        <v>0</v>
      </c>
      <c r="BR801" s="519">
        <v>0</v>
      </c>
      <c r="BS801" s="552">
        <v>144.66666666666666</v>
      </c>
      <c r="BT801" s="552">
        <v>144.66666666666666</v>
      </c>
      <c r="BU801" s="582">
        <v>144.66666666666666</v>
      </c>
      <c r="BV801" s="519">
        <v>0</v>
      </c>
      <c r="BW801" s="519">
        <v>0</v>
      </c>
      <c r="BX801" s="519">
        <v>0</v>
      </c>
      <c r="BY801" s="519">
        <v>0</v>
      </c>
      <c r="BZ801" s="519">
        <v>0</v>
      </c>
      <c r="CA801" s="519">
        <v>0</v>
      </c>
      <c r="CB801" s="519">
        <v>0</v>
      </c>
      <c r="CC801" s="519">
        <v>0</v>
      </c>
      <c r="CD801" s="519">
        <v>0</v>
      </c>
      <c r="CE801" s="519">
        <v>0</v>
      </c>
      <c r="CF801" s="519">
        <v>0</v>
      </c>
      <c r="CG801" s="519">
        <v>0</v>
      </c>
      <c r="CH801" s="519">
        <v>0</v>
      </c>
      <c r="CI801" s="519">
        <v>0</v>
      </c>
      <c r="CJ801" s="519">
        <v>0</v>
      </c>
      <c r="CK801" s="623">
        <f t="shared" si="12"/>
        <v>434</v>
      </c>
      <c r="CL801" s="554">
        <v>434</v>
      </c>
      <c r="CM801" s="554">
        <v>434</v>
      </c>
      <c r="CN801" s="554">
        <v>434</v>
      </c>
      <c r="CO801" s="524">
        <v>5</v>
      </c>
      <c r="CP801" s="524" t="s">
        <v>1938</v>
      </c>
      <c r="CQ801" s="525" t="s">
        <v>4965</v>
      </c>
      <c r="CR801" s="580" t="s">
        <v>1938</v>
      </c>
      <c r="CS801" s="527" t="s">
        <v>4965</v>
      </c>
      <c r="CT801" s="527" t="s">
        <v>4965</v>
      </c>
      <c r="CU801" s="527" t="s">
        <v>4965</v>
      </c>
    </row>
    <row r="802" spans="1:99" s="71" customFormat="1" ht="12" customHeight="1" x14ac:dyDescent="0.2">
      <c r="A802" s="577" t="s">
        <v>1460</v>
      </c>
      <c r="B802" s="558" t="s">
        <v>4579</v>
      </c>
      <c r="C802" s="558" t="s">
        <v>1432</v>
      </c>
      <c r="D802" s="558" t="s">
        <v>1432</v>
      </c>
      <c r="E802" s="560" t="s">
        <v>1432</v>
      </c>
      <c r="F802" s="558" t="s">
        <v>4580</v>
      </c>
      <c r="G802" s="558" t="s">
        <v>2888</v>
      </c>
      <c r="H802" s="558" t="s">
        <v>1435</v>
      </c>
      <c r="I802" s="558" t="s">
        <v>2287</v>
      </c>
      <c r="J802" s="558">
        <v>527902</v>
      </c>
      <c r="K802" s="558">
        <v>172490</v>
      </c>
      <c r="L802" s="512" t="s">
        <v>3083</v>
      </c>
      <c r="M802" s="562" t="s">
        <v>1432</v>
      </c>
      <c r="N802" s="562" t="s">
        <v>1432</v>
      </c>
      <c r="O802" s="558">
        <v>0</v>
      </c>
      <c r="P802" s="558">
        <v>1</v>
      </c>
      <c r="Q802" s="563">
        <v>1</v>
      </c>
      <c r="R802" s="558" t="s">
        <v>4629</v>
      </c>
      <c r="S802" s="558" t="s">
        <v>1438</v>
      </c>
      <c r="T802" s="562" t="s">
        <v>801</v>
      </c>
      <c r="U802" s="561">
        <v>41831</v>
      </c>
      <c r="V802" s="561" t="s">
        <v>1938</v>
      </c>
      <c r="W802" s="558" t="s">
        <v>1439</v>
      </c>
      <c r="X802" s="562" t="s">
        <v>1432</v>
      </c>
      <c r="Y802" s="558" t="s">
        <v>1442</v>
      </c>
      <c r="Z802" s="558" t="s">
        <v>4694</v>
      </c>
      <c r="AA802" s="558" t="s">
        <v>1444</v>
      </c>
      <c r="AB802" s="558" t="s">
        <v>2713</v>
      </c>
      <c r="AC802" s="576">
        <v>5.0000000000000001E-3</v>
      </c>
      <c r="AD802" s="578" t="s">
        <v>1432</v>
      </c>
      <c r="AE802" s="578"/>
      <c r="AF802" s="579"/>
      <c r="AG802" s="517" t="s">
        <v>3063</v>
      </c>
      <c r="AH802" s="560" t="s">
        <v>1445</v>
      </c>
      <c r="AI802" s="560">
        <v>0</v>
      </c>
      <c r="AJ802" s="560">
        <v>0</v>
      </c>
      <c r="AK802" s="560">
        <v>0</v>
      </c>
      <c r="AL802" s="560">
        <v>0</v>
      </c>
      <c r="AM802" s="560">
        <v>1</v>
      </c>
      <c r="AN802" s="560">
        <v>0</v>
      </c>
      <c r="AO802" s="560">
        <v>0</v>
      </c>
      <c r="AP802" s="560">
        <v>0</v>
      </c>
      <c r="AQ802" s="560">
        <v>0</v>
      </c>
      <c r="AR802" s="560">
        <v>0</v>
      </c>
      <c r="AS802" s="560">
        <v>0</v>
      </c>
      <c r="AT802" s="560">
        <v>1</v>
      </c>
      <c r="AU802" s="560">
        <v>0</v>
      </c>
      <c r="AV802" s="560">
        <v>0</v>
      </c>
      <c r="AW802" s="560">
        <v>0</v>
      </c>
      <c r="AX802" s="560">
        <v>0</v>
      </c>
      <c r="AY802" s="560">
        <v>0</v>
      </c>
      <c r="AZ802" s="560">
        <v>0</v>
      </c>
      <c r="BA802" s="560">
        <v>0</v>
      </c>
      <c r="BB802" s="560">
        <v>0</v>
      </c>
      <c r="BC802" s="560">
        <v>0</v>
      </c>
      <c r="BD802" s="560">
        <v>0</v>
      </c>
      <c r="BE802" s="560">
        <v>0</v>
      </c>
      <c r="BF802" s="560">
        <v>0</v>
      </c>
      <c r="BG802" s="560">
        <v>0</v>
      </c>
      <c r="BH802" s="560">
        <v>0</v>
      </c>
      <c r="BI802" s="560">
        <v>0</v>
      </c>
      <c r="BJ802" s="560">
        <v>0</v>
      </c>
      <c r="BK802" s="560">
        <v>0</v>
      </c>
      <c r="BL802" s="560">
        <v>0</v>
      </c>
      <c r="BM802" s="560">
        <v>0</v>
      </c>
      <c r="BN802" s="550" t="s">
        <v>4490</v>
      </c>
      <c r="BO802" s="551">
        <v>0</v>
      </c>
      <c r="BP802" s="519">
        <v>0</v>
      </c>
      <c r="BQ802" s="553">
        <v>0.25</v>
      </c>
      <c r="BR802" s="552">
        <v>0.25</v>
      </c>
      <c r="BS802" s="552">
        <v>0.25</v>
      </c>
      <c r="BT802" s="552">
        <v>0.25</v>
      </c>
      <c r="BU802" s="582">
        <v>0</v>
      </c>
      <c r="BV802" s="519">
        <v>0</v>
      </c>
      <c r="BW802" s="519">
        <v>0</v>
      </c>
      <c r="BX802" s="519">
        <v>0</v>
      </c>
      <c r="BY802" s="519">
        <v>0</v>
      </c>
      <c r="BZ802" s="519">
        <v>0</v>
      </c>
      <c r="CA802" s="519">
        <v>0</v>
      </c>
      <c r="CB802" s="519">
        <v>0</v>
      </c>
      <c r="CC802" s="519">
        <v>0</v>
      </c>
      <c r="CD802" s="519">
        <v>0</v>
      </c>
      <c r="CE802" s="519">
        <v>0</v>
      </c>
      <c r="CF802" s="519">
        <v>0</v>
      </c>
      <c r="CG802" s="519">
        <v>0</v>
      </c>
      <c r="CH802" s="519">
        <v>0</v>
      </c>
      <c r="CI802" s="519">
        <v>0</v>
      </c>
      <c r="CJ802" s="519">
        <v>0</v>
      </c>
      <c r="CK802" s="623">
        <f t="shared" si="12"/>
        <v>1</v>
      </c>
      <c r="CL802" s="554">
        <v>1</v>
      </c>
      <c r="CM802" s="554">
        <v>1</v>
      </c>
      <c r="CN802" s="554">
        <v>1</v>
      </c>
      <c r="CO802" s="524">
        <v>4</v>
      </c>
      <c r="CP802" s="726"/>
      <c r="CQ802" s="525" t="s">
        <v>4965</v>
      </c>
      <c r="CR802" s="584" t="s">
        <v>4965</v>
      </c>
      <c r="CS802" s="527" t="s">
        <v>4965</v>
      </c>
      <c r="CT802" s="527" t="s">
        <v>4965</v>
      </c>
      <c r="CU802" s="527" t="s">
        <v>4965</v>
      </c>
    </row>
    <row r="803" spans="1:99" s="199" customFormat="1" ht="12" customHeight="1" x14ac:dyDescent="0.2">
      <c r="A803" s="577" t="s">
        <v>1460</v>
      </c>
      <c r="B803" s="558" t="s">
        <v>4631</v>
      </c>
      <c r="C803" s="558" t="s">
        <v>1432</v>
      </c>
      <c r="D803" s="558" t="s">
        <v>1432</v>
      </c>
      <c r="E803" s="560" t="s">
        <v>3139</v>
      </c>
      <c r="F803" s="558" t="s">
        <v>3140</v>
      </c>
      <c r="G803" s="558" t="s">
        <v>271</v>
      </c>
      <c r="H803" s="558" t="s">
        <v>1458</v>
      </c>
      <c r="I803" s="558" t="s">
        <v>3728</v>
      </c>
      <c r="J803" s="558">
        <v>524091</v>
      </c>
      <c r="K803" s="558">
        <v>175022</v>
      </c>
      <c r="L803" s="512" t="s">
        <v>3088</v>
      </c>
      <c r="M803" s="562" t="s">
        <v>1432</v>
      </c>
      <c r="N803" s="562" t="s">
        <v>1432</v>
      </c>
      <c r="O803" s="558">
        <v>0</v>
      </c>
      <c r="P803" s="558">
        <v>5</v>
      </c>
      <c r="Q803" s="563">
        <v>5</v>
      </c>
      <c r="R803" s="558" t="s">
        <v>4632</v>
      </c>
      <c r="S803" s="558" t="s">
        <v>1389</v>
      </c>
      <c r="T803" s="562" t="s">
        <v>1380</v>
      </c>
      <c r="U803" s="561">
        <v>41725</v>
      </c>
      <c r="V803" s="561"/>
      <c r="W803" s="558" t="s">
        <v>1439</v>
      </c>
      <c r="X803" s="562" t="s">
        <v>1432</v>
      </c>
      <c r="Y803" s="558" t="s">
        <v>1442</v>
      </c>
      <c r="Z803" s="558" t="s">
        <v>3893</v>
      </c>
      <c r="AA803" s="558" t="s">
        <v>1444</v>
      </c>
      <c r="AB803" s="558" t="s">
        <v>4720</v>
      </c>
      <c r="AC803" s="576">
        <v>2.8000000000000001E-2</v>
      </c>
      <c r="AD803" s="578" t="s">
        <v>1432</v>
      </c>
      <c r="AE803" s="578"/>
      <c r="AF803" s="579"/>
      <c r="AG803" s="517" t="s">
        <v>3063</v>
      </c>
      <c r="AH803" s="560" t="s">
        <v>1445</v>
      </c>
      <c r="AI803" s="587"/>
      <c r="AJ803" s="560">
        <v>0</v>
      </c>
      <c r="AK803" s="560">
        <v>0</v>
      </c>
      <c r="AL803" s="560">
        <v>0</v>
      </c>
      <c r="AM803" s="560">
        <v>0</v>
      </c>
      <c r="AN803" s="560">
        <v>4</v>
      </c>
      <c r="AO803" s="560">
        <v>1</v>
      </c>
      <c r="AP803" s="560">
        <v>0</v>
      </c>
      <c r="AQ803" s="560">
        <v>0</v>
      </c>
      <c r="AR803" s="560">
        <v>0</v>
      </c>
      <c r="AS803" s="560">
        <v>0</v>
      </c>
      <c r="AT803" s="560">
        <v>0</v>
      </c>
      <c r="AU803" s="560">
        <v>4</v>
      </c>
      <c r="AV803" s="560">
        <v>1</v>
      </c>
      <c r="AW803" s="560">
        <v>0</v>
      </c>
      <c r="AX803" s="560">
        <v>0</v>
      </c>
      <c r="AY803" s="560">
        <v>0</v>
      </c>
      <c r="AZ803" s="560">
        <v>0</v>
      </c>
      <c r="BA803" s="560">
        <v>0</v>
      </c>
      <c r="BB803" s="560">
        <v>0</v>
      </c>
      <c r="BC803" s="560">
        <v>0</v>
      </c>
      <c r="BD803" s="560">
        <v>0</v>
      </c>
      <c r="BE803" s="560">
        <v>0</v>
      </c>
      <c r="BF803" s="560">
        <v>0</v>
      </c>
      <c r="BG803" s="560">
        <v>0</v>
      </c>
      <c r="BH803" s="560">
        <v>0</v>
      </c>
      <c r="BI803" s="560">
        <v>0</v>
      </c>
      <c r="BJ803" s="560">
        <v>0</v>
      </c>
      <c r="BK803" s="560">
        <v>0</v>
      </c>
      <c r="BL803" s="560">
        <v>0</v>
      </c>
      <c r="BM803" s="560">
        <v>0</v>
      </c>
      <c r="BN803" s="550" t="s">
        <v>4490</v>
      </c>
      <c r="BO803" s="551">
        <v>0</v>
      </c>
      <c r="BP803" s="519">
        <v>0</v>
      </c>
      <c r="BQ803" s="553">
        <v>1.25</v>
      </c>
      <c r="BR803" s="552">
        <v>1.25</v>
      </c>
      <c r="BS803" s="552">
        <v>1.25</v>
      </c>
      <c r="BT803" s="552">
        <v>1.25</v>
      </c>
      <c r="BU803" s="529">
        <v>0</v>
      </c>
      <c r="BV803" s="519">
        <v>0</v>
      </c>
      <c r="BW803" s="519">
        <v>0</v>
      </c>
      <c r="BX803" s="519">
        <v>0</v>
      </c>
      <c r="BY803" s="519">
        <v>0</v>
      </c>
      <c r="BZ803" s="519">
        <v>0</v>
      </c>
      <c r="CA803" s="519">
        <v>0</v>
      </c>
      <c r="CB803" s="519">
        <v>0</v>
      </c>
      <c r="CC803" s="519">
        <v>0</v>
      </c>
      <c r="CD803" s="519">
        <v>0</v>
      </c>
      <c r="CE803" s="519">
        <v>0</v>
      </c>
      <c r="CF803" s="519">
        <v>0</v>
      </c>
      <c r="CG803" s="519">
        <v>0</v>
      </c>
      <c r="CH803" s="519">
        <v>0</v>
      </c>
      <c r="CI803" s="519">
        <v>0</v>
      </c>
      <c r="CJ803" s="519">
        <v>0</v>
      </c>
      <c r="CK803" s="623">
        <f t="shared" si="12"/>
        <v>5</v>
      </c>
      <c r="CL803" s="554">
        <v>5</v>
      </c>
      <c r="CM803" s="554">
        <v>5</v>
      </c>
      <c r="CN803" s="554">
        <v>5</v>
      </c>
      <c r="CO803" s="524">
        <v>9</v>
      </c>
      <c r="CP803" s="726"/>
      <c r="CQ803" s="530" t="s">
        <v>1942</v>
      </c>
      <c r="CR803" s="584" t="s">
        <v>4965</v>
      </c>
      <c r="CS803" s="527" t="s">
        <v>4965</v>
      </c>
      <c r="CT803" s="527" t="s">
        <v>4965</v>
      </c>
      <c r="CU803" s="527" t="s">
        <v>4965</v>
      </c>
    </row>
    <row r="804" spans="1:99" s="199" customFormat="1" ht="12" customHeight="1" x14ac:dyDescent="0.2">
      <c r="A804" s="577" t="s">
        <v>1460</v>
      </c>
      <c r="B804" s="558" t="s">
        <v>4634</v>
      </c>
      <c r="C804" s="558" t="s">
        <v>1432</v>
      </c>
      <c r="D804" s="558" t="s">
        <v>1432</v>
      </c>
      <c r="E804" s="560" t="s">
        <v>4635</v>
      </c>
      <c r="F804" s="558" t="s">
        <v>4636</v>
      </c>
      <c r="G804" s="558" t="s">
        <v>5046</v>
      </c>
      <c r="H804" s="558" t="s">
        <v>1435</v>
      </c>
      <c r="I804" s="558" t="s">
        <v>5047</v>
      </c>
      <c r="J804" s="558">
        <v>528298</v>
      </c>
      <c r="K804" s="558">
        <v>172753</v>
      </c>
      <c r="L804" s="512" t="s">
        <v>3077</v>
      </c>
      <c r="M804" s="562" t="s">
        <v>1432</v>
      </c>
      <c r="N804" s="562" t="s">
        <v>1432</v>
      </c>
      <c r="O804" s="558">
        <v>0</v>
      </c>
      <c r="P804" s="558">
        <v>2</v>
      </c>
      <c r="Q804" s="563">
        <v>2</v>
      </c>
      <c r="R804" s="558" t="s">
        <v>4043</v>
      </c>
      <c r="S804" s="558" t="s">
        <v>1154</v>
      </c>
      <c r="T804" s="562" t="s">
        <v>182</v>
      </c>
      <c r="U804" s="561">
        <v>41817</v>
      </c>
      <c r="V804" s="561" t="s">
        <v>1938</v>
      </c>
      <c r="W804" s="558" t="s">
        <v>1439</v>
      </c>
      <c r="X804" s="562" t="s">
        <v>1432</v>
      </c>
      <c r="Y804" s="558" t="s">
        <v>1442</v>
      </c>
      <c r="Z804" s="558" t="s">
        <v>1443</v>
      </c>
      <c r="AA804" s="558" t="s">
        <v>1443</v>
      </c>
      <c r="AB804" s="558" t="s">
        <v>1444</v>
      </c>
      <c r="AC804" s="576">
        <v>1.4999999999999999E-2</v>
      </c>
      <c r="AD804" s="578" t="s">
        <v>1432</v>
      </c>
      <c r="AE804" s="578"/>
      <c r="AF804" s="579"/>
      <c r="AG804" s="517" t="s">
        <v>628</v>
      </c>
      <c r="AH804" s="560" t="s">
        <v>3904</v>
      </c>
      <c r="AI804" s="560">
        <v>0</v>
      </c>
      <c r="AJ804" s="560">
        <v>0</v>
      </c>
      <c r="AK804" s="560">
        <v>2</v>
      </c>
      <c r="AL804" s="560">
        <v>0</v>
      </c>
      <c r="AM804" s="560">
        <v>0</v>
      </c>
      <c r="AN804" s="560">
        <v>2</v>
      </c>
      <c r="AO804" s="560">
        <v>0</v>
      </c>
      <c r="AP804" s="560">
        <v>0</v>
      </c>
      <c r="AQ804" s="560">
        <v>0</v>
      </c>
      <c r="AR804" s="560">
        <v>0</v>
      </c>
      <c r="AS804" s="560">
        <v>0</v>
      </c>
      <c r="AT804" s="560">
        <v>0</v>
      </c>
      <c r="AU804" s="560">
        <v>2</v>
      </c>
      <c r="AV804" s="560">
        <v>0</v>
      </c>
      <c r="AW804" s="560">
        <v>0</v>
      </c>
      <c r="AX804" s="560">
        <v>0</v>
      </c>
      <c r="AY804" s="560">
        <v>0</v>
      </c>
      <c r="AZ804" s="560">
        <v>0</v>
      </c>
      <c r="BA804" s="560">
        <v>0</v>
      </c>
      <c r="BB804" s="560">
        <v>0</v>
      </c>
      <c r="BC804" s="560">
        <v>0</v>
      </c>
      <c r="BD804" s="560">
        <v>0</v>
      </c>
      <c r="BE804" s="560">
        <v>0</v>
      </c>
      <c r="BF804" s="560">
        <v>0</v>
      </c>
      <c r="BG804" s="560">
        <v>0</v>
      </c>
      <c r="BH804" s="560">
        <v>0</v>
      </c>
      <c r="BI804" s="560">
        <v>0</v>
      </c>
      <c r="BJ804" s="560">
        <v>0</v>
      </c>
      <c r="BK804" s="560">
        <v>0</v>
      </c>
      <c r="BL804" s="560">
        <v>0</v>
      </c>
      <c r="BM804" s="560">
        <v>0</v>
      </c>
      <c r="BN804" s="550" t="s">
        <v>4491</v>
      </c>
      <c r="BO804" s="551">
        <v>0</v>
      </c>
      <c r="BP804" s="519">
        <v>0</v>
      </c>
      <c r="BQ804" s="528">
        <v>0</v>
      </c>
      <c r="BR804" s="552">
        <v>2</v>
      </c>
      <c r="BS804" s="519">
        <v>0</v>
      </c>
      <c r="BT804" s="519">
        <v>0</v>
      </c>
      <c r="BU804" s="519">
        <v>0</v>
      </c>
      <c r="BV804" s="528">
        <v>0</v>
      </c>
      <c r="BW804" s="519">
        <v>0</v>
      </c>
      <c r="BX804" s="519">
        <v>0</v>
      </c>
      <c r="BY804" s="519">
        <v>0</v>
      </c>
      <c r="BZ804" s="519">
        <v>0</v>
      </c>
      <c r="CA804" s="519">
        <v>0</v>
      </c>
      <c r="CB804" s="519">
        <v>0</v>
      </c>
      <c r="CC804" s="519">
        <v>0</v>
      </c>
      <c r="CD804" s="519">
        <v>0</v>
      </c>
      <c r="CE804" s="519">
        <v>0</v>
      </c>
      <c r="CF804" s="519">
        <v>0</v>
      </c>
      <c r="CG804" s="519">
        <v>0</v>
      </c>
      <c r="CH804" s="519">
        <v>0</v>
      </c>
      <c r="CI804" s="519">
        <v>0</v>
      </c>
      <c r="CJ804" s="519">
        <v>0</v>
      </c>
      <c r="CK804" s="623">
        <f t="shared" si="12"/>
        <v>2</v>
      </c>
      <c r="CL804" s="554">
        <v>2</v>
      </c>
      <c r="CM804" s="554">
        <v>2</v>
      </c>
      <c r="CN804" s="554">
        <v>2</v>
      </c>
      <c r="CO804" s="524">
        <v>4</v>
      </c>
      <c r="CP804" s="524" t="s">
        <v>1938</v>
      </c>
      <c r="CQ804" s="525" t="s">
        <v>4965</v>
      </c>
      <c r="CR804" s="584" t="s">
        <v>4965</v>
      </c>
      <c r="CS804" s="527" t="s">
        <v>4965</v>
      </c>
      <c r="CT804" s="527" t="s">
        <v>4965</v>
      </c>
      <c r="CU804" s="527" t="s">
        <v>4965</v>
      </c>
    </row>
    <row r="805" spans="1:99" s="71" customFormat="1" ht="12" customHeight="1" x14ac:dyDescent="0.2">
      <c r="A805" s="577" t="s">
        <v>1460</v>
      </c>
      <c r="B805" s="558" t="s">
        <v>4634</v>
      </c>
      <c r="C805" s="558" t="s">
        <v>1432</v>
      </c>
      <c r="D805" s="558" t="s">
        <v>1432</v>
      </c>
      <c r="E805" s="560" t="s">
        <v>4635</v>
      </c>
      <c r="F805" s="558" t="s">
        <v>4636</v>
      </c>
      <c r="G805" s="558" t="s">
        <v>5046</v>
      </c>
      <c r="H805" s="558" t="s">
        <v>1435</v>
      </c>
      <c r="I805" s="558" t="s">
        <v>5047</v>
      </c>
      <c r="J805" s="558">
        <v>528298</v>
      </c>
      <c r="K805" s="558">
        <v>172753</v>
      </c>
      <c r="L805" s="512" t="s">
        <v>3077</v>
      </c>
      <c r="M805" s="562" t="s">
        <v>1432</v>
      </c>
      <c r="N805" s="562" t="s">
        <v>1432</v>
      </c>
      <c r="O805" s="558">
        <v>0</v>
      </c>
      <c r="P805" s="558">
        <v>9</v>
      </c>
      <c r="Q805" s="563">
        <v>9</v>
      </c>
      <c r="R805" s="558" t="s">
        <v>4043</v>
      </c>
      <c r="S805" s="558" t="s">
        <v>1154</v>
      </c>
      <c r="T805" s="562" t="s">
        <v>182</v>
      </c>
      <c r="U805" s="561">
        <v>41817</v>
      </c>
      <c r="V805" s="561" t="s">
        <v>1938</v>
      </c>
      <c r="W805" s="558" t="s">
        <v>1439</v>
      </c>
      <c r="X805" s="562" t="s">
        <v>1432</v>
      </c>
      <c r="Y805" s="558" t="s">
        <v>1442</v>
      </c>
      <c r="Z805" s="558" t="s">
        <v>1443</v>
      </c>
      <c r="AA805" s="558" t="s">
        <v>1443</v>
      </c>
      <c r="AB805" s="558" t="s">
        <v>1444</v>
      </c>
      <c r="AC805" s="576">
        <v>1.4999999999999999E-2</v>
      </c>
      <c r="AD805" s="578" t="s">
        <v>1432</v>
      </c>
      <c r="AE805" s="578"/>
      <c r="AF805" s="579"/>
      <c r="AG805" s="517" t="s">
        <v>1931</v>
      </c>
      <c r="AH805" s="560" t="s">
        <v>3905</v>
      </c>
      <c r="AI805" s="560">
        <v>0</v>
      </c>
      <c r="AJ805" s="560">
        <v>1</v>
      </c>
      <c r="AK805" s="560">
        <v>9</v>
      </c>
      <c r="AL805" s="560">
        <v>0</v>
      </c>
      <c r="AM805" s="560">
        <v>1</v>
      </c>
      <c r="AN805" s="560">
        <v>7</v>
      </c>
      <c r="AO805" s="560">
        <v>1</v>
      </c>
      <c r="AP805" s="560">
        <v>0</v>
      </c>
      <c r="AQ805" s="560">
        <v>0</v>
      </c>
      <c r="AR805" s="560">
        <v>0</v>
      </c>
      <c r="AS805" s="560">
        <v>0</v>
      </c>
      <c r="AT805" s="560">
        <v>1</v>
      </c>
      <c r="AU805" s="560">
        <v>7</v>
      </c>
      <c r="AV805" s="560">
        <v>1</v>
      </c>
      <c r="AW805" s="560">
        <v>0</v>
      </c>
      <c r="AX805" s="560">
        <v>0</v>
      </c>
      <c r="AY805" s="560">
        <v>0</v>
      </c>
      <c r="AZ805" s="560">
        <v>0</v>
      </c>
      <c r="BA805" s="560">
        <v>0</v>
      </c>
      <c r="BB805" s="560">
        <v>0</v>
      </c>
      <c r="BC805" s="560">
        <v>0</v>
      </c>
      <c r="BD805" s="560">
        <v>0</v>
      </c>
      <c r="BE805" s="560">
        <v>0</v>
      </c>
      <c r="BF805" s="560">
        <v>0</v>
      </c>
      <c r="BG805" s="560">
        <v>0</v>
      </c>
      <c r="BH805" s="560">
        <v>0</v>
      </c>
      <c r="BI805" s="560">
        <v>0</v>
      </c>
      <c r="BJ805" s="560">
        <v>0</v>
      </c>
      <c r="BK805" s="560">
        <v>0</v>
      </c>
      <c r="BL805" s="560">
        <v>0</v>
      </c>
      <c r="BM805" s="560">
        <v>0</v>
      </c>
      <c r="BN805" s="550" t="s">
        <v>4491</v>
      </c>
      <c r="BO805" s="551">
        <v>0</v>
      </c>
      <c r="BP805" s="519">
        <v>0</v>
      </c>
      <c r="BQ805" s="528">
        <v>0</v>
      </c>
      <c r="BR805" s="552">
        <v>9</v>
      </c>
      <c r="BS805" s="519">
        <v>0</v>
      </c>
      <c r="BT805" s="519">
        <v>0</v>
      </c>
      <c r="BU805" s="519">
        <v>0</v>
      </c>
      <c r="BV805" s="528">
        <v>0</v>
      </c>
      <c r="BW805" s="519">
        <v>0</v>
      </c>
      <c r="BX805" s="519">
        <v>0</v>
      </c>
      <c r="BY805" s="519">
        <v>0</v>
      </c>
      <c r="BZ805" s="519">
        <v>0</v>
      </c>
      <c r="CA805" s="519">
        <v>0</v>
      </c>
      <c r="CB805" s="519">
        <v>0</v>
      </c>
      <c r="CC805" s="519">
        <v>0</v>
      </c>
      <c r="CD805" s="519">
        <v>0</v>
      </c>
      <c r="CE805" s="519">
        <v>0</v>
      </c>
      <c r="CF805" s="519">
        <v>0</v>
      </c>
      <c r="CG805" s="519">
        <v>0</v>
      </c>
      <c r="CH805" s="519">
        <v>0</v>
      </c>
      <c r="CI805" s="519">
        <v>0</v>
      </c>
      <c r="CJ805" s="519">
        <v>0</v>
      </c>
      <c r="CK805" s="623">
        <f t="shared" si="12"/>
        <v>9</v>
      </c>
      <c r="CL805" s="554">
        <v>9</v>
      </c>
      <c r="CM805" s="554">
        <v>9</v>
      </c>
      <c r="CN805" s="554">
        <v>9</v>
      </c>
      <c r="CO805" s="524">
        <v>5</v>
      </c>
      <c r="CP805" s="524" t="s">
        <v>1938</v>
      </c>
      <c r="CQ805" s="525" t="s">
        <v>4965</v>
      </c>
      <c r="CR805" s="584" t="s">
        <v>4965</v>
      </c>
      <c r="CS805" s="527" t="s">
        <v>4965</v>
      </c>
      <c r="CT805" s="527" t="s">
        <v>4965</v>
      </c>
      <c r="CU805" s="527" t="s">
        <v>4965</v>
      </c>
    </row>
    <row r="806" spans="1:99" s="199" customFormat="1" ht="12" customHeight="1" x14ac:dyDescent="0.2">
      <c r="A806" s="577" t="s">
        <v>1460</v>
      </c>
      <c r="B806" s="558" t="s">
        <v>4634</v>
      </c>
      <c r="C806" s="558" t="s">
        <v>1432</v>
      </c>
      <c r="D806" s="558" t="s">
        <v>1432</v>
      </c>
      <c r="E806" s="560" t="s">
        <v>4635</v>
      </c>
      <c r="F806" s="558" t="s">
        <v>4636</v>
      </c>
      <c r="G806" s="558" t="s">
        <v>5046</v>
      </c>
      <c r="H806" s="558" t="s">
        <v>1435</v>
      </c>
      <c r="I806" s="558" t="s">
        <v>5047</v>
      </c>
      <c r="J806" s="558">
        <v>528298</v>
      </c>
      <c r="K806" s="558">
        <v>172753</v>
      </c>
      <c r="L806" s="512" t="s">
        <v>3077</v>
      </c>
      <c r="M806" s="562" t="s">
        <v>1432</v>
      </c>
      <c r="N806" s="562" t="s">
        <v>1432</v>
      </c>
      <c r="O806" s="558">
        <v>0</v>
      </c>
      <c r="P806" s="558">
        <v>41</v>
      </c>
      <c r="Q806" s="563">
        <v>41</v>
      </c>
      <c r="R806" s="558" t="s">
        <v>4043</v>
      </c>
      <c r="S806" s="558" t="s">
        <v>1154</v>
      </c>
      <c r="T806" s="562" t="s">
        <v>182</v>
      </c>
      <c r="U806" s="561">
        <v>41817</v>
      </c>
      <c r="V806" s="561" t="s">
        <v>1938</v>
      </c>
      <c r="W806" s="558" t="s">
        <v>1439</v>
      </c>
      <c r="X806" s="562" t="s">
        <v>1432</v>
      </c>
      <c r="Y806" s="558" t="s">
        <v>1442</v>
      </c>
      <c r="Z806" s="558" t="s">
        <v>1443</v>
      </c>
      <c r="AA806" s="558" t="s">
        <v>1443</v>
      </c>
      <c r="AB806" s="558" t="s">
        <v>1444</v>
      </c>
      <c r="AC806" s="576">
        <v>8.5000000000000006E-2</v>
      </c>
      <c r="AD806" s="578" t="s">
        <v>1432</v>
      </c>
      <c r="AE806" s="578"/>
      <c r="AF806" s="579"/>
      <c r="AG806" s="517" t="s">
        <v>3063</v>
      </c>
      <c r="AH806" s="560" t="s">
        <v>1445</v>
      </c>
      <c r="AI806" s="560">
        <v>0</v>
      </c>
      <c r="AJ806" s="560">
        <v>4</v>
      </c>
      <c r="AK806" s="560">
        <v>32</v>
      </c>
      <c r="AL806" s="560">
        <v>0</v>
      </c>
      <c r="AM806" s="560">
        <v>7</v>
      </c>
      <c r="AN806" s="560">
        <v>32</v>
      </c>
      <c r="AO806" s="560">
        <v>2</v>
      </c>
      <c r="AP806" s="560">
        <v>0</v>
      </c>
      <c r="AQ806" s="560">
        <v>0</v>
      </c>
      <c r="AR806" s="560">
        <v>0</v>
      </c>
      <c r="AS806" s="560">
        <v>0</v>
      </c>
      <c r="AT806" s="560">
        <v>7</v>
      </c>
      <c r="AU806" s="560">
        <v>32</v>
      </c>
      <c r="AV806" s="560">
        <v>2</v>
      </c>
      <c r="AW806" s="560">
        <v>0</v>
      </c>
      <c r="AX806" s="560">
        <v>0</v>
      </c>
      <c r="AY806" s="560">
        <v>0</v>
      </c>
      <c r="AZ806" s="560">
        <v>0</v>
      </c>
      <c r="BA806" s="560">
        <v>0</v>
      </c>
      <c r="BB806" s="560">
        <v>0</v>
      </c>
      <c r="BC806" s="560">
        <v>0</v>
      </c>
      <c r="BD806" s="560">
        <v>0</v>
      </c>
      <c r="BE806" s="560">
        <v>0</v>
      </c>
      <c r="BF806" s="560">
        <v>0</v>
      </c>
      <c r="BG806" s="560">
        <v>0</v>
      </c>
      <c r="BH806" s="560">
        <v>0</v>
      </c>
      <c r="BI806" s="560">
        <v>0</v>
      </c>
      <c r="BJ806" s="560">
        <v>0</v>
      </c>
      <c r="BK806" s="560">
        <v>0</v>
      </c>
      <c r="BL806" s="560">
        <v>0</v>
      </c>
      <c r="BM806" s="560">
        <v>0</v>
      </c>
      <c r="BN806" s="550" t="s">
        <v>4491</v>
      </c>
      <c r="BO806" s="551">
        <v>0</v>
      </c>
      <c r="BP806" s="519">
        <v>0</v>
      </c>
      <c r="BQ806" s="528">
        <v>0</v>
      </c>
      <c r="BR806" s="552">
        <v>41</v>
      </c>
      <c r="BS806" s="519">
        <v>0</v>
      </c>
      <c r="BT806" s="519">
        <v>0</v>
      </c>
      <c r="BU806" s="519">
        <v>0</v>
      </c>
      <c r="BV806" s="528">
        <v>0</v>
      </c>
      <c r="BW806" s="519">
        <v>0</v>
      </c>
      <c r="BX806" s="519">
        <v>0</v>
      </c>
      <c r="BY806" s="519">
        <v>0</v>
      </c>
      <c r="BZ806" s="519">
        <v>0</v>
      </c>
      <c r="CA806" s="519">
        <v>0</v>
      </c>
      <c r="CB806" s="519">
        <v>0</v>
      </c>
      <c r="CC806" s="519">
        <v>0</v>
      </c>
      <c r="CD806" s="519">
        <v>0</v>
      </c>
      <c r="CE806" s="519">
        <v>0</v>
      </c>
      <c r="CF806" s="519">
        <v>0</v>
      </c>
      <c r="CG806" s="519">
        <v>0</v>
      </c>
      <c r="CH806" s="519">
        <v>0</v>
      </c>
      <c r="CI806" s="519">
        <v>0</v>
      </c>
      <c r="CJ806" s="519">
        <v>0</v>
      </c>
      <c r="CK806" s="623">
        <f t="shared" si="12"/>
        <v>41</v>
      </c>
      <c r="CL806" s="554">
        <v>41</v>
      </c>
      <c r="CM806" s="554">
        <v>41</v>
      </c>
      <c r="CN806" s="554">
        <v>41</v>
      </c>
      <c r="CO806" s="524">
        <v>5</v>
      </c>
      <c r="CP806" s="524" t="s">
        <v>1938</v>
      </c>
      <c r="CQ806" s="525" t="s">
        <v>4965</v>
      </c>
      <c r="CR806" s="584" t="s">
        <v>4965</v>
      </c>
      <c r="CS806" s="527" t="s">
        <v>4965</v>
      </c>
      <c r="CT806" s="527" t="s">
        <v>4965</v>
      </c>
      <c r="CU806" s="527" t="s">
        <v>4965</v>
      </c>
    </row>
    <row r="807" spans="1:99" s="71" customFormat="1" ht="12" customHeight="1" x14ac:dyDescent="0.2">
      <c r="A807" s="577" t="s">
        <v>1460</v>
      </c>
      <c r="B807" s="558" t="s">
        <v>4044</v>
      </c>
      <c r="C807" s="558" t="s">
        <v>1432</v>
      </c>
      <c r="D807" s="558" t="s">
        <v>1432</v>
      </c>
      <c r="E807" s="560" t="s">
        <v>1432</v>
      </c>
      <c r="F807" s="558" t="s">
        <v>4045</v>
      </c>
      <c r="G807" s="558" t="s">
        <v>4046</v>
      </c>
      <c r="H807" s="558" t="s">
        <v>1885</v>
      </c>
      <c r="I807" s="558" t="s">
        <v>4047</v>
      </c>
      <c r="J807" s="558">
        <v>525700</v>
      </c>
      <c r="K807" s="558">
        <v>173659</v>
      </c>
      <c r="L807" s="512" t="s">
        <v>3078</v>
      </c>
      <c r="M807" s="562" t="s">
        <v>1432</v>
      </c>
      <c r="N807" s="562" t="s">
        <v>1432</v>
      </c>
      <c r="O807" s="558">
        <v>0</v>
      </c>
      <c r="P807" s="558">
        <v>1</v>
      </c>
      <c r="Q807" s="563">
        <v>1</v>
      </c>
      <c r="R807" s="558" t="s">
        <v>4048</v>
      </c>
      <c r="S807" s="558" t="s">
        <v>1438</v>
      </c>
      <c r="T807" s="562" t="s">
        <v>2507</v>
      </c>
      <c r="U807" s="561">
        <v>41810</v>
      </c>
      <c r="V807" s="561" t="s">
        <v>1938</v>
      </c>
      <c r="W807" s="558" t="s">
        <v>1439</v>
      </c>
      <c r="X807" s="562" t="s">
        <v>1432</v>
      </c>
      <c r="Y807" s="558" t="s">
        <v>1442</v>
      </c>
      <c r="Z807" s="558" t="s">
        <v>1443</v>
      </c>
      <c r="AA807" s="558" t="s">
        <v>1444</v>
      </c>
      <c r="AB807" s="558" t="s">
        <v>2713</v>
      </c>
      <c r="AC807" s="576">
        <v>1.7000000000000001E-2</v>
      </c>
      <c r="AD807" s="578" t="s">
        <v>1432</v>
      </c>
      <c r="AE807" s="578"/>
      <c r="AF807" s="579"/>
      <c r="AG807" s="517" t="s">
        <v>3063</v>
      </c>
      <c r="AH807" s="560" t="s">
        <v>1445</v>
      </c>
      <c r="AI807" s="560">
        <v>0</v>
      </c>
      <c r="AJ807" s="560">
        <v>0</v>
      </c>
      <c r="AK807" s="560">
        <v>0</v>
      </c>
      <c r="AL807" s="560">
        <v>0</v>
      </c>
      <c r="AM807" s="560">
        <v>0</v>
      </c>
      <c r="AN807" s="560">
        <v>0</v>
      </c>
      <c r="AO807" s="560">
        <v>1</v>
      </c>
      <c r="AP807" s="560">
        <v>0</v>
      </c>
      <c r="AQ807" s="560">
        <v>0</v>
      </c>
      <c r="AR807" s="560">
        <v>0</v>
      </c>
      <c r="AS807" s="560">
        <v>0</v>
      </c>
      <c r="AT807" s="560">
        <v>0</v>
      </c>
      <c r="AU807" s="560">
        <v>0</v>
      </c>
      <c r="AV807" s="560">
        <v>0</v>
      </c>
      <c r="AW807" s="560">
        <v>0</v>
      </c>
      <c r="AX807" s="560">
        <v>0</v>
      </c>
      <c r="AY807" s="560">
        <v>0</v>
      </c>
      <c r="AZ807" s="560">
        <v>0</v>
      </c>
      <c r="BA807" s="560">
        <v>0</v>
      </c>
      <c r="BB807" s="560">
        <v>0</v>
      </c>
      <c r="BC807" s="560">
        <v>1</v>
      </c>
      <c r="BD807" s="560">
        <v>0</v>
      </c>
      <c r="BE807" s="560">
        <v>0</v>
      </c>
      <c r="BF807" s="560">
        <v>0</v>
      </c>
      <c r="BG807" s="560">
        <v>0</v>
      </c>
      <c r="BH807" s="560">
        <v>0</v>
      </c>
      <c r="BI807" s="560">
        <v>0</v>
      </c>
      <c r="BJ807" s="560">
        <v>0</v>
      </c>
      <c r="BK807" s="560">
        <v>0</v>
      </c>
      <c r="BL807" s="560">
        <v>0</v>
      </c>
      <c r="BM807" s="560">
        <v>0</v>
      </c>
      <c r="BN807" s="550" t="s">
        <v>4490</v>
      </c>
      <c r="BO807" s="551">
        <v>0</v>
      </c>
      <c r="BP807" s="519">
        <v>0</v>
      </c>
      <c r="BQ807" s="553">
        <v>0.25</v>
      </c>
      <c r="BR807" s="552">
        <v>0.25</v>
      </c>
      <c r="BS807" s="552">
        <v>0.25</v>
      </c>
      <c r="BT807" s="552">
        <v>0.25</v>
      </c>
      <c r="BU807" s="519">
        <v>0</v>
      </c>
      <c r="BV807" s="528">
        <v>0</v>
      </c>
      <c r="BW807" s="519">
        <v>0</v>
      </c>
      <c r="BX807" s="519">
        <v>0</v>
      </c>
      <c r="BY807" s="519">
        <v>0</v>
      </c>
      <c r="BZ807" s="519">
        <v>0</v>
      </c>
      <c r="CA807" s="519">
        <v>0</v>
      </c>
      <c r="CB807" s="519">
        <v>0</v>
      </c>
      <c r="CC807" s="519">
        <v>0</v>
      </c>
      <c r="CD807" s="519">
        <v>0</v>
      </c>
      <c r="CE807" s="519">
        <v>0</v>
      </c>
      <c r="CF807" s="519">
        <v>0</v>
      </c>
      <c r="CG807" s="519">
        <v>0</v>
      </c>
      <c r="CH807" s="519">
        <v>0</v>
      </c>
      <c r="CI807" s="519">
        <v>0</v>
      </c>
      <c r="CJ807" s="519">
        <v>0</v>
      </c>
      <c r="CK807" s="623">
        <f t="shared" si="12"/>
        <v>1</v>
      </c>
      <c r="CL807" s="554">
        <v>1</v>
      </c>
      <c r="CM807" s="554">
        <v>1</v>
      </c>
      <c r="CN807" s="554">
        <v>1</v>
      </c>
      <c r="CO807" s="524">
        <v>4</v>
      </c>
      <c r="CP807" s="726"/>
      <c r="CQ807" s="525" t="s">
        <v>4965</v>
      </c>
      <c r="CR807" s="584" t="s">
        <v>4965</v>
      </c>
      <c r="CS807" s="527" t="s">
        <v>4965</v>
      </c>
      <c r="CT807" s="527" t="s">
        <v>4965</v>
      </c>
      <c r="CU807" s="531" t="s">
        <v>1938</v>
      </c>
    </row>
    <row r="808" spans="1:99" s="199" customFormat="1" ht="12" customHeight="1" x14ac:dyDescent="0.2">
      <c r="A808" s="577" t="s">
        <v>1460</v>
      </c>
      <c r="B808" s="558" t="s">
        <v>4049</v>
      </c>
      <c r="C808" s="558" t="s">
        <v>1432</v>
      </c>
      <c r="D808" s="558" t="s">
        <v>1432</v>
      </c>
      <c r="E808" s="560" t="s">
        <v>4050</v>
      </c>
      <c r="F808" s="558" t="s">
        <v>4580</v>
      </c>
      <c r="G808" s="558" t="s">
        <v>1468</v>
      </c>
      <c r="H808" s="558" t="s">
        <v>2717</v>
      </c>
      <c r="I808" s="558" t="s">
        <v>4051</v>
      </c>
      <c r="J808" s="558">
        <v>526329</v>
      </c>
      <c r="K808" s="558">
        <v>175625</v>
      </c>
      <c r="L808" s="512" t="s">
        <v>4766</v>
      </c>
      <c r="M808" s="562" t="s">
        <v>1432</v>
      </c>
      <c r="N808" s="562" t="s">
        <v>1432</v>
      </c>
      <c r="O808" s="558">
        <v>0</v>
      </c>
      <c r="P808" s="558">
        <v>11</v>
      </c>
      <c r="Q808" s="563">
        <v>11</v>
      </c>
      <c r="R808" s="558" t="s">
        <v>4052</v>
      </c>
      <c r="S808" s="558" t="s">
        <v>3187</v>
      </c>
      <c r="T808" s="562" t="s">
        <v>2507</v>
      </c>
      <c r="U808" s="561">
        <v>41737</v>
      </c>
      <c r="V808" s="561" t="s">
        <v>1938</v>
      </c>
      <c r="W808" s="558" t="s">
        <v>1439</v>
      </c>
      <c r="X808" s="562" t="s">
        <v>1432</v>
      </c>
      <c r="Y808" s="558" t="s">
        <v>1442</v>
      </c>
      <c r="Z808" s="558" t="s">
        <v>3893</v>
      </c>
      <c r="AA808" s="558" t="s">
        <v>1444</v>
      </c>
      <c r="AB808" s="558" t="s">
        <v>4720</v>
      </c>
      <c r="AC808" s="576">
        <v>0.04</v>
      </c>
      <c r="AD808" s="578" t="s">
        <v>1432</v>
      </c>
      <c r="AE808" s="578"/>
      <c r="AF808" s="579"/>
      <c r="AG808" s="517" t="s">
        <v>3063</v>
      </c>
      <c r="AH808" s="560" t="s">
        <v>1445</v>
      </c>
      <c r="AI808" s="560">
        <v>0</v>
      </c>
      <c r="AJ808" s="560">
        <v>0</v>
      </c>
      <c r="AK808" s="560">
        <v>0</v>
      </c>
      <c r="AL808" s="560">
        <v>0</v>
      </c>
      <c r="AM808" s="560">
        <v>6</v>
      </c>
      <c r="AN808" s="560">
        <v>5</v>
      </c>
      <c r="AO808" s="560">
        <v>0</v>
      </c>
      <c r="AP808" s="560">
        <v>0</v>
      </c>
      <c r="AQ808" s="560">
        <v>0</v>
      </c>
      <c r="AR808" s="560">
        <v>0</v>
      </c>
      <c r="AS808" s="560">
        <v>0</v>
      </c>
      <c r="AT808" s="560">
        <v>6</v>
      </c>
      <c r="AU808" s="560">
        <v>5</v>
      </c>
      <c r="AV808" s="560">
        <v>0</v>
      </c>
      <c r="AW808" s="560">
        <v>0</v>
      </c>
      <c r="AX808" s="560">
        <v>0</v>
      </c>
      <c r="AY808" s="560">
        <v>0</v>
      </c>
      <c r="AZ808" s="560">
        <v>0</v>
      </c>
      <c r="BA808" s="560">
        <v>0</v>
      </c>
      <c r="BB808" s="560">
        <v>0</v>
      </c>
      <c r="BC808" s="560">
        <v>0</v>
      </c>
      <c r="BD808" s="560">
        <v>0</v>
      </c>
      <c r="BE808" s="560">
        <v>0</v>
      </c>
      <c r="BF808" s="560">
        <v>0</v>
      </c>
      <c r="BG808" s="560">
        <v>0</v>
      </c>
      <c r="BH808" s="560">
        <v>0</v>
      </c>
      <c r="BI808" s="560">
        <v>0</v>
      </c>
      <c r="BJ808" s="560">
        <v>0</v>
      </c>
      <c r="BK808" s="560">
        <v>0</v>
      </c>
      <c r="BL808" s="560">
        <v>0</v>
      </c>
      <c r="BM808" s="560">
        <v>0</v>
      </c>
      <c r="BN808" s="550" t="s">
        <v>4490</v>
      </c>
      <c r="BO808" s="551">
        <v>0</v>
      </c>
      <c r="BP808" s="519">
        <v>0</v>
      </c>
      <c r="BQ808" s="553">
        <v>2.75</v>
      </c>
      <c r="BR808" s="552">
        <v>2.75</v>
      </c>
      <c r="BS808" s="552">
        <v>2.75</v>
      </c>
      <c r="BT808" s="552">
        <v>2.75</v>
      </c>
      <c r="BU808" s="519">
        <v>0</v>
      </c>
      <c r="BV808" s="528">
        <v>0</v>
      </c>
      <c r="BW808" s="519">
        <v>0</v>
      </c>
      <c r="BX808" s="519">
        <v>0</v>
      </c>
      <c r="BY808" s="519">
        <v>0</v>
      </c>
      <c r="BZ808" s="519">
        <v>0</v>
      </c>
      <c r="CA808" s="519">
        <v>0</v>
      </c>
      <c r="CB808" s="519">
        <v>0</v>
      </c>
      <c r="CC808" s="519">
        <v>0</v>
      </c>
      <c r="CD808" s="519">
        <v>0</v>
      </c>
      <c r="CE808" s="519">
        <v>0</v>
      </c>
      <c r="CF808" s="519">
        <v>0</v>
      </c>
      <c r="CG808" s="519">
        <v>0</v>
      </c>
      <c r="CH808" s="519">
        <v>0</v>
      </c>
      <c r="CI808" s="519">
        <v>0</v>
      </c>
      <c r="CJ808" s="519">
        <v>0</v>
      </c>
      <c r="CK808" s="623">
        <f t="shared" si="12"/>
        <v>11</v>
      </c>
      <c r="CL808" s="554">
        <v>11</v>
      </c>
      <c r="CM808" s="554">
        <v>11</v>
      </c>
      <c r="CN808" s="554">
        <v>11</v>
      </c>
      <c r="CO808" s="524">
        <v>9</v>
      </c>
      <c r="CP808" s="726"/>
      <c r="CQ808" s="525" t="s">
        <v>4965</v>
      </c>
      <c r="CR808" s="584" t="s">
        <v>4965</v>
      </c>
      <c r="CS808" s="527" t="s">
        <v>4965</v>
      </c>
      <c r="CT808" s="527" t="s">
        <v>4965</v>
      </c>
      <c r="CU808" s="527" t="s">
        <v>4965</v>
      </c>
    </row>
    <row r="809" spans="1:99" s="199" customFormat="1" ht="12" customHeight="1" x14ac:dyDescent="0.2">
      <c r="A809" s="577" t="s">
        <v>1460</v>
      </c>
      <c r="B809" s="558" t="s">
        <v>4053</v>
      </c>
      <c r="C809" s="558" t="s">
        <v>1432</v>
      </c>
      <c r="D809" s="558" t="s">
        <v>1432</v>
      </c>
      <c r="E809" s="560" t="s">
        <v>1432</v>
      </c>
      <c r="F809" s="558" t="s">
        <v>4054</v>
      </c>
      <c r="G809" s="558" t="s">
        <v>2747</v>
      </c>
      <c r="H809" s="558" t="s">
        <v>1885</v>
      </c>
      <c r="I809" s="558" t="s">
        <v>4055</v>
      </c>
      <c r="J809" s="558">
        <v>526160</v>
      </c>
      <c r="K809" s="558">
        <v>174434</v>
      </c>
      <c r="L809" s="512" t="s">
        <v>3080</v>
      </c>
      <c r="M809" s="562" t="s">
        <v>1432</v>
      </c>
      <c r="N809" s="562" t="s">
        <v>1432</v>
      </c>
      <c r="O809" s="558">
        <v>2</v>
      </c>
      <c r="P809" s="558">
        <v>1</v>
      </c>
      <c r="Q809" s="563">
        <v>-1</v>
      </c>
      <c r="R809" s="558" t="s">
        <v>4056</v>
      </c>
      <c r="S809" s="558" t="s">
        <v>1438</v>
      </c>
      <c r="T809" s="562" t="s">
        <v>4057</v>
      </c>
      <c r="U809" s="561">
        <v>41760</v>
      </c>
      <c r="V809" s="561" t="s">
        <v>1938</v>
      </c>
      <c r="W809" s="558" t="s">
        <v>1439</v>
      </c>
      <c r="X809" s="562" t="s">
        <v>1432</v>
      </c>
      <c r="Y809" s="558" t="s">
        <v>1442</v>
      </c>
      <c r="Z809" s="558" t="s">
        <v>1453</v>
      </c>
      <c r="AA809" s="558" t="s">
        <v>1444</v>
      </c>
      <c r="AB809" s="558" t="s">
        <v>4207</v>
      </c>
      <c r="AC809" s="576">
        <v>1.4E-2</v>
      </c>
      <c r="AD809" s="578" t="s">
        <v>1432</v>
      </c>
      <c r="AE809" s="578"/>
      <c r="AF809" s="579"/>
      <c r="AG809" s="517" t="s">
        <v>3063</v>
      </c>
      <c r="AH809" s="560" t="s">
        <v>1445</v>
      </c>
      <c r="AI809" s="560">
        <v>0</v>
      </c>
      <c r="AJ809" s="560">
        <v>0</v>
      </c>
      <c r="AK809" s="560">
        <v>0</v>
      </c>
      <c r="AL809" s="560">
        <v>0</v>
      </c>
      <c r="AM809" s="560">
        <v>-1</v>
      </c>
      <c r="AN809" s="560">
        <v>-1</v>
      </c>
      <c r="AO809" s="560">
        <v>1</v>
      </c>
      <c r="AP809" s="560">
        <v>0</v>
      </c>
      <c r="AQ809" s="560">
        <v>0</v>
      </c>
      <c r="AR809" s="560">
        <v>0</v>
      </c>
      <c r="AS809" s="560">
        <v>0</v>
      </c>
      <c r="AT809" s="560">
        <v>-1</v>
      </c>
      <c r="AU809" s="560">
        <v>-1</v>
      </c>
      <c r="AV809" s="560">
        <v>0</v>
      </c>
      <c r="AW809" s="560">
        <v>0</v>
      </c>
      <c r="AX809" s="560">
        <v>0</v>
      </c>
      <c r="AY809" s="560">
        <v>0</v>
      </c>
      <c r="AZ809" s="560">
        <v>0</v>
      </c>
      <c r="BA809" s="560">
        <v>0</v>
      </c>
      <c r="BB809" s="560">
        <v>0</v>
      </c>
      <c r="BC809" s="560">
        <v>1</v>
      </c>
      <c r="BD809" s="560">
        <v>0</v>
      </c>
      <c r="BE809" s="560">
        <v>0</v>
      </c>
      <c r="BF809" s="560">
        <v>0</v>
      </c>
      <c r="BG809" s="560">
        <v>0</v>
      </c>
      <c r="BH809" s="560">
        <v>0</v>
      </c>
      <c r="BI809" s="560">
        <v>0</v>
      </c>
      <c r="BJ809" s="560">
        <v>0</v>
      </c>
      <c r="BK809" s="560">
        <v>0</v>
      </c>
      <c r="BL809" s="560">
        <v>0</v>
      </c>
      <c r="BM809" s="560">
        <v>0</v>
      </c>
      <c r="BN809" s="550" t="s">
        <v>4490</v>
      </c>
      <c r="BO809" s="551">
        <v>0</v>
      </c>
      <c r="BP809" s="519">
        <v>0</v>
      </c>
      <c r="BQ809" s="553">
        <v>-0.25</v>
      </c>
      <c r="BR809" s="552">
        <v>-0.25</v>
      </c>
      <c r="BS809" s="552">
        <v>-0.25</v>
      </c>
      <c r="BT809" s="552">
        <v>-0.25</v>
      </c>
      <c r="BU809" s="519">
        <v>0</v>
      </c>
      <c r="BV809" s="528">
        <v>0</v>
      </c>
      <c r="BW809" s="519">
        <v>0</v>
      </c>
      <c r="BX809" s="519">
        <v>0</v>
      </c>
      <c r="BY809" s="519">
        <v>0</v>
      </c>
      <c r="BZ809" s="519">
        <v>0</v>
      </c>
      <c r="CA809" s="519">
        <v>0</v>
      </c>
      <c r="CB809" s="519">
        <v>0</v>
      </c>
      <c r="CC809" s="519">
        <v>0</v>
      </c>
      <c r="CD809" s="519">
        <v>0</v>
      </c>
      <c r="CE809" s="519">
        <v>0</v>
      </c>
      <c r="CF809" s="519">
        <v>0</v>
      </c>
      <c r="CG809" s="519">
        <v>0</v>
      </c>
      <c r="CH809" s="519">
        <v>0</v>
      </c>
      <c r="CI809" s="519">
        <v>0</v>
      </c>
      <c r="CJ809" s="519">
        <v>0</v>
      </c>
      <c r="CK809" s="623">
        <f t="shared" si="12"/>
        <v>-1</v>
      </c>
      <c r="CL809" s="554">
        <v>-1</v>
      </c>
      <c r="CM809" s="554">
        <v>-1</v>
      </c>
      <c r="CN809" s="554">
        <v>-1</v>
      </c>
      <c r="CO809" s="524">
        <v>9</v>
      </c>
      <c r="CP809" s="726"/>
      <c r="CQ809" s="525" t="s">
        <v>4965</v>
      </c>
      <c r="CR809" s="584" t="s">
        <v>4965</v>
      </c>
      <c r="CS809" s="527" t="s">
        <v>4965</v>
      </c>
      <c r="CT809" s="527" t="s">
        <v>4965</v>
      </c>
      <c r="CU809" s="527" t="s">
        <v>4965</v>
      </c>
    </row>
    <row r="810" spans="1:99" s="71" customFormat="1" ht="12" customHeight="1" x14ac:dyDescent="0.2">
      <c r="A810" s="577" t="s">
        <v>1460</v>
      </c>
      <c r="B810" s="558" t="s">
        <v>4058</v>
      </c>
      <c r="C810" s="558" t="s">
        <v>1432</v>
      </c>
      <c r="D810" s="558" t="s">
        <v>1432</v>
      </c>
      <c r="E810" s="560" t="s">
        <v>4260</v>
      </c>
      <c r="F810" s="558" t="s">
        <v>4261</v>
      </c>
      <c r="G810" s="558" t="s">
        <v>4262</v>
      </c>
      <c r="H810" s="558" t="s">
        <v>3875</v>
      </c>
      <c r="I810" s="558" t="s">
        <v>4263</v>
      </c>
      <c r="J810" s="558">
        <v>528452</v>
      </c>
      <c r="K810" s="558">
        <v>173905</v>
      </c>
      <c r="L810" s="512" t="s">
        <v>3076</v>
      </c>
      <c r="M810" s="562" t="s">
        <v>1432</v>
      </c>
      <c r="N810" s="562" t="s">
        <v>1432</v>
      </c>
      <c r="O810" s="558">
        <v>0</v>
      </c>
      <c r="P810" s="558">
        <v>1</v>
      </c>
      <c r="Q810" s="563">
        <v>1</v>
      </c>
      <c r="R810" s="558" t="s">
        <v>4059</v>
      </c>
      <c r="S810" s="558" t="s">
        <v>1438</v>
      </c>
      <c r="T810" s="562" t="s">
        <v>1728</v>
      </c>
      <c r="U810" s="561">
        <v>41816</v>
      </c>
      <c r="V810" s="561" t="s">
        <v>1938</v>
      </c>
      <c r="W810" s="558" t="s">
        <v>1439</v>
      </c>
      <c r="X810" s="562" t="s">
        <v>1432</v>
      </c>
      <c r="Y810" s="558" t="s">
        <v>1442</v>
      </c>
      <c r="Z810" s="558" t="s">
        <v>1443</v>
      </c>
      <c r="AA810" s="558" t="s">
        <v>1444</v>
      </c>
      <c r="AB810" s="558" t="s">
        <v>2713</v>
      </c>
      <c r="AC810" s="576">
        <v>8.0000000000000002E-3</v>
      </c>
      <c r="AD810" s="578" t="s">
        <v>1432</v>
      </c>
      <c r="AE810" s="578"/>
      <c r="AF810" s="579"/>
      <c r="AG810" s="517" t="s">
        <v>3063</v>
      </c>
      <c r="AH810" s="560" t="s">
        <v>1445</v>
      </c>
      <c r="AI810" s="560">
        <v>0</v>
      </c>
      <c r="AJ810" s="560">
        <v>0</v>
      </c>
      <c r="AK810" s="560">
        <v>0</v>
      </c>
      <c r="AL810" s="560">
        <v>0</v>
      </c>
      <c r="AM810" s="560">
        <v>1</v>
      </c>
      <c r="AN810" s="560">
        <v>0</v>
      </c>
      <c r="AO810" s="560">
        <v>0</v>
      </c>
      <c r="AP810" s="560">
        <v>0</v>
      </c>
      <c r="AQ810" s="560">
        <v>0</v>
      </c>
      <c r="AR810" s="560">
        <v>0</v>
      </c>
      <c r="AS810" s="560">
        <v>0</v>
      </c>
      <c r="AT810" s="560">
        <v>0</v>
      </c>
      <c r="AU810" s="560">
        <v>0</v>
      </c>
      <c r="AV810" s="560">
        <v>0</v>
      </c>
      <c r="AW810" s="560">
        <v>0</v>
      </c>
      <c r="AX810" s="560">
        <v>0</v>
      </c>
      <c r="AY810" s="560">
        <v>0</v>
      </c>
      <c r="AZ810" s="560">
        <v>0</v>
      </c>
      <c r="BA810" s="560">
        <v>1</v>
      </c>
      <c r="BB810" s="560">
        <v>0</v>
      </c>
      <c r="BC810" s="560">
        <v>0</v>
      </c>
      <c r="BD810" s="560">
        <v>0</v>
      </c>
      <c r="BE810" s="560">
        <v>0</v>
      </c>
      <c r="BF810" s="560">
        <v>0</v>
      </c>
      <c r="BG810" s="560">
        <v>0</v>
      </c>
      <c r="BH810" s="560">
        <v>0</v>
      </c>
      <c r="BI810" s="560">
        <v>0</v>
      </c>
      <c r="BJ810" s="560">
        <v>0</v>
      </c>
      <c r="BK810" s="560">
        <v>0</v>
      </c>
      <c r="BL810" s="560">
        <v>0</v>
      </c>
      <c r="BM810" s="560">
        <v>0</v>
      </c>
      <c r="BN810" s="550" t="s">
        <v>4490</v>
      </c>
      <c r="BO810" s="551">
        <v>0</v>
      </c>
      <c r="BP810" s="519">
        <v>0</v>
      </c>
      <c r="BQ810" s="553">
        <v>0.25</v>
      </c>
      <c r="BR810" s="552">
        <v>0.25</v>
      </c>
      <c r="BS810" s="552">
        <v>0.25</v>
      </c>
      <c r="BT810" s="552">
        <v>0.25</v>
      </c>
      <c r="BU810" s="519">
        <v>0</v>
      </c>
      <c r="BV810" s="528">
        <v>0</v>
      </c>
      <c r="BW810" s="519">
        <v>0</v>
      </c>
      <c r="BX810" s="519">
        <v>0</v>
      </c>
      <c r="BY810" s="519">
        <v>0</v>
      </c>
      <c r="BZ810" s="519">
        <v>0</v>
      </c>
      <c r="CA810" s="519">
        <v>0</v>
      </c>
      <c r="CB810" s="519">
        <v>0</v>
      </c>
      <c r="CC810" s="519">
        <v>0</v>
      </c>
      <c r="CD810" s="519">
        <v>0</v>
      </c>
      <c r="CE810" s="519">
        <v>0</v>
      </c>
      <c r="CF810" s="519">
        <v>0</v>
      </c>
      <c r="CG810" s="519">
        <v>0</v>
      </c>
      <c r="CH810" s="519">
        <v>0</v>
      </c>
      <c r="CI810" s="519">
        <v>0</v>
      </c>
      <c r="CJ810" s="519">
        <v>0</v>
      </c>
      <c r="CK810" s="623">
        <f t="shared" si="12"/>
        <v>1</v>
      </c>
      <c r="CL810" s="554">
        <v>1</v>
      </c>
      <c r="CM810" s="554">
        <v>1</v>
      </c>
      <c r="CN810" s="554">
        <v>1</v>
      </c>
      <c r="CO810" s="524">
        <v>4</v>
      </c>
      <c r="CP810" s="726"/>
      <c r="CQ810" s="525" t="s">
        <v>4965</v>
      </c>
      <c r="CR810" s="584" t="s">
        <v>4965</v>
      </c>
      <c r="CS810" s="527" t="s">
        <v>4965</v>
      </c>
      <c r="CT810" s="527" t="s">
        <v>4965</v>
      </c>
      <c r="CU810" s="527" t="s">
        <v>4965</v>
      </c>
    </row>
    <row r="811" spans="1:99" s="71" customFormat="1" ht="12" customHeight="1" x14ac:dyDescent="0.2">
      <c r="A811" s="577" t="s">
        <v>1460</v>
      </c>
      <c r="B811" s="558" t="s">
        <v>4060</v>
      </c>
      <c r="C811" s="558" t="s">
        <v>1432</v>
      </c>
      <c r="D811" s="558" t="s">
        <v>1432</v>
      </c>
      <c r="E811" s="560" t="s">
        <v>1432</v>
      </c>
      <c r="F811" s="558" t="s">
        <v>4061</v>
      </c>
      <c r="G811" s="558" t="s">
        <v>4062</v>
      </c>
      <c r="H811" s="558" t="s">
        <v>2717</v>
      </c>
      <c r="I811" s="558" t="s">
        <v>4063</v>
      </c>
      <c r="J811" s="558">
        <v>527473</v>
      </c>
      <c r="K811" s="558">
        <v>175241</v>
      </c>
      <c r="L811" s="512" t="s">
        <v>3084</v>
      </c>
      <c r="M811" s="562" t="s">
        <v>1432</v>
      </c>
      <c r="N811" s="562" t="s">
        <v>1432</v>
      </c>
      <c r="O811" s="558">
        <v>0</v>
      </c>
      <c r="P811" s="558">
        <v>1</v>
      </c>
      <c r="Q811" s="563">
        <v>1</v>
      </c>
      <c r="R811" s="558" t="s">
        <v>4066</v>
      </c>
      <c r="S811" s="558" t="s">
        <v>1438</v>
      </c>
      <c r="T811" s="562" t="s">
        <v>4067</v>
      </c>
      <c r="U811" s="561">
        <v>41768</v>
      </c>
      <c r="V811" s="561" t="s">
        <v>1938</v>
      </c>
      <c r="W811" s="558" t="s">
        <v>1439</v>
      </c>
      <c r="X811" s="562" t="s">
        <v>1432</v>
      </c>
      <c r="Y811" s="558" t="s">
        <v>1442</v>
      </c>
      <c r="Z811" s="558" t="s">
        <v>1443</v>
      </c>
      <c r="AA811" s="558" t="s">
        <v>1444</v>
      </c>
      <c r="AB811" s="558" t="s">
        <v>2713</v>
      </c>
      <c r="AC811" s="576">
        <v>6.0000000000000001E-3</v>
      </c>
      <c r="AD811" s="578" t="s">
        <v>1432</v>
      </c>
      <c r="AE811" s="578"/>
      <c r="AF811" s="579"/>
      <c r="AG811" s="517" t="s">
        <v>3063</v>
      </c>
      <c r="AH811" s="560" t="s">
        <v>1445</v>
      </c>
      <c r="AI811" s="560">
        <v>0</v>
      </c>
      <c r="AJ811" s="560">
        <v>0</v>
      </c>
      <c r="AK811" s="560">
        <v>0</v>
      </c>
      <c r="AL811" s="560">
        <v>0</v>
      </c>
      <c r="AM811" s="560">
        <v>1</v>
      </c>
      <c r="AN811" s="560">
        <v>0</v>
      </c>
      <c r="AO811" s="560">
        <v>0</v>
      </c>
      <c r="AP811" s="560">
        <v>0</v>
      </c>
      <c r="AQ811" s="560">
        <v>0</v>
      </c>
      <c r="AR811" s="560">
        <v>0</v>
      </c>
      <c r="AS811" s="560">
        <v>0</v>
      </c>
      <c r="AT811" s="560">
        <v>1</v>
      </c>
      <c r="AU811" s="560">
        <v>0</v>
      </c>
      <c r="AV811" s="560">
        <v>0</v>
      </c>
      <c r="AW811" s="560">
        <v>0</v>
      </c>
      <c r="AX811" s="560">
        <v>0</v>
      </c>
      <c r="AY811" s="560">
        <v>0</v>
      </c>
      <c r="AZ811" s="560">
        <v>0</v>
      </c>
      <c r="BA811" s="560">
        <v>0</v>
      </c>
      <c r="BB811" s="560">
        <v>0</v>
      </c>
      <c r="BC811" s="560">
        <v>0</v>
      </c>
      <c r="BD811" s="560">
        <v>0</v>
      </c>
      <c r="BE811" s="560">
        <v>0</v>
      </c>
      <c r="BF811" s="560">
        <v>0</v>
      </c>
      <c r="BG811" s="560">
        <v>0</v>
      </c>
      <c r="BH811" s="560">
        <v>0</v>
      </c>
      <c r="BI811" s="560">
        <v>0</v>
      </c>
      <c r="BJ811" s="560">
        <v>0</v>
      </c>
      <c r="BK811" s="560">
        <v>0</v>
      </c>
      <c r="BL811" s="560">
        <v>0</v>
      </c>
      <c r="BM811" s="560">
        <v>0</v>
      </c>
      <c r="BN811" s="550" t="s">
        <v>4490</v>
      </c>
      <c r="BO811" s="551">
        <v>0</v>
      </c>
      <c r="BP811" s="519">
        <v>0</v>
      </c>
      <c r="BQ811" s="553">
        <v>0.25</v>
      </c>
      <c r="BR811" s="552">
        <v>0.25</v>
      </c>
      <c r="BS811" s="552">
        <v>0.25</v>
      </c>
      <c r="BT811" s="552">
        <v>0.25</v>
      </c>
      <c r="BU811" s="519">
        <v>0</v>
      </c>
      <c r="BV811" s="528">
        <v>0</v>
      </c>
      <c r="BW811" s="519">
        <v>0</v>
      </c>
      <c r="BX811" s="519">
        <v>0</v>
      </c>
      <c r="BY811" s="519">
        <v>0</v>
      </c>
      <c r="BZ811" s="519">
        <v>0</v>
      </c>
      <c r="CA811" s="519">
        <v>0</v>
      </c>
      <c r="CB811" s="519">
        <v>0</v>
      </c>
      <c r="CC811" s="519">
        <v>0</v>
      </c>
      <c r="CD811" s="519">
        <v>0</v>
      </c>
      <c r="CE811" s="519">
        <v>0</v>
      </c>
      <c r="CF811" s="519">
        <v>0</v>
      </c>
      <c r="CG811" s="519">
        <v>0</v>
      </c>
      <c r="CH811" s="519">
        <v>0</v>
      </c>
      <c r="CI811" s="519">
        <v>0</v>
      </c>
      <c r="CJ811" s="519">
        <v>0</v>
      </c>
      <c r="CK811" s="623">
        <f t="shared" si="12"/>
        <v>1</v>
      </c>
      <c r="CL811" s="554">
        <v>1</v>
      </c>
      <c r="CM811" s="554">
        <v>1</v>
      </c>
      <c r="CN811" s="554">
        <v>1</v>
      </c>
      <c r="CO811" s="524">
        <v>4</v>
      </c>
      <c r="CP811" s="726"/>
      <c r="CQ811" s="525" t="s">
        <v>4965</v>
      </c>
      <c r="CR811" s="584" t="s">
        <v>4965</v>
      </c>
      <c r="CS811" s="527" t="s">
        <v>4965</v>
      </c>
      <c r="CT811" s="527" t="s">
        <v>4965</v>
      </c>
      <c r="CU811" s="527" t="s">
        <v>4965</v>
      </c>
    </row>
    <row r="812" spans="1:99" s="199" customFormat="1" ht="12" customHeight="1" x14ac:dyDescent="0.2">
      <c r="A812" s="577" t="s">
        <v>1460</v>
      </c>
      <c r="B812" s="558" t="s">
        <v>4069</v>
      </c>
      <c r="C812" s="558" t="s">
        <v>1432</v>
      </c>
      <c r="D812" s="558" t="s">
        <v>1432</v>
      </c>
      <c r="E812" s="560" t="s">
        <v>1432</v>
      </c>
      <c r="F812" s="558" t="s">
        <v>4216</v>
      </c>
      <c r="G812" s="558" t="s">
        <v>4070</v>
      </c>
      <c r="H812" s="558" t="s">
        <v>1435</v>
      </c>
      <c r="I812" s="558" t="s">
        <v>4071</v>
      </c>
      <c r="J812" s="558">
        <v>528467</v>
      </c>
      <c r="K812" s="558">
        <v>172710</v>
      </c>
      <c r="L812" s="512" t="s">
        <v>3077</v>
      </c>
      <c r="M812" s="562" t="s">
        <v>1432</v>
      </c>
      <c r="N812" s="562" t="s">
        <v>1432</v>
      </c>
      <c r="O812" s="558">
        <v>2</v>
      </c>
      <c r="P812" s="558">
        <v>1</v>
      </c>
      <c r="Q812" s="563">
        <v>-1</v>
      </c>
      <c r="R812" s="558" t="s">
        <v>3988</v>
      </c>
      <c r="S812" s="558" t="s">
        <v>1438</v>
      </c>
      <c r="T812" s="562" t="s">
        <v>1704</v>
      </c>
      <c r="U812" s="561">
        <v>41758</v>
      </c>
      <c r="V812" s="561" t="s">
        <v>1938</v>
      </c>
      <c r="W812" s="558" t="s">
        <v>1439</v>
      </c>
      <c r="X812" s="562" t="s">
        <v>1432</v>
      </c>
      <c r="Y812" s="558" t="s">
        <v>1442</v>
      </c>
      <c r="Z812" s="558" t="s">
        <v>1453</v>
      </c>
      <c r="AA812" s="558" t="s">
        <v>1444</v>
      </c>
      <c r="AB812" s="558" t="s">
        <v>4207</v>
      </c>
      <c r="AC812" s="576">
        <v>1.7000000000000001E-2</v>
      </c>
      <c r="AD812" s="578" t="s">
        <v>1432</v>
      </c>
      <c r="AE812" s="578"/>
      <c r="AF812" s="579"/>
      <c r="AG812" s="517" t="s">
        <v>3063</v>
      </c>
      <c r="AH812" s="560" t="s">
        <v>1445</v>
      </c>
      <c r="AI812" s="560">
        <v>0</v>
      </c>
      <c r="AJ812" s="560">
        <v>0</v>
      </c>
      <c r="AK812" s="560">
        <v>0</v>
      </c>
      <c r="AL812" s="560">
        <v>0</v>
      </c>
      <c r="AM812" s="560">
        <v>-1</v>
      </c>
      <c r="AN812" s="560">
        <v>-1</v>
      </c>
      <c r="AO812" s="560">
        <v>0</v>
      </c>
      <c r="AP812" s="560">
        <v>1</v>
      </c>
      <c r="AQ812" s="560">
        <v>0</v>
      </c>
      <c r="AR812" s="560">
        <v>0</v>
      </c>
      <c r="AS812" s="560">
        <v>0</v>
      </c>
      <c r="AT812" s="560">
        <v>-1</v>
      </c>
      <c r="AU812" s="560">
        <v>-1</v>
      </c>
      <c r="AV812" s="560">
        <v>0</v>
      </c>
      <c r="AW812" s="560">
        <v>0</v>
      </c>
      <c r="AX812" s="560">
        <v>0</v>
      </c>
      <c r="AY812" s="560">
        <v>0</v>
      </c>
      <c r="AZ812" s="560">
        <v>0</v>
      </c>
      <c r="BA812" s="560">
        <v>0</v>
      </c>
      <c r="BB812" s="560">
        <v>0</v>
      </c>
      <c r="BC812" s="560">
        <v>0</v>
      </c>
      <c r="BD812" s="560">
        <v>1</v>
      </c>
      <c r="BE812" s="560">
        <v>0</v>
      </c>
      <c r="BF812" s="560">
        <v>0</v>
      </c>
      <c r="BG812" s="560">
        <v>0</v>
      </c>
      <c r="BH812" s="560">
        <v>0</v>
      </c>
      <c r="BI812" s="560">
        <v>0</v>
      </c>
      <c r="BJ812" s="560">
        <v>0</v>
      </c>
      <c r="BK812" s="560">
        <v>0</v>
      </c>
      <c r="BL812" s="560">
        <v>0</v>
      </c>
      <c r="BM812" s="560">
        <v>0</v>
      </c>
      <c r="BN812" s="550" t="s">
        <v>4490</v>
      </c>
      <c r="BO812" s="551">
        <v>0</v>
      </c>
      <c r="BP812" s="519">
        <v>0</v>
      </c>
      <c r="BQ812" s="553">
        <v>-0.25</v>
      </c>
      <c r="BR812" s="552">
        <v>-0.25</v>
      </c>
      <c r="BS812" s="552">
        <v>-0.25</v>
      </c>
      <c r="BT812" s="552">
        <v>-0.25</v>
      </c>
      <c r="BU812" s="519">
        <v>0</v>
      </c>
      <c r="BV812" s="528">
        <v>0</v>
      </c>
      <c r="BW812" s="519">
        <v>0</v>
      </c>
      <c r="BX812" s="519">
        <v>0</v>
      </c>
      <c r="BY812" s="519">
        <v>0</v>
      </c>
      <c r="BZ812" s="519">
        <v>0</v>
      </c>
      <c r="CA812" s="519">
        <v>0</v>
      </c>
      <c r="CB812" s="519">
        <v>0</v>
      </c>
      <c r="CC812" s="519">
        <v>0</v>
      </c>
      <c r="CD812" s="519">
        <v>0</v>
      </c>
      <c r="CE812" s="519">
        <v>0</v>
      </c>
      <c r="CF812" s="519">
        <v>0</v>
      </c>
      <c r="CG812" s="519">
        <v>0</v>
      </c>
      <c r="CH812" s="519">
        <v>0</v>
      </c>
      <c r="CI812" s="519">
        <v>0</v>
      </c>
      <c r="CJ812" s="519">
        <v>0</v>
      </c>
      <c r="CK812" s="623">
        <f t="shared" si="12"/>
        <v>-1</v>
      </c>
      <c r="CL812" s="554">
        <v>-1</v>
      </c>
      <c r="CM812" s="554">
        <v>-1</v>
      </c>
      <c r="CN812" s="554">
        <v>-1</v>
      </c>
      <c r="CO812" s="524">
        <v>9</v>
      </c>
      <c r="CP812" s="524" t="s">
        <v>1938</v>
      </c>
      <c r="CQ812" s="525" t="s">
        <v>4965</v>
      </c>
      <c r="CR812" s="584" t="s">
        <v>4965</v>
      </c>
      <c r="CS812" s="527" t="s">
        <v>4965</v>
      </c>
      <c r="CT812" s="527" t="s">
        <v>4965</v>
      </c>
      <c r="CU812" s="527" t="s">
        <v>4965</v>
      </c>
    </row>
    <row r="813" spans="1:99" s="71" customFormat="1" ht="12" customHeight="1" x14ac:dyDescent="0.2">
      <c r="A813" s="577" t="s">
        <v>1460</v>
      </c>
      <c r="B813" s="558" t="s">
        <v>3989</v>
      </c>
      <c r="C813" s="558" t="s">
        <v>1432</v>
      </c>
      <c r="D813" s="558" t="s">
        <v>1432</v>
      </c>
      <c r="E813" s="560" t="s">
        <v>3990</v>
      </c>
      <c r="F813" s="558" t="s">
        <v>1432</v>
      </c>
      <c r="G813" s="558" t="s">
        <v>3991</v>
      </c>
      <c r="H813" s="558" t="s">
        <v>2717</v>
      </c>
      <c r="I813" s="558" t="s">
        <v>3992</v>
      </c>
      <c r="J813" s="558">
        <v>527831</v>
      </c>
      <c r="K813" s="558">
        <v>176627</v>
      </c>
      <c r="L813" s="512" t="s">
        <v>3066</v>
      </c>
      <c r="M813" s="562" t="s">
        <v>1432</v>
      </c>
      <c r="N813" s="562" t="s">
        <v>1432</v>
      </c>
      <c r="O813" s="558">
        <v>0</v>
      </c>
      <c r="P813" s="558">
        <v>2</v>
      </c>
      <c r="Q813" s="563">
        <v>2</v>
      </c>
      <c r="R813" s="558" t="s">
        <v>3993</v>
      </c>
      <c r="S813" s="558" t="s">
        <v>1438</v>
      </c>
      <c r="T813" s="562" t="s">
        <v>364</v>
      </c>
      <c r="U813" s="561">
        <v>41809</v>
      </c>
      <c r="V813" s="561" t="s">
        <v>1938</v>
      </c>
      <c r="W813" s="558" t="s">
        <v>1439</v>
      </c>
      <c r="X813" s="562" t="s">
        <v>1432</v>
      </c>
      <c r="Y813" s="558" t="s">
        <v>1442</v>
      </c>
      <c r="Z813" s="558" t="s">
        <v>1443</v>
      </c>
      <c r="AA813" s="558" t="s">
        <v>1444</v>
      </c>
      <c r="AB813" s="558" t="s">
        <v>2713</v>
      </c>
      <c r="AC813" s="576">
        <v>8.9999999999999993E-3</v>
      </c>
      <c r="AD813" s="578" t="s">
        <v>1432</v>
      </c>
      <c r="AE813" s="578"/>
      <c r="AF813" s="579"/>
      <c r="AG813" s="517" t="s">
        <v>1931</v>
      </c>
      <c r="AH813" s="560" t="s">
        <v>373</v>
      </c>
      <c r="AI813" s="560">
        <v>0</v>
      </c>
      <c r="AJ813" s="560">
        <v>0</v>
      </c>
      <c r="AK813" s="560">
        <v>0</v>
      </c>
      <c r="AL813" s="560">
        <v>0</v>
      </c>
      <c r="AM813" s="560">
        <v>0</v>
      </c>
      <c r="AN813" s="560">
        <v>0</v>
      </c>
      <c r="AO813" s="560">
        <v>2</v>
      </c>
      <c r="AP813" s="560">
        <v>0</v>
      </c>
      <c r="AQ813" s="560">
        <v>0</v>
      </c>
      <c r="AR813" s="560">
        <v>0</v>
      </c>
      <c r="AS813" s="560">
        <v>0</v>
      </c>
      <c r="AT813" s="560">
        <v>0</v>
      </c>
      <c r="AU813" s="560">
        <v>0</v>
      </c>
      <c r="AV813" s="560">
        <v>2</v>
      </c>
      <c r="AW813" s="560">
        <v>0</v>
      </c>
      <c r="AX813" s="560">
        <v>0</v>
      </c>
      <c r="AY813" s="560">
        <v>0</v>
      </c>
      <c r="AZ813" s="560">
        <v>0</v>
      </c>
      <c r="BA813" s="560">
        <v>0</v>
      </c>
      <c r="BB813" s="560">
        <v>0</v>
      </c>
      <c r="BC813" s="560">
        <v>0</v>
      </c>
      <c r="BD813" s="560">
        <v>0</v>
      </c>
      <c r="BE813" s="560">
        <v>0</v>
      </c>
      <c r="BF813" s="560">
        <v>0</v>
      </c>
      <c r="BG813" s="560">
        <v>0</v>
      </c>
      <c r="BH813" s="560">
        <v>0</v>
      </c>
      <c r="BI813" s="560">
        <v>0</v>
      </c>
      <c r="BJ813" s="560">
        <v>0</v>
      </c>
      <c r="BK813" s="560">
        <v>0</v>
      </c>
      <c r="BL813" s="560">
        <v>0</v>
      </c>
      <c r="BM813" s="560">
        <v>0</v>
      </c>
      <c r="BN813" s="550" t="s">
        <v>4490</v>
      </c>
      <c r="BO813" s="551">
        <v>0</v>
      </c>
      <c r="BP813" s="519">
        <v>0</v>
      </c>
      <c r="BQ813" s="553">
        <v>0.5</v>
      </c>
      <c r="BR813" s="552">
        <v>0.5</v>
      </c>
      <c r="BS813" s="552">
        <v>0.5</v>
      </c>
      <c r="BT813" s="552">
        <v>0.5</v>
      </c>
      <c r="BU813" s="519">
        <v>0</v>
      </c>
      <c r="BV813" s="528">
        <v>0</v>
      </c>
      <c r="BW813" s="519">
        <v>0</v>
      </c>
      <c r="BX813" s="519">
        <v>0</v>
      </c>
      <c r="BY813" s="519">
        <v>0</v>
      </c>
      <c r="BZ813" s="519">
        <v>0</v>
      </c>
      <c r="CA813" s="519">
        <v>0</v>
      </c>
      <c r="CB813" s="519">
        <v>0</v>
      </c>
      <c r="CC813" s="519">
        <v>0</v>
      </c>
      <c r="CD813" s="519">
        <v>0</v>
      </c>
      <c r="CE813" s="519">
        <v>0</v>
      </c>
      <c r="CF813" s="519">
        <v>0</v>
      </c>
      <c r="CG813" s="519">
        <v>0</v>
      </c>
      <c r="CH813" s="519">
        <v>0</v>
      </c>
      <c r="CI813" s="519">
        <v>0</v>
      </c>
      <c r="CJ813" s="519">
        <v>0</v>
      </c>
      <c r="CK813" s="623">
        <f t="shared" si="12"/>
        <v>2</v>
      </c>
      <c r="CL813" s="554">
        <v>2</v>
      </c>
      <c r="CM813" s="554">
        <v>2</v>
      </c>
      <c r="CN813" s="554">
        <v>2</v>
      </c>
      <c r="CO813" s="524">
        <v>4</v>
      </c>
      <c r="CP813" s="524" t="s">
        <v>1938</v>
      </c>
      <c r="CQ813" s="525" t="s">
        <v>4965</v>
      </c>
      <c r="CR813" s="584" t="s">
        <v>4965</v>
      </c>
      <c r="CS813" s="527" t="s">
        <v>4965</v>
      </c>
      <c r="CT813" s="527" t="s">
        <v>4965</v>
      </c>
      <c r="CU813" s="527" t="s">
        <v>4965</v>
      </c>
    </row>
    <row r="814" spans="1:99" s="199" customFormat="1" ht="12" customHeight="1" x14ac:dyDescent="0.2">
      <c r="A814" s="577" t="s">
        <v>1460</v>
      </c>
      <c r="B814" s="558" t="s">
        <v>3994</v>
      </c>
      <c r="C814" s="558" t="s">
        <v>1432</v>
      </c>
      <c r="D814" s="558" t="s">
        <v>1432</v>
      </c>
      <c r="E814" s="560" t="s">
        <v>1432</v>
      </c>
      <c r="F814" s="558" t="s">
        <v>3995</v>
      </c>
      <c r="G814" s="558" t="s">
        <v>2716</v>
      </c>
      <c r="H814" s="558" t="s">
        <v>2717</v>
      </c>
      <c r="I814" s="558" t="s">
        <v>2131</v>
      </c>
      <c r="J814" s="558">
        <v>527681</v>
      </c>
      <c r="K814" s="558">
        <v>175497</v>
      </c>
      <c r="L814" s="512" t="s">
        <v>3085</v>
      </c>
      <c r="M814" s="562" t="s">
        <v>1432</v>
      </c>
      <c r="N814" s="562" t="s">
        <v>1432</v>
      </c>
      <c r="O814" s="558">
        <v>0</v>
      </c>
      <c r="P814" s="558">
        <v>4</v>
      </c>
      <c r="Q814" s="563">
        <v>4</v>
      </c>
      <c r="R814" s="558" t="s">
        <v>3996</v>
      </c>
      <c r="S814" s="558" t="s">
        <v>3187</v>
      </c>
      <c r="T814" s="562" t="s">
        <v>364</v>
      </c>
      <c r="U814" s="561">
        <v>41744</v>
      </c>
      <c r="V814" s="561" t="s">
        <v>1938</v>
      </c>
      <c r="W814" s="558" t="s">
        <v>1439</v>
      </c>
      <c r="X814" s="562" t="s">
        <v>1432</v>
      </c>
      <c r="Y814" s="558" t="s">
        <v>1442</v>
      </c>
      <c r="Z814" s="558" t="s">
        <v>3893</v>
      </c>
      <c r="AA814" s="558" t="s">
        <v>1444</v>
      </c>
      <c r="AB814" s="558" t="s">
        <v>4720</v>
      </c>
      <c r="AC814" s="576">
        <v>1.7000000000000001E-2</v>
      </c>
      <c r="AD814" s="578" t="s">
        <v>1432</v>
      </c>
      <c r="AE814" s="578"/>
      <c r="AF814" s="579"/>
      <c r="AG814" s="517" t="s">
        <v>3063</v>
      </c>
      <c r="AH814" s="560" t="s">
        <v>1445</v>
      </c>
      <c r="AI814" s="587"/>
      <c r="AJ814" s="560">
        <v>0</v>
      </c>
      <c r="AK814" s="560">
        <v>0</v>
      </c>
      <c r="AL814" s="560">
        <v>0</v>
      </c>
      <c r="AM814" s="560">
        <v>2</v>
      </c>
      <c r="AN814" s="560">
        <v>2</v>
      </c>
      <c r="AO814" s="560">
        <v>0</v>
      </c>
      <c r="AP814" s="560">
        <v>0</v>
      </c>
      <c r="AQ814" s="560">
        <v>0</v>
      </c>
      <c r="AR814" s="560">
        <v>0</v>
      </c>
      <c r="AS814" s="560">
        <v>0</v>
      </c>
      <c r="AT814" s="560">
        <v>2</v>
      </c>
      <c r="AU814" s="560">
        <v>2</v>
      </c>
      <c r="AV814" s="560">
        <v>0</v>
      </c>
      <c r="AW814" s="560">
        <v>0</v>
      </c>
      <c r="AX814" s="560">
        <v>0</v>
      </c>
      <c r="AY814" s="560">
        <v>0</v>
      </c>
      <c r="AZ814" s="560">
        <v>0</v>
      </c>
      <c r="BA814" s="560">
        <v>0</v>
      </c>
      <c r="BB814" s="560">
        <v>0</v>
      </c>
      <c r="BC814" s="560">
        <v>0</v>
      </c>
      <c r="BD814" s="560">
        <v>0</v>
      </c>
      <c r="BE814" s="560">
        <v>0</v>
      </c>
      <c r="BF814" s="560">
        <v>0</v>
      </c>
      <c r="BG814" s="560">
        <v>0</v>
      </c>
      <c r="BH814" s="560">
        <v>0</v>
      </c>
      <c r="BI814" s="560">
        <v>0</v>
      </c>
      <c r="BJ814" s="560">
        <v>0</v>
      </c>
      <c r="BK814" s="560">
        <v>0</v>
      </c>
      <c r="BL814" s="560">
        <v>0</v>
      </c>
      <c r="BM814" s="560">
        <v>0</v>
      </c>
      <c r="BN814" s="550" t="s">
        <v>4490</v>
      </c>
      <c r="BO814" s="551">
        <v>0</v>
      </c>
      <c r="BP814" s="519">
        <v>0</v>
      </c>
      <c r="BQ814" s="553">
        <v>1</v>
      </c>
      <c r="BR814" s="552">
        <v>1</v>
      </c>
      <c r="BS814" s="552">
        <v>1</v>
      </c>
      <c r="BT814" s="552">
        <v>1</v>
      </c>
      <c r="BU814" s="519">
        <v>0</v>
      </c>
      <c r="BV814" s="528">
        <v>0</v>
      </c>
      <c r="BW814" s="519">
        <v>0</v>
      </c>
      <c r="BX814" s="519">
        <v>0</v>
      </c>
      <c r="BY814" s="519">
        <v>0</v>
      </c>
      <c r="BZ814" s="519">
        <v>0</v>
      </c>
      <c r="CA814" s="519">
        <v>0</v>
      </c>
      <c r="CB814" s="519">
        <v>0</v>
      </c>
      <c r="CC814" s="519">
        <v>0</v>
      </c>
      <c r="CD814" s="519">
        <v>0</v>
      </c>
      <c r="CE814" s="519">
        <v>0</v>
      </c>
      <c r="CF814" s="519">
        <v>0</v>
      </c>
      <c r="CG814" s="519">
        <v>0</v>
      </c>
      <c r="CH814" s="519">
        <v>0</v>
      </c>
      <c r="CI814" s="519">
        <v>0</v>
      </c>
      <c r="CJ814" s="519">
        <v>0</v>
      </c>
      <c r="CK814" s="623">
        <f t="shared" si="12"/>
        <v>4</v>
      </c>
      <c r="CL814" s="554">
        <v>4</v>
      </c>
      <c r="CM814" s="554">
        <v>4</v>
      </c>
      <c r="CN814" s="554">
        <v>4</v>
      </c>
      <c r="CO814" s="524">
        <v>9</v>
      </c>
      <c r="CP814" s="726"/>
      <c r="CQ814" s="530" t="s">
        <v>1940</v>
      </c>
      <c r="CR814" s="584" t="s">
        <v>4965</v>
      </c>
      <c r="CS814" s="527" t="s">
        <v>4965</v>
      </c>
      <c r="CT814" s="527" t="s">
        <v>4965</v>
      </c>
      <c r="CU814" s="527" t="s">
        <v>4965</v>
      </c>
    </row>
    <row r="815" spans="1:99" s="71" customFormat="1" ht="12" customHeight="1" x14ac:dyDescent="0.2">
      <c r="A815" s="577" t="s">
        <v>1460</v>
      </c>
      <c r="B815" s="558" t="s">
        <v>3997</v>
      </c>
      <c r="C815" s="558" t="s">
        <v>1432</v>
      </c>
      <c r="D815" s="558" t="s">
        <v>1432</v>
      </c>
      <c r="E815" s="560" t="s">
        <v>1432</v>
      </c>
      <c r="F815" s="558" t="s">
        <v>3998</v>
      </c>
      <c r="G815" s="558" t="s">
        <v>3999</v>
      </c>
      <c r="H815" s="558" t="s">
        <v>3875</v>
      </c>
      <c r="I815" s="558" t="s">
        <v>4000</v>
      </c>
      <c r="J815" s="558">
        <v>528085</v>
      </c>
      <c r="K815" s="558">
        <v>173416</v>
      </c>
      <c r="L815" s="512" t="s">
        <v>3083</v>
      </c>
      <c r="M815" s="562" t="s">
        <v>1432</v>
      </c>
      <c r="N815" s="562" t="s">
        <v>1432</v>
      </c>
      <c r="O815" s="558">
        <v>3</v>
      </c>
      <c r="P815" s="558">
        <v>1</v>
      </c>
      <c r="Q815" s="563">
        <v>-2</v>
      </c>
      <c r="R815" s="558" t="s">
        <v>4001</v>
      </c>
      <c r="S815" s="558" t="s">
        <v>1438</v>
      </c>
      <c r="T815" s="562" t="s">
        <v>1359</v>
      </c>
      <c r="U815" s="561">
        <v>41815</v>
      </c>
      <c r="V815" s="561" t="s">
        <v>1938</v>
      </c>
      <c r="W815" s="558" t="s">
        <v>1439</v>
      </c>
      <c r="X815" s="562" t="s">
        <v>1432</v>
      </c>
      <c r="Y815" s="558" t="s">
        <v>1442</v>
      </c>
      <c r="Z815" s="558" t="s">
        <v>4694</v>
      </c>
      <c r="AA815" s="558" t="s">
        <v>1444</v>
      </c>
      <c r="AB815" s="558" t="s">
        <v>1136</v>
      </c>
      <c r="AC815" s="576">
        <v>1.2E-2</v>
      </c>
      <c r="AD815" s="578" t="s">
        <v>1432</v>
      </c>
      <c r="AE815" s="578"/>
      <c r="AF815" s="579"/>
      <c r="AG815" s="517" t="s">
        <v>3063</v>
      </c>
      <c r="AH815" s="560" t="s">
        <v>1445</v>
      </c>
      <c r="AI815" s="560">
        <v>0</v>
      </c>
      <c r="AJ815" s="560">
        <v>0</v>
      </c>
      <c r="AK815" s="560">
        <v>0</v>
      </c>
      <c r="AL815" s="560">
        <v>0</v>
      </c>
      <c r="AM815" s="560">
        <v>-3</v>
      </c>
      <c r="AN815" s="560">
        <v>0</v>
      </c>
      <c r="AO815" s="560">
        <v>0</v>
      </c>
      <c r="AP815" s="560">
        <v>0</v>
      </c>
      <c r="AQ815" s="560">
        <v>1</v>
      </c>
      <c r="AR815" s="560">
        <v>0</v>
      </c>
      <c r="AS815" s="560">
        <v>0</v>
      </c>
      <c r="AT815" s="560">
        <v>-3</v>
      </c>
      <c r="AU815" s="560">
        <v>0</v>
      </c>
      <c r="AV815" s="560">
        <v>0</v>
      </c>
      <c r="AW815" s="560">
        <v>0</v>
      </c>
      <c r="AX815" s="560">
        <v>0</v>
      </c>
      <c r="AY815" s="560">
        <v>0</v>
      </c>
      <c r="AZ815" s="560">
        <v>0</v>
      </c>
      <c r="BA815" s="560">
        <v>0</v>
      </c>
      <c r="BB815" s="560">
        <v>0</v>
      </c>
      <c r="BC815" s="560">
        <v>0</v>
      </c>
      <c r="BD815" s="560">
        <v>0</v>
      </c>
      <c r="BE815" s="560">
        <v>1</v>
      </c>
      <c r="BF815" s="560">
        <v>0</v>
      </c>
      <c r="BG815" s="560">
        <v>0</v>
      </c>
      <c r="BH815" s="560">
        <v>0</v>
      </c>
      <c r="BI815" s="560">
        <v>0</v>
      </c>
      <c r="BJ815" s="560">
        <v>0</v>
      </c>
      <c r="BK815" s="560">
        <v>0</v>
      </c>
      <c r="BL815" s="560">
        <v>0</v>
      </c>
      <c r="BM815" s="560">
        <v>0</v>
      </c>
      <c r="BN815" s="550" t="s">
        <v>4490</v>
      </c>
      <c r="BO815" s="551">
        <v>0</v>
      </c>
      <c r="BP815" s="519">
        <v>0</v>
      </c>
      <c r="BQ815" s="553">
        <v>-0.5</v>
      </c>
      <c r="BR815" s="552">
        <v>-0.5</v>
      </c>
      <c r="BS815" s="552">
        <v>-0.5</v>
      </c>
      <c r="BT815" s="552">
        <v>-0.5</v>
      </c>
      <c r="BU815" s="519">
        <v>0</v>
      </c>
      <c r="BV815" s="528">
        <v>0</v>
      </c>
      <c r="BW815" s="519">
        <v>0</v>
      </c>
      <c r="BX815" s="519">
        <v>0</v>
      </c>
      <c r="BY815" s="519">
        <v>0</v>
      </c>
      <c r="BZ815" s="519">
        <v>0</v>
      </c>
      <c r="CA815" s="519">
        <v>0</v>
      </c>
      <c r="CB815" s="519">
        <v>0</v>
      </c>
      <c r="CC815" s="519">
        <v>0</v>
      </c>
      <c r="CD815" s="519">
        <v>0</v>
      </c>
      <c r="CE815" s="519">
        <v>0</v>
      </c>
      <c r="CF815" s="519">
        <v>0</v>
      </c>
      <c r="CG815" s="519">
        <v>0</v>
      </c>
      <c r="CH815" s="519">
        <v>0</v>
      </c>
      <c r="CI815" s="519">
        <v>0</v>
      </c>
      <c r="CJ815" s="519">
        <v>0</v>
      </c>
      <c r="CK815" s="623">
        <f t="shared" si="12"/>
        <v>-2</v>
      </c>
      <c r="CL815" s="554">
        <v>-2</v>
      </c>
      <c r="CM815" s="554">
        <v>-2</v>
      </c>
      <c r="CN815" s="554">
        <v>-2</v>
      </c>
      <c r="CO815" s="524">
        <v>4</v>
      </c>
      <c r="CP815" s="726"/>
      <c r="CQ815" s="525" t="s">
        <v>4965</v>
      </c>
      <c r="CR815" s="584" t="s">
        <v>4965</v>
      </c>
      <c r="CS815" s="527" t="s">
        <v>4965</v>
      </c>
      <c r="CT815" s="527" t="s">
        <v>4965</v>
      </c>
      <c r="CU815" s="527" t="s">
        <v>4965</v>
      </c>
    </row>
    <row r="816" spans="1:99" s="199" customFormat="1" ht="12" customHeight="1" x14ac:dyDescent="0.2">
      <c r="A816" s="577" t="s">
        <v>1460</v>
      </c>
      <c r="B816" s="558" t="s">
        <v>4619</v>
      </c>
      <c r="C816" s="558" t="s">
        <v>1432</v>
      </c>
      <c r="D816" s="558" t="s">
        <v>1432</v>
      </c>
      <c r="E816" s="560" t="s">
        <v>1432</v>
      </c>
      <c r="F816" s="558" t="s">
        <v>4620</v>
      </c>
      <c r="G816" s="558" t="s">
        <v>4621</v>
      </c>
      <c r="H816" s="558" t="s">
        <v>1458</v>
      </c>
      <c r="I816" s="558" t="s">
        <v>1048</v>
      </c>
      <c r="J816" s="558">
        <v>523948</v>
      </c>
      <c r="K816" s="558">
        <v>175203</v>
      </c>
      <c r="L816" s="512" t="s">
        <v>3088</v>
      </c>
      <c r="M816" s="562" t="s">
        <v>1432</v>
      </c>
      <c r="N816" s="562" t="s">
        <v>1432</v>
      </c>
      <c r="O816" s="558">
        <v>0</v>
      </c>
      <c r="P816" s="558">
        <v>6</v>
      </c>
      <c r="Q816" s="563">
        <v>6</v>
      </c>
      <c r="R816" s="558" t="s">
        <v>3917</v>
      </c>
      <c r="S816" s="558" t="s">
        <v>1438</v>
      </c>
      <c r="T816" s="562" t="s">
        <v>1359</v>
      </c>
      <c r="U816" s="561">
        <v>41771</v>
      </c>
      <c r="V816" s="561" t="s">
        <v>1938</v>
      </c>
      <c r="W816" s="558" t="s">
        <v>1439</v>
      </c>
      <c r="X816" s="562" t="s">
        <v>1432</v>
      </c>
      <c r="Y816" s="558" t="s">
        <v>1442</v>
      </c>
      <c r="Z816" s="558" t="s">
        <v>4694</v>
      </c>
      <c r="AA816" s="558" t="s">
        <v>1444</v>
      </c>
      <c r="AB816" s="558" t="s">
        <v>2713</v>
      </c>
      <c r="AC816" s="576">
        <v>3.5999999999999997E-2</v>
      </c>
      <c r="AD816" s="578" t="s">
        <v>1432</v>
      </c>
      <c r="AE816" s="578"/>
      <c r="AF816" s="579"/>
      <c r="AG816" s="517" t="s">
        <v>3063</v>
      </c>
      <c r="AH816" s="560" t="s">
        <v>1445</v>
      </c>
      <c r="AI816" s="560">
        <v>0</v>
      </c>
      <c r="AJ816" s="560">
        <v>0</v>
      </c>
      <c r="AK816" s="560">
        <v>0</v>
      </c>
      <c r="AL816" s="560">
        <v>0</v>
      </c>
      <c r="AM816" s="560">
        <v>2</v>
      </c>
      <c r="AN816" s="560">
        <v>2</v>
      </c>
      <c r="AO816" s="560">
        <v>1</v>
      </c>
      <c r="AP816" s="560">
        <v>1</v>
      </c>
      <c r="AQ816" s="560">
        <v>0</v>
      </c>
      <c r="AR816" s="560">
        <v>0</v>
      </c>
      <c r="AS816" s="560">
        <v>0</v>
      </c>
      <c r="AT816" s="560">
        <v>2</v>
      </c>
      <c r="AU816" s="560">
        <v>2</v>
      </c>
      <c r="AV816" s="560">
        <v>1</v>
      </c>
      <c r="AW816" s="560">
        <v>1</v>
      </c>
      <c r="AX816" s="560">
        <v>0</v>
      </c>
      <c r="AY816" s="560">
        <v>0</v>
      </c>
      <c r="AZ816" s="560">
        <v>0</v>
      </c>
      <c r="BA816" s="560">
        <v>0</v>
      </c>
      <c r="BB816" s="560">
        <v>0</v>
      </c>
      <c r="BC816" s="560">
        <v>0</v>
      </c>
      <c r="BD816" s="560">
        <v>0</v>
      </c>
      <c r="BE816" s="560">
        <v>0</v>
      </c>
      <c r="BF816" s="560">
        <v>0</v>
      </c>
      <c r="BG816" s="560">
        <v>0</v>
      </c>
      <c r="BH816" s="560">
        <v>0</v>
      </c>
      <c r="BI816" s="560">
        <v>0</v>
      </c>
      <c r="BJ816" s="560">
        <v>0</v>
      </c>
      <c r="BK816" s="560">
        <v>0</v>
      </c>
      <c r="BL816" s="560">
        <v>0</v>
      </c>
      <c r="BM816" s="560">
        <v>0</v>
      </c>
      <c r="BN816" s="550" t="s">
        <v>4490</v>
      </c>
      <c r="BO816" s="551">
        <v>0</v>
      </c>
      <c r="BP816" s="519">
        <v>0</v>
      </c>
      <c r="BQ816" s="528">
        <v>0</v>
      </c>
      <c r="BR816" s="574">
        <v>0</v>
      </c>
      <c r="BS816" s="552">
        <v>2</v>
      </c>
      <c r="BT816" s="552">
        <v>2</v>
      </c>
      <c r="BU816" s="552">
        <v>2</v>
      </c>
      <c r="BV816" s="528">
        <v>0</v>
      </c>
      <c r="BW816" s="519">
        <v>0</v>
      </c>
      <c r="BX816" s="519">
        <v>0</v>
      </c>
      <c r="BY816" s="519">
        <v>0</v>
      </c>
      <c r="BZ816" s="519">
        <v>0</v>
      </c>
      <c r="CA816" s="519">
        <v>0</v>
      </c>
      <c r="CB816" s="519">
        <v>0</v>
      </c>
      <c r="CC816" s="519">
        <v>0</v>
      </c>
      <c r="CD816" s="519">
        <v>0</v>
      </c>
      <c r="CE816" s="519">
        <v>0</v>
      </c>
      <c r="CF816" s="519">
        <v>0</v>
      </c>
      <c r="CG816" s="519">
        <v>0</v>
      </c>
      <c r="CH816" s="519">
        <v>0</v>
      </c>
      <c r="CI816" s="519">
        <v>0</v>
      </c>
      <c r="CJ816" s="519">
        <v>0</v>
      </c>
      <c r="CK816" s="623">
        <f t="shared" si="12"/>
        <v>6</v>
      </c>
      <c r="CL816" s="554">
        <v>6</v>
      </c>
      <c r="CM816" s="554">
        <v>6</v>
      </c>
      <c r="CN816" s="554">
        <v>6</v>
      </c>
      <c r="CO816" s="524">
        <v>5</v>
      </c>
      <c r="CP816" s="726"/>
      <c r="CQ816" s="525" t="s">
        <v>4965</v>
      </c>
      <c r="CR816" s="584" t="s">
        <v>4965</v>
      </c>
      <c r="CS816" s="527" t="s">
        <v>4965</v>
      </c>
      <c r="CT816" s="527" t="s">
        <v>4965</v>
      </c>
      <c r="CU816" s="527" t="s">
        <v>4965</v>
      </c>
    </row>
    <row r="817" spans="1:99" s="199" customFormat="1" ht="12" customHeight="1" x14ac:dyDescent="0.2">
      <c r="A817" s="577" t="s">
        <v>1460</v>
      </c>
      <c r="B817" s="558" t="s">
        <v>3918</v>
      </c>
      <c r="C817" s="558" t="s">
        <v>1432</v>
      </c>
      <c r="D817" s="558" t="s">
        <v>1432</v>
      </c>
      <c r="E817" s="560" t="s">
        <v>3919</v>
      </c>
      <c r="F817" s="558" t="s">
        <v>3012</v>
      </c>
      <c r="G817" s="558" t="s">
        <v>1126</v>
      </c>
      <c r="H817" s="558" t="s">
        <v>2717</v>
      </c>
      <c r="I817" s="558" t="s">
        <v>3920</v>
      </c>
      <c r="J817" s="558">
        <v>527703</v>
      </c>
      <c r="K817" s="558">
        <v>174312</v>
      </c>
      <c r="L817" s="512" t="s">
        <v>3084</v>
      </c>
      <c r="M817" s="562" t="s">
        <v>1432</v>
      </c>
      <c r="N817" s="562" t="s">
        <v>1432</v>
      </c>
      <c r="O817" s="558">
        <v>0</v>
      </c>
      <c r="P817" s="558">
        <v>1</v>
      </c>
      <c r="Q817" s="563">
        <v>1</v>
      </c>
      <c r="R817" s="558" t="s">
        <v>3165</v>
      </c>
      <c r="S817" s="558" t="s">
        <v>1438</v>
      </c>
      <c r="T817" s="562" t="s">
        <v>4067</v>
      </c>
      <c r="U817" s="561">
        <v>41768</v>
      </c>
      <c r="V817" s="561" t="s">
        <v>1938</v>
      </c>
      <c r="W817" s="558" t="s">
        <v>1439</v>
      </c>
      <c r="X817" s="562" t="s">
        <v>1432</v>
      </c>
      <c r="Y817" s="558" t="s">
        <v>1442</v>
      </c>
      <c r="Z817" s="558" t="s">
        <v>3893</v>
      </c>
      <c r="AA817" s="558" t="s">
        <v>1444</v>
      </c>
      <c r="AB817" s="558" t="s">
        <v>1136</v>
      </c>
      <c r="AC817" s="576">
        <v>8.9999999999999993E-3</v>
      </c>
      <c r="AD817" s="578" t="s">
        <v>1432</v>
      </c>
      <c r="AE817" s="578"/>
      <c r="AF817" s="579"/>
      <c r="AG817" s="517" t="s">
        <v>3063</v>
      </c>
      <c r="AH817" s="560" t="s">
        <v>1445</v>
      </c>
      <c r="AI817" s="560">
        <v>0</v>
      </c>
      <c r="AJ817" s="560">
        <v>0</v>
      </c>
      <c r="AK817" s="560">
        <v>0</v>
      </c>
      <c r="AL817" s="560">
        <v>0</v>
      </c>
      <c r="AM817" s="560">
        <v>1</v>
      </c>
      <c r="AN817" s="560">
        <v>0</v>
      </c>
      <c r="AO817" s="560">
        <v>0</v>
      </c>
      <c r="AP817" s="560">
        <v>0</v>
      </c>
      <c r="AQ817" s="560">
        <v>0</v>
      </c>
      <c r="AR817" s="560">
        <v>0</v>
      </c>
      <c r="AS817" s="560">
        <v>0</v>
      </c>
      <c r="AT817" s="560">
        <v>1</v>
      </c>
      <c r="AU817" s="560">
        <v>0</v>
      </c>
      <c r="AV817" s="560">
        <v>0</v>
      </c>
      <c r="AW817" s="560">
        <v>0</v>
      </c>
      <c r="AX817" s="560">
        <v>0</v>
      </c>
      <c r="AY817" s="560">
        <v>0</v>
      </c>
      <c r="AZ817" s="560">
        <v>0</v>
      </c>
      <c r="BA817" s="560">
        <v>0</v>
      </c>
      <c r="BB817" s="560">
        <v>0</v>
      </c>
      <c r="BC817" s="560">
        <v>0</v>
      </c>
      <c r="BD817" s="560">
        <v>0</v>
      </c>
      <c r="BE817" s="560">
        <v>0</v>
      </c>
      <c r="BF817" s="560">
        <v>0</v>
      </c>
      <c r="BG817" s="560">
        <v>0</v>
      </c>
      <c r="BH817" s="560">
        <v>0</v>
      </c>
      <c r="BI817" s="560">
        <v>0</v>
      </c>
      <c r="BJ817" s="560">
        <v>0</v>
      </c>
      <c r="BK817" s="560">
        <v>0</v>
      </c>
      <c r="BL817" s="560">
        <v>0</v>
      </c>
      <c r="BM817" s="560">
        <v>0</v>
      </c>
      <c r="BN817" s="550" t="s">
        <v>4490</v>
      </c>
      <c r="BO817" s="551">
        <v>0</v>
      </c>
      <c r="BP817" s="519">
        <v>0</v>
      </c>
      <c r="BQ817" s="553">
        <v>0.25</v>
      </c>
      <c r="BR817" s="552">
        <v>0.25</v>
      </c>
      <c r="BS817" s="552">
        <v>0.25</v>
      </c>
      <c r="BT817" s="552">
        <v>0.25</v>
      </c>
      <c r="BU817" s="519">
        <v>0</v>
      </c>
      <c r="BV817" s="528">
        <v>0</v>
      </c>
      <c r="BW817" s="519">
        <v>0</v>
      </c>
      <c r="BX817" s="519">
        <v>0</v>
      </c>
      <c r="BY817" s="519">
        <v>0</v>
      </c>
      <c r="BZ817" s="519">
        <v>0</v>
      </c>
      <c r="CA817" s="519">
        <v>0</v>
      </c>
      <c r="CB817" s="519">
        <v>0</v>
      </c>
      <c r="CC817" s="519">
        <v>0</v>
      </c>
      <c r="CD817" s="519">
        <v>0</v>
      </c>
      <c r="CE817" s="519">
        <v>0</v>
      </c>
      <c r="CF817" s="519">
        <v>0</v>
      </c>
      <c r="CG817" s="519">
        <v>0</v>
      </c>
      <c r="CH817" s="519">
        <v>0</v>
      </c>
      <c r="CI817" s="519">
        <v>0</v>
      </c>
      <c r="CJ817" s="519">
        <v>0</v>
      </c>
      <c r="CK817" s="623">
        <f t="shared" si="12"/>
        <v>1</v>
      </c>
      <c r="CL817" s="554">
        <v>1</v>
      </c>
      <c r="CM817" s="554">
        <v>1</v>
      </c>
      <c r="CN817" s="554">
        <v>1</v>
      </c>
      <c r="CO817" s="524">
        <v>9</v>
      </c>
      <c r="CP817" s="726"/>
      <c r="CQ817" s="525" t="s">
        <v>4965</v>
      </c>
      <c r="CR817" s="584" t="s">
        <v>4965</v>
      </c>
      <c r="CS817" s="527" t="s">
        <v>4965</v>
      </c>
      <c r="CT817" s="527" t="s">
        <v>4965</v>
      </c>
      <c r="CU817" s="527" t="s">
        <v>4965</v>
      </c>
    </row>
    <row r="818" spans="1:99" s="199" customFormat="1" ht="12" customHeight="1" x14ac:dyDescent="0.2">
      <c r="A818" s="577" t="s">
        <v>1460</v>
      </c>
      <c r="B818" s="558" t="s">
        <v>3166</v>
      </c>
      <c r="C818" s="558" t="s">
        <v>1432</v>
      </c>
      <c r="D818" s="558" t="s">
        <v>1432</v>
      </c>
      <c r="E818" s="560" t="s">
        <v>1432</v>
      </c>
      <c r="F818" s="558" t="s">
        <v>3195</v>
      </c>
      <c r="G818" s="558" t="s">
        <v>3167</v>
      </c>
      <c r="H818" s="558" t="s">
        <v>2717</v>
      </c>
      <c r="I818" s="558" t="s">
        <v>1432</v>
      </c>
      <c r="J818" s="558">
        <v>527198</v>
      </c>
      <c r="K818" s="558">
        <v>176127</v>
      </c>
      <c r="L818" s="512" t="s">
        <v>3067</v>
      </c>
      <c r="M818" s="562" t="s">
        <v>1432</v>
      </c>
      <c r="N818" s="562" t="s">
        <v>1432</v>
      </c>
      <c r="O818" s="558">
        <v>2</v>
      </c>
      <c r="P818" s="558">
        <v>1</v>
      </c>
      <c r="Q818" s="563">
        <v>-1</v>
      </c>
      <c r="R818" s="558" t="s">
        <v>3168</v>
      </c>
      <c r="S818" s="558" t="s">
        <v>1438</v>
      </c>
      <c r="T818" s="562" t="s">
        <v>3169</v>
      </c>
      <c r="U818" s="561">
        <v>41772</v>
      </c>
      <c r="V818" s="561" t="s">
        <v>1938</v>
      </c>
      <c r="W818" s="558" t="s">
        <v>1439</v>
      </c>
      <c r="X818" s="562" t="s">
        <v>1432</v>
      </c>
      <c r="Y818" s="558" t="s">
        <v>1442</v>
      </c>
      <c r="Z818" s="558" t="s">
        <v>1453</v>
      </c>
      <c r="AA818" s="558" t="s">
        <v>1444</v>
      </c>
      <c r="AB818" s="558" t="s">
        <v>4207</v>
      </c>
      <c r="AC818" s="576">
        <v>8.9999999999999993E-3</v>
      </c>
      <c r="AD818" s="578" t="s">
        <v>1432</v>
      </c>
      <c r="AE818" s="578"/>
      <c r="AF818" s="579"/>
      <c r="AG818" s="517" t="s">
        <v>3063</v>
      </c>
      <c r="AH818" s="560" t="s">
        <v>1445</v>
      </c>
      <c r="AI818" s="587"/>
      <c r="AJ818" s="560">
        <v>0</v>
      </c>
      <c r="AK818" s="560">
        <v>0</v>
      </c>
      <c r="AL818" s="560">
        <v>0</v>
      </c>
      <c r="AM818" s="560">
        <v>-1</v>
      </c>
      <c r="AN818" s="560">
        <v>-1</v>
      </c>
      <c r="AO818" s="560">
        <v>0</v>
      </c>
      <c r="AP818" s="560">
        <v>1</v>
      </c>
      <c r="AQ818" s="560">
        <v>0</v>
      </c>
      <c r="AR818" s="560">
        <v>0</v>
      </c>
      <c r="AS818" s="560">
        <v>0</v>
      </c>
      <c r="AT818" s="560">
        <v>-1</v>
      </c>
      <c r="AU818" s="560">
        <v>-1</v>
      </c>
      <c r="AV818" s="560">
        <v>0</v>
      </c>
      <c r="AW818" s="560">
        <v>0</v>
      </c>
      <c r="AX818" s="560">
        <v>0</v>
      </c>
      <c r="AY818" s="560">
        <v>0</v>
      </c>
      <c r="AZ818" s="560">
        <v>0</v>
      </c>
      <c r="BA818" s="560">
        <v>0</v>
      </c>
      <c r="BB818" s="560">
        <v>0</v>
      </c>
      <c r="BC818" s="560">
        <v>0</v>
      </c>
      <c r="BD818" s="560">
        <v>1</v>
      </c>
      <c r="BE818" s="560">
        <v>0</v>
      </c>
      <c r="BF818" s="560">
        <v>0</v>
      </c>
      <c r="BG818" s="560">
        <v>0</v>
      </c>
      <c r="BH818" s="560">
        <v>0</v>
      </c>
      <c r="BI818" s="560">
        <v>0</v>
      </c>
      <c r="BJ818" s="560">
        <v>0</v>
      </c>
      <c r="BK818" s="560">
        <v>0</v>
      </c>
      <c r="BL818" s="560">
        <v>0</v>
      </c>
      <c r="BM818" s="560">
        <v>0</v>
      </c>
      <c r="BN818" s="550" t="s">
        <v>4490</v>
      </c>
      <c r="BO818" s="551">
        <v>0</v>
      </c>
      <c r="BP818" s="519">
        <v>0</v>
      </c>
      <c r="BQ818" s="553">
        <v>-0.25</v>
      </c>
      <c r="BR818" s="552">
        <v>-0.25</v>
      </c>
      <c r="BS818" s="552">
        <v>-0.25</v>
      </c>
      <c r="BT818" s="552">
        <v>-0.25</v>
      </c>
      <c r="BU818" s="519">
        <v>0</v>
      </c>
      <c r="BV818" s="528">
        <v>0</v>
      </c>
      <c r="BW818" s="519">
        <v>0</v>
      </c>
      <c r="BX818" s="519">
        <v>0</v>
      </c>
      <c r="BY818" s="519">
        <v>0</v>
      </c>
      <c r="BZ818" s="519">
        <v>0</v>
      </c>
      <c r="CA818" s="519">
        <v>0</v>
      </c>
      <c r="CB818" s="519">
        <v>0</v>
      </c>
      <c r="CC818" s="519">
        <v>0</v>
      </c>
      <c r="CD818" s="519">
        <v>0</v>
      </c>
      <c r="CE818" s="519">
        <v>0</v>
      </c>
      <c r="CF818" s="519">
        <v>0</v>
      </c>
      <c r="CG818" s="519">
        <v>0</v>
      </c>
      <c r="CH818" s="519">
        <v>0</v>
      </c>
      <c r="CI818" s="519">
        <v>0</v>
      </c>
      <c r="CJ818" s="519">
        <v>0</v>
      </c>
      <c r="CK818" s="623">
        <f t="shared" si="12"/>
        <v>-1</v>
      </c>
      <c r="CL818" s="554">
        <v>-1</v>
      </c>
      <c r="CM818" s="554">
        <v>-1</v>
      </c>
      <c r="CN818" s="554">
        <v>-1</v>
      </c>
      <c r="CO818" s="524">
        <v>9</v>
      </c>
      <c r="CP818" s="524" t="s">
        <v>1938</v>
      </c>
      <c r="CQ818" s="525" t="s">
        <v>4965</v>
      </c>
      <c r="CR818" s="584" t="s">
        <v>4965</v>
      </c>
      <c r="CS818" s="527" t="s">
        <v>4965</v>
      </c>
      <c r="CT818" s="527" t="s">
        <v>4965</v>
      </c>
      <c r="CU818" s="527" t="s">
        <v>4965</v>
      </c>
    </row>
    <row r="819" spans="1:99" s="199" customFormat="1" ht="12" customHeight="1" x14ac:dyDescent="0.2">
      <c r="A819" s="577" t="s">
        <v>1460</v>
      </c>
      <c r="B819" s="558" t="s">
        <v>3170</v>
      </c>
      <c r="C819" s="558" t="s">
        <v>1432</v>
      </c>
      <c r="D819" s="558" t="s">
        <v>1432</v>
      </c>
      <c r="E819" s="560" t="s">
        <v>1432</v>
      </c>
      <c r="F819" s="558" t="s">
        <v>3171</v>
      </c>
      <c r="G819" s="558" t="s">
        <v>3172</v>
      </c>
      <c r="H819" s="558" t="s">
        <v>2717</v>
      </c>
      <c r="I819" s="558" t="s">
        <v>3173</v>
      </c>
      <c r="J819" s="558">
        <v>528056</v>
      </c>
      <c r="K819" s="558">
        <v>175902</v>
      </c>
      <c r="L819" s="512" t="s">
        <v>3085</v>
      </c>
      <c r="M819" s="562" t="s">
        <v>1432</v>
      </c>
      <c r="N819" s="562" t="s">
        <v>1432</v>
      </c>
      <c r="O819" s="558">
        <v>0</v>
      </c>
      <c r="P819" s="558">
        <v>1</v>
      </c>
      <c r="Q819" s="563">
        <v>1</v>
      </c>
      <c r="R819" s="558" t="s">
        <v>3768</v>
      </c>
      <c r="S819" s="558" t="s">
        <v>1438</v>
      </c>
      <c r="T819" s="562" t="s">
        <v>4810</v>
      </c>
      <c r="U819" s="561">
        <v>41900</v>
      </c>
      <c r="V819" s="561" t="s">
        <v>1938</v>
      </c>
      <c r="W819" s="558" t="s">
        <v>1439</v>
      </c>
      <c r="X819" s="562" t="s">
        <v>1432</v>
      </c>
      <c r="Y819" s="558" t="s">
        <v>1442</v>
      </c>
      <c r="Z819" s="558" t="s">
        <v>3893</v>
      </c>
      <c r="AA819" s="558" t="s">
        <v>1444</v>
      </c>
      <c r="AB819" s="558" t="s">
        <v>4720</v>
      </c>
      <c r="AC819" s="576">
        <v>8.0000000000000002E-3</v>
      </c>
      <c r="AD819" s="578" t="s">
        <v>1432</v>
      </c>
      <c r="AE819" s="578"/>
      <c r="AF819" s="579"/>
      <c r="AG819" s="517" t="s">
        <v>3063</v>
      </c>
      <c r="AH819" s="560" t="s">
        <v>1445</v>
      </c>
      <c r="AI819" s="560">
        <v>0</v>
      </c>
      <c r="AJ819" s="560">
        <v>0</v>
      </c>
      <c r="AK819" s="560">
        <v>0</v>
      </c>
      <c r="AL819" s="560">
        <v>0</v>
      </c>
      <c r="AM819" s="560">
        <v>0</v>
      </c>
      <c r="AN819" s="560">
        <v>1</v>
      </c>
      <c r="AO819" s="560">
        <v>0</v>
      </c>
      <c r="AP819" s="560">
        <v>0</v>
      </c>
      <c r="AQ819" s="560">
        <v>0</v>
      </c>
      <c r="AR819" s="560">
        <v>0</v>
      </c>
      <c r="AS819" s="560">
        <v>0</v>
      </c>
      <c r="AT819" s="560">
        <v>0</v>
      </c>
      <c r="AU819" s="560">
        <v>1</v>
      </c>
      <c r="AV819" s="560">
        <v>0</v>
      </c>
      <c r="AW819" s="560">
        <v>0</v>
      </c>
      <c r="AX819" s="560">
        <v>0</v>
      </c>
      <c r="AY819" s="560">
        <v>0</v>
      </c>
      <c r="AZ819" s="560">
        <v>0</v>
      </c>
      <c r="BA819" s="560">
        <v>0</v>
      </c>
      <c r="BB819" s="560">
        <v>0</v>
      </c>
      <c r="BC819" s="560">
        <v>0</v>
      </c>
      <c r="BD819" s="560">
        <v>0</v>
      </c>
      <c r="BE819" s="560">
        <v>0</v>
      </c>
      <c r="BF819" s="560">
        <v>0</v>
      </c>
      <c r="BG819" s="560">
        <v>0</v>
      </c>
      <c r="BH819" s="560">
        <v>0</v>
      </c>
      <c r="BI819" s="560">
        <v>0</v>
      </c>
      <c r="BJ819" s="560">
        <v>0</v>
      </c>
      <c r="BK819" s="560">
        <v>0</v>
      </c>
      <c r="BL819" s="560">
        <v>0</v>
      </c>
      <c r="BM819" s="560">
        <v>0</v>
      </c>
      <c r="BN819" s="550" t="s">
        <v>4490</v>
      </c>
      <c r="BO819" s="551">
        <v>0</v>
      </c>
      <c r="BP819" s="519">
        <v>0</v>
      </c>
      <c r="BQ819" s="553">
        <v>0.25</v>
      </c>
      <c r="BR819" s="552">
        <v>0.25</v>
      </c>
      <c r="BS819" s="552">
        <v>0.25</v>
      </c>
      <c r="BT819" s="552">
        <v>0.25</v>
      </c>
      <c r="BU819" s="519">
        <v>0</v>
      </c>
      <c r="BV819" s="528">
        <v>0</v>
      </c>
      <c r="BW819" s="519">
        <v>0</v>
      </c>
      <c r="BX819" s="519">
        <v>0</v>
      </c>
      <c r="BY819" s="519">
        <v>0</v>
      </c>
      <c r="BZ819" s="519">
        <v>0</v>
      </c>
      <c r="CA819" s="519">
        <v>0</v>
      </c>
      <c r="CB819" s="519">
        <v>0</v>
      </c>
      <c r="CC819" s="519">
        <v>0</v>
      </c>
      <c r="CD819" s="519">
        <v>0</v>
      </c>
      <c r="CE819" s="519">
        <v>0</v>
      </c>
      <c r="CF819" s="519">
        <v>0</v>
      </c>
      <c r="CG819" s="519">
        <v>0</v>
      </c>
      <c r="CH819" s="519">
        <v>0</v>
      </c>
      <c r="CI819" s="519">
        <v>0</v>
      </c>
      <c r="CJ819" s="519">
        <v>0</v>
      </c>
      <c r="CK819" s="623">
        <f t="shared" si="12"/>
        <v>1</v>
      </c>
      <c r="CL819" s="554">
        <v>1</v>
      </c>
      <c r="CM819" s="554">
        <v>1</v>
      </c>
      <c r="CN819" s="554">
        <v>1</v>
      </c>
      <c r="CO819" s="524">
        <v>9</v>
      </c>
      <c r="CP819" s="726"/>
      <c r="CQ819" s="525" t="s">
        <v>4965</v>
      </c>
      <c r="CR819" s="584" t="s">
        <v>4965</v>
      </c>
      <c r="CS819" s="527" t="s">
        <v>4965</v>
      </c>
      <c r="CT819" s="527" t="s">
        <v>4965</v>
      </c>
      <c r="CU819" s="527" t="s">
        <v>4965</v>
      </c>
    </row>
    <row r="820" spans="1:99" s="199" customFormat="1" ht="12" customHeight="1" x14ac:dyDescent="0.2">
      <c r="A820" s="577" t="s">
        <v>1460</v>
      </c>
      <c r="B820" s="558" t="s">
        <v>3770</v>
      </c>
      <c r="C820" s="558" t="s">
        <v>3771</v>
      </c>
      <c r="D820" s="558" t="s">
        <v>1432</v>
      </c>
      <c r="E820" s="560" t="s">
        <v>3771</v>
      </c>
      <c r="F820" s="558" t="s">
        <v>1432</v>
      </c>
      <c r="G820" s="558" t="s">
        <v>1054</v>
      </c>
      <c r="H820" s="558" t="s">
        <v>2717</v>
      </c>
      <c r="I820" s="558" t="s">
        <v>3772</v>
      </c>
      <c r="J820" s="558">
        <v>526505</v>
      </c>
      <c r="K820" s="558">
        <v>175773</v>
      </c>
      <c r="L820" s="512" t="s">
        <v>4766</v>
      </c>
      <c r="M820" s="562" t="s">
        <v>1432</v>
      </c>
      <c r="N820" s="562" t="s">
        <v>1432</v>
      </c>
      <c r="O820" s="558">
        <v>0</v>
      </c>
      <c r="P820" s="558">
        <v>4</v>
      </c>
      <c r="Q820" s="563">
        <v>4</v>
      </c>
      <c r="R820" s="558" t="s">
        <v>3773</v>
      </c>
      <c r="S820" s="558" t="s">
        <v>3187</v>
      </c>
      <c r="T820" s="562" t="s">
        <v>3774</v>
      </c>
      <c r="U820" s="561">
        <v>41757</v>
      </c>
      <c r="V820" s="561" t="s">
        <v>1938</v>
      </c>
      <c r="W820" s="558" t="s">
        <v>1439</v>
      </c>
      <c r="X820" s="562" t="s">
        <v>1432</v>
      </c>
      <c r="Y820" s="558" t="s">
        <v>1442</v>
      </c>
      <c r="Z820" s="558" t="s">
        <v>3893</v>
      </c>
      <c r="AA820" s="558" t="s">
        <v>1444</v>
      </c>
      <c r="AB820" s="558" t="s">
        <v>4720</v>
      </c>
      <c r="AC820" s="576">
        <v>0.01</v>
      </c>
      <c r="AD820" s="578" t="s">
        <v>1432</v>
      </c>
      <c r="AE820" s="578"/>
      <c r="AF820" s="579"/>
      <c r="AG820" s="517" t="s">
        <v>3063</v>
      </c>
      <c r="AH820" s="560" t="s">
        <v>1445</v>
      </c>
      <c r="AI820" s="560">
        <v>0</v>
      </c>
      <c r="AJ820" s="560">
        <v>0</v>
      </c>
      <c r="AK820" s="560">
        <v>0</v>
      </c>
      <c r="AL820" s="560">
        <v>0</v>
      </c>
      <c r="AM820" s="560">
        <v>4</v>
      </c>
      <c r="AN820" s="560">
        <v>0</v>
      </c>
      <c r="AO820" s="560">
        <v>0</v>
      </c>
      <c r="AP820" s="560">
        <v>0</v>
      </c>
      <c r="AQ820" s="560">
        <v>0</v>
      </c>
      <c r="AR820" s="560">
        <v>0</v>
      </c>
      <c r="AS820" s="560">
        <v>0</v>
      </c>
      <c r="AT820" s="560">
        <v>4</v>
      </c>
      <c r="AU820" s="560">
        <v>0</v>
      </c>
      <c r="AV820" s="560">
        <v>0</v>
      </c>
      <c r="AW820" s="560">
        <v>0</v>
      </c>
      <c r="AX820" s="560">
        <v>0</v>
      </c>
      <c r="AY820" s="560">
        <v>0</v>
      </c>
      <c r="AZ820" s="560">
        <v>0</v>
      </c>
      <c r="BA820" s="560">
        <v>0</v>
      </c>
      <c r="BB820" s="560">
        <v>0</v>
      </c>
      <c r="BC820" s="560">
        <v>0</v>
      </c>
      <c r="BD820" s="560">
        <v>0</v>
      </c>
      <c r="BE820" s="560">
        <v>0</v>
      </c>
      <c r="BF820" s="560">
        <v>0</v>
      </c>
      <c r="BG820" s="560">
        <v>0</v>
      </c>
      <c r="BH820" s="560">
        <v>0</v>
      </c>
      <c r="BI820" s="560">
        <v>0</v>
      </c>
      <c r="BJ820" s="560">
        <v>0</v>
      </c>
      <c r="BK820" s="560">
        <v>0</v>
      </c>
      <c r="BL820" s="560">
        <v>0</v>
      </c>
      <c r="BM820" s="560">
        <v>0</v>
      </c>
      <c r="BN820" s="550" t="s">
        <v>4490</v>
      </c>
      <c r="BO820" s="551">
        <v>0</v>
      </c>
      <c r="BP820" s="519">
        <v>0</v>
      </c>
      <c r="BQ820" s="553">
        <v>1</v>
      </c>
      <c r="BR820" s="552">
        <v>1</v>
      </c>
      <c r="BS820" s="552">
        <v>1</v>
      </c>
      <c r="BT820" s="552">
        <v>1</v>
      </c>
      <c r="BU820" s="519">
        <v>0</v>
      </c>
      <c r="BV820" s="528">
        <v>0</v>
      </c>
      <c r="BW820" s="519">
        <v>0</v>
      </c>
      <c r="BX820" s="519">
        <v>0</v>
      </c>
      <c r="BY820" s="519">
        <v>0</v>
      </c>
      <c r="BZ820" s="519">
        <v>0</v>
      </c>
      <c r="CA820" s="519">
        <v>0</v>
      </c>
      <c r="CB820" s="519">
        <v>0</v>
      </c>
      <c r="CC820" s="519">
        <v>0</v>
      </c>
      <c r="CD820" s="519">
        <v>0</v>
      </c>
      <c r="CE820" s="519">
        <v>0</v>
      </c>
      <c r="CF820" s="519">
        <v>0</v>
      </c>
      <c r="CG820" s="519">
        <v>0</v>
      </c>
      <c r="CH820" s="519">
        <v>0</v>
      </c>
      <c r="CI820" s="519">
        <v>0</v>
      </c>
      <c r="CJ820" s="519">
        <v>0</v>
      </c>
      <c r="CK820" s="623">
        <f t="shared" si="12"/>
        <v>4</v>
      </c>
      <c r="CL820" s="554">
        <v>4</v>
      </c>
      <c r="CM820" s="554">
        <v>4</v>
      </c>
      <c r="CN820" s="554">
        <v>4</v>
      </c>
      <c r="CO820" s="524">
        <v>9</v>
      </c>
      <c r="CP820" s="726"/>
      <c r="CQ820" s="525" t="s">
        <v>4965</v>
      </c>
      <c r="CR820" s="584" t="s">
        <v>4965</v>
      </c>
      <c r="CS820" s="527" t="s">
        <v>4965</v>
      </c>
      <c r="CT820" s="527" t="s">
        <v>4965</v>
      </c>
      <c r="CU820" s="527" t="s">
        <v>4965</v>
      </c>
    </row>
    <row r="821" spans="1:99" s="71" customFormat="1" ht="12" customHeight="1" x14ac:dyDescent="0.2">
      <c r="A821" s="577" t="s">
        <v>1460</v>
      </c>
      <c r="B821" s="558" t="s">
        <v>3776</v>
      </c>
      <c r="C821" s="558" t="s">
        <v>1432</v>
      </c>
      <c r="D821" s="558" t="s">
        <v>1432</v>
      </c>
      <c r="E821" s="560" t="s">
        <v>1432</v>
      </c>
      <c r="F821" s="558" t="s">
        <v>3928</v>
      </c>
      <c r="G821" s="558" t="s">
        <v>3777</v>
      </c>
      <c r="H821" s="558" t="s">
        <v>3875</v>
      </c>
      <c r="I821" s="558" t="s">
        <v>2471</v>
      </c>
      <c r="J821" s="558">
        <v>528693</v>
      </c>
      <c r="K821" s="558">
        <v>173299</v>
      </c>
      <c r="L821" s="512" t="s">
        <v>3076</v>
      </c>
      <c r="M821" s="562" t="s">
        <v>1432</v>
      </c>
      <c r="N821" s="562" t="s">
        <v>1432</v>
      </c>
      <c r="O821" s="558">
        <v>1</v>
      </c>
      <c r="P821" s="558">
        <v>2</v>
      </c>
      <c r="Q821" s="563">
        <v>1</v>
      </c>
      <c r="R821" s="558" t="s">
        <v>2472</v>
      </c>
      <c r="S821" s="558" t="s">
        <v>1438</v>
      </c>
      <c r="T821" s="562" t="s">
        <v>2533</v>
      </c>
      <c r="U821" s="561">
        <v>41796</v>
      </c>
      <c r="V821" s="561" t="s">
        <v>1938</v>
      </c>
      <c r="W821" s="558" t="s">
        <v>1439</v>
      </c>
      <c r="X821" s="562" t="s">
        <v>1432</v>
      </c>
      <c r="Y821" s="558" t="s">
        <v>1442</v>
      </c>
      <c r="Z821" s="558" t="s">
        <v>1443</v>
      </c>
      <c r="AA821" s="558" t="s">
        <v>1444</v>
      </c>
      <c r="AB821" s="558" t="s">
        <v>2723</v>
      </c>
      <c r="AC821" s="576">
        <v>1.2E-2</v>
      </c>
      <c r="AD821" s="578" t="s">
        <v>1432</v>
      </c>
      <c r="AE821" s="578"/>
      <c r="AF821" s="579"/>
      <c r="AG821" s="517" t="s">
        <v>3063</v>
      </c>
      <c r="AH821" s="560" t="s">
        <v>1445</v>
      </c>
      <c r="AI821" s="560">
        <v>0</v>
      </c>
      <c r="AJ821" s="560">
        <v>0</v>
      </c>
      <c r="AK821" s="560">
        <v>0</v>
      </c>
      <c r="AL821" s="560">
        <v>0</v>
      </c>
      <c r="AM821" s="560">
        <v>0</v>
      </c>
      <c r="AN821" s="560">
        <v>1</v>
      </c>
      <c r="AO821" s="560">
        <v>0</v>
      </c>
      <c r="AP821" s="560">
        <v>0</v>
      </c>
      <c r="AQ821" s="560">
        <v>0</v>
      </c>
      <c r="AR821" s="560">
        <v>0</v>
      </c>
      <c r="AS821" s="560">
        <v>0</v>
      </c>
      <c r="AT821" s="560">
        <v>0</v>
      </c>
      <c r="AU821" s="560">
        <v>1</v>
      </c>
      <c r="AV821" s="560">
        <v>0</v>
      </c>
      <c r="AW821" s="560">
        <v>0</v>
      </c>
      <c r="AX821" s="560">
        <v>0</v>
      </c>
      <c r="AY821" s="560">
        <v>0</v>
      </c>
      <c r="AZ821" s="560">
        <v>0</v>
      </c>
      <c r="BA821" s="560">
        <v>0</v>
      </c>
      <c r="BB821" s="560">
        <v>0</v>
      </c>
      <c r="BC821" s="560">
        <v>0</v>
      </c>
      <c r="BD821" s="560">
        <v>0</v>
      </c>
      <c r="BE821" s="560">
        <v>0</v>
      </c>
      <c r="BF821" s="560">
        <v>0</v>
      </c>
      <c r="BG821" s="560">
        <v>0</v>
      </c>
      <c r="BH821" s="560">
        <v>0</v>
      </c>
      <c r="BI821" s="560">
        <v>0</v>
      </c>
      <c r="BJ821" s="560">
        <v>0</v>
      </c>
      <c r="BK821" s="560">
        <v>0</v>
      </c>
      <c r="BL821" s="560">
        <v>0</v>
      </c>
      <c r="BM821" s="560">
        <v>0</v>
      </c>
      <c r="BN821" s="550" t="s">
        <v>4490</v>
      </c>
      <c r="BO821" s="551">
        <v>0</v>
      </c>
      <c r="BP821" s="519">
        <v>0</v>
      </c>
      <c r="BQ821" s="553">
        <v>0.25</v>
      </c>
      <c r="BR821" s="552">
        <v>0.25</v>
      </c>
      <c r="BS821" s="552">
        <v>0.25</v>
      </c>
      <c r="BT821" s="552">
        <v>0.25</v>
      </c>
      <c r="BU821" s="519">
        <v>0</v>
      </c>
      <c r="BV821" s="528">
        <v>0</v>
      </c>
      <c r="BW821" s="519">
        <v>0</v>
      </c>
      <c r="BX821" s="519">
        <v>0</v>
      </c>
      <c r="BY821" s="519">
        <v>0</v>
      </c>
      <c r="BZ821" s="519">
        <v>0</v>
      </c>
      <c r="CA821" s="519">
        <v>0</v>
      </c>
      <c r="CB821" s="519">
        <v>0</v>
      </c>
      <c r="CC821" s="519">
        <v>0</v>
      </c>
      <c r="CD821" s="519">
        <v>0</v>
      </c>
      <c r="CE821" s="519">
        <v>0</v>
      </c>
      <c r="CF821" s="519">
        <v>0</v>
      </c>
      <c r="CG821" s="519">
        <v>0</v>
      </c>
      <c r="CH821" s="519">
        <v>0</v>
      </c>
      <c r="CI821" s="519">
        <v>0</v>
      </c>
      <c r="CJ821" s="519">
        <v>0</v>
      </c>
      <c r="CK821" s="623">
        <f t="shared" si="12"/>
        <v>1</v>
      </c>
      <c r="CL821" s="554">
        <v>1</v>
      </c>
      <c r="CM821" s="554">
        <v>1</v>
      </c>
      <c r="CN821" s="554">
        <v>1</v>
      </c>
      <c r="CO821" s="524">
        <v>4</v>
      </c>
      <c r="CP821" s="726"/>
      <c r="CQ821" s="525" t="s">
        <v>4965</v>
      </c>
      <c r="CR821" s="584" t="s">
        <v>4965</v>
      </c>
      <c r="CS821" s="527" t="s">
        <v>4965</v>
      </c>
      <c r="CT821" s="527" t="s">
        <v>4965</v>
      </c>
      <c r="CU821" s="527" t="s">
        <v>4965</v>
      </c>
    </row>
    <row r="822" spans="1:99" s="199" customFormat="1" ht="12" customHeight="1" x14ac:dyDescent="0.2">
      <c r="A822" s="577" t="s">
        <v>1460</v>
      </c>
      <c r="B822" s="558" t="s">
        <v>2473</v>
      </c>
      <c r="C822" s="558" t="s">
        <v>1432</v>
      </c>
      <c r="D822" s="558" t="s">
        <v>1432</v>
      </c>
      <c r="E822" s="560" t="s">
        <v>2474</v>
      </c>
      <c r="F822" s="558" t="s">
        <v>1432</v>
      </c>
      <c r="G822" s="558" t="s">
        <v>1480</v>
      </c>
      <c r="H822" s="558" t="s">
        <v>3299</v>
      </c>
      <c r="I822" s="558" t="s">
        <v>2475</v>
      </c>
      <c r="J822" s="558">
        <v>528809</v>
      </c>
      <c r="K822" s="558">
        <v>177018</v>
      </c>
      <c r="L822" s="512" t="s">
        <v>3066</v>
      </c>
      <c r="M822" s="562" t="s">
        <v>1432</v>
      </c>
      <c r="N822" s="562" t="s">
        <v>1432</v>
      </c>
      <c r="O822" s="558">
        <v>0</v>
      </c>
      <c r="P822" s="558">
        <v>2</v>
      </c>
      <c r="Q822" s="563">
        <v>2</v>
      </c>
      <c r="R822" s="558" t="s">
        <v>2476</v>
      </c>
      <c r="S822" s="558" t="s">
        <v>1438</v>
      </c>
      <c r="T822" s="562" t="s">
        <v>2477</v>
      </c>
      <c r="U822" s="561">
        <v>41816</v>
      </c>
      <c r="V822" s="561" t="s">
        <v>1938</v>
      </c>
      <c r="W822" s="558" t="s">
        <v>1439</v>
      </c>
      <c r="X822" s="562" t="s">
        <v>1432</v>
      </c>
      <c r="Y822" s="558" t="s">
        <v>1442</v>
      </c>
      <c r="Z822" s="558" t="s">
        <v>3893</v>
      </c>
      <c r="AA822" s="558" t="s">
        <v>1444</v>
      </c>
      <c r="AB822" s="558" t="s">
        <v>4720</v>
      </c>
      <c r="AC822" s="576">
        <v>1.6E-2</v>
      </c>
      <c r="AD822" s="578" t="s">
        <v>1432</v>
      </c>
      <c r="AE822" s="578"/>
      <c r="AF822" s="579"/>
      <c r="AG822" s="517" t="s">
        <v>3063</v>
      </c>
      <c r="AH822" s="560" t="s">
        <v>1445</v>
      </c>
      <c r="AI822" s="560"/>
      <c r="AJ822" s="560">
        <v>0</v>
      </c>
      <c r="AK822" s="560">
        <v>0</v>
      </c>
      <c r="AL822" s="560">
        <v>0</v>
      </c>
      <c r="AM822" s="560">
        <v>2</v>
      </c>
      <c r="AN822" s="560">
        <v>0</v>
      </c>
      <c r="AO822" s="560">
        <v>0</v>
      </c>
      <c r="AP822" s="560">
        <v>0</v>
      </c>
      <c r="AQ822" s="560">
        <v>0</v>
      </c>
      <c r="AR822" s="560">
        <v>0</v>
      </c>
      <c r="AS822" s="560">
        <v>0</v>
      </c>
      <c r="AT822" s="560">
        <v>2</v>
      </c>
      <c r="AU822" s="560">
        <v>0</v>
      </c>
      <c r="AV822" s="560">
        <v>0</v>
      </c>
      <c r="AW822" s="560">
        <v>0</v>
      </c>
      <c r="AX822" s="560">
        <v>0</v>
      </c>
      <c r="AY822" s="560">
        <v>0</v>
      </c>
      <c r="AZ822" s="560">
        <v>0</v>
      </c>
      <c r="BA822" s="560">
        <v>0</v>
      </c>
      <c r="BB822" s="560">
        <v>0</v>
      </c>
      <c r="BC822" s="560">
        <v>0</v>
      </c>
      <c r="BD822" s="560">
        <v>0</v>
      </c>
      <c r="BE822" s="560">
        <v>0</v>
      </c>
      <c r="BF822" s="560">
        <v>0</v>
      </c>
      <c r="BG822" s="560">
        <v>0</v>
      </c>
      <c r="BH822" s="560">
        <v>0</v>
      </c>
      <c r="BI822" s="560">
        <v>0</v>
      </c>
      <c r="BJ822" s="560">
        <v>0</v>
      </c>
      <c r="BK822" s="560">
        <v>0</v>
      </c>
      <c r="BL822" s="560">
        <v>0</v>
      </c>
      <c r="BM822" s="560">
        <v>0</v>
      </c>
      <c r="BN822" s="550" t="s">
        <v>4490</v>
      </c>
      <c r="BO822" s="551">
        <v>0</v>
      </c>
      <c r="BP822" s="519">
        <v>0</v>
      </c>
      <c r="BQ822" s="553">
        <v>0.5</v>
      </c>
      <c r="BR822" s="552">
        <v>0.5</v>
      </c>
      <c r="BS822" s="552">
        <v>0.5</v>
      </c>
      <c r="BT822" s="552">
        <v>0.5</v>
      </c>
      <c r="BU822" s="519">
        <v>0</v>
      </c>
      <c r="BV822" s="528">
        <v>0</v>
      </c>
      <c r="BW822" s="519">
        <v>0</v>
      </c>
      <c r="BX822" s="519">
        <v>0</v>
      </c>
      <c r="BY822" s="519">
        <v>0</v>
      </c>
      <c r="BZ822" s="519">
        <v>0</v>
      </c>
      <c r="CA822" s="519">
        <v>0</v>
      </c>
      <c r="CB822" s="519">
        <v>0</v>
      </c>
      <c r="CC822" s="519">
        <v>0</v>
      </c>
      <c r="CD822" s="519">
        <v>0</v>
      </c>
      <c r="CE822" s="519">
        <v>0</v>
      </c>
      <c r="CF822" s="519">
        <v>0</v>
      </c>
      <c r="CG822" s="519">
        <v>0</v>
      </c>
      <c r="CH822" s="519">
        <v>0</v>
      </c>
      <c r="CI822" s="519">
        <v>0</v>
      </c>
      <c r="CJ822" s="519">
        <v>0</v>
      </c>
      <c r="CK822" s="623">
        <f t="shared" si="12"/>
        <v>2</v>
      </c>
      <c r="CL822" s="554">
        <v>2</v>
      </c>
      <c r="CM822" s="554">
        <v>2</v>
      </c>
      <c r="CN822" s="554">
        <v>2</v>
      </c>
      <c r="CO822" s="524">
        <v>9</v>
      </c>
      <c r="CP822" s="524" t="s">
        <v>1938</v>
      </c>
      <c r="CQ822" s="525" t="s">
        <v>4965</v>
      </c>
      <c r="CR822" s="580" t="s">
        <v>1938</v>
      </c>
      <c r="CS822" s="527" t="s">
        <v>4965</v>
      </c>
      <c r="CT822" s="527" t="s">
        <v>4965</v>
      </c>
      <c r="CU822" s="527" t="s">
        <v>4965</v>
      </c>
    </row>
    <row r="823" spans="1:99" s="71" customFormat="1" ht="12" customHeight="1" x14ac:dyDescent="0.2">
      <c r="A823" s="577" t="s">
        <v>1460</v>
      </c>
      <c r="B823" s="558" t="s">
        <v>2478</v>
      </c>
      <c r="C823" s="558" t="s">
        <v>1432</v>
      </c>
      <c r="D823" s="558" t="s">
        <v>1432</v>
      </c>
      <c r="E823" s="560" t="s">
        <v>1737</v>
      </c>
      <c r="F823" s="558" t="s">
        <v>1738</v>
      </c>
      <c r="G823" s="558" t="s">
        <v>1434</v>
      </c>
      <c r="H823" s="558" t="s">
        <v>1435</v>
      </c>
      <c r="I823" s="558" t="s">
        <v>1739</v>
      </c>
      <c r="J823" s="558">
        <v>527560</v>
      </c>
      <c r="K823" s="558">
        <v>171605</v>
      </c>
      <c r="L823" s="512" t="s">
        <v>3082</v>
      </c>
      <c r="M823" s="562" t="s">
        <v>1432</v>
      </c>
      <c r="N823" s="562" t="s">
        <v>1432</v>
      </c>
      <c r="O823" s="558">
        <v>0</v>
      </c>
      <c r="P823" s="558">
        <v>2</v>
      </c>
      <c r="Q823" s="563">
        <v>2</v>
      </c>
      <c r="R823" s="558" t="s">
        <v>2479</v>
      </c>
      <c r="S823" s="558" t="s">
        <v>1438</v>
      </c>
      <c r="T823" s="562" t="s">
        <v>1764</v>
      </c>
      <c r="U823" s="561">
        <v>41808</v>
      </c>
      <c r="V823" s="561" t="s">
        <v>1938</v>
      </c>
      <c r="W823" s="558" t="s">
        <v>1439</v>
      </c>
      <c r="X823" s="562" t="s">
        <v>1432</v>
      </c>
      <c r="Y823" s="558" t="s">
        <v>1442</v>
      </c>
      <c r="Z823" s="558" t="s">
        <v>1443</v>
      </c>
      <c r="AA823" s="558" t="s">
        <v>1444</v>
      </c>
      <c r="AB823" s="558" t="s">
        <v>2713</v>
      </c>
      <c r="AC823" s="576">
        <v>7.0000000000000001E-3</v>
      </c>
      <c r="AD823" s="578" t="s">
        <v>1432</v>
      </c>
      <c r="AE823" s="578"/>
      <c r="AF823" s="579"/>
      <c r="AG823" s="517" t="s">
        <v>3063</v>
      </c>
      <c r="AH823" s="560" t="s">
        <v>1445</v>
      </c>
      <c r="AI823" s="560">
        <v>0</v>
      </c>
      <c r="AJ823" s="560">
        <v>0</v>
      </c>
      <c r="AK823" s="560">
        <v>0</v>
      </c>
      <c r="AL823" s="560">
        <v>0</v>
      </c>
      <c r="AM823" s="560">
        <v>0</v>
      </c>
      <c r="AN823" s="560">
        <v>2</v>
      </c>
      <c r="AO823" s="560">
        <v>0</v>
      </c>
      <c r="AP823" s="560">
        <v>0</v>
      </c>
      <c r="AQ823" s="560">
        <v>0</v>
      </c>
      <c r="AR823" s="560">
        <v>0</v>
      </c>
      <c r="AS823" s="560">
        <v>0</v>
      </c>
      <c r="AT823" s="560">
        <v>0</v>
      </c>
      <c r="AU823" s="560">
        <v>2</v>
      </c>
      <c r="AV823" s="560">
        <v>0</v>
      </c>
      <c r="AW823" s="560">
        <v>0</v>
      </c>
      <c r="AX823" s="560">
        <v>0</v>
      </c>
      <c r="AY823" s="560">
        <v>0</v>
      </c>
      <c r="AZ823" s="560">
        <v>0</v>
      </c>
      <c r="BA823" s="560">
        <v>0</v>
      </c>
      <c r="BB823" s="560">
        <v>0</v>
      </c>
      <c r="BC823" s="560">
        <v>0</v>
      </c>
      <c r="BD823" s="560">
        <v>0</v>
      </c>
      <c r="BE823" s="560">
        <v>0</v>
      </c>
      <c r="BF823" s="560">
        <v>0</v>
      </c>
      <c r="BG823" s="560">
        <v>0</v>
      </c>
      <c r="BH823" s="560">
        <v>0</v>
      </c>
      <c r="BI823" s="560">
        <v>0</v>
      </c>
      <c r="BJ823" s="560">
        <v>0</v>
      </c>
      <c r="BK823" s="560">
        <v>0</v>
      </c>
      <c r="BL823" s="560">
        <v>0</v>
      </c>
      <c r="BM823" s="560">
        <v>0</v>
      </c>
      <c r="BN823" s="550" t="s">
        <v>4490</v>
      </c>
      <c r="BO823" s="551">
        <v>0</v>
      </c>
      <c r="BP823" s="519">
        <v>0</v>
      </c>
      <c r="BQ823" s="553">
        <v>0.5</v>
      </c>
      <c r="BR823" s="552">
        <v>0.5</v>
      </c>
      <c r="BS823" s="552">
        <v>0.5</v>
      </c>
      <c r="BT823" s="552">
        <v>0.5</v>
      </c>
      <c r="BU823" s="519">
        <v>0</v>
      </c>
      <c r="BV823" s="528">
        <v>0</v>
      </c>
      <c r="BW823" s="519">
        <v>0</v>
      </c>
      <c r="BX823" s="519">
        <v>0</v>
      </c>
      <c r="BY823" s="519">
        <v>0</v>
      </c>
      <c r="BZ823" s="519">
        <v>0</v>
      </c>
      <c r="CA823" s="519">
        <v>0</v>
      </c>
      <c r="CB823" s="519">
        <v>0</v>
      </c>
      <c r="CC823" s="519">
        <v>0</v>
      </c>
      <c r="CD823" s="519">
        <v>0</v>
      </c>
      <c r="CE823" s="519">
        <v>0</v>
      </c>
      <c r="CF823" s="519">
        <v>0</v>
      </c>
      <c r="CG823" s="519">
        <v>0</v>
      </c>
      <c r="CH823" s="519">
        <v>0</v>
      </c>
      <c r="CI823" s="519">
        <v>0</v>
      </c>
      <c r="CJ823" s="519">
        <v>0</v>
      </c>
      <c r="CK823" s="623">
        <f t="shared" si="12"/>
        <v>2</v>
      </c>
      <c r="CL823" s="554">
        <v>2</v>
      </c>
      <c r="CM823" s="554">
        <v>2</v>
      </c>
      <c r="CN823" s="554">
        <v>2</v>
      </c>
      <c r="CO823" s="524">
        <v>4</v>
      </c>
      <c r="CP823" s="524" t="s">
        <v>1938</v>
      </c>
      <c r="CQ823" s="530" t="s">
        <v>1941</v>
      </c>
      <c r="CR823" s="584" t="s">
        <v>4965</v>
      </c>
      <c r="CS823" s="527" t="s">
        <v>4965</v>
      </c>
      <c r="CT823" s="527" t="s">
        <v>4965</v>
      </c>
      <c r="CU823" s="527" t="s">
        <v>4965</v>
      </c>
    </row>
    <row r="824" spans="1:99" s="199" customFormat="1" ht="12" customHeight="1" x14ac:dyDescent="0.2">
      <c r="A824" s="577" t="s">
        <v>1460</v>
      </c>
      <c r="B824" s="558" t="s">
        <v>2480</v>
      </c>
      <c r="C824" s="558" t="s">
        <v>1432</v>
      </c>
      <c r="D824" s="558" t="s">
        <v>1432</v>
      </c>
      <c r="E824" s="560" t="s">
        <v>1432</v>
      </c>
      <c r="F824" s="558" t="s">
        <v>1556</v>
      </c>
      <c r="G824" s="558" t="s">
        <v>1850</v>
      </c>
      <c r="H824" s="558" t="s">
        <v>2717</v>
      </c>
      <c r="I824" s="558" t="s">
        <v>1851</v>
      </c>
      <c r="J824" s="558">
        <v>527430</v>
      </c>
      <c r="K824" s="558">
        <v>174814</v>
      </c>
      <c r="L824" s="512" t="s">
        <v>3084</v>
      </c>
      <c r="M824" s="562" t="s">
        <v>1432</v>
      </c>
      <c r="N824" s="562" t="s">
        <v>1432</v>
      </c>
      <c r="O824" s="558">
        <v>2</v>
      </c>
      <c r="P824" s="558">
        <v>1</v>
      </c>
      <c r="Q824" s="563">
        <v>-1</v>
      </c>
      <c r="R824" s="558" t="s">
        <v>2481</v>
      </c>
      <c r="S824" s="558" t="s">
        <v>1438</v>
      </c>
      <c r="T824" s="562" t="s">
        <v>4795</v>
      </c>
      <c r="U824" s="561">
        <v>41774</v>
      </c>
      <c r="V824" s="561" t="s">
        <v>1938</v>
      </c>
      <c r="W824" s="558" t="s">
        <v>1439</v>
      </c>
      <c r="X824" s="562" t="s">
        <v>1432</v>
      </c>
      <c r="Y824" s="558" t="s">
        <v>1442</v>
      </c>
      <c r="Z824" s="558" t="s">
        <v>1453</v>
      </c>
      <c r="AA824" s="558" t="s">
        <v>1444</v>
      </c>
      <c r="AB824" s="558" t="s">
        <v>4207</v>
      </c>
      <c r="AC824" s="576">
        <v>1.2999999999999999E-2</v>
      </c>
      <c r="AD824" s="578" t="s">
        <v>1432</v>
      </c>
      <c r="AE824" s="578"/>
      <c r="AF824" s="579"/>
      <c r="AG824" s="517" t="s">
        <v>3063</v>
      </c>
      <c r="AH824" s="560" t="s">
        <v>1445</v>
      </c>
      <c r="AI824" s="560">
        <v>0</v>
      </c>
      <c r="AJ824" s="560">
        <v>0</v>
      </c>
      <c r="AK824" s="560">
        <v>0</v>
      </c>
      <c r="AL824" s="560">
        <v>0</v>
      </c>
      <c r="AM824" s="560">
        <v>-1</v>
      </c>
      <c r="AN824" s="560">
        <v>0</v>
      </c>
      <c r="AO824" s="560">
        <v>0</v>
      </c>
      <c r="AP824" s="560">
        <v>0</v>
      </c>
      <c r="AQ824" s="560">
        <v>0</v>
      </c>
      <c r="AR824" s="560">
        <v>0</v>
      </c>
      <c r="AS824" s="560">
        <v>0</v>
      </c>
      <c r="AT824" s="560">
        <v>-1</v>
      </c>
      <c r="AU824" s="560">
        <v>0</v>
      </c>
      <c r="AV824" s="560">
        <v>0</v>
      </c>
      <c r="AW824" s="560">
        <v>-1</v>
      </c>
      <c r="AX824" s="560">
        <v>0</v>
      </c>
      <c r="AY824" s="560">
        <v>0</v>
      </c>
      <c r="AZ824" s="560">
        <v>0</v>
      </c>
      <c r="BA824" s="560">
        <v>0</v>
      </c>
      <c r="BB824" s="560">
        <v>0</v>
      </c>
      <c r="BC824" s="560">
        <v>0</v>
      </c>
      <c r="BD824" s="560">
        <v>1</v>
      </c>
      <c r="BE824" s="560">
        <v>0</v>
      </c>
      <c r="BF824" s="560">
        <v>0</v>
      </c>
      <c r="BG824" s="560">
        <v>0</v>
      </c>
      <c r="BH824" s="560">
        <v>0</v>
      </c>
      <c r="BI824" s="560">
        <v>0</v>
      </c>
      <c r="BJ824" s="560">
        <v>0</v>
      </c>
      <c r="BK824" s="560">
        <v>0</v>
      </c>
      <c r="BL824" s="560">
        <v>0</v>
      </c>
      <c r="BM824" s="560">
        <v>0</v>
      </c>
      <c r="BN824" s="550" t="s">
        <v>4490</v>
      </c>
      <c r="BO824" s="551">
        <v>0</v>
      </c>
      <c r="BP824" s="519">
        <v>0</v>
      </c>
      <c r="BQ824" s="553">
        <v>-0.25</v>
      </c>
      <c r="BR824" s="552">
        <v>-0.25</v>
      </c>
      <c r="BS824" s="552">
        <v>-0.25</v>
      </c>
      <c r="BT824" s="552">
        <v>-0.25</v>
      </c>
      <c r="BU824" s="519">
        <v>0</v>
      </c>
      <c r="BV824" s="528">
        <v>0</v>
      </c>
      <c r="BW824" s="519">
        <v>0</v>
      </c>
      <c r="BX824" s="519">
        <v>0</v>
      </c>
      <c r="BY824" s="519">
        <v>0</v>
      </c>
      <c r="BZ824" s="519">
        <v>0</v>
      </c>
      <c r="CA824" s="519">
        <v>0</v>
      </c>
      <c r="CB824" s="519">
        <v>0</v>
      </c>
      <c r="CC824" s="519">
        <v>0</v>
      </c>
      <c r="CD824" s="519">
        <v>0</v>
      </c>
      <c r="CE824" s="519">
        <v>0</v>
      </c>
      <c r="CF824" s="519">
        <v>0</v>
      </c>
      <c r="CG824" s="519">
        <v>0</v>
      </c>
      <c r="CH824" s="519">
        <v>0</v>
      </c>
      <c r="CI824" s="519">
        <v>0</v>
      </c>
      <c r="CJ824" s="519">
        <v>0</v>
      </c>
      <c r="CK824" s="623">
        <f t="shared" si="12"/>
        <v>-1</v>
      </c>
      <c r="CL824" s="554">
        <v>-1</v>
      </c>
      <c r="CM824" s="554">
        <v>-1</v>
      </c>
      <c r="CN824" s="554">
        <v>-1</v>
      </c>
      <c r="CO824" s="524">
        <v>9</v>
      </c>
      <c r="CP824" s="726"/>
      <c r="CQ824" s="525" t="s">
        <v>4965</v>
      </c>
      <c r="CR824" s="584" t="s">
        <v>4965</v>
      </c>
      <c r="CS824" s="527" t="s">
        <v>4965</v>
      </c>
      <c r="CT824" s="527" t="s">
        <v>4965</v>
      </c>
      <c r="CU824" s="527" t="s">
        <v>4965</v>
      </c>
    </row>
    <row r="825" spans="1:99" s="71" customFormat="1" ht="12" customHeight="1" x14ac:dyDescent="0.2">
      <c r="A825" s="577" t="s">
        <v>1460</v>
      </c>
      <c r="B825" s="558" t="s">
        <v>2482</v>
      </c>
      <c r="C825" s="558" t="s">
        <v>1432</v>
      </c>
      <c r="D825" s="558" t="s">
        <v>1432</v>
      </c>
      <c r="E825" s="560" t="s">
        <v>2483</v>
      </c>
      <c r="F825" s="558" t="s">
        <v>1432</v>
      </c>
      <c r="G825" s="558" t="s">
        <v>444</v>
      </c>
      <c r="H825" s="558" t="s">
        <v>2717</v>
      </c>
      <c r="I825" s="558" t="s">
        <v>1432</v>
      </c>
      <c r="J825" s="558">
        <v>527371</v>
      </c>
      <c r="K825" s="558">
        <v>176613</v>
      </c>
      <c r="L825" s="512" t="s">
        <v>4766</v>
      </c>
      <c r="M825" s="562" t="s">
        <v>1432</v>
      </c>
      <c r="N825" s="562" t="s">
        <v>1432</v>
      </c>
      <c r="O825" s="558">
        <v>1</v>
      </c>
      <c r="P825" s="558">
        <v>1</v>
      </c>
      <c r="Q825" s="563">
        <v>0</v>
      </c>
      <c r="R825" s="558" t="s">
        <v>4519</v>
      </c>
      <c r="S825" s="558" t="s">
        <v>1438</v>
      </c>
      <c r="T825" s="562" t="s">
        <v>355</v>
      </c>
      <c r="U825" s="561">
        <v>41848</v>
      </c>
      <c r="V825" s="561" t="s">
        <v>1938</v>
      </c>
      <c r="W825" s="558" t="s">
        <v>1439</v>
      </c>
      <c r="X825" s="562" t="s">
        <v>1432</v>
      </c>
      <c r="Y825" s="558" t="s">
        <v>1442</v>
      </c>
      <c r="Z825" s="558" t="s">
        <v>4694</v>
      </c>
      <c r="AA825" s="558" t="s">
        <v>1444</v>
      </c>
      <c r="AB825" s="558" t="s">
        <v>4720</v>
      </c>
      <c r="AC825" s="576">
        <v>1.9E-2</v>
      </c>
      <c r="AD825" s="578" t="s">
        <v>1432</v>
      </c>
      <c r="AE825" s="578"/>
      <c r="AF825" s="579"/>
      <c r="AG825" s="517" t="s">
        <v>3063</v>
      </c>
      <c r="AH825" s="560" t="s">
        <v>1445</v>
      </c>
      <c r="AI825" s="587"/>
      <c r="AJ825" s="560">
        <v>0</v>
      </c>
      <c r="AK825" s="560">
        <v>0</v>
      </c>
      <c r="AL825" s="560">
        <v>0</v>
      </c>
      <c r="AM825" s="560">
        <v>0</v>
      </c>
      <c r="AN825" s="560">
        <v>-1</v>
      </c>
      <c r="AO825" s="560">
        <v>0</v>
      </c>
      <c r="AP825" s="560">
        <v>0</v>
      </c>
      <c r="AQ825" s="560">
        <v>1</v>
      </c>
      <c r="AR825" s="560">
        <v>0</v>
      </c>
      <c r="AS825" s="560">
        <v>0</v>
      </c>
      <c r="AT825" s="560">
        <v>0</v>
      </c>
      <c r="AU825" s="560">
        <v>-1</v>
      </c>
      <c r="AV825" s="560">
        <v>0</v>
      </c>
      <c r="AW825" s="560">
        <v>0</v>
      </c>
      <c r="AX825" s="560">
        <v>1</v>
      </c>
      <c r="AY825" s="560">
        <v>0</v>
      </c>
      <c r="AZ825" s="560">
        <v>0</v>
      </c>
      <c r="BA825" s="560">
        <v>0</v>
      </c>
      <c r="BB825" s="560">
        <v>0</v>
      </c>
      <c r="BC825" s="560">
        <v>0</v>
      </c>
      <c r="BD825" s="560">
        <v>0</v>
      </c>
      <c r="BE825" s="560">
        <v>0</v>
      </c>
      <c r="BF825" s="560">
        <v>0</v>
      </c>
      <c r="BG825" s="560">
        <v>0</v>
      </c>
      <c r="BH825" s="560">
        <v>0</v>
      </c>
      <c r="BI825" s="560">
        <v>0</v>
      </c>
      <c r="BJ825" s="560">
        <v>0</v>
      </c>
      <c r="BK825" s="560">
        <v>0</v>
      </c>
      <c r="BL825" s="560">
        <v>0</v>
      </c>
      <c r="BM825" s="560">
        <v>0</v>
      </c>
      <c r="BN825" s="730"/>
      <c r="BO825" s="518">
        <v>0</v>
      </c>
      <c r="BP825" s="519">
        <v>0</v>
      </c>
      <c r="BQ825" s="528">
        <v>0</v>
      </c>
      <c r="BR825" s="519">
        <v>0</v>
      </c>
      <c r="BS825" s="519">
        <v>0</v>
      </c>
      <c r="BT825" s="519">
        <v>0</v>
      </c>
      <c r="BU825" s="519">
        <v>0</v>
      </c>
      <c r="BV825" s="528">
        <v>0</v>
      </c>
      <c r="BW825" s="519">
        <v>0</v>
      </c>
      <c r="BX825" s="519">
        <v>0</v>
      </c>
      <c r="BY825" s="519">
        <v>0</v>
      </c>
      <c r="BZ825" s="519">
        <v>0</v>
      </c>
      <c r="CA825" s="519">
        <v>0</v>
      </c>
      <c r="CB825" s="519">
        <v>0</v>
      </c>
      <c r="CC825" s="519">
        <v>0</v>
      </c>
      <c r="CD825" s="519">
        <v>0</v>
      </c>
      <c r="CE825" s="519">
        <v>0</v>
      </c>
      <c r="CF825" s="519">
        <v>0</v>
      </c>
      <c r="CG825" s="519">
        <v>0</v>
      </c>
      <c r="CH825" s="519">
        <v>0</v>
      </c>
      <c r="CI825" s="519">
        <v>0</v>
      </c>
      <c r="CJ825" s="519">
        <v>0</v>
      </c>
      <c r="CK825" s="623">
        <f t="shared" si="12"/>
        <v>0</v>
      </c>
      <c r="CL825" s="523">
        <v>0</v>
      </c>
      <c r="CM825" s="523">
        <v>0</v>
      </c>
      <c r="CN825" s="523">
        <v>0</v>
      </c>
      <c r="CO825" s="524">
        <v>4</v>
      </c>
      <c r="CP825" s="726"/>
      <c r="CQ825" s="525" t="s">
        <v>4965</v>
      </c>
      <c r="CR825" s="584" t="s">
        <v>4965</v>
      </c>
      <c r="CS825" s="527" t="s">
        <v>4965</v>
      </c>
      <c r="CT825" s="527" t="s">
        <v>4965</v>
      </c>
      <c r="CU825" s="527" t="s">
        <v>4965</v>
      </c>
    </row>
    <row r="826" spans="1:99" s="71" customFormat="1" ht="12" customHeight="1" x14ac:dyDescent="0.2">
      <c r="A826" s="577" t="s">
        <v>1460</v>
      </c>
      <c r="B826" s="558" t="s">
        <v>3231</v>
      </c>
      <c r="C826" s="558" t="s">
        <v>1432</v>
      </c>
      <c r="D826" s="558" t="s">
        <v>1432</v>
      </c>
      <c r="E826" s="560" t="s">
        <v>1432</v>
      </c>
      <c r="F826" s="558" t="s">
        <v>1032</v>
      </c>
      <c r="G826" s="558" t="s">
        <v>4802</v>
      </c>
      <c r="H826" s="558" t="s">
        <v>1885</v>
      </c>
      <c r="I826" s="558" t="s">
        <v>1033</v>
      </c>
      <c r="J826" s="558">
        <v>526022</v>
      </c>
      <c r="K826" s="558">
        <v>173060</v>
      </c>
      <c r="L826" s="512" t="s">
        <v>3078</v>
      </c>
      <c r="M826" s="562" t="s">
        <v>1432</v>
      </c>
      <c r="N826" s="562" t="s">
        <v>1432</v>
      </c>
      <c r="O826" s="558">
        <v>1</v>
      </c>
      <c r="P826" s="558">
        <v>2</v>
      </c>
      <c r="Q826" s="563">
        <v>1</v>
      </c>
      <c r="R826" s="558" t="s">
        <v>3232</v>
      </c>
      <c r="S826" s="558" t="s">
        <v>1438</v>
      </c>
      <c r="T826" s="562" t="s">
        <v>539</v>
      </c>
      <c r="U826" s="561">
        <v>41816</v>
      </c>
      <c r="V826" s="561" t="s">
        <v>1938</v>
      </c>
      <c r="W826" s="558" t="s">
        <v>1439</v>
      </c>
      <c r="X826" s="562" t="s">
        <v>1432</v>
      </c>
      <c r="Y826" s="558" t="s">
        <v>1442</v>
      </c>
      <c r="Z826" s="558" t="s">
        <v>1443</v>
      </c>
      <c r="AA826" s="558" t="s">
        <v>1444</v>
      </c>
      <c r="AB826" s="558" t="s">
        <v>2713</v>
      </c>
      <c r="AC826" s="576">
        <v>1.2E-2</v>
      </c>
      <c r="AD826" s="578" t="s">
        <v>1432</v>
      </c>
      <c r="AE826" s="578"/>
      <c r="AF826" s="579"/>
      <c r="AG826" s="517" t="s">
        <v>3063</v>
      </c>
      <c r="AH826" s="560" t="s">
        <v>1445</v>
      </c>
      <c r="AI826" s="560">
        <v>0</v>
      </c>
      <c r="AJ826" s="560">
        <v>0</v>
      </c>
      <c r="AK826" s="560">
        <v>0</v>
      </c>
      <c r="AL826" s="560">
        <v>0</v>
      </c>
      <c r="AM826" s="560">
        <v>0</v>
      </c>
      <c r="AN826" s="560">
        <v>2</v>
      </c>
      <c r="AO826" s="560">
        <v>0</v>
      </c>
      <c r="AP826" s="560">
        <v>0</v>
      </c>
      <c r="AQ826" s="560">
        <v>-1</v>
      </c>
      <c r="AR826" s="560">
        <v>0</v>
      </c>
      <c r="AS826" s="560">
        <v>0</v>
      </c>
      <c r="AT826" s="560">
        <v>0</v>
      </c>
      <c r="AU826" s="560">
        <v>2</v>
      </c>
      <c r="AV826" s="560">
        <v>0</v>
      </c>
      <c r="AW826" s="560">
        <v>0</v>
      </c>
      <c r="AX826" s="560">
        <v>0</v>
      </c>
      <c r="AY826" s="560">
        <v>0</v>
      </c>
      <c r="AZ826" s="560">
        <v>0</v>
      </c>
      <c r="BA826" s="560">
        <v>0</v>
      </c>
      <c r="BB826" s="560">
        <v>0</v>
      </c>
      <c r="BC826" s="560">
        <v>0</v>
      </c>
      <c r="BD826" s="560">
        <v>0</v>
      </c>
      <c r="BE826" s="560">
        <v>-1</v>
      </c>
      <c r="BF826" s="560">
        <v>0</v>
      </c>
      <c r="BG826" s="560">
        <v>0</v>
      </c>
      <c r="BH826" s="560">
        <v>0</v>
      </c>
      <c r="BI826" s="560">
        <v>0</v>
      </c>
      <c r="BJ826" s="560">
        <v>0</v>
      </c>
      <c r="BK826" s="560">
        <v>0</v>
      </c>
      <c r="BL826" s="560">
        <v>0</v>
      </c>
      <c r="BM826" s="560">
        <v>0</v>
      </c>
      <c r="BN826" s="550" t="s">
        <v>4490</v>
      </c>
      <c r="BO826" s="551">
        <v>0</v>
      </c>
      <c r="BP826" s="519">
        <v>0</v>
      </c>
      <c r="BQ826" s="553">
        <v>0.25</v>
      </c>
      <c r="BR826" s="552">
        <v>0.25</v>
      </c>
      <c r="BS826" s="552">
        <v>0.25</v>
      </c>
      <c r="BT826" s="552">
        <v>0.25</v>
      </c>
      <c r="BU826" s="519">
        <v>0</v>
      </c>
      <c r="BV826" s="528">
        <v>0</v>
      </c>
      <c r="BW826" s="519">
        <v>0</v>
      </c>
      <c r="BX826" s="519">
        <v>0</v>
      </c>
      <c r="BY826" s="519">
        <v>0</v>
      </c>
      <c r="BZ826" s="519">
        <v>0</v>
      </c>
      <c r="CA826" s="519">
        <v>0</v>
      </c>
      <c r="CB826" s="519">
        <v>0</v>
      </c>
      <c r="CC826" s="519">
        <v>0</v>
      </c>
      <c r="CD826" s="519">
        <v>0</v>
      </c>
      <c r="CE826" s="519">
        <v>0</v>
      </c>
      <c r="CF826" s="519">
        <v>0</v>
      </c>
      <c r="CG826" s="519">
        <v>0</v>
      </c>
      <c r="CH826" s="519">
        <v>0</v>
      </c>
      <c r="CI826" s="519">
        <v>0</v>
      </c>
      <c r="CJ826" s="519">
        <v>0</v>
      </c>
      <c r="CK826" s="623">
        <f t="shared" si="12"/>
        <v>1</v>
      </c>
      <c r="CL826" s="554">
        <v>1</v>
      </c>
      <c r="CM826" s="554">
        <v>1</v>
      </c>
      <c r="CN826" s="554">
        <v>1</v>
      </c>
      <c r="CO826" s="524">
        <v>4</v>
      </c>
      <c r="CP826" s="726"/>
      <c r="CQ826" s="525" t="s">
        <v>4965</v>
      </c>
      <c r="CR826" s="584" t="s">
        <v>4965</v>
      </c>
      <c r="CS826" s="527" t="s">
        <v>4965</v>
      </c>
      <c r="CT826" s="527" t="s">
        <v>4965</v>
      </c>
      <c r="CU826" s="527" t="s">
        <v>4965</v>
      </c>
    </row>
    <row r="827" spans="1:99" s="199" customFormat="1" ht="12" customHeight="1" x14ac:dyDescent="0.2">
      <c r="A827" s="577" t="s">
        <v>1460</v>
      </c>
      <c r="B827" s="612" t="s">
        <v>656</v>
      </c>
      <c r="C827" s="613" t="s">
        <v>1432</v>
      </c>
      <c r="D827" s="613" t="s">
        <v>1432</v>
      </c>
      <c r="E827" s="614" t="s">
        <v>657</v>
      </c>
      <c r="F827" s="612" t="s">
        <v>431</v>
      </c>
      <c r="G827" s="612" t="s">
        <v>1480</v>
      </c>
      <c r="H827" s="612" t="s">
        <v>3299</v>
      </c>
      <c r="I827" s="612" t="s">
        <v>2475</v>
      </c>
      <c r="J827" s="612">
        <v>528781</v>
      </c>
      <c r="K827" s="612">
        <v>177000</v>
      </c>
      <c r="L827" s="512" t="s">
        <v>3066</v>
      </c>
      <c r="M827" s="615"/>
      <c r="N827" s="615" t="s">
        <v>1432</v>
      </c>
      <c r="O827" s="612">
        <v>0</v>
      </c>
      <c r="P827" s="612">
        <v>20</v>
      </c>
      <c r="Q827" s="616">
        <v>20</v>
      </c>
      <c r="R827" s="612" t="s">
        <v>658</v>
      </c>
      <c r="S827" s="612" t="s">
        <v>1154</v>
      </c>
      <c r="T827" s="615" t="s">
        <v>3774</v>
      </c>
      <c r="U827" s="617">
        <v>41940</v>
      </c>
      <c r="V827" s="561" t="s">
        <v>1938</v>
      </c>
      <c r="W827" s="612" t="s">
        <v>1439</v>
      </c>
      <c r="X827" s="615" t="s">
        <v>1432</v>
      </c>
      <c r="Y827" s="612" t="s">
        <v>1442</v>
      </c>
      <c r="Z827" s="612" t="s">
        <v>1443</v>
      </c>
      <c r="AA827" s="612" t="s">
        <v>1443</v>
      </c>
      <c r="AB827" s="612" t="s">
        <v>1444</v>
      </c>
      <c r="AC827" s="576"/>
      <c r="AD827" s="618"/>
      <c r="AE827" s="618"/>
      <c r="AF827" s="579"/>
      <c r="AG827" s="517" t="s">
        <v>3063</v>
      </c>
      <c r="AH827" s="619" t="s">
        <v>1445</v>
      </c>
      <c r="AI827" s="619"/>
      <c r="AJ827" s="619">
        <v>2</v>
      </c>
      <c r="AK827" s="619">
        <v>20</v>
      </c>
      <c r="AL827" s="619">
        <v>0</v>
      </c>
      <c r="AM827" s="619">
        <v>4</v>
      </c>
      <c r="AN827" s="619">
        <v>16</v>
      </c>
      <c r="AO827" s="619">
        <v>0</v>
      </c>
      <c r="AP827" s="619">
        <v>0</v>
      </c>
      <c r="AQ827" s="619">
        <v>0</v>
      </c>
      <c r="AR827" s="619">
        <v>0</v>
      </c>
      <c r="AS827" s="619">
        <v>0</v>
      </c>
      <c r="AT827" s="619">
        <v>4</v>
      </c>
      <c r="AU827" s="619">
        <v>16</v>
      </c>
      <c r="AV827" s="619">
        <v>0</v>
      </c>
      <c r="AW827" s="619">
        <v>0</v>
      </c>
      <c r="AX827" s="619">
        <v>0</v>
      </c>
      <c r="AY827" s="619">
        <v>0</v>
      </c>
      <c r="AZ827" s="619">
        <v>0</v>
      </c>
      <c r="BA827" s="619">
        <v>0</v>
      </c>
      <c r="BB827" s="619">
        <v>0</v>
      </c>
      <c r="BC827" s="619">
        <v>0</v>
      </c>
      <c r="BD827" s="619">
        <v>0</v>
      </c>
      <c r="BE827" s="619">
        <v>0</v>
      </c>
      <c r="BF827" s="619">
        <v>0</v>
      </c>
      <c r="BG827" s="619">
        <v>0</v>
      </c>
      <c r="BH827" s="619">
        <v>0</v>
      </c>
      <c r="BI827" s="619">
        <v>0</v>
      </c>
      <c r="BJ827" s="619">
        <v>0</v>
      </c>
      <c r="BK827" s="619">
        <v>0</v>
      </c>
      <c r="BL827" s="619">
        <v>0</v>
      </c>
      <c r="BM827" s="619">
        <v>0</v>
      </c>
      <c r="BN827" s="550" t="s">
        <v>4490</v>
      </c>
      <c r="BO827" s="551">
        <v>0</v>
      </c>
      <c r="BP827" s="519">
        <v>0</v>
      </c>
      <c r="BQ827" s="528">
        <v>0</v>
      </c>
      <c r="BR827" s="519">
        <v>0</v>
      </c>
      <c r="BS827" s="552">
        <v>6.666666666666667</v>
      </c>
      <c r="BT827" s="552">
        <v>6.666666666666667</v>
      </c>
      <c r="BU827" s="582">
        <v>6.666666666666667</v>
      </c>
      <c r="BV827" s="519">
        <v>0</v>
      </c>
      <c r="BW827" s="519">
        <v>0</v>
      </c>
      <c r="BX827" s="519">
        <v>0</v>
      </c>
      <c r="BY827" s="519">
        <v>0</v>
      </c>
      <c r="BZ827" s="519">
        <v>0</v>
      </c>
      <c r="CA827" s="519">
        <v>0</v>
      </c>
      <c r="CB827" s="519">
        <v>0</v>
      </c>
      <c r="CC827" s="519">
        <v>0</v>
      </c>
      <c r="CD827" s="519">
        <v>0</v>
      </c>
      <c r="CE827" s="519">
        <v>0</v>
      </c>
      <c r="CF827" s="519">
        <v>0</v>
      </c>
      <c r="CG827" s="519">
        <v>0</v>
      </c>
      <c r="CH827" s="519">
        <v>0</v>
      </c>
      <c r="CI827" s="519">
        <v>0</v>
      </c>
      <c r="CJ827" s="519">
        <v>0</v>
      </c>
      <c r="CK827" s="623">
        <f t="shared" si="12"/>
        <v>20</v>
      </c>
      <c r="CL827" s="554">
        <v>20</v>
      </c>
      <c r="CM827" s="554">
        <v>20</v>
      </c>
      <c r="CN827" s="554">
        <v>20</v>
      </c>
      <c r="CO827" s="524">
        <v>5</v>
      </c>
      <c r="CP827" s="524" t="s">
        <v>1938</v>
      </c>
      <c r="CQ827" s="525" t="s">
        <v>4965</v>
      </c>
      <c r="CR827" s="580" t="s">
        <v>1938</v>
      </c>
      <c r="CS827" s="527" t="s">
        <v>4965</v>
      </c>
      <c r="CT827" s="527" t="s">
        <v>4965</v>
      </c>
      <c r="CU827" s="527" t="s">
        <v>4965</v>
      </c>
    </row>
    <row r="828" spans="1:99" s="71" customFormat="1" ht="12" customHeight="1" x14ac:dyDescent="0.2">
      <c r="A828" s="577" t="s">
        <v>1460</v>
      </c>
      <c r="B828" s="558" t="s">
        <v>3233</v>
      </c>
      <c r="C828" s="558" t="s">
        <v>3234</v>
      </c>
      <c r="D828" s="558" t="s">
        <v>1432</v>
      </c>
      <c r="E828" s="595" t="s">
        <v>3235</v>
      </c>
      <c r="F828" s="559" t="s">
        <v>3236</v>
      </c>
      <c r="G828" s="559" t="s">
        <v>3237</v>
      </c>
      <c r="H828" s="559" t="s">
        <v>1435</v>
      </c>
      <c r="I828" s="559" t="s">
        <v>3238</v>
      </c>
      <c r="J828" s="559">
        <v>527691</v>
      </c>
      <c r="K828" s="559">
        <v>171695</v>
      </c>
      <c r="L828" s="512" t="s">
        <v>3069</v>
      </c>
      <c r="M828" s="596" t="s">
        <v>1432</v>
      </c>
      <c r="N828" s="596" t="s">
        <v>1432</v>
      </c>
      <c r="O828" s="559">
        <v>0</v>
      </c>
      <c r="P828" s="559">
        <v>4</v>
      </c>
      <c r="Q828" s="563">
        <v>4</v>
      </c>
      <c r="R828" s="558" t="s">
        <v>3239</v>
      </c>
      <c r="S828" s="558" t="s">
        <v>1438</v>
      </c>
      <c r="T828" s="562" t="s">
        <v>438</v>
      </c>
      <c r="U828" s="561">
        <v>41838</v>
      </c>
      <c r="V828" s="561" t="s">
        <v>1938</v>
      </c>
      <c r="W828" s="558" t="s">
        <v>1439</v>
      </c>
      <c r="X828" s="562" t="s">
        <v>1432</v>
      </c>
      <c r="Y828" s="558" t="s">
        <v>1442</v>
      </c>
      <c r="Z828" s="558" t="s">
        <v>4694</v>
      </c>
      <c r="AA828" s="558" t="s">
        <v>1444</v>
      </c>
      <c r="AB828" s="558" t="s">
        <v>2713</v>
      </c>
      <c r="AC828" s="576">
        <v>1.9E-2</v>
      </c>
      <c r="AD828" s="578" t="s">
        <v>1432</v>
      </c>
      <c r="AE828" s="578"/>
      <c r="AF828" s="579"/>
      <c r="AG828" s="517" t="s">
        <v>3063</v>
      </c>
      <c r="AH828" s="560" t="s">
        <v>1445</v>
      </c>
      <c r="AI828" s="587"/>
      <c r="AJ828" s="560">
        <v>0</v>
      </c>
      <c r="AK828" s="560">
        <v>0</v>
      </c>
      <c r="AL828" s="560">
        <v>0</v>
      </c>
      <c r="AM828" s="560">
        <v>0</v>
      </c>
      <c r="AN828" s="560">
        <v>2</v>
      </c>
      <c r="AO828" s="560">
        <v>2</v>
      </c>
      <c r="AP828" s="560">
        <v>0</v>
      </c>
      <c r="AQ828" s="560">
        <v>0</v>
      </c>
      <c r="AR828" s="560">
        <v>0</v>
      </c>
      <c r="AS828" s="560">
        <v>0</v>
      </c>
      <c r="AT828" s="560">
        <v>0</v>
      </c>
      <c r="AU828" s="560">
        <v>2</v>
      </c>
      <c r="AV828" s="560">
        <v>2</v>
      </c>
      <c r="AW828" s="560">
        <v>0</v>
      </c>
      <c r="AX828" s="560">
        <v>0</v>
      </c>
      <c r="AY828" s="560">
        <v>0</v>
      </c>
      <c r="AZ828" s="560">
        <v>0</v>
      </c>
      <c r="BA828" s="560">
        <v>0</v>
      </c>
      <c r="BB828" s="560">
        <v>0</v>
      </c>
      <c r="BC828" s="560">
        <v>0</v>
      </c>
      <c r="BD828" s="560">
        <v>0</v>
      </c>
      <c r="BE828" s="560">
        <v>0</v>
      </c>
      <c r="BF828" s="560">
        <v>0</v>
      </c>
      <c r="BG828" s="560">
        <v>0</v>
      </c>
      <c r="BH828" s="560">
        <v>0</v>
      </c>
      <c r="BI828" s="560">
        <v>0</v>
      </c>
      <c r="BJ828" s="560">
        <v>0</v>
      </c>
      <c r="BK828" s="560">
        <v>0</v>
      </c>
      <c r="BL828" s="560">
        <v>0</v>
      </c>
      <c r="BM828" s="560">
        <v>0</v>
      </c>
      <c r="BN828" s="550" t="s">
        <v>4490</v>
      </c>
      <c r="BO828" s="551">
        <v>0</v>
      </c>
      <c r="BP828" s="519">
        <v>0</v>
      </c>
      <c r="BQ828" s="553">
        <v>1</v>
      </c>
      <c r="BR828" s="552">
        <v>1</v>
      </c>
      <c r="BS828" s="552">
        <v>1</v>
      </c>
      <c r="BT828" s="552">
        <v>1</v>
      </c>
      <c r="BU828" s="529">
        <v>0</v>
      </c>
      <c r="BV828" s="519">
        <v>0</v>
      </c>
      <c r="BW828" s="519">
        <v>0</v>
      </c>
      <c r="BX828" s="519">
        <v>0</v>
      </c>
      <c r="BY828" s="519">
        <v>0</v>
      </c>
      <c r="BZ828" s="519">
        <v>0</v>
      </c>
      <c r="CA828" s="519">
        <v>0</v>
      </c>
      <c r="CB828" s="519">
        <v>0</v>
      </c>
      <c r="CC828" s="519">
        <v>0</v>
      </c>
      <c r="CD828" s="519">
        <v>0</v>
      </c>
      <c r="CE828" s="519">
        <v>0</v>
      </c>
      <c r="CF828" s="519">
        <v>0</v>
      </c>
      <c r="CG828" s="519">
        <v>0</v>
      </c>
      <c r="CH828" s="519">
        <v>0</v>
      </c>
      <c r="CI828" s="519">
        <v>0</v>
      </c>
      <c r="CJ828" s="519">
        <v>0</v>
      </c>
      <c r="CK828" s="623">
        <f t="shared" si="12"/>
        <v>4</v>
      </c>
      <c r="CL828" s="554">
        <v>4</v>
      </c>
      <c r="CM828" s="554">
        <v>4</v>
      </c>
      <c r="CN828" s="554">
        <v>4</v>
      </c>
      <c r="CO828" s="524">
        <v>4</v>
      </c>
      <c r="CP828" s="524" t="s">
        <v>1938</v>
      </c>
      <c r="CQ828" s="525" t="s">
        <v>4965</v>
      </c>
      <c r="CR828" s="584" t="s">
        <v>4965</v>
      </c>
      <c r="CS828" s="527" t="s">
        <v>4965</v>
      </c>
      <c r="CT828" s="527" t="s">
        <v>4965</v>
      </c>
      <c r="CU828" s="527" t="s">
        <v>4965</v>
      </c>
    </row>
    <row r="829" spans="1:99" s="71" customFormat="1" ht="12" customHeight="1" x14ac:dyDescent="0.2">
      <c r="A829" s="577" t="s">
        <v>1460</v>
      </c>
      <c r="B829" s="558" t="s">
        <v>3240</v>
      </c>
      <c r="C829" s="558" t="s">
        <v>3241</v>
      </c>
      <c r="D829" s="558" t="s">
        <v>1432</v>
      </c>
      <c r="E829" s="560" t="s">
        <v>3242</v>
      </c>
      <c r="F829" s="558" t="s">
        <v>1432</v>
      </c>
      <c r="G829" s="558" t="s">
        <v>3243</v>
      </c>
      <c r="H829" s="558" t="s">
        <v>1458</v>
      </c>
      <c r="I829" s="558" t="s">
        <v>3244</v>
      </c>
      <c r="J829" s="558">
        <v>522265</v>
      </c>
      <c r="K829" s="558">
        <v>175247</v>
      </c>
      <c r="L829" s="512" t="s">
        <v>521</v>
      </c>
      <c r="M829" s="562" t="s">
        <v>1432</v>
      </c>
      <c r="N829" s="562" t="s">
        <v>1432</v>
      </c>
      <c r="O829" s="558">
        <v>0</v>
      </c>
      <c r="P829" s="558">
        <v>3</v>
      </c>
      <c r="Q829" s="563">
        <v>3</v>
      </c>
      <c r="R829" s="558" t="s">
        <v>3245</v>
      </c>
      <c r="S829" s="558" t="s">
        <v>1438</v>
      </c>
      <c r="T829" s="562" t="s">
        <v>4633</v>
      </c>
      <c r="U829" s="561">
        <v>41838</v>
      </c>
      <c r="V829" s="561" t="s">
        <v>1938</v>
      </c>
      <c r="W829" s="558" t="s">
        <v>1439</v>
      </c>
      <c r="X829" s="562" t="s">
        <v>1432</v>
      </c>
      <c r="Y829" s="558" t="s">
        <v>1442</v>
      </c>
      <c r="Z829" s="558" t="s">
        <v>1443</v>
      </c>
      <c r="AA829" s="558" t="s">
        <v>1444</v>
      </c>
      <c r="AB829" s="558" t="s">
        <v>2713</v>
      </c>
      <c r="AC829" s="576">
        <v>0.23100000000000001</v>
      </c>
      <c r="AD829" s="578" t="s">
        <v>1432</v>
      </c>
      <c r="AE829" s="578"/>
      <c r="AF829" s="579"/>
      <c r="AG829" s="517" t="s">
        <v>3063</v>
      </c>
      <c r="AH829" s="560" t="s">
        <v>1445</v>
      </c>
      <c r="AI829" s="587"/>
      <c r="AJ829" s="560">
        <v>0</v>
      </c>
      <c r="AK829" s="560">
        <v>0</v>
      </c>
      <c r="AL829" s="560">
        <v>0</v>
      </c>
      <c r="AM829" s="560">
        <v>0</v>
      </c>
      <c r="AN829" s="560">
        <v>0</v>
      </c>
      <c r="AO829" s="560">
        <v>0</v>
      </c>
      <c r="AP829" s="560">
        <v>3</v>
      </c>
      <c r="AQ829" s="560">
        <v>0</v>
      </c>
      <c r="AR829" s="560">
        <v>0</v>
      </c>
      <c r="AS829" s="560">
        <v>0</v>
      </c>
      <c r="AT829" s="560">
        <v>0</v>
      </c>
      <c r="AU829" s="560">
        <v>0</v>
      </c>
      <c r="AV829" s="560">
        <v>0</v>
      </c>
      <c r="AW829" s="560">
        <v>0</v>
      </c>
      <c r="AX829" s="560">
        <v>0</v>
      </c>
      <c r="AY829" s="560">
        <v>0</v>
      </c>
      <c r="AZ829" s="560">
        <v>0</v>
      </c>
      <c r="BA829" s="560">
        <v>0</v>
      </c>
      <c r="BB829" s="560">
        <v>0</v>
      </c>
      <c r="BC829" s="560">
        <v>0</v>
      </c>
      <c r="BD829" s="560">
        <v>3</v>
      </c>
      <c r="BE829" s="560">
        <v>0</v>
      </c>
      <c r="BF829" s="560">
        <v>0</v>
      </c>
      <c r="BG829" s="560">
        <v>0</v>
      </c>
      <c r="BH829" s="560">
        <v>0</v>
      </c>
      <c r="BI829" s="560">
        <v>0</v>
      </c>
      <c r="BJ829" s="560">
        <v>0</v>
      </c>
      <c r="BK829" s="560">
        <v>0</v>
      </c>
      <c r="BL829" s="560">
        <v>0</v>
      </c>
      <c r="BM829" s="560">
        <v>0</v>
      </c>
      <c r="BN829" s="550" t="s">
        <v>4490</v>
      </c>
      <c r="BO829" s="551">
        <v>0</v>
      </c>
      <c r="BP829" s="519">
        <v>0</v>
      </c>
      <c r="BQ829" s="553">
        <v>0.75</v>
      </c>
      <c r="BR829" s="552">
        <v>0.75</v>
      </c>
      <c r="BS829" s="552">
        <v>0.75</v>
      </c>
      <c r="BT829" s="552">
        <v>0.75</v>
      </c>
      <c r="BU829" s="529">
        <v>0</v>
      </c>
      <c r="BV829" s="519">
        <v>0</v>
      </c>
      <c r="BW829" s="519">
        <v>0</v>
      </c>
      <c r="BX829" s="519">
        <v>0</v>
      </c>
      <c r="BY829" s="519">
        <v>0</v>
      </c>
      <c r="BZ829" s="519">
        <v>0</v>
      </c>
      <c r="CA829" s="519">
        <v>0</v>
      </c>
      <c r="CB829" s="519">
        <v>0</v>
      </c>
      <c r="CC829" s="519">
        <v>0</v>
      </c>
      <c r="CD829" s="519">
        <v>0</v>
      </c>
      <c r="CE829" s="519">
        <v>0</v>
      </c>
      <c r="CF829" s="519">
        <v>0</v>
      </c>
      <c r="CG829" s="519">
        <v>0</v>
      </c>
      <c r="CH829" s="519">
        <v>0</v>
      </c>
      <c r="CI829" s="519">
        <v>0</v>
      </c>
      <c r="CJ829" s="519">
        <v>0</v>
      </c>
      <c r="CK829" s="623">
        <f t="shared" si="12"/>
        <v>3</v>
      </c>
      <c r="CL829" s="554">
        <v>3</v>
      </c>
      <c r="CM829" s="554">
        <v>3</v>
      </c>
      <c r="CN829" s="554">
        <v>3</v>
      </c>
      <c r="CO829" s="524">
        <v>4</v>
      </c>
      <c r="CP829" s="726"/>
      <c r="CQ829" s="525" t="s">
        <v>4965</v>
      </c>
      <c r="CR829" s="584" t="s">
        <v>4965</v>
      </c>
      <c r="CS829" s="527" t="s">
        <v>4965</v>
      </c>
      <c r="CT829" s="527" t="s">
        <v>4965</v>
      </c>
      <c r="CU829" s="527" t="s">
        <v>4965</v>
      </c>
    </row>
    <row r="830" spans="1:99" s="71" customFormat="1" ht="12" customHeight="1" x14ac:dyDescent="0.2">
      <c r="A830" s="577" t="s">
        <v>1460</v>
      </c>
      <c r="B830" s="558" t="s">
        <v>3246</v>
      </c>
      <c r="C830" s="558" t="s">
        <v>1432</v>
      </c>
      <c r="D830" s="558" t="s">
        <v>1432</v>
      </c>
      <c r="E830" s="560" t="s">
        <v>1432</v>
      </c>
      <c r="F830" s="558" t="s">
        <v>4054</v>
      </c>
      <c r="G830" s="558" t="s">
        <v>5046</v>
      </c>
      <c r="H830" s="558" t="s">
        <v>3875</v>
      </c>
      <c r="I830" s="558" t="s">
        <v>2582</v>
      </c>
      <c r="J830" s="558">
        <v>528670</v>
      </c>
      <c r="K830" s="558">
        <v>173572</v>
      </c>
      <c r="L830" s="512" t="s">
        <v>3076</v>
      </c>
      <c r="M830" s="562" t="s">
        <v>1432</v>
      </c>
      <c r="N830" s="562" t="s">
        <v>1432</v>
      </c>
      <c r="O830" s="558">
        <v>0</v>
      </c>
      <c r="P830" s="558">
        <v>1</v>
      </c>
      <c r="Q830" s="563">
        <v>1</v>
      </c>
      <c r="R830" s="558" t="s">
        <v>3247</v>
      </c>
      <c r="S830" s="558" t="s">
        <v>1438</v>
      </c>
      <c r="T830" s="562" t="s">
        <v>3248</v>
      </c>
      <c r="U830" s="561">
        <v>41894</v>
      </c>
      <c r="V830" s="561" t="s">
        <v>1938</v>
      </c>
      <c r="W830" s="558" t="s">
        <v>1439</v>
      </c>
      <c r="X830" s="562" t="s">
        <v>1432</v>
      </c>
      <c r="Y830" s="558" t="s">
        <v>1442</v>
      </c>
      <c r="Z830" s="558" t="s">
        <v>1443</v>
      </c>
      <c r="AA830" s="558" t="s">
        <v>1444</v>
      </c>
      <c r="AB830" s="558" t="s">
        <v>2713</v>
      </c>
      <c r="AC830" s="576">
        <v>5.0000000000000001E-3</v>
      </c>
      <c r="AD830" s="578" t="s">
        <v>1432</v>
      </c>
      <c r="AE830" s="578"/>
      <c r="AF830" s="579"/>
      <c r="AG830" s="517" t="s">
        <v>3063</v>
      </c>
      <c r="AH830" s="560" t="s">
        <v>1445</v>
      </c>
      <c r="AI830" s="587"/>
      <c r="AJ830" s="560">
        <v>0</v>
      </c>
      <c r="AK830" s="560">
        <v>0</v>
      </c>
      <c r="AL830" s="560">
        <v>0</v>
      </c>
      <c r="AM830" s="560">
        <v>1</v>
      </c>
      <c r="AN830" s="560">
        <v>0</v>
      </c>
      <c r="AO830" s="560">
        <v>0</v>
      </c>
      <c r="AP830" s="560">
        <v>0</v>
      </c>
      <c r="AQ830" s="560">
        <v>0</v>
      </c>
      <c r="AR830" s="560">
        <v>0</v>
      </c>
      <c r="AS830" s="560">
        <v>0</v>
      </c>
      <c r="AT830" s="560">
        <v>1</v>
      </c>
      <c r="AU830" s="560">
        <v>0</v>
      </c>
      <c r="AV830" s="560">
        <v>0</v>
      </c>
      <c r="AW830" s="560">
        <v>0</v>
      </c>
      <c r="AX830" s="560">
        <v>0</v>
      </c>
      <c r="AY830" s="560">
        <v>0</v>
      </c>
      <c r="AZ830" s="560">
        <v>0</v>
      </c>
      <c r="BA830" s="560">
        <v>0</v>
      </c>
      <c r="BB830" s="560">
        <v>0</v>
      </c>
      <c r="BC830" s="560">
        <v>0</v>
      </c>
      <c r="BD830" s="560">
        <v>0</v>
      </c>
      <c r="BE830" s="560">
        <v>0</v>
      </c>
      <c r="BF830" s="560">
        <v>0</v>
      </c>
      <c r="BG830" s="560">
        <v>0</v>
      </c>
      <c r="BH830" s="560">
        <v>0</v>
      </c>
      <c r="BI830" s="560">
        <v>0</v>
      </c>
      <c r="BJ830" s="560">
        <v>0</v>
      </c>
      <c r="BK830" s="560">
        <v>0</v>
      </c>
      <c r="BL830" s="560">
        <v>0</v>
      </c>
      <c r="BM830" s="560">
        <v>0</v>
      </c>
      <c r="BN830" s="550" t="s">
        <v>4490</v>
      </c>
      <c r="BO830" s="551">
        <v>0</v>
      </c>
      <c r="BP830" s="519">
        <v>0</v>
      </c>
      <c r="BQ830" s="553">
        <v>0.25</v>
      </c>
      <c r="BR830" s="552">
        <v>0.25</v>
      </c>
      <c r="BS830" s="552">
        <v>0.25</v>
      </c>
      <c r="BT830" s="552">
        <v>0.25</v>
      </c>
      <c r="BU830" s="529">
        <v>0</v>
      </c>
      <c r="BV830" s="519">
        <v>0</v>
      </c>
      <c r="BW830" s="519">
        <v>0</v>
      </c>
      <c r="BX830" s="519">
        <v>0</v>
      </c>
      <c r="BY830" s="519">
        <v>0</v>
      </c>
      <c r="BZ830" s="519">
        <v>0</v>
      </c>
      <c r="CA830" s="519">
        <v>0</v>
      </c>
      <c r="CB830" s="519">
        <v>0</v>
      </c>
      <c r="CC830" s="519">
        <v>0</v>
      </c>
      <c r="CD830" s="519">
        <v>0</v>
      </c>
      <c r="CE830" s="519">
        <v>0</v>
      </c>
      <c r="CF830" s="519">
        <v>0</v>
      </c>
      <c r="CG830" s="519">
        <v>0</v>
      </c>
      <c r="CH830" s="519">
        <v>0</v>
      </c>
      <c r="CI830" s="519">
        <v>0</v>
      </c>
      <c r="CJ830" s="519">
        <v>0</v>
      </c>
      <c r="CK830" s="623">
        <f t="shared" si="12"/>
        <v>1</v>
      </c>
      <c r="CL830" s="554">
        <v>1</v>
      </c>
      <c r="CM830" s="554">
        <v>1</v>
      </c>
      <c r="CN830" s="554">
        <v>1</v>
      </c>
      <c r="CO830" s="524">
        <v>4</v>
      </c>
      <c r="CP830" s="726"/>
      <c r="CQ830" s="530" t="s">
        <v>4767</v>
      </c>
      <c r="CR830" s="584" t="s">
        <v>4965</v>
      </c>
      <c r="CS830" s="527" t="s">
        <v>4965</v>
      </c>
      <c r="CT830" s="527" t="s">
        <v>4965</v>
      </c>
      <c r="CU830" s="527" t="s">
        <v>4965</v>
      </c>
    </row>
    <row r="831" spans="1:99" s="71" customFormat="1" ht="12" customHeight="1" x14ac:dyDescent="0.2">
      <c r="A831" s="577" t="s">
        <v>1460</v>
      </c>
      <c r="B831" s="558" t="s">
        <v>3249</v>
      </c>
      <c r="C831" s="558" t="s">
        <v>1432</v>
      </c>
      <c r="D831" s="558" t="s">
        <v>1432</v>
      </c>
      <c r="E831" s="560" t="s">
        <v>3593</v>
      </c>
      <c r="F831" s="558" t="s">
        <v>1432</v>
      </c>
      <c r="G831" s="558" t="s">
        <v>3594</v>
      </c>
      <c r="H831" s="558" t="s">
        <v>2717</v>
      </c>
      <c r="I831" s="558" t="s">
        <v>3595</v>
      </c>
      <c r="J831" s="558">
        <v>527394</v>
      </c>
      <c r="K831" s="558">
        <v>176307</v>
      </c>
      <c r="L831" s="512" t="s">
        <v>3067</v>
      </c>
      <c r="M831" s="562" t="s">
        <v>1432</v>
      </c>
      <c r="N831" s="562" t="s">
        <v>1432</v>
      </c>
      <c r="O831" s="558">
        <v>0</v>
      </c>
      <c r="P831" s="558">
        <v>4</v>
      </c>
      <c r="Q831" s="563">
        <v>4</v>
      </c>
      <c r="R831" s="558" t="s">
        <v>593</v>
      </c>
      <c r="S831" s="558" t="s">
        <v>1438</v>
      </c>
      <c r="T831" s="562" t="s">
        <v>594</v>
      </c>
      <c r="U831" s="561">
        <v>41838</v>
      </c>
      <c r="V831" s="561" t="s">
        <v>1938</v>
      </c>
      <c r="W831" s="558" t="s">
        <v>1439</v>
      </c>
      <c r="X831" s="562" t="s">
        <v>1432</v>
      </c>
      <c r="Y831" s="558" t="s">
        <v>1442</v>
      </c>
      <c r="Z831" s="558" t="s">
        <v>4694</v>
      </c>
      <c r="AA831" s="558" t="s">
        <v>1444</v>
      </c>
      <c r="AB831" s="558" t="s">
        <v>2713</v>
      </c>
      <c r="AC831" s="576">
        <v>4.9000000000000002E-2</v>
      </c>
      <c r="AD831" s="578" t="s">
        <v>1432</v>
      </c>
      <c r="AE831" s="578"/>
      <c r="AF831" s="579"/>
      <c r="AG831" s="517" t="s">
        <v>3063</v>
      </c>
      <c r="AH831" s="560" t="s">
        <v>1445</v>
      </c>
      <c r="AI831" s="560">
        <v>0</v>
      </c>
      <c r="AJ831" s="560">
        <v>0</v>
      </c>
      <c r="AK831" s="560">
        <v>0</v>
      </c>
      <c r="AL831" s="560">
        <v>0</v>
      </c>
      <c r="AM831" s="560">
        <v>0</v>
      </c>
      <c r="AN831" s="560">
        <v>3</v>
      </c>
      <c r="AO831" s="560">
        <v>1</v>
      </c>
      <c r="AP831" s="560">
        <v>0</v>
      </c>
      <c r="AQ831" s="560">
        <v>0</v>
      </c>
      <c r="AR831" s="560">
        <v>0</v>
      </c>
      <c r="AS831" s="560">
        <v>0</v>
      </c>
      <c r="AT831" s="560">
        <v>0</v>
      </c>
      <c r="AU831" s="560">
        <v>0</v>
      </c>
      <c r="AV831" s="560">
        <v>0</v>
      </c>
      <c r="AW831" s="560">
        <v>0</v>
      </c>
      <c r="AX831" s="560">
        <v>0</v>
      </c>
      <c r="AY831" s="560">
        <v>0</v>
      </c>
      <c r="AZ831" s="560">
        <v>0</v>
      </c>
      <c r="BA831" s="560">
        <v>0</v>
      </c>
      <c r="BB831" s="560">
        <v>3</v>
      </c>
      <c r="BC831" s="560">
        <v>1</v>
      </c>
      <c r="BD831" s="560">
        <v>0</v>
      </c>
      <c r="BE831" s="560">
        <v>0</v>
      </c>
      <c r="BF831" s="560">
        <v>0</v>
      </c>
      <c r="BG831" s="560">
        <v>0</v>
      </c>
      <c r="BH831" s="560">
        <v>0</v>
      </c>
      <c r="BI831" s="560">
        <v>0</v>
      </c>
      <c r="BJ831" s="560">
        <v>0</v>
      </c>
      <c r="BK831" s="560">
        <v>0</v>
      </c>
      <c r="BL831" s="560">
        <v>0</v>
      </c>
      <c r="BM831" s="560">
        <v>0</v>
      </c>
      <c r="BN831" s="550" t="s">
        <v>4490</v>
      </c>
      <c r="BO831" s="551">
        <v>0</v>
      </c>
      <c r="BP831" s="519">
        <v>0</v>
      </c>
      <c r="BQ831" s="553">
        <v>1</v>
      </c>
      <c r="BR831" s="552">
        <v>1</v>
      </c>
      <c r="BS831" s="552">
        <v>1</v>
      </c>
      <c r="BT831" s="552">
        <v>1</v>
      </c>
      <c r="BU831" s="529">
        <v>0</v>
      </c>
      <c r="BV831" s="519">
        <v>0</v>
      </c>
      <c r="BW831" s="519">
        <v>0</v>
      </c>
      <c r="BX831" s="519">
        <v>0</v>
      </c>
      <c r="BY831" s="519">
        <v>0</v>
      </c>
      <c r="BZ831" s="519">
        <v>0</v>
      </c>
      <c r="CA831" s="519">
        <v>0</v>
      </c>
      <c r="CB831" s="519">
        <v>0</v>
      </c>
      <c r="CC831" s="519">
        <v>0</v>
      </c>
      <c r="CD831" s="519">
        <v>0</v>
      </c>
      <c r="CE831" s="519">
        <v>0</v>
      </c>
      <c r="CF831" s="519">
        <v>0</v>
      </c>
      <c r="CG831" s="519">
        <v>0</v>
      </c>
      <c r="CH831" s="519">
        <v>0</v>
      </c>
      <c r="CI831" s="519">
        <v>0</v>
      </c>
      <c r="CJ831" s="519">
        <v>0</v>
      </c>
      <c r="CK831" s="623">
        <f t="shared" si="12"/>
        <v>4</v>
      </c>
      <c r="CL831" s="554">
        <v>4</v>
      </c>
      <c r="CM831" s="554">
        <v>4</v>
      </c>
      <c r="CN831" s="554">
        <v>4</v>
      </c>
      <c r="CO831" s="524">
        <v>4</v>
      </c>
      <c r="CP831" s="524" t="s">
        <v>1938</v>
      </c>
      <c r="CQ831" s="525" t="s">
        <v>4965</v>
      </c>
      <c r="CR831" s="584" t="s">
        <v>4965</v>
      </c>
      <c r="CS831" s="527" t="s">
        <v>4965</v>
      </c>
      <c r="CT831" s="527" t="s">
        <v>4965</v>
      </c>
      <c r="CU831" s="527" t="s">
        <v>4965</v>
      </c>
    </row>
    <row r="832" spans="1:99" s="199" customFormat="1" ht="12" customHeight="1" x14ac:dyDescent="0.2">
      <c r="A832" s="577" t="s">
        <v>1460</v>
      </c>
      <c r="B832" s="558" t="s">
        <v>595</v>
      </c>
      <c r="C832" s="558" t="s">
        <v>1432</v>
      </c>
      <c r="D832" s="558" t="s">
        <v>1432</v>
      </c>
      <c r="E832" s="560" t="s">
        <v>1432</v>
      </c>
      <c r="F832" s="558" t="s">
        <v>596</v>
      </c>
      <c r="G832" s="558" t="s">
        <v>2888</v>
      </c>
      <c r="H832" s="558" t="s">
        <v>1435</v>
      </c>
      <c r="I832" s="558" t="s">
        <v>597</v>
      </c>
      <c r="J832" s="558">
        <v>527515</v>
      </c>
      <c r="K832" s="558">
        <v>173123</v>
      </c>
      <c r="L832" s="512" t="s">
        <v>3083</v>
      </c>
      <c r="M832" s="562" t="s">
        <v>1432</v>
      </c>
      <c r="N832" s="562" t="s">
        <v>1432</v>
      </c>
      <c r="O832" s="558">
        <v>1</v>
      </c>
      <c r="P832" s="558">
        <v>3</v>
      </c>
      <c r="Q832" s="563">
        <v>2</v>
      </c>
      <c r="R832" s="558" t="s">
        <v>598</v>
      </c>
      <c r="S832" s="558" t="s">
        <v>3676</v>
      </c>
      <c r="T832" s="562" t="s">
        <v>2500</v>
      </c>
      <c r="U832" s="561">
        <v>41789</v>
      </c>
      <c r="V832" s="561" t="s">
        <v>1938</v>
      </c>
      <c r="W832" s="558" t="s">
        <v>3677</v>
      </c>
      <c r="X832" s="562" t="s">
        <v>599</v>
      </c>
      <c r="Y832" s="558" t="s">
        <v>1442</v>
      </c>
      <c r="Z832" s="558" t="s">
        <v>1453</v>
      </c>
      <c r="AA832" s="558" t="s">
        <v>1444</v>
      </c>
      <c r="AB832" s="558" t="s">
        <v>2723</v>
      </c>
      <c r="AC832" s="576">
        <v>1.6E-2</v>
      </c>
      <c r="AD832" s="578" t="s">
        <v>1432</v>
      </c>
      <c r="AE832" s="578"/>
      <c r="AF832" s="579"/>
      <c r="AG832" s="517" t="s">
        <v>3063</v>
      </c>
      <c r="AH832" s="560" t="s">
        <v>1445</v>
      </c>
      <c r="AI832" s="560">
        <v>0</v>
      </c>
      <c r="AJ832" s="560">
        <v>0</v>
      </c>
      <c r="AK832" s="560">
        <v>0</v>
      </c>
      <c r="AL832" s="560">
        <v>1</v>
      </c>
      <c r="AM832" s="560">
        <v>0</v>
      </c>
      <c r="AN832" s="560">
        <v>2</v>
      </c>
      <c r="AO832" s="560">
        <v>0</v>
      </c>
      <c r="AP832" s="560">
        <v>-1</v>
      </c>
      <c r="AQ832" s="560">
        <v>0</v>
      </c>
      <c r="AR832" s="560">
        <v>0</v>
      </c>
      <c r="AS832" s="560">
        <v>1</v>
      </c>
      <c r="AT832" s="560">
        <v>0</v>
      </c>
      <c r="AU832" s="560">
        <v>2</v>
      </c>
      <c r="AV832" s="560">
        <v>0</v>
      </c>
      <c r="AW832" s="560">
        <v>-1</v>
      </c>
      <c r="AX832" s="560">
        <v>0</v>
      </c>
      <c r="AY832" s="560">
        <v>0</v>
      </c>
      <c r="AZ832" s="560">
        <v>0</v>
      </c>
      <c r="BA832" s="560">
        <v>0</v>
      </c>
      <c r="BB832" s="560">
        <v>0</v>
      </c>
      <c r="BC832" s="560">
        <v>0</v>
      </c>
      <c r="BD832" s="560">
        <v>0</v>
      </c>
      <c r="BE832" s="560">
        <v>0</v>
      </c>
      <c r="BF832" s="560">
        <v>0</v>
      </c>
      <c r="BG832" s="560">
        <v>0</v>
      </c>
      <c r="BH832" s="560">
        <v>0</v>
      </c>
      <c r="BI832" s="560">
        <v>0</v>
      </c>
      <c r="BJ832" s="560">
        <v>0</v>
      </c>
      <c r="BK832" s="560">
        <v>0</v>
      </c>
      <c r="BL832" s="560">
        <v>0</v>
      </c>
      <c r="BM832" s="560">
        <v>0</v>
      </c>
      <c r="BN832" s="550" t="s">
        <v>4490</v>
      </c>
      <c r="BO832" s="551">
        <v>0</v>
      </c>
      <c r="BP832" s="519">
        <v>0</v>
      </c>
      <c r="BQ832" s="553">
        <v>0.5</v>
      </c>
      <c r="BR832" s="552">
        <v>0.5</v>
      </c>
      <c r="BS832" s="552">
        <v>0.5</v>
      </c>
      <c r="BT832" s="552">
        <v>0.5</v>
      </c>
      <c r="BU832" s="529">
        <v>0</v>
      </c>
      <c r="BV832" s="519">
        <v>0</v>
      </c>
      <c r="BW832" s="519">
        <v>0</v>
      </c>
      <c r="BX832" s="519">
        <v>0</v>
      </c>
      <c r="BY832" s="519">
        <v>0</v>
      </c>
      <c r="BZ832" s="519">
        <v>0</v>
      </c>
      <c r="CA832" s="519">
        <v>0</v>
      </c>
      <c r="CB832" s="519">
        <v>0</v>
      </c>
      <c r="CC832" s="519">
        <v>0</v>
      </c>
      <c r="CD832" s="519">
        <v>0</v>
      </c>
      <c r="CE832" s="519">
        <v>0</v>
      </c>
      <c r="CF832" s="519">
        <v>0</v>
      </c>
      <c r="CG832" s="519">
        <v>0</v>
      </c>
      <c r="CH832" s="519">
        <v>0</v>
      </c>
      <c r="CI832" s="519">
        <v>0</v>
      </c>
      <c r="CJ832" s="519">
        <v>0</v>
      </c>
      <c r="CK832" s="623">
        <f t="shared" si="12"/>
        <v>2</v>
      </c>
      <c r="CL832" s="554">
        <v>2</v>
      </c>
      <c r="CM832" s="554">
        <v>2</v>
      </c>
      <c r="CN832" s="554">
        <v>2</v>
      </c>
      <c r="CO832" s="524">
        <v>9</v>
      </c>
      <c r="CP832" s="726"/>
      <c r="CQ832" s="525" t="s">
        <v>4965</v>
      </c>
      <c r="CR832" s="584" t="s">
        <v>4965</v>
      </c>
      <c r="CS832" s="527" t="s">
        <v>4965</v>
      </c>
      <c r="CT832" s="527" t="s">
        <v>4965</v>
      </c>
      <c r="CU832" s="527" t="s">
        <v>4965</v>
      </c>
    </row>
    <row r="833" spans="1:99" s="71" customFormat="1" ht="12" customHeight="1" x14ac:dyDescent="0.2">
      <c r="A833" s="577" t="s">
        <v>1460</v>
      </c>
      <c r="B833" s="558" t="s">
        <v>600</v>
      </c>
      <c r="C833" s="558" t="s">
        <v>1432</v>
      </c>
      <c r="D833" s="558" t="s">
        <v>1432</v>
      </c>
      <c r="E833" s="560" t="s">
        <v>1432</v>
      </c>
      <c r="F833" s="558" t="s">
        <v>601</v>
      </c>
      <c r="G833" s="558" t="s">
        <v>3535</v>
      </c>
      <c r="H833" s="558" t="s">
        <v>3875</v>
      </c>
      <c r="I833" s="558" t="s">
        <v>1861</v>
      </c>
      <c r="J833" s="558">
        <v>529038</v>
      </c>
      <c r="K833" s="558">
        <v>172414</v>
      </c>
      <c r="L833" s="512" t="s">
        <v>3077</v>
      </c>
      <c r="M833" s="562" t="s">
        <v>1432</v>
      </c>
      <c r="N833" s="562" t="s">
        <v>1432</v>
      </c>
      <c r="O833" s="558">
        <v>1</v>
      </c>
      <c r="P833" s="558">
        <v>6</v>
      </c>
      <c r="Q833" s="563">
        <v>5</v>
      </c>
      <c r="R833" s="558" t="s">
        <v>1862</v>
      </c>
      <c r="S833" s="558" t="s">
        <v>1438</v>
      </c>
      <c r="T833" s="562" t="s">
        <v>2988</v>
      </c>
      <c r="U833" s="561">
        <v>41920</v>
      </c>
      <c r="V833" s="561" t="s">
        <v>1938</v>
      </c>
      <c r="W833" s="558" t="s">
        <v>1439</v>
      </c>
      <c r="X833" s="562" t="s">
        <v>1432</v>
      </c>
      <c r="Y833" s="558" t="s">
        <v>1442</v>
      </c>
      <c r="Z833" s="558" t="s">
        <v>4694</v>
      </c>
      <c r="AA833" s="558" t="s">
        <v>1444</v>
      </c>
      <c r="AB833" s="558" t="s">
        <v>1454</v>
      </c>
      <c r="AC833" s="576">
        <v>5.2999999999999999E-2</v>
      </c>
      <c r="AD833" s="578" t="s">
        <v>1432</v>
      </c>
      <c r="AE833" s="578"/>
      <c r="AF833" s="579"/>
      <c r="AG833" s="517" t="s">
        <v>3063</v>
      </c>
      <c r="AH833" s="560" t="s">
        <v>1445</v>
      </c>
      <c r="AI833" s="560">
        <v>0</v>
      </c>
      <c r="AJ833" s="560">
        <v>0</v>
      </c>
      <c r="AK833" s="560">
        <v>0</v>
      </c>
      <c r="AL833" s="560">
        <v>0</v>
      </c>
      <c r="AM833" s="560">
        <v>2</v>
      </c>
      <c r="AN833" s="560">
        <v>2</v>
      </c>
      <c r="AO833" s="560">
        <v>2</v>
      </c>
      <c r="AP833" s="560">
        <v>0</v>
      </c>
      <c r="AQ833" s="560">
        <v>-1</v>
      </c>
      <c r="AR833" s="560">
        <v>0</v>
      </c>
      <c r="AS833" s="560">
        <v>0</v>
      </c>
      <c r="AT833" s="560">
        <v>2</v>
      </c>
      <c r="AU833" s="560">
        <v>2</v>
      </c>
      <c r="AV833" s="560">
        <v>2</v>
      </c>
      <c r="AW833" s="560">
        <v>0</v>
      </c>
      <c r="AX833" s="560">
        <v>0</v>
      </c>
      <c r="AY833" s="560">
        <v>0</v>
      </c>
      <c r="AZ833" s="560">
        <v>0</v>
      </c>
      <c r="BA833" s="560">
        <v>0</v>
      </c>
      <c r="BB833" s="560">
        <v>0</v>
      </c>
      <c r="BC833" s="560">
        <v>0</v>
      </c>
      <c r="BD833" s="560">
        <v>0</v>
      </c>
      <c r="BE833" s="560">
        <v>-1</v>
      </c>
      <c r="BF833" s="560">
        <v>0</v>
      </c>
      <c r="BG833" s="560">
        <v>0</v>
      </c>
      <c r="BH833" s="560">
        <v>0</v>
      </c>
      <c r="BI833" s="560">
        <v>0</v>
      </c>
      <c r="BJ833" s="560">
        <v>0</v>
      </c>
      <c r="BK833" s="560">
        <v>0</v>
      </c>
      <c r="BL833" s="560">
        <v>0</v>
      </c>
      <c r="BM833" s="560">
        <v>0</v>
      </c>
      <c r="BN833" s="550" t="s">
        <v>4490</v>
      </c>
      <c r="BO833" s="551">
        <v>0</v>
      </c>
      <c r="BP833" s="519">
        <v>0</v>
      </c>
      <c r="BQ833" s="553">
        <v>1.25</v>
      </c>
      <c r="BR833" s="552">
        <v>1.25</v>
      </c>
      <c r="BS833" s="552">
        <v>1.25</v>
      </c>
      <c r="BT833" s="552">
        <v>1.25</v>
      </c>
      <c r="BU833" s="529">
        <v>0</v>
      </c>
      <c r="BV833" s="519">
        <v>0</v>
      </c>
      <c r="BW833" s="519">
        <v>0</v>
      </c>
      <c r="BX833" s="519">
        <v>0</v>
      </c>
      <c r="BY833" s="519">
        <v>0</v>
      </c>
      <c r="BZ833" s="519">
        <v>0</v>
      </c>
      <c r="CA833" s="519">
        <v>0</v>
      </c>
      <c r="CB833" s="519">
        <v>0</v>
      </c>
      <c r="CC833" s="519">
        <v>0</v>
      </c>
      <c r="CD833" s="519">
        <v>0</v>
      </c>
      <c r="CE833" s="519">
        <v>0</v>
      </c>
      <c r="CF833" s="519">
        <v>0</v>
      </c>
      <c r="CG833" s="519">
        <v>0</v>
      </c>
      <c r="CH833" s="519">
        <v>0</v>
      </c>
      <c r="CI833" s="519">
        <v>0</v>
      </c>
      <c r="CJ833" s="519">
        <v>0</v>
      </c>
      <c r="CK833" s="623">
        <f t="shared" si="12"/>
        <v>5</v>
      </c>
      <c r="CL833" s="554">
        <v>5</v>
      </c>
      <c r="CM833" s="554">
        <v>5</v>
      </c>
      <c r="CN833" s="554">
        <v>5</v>
      </c>
      <c r="CO833" s="524">
        <v>4</v>
      </c>
      <c r="CP833" s="524" t="s">
        <v>1938</v>
      </c>
      <c r="CQ833" s="525" t="s">
        <v>4965</v>
      </c>
      <c r="CR833" s="584" t="s">
        <v>4965</v>
      </c>
      <c r="CS833" s="527" t="s">
        <v>4965</v>
      </c>
      <c r="CT833" s="527" t="s">
        <v>4965</v>
      </c>
      <c r="CU833" s="527" t="s">
        <v>4965</v>
      </c>
    </row>
    <row r="834" spans="1:99" s="199" customFormat="1" ht="12" customHeight="1" x14ac:dyDescent="0.2">
      <c r="A834" s="577" t="s">
        <v>1460</v>
      </c>
      <c r="B834" s="558" t="s">
        <v>1863</v>
      </c>
      <c r="C834" s="558" t="s">
        <v>1432</v>
      </c>
      <c r="D834" s="558" t="s">
        <v>1432</v>
      </c>
      <c r="E834" s="560" t="s">
        <v>1432</v>
      </c>
      <c r="F834" s="558" t="s">
        <v>573</v>
      </c>
      <c r="G834" s="558" t="s">
        <v>456</v>
      </c>
      <c r="H834" s="558" t="s">
        <v>1458</v>
      </c>
      <c r="I834" s="558" t="s">
        <v>1864</v>
      </c>
      <c r="J834" s="558">
        <v>521261</v>
      </c>
      <c r="K834" s="558">
        <v>174285</v>
      </c>
      <c r="L834" s="512" t="s">
        <v>3068</v>
      </c>
      <c r="M834" s="562" t="s">
        <v>1432</v>
      </c>
      <c r="N834" s="562" t="s">
        <v>1432</v>
      </c>
      <c r="O834" s="558">
        <v>0</v>
      </c>
      <c r="P834" s="558">
        <v>0</v>
      </c>
      <c r="Q834" s="563">
        <v>0</v>
      </c>
      <c r="R834" s="558" t="s">
        <v>1293</v>
      </c>
      <c r="S834" s="558" t="s">
        <v>3676</v>
      </c>
      <c r="T834" s="562" t="s">
        <v>1294</v>
      </c>
      <c r="U834" s="561">
        <v>41810</v>
      </c>
      <c r="V834" s="561" t="s">
        <v>1938</v>
      </c>
      <c r="W834" s="558" t="s">
        <v>3677</v>
      </c>
      <c r="X834" s="562" t="s">
        <v>1295</v>
      </c>
      <c r="Y834" s="558" t="s">
        <v>1442</v>
      </c>
      <c r="Z834" s="558" t="s">
        <v>3893</v>
      </c>
      <c r="AA834" s="558" t="s">
        <v>1444</v>
      </c>
      <c r="AB834" s="558" t="s">
        <v>1155</v>
      </c>
      <c r="AC834" s="576">
        <v>0.214</v>
      </c>
      <c r="AD834" s="578" t="s">
        <v>1432</v>
      </c>
      <c r="AE834" s="578"/>
      <c r="AF834" s="579"/>
      <c r="AG834" s="517" t="s">
        <v>3063</v>
      </c>
      <c r="AH834" s="560" t="s">
        <v>1445</v>
      </c>
      <c r="AI834" s="560">
        <v>0</v>
      </c>
      <c r="AJ834" s="560">
        <v>0</v>
      </c>
      <c r="AK834" s="560">
        <v>0</v>
      </c>
      <c r="AL834" s="560">
        <v>0</v>
      </c>
      <c r="AM834" s="560">
        <v>0</v>
      </c>
      <c r="AN834" s="560">
        <v>0</v>
      </c>
      <c r="AO834" s="560">
        <v>0</v>
      </c>
      <c r="AP834" s="560">
        <v>0</v>
      </c>
      <c r="AQ834" s="560">
        <v>0</v>
      </c>
      <c r="AR834" s="560">
        <v>0</v>
      </c>
      <c r="AS834" s="560">
        <v>0</v>
      </c>
      <c r="AT834" s="560">
        <v>0</v>
      </c>
      <c r="AU834" s="560">
        <v>0</v>
      </c>
      <c r="AV834" s="560">
        <v>0</v>
      </c>
      <c r="AW834" s="560">
        <v>0</v>
      </c>
      <c r="AX834" s="560">
        <v>0</v>
      </c>
      <c r="AY834" s="560">
        <v>0</v>
      </c>
      <c r="AZ834" s="560">
        <v>0</v>
      </c>
      <c r="BA834" s="560">
        <v>0</v>
      </c>
      <c r="BB834" s="560">
        <v>0</v>
      </c>
      <c r="BC834" s="560">
        <v>0</v>
      </c>
      <c r="BD834" s="560">
        <v>0</v>
      </c>
      <c r="BE834" s="560">
        <v>0</v>
      </c>
      <c r="BF834" s="560">
        <v>0</v>
      </c>
      <c r="BG834" s="560">
        <v>0</v>
      </c>
      <c r="BH834" s="560">
        <v>0</v>
      </c>
      <c r="BI834" s="560">
        <v>0</v>
      </c>
      <c r="BJ834" s="560">
        <v>0</v>
      </c>
      <c r="BK834" s="560">
        <v>0</v>
      </c>
      <c r="BL834" s="560">
        <v>0</v>
      </c>
      <c r="BM834" s="560">
        <v>0</v>
      </c>
      <c r="BN834" s="728"/>
      <c r="BO834" s="518">
        <v>0</v>
      </c>
      <c r="BP834" s="519">
        <v>0</v>
      </c>
      <c r="BQ834" s="528">
        <v>0</v>
      </c>
      <c r="BR834" s="519">
        <v>0</v>
      </c>
      <c r="BS834" s="519">
        <v>0</v>
      </c>
      <c r="BT834" s="519">
        <v>0</v>
      </c>
      <c r="BU834" s="529">
        <v>0</v>
      </c>
      <c r="BV834" s="519">
        <v>0</v>
      </c>
      <c r="BW834" s="519">
        <v>0</v>
      </c>
      <c r="BX834" s="519">
        <v>0</v>
      </c>
      <c r="BY834" s="519">
        <v>0</v>
      </c>
      <c r="BZ834" s="519">
        <v>0</v>
      </c>
      <c r="CA834" s="519">
        <v>0</v>
      </c>
      <c r="CB834" s="519">
        <v>0</v>
      </c>
      <c r="CC834" s="519">
        <v>0</v>
      </c>
      <c r="CD834" s="519">
        <v>0</v>
      </c>
      <c r="CE834" s="519">
        <v>0</v>
      </c>
      <c r="CF834" s="519">
        <v>0</v>
      </c>
      <c r="CG834" s="519">
        <v>0</v>
      </c>
      <c r="CH834" s="519">
        <v>0</v>
      </c>
      <c r="CI834" s="519">
        <v>0</v>
      </c>
      <c r="CJ834" s="519">
        <v>0</v>
      </c>
      <c r="CK834" s="623">
        <f t="shared" ref="CK834:CK897" si="13">SUM(BP834:CJ834)</f>
        <v>0</v>
      </c>
      <c r="CL834" s="523">
        <v>0</v>
      </c>
      <c r="CM834" s="523">
        <v>0</v>
      </c>
      <c r="CN834" s="523">
        <v>0</v>
      </c>
      <c r="CO834" s="524">
        <v>9</v>
      </c>
      <c r="CP834" s="524" t="s">
        <v>1938</v>
      </c>
      <c r="CQ834" s="525" t="s">
        <v>4965</v>
      </c>
      <c r="CR834" s="584" t="s">
        <v>4965</v>
      </c>
      <c r="CS834" s="527" t="s">
        <v>4965</v>
      </c>
      <c r="CT834" s="527" t="s">
        <v>4965</v>
      </c>
      <c r="CU834" s="527" t="s">
        <v>4965</v>
      </c>
    </row>
    <row r="835" spans="1:99" s="199" customFormat="1" ht="12" customHeight="1" x14ac:dyDescent="0.2">
      <c r="A835" s="577" t="s">
        <v>1460</v>
      </c>
      <c r="B835" s="558" t="s">
        <v>1296</v>
      </c>
      <c r="C835" s="558" t="s">
        <v>1432</v>
      </c>
      <c r="D835" s="558" t="s">
        <v>1432</v>
      </c>
      <c r="E835" s="560" t="s">
        <v>1297</v>
      </c>
      <c r="F835" s="558" t="s">
        <v>1298</v>
      </c>
      <c r="G835" s="558" t="s">
        <v>271</v>
      </c>
      <c r="H835" s="558" t="s">
        <v>1458</v>
      </c>
      <c r="I835" s="558" t="s">
        <v>1299</v>
      </c>
      <c r="J835" s="558">
        <v>524279</v>
      </c>
      <c r="K835" s="558">
        <v>174909</v>
      </c>
      <c r="L835" s="512" t="s">
        <v>3079</v>
      </c>
      <c r="M835" s="562" t="s">
        <v>1432</v>
      </c>
      <c r="N835" s="562" t="s">
        <v>1432</v>
      </c>
      <c r="O835" s="558">
        <v>0</v>
      </c>
      <c r="P835" s="558">
        <v>48</v>
      </c>
      <c r="Q835" s="563">
        <v>48</v>
      </c>
      <c r="R835" s="558" t="s">
        <v>1300</v>
      </c>
      <c r="S835" s="558" t="s">
        <v>1389</v>
      </c>
      <c r="T835" s="562" t="s">
        <v>2988</v>
      </c>
      <c r="U835" s="561">
        <v>41793</v>
      </c>
      <c r="V835" s="561" t="s">
        <v>1938</v>
      </c>
      <c r="W835" s="558" t="s">
        <v>1439</v>
      </c>
      <c r="X835" s="562" t="s">
        <v>1432</v>
      </c>
      <c r="Y835" s="558" t="s">
        <v>1442</v>
      </c>
      <c r="Z835" s="558" t="s">
        <v>3893</v>
      </c>
      <c r="AA835" s="558" t="s">
        <v>1443</v>
      </c>
      <c r="AB835" s="558" t="s">
        <v>1444</v>
      </c>
      <c r="AC835" s="576">
        <v>5.0000000000000001E-3</v>
      </c>
      <c r="AD835" s="578" t="s">
        <v>1432</v>
      </c>
      <c r="AE835" s="578"/>
      <c r="AF835" s="579"/>
      <c r="AG835" s="517" t="s">
        <v>3063</v>
      </c>
      <c r="AH835" s="560" t="s">
        <v>1445</v>
      </c>
      <c r="AI835" s="560">
        <v>0</v>
      </c>
      <c r="AJ835" s="560">
        <v>0</v>
      </c>
      <c r="AK835" s="560">
        <v>0</v>
      </c>
      <c r="AL835" s="560">
        <v>0</v>
      </c>
      <c r="AM835" s="560">
        <v>27</v>
      </c>
      <c r="AN835" s="560">
        <v>21</v>
      </c>
      <c r="AO835" s="560">
        <v>0</v>
      </c>
      <c r="AP835" s="560">
        <v>0</v>
      </c>
      <c r="AQ835" s="560">
        <v>0</v>
      </c>
      <c r="AR835" s="560">
        <v>0</v>
      </c>
      <c r="AS835" s="560">
        <v>0</v>
      </c>
      <c r="AT835" s="560">
        <v>27</v>
      </c>
      <c r="AU835" s="560">
        <v>21</v>
      </c>
      <c r="AV835" s="560">
        <v>0</v>
      </c>
      <c r="AW835" s="560">
        <v>0</v>
      </c>
      <c r="AX835" s="560">
        <v>0</v>
      </c>
      <c r="AY835" s="560">
        <v>0</v>
      </c>
      <c r="AZ835" s="560">
        <v>0</v>
      </c>
      <c r="BA835" s="560">
        <v>0</v>
      </c>
      <c r="BB835" s="560">
        <v>0</v>
      </c>
      <c r="BC835" s="560">
        <v>0</v>
      </c>
      <c r="BD835" s="560">
        <v>0</v>
      </c>
      <c r="BE835" s="560">
        <v>0</v>
      </c>
      <c r="BF835" s="560">
        <v>0</v>
      </c>
      <c r="BG835" s="560">
        <v>0</v>
      </c>
      <c r="BH835" s="560">
        <v>0</v>
      </c>
      <c r="BI835" s="560">
        <v>0</v>
      </c>
      <c r="BJ835" s="560">
        <v>0</v>
      </c>
      <c r="BK835" s="560">
        <v>0</v>
      </c>
      <c r="BL835" s="560">
        <v>0</v>
      </c>
      <c r="BM835" s="560">
        <v>0</v>
      </c>
      <c r="BN835" s="550" t="s">
        <v>4490</v>
      </c>
      <c r="BO835" s="551">
        <v>0</v>
      </c>
      <c r="BP835" s="519">
        <v>0</v>
      </c>
      <c r="BQ835" s="553">
        <v>12</v>
      </c>
      <c r="BR835" s="552">
        <v>12</v>
      </c>
      <c r="BS835" s="552">
        <v>12</v>
      </c>
      <c r="BT835" s="552">
        <v>12</v>
      </c>
      <c r="BU835" s="529">
        <v>0</v>
      </c>
      <c r="BV835" s="519">
        <v>0</v>
      </c>
      <c r="BW835" s="519">
        <v>0</v>
      </c>
      <c r="BX835" s="519">
        <v>0</v>
      </c>
      <c r="BY835" s="519">
        <v>0</v>
      </c>
      <c r="BZ835" s="519">
        <v>0</v>
      </c>
      <c r="CA835" s="519">
        <v>0</v>
      </c>
      <c r="CB835" s="519">
        <v>0</v>
      </c>
      <c r="CC835" s="519">
        <v>0</v>
      </c>
      <c r="CD835" s="519">
        <v>0</v>
      </c>
      <c r="CE835" s="519">
        <v>0</v>
      </c>
      <c r="CF835" s="519">
        <v>0</v>
      </c>
      <c r="CG835" s="519">
        <v>0</v>
      </c>
      <c r="CH835" s="519">
        <v>0</v>
      </c>
      <c r="CI835" s="519">
        <v>0</v>
      </c>
      <c r="CJ835" s="519">
        <v>0</v>
      </c>
      <c r="CK835" s="623">
        <f t="shared" si="13"/>
        <v>48</v>
      </c>
      <c r="CL835" s="554">
        <v>48</v>
      </c>
      <c r="CM835" s="554">
        <v>48</v>
      </c>
      <c r="CN835" s="554">
        <v>48</v>
      </c>
      <c r="CO835" s="524">
        <v>9</v>
      </c>
      <c r="CP835" s="726"/>
      <c r="CQ835" s="530" t="s">
        <v>1942</v>
      </c>
      <c r="CR835" s="584" t="s">
        <v>4965</v>
      </c>
      <c r="CS835" s="527" t="s">
        <v>4965</v>
      </c>
      <c r="CT835" s="527" t="s">
        <v>4965</v>
      </c>
      <c r="CU835" s="527" t="s">
        <v>4965</v>
      </c>
    </row>
    <row r="836" spans="1:99" s="71" customFormat="1" ht="12" customHeight="1" x14ac:dyDescent="0.2">
      <c r="A836" s="577" t="s">
        <v>1460</v>
      </c>
      <c r="B836" s="558" t="s">
        <v>1301</v>
      </c>
      <c r="C836" s="558" t="s">
        <v>1432</v>
      </c>
      <c r="D836" s="558" t="s">
        <v>1432</v>
      </c>
      <c r="E836" s="560" t="s">
        <v>3919</v>
      </c>
      <c r="F836" s="558" t="s">
        <v>1302</v>
      </c>
      <c r="G836" s="558" t="s">
        <v>4723</v>
      </c>
      <c r="H836" s="558" t="s">
        <v>1885</v>
      </c>
      <c r="I836" s="558" t="s">
        <v>1303</v>
      </c>
      <c r="J836" s="558">
        <v>526103</v>
      </c>
      <c r="K836" s="558">
        <v>173307</v>
      </c>
      <c r="L836" s="512" t="s">
        <v>3078</v>
      </c>
      <c r="M836" s="562" t="s">
        <v>1432</v>
      </c>
      <c r="N836" s="562" t="s">
        <v>1432</v>
      </c>
      <c r="O836" s="558">
        <v>0</v>
      </c>
      <c r="P836" s="558">
        <v>1</v>
      </c>
      <c r="Q836" s="563">
        <v>1</v>
      </c>
      <c r="R836" s="558" t="s">
        <v>1304</v>
      </c>
      <c r="S836" s="558" t="s">
        <v>1438</v>
      </c>
      <c r="T836" s="562" t="s">
        <v>1581</v>
      </c>
      <c r="U836" s="561">
        <v>41842</v>
      </c>
      <c r="V836" s="561" t="s">
        <v>1938</v>
      </c>
      <c r="W836" s="558" t="s">
        <v>1439</v>
      </c>
      <c r="X836" s="562" t="s">
        <v>1432</v>
      </c>
      <c r="Y836" s="558" t="s">
        <v>1442</v>
      </c>
      <c r="Z836" s="558" t="s">
        <v>4694</v>
      </c>
      <c r="AA836" s="558" t="s">
        <v>1444</v>
      </c>
      <c r="AB836" s="558" t="s">
        <v>4720</v>
      </c>
      <c r="AC836" s="576">
        <v>2.1999999999999999E-2</v>
      </c>
      <c r="AD836" s="578" t="s">
        <v>1432</v>
      </c>
      <c r="AE836" s="578"/>
      <c r="AF836" s="579"/>
      <c r="AG836" s="517" t="s">
        <v>3063</v>
      </c>
      <c r="AH836" s="560" t="s">
        <v>1445</v>
      </c>
      <c r="AI836" s="587"/>
      <c r="AJ836" s="560">
        <v>0</v>
      </c>
      <c r="AK836" s="560">
        <v>0</v>
      </c>
      <c r="AL836" s="560">
        <v>0</v>
      </c>
      <c r="AM836" s="560">
        <v>0</v>
      </c>
      <c r="AN836" s="560">
        <v>1</v>
      </c>
      <c r="AO836" s="560">
        <v>0</v>
      </c>
      <c r="AP836" s="560">
        <v>0</v>
      </c>
      <c r="AQ836" s="560">
        <v>0</v>
      </c>
      <c r="AR836" s="560">
        <v>0</v>
      </c>
      <c r="AS836" s="560">
        <v>0</v>
      </c>
      <c r="AT836" s="560">
        <v>0</v>
      </c>
      <c r="AU836" s="560">
        <v>1</v>
      </c>
      <c r="AV836" s="560">
        <v>0</v>
      </c>
      <c r="AW836" s="560">
        <v>0</v>
      </c>
      <c r="AX836" s="560">
        <v>0</v>
      </c>
      <c r="AY836" s="560">
        <v>0</v>
      </c>
      <c r="AZ836" s="560">
        <v>0</v>
      </c>
      <c r="BA836" s="560">
        <v>0</v>
      </c>
      <c r="BB836" s="560">
        <v>0</v>
      </c>
      <c r="BC836" s="560">
        <v>0</v>
      </c>
      <c r="BD836" s="560">
        <v>0</v>
      </c>
      <c r="BE836" s="560">
        <v>0</v>
      </c>
      <c r="BF836" s="560">
        <v>0</v>
      </c>
      <c r="BG836" s="560">
        <v>0</v>
      </c>
      <c r="BH836" s="560">
        <v>0</v>
      </c>
      <c r="BI836" s="560">
        <v>0</v>
      </c>
      <c r="BJ836" s="560">
        <v>0</v>
      </c>
      <c r="BK836" s="560">
        <v>0</v>
      </c>
      <c r="BL836" s="560">
        <v>0</v>
      </c>
      <c r="BM836" s="560">
        <v>0</v>
      </c>
      <c r="BN836" s="550" t="s">
        <v>4490</v>
      </c>
      <c r="BO836" s="551">
        <v>0</v>
      </c>
      <c r="BP836" s="519">
        <v>0</v>
      </c>
      <c r="BQ836" s="553">
        <v>0.25</v>
      </c>
      <c r="BR836" s="552">
        <v>0.25</v>
      </c>
      <c r="BS836" s="552">
        <v>0.25</v>
      </c>
      <c r="BT836" s="552">
        <v>0.25</v>
      </c>
      <c r="BU836" s="529">
        <v>0</v>
      </c>
      <c r="BV836" s="519">
        <v>0</v>
      </c>
      <c r="BW836" s="519">
        <v>0</v>
      </c>
      <c r="BX836" s="519">
        <v>0</v>
      </c>
      <c r="BY836" s="519">
        <v>0</v>
      </c>
      <c r="BZ836" s="519">
        <v>0</v>
      </c>
      <c r="CA836" s="519">
        <v>0</v>
      </c>
      <c r="CB836" s="519">
        <v>0</v>
      </c>
      <c r="CC836" s="519">
        <v>0</v>
      </c>
      <c r="CD836" s="519">
        <v>0</v>
      </c>
      <c r="CE836" s="519">
        <v>0</v>
      </c>
      <c r="CF836" s="519">
        <v>0</v>
      </c>
      <c r="CG836" s="519">
        <v>0</v>
      </c>
      <c r="CH836" s="519">
        <v>0</v>
      </c>
      <c r="CI836" s="519">
        <v>0</v>
      </c>
      <c r="CJ836" s="519">
        <v>0</v>
      </c>
      <c r="CK836" s="623">
        <f t="shared" si="13"/>
        <v>1</v>
      </c>
      <c r="CL836" s="554">
        <v>1</v>
      </c>
      <c r="CM836" s="554">
        <v>1</v>
      </c>
      <c r="CN836" s="554">
        <v>1</v>
      </c>
      <c r="CO836" s="524">
        <v>4</v>
      </c>
      <c r="CP836" s="726"/>
      <c r="CQ836" s="525" t="s">
        <v>4965</v>
      </c>
      <c r="CR836" s="584" t="s">
        <v>4965</v>
      </c>
      <c r="CS836" s="527" t="s">
        <v>4965</v>
      </c>
      <c r="CT836" s="527" t="s">
        <v>4965</v>
      </c>
      <c r="CU836" s="527" t="s">
        <v>4965</v>
      </c>
    </row>
    <row r="837" spans="1:99" s="71" customFormat="1" ht="12" customHeight="1" x14ac:dyDescent="0.2">
      <c r="A837" s="577" t="s">
        <v>1460</v>
      </c>
      <c r="B837" s="558" t="s">
        <v>1305</v>
      </c>
      <c r="C837" s="558" t="s">
        <v>1432</v>
      </c>
      <c r="D837" s="558" t="s">
        <v>1432</v>
      </c>
      <c r="E837" s="560" t="s">
        <v>1432</v>
      </c>
      <c r="F837" s="558" t="s">
        <v>1306</v>
      </c>
      <c r="G837" s="558" t="s">
        <v>1307</v>
      </c>
      <c r="H837" s="558" t="s">
        <v>1458</v>
      </c>
      <c r="I837" s="558" t="s">
        <v>1308</v>
      </c>
      <c r="J837" s="558">
        <v>522155</v>
      </c>
      <c r="K837" s="558">
        <v>175350</v>
      </c>
      <c r="L837" s="512" t="s">
        <v>521</v>
      </c>
      <c r="M837" s="562" t="s">
        <v>1432</v>
      </c>
      <c r="N837" s="562" t="s">
        <v>1432</v>
      </c>
      <c r="O837" s="558">
        <v>0</v>
      </c>
      <c r="P837" s="558">
        <v>1</v>
      </c>
      <c r="Q837" s="563">
        <v>1</v>
      </c>
      <c r="R837" s="558" t="s">
        <v>1309</v>
      </c>
      <c r="S837" s="558" t="s">
        <v>1438</v>
      </c>
      <c r="T837" s="562" t="s">
        <v>1310</v>
      </c>
      <c r="U837" s="561">
        <v>41871</v>
      </c>
      <c r="V837" s="561" t="s">
        <v>1938</v>
      </c>
      <c r="W837" s="558" t="s">
        <v>1439</v>
      </c>
      <c r="X837" s="562" t="s">
        <v>1432</v>
      </c>
      <c r="Y837" s="558" t="s">
        <v>1442</v>
      </c>
      <c r="Z837" s="558" t="s">
        <v>1443</v>
      </c>
      <c r="AA837" s="558" t="s">
        <v>1444</v>
      </c>
      <c r="AB837" s="558" t="s">
        <v>2713</v>
      </c>
      <c r="AC837" s="576">
        <v>6.0000000000000001E-3</v>
      </c>
      <c r="AD837" s="578" t="s">
        <v>1432</v>
      </c>
      <c r="AE837" s="578"/>
      <c r="AF837" s="579"/>
      <c r="AG837" s="517" t="s">
        <v>3063</v>
      </c>
      <c r="AH837" s="560" t="s">
        <v>1445</v>
      </c>
      <c r="AI837" s="560">
        <v>0</v>
      </c>
      <c r="AJ837" s="560">
        <v>0</v>
      </c>
      <c r="AK837" s="560">
        <v>0</v>
      </c>
      <c r="AL837" s="560">
        <v>0</v>
      </c>
      <c r="AM837" s="560">
        <v>0</v>
      </c>
      <c r="AN837" s="560">
        <v>0</v>
      </c>
      <c r="AO837" s="560">
        <v>1</v>
      </c>
      <c r="AP837" s="560">
        <v>0</v>
      </c>
      <c r="AQ837" s="560">
        <v>0</v>
      </c>
      <c r="AR837" s="560">
        <v>0</v>
      </c>
      <c r="AS837" s="560">
        <v>0</v>
      </c>
      <c r="AT837" s="560">
        <v>0</v>
      </c>
      <c r="AU837" s="560">
        <v>0</v>
      </c>
      <c r="AV837" s="560">
        <v>0</v>
      </c>
      <c r="AW837" s="560">
        <v>0</v>
      </c>
      <c r="AX837" s="560">
        <v>0</v>
      </c>
      <c r="AY837" s="560">
        <v>0</v>
      </c>
      <c r="AZ837" s="560">
        <v>0</v>
      </c>
      <c r="BA837" s="560">
        <v>0</v>
      </c>
      <c r="BB837" s="560">
        <v>0</v>
      </c>
      <c r="BC837" s="560">
        <v>1</v>
      </c>
      <c r="BD837" s="560">
        <v>0</v>
      </c>
      <c r="BE837" s="560">
        <v>0</v>
      </c>
      <c r="BF837" s="560">
        <v>0</v>
      </c>
      <c r="BG837" s="560">
        <v>0</v>
      </c>
      <c r="BH837" s="560">
        <v>0</v>
      </c>
      <c r="BI837" s="560">
        <v>0</v>
      </c>
      <c r="BJ837" s="560">
        <v>0</v>
      </c>
      <c r="BK837" s="560">
        <v>0</v>
      </c>
      <c r="BL837" s="560">
        <v>0</v>
      </c>
      <c r="BM837" s="560">
        <v>0</v>
      </c>
      <c r="BN837" s="550" t="s">
        <v>4490</v>
      </c>
      <c r="BO837" s="551">
        <v>0</v>
      </c>
      <c r="BP837" s="519">
        <v>0</v>
      </c>
      <c r="BQ837" s="553">
        <v>0.25</v>
      </c>
      <c r="BR837" s="552">
        <v>0.25</v>
      </c>
      <c r="BS837" s="552">
        <v>0.25</v>
      </c>
      <c r="BT837" s="552">
        <v>0.25</v>
      </c>
      <c r="BU837" s="529">
        <v>0</v>
      </c>
      <c r="BV837" s="519">
        <v>0</v>
      </c>
      <c r="BW837" s="519">
        <v>0</v>
      </c>
      <c r="BX837" s="519">
        <v>0</v>
      </c>
      <c r="BY837" s="519">
        <v>0</v>
      </c>
      <c r="BZ837" s="519">
        <v>0</v>
      </c>
      <c r="CA837" s="519">
        <v>0</v>
      </c>
      <c r="CB837" s="519">
        <v>0</v>
      </c>
      <c r="CC837" s="519">
        <v>0</v>
      </c>
      <c r="CD837" s="519">
        <v>0</v>
      </c>
      <c r="CE837" s="519">
        <v>0</v>
      </c>
      <c r="CF837" s="519">
        <v>0</v>
      </c>
      <c r="CG837" s="519">
        <v>0</v>
      </c>
      <c r="CH837" s="519">
        <v>0</v>
      </c>
      <c r="CI837" s="519">
        <v>0</v>
      </c>
      <c r="CJ837" s="519">
        <v>0</v>
      </c>
      <c r="CK837" s="623">
        <f t="shared" si="13"/>
        <v>1</v>
      </c>
      <c r="CL837" s="554">
        <v>1</v>
      </c>
      <c r="CM837" s="554">
        <v>1</v>
      </c>
      <c r="CN837" s="554">
        <v>1</v>
      </c>
      <c r="CO837" s="524">
        <v>4</v>
      </c>
      <c r="CP837" s="726"/>
      <c r="CQ837" s="525" t="s">
        <v>4965</v>
      </c>
      <c r="CR837" s="584" t="s">
        <v>4965</v>
      </c>
      <c r="CS837" s="527" t="s">
        <v>4965</v>
      </c>
      <c r="CT837" s="527" t="s">
        <v>4965</v>
      </c>
      <c r="CU837" s="527" t="s">
        <v>4965</v>
      </c>
    </row>
    <row r="838" spans="1:99" s="71" customFormat="1" ht="12" customHeight="1" x14ac:dyDescent="0.2">
      <c r="A838" s="577" t="s">
        <v>1460</v>
      </c>
      <c r="B838" s="558" t="s">
        <v>1312</v>
      </c>
      <c r="C838" s="558" t="s">
        <v>1432</v>
      </c>
      <c r="D838" s="558" t="s">
        <v>1432</v>
      </c>
      <c r="E838" s="560" t="s">
        <v>1432</v>
      </c>
      <c r="F838" s="558" t="s">
        <v>1313</v>
      </c>
      <c r="G838" s="558" t="s">
        <v>2489</v>
      </c>
      <c r="H838" s="558" t="s">
        <v>2717</v>
      </c>
      <c r="I838" s="558" t="s">
        <v>2490</v>
      </c>
      <c r="J838" s="558">
        <v>527194</v>
      </c>
      <c r="K838" s="558">
        <v>177092</v>
      </c>
      <c r="L838" s="512" t="s">
        <v>4766</v>
      </c>
      <c r="M838" s="562" t="s">
        <v>1432</v>
      </c>
      <c r="N838" s="562" t="s">
        <v>1432</v>
      </c>
      <c r="O838" s="558">
        <v>1</v>
      </c>
      <c r="P838" s="558">
        <v>3</v>
      </c>
      <c r="Q838" s="563">
        <v>2</v>
      </c>
      <c r="R838" s="558" t="s">
        <v>257</v>
      </c>
      <c r="S838" s="558" t="s">
        <v>1438</v>
      </c>
      <c r="T838" s="562" t="s">
        <v>2477</v>
      </c>
      <c r="U838" s="561">
        <v>41843</v>
      </c>
      <c r="V838" s="561" t="s">
        <v>1938</v>
      </c>
      <c r="W838" s="558" t="s">
        <v>1439</v>
      </c>
      <c r="X838" s="562" t="s">
        <v>1432</v>
      </c>
      <c r="Y838" s="558" t="s">
        <v>1442</v>
      </c>
      <c r="Z838" s="558" t="s">
        <v>4694</v>
      </c>
      <c r="AA838" s="558" t="s">
        <v>1444</v>
      </c>
      <c r="AB838" s="558" t="s">
        <v>2723</v>
      </c>
      <c r="AC838" s="576">
        <v>3.0000000000000001E-3</v>
      </c>
      <c r="AD838" s="578" t="s">
        <v>1432</v>
      </c>
      <c r="AE838" s="578"/>
      <c r="AF838" s="579"/>
      <c r="AG838" s="517" t="s">
        <v>3063</v>
      </c>
      <c r="AH838" s="560" t="s">
        <v>1445</v>
      </c>
      <c r="AI838" s="560">
        <v>0</v>
      </c>
      <c r="AJ838" s="560">
        <v>0</v>
      </c>
      <c r="AK838" s="560">
        <v>0</v>
      </c>
      <c r="AL838" s="560">
        <v>0</v>
      </c>
      <c r="AM838" s="560">
        <v>2</v>
      </c>
      <c r="AN838" s="560">
        <v>0</v>
      </c>
      <c r="AO838" s="560">
        <v>0</v>
      </c>
      <c r="AP838" s="560">
        <v>0</v>
      </c>
      <c r="AQ838" s="560">
        <v>0</v>
      </c>
      <c r="AR838" s="560">
        <v>0</v>
      </c>
      <c r="AS838" s="560">
        <v>0</v>
      </c>
      <c r="AT838" s="560">
        <v>2</v>
      </c>
      <c r="AU838" s="560">
        <v>0</v>
      </c>
      <c r="AV838" s="560">
        <v>0</v>
      </c>
      <c r="AW838" s="560">
        <v>0</v>
      </c>
      <c r="AX838" s="560">
        <v>0</v>
      </c>
      <c r="AY838" s="560">
        <v>0</v>
      </c>
      <c r="AZ838" s="560">
        <v>0</v>
      </c>
      <c r="BA838" s="560">
        <v>0</v>
      </c>
      <c r="BB838" s="560">
        <v>0</v>
      </c>
      <c r="BC838" s="560">
        <v>0</v>
      </c>
      <c r="BD838" s="560">
        <v>0</v>
      </c>
      <c r="BE838" s="560">
        <v>0</v>
      </c>
      <c r="BF838" s="560">
        <v>0</v>
      </c>
      <c r="BG838" s="560">
        <v>0</v>
      </c>
      <c r="BH838" s="560">
        <v>0</v>
      </c>
      <c r="BI838" s="560">
        <v>0</v>
      </c>
      <c r="BJ838" s="560">
        <v>0</v>
      </c>
      <c r="BK838" s="560">
        <v>0</v>
      </c>
      <c r="BL838" s="560">
        <v>0</v>
      </c>
      <c r="BM838" s="560">
        <v>0</v>
      </c>
      <c r="BN838" s="550" t="s">
        <v>4490</v>
      </c>
      <c r="BO838" s="551">
        <v>0</v>
      </c>
      <c r="BP838" s="519">
        <v>0</v>
      </c>
      <c r="BQ838" s="553">
        <v>0.5</v>
      </c>
      <c r="BR838" s="552">
        <v>0.5</v>
      </c>
      <c r="BS838" s="552">
        <v>0.5</v>
      </c>
      <c r="BT838" s="552">
        <v>0.5</v>
      </c>
      <c r="BU838" s="529">
        <v>0</v>
      </c>
      <c r="BV838" s="519">
        <v>0</v>
      </c>
      <c r="BW838" s="519">
        <v>0</v>
      </c>
      <c r="BX838" s="519">
        <v>0</v>
      </c>
      <c r="BY838" s="519">
        <v>0</v>
      </c>
      <c r="BZ838" s="519">
        <v>0</v>
      </c>
      <c r="CA838" s="519">
        <v>0</v>
      </c>
      <c r="CB838" s="519">
        <v>0</v>
      </c>
      <c r="CC838" s="519">
        <v>0</v>
      </c>
      <c r="CD838" s="519">
        <v>0</v>
      </c>
      <c r="CE838" s="519">
        <v>0</v>
      </c>
      <c r="CF838" s="519">
        <v>0</v>
      </c>
      <c r="CG838" s="519">
        <v>0</v>
      </c>
      <c r="CH838" s="519">
        <v>0</v>
      </c>
      <c r="CI838" s="519">
        <v>0</v>
      </c>
      <c r="CJ838" s="519">
        <v>0</v>
      </c>
      <c r="CK838" s="623">
        <f t="shared" si="13"/>
        <v>2</v>
      </c>
      <c r="CL838" s="554">
        <v>2</v>
      </c>
      <c r="CM838" s="554">
        <v>2</v>
      </c>
      <c r="CN838" s="554">
        <v>2</v>
      </c>
      <c r="CO838" s="524">
        <v>4</v>
      </c>
      <c r="CP838" s="726"/>
      <c r="CQ838" s="525" t="s">
        <v>4965</v>
      </c>
      <c r="CR838" s="584" t="s">
        <v>4965</v>
      </c>
      <c r="CS838" s="527" t="s">
        <v>4965</v>
      </c>
      <c r="CT838" s="527" t="s">
        <v>4965</v>
      </c>
      <c r="CU838" s="527" t="s">
        <v>4965</v>
      </c>
    </row>
    <row r="839" spans="1:99" s="199" customFormat="1" ht="12" customHeight="1" x14ac:dyDescent="0.2">
      <c r="A839" s="577" t="s">
        <v>1460</v>
      </c>
      <c r="B839" s="558" t="s">
        <v>258</v>
      </c>
      <c r="C839" s="558" t="s">
        <v>1432</v>
      </c>
      <c r="D839" s="558" t="s">
        <v>1432</v>
      </c>
      <c r="E839" s="560" t="s">
        <v>1432</v>
      </c>
      <c r="F839" s="558" t="s">
        <v>259</v>
      </c>
      <c r="G839" s="558" t="s">
        <v>1480</v>
      </c>
      <c r="H839" s="558" t="s">
        <v>2717</v>
      </c>
      <c r="I839" s="558" t="s">
        <v>3056</v>
      </c>
      <c r="J839" s="558">
        <v>527864</v>
      </c>
      <c r="K839" s="558">
        <v>176587</v>
      </c>
      <c r="L839" s="512" t="s">
        <v>3067</v>
      </c>
      <c r="M839" s="562" t="s">
        <v>1432</v>
      </c>
      <c r="N839" s="562" t="s">
        <v>1432</v>
      </c>
      <c r="O839" s="558">
        <v>0</v>
      </c>
      <c r="P839" s="558">
        <v>1</v>
      </c>
      <c r="Q839" s="563">
        <v>1</v>
      </c>
      <c r="R839" s="558" t="s">
        <v>260</v>
      </c>
      <c r="S839" s="558" t="s">
        <v>1389</v>
      </c>
      <c r="T839" s="562" t="s">
        <v>2477</v>
      </c>
      <c r="U839" s="561">
        <v>41815</v>
      </c>
      <c r="V839" s="561" t="s">
        <v>1938</v>
      </c>
      <c r="W839" s="558" t="s">
        <v>1439</v>
      </c>
      <c r="X839" s="562" t="s">
        <v>1432</v>
      </c>
      <c r="Y839" s="558" t="s">
        <v>1442</v>
      </c>
      <c r="Z839" s="558" t="s">
        <v>3893</v>
      </c>
      <c r="AA839" s="558" t="s">
        <v>1444</v>
      </c>
      <c r="AB839" s="558" t="s">
        <v>4720</v>
      </c>
      <c r="AC839" s="576">
        <v>1.4E-2</v>
      </c>
      <c r="AD839" s="578" t="s">
        <v>1432</v>
      </c>
      <c r="AE839" s="578"/>
      <c r="AF839" s="579"/>
      <c r="AG839" s="517" t="s">
        <v>3063</v>
      </c>
      <c r="AH839" s="560" t="s">
        <v>1445</v>
      </c>
      <c r="AI839" s="587"/>
      <c r="AJ839" s="560">
        <v>0</v>
      </c>
      <c r="AK839" s="560">
        <v>0</v>
      </c>
      <c r="AL839" s="560">
        <v>1</v>
      </c>
      <c r="AM839" s="560">
        <v>0</v>
      </c>
      <c r="AN839" s="560">
        <v>0</v>
      </c>
      <c r="AO839" s="560">
        <v>0</v>
      </c>
      <c r="AP839" s="560">
        <v>0</v>
      </c>
      <c r="AQ839" s="560">
        <v>0</v>
      </c>
      <c r="AR839" s="560">
        <v>0</v>
      </c>
      <c r="AS839" s="560">
        <v>1</v>
      </c>
      <c r="AT839" s="560">
        <v>0</v>
      </c>
      <c r="AU839" s="560">
        <v>0</v>
      </c>
      <c r="AV839" s="560">
        <v>0</v>
      </c>
      <c r="AW839" s="560">
        <v>0</v>
      </c>
      <c r="AX839" s="560">
        <v>0</v>
      </c>
      <c r="AY839" s="560">
        <v>0</v>
      </c>
      <c r="AZ839" s="560">
        <v>0</v>
      </c>
      <c r="BA839" s="560">
        <v>0</v>
      </c>
      <c r="BB839" s="560">
        <v>0</v>
      </c>
      <c r="BC839" s="560">
        <v>0</v>
      </c>
      <c r="BD839" s="560">
        <v>0</v>
      </c>
      <c r="BE839" s="560">
        <v>0</v>
      </c>
      <c r="BF839" s="560">
        <v>0</v>
      </c>
      <c r="BG839" s="560">
        <v>0</v>
      </c>
      <c r="BH839" s="560">
        <v>0</v>
      </c>
      <c r="BI839" s="560">
        <v>0</v>
      </c>
      <c r="BJ839" s="560">
        <v>0</v>
      </c>
      <c r="BK839" s="560">
        <v>0</v>
      </c>
      <c r="BL839" s="560">
        <v>0</v>
      </c>
      <c r="BM839" s="560">
        <v>0</v>
      </c>
      <c r="BN839" s="550" t="s">
        <v>4490</v>
      </c>
      <c r="BO839" s="551">
        <v>0</v>
      </c>
      <c r="BP839" s="519">
        <v>0</v>
      </c>
      <c r="BQ839" s="553">
        <v>0.25</v>
      </c>
      <c r="BR839" s="552">
        <v>0.25</v>
      </c>
      <c r="BS839" s="552">
        <v>0.25</v>
      </c>
      <c r="BT839" s="552">
        <v>0.25</v>
      </c>
      <c r="BU839" s="529">
        <v>0</v>
      </c>
      <c r="BV839" s="519">
        <v>0</v>
      </c>
      <c r="BW839" s="519">
        <v>0</v>
      </c>
      <c r="BX839" s="519">
        <v>0</v>
      </c>
      <c r="BY839" s="519">
        <v>0</v>
      </c>
      <c r="BZ839" s="519">
        <v>0</v>
      </c>
      <c r="CA839" s="519">
        <v>0</v>
      </c>
      <c r="CB839" s="519">
        <v>0</v>
      </c>
      <c r="CC839" s="519">
        <v>0</v>
      </c>
      <c r="CD839" s="519">
        <v>0</v>
      </c>
      <c r="CE839" s="519">
        <v>0</v>
      </c>
      <c r="CF839" s="519">
        <v>0</v>
      </c>
      <c r="CG839" s="519">
        <v>0</v>
      </c>
      <c r="CH839" s="519">
        <v>0</v>
      </c>
      <c r="CI839" s="519">
        <v>0</v>
      </c>
      <c r="CJ839" s="519">
        <v>0</v>
      </c>
      <c r="CK839" s="623">
        <f t="shared" si="13"/>
        <v>1</v>
      </c>
      <c r="CL839" s="554">
        <v>1</v>
      </c>
      <c r="CM839" s="554">
        <v>1</v>
      </c>
      <c r="CN839" s="554">
        <v>1</v>
      </c>
      <c r="CO839" s="524">
        <v>9</v>
      </c>
      <c r="CP839" s="524" t="s">
        <v>1938</v>
      </c>
      <c r="CQ839" s="525" t="s">
        <v>4965</v>
      </c>
      <c r="CR839" s="584" t="s">
        <v>4965</v>
      </c>
      <c r="CS839" s="527" t="s">
        <v>4965</v>
      </c>
      <c r="CT839" s="527" t="s">
        <v>4965</v>
      </c>
      <c r="CU839" s="527" t="s">
        <v>4965</v>
      </c>
    </row>
    <row r="840" spans="1:99" s="71" customFormat="1" ht="12" customHeight="1" x14ac:dyDescent="0.2">
      <c r="A840" s="577" t="s">
        <v>1460</v>
      </c>
      <c r="B840" s="558" t="s">
        <v>261</v>
      </c>
      <c r="C840" s="558" t="s">
        <v>1432</v>
      </c>
      <c r="D840" s="558" t="s">
        <v>1432</v>
      </c>
      <c r="E840" s="560" t="s">
        <v>1432</v>
      </c>
      <c r="F840" s="558" t="s">
        <v>262</v>
      </c>
      <c r="G840" s="558" t="s">
        <v>2340</v>
      </c>
      <c r="H840" s="558" t="s">
        <v>1435</v>
      </c>
      <c r="I840" s="558" t="s">
        <v>263</v>
      </c>
      <c r="J840" s="558">
        <v>528445</v>
      </c>
      <c r="K840" s="558">
        <v>171853</v>
      </c>
      <c r="L840" s="512" t="s">
        <v>3077</v>
      </c>
      <c r="M840" s="562" t="s">
        <v>1432</v>
      </c>
      <c r="N840" s="562" t="s">
        <v>1432</v>
      </c>
      <c r="O840" s="558">
        <v>1</v>
      </c>
      <c r="P840" s="558">
        <v>3</v>
      </c>
      <c r="Q840" s="563">
        <v>2</v>
      </c>
      <c r="R840" s="558" t="s">
        <v>264</v>
      </c>
      <c r="S840" s="558" t="s">
        <v>1438</v>
      </c>
      <c r="T840" s="562" t="s">
        <v>392</v>
      </c>
      <c r="U840" s="561">
        <v>41900</v>
      </c>
      <c r="V840" s="561" t="s">
        <v>1938</v>
      </c>
      <c r="W840" s="558" t="s">
        <v>1439</v>
      </c>
      <c r="X840" s="562" t="s">
        <v>1432</v>
      </c>
      <c r="Y840" s="558" t="s">
        <v>1442</v>
      </c>
      <c r="Z840" s="558" t="s">
        <v>4694</v>
      </c>
      <c r="AA840" s="558" t="s">
        <v>1444</v>
      </c>
      <c r="AB840" s="558" t="s">
        <v>1454</v>
      </c>
      <c r="AC840" s="576">
        <v>6.0000000000000001E-3</v>
      </c>
      <c r="AD840" s="578" t="s">
        <v>1432</v>
      </c>
      <c r="AE840" s="578"/>
      <c r="AF840" s="579"/>
      <c r="AG840" s="517" t="s">
        <v>3063</v>
      </c>
      <c r="AH840" s="560" t="s">
        <v>1445</v>
      </c>
      <c r="AI840" s="587"/>
      <c r="AJ840" s="560">
        <v>0</v>
      </c>
      <c r="AK840" s="560">
        <v>0</v>
      </c>
      <c r="AL840" s="560">
        <v>0</v>
      </c>
      <c r="AM840" s="560">
        <v>1</v>
      </c>
      <c r="AN840" s="560">
        <v>1</v>
      </c>
      <c r="AO840" s="560">
        <v>1</v>
      </c>
      <c r="AP840" s="560">
        <v>-1</v>
      </c>
      <c r="AQ840" s="560">
        <v>0</v>
      </c>
      <c r="AR840" s="560">
        <v>0</v>
      </c>
      <c r="AS840" s="560">
        <v>0</v>
      </c>
      <c r="AT840" s="560">
        <v>1</v>
      </c>
      <c r="AU840" s="560">
        <v>1</v>
      </c>
      <c r="AV840" s="560">
        <v>1</v>
      </c>
      <c r="AW840" s="560">
        <v>0</v>
      </c>
      <c r="AX840" s="560">
        <v>0</v>
      </c>
      <c r="AY840" s="560">
        <v>0</v>
      </c>
      <c r="AZ840" s="560">
        <v>0</v>
      </c>
      <c r="BA840" s="560">
        <v>0</v>
      </c>
      <c r="BB840" s="560">
        <v>0</v>
      </c>
      <c r="BC840" s="560">
        <v>0</v>
      </c>
      <c r="BD840" s="560">
        <v>-1</v>
      </c>
      <c r="BE840" s="560">
        <v>0</v>
      </c>
      <c r="BF840" s="560">
        <v>0</v>
      </c>
      <c r="BG840" s="560">
        <v>0</v>
      </c>
      <c r="BH840" s="560">
        <v>0</v>
      </c>
      <c r="BI840" s="560">
        <v>0</v>
      </c>
      <c r="BJ840" s="560">
        <v>0</v>
      </c>
      <c r="BK840" s="560">
        <v>0</v>
      </c>
      <c r="BL840" s="560">
        <v>0</v>
      </c>
      <c r="BM840" s="560">
        <v>0</v>
      </c>
      <c r="BN840" s="550" t="s">
        <v>4490</v>
      </c>
      <c r="BO840" s="551">
        <v>0</v>
      </c>
      <c r="BP840" s="519">
        <v>0</v>
      </c>
      <c r="BQ840" s="553">
        <v>0.5</v>
      </c>
      <c r="BR840" s="552">
        <v>0.5</v>
      </c>
      <c r="BS840" s="552">
        <v>0.5</v>
      </c>
      <c r="BT840" s="552">
        <v>0.5</v>
      </c>
      <c r="BU840" s="529">
        <v>0</v>
      </c>
      <c r="BV840" s="519">
        <v>0</v>
      </c>
      <c r="BW840" s="519">
        <v>0</v>
      </c>
      <c r="BX840" s="519">
        <v>0</v>
      </c>
      <c r="BY840" s="519">
        <v>0</v>
      </c>
      <c r="BZ840" s="519">
        <v>0</v>
      </c>
      <c r="CA840" s="519">
        <v>0</v>
      </c>
      <c r="CB840" s="519">
        <v>0</v>
      </c>
      <c r="CC840" s="519">
        <v>0</v>
      </c>
      <c r="CD840" s="519">
        <v>0</v>
      </c>
      <c r="CE840" s="519">
        <v>0</v>
      </c>
      <c r="CF840" s="519">
        <v>0</v>
      </c>
      <c r="CG840" s="519">
        <v>0</v>
      </c>
      <c r="CH840" s="519">
        <v>0</v>
      </c>
      <c r="CI840" s="519">
        <v>0</v>
      </c>
      <c r="CJ840" s="519">
        <v>0</v>
      </c>
      <c r="CK840" s="623">
        <f t="shared" si="13"/>
        <v>2</v>
      </c>
      <c r="CL840" s="554">
        <v>2</v>
      </c>
      <c r="CM840" s="554">
        <v>2</v>
      </c>
      <c r="CN840" s="554">
        <v>2</v>
      </c>
      <c r="CO840" s="524">
        <v>4</v>
      </c>
      <c r="CP840" s="524" t="s">
        <v>1938</v>
      </c>
      <c r="CQ840" s="525" t="s">
        <v>4965</v>
      </c>
      <c r="CR840" s="584" t="s">
        <v>4965</v>
      </c>
      <c r="CS840" s="527" t="s">
        <v>4965</v>
      </c>
      <c r="CT840" s="527" t="s">
        <v>4965</v>
      </c>
      <c r="CU840" s="527" t="s">
        <v>4965</v>
      </c>
    </row>
    <row r="841" spans="1:99" s="199" customFormat="1" ht="12" customHeight="1" x14ac:dyDescent="0.2">
      <c r="A841" s="577" t="s">
        <v>1460</v>
      </c>
      <c r="B841" s="558" t="s">
        <v>129</v>
      </c>
      <c r="C841" s="558" t="s">
        <v>1432</v>
      </c>
      <c r="D841" s="558" t="s">
        <v>1432</v>
      </c>
      <c r="E841" s="560" t="s">
        <v>130</v>
      </c>
      <c r="F841" s="558" t="s">
        <v>1432</v>
      </c>
      <c r="G841" s="558" t="s">
        <v>1054</v>
      </c>
      <c r="H841" s="558" t="s">
        <v>2717</v>
      </c>
      <c r="I841" s="558" t="s">
        <v>3106</v>
      </c>
      <c r="J841" s="558">
        <v>526468</v>
      </c>
      <c r="K841" s="558">
        <v>175725</v>
      </c>
      <c r="L841" s="512" t="s">
        <v>4766</v>
      </c>
      <c r="M841" s="562" t="s">
        <v>1432</v>
      </c>
      <c r="N841" s="562" t="s">
        <v>1432</v>
      </c>
      <c r="O841" s="558">
        <v>0</v>
      </c>
      <c r="P841" s="558">
        <v>1</v>
      </c>
      <c r="Q841" s="563">
        <v>1</v>
      </c>
      <c r="R841" s="558" t="s">
        <v>131</v>
      </c>
      <c r="S841" s="558" t="s">
        <v>3187</v>
      </c>
      <c r="T841" s="562" t="s">
        <v>132</v>
      </c>
      <c r="U841" s="561">
        <v>41831</v>
      </c>
      <c r="V841" s="561" t="s">
        <v>1938</v>
      </c>
      <c r="W841" s="558" t="s">
        <v>1439</v>
      </c>
      <c r="X841" s="562" t="s">
        <v>1432</v>
      </c>
      <c r="Y841" s="558" t="s">
        <v>1442</v>
      </c>
      <c r="Z841" s="558" t="s">
        <v>3893</v>
      </c>
      <c r="AA841" s="558" t="s">
        <v>1444</v>
      </c>
      <c r="AB841" s="558" t="s">
        <v>4720</v>
      </c>
      <c r="AC841" s="576">
        <v>7.6999999999999999E-2</v>
      </c>
      <c r="AD841" s="578" t="s">
        <v>1432</v>
      </c>
      <c r="AE841" s="578"/>
      <c r="AF841" s="579"/>
      <c r="AG841" s="517" t="s">
        <v>3063</v>
      </c>
      <c r="AH841" s="560" t="s">
        <v>1445</v>
      </c>
      <c r="AI841" s="560">
        <v>0</v>
      </c>
      <c r="AJ841" s="560">
        <v>0</v>
      </c>
      <c r="AK841" s="560">
        <v>0</v>
      </c>
      <c r="AL841" s="560">
        <v>0</v>
      </c>
      <c r="AM841" s="560">
        <v>0</v>
      </c>
      <c r="AN841" s="560">
        <v>1</v>
      </c>
      <c r="AO841" s="560">
        <v>0</v>
      </c>
      <c r="AP841" s="560">
        <v>0</v>
      </c>
      <c r="AQ841" s="560">
        <v>0</v>
      </c>
      <c r="AR841" s="560">
        <v>0</v>
      </c>
      <c r="AS841" s="560">
        <v>0</v>
      </c>
      <c r="AT841" s="560">
        <v>0</v>
      </c>
      <c r="AU841" s="560">
        <v>1</v>
      </c>
      <c r="AV841" s="560">
        <v>0</v>
      </c>
      <c r="AW841" s="560">
        <v>0</v>
      </c>
      <c r="AX841" s="560">
        <v>0</v>
      </c>
      <c r="AY841" s="560">
        <v>0</v>
      </c>
      <c r="AZ841" s="560">
        <v>0</v>
      </c>
      <c r="BA841" s="560">
        <v>0</v>
      </c>
      <c r="BB841" s="560">
        <v>0</v>
      </c>
      <c r="BC841" s="560">
        <v>0</v>
      </c>
      <c r="BD841" s="560">
        <v>0</v>
      </c>
      <c r="BE841" s="560">
        <v>0</v>
      </c>
      <c r="BF841" s="560">
        <v>0</v>
      </c>
      <c r="BG841" s="560">
        <v>0</v>
      </c>
      <c r="BH841" s="560">
        <v>0</v>
      </c>
      <c r="BI841" s="560">
        <v>0</v>
      </c>
      <c r="BJ841" s="560">
        <v>0</v>
      </c>
      <c r="BK841" s="560">
        <v>0</v>
      </c>
      <c r="BL841" s="560">
        <v>0</v>
      </c>
      <c r="BM841" s="560">
        <v>0</v>
      </c>
      <c r="BN841" s="550" t="s">
        <v>4490</v>
      </c>
      <c r="BO841" s="551">
        <v>0</v>
      </c>
      <c r="BP841" s="519">
        <v>0</v>
      </c>
      <c r="BQ841" s="553">
        <v>0.25</v>
      </c>
      <c r="BR841" s="552">
        <v>0.25</v>
      </c>
      <c r="BS841" s="552">
        <v>0.25</v>
      </c>
      <c r="BT841" s="552">
        <v>0.25</v>
      </c>
      <c r="BU841" s="529">
        <v>0</v>
      </c>
      <c r="BV841" s="519">
        <v>0</v>
      </c>
      <c r="BW841" s="519">
        <v>0</v>
      </c>
      <c r="BX841" s="519">
        <v>0</v>
      </c>
      <c r="BY841" s="519">
        <v>0</v>
      </c>
      <c r="BZ841" s="519">
        <v>0</v>
      </c>
      <c r="CA841" s="519">
        <v>0</v>
      </c>
      <c r="CB841" s="519">
        <v>0</v>
      </c>
      <c r="CC841" s="519">
        <v>0</v>
      </c>
      <c r="CD841" s="519">
        <v>0</v>
      </c>
      <c r="CE841" s="519">
        <v>0</v>
      </c>
      <c r="CF841" s="519">
        <v>0</v>
      </c>
      <c r="CG841" s="519">
        <v>0</v>
      </c>
      <c r="CH841" s="519">
        <v>0</v>
      </c>
      <c r="CI841" s="519">
        <v>0</v>
      </c>
      <c r="CJ841" s="519">
        <v>0</v>
      </c>
      <c r="CK841" s="623">
        <f t="shared" si="13"/>
        <v>1</v>
      </c>
      <c r="CL841" s="554">
        <v>1</v>
      </c>
      <c r="CM841" s="554">
        <v>1</v>
      </c>
      <c r="CN841" s="554">
        <v>1</v>
      </c>
      <c r="CO841" s="524">
        <v>9</v>
      </c>
      <c r="CP841" s="726"/>
      <c r="CQ841" s="525" t="s">
        <v>4965</v>
      </c>
      <c r="CR841" s="584" t="s">
        <v>4965</v>
      </c>
      <c r="CS841" s="527" t="s">
        <v>4965</v>
      </c>
      <c r="CT841" s="527" t="s">
        <v>4965</v>
      </c>
      <c r="CU841" s="527" t="s">
        <v>4965</v>
      </c>
    </row>
    <row r="842" spans="1:99" s="71" customFormat="1" ht="12" customHeight="1" x14ac:dyDescent="0.2">
      <c r="A842" s="577" t="s">
        <v>1460</v>
      </c>
      <c r="B842" s="558" t="s">
        <v>133</v>
      </c>
      <c r="C842" s="558" t="s">
        <v>1432</v>
      </c>
      <c r="D842" s="558" t="s">
        <v>1432</v>
      </c>
      <c r="E842" s="560" t="s">
        <v>1432</v>
      </c>
      <c r="F842" s="558" t="s">
        <v>3520</v>
      </c>
      <c r="G842" s="558" t="s">
        <v>134</v>
      </c>
      <c r="H842" s="558" t="s">
        <v>1458</v>
      </c>
      <c r="I842" s="558" t="s">
        <v>135</v>
      </c>
      <c r="J842" s="558">
        <v>523862</v>
      </c>
      <c r="K842" s="558">
        <v>174954</v>
      </c>
      <c r="L842" s="512" t="s">
        <v>3079</v>
      </c>
      <c r="M842" s="562" t="s">
        <v>1432</v>
      </c>
      <c r="N842" s="562" t="s">
        <v>1432</v>
      </c>
      <c r="O842" s="558">
        <v>5</v>
      </c>
      <c r="P842" s="558">
        <v>9</v>
      </c>
      <c r="Q842" s="563">
        <v>4</v>
      </c>
      <c r="R842" s="558" t="s">
        <v>136</v>
      </c>
      <c r="S842" s="558" t="s">
        <v>1438</v>
      </c>
      <c r="T842" s="562" t="s">
        <v>2477</v>
      </c>
      <c r="U842" s="561">
        <v>41899</v>
      </c>
      <c r="V842" s="561" t="s">
        <v>1938</v>
      </c>
      <c r="W842" s="558" t="s">
        <v>1439</v>
      </c>
      <c r="X842" s="562" t="s">
        <v>1432</v>
      </c>
      <c r="Y842" s="558" t="s">
        <v>1442</v>
      </c>
      <c r="Z842" s="558" t="s">
        <v>1443</v>
      </c>
      <c r="AA842" s="558" t="s">
        <v>1444</v>
      </c>
      <c r="AB842" s="558" t="s">
        <v>2713</v>
      </c>
      <c r="AC842" s="576">
        <v>3.5999999999999997E-2</v>
      </c>
      <c r="AD842" s="578" t="s">
        <v>1432</v>
      </c>
      <c r="AE842" s="578"/>
      <c r="AF842" s="579"/>
      <c r="AG842" s="517" t="s">
        <v>3063</v>
      </c>
      <c r="AH842" s="560" t="s">
        <v>1445</v>
      </c>
      <c r="AI842" s="560">
        <v>0</v>
      </c>
      <c r="AJ842" s="560">
        <v>1</v>
      </c>
      <c r="AK842" s="560">
        <v>9</v>
      </c>
      <c r="AL842" s="560">
        <v>0</v>
      </c>
      <c r="AM842" s="560">
        <v>3</v>
      </c>
      <c r="AN842" s="560">
        <v>1</v>
      </c>
      <c r="AO842" s="560">
        <v>0</v>
      </c>
      <c r="AP842" s="560">
        <v>0</v>
      </c>
      <c r="AQ842" s="560">
        <v>0</v>
      </c>
      <c r="AR842" s="560">
        <v>0</v>
      </c>
      <c r="AS842" s="560">
        <v>0</v>
      </c>
      <c r="AT842" s="560">
        <v>3</v>
      </c>
      <c r="AU842" s="560">
        <v>1</v>
      </c>
      <c r="AV842" s="560">
        <v>0</v>
      </c>
      <c r="AW842" s="560">
        <v>0</v>
      </c>
      <c r="AX842" s="560">
        <v>0</v>
      </c>
      <c r="AY842" s="560">
        <v>0</v>
      </c>
      <c r="AZ842" s="560">
        <v>0</v>
      </c>
      <c r="BA842" s="560">
        <v>0</v>
      </c>
      <c r="BB842" s="560">
        <v>0</v>
      </c>
      <c r="BC842" s="560">
        <v>1</v>
      </c>
      <c r="BD842" s="560">
        <v>0</v>
      </c>
      <c r="BE842" s="560">
        <v>0</v>
      </c>
      <c r="BF842" s="560">
        <v>0</v>
      </c>
      <c r="BG842" s="560">
        <v>0</v>
      </c>
      <c r="BH842" s="560">
        <v>0</v>
      </c>
      <c r="BI842" s="560">
        <v>0</v>
      </c>
      <c r="BJ842" s="560">
        <v>-1</v>
      </c>
      <c r="BK842" s="560">
        <v>0</v>
      </c>
      <c r="BL842" s="560">
        <v>0</v>
      </c>
      <c r="BM842" s="560">
        <v>0</v>
      </c>
      <c r="BN842" s="550" t="s">
        <v>4490</v>
      </c>
      <c r="BO842" s="551">
        <v>0</v>
      </c>
      <c r="BP842" s="519">
        <v>0</v>
      </c>
      <c r="BQ842" s="553">
        <v>1</v>
      </c>
      <c r="BR842" s="552">
        <v>1</v>
      </c>
      <c r="BS842" s="552">
        <v>1</v>
      </c>
      <c r="BT842" s="552">
        <v>1</v>
      </c>
      <c r="BU842" s="529">
        <v>0</v>
      </c>
      <c r="BV842" s="519">
        <v>0</v>
      </c>
      <c r="BW842" s="519">
        <v>0</v>
      </c>
      <c r="BX842" s="519">
        <v>0</v>
      </c>
      <c r="BY842" s="519">
        <v>0</v>
      </c>
      <c r="BZ842" s="519">
        <v>0</v>
      </c>
      <c r="CA842" s="519">
        <v>0</v>
      </c>
      <c r="CB842" s="519">
        <v>0</v>
      </c>
      <c r="CC842" s="519">
        <v>0</v>
      </c>
      <c r="CD842" s="519">
        <v>0</v>
      </c>
      <c r="CE842" s="519">
        <v>0</v>
      </c>
      <c r="CF842" s="519">
        <v>0</v>
      </c>
      <c r="CG842" s="519">
        <v>0</v>
      </c>
      <c r="CH842" s="519">
        <v>0</v>
      </c>
      <c r="CI842" s="519">
        <v>0</v>
      </c>
      <c r="CJ842" s="519">
        <v>0</v>
      </c>
      <c r="CK842" s="623">
        <f t="shared" si="13"/>
        <v>4</v>
      </c>
      <c r="CL842" s="554">
        <v>4</v>
      </c>
      <c r="CM842" s="554">
        <v>4</v>
      </c>
      <c r="CN842" s="554">
        <v>4</v>
      </c>
      <c r="CO842" s="524">
        <v>4</v>
      </c>
      <c r="CP842" s="726"/>
      <c r="CQ842" s="525" t="s">
        <v>4965</v>
      </c>
      <c r="CR842" s="584" t="s">
        <v>4965</v>
      </c>
      <c r="CS842" s="527" t="s">
        <v>4965</v>
      </c>
      <c r="CT842" s="527" t="s">
        <v>4965</v>
      </c>
      <c r="CU842" s="527" t="s">
        <v>4965</v>
      </c>
    </row>
    <row r="843" spans="1:99" s="199" customFormat="1" ht="12" customHeight="1" x14ac:dyDescent="0.2">
      <c r="A843" s="577" t="s">
        <v>1460</v>
      </c>
      <c r="B843" s="558" t="s">
        <v>138</v>
      </c>
      <c r="C843" s="558" t="s">
        <v>1432</v>
      </c>
      <c r="D843" s="558" t="s">
        <v>1432</v>
      </c>
      <c r="E843" s="560" t="s">
        <v>1432</v>
      </c>
      <c r="F843" s="558" t="s">
        <v>1598</v>
      </c>
      <c r="G843" s="558" t="s">
        <v>4270</v>
      </c>
      <c r="H843" s="558" t="s">
        <v>2717</v>
      </c>
      <c r="I843" s="558" t="s">
        <v>1599</v>
      </c>
      <c r="J843" s="558">
        <v>527007</v>
      </c>
      <c r="K843" s="558">
        <v>176205</v>
      </c>
      <c r="L843" s="512" t="s">
        <v>4766</v>
      </c>
      <c r="M843" s="562" t="s">
        <v>1432</v>
      </c>
      <c r="N843" s="562" t="s">
        <v>1432</v>
      </c>
      <c r="O843" s="558">
        <v>1</v>
      </c>
      <c r="P843" s="558">
        <v>8</v>
      </c>
      <c r="Q843" s="563">
        <v>7</v>
      </c>
      <c r="R843" s="558" t="s">
        <v>139</v>
      </c>
      <c r="S843" s="558" t="s">
        <v>1438</v>
      </c>
      <c r="T843" s="562" t="s">
        <v>2477</v>
      </c>
      <c r="U843" s="561">
        <v>41838</v>
      </c>
      <c r="V843" s="561" t="s">
        <v>1938</v>
      </c>
      <c r="W843" s="558" t="s">
        <v>1439</v>
      </c>
      <c r="X843" s="562" t="s">
        <v>1432</v>
      </c>
      <c r="Y843" s="558" t="s">
        <v>1442</v>
      </c>
      <c r="Z843" s="558" t="s">
        <v>1443</v>
      </c>
      <c r="AA843" s="558" t="s">
        <v>1444</v>
      </c>
      <c r="AB843" s="558" t="s">
        <v>2713</v>
      </c>
      <c r="AC843" s="576">
        <v>1.4999999999999999E-2</v>
      </c>
      <c r="AD843" s="578" t="s">
        <v>1432</v>
      </c>
      <c r="AE843" s="578"/>
      <c r="AF843" s="579"/>
      <c r="AG843" s="517" t="s">
        <v>3063</v>
      </c>
      <c r="AH843" s="560" t="s">
        <v>1445</v>
      </c>
      <c r="AI843" s="587"/>
      <c r="AJ843" s="560">
        <v>0</v>
      </c>
      <c r="AK843" s="560">
        <v>0</v>
      </c>
      <c r="AL843" s="560">
        <v>1</v>
      </c>
      <c r="AM843" s="560">
        <v>1</v>
      </c>
      <c r="AN843" s="560">
        <v>5</v>
      </c>
      <c r="AO843" s="560">
        <v>0</v>
      </c>
      <c r="AP843" s="560">
        <v>0</v>
      </c>
      <c r="AQ843" s="560">
        <v>0</v>
      </c>
      <c r="AR843" s="560">
        <v>0</v>
      </c>
      <c r="AS843" s="560">
        <v>1</v>
      </c>
      <c r="AT843" s="560">
        <v>1</v>
      </c>
      <c r="AU843" s="560">
        <v>4</v>
      </c>
      <c r="AV843" s="560">
        <v>1</v>
      </c>
      <c r="AW843" s="560">
        <v>0</v>
      </c>
      <c r="AX843" s="560">
        <v>0</v>
      </c>
      <c r="AY843" s="560">
        <v>0</v>
      </c>
      <c r="AZ843" s="560">
        <v>0</v>
      </c>
      <c r="BA843" s="560">
        <v>0</v>
      </c>
      <c r="BB843" s="560">
        <v>1</v>
      </c>
      <c r="BC843" s="560">
        <v>-1</v>
      </c>
      <c r="BD843" s="560">
        <v>0</v>
      </c>
      <c r="BE843" s="560">
        <v>0</v>
      </c>
      <c r="BF843" s="560">
        <v>0</v>
      </c>
      <c r="BG843" s="560">
        <v>0</v>
      </c>
      <c r="BH843" s="560">
        <v>0</v>
      </c>
      <c r="BI843" s="560">
        <v>0</v>
      </c>
      <c r="BJ843" s="560">
        <v>0</v>
      </c>
      <c r="BK843" s="560">
        <v>0</v>
      </c>
      <c r="BL843" s="560">
        <v>0</v>
      </c>
      <c r="BM843" s="560">
        <v>0</v>
      </c>
      <c r="BN843" s="550" t="s">
        <v>4490</v>
      </c>
      <c r="BO843" s="551">
        <v>0</v>
      </c>
      <c r="BP843" s="519">
        <v>0</v>
      </c>
      <c r="BQ843" s="528">
        <v>0</v>
      </c>
      <c r="BR843" s="519">
        <v>0</v>
      </c>
      <c r="BS843" s="552">
        <v>2.3333333333333335</v>
      </c>
      <c r="BT843" s="552">
        <v>2.3333333333333335</v>
      </c>
      <c r="BU843" s="582">
        <v>2.3333333333333335</v>
      </c>
      <c r="BV843" s="519">
        <v>0</v>
      </c>
      <c r="BW843" s="519">
        <v>0</v>
      </c>
      <c r="BX843" s="519">
        <v>0</v>
      </c>
      <c r="BY843" s="519">
        <v>0</v>
      </c>
      <c r="BZ843" s="519">
        <v>0</v>
      </c>
      <c r="CA843" s="519">
        <v>0</v>
      </c>
      <c r="CB843" s="519">
        <v>0</v>
      </c>
      <c r="CC843" s="519">
        <v>0</v>
      </c>
      <c r="CD843" s="519">
        <v>0</v>
      </c>
      <c r="CE843" s="519">
        <v>0</v>
      </c>
      <c r="CF843" s="519">
        <v>0</v>
      </c>
      <c r="CG843" s="519">
        <v>0</v>
      </c>
      <c r="CH843" s="519">
        <v>0</v>
      </c>
      <c r="CI843" s="519">
        <v>0</v>
      </c>
      <c r="CJ843" s="519">
        <v>0</v>
      </c>
      <c r="CK843" s="623">
        <f t="shared" si="13"/>
        <v>7</v>
      </c>
      <c r="CL843" s="554">
        <v>7</v>
      </c>
      <c r="CM843" s="554">
        <v>7</v>
      </c>
      <c r="CN843" s="554">
        <v>7</v>
      </c>
      <c r="CO843" s="524">
        <v>5</v>
      </c>
      <c r="CP843" s="726"/>
      <c r="CQ843" s="525" t="s">
        <v>4965</v>
      </c>
      <c r="CR843" s="584" t="s">
        <v>4965</v>
      </c>
      <c r="CS843" s="527" t="s">
        <v>4965</v>
      </c>
      <c r="CT843" s="527" t="s">
        <v>4965</v>
      </c>
      <c r="CU843" s="527" t="s">
        <v>4965</v>
      </c>
    </row>
    <row r="844" spans="1:99" s="199" customFormat="1" ht="12" customHeight="1" x14ac:dyDescent="0.2">
      <c r="A844" s="577" t="s">
        <v>1460</v>
      </c>
      <c r="B844" s="558" t="s">
        <v>140</v>
      </c>
      <c r="C844" s="558" t="s">
        <v>141</v>
      </c>
      <c r="D844" s="558" t="s">
        <v>1432</v>
      </c>
      <c r="E844" s="560" t="s">
        <v>141</v>
      </c>
      <c r="F844" s="558" t="s">
        <v>1432</v>
      </c>
      <c r="G844" s="558" t="s">
        <v>1468</v>
      </c>
      <c r="H844" s="558" t="s">
        <v>2717</v>
      </c>
      <c r="I844" s="558" t="s">
        <v>3185</v>
      </c>
      <c r="J844" s="558">
        <v>526305</v>
      </c>
      <c r="K844" s="558">
        <v>175648</v>
      </c>
      <c r="L844" s="512" t="s">
        <v>4766</v>
      </c>
      <c r="M844" s="562" t="s">
        <v>1432</v>
      </c>
      <c r="N844" s="562" t="s">
        <v>1432</v>
      </c>
      <c r="O844" s="558">
        <v>0</v>
      </c>
      <c r="P844" s="558">
        <v>1</v>
      </c>
      <c r="Q844" s="563">
        <v>1</v>
      </c>
      <c r="R844" s="558" t="s">
        <v>142</v>
      </c>
      <c r="S844" s="558" t="s">
        <v>3187</v>
      </c>
      <c r="T844" s="562" t="s">
        <v>2182</v>
      </c>
      <c r="U844" s="561">
        <v>41814</v>
      </c>
      <c r="V844" s="561" t="s">
        <v>1938</v>
      </c>
      <c r="W844" s="558" t="s">
        <v>1439</v>
      </c>
      <c r="X844" s="562" t="s">
        <v>1432</v>
      </c>
      <c r="Y844" s="558" t="s">
        <v>1442</v>
      </c>
      <c r="Z844" s="558" t="s">
        <v>3893</v>
      </c>
      <c r="AA844" s="558" t="s">
        <v>1444</v>
      </c>
      <c r="AB844" s="558" t="s">
        <v>4720</v>
      </c>
      <c r="AC844" s="576">
        <v>0.05</v>
      </c>
      <c r="AD844" s="578" t="s">
        <v>1432</v>
      </c>
      <c r="AE844" s="578"/>
      <c r="AF844" s="579"/>
      <c r="AG844" s="517" t="s">
        <v>3063</v>
      </c>
      <c r="AH844" s="560" t="s">
        <v>1445</v>
      </c>
      <c r="AI844" s="560">
        <v>0</v>
      </c>
      <c r="AJ844" s="560">
        <v>0</v>
      </c>
      <c r="AK844" s="560">
        <v>0</v>
      </c>
      <c r="AL844" s="560">
        <v>0</v>
      </c>
      <c r="AM844" s="560">
        <v>1</v>
      </c>
      <c r="AN844" s="560">
        <v>0</v>
      </c>
      <c r="AO844" s="560">
        <v>0</v>
      </c>
      <c r="AP844" s="560">
        <v>0</v>
      </c>
      <c r="AQ844" s="560">
        <v>0</v>
      </c>
      <c r="AR844" s="560">
        <v>0</v>
      </c>
      <c r="AS844" s="560">
        <v>0</v>
      </c>
      <c r="AT844" s="560">
        <v>1</v>
      </c>
      <c r="AU844" s="560">
        <v>0</v>
      </c>
      <c r="AV844" s="560">
        <v>0</v>
      </c>
      <c r="AW844" s="560">
        <v>0</v>
      </c>
      <c r="AX844" s="560">
        <v>0</v>
      </c>
      <c r="AY844" s="560">
        <v>0</v>
      </c>
      <c r="AZ844" s="560">
        <v>0</v>
      </c>
      <c r="BA844" s="560">
        <v>0</v>
      </c>
      <c r="BB844" s="560">
        <v>0</v>
      </c>
      <c r="BC844" s="560">
        <v>0</v>
      </c>
      <c r="BD844" s="560">
        <v>0</v>
      </c>
      <c r="BE844" s="560">
        <v>0</v>
      </c>
      <c r="BF844" s="560">
        <v>0</v>
      </c>
      <c r="BG844" s="560">
        <v>0</v>
      </c>
      <c r="BH844" s="560">
        <v>0</v>
      </c>
      <c r="BI844" s="560">
        <v>0</v>
      </c>
      <c r="BJ844" s="560">
        <v>0</v>
      </c>
      <c r="BK844" s="560">
        <v>0</v>
      </c>
      <c r="BL844" s="560">
        <v>0</v>
      </c>
      <c r="BM844" s="560">
        <v>0</v>
      </c>
      <c r="BN844" s="550" t="s">
        <v>4490</v>
      </c>
      <c r="BO844" s="551">
        <v>0</v>
      </c>
      <c r="BP844" s="519">
        <v>0</v>
      </c>
      <c r="BQ844" s="553">
        <v>0.25</v>
      </c>
      <c r="BR844" s="552">
        <v>0.25</v>
      </c>
      <c r="BS844" s="552">
        <v>0.25</v>
      </c>
      <c r="BT844" s="552">
        <v>0.25</v>
      </c>
      <c r="BU844" s="529">
        <v>0</v>
      </c>
      <c r="BV844" s="519">
        <v>0</v>
      </c>
      <c r="BW844" s="519">
        <v>0</v>
      </c>
      <c r="BX844" s="519">
        <v>0</v>
      </c>
      <c r="BY844" s="519">
        <v>0</v>
      </c>
      <c r="BZ844" s="519">
        <v>0</v>
      </c>
      <c r="CA844" s="519">
        <v>0</v>
      </c>
      <c r="CB844" s="519">
        <v>0</v>
      </c>
      <c r="CC844" s="519">
        <v>0</v>
      </c>
      <c r="CD844" s="519">
        <v>0</v>
      </c>
      <c r="CE844" s="519">
        <v>0</v>
      </c>
      <c r="CF844" s="519">
        <v>0</v>
      </c>
      <c r="CG844" s="519">
        <v>0</v>
      </c>
      <c r="CH844" s="519">
        <v>0</v>
      </c>
      <c r="CI844" s="519">
        <v>0</v>
      </c>
      <c r="CJ844" s="519">
        <v>0</v>
      </c>
      <c r="CK844" s="623">
        <f t="shared" si="13"/>
        <v>1</v>
      </c>
      <c r="CL844" s="554">
        <v>1</v>
      </c>
      <c r="CM844" s="554">
        <v>1</v>
      </c>
      <c r="CN844" s="554">
        <v>1</v>
      </c>
      <c r="CO844" s="524">
        <v>9</v>
      </c>
      <c r="CP844" s="726"/>
      <c r="CQ844" s="525" t="s">
        <v>4965</v>
      </c>
      <c r="CR844" s="584" t="s">
        <v>4965</v>
      </c>
      <c r="CS844" s="527" t="s">
        <v>4965</v>
      </c>
      <c r="CT844" s="527" t="s">
        <v>4965</v>
      </c>
      <c r="CU844" s="527" t="s">
        <v>4965</v>
      </c>
    </row>
    <row r="845" spans="1:99" s="199" customFormat="1" ht="12" customHeight="1" x14ac:dyDescent="0.2">
      <c r="A845" s="577" t="s">
        <v>1460</v>
      </c>
      <c r="B845" s="558" t="s">
        <v>144</v>
      </c>
      <c r="C845" s="558" t="s">
        <v>1432</v>
      </c>
      <c r="D845" s="558" t="s">
        <v>1432</v>
      </c>
      <c r="E845" s="560" t="s">
        <v>1432</v>
      </c>
      <c r="F845" s="558" t="s">
        <v>145</v>
      </c>
      <c r="G845" s="558" t="s">
        <v>146</v>
      </c>
      <c r="H845" s="558" t="s">
        <v>1885</v>
      </c>
      <c r="I845" s="558" t="s">
        <v>147</v>
      </c>
      <c r="J845" s="558">
        <v>525069</v>
      </c>
      <c r="K845" s="558">
        <v>173403</v>
      </c>
      <c r="L845" s="512" t="s">
        <v>3087</v>
      </c>
      <c r="M845" s="562" t="s">
        <v>1432</v>
      </c>
      <c r="N845" s="562" t="s">
        <v>1432</v>
      </c>
      <c r="O845" s="558">
        <v>0</v>
      </c>
      <c r="P845" s="558">
        <v>8</v>
      </c>
      <c r="Q845" s="563">
        <v>8</v>
      </c>
      <c r="R845" s="558" t="s">
        <v>148</v>
      </c>
      <c r="S845" s="558" t="s">
        <v>1438</v>
      </c>
      <c r="T845" s="562" t="s">
        <v>149</v>
      </c>
      <c r="U845" s="561">
        <v>41872</v>
      </c>
      <c r="V845" s="561" t="s">
        <v>1938</v>
      </c>
      <c r="W845" s="558" t="s">
        <v>1439</v>
      </c>
      <c r="X845" s="562" t="s">
        <v>1432</v>
      </c>
      <c r="Y845" s="558" t="s">
        <v>1442</v>
      </c>
      <c r="Z845" s="558" t="s">
        <v>4694</v>
      </c>
      <c r="AA845" s="558" t="s">
        <v>1444</v>
      </c>
      <c r="AB845" s="558" t="s">
        <v>2713</v>
      </c>
      <c r="AC845" s="576">
        <v>1.4E-2</v>
      </c>
      <c r="AD845" s="578" t="s">
        <v>1432</v>
      </c>
      <c r="AE845" s="578"/>
      <c r="AF845" s="579"/>
      <c r="AG845" s="517" t="s">
        <v>3063</v>
      </c>
      <c r="AH845" s="560" t="s">
        <v>1445</v>
      </c>
      <c r="AI845" s="560">
        <v>0</v>
      </c>
      <c r="AJ845" s="560">
        <v>0</v>
      </c>
      <c r="AK845" s="560">
        <v>8</v>
      </c>
      <c r="AL845" s="560">
        <v>0</v>
      </c>
      <c r="AM845" s="560">
        <v>0</v>
      </c>
      <c r="AN845" s="560">
        <v>5</v>
      </c>
      <c r="AO845" s="560">
        <v>3</v>
      </c>
      <c r="AP845" s="560">
        <v>0</v>
      </c>
      <c r="AQ845" s="560">
        <v>0</v>
      </c>
      <c r="AR845" s="560">
        <v>0</v>
      </c>
      <c r="AS845" s="560">
        <v>0</v>
      </c>
      <c r="AT845" s="560">
        <v>0</v>
      </c>
      <c r="AU845" s="560">
        <v>5</v>
      </c>
      <c r="AV845" s="560">
        <v>3</v>
      </c>
      <c r="AW845" s="560">
        <v>0</v>
      </c>
      <c r="AX845" s="560">
        <v>0</v>
      </c>
      <c r="AY845" s="560">
        <v>0</v>
      </c>
      <c r="AZ845" s="560">
        <v>0</v>
      </c>
      <c r="BA845" s="560">
        <v>0</v>
      </c>
      <c r="BB845" s="560">
        <v>0</v>
      </c>
      <c r="BC845" s="560">
        <v>0</v>
      </c>
      <c r="BD845" s="560">
        <v>0</v>
      </c>
      <c r="BE845" s="560">
        <v>0</v>
      </c>
      <c r="BF845" s="560">
        <v>0</v>
      </c>
      <c r="BG845" s="560">
        <v>0</v>
      </c>
      <c r="BH845" s="560">
        <v>0</v>
      </c>
      <c r="BI845" s="560">
        <v>0</v>
      </c>
      <c r="BJ845" s="560">
        <v>0</v>
      </c>
      <c r="BK845" s="560">
        <v>0</v>
      </c>
      <c r="BL845" s="560">
        <v>0</v>
      </c>
      <c r="BM845" s="560">
        <v>0</v>
      </c>
      <c r="BN845" s="550" t="s">
        <v>4490</v>
      </c>
      <c r="BO845" s="551">
        <v>0</v>
      </c>
      <c r="BP845" s="519">
        <v>0</v>
      </c>
      <c r="BQ845" s="528">
        <v>0</v>
      </c>
      <c r="BR845" s="519">
        <v>0</v>
      </c>
      <c r="BS845" s="552">
        <v>2.6666666666666665</v>
      </c>
      <c r="BT845" s="552">
        <v>2.6666666666666701</v>
      </c>
      <c r="BU845" s="582">
        <v>2.6666666666666665</v>
      </c>
      <c r="BV845" s="519">
        <v>0</v>
      </c>
      <c r="BW845" s="519">
        <v>0</v>
      </c>
      <c r="BX845" s="519">
        <v>0</v>
      </c>
      <c r="BY845" s="519">
        <v>0</v>
      </c>
      <c r="BZ845" s="519">
        <v>0</v>
      </c>
      <c r="CA845" s="519">
        <v>0</v>
      </c>
      <c r="CB845" s="519">
        <v>0</v>
      </c>
      <c r="CC845" s="519">
        <v>0</v>
      </c>
      <c r="CD845" s="519">
        <v>0</v>
      </c>
      <c r="CE845" s="519">
        <v>0</v>
      </c>
      <c r="CF845" s="519">
        <v>0</v>
      </c>
      <c r="CG845" s="519">
        <v>0</v>
      </c>
      <c r="CH845" s="519">
        <v>0</v>
      </c>
      <c r="CI845" s="519">
        <v>0</v>
      </c>
      <c r="CJ845" s="519">
        <v>0</v>
      </c>
      <c r="CK845" s="623">
        <f t="shared" si="13"/>
        <v>8.0000000000000036</v>
      </c>
      <c r="CL845" s="554">
        <v>8.0000000000000036</v>
      </c>
      <c r="CM845" s="554">
        <v>8.0000000000000036</v>
      </c>
      <c r="CN845" s="554">
        <v>8.0000000000000036</v>
      </c>
      <c r="CO845" s="524">
        <v>5</v>
      </c>
      <c r="CP845" s="726"/>
      <c r="CQ845" s="525" t="s">
        <v>4965</v>
      </c>
      <c r="CR845" s="584" t="s">
        <v>4965</v>
      </c>
      <c r="CS845" s="527" t="s">
        <v>4965</v>
      </c>
      <c r="CT845" s="527" t="s">
        <v>4965</v>
      </c>
      <c r="CU845" s="527" t="s">
        <v>4965</v>
      </c>
    </row>
    <row r="846" spans="1:99" s="71" customFormat="1" ht="12" customHeight="1" x14ac:dyDescent="0.2">
      <c r="A846" s="577" t="s">
        <v>1460</v>
      </c>
      <c r="B846" s="558" t="s">
        <v>150</v>
      </c>
      <c r="C846" s="558" t="s">
        <v>1432</v>
      </c>
      <c r="D846" s="558" t="s">
        <v>1432</v>
      </c>
      <c r="E846" s="560" t="s">
        <v>1432</v>
      </c>
      <c r="F846" s="558" t="s">
        <v>1447</v>
      </c>
      <c r="G846" s="558" t="s">
        <v>151</v>
      </c>
      <c r="H846" s="558" t="s">
        <v>1435</v>
      </c>
      <c r="I846" s="558" t="s">
        <v>152</v>
      </c>
      <c r="J846" s="558">
        <v>527368</v>
      </c>
      <c r="K846" s="558">
        <v>171457</v>
      </c>
      <c r="L846" s="512" t="s">
        <v>3069</v>
      </c>
      <c r="M846" s="562" t="s">
        <v>1432</v>
      </c>
      <c r="N846" s="562" t="s">
        <v>1432</v>
      </c>
      <c r="O846" s="558">
        <v>3</v>
      </c>
      <c r="P846" s="558">
        <v>3</v>
      </c>
      <c r="Q846" s="563">
        <v>0</v>
      </c>
      <c r="R846" s="558" t="s">
        <v>153</v>
      </c>
      <c r="S846" s="558" t="s">
        <v>1438</v>
      </c>
      <c r="T846" s="562" t="s">
        <v>154</v>
      </c>
      <c r="U846" s="561">
        <v>41859</v>
      </c>
      <c r="V846" s="561" t="s">
        <v>1938</v>
      </c>
      <c r="W846" s="558" t="s">
        <v>1439</v>
      </c>
      <c r="X846" s="562" t="s">
        <v>1432</v>
      </c>
      <c r="Y846" s="558" t="s">
        <v>1442</v>
      </c>
      <c r="Z846" s="558" t="s">
        <v>4694</v>
      </c>
      <c r="AA846" s="558" t="s">
        <v>1444</v>
      </c>
      <c r="AB846" s="558" t="s">
        <v>2723</v>
      </c>
      <c r="AC846" s="576">
        <v>2.8000000000000001E-2</v>
      </c>
      <c r="AD846" s="578" t="s">
        <v>1432</v>
      </c>
      <c r="AE846" s="578"/>
      <c r="AF846" s="579"/>
      <c r="AG846" s="517" t="s">
        <v>3063</v>
      </c>
      <c r="AH846" s="560" t="s">
        <v>1445</v>
      </c>
      <c r="AI846" s="560">
        <v>0</v>
      </c>
      <c r="AJ846" s="560">
        <v>0</v>
      </c>
      <c r="AK846" s="560">
        <v>0</v>
      </c>
      <c r="AL846" s="560">
        <v>0</v>
      </c>
      <c r="AM846" s="560">
        <v>1</v>
      </c>
      <c r="AN846" s="560">
        <v>-2</v>
      </c>
      <c r="AO846" s="560">
        <v>1</v>
      </c>
      <c r="AP846" s="560">
        <v>0</v>
      </c>
      <c r="AQ846" s="560">
        <v>0</v>
      </c>
      <c r="AR846" s="560">
        <v>0</v>
      </c>
      <c r="AS846" s="560">
        <v>0</v>
      </c>
      <c r="AT846" s="560">
        <v>1</v>
      </c>
      <c r="AU846" s="560">
        <v>-2</v>
      </c>
      <c r="AV846" s="560">
        <v>1</v>
      </c>
      <c r="AW846" s="560">
        <v>0</v>
      </c>
      <c r="AX846" s="560">
        <v>0</v>
      </c>
      <c r="AY846" s="560">
        <v>0</v>
      </c>
      <c r="AZ846" s="560">
        <v>0</v>
      </c>
      <c r="BA846" s="560">
        <v>0</v>
      </c>
      <c r="BB846" s="560">
        <v>0</v>
      </c>
      <c r="BC846" s="560">
        <v>0</v>
      </c>
      <c r="BD846" s="560">
        <v>0</v>
      </c>
      <c r="BE846" s="560">
        <v>0</v>
      </c>
      <c r="BF846" s="560">
        <v>0</v>
      </c>
      <c r="BG846" s="560">
        <v>0</v>
      </c>
      <c r="BH846" s="560">
        <v>0</v>
      </c>
      <c r="BI846" s="560">
        <v>0</v>
      </c>
      <c r="BJ846" s="560">
        <v>0</v>
      </c>
      <c r="BK846" s="560">
        <v>0</v>
      </c>
      <c r="BL846" s="560">
        <v>0</v>
      </c>
      <c r="BM846" s="560">
        <v>0</v>
      </c>
      <c r="BN846" s="730"/>
      <c r="BO846" s="518">
        <v>0</v>
      </c>
      <c r="BP846" s="519">
        <v>0</v>
      </c>
      <c r="BQ846" s="528">
        <v>0</v>
      </c>
      <c r="BR846" s="519">
        <v>0</v>
      </c>
      <c r="BS846" s="519">
        <v>0</v>
      </c>
      <c r="BT846" s="519">
        <v>0</v>
      </c>
      <c r="BU846" s="529">
        <v>0</v>
      </c>
      <c r="BV846" s="519">
        <v>0</v>
      </c>
      <c r="BW846" s="519">
        <v>0</v>
      </c>
      <c r="BX846" s="519">
        <v>0</v>
      </c>
      <c r="BY846" s="519">
        <v>0</v>
      </c>
      <c r="BZ846" s="519">
        <v>0</v>
      </c>
      <c r="CA846" s="519">
        <v>0</v>
      </c>
      <c r="CB846" s="519">
        <v>0</v>
      </c>
      <c r="CC846" s="519">
        <v>0</v>
      </c>
      <c r="CD846" s="519">
        <v>0</v>
      </c>
      <c r="CE846" s="519">
        <v>0</v>
      </c>
      <c r="CF846" s="519">
        <v>0</v>
      </c>
      <c r="CG846" s="519">
        <v>0</v>
      </c>
      <c r="CH846" s="519">
        <v>0</v>
      </c>
      <c r="CI846" s="519">
        <v>0</v>
      </c>
      <c r="CJ846" s="519">
        <v>0</v>
      </c>
      <c r="CK846" s="623">
        <f t="shared" si="13"/>
        <v>0</v>
      </c>
      <c r="CL846" s="523">
        <v>0</v>
      </c>
      <c r="CM846" s="523">
        <v>0</v>
      </c>
      <c r="CN846" s="523">
        <v>0</v>
      </c>
      <c r="CO846" s="524">
        <v>4</v>
      </c>
      <c r="CP846" s="524" t="s">
        <v>1938</v>
      </c>
      <c r="CQ846" s="525" t="s">
        <v>4965</v>
      </c>
      <c r="CR846" s="584" t="s">
        <v>4965</v>
      </c>
      <c r="CS846" s="527" t="s">
        <v>4965</v>
      </c>
      <c r="CT846" s="527" t="s">
        <v>4965</v>
      </c>
      <c r="CU846" s="527" t="s">
        <v>4965</v>
      </c>
    </row>
    <row r="847" spans="1:99" s="71" customFormat="1" ht="12" customHeight="1" x14ac:dyDescent="0.2">
      <c r="A847" s="577" t="s">
        <v>1460</v>
      </c>
      <c r="B847" s="558" t="s">
        <v>155</v>
      </c>
      <c r="C847" s="558" t="s">
        <v>1432</v>
      </c>
      <c r="D847" s="558" t="s">
        <v>1432</v>
      </c>
      <c r="E847" s="560" t="s">
        <v>156</v>
      </c>
      <c r="F847" s="558" t="s">
        <v>1432</v>
      </c>
      <c r="G847" s="558" t="s">
        <v>1448</v>
      </c>
      <c r="H847" s="558" t="s">
        <v>1435</v>
      </c>
      <c r="I847" s="558" t="s">
        <v>1449</v>
      </c>
      <c r="J847" s="558">
        <v>527153</v>
      </c>
      <c r="K847" s="558">
        <v>171082</v>
      </c>
      <c r="L847" s="512" t="s">
        <v>3069</v>
      </c>
      <c r="M847" s="562" t="s">
        <v>1432</v>
      </c>
      <c r="N847" s="562" t="s">
        <v>1432</v>
      </c>
      <c r="O847" s="558">
        <v>0</v>
      </c>
      <c r="P847" s="558">
        <v>2</v>
      </c>
      <c r="Q847" s="563">
        <v>2</v>
      </c>
      <c r="R847" s="558" t="s">
        <v>157</v>
      </c>
      <c r="S847" s="558" t="s">
        <v>1438</v>
      </c>
      <c r="T847" s="562" t="s">
        <v>372</v>
      </c>
      <c r="U847" s="561">
        <v>41898</v>
      </c>
      <c r="V847" s="561" t="s">
        <v>1938</v>
      </c>
      <c r="W847" s="558" t="s">
        <v>1439</v>
      </c>
      <c r="X847" s="562" t="s">
        <v>1432</v>
      </c>
      <c r="Y847" s="558" t="s">
        <v>1442</v>
      </c>
      <c r="Z847" s="558" t="s">
        <v>1443</v>
      </c>
      <c r="AA847" s="558" t="s">
        <v>1444</v>
      </c>
      <c r="AB847" s="558" t="s">
        <v>2713</v>
      </c>
      <c r="AC847" s="576">
        <v>5.0000000000000001E-3</v>
      </c>
      <c r="AD847" s="578" t="s">
        <v>1432</v>
      </c>
      <c r="AE847" s="578"/>
      <c r="AF847" s="579"/>
      <c r="AG847" s="517" t="s">
        <v>3063</v>
      </c>
      <c r="AH847" s="560" t="s">
        <v>1445</v>
      </c>
      <c r="AI847" s="587"/>
      <c r="AJ847" s="560">
        <v>0</v>
      </c>
      <c r="AK847" s="560">
        <v>0</v>
      </c>
      <c r="AL847" s="560">
        <v>0</v>
      </c>
      <c r="AM847" s="560">
        <v>0</v>
      </c>
      <c r="AN847" s="560">
        <v>0</v>
      </c>
      <c r="AO847" s="560">
        <v>2</v>
      </c>
      <c r="AP847" s="560">
        <v>0</v>
      </c>
      <c r="AQ847" s="560">
        <v>0</v>
      </c>
      <c r="AR847" s="560">
        <v>0</v>
      </c>
      <c r="AS847" s="560">
        <v>0</v>
      </c>
      <c r="AT847" s="560">
        <v>0</v>
      </c>
      <c r="AU847" s="560">
        <v>0</v>
      </c>
      <c r="AV847" s="560">
        <v>0</v>
      </c>
      <c r="AW847" s="560">
        <v>0</v>
      </c>
      <c r="AX847" s="560">
        <v>0</v>
      </c>
      <c r="AY847" s="560">
        <v>0</v>
      </c>
      <c r="AZ847" s="560">
        <v>0</v>
      </c>
      <c r="BA847" s="560">
        <v>0</v>
      </c>
      <c r="BB847" s="560">
        <v>0</v>
      </c>
      <c r="BC847" s="560">
        <v>2</v>
      </c>
      <c r="BD847" s="560">
        <v>0</v>
      </c>
      <c r="BE847" s="560">
        <v>0</v>
      </c>
      <c r="BF847" s="560">
        <v>0</v>
      </c>
      <c r="BG847" s="560">
        <v>0</v>
      </c>
      <c r="BH847" s="560">
        <v>0</v>
      </c>
      <c r="BI847" s="560">
        <v>0</v>
      </c>
      <c r="BJ847" s="560">
        <v>0</v>
      </c>
      <c r="BK847" s="560">
        <v>0</v>
      </c>
      <c r="BL847" s="560">
        <v>0</v>
      </c>
      <c r="BM847" s="560">
        <v>0</v>
      </c>
      <c r="BN847" s="550" t="s">
        <v>4490</v>
      </c>
      <c r="BO847" s="551">
        <v>0</v>
      </c>
      <c r="BP847" s="519">
        <v>0</v>
      </c>
      <c r="BQ847" s="553">
        <v>0.5</v>
      </c>
      <c r="BR847" s="552">
        <v>0.5</v>
      </c>
      <c r="BS847" s="552">
        <v>0.5</v>
      </c>
      <c r="BT847" s="552">
        <v>0.5</v>
      </c>
      <c r="BU847" s="529">
        <v>0</v>
      </c>
      <c r="BV847" s="519">
        <v>0</v>
      </c>
      <c r="BW847" s="519">
        <v>0</v>
      </c>
      <c r="BX847" s="519">
        <v>0</v>
      </c>
      <c r="BY847" s="519">
        <v>0</v>
      </c>
      <c r="BZ847" s="519">
        <v>0</v>
      </c>
      <c r="CA847" s="519">
        <v>0</v>
      </c>
      <c r="CB847" s="519">
        <v>0</v>
      </c>
      <c r="CC847" s="519">
        <v>0</v>
      </c>
      <c r="CD847" s="519">
        <v>0</v>
      </c>
      <c r="CE847" s="519">
        <v>0</v>
      </c>
      <c r="CF847" s="519">
        <v>0</v>
      </c>
      <c r="CG847" s="519">
        <v>0</v>
      </c>
      <c r="CH847" s="519">
        <v>0</v>
      </c>
      <c r="CI847" s="519">
        <v>0</v>
      </c>
      <c r="CJ847" s="519">
        <v>0</v>
      </c>
      <c r="CK847" s="623">
        <f t="shared" si="13"/>
        <v>2</v>
      </c>
      <c r="CL847" s="554">
        <v>2</v>
      </c>
      <c r="CM847" s="554">
        <v>2</v>
      </c>
      <c r="CN847" s="554">
        <v>2</v>
      </c>
      <c r="CO847" s="524">
        <v>4</v>
      </c>
      <c r="CP847" s="524" t="s">
        <v>1938</v>
      </c>
      <c r="CQ847" s="525" t="s">
        <v>4965</v>
      </c>
      <c r="CR847" s="584" t="s">
        <v>4965</v>
      </c>
      <c r="CS847" s="527" t="s">
        <v>4965</v>
      </c>
      <c r="CT847" s="527" t="s">
        <v>4965</v>
      </c>
      <c r="CU847" s="527" t="s">
        <v>4965</v>
      </c>
    </row>
    <row r="848" spans="1:99" s="199" customFormat="1" ht="12" customHeight="1" x14ac:dyDescent="0.2">
      <c r="A848" s="577" t="s">
        <v>1460</v>
      </c>
      <c r="B848" s="558" t="s">
        <v>159</v>
      </c>
      <c r="C848" s="558" t="s">
        <v>1432</v>
      </c>
      <c r="D848" s="558" t="s">
        <v>1432</v>
      </c>
      <c r="E848" s="560" t="s">
        <v>1432</v>
      </c>
      <c r="F848" s="558" t="s">
        <v>160</v>
      </c>
      <c r="G848" s="558" t="s">
        <v>4942</v>
      </c>
      <c r="H848" s="558" t="s">
        <v>1885</v>
      </c>
      <c r="I848" s="558" t="s">
        <v>161</v>
      </c>
      <c r="J848" s="558">
        <v>525157</v>
      </c>
      <c r="K848" s="558">
        <v>173398</v>
      </c>
      <c r="L848" s="512" t="s">
        <v>3087</v>
      </c>
      <c r="M848" s="562" t="s">
        <v>1432</v>
      </c>
      <c r="N848" s="562" t="s">
        <v>1432</v>
      </c>
      <c r="O848" s="558">
        <v>0</v>
      </c>
      <c r="P848" s="558">
        <v>1</v>
      </c>
      <c r="Q848" s="563">
        <v>1</v>
      </c>
      <c r="R848" s="558" t="s">
        <v>162</v>
      </c>
      <c r="S848" s="558" t="s">
        <v>1389</v>
      </c>
      <c r="T848" s="562" t="s">
        <v>149</v>
      </c>
      <c r="U848" s="561">
        <v>41817</v>
      </c>
      <c r="V848" s="561" t="s">
        <v>1938</v>
      </c>
      <c r="W848" s="558" t="s">
        <v>1439</v>
      </c>
      <c r="X848" s="562" t="s">
        <v>1432</v>
      </c>
      <c r="Y848" s="558" t="s">
        <v>1442</v>
      </c>
      <c r="Z848" s="558" t="s">
        <v>3893</v>
      </c>
      <c r="AA848" s="558" t="s">
        <v>1444</v>
      </c>
      <c r="AB848" s="558" t="s">
        <v>1136</v>
      </c>
      <c r="AC848" s="576">
        <v>0.01</v>
      </c>
      <c r="AD848" s="578" t="s">
        <v>1432</v>
      </c>
      <c r="AE848" s="578"/>
      <c r="AF848" s="579"/>
      <c r="AG848" s="517" t="s">
        <v>3063</v>
      </c>
      <c r="AH848" s="560" t="s">
        <v>1445</v>
      </c>
      <c r="AI848" s="587"/>
      <c r="AJ848" s="560">
        <v>0</v>
      </c>
      <c r="AK848" s="560">
        <v>0</v>
      </c>
      <c r="AL848" s="560">
        <v>0</v>
      </c>
      <c r="AM848" s="560">
        <v>0</v>
      </c>
      <c r="AN848" s="560">
        <v>1</v>
      </c>
      <c r="AO848" s="560">
        <v>0</v>
      </c>
      <c r="AP848" s="560">
        <v>0</v>
      </c>
      <c r="AQ848" s="560">
        <v>0</v>
      </c>
      <c r="AR848" s="560">
        <v>0</v>
      </c>
      <c r="AS848" s="560">
        <v>0</v>
      </c>
      <c r="AT848" s="560">
        <v>0</v>
      </c>
      <c r="AU848" s="560">
        <v>1</v>
      </c>
      <c r="AV848" s="560">
        <v>0</v>
      </c>
      <c r="AW848" s="560">
        <v>0</v>
      </c>
      <c r="AX848" s="560">
        <v>0</v>
      </c>
      <c r="AY848" s="560">
        <v>0</v>
      </c>
      <c r="AZ848" s="560">
        <v>0</v>
      </c>
      <c r="BA848" s="560">
        <v>0</v>
      </c>
      <c r="BB848" s="560">
        <v>0</v>
      </c>
      <c r="BC848" s="560">
        <v>0</v>
      </c>
      <c r="BD848" s="560">
        <v>0</v>
      </c>
      <c r="BE848" s="560">
        <v>0</v>
      </c>
      <c r="BF848" s="560">
        <v>0</v>
      </c>
      <c r="BG848" s="560">
        <v>0</v>
      </c>
      <c r="BH848" s="560">
        <v>0</v>
      </c>
      <c r="BI848" s="560">
        <v>0</v>
      </c>
      <c r="BJ848" s="560">
        <v>0</v>
      </c>
      <c r="BK848" s="560">
        <v>0</v>
      </c>
      <c r="BL848" s="560">
        <v>0</v>
      </c>
      <c r="BM848" s="560">
        <v>0</v>
      </c>
      <c r="BN848" s="550" t="s">
        <v>4490</v>
      </c>
      <c r="BO848" s="551">
        <v>0</v>
      </c>
      <c r="BP848" s="519">
        <v>0</v>
      </c>
      <c r="BQ848" s="553">
        <v>0.25</v>
      </c>
      <c r="BR848" s="552">
        <v>0.25</v>
      </c>
      <c r="BS848" s="552">
        <v>0.25</v>
      </c>
      <c r="BT848" s="552">
        <v>0.25</v>
      </c>
      <c r="BU848" s="529">
        <v>0</v>
      </c>
      <c r="BV848" s="519">
        <v>0</v>
      </c>
      <c r="BW848" s="519">
        <v>0</v>
      </c>
      <c r="BX848" s="519">
        <v>0</v>
      </c>
      <c r="BY848" s="519">
        <v>0</v>
      </c>
      <c r="BZ848" s="519">
        <v>0</v>
      </c>
      <c r="CA848" s="519">
        <v>0</v>
      </c>
      <c r="CB848" s="519">
        <v>0</v>
      </c>
      <c r="CC848" s="519">
        <v>0</v>
      </c>
      <c r="CD848" s="519">
        <v>0</v>
      </c>
      <c r="CE848" s="519">
        <v>0</v>
      </c>
      <c r="CF848" s="519">
        <v>0</v>
      </c>
      <c r="CG848" s="519">
        <v>0</v>
      </c>
      <c r="CH848" s="519">
        <v>0</v>
      </c>
      <c r="CI848" s="519">
        <v>0</v>
      </c>
      <c r="CJ848" s="519">
        <v>0</v>
      </c>
      <c r="CK848" s="623">
        <f t="shared" si="13"/>
        <v>1</v>
      </c>
      <c r="CL848" s="554">
        <v>1</v>
      </c>
      <c r="CM848" s="554">
        <v>1</v>
      </c>
      <c r="CN848" s="554">
        <v>1</v>
      </c>
      <c r="CO848" s="524">
        <v>9</v>
      </c>
      <c r="CP848" s="726"/>
      <c r="CQ848" s="525" t="s">
        <v>4965</v>
      </c>
      <c r="CR848" s="584" t="s">
        <v>4965</v>
      </c>
      <c r="CS848" s="527" t="s">
        <v>4965</v>
      </c>
      <c r="CT848" s="527" t="s">
        <v>4965</v>
      </c>
      <c r="CU848" s="527" t="s">
        <v>4965</v>
      </c>
    </row>
    <row r="849" spans="1:99" s="199" customFormat="1" ht="12" customHeight="1" x14ac:dyDescent="0.2">
      <c r="A849" s="577" t="s">
        <v>1460</v>
      </c>
      <c r="B849" s="558" t="s">
        <v>163</v>
      </c>
      <c r="C849" s="558" t="s">
        <v>1432</v>
      </c>
      <c r="D849" s="558" t="s">
        <v>1432</v>
      </c>
      <c r="E849" s="560" t="s">
        <v>164</v>
      </c>
      <c r="F849" s="558" t="s">
        <v>1322</v>
      </c>
      <c r="G849" s="558" t="s">
        <v>789</v>
      </c>
      <c r="H849" s="558" t="s">
        <v>2717</v>
      </c>
      <c r="I849" s="558" t="s">
        <v>165</v>
      </c>
      <c r="J849" s="558">
        <v>527379</v>
      </c>
      <c r="K849" s="558">
        <v>177136</v>
      </c>
      <c r="L849" s="512" t="s">
        <v>4766</v>
      </c>
      <c r="M849" s="562" t="s">
        <v>1432</v>
      </c>
      <c r="N849" s="562" t="s">
        <v>1432</v>
      </c>
      <c r="O849" s="558">
        <v>0</v>
      </c>
      <c r="P849" s="558">
        <v>2</v>
      </c>
      <c r="Q849" s="563">
        <v>2</v>
      </c>
      <c r="R849" s="558" t="s">
        <v>320</v>
      </c>
      <c r="S849" s="558" t="s">
        <v>1438</v>
      </c>
      <c r="T849" s="562" t="s">
        <v>149</v>
      </c>
      <c r="U849" s="561">
        <v>41898</v>
      </c>
      <c r="V849" s="561" t="s">
        <v>1938</v>
      </c>
      <c r="W849" s="558" t="s">
        <v>1439</v>
      </c>
      <c r="X849" s="562" t="s">
        <v>1432</v>
      </c>
      <c r="Y849" s="558" t="s">
        <v>1442</v>
      </c>
      <c r="Z849" s="558" t="s">
        <v>3893</v>
      </c>
      <c r="AA849" s="558" t="s">
        <v>1444</v>
      </c>
      <c r="AB849" s="558" t="s">
        <v>4720</v>
      </c>
      <c r="AC849" s="576">
        <v>3.5999999999999997E-2</v>
      </c>
      <c r="AD849" s="578" t="s">
        <v>1432</v>
      </c>
      <c r="AE849" s="578"/>
      <c r="AF849" s="579"/>
      <c r="AG849" s="517" t="s">
        <v>3063</v>
      </c>
      <c r="AH849" s="560" t="s">
        <v>1445</v>
      </c>
      <c r="AI849" s="587"/>
      <c r="AJ849" s="560">
        <v>0</v>
      </c>
      <c r="AK849" s="560">
        <v>0</v>
      </c>
      <c r="AL849" s="560">
        <v>0</v>
      </c>
      <c r="AM849" s="560">
        <v>0</v>
      </c>
      <c r="AN849" s="560">
        <v>2</v>
      </c>
      <c r="AO849" s="560">
        <v>0</v>
      </c>
      <c r="AP849" s="560">
        <v>0</v>
      </c>
      <c r="AQ849" s="560">
        <v>0</v>
      </c>
      <c r="AR849" s="560">
        <v>0</v>
      </c>
      <c r="AS849" s="560">
        <v>0</v>
      </c>
      <c r="AT849" s="560">
        <v>0</v>
      </c>
      <c r="AU849" s="560">
        <v>2</v>
      </c>
      <c r="AV849" s="560">
        <v>0</v>
      </c>
      <c r="AW849" s="560">
        <v>0</v>
      </c>
      <c r="AX849" s="560">
        <v>0</v>
      </c>
      <c r="AY849" s="560">
        <v>0</v>
      </c>
      <c r="AZ849" s="560">
        <v>0</v>
      </c>
      <c r="BA849" s="560">
        <v>0</v>
      </c>
      <c r="BB849" s="560">
        <v>0</v>
      </c>
      <c r="BC849" s="560">
        <v>0</v>
      </c>
      <c r="BD849" s="560">
        <v>0</v>
      </c>
      <c r="BE849" s="560">
        <v>0</v>
      </c>
      <c r="BF849" s="560">
        <v>0</v>
      </c>
      <c r="BG849" s="560">
        <v>0</v>
      </c>
      <c r="BH849" s="560">
        <v>0</v>
      </c>
      <c r="BI849" s="560">
        <v>0</v>
      </c>
      <c r="BJ849" s="560">
        <v>0</v>
      </c>
      <c r="BK849" s="560">
        <v>0</v>
      </c>
      <c r="BL849" s="560">
        <v>0</v>
      </c>
      <c r="BM849" s="560">
        <v>0</v>
      </c>
      <c r="BN849" s="550" t="s">
        <v>4490</v>
      </c>
      <c r="BO849" s="551">
        <v>0</v>
      </c>
      <c r="BP849" s="519">
        <v>0</v>
      </c>
      <c r="BQ849" s="553">
        <v>0.5</v>
      </c>
      <c r="BR849" s="552">
        <v>0.5</v>
      </c>
      <c r="BS849" s="552">
        <v>0.5</v>
      </c>
      <c r="BT849" s="552">
        <v>0.5</v>
      </c>
      <c r="BU849" s="529">
        <v>0</v>
      </c>
      <c r="BV849" s="519">
        <v>0</v>
      </c>
      <c r="BW849" s="519">
        <v>0</v>
      </c>
      <c r="BX849" s="519">
        <v>0</v>
      </c>
      <c r="BY849" s="519">
        <v>0</v>
      </c>
      <c r="BZ849" s="519">
        <v>0</v>
      </c>
      <c r="CA849" s="519">
        <v>0</v>
      </c>
      <c r="CB849" s="519">
        <v>0</v>
      </c>
      <c r="CC849" s="519">
        <v>0</v>
      </c>
      <c r="CD849" s="519">
        <v>0</v>
      </c>
      <c r="CE849" s="519">
        <v>0</v>
      </c>
      <c r="CF849" s="519">
        <v>0</v>
      </c>
      <c r="CG849" s="519">
        <v>0</v>
      </c>
      <c r="CH849" s="519">
        <v>0</v>
      </c>
      <c r="CI849" s="519">
        <v>0</v>
      </c>
      <c r="CJ849" s="519">
        <v>0</v>
      </c>
      <c r="CK849" s="623">
        <f t="shared" si="13"/>
        <v>2</v>
      </c>
      <c r="CL849" s="554">
        <v>2</v>
      </c>
      <c r="CM849" s="554">
        <v>2</v>
      </c>
      <c r="CN849" s="554">
        <v>2</v>
      </c>
      <c r="CO849" s="524">
        <v>9</v>
      </c>
      <c r="CP849" s="726"/>
      <c r="CQ849" s="525" t="s">
        <v>4965</v>
      </c>
      <c r="CR849" s="584" t="s">
        <v>4965</v>
      </c>
      <c r="CS849" s="527" t="s">
        <v>4965</v>
      </c>
      <c r="CT849" s="527" t="s">
        <v>4965</v>
      </c>
      <c r="CU849" s="527" t="s">
        <v>4965</v>
      </c>
    </row>
    <row r="850" spans="1:99" s="199" customFormat="1" ht="12" customHeight="1" x14ac:dyDescent="0.2">
      <c r="A850" s="577" t="s">
        <v>1460</v>
      </c>
      <c r="B850" s="558" t="s">
        <v>321</v>
      </c>
      <c r="C850" s="558" t="s">
        <v>1432</v>
      </c>
      <c r="D850" s="558" t="s">
        <v>1432</v>
      </c>
      <c r="E850" s="560" t="s">
        <v>1432</v>
      </c>
      <c r="F850" s="558" t="s">
        <v>4580</v>
      </c>
      <c r="G850" s="558" t="s">
        <v>1480</v>
      </c>
      <c r="H850" s="558" t="s">
        <v>2717</v>
      </c>
      <c r="I850" s="558" t="s">
        <v>4809</v>
      </c>
      <c r="J850" s="558">
        <v>528489</v>
      </c>
      <c r="K850" s="558">
        <v>176794</v>
      </c>
      <c r="L850" s="512" t="s">
        <v>3066</v>
      </c>
      <c r="M850" s="562" t="s">
        <v>1432</v>
      </c>
      <c r="N850" s="562" t="s">
        <v>1432</v>
      </c>
      <c r="O850" s="558">
        <v>0</v>
      </c>
      <c r="P850" s="558">
        <v>1</v>
      </c>
      <c r="Q850" s="563">
        <v>1</v>
      </c>
      <c r="R850" s="558" t="s">
        <v>322</v>
      </c>
      <c r="S850" s="558" t="s">
        <v>1389</v>
      </c>
      <c r="T850" s="562" t="s">
        <v>323</v>
      </c>
      <c r="U850" s="561">
        <v>41829</v>
      </c>
      <c r="V850" s="561" t="s">
        <v>1938</v>
      </c>
      <c r="W850" s="558" t="s">
        <v>1439</v>
      </c>
      <c r="X850" s="562" t="s">
        <v>1432</v>
      </c>
      <c r="Y850" s="558" t="s">
        <v>1442</v>
      </c>
      <c r="Z850" s="558" t="s">
        <v>3893</v>
      </c>
      <c r="AA850" s="558" t="s">
        <v>1444</v>
      </c>
      <c r="AB850" s="558" t="s">
        <v>1136</v>
      </c>
      <c r="AC850" s="576">
        <v>5.0000000000000001E-3</v>
      </c>
      <c r="AD850" s="578" t="s">
        <v>1432</v>
      </c>
      <c r="AE850" s="578"/>
      <c r="AF850" s="579"/>
      <c r="AG850" s="517" t="s">
        <v>3063</v>
      </c>
      <c r="AH850" s="560" t="s">
        <v>1445</v>
      </c>
      <c r="AI850" s="560">
        <v>0</v>
      </c>
      <c r="AJ850" s="560">
        <v>0</v>
      </c>
      <c r="AK850" s="560">
        <v>0</v>
      </c>
      <c r="AL850" s="560">
        <v>0</v>
      </c>
      <c r="AM850" s="560">
        <v>1</v>
      </c>
      <c r="AN850" s="560">
        <v>0</v>
      </c>
      <c r="AO850" s="560">
        <v>0</v>
      </c>
      <c r="AP850" s="560">
        <v>0</v>
      </c>
      <c r="AQ850" s="560">
        <v>0</v>
      </c>
      <c r="AR850" s="560">
        <v>0</v>
      </c>
      <c r="AS850" s="560">
        <v>0</v>
      </c>
      <c r="AT850" s="560">
        <v>1</v>
      </c>
      <c r="AU850" s="560">
        <v>0</v>
      </c>
      <c r="AV850" s="560">
        <v>0</v>
      </c>
      <c r="AW850" s="560">
        <v>0</v>
      </c>
      <c r="AX850" s="560">
        <v>0</v>
      </c>
      <c r="AY850" s="560">
        <v>0</v>
      </c>
      <c r="AZ850" s="560">
        <v>0</v>
      </c>
      <c r="BA850" s="560">
        <v>0</v>
      </c>
      <c r="BB850" s="560">
        <v>0</v>
      </c>
      <c r="BC850" s="560">
        <v>0</v>
      </c>
      <c r="BD850" s="560">
        <v>0</v>
      </c>
      <c r="BE850" s="560">
        <v>0</v>
      </c>
      <c r="BF850" s="560">
        <v>0</v>
      </c>
      <c r="BG850" s="560">
        <v>0</v>
      </c>
      <c r="BH850" s="560">
        <v>0</v>
      </c>
      <c r="BI850" s="560">
        <v>0</v>
      </c>
      <c r="BJ850" s="560">
        <v>0</v>
      </c>
      <c r="BK850" s="560">
        <v>0</v>
      </c>
      <c r="BL850" s="560">
        <v>0</v>
      </c>
      <c r="BM850" s="560">
        <v>0</v>
      </c>
      <c r="BN850" s="550" t="s">
        <v>4490</v>
      </c>
      <c r="BO850" s="551">
        <v>0</v>
      </c>
      <c r="BP850" s="519">
        <v>0</v>
      </c>
      <c r="BQ850" s="553">
        <v>0.25</v>
      </c>
      <c r="BR850" s="552">
        <v>0.25</v>
      </c>
      <c r="BS850" s="552">
        <v>0.25</v>
      </c>
      <c r="BT850" s="552">
        <v>0.25</v>
      </c>
      <c r="BU850" s="529">
        <v>0</v>
      </c>
      <c r="BV850" s="519">
        <v>0</v>
      </c>
      <c r="BW850" s="519">
        <v>0</v>
      </c>
      <c r="BX850" s="519">
        <v>0</v>
      </c>
      <c r="BY850" s="519">
        <v>0</v>
      </c>
      <c r="BZ850" s="519">
        <v>0</v>
      </c>
      <c r="CA850" s="519">
        <v>0</v>
      </c>
      <c r="CB850" s="519">
        <v>0</v>
      </c>
      <c r="CC850" s="519">
        <v>0</v>
      </c>
      <c r="CD850" s="519">
        <v>0</v>
      </c>
      <c r="CE850" s="519">
        <v>0</v>
      </c>
      <c r="CF850" s="519">
        <v>0</v>
      </c>
      <c r="CG850" s="519">
        <v>0</v>
      </c>
      <c r="CH850" s="519">
        <v>0</v>
      </c>
      <c r="CI850" s="519">
        <v>0</v>
      </c>
      <c r="CJ850" s="519">
        <v>0</v>
      </c>
      <c r="CK850" s="623">
        <f t="shared" si="13"/>
        <v>1</v>
      </c>
      <c r="CL850" s="554">
        <v>1</v>
      </c>
      <c r="CM850" s="554">
        <v>1</v>
      </c>
      <c r="CN850" s="554">
        <v>1</v>
      </c>
      <c r="CO850" s="524">
        <v>9</v>
      </c>
      <c r="CP850" s="524" t="s">
        <v>1938</v>
      </c>
      <c r="CQ850" s="525" t="s">
        <v>4965</v>
      </c>
      <c r="CR850" s="584" t="s">
        <v>4965</v>
      </c>
      <c r="CS850" s="527" t="s">
        <v>4965</v>
      </c>
      <c r="CT850" s="527" t="s">
        <v>4965</v>
      </c>
      <c r="CU850" s="527" t="s">
        <v>4965</v>
      </c>
    </row>
    <row r="851" spans="1:99" s="71" customFormat="1" ht="12" customHeight="1" x14ac:dyDescent="0.2">
      <c r="A851" s="577" t="s">
        <v>1460</v>
      </c>
      <c r="B851" s="558" t="s">
        <v>325</v>
      </c>
      <c r="C851" s="558" t="s">
        <v>1432</v>
      </c>
      <c r="D851" s="558" t="s">
        <v>1432</v>
      </c>
      <c r="E851" s="560" t="s">
        <v>3222</v>
      </c>
      <c r="F851" s="558" t="s">
        <v>2516</v>
      </c>
      <c r="G851" s="558" t="s">
        <v>3223</v>
      </c>
      <c r="H851" s="558" t="s">
        <v>1435</v>
      </c>
      <c r="I851" s="558" t="s">
        <v>3224</v>
      </c>
      <c r="J851" s="558">
        <v>527761</v>
      </c>
      <c r="K851" s="558">
        <v>172578</v>
      </c>
      <c r="L851" s="512" t="s">
        <v>3083</v>
      </c>
      <c r="M851" s="562" t="s">
        <v>1432</v>
      </c>
      <c r="N851" s="562" t="s">
        <v>1432</v>
      </c>
      <c r="O851" s="558">
        <v>0</v>
      </c>
      <c r="P851" s="558">
        <v>1</v>
      </c>
      <c r="Q851" s="563">
        <v>1</v>
      </c>
      <c r="R851" s="558" t="s">
        <v>326</v>
      </c>
      <c r="S851" s="558" t="s">
        <v>1438</v>
      </c>
      <c r="T851" s="562" t="s">
        <v>132</v>
      </c>
      <c r="U851" s="561">
        <v>41831</v>
      </c>
      <c r="V851" s="561" t="s">
        <v>1938</v>
      </c>
      <c r="W851" s="558" t="s">
        <v>1439</v>
      </c>
      <c r="X851" s="562" t="s">
        <v>1432</v>
      </c>
      <c r="Y851" s="558" t="s">
        <v>1442</v>
      </c>
      <c r="Z851" s="558" t="s">
        <v>1443</v>
      </c>
      <c r="AA851" s="558" t="s">
        <v>1444</v>
      </c>
      <c r="AB851" s="558" t="s">
        <v>2713</v>
      </c>
      <c r="AC851" s="576">
        <v>8.0000000000000002E-3</v>
      </c>
      <c r="AD851" s="578" t="s">
        <v>1432</v>
      </c>
      <c r="AE851" s="578"/>
      <c r="AF851" s="579"/>
      <c r="AG851" s="517" t="s">
        <v>3063</v>
      </c>
      <c r="AH851" s="560" t="s">
        <v>1445</v>
      </c>
      <c r="AI851" s="560">
        <v>0</v>
      </c>
      <c r="AJ851" s="560">
        <v>0</v>
      </c>
      <c r="AK851" s="560">
        <v>0</v>
      </c>
      <c r="AL851" s="560">
        <v>0</v>
      </c>
      <c r="AM851" s="560">
        <v>0</v>
      </c>
      <c r="AN851" s="560">
        <v>1</v>
      </c>
      <c r="AO851" s="560">
        <v>0</v>
      </c>
      <c r="AP851" s="560">
        <v>0</v>
      </c>
      <c r="AQ851" s="560">
        <v>0</v>
      </c>
      <c r="AR851" s="560">
        <v>0</v>
      </c>
      <c r="AS851" s="560">
        <v>0</v>
      </c>
      <c r="AT851" s="560">
        <v>0</v>
      </c>
      <c r="AU851" s="560">
        <v>0</v>
      </c>
      <c r="AV851" s="560">
        <v>0</v>
      </c>
      <c r="AW851" s="560">
        <v>0</v>
      </c>
      <c r="AX851" s="560">
        <v>0</v>
      </c>
      <c r="AY851" s="560">
        <v>0</v>
      </c>
      <c r="AZ851" s="560">
        <v>0</v>
      </c>
      <c r="BA851" s="560">
        <v>0</v>
      </c>
      <c r="BB851" s="560">
        <v>1</v>
      </c>
      <c r="BC851" s="560">
        <v>0</v>
      </c>
      <c r="BD851" s="560">
        <v>0</v>
      </c>
      <c r="BE851" s="560">
        <v>0</v>
      </c>
      <c r="BF851" s="560">
        <v>0</v>
      </c>
      <c r="BG851" s="560">
        <v>0</v>
      </c>
      <c r="BH851" s="560">
        <v>0</v>
      </c>
      <c r="BI851" s="560">
        <v>0</v>
      </c>
      <c r="BJ851" s="560">
        <v>0</v>
      </c>
      <c r="BK851" s="560">
        <v>0</v>
      </c>
      <c r="BL851" s="560">
        <v>0</v>
      </c>
      <c r="BM851" s="560">
        <v>0</v>
      </c>
      <c r="BN851" s="550" t="s">
        <v>4490</v>
      </c>
      <c r="BO851" s="551">
        <v>0</v>
      </c>
      <c r="BP851" s="519">
        <v>0</v>
      </c>
      <c r="BQ851" s="553">
        <v>0.25</v>
      </c>
      <c r="BR851" s="552">
        <v>0.25</v>
      </c>
      <c r="BS851" s="552">
        <v>0.25</v>
      </c>
      <c r="BT851" s="552">
        <v>0.25</v>
      </c>
      <c r="BU851" s="529">
        <v>0</v>
      </c>
      <c r="BV851" s="519">
        <v>0</v>
      </c>
      <c r="BW851" s="519">
        <v>0</v>
      </c>
      <c r="BX851" s="519">
        <v>0</v>
      </c>
      <c r="BY851" s="519">
        <v>0</v>
      </c>
      <c r="BZ851" s="519">
        <v>0</v>
      </c>
      <c r="CA851" s="519">
        <v>0</v>
      </c>
      <c r="CB851" s="519">
        <v>0</v>
      </c>
      <c r="CC851" s="519">
        <v>0</v>
      </c>
      <c r="CD851" s="519">
        <v>0</v>
      </c>
      <c r="CE851" s="519">
        <v>0</v>
      </c>
      <c r="CF851" s="519">
        <v>0</v>
      </c>
      <c r="CG851" s="519">
        <v>0</v>
      </c>
      <c r="CH851" s="519">
        <v>0</v>
      </c>
      <c r="CI851" s="519">
        <v>0</v>
      </c>
      <c r="CJ851" s="519">
        <v>0</v>
      </c>
      <c r="CK851" s="623">
        <f t="shared" si="13"/>
        <v>1</v>
      </c>
      <c r="CL851" s="554">
        <v>1</v>
      </c>
      <c r="CM851" s="554">
        <v>1</v>
      </c>
      <c r="CN851" s="554">
        <v>1</v>
      </c>
      <c r="CO851" s="524">
        <v>4</v>
      </c>
      <c r="CP851" s="726"/>
      <c r="CQ851" s="525" t="s">
        <v>4965</v>
      </c>
      <c r="CR851" s="584" t="s">
        <v>4965</v>
      </c>
      <c r="CS851" s="527" t="s">
        <v>4965</v>
      </c>
      <c r="CT851" s="527" t="s">
        <v>4965</v>
      </c>
      <c r="CU851" s="527" t="s">
        <v>4965</v>
      </c>
    </row>
    <row r="852" spans="1:99" s="199" customFormat="1" ht="12" customHeight="1" x14ac:dyDescent="0.2">
      <c r="A852" s="577" t="s">
        <v>1460</v>
      </c>
      <c r="B852" s="558" t="s">
        <v>327</v>
      </c>
      <c r="C852" s="558" t="s">
        <v>1432</v>
      </c>
      <c r="D852" s="558" t="s">
        <v>1432</v>
      </c>
      <c r="E852" s="560" t="s">
        <v>328</v>
      </c>
      <c r="F852" s="558" t="s">
        <v>329</v>
      </c>
      <c r="G852" s="558" t="s">
        <v>1902</v>
      </c>
      <c r="H852" s="558" t="s">
        <v>3875</v>
      </c>
      <c r="I852" s="558" t="s">
        <v>330</v>
      </c>
      <c r="J852" s="558">
        <v>528750</v>
      </c>
      <c r="K852" s="558">
        <v>174024</v>
      </c>
      <c r="L852" s="512" t="s">
        <v>3076</v>
      </c>
      <c r="M852" s="562" t="s">
        <v>1432</v>
      </c>
      <c r="N852" s="562" t="s">
        <v>1432</v>
      </c>
      <c r="O852" s="558">
        <v>0</v>
      </c>
      <c r="P852" s="558">
        <v>2</v>
      </c>
      <c r="Q852" s="563">
        <v>2</v>
      </c>
      <c r="R852" s="558" t="s">
        <v>331</v>
      </c>
      <c r="S852" s="558" t="s">
        <v>1389</v>
      </c>
      <c r="T852" s="562" t="s">
        <v>2072</v>
      </c>
      <c r="U852" s="561">
        <v>41848</v>
      </c>
      <c r="V852" s="561" t="s">
        <v>1938</v>
      </c>
      <c r="W852" s="558" t="s">
        <v>1439</v>
      </c>
      <c r="X852" s="562" t="s">
        <v>1432</v>
      </c>
      <c r="Y852" s="558" t="s">
        <v>1442</v>
      </c>
      <c r="Z852" s="558" t="s">
        <v>3893</v>
      </c>
      <c r="AA852" s="558" t="s">
        <v>1444</v>
      </c>
      <c r="AB852" s="558" t="s">
        <v>4720</v>
      </c>
      <c r="AC852" s="576">
        <v>4.0000000000000001E-3</v>
      </c>
      <c r="AD852" s="578" t="s">
        <v>1432</v>
      </c>
      <c r="AE852" s="578"/>
      <c r="AF852" s="579"/>
      <c r="AG852" s="517" t="s">
        <v>3063</v>
      </c>
      <c r="AH852" s="560" t="s">
        <v>1445</v>
      </c>
      <c r="AI852" s="560">
        <v>0</v>
      </c>
      <c r="AJ852" s="560">
        <v>0</v>
      </c>
      <c r="AK852" s="560">
        <v>0</v>
      </c>
      <c r="AL852" s="560">
        <v>1</v>
      </c>
      <c r="AM852" s="560">
        <v>1</v>
      </c>
      <c r="AN852" s="560">
        <v>0</v>
      </c>
      <c r="AO852" s="560">
        <v>0</v>
      </c>
      <c r="AP852" s="560">
        <v>0</v>
      </c>
      <c r="AQ852" s="560">
        <v>0</v>
      </c>
      <c r="AR852" s="560">
        <v>0</v>
      </c>
      <c r="AS852" s="560">
        <v>1</v>
      </c>
      <c r="AT852" s="560">
        <v>1</v>
      </c>
      <c r="AU852" s="560">
        <v>0</v>
      </c>
      <c r="AV852" s="560">
        <v>0</v>
      </c>
      <c r="AW852" s="560">
        <v>0</v>
      </c>
      <c r="AX852" s="560">
        <v>0</v>
      </c>
      <c r="AY852" s="560">
        <v>0</v>
      </c>
      <c r="AZ852" s="560">
        <v>0</v>
      </c>
      <c r="BA852" s="560">
        <v>0</v>
      </c>
      <c r="BB852" s="560">
        <v>0</v>
      </c>
      <c r="BC852" s="560">
        <v>0</v>
      </c>
      <c r="BD852" s="560">
        <v>0</v>
      </c>
      <c r="BE852" s="560">
        <v>0</v>
      </c>
      <c r="BF852" s="560">
        <v>0</v>
      </c>
      <c r="BG852" s="560">
        <v>0</v>
      </c>
      <c r="BH852" s="560">
        <v>0</v>
      </c>
      <c r="BI852" s="560">
        <v>0</v>
      </c>
      <c r="BJ852" s="560">
        <v>0</v>
      </c>
      <c r="BK852" s="560">
        <v>0</v>
      </c>
      <c r="BL852" s="560">
        <v>0</v>
      </c>
      <c r="BM852" s="560">
        <v>0</v>
      </c>
      <c r="BN852" s="550" t="s">
        <v>4490</v>
      </c>
      <c r="BO852" s="551">
        <v>0</v>
      </c>
      <c r="BP852" s="519">
        <v>0</v>
      </c>
      <c r="BQ852" s="553">
        <v>0.5</v>
      </c>
      <c r="BR852" s="552">
        <v>0.5</v>
      </c>
      <c r="BS852" s="552">
        <v>0.5</v>
      </c>
      <c r="BT852" s="552">
        <v>0.5</v>
      </c>
      <c r="BU852" s="529">
        <v>0</v>
      </c>
      <c r="BV852" s="519">
        <v>0</v>
      </c>
      <c r="BW852" s="519">
        <v>0</v>
      </c>
      <c r="BX852" s="519">
        <v>0</v>
      </c>
      <c r="BY852" s="519">
        <v>0</v>
      </c>
      <c r="BZ852" s="519">
        <v>0</v>
      </c>
      <c r="CA852" s="519">
        <v>0</v>
      </c>
      <c r="CB852" s="519">
        <v>0</v>
      </c>
      <c r="CC852" s="519">
        <v>0</v>
      </c>
      <c r="CD852" s="519">
        <v>0</v>
      </c>
      <c r="CE852" s="519">
        <v>0</v>
      </c>
      <c r="CF852" s="519">
        <v>0</v>
      </c>
      <c r="CG852" s="519">
        <v>0</v>
      </c>
      <c r="CH852" s="519">
        <v>0</v>
      </c>
      <c r="CI852" s="519">
        <v>0</v>
      </c>
      <c r="CJ852" s="519">
        <v>0</v>
      </c>
      <c r="CK852" s="623">
        <f t="shared" si="13"/>
        <v>2</v>
      </c>
      <c r="CL852" s="554">
        <v>2</v>
      </c>
      <c r="CM852" s="554">
        <v>2</v>
      </c>
      <c r="CN852" s="554">
        <v>2</v>
      </c>
      <c r="CO852" s="524">
        <v>9</v>
      </c>
      <c r="CP852" s="726"/>
      <c r="CQ852" s="525" t="s">
        <v>4965</v>
      </c>
      <c r="CR852" s="584" t="s">
        <v>4965</v>
      </c>
      <c r="CS852" s="527" t="s">
        <v>4965</v>
      </c>
      <c r="CT852" s="527" t="s">
        <v>4965</v>
      </c>
      <c r="CU852" s="527" t="s">
        <v>4965</v>
      </c>
    </row>
    <row r="853" spans="1:99" ht="12" customHeight="1" x14ac:dyDescent="0.2">
      <c r="A853" s="577" t="s">
        <v>1460</v>
      </c>
      <c r="B853" s="558" t="s">
        <v>332</v>
      </c>
      <c r="C853" s="558" t="s">
        <v>333</v>
      </c>
      <c r="D853" s="558" t="s">
        <v>4428</v>
      </c>
      <c r="E853" s="560" t="s">
        <v>334</v>
      </c>
      <c r="F853" s="558" t="s">
        <v>1432</v>
      </c>
      <c r="G853" s="558" t="s">
        <v>3046</v>
      </c>
      <c r="H853" s="558" t="s">
        <v>3299</v>
      </c>
      <c r="I853" s="558" t="s">
        <v>1432</v>
      </c>
      <c r="J853" s="558">
        <v>529369</v>
      </c>
      <c r="K853" s="558">
        <v>177317</v>
      </c>
      <c r="L853" s="512" t="s">
        <v>3066</v>
      </c>
      <c r="M853" s="562" t="s">
        <v>1432</v>
      </c>
      <c r="N853" s="562" t="s">
        <v>1432</v>
      </c>
      <c r="O853" s="558">
        <v>0</v>
      </c>
      <c r="P853" s="558">
        <v>207</v>
      </c>
      <c r="Q853" s="563">
        <v>207</v>
      </c>
      <c r="R853" s="558" t="s">
        <v>335</v>
      </c>
      <c r="S853" s="558" t="s">
        <v>266</v>
      </c>
      <c r="T853" s="562" t="s">
        <v>1870</v>
      </c>
      <c r="U853" s="561">
        <v>42046</v>
      </c>
      <c r="V853" s="561" t="s">
        <v>1938</v>
      </c>
      <c r="W853" s="558" t="s">
        <v>1439</v>
      </c>
      <c r="X853" s="562" t="s">
        <v>1432</v>
      </c>
      <c r="Y853" s="558" t="s">
        <v>1442</v>
      </c>
      <c r="Z853" s="558" t="s">
        <v>1443</v>
      </c>
      <c r="AA853" s="558" t="s">
        <v>1443</v>
      </c>
      <c r="AB853" s="558" t="s">
        <v>1444</v>
      </c>
      <c r="AC853" s="576"/>
      <c r="AD853" s="578" t="s">
        <v>1432</v>
      </c>
      <c r="AE853" s="578"/>
      <c r="AF853" s="579"/>
      <c r="AG853" s="517" t="s">
        <v>3063</v>
      </c>
      <c r="AH853" s="560" t="s">
        <v>1445</v>
      </c>
      <c r="AI853" s="560"/>
      <c r="AJ853" s="560">
        <v>0</v>
      </c>
      <c r="AK853" s="560">
        <v>0</v>
      </c>
      <c r="AL853" s="560">
        <v>26</v>
      </c>
      <c r="AM853" s="560">
        <v>41</v>
      </c>
      <c r="AN853" s="560">
        <v>124</v>
      </c>
      <c r="AO853" s="560">
        <v>16</v>
      </c>
      <c r="AP853" s="560">
        <v>0</v>
      </c>
      <c r="AQ853" s="560">
        <v>0</v>
      </c>
      <c r="AR853" s="560">
        <v>0</v>
      </c>
      <c r="AS853" s="560">
        <v>26</v>
      </c>
      <c r="AT853" s="560">
        <v>41</v>
      </c>
      <c r="AU853" s="560">
        <v>124</v>
      </c>
      <c r="AV853" s="560">
        <v>16</v>
      </c>
      <c r="AW853" s="560">
        <v>0</v>
      </c>
      <c r="AX853" s="560">
        <v>0</v>
      </c>
      <c r="AY853" s="560">
        <v>0</v>
      </c>
      <c r="AZ853" s="560">
        <v>0</v>
      </c>
      <c r="BA853" s="560">
        <v>0</v>
      </c>
      <c r="BB853" s="560">
        <v>0</v>
      </c>
      <c r="BC853" s="560">
        <v>0</v>
      </c>
      <c r="BD853" s="560">
        <v>0</v>
      </c>
      <c r="BE853" s="560">
        <v>0</v>
      </c>
      <c r="BF853" s="560">
        <v>0</v>
      </c>
      <c r="BG853" s="560">
        <v>0</v>
      </c>
      <c r="BH853" s="560">
        <v>0</v>
      </c>
      <c r="BI853" s="560">
        <v>0</v>
      </c>
      <c r="BJ853" s="560">
        <v>0</v>
      </c>
      <c r="BK853" s="560">
        <v>0</v>
      </c>
      <c r="BL853" s="560">
        <v>0</v>
      </c>
      <c r="BM853" s="560">
        <v>0</v>
      </c>
      <c r="BN853" s="550" t="s">
        <v>1944</v>
      </c>
      <c r="BO853" s="551">
        <v>0</v>
      </c>
      <c r="BP853" s="519">
        <v>0</v>
      </c>
      <c r="BQ853" s="528">
        <v>0</v>
      </c>
      <c r="BR853" s="519">
        <v>0</v>
      </c>
      <c r="BS853" s="519">
        <v>0</v>
      </c>
      <c r="BT853" s="519">
        <v>0</v>
      </c>
      <c r="BU853" s="529">
        <v>0</v>
      </c>
      <c r="BV853" s="519">
        <v>0</v>
      </c>
      <c r="BW853" s="519">
        <v>0</v>
      </c>
      <c r="BX853" s="552">
        <v>207</v>
      </c>
      <c r="BY853" s="519">
        <v>0</v>
      </c>
      <c r="BZ853" s="519">
        <v>0</v>
      </c>
      <c r="CA853" s="519">
        <v>0</v>
      </c>
      <c r="CB853" s="519">
        <v>0</v>
      </c>
      <c r="CC853" s="519">
        <v>0</v>
      </c>
      <c r="CD853" s="519">
        <v>0</v>
      </c>
      <c r="CE853" s="519">
        <v>0</v>
      </c>
      <c r="CF853" s="519">
        <v>0</v>
      </c>
      <c r="CG853" s="519">
        <v>0</v>
      </c>
      <c r="CH853" s="519">
        <v>0</v>
      </c>
      <c r="CI853" s="519">
        <v>0</v>
      </c>
      <c r="CJ853" s="519">
        <v>0</v>
      </c>
      <c r="CK853" s="623">
        <f t="shared" si="13"/>
        <v>207</v>
      </c>
      <c r="CL853" s="554">
        <v>207</v>
      </c>
      <c r="CM853" s="523">
        <v>0</v>
      </c>
      <c r="CN853" s="554">
        <v>207</v>
      </c>
      <c r="CO853" s="524">
        <v>5</v>
      </c>
      <c r="CP853" s="524" t="s">
        <v>1938</v>
      </c>
      <c r="CQ853" s="525" t="s">
        <v>4965</v>
      </c>
      <c r="CR853" s="580" t="s">
        <v>1938</v>
      </c>
      <c r="CS853" s="527" t="s">
        <v>4965</v>
      </c>
      <c r="CT853" s="527" t="s">
        <v>4965</v>
      </c>
      <c r="CU853" s="527" t="s">
        <v>4965</v>
      </c>
    </row>
    <row r="854" spans="1:99" ht="12" customHeight="1" x14ac:dyDescent="0.2">
      <c r="A854" s="577" t="s">
        <v>1460</v>
      </c>
      <c r="B854" s="558" t="s">
        <v>332</v>
      </c>
      <c r="C854" s="558" t="s">
        <v>333</v>
      </c>
      <c r="D854" s="558" t="s">
        <v>4429</v>
      </c>
      <c r="E854" s="560" t="s">
        <v>334</v>
      </c>
      <c r="F854" s="558" t="s">
        <v>1432</v>
      </c>
      <c r="G854" s="558" t="s">
        <v>3046</v>
      </c>
      <c r="H854" s="558" t="s">
        <v>3299</v>
      </c>
      <c r="I854" s="558" t="s">
        <v>1432</v>
      </c>
      <c r="J854" s="558">
        <v>529369</v>
      </c>
      <c r="K854" s="558">
        <v>177317</v>
      </c>
      <c r="L854" s="512" t="s">
        <v>3066</v>
      </c>
      <c r="M854" s="562" t="s">
        <v>1432</v>
      </c>
      <c r="N854" s="562" t="s">
        <v>1432</v>
      </c>
      <c r="O854" s="558">
        <v>0</v>
      </c>
      <c r="P854" s="558">
        <v>136</v>
      </c>
      <c r="Q854" s="563">
        <v>136</v>
      </c>
      <c r="R854" s="558" t="s">
        <v>335</v>
      </c>
      <c r="S854" s="558" t="s">
        <v>266</v>
      </c>
      <c r="T854" s="562" t="s">
        <v>1870</v>
      </c>
      <c r="U854" s="561">
        <v>42046</v>
      </c>
      <c r="V854" s="561" t="s">
        <v>1938</v>
      </c>
      <c r="W854" s="558" t="s">
        <v>1439</v>
      </c>
      <c r="X854" s="562" t="s">
        <v>1432</v>
      </c>
      <c r="Y854" s="558" t="s">
        <v>1442</v>
      </c>
      <c r="Z854" s="558" t="s">
        <v>1443</v>
      </c>
      <c r="AA854" s="558" t="s">
        <v>1443</v>
      </c>
      <c r="AB854" s="558" t="s">
        <v>1444</v>
      </c>
      <c r="AC854" s="576"/>
      <c r="AD854" s="578" t="s">
        <v>1432</v>
      </c>
      <c r="AE854" s="578"/>
      <c r="AF854" s="579"/>
      <c r="AG854" s="517" t="s">
        <v>3063</v>
      </c>
      <c r="AH854" s="560" t="s">
        <v>1445</v>
      </c>
      <c r="AI854" s="560"/>
      <c r="AJ854" s="560">
        <v>0</v>
      </c>
      <c r="AK854" s="560">
        <v>0</v>
      </c>
      <c r="AL854" s="560">
        <v>17</v>
      </c>
      <c r="AM854" s="560">
        <v>27</v>
      </c>
      <c r="AN854" s="560">
        <v>82</v>
      </c>
      <c r="AO854" s="560">
        <v>10</v>
      </c>
      <c r="AP854" s="560">
        <v>0</v>
      </c>
      <c r="AQ854" s="560">
        <v>0</v>
      </c>
      <c r="AR854" s="560">
        <v>0</v>
      </c>
      <c r="AS854" s="560">
        <v>17</v>
      </c>
      <c r="AT854" s="560">
        <v>27</v>
      </c>
      <c r="AU854" s="560">
        <v>82</v>
      </c>
      <c r="AV854" s="560">
        <v>10</v>
      </c>
      <c r="AW854" s="560">
        <v>0</v>
      </c>
      <c r="AX854" s="560">
        <v>0</v>
      </c>
      <c r="AY854" s="560">
        <v>0</v>
      </c>
      <c r="AZ854" s="560">
        <v>0</v>
      </c>
      <c r="BA854" s="560">
        <v>0</v>
      </c>
      <c r="BB854" s="560">
        <v>0</v>
      </c>
      <c r="BC854" s="560">
        <v>0</v>
      </c>
      <c r="BD854" s="560">
        <v>0</v>
      </c>
      <c r="BE854" s="560">
        <v>0</v>
      </c>
      <c r="BF854" s="560">
        <v>0</v>
      </c>
      <c r="BG854" s="560">
        <v>0</v>
      </c>
      <c r="BH854" s="560">
        <v>0</v>
      </c>
      <c r="BI854" s="560">
        <v>0</v>
      </c>
      <c r="BJ854" s="560">
        <v>0</v>
      </c>
      <c r="BK854" s="560">
        <v>0</v>
      </c>
      <c r="BL854" s="560">
        <v>0</v>
      </c>
      <c r="BM854" s="560">
        <v>0</v>
      </c>
      <c r="BN854" s="550" t="s">
        <v>1944</v>
      </c>
      <c r="BO854" s="551">
        <v>0</v>
      </c>
      <c r="BP854" s="519">
        <v>0</v>
      </c>
      <c r="BQ854" s="528">
        <v>0</v>
      </c>
      <c r="BR854" s="519">
        <v>0</v>
      </c>
      <c r="BS854" s="519">
        <v>0</v>
      </c>
      <c r="BT854" s="519">
        <v>0</v>
      </c>
      <c r="BU854" s="529">
        <v>0</v>
      </c>
      <c r="BV854" s="519">
        <v>0</v>
      </c>
      <c r="BW854" s="519">
        <v>0</v>
      </c>
      <c r="BX854" s="519">
        <v>0</v>
      </c>
      <c r="BY854" s="552">
        <v>136</v>
      </c>
      <c r="BZ854" s="519">
        <v>0</v>
      </c>
      <c r="CA854" s="519">
        <v>0</v>
      </c>
      <c r="CB854" s="519">
        <v>0</v>
      </c>
      <c r="CC854" s="519">
        <v>0</v>
      </c>
      <c r="CD854" s="519">
        <v>0</v>
      </c>
      <c r="CE854" s="519">
        <v>0</v>
      </c>
      <c r="CF854" s="519">
        <v>0</v>
      </c>
      <c r="CG854" s="519">
        <v>0</v>
      </c>
      <c r="CH854" s="519">
        <v>0</v>
      </c>
      <c r="CI854" s="519">
        <v>0</v>
      </c>
      <c r="CJ854" s="519">
        <v>0</v>
      </c>
      <c r="CK854" s="623">
        <f t="shared" si="13"/>
        <v>136</v>
      </c>
      <c r="CL854" s="554">
        <v>136</v>
      </c>
      <c r="CM854" s="523">
        <v>0</v>
      </c>
      <c r="CN854" s="554">
        <v>136</v>
      </c>
      <c r="CO854" s="524">
        <v>5</v>
      </c>
      <c r="CP854" s="524" t="s">
        <v>1938</v>
      </c>
      <c r="CQ854" s="525" t="s">
        <v>4965</v>
      </c>
      <c r="CR854" s="580" t="s">
        <v>1938</v>
      </c>
      <c r="CS854" s="527" t="s">
        <v>4965</v>
      </c>
      <c r="CT854" s="527" t="s">
        <v>4965</v>
      </c>
      <c r="CU854" s="527" t="s">
        <v>4965</v>
      </c>
    </row>
    <row r="855" spans="1:99" ht="12" customHeight="1" x14ac:dyDescent="0.2">
      <c r="A855" s="577" t="s">
        <v>1460</v>
      </c>
      <c r="B855" s="558" t="s">
        <v>332</v>
      </c>
      <c r="C855" s="558" t="s">
        <v>333</v>
      </c>
      <c r="D855" s="558" t="s">
        <v>4430</v>
      </c>
      <c r="E855" s="560" t="s">
        <v>334</v>
      </c>
      <c r="F855" s="558" t="s">
        <v>1432</v>
      </c>
      <c r="G855" s="558" t="s">
        <v>3046</v>
      </c>
      <c r="H855" s="558" t="s">
        <v>3299</v>
      </c>
      <c r="I855" s="558" t="s">
        <v>1432</v>
      </c>
      <c r="J855" s="558">
        <v>529369</v>
      </c>
      <c r="K855" s="558">
        <v>177317</v>
      </c>
      <c r="L855" s="512" t="s">
        <v>3066</v>
      </c>
      <c r="M855" s="562" t="s">
        <v>1432</v>
      </c>
      <c r="N855" s="562" t="s">
        <v>1432</v>
      </c>
      <c r="O855" s="558">
        <v>0</v>
      </c>
      <c r="P855" s="558">
        <v>101</v>
      </c>
      <c r="Q855" s="563">
        <v>101</v>
      </c>
      <c r="R855" s="558" t="s">
        <v>335</v>
      </c>
      <c r="S855" s="558" t="s">
        <v>266</v>
      </c>
      <c r="T855" s="562" t="s">
        <v>1870</v>
      </c>
      <c r="U855" s="561">
        <v>42046</v>
      </c>
      <c r="V855" s="561" t="s">
        <v>1938</v>
      </c>
      <c r="W855" s="558" t="s">
        <v>1439</v>
      </c>
      <c r="X855" s="562" t="s">
        <v>1432</v>
      </c>
      <c r="Y855" s="558" t="s">
        <v>1442</v>
      </c>
      <c r="Z855" s="558" t="s">
        <v>1443</v>
      </c>
      <c r="AA855" s="558" t="s">
        <v>1443</v>
      </c>
      <c r="AB855" s="558" t="s">
        <v>1444</v>
      </c>
      <c r="AC855" s="576"/>
      <c r="AD855" s="578" t="s">
        <v>1432</v>
      </c>
      <c r="AE855" s="578"/>
      <c r="AF855" s="579"/>
      <c r="AG855" s="517" t="s">
        <v>628</v>
      </c>
      <c r="AH855" s="560" t="s">
        <v>3904</v>
      </c>
      <c r="AI855" s="560"/>
      <c r="AJ855" s="560">
        <v>0</v>
      </c>
      <c r="AK855" s="560">
        <v>0</v>
      </c>
      <c r="AL855" s="560">
        <v>0</v>
      </c>
      <c r="AM855" s="560">
        <v>45</v>
      </c>
      <c r="AN855" s="560">
        <v>46</v>
      </c>
      <c r="AO855" s="560">
        <v>10</v>
      </c>
      <c r="AP855" s="560">
        <v>0</v>
      </c>
      <c r="AQ855" s="560">
        <v>0</v>
      </c>
      <c r="AR855" s="560">
        <v>0</v>
      </c>
      <c r="AS855" s="560">
        <v>0</v>
      </c>
      <c r="AT855" s="560">
        <v>45</v>
      </c>
      <c r="AU855" s="560">
        <v>46</v>
      </c>
      <c r="AV855" s="560">
        <v>10</v>
      </c>
      <c r="AW855" s="560">
        <v>0</v>
      </c>
      <c r="AX855" s="560">
        <v>0</v>
      </c>
      <c r="AY855" s="560">
        <v>0</v>
      </c>
      <c r="AZ855" s="560">
        <v>0</v>
      </c>
      <c r="BA855" s="560">
        <v>0</v>
      </c>
      <c r="BB855" s="560">
        <v>0</v>
      </c>
      <c r="BC855" s="560">
        <v>0</v>
      </c>
      <c r="BD855" s="560">
        <v>0</v>
      </c>
      <c r="BE855" s="560">
        <v>0</v>
      </c>
      <c r="BF855" s="560">
        <v>0</v>
      </c>
      <c r="BG855" s="560">
        <v>0</v>
      </c>
      <c r="BH855" s="560">
        <v>0</v>
      </c>
      <c r="BI855" s="560">
        <v>0</v>
      </c>
      <c r="BJ855" s="560">
        <v>0</v>
      </c>
      <c r="BK855" s="560">
        <v>0</v>
      </c>
      <c r="BL855" s="560">
        <v>0</v>
      </c>
      <c r="BM855" s="560">
        <v>0</v>
      </c>
      <c r="BN855" s="550" t="s">
        <v>1944</v>
      </c>
      <c r="BO855" s="551">
        <v>0</v>
      </c>
      <c r="BP855" s="519">
        <v>0</v>
      </c>
      <c r="BQ855" s="528">
        <v>0</v>
      </c>
      <c r="BR855" s="519">
        <v>0</v>
      </c>
      <c r="BS855" s="519">
        <v>0</v>
      </c>
      <c r="BT855" s="519">
        <v>0</v>
      </c>
      <c r="BU855" s="529">
        <v>0</v>
      </c>
      <c r="BV855" s="519">
        <v>0</v>
      </c>
      <c r="BW855" s="519">
        <v>0</v>
      </c>
      <c r="BX855" s="519">
        <v>0</v>
      </c>
      <c r="BY855" s="519">
        <v>0</v>
      </c>
      <c r="BZ855" s="552">
        <v>101</v>
      </c>
      <c r="CA855" s="519">
        <v>0</v>
      </c>
      <c r="CB855" s="519">
        <v>0</v>
      </c>
      <c r="CC855" s="519">
        <v>0</v>
      </c>
      <c r="CD855" s="519">
        <v>0</v>
      </c>
      <c r="CE855" s="519">
        <v>0</v>
      </c>
      <c r="CF855" s="519">
        <v>0</v>
      </c>
      <c r="CG855" s="519">
        <v>0</v>
      </c>
      <c r="CH855" s="519">
        <v>0</v>
      </c>
      <c r="CI855" s="519">
        <v>0</v>
      </c>
      <c r="CJ855" s="519">
        <v>0</v>
      </c>
      <c r="CK855" s="623">
        <f t="shared" si="13"/>
        <v>101</v>
      </c>
      <c r="CL855" s="554">
        <v>101</v>
      </c>
      <c r="CM855" s="523">
        <v>0</v>
      </c>
      <c r="CN855" s="554">
        <v>101</v>
      </c>
      <c r="CO855" s="524">
        <v>5</v>
      </c>
      <c r="CP855" s="524" t="s">
        <v>1938</v>
      </c>
      <c r="CQ855" s="525" t="s">
        <v>4965</v>
      </c>
      <c r="CR855" s="580" t="s">
        <v>1938</v>
      </c>
      <c r="CS855" s="527" t="s">
        <v>4965</v>
      </c>
      <c r="CT855" s="527" t="s">
        <v>4965</v>
      </c>
      <c r="CU855" s="527" t="s">
        <v>4965</v>
      </c>
    </row>
    <row r="856" spans="1:99" ht="12" customHeight="1" x14ac:dyDescent="0.2">
      <c r="A856" s="577" t="s">
        <v>1460</v>
      </c>
      <c r="B856" s="558" t="s">
        <v>332</v>
      </c>
      <c r="C856" s="558" t="s">
        <v>333</v>
      </c>
      <c r="D856" s="558" t="s">
        <v>4431</v>
      </c>
      <c r="E856" s="560" t="s">
        <v>334</v>
      </c>
      <c r="F856" s="558" t="s">
        <v>1432</v>
      </c>
      <c r="G856" s="558" t="s">
        <v>3046</v>
      </c>
      <c r="H856" s="558" t="s">
        <v>3299</v>
      </c>
      <c r="I856" s="558" t="s">
        <v>1432</v>
      </c>
      <c r="J856" s="558">
        <v>529369</v>
      </c>
      <c r="K856" s="558">
        <v>177317</v>
      </c>
      <c r="L856" s="512" t="s">
        <v>3066</v>
      </c>
      <c r="M856" s="562" t="s">
        <v>1432</v>
      </c>
      <c r="N856" s="562" t="s">
        <v>1432</v>
      </c>
      <c r="O856" s="558">
        <v>0</v>
      </c>
      <c r="P856" s="558">
        <v>151</v>
      </c>
      <c r="Q856" s="563">
        <v>151</v>
      </c>
      <c r="R856" s="558" t="s">
        <v>335</v>
      </c>
      <c r="S856" s="558" t="s">
        <v>266</v>
      </c>
      <c r="T856" s="562" t="s">
        <v>1870</v>
      </c>
      <c r="U856" s="561">
        <v>42046</v>
      </c>
      <c r="V856" s="561" t="s">
        <v>1938</v>
      </c>
      <c r="W856" s="558" t="s">
        <v>1439</v>
      </c>
      <c r="X856" s="562" t="s">
        <v>1432</v>
      </c>
      <c r="Y856" s="558" t="s">
        <v>1442</v>
      </c>
      <c r="Z856" s="558" t="s">
        <v>1443</v>
      </c>
      <c r="AA856" s="558" t="s">
        <v>1443</v>
      </c>
      <c r="AB856" s="558" t="s">
        <v>1444</v>
      </c>
      <c r="AC856" s="576"/>
      <c r="AD856" s="578" t="s">
        <v>1432</v>
      </c>
      <c r="AE856" s="578"/>
      <c r="AF856" s="579"/>
      <c r="AG856" s="517" t="s">
        <v>3063</v>
      </c>
      <c r="AH856" s="560" t="s">
        <v>1445</v>
      </c>
      <c r="AI856" s="560"/>
      <c r="AJ856" s="560">
        <v>0</v>
      </c>
      <c r="AK856" s="560">
        <v>0</v>
      </c>
      <c r="AL856" s="560">
        <v>19</v>
      </c>
      <c r="AM856" s="560">
        <v>30</v>
      </c>
      <c r="AN856" s="560">
        <v>91</v>
      </c>
      <c r="AO856" s="560">
        <v>11</v>
      </c>
      <c r="AP856" s="560">
        <v>0</v>
      </c>
      <c r="AQ856" s="560">
        <v>0</v>
      </c>
      <c r="AR856" s="560">
        <v>0</v>
      </c>
      <c r="AS856" s="560">
        <v>19</v>
      </c>
      <c r="AT856" s="560">
        <v>30</v>
      </c>
      <c r="AU856" s="560">
        <v>91</v>
      </c>
      <c r="AV856" s="560">
        <v>11</v>
      </c>
      <c r="AW856" s="560">
        <v>0</v>
      </c>
      <c r="AX856" s="560">
        <v>0</v>
      </c>
      <c r="AY856" s="560">
        <v>0</v>
      </c>
      <c r="AZ856" s="560">
        <v>0</v>
      </c>
      <c r="BA856" s="560">
        <v>0</v>
      </c>
      <c r="BB856" s="560">
        <v>0</v>
      </c>
      <c r="BC856" s="560">
        <v>0</v>
      </c>
      <c r="BD856" s="560">
        <v>0</v>
      </c>
      <c r="BE856" s="560">
        <v>0</v>
      </c>
      <c r="BF856" s="560">
        <v>0</v>
      </c>
      <c r="BG856" s="560">
        <v>0</v>
      </c>
      <c r="BH856" s="560">
        <v>0</v>
      </c>
      <c r="BI856" s="560">
        <v>0</v>
      </c>
      <c r="BJ856" s="560">
        <v>0</v>
      </c>
      <c r="BK856" s="560">
        <v>0</v>
      </c>
      <c r="BL856" s="560">
        <v>0</v>
      </c>
      <c r="BM856" s="560">
        <v>0</v>
      </c>
      <c r="BN856" s="550" t="s">
        <v>1944</v>
      </c>
      <c r="BO856" s="551">
        <v>0</v>
      </c>
      <c r="BP856" s="519">
        <v>0</v>
      </c>
      <c r="BQ856" s="528">
        <v>0</v>
      </c>
      <c r="BR856" s="519">
        <v>0</v>
      </c>
      <c r="BS856" s="519">
        <v>0</v>
      </c>
      <c r="BT856" s="519">
        <v>0</v>
      </c>
      <c r="BU856" s="529">
        <v>0</v>
      </c>
      <c r="BV856" s="519">
        <v>0</v>
      </c>
      <c r="BW856" s="519">
        <v>0</v>
      </c>
      <c r="BX856" s="519">
        <v>0</v>
      </c>
      <c r="BY856" s="519">
        <v>0</v>
      </c>
      <c r="BZ856" s="552">
        <v>151</v>
      </c>
      <c r="CA856" s="519">
        <v>0</v>
      </c>
      <c r="CB856" s="519">
        <v>0</v>
      </c>
      <c r="CC856" s="519">
        <v>0</v>
      </c>
      <c r="CD856" s="519">
        <v>0</v>
      </c>
      <c r="CE856" s="519">
        <v>0</v>
      </c>
      <c r="CF856" s="519">
        <v>0</v>
      </c>
      <c r="CG856" s="519">
        <v>0</v>
      </c>
      <c r="CH856" s="519">
        <v>0</v>
      </c>
      <c r="CI856" s="519">
        <v>0</v>
      </c>
      <c r="CJ856" s="519">
        <v>0</v>
      </c>
      <c r="CK856" s="623">
        <f t="shared" si="13"/>
        <v>151</v>
      </c>
      <c r="CL856" s="554">
        <v>151</v>
      </c>
      <c r="CM856" s="523">
        <v>0</v>
      </c>
      <c r="CN856" s="554">
        <v>151</v>
      </c>
      <c r="CO856" s="524">
        <v>5</v>
      </c>
      <c r="CP856" s="524" t="s">
        <v>1938</v>
      </c>
      <c r="CQ856" s="525" t="s">
        <v>4965</v>
      </c>
      <c r="CR856" s="580" t="s">
        <v>1938</v>
      </c>
      <c r="CS856" s="527" t="s">
        <v>4965</v>
      </c>
      <c r="CT856" s="527" t="s">
        <v>4965</v>
      </c>
      <c r="CU856" s="527" t="s">
        <v>4965</v>
      </c>
    </row>
    <row r="857" spans="1:99" ht="12" customHeight="1" x14ac:dyDescent="0.2">
      <c r="A857" s="577" t="s">
        <v>1460</v>
      </c>
      <c r="B857" s="558" t="s">
        <v>332</v>
      </c>
      <c r="C857" s="558" t="s">
        <v>333</v>
      </c>
      <c r="D857" s="558" t="s">
        <v>4432</v>
      </c>
      <c r="E857" s="560" t="s">
        <v>334</v>
      </c>
      <c r="F857" s="558" t="s">
        <v>1432</v>
      </c>
      <c r="G857" s="558" t="s">
        <v>3046</v>
      </c>
      <c r="H857" s="558" t="s">
        <v>3299</v>
      </c>
      <c r="I857" s="558" t="s">
        <v>1432</v>
      </c>
      <c r="J857" s="558">
        <v>529369</v>
      </c>
      <c r="K857" s="558">
        <v>177317</v>
      </c>
      <c r="L857" s="512" t="s">
        <v>3066</v>
      </c>
      <c r="M857" s="562" t="s">
        <v>1432</v>
      </c>
      <c r="N857" s="562" t="s">
        <v>1432</v>
      </c>
      <c r="O857" s="558">
        <v>0</v>
      </c>
      <c r="P857" s="558">
        <v>17</v>
      </c>
      <c r="Q857" s="563">
        <v>17</v>
      </c>
      <c r="R857" s="558" t="s">
        <v>335</v>
      </c>
      <c r="S857" s="558" t="s">
        <v>266</v>
      </c>
      <c r="T857" s="562" t="s">
        <v>1870</v>
      </c>
      <c r="U857" s="561">
        <v>42046</v>
      </c>
      <c r="V857" s="561" t="s">
        <v>1938</v>
      </c>
      <c r="W857" s="558" t="s">
        <v>1439</v>
      </c>
      <c r="X857" s="562" t="s">
        <v>1432</v>
      </c>
      <c r="Y857" s="558" t="s">
        <v>1442</v>
      </c>
      <c r="Z857" s="558" t="s">
        <v>1443</v>
      </c>
      <c r="AA857" s="558" t="s">
        <v>1443</v>
      </c>
      <c r="AB857" s="558" t="s">
        <v>1444</v>
      </c>
      <c r="AC857" s="576"/>
      <c r="AD857" s="578" t="s">
        <v>1432</v>
      </c>
      <c r="AE857" s="578"/>
      <c r="AF857" s="579"/>
      <c r="AG857" s="517" t="s">
        <v>3063</v>
      </c>
      <c r="AH857" s="560" t="s">
        <v>1445</v>
      </c>
      <c r="AI857" s="560"/>
      <c r="AJ857" s="560">
        <v>0</v>
      </c>
      <c r="AK857" s="560">
        <v>0</v>
      </c>
      <c r="AL857" s="560">
        <v>2</v>
      </c>
      <c r="AM857" s="560">
        <v>3</v>
      </c>
      <c r="AN857" s="560">
        <v>10</v>
      </c>
      <c r="AO857" s="560">
        <v>2</v>
      </c>
      <c r="AP857" s="560">
        <v>0</v>
      </c>
      <c r="AQ857" s="560">
        <v>0</v>
      </c>
      <c r="AR857" s="560">
        <v>0</v>
      </c>
      <c r="AS857" s="560">
        <v>2</v>
      </c>
      <c r="AT857" s="560">
        <v>3</v>
      </c>
      <c r="AU857" s="560">
        <v>10</v>
      </c>
      <c r="AV857" s="560">
        <v>2</v>
      </c>
      <c r="AW857" s="560">
        <v>0</v>
      </c>
      <c r="AX857" s="560">
        <v>0</v>
      </c>
      <c r="AY857" s="560">
        <v>0</v>
      </c>
      <c r="AZ857" s="560">
        <v>0</v>
      </c>
      <c r="BA857" s="560">
        <v>0</v>
      </c>
      <c r="BB857" s="560">
        <v>0</v>
      </c>
      <c r="BC857" s="560">
        <v>0</v>
      </c>
      <c r="BD857" s="560">
        <v>0</v>
      </c>
      <c r="BE857" s="560">
        <v>0</v>
      </c>
      <c r="BF857" s="560">
        <v>0</v>
      </c>
      <c r="BG857" s="560">
        <v>0</v>
      </c>
      <c r="BH857" s="560">
        <v>0</v>
      </c>
      <c r="BI857" s="560">
        <v>0</v>
      </c>
      <c r="BJ857" s="560">
        <v>0</v>
      </c>
      <c r="BK857" s="560">
        <v>0</v>
      </c>
      <c r="BL857" s="560">
        <v>0</v>
      </c>
      <c r="BM857" s="560">
        <v>0</v>
      </c>
      <c r="BN857" s="550" t="s">
        <v>1944</v>
      </c>
      <c r="BO857" s="551">
        <v>0</v>
      </c>
      <c r="BP857" s="519">
        <v>0</v>
      </c>
      <c r="BQ857" s="528">
        <v>0</v>
      </c>
      <c r="BR857" s="519">
        <v>0</v>
      </c>
      <c r="BS857" s="519">
        <v>0</v>
      </c>
      <c r="BT857" s="519">
        <v>0</v>
      </c>
      <c r="BU857" s="529">
        <v>0</v>
      </c>
      <c r="BV857" s="519">
        <v>0</v>
      </c>
      <c r="BW857" s="519">
        <v>0</v>
      </c>
      <c r="BX857" s="519">
        <v>0</v>
      </c>
      <c r="BY857" s="519">
        <v>0</v>
      </c>
      <c r="BZ857" s="519">
        <v>0</v>
      </c>
      <c r="CA857" s="552">
        <v>17</v>
      </c>
      <c r="CB857" s="519">
        <v>0</v>
      </c>
      <c r="CC857" s="519">
        <v>0</v>
      </c>
      <c r="CD857" s="519">
        <v>0</v>
      </c>
      <c r="CE857" s="519">
        <v>0</v>
      </c>
      <c r="CF857" s="519">
        <v>0</v>
      </c>
      <c r="CG857" s="519">
        <v>0</v>
      </c>
      <c r="CH857" s="519">
        <v>0</v>
      </c>
      <c r="CI857" s="519">
        <v>0</v>
      </c>
      <c r="CJ857" s="519">
        <v>0</v>
      </c>
      <c r="CK857" s="623">
        <f t="shared" si="13"/>
        <v>17</v>
      </c>
      <c r="CL857" s="554">
        <v>17</v>
      </c>
      <c r="CM857" s="523">
        <v>0</v>
      </c>
      <c r="CN857" s="523">
        <v>0</v>
      </c>
      <c r="CO857" s="524">
        <v>5</v>
      </c>
      <c r="CP857" s="524" t="s">
        <v>1938</v>
      </c>
      <c r="CQ857" s="525" t="s">
        <v>4965</v>
      </c>
      <c r="CR857" s="580" t="s">
        <v>1938</v>
      </c>
      <c r="CS857" s="527" t="s">
        <v>4965</v>
      </c>
      <c r="CT857" s="527" t="s">
        <v>4965</v>
      </c>
      <c r="CU857" s="527" t="s">
        <v>4965</v>
      </c>
    </row>
    <row r="858" spans="1:99" ht="12" customHeight="1" x14ac:dyDescent="0.2">
      <c r="A858" s="577" t="s">
        <v>1460</v>
      </c>
      <c r="B858" s="558" t="s">
        <v>332</v>
      </c>
      <c r="C858" s="558" t="s">
        <v>333</v>
      </c>
      <c r="D858" s="558" t="s">
        <v>4433</v>
      </c>
      <c r="E858" s="560" t="s">
        <v>334</v>
      </c>
      <c r="F858" s="558" t="s">
        <v>1432</v>
      </c>
      <c r="G858" s="558" t="s">
        <v>3046</v>
      </c>
      <c r="H858" s="558" t="s">
        <v>3299</v>
      </c>
      <c r="I858" s="558" t="s">
        <v>1432</v>
      </c>
      <c r="J858" s="558">
        <v>529369</v>
      </c>
      <c r="K858" s="558">
        <v>177317</v>
      </c>
      <c r="L858" s="512" t="s">
        <v>3066</v>
      </c>
      <c r="M858" s="562" t="s">
        <v>1432</v>
      </c>
      <c r="N858" s="562" t="s">
        <v>1432</v>
      </c>
      <c r="O858" s="558">
        <v>0</v>
      </c>
      <c r="P858" s="558">
        <v>11</v>
      </c>
      <c r="Q858" s="563">
        <v>11</v>
      </c>
      <c r="R858" s="558" t="s">
        <v>335</v>
      </c>
      <c r="S858" s="558" t="s">
        <v>266</v>
      </c>
      <c r="T858" s="562" t="s">
        <v>1870</v>
      </c>
      <c r="U858" s="561">
        <v>42046</v>
      </c>
      <c r="V858" s="561" t="s">
        <v>1938</v>
      </c>
      <c r="W858" s="558" t="s">
        <v>1439</v>
      </c>
      <c r="X858" s="562" t="s">
        <v>1432</v>
      </c>
      <c r="Y858" s="558" t="s">
        <v>1442</v>
      </c>
      <c r="Z858" s="558" t="s">
        <v>1443</v>
      </c>
      <c r="AA858" s="558" t="s">
        <v>1443</v>
      </c>
      <c r="AB858" s="558" t="s">
        <v>1444</v>
      </c>
      <c r="AC858" s="576"/>
      <c r="AD858" s="578" t="s">
        <v>1432</v>
      </c>
      <c r="AE858" s="578"/>
      <c r="AF858" s="579"/>
      <c r="AG858" s="517" t="s">
        <v>1931</v>
      </c>
      <c r="AH858" s="560" t="s">
        <v>3905</v>
      </c>
      <c r="AI858" s="560"/>
      <c r="AJ858" s="560">
        <v>0</v>
      </c>
      <c r="AK858" s="560">
        <v>0</v>
      </c>
      <c r="AL858" s="560">
        <v>0</v>
      </c>
      <c r="AM858" s="560">
        <v>2</v>
      </c>
      <c r="AN858" s="560">
        <v>5</v>
      </c>
      <c r="AO858" s="560">
        <v>3</v>
      </c>
      <c r="AP858" s="560">
        <v>1</v>
      </c>
      <c r="AQ858" s="560">
        <v>0</v>
      </c>
      <c r="AR858" s="560">
        <v>0</v>
      </c>
      <c r="AS858" s="560">
        <v>0</v>
      </c>
      <c r="AT858" s="560">
        <v>2</v>
      </c>
      <c r="AU858" s="560">
        <v>5</v>
      </c>
      <c r="AV858" s="560">
        <v>3</v>
      </c>
      <c r="AW858" s="560">
        <v>0</v>
      </c>
      <c r="AX858" s="560">
        <v>0</v>
      </c>
      <c r="AY858" s="560">
        <v>0</v>
      </c>
      <c r="AZ858" s="560">
        <v>0</v>
      </c>
      <c r="BA858" s="560">
        <v>0</v>
      </c>
      <c r="BB858" s="560">
        <v>0</v>
      </c>
      <c r="BC858" s="560">
        <v>0</v>
      </c>
      <c r="BD858" s="560">
        <v>1</v>
      </c>
      <c r="BE858" s="560">
        <v>0</v>
      </c>
      <c r="BF858" s="560">
        <v>0</v>
      </c>
      <c r="BG858" s="560">
        <v>0</v>
      </c>
      <c r="BH858" s="560">
        <v>0</v>
      </c>
      <c r="BI858" s="560">
        <v>0</v>
      </c>
      <c r="BJ858" s="560">
        <v>0</v>
      </c>
      <c r="BK858" s="560">
        <v>0</v>
      </c>
      <c r="BL858" s="560">
        <v>0</v>
      </c>
      <c r="BM858" s="560">
        <v>0</v>
      </c>
      <c r="BN858" s="550" t="s">
        <v>1944</v>
      </c>
      <c r="BO858" s="551">
        <v>0</v>
      </c>
      <c r="BP858" s="519">
        <v>0</v>
      </c>
      <c r="BQ858" s="528">
        <v>0</v>
      </c>
      <c r="BR858" s="519">
        <v>0</v>
      </c>
      <c r="BS858" s="519">
        <v>0</v>
      </c>
      <c r="BT858" s="519">
        <v>0</v>
      </c>
      <c r="BU858" s="529">
        <v>0</v>
      </c>
      <c r="BV858" s="519">
        <v>0</v>
      </c>
      <c r="BW858" s="519">
        <v>0</v>
      </c>
      <c r="BX858" s="519">
        <v>0</v>
      </c>
      <c r="BY858" s="519">
        <v>0</v>
      </c>
      <c r="BZ858" s="519">
        <v>0</v>
      </c>
      <c r="CA858" s="552">
        <v>11</v>
      </c>
      <c r="CB858" s="519">
        <v>0</v>
      </c>
      <c r="CC858" s="519">
        <v>0</v>
      </c>
      <c r="CD858" s="519">
        <v>0</v>
      </c>
      <c r="CE858" s="519">
        <v>0</v>
      </c>
      <c r="CF858" s="519">
        <v>0</v>
      </c>
      <c r="CG858" s="519">
        <v>0</v>
      </c>
      <c r="CH858" s="519">
        <v>0</v>
      </c>
      <c r="CI858" s="519">
        <v>0</v>
      </c>
      <c r="CJ858" s="519">
        <v>0</v>
      </c>
      <c r="CK858" s="623">
        <f t="shared" si="13"/>
        <v>11</v>
      </c>
      <c r="CL858" s="554">
        <v>11</v>
      </c>
      <c r="CM858" s="523">
        <v>0</v>
      </c>
      <c r="CN858" s="523">
        <v>0</v>
      </c>
      <c r="CO858" s="524">
        <v>5</v>
      </c>
      <c r="CP858" s="524" t="s">
        <v>1938</v>
      </c>
      <c r="CQ858" s="525" t="s">
        <v>4965</v>
      </c>
      <c r="CR858" s="580" t="s">
        <v>1938</v>
      </c>
      <c r="CS858" s="527" t="s">
        <v>4965</v>
      </c>
      <c r="CT858" s="527" t="s">
        <v>4965</v>
      </c>
      <c r="CU858" s="527" t="s">
        <v>4965</v>
      </c>
    </row>
    <row r="859" spans="1:99" ht="12" customHeight="1" x14ac:dyDescent="0.2">
      <c r="A859" s="577" t="s">
        <v>1460</v>
      </c>
      <c r="B859" s="558" t="s">
        <v>332</v>
      </c>
      <c r="C859" s="558" t="s">
        <v>333</v>
      </c>
      <c r="D859" s="558" t="s">
        <v>4434</v>
      </c>
      <c r="E859" s="560" t="s">
        <v>334</v>
      </c>
      <c r="F859" s="558" t="s">
        <v>1432</v>
      </c>
      <c r="G859" s="558" t="s">
        <v>3046</v>
      </c>
      <c r="H859" s="558" t="s">
        <v>3299</v>
      </c>
      <c r="I859" s="558" t="s">
        <v>1432</v>
      </c>
      <c r="J859" s="558">
        <v>529369</v>
      </c>
      <c r="K859" s="558">
        <v>177317</v>
      </c>
      <c r="L859" s="512" t="s">
        <v>3066</v>
      </c>
      <c r="M859" s="562" t="s">
        <v>1432</v>
      </c>
      <c r="N859" s="562" t="s">
        <v>1432</v>
      </c>
      <c r="O859" s="558">
        <v>0</v>
      </c>
      <c r="P859" s="558">
        <v>72</v>
      </c>
      <c r="Q859" s="563">
        <v>72</v>
      </c>
      <c r="R859" s="558" t="s">
        <v>335</v>
      </c>
      <c r="S859" s="558" t="s">
        <v>266</v>
      </c>
      <c r="T859" s="562" t="s">
        <v>1870</v>
      </c>
      <c r="U859" s="561">
        <v>42046</v>
      </c>
      <c r="V859" s="561" t="s">
        <v>1938</v>
      </c>
      <c r="W859" s="558" t="s">
        <v>1439</v>
      </c>
      <c r="X859" s="562" t="s">
        <v>1432</v>
      </c>
      <c r="Y859" s="558" t="s">
        <v>1442</v>
      </c>
      <c r="Z859" s="558" t="s">
        <v>1443</v>
      </c>
      <c r="AA859" s="558" t="s">
        <v>1443</v>
      </c>
      <c r="AB859" s="558" t="s">
        <v>1444</v>
      </c>
      <c r="AC859" s="576"/>
      <c r="AD859" s="578" t="s">
        <v>1432</v>
      </c>
      <c r="AE859" s="578"/>
      <c r="AF859" s="579"/>
      <c r="AG859" s="517" t="s">
        <v>1931</v>
      </c>
      <c r="AH859" s="560" t="s">
        <v>3905</v>
      </c>
      <c r="AI859" s="560"/>
      <c r="AJ859" s="560">
        <v>0</v>
      </c>
      <c r="AK859" s="560">
        <v>0</v>
      </c>
      <c r="AL859" s="560">
        <v>0</v>
      </c>
      <c r="AM859" s="560">
        <v>11</v>
      </c>
      <c r="AN859" s="560">
        <v>32</v>
      </c>
      <c r="AO859" s="560">
        <v>22</v>
      </c>
      <c r="AP859" s="560">
        <v>7</v>
      </c>
      <c r="AQ859" s="560">
        <v>0</v>
      </c>
      <c r="AR859" s="560">
        <v>0</v>
      </c>
      <c r="AS859" s="560">
        <v>0</v>
      </c>
      <c r="AT859" s="560">
        <v>11</v>
      </c>
      <c r="AU859" s="560">
        <v>32</v>
      </c>
      <c r="AV859" s="560">
        <v>22</v>
      </c>
      <c r="AW859" s="560">
        <v>7</v>
      </c>
      <c r="AX859" s="560">
        <v>0</v>
      </c>
      <c r="AY859" s="560">
        <v>0</v>
      </c>
      <c r="AZ859" s="560">
        <v>0</v>
      </c>
      <c r="BA859" s="560">
        <v>0</v>
      </c>
      <c r="BB859" s="560">
        <v>0</v>
      </c>
      <c r="BC859" s="560">
        <v>0</v>
      </c>
      <c r="BD859" s="560">
        <v>0</v>
      </c>
      <c r="BE859" s="560">
        <v>0</v>
      </c>
      <c r="BF859" s="560">
        <v>0</v>
      </c>
      <c r="BG859" s="560">
        <v>0</v>
      </c>
      <c r="BH859" s="560">
        <v>0</v>
      </c>
      <c r="BI859" s="560">
        <v>0</v>
      </c>
      <c r="BJ859" s="560">
        <v>0</v>
      </c>
      <c r="BK859" s="560">
        <v>0</v>
      </c>
      <c r="BL859" s="560">
        <v>0</v>
      </c>
      <c r="BM859" s="560">
        <v>0</v>
      </c>
      <c r="BN859" s="550" t="s">
        <v>1944</v>
      </c>
      <c r="BO859" s="551">
        <v>0</v>
      </c>
      <c r="BP859" s="519">
        <v>0</v>
      </c>
      <c r="BQ859" s="528">
        <v>0</v>
      </c>
      <c r="BR859" s="519">
        <v>0</v>
      </c>
      <c r="BS859" s="519">
        <v>0</v>
      </c>
      <c r="BT859" s="519">
        <v>0</v>
      </c>
      <c r="BU859" s="529">
        <v>0</v>
      </c>
      <c r="BV859" s="519">
        <v>0</v>
      </c>
      <c r="BW859" s="519">
        <v>0</v>
      </c>
      <c r="BX859" s="519">
        <v>0</v>
      </c>
      <c r="BY859" s="519">
        <v>0</v>
      </c>
      <c r="BZ859" s="552">
        <v>72</v>
      </c>
      <c r="CA859" s="519">
        <v>0</v>
      </c>
      <c r="CB859" s="519">
        <v>0</v>
      </c>
      <c r="CC859" s="519">
        <v>0</v>
      </c>
      <c r="CD859" s="519">
        <v>0</v>
      </c>
      <c r="CE859" s="519">
        <v>0</v>
      </c>
      <c r="CF859" s="519">
        <v>0</v>
      </c>
      <c r="CG859" s="519">
        <v>0</v>
      </c>
      <c r="CH859" s="519">
        <v>0</v>
      </c>
      <c r="CI859" s="519">
        <v>0</v>
      </c>
      <c r="CJ859" s="519">
        <v>0</v>
      </c>
      <c r="CK859" s="623">
        <f t="shared" si="13"/>
        <v>72</v>
      </c>
      <c r="CL859" s="554">
        <v>72</v>
      </c>
      <c r="CM859" s="523">
        <v>0</v>
      </c>
      <c r="CN859" s="554">
        <v>72</v>
      </c>
      <c r="CO859" s="524">
        <v>5</v>
      </c>
      <c r="CP859" s="524" t="s">
        <v>1938</v>
      </c>
      <c r="CQ859" s="525" t="s">
        <v>4965</v>
      </c>
      <c r="CR859" s="580" t="s">
        <v>1938</v>
      </c>
      <c r="CS859" s="527" t="s">
        <v>4965</v>
      </c>
      <c r="CT859" s="527" t="s">
        <v>4965</v>
      </c>
      <c r="CU859" s="527" t="s">
        <v>4965</v>
      </c>
    </row>
    <row r="860" spans="1:99" ht="12" customHeight="1" x14ac:dyDescent="0.2">
      <c r="A860" s="577" t="s">
        <v>1460</v>
      </c>
      <c r="B860" s="558" t="s">
        <v>332</v>
      </c>
      <c r="C860" s="558" t="s">
        <v>333</v>
      </c>
      <c r="D860" s="558" t="s">
        <v>4434</v>
      </c>
      <c r="E860" s="560" t="s">
        <v>334</v>
      </c>
      <c r="F860" s="558" t="s">
        <v>1432</v>
      </c>
      <c r="G860" s="558" t="s">
        <v>3046</v>
      </c>
      <c r="H860" s="558" t="s">
        <v>3299</v>
      </c>
      <c r="I860" s="558" t="s">
        <v>1432</v>
      </c>
      <c r="J860" s="558">
        <v>529369</v>
      </c>
      <c r="K860" s="558">
        <v>177317</v>
      </c>
      <c r="L860" s="512" t="s">
        <v>3066</v>
      </c>
      <c r="M860" s="562" t="s">
        <v>1432</v>
      </c>
      <c r="N860" s="562" t="s">
        <v>1432</v>
      </c>
      <c r="O860" s="558">
        <v>0</v>
      </c>
      <c r="P860" s="558">
        <v>27</v>
      </c>
      <c r="Q860" s="563">
        <v>27</v>
      </c>
      <c r="R860" s="558" t="s">
        <v>335</v>
      </c>
      <c r="S860" s="558" t="s">
        <v>266</v>
      </c>
      <c r="T860" s="562" t="s">
        <v>1870</v>
      </c>
      <c r="U860" s="561">
        <v>42046</v>
      </c>
      <c r="V860" s="561" t="s">
        <v>1938</v>
      </c>
      <c r="W860" s="558" t="s">
        <v>1439</v>
      </c>
      <c r="X860" s="562" t="s">
        <v>1432</v>
      </c>
      <c r="Y860" s="558" t="s">
        <v>1442</v>
      </c>
      <c r="Z860" s="558" t="s">
        <v>1443</v>
      </c>
      <c r="AA860" s="558" t="s">
        <v>1443</v>
      </c>
      <c r="AB860" s="558" t="s">
        <v>1444</v>
      </c>
      <c r="AC860" s="576"/>
      <c r="AD860" s="578" t="s">
        <v>1432</v>
      </c>
      <c r="AE860" s="578"/>
      <c r="AF860" s="579"/>
      <c r="AG860" s="517" t="s">
        <v>1931</v>
      </c>
      <c r="AH860" s="560" t="s">
        <v>3905</v>
      </c>
      <c r="AI860" s="560"/>
      <c r="AJ860" s="560">
        <v>0</v>
      </c>
      <c r="AK860" s="560">
        <v>0</v>
      </c>
      <c r="AL860" s="560">
        <v>0</v>
      </c>
      <c r="AM860" s="560">
        <v>4</v>
      </c>
      <c r="AN860" s="560">
        <v>12</v>
      </c>
      <c r="AO860" s="560">
        <v>8</v>
      </c>
      <c r="AP860" s="560">
        <v>3</v>
      </c>
      <c r="AQ860" s="560">
        <v>0</v>
      </c>
      <c r="AR860" s="560">
        <v>0</v>
      </c>
      <c r="AS860" s="560">
        <v>0</v>
      </c>
      <c r="AT860" s="560">
        <v>4</v>
      </c>
      <c r="AU860" s="560">
        <v>12</v>
      </c>
      <c r="AV860" s="560">
        <v>8</v>
      </c>
      <c r="AW860" s="560">
        <v>3</v>
      </c>
      <c r="AX860" s="560">
        <v>0</v>
      </c>
      <c r="AY860" s="560">
        <v>0</v>
      </c>
      <c r="AZ860" s="560">
        <v>0</v>
      </c>
      <c r="BA860" s="560">
        <v>0</v>
      </c>
      <c r="BB860" s="560">
        <v>0</v>
      </c>
      <c r="BC860" s="560">
        <v>0</v>
      </c>
      <c r="BD860" s="560">
        <v>0</v>
      </c>
      <c r="BE860" s="560">
        <v>0</v>
      </c>
      <c r="BF860" s="560">
        <v>0</v>
      </c>
      <c r="BG860" s="560">
        <v>0</v>
      </c>
      <c r="BH860" s="560">
        <v>0</v>
      </c>
      <c r="BI860" s="560">
        <v>0</v>
      </c>
      <c r="BJ860" s="560">
        <v>0</v>
      </c>
      <c r="BK860" s="560">
        <v>0</v>
      </c>
      <c r="BL860" s="560">
        <v>0</v>
      </c>
      <c r="BM860" s="560">
        <v>0</v>
      </c>
      <c r="BN860" s="550" t="s">
        <v>1944</v>
      </c>
      <c r="BO860" s="551">
        <v>0</v>
      </c>
      <c r="BP860" s="519">
        <v>0</v>
      </c>
      <c r="BQ860" s="528">
        <v>0</v>
      </c>
      <c r="BR860" s="519">
        <v>0</v>
      </c>
      <c r="BS860" s="519">
        <v>0</v>
      </c>
      <c r="BT860" s="519">
        <v>0</v>
      </c>
      <c r="BU860" s="529">
        <v>0</v>
      </c>
      <c r="BV860" s="519">
        <v>0</v>
      </c>
      <c r="BW860" s="519">
        <v>0</v>
      </c>
      <c r="BX860" s="519">
        <v>0</v>
      </c>
      <c r="BY860" s="519">
        <v>0</v>
      </c>
      <c r="BZ860" s="552">
        <v>27</v>
      </c>
      <c r="CA860" s="519">
        <v>0</v>
      </c>
      <c r="CB860" s="519">
        <v>0</v>
      </c>
      <c r="CC860" s="519">
        <v>0</v>
      </c>
      <c r="CD860" s="519">
        <v>0</v>
      </c>
      <c r="CE860" s="519">
        <v>0</v>
      </c>
      <c r="CF860" s="519">
        <v>0</v>
      </c>
      <c r="CG860" s="519">
        <v>0</v>
      </c>
      <c r="CH860" s="519">
        <v>0</v>
      </c>
      <c r="CI860" s="519">
        <v>0</v>
      </c>
      <c r="CJ860" s="519">
        <v>0</v>
      </c>
      <c r="CK860" s="623">
        <f t="shared" si="13"/>
        <v>27</v>
      </c>
      <c r="CL860" s="554">
        <v>27</v>
      </c>
      <c r="CM860" s="523">
        <v>0</v>
      </c>
      <c r="CN860" s="554">
        <v>27</v>
      </c>
      <c r="CO860" s="524">
        <v>5</v>
      </c>
      <c r="CP860" s="524" t="s">
        <v>1938</v>
      </c>
      <c r="CQ860" s="525" t="s">
        <v>4965</v>
      </c>
      <c r="CR860" s="580" t="s">
        <v>1938</v>
      </c>
      <c r="CS860" s="527" t="s">
        <v>4965</v>
      </c>
      <c r="CT860" s="527" t="s">
        <v>4965</v>
      </c>
      <c r="CU860" s="527" t="s">
        <v>4965</v>
      </c>
    </row>
    <row r="861" spans="1:99" ht="12" customHeight="1" x14ac:dyDescent="0.2">
      <c r="A861" s="577" t="s">
        <v>1460</v>
      </c>
      <c r="B861" s="558" t="s">
        <v>332</v>
      </c>
      <c r="C861" s="558" t="s">
        <v>333</v>
      </c>
      <c r="D861" s="558" t="s">
        <v>4435</v>
      </c>
      <c r="E861" s="560" t="s">
        <v>334</v>
      </c>
      <c r="F861" s="558" t="s">
        <v>1432</v>
      </c>
      <c r="G861" s="558" t="s">
        <v>3046</v>
      </c>
      <c r="H861" s="558" t="s">
        <v>3299</v>
      </c>
      <c r="I861" s="558" t="s">
        <v>1432</v>
      </c>
      <c r="J861" s="558">
        <v>529369</v>
      </c>
      <c r="K861" s="558">
        <v>177317</v>
      </c>
      <c r="L861" s="512" t="s">
        <v>3066</v>
      </c>
      <c r="M861" s="562" t="s">
        <v>1432</v>
      </c>
      <c r="N861" s="562" t="s">
        <v>1432</v>
      </c>
      <c r="O861" s="558">
        <v>0</v>
      </c>
      <c r="P861" s="558">
        <v>36</v>
      </c>
      <c r="Q861" s="563">
        <v>36</v>
      </c>
      <c r="R861" s="558" t="s">
        <v>335</v>
      </c>
      <c r="S861" s="558" t="s">
        <v>266</v>
      </c>
      <c r="T861" s="562" t="s">
        <v>1870</v>
      </c>
      <c r="U861" s="561">
        <v>42046</v>
      </c>
      <c r="V861" s="561" t="s">
        <v>1938</v>
      </c>
      <c r="W861" s="558" t="s">
        <v>1439</v>
      </c>
      <c r="X861" s="562" t="s">
        <v>1432</v>
      </c>
      <c r="Y861" s="558" t="s">
        <v>1442</v>
      </c>
      <c r="Z861" s="558" t="s">
        <v>1443</v>
      </c>
      <c r="AA861" s="558" t="s">
        <v>1443</v>
      </c>
      <c r="AB861" s="558" t="s">
        <v>1444</v>
      </c>
      <c r="AC861" s="576"/>
      <c r="AD861" s="578" t="s">
        <v>1432</v>
      </c>
      <c r="AE861" s="578"/>
      <c r="AF861" s="579"/>
      <c r="AG861" s="517" t="s">
        <v>1931</v>
      </c>
      <c r="AH861" s="560" t="s">
        <v>3905</v>
      </c>
      <c r="AI861" s="560"/>
      <c r="AJ861" s="560">
        <v>0</v>
      </c>
      <c r="AK861" s="560">
        <v>0</v>
      </c>
      <c r="AL861" s="560">
        <v>0</v>
      </c>
      <c r="AM861" s="560">
        <v>5</v>
      </c>
      <c r="AN861" s="560">
        <v>16</v>
      </c>
      <c r="AO861" s="560">
        <v>11</v>
      </c>
      <c r="AP861" s="560">
        <v>4</v>
      </c>
      <c r="AQ861" s="560">
        <v>0</v>
      </c>
      <c r="AR861" s="560">
        <v>0</v>
      </c>
      <c r="AS861" s="560">
        <v>0</v>
      </c>
      <c r="AT861" s="560">
        <v>5</v>
      </c>
      <c r="AU861" s="560">
        <v>16</v>
      </c>
      <c r="AV861" s="560">
        <v>11</v>
      </c>
      <c r="AW861" s="560">
        <v>4</v>
      </c>
      <c r="AX861" s="560">
        <v>0</v>
      </c>
      <c r="AY861" s="560">
        <v>0</v>
      </c>
      <c r="AZ861" s="560">
        <v>0</v>
      </c>
      <c r="BA861" s="560">
        <v>0</v>
      </c>
      <c r="BB861" s="560">
        <v>0</v>
      </c>
      <c r="BC861" s="560">
        <v>0</v>
      </c>
      <c r="BD861" s="560">
        <v>0</v>
      </c>
      <c r="BE861" s="560">
        <v>0</v>
      </c>
      <c r="BF861" s="560">
        <v>0</v>
      </c>
      <c r="BG861" s="560">
        <v>0</v>
      </c>
      <c r="BH861" s="560">
        <v>0</v>
      </c>
      <c r="BI861" s="560">
        <v>0</v>
      </c>
      <c r="BJ861" s="560">
        <v>0</v>
      </c>
      <c r="BK861" s="560">
        <v>0</v>
      </c>
      <c r="BL861" s="560">
        <v>0</v>
      </c>
      <c r="BM861" s="560">
        <v>0</v>
      </c>
      <c r="BN861" s="550" t="s">
        <v>1944</v>
      </c>
      <c r="BO861" s="551">
        <v>0</v>
      </c>
      <c r="BP861" s="519">
        <v>0</v>
      </c>
      <c r="BQ861" s="528">
        <v>0</v>
      </c>
      <c r="BR861" s="519">
        <v>0</v>
      </c>
      <c r="BS861" s="519">
        <v>0</v>
      </c>
      <c r="BT861" s="519">
        <v>0</v>
      </c>
      <c r="BU861" s="529">
        <v>0</v>
      </c>
      <c r="BV861" s="519">
        <v>0</v>
      </c>
      <c r="BW861" s="519">
        <v>0</v>
      </c>
      <c r="BX861" s="519">
        <v>0</v>
      </c>
      <c r="BY861" s="519">
        <v>0</v>
      </c>
      <c r="BZ861" s="519">
        <v>0</v>
      </c>
      <c r="CA861" s="552">
        <v>36</v>
      </c>
      <c r="CB861" s="519">
        <v>0</v>
      </c>
      <c r="CC861" s="519">
        <v>0</v>
      </c>
      <c r="CD861" s="519">
        <v>0</v>
      </c>
      <c r="CE861" s="519">
        <v>0</v>
      </c>
      <c r="CF861" s="519">
        <v>0</v>
      </c>
      <c r="CG861" s="519">
        <v>0</v>
      </c>
      <c r="CH861" s="519">
        <v>0</v>
      </c>
      <c r="CI861" s="519">
        <v>0</v>
      </c>
      <c r="CJ861" s="519">
        <v>0</v>
      </c>
      <c r="CK861" s="623">
        <f t="shared" si="13"/>
        <v>36</v>
      </c>
      <c r="CL861" s="554">
        <v>36</v>
      </c>
      <c r="CM861" s="523">
        <v>0</v>
      </c>
      <c r="CN861" s="523">
        <v>0</v>
      </c>
      <c r="CO861" s="524">
        <v>5</v>
      </c>
      <c r="CP861" s="524" t="s">
        <v>1938</v>
      </c>
      <c r="CQ861" s="525" t="s">
        <v>4965</v>
      </c>
      <c r="CR861" s="580" t="s">
        <v>1938</v>
      </c>
      <c r="CS861" s="527" t="s">
        <v>4965</v>
      </c>
      <c r="CT861" s="527" t="s">
        <v>4965</v>
      </c>
      <c r="CU861" s="527" t="s">
        <v>4965</v>
      </c>
    </row>
    <row r="862" spans="1:99" ht="12" customHeight="1" x14ac:dyDescent="0.2">
      <c r="A862" s="577" t="s">
        <v>1460</v>
      </c>
      <c r="B862" s="558" t="s">
        <v>332</v>
      </c>
      <c r="C862" s="558" t="s">
        <v>333</v>
      </c>
      <c r="D862" s="558" t="s">
        <v>4436</v>
      </c>
      <c r="E862" s="560" t="s">
        <v>334</v>
      </c>
      <c r="F862" s="558" t="s">
        <v>1432</v>
      </c>
      <c r="G862" s="558" t="s">
        <v>3046</v>
      </c>
      <c r="H862" s="558" t="s">
        <v>3299</v>
      </c>
      <c r="I862" s="558" t="s">
        <v>1432</v>
      </c>
      <c r="J862" s="558">
        <v>529369</v>
      </c>
      <c r="K862" s="558">
        <v>177317</v>
      </c>
      <c r="L862" s="512" t="s">
        <v>3066</v>
      </c>
      <c r="M862" s="562" t="s">
        <v>1432</v>
      </c>
      <c r="N862" s="562" t="s">
        <v>1432</v>
      </c>
      <c r="O862" s="558">
        <v>0</v>
      </c>
      <c r="P862" s="558">
        <v>54</v>
      </c>
      <c r="Q862" s="563">
        <v>54</v>
      </c>
      <c r="R862" s="558" t="s">
        <v>335</v>
      </c>
      <c r="S862" s="558" t="s">
        <v>266</v>
      </c>
      <c r="T862" s="562" t="s">
        <v>1870</v>
      </c>
      <c r="U862" s="561">
        <v>42046</v>
      </c>
      <c r="V862" s="561" t="s">
        <v>1938</v>
      </c>
      <c r="W862" s="558" t="s">
        <v>1439</v>
      </c>
      <c r="X862" s="562" t="s">
        <v>1432</v>
      </c>
      <c r="Y862" s="558" t="s">
        <v>1442</v>
      </c>
      <c r="Z862" s="558" t="s">
        <v>1443</v>
      </c>
      <c r="AA862" s="558" t="s">
        <v>1443</v>
      </c>
      <c r="AB862" s="558" t="s">
        <v>1444</v>
      </c>
      <c r="AC862" s="576"/>
      <c r="AD862" s="578" t="s">
        <v>1432</v>
      </c>
      <c r="AE862" s="578"/>
      <c r="AF862" s="579"/>
      <c r="AG862" s="517" t="s">
        <v>1931</v>
      </c>
      <c r="AH862" s="560" t="s">
        <v>3905</v>
      </c>
      <c r="AI862" s="560"/>
      <c r="AJ862" s="560">
        <v>0</v>
      </c>
      <c r="AK862" s="560">
        <v>0</v>
      </c>
      <c r="AL862" s="560">
        <v>0</v>
      </c>
      <c r="AM862" s="560">
        <v>8</v>
      </c>
      <c r="AN862" s="560">
        <v>25</v>
      </c>
      <c r="AO862" s="560">
        <v>16</v>
      </c>
      <c r="AP862" s="560">
        <v>5</v>
      </c>
      <c r="AQ862" s="560">
        <v>0</v>
      </c>
      <c r="AR862" s="560">
        <v>0</v>
      </c>
      <c r="AS862" s="560">
        <v>0</v>
      </c>
      <c r="AT862" s="560">
        <v>8</v>
      </c>
      <c r="AU862" s="560">
        <v>25</v>
      </c>
      <c r="AV862" s="560">
        <v>16</v>
      </c>
      <c r="AW862" s="560">
        <v>5</v>
      </c>
      <c r="AX862" s="560">
        <v>0</v>
      </c>
      <c r="AY862" s="560">
        <v>0</v>
      </c>
      <c r="AZ862" s="560">
        <v>0</v>
      </c>
      <c r="BA862" s="560">
        <v>0</v>
      </c>
      <c r="BB862" s="560">
        <v>0</v>
      </c>
      <c r="BC862" s="560">
        <v>0</v>
      </c>
      <c r="BD862" s="560">
        <v>0</v>
      </c>
      <c r="BE862" s="560">
        <v>0</v>
      </c>
      <c r="BF862" s="560">
        <v>0</v>
      </c>
      <c r="BG862" s="560">
        <v>0</v>
      </c>
      <c r="BH862" s="560">
        <v>0</v>
      </c>
      <c r="BI862" s="560">
        <v>0</v>
      </c>
      <c r="BJ862" s="560">
        <v>0</v>
      </c>
      <c r="BK862" s="560">
        <v>0</v>
      </c>
      <c r="BL862" s="560">
        <v>0</v>
      </c>
      <c r="BM862" s="560">
        <v>0</v>
      </c>
      <c r="BN862" s="550" t="s">
        <v>1944</v>
      </c>
      <c r="BO862" s="551">
        <v>0</v>
      </c>
      <c r="BP862" s="519">
        <v>0</v>
      </c>
      <c r="BQ862" s="528">
        <v>0</v>
      </c>
      <c r="BR862" s="519">
        <v>0</v>
      </c>
      <c r="BS862" s="519">
        <v>0</v>
      </c>
      <c r="BT862" s="519">
        <v>0</v>
      </c>
      <c r="BU862" s="529">
        <v>0</v>
      </c>
      <c r="BV862" s="519">
        <v>0</v>
      </c>
      <c r="BW862" s="519">
        <v>0</v>
      </c>
      <c r="BX862" s="519">
        <v>0</v>
      </c>
      <c r="BY862" s="519">
        <v>0</v>
      </c>
      <c r="BZ862" s="519">
        <v>0</v>
      </c>
      <c r="CA862" s="552">
        <v>54</v>
      </c>
      <c r="CB862" s="519">
        <v>0</v>
      </c>
      <c r="CC862" s="519">
        <v>0</v>
      </c>
      <c r="CD862" s="519">
        <v>0</v>
      </c>
      <c r="CE862" s="519">
        <v>0</v>
      </c>
      <c r="CF862" s="519">
        <v>0</v>
      </c>
      <c r="CG862" s="519">
        <v>0</v>
      </c>
      <c r="CH862" s="519">
        <v>0</v>
      </c>
      <c r="CI862" s="519">
        <v>0</v>
      </c>
      <c r="CJ862" s="519">
        <v>0</v>
      </c>
      <c r="CK862" s="623">
        <f t="shared" si="13"/>
        <v>54</v>
      </c>
      <c r="CL862" s="554">
        <v>54</v>
      </c>
      <c r="CM862" s="523">
        <v>0</v>
      </c>
      <c r="CN862" s="523">
        <v>0</v>
      </c>
      <c r="CO862" s="524">
        <v>5</v>
      </c>
      <c r="CP862" s="524" t="s">
        <v>1938</v>
      </c>
      <c r="CQ862" s="525" t="s">
        <v>4965</v>
      </c>
      <c r="CR862" s="580" t="s">
        <v>1938</v>
      </c>
      <c r="CS862" s="527" t="s">
        <v>4965</v>
      </c>
      <c r="CT862" s="527" t="s">
        <v>4965</v>
      </c>
      <c r="CU862" s="527" t="s">
        <v>4965</v>
      </c>
    </row>
    <row r="863" spans="1:99" ht="12" customHeight="1" x14ac:dyDescent="0.2">
      <c r="A863" s="577" t="s">
        <v>1460</v>
      </c>
      <c r="B863" s="558" t="s">
        <v>332</v>
      </c>
      <c r="C863" s="558" t="s">
        <v>333</v>
      </c>
      <c r="D863" s="558" t="s">
        <v>4437</v>
      </c>
      <c r="E863" s="560" t="s">
        <v>334</v>
      </c>
      <c r="F863" s="558" t="s">
        <v>1432</v>
      </c>
      <c r="G863" s="558" t="s">
        <v>3046</v>
      </c>
      <c r="H863" s="558" t="s">
        <v>3299</v>
      </c>
      <c r="I863" s="558" t="s">
        <v>1432</v>
      </c>
      <c r="J863" s="558">
        <v>529369</v>
      </c>
      <c r="K863" s="558">
        <v>177317</v>
      </c>
      <c r="L863" s="512" t="s">
        <v>3066</v>
      </c>
      <c r="M863" s="562" t="s">
        <v>1432</v>
      </c>
      <c r="N863" s="562" t="s">
        <v>1432</v>
      </c>
      <c r="O863" s="558">
        <v>0</v>
      </c>
      <c r="P863" s="558">
        <v>59</v>
      </c>
      <c r="Q863" s="563">
        <v>59</v>
      </c>
      <c r="R863" s="558" t="s">
        <v>335</v>
      </c>
      <c r="S863" s="558" t="s">
        <v>266</v>
      </c>
      <c r="T863" s="562" t="s">
        <v>1870</v>
      </c>
      <c r="U863" s="561">
        <v>42046</v>
      </c>
      <c r="V863" s="561" t="s">
        <v>1938</v>
      </c>
      <c r="W863" s="558" t="s">
        <v>1439</v>
      </c>
      <c r="X863" s="562" t="s">
        <v>1432</v>
      </c>
      <c r="Y863" s="558" t="s">
        <v>1442</v>
      </c>
      <c r="Z863" s="558" t="s">
        <v>1443</v>
      </c>
      <c r="AA863" s="558" t="s">
        <v>1443</v>
      </c>
      <c r="AB863" s="558" t="s">
        <v>1444</v>
      </c>
      <c r="AC863" s="576"/>
      <c r="AD863" s="578" t="s">
        <v>1432</v>
      </c>
      <c r="AE863" s="578"/>
      <c r="AF863" s="579"/>
      <c r="AG863" s="517" t="s">
        <v>3063</v>
      </c>
      <c r="AH863" s="560" t="s">
        <v>1445</v>
      </c>
      <c r="AI863" s="560"/>
      <c r="AJ863" s="560">
        <v>0</v>
      </c>
      <c r="AK863" s="560">
        <v>0</v>
      </c>
      <c r="AL863" s="560">
        <v>7</v>
      </c>
      <c r="AM863" s="560">
        <v>12</v>
      </c>
      <c r="AN863" s="560">
        <v>36</v>
      </c>
      <c r="AO863" s="560">
        <v>4</v>
      </c>
      <c r="AP863" s="560">
        <v>0</v>
      </c>
      <c r="AQ863" s="560">
        <v>0</v>
      </c>
      <c r="AR863" s="560">
        <v>0</v>
      </c>
      <c r="AS863" s="560">
        <v>7</v>
      </c>
      <c r="AT863" s="560">
        <v>12</v>
      </c>
      <c r="AU863" s="560">
        <v>36</v>
      </c>
      <c r="AV863" s="560">
        <v>4</v>
      </c>
      <c r="AW863" s="560">
        <v>0</v>
      </c>
      <c r="AX863" s="560">
        <v>0</v>
      </c>
      <c r="AY863" s="560">
        <v>0</v>
      </c>
      <c r="AZ863" s="560">
        <v>0</v>
      </c>
      <c r="BA863" s="560">
        <v>0</v>
      </c>
      <c r="BB863" s="560">
        <v>0</v>
      </c>
      <c r="BC863" s="560">
        <v>0</v>
      </c>
      <c r="BD863" s="560">
        <v>0</v>
      </c>
      <c r="BE863" s="560">
        <v>0</v>
      </c>
      <c r="BF863" s="560">
        <v>0</v>
      </c>
      <c r="BG863" s="560">
        <v>0</v>
      </c>
      <c r="BH863" s="560">
        <v>0</v>
      </c>
      <c r="BI863" s="560">
        <v>0</v>
      </c>
      <c r="BJ863" s="560">
        <v>0</v>
      </c>
      <c r="BK863" s="560">
        <v>0</v>
      </c>
      <c r="BL863" s="560">
        <v>0</v>
      </c>
      <c r="BM863" s="560">
        <v>0</v>
      </c>
      <c r="BN863" s="550" t="s">
        <v>1944</v>
      </c>
      <c r="BO863" s="551">
        <v>0</v>
      </c>
      <c r="BP863" s="519">
        <v>0</v>
      </c>
      <c r="BQ863" s="528">
        <v>0</v>
      </c>
      <c r="BR863" s="519">
        <v>0</v>
      </c>
      <c r="BS863" s="519">
        <v>0</v>
      </c>
      <c r="BT863" s="519">
        <v>0</v>
      </c>
      <c r="BU863" s="529">
        <v>0</v>
      </c>
      <c r="BV863" s="519">
        <v>0</v>
      </c>
      <c r="BW863" s="519">
        <v>0</v>
      </c>
      <c r="BX863" s="552">
        <v>59</v>
      </c>
      <c r="BY863" s="519">
        <v>0</v>
      </c>
      <c r="BZ863" s="519">
        <v>0</v>
      </c>
      <c r="CA863" s="519">
        <v>0</v>
      </c>
      <c r="CB863" s="519">
        <v>0</v>
      </c>
      <c r="CC863" s="519">
        <v>0</v>
      </c>
      <c r="CD863" s="519">
        <v>0</v>
      </c>
      <c r="CE863" s="519">
        <v>0</v>
      </c>
      <c r="CF863" s="519">
        <v>0</v>
      </c>
      <c r="CG863" s="519">
        <v>0</v>
      </c>
      <c r="CH863" s="519">
        <v>0</v>
      </c>
      <c r="CI863" s="519">
        <v>0</v>
      </c>
      <c r="CJ863" s="519">
        <v>0</v>
      </c>
      <c r="CK863" s="623">
        <f t="shared" si="13"/>
        <v>59</v>
      </c>
      <c r="CL863" s="554">
        <v>59</v>
      </c>
      <c r="CM863" s="523">
        <v>0</v>
      </c>
      <c r="CN863" s="554">
        <v>59</v>
      </c>
      <c r="CO863" s="524">
        <v>5</v>
      </c>
      <c r="CP863" s="524" t="s">
        <v>1938</v>
      </c>
      <c r="CQ863" s="525" t="s">
        <v>4965</v>
      </c>
      <c r="CR863" s="580" t="s">
        <v>1938</v>
      </c>
      <c r="CS863" s="527" t="s">
        <v>4965</v>
      </c>
      <c r="CT863" s="527" t="s">
        <v>4965</v>
      </c>
      <c r="CU863" s="527" t="s">
        <v>4965</v>
      </c>
    </row>
    <row r="864" spans="1:99" ht="12" customHeight="1" x14ac:dyDescent="0.2">
      <c r="A864" s="577" t="s">
        <v>1460</v>
      </c>
      <c r="B864" s="558" t="s">
        <v>332</v>
      </c>
      <c r="C864" s="558" t="s">
        <v>333</v>
      </c>
      <c r="D864" s="558" t="s">
        <v>4438</v>
      </c>
      <c r="E864" s="560" t="s">
        <v>334</v>
      </c>
      <c r="F864" s="558" t="s">
        <v>1432</v>
      </c>
      <c r="G864" s="558" t="s">
        <v>3046</v>
      </c>
      <c r="H864" s="558" t="s">
        <v>3299</v>
      </c>
      <c r="I864" s="558" t="s">
        <v>1432</v>
      </c>
      <c r="J864" s="558">
        <v>529369</v>
      </c>
      <c r="K864" s="558">
        <v>177317</v>
      </c>
      <c r="L864" s="512" t="s">
        <v>3066</v>
      </c>
      <c r="M864" s="562" t="s">
        <v>1432</v>
      </c>
      <c r="N864" s="562" t="s">
        <v>1432</v>
      </c>
      <c r="O864" s="558">
        <v>0</v>
      </c>
      <c r="P864" s="558">
        <v>95</v>
      </c>
      <c r="Q864" s="563">
        <v>95</v>
      </c>
      <c r="R864" s="558" t="s">
        <v>335</v>
      </c>
      <c r="S864" s="558" t="s">
        <v>266</v>
      </c>
      <c r="T864" s="562" t="s">
        <v>1870</v>
      </c>
      <c r="U864" s="561">
        <v>42046</v>
      </c>
      <c r="V864" s="561" t="s">
        <v>1938</v>
      </c>
      <c r="W864" s="558" t="s">
        <v>1439</v>
      </c>
      <c r="X864" s="562" t="s">
        <v>1432</v>
      </c>
      <c r="Y864" s="558" t="s">
        <v>1442</v>
      </c>
      <c r="Z864" s="558" t="s">
        <v>1443</v>
      </c>
      <c r="AA864" s="558" t="s">
        <v>1443</v>
      </c>
      <c r="AB864" s="558" t="s">
        <v>1444</v>
      </c>
      <c r="AC864" s="576"/>
      <c r="AD864" s="578" t="s">
        <v>1432</v>
      </c>
      <c r="AE864" s="578"/>
      <c r="AF864" s="579"/>
      <c r="AG864" s="517" t="s">
        <v>3063</v>
      </c>
      <c r="AH864" s="560" t="s">
        <v>1445</v>
      </c>
      <c r="AI864" s="560"/>
      <c r="AJ864" s="560">
        <v>0</v>
      </c>
      <c r="AK864" s="560">
        <v>0</v>
      </c>
      <c r="AL864" s="560">
        <v>12</v>
      </c>
      <c r="AM864" s="560">
        <v>19</v>
      </c>
      <c r="AN864" s="560">
        <v>57</v>
      </c>
      <c r="AO864" s="560">
        <v>7</v>
      </c>
      <c r="AP864" s="560">
        <v>0</v>
      </c>
      <c r="AQ864" s="560">
        <v>0</v>
      </c>
      <c r="AR864" s="560">
        <v>0</v>
      </c>
      <c r="AS864" s="560">
        <v>12</v>
      </c>
      <c r="AT864" s="560">
        <v>19</v>
      </c>
      <c r="AU864" s="560">
        <v>57</v>
      </c>
      <c r="AV864" s="560">
        <v>7</v>
      </c>
      <c r="AW864" s="560">
        <v>0</v>
      </c>
      <c r="AX864" s="560">
        <v>0</v>
      </c>
      <c r="AY864" s="560">
        <v>0</v>
      </c>
      <c r="AZ864" s="560">
        <v>0</v>
      </c>
      <c r="BA864" s="560">
        <v>0</v>
      </c>
      <c r="BB864" s="560">
        <v>0</v>
      </c>
      <c r="BC864" s="560">
        <v>0</v>
      </c>
      <c r="BD864" s="560">
        <v>0</v>
      </c>
      <c r="BE864" s="560">
        <v>0</v>
      </c>
      <c r="BF864" s="560">
        <v>0</v>
      </c>
      <c r="BG864" s="560">
        <v>0</v>
      </c>
      <c r="BH864" s="560">
        <v>0</v>
      </c>
      <c r="BI864" s="560">
        <v>0</v>
      </c>
      <c r="BJ864" s="560">
        <v>0</v>
      </c>
      <c r="BK864" s="560">
        <v>0</v>
      </c>
      <c r="BL864" s="560">
        <v>0</v>
      </c>
      <c r="BM864" s="560">
        <v>0</v>
      </c>
      <c r="BN864" s="550" t="s">
        <v>1944</v>
      </c>
      <c r="BO864" s="551">
        <v>0</v>
      </c>
      <c r="BP864" s="519">
        <v>0</v>
      </c>
      <c r="BQ864" s="528">
        <v>0</v>
      </c>
      <c r="BR864" s="519">
        <v>0</v>
      </c>
      <c r="BS864" s="519">
        <v>0</v>
      </c>
      <c r="BT864" s="519">
        <v>0</v>
      </c>
      <c r="BU864" s="529">
        <v>0</v>
      </c>
      <c r="BV864" s="519">
        <v>0</v>
      </c>
      <c r="BW864" s="519">
        <v>0</v>
      </c>
      <c r="BX864" s="552">
        <v>95</v>
      </c>
      <c r="BY864" s="519">
        <v>0</v>
      </c>
      <c r="BZ864" s="519">
        <v>0</v>
      </c>
      <c r="CA864" s="519">
        <v>0</v>
      </c>
      <c r="CB864" s="519">
        <v>0</v>
      </c>
      <c r="CC864" s="519">
        <v>0</v>
      </c>
      <c r="CD864" s="519">
        <v>0</v>
      </c>
      <c r="CE864" s="519">
        <v>0</v>
      </c>
      <c r="CF864" s="519">
        <v>0</v>
      </c>
      <c r="CG864" s="519">
        <v>0</v>
      </c>
      <c r="CH864" s="519">
        <v>0</v>
      </c>
      <c r="CI864" s="519">
        <v>0</v>
      </c>
      <c r="CJ864" s="519">
        <v>0</v>
      </c>
      <c r="CK864" s="623">
        <f t="shared" si="13"/>
        <v>95</v>
      </c>
      <c r="CL864" s="554">
        <v>95</v>
      </c>
      <c r="CM864" s="523">
        <v>0</v>
      </c>
      <c r="CN864" s="554">
        <v>95</v>
      </c>
      <c r="CO864" s="524">
        <v>5</v>
      </c>
      <c r="CP864" s="524" t="s">
        <v>1938</v>
      </c>
      <c r="CQ864" s="525" t="s">
        <v>4965</v>
      </c>
      <c r="CR864" s="580" t="s">
        <v>1938</v>
      </c>
      <c r="CS864" s="527" t="s">
        <v>4965</v>
      </c>
      <c r="CT864" s="527" t="s">
        <v>4965</v>
      </c>
      <c r="CU864" s="527" t="s">
        <v>4965</v>
      </c>
    </row>
    <row r="865" spans="1:99" ht="12" customHeight="1" x14ac:dyDescent="0.2">
      <c r="A865" s="577" t="s">
        <v>1460</v>
      </c>
      <c r="B865" s="558" t="s">
        <v>332</v>
      </c>
      <c r="C865" s="558" t="s">
        <v>333</v>
      </c>
      <c r="D865" s="558" t="s">
        <v>4439</v>
      </c>
      <c r="E865" s="560" t="s">
        <v>334</v>
      </c>
      <c r="F865" s="558" t="s">
        <v>1432</v>
      </c>
      <c r="G865" s="558" t="s">
        <v>3046</v>
      </c>
      <c r="H865" s="558" t="s">
        <v>3299</v>
      </c>
      <c r="I865" s="558" t="s">
        <v>1432</v>
      </c>
      <c r="J865" s="558">
        <v>529369</v>
      </c>
      <c r="K865" s="558">
        <v>177317</v>
      </c>
      <c r="L865" s="512" t="s">
        <v>3066</v>
      </c>
      <c r="M865" s="562" t="s">
        <v>1432</v>
      </c>
      <c r="N865" s="562" t="s">
        <v>1432</v>
      </c>
      <c r="O865" s="558">
        <v>0</v>
      </c>
      <c r="P865" s="558">
        <v>87</v>
      </c>
      <c r="Q865" s="563">
        <v>87</v>
      </c>
      <c r="R865" s="558" t="s">
        <v>335</v>
      </c>
      <c r="S865" s="558" t="s">
        <v>266</v>
      </c>
      <c r="T865" s="562" t="s">
        <v>1870</v>
      </c>
      <c r="U865" s="561">
        <v>42046</v>
      </c>
      <c r="V865" s="561" t="s">
        <v>1938</v>
      </c>
      <c r="W865" s="558" t="s">
        <v>1439</v>
      </c>
      <c r="X865" s="562" t="s">
        <v>1432</v>
      </c>
      <c r="Y865" s="558" t="s">
        <v>1442</v>
      </c>
      <c r="Z865" s="558" t="s">
        <v>1443</v>
      </c>
      <c r="AA865" s="558" t="s">
        <v>1443</v>
      </c>
      <c r="AB865" s="558" t="s">
        <v>1444</v>
      </c>
      <c r="AC865" s="576"/>
      <c r="AD865" s="578" t="s">
        <v>1432</v>
      </c>
      <c r="AE865" s="578"/>
      <c r="AF865" s="579"/>
      <c r="AG865" s="517" t="s">
        <v>3063</v>
      </c>
      <c r="AH865" s="560" t="s">
        <v>1445</v>
      </c>
      <c r="AI865" s="560"/>
      <c r="AJ865" s="560">
        <v>0</v>
      </c>
      <c r="AK865" s="560">
        <v>0</v>
      </c>
      <c r="AL865" s="560">
        <v>0</v>
      </c>
      <c r="AM865" s="560">
        <v>17</v>
      </c>
      <c r="AN865" s="560">
        <v>30</v>
      </c>
      <c r="AO865" s="560">
        <v>40</v>
      </c>
      <c r="AP865" s="560">
        <v>0</v>
      </c>
      <c r="AQ865" s="560">
        <v>0</v>
      </c>
      <c r="AR865" s="560">
        <v>0</v>
      </c>
      <c r="AS865" s="560">
        <v>0</v>
      </c>
      <c r="AT865" s="560">
        <v>17</v>
      </c>
      <c r="AU865" s="560">
        <v>30</v>
      </c>
      <c r="AV865" s="560">
        <v>40</v>
      </c>
      <c r="AW865" s="560">
        <v>0</v>
      </c>
      <c r="AX865" s="560">
        <v>0</v>
      </c>
      <c r="AY865" s="560">
        <v>0</v>
      </c>
      <c r="AZ865" s="560">
        <v>0</v>
      </c>
      <c r="BA865" s="560">
        <v>0</v>
      </c>
      <c r="BB865" s="560">
        <v>0</v>
      </c>
      <c r="BC865" s="560">
        <v>0</v>
      </c>
      <c r="BD865" s="560">
        <v>0</v>
      </c>
      <c r="BE865" s="560">
        <v>0</v>
      </c>
      <c r="BF865" s="560">
        <v>0</v>
      </c>
      <c r="BG865" s="560">
        <v>0</v>
      </c>
      <c r="BH865" s="560">
        <v>0</v>
      </c>
      <c r="BI865" s="560">
        <v>0</v>
      </c>
      <c r="BJ865" s="560">
        <v>0</v>
      </c>
      <c r="BK865" s="560">
        <v>0</v>
      </c>
      <c r="BL865" s="560">
        <v>0</v>
      </c>
      <c r="BM865" s="560">
        <v>0</v>
      </c>
      <c r="BN865" s="550" t="s">
        <v>1944</v>
      </c>
      <c r="BO865" s="551">
        <v>0</v>
      </c>
      <c r="BP865" s="519">
        <v>0</v>
      </c>
      <c r="BQ865" s="528">
        <v>0</v>
      </c>
      <c r="BR865" s="519">
        <v>0</v>
      </c>
      <c r="BS865" s="519">
        <v>0</v>
      </c>
      <c r="BT865" s="519">
        <v>0</v>
      </c>
      <c r="BU865" s="529">
        <v>0</v>
      </c>
      <c r="BV865" s="519">
        <v>0</v>
      </c>
      <c r="BW865" s="519">
        <v>0</v>
      </c>
      <c r="BX865" s="519">
        <v>0</v>
      </c>
      <c r="BY865" s="519">
        <v>0</v>
      </c>
      <c r="BZ865" s="552">
        <v>87</v>
      </c>
      <c r="CA865" s="519">
        <v>0</v>
      </c>
      <c r="CB865" s="519">
        <v>0</v>
      </c>
      <c r="CC865" s="519">
        <v>0</v>
      </c>
      <c r="CD865" s="519">
        <v>0</v>
      </c>
      <c r="CE865" s="519">
        <v>0</v>
      </c>
      <c r="CF865" s="519">
        <v>0</v>
      </c>
      <c r="CG865" s="519">
        <v>0</v>
      </c>
      <c r="CH865" s="519">
        <v>0</v>
      </c>
      <c r="CI865" s="519">
        <v>0</v>
      </c>
      <c r="CJ865" s="519">
        <v>0</v>
      </c>
      <c r="CK865" s="623">
        <f t="shared" si="13"/>
        <v>87</v>
      </c>
      <c r="CL865" s="554">
        <v>87</v>
      </c>
      <c r="CM865" s="523">
        <v>0</v>
      </c>
      <c r="CN865" s="554">
        <v>87</v>
      </c>
      <c r="CO865" s="524">
        <v>5</v>
      </c>
      <c r="CP865" s="524" t="s">
        <v>1938</v>
      </c>
      <c r="CQ865" s="525" t="s">
        <v>4965</v>
      </c>
      <c r="CR865" s="580" t="s">
        <v>1938</v>
      </c>
      <c r="CS865" s="527" t="s">
        <v>4965</v>
      </c>
      <c r="CT865" s="527" t="s">
        <v>4965</v>
      </c>
      <c r="CU865" s="527" t="s">
        <v>4965</v>
      </c>
    </row>
    <row r="866" spans="1:99" s="71" customFormat="1" ht="12" customHeight="1" x14ac:dyDescent="0.2">
      <c r="A866" s="577" t="s">
        <v>1460</v>
      </c>
      <c r="B866" s="558" t="s">
        <v>332</v>
      </c>
      <c r="C866" s="558" t="s">
        <v>333</v>
      </c>
      <c r="D866" s="558" t="s">
        <v>5082</v>
      </c>
      <c r="E866" s="560" t="s">
        <v>334</v>
      </c>
      <c r="F866" s="558" t="s">
        <v>1432</v>
      </c>
      <c r="G866" s="558" t="s">
        <v>3046</v>
      </c>
      <c r="H866" s="558" t="s">
        <v>3299</v>
      </c>
      <c r="I866" s="558" t="s">
        <v>1432</v>
      </c>
      <c r="J866" s="558">
        <v>529369</v>
      </c>
      <c r="K866" s="558">
        <v>177317</v>
      </c>
      <c r="L866" s="512" t="s">
        <v>3066</v>
      </c>
      <c r="M866" s="562" t="s">
        <v>1432</v>
      </c>
      <c r="N866" s="562" t="s">
        <v>1432</v>
      </c>
      <c r="O866" s="558">
        <v>0</v>
      </c>
      <c r="P866" s="558">
        <v>198</v>
      </c>
      <c r="Q866" s="563">
        <v>198</v>
      </c>
      <c r="R866" s="558" t="s">
        <v>335</v>
      </c>
      <c r="S866" s="558" t="s">
        <v>266</v>
      </c>
      <c r="T866" s="562" t="s">
        <v>1870</v>
      </c>
      <c r="U866" s="561">
        <v>42046</v>
      </c>
      <c r="V866" s="561" t="s">
        <v>1938</v>
      </c>
      <c r="W866" s="558" t="s">
        <v>1439</v>
      </c>
      <c r="X866" s="562" t="s">
        <v>1432</v>
      </c>
      <c r="Y866" s="558" t="s">
        <v>1442</v>
      </c>
      <c r="Z866" s="558" t="s">
        <v>1443</v>
      </c>
      <c r="AA866" s="558" t="s">
        <v>1443</v>
      </c>
      <c r="AB866" s="558" t="s">
        <v>1444</v>
      </c>
      <c r="AC866" s="576"/>
      <c r="AD866" s="578" t="s">
        <v>1432</v>
      </c>
      <c r="AE866" s="578"/>
      <c r="AF866" s="579"/>
      <c r="AG866" s="517" t="s">
        <v>3063</v>
      </c>
      <c r="AH866" s="560" t="s">
        <v>1445</v>
      </c>
      <c r="AI866" s="560"/>
      <c r="AJ866" s="560">
        <v>0</v>
      </c>
      <c r="AK866" s="560">
        <v>0</v>
      </c>
      <c r="AL866" s="560">
        <v>23</v>
      </c>
      <c r="AM866" s="560">
        <v>40</v>
      </c>
      <c r="AN866" s="560">
        <v>120</v>
      </c>
      <c r="AO866" s="560">
        <v>15</v>
      </c>
      <c r="AP866" s="560">
        <v>0</v>
      </c>
      <c r="AQ866" s="560">
        <v>0</v>
      </c>
      <c r="AR866" s="560">
        <v>0</v>
      </c>
      <c r="AS866" s="560">
        <v>23</v>
      </c>
      <c r="AT866" s="560">
        <v>40</v>
      </c>
      <c r="AU866" s="560">
        <v>120</v>
      </c>
      <c r="AV866" s="560">
        <v>15</v>
      </c>
      <c r="AW866" s="560">
        <v>0</v>
      </c>
      <c r="AX866" s="560">
        <v>0</v>
      </c>
      <c r="AY866" s="560">
        <v>0</v>
      </c>
      <c r="AZ866" s="560">
        <v>0</v>
      </c>
      <c r="BA866" s="560">
        <v>0</v>
      </c>
      <c r="BB866" s="560">
        <v>0</v>
      </c>
      <c r="BC866" s="560">
        <v>0</v>
      </c>
      <c r="BD866" s="560">
        <v>0</v>
      </c>
      <c r="BE866" s="560">
        <v>0</v>
      </c>
      <c r="BF866" s="560">
        <v>0</v>
      </c>
      <c r="BG866" s="560">
        <v>0</v>
      </c>
      <c r="BH866" s="560">
        <v>0</v>
      </c>
      <c r="BI866" s="560">
        <v>0</v>
      </c>
      <c r="BJ866" s="560">
        <v>0</v>
      </c>
      <c r="BK866" s="560">
        <v>0</v>
      </c>
      <c r="BL866" s="560">
        <v>0</v>
      </c>
      <c r="BM866" s="560">
        <v>0</v>
      </c>
      <c r="BN866" s="550" t="s">
        <v>1944</v>
      </c>
      <c r="BO866" s="551">
        <v>0</v>
      </c>
      <c r="BP866" s="519">
        <v>0</v>
      </c>
      <c r="BQ866" s="528">
        <v>0</v>
      </c>
      <c r="BR866" s="519">
        <v>0</v>
      </c>
      <c r="BS866" s="552">
        <v>198</v>
      </c>
      <c r="BT866" s="519">
        <v>0</v>
      </c>
      <c r="BU866" s="529">
        <v>0</v>
      </c>
      <c r="BV866" s="519">
        <v>0</v>
      </c>
      <c r="BW866" s="519">
        <v>0</v>
      </c>
      <c r="BX866" s="519">
        <v>0</v>
      </c>
      <c r="BY866" s="519">
        <v>0</v>
      </c>
      <c r="BZ866" s="519">
        <v>0</v>
      </c>
      <c r="CA866" s="519">
        <v>0</v>
      </c>
      <c r="CB866" s="519">
        <v>0</v>
      </c>
      <c r="CC866" s="519">
        <v>0</v>
      </c>
      <c r="CD866" s="519">
        <v>0</v>
      </c>
      <c r="CE866" s="519">
        <v>0</v>
      </c>
      <c r="CF866" s="519">
        <v>0</v>
      </c>
      <c r="CG866" s="519">
        <v>0</v>
      </c>
      <c r="CH866" s="519">
        <v>0</v>
      </c>
      <c r="CI866" s="519">
        <v>0</v>
      </c>
      <c r="CJ866" s="519">
        <v>0</v>
      </c>
      <c r="CK866" s="623">
        <f t="shared" si="13"/>
        <v>198</v>
      </c>
      <c r="CL866" s="554">
        <v>198</v>
      </c>
      <c r="CM866" s="554">
        <v>198</v>
      </c>
      <c r="CN866" s="554">
        <v>198</v>
      </c>
      <c r="CO866" s="524">
        <v>5</v>
      </c>
      <c r="CP866" s="524" t="s">
        <v>1938</v>
      </c>
      <c r="CQ866" s="525" t="s">
        <v>4965</v>
      </c>
      <c r="CR866" s="580" t="s">
        <v>1938</v>
      </c>
      <c r="CS866" s="527" t="s">
        <v>4965</v>
      </c>
      <c r="CT866" s="527" t="s">
        <v>4965</v>
      </c>
      <c r="CU866" s="527" t="s">
        <v>4965</v>
      </c>
    </row>
    <row r="867" spans="1:99" s="71" customFormat="1" ht="12" customHeight="1" x14ac:dyDescent="0.2">
      <c r="A867" s="577" t="s">
        <v>1460</v>
      </c>
      <c r="B867" s="558" t="s">
        <v>332</v>
      </c>
      <c r="C867" s="558" t="s">
        <v>333</v>
      </c>
      <c r="D867" s="558" t="s">
        <v>4573</v>
      </c>
      <c r="E867" s="560" t="s">
        <v>334</v>
      </c>
      <c r="F867" s="558" t="s">
        <v>1432</v>
      </c>
      <c r="G867" s="558" t="s">
        <v>3046</v>
      </c>
      <c r="H867" s="558" t="s">
        <v>3299</v>
      </c>
      <c r="I867" s="558" t="s">
        <v>1432</v>
      </c>
      <c r="J867" s="558">
        <v>529369</v>
      </c>
      <c r="K867" s="558">
        <v>177317</v>
      </c>
      <c r="L867" s="512" t="s">
        <v>3066</v>
      </c>
      <c r="M867" s="562" t="s">
        <v>1432</v>
      </c>
      <c r="N867" s="562" t="s">
        <v>1432</v>
      </c>
      <c r="O867" s="558">
        <v>0</v>
      </c>
      <c r="P867" s="558">
        <v>81</v>
      </c>
      <c r="Q867" s="563">
        <v>81</v>
      </c>
      <c r="R867" s="558" t="s">
        <v>335</v>
      </c>
      <c r="S867" s="558" t="s">
        <v>266</v>
      </c>
      <c r="T867" s="562" t="s">
        <v>1870</v>
      </c>
      <c r="U867" s="561">
        <v>42046</v>
      </c>
      <c r="V867" s="561" t="s">
        <v>1938</v>
      </c>
      <c r="W867" s="558" t="s">
        <v>1439</v>
      </c>
      <c r="X867" s="562" t="s">
        <v>1432</v>
      </c>
      <c r="Y867" s="558" t="s">
        <v>1442</v>
      </c>
      <c r="Z867" s="558" t="s">
        <v>1443</v>
      </c>
      <c r="AA867" s="558" t="s">
        <v>1443</v>
      </c>
      <c r="AB867" s="558" t="s">
        <v>1444</v>
      </c>
      <c r="AC867" s="576"/>
      <c r="AD867" s="578" t="s">
        <v>1432</v>
      </c>
      <c r="AE867" s="578"/>
      <c r="AF867" s="579"/>
      <c r="AG867" s="517" t="s">
        <v>628</v>
      </c>
      <c r="AH867" s="560" t="s">
        <v>3904</v>
      </c>
      <c r="AI867" s="560"/>
      <c r="AJ867" s="560">
        <v>0</v>
      </c>
      <c r="AK867" s="560">
        <v>0</v>
      </c>
      <c r="AL867" s="560">
        <v>0</v>
      </c>
      <c r="AM867" s="560">
        <v>37</v>
      </c>
      <c r="AN867" s="560">
        <v>36</v>
      </c>
      <c r="AO867" s="560">
        <v>8</v>
      </c>
      <c r="AP867" s="560">
        <v>0</v>
      </c>
      <c r="AQ867" s="560">
        <v>0</v>
      </c>
      <c r="AR867" s="560">
        <v>0</v>
      </c>
      <c r="AS867" s="560">
        <v>0</v>
      </c>
      <c r="AT867" s="560">
        <v>37</v>
      </c>
      <c r="AU867" s="560">
        <v>36</v>
      </c>
      <c r="AV867" s="560">
        <v>8</v>
      </c>
      <c r="AW867" s="560">
        <v>0</v>
      </c>
      <c r="AX867" s="560">
        <v>0</v>
      </c>
      <c r="AY867" s="560">
        <v>0</v>
      </c>
      <c r="AZ867" s="560">
        <v>0</v>
      </c>
      <c r="BA867" s="560">
        <v>0</v>
      </c>
      <c r="BB867" s="560">
        <v>0</v>
      </c>
      <c r="BC867" s="560">
        <v>0</v>
      </c>
      <c r="BD867" s="560">
        <v>0</v>
      </c>
      <c r="BE867" s="560">
        <v>0</v>
      </c>
      <c r="BF867" s="560">
        <v>0</v>
      </c>
      <c r="BG867" s="560">
        <v>0</v>
      </c>
      <c r="BH867" s="560">
        <v>0</v>
      </c>
      <c r="BI867" s="560">
        <v>0</v>
      </c>
      <c r="BJ867" s="560">
        <v>0</v>
      </c>
      <c r="BK867" s="560">
        <v>0</v>
      </c>
      <c r="BL867" s="560">
        <v>0</v>
      </c>
      <c r="BM867" s="560">
        <v>0</v>
      </c>
      <c r="BN867" s="550" t="s">
        <v>1944</v>
      </c>
      <c r="BO867" s="551">
        <v>0</v>
      </c>
      <c r="BP867" s="519">
        <v>0</v>
      </c>
      <c r="BQ867" s="528">
        <v>0</v>
      </c>
      <c r="BR867" s="519">
        <v>0</v>
      </c>
      <c r="BS867" s="552">
        <v>81</v>
      </c>
      <c r="BT867" s="519">
        <v>0</v>
      </c>
      <c r="BU867" s="529">
        <v>0</v>
      </c>
      <c r="BV867" s="519">
        <v>0</v>
      </c>
      <c r="BW867" s="519">
        <v>0</v>
      </c>
      <c r="BX867" s="519">
        <v>0</v>
      </c>
      <c r="BY867" s="519">
        <v>0</v>
      </c>
      <c r="BZ867" s="519">
        <v>0</v>
      </c>
      <c r="CA867" s="519">
        <v>0</v>
      </c>
      <c r="CB867" s="519">
        <v>0</v>
      </c>
      <c r="CC867" s="519">
        <v>0</v>
      </c>
      <c r="CD867" s="519">
        <v>0</v>
      </c>
      <c r="CE867" s="519">
        <v>0</v>
      </c>
      <c r="CF867" s="519">
        <v>0</v>
      </c>
      <c r="CG867" s="519">
        <v>0</v>
      </c>
      <c r="CH867" s="519">
        <v>0</v>
      </c>
      <c r="CI867" s="519">
        <v>0</v>
      </c>
      <c r="CJ867" s="519">
        <v>0</v>
      </c>
      <c r="CK867" s="623">
        <f t="shared" si="13"/>
        <v>81</v>
      </c>
      <c r="CL867" s="554">
        <v>81</v>
      </c>
      <c r="CM867" s="554">
        <v>81</v>
      </c>
      <c r="CN867" s="554">
        <v>81</v>
      </c>
      <c r="CO867" s="524">
        <v>5</v>
      </c>
      <c r="CP867" s="524" t="s">
        <v>1938</v>
      </c>
      <c r="CQ867" s="525" t="s">
        <v>4965</v>
      </c>
      <c r="CR867" s="580" t="s">
        <v>1938</v>
      </c>
      <c r="CS867" s="527" t="s">
        <v>4965</v>
      </c>
      <c r="CT867" s="527" t="s">
        <v>4965</v>
      </c>
      <c r="CU867" s="527" t="s">
        <v>4965</v>
      </c>
    </row>
    <row r="868" spans="1:99" s="71" customFormat="1" ht="12" customHeight="1" x14ac:dyDescent="0.2">
      <c r="A868" s="577" t="s">
        <v>1460</v>
      </c>
      <c r="B868" s="558" t="s">
        <v>332</v>
      </c>
      <c r="C868" s="558" t="s">
        <v>333</v>
      </c>
      <c r="D868" s="558" t="s">
        <v>4574</v>
      </c>
      <c r="E868" s="560" t="s">
        <v>334</v>
      </c>
      <c r="F868" s="558" t="s">
        <v>1432</v>
      </c>
      <c r="G868" s="558" t="s">
        <v>3046</v>
      </c>
      <c r="H868" s="558" t="s">
        <v>3299</v>
      </c>
      <c r="I868" s="558" t="s">
        <v>1432</v>
      </c>
      <c r="J868" s="558">
        <v>529369</v>
      </c>
      <c r="K868" s="558">
        <v>177317</v>
      </c>
      <c r="L868" s="512" t="s">
        <v>3066</v>
      </c>
      <c r="M868" s="562" t="s">
        <v>1432</v>
      </c>
      <c r="N868" s="562" t="s">
        <v>1432</v>
      </c>
      <c r="O868" s="558">
        <v>0</v>
      </c>
      <c r="P868" s="558">
        <v>73</v>
      </c>
      <c r="Q868" s="563">
        <v>73</v>
      </c>
      <c r="R868" s="558" t="s">
        <v>335</v>
      </c>
      <c r="S868" s="558" t="s">
        <v>266</v>
      </c>
      <c r="T868" s="562" t="s">
        <v>1870</v>
      </c>
      <c r="U868" s="561">
        <v>42046</v>
      </c>
      <c r="V868" s="561" t="s">
        <v>1938</v>
      </c>
      <c r="W868" s="558" t="s">
        <v>1439</v>
      </c>
      <c r="X868" s="562" t="s">
        <v>1432</v>
      </c>
      <c r="Y868" s="558" t="s">
        <v>1442</v>
      </c>
      <c r="Z868" s="558" t="s">
        <v>1443</v>
      </c>
      <c r="AA868" s="558" t="s">
        <v>1443</v>
      </c>
      <c r="AB868" s="558" t="s">
        <v>1444</v>
      </c>
      <c r="AC868" s="576"/>
      <c r="AD868" s="578" t="s">
        <v>1432</v>
      </c>
      <c r="AE868" s="578"/>
      <c r="AF868" s="579"/>
      <c r="AG868" s="517" t="s">
        <v>3063</v>
      </c>
      <c r="AH868" s="560" t="s">
        <v>1445</v>
      </c>
      <c r="AI868" s="560"/>
      <c r="AJ868" s="560">
        <v>0</v>
      </c>
      <c r="AK868" s="560">
        <v>0</v>
      </c>
      <c r="AL868" s="560">
        <v>9</v>
      </c>
      <c r="AM868" s="560">
        <v>15</v>
      </c>
      <c r="AN868" s="560">
        <v>43</v>
      </c>
      <c r="AO868" s="560">
        <v>6</v>
      </c>
      <c r="AP868" s="560">
        <v>0</v>
      </c>
      <c r="AQ868" s="560">
        <v>0</v>
      </c>
      <c r="AR868" s="560">
        <v>0</v>
      </c>
      <c r="AS868" s="560">
        <v>9</v>
      </c>
      <c r="AT868" s="560">
        <v>15</v>
      </c>
      <c r="AU868" s="560">
        <v>43</v>
      </c>
      <c r="AV868" s="560">
        <v>6</v>
      </c>
      <c r="AW868" s="560">
        <v>0</v>
      </c>
      <c r="AX868" s="560">
        <v>0</v>
      </c>
      <c r="AY868" s="560">
        <v>0</v>
      </c>
      <c r="AZ868" s="560">
        <v>0</v>
      </c>
      <c r="BA868" s="560">
        <v>0</v>
      </c>
      <c r="BB868" s="560">
        <v>0</v>
      </c>
      <c r="BC868" s="560">
        <v>0</v>
      </c>
      <c r="BD868" s="560">
        <v>0</v>
      </c>
      <c r="BE868" s="560">
        <v>0</v>
      </c>
      <c r="BF868" s="560">
        <v>0</v>
      </c>
      <c r="BG868" s="560">
        <v>0</v>
      </c>
      <c r="BH868" s="560">
        <v>0</v>
      </c>
      <c r="BI868" s="560">
        <v>0</v>
      </c>
      <c r="BJ868" s="560">
        <v>0</v>
      </c>
      <c r="BK868" s="560">
        <v>0</v>
      </c>
      <c r="BL868" s="560">
        <v>0</v>
      </c>
      <c r="BM868" s="560">
        <v>0</v>
      </c>
      <c r="BN868" s="550" t="s">
        <v>1944</v>
      </c>
      <c r="BO868" s="551">
        <v>0</v>
      </c>
      <c r="BP868" s="519">
        <v>0</v>
      </c>
      <c r="BQ868" s="528">
        <v>0</v>
      </c>
      <c r="BR868" s="519">
        <v>0</v>
      </c>
      <c r="BS868" s="552">
        <v>73</v>
      </c>
      <c r="BT868" s="519">
        <v>0</v>
      </c>
      <c r="BU868" s="529">
        <v>0</v>
      </c>
      <c r="BV868" s="519">
        <v>0</v>
      </c>
      <c r="BW868" s="519">
        <v>0</v>
      </c>
      <c r="BX868" s="519">
        <v>0</v>
      </c>
      <c r="BY868" s="519">
        <v>0</v>
      </c>
      <c r="BZ868" s="519">
        <v>0</v>
      </c>
      <c r="CA868" s="519">
        <v>0</v>
      </c>
      <c r="CB868" s="519">
        <v>0</v>
      </c>
      <c r="CC868" s="519">
        <v>0</v>
      </c>
      <c r="CD868" s="519">
        <v>0</v>
      </c>
      <c r="CE868" s="519">
        <v>0</v>
      </c>
      <c r="CF868" s="519">
        <v>0</v>
      </c>
      <c r="CG868" s="519">
        <v>0</v>
      </c>
      <c r="CH868" s="519">
        <v>0</v>
      </c>
      <c r="CI868" s="519">
        <v>0</v>
      </c>
      <c r="CJ868" s="519">
        <v>0</v>
      </c>
      <c r="CK868" s="623">
        <f t="shared" si="13"/>
        <v>73</v>
      </c>
      <c r="CL868" s="554">
        <v>73</v>
      </c>
      <c r="CM868" s="554">
        <v>73</v>
      </c>
      <c r="CN868" s="554">
        <v>73</v>
      </c>
      <c r="CO868" s="524">
        <v>5</v>
      </c>
      <c r="CP868" s="524" t="s">
        <v>1938</v>
      </c>
      <c r="CQ868" s="525" t="s">
        <v>4965</v>
      </c>
      <c r="CR868" s="580" t="s">
        <v>1938</v>
      </c>
      <c r="CS868" s="527" t="s">
        <v>4965</v>
      </c>
      <c r="CT868" s="527" t="s">
        <v>4965</v>
      </c>
      <c r="CU868" s="527" t="s">
        <v>4965</v>
      </c>
    </row>
    <row r="869" spans="1:99" s="71" customFormat="1" ht="12" customHeight="1" x14ac:dyDescent="0.2">
      <c r="A869" s="577" t="s">
        <v>1460</v>
      </c>
      <c r="B869" s="558" t="s">
        <v>332</v>
      </c>
      <c r="C869" s="558" t="s">
        <v>333</v>
      </c>
      <c r="D869" s="558" t="s">
        <v>5083</v>
      </c>
      <c r="E869" s="560" t="s">
        <v>334</v>
      </c>
      <c r="F869" s="558" t="s">
        <v>1432</v>
      </c>
      <c r="G869" s="558" t="s">
        <v>3046</v>
      </c>
      <c r="H869" s="558" t="s">
        <v>3299</v>
      </c>
      <c r="I869" s="558" t="s">
        <v>1432</v>
      </c>
      <c r="J869" s="558">
        <v>529369</v>
      </c>
      <c r="K869" s="558">
        <v>177317</v>
      </c>
      <c r="L869" s="512" t="s">
        <v>3066</v>
      </c>
      <c r="M869" s="562" t="s">
        <v>1432</v>
      </c>
      <c r="N869" s="562" t="s">
        <v>1432</v>
      </c>
      <c r="O869" s="558">
        <v>0</v>
      </c>
      <c r="P869" s="558">
        <v>84</v>
      </c>
      <c r="Q869" s="563">
        <v>84</v>
      </c>
      <c r="R869" s="558" t="s">
        <v>335</v>
      </c>
      <c r="S869" s="558" t="s">
        <v>266</v>
      </c>
      <c r="T869" s="562" t="s">
        <v>1870</v>
      </c>
      <c r="U869" s="561">
        <v>42046</v>
      </c>
      <c r="V869" s="561" t="s">
        <v>1938</v>
      </c>
      <c r="W869" s="558" t="s">
        <v>1439</v>
      </c>
      <c r="X869" s="562" t="s">
        <v>1432</v>
      </c>
      <c r="Y869" s="558" t="s">
        <v>1442</v>
      </c>
      <c r="Z869" s="558" t="s">
        <v>1443</v>
      </c>
      <c r="AA869" s="558" t="s">
        <v>1443</v>
      </c>
      <c r="AB869" s="558" t="s">
        <v>1444</v>
      </c>
      <c r="AC869" s="576"/>
      <c r="AD869" s="578" t="s">
        <v>1432</v>
      </c>
      <c r="AE869" s="578"/>
      <c r="AF869" s="579"/>
      <c r="AG869" s="517" t="s">
        <v>3063</v>
      </c>
      <c r="AH869" s="560" t="s">
        <v>1445</v>
      </c>
      <c r="AI869" s="560"/>
      <c r="AJ869" s="560">
        <v>0</v>
      </c>
      <c r="AK869" s="560">
        <v>0</v>
      </c>
      <c r="AL869" s="560">
        <v>11</v>
      </c>
      <c r="AM869" s="560">
        <v>17</v>
      </c>
      <c r="AN869" s="560">
        <v>50</v>
      </c>
      <c r="AO869" s="560">
        <v>6</v>
      </c>
      <c r="AP869" s="560">
        <v>0</v>
      </c>
      <c r="AQ869" s="560">
        <v>0</v>
      </c>
      <c r="AR869" s="560">
        <v>0</v>
      </c>
      <c r="AS869" s="560">
        <v>11</v>
      </c>
      <c r="AT869" s="560">
        <v>17</v>
      </c>
      <c r="AU869" s="560">
        <v>50</v>
      </c>
      <c r="AV869" s="560">
        <v>6</v>
      </c>
      <c r="AW869" s="560">
        <v>0</v>
      </c>
      <c r="AX869" s="560">
        <v>0</v>
      </c>
      <c r="AY869" s="560">
        <v>0</v>
      </c>
      <c r="AZ869" s="560">
        <v>0</v>
      </c>
      <c r="BA869" s="560">
        <v>0</v>
      </c>
      <c r="BB869" s="560">
        <v>0</v>
      </c>
      <c r="BC869" s="560">
        <v>0</v>
      </c>
      <c r="BD869" s="560">
        <v>0</v>
      </c>
      <c r="BE869" s="560">
        <v>0</v>
      </c>
      <c r="BF869" s="560">
        <v>0</v>
      </c>
      <c r="BG869" s="560">
        <v>0</v>
      </c>
      <c r="BH869" s="560">
        <v>0</v>
      </c>
      <c r="BI869" s="560">
        <v>0</v>
      </c>
      <c r="BJ869" s="560">
        <v>0</v>
      </c>
      <c r="BK869" s="560">
        <v>0</v>
      </c>
      <c r="BL869" s="560">
        <v>0</v>
      </c>
      <c r="BM869" s="560">
        <v>0</v>
      </c>
      <c r="BN869" s="550" t="s">
        <v>1944</v>
      </c>
      <c r="BO869" s="551">
        <v>0</v>
      </c>
      <c r="BP869" s="519">
        <v>0</v>
      </c>
      <c r="BQ869" s="528">
        <v>0</v>
      </c>
      <c r="BR869" s="519">
        <v>0</v>
      </c>
      <c r="BS869" s="519">
        <v>0</v>
      </c>
      <c r="BT869" s="519">
        <v>0</v>
      </c>
      <c r="BU869" s="582">
        <v>84</v>
      </c>
      <c r="BV869" s="519">
        <v>0</v>
      </c>
      <c r="BW869" s="519">
        <v>0</v>
      </c>
      <c r="BX869" s="519">
        <v>0</v>
      </c>
      <c r="BY869" s="519">
        <v>0</v>
      </c>
      <c r="BZ869" s="519">
        <v>0</v>
      </c>
      <c r="CA869" s="519">
        <v>0</v>
      </c>
      <c r="CB869" s="519">
        <v>0</v>
      </c>
      <c r="CC869" s="519">
        <v>0</v>
      </c>
      <c r="CD869" s="519">
        <v>0</v>
      </c>
      <c r="CE869" s="519">
        <v>0</v>
      </c>
      <c r="CF869" s="519">
        <v>0</v>
      </c>
      <c r="CG869" s="519">
        <v>0</v>
      </c>
      <c r="CH869" s="519">
        <v>0</v>
      </c>
      <c r="CI869" s="519">
        <v>0</v>
      </c>
      <c r="CJ869" s="519">
        <v>0</v>
      </c>
      <c r="CK869" s="623">
        <f t="shared" si="13"/>
        <v>84</v>
      </c>
      <c r="CL869" s="554">
        <v>84</v>
      </c>
      <c r="CM869" s="554">
        <v>84</v>
      </c>
      <c r="CN869" s="554">
        <v>84</v>
      </c>
      <c r="CO869" s="524">
        <v>5</v>
      </c>
      <c r="CP869" s="524" t="s">
        <v>1938</v>
      </c>
      <c r="CQ869" s="525" t="s">
        <v>4965</v>
      </c>
      <c r="CR869" s="580" t="s">
        <v>1938</v>
      </c>
      <c r="CS869" s="527" t="s">
        <v>4965</v>
      </c>
      <c r="CT869" s="527" t="s">
        <v>4965</v>
      </c>
      <c r="CU869" s="527" t="s">
        <v>4965</v>
      </c>
    </row>
    <row r="870" spans="1:99" s="71" customFormat="1" ht="12" customHeight="1" x14ac:dyDescent="0.2">
      <c r="A870" s="577" t="s">
        <v>1460</v>
      </c>
      <c r="B870" s="558" t="s">
        <v>332</v>
      </c>
      <c r="C870" s="558" t="s">
        <v>333</v>
      </c>
      <c r="D870" s="558" t="s">
        <v>5084</v>
      </c>
      <c r="E870" s="560" t="s">
        <v>334</v>
      </c>
      <c r="F870" s="558" t="s">
        <v>1432</v>
      </c>
      <c r="G870" s="558" t="s">
        <v>3046</v>
      </c>
      <c r="H870" s="558" t="s">
        <v>3299</v>
      </c>
      <c r="I870" s="558" t="s">
        <v>1432</v>
      </c>
      <c r="J870" s="558">
        <v>529369</v>
      </c>
      <c r="K870" s="558">
        <v>177317</v>
      </c>
      <c r="L870" s="512" t="s">
        <v>3066</v>
      </c>
      <c r="M870" s="562" t="s">
        <v>1432</v>
      </c>
      <c r="N870" s="562" t="s">
        <v>1432</v>
      </c>
      <c r="O870" s="558">
        <v>0</v>
      </c>
      <c r="P870" s="558">
        <v>81</v>
      </c>
      <c r="Q870" s="563">
        <v>81</v>
      </c>
      <c r="R870" s="558" t="s">
        <v>335</v>
      </c>
      <c r="S870" s="558" t="s">
        <v>266</v>
      </c>
      <c r="T870" s="562" t="s">
        <v>1870</v>
      </c>
      <c r="U870" s="561">
        <v>42046</v>
      </c>
      <c r="V870" s="561" t="s">
        <v>1938</v>
      </c>
      <c r="W870" s="558" t="s">
        <v>1439</v>
      </c>
      <c r="X870" s="562" t="s">
        <v>1432</v>
      </c>
      <c r="Y870" s="558" t="s">
        <v>1442</v>
      </c>
      <c r="Z870" s="558" t="s">
        <v>1443</v>
      </c>
      <c r="AA870" s="558" t="s">
        <v>1443</v>
      </c>
      <c r="AB870" s="558" t="s">
        <v>1444</v>
      </c>
      <c r="AC870" s="576"/>
      <c r="AD870" s="578" t="s">
        <v>1432</v>
      </c>
      <c r="AE870" s="578"/>
      <c r="AF870" s="579"/>
      <c r="AG870" s="517" t="s">
        <v>3063</v>
      </c>
      <c r="AH870" s="560" t="s">
        <v>1445</v>
      </c>
      <c r="AI870" s="560"/>
      <c r="AJ870" s="560">
        <v>0</v>
      </c>
      <c r="AK870" s="560">
        <v>0</v>
      </c>
      <c r="AL870" s="560">
        <v>10</v>
      </c>
      <c r="AM870" s="560">
        <v>16</v>
      </c>
      <c r="AN870" s="560">
        <v>49</v>
      </c>
      <c r="AO870" s="560">
        <v>6</v>
      </c>
      <c r="AP870" s="560">
        <v>0</v>
      </c>
      <c r="AQ870" s="560">
        <v>0</v>
      </c>
      <c r="AR870" s="560">
        <v>0</v>
      </c>
      <c r="AS870" s="560">
        <v>10</v>
      </c>
      <c r="AT870" s="560">
        <v>16</v>
      </c>
      <c r="AU870" s="560">
        <v>49</v>
      </c>
      <c r="AV870" s="560">
        <v>6</v>
      </c>
      <c r="AW870" s="560">
        <v>0</v>
      </c>
      <c r="AX870" s="560">
        <v>0</v>
      </c>
      <c r="AY870" s="560">
        <v>0</v>
      </c>
      <c r="AZ870" s="560">
        <v>0</v>
      </c>
      <c r="BA870" s="560">
        <v>0</v>
      </c>
      <c r="BB870" s="560">
        <v>0</v>
      </c>
      <c r="BC870" s="560">
        <v>0</v>
      </c>
      <c r="BD870" s="560">
        <v>0</v>
      </c>
      <c r="BE870" s="560">
        <v>0</v>
      </c>
      <c r="BF870" s="560">
        <v>0</v>
      </c>
      <c r="BG870" s="560">
        <v>0</v>
      </c>
      <c r="BH870" s="560">
        <v>0</v>
      </c>
      <c r="BI870" s="560">
        <v>0</v>
      </c>
      <c r="BJ870" s="560">
        <v>0</v>
      </c>
      <c r="BK870" s="560">
        <v>0</v>
      </c>
      <c r="BL870" s="560">
        <v>0</v>
      </c>
      <c r="BM870" s="560">
        <v>0</v>
      </c>
      <c r="BN870" s="550" t="s">
        <v>1944</v>
      </c>
      <c r="BO870" s="551">
        <v>0</v>
      </c>
      <c r="BP870" s="519">
        <v>0</v>
      </c>
      <c r="BQ870" s="528">
        <v>0</v>
      </c>
      <c r="BR870" s="519">
        <v>0</v>
      </c>
      <c r="BS870" s="519">
        <v>0</v>
      </c>
      <c r="BT870" s="519">
        <v>0</v>
      </c>
      <c r="BU870" s="529">
        <v>0</v>
      </c>
      <c r="BV870" s="552">
        <v>81</v>
      </c>
      <c r="BW870" s="519">
        <v>0</v>
      </c>
      <c r="BX870" s="519">
        <v>0</v>
      </c>
      <c r="BY870" s="519">
        <v>0</v>
      </c>
      <c r="BZ870" s="519">
        <v>0</v>
      </c>
      <c r="CA870" s="519">
        <v>0</v>
      </c>
      <c r="CB870" s="519">
        <v>0</v>
      </c>
      <c r="CC870" s="519">
        <v>0</v>
      </c>
      <c r="CD870" s="519">
        <v>0</v>
      </c>
      <c r="CE870" s="519">
        <v>0</v>
      </c>
      <c r="CF870" s="519">
        <v>0</v>
      </c>
      <c r="CG870" s="519">
        <v>0</v>
      </c>
      <c r="CH870" s="519">
        <v>0</v>
      </c>
      <c r="CI870" s="519">
        <v>0</v>
      </c>
      <c r="CJ870" s="519">
        <v>0</v>
      </c>
      <c r="CK870" s="623">
        <f t="shared" si="13"/>
        <v>81</v>
      </c>
      <c r="CL870" s="554">
        <v>81</v>
      </c>
      <c r="CM870" s="554">
        <v>0</v>
      </c>
      <c r="CN870" s="554">
        <v>81</v>
      </c>
      <c r="CO870" s="524">
        <v>5</v>
      </c>
      <c r="CP870" s="524" t="s">
        <v>1938</v>
      </c>
      <c r="CQ870" s="525" t="s">
        <v>4965</v>
      </c>
      <c r="CR870" s="580" t="s">
        <v>1938</v>
      </c>
      <c r="CS870" s="527" t="s">
        <v>4965</v>
      </c>
      <c r="CT870" s="527" t="s">
        <v>4965</v>
      </c>
      <c r="CU870" s="527" t="s">
        <v>4965</v>
      </c>
    </row>
    <row r="871" spans="1:99" s="71" customFormat="1" ht="12" customHeight="1" x14ac:dyDescent="0.2">
      <c r="A871" s="577" t="s">
        <v>1460</v>
      </c>
      <c r="B871" s="558" t="s">
        <v>332</v>
      </c>
      <c r="C871" s="558" t="s">
        <v>333</v>
      </c>
      <c r="D871" s="558" t="s">
        <v>5085</v>
      </c>
      <c r="E871" s="560" t="s">
        <v>334</v>
      </c>
      <c r="F871" s="558" t="s">
        <v>1432</v>
      </c>
      <c r="G871" s="558" t="s">
        <v>3046</v>
      </c>
      <c r="H871" s="558" t="s">
        <v>3299</v>
      </c>
      <c r="I871" s="558" t="s">
        <v>1432</v>
      </c>
      <c r="J871" s="558">
        <v>529369</v>
      </c>
      <c r="K871" s="558">
        <v>177317</v>
      </c>
      <c r="L871" s="512" t="s">
        <v>3066</v>
      </c>
      <c r="M871" s="562" t="s">
        <v>1432</v>
      </c>
      <c r="N871" s="562" t="s">
        <v>1432</v>
      </c>
      <c r="O871" s="558">
        <v>0</v>
      </c>
      <c r="P871" s="558">
        <v>116</v>
      </c>
      <c r="Q871" s="563">
        <v>116</v>
      </c>
      <c r="R871" s="558" t="s">
        <v>335</v>
      </c>
      <c r="S871" s="558" t="s">
        <v>266</v>
      </c>
      <c r="T871" s="562" t="s">
        <v>1870</v>
      </c>
      <c r="U871" s="561">
        <v>42046</v>
      </c>
      <c r="V871" s="561" t="s">
        <v>1938</v>
      </c>
      <c r="W871" s="558" t="s">
        <v>1439</v>
      </c>
      <c r="X871" s="562" t="s">
        <v>1432</v>
      </c>
      <c r="Y871" s="558" t="s">
        <v>1442</v>
      </c>
      <c r="Z871" s="558" t="s">
        <v>1443</v>
      </c>
      <c r="AA871" s="558" t="s">
        <v>1443</v>
      </c>
      <c r="AB871" s="558" t="s">
        <v>1444</v>
      </c>
      <c r="AC871" s="576"/>
      <c r="AD871" s="578" t="s">
        <v>1432</v>
      </c>
      <c r="AE871" s="578"/>
      <c r="AF871" s="579"/>
      <c r="AG871" s="517" t="s">
        <v>3063</v>
      </c>
      <c r="AH871" s="560" t="s">
        <v>1445</v>
      </c>
      <c r="AI871" s="560"/>
      <c r="AJ871" s="560">
        <v>0</v>
      </c>
      <c r="AK871" s="560">
        <v>0</v>
      </c>
      <c r="AL871" s="560">
        <v>12</v>
      </c>
      <c r="AM871" s="560">
        <v>24</v>
      </c>
      <c r="AN871" s="560">
        <v>71</v>
      </c>
      <c r="AO871" s="560">
        <v>9</v>
      </c>
      <c r="AP871" s="560">
        <v>0</v>
      </c>
      <c r="AQ871" s="560">
        <v>0</v>
      </c>
      <c r="AR871" s="560">
        <v>0</v>
      </c>
      <c r="AS871" s="560">
        <v>12</v>
      </c>
      <c r="AT871" s="560">
        <v>24</v>
      </c>
      <c r="AU871" s="560">
        <v>71</v>
      </c>
      <c r="AV871" s="560">
        <v>9</v>
      </c>
      <c r="AW871" s="560">
        <v>0</v>
      </c>
      <c r="AX871" s="560">
        <v>0</v>
      </c>
      <c r="AY871" s="560">
        <v>0</v>
      </c>
      <c r="AZ871" s="560">
        <v>0</v>
      </c>
      <c r="BA871" s="560">
        <v>0</v>
      </c>
      <c r="BB871" s="560">
        <v>0</v>
      </c>
      <c r="BC871" s="560">
        <v>0</v>
      </c>
      <c r="BD871" s="560">
        <v>0</v>
      </c>
      <c r="BE871" s="560">
        <v>0</v>
      </c>
      <c r="BF871" s="560">
        <v>0</v>
      </c>
      <c r="BG871" s="560">
        <v>0</v>
      </c>
      <c r="BH871" s="560">
        <v>0</v>
      </c>
      <c r="BI871" s="560">
        <v>0</v>
      </c>
      <c r="BJ871" s="560">
        <v>0</v>
      </c>
      <c r="BK871" s="560">
        <v>0</v>
      </c>
      <c r="BL871" s="560">
        <v>0</v>
      </c>
      <c r="BM871" s="560">
        <v>0</v>
      </c>
      <c r="BN871" s="550" t="s">
        <v>1944</v>
      </c>
      <c r="BO871" s="551">
        <v>0</v>
      </c>
      <c r="BP871" s="519">
        <v>0</v>
      </c>
      <c r="BQ871" s="528">
        <v>0</v>
      </c>
      <c r="BR871" s="519">
        <v>0</v>
      </c>
      <c r="BS871" s="519">
        <v>0</v>
      </c>
      <c r="BT871" s="519">
        <v>0</v>
      </c>
      <c r="BU871" s="529">
        <v>0</v>
      </c>
      <c r="BV871" s="519">
        <v>0</v>
      </c>
      <c r="BW871" s="552">
        <v>116</v>
      </c>
      <c r="BX871" s="519">
        <v>0</v>
      </c>
      <c r="BY871" s="519">
        <v>0</v>
      </c>
      <c r="BZ871" s="519">
        <v>0</v>
      </c>
      <c r="CA871" s="519">
        <v>0</v>
      </c>
      <c r="CB871" s="519">
        <v>0</v>
      </c>
      <c r="CC871" s="519">
        <v>0</v>
      </c>
      <c r="CD871" s="519">
        <v>0</v>
      </c>
      <c r="CE871" s="519">
        <v>0</v>
      </c>
      <c r="CF871" s="519">
        <v>0</v>
      </c>
      <c r="CG871" s="519">
        <v>0</v>
      </c>
      <c r="CH871" s="519">
        <v>0</v>
      </c>
      <c r="CI871" s="519">
        <v>0</v>
      </c>
      <c r="CJ871" s="519">
        <v>0</v>
      </c>
      <c r="CK871" s="623">
        <f t="shared" si="13"/>
        <v>116</v>
      </c>
      <c r="CL871" s="554">
        <v>116</v>
      </c>
      <c r="CM871" s="554">
        <v>0</v>
      </c>
      <c r="CN871" s="554">
        <v>116</v>
      </c>
      <c r="CO871" s="524">
        <v>5</v>
      </c>
      <c r="CP871" s="524" t="s">
        <v>1938</v>
      </c>
      <c r="CQ871" s="525" t="s">
        <v>4965</v>
      </c>
      <c r="CR871" s="580" t="s">
        <v>1938</v>
      </c>
      <c r="CS871" s="527" t="s">
        <v>4965</v>
      </c>
      <c r="CT871" s="527" t="s">
        <v>4965</v>
      </c>
      <c r="CU871" s="527" t="s">
        <v>4965</v>
      </c>
    </row>
    <row r="872" spans="1:99" s="71" customFormat="1" ht="12" customHeight="1" x14ac:dyDescent="0.2">
      <c r="A872" s="577" t="s">
        <v>1460</v>
      </c>
      <c r="B872" s="558" t="s">
        <v>332</v>
      </c>
      <c r="C872" s="558" t="s">
        <v>333</v>
      </c>
      <c r="D872" s="558" t="s">
        <v>4569</v>
      </c>
      <c r="E872" s="560" t="s">
        <v>334</v>
      </c>
      <c r="F872" s="558" t="s">
        <v>1432</v>
      </c>
      <c r="G872" s="558" t="s">
        <v>3046</v>
      </c>
      <c r="H872" s="558" t="s">
        <v>3299</v>
      </c>
      <c r="I872" s="558" t="s">
        <v>1432</v>
      </c>
      <c r="J872" s="558">
        <v>529369</v>
      </c>
      <c r="K872" s="558">
        <v>177317</v>
      </c>
      <c r="L872" s="512" t="s">
        <v>3066</v>
      </c>
      <c r="M872" s="562" t="s">
        <v>1432</v>
      </c>
      <c r="N872" s="562" t="s">
        <v>1432</v>
      </c>
      <c r="O872" s="558">
        <v>0</v>
      </c>
      <c r="P872" s="558">
        <v>120</v>
      </c>
      <c r="Q872" s="563">
        <v>120</v>
      </c>
      <c r="R872" s="558" t="s">
        <v>335</v>
      </c>
      <c r="S872" s="558" t="s">
        <v>266</v>
      </c>
      <c r="T872" s="562" t="s">
        <v>1870</v>
      </c>
      <c r="U872" s="561">
        <v>42046</v>
      </c>
      <c r="V872" s="561" t="s">
        <v>1938</v>
      </c>
      <c r="W872" s="558" t="s">
        <v>1439</v>
      </c>
      <c r="X872" s="562" t="s">
        <v>1432</v>
      </c>
      <c r="Y872" s="558" t="s">
        <v>1442</v>
      </c>
      <c r="Z872" s="558" t="s">
        <v>1443</v>
      </c>
      <c r="AA872" s="558" t="s">
        <v>1443</v>
      </c>
      <c r="AB872" s="558" t="s">
        <v>1444</v>
      </c>
      <c r="AC872" s="576"/>
      <c r="AD872" s="578" t="s">
        <v>1432</v>
      </c>
      <c r="AE872" s="578"/>
      <c r="AF872" s="579"/>
      <c r="AG872" s="517" t="s">
        <v>3063</v>
      </c>
      <c r="AH872" s="560" t="s">
        <v>1445</v>
      </c>
      <c r="AI872" s="560"/>
      <c r="AJ872" s="560">
        <v>0</v>
      </c>
      <c r="AK872" s="560">
        <v>0</v>
      </c>
      <c r="AL872" s="560">
        <v>0</v>
      </c>
      <c r="AM872" s="560">
        <v>24</v>
      </c>
      <c r="AN872" s="560">
        <v>42</v>
      </c>
      <c r="AO872" s="560">
        <v>54</v>
      </c>
      <c r="AP872" s="560">
        <v>0</v>
      </c>
      <c r="AQ872" s="560">
        <v>0</v>
      </c>
      <c r="AR872" s="560">
        <v>0</v>
      </c>
      <c r="AS872" s="560">
        <v>0</v>
      </c>
      <c r="AT872" s="560">
        <v>24</v>
      </c>
      <c r="AU872" s="560">
        <v>42</v>
      </c>
      <c r="AV872" s="560">
        <v>54</v>
      </c>
      <c r="AW872" s="560">
        <v>0</v>
      </c>
      <c r="AX872" s="560">
        <v>0</v>
      </c>
      <c r="AY872" s="560">
        <v>0</v>
      </c>
      <c r="AZ872" s="560">
        <v>0</v>
      </c>
      <c r="BA872" s="560">
        <v>0</v>
      </c>
      <c r="BB872" s="560">
        <v>0</v>
      </c>
      <c r="BC872" s="560">
        <v>0</v>
      </c>
      <c r="BD872" s="560">
        <v>0</v>
      </c>
      <c r="BE872" s="560">
        <v>0</v>
      </c>
      <c r="BF872" s="560">
        <v>0</v>
      </c>
      <c r="BG872" s="560">
        <v>0</v>
      </c>
      <c r="BH872" s="560">
        <v>0</v>
      </c>
      <c r="BI872" s="560">
        <v>0</v>
      </c>
      <c r="BJ872" s="560">
        <v>0</v>
      </c>
      <c r="BK872" s="560">
        <v>0</v>
      </c>
      <c r="BL872" s="560">
        <v>0</v>
      </c>
      <c r="BM872" s="560">
        <v>0</v>
      </c>
      <c r="BN872" s="550" t="s">
        <v>1944</v>
      </c>
      <c r="BO872" s="551">
        <v>0</v>
      </c>
      <c r="BP872" s="519">
        <v>0</v>
      </c>
      <c r="BQ872" s="528">
        <v>0</v>
      </c>
      <c r="BR872" s="519">
        <v>0</v>
      </c>
      <c r="BS872" s="519">
        <v>0</v>
      </c>
      <c r="BT872" s="519">
        <v>0</v>
      </c>
      <c r="BU872" s="529">
        <v>0</v>
      </c>
      <c r="BV872" s="519">
        <v>0</v>
      </c>
      <c r="BW872" s="519">
        <v>0</v>
      </c>
      <c r="BX872" s="552">
        <v>120</v>
      </c>
      <c r="BY872" s="519">
        <v>0</v>
      </c>
      <c r="BZ872" s="519">
        <v>0</v>
      </c>
      <c r="CA872" s="519">
        <v>0</v>
      </c>
      <c r="CB872" s="519">
        <v>0</v>
      </c>
      <c r="CC872" s="519">
        <v>0</v>
      </c>
      <c r="CD872" s="519">
        <v>0</v>
      </c>
      <c r="CE872" s="519">
        <v>0</v>
      </c>
      <c r="CF872" s="519">
        <v>0</v>
      </c>
      <c r="CG872" s="519">
        <v>0</v>
      </c>
      <c r="CH872" s="519">
        <v>0</v>
      </c>
      <c r="CI872" s="519">
        <v>0</v>
      </c>
      <c r="CJ872" s="519">
        <v>0</v>
      </c>
      <c r="CK872" s="623">
        <f t="shared" si="13"/>
        <v>120</v>
      </c>
      <c r="CL872" s="554">
        <v>120</v>
      </c>
      <c r="CM872" s="554">
        <v>0</v>
      </c>
      <c r="CN872" s="554">
        <v>120</v>
      </c>
      <c r="CO872" s="524">
        <v>5</v>
      </c>
      <c r="CP872" s="524" t="s">
        <v>1938</v>
      </c>
      <c r="CQ872" s="525" t="s">
        <v>4965</v>
      </c>
      <c r="CR872" s="580" t="s">
        <v>1938</v>
      </c>
      <c r="CS872" s="527" t="s">
        <v>4965</v>
      </c>
      <c r="CT872" s="527" t="s">
        <v>4965</v>
      </c>
      <c r="CU872" s="527" t="s">
        <v>4965</v>
      </c>
    </row>
    <row r="873" spans="1:99" s="71" customFormat="1" ht="12" customHeight="1" x14ac:dyDescent="0.2">
      <c r="A873" s="577" t="s">
        <v>1460</v>
      </c>
      <c r="B873" s="558" t="s">
        <v>332</v>
      </c>
      <c r="C873" s="558" t="s">
        <v>333</v>
      </c>
      <c r="D873" s="558" t="s">
        <v>4570</v>
      </c>
      <c r="E873" s="560" t="s">
        <v>334</v>
      </c>
      <c r="F873" s="558" t="s">
        <v>1432</v>
      </c>
      <c r="G873" s="558" t="s">
        <v>3046</v>
      </c>
      <c r="H873" s="558" t="s">
        <v>3299</v>
      </c>
      <c r="I873" s="558" t="s">
        <v>1432</v>
      </c>
      <c r="J873" s="558">
        <v>529369</v>
      </c>
      <c r="K873" s="558">
        <v>177317</v>
      </c>
      <c r="L873" s="512" t="s">
        <v>3066</v>
      </c>
      <c r="M873" s="562" t="s">
        <v>1432</v>
      </c>
      <c r="N873" s="562" t="s">
        <v>1432</v>
      </c>
      <c r="O873" s="558">
        <v>0</v>
      </c>
      <c r="P873" s="558">
        <v>166</v>
      </c>
      <c r="Q873" s="563">
        <v>166</v>
      </c>
      <c r="R873" s="558" t="s">
        <v>335</v>
      </c>
      <c r="S873" s="558" t="s">
        <v>266</v>
      </c>
      <c r="T873" s="562" t="s">
        <v>1870</v>
      </c>
      <c r="U873" s="561">
        <v>42046</v>
      </c>
      <c r="V873" s="561" t="s">
        <v>1938</v>
      </c>
      <c r="W873" s="558" t="s">
        <v>1439</v>
      </c>
      <c r="X873" s="562" t="s">
        <v>1432</v>
      </c>
      <c r="Y873" s="558" t="s">
        <v>1442</v>
      </c>
      <c r="Z873" s="558" t="s">
        <v>1443</v>
      </c>
      <c r="AA873" s="558" t="s">
        <v>1443</v>
      </c>
      <c r="AB873" s="558" t="s">
        <v>1444</v>
      </c>
      <c r="AC873" s="576"/>
      <c r="AD873" s="578" t="s">
        <v>1432</v>
      </c>
      <c r="AE873" s="578"/>
      <c r="AF873" s="579"/>
      <c r="AG873" s="517" t="s">
        <v>3063</v>
      </c>
      <c r="AH873" s="560" t="s">
        <v>1445</v>
      </c>
      <c r="AI873" s="560"/>
      <c r="AJ873" s="560">
        <v>0</v>
      </c>
      <c r="AK873" s="560">
        <v>0</v>
      </c>
      <c r="AL873" s="560">
        <v>0</v>
      </c>
      <c r="AM873" s="560">
        <v>33</v>
      </c>
      <c r="AN873" s="560">
        <v>58</v>
      </c>
      <c r="AO873" s="560">
        <v>75</v>
      </c>
      <c r="AP873" s="560">
        <v>0</v>
      </c>
      <c r="AQ873" s="560">
        <v>0</v>
      </c>
      <c r="AR873" s="560">
        <v>0</v>
      </c>
      <c r="AS873" s="560">
        <v>0</v>
      </c>
      <c r="AT873" s="560">
        <v>33</v>
      </c>
      <c r="AU873" s="560">
        <v>58</v>
      </c>
      <c r="AV873" s="560">
        <v>75</v>
      </c>
      <c r="AW873" s="560">
        <v>0</v>
      </c>
      <c r="AX873" s="560">
        <v>0</v>
      </c>
      <c r="AY873" s="560">
        <v>0</v>
      </c>
      <c r="AZ873" s="560">
        <v>0</v>
      </c>
      <c r="BA873" s="560">
        <v>0</v>
      </c>
      <c r="BB873" s="560">
        <v>0</v>
      </c>
      <c r="BC873" s="560">
        <v>0</v>
      </c>
      <c r="BD873" s="560">
        <v>0</v>
      </c>
      <c r="BE873" s="560">
        <v>0</v>
      </c>
      <c r="BF873" s="560">
        <v>0</v>
      </c>
      <c r="BG873" s="560">
        <v>0</v>
      </c>
      <c r="BH873" s="560">
        <v>0</v>
      </c>
      <c r="BI873" s="560">
        <v>0</v>
      </c>
      <c r="BJ873" s="560">
        <v>0</v>
      </c>
      <c r="BK873" s="560">
        <v>0</v>
      </c>
      <c r="BL873" s="560">
        <v>0</v>
      </c>
      <c r="BM873" s="560">
        <v>0</v>
      </c>
      <c r="BN873" s="550" t="s">
        <v>1944</v>
      </c>
      <c r="BO873" s="551">
        <v>0</v>
      </c>
      <c r="BP873" s="519">
        <v>0</v>
      </c>
      <c r="BQ873" s="528">
        <v>0</v>
      </c>
      <c r="BR873" s="519">
        <v>0</v>
      </c>
      <c r="BS873" s="519">
        <v>0</v>
      </c>
      <c r="BT873" s="519">
        <v>0</v>
      </c>
      <c r="BU873" s="529">
        <v>0</v>
      </c>
      <c r="BV873" s="519">
        <v>0</v>
      </c>
      <c r="BW873" s="519">
        <v>0</v>
      </c>
      <c r="BX873" s="519">
        <v>0</v>
      </c>
      <c r="BY873" s="552">
        <v>166</v>
      </c>
      <c r="BZ873" s="519">
        <v>0</v>
      </c>
      <c r="CA873" s="519">
        <v>0</v>
      </c>
      <c r="CB873" s="519">
        <v>0</v>
      </c>
      <c r="CC873" s="519">
        <v>0</v>
      </c>
      <c r="CD873" s="519">
        <v>0</v>
      </c>
      <c r="CE873" s="519">
        <v>0</v>
      </c>
      <c r="CF873" s="519">
        <v>0</v>
      </c>
      <c r="CG873" s="519">
        <v>0</v>
      </c>
      <c r="CH873" s="519">
        <v>0</v>
      </c>
      <c r="CI873" s="519">
        <v>0</v>
      </c>
      <c r="CJ873" s="519">
        <v>0</v>
      </c>
      <c r="CK873" s="623">
        <f t="shared" si="13"/>
        <v>166</v>
      </c>
      <c r="CL873" s="554">
        <v>166</v>
      </c>
      <c r="CM873" s="554">
        <v>0</v>
      </c>
      <c r="CN873" s="554">
        <v>166</v>
      </c>
      <c r="CO873" s="524">
        <v>5</v>
      </c>
      <c r="CP873" s="524" t="s">
        <v>1938</v>
      </c>
      <c r="CQ873" s="525" t="s">
        <v>4965</v>
      </c>
      <c r="CR873" s="580" t="s">
        <v>1938</v>
      </c>
      <c r="CS873" s="527" t="s">
        <v>4965</v>
      </c>
      <c r="CT873" s="527" t="s">
        <v>4965</v>
      </c>
      <c r="CU873" s="527" t="s">
        <v>4965</v>
      </c>
    </row>
    <row r="874" spans="1:99" s="71" customFormat="1" ht="12" customHeight="1" x14ac:dyDescent="0.2">
      <c r="A874" s="577" t="s">
        <v>1460</v>
      </c>
      <c r="B874" s="558" t="s">
        <v>332</v>
      </c>
      <c r="C874" s="558" t="s">
        <v>333</v>
      </c>
      <c r="D874" s="558" t="s">
        <v>4571</v>
      </c>
      <c r="E874" s="560" t="s">
        <v>334</v>
      </c>
      <c r="F874" s="558" t="s">
        <v>1432</v>
      </c>
      <c r="G874" s="558" t="s">
        <v>3046</v>
      </c>
      <c r="H874" s="558" t="s">
        <v>3299</v>
      </c>
      <c r="I874" s="558" t="s">
        <v>1432</v>
      </c>
      <c r="J874" s="558">
        <v>529369</v>
      </c>
      <c r="K874" s="558">
        <v>177317</v>
      </c>
      <c r="L874" s="512" t="s">
        <v>3066</v>
      </c>
      <c r="M874" s="562" t="s">
        <v>1432</v>
      </c>
      <c r="N874" s="562" t="s">
        <v>1432</v>
      </c>
      <c r="O874" s="558">
        <v>0</v>
      </c>
      <c r="P874" s="558">
        <v>346</v>
      </c>
      <c r="Q874" s="563">
        <v>346</v>
      </c>
      <c r="R874" s="558" t="s">
        <v>335</v>
      </c>
      <c r="S874" s="558" t="s">
        <v>266</v>
      </c>
      <c r="T874" s="562" t="s">
        <v>1870</v>
      </c>
      <c r="U874" s="561">
        <v>42046</v>
      </c>
      <c r="V874" s="561" t="s">
        <v>1938</v>
      </c>
      <c r="W874" s="558" t="s">
        <v>1439</v>
      </c>
      <c r="X874" s="562" t="s">
        <v>1432</v>
      </c>
      <c r="Y874" s="558" t="s">
        <v>1442</v>
      </c>
      <c r="Z874" s="558" t="s">
        <v>1443</v>
      </c>
      <c r="AA874" s="558" t="s">
        <v>1443</v>
      </c>
      <c r="AB874" s="558" t="s">
        <v>1444</v>
      </c>
      <c r="AC874" s="576"/>
      <c r="AD874" s="578" t="s">
        <v>1432</v>
      </c>
      <c r="AE874" s="578"/>
      <c r="AF874" s="579"/>
      <c r="AG874" s="517" t="s">
        <v>3063</v>
      </c>
      <c r="AH874" s="560" t="s">
        <v>1445</v>
      </c>
      <c r="AI874" s="560"/>
      <c r="AJ874" s="560">
        <v>0</v>
      </c>
      <c r="AK874" s="560">
        <v>0</v>
      </c>
      <c r="AL874" s="560">
        <v>0</v>
      </c>
      <c r="AM874" s="560">
        <v>86</v>
      </c>
      <c r="AN874" s="560">
        <v>123</v>
      </c>
      <c r="AO874" s="560">
        <v>137</v>
      </c>
      <c r="AP874" s="560">
        <v>0</v>
      </c>
      <c r="AQ874" s="560">
        <v>0</v>
      </c>
      <c r="AR874" s="560">
        <v>0</v>
      </c>
      <c r="AS874" s="560">
        <v>0</v>
      </c>
      <c r="AT874" s="560">
        <v>86</v>
      </c>
      <c r="AU874" s="560">
        <v>123</v>
      </c>
      <c r="AV874" s="560">
        <v>137</v>
      </c>
      <c r="AW874" s="560">
        <v>0</v>
      </c>
      <c r="AX874" s="560">
        <v>0</v>
      </c>
      <c r="AY874" s="560">
        <v>0</v>
      </c>
      <c r="AZ874" s="560">
        <v>0</v>
      </c>
      <c r="BA874" s="560">
        <v>0</v>
      </c>
      <c r="BB874" s="560">
        <v>0</v>
      </c>
      <c r="BC874" s="560">
        <v>0</v>
      </c>
      <c r="BD874" s="560">
        <v>0</v>
      </c>
      <c r="BE874" s="560">
        <v>0</v>
      </c>
      <c r="BF874" s="560">
        <v>0</v>
      </c>
      <c r="BG874" s="560">
        <v>0</v>
      </c>
      <c r="BH874" s="560">
        <v>0</v>
      </c>
      <c r="BI874" s="560">
        <v>0</v>
      </c>
      <c r="BJ874" s="560">
        <v>0</v>
      </c>
      <c r="BK874" s="560">
        <v>0</v>
      </c>
      <c r="BL874" s="560">
        <v>0</v>
      </c>
      <c r="BM874" s="560">
        <v>0</v>
      </c>
      <c r="BN874" s="550" t="s">
        <v>1944</v>
      </c>
      <c r="BO874" s="551">
        <v>0</v>
      </c>
      <c r="BP874" s="519">
        <v>0</v>
      </c>
      <c r="BQ874" s="528">
        <v>0</v>
      </c>
      <c r="BR874" s="519">
        <v>0</v>
      </c>
      <c r="BS874" s="519">
        <v>0</v>
      </c>
      <c r="BT874" s="519">
        <v>0</v>
      </c>
      <c r="BU874" s="529">
        <v>0</v>
      </c>
      <c r="BV874" s="519">
        <v>0</v>
      </c>
      <c r="BW874" s="519">
        <v>0</v>
      </c>
      <c r="BX874" s="519">
        <v>0</v>
      </c>
      <c r="BY874" s="519">
        <v>0</v>
      </c>
      <c r="BZ874" s="552">
        <v>346</v>
      </c>
      <c r="CA874" s="519">
        <v>0</v>
      </c>
      <c r="CB874" s="519">
        <v>0</v>
      </c>
      <c r="CC874" s="519">
        <v>0</v>
      </c>
      <c r="CD874" s="519">
        <v>0</v>
      </c>
      <c r="CE874" s="519">
        <v>0</v>
      </c>
      <c r="CF874" s="519">
        <v>0</v>
      </c>
      <c r="CG874" s="519">
        <v>0</v>
      </c>
      <c r="CH874" s="519">
        <v>0</v>
      </c>
      <c r="CI874" s="519">
        <v>0</v>
      </c>
      <c r="CJ874" s="519">
        <v>0</v>
      </c>
      <c r="CK874" s="623">
        <f t="shared" si="13"/>
        <v>346</v>
      </c>
      <c r="CL874" s="554">
        <v>346</v>
      </c>
      <c r="CM874" s="554">
        <v>0</v>
      </c>
      <c r="CN874" s="554">
        <v>346</v>
      </c>
      <c r="CO874" s="524">
        <v>5</v>
      </c>
      <c r="CP874" s="524" t="s">
        <v>1938</v>
      </c>
      <c r="CQ874" s="525" t="s">
        <v>4965</v>
      </c>
      <c r="CR874" s="580" t="s">
        <v>1938</v>
      </c>
      <c r="CS874" s="527" t="s">
        <v>4965</v>
      </c>
      <c r="CT874" s="527" t="s">
        <v>4965</v>
      </c>
      <c r="CU874" s="527" t="s">
        <v>4965</v>
      </c>
    </row>
    <row r="875" spans="1:99" s="71" customFormat="1" ht="12" customHeight="1" x14ac:dyDescent="0.2">
      <c r="A875" s="577" t="s">
        <v>1460</v>
      </c>
      <c r="B875" s="558" t="s">
        <v>332</v>
      </c>
      <c r="C875" s="558" t="s">
        <v>333</v>
      </c>
      <c r="D875" s="558" t="s">
        <v>4572</v>
      </c>
      <c r="E875" s="560" t="s">
        <v>334</v>
      </c>
      <c r="F875" s="558" t="s">
        <v>1432</v>
      </c>
      <c r="G875" s="558" t="s">
        <v>3046</v>
      </c>
      <c r="H875" s="558" t="s">
        <v>3299</v>
      </c>
      <c r="I875" s="558" t="s">
        <v>1432</v>
      </c>
      <c r="J875" s="558">
        <v>529369</v>
      </c>
      <c r="K875" s="558">
        <v>177317</v>
      </c>
      <c r="L875" s="512" t="s">
        <v>3066</v>
      </c>
      <c r="M875" s="562" t="s">
        <v>1432</v>
      </c>
      <c r="N875" s="562" t="s">
        <v>1432</v>
      </c>
      <c r="O875" s="558">
        <v>0</v>
      </c>
      <c r="P875" s="558">
        <v>251</v>
      </c>
      <c r="Q875" s="563">
        <v>251</v>
      </c>
      <c r="R875" s="558" t="s">
        <v>335</v>
      </c>
      <c r="S875" s="558" t="s">
        <v>266</v>
      </c>
      <c r="T875" s="562" t="s">
        <v>1870</v>
      </c>
      <c r="U875" s="561">
        <v>42046</v>
      </c>
      <c r="V875" s="561" t="s">
        <v>1938</v>
      </c>
      <c r="W875" s="558" t="s">
        <v>1439</v>
      </c>
      <c r="X875" s="562" t="s">
        <v>1432</v>
      </c>
      <c r="Y875" s="558" t="s">
        <v>1442</v>
      </c>
      <c r="Z875" s="558" t="s">
        <v>1443</v>
      </c>
      <c r="AA875" s="558" t="s">
        <v>1443</v>
      </c>
      <c r="AB875" s="558" t="s">
        <v>1444</v>
      </c>
      <c r="AC875" s="576"/>
      <c r="AD875" s="578" t="s">
        <v>1432</v>
      </c>
      <c r="AE875" s="578"/>
      <c r="AF875" s="579"/>
      <c r="AG875" s="517" t="s">
        <v>3063</v>
      </c>
      <c r="AH875" s="560" t="s">
        <v>1445</v>
      </c>
      <c r="AI875" s="560"/>
      <c r="AJ875" s="560">
        <v>0</v>
      </c>
      <c r="AK875" s="560">
        <v>0</v>
      </c>
      <c r="AL875" s="560">
        <v>0</v>
      </c>
      <c r="AM875" s="560">
        <v>50</v>
      </c>
      <c r="AN875" s="560">
        <v>88</v>
      </c>
      <c r="AO875" s="560">
        <v>113</v>
      </c>
      <c r="AP875" s="560">
        <v>0</v>
      </c>
      <c r="AQ875" s="560">
        <v>0</v>
      </c>
      <c r="AR875" s="560">
        <v>0</v>
      </c>
      <c r="AS875" s="560">
        <v>0</v>
      </c>
      <c r="AT875" s="560">
        <v>50</v>
      </c>
      <c r="AU875" s="560">
        <v>88</v>
      </c>
      <c r="AV875" s="560">
        <v>113</v>
      </c>
      <c r="AW875" s="560">
        <v>0</v>
      </c>
      <c r="AX875" s="560">
        <v>0</v>
      </c>
      <c r="AY875" s="560">
        <v>0</v>
      </c>
      <c r="AZ875" s="560">
        <v>0</v>
      </c>
      <c r="BA875" s="560">
        <v>0</v>
      </c>
      <c r="BB875" s="560">
        <v>0</v>
      </c>
      <c r="BC875" s="560">
        <v>0</v>
      </c>
      <c r="BD875" s="560">
        <v>0</v>
      </c>
      <c r="BE875" s="560">
        <v>0</v>
      </c>
      <c r="BF875" s="560">
        <v>0</v>
      </c>
      <c r="BG875" s="560">
        <v>0</v>
      </c>
      <c r="BH875" s="560">
        <v>0</v>
      </c>
      <c r="BI875" s="560">
        <v>0</v>
      </c>
      <c r="BJ875" s="560">
        <v>0</v>
      </c>
      <c r="BK875" s="560">
        <v>0</v>
      </c>
      <c r="BL875" s="560">
        <v>0</v>
      </c>
      <c r="BM875" s="560">
        <v>0</v>
      </c>
      <c r="BN875" s="550" t="s">
        <v>1944</v>
      </c>
      <c r="BO875" s="551">
        <v>0</v>
      </c>
      <c r="BP875" s="519">
        <v>0</v>
      </c>
      <c r="BQ875" s="528">
        <v>0</v>
      </c>
      <c r="BR875" s="519">
        <v>0</v>
      </c>
      <c r="BS875" s="519">
        <v>0</v>
      </c>
      <c r="BT875" s="519">
        <v>0</v>
      </c>
      <c r="BU875" s="529">
        <v>0</v>
      </c>
      <c r="BV875" s="519">
        <v>0</v>
      </c>
      <c r="BW875" s="519">
        <v>0</v>
      </c>
      <c r="BX875" s="552">
        <v>251</v>
      </c>
      <c r="BY875" s="519">
        <v>0</v>
      </c>
      <c r="BZ875" s="519">
        <v>0</v>
      </c>
      <c r="CA875" s="519">
        <v>0</v>
      </c>
      <c r="CB875" s="519">
        <v>0</v>
      </c>
      <c r="CC875" s="519">
        <v>0</v>
      </c>
      <c r="CD875" s="519">
        <v>0</v>
      </c>
      <c r="CE875" s="519">
        <v>0</v>
      </c>
      <c r="CF875" s="519">
        <v>0</v>
      </c>
      <c r="CG875" s="519">
        <v>0</v>
      </c>
      <c r="CH875" s="519">
        <v>0</v>
      </c>
      <c r="CI875" s="519">
        <v>0</v>
      </c>
      <c r="CJ875" s="519">
        <v>0</v>
      </c>
      <c r="CK875" s="623">
        <f t="shared" si="13"/>
        <v>251</v>
      </c>
      <c r="CL875" s="554">
        <v>251</v>
      </c>
      <c r="CM875" s="554">
        <v>0</v>
      </c>
      <c r="CN875" s="554">
        <v>251</v>
      </c>
      <c r="CO875" s="524">
        <v>5</v>
      </c>
      <c r="CP875" s="524" t="s">
        <v>1938</v>
      </c>
      <c r="CQ875" s="525" t="s">
        <v>4965</v>
      </c>
      <c r="CR875" s="580" t="s">
        <v>1938</v>
      </c>
      <c r="CS875" s="527" t="s">
        <v>4965</v>
      </c>
      <c r="CT875" s="527" t="s">
        <v>4965</v>
      </c>
      <c r="CU875" s="527" t="s">
        <v>4965</v>
      </c>
    </row>
    <row r="876" spans="1:99" s="71" customFormat="1" ht="12" customHeight="1" x14ac:dyDescent="0.2">
      <c r="A876" s="577" t="s">
        <v>1460</v>
      </c>
      <c r="B876" s="558" t="s">
        <v>332</v>
      </c>
      <c r="C876" s="558" t="s">
        <v>333</v>
      </c>
      <c r="D876" s="558" t="s">
        <v>4440</v>
      </c>
      <c r="E876" s="560" t="s">
        <v>334</v>
      </c>
      <c r="F876" s="558" t="s">
        <v>1432</v>
      </c>
      <c r="G876" s="558" t="s">
        <v>3046</v>
      </c>
      <c r="H876" s="558" t="s">
        <v>3299</v>
      </c>
      <c r="I876" s="558" t="s">
        <v>1432</v>
      </c>
      <c r="J876" s="558">
        <v>529369</v>
      </c>
      <c r="K876" s="558">
        <v>177317</v>
      </c>
      <c r="L876" s="512" t="s">
        <v>3066</v>
      </c>
      <c r="M876" s="562" t="s">
        <v>1432</v>
      </c>
      <c r="N876" s="562" t="s">
        <v>1432</v>
      </c>
      <c r="O876" s="558">
        <v>0</v>
      </c>
      <c r="P876" s="558">
        <v>338</v>
      </c>
      <c r="Q876" s="563">
        <v>338</v>
      </c>
      <c r="R876" s="558" t="s">
        <v>335</v>
      </c>
      <c r="S876" s="558" t="s">
        <v>266</v>
      </c>
      <c r="T876" s="562" t="s">
        <v>1870</v>
      </c>
      <c r="U876" s="561">
        <v>42046</v>
      </c>
      <c r="V876" s="561" t="s">
        <v>1938</v>
      </c>
      <c r="W876" s="558" t="s">
        <v>1439</v>
      </c>
      <c r="X876" s="562" t="s">
        <v>1432</v>
      </c>
      <c r="Y876" s="558" t="s">
        <v>1442</v>
      </c>
      <c r="Z876" s="558" t="s">
        <v>1443</v>
      </c>
      <c r="AA876" s="558" t="s">
        <v>1443</v>
      </c>
      <c r="AB876" s="558" t="s">
        <v>1444</v>
      </c>
      <c r="AC876" s="576"/>
      <c r="AD876" s="578" t="s">
        <v>1432</v>
      </c>
      <c r="AE876" s="578"/>
      <c r="AF876" s="579"/>
      <c r="AG876" s="517" t="s">
        <v>3063</v>
      </c>
      <c r="AH876" s="560" t="s">
        <v>1445</v>
      </c>
      <c r="AI876" s="560"/>
      <c r="AJ876" s="560">
        <v>0</v>
      </c>
      <c r="AK876" s="560">
        <v>0</v>
      </c>
      <c r="AL876" s="560">
        <v>0</v>
      </c>
      <c r="AM876" s="560">
        <v>67</v>
      </c>
      <c r="AN876" s="560">
        <v>119</v>
      </c>
      <c r="AO876" s="560">
        <v>152</v>
      </c>
      <c r="AP876" s="560">
        <v>0</v>
      </c>
      <c r="AQ876" s="560">
        <v>0</v>
      </c>
      <c r="AR876" s="560">
        <v>0</v>
      </c>
      <c r="AS876" s="560">
        <v>0</v>
      </c>
      <c r="AT876" s="560">
        <v>67</v>
      </c>
      <c r="AU876" s="560">
        <v>119</v>
      </c>
      <c r="AV876" s="560">
        <v>152</v>
      </c>
      <c r="AW876" s="560">
        <v>0</v>
      </c>
      <c r="AX876" s="560">
        <v>0</v>
      </c>
      <c r="AY876" s="560">
        <v>0</v>
      </c>
      <c r="AZ876" s="560">
        <v>0</v>
      </c>
      <c r="BA876" s="560">
        <v>0</v>
      </c>
      <c r="BB876" s="560">
        <v>0</v>
      </c>
      <c r="BC876" s="560">
        <v>0</v>
      </c>
      <c r="BD876" s="560">
        <v>0</v>
      </c>
      <c r="BE876" s="560">
        <v>0</v>
      </c>
      <c r="BF876" s="560">
        <v>0</v>
      </c>
      <c r="BG876" s="560">
        <v>0</v>
      </c>
      <c r="BH876" s="560">
        <v>0</v>
      </c>
      <c r="BI876" s="560">
        <v>0</v>
      </c>
      <c r="BJ876" s="560">
        <v>0</v>
      </c>
      <c r="BK876" s="560">
        <v>0</v>
      </c>
      <c r="BL876" s="560">
        <v>0</v>
      </c>
      <c r="BM876" s="560">
        <v>0</v>
      </c>
      <c r="BN876" s="550" t="s">
        <v>1944</v>
      </c>
      <c r="BO876" s="551">
        <v>0</v>
      </c>
      <c r="BP876" s="519">
        <v>0</v>
      </c>
      <c r="BQ876" s="528">
        <v>0</v>
      </c>
      <c r="BR876" s="519">
        <v>0</v>
      </c>
      <c r="BS876" s="519">
        <v>0</v>
      </c>
      <c r="BT876" s="519">
        <v>0</v>
      </c>
      <c r="BU876" s="529">
        <v>0</v>
      </c>
      <c r="BV876" s="519">
        <v>0</v>
      </c>
      <c r="BW876" s="552">
        <v>338</v>
      </c>
      <c r="BX876" s="519">
        <v>0</v>
      </c>
      <c r="BY876" s="519">
        <v>0</v>
      </c>
      <c r="BZ876" s="519">
        <v>0</v>
      </c>
      <c r="CA876" s="519">
        <v>0</v>
      </c>
      <c r="CB876" s="519">
        <v>0</v>
      </c>
      <c r="CC876" s="519">
        <v>0</v>
      </c>
      <c r="CD876" s="519">
        <v>0</v>
      </c>
      <c r="CE876" s="519">
        <v>0</v>
      </c>
      <c r="CF876" s="519">
        <v>0</v>
      </c>
      <c r="CG876" s="519">
        <v>0</v>
      </c>
      <c r="CH876" s="519">
        <v>0</v>
      </c>
      <c r="CI876" s="519">
        <v>0</v>
      </c>
      <c r="CJ876" s="519">
        <v>0</v>
      </c>
      <c r="CK876" s="623">
        <f t="shared" si="13"/>
        <v>338</v>
      </c>
      <c r="CL876" s="554">
        <v>338</v>
      </c>
      <c r="CM876" s="554">
        <v>0</v>
      </c>
      <c r="CN876" s="554">
        <v>338</v>
      </c>
      <c r="CO876" s="524">
        <v>5</v>
      </c>
      <c r="CP876" s="524" t="s">
        <v>1938</v>
      </c>
      <c r="CQ876" s="525" t="s">
        <v>4965</v>
      </c>
      <c r="CR876" s="580" t="s">
        <v>1938</v>
      </c>
      <c r="CS876" s="527" t="s">
        <v>4965</v>
      </c>
      <c r="CT876" s="527" t="s">
        <v>4965</v>
      </c>
      <c r="CU876" s="527" t="s">
        <v>4965</v>
      </c>
    </row>
    <row r="877" spans="1:99" s="71" customFormat="1" ht="12" customHeight="1" x14ac:dyDescent="0.2">
      <c r="A877" s="577" t="s">
        <v>1460</v>
      </c>
      <c r="B877" s="558" t="s">
        <v>332</v>
      </c>
      <c r="C877" s="558" t="s">
        <v>333</v>
      </c>
      <c r="D877" s="558" t="s">
        <v>4441</v>
      </c>
      <c r="E877" s="560" t="s">
        <v>334</v>
      </c>
      <c r="F877" s="558" t="s">
        <v>1432</v>
      </c>
      <c r="G877" s="558" t="s">
        <v>3046</v>
      </c>
      <c r="H877" s="558" t="s">
        <v>3299</v>
      </c>
      <c r="I877" s="558" t="s">
        <v>1432</v>
      </c>
      <c r="J877" s="558">
        <v>529369</v>
      </c>
      <c r="K877" s="558">
        <v>177317</v>
      </c>
      <c r="L877" s="512" t="s">
        <v>3066</v>
      </c>
      <c r="M877" s="562" t="s">
        <v>1432</v>
      </c>
      <c r="N877" s="562" t="s">
        <v>1432</v>
      </c>
      <c r="O877" s="558">
        <v>0</v>
      </c>
      <c r="P877" s="558">
        <v>13</v>
      </c>
      <c r="Q877" s="563">
        <v>13</v>
      </c>
      <c r="R877" s="558" t="s">
        <v>335</v>
      </c>
      <c r="S877" s="558" t="s">
        <v>266</v>
      </c>
      <c r="T877" s="562" t="s">
        <v>1870</v>
      </c>
      <c r="U877" s="561">
        <v>42046</v>
      </c>
      <c r="V877" s="561" t="s">
        <v>1938</v>
      </c>
      <c r="W877" s="558" t="s">
        <v>1439</v>
      </c>
      <c r="X877" s="562" t="s">
        <v>1432</v>
      </c>
      <c r="Y877" s="558" t="s">
        <v>1442</v>
      </c>
      <c r="Z877" s="558" t="s">
        <v>1443</v>
      </c>
      <c r="AA877" s="558" t="s">
        <v>1443</v>
      </c>
      <c r="AB877" s="558" t="s">
        <v>1444</v>
      </c>
      <c r="AC877" s="576"/>
      <c r="AD877" s="578" t="s">
        <v>1432</v>
      </c>
      <c r="AE877" s="578"/>
      <c r="AF877" s="579"/>
      <c r="AG877" s="517" t="s">
        <v>628</v>
      </c>
      <c r="AH877" s="560" t="s">
        <v>3904</v>
      </c>
      <c r="AI877" s="560"/>
      <c r="AJ877" s="560">
        <v>0</v>
      </c>
      <c r="AK877" s="560">
        <v>0</v>
      </c>
      <c r="AL877" s="560">
        <v>0</v>
      </c>
      <c r="AM877" s="560">
        <v>6</v>
      </c>
      <c r="AN877" s="560">
        <v>6</v>
      </c>
      <c r="AO877" s="560">
        <v>1</v>
      </c>
      <c r="AP877" s="560">
        <v>0</v>
      </c>
      <c r="AQ877" s="560">
        <v>0</v>
      </c>
      <c r="AR877" s="560">
        <v>0</v>
      </c>
      <c r="AS877" s="560">
        <v>0</v>
      </c>
      <c r="AT877" s="560">
        <v>6</v>
      </c>
      <c r="AU877" s="560">
        <v>6</v>
      </c>
      <c r="AV877" s="560">
        <v>1</v>
      </c>
      <c r="AW877" s="560">
        <v>0</v>
      </c>
      <c r="AX877" s="560">
        <v>0</v>
      </c>
      <c r="AY877" s="560">
        <v>0</v>
      </c>
      <c r="AZ877" s="560">
        <v>0</v>
      </c>
      <c r="BA877" s="560">
        <v>0</v>
      </c>
      <c r="BB877" s="560">
        <v>0</v>
      </c>
      <c r="BC877" s="560">
        <v>0</v>
      </c>
      <c r="BD877" s="560">
        <v>0</v>
      </c>
      <c r="BE877" s="560">
        <v>0</v>
      </c>
      <c r="BF877" s="560">
        <v>0</v>
      </c>
      <c r="BG877" s="560">
        <v>0</v>
      </c>
      <c r="BH877" s="560">
        <v>0</v>
      </c>
      <c r="BI877" s="560">
        <v>0</v>
      </c>
      <c r="BJ877" s="560">
        <v>0</v>
      </c>
      <c r="BK877" s="560">
        <v>0</v>
      </c>
      <c r="BL877" s="560">
        <v>0</v>
      </c>
      <c r="BM877" s="560">
        <v>0</v>
      </c>
      <c r="BN877" s="550" t="s">
        <v>1944</v>
      </c>
      <c r="BO877" s="551">
        <v>0</v>
      </c>
      <c r="BP877" s="519">
        <v>0</v>
      </c>
      <c r="BQ877" s="528">
        <v>0</v>
      </c>
      <c r="BR877" s="519">
        <v>0</v>
      </c>
      <c r="BS877" s="519">
        <v>0</v>
      </c>
      <c r="BT877" s="519">
        <v>0</v>
      </c>
      <c r="BU877" s="529">
        <v>0</v>
      </c>
      <c r="BV877" s="519">
        <v>0</v>
      </c>
      <c r="BW877" s="519">
        <v>0</v>
      </c>
      <c r="BX877" s="519">
        <v>0</v>
      </c>
      <c r="BY877" s="519">
        <v>0</v>
      </c>
      <c r="BZ877" s="519">
        <v>0</v>
      </c>
      <c r="CA877" s="552">
        <v>13</v>
      </c>
      <c r="CB877" s="519">
        <v>0</v>
      </c>
      <c r="CC877" s="519">
        <v>0</v>
      </c>
      <c r="CD877" s="519">
        <v>0</v>
      </c>
      <c r="CE877" s="519">
        <v>0</v>
      </c>
      <c r="CF877" s="519">
        <v>0</v>
      </c>
      <c r="CG877" s="519">
        <v>0</v>
      </c>
      <c r="CH877" s="519">
        <v>0</v>
      </c>
      <c r="CI877" s="519">
        <v>0</v>
      </c>
      <c r="CJ877" s="519">
        <v>0</v>
      </c>
      <c r="CK877" s="623">
        <f t="shared" si="13"/>
        <v>13</v>
      </c>
      <c r="CL877" s="554">
        <v>13</v>
      </c>
      <c r="CM877" s="554">
        <v>0</v>
      </c>
      <c r="CN877" s="523">
        <v>0</v>
      </c>
      <c r="CO877" s="524">
        <v>5</v>
      </c>
      <c r="CP877" s="524" t="s">
        <v>1938</v>
      </c>
      <c r="CQ877" s="525" t="s">
        <v>4965</v>
      </c>
      <c r="CR877" s="580" t="s">
        <v>1938</v>
      </c>
      <c r="CS877" s="527" t="s">
        <v>4965</v>
      </c>
      <c r="CT877" s="527" t="s">
        <v>4965</v>
      </c>
      <c r="CU877" s="527" t="s">
        <v>4965</v>
      </c>
    </row>
    <row r="878" spans="1:99" s="71" customFormat="1" ht="12" customHeight="1" x14ac:dyDescent="0.2">
      <c r="A878" s="577" t="s">
        <v>1460</v>
      </c>
      <c r="B878" s="558" t="s">
        <v>332</v>
      </c>
      <c r="C878" s="558" t="s">
        <v>333</v>
      </c>
      <c r="D878" s="558" t="s">
        <v>4442</v>
      </c>
      <c r="E878" s="560" t="s">
        <v>334</v>
      </c>
      <c r="F878" s="558" t="s">
        <v>1432</v>
      </c>
      <c r="G878" s="558" t="s">
        <v>3046</v>
      </c>
      <c r="H878" s="558" t="s">
        <v>3299</v>
      </c>
      <c r="I878" s="558" t="s">
        <v>1432</v>
      </c>
      <c r="J878" s="558">
        <v>529369</v>
      </c>
      <c r="K878" s="558">
        <v>177317</v>
      </c>
      <c r="L878" s="512" t="s">
        <v>3066</v>
      </c>
      <c r="M878" s="562" t="s">
        <v>1432</v>
      </c>
      <c r="N878" s="562" t="s">
        <v>1432</v>
      </c>
      <c r="O878" s="558">
        <v>0</v>
      </c>
      <c r="P878" s="558">
        <v>17</v>
      </c>
      <c r="Q878" s="563">
        <v>17</v>
      </c>
      <c r="R878" s="558" t="s">
        <v>335</v>
      </c>
      <c r="S878" s="558" t="s">
        <v>266</v>
      </c>
      <c r="T878" s="562" t="s">
        <v>1870</v>
      </c>
      <c r="U878" s="561">
        <v>42046</v>
      </c>
      <c r="V878" s="561" t="s">
        <v>1938</v>
      </c>
      <c r="W878" s="558" t="s">
        <v>1439</v>
      </c>
      <c r="X878" s="562" t="s">
        <v>1432</v>
      </c>
      <c r="Y878" s="558" t="s">
        <v>1442</v>
      </c>
      <c r="Z878" s="558" t="s">
        <v>1443</v>
      </c>
      <c r="AA878" s="558" t="s">
        <v>1443</v>
      </c>
      <c r="AB878" s="558" t="s">
        <v>1444</v>
      </c>
      <c r="AC878" s="576"/>
      <c r="AD878" s="578" t="s">
        <v>1432</v>
      </c>
      <c r="AE878" s="578"/>
      <c r="AF878" s="579"/>
      <c r="AG878" s="517" t="s">
        <v>1931</v>
      </c>
      <c r="AH878" s="560" t="s">
        <v>3905</v>
      </c>
      <c r="AI878" s="560"/>
      <c r="AJ878" s="560">
        <v>0</v>
      </c>
      <c r="AK878" s="560">
        <v>0</v>
      </c>
      <c r="AL878" s="560">
        <v>0</v>
      </c>
      <c r="AM878" s="560">
        <v>2</v>
      </c>
      <c r="AN878" s="560">
        <v>7</v>
      </c>
      <c r="AO878" s="560">
        <v>8</v>
      </c>
      <c r="AP878" s="560">
        <v>0</v>
      </c>
      <c r="AQ878" s="560">
        <v>0</v>
      </c>
      <c r="AR878" s="560">
        <v>0</v>
      </c>
      <c r="AS878" s="560">
        <v>0</v>
      </c>
      <c r="AT878" s="560">
        <v>2</v>
      </c>
      <c r="AU878" s="560">
        <v>7</v>
      </c>
      <c r="AV878" s="560">
        <v>8</v>
      </c>
      <c r="AW878" s="560">
        <v>0</v>
      </c>
      <c r="AX878" s="560">
        <v>0</v>
      </c>
      <c r="AY878" s="560">
        <v>0</v>
      </c>
      <c r="AZ878" s="560">
        <v>0</v>
      </c>
      <c r="BA878" s="560">
        <v>0</v>
      </c>
      <c r="BB878" s="560">
        <v>0</v>
      </c>
      <c r="BC878" s="560">
        <v>0</v>
      </c>
      <c r="BD878" s="560">
        <v>0</v>
      </c>
      <c r="BE878" s="560">
        <v>0</v>
      </c>
      <c r="BF878" s="560">
        <v>0</v>
      </c>
      <c r="BG878" s="560">
        <v>0</v>
      </c>
      <c r="BH878" s="560">
        <v>0</v>
      </c>
      <c r="BI878" s="560">
        <v>0</v>
      </c>
      <c r="BJ878" s="560">
        <v>0</v>
      </c>
      <c r="BK878" s="560">
        <v>0</v>
      </c>
      <c r="BL878" s="560">
        <v>0</v>
      </c>
      <c r="BM878" s="560">
        <v>0</v>
      </c>
      <c r="BN878" s="550" t="s">
        <v>1944</v>
      </c>
      <c r="BO878" s="551">
        <v>0</v>
      </c>
      <c r="BP878" s="519">
        <v>0</v>
      </c>
      <c r="BQ878" s="528">
        <v>0</v>
      </c>
      <c r="BR878" s="519">
        <v>0</v>
      </c>
      <c r="BS878" s="519">
        <v>0</v>
      </c>
      <c r="BT878" s="519">
        <v>0</v>
      </c>
      <c r="BU878" s="529">
        <v>0</v>
      </c>
      <c r="BV878" s="519">
        <v>0</v>
      </c>
      <c r="BW878" s="519">
        <v>0</v>
      </c>
      <c r="BX878" s="552">
        <v>17</v>
      </c>
      <c r="BY878" s="519">
        <v>0</v>
      </c>
      <c r="BZ878" s="519">
        <v>0</v>
      </c>
      <c r="CA878" s="519">
        <v>0</v>
      </c>
      <c r="CB878" s="519">
        <v>0</v>
      </c>
      <c r="CC878" s="519">
        <v>0</v>
      </c>
      <c r="CD878" s="519">
        <v>0</v>
      </c>
      <c r="CE878" s="519">
        <v>0</v>
      </c>
      <c r="CF878" s="519">
        <v>0</v>
      </c>
      <c r="CG878" s="519">
        <v>0</v>
      </c>
      <c r="CH878" s="519">
        <v>0</v>
      </c>
      <c r="CI878" s="519">
        <v>0</v>
      </c>
      <c r="CJ878" s="519">
        <v>0</v>
      </c>
      <c r="CK878" s="623">
        <f t="shared" si="13"/>
        <v>17</v>
      </c>
      <c r="CL878" s="554">
        <v>17</v>
      </c>
      <c r="CM878" s="554">
        <v>0</v>
      </c>
      <c r="CN878" s="554">
        <v>17</v>
      </c>
      <c r="CO878" s="524">
        <v>5</v>
      </c>
      <c r="CP878" s="524" t="s">
        <v>1938</v>
      </c>
      <c r="CQ878" s="525" t="s">
        <v>4965</v>
      </c>
      <c r="CR878" s="580" t="s">
        <v>1938</v>
      </c>
      <c r="CS878" s="527" t="s">
        <v>4965</v>
      </c>
      <c r="CT878" s="527" t="s">
        <v>4965</v>
      </c>
      <c r="CU878" s="527" t="s">
        <v>4965</v>
      </c>
    </row>
    <row r="879" spans="1:99" s="71" customFormat="1" ht="12" customHeight="1" x14ac:dyDescent="0.2">
      <c r="A879" s="577" t="s">
        <v>1460</v>
      </c>
      <c r="B879" s="558" t="s">
        <v>332</v>
      </c>
      <c r="C879" s="558" t="s">
        <v>333</v>
      </c>
      <c r="D879" s="558" t="s">
        <v>4443</v>
      </c>
      <c r="E879" s="560" t="s">
        <v>334</v>
      </c>
      <c r="F879" s="558" t="s">
        <v>1432</v>
      </c>
      <c r="G879" s="558" t="s">
        <v>3046</v>
      </c>
      <c r="H879" s="558" t="s">
        <v>3299</v>
      </c>
      <c r="I879" s="558" t="s">
        <v>1432</v>
      </c>
      <c r="J879" s="558">
        <v>529369</v>
      </c>
      <c r="K879" s="558">
        <v>177317</v>
      </c>
      <c r="L879" s="512" t="s">
        <v>3066</v>
      </c>
      <c r="M879" s="562" t="s">
        <v>1432</v>
      </c>
      <c r="N879" s="562" t="s">
        <v>1432</v>
      </c>
      <c r="O879" s="558">
        <v>0</v>
      </c>
      <c r="P879" s="558">
        <v>11</v>
      </c>
      <c r="Q879" s="563">
        <v>11</v>
      </c>
      <c r="R879" s="558" t="s">
        <v>335</v>
      </c>
      <c r="S879" s="558" t="s">
        <v>266</v>
      </c>
      <c r="T879" s="562" t="s">
        <v>1870</v>
      </c>
      <c r="U879" s="561">
        <v>42046</v>
      </c>
      <c r="V879" s="561" t="s">
        <v>1938</v>
      </c>
      <c r="W879" s="558" t="s">
        <v>1439</v>
      </c>
      <c r="X879" s="562" t="s">
        <v>1432</v>
      </c>
      <c r="Y879" s="558" t="s">
        <v>1442</v>
      </c>
      <c r="Z879" s="558" t="s">
        <v>1443</v>
      </c>
      <c r="AA879" s="558" t="s">
        <v>1443</v>
      </c>
      <c r="AB879" s="558" t="s">
        <v>1444</v>
      </c>
      <c r="AC879" s="576"/>
      <c r="AD879" s="578" t="s">
        <v>1432</v>
      </c>
      <c r="AE879" s="578"/>
      <c r="AF879" s="579"/>
      <c r="AG879" s="517" t="s">
        <v>628</v>
      </c>
      <c r="AH879" s="560" t="s">
        <v>3904</v>
      </c>
      <c r="AI879" s="560"/>
      <c r="AJ879" s="560">
        <v>0</v>
      </c>
      <c r="AK879" s="560">
        <v>0</v>
      </c>
      <c r="AL879" s="560">
        <v>0</v>
      </c>
      <c r="AM879" s="560">
        <v>2</v>
      </c>
      <c r="AN879" s="560">
        <v>5</v>
      </c>
      <c r="AO879" s="560">
        <v>4</v>
      </c>
      <c r="AP879" s="560">
        <v>0</v>
      </c>
      <c r="AQ879" s="560">
        <v>0</v>
      </c>
      <c r="AR879" s="560">
        <v>0</v>
      </c>
      <c r="AS879" s="560">
        <v>0</v>
      </c>
      <c r="AT879" s="560">
        <v>2</v>
      </c>
      <c r="AU879" s="560">
        <v>5</v>
      </c>
      <c r="AV879" s="560">
        <v>4</v>
      </c>
      <c r="AW879" s="560">
        <v>0</v>
      </c>
      <c r="AX879" s="560">
        <v>0</v>
      </c>
      <c r="AY879" s="560">
        <v>0</v>
      </c>
      <c r="AZ879" s="560">
        <v>0</v>
      </c>
      <c r="BA879" s="560">
        <v>0</v>
      </c>
      <c r="BB879" s="560">
        <v>0</v>
      </c>
      <c r="BC879" s="560">
        <v>0</v>
      </c>
      <c r="BD879" s="560">
        <v>0</v>
      </c>
      <c r="BE879" s="560">
        <v>0</v>
      </c>
      <c r="BF879" s="560">
        <v>0</v>
      </c>
      <c r="BG879" s="560">
        <v>0</v>
      </c>
      <c r="BH879" s="560">
        <v>0</v>
      </c>
      <c r="BI879" s="560">
        <v>0</v>
      </c>
      <c r="BJ879" s="560">
        <v>0</v>
      </c>
      <c r="BK879" s="560">
        <v>0</v>
      </c>
      <c r="BL879" s="560">
        <v>0</v>
      </c>
      <c r="BM879" s="560">
        <v>0</v>
      </c>
      <c r="BN879" s="550" t="s">
        <v>1944</v>
      </c>
      <c r="BO879" s="551">
        <v>0</v>
      </c>
      <c r="BP879" s="519">
        <v>0</v>
      </c>
      <c r="BQ879" s="528">
        <v>0</v>
      </c>
      <c r="BR879" s="519">
        <v>0</v>
      </c>
      <c r="BS879" s="519">
        <v>0</v>
      </c>
      <c r="BT879" s="519">
        <v>0</v>
      </c>
      <c r="BU879" s="529">
        <v>0</v>
      </c>
      <c r="BV879" s="519">
        <v>0</v>
      </c>
      <c r="BW879" s="519">
        <v>0</v>
      </c>
      <c r="BX879" s="552">
        <v>11</v>
      </c>
      <c r="BY879" s="519">
        <v>0</v>
      </c>
      <c r="BZ879" s="519">
        <v>0</v>
      </c>
      <c r="CA879" s="519">
        <v>0</v>
      </c>
      <c r="CB879" s="519">
        <v>0</v>
      </c>
      <c r="CC879" s="519">
        <v>0</v>
      </c>
      <c r="CD879" s="519">
        <v>0</v>
      </c>
      <c r="CE879" s="519">
        <v>0</v>
      </c>
      <c r="CF879" s="519">
        <v>0</v>
      </c>
      <c r="CG879" s="519">
        <v>0</v>
      </c>
      <c r="CH879" s="519">
        <v>0</v>
      </c>
      <c r="CI879" s="519">
        <v>0</v>
      </c>
      <c r="CJ879" s="519">
        <v>0</v>
      </c>
      <c r="CK879" s="623">
        <f t="shared" si="13"/>
        <v>11</v>
      </c>
      <c r="CL879" s="554">
        <v>11</v>
      </c>
      <c r="CM879" s="554">
        <v>0</v>
      </c>
      <c r="CN879" s="554">
        <v>11</v>
      </c>
      <c r="CO879" s="524">
        <v>5</v>
      </c>
      <c r="CP879" s="524" t="s">
        <v>1938</v>
      </c>
      <c r="CQ879" s="525" t="s">
        <v>4965</v>
      </c>
      <c r="CR879" s="580" t="s">
        <v>1938</v>
      </c>
      <c r="CS879" s="527" t="s">
        <v>4965</v>
      </c>
      <c r="CT879" s="527" t="s">
        <v>4965</v>
      </c>
      <c r="CU879" s="527" t="s">
        <v>4965</v>
      </c>
    </row>
    <row r="880" spans="1:99" s="71" customFormat="1" ht="12" customHeight="1" x14ac:dyDescent="0.2">
      <c r="A880" s="577" t="s">
        <v>1460</v>
      </c>
      <c r="B880" s="558" t="s">
        <v>332</v>
      </c>
      <c r="C880" s="558" t="s">
        <v>333</v>
      </c>
      <c r="D880" s="558" t="s">
        <v>4444</v>
      </c>
      <c r="E880" s="560" t="s">
        <v>334</v>
      </c>
      <c r="F880" s="558" t="s">
        <v>1432</v>
      </c>
      <c r="G880" s="558" t="s">
        <v>3046</v>
      </c>
      <c r="H880" s="558" t="s">
        <v>3299</v>
      </c>
      <c r="I880" s="558" t="s">
        <v>1432</v>
      </c>
      <c r="J880" s="558">
        <v>529369</v>
      </c>
      <c r="K880" s="558">
        <v>177317</v>
      </c>
      <c r="L880" s="512" t="s">
        <v>3066</v>
      </c>
      <c r="M880" s="562" t="s">
        <v>1432</v>
      </c>
      <c r="N880" s="562" t="s">
        <v>1432</v>
      </c>
      <c r="O880" s="558">
        <v>0</v>
      </c>
      <c r="P880" s="558">
        <v>6</v>
      </c>
      <c r="Q880" s="563">
        <v>6</v>
      </c>
      <c r="R880" s="558" t="s">
        <v>335</v>
      </c>
      <c r="S880" s="558" t="s">
        <v>266</v>
      </c>
      <c r="T880" s="562" t="s">
        <v>1870</v>
      </c>
      <c r="U880" s="561">
        <v>42046</v>
      </c>
      <c r="V880" s="561" t="s">
        <v>1938</v>
      </c>
      <c r="W880" s="558" t="s">
        <v>1439</v>
      </c>
      <c r="X880" s="562" t="s">
        <v>1432</v>
      </c>
      <c r="Y880" s="558" t="s">
        <v>1442</v>
      </c>
      <c r="Z880" s="558" t="s">
        <v>1443</v>
      </c>
      <c r="AA880" s="558" t="s">
        <v>1443</v>
      </c>
      <c r="AB880" s="558" t="s">
        <v>1444</v>
      </c>
      <c r="AC880" s="576"/>
      <c r="AD880" s="578" t="s">
        <v>1432</v>
      </c>
      <c r="AE880" s="578"/>
      <c r="AF880" s="579"/>
      <c r="AG880" s="517" t="s">
        <v>1931</v>
      </c>
      <c r="AH880" s="560" t="s">
        <v>3905</v>
      </c>
      <c r="AI880" s="560"/>
      <c r="AJ880" s="560">
        <v>0</v>
      </c>
      <c r="AK880" s="560">
        <v>0</v>
      </c>
      <c r="AL880" s="560">
        <v>0</v>
      </c>
      <c r="AM880" s="560">
        <v>0</v>
      </c>
      <c r="AN880" s="560">
        <v>2</v>
      </c>
      <c r="AO880" s="560">
        <v>4</v>
      </c>
      <c r="AP880" s="560">
        <v>0</v>
      </c>
      <c r="AQ880" s="560">
        <v>0</v>
      </c>
      <c r="AR880" s="560">
        <v>0</v>
      </c>
      <c r="AS880" s="560">
        <v>0</v>
      </c>
      <c r="AT880" s="560">
        <v>0</v>
      </c>
      <c r="AU880" s="560">
        <v>2</v>
      </c>
      <c r="AV880" s="560">
        <v>4</v>
      </c>
      <c r="AW880" s="560">
        <v>0</v>
      </c>
      <c r="AX880" s="560">
        <v>0</v>
      </c>
      <c r="AY880" s="560">
        <v>0</v>
      </c>
      <c r="AZ880" s="560">
        <v>0</v>
      </c>
      <c r="BA880" s="560">
        <v>0</v>
      </c>
      <c r="BB880" s="560">
        <v>0</v>
      </c>
      <c r="BC880" s="560">
        <v>0</v>
      </c>
      <c r="BD880" s="560">
        <v>0</v>
      </c>
      <c r="BE880" s="560">
        <v>0</v>
      </c>
      <c r="BF880" s="560">
        <v>0</v>
      </c>
      <c r="BG880" s="560">
        <v>0</v>
      </c>
      <c r="BH880" s="560">
        <v>0</v>
      </c>
      <c r="BI880" s="560">
        <v>0</v>
      </c>
      <c r="BJ880" s="560">
        <v>0</v>
      </c>
      <c r="BK880" s="560">
        <v>0</v>
      </c>
      <c r="BL880" s="560">
        <v>0</v>
      </c>
      <c r="BM880" s="560">
        <v>0</v>
      </c>
      <c r="BN880" s="550" t="s">
        <v>1944</v>
      </c>
      <c r="BO880" s="551">
        <v>0</v>
      </c>
      <c r="BP880" s="519">
        <v>0</v>
      </c>
      <c r="BQ880" s="528">
        <v>0</v>
      </c>
      <c r="BR880" s="519">
        <v>0</v>
      </c>
      <c r="BS880" s="519">
        <v>0</v>
      </c>
      <c r="BT880" s="519">
        <v>0</v>
      </c>
      <c r="BU880" s="529">
        <v>0</v>
      </c>
      <c r="BV880" s="519">
        <v>0</v>
      </c>
      <c r="BW880" s="519">
        <v>0</v>
      </c>
      <c r="BX880" s="552">
        <v>6</v>
      </c>
      <c r="BY880" s="519">
        <v>0</v>
      </c>
      <c r="BZ880" s="519">
        <v>0</v>
      </c>
      <c r="CA880" s="519">
        <v>0</v>
      </c>
      <c r="CB880" s="519">
        <v>0</v>
      </c>
      <c r="CC880" s="519">
        <v>0</v>
      </c>
      <c r="CD880" s="519">
        <v>0</v>
      </c>
      <c r="CE880" s="519">
        <v>0</v>
      </c>
      <c r="CF880" s="519">
        <v>0</v>
      </c>
      <c r="CG880" s="519">
        <v>0</v>
      </c>
      <c r="CH880" s="519">
        <v>0</v>
      </c>
      <c r="CI880" s="519">
        <v>0</v>
      </c>
      <c r="CJ880" s="519">
        <v>0</v>
      </c>
      <c r="CK880" s="623">
        <f t="shared" si="13"/>
        <v>6</v>
      </c>
      <c r="CL880" s="554">
        <v>6</v>
      </c>
      <c r="CM880" s="554">
        <v>0</v>
      </c>
      <c r="CN880" s="554">
        <v>6</v>
      </c>
      <c r="CO880" s="524">
        <v>5</v>
      </c>
      <c r="CP880" s="524" t="s">
        <v>1938</v>
      </c>
      <c r="CQ880" s="525" t="s">
        <v>4965</v>
      </c>
      <c r="CR880" s="580" t="s">
        <v>1938</v>
      </c>
      <c r="CS880" s="527" t="s">
        <v>4965</v>
      </c>
      <c r="CT880" s="527" t="s">
        <v>4965</v>
      </c>
      <c r="CU880" s="527" t="s">
        <v>4965</v>
      </c>
    </row>
    <row r="881" spans="1:99" s="71" customFormat="1" ht="12" customHeight="1" x14ac:dyDescent="0.2">
      <c r="A881" s="577" t="s">
        <v>1460</v>
      </c>
      <c r="B881" s="558" t="s">
        <v>332</v>
      </c>
      <c r="C881" s="558" t="s">
        <v>333</v>
      </c>
      <c r="D881" s="558" t="s">
        <v>4445</v>
      </c>
      <c r="E881" s="560" t="s">
        <v>334</v>
      </c>
      <c r="F881" s="558" t="s">
        <v>1432</v>
      </c>
      <c r="G881" s="558" t="s">
        <v>3046</v>
      </c>
      <c r="H881" s="558" t="s">
        <v>3299</v>
      </c>
      <c r="I881" s="558" t="s">
        <v>1432</v>
      </c>
      <c r="J881" s="558">
        <v>529369</v>
      </c>
      <c r="K881" s="558">
        <v>177317</v>
      </c>
      <c r="L881" s="512" t="s">
        <v>3066</v>
      </c>
      <c r="M881" s="562" t="s">
        <v>1432</v>
      </c>
      <c r="N881" s="562" t="s">
        <v>1432</v>
      </c>
      <c r="O881" s="558">
        <v>0</v>
      </c>
      <c r="P881" s="558">
        <v>17</v>
      </c>
      <c r="Q881" s="563">
        <v>17</v>
      </c>
      <c r="R881" s="558" t="s">
        <v>335</v>
      </c>
      <c r="S881" s="558" t="s">
        <v>266</v>
      </c>
      <c r="T881" s="562" t="s">
        <v>1870</v>
      </c>
      <c r="U881" s="561">
        <v>42046</v>
      </c>
      <c r="V881" s="561" t="s">
        <v>1938</v>
      </c>
      <c r="W881" s="558" t="s">
        <v>1439</v>
      </c>
      <c r="X881" s="562" t="s">
        <v>1432</v>
      </c>
      <c r="Y881" s="558" t="s">
        <v>1442</v>
      </c>
      <c r="Z881" s="558" t="s">
        <v>1443</v>
      </c>
      <c r="AA881" s="558" t="s">
        <v>1443</v>
      </c>
      <c r="AB881" s="558" t="s">
        <v>1444</v>
      </c>
      <c r="AC881" s="576"/>
      <c r="AD881" s="578" t="s">
        <v>1432</v>
      </c>
      <c r="AE881" s="578"/>
      <c r="AF881" s="579"/>
      <c r="AG881" s="517" t="s">
        <v>628</v>
      </c>
      <c r="AH881" s="560" t="s">
        <v>3904</v>
      </c>
      <c r="AI881" s="560"/>
      <c r="AJ881" s="560">
        <v>0</v>
      </c>
      <c r="AK881" s="560">
        <v>0</v>
      </c>
      <c r="AL881" s="560">
        <v>0</v>
      </c>
      <c r="AM881" s="560">
        <v>2</v>
      </c>
      <c r="AN881" s="560">
        <v>7</v>
      </c>
      <c r="AO881" s="560">
        <v>8</v>
      </c>
      <c r="AP881" s="560">
        <v>0</v>
      </c>
      <c r="AQ881" s="560">
        <v>0</v>
      </c>
      <c r="AR881" s="560">
        <v>0</v>
      </c>
      <c r="AS881" s="560">
        <v>0</v>
      </c>
      <c r="AT881" s="560">
        <v>2</v>
      </c>
      <c r="AU881" s="560">
        <v>7</v>
      </c>
      <c r="AV881" s="560">
        <v>8</v>
      </c>
      <c r="AW881" s="560">
        <v>0</v>
      </c>
      <c r="AX881" s="560">
        <v>0</v>
      </c>
      <c r="AY881" s="560">
        <v>0</v>
      </c>
      <c r="AZ881" s="560">
        <v>0</v>
      </c>
      <c r="BA881" s="560">
        <v>0</v>
      </c>
      <c r="BB881" s="560">
        <v>0</v>
      </c>
      <c r="BC881" s="560">
        <v>0</v>
      </c>
      <c r="BD881" s="560">
        <v>0</v>
      </c>
      <c r="BE881" s="560">
        <v>0</v>
      </c>
      <c r="BF881" s="560">
        <v>0</v>
      </c>
      <c r="BG881" s="560">
        <v>0</v>
      </c>
      <c r="BH881" s="560">
        <v>0</v>
      </c>
      <c r="BI881" s="560">
        <v>0</v>
      </c>
      <c r="BJ881" s="560">
        <v>0</v>
      </c>
      <c r="BK881" s="560">
        <v>0</v>
      </c>
      <c r="BL881" s="560">
        <v>0</v>
      </c>
      <c r="BM881" s="560">
        <v>0</v>
      </c>
      <c r="BN881" s="550" t="s">
        <v>1944</v>
      </c>
      <c r="BO881" s="551">
        <v>0</v>
      </c>
      <c r="BP881" s="519">
        <v>0</v>
      </c>
      <c r="BQ881" s="528">
        <v>0</v>
      </c>
      <c r="BR881" s="519">
        <v>0</v>
      </c>
      <c r="BS881" s="519">
        <v>0</v>
      </c>
      <c r="BT881" s="519">
        <v>0</v>
      </c>
      <c r="BU881" s="529">
        <v>0</v>
      </c>
      <c r="BV881" s="519">
        <v>0</v>
      </c>
      <c r="BW881" s="519">
        <v>0</v>
      </c>
      <c r="BX881" s="552">
        <v>17</v>
      </c>
      <c r="BY881" s="519">
        <v>0</v>
      </c>
      <c r="BZ881" s="519">
        <v>0</v>
      </c>
      <c r="CA881" s="519">
        <v>0</v>
      </c>
      <c r="CB881" s="519">
        <v>0</v>
      </c>
      <c r="CC881" s="519">
        <v>0</v>
      </c>
      <c r="CD881" s="519">
        <v>0</v>
      </c>
      <c r="CE881" s="519">
        <v>0</v>
      </c>
      <c r="CF881" s="519">
        <v>0</v>
      </c>
      <c r="CG881" s="519">
        <v>0</v>
      </c>
      <c r="CH881" s="519">
        <v>0</v>
      </c>
      <c r="CI881" s="519">
        <v>0</v>
      </c>
      <c r="CJ881" s="519">
        <v>0</v>
      </c>
      <c r="CK881" s="623">
        <f t="shared" si="13"/>
        <v>17</v>
      </c>
      <c r="CL881" s="554">
        <v>17</v>
      </c>
      <c r="CM881" s="554">
        <v>0</v>
      </c>
      <c r="CN881" s="554">
        <v>17</v>
      </c>
      <c r="CO881" s="524">
        <v>5</v>
      </c>
      <c r="CP881" s="524" t="s">
        <v>1938</v>
      </c>
      <c r="CQ881" s="525" t="s">
        <v>4965</v>
      </c>
      <c r="CR881" s="580" t="s">
        <v>1938</v>
      </c>
      <c r="CS881" s="527" t="s">
        <v>4965</v>
      </c>
      <c r="CT881" s="527" t="s">
        <v>4965</v>
      </c>
      <c r="CU881" s="527" t="s">
        <v>4965</v>
      </c>
    </row>
    <row r="882" spans="1:99" ht="12" customHeight="1" x14ac:dyDescent="0.2">
      <c r="A882" s="577" t="s">
        <v>1460</v>
      </c>
      <c r="B882" s="558" t="s">
        <v>4028</v>
      </c>
      <c r="C882" s="558" t="s">
        <v>1432</v>
      </c>
      <c r="D882" s="558" t="s">
        <v>1432</v>
      </c>
      <c r="E882" s="560" t="s">
        <v>1432</v>
      </c>
      <c r="F882" s="558" t="s">
        <v>1709</v>
      </c>
      <c r="G882" s="558" t="s">
        <v>2904</v>
      </c>
      <c r="H882" s="558" t="s">
        <v>1458</v>
      </c>
      <c r="I882" s="558" t="s">
        <v>4029</v>
      </c>
      <c r="J882" s="558">
        <v>522974</v>
      </c>
      <c r="K882" s="558">
        <v>174851</v>
      </c>
      <c r="L882" s="512" t="s">
        <v>521</v>
      </c>
      <c r="M882" s="562" t="s">
        <v>1432</v>
      </c>
      <c r="N882" s="562" t="s">
        <v>1432</v>
      </c>
      <c r="O882" s="558">
        <v>3</v>
      </c>
      <c r="P882" s="558">
        <v>1</v>
      </c>
      <c r="Q882" s="563">
        <v>-2</v>
      </c>
      <c r="R882" s="558" t="s">
        <v>4030</v>
      </c>
      <c r="S882" s="558" t="s">
        <v>1438</v>
      </c>
      <c r="T882" s="562" t="s">
        <v>4031</v>
      </c>
      <c r="U882" s="561">
        <v>41886</v>
      </c>
      <c r="V882" s="561" t="s">
        <v>1938</v>
      </c>
      <c r="W882" s="558" t="s">
        <v>1439</v>
      </c>
      <c r="X882" s="562" t="s">
        <v>1432</v>
      </c>
      <c r="Y882" s="558" t="s">
        <v>1442</v>
      </c>
      <c r="Z882" s="558" t="s">
        <v>1453</v>
      </c>
      <c r="AA882" s="558" t="s">
        <v>1444</v>
      </c>
      <c r="AB882" s="558" t="s">
        <v>4207</v>
      </c>
      <c r="AC882" s="576">
        <v>3.2000000000000001E-2</v>
      </c>
      <c r="AD882" s="578" t="s">
        <v>1432</v>
      </c>
      <c r="AE882" s="578"/>
      <c r="AF882" s="579"/>
      <c r="AG882" s="517" t="s">
        <v>3063</v>
      </c>
      <c r="AH882" s="560" t="s">
        <v>1445</v>
      </c>
      <c r="AI882" s="560">
        <v>0</v>
      </c>
      <c r="AJ882" s="560">
        <v>0</v>
      </c>
      <c r="AK882" s="560">
        <v>0</v>
      </c>
      <c r="AL882" s="560">
        <v>0</v>
      </c>
      <c r="AM882" s="560">
        <v>-1</v>
      </c>
      <c r="AN882" s="560">
        <v>-2</v>
      </c>
      <c r="AO882" s="560">
        <v>0</v>
      </c>
      <c r="AP882" s="560">
        <v>0</v>
      </c>
      <c r="AQ882" s="560">
        <v>1</v>
      </c>
      <c r="AR882" s="560">
        <v>0</v>
      </c>
      <c r="AS882" s="560">
        <v>0</v>
      </c>
      <c r="AT882" s="560">
        <v>-1</v>
      </c>
      <c r="AU882" s="560">
        <v>-2</v>
      </c>
      <c r="AV882" s="560">
        <v>0</v>
      </c>
      <c r="AW882" s="560">
        <v>0</v>
      </c>
      <c r="AX882" s="560">
        <v>0</v>
      </c>
      <c r="AY882" s="560">
        <v>0</v>
      </c>
      <c r="AZ882" s="560">
        <v>0</v>
      </c>
      <c r="BA882" s="560">
        <v>0</v>
      </c>
      <c r="BB882" s="560">
        <v>0</v>
      </c>
      <c r="BC882" s="560">
        <v>0</v>
      </c>
      <c r="BD882" s="560">
        <v>0</v>
      </c>
      <c r="BE882" s="560">
        <v>1</v>
      </c>
      <c r="BF882" s="560">
        <v>0</v>
      </c>
      <c r="BG882" s="560">
        <v>0</v>
      </c>
      <c r="BH882" s="560">
        <v>0</v>
      </c>
      <c r="BI882" s="560">
        <v>0</v>
      </c>
      <c r="BJ882" s="560">
        <v>0</v>
      </c>
      <c r="BK882" s="560">
        <v>0</v>
      </c>
      <c r="BL882" s="560">
        <v>0</v>
      </c>
      <c r="BM882" s="560">
        <v>0</v>
      </c>
      <c r="BN882" s="550" t="s">
        <v>4490</v>
      </c>
      <c r="BO882" s="551">
        <v>0</v>
      </c>
      <c r="BP882" s="519">
        <v>0</v>
      </c>
      <c r="BQ882" s="553">
        <v>-0.5</v>
      </c>
      <c r="BR882" s="552">
        <v>-0.5</v>
      </c>
      <c r="BS882" s="552">
        <v>-0.5</v>
      </c>
      <c r="BT882" s="552">
        <v>-0.5</v>
      </c>
      <c r="BU882" s="529">
        <v>0</v>
      </c>
      <c r="BV882" s="519">
        <v>0</v>
      </c>
      <c r="BW882" s="519">
        <v>0</v>
      </c>
      <c r="BX882" s="519">
        <v>0</v>
      </c>
      <c r="BY882" s="519">
        <v>0</v>
      </c>
      <c r="BZ882" s="519">
        <v>0</v>
      </c>
      <c r="CA882" s="519">
        <v>0</v>
      </c>
      <c r="CB882" s="519">
        <v>0</v>
      </c>
      <c r="CC882" s="519">
        <v>0</v>
      </c>
      <c r="CD882" s="519">
        <v>0</v>
      </c>
      <c r="CE882" s="519">
        <v>0</v>
      </c>
      <c r="CF882" s="519">
        <v>0</v>
      </c>
      <c r="CG882" s="519">
        <v>0</v>
      </c>
      <c r="CH882" s="519">
        <v>0</v>
      </c>
      <c r="CI882" s="519">
        <v>0</v>
      </c>
      <c r="CJ882" s="519">
        <v>0</v>
      </c>
      <c r="CK882" s="623">
        <f t="shared" si="13"/>
        <v>-2</v>
      </c>
      <c r="CL882" s="554">
        <v>-2</v>
      </c>
      <c r="CM882" s="554">
        <v>-2</v>
      </c>
      <c r="CN882" s="554">
        <v>-2</v>
      </c>
      <c r="CO882" s="524">
        <v>9</v>
      </c>
      <c r="CP882" s="726"/>
      <c r="CQ882" s="525" t="s">
        <v>4965</v>
      </c>
      <c r="CR882" s="584" t="s">
        <v>4965</v>
      </c>
      <c r="CS882" s="527" t="s">
        <v>4965</v>
      </c>
      <c r="CT882" s="527" t="s">
        <v>4965</v>
      </c>
      <c r="CU882" s="527" t="s">
        <v>4965</v>
      </c>
    </row>
    <row r="883" spans="1:99" ht="12" customHeight="1" x14ac:dyDescent="0.2">
      <c r="A883" s="577" t="s">
        <v>1460</v>
      </c>
      <c r="B883" s="558" t="s">
        <v>4032</v>
      </c>
      <c r="C883" s="558" t="s">
        <v>1432</v>
      </c>
      <c r="D883" s="558" t="s">
        <v>1432</v>
      </c>
      <c r="E883" s="560" t="s">
        <v>4033</v>
      </c>
      <c r="F883" s="558" t="s">
        <v>4034</v>
      </c>
      <c r="G883" s="558" t="s">
        <v>4035</v>
      </c>
      <c r="H883" s="558" t="s">
        <v>1435</v>
      </c>
      <c r="I883" s="558" t="s">
        <v>4036</v>
      </c>
      <c r="J883" s="558">
        <v>527795</v>
      </c>
      <c r="K883" s="558">
        <v>171699</v>
      </c>
      <c r="L883" s="512" t="s">
        <v>3082</v>
      </c>
      <c r="M883" s="562" t="s">
        <v>1432</v>
      </c>
      <c r="N883" s="562" t="s">
        <v>1432</v>
      </c>
      <c r="O883" s="558">
        <v>0</v>
      </c>
      <c r="P883" s="558">
        <v>1</v>
      </c>
      <c r="Q883" s="563">
        <v>1</v>
      </c>
      <c r="R883" s="558" t="s">
        <v>4037</v>
      </c>
      <c r="S883" s="558" t="s">
        <v>1438</v>
      </c>
      <c r="T883" s="562" t="s">
        <v>4038</v>
      </c>
      <c r="U883" s="561">
        <v>41893</v>
      </c>
      <c r="V883" s="561" t="s">
        <v>1938</v>
      </c>
      <c r="W883" s="558" t="s">
        <v>1439</v>
      </c>
      <c r="X883" s="562" t="s">
        <v>1432</v>
      </c>
      <c r="Y883" s="558" t="s">
        <v>1442</v>
      </c>
      <c r="Z883" s="558" t="s">
        <v>3893</v>
      </c>
      <c r="AA883" s="558" t="s">
        <v>1444</v>
      </c>
      <c r="AB883" s="558" t="s">
        <v>3894</v>
      </c>
      <c r="AC883" s="576">
        <v>4.0000000000000001E-3</v>
      </c>
      <c r="AD883" s="578" t="s">
        <v>1432</v>
      </c>
      <c r="AE883" s="578"/>
      <c r="AF883" s="579"/>
      <c r="AG883" s="517" t="s">
        <v>3063</v>
      </c>
      <c r="AH883" s="560" t="s">
        <v>1445</v>
      </c>
      <c r="AI883" s="587"/>
      <c r="AJ883" s="560">
        <v>0</v>
      </c>
      <c r="AK883" s="560">
        <v>0</v>
      </c>
      <c r="AL883" s="560">
        <v>0</v>
      </c>
      <c r="AM883" s="560">
        <v>1</v>
      </c>
      <c r="AN883" s="560">
        <v>0</v>
      </c>
      <c r="AO883" s="560">
        <v>0</v>
      </c>
      <c r="AP883" s="560">
        <v>0</v>
      </c>
      <c r="AQ883" s="560">
        <v>0</v>
      </c>
      <c r="AR883" s="560">
        <v>0</v>
      </c>
      <c r="AS883" s="560">
        <v>0</v>
      </c>
      <c r="AT883" s="560">
        <v>0</v>
      </c>
      <c r="AU883" s="560">
        <v>0</v>
      </c>
      <c r="AV883" s="560">
        <v>0</v>
      </c>
      <c r="AW883" s="560">
        <v>0</v>
      </c>
      <c r="AX883" s="560">
        <v>0</v>
      </c>
      <c r="AY883" s="560">
        <v>0</v>
      </c>
      <c r="AZ883" s="560">
        <v>0</v>
      </c>
      <c r="BA883" s="560">
        <v>1</v>
      </c>
      <c r="BB883" s="560">
        <v>0</v>
      </c>
      <c r="BC883" s="560">
        <v>0</v>
      </c>
      <c r="BD883" s="560">
        <v>0</v>
      </c>
      <c r="BE883" s="560">
        <v>0</v>
      </c>
      <c r="BF883" s="560">
        <v>0</v>
      </c>
      <c r="BG883" s="560">
        <v>0</v>
      </c>
      <c r="BH883" s="560">
        <v>0</v>
      </c>
      <c r="BI883" s="560">
        <v>0</v>
      </c>
      <c r="BJ883" s="560">
        <v>0</v>
      </c>
      <c r="BK883" s="560">
        <v>0</v>
      </c>
      <c r="BL883" s="560">
        <v>0</v>
      </c>
      <c r="BM883" s="560">
        <v>0</v>
      </c>
      <c r="BN883" s="550" t="s">
        <v>4490</v>
      </c>
      <c r="BO883" s="551">
        <v>0</v>
      </c>
      <c r="BP883" s="519">
        <v>0</v>
      </c>
      <c r="BQ883" s="553">
        <v>0.25</v>
      </c>
      <c r="BR883" s="552">
        <v>0.25</v>
      </c>
      <c r="BS883" s="552">
        <v>0.25</v>
      </c>
      <c r="BT883" s="552">
        <v>0.25</v>
      </c>
      <c r="BU883" s="529">
        <v>0</v>
      </c>
      <c r="BV883" s="519">
        <v>0</v>
      </c>
      <c r="BW883" s="519">
        <v>0</v>
      </c>
      <c r="BX883" s="519">
        <v>0</v>
      </c>
      <c r="BY883" s="519">
        <v>0</v>
      </c>
      <c r="BZ883" s="519">
        <v>0</v>
      </c>
      <c r="CA883" s="519">
        <v>0</v>
      </c>
      <c r="CB883" s="519">
        <v>0</v>
      </c>
      <c r="CC883" s="519">
        <v>0</v>
      </c>
      <c r="CD883" s="519">
        <v>0</v>
      </c>
      <c r="CE883" s="519">
        <v>0</v>
      </c>
      <c r="CF883" s="519">
        <v>0</v>
      </c>
      <c r="CG883" s="519">
        <v>0</v>
      </c>
      <c r="CH883" s="519">
        <v>0</v>
      </c>
      <c r="CI883" s="519">
        <v>0</v>
      </c>
      <c r="CJ883" s="519">
        <v>0</v>
      </c>
      <c r="CK883" s="623">
        <f t="shared" si="13"/>
        <v>1</v>
      </c>
      <c r="CL883" s="554">
        <v>1</v>
      </c>
      <c r="CM883" s="554">
        <v>1</v>
      </c>
      <c r="CN883" s="554">
        <v>1</v>
      </c>
      <c r="CO883" s="524">
        <v>9</v>
      </c>
      <c r="CP883" s="524" t="s">
        <v>1938</v>
      </c>
      <c r="CQ883" s="525" t="s">
        <v>4965</v>
      </c>
      <c r="CR883" s="584" t="s">
        <v>4965</v>
      </c>
      <c r="CS883" s="527" t="s">
        <v>4965</v>
      </c>
      <c r="CT883" s="527" t="s">
        <v>4965</v>
      </c>
      <c r="CU883" s="527" t="s">
        <v>4965</v>
      </c>
    </row>
    <row r="884" spans="1:99" ht="12" customHeight="1" x14ac:dyDescent="0.2">
      <c r="A884" s="577" t="s">
        <v>1460</v>
      </c>
      <c r="B884" s="558" t="s">
        <v>4040</v>
      </c>
      <c r="C884" s="558" t="s">
        <v>1432</v>
      </c>
      <c r="D884" s="558" t="s">
        <v>1432</v>
      </c>
      <c r="E884" s="560" t="s">
        <v>4041</v>
      </c>
      <c r="F884" s="558" t="s">
        <v>1157</v>
      </c>
      <c r="G884" s="558" t="s">
        <v>4802</v>
      </c>
      <c r="H884" s="558" t="s">
        <v>1885</v>
      </c>
      <c r="I884" s="558" t="s">
        <v>4042</v>
      </c>
      <c r="J884" s="558">
        <v>525765</v>
      </c>
      <c r="K884" s="558">
        <v>174114</v>
      </c>
      <c r="L884" s="512" t="s">
        <v>3078</v>
      </c>
      <c r="M884" s="562" t="s">
        <v>1432</v>
      </c>
      <c r="N884" s="562" t="s">
        <v>1432</v>
      </c>
      <c r="O884" s="558">
        <v>0</v>
      </c>
      <c r="P884" s="558">
        <v>21</v>
      </c>
      <c r="Q884" s="563">
        <v>21</v>
      </c>
      <c r="R884" s="558" t="s">
        <v>2670</v>
      </c>
      <c r="S884" s="558" t="s">
        <v>3187</v>
      </c>
      <c r="T884" s="562" t="s">
        <v>1870</v>
      </c>
      <c r="U884" s="561">
        <v>41830</v>
      </c>
      <c r="V884" s="561" t="s">
        <v>1938</v>
      </c>
      <c r="W884" s="558" t="s">
        <v>1439</v>
      </c>
      <c r="X884" s="562" t="s">
        <v>1432</v>
      </c>
      <c r="Y884" s="558" t="s">
        <v>1442</v>
      </c>
      <c r="Z884" s="558" t="s">
        <v>3893</v>
      </c>
      <c r="AA884" s="558" t="s">
        <v>1444</v>
      </c>
      <c r="AB884" s="558" t="s">
        <v>4720</v>
      </c>
      <c r="AC884" s="576">
        <v>0.20799999999999999</v>
      </c>
      <c r="AD884" s="578" t="s">
        <v>1432</v>
      </c>
      <c r="AE884" s="578"/>
      <c r="AF884" s="579"/>
      <c r="AG884" s="517" t="s">
        <v>3063</v>
      </c>
      <c r="AH884" s="560" t="s">
        <v>1445</v>
      </c>
      <c r="AI884" s="587"/>
      <c r="AJ884" s="560">
        <v>0</v>
      </c>
      <c r="AK884" s="560">
        <v>0</v>
      </c>
      <c r="AL884" s="560">
        <v>3</v>
      </c>
      <c r="AM884" s="560">
        <v>10</v>
      </c>
      <c r="AN884" s="560">
        <v>8</v>
      </c>
      <c r="AO884" s="560">
        <v>0</v>
      </c>
      <c r="AP884" s="560">
        <v>0</v>
      </c>
      <c r="AQ884" s="560">
        <v>0</v>
      </c>
      <c r="AR884" s="560">
        <v>0</v>
      </c>
      <c r="AS884" s="560">
        <v>3</v>
      </c>
      <c r="AT884" s="560">
        <v>10</v>
      </c>
      <c r="AU884" s="560">
        <v>8</v>
      </c>
      <c r="AV884" s="560">
        <v>0</v>
      </c>
      <c r="AW884" s="560">
        <v>0</v>
      </c>
      <c r="AX884" s="560">
        <v>0</v>
      </c>
      <c r="AY884" s="560">
        <v>0</v>
      </c>
      <c r="AZ884" s="560">
        <v>0</v>
      </c>
      <c r="BA884" s="560">
        <v>0</v>
      </c>
      <c r="BB884" s="560">
        <v>0</v>
      </c>
      <c r="BC884" s="560">
        <v>0</v>
      </c>
      <c r="BD884" s="560">
        <v>0</v>
      </c>
      <c r="BE884" s="560">
        <v>0</v>
      </c>
      <c r="BF884" s="560">
        <v>0</v>
      </c>
      <c r="BG884" s="560">
        <v>0</v>
      </c>
      <c r="BH884" s="560">
        <v>0</v>
      </c>
      <c r="BI884" s="560">
        <v>0</v>
      </c>
      <c r="BJ884" s="560">
        <v>0</v>
      </c>
      <c r="BK884" s="560">
        <v>0</v>
      </c>
      <c r="BL884" s="560">
        <v>0</v>
      </c>
      <c r="BM884" s="560">
        <v>0</v>
      </c>
      <c r="BN884" s="550" t="s">
        <v>4490</v>
      </c>
      <c r="BO884" s="551">
        <v>0</v>
      </c>
      <c r="BP884" s="519">
        <v>0</v>
      </c>
      <c r="BQ884" s="553">
        <v>5.25</v>
      </c>
      <c r="BR884" s="552">
        <v>5.25</v>
      </c>
      <c r="BS884" s="552">
        <v>5.25</v>
      </c>
      <c r="BT884" s="552">
        <v>5.25</v>
      </c>
      <c r="BU884" s="529">
        <v>0</v>
      </c>
      <c r="BV884" s="519">
        <v>0</v>
      </c>
      <c r="BW884" s="519">
        <v>0</v>
      </c>
      <c r="BX884" s="519">
        <v>0</v>
      </c>
      <c r="BY884" s="519">
        <v>0</v>
      </c>
      <c r="BZ884" s="519">
        <v>0</v>
      </c>
      <c r="CA884" s="519">
        <v>0</v>
      </c>
      <c r="CB884" s="519">
        <v>0</v>
      </c>
      <c r="CC884" s="519">
        <v>0</v>
      </c>
      <c r="CD884" s="519">
        <v>0</v>
      </c>
      <c r="CE884" s="519">
        <v>0</v>
      </c>
      <c r="CF884" s="519">
        <v>0</v>
      </c>
      <c r="CG884" s="519">
        <v>0</v>
      </c>
      <c r="CH884" s="519">
        <v>0</v>
      </c>
      <c r="CI884" s="519">
        <v>0</v>
      </c>
      <c r="CJ884" s="519">
        <v>0</v>
      </c>
      <c r="CK884" s="623">
        <f t="shared" si="13"/>
        <v>21</v>
      </c>
      <c r="CL884" s="554">
        <v>21</v>
      </c>
      <c r="CM884" s="554">
        <v>21</v>
      </c>
      <c r="CN884" s="554">
        <v>21</v>
      </c>
      <c r="CO884" s="524">
        <v>9</v>
      </c>
      <c r="CP884" s="726"/>
      <c r="CQ884" s="525" t="s">
        <v>4965</v>
      </c>
      <c r="CR884" s="584" t="s">
        <v>4965</v>
      </c>
      <c r="CS884" s="527" t="s">
        <v>4965</v>
      </c>
      <c r="CT884" s="527" t="s">
        <v>4965</v>
      </c>
      <c r="CU884" s="531" t="s">
        <v>1938</v>
      </c>
    </row>
    <row r="885" spans="1:99" ht="12" customHeight="1" x14ac:dyDescent="0.2">
      <c r="A885" s="577" t="s">
        <v>1460</v>
      </c>
      <c r="B885" s="558" t="s">
        <v>2671</v>
      </c>
      <c r="C885" s="558" t="s">
        <v>1432</v>
      </c>
      <c r="D885" s="558" t="s">
        <v>1432</v>
      </c>
      <c r="E885" s="560" t="s">
        <v>4891</v>
      </c>
      <c r="F885" s="558" t="s">
        <v>1432</v>
      </c>
      <c r="G885" s="558" t="s">
        <v>4892</v>
      </c>
      <c r="H885" s="558" t="s">
        <v>3875</v>
      </c>
      <c r="I885" s="558" t="s">
        <v>4893</v>
      </c>
      <c r="J885" s="558">
        <v>528260</v>
      </c>
      <c r="K885" s="558">
        <v>174215</v>
      </c>
      <c r="L885" s="512" t="s">
        <v>3076</v>
      </c>
      <c r="M885" s="562" t="s">
        <v>1432</v>
      </c>
      <c r="N885" s="562" t="s">
        <v>1432</v>
      </c>
      <c r="O885" s="558">
        <v>0</v>
      </c>
      <c r="P885" s="558">
        <v>8</v>
      </c>
      <c r="Q885" s="563">
        <v>8</v>
      </c>
      <c r="R885" s="558" t="s">
        <v>2672</v>
      </c>
      <c r="S885" s="558" t="s">
        <v>1438</v>
      </c>
      <c r="T885" s="562" t="s">
        <v>356</v>
      </c>
      <c r="U885" s="561">
        <v>41906</v>
      </c>
      <c r="V885" s="561" t="s">
        <v>1938</v>
      </c>
      <c r="W885" s="558" t="s">
        <v>1439</v>
      </c>
      <c r="X885" s="562" t="s">
        <v>1432</v>
      </c>
      <c r="Y885" s="558" t="s">
        <v>1442</v>
      </c>
      <c r="Z885" s="558" t="s">
        <v>1443</v>
      </c>
      <c r="AA885" s="558" t="s">
        <v>1444</v>
      </c>
      <c r="AB885" s="558" t="s">
        <v>2713</v>
      </c>
      <c r="AC885" s="576">
        <v>0.218</v>
      </c>
      <c r="AD885" s="578" t="s">
        <v>1432</v>
      </c>
      <c r="AE885" s="578"/>
      <c r="AF885" s="579"/>
      <c r="AG885" s="517" t="s">
        <v>3063</v>
      </c>
      <c r="AH885" s="560" t="s">
        <v>1445</v>
      </c>
      <c r="AI885" s="587"/>
      <c r="AJ885" s="560">
        <v>1</v>
      </c>
      <c r="AK885" s="560">
        <v>8</v>
      </c>
      <c r="AL885" s="560">
        <v>0</v>
      </c>
      <c r="AM885" s="560">
        <v>0</v>
      </c>
      <c r="AN885" s="560">
        <v>0</v>
      </c>
      <c r="AO885" s="560">
        <v>0</v>
      </c>
      <c r="AP885" s="560">
        <v>8</v>
      </c>
      <c r="AQ885" s="560">
        <v>0</v>
      </c>
      <c r="AR885" s="560">
        <v>0</v>
      </c>
      <c r="AS885" s="560">
        <v>0</v>
      </c>
      <c r="AT885" s="560">
        <v>0</v>
      </c>
      <c r="AU885" s="560">
        <v>0</v>
      </c>
      <c r="AV885" s="560">
        <v>0</v>
      </c>
      <c r="AW885" s="560">
        <v>0</v>
      </c>
      <c r="AX885" s="560">
        <v>0</v>
      </c>
      <c r="AY885" s="560">
        <v>0</v>
      </c>
      <c r="AZ885" s="560">
        <v>0</v>
      </c>
      <c r="BA885" s="560">
        <v>0</v>
      </c>
      <c r="BB885" s="560">
        <v>0</v>
      </c>
      <c r="BC885" s="560">
        <v>0</v>
      </c>
      <c r="BD885" s="560">
        <v>8</v>
      </c>
      <c r="BE885" s="560">
        <v>0</v>
      </c>
      <c r="BF885" s="560">
        <v>0</v>
      </c>
      <c r="BG885" s="560">
        <v>0</v>
      </c>
      <c r="BH885" s="560">
        <v>0</v>
      </c>
      <c r="BI885" s="560">
        <v>0</v>
      </c>
      <c r="BJ885" s="560">
        <v>0</v>
      </c>
      <c r="BK885" s="560">
        <v>0</v>
      </c>
      <c r="BL885" s="560">
        <v>0</v>
      </c>
      <c r="BM885" s="560">
        <v>0</v>
      </c>
      <c r="BN885" s="550" t="s">
        <v>4490</v>
      </c>
      <c r="BO885" s="551">
        <v>0</v>
      </c>
      <c r="BP885" s="519">
        <v>0</v>
      </c>
      <c r="BQ885" s="528">
        <v>0</v>
      </c>
      <c r="BR885" s="519">
        <v>0</v>
      </c>
      <c r="BS885" s="552">
        <v>2.6666666666666665</v>
      </c>
      <c r="BT885" s="552">
        <v>2.6666666666666701</v>
      </c>
      <c r="BU885" s="582">
        <v>2.6666666666666665</v>
      </c>
      <c r="BV885" s="519">
        <v>0</v>
      </c>
      <c r="BW885" s="519">
        <v>0</v>
      </c>
      <c r="BX885" s="519">
        <v>0</v>
      </c>
      <c r="BY885" s="519">
        <v>0</v>
      </c>
      <c r="BZ885" s="519">
        <v>0</v>
      </c>
      <c r="CA885" s="519">
        <v>0</v>
      </c>
      <c r="CB885" s="519">
        <v>0</v>
      </c>
      <c r="CC885" s="519">
        <v>0</v>
      </c>
      <c r="CD885" s="519">
        <v>0</v>
      </c>
      <c r="CE885" s="519">
        <v>0</v>
      </c>
      <c r="CF885" s="519">
        <v>0</v>
      </c>
      <c r="CG885" s="519">
        <v>0</v>
      </c>
      <c r="CH885" s="519">
        <v>0</v>
      </c>
      <c r="CI885" s="519">
        <v>0</v>
      </c>
      <c r="CJ885" s="519">
        <v>0</v>
      </c>
      <c r="CK885" s="623">
        <f t="shared" si="13"/>
        <v>8.0000000000000036</v>
      </c>
      <c r="CL885" s="554">
        <v>8.0000000000000036</v>
      </c>
      <c r="CM885" s="554">
        <v>8.0000000000000036</v>
      </c>
      <c r="CN885" s="554">
        <v>8.0000000000000036</v>
      </c>
      <c r="CO885" s="524">
        <v>5</v>
      </c>
      <c r="CP885" s="726"/>
      <c r="CQ885" s="525" t="s">
        <v>4965</v>
      </c>
      <c r="CR885" s="584" t="s">
        <v>4965</v>
      </c>
      <c r="CS885" s="527" t="s">
        <v>4965</v>
      </c>
      <c r="CT885" s="527" t="s">
        <v>4965</v>
      </c>
      <c r="CU885" s="527" t="s">
        <v>4965</v>
      </c>
    </row>
    <row r="886" spans="1:99" s="71" customFormat="1" ht="12" customHeight="1" x14ac:dyDescent="0.2">
      <c r="A886" s="577" t="s">
        <v>1460</v>
      </c>
      <c r="B886" s="558" t="s">
        <v>2674</v>
      </c>
      <c r="C886" s="558" t="s">
        <v>1432</v>
      </c>
      <c r="D886" s="558" t="s">
        <v>1432</v>
      </c>
      <c r="E886" s="560" t="s">
        <v>1432</v>
      </c>
      <c r="F886" s="558" t="s">
        <v>2887</v>
      </c>
      <c r="G886" s="558" t="s">
        <v>2523</v>
      </c>
      <c r="H886" s="558" t="s">
        <v>2524</v>
      </c>
      <c r="I886" s="558" t="s">
        <v>2675</v>
      </c>
      <c r="J886" s="558">
        <v>529375</v>
      </c>
      <c r="K886" s="558">
        <v>171157</v>
      </c>
      <c r="L886" s="512" t="s">
        <v>3081</v>
      </c>
      <c r="M886" s="562" t="s">
        <v>1432</v>
      </c>
      <c r="N886" s="562" t="s">
        <v>1432</v>
      </c>
      <c r="O886" s="558">
        <v>1</v>
      </c>
      <c r="P886" s="558">
        <v>2</v>
      </c>
      <c r="Q886" s="563">
        <v>1</v>
      </c>
      <c r="R886" s="558" t="s">
        <v>2676</v>
      </c>
      <c r="S886" s="558" t="s">
        <v>1438</v>
      </c>
      <c r="T886" s="562" t="s">
        <v>2677</v>
      </c>
      <c r="U886" s="561">
        <v>41848</v>
      </c>
      <c r="V886" s="561" t="s">
        <v>1938</v>
      </c>
      <c r="W886" s="558" t="s">
        <v>1439</v>
      </c>
      <c r="X886" s="562" t="s">
        <v>1432</v>
      </c>
      <c r="Y886" s="558" t="s">
        <v>1442</v>
      </c>
      <c r="Z886" s="558" t="s">
        <v>4694</v>
      </c>
      <c r="AA886" s="558" t="s">
        <v>1444</v>
      </c>
      <c r="AB886" s="558" t="s">
        <v>2723</v>
      </c>
      <c r="AC886" s="576">
        <v>0.01</v>
      </c>
      <c r="AD886" s="578" t="s">
        <v>1432</v>
      </c>
      <c r="AE886" s="578"/>
      <c r="AF886" s="579"/>
      <c r="AG886" s="517" t="s">
        <v>3063</v>
      </c>
      <c r="AH886" s="560" t="s">
        <v>1445</v>
      </c>
      <c r="AI886" s="560">
        <v>0</v>
      </c>
      <c r="AJ886" s="560">
        <v>0</v>
      </c>
      <c r="AK886" s="560">
        <v>0</v>
      </c>
      <c r="AL886" s="560">
        <v>0</v>
      </c>
      <c r="AM886" s="560">
        <v>2</v>
      </c>
      <c r="AN886" s="560">
        <v>0</v>
      </c>
      <c r="AO886" s="560">
        <v>0</v>
      </c>
      <c r="AP886" s="560">
        <v>-1</v>
      </c>
      <c r="AQ886" s="560">
        <v>0</v>
      </c>
      <c r="AR886" s="560">
        <v>0</v>
      </c>
      <c r="AS886" s="560">
        <v>0</v>
      </c>
      <c r="AT886" s="560">
        <v>2</v>
      </c>
      <c r="AU886" s="560">
        <v>0</v>
      </c>
      <c r="AV886" s="560">
        <v>0</v>
      </c>
      <c r="AW886" s="560">
        <v>-1</v>
      </c>
      <c r="AX886" s="560">
        <v>0</v>
      </c>
      <c r="AY886" s="560">
        <v>0</v>
      </c>
      <c r="AZ886" s="560">
        <v>0</v>
      </c>
      <c r="BA886" s="560">
        <v>0</v>
      </c>
      <c r="BB886" s="560">
        <v>0</v>
      </c>
      <c r="BC886" s="560">
        <v>0</v>
      </c>
      <c r="BD886" s="560">
        <v>0</v>
      </c>
      <c r="BE886" s="560">
        <v>0</v>
      </c>
      <c r="BF886" s="560">
        <v>0</v>
      </c>
      <c r="BG886" s="560">
        <v>0</v>
      </c>
      <c r="BH886" s="560">
        <v>0</v>
      </c>
      <c r="BI886" s="560">
        <v>0</v>
      </c>
      <c r="BJ886" s="560">
        <v>0</v>
      </c>
      <c r="BK886" s="560">
        <v>0</v>
      </c>
      <c r="BL886" s="560">
        <v>0</v>
      </c>
      <c r="BM886" s="560">
        <v>0</v>
      </c>
      <c r="BN886" s="550" t="s">
        <v>4490</v>
      </c>
      <c r="BO886" s="551">
        <v>0</v>
      </c>
      <c r="BP886" s="519">
        <v>0</v>
      </c>
      <c r="BQ886" s="553">
        <v>0.25</v>
      </c>
      <c r="BR886" s="552">
        <v>0.25</v>
      </c>
      <c r="BS886" s="552">
        <v>0.25</v>
      </c>
      <c r="BT886" s="552">
        <v>0.25</v>
      </c>
      <c r="BU886" s="529">
        <v>0</v>
      </c>
      <c r="BV886" s="519">
        <v>0</v>
      </c>
      <c r="BW886" s="519">
        <v>0</v>
      </c>
      <c r="BX886" s="519">
        <v>0</v>
      </c>
      <c r="BY886" s="519">
        <v>0</v>
      </c>
      <c r="BZ886" s="519">
        <v>0</v>
      </c>
      <c r="CA886" s="519">
        <v>0</v>
      </c>
      <c r="CB886" s="519">
        <v>0</v>
      </c>
      <c r="CC886" s="519">
        <v>0</v>
      </c>
      <c r="CD886" s="519">
        <v>0</v>
      </c>
      <c r="CE886" s="519">
        <v>0</v>
      </c>
      <c r="CF886" s="519">
        <v>0</v>
      </c>
      <c r="CG886" s="519">
        <v>0</v>
      </c>
      <c r="CH886" s="519">
        <v>0</v>
      </c>
      <c r="CI886" s="519">
        <v>0</v>
      </c>
      <c r="CJ886" s="519">
        <v>0</v>
      </c>
      <c r="CK886" s="623">
        <f t="shared" si="13"/>
        <v>1</v>
      </c>
      <c r="CL886" s="554">
        <v>1</v>
      </c>
      <c r="CM886" s="554">
        <v>1</v>
      </c>
      <c r="CN886" s="554">
        <v>1</v>
      </c>
      <c r="CO886" s="524">
        <v>4</v>
      </c>
      <c r="CP886" s="726"/>
      <c r="CQ886" s="525" t="s">
        <v>4965</v>
      </c>
      <c r="CR886" s="584" t="s">
        <v>4965</v>
      </c>
      <c r="CS886" s="527" t="s">
        <v>4965</v>
      </c>
      <c r="CT886" s="527" t="s">
        <v>4965</v>
      </c>
      <c r="CU886" s="527" t="s">
        <v>4965</v>
      </c>
    </row>
    <row r="887" spans="1:99" ht="12" customHeight="1" x14ac:dyDescent="0.2">
      <c r="A887" s="577" t="s">
        <v>1460</v>
      </c>
      <c r="B887" s="558" t="s">
        <v>2678</v>
      </c>
      <c r="C887" s="558" t="s">
        <v>1432</v>
      </c>
      <c r="D887" s="558" t="s">
        <v>1432</v>
      </c>
      <c r="E887" s="560" t="s">
        <v>1432</v>
      </c>
      <c r="F887" s="558" t="s">
        <v>2385</v>
      </c>
      <c r="G887" s="558" t="s">
        <v>2679</v>
      </c>
      <c r="H887" s="558" t="s">
        <v>3944</v>
      </c>
      <c r="I887" s="558" t="s">
        <v>2680</v>
      </c>
      <c r="J887" s="558">
        <v>524193</v>
      </c>
      <c r="K887" s="558">
        <v>172907</v>
      </c>
      <c r="L887" s="512" t="s">
        <v>1398</v>
      </c>
      <c r="M887" s="562" t="s">
        <v>1432</v>
      </c>
      <c r="N887" s="562" t="s">
        <v>1432</v>
      </c>
      <c r="O887" s="558">
        <v>2</v>
      </c>
      <c r="P887" s="558">
        <v>1</v>
      </c>
      <c r="Q887" s="563">
        <v>-1</v>
      </c>
      <c r="R887" s="558" t="s">
        <v>2681</v>
      </c>
      <c r="S887" s="558" t="s">
        <v>1438</v>
      </c>
      <c r="T887" s="562" t="s">
        <v>1581</v>
      </c>
      <c r="U887" s="561">
        <v>41843</v>
      </c>
      <c r="V887" s="561" t="s">
        <v>1938</v>
      </c>
      <c r="W887" s="558" t="s">
        <v>1439</v>
      </c>
      <c r="X887" s="562" t="s">
        <v>1432</v>
      </c>
      <c r="Y887" s="558" t="s">
        <v>1442</v>
      </c>
      <c r="Z887" s="558" t="s">
        <v>1453</v>
      </c>
      <c r="AA887" s="558" t="s">
        <v>1444</v>
      </c>
      <c r="AB887" s="558" t="s">
        <v>4207</v>
      </c>
      <c r="AC887" s="576">
        <v>7.3999999999999996E-2</v>
      </c>
      <c r="AD887" s="578" t="s">
        <v>1432</v>
      </c>
      <c r="AE887" s="578"/>
      <c r="AF887" s="579"/>
      <c r="AG887" s="517" t="s">
        <v>3063</v>
      </c>
      <c r="AH887" s="560" t="s">
        <v>1445</v>
      </c>
      <c r="AI887" s="560">
        <v>0</v>
      </c>
      <c r="AJ887" s="560">
        <v>0</v>
      </c>
      <c r="AK887" s="560">
        <v>0</v>
      </c>
      <c r="AL887" s="560">
        <v>0</v>
      </c>
      <c r="AM887" s="560">
        <v>0</v>
      </c>
      <c r="AN887" s="560">
        <v>-1</v>
      </c>
      <c r="AO887" s="560">
        <v>-1</v>
      </c>
      <c r="AP887" s="560">
        <v>1</v>
      </c>
      <c r="AQ887" s="560">
        <v>0</v>
      </c>
      <c r="AR887" s="560">
        <v>0</v>
      </c>
      <c r="AS887" s="560">
        <v>0</v>
      </c>
      <c r="AT887" s="560">
        <v>0</v>
      </c>
      <c r="AU887" s="560">
        <v>-1</v>
      </c>
      <c r="AV887" s="560">
        <v>-1</v>
      </c>
      <c r="AW887" s="560">
        <v>0</v>
      </c>
      <c r="AX887" s="560">
        <v>0</v>
      </c>
      <c r="AY887" s="560">
        <v>0</v>
      </c>
      <c r="AZ887" s="560">
        <v>0</v>
      </c>
      <c r="BA887" s="560">
        <v>0</v>
      </c>
      <c r="BB887" s="560">
        <v>0</v>
      </c>
      <c r="BC887" s="560">
        <v>0</v>
      </c>
      <c r="BD887" s="560">
        <v>1</v>
      </c>
      <c r="BE887" s="560">
        <v>0</v>
      </c>
      <c r="BF887" s="560">
        <v>0</v>
      </c>
      <c r="BG887" s="560">
        <v>0</v>
      </c>
      <c r="BH887" s="560">
        <v>0</v>
      </c>
      <c r="BI887" s="560">
        <v>0</v>
      </c>
      <c r="BJ887" s="560">
        <v>0</v>
      </c>
      <c r="BK887" s="560">
        <v>0</v>
      </c>
      <c r="BL887" s="560">
        <v>0</v>
      </c>
      <c r="BM887" s="560">
        <v>0</v>
      </c>
      <c r="BN887" s="550" t="s">
        <v>4490</v>
      </c>
      <c r="BO887" s="551">
        <v>0</v>
      </c>
      <c r="BP887" s="519">
        <v>0</v>
      </c>
      <c r="BQ887" s="553">
        <v>-0.25</v>
      </c>
      <c r="BR887" s="552">
        <v>-0.25</v>
      </c>
      <c r="BS887" s="552">
        <v>-0.25</v>
      </c>
      <c r="BT887" s="552">
        <v>-0.25</v>
      </c>
      <c r="BU887" s="529">
        <v>0</v>
      </c>
      <c r="BV887" s="519">
        <v>0</v>
      </c>
      <c r="BW887" s="519">
        <v>0</v>
      </c>
      <c r="BX887" s="519">
        <v>0</v>
      </c>
      <c r="BY887" s="519">
        <v>0</v>
      </c>
      <c r="BZ887" s="519">
        <v>0</v>
      </c>
      <c r="CA887" s="519">
        <v>0</v>
      </c>
      <c r="CB887" s="519">
        <v>0</v>
      </c>
      <c r="CC887" s="519">
        <v>0</v>
      </c>
      <c r="CD887" s="519">
        <v>0</v>
      </c>
      <c r="CE887" s="519">
        <v>0</v>
      </c>
      <c r="CF887" s="519">
        <v>0</v>
      </c>
      <c r="CG887" s="519">
        <v>0</v>
      </c>
      <c r="CH887" s="519">
        <v>0</v>
      </c>
      <c r="CI887" s="519">
        <v>0</v>
      </c>
      <c r="CJ887" s="519">
        <v>0</v>
      </c>
      <c r="CK887" s="623">
        <f t="shared" si="13"/>
        <v>-1</v>
      </c>
      <c r="CL887" s="554">
        <v>-1</v>
      </c>
      <c r="CM887" s="554">
        <v>-1</v>
      </c>
      <c r="CN887" s="554">
        <v>-1</v>
      </c>
      <c r="CO887" s="524">
        <v>9</v>
      </c>
      <c r="CP887" s="726"/>
      <c r="CQ887" s="525" t="s">
        <v>4965</v>
      </c>
      <c r="CR887" s="584" t="s">
        <v>4965</v>
      </c>
      <c r="CS887" s="527" t="s">
        <v>4965</v>
      </c>
      <c r="CT887" s="527" t="s">
        <v>4965</v>
      </c>
      <c r="CU887" s="527" t="s">
        <v>4965</v>
      </c>
    </row>
    <row r="888" spans="1:99" s="71" customFormat="1" ht="12" customHeight="1" x14ac:dyDescent="0.2">
      <c r="A888" s="577" t="s">
        <v>1460</v>
      </c>
      <c r="B888" s="558" t="s">
        <v>2688</v>
      </c>
      <c r="C888" s="558" t="s">
        <v>1432</v>
      </c>
      <c r="D888" s="558" t="s">
        <v>1432</v>
      </c>
      <c r="E888" s="560" t="s">
        <v>1432</v>
      </c>
      <c r="F888" s="558" t="s">
        <v>3140</v>
      </c>
      <c r="G888" s="558" t="s">
        <v>929</v>
      </c>
      <c r="H888" s="558" t="s">
        <v>1435</v>
      </c>
      <c r="I888" s="558" t="s">
        <v>2689</v>
      </c>
      <c r="J888" s="558">
        <v>527697</v>
      </c>
      <c r="K888" s="558">
        <v>171921</v>
      </c>
      <c r="L888" s="512" t="s">
        <v>3069</v>
      </c>
      <c r="M888" s="562" t="s">
        <v>1432</v>
      </c>
      <c r="N888" s="562" t="s">
        <v>1432</v>
      </c>
      <c r="O888" s="558">
        <v>0</v>
      </c>
      <c r="P888" s="558">
        <v>1</v>
      </c>
      <c r="Q888" s="563">
        <v>1</v>
      </c>
      <c r="R888" s="558" t="s">
        <v>3476</v>
      </c>
      <c r="S888" s="558" t="s">
        <v>1438</v>
      </c>
      <c r="T888" s="562" t="s">
        <v>343</v>
      </c>
      <c r="U888" s="561">
        <v>42020</v>
      </c>
      <c r="V888" s="561" t="s">
        <v>1938</v>
      </c>
      <c r="W888" s="558" t="s">
        <v>1439</v>
      </c>
      <c r="X888" s="562" t="s">
        <v>1432</v>
      </c>
      <c r="Y888" s="558" t="s">
        <v>1442</v>
      </c>
      <c r="Z888" s="558" t="s">
        <v>4694</v>
      </c>
      <c r="AA888" s="558" t="s">
        <v>1444</v>
      </c>
      <c r="AB888" s="558" t="s">
        <v>2713</v>
      </c>
      <c r="AC888" s="576">
        <v>5.0000000000000001E-3</v>
      </c>
      <c r="AD888" s="578" t="s">
        <v>1432</v>
      </c>
      <c r="AE888" s="578"/>
      <c r="AF888" s="579"/>
      <c r="AG888" s="517" t="s">
        <v>3063</v>
      </c>
      <c r="AH888" s="560" t="s">
        <v>1445</v>
      </c>
      <c r="AI888" s="560">
        <v>0</v>
      </c>
      <c r="AJ888" s="560">
        <v>0</v>
      </c>
      <c r="AK888" s="560">
        <v>0</v>
      </c>
      <c r="AL888" s="560">
        <v>0</v>
      </c>
      <c r="AM888" s="560">
        <v>1</v>
      </c>
      <c r="AN888" s="560">
        <v>0</v>
      </c>
      <c r="AO888" s="560">
        <v>0</v>
      </c>
      <c r="AP888" s="560">
        <v>0</v>
      </c>
      <c r="AQ888" s="560">
        <v>0</v>
      </c>
      <c r="AR888" s="560">
        <v>0</v>
      </c>
      <c r="AS888" s="560">
        <v>0</v>
      </c>
      <c r="AT888" s="560">
        <v>1</v>
      </c>
      <c r="AU888" s="560">
        <v>0</v>
      </c>
      <c r="AV888" s="560">
        <v>0</v>
      </c>
      <c r="AW888" s="560">
        <v>0</v>
      </c>
      <c r="AX888" s="560">
        <v>0</v>
      </c>
      <c r="AY888" s="560">
        <v>0</v>
      </c>
      <c r="AZ888" s="560">
        <v>0</v>
      </c>
      <c r="BA888" s="560">
        <v>0</v>
      </c>
      <c r="BB888" s="560">
        <v>0</v>
      </c>
      <c r="BC888" s="560">
        <v>0</v>
      </c>
      <c r="BD888" s="560">
        <v>0</v>
      </c>
      <c r="BE888" s="560">
        <v>0</v>
      </c>
      <c r="BF888" s="560">
        <v>0</v>
      </c>
      <c r="BG888" s="560">
        <v>0</v>
      </c>
      <c r="BH888" s="560">
        <v>0</v>
      </c>
      <c r="BI888" s="560">
        <v>0</v>
      </c>
      <c r="BJ888" s="560">
        <v>0</v>
      </c>
      <c r="BK888" s="560">
        <v>0</v>
      </c>
      <c r="BL888" s="560">
        <v>0</v>
      </c>
      <c r="BM888" s="560">
        <v>0</v>
      </c>
      <c r="BN888" s="550" t="s">
        <v>4490</v>
      </c>
      <c r="BO888" s="551">
        <v>0</v>
      </c>
      <c r="BP888" s="519">
        <v>0</v>
      </c>
      <c r="BQ888" s="553">
        <v>0.25</v>
      </c>
      <c r="BR888" s="552">
        <v>0.25</v>
      </c>
      <c r="BS888" s="552">
        <v>0.25</v>
      </c>
      <c r="BT888" s="552">
        <v>0.25</v>
      </c>
      <c r="BU888" s="529">
        <v>0</v>
      </c>
      <c r="BV888" s="519">
        <v>0</v>
      </c>
      <c r="BW888" s="519">
        <v>0</v>
      </c>
      <c r="BX888" s="519">
        <v>0</v>
      </c>
      <c r="BY888" s="519">
        <v>0</v>
      </c>
      <c r="BZ888" s="519">
        <v>0</v>
      </c>
      <c r="CA888" s="519">
        <v>0</v>
      </c>
      <c r="CB888" s="519">
        <v>0</v>
      </c>
      <c r="CC888" s="519">
        <v>0</v>
      </c>
      <c r="CD888" s="519">
        <v>0</v>
      </c>
      <c r="CE888" s="519">
        <v>0</v>
      </c>
      <c r="CF888" s="519">
        <v>0</v>
      </c>
      <c r="CG888" s="519">
        <v>0</v>
      </c>
      <c r="CH888" s="519">
        <v>0</v>
      </c>
      <c r="CI888" s="519">
        <v>0</v>
      </c>
      <c r="CJ888" s="519">
        <v>0</v>
      </c>
      <c r="CK888" s="623">
        <f t="shared" si="13"/>
        <v>1</v>
      </c>
      <c r="CL888" s="554">
        <v>1</v>
      </c>
      <c r="CM888" s="554">
        <v>1</v>
      </c>
      <c r="CN888" s="554">
        <v>1</v>
      </c>
      <c r="CO888" s="524">
        <v>4</v>
      </c>
      <c r="CP888" s="524" t="s">
        <v>1938</v>
      </c>
      <c r="CQ888" s="530" t="s">
        <v>1941</v>
      </c>
      <c r="CR888" s="584" t="s">
        <v>4965</v>
      </c>
      <c r="CS888" s="527" t="s">
        <v>4965</v>
      </c>
      <c r="CT888" s="527" t="s">
        <v>4965</v>
      </c>
      <c r="CU888" s="527" t="s">
        <v>4965</v>
      </c>
    </row>
    <row r="889" spans="1:99" s="71" customFormat="1" ht="12" customHeight="1" x14ac:dyDescent="0.2">
      <c r="A889" s="577" t="s">
        <v>1460</v>
      </c>
      <c r="B889" s="558" t="s">
        <v>3482</v>
      </c>
      <c r="C889" s="558" t="s">
        <v>1432</v>
      </c>
      <c r="D889" s="558" t="s">
        <v>1432</v>
      </c>
      <c r="E889" s="560" t="s">
        <v>1432</v>
      </c>
      <c r="F889" s="558" t="s">
        <v>2530</v>
      </c>
      <c r="G889" s="558" t="s">
        <v>2333</v>
      </c>
      <c r="H889" s="558" t="s">
        <v>1885</v>
      </c>
      <c r="I889" s="558" t="s">
        <v>2539</v>
      </c>
      <c r="J889" s="558">
        <v>525465</v>
      </c>
      <c r="K889" s="558">
        <v>174675</v>
      </c>
      <c r="L889" s="512" t="s">
        <v>3087</v>
      </c>
      <c r="M889" s="562" t="s">
        <v>1432</v>
      </c>
      <c r="N889" s="562" t="s">
        <v>1432</v>
      </c>
      <c r="O889" s="558">
        <v>2</v>
      </c>
      <c r="P889" s="558">
        <v>3</v>
      </c>
      <c r="Q889" s="563">
        <v>1</v>
      </c>
      <c r="R889" s="558" t="s">
        <v>3361</v>
      </c>
      <c r="S889" s="558" t="s">
        <v>1438</v>
      </c>
      <c r="T889" s="562" t="s">
        <v>3362</v>
      </c>
      <c r="U889" s="561">
        <v>41863</v>
      </c>
      <c r="V889" s="561" t="s">
        <v>1938</v>
      </c>
      <c r="W889" s="558" t="s">
        <v>1439</v>
      </c>
      <c r="X889" s="562" t="s">
        <v>1432</v>
      </c>
      <c r="Y889" s="558" t="s">
        <v>1442</v>
      </c>
      <c r="Z889" s="558" t="s">
        <v>4694</v>
      </c>
      <c r="AA889" s="558" t="s">
        <v>1444</v>
      </c>
      <c r="AB889" s="558" t="s">
        <v>2713</v>
      </c>
      <c r="AC889" s="576">
        <v>8.9999999999999993E-3</v>
      </c>
      <c r="AD889" s="578" t="s">
        <v>1432</v>
      </c>
      <c r="AE889" s="578"/>
      <c r="AF889" s="579"/>
      <c r="AG889" s="517" t="s">
        <v>3063</v>
      </c>
      <c r="AH889" s="560" t="s">
        <v>1445</v>
      </c>
      <c r="AI889" s="560">
        <v>0</v>
      </c>
      <c r="AJ889" s="560">
        <v>0</v>
      </c>
      <c r="AK889" s="560">
        <v>0</v>
      </c>
      <c r="AL889" s="560">
        <v>0</v>
      </c>
      <c r="AM889" s="560">
        <v>0</v>
      </c>
      <c r="AN889" s="560">
        <v>-1</v>
      </c>
      <c r="AO889" s="560">
        <v>2</v>
      </c>
      <c r="AP889" s="560">
        <v>0</v>
      </c>
      <c r="AQ889" s="560">
        <v>0</v>
      </c>
      <c r="AR889" s="560">
        <v>0</v>
      </c>
      <c r="AS889" s="560">
        <v>0</v>
      </c>
      <c r="AT889" s="560">
        <v>0</v>
      </c>
      <c r="AU889" s="560">
        <v>-1</v>
      </c>
      <c r="AV889" s="560">
        <v>2</v>
      </c>
      <c r="AW889" s="560">
        <v>0</v>
      </c>
      <c r="AX889" s="560">
        <v>0</v>
      </c>
      <c r="AY889" s="560">
        <v>0</v>
      </c>
      <c r="AZ889" s="560">
        <v>0</v>
      </c>
      <c r="BA889" s="560">
        <v>0</v>
      </c>
      <c r="BB889" s="560">
        <v>0</v>
      </c>
      <c r="BC889" s="560">
        <v>0</v>
      </c>
      <c r="BD889" s="560">
        <v>0</v>
      </c>
      <c r="BE889" s="560">
        <v>0</v>
      </c>
      <c r="BF889" s="560">
        <v>0</v>
      </c>
      <c r="BG889" s="560">
        <v>0</v>
      </c>
      <c r="BH889" s="560">
        <v>0</v>
      </c>
      <c r="BI889" s="560">
        <v>0</v>
      </c>
      <c r="BJ889" s="560">
        <v>0</v>
      </c>
      <c r="BK889" s="560">
        <v>0</v>
      </c>
      <c r="BL889" s="560">
        <v>0</v>
      </c>
      <c r="BM889" s="560">
        <v>0</v>
      </c>
      <c r="BN889" s="550" t="s">
        <v>4490</v>
      </c>
      <c r="BO889" s="551">
        <v>0</v>
      </c>
      <c r="BP889" s="519">
        <v>0</v>
      </c>
      <c r="BQ889" s="553">
        <v>0.25</v>
      </c>
      <c r="BR889" s="552">
        <v>0.25</v>
      </c>
      <c r="BS889" s="552">
        <v>0.25</v>
      </c>
      <c r="BT889" s="552">
        <v>0.25</v>
      </c>
      <c r="BU889" s="529">
        <v>0</v>
      </c>
      <c r="BV889" s="519">
        <v>0</v>
      </c>
      <c r="BW889" s="519">
        <v>0</v>
      </c>
      <c r="BX889" s="519">
        <v>0</v>
      </c>
      <c r="BY889" s="519">
        <v>0</v>
      </c>
      <c r="BZ889" s="519">
        <v>0</v>
      </c>
      <c r="CA889" s="519">
        <v>0</v>
      </c>
      <c r="CB889" s="519">
        <v>0</v>
      </c>
      <c r="CC889" s="519">
        <v>0</v>
      </c>
      <c r="CD889" s="519">
        <v>0</v>
      </c>
      <c r="CE889" s="519">
        <v>0</v>
      </c>
      <c r="CF889" s="519">
        <v>0</v>
      </c>
      <c r="CG889" s="519">
        <v>0</v>
      </c>
      <c r="CH889" s="519">
        <v>0</v>
      </c>
      <c r="CI889" s="519">
        <v>0</v>
      </c>
      <c r="CJ889" s="519">
        <v>0</v>
      </c>
      <c r="CK889" s="623">
        <f t="shared" si="13"/>
        <v>1</v>
      </c>
      <c r="CL889" s="554">
        <v>1</v>
      </c>
      <c r="CM889" s="554">
        <v>1</v>
      </c>
      <c r="CN889" s="554">
        <v>1</v>
      </c>
      <c r="CO889" s="524">
        <v>4</v>
      </c>
      <c r="CP889" s="726"/>
      <c r="CQ889" s="530" t="s">
        <v>1939</v>
      </c>
      <c r="CR889" s="584" t="s">
        <v>4965</v>
      </c>
      <c r="CS889" s="531" t="s">
        <v>1938</v>
      </c>
      <c r="CT889" s="527" t="s">
        <v>4965</v>
      </c>
      <c r="CU889" s="527" t="s">
        <v>4965</v>
      </c>
    </row>
    <row r="890" spans="1:99" ht="12" customHeight="1" x14ac:dyDescent="0.2">
      <c r="A890" s="577" t="s">
        <v>1460</v>
      </c>
      <c r="B890" s="558" t="s">
        <v>3363</v>
      </c>
      <c r="C890" s="558" t="s">
        <v>1432</v>
      </c>
      <c r="D890" s="558" t="s">
        <v>1432</v>
      </c>
      <c r="E890" s="560" t="s">
        <v>1432</v>
      </c>
      <c r="F890" s="558" t="s">
        <v>3364</v>
      </c>
      <c r="G890" s="558" t="s">
        <v>3365</v>
      </c>
      <c r="H890" s="558" t="s">
        <v>1885</v>
      </c>
      <c r="I890" s="558" t="s">
        <v>3366</v>
      </c>
      <c r="J890" s="558">
        <v>525905</v>
      </c>
      <c r="K890" s="558">
        <v>173024</v>
      </c>
      <c r="L890" s="512" t="s">
        <v>3078</v>
      </c>
      <c r="M890" s="562" t="s">
        <v>1432</v>
      </c>
      <c r="N890" s="562" t="s">
        <v>1432</v>
      </c>
      <c r="O890" s="558">
        <v>0</v>
      </c>
      <c r="P890" s="558">
        <v>5</v>
      </c>
      <c r="Q890" s="563">
        <v>5</v>
      </c>
      <c r="R890" s="558" t="s">
        <v>2005</v>
      </c>
      <c r="S890" s="558" t="s">
        <v>3187</v>
      </c>
      <c r="T890" s="562" t="s">
        <v>2006</v>
      </c>
      <c r="U890" s="561">
        <v>41843</v>
      </c>
      <c r="V890" s="561" t="s">
        <v>1938</v>
      </c>
      <c r="W890" s="558" t="s">
        <v>1439</v>
      </c>
      <c r="X890" s="562" t="s">
        <v>1432</v>
      </c>
      <c r="Y890" s="558" t="s">
        <v>1442</v>
      </c>
      <c r="Z890" s="558" t="s">
        <v>3893</v>
      </c>
      <c r="AA890" s="558" t="s">
        <v>1444</v>
      </c>
      <c r="AB890" s="558" t="s">
        <v>4720</v>
      </c>
      <c r="AC890" s="576">
        <v>5.7000000000000002E-2</v>
      </c>
      <c r="AD890" s="578" t="s">
        <v>1432</v>
      </c>
      <c r="AE890" s="578"/>
      <c r="AF890" s="579"/>
      <c r="AG890" s="517" t="s">
        <v>3063</v>
      </c>
      <c r="AH890" s="560" t="s">
        <v>1445</v>
      </c>
      <c r="AI890" s="560">
        <v>0</v>
      </c>
      <c r="AJ890" s="560">
        <v>0</v>
      </c>
      <c r="AK890" s="560">
        <v>0</v>
      </c>
      <c r="AL890" s="560">
        <v>0</v>
      </c>
      <c r="AM890" s="560">
        <v>1</v>
      </c>
      <c r="AN890" s="560">
        <v>4</v>
      </c>
      <c r="AO890" s="560">
        <v>0</v>
      </c>
      <c r="AP890" s="560">
        <v>0</v>
      </c>
      <c r="AQ890" s="560">
        <v>0</v>
      </c>
      <c r="AR890" s="560">
        <v>0</v>
      </c>
      <c r="AS890" s="560">
        <v>0</v>
      </c>
      <c r="AT890" s="560">
        <v>1</v>
      </c>
      <c r="AU890" s="560">
        <v>4</v>
      </c>
      <c r="AV890" s="560">
        <v>0</v>
      </c>
      <c r="AW890" s="560">
        <v>0</v>
      </c>
      <c r="AX890" s="560">
        <v>0</v>
      </c>
      <c r="AY890" s="560">
        <v>0</v>
      </c>
      <c r="AZ890" s="560">
        <v>0</v>
      </c>
      <c r="BA890" s="560">
        <v>0</v>
      </c>
      <c r="BB890" s="560">
        <v>0</v>
      </c>
      <c r="BC890" s="560">
        <v>0</v>
      </c>
      <c r="BD890" s="560">
        <v>0</v>
      </c>
      <c r="BE890" s="560">
        <v>0</v>
      </c>
      <c r="BF890" s="560">
        <v>0</v>
      </c>
      <c r="BG890" s="560">
        <v>0</v>
      </c>
      <c r="BH890" s="560">
        <v>0</v>
      </c>
      <c r="BI890" s="560">
        <v>0</v>
      </c>
      <c r="BJ890" s="560">
        <v>0</v>
      </c>
      <c r="BK890" s="560">
        <v>0</v>
      </c>
      <c r="BL890" s="560">
        <v>0</v>
      </c>
      <c r="BM890" s="560">
        <v>0</v>
      </c>
      <c r="BN890" s="550" t="s">
        <v>4490</v>
      </c>
      <c r="BO890" s="551">
        <v>0</v>
      </c>
      <c r="BP890" s="519">
        <v>0</v>
      </c>
      <c r="BQ890" s="553">
        <v>1.25</v>
      </c>
      <c r="BR890" s="552">
        <v>1.25</v>
      </c>
      <c r="BS890" s="552">
        <v>1.25</v>
      </c>
      <c r="BT890" s="552">
        <v>1.25</v>
      </c>
      <c r="BU890" s="529">
        <v>0</v>
      </c>
      <c r="BV890" s="519">
        <v>0</v>
      </c>
      <c r="BW890" s="519">
        <v>0</v>
      </c>
      <c r="BX890" s="519">
        <v>0</v>
      </c>
      <c r="BY890" s="519">
        <v>0</v>
      </c>
      <c r="BZ890" s="519">
        <v>0</v>
      </c>
      <c r="CA890" s="519">
        <v>0</v>
      </c>
      <c r="CB890" s="519">
        <v>0</v>
      </c>
      <c r="CC890" s="519">
        <v>0</v>
      </c>
      <c r="CD890" s="519">
        <v>0</v>
      </c>
      <c r="CE890" s="519">
        <v>0</v>
      </c>
      <c r="CF890" s="519">
        <v>0</v>
      </c>
      <c r="CG890" s="519">
        <v>0</v>
      </c>
      <c r="CH890" s="519">
        <v>0</v>
      </c>
      <c r="CI890" s="519">
        <v>0</v>
      </c>
      <c r="CJ890" s="519">
        <v>0</v>
      </c>
      <c r="CK890" s="623">
        <f t="shared" si="13"/>
        <v>5</v>
      </c>
      <c r="CL890" s="554">
        <v>5</v>
      </c>
      <c r="CM890" s="554">
        <v>5</v>
      </c>
      <c r="CN890" s="554">
        <v>5</v>
      </c>
      <c r="CO890" s="524">
        <v>9</v>
      </c>
      <c r="CP890" s="726"/>
      <c r="CQ890" s="525" t="s">
        <v>4965</v>
      </c>
      <c r="CR890" s="584" t="s">
        <v>4965</v>
      </c>
      <c r="CS890" s="527" t="s">
        <v>4965</v>
      </c>
      <c r="CT890" s="527" t="s">
        <v>4965</v>
      </c>
      <c r="CU890" s="531" t="s">
        <v>1938</v>
      </c>
    </row>
    <row r="891" spans="1:99" ht="12" customHeight="1" x14ac:dyDescent="0.2">
      <c r="A891" s="577" t="s">
        <v>1460</v>
      </c>
      <c r="B891" s="558" t="s">
        <v>2007</v>
      </c>
      <c r="C891" s="558" t="s">
        <v>1432</v>
      </c>
      <c r="D891" s="558" t="s">
        <v>1432</v>
      </c>
      <c r="E891" s="560" t="s">
        <v>2008</v>
      </c>
      <c r="F891" s="558" t="s">
        <v>4820</v>
      </c>
      <c r="G891" s="558" t="s">
        <v>789</v>
      </c>
      <c r="H891" s="558" t="s">
        <v>2717</v>
      </c>
      <c r="I891" s="558" t="s">
        <v>790</v>
      </c>
      <c r="J891" s="558">
        <v>527292</v>
      </c>
      <c r="K891" s="558">
        <v>177189</v>
      </c>
      <c r="L891" s="512" t="s">
        <v>4766</v>
      </c>
      <c r="M891" s="562" t="s">
        <v>1432</v>
      </c>
      <c r="N891" s="562" t="s">
        <v>1432</v>
      </c>
      <c r="O891" s="558">
        <v>0</v>
      </c>
      <c r="P891" s="558">
        <v>3</v>
      </c>
      <c r="Q891" s="563">
        <v>3</v>
      </c>
      <c r="R891" s="558" t="s">
        <v>2009</v>
      </c>
      <c r="S891" s="558" t="s">
        <v>3187</v>
      </c>
      <c r="T891" s="562" t="s">
        <v>143</v>
      </c>
      <c r="U891" s="561">
        <v>41870</v>
      </c>
      <c r="V891" s="561" t="s">
        <v>1938</v>
      </c>
      <c r="W891" s="558" t="s">
        <v>1439</v>
      </c>
      <c r="X891" s="562" t="s">
        <v>1432</v>
      </c>
      <c r="Y891" s="558" t="s">
        <v>1442</v>
      </c>
      <c r="Z891" s="558" t="s">
        <v>3893</v>
      </c>
      <c r="AA891" s="558" t="s">
        <v>1444</v>
      </c>
      <c r="AB891" s="558" t="s">
        <v>4720</v>
      </c>
      <c r="AC891" s="576">
        <v>2.5999999999999999E-2</v>
      </c>
      <c r="AD891" s="578" t="s">
        <v>1432</v>
      </c>
      <c r="AE891" s="578"/>
      <c r="AF891" s="579"/>
      <c r="AG891" s="517" t="s">
        <v>3063</v>
      </c>
      <c r="AH891" s="560" t="s">
        <v>1445</v>
      </c>
      <c r="AI891" s="560">
        <v>0</v>
      </c>
      <c r="AJ891" s="560">
        <v>0</v>
      </c>
      <c r="AK891" s="560">
        <v>0</v>
      </c>
      <c r="AL891" s="560">
        <v>0</v>
      </c>
      <c r="AM891" s="560">
        <v>0</v>
      </c>
      <c r="AN891" s="560">
        <v>3</v>
      </c>
      <c r="AO891" s="560">
        <v>0</v>
      </c>
      <c r="AP891" s="560">
        <v>0</v>
      </c>
      <c r="AQ891" s="560">
        <v>0</v>
      </c>
      <c r="AR891" s="560">
        <v>0</v>
      </c>
      <c r="AS891" s="560">
        <v>0</v>
      </c>
      <c r="AT891" s="560">
        <v>0</v>
      </c>
      <c r="AU891" s="560">
        <v>3</v>
      </c>
      <c r="AV891" s="560">
        <v>0</v>
      </c>
      <c r="AW891" s="560">
        <v>0</v>
      </c>
      <c r="AX891" s="560">
        <v>0</v>
      </c>
      <c r="AY891" s="560">
        <v>0</v>
      </c>
      <c r="AZ891" s="560">
        <v>0</v>
      </c>
      <c r="BA891" s="560">
        <v>0</v>
      </c>
      <c r="BB891" s="560">
        <v>0</v>
      </c>
      <c r="BC891" s="560">
        <v>0</v>
      </c>
      <c r="BD891" s="560">
        <v>0</v>
      </c>
      <c r="BE891" s="560">
        <v>0</v>
      </c>
      <c r="BF891" s="560">
        <v>0</v>
      </c>
      <c r="BG891" s="560">
        <v>0</v>
      </c>
      <c r="BH891" s="560">
        <v>0</v>
      </c>
      <c r="BI891" s="560">
        <v>0</v>
      </c>
      <c r="BJ891" s="560">
        <v>0</v>
      </c>
      <c r="BK891" s="560">
        <v>0</v>
      </c>
      <c r="BL891" s="560">
        <v>0</v>
      </c>
      <c r="BM891" s="560">
        <v>0</v>
      </c>
      <c r="BN891" s="550" t="s">
        <v>4490</v>
      </c>
      <c r="BO891" s="551">
        <v>0</v>
      </c>
      <c r="BP891" s="519">
        <v>0</v>
      </c>
      <c r="BQ891" s="553">
        <v>0.75</v>
      </c>
      <c r="BR891" s="552">
        <v>0.75</v>
      </c>
      <c r="BS891" s="552">
        <v>0.75</v>
      </c>
      <c r="BT891" s="552">
        <v>0.75</v>
      </c>
      <c r="BU891" s="529">
        <v>0</v>
      </c>
      <c r="BV891" s="519">
        <v>0</v>
      </c>
      <c r="BW891" s="519">
        <v>0</v>
      </c>
      <c r="BX891" s="519">
        <v>0</v>
      </c>
      <c r="BY891" s="519">
        <v>0</v>
      </c>
      <c r="BZ891" s="519">
        <v>0</v>
      </c>
      <c r="CA891" s="519">
        <v>0</v>
      </c>
      <c r="CB891" s="519">
        <v>0</v>
      </c>
      <c r="CC891" s="519">
        <v>0</v>
      </c>
      <c r="CD891" s="519">
        <v>0</v>
      </c>
      <c r="CE891" s="519">
        <v>0</v>
      </c>
      <c r="CF891" s="519">
        <v>0</v>
      </c>
      <c r="CG891" s="519">
        <v>0</v>
      </c>
      <c r="CH891" s="519">
        <v>0</v>
      </c>
      <c r="CI891" s="519">
        <v>0</v>
      </c>
      <c r="CJ891" s="519">
        <v>0</v>
      </c>
      <c r="CK891" s="623">
        <f t="shared" si="13"/>
        <v>3</v>
      </c>
      <c r="CL891" s="554">
        <v>3</v>
      </c>
      <c r="CM891" s="554">
        <v>3</v>
      </c>
      <c r="CN891" s="554">
        <v>3</v>
      </c>
      <c r="CO891" s="524">
        <v>9</v>
      </c>
      <c r="CP891" s="726"/>
      <c r="CQ891" s="525" t="s">
        <v>4965</v>
      </c>
      <c r="CR891" s="584" t="s">
        <v>4965</v>
      </c>
      <c r="CS891" s="527" t="s">
        <v>4965</v>
      </c>
      <c r="CT891" s="527" t="s">
        <v>4965</v>
      </c>
      <c r="CU891" s="527" t="s">
        <v>4965</v>
      </c>
    </row>
    <row r="892" spans="1:99" s="71" customFormat="1" ht="12" customHeight="1" x14ac:dyDescent="0.2">
      <c r="A892" s="577" t="s">
        <v>1460</v>
      </c>
      <c r="B892" s="558" t="s">
        <v>2010</v>
      </c>
      <c r="C892" s="558" t="s">
        <v>1432</v>
      </c>
      <c r="D892" s="558" t="s">
        <v>1432</v>
      </c>
      <c r="E892" s="560" t="s">
        <v>920</v>
      </c>
      <c r="F892" s="558" t="s">
        <v>1432</v>
      </c>
      <c r="G892" s="558" t="s">
        <v>921</v>
      </c>
      <c r="H892" s="558" t="s">
        <v>2717</v>
      </c>
      <c r="I892" s="558" t="s">
        <v>922</v>
      </c>
      <c r="J892" s="558">
        <v>527228</v>
      </c>
      <c r="K892" s="558">
        <v>175145</v>
      </c>
      <c r="L892" s="512" t="s">
        <v>3084</v>
      </c>
      <c r="M892" s="562" t="s">
        <v>1432</v>
      </c>
      <c r="N892" s="562" t="s">
        <v>1432</v>
      </c>
      <c r="O892" s="558">
        <v>0</v>
      </c>
      <c r="P892" s="558">
        <v>1</v>
      </c>
      <c r="Q892" s="563">
        <v>1</v>
      </c>
      <c r="R892" s="558" t="s">
        <v>2011</v>
      </c>
      <c r="S892" s="558" t="s">
        <v>1438</v>
      </c>
      <c r="T892" s="562" t="s">
        <v>3551</v>
      </c>
      <c r="U892" s="561">
        <v>41920</v>
      </c>
      <c r="V892" s="561" t="s">
        <v>1938</v>
      </c>
      <c r="W892" s="558" t="s">
        <v>1439</v>
      </c>
      <c r="X892" s="562" t="s">
        <v>1432</v>
      </c>
      <c r="Y892" s="558" t="s">
        <v>1442</v>
      </c>
      <c r="Z892" s="558" t="s">
        <v>1443</v>
      </c>
      <c r="AA892" s="558" t="s">
        <v>1444</v>
      </c>
      <c r="AB892" s="558" t="s">
        <v>2713</v>
      </c>
      <c r="AC892" s="576">
        <v>1.7999999999999999E-2</v>
      </c>
      <c r="AD892" s="578" t="s">
        <v>1432</v>
      </c>
      <c r="AE892" s="578"/>
      <c r="AF892" s="579"/>
      <c r="AG892" s="517" t="s">
        <v>3063</v>
      </c>
      <c r="AH892" s="560" t="s">
        <v>1445</v>
      </c>
      <c r="AI892" s="587"/>
      <c r="AJ892" s="560">
        <v>0</v>
      </c>
      <c r="AK892" s="560">
        <v>0</v>
      </c>
      <c r="AL892" s="560">
        <v>0</v>
      </c>
      <c r="AM892" s="560">
        <v>0</v>
      </c>
      <c r="AN892" s="560">
        <v>0</v>
      </c>
      <c r="AO892" s="560">
        <v>1</v>
      </c>
      <c r="AP892" s="560">
        <v>0</v>
      </c>
      <c r="AQ892" s="560">
        <v>0</v>
      </c>
      <c r="AR892" s="560">
        <v>0</v>
      </c>
      <c r="AS892" s="560">
        <v>0</v>
      </c>
      <c r="AT892" s="560">
        <v>0</v>
      </c>
      <c r="AU892" s="560">
        <v>0</v>
      </c>
      <c r="AV892" s="560">
        <v>0</v>
      </c>
      <c r="AW892" s="560">
        <v>0</v>
      </c>
      <c r="AX892" s="560">
        <v>0</v>
      </c>
      <c r="AY892" s="560">
        <v>0</v>
      </c>
      <c r="AZ892" s="560">
        <v>0</v>
      </c>
      <c r="BA892" s="560">
        <v>0</v>
      </c>
      <c r="BB892" s="560">
        <v>0</v>
      </c>
      <c r="BC892" s="560">
        <v>0</v>
      </c>
      <c r="BD892" s="560">
        <v>0</v>
      </c>
      <c r="BE892" s="560">
        <v>0</v>
      </c>
      <c r="BF892" s="560">
        <v>0</v>
      </c>
      <c r="BG892" s="560">
        <v>0</v>
      </c>
      <c r="BH892" s="560">
        <v>0</v>
      </c>
      <c r="BI892" s="560">
        <v>0</v>
      </c>
      <c r="BJ892" s="560">
        <v>1</v>
      </c>
      <c r="BK892" s="560">
        <v>0</v>
      </c>
      <c r="BL892" s="560">
        <v>0</v>
      </c>
      <c r="BM892" s="560">
        <v>0</v>
      </c>
      <c r="BN892" s="550" t="s">
        <v>4490</v>
      </c>
      <c r="BO892" s="551">
        <v>0</v>
      </c>
      <c r="BP892" s="519">
        <v>0</v>
      </c>
      <c r="BQ892" s="553">
        <v>0.25</v>
      </c>
      <c r="BR892" s="552">
        <v>0.25</v>
      </c>
      <c r="BS892" s="552">
        <v>0.25</v>
      </c>
      <c r="BT892" s="552">
        <v>0.25</v>
      </c>
      <c r="BU892" s="529">
        <v>0</v>
      </c>
      <c r="BV892" s="519">
        <v>0</v>
      </c>
      <c r="BW892" s="519">
        <v>0</v>
      </c>
      <c r="BX892" s="519">
        <v>0</v>
      </c>
      <c r="BY892" s="519">
        <v>0</v>
      </c>
      <c r="BZ892" s="519">
        <v>0</v>
      </c>
      <c r="CA892" s="519">
        <v>0</v>
      </c>
      <c r="CB892" s="519">
        <v>0</v>
      </c>
      <c r="CC892" s="519">
        <v>0</v>
      </c>
      <c r="CD892" s="519">
        <v>0</v>
      </c>
      <c r="CE892" s="519">
        <v>0</v>
      </c>
      <c r="CF892" s="519">
        <v>0</v>
      </c>
      <c r="CG892" s="519">
        <v>0</v>
      </c>
      <c r="CH892" s="519">
        <v>0</v>
      </c>
      <c r="CI892" s="519">
        <v>0</v>
      </c>
      <c r="CJ892" s="519">
        <v>0</v>
      </c>
      <c r="CK892" s="623">
        <f t="shared" si="13"/>
        <v>1</v>
      </c>
      <c r="CL892" s="554">
        <v>1</v>
      </c>
      <c r="CM892" s="554">
        <v>1</v>
      </c>
      <c r="CN892" s="554">
        <v>1</v>
      </c>
      <c r="CO892" s="524">
        <v>4</v>
      </c>
      <c r="CP892" s="726"/>
      <c r="CQ892" s="525" t="s">
        <v>4965</v>
      </c>
      <c r="CR892" s="584" t="s">
        <v>4965</v>
      </c>
      <c r="CS892" s="527" t="s">
        <v>4965</v>
      </c>
      <c r="CT892" s="527" t="s">
        <v>4965</v>
      </c>
      <c r="CU892" s="527" t="s">
        <v>4965</v>
      </c>
    </row>
    <row r="893" spans="1:99" ht="12" customHeight="1" x14ac:dyDescent="0.2">
      <c r="A893" s="577" t="s">
        <v>1460</v>
      </c>
      <c r="B893" s="558" t="s">
        <v>2012</v>
      </c>
      <c r="C893" s="558" t="s">
        <v>1432</v>
      </c>
      <c r="D893" s="558" t="s">
        <v>1432</v>
      </c>
      <c r="E893" s="560" t="s">
        <v>2013</v>
      </c>
      <c r="F893" s="558" t="s">
        <v>4820</v>
      </c>
      <c r="G893" s="558" t="s">
        <v>789</v>
      </c>
      <c r="H893" s="558" t="s">
        <v>2717</v>
      </c>
      <c r="I893" s="558" t="s">
        <v>790</v>
      </c>
      <c r="J893" s="558">
        <v>527292</v>
      </c>
      <c r="K893" s="558">
        <v>177189</v>
      </c>
      <c r="L893" s="512" t="s">
        <v>4766</v>
      </c>
      <c r="M893" s="562" t="s">
        <v>1432</v>
      </c>
      <c r="N893" s="562" t="s">
        <v>1432</v>
      </c>
      <c r="O893" s="558">
        <v>0</v>
      </c>
      <c r="P893" s="558">
        <v>2</v>
      </c>
      <c r="Q893" s="563">
        <v>2</v>
      </c>
      <c r="R893" s="558" t="s">
        <v>3393</v>
      </c>
      <c r="S893" s="558" t="s">
        <v>3187</v>
      </c>
      <c r="T893" s="562" t="s">
        <v>143</v>
      </c>
      <c r="U893" s="561">
        <v>41870</v>
      </c>
      <c r="V893" s="561" t="s">
        <v>1938</v>
      </c>
      <c r="W893" s="558" t="s">
        <v>1439</v>
      </c>
      <c r="X893" s="562" t="s">
        <v>1432</v>
      </c>
      <c r="Y893" s="558" t="s">
        <v>1442</v>
      </c>
      <c r="Z893" s="558" t="s">
        <v>3893</v>
      </c>
      <c r="AA893" s="558" t="s">
        <v>1444</v>
      </c>
      <c r="AB893" s="558" t="s">
        <v>4720</v>
      </c>
      <c r="AC893" s="576">
        <v>2.3E-2</v>
      </c>
      <c r="AD893" s="578" t="s">
        <v>1432</v>
      </c>
      <c r="AE893" s="578"/>
      <c r="AF893" s="579"/>
      <c r="AG893" s="517" t="s">
        <v>3063</v>
      </c>
      <c r="AH893" s="560" t="s">
        <v>1445</v>
      </c>
      <c r="AI893" s="560">
        <v>0</v>
      </c>
      <c r="AJ893" s="560">
        <v>0</v>
      </c>
      <c r="AK893" s="560">
        <v>0</v>
      </c>
      <c r="AL893" s="560">
        <v>0</v>
      </c>
      <c r="AM893" s="560">
        <v>0</v>
      </c>
      <c r="AN893" s="560">
        <v>1</v>
      </c>
      <c r="AO893" s="560">
        <v>1</v>
      </c>
      <c r="AP893" s="560">
        <v>0</v>
      </c>
      <c r="AQ893" s="560">
        <v>0</v>
      </c>
      <c r="AR893" s="560">
        <v>0</v>
      </c>
      <c r="AS893" s="560">
        <v>0</v>
      </c>
      <c r="AT893" s="560">
        <v>0</v>
      </c>
      <c r="AU893" s="560">
        <v>1</v>
      </c>
      <c r="AV893" s="560">
        <v>1</v>
      </c>
      <c r="AW893" s="560">
        <v>0</v>
      </c>
      <c r="AX893" s="560">
        <v>0</v>
      </c>
      <c r="AY893" s="560">
        <v>0</v>
      </c>
      <c r="AZ893" s="560">
        <v>0</v>
      </c>
      <c r="BA893" s="560">
        <v>0</v>
      </c>
      <c r="BB893" s="560">
        <v>0</v>
      </c>
      <c r="BC893" s="560">
        <v>0</v>
      </c>
      <c r="BD893" s="560">
        <v>0</v>
      </c>
      <c r="BE893" s="560">
        <v>0</v>
      </c>
      <c r="BF893" s="560">
        <v>0</v>
      </c>
      <c r="BG893" s="560">
        <v>0</v>
      </c>
      <c r="BH893" s="560">
        <v>0</v>
      </c>
      <c r="BI893" s="560">
        <v>0</v>
      </c>
      <c r="BJ893" s="560">
        <v>0</v>
      </c>
      <c r="BK893" s="560">
        <v>0</v>
      </c>
      <c r="BL893" s="560">
        <v>0</v>
      </c>
      <c r="BM893" s="560">
        <v>0</v>
      </c>
      <c r="BN893" s="550" t="s">
        <v>4490</v>
      </c>
      <c r="BO893" s="551">
        <v>0</v>
      </c>
      <c r="BP893" s="519">
        <v>0</v>
      </c>
      <c r="BQ893" s="553">
        <v>0.5</v>
      </c>
      <c r="BR893" s="552">
        <v>0.5</v>
      </c>
      <c r="BS893" s="552">
        <v>0.5</v>
      </c>
      <c r="BT893" s="552">
        <v>0.5</v>
      </c>
      <c r="BU893" s="529">
        <v>0</v>
      </c>
      <c r="BV893" s="519">
        <v>0</v>
      </c>
      <c r="BW893" s="519">
        <v>0</v>
      </c>
      <c r="BX893" s="519">
        <v>0</v>
      </c>
      <c r="BY893" s="519">
        <v>0</v>
      </c>
      <c r="BZ893" s="519">
        <v>0</v>
      </c>
      <c r="CA893" s="519">
        <v>0</v>
      </c>
      <c r="CB893" s="519">
        <v>0</v>
      </c>
      <c r="CC893" s="519">
        <v>0</v>
      </c>
      <c r="CD893" s="519">
        <v>0</v>
      </c>
      <c r="CE893" s="519">
        <v>0</v>
      </c>
      <c r="CF893" s="519">
        <v>0</v>
      </c>
      <c r="CG893" s="519">
        <v>0</v>
      </c>
      <c r="CH893" s="519">
        <v>0</v>
      </c>
      <c r="CI893" s="519">
        <v>0</v>
      </c>
      <c r="CJ893" s="519">
        <v>0</v>
      </c>
      <c r="CK893" s="623">
        <f t="shared" si="13"/>
        <v>2</v>
      </c>
      <c r="CL893" s="554">
        <v>2</v>
      </c>
      <c r="CM893" s="554">
        <v>2</v>
      </c>
      <c r="CN893" s="554">
        <v>2</v>
      </c>
      <c r="CO893" s="524">
        <v>9</v>
      </c>
      <c r="CP893" s="726"/>
      <c r="CQ893" s="525" t="s">
        <v>4965</v>
      </c>
      <c r="CR893" s="584" t="s">
        <v>4965</v>
      </c>
      <c r="CS893" s="527" t="s">
        <v>4965</v>
      </c>
      <c r="CT893" s="527" t="s">
        <v>4965</v>
      </c>
      <c r="CU893" s="527" t="s">
        <v>4965</v>
      </c>
    </row>
    <row r="894" spans="1:99" ht="12" customHeight="1" x14ac:dyDescent="0.2">
      <c r="A894" s="577" t="s">
        <v>1460</v>
      </c>
      <c r="B894" s="558" t="s">
        <v>3394</v>
      </c>
      <c r="C894" s="558" t="s">
        <v>1432</v>
      </c>
      <c r="D894" s="558" t="s">
        <v>1432</v>
      </c>
      <c r="E894" s="560" t="s">
        <v>3395</v>
      </c>
      <c r="F894" s="558" t="s">
        <v>4820</v>
      </c>
      <c r="G894" s="558" t="s">
        <v>789</v>
      </c>
      <c r="H894" s="558" t="s">
        <v>2717</v>
      </c>
      <c r="I894" s="558" t="s">
        <v>790</v>
      </c>
      <c r="J894" s="558">
        <v>527292</v>
      </c>
      <c r="K894" s="558">
        <v>177189</v>
      </c>
      <c r="L894" s="512" t="s">
        <v>4766</v>
      </c>
      <c r="M894" s="562" t="s">
        <v>1432</v>
      </c>
      <c r="N894" s="562" t="s">
        <v>1432</v>
      </c>
      <c r="O894" s="558">
        <v>0</v>
      </c>
      <c r="P894" s="558">
        <v>2</v>
      </c>
      <c r="Q894" s="563">
        <v>2</v>
      </c>
      <c r="R894" s="558" t="s">
        <v>3396</v>
      </c>
      <c r="S894" s="558" t="s">
        <v>3187</v>
      </c>
      <c r="T894" s="562" t="s">
        <v>143</v>
      </c>
      <c r="U894" s="561">
        <v>41870</v>
      </c>
      <c r="V894" s="561" t="s">
        <v>1938</v>
      </c>
      <c r="W894" s="558" t="s">
        <v>1439</v>
      </c>
      <c r="X894" s="562" t="s">
        <v>1432</v>
      </c>
      <c r="Y894" s="558" t="s">
        <v>1442</v>
      </c>
      <c r="Z894" s="558" t="s">
        <v>3893</v>
      </c>
      <c r="AA894" s="558" t="s">
        <v>1444</v>
      </c>
      <c r="AB894" s="558" t="s">
        <v>4720</v>
      </c>
      <c r="AC894" s="576">
        <v>8.9999999999999993E-3</v>
      </c>
      <c r="AD894" s="578" t="s">
        <v>1432</v>
      </c>
      <c r="AE894" s="578"/>
      <c r="AF894" s="579"/>
      <c r="AG894" s="517" t="s">
        <v>3063</v>
      </c>
      <c r="AH894" s="560" t="s">
        <v>1445</v>
      </c>
      <c r="AI894" s="560">
        <v>0</v>
      </c>
      <c r="AJ894" s="560">
        <v>0</v>
      </c>
      <c r="AK894" s="560">
        <v>0</v>
      </c>
      <c r="AL894" s="560">
        <v>0</v>
      </c>
      <c r="AM894" s="560">
        <v>2</v>
      </c>
      <c r="AN894" s="560">
        <v>0</v>
      </c>
      <c r="AO894" s="560">
        <v>0</v>
      </c>
      <c r="AP894" s="560">
        <v>0</v>
      </c>
      <c r="AQ894" s="560">
        <v>0</v>
      </c>
      <c r="AR894" s="560">
        <v>0</v>
      </c>
      <c r="AS894" s="560">
        <v>0</v>
      </c>
      <c r="AT894" s="560">
        <v>2</v>
      </c>
      <c r="AU894" s="560">
        <v>0</v>
      </c>
      <c r="AV894" s="560">
        <v>0</v>
      </c>
      <c r="AW894" s="560">
        <v>0</v>
      </c>
      <c r="AX894" s="560">
        <v>0</v>
      </c>
      <c r="AY894" s="560">
        <v>0</v>
      </c>
      <c r="AZ894" s="560">
        <v>0</v>
      </c>
      <c r="BA894" s="560">
        <v>0</v>
      </c>
      <c r="BB894" s="560">
        <v>0</v>
      </c>
      <c r="BC894" s="560">
        <v>0</v>
      </c>
      <c r="BD894" s="560">
        <v>0</v>
      </c>
      <c r="BE894" s="560">
        <v>0</v>
      </c>
      <c r="BF894" s="560">
        <v>0</v>
      </c>
      <c r="BG894" s="560">
        <v>0</v>
      </c>
      <c r="BH894" s="560">
        <v>0</v>
      </c>
      <c r="BI894" s="560">
        <v>0</v>
      </c>
      <c r="BJ894" s="560">
        <v>0</v>
      </c>
      <c r="BK894" s="560">
        <v>0</v>
      </c>
      <c r="BL894" s="560">
        <v>0</v>
      </c>
      <c r="BM894" s="560">
        <v>0</v>
      </c>
      <c r="BN894" s="550" t="s">
        <v>4490</v>
      </c>
      <c r="BO894" s="551">
        <v>0</v>
      </c>
      <c r="BP894" s="519">
        <v>0</v>
      </c>
      <c r="BQ894" s="553">
        <v>0.5</v>
      </c>
      <c r="BR894" s="552">
        <v>0.5</v>
      </c>
      <c r="BS894" s="552">
        <v>0.5</v>
      </c>
      <c r="BT894" s="552">
        <v>0.5</v>
      </c>
      <c r="BU894" s="529">
        <v>0</v>
      </c>
      <c r="BV894" s="519">
        <v>0</v>
      </c>
      <c r="BW894" s="519">
        <v>0</v>
      </c>
      <c r="BX894" s="519">
        <v>0</v>
      </c>
      <c r="BY894" s="519">
        <v>0</v>
      </c>
      <c r="BZ894" s="519">
        <v>0</v>
      </c>
      <c r="CA894" s="519">
        <v>0</v>
      </c>
      <c r="CB894" s="519">
        <v>0</v>
      </c>
      <c r="CC894" s="519">
        <v>0</v>
      </c>
      <c r="CD894" s="519">
        <v>0</v>
      </c>
      <c r="CE894" s="519">
        <v>0</v>
      </c>
      <c r="CF894" s="519">
        <v>0</v>
      </c>
      <c r="CG894" s="519">
        <v>0</v>
      </c>
      <c r="CH894" s="519">
        <v>0</v>
      </c>
      <c r="CI894" s="519">
        <v>0</v>
      </c>
      <c r="CJ894" s="519">
        <v>0</v>
      </c>
      <c r="CK894" s="623">
        <f t="shared" si="13"/>
        <v>2</v>
      </c>
      <c r="CL894" s="554">
        <v>2</v>
      </c>
      <c r="CM894" s="554">
        <v>2</v>
      </c>
      <c r="CN894" s="554">
        <v>2</v>
      </c>
      <c r="CO894" s="524">
        <v>9</v>
      </c>
      <c r="CP894" s="726"/>
      <c r="CQ894" s="525" t="s">
        <v>4965</v>
      </c>
      <c r="CR894" s="584" t="s">
        <v>4965</v>
      </c>
      <c r="CS894" s="527" t="s">
        <v>4965</v>
      </c>
      <c r="CT894" s="527" t="s">
        <v>4965</v>
      </c>
      <c r="CU894" s="527" t="s">
        <v>4965</v>
      </c>
    </row>
    <row r="895" spans="1:99" ht="12" customHeight="1" x14ac:dyDescent="0.2">
      <c r="A895" s="577" t="s">
        <v>1460</v>
      </c>
      <c r="B895" s="558" t="s">
        <v>3397</v>
      </c>
      <c r="C895" s="558" t="s">
        <v>1432</v>
      </c>
      <c r="D895" s="558" t="s">
        <v>1432</v>
      </c>
      <c r="E895" s="560" t="s">
        <v>1371</v>
      </c>
      <c r="F895" s="558" t="s">
        <v>1372</v>
      </c>
      <c r="G895" s="558" t="s">
        <v>1373</v>
      </c>
      <c r="H895" s="558" t="s">
        <v>2717</v>
      </c>
      <c r="I895" s="558" t="s">
        <v>1374</v>
      </c>
      <c r="J895" s="558">
        <v>526668</v>
      </c>
      <c r="K895" s="558">
        <v>176335</v>
      </c>
      <c r="L895" s="512" t="s">
        <v>4766</v>
      </c>
      <c r="M895" s="562" t="s">
        <v>1432</v>
      </c>
      <c r="N895" s="562" t="s">
        <v>1432</v>
      </c>
      <c r="O895" s="558">
        <v>0</v>
      </c>
      <c r="P895" s="558">
        <v>7</v>
      </c>
      <c r="Q895" s="563">
        <v>7</v>
      </c>
      <c r="R895" s="558" t="s">
        <v>3398</v>
      </c>
      <c r="S895" s="558" t="s">
        <v>3187</v>
      </c>
      <c r="T895" s="562" t="s">
        <v>3399</v>
      </c>
      <c r="U895" s="561">
        <v>41857</v>
      </c>
      <c r="V895" s="561" t="s">
        <v>1938</v>
      </c>
      <c r="W895" s="558" t="s">
        <v>1439</v>
      </c>
      <c r="X895" s="562" t="s">
        <v>1432</v>
      </c>
      <c r="Y895" s="558" t="s">
        <v>1442</v>
      </c>
      <c r="Z895" s="558" t="s">
        <v>3893</v>
      </c>
      <c r="AA895" s="558" t="s">
        <v>1444</v>
      </c>
      <c r="AB895" s="558" t="s">
        <v>4720</v>
      </c>
      <c r="AC895" s="576">
        <v>1.7000000000000001E-2</v>
      </c>
      <c r="AD895" s="578" t="s">
        <v>1432</v>
      </c>
      <c r="AE895" s="578"/>
      <c r="AF895" s="579"/>
      <c r="AG895" s="517" t="s">
        <v>3063</v>
      </c>
      <c r="AH895" s="560" t="s">
        <v>1445</v>
      </c>
      <c r="AI895" s="587"/>
      <c r="AJ895" s="560">
        <v>0</v>
      </c>
      <c r="AK895" s="560">
        <v>0</v>
      </c>
      <c r="AL895" s="560">
        <v>1</v>
      </c>
      <c r="AM895" s="560">
        <v>3</v>
      </c>
      <c r="AN895" s="560">
        <v>3</v>
      </c>
      <c r="AO895" s="560">
        <v>0</v>
      </c>
      <c r="AP895" s="560">
        <v>0</v>
      </c>
      <c r="AQ895" s="560">
        <v>0</v>
      </c>
      <c r="AR895" s="560">
        <v>0</v>
      </c>
      <c r="AS895" s="560">
        <v>1</v>
      </c>
      <c r="AT895" s="560">
        <v>3</v>
      </c>
      <c r="AU895" s="560">
        <v>3</v>
      </c>
      <c r="AV895" s="560">
        <v>0</v>
      </c>
      <c r="AW895" s="560">
        <v>0</v>
      </c>
      <c r="AX895" s="560">
        <v>0</v>
      </c>
      <c r="AY895" s="560">
        <v>0</v>
      </c>
      <c r="AZ895" s="560">
        <v>0</v>
      </c>
      <c r="BA895" s="560">
        <v>0</v>
      </c>
      <c r="BB895" s="560">
        <v>0</v>
      </c>
      <c r="BC895" s="560">
        <v>0</v>
      </c>
      <c r="BD895" s="560">
        <v>0</v>
      </c>
      <c r="BE895" s="560">
        <v>0</v>
      </c>
      <c r="BF895" s="560">
        <v>0</v>
      </c>
      <c r="BG895" s="560">
        <v>0</v>
      </c>
      <c r="BH895" s="560">
        <v>0</v>
      </c>
      <c r="BI895" s="560">
        <v>0</v>
      </c>
      <c r="BJ895" s="560">
        <v>0</v>
      </c>
      <c r="BK895" s="560">
        <v>0</v>
      </c>
      <c r="BL895" s="560">
        <v>0</v>
      </c>
      <c r="BM895" s="560">
        <v>0</v>
      </c>
      <c r="BN895" s="550" t="s">
        <v>4490</v>
      </c>
      <c r="BO895" s="551">
        <v>0</v>
      </c>
      <c r="BP895" s="519">
        <v>0</v>
      </c>
      <c r="BQ895" s="553">
        <v>1.75</v>
      </c>
      <c r="BR895" s="552">
        <v>1.75</v>
      </c>
      <c r="BS895" s="552">
        <v>1.75</v>
      </c>
      <c r="BT895" s="552">
        <v>1.75</v>
      </c>
      <c r="BU895" s="529">
        <v>0</v>
      </c>
      <c r="BV895" s="519">
        <v>0</v>
      </c>
      <c r="BW895" s="519">
        <v>0</v>
      </c>
      <c r="BX895" s="519">
        <v>0</v>
      </c>
      <c r="BY895" s="519">
        <v>0</v>
      </c>
      <c r="BZ895" s="519">
        <v>0</v>
      </c>
      <c r="CA895" s="519">
        <v>0</v>
      </c>
      <c r="CB895" s="519">
        <v>0</v>
      </c>
      <c r="CC895" s="519">
        <v>0</v>
      </c>
      <c r="CD895" s="519">
        <v>0</v>
      </c>
      <c r="CE895" s="519">
        <v>0</v>
      </c>
      <c r="CF895" s="519">
        <v>0</v>
      </c>
      <c r="CG895" s="519">
        <v>0</v>
      </c>
      <c r="CH895" s="519">
        <v>0</v>
      </c>
      <c r="CI895" s="519">
        <v>0</v>
      </c>
      <c r="CJ895" s="519">
        <v>0</v>
      </c>
      <c r="CK895" s="623">
        <f t="shared" si="13"/>
        <v>7</v>
      </c>
      <c r="CL895" s="554">
        <v>7</v>
      </c>
      <c r="CM895" s="554">
        <v>7</v>
      </c>
      <c r="CN895" s="554">
        <v>7</v>
      </c>
      <c r="CO895" s="524">
        <v>9</v>
      </c>
      <c r="CP895" s="726"/>
      <c r="CQ895" s="525" t="s">
        <v>4965</v>
      </c>
      <c r="CR895" s="584" t="s">
        <v>4965</v>
      </c>
      <c r="CS895" s="527" t="s">
        <v>4965</v>
      </c>
      <c r="CT895" s="527" t="s">
        <v>4965</v>
      </c>
      <c r="CU895" s="527" t="s">
        <v>4965</v>
      </c>
    </row>
    <row r="896" spans="1:99" ht="12" customHeight="1" x14ac:dyDescent="0.2">
      <c r="A896" s="577" t="s">
        <v>1460</v>
      </c>
      <c r="B896" s="558" t="s">
        <v>3400</v>
      </c>
      <c r="C896" s="558" t="s">
        <v>1432</v>
      </c>
      <c r="D896" s="558" t="s">
        <v>1432</v>
      </c>
      <c r="E896" s="560" t="s">
        <v>1432</v>
      </c>
      <c r="F896" s="558" t="s">
        <v>3195</v>
      </c>
      <c r="G896" s="558" t="s">
        <v>3401</v>
      </c>
      <c r="H896" s="558" t="s">
        <v>3875</v>
      </c>
      <c r="I896" s="558" t="s">
        <v>3402</v>
      </c>
      <c r="J896" s="558">
        <v>527825</v>
      </c>
      <c r="K896" s="558">
        <v>173928</v>
      </c>
      <c r="L896" s="512" t="s">
        <v>3076</v>
      </c>
      <c r="M896" s="562" t="s">
        <v>1432</v>
      </c>
      <c r="N896" s="562" t="s">
        <v>1432</v>
      </c>
      <c r="O896" s="558">
        <v>2</v>
      </c>
      <c r="P896" s="558">
        <v>1</v>
      </c>
      <c r="Q896" s="563">
        <v>-1</v>
      </c>
      <c r="R896" s="558" t="s">
        <v>806</v>
      </c>
      <c r="S896" s="558" t="s">
        <v>1438</v>
      </c>
      <c r="T896" s="562" t="s">
        <v>807</v>
      </c>
      <c r="U896" s="561">
        <v>41918</v>
      </c>
      <c r="V896" s="561" t="s">
        <v>1938</v>
      </c>
      <c r="W896" s="558" t="s">
        <v>1439</v>
      </c>
      <c r="X896" s="562" t="s">
        <v>1432</v>
      </c>
      <c r="Y896" s="558" t="s">
        <v>1442</v>
      </c>
      <c r="Z896" s="558" t="s">
        <v>1453</v>
      </c>
      <c r="AA896" s="558" t="s">
        <v>1444</v>
      </c>
      <c r="AB896" s="558" t="s">
        <v>4207</v>
      </c>
      <c r="AC896" s="576">
        <v>1.7999999999999999E-2</v>
      </c>
      <c r="AD896" s="578" t="s">
        <v>1432</v>
      </c>
      <c r="AE896" s="578"/>
      <c r="AF896" s="579"/>
      <c r="AG896" s="517" t="s">
        <v>3063</v>
      </c>
      <c r="AH896" s="560" t="s">
        <v>1445</v>
      </c>
      <c r="AI896" s="560">
        <v>0</v>
      </c>
      <c r="AJ896" s="560">
        <v>0</v>
      </c>
      <c r="AK896" s="560">
        <v>0</v>
      </c>
      <c r="AL896" s="560">
        <v>0</v>
      </c>
      <c r="AM896" s="560">
        <v>0</v>
      </c>
      <c r="AN896" s="560">
        <v>-2</v>
      </c>
      <c r="AO896" s="560">
        <v>0</v>
      </c>
      <c r="AP896" s="560">
        <v>0</v>
      </c>
      <c r="AQ896" s="560">
        <v>1</v>
      </c>
      <c r="AR896" s="560">
        <v>0</v>
      </c>
      <c r="AS896" s="560">
        <v>0</v>
      </c>
      <c r="AT896" s="560">
        <v>0</v>
      </c>
      <c r="AU896" s="560">
        <v>-2</v>
      </c>
      <c r="AV896" s="560">
        <v>0</v>
      </c>
      <c r="AW896" s="560">
        <v>0</v>
      </c>
      <c r="AX896" s="560">
        <v>0</v>
      </c>
      <c r="AY896" s="560">
        <v>0</v>
      </c>
      <c r="AZ896" s="560">
        <v>0</v>
      </c>
      <c r="BA896" s="560">
        <v>0</v>
      </c>
      <c r="BB896" s="560">
        <v>0</v>
      </c>
      <c r="BC896" s="560">
        <v>0</v>
      </c>
      <c r="BD896" s="560">
        <v>0</v>
      </c>
      <c r="BE896" s="560">
        <v>1</v>
      </c>
      <c r="BF896" s="560">
        <v>0</v>
      </c>
      <c r="BG896" s="560">
        <v>0</v>
      </c>
      <c r="BH896" s="560">
        <v>0</v>
      </c>
      <c r="BI896" s="560">
        <v>0</v>
      </c>
      <c r="BJ896" s="560">
        <v>0</v>
      </c>
      <c r="BK896" s="560">
        <v>0</v>
      </c>
      <c r="BL896" s="560">
        <v>0</v>
      </c>
      <c r="BM896" s="560">
        <v>0</v>
      </c>
      <c r="BN896" s="550" t="s">
        <v>4490</v>
      </c>
      <c r="BO896" s="551">
        <v>0</v>
      </c>
      <c r="BP896" s="519">
        <v>0</v>
      </c>
      <c r="BQ896" s="553">
        <v>-0.25</v>
      </c>
      <c r="BR896" s="552">
        <v>-0.25</v>
      </c>
      <c r="BS896" s="552">
        <v>-0.25</v>
      </c>
      <c r="BT896" s="552">
        <v>-0.25</v>
      </c>
      <c r="BU896" s="529">
        <v>0</v>
      </c>
      <c r="BV896" s="519">
        <v>0</v>
      </c>
      <c r="BW896" s="519">
        <v>0</v>
      </c>
      <c r="BX896" s="519">
        <v>0</v>
      </c>
      <c r="BY896" s="519">
        <v>0</v>
      </c>
      <c r="BZ896" s="519">
        <v>0</v>
      </c>
      <c r="CA896" s="519">
        <v>0</v>
      </c>
      <c r="CB896" s="519">
        <v>0</v>
      </c>
      <c r="CC896" s="519">
        <v>0</v>
      </c>
      <c r="CD896" s="519">
        <v>0</v>
      </c>
      <c r="CE896" s="519">
        <v>0</v>
      </c>
      <c r="CF896" s="519">
        <v>0</v>
      </c>
      <c r="CG896" s="519">
        <v>0</v>
      </c>
      <c r="CH896" s="519">
        <v>0</v>
      </c>
      <c r="CI896" s="519">
        <v>0</v>
      </c>
      <c r="CJ896" s="519">
        <v>0</v>
      </c>
      <c r="CK896" s="623">
        <f t="shared" si="13"/>
        <v>-1</v>
      </c>
      <c r="CL896" s="554">
        <v>-1</v>
      </c>
      <c r="CM896" s="554">
        <v>-1</v>
      </c>
      <c r="CN896" s="554">
        <v>-1</v>
      </c>
      <c r="CO896" s="524">
        <v>9</v>
      </c>
      <c r="CP896" s="726"/>
      <c r="CQ896" s="525" t="s">
        <v>4965</v>
      </c>
      <c r="CR896" s="584" t="s">
        <v>4965</v>
      </c>
      <c r="CS896" s="527" t="s">
        <v>4965</v>
      </c>
      <c r="CT896" s="527" t="s">
        <v>4965</v>
      </c>
      <c r="CU896" s="527" t="s">
        <v>4965</v>
      </c>
    </row>
    <row r="897" spans="1:99" s="71" customFormat="1" ht="12" customHeight="1" x14ac:dyDescent="0.2">
      <c r="A897" s="577" t="s">
        <v>1460</v>
      </c>
      <c r="B897" s="558" t="s">
        <v>809</v>
      </c>
      <c r="C897" s="558" t="s">
        <v>1432</v>
      </c>
      <c r="D897" s="558" t="s">
        <v>1432</v>
      </c>
      <c r="E897" s="560" t="s">
        <v>1432</v>
      </c>
      <c r="F897" s="558" t="s">
        <v>3943</v>
      </c>
      <c r="G897" s="558" t="s">
        <v>271</v>
      </c>
      <c r="H897" s="558" t="s">
        <v>1458</v>
      </c>
      <c r="I897" s="558" t="s">
        <v>810</v>
      </c>
      <c r="J897" s="558">
        <v>523325</v>
      </c>
      <c r="K897" s="558">
        <v>175241</v>
      </c>
      <c r="L897" s="512" t="s">
        <v>521</v>
      </c>
      <c r="M897" s="562" t="s">
        <v>1432</v>
      </c>
      <c r="N897" s="562" t="s">
        <v>1432</v>
      </c>
      <c r="O897" s="558">
        <v>1</v>
      </c>
      <c r="P897" s="558">
        <v>2</v>
      </c>
      <c r="Q897" s="563">
        <v>1</v>
      </c>
      <c r="R897" s="558" t="s">
        <v>811</v>
      </c>
      <c r="S897" s="558" t="s">
        <v>1438</v>
      </c>
      <c r="T897" s="562" t="s">
        <v>3399</v>
      </c>
      <c r="U897" s="561">
        <v>41934</v>
      </c>
      <c r="V897" s="561" t="s">
        <v>1938</v>
      </c>
      <c r="W897" s="558" t="s">
        <v>1439</v>
      </c>
      <c r="X897" s="562" t="s">
        <v>1432</v>
      </c>
      <c r="Y897" s="558" t="s">
        <v>1442</v>
      </c>
      <c r="Z897" s="558" t="s">
        <v>4694</v>
      </c>
      <c r="AA897" s="558" t="s">
        <v>1444</v>
      </c>
      <c r="AB897" s="558" t="s">
        <v>2713</v>
      </c>
      <c r="AC897" s="576">
        <v>8.0000000000000002E-3</v>
      </c>
      <c r="AD897" s="578" t="s">
        <v>1432</v>
      </c>
      <c r="AE897" s="578"/>
      <c r="AF897" s="579"/>
      <c r="AG897" s="517" t="s">
        <v>3063</v>
      </c>
      <c r="AH897" s="560" t="s">
        <v>1445</v>
      </c>
      <c r="AI897" s="560">
        <v>0</v>
      </c>
      <c r="AJ897" s="560">
        <v>0</v>
      </c>
      <c r="AK897" s="560">
        <v>0</v>
      </c>
      <c r="AL897" s="560">
        <v>0</v>
      </c>
      <c r="AM897" s="560">
        <v>1</v>
      </c>
      <c r="AN897" s="560">
        <v>0</v>
      </c>
      <c r="AO897" s="560">
        <v>0</v>
      </c>
      <c r="AP897" s="560">
        <v>0</v>
      </c>
      <c r="AQ897" s="560">
        <v>0</v>
      </c>
      <c r="AR897" s="560">
        <v>0</v>
      </c>
      <c r="AS897" s="560">
        <v>0</v>
      </c>
      <c r="AT897" s="560">
        <v>1</v>
      </c>
      <c r="AU897" s="560">
        <v>-1</v>
      </c>
      <c r="AV897" s="560">
        <v>0</v>
      </c>
      <c r="AW897" s="560">
        <v>0</v>
      </c>
      <c r="AX897" s="560">
        <v>0</v>
      </c>
      <c r="AY897" s="560">
        <v>0</v>
      </c>
      <c r="AZ897" s="560">
        <v>0</v>
      </c>
      <c r="BA897" s="560">
        <v>0</v>
      </c>
      <c r="BB897" s="560">
        <v>1</v>
      </c>
      <c r="BC897" s="560">
        <v>0</v>
      </c>
      <c r="BD897" s="560">
        <v>0</v>
      </c>
      <c r="BE897" s="560">
        <v>0</v>
      </c>
      <c r="BF897" s="560">
        <v>0</v>
      </c>
      <c r="BG897" s="560">
        <v>0</v>
      </c>
      <c r="BH897" s="560">
        <v>0</v>
      </c>
      <c r="BI897" s="560">
        <v>0</v>
      </c>
      <c r="BJ897" s="560">
        <v>0</v>
      </c>
      <c r="BK897" s="560">
        <v>0</v>
      </c>
      <c r="BL897" s="560">
        <v>0</v>
      </c>
      <c r="BM897" s="560">
        <v>0</v>
      </c>
      <c r="BN897" s="550" t="s">
        <v>4490</v>
      </c>
      <c r="BO897" s="551">
        <v>0</v>
      </c>
      <c r="BP897" s="519">
        <v>0</v>
      </c>
      <c r="BQ897" s="553">
        <v>0.25</v>
      </c>
      <c r="BR897" s="552">
        <v>0.25</v>
      </c>
      <c r="BS897" s="552">
        <v>0.25</v>
      </c>
      <c r="BT897" s="552">
        <v>0.25</v>
      </c>
      <c r="BU897" s="529">
        <v>0</v>
      </c>
      <c r="BV897" s="519">
        <v>0</v>
      </c>
      <c r="BW897" s="519">
        <v>0</v>
      </c>
      <c r="BX897" s="519">
        <v>0</v>
      </c>
      <c r="BY897" s="519">
        <v>0</v>
      </c>
      <c r="BZ897" s="519">
        <v>0</v>
      </c>
      <c r="CA897" s="519">
        <v>0</v>
      </c>
      <c r="CB897" s="519">
        <v>0</v>
      </c>
      <c r="CC897" s="519">
        <v>0</v>
      </c>
      <c r="CD897" s="519">
        <v>0</v>
      </c>
      <c r="CE897" s="519">
        <v>0</v>
      </c>
      <c r="CF897" s="519">
        <v>0</v>
      </c>
      <c r="CG897" s="519">
        <v>0</v>
      </c>
      <c r="CH897" s="519">
        <v>0</v>
      </c>
      <c r="CI897" s="519">
        <v>0</v>
      </c>
      <c r="CJ897" s="519">
        <v>0</v>
      </c>
      <c r="CK897" s="623">
        <f t="shared" si="13"/>
        <v>1</v>
      </c>
      <c r="CL897" s="554">
        <v>1</v>
      </c>
      <c r="CM897" s="554">
        <v>1</v>
      </c>
      <c r="CN897" s="554">
        <v>1</v>
      </c>
      <c r="CO897" s="524">
        <v>4</v>
      </c>
      <c r="CP897" s="726"/>
      <c r="CQ897" s="525" t="s">
        <v>4965</v>
      </c>
      <c r="CR897" s="584" t="s">
        <v>4965</v>
      </c>
      <c r="CS897" s="527" t="s">
        <v>4965</v>
      </c>
      <c r="CT897" s="527" t="s">
        <v>4965</v>
      </c>
      <c r="CU897" s="527" t="s">
        <v>4965</v>
      </c>
    </row>
    <row r="898" spans="1:99" ht="12" customHeight="1" x14ac:dyDescent="0.2">
      <c r="A898" s="577" t="s">
        <v>1460</v>
      </c>
      <c r="B898" s="558" t="s">
        <v>813</v>
      </c>
      <c r="C898" s="558" t="s">
        <v>1432</v>
      </c>
      <c r="D898" s="558" t="s">
        <v>1432</v>
      </c>
      <c r="E898" s="560" t="s">
        <v>1432</v>
      </c>
      <c r="F898" s="558" t="s">
        <v>814</v>
      </c>
      <c r="G898" s="558" t="s">
        <v>5028</v>
      </c>
      <c r="H898" s="558" t="s">
        <v>1885</v>
      </c>
      <c r="I898" s="558" t="s">
        <v>5029</v>
      </c>
      <c r="J898" s="558">
        <v>525107</v>
      </c>
      <c r="K898" s="558">
        <v>175280</v>
      </c>
      <c r="L898" s="512" t="s">
        <v>3088</v>
      </c>
      <c r="M898" s="562" t="s">
        <v>1432</v>
      </c>
      <c r="N898" s="562" t="s">
        <v>1432</v>
      </c>
      <c r="O898" s="558">
        <v>0</v>
      </c>
      <c r="P898" s="558">
        <v>1</v>
      </c>
      <c r="Q898" s="563">
        <v>1</v>
      </c>
      <c r="R898" s="558" t="s">
        <v>815</v>
      </c>
      <c r="S898" s="558" t="s">
        <v>1389</v>
      </c>
      <c r="T898" s="562" t="s">
        <v>816</v>
      </c>
      <c r="U898" s="561">
        <v>41877</v>
      </c>
      <c r="V898" s="561" t="s">
        <v>1938</v>
      </c>
      <c r="W898" s="558" t="s">
        <v>1439</v>
      </c>
      <c r="X898" s="562" t="s">
        <v>1432</v>
      </c>
      <c r="Y898" s="558" t="s">
        <v>1442</v>
      </c>
      <c r="Z898" s="558" t="s">
        <v>3893</v>
      </c>
      <c r="AA898" s="558" t="s">
        <v>1444</v>
      </c>
      <c r="AB898" s="558" t="s">
        <v>4720</v>
      </c>
      <c r="AC898" s="576">
        <v>1.0999999999999999E-2</v>
      </c>
      <c r="AD898" s="578" t="s">
        <v>1432</v>
      </c>
      <c r="AE898" s="578"/>
      <c r="AF898" s="579"/>
      <c r="AG898" s="517" t="s">
        <v>3063</v>
      </c>
      <c r="AH898" s="560" t="s">
        <v>1445</v>
      </c>
      <c r="AI898" s="560">
        <v>0</v>
      </c>
      <c r="AJ898" s="560">
        <v>0</v>
      </c>
      <c r="AK898" s="560">
        <v>0</v>
      </c>
      <c r="AL898" s="560">
        <v>0</v>
      </c>
      <c r="AM898" s="560">
        <v>0</v>
      </c>
      <c r="AN898" s="560">
        <v>1</v>
      </c>
      <c r="AO898" s="560">
        <v>0</v>
      </c>
      <c r="AP898" s="560">
        <v>0</v>
      </c>
      <c r="AQ898" s="560">
        <v>0</v>
      </c>
      <c r="AR898" s="560">
        <v>0</v>
      </c>
      <c r="AS898" s="560">
        <v>0</v>
      </c>
      <c r="AT898" s="560">
        <v>0</v>
      </c>
      <c r="AU898" s="560">
        <v>1</v>
      </c>
      <c r="AV898" s="560">
        <v>0</v>
      </c>
      <c r="AW898" s="560">
        <v>0</v>
      </c>
      <c r="AX898" s="560">
        <v>0</v>
      </c>
      <c r="AY898" s="560">
        <v>0</v>
      </c>
      <c r="AZ898" s="560">
        <v>0</v>
      </c>
      <c r="BA898" s="560">
        <v>0</v>
      </c>
      <c r="BB898" s="560">
        <v>0</v>
      </c>
      <c r="BC898" s="560">
        <v>0</v>
      </c>
      <c r="BD898" s="560">
        <v>0</v>
      </c>
      <c r="BE898" s="560">
        <v>0</v>
      </c>
      <c r="BF898" s="560">
        <v>0</v>
      </c>
      <c r="BG898" s="560">
        <v>0</v>
      </c>
      <c r="BH898" s="560">
        <v>0</v>
      </c>
      <c r="BI898" s="560">
        <v>0</v>
      </c>
      <c r="BJ898" s="560">
        <v>0</v>
      </c>
      <c r="BK898" s="560">
        <v>0</v>
      </c>
      <c r="BL898" s="560">
        <v>0</v>
      </c>
      <c r="BM898" s="560">
        <v>0</v>
      </c>
      <c r="BN898" s="550" t="s">
        <v>4490</v>
      </c>
      <c r="BO898" s="551">
        <v>0</v>
      </c>
      <c r="BP898" s="519">
        <v>0</v>
      </c>
      <c r="BQ898" s="553">
        <v>0.25</v>
      </c>
      <c r="BR898" s="552">
        <v>0.25</v>
      </c>
      <c r="BS898" s="552">
        <v>0.25</v>
      </c>
      <c r="BT898" s="552">
        <v>0.25</v>
      </c>
      <c r="BU898" s="529">
        <v>0</v>
      </c>
      <c r="BV898" s="519">
        <v>0</v>
      </c>
      <c r="BW898" s="519">
        <v>0</v>
      </c>
      <c r="BX898" s="519">
        <v>0</v>
      </c>
      <c r="BY898" s="519">
        <v>0</v>
      </c>
      <c r="BZ898" s="519">
        <v>0</v>
      </c>
      <c r="CA898" s="519">
        <v>0</v>
      </c>
      <c r="CB898" s="519">
        <v>0</v>
      </c>
      <c r="CC898" s="519">
        <v>0</v>
      </c>
      <c r="CD898" s="519">
        <v>0</v>
      </c>
      <c r="CE898" s="519">
        <v>0</v>
      </c>
      <c r="CF898" s="519">
        <v>0</v>
      </c>
      <c r="CG898" s="519">
        <v>0</v>
      </c>
      <c r="CH898" s="519">
        <v>0</v>
      </c>
      <c r="CI898" s="519">
        <v>0</v>
      </c>
      <c r="CJ898" s="519">
        <v>0</v>
      </c>
      <c r="CK898" s="623">
        <f t="shared" ref="CK898:CK961" si="14">SUM(BP898:CJ898)</f>
        <v>1</v>
      </c>
      <c r="CL898" s="554">
        <v>1</v>
      </c>
      <c r="CM898" s="554">
        <v>1</v>
      </c>
      <c r="CN898" s="554">
        <v>1</v>
      </c>
      <c r="CO898" s="524">
        <v>9</v>
      </c>
      <c r="CP898" s="726"/>
      <c r="CQ898" s="525" t="s">
        <v>4965</v>
      </c>
      <c r="CR898" s="584" t="s">
        <v>4965</v>
      </c>
      <c r="CS898" s="531" t="s">
        <v>1938</v>
      </c>
      <c r="CT898" s="527" t="s">
        <v>4965</v>
      </c>
      <c r="CU898" s="527" t="s">
        <v>4965</v>
      </c>
    </row>
    <row r="899" spans="1:99" ht="12" customHeight="1" x14ac:dyDescent="0.2">
      <c r="A899" s="577" t="s">
        <v>1460</v>
      </c>
      <c r="B899" s="558" t="s">
        <v>817</v>
      </c>
      <c r="C899" s="558" t="s">
        <v>1432</v>
      </c>
      <c r="D899" s="558" t="s">
        <v>1432</v>
      </c>
      <c r="E899" s="560" t="s">
        <v>818</v>
      </c>
      <c r="F899" s="558" t="s">
        <v>4820</v>
      </c>
      <c r="G899" s="558" t="s">
        <v>789</v>
      </c>
      <c r="H899" s="558" t="s">
        <v>2717</v>
      </c>
      <c r="I899" s="558" t="s">
        <v>790</v>
      </c>
      <c r="J899" s="558">
        <v>527292</v>
      </c>
      <c r="K899" s="558">
        <v>177189</v>
      </c>
      <c r="L899" s="512" t="s">
        <v>4766</v>
      </c>
      <c r="M899" s="562" t="s">
        <v>1432</v>
      </c>
      <c r="N899" s="562" t="s">
        <v>1432</v>
      </c>
      <c r="O899" s="558">
        <v>0</v>
      </c>
      <c r="P899" s="558">
        <v>2</v>
      </c>
      <c r="Q899" s="563">
        <v>2</v>
      </c>
      <c r="R899" s="558" t="s">
        <v>819</v>
      </c>
      <c r="S899" s="558" t="s">
        <v>3187</v>
      </c>
      <c r="T899" s="562" t="s">
        <v>143</v>
      </c>
      <c r="U899" s="561">
        <v>41870</v>
      </c>
      <c r="V899" s="561" t="s">
        <v>1938</v>
      </c>
      <c r="W899" s="558" t="s">
        <v>1439</v>
      </c>
      <c r="X899" s="562" t="s">
        <v>1432</v>
      </c>
      <c r="Y899" s="558" t="s">
        <v>1442</v>
      </c>
      <c r="Z899" s="558" t="s">
        <v>3893</v>
      </c>
      <c r="AA899" s="558" t="s">
        <v>1444</v>
      </c>
      <c r="AB899" s="558" t="s">
        <v>4720</v>
      </c>
      <c r="AC899" s="576">
        <v>1.2800000000000001E-2</v>
      </c>
      <c r="AD899" s="578" t="s">
        <v>1432</v>
      </c>
      <c r="AE899" s="578"/>
      <c r="AF899" s="579"/>
      <c r="AG899" s="517" t="s">
        <v>3063</v>
      </c>
      <c r="AH899" s="560" t="s">
        <v>1445</v>
      </c>
      <c r="AI899" s="560">
        <v>0</v>
      </c>
      <c r="AJ899" s="560">
        <v>0</v>
      </c>
      <c r="AK899" s="560">
        <v>0</v>
      </c>
      <c r="AL899" s="560">
        <v>0</v>
      </c>
      <c r="AM899" s="560">
        <v>0</v>
      </c>
      <c r="AN899" s="560">
        <v>1</v>
      </c>
      <c r="AO899" s="560">
        <v>1</v>
      </c>
      <c r="AP899" s="560">
        <v>0</v>
      </c>
      <c r="AQ899" s="560">
        <v>0</v>
      </c>
      <c r="AR899" s="560">
        <v>0</v>
      </c>
      <c r="AS899" s="560">
        <v>0</v>
      </c>
      <c r="AT899" s="560">
        <v>0</v>
      </c>
      <c r="AU899" s="560">
        <v>1</v>
      </c>
      <c r="AV899" s="560">
        <v>1</v>
      </c>
      <c r="AW899" s="560">
        <v>0</v>
      </c>
      <c r="AX899" s="560">
        <v>0</v>
      </c>
      <c r="AY899" s="560">
        <v>0</v>
      </c>
      <c r="AZ899" s="560">
        <v>0</v>
      </c>
      <c r="BA899" s="560">
        <v>0</v>
      </c>
      <c r="BB899" s="560">
        <v>0</v>
      </c>
      <c r="BC899" s="560">
        <v>0</v>
      </c>
      <c r="BD899" s="560">
        <v>0</v>
      </c>
      <c r="BE899" s="560">
        <v>0</v>
      </c>
      <c r="BF899" s="560">
        <v>0</v>
      </c>
      <c r="BG899" s="560">
        <v>0</v>
      </c>
      <c r="BH899" s="560">
        <v>0</v>
      </c>
      <c r="BI899" s="560">
        <v>0</v>
      </c>
      <c r="BJ899" s="560">
        <v>0</v>
      </c>
      <c r="BK899" s="560">
        <v>0</v>
      </c>
      <c r="BL899" s="560">
        <v>0</v>
      </c>
      <c r="BM899" s="560">
        <v>0</v>
      </c>
      <c r="BN899" s="550" t="s">
        <v>4490</v>
      </c>
      <c r="BO899" s="551">
        <v>0</v>
      </c>
      <c r="BP899" s="519">
        <v>0</v>
      </c>
      <c r="BQ899" s="553">
        <v>0.5</v>
      </c>
      <c r="BR899" s="552">
        <v>0.5</v>
      </c>
      <c r="BS899" s="552">
        <v>0.5</v>
      </c>
      <c r="BT899" s="552">
        <v>0.5</v>
      </c>
      <c r="BU899" s="529">
        <v>0</v>
      </c>
      <c r="BV899" s="519">
        <v>0</v>
      </c>
      <c r="BW899" s="519">
        <v>0</v>
      </c>
      <c r="BX899" s="519">
        <v>0</v>
      </c>
      <c r="BY899" s="519">
        <v>0</v>
      </c>
      <c r="BZ899" s="519">
        <v>0</v>
      </c>
      <c r="CA899" s="519">
        <v>0</v>
      </c>
      <c r="CB899" s="519">
        <v>0</v>
      </c>
      <c r="CC899" s="519">
        <v>0</v>
      </c>
      <c r="CD899" s="519">
        <v>0</v>
      </c>
      <c r="CE899" s="519">
        <v>0</v>
      </c>
      <c r="CF899" s="519">
        <v>0</v>
      </c>
      <c r="CG899" s="519">
        <v>0</v>
      </c>
      <c r="CH899" s="519">
        <v>0</v>
      </c>
      <c r="CI899" s="519">
        <v>0</v>
      </c>
      <c r="CJ899" s="519">
        <v>0</v>
      </c>
      <c r="CK899" s="623">
        <f t="shared" si="14"/>
        <v>2</v>
      </c>
      <c r="CL899" s="554">
        <v>2</v>
      </c>
      <c r="CM899" s="554">
        <v>2</v>
      </c>
      <c r="CN899" s="554">
        <v>2</v>
      </c>
      <c r="CO899" s="524">
        <v>9</v>
      </c>
      <c r="CP899" s="726"/>
      <c r="CQ899" s="525" t="s">
        <v>4965</v>
      </c>
      <c r="CR899" s="584" t="s">
        <v>4965</v>
      </c>
      <c r="CS899" s="527" t="s">
        <v>4965</v>
      </c>
      <c r="CT899" s="527" t="s">
        <v>4965</v>
      </c>
      <c r="CU899" s="527" t="s">
        <v>4965</v>
      </c>
    </row>
    <row r="900" spans="1:99" s="71" customFormat="1" ht="12" customHeight="1" x14ac:dyDescent="0.2">
      <c r="A900" s="577" t="s">
        <v>1460</v>
      </c>
      <c r="B900" s="558" t="s">
        <v>820</v>
      </c>
      <c r="C900" s="558" t="s">
        <v>1432</v>
      </c>
      <c r="D900" s="558" t="s">
        <v>1432</v>
      </c>
      <c r="E900" s="560" t="s">
        <v>1432</v>
      </c>
      <c r="F900" s="558" t="s">
        <v>821</v>
      </c>
      <c r="G900" s="558" t="s">
        <v>1126</v>
      </c>
      <c r="H900" s="558" t="s">
        <v>2717</v>
      </c>
      <c r="I900" s="558" t="s">
        <v>1127</v>
      </c>
      <c r="J900" s="558">
        <v>528025</v>
      </c>
      <c r="K900" s="558">
        <v>174475</v>
      </c>
      <c r="L900" s="512" t="s">
        <v>3076</v>
      </c>
      <c r="M900" s="562" t="s">
        <v>1432</v>
      </c>
      <c r="N900" s="562" t="s">
        <v>1432</v>
      </c>
      <c r="O900" s="558">
        <v>1</v>
      </c>
      <c r="P900" s="558">
        <v>2</v>
      </c>
      <c r="Q900" s="563">
        <v>1</v>
      </c>
      <c r="R900" s="558" t="s">
        <v>822</v>
      </c>
      <c r="S900" s="558" t="s">
        <v>1438</v>
      </c>
      <c r="T900" s="562" t="s">
        <v>849</v>
      </c>
      <c r="U900" s="561">
        <v>41926</v>
      </c>
      <c r="V900" s="561" t="s">
        <v>1938</v>
      </c>
      <c r="W900" s="558" t="s">
        <v>1439</v>
      </c>
      <c r="X900" s="562" t="s">
        <v>1432</v>
      </c>
      <c r="Y900" s="558" t="s">
        <v>1442</v>
      </c>
      <c r="Z900" s="558" t="s">
        <v>4694</v>
      </c>
      <c r="AA900" s="558" t="s">
        <v>1444</v>
      </c>
      <c r="AB900" s="558" t="s">
        <v>2723</v>
      </c>
      <c r="AC900" s="576">
        <v>8.9999999999999993E-3</v>
      </c>
      <c r="AD900" s="578" t="s">
        <v>1432</v>
      </c>
      <c r="AE900" s="578"/>
      <c r="AF900" s="579"/>
      <c r="AG900" s="517" t="s">
        <v>3063</v>
      </c>
      <c r="AH900" s="560" t="s">
        <v>1445</v>
      </c>
      <c r="AI900" s="587"/>
      <c r="AJ900" s="560">
        <v>0</v>
      </c>
      <c r="AK900" s="560">
        <v>0</v>
      </c>
      <c r="AL900" s="560">
        <v>0</v>
      </c>
      <c r="AM900" s="560">
        <v>1</v>
      </c>
      <c r="AN900" s="560">
        <v>-1</v>
      </c>
      <c r="AO900" s="560">
        <v>1</v>
      </c>
      <c r="AP900" s="560">
        <v>0</v>
      </c>
      <c r="AQ900" s="560">
        <v>0</v>
      </c>
      <c r="AR900" s="560">
        <v>0</v>
      </c>
      <c r="AS900" s="560">
        <v>0</v>
      </c>
      <c r="AT900" s="560">
        <v>1</v>
      </c>
      <c r="AU900" s="560">
        <v>-1</v>
      </c>
      <c r="AV900" s="560">
        <v>1</v>
      </c>
      <c r="AW900" s="560">
        <v>0</v>
      </c>
      <c r="AX900" s="560">
        <v>0</v>
      </c>
      <c r="AY900" s="560">
        <v>0</v>
      </c>
      <c r="AZ900" s="560">
        <v>0</v>
      </c>
      <c r="BA900" s="560">
        <v>0</v>
      </c>
      <c r="BB900" s="560">
        <v>0</v>
      </c>
      <c r="BC900" s="560">
        <v>0</v>
      </c>
      <c r="BD900" s="560">
        <v>0</v>
      </c>
      <c r="BE900" s="560">
        <v>0</v>
      </c>
      <c r="BF900" s="560">
        <v>0</v>
      </c>
      <c r="BG900" s="560">
        <v>0</v>
      </c>
      <c r="BH900" s="560">
        <v>0</v>
      </c>
      <c r="BI900" s="560">
        <v>0</v>
      </c>
      <c r="BJ900" s="560">
        <v>0</v>
      </c>
      <c r="BK900" s="560">
        <v>0</v>
      </c>
      <c r="BL900" s="560">
        <v>0</v>
      </c>
      <c r="BM900" s="560">
        <v>0</v>
      </c>
      <c r="BN900" s="550" t="s">
        <v>4490</v>
      </c>
      <c r="BO900" s="551">
        <v>0</v>
      </c>
      <c r="BP900" s="519">
        <v>0</v>
      </c>
      <c r="BQ900" s="553">
        <v>0.25</v>
      </c>
      <c r="BR900" s="552">
        <v>0.25</v>
      </c>
      <c r="BS900" s="552">
        <v>0.25</v>
      </c>
      <c r="BT900" s="552">
        <v>0.25</v>
      </c>
      <c r="BU900" s="529">
        <v>0</v>
      </c>
      <c r="BV900" s="519">
        <v>0</v>
      </c>
      <c r="BW900" s="519">
        <v>0</v>
      </c>
      <c r="BX900" s="519">
        <v>0</v>
      </c>
      <c r="BY900" s="519">
        <v>0</v>
      </c>
      <c r="BZ900" s="519">
        <v>0</v>
      </c>
      <c r="CA900" s="519">
        <v>0</v>
      </c>
      <c r="CB900" s="519">
        <v>0</v>
      </c>
      <c r="CC900" s="519">
        <v>0</v>
      </c>
      <c r="CD900" s="519">
        <v>0</v>
      </c>
      <c r="CE900" s="519">
        <v>0</v>
      </c>
      <c r="CF900" s="519">
        <v>0</v>
      </c>
      <c r="CG900" s="519">
        <v>0</v>
      </c>
      <c r="CH900" s="519">
        <v>0</v>
      </c>
      <c r="CI900" s="519">
        <v>0</v>
      </c>
      <c r="CJ900" s="519">
        <v>0</v>
      </c>
      <c r="CK900" s="623">
        <f t="shared" si="14"/>
        <v>1</v>
      </c>
      <c r="CL900" s="554">
        <v>1</v>
      </c>
      <c r="CM900" s="554">
        <v>1</v>
      </c>
      <c r="CN900" s="554">
        <v>1</v>
      </c>
      <c r="CO900" s="524">
        <v>4</v>
      </c>
      <c r="CP900" s="726"/>
      <c r="CQ900" s="525" t="s">
        <v>4965</v>
      </c>
      <c r="CR900" s="584" t="s">
        <v>4965</v>
      </c>
      <c r="CS900" s="527" t="s">
        <v>4965</v>
      </c>
      <c r="CT900" s="527" t="s">
        <v>4965</v>
      </c>
      <c r="CU900" s="527" t="s">
        <v>4965</v>
      </c>
    </row>
    <row r="901" spans="1:99" s="71" customFormat="1" ht="12" customHeight="1" x14ac:dyDescent="0.2">
      <c r="A901" s="577" t="s">
        <v>1460</v>
      </c>
      <c r="B901" s="558" t="s">
        <v>823</v>
      </c>
      <c r="C901" s="558" t="s">
        <v>1432</v>
      </c>
      <c r="D901" s="558" t="s">
        <v>1432</v>
      </c>
      <c r="E901" s="560" t="s">
        <v>1432</v>
      </c>
      <c r="F901" s="558" t="s">
        <v>824</v>
      </c>
      <c r="G901" s="558" t="s">
        <v>825</v>
      </c>
      <c r="H901" s="558" t="s">
        <v>3875</v>
      </c>
      <c r="I901" s="558" t="s">
        <v>826</v>
      </c>
      <c r="J901" s="558">
        <v>528024</v>
      </c>
      <c r="K901" s="558">
        <v>173526</v>
      </c>
      <c r="L901" s="512" t="s">
        <v>3083</v>
      </c>
      <c r="M901" s="562" t="s">
        <v>1432</v>
      </c>
      <c r="N901" s="562" t="s">
        <v>1432</v>
      </c>
      <c r="O901" s="558">
        <v>0</v>
      </c>
      <c r="P901" s="558">
        <v>1</v>
      </c>
      <c r="Q901" s="563">
        <v>1</v>
      </c>
      <c r="R901" s="558" t="s">
        <v>827</v>
      </c>
      <c r="S901" s="558" t="s">
        <v>1438</v>
      </c>
      <c r="T901" s="562" t="s">
        <v>4002</v>
      </c>
      <c r="U901" s="561">
        <v>41898</v>
      </c>
      <c r="V901" s="561" t="s">
        <v>1938</v>
      </c>
      <c r="W901" s="558" t="s">
        <v>1439</v>
      </c>
      <c r="X901" s="562" t="s">
        <v>1432</v>
      </c>
      <c r="Y901" s="558" t="s">
        <v>1442</v>
      </c>
      <c r="Z901" s="558" t="s">
        <v>1443</v>
      </c>
      <c r="AA901" s="558" t="s">
        <v>1444</v>
      </c>
      <c r="AB901" s="558" t="s">
        <v>2713</v>
      </c>
      <c r="AC901" s="576">
        <v>0.02</v>
      </c>
      <c r="AD901" s="578" t="s">
        <v>1432</v>
      </c>
      <c r="AE901" s="578"/>
      <c r="AF901" s="579"/>
      <c r="AG901" s="517" t="s">
        <v>3063</v>
      </c>
      <c r="AH901" s="560" t="s">
        <v>1445</v>
      </c>
      <c r="AI901" s="560">
        <v>0</v>
      </c>
      <c r="AJ901" s="560">
        <v>0</v>
      </c>
      <c r="AK901" s="560">
        <v>0</v>
      </c>
      <c r="AL901" s="560">
        <v>0</v>
      </c>
      <c r="AM901" s="560">
        <v>1</v>
      </c>
      <c r="AN901" s="560">
        <v>0</v>
      </c>
      <c r="AO901" s="560">
        <v>0</v>
      </c>
      <c r="AP901" s="560">
        <v>0</v>
      </c>
      <c r="AQ901" s="560">
        <v>0</v>
      </c>
      <c r="AR901" s="560">
        <v>0</v>
      </c>
      <c r="AS901" s="560">
        <v>0</v>
      </c>
      <c r="AT901" s="560">
        <v>0</v>
      </c>
      <c r="AU901" s="560">
        <v>0</v>
      </c>
      <c r="AV901" s="560">
        <v>0</v>
      </c>
      <c r="AW901" s="560">
        <v>0</v>
      </c>
      <c r="AX901" s="560">
        <v>0</v>
      </c>
      <c r="AY901" s="560">
        <v>0</v>
      </c>
      <c r="AZ901" s="560">
        <v>0</v>
      </c>
      <c r="BA901" s="560">
        <v>1</v>
      </c>
      <c r="BB901" s="560">
        <v>0</v>
      </c>
      <c r="BC901" s="560">
        <v>0</v>
      </c>
      <c r="BD901" s="560">
        <v>0</v>
      </c>
      <c r="BE901" s="560">
        <v>0</v>
      </c>
      <c r="BF901" s="560">
        <v>0</v>
      </c>
      <c r="BG901" s="560">
        <v>0</v>
      </c>
      <c r="BH901" s="560">
        <v>0</v>
      </c>
      <c r="BI901" s="560">
        <v>0</v>
      </c>
      <c r="BJ901" s="560">
        <v>0</v>
      </c>
      <c r="BK901" s="560">
        <v>0</v>
      </c>
      <c r="BL901" s="560">
        <v>0</v>
      </c>
      <c r="BM901" s="560">
        <v>0</v>
      </c>
      <c r="BN901" s="550" t="s">
        <v>4490</v>
      </c>
      <c r="BO901" s="551">
        <v>0</v>
      </c>
      <c r="BP901" s="519">
        <v>0</v>
      </c>
      <c r="BQ901" s="553">
        <v>0.25</v>
      </c>
      <c r="BR901" s="552">
        <v>0.25</v>
      </c>
      <c r="BS901" s="552">
        <v>0.25</v>
      </c>
      <c r="BT901" s="552">
        <v>0.25</v>
      </c>
      <c r="BU901" s="529">
        <v>0</v>
      </c>
      <c r="BV901" s="519">
        <v>0</v>
      </c>
      <c r="BW901" s="519">
        <v>0</v>
      </c>
      <c r="BX901" s="519">
        <v>0</v>
      </c>
      <c r="BY901" s="519">
        <v>0</v>
      </c>
      <c r="BZ901" s="519">
        <v>0</v>
      </c>
      <c r="CA901" s="519">
        <v>0</v>
      </c>
      <c r="CB901" s="519">
        <v>0</v>
      </c>
      <c r="CC901" s="519">
        <v>0</v>
      </c>
      <c r="CD901" s="519">
        <v>0</v>
      </c>
      <c r="CE901" s="519">
        <v>0</v>
      </c>
      <c r="CF901" s="519">
        <v>0</v>
      </c>
      <c r="CG901" s="519">
        <v>0</v>
      </c>
      <c r="CH901" s="519">
        <v>0</v>
      </c>
      <c r="CI901" s="519">
        <v>0</v>
      </c>
      <c r="CJ901" s="519">
        <v>0</v>
      </c>
      <c r="CK901" s="623">
        <f t="shared" si="14"/>
        <v>1</v>
      </c>
      <c r="CL901" s="554">
        <v>1</v>
      </c>
      <c r="CM901" s="554">
        <v>1</v>
      </c>
      <c r="CN901" s="554">
        <v>1</v>
      </c>
      <c r="CO901" s="524">
        <v>4</v>
      </c>
      <c r="CP901" s="726"/>
      <c r="CQ901" s="525" t="s">
        <v>4965</v>
      </c>
      <c r="CR901" s="584" t="s">
        <v>4965</v>
      </c>
      <c r="CS901" s="527" t="s">
        <v>4965</v>
      </c>
      <c r="CT901" s="527" t="s">
        <v>4965</v>
      </c>
      <c r="CU901" s="527" t="s">
        <v>4965</v>
      </c>
    </row>
    <row r="902" spans="1:99" s="71" customFormat="1" ht="12" customHeight="1" x14ac:dyDescent="0.2">
      <c r="A902" s="577" t="s">
        <v>1460</v>
      </c>
      <c r="B902" s="558" t="s">
        <v>828</v>
      </c>
      <c r="C902" s="558" t="s">
        <v>1432</v>
      </c>
      <c r="D902" s="558" t="s">
        <v>1432</v>
      </c>
      <c r="E902" s="560" t="s">
        <v>829</v>
      </c>
      <c r="F902" s="558" t="s">
        <v>830</v>
      </c>
      <c r="G902" s="558" t="s">
        <v>4802</v>
      </c>
      <c r="H902" s="558" t="s">
        <v>1885</v>
      </c>
      <c r="I902" s="558" t="s">
        <v>831</v>
      </c>
      <c r="J902" s="558">
        <v>526140</v>
      </c>
      <c r="K902" s="558">
        <v>172708</v>
      </c>
      <c r="L902" s="512" t="s">
        <v>3078</v>
      </c>
      <c r="M902" s="562" t="s">
        <v>1432</v>
      </c>
      <c r="N902" s="562" t="s">
        <v>1432</v>
      </c>
      <c r="O902" s="558">
        <v>0</v>
      </c>
      <c r="P902" s="558">
        <v>1</v>
      </c>
      <c r="Q902" s="563">
        <v>1</v>
      </c>
      <c r="R902" s="558" t="s">
        <v>832</v>
      </c>
      <c r="S902" s="558" t="s">
        <v>1438</v>
      </c>
      <c r="T902" s="562" t="s">
        <v>4630</v>
      </c>
      <c r="U902" s="561">
        <v>42009</v>
      </c>
      <c r="V902" s="561" t="s">
        <v>1938</v>
      </c>
      <c r="W902" s="558" t="s">
        <v>1439</v>
      </c>
      <c r="X902" s="562" t="s">
        <v>1432</v>
      </c>
      <c r="Y902" s="558" t="s">
        <v>1442</v>
      </c>
      <c r="Z902" s="558" t="s">
        <v>4694</v>
      </c>
      <c r="AA902" s="558" t="s">
        <v>1444</v>
      </c>
      <c r="AB902" s="558" t="s">
        <v>2713</v>
      </c>
      <c r="AC902" s="576">
        <v>0.08</v>
      </c>
      <c r="AD902" s="578" t="s">
        <v>1432</v>
      </c>
      <c r="AE902" s="578"/>
      <c r="AF902" s="579"/>
      <c r="AG902" s="517" t="s">
        <v>3063</v>
      </c>
      <c r="AH902" s="560" t="s">
        <v>1445</v>
      </c>
      <c r="AI902" s="560">
        <v>0</v>
      </c>
      <c r="AJ902" s="560">
        <v>0</v>
      </c>
      <c r="AK902" s="560">
        <v>0</v>
      </c>
      <c r="AL902" s="560">
        <v>0</v>
      </c>
      <c r="AM902" s="560">
        <v>0</v>
      </c>
      <c r="AN902" s="560">
        <v>1</v>
      </c>
      <c r="AO902" s="560">
        <v>0</v>
      </c>
      <c r="AP902" s="560">
        <v>0</v>
      </c>
      <c r="AQ902" s="560">
        <v>0</v>
      </c>
      <c r="AR902" s="560">
        <v>0</v>
      </c>
      <c r="AS902" s="560">
        <v>0</v>
      </c>
      <c r="AT902" s="560">
        <v>0</v>
      </c>
      <c r="AU902" s="560">
        <v>1</v>
      </c>
      <c r="AV902" s="560">
        <v>0</v>
      </c>
      <c r="AW902" s="560">
        <v>0</v>
      </c>
      <c r="AX902" s="560">
        <v>0</v>
      </c>
      <c r="AY902" s="560">
        <v>0</v>
      </c>
      <c r="AZ902" s="560">
        <v>0</v>
      </c>
      <c r="BA902" s="560">
        <v>0</v>
      </c>
      <c r="BB902" s="560">
        <v>0</v>
      </c>
      <c r="BC902" s="560">
        <v>0</v>
      </c>
      <c r="BD902" s="560">
        <v>0</v>
      </c>
      <c r="BE902" s="560">
        <v>0</v>
      </c>
      <c r="BF902" s="560">
        <v>0</v>
      </c>
      <c r="BG902" s="560">
        <v>0</v>
      </c>
      <c r="BH902" s="560">
        <v>0</v>
      </c>
      <c r="BI902" s="560">
        <v>0</v>
      </c>
      <c r="BJ902" s="560">
        <v>0</v>
      </c>
      <c r="BK902" s="560">
        <v>0</v>
      </c>
      <c r="BL902" s="560">
        <v>0</v>
      </c>
      <c r="BM902" s="560">
        <v>0</v>
      </c>
      <c r="BN902" s="550" t="s">
        <v>4490</v>
      </c>
      <c r="BO902" s="551">
        <v>0</v>
      </c>
      <c r="BP902" s="519">
        <v>0</v>
      </c>
      <c r="BQ902" s="553">
        <v>0.25</v>
      </c>
      <c r="BR902" s="552">
        <v>0.25</v>
      </c>
      <c r="BS902" s="552">
        <v>0.25</v>
      </c>
      <c r="BT902" s="552">
        <v>0.25</v>
      </c>
      <c r="BU902" s="529">
        <v>0</v>
      </c>
      <c r="BV902" s="519">
        <v>0</v>
      </c>
      <c r="BW902" s="519">
        <v>0</v>
      </c>
      <c r="BX902" s="519">
        <v>0</v>
      </c>
      <c r="BY902" s="519">
        <v>0</v>
      </c>
      <c r="BZ902" s="519">
        <v>0</v>
      </c>
      <c r="CA902" s="519">
        <v>0</v>
      </c>
      <c r="CB902" s="519">
        <v>0</v>
      </c>
      <c r="CC902" s="519">
        <v>0</v>
      </c>
      <c r="CD902" s="519">
        <v>0</v>
      </c>
      <c r="CE902" s="519">
        <v>0</v>
      </c>
      <c r="CF902" s="519">
        <v>0</v>
      </c>
      <c r="CG902" s="519">
        <v>0</v>
      </c>
      <c r="CH902" s="519">
        <v>0</v>
      </c>
      <c r="CI902" s="519">
        <v>0</v>
      </c>
      <c r="CJ902" s="519">
        <v>0</v>
      </c>
      <c r="CK902" s="623">
        <f t="shared" si="14"/>
        <v>1</v>
      </c>
      <c r="CL902" s="554">
        <v>1</v>
      </c>
      <c r="CM902" s="554">
        <v>1</v>
      </c>
      <c r="CN902" s="554">
        <v>1</v>
      </c>
      <c r="CO902" s="524">
        <v>4</v>
      </c>
      <c r="CP902" s="726"/>
      <c r="CQ902" s="525" t="s">
        <v>4965</v>
      </c>
      <c r="CR902" s="584" t="s">
        <v>4965</v>
      </c>
      <c r="CS902" s="527" t="s">
        <v>4965</v>
      </c>
      <c r="CT902" s="527" t="s">
        <v>4965</v>
      </c>
      <c r="CU902" s="527" t="s">
        <v>4965</v>
      </c>
    </row>
    <row r="903" spans="1:99" s="71" customFormat="1" ht="12" customHeight="1" x14ac:dyDescent="0.2">
      <c r="A903" s="577" t="s">
        <v>1460</v>
      </c>
      <c r="B903" s="558" t="s">
        <v>834</v>
      </c>
      <c r="C903" s="558" t="s">
        <v>1432</v>
      </c>
      <c r="D903" s="558" t="s">
        <v>1432</v>
      </c>
      <c r="E903" s="560" t="s">
        <v>1432</v>
      </c>
      <c r="F903" s="558" t="s">
        <v>1397</v>
      </c>
      <c r="G903" s="558" t="s">
        <v>1434</v>
      </c>
      <c r="H903" s="558" t="s">
        <v>1435</v>
      </c>
      <c r="I903" s="558" t="s">
        <v>835</v>
      </c>
      <c r="J903" s="558">
        <v>527176</v>
      </c>
      <c r="K903" s="558">
        <v>171047</v>
      </c>
      <c r="L903" s="512" t="s">
        <v>3069</v>
      </c>
      <c r="M903" s="562" t="s">
        <v>1432</v>
      </c>
      <c r="N903" s="562" t="s">
        <v>1432</v>
      </c>
      <c r="O903" s="558">
        <v>1</v>
      </c>
      <c r="P903" s="558">
        <v>2</v>
      </c>
      <c r="Q903" s="563">
        <v>1</v>
      </c>
      <c r="R903" s="558" t="s">
        <v>836</v>
      </c>
      <c r="S903" s="558" t="s">
        <v>1438</v>
      </c>
      <c r="T903" s="562" t="s">
        <v>393</v>
      </c>
      <c r="U903" s="561">
        <v>41878</v>
      </c>
      <c r="V903" s="561" t="s">
        <v>1938</v>
      </c>
      <c r="W903" s="558" t="s">
        <v>1439</v>
      </c>
      <c r="X903" s="562" t="s">
        <v>1432</v>
      </c>
      <c r="Y903" s="558" t="s">
        <v>1442</v>
      </c>
      <c r="Z903" s="558" t="s">
        <v>4694</v>
      </c>
      <c r="AA903" s="558" t="s">
        <v>1444</v>
      </c>
      <c r="AB903" s="558" t="s">
        <v>2723</v>
      </c>
      <c r="AC903" s="576">
        <v>8.9999999999999993E-3</v>
      </c>
      <c r="AD903" s="578" t="s">
        <v>1432</v>
      </c>
      <c r="AE903" s="578"/>
      <c r="AF903" s="579"/>
      <c r="AG903" s="517" t="s">
        <v>3063</v>
      </c>
      <c r="AH903" s="560" t="s">
        <v>1445</v>
      </c>
      <c r="AI903" s="587"/>
      <c r="AJ903" s="560">
        <v>0</v>
      </c>
      <c r="AK903" s="560">
        <v>0</v>
      </c>
      <c r="AL903" s="560">
        <v>0</v>
      </c>
      <c r="AM903" s="560">
        <v>1</v>
      </c>
      <c r="AN903" s="560">
        <v>0</v>
      </c>
      <c r="AO903" s="560">
        <v>0</v>
      </c>
      <c r="AP903" s="560">
        <v>0</v>
      </c>
      <c r="AQ903" s="560">
        <v>0</v>
      </c>
      <c r="AR903" s="560">
        <v>0</v>
      </c>
      <c r="AS903" s="560">
        <v>0</v>
      </c>
      <c r="AT903" s="560">
        <v>1</v>
      </c>
      <c r="AU903" s="560">
        <v>0</v>
      </c>
      <c r="AV903" s="560">
        <v>0</v>
      </c>
      <c r="AW903" s="560">
        <v>0</v>
      </c>
      <c r="AX903" s="560">
        <v>0</v>
      </c>
      <c r="AY903" s="560">
        <v>0</v>
      </c>
      <c r="AZ903" s="560">
        <v>0</v>
      </c>
      <c r="BA903" s="560">
        <v>0</v>
      </c>
      <c r="BB903" s="560">
        <v>0</v>
      </c>
      <c r="BC903" s="560">
        <v>0</v>
      </c>
      <c r="BD903" s="560">
        <v>0</v>
      </c>
      <c r="BE903" s="560">
        <v>0</v>
      </c>
      <c r="BF903" s="560">
        <v>0</v>
      </c>
      <c r="BG903" s="560">
        <v>0</v>
      </c>
      <c r="BH903" s="560">
        <v>0</v>
      </c>
      <c r="BI903" s="560">
        <v>0</v>
      </c>
      <c r="BJ903" s="560">
        <v>0</v>
      </c>
      <c r="BK903" s="560">
        <v>0</v>
      </c>
      <c r="BL903" s="560">
        <v>0</v>
      </c>
      <c r="BM903" s="560">
        <v>0</v>
      </c>
      <c r="BN903" s="550" t="s">
        <v>4490</v>
      </c>
      <c r="BO903" s="551">
        <v>0</v>
      </c>
      <c r="BP903" s="519">
        <v>0</v>
      </c>
      <c r="BQ903" s="553">
        <v>0.25</v>
      </c>
      <c r="BR903" s="552">
        <v>0.25</v>
      </c>
      <c r="BS903" s="552">
        <v>0.25</v>
      </c>
      <c r="BT903" s="552">
        <v>0.25</v>
      </c>
      <c r="BU903" s="529">
        <v>0</v>
      </c>
      <c r="BV903" s="519">
        <v>0</v>
      </c>
      <c r="BW903" s="519">
        <v>0</v>
      </c>
      <c r="BX903" s="519">
        <v>0</v>
      </c>
      <c r="BY903" s="519">
        <v>0</v>
      </c>
      <c r="BZ903" s="519">
        <v>0</v>
      </c>
      <c r="CA903" s="519">
        <v>0</v>
      </c>
      <c r="CB903" s="519">
        <v>0</v>
      </c>
      <c r="CC903" s="519">
        <v>0</v>
      </c>
      <c r="CD903" s="519">
        <v>0</v>
      </c>
      <c r="CE903" s="519">
        <v>0</v>
      </c>
      <c r="CF903" s="519">
        <v>0</v>
      </c>
      <c r="CG903" s="519">
        <v>0</v>
      </c>
      <c r="CH903" s="519">
        <v>0</v>
      </c>
      <c r="CI903" s="519">
        <v>0</v>
      </c>
      <c r="CJ903" s="519">
        <v>0</v>
      </c>
      <c r="CK903" s="623">
        <f t="shared" si="14"/>
        <v>1</v>
      </c>
      <c r="CL903" s="554">
        <v>1</v>
      </c>
      <c r="CM903" s="554">
        <v>1</v>
      </c>
      <c r="CN903" s="554">
        <v>1</v>
      </c>
      <c r="CO903" s="524">
        <v>4</v>
      </c>
      <c r="CP903" s="524" t="s">
        <v>1938</v>
      </c>
      <c r="CQ903" s="525" t="s">
        <v>4965</v>
      </c>
      <c r="CR903" s="584" t="s">
        <v>4965</v>
      </c>
      <c r="CS903" s="527" t="s">
        <v>4965</v>
      </c>
      <c r="CT903" s="527" t="s">
        <v>4965</v>
      </c>
      <c r="CU903" s="527" t="s">
        <v>4965</v>
      </c>
    </row>
    <row r="904" spans="1:99" ht="12" customHeight="1" x14ac:dyDescent="0.2">
      <c r="A904" s="577" t="s">
        <v>1460</v>
      </c>
      <c r="B904" s="558" t="s">
        <v>837</v>
      </c>
      <c r="C904" s="558" t="s">
        <v>1432</v>
      </c>
      <c r="D904" s="558" t="s">
        <v>1432</v>
      </c>
      <c r="E904" s="560" t="s">
        <v>1432</v>
      </c>
      <c r="F904" s="558" t="s">
        <v>317</v>
      </c>
      <c r="G904" s="558" t="s">
        <v>908</v>
      </c>
      <c r="H904" s="558" t="s">
        <v>2717</v>
      </c>
      <c r="I904" s="558" t="s">
        <v>5029</v>
      </c>
      <c r="J904" s="558">
        <v>527378</v>
      </c>
      <c r="K904" s="558">
        <v>175255</v>
      </c>
      <c r="L904" s="512" t="s">
        <v>3084</v>
      </c>
      <c r="M904" s="562" t="s">
        <v>1432</v>
      </c>
      <c r="N904" s="562" t="s">
        <v>1432</v>
      </c>
      <c r="O904" s="558">
        <v>0</v>
      </c>
      <c r="P904" s="558">
        <v>3</v>
      </c>
      <c r="Q904" s="563">
        <v>3</v>
      </c>
      <c r="R904" s="558" t="s">
        <v>838</v>
      </c>
      <c r="S904" s="558" t="s">
        <v>3187</v>
      </c>
      <c r="T904" s="562" t="s">
        <v>4630</v>
      </c>
      <c r="U904" s="561">
        <v>41883</v>
      </c>
      <c r="V904" s="561" t="s">
        <v>1938</v>
      </c>
      <c r="W904" s="558" t="s">
        <v>1439</v>
      </c>
      <c r="X904" s="562" t="s">
        <v>1432</v>
      </c>
      <c r="Y904" s="558" t="s">
        <v>1442</v>
      </c>
      <c r="Z904" s="558" t="s">
        <v>3893</v>
      </c>
      <c r="AA904" s="558" t="s">
        <v>1444</v>
      </c>
      <c r="AB904" s="558" t="s">
        <v>4720</v>
      </c>
      <c r="AC904" s="576">
        <v>4.0000000000000001E-3</v>
      </c>
      <c r="AD904" s="578" t="s">
        <v>1432</v>
      </c>
      <c r="AE904" s="578"/>
      <c r="AF904" s="579"/>
      <c r="AG904" s="517" t="s">
        <v>3063</v>
      </c>
      <c r="AH904" s="560" t="s">
        <v>1445</v>
      </c>
      <c r="AI904" s="560">
        <v>0</v>
      </c>
      <c r="AJ904" s="560">
        <v>0</v>
      </c>
      <c r="AK904" s="560">
        <v>0</v>
      </c>
      <c r="AL904" s="560">
        <v>0</v>
      </c>
      <c r="AM904" s="560">
        <v>3</v>
      </c>
      <c r="AN904" s="560">
        <v>0</v>
      </c>
      <c r="AO904" s="560">
        <v>0</v>
      </c>
      <c r="AP904" s="560">
        <v>0</v>
      </c>
      <c r="AQ904" s="560">
        <v>0</v>
      </c>
      <c r="AR904" s="560">
        <v>0</v>
      </c>
      <c r="AS904" s="560">
        <v>0</v>
      </c>
      <c r="AT904" s="560">
        <v>3</v>
      </c>
      <c r="AU904" s="560">
        <v>0</v>
      </c>
      <c r="AV904" s="560">
        <v>0</v>
      </c>
      <c r="AW904" s="560">
        <v>0</v>
      </c>
      <c r="AX904" s="560">
        <v>0</v>
      </c>
      <c r="AY904" s="560">
        <v>0</v>
      </c>
      <c r="AZ904" s="560">
        <v>0</v>
      </c>
      <c r="BA904" s="560">
        <v>0</v>
      </c>
      <c r="BB904" s="560">
        <v>0</v>
      </c>
      <c r="BC904" s="560">
        <v>0</v>
      </c>
      <c r="BD904" s="560">
        <v>0</v>
      </c>
      <c r="BE904" s="560">
        <v>0</v>
      </c>
      <c r="BF904" s="560">
        <v>0</v>
      </c>
      <c r="BG904" s="560">
        <v>0</v>
      </c>
      <c r="BH904" s="560">
        <v>0</v>
      </c>
      <c r="BI904" s="560">
        <v>0</v>
      </c>
      <c r="BJ904" s="560">
        <v>0</v>
      </c>
      <c r="BK904" s="560">
        <v>0</v>
      </c>
      <c r="BL904" s="560">
        <v>0</v>
      </c>
      <c r="BM904" s="560">
        <v>0</v>
      </c>
      <c r="BN904" s="550" t="s">
        <v>4490</v>
      </c>
      <c r="BO904" s="551">
        <v>0</v>
      </c>
      <c r="BP904" s="519">
        <v>0</v>
      </c>
      <c r="BQ904" s="553">
        <v>0.75</v>
      </c>
      <c r="BR904" s="552">
        <v>0.75</v>
      </c>
      <c r="BS904" s="552">
        <v>0.75</v>
      </c>
      <c r="BT904" s="552">
        <v>0.75</v>
      </c>
      <c r="BU904" s="529">
        <v>0</v>
      </c>
      <c r="BV904" s="519">
        <v>0</v>
      </c>
      <c r="BW904" s="519">
        <v>0</v>
      </c>
      <c r="BX904" s="519">
        <v>0</v>
      </c>
      <c r="BY904" s="519">
        <v>0</v>
      </c>
      <c r="BZ904" s="519">
        <v>0</v>
      </c>
      <c r="CA904" s="519">
        <v>0</v>
      </c>
      <c r="CB904" s="519">
        <v>0</v>
      </c>
      <c r="CC904" s="519">
        <v>0</v>
      </c>
      <c r="CD904" s="519">
        <v>0</v>
      </c>
      <c r="CE904" s="519">
        <v>0</v>
      </c>
      <c r="CF904" s="519">
        <v>0</v>
      </c>
      <c r="CG904" s="519">
        <v>0</v>
      </c>
      <c r="CH904" s="519">
        <v>0</v>
      </c>
      <c r="CI904" s="519">
        <v>0</v>
      </c>
      <c r="CJ904" s="519">
        <v>0</v>
      </c>
      <c r="CK904" s="623">
        <f t="shared" si="14"/>
        <v>3</v>
      </c>
      <c r="CL904" s="554">
        <v>3</v>
      </c>
      <c r="CM904" s="554">
        <v>3</v>
      </c>
      <c r="CN904" s="554">
        <v>3</v>
      </c>
      <c r="CO904" s="524">
        <v>9</v>
      </c>
      <c r="CP904" s="726"/>
      <c r="CQ904" s="530" t="s">
        <v>1940</v>
      </c>
      <c r="CR904" s="584" t="s">
        <v>4965</v>
      </c>
      <c r="CS904" s="527" t="s">
        <v>4965</v>
      </c>
      <c r="CT904" s="527" t="s">
        <v>4965</v>
      </c>
      <c r="CU904" s="527" t="s">
        <v>4965</v>
      </c>
    </row>
    <row r="905" spans="1:99" s="71" customFormat="1" ht="12" customHeight="1" x14ac:dyDescent="0.2">
      <c r="A905" s="577" t="s">
        <v>1460</v>
      </c>
      <c r="B905" s="558" t="s">
        <v>839</v>
      </c>
      <c r="C905" s="558" t="s">
        <v>1432</v>
      </c>
      <c r="D905" s="558" t="s">
        <v>1432</v>
      </c>
      <c r="E905" s="560" t="s">
        <v>1432</v>
      </c>
      <c r="F905" s="558" t="s">
        <v>4735</v>
      </c>
      <c r="G905" s="558" t="s">
        <v>2716</v>
      </c>
      <c r="H905" s="558" t="s">
        <v>2717</v>
      </c>
      <c r="I905" s="558" t="s">
        <v>4184</v>
      </c>
      <c r="J905" s="558">
        <v>528325</v>
      </c>
      <c r="K905" s="558">
        <v>175700</v>
      </c>
      <c r="L905" s="512" t="s">
        <v>3085</v>
      </c>
      <c r="M905" s="562" t="s">
        <v>1432</v>
      </c>
      <c r="N905" s="562" t="s">
        <v>1432</v>
      </c>
      <c r="O905" s="558">
        <v>0</v>
      </c>
      <c r="P905" s="558">
        <v>3</v>
      </c>
      <c r="Q905" s="563">
        <v>3</v>
      </c>
      <c r="R905" s="558" t="s">
        <v>2220</v>
      </c>
      <c r="S905" s="558" t="s">
        <v>1438</v>
      </c>
      <c r="T905" s="562" t="s">
        <v>2221</v>
      </c>
      <c r="U905" s="561">
        <v>41968</v>
      </c>
      <c r="V905" s="561" t="s">
        <v>1938</v>
      </c>
      <c r="W905" s="558" t="s">
        <v>1439</v>
      </c>
      <c r="X905" s="562" t="s">
        <v>1432</v>
      </c>
      <c r="Y905" s="558" t="s">
        <v>1442</v>
      </c>
      <c r="Z905" s="558" t="s">
        <v>4694</v>
      </c>
      <c r="AA905" s="558" t="s">
        <v>1444</v>
      </c>
      <c r="AB905" s="558" t="s">
        <v>2713</v>
      </c>
      <c r="AC905" s="576">
        <v>6.0000000000000001E-3</v>
      </c>
      <c r="AD905" s="578" t="s">
        <v>1432</v>
      </c>
      <c r="AE905" s="578"/>
      <c r="AF905" s="579"/>
      <c r="AG905" s="517" t="s">
        <v>3063</v>
      </c>
      <c r="AH905" s="560" t="s">
        <v>1445</v>
      </c>
      <c r="AI905" s="560">
        <v>0</v>
      </c>
      <c r="AJ905" s="560">
        <v>0</v>
      </c>
      <c r="AK905" s="560">
        <v>0</v>
      </c>
      <c r="AL905" s="560">
        <v>1</v>
      </c>
      <c r="AM905" s="560">
        <v>0</v>
      </c>
      <c r="AN905" s="560">
        <v>1</v>
      </c>
      <c r="AO905" s="560">
        <v>0</v>
      </c>
      <c r="AP905" s="560">
        <v>1</v>
      </c>
      <c r="AQ905" s="560">
        <v>0</v>
      </c>
      <c r="AR905" s="560">
        <v>0</v>
      </c>
      <c r="AS905" s="560">
        <v>1</v>
      </c>
      <c r="AT905" s="560">
        <v>0</v>
      </c>
      <c r="AU905" s="560">
        <v>1</v>
      </c>
      <c r="AV905" s="560">
        <v>0</v>
      </c>
      <c r="AW905" s="560">
        <v>1</v>
      </c>
      <c r="AX905" s="560">
        <v>0</v>
      </c>
      <c r="AY905" s="560">
        <v>0</v>
      </c>
      <c r="AZ905" s="560">
        <v>0</v>
      </c>
      <c r="BA905" s="560">
        <v>0</v>
      </c>
      <c r="BB905" s="560">
        <v>0</v>
      </c>
      <c r="BC905" s="560">
        <v>0</v>
      </c>
      <c r="BD905" s="560">
        <v>0</v>
      </c>
      <c r="BE905" s="560">
        <v>0</v>
      </c>
      <c r="BF905" s="560">
        <v>0</v>
      </c>
      <c r="BG905" s="560">
        <v>0</v>
      </c>
      <c r="BH905" s="560">
        <v>0</v>
      </c>
      <c r="BI905" s="560">
        <v>0</v>
      </c>
      <c r="BJ905" s="560">
        <v>0</v>
      </c>
      <c r="BK905" s="560">
        <v>0</v>
      </c>
      <c r="BL905" s="560">
        <v>0</v>
      </c>
      <c r="BM905" s="560">
        <v>0</v>
      </c>
      <c r="BN905" s="550" t="s">
        <v>4490</v>
      </c>
      <c r="BO905" s="551">
        <v>0</v>
      </c>
      <c r="BP905" s="519">
        <v>0</v>
      </c>
      <c r="BQ905" s="553">
        <v>0.75</v>
      </c>
      <c r="BR905" s="552">
        <v>0.75</v>
      </c>
      <c r="BS905" s="552">
        <v>0.75</v>
      </c>
      <c r="BT905" s="552">
        <v>0.75</v>
      </c>
      <c r="BU905" s="529">
        <v>0</v>
      </c>
      <c r="BV905" s="519">
        <v>0</v>
      </c>
      <c r="BW905" s="519">
        <v>0</v>
      </c>
      <c r="BX905" s="519">
        <v>0</v>
      </c>
      <c r="BY905" s="519">
        <v>0</v>
      </c>
      <c r="BZ905" s="519">
        <v>0</v>
      </c>
      <c r="CA905" s="519">
        <v>0</v>
      </c>
      <c r="CB905" s="519">
        <v>0</v>
      </c>
      <c r="CC905" s="519">
        <v>0</v>
      </c>
      <c r="CD905" s="519">
        <v>0</v>
      </c>
      <c r="CE905" s="519">
        <v>0</v>
      </c>
      <c r="CF905" s="519">
        <v>0</v>
      </c>
      <c r="CG905" s="519">
        <v>0</v>
      </c>
      <c r="CH905" s="519">
        <v>0</v>
      </c>
      <c r="CI905" s="519">
        <v>0</v>
      </c>
      <c r="CJ905" s="519">
        <v>0</v>
      </c>
      <c r="CK905" s="623">
        <f t="shared" si="14"/>
        <v>3</v>
      </c>
      <c r="CL905" s="554">
        <v>3</v>
      </c>
      <c r="CM905" s="554">
        <v>3</v>
      </c>
      <c r="CN905" s="554">
        <v>3</v>
      </c>
      <c r="CO905" s="524">
        <v>4</v>
      </c>
      <c r="CP905" s="726"/>
      <c r="CQ905" s="525" t="s">
        <v>4965</v>
      </c>
      <c r="CR905" s="584" t="s">
        <v>4965</v>
      </c>
      <c r="CS905" s="527" t="s">
        <v>4965</v>
      </c>
      <c r="CT905" s="527" t="s">
        <v>4965</v>
      </c>
      <c r="CU905" s="527" t="s">
        <v>4965</v>
      </c>
    </row>
    <row r="906" spans="1:99" s="71" customFormat="1" ht="12" customHeight="1" x14ac:dyDescent="0.2">
      <c r="A906" s="577" t="s">
        <v>1460</v>
      </c>
      <c r="B906" s="558" t="s">
        <v>2222</v>
      </c>
      <c r="C906" s="558" t="s">
        <v>1432</v>
      </c>
      <c r="D906" s="558" t="s">
        <v>1432</v>
      </c>
      <c r="E906" s="560" t="s">
        <v>1432</v>
      </c>
      <c r="F906" s="558" t="s">
        <v>3266</v>
      </c>
      <c r="G906" s="558" t="s">
        <v>1398</v>
      </c>
      <c r="H906" s="558" t="s">
        <v>1885</v>
      </c>
      <c r="I906" s="558" t="s">
        <v>2655</v>
      </c>
      <c r="J906" s="558">
        <v>525207</v>
      </c>
      <c r="K906" s="558">
        <v>174625</v>
      </c>
      <c r="L906" s="512" t="s">
        <v>3079</v>
      </c>
      <c r="M906" s="562" t="s">
        <v>1432</v>
      </c>
      <c r="N906" s="562" t="s">
        <v>1432</v>
      </c>
      <c r="O906" s="558">
        <v>2</v>
      </c>
      <c r="P906" s="558">
        <v>3</v>
      </c>
      <c r="Q906" s="563">
        <v>1</v>
      </c>
      <c r="R906" s="558" t="s">
        <v>1243</v>
      </c>
      <c r="S906" s="558" t="s">
        <v>1438</v>
      </c>
      <c r="T906" s="562" t="s">
        <v>849</v>
      </c>
      <c r="U906" s="561">
        <v>41872</v>
      </c>
      <c r="V906" s="561" t="s">
        <v>1938</v>
      </c>
      <c r="W906" s="558" t="s">
        <v>1439</v>
      </c>
      <c r="X906" s="562" t="s">
        <v>1432</v>
      </c>
      <c r="Y906" s="558" t="s">
        <v>1442</v>
      </c>
      <c r="Z906" s="558" t="s">
        <v>4694</v>
      </c>
      <c r="AA906" s="558" t="s">
        <v>1444</v>
      </c>
      <c r="AB906" s="558" t="s">
        <v>2723</v>
      </c>
      <c r="AC906" s="576">
        <v>7.0000000000000001E-3</v>
      </c>
      <c r="AD906" s="578" t="s">
        <v>1432</v>
      </c>
      <c r="AE906" s="578"/>
      <c r="AF906" s="579"/>
      <c r="AG906" s="517" t="s">
        <v>3063</v>
      </c>
      <c r="AH906" s="560" t="s">
        <v>1445</v>
      </c>
      <c r="AI906" s="587"/>
      <c r="AJ906" s="560">
        <v>0</v>
      </c>
      <c r="AK906" s="560">
        <v>0</v>
      </c>
      <c r="AL906" s="560">
        <v>0</v>
      </c>
      <c r="AM906" s="560">
        <v>2</v>
      </c>
      <c r="AN906" s="560">
        <v>-1</v>
      </c>
      <c r="AO906" s="560">
        <v>0</v>
      </c>
      <c r="AP906" s="560">
        <v>0</v>
      </c>
      <c r="AQ906" s="560">
        <v>0</v>
      </c>
      <c r="AR906" s="560">
        <v>0</v>
      </c>
      <c r="AS906" s="560">
        <v>0</v>
      </c>
      <c r="AT906" s="560">
        <v>2</v>
      </c>
      <c r="AU906" s="560">
        <v>-1</v>
      </c>
      <c r="AV906" s="560">
        <v>0</v>
      </c>
      <c r="AW906" s="560">
        <v>0</v>
      </c>
      <c r="AX906" s="560">
        <v>0</v>
      </c>
      <c r="AY906" s="560">
        <v>0</v>
      </c>
      <c r="AZ906" s="560">
        <v>0</v>
      </c>
      <c r="BA906" s="560">
        <v>0</v>
      </c>
      <c r="BB906" s="560">
        <v>0</v>
      </c>
      <c r="BC906" s="560">
        <v>0</v>
      </c>
      <c r="BD906" s="560">
        <v>0</v>
      </c>
      <c r="BE906" s="560">
        <v>0</v>
      </c>
      <c r="BF906" s="560">
        <v>0</v>
      </c>
      <c r="BG906" s="560">
        <v>0</v>
      </c>
      <c r="BH906" s="560">
        <v>0</v>
      </c>
      <c r="BI906" s="560">
        <v>0</v>
      </c>
      <c r="BJ906" s="560">
        <v>0</v>
      </c>
      <c r="BK906" s="560">
        <v>0</v>
      </c>
      <c r="BL906" s="560">
        <v>0</v>
      </c>
      <c r="BM906" s="560">
        <v>0</v>
      </c>
      <c r="BN906" s="550" t="s">
        <v>4490</v>
      </c>
      <c r="BO906" s="551">
        <v>0</v>
      </c>
      <c r="BP906" s="519">
        <v>0</v>
      </c>
      <c r="BQ906" s="553">
        <v>0.25</v>
      </c>
      <c r="BR906" s="552">
        <v>0.25</v>
      </c>
      <c r="BS906" s="552">
        <v>0.25</v>
      </c>
      <c r="BT906" s="552">
        <v>0.25</v>
      </c>
      <c r="BU906" s="529">
        <v>0</v>
      </c>
      <c r="BV906" s="519">
        <v>0</v>
      </c>
      <c r="BW906" s="519">
        <v>0</v>
      </c>
      <c r="BX906" s="519">
        <v>0</v>
      </c>
      <c r="BY906" s="519">
        <v>0</v>
      </c>
      <c r="BZ906" s="519">
        <v>0</v>
      </c>
      <c r="CA906" s="519">
        <v>0</v>
      </c>
      <c r="CB906" s="519">
        <v>0</v>
      </c>
      <c r="CC906" s="519">
        <v>0</v>
      </c>
      <c r="CD906" s="519">
        <v>0</v>
      </c>
      <c r="CE906" s="519">
        <v>0</v>
      </c>
      <c r="CF906" s="519">
        <v>0</v>
      </c>
      <c r="CG906" s="519">
        <v>0</v>
      </c>
      <c r="CH906" s="519">
        <v>0</v>
      </c>
      <c r="CI906" s="519">
        <v>0</v>
      </c>
      <c r="CJ906" s="519">
        <v>0</v>
      </c>
      <c r="CK906" s="623">
        <f t="shared" si="14"/>
        <v>1</v>
      </c>
      <c r="CL906" s="554">
        <v>1</v>
      </c>
      <c r="CM906" s="554">
        <v>1</v>
      </c>
      <c r="CN906" s="554">
        <v>1</v>
      </c>
      <c r="CO906" s="524">
        <v>4</v>
      </c>
      <c r="CP906" s="726"/>
      <c r="CQ906" s="525" t="s">
        <v>4965</v>
      </c>
      <c r="CR906" s="584" t="s">
        <v>4965</v>
      </c>
      <c r="CS906" s="527" t="s">
        <v>4965</v>
      </c>
      <c r="CT906" s="527" t="s">
        <v>4965</v>
      </c>
      <c r="CU906" s="527" t="s">
        <v>4965</v>
      </c>
    </row>
    <row r="907" spans="1:99" ht="12" customHeight="1" x14ac:dyDescent="0.2">
      <c r="A907" s="577" t="s">
        <v>1460</v>
      </c>
      <c r="B907" s="558" t="s">
        <v>1244</v>
      </c>
      <c r="C907" s="558" t="s">
        <v>1432</v>
      </c>
      <c r="D907" s="558" t="s">
        <v>1432</v>
      </c>
      <c r="E907" s="560" t="s">
        <v>1432</v>
      </c>
      <c r="F907" s="558" t="s">
        <v>2346</v>
      </c>
      <c r="G907" s="558" t="s">
        <v>1385</v>
      </c>
      <c r="H907" s="558" t="s">
        <v>1458</v>
      </c>
      <c r="I907" s="558" t="s">
        <v>1245</v>
      </c>
      <c r="J907" s="558">
        <v>523995</v>
      </c>
      <c r="K907" s="558">
        <v>175107</v>
      </c>
      <c r="L907" s="512" t="s">
        <v>3088</v>
      </c>
      <c r="M907" s="562" t="s">
        <v>1432</v>
      </c>
      <c r="N907" s="562" t="s">
        <v>1432</v>
      </c>
      <c r="O907" s="558">
        <v>0</v>
      </c>
      <c r="P907" s="558">
        <v>9</v>
      </c>
      <c r="Q907" s="563">
        <v>9</v>
      </c>
      <c r="R907" s="558" t="s">
        <v>2690</v>
      </c>
      <c r="S907" s="558" t="s">
        <v>1389</v>
      </c>
      <c r="T907" s="562" t="s">
        <v>2066</v>
      </c>
      <c r="U907" s="561">
        <v>41891</v>
      </c>
      <c r="V907" s="561" t="s">
        <v>1938</v>
      </c>
      <c r="W907" s="558" t="s">
        <v>1439</v>
      </c>
      <c r="X907" s="562" t="s">
        <v>1432</v>
      </c>
      <c r="Y907" s="558" t="s">
        <v>1442</v>
      </c>
      <c r="Z907" s="558" t="s">
        <v>3893</v>
      </c>
      <c r="AA907" s="558" t="s">
        <v>1444</v>
      </c>
      <c r="AB907" s="558" t="s">
        <v>4720</v>
      </c>
      <c r="AC907" s="576">
        <v>1.2999999999999999E-2</v>
      </c>
      <c r="AD907" s="578" t="s">
        <v>1432</v>
      </c>
      <c r="AE907" s="578"/>
      <c r="AF907" s="579"/>
      <c r="AG907" s="517" t="s">
        <v>3063</v>
      </c>
      <c r="AH907" s="560" t="s">
        <v>1445</v>
      </c>
      <c r="AI907" s="560">
        <v>0</v>
      </c>
      <c r="AJ907" s="560">
        <v>0</v>
      </c>
      <c r="AK907" s="560">
        <v>0</v>
      </c>
      <c r="AL907" s="560">
        <v>9</v>
      </c>
      <c r="AM907" s="560">
        <v>0</v>
      </c>
      <c r="AN907" s="560">
        <v>0</v>
      </c>
      <c r="AO907" s="560">
        <v>0</v>
      </c>
      <c r="AP907" s="560">
        <v>0</v>
      </c>
      <c r="AQ907" s="560">
        <v>0</v>
      </c>
      <c r="AR907" s="560">
        <v>0</v>
      </c>
      <c r="AS907" s="560">
        <v>9</v>
      </c>
      <c r="AT907" s="560">
        <v>0</v>
      </c>
      <c r="AU907" s="560">
        <v>0</v>
      </c>
      <c r="AV907" s="560">
        <v>0</v>
      </c>
      <c r="AW907" s="560">
        <v>0</v>
      </c>
      <c r="AX907" s="560">
        <v>0</v>
      </c>
      <c r="AY907" s="560">
        <v>0</v>
      </c>
      <c r="AZ907" s="560">
        <v>0</v>
      </c>
      <c r="BA907" s="560">
        <v>0</v>
      </c>
      <c r="BB907" s="560">
        <v>0</v>
      </c>
      <c r="BC907" s="560">
        <v>0</v>
      </c>
      <c r="BD907" s="560">
        <v>0</v>
      </c>
      <c r="BE907" s="560">
        <v>0</v>
      </c>
      <c r="BF907" s="560">
        <v>0</v>
      </c>
      <c r="BG907" s="560">
        <v>0</v>
      </c>
      <c r="BH907" s="560">
        <v>0</v>
      </c>
      <c r="BI907" s="560">
        <v>0</v>
      </c>
      <c r="BJ907" s="560">
        <v>0</v>
      </c>
      <c r="BK907" s="560">
        <v>0</v>
      </c>
      <c r="BL907" s="560">
        <v>0</v>
      </c>
      <c r="BM907" s="560">
        <v>0</v>
      </c>
      <c r="BN907" s="550" t="s">
        <v>4490</v>
      </c>
      <c r="BO907" s="551">
        <v>0</v>
      </c>
      <c r="BP907" s="519">
        <v>0</v>
      </c>
      <c r="BQ907" s="553">
        <v>2.25</v>
      </c>
      <c r="BR907" s="552">
        <v>2.25</v>
      </c>
      <c r="BS907" s="552">
        <v>2.25</v>
      </c>
      <c r="BT907" s="552">
        <v>2.25</v>
      </c>
      <c r="BU907" s="529">
        <v>0</v>
      </c>
      <c r="BV907" s="519">
        <v>0</v>
      </c>
      <c r="BW907" s="519">
        <v>0</v>
      </c>
      <c r="BX907" s="519">
        <v>0</v>
      </c>
      <c r="BY907" s="519">
        <v>0</v>
      </c>
      <c r="BZ907" s="519">
        <v>0</v>
      </c>
      <c r="CA907" s="519">
        <v>0</v>
      </c>
      <c r="CB907" s="519">
        <v>0</v>
      </c>
      <c r="CC907" s="519">
        <v>0</v>
      </c>
      <c r="CD907" s="519">
        <v>0</v>
      </c>
      <c r="CE907" s="519">
        <v>0</v>
      </c>
      <c r="CF907" s="519">
        <v>0</v>
      </c>
      <c r="CG907" s="519">
        <v>0</v>
      </c>
      <c r="CH907" s="519">
        <v>0</v>
      </c>
      <c r="CI907" s="519">
        <v>0</v>
      </c>
      <c r="CJ907" s="519">
        <v>0</v>
      </c>
      <c r="CK907" s="623">
        <f t="shared" si="14"/>
        <v>9</v>
      </c>
      <c r="CL907" s="554">
        <v>9</v>
      </c>
      <c r="CM907" s="554">
        <v>9</v>
      </c>
      <c r="CN907" s="554">
        <v>9</v>
      </c>
      <c r="CO907" s="524">
        <v>9</v>
      </c>
      <c r="CP907" s="726"/>
      <c r="CQ907" s="530" t="s">
        <v>1942</v>
      </c>
      <c r="CR907" s="584" t="s">
        <v>4965</v>
      </c>
      <c r="CS907" s="527" t="s">
        <v>4965</v>
      </c>
      <c r="CT907" s="527" t="s">
        <v>4965</v>
      </c>
      <c r="CU907" s="527" t="s">
        <v>4965</v>
      </c>
    </row>
    <row r="908" spans="1:99" s="71" customFormat="1" ht="12" customHeight="1" x14ac:dyDescent="0.2">
      <c r="A908" s="577" t="s">
        <v>1460</v>
      </c>
      <c r="B908" s="558" t="s">
        <v>2691</v>
      </c>
      <c r="C908" s="558" t="s">
        <v>1432</v>
      </c>
      <c r="D908" s="558" t="s">
        <v>1432</v>
      </c>
      <c r="E908" s="560" t="s">
        <v>1432</v>
      </c>
      <c r="F908" s="558" t="s">
        <v>3865</v>
      </c>
      <c r="G908" s="558" t="s">
        <v>2692</v>
      </c>
      <c r="H908" s="558" t="s">
        <v>1885</v>
      </c>
      <c r="I908" s="558" t="s">
        <v>2693</v>
      </c>
      <c r="J908" s="558">
        <v>527218</v>
      </c>
      <c r="K908" s="558">
        <v>173669</v>
      </c>
      <c r="L908" s="512" t="s">
        <v>3089</v>
      </c>
      <c r="M908" s="562" t="s">
        <v>1432</v>
      </c>
      <c r="N908" s="562" t="s">
        <v>1432</v>
      </c>
      <c r="O908" s="558">
        <v>1</v>
      </c>
      <c r="P908" s="558">
        <v>1</v>
      </c>
      <c r="Q908" s="563">
        <v>0</v>
      </c>
      <c r="R908" s="558" t="s">
        <v>2694</v>
      </c>
      <c r="S908" s="558" t="s">
        <v>1438</v>
      </c>
      <c r="T908" s="562" t="s">
        <v>158</v>
      </c>
      <c r="U908" s="561">
        <v>41898</v>
      </c>
      <c r="V908" s="561" t="s">
        <v>1938</v>
      </c>
      <c r="W908" s="558" t="s">
        <v>1439</v>
      </c>
      <c r="X908" s="562" t="s">
        <v>1432</v>
      </c>
      <c r="Y908" s="558" t="s">
        <v>1442</v>
      </c>
      <c r="Z908" s="558" t="s">
        <v>1443</v>
      </c>
      <c r="AA908" s="558" t="s">
        <v>1444</v>
      </c>
      <c r="AB908" s="558" t="s">
        <v>2713</v>
      </c>
      <c r="AC908" s="576">
        <v>4.7E-2</v>
      </c>
      <c r="AD908" s="578" t="s">
        <v>1432</v>
      </c>
      <c r="AE908" s="578"/>
      <c r="AF908" s="579"/>
      <c r="AG908" s="517" t="s">
        <v>3063</v>
      </c>
      <c r="AH908" s="560" t="s">
        <v>1445</v>
      </c>
      <c r="AI908" s="560">
        <v>0</v>
      </c>
      <c r="AJ908" s="560">
        <v>0</v>
      </c>
      <c r="AK908" s="560">
        <v>0</v>
      </c>
      <c r="AL908" s="560">
        <v>0</v>
      </c>
      <c r="AM908" s="560">
        <v>0</v>
      </c>
      <c r="AN908" s="560">
        <v>0</v>
      </c>
      <c r="AO908" s="560">
        <v>-1</v>
      </c>
      <c r="AP908" s="560">
        <v>0</v>
      </c>
      <c r="AQ908" s="560">
        <v>1</v>
      </c>
      <c r="AR908" s="560">
        <v>0</v>
      </c>
      <c r="AS908" s="560">
        <v>0</v>
      </c>
      <c r="AT908" s="560">
        <v>0</v>
      </c>
      <c r="AU908" s="560">
        <v>0</v>
      </c>
      <c r="AV908" s="560">
        <v>0</v>
      </c>
      <c r="AW908" s="560">
        <v>0</v>
      </c>
      <c r="AX908" s="560">
        <v>0</v>
      </c>
      <c r="AY908" s="560">
        <v>0</v>
      </c>
      <c r="AZ908" s="560">
        <v>0</v>
      </c>
      <c r="BA908" s="560">
        <v>0</v>
      </c>
      <c r="BB908" s="560">
        <v>0</v>
      </c>
      <c r="BC908" s="560">
        <v>-1</v>
      </c>
      <c r="BD908" s="560">
        <v>0</v>
      </c>
      <c r="BE908" s="560">
        <v>1</v>
      </c>
      <c r="BF908" s="560">
        <v>0</v>
      </c>
      <c r="BG908" s="560">
        <v>0</v>
      </c>
      <c r="BH908" s="560">
        <v>0</v>
      </c>
      <c r="BI908" s="560">
        <v>0</v>
      </c>
      <c r="BJ908" s="560">
        <v>0</v>
      </c>
      <c r="BK908" s="560">
        <v>0</v>
      </c>
      <c r="BL908" s="560">
        <v>0</v>
      </c>
      <c r="BM908" s="560">
        <v>0</v>
      </c>
      <c r="BN908" s="730"/>
      <c r="BO908" s="518">
        <v>0</v>
      </c>
      <c r="BP908" s="519">
        <v>0</v>
      </c>
      <c r="BQ908" s="528">
        <v>0</v>
      </c>
      <c r="BR908" s="519">
        <v>0</v>
      </c>
      <c r="BS908" s="519">
        <v>0</v>
      </c>
      <c r="BT908" s="519">
        <v>0</v>
      </c>
      <c r="BU908" s="529">
        <v>0</v>
      </c>
      <c r="BV908" s="519">
        <v>0</v>
      </c>
      <c r="BW908" s="519">
        <v>0</v>
      </c>
      <c r="BX908" s="519">
        <v>0</v>
      </c>
      <c r="BY908" s="519">
        <v>0</v>
      </c>
      <c r="BZ908" s="519">
        <v>0</v>
      </c>
      <c r="CA908" s="519">
        <v>0</v>
      </c>
      <c r="CB908" s="519">
        <v>0</v>
      </c>
      <c r="CC908" s="519">
        <v>0</v>
      </c>
      <c r="CD908" s="519">
        <v>0</v>
      </c>
      <c r="CE908" s="519">
        <v>0</v>
      </c>
      <c r="CF908" s="519">
        <v>0</v>
      </c>
      <c r="CG908" s="519">
        <v>0</v>
      </c>
      <c r="CH908" s="519">
        <v>0</v>
      </c>
      <c r="CI908" s="519">
        <v>0</v>
      </c>
      <c r="CJ908" s="519">
        <v>0</v>
      </c>
      <c r="CK908" s="623">
        <f t="shared" si="14"/>
        <v>0</v>
      </c>
      <c r="CL908" s="523">
        <v>0</v>
      </c>
      <c r="CM908" s="523">
        <v>0</v>
      </c>
      <c r="CN908" s="523">
        <v>0</v>
      </c>
      <c r="CO908" s="524">
        <v>4</v>
      </c>
      <c r="CP908" s="726"/>
      <c r="CQ908" s="525" t="s">
        <v>4965</v>
      </c>
      <c r="CR908" s="584" t="s">
        <v>4965</v>
      </c>
      <c r="CS908" s="527" t="s">
        <v>4965</v>
      </c>
      <c r="CT908" s="527" t="s">
        <v>4965</v>
      </c>
      <c r="CU908" s="527" t="s">
        <v>4965</v>
      </c>
    </row>
    <row r="909" spans="1:99" s="71" customFormat="1" ht="12" customHeight="1" x14ac:dyDescent="0.2">
      <c r="A909" s="577" t="s">
        <v>1460</v>
      </c>
      <c r="B909" s="558" t="s">
        <v>2695</v>
      </c>
      <c r="C909" s="558" t="s">
        <v>1432</v>
      </c>
      <c r="D909" s="558" t="s">
        <v>1432</v>
      </c>
      <c r="E909" s="560" t="s">
        <v>1432</v>
      </c>
      <c r="F909" s="558" t="s">
        <v>2696</v>
      </c>
      <c r="G909" s="558" t="s">
        <v>2697</v>
      </c>
      <c r="H909" s="558" t="s">
        <v>2717</v>
      </c>
      <c r="I909" s="558" t="s">
        <v>2698</v>
      </c>
      <c r="J909" s="558">
        <v>527457</v>
      </c>
      <c r="K909" s="558">
        <v>174515</v>
      </c>
      <c r="L909" s="512" t="s">
        <v>3084</v>
      </c>
      <c r="M909" s="562" t="s">
        <v>1432</v>
      </c>
      <c r="N909" s="562" t="s">
        <v>1432</v>
      </c>
      <c r="O909" s="558">
        <v>0</v>
      </c>
      <c r="P909" s="558">
        <v>1</v>
      </c>
      <c r="Q909" s="563">
        <v>1</v>
      </c>
      <c r="R909" s="558" t="s">
        <v>2699</v>
      </c>
      <c r="S909" s="558" t="s">
        <v>1438</v>
      </c>
      <c r="T909" s="562" t="s">
        <v>4038</v>
      </c>
      <c r="U909" s="561">
        <v>41934</v>
      </c>
      <c r="V909" s="561" t="s">
        <v>1938</v>
      </c>
      <c r="W909" s="558" t="s">
        <v>1439</v>
      </c>
      <c r="X909" s="562" t="s">
        <v>1432</v>
      </c>
      <c r="Y909" s="558" t="s">
        <v>1442</v>
      </c>
      <c r="Z909" s="558" t="s">
        <v>4694</v>
      </c>
      <c r="AA909" s="558" t="s">
        <v>1444</v>
      </c>
      <c r="AB909" s="558" t="s">
        <v>3894</v>
      </c>
      <c r="AC909" s="576">
        <v>1.2E-2</v>
      </c>
      <c r="AD909" s="578" t="s">
        <v>1432</v>
      </c>
      <c r="AE909" s="578"/>
      <c r="AF909" s="579"/>
      <c r="AG909" s="517" t="s">
        <v>3063</v>
      </c>
      <c r="AH909" s="560" t="s">
        <v>1445</v>
      </c>
      <c r="AI909" s="560">
        <v>0</v>
      </c>
      <c r="AJ909" s="560">
        <v>0</v>
      </c>
      <c r="AK909" s="560">
        <v>0</v>
      </c>
      <c r="AL909" s="560">
        <v>0</v>
      </c>
      <c r="AM909" s="560">
        <v>0</v>
      </c>
      <c r="AN909" s="560">
        <v>0</v>
      </c>
      <c r="AO909" s="560">
        <v>0</v>
      </c>
      <c r="AP909" s="560">
        <v>0</v>
      </c>
      <c r="AQ909" s="560">
        <v>1</v>
      </c>
      <c r="AR909" s="560">
        <v>0</v>
      </c>
      <c r="AS909" s="560">
        <v>0</v>
      </c>
      <c r="AT909" s="560">
        <v>0</v>
      </c>
      <c r="AU909" s="560">
        <v>0</v>
      </c>
      <c r="AV909" s="560">
        <v>0</v>
      </c>
      <c r="AW909" s="560">
        <v>0</v>
      </c>
      <c r="AX909" s="560">
        <v>0</v>
      </c>
      <c r="AY909" s="560">
        <v>0</v>
      </c>
      <c r="AZ909" s="560">
        <v>0</v>
      </c>
      <c r="BA909" s="560">
        <v>0</v>
      </c>
      <c r="BB909" s="560">
        <v>0</v>
      </c>
      <c r="BC909" s="560">
        <v>0</v>
      </c>
      <c r="BD909" s="560">
        <v>0</v>
      </c>
      <c r="BE909" s="560">
        <v>1</v>
      </c>
      <c r="BF909" s="560">
        <v>0</v>
      </c>
      <c r="BG909" s="560">
        <v>0</v>
      </c>
      <c r="BH909" s="560">
        <v>0</v>
      </c>
      <c r="BI909" s="560">
        <v>0</v>
      </c>
      <c r="BJ909" s="560">
        <v>0</v>
      </c>
      <c r="BK909" s="560">
        <v>0</v>
      </c>
      <c r="BL909" s="560">
        <v>0</v>
      </c>
      <c r="BM909" s="560">
        <v>0</v>
      </c>
      <c r="BN909" s="550" t="s">
        <v>4490</v>
      </c>
      <c r="BO909" s="551">
        <v>0</v>
      </c>
      <c r="BP909" s="519">
        <v>0</v>
      </c>
      <c r="BQ909" s="553">
        <v>0.25</v>
      </c>
      <c r="BR909" s="552">
        <v>0.25</v>
      </c>
      <c r="BS909" s="552">
        <v>0.25</v>
      </c>
      <c r="BT909" s="552">
        <v>0.25</v>
      </c>
      <c r="BU909" s="529">
        <v>0</v>
      </c>
      <c r="BV909" s="519">
        <v>0</v>
      </c>
      <c r="BW909" s="519">
        <v>0</v>
      </c>
      <c r="BX909" s="519">
        <v>0</v>
      </c>
      <c r="BY909" s="519">
        <v>0</v>
      </c>
      <c r="BZ909" s="519">
        <v>0</v>
      </c>
      <c r="CA909" s="519">
        <v>0</v>
      </c>
      <c r="CB909" s="519">
        <v>0</v>
      </c>
      <c r="CC909" s="519">
        <v>0</v>
      </c>
      <c r="CD909" s="519">
        <v>0</v>
      </c>
      <c r="CE909" s="519">
        <v>0</v>
      </c>
      <c r="CF909" s="519">
        <v>0</v>
      </c>
      <c r="CG909" s="519">
        <v>0</v>
      </c>
      <c r="CH909" s="519">
        <v>0</v>
      </c>
      <c r="CI909" s="519">
        <v>0</v>
      </c>
      <c r="CJ909" s="519">
        <v>0</v>
      </c>
      <c r="CK909" s="623">
        <f t="shared" si="14"/>
        <v>1</v>
      </c>
      <c r="CL909" s="554">
        <v>1</v>
      </c>
      <c r="CM909" s="554">
        <v>1</v>
      </c>
      <c r="CN909" s="554">
        <v>1</v>
      </c>
      <c r="CO909" s="524">
        <v>4</v>
      </c>
      <c r="CP909" s="726"/>
      <c r="CQ909" s="525" t="s">
        <v>4965</v>
      </c>
      <c r="CR909" s="584" t="s">
        <v>4965</v>
      </c>
      <c r="CS909" s="527" t="s">
        <v>4965</v>
      </c>
      <c r="CT909" s="527" t="s">
        <v>4965</v>
      </c>
      <c r="CU909" s="527" t="s">
        <v>4965</v>
      </c>
    </row>
    <row r="910" spans="1:99" s="71" customFormat="1" ht="12" customHeight="1" x14ac:dyDescent="0.2">
      <c r="A910" s="577" t="s">
        <v>1460</v>
      </c>
      <c r="B910" s="558" t="s">
        <v>2700</v>
      </c>
      <c r="C910" s="558" t="s">
        <v>1432</v>
      </c>
      <c r="D910" s="558" t="s">
        <v>1432</v>
      </c>
      <c r="E910" s="560" t="s">
        <v>1432</v>
      </c>
      <c r="F910" s="558" t="s">
        <v>2696</v>
      </c>
      <c r="G910" s="558" t="s">
        <v>2697</v>
      </c>
      <c r="H910" s="558" t="s">
        <v>2717</v>
      </c>
      <c r="I910" s="558" t="s">
        <v>2698</v>
      </c>
      <c r="J910" s="558">
        <v>527457</v>
      </c>
      <c r="K910" s="558">
        <v>174515</v>
      </c>
      <c r="L910" s="512" t="s">
        <v>3084</v>
      </c>
      <c r="M910" s="562" t="s">
        <v>1432</v>
      </c>
      <c r="N910" s="562" t="s">
        <v>1432</v>
      </c>
      <c r="O910" s="558">
        <v>0</v>
      </c>
      <c r="P910" s="558">
        <v>1</v>
      </c>
      <c r="Q910" s="563">
        <v>1</v>
      </c>
      <c r="R910" s="558" t="s">
        <v>2701</v>
      </c>
      <c r="S910" s="558" t="s">
        <v>1438</v>
      </c>
      <c r="T910" s="562" t="s">
        <v>4038</v>
      </c>
      <c r="U910" s="561">
        <v>41934</v>
      </c>
      <c r="V910" s="561" t="s">
        <v>1938</v>
      </c>
      <c r="W910" s="558" t="s">
        <v>1439</v>
      </c>
      <c r="X910" s="562" t="s">
        <v>1432</v>
      </c>
      <c r="Y910" s="558" t="s">
        <v>1442</v>
      </c>
      <c r="Z910" s="558" t="s">
        <v>4694</v>
      </c>
      <c r="AA910" s="558" t="s">
        <v>1444</v>
      </c>
      <c r="AB910" s="558" t="s">
        <v>3894</v>
      </c>
      <c r="AC910" s="576">
        <v>1.2E-2</v>
      </c>
      <c r="AD910" s="578" t="s">
        <v>1432</v>
      </c>
      <c r="AE910" s="578"/>
      <c r="AF910" s="579"/>
      <c r="AG910" s="517" t="s">
        <v>3063</v>
      </c>
      <c r="AH910" s="560" t="s">
        <v>1445</v>
      </c>
      <c r="AI910" s="560">
        <v>0</v>
      </c>
      <c r="AJ910" s="560">
        <v>0</v>
      </c>
      <c r="AK910" s="560">
        <v>0</v>
      </c>
      <c r="AL910" s="560">
        <v>0</v>
      </c>
      <c r="AM910" s="560">
        <v>0</v>
      </c>
      <c r="AN910" s="560">
        <v>0</v>
      </c>
      <c r="AO910" s="560">
        <v>0</v>
      </c>
      <c r="AP910" s="560">
        <v>0</v>
      </c>
      <c r="AQ910" s="560">
        <v>1</v>
      </c>
      <c r="AR910" s="560">
        <v>0</v>
      </c>
      <c r="AS910" s="560">
        <v>0</v>
      </c>
      <c r="AT910" s="560">
        <v>0</v>
      </c>
      <c r="AU910" s="560">
        <v>0</v>
      </c>
      <c r="AV910" s="560">
        <v>0</v>
      </c>
      <c r="AW910" s="560">
        <v>0</v>
      </c>
      <c r="AX910" s="560">
        <v>0</v>
      </c>
      <c r="AY910" s="560">
        <v>0</v>
      </c>
      <c r="AZ910" s="560">
        <v>0</v>
      </c>
      <c r="BA910" s="560">
        <v>0</v>
      </c>
      <c r="BB910" s="560">
        <v>0</v>
      </c>
      <c r="BC910" s="560">
        <v>0</v>
      </c>
      <c r="BD910" s="560">
        <v>0</v>
      </c>
      <c r="BE910" s="560">
        <v>1</v>
      </c>
      <c r="BF910" s="560">
        <v>0</v>
      </c>
      <c r="BG910" s="560">
        <v>0</v>
      </c>
      <c r="BH910" s="560">
        <v>0</v>
      </c>
      <c r="BI910" s="560">
        <v>0</v>
      </c>
      <c r="BJ910" s="560">
        <v>0</v>
      </c>
      <c r="BK910" s="560">
        <v>0</v>
      </c>
      <c r="BL910" s="560">
        <v>0</v>
      </c>
      <c r="BM910" s="560">
        <v>0</v>
      </c>
      <c r="BN910" s="550" t="s">
        <v>4490</v>
      </c>
      <c r="BO910" s="551">
        <v>0</v>
      </c>
      <c r="BP910" s="519">
        <v>0</v>
      </c>
      <c r="BQ910" s="553">
        <v>0.25</v>
      </c>
      <c r="BR910" s="552">
        <v>0.25</v>
      </c>
      <c r="BS910" s="552">
        <v>0.25</v>
      </c>
      <c r="BT910" s="552">
        <v>0.25</v>
      </c>
      <c r="BU910" s="529">
        <v>0</v>
      </c>
      <c r="BV910" s="519">
        <v>0</v>
      </c>
      <c r="BW910" s="519">
        <v>0</v>
      </c>
      <c r="BX910" s="519">
        <v>0</v>
      </c>
      <c r="BY910" s="519">
        <v>0</v>
      </c>
      <c r="BZ910" s="519">
        <v>0</v>
      </c>
      <c r="CA910" s="519">
        <v>0</v>
      </c>
      <c r="CB910" s="519">
        <v>0</v>
      </c>
      <c r="CC910" s="519">
        <v>0</v>
      </c>
      <c r="CD910" s="519">
        <v>0</v>
      </c>
      <c r="CE910" s="519">
        <v>0</v>
      </c>
      <c r="CF910" s="519">
        <v>0</v>
      </c>
      <c r="CG910" s="519">
        <v>0</v>
      </c>
      <c r="CH910" s="519">
        <v>0</v>
      </c>
      <c r="CI910" s="519">
        <v>0</v>
      </c>
      <c r="CJ910" s="519">
        <v>0</v>
      </c>
      <c r="CK910" s="623">
        <f t="shared" si="14"/>
        <v>1</v>
      </c>
      <c r="CL910" s="554">
        <v>1</v>
      </c>
      <c r="CM910" s="554">
        <v>1</v>
      </c>
      <c r="CN910" s="554">
        <v>1</v>
      </c>
      <c r="CO910" s="524">
        <v>4</v>
      </c>
      <c r="CP910" s="726"/>
      <c r="CQ910" s="525" t="s">
        <v>4965</v>
      </c>
      <c r="CR910" s="584" t="s">
        <v>4965</v>
      </c>
      <c r="CS910" s="527" t="s">
        <v>4965</v>
      </c>
      <c r="CT910" s="527" t="s">
        <v>4965</v>
      </c>
      <c r="CU910" s="527" t="s">
        <v>4965</v>
      </c>
    </row>
    <row r="911" spans="1:99" s="71" customFormat="1" ht="12" customHeight="1" x14ac:dyDescent="0.2">
      <c r="A911" s="577" t="s">
        <v>1460</v>
      </c>
      <c r="B911" s="558" t="s">
        <v>2702</v>
      </c>
      <c r="C911" s="558" t="s">
        <v>1432</v>
      </c>
      <c r="D911" s="558" t="s">
        <v>1432</v>
      </c>
      <c r="E911" s="560" t="s">
        <v>1432</v>
      </c>
      <c r="F911" s="558" t="s">
        <v>2868</v>
      </c>
      <c r="G911" s="558" t="s">
        <v>2347</v>
      </c>
      <c r="H911" s="558" t="s">
        <v>1435</v>
      </c>
      <c r="I911" s="558" t="s">
        <v>2703</v>
      </c>
      <c r="J911" s="558">
        <v>527650</v>
      </c>
      <c r="K911" s="558">
        <v>171279</v>
      </c>
      <c r="L911" s="512" t="s">
        <v>3082</v>
      </c>
      <c r="M911" s="562" t="s">
        <v>1432</v>
      </c>
      <c r="N911" s="562" t="s">
        <v>1432</v>
      </c>
      <c r="O911" s="558">
        <v>1</v>
      </c>
      <c r="P911" s="558">
        <v>3</v>
      </c>
      <c r="Q911" s="563">
        <v>2</v>
      </c>
      <c r="R911" s="558" t="s">
        <v>2704</v>
      </c>
      <c r="S911" s="558" t="s">
        <v>1438</v>
      </c>
      <c r="T911" s="562" t="s">
        <v>2066</v>
      </c>
      <c r="U911" s="561">
        <v>41936</v>
      </c>
      <c r="V911" s="561" t="s">
        <v>1938</v>
      </c>
      <c r="W911" s="558" t="s">
        <v>1439</v>
      </c>
      <c r="X911" s="562" t="s">
        <v>1432</v>
      </c>
      <c r="Y911" s="558" t="s">
        <v>1442</v>
      </c>
      <c r="Z911" s="558" t="s">
        <v>4694</v>
      </c>
      <c r="AA911" s="558" t="s">
        <v>1444</v>
      </c>
      <c r="AB911" s="558" t="s">
        <v>2723</v>
      </c>
      <c r="AC911" s="576">
        <v>8.9999999999999993E-3</v>
      </c>
      <c r="AD911" s="578" t="s">
        <v>1432</v>
      </c>
      <c r="AE911" s="578"/>
      <c r="AF911" s="579"/>
      <c r="AG911" s="517" t="s">
        <v>3063</v>
      </c>
      <c r="AH911" s="560" t="s">
        <v>1445</v>
      </c>
      <c r="AI911" s="587"/>
      <c r="AJ911" s="560">
        <v>0</v>
      </c>
      <c r="AK911" s="560">
        <v>0</v>
      </c>
      <c r="AL911" s="560">
        <v>0</v>
      </c>
      <c r="AM911" s="560">
        <v>3</v>
      </c>
      <c r="AN911" s="560">
        <v>0</v>
      </c>
      <c r="AO911" s="560">
        <v>0</v>
      </c>
      <c r="AP911" s="560">
        <v>-1</v>
      </c>
      <c r="AQ911" s="560">
        <v>0</v>
      </c>
      <c r="AR911" s="560">
        <v>0</v>
      </c>
      <c r="AS911" s="560">
        <v>0</v>
      </c>
      <c r="AT911" s="560">
        <v>3</v>
      </c>
      <c r="AU911" s="560">
        <v>0</v>
      </c>
      <c r="AV911" s="560">
        <v>0</v>
      </c>
      <c r="AW911" s="560">
        <v>-1</v>
      </c>
      <c r="AX911" s="560">
        <v>0</v>
      </c>
      <c r="AY911" s="560">
        <v>0</v>
      </c>
      <c r="AZ911" s="560">
        <v>0</v>
      </c>
      <c r="BA911" s="560">
        <v>0</v>
      </c>
      <c r="BB911" s="560">
        <v>0</v>
      </c>
      <c r="BC911" s="560">
        <v>0</v>
      </c>
      <c r="BD911" s="560">
        <v>0</v>
      </c>
      <c r="BE911" s="560">
        <v>0</v>
      </c>
      <c r="BF911" s="560">
        <v>0</v>
      </c>
      <c r="BG911" s="560">
        <v>0</v>
      </c>
      <c r="BH911" s="560">
        <v>0</v>
      </c>
      <c r="BI911" s="560">
        <v>0</v>
      </c>
      <c r="BJ911" s="560">
        <v>0</v>
      </c>
      <c r="BK911" s="560">
        <v>0</v>
      </c>
      <c r="BL911" s="560">
        <v>0</v>
      </c>
      <c r="BM911" s="560">
        <v>0</v>
      </c>
      <c r="BN911" s="550" t="s">
        <v>4490</v>
      </c>
      <c r="BO911" s="551">
        <v>0</v>
      </c>
      <c r="BP911" s="519">
        <v>0</v>
      </c>
      <c r="BQ911" s="553">
        <v>0.5</v>
      </c>
      <c r="BR911" s="552">
        <v>0.5</v>
      </c>
      <c r="BS911" s="552">
        <v>0.5</v>
      </c>
      <c r="BT911" s="552">
        <v>0.5</v>
      </c>
      <c r="BU911" s="529">
        <v>0</v>
      </c>
      <c r="BV911" s="519">
        <v>0</v>
      </c>
      <c r="BW911" s="519">
        <v>0</v>
      </c>
      <c r="BX911" s="519">
        <v>0</v>
      </c>
      <c r="BY911" s="519">
        <v>0</v>
      </c>
      <c r="BZ911" s="519">
        <v>0</v>
      </c>
      <c r="CA911" s="519">
        <v>0</v>
      </c>
      <c r="CB911" s="519">
        <v>0</v>
      </c>
      <c r="CC911" s="519">
        <v>0</v>
      </c>
      <c r="CD911" s="519">
        <v>0</v>
      </c>
      <c r="CE911" s="519">
        <v>0</v>
      </c>
      <c r="CF911" s="519">
        <v>0</v>
      </c>
      <c r="CG911" s="519">
        <v>0</v>
      </c>
      <c r="CH911" s="519">
        <v>0</v>
      </c>
      <c r="CI911" s="519">
        <v>0</v>
      </c>
      <c r="CJ911" s="519">
        <v>0</v>
      </c>
      <c r="CK911" s="623">
        <f t="shared" si="14"/>
        <v>2</v>
      </c>
      <c r="CL911" s="554">
        <v>2</v>
      </c>
      <c r="CM911" s="554">
        <v>2</v>
      </c>
      <c r="CN911" s="554">
        <v>2</v>
      </c>
      <c r="CO911" s="524">
        <v>4</v>
      </c>
      <c r="CP911" s="524" t="s">
        <v>1938</v>
      </c>
      <c r="CQ911" s="530" t="s">
        <v>1941</v>
      </c>
      <c r="CR911" s="584" t="s">
        <v>4965</v>
      </c>
      <c r="CS911" s="527" t="s">
        <v>4965</v>
      </c>
      <c r="CT911" s="527" t="s">
        <v>4965</v>
      </c>
      <c r="CU911" s="527" t="s">
        <v>4965</v>
      </c>
    </row>
    <row r="912" spans="1:99" ht="12" customHeight="1" x14ac:dyDescent="0.2">
      <c r="A912" s="577" t="s">
        <v>1460</v>
      </c>
      <c r="B912" s="558" t="s">
        <v>2706</v>
      </c>
      <c r="C912" s="558" t="s">
        <v>1432</v>
      </c>
      <c r="D912" s="558" t="s">
        <v>1432</v>
      </c>
      <c r="E912" s="560" t="s">
        <v>2707</v>
      </c>
      <c r="F912" s="558" t="s">
        <v>1492</v>
      </c>
      <c r="G912" s="558" t="s">
        <v>1493</v>
      </c>
      <c r="H912" s="558" t="s">
        <v>1458</v>
      </c>
      <c r="I912" s="558" t="s">
        <v>1494</v>
      </c>
      <c r="J912" s="558">
        <v>524589</v>
      </c>
      <c r="K912" s="558">
        <v>175337</v>
      </c>
      <c r="L912" s="512" t="s">
        <v>3088</v>
      </c>
      <c r="M912" s="562" t="s">
        <v>1432</v>
      </c>
      <c r="N912" s="562" t="s">
        <v>1432</v>
      </c>
      <c r="O912" s="558">
        <v>0</v>
      </c>
      <c r="P912" s="558">
        <v>1</v>
      </c>
      <c r="Q912" s="563">
        <v>1</v>
      </c>
      <c r="R912" s="558" t="s">
        <v>2708</v>
      </c>
      <c r="S912" s="558" t="s">
        <v>1389</v>
      </c>
      <c r="T912" s="562" t="s">
        <v>2083</v>
      </c>
      <c r="U912" s="561">
        <v>41899</v>
      </c>
      <c r="V912" s="561" t="s">
        <v>1938</v>
      </c>
      <c r="W912" s="558" t="s">
        <v>1439</v>
      </c>
      <c r="X912" s="562" t="s">
        <v>1432</v>
      </c>
      <c r="Y912" s="558" t="s">
        <v>1442</v>
      </c>
      <c r="Z912" s="558" t="s">
        <v>3893</v>
      </c>
      <c r="AA912" s="558" t="s">
        <v>1444</v>
      </c>
      <c r="AB912" s="558" t="s">
        <v>4720</v>
      </c>
      <c r="AC912" s="576">
        <v>3.0000000000000001E-3</v>
      </c>
      <c r="AD912" s="578" t="s">
        <v>1432</v>
      </c>
      <c r="AE912" s="578"/>
      <c r="AF912" s="579"/>
      <c r="AG912" s="517" t="s">
        <v>3063</v>
      </c>
      <c r="AH912" s="560" t="s">
        <v>1445</v>
      </c>
      <c r="AI912" s="587"/>
      <c r="AJ912" s="560">
        <v>0</v>
      </c>
      <c r="AK912" s="560">
        <v>0</v>
      </c>
      <c r="AL912" s="560">
        <v>0</v>
      </c>
      <c r="AM912" s="560">
        <v>1</v>
      </c>
      <c r="AN912" s="560">
        <v>0</v>
      </c>
      <c r="AO912" s="560">
        <v>0</v>
      </c>
      <c r="AP912" s="560">
        <v>0</v>
      </c>
      <c r="AQ912" s="560">
        <v>0</v>
      </c>
      <c r="AR912" s="560">
        <v>0</v>
      </c>
      <c r="AS912" s="560">
        <v>0</v>
      </c>
      <c r="AT912" s="560">
        <v>1</v>
      </c>
      <c r="AU912" s="560">
        <v>0</v>
      </c>
      <c r="AV912" s="560">
        <v>0</v>
      </c>
      <c r="AW912" s="560">
        <v>0</v>
      </c>
      <c r="AX912" s="560">
        <v>0</v>
      </c>
      <c r="AY912" s="560">
        <v>0</v>
      </c>
      <c r="AZ912" s="560">
        <v>0</v>
      </c>
      <c r="BA912" s="560">
        <v>0</v>
      </c>
      <c r="BB912" s="560">
        <v>0</v>
      </c>
      <c r="BC912" s="560">
        <v>0</v>
      </c>
      <c r="BD912" s="560">
        <v>0</v>
      </c>
      <c r="BE912" s="560">
        <v>0</v>
      </c>
      <c r="BF912" s="560">
        <v>0</v>
      </c>
      <c r="BG912" s="560">
        <v>0</v>
      </c>
      <c r="BH912" s="560">
        <v>0</v>
      </c>
      <c r="BI912" s="560">
        <v>0</v>
      </c>
      <c r="BJ912" s="560">
        <v>0</v>
      </c>
      <c r="BK912" s="560">
        <v>0</v>
      </c>
      <c r="BL912" s="560">
        <v>0</v>
      </c>
      <c r="BM912" s="560">
        <v>0</v>
      </c>
      <c r="BN912" s="550" t="s">
        <v>4490</v>
      </c>
      <c r="BO912" s="551">
        <v>0</v>
      </c>
      <c r="BP912" s="519">
        <v>0</v>
      </c>
      <c r="BQ912" s="553">
        <v>0.25</v>
      </c>
      <c r="BR912" s="552">
        <v>0.25</v>
      </c>
      <c r="BS912" s="552">
        <v>0.25</v>
      </c>
      <c r="BT912" s="552">
        <v>0.25</v>
      </c>
      <c r="BU912" s="529">
        <v>0</v>
      </c>
      <c r="BV912" s="519">
        <v>0</v>
      </c>
      <c r="BW912" s="519">
        <v>0</v>
      </c>
      <c r="BX912" s="519">
        <v>0</v>
      </c>
      <c r="BY912" s="519">
        <v>0</v>
      </c>
      <c r="BZ912" s="519">
        <v>0</v>
      </c>
      <c r="CA912" s="519">
        <v>0</v>
      </c>
      <c r="CB912" s="519">
        <v>0</v>
      </c>
      <c r="CC912" s="519">
        <v>0</v>
      </c>
      <c r="CD912" s="519">
        <v>0</v>
      </c>
      <c r="CE912" s="519">
        <v>0</v>
      </c>
      <c r="CF912" s="519">
        <v>0</v>
      </c>
      <c r="CG912" s="519">
        <v>0</v>
      </c>
      <c r="CH912" s="519">
        <v>0</v>
      </c>
      <c r="CI912" s="519">
        <v>0</v>
      </c>
      <c r="CJ912" s="519">
        <v>0</v>
      </c>
      <c r="CK912" s="623">
        <f t="shared" si="14"/>
        <v>1</v>
      </c>
      <c r="CL912" s="554">
        <v>1</v>
      </c>
      <c r="CM912" s="554">
        <v>1</v>
      </c>
      <c r="CN912" s="554">
        <v>1</v>
      </c>
      <c r="CO912" s="524">
        <v>9</v>
      </c>
      <c r="CP912" s="726"/>
      <c r="CQ912" s="525" t="s">
        <v>4965</v>
      </c>
      <c r="CR912" s="584" t="s">
        <v>4965</v>
      </c>
      <c r="CS912" s="527" t="s">
        <v>4965</v>
      </c>
      <c r="CT912" s="527" t="s">
        <v>4965</v>
      </c>
      <c r="CU912" s="527" t="s">
        <v>4965</v>
      </c>
    </row>
    <row r="913" spans="1:99" s="71" customFormat="1" ht="12" customHeight="1" x14ac:dyDescent="0.2">
      <c r="A913" s="577" t="s">
        <v>1460</v>
      </c>
      <c r="B913" s="558" t="s">
        <v>2709</v>
      </c>
      <c r="C913" s="558" t="s">
        <v>1432</v>
      </c>
      <c r="D913" s="558" t="s">
        <v>1432</v>
      </c>
      <c r="E913" s="560" t="s">
        <v>1432</v>
      </c>
      <c r="F913" s="558" t="s">
        <v>1163</v>
      </c>
      <c r="G913" s="558" t="s">
        <v>1099</v>
      </c>
      <c r="H913" s="558" t="s">
        <v>1458</v>
      </c>
      <c r="I913" s="558" t="s">
        <v>1100</v>
      </c>
      <c r="J913" s="558">
        <v>524904</v>
      </c>
      <c r="K913" s="558">
        <v>174723</v>
      </c>
      <c r="L913" s="512" t="s">
        <v>3079</v>
      </c>
      <c r="M913" s="562" t="s">
        <v>1432</v>
      </c>
      <c r="N913" s="562" t="s">
        <v>1432</v>
      </c>
      <c r="O913" s="558">
        <v>1</v>
      </c>
      <c r="P913" s="558">
        <v>1</v>
      </c>
      <c r="Q913" s="563">
        <v>0</v>
      </c>
      <c r="R913" s="558" t="s">
        <v>1101</v>
      </c>
      <c r="S913" s="558" t="s">
        <v>1438</v>
      </c>
      <c r="T913" s="562" t="s">
        <v>734</v>
      </c>
      <c r="U913" s="561">
        <v>41991</v>
      </c>
      <c r="V913" s="561" t="s">
        <v>1938</v>
      </c>
      <c r="W913" s="558" t="s">
        <v>1439</v>
      </c>
      <c r="X913" s="562" t="s">
        <v>1432</v>
      </c>
      <c r="Y913" s="558" t="s">
        <v>1442</v>
      </c>
      <c r="Z913" s="558" t="s">
        <v>1443</v>
      </c>
      <c r="AA913" s="558" t="s">
        <v>1444</v>
      </c>
      <c r="AB913" s="558" t="s">
        <v>2713</v>
      </c>
      <c r="AC913" s="576">
        <v>1.7999999999999999E-2</v>
      </c>
      <c r="AD913" s="578" t="s">
        <v>1432</v>
      </c>
      <c r="AE913" s="578"/>
      <c r="AF913" s="579"/>
      <c r="AG913" s="517" t="s">
        <v>3063</v>
      </c>
      <c r="AH913" s="560" t="s">
        <v>1445</v>
      </c>
      <c r="AI913" s="560">
        <v>0</v>
      </c>
      <c r="AJ913" s="560">
        <v>0</v>
      </c>
      <c r="AK913" s="560">
        <v>0</v>
      </c>
      <c r="AL913" s="560">
        <v>0</v>
      </c>
      <c r="AM913" s="560">
        <v>0</v>
      </c>
      <c r="AN913" s="560">
        <v>0</v>
      </c>
      <c r="AO913" s="560">
        <v>0</v>
      </c>
      <c r="AP913" s="560">
        <v>0</v>
      </c>
      <c r="AQ913" s="560">
        <v>0</v>
      </c>
      <c r="AR913" s="560">
        <v>0</v>
      </c>
      <c r="AS913" s="560">
        <v>0</v>
      </c>
      <c r="AT913" s="560">
        <v>0</v>
      </c>
      <c r="AU913" s="560">
        <v>0</v>
      </c>
      <c r="AV913" s="560">
        <v>0</v>
      </c>
      <c r="AW913" s="560">
        <v>0</v>
      </c>
      <c r="AX913" s="560">
        <v>0</v>
      </c>
      <c r="AY913" s="560">
        <v>0</v>
      </c>
      <c r="AZ913" s="560">
        <v>0</v>
      </c>
      <c r="BA913" s="560">
        <v>0</v>
      </c>
      <c r="BB913" s="560">
        <v>0</v>
      </c>
      <c r="BC913" s="560">
        <v>0</v>
      </c>
      <c r="BD913" s="560">
        <v>0</v>
      </c>
      <c r="BE913" s="560">
        <v>0</v>
      </c>
      <c r="BF913" s="560">
        <v>0</v>
      </c>
      <c r="BG913" s="560">
        <v>0</v>
      </c>
      <c r="BH913" s="560">
        <v>0</v>
      </c>
      <c r="BI913" s="560">
        <v>0</v>
      </c>
      <c r="BJ913" s="560">
        <v>0</v>
      </c>
      <c r="BK913" s="560">
        <v>0</v>
      </c>
      <c r="BL913" s="560">
        <v>0</v>
      </c>
      <c r="BM913" s="560">
        <v>0</v>
      </c>
      <c r="BN913" s="730"/>
      <c r="BO913" s="518">
        <v>0</v>
      </c>
      <c r="BP913" s="519">
        <v>0</v>
      </c>
      <c r="BQ913" s="528">
        <v>0</v>
      </c>
      <c r="BR913" s="519">
        <v>0</v>
      </c>
      <c r="BS913" s="519">
        <v>0</v>
      </c>
      <c r="BT913" s="519">
        <v>0</v>
      </c>
      <c r="BU913" s="529">
        <v>0</v>
      </c>
      <c r="BV913" s="519">
        <v>0</v>
      </c>
      <c r="BW913" s="519">
        <v>0</v>
      </c>
      <c r="BX913" s="519">
        <v>0</v>
      </c>
      <c r="BY913" s="519">
        <v>0</v>
      </c>
      <c r="BZ913" s="519">
        <v>0</v>
      </c>
      <c r="CA913" s="519">
        <v>0</v>
      </c>
      <c r="CB913" s="519">
        <v>0</v>
      </c>
      <c r="CC913" s="519">
        <v>0</v>
      </c>
      <c r="CD913" s="519">
        <v>0</v>
      </c>
      <c r="CE913" s="519">
        <v>0</v>
      </c>
      <c r="CF913" s="519">
        <v>0</v>
      </c>
      <c r="CG913" s="519">
        <v>0</v>
      </c>
      <c r="CH913" s="519">
        <v>0</v>
      </c>
      <c r="CI913" s="519">
        <v>0</v>
      </c>
      <c r="CJ913" s="519">
        <v>0</v>
      </c>
      <c r="CK913" s="623">
        <f t="shared" si="14"/>
        <v>0</v>
      </c>
      <c r="CL913" s="523">
        <v>0</v>
      </c>
      <c r="CM913" s="523">
        <v>0</v>
      </c>
      <c r="CN913" s="523">
        <v>0</v>
      </c>
      <c r="CO913" s="524">
        <v>4</v>
      </c>
      <c r="CP913" s="726"/>
      <c r="CQ913" s="525" t="s">
        <v>4965</v>
      </c>
      <c r="CR913" s="584" t="s">
        <v>4965</v>
      </c>
      <c r="CS913" s="527" t="s">
        <v>4965</v>
      </c>
      <c r="CT913" s="527" t="s">
        <v>4965</v>
      </c>
      <c r="CU913" s="527" t="s">
        <v>4965</v>
      </c>
    </row>
    <row r="914" spans="1:99" ht="12" customHeight="1" x14ac:dyDescent="0.2">
      <c r="A914" s="577" t="s">
        <v>1460</v>
      </c>
      <c r="B914" s="558" t="s">
        <v>1102</v>
      </c>
      <c r="C914" s="558" t="s">
        <v>1432</v>
      </c>
      <c r="D914" s="558" t="s">
        <v>1432</v>
      </c>
      <c r="E914" s="560" t="s">
        <v>1432</v>
      </c>
      <c r="F914" s="558" t="s">
        <v>1103</v>
      </c>
      <c r="G914" s="558" t="s">
        <v>2880</v>
      </c>
      <c r="H914" s="558" t="s">
        <v>1435</v>
      </c>
      <c r="I914" s="558" t="s">
        <v>1432</v>
      </c>
      <c r="J914" s="558">
        <v>527513</v>
      </c>
      <c r="K914" s="558">
        <v>173334</v>
      </c>
      <c r="L914" s="512" t="s">
        <v>3083</v>
      </c>
      <c r="M914" s="562" t="s">
        <v>1432</v>
      </c>
      <c r="N914" s="562" t="s">
        <v>1432</v>
      </c>
      <c r="O914" s="558">
        <v>0</v>
      </c>
      <c r="P914" s="558">
        <v>6</v>
      </c>
      <c r="Q914" s="563">
        <v>6</v>
      </c>
      <c r="R914" s="558" t="s">
        <v>1104</v>
      </c>
      <c r="S914" s="558" t="s">
        <v>3187</v>
      </c>
      <c r="T914" s="562" t="s">
        <v>2088</v>
      </c>
      <c r="U914" s="561">
        <v>41883</v>
      </c>
      <c r="V914" s="561" t="s">
        <v>1938</v>
      </c>
      <c r="W914" s="558" t="s">
        <v>1439</v>
      </c>
      <c r="X914" s="562" t="s">
        <v>1432</v>
      </c>
      <c r="Y914" s="558" t="s">
        <v>1442</v>
      </c>
      <c r="Z914" s="558" t="s">
        <v>3893</v>
      </c>
      <c r="AA914" s="558" t="s">
        <v>1444</v>
      </c>
      <c r="AB914" s="558" t="s">
        <v>4720</v>
      </c>
      <c r="AC914" s="576">
        <v>3.4000000000000002E-2</v>
      </c>
      <c r="AD914" s="578" t="s">
        <v>1432</v>
      </c>
      <c r="AE914" s="578"/>
      <c r="AF914" s="579"/>
      <c r="AG914" s="517" t="s">
        <v>3063</v>
      </c>
      <c r="AH914" s="560" t="s">
        <v>1445</v>
      </c>
      <c r="AI914" s="587"/>
      <c r="AJ914" s="560">
        <v>0</v>
      </c>
      <c r="AK914" s="560">
        <v>0</v>
      </c>
      <c r="AL914" s="560">
        <v>0</v>
      </c>
      <c r="AM914" s="560">
        <v>0</v>
      </c>
      <c r="AN914" s="560">
        <v>6</v>
      </c>
      <c r="AO914" s="560">
        <v>0</v>
      </c>
      <c r="AP914" s="560">
        <v>0</v>
      </c>
      <c r="AQ914" s="560">
        <v>0</v>
      </c>
      <c r="AR914" s="560">
        <v>0</v>
      </c>
      <c r="AS914" s="560">
        <v>0</v>
      </c>
      <c r="AT914" s="560">
        <v>0</v>
      </c>
      <c r="AU914" s="560">
        <v>6</v>
      </c>
      <c r="AV914" s="560">
        <v>0</v>
      </c>
      <c r="AW914" s="560">
        <v>0</v>
      </c>
      <c r="AX914" s="560">
        <v>0</v>
      </c>
      <c r="AY914" s="560">
        <v>0</v>
      </c>
      <c r="AZ914" s="560">
        <v>0</v>
      </c>
      <c r="BA914" s="560">
        <v>0</v>
      </c>
      <c r="BB914" s="560">
        <v>0</v>
      </c>
      <c r="BC914" s="560">
        <v>0</v>
      </c>
      <c r="BD914" s="560">
        <v>0</v>
      </c>
      <c r="BE914" s="560">
        <v>0</v>
      </c>
      <c r="BF914" s="560">
        <v>0</v>
      </c>
      <c r="BG914" s="560">
        <v>0</v>
      </c>
      <c r="BH914" s="560">
        <v>0</v>
      </c>
      <c r="BI914" s="560">
        <v>0</v>
      </c>
      <c r="BJ914" s="560">
        <v>0</v>
      </c>
      <c r="BK914" s="560">
        <v>0</v>
      </c>
      <c r="BL914" s="560">
        <v>0</v>
      </c>
      <c r="BM914" s="560">
        <v>0</v>
      </c>
      <c r="BN914" s="550" t="s">
        <v>4490</v>
      </c>
      <c r="BO914" s="551">
        <v>0</v>
      </c>
      <c r="BP914" s="519">
        <v>0</v>
      </c>
      <c r="BQ914" s="553">
        <v>1.5</v>
      </c>
      <c r="BR914" s="552">
        <v>1.5</v>
      </c>
      <c r="BS914" s="552">
        <v>1.5</v>
      </c>
      <c r="BT914" s="552">
        <v>1.5</v>
      </c>
      <c r="BU914" s="529">
        <v>0</v>
      </c>
      <c r="BV914" s="519">
        <v>0</v>
      </c>
      <c r="BW914" s="519">
        <v>0</v>
      </c>
      <c r="BX914" s="519">
        <v>0</v>
      </c>
      <c r="BY914" s="519">
        <v>0</v>
      </c>
      <c r="BZ914" s="519">
        <v>0</v>
      </c>
      <c r="CA914" s="519">
        <v>0</v>
      </c>
      <c r="CB914" s="519">
        <v>0</v>
      </c>
      <c r="CC914" s="519">
        <v>0</v>
      </c>
      <c r="CD914" s="519">
        <v>0</v>
      </c>
      <c r="CE914" s="519">
        <v>0</v>
      </c>
      <c r="CF914" s="519">
        <v>0</v>
      </c>
      <c r="CG914" s="519">
        <v>0</v>
      </c>
      <c r="CH914" s="519">
        <v>0</v>
      </c>
      <c r="CI914" s="519">
        <v>0</v>
      </c>
      <c r="CJ914" s="519">
        <v>0</v>
      </c>
      <c r="CK914" s="623">
        <f t="shared" si="14"/>
        <v>6</v>
      </c>
      <c r="CL914" s="554">
        <v>6</v>
      </c>
      <c r="CM914" s="554">
        <v>6</v>
      </c>
      <c r="CN914" s="554">
        <v>6</v>
      </c>
      <c r="CO914" s="524">
        <v>9</v>
      </c>
      <c r="CP914" s="726"/>
      <c r="CQ914" s="525" t="s">
        <v>4965</v>
      </c>
      <c r="CR914" s="584" t="s">
        <v>4965</v>
      </c>
      <c r="CS914" s="527" t="s">
        <v>4965</v>
      </c>
      <c r="CT914" s="527" t="s">
        <v>4965</v>
      </c>
      <c r="CU914" s="527" t="s">
        <v>4965</v>
      </c>
    </row>
    <row r="915" spans="1:99" s="71" customFormat="1" ht="12" customHeight="1" x14ac:dyDescent="0.2">
      <c r="A915" s="577" t="s">
        <v>1460</v>
      </c>
      <c r="B915" s="558" t="s">
        <v>1105</v>
      </c>
      <c r="C915" s="558" t="s">
        <v>1432</v>
      </c>
      <c r="D915" s="558" t="s">
        <v>1432</v>
      </c>
      <c r="E915" s="560" t="s">
        <v>1106</v>
      </c>
      <c r="F915" s="558" t="s">
        <v>1432</v>
      </c>
      <c r="G915" s="558" t="s">
        <v>1107</v>
      </c>
      <c r="H915" s="558" t="s">
        <v>1620</v>
      </c>
      <c r="I915" s="558" t="s">
        <v>152</v>
      </c>
      <c r="J915" s="558">
        <v>528547</v>
      </c>
      <c r="K915" s="558">
        <v>175732</v>
      </c>
      <c r="L915" s="512" t="s">
        <v>3085</v>
      </c>
      <c r="M915" s="562" t="s">
        <v>1432</v>
      </c>
      <c r="N915" s="562" t="s">
        <v>1432</v>
      </c>
      <c r="O915" s="558">
        <v>0</v>
      </c>
      <c r="P915" s="558">
        <v>1</v>
      </c>
      <c r="Q915" s="563">
        <v>1</v>
      </c>
      <c r="R915" s="558" t="s">
        <v>1108</v>
      </c>
      <c r="S915" s="558" t="s">
        <v>1438</v>
      </c>
      <c r="T915" s="562" t="s">
        <v>2139</v>
      </c>
      <c r="U915" s="561">
        <v>41926</v>
      </c>
      <c r="V915" s="561" t="s">
        <v>1938</v>
      </c>
      <c r="W915" s="558" t="s">
        <v>1439</v>
      </c>
      <c r="X915" s="562" t="s">
        <v>1432</v>
      </c>
      <c r="Y915" s="558" t="s">
        <v>1442</v>
      </c>
      <c r="Z915" s="558" t="s">
        <v>4694</v>
      </c>
      <c r="AA915" s="558" t="s">
        <v>1444</v>
      </c>
      <c r="AB915" s="558" t="s">
        <v>2713</v>
      </c>
      <c r="AC915" s="576">
        <v>5.0000000000000001E-3</v>
      </c>
      <c r="AD915" s="578" t="s">
        <v>1432</v>
      </c>
      <c r="AE915" s="578"/>
      <c r="AF915" s="579"/>
      <c r="AG915" s="517" t="s">
        <v>3063</v>
      </c>
      <c r="AH915" s="560" t="s">
        <v>1445</v>
      </c>
      <c r="AI915" s="587"/>
      <c r="AJ915" s="560">
        <v>0</v>
      </c>
      <c r="AK915" s="560">
        <v>0</v>
      </c>
      <c r="AL915" s="560">
        <v>0</v>
      </c>
      <c r="AM915" s="560">
        <v>0</v>
      </c>
      <c r="AN915" s="560">
        <v>1</v>
      </c>
      <c r="AO915" s="560">
        <v>0</v>
      </c>
      <c r="AP915" s="560">
        <v>0</v>
      </c>
      <c r="AQ915" s="560">
        <v>0</v>
      </c>
      <c r="AR915" s="560">
        <v>0</v>
      </c>
      <c r="AS915" s="560">
        <v>0</v>
      </c>
      <c r="AT915" s="560">
        <v>0</v>
      </c>
      <c r="AU915" s="560">
        <v>1</v>
      </c>
      <c r="AV915" s="560">
        <v>0</v>
      </c>
      <c r="AW915" s="560">
        <v>0</v>
      </c>
      <c r="AX915" s="560">
        <v>0</v>
      </c>
      <c r="AY915" s="560">
        <v>0</v>
      </c>
      <c r="AZ915" s="560">
        <v>0</v>
      </c>
      <c r="BA915" s="560">
        <v>0</v>
      </c>
      <c r="BB915" s="560">
        <v>0</v>
      </c>
      <c r="BC915" s="560">
        <v>0</v>
      </c>
      <c r="BD915" s="560">
        <v>0</v>
      </c>
      <c r="BE915" s="560">
        <v>0</v>
      </c>
      <c r="BF915" s="560">
        <v>0</v>
      </c>
      <c r="BG915" s="560">
        <v>0</v>
      </c>
      <c r="BH915" s="560">
        <v>0</v>
      </c>
      <c r="BI915" s="560">
        <v>0</v>
      </c>
      <c r="BJ915" s="560">
        <v>0</v>
      </c>
      <c r="BK915" s="560">
        <v>0</v>
      </c>
      <c r="BL915" s="560">
        <v>0</v>
      </c>
      <c r="BM915" s="560">
        <v>0</v>
      </c>
      <c r="BN915" s="550" t="s">
        <v>4490</v>
      </c>
      <c r="BO915" s="551">
        <v>0</v>
      </c>
      <c r="BP915" s="519">
        <v>0</v>
      </c>
      <c r="BQ915" s="553">
        <v>0.25</v>
      </c>
      <c r="BR915" s="552">
        <v>0.25</v>
      </c>
      <c r="BS915" s="552">
        <v>0.25</v>
      </c>
      <c r="BT915" s="552">
        <v>0.25</v>
      </c>
      <c r="BU915" s="529">
        <v>0</v>
      </c>
      <c r="BV915" s="519">
        <v>0</v>
      </c>
      <c r="BW915" s="519">
        <v>0</v>
      </c>
      <c r="BX915" s="519">
        <v>0</v>
      </c>
      <c r="BY915" s="519">
        <v>0</v>
      </c>
      <c r="BZ915" s="519">
        <v>0</v>
      </c>
      <c r="CA915" s="519">
        <v>0</v>
      </c>
      <c r="CB915" s="519">
        <v>0</v>
      </c>
      <c r="CC915" s="519">
        <v>0</v>
      </c>
      <c r="CD915" s="519">
        <v>0</v>
      </c>
      <c r="CE915" s="519">
        <v>0</v>
      </c>
      <c r="CF915" s="519">
        <v>0</v>
      </c>
      <c r="CG915" s="519">
        <v>0</v>
      </c>
      <c r="CH915" s="519">
        <v>0</v>
      </c>
      <c r="CI915" s="519">
        <v>0</v>
      </c>
      <c r="CJ915" s="519">
        <v>0</v>
      </c>
      <c r="CK915" s="623">
        <f t="shared" si="14"/>
        <v>1</v>
      </c>
      <c r="CL915" s="554">
        <v>1</v>
      </c>
      <c r="CM915" s="554">
        <v>1</v>
      </c>
      <c r="CN915" s="554">
        <v>1</v>
      </c>
      <c r="CO915" s="524">
        <v>4</v>
      </c>
      <c r="CP915" s="726"/>
      <c r="CQ915" s="525" t="s">
        <v>4965</v>
      </c>
      <c r="CR915" s="584" t="s">
        <v>4965</v>
      </c>
      <c r="CS915" s="527" t="s">
        <v>4965</v>
      </c>
      <c r="CT915" s="527" t="s">
        <v>4965</v>
      </c>
      <c r="CU915" s="527" t="s">
        <v>4965</v>
      </c>
    </row>
    <row r="916" spans="1:99" s="71" customFormat="1" ht="12" customHeight="1" x14ac:dyDescent="0.2">
      <c r="A916" s="577" t="s">
        <v>1460</v>
      </c>
      <c r="B916" s="558" t="s">
        <v>1109</v>
      </c>
      <c r="C916" s="558" t="s">
        <v>1432</v>
      </c>
      <c r="D916" s="558" t="s">
        <v>1432</v>
      </c>
      <c r="E916" s="560" t="s">
        <v>1110</v>
      </c>
      <c r="F916" s="558" t="s">
        <v>1313</v>
      </c>
      <c r="G916" s="558" t="s">
        <v>1111</v>
      </c>
      <c r="H916" s="558" t="s">
        <v>1885</v>
      </c>
      <c r="I916" s="558" t="s">
        <v>1112</v>
      </c>
      <c r="J916" s="558">
        <v>528532</v>
      </c>
      <c r="K916" s="558">
        <v>173915</v>
      </c>
      <c r="L916" s="512" t="s">
        <v>3076</v>
      </c>
      <c r="M916" s="562" t="s">
        <v>1432</v>
      </c>
      <c r="N916" s="562" t="s">
        <v>1432</v>
      </c>
      <c r="O916" s="558">
        <v>2</v>
      </c>
      <c r="P916" s="558">
        <v>3</v>
      </c>
      <c r="Q916" s="563">
        <v>1</v>
      </c>
      <c r="R916" s="558" t="s">
        <v>1113</v>
      </c>
      <c r="S916" s="558" t="s">
        <v>1438</v>
      </c>
      <c r="T916" s="562" t="s">
        <v>888</v>
      </c>
      <c r="U916" s="561">
        <v>41956</v>
      </c>
      <c r="V916" s="561" t="s">
        <v>1938</v>
      </c>
      <c r="W916" s="558" t="s">
        <v>1439</v>
      </c>
      <c r="X916" s="562" t="s">
        <v>1432</v>
      </c>
      <c r="Y916" s="558" t="s">
        <v>1442</v>
      </c>
      <c r="Z916" s="558" t="s">
        <v>4694</v>
      </c>
      <c r="AA916" s="558" t="s">
        <v>1444</v>
      </c>
      <c r="AB916" s="558" t="s">
        <v>2713</v>
      </c>
      <c r="AC916" s="576">
        <v>1.7999999999999999E-2</v>
      </c>
      <c r="AD916" s="578" t="s">
        <v>1432</v>
      </c>
      <c r="AE916" s="578"/>
      <c r="AF916" s="579"/>
      <c r="AG916" s="517" t="s">
        <v>3063</v>
      </c>
      <c r="AH916" s="560" t="s">
        <v>1445</v>
      </c>
      <c r="AI916" s="560">
        <v>0</v>
      </c>
      <c r="AJ916" s="560">
        <v>0</v>
      </c>
      <c r="AK916" s="560">
        <v>0</v>
      </c>
      <c r="AL916" s="560">
        <v>0</v>
      </c>
      <c r="AM916" s="560">
        <v>1</v>
      </c>
      <c r="AN916" s="560">
        <v>-1</v>
      </c>
      <c r="AO916" s="560">
        <v>1</v>
      </c>
      <c r="AP916" s="560">
        <v>0</v>
      </c>
      <c r="AQ916" s="560">
        <v>0</v>
      </c>
      <c r="AR916" s="560">
        <v>0</v>
      </c>
      <c r="AS916" s="560">
        <v>0</v>
      </c>
      <c r="AT916" s="560">
        <v>1</v>
      </c>
      <c r="AU916" s="560">
        <v>-1</v>
      </c>
      <c r="AV916" s="560">
        <v>1</v>
      </c>
      <c r="AW916" s="560">
        <v>0</v>
      </c>
      <c r="AX916" s="560">
        <v>0</v>
      </c>
      <c r="AY916" s="560">
        <v>0</v>
      </c>
      <c r="AZ916" s="560">
        <v>0</v>
      </c>
      <c r="BA916" s="560">
        <v>0</v>
      </c>
      <c r="BB916" s="560">
        <v>0</v>
      </c>
      <c r="BC916" s="560">
        <v>0</v>
      </c>
      <c r="BD916" s="560">
        <v>0</v>
      </c>
      <c r="BE916" s="560">
        <v>0</v>
      </c>
      <c r="BF916" s="560">
        <v>0</v>
      </c>
      <c r="BG916" s="560">
        <v>0</v>
      </c>
      <c r="BH916" s="560">
        <v>0</v>
      </c>
      <c r="BI916" s="560">
        <v>0</v>
      </c>
      <c r="BJ916" s="560">
        <v>0</v>
      </c>
      <c r="BK916" s="560">
        <v>0</v>
      </c>
      <c r="BL916" s="560">
        <v>0</v>
      </c>
      <c r="BM916" s="560">
        <v>0</v>
      </c>
      <c r="BN916" s="550" t="s">
        <v>4490</v>
      </c>
      <c r="BO916" s="551">
        <v>0</v>
      </c>
      <c r="BP916" s="519">
        <v>0</v>
      </c>
      <c r="BQ916" s="553">
        <v>0.25</v>
      </c>
      <c r="BR916" s="552">
        <v>0.25</v>
      </c>
      <c r="BS916" s="552">
        <v>0.25</v>
      </c>
      <c r="BT916" s="552">
        <v>0.25</v>
      </c>
      <c r="BU916" s="529">
        <v>0</v>
      </c>
      <c r="BV916" s="519">
        <v>0</v>
      </c>
      <c r="BW916" s="519">
        <v>0</v>
      </c>
      <c r="BX916" s="519">
        <v>0</v>
      </c>
      <c r="BY916" s="519">
        <v>0</v>
      </c>
      <c r="BZ916" s="519">
        <v>0</v>
      </c>
      <c r="CA916" s="519">
        <v>0</v>
      </c>
      <c r="CB916" s="519">
        <v>0</v>
      </c>
      <c r="CC916" s="519">
        <v>0</v>
      </c>
      <c r="CD916" s="519">
        <v>0</v>
      </c>
      <c r="CE916" s="519">
        <v>0</v>
      </c>
      <c r="CF916" s="519">
        <v>0</v>
      </c>
      <c r="CG916" s="519">
        <v>0</v>
      </c>
      <c r="CH916" s="519">
        <v>0</v>
      </c>
      <c r="CI916" s="519">
        <v>0</v>
      </c>
      <c r="CJ916" s="519">
        <v>0</v>
      </c>
      <c r="CK916" s="623">
        <f t="shared" si="14"/>
        <v>1</v>
      </c>
      <c r="CL916" s="554">
        <v>1</v>
      </c>
      <c r="CM916" s="554">
        <v>1</v>
      </c>
      <c r="CN916" s="554">
        <v>1</v>
      </c>
      <c r="CO916" s="524">
        <v>4</v>
      </c>
      <c r="CP916" s="726"/>
      <c r="CQ916" s="525" t="s">
        <v>4965</v>
      </c>
      <c r="CR916" s="584" t="s">
        <v>4965</v>
      </c>
      <c r="CS916" s="527" t="s">
        <v>4965</v>
      </c>
      <c r="CT916" s="527" t="s">
        <v>4965</v>
      </c>
      <c r="CU916" s="527" t="s">
        <v>4965</v>
      </c>
    </row>
    <row r="917" spans="1:99" s="71" customFormat="1" ht="12" customHeight="1" x14ac:dyDescent="0.2">
      <c r="A917" s="577" t="s">
        <v>1460</v>
      </c>
      <c r="B917" s="558" t="s">
        <v>1114</v>
      </c>
      <c r="C917" s="558" t="s">
        <v>1432</v>
      </c>
      <c r="D917" s="558" t="s">
        <v>1432</v>
      </c>
      <c r="E917" s="560" t="s">
        <v>1432</v>
      </c>
      <c r="F917" s="558" t="s">
        <v>1115</v>
      </c>
      <c r="G917" s="558" t="s">
        <v>2716</v>
      </c>
      <c r="H917" s="558" t="s">
        <v>2717</v>
      </c>
      <c r="I917" s="558" t="s">
        <v>3322</v>
      </c>
      <c r="J917" s="558">
        <v>528428</v>
      </c>
      <c r="K917" s="558">
        <v>175770</v>
      </c>
      <c r="L917" s="512" t="s">
        <v>3085</v>
      </c>
      <c r="M917" s="562" t="s">
        <v>1432</v>
      </c>
      <c r="N917" s="562" t="s">
        <v>1432</v>
      </c>
      <c r="O917" s="558">
        <v>2</v>
      </c>
      <c r="P917" s="558">
        <v>6</v>
      </c>
      <c r="Q917" s="563">
        <v>4</v>
      </c>
      <c r="R917" s="558" t="s">
        <v>1116</v>
      </c>
      <c r="S917" s="558" t="s">
        <v>1438</v>
      </c>
      <c r="T917" s="562" t="s">
        <v>1318</v>
      </c>
      <c r="U917" s="561">
        <v>41967</v>
      </c>
      <c r="V917" s="561" t="s">
        <v>1938</v>
      </c>
      <c r="W917" s="558" t="s">
        <v>1439</v>
      </c>
      <c r="X917" s="562" t="s">
        <v>1432</v>
      </c>
      <c r="Y917" s="558" t="s">
        <v>1442</v>
      </c>
      <c r="Z917" s="558" t="s">
        <v>4694</v>
      </c>
      <c r="AA917" s="558" t="s">
        <v>1444</v>
      </c>
      <c r="AB917" s="558" t="s">
        <v>2713</v>
      </c>
      <c r="AC917" s="576">
        <v>0.01</v>
      </c>
      <c r="AD917" s="578" t="s">
        <v>1432</v>
      </c>
      <c r="AE917" s="578"/>
      <c r="AF917" s="579"/>
      <c r="AG917" s="517" t="s">
        <v>3063</v>
      </c>
      <c r="AH917" s="560" t="s">
        <v>1445</v>
      </c>
      <c r="AI917" s="560">
        <v>0</v>
      </c>
      <c r="AJ917" s="560">
        <v>0</v>
      </c>
      <c r="AK917" s="560">
        <v>0</v>
      </c>
      <c r="AL917" s="560">
        <v>0</v>
      </c>
      <c r="AM917" s="560">
        <v>6</v>
      </c>
      <c r="AN917" s="560">
        <v>-2</v>
      </c>
      <c r="AO917" s="560">
        <v>0</v>
      </c>
      <c r="AP917" s="560">
        <v>0</v>
      </c>
      <c r="AQ917" s="560">
        <v>0</v>
      </c>
      <c r="AR917" s="560">
        <v>0</v>
      </c>
      <c r="AS917" s="560">
        <v>0</v>
      </c>
      <c r="AT917" s="560">
        <v>6</v>
      </c>
      <c r="AU917" s="560">
        <v>-2</v>
      </c>
      <c r="AV917" s="560">
        <v>0</v>
      </c>
      <c r="AW917" s="560">
        <v>0</v>
      </c>
      <c r="AX917" s="560">
        <v>0</v>
      </c>
      <c r="AY917" s="560">
        <v>0</v>
      </c>
      <c r="AZ917" s="560">
        <v>0</v>
      </c>
      <c r="BA917" s="560">
        <v>0</v>
      </c>
      <c r="BB917" s="560">
        <v>0</v>
      </c>
      <c r="BC917" s="560">
        <v>0</v>
      </c>
      <c r="BD917" s="560">
        <v>0</v>
      </c>
      <c r="BE917" s="560">
        <v>0</v>
      </c>
      <c r="BF917" s="560">
        <v>0</v>
      </c>
      <c r="BG917" s="560">
        <v>0</v>
      </c>
      <c r="BH917" s="560">
        <v>0</v>
      </c>
      <c r="BI917" s="560">
        <v>0</v>
      </c>
      <c r="BJ917" s="560">
        <v>0</v>
      </c>
      <c r="BK917" s="560">
        <v>0</v>
      </c>
      <c r="BL917" s="560">
        <v>0</v>
      </c>
      <c r="BM917" s="560">
        <v>0</v>
      </c>
      <c r="BN917" s="550" t="s">
        <v>4490</v>
      </c>
      <c r="BO917" s="551">
        <v>0</v>
      </c>
      <c r="BP917" s="519">
        <v>0</v>
      </c>
      <c r="BQ917" s="553">
        <v>1</v>
      </c>
      <c r="BR917" s="552">
        <v>1</v>
      </c>
      <c r="BS917" s="552">
        <v>1</v>
      </c>
      <c r="BT917" s="552">
        <v>1</v>
      </c>
      <c r="BU917" s="529">
        <v>0</v>
      </c>
      <c r="BV917" s="519">
        <v>0</v>
      </c>
      <c r="BW917" s="519">
        <v>0</v>
      </c>
      <c r="BX917" s="519">
        <v>0</v>
      </c>
      <c r="BY917" s="519">
        <v>0</v>
      </c>
      <c r="BZ917" s="519">
        <v>0</v>
      </c>
      <c r="CA917" s="519">
        <v>0</v>
      </c>
      <c r="CB917" s="519">
        <v>0</v>
      </c>
      <c r="CC917" s="519">
        <v>0</v>
      </c>
      <c r="CD917" s="519">
        <v>0</v>
      </c>
      <c r="CE917" s="519">
        <v>0</v>
      </c>
      <c r="CF917" s="519">
        <v>0</v>
      </c>
      <c r="CG917" s="519">
        <v>0</v>
      </c>
      <c r="CH917" s="519">
        <v>0</v>
      </c>
      <c r="CI917" s="519">
        <v>0</v>
      </c>
      <c r="CJ917" s="519">
        <v>0</v>
      </c>
      <c r="CK917" s="623">
        <f t="shared" si="14"/>
        <v>4</v>
      </c>
      <c r="CL917" s="554">
        <v>4</v>
      </c>
      <c r="CM917" s="554">
        <v>4</v>
      </c>
      <c r="CN917" s="554">
        <v>4</v>
      </c>
      <c r="CO917" s="524">
        <v>4</v>
      </c>
      <c r="CP917" s="726"/>
      <c r="CQ917" s="525" t="s">
        <v>4965</v>
      </c>
      <c r="CR917" s="584" t="s">
        <v>4965</v>
      </c>
      <c r="CS917" s="527" t="s">
        <v>4965</v>
      </c>
      <c r="CT917" s="527" t="s">
        <v>4965</v>
      </c>
      <c r="CU917" s="527" t="s">
        <v>4965</v>
      </c>
    </row>
    <row r="918" spans="1:99" s="71" customFormat="1" ht="12" customHeight="1" x14ac:dyDescent="0.2">
      <c r="A918" s="577" t="s">
        <v>1460</v>
      </c>
      <c r="B918" s="558" t="s">
        <v>1117</v>
      </c>
      <c r="C918" s="558" t="s">
        <v>1432</v>
      </c>
      <c r="D918" s="558" t="s">
        <v>1432</v>
      </c>
      <c r="E918" s="560" t="s">
        <v>1432</v>
      </c>
      <c r="F918" s="558" t="s">
        <v>1118</v>
      </c>
      <c r="G918" s="558" t="s">
        <v>4297</v>
      </c>
      <c r="H918" s="558" t="s">
        <v>2717</v>
      </c>
      <c r="I918" s="558" t="s">
        <v>1119</v>
      </c>
      <c r="J918" s="558">
        <v>527841</v>
      </c>
      <c r="K918" s="558">
        <v>174515</v>
      </c>
      <c r="L918" s="512" t="s">
        <v>3084</v>
      </c>
      <c r="M918" s="562" t="s">
        <v>1432</v>
      </c>
      <c r="N918" s="562" t="s">
        <v>1432</v>
      </c>
      <c r="O918" s="558">
        <v>2</v>
      </c>
      <c r="P918" s="558">
        <v>1</v>
      </c>
      <c r="Q918" s="563">
        <v>-1</v>
      </c>
      <c r="R918" s="558" t="s">
        <v>1120</v>
      </c>
      <c r="S918" s="558" t="s">
        <v>1438</v>
      </c>
      <c r="T918" s="562" t="s">
        <v>2118</v>
      </c>
      <c r="U918" s="561">
        <v>41948</v>
      </c>
      <c r="V918" s="561" t="s">
        <v>1938</v>
      </c>
      <c r="W918" s="558" t="s">
        <v>1439</v>
      </c>
      <c r="X918" s="562" t="s">
        <v>1432</v>
      </c>
      <c r="Y918" s="558" t="s">
        <v>1442</v>
      </c>
      <c r="Z918" s="558" t="s">
        <v>4694</v>
      </c>
      <c r="AA918" s="558" t="s">
        <v>1444</v>
      </c>
      <c r="AB918" s="558" t="s">
        <v>4207</v>
      </c>
      <c r="AC918" s="576">
        <v>1.4999999999999999E-2</v>
      </c>
      <c r="AD918" s="578" t="s">
        <v>1432</v>
      </c>
      <c r="AE918" s="578"/>
      <c r="AF918" s="579"/>
      <c r="AG918" s="517" t="s">
        <v>3063</v>
      </c>
      <c r="AH918" s="560" t="s">
        <v>1445</v>
      </c>
      <c r="AI918" s="560">
        <v>0</v>
      </c>
      <c r="AJ918" s="560">
        <v>0</v>
      </c>
      <c r="AK918" s="560">
        <v>0</v>
      </c>
      <c r="AL918" s="560">
        <v>0</v>
      </c>
      <c r="AM918" s="560">
        <v>-1</v>
      </c>
      <c r="AN918" s="560">
        <v>-1</v>
      </c>
      <c r="AO918" s="560">
        <v>0</v>
      </c>
      <c r="AP918" s="560">
        <v>0</v>
      </c>
      <c r="AQ918" s="560">
        <v>1</v>
      </c>
      <c r="AR918" s="560">
        <v>0</v>
      </c>
      <c r="AS918" s="560">
        <v>0</v>
      </c>
      <c r="AT918" s="560">
        <v>-1</v>
      </c>
      <c r="AU918" s="560">
        <v>-1</v>
      </c>
      <c r="AV918" s="560">
        <v>0</v>
      </c>
      <c r="AW918" s="560">
        <v>0</v>
      </c>
      <c r="AX918" s="560">
        <v>0</v>
      </c>
      <c r="AY918" s="560">
        <v>0</v>
      </c>
      <c r="AZ918" s="560">
        <v>0</v>
      </c>
      <c r="BA918" s="560">
        <v>0</v>
      </c>
      <c r="BB918" s="560">
        <v>0</v>
      </c>
      <c r="BC918" s="560">
        <v>0</v>
      </c>
      <c r="BD918" s="560">
        <v>0</v>
      </c>
      <c r="BE918" s="560">
        <v>1</v>
      </c>
      <c r="BF918" s="560">
        <v>0</v>
      </c>
      <c r="BG918" s="560">
        <v>0</v>
      </c>
      <c r="BH918" s="560">
        <v>0</v>
      </c>
      <c r="BI918" s="560">
        <v>0</v>
      </c>
      <c r="BJ918" s="560">
        <v>0</v>
      </c>
      <c r="BK918" s="560">
        <v>0</v>
      </c>
      <c r="BL918" s="560">
        <v>0</v>
      </c>
      <c r="BM918" s="560">
        <v>0</v>
      </c>
      <c r="BN918" s="550" t="s">
        <v>4490</v>
      </c>
      <c r="BO918" s="551">
        <v>0</v>
      </c>
      <c r="BP918" s="519">
        <v>0</v>
      </c>
      <c r="BQ918" s="553">
        <v>-0.25</v>
      </c>
      <c r="BR918" s="552">
        <v>-0.25</v>
      </c>
      <c r="BS918" s="552">
        <v>-0.25</v>
      </c>
      <c r="BT918" s="552">
        <v>-0.25</v>
      </c>
      <c r="BU918" s="529">
        <v>0</v>
      </c>
      <c r="BV918" s="519">
        <v>0</v>
      </c>
      <c r="BW918" s="519">
        <v>0</v>
      </c>
      <c r="BX918" s="519">
        <v>0</v>
      </c>
      <c r="BY918" s="519">
        <v>0</v>
      </c>
      <c r="BZ918" s="519">
        <v>0</v>
      </c>
      <c r="CA918" s="519">
        <v>0</v>
      </c>
      <c r="CB918" s="519">
        <v>0</v>
      </c>
      <c r="CC918" s="519">
        <v>0</v>
      </c>
      <c r="CD918" s="519">
        <v>0</v>
      </c>
      <c r="CE918" s="519">
        <v>0</v>
      </c>
      <c r="CF918" s="519">
        <v>0</v>
      </c>
      <c r="CG918" s="519">
        <v>0</v>
      </c>
      <c r="CH918" s="519">
        <v>0</v>
      </c>
      <c r="CI918" s="519">
        <v>0</v>
      </c>
      <c r="CJ918" s="519">
        <v>0</v>
      </c>
      <c r="CK918" s="623">
        <f t="shared" si="14"/>
        <v>-1</v>
      </c>
      <c r="CL918" s="554">
        <v>-1</v>
      </c>
      <c r="CM918" s="554">
        <v>-1</v>
      </c>
      <c r="CN918" s="554">
        <v>-1</v>
      </c>
      <c r="CO918" s="524">
        <v>4</v>
      </c>
      <c r="CP918" s="726"/>
      <c r="CQ918" s="525" t="s">
        <v>4965</v>
      </c>
      <c r="CR918" s="584" t="s">
        <v>4965</v>
      </c>
      <c r="CS918" s="527" t="s">
        <v>4965</v>
      </c>
      <c r="CT918" s="527" t="s">
        <v>4965</v>
      </c>
      <c r="CU918" s="527" t="s">
        <v>4965</v>
      </c>
    </row>
    <row r="919" spans="1:99" s="71" customFormat="1" ht="12" customHeight="1" x14ac:dyDescent="0.2">
      <c r="A919" s="577" t="s">
        <v>1460</v>
      </c>
      <c r="B919" s="558" t="s">
        <v>1122</v>
      </c>
      <c r="C919" s="558" t="s">
        <v>1432</v>
      </c>
      <c r="D919" s="558" t="s">
        <v>1432</v>
      </c>
      <c r="E919" s="560" t="s">
        <v>1432</v>
      </c>
      <c r="F919" s="558" t="s">
        <v>3297</v>
      </c>
      <c r="G919" s="558" t="s">
        <v>2513</v>
      </c>
      <c r="H919" s="558" t="s">
        <v>2717</v>
      </c>
      <c r="I919" s="558" t="s">
        <v>1185</v>
      </c>
      <c r="J919" s="558">
        <v>526478</v>
      </c>
      <c r="K919" s="558">
        <v>175608</v>
      </c>
      <c r="L919" s="512" t="s">
        <v>4766</v>
      </c>
      <c r="M919" s="562" t="s">
        <v>1432</v>
      </c>
      <c r="N919" s="562" t="s">
        <v>1432</v>
      </c>
      <c r="O919" s="558">
        <v>0</v>
      </c>
      <c r="P919" s="558">
        <v>1</v>
      </c>
      <c r="Q919" s="563">
        <v>1</v>
      </c>
      <c r="R919" s="558" t="s">
        <v>1186</v>
      </c>
      <c r="S919" s="558" t="s">
        <v>1438</v>
      </c>
      <c r="T919" s="562" t="s">
        <v>3178</v>
      </c>
      <c r="U919" s="561">
        <v>41899</v>
      </c>
      <c r="V919" s="561" t="s">
        <v>1938</v>
      </c>
      <c r="W919" s="558" t="s">
        <v>1439</v>
      </c>
      <c r="X919" s="562" t="s">
        <v>1432</v>
      </c>
      <c r="Y919" s="558" t="s">
        <v>1442</v>
      </c>
      <c r="Z919" s="558" t="s">
        <v>4694</v>
      </c>
      <c r="AA919" s="558" t="s">
        <v>1444</v>
      </c>
      <c r="AB919" s="558" t="s">
        <v>2713</v>
      </c>
      <c r="AC919" s="576">
        <v>5.0000000000000001E-3</v>
      </c>
      <c r="AD919" s="578" t="s">
        <v>1432</v>
      </c>
      <c r="AE919" s="578"/>
      <c r="AF919" s="579"/>
      <c r="AG919" s="517" t="s">
        <v>3063</v>
      </c>
      <c r="AH919" s="560" t="s">
        <v>1445</v>
      </c>
      <c r="AI919" s="560">
        <v>0</v>
      </c>
      <c r="AJ919" s="560">
        <v>0</v>
      </c>
      <c r="AK919" s="560">
        <v>0</v>
      </c>
      <c r="AL919" s="560">
        <v>0</v>
      </c>
      <c r="AM919" s="560">
        <v>0</v>
      </c>
      <c r="AN919" s="560">
        <v>1</v>
      </c>
      <c r="AO919" s="560">
        <v>0</v>
      </c>
      <c r="AP919" s="560">
        <v>0</v>
      </c>
      <c r="AQ919" s="560">
        <v>0</v>
      </c>
      <c r="AR919" s="560">
        <v>0</v>
      </c>
      <c r="AS919" s="560">
        <v>0</v>
      </c>
      <c r="AT919" s="560">
        <v>0</v>
      </c>
      <c r="AU919" s="560">
        <v>1</v>
      </c>
      <c r="AV919" s="560">
        <v>0</v>
      </c>
      <c r="AW919" s="560">
        <v>0</v>
      </c>
      <c r="AX919" s="560">
        <v>0</v>
      </c>
      <c r="AY919" s="560">
        <v>0</v>
      </c>
      <c r="AZ919" s="560">
        <v>0</v>
      </c>
      <c r="BA919" s="560">
        <v>0</v>
      </c>
      <c r="BB919" s="560">
        <v>0</v>
      </c>
      <c r="BC919" s="560">
        <v>0</v>
      </c>
      <c r="BD919" s="560">
        <v>0</v>
      </c>
      <c r="BE919" s="560">
        <v>0</v>
      </c>
      <c r="BF919" s="560">
        <v>0</v>
      </c>
      <c r="BG919" s="560">
        <v>0</v>
      </c>
      <c r="BH919" s="560">
        <v>0</v>
      </c>
      <c r="BI919" s="560">
        <v>0</v>
      </c>
      <c r="BJ919" s="560">
        <v>0</v>
      </c>
      <c r="BK919" s="560">
        <v>0</v>
      </c>
      <c r="BL919" s="560">
        <v>0</v>
      </c>
      <c r="BM919" s="560">
        <v>0</v>
      </c>
      <c r="BN919" s="550" t="s">
        <v>4490</v>
      </c>
      <c r="BO919" s="551">
        <v>0</v>
      </c>
      <c r="BP919" s="519">
        <v>0</v>
      </c>
      <c r="BQ919" s="553">
        <v>0.25</v>
      </c>
      <c r="BR919" s="552">
        <v>0.25</v>
      </c>
      <c r="BS919" s="552">
        <v>0.25</v>
      </c>
      <c r="BT919" s="552">
        <v>0.25</v>
      </c>
      <c r="BU919" s="529">
        <v>0</v>
      </c>
      <c r="BV919" s="519">
        <v>0</v>
      </c>
      <c r="BW919" s="519">
        <v>0</v>
      </c>
      <c r="BX919" s="519">
        <v>0</v>
      </c>
      <c r="BY919" s="519">
        <v>0</v>
      </c>
      <c r="BZ919" s="519">
        <v>0</v>
      </c>
      <c r="CA919" s="519">
        <v>0</v>
      </c>
      <c r="CB919" s="519">
        <v>0</v>
      </c>
      <c r="CC919" s="519">
        <v>0</v>
      </c>
      <c r="CD919" s="519">
        <v>0</v>
      </c>
      <c r="CE919" s="519">
        <v>0</v>
      </c>
      <c r="CF919" s="519">
        <v>0</v>
      </c>
      <c r="CG919" s="519">
        <v>0</v>
      </c>
      <c r="CH919" s="519">
        <v>0</v>
      </c>
      <c r="CI919" s="519">
        <v>0</v>
      </c>
      <c r="CJ919" s="519">
        <v>0</v>
      </c>
      <c r="CK919" s="623">
        <f t="shared" si="14"/>
        <v>1</v>
      </c>
      <c r="CL919" s="554">
        <v>1</v>
      </c>
      <c r="CM919" s="554">
        <v>1</v>
      </c>
      <c r="CN919" s="554">
        <v>1</v>
      </c>
      <c r="CO919" s="524">
        <v>4</v>
      </c>
      <c r="CP919" s="726"/>
      <c r="CQ919" s="525" t="s">
        <v>4965</v>
      </c>
      <c r="CR919" s="584" t="s">
        <v>4965</v>
      </c>
      <c r="CS919" s="527" t="s">
        <v>4965</v>
      </c>
      <c r="CT919" s="527" t="s">
        <v>4965</v>
      </c>
      <c r="CU919" s="527" t="s">
        <v>4965</v>
      </c>
    </row>
    <row r="920" spans="1:99" ht="12" customHeight="1" x14ac:dyDescent="0.2">
      <c r="A920" s="577" t="s">
        <v>1460</v>
      </c>
      <c r="B920" s="558" t="s">
        <v>1187</v>
      </c>
      <c r="C920" s="558" t="s">
        <v>1432</v>
      </c>
      <c r="D920" s="558" t="s">
        <v>1432</v>
      </c>
      <c r="E920" s="560" t="s">
        <v>4918</v>
      </c>
      <c r="F920" s="558" t="s">
        <v>1492</v>
      </c>
      <c r="G920" s="558" t="s">
        <v>1493</v>
      </c>
      <c r="H920" s="558" t="s">
        <v>1458</v>
      </c>
      <c r="I920" s="558" t="s">
        <v>1494</v>
      </c>
      <c r="J920" s="558">
        <v>524588</v>
      </c>
      <c r="K920" s="558">
        <v>175331</v>
      </c>
      <c r="L920" s="512" t="s">
        <v>3088</v>
      </c>
      <c r="M920" s="562" t="s">
        <v>1432</v>
      </c>
      <c r="N920" s="562" t="s">
        <v>1432</v>
      </c>
      <c r="O920" s="558">
        <v>0</v>
      </c>
      <c r="P920" s="558">
        <v>1</v>
      </c>
      <c r="Q920" s="563">
        <v>1</v>
      </c>
      <c r="R920" s="558" t="s">
        <v>2708</v>
      </c>
      <c r="S920" s="558" t="s">
        <v>1389</v>
      </c>
      <c r="T920" s="562" t="s">
        <v>3178</v>
      </c>
      <c r="U920" s="561">
        <v>41899</v>
      </c>
      <c r="V920" s="561" t="s">
        <v>1938</v>
      </c>
      <c r="W920" s="558" t="s">
        <v>1439</v>
      </c>
      <c r="X920" s="562" t="s">
        <v>1432</v>
      </c>
      <c r="Y920" s="558" t="s">
        <v>1442</v>
      </c>
      <c r="Z920" s="558" t="s">
        <v>3893</v>
      </c>
      <c r="AA920" s="558" t="s">
        <v>1444</v>
      </c>
      <c r="AB920" s="558" t="s">
        <v>4720</v>
      </c>
      <c r="AC920" s="576">
        <v>1E-3</v>
      </c>
      <c r="AD920" s="578" t="s">
        <v>1432</v>
      </c>
      <c r="AE920" s="578"/>
      <c r="AF920" s="579"/>
      <c r="AG920" s="517" t="s">
        <v>3063</v>
      </c>
      <c r="AH920" s="560" t="s">
        <v>1445</v>
      </c>
      <c r="AI920" s="587"/>
      <c r="AJ920" s="560">
        <v>0</v>
      </c>
      <c r="AK920" s="560">
        <v>0</v>
      </c>
      <c r="AL920" s="560">
        <v>0</v>
      </c>
      <c r="AM920" s="560">
        <v>1</v>
      </c>
      <c r="AN920" s="560">
        <v>0</v>
      </c>
      <c r="AO920" s="560">
        <v>0</v>
      </c>
      <c r="AP920" s="560">
        <v>0</v>
      </c>
      <c r="AQ920" s="560">
        <v>0</v>
      </c>
      <c r="AR920" s="560">
        <v>0</v>
      </c>
      <c r="AS920" s="560">
        <v>0</v>
      </c>
      <c r="AT920" s="560">
        <v>1</v>
      </c>
      <c r="AU920" s="560">
        <v>0</v>
      </c>
      <c r="AV920" s="560">
        <v>0</v>
      </c>
      <c r="AW920" s="560">
        <v>0</v>
      </c>
      <c r="AX920" s="560">
        <v>0</v>
      </c>
      <c r="AY920" s="560">
        <v>0</v>
      </c>
      <c r="AZ920" s="560">
        <v>0</v>
      </c>
      <c r="BA920" s="560">
        <v>0</v>
      </c>
      <c r="BB920" s="560">
        <v>0</v>
      </c>
      <c r="BC920" s="560">
        <v>0</v>
      </c>
      <c r="BD920" s="560">
        <v>0</v>
      </c>
      <c r="BE920" s="560">
        <v>0</v>
      </c>
      <c r="BF920" s="560">
        <v>0</v>
      </c>
      <c r="BG920" s="560">
        <v>0</v>
      </c>
      <c r="BH920" s="560">
        <v>0</v>
      </c>
      <c r="BI920" s="560">
        <v>0</v>
      </c>
      <c r="BJ920" s="560">
        <v>0</v>
      </c>
      <c r="BK920" s="560">
        <v>0</v>
      </c>
      <c r="BL920" s="560">
        <v>0</v>
      </c>
      <c r="BM920" s="560">
        <v>0</v>
      </c>
      <c r="BN920" s="550" t="s">
        <v>4490</v>
      </c>
      <c r="BO920" s="551">
        <v>0</v>
      </c>
      <c r="BP920" s="519">
        <v>0</v>
      </c>
      <c r="BQ920" s="553">
        <v>0.25</v>
      </c>
      <c r="BR920" s="552">
        <v>0.25</v>
      </c>
      <c r="BS920" s="552">
        <v>0.25</v>
      </c>
      <c r="BT920" s="552">
        <v>0.25</v>
      </c>
      <c r="BU920" s="529">
        <v>0</v>
      </c>
      <c r="BV920" s="519">
        <v>0</v>
      </c>
      <c r="BW920" s="519">
        <v>0</v>
      </c>
      <c r="BX920" s="519">
        <v>0</v>
      </c>
      <c r="BY920" s="519">
        <v>0</v>
      </c>
      <c r="BZ920" s="519">
        <v>0</v>
      </c>
      <c r="CA920" s="519">
        <v>0</v>
      </c>
      <c r="CB920" s="519">
        <v>0</v>
      </c>
      <c r="CC920" s="519">
        <v>0</v>
      </c>
      <c r="CD920" s="519">
        <v>0</v>
      </c>
      <c r="CE920" s="519">
        <v>0</v>
      </c>
      <c r="CF920" s="519">
        <v>0</v>
      </c>
      <c r="CG920" s="519">
        <v>0</v>
      </c>
      <c r="CH920" s="519">
        <v>0</v>
      </c>
      <c r="CI920" s="519">
        <v>0</v>
      </c>
      <c r="CJ920" s="519">
        <v>0</v>
      </c>
      <c r="CK920" s="623">
        <f t="shared" si="14"/>
        <v>1</v>
      </c>
      <c r="CL920" s="554">
        <v>1</v>
      </c>
      <c r="CM920" s="554">
        <v>1</v>
      </c>
      <c r="CN920" s="554">
        <v>1</v>
      </c>
      <c r="CO920" s="524">
        <v>9</v>
      </c>
      <c r="CP920" s="726"/>
      <c r="CQ920" s="525" t="s">
        <v>4965</v>
      </c>
      <c r="CR920" s="584" t="s">
        <v>4965</v>
      </c>
      <c r="CS920" s="527" t="s">
        <v>4965</v>
      </c>
      <c r="CT920" s="527" t="s">
        <v>4965</v>
      </c>
      <c r="CU920" s="527" t="s">
        <v>4965</v>
      </c>
    </row>
    <row r="921" spans="1:99" ht="12" customHeight="1" x14ac:dyDescent="0.2">
      <c r="A921" s="577" t="s">
        <v>1460</v>
      </c>
      <c r="B921" s="558" t="s">
        <v>1188</v>
      </c>
      <c r="C921" s="558" t="s">
        <v>1432</v>
      </c>
      <c r="D921" s="558" t="s">
        <v>1432</v>
      </c>
      <c r="E921" s="560" t="s">
        <v>1432</v>
      </c>
      <c r="F921" s="558" t="s">
        <v>1447</v>
      </c>
      <c r="G921" s="558" t="s">
        <v>2236</v>
      </c>
      <c r="H921" s="558" t="s">
        <v>1435</v>
      </c>
      <c r="I921" s="558" t="s">
        <v>1189</v>
      </c>
      <c r="J921" s="558">
        <v>526220</v>
      </c>
      <c r="K921" s="558">
        <v>172331</v>
      </c>
      <c r="L921" s="512" t="s">
        <v>3078</v>
      </c>
      <c r="M921" s="562" t="s">
        <v>1432</v>
      </c>
      <c r="N921" s="562" t="s">
        <v>1432</v>
      </c>
      <c r="O921" s="558">
        <v>1</v>
      </c>
      <c r="P921" s="558">
        <v>0</v>
      </c>
      <c r="Q921" s="563">
        <v>-1</v>
      </c>
      <c r="R921" s="558" t="s">
        <v>1190</v>
      </c>
      <c r="S921" s="558" t="s">
        <v>1438</v>
      </c>
      <c r="T921" s="562" t="s">
        <v>2139</v>
      </c>
      <c r="U921" s="561">
        <v>41900</v>
      </c>
      <c r="V921" s="561" t="s">
        <v>1938</v>
      </c>
      <c r="W921" s="558" t="s">
        <v>1439</v>
      </c>
      <c r="X921" s="562" t="s">
        <v>1432</v>
      </c>
      <c r="Y921" s="558" t="s">
        <v>1442</v>
      </c>
      <c r="Z921" s="558" t="s">
        <v>3893</v>
      </c>
      <c r="AA921" s="558" t="s">
        <v>1444</v>
      </c>
      <c r="AB921" s="558" t="s">
        <v>1155</v>
      </c>
      <c r="AC921" s="576">
        <v>3.0000000000000001E-3</v>
      </c>
      <c r="AD921" s="578" t="s">
        <v>1432</v>
      </c>
      <c r="AE921" s="578"/>
      <c r="AF921" s="579"/>
      <c r="AG921" s="517" t="s">
        <v>3063</v>
      </c>
      <c r="AH921" s="560" t="s">
        <v>1445</v>
      </c>
      <c r="AI921" s="560">
        <v>0</v>
      </c>
      <c r="AJ921" s="560">
        <v>0</v>
      </c>
      <c r="AK921" s="560">
        <v>0</v>
      </c>
      <c r="AL921" s="560">
        <v>0</v>
      </c>
      <c r="AM921" s="560">
        <v>0</v>
      </c>
      <c r="AN921" s="560">
        <v>-1</v>
      </c>
      <c r="AO921" s="560">
        <v>0</v>
      </c>
      <c r="AP921" s="560">
        <v>0</v>
      </c>
      <c r="AQ921" s="560">
        <v>0</v>
      </c>
      <c r="AR921" s="560">
        <v>0</v>
      </c>
      <c r="AS921" s="560">
        <v>0</v>
      </c>
      <c r="AT921" s="560">
        <v>0</v>
      </c>
      <c r="AU921" s="560">
        <v>-1</v>
      </c>
      <c r="AV921" s="560">
        <v>0</v>
      </c>
      <c r="AW921" s="560">
        <v>0</v>
      </c>
      <c r="AX921" s="560">
        <v>0</v>
      </c>
      <c r="AY921" s="560">
        <v>0</v>
      </c>
      <c r="AZ921" s="560">
        <v>0</v>
      </c>
      <c r="BA921" s="560">
        <v>0</v>
      </c>
      <c r="BB921" s="560">
        <v>0</v>
      </c>
      <c r="BC921" s="560">
        <v>0</v>
      </c>
      <c r="BD921" s="560">
        <v>0</v>
      </c>
      <c r="BE921" s="560">
        <v>0</v>
      </c>
      <c r="BF921" s="560">
        <v>0</v>
      </c>
      <c r="BG921" s="560">
        <v>0</v>
      </c>
      <c r="BH921" s="560">
        <v>0</v>
      </c>
      <c r="BI921" s="560">
        <v>0</v>
      </c>
      <c r="BJ921" s="560">
        <v>0</v>
      </c>
      <c r="BK921" s="560">
        <v>0</v>
      </c>
      <c r="BL921" s="560">
        <v>0</v>
      </c>
      <c r="BM921" s="560">
        <v>0</v>
      </c>
      <c r="BN921" s="550" t="s">
        <v>4490</v>
      </c>
      <c r="BO921" s="551">
        <v>0</v>
      </c>
      <c r="BP921" s="519">
        <v>0</v>
      </c>
      <c r="BQ921" s="553">
        <v>-0.25</v>
      </c>
      <c r="BR921" s="552">
        <v>-0.25</v>
      </c>
      <c r="BS921" s="552">
        <v>-0.25</v>
      </c>
      <c r="BT921" s="552">
        <v>-0.25</v>
      </c>
      <c r="BU921" s="529">
        <v>0</v>
      </c>
      <c r="BV921" s="519">
        <v>0</v>
      </c>
      <c r="BW921" s="519">
        <v>0</v>
      </c>
      <c r="BX921" s="519">
        <v>0</v>
      </c>
      <c r="BY921" s="519">
        <v>0</v>
      </c>
      <c r="BZ921" s="519">
        <v>0</v>
      </c>
      <c r="CA921" s="519">
        <v>0</v>
      </c>
      <c r="CB921" s="519">
        <v>0</v>
      </c>
      <c r="CC921" s="519">
        <v>0</v>
      </c>
      <c r="CD921" s="519">
        <v>0</v>
      </c>
      <c r="CE921" s="519">
        <v>0</v>
      </c>
      <c r="CF921" s="519">
        <v>0</v>
      </c>
      <c r="CG921" s="519">
        <v>0</v>
      </c>
      <c r="CH921" s="519">
        <v>0</v>
      </c>
      <c r="CI921" s="519">
        <v>0</v>
      </c>
      <c r="CJ921" s="519">
        <v>0</v>
      </c>
      <c r="CK921" s="623">
        <f t="shared" si="14"/>
        <v>-1</v>
      </c>
      <c r="CL921" s="554">
        <v>-1</v>
      </c>
      <c r="CM921" s="554">
        <v>-1</v>
      </c>
      <c r="CN921" s="554">
        <v>-1</v>
      </c>
      <c r="CO921" s="524">
        <v>9</v>
      </c>
      <c r="CP921" s="726"/>
      <c r="CQ921" s="525" t="s">
        <v>4965</v>
      </c>
      <c r="CR921" s="584" t="s">
        <v>4965</v>
      </c>
      <c r="CS921" s="527" t="s">
        <v>4965</v>
      </c>
      <c r="CT921" s="527" t="s">
        <v>4965</v>
      </c>
      <c r="CU921" s="527" t="s">
        <v>4965</v>
      </c>
    </row>
    <row r="922" spans="1:99" s="71" customFormat="1" ht="12" customHeight="1" x14ac:dyDescent="0.2">
      <c r="A922" s="577" t="s">
        <v>1460</v>
      </c>
      <c r="B922" s="558" t="s">
        <v>1191</v>
      </c>
      <c r="C922" s="558" t="s">
        <v>1432</v>
      </c>
      <c r="D922" s="558" t="s">
        <v>1432</v>
      </c>
      <c r="E922" s="560" t="s">
        <v>1432</v>
      </c>
      <c r="F922" s="558" t="s">
        <v>1192</v>
      </c>
      <c r="G922" s="558" t="s">
        <v>848</v>
      </c>
      <c r="H922" s="558" t="s">
        <v>1885</v>
      </c>
      <c r="I922" s="558" t="s">
        <v>2137</v>
      </c>
      <c r="J922" s="558">
        <v>525944</v>
      </c>
      <c r="K922" s="558">
        <v>174996</v>
      </c>
      <c r="L922" s="512" t="s">
        <v>3080</v>
      </c>
      <c r="M922" s="562" t="s">
        <v>1432</v>
      </c>
      <c r="N922" s="562" t="s">
        <v>1432</v>
      </c>
      <c r="O922" s="558">
        <v>0</v>
      </c>
      <c r="P922" s="558">
        <v>3</v>
      </c>
      <c r="Q922" s="563">
        <v>3</v>
      </c>
      <c r="R922" s="558" t="s">
        <v>3913</v>
      </c>
      <c r="S922" s="558" t="s">
        <v>1438</v>
      </c>
      <c r="T922" s="562" t="s">
        <v>2139</v>
      </c>
      <c r="U922" s="561">
        <v>41900</v>
      </c>
      <c r="V922" s="561" t="s">
        <v>1938</v>
      </c>
      <c r="W922" s="558" t="s">
        <v>1439</v>
      </c>
      <c r="X922" s="562" t="s">
        <v>1432</v>
      </c>
      <c r="Y922" s="558" t="s">
        <v>1442</v>
      </c>
      <c r="Z922" s="558" t="s">
        <v>4694</v>
      </c>
      <c r="AA922" s="558" t="s">
        <v>1444</v>
      </c>
      <c r="AB922" s="558" t="s">
        <v>2713</v>
      </c>
      <c r="AC922" s="576">
        <v>8.9999999999999993E-3</v>
      </c>
      <c r="AD922" s="578" t="s">
        <v>1432</v>
      </c>
      <c r="AE922" s="578"/>
      <c r="AF922" s="579"/>
      <c r="AG922" s="517" t="s">
        <v>3063</v>
      </c>
      <c r="AH922" s="560" t="s">
        <v>1445</v>
      </c>
      <c r="AI922" s="560">
        <v>0</v>
      </c>
      <c r="AJ922" s="560">
        <v>0</v>
      </c>
      <c r="AK922" s="560">
        <v>0</v>
      </c>
      <c r="AL922" s="560">
        <v>0</v>
      </c>
      <c r="AM922" s="560">
        <v>1</v>
      </c>
      <c r="AN922" s="560">
        <v>2</v>
      </c>
      <c r="AO922" s="560">
        <v>0</v>
      </c>
      <c r="AP922" s="560">
        <v>0</v>
      </c>
      <c r="AQ922" s="560">
        <v>0</v>
      </c>
      <c r="AR922" s="560">
        <v>0</v>
      </c>
      <c r="AS922" s="560">
        <v>0</v>
      </c>
      <c r="AT922" s="560">
        <v>1</v>
      </c>
      <c r="AU922" s="560">
        <v>2</v>
      </c>
      <c r="AV922" s="560">
        <v>0</v>
      </c>
      <c r="AW922" s="560">
        <v>0</v>
      </c>
      <c r="AX922" s="560">
        <v>0</v>
      </c>
      <c r="AY922" s="560">
        <v>0</v>
      </c>
      <c r="AZ922" s="560">
        <v>0</v>
      </c>
      <c r="BA922" s="560">
        <v>0</v>
      </c>
      <c r="BB922" s="560">
        <v>0</v>
      </c>
      <c r="BC922" s="560">
        <v>0</v>
      </c>
      <c r="BD922" s="560">
        <v>0</v>
      </c>
      <c r="BE922" s="560">
        <v>0</v>
      </c>
      <c r="BF922" s="560">
        <v>0</v>
      </c>
      <c r="BG922" s="560">
        <v>0</v>
      </c>
      <c r="BH922" s="560">
        <v>0</v>
      </c>
      <c r="BI922" s="560">
        <v>0</v>
      </c>
      <c r="BJ922" s="560">
        <v>0</v>
      </c>
      <c r="BK922" s="560">
        <v>0</v>
      </c>
      <c r="BL922" s="560">
        <v>0</v>
      </c>
      <c r="BM922" s="560">
        <v>0</v>
      </c>
      <c r="BN922" s="550" t="s">
        <v>4490</v>
      </c>
      <c r="BO922" s="551">
        <v>0</v>
      </c>
      <c r="BP922" s="519">
        <v>0</v>
      </c>
      <c r="BQ922" s="553">
        <v>0.75</v>
      </c>
      <c r="BR922" s="552">
        <v>0.75</v>
      </c>
      <c r="BS922" s="552">
        <v>0.75</v>
      </c>
      <c r="BT922" s="552">
        <v>0.75</v>
      </c>
      <c r="BU922" s="529">
        <v>0</v>
      </c>
      <c r="BV922" s="519">
        <v>0</v>
      </c>
      <c r="BW922" s="519">
        <v>0</v>
      </c>
      <c r="BX922" s="519">
        <v>0</v>
      </c>
      <c r="BY922" s="519">
        <v>0</v>
      </c>
      <c r="BZ922" s="519">
        <v>0</v>
      </c>
      <c r="CA922" s="519">
        <v>0</v>
      </c>
      <c r="CB922" s="519">
        <v>0</v>
      </c>
      <c r="CC922" s="519">
        <v>0</v>
      </c>
      <c r="CD922" s="519">
        <v>0</v>
      </c>
      <c r="CE922" s="519">
        <v>0</v>
      </c>
      <c r="CF922" s="519">
        <v>0</v>
      </c>
      <c r="CG922" s="519">
        <v>0</v>
      </c>
      <c r="CH922" s="519">
        <v>0</v>
      </c>
      <c r="CI922" s="519">
        <v>0</v>
      </c>
      <c r="CJ922" s="519">
        <v>0</v>
      </c>
      <c r="CK922" s="623">
        <f t="shared" si="14"/>
        <v>3</v>
      </c>
      <c r="CL922" s="554">
        <v>3</v>
      </c>
      <c r="CM922" s="554">
        <v>3</v>
      </c>
      <c r="CN922" s="554">
        <v>3</v>
      </c>
      <c r="CO922" s="524">
        <v>4</v>
      </c>
      <c r="CP922" s="726"/>
      <c r="CQ922" s="525" t="s">
        <v>4965</v>
      </c>
      <c r="CR922" s="584" t="s">
        <v>4965</v>
      </c>
      <c r="CS922" s="527" t="s">
        <v>4965</v>
      </c>
      <c r="CT922" s="527" t="s">
        <v>4965</v>
      </c>
      <c r="CU922" s="527" t="s">
        <v>4965</v>
      </c>
    </row>
    <row r="923" spans="1:99" s="71" customFormat="1" ht="12" customHeight="1" x14ac:dyDescent="0.2">
      <c r="A923" s="577" t="s">
        <v>1460</v>
      </c>
      <c r="B923" s="558" t="s">
        <v>3914</v>
      </c>
      <c r="C923" s="558" t="s">
        <v>1432</v>
      </c>
      <c r="D923" s="558" t="s">
        <v>1432</v>
      </c>
      <c r="E923" s="560" t="s">
        <v>1432</v>
      </c>
      <c r="F923" s="558" t="s">
        <v>3915</v>
      </c>
      <c r="G923" s="558" t="s">
        <v>885</v>
      </c>
      <c r="H923" s="558" t="s">
        <v>2717</v>
      </c>
      <c r="I923" s="558" t="s">
        <v>3916</v>
      </c>
      <c r="J923" s="558">
        <v>527689</v>
      </c>
      <c r="K923" s="558">
        <v>175864</v>
      </c>
      <c r="L923" s="512" t="s">
        <v>3085</v>
      </c>
      <c r="M923" s="562" t="s">
        <v>1432</v>
      </c>
      <c r="N923" s="562" t="s">
        <v>1432</v>
      </c>
      <c r="O923" s="558">
        <v>0</v>
      </c>
      <c r="P923" s="558">
        <v>1</v>
      </c>
      <c r="Q923" s="563">
        <v>1</v>
      </c>
      <c r="R923" s="558" t="s">
        <v>2629</v>
      </c>
      <c r="S923" s="558" t="s">
        <v>1438</v>
      </c>
      <c r="T923" s="562" t="s">
        <v>2687</v>
      </c>
      <c r="U923" s="561">
        <v>42062</v>
      </c>
      <c r="V923" s="561" t="s">
        <v>1938</v>
      </c>
      <c r="W923" s="558" t="s">
        <v>1439</v>
      </c>
      <c r="X923" s="562" t="s">
        <v>1432</v>
      </c>
      <c r="Y923" s="558" t="s">
        <v>1442</v>
      </c>
      <c r="Z923" s="558" t="s">
        <v>1443</v>
      </c>
      <c r="AA923" s="558" t="s">
        <v>1444</v>
      </c>
      <c r="AB923" s="558" t="s">
        <v>2713</v>
      </c>
      <c r="AC923" s="576">
        <v>8.0000000000000002E-3</v>
      </c>
      <c r="AD923" s="578" t="s">
        <v>1432</v>
      </c>
      <c r="AE923" s="578"/>
      <c r="AF923" s="579"/>
      <c r="AG923" s="517" t="s">
        <v>3063</v>
      </c>
      <c r="AH923" s="560" t="s">
        <v>1445</v>
      </c>
      <c r="AI923" s="587"/>
      <c r="AJ923" s="560">
        <v>0</v>
      </c>
      <c r="AK923" s="560">
        <v>0</v>
      </c>
      <c r="AL923" s="560">
        <v>0</v>
      </c>
      <c r="AM923" s="560">
        <v>0</v>
      </c>
      <c r="AN923" s="560">
        <v>1</v>
      </c>
      <c r="AO923" s="560">
        <v>0</v>
      </c>
      <c r="AP923" s="560">
        <v>0</v>
      </c>
      <c r="AQ923" s="560">
        <v>0</v>
      </c>
      <c r="AR923" s="560">
        <v>0</v>
      </c>
      <c r="AS923" s="560">
        <v>0</v>
      </c>
      <c r="AT923" s="560">
        <v>0</v>
      </c>
      <c r="AU923" s="560">
        <v>1</v>
      </c>
      <c r="AV923" s="560">
        <v>0</v>
      </c>
      <c r="AW923" s="560">
        <v>0</v>
      </c>
      <c r="AX923" s="560">
        <v>0</v>
      </c>
      <c r="AY923" s="560">
        <v>0</v>
      </c>
      <c r="AZ923" s="560">
        <v>0</v>
      </c>
      <c r="BA923" s="560">
        <v>0</v>
      </c>
      <c r="BB923" s="560">
        <v>0</v>
      </c>
      <c r="BC923" s="560">
        <v>0</v>
      </c>
      <c r="BD923" s="560">
        <v>0</v>
      </c>
      <c r="BE923" s="560">
        <v>0</v>
      </c>
      <c r="BF923" s="560">
        <v>0</v>
      </c>
      <c r="BG923" s="560">
        <v>0</v>
      </c>
      <c r="BH923" s="560">
        <v>0</v>
      </c>
      <c r="BI923" s="560">
        <v>0</v>
      </c>
      <c r="BJ923" s="560">
        <v>0</v>
      </c>
      <c r="BK923" s="560">
        <v>0</v>
      </c>
      <c r="BL923" s="560">
        <v>0</v>
      </c>
      <c r="BM923" s="560">
        <v>0</v>
      </c>
      <c r="BN923" s="550" t="s">
        <v>4490</v>
      </c>
      <c r="BO923" s="551">
        <v>0</v>
      </c>
      <c r="BP923" s="519">
        <v>0</v>
      </c>
      <c r="BQ923" s="553">
        <v>0.25</v>
      </c>
      <c r="BR923" s="552">
        <v>0.25</v>
      </c>
      <c r="BS923" s="552">
        <v>0.25</v>
      </c>
      <c r="BT923" s="552">
        <v>0.25</v>
      </c>
      <c r="BU923" s="529">
        <v>0</v>
      </c>
      <c r="BV923" s="519">
        <v>0</v>
      </c>
      <c r="BW923" s="519">
        <v>0</v>
      </c>
      <c r="BX923" s="519">
        <v>0</v>
      </c>
      <c r="BY923" s="519">
        <v>0</v>
      </c>
      <c r="BZ923" s="519">
        <v>0</v>
      </c>
      <c r="CA923" s="519">
        <v>0</v>
      </c>
      <c r="CB923" s="519">
        <v>0</v>
      </c>
      <c r="CC923" s="519">
        <v>0</v>
      </c>
      <c r="CD923" s="519">
        <v>0</v>
      </c>
      <c r="CE923" s="519">
        <v>0</v>
      </c>
      <c r="CF923" s="519">
        <v>0</v>
      </c>
      <c r="CG923" s="519">
        <v>0</v>
      </c>
      <c r="CH923" s="519">
        <v>0</v>
      </c>
      <c r="CI923" s="519">
        <v>0</v>
      </c>
      <c r="CJ923" s="519">
        <v>0</v>
      </c>
      <c r="CK923" s="623">
        <f t="shared" si="14"/>
        <v>1</v>
      </c>
      <c r="CL923" s="554">
        <v>1</v>
      </c>
      <c r="CM923" s="554">
        <v>1</v>
      </c>
      <c r="CN923" s="554">
        <v>1</v>
      </c>
      <c r="CO923" s="524">
        <v>4</v>
      </c>
      <c r="CP923" s="726"/>
      <c r="CQ923" s="525" t="s">
        <v>4965</v>
      </c>
      <c r="CR923" s="584" t="s">
        <v>4965</v>
      </c>
      <c r="CS923" s="527" t="s">
        <v>4965</v>
      </c>
      <c r="CT923" s="527" t="s">
        <v>4965</v>
      </c>
      <c r="CU923" s="527" t="s">
        <v>4965</v>
      </c>
    </row>
    <row r="924" spans="1:99" s="71" customFormat="1" ht="12" customHeight="1" x14ac:dyDescent="0.2">
      <c r="A924" s="577" t="s">
        <v>1460</v>
      </c>
      <c r="B924" s="558" t="s">
        <v>1184</v>
      </c>
      <c r="C924" s="558" t="s">
        <v>1432</v>
      </c>
      <c r="D924" s="558" t="s">
        <v>1432</v>
      </c>
      <c r="E924" s="560" t="s">
        <v>1432</v>
      </c>
      <c r="F924" s="558" t="s">
        <v>3274</v>
      </c>
      <c r="G924" s="558" t="s">
        <v>4302</v>
      </c>
      <c r="H924" s="558" t="s">
        <v>3299</v>
      </c>
      <c r="I924" s="558" t="s">
        <v>4303</v>
      </c>
      <c r="J924" s="558">
        <v>526041</v>
      </c>
      <c r="K924" s="558">
        <v>175095</v>
      </c>
      <c r="L924" s="512" t="s">
        <v>3080</v>
      </c>
      <c r="M924" s="562" t="s">
        <v>1432</v>
      </c>
      <c r="N924" s="562" t="s">
        <v>1432</v>
      </c>
      <c r="O924" s="558">
        <v>0</v>
      </c>
      <c r="P924" s="558">
        <v>2</v>
      </c>
      <c r="Q924" s="563">
        <v>2</v>
      </c>
      <c r="R924" s="558" t="s">
        <v>285</v>
      </c>
      <c r="S924" s="558" t="s">
        <v>1438</v>
      </c>
      <c r="T924" s="562" t="s">
        <v>868</v>
      </c>
      <c r="U924" s="561">
        <v>41964</v>
      </c>
      <c r="V924" s="561" t="s">
        <v>1938</v>
      </c>
      <c r="W924" s="558" t="s">
        <v>1439</v>
      </c>
      <c r="X924" s="562" t="s">
        <v>1432</v>
      </c>
      <c r="Y924" s="558" t="s">
        <v>1442</v>
      </c>
      <c r="Z924" s="558" t="s">
        <v>4694</v>
      </c>
      <c r="AA924" s="558" t="s">
        <v>1444</v>
      </c>
      <c r="AB924" s="558" t="s">
        <v>3894</v>
      </c>
      <c r="AC924" s="576">
        <v>5.0000000000000001E-3</v>
      </c>
      <c r="AD924" s="578" t="s">
        <v>1432</v>
      </c>
      <c r="AE924" s="578"/>
      <c r="AF924" s="579"/>
      <c r="AG924" s="517" t="s">
        <v>3063</v>
      </c>
      <c r="AH924" s="560" t="s">
        <v>1445</v>
      </c>
      <c r="AI924" s="587"/>
      <c r="AJ924" s="560">
        <v>0</v>
      </c>
      <c r="AK924" s="560">
        <v>0</v>
      </c>
      <c r="AL924" s="560">
        <v>0</v>
      </c>
      <c r="AM924" s="560">
        <v>1</v>
      </c>
      <c r="AN924" s="560">
        <v>1</v>
      </c>
      <c r="AO924" s="560">
        <v>0</v>
      </c>
      <c r="AP924" s="560">
        <v>0</v>
      </c>
      <c r="AQ924" s="560">
        <v>0</v>
      </c>
      <c r="AR924" s="560">
        <v>0</v>
      </c>
      <c r="AS924" s="560">
        <v>0</v>
      </c>
      <c r="AT924" s="560">
        <v>1</v>
      </c>
      <c r="AU924" s="560">
        <v>1</v>
      </c>
      <c r="AV924" s="560">
        <v>0</v>
      </c>
      <c r="AW924" s="560">
        <v>0</v>
      </c>
      <c r="AX924" s="560">
        <v>0</v>
      </c>
      <c r="AY924" s="560">
        <v>0</v>
      </c>
      <c r="AZ924" s="560">
        <v>0</v>
      </c>
      <c r="BA924" s="560">
        <v>0</v>
      </c>
      <c r="BB924" s="560">
        <v>0</v>
      </c>
      <c r="BC924" s="560">
        <v>0</v>
      </c>
      <c r="BD924" s="560">
        <v>0</v>
      </c>
      <c r="BE924" s="560">
        <v>0</v>
      </c>
      <c r="BF924" s="560">
        <v>0</v>
      </c>
      <c r="BG924" s="560">
        <v>0</v>
      </c>
      <c r="BH924" s="560">
        <v>0</v>
      </c>
      <c r="BI924" s="560">
        <v>0</v>
      </c>
      <c r="BJ924" s="560">
        <v>0</v>
      </c>
      <c r="BK924" s="560">
        <v>0</v>
      </c>
      <c r="BL924" s="560">
        <v>0</v>
      </c>
      <c r="BM924" s="560">
        <v>0</v>
      </c>
      <c r="BN924" s="550" t="s">
        <v>4490</v>
      </c>
      <c r="BO924" s="551">
        <v>0</v>
      </c>
      <c r="BP924" s="519">
        <v>0</v>
      </c>
      <c r="BQ924" s="553">
        <v>0.5</v>
      </c>
      <c r="BR924" s="552">
        <v>0.5</v>
      </c>
      <c r="BS924" s="552">
        <v>0.5</v>
      </c>
      <c r="BT924" s="552">
        <v>0.5</v>
      </c>
      <c r="BU924" s="529">
        <v>0</v>
      </c>
      <c r="BV924" s="519">
        <v>0</v>
      </c>
      <c r="BW924" s="519">
        <v>0</v>
      </c>
      <c r="BX924" s="519">
        <v>0</v>
      </c>
      <c r="BY924" s="519">
        <v>0</v>
      </c>
      <c r="BZ924" s="519">
        <v>0</v>
      </c>
      <c r="CA924" s="519">
        <v>0</v>
      </c>
      <c r="CB924" s="519">
        <v>0</v>
      </c>
      <c r="CC924" s="519">
        <v>0</v>
      </c>
      <c r="CD924" s="519">
        <v>0</v>
      </c>
      <c r="CE924" s="519">
        <v>0</v>
      </c>
      <c r="CF924" s="519">
        <v>0</v>
      </c>
      <c r="CG924" s="519">
        <v>0</v>
      </c>
      <c r="CH924" s="519">
        <v>0</v>
      </c>
      <c r="CI924" s="519">
        <v>0</v>
      </c>
      <c r="CJ924" s="519">
        <v>0</v>
      </c>
      <c r="CK924" s="623">
        <f t="shared" si="14"/>
        <v>2</v>
      </c>
      <c r="CL924" s="554">
        <v>2</v>
      </c>
      <c r="CM924" s="554">
        <v>2</v>
      </c>
      <c r="CN924" s="554">
        <v>2</v>
      </c>
      <c r="CO924" s="524">
        <v>4</v>
      </c>
      <c r="CP924" s="726"/>
      <c r="CQ924" s="525" t="s">
        <v>4965</v>
      </c>
      <c r="CR924" s="584" t="s">
        <v>4965</v>
      </c>
      <c r="CS924" s="527" t="s">
        <v>4965</v>
      </c>
      <c r="CT924" s="527" t="s">
        <v>4965</v>
      </c>
      <c r="CU924" s="527" t="s">
        <v>4965</v>
      </c>
    </row>
    <row r="925" spans="1:99" s="71" customFormat="1" ht="12" customHeight="1" x14ac:dyDescent="0.2">
      <c r="A925" s="577" t="s">
        <v>1460</v>
      </c>
      <c r="B925" s="558" t="s">
        <v>287</v>
      </c>
      <c r="C925" s="558" t="s">
        <v>1432</v>
      </c>
      <c r="D925" s="558" t="s">
        <v>1432</v>
      </c>
      <c r="E925" s="560" t="s">
        <v>288</v>
      </c>
      <c r="F925" s="558" t="s">
        <v>86</v>
      </c>
      <c r="G925" s="558" t="s">
        <v>4092</v>
      </c>
      <c r="H925" s="558" t="s">
        <v>1458</v>
      </c>
      <c r="I925" s="558" t="s">
        <v>4093</v>
      </c>
      <c r="J925" s="558">
        <v>522881</v>
      </c>
      <c r="K925" s="558">
        <v>175249</v>
      </c>
      <c r="L925" s="512" t="s">
        <v>521</v>
      </c>
      <c r="M925" s="562" t="s">
        <v>1432</v>
      </c>
      <c r="N925" s="562" t="s">
        <v>1432</v>
      </c>
      <c r="O925" s="558">
        <v>1</v>
      </c>
      <c r="P925" s="558">
        <v>1</v>
      </c>
      <c r="Q925" s="563">
        <v>0</v>
      </c>
      <c r="R925" s="558" t="s">
        <v>289</v>
      </c>
      <c r="S925" s="558" t="s">
        <v>1438</v>
      </c>
      <c r="T925" s="562" t="s">
        <v>290</v>
      </c>
      <c r="U925" s="561">
        <v>41995</v>
      </c>
      <c r="V925" s="561" t="s">
        <v>1938</v>
      </c>
      <c r="W925" s="558" t="s">
        <v>1439</v>
      </c>
      <c r="X925" s="562" t="s">
        <v>1432</v>
      </c>
      <c r="Y925" s="558" t="s">
        <v>1442</v>
      </c>
      <c r="Z925" s="558" t="s">
        <v>1443</v>
      </c>
      <c r="AA925" s="558" t="s">
        <v>1444</v>
      </c>
      <c r="AB925" s="558" t="s">
        <v>2713</v>
      </c>
      <c r="AC925" s="576">
        <v>3.2000000000000001E-2</v>
      </c>
      <c r="AD925" s="578" t="s">
        <v>1432</v>
      </c>
      <c r="AE925" s="578"/>
      <c r="AF925" s="579"/>
      <c r="AG925" s="517" t="s">
        <v>3063</v>
      </c>
      <c r="AH925" s="560" t="s">
        <v>1445</v>
      </c>
      <c r="AI925" s="560">
        <v>0</v>
      </c>
      <c r="AJ925" s="560">
        <v>0</v>
      </c>
      <c r="AK925" s="560">
        <v>0</v>
      </c>
      <c r="AL925" s="560">
        <v>0</v>
      </c>
      <c r="AM925" s="560">
        <v>0</v>
      </c>
      <c r="AN925" s="560">
        <v>0</v>
      </c>
      <c r="AO925" s="560">
        <v>-1</v>
      </c>
      <c r="AP925" s="560">
        <v>1</v>
      </c>
      <c r="AQ925" s="560">
        <v>0</v>
      </c>
      <c r="AR925" s="560">
        <v>0</v>
      </c>
      <c r="AS925" s="560">
        <v>0</v>
      </c>
      <c r="AT925" s="560">
        <v>0</v>
      </c>
      <c r="AU925" s="560">
        <v>0</v>
      </c>
      <c r="AV925" s="560">
        <v>0</v>
      </c>
      <c r="AW925" s="560">
        <v>0</v>
      </c>
      <c r="AX925" s="560">
        <v>0</v>
      </c>
      <c r="AY925" s="560">
        <v>0</v>
      </c>
      <c r="AZ925" s="560">
        <v>0</v>
      </c>
      <c r="BA925" s="560">
        <v>0</v>
      </c>
      <c r="BB925" s="560">
        <v>0</v>
      </c>
      <c r="BC925" s="560">
        <v>-1</v>
      </c>
      <c r="BD925" s="560">
        <v>1</v>
      </c>
      <c r="BE925" s="560">
        <v>0</v>
      </c>
      <c r="BF925" s="560">
        <v>0</v>
      </c>
      <c r="BG925" s="560">
        <v>0</v>
      </c>
      <c r="BH925" s="560">
        <v>0</v>
      </c>
      <c r="BI925" s="560">
        <v>0</v>
      </c>
      <c r="BJ925" s="560">
        <v>0</v>
      </c>
      <c r="BK925" s="560">
        <v>0</v>
      </c>
      <c r="BL925" s="560">
        <v>0</v>
      </c>
      <c r="BM925" s="560">
        <v>0</v>
      </c>
      <c r="BN925" s="730"/>
      <c r="BO925" s="518">
        <v>0</v>
      </c>
      <c r="BP925" s="519">
        <v>0</v>
      </c>
      <c r="BQ925" s="528">
        <v>0</v>
      </c>
      <c r="BR925" s="519">
        <v>0</v>
      </c>
      <c r="BS925" s="519">
        <v>0</v>
      </c>
      <c r="BT925" s="519">
        <v>0</v>
      </c>
      <c r="BU925" s="529">
        <v>0</v>
      </c>
      <c r="BV925" s="519">
        <v>0</v>
      </c>
      <c r="BW925" s="519">
        <v>0</v>
      </c>
      <c r="BX925" s="519">
        <v>0</v>
      </c>
      <c r="BY925" s="519">
        <v>0</v>
      </c>
      <c r="BZ925" s="519">
        <v>0</v>
      </c>
      <c r="CA925" s="519">
        <v>0</v>
      </c>
      <c r="CB925" s="519">
        <v>0</v>
      </c>
      <c r="CC925" s="519">
        <v>0</v>
      </c>
      <c r="CD925" s="519">
        <v>0</v>
      </c>
      <c r="CE925" s="519">
        <v>0</v>
      </c>
      <c r="CF925" s="519">
        <v>0</v>
      </c>
      <c r="CG925" s="519">
        <v>0</v>
      </c>
      <c r="CH925" s="519">
        <v>0</v>
      </c>
      <c r="CI925" s="519">
        <v>0</v>
      </c>
      <c r="CJ925" s="519">
        <v>0</v>
      </c>
      <c r="CK925" s="623">
        <f t="shared" si="14"/>
        <v>0</v>
      </c>
      <c r="CL925" s="523">
        <v>0</v>
      </c>
      <c r="CM925" s="523">
        <v>0</v>
      </c>
      <c r="CN925" s="523">
        <v>0</v>
      </c>
      <c r="CO925" s="524">
        <v>4</v>
      </c>
      <c r="CP925" s="726"/>
      <c r="CQ925" s="525" t="s">
        <v>4965</v>
      </c>
      <c r="CR925" s="584" t="s">
        <v>4965</v>
      </c>
      <c r="CS925" s="527" t="s">
        <v>4965</v>
      </c>
      <c r="CT925" s="527" t="s">
        <v>4965</v>
      </c>
      <c r="CU925" s="527" t="s">
        <v>4965</v>
      </c>
    </row>
    <row r="926" spans="1:99" ht="12" customHeight="1" x14ac:dyDescent="0.2">
      <c r="A926" s="577" t="s">
        <v>1460</v>
      </c>
      <c r="B926" s="558" t="s">
        <v>292</v>
      </c>
      <c r="C926" s="558" t="s">
        <v>1432</v>
      </c>
      <c r="D926" s="558" t="s">
        <v>1432</v>
      </c>
      <c r="E926" s="560" t="s">
        <v>293</v>
      </c>
      <c r="F926" s="558" t="s">
        <v>1432</v>
      </c>
      <c r="G926" s="558" t="s">
        <v>1571</v>
      </c>
      <c r="H926" s="558" t="s">
        <v>2717</v>
      </c>
      <c r="I926" s="558" t="s">
        <v>294</v>
      </c>
      <c r="J926" s="558">
        <v>529104</v>
      </c>
      <c r="K926" s="558">
        <v>177095</v>
      </c>
      <c r="L926" s="512" t="s">
        <v>3066</v>
      </c>
      <c r="M926" s="562" t="s">
        <v>1432</v>
      </c>
      <c r="N926" s="562" t="s">
        <v>1432</v>
      </c>
      <c r="O926" s="558">
        <v>12</v>
      </c>
      <c r="P926" s="558">
        <v>22</v>
      </c>
      <c r="Q926" s="563">
        <v>10</v>
      </c>
      <c r="R926" s="558" t="s">
        <v>295</v>
      </c>
      <c r="S926" s="558" t="s">
        <v>1438</v>
      </c>
      <c r="T926" s="562" t="s">
        <v>881</v>
      </c>
      <c r="U926" s="561">
        <v>41953</v>
      </c>
      <c r="V926" s="561" t="s">
        <v>1938</v>
      </c>
      <c r="W926" s="558" t="s">
        <v>1439</v>
      </c>
      <c r="X926" s="562" t="s">
        <v>1432</v>
      </c>
      <c r="Y926" s="558" t="s">
        <v>1442</v>
      </c>
      <c r="Z926" s="558" t="s">
        <v>1443</v>
      </c>
      <c r="AA926" s="558" t="s">
        <v>1443</v>
      </c>
      <c r="AB926" s="558" t="s">
        <v>1444</v>
      </c>
      <c r="AC926" s="576">
        <v>0.26</v>
      </c>
      <c r="AD926" s="578" t="s">
        <v>1432</v>
      </c>
      <c r="AE926" s="578"/>
      <c r="AF926" s="579"/>
      <c r="AG926" s="517" t="s">
        <v>1931</v>
      </c>
      <c r="AH926" s="560" t="s">
        <v>373</v>
      </c>
      <c r="AI926" s="587"/>
      <c r="AJ926" s="560">
        <v>2</v>
      </c>
      <c r="AK926" s="560">
        <v>22</v>
      </c>
      <c r="AL926" s="560">
        <v>0</v>
      </c>
      <c r="AM926" s="560">
        <v>-2</v>
      </c>
      <c r="AN926" s="560">
        <v>11</v>
      </c>
      <c r="AO926" s="560">
        <v>1</v>
      </c>
      <c r="AP926" s="560">
        <v>0</v>
      </c>
      <c r="AQ926" s="560">
        <v>0</v>
      </c>
      <c r="AR926" s="560">
        <v>0</v>
      </c>
      <c r="AS926" s="560">
        <v>0</v>
      </c>
      <c r="AT926" s="560">
        <v>-2</v>
      </c>
      <c r="AU926" s="560">
        <v>11</v>
      </c>
      <c r="AV926" s="560">
        <v>1</v>
      </c>
      <c r="AW926" s="560">
        <v>0</v>
      </c>
      <c r="AX926" s="560">
        <v>0</v>
      </c>
      <c r="AY926" s="560">
        <v>0</v>
      </c>
      <c r="AZ926" s="560">
        <v>0</v>
      </c>
      <c r="BA926" s="560">
        <v>0</v>
      </c>
      <c r="BB926" s="560">
        <v>0</v>
      </c>
      <c r="BC926" s="560">
        <v>0</v>
      </c>
      <c r="BD926" s="560">
        <v>0</v>
      </c>
      <c r="BE926" s="560">
        <v>0</v>
      </c>
      <c r="BF926" s="560">
        <v>0</v>
      </c>
      <c r="BG926" s="560">
        <v>0</v>
      </c>
      <c r="BH926" s="560">
        <v>0</v>
      </c>
      <c r="BI926" s="560">
        <v>0</v>
      </c>
      <c r="BJ926" s="560">
        <v>0</v>
      </c>
      <c r="BK926" s="560">
        <v>0</v>
      </c>
      <c r="BL926" s="560">
        <v>0</v>
      </c>
      <c r="BM926" s="560">
        <v>0</v>
      </c>
      <c r="BN926" s="550" t="s">
        <v>4490</v>
      </c>
      <c r="BO926" s="551">
        <v>0</v>
      </c>
      <c r="BP926" s="519">
        <v>0</v>
      </c>
      <c r="BQ926" s="528">
        <v>0</v>
      </c>
      <c r="BR926" s="519">
        <v>0</v>
      </c>
      <c r="BS926" s="552">
        <v>3.3333333333333335</v>
      </c>
      <c r="BT926" s="552">
        <v>3.3333333333333335</v>
      </c>
      <c r="BU926" s="582">
        <v>3.3333333333333335</v>
      </c>
      <c r="BV926" s="519">
        <v>0</v>
      </c>
      <c r="BW926" s="519">
        <v>0</v>
      </c>
      <c r="BX926" s="519">
        <v>0</v>
      </c>
      <c r="BY926" s="519">
        <v>0</v>
      </c>
      <c r="BZ926" s="519">
        <v>0</v>
      </c>
      <c r="CA926" s="519">
        <v>0</v>
      </c>
      <c r="CB926" s="519">
        <v>0</v>
      </c>
      <c r="CC926" s="519">
        <v>0</v>
      </c>
      <c r="CD926" s="519">
        <v>0</v>
      </c>
      <c r="CE926" s="519">
        <v>0</v>
      </c>
      <c r="CF926" s="519">
        <v>0</v>
      </c>
      <c r="CG926" s="519">
        <v>0</v>
      </c>
      <c r="CH926" s="519">
        <v>0</v>
      </c>
      <c r="CI926" s="519">
        <v>0</v>
      </c>
      <c r="CJ926" s="519">
        <v>0</v>
      </c>
      <c r="CK926" s="623">
        <f t="shared" si="14"/>
        <v>10</v>
      </c>
      <c r="CL926" s="554">
        <v>10</v>
      </c>
      <c r="CM926" s="554">
        <v>10</v>
      </c>
      <c r="CN926" s="554">
        <v>10</v>
      </c>
      <c r="CO926" s="524">
        <v>5</v>
      </c>
      <c r="CP926" s="524" t="s">
        <v>1938</v>
      </c>
      <c r="CQ926" s="525" t="s">
        <v>4965</v>
      </c>
      <c r="CR926" s="580" t="s">
        <v>1938</v>
      </c>
      <c r="CS926" s="527" t="s">
        <v>4965</v>
      </c>
      <c r="CT926" s="527" t="s">
        <v>4965</v>
      </c>
      <c r="CU926" s="527" t="s">
        <v>4965</v>
      </c>
    </row>
    <row r="927" spans="1:99" s="71" customFormat="1" ht="12" customHeight="1" x14ac:dyDescent="0.2">
      <c r="A927" s="577" t="s">
        <v>1460</v>
      </c>
      <c r="B927" s="558" t="s">
        <v>296</v>
      </c>
      <c r="C927" s="558" t="s">
        <v>1432</v>
      </c>
      <c r="D927" s="558" t="s">
        <v>1432</v>
      </c>
      <c r="E927" s="560" t="s">
        <v>297</v>
      </c>
      <c r="F927" s="558" t="s">
        <v>1268</v>
      </c>
      <c r="G927" s="558" t="s">
        <v>2888</v>
      </c>
      <c r="H927" s="558" t="s">
        <v>1435</v>
      </c>
      <c r="I927" s="558" t="s">
        <v>298</v>
      </c>
      <c r="J927" s="558">
        <v>527671</v>
      </c>
      <c r="K927" s="558">
        <v>172854</v>
      </c>
      <c r="L927" s="512" t="s">
        <v>3083</v>
      </c>
      <c r="M927" s="562" t="s">
        <v>1432</v>
      </c>
      <c r="N927" s="562" t="s">
        <v>1432</v>
      </c>
      <c r="O927" s="558">
        <v>0</v>
      </c>
      <c r="P927" s="558">
        <v>1</v>
      </c>
      <c r="Q927" s="563">
        <v>1</v>
      </c>
      <c r="R927" s="558" t="s">
        <v>299</v>
      </c>
      <c r="S927" s="558" t="s">
        <v>1438</v>
      </c>
      <c r="T927" s="562" t="s">
        <v>4039</v>
      </c>
      <c r="U927" s="561">
        <v>41956</v>
      </c>
      <c r="V927" s="561" t="s">
        <v>1938</v>
      </c>
      <c r="W927" s="558" t="s">
        <v>1439</v>
      </c>
      <c r="X927" s="562" t="s">
        <v>1432</v>
      </c>
      <c r="Y927" s="558" t="s">
        <v>1442</v>
      </c>
      <c r="Z927" s="558" t="s">
        <v>1443</v>
      </c>
      <c r="AA927" s="558" t="s">
        <v>1444</v>
      </c>
      <c r="AB927" s="558" t="s">
        <v>2713</v>
      </c>
      <c r="AC927" s="576">
        <v>8.0000000000000002E-3</v>
      </c>
      <c r="AD927" s="578" t="s">
        <v>1432</v>
      </c>
      <c r="AE927" s="578"/>
      <c r="AF927" s="579"/>
      <c r="AG927" s="517" t="s">
        <v>3063</v>
      </c>
      <c r="AH927" s="560" t="s">
        <v>1445</v>
      </c>
      <c r="AI927" s="560">
        <v>0</v>
      </c>
      <c r="AJ927" s="560">
        <v>0</v>
      </c>
      <c r="AK927" s="560">
        <v>1</v>
      </c>
      <c r="AL927" s="560">
        <v>0</v>
      </c>
      <c r="AM927" s="560">
        <v>1</v>
      </c>
      <c r="AN927" s="560">
        <v>0</v>
      </c>
      <c r="AO927" s="560">
        <v>0</v>
      </c>
      <c r="AP927" s="560">
        <v>0</v>
      </c>
      <c r="AQ927" s="560">
        <v>0</v>
      </c>
      <c r="AR927" s="560">
        <v>0</v>
      </c>
      <c r="AS927" s="560">
        <v>0</v>
      </c>
      <c r="AT927" s="560">
        <v>0</v>
      </c>
      <c r="AU927" s="560">
        <v>0</v>
      </c>
      <c r="AV927" s="560">
        <v>0</v>
      </c>
      <c r="AW927" s="560">
        <v>0</v>
      </c>
      <c r="AX927" s="560">
        <v>0</v>
      </c>
      <c r="AY927" s="560">
        <v>0</v>
      </c>
      <c r="AZ927" s="560">
        <v>0</v>
      </c>
      <c r="BA927" s="560">
        <v>1</v>
      </c>
      <c r="BB927" s="560">
        <v>0</v>
      </c>
      <c r="BC927" s="560">
        <v>0</v>
      </c>
      <c r="BD927" s="560">
        <v>0</v>
      </c>
      <c r="BE927" s="560">
        <v>0</v>
      </c>
      <c r="BF927" s="560">
        <v>0</v>
      </c>
      <c r="BG927" s="560">
        <v>0</v>
      </c>
      <c r="BH927" s="560">
        <v>0</v>
      </c>
      <c r="BI927" s="560">
        <v>0</v>
      </c>
      <c r="BJ927" s="560">
        <v>0</v>
      </c>
      <c r="BK927" s="560">
        <v>0</v>
      </c>
      <c r="BL927" s="560">
        <v>0</v>
      </c>
      <c r="BM927" s="560">
        <v>0</v>
      </c>
      <c r="BN927" s="550" t="s">
        <v>4490</v>
      </c>
      <c r="BO927" s="551">
        <v>0</v>
      </c>
      <c r="BP927" s="519">
        <v>0</v>
      </c>
      <c r="BQ927" s="553">
        <v>0.25</v>
      </c>
      <c r="BR927" s="552">
        <v>0.25</v>
      </c>
      <c r="BS927" s="552">
        <v>0.25</v>
      </c>
      <c r="BT927" s="552">
        <v>0.25</v>
      </c>
      <c r="BU927" s="529">
        <v>0</v>
      </c>
      <c r="BV927" s="519">
        <v>0</v>
      </c>
      <c r="BW927" s="519">
        <v>0</v>
      </c>
      <c r="BX927" s="519">
        <v>0</v>
      </c>
      <c r="BY927" s="519">
        <v>0</v>
      </c>
      <c r="BZ927" s="519">
        <v>0</v>
      </c>
      <c r="CA927" s="519">
        <v>0</v>
      </c>
      <c r="CB927" s="519">
        <v>0</v>
      </c>
      <c r="CC927" s="519">
        <v>0</v>
      </c>
      <c r="CD927" s="519">
        <v>0</v>
      </c>
      <c r="CE927" s="519">
        <v>0</v>
      </c>
      <c r="CF927" s="519">
        <v>0</v>
      </c>
      <c r="CG927" s="519">
        <v>0</v>
      </c>
      <c r="CH927" s="519">
        <v>0</v>
      </c>
      <c r="CI927" s="519">
        <v>0</v>
      </c>
      <c r="CJ927" s="519">
        <v>0</v>
      </c>
      <c r="CK927" s="623">
        <f t="shared" si="14"/>
        <v>1</v>
      </c>
      <c r="CL927" s="554">
        <v>1</v>
      </c>
      <c r="CM927" s="554">
        <v>1</v>
      </c>
      <c r="CN927" s="554">
        <v>1</v>
      </c>
      <c r="CO927" s="524">
        <v>4</v>
      </c>
      <c r="CP927" s="726"/>
      <c r="CQ927" s="525" t="s">
        <v>4965</v>
      </c>
      <c r="CR927" s="584" t="s">
        <v>4965</v>
      </c>
      <c r="CS927" s="527" t="s">
        <v>4965</v>
      </c>
      <c r="CT927" s="527" t="s">
        <v>4965</v>
      </c>
      <c r="CU927" s="527" t="s">
        <v>4965</v>
      </c>
    </row>
    <row r="928" spans="1:99" s="71" customFormat="1" ht="12" customHeight="1" x14ac:dyDescent="0.2">
      <c r="A928" s="577" t="s">
        <v>1460</v>
      </c>
      <c r="B928" s="558" t="s">
        <v>300</v>
      </c>
      <c r="C928" s="558" t="s">
        <v>1432</v>
      </c>
      <c r="D928" s="558" t="s">
        <v>1432</v>
      </c>
      <c r="E928" s="560" t="s">
        <v>1432</v>
      </c>
      <c r="F928" s="558" t="s">
        <v>301</v>
      </c>
      <c r="G928" s="558" t="s">
        <v>302</v>
      </c>
      <c r="H928" s="558" t="s">
        <v>1435</v>
      </c>
      <c r="I928" s="558" t="s">
        <v>303</v>
      </c>
      <c r="J928" s="558">
        <v>527644</v>
      </c>
      <c r="K928" s="558">
        <v>171597</v>
      </c>
      <c r="L928" s="512" t="s">
        <v>3082</v>
      </c>
      <c r="M928" s="562" t="s">
        <v>1432</v>
      </c>
      <c r="N928" s="562" t="s">
        <v>1432</v>
      </c>
      <c r="O928" s="558">
        <v>0</v>
      </c>
      <c r="P928" s="558">
        <v>1</v>
      </c>
      <c r="Q928" s="563">
        <v>1</v>
      </c>
      <c r="R928" s="558" t="s">
        <v>304</v>
      </c>
      <c r="S928" s="558" t="s">
        <v>1438</v>
      </c>
      <c r="T928" s="562" t="s">
        <v>305</v>
      </c>
      <c r="U928" s="561">
        <v>41977</v>
      </c>
      <c r="V928" s="561" t="s">
        <v>1938</v>
      </c>
      <c r="W928" s="558" t="s">
        <v>1439</v>
      </c>
      <c r="X928" s="562" t="s">
        <v>1432</v>
      </c>
      <c r="Y928" s="558" t="s">
        <v>1442</v>
      </c>
      <c r="Z928" s="558" t="s">
        <v>1443</v>
      </c>
      <c r="AA928" s="558" t="s">
        <v>1444</v>
      </c>
      <c r="AB928" s="558" t="s">
        <v>2713</v>
      </c>
      <c r="AC928" s="576">
        <v>8.0000000000000002E-3</v>
      </c>
      <c r="AD928" s="578" t="s">
        <v>1432</v>
      </c>
      <c r="AE928" s="578"/>
      <c r="AF928" s="579"/>
      <c r="AG928" s="517" t="s">
        <v>3063</v>
      </c>
      <c r="AH928" s="560" t="s">
        <v>1445</v>
      </c>
      <c r="AI928" s="587"/>
      <c r="AJ928" s="560">
        <v>0</v>
      </c>
      <c r="AK928" s="560">
        <v>0</v>
      </c>
      <c r="AL928" s="560">
        <v>0</v>
      </c>
      <c r="AM928" s="560">
        <v>0</v>
      </c>
      <c r="AN928" s="560">
        <v>1</v>
      </c>
      <c r="AO928" s="560">
        <v>0</v>
      </c>
      <c r="AP928" s="560">
        <v>0</v>
      </c>
      <c r="AQ928" s="560">
        <v>0</v>
      </c>
      <c r="AR928" s="560">
        <v>0</v>
      </c>
      <c r="AS928" s="560">
        <v>0</v>
      </c>
      <c r="AT928" s="560">
        <v>0</v>
      </c>
      <c r="AU928" s="560">
        <v>1</v>
      </c>
      <c r="AV928" s="560">
        <v>0</v>
      </c>
      <c r="AW928" s="560">
        <v>0</v>
      </c>
      <c r="AX928" s="560">
        <v>0</v>
      </c>
      <c r="AY928" s="560">
        <v>0</v>
      </c>
      <c r="AZ928" s="560">
        <v>0</v>
      </c>
      <c r="BA928" s="560">
        <v>0</v>
      </c>
      <c r="BB928" s="560">
        <v>0</v>
      </c>
      <c r="BC928" s="560">
        <v>0</v>
      </c>
      <c r="BD928" s="560">
        <v>0</v>
      </c>
      <c r="BE928" s="560">
        <v>0</v>
      </c>
      <c r="BF928" s="560">
        <v>0</v>
      </c>
      <c r="BG928" s="560">
        <v>0</v>
      </c>
      <c r="BH928" s="560">
        <v>0</v>
      </c>
      <c r="BI928" s="560">
        <v>0</v>
      </c>
      <c r="BJ928" s="560">
        <v>0</v>
      </c>
      <c r="BK928" s="560">
        <v>0</v>
      </c>
      <c r="BL928" s="560">
        <v>0</v>
      </c>
      <c r="BM928" s="560">
        <v>0</v>
      </c>
      <c r="BN928" s="550" t="s">
        <v>4490</v>
      </c>
      <c r="BO928" s="551">
        <v>0</v>
      </c>
      <c r="BP928" s="519">
        <v>0</v>
      </c>
      <c r="BQ928" s="553">
        <v>0.25</v>
      </c>
      <c r="BR928" s="552">
        <v>0.25</v>
      </c>
      <c r="BS928" s="552">
        <v>0.25</v>
      </c>
      <c r="BT928" s="552">
        <v>0.25</v>
      </c>
      <c r="BU928" s="529">
        <v>0</v>
      </c>
      <c r="BV928" s="519">
        <v>0</v>
      </c>
      <c r="BW928" s="519">
        <v>0</v>
      </c>
      <c r="BX928" s="519">
        <v>0</v>
      </c>
      <c r="BY928" s="519">
        <v>0</v>
      </c>
      <c r="BZ928" s="519">
        <v>0</v>
      </c>
      <c r="CA928" s="519">
        <v>0</v>
      </c>
      <c r="CB928" s="519">
        <v>0</v>
      </c>
      <c r="CC928" s="519">
        <v>0</v>
      </c>
      <c r="CD928" s="519">
        <v>0</v>
      </c>
      <c r="CE928" s="519">
        <v>0</v>
      </c>
      <c r="CF928" s="519">
        <v>0</v>
      </c>
      <c r="CG928" s="519">
        <v>0</v>
      </c>
      <c r="CH928" s="519">
        <v>0</v>
      </c>
      <c r="CI928" s="519">
        <v>0</v>
      </c>
      <c r="CJ928" s="519">
        <v>0</v>
      </c>
      <c r="CK928" s="623">
        <f t="shared" si="14"/>
        <v>1</v>
      </c>
      <c r="CL928" s="554">
        <v>1</v>
      </c>
      <c r="CM928" s="554">
        <v>1</v>
      </c>
      <c r="CN928" s="554">
        <v>1</v>
      </c>
      <c r="CO928" s="524">
        <v>4</v>
      </c>
      <c r="CP928" s="524" t="s">
        <v>1938</v>
      </c>
      <c r="CQ928" s="530" t="s">
        <v>1941</v>
      </c>
      <c r="CR928" s="584" t="s">
        <v>4965</v>
      </c>
      <c r="CS928" s="527" t="s">
        <v>4965</v>
      </c>
      <c r="CT928" s="527" t="s">
        <v>4965</v>
      </c>
      <c r="CU928" s="527" t="s">
        <v>4965</v>
      </c>
    </row>
    <row r="929" spans="1:99" s="71" customFormat="1" ht="12" customHeight="1" x14ac:dyDescent="0.2">
      <c r="A929" s="577" t="s">
        <v>1460</v>
      </c>
      <c r="B929" s="558" t="s">
        <v>307</v>
      </c>
      <c r="C929" s="558" t="s">
        <v>1432</v>
      </c>
      <c r="D929" s="558" t="s">
        <v>1432</v>
      </c>
      <c r="E929" s="560" t="s">
        <v>3176</v>
      </c>
      <c r="F929" s="558" t="s">
        <v>3813</v>
      </c>
      <c r="G929" s="558" t="s">
        <v>308</v>
      </c>
      <c r="H929" s="558" t="s">
        <v>1458</v>
      </c>
      <c r="I929" s="558" t="s">
        <v>309</v>
      </c>
      <c r="J929" s="558">
        <v>523902</v>
      </c>
      <c r="K929" s="558">
        <v>174030</v>
      </c>
      <c r="L929" s="512" t="s">
        <v>3079</v>
      </c>
      <c r="M929" s="562" t="s">
        <v>1432</v>
      </c>
      <c r="N929" s="562" t="s">
        <v>1432</v>
      </c>
      <c r="O929" s="558">
        <v>0</v>
      </c>
      <c r="P929" s="558">
        <v>1</v>
      </c>
      <c r="Q929" s="563">
        <v>1</v>
      </c>
      <c r="R929" s="558" t="s">
        <v>310</v>
      </c>
      <c r="S929" s="558" t="s">
        <v>1438</v>
      </c>
      <c r="T929" s="562" t="s">
        <v>888</v>
      </c>
      <c r="U929" s="561">
        <v>41956</v>
      </c>
      <c r="V929" s="561" t="s">
        <v>1938</v>
      </c>
      <c r="W929" s="558" t="s">
        <v>1439</v>
      </c>
      <c r="X929" s="562" t="s">
        <v>1432</v>
      </c>
      <c r="Y929" s="558" t="s">
        <v>1442</v>
      </c>
      <c r="Z929" s="558" t="s">
        <v>1443</v>
      </c>
      <c r="AA929" s="558" t="s">
        <v>1444</v>
      </c>
      <c r="AB929" s="558" t="s">
        <v>2713</v>
      </c>
      <c r="AC929" s="576">
        <v>1.4999999999999999E-2</v>
      </c>
      <c r="AD929" s="578" t="s">
        <v>1432</v>
      </c>
      <c r="AE929" s="578"/>
      <c r="AF929" s="579"/>
      <c r="AG929" s="517" t="s">
        <v>3063</v>
      </c>
      <c r="AH929" s="560" t="s">
        <v>1445</v>
      </c>
      <c r="AI929" s="560">
        <v>0</v>
      </c>
      <c r="AJ929" s="560">
        <v>0</v>
      </c>
      <c r="AK929" s="560">
        <v>0</v>
      </c>
      <c r="AL929" s="560">
        <v>0</v>
      </c>
      <c r="AM929" s="560">
        <v>0</v>
      </c>
      <c r="AN929" s="560">
        <v>0</v>
      </c>
      <c r="AO929" s="560">
        <v>0</v>
      </c>
      <c r="AP929" s="560">
        <v>1</v>
      </c>
      <c r="AQ929" s="560">
        <v>0</v>
      </c>
      <c r="AR929" s="560">
        <v>0</v>
      </c>
      <c r="AS929" s="560">
        <v>0</v>
      </c>
      <c r="AT929" s="560">
        <v>0</v>
      </c>
      <c r="AU929" s="560">
        <v>0</v>
      </c>
      <c r="AV929" s="560">
        <v>0</v>
      </c>
      <c r="AW929" s="560">
        <v>0</v>
      </c>
      <c r="AX929" s="560">
        <v>0</v>
      </c>
      <c r="AY929" s="560">
        <v>0</v>
      </c>
      <c r="AZ929" s="560">
        <v>0</v>
      </c>
      <c r="BA929" s="560">
        <v>0</v>
      </c>
      <c r="BB929" s="560">
        <v>0</v>
      </c>
      <c r="BC929" s="560">
        <v>0</v>
      </c>
      <c r="BD929" s="560">
        <v>1</v>
      </c>
      <c r="BE929" s="560">
        <v>0</v>
      </c>
      <c r="BF929" s="560">
        <v>0</v>
      </c>
      <c r="BG929" s="560">
        <v>0</v>
      </c>
      <c r="BH929" s="560">
        <v>0</v>
      </c>
      <c r="BI929" s="560">
        <v>0</v>
      </c>
      <c r="BJ929" s="560">
        <v>0</v>
      </c>
      <c r="BK929" s="560">
        <v>0</v>
      </c>
      <c r="BL929" s="560">
        <v>0</v>
      </c>
      <c r="BM929" s="560">
        <v>0</v>
      </c>
      <c r="BN929" s="550" t="s">
        <v>4490</v>
      </c>
      <c r="BO929" s="551">
        <v>0</v>
      </c>
      <c r="BP929" s="519">
        <v>0</v>
      </c>
      <c r="BQ929" s="553">
        <v>0.25</v>
      </c>
      <c r="BR929" s="552">
        <v>0.25</v>
      </c>
      <c r="BS929" s="552">
        <v>0.25</v>
      </c>
      <c r="BT929" s="552">
        <v>0.25</v>
      </c>
      <c r="BU929" s="529">
        <v>0</v>
      </c>
      <c r="BV929" s="519">
        <v>0</v>
      </c>
      <c r="BW929" s="519">
        <v>0</v>
      </c>
      <c r="BX929" s="519">
        <v>0</v>
      </c>
      <c r="BY929" s="519">
        <v>0</v>
      </c>
      <c r="BZ929" s="519">
        <v>0</v>
      </c>
      <c r="CA929" s="519">
        <v>0</v>
      </c>
      <c r="CB929" s="519">
        <v>0</v>
      </c>
      <c r="CC929" s="519">
        <v>0</v>
      </c>
      <c r="CD929" s="519">
        <v>0</v>
      </c>
      <c r="CE929" s="519">
        <v>0</v>
      </c>
      <c r="CF929" s="519">
        <v>0</v>
      </c>
      <c r="CG929" s="519">
        <v>0</v>
      </c>
      <c r="CH929" s="519">
        <v>0</v>
      </c>
      <c r="CI929" s="519">
        <v>0</v>
      </c>
      <c r="CJ929" s="519">
        <v>0</v>
      </c>
      <c r="CK929" s="623">
        <f t="shared" si="14"/>
        <v>1</v>
      </c>
      <c r="CL929" s="554">
        <v>1</v>
      </c>
      <c r="CM929" s="554">
        <v>1</v>
      </c>
      <c r="CN929" s="554">
        <v>1</v>
      </c>
      <c r="CO929" s="524">
        <v>4</v>
      </c>
      <c r="CP929" s="726"/>
      <c r="CQ929" s="525" t="s">
        <v>4965</v>
      </c>
      <c r="CR929" s="584" t="s">
        <v>4965</v>
      </c>
      <c r="CS929" s="527" t="s">
        <v>4965</v>
      </c>
      <c r="CT929" s="527" t="s">
        <v>4965</v>
      </c>
      <c r="CU929" s="527" t="s">
        <v>4965</v>
      </c>
    </row>
    <row r="930" spans="1:99" s="71" customFormat="1" ht="12" customHeight="1" x14ac:dyDescent="0.2">
      <c r="A930" s="577" t="s">
        <v>1460</v>
      </c>
      <c r="B930" s="558" t="s">
        <v>311</v>
      </c>
      <c r="C930" s="558" t="s">
        <v>1432</v>
      </c>
      <c r="D930" s="558" t="s">
        <v>1432</v>
      </c>
      <c r="E930" s="560" t="s">
        <v>1561</v>
      </c>
      <c r="F930" s="558" t="s">
        <v>3266</v>
      </c>
      <c r="G930" s="558" t="s">
        <v>1562</v>
      </c>
      <c r="H930" s="558" t="s">
        <v>1435</v>
      </c>
      <c r="I930" s="558" t="s">
        <v>1563</v>
      </c>
      <c r="J930" s="558">
        <v>527391</v>
      </c>
      <c r="K930" s="558">
        <v>171805</v>
      </c>
      <c r="L930" s="512" t="s">
        <v>3069</v>
      </c>
      <c r="M930" s="562" t="s">
        <v>1432</v>
      </c>
      <c r="N930" s="562" t="s">
        <v>1432</v>
      </c>
      <c r="O930" s="558">
        <v>0</v>
      </c>
      <c r="P930" s="558">
        <v>2</v>
      </c>
      <c r="Q930" s="563">
        <v>2</v>
      </c>
      <c r="R930" s="558" t="s">
        <v>312</v>
      </c>
      <c r="S930" s="558" t="s">
        <v>1438</v>
      </c>
      <c r="T930" s="562" t="s">
        <v>348</v>
      </c>
      <c r="U930" s="561">
        <v>41934</v>
      </c>
      <c r="V930" s="561" t="s">
        <v>1938</v>
      </c>
      <c r="W930" s="558" t="s">
        <v>1439</v>
      </c>
      <c r="X930" s="562" t="s">
        <v>1432</v>
      </c>
      <c r="Y930" s="558" t="s">
        <v>1442</v>
      </c>
      <c r="Z930" s="558" t="s">
        <v>1443</v>
      </c>
      <c r="AA930" s="558" t="s">
        <v>1444</v>
      </c>
      <c r="AB930" s="558" t="s">
        <v>2713</v>
      </c>
      <c r="AC930" s="576">
        <v>1.7999999999999999E-2</v>
      </c>
      <c r="AD930" s="578" t="s">
        <v>1432</v>
      </c>
      <c r="AE930" s="578"/>
      <c r="AF930" s="579"/>
      <c r="AG930" s="517" t="s">
        <v>3063</v>
      </c>
      <c r="AH930" s="560" t="s">
        <v>1445</v>
      </c>
      <c r="AI930" s="587"/>
      <c r="AJ930" s="560">
        <v>0</v>
      </c>
      <c r="AK930" s="560">
        <v>0</v>
      </c>
      <c r="AL930" s="560">
        <v>0</v>
      </c>
      <c r="AM930" s="560">
        <v>0</v>
      </c>
      <c r="AN930" s="560">
        <v>0</v>
      </c>
      <c r="AO930" s="560">
        <v>0</v>
      </c>
      <c r="AP930" s="560">
        <v>0</v>
      </c>
      <c r="AQ930" s="560">
        <v>2</v>
      </c>
      <c r="AR930" s="560">
        <v>0</v>
      </c>
      <c r="AS930" s="560">
        <v>0</v>
      </c>
      <c r="AT930" s="560">
        <v>0</v>
      </c>
      <c r="AU930" s="560">
        <v>0</v>
      </c>
      <c r="AV930" s="560">
        <v>0</v>
      </c>
      <c r="AW930" s="560">
        <v>0</v>
      </c>
      <c r="AX930" s="560">
        <v>0</v>
      </c>
      <c r="AY930" s="560">
        <v>0</v>
      </c>
      <c r="AZ930" s="560">
        <v>0</v>
      </c>
      <c r="BA930" s="560">
        <v>0</v>
      </c>
      <c r="BB930" s="560">
        <v>0</v>
      </c>
      <c r="BC930" s="560">
        <v>0</v>
      </c>
      <c r="BD930" s="560">
        <v>0</v>
      </c>
      <c r="BE930" s="560">
        <v>2</v>
      </c>
      <c r="BF930" s="560">
        <v>0</v>
      </c>
      <c r="BG930" s="560">
        <v>0</v>
      </c>
      <c r="BH930" s="560">
        <v>0</v>
      </c>
      <c r="BI930" s="560">
        <v>0</v>
      </c>
      <c r="BJ930" s="560">
        <v>0</v>
      </c>
      <c r="BK930" s="560">
        <v>0</v>
      </c>
      <c r="BL930" s="560">
        <v>0</v>
      </c>
      <c r="BM930" s="560">
        <v>0</v>
      </c>
      <c r="BN930" s="550" t="s">
        <v>4490</v>
      </c>
      <c r="BO930" s="551">
        <v>0</v>
      </c>
      <c r="BP930" s="519">
        <v>0</v>
      </c>
      <c r="BQ930" s="553">
        <v>0.5</v>
      </c>
      <c r="BR930" s="552">
        <v>0.5</v>
      </c>
      <c r="BS930" s="552">
        <v>0.5</v>
      </c>
      <c r="BT930" s="552">
        <v>0.5</v>
      </c>
      <c r="BU930" s="529">
        <v>0</v>
      </c>
      <c r="BV930" s="519">
        <v>0</v>
      </c>
      <c r="BW930" s="519">
        <v>0</v>
      </c>
      <c r="BX930" s="519">
        <v>0</v>
      </c>
      <c r="BY930" s="519">
        <v>0</v>
      </c>
      <c r="BZ930" s="519">
        <v>0</v>
      </c>
      <c r="CA930" s="519">
        <v>0</v>
      </c>
      <c r="CB930" s="519">
        <v>0</v>
      </c>
      <c r="CC930" s="519">
        <v>0</v>
      </c>
      <c r="CD930" s="519">
        <v>0</v>
      </c>
      <c r="CE930" s="519">
        <v>0</v>
      </c>
      <c r="CF930" s="519">
        <v>0</v>
      </c>
      <c r="CG930" s="519">
        <v>0</v>
      </c>
      <c r="CH930" s="519">
        <v>0</v>
      </c>
      <c r="CI930" s="519">
        <v>0</v>
      </c>
      <c r="CJ930" s="519">
        <v>0</v>
      </c>
      <c r="CK930" s="623">
        <f t="shared" si="14"/>
        <v>2</v>
      </c>
      <c r="CL930" s="554">
        <v>2</v>
      </c>
      <c r="CM930" s="554">
        <v>2</v>
      </c>
      <c r="CN930" s="554">
        <v>2</v>
      </c>
      <c r="CO930" s="524">
        <v>4</v>
      </c>
      <c r="CP930" s="524" t="s">
        <v>1938</v>
      </c>
      <c r="CQ930" s="525" t="s">
        <v>4965</v>
      </c>
      <c r="CR930" s="584" t="s">
        <v>4965</v>
      </c>
      <c r="CS930" s="527" t="s">
        <v>4965</v>
      </c>
      <c r="CT930" s="527" t="s">
        <v>4965</v>
      </c>
      <c r="CU930" s="527" t="s">
        <v>4965</v>
      </c>
    </row>
    <row r="931" spans="1:99" s="71" customFormat="1" ht="12" customHeight="1" x14ac:dyDescent="0.2">
      <c r="A931" s="577" t="s">
        <v>1460</v>
      </c>
      <c r="B931" s="558" t="s">
        <v>313</v>
      </c>
      <c r="C931" s="558" t="s">
        <v>1432</v>
      </c>
      <c r="D931" s="558" t="s">
        <v>1432</v>
      </c>
      <c r="E931" s="560" t="s">
        <v>314</v>
      </c>
      <c r="F931" s="558" t="s">
        <v>1432</v>
      </c>
      <c r="G931" s="558" t="s">
        <v>1496</v>
      </c>
      <c r="H931" s="558" t="s">
        <v>1435</v>
      </c>
      <c r="I931" s="558" t="s">
        <v>1497</v>
      </c>
      <c r="J931" s="558">
        <v>528141</v>
      </c>
      <c r="K931" s="558">
        <v>172013</v>
      </c>
      <c r="L931" s="512" t="s">
        <v>3077</v>
      </c>
      <c r="M931" s="562" t="s">
        <v>1432</v>
      </c>
      <c r="N931" s="562" t="s">
        <v>1432</v>
      </c>
      <c r="O931" s="558">
        <v>0</v>
      </c>
      <c r="P931" s="558">
        <v>3</v>
      </c>
      <c r="Q931" s="563">
        <v>3</v>
      </c>
      <c r="R931" s="558" t="s">
        <v>1498</v>
      </c>
      <c r="S931" s="558" t="s">
        <v>1438</v>
      </c>
      <c r="T931" s="562" t="s">
        <v>1387</v>
      </c>
      <c r="U931" s="561">
        <v>41992</v>
      </c>
      <c r="V931" s="561" t="s">
        <v>1938</v>
      </c>
      <c r="W931" s="558" t="s">
        <v>1439</v>
      </c>
      <c r="X931" s="562" t="s">
        <v>1432</v>
      </c>
      <c r="Y931" s="558" t="s">
        <v>1442</v>
      </c>
      <c r="Z931" s="558" t="s">
        <v>1443</v>
      </c>
      <c r="AA931" s="558" t="s">
        <v>1444</v>
      </c>
      <c r="AB931" s="558" t="s">
        <v>2713</v>
      </c>
      <c r="AC931" s="576">
        <v>6.2E-2</v>
      </c>
      <c r="AD931" s="578" t="s">
        <v>1432</v>
      </c>
      <c r="AE931" s="578"/>
      <c r="AF931" s="579"/>
      <c r="AG931" s="517" t="s">
        <v>3063</v>
      </c>
      <c r="AH931" s="560" t="s">
        <v>1445</v>
      </c>
      <c r="AI931" s="587"/>
      <c r="AJ931" s="560">
        <v>0</v>
      </c>
      <c r="AK931" s="560">
        <v>0</v>
      </c>
      <c r="AL931" s="560">
        <v>0</v>
      </c>
      <c r="AM931" s="560">
        <v>0</v>
      </c>
      <c r="AN931" s="560">
        <v>0</v>
      </c>
      <c r="AO931" s="560">
        <v>2</v>
      </c>
      <c r="AP931" s="560">
        <v>1</v>
      </c>
      <c r="AQ931" s="560">
        <v>0</v>
      </c>
      <c r="AR931" s="560">
        <v>0</v>
      </c>
      <c r="AS931" s="560">
        <v>0</v>
      </c>
      <c r="AT931" s="560">
        <v>0</v>
      </c>
      <c r="AU931" s="560">
        <v>0</v>
      </c>
      <c r="AV931" s="560">
        <v>0</v>
      </c>
      <c r="AW931" s="560">
        <v>0</v>
      </c>
      <c r="AX931" s="560">
        <v>0</v>
      </c>
      <c r="AY931" s="560">
        <v>0</v>
      </c>
      <c r="AZ931" s="560">
        <v>0</v>
      </c>
      <c r="BA931" s="560">
        <v>0</v>
      </c>
      <c r="BB931" s="560">
        <v>0</v>
      </c>
      <c r="BC931" s="560">
        <v>2</v>
      </c>
      <c r="BD931" s="560">
        <v>1</v>
      </c>
      <c r="BE931" s="560">
        <v>0</v>
      </c>
      <c r="BF931" s="560">
        <v>0</v>
      </c>
      <c r="BG931" s="560">
        <v>0</v>
      </c>
      <c r="BH931" s="560">
        <v>0</v>
      </c>
      <c r="BI931" s="560">
        <v>0</v>
      </c>
      <c r="BJ931" s="560">
        <v>0</v>
      </c>
      <c r="BK931" s="560">
        <v>0</v>
      </c>
      <c r="BL931" s="560">
        <v>0</v>
      </c>
      <c r="BM931" s="560">
        <v>0</v>
      </c>
      <c r="BN931" s="550" t="s">
        <v>4490</v>
      </c>
      <c r="BO931" s="551">
        <v>0</v>
      </c>
      <c r="BP931" s="519">
        <v>0</v>
      </c>
      <c r="BQ931" s="553">
        <v>0.75</v>
      </c>
      <c r="BR931" s="552">
        <v>0.75</v>
      </c>
      <c r="BS931" s="552">
        <v>0.75</v>
      </c>
      <c r="BT931" s="552">
        <v>0.75</v>
      </c>
      <c r="BU931" s="529">
        <v>0</v>
      </c>
      <c r="BV931" s="519">
        <v>0</v>
      </c>
      <c r="BW931" s="519">
        <v>0</v>
      </c>
      <c r="BX931" s="519">
        <v>0</v>
      </c>
      <c r="BY931" s="519">
        <v>0</v>
      </c>
      <c r="BZ931" s="519">
        <v>0</v>
      </c>
      <c r="CA931" s="519">
        <v>0</v>
      </c>
      <c r="CB931" s="519">
        <v>0</v>
      </c>
      <c r="CC931" s="519">
        <v>0</v>
      </c>
      <c r="CD931" s="519">
        <v>0</v>
      </c>
      <c r="CE931" s="519">
        <v>0</v>
      </c>
      <c r="CF931" s="519">
        <v>0</v>
      </c>
      <c r="CG931" s="519">
        <v>0</v>
      </c>
      <c r="CH931" s="519">
        <v>0</v>
      </c>
      <c r="CI931" s="519">
        <v>0</v>
      </c>
      <c r="CJ931" s="519">
        <v>0</v>
      </c>
      <c r="CK931" s="623">
        <f t="shared" si="14"/>
        <v>3</v>
      </c>
      <c r="CL931" s="554">
        <v>3</v>
      </c>
      <c r="CM931" s="554">
        <v>3</v>
      </c>
      <c r="CN931" s="554">
        <v>3</v>
      </c>
      <c r="CO931" s="524">
        <v>4</v>
      </c>
      <c r="CP931" s="524" t="s">
        <v>1938</v>
      </c>
      <c r="CQ931" s="525" t="s">
        <v>4965</v>
      </c>
      <c r="CR931" s="584" t="s">
        <v>4965</v>
      </c>
      <c r="CS931" s="527" t="s">
        <v>4965</v>
      </c>
      <c r="CT931" s="527" t="s">
        <v>4965</v>
      </c>
      <c r="CU931" s="527" t="s">
        <v>4965</v>
      </c>
    </row>
    <row r="932" spans="1:99" s="71" customFormat="1" ht="12" customHeight="1" x14ac:dyDescent="0.2">
      <c r="A932" s="577" t="s">
        <v>1460</v>
      </c>
      <c r="B932" s="558" t="s">
        <v>1500</v>
      </c>
      <c r="C932" s="558" t="s">
        <v>1432</v>
      </c>
      <c r="D932" s="558" t="s">
        <v>1432</v>
      </c>
      <c r="E932" s="560" t="s">
        <v>1501</v>
      </c>
      <c r="F932" s="558" t="s">
        <v>1432</v>
      </c>
      <c r="G932" s="558" t="s">
        <v>5039</v>
      </c>
      <c r="H932" s="558" t="s">
        <v>3299</v>
      </c>
      <c r="I932" s="558" t="s">
        <v>3328</v>
      </c>
      <c r="J932" s="558">
        <v>528822</v>
      </c>
      <c r="K932" s="558">
        <v>176878</v>
      </c>
      <c r="L932" s="530" t="s">
        <v>3066</v>
      </c>
      <c r="M932" s="562" t="s">
        <v>1432</v>
      </c>
      <c r="N932" s="562" t="s">
        <v>1432</v>
      </c>
      <c r="O932" s="558">
        <v>0</v>
      </c>
      <c r="P932" s="558">
        <v>30</v>
      </c>
      <c r="Q932" s="563">
        <v>30</v>
      </c>
      <c r="R932" s="558" t="s">
        <v>3329</v>
      </c>
      <c r="S932" s="558" t="s">
        <v>1154</v>
      </c>
      <c r="T932" s="562" t="s">
        <v>2221</v>
      </c>
      <c r="U932" s="561">
        <v>42075</v>
      </c>
      <c r="V932" s="561" t="s">
        <v>1938</v>
      </c>
      <c r="W932" s="558" t="s">
        <v>1439</v>
      </c>
      <c r="X932" s="562" t="s">
        <v>1432</v>
      </c>
      <c r="Y932" s="558" t="s">
        <v>1442</v>
      </c>
      <c r="Z932" s="558" t="s">
        <v>4694</v>
      </c>
      <c r="AA932" s="558" t="s">
        <v>1443</v>
      </c>
      <c r="AB932" s="558" t="s">
        <v>1444</v>
      </c>
      <c r="AC932" s="576">
        <v>0.218</v>
      </c>
      <c r="AD932" s="578" t="s">
        <v>1432</v>
      </c>
      <c r="AE932" s="578"/>
      <c r="AF932" s="579"/>
      <c r="AG932" s="517" t="s">
        <v>628</v>
      </c>
      <c r="AH932" s="560" t="s">
        <v>3904</v>
      </c>
      <c r="AI932" s="560">
        <v>0</v>
      </c>
      <c r="AJ932" s="560">
        <v>3</v>
      </c>
      <c r="AK932" s="560">
        <v>30</v>
      </c>
      <c r="AL932" s="560">
        <v>2</v>
      </c>
      <c r="AM932" s="560">
        <v>5</v>
      </c>
      <c r="AN932" s="560">
        <v>19</v>
      </c>
      <c r="AO932" s="560">
        <v>4</v>
      </c>
      <c r="AP932" s="560">
        <v>0</v>
      </c>
      <c r="AQ932" s="560">
        <v>0</v>
      </c>
      <c r="AR932" s="560">
        <v>0</v>
      </c>
      <c r="AS932" s="560">
        <v>2</v>
      </c>
      <c r="AT932" s="560">
        <v>5</v>
      </c>
      <c r="AU932" s="560">
        <v>19</v>
      </c>
      <c r="AV932" s="560">
        <v>4</v>
      </c>
      <c r="AW932" s="560">
        <v>0</v>
      </c>
      <c r="AX932" s="560">
        <v>0</v>
      </c>
      <c r="AY932" s="560">
        <v>0</v>
      </c>
      <c r="AZ932" s="560">
        <v>0</v>
      </c>
      <c r="BA932" s="560">
        <v>0</v>
      </c>
      <c r="BB932" s="560">
        <v>0</v>
      </c>
      <c r="BC932" s="560">
        <v>0</v>
      </c>
      <c r="BD932" s="560">
        <v>0</v>
      </c>
      <c r="BE932" s="560">
        <v>0</v>
      </c>
      <c r="BF932" s="560">
        <v>0</v>
      </c>
      <c r="BG932" s="560">
        <v>0</v>
      </c>
      <c r="BH932" s="560">
        <v>0</v>
      </c>
      <c r="BI932" s="560">
        <v>0</v>
      </c>
      <c r="BJ932" s="560">
        <v>0</v>
      </c>
      <c r="BK932" s="560">
        <v>0</v>
      </c>
      <c r="BL932" s="560">
        <v>0</v>
      </c>
      <c r="BM932" s="560">
        <v>0</v>
      </c>
      <c r="BN932" s="550" t="s">
        <v>4491</v>
      </c>
      <c r="BO932" s="551">
        <v>0</v>
      </c>
      <c r="BP932" s="552">
        <v>15</v>
      </c>
      <c r="BQ932" s="553">
        <v>15</v>
      </c>
      <c r="BR932" s="519">
        <v>0</v>
      </c>
      <c r="BS932" s="519">
        <v>0</v>
      </c>
      <c r="BT932" s="519">
        <v>0</v>
      </c>
      <c r="BU932" s="529">
        <v>0</v>
      </c>
      <c r="BV932" s="519">
        <v>0</v>
      </c>
      <c r="BW932" s="519">
        <v>0</v>
      </c>
      <c r="BX932" s="519">
        <v>0</v>
      </c>
      <c r="BY932" s="519">
        <v>0</v>
      </c>
      <c r="BZ932" s="519">
        <v>0</v>
      </c>
      <c r="CA932" s="519">
        <v>0</v>
      </c>
      <c r="CB932" s="519">
        <v>0</v>
      </c>
      <c r="CC932" s="519">
        <v>0</v>
      </c>
      <c r="CD932" s="519">
        <v>0</v>
      </c>
      <c r="CE932" s="519">
        <v>0</v>
      </c>
      <c r="CF932" s="519">
        <v>0</v>
      </c>
      <c r="CG932" s="519">
        <v>0</v>
      </c>
      <c r="CH932" s="519">
        <v>0</v>
      </c>
      <c r="CI932" s="519">
        <v>0</v>
      </c>
      <c r="CJ932" s="519">
        <v>0</v>
      </c>
      <c r="CK932" s="623">
        <f t="shared" si="14"/>
        <v>30</v>
      </c>
      <c r="CL932" s="554">
        <v>30</v>
      </c>
      <c r="CM932" s="554">
        <v>15</v>
      </c>
      <c r="CN932" s="554">
        <v>15</v>
      </c>
      <c r="CO932" s="524">
        <v>5</v>
      </c>
      <c r="CP932" s="524" t="s">
        <v>1938</v>
      </c>
      <c r="CQ932" s="525" t="s">
        <v>4965</v>
      </c>
      <c r="CR932" s="580" t="s">
        <v>1938</v>
      </c>
      <c r="CS932" s="527" t="s">
        <v>4965</v>
      </c>
      <c r="CT932" s="527" t="s">
        <v>4965</v>
      </c>
      <c r="CU932" s="527" t="s">
        <v>4965</v>
      </c>
    </row>
    <row r="933" spans="1:99" s="71" customFormat="1" ht="12" customHeight="1" x14ac:dyDescent="0.2">
      <c r="A933" s="577" t="s">
        <v>1460</v>
      </c>
      <c r="B933" s="558" t="s">
        <v>1500</v>
      </c>
      <c r="C933" s="558" t="s">
        <v>1432</v>
      </c>
      <c r="D933" s="558" t="s">
        <v>1432</v>
      </c>
      <c r="E933" s="560" t="s">
        <v>1501</v>
      </c>
      <c r="F933" s="558" t="s">
        <v>1432</v>
      </c>
      <c r="G933" s="558" t="s">
        <v>5039</v>
      </c>
      <c r="H933" s="558" t="s">
        <v>3299</v>
      </c>
      <c r="I933" s="558" t="s">
        <v>3328</v>
      </c>
      <c r="J933" s="558">
        <v>528822</v>
      </c>
      <c r="K933" s="558">
        <v>176878</v>
      </c>
      <c r="L933" s="530" t="s">
        <v>3066</v>
      </c>
      <c r="M933" s="562" t="s">
        <v>1432</v>
      </c>
      <c r="N933" s="562" t="s">
        <v>1432</v>
      </c>
      <c r="O933" s="558">
        <v>0</v>
      </c>
      <c r="P933" s="558">
        <v>30</v>
      </c>
      <c r="Q933" s="563">
        <v>30</v>
      </c>
      <c r="R933" s="558" t="s">
        <v>3329</v>
      </c>
      <c r="S933" s="558" t="s">
        <v>1154</v>
      </c>
      <c r="T933" s="562" t="s">
        <v>2221</v>
      </c>
      <c r="U933" s="561">
        <v>42075</v>
      </c>
      <c r="V933" s="561" t="s">
        <v>1938</v>
      </c>
      <c r="W933" s="558" t="s">
        <v>1439</v>
      </c>
      <c r="X933" s="562" t="s">
        <v>1432</v>
      </c>
      <c r="Y933" s="558" t="s">
        <v>1442</v>
      </c>
      <c r="Z933" s="558" t="s">
        <v>4694</v>
      </c>
      <c r="AA933" s="558" t="s">
        <v>1443</v>
      </c>
      <c r="AB933" s="558" t="s">
        <v>1444</v>
      </c>
      <c r="AC933" s="576">
        <v>2.7829999999999999</v>
      </c>
      <c r="AD933" s="578" t="s">
        <v>1432</v>
      </c>
      <c r="AE933" s="578"/>
      <c r="AF933" s="620"/>
      <c r="AG933" s="517" t="s">
        <v>628</v>
      </c>
      <c r="AH933" s="560" t="s">
        <v>3279</v>
      </c>
      <c r="AI933" s="560">
        <v>0</v>
      </c>
      <c r="AJ933" s="560">
        <v>3</v>
      </c>
      <c r="AK933" s="560">
        <v>30</v>
      </c>
      <c r="AL933" s="560">
        <v>0</v>
      </c>
      <c r="AM933" s="560">
        <v>5</v>
      </c>
      <c r="AN933" s="560">
        <v>17</v>
      </c>
      <c r="AO933" s="560">
        <v>4</v>
      </c>
      <c r="AP933" s="560">
        <v>4</v>
      </c>
      <c r="AQ933" s="560">
        <v>0</v>
      </c>
      <c r="AR933" s="560">
        <v>0</v>
      </c>
      <c r="AS933" s="560">
        <v>0</v>
      </c>
      <c r="AT933" s="560">
        <v>5</v>
      </c>
      <c r="AU933" s="560">
        <v>17</v>
      </c>
      <c r="AV933" s="560">
        <v>4</v>
      </c>
      <c r="AW933" s="560">
        <v>4</v>
      </c>
      <c r="AX933" s="560">
        <v>0</v>
      </c>
      <c r="AY933" s="560">
        <v>0</v>
      </c>
      <c r="AZ933" s="560">
        <v>0</v>
      </c>
      <c r="BA933" s="560">
        <v>0</v>
      </c>
      <c r="BB933" s="560">
        <v>0</v>
      </c>
      <c r="BC933" s="560">
        <v>0</v>
      </c>
      <c r="BD933" s="560">
        <v>0</v>
      </c>
      <c r="BE933" s="560">
        <v>0</v>
      </c>
      <c r="BF933" s="560">
        <v>0</v>
      </c>
      <c r="BG933" s="560">
        <v>0</v>
      </c>
      <c r="BH933" s="560">
        <v>0</v>
      </c>
      <c r="BI933" s="560">
        <v>0</v>
      </c>
      <c r="BJ933" s="560">
        <v>0</v>
      </c>
      <c r="BK933" s="560">
        <v>0</v>
      </c>
      <c r="BL933" s="560">
        <v>0</v>
      </c>
      <c r="BM933" s="560">
        <v>0</v>
      </c>
      <c r="BN933" s="550" t="s">
        <v>4491</v>
      </c>
      <c r="BO933" s="551">
        <v>0</v>
      </c>
      <c r="BP933" s="552">
        <v>15</v>
      </c>
      <c r="BQ933" s="553">
        <v>15</v>
      </c>
      <c r="BR933" s="519">
        <v>0</v>
      </c>
      <c r="BS933" s="519">
        <v>0</v>
      </c>
      <c r="BT933" s="519">
        <v>0</v>
      </c>
      <c r="BU933" s="529">
        <v>0</v>
      </c>
      <c r="BV933" s="519">
        <v>0</v>
      </c>
      <c r="BW933" s="519">
        <v>0</v>
      </c>
      <c r="BX933" s="519">
        <v>0</v>
      </c>
      <c r="BY933" s="519">
        <v>0</v>
      </c>
      <c r="BZ933" s="519">
        <v>0</v>
      </c>
      <c r="CA933" s="519">
        <v>0</v>
      </c>
      <c r="CB933" s="519">
        <v>0</v>
      </c>
      <c r="CC933" s="519">
        <v>0</v>
      </c>
      <c r="CD933" s="519">
        <v>0</v>
      </c>
      <c r="CE933" s="519">
        <v>0</v>
      </c>
      <c r="CF933" s="519">
        <v>0</v>
      </c>
      <c r="CG933" s="519">
        <v>0</v>
      </c>
      <c r="CH933" s="519">
        <v>0</v>
      </c>
      <c r="CI933" s="519">
        <v>0</v>
      </c>
      <c r="CJ933" s="519">
        <v>0</v>
      </c>
      <c r="CK933" s="623">
        <f t="shared" si="14"/>
        <v>30</v>
      </c>
      <c r="CL933" s="554">
        <v>30</v>
      </c>
      <c r="CM933" s="554">
        <v>15</v>
      </c>
      <c r="CN933" s="554">
        <v>15</v>
      </c>
      <c r="CO933" s="524">
        <v>5</v>
      </c>
      <c r="CP933" s="524" t="s">
        <v>1938</v>
      </c>
      <c r="CQ933" s="525" t="s">
        <v>4965</v>
      </c>
      <c r="CR933" s="580" t="s">
        <v>1938</v>
      </c>
      <c r="CS933" s="527" t="s">
        <v>4965</v>
      </c>
      <c r="CT933" s="527" t="s">
        <v>4965</v>
      </c>
      <c r="CU933" s="527" t="s">
        <v>4965</v>
      </c>
    </row>
    <row r="934" spans="1:99" s="71" customFormat="1" ht="12" customHeight="1" x14ac:dyDescent="0.2">
      <c r="A934" s="577" t="s">
        <v>1460</v>
      </c>
      <c r="B934" s="558" t="s">
        <v>1500</v>
      </c>
      <c r="C934" s="558" t="s">
        <v>1432</v>
      </c>
      <c r="D934" s="558" t="s">
        <v>1432</v>
      </c>
      <c r="E934" s="560" t="s">
        <v>1501</v>
      </c>
      <c r="F934" s="558" t="s">
        <v>1432</v>
      </c>
      <c r="G934" s="558" t="s">
        <v>5039</v>
      </c>
      <c r="H934" s="558" t="s">
        <v>3299</v>
      </c>
      <c r="I934" s="558" t="s">
        <v>3328</v>
      </c>
      <c r="J934" s="558">
        <v>528822</v>
      </c>
      <c r="K934" s="558">
        <v>176878</v>
      </c>
      <c r="L934" s="530" t="s">
        <v>3066</v>
      </c>
      <c r="M934" s="562" t="s">
        <v>1432</v>
      </c>
      <c r="N934" s="562" t="s">
        <v>1432</v>
      </c>
      <c r="O934" s="558">
        <v>0</v>
      </c>
      <c r="P934" s="558">
        <v>230</v>
      </c>
      <c r="Q934" s="563">
        <v>230</v>
      </c>
      <c r="R934" s="558" t="s">
        <v>3329</v>
      </c>
      <c r="S934" s="558" t="s">
        <v>1154</v>
      </c>
      <c r="T934" s="562" t="s">
        <v>2221</v>
      </c>
      <c r="U934" s="561">
        <v>42075</v>
      </c>
      <c r="V934" s="561" t="s">
        <v>1938</v>
      </c>
      <c r="W934" s="558" t="s">
        <v>1439</v>
      </c>
      <c r="X934" s="562" t="s">
        <v>1432</v>
      </c>
      <c r="Y934" s="558" t="s">
        <v>1442</v>
      </c>
      <c r="Z934" s="558" t="s">
        <v>4694</v>
      </c>
      <c r="AA934" s="558" t="s">
        <v>1443</v>
      </c>
      <c r="AB934" s="558" t="s">
        <v>1444</v>
      </c>
      <c r="AC934" s="576">
        <v>0.218</v>
      </c>
      <c r="AD934" s="578" t="s">
        <v>1432</v>
      </c>
      <c r="AE934" s="578"/>
      <c r="AF934" s="620"/>
      <c r="AG934" s="517" t="s">
        <v>3063</v>
      </c>
      <c r="AH934" s="560" t="s">
        <v>1445</v>
      </c>
      <c r="AI934" s="560">
        <v>0</v>
      </c>
      <c r="AJ934" s="560">
        <v>23</v>
      </c>
      <c r="AK934" s="560">
        <v>230</v>
      </c>
      <c r="AL934" s="560">
        <v>3</v>
      </c>
      <c r="AM934" s="560">
        <v>51</v>
      </c>
      <c r="AN934" s="560">
        <v>130</v>
      </c>
      <c r="AO934" s="560">
        <v>45</v>
      </c>
      <c r="AP934" s="560">
        <v>1</v>
      </c>
      <c r="AQ934" s="560">
        <v>0</v>
      </c>
      <c r="AR934" s="560">
        <v>0</v>
      </c>
      <c r="AS934" s="560">
        <v>3</v>
      </c>
      <c r="AT934" s="560">
        <v>51</v>
      </c>
      <c r="AU934" s="560">
        <v>130</v>
      </c>
      <c r="AV934" s="560">
        <v>45</v>
      </c>
      <c r="AW934" s="560">
        <v>1</v>
      </c>
      <c r="AX934" s="560">
        <v>0</v>
      </c>
      <c r="AY934" s="560">
        <v>0</v>
      </c>
      <c r="AZ934" s="560">
        <v>0</v>
      </c>
      <c r="BA934" s="560">
        <v>0</v>
      </c>
      <c r="BB934" s="560">
        <v>0</v>
      </c>
      <c r="BC934" s="560">
        <v>0</v>
      </c>
      <c r="BD934" s="560">
        <v>0</v>
      </c>
      <c r="BE934" s="560">
        <v>0</v>
      </c>
      <c r="BF934" s="560">
        <v>0</v>
      </c>
      <c r="BG934" s="560">
        <v>0</v>
      </c>
      <c r="BH934" s="560">
        <v>0</v>
      </c>
      <c r="BI934" s="560">
        <v>0</v>
      </c>
      <c r="BJ934" s="560">
        <v>0</v>
      </c>
      <c r="BK934" s="560">
        <v>0</v>
      </c>
      <c r="BL934" s="560">
        <v>0</v>
      </c>
      <c r="BM934" s="560">
        <v>0</v>
      </c>
      <c r="BN934" s="550" t="s">
        <v>4491</v>
      </c>
      <c r="BO934" s="551">
        <v>0</v>
      </c>
      <c r="BP934" s="552">
        <v>115</v>
      </c>
      <c r="BQ934" s="553">
        <v>115</v>
      </c>
      <c r="BR934" s="519">
        <v>0</v>
      </c>
      <c r="BS934" s="519">
        <v>0</v>
      </c>
      <c r="BT934" s="519">
        <v>0</v>
      </c>
      <c r="BU934" s="529">
        <v>0</v>
      </c>
      <c r="BV934" s="519">
        <v>0</v>
      </c>
      <c r="BW934" s="519">
        <v>0</v>
      </c>
      <c r="BX934" s="519">
        <v>0</v>
      </c>
      <c r="BY934" s="519">
        <v>0</v>
      </c>
      <c r="BZ934" s="519">
        <v>0</v>
      </c>
      <c r="CA934" s="519">
        <v>0</v>
      </c>
      <c r="CB934" s="519">
        <v>0</v>
      </c>
      <c r="CC934" s="519">
        <v>0</v>
      </c>
      <c r="CD934" s="519">
        <v>0</v>
      </c>
      <c r="CE934" s="519">
        <v>0</v>
      </c>
      <c r="CF934" s="519">
        <v>0</v>
      </c>
      <c r="CG934" s="519">
        <v>0</v>
      </c>
      <c r="CH934" s="519">
        <v>0</v>
      </c>
      <c r="CI934" s="519">
        <v>0</v>
      </c>
      <c r="CJ934" s="519">
        <v>0</v>
      </c>
      <c r="CK934" s="623">
        <f t="shared" si="14"/>
        <v>230</v>
      </c>
      <c r="CL934" s="554">
        <v>230</v>
      </c>
      <c r="CM934" s="554">
        <v>115</v>
      </c>
      <c r="CN934" s="554">
        <v>115</v>
      </c>
      <c r="CO934" s="524">
        <v>5</v>
      </c>
      <c r="CP934" s="524" t="s">
        <v>1938</v>
      </c>
      <c r="CQ934" s="525" t="s">
        <v>4965</v>
      </c>
      <c r="CR934" s="580" t="s">
        <v>1938</v>
      </c>
      <c r="CS934" s="527" t="s">
        <v>4965</v>
      </c>
      <c r="CT934" s="527" t="s">
        <v>4965</v>
      </c>
      <c r="CU934" s="527" t="s">
        <v>4965</v>
      </c>
    </row>
    <row r="935" spans="1:99" s="71" customFormat="1" ht="12" customHeight="1" x14ac:dyDescent="0.2">
      <c r="A935" s="577" t="s">
        <v>1460</v>
      </c>
      <c r="B935" s="558" t="s">
        <v>3330</v>
      </c>
      <c r="C935" s="558" t="s">
        <v>1432</v>
      </c>
      <c r="D935" s="558" t="s">
        <v>1432</v>
      </c>
      <c r="E935" s="560" t="s">
        <v>1432</v>
      </c>
      <c r="F935" s="558" t="s">
        <v>3331</v>
      </c>
      <c r="G935" s="558" t="s">
        <v>929</v>
      </c>
      <c r="H935" s="558" t="s">
        <v>1435</v>
      </c>
      <c r="I935" s="558" t="s">
        <v>1432</v>
      </c>
      <c r="J935" s="558">
        <v>527966</v>
      </c>
      <c r="K935" s="558">
        <v>172285</v>
      </c>
      <c r="L935" s="512" t="s">
        <v>3077</v>
      </c>
      <c r="M935" s="562" t="s">
        <v>1432</v>
      </c>
      <c r="N935" s="562" t="s">
        <v>1432</v>
      </c>
      <c r="O935" s="558">
        <v>0</v>
      </c>
      <c r="P935" s="558">
        <v>1</v>
      </c>
      <c r="Q935" s="563">
        <v>1</v>
      </c>
      <c r="R935" s="558" t="s">
        <v>1951</v>
      </c>
      <c r="S935" s="558" t="s">
        <v>1438</v>
      </c>
      <c r="T935" s="562" t="s">
        <v>1952</v>
      </c>
      <c r="U935" s="561">
        <v>41922</v>
      </c>
      <c r="V935" s="561" t="s">
        <v>1938</v>
      </c>
      <c r="W935" s="558" t="s">
        <v>1439</v>
      </c>
      <c r="X935" s="562" t="s">
        <v>1432</v>
      </c>
      <c r="Y935" s="558" t="s">
        <v>1442</v>
      </c>
      <c r="Z935" s="558" t="s">
        <v>1443</v>
      </c>
      <c r="AA935" s="558" t="s">
        <v>1444</v>
      </c>
      <c r="AB935" s="558" t="s">
        <v>2713</v>
      </c>
      <c r="AC935" s="576">
        <v>3.0000000000000001E-3</v>
      </c>
      <c r="AD935" s="578" t="s">
        <v>1432</v>
      </c>
      <c r="AE935" s="578"/>
      <c r="AF935" s="579"/>
      <c r="AG935" s="517" t="s">
        <v>3063</v>
      </c>
      <c r="AH935" s="560" t="s">
        <v>1445</v>
      </c>
      <c r="AI935" s="587"/>
      <c r="AJ935" s="560">
        <v>0</v>
      </c>
      <c r="AK935" s="560">
        <v>0</v>
      </c>
      <c r="AL935" s="560">
        <v>1</v>
      </c>
      <c r="AM935" s="560">
        <v>0</v>
      </c>
      <c r="AN935" s="560">
        <v>0</v>
      </c>
      <c r="AO935" s="560">
        <v>0</v>
      </c>
      <c r="AP935" s="560">
        <v>0</v>
      </c>
      <c r="AQ935" s="560">
        <v>0</v>
      </c>
      <c r="AR935" s="560">
        <v>0</v>
      </c>
      <c r="AS935" s="560">
        <v>1</v>
      </c>
      <c r="AT935" s="560">
        <v>0</v>
      </c>
      <c r="AU935" s="560">
        <v>0</v>
      </c>
      <c r="AV935" s="560">
        <v>0</v>
      </c>
      <c r="AW935" s="560">
        <v>0</v>
      </c>
      <c r="AX935" s="560">
        <v>0</v>
      </c>
      <c r="AY935" s="560">
        <v>0</v>
      </c>
      <c r="AZ935" s="560">
        <v>0</v>
      </c>
      <c r="BA935" s="560">
        <v>0</v>
      </c>
      <c r="BB935" s="560">
        <v>0</v>
      </c>
      <c r="BC935" s="560">
        <v>0</v>
      </c>
      <c r="BD935" s="560">
        <v>0</v>
      </c>
      <c r="BE935" s="560">
        <v>0</v>
      </c>
      <c r="BF935" s="560">
        <v>0</v>
      </c>
      <c r="BG935" s="560">
        <v>0</v>
      </c>
      <c r="BH935" s="560">
        <v>0</v>
      </c>
      <c r="BI935" s="560">
        <v>0</v>
      </c>
      <c r="BJ935" s="560">
        <v>0</v>
      </c>
      <c r="BK935" s="560">
        <v>0</v>
      </c>
      <c r="BL935" s="560">
        <v>0</v>
      </c>
      <c r="BM935" s="560">
        <v>0</v>
      </c>
      <c r="BN935" s="550" t="s">
        <v>4490</v>
      </c>
      <c r="BO935" s="551">
        <v>0</v>
      </c>
      <c r="BP935" s="519">
        <v>0</v>
      </c>
      <c r="BQ935" s="553">
        <v>0.25</v>
      </c>
      <c r="BR935" s="552">
        <v>0.25</v>
      </c>
      <c r="BS935" s="552">
        <v>0.25</v>
      </c>
      <c r="BT935" s="552">
        <v>0.25</v>
      </c>
      <c r="BU935" s="529">
        <v>0</v>
      </c>
      <c r="BV935" s="519">
        <v>0</v>
      </c>
      <c r="BW935" s="519">
        <v>0</v>
      </c>
      <c r="BX935" s="519">
        <v>0</v>
      </c>
      <c r="BY935" s="519">
        <v>0</v>
      </c>
      <c r="BZ935" s="519">
        <v>0</v>
      </c>
      <c r="CA935" s="519">
        <v>0</v>
      </c>
      <c r="CB935" s="519">
        <v>0</v>
      </c>
      <c r="CC935" s="519">
        <v>0</v>
      </c>
      <c r="CD935" s="519">
        <v>0</v>
      </c>
      <c r="CE935" s="519">
        <v>0</v>
      </c>
      <c r="CF935" s="519">
        <v>0</v>
      </c>
      <c r="CG935" s="519">
        <v>0</v>
      </c>
      <c r="CH935" s="519">
        <v>0</v>
      </c>
      <c r="CI935" s="519">
        <v>0</v>
      </c>
      <c r="CJ935" s="519">
        <v>0</v>
      </c>
      <c r="CK935" s="623">
        <f t="shared" si="14"/>
        <v>1</v>
      </c>
      <c r="CL935" s="554">
        <v>1</v>
      </c>
      <c r="CM935" s="554">
        <v>1</v>
      </c>
      <c r="CN935" s="554">
        <v>1</v>
      </c>
      <c r="CO935" s="524">
        <v>4</v>
      </c>
      <c r="CP935" s="524" t="s">
        <v>1938</v>
      </c>
      <c r="CQ935" s="525" t="s">
        <v>4965</v>
      </c>
      <c r="CR935" s="584" t="s">
        <v>4965</v>
      </c>
      <c r="CS935" s="527" t="s">
        <v>4965</v>
      </c>
      <c r="CT935" s="527" t="s">
        <v>4965</v>
      </c>
      <c r="CU935" s="527" t="s">
        <v>4965</v>
      </c>
    </row>
    <row r="936" spans="1:99" s="71" customFormat="1" ht="12" customHeight="1" x14ac:dyDescent="0.2">
      <c r="A936" s="577" t="s">
        <v>1460</v>
      </c>
      <c r="B936" s="558" t="s">
        <v>1953</v>
      </c>
      <c r="C936" s="558" t="s">
        <v>1432</v>
      </c>
      <c r="D936" s="558" t="s">
        <v>1432</v>
      </c>
      <c r="E936" s="560" t="s">
        <v>1432</v>
      </c>
      <c r="F936" s="558" t="s">
        <v>1954</v>
      </c>
      <c r="G936" s="558" t="s">
        <v>2087</v>
      </c>
      <c r="H936" s="558" t="s">
        <v>1458</v>
      </c>
      <c r="I936" s="558" t="s">
        <v>1955</v>
      </c>
      <c r="J936" s="558">
        <v>522904</v>
      </c>
      <c r="K936" s="558">
        <v>174633</v>
      </c>
      <c r="L936" s="512" t="s">
        <v>521</v>
      </c>
      <c r="M936" s="562" t="s">
        <v>1432</v>
      </c>
      <c r="N936" s="562" t="s">
        <v>1432</v>
      </c>
      <c r="O936" s="558">
        <v>1</v>
      </c>
      <c r="P936" s="558">
        <v>1</v>
      </c>
      <c r="Q936" s="563">
        <v>0</v>
      </c>
      <c r="R936" s="558" t="s">
        <v>3878</v>
      </c>
      <c r="S936" s="558" t="s">
        <v>1438</v>
      </c>
      <c r="T936" s="562" t="s">
        <v>779</v>
      </c>
      <c r="U936" s="561">
        <v>42025</v>
      </c>
      <c r="V936" s="561" t="s">
        <v>1938</v>
      </c>
      <c r="W936" s="558" t="s">
        <v>1439</v>
      </c>
      <c r="X936" s="562" t="s">
        <v>1432</v>
      </c>
      <c r="Y936" s="558" t="s">
        <v>1442</v>
      </c>
      <c r="Z936" s="558" t="s">
        <v>1443</v>
      </c>
      <c r="AA936" s="558" t="s">
        <v>1444</v>
      </c>
      <c r="AB936" s="558" t="s">
        <v>2713</v>
      </c>
      <c r="AC936" s="576">
        <v>0.05</v>
      </c>
      <c r="AD936" s="578" t="s">
        <v>1432</v>
      </c>
      <c r="AE936" s="578"/>
      <c r="AF936" s="579"/>
      <c r="AG936" s="517" t="s">
        <v>3063</v>
      </c>
      <c r="AH936" s="560" t="s">
        <v>1445</v>
      </c>
      <c r="AI936" s="560">
        <v>0</v>
      </c>
      <c r="AJ936" s="560">
        <v>0</v>
      </c>
      <c r="AK936" s="560">
        <v>0</v>
      </c>
      <c r="AL936" s="560">
        <v>0</v>
      </c>
      <c r="AM936" s="560">
        <v>0</v>
      </c>
      <c r="AN936" s="560">
        <v>0</v>
      </c>
      <c r="AO936" s="560">
        <v>-1</v>
      </c>
      <c r="AP936" s="560">
        <v>0</v>
      </c>
      <c r="AQ936" s="560">
        <v>1</v>
      </c>
      <c r="AR936" s="560">
        <v>0</v>
      </c>
      <c r="AS936" s="560">
        <v>0</v>
      </c>
      <c r="AT936" s="560">
        <v>0</v>
      </c>
      <c r="AU936" s="560">
        <v>0</v>
      </c>
      <c r="AV936" s="560">
        <v>0</v>
      </c>
      <c r="AW936" s="560">
        <v>0</v>
      </c>
      <c r="AX936" s="560">
        <v>0</v>
      </c>
      <c r="AY936" s="560">
        <v>0</v>
      </c>
      <c r="AZ936" s="560">
        <v>0</v>
      </c>
      <c r="BA936" s="560">
        <v>0</v>
      </c>
      <c r="BB936" s="560">
        <v>0</v>
      </c>
      <c r="BC936" s="560">
        <v>-1</v>
      </c>
      <c r="BD936" s="560">
        <v>0</v>
      </c>
      <c r="BE936" s="560">
        <v>1</v>
      </c>
      <c r="BF936" s="560">
        <v>0</v>
      </c>
      <c r="BG936" s="560">
        <v>0</v>
      </c>
      <c r="BH936" s="560">
        <v>0</v>
      </c>
      <c r="BI936" s="560">
        <v>0</v>
      </c>
      <c r="BJ936" s="560">
        <v>0</v>
      </c>
      <c r="BK936" s="560">
        <v>0</v>
      </c>
      <c r="BL936" s="560">
        <v>0</v>
      </c>
      <c r="BM936" s="560">
        <v>0</v>
      </c>
      <c r="BN936" s="730"/>
      <c r="BO936" s="518">
        <v>0</v>
      </c>
      <c r="BP936" s="519">
        <v>0</v>
      </c>
      <c r="BQ936" s="528">
        <v>0</v>
      </c>
      <c r="BR936" s="519">
        <v>0</v>
      </c>
      <c r="BS936" s="519">
        <v>0</v>
      </c>
      <c r="BT936" s="519">
        <v>0</v>
      </c>
      <c r="BU936" s="529">
        <v>0</v>
      </c>
      <c r="BV936" s="519">
        <v>0</v>
      </c>
      <c r="BW936" s="519">
        <v>0</v>
      </c>
      <c r="BX936" s="519">
        <v>0</v>
      </c>
      <c r="BY936" s="519">
        <v>0</v>
      </c>
      <c r="BZ936" s="519">
        <v>0</v>
      </c>
      <c r="CA936" s="519">
        <v>0</v>
      </c>
      <c r="CB936" s="519">
        <v>0</v>
      </c>
      <c r="CC936" s="519">
        <v>0</v>
      </c>
      <c r="CD936" s="519">
        <v>0</v>
      </c>
      <c r="CE936" s="519">
        <v>0</v>
      </c>
      <c r="CF936" s="519">
        <v>0</v>
      </c>
      <c r="CG936" s="519">
        <v>0</v>
      </c>
      <c r="CH936" s="519">
        <v>0</v>
      </c>
      <c r="CI936" s="519">
        <v>0</v>
      </c>
      <c r="CJ936" s="519">
        <v>0</v>
      </c>
      <c r="CK936" s="623">
        <f t="shared" si="14"/>
        <v>0</v>
      </c>
      <c r="CL936" s="523">
        <v>0</v>
      </c>
      <c r="CM936" s="523">
        <v>0</v>
      </c>
      <c r="CN936" s="523">
        <v>0</v>
      </c>
      <c r="CO936" s="524">
        <v>4</v>
      </c>
      <c r="CP936" s="726"/>
      <c r="CQ936" s="525" t="s">
        <v>4965</v>
      </c>
      <c r="CR936" s="584" t="s">
        <v>4965</v>
      </c>
      <c r="CS936" s="527" t="s">
        <v>4965</v>
      </c>
      <c r="CT936" s="527" t="s">
        <v>4965</v>
      </c>
      <c r="CU936" s="527" t="s">
        <v>4965</v>
      </c>
    </row>
    <row r="937" spans="1:99" ht="12" customHeight="1" x14ac:dyDescent="0.2">
      <c r="A937" s="577" t="s">
        <v>1460</v>
      </c>
      <c r="B937" s="558" t="s">
        <v>3880</v>
      </c>
      <c r="C937" s="558" t="s">
        <v>1432</v>
      </c>
      <c r="D937" s="558" t="s">
        <v>4446</v>
      </c>
      <c r="E937" s="560" t="s">
        <v>3881</v>
      </c>
      <c r="F937" s="558" t="s">
        <v>1432</v>
      </c>
      <c r="G937" s="558" t="s">
        <v>1884</v>
      </c>
      <c r="H937" s="558" t="s">
        <v>1885</v>
      </c>
      <c r="I937" s="558" t="s">
        <v>3882</v>
      </c>
      <c r="J937" s="558">
        <v>525136</v>
      </c>
      <c r="K937" s="558">
        <v>175176</v>
      </c>
      <c r="L937" s="512" t="s">
        <v>3088</v>
      </c>
      <c r="M937" s="562" t="s">
        <v>1432</v>
      </c>
      <c r="N937" s="562" t="s">
        <v>1432</v>
      </c>
      <c r="O937" s="558">
        <v>0</v>
      </c>
      <c r="P937" s="558">
        <v>17</v>
      </c>
      <c r="Q937" s="563">
        <v>17</v>
      </c>
      <c r="R937" s="558" t="s">
        <v>3883</v>
      </c>
      <c r="S937" s="558" t="s">
        <v>1389</v>
      </c>
      <c r="T937" s="562" t="s">
        <v>137</v>
      </c>
      <c r="U937" s="561">
        <v>41954</v>
      </c>
      <c r="V937" s="561" t="s">
        <v>1938</v>
      </c>
      <c r="W937" s="558" t="s">
        <v>1439</v>
      </c>
      <c r="X937" s="562" t="s">
        <v>1432</v>
      </c>
      <c r="Y937" s="558" t="s">
        <v>1442</v>
      </c>
      <c r="Z937" s="558" t="s">
        <v>3893</v>
      </c>
      <c r="AA937" s="558" t="s">
        <v>1444</v>
      </c>
      <c r="AB937" s="558" t="s">
        <v>4720</v>
      </c>
      <c r="AC937" s="576">
        <v>0.218</v>
      </c>
      <c r="AD937" s="578" t="s">
        <v>1432</v>
      </c>
      <c r="AE937" s="578"/>
      <c r="AF937" s="579"/>
      <c r="AG937" s="517" t="s">
        <v>3063</v>
      </c>
      <c r="AH937" s="560" t="s">
        <v>1445</v>
      </c>
      <c r="AI937" s="560">
        <v>0</v>
      </c>
      <c r="AJ937" s="560">
        <v>0</v>
      </c>
      <c r="AK937" s="560">
        <v>0</v>
      </c>
      <c r="AL937" s="560">
        <v>0</v>
      </c>
      <c r="AM937" s="560">
        <v>7</v>
      </c>
      <c r="AN937" s="560">
        <v>8</v>
      </c>
      <c r="AO937" s="560">
        <v>2</v>
      </c>
      <c r="AP937" s="560">
        <v>0</v>
      </c>
      <c r="AQ937" s="560">
        <v>0</v>
      </c>
      <c r="AR937" s="560">
        <v>0</v>
      </c>
      <c r="AS937" s="560">
        <v>0</v>
      </c>
      <c r="AT937" s="560">
        <v>7</v>
      </c>
      <c r="AU937" s="560">
        <v>8</v>
      </c>
      <c r="AV937" s="560">
        <v>2</v>
      </c>
      <c r="AW937" s="560">
        <v>0</v>
      </c>
      <c r="AX937" s="560">
        <v>0</v>
      </c>
      <c r="AY937" s="560">
        <v>0</v>
      </c>
      <c r="AZ937" s="560">
        <v>0</v>
      </c>
      <c r="BA937" s="560">
        <v>0</v>
      </c>
      <c r="BB937" s="560">
        <v>0</v>
      </c>
      <c r="BC937" s="560">
        <v>0</v>
      </c>
      <c r="BD937" s="560">
        <v>0</v>
      </c>
      <c r="BE937" s="560">
        <v>0</v>
      </c>
      <c r="BF937" s="560">
        <v>0</v>
      </c>
      <c r="BG937" s="560">
        <v>0</v>
      </c>
      <c r="BH937" s="560">
        <v>0</v>
      </c>
      <c r="BI937" s="560">
        <v>0</v>
      </c>
      <c r="BJ937" s="560">
        <v>0</v>
      </c>
      <c r="BK937" s="560">
        <v>0</v>
      </c>
      <c r="BL937" s="560">
        <v>0</v>
      </c>
      <c r="BM937" s="560">
        <v>0</v>
      </c>
      <c r="BN937" s="550" t="s">
        <v>4490</v>
      </c>
      <c r="BO937" s="551">
        <v>0</v>
      </c>
      <c r="BP937" s="519">
        <v>0</v>
      </c>
      <c r="BQ937" s="553">
        <v>4.25</v>
      </c>
      <c r="BR937" s="552">
        <v>4.25</v>
      </c>
      <c r="BS937" s="552">
        <v>4.25</v>
      </c>
      <c r="BT937" s="552">
        <v>4.25</v>
      </c>
      <c r="BU937" s="529">
        <v>0</v>
      </c>
      <c r="BV937" s="519">
        <v>0</v>
      </c>
      <c r="BW937" s="519">
        <v>0</v>
      </c>
      <c r="BX937" s="519">
        <v>0</v>
      </c>
      <c r="BY937" s="519">
        <v>0</v>
      </c>
      <c r="BZ937" s="519">
        <v>0</v>
      </c>
      <c r="CA937" s="519">
        <v>0</v>
      </c>
      <c r="CB937" s="519">
        <v>0</v>
      </c>
      <c r="CC937" s="519">
        <v>0</v>
      </c>
      <c r="CD937" s="519">
        <v>0</v>
      </c>
      <c r="CE937" s="519">
        <v>0</v>
      </c>
      <c r="CF937" s="519">
        <v>0</v>
      </c>
      <c r="CG937" s="519">
        <v>0</v>
      </c>
      <c r="CH937" s="519">
        <v>0</v>
      </c>
      <c r="CI937" s="519">
        <v>0</v>
      </c>
      <c r="CJ937" s="519">
        <v>0</v>
      </c>
      <c r="CK937" s="623">
        <f t="shared" si="14"/>
        <v>17</v>
      </c>
      <c r="CL937" s="554">
        <v>17</v>
      </c>
      <c r="CM937" s="554">
        <v>17</v>
      </c>
      <c r="CN937" s="554">
        <v>17</v>
      </c>
      <c r="CO937" s="524">
        <v>9</v>
      </c>
      <c r="CP937" s="726"/>
      <c r="CQ937" s="525" t="s">
        <v>4965</v>
      </c>
      <c r="CR937" s="584" t="s">
        <v>4965</v>
      </c>
      <c r="CS937" s="531" t="s">
        <v>1938</v>
      </c>
      <c r="CT937" s="527" t="s">
        <v>4965</v>
      </c>
      <c r="CU937" s="527" t="s">
        <v>4965</v>
      </c>
    </row>
    <row r="938" spans="1:99" ht="12" customHeight="1" x14ac:dyDescent="0.2">
      <c r="A938" s="577" t="s">
        <v>1460</v>
      </c>
      <c r="B938" s="558" t="s">
        <v>3880</v>
      </c>
      <c r="C938" s="558" t="s">
        <v>1432</v>
      </c>
      <c r="D938" s="558" t="s">
        <v>4447</v>
      </c>
      <c r="E938" s="560" t="s">
        <v>3881</v>
      </c>
      <c r="F938" s="558" t="s">
        <v>1432</v>
      </c>
      <c r="G938" s="558" t="s">
        <v>1884</v>
      </c>
      <c r="H938" s="558" t="s">
        <v>1885</v>
      </c>
      <c r="I938" s="558" t="s">
        <v>3882</v>
      </c>
      <c r="J938" s="558">
        <v>525136</v>
      </c>
      <c r="K938" s="558">
        <v>175176</v>
      </c>
      <c r="L938" s="512" t="s">
        <v>3088</v>
      </c>
      <c r="M938" s="562" t="s">
        <v>1432</v>
      </c>
      <c r="N938" s="562" t="s">
        <v>1432</v>
      </c>
      <c r="O938" s="558">
        <v>0</v>
      </c>
      <c r="P938" s="558">
        <v>25</v>
      </c>
      <c r="Q938" s="563">
        <v>25</v>
      </c>
      <c r="R938" s="558" t="s">
        <v>3883</v>
      </c>
      <c r="S938" s="558" t="s">
        <v>1389</v>
      </c>
      <c r="T938" s="562" t="s">
        <v>137</v>
      </c>
      <c r="U938" s="561">
        <v>41954</v>
      </c>
      <c r="V938" s="561" t="s">
        <v>1938</v>
      </c>
      <c r="W938" s="558" t="s">
        <v>1439</v>
      </c>
      <c r="X938" s="562" t="s">
        <v>1432</v>
      </c>
      <c r="Y938" s="558" t="s">
        <v>1442</v>
      </c>
      <c r="Z938" s="558" t="s">
        <v>3893</v>
      </c>
      <c r="AA938" s="558" t="s">
        <v>1444</v>
      </c>
      <c r="AB938" s="558" t="s">
        <v>4720</v>
      </c>
      <c r="AC938" s="576">
        <v>8.8999999999999996E-2</v>
      </c>
      <c r="AD938" s="578" t="s">
        <v>1432</v>
      </c>
      <c r="AE938" s="578"/>
      <c r="AF938" s="579"/>
      <c r="AG938" s="517" t="s">
        <v>3063</v>
      </c>
      <c r="AH938" s="560" t="s">
        <v>1445</v>
      </c>
      <c r="AI938" s="560">
        <v>0</v>
      </c>
      <c r="AJ938" s="560">
        <v>0</v>
      </c>
      <c r="AK938" s="560">
        <v>0</v>
      </c>
      <c r="AL938" s="560">
        <v>0</v>
      </c>
      <c r="AM938" s="560">
        <v>9</v>
      </c>
      <c r="AN938" s="560">
        <v>15</v>
      </c>
      <c r="AO938" s="560">
        <v>1</v>
      </c>
      <c r="AP938" s="560">
        <v>0</v>
      </c>
      <c r="AQ938" s="560">
        <v>0</v>
      </c>
      <c r="AR938" s="560">
        <v>0</v>
      </c>
      <c r="AS938" s="560">
        <v>0</v>
      </c>
      <c r="AT938" s="560">
        <v>9</v>
      </c>
      <c r="AU938" s="560">
        <v>15</v>
      </c>
      <c r="AV938" s="560">
        <v>1</v>
      </c>
      <c r="AW938" s="560">
        <v>0</v>
      </c>
      <c r="AX938" s="560">
        <v>0</v>
      </c>
      <c r="AY938" s="560">
        <v>0</v>
      </c>
      <c r="AZ938" s="560">
        <v>0</v>
      </c>
      <c r="BA938" s="560">
        <v>0</v>
      </c>
      <c r="BB938" s="560">
        <v>0</v>
      </c>
      <c r="BC938" s="560">
        <v>0</v>
      </c>
      <c r="BD938" s="560">
        <v>0</v>
      </c>
      <c r="BE938" s="560">
        <v>0</v>
      </c>
      <c r="BF938" s="560">
        <v>0</v>
      </c>
      <c r="BG938" s="560">
        <v>0</v>
      </c>
      <c r="BH938" s="560">
        <v>0</v>
      </c>
      <c r="BI938" s="560">
        <v>0</v>
      </c>
      <c r="BJ938" s="560">
        <v>0</v>
      </c>
      <c r="BK938" s="560">
        <v>0</v>
      </c>
      <c r="BL938" s="560">
        <v>0</v>
      </c>
      <c r="BM938" s="560">
        <v>0</v>
      </c>
      <c r="BN938" s="550" t="s">
        <v>4490</v>
      </c>
      <c r="BO938" s="551">
        <v>0</v>
      </c>
      <c r="BP938" s="519">
        <v>0</v>
      </c>
      <c r="BQ938" s="553">
        <v>6.25</v>
      </c>
      <c r="BR938" s="552">
        <v>6.25</v>
      </c>
      <c r="BS938" s="552">
        <v>6.25</v>
      </c>
      <c r="BT938" s="552">
        <v>6.25</v>
      </c>
      <c r="BU938" s="529">
        <v>0</v>
      </c>
      <c r="BV938" s="519">
        <v>0</v>
      </c>
      <c r="BW938" s="519">
        <v>0</v>
      </c>
      <c r="BX938" s="519">
        <v>0</v>
      </c>
      <c r="BY938" s="519">
        <v>0</v>
      </c>
      <c r="BZ938" s="519">
        <v>0</v>
      </c>
      <c r="CA938" s="519">
        <v>0</v>
      </c>
      <c r="CB938" s="519">
        <v>0</v>
      </c>
      <c r="CC938" s="519">
        <v>0</v>
      </c>
      <c r="CD938" s="519">
        <v>0</v>
      </c>
      <c r="CE938" s="519">
        <v>0</v>
      </c>
      <c r="CF938" s="519">
        <v>0</v>
      </c>
      <c r="CG938" s="519">
        <v>0</v>
      </c>
      <c r="CH938" s="519">
        <v>0</v>
      </c>
      <c r="CI938" s="519">
        <v>0</v>
      </c>
      <c r="CJ938" s="519">
        <v>0</v>
      </c>
      <c r="CK938" s="623">
        <f t="shared" si="14"/>
        <v>25</v>
      </c>
      <c r="CL938" s="554">
        <v>25</v>
      </c>
      <c r="CM938" s="554">
        <v>25</v>
      </c>
      <c r="CN938" s="554">
        <v>25</v>
      </c>
      <c r="CO938" s="524">
        <v>9</v>
      </c>
      <c r="CP938" s="726"/>
      <c r="CQ938" s="525" t="s">
        <v>4965</v>
      </c>
      <c r="CR938" s="584" t="s">
        <v>4965</v>
      </c>
      <c r="CS938" s="531" t="s">
        <v>1938</v>
      </c>
      <c r="CT938" s="527" t="s">
        <v>4965</v>
      </c>
      <c r="CU938" s="527" t="s">
        <v>4965</v>
      </c>
    </row>
    <row r="939" spans="1:99" ht="12" customHeight="1" x14ac:dyDescent="0.2">
      <c r="A939" s="577" t="s">
        <v>1460</v>
      </c>
      <c r="B939" s="558" t="s">
        <v>3884</v>
      </c>
      <c r="C939" s="558" t="s">
        <v>1432</v>
      </c>
      <c r="D939" s="558" t="s">
        <v>1432</v>
      </c>
      <c r="E939" s="560" t="s">
        <v>1432</v>
      </c>
      <c r="F939" s="558" t="s">
        <v>2715</v>
      </c>
      <c r="G939" s="558" t="s">
        <v>4210</v>
      </c>
      <c r="H939" s="558" t="s">
        <v>2717</v>
      </c>
      <c r="I939" s="558" t="s">
        <v>3885</v>
      </c>
      <c r="J939" s="558">
        <v>527472</v>
      </c>
      <c r="K939" s="558">
        <v>174926</v>
      </c>
      <c r="L939" s="512" t="s">
        <v>3084</v>
      </c>
      <c r="M939" s="562" t="s">
        <v>1432</v>
      </c>
      <c r="N939" s="562" t="s">
        <v>1432</v>
      </c>
      <c r="O939" s="558">
        <v>0</v>
      </c>
      <c r="P939" s="558">
        <v>1</v>
      </c>
      <c r="Q939" s="563">
        <v>1</v>
      </c>
      <c r="R939" s="558" t="s">
        <v>3203</v>
      </c>
      <c r="S939" s="558" t="s">
        <v>1389</v>
      </c>
      <c r="T939" s="562" t="s">
        <v>1952</v>
      </c>
      <c r="U939" s="561">
        <v>41922</v>
      </c>
      <c r="V939" s="561" t="s">
        <v>1938</v>
      </c>
      <c r="W939" s="558" t="s">
        <v>1439</v>
      </c>
      <c r="X939" s="562" t="s">
        <v>1432</v>
      </c>
      <c r="Y939" s="558" t="s">
        <v>1442</v>
      </c>
      <c r="Z939" s="558" t="s">
        <v>3893</v>
      </c>
      <c r="AA939" s="558" t="s">
        <v>1444</v>
      </c>
      <c r="AB939" s="558" t="s">
        <v>4720</v>
      </c>
      <c r="AC939" s="576">
        <v>8.0000000000000002E-3</v>
      </c>
      <c r="AD939" s="578" t="s">
        <v>1432</v>
      </c>
      <c r="AE939" s="578"/>
      <c r="AF939" s="579"/>
      <c r="AG939" s="517" t="s">
        <v>3063</v>
      </c>
      <c r="AH939" s="560" t="s">
        <v>1445</v>
      </c>
      <c r="AI939" s="560">
        <v>0</v>
      </c>
      <c r="AJ939" s="560">
        <v>0</v>
      </c>
      <c r="AK939" s="560">
        <v>0</v>
      </c>
      <c r="AL939" s="560">
        <v>0</v>
      </c>
      <c r="AM939" s="560">
        <v>0</v>
      </c>
      <c r="AN939" s="560">
        <v>1</v>
      </c>
      <c r="AO939" s="560">
        <v>0</v>
      </c>
      <c r="AP939" s="560">
        <v>0</v>
      </c>
      <c r="AQ939" s="560">
        <v>0</v>
      </c>
      <c r="AR939" s="560">
        <v>0</v>
      </c>
      <c r="AS939" s="560">
        <v>0</v>
      </c>
      <c r="AT939" s="560">
        <v>0</v>
      </c>
      <c r="AU939" s="560">
        <v>1</v>
      </c>
      <c r="AV939" s="560">
        <v>0</v>
      </c>
      <c r="AW939" s="560">
        <v>0</v>
      </c>
      <c r="AX939" s="560">
        <v>0</v>
      </c>
      <c r="AY939" s="560">
        <v>0</v>
      </c>
      <c r="AZ939" s="560">
        <v>0</v>
      </c>
      <c r="BA939" s="560">
        <v>0</v>
      </c>
      <c r="BB939" s="560">
        <v>0</v>
      </c>
      <c r="BC939" s="560">
        <v>0</v>
      </c>
      <c r="BD939" s="560">
        <v>0</v>
      </c>
      <c r="BE939" s="560">
        <v>0</v>
      </c>
      <c r="BF939" s="560">
        <v>0</v>
      </c>
      <c r="BG939" s="560">
        <v>0</v>
      </c>
      <c r="BH939" s="560">
        <v>0</v>
      </c>
      <c r="BI939" s="560">
        <v>0</v>
      </c>
      <c r="BJ939" s="560">
        <v>0</v>
      </c>
      <c r="BK939" s="560">
        <v>0</v>
      </c>
      <c r="BL939" s="560">
        <v>0</v>
      </c>
      <c r="BM939" s="560">
        <v>0</v>
      </c>
      <c r="BN939" s="550" t="s">
        <v>4490</v>
      </c>
      <c r="BO939" s="551">
        <v>0</v>
      </c>
      <c r="BP939" s="519">
        <v>0</v>
      </c>
      <c r="BQ939" s="553">
        <v>0.25</v>
      </c>
      <c r="BR939" s="552">
        <v>0.25</v>
      </c>
      <c r="BS939" s="552">
        <v>0.25</v>
      </c>
      <c r="BT939" s="552">
        <v>0.25</v>
      </c>
      <c r="BU939" s="529">
        <v>0</v>
      </c>
      <c r="BV939" s="519">
        <v>0</v>
      </c>
      <c r="BW939" s="519">
        <v>0</v>
      </c>
      <c r="BX939" s="519">
        <v>0</v>
      </c>
      <c r="BY939" s="519">
        <v>0</v>
      </c>
      <c r="BZ939" s="519">
        <v>0</v>
      </c>
      <c r="CA939" s="519">
        <v>0</v>
      </c>
      <c r="CB939" s="519">
        <v>0</v>
      </c>
      <c r="CC939" s="519">
        <v>0</v>
      </c>
      <c r="CD939" s="519">
        <v>0</v>
      </c>
      <c r="CE939" s="519">
        <v>0</v>
      </c>
      <c r="CF939" s="519">
        <v>0</v>
      </c>
      <c r="CG939" s="519">
        <v>0</v>
      </c>
      <c r="CH939" s="519">
        <v>0</v>
      </c>
      <c r="CI939" s="519">
        <v>0</v>
      </c>
      <c r="CJ939" s="519">
        <v>0</v>
      </c>
      <c r="CK939" s="623">
        <f t="shared" si="14"/>
        <v>1</v>
      </c>
      <c r="CL939" s="554">
        <v>1</v>
      </c>
      <c r="CM939" s="554">
        <v>1</v>
      </c>
      <c r="CN939" s="554">
        <v>1</v>
      </c>
      <c r="CO939" s="524">
        <v>9</v>
      </c>
      <c r="CP939" s="726"/>
      <c r="CQ939" s="530" t="s">
        <v>1940</v>
      </c>
      <c r="CR939" s="584" t="s">
        <v>4965</v>
      </c>
      <c r="CS939" s="527" t="s">
        <v>4965</v>
      </c>
      <c r="CT939" s="527" t="s">
        <v>4965</v>
      </c>
      <c r="CU939" s="527" t="s">
        <v>4965</v>
      </c>
    </row>
    <row r="940" spans="1:99" ht="12" customHeight="1" x14ac:dyDescent="0.2">
      <c r="A940" s="577" t="s">
        <v>1460</v>
      </c>
      <c r="B940" s="558" t="s">
        <v>3204</v>
      </c>
      <c r="C940" s="558" t="s">
        <v>1432</v>
      </c>
      <c r="D940" s="558" t="s">
        <v>1432</v>
      </c>
      <c r="E940" s="560" t="s">
        <v>1432</v>
      </c>
      <c r="F940" s="558" t="s">
        <v>4580</v>
      </c>
      <c r="G940" s="558" t="s">
        <v>1480</v>
      </c>
      <c r="H940" s="558" t="s">
        <v>2717</v>
      </c>
      <c r="I940" s="558" t="s">
        <v>4809</v>
      </c>
      <c r="J940" s="558">
        <v>528489</v>
      </c>
      <c r="K940" s="558">
        <v>176794</v>
      </c>
      <c r="L940" s="512" t="s">
        <v>3066</v>
      </c>
      <c r="M940" s="562" t="s">
        <v>1432</v>
      </c>
      <c r="N940" s="562" t="s">
        <v>1432</v>
      </c>
      <c r="O940" s="558">
        <v>0</v>
      </c>
      <c r="P940" s="558">
        <v>1</v>
      </c>
      <c r="Q940" s="563">
        <v>1</v>
      </c>
      <c r="R940" s="558" t="s">
        <v>4535</v>
      </c>
      <c r="S940" s="558" t="s">
        <v>1389</v>
      </c>
      <c r="T940" s="562" t="s">
        <v>768</v>
      </c>
      <c r="U940" s="561">
        <v>41928</v>
      </c>
      <c r="V940" s="561" t="s">
        <v>1938</v>
      </c>
      <c r="W940" s="558" t="s">
        <v>1439</v>
      </c>
      <c r="X940" s="562" t="s">
        <v>1432</v>
      </c>
      <c r="Y940" s="558" t="s">
        <v>1442</v>
      </c>
      <c r="Z940" s="558" t="s">
        <v>3893</v>
      </c>
      <c r="AA940" s="558" t="s">
        <v>1444</v>
      </c>
      <c r="AB940" s="558" t="s">
        <v>1136</v>
      </c>
      <c r="AC940" s="576">
        <v>3.0000000000000001E-3</v>
      </c>
      <c r="AD940" s="578" t="s">
        <v>1432</v>
      </c>
      <c r="AE940" s="578"/>
      <c r="AF940" s="579"/>
      <c r="AG940" s="517" t="s">
        <v>3063</v>
      </c>
      <c r="AH940" s="560" t="s">
        <v>1445</v>
      </c>
      <c r="AI940" s="560">
        <v>0</v>
      </c>
      <c r="AJ940" s="560">
        <v>0</v>
      </c>
      <c r="AK940" s="560">
        <v>0</v>
      </c>
      <c r="AL940" s="560">
        <v>1</v>
      </c>
      <c r="AM940" s="560">
        <v>0</v>
      </c>
      <c r="AN940" s="560">
        <v>0</v>
      </c>
      <c r="AO940" s="560">
        <v>0</v>
      </c>
      <c r="AP940" s="560">
        <v>0</v>
      </c>
      <c r="AQ940" s="560">
        <v>0</v>
      </c>
      <c r="AR940" s="560">
        <v>0</v>
      </c>
      <c r="AS940" s="560">
        <v>1</v>
      </c>
      <c r="AT940" s="560">
        <v>0</v>
      </c>
      <c r="AU940" s="560">
        <v>0</v>
      </c>
      <c r="AV940" s="560">
        <v>0</v>
      </c>
      <c r="AW940" s="560">
        <v>0</v>
      </c>
      <c r="AX940" s="560">
        <v>0</v>
      </c>
      <c r="AY940" s="560">
        <v>0</v>
      </c>
      <c r="AZ940" s="560">
        <v>0</v>
      </c>
      <c r="BA940" s="560">
        <v>0</v>
      </c>
      <c r="BB940" s="560">
        <v>0</v>
      </c>
      <c r="BC940" s="560">
        <v>0</v>
      </c>
      <c r="BD940" s="560">
        <v>0</v>
      </c>
      <c r="BE940" s="560">
        <v>0</v>
      </c>
      <c r="BF940" s="560">
        <v>0</v>
      </c>
      <c r="BG940" s="560">
        <v>0</v>
      </c>
      <c r="BH940" s="560">
        <v>0</v>
      </c>
      <c r="BI940" s="560">
        <v>0</v>
      </c>
      <c r="BJ940" s="560">
        <v>0</v>
      </c>
      <c r="BK940" s="560">
        <v>0</v>
      </c>
      <c r="BL940" s="560">
        <v>0</v>
      </c>
      <c r="BM940" s="560">
        <v>0</v>
      </c>
      <c r="BN940" s="550" t="s">
        <v>4490</v>
      </c>
      <c r="BO940" s="551">
        <v>0</v>
      </c>
      <c r="BP940" s="519">
        <v>0</v>
      </c>
      <c r="BQ940" s="553">
        <v>0.25</v>
      </c>
      <c r="BR940" s="552">
        <v>0.25</v>
      </c>
      <c r="BS940" s="552">
        <v>0.25</v>
      </c>
      <c r="BT940" s="552">
        <v>0.25</v>
      </c>
      <c r="BU940" s="529">
        <v>0</v>
      </c>
      <c r="BV940" s="519">
        <v>0</v>
      </c>
      <c r="BW940" s="519">
        <v>0</v>
      </c>
      <c r="BX940" s="519">
        <v>0</v>
      </c>
      <c r="BY940" s="519">
        <v>0</v>
      </c>
      <c r="BZ940" s="519">
        <v>0</v>
      </c>
      <c r="CA940" s="519">
        <v>0</v>
      </c>
      <c r="CB940" s="519">
        <v>0</v>
      </c>
      <c r="CC940" s="519">
        <v>0</v>
      </c>
      <c r="CD940" s="519">
        <v>0</v>
      </c>
      <c r="CE940" s="519">
        <v>0</v>
      </c>
      <c r="CF940" s="519">
        <v>0</v>
      </c>
      <c r="CG940" s="519">
        <v>0</v>
      </c>
      <c r="CH940" s="519">
        <v>0</v>
      </c>
      <c r="CI940" s="519">
        <v>0</v>
      </c>
      <c r="CJ940" s="519">
        <v>0</v>
      </c>
      <c r="CK940" s="623">
        <f t="shared" si="14"/>
        <v>1</v>
      </c>
      <c r="CL940" s="554">
        <v>1</v>
      </c>
      <c r="CM940" s="554">
        <v>1</v>
      </c>
      <c r="CN940" s="554">
        <v>1</v>
      </c>
      <c r="CO940" s="524">
        <v>9</v>
      </c>
      <c r="CP940" s="524" t="s">
        <v>1938</v>
      </c>
      <c r="CQ940" s="525" t="s">
        <v>4965</v>
      </c>
      <c r="CR940" s="584" t="s">
        <v>4965</v>
      </c>
      <c r="CS940" s="527" t="s">
        <v>4965</v>
      </c>
      <c r="CT940" s="527" t="s">
        <v>4965</v>
      </c>
      <c r="CU940" s="527" t="s">
        <v>4965</v>
      </c>
    </row>
    <row r="941" spans="1:99" ht="12" customHeight="1" x14ac:dyDescent="0.2">
      <c r="A941" s="577" t="s">
        <v>1460</v>
      </c>
      <c r="B941" s="558" t="s">
        <v>4536</v>
      </c>
      <c r="C941" s="558" t="s">
        <v>1432</v>
      </c>
      <c r="D941" s="558" t="s">
        <v>1432</v>
      </c>
      <c r="E941" s="560" t="s">
        <v>1432</v>
      </c>
      <c r="F941" s="558" t="s">
        <v>4537</v>
      </c>
      <c r="G941" s="558" t="s">
        <v>4802</v>
      </c>
      <c r="H941" s="558" t="s">
        <v>1885</v>
      </c>
      <c r="I941" s="558" t="s">
        <v>4538</v>
      </c>
      <c r="J941" s="558">
        <v>525706</v>
      </c>
      <c r="K941" s="558">
        <v>174298</v>
      </c>
      <c r="L941" s="512" t="s">
        <v>3087</v>
      </c>
      <c r="M941" s="562" t="s">
        <v>1432</v>
      </c>
      <c r="N941" s="562" t="s">
        <v>1432</v>
      </c>
      <c r="O941" s="558">
        <v>0</v>
      </c>
      <c r="P941" s="558">
        <v>4</v>
      </c>
      <c r="Q941" s="563">
        <v>4</v>
      </c>
      <c r="R941" s="558" t="s">
        <v>4539</v>
      </c>
      <c r="S941" s="558" t="s">
        <v>1389</v>
      </c>
      <c r="T941" s="562" t="s">
        <v>1387</v>
      </c>
      <c r="U941" s="561">
        <v>41920</v>
      </c>
      <c r="V941" s="561" t="s">
        <v>1938</v>
      </c>
      <c r="W941" s="558" t="s">
        <v>1439</v>
      </c>
      <c r="X941" s="562" t="s">
        <v>1432</v>
      </c>
      <c r="Y941" s="558" t="s">
        <v>1442</v>
      </c>
      <c r="Z941" s="558" t="s">
        <v>3893</v>
      </c>
      <c r="AA941" s="558" t="s">
        <v>1444</v>
      </c>
      <c r="AB941" s="558" t="s">
        <v>4720</v>
      </c>
      <c r="AC941" s="576">
        <v>1.2999999999999999E-2</v>
      </c>
      <c r="AD941" s="578" t="s">
        <v>1432</v>
      </c>
      <c r="AE941" s="578"/>
      <c r="AF941" s="579"/>
      <c r="AG941" s="517" t="s">
        <v>3063</v>
      </c>
      <c r="AH941" s="560" t="s">
        <v>1445</v>
      </c>
      <c r="AI941" s="560">
        <v>0</v>
      </c>
      <c r="AJ941" s="560">
        <v>0</v>
      </c>
      <c r="AK941" s="560">
        <v>0</v>
      </c>
      <c r="AL941" s="560">
        <v>0</v>
      </c>
      <c r="AM941" s="560">
        <v>2</v>
      </c>
      <c r="AN941" s="560">
        <v>2</v>
      </c>
      <c r="AO941" s="560">
        <v>0</v>
      </c>
      <c r="AP941" s="560">
        <v>0</v>
      </c>
      <c r="AQ941" s="560">
        <v>0</v>
      </c>
      <c r="AR941" s="560">
        <v>0</v>
      </c>
      <c r="AS941" s="560">
        <v>0</v>
      </c>
      <c r="AT941" s="560">
        <v>2</v>
      </c>
      <c r="AU941" s="560">
        <v>2</v>
      </c>
      <c r="AV941" s="560">
        <v>0</v>
      </c>
      <c r="AW941" s="560">
        <v>0</v>
      </c>
      <c r="AX941" s="560">
        <v>0</v>
      </c>
      <c r="AY941" s="560">
        <v>0</v>
      </c>
      <c r="AZ941" s="560">
        <v>0</v>
      </c>
      <c r="BA941" s="560">
        <v>0</v>
      </c>
      <c r="BB941" s="560">
        <v>0</v>
      </c>
      <c r="BC941" s="560">
        <v>0</v>
      </c>
      <c r="BD941" s="560">
        <v>0</v>
      </c>
      <c r="BE941" s="560">
        <v>0</v>
      </c>
      <c r="BF941" s="560">
        <v>0</v>
      </c>
      <c r="BG941" s="560">
        <v>0</v>
      </c>
      <c r="BH941" s="560">
        <v>0</v>
      </c>
      <c r="BI941" s="560">
        <v>0</v>
      </c>
      <c r="BJ941" s="560">
        <v>0</v>
      </c>
      <c r="BK941" s="560">
        <v>0</v>
      </c>
      <c r="BL941" s="560">
        <v>0</v>
      </c>
      <c r="BM941" s="560">
        <v>0</v>
      </c>
      <c r="BN941" s="550" t="s">
        <v>4490</v>
      </c>
      <c r="BO941" s="551">
        <v>0</v>
      </c>
      <c r="BP941" s="519">
        <v>0</v>
      </c>
      <c r="BQ941" s="553">
        <v>1</v>
      </c>
      <c r="BR941" s="552">
        <v>1</v>
      </c>
      <c r="BS941" s="552">
        <v>1</v>
      </c>
      <c r="BT941" s="552">
        <v>1</v>
      </c>
      <c r="BU941" s="529">
        <v>0</v>
      </c>
      <c r="BV941" s="519">
        <v>0</v>
      </c>
      <c r="BW941" s="519">
        <v>0</v>
      </c>
      <c r="BX941" s="519">
        <v>0</v>
      </c>
      <c r="BY941" s="519">
        <v>0</v>
      </c>
      <c r="BZ941" s="519">
        <v>0</v>
      </c>
      <c r="CA941" s="519">
        <v>0</v>
      </c>
      <c r="CB941" s="519">
        <v>0</v>
      </c>
      <c r="CC941" s="519">
        <v>0</v>
      </c>
      <c r="CD941" s="519">
        <v>0</v>
      </c>
      <c r="CE941" s="519">
        <v>0</v>
      </c>
      <c r="CF941" s="519">
        <v>0</v>
      </c>
      <c r="CG941" s="519">
        <v>0</v>
      </c>
      <c r="CH941" s="519">
        <v>0</v>
      </c>
      <c r="CI941" s="519">
        <v>0</v>
      </c>
      <c r="CJ941" s="519">
        <v>0</v>
      </c>
      <c r="CK941" s="623">
        <f t="shared" si="14"/>
        <v>4</v>
      </c>
      <c r="CL941" s="554">
        <v>4</v>
      </c>
      <c r="CM941" s="554">
        <v>4</v>
      </c>
      <c r="CN941" s="554">
        <v>4</v>
      </c>
      <c r="CO941" s="524">
        <v>9</v>
      </c>
      <c r="CP941" s="726"/>
      <c r="CQ941" s="530" t="s">
        <v>1939</v>
      </c>
      <c r="CR941" s="584" t="s">
        <v>4965</v>
      </c>
      <c r="CS941" s="531" t="s">
        <v>1938</v>
      </c>
      <c r="CT941" s="527" t="s">
        <v>4965</v>
      </c>
      <c r="CU941" s="527" t="s">
        <v>4965</v>
      </c>
    </row>
    <row r="942" spans="1:99" ht="12" customHeight="1" x14ac:dyDescent="0.2">
      <c r="A942" s="577" t="s">
        <v>1460</v>
      </c>
      <c r="B942" s="558" t="s">
        <v>4540</v>
      </c>
      <c r="C942" s="558" t="s">
        <v>1432</v>
      </c>
      <c r="D942" s="558" t="s">
        <v>1432</v>
      </c>
      <c r="E942" s="560" t="s">
        <v>1432</v>
      </c>
      <c r="F942" s="558" t="s">
        <v>4735</v>
      </c>
      <c r="G942" s="558" t="s">
        <v>908</v>
      </c>
      <c r="H942" s="558" t="s">
        <v>2717</v>
      </c>
      <c r="I942" s="558" t="s">
        <v>4541</v>
      </c>
      <c r="J942" s="558">
        <v>527425</v>
      </c>
      <c r="K942" s="558">
        <v>175202</v>
      </c>
      <c r="L942" s="512" t="s">
        <v>3084</v>
      </c>
      <c r="M942" s="562" t="s">
        <v>1432</v>
      </c>
      <c r="N942" s="562" t="s">
        <v>1432</v>
      </c>
      <c r="O942" s="558">
        <v>0</v>
      </c>
      <c r="P942" s="558">
        <v>2</v>
      </c>
      <c r="Q942" s="563">
        <v>2</v>
      </c>
      <c r="R942" s="558" t="s">
        <v>4542</v>
      </c>
      <c r="S942" s="558" t="s">
        <v>1438</v>
      </c>
      <c r="T942" s="562" t="s">
        <v>768</v>
      </c>
      <c r="U942" s="561">
        <v>41919</v>
      </c>
      <c r="V942" s="561" t="s">
        <v>1938</v>
      </c>
      <c r="W942" s="558" t="s">
        <v>1439</v>
      </c>
      <c r="X942" s="562" t="s">
        <v>1432</v>
      </c>
      <c r="Y942" s="558" t="s">
        <v>1442</v>
      </c>
      <c r="Z942" s="558" t="s">
        <v>3893</v>
      </c>
      <c r="AA942" s="558" t="s">
        <v>1444</v>
      </c>
      <c r="AB942" s="558" t="s">
        <v>1136</v>
      </c>
      <c r="AC942" s="576">
        <v>8.9999999999999993E-3</v>
      </c>
      <c r="AD942" s="578" t="s">
        <v>1432</v>
      </c>
      <c r="AE942" s="578"/>
      <c r="AF942" s="579"/>
      <c r="AG942" s="517" t="s">
        <v>3063</v>
      </c>
      <c r="AH942" s="560" t="s">
        <v>1445</v>
      </c>
      <c r="AI942" s="560">
        <v>0</v>
      </c>
      <c r="AJ942" s="560">
        <v>0</v>
      </c>
      <c r="AK942" s="560">
        <v>0</v>
      </c>
      <c r="AL942" s="560">
        <v>0</v>
      </c>
      <c r="AM942" s="560">
        <v>1</v>
      </c>
      <c r="AN942" s="560">
        <v>1</v>
      </c>
      <c r="AO942" s="560">
        <v>0</v>
      </c>
      <c r="AP942" s="560">
        <v>0</v>
      </c>
      <c r="AQ942" s="560">
        <v>0</v>
      </c>
      <c r="AR942" s="560">
        <v>0</v>
      </c>
      <c r="AS942" s="560">
        <v>0</v>
      </c>
      <c r="AT942" s="560">
        <v>1</v>
      </c>
      <c r="AU942" s="560">
        <v>1</v>
      </c>
      <c r="AV942" s="560">
        <v>0</v>
      </c>
      <c r="AW942" s="560">
        <v>0</v>
      </c>
      <c r="AX942" s="560">
        <v>0</v>
      </c>
      <c r="AY942" s="560">
        <v>0</v>
      </c>
      <c r="AZ942" s="560">
        <v>0</v>
      </c>
      <c r="BA942" s="560">
        <v>0</v>
      </c>
      <c r="BB942" s="560">
        <v>0</v>
      </c>
      <c r="BC942" s="560">
        <v>0</v>
      </c>
      <c r="BD942" s="560">
        <v>0</v>
      </c>
      <c r="BE942" s="560">
        <v>0</v>
      </c>
      <c r="BF942" s="560">
        <v>0</v>
      </c>
      <c r="BG942" s="560">
        <v>0</v>
      </c>
      <c r="BH942" s="560">
        <v>0</v>
      </c>
      <c r="BI942" s="560">
        <v>0</v>
      </c>
      <c r="BJ942" s="560">
        <v>0</v>
      </c>
      <c r="BK942" s="560">
        <v>0</v>
      </c>
      <c r="BL942" s="560">
        <v>0</v>
      </c>
      <c r="BM942" s="560">
        <v>0</v>
      </c>
      <c r="BN942" s="550" t="s">
        <v>4490</v>
      </c>
      <c r="BO942" s="551">
        <v>0</v>
      </c>
      <c r="BP942" s="519">
        <v>0</v>
      </c>
      <c r="BQ942" s="553">
        <v>0.5</v>
      </c>
      <c r="BR942" s="552">
        <v>0.5</v>
      </c>
      <c r="BS942" s="552">
        <v>0.5</v>
      </c>
      <c r="BT942" s="552">
        <v>0.5</v>
      </c>
      <c r="BU942" s="529">
        <v>0</v>
      </c>
      <c r="BV942" s="519">
        <v>0</v>
      </c>
      <c r="BW942" s="519">
        <v>0</v>
      </c>
      <c r="BX942" s="519">
        <v>0</v>
      </c>
      <c r="BY942" s="519">
        <v>0</v>
      </c>
      <c r="BZ942" s="519">
        <v>0</v>
      </c>
      <c r="CA942" s="519">
        <v>0</v>
      </c>
      <c r="CB942" s="519">
        <v>0</v>
      </c>
      <c r="CC942" s="519">
        <v>0</v>
      </c>
      <c r="CD942" s="519">
        <v>0</v>
      </c>
      <c r="CE942" s="519">
        <v>0</v>
      </c>
      <c r="CF942" s="519">
        <v>0</v>
      </c>
      <c r="CG942" s="519">
        <v>0</v>
      </c>
      <c r="CH942" s="519">
        <v>0</v>
      </c>
      <c r="CI942" s="519">
        <v>0</v>
      </c>
      <c r="CJ942" s="519">
        <v>0</v>
      </c>
      <c r="CK942" s="623">
        <f t="shared" si="14"/>
        <v>2</v>
      </c>
      <c r="CL942" s="554">
        <v>2</v>
      </c>
      <c r="CM942" s="554">
        <v>2</v>
      </c>
      <c r="CN942" s="554">
        <v>2</v>
      </c>
      <c r="CO942" s="524">
        <v>9</v>
      </c>
      <c r="CP942" s="726"/>
      <c r="CQ942" s="530" t="s">
        <v>1940</v>
      </c>
      <c r="CR942" s="584" t="s">
        <v>4965</v>
      </c>
      <c r="CS942" s="527" t="s">
        <v>4965</v>
      </c>
      <c r="CT942" s="527" t="s">
        <v>4965</v>
      </c>
      <c r="CU942" s="527" t="s">
        <v>4965</v>
      </c>
    </row>
    <row r="943" spans="1:99" s="71" customFormat="1" ht="12" customHeight="1" x14ac:dyDescent="0.2">
      <c r="A943" s="577" t="s">
        <v>1460</v>
      </c>
      <c r="B943" s="558" t="s">
        <v>4543</v>
      </c>
      <c r="C943" s="558" t="s">
        <v>1432</v>
      </c>
      <c r="D943" s="558" t="s">
        <v>1432</v>
      </c>
      <c r="E943" s="560" t="s">
        <v>1432</v>
      </c>
      <c r="F943" s="558" t="s">
        <v>199</v>
      </c>
      <c r="G943" s="558" t="s">
        <v>200</v>
      </c>
      <c r="H943" s="558" t="s">
        <v>1885</v>
      </c>
      <c r="I943" s="558" t="s">
        <v>201</v>
      </c>
      <c r="J943" s="558">
        <v>525255</v>
      </c>
      <c r="K943" s="558">
        <v>173923</v>
      </c>
      <c r="L943" s="512" t="s">
        <v>3087</v>
      </c>
      <c r="M943" s="562" t="s">
        <v>1432</v>
      </c>
      <c r="N943" s="562" t="s">
        <v>1432</v>
      </c>
      <c r="O943" s="558">
        <v>0</v>
      </c>
      <c r="P943" s="558">
        <v>1</v>
      </c>
      <c r="Q943" s="563">
        <v>1</v>
      </c>
      <c r="R943" s="558" t="s">
        <v>3303</v>
      </c>
      <c r="S943" s="558" t="s">
        <v>1438</v>
      </c>
      <c r="T943" s="562" t="s">
        <v>779</v>
      </c>
      <c r="U943" s="561">
        <v>42024</v>
      </c>
      <c r="V943" s="561" t="s">
        <v>1938</v>
      </c>
      <c r="W943" s="558" t="s">
        <v>1439</v>
      </c>
      <c r="X943" s="562" t="s">
        <v>1432</v>
      </c>
      <c r="Y943" s="558" t="s">
        <v>1442</v>
      </c>
      <c r="Z943" s="558" t="s">
        <v>4694</v>
      </c>
      <c r="AA943" s="558" t="s">
        <v>1444</v>
      </c>
      <c r="AB943" s="558" t="s">
        <v>2713</v>
      </c>
      <c r="AC943" s="576">
        <v>6.0000000000000001E-3</v>
      </c>
      <c r="AD943" s="578" t="s">
        <v>1432</v>
      </c>
      <c r="AE943" s="578"/>
      <c r="AF943" s="579"/>
      <c r="AG943" s="517" t="s">
        <v>3063</v>
      </c>
      <c r="AH943" s="560" t="s">
        <v>1445</v>
      </c>
      <c r="AI943" s="560">
        <v>0</v>
      </c>
      <c r="AJ943" s="560">
        <v>0</v>
      </c>
      <c r="AK943" s="560">
        <v>0</v>
      </c>
      <c r="AL943" s="560">
        <v>0</v>
      </c>
      <c r="AM943" s="560">
        <v>1</v>
      </c>
      <c r="AN943" s="560">
        <v>0</v>
      </c>
      <c r="AO943" s="560">
        <v>0</v>
      </c>
      <c r="AP943" s="560">
        <v>0</v>
      </c>
      <c r="AQ943" s="560">
        <v>0</v>
      </c>
      <c r="AR943" s="560">
        <v>0</v>
      </c>
      <c r="AS943" s="560">
        <v>0</v>
      </c>
      <c r="AT943" s="560">
        <v>1</v>
      </c>
      <c r="AU943" s="560">
        <v>0</v>
      </c>
      <c r="AV943" s="560">
        <v>0</v>
      </c>
      <c r="AW943" s="560">
        <v>0</v>
      </c>
      <c r="AX943" s="560">
        <v>0</v>
      </c>
      <c r="AY943" s="560">
        <v>0</v>
      </c>
      <c r="AZ943" s="560">
        <v>0</v>
      </c>
      <c r="BA943" s="560">
        <v>0</v>
      </c>
      <c r="BB943" s="560">
        <v>0</v>
      </c>
      <c r="BC943" s="560">
        <v>0</v>
      </c>
      <c r="BD943" s="560">
        <v>0</v>
      </c>
      <c r="BE943" s="560">
        <v>0</v>
      </c>
      <c r="BF943" s="560">
        <v>0</v>
      </c>
      <c r="BG943" s="560">
        <v>0</v>
      </c>
      <c r="BH943" s="560">
        <v>0</v>
      </c>
      <c r="BI943" s="560">
        <v>0</v>
      </c>
      <c r="BJ943" s="560">
        <v>0</v>
      </c>
      <c r="BK943" s="560">
        <v>0</v>
      </c>
      <c r="BL943" s="560">
        <v>0</v>
      </c>
      <c r="BM943" s="560">
        <v>0</v>
      </c>
      <c r="BN943" s="550" t="s">
        <v>4490</v>
      </c>
      <c r="BO943" s="551">
        <v>0</v>
      </c>
      <c r="BP943" s="519">
        <v>0</v>
      </c>
      <c r="BQ943" s="553">
        <v>0.25</v>
      </c>
      <c r="BR943" s="552">
        <v>0.25</v>
      </c>
      <c r="BS943" s="552">
        <v>0.25</v>
      </c>
      <c r="BT943" s="552">
        <v>0.25</v>
      </c>
      <c r="BU943" s="529">
        <v>0</v>
      </c>
      <c r="BV943" s="519">
        <v>0</v>
      </c>
      <c r="BW943" s="519">
        <v>0</v>
      </c>
      <c r="BX943" s="519">
        <v>0</v>
      </c>
      <c r="BY943" s="519">
        <v>0</v>
      </c>
      <c r="BZ943" s="519">
        <v>0</v>
      </c>
      <c r="CA943" s="519">
        <v>0</v>
      </c>
      <c r="CB943" s="519">
        <v>0</v>
      </c>
      <c r="CC943" s="519">
        <v>0</v>
      </c>
      <c r="CD943" s="519">
        <v>0</v>
      </c>
      <c r="CE943" s="519">
        <v>0</v>
      </c>
      <c r="CF943" s="519">
        <v>0</v>
      </c>
      <c r="CG943" s="519">
        <v>0</v>
      </c>
      <c r="CH943" s="519">
        <v>0</v>
      </c>
      <c r="CI943" s="519">
        <v>0</v>
      </c>
      <c r="CJ943" s="519">
        <v>0</v>
      </c>
      <c r="CK943" s="623">
        <f t="shared" si="14"/>
        <v>1</v>
      </c>
      <c r="CL943" s="554">
        <v>1</v>
      </c>
      <c r="CM943" s="554">
        <v>1</v>
      </c>
      <c r="CN943" s="554">
        <v>1</v>
      </c>
      <c r="CO943" s="524">
        <v>4</v>
      </c>
      <c r="CP943" s="726"/>
      <c r="CQ943" s="525" t="s">
        <v>4965</v>
      </c>
      <c r="CR943" s="584" t="s">
        <v>4965</v>
      </c>
      <c r="CS943" s="527" t="s">
        <v>4965</v>
      </c>
      <c r="CT943" s="527" t="s">
        <v>4965</v>
      </c>
      <c r="CU943" s="527" t="s">
        <v>4965</v>
      </c>
    </row>
    <row r="944" spans="1:99" s="71" customFormat="1" ht="12" customHeight="1" x14ac:dyDescent="0.2">
      <c r="A944" s="577" t="s">
        <v>1460</v>
      </c>
      <c r="B944" s="558" t="s">
        <v>3304</v>
      </c>
      <c r="C944" s="558" t="s">
        <v>1432</v>
      </c>
      <c r="D944" s="558" t="s">
        <v>1432</v>
      </c>
      <c r="E944" s="560" t="s">
        <v>2663</v>
      </c>
      <c r="F944" s="558" t="s">
        <v>2664</v>
      </c>
      <c r="G944" s="558" t="s">
        <v>2888</v>
      </c>
      <c r="H944" s="558" t="s">
        <v>1435</v>
      </c>
      <c r="I944" s="558" t="s">
        <v>2665</v>
      </c>
      <c r="J944" s="558">
        <v>527727</v>
      </c>
      <c r="K944" s="558">
        <v>172703</v>
      </c>
      <c r="L944" s="512" t="s">
        <v>3083</v>
      </c>
      <c r="M944" s="562" t="s">
        <v>1432</v>
      </c>
      <c r="N944" s="562" t="s">
        <v>1432</v>
      </c>
      <c r="O944" s="558">
        <v>1</v>
      </c>
      <c r="P944" s="558">
        <v>1</v>
      </c>
      <c r="Q944" s="563">
        <v>0</v>
      </c>
      <c r="R944" s="558" t="s">
        <v>3305</v>
      </c>
      <c r="S944" s="558" t="s">
        <v>1438</v>
      </c>
      <c r="T944" s="562" t="s">
        <v>881</v>
      </c>
      <c r="U944" s="561">
        <v>41956</v>
      </c>
      <c r="V944" s="561" t="s">
        <v>1938</v>
      </c>
      <c r="W944" s="558" t="s">
        <v>1439</v>
      </c>
      <c r="X944" s="562" t="s">
        <v>1432</v>
      </c>
      <c r="Y944" s="558" t="s">
        <v>1442</v>
      </c>
      <c r="Z944" s="558" t="s">
        <v>1443</v>
      </c>
      <c r="AA944" s="558" t="s">
        <v>1444</v>
      </c>
      <c r="AB944" s="558" t="s">
        <v>2713</v>
      </c>
      <c r="AC944" s="576">
        <v>7.0000000000000001E-3</v>
      </c>
      <c r="AD944" s="578" t="s">
        <v>1432</v>
      </c>
      <c r="AE944" s="578"/>
      <c r="AF944" s="579"/>
      <c r="AG944" s="517" t="s">
        <v>3063</v>
      </c>
      <c r="AH944" s="560" t="s">
        <v>1445</v>
      </c>
      <c r="AI944" s="587"/>
      <c r="AJ944" s="560">
        <v>0</v>
      </c>
      <c r="AK944" s="560">
        <v>0</v>
      </c>
      <c r="AL944" s="560">
        <v>-1</v>
      </c>
      <c r="AM944" s="560">
        <v>0</v>
      </c>
      <c r="AN944" s="560">
        <v>1</v>
      </c>
      <c r="AO944" s="560">
        <v>0</v>
      </c>
      <c r="AP944" s="560">
        <v>0</v>
      </c>
      <c r="AQ944" s="560">
        <v>0</v>
      </c>
      <c r="AR944" s="560">
        <v>0</v>
      </c>
      <c r="AS944" s="560">
        <v>-1</v>
      </c>
      <c r="AT944" s="560">
        <v>0</v>
      </c>
      <c r="AU944" s="560">
        <v>0</v>
      </c>
      <c r="AV944" s="560">
        <v>0</v>
      </c>
      <c r="AW944" s="560">
        <v>0</v>
      </c>
      <c r="AX944" s="560">
        <v>0</v>
      </c>
      <c r="AY944" s="560">
        <v>0</v>
      </c>
      <c r="AZ944" s="560">
        <v>0</v>
      </c>
      <c r="BA944" s="560">
        <v>0</v>
      </c>
      <c r="BB944" s="560">
        <v>1</v>
      </c>
      <c r="BC944" s="560">
        <v>0</v>
      </c>
      <c r="BD944" s="560">
        <v>0</v>
      </c>
      <c r="BE944" s="560">
        <v>0</v>
      </c>
      <c r="BF944" s="560">
        <v>0</v>
      </c>
      <c r="BG944" s="560">
        <v>0</v>
      </c>
      <c r="BH944" s="560">
        <v>0</v>
      </c>
      <c r="BI944" s="560">
        <v>0</v>
      </c>
      <c r="BJ944" s="560">
        <v>0</v>
      </c>
      <c r="BK944" s="560">
        <v>0</v>
      </c>
      <c r="BL944" s="560">
        <v>0</v>
      </c>
      <c r="BM944" s="560">
        <v>0</v>
      </c>
      <c r="BN944" s="730"/>
      <c r="BO944" s="518">
        <v>0</v>
      </c>
      <c r="BP944" s="519">
        <v>0</v>
      </c>
      <c r="BQ944" s="553">
        <v>0</v>
      </c>
      <c r="BR944" s="552">
        <v>0</v>
      </c>
      <c r="BS944" s="552">
        <v>0</v>
      </c>
      <c r="BT944" s="552">
        <v>0</v>
      </c>
      <c r="BU944" s="529">
        <v>0</v>
      </c>
      <c r="BV944" s="519">
        <v>0</v>
      </c>
      <c r="BW944" s="519">
        <v>0</v>
      </c>
      <c r="BX944" s="519">
        <v>0</v>
      </c>
      <c r="BY944" s="519">
        <v>0</v>
      </c>
      <c r="BZ944" s="519">
        <v>0</v>
      </c>
      <c r="CA944" s="519">
        <v>0</v>
      </c>
      <c r="CB944" s="519">
        <v>0</v>
      </c>
      <c r="CC944" s="519">
        <v>0</v>
      </c>
      <c r="CD944" s="519">
        <v>0</v>
      </c>
      <c r="CE944" s="519">
        <v>0</v>
      </c>
      <c r="CF944" s="519">
        <v>0</v>
      </c>
      <c r="CG944" s="519">
        <v>0</v>
      </c>
      <c r="CH944" s="519">
        <v>0</v>
      </c>
      <c r="CI944" s="519">
        <v>0</v>
      </c>
      <c r="CJ944" s="519">
        <v>0</v>
      </c>
      <c r="CK944" s="623">
        <f t="shared" si="14"/>
        <v>0</v>
      </c>
      <c r="CL944" s="523">
        <v>0</v>
      </c>
      <c r="CM944" s="523">
        <v>0</v>
      </c>
      <c r="CN944" s="523">
        <v>0</v>
      </c>
      <c r="CO944" s="524">
        <v>4</v>
      </c>
      <c r="CP944" s="726"/>
      <c r="CQ944" s="525" t="s">
        <v>4965</v>
      </c>
      <c r="CR944" s="584" t="s">
        <v>4965</v>
      </c>
      <c r="CS944" s="527" t="s">
        <v>4965</v>
      </c>
      <c r="CT944" s="527" t="s">
        <v>4965</v>
      </c>
      <c r="CU944" s="527" t="s">
        <v>4965</v>
      </c>
    </row>
    <row r="945" spans="1:99" s="71" customFormat="1" ht="12" customHeight="1" x14ac:dyDescent="0.2">
      <c r="A945" s="577" t="s">
        <v>1460</v>
      </c>
      <c r="B945" s="558" t="s">
        <v>3306</v>
      </c>
      <c r="C945" s="558" t="s">
        <v>3307</v>
      </c>
      <c r="D945" s="558" t="s">
        <v>1432</v>
      </c>
      <c r="E945" s="560" t="s">
        <v>4594</v>
      </c>
      <c r="F945" s="558" t="s">
        <v>4595</v>
      </c>
      <c r="G945" s="558" t="s">
        <v>4596</v>
      </c>
      <c r="H945" s="558" t="s">
        <v>1885</v>
      </c>
      <c r="I945" s="558" t="s">
        <v>4597</v>
      </c>
      <c r="J945" s="558">
        <v>526506</v>
      </c>
      <c r="K945" s="558">
        <v>175214</v>
      </c>
      <c r="L945" s="512" t="s">
        <v>3080</v>
      </c>
      <c r="M945" s="562" t="s">
        <v>1432</v>
      </c>
      <c r="N945" s="562" t="s">
        <v>1432</v>
      </c>
      <c r="O945" s="558">
        <v>0</v>
      </c>
      <c r="P945" s="558">
        <v>1</v>
      </c>
      <c r="Q945" s="563">
        <v>1</v>
      </c>
      <c r="R945" s="558" t="s">
        <v>4598</v>
      </c>
      <c r="S945" s="558" t="s">
        <v>1438</v>
      </c>
      <c r="T945" s="562" t="s">
        <v>1582</v>
      </c>
      <c r="U945" s="561">
        <v>42054</v>
      </c>
      <c r="V945" s="561" t="s">
        <v>1938</v>
      </c>
      <c r="W945" s="558" t="s">
        <v>1439</v>
      </c>
      <c r="X945" s="562" t="s">
        <v>1432</v>
      </c>
      <c r="Y945" s="558" t="s">
        <v>1442</v>
      </c>
      <c r="Z945" s="558" t="s">
        <v>1443</v>
      </c>
      <c r="AA945" s="558" t="s">
        <v>1444</v>
      </c>
      <c r="AB945" s="558" t="s">
        <v>2713</v>
      </c>
      <c r="AC945" s="576">
        <v>7.0000000000000001E-3</v>
      </c>
      <c r="AD945" s="578" t="s">
        <v>1432</v>
      </c>
      <c r="AE945" s="578"/>
      <c r="AF945" s="579"/>
      <c r="AG945" s="517" t="s">
        <v>3063</v>
      </c>
      <c r="AH945" s="560" t="s">
        <v>1445</v>
      </c>
      <c r="AI945" s="587"/>
      <c r="AJ945" s="560">
        <v>0</v>
      </c>
      <c r="AK945" s="560">
        <v>0</v>
      </c>
      <c r="AL945" s="560">
        <v>0</v>
      </c>
      <c r="AM945" s="560">
        <v>0</v>
      </c>
      <c r="AN945" s="560">
        <v>1</v>
      </c>
      <c r="AO945" s="560">
        <v>0</v>
      </c>
      <c r="AP945" s="560">
        <v>0</v>
      </c>
      <c r="AQ945" s="560">
        <v>0</v>
      </c>
      <c r="AR945" s="560">
        <v>0</v>
      </c>
      <c r="AS945" s="560">
        <v>0</v>
      </c>
      <c r="AT945" s="560">
        <v>0</v>
      </c>
      <c r="AU945" s="560">
        <v>1</v>
      </c>
      <c r="AV945" s="560">
        <v>0</v>
      </c>
      <c r="AW945" s="560">
        <v>0</v>
      </c>
      <c r="AX945" s="560">
        <v>0</v>
      </c>
      <c r="AY945" s="560">
        <v>0</v>
      </c>
      <c r="AZ945" s="560">
        <v>0</v>
      </c>
      <c r="BA945" s="560">
        <v>0</v>
      </c>
      <c r="BB945" s="560">
        <v>0</v>
      </c>
      <c r="BC945" s="560">
        <v>0</v>
      </c>
      <c r="BD945" s="560">
        <v>0</v>
      </c>
      <c r="BE945" s="560">
        <v>0</v>
      </c>
      <c r="BF945" s="560">
        <v>0</v>
      </c>
      <c r="BG945" s="560">
        <v>0</v>
      </c>
      <c r="BH945" s="560">
        <v>0</v>
      </c>
      <c r="BI945" s="560">
        <v>0</v>
      </c>
      <c r="BJ945" s="560">
        <v>0</v>
      </c>
      <c r="BK945" s="560">
        <v>0</v>
      </c>
      <c r="BL945" s="560">
        <v>0</v>
      </c>
      <c r="BM945" s="560">
        <v>0</v>
      </c>
      <c r="BN945" s="550" t="s">
        <v>4490</v>
      </c>
      <c r="BO945" s="551">
        <v>0</v>
      </c>
      <c r="BP945" s="519">
        <v>0</v>
      </c>
      <c r="BQ945" s="553">
        <v>0.25</v>
      </c>
      <c r="BR945" s="552">
        <v>0.25</v>
      </c>
      <c r="BS945" s="552">
        <v>0.25</v>
      </c>
      <c r="BT945" s="552">
        <v>0.25</v>
      </c>
      <c r="BU945" s="529">
        <v>0</v>
      </c>
      <c r="BV945" s="519">
        <v>0</v>
      </c>
      <c r="BW945" s="519">
        <v>0</v>
      </c>
      <c r="BX945" s="519">
        <v>0</v>
      </c>
      <c r="BY945" s="519">
        <v>0</v>
      </c>
      <c r="BZ945" s="519">
        <v>0</v>
      </c>
      <c r="CA945" s="519">
        <v>0</v>
      </c>
      <c r="CB945" s="519">
        <v>0</v>
      </c>
      <c r="CC945" s="519">
        <v>0</v>
      </c>
      <c r="CD945" s="519">
        <v>0</v>
      </c>
      <c r="CE945" s="519">
        <v>0</v>
      </c>
      <c r="CF945" s="519">
        <v>0</v>
      </c>
      <c r="CG945" s="519">
        <v>0</v>
      </c>
      <c r="CH945" s="519">
        <v>0</v>
      </c>
      <c r="CI945" s="519">
        <v>0</v>
      </c>
      <c r="CJ945" s="519">
        <v>0</v>
      </c>
      <c r="CK945" s="623">
        <f t="shared" si="14"/>
        <v>1</v>
      </c>
      <c r="CL945" s="554">
        <v>1</v>
      </c>
      <c r="CM945" s="554">
        <v>1</v>
      </c>
      <c r="CN945" s="554">
        <v>1</v>
      </c>
      <c r="CO945" s="524">
        <v>4</v>
      </c>
      <c r="CP945" s="726"/>
      <c r="CQ945" s="525" t="s">
        <v>4965</v>
      </c>
      <c r="CR945" s="584" t="s">
        <v>4965</v>
      </c>
      <c r="CS945" s="527" t="s">
        <v>4965</v>
      </c>
      <c r="CT945" s="527" t="s">
        <v>4965</v>
      </c>
      <c r="CU945" s="527" t="s">
        <v>4965</v>
      </c>
    </row>
    <row r="946" spans="1:99" s="71" customFormat="1" ht="12" customHeight="1" x14ac:dyDescent="0.2">
      <c r="A946" s="577" t="s">
        <v>1460</v>
      </c>
      <c r="B946" s="558" t="s">
        <v>4599</v>
      </c>
      <c r="C946" s="558" t="s">
        <v>1432</v>
      </c>
      <c r="D946" s="558" t="s">
        <v>1432</v>
      </c>
      <c r="E946" s="560" t="s">
        <v>3176</v>
      </c>
      <c r="F946" s="558" t="s">
        <v>2385</v>
      </c>
      <c r="G946" s="558" t="s">
        <v>4600</v>
      </c>
      <c r="H946" s="558" t="s">
        <v>1435</v>
      </c>
      <c r="I946" s="558" t="s">
        <v>4601</v>
      </c>
      <c r="J946" s="558">
        <v>527507</v>
      </c>
      <c r="K946" s="558">
        <v>171899</v>
      </c>
      <c r="L946" s="512" t="s">
        <v>3069</v>
      </c>
      <c r="M946" s="562" t="s">
        <v>1432</v>
      </c>
      <c r="N946" s="562" t="s">
        <v>1432</v>
      </c>
      <c r="O946" s="558">
        <v>0</v>
      </c>
      <c r="P946" s="558">
        <v>1</v>
      </c>
      <c r="Q946" s="563">
        <v>1</v>
      </c>
      <c r="R946" s="558" t="s">
        <v>4602</v>
      </c>
      <c r="S946" s="558" t="s">
        <v>1438</v>
      </c>
      <c r="T946" s="562" t="s">
        <v>2081</v>
      </c>
      <c r="U946" s="561">
        <v>41990</v>
      </c>
      <c r="V946" s="561" t="s">
        <v>1938</v>
      </c>
      <c r="W946" s="558" t="s">
        <v>1439</v>
      </c>
      <c r="X946" s="562" t="s">
        <v>1432</v>
      </c>
      <c r="Y946" s="558" t="s">
        <v>1442</v>
      </c>
      <c r="Z946" s="558" t="s">
        <v>1443</v>
      </c>
      <c r="AA946" s="558" t="s">
        <v>1444</v>
      </c>
      <c r="AB946" s="558" t="s">
        <v>2713</v>
      </c>
      <c r="AC946" s="576">
        <v>5.0000000000000001E-3</v>
      </c>
      <c r="AD946" s="578" t="s">
        <v>1432</v>
      </c>
      <c r="AE946" s="578"/>
      <c r="AF946" s="579"/>
      <c r="AG946" s="517" t="s">
        <v>3063</v>
      </c>
      <c r="AH946" s="560" t="s">
        <v>1445</v>
      </c>
      <c r="AI946" s="560">
        <v>0</v>
      </c>
      <c r="AJ946" s="560">
        <v>0</v>
      </c>
      <c r="AK946" s="560">
        <v>0</v>
      </c>
      <c r="AL946" s="560">
        <v>0</v>
      </c>
      <c r="AM946" s="560">
        <v>0</v>
      </c>
      <c r="AN946" s="560">
        <v>0</v>
      </c>
      <c r="AO946" s="560">
        <v>1</v>
      </c>
      <c r="AP946" s="560">
        <v>0</v>
      </c>
      <c r="AQ946" s="560">
        <v>0</v>
      </c>
      <c r="AR946" s="560">
        <v>0</v>
      </c>
      <c r="AS946" s="560">
        <v>0</v>
      </c>
      <c r="AT946" s="560">
        <v>0</v>
      </c>
      <c r="AU946" s="560">
        <v>0</v>
      </c>
      <c r="AV946" s="560">
        <v>0</v>
      </c>
      <c r="AW946" s="560">
        <v>0</v>
      </c>
      <c r="AX946" s="560">
        <v>0</v>
      </c>
      <c r="AY946" s="560">
        <v>0</v>
      </c>
      <c r="AZ946" s="560">
        <v>0</v>
      </c>
      <c r="BA946" s="560">
        <v>0</v>
      </c>
      <c r="BB946" s="560">
        <v>0</v>
      </c>
      <c r="BC946" s="560">
        <v>1</v>
      </c>
      <c r="BD946" s="560">
        <v>0</v>
      </c>
      <c r="BE946" s="560">
        <v>0</v>
      </c>
      <c r="BF946" s="560">
        <v>0</v>
      </c>
      <c r="BG946" s="560">
        <v>0</v>
      </c>
      <c r="BH946" s="560">
        <v>0</v>
      </c>
      <c r="BI946" s="560">
        <v>0</v>
      </c>
      <c r="BJ946" s="560">
        <v>0</v>
      </c>
      <c r="BK946" s="560">
        <v>0</v>
      </c>
      <c r="BL946" s="560">
        <v>0</v>
      </c>
      <c r="BM946" s="560">
        <v>0</v>
      </c>
      <c r="BN946" s="550" t="s">
        <v>4490</v>
      </c>
      <c r="BO946" s="551">
        <v>0</v>
      </c>
      <c r="BP946" s="519">
        <v>0</v>
      </c>
      <c r="BQ946" s="553">
        <v>0.25</v>
      </c>
      <c r="BR946" s="552">
        <v>0.25</v>
      </c>
      <c r="BS946" s="552">
        <v>0.25</v>
      </c>
      <c r="BT946" s="552">
        <v>0.25</v>
      </c>
      <c r="BU946" s="529">
        <v>0</v>
      </c>
      <c r="BV946" s="519">
        <v>0</v>
      </c>
      <c r="BW946" s="519">
        <v>0</v>
      </c>
      <c r="BX946" s="519">
        <v>0</v>
      </c>
      <c r="BY946" s="519">
        <v>0</v>
      </c>
      <c r="BZ946" s="519">
        <v>0</v>
      </c>
      <c r="CA946" s="519">
        <v>0</v>
      </c>
      <c r="CB946" s="519">
        <v>0</v>
      </c>
      <c r="CC946" s="519">
        <v>0</v>
      </c>
      <c r="CD946" s="519">
        <v>0</v>
      </c>
      <c r="CE946" s="519">
        <v>0</v>
      </c>
      <c r="CF946" s="519">
        <v>0</v>
      </c>
      <c r="CG946" s="519">
        <v>0</v>
      </c>
      <c r="CH946" s="519">
        <v>0</v>
      </c>
      <c r="CI946" s="519">
        <v>0</v>
      </c>
      <c r="CJ946" s="519">
        <v>0</v>
      </c>
      <c r="CK946" s="623">
        <f t="shared" si="14"/>
        <v>1</v>
      </c>
      <c r="CL946" s="554">
        <v>1</v>
      </c>
      <c r="CM946" s="554">
        <v>1</v>
      </c>
      <c r="CN946" s="554">
        <v>1</v>
      </c>
      <c r="CO946" s="524">
        <v>4</v>
      </c>
      <c r="CP946" s="524" t="s">
        <v>1938</v>
      </c>
      <c r="CQ946" s="525" t="s">
        <v>4965</v>
      </c>
      <c r="CR946" s="584" t="s">
        <v>4965</v>
      </c>
      <c r="CS946" s="527" t="s">
        <v>4965</v>
      </c>
      <c r="CT946" s="527" t="s">
        <v>4965</v>
      </c>
      <c r="CU946" s="527" t="s">
        <v>4965</v>
      </c>
    </row>
    <row r="947" spans="1:99" ht="12" customHeight="1" x14ac:dyDescent="0.2">
      <c r="A947" s="577" t="s">
        <v>1460</v>
      </c>
      <c r="B947" s="558" t="s">
        <v>4603</v>
      </c>
      <c r="C947" s="558" t="s">
        <v>1432</v>
      </c>
      <c r="D947" s="558" t="s">
        <v>1432</v>
      </c>
      <c r="E947" s="560" t="s">
        <v>1432</v>
      </c>
      <c r="F947" s="558" t="s">
        <v>4604</v>
      </c>
      <c r="G947" s="558" t="s">
        <v>4605</v>
      </c>
      <c r="H947" s="558" t="s">
        <v>1435</v>
      </c>
      <c r="I947" s="558" t="s">
        <v>4606</v>
      </c>
      <c r="J947" s="558">
        <v>527242</v>
      </c>
      <c r="K947" s="558">
        <v>171469</v>
      </c>
      <c r="L947" s="512" t="s">
        <v>3069</v>
      </c>
      <c r="M947" s="562" t="s">
        <v>1432</v>
      </c>
      <c r="N947" s="562" t="s">
        <v>1432</v>
      </c>
      <c r="O947" s="558">
        <v>2</v>
      </c>
      <c r="P947" s="558">
        <v>1</v>
      </c>
      <c r="Q947" s="563">
        <v>-1</v>
      </c>
      <c r="R947" s="558" t="s">
        <v>4607</v>
      </c>
      <c r="S947" s="558" t="s">
        <v>1438</v>
      </c>
      <c r="T947" s="562" t="s">
        <v>137</v>
      </c>
      <c r="U947" s="561">
        <v>41955</v>
      </c>
      <c r="V947" s="561" t="s">
        <v>1938</v>
      </c>
      <c r="W947" s="558" t="s">
        <v>1439</v>
      </c>
      <c r="X947" s="562" t="s">
        <v>1432</v>
      </c>
      <c r="Y947" s="558" t="s">
        <v>1442</v>
      </c>
      <c r="Z947" s="558" t="s">
        <v>1453</v>
      </c>
      <c r="AA947" s="558" t="s">
        <v>1444</v>
      </c>
      <c r="AB947" s="558" t="s">
        <v>3714</v>
      </c>
      <c r="AC947" s="576">
        <v>1.4E-2</v>
      </c>
      <c r="AD947" s="578" t="s">
        <v>1432</v>
      </c>
      <c r="AE947" s="578"/>
      <c r="AF947" s="579"/>
      <c r="AG947" s="517" t="s">
        <v>3063</v>
      </c>
      <c r="AH947" s="560" t="s">
        <v>1445</v>
      </c>
      <c r="AI947" s="560">
        <v>0</v>
      </c>
      <c r="AJ947" s="560">
        <v>0</v>
      </c>
      <c r="AK947" s="560">
        <v>0</v>
      </c>
      <c r="AL947" s="560">
        <v>0</v>
      </c>
      <c r="AM947" s="560">
        <v>-1</v>
      </c>
      <c r="AN947" s="560">
        <v>-1</v>
      </c>
      <c r="AO947" s="560">
        <v>1</v>
      </c>
      <c r="AP947" s="560">
        <v>0</v>
      </c>
      <c r="AQ947" s="560">
        <v>0</v>
      </c>
      <c r="AR947" s="560">
        <v>0</v>
      </c>
      <c r="AS947" s="560">
        <v>0</v>
      </c>
      <c r="AT947" s="560">
        <v>-1</v>
      </c>
      <c r="AU947" s="560">
        <v>-1</v>
      </c>
      <c r="AV947" s="560">
        <v>1</v>
      </c>
      <c r="AW947" s="560">
        <v>0</v>
      </c>
      <c r="AX947" s="560">
        <v>0</v>
      </c>
      <c r="AY947" s="560">
        <v>0</v>
      </c>
      <c r="AZ947" s="560">
        <v>0</v>
      </c>
      <c r="BA947" s="560">
        <v>0</v>
      </c>
      <c r="BB947" s="560">
        <v>0</v>
      </c>
      <c r="BC947" s="560">
        <v>0</v>
      </c>
      <c r="BD947" s="560">
        <v>0</v>
      </c>
      <c r="BE947" s="560">
        <v>0</v>
      </c>
      <c r="BF947" s="560">
        <v>0</v>
      </c>
      <c r="BG947" s="560">
        <v>0</v>
      </c>
      <c r="BH947" s="560">
        <v>0</v>
      </c>
      <c r="BI947" s="560">
        <v>0</v>
      </c>
      <c r="BJ947" s="560">
        <v>0</v>
      </c>
      <c r="BK947" s="560">
        <v>0</v>
      </c>
      <c r="BL947" s="560">
        <v>0</v>
      </c>
      <c r="BM947" s="560">
        <v>0</v>
      </c>
      <c r="BN947" s="550" t="s">
        <v>4490</v>
      </c>
      <c r="BO947" s="551">
        <v>0</v>
      </c>
      <c r="BP947" s="519">
        <v>0</v>
      </c>
      <c r="BQ947" s="553">
        <v>-0.25</v>
      </c>
      <c r="BR947" s="552">
        <v>-0.25</v>
      </c>
      <c r="BS947" s="552">
        <v>-0.25</v>
      </c>
      <c r="BT947" s="552">
        <v>-0.25</v>
      </c>
      <c r="BU947" s="529">
        <v>0</v>
      </c>
      <c r="BV947" s="519">
        <v>0</v>
      </c>
      <c r="BW947" s="519">
        <v>0</v>
      </c>
      <c r="BX947" s="519">
        <v>0</v>
      </c>
      <c r="BY947" s="519">
        <v>0</v>
      </c>
      <c r="BZ947" s="519">
        <v>0</v>
      </c>
      <c r="CA947" s="519">
        <v>0</v>
      </c>
      <c r="CB947" s="519">
        <v>0</v>
      </c>
      <c r="CC947" s="519">
        <v>0</v>
      </c>
      <c r="CD947" s="519">
        <v>0</v>
      </c>
      <c r="CE947" s="519">
        <v>0</v>
      </c>
      <c r="CF947" s="519">
        <v>0</v>
      </c>
      <c r="CG947" s="519">
        <v>0</v>
      </c>
      <c r="CH947" s="519">
        <v>0</v>
      </c>
      <c r="CI947" s="519">
        <v>0</v>
      </c>
      <c r="CJ947" s="519">
        <v>0</v>
      </c>
      <c r="CK947" s="623">
        <f t="shared" si="14"/>
        <v>-1</v>
      </c>
      <c r="CL947" s="554">
        <v>-1</v>
      </c>
      <c r="CM947" s="554">
        <v>-1</v>
      </c>
      <c r="CN947" s="554">
        <v>-1</v>
      </c>
      <c r="CO947" s="524">
        <v>9</v>
      </c>
      <c r="CP947" s="524" t="s">
        <v>1938</v>
      </c>
      <c r="CQ947" s="525" t="s">
        <v>4965</v>
      </c>
      <c r="CR947" s="584" t="s">
        <v>4965</v>
      </c>
      <c r="CS947" s="527" t="s">
        <v>4965</v>
      </c>
      <c r="CT947" s="527" t="s">
        <v>4965</v>
      </c>
      <c r="CU947" s="527" t="s">
        <v>4965</v>
      </c>
    </row>
    <row r="948" spans="1:99" s="71" customFormat="1" ht="12" customHeight="1" x14ac:dyDescent="0.2">
      <c r="A948" s="577" t="s">
        <v>1460</v>
      </c>
      <c r="B948" s="558" t="s">
        <v>4608</v>
      </c>
      <c r="C948" s="558" t="s">
        <v>1432</v>
      </c>
      <c r="D948" s="558" t="s">
        <v>1432</v>
      </c>
      <c r="E948" s="560" t="s">
        <v>1432</v>
      </c>
      <c r="F948" s="558" t="s">
        <v>262</v>
      </c>
      <c r="G948" s="558" t="s">
        <v>4609</v>
      </c>
      <c r="H948" s="558" t="s">
        <v>1885</v>
      </c>
      <c r="I948" s="558" t="s">
        <v>1726</v>
      </c>
      <c r="J948" s="558">
        <v>526204</v>
      </c>
      <c r="K948" s="558">
        <v>173877</v>
      </c>
      <c r="L948" s="512" t="s">
        <v>3089</v>
      </c>
      <c r="M948" s="562" t="s">
        <v>1432</v>
      </c>
      <c r="N948" s="562" t="s">
        <v>1432</v>
      </c>
      <c r="O948" s="558">
        <v>2</v>
      </c>
      <c r="P948" s="558">
        <v>1</v>
      </c>
      <c r="Q948" s="563">
        <v>-1</v>
      </c>
      <c r="R948" s="558" t="s">
        <v>4610</v>
      </c>
      <c r="S948" s="558" t="s">
        <v>1438</v>
      </c>
      <c r="T948" s="562" t="s">
        <v>390</v>
      </c>
      <c r="U948" s="561">
        <v>41940</v>
      </c>
      <c r="V948" s="561" t="s">
        <v>1938</v>
      </c>
      <c r="W948" s="558" t="s">
        <v>1439</v>
      </c>
      <c r="X948" s="562" t="s">
        <v>1432</v>
      </c>
      <c r="Y948" s="558" t="s">
        <v>1442</v>
      </c>
      <c r="Z948" s="558" t="s">
        <v>4694</v>
      </c>
      <c r="AA948" s="558" t="s">
        <v>1444</v>
      </c>
      <c r="AB948" s="558" t="s">
        <v>4207</v>
      </c>
      <c r="AC948" s="576">
        <v>1.7999999999999999E-2</v>
      </c>
      <c r="AD948" s="578" t="s">
        <v>1432</v>
      </c>
      <c r="AE948" s="578"/>
      <c r="AF948" s="579"/>
      <c r="AG948" s="517" t="s">
        <v>3063</v>
      </c>
      <c r="AH948" s="560" t="s">
        <v>1445</v>
      </c>
      <c r="AI948" s="560">
        <v>0</v>
      </c>
      <c r="AJ948" s="560">
        <v>0</v>
      </c>
      <c r="AK948" s="560">
        <v>0</v>
      </c>
      <c r="AL948" s="560">
        <v>0</v>
      </c>
      <c r="AM948" s="560">
        <v>-2</v>
      </c>
      <c r="AN948" s="560">
        <v>0</v>
      </c>
      <c r="AO948" s="560">
        <v>0</v>
      </c>
      <c r="AP948" s="560">
        <v>0</v>
      </c>
      <c r="AQ948" s="560">
        <v>1</v>
      </c>
      <c r="AR948" s="560">
        <v>0</v>
      </c>
      <c r="AS948" s="560">
        <v>0</v>
      </c>
      <c r="AT948" s="560">
        <v>-2</v>
      </c>
      <c r="AU948" s="560">
        <v>0</v>
      </c>
      <c r="AV948" s="560">
        <v>0</v>
      </c>
      <c r="AW948" s="560">
        <v>0</v>
      </c>
      <c r="AX948" s="560">
        <v>0</v>
      </c>
      <c r="AY948" s="560">
        <v>0</v>
      </c>
      <c r="AZ948" s="560">
        <v>0</v>
      </c>
      <c r="BA948" s="560">
        <v>0</v>
      </c>
      <c r="BB948" s="560">
        <v>0</v>
      </c>
      <c r="BC948" s="560">
        <v>0</v>
      </c>
      <c r="BD948" s="560">
        <v>0</v>
      </c>
      <c r="BE948" s="560">
        <v>1</v>
      </c>
      <c r="BF948" s="560">
        <v>0</v>
      </c>
      <c r="BG948" s="560">
        <v>0</v>
      </c>
      <c r="BH948" s="560">
        <v>0</v>
      </c>
      <c r="BI948" s="560">
        <v>0</v>
      </c>
      <c r="BJ948" s="560">
        <v>0</v>
      </c>
      <c r="BK948" s="560">
        <v>0</v>
      </c>
      <c r="BL948" s="560">
        <v>0</v>
      </c>
      <c r="BM948" s="560">
        <v>0</v>
      </c>
      <c r="BN948" s="550" t="s">
        <v>4490</v>
      </c>
      <c r="BO948" s="551">
        <v>0</v>
      </c>
      <c r="BP948" s="519">
        <v>0</v>
      </c>
      <c r="BQ948" s="553">
        <v>-0.25</v>
      </c>
      <c r="BR948" s="552">
        <v>-0.25</v>
      </c>
      <c r="BS948" s="552">
        <v>-0.25</v>
      </c>
      <c r="BT948" s="552">
        <v>-0.25</v>
      </c>
      <c r="BU948" s="529">
        <v>0</v>
      </c>
      <c r="BV948" s="519">
        <v>0</v>
      </c>
      <c r="BW948" s="519">
        <v>0</v>
      </c>
      <c r="BX948" s="519">
        <v>0</v>
      </c>
      <c r="BY948" s="519">
        <v>0</v>
      </c>
      <c r="BZ948" s="519">
        <v>0</v>
      </c>
      <c r="CA948" s="519">
        <v>0</v>
      </c>
      <c r="CB948" s="519">
        <v>0</v>
      </c>
      <c r="CC948" s="519">
        <v>0</v>
      </c>
      <c r="CD948" s="519">
        <v>0</v>
      </c>
      <c r="CE948" s="519">
        <v>0</v>
      </c>
      <c r="CF948" s="519">
        <v>0</v>
      </c>
      <c r="CG948" s="519">
        <v>0</v>
      </c>
      <c r="CH948" s="519">
        <v>0</v>
      </c>
      <c r="CI948" s="519">
        <v>0</v>
      </c>
      <c r="CJ948" s="519">
        <v>0</v>
      </c>
      <c r="CK948" s="623">
        <f t="shared" si="14"/>
        <v>-1</v>
      </c>
      <c r="CL948" s="554">
        <v>-1</v>
      </c>
      <c r="CM948" s="554">
        <v>-1</v>
      </c>
      <c r="CN948" s="554">
        <v>-1</v>
      </c>
      <c r="CO948" s="524">
        <v>4</v>
      </c>
      <c r="CP948" s="726"/>
      <c r="CQ948" s="525" t="s">
        <v>4965</v>
      </c>
      <c r="CR948" s="584" t="s">
        <v>4965</v>
      </c>
      <c r="CS948" s="527" t="s">
        <v>4965</v>
      </c>
      <c r="CT948" s="527" t="s">
        <v>4965</v>
      </c>
      <c r="CU948" s="527" t="s">
        <v>4965</v>
      </c>
    </row>
    <row r="949" spans="1:99" ht="12" customHeight="1" x14ac:dyDescent="0.2">
      <c r="A949" s="577" t="s">
        <v>1460</v>
      </c>
      <c r="B949" s="558" t="s">
        <v>4611</v>
      </c>
      <c r="C949" s="558" t="s">
        <v>1432</v>
      </c>
      <c r="D949" s="558" t="s">
        <v>1432</v>
      </c>
      <c r="E949" s="560" t="s">
        <v>4612</v>
      </c>
      <c r="F949" s="558" t="s">
        <v>3510</v>
      </c>
      <c r="G949" s="558" t="s">
        <v>1480</v>
      </c>
      <c r="H949" s="558" t="s">
        <v>2717</v>
      </c>
      <c r="I949" s="558" t="s">
        <v>3511</v>
      </c>
      <c r="J949" s="558">
        <v>528068</v>
      </c>
      <c r="K949" s="558">
        <v>176644</v>
      </c>
      <c r="L949" s="512" t="s">
        <v>3066</v>
      </c>
      <c r="M949" s="562" t="s">
        <v>1432</v>
      </c>
      <c r="N949" s="562" t="s">
        <v>1432</v>
      </c>
      <c r="O949" s="558">
        <v>0</v>
      </c>
      <c r="P949" s="558">
        <v>1</v>
      </c>
      <c r="Q949" s="563">
        <v>1</v>
      </c>
      <c r="R949" s="558" t="s">
        <v>4613</v>
      </c>
      <c r="S949" s="558" t="s">
        <v>3187</v>
      </c>
      <c r="T949" s="562" t="s">
        <v>273</v>
      </c>
      <c r="U949" s="561">
        <v>41968</v>
      </c>
      <c r="V949" s="561" t="s">
        <v>1938</v>
      </c>
      <c r="W949" s="558" t="s">
        <v>1439</v>
      </c>
      <c r="X949" s="562" t="s">
        <v>1432</v>
      </c>
      <c r="Y949" s="558" t="s">
        <v>1442</v>
      </c>
      <c r="Z949" s="558" t="s">
        <v>3893</v>
      </c>
      <c r="AA949" s="558" t="s">
        <v>1444</v>
      </c>
      <c r="AB949" s="558" t="s">
        <v>4720</v>
      </c>
      <c r="AC949" s="576">
        <v>2.7E-2</v>
      </c>
      <c r="AD949" s="578" t="s">
        <v>1432</v>
      </c>
      <c r="AE949" s="578"/>
      <c r="AF949" s="579"/>
      <c r="AG949" s="517" t="s">
        <v>3063</v>
      </c>
      <c r="AH949" s="560" t="s">
        <v>1445</v>
      </c>
      <c r="AI949" s="560">
        <v>0</v>
      </c>
      <c r="AJ949" s="560">
        <v>0</v>
      </c>
      <c r="AK949" s="560">
        <v>0</v>
      </c>
      <c r="AL949" s="560">
        <v>0</v>
      </c>
      <c r="AM949" s="560">
        <v>0</v>
      </c>
      <c r="AN949" s="560">
        <v>1</v>
      </c>
      <c r="AO949" s="560">
        <v>0</v>
      </c>
      <c r="AP949" s="560">
        <v>0</v>
      </c>
      <c r="AQ949" s="560">
        <v>0</v>
      </c>
      <c r="AR949" s="560">
        <v>0</v>
      </c>
      <c r="AS949" s="560">
        <v>0</v>
      </c>
      <c r="AT949" s="560">
        <v>0</v>
      </c>
      <c r="AU949" s="560">
        <v>1</v>
      </c>
      <c r="AV949" s="560">
        <v>0</v>
      </c>
      <c r="AW949" s="560">
        <v>0</v>
      </c>
      <c r="AX949" s="560">
        <v>0</v>
      </c>
      <c r="AY949" s="560">
        <v>0</v>
      </c>
      <c r="AZ949" s="560">
        <v>0</v>
      </c>
      <c r="BA949" s="560">
        <v>0</v>
      </c>
      <c r="BB949" s="560">
        <v>0</v>
      </c>
      <c r="BC949" s="560">
        <v>0</v>
      </c>
      <c r="BD949" s="560">
        <v>0</v>
      </c>
      <c r="BE949" s="560">
        <v>0</v>
      </c>
      <c r="BF949" s="560">
        <v>0</v>
      </c>
      <c r="BG949" s="560">
        <v>0</v>
      </c>
      <c r="BH949" s="560">
        <v>0</v>
      </c>
      <c r="BI949" s="560">
        <v>0</v>
      </c>
      <c r="BJ949" s="560">
        <v>0</v>
      </c>
      <c r="BK949" s="560">
        <v>0</v>
      </c>
      <c r="BL949" s="560">
        <v>0</v>
      </c>
      <c r="BM949" s="560">
        <v>0</v>
      </c>
      <c r="BN949" s="550" t="s">
        <v>4490</v>
      </c>
      <c r="BO949" s="551">
        <v>0</v>
      </c>
      <c r="BP949" s="519">
        <v>0</v>
      </c>
      <c r="BQ949" s="553">
        <v>0.25</v>
      </c>
      <c r="BR949" s="552">
        <v>0.25</v>
      </c>
      <c r="BS949" s="552">
        <v>0.25</v>
      </c>
      <c r="BT949" s="552">
        <v>0.25</v>
      </c>
      <c r="BU949" s="529">
        <v>0</v>
      </c>
      <c r="BV949" s="519">
        <v>0</v>
      </c>
      <c r="BW949" s="519">
        <v>0</v>
      </c>
      <c r="BX949" s="519">
        <v>0</v>
      </c>
      <c r="BY949" s="519">
        <v>0</v>
      </c>
      <c r="BZ949" s="519">
        <v>0</v>
      </c>
      <c r="CA949" s="519">
        <v>0</v>
      </c>
      <c r="CB949" s="519">
        <v>0</v>
      </c>
      <c r="CC949" s="519">
        <v>0</v>
      </c>
      <c r="CD949" s="519">
        <v>0</v>
      </c>
      <c r="CE949" s="519">
        <v>0</v>
      </c>
      <c r="CF949" s="519">
        <v>0</v>
      </c>
      <c r="CG949" s="519">
        <v>0</v>
      </c>
      <c r="CH949" s="519">
        <v>0</v>
      </c>
      <c r="CI949" s="519">
        <v>0</v>
      </c>
      <c r="CJ949" s="519">
        <v>0</v>
      </c>
      <c r="CK949" s="623">
        <f t="shared" si="14"/>
        <v>1</v>
      </c>
      <c r="CL949" s="554">
        <v>1</v>
      </c>
      <c r="CM949" s="554">
        <v>1</v>
      </c>
      <c r="CN949" s="554">
        <v>1</v>
      </c>
      <c r="CO949" s="524">
        <v>9</v>
      </c>
      <c r="CP949" s="524" t="s">
        <v>1938</v>
      </c>
      <c r="CQ949" s="525" t="s">
        <v>4965</v>
      </c>
      <c r="CR949" s="584" t="s">
        <v>4965</v>
      </c>
      <c r="CS949" s="527" t="s">
        <v>4965</v>
      </c>
      <c r="CT949" s="527" t="s">
        <v>4965</v>
      </c>
      <c r="CU949" s="527" t="s">
        <v>4965</v>
      </c>
    </row>
    <row r="950" spans="1:99" ht="12" customHeight="1" x14ac:dyDescent="0.2">
      <c r="A950" s="577" t="s">
        <v>1460</v>
      </c>
      <c r="B950" s="558" t="s">
        <v>4614</v>
      </c>
      <c r="C950" s="558" t="s">
        <v>1432</v>
      </c>
      <c r="D950" s="558" t="s">
        <v>1432</v>
      </c>
      <c r="E950" s="560" t="s">
        <v>93</v>
      </c>
      <c r="F950" s="558" t="s">
        <v>1432</v>
      </c>
      <c r="G950" s="558" t="s">
        <v>3023</v>
      </c>
      <c r="H950" s="558" t="s">
        <v>2717</v>
      </c>
      <c r="I950" s="558" t="s">
        <v>3024</v>
      </c>
      <c r="J950" s="558">
        <v>526385</v>
      </c>
      <c r="K950" s="558">
        <v>175736</v>
      </c>
      <c r="L950" s="512" t="s">
        <v>4766</v>
      </c>
      <c r="M950" s="562" t="s">
        <v>1432</v>
      </c>
      <c r="N950" s="562" t="s">
        <v>1432</v>
      </c>
      <c r="O950" s="558">
        <v>0</v>
      </c>
      <c r="P950" s="558">
        <v>3</v>
      </c>
      <c r="Q950" s="563">
        <v>3</v>
      </c>
      <c r="R950" s="558" t="s">
        <v>3250</v>
      </c>
      <c r="S950" s="558" t="s">
        <v>3187</v>
      </c>
      <c r="T950" s="562" t="s">
        <v>4039</v>
      </c>
      <c r="U950" s="561">
        <v>41949</v>
      </c>
      <c r="V950" s="561" t="s">
        <v>1938</v>
      </c>
      <c r="W950" s="558" t="s">
        <v>1439</v>
      </c>
      <c r="X950" s="562" t="s">
        <v>1432</v>
      </c>
      <c r="Y950" s="558" t="s">
        <v>1442</v>
      </c>
      <c r="Z950" s="558" t="s">
        <v>3893</v>
      </c>
      <c r="AA950" s="558" t="s">
        <v>1444</v>
      </c>
      <c r="AB950" s="558" t="s">
        <v>4720</v>
      </c>
      <c r="AC950" s="576">
        <v>2.1000000000000001E-2</v>
      </c>
      <c r="AD950" s="578" t="s">
        <v>1432</v>
      </c>
      <c r="AE950" s="578"/>
      <c r="AF950" s="579"/>
      <c r="AG950" s="517" t="s">
        <v>3063</v>
      </c>
      <c r="AH950" s="560" t="s">
        <v>1445</v>
      </c>
      <c r="AI950" s="560">
        <v>0</v>
      </c>
      <c r="AJ950" s="560">
        <v>0</v>
      </c>
      <c r="AK950" s="560">
        <v>0</v>
      </c>
      <c r="AL950" s="560">
        <v>0</v>
      </c>
      <c r="AM950" s="560">
        <v>2</v>
      </c>
      <c r="AN950" s="560">
        <v>1</v>
      </c>
      <c r="AO950" s="560">
        <v>0</v>
      </c>
      <c r="AP950" s="560">
        <v>0</v>
      </c>
      <c r="AQ950" s="560">
        <v>0</v>
      </c>
      <c r="AR950" s="560">
        <v>0</v>
      </c>
      <c r="AS950" s="560">
        <v>0</v>
      </c>
      <c r="AT950" s="560">
        <v>2</v>
      </c>
      <c r="AU950" s="560">
        <v>1</v>
      </c>
      <c r="AV950" s="560">
        <v>0</v>
      </c>
      <c r="AW950" s="560">
        <v>0</v>
      </c>
      <c r="AX950" s="560">
        <v>0</v>
      </c>
      <c r="AY950" s="560">
        <v>0</v>
      </c>
      <c r="AZ950" s="560">
        <v>0</v>
      </c>
      <c r="BA950" s="560">
        <v>0</v>
      </c>
      <c r="BB950" s="560">
        <v>0</v>
      </c>
      <c r="BC950" s="560">
        <v>0</v>
      </c>
      <c r="BD950" s="560">
        <v>0</v>
      </c>
      <c r="BE950" s="560">
        <v>0</v>
      </c>
      <c r="BF950" s="560">
        <v>0</v>
      </c>
      <c r="BG950" s="560">
        <v>0</v>
      </c>
      <c r="BH950" s="560">
        <v>0</v>
      </c>
      <c r="BI950" s="560">
        <v>0</v>
      </c>
      <c r="BJ950" s="560">
        <v>0</v>
      </c>
      <c r="BK950" s="560">
        <v>0</v>
      </c>
      <c r="BL950" s="560">
        <v>0</v>
      </c>
      <c r="BM950" s="560">
        <v>0</v>
      </c>
      <c r="BN950" s="550" t="s">
        <v>4490</v>
      </c>
      <c r="BO950" s="551">
        <v>0</v>
      </c>
      <c r="BP950" s="519">
        <v>0</v>
      </c>
      <c r="BQ950" s="553">
        <v>0.75</v>
      </c>
      <c r="BR950" s="552">
        <v>0.75</v>
      </c>
      <c r="BS950" s="552">
        <v>0.75</v>
      </c>
      <c r="BT950" s="552">
        <v>0.75</v>
      </c>
      <c r="BU950" s="529">
        <v>0</v>
      </c>
      <c r="BV950" s="519">
        <v>0</v>
      </c>
      <c r="BW950" s="519">
        <v>0</v>
      </c>
      <c r="BX950" s="519">
        <v>0</v>
      </c>
      <c r="BY950" s="519">
        <v>0</v>
      </c>
      <c r="BZ950" s="519">
        <v>0</v>
      </c>
      <c r="CA950" s="519">
        <v>0</v>
      </c>
      <c r="CB950" s="519">
        <v>0</v>
      </c>
      <c r="CC950" s="519">
        <v>0</v>
      </c>
      <c r="CD950" s="519">
        <v>0</v>
      </c>
      <c r="CE950" s="519">
        <v>0</v>
      </c>
      <c r="CF950" s="519">
        <v>0</v>
      </c>
      <c r="CG950" s="519">
        <v>0</v>
      </c>
      <c r="CH950" s="519">
        <v>0</v>
      </c>
      <c r="CI950" s="519">
        <v>0</v>
      </c>
      <c r="CJ950" s="519">
        <v>0</v>
      </c>
      <c r="CK950" s="623">
        <f t="shared" si="14"/>
        <v>3</v>
      </c>
      <c r="CL950" s="554">
        <v>3</v>
      </c>
      <c r="CM950" s="554">
        <v>3</v>
      </c>
      <c r="CN950" s="554">
        <v>3</v>
      </c>
      <c r="CO950" s="524">
        <v>9</v>
      </c>
      <c r="CP950" s="726"/>
      <c r="CQ950" s="525" t="s">
        <v>4965</v>
      </c>
      <c r="CR950" s="584" t="s">
        <v>4965</v>
      </c>
      <c r="CS950" s="527" t="s">
        <v>4965</v>
      </c>
      <c r="CT950" s="527" t="s">
        <v>4965</v>
      </c>
      <c r="CU950" s="527" t="s">
        <v>4965</v>
      </c>
    </row>
    <row r="951" spans="1:99" ht="12" customHeight="1" x14ac:dyDescent="0.2">
      <c r="A951" s="577" t="s">
        <v>1460</v>
      </c>
      <c r="B951" s="558" t="s">
        <v>3252</v>
      </c>
      <c r="C951" s="558" t="s">
        <v>1432</v>
      </c>
      <c r="D951" s="558" t="s">
        <v>1432</v>
      </c>
      <c r="E951" s="560" t="s">
        <v>91</v>
      </c>
      <c r="F951" s="558" t="s">
        <v>1432</v>
      </c>
      <c r="G951" s="558" t="s">
        <v>1671</v>
      </c>
      <c r="H951" s="558" t="s">
        <v>2717</v>
      </c>
      <c r="I951" s="558" t="s">
        <v>1672</v>
      </c>
      <c r="J951" s="558">
        <v>526398</v>
      </c>
      <c r="K951" s="558">
        <v>175698</v>
      </c>
      <c r="L951" s="512" t="s">
        <v>4766</v>
      </c>
      <c r="M951" s="562" t="s">
        <v>1432</v>
      </c>
      <c r="N951" s="562" t="s">
        <v>1432</v>
      </c>
      <c r="O951" s="558">
        <v>0</v>
      </c>
      <c r="P951" s="558">
        <v>3</v>
      </c>
      <c r="Q951" s="563">
        <v>3</v>
      </c>
      <c r="R951" s="558" t="s">
        <v>3253</v>
      </c>
      <c r="S951" s="558" t="s">
        <v>3187</v>
      </c>
      <c r="T951" s="562" t="s">
        <v>4039</v>
      </c>
      <c r="U951" s="561">
        <v>41949</v>
      </c>
      <c r="V951" s="561" t="s">
        <v>1938</v>
      </c>
      <c r="W951" s="558" t="s">
        <v>1439</v>
      </c>
      <c r="X951" s="562" t="s">
        <v>1432</v>
      </c>
      <c r="Y951" s="558" t="s">
        <v>1442</v>
      </c>
      <c r="Z951" s="558" t="s">
        <v>3893</v>
      </c>
      <c r="AA951" s="558" t="s">
        <v>1444</v>
      </c>
      <c r="AB951" s="558" t="s">
        <v>4720</v>
      </c>
      <c r="AC951" s="576">
        <v>8.0000000000000002E-3</v>
      </c>
      <c r="AD951" s="578" t="s">
        <v>1432</v>
      </c>
      <c r="AE951" s="578"/>
      <c r="AF951" s="579"/>
      <c r="AG951" s="517" t="s">
        <v>3063</v>
      </c>
      <c r="AH951" s="560" t="s">
        <v>1445</v>
      </c>
      <c r="AI951" s="560">
        <v>0</v>
      </c>
      <c r="AJ951" s="560">
        <v>0</v>
      </c>
      <c r="AK951" s="560">
        <v>0</v>
      </c>
      <c r="AL951" s="560">
        <v>0</v>
      </c>
      <c r="AM951" s="560">
        <v>1</v>
      </c>
      <c r="AN951" s="560">
        <v>2</v>
      </c>
      <c r="AO951" s="560">
        <v>0</v>
      </c>
      <c r="AP951" s="560">
        <v>0</v>
      </c>
      <c r="AQ951" s="560">
        <v>0</v>
      </c>
      <c r="AR951" s="560">
        <v>0</v>
      </c>
      <c r="AS951" s="560">
        <v>0</v>
      </c>
      <c r="AT951" s="560">
        <v>1</v>
      </c>
      <c r="AU951" s="560">
        <v>2</v>
      </c>
      <c r="AV951" s="560">
        <v>0</v>
      </c>
      <c r="AW951" s="560">
        <v>0</v>
      </c>
      <c r="AX951" s="560">
        <v>0</v>
      </c>
      <c r="AY951" s="560">
        <v>0</v>
      </c>
      <c r="AZ951" s="560">
        <v>0</v>
      </c>
      <c r="BA951" s="560">
        <v>0</v>
      </c>
      <c r="BB951" s="560">
        <v>0</v>
      </c>
      <c r="BC951" s="560">
        <v>0</v>
      </c>
      <c r="BD951" s="560">
        <v>0</v>
      </c>
      <c r="BE951" s="560">
        <v>0</v>
      </c>
      <c r="BF951" s="560">
        <v>0</v>
      </c>
      <c r="BG951" s="560">
        <v>0</v>
      </c>
      <c r="BH951" s="560">
        <v>0</v>
      </c>
      <c r="BI951" s="560">
        <v>0</v>
      </c>
      <c r="BJ951" s="560">
        <v>0</v>
      </c>
      <c r="BK951" s="560">
        <v>0</v>
      </c>
      <c r="BL951" s="560">
        <v>0</v>
      </c>
      <c r="BM951" s="560">
        <v>0</v>
      </c>
      <c r="BN951" s="550" t="s">
        <v>4490</v>
      </c>
      <c r="BO951" s="551">
        <v>0</v>
      </c>
      <c r="BP951" s="519">
        <v>0</v>
      </c>
      <c r="BQ951" s="553">
        <v>0.75</v>
      </c>
      <c r="BR951" s="552">
        <v>0.75</v>
      </c>
      <c r="BS951" s="552">
        <v>0.75</v>
      </c>
      <c r="BT951" s="552">
        <v>0.75</v>
      </c>
      <c r="BU951" s="529">
        <v>0</v>
      </c>
      <c r="BV951" s="519">
        <v>0</v>
      </c>
      <c r="BW951" s="519">
        <v>0</v>
      </c>
      <c r="BX951" s="519">
        <v>0</v>
      </c>
      <c r="BY951" s="519">
        <v>0</v>
      </c>
      <c r="BZ951" s="519">
        <v>0</v>
      </c>
      <c r="CA951" s="519">
        <v>0</v>
      </c>
      <c r="CB951" s="519">
        <v>0</v>
      </c>
      <c r="CC951" s="519">
        <v>0</v>
      </c>
      <c r="CD951" s="519">
        <v>0</v>
      </c>
      <c r="CE951" s="519">
        <v>0</v>
      </c>
      <c r="CF951" s="519">
        <v>0</v>
      </c>
      <c r="CG951" s="519">
        <v>0</v>
      </c>
      <c r="CH951" s="519">
        <v>0</v>
      </c>
      <c r="CI951" s="519">
        <v>0</v>
      </c>
      <c r="CJ951" s="519">
        <v>0</v>
      </c>
      <c r="CK951" s="623">
        <f t="shared" si="14"/>
        <v>3</v>
      </c>
      <c r="CL951" s="554">
        <v>3</v>
      </c>
      <c r="CM951" s="554">
        <v>3</v>
      </c>
      <c r="CN951" s="554">
        <v>3</v>
      </c>
      <c r="CO951" s="524">
        <v>9</v>
      </c>
      <c r="CP951" s="726"/>
      <c r="CQ951" s="525" t="s">
        <v>4965</v>
      </c>
      <c r="CR951" s="584" t="s">
        <v>4965</v>
      </c>
      <c r="CS951" s="527" t="s">
        <v>4965</v>
      </c>
      <c r="CT951" s="527" t="s">
        <v>4965</v>
      </c>
      <c r="CU951" s="527" t="s">
        <v>4965</v>
      </c>
    </row>
    <row r="952" spans="1:99" ht="12" customHeight="1" x14ac:dyDescent="0.2">
      <c r="A952" s="577" t="s">
        <v>1460</v>
      </c>
      <c r="B952" s="558" t="s">
        <v>3254</v>
      </c>
      <c r="C952" s="558" t="s">
        <v>1432</v>
      </c>
      <c r="D952" s="558" t="s">
        <v>1432</v>
      </c>
      <c r="E952" s="560" t="s">
        <v>93</v>
      </c>
      <c r="F952" s="558" t="s">
        <v>1432</v>
      </c>
      <c r="G952" s="558" t="s">
        <v>3023</v>
      </c>
      <c r="H952" s="558" t="s">
        <v>2717</v>
      </c>
      <c r="I952" s="558" t="s">
        <v>3024</v>
      </c>
      <c r="J952" s="558">
        <v>526385</v>
      </c>
      <c r="K952" s="558">
        <v>175736</v>
      </c>
      <c r="L952" s="512" t="s">
        <v>4766</v>
      </c>
      <c r="M952" s="562" t="s">
        <v>1432</v>
      </c>
      <c r="N952" s="562" t="s">
        <v>1432</v>
      </c>
      <c r="O952" s="558">
        <v>0</v>
      </c>
      <c r="P952" s="558">
        <v>2</v>
      </c>
      <c r="Q952" s="563">
        <v>2</v>
      </c>
      <c r="R952" s="558" t="s">
        <v>3255</v>
      </c>
      <c r="S952" s="558" t="s">
        <v>3187</v>
      </c>
      <c r="T952" s="562" t="s">
        <v>4039</v>
      </c>
      <c r="U952" s="561">
        <v>41949</v>
      </c>
      <c r="V952" s="561" t="s">
        <v>1938</v>
      </c>
      <c r="W952" s="558" t="s">
        <v>1439</v>
      </c>
      <c r="X952" s="562" t="s">
        <v>1432</v>
      </c>
      <c r="Y952" s="558" t="s">
        <v>1442</v>
      </c>
      <c r="Z952" s="558" t="s">
        <v>3893</v>
      </c>
      <c r="AA952" s="558" t="s">
        <v>1444</v>
      </c>
      <c r="AB952" s="558" t="s">
        <v>4720</v>
      </c>
      <c r="AC952" s="576">
        <v>2.1000000000000001E-2</v>
      </c>
      <c r="AD952" s="578" t="s">
        <v>1432</v>
      </c>
      <c r="AE952" s="578"/>
      <c r="AF952" s="579"/>
      <c r="AG952" s="517" t="s">
        <v>3063</v>
      </c>
      <c r="AH952" s="560" t="s">
        <v>1445</v>
      </c>
      <c r="AI952" s="560">
        <v>0</v>
      </c>
      <c r="AJ952" s="560">
        <v>0</v>
      </c>
      <c r="AK952" s="560">
        <v>0</v>
      </c>
      <c r="AL952" s="560">
        <v>0</v>
      </c>
      <c r="AM952" s="560">
        <v>1</v>
      </c>
      <c r="AN952" s="560">
        <v>0</v>
      </c>
      <c r="AO952" s="560">
        <v>1</v>
      </c>
      <c r="AP952" s="560">
        <v>0</v>
      </c>
      <c r="AQ952" s="560">
        <v>0</v>
      </c>
      <c r="AR952" s="560">
        <v>0</v>
      </c>
      <c r="AS952" s="560">
        <v>0</v>
      </c>
      <c r="AT952" s="560">
        <v>1</v>
      </c>
      <c r="AU952" s="560">
        <v>0</v>
      </c>
      <c r="AV952" s="560">
        <v>1</v>
      </c>
      <c r="AW952" s="560">
        <v>0</v>
      </c>
      <c r="AX952" s="560">
        <v>0</v>
      </c>
      <c r="AY952" s="560">
        <v>0</v>
      </c>
      <c r="AZ952" s="560">
        <v>0</v>
      </c>
      <c r="BA952" s="560">
        <v>0</v>
      </c>
      <c r="BB952" s="560">
        <v>0</v>
      </c>
      <c r="BC952" s="560">
        <v>0</v>
      </c>
      <c r="BD952" s="560">
        <v>0</v>
      </c>
      <c r="BE952" s="560">
        <v>0</v>
      </c>
      <c r="BF952" s="560">
        <v>0</v>
      </c>
      <c r="BG952" s="560">
        <v>0</v>
      </c>
      <c r="BH952" s="560">
        <v>0</v>
      </c>
      <c r="BI952" s="560">
        <v>0</v>
      </c>
      <c r="BJ952" s="560">
        <v>0</v>
      </c>
      <c r="BK952" s="560">
        <v>0</v>
      </c>
      <c r="BL952" s="560">
        <v>0</v>
      </c>
      <c r="BM952" s="560">
        <v>0</v>
      </c>
      <c r="BN952" s="550" t="s">
        <v>4490</v>
      </c>
      <c r="BO952" s="551">
        <v>0</v>
      </c>
      <c r="BP952" s="519">
        <v>0</v>
      </c>
      <c r="BQ952" s="553">
        <v>0.5</v>
      </c>
      <c r="BR952" s="552">
        <v>0.5</v>
      </c>
      <c r="BS952" s="552">
        <v>0.5</v>
      </c>
      <c r="BT952" s="552">
        <v>0.5</v>
      </c>
      <c r="BU952" s="529">
        <v>0</v>
      </c>
      <c r="BV952" s="519">
        <v>0</v>
      </c>
      <c r="BW952" s="519">
        <v>0</v>
      </c>
      <c r="BX952" s="519">
        <v>0</v>
      </c>
      <c r="BY952" s="519">
        <v>0</v>
      </c>
      <c r="BZ952" s="519">
        <v>0</v>
      </c>
      <c r="CA952" s="519">
        <v>0</v>
      </c>
      <c r="CB952" s="519">
        <v>0</v>
      </c>
      <c r="CC952" s="519">
        <v>0</v>
      </c>
      <c r="CD952" s="519">
        <v>0</v>
      </c>
      <c r="CE952" s="519">
        <v>0</v>
      </c>
      <c r="CF952" s="519">
        <v>0</v>
      </c>
      <c r="CG952" s="519">
        <v>0</v>
      </c>
      <c r="CH952" s="519">
        <v>0</v>
      </c>
      <c r="CI952" s="519">
        <v>0</v>
      </c>
      <c r="CJ952" s="519">
        <v>0</v>
      </c>
      <c r="CK952" s="623">
        <f t="shared" si="14"/>
        <v>2</v>
      </c>
      <c r="CL952" s="554">
        <v>2</v>
      </c>
      <c r="CM952" s="554">
        <v>2</v>
      </c>
      <c r="CN952" s="554">
        <v>2</v>
      </c>
      <c r="CO952" s="524">
        <v>9</v>
      </c>
      <c r="CP952" s="726"/>
      <c r="CQ952" s="525" t="s">
        <v>4965</v>
      </c>
      <c r="CR952" s="584" t="s">
        <v>4965</v>
      </c>
      <c r="CS952" s="527" t="s">
        <v>4965</v>
      </c>
      <c r="CT952" s="527" t="s">
        <v>4965</v>
      </c>
      <c r="CU952" s="527" t="s">
        <v>4965</v>
      </c>
    </row>
    <row r="953" spans="1:99" ht="12" customHeight="1" x14ac:dyDescent="0.2">
      <c r="A953" s="577" t="s">
        <v>1460</v>
      </c>
      <c r="B953" s="558" t="s">
        <v>3256</v>
      </c>
      <c r="C953" s="558" t="s">
        <v>1432</v>
      </c>
      <c r="D953" s="558" t="s">
        <v>1432</v>
      </c>
      <c r="E953" s="560" t="s">
        <v>3028</v>
      </c>
      <c r="F953" s="558" t="s">
        <v>1432</v>
      </c>
      <c r="G953" s="558" t="s">
        <v>3023</v>
      </c>
      <c r="H953" s="558" t="s">
        <v>2717</v>
      </c>
      <c r="I953" s="558" t="s">
        <v>3024</v>
      </c>
      <c r="J953" s="558">
        <v>526384</v>
      </c>
      <c r="K953" s="558">
        <v>175734</v>
      </c>
      <c r="L953" s="512" t="s">
        <v>4766</v>
      </c>
      <c r="M953" s="562" t="s">
        <v>1432</v>
      </c>
      <c r="N953" s="562" t="s">
        <v>1432</v>
      </c>
      <c r="O953" s="558">
        <v>0</v>
      </c>
      <c r="P953" s="558">
        <v>11</v>
      </c>
      <c r="Q953" s="563">
        <v>11</v>
      </c>
      <c r="R953" s="558" t="s">
        <v>3257</v>
      </c>
      <c r="S953" s="558" t="s">
        <v>3187</v>
      </c>
      <c r="T953" s="562" t="s">
        <v>4039</v>
      </c>
      <c r="U953" s="561">
        <v>41949</v>
      </c>
      <c r="V953" s="561" t="s">
        <v>1938</v>
      </c>
      <c r="W953" s="558" t="s">
        <v>1439</v>
      </c>
      <c r="X953" s="562" t="s">
        <v>1432</v>
      </c>
      <c r="Y953" s="558" t="s">
        <v>1442</v>
      </c>
      <c r="Z953" s="558" t="s">
        <v>3893</v>
      </c>
      <c r="AA953" s="558" t="s">
        <v>1444</v>
      </c>
      <c r="AB953" s="558" t="s">
        <v>4720</v>
      </c>
      <c r="AC953" s="576">
        <v>2.1000000000000001E-2</v>
      </c>
      <c r="AD953" s="578" t="s">
        <v>1432</v>
      </c>
      <c r="AE953" s="578"/>
      <c r="AF953" s="579"/>
      <c r="AG953" s="517" t="s">
        <v>3063</v>
      </c>
      <c r="AH953" s="560" t="s">
        <v>1445</v>
      </c>
      <c r="AI953" s="560">
        <v>0</v>
      </c>
      <c r="AJ953" s="560">
        <v>0</v>
      </c>
      <c r="AK953" s="560">
        <v>0</v>
      </c>
      <c r="AL953" s="560">
        <v>0</v>
      </c>
      <c r="AM953" s="560">
        <v>2</v>
      </c>
      <c r="AN953" s="560">
        <v>6</v>
      </c>
      <c r="AO953" s="560">
        <v>3</v>
      </c>
      <c r="AP953" s="560">
        <v>0</v>
      </c>
      <c r="AQ953" s="560">
        <v>0</v>
      </c>
      <c r="AR953" s="560">
        <v>0</v>
      </c>
      <c r="AS953" s="560">
        <v>0</v>
      </c>
      <c r="AT953" s="560">
        <v>2</v>
      </c>
      <c r="AU953" s="560">
        <v>6</v>
      </c>
      <c r="AV953" s="560">
        <v>3</v>
      </c>
      <c r="AW953" s="560">
        <v>0</v>
      </c>
      <c r="AX953" s="560">
        <v>0</v>
      </c>
      <c r="AY953" s="560">
        <v>0</v>
      </c>
      <c r="AZ953" s="560">
        <v>0</v>
      </c>
      <c r="BA953" s="560">
        <v>0</v>
      </c>
      <c r="BB953" s="560">
        <v>0</v>
      </c>
      <c r="BC953" s="560">
        <v>0</v>
      </c>
      <c r="BD953" s="560">
        <v>0</v>
      </c>
      <c r="BE953" s="560">
        <v>0</v>
      </c>
      <c r="BF953" s="560">
        <v>0</v>
      </c>
      <c r="BG953" s="560">
        <v>0</v>
      </c>
      <c r="BH953" s="560">
        <v>0</v>
      </c>
      <c r="BI953" s="560">
        <v>0</v>
      </c>
      <c r="BJ953" s="560">
        <v>0</v>
      </c>
      <c r="BK953" s="560">
        <v>0</v>
      </c>
      <c r="BL953" s="560">
        <v>0</v>
      </c>
      <c r="BM953" s="560">
        <v>0</v>
      </c>
      <c r="BN953" s="550" t="s">
        <v>4490</v>
      </c>
      <c r="BO953" s="551">
        <v>0</v>
      </c>
      <c r="BP953" s="519">
        <v>0</v>
      </c>
      <c r="BQ953" s="553">
        <v>2.75</v>
      </c>
      <c r="BR953" s="552">
        <v>2.75</v>
      </c>
      <c r="BS953" s="552">
        <v>2.75</v>
      </c>
      <c r="BT953" s="552">
        <v>2.75</v>
      </c>
      <c r="BU953" s="529">
        <v>0</v>
      </c>
      <c r="BV953" s="519">
        <v>0</v>
      </c>
      <c r="BW953" s="519">
        <v>0</v>
      </c>
      <c r="BX953" s="519">
        <v>0</v>
      </c>
      <c r="BY953" s="519">
        <v>0</v>
      </c>
      <c r="BZ953" s="519">
        <v>0</v>
      </c>
      <c r="CA953" s="519">
        <v>0</v>
      </c>
      <c r="CB953" s="519">
        <v>0</v>
      </c>
      <c r="CC953" s="519">
        <v>0</v>
      </c>
      <c r="CD953" s="519">
        <v>0</v>
      </c>
      <c r="CE953" s="519">
        <v>0</v>
      </c>
      <c r="CF953" s="519">
        <v>0</v>
      </c>
      <c r="CG953" s="519">
        <v>0</v>
      </c>
      <c r="CH953" s="519">
        <v>0</v>
      </c>
      <c r="CI953" s="519">
        <v>0</v>
      </c>
      <c r="CJ953" s="519">
        <v>0</v>
      </c>
      <c r="CK953" s="623">
        <f t="shared" si="14"/>
        <v>11</v>
      </c>
      <c r="CL953" s="554">
        <v>11</v>
      </c>
      <c r="CM953" s="554">
        <v>11</v>
      </c>
      <c r="CN953" s="554">
        <v>11</v>
      </c>
      <c r="CO953" s="524">
        <v>9</v>
      </c>
      <c r="CP953" s="726"/>
      <c r="CQ953" s="525" t="s">
        <v>4965</v>
      </c>
      <c r="CR953" s="584" t="s">
        <v>4965</v>
      </c>
      <c r="CS953" s="527" t="s">
        <v>4965</v>
      </c>
      <c r="CT953" s="527" t="s">
        <v>4965</v>
      </c>
      <c r="CU953" s="527" t="s">
        <v>4965</v>
      </c>
    </row>
    <row r="954" spans="1:99" ht="12" customHeight="1" x14ac:dyDescent="0.2">
      <c r="A954" s="577" t="s">
        <v>1460</v>
      </c>
      <c r="B954" s="558" t="s">
        <v>3258</v>
      </c>
      <c r="C954" s="558" t="s">
        <v>1432</v>
      </c>
      <c r="D954" s="558" t="s">
        <v>1432</v>
      </c>
      <c r="E954" s="560" t="s">
        <v>3022</v>
      </c>
      <c r="F954" s="558" t="s">
        <v>1432</v>
      </c>
      <c r="G954" s="558" t="s">
        <v>3023</v>
      </c>
      <c r="H954" s="558" t="s">
        <v>2717</v>
      </c>
      <c r="I954" s="558" t="s">
        <v>3024</v>
      </c>
      <c r="J954" s="558">
        <v>526413</v>
      </c>
      <c r="K954" s="558">
        <v>175775</v>
      </c>
      <c r="L954" s="512" t="s">
        <v>4766</v>
      </c>
      <c r="M954" s="562" t="s">
        <v>1432</v>
      </c>
      <c r="N954" s="562" t="s">
        <v>1432</v>
      </c>
      <c r="O954" s="558">
        <v>0</v>
      </c>
      <c r="P954" s="558">
        <v>4</v>
      </c>
      <c r="Q954" s="563">
        <v>4</v>
      </c>
      <c r="R954" s="558" t="s">
        <v>3259</v>
      </c>
      <c r="S954" s="558" t="s">
        <v>3187</v>
      </c>
      <c r="T954" s="562" t="s">
        <v>4039</v>
      </c>
      <c r="U954" s="561">
        <v>41949</v>
      </c>
      <c r="V954" s="561" t="s">
        <v>1938</v>
      </c>
      <c r="W954" s="558" t="s">
        <v>1439</v>
      </c>
      <c r="X954" s="562" t="s">
        <v>1432</v>
      </c>
      <c r="Y954" s="558" t="s">
        <v>1442</v>
      </c>
      <c r="Z954" s="558" t="s">
        <v>3893</v>
      </c>
      <c r="AA954" s="558" t="s">
        <v>1444</v>
      </c>
      <c r="AB954" s="558" t="s">
        <v>4720</v>
      </c>
      <c r="AC954" s="576">
        <v>0.02</v>
      </c>
      <c r="AD954" s="578" t="s">
        <v>1432</v>
      </c>
      <c r="AE954" s="578"/>
      <c r="AF954" s="579"/>
      <c r="AG954" s="517" t="s">
        <v>3063</v>
      </c>
      <c r="AH954" s="560" t="s">
        <v>1445</v>
      </c>
      <c r="AI954" s="560">
        <v>0</v>
      </c>
      <c r="AJ954" s="560">
        <v>0</v>
      </c>
      <c r="AK954" s="560">
        <v>0</v>
      </c>
      <c r="AL954" s="560">
        <v>0</v>
      </c>
      <c r="AM954" s="560">
        <v>2</v>
      </c>
      <c r="AN954" s="560">
        <v>2</v>
      </c>
      <c r="AO954" s="560">
        <v>0</v>
      </c>
      <c r="AP954" s="560">
        <v>0</v>
      </c>
      <c r="AQ954" s="560">
        <v>0</v>
      </c>
      <c r="AR954" s="560">
        <v>0</v>
      </c>
      <c r="AS954" s="560">
        <v>0</v>
      </c>
      <c r="AT954" s="560">
        <v>2</v>
      </c>
      <c r="AU954" s="560">
        <v>2</v>
      </c>
      <c r="AV954" s="560">
        <v>0</v>
      </c>
      <c r="AW954" s="560">
        <v>0</v>
      </c>
      <c r="AX954" s="560">
        <v>0</v>
      </c>
      <c r="AY954" s="560">
        <v>0</v>
      </c>
      <c r="AZ954" s="560">
        <v>0</v>
      </c>
      <c r="BA954" s="560">
        <v>0</v>
      </c>
      <c r="BB954" s="560">
        <v>0</v>
      </c>
      <c r="BC954" s="560">
        <v>0</v>
      </c>
      <c r="BD954" s="560">
        <v>0</v>
      </c>
      <c r="BE954" s="560">
        <v>0</v>
      </c>
      <c r="BF954" s="560">
        <v>0</v>
      </c>
      <c r="BG954" s="560">
        <v>0</v>
      </c>
      <c r="BH954" s="560">
        <v>0</v>
      </c>
      <c r="BI954" s="560">
        <v>0</v>
      </c>
      <c r="BJ954" s="560">
        <v>0</v>
      </c>
      <c r="BK954" s="560">
        <v>0</v>
      </c>
      <c r="BL954" s="560">
        <v>0</v>
      </c>
      <c r="BM954" s="560">
        <v>0</v>
      </c>
      <c r="BN954" s="550" t="s">
        <v>4490</v>
      </c>
      <c r="BO954" s="551">
        <v>0</v>
      </c>
      <c r="BP954" s="519">
        <v>0</v>
      </c>
      <c r="BQ954" s="553">
        <v>1</v>
      </c>
      <c r="BR954" s="552">
        <v>1</v>
      </c>
      <c r="BS954" s="552">
        <v>1</v>
      </c>
      <c r="BT954" s="552">
        <v>1</v>
      </c>
      <c r="BU954" s="529">
        <v>0</v>
      </c>
      <c r="BV954" s="519">
        <v>0</v>
      </c>
      <c r="BW954" s="519">
        <v>0</v>
      </c>
      <c r="BX954" s="519">
        <v>0</v>
      </c>
      <c r="BY954" s="519">
        <v>0</v>
      </c>
      <c r="BZ954" s="519">
        <v>0</v>
      </c>
      <c r="CA954" s="519">
        <v>0</v>
      </c>
      <c r="CB954" s="519">
        <v>0</v>
      </c>
      <c r="CC954" s="519">
        <v>0</v>
      </c>
      <c r="CD954" s="519">
        <v>0</v>
      </c>
      <c r="CE954" s="519">
        <v>0</v>
      </c>
      <c r="CF954" s="519">
        <v>0</v>
      </c>
      <c r="CG954" s="519">
        <v>0</v>
      </c>
      <c r="CH954" s="519">
        <v>0</v>
      </c>
      <c r="CI954" s="519">
        <v>0</v>
      </c>
      <c r="CJ954" s="519">
        <v>0</v>
      </c>
      <c r="CK954" s="623">
        <f t="shared" si="14"/>
        <v>4</v>
      </c>
      <c r="CL954" s="554">
        <v>4</v>
      </c>
      <c r="CM954" s="554">
        <v>4</v>
      </c>
      <c r="CN954" s="554">
        <v>4</v>
      </c>
      <c r="CO954" s="524">
        <v>9</v>
      </c>
      <c r="CP954" s="726"/>
      <c r="CQ954" s="525" t="s">
        <v>4965</v>
      </c>
      <c r="CR954" s="584" t="s">
        <v>4965</v>
      </c>
      <c r="CS954" s="527" t="s">
        <v>4965</v>
      </c>
      <c r="CT954" s="527" t="s">
        <v>4965</v>
      </c>
      <c r="CU954" s="527" t="s">
        <v>4965</v>
      </c>
    </row>
    <row r="955" spans="1:99" ht="12" customHeight="1" x14ac:dyDescent="0.2">
      <c r="A955" s="577" t="s">
        <v>1460</v>
      </c>
      <c r="B955" s="558" t="s">
        <v>3260</v>
      </c>
      <c r="C955" s="558" t="s">
        <v>1432</v>
      </c>
      <c r="D955" s="558" t="s">
        <v>1432</v>
      </c>
      <c r="E955" s="560" t="s">
        <v>3028</v>
      </c>
      <c r="F955" s="558" t="s">
        <v>1432</v>
      </c>
      <c r="G955" s="558" t="s">
        <v>3023</v>
      </c>
      <c r="H955" s="558" t="s">
        <v>2717</v>
      </c>
      <c r="I955" s="558" t="s">
        <v>3024</v>
      </c>
      <c r="J955" s="558">
        <v>526384</v>
      </c>
      <c r="K955" s="558">
        <v>175734</v>
      </c>
      <c r="L955" s="512" t="s">
        <v>4766</v>
      </c>
      <c r="M955" s="562" t="s">
        <v>1432</v>
      </c>
      <c r="N955" s="562" t="s">
        <v>1432</v>
      </c>
      <c r="O955" s="558">
        <v>0</v>
      </c>
      <c r="P955" s="558">
        <v>5</v>
      </c>
      <c r="Q955" s="563">
        <v>5</v>
      </c>
      <c r="R955" s="558" t="s">
        <v>3261</v>
      </c>
      <c r="S955" s="558" t="s">
        <v>3187</v>
      </c>
      <c r="T955" s="562" t="s">
        <v>4039</v>
      </c>
      <c r="U955" s="561">
        <v>41949</v>
      </c>
      <c r="V955" s="561" t="s">
        <v>1938</v>
      </c>
      <c r="W955" s="558" t="s">
        <v>1439</v>
      </c>
      <c r="X955" s="562" t="s">
        <v>1432</v>
      </c>
      <c r="Y955" s="558" t="s">
        <v>1442</v>
      </c>
      <c r="Z955" s="558" t="s">
        <v>3893</v>
      </c>
      <c r="AA955" s="558" t="s">
        <v>1444</v>
      </c>
      <c r="AB955" s="558" t="s">
        <v>4720</v>
      </c>
      <c r="AC955" s="576">
        <v>2.1000000000000001E-2</v>
      </c>
      <c r="AD955" s="578" t="s">
        <v>1432</v>
      </c>
      <c r="AE955" s="578"/>
      <c r="AF955" s="579"/>
      <c r="AG955" s="517" t="s">
        <v>3063</v>
      </c>
      <c r="AH955" s="560" t="s">
        <v>1445</v>
      </c>
      <c r="AI955" s="560">
        <v>0</v>
      </c>
      <c r="AJ955" s="560">
        <v>0</v>
      </c>
      <c r="AK955" s="560">
        <v>0</v>
      </c>
      <c r="AL955" s="560">
        <v>1</v>
      </c>
      <c r="AM955" s="560">
        <v>1</v>
      </c>
      <c r="AN955" s="560">
        <v>3</v>
      </c>
      <c r="AO955" s="560">
        <v>0</v>
      </c>
      <c r="AP955" s="560">
        <v>0</v>
      </c>
      <c r="AQ955" s="560">
        <v>0</v>
      </c>
      <c r="AR955" s="560">
        <v>0</v>
      </c>
      <c r="AS955" s="560">
        <v>1</v>
      </c>
      <c r="AT955" s="560">
        <v>1</v>
      </c>
      <c r="AU955" s="560">
        <v>3</v>
      </c>
      <c r="AV955" s="560">
        <v>0</v>
      </c>
      <c r="AW955" s="560">
        <v>0</v>
      </c>
      <c r="AX955" s="560">
        <v>0</v>
      </c>
      <c r="AY955" s="560">
        <v>0</v>
      </c>
      <c r="AZ955" s="560">
        <v>0</v>
      </c>
      <c r="BA955" s="560">
        <v>0</v>
      </c>
      <c r="BB955" s="560">
        <v>0</v>
      </c>
      <c r="BC955" s="560">
        <v>0</v>
      </c>
      <c r="BD955" s="560">
        <v>0</v>
      </c>
      <c r="BE955" s="560">
        <v>0</v>
      </c>
      <c r="BF955" s="560">
        <v>0</v>
      </c>
      <c r="BG955" s="560">
        <v>0</v>
      </c>
      <c r="BH955" s="560">
        <v>0</v>
      </c>
      <c r="BI955" s="560">
        <v>0</v>
      </c>
      <c r="BJ955" s="560">
        <v>0</v>
      </c>
      <c r="BK955" s="560">
        <v>0</v>
      </c>
      <c r="BL955" s="560">
        <v>0</v>
      </c>
      <c r="BM955" s="560">
        <v>0</v>
      </c>
      <c r="BN955" s="550" t="s">
        <v>4490</v>
      </c>
      <c r="BO955" s="551">
        <v>0</v>
      </c>
      <c r="BP955" s="519">
        <v>0</v>
      </c>
      <c r="BQ955" s="553">
        <v>1.25</v>
      </c>
      <c r="BR955" s="552">
        <v>1.25</v>
      </c>
      <c r="BS955" s="552">
        <v>1.25</v>
      </c>
      <c r="BT955" s="552">
        <v>1.25</v>
      </c>
      <c r="BU955" s="529">
        <v>0</v>
      </c>
      <c r="BV955" s="519">
        <v>0</v>
      </c>
      <c r="BW955" s="519">
        <v>0</v>
      </c>
      <c r="BX955" s="519">
        <v>0</v>
      </c>
      <c r="BY955" s="519">
        <v>0</v>
      </c>
      <c r="BZ955" s="519">
        <v>0</v>
      </c>
      <c r="CA955" s="519">
        <v>0</v>
      </c>
      <c r="CB955" s="519">
        <v>0</v>
      </c>
      <c r="CC955" s="519">
        <v>0</v>
      </c>
      <c r="CD955" s="519">
        <v>0</v>
      </c>
      <c r="CE955" s="519">
        <v>0</v>
      </c>
      <c r="CF955" s="519">
        <v>0</v>
      </c>
      <c r="CG955" s="519">
        <v>0</v>
      </c>
      <c r="CH955" s="519">
        <v>0</v>
      </c>
      <c r="CI955" s="519">
        <v>0</v>
      </c>
      <c r="CJ955" s="519">
        <v>0</v>
      </c>
      <c r="CK955" s="623">
        <f t="shared" si="14"/>
        <v>5</v>
      </c>
      <c r="CL955" s="554">
        <v>5</v>
      </c>
      <c r="CM955" s="554">
        <v>5</v>
      </c>
      <c r="CN955" s="554">
        <v>5</v>
      </c>
      <c r="CO955" s="524">
        <v>9</v>
      </c>
      <c r="CP955" s="726"/>
      <c r="CQ955" s="525" t="s">
        <v>4965</v>
      </c>
      <c r="CR955" s="584" t="s">
        <v>4965</v>
      </c>
      <c r="CS955" s="527" t="s">
        <v>4965</v>
      </c>
      <c r="CT955" s="527" t="s">
        <v>4965</v>
      </c>
      <c r="CU955" s="527" t="s">
        <v>4965</v>
      </c>
    </row>
    <row r="956" spans="1:99" ht="12" customHeight="1" x14ac:dyDescent="0.2">
      <c r="A956" s="577" t="s">
        <v>1460</v>
      </c>
      <c r="B956" s="558" t="s">
        <v>3262</v>
      </c>
      <c r="C956" s="558" t="s">
        <v>1432</v>
      </c>
      <c r="D956" s="558" t="s">
        <v>1432</v>
      </c>
      <c r="E956" s="560" t="s">
        <v>3028</v>
      </c>
      <c r="F956" s="558" t="s">
        <v>1432</v>
      </c>
      <c r="G956" s="558" t="s">
        <v>3023</v>
      </c>
      <c r="H956" s="558" t="s">
        <v>2717</v>
      </c>
      <c r="I956" s="558" t="s">
        <v>3024</v>
      </c>
      <c r="J956" s="558">
        <v>526384</v>
      </c>
      <c r="K956" s="558">
        <v>175734</v>
      </c>
      <c r="L956" s="512" t="s">
        <v>4766</v>
      </c>
      <c r="M956" s="562" t="s">
        <v>1432</v>
      </c>
      <c r="N956" s="562" t="s">
        <v>1432</v>
      </c>
      <c r="O956" s="558">
        <v>0</v>
      </c>
      <c r="P956" s="558">
        <v>1</v>
      </c>
      <c r="Q956" s="563">
        <v>1</v>
      </c>
      <c r="R956" s="558" t="s">
        <v>4544</v>
      </c>
      <c r="S956" s="558" t="s">
        <v>3187</v>
      </c>
      <c r="T956" s="562" t="s">
        <v>4039</v>
      </c>
      <c r="U956" s="561">
        <v>41949</v>
      </c>
      <c r="V956" s="561" t="s">
        <v>1938</v>
      </c>
      <c r="W956" s="558" t="s">
        <v>1439</v>
      </c>
      <c r="X956" s="562" t="s">
        <v>1432</v>
      </c>
      <c r="Y956" s="558" t="s">
        <v>1442</v>
      </c>
      <c r="Z956" s="558" t="s">
        <v>3893</v>
      </c>
      <c r="AA956" s="558" t="s">
        <v>1444</v>
      </c>
      <c r="AB956" s="558" t="s">
        <v>4720</v>
      </c>
      <c r="AC956" s="576">
        <v>2.1000000000000001E-2</v>
      </c>
      <c r="AD956" s="578" t="s">
        <v>1432</v>
      </c>
      <c r="AE956" s="578"/>
      <c r="AF956" s="579"/>
      <c r="AG956" s="517" t="s">
        <v>3063</v>
      </c>
      <c r="AH956" s="560" t="s">
        <v>1445</v>
      </c>
      <c r="AI956" s="560">
        <v>0</v>
      </c>
      <c r="AJ956" s="560">
        <v>0</v>
      </c>
      <c r="AK956" s="560">
        <v>0</v>
      </c>
      <c r="AL956" s="560">
        <v>0</v>
      </c>
      <c r="AM956" s="560">
        <v>0</v>
      </c>
      <c r="AN956" s="560">
        <v>1</v>
      </c>
      <c r="AO956" s="560">
        <v>0</v>
      </c>
      <c r="AP956" s="560">
        <v>0</v>
      </c>
      <c r="AQ956" s="560">
        <v>0</v>
      </c>
      <c r="AR956" s="560">
        <v>0</v>
      </c>
      <c r="AS956" s="560">
        <v>0</v>
      </c>
      <c r="AT956" s="560">
        <v>0</v>
      </c>
      <c r="AU956" s="560">
        <v>1</v>
      </c>
      <c r="AV956" s="560">
        <v>0</v>
      </c>
      <c r="AW956" s="560">
        <v>0</v>
      </c>
      <c r="AX956" s="560">
        <v>0</v>
      </c>
      <c r="AY956" s="560">
        <v>0</v>
      </c>
      <c r="AZ956" s="560">
        <v>0</v>
      </c>
      <c r="BA956" s="560">
        <v>0</v>
      </c>
      <c r="BB956" s="560">
        <v>0</v>
      </c>
      <c r="BC956" s="560">
        <v>0</v>
      </c>
      <c r="BD956" s="560">
        <v>0</v>
      </c>
      <c r="BE956" s="560">
        <v>0</v>
      </c>
      <c r="BF956" s="560">
        <v>0</v>
      </c>
      <c r="BG956" s="560">
        <v>0</v>
      </c>
      <c r="BH956" s="560">
        <v>0</v>
      </c>
      <c r="BI956" s="560">
        <v>0</v>
      </c>
      <c r="BJ956" s="560">
        <v>0</v>
      </c>
      <c r="BK956" s="560">
        <v>0</v>
      </c>
      <c r="BL956" s="560">
        <v>0</v>
      </c>
      <c r="BM956" s="560">
        <v>0</v>
      </c>
      <c r="BN956" s="550" t="s">
        <v>4490</v>
      </c>
      <c r="BO956" s="551">
        <v>0</v>
      </c>
      <c r="BP956" s="519">
        <v>0</v>
      </c>
      <c r="BQ956" s="553">
        <v>0.25</v>
      </c>
      <c r="BR956" s="552">
        <v>0.25</v>
      </c>
      <c r="BS956" s="552">
        <v>0.25</v>
      </c>
      <c r="BT956" s="552">
        <v>0.25</v>
      </c>
      <c r="BU956" s="529">
        <v>0</v>
      </c>
      <c r="BV956" s="519">
        <v>0</v>
      </c>
      <c r="BW956" s="519">
        <v>0</v>
      </c>
      <c r="BX956" s="519">
        <v>0</v>
      </c>
      <c r="BY956" s="519">
        <v>0</v>
      </c>
      <c r="BZ956" s="519">
        <v>0</v>
      </c>
      <c r="CA956" s="519">
        <v>0</v>
      </c>
      <c r="CB956" s="519">
        <v>0</v>
      </c>
      <c r="CC956" s="519">
        <v>0</v>
      </c>
      <c r="CD956" s="519">
        <v>0</v>
      </c>
      <c r="CE956" s="519">
        <v>0</v>
      </c>
      <c r="CF956" s="519">
        <v>0</v>
      </c>
      <c r="CG956" s="519">
        <v>0</v>
      </c>
      <c r="CH956" s="519">
        <v>0</v>
      </c>
      <c r="CI956" s="519">
        <v>0</v>
      </c>
      <c r="CJ956" s="519">
        <v>0</v>
      </c>
      <c r="CK956" s="623">
        <f t="shared" si="14"/>
        <v>1</v>
      </c>
      <c r="CL956" s="554">
        <v>1</v>
      </c>
      <c r="CM956" s="554">
        <v>1</v>
      </c>
      <c r="CN956" s="554">
        <v>1</v>
      </c>
      <c r="CO956" s="524">
        <v>9</v>
      </c>
      <c r="CP956" s="726"/>
      <c r="CQ956" s="525" t="s">
        <v>4965</v>
      </c>
      <c r="CR956" s="584" t="s">
        <v>4965</v>
      </c>
      <c r="CS956" s="527" t="s">
        <v>4965</v>
      </c>
      <c r="CT956" s="527" t="s">
        <v>4965</v>
      </c>
      <c r="CU956" s="527" t="s">
        <v>4965</v>
      </c>
    </row>
    <row r="957" spans="1:99" ht="12" customHeight="1" x14ac:dyDescent="0.2">
      <c r="A957" s="577" t="s">
        <v>1460</v>
      </c>
      <c r="B957" s="558" t="s">
        <v>4545</v>
      </c>
      <c r="C957" s="558" t="s">
        <v>1432</v>
      </c>
      <c r="D957" s="558" t="s">
        <v>1432</v>
      </c>
      <c r="E957" s="560" t="s">
        <v>97</v>
      </c>
      <c r="F957" s="558" t="s">
        <v>1432</v>
      </c>
      <c r="G957" s="558" t="s">
        <v>3023</v>
      </c>
      <c r="H957" s="558" t="s">
        <v>2717</v>
      </c>
      <c r="I957" s="558" t="s">
        <v>3024</v>
      </c>
      <c r="J957" s="558">
        <v>526422</v>
      </c>
      <c r="K957" s="558">
        <v>175789</v>
      </c>
      <c r="L957" s="512" t="s">
        <v>4766</v>
      </c>
      <c r="M957" s="562" t="s">
        <v>1432</v>
      </c>
      <c r="N957" s="562" t="s">
        <v>1432</v>
      </c>
      <c r="O957" s="558">
        <v>0</v>
      </c>
      <c r="P957" s="558">
        <v>1</v>
      </c>
      <c r="Q957" s="563">
        <v>1</v>
      </c>
      <c r="R957" s="558" t="s">
        <v>4546</v>
      </c>
      <c r="S957" s="558" t="s">
        <v>3187</v>
      </c>
      <c r="T957" s="562" t="s">
        <v>3515</v>
      </c>
      <c r="U957" s="561">
        <v>41936</v>
      </c>
      <c r="V957" s="561" t="s">
        <v>1938</v>
      </c>
      <c r="W957" s="558" t="s">
        <v>1439</v>
      </c>
      <c r="X957" s="562" t="s">
        <v>1432</v>
      </c>
      <c r="Y957" s="558" t="s">
        <v>1442</v>
      </c>
      <c r="Z957" s="558" t="s">
        <v>3893</v>
      </c>
      <c r="AA957" s="558" t="s">
        <v>1444</v>
      </c>
      <c r="AB957" s="558" t="s">
        <v>4720</v>
      </c>
      <c r="AC957" s="576">
        <v>0.02</v>
      </c>
      <c r="AD957" s="578" t="s">
        <v>1432</v>
      </c>
      <c r="AE957" s="578"/>
      <c r="AF957" s="579"/>
      <c r="AG957" s="517" t="s">
        <v>3063</v>
      </c>
      <c r="AH957" s="560" t="s">
        <v>1445</v>
      </c>
      <c r="AI957" s="560">
        <v>0</v>
      </c>
      <c r="AJ957" s="560">
        <v>0</v>
      </c>
      <c r="AK957" s="560">
        <v>0</v>
      </c>
      <c r="AL957" s="560">
        <v>0</v>
      </c>
      <c r="AM957" s="560">
        <v>1</v>
      </c>
      <c r="AN957" s="560">
        <v>0</v>
      </c>
      <c r="AO957" s="560">
        <v>0</v>
      </c>
      <c r="AP957" s="560">
        <v>0</v>
      </c>
      <c r="AQ957" s="560">
        <v>0</v>
      </c>
      <c r="AR957" s="560">
        <v>0</v>
      </c>
      <c r="AS957" s="560">
        <v>0</v>
      </c>
      <c r="AT957" s="560">
        <v>1</v>
      </c>
      <c r="AU957" s="560">
        <v>0</v>
      </c>
      <c r="AV957" s="560">
        <v>0</v>
      </c>
      <c r="AW957" s="560">
        <v>0</v>
      </c>
      <c r="AX957" s="560">
        <v>0</v>
      </c>
      <c r="AY957" s="560">
        <v>0</v>
      </c>
      <c r="AZ957" s="560">
        <v>0</v>
      </c>
      <c r="BA957" s="560">
        <v>0</v>
      </c>
      <c r="BB957" s="560">
        <v>0</v>
      </c>
      <c r="BC957" s="560">
        <v>0</v>
      </c>
      <c r="BD957" s="560">
        <v>0</v>
      </c>
      <c r="BE957" s="560">
        <v>0</v>
      </c>
      <c r="BF957" s="560">
        <v>0</v>
      </c>
      <c r="BG957" s="560">
        <v>0</v>
      </c>
      <c r="BH957" s="560">
        <v>0</v>
      </c>
      <c r="BI957" s="560">
        <v>0</v>
      </c>
      <c r="BJ957" s="560">
        <v>0</v>
      </c>
      <c r="BK957" s="560">
        <v>0</v>
      </c>
      <c r="BL957" s="560">
        <v>0</v>
      </c>
      <c r="BM957" s="560">
        <v>0</v>
      </c>
      <c r="BN957" s="550" t="s">
        <v>4490</v>
      </c>
      <c r="BO957" s="551">
        <v>0</v>
      </c>
      <c r="BP957" s="519">
        <v>0</v>
      </c>
      <c r="BQ957" s="553">
        <v>0.25</v>
      </c>
      <c r="BR957" s="552">
        <v>0.25</v>
      </c>
      <c r="BS957" s="552">
        <v>0.25</v>
      </c>
      <c r="BT957" s="552">
        <v>0.25</v>
      </c>
      <c r="BU957" s="529">
        <v>0</v>
      </c>
      <c r="BV957" s="519">
        <v>0</v>
      </c>
      <c r="BW957" s="519">
        <v>0</v>
      </c>
      <c r="BX957" s="519">
        <v>0</v>
      </c>
      <c r="BY957" s="519">
        <v>0</v>
      </c>
      <c r="BZ957" s="519">
        <v>0</v>
      </c>
      <c r="CA957" s="519">
        <v>0</v>
      </c>
      <c r="CB957" s="519">
        <v>0</v>
      </c>
      <c r="CC957" s="519">
        <v>0</v>
      </c>
      <c r="CD957" s="519">
        <v>0</v>
      </c>
      <c r="CE957" s="519">
        <v>0</v>
      </c>
      <c r="CF957" s="519">
        <v>0</v>
      </c>
      <c r="CG957" s="519">
        <v>0</v>
      </c>
      <c r="CH957" s="519">
        <v>0</v>
      </c>
      <c r="CI957" s="519">
        <v>0</v>
      </c>
      <c r="CJ957" s="519">
        <v>0</v>
      </c>
      <c r="CK957" s="623">
        <f t="shared" si="14"/>
        <v>1</v>
      </c>
      <c r="CL957" s="554">
        <v>1</v>
      </c>
      <c r="CM957" s="554">
        <v>1</v>
      </c>
      <c r="CN957" s="554">
        <v>1</v>
      </c>
      <c r="CO957" s="524">
        <v>9</v>
      </c>
      <c r="CP957" s="726"/>
      <c r="CQ957" s="525" t="s">
        <v>4965</v>
      </c>
      <c r="CR957" s="584" t="s">
        <v>4965</v>
      </c>
      <c r="CS957" s="527" t="s">
        <v>4965</v>
      </c>
      <c r="CT957" s="527" t="s">
        <v>4965</v>
      </c>
      <c r="CU957" s="527" t="s">
        <v>4965</v>
      </c>
    </row>
    <row r="958" spans="1:99" ht="12" customHeight="1" x14ac:dyDescent="0.2">
      <c r="A958" s="577" t="s">
        <v>1460</v>
      </c>
      <c r="B958" s="558" t="s">
        <v>4547</v>
      </c>
      <c r="C958" s="558" t="s">
        <v>1432</v>
      </c>
      <c r="D958" s="558" t="s">
        <v>1432</v>
      </c>
      <c r="E958" s="560" t="s">
        <v>97</v>
      </c>
      <c r="F958" s="558" t="s">
        <v>1432</v>
      </c>
      <c r="G958" s="558" t="s">
        <v>3023</v>
      </c>
      <c r="H958" s="558" t="s">
        <v>2717</v>
      </c>
      <c r="I958" s="558" t="s">
        <v>3024</v>
      </c>
      <c r="J958" s="558">
        <v>526422</v>
      </c>
      <c r="K958" s="558">
        <v>175789</v>
      </c>
      <c r="L958" s="512" t="s">
        <v>4766</v>
      </c>
      <c r="M958" s="562" t="s">
        <v>1432</v>
      </c>
      <c r="N958" s="562" t="s">
        <v>1432</v>
      </c>
      <c r="O958" s="558">
        <v>0</v>
      </c>
      <c r="P958" s="558">
        <v>11</v>
      </c>
      <c r="Q958" s="563">
        <v>11</v>
      </c>
      <c r="R958" s="558" t="s">
        <v>4548</v>
      </c>
      <c r="S958" s="558" t="s">
        <v>3187</v>
      </c>
      <c r="T958" s="562" t="s">
        <v>4039</v>
      </c>
      <c r="U958" s="561">
        <v>41949</v>
      </c>
      <c r="V958" s="561" t="s">
        <v>1938</v>
      </c>
      <c r="W958" s="558" t="s">
        <v>1439</v>
      </c>
      <c r="X958" s="562" t="s">
        <v>1432</v>
      </c>
      <c r="Y958" s="558" t="s">
        <v>1442</v>
      </c>
      <c r="Z958" s="558" t="s">
        <v>3893</v>
      </c>
      <c r="AA958" s="558" t="s">
        <v>1444</v>
      </c>
      <c r="AB958" s="558" t="s">
        <v>4720</v>
      </c>
      <c r="AC958" s="576">
        <v>0.02</v>
      </c>
      <c r="AD958" s="578" t="s">
        <v>1432</v>
      </c>
      <c r="AE958" s="578"/>
      <c r="AF958" s="579"/>
      <c r="AG958" s="517" t="s">
        <v>3063</v>
      </c>
      <c r="AH958" s="560" t="s">
        <v>1445</v>
      </c>
      <c r="AI958" s="560">
        <v>0</v>
      </c>
      <c r="AJ958" s="560">
        <v>0</v>
      </c>
      <c r="AK958" s="560">
        <v>0</v>
      </c>
      <c r="AL958" s="560">
        <v>0</v>
      </c>
      <c r="AM958" s="560">
        <v>3</v>
      </c>
      <c r="AN958" s="560">
        <v>5</v>
      </c>
      <c r="AO958" s="560">
        <v>3</v>
      </c>
      <c r="AP958" s="560">
        <v>0</v>
      </c>
      <c r="AQ958" s="560">
        <v>0</v>
      </c>
      <c r="AR958" s="560">
        <v>0</v>
      </c>
      <c r="AS958" s="560">
        <v>0</v>
      </c>
      <c r="AT958" s="560">
        <v>3</v>
      </c>
      <c r="AU958" s="560">
        <v>5</v>
      </c>
      <c r="AV958" s="560">
        <v>3</v>
      </c>
      <c r="AW958" s="560">
        <v>0</v>
      </c>
      <c r="AX958" s="560">
        <v>0</v>
      </c>
      <c r="AY958" s="560">
        <v>0</v>
      </c>
      <c r="AZ958" s="560">
        <v>0</v>
      </c>
      <c r="BA958" s="560">
        <v>0</v>
      </c>
      <c r="BB958" s="560">
        <v>0</v>
      </c>
      <c r="BC958" s="560">
        <v>0</v>
      </c>
      <c r="BD958" s="560">
        <v>0</v>
      </c>
      <c r="BE958" s="560">
        <v>0</v>
      </c>
      <c r="BF958" s="560">
        <v>0</v>
      </c>
      <c r="BG958" s="560">
        <v>0</v>
      </c>
      <c r="BH958" s="560">
        <v>0</v>
      </c>
      <c r="BI958" s="560">
        <v>0</v>
      </c>
      <c r="BJ958" s="560">
        <v>0</v>
      </c>
      <c r="BK958" s="560">
        <v>0</v>
      </c>
      <c r="BL958" s="560">
        <v>0</v>
      </c>
      <c r="BM958" s="560">
        <v>0</v>
      </c>
      <c r="BN958" s="550" t="s">
        <v>4490</v>
      </c>
      <c r="BO958" s="551">
        <v>0</v>
      </c>
      <c r="BP958" s="519">
        <v>0</v>
      </c>
      <c r="BQ958" s="553">
        <v>2.75</v>
      </c>
      <c r="BR958" s="552">
        <v>2.75</v>
      </c>
      <c r="BS958" s="552">
        <v>2.75</v>
      </c>
      <c r="BT958" s="552">
        <v>2.75</v>
      </c>
      <c r="BU958" s="529">
        <v>0</v>
      </c>
      <c r="BV958" s="519">
        <v>0</v>
      </c>
      <c r="BW958" s="519">
        <v>0</v>
      </c>
      <c r="BX958" s="519">
        <v>0</v>
      </c>
      <c r="BY958" s="519">
        <v>0</v>
      </c>
      <c r="BZ958" s="519">
        <v>0</v>
      </c>
      <c r="CA958" s="519">
        <v>0</v>
      </c>
      <c r="CB958" s="519">
        <v>0</v>
      </c>
      <c r="CC958" s="519">
        <v>0</v>
      </c>
      <c r="CD958" s="519">
        <v>0</v>
      </c>
      <c r="CE958" s="519">
        <v>0</v>
      </c>
      <c r="CF958" s="519">
        <v>0</v>
      </c>
      <c r="CG958" s="519">
        <v>0</v>
      </c>
      <c r="CH958" s="519">
        <v>0</v>
      </c>
      <c r="CI958" s="519">
        <v>0</v>
      </c>
      <c r="CJ958" s="519">
        <v>0</v>
      </c>
      <c r="CK958" s="623">
        <f t="shared" si="14"/>
        <v>11</v>
      </c>
      <c r="CL958" s="554">
        <v>11</v>
      </c>
      <c r="CM958" s="554">
        <v>11</v>
      </c>
      <c r="CN958" s="554">
        <v>11</v>
      </c>
      <c r="CO958" s="524">
        <v>9</v>
      </c>
      <c r="CP958" s="726"/>
      <c r="CQ958" s="525" t="s">
        <v>4965</v>
      </c>
      <c r="CR958" s="584" t="s">
        <v>4965</v>
      </c>
      <c r="CS958" s="527" t="s">
        <v>4965</v>
      </c>
      <c r="CT958" s="527" t="s">
        <v>4965</v>
      </c>
      <c r="CU958" s="527" t="s">
        <v>4965</v>
      </c>
    </row>
    <row r="959" spans="1:99" ht="12" customHeight="1" x14ac:dyDescent="0.2">
      <c r="A959" s="577" t="s">
        <v>1460</v>
      </c>
      <c r="B959" s="558" t="s">
        <v>4549</v>
      </c>
      <c r="C959" s="558" t="s">
        <v>1432</v>
      </c>
      <c r="D959" s="558" t="s">
        <v>1432</v>
      </c>
      <c r="E959" s="560" t="s">
        <v>1432</v>
      </c>
      <c r="F959" s="558" t="s">
        <v>4550</v>
      </c>
      <c r="G959" s="558" t="s">
        <v>3591</v>
      </c>
      <c r="H959" s="558" t="s">
        <v>2717</v>
      </c>
      <c r="I959" s="558" t="s">
        <v>4551</v>
      </c>
      <c r="J959" s="558">
        <v>527333</v>
      </c>
      <c r="K959" s="558">
        <v>175518</v>
      </c>
      <c r="L959" s="512" t="s">
        <v>3084</v>
      </c>
      <c r="M959" s="562" t="s">
        <v>1432</v>
      </c>
      <c r="N959" s="562" t="s">
        <v>1432</v>
      </c>
      <c r="O959" s="558">
        <v>0</v>
      </c>
      <c r="P959" s="558">
        <v>62</v>
      </c>
      <c r="Q959" s="563">
        <v>62</v>
      </c>
      <c r="R959" s="558" t="s">
        <v>4747</v>
      </c>
      <c r="S959" s="558" t="s">
        <v>3187</v>
      </c>
      <c r="T959" s="562" t="s">
        <v>390</v>
      </c>
      <c r="U959" s="561">
        <v>41940</v>
      </c>
      <c r="V959" s="561" t="s">
        <v>1938</v>
      </c>
      <c r="W959" s="558" t="s">
        <v>1439</v>
      </c>
      <c r="X959" s="562" t="s">
        <v>1432</v>
      </c>
      <c r="Y959" s="558" t="s">
        <v>1442</v>
      </c>
      <c r="Z959" s="558" t="s">
        <v>3893</v>
      </c>
      <c r="AA959" s="558" t="s">
        <v>1444</v>
      </c>
      <c r="AB959" s="558" t="s">
        <v>4720</v>
      </c>
      <c r="AC959" s="576">
        <v>0.122</v>
      </c>
      <c r="AD959" s="578" t="s">
        <v>1432</v>
      </c>
      <c r="AE959" s="578"/>
      <c r="AF959" s="579"/>
      <c r="AG959" s="517" t="s">
        <v>3063</v>
      </c>
      <c r="AH959" s="560" t="s">
        <v>1445</v>
      </c>
      <c r="AI959" s="560">
        <v>0</v>
      </c>
      <c r="AJ959" s="560">
        <v>0</v>
      </c>
      <c r="AK959" s="560">
        <v>0</v>
      </c>
      <c r="AL959" s="560">
        <v>0</v>
      </c>
      <c r="AM959" s="560">
        <v>18</v>
      </c>
      <c r="AN959" s="560">
        <v>36</v>
      </c>
      <c r="AO959" s="560">
        <v>8</v>
      </c>
      <c r="AP959" s="560">
        <v>0</v>
      </c>
      <c r="AQ959" s="560">
        <v>0</v>
      </c>
      <c r="AR959" s="560">
        <v>0</v>
      </c>
      <c r="AS959" s="560">
        <v>0</v>
      </c>
      <c r="AT959" s="560">
        <v>18</v>
      </c>
      <c r="AU959" s="560">
        <v>36</v>
      </c>
      <c r="AV959" s="560">
        <v>8</v>
      </c>
      <c r="AW959" s="560">
        <v>0</v>
      </c>
      <c r="AX959" s="560">
        <v>0</v>
      </c>
      <c r="AY959" s="560">
        <v>0</v>
      </c>
      <c r="AZ959" s="560">
        <v>0</v>
      </c>
      <c r="BA959" s="560">
        <v>0</v>
      </c>
      <c r="BB959" s="560">
        <v>0</v>
      </c>
      <c r="BC959" s="560">
        <v>0</v>
      </c>
      <c r="BD959" s="560">
        <v>0</v>
      </c>
      <c r="BE959" s="560">
        <v>0</v>
      </c>
      <c r="BF959" s="560">
        <v>0</v>
      </c>
      <c r="BG959" s="560">
        <v>0</v>
      </c>
      <c r="BH959" s="560">
        <v>0</v>
      </c>
      <c r="BI959" s="560">
        <v>0</v>
      </c>
      <c r="BJ959" s="560">
        <v>0</v>
      </c>
      <c r="BK959" s="560">
        <v>0</v>
      </c>
      <c r="BL959" s="560">
        <v>0</v>
      </c>
      <c r="BM959" s="560">
        <v>0</v>
      </c>
      <c r="BN959" s="550" t="s">
        <v>4490</v>
      </c>
      <c r="BO959" s="551">
        <v>0</v>
      </c>
      <c r="BP959" s="519">
        <v>0</v>
      </c>
      <c r="BQ959" s="553">
        <v>15.5</v>
      </c>
      <c r="BR959" s="552">
        <v>15.5</v>
      </c>
      <c r="BS959" s="552">
        <v>15.5</v>
      </c>
      <c r="BT959" s="552">
        <v>15.5</v>
      </c>
      <c r="BU959" s="529">
        <v>0</v>
      </c>
      <c r="BV959" s="519">
        <v>0</v>
      </c>
      <c r="BW959" s="519">
        <v>0</v>
      </c>
      <c r="BX959" s="519">
        <v>0</v>
      </c>
      <c r="BY959" s="519">
        <v>0</v>
      </c>
      <c r="BZ959" s="519">
        <v>0</v>
      </c>
      <c r="CA959" s="519">
        <v>0</v>
      </c>
      <c r="CB959" s="519">
        <v>0</v>
      </c>
      <c r="CC959" s="519">
        <v>0</v>
      </c>
      <c r="CD959" s="519">
        <v>0</v>
      </c>
      <c r="CE959" s="519">
        <v>0</v>
      </c>
      <c r="CF959" s="519">
        <v>0</v>
      </c>
      <c r="CG959" s="519">
        <v>0</v>
      </c>
      <c r="CH959" s="519">
        <v>0</v>
      </c>
      <c r="CI959" s="519">
        <v>0</v>
      </c>
      <c r="CJ959" s="519">
        <v>0</v>
      </c>
      <c r="CK959" s="623">
        <f t="shared" si="14"/>
        <v>62</v>
      </c>
      <c r="CL959" s="554">
        <v>62</v>
      </c>
      <c r="CM959" s="554">
        <v>62</v>
      </c>
      <c r="CN959" s="554">
        <v>62</v>
      </c>
      <c r="CO959" s="524">
        <v>9</v>
      </c>
      <c r="CP959" s="726"/>
      <c r="CQ959" s="530" t="s">
        <v>1940</v>
      </c>
      <c r="CR959" s="584" t="s">
        <v>4965</v>
      </c>
      <c r="CS959" s="527" t="s">
        <v>4965</v>
      </c>
      <c r="CT959" s="531" t="s">
        <v>1938</v>
      </c>
      <c r="CU959" s="527" t="s">
        <v>4965</v>
      </c>
    </row>
    <row r="960" spans="1:99" s="71" customFormat="1" ht="12" customHeight="1" x14ac:dyDescent="0.2">
      <c r="A960" s="577" t="s">
        <v>1460</v>
      </c>
      <c r="B960" s="558" t="s">
        <v>4748</v>
      </c>
      <c r="C960" s="558" t="s">
        <v>1432</v>
      </c>
      <c r="D960" s="558" t="s">
        <v>1432</v>
      </c>
      <c r="E960" s="560" t="s">
        <v>1432</v>
      </c>
      <c r="F960" s="558" t="s">
        <v>4749</v>
      </c>
      <c r="G960" s="558" t="s">
        <v>5046</v>
      </c>
      <c r="H960" s="558" t="s">
        <v>3875</v>
      </c>
      <c r="I960" s="558" t="s">
        <v>4750</v>
      </c>
      <c r="J960" s="558">
        <v>528639</v>
      </c>
      <c r="K960" s="558">
        <v>173520</v>
      </c>
      <c r="L960" s="512" t="s">
        <v>3076</v>
      </c>
      <c r="M960" s="562" t="s">
        <v>1432</v>
      </c>
      <c r="N960" s="562" t="s">
        <v>1432</v>
      </c>
      <c r="O960" s="558">
        <v>9</v>
      </c>
      <c r="P960" s="558">
        <v>12</v>
      </c>
      <c r="Q960" s="563">
        <v>3</v>
      </c>
      <c r="R960" s="558" t="s">
        <v>4751</v>
      </c>
      <c r="S960" s="558" t="s">
        <v>1438</v>
      </c>
      <c r="T960" s="562" t="s">
        <v>785</v>
      </c>
      <c r="U960" s="561">
        <v>42083</v>
      </c>
      <c r="V960" s="561" t="s">
        <v>1938</v>
      </c>
      <c r="W960" s="558" t="s">
        <v>1439</v>
      </c>
      <c r="X960" s="562" t="s">
        <v>1432</v>
      </c>
      <c r="Y960" s="558" t="s">
        <v>1442</v>
      </c>
      <c r="Z960" s="558" t="s">
        <v>1443</v>
      </c>
      <c r="AA960" s="558" t="s">
        <v>1444</v>
      </c>
      <c r="AB960" s="558" t="s">
        <v>2713</v>
      </c>
      <c r="AC960" s="576">
        <v>8.9999999999999993E-3</v>
      </c>
      <c r="AD960" s="578" t="s">
        <v>1432</v>
      </c>
      <c r="AE960" s="578"/>
      <c r="AF960" s="620"/>
      <c r="AG960" s="517" t="s">
        <v>3063</v>
      </c>
      <c r="AH960" s="560" t="s">
        <v>1445</v>
      </c>
      <c r="AI960" s="587"/>
      <c r="AJ960" s="560">
        <v>0</v>
      </c>
      <c r="AK960" s="560">
        <v>0</v>
      </c>
      <c r="AL960" s="560">
        <v>2</v>
      </c>
      <c r="AM960" s="560">
        <v>1</v>
      </c>
      <c r="AN960" s="560">
        <v>3</v>
      </c>
      <c r="AO960" s="560">
        <v>-3</v>
      </c>
      <c r="AP960" s="560">
        <v>0</v>
      </c>
      <c r="AQ960" s="560">
        <v>0</v>
      </c>
      <c r="AR960" s="560">
        <v>0</v>
      </c>
      <c r="AS960" s="560">
        <v>2</v>
      </c>
      <c r="AT960" s="560">
        <v>1</v>
      </c>
      <c r="AU960" s="560">
        <v>3</v>
      </c>
      <c r="AV960" s="560">
        <v>-3</v>
      </c>
      <c r="AW960" s="560">
        <v>0</v>
      </c>
      <c r="AX960" s="560">
        <v>0</v>
      </c>
      <c r="AY960" s="560">
        <v>0</v>
      </c>
      <c r="AZ960" s="560">
        <v>0</v>
      </c>
      <c r="BA960" s="560">
        <v>0</v>
      </c>
      <c r="BB960" s="560">
        <v>0</v>
      </c>
      <c r="BC960" s="560">
        <v>0</v>
      </c>
      <c r="BD960" s="560">
        <v>0</v>
      </c>
      <c r="BE960" s="560">
        <v>0</v>
      </c>
      <c r="BF960" s="560">
        <v>0</v>
      </c>
      <c r="BG960" s="560">
        <v>0</v>
      </c>
      <c r="BH960" s="560">
        <v>0</v>
      </c>
      <c r="BI960" s="560">
        <v>0</v>
      </c>
      <c r="BJ960" s="560">
        <v>0</v>
      </c>
      <c r="BK960" s="560">
        <v>0</v>
      </c>
      <c r="BL960" s="560">
        <v>0</v>
      </c>
      <c r="BM960" s="560">
        <v>0</v>
      </c>
      <c r="BN960" s="550" t="s">
        <v>4490</v>
      </c>
      <c r="BO960" s="551">
        <v>0</v>
      </c>
      <c r="BP960" s="519">
        <v>0</v>
      </c>
      <c r="BQ960" s="553">
        <v>0.75</v>
      </c>
      <c r="BR960" s="552">
        <v>0.75</v>
      </c>
      <c r="BS960" s="552">
        <v>0.75</v>
      </c>
      <c r="BT960" s="552">
        <v>0.75</v>
      </c>
      <c r="BU960" s="529">
        <v>0</v>
      </c>
      <c r="BV960" s="519">
        <v>0</v>
      </c>
      <c r="BW960" s="519">
        <v>0</v>
      </c>
      <c r="BX960" s="519">
        <v>0</v>
      </c>
      <c r="BY960" s="519">
        <v>0</v>
      </c>
      <c r="BZ960" s="519">
        <v>0</v>
      </c>
      <c r="CA960" s="519">
        <v>0</v>
      </c>
      <c r="CB960" s="519">
        <v>0</v>
      </c>
      <c r="CC960" s="519">
        <v>0</v>
      </c>
      <c r="CD960" s="519">
        <v>0</v>
      </c>
      <c r="CE960" s="519">
        <v>0</v>
      </c>
      <c r="CF960" s="519">
        <v>0</v>
      </c>
      <c r="CG960" s="519">
        <v>0</v>
      </c>
      <c r="CH960" s="519">
        <v>0</v>
      </c>
      <c r="CI960" s="519">
        <v>0</v>
      </c>
      <c r="CJ960" s="519">
        <v>0</v>
      </c>
      <c r="CK960" s="623">
        <f t="shared" si="14"/>
        <v>3</v>
      </c>
      <c r="CL960" s="554">
        <v>3</v>
      </c>
      <c r="CM960" s="554">
        <v>3</v>
      </c>
      <c r="CN960" s="554">
        <v>3</v>
      </c>
      <c r="CO960" s="524">
        <v>4</v>
      </c>
      <c r="CP960" s="726"/>
      <c r="CQ960" s="530" t="s">
        <v>4767</v>
      </c>
      <c r="CR960" s="584" t="s">
        <v>4965</v>
      </c>
      <c r="CS960" s="527" t="s">
        <v>4965</v>
      </c>
      <c r="CT960" s="527" t="s">
        <v>4965</v>
      </c>
      <c r="CU960" s="527" t="s">
        <v>4965</v>
      </c>
    </row>
    <row r="961" spans="1:99" s="71" customFormat="1" ht="12" customHeight="1" x14ac:dyDescent="0.2">
      <c r="A961" s="577" t="s">
        <v>1460</v>
      </c>
      <c r="B961" s="558" t="s">
        <v>4757</v>
      </c>
      <c r="C961" s="558" t="s">
        <v>1432</v>
      </c>
      <c r="D961" s="558" t="s">
        <v>1432</v>
      </c>
      <c r="E961" s="560" t="s">
        <v>4758</v>
      </c>
      <c r="F961" s="558" t="s">
        <v>1432</v>
      </c>
      <c r="G961" s="558" t="s">
        <v>929</v>
      </c>
      <c r="H961" s="558" t="s">
        <v>1435</v>
      </c>
      <c r="I961" s="558" t="s">
        <v>4759</v>
      </c>
      <c r="J961" s="558">
        <v>527712</v>
      </c>
      <c r="K961" s="558">
        <v>172126</v>
      </c>
      <c r="L961" s="512" t="s">
        <v>3069</v>
      </c>
      <c r="M961" s="562" t="s">
        <v>1432</v>
      </c>
      <c r="N961" s="562" t="s">
        <v>1432</v>
      </c>
      <c r="O961" s="558">
        <v>0</v>
      </c>
      <c r="P961" s="558">
        <v>2</v>
      </c>
      <c r="Q961" s="563">
        <v>2</v>
      </c>
      <c r="R961" s="558" t="s">
        <v>4760</v>
      </c>
      <c r="S961" s="558" t="s">
        <v>1438</v>
      </c>
      <c r="T961" s="562" t="s">
        <v>875</v>
      </c>
      <c r="U961" s="561">
        <v>41960</v>
      </c>
      <c r="V961" s="561" t="s">
        <v>1938</v>
      </c>
      <c r="W961" s="558" t="s">
        <v>1439</v>
      </c>
      <c r="X961" s="562" t="s">
        <v>1432</v>
      </c>
      <c r="Y961" s="558" t="s">
        <v>1442</v>
      </c>
      <c r="Z961" s="558" t="s">
        <v>1443</v>
      </c>
      <c r="AA961" s="558" t="s">
        <v>1444</v>
      </c>
      <c r="AB961" s="558" t="s">
        <v>2713</v>
      </c>
      <c r="AC961" s="576">
        <v>1.4999999999999999E-2</v>
      </c>
      <c r="AD961" s="578" t="s">
        <v>1432</v>
      </c>
      <c r="AE961" s="578"/>
      <c r="AF961" s="579"/>
      <c r="AG961" s="517" t="s">
        <v>3063</v>
      </c>
      <c r="AH961" s="560" t="s">
        <v>1445</v>
      </c>
      <c r="AI961" s="560">
        <v>0</v>
      </c>
      <c r="AJ961" s="560">
        <v>0</v>
      </c>
      <c r="AK961" s="560">
        <v>0</v>
      </c>
      <c r="AL961" s="560">
        <v>0</v>
      </c>
      <c r="AM961" s="560">
        <v>0</v>
      </c>
      <c r="AN961" s="560">
        <v>2</v>
      </c>
      <c r="AO961" s="560">
        <v>0</v>
      </c>
      <c r="AP961" s="560">
        <v>0</v>
      </c>
      <c r="AQ961" s="560">
        <v>0</v>
      </c>
      <c r="AR961" s="560">
        <v>0</v>
      </c>
      <c r="AS961" s="560">
        <v>0</v>
      </c>
      <c r="AT961" s="560">
        <v>0</v>
      </c>
      <c r="AU961" s="560">
        <v>2</v>
      </c>
      <c r="AV961" s="560">
        <v>0</v>
      </c>
      <c r="AW961" s="560">
        <v>0</v>
      </c>
      <c r="AX961" s="560">
        <v>0</v>
      </c>
      <c r="AY961" s="560">
        <v>0</v>
      </c>
      <c r="AZ961" s="560">
        <v>0</v>
      </c>
      <c r="BA961" s="560">
        <v>0</v>
      </c>
      <c r="BB961" s="560">
        <v>0</v>
      </c>
      <c r="BC961" s="560">
        <v>0</v>
      </c>
      <c r="BD961" s="560">
        <v>0</v>
      </c>
      <c r="BE961" s="560">
        <v>0</v>
      </c>
      <c r="BF961" s="560">
        <v>0</v>
      </c>
      <c r="BG961" s="560">
        <v>0</v>
      </c>
      <c r="BH961" s="560">
        <v>0</v>
      </c>
      <c r="BI961" s="560">
        <v>0</v>
      </c>
      <c r="BJ961" s="560">
        <v>0</v>
      </c>
      <c r="BK961" s="560">
        <v>0</v>
      </c>
      <c r="BL961" s="560">
        <v>0</v>
      </c>
      <c r="BM961" s="560">
        <v>0</v>
      </c>
      <c r="BN961" s="550" t="s">
        <v>4490</v>
      </c>
      <c r="BO961" s="551">
        <v>0</v>
      </c>
      <c r="BP961" s="519">
        <v>0</v>
      </c>
      <c r="BQ961" s="553">
        <v>0.5</v>
      </c>
      <c r="BR961" s="552">
        <v>0.5</v>
      </c>
      <c r="BS961" s="552">
        <v>0.5</v>
      </c>
      <c r="BT961" s="552">
        <v>0.5</v>
      </c>
      <c r="BU961" s="529">
        <v>0</v>
      </c>
      <c r="BV961" s="519">
        <v>0</v>
      </c>
      <c r="BW961" s="519">
        <v>0</v>
      </c>
      <c r="BX961" s="519">
        <v>0</v>
      </c>
      <c r="BY961" s="519">
        <v>0</v>
      </c>
      <c r="BZ961" s="519">
        <v>0</v>
      </c>
      <c r="CA961" s="519">
        <v>0</v>
      </c>
      <c r="CB961" s="519">
        <v>0</v>
      </c>
      <c r="CC961" s="519">
        <v>0</v>
      </c>
      <c r="CD961" s="519">
        <v>0</v>
      </c>
      <c r="CE961" s="519">
        <v>0</v>
      </c>
      <c r="CF961" s="519">
        <v>0</v>
      </c>
      <c r="CG961" s="519">
        <v>0</v>
      </c>
      <c r="CH961" s="519">
        <v>0</v>
      </c>
      <c r="CI961" s="519">
        <v>0</v>
      </c>
      <c r="CJ961" s="519">
        <v>0</v>
      </c>
      <c r="CK961" s="623">
        <f t="shared" si="14"/>
        <v>2</v>
      </c>
      <c r="CL961" s="554">
        <v>2</v>
      </c>
      <c r="CM961" s="554">
        <v>2</v>
      </c>
      <c r="CN961" s="554">
        <v>2</v>
      </c>
      <c r="CO961" s="524">
        <v>4</v>
      </c>
      <c r="CP961" s="524" t="s">
        <v>1938</v>
      </c>
      <c r="CQ961" s="525" t="s">
        <v>4965</v>
      </c>
      <c r="CR961" s="584" t="s">
        <v>4965</v>
      </c>
      <c r="CS961" s="527" t="s">
        <v>4965</v>
      </c>
      <c r="CT961" s="527" t="s">
        <v>4965</v>
      </c>
      <c r="CU961" s="527" t="s">
        <v>4965</v>
      </c>
    </row>
    <row r="962" spans="1:99" ht="12" customHeight="1" x14ac:dyDescent="0.2">
      <c r="A962" s="577" t="s">
        <v>1460</v>
      </c>
      <c r="B962" s="558" t="s">
        <v>4761</v>
      </c>
      <c r="C962" s="558" t="s">
        <v>1432</v>
      </c>
      <c r="D962" s="558" t="s">
        <v>1432</v>
      </c>
      <c r="E962" s="560" t="s">
        <v>1432</v>
      </c>
      <c r="F962" s="558" t="s">
        <v>4516</v>
      </c>
      <c r="G962" s="558" t="s">
        <v>1150</v>
      </c>
      <c r="H962" s="558" t="s">
        <v>2717</v>
      </c>
      <c r="I962" s="558" t="s">
        <v>4762</v>
      </c>
      <c r="J962" s="558">
        <v>527300</v>
      </c>
      <c r="K962" s="558">
        <v>175396</v>
      </c>
      <c r="L962" s="512" t="s">
        <v>3084</v>
      </c>
      <c r="M962" s="562" t="s">
        <v>1432</v>
      </c>
      <c r="N962" s="562" t="s">
        <v>1432</v>
      </c>
      <c r="O962" s="558">
        <v>0</v>
      </c>
      <c r="P962" s="558">
        <v>2</v>
      </c>
      <c r="Q962" s="563">
        <v>2</v>
      </c>
      <c r="R962" s="558" t="s">
        <v>4763</v>
      </c>
      <c r="S962" s="558" t="s">
        <v>1389</v>
      </c>
      <c r="T962" s="562" t="s">
        <v>3769</v>
      </c>
      <c r="U962" s="561">
        <v>41970</v>
      </c>
      <c r="V962" s="561" t="s">
        <v>1938</v>
      </c>
      <c r="W962" s="558" t="s">
        <v>1439</v>
      </c>
      <c r="X962" s="562" t="s">
        <v>1432</v>
      </c>
      <c r="Y962" s="558" t="s">
        <v>1442</v>
      </c>
      <c r="Z962" s="558" t="s">
        <v>3893</v>
      </c>
      <c r="AA962" s="558" t="s">
        <v>1444</v>
      </c>
      <c r="AB962" s="558" t="s">
        <v>4720</v>
      </c>
      <c r="AC962" s="576">
        <v>7.0000000000000001E-3</v>
      </c>
      <c r="AD962" s="578" t="s">
        <v>1432</v>
      </c>
      <c r="AE962" s="578"/>
      <c r="AF962" s="579"/>
      <c r="AG962" s="517" t="s">
        <v>3063</v>
      </c>
      <c r="AH962" s="560" t="s">
        <v>1445</v>
      </c>
      <c r="AI962" s="560">
        <v>0</v>
      </c>
      <c r="AJ962" s="560">
        <v>0</v>
      </c>
      <c r="AK962" s="560">
        <v>0</v>
      </c>
      <c r="AL962" s="560">
        <v>0</v>
      </c>
      <c r="AM962" s="560">
        <v>1</v>
      </c>
      <c r="AN962" s="560">
        <v>1</v>
      </c>
      <c r="AO962" s="560">
        <v>0</v>
      </c>
      <c r="AP962" s="560">
        <v>0</v>
      </c>
      <c r="AQ962" s="560">
        <v>0</v>
      </c>
      <c r="AR962" s="560">
        <v>0</v>
      </c>
      <c r="AS962" s="560">
        <v>0</v>
      </c>
      <c r="AT962" s="560">
        <v>1</v>
      </c>
      <c r="AU962" s="560">
        <v>1</v>
      </c>
      <c r="AV962" s="560">
        <v>0</v>
      </c>
      <c r="AW962" s="560">
        <v>0</v>
      </c>
      <c r="AX962" s="560">
        <v>0</v>
      </c>
      <c r="AY962" s="560">
        <v>0</v>
      </c>
      <c r="AZ962" s="560">
        <v>0</v>
      </c>
      <c r="BA962" s="560">
        <v>0</v>
      </c>
      <c r="BB962" s="560">
        <v>0</v>
      </c>
      <c r="BC962" s="560">
        <v>0</v>
      </c>
      <c r="BD962" s="560">
        <v>0</v>
      </c>
      <c r="BE962" s="560">
        <v>0</v>
      </c>
      <c r="BF962" s="560">
        <v>0</v>
      </c>
      <c r="BG962" s="560">
        <v>0</v>
      </c>
      <c r="BH962" s="560">
        <v>0</v>
      </c>
      <c r="BI962" s="560">
        <v>0</v>
      </c>
      <c r="BJ962" s="560">
        <v>0</v>
      </c>
      <c r="BK962" s="560">
        <v>0</v>
      </c>
      <c r="BL962" s="560">
        <v>0</v>
      </c>
      <c r="BM962" s="560">
        <v>0</v>
      </c>
      <c r="BN962" s="550" t="s">
        <v>4490</v>
      </c>
      <c r="BO962" s="551">
        <v>0</v>
      </c>
      <c r="BP962" s="519">
        <v>0</v>
      </c>
      <c r="BQ962" s="553">
        <v>0.5</v>
      </c>
      <c r="BR962" s="552">
        <v>0.5</v>
      </c>
      <c r="BS962" s="552">
        <v>0.5</v>
      </c>
      <c r="BT962" s="552">
        <v>0.5</v>
      </c>
      <c r="BU962" s="529">
        <v>0</v>
      </c>
      <c r="BV962" s="519">
        <v>0</v>
      </c>
      <c r="BW962" s="519">
        <v>0</v>
      </c>
      <c r="BX962" s="519">
        <v>0</v>
      </c>
      <c r="BY962" s="519">
        <v>0</v>
      </c>
      <c r="BZ962" s="519">
        <v>0</v>
      </c>
      <c r="CA962" s="519">
        <v>0</v>
      </c>
      <c r="CB962" s="519">
        <v>0</v>
      </c>
      <c r="CC962" s="519">
        <v>0</v>
      </c>
      <c r="CD962" s="519">
        <v>0</v>
      </c>
      <c r="CE962" s="519">
        <v>0</v>
      </c>
      <c r="CF962" s="519">
        <v>0</v>
      </c>
      <c r="CG962" s="519">
        <v>0</v>
      </c>
      <c r="CH962" s="519">
        <v>0</v>
      </c>
      <c r="CI962" s="519">
        <v>0</v>
      </c>
      <c r="CJ962" s="519">
        <v>0</v>
      </c>
      <c r="CK962" s="623">
        <f t="shared" ref="CK962:CK1025" si="15">SUM(BP962:CJ962)</f>
        <v>2</v>
      </c>
      <c r="CL962" s="554">
        <v>2</v>
      </c>
      <c r="CM962" s="554">
        <v>2</v>
      </c>
      <c r="CN962" s="554">
        <v>2</v>
      </c>
      <c r="CO962" s="524">
        <v>9</v>
      </c>
      <c r="CP962" s="726"/>
      <c r="CQ962" s="530" t="s">
        <v>1940</v>
      </c>
      <c r="CR962" s="584" t="s">
        <v>4965</v>
      </c>
      <c r="CS962" s="527" t="s">
        <v>4965</v>
      </c>
      <c r="CT962" s="527" t="s">
        <v>4965</v>
      </c>
      <c r="CU962" s="527" t="s">
        <v>4965</v>
      </c>
    </row>
    <row r="963" spans="1:99" s="71" customFormat="1" ht="12" customHeight="1" x14ac:dyDescent="0.2">
      <c r="A963" s="577" t="s">
        <v>1460</v>
      </c>
      <c r="B963" s="558" t="s">
        <v>4765</v>
      </c>
      <c r="C963" s="558" t="s">
        <v>1432</v>
      </c>
      <c r="D963" s="558" t="s">
        <v>1432</v>
      </c>
      <c r="E963" s="560" t="s">
        <v>3580</v>
      </c>
      <c r="F963" s="558" t="s">
        <v>3097</v>
      </c>
      <c r="G963" s="558" t="s">
        <v>3098</v>
      </c>
      <c r="H963" s="558" t="s">
        <v>3299</v>
      </c>
      <c r="I963" s="558" t="s">
        <v>3099</v>
      </c>
      <c r="J963" s="558">
        <v>528475</v>
      </c>
      <c r="K963" s="558">
        <v>176217</v>
      </c>
      <c r="L963" s="512" t="s">
        <v>3066</v>
      </c>
      <c r="M963" s="562" t="s">
        <v>1432</v>
      </c>
      <c r="N963" s="562" t="s">
        <v>1432</v>
      </c>
      <c r="O963" s="558">
        <v>0</v>
      </c>
      <c r="P963" s="558">
        <v>1</v>
      </c>
      <c r="Q963" s="563">
        <v>1</v>
      </c>
      <c r="R963" s="558" t="s">
        <v>4120</v>
      </c>
      <c r="S963" s="558" t="s">
        <v>1438</v>
      </c>
      <c r="T963" s="562" t="s">
        <v>4121</v>
      </c>
      <c r="U963" s="561">
        <v>41996</v>
      </c>
      <c r="V963" s="561" t="s">
        <v>1938</v>
      </c>
      <c r="W963" s="558" t="s">
        <v>1439</v>
      </c>
      <c r="X963" s="562" t="s">
        <v>1432</v>
      </c>
      <c r="Y963" s="558" t="s">
        <v>1442</v>
      </c>
      <c r="Z963" s="558" t="s">
        <v>1443</v>
      </c>
      <c r="AA963" s="558" t="s">
        <v>1444</v>
      </c>
      <c r="AB963" s="558" t="s">
        <v>2713</v>
      </c>
      <c r="AC963" s="576">
        <v>1.2999999999999999E-2</v>
      </c>
      <c r="AD963" s="578" t="s">
        <v>1432</v>
      </c>
      <c r="AE963" s="578"/>
      <c r="AF963" s="579"/>
      <c r="AG963" s="517" t="s">
        <v>3063</v>
      </c>
      <c r="AH963" s="560" t="s">
        <v>1445</v>
      </c>
      <c r="AI963" s="560">
        <v>0</v>
      </c>
      <c r="AJ963" s="560">
        <v>0</v>
      </c>
      <c r="AK963" s="560">
        <v>0</v>
      </c>
      <c r="AL963" s="560">
        <v>0</v>
      </c>
      <c r="AM963" s="560">
        <v>0</v>
      </c>
      <c r="AN963" s="560">
        <v>1</v>
      </c>
      <c r="AO963" s="560">
        <v>0</v>
      </c>
      <c r="AP963" s="560">
        <v>0</v>
      </c>
      <c r="AQ963" s="560">
        <v>0</v>
      </c>
      <c r="AR963" s="560">
        <v>0</v>
      </c>
      <c r="AS963" s="560">
        <v>0</v>
      </c>
      <c r="AT963" s="560">
        <v>0</v>
      </c>
      <c r="AU963" s="560">
        <v>0</v>
      </c>
      <c r="AV963" s="560">
        <v>0</v>
      </c>
      <c r="AW963" s="560">
        <v>0</v>
      </c>
      <c r="AX963" s="560">
        <v>0</v>
      </c>
      <c r="AY963" s="560">
        <v>0</v>
      </c>
      <c r="AZ963" s="560">
        <v>0</v>
      </c>
      <c r="BA963" s="560">
        <v>0</v>
      </c>
      <c r="BB963" s="560">
        <v>1</v>
      </c>
      <c r="BC963" s="560">
        <v>0</v>
      </c>
      <c r="BD963" s="560">
        <v>0</v>
      </c>
      <c r="BE963" s="560">
        <v>0</v>
      </c>
      <c r="BF963" s="560">
        <v>0</v>
      </c>
      <c r="BG963" s="560">
        <v>0</v>
      </c>
      <c r="BH963" s="560">
        <v>0</v>
      </c>
      <c r="BI963" s="560">
        <v>0</v>
      </c>
      <c r="BJ963" s="560">
        <v>0</v>
      </c>
      <c r="BK963" s="560">
        <v>0</v>
      </c>
      <c r="BL963" s="560">
        <v>0</v>
      </c>
      <c r="BM963" s="560">
        <v>0</v>
      </c>
      <c r="BN963" s="550" t="s">
        <v>4490</v>
      </c>
      <c r="BO963" s="551">
        <v>0</v>
      </c>
      <c r="BP963" s="519">
        <v>0</v>
      </c>
      <c r="BQ963" s="553">
        <v>0.25</v>
      </c>
      <c r="BR963" s="552">
        <v>0.25</v>
      </c>
      <c r="BS963" s="552">
        <v>0.25</v>
      </c>
      <c r="BT963" s="552">
        <v>0.25</v>
      </c>
      <c r="BU963" s="529">
        <v>0</v>
      </c>
      <c r="BV963" s="519">
        <v>0</v>
      </c>
      <c r="BW963" s="519">
        <v>0</v>
      </c>
      <c r="BX963" s="519">
        <v>0</v>
      </c>
      <c r="BY963" s="519">
        <v>0</v>
      </c>
      <c r="BZ963" s="519">
        <v>0</v>
      </c>
      <c r="CA963" s="519">
        <v>0</v>
      </c>
      <c r="CB963" s="519">
        <v>0</v>
      </c>
      <c r="CC963" s="519">
        <v>0</v>
      </c>
      <c r="CD963" s="519">
        <v>0</v>
      </c>
      <c r="CE963" s="519">
        <v>0</v>
      </c>
      <c r="CF963" s="519">
        <v>0</v>
      </c>
      <c r="CG963" s="519">
        <v>0</v>
      </c>
      <c r="CH963" s="519">
        <v>0</v>
      </c>
      <c r="CI963" s="519">
        <v>0</v>
      </c>
      <c r="CJ963" s="519">
        <v>0</v>
      </c>
      <c r="CK963" s="623">
        <f t="shared" si="15"/>
        <v>1</v>
      </c>
      <c r="CL963" s="554">
        <v>1</v>
      </c>
      <c r="CM963" s="554">
        <v>1</v>
      </c>
      <c r="CN963" s="554">
        <v>1</v>
      </c>
      <c r="CO963" s="524">
        <v>4</v>
      </c>
      <c r="CP963" s="524" t="s">
        <v>1938</v>
      </c>
      <c r="CQ963" s="525" t="s">
        <v>4965</v>
      </c>
      <c r="CR963" s="584" t="s">
        <v>4965</v>
      </c>
      <c r="CS963" s="527" t="s">
        <v>4965</v>
      </c>
      <c r="CT963" s="527" t="s">
        <v>4965</v>
      </c>
      <c r="CU963" s="527" t="s">
        <v>4965</v>
      </c>
    </row>
    <row r="964" spans="1:99" s="71" customFormat="1" ht="12" customHeight="1" x14ac:dyDescent="0.2">
      <c r="A964" s="577" t="s">
        <v>1460</v>
      </c>
      <c r="B964" s="558" t="s">
        <v>4122</v>
      </c>
      <c r="C964" s="558" t="s">
        <v>1432</v>
      </c>
      <c r="D964" s="558" t="s">
        <v>1432</v>
      </c>
      <c r="E964" s="560" t="s">
        <v>1432</v>
      </c>
      <c r="F964" s="558" t="s">
        <v>2488</v>
      </c>
      <c r="G964" s="558" t="s">
        <v>1434</v>
      </c>
      <c r="H964" s="558" t="s">
        <v>1435</v>
      </c>
      <c r="I964" s="558" t="s">
        <v>4123</v>
      </c>
      <c r="J964" s="558">
        <v>527497</v>
      </c>
      <c r="K964" s="558">
        <v>171517</v>
      </c>
      <c r="L964" s="512" t="s">
        <v>3082</v>
      </c>
      <c r="M964" s="562" t="s">
        <v>1432</v>
      </c>
      <c r="N964" s="562" t="s">
        <v>1432</v>
      </c>
      <c r="O964" s="558">
        <v>3</v>
      </c>
      <c r="P964" s="558">
        <v>3</v>
      </c>
      <c r="Q964" s="563">
        <v>0</v>
      </c>
      <c r="R964" s="558" t="s">
        <v>4124</v>
      </c>
      <c r="S964" s="558" t="s">
        <v>1438</v>
      </c>
      <c r="T964" s="562" t="s">
        <v>2081</v>
      </c>
      <c r="U964" s="561">
        <v>41988</v>
      </c>
      <c r="V964" s="561" t="s">
        <v>1938</v>
      </c>
      <c r="W964" s="558" t="s">
        <v>1439</v>
      </c>
      <c r="X964" s="562" t="s">
        <v>1432</v>
      </c>
      <c r="Y964" s="558" t="s">
        <v>1442</v>
      </c>
      <c r="Z964" s="558" t="s">
        <v>4694</v>
      </c>
      <c r="AA964" s="558" t="s">
        <v>1444</v>
      </c>
      <c r="AB964" s="558" t="s">
        <v>2723</v>
      </c>
      <c r="AC964" s="576">
        <v>8.9999999999999993E-3</v>
      </c>
      <c r="AD964" s="578" t="s">
        <v>1432</v>
      </c>
      <c r="AE964" s="578"/>
      <c r="AF964" s="579"/>
      <c r="AG964" s="517" t="s">
        <v>3063</v>
      </c>
      <c r="AH964" s="560" t="s">
        <v>1445</v>
      </c>
      <c r="AI964" s="560">
        <v>0</v>
      </c>
      <c r="AJ964" s="560">
        <v>0</v>
      </c>
      <c r="AK964" s="560">
        <v>0</v>
      </c>
      <c r="AL964" s="560">
        <v>1</v>
      </c>
      <c r="AM964" s="560">
        <v>-2</v>
      </c>
      <c r="AN964" s="560">
        <v>1</v>
      </c>
      <c r="AO964" s="560">
        <v>0</v>
      </c>
      <c r="AP964" s="560">
        <v>0</v>
      </c>
      <c r="AQ964" s="560">
        <v>0</v>
      </c>
      <c r="AR964" s="560">
        <v>0</v>
      </c>
      <c r="AS964" s="560">
        <v>1</v>
      </c>
      <c r="AT964" s="560">
        <v>-2</v>
      </c>
      <c r="AU964" s="560">
        <v>1</v>
      </c>
      <c r="AV964" s="560">
        <v>0</v>
      </c>
      <c r="AW964" s="560">
        <v>0</v>
      </c>
      <c r="AX964" s="560">
        <v>0</v>
      </c>
      <c r="AY964" s="560">
        <v>0</v>
      </c>
      <c r="AZ964" s="560">
        <v>0</v>
      </c>
      <c r="BA964" s="560">
        <v>0</v>
      </c>
      <c r="BB964" s="560">
        <v>0</v>
      </c>
      <c r="BC964" s="560">
        <v>0</v>
      </c>
      <c r="BD964" s="560">
        <v>0</v>
      </c>
      <c r="BE964" s="560">
        <v>0</v>
      </c>
      <c r="BF964" s="560">
        <v>0</v>
      </c>
      <c r="BG964" s="560">
        <v>0</v>
      </c>
      <c r="BH964" s="560">
        <v>0</v>
      </c>
      <c r="BI964" s="560">
        <v>0</v>
      </c>
      <c r="BJ964" s="560">
        <v>0</v>
      </c>
      <c r="BK964" s="560">
        <v>0</v>
      </c>
      <c r="BL964" s="560">
        <v>0</v>
      </c>
      <c r="BM964" s="560">
        <v>0</v>
      </c>
      <c r="BN964" s="730"/>
      <c r="BO964" s="518">
        <v>0</v>
      </c>
      <c r="BP964" s="519">
        <v>0</v>
      </c>
      <c r="BQ964" s="528">
        <v>0</v>
      </c>
      <c r="BR964" s="519">
        <v>0</v>
      </c>
      <c r="BS964" s="519">
        <v>0</v>
      </c>
      <c r="BT964" s="519">
        <v>0</v>
      </c>
      <c r="BU964" s="529">
        <v>0</v>
      </c>
      <c r="BV964" s="519">
        <v>0</v>
      </c>
      <c r="BW964" s="519">
        <v>0</v>
      </c>
      <c r="BX964" s="519">
        <v>0</v>
      </c>
      <c r="BY964" s="519">
        <v>0</v>
      </c>
      <c r="BZ964" s="519">
        <v>0</v>
      </c>
      <c r="CA964" s="519">
        <v>0</v>
      </c>
      <c r="CB964" s="519">
        <v>0</v>
      </c>
      <c r="CC964" s="519">
        <v>0</v>
      </c>
      <c r="CD964" s="519">
        <v>0</v>
      </c>
      <c r="CE964" s="519">
        <v>0</v>
      </c>
      <c r="CF964" s="519">
        <v>0</v>
      </c>
      <c r="CG964" s="519">
        <v>0</v>
      </c>
      <c r="CH964" s="519">
        <v>0</v>
      </c>
      <c r="CI964" s="519">
        <v>0</v>
      </c>
      <c r="CJ964" s="519">
        <v>0</v>
      </c>
      <c r="CK964" s="623">
        <f t="shared" si="15"/>
        <v>0</v>
      </c>
      <c r="CL964" s="523">
        <v>0</v>
      </c>
      <c r="CM964" s="523">
        <v>0</v>
      </c>
      <c r="CN964" s="523">
        <v>0</v>
      </c>
      <c r="CO964" s="524">
        <v>4</v>
      </c>
      <c r="CP964" s="524" t="s">
        <v>1938</v>
      </c>
      <c r="CQ964" s="530" t="s">
        <v>1941</v>
      </c>
      <c r="CR964" s="584" t="s">
        <v>4965</v>
      </c>
      <c r="CS964" s="527" t="s">
        <v>4965</v>
      </c>
      <c r="CT964" s="527" t="s">
        <v>4965</v>
      </c>
      <c r="CU964" s="527" t="s">
        <v>4965</v>
      </c>
    </row>
    <row r="965" spans="1:99" ht="12" customHeight="1" x14ac:dyDescent="0.2">
      <c r="A965" s="577" t="s">
        <v>1460</v>
      </c>
      <c r="B965" s="558" t="s">
        <v>4126</v>
      </c>
      <c r="C965" s="558" t="s">
        <v>1432</v>
      </c>
      <c r="D965" s="558" t="s">
        <v>1432</v>
      </c>
      <c r="E965" s="560" t="s">
        <v>1432</v>
      </c>
      <c r="F965" s="558" t="s">
        <v>4127</v>
      </c>
      <c r="G965" s="558" t="s">
        <v>2716</v>
      </c>
      <c r="H965" s="558" t="s">
        <v>2717</v>
      </c>
      <c r="I965" s="558" t="s">
        <v>4128</v>
      </c>
      <c r="J965" s="558">
        <v>527641</v>
      </c>
      <c r="K965" s="558">
        <v>175495</v>
      </c>
      <c r="L965" s="512" t="s">
        <v>3085</v>
      </c>
      <c r="M965" s="562" t="s">
        <v>1432</v>
      </c>
      <c r="N965" s="562" t="s">
        <v>1432</v>
      </c>
      <c r="O965" s="558">
        <v>0</v>
      </c>
      <c r="P965" s="558">
        <v>3</v>
      </c>
      <c r="Q965" s="563">
        <v>3</v>
      </c>
      <c r="R965" s="558" t="s">
        <v>4129</v>
      </c>
      <c r="S965" s="558" t="s">
        <v>3187</v>
      </c>
      <c r="T965" s="562" t="s">
        <v>2132</v>
      </c>
      <c r="U965" s="561">
        <v>41960</v>
      </c>
      <c r="V965" s="561" t="s">
        <v>1938</v>
      </c>
      <c r="W965" s="558" t="s">
        <v>1439</v>
      </c>
      <c r="X965" s="562" t="s">
        <v>1432</v>
      </c>
      <c r="Y965" s="558" t="s">
        <v>1442</v>
      </c>
      <c r="Z965" s="558" t="s">
        <v>3893</v>
      </c>
      <c r="AA965" s="558" t="s">
        <v>1444</v>
      </c>
      <c r="AB965" s="558" t="s">
        <v>4720</v>
      </c>
      <c r="AC965" s="576">
        <v>1.2E-2</v>
      </c>
      <c r="AD965" s="578" t="s">
        <v>1432</v>
      </c>
      <c r="AE965" s="578"/>
      <c r="AF965" s="579"/>
      <c r="AG965" s="517" t="s">
        <v>3063</v>
      </c>
      <c r="AH965" s="560" t="s">
        <v>1445</v>
      </c>
      <c r="AI965" s="560">
        <v>0</v>
      </c>
      <c r="AJ965" s="560">
        <v>0</v>
      </c>
      <c r="AK965" s="560">
        <v>0</v>
      </c>
      <c r="AL965" s="560">
        <v>0</v>
      </c>
      <c r="AM965" s="560">
        <v>3</v>
      </c>
      <c r="AN965" s="560">
        <v>0</v>
      </c>
      <c r="AO965" s="560">
        <v>0</v>
      </c>
      <c r="AP965" s="560">
        <v>0</v>
      </c>
      <c r="AQ965" s="560">
        <v>0</v>
      </c>
      <c r="AR965" s="560">
        <v>0</v>
      </c>
      <c r="AS965" s="560">
        <v>0</v>
      </c>
      <c r="AT965" s="560">
        <v>3</v>
      </c>
      <c r="AU965" s="560">
        <v>0</v>
      </c>
      <c r="AV965" s="560">
        <v>0</v>
      </c>
      <c r="AW965" s="560">
        <v>0</v>
      </c>
      <c r="AX965" s="560">
        <v>0</v>
      </c>
      <c r="AY965" s="560">
        <v>0</v>
      </c>
      <c r="AZ965" s="560">
        <v>0</v>
      </c>
      <c r="BA965" s="560">
        <v>0</v>
      </c>
      <c r="BB965" s="560">
        <v>0</v>
      </c>
      <c r="BC965" s="560">
        <v>0</v>
      </c>
      <c r="BD965" s="560">
        <v>0</v>
      </c>
      <c r="BE965" s="560">
        <v>0</v>
      </c>
      <c r="BF965" s="560">
        <v>0</v>
      </c>
      <c r="BG965" s="560">
        <v>0</v>
      </c>
      <c r="BH965" s="560">
        <v>0</v>
      </c>
      <c r="BI965" s="560">
        <v>0</v>
      </c>
      <c r="BJ965" s="560">
        <v>0</v>
      </c>
      <c r="BK965" s="560">
        <v>0</v>
      </c>
      <c r="BL965" s="560">
        <v>0</v>
      </c>
      <c r="BM965" s="560">
        <v>0</v>
      </c>
      <c r="BN965" s="550" t="s">
        <v>4490</v>
      </c>
      <c r="BO965" s="551">
        <v>0</v>
      </c>
      <c r="BP965" s="519">
        <v>0</v>
      </c>
      <c r="BQ965" s="553">
        <v>0.75</v>
      </c>
      <c r="BR965" s="552">
        <v>0.75</v>
      </c>
      <c r="BS965" s="552">
        <v>0.75</v>
      </c>
      <c r="BT965" s="552">
        <v>0.75</v>
      </c>
      <c r="BU965" s="529">
        <v>0</v>
      </c>
      <c r="BV965" s="519">
        <v>0</v>
      </c>
      <c r="BW965" s="519">
        <v>0</v>
      </c>
      <c r="BX965" s="519">
        <v>0</v>
      </c>
      <c r="BY965" s="519">
        <v>0</v>
      </c>
      <c r="BZ965" s="519">
        <v>0</v>
      </c>
      <c r="CA965" s="519">
        <v>0</v>
      </c>
      <c r="CB965" s="519">
        <v>0</v>
      </c>
      <c r="CC965" s="519">
        <v>0</v>
      </c>
      <c r="CD965" s="519">
        <v>0</v>
      </c>
      <c r="CE965" s="519">
        <v>0</v>
      </c>
      <c r="CF965" s="519">
        <v>0</v>
      </c>
      <c r="CG965" s="519">
        <v>0</v>
      </c>
      <c r="CH965" s="519">
        <v>0</v>
      </c>
      <c r="CI965" s="519">
        <v>0</v>
      </c>
      <c r="CJ965" s="519">
        <v>0</v>
      </c>
      <c r="CK965" s="623">
        <f t="shared" si="15"/>
        <v>3</v>
      </c>
      <c r="CL965" s="554">
        <v>3</v>
      </c>
      <c r="CM965" s="554">
        <v>3</v>
      </c>
      <c r="CN965" s="554">
        <v>3</v>
      </c>
      <c r="CO965" s="524">
        <v>9</v>
      </c>
      <c r="CP965" s="726"/>
      <c r="CQ965" s="530" t="s">
        <v>1940</v>
      </c>
      <c r="CR965" s="584" t="s">
        <v>4965</v>
      </c>
      <c r="CS965" s="527" t="s">
        <v>4965</v>
      </c>
      <c r="CT965" s="527" t="s">
        <v>4965</v>
      </c>
      <c r="CU965" s="527" t="s">
        <v>4965</v>
      </c>
    </row>
    <row r="966" spans="1:99" s="71" customFormat="1" ht="12" customHeight="1" x14ac:dyDescent="0.2">
      <c r="A966" s="577" t="s">
        <v>1460</v>
      </c>
      <c r="B966" s="558" t="s">
        <v>4130</v>
      </c>
      <c r="C966" s="558" t="s">
        <v>1432</v>
      </c>
      <c r="D966" s="558" t="s">
        <v>1432</v>
      </c>
      <c r="E966" s="560" t="s">
        <v>1432</v>
      </c>
      <c r="F966" s="558" t="s">
        <v>3873</v>
      </c>
      <c r="G966" s="558" t="s">
        <v>4131</v>
      </c>
      <c r="H966" s="558" t="s">
        <v>1885</v>
      </c>
      <c r="I966" s="558" t="s">
        <v>4132</v>
      </c>
      <c r="J966" s="558">
        <v>524902</v>
      </c>
      <c r="K966" s="558">
        <v>174155</v>
      </c>
      <c r="L966" s="512" t="s">
        <v>3079</v>
      </c>
      <c r="M966" s="562" t="s">
        <v>1432</v>
      </c>
      <c r="N966" s="562" t="s">
        <v>1432</v>
      </c>
      <c r="O966" s="558">
        <v>3</v>
      </c>
      <c r="P966" s="558">
        <v>1</v>
      </c>
      <c r="Q966" s="563">
        <v>-2</v>
      </c>
      <c r="R966" s="558" t="s">
        <v>4133</v>
      </c>
      <c r="S966" s="558" t="s">
        <v>1438</v>
      </c>
      <c r="T966" s="562" t="s">
        <v>4134</v>
      </c>
      <c r="U966" s="561">
        <v>41991</v>
      </c>
      <c r="V966" s="561" t="s">
        <v>1938</v>
      </c>
      <c r="W966" s="558" t="s">
        <v>1439</v>
      </c>
      <c r="X966" s="562" t="s">
        <v>1432</v>
      </c>
      <c r="Y966" s="558" t="s">
        <v>1442</v>
      </c>
      <c r="Z966" s="558" t="s">
        <v>4694</v>
      </c>
      <c r="AA966" s="558" t="s">
        <v>1444</v>
      </c>
      <c r="AB966" s="558" t="s">
        <v>4207</v>
      </c>
      <c r="AC966" s="576">
        <v>3.5000000000000003E-2</v>
      </c>
      <c r="AD966" s="578" t="s">
        <v>1432</v>
      </c>
      <c r="AE966" s="578"/>
      <c r="AF966" s="579"/>
      <c r="AG966" s="517" t="s">
        <v>3063</v>
      </c>
      <c r="AH966" s="560" t="s">
        <v>1445</v>
      </c>
      <c r="AI966" s="587"/>
      <c r="AJ966" s="560">
        <v>0</v>
      </c>
      <c r="AK966" s="560">
        <v>0</v>
      </c>
      <c r="AL966" s="560">
        <v>0</v>
      </c>
      <c r="AM966" s="560">
        <v>-2</v>
      </c>
      <c r="AN966" s="560">
        <v>0</v>
      </c>
      <c r="AO966" s="560">
        <v>0</v>
      </c>
      <c r="AP966" s="560">
        <v>-1</v>
      </c>
      <c r="AQ966" s="560">
        <v>1</v>
      </c>
      <c r="AR966" s="560">
        <v>0</v>
      </c>
      <c r="AS966" s="560">
        <v>0</v>
      </c>
      <c r="AT966" s="560">
        <v>-2</v>
      </c>
      <c r="AU966" s="560">
        <v>0</v>
      </c>
      <c r="AV966" s="560">
        <v>0</v>
      </c>
      <c r="AW966" s="560">
        <v>-1</v>
      </c>
      <c r="AX966" s="560">
        <v>0</v>
      </c>
      <c r="AY966" s="560">
        <v>0</v>
      </c>
      <c r="AZ966" s="560">
        <v>0</v>
      </c>
      <c r="BA966" s="560">
        <v>0</v>
      </c>
      <c r="BB966" s="560">
        <v>0</v>
      </c>
      <c r="BC966" s="560">
        <v>0</v>
      </c>
      <c r="BD966" s="560">
        <v>0</v>
      </c>
      <c r="BE966" s="560">
        <v>1</v>
      </c>
      <c r="BF966" s="560">
        <v>0</v>
      </c>
      <c r="BG966" s="560">
        <v>0</v>
      </c>
      <c r="BH966" s="560">
        <v>0</v>
      </c>
      <c r="BI966" s="560">
        <v>0</v>
      </c>
      <c r="BJ966" s="560">
        <v>0</v>
      </c>
      <c r="BK966" s="560">
        <v>0</v>
      </c>
      <c r="BL966" s="560">
        <v>0</v>
      </c>
      <c r="BM966" s="560">
        <v>0</v>
      </c>
      <c r="BN966" s="550" t="s">
        <v>4490</v>
      </c>
      <c r="BO966" s="551">
        <v>0</v>
      </c>
      <c r="BP966" s="519">
        <v>0</v>
      </c>
      <c r="BQ966" s="553">
        <v>-0.5</v>
      </c>
      <c r="BR966" s="552">
        <v>-0.5</v>
      </c>
      <c r="BS966" s="552">
        <v>-0.5</v>
      </c>
      <c r="BT966" s="552">
        <v>-0.5</v>
      </c>
      <c r="BU966" s="529">
        <v>0</v>
      </c>
      <c r="BV966" s="519">
        <v>0</v>
      </c>
      <c r="BW966" s="519">
        <v>0</v>
      </c>
      <c r="BX966" s="519">
        <v>0</v>
      </c>
      <c r="BY966" s="519">
        <v>0</v>
      </c>
      <c r="BZ966" s="519">
        <v>0</v>
      </c>
      <c r="CA966" s="519">
        <v>0</v>
      </c>
      <c r="CB966" s="519">
        <v>0</v>
      </c>
      <c r="CC966" s="519">
        <v>0</v>
      </c>
      <c r="CD966" s="519">
        <v>0</v>
      </c>
      <c r="CE966" s="519">
        <v>0</v>
      </c>
      <c r="CF966" s="519">
        <v>0</v>
      </c>
      <c r="CG966" s="519">
        <v>0</v>
      </c>
      <c r="CH966" s="519">
        <v>0</v>
      </c>
      <c r="CI966" s="519">
        <v>0</v>
      </c>
      <c r="CJ966" s="519">
        <v>0</v>
      </c>
      <c r="CK966" s="623">
        <f t="shared" si="15"/>
        <v>-2</v>
      </c>
      <c r="CL966" s="554">
        <v>-2</v>
      </c>
      <c r="CM966" s="554">
        <v>-2</v>
      </c>
      <c r="CN966" s="554">
        <v>-2</v>
      </c>
      <c r="CO966" s="524">
        <v>4</v>
      </c>
      <c r="CP966" s="726"/>
      <c r="CQ966" s="525" t="s">
        <v>4965</v>
      </c>
      <c r="CR966" s="584" t="s">
        <v>4965</v>
      </c>
      <c r="CS966" s="527" t="s">
        <v>4965</v>
      </c>
      <c r="CT966" s="527" t="s">
        <v>4965</v>
      </c>
      <c r="CU966" s="527" t="s">
        <v>4965</v>
      </c>
    </row>
    <row r="967" spans="1:99" ht="12" customHeight="1" x14ac:dyDescent="0.2">
      <c r="A967" s="577" t="s">
        <v>1460</v>
      </c>
      <c r="B967" s="558" t="s">
        <v>4135</v>
      </c>
      <c r="C967" s="558" t="s">
        <v>1432</v>
      </c>
      <c r="D967" s="558" t="s">
        <v>1432</v>
      </c>
      <c r="E967" s="560" t="s">
        <v>2350</v>
      </c>
      <c r="F967" s="558" t="s">
        <v>1432</v>
      </c>
      <c r="G967" s="558" t="s">
        <v>1671</v>
      </c>
      <c r="H967" s="558" t="s">
        <v>2717</v>
      </c>
      <c r="I967" s="558" t="s">
        <v>1672</v>
      </c>
      <c r="J967" s="558">
        <v>526398</v>
      </c>
      <c r="K967" s="558">
        <v>175698</v>
      </c>
      <c r="L967" s="512" t="s">
        <v>4766</v>
      </c>
      <c r="M967" s="562" t="s">
        <v>1432</v>
      </c>
      <c r="N967" s="562" t="s">
        <v>1432</v>
      </c>
      <c r="O967" s="558">
        <v>0</v>
      </c>
      <c r="P967" s="558">
        <v>4</v>
      </c>
      <c r="Q967" s="563">
        <v>4</v>
      </c>
      <c r="R967" s="558" t="s">
        <v>2351</v>
      </c>
      <c r="S967" s="558" t="s">
        <v>3187</v>
      </c>
      <c r="T967" s="562" t="s">
        <v>2352</v>
      </c>
      <c r="U967" s="561">
        <v>41964</v>
      </c>
      <c r="V967" s="561" t="s">
        <v>1938</v>
      </c>
      <c r="W967" s="558" t="s">
        <v>1439</v>
      </c>
      <c r="X967" s="562" t="s">
        <v>1432</v>
      </c>
      <c r="Y967" s="558" t="s">
        <v>1442</v>
      </c>
      <c r="Z967" s="558" t="s">
        <v>3893</v>
      </c>
      <c r="AA967" s="558" t="s">
        <v>1444</v>
      </c>
      <c r="AB967" s="558" t="s">
        <v>4720</v>
      </c>
      <c r="AC967" s="576">
        <v>8.0000000000000002E-3</v>
      </c>
      <c r="AD967" s="578" t="s">
        <v>1432</v>
      </c>
      <c r="AE967" s="578"/>
      <c r="AF967" s="579"/>
      <c r="AG967" s="517" t="s">
        <v>3063</v>
      </c>
      <c r="AH967" s="560" t="s">
        <v>1445</v>
      </c>
      <c r="AI967" s="560">
        <v>0</v>
      </c>
      <c r="AJ967" s="560">
        <v>0</v>
      </c>
      <c r="AK967" s="560">
        <v>0</v>
      </c>
      <c r="AL967" s="560">
        <v>0</v>
      </c>
      <c r="AM967" s="560">
        <v>3</v>
      </c>
      <c r="AN967" s="560">
        <v>1</v>
      </c>
      <c r="AO967" s="560">
        <v>0</v>
      </c>
      <c r="AP967" s="560">
        <v>0</v>
      </c>
      <c r="AQ967" s="560">
        <v>0</v>
      </c>
      <c r="AR967" s="560">
        <v>0</v>
      </c>
      <c r="AS967" s="560">
        <v>0</v>
      </c>
      <c r="AT967" s="560">
        <v>3</v>
      </c>
      <c r="AU967" s="560">
        <v>1</v>
      </c>
      <c r="AV967" s="560">
        <v>0</v>
      </c>
      <c r="AW967" s="560">
        <v>0</v>
      </c>
      <c r="AX967" s="560">
        <v>0</v>
      </c>
      <c r="AY967" s="560">
        <v>0</v>
      </c>
      <c r="AZ967" s="560">
        <v>0</v>
      </c>
      <c r="BA967" s="560">
        <v>0</v>
      </c>
      <c r="BB967" s="560">
        <v>0</v>
      </c>
      <c r="BC967" s="560">
        <v>0</v>
      </c>
      <c r="BD967" s="560">
        <v>0</v>
      </c>
      <c r="BE967" s="560">
        <v>0</v>
      </c>
      <c r="BF967" s="560">
        <v>0</v>
      </c>
      <c r="BG967" s="560">
        <v>0</v>
      </c>
      <c r="BH967" s="560">
        <v>0</v>
      </c>
      <c r="BI967" s="560">
        <v>0</v>
      </c>
      <c r="BJ967" s="560">
        <v>0</v>
      </c>
      <c r="BK967" s="560">
        <v>0</v>
      </c>
      <c r="BL967" s="560">
        <v>0</v>
      </c>
      <c r="BM967" s="560">
        <v>0</v>
      </c>
      <c r="BN967" s="550" t="s">
        <v>4490</v>
      </c>
      <c r="BO967" s="551">
        <v>0</v>
      </c>
      <c r="BP967" s="519">
        <v>0</v>
      </c>
      <c r="BQ967" s="553">
        <v>1</v>
      </c>
      <c r="BR967" s="552">
        <v>1</v>
      </c>
      <c r="BS967" s="552">
        <v>1</v>
      </c>
      <c r="BT967" s="552">
        <v>1</v>
      </c>
      <c r="BU967" s="529">
        <v>0</v>
      </c>
      <c r="BV967" s="519">
        <v>0</v>
      </c>
      <c r="BW967" s="519">
        <v>0</v>
      </c>
      <c r="BX967" s="519">
        <v>0</v>
      </c>
      <c r="BY967" s="519">
        <v>0</v>
      </c>
      <c r="BZ967" s="519">
        <v>0</v>
      </c>
      <c r="CA967" s="519">
        <v>0</v>
      </c>
      <c r="CB967" s="519">
        <v>0</v>
      </c>
      <c r="CC967" s="519">
        <v>0</v>
      </c>
      <c r="CD967" s="519">
        <v>0</v>
      </c>
      <c r="CE967" s="519">
        <v>0</v>
      </c>
      <c r="CF967" s="519">
        <v>0</v>
      </c>
      <c r="CG967" s="519">
        <v>0</v>
      </c>
      <c r="CH967" s="519">
        <v>0</v>
      </c>
      <c r="CI967" s="519">
        <v>0</v>
      </c>
      <c r="CJ967" s="519">
        <v>0</v>
      </c>
      <c r="CK967" s="623">
        <f t="shared" si="15"/>
        <v>4</v>
      </c>
      <c r="CL967" s="554">
        <v>4</v>
      </c>
      <c r="CM967" s="554">
        <v>4</v>
      </c>
      <c r="CN967" s="554">
        <v>4</v>
      </c>
      <c r="CO967" s="524">
        <v>9</v>
      </c>
      <c r="CP967" s="726"/>
      <c r="CQ967" s="525" t="s">
        <v>4965</v>
      </c>
      <c r="CR967" s="584" t="s">
        <v>4965</v>
      </c>
      <c r="CS967" s="527" t="s">
        <v>4965</v>
      </c>
      <c r="CT967" s="527" t="s">
        <v>4965</v>
      </c>
      <c r="CU967" s="527" t="s">
        <v>4965</v>
      </c>
    </row>
    <row r="968" spans="1:99" ht="12" customHeight="1" x14ac:dyDescent="0.2">
      <c r="A968" s="577" t="s">
        <v>1460</v>
      </c>
      <c r="B968" s="558" t="s">
        <v>2353</v>
      </c>
      <c r="C968" s="558" t="s">
        <v>1432</v>
      </c>
      <c r="D968" s="558" t="s">
        <v>1432</v>
      </c>
      <c r="E968" s="560" t="s">
        <v>1670</v>
      </c>
      <c r="F968" s="558" t="s">
        <v>1432</v>
      </c>
      <c r="G968" s="558" t="s">
        <v>1671</v>
      </c>
      <c r="H968" s="558" t="s">
        <v>2717</v>
      </c>
      <c r="I968" s="558" t="s">
        <v>1672</v>
      </c>
      <c r="J968" s="558">
        <v>526402</v>
      </c>
      <c r="K968" s="558">
        <v>175703</v>
      </c>
      <c r="L968" s="512" t="s">
        <v>4766</v>
      </c>
      <c r="M968" s="562" t="s">
        <v>1432</v>
      </c>
      <c r="N968" s="562" t="s">
        <v>1432</v>
      </c>
      <c r="O968" s="558">
        <v>0</v>
      </c>
      <c r="P968" s="558">
        <v>4</v>
      </c>
      <c r="Q968" s="563">
        <v>4</v>
      </c>
      <c r="R968" s="558" t="s">
        <v>940</v>
      </c>
      <c r="S968" s="558" t="s">
        <v>3187</v>
      </c>
      <c r="T968" s="562" t="s">
        <v>941</v>
      </c>
      <c r="U968" s="561">
        <v>41964</v>
      </c>
      <c r="V968" s="561" t="s">
        <v>1938</v>
      </c>
      <c r="W968" s="558" t="s">
        <v>1439</v>
      </c>
      <c r="X968" s="562" t="s">
        <v>1432</v>
      </c>
      <c r="Y968" s="558" t="s">
        <v>1442</v>
      </c>
      <c r="Z968" s="558" t="s">
        <v>3893</v>
      </c>
      <c r="AA968" s="558" t="s">
        <v>1444</v>
      </c>
      <c r="AB968" s="558" t="s">
        <v>4720</v>
      </c>
      <c r="AC968" s="576">
        <v>8.0000000000000002E-3</v>
      </c>
      <c r="AD968" s="578" t="s">
        <v>1432</v>
      </c>
      <c r="AE968" s="578"/>
      <c r="AF968" s="579"/>
      <c r="AG968" s="517" t="s">
        <v>3063</v>
      </c>
      <c r="AH968" s="560" t="s">
        <v>1445</v>
      </c>
      <c r="AI968" s="560">
        <v>0</v>
      </c>
      <c r="AJ968" s="560">
        <v>0</v>
      </c>
      <c r="AK968" s="560">
        <v>0</v>
      </c>
      <c r="AL968" s="560">
        <v>0</v>
      </c>
      <c r="AM968" s="560">
        <v>1</v>
      </c>
      <c r="AN968" s="560">
        <v>3</v>
      </c>
      <c r="AO968" s="560">
        <v>0</v>
      </c>
      <c r="AP968" s="560">
        <v>0</v>
      </c>
      <c r="AQ968" s="560">
        <v>0</v>
      </c>
      <c r="AR968" s="560">
        <v>0</v>
      </c>
      <c r="AS968" s="560">
        <v>0</v>
      </c>
      <c r="AT968" s="560">
        <v>1</v>
      </c>
      <c r="AU968" s="560">
        <v>3</v>
      </c>
      <c r="AV968" s="560">
        <v>0</v>
      </c>
      <c r="AW968" s="560">
        <v>0</v>
      </c>
      <c r="AX968" s="560">
        <v>0</v>
      </c>
      <c r="AY968" s="560">
        <v>0</v>
      </c>
      <c r="AZ968" s="560">
        <v>0</v>
      </c>
      <c r="BA968" s="560">
        <v>0</v>
      </c>
      <c r="BB968" s="560">
        <v>0</v>
      </c>
      <c r="BC968" s="560">
        <v>0</v>
      </c>
      <c r="BD968" s="560">
        <v>0</v>
      </c>
      <c r="BE968" s="560">
        <v>0</v>
      </c>
      <c r="BF968" s="560">
        <v>0</v>
      </c>
      <c r="BG968" s="560">
        <v>0</v>
      </c>
      <c r="BH968" s="560">
        <v>0</v>
      </c>
      <c r="BI968" s="560">
        <v>0</v>
      </c>
      <c r="BJ968" s="560">
        <v>0</v>
      </c>
      <c r="BK968" s="560">
        <v>0</v>
      </c>
      <c r="BL968" s="560">
        <v>0</v>
      </c>
      <c r="BM968" s="560">
        <v>0</v>
      </c>
      <c r="BN968" s="550" t="s">
        <v>4490</v>
      </c>
      <c r="BO968" s="551">
        <v>0</v>
      </c>
      <c r="BP968" s="519">
        <v>0</v>
      </c>
      <c r="BQ968" s="553">
        <v>1</v>
      </c>
      <c r="BR968" s="552">
        <v>1</v>
      </c>
      <c r="BS968" s="552">
        <v>1</v>
      </c>
      <c r="BT968" s="552">
        <v>1</v>
      </c>
      <c r="BU968" s="529">
        <v>0</v>
      </c>
      <c r="BV968" s="519">
        <v>0</v>
      </c>
      <c r="BW968" s="519">
        <v>0</v>
      </c>
      <c r="BX968" s="519">
        <v>0</v>
      </c>
      <c r="BY968" s="519">
        <v>0</v>
      </c>
      <c r="BZ968" s="519">
        <v>0</v>
      </c>
      <c r="CA968" s="519">
        <v>0</v>
      </c>
      <c r="CB968" s="519">
        <v>0</v>
      </c>
      <c r="CC968" s="519">
        <v>0</v>
      </c>
      <c r="CD968" s="519">
        <v>0</v>
      </c>
      <c r="CE968" s="519">
        <v>0</v>
      </c>
      <c r="CF968" s="519">
        <v>0</v>
      </c>
      <c r="CG968" s="519">
        <v>0</v>
      </c>
      <c r="CH968" s="519">
        <v>0</v>
      </c>
      <c r="CI968" s="519">
        <v>0</v>
      </c>
      <c r="CJ968" s="519">
        <v>0</v>
      </c>
      <c r="CK968" s="623">
        <f t="shared" si="15"/>
        <v>4</v>
      </c>
      <c r="CL968" s="554">
        <v>4</v>
      </c>
      <c r="CM968" s="554">
        <v>4</v>
      </c>
      <c r="CN968" s="554">
        <v>4</v>
      </c>
      <c r="CO968" s="524">
        <v>9</v>
      </c>
      <c r="CP968" s="726"/>
      <c r="CQ968" s="525" t="s">
        <v>4965</v>
      </c>
      <c r="CR968" s="584" t="s">
        <v>4965</v>
      </c>
      <c r="CS968" s="527" t="s">
        <v>4965</v>
      </c>
      <c r="CT968" s="527" t="s">
        <v>4965</v>
      </c>
      <c r="CU968" s="527" t="s">
        <v>4965</v>
      </c>
    </row>
    <row r="969" spans="1:99" s="71" customFormat="1" ht="12" customHeight="1" x14ac:dyDescent="0.2">
      <c r="A969" s="577" t="s">
        <v>1460</v>
      </c>
      <c r="B969" s="558" t="s">
        <v>942</v>
      </c>
      <c r="C969" s="558" t="s">
        <v>1432</v>
      </c>
      <c r="D969" s="558" t="s">
        <v>1432</v>
      </c>
      <c r="E969" s="560" t="s">
        <v>1432</v>
      </c>
      <c r="F969" s="558" t="s">
        <v>2537</v>
      </c>
      <c r="G969" s="558" t="s">
        <v>166</v>
      </c>
      <c r="H969" s="558" t="s">
        <v>1458</v>
      </c>
      <c r="I969" s="558" t="s">
        <v>943</v>
      </c>
      <c r="J969" s="558">
        <v>524731</v>
      </c>
      <c r="K969" s="558">
        <v>174845</v>
      </c>
      <c r="L969" s="512" t="s">
        <v>3079</v>
      </c>
      <c r="M969" s="562" t="s">
        <v>1432</v>
      </c>
      <c r="N969" s="562" t="s">
        <v>1432</v>
      </c>
      <c r="O969" s="558">
        <v>0</v>
      </c>
      <c r="P969" s="558">
        <v>1</v>
      </c>
      <c r="Q969" s="563">
        <v>1</v>
      </c>
      <c r="R969" s="558" t="s">
        <v>944</v>
      </c>
      <c r="S969" s="558" t="s">
        <v>1438</v>
      </c>
      <c r="T969" s="562" t="s">
        <v>808</v>
      </c>
      <c r="U969" s="561">
        <v>41991</v>
      </c>
      <c r="V969" s="561" t="s">
        <v>1938</v>
      </c>
      <c r="W969" s="558" t="s">
        <v>1439</v>
      </c>
      <c r="X969" s="562" t="s">
        <v>1432</v>
      </c>
      <c r="Y969" s="558" t="s">
        <v>1442</v>
      </c>
      <c r="Z969" s="558" t="s">
        <v>4694</v>
      </c>
      <c r="AA969" s="558" t="s">
        <v>1444</v>
      </c>
      <c r="AB969" s="558" t="s">
        <v>2713</v>
      </c>
      <c r="AC969" s="576">
        <v>8.0000000000000002E-3</v>
      </c>
      <c r="AD969" s="578" t="s">
        <v>1432</v>
      </c>
      <c r="AE969" s="578"/>
      <c r="AF969" s="579"/>
      <c r="AG969" s="517" t="s">
        <v>1931</v>
      </c>
      <c r="AH969" s="560" t="s">
        <v>3905</v>
      </c>
      <c r="AI969" s="560">
        <v>0</v>
      </c>
      <c r="AJ969" s="560">
        <v>0</v>
      </c>
      <c r="AK969" s="560">
        <v>0</v>
      </c>
      <c r="AL969" s="560">
        <v>0</v>
      </c>
      <c r="AM969" s="560">
        <v>0</v>
      </c>
      <c r="AN969" s="560">
        <v>1</v>
      </c>
      <c r="AO969" s="560">
        <v>0</v>
      </c>
      <c r="AP969" s="560">
        <v>0</v>
      </c>
      <c r="AQ969" s="560">
        <v>0</v>
      </c>
      <c r="AR969" s="560">
        <v>0</v>
      </c>
      <c r="AS969" s="560">
        <v>0</v>
      </c>
      <c r="AT969" s="560">
        <v>0</v>
      </c>
      <c r="AU969" s="560">
        <v>1</v>
      </c>
      <c r="AV969" s="560">
        <v>0</v>
      </c>
      <c r="AW969" s="560">
        <v>0</v>
      </c>
      <c r="AX969" s="560">
        <v>0</v>
      </c>
      <c r="AY969" s="560">
        <v>0</v>
      </c>
      <c r="AZ969" s="560">
        <v>0</v>
      </c>
      <c r="BA969" s="560">
        <v>0</v>
      </c>
      <c r="BB969" s="560">
        <v>0</v>
      </c>
      <c r="BC969" s="560">
        <v>0</v>
      </c>
      <c r="BD969" s="560">
        <v>0</v>
      </c>
      <c r="BE969" s="560">
        <v>0</v>
      </c>
      <c r="BF969" s="560">
        <v>0</v>
      </c>
      <c r="BG969" s="560">
        <v>0</v>
      </c>
      <c r="BH969" s="560">
        <v>0</v>
      </c>
      <c r="BI969" s="560">
        <v>0</v>
      </c>
      <c r="BJ969" s="560">
        <v>0</v>
      </c>
      <c r="BK969" s="560">
        <v>0</v>
      </c>
      <c r="BL969" s="560">
        <v>0</v>
      </c>
      <c r="BM969" s="560">
        <v>0</v>
      </c>
      <c r="BN969" s="550" t="s">
        <v>4490</v>
      </c>
      <c r="BO969" s="551">
        <v>0</v>
      </c>
      <c r="BP969" s="519">
        <v>0</v>
      </c>
      <c r="BQ969" s="553">
        <v>0.25</v>
      </c>
      <c r="BR969" s="552">
        <v>0.25</v>
      </c>
      <c r="BS969" s="552">
        <v>0.25</v>
      </c>
      <c r="BT969" s="552">
        <v>0.25</v>
      </c>
      <c r="BU969" s="529">
        <v>0</v>
      </c>
      <c r="BV969" s="519">
        <v>0</v>
      </c>
      <c r="BW969" s="519">
        <v>0</v>
      </c>
      <c r="BX969" s="519">
        <v>0</v>
      </c>
      <c r="BY969" s="519">
        <v>0</v>
      </c>
      <c r="BZ969" s="519">
        <v>0</v>
      </c>
      <c r="CA969" s="519">
        <v>0</v>
      </c>
      <c r="CB969" s="519">
        <v>0</v>
      </c>
      <c r="CC969" s="519">
        <v>0</v>
      </c>
      <c r="CD969" s="519">
        <v>0</v>
      </c>
      <c r="CE969" s="519">
        <v>0</v>
      </c>
      <c r="CF969" s="519">
        <v>0</v>
      </c>
      <c r="CG969" s="519">
        <v>0</v>
      </c>
      <c r="CH969" s="519">
        <v>0</v>
      </c>
      <c r="CI969" s="519">
        <v>0</v>
      </c>
      <c r="CJ969" s="519">
        <v>0</v>
      </c>
      <c r="CK969" s="623">
        <f t="shared" si="15"/>
        <v>1</v>
      </c>
      <c r="CL969" s="554">
        <v>1</v>
      </c>
      <c r="CM969" s="554">
        <v>1</v>
      </c>
      <c r="CN969" s="554">
        <v>1</v>
      </c>
      <c r="CO969" s="524">
        <v>4</v>
      </c>
      <c r="CP969" s="726"/>
      <c r="CQ969" s="525" t="s">
        <v>4965</v>
      </c>
      <c r="CR969" s="584" t="s">
        <v>4965</v>
      </c>
      <c r="CS969" s="527" t="s">
        <v>4965</v>
      </c>
      <c r="CT969" s="527" t="s">
        <v>4965</v>
      </c>
      <c r="CU969" s="527" t="s">
        <v>4965</v>
      </c>
    </row>
    <row r="970" spans="1:99" s="71" customFormat="1" ht="12" customHeight="1" x14ac:dyDescent="0.2">
      <c r="A970" s="577" t="s">
        <v>1460</v>
      </c>
      <c r="B970" s="558" t="s">
        <v>945</v>
      </c>
      <c r="C970" s="558" t="s">
        <v>1432</v>
      </c>
      <c r="D970" s="558" t="s">
        <v>1432</v>
      </c>
      <c r="E970" s="560" t="s">
        <v>1432</v>
      </c>
      <c r="F970" s="558" t="s">
        <v>431</v>
      </c>
      <c r="G970" s="558" t="s">
        <v>946</v>
      </c>
      <c r="H970" s="558" t="s">
        <v>3875</v>
      </c>
      <c r="I970" s="558" t="s">
        <v>947</v>
      </c>
      <c r="J970" s="558">
        <v>528740</v>
      </c>
      <c r="K970" s="558">
        <v>173517</v>
      </c>
      <c r="L970" s="512" t="s">
        <v>3076</v>
      </c>
      <c r="M970" s="562" t="s">
        <v>1432</v>
      </c>
      <c r="N970" s="562" t="s">
        <v>1432</v>
      </c>
      <c r="O970" s="558">
        <v>2</v>
      </c>
      <c r="P970" s="558">
        <v>1</v>
      </c>
      <c r="Q970" s="563">
        <v>-1</v>
      </c>
      <c r="R970" s="558" t="s">
        <v>948</v>
      </c>
      <c r="S970" s="558" t="s">
        <v>1438</v>
      </c>
      <c r="T970" s="562" t="s">
        <v>1740</v>
      </c>
      <c r="U970" s="561">
        <v>41992</v>
      </c>
      <c r="V970" s="561" t="s">
        <v>1938</v>
      </c>
      <c r="W970" s="558" t="s">
        <v>1439</v>
      </c>
      <c r="X970" s="562" t="s">
        <v>1432</v>
      </c>
      <c r="Y970" s="558" t="s">
        <v>1442</v>
      </c>
      <c r="Z970" s="558" t="s">
        <v>4694</v>
      </c>
      <c r="AA970" s="558" t="s">
        <v>1444</v>
      </c>
      <c r="AB970" s="558" t="s">
        <v>4207</v>
      </c>
      <c r="AC970" s="576">
        <v>2.8000000000000001E-2</v>
      </c>
      <c r="AD970" s="578" t="s">
        <v>1432</v>
      </c>
      <c r="AE970" s="578"/>
      <c r="AF970" s="579"/>
      <c r="AG970" s="517" t="s">
        <v>3063</v>
      </c>
      <c r="AH970" s="560" t="s">
        <v>1445</v>
      </c>
      <c r="AI970" s="560">
        <v>0</v>
      </c>
      <c r="AJ970" s="560">
        <v>0</v>
      </c>
      <c r="AK970" s="560">
        <v>0</v>
      </c>
      <c r="AL970" s="560">
        <v>0</v>
      </c>
      <c r="AM970" s="560">
        <v>-1</v>
      </c>
      <c r="AN970" s="560">
        <v>-1</v>
      </c>
      <c r="AO970" s="560">
        <v>0</v>
      </c>
      <c r="AP970" s="560">
        <v>1</v>
      </c>
      <c r="AQ970" s="560">
        <v>0</v>
      </c>
      <c r="AR970" s="560">
        <v>0</v>
      </c>
      <c r="AS970" s="560">
        <v>0</v>
      </c>
      <c r="AT970" s="560">
        <v>-1</v>
      </c>
      <c r="AU970" s="560">
        <v>-1</v>
      </c>
      <c r="AV970" s="560">
        <v>0</v>
      </c>
      <c r="AW970" s="560">
        <v>0</v>
      </c>
      <c r="AX970" s="560">
        <v>0</v>
      </c>
      <c r="AY970" s="560">
        <v>0</v>
      </c>
      <c r="AZ970" s="560">
        <v>0</v>
      </c>
      <c r="BA970" s="560">
        <v>0</v>
      </c>
      <c r="BB970" s="560">
        <v>0</v>
      </c>
      <c r="BC970" s="560">
        <v>0</v>
      </c>
      <c r="BD970" s="560">
        <v>1</v>
      </c>
      <c r="BE970" s="560">
        <v>0</v>
      </c>
      <c r="BF970" s="560">
        <v>0</v>
      </c>
      <c r="BG970" s="560">
        <v>0</v>
      </c>
      <c r="BH970" s="560">
        <v>0</v>
      </c>
      <c r="BI970" s="560">
        <v>0</v>
      </c>
      <c r="BJ970" s="560">
        <v>0</v>
      </c>
      <c r="BK970" s="560">
        <v>0</v>
      </c>
      <c r="BL970" s="560">
        <v>0</v>
      </c>
      <c r="BM970" s="560">
        <v>0</v>
      </c>
      <c r="BN970" s="550" t="s">
        <v>4490</v>
      </c>
      <c r="BO970" s="551">
        <v>0</v>
      </c>
      <c r="BP970" s="519">
        <v>0</v>
      </c>
      <c r="BQ970" s="553">
        <v>-0.25</v>
      </c>
      <c r="BR970" s="552">
        <v>-0.25</v>
      </c>
      <c r="BS970" s="552">
        <v>-0.25</v>
      </c>
      <c r="BT970" s="552">
        <v>-0.25</v>
      </c>
      <c r="BU970" s="529">
        <v>0</v>
      </c>
      <c r="BV970" s="519">
        <v>0</v>
      </c>
      <c r="BW970" s="519">
        <v>0</v>
      </c>
      <c r="BX970" s="519">
        <v>0</v>
      </c>
      <c r="BY970" s="519">
        <v>0</v>
      </c>
      <c r="BZ970" s="519">
        <v>0</v>
      </c>
      <c r="CA970" s="519">
        <v>0</v>
      </c>
      <c r="CB970" s="519">
        <v>0</v>
      </c>
      <c r="CC970" s="519">
        <v>0</v>
      </c>
      <c r="CD970" s="519">
        <v>0</v>
      </c>
      <c r="CE970" s="519">
        <v>0</v>
      </c>
      <c r="CF970" s="519">
        <v>0</v>
      </c>
      <c r="CG970" s="519">
        <v>0</v>
      </c>
      <c r="CH970" s="519">
        <v>0</v>
      </c>
      <c r="CI970" s="519">
        <v>0</v>
      </c>
      <c r="CJ970" s="519">
        <v>0</v>
      </c>
      <c r="CK970" s="623">
        <f t="shared" si="15"/>
        <v>-1</v>
      </c>
      <c r="CL970" s="554">
        <v>-1</v>
      </c>
      <c r="CM970" s="554">
        <v>-1</v>
      </c>
      <c r="CN970" s="554">
        <v>-1</v>
      </c>
      <c r="CO970" s="524">
        <v>4</v>
      </c>
      <c r="CP970" s="726"/>
      <c r="CQ970" s="525" t="s">
        <v>4965</v>
      </c>
      <c r="CR970" s="584" t="s">
        <v>4965</v>
      </c>
      <c r="CS970" s="527" t="s">
        <v>4965</v>
      </c>
      <c r="CT970" s="527" t="s">
        <v>4965</v>
      </c>
      <c r="CU970" s="527" t="s">
        <v>4965</v>
      </c>
    </row>
    <row r="971" spans="1:99" ht="12" customHeight="1" x14ac:dyDescent="0.2">
      <c r="A971" s="577" t="s">
        <v>1460</v>
      </c>
      <c r="B971" s="558" t="s">
        <v>949</v>
      </c>
      <c r="C971" s="558" t="s">
        <v>1432</v>
      </c>
      <c r="D971" s="558" t="s">
        <v>1432</v>
      </c>
      <c r="E971" s="560" t="s">
        <v>1432</v>
      </c>
      <c r="F971" s="558" t="s">
        <v>950</v>
      </c>
      <c r="G971" s="558" t="s">
        <v>4942</v>
      </c>
      <c r="H971" s="558" t="s">
        <v>1885</v>
      </c>
      <c r="I971" s="558" t="s">
        <v>2063</v>
      </c>
      <c r="J971" s="558">
        <v>524827</v>
      </c>
      <c r="K971" s="558">
        <v>173307</v>
      </c>
      <c r="L971" s="512" t="s">
        <v>3087</v>
      </c>
      <c r="M971" s="562" t="s">
        <v>1432</v>
      </c>
      <c r="N971" s="562" t="s">
        <v>1432</v>
      </c>
      <c r="O971" s="558">
        <v>1</v>
      </c>
      <c r="P971" s="558">
        <v>2</v>
      </c>
      <c r="Q971" s="563">
        <v>1</v>
      </c>
      <c r="R971" s="558" t="s">
        <v>535</v>
      </c>
      <c r="S971" s="558" t="s">
        <v>1438</v>
      </c>
      <c r="T971" s="562" t="s">
        <v>1740</v>
      </c>
      <c r="U971" s="561">
        <v>41975</v>
      </c>
      <c r="V971" s="561" t="s">
        <v>1938</v>
      </c>
      <c r="W971" s="558" t="s">
        <v>1439</v>
      </c>
      <c r="X971" s="562" t="s">
        <v>1432</v>
      </c>
      <c r="Y971" s="558" t="s">
        <v>1442</v>
      </c>
      <c r="Z971" s="558" t="s">
        <v>1453</v>
      </c>
      <c r="AA971" s="558" t="s">
        <v>1444</v>
      </c>
      <c r="AB971" s="558" t="s">
        <v>2723</v>
      </c>
      <c r="AC971" s="576">
        <v>7.0000000000000001E-3</v>
      </c>
      <c r="AD971" s="578" t="s">
        <v>1432</v>
      </c>
      <c r="AE971" s="578"/>
      <c r="AF971" s="579"/>
      <c r="AG971" s="517" t="s">
        <v>3063</v>
      </c>
      <c r="AH971" s="560" t="s">
        <v>1445</v>
      </c>
      <c r="AI971" s="560">
        <v>0</v>
      </c>
      <c r="AJ971" s="560">
        <v>0</v>
      </c>
      <c r="AK971" s="560">
        <v>0</v>
      </c>
      <c r="AL971" s="560">
        <v>0</v>
      </c>
      <c r="AM971" s="560">
        <v>0</v>
      </c>
      <c r="AN971" s="560">
        <v>2</v>
      </c>
      <c r="AO971" s="560">
        <v>0</v>
      </c>
      <c r="AP971" s="560">
        <v>-1</v>
      </c>
      <c r="AQ971" s="560">
        <v>0</v>
      </c>
      <c r="AR971" s="560">
        <v>0</v>
      </c>
      <c r="AS971" s="560">
        <v>0</v>
      </c>
      <c r="AT971" s="560">
        <v>0</v>
      </c>
      <c r="AU971" s="560">
        <v>2</v>
      </c>
      <c r="AV971" s="560">
        <v>0</v>
      </c>
      <c r="AW971" s="560">
        <v>-1</v>
      </c>
      <c r="AX971" s="560">
        <v>0</v>
      </c>
      <c r="AY971" s="560">
        <v>0</v>
      </c>
      <c r="AZ971" s="560">
        <v>0</v>
      </c>
      <c r="BA971" s="560">
        <v>0</v>
      </c>
      <c r="BB971" s="560">
        <v>0</v>
      </c>
      <c r="BC971" s="560">
        <v>0</v>
      </c>
      <c r="BD971" s="560">
        <v>0</v>
      </c>
      <c r="BE971" s="560">
        <v>0</v>
      </c>
      <c r="BF971" s="560">
        <v>0</v>
      </c>
      <c r="BG971" s="560">
        <v>0</v>
      </c>
      <c r="BH971" s="560">
        <v>0</v>
      </c>
      <c r="BI971" s="560">
        <v>0</v>
      </c>
      <c r="BJ971" s="560">
        <v>0</v>
      </c>
      <c r="BK971" s="560">
        <v>0</v>
      </c>
      <c r="BL971" s="560">
        <v>0</v>
      </c>
      <c r="BM971" s="560">
        <v>0</v>
      </c>
      <c r="BN971" s="550" t="s">
        <v>4490</v>
      </c>
      <c r="BO971" s="551">
        <v>0</v>
      </c>
      <c r="BP971" s="519">
        <v>0</v>
      </c>
      <c r="BQ971" s="553">
        <v>0.25</v>
      </c>
      <c r="BR971" s="552">
        <v>0.25</v>
      </c>
      <c r="BS971" s="552">
        <v>0.25</v>
      </c>
      <c r="BT971" s="552">
        <v>0.25</v>
      </c>
      <c r="BU971" s="529">
        <v>0</v>
      </c>
      <c r="BV971" s="519">
        <v>0</v>
      </c>
      <c r="BW971" s="519">
        <v>0</v>
      </c>
      <c r="BX971" s="519">
        <v>0</v>
      </c>
      <c r="BY971" s="519">
        <v>0</v>
      </c>
      <c r="BZ971" s="519">
        <v>0</v>
      </c>
      <c r="CA971" s="519">
        <v>0</v>
      </c>
      <c r="CB971" s="519">
        <v>0</v>
      </c>
      <c r="CC971" s="519">
        <v>0</v>
      </c>
      <c r="CD971" s="519">
        <v>0</v>
      </c>
      <c r="CE971" s="519">
        <v>0</v>
      </c>
      <c r="CF971" s="519">
        <v>0</v>
      </c>
      <c r="CG971" s="519">
        <v>0</v>
      </c>
      <c r="CH971" s="519">
        <v>0</v>
      </c>
      <c r="CI971" s="519">
        <v>0</v>
      </c>
      <c r="CJ971" s="519">
        <v>0</v>
      </c>
      <c r="CK971" s="623">
        <f t="shared" si="15"/>
        <v>1</v>
      </c>
      <c r="CL971" s="554">
        <v>1</v>
      </c>
      <c r="CM971" s="554">
        <v>1</v>
      </c>
      <c r="CN971" s="554">
        <v>1</v>
      </c>
      <c r="CO971" s="524">
        <v>9</v>
      </c>
      <c r="CP971" s="726"/>
      <c r="CQ971" s="525" t="s">
        <v>4965</v>
      </c>
      <c r="CR971" s="584" t="s">
        <v>4965</v>
      </c>
      <c r="CS971" s="527" t="s">
        <v>4965</v>
      </c>
      <c r="CT971" s="527" t="s">
        <v>4965</v>
      </c>
      <c r="CU971" s="527" t="s">
        <v>4965</v>
      </c>
    </row>
    <row r="972" spans="1:99" ht="12" customHeight="1" x14ac:dyDescent="0.2">
      <c r="A972" s="577" t="s">
        <v>1460</v>
      </c>
      <c r="B972" s="558" t="s">
        <v>536</v>
      </c>
      <c r="C972" s="558" t="s">
        <v>1432</v>
      </c>
      <c r="D972" s="558" t="s">
        <v>1432</v>
      </c>
      <c r="E972" s="560" t="s">
        <v>1432</v>
      </c>
      <c r="F972" s="558" t="s">
        <v>1197</v>
      </c>
      <c r="G972" s="558" t="s">
        <v>5028</v>
      </c>
      <c r="H972" s="558" t="s">
        <v>1885</v>
      </c>
      <c r="I972" s="558" t="s">
        <v>5029</v>
      </c>
      <c r="J972" s="558">
        <v>525109</v>
      </c>
      <c r="K972" s="558">
        <v>175279</v>
      </c>
      <c r="L972" s="512" t="s">
        <v>3088</v>
      </c>
      <c r="M972" s="562" t="s">
        <v>1432</v>
      </c>
      <c r="N972" s="562" t="s">
        <v>1432</v>
      </c>
      <c r="O972" s="558">
        <v>0</v>
      </c>
      <c r="P972" s="558">
        <v>1</v>
      </c>
      <c r="Q972" s="563">
        <v>1</v>
      </c>
      <c r="R972" s="558" t="s">
        <v>5025</v>
      </c>
      <c r="S972" s="558" t="s">
        <v>1389</v>
      </c>
      <c r="T972" s="562" t="s">
        <v>774</v>
      </c>
      <c r="U972" s="561">
        <v>41974</v>
      </c>
      <c r="V972" s="561" t="s">
        <v>1938</v>
      </c>
      <c r="W972" s="558" t="s">
        <v>1439</v>
      </c>
      <c r="X972" s="562" t="s">
        <v>1432</v>
      </c>
      <c r="Y972" s="558" t="s">
        <v>1442</v>
      </c>
      <c r="Z972" s="558" t="s">
        <v>3893</v>
      </c>
      <c r="AA972" s="558" t="s">
        <v>1444</v>
      </c>
      <c r="AB972" s="558" t="s">
        <v>4720</v>
      </c>
      <c r="AC972" s="576">
        <v>1.4E-2</v>
      </c>
      <c r="AD972" s="578" t="s">
        <v>1432</v>
      </c>
      <c r="AE972" s="578"/>
      <c r="AF972" s="579"/>
      <c r="AG972" s="517" t="s">
        <v>3063</v>
      </c>
      <c r="AH972" s="560" t="s">
        <v>1445</v>
      </c>
      <c r="AI972" s="560">
        <v>0</v>
      </c>
      <c r="AJ972" s="560">
        <v>0</v>
      </c>
      <c r="AK972" s="560">
        <v>0</v>
      </c>
      <c r="AL972" s="560">
        <v>0</v>
      </c>
      <c r="AM972" s="560">
        <v>1</v>
      </c>
      <c r="AN972" s="560">
        <v>0</v>
      </c>
      <c r="AO972" s="560">
        <v>0</v>
      </c>
      <c r="AP972" s="560">
        <v>0</v>
      </c>
      <c r="AQ972" s="560">
        <v>0</v>
      </c>
      <c r="AR972" s="560">
        <v>0</v>
      </c>
      <c r="AS972" s="560">
        <v>0</v>
      </c>
      <c r="AT972" s="560">
        <v>1</v>
      </c>
      <c r="AU972" s="560">
        <v>0</v>
      </c>
      <c r="AV972" s="560">
        <v>0</v>
      </c>
      <c r="AW972" s="560">
        <v>0</v>
      </c>
      <c r="AX972" s="560">
        <v>0</v>
      </c>
      <c r="AY972" s="560">
        <v>0</v>
      </c>
      <c r="AZ972" s="560">
        <v>0</v>
      </c>
      <c r="BA972" s="560">
        <v>0</v>
      </c>
      <c r="BB972" s="560">
        <v>0</v>
      </c>
      <c r="BC972" s="560">
        <v>0</v>
      </c>
      <c r="BD972" s="560">
        <v>0</v>
      </c>
      <c r="BE972" s="560">
        <v>0</v>
      </c>
      <c r="BF972" s="560">
        <v>0</v>
      </c>
      <c r="BG972" s="560">
        <v>0</v>
      </c>
      <c r="BH972" s="560">
        <v>0</v>
      </c>
      <c r="BI972" s="560">
        <v>0</v>
      </c>
      <c r="BJ972" s="560">
        <v>0</v>
      </c>
      <c r="BK972" s="560">
        <v>0</v>
      </c>
      <c r="BL972" s="560">
        <v>0</v>
      </c>
      <c r="BM972" s="560">
        <v>0</v>
      </c>
      <c r="BN972" s="550" t="s">
        <v>4490</v>
      </c>
      <c r="BO972" s="551">
        <v>0</v>
      </c>
      <c r="BP972" s="519">
        <v>0</v>
      </c>
      <c r="BQ972" s="553">
        <v>0.25</v>
      </c>
      <c r="BR972" s="552">
        <v>0.25</v>
      </c>
      <c r="BS972" s="552">
        <v>0.25</v>
      </c>
      <c r="BT972" s="552">
        <v>0.25</v>
      </c>
      <c r="BU972" s="529">
        <v>0</v>
      </c>
      <c r="BV972" s="519">
        <v>0</v>
      </c>
      <c r="BW972" s="519">
        <v>0</v>
      </c>
      <c r="BX972" s="519">
        <v>0</v>
      </c>
      <c r="BY972" s="519">
        <v>0</v>
      </c>
      <c r="BZ972" s="519">
        <v>0</v>
      </c>
      <c r="CA972" s="519">
        <v>0</v>
      </c>
      <c r="CB972" s="519">
        <v>0</v>
      </c>
      <c r="CC972" s="519">
        <v>0</v>
      </c>
      <c r="CD972" s="519">
        <v>0</v>
      </c>
      <c r="CE972" s="519">
        <v>0</v>
      </c>
      <c r="CF972" s="519">
        <v>0</v>
      </c>
      <c r="CG972" s="519">
        <v>0</v>
      </c>
      <c r="CH972" s="519">
        <v>0</v>
      </c>
      <c r="CI972" s="519">
        <v>0</v>
      </c>
      <c r="CJ972" s="519">
        <v>0</v>
      </c>
      <c r="CK972" s="623">
        <f t="shared" si="15"/>
        <v>1</v>
      </c>
      <c r="CL972" s="554">
        <v>1</v>
      </c>
      <c r="CM972" s="554">
        <v>1</v>
      </c>
      <c r="CN972" s="554">
        <v>1</v>
      </c>
      <c r="CO972" s="524">
        <v>9</v>
      </c>
      <c r="CP972" s="726"/>
      <c r="CQ972" s="525" t="s">
        <v>4965</v>
      </c>
      <c r="CR972" s="584" t="s">
        <v>4965</v>
      </c>
      <c r="CS972" s="531" t="s">
        <v>1938</v>
      </c>
      <c r="CT972" s="527" t="s">
        <v>4965</v>
      </c>
      <c r="CU972" s="527" t="s">
        <v>4965</v>
      </c>
    </row>
    <row r="973" spans="1:99" ht="12" customHeight="1" x14ac:dyDescent="0.2">
      <c r="A973" s="577" t="s">
        <v>1460</v>
      </c>
      <c r="B973" s="558" t="s">
        <v>537</v>
      </c>
      <c r="C973" s="558" t="s">
        <v>1432</v>
      </c>
      <c r="D973" s="558" t="s">
        <v>1432</v>
      </c>
      <c r="E973" s="560" t="s">
        <v>818</v>
      </c>
      <c r="F973" s="558" t="s">
        <v>4820</v>
      </c>
      <c r="G973" s="558" t="s">
        <v>789</v>
      </c>
      <c r="H973" s="558" t="s">
        <v>2717</v>
      </c>
      <c r="I973" s="558" t="s">
        <v>790</v>
      </c>
      <c r="J973" s="558">
        <v>527292</v>
      </c>
      <c r="K973" s="558">
        <v>177189</v>
      </c>
      <c r="L973" s="512" t="s">
        <v>4766</v>
      </c>
      <c r="M973" s="562" t="s">
        <v>1432</v>
      </c>
      <c r="N973" s="562" t="s">
        <v>1432</v>
      </c>
      <c r="O973" s="558">
        <v>0</v>
      </c>
      <c r="P973" s="558">
        <v>2</v>
      </c>
      <c r="Q973" s="563">
        <v>2</v>
      </c>
      <c r="R973" s="558" t="s">
        <v>462</v>
      </c>
      <c r="S973" s="558" t="s">
        <v>3187</v>
      </c>
      <c r="T973" s="562" t="s">
        <v>786</v>
      </c>
      <c r="U973" s="561">
        <v>42060</v>
      </c>
      <c r="V973" s="561" t="s">
        <v>1938</v>
      </c>
      <c r="W973" s="558" t="s">
        <v>1439</v>
      </c>
      <c r="X973" s="562" t="s">
        <v>1432</v>
      </c>
      <c r="Y973" s="558" t="s">
        <v>1442</v>
      </c>
      <c r="Z973" s="558" t="s">
        <v>3893</v>
      </c>
      <c r="AA973" s="558" t="s">
        <v>1444</v>
      </c>
      <c r="AB973" s="558" t="s">
        <v>4720</v>
      </c>
      <c r="AC973" s="576">
        <v>8.9999999999999993E-3</v>
      </c>
      <c r="AD973" s="578" t="s">
        <v>1432</v>
      </c>
      <c r="AE973" s="578"/>
      <c r="AF973" s="579"/>
      <c r="AG973" s="517" t="s">
        <v>3063</v>
      </c>
      <c r="AH973" s="560" t="s">
        <v>1445</v>
      </c>
      <c r="AI973" s="560">
        <v>0</v>
      </c>
      <c r="AJ973" s="560">
        <v>0</v>
      </c>
      <c r="AK973" s="560">
        <v>0</v>
      </c>
      <c r="AL973" s="560">
        <v>2</v>
      </c>
      <c r="AM973" s="560">
        <v>0</v>
      </c>
      <c r="AN973" s="560">
        <v>0</v>
      </c>
      <c r="AO973" s="560">
        <v>0</v>
      </c>
      <c r="AP973" s="560">
        <v>0</v>
      </c>
      <c r="AQ973" s="560">
        <v>0</v>
      </c>
      <c r="AR973" s="560">
        <v>0</v>
      </c>
      <c r="AS973" s="560">
        <v>2</v>
      </c>
      <c r="AT973" s="560">
        <v>0</v>
      </c>
      <c r="AU973" s="560">
        <v>0</v>
      </c>
      <c r="AV973" s="560">
        <v>0</v>
      </c>
      <c r="AW973" s="560">
        <v>0</v>
      </c>
      <c r="AX973" s="560">
        <v>0</v>
      </c>
      <c r="AY973" s="560">
        <v>0</v>
      </c>
      <c r="AZ973" s="560">
        <v>0</v>
      </c>
      <c r="BA973" s="560">
        <v>0</v>
      </c>
      <c r="BB973" s="560">
        <v>0</v>
      </c>
      <c r="BC973" s="560">
        <v>0</v>
      </c>
      <c r="BD973" s="560">
        <v>0</v>
      </c>
      <c r="BE973" s="560">
        <v>0</v>
      </c>
      <c r="BF973" s="560">
        <v>0</v>
      </c>
      <c r="BG973" s="560">
        <v>0</v>
      </c>
      <c r="BH973" s="560">
        <v>0</v>
      </c>
      <c r="BI973" s="560">
        <v>0</v>
      </c>
      <c r="BJ973" s="560">
        <v>0</v>
      </c>
      <c r="BK973" s="560">
        <v>0</v>
      </c>
      <c r="BL973" s="560">
        <v>0</v>
      </c>
      <c r="BM973" s="560">
        <v>0</v>
      </c>
      <c r="BN973" s="550" t="s">
        <v>4490</v>
      </c>
      <c r="BO973" s="551">
        <v>0</v>
      </c>
      <c r="BP973" s="519">
        <v>0</v>
      </c>
      <c r="BQ973" s="553">
        <v>0.5</v>
      </c>
      <c r="BR973" s="552">
        <v>0.5</v>
      </c>
      <c r="BS973" s="552">
        <v>0.5</v>
      </c>
      <c r="BT973" s="552">
        <v>0.5</v>
      </c>
      <c r="BU973" s="529">
        <v>0</v>
      </c>
      <c r="BV973" s="519">
        <v>0</v>
      </c>
      <c r="BW973" s="519">
        <v>0</v>
      </c>
      <c r="BX973" s="519">
        <v>0</v>
      </c>
      <c r="BY973" s="519">
        <v>0</v>
      </c>
      <c r="BZ973" s="519">
        <v>0</v>
      </c>
      <c r="CA973" s="519">
        <v>0</v>
      </c>
      <c r="CB973" s="519">
        <v>0</v>
      </c>
      <c r="CC973" s="519">
        <v>0</v>
      </c>
      <c r="CD973" s="519">
        <v>0</v>
      </c>
      <c r="CE973" s="519">
        <v>0</v>
      </c>
      <c r="CF973" s="519">
        <v>0</v>
      </c>
      <c r="CG973" s="519">
        <v>0</v>
      </c>
      <c r="CH973" s="519">
        <v>0</v>
      </c>
      <c r="CI973" s="519">
        <v>0</v>
      </c>
      <c r="CJ973" s="519">
        <v>0</v>
      </c>
      <c r="CK973" s="623">
        <f t="shared" si="15"/>
        <v>2</v>
      </c>
      <c r="CL973" s="554">
        <v>2</v>
      </c>
      <c r="CM973" s="554">
        <v>2</v>
      </c>
      <c r="CN973" s="554">
        <v>2</v>
      </c>
      <c r="CO973" s="524">
        <v>9</v>
      </c>
      <c r="CP973" s="726"/>
      <c r="CQ973" s="525" t="s">
        <v>4965</v>
      </c>
      <c r="CR973" s="584" t="s">
        <v>4965</v>
      </c>
      <c r="CS973" s="527" t="s">
        <v>4965</v>
      </c>
      <c r="CT973" s="527" t="s">
        <v>4965</v>
      </c>
      <c r="CU973" s="527" t="s">
        <v>4965</v>
      </c>
    </row>
    <row r="974" spans="1:99" ht="12" customHeight="1" x14ac:dyDescent="0.2">
      <c r="A974" s="577" t="s">
        <v>1460</v>
      </c>
      <c r="B974" s="558" t="s">
        <v>463</v>
      </c>
      <c r="C974" s="558" t="s">
        <v>1432</v>
      </c>
      <c r="D974" s="558" t="s">
        <v>1432</v>
      </c>
      <c r="E974" s="560" t="s">
        <v>1432</v>
      </c>
      <c r="F974" s="558" t="s">
        <v>1254</v>
      </c>
      <c r="G974" s="558" t="s">
        <v>3013</v>
      </c>
      <c r="H974" s="558" t="s">
        <v>1435</v>
      </c>
      <c r="I974" s="558" t="s">
        <v>1255</v>
      </c>
      <c r="J974" s="558">
        <v>527836</v>
      </c>
      <c r="K974" s="558">
        <v>172496</v>
      </c>
      <c r="L974" s="512" t="s">
        <v>3083</v>
      </c>
      <c r="M974" s="562" t="s">
        <v>1432</v>
      </c>
      <c r="N974" s="562" t="s">
        <v>1432</v>
      </c>
      <c r="O974" s="558">
        <v>0</v>
      </c>
      <c r="P974" s="558">
        <v>3</v>
      </c>
      <c r="Q974" s="563">
        <v>3</v>
      </c>
      <c r="R974" s="558" t="s">
        <v>464</v>
      </c>
      <c r="S974" s="558" t="s">
        <v>1389</v>
      </c>
      <c r="T974" s="562" t="s">
        <v>2089</v>
      </c>
      <c r="U974" s="561">
        <v>41988</v>
      </c>
      <c r="V974" s="561" t="s">
        <v>1938</v>
      </c>
      <c r="W974" s="558" t="s">
        <v>1439</v>
      </c>
      <c r="X974" s="562" t="s">
        <v>1432</v>
      </c>
      <c r="Y974" s="558" t="s">
        <v>1442</v>
      </c>
      <c r="Z974" s="558" t="s">
        <v>3893</v>
      </c>
      <c r="AA974" s="558" t="s">
        <v>1444</v>
      </c>
      <c r="AB974" s="558" t="s">
        <v>4720</v>
      </c>
      <c r="AC974" s="576">
        <v>6.0000000000000001E-3</v>
      </c>
      <c r="AD974" s="578" t="s">
        <v>1432</v>
      </c>
      <c r="AE974" s="578"/>
      <c r="AF974" s="579"/>
      <c r="AG974" s="517" t="s">
        <v>3063</v>
      </c>
      <c r="AH974" s="560" t="s">
        <v>1445</v>
      </c>
      <c r="AI974" s="587"/>
      <c r="AJ974" s="560">
        <v>0</v>
      </c>
      <c r="AK974" s="560">
        <v>0</v>
      </c>
      <c r="AL974" s="560">
        <v>0</v>
      </c>
      <c r="AM974" s="560">
        <v>3</v>
      </c>
      <c r="AN974" s="560">
        <v>0</v>
      </c>
      <c r="AO974" s="560">
        <v>0</v>
      </c>
      <c r="AP974" s="560">
        <v>0</v>
      </c>
      <c r="AQ974" s="560">
        <v>0</v>
      </c>
      <c r="AR974" s="560">
        <v>0</v>
      </c>
      <c r="AS974" s="560">
        <v>0</v>
      </c>
      <c r="AT974" s="560">
        <v>3</v>
      </c>
      <c r="AU974" s="560">
        <v>0</v>
      </c>
      <c r="AV974" s="560">
        <v>0</v>
      </c>
      <c r="AW974" s="560">
        <v>0</v>
      </c>
      <c r="AX974" s="560">
        <v>0</v>
      </c>
      <c r="AY974" s="560">
        <v>0</v>
      </c>
      <c r="AZ974" s="560">
        <v>0</v>
      </c>
      <c r="BA974" s="560">
        <v>0</v>
      </c>
      <c r="BB974" s="560">
        <v>0</v>
      </c>
      <c r="BC974" s="560">
        <v>0</v>
      </c>
      <c r="BD974" s="560">
        <v>0</v>
      </c>
      <c r="BE974" s="560">
        <v>0</v>
      </c>
      <c r="BF974" s="560">
        <v>0</v>
      </c>
      <c r="BG974" s="560">
        <v>0</v>
      </c>
      <c r="BH974" s="560">
        <v>0</v>
      </c>
      <c r="BI974" s="560">
        <v>0</v>
      </c>
      <c r="BJ974" s="560">
        <v>0</v>
      </c>
      <c r="BK974" s="560">
        <v>0</v>
      </c>
      <c r="BL974" s="560">
        <v>0</v>
      </c>
      <c r="BM974" s="560">
        <v>0</v>
      </c>
      <c r="BN974" s="550" t="s">
        <v>4490</v>
      </c>
      <c r="BO974" s="551">
        <v>0</v>
      </c>
      <c r="BP974" s="519">
        <v>0</v>
      </c>
      <c r="BQ974" s="553">
        <v>0.75</v>
      </c>
      <c r="BR974" s="552">
        <v>0.75</v>
      </c>
      <c r="BS974" s="552">
        <v>0.75</v>
      </c>
      <c r="BT974" s="552">
        <v>0.75</v>
      </c>
      <c r="BU974" s="529">
        <v>0</v>
      </c>
      <c r="BV974" s="519">
        <v>0</v>
      </c>
      <c r="BW974" s="519">
        <v>0</v>
      </c>
      <c r="BX974" s="519">
        <v>0</v>
      </c>
      <c r="BY974" s="519">
        <v>0</v>
      </c>
      <c r="BZ974" s="519">
        <v>0</v>
      </c>
      <c r="CA974" s="519">
        <v>0</v>
      </c>
      <c r="CB974" s="519">
        <v>0</v>
      </c>
      <c r="CC974" s="519">
        <v>0</v>
      </c>
      <c r="CD974" s="519">
        <v>0</v>
      </c>
      <c r="CE974" s="519">
        <v>0</v>
      </c>
      <c r="CF974" s="519">
        <v>0</v>
      </c>
      <c r="CG974" s="519">
        <v>0</v>
      </c>
      <c r="CH974" s="519">
        <v>0</v>
      </c>
      <c r="CI974" s="519">
        <v>0</v>
      </c>
      <c r="CJ974" s="519">
        <v>0</v>
      </c>
      <c r="CK974" s="623">
        <f t="shared" si="15"/>
        <v>3</v>
      </c>
      <c r="CL974" s="554">
        <v>3</v>
      </c>
      <c r="CM974" s="554">
        <v>3</v>
      </c>
      <c r="CN974" s="554">
        <v>3</v>
      </c>
      <c r="CO974" s="524">
        <v>9</v>
      </c>
      <c r="CP974" s="726"/>
      <c r="CQ974" s="525" t="s">
        <v>4965</v>
      </c>
      <c r="CR974" s="584" t="s">
        <v>4965</v>
      </c>
      <c r="CS974" s="527" t="s">
        <v>4965</v>
      </c>
      <c r="CT974" s="527" t="s">
        <v>4965</v>
      </c>
      <c r="CU974" s="527" t="s">
        <v>4965</v>
      </c>
    </row>
    <row r="975" spans="1:99" s="71" customFormat="1" ht="12" customHeight="1" x14ac:dyDescent="0.2">
      <c r="A975" s="577" t="s">
        <v>1460</v>
      </c>
      <c r="B975" s="558" t="s">
        <v>465</v>
      </c>
      <c r="C975" s="558" t="s">
        <v>1432</v>
      </c>
      <c r="D975" s="558" t="s">
        <v>1432</v>
      </c>
      <c r="E975" s="560" t="s">
        <v>1432</v>
      </c>
      <c r="F975" s="558" t="s">
        <v>466</v>
      </c>
      <c r="G975" s="558" t="s">
        <v>4869</v>
      </c>
      <c r="H975" s="558" t="s">
        <v>3875</v>
      </c>
      <c r="I975" s="558" t="s">
        <v>4870</v>
      </c>
      <c r="J975" s="558">
        <v>528587</v>
      </c>
      <c r="K975" s="558">
        <v>173355</v>
      </c>
      <c r="L975" s="512" t="s">
        <v>3076</v>
      </c>
      <c r="M975" s="562" t="s">
        <v>1432</v>
      </c>
      <c r="N975" s="562" t="s">
        <v>1432</v>
      </c>
      <c r="O975" s="558">
        <v>1</v>
      </c>
      <c r="P975" s="558">
        <v>2</v>
      </c>
      <c r="Q975" s="563">
        <v>1</v>
      </c>
      <c r="R975" s="558" t="s">
        <v>467</v>
      </c>
      <c r="S975" s="558" t="s">
        <v>1438</v>
      </c>
      <c r="T975" s="562" t="s">
        <v>468</v>
      </c>
      <c r="U975" s="561">
        <v>42002</v>
      </c>
      <c r="V975" s="561" t="s">
        <v>1938</v>
      </c>
      <c r="W975" s="558" t="s">
        <v>1439</v>
      </c>
      <c r="X975" s="562" t="s">
        <v>1432</v>
      </c>
      <c r="Y975" s="558" t="s">
        <v>1442</v>
      </c>
      <c r="Z975" s="558" t="s">
        <v>4694</v>
      </c>
      <c r="AA975" s="558" t="s">
        <v>1444</v>
      </c>
      <c r="AB975" s="558" t="s">
        <v>2713</v>
      </c>
      <c r="AC975" s="576">
        <v>6.0000000000000001E-3</v>
      </c>
      <c r="AD975" s="578" t="s">
        <v>1432</v>
      </c>
      <c r="AE975" s="578"/>
      <c r="AF975" s="579"/>
      <c r="AG975" s="517" t="s">
        <v>3063</v>
      </c>
      <c r="AH975" s="560" t="s">
        <v>1445</v>
      </c>
      <c r="AI975" s="560">
        <v>0</v>
      </c>
      <c r="AJ975" s="560">
        <v>0</v>
      </c>
      <c r="AK975" s="560">
        <v>0</v>
      </c>
      <c r="AL975" s="560">
        <v>1</v>
      </c>
      <c r="AM975" s="560">
        <v>-1</v>
      </c>
      <c r="AN975" s="560">
        <v>1</v>
      </c>
      <c r="AO975" s="560">
        <v>0</v>
      </c>
      <c r="AP975" s="560">
        <v>0</v>
      </c>
      <c r="AQ975" s="560">
        <v>0</v>
      </c>
      <c r="AR975" s="560">
        <v>0</v>
      </c>
      <c r="AS975" s="560">
        <v>1</v>
      </c>
      <c r="AT975" s="560">
        <v>-1</v>
      </c>
      <c r="AU975" s="560">
        <v>1</v>
      </c>
      <c r="AV975" s="560">
        <v>0</v>
      </c>
      <c r="AW975" s="560">
        <v>0</v>
      </c>
      <c r="AX975" s="560">
        <v>0</v>
      </c>
      <c r="AY975" s="560">
        <v>0</v>
      </c>
      <c r="AZ975" s="560">
        <v>0</v>
      </c>
      <c r="BA975" s="560">
        <v>0</v>
      </c>
      <c r="BB975" s="560">
        <v>0</v>
      </c>
      <c r="BC975" s="560">
        <v>0</v>
      </c>
      <c r="BD975" s="560">
        <v>0</v>
      </c>
      <c r="BE975" s="560">
        <v>0</v>
      </c>
      <c r="BF975" s="560">
        <v>0</v>
      </c>
      <c r="BG975" s="560">
        <v>0</v>
      </c>
      <c r="BH975" s="560">
        <v>0</v>
      </c>
      <c r="BI975" s="560">
        <v>0</v>
      </c>
      <c r="BJ975" s="560">
        <v>0</v>
      </c>
      <c r="BK975" s="560">
        <v>0</v>
      </c>
      <c r="BL975" s="560">
        <v>0</v>
      </c>
      <c r="BM975" s="560">
        <v>0</v>
      </c>
      <c r="BN975" s="550" t="s">
        <v>4490</v>
      </c>
      <c r="BO975" s="551">
        <v>0</v>
      </c>
      <c r="BP975" s="519">
        <v>0</v>
      </c>
      <c r="BQ975" s="553">
        <v>0.25</v>
      </c>
      <c r="BR975" s="552">
        <v>0.25</v>
      </c>
      <c r="BS975" s="552">
        <v>0.25</v>
      </c>
      <c r="BT975" s="552">
        <v>0.25</v>
      </c>
      <c r="BU975" s="529">
        <v>0</v>
      </c>
      <c r="BV975" s="519">
        <v>0</v>
      </c>
      <c r="BW975" s="519">
        <v>0</v>
      </c>
      <c r="BX975" s="519">
        <v>0</v>
      </c>
      <c r="BY975" s="519">
        <v>0</v>
      </c>
      <c r="BZ975" s="519">
        <v>0</v>
      </c>
      <c r="CA975" s="519">
        <v>0</v>
      </c>
      <c r="CB975" s="519">
        <v>0</v>
      </c>
      <c r="CC975" s="519">
        <v>0</v>
      </c>
      <c r="CD975" s="519">
        <v>0</v>
      </c>
      <c r="CE975" s="519">
        <v>0</v>
      </c>
      <c r="CF975" s="519">
        <v>0</v>
      </c>
      <c r="CG975" s="519">
        <v>0</v>
      </c>
      <c r="CH975" s="519">
        <v>0</v>
      </c>
      <c r="CI975" s="519">
        <v>0</v>
      </c>
      <c r="CJ975" s="519">
        <v>0</v>
      </c>
      <c r="CK975" s="623">
        <f t="shared" si="15"/>
        <v>1</v>
      </c>
      <c r="CL975" s="554">
        <v>1</v>
      </c>
      <c r="CM975" s="554">
        <v>1</v>
      </c>
      <c r="CN975" s="554">
        <v>1</v>
      </c>
      <c r="CO975" s="524">
        <v>4</v>
      </c>
      <c r="CP975" s="726"/>
      <c r="CQ975" s="530" t="s">
        <v>4767</v>
      </c>
      <c r="CR975" s="584" t="s">
        <v>4965</v>
      </c>
      <c r="CS975" s="527" t="s">
        <v>4965</v>
      </c>
      <c r="CT975" s="527" t="s">
        <v>4965</v>
      </c>
      <c r="CU975" s="527" t="s">
        <v>4965</v>
      </c>
    </row>
    <row r="976" spans="1:99" ht="12" customHeight="1" x14ac:dyDescent="0.2">
      <c r="A976" s="577" t="s">
        <v>1460</v>
      </c>
      <c r="B976" s="558" t="s">
        <v>469</v>
      </c>
      <c r="C976" s="558" t="s">
        <v>1432</v>
      </c>
      <c r="D976" s="558" t="s">
        <v>1432</v>
      </c>
      <c r="E976" s="560" t="s">
        <v>1432</v>
      </c>
      <c r="F976" s="558" t="s">
        <v>470</v>
      </c>
      <c r="G976" s="558" t="s">
        <v>929</v>
      </c>
      <c r="H976" s="558" t="s">
        <v>1435</v>
      </c>
      <c r="I976" s="558" t="s">
        <v>1874</v>
      </c>
      <c r="J976" s="558">
        <v>527746</v>
      </c>
      <c r="K976" s="558">
        <v>171935</v>
      </c>
      <c r="L976" s="512" t="s">
        <v>3069</v>
      </c>
      <c r="M976" s="562" t="s">
        <v>1432</v>
      </c>
      <c r="N976" s="562" t="s">
        <v>1432</v>
      </c>
      <c r="O976" s="558">
        <v>0</v>
      </c>
      <c r="P976" s="558">
        <v>1</v>
      </c>
      <c r="Q976" s="563">
        <v>1</v>
      </c>
      <c r="R976" s="558" t="s">
        <v>471</v>
      </c>
      <c r="S976" s="558" t="s">
        <v>3187</v>
      </c>
      <c r="T976" s="562" t="s">
        <v>812</v>
      </c>
      <c r="U976" s="561">
        <v>41990</v>
      </c>
      <c r="V976" s="561" t="s">
        <v>1938</v>
      </c>
      <c r="W976" s="558" t="s">
        <v>1439</v>
      </c>
      <c r="X976" s="562" t="s">
        <v>1432</v>
      </c>
      <c r="Y976" s="558" t="s">
        <v>1442</v>
      </c>
      <c r="Z976" s="558" t="s">
        <v>3893</v>
      </c>
      <c r="AA976" s="558" t="s">
        <v>1444</v>
      </c>
      <c r="AB976" s="558" t="s">
        <v>4720</v>
      </c>
      <c r="AC976" s="576">
        <v>3.0000000000000001E-3</v>
      </c>
      <c r="AD976" s="578" t="s">
        <v>1432</v>
      </c>
      <c r="AE976" s="578"/>
      <c r="AF976" s="579"/>
      <c r="AG976" s="517" t="s">
        <v>3063</v>
      </c>
      <c r="AH976" s="560" t="s">
        <v>1445</v>
      </c>
      <c r="AI976" s="587"/>
      <c r="AJ976" s="560">
        <v>0</v>
      </c>
      <c r="AK976" s="560">
        <v>0</v>
      </c>
      <c r="AL976" s="560">
        <v>0</v>
      </c>
      <c r="AM976" s="560">
        <v>1</v>
      </c>
      <c r="AN976" s="560">
        <v>0</v>
      </c>
      <c r="AO976" s="560">
        <v>0</v>
      </c>
      <c r="AP976" s="560">
        <v>0</v>
      </c>
      <c r="AQ976" s="560">
        <v>0</v>
      </c>
      <c r="AR976" s="560">
        <v>0</v>
      </c>
      <c r="AS976" s="560">
        <v>0</v>
      </c>
      <c r="AT976" s="560">
        <v>1</v>
      </c>
      <c r="AU976" s="560">
        <v>0</v>
      </c>
      <c r="AV976" s="560">
        <v>0</v>
      </c>
      <c r="AW976" s="560">
        <v>0</v>
      </c>
      <c r="AX976" s="560">
        <v>0</v>
      </c>
      <c r="AY976" s="560">
        <v>0</v>
      </c>
      <c r="AZ976" s="560">
        <v>0</v>
      </c>
      <c r="BA976" s="560">
        <v>0</v>
      </c>
      <c r="BB976" s="560">
        <v>0</v>
      </c>
      <c r="BC976" s="560">
        <v>0</v>
      </c>
      <c r="BD976" s="560">
        <v>0</v>
      </c>
      <c r="BE976" s="560">
        <v>0</v>
      </c>
      <c r="BF976" s="560">
        <v>0</v>
      </c>
      <c r="BG976" s="560">
        <v>0</v>
      </c>
      <c r="BH976" s="560">
        <v>0</v>
      </c>
      <c r="BI976" s="560">
        <v>0</v>
      </c>
      <c r="BJ976" s="560">
        <v>0</v>
      </c>
      <c r="BK976" s="560">
        <v>0</v>
      </c>
      <c r="BL976" s="560">
        <v>0</v>
      </c>
      <c r="BM976" s="560">
        <v>0</v>
      </c>
      <c r="BN976" s="550" t="s">
        <v>4490</v>
      </c>
      <c r="BO976" s="551">
        <v>0</v>
      </c>
      <c r="BP976" s="519">
        <v>0</v>
      </c>
      <c r="BQ976" s="553">
        <v>0.25</v>
      </c>
      <c r="BR976" s="552">
        <v>0.25</v>
      </c>
      <c r="BS976" s="552">
        <v>0.25</v>
      </c>
      <c r="BT976" s="552">
        <v>0.25</v>
      </c>
      <c r="BU976" s="529">
        <v>0</v>
      </c>
      <c r="BV976" s="519">
        <v>0</v>
      </c>
      <c r="BW976" s="519">
        <v>0</v>
      </c>
      <c r="BX976" s="519">
        <v>0</v>
      </c>
      <c r="BY976" s="519">
        <v>0</v>
      </c>
      <c r="BZ976" s="519">
        <v>0</v>
      </c>
      <c r="CA976" s="519">
        <v>0</v>
      </c>
      <c r="CB976" s="519">
        <v>0</v>
      </c>
      <c r="CC976" s="519">
        <v>0</v>
      </c>
      <c r="CD976" s="519">
        <v>0</v>
      </c>
      <c r="CE976" s="519">
        <v>0</v>
      </c>
      <c r="CF976" s="519">
        <v>0</v>
      </c>
      <c r="CG976" s="519">
        <v>0</v>
      </c>
      <c r="CH976" s="519">
        <v>0</v>
      </c>
      <c r="CI976" s="519">
        <v>0</v>
      </c>
      <c r="CJ976" s="519">
        <v>0</v>
      </c>
      <c r="CK976" s="623">
        <f t="shared" si="15"/>
        <v>1</v>
      </c>
      <c r="CL976" s="554">
        <v>1</v>
      </c>
      <c r="CM976" s="554">
        <v>1</v>
      </c>
      <c r="CN976" s="554">
        <v>1</v>
      </c>
      <c r="CO976" s="524">
        <v>9</v>
      </c>
      <c r="CP976" s="524" t="s">
        <v>1938</v>
      </c>
      <c r="CQ976" s="530" t="s">
        <v>1941</v>
      </c>
      <c r="CR976" s="584" t="s">
        <v>4965</v>
      </c>
      <c r="CS976" s="527" t="s">
        <v>4965</v>
      </c>
      <c r="CT976" s="527" t="s">
        <v>4965</v>
      </c>
      <c r="CU976" s="527" t="s">
        <v>4965</v>
      </c>
    </row>
    <row r="977" spans="1:99" ht="12" customHeight="1" x14ac:dyDescent="0.2">
      <c r="A977" s="577" t="s">
        <v>1460</v>
      </c>
      <c r="B977" s="558" t="s">
        <v>472</v>
      </c>
      <c r="C977" s="558" t="s">
        <v>3044</v>
      </c>
      <c r="D977" s="558" t="s">
        <v>1432</v>
      </c>
      <c r="E977" s="560" t="s">
        <v>3045</v>
      </c>
      <c r="F977" s="558" t="s">
        <v>2516</v>
      </c>
      <c r="G977" s="558" t="s">
        <v>3046</v>
      </c>
      <c r="H977" s="558" t="s">
        <v>3299</v>
      </c>
      <c r="I977" s="558" t="s">
        <v>3047</v>
      </c>
      <c r="J977" s="558">
        <v>530104</v>
      </c>
      <c r="K977" s="558">
        <v>177808</v>
      </c>
      <c r="L977" s="512" t="s">
        <v>3066</v>
      </c>
      <c r="M977" s="562" t="s">
        <v>1432</v>
      </c>
      <c r="N977" s="562" t="s">
        <v>1432</v>
      </c>
      <c r="O977" s="558">
        <v>0</v>
      </c>
      <c r="P977" s="558">
        <v>57</v>
      </c>
      <c r="Q977" s="563">
        <v>57</v>
      </c>
      <c r="R977" s="558" t="s">
        <v>585</v>
      </c>
      <c r="S977" s="558" t="s">
        <v>1438</v>
      </c>
      <c r="T977" s="562" t="s">
        <v>774</v>
      </c>
      <c r="U977" s="561">
        <v>42016</v>
      </c>
      <c r="V977" s="561" t="s">
        <v>1938</v>
      </c>
      <c r="W977" s="558" t="s">
        <v>1439</v>
      </c>
      <c r="X977" s="562" t="s">
        <v>1432</v>
      </c>
      <c r="Y977" s="558" t="s">
        <v>1442</v>
      </c>
      <c r="Z977" s="558" t="s">
        <v>1443</v>
      </c>
      <c r="AA977" s="558" t="s">
        <v>1443</v>
      </c>
      <c r="AB977" s="558" t="s">
        <v>1444</v>
      </c>
      <c r="AC977" s="576">
        <v>6.5000000000000002E-2</v>
      </c>
      <c r="AD977" s="578" t="s">
        <v>3048</v>
      </c>
      <c r="AE977" s="578"/>
      <c r="AF977" s="579"/>
      <c r="AG977" s="517" t="s">
        <v>628</v>
      </c>
      <c r="AH977" s="560" t="s">
        <v>3904</v>
      </c>
      <c r="AI977" s="560"/>
      <c r="AJ977" s="560">
        <v>6</v>
      </c>
      <c r="AK977" s="560">
        <v>57</v>
      </c>
      <c r="AL977" s="560">
        <v>0</v>
      </c>
      <c r="AM977" s="560">
        <v>24</v>
      </c>
      <c r="AN977" s="560">
        <v>33</v>
      </c>
      <c r="AO977" s="560">
        <v>0</v>
      </c>
      <c r="AP977" s="560">
        <v>0</v>
      </c>
      <c r="AQ977" s="560">
        <v>0</v>
      </c>
      <c r="AR977" s="560">
        <v>0</v>
      </c>
      <c r="AS977" s="560">
        <v>0</v>
      </c>
      <c r="AT977" s="560">
        <v>24</v>
      </c>
      <c r="AU977" s="560">
        <v>33</v>
      </c>
      <c r="AV977" s="560">
        <v>0</v>
      </c>
      <c r="AW977" s="560">
        <v>0</v>
      </c>
      <c r="AX977" s="560">
        <v>0</v>
      </c>
      <c r="AY977" s="560">
        <v>0</v>
      </c>
      <c r="AZ977" s="560">
        <v>0</v>
      </c>
      <c r="BA977" s="560">
        <v>0</v>
      </c>
      <c r="BB977" s="560">
        <v>0</v>
      </c>
      <c r="BC977" s="560">
        <v>0</v>
      </c>
      <c r="BD977" s="560">
        <v>0</v>
      </c>
      <c r="BE977" s="560">
        <v>0</v>
      </c>
      <c r="BF977" s="560">
        <v>0</v>
      </c>
      <c r="BG977" s="560">
        <v>0</v>
      </c>
      <c r="BH977" s="560">
        <v>0</v>
      </c>
      <c r="BI977" s="560">
        <v>0</v>
      </c>
      <c r="BJ977" s="560">
        <v>0</v>
      </c>
      <c r="BK977" s="560">
        <v>0</v>
      </c>
      <c r="BL977" s="560">
        <v>0</v>
      </c>
      <c r="BM977" s="560">
        <v>0</v>
      </c>
      <c r="BN977" s="550" t="s">
        <v>1944</v>
      </c>
      <c r="BO977" s="551">
        <v>0</v>
      </c>
      <c r="BP977" s="519">
        <v>0</v>
      </c>
      <c r="BQ977" s="553">
        <v>57</v>
      </c>
      <c r="BR977" s="519">
        <v>0</v>
      </c>
      <c r="BS977" s="519">
        <v>0</v>
      </c>
      <c r="BT977" s="519">
        <v>0</v>
      </c>
      <c r="BU977" s="529">
        <v>0</v>
      </c>
      <c r="BV977" s="519">
        <v>0</v>
      </c>
      <c r="BW977" s="519">
        <v>0</v>
      </c>
      <c r="BX977" s="519">
        <v>0</v>
      </c>
      <c r="BY977" s="519">
        <v>0</v>
      </c>
      <c r="BZ977" s="519">
        <v>0</v>
      </c>
      <c r="CA977" s="519">
        <v>0</v>
      </c>
      <c r="CB977" s="519">
        <v>0</v>
      </c>
      <c r="CC977" s="519">
        <v>0</v>
      </c>
      <c r="CD977" s="519">
        <v>0</v>
      </c>
      <c r="CE977" s="519">
        <v>0</v>
      </c>
      <c r="CF977" s="519">
        <v>0</v>
      </c>
      <c r="CG977" s="519">
        <v>0</v>
      </c>
      <c r="CH977" s="519">
        <v>0</v>
      </c>
      <c r="CI977" s="519">
        <v>0</v>
      </c>
      <c r="CJ977" s="519">
        <v>0</v>
      </c>
      <c r="CK977" s="623">
        <f t="shared" si="15"/>
        <v>57</v>
      </c>
      <c r="CL977" s="554">
        <v>57</v>
      </c>
      <c r="CM977" s="554">
        <v>57</v>
      </c>
      <c r="CN977" s="554">
        <v>57</v>
      </c>
      <c r="CO977" s="524">
        <v>5</v>
      </c>
      <c r="CP977" s="524" t="s">
        <v>1938</v>
      </c>
      <c r="CQ977" s="525" t="s">
        <v>4965</v>
      </c>
      <c r="CR977" s="580" t="s">
        <v>1938</v>
      </c>
      <c r="CS977" s="527" t="s">
        <v>4965</v>
      </c>
      <c r="CT977" s="527" t="s">
        <v>4965</v>
      </c>
      <c r="CU977" s="527" t="s">
        <v>4965</v>
      </c>
    </row>
    <row r="978" spans="1:99" ht="12" customHeight="1" x14ac:dyDescent="0.2">
      <c r="A978" s="577" t="s">
        <v>1460</v>
      </c>
      <c r="B978" s="558" t="s">
        <v>586</v>
      </c>
      <c r="C978" s="558" t="s">
        <v>1432</v>
      </c>
      <c r="D978" s="558" t="s">
        <v>1432</v>
      </c>
      <c r="E978" s="560" t="s">
        <v>587</v>
      </c>
      <c r="F978" s="558" t="s">
        <v>2115</v>
      </c>
      <c r="G978" s="558" t="s">
        <v>588</v>
      </c>
      <c r="H978" s="558" t="s">
        <v>1458</v>
      </c>
      <c r="I978" s="558" t="s">
        <v>589</v>
      </c>
      <c r="J978" s="558">
        <v>523192</v>
      </c>
      <c r="K978" s="558">
        <v>175813</v>
      </c>
      <c r="L978" s="512" t="s">
        <v>3088</v>
      </c>
      <c r="M978" s="562" t="s">
        <v>1432</v>
      </c>
      <c r="N978" s="562" t="s">
        <v>1432</v>
      </c>
      <c r="O978" s="558">
        <v>0</v>
      </c>
      <c r="P978" s="558">
        <v>2</v>
      </c>
      <c r="Q978" s="563">
        <v>2</v>
      </c>
      <c r="R978" s="558" t="s">
        <v>590</v>
      </c>
      <c r="S978" s="558" t="s">
        <v>1389</v>
      </c>
      <c r="T978" s="562" t="s">
        <v>1586</v>
      </c>
      <c r="U978" s="561">
        <v>41977</v>
      </c>
      <c r="V978" s="561" t="s">
        <v>1938</v>
      </c>
      <c r="W978" s="558" t="s">
        <v>1439</v>
      </c>
      <c r="X978" s="562" t="s">
        <v>1432</v>
      </c>
      <c r="Y978" s="558" t="s">
        <v>1442</v>
      </c>
      <c r="Z978" s="558" t="s">
        <v>3893</v>
      </c>
      <c r="AA978" s="558" t="s">
        <v>1444</v>
      </c>
      <c r="AB978" s="558" t="s">
        <v>4720</v>
      </c>
      <c r="AC978" s="576">
        <v>5.0000000000000001E-3</v>
      </c>
      <c r="AD978" s="578" t="s">
        <v>1432</v>
      </c>
      <c r="AE978" s="578"/>
      <c r="AF978" s="579"/>
      <c r="AG978" s="517" t="s">
        <v>3063</v>
      </c>
      <c r="AH978" s="560" t="s">
        <v>1445</v>
      </c>
      <c r="AI978" s="560">
        <v>0</v>
      </c>
      <c r="AJ978" s="560">
        <v>0</v>
      </c>
      <c r="AK978" s="560">
        <v>0</v>
      </c>
      <c r="AL978" s="560">
        <v>0</v>
      </c>
      <c r="AM978" s="560">
        <v>0</v>
      </c>
      <c r="AN978" s="560">
        <v>2</v>
      </c>
      <c r="AO978" s="560">
        <v>0</v>
      </c>
      <c r="AP978" s="560">
        <v>0</v>
      </c>
      <c r="AQ978" s="560">
        <v>0</v>
      </c>
      <c r="AR978" s="560">
        <v>0</v>
      </c>
      <c r="AS978" s="560">
        <v>0</v>
      </c>
      <c r="AT978" s="560">
        <v>0</v>
      </c>
      <c r="AU978" s="560">
        <v>2</v>
      </c>
      <c r="AV978" s="560">
        <v>0</v>
      </c>
      <c r="AW978" s="560">
        <v>0</v>
      </c>
      <c r="AX978" s="560">
        <v>0</v>
      </c>
      <c r="AY978" s="560">
        <v>0</v>
      </c>
      <c r="AZ978" s="560">
        <v>0</v>
      </c>
      <c r="BA978" s="560">
        <v>0</v>
      </c>
      <c r="BB978" s="560">
        <v>0</v>
      </c>
      <c r="BC978" s="560">
        <v>0</v>
      </c>
      <c r="BD978" s="560">
        <v>0</v>
      </c>
      <c r="BE978" s="560">
        <v>0</v>
      </c>
      <c r="BF978" s="560">
        <v>0</v>
      </c>
      <c r="BG978" s="560">
        <v>0</v>
      </c>
      <c r="BH978" s="560">
        <v>0</v>
      </c>
      <c r="BI978" s="560">
        <v>0</v>
      </c>
      <c r="BJ978" s="560">
        <v>0</v>
      </c>
      <c r="BK978" s="560">
        <v>0</v>
      </c>
      <c r="BL978" s="560">
        <v>0</v>
      </c>
      <c r="BM978" s="560">
        <v>0</v>
      </c>
      <c r="BN978" s="550" t="s">
        <v>4490</v>
      </c>
      <c r="BO978" s="551">
        <v>0</v>
      </c>
      <c r="BP978" s="519">
        <v>0</v>
      </c>
      <c r="BQ978" s="553">
        <v>0.5</v>
      </c>
      <c r="BR978" s="552">
        <v>0.5</v>
      </c>
      <c r="BS978" s="552">
        <v>0.5</v>
      </c>
      <c r="BT978" s="552">
        <v>0.5</v>
      </c>
      <c r="BU978" s="529">
        <v>0</v>
      </c>
      <c r="BV978" s="519">
        <v>0</v>
      </c>
      <c r="BW978" s="519">
        <v>0</v>
      </c>
      <c r="BX978" s="519">
        <v>0</v>
      </c>
      <c r="BY978" s="519">
        <v>0</v>
      </c>
      <c r="BZ978" s="519">
        <v>0</v>
      </c>
      <c r="CA978" s="519">
        <v>0</v>
      </c>
      <c r="CB978" s="519">
        <v>0</v>
      </c>
      <c r="CC978" s="519">
        <v>0</v>
      </c>
      <c r="CD978" s="519">
        <v>0</v>
      </c>
      <c r="CE978" s="519">
        <v>0</v>
      </c>
      <c r="CF978" s="519">
        <v>0</v>
      </c>
      <c r="CG978" s="519">
        <v>0</v>
      </c>
      <c r="CH978" s="519">
        <v>0</v>
      </c>
      <c r="CI978" s="519">
        <v>0</v>
      </c>
      <c r="CJ978" s="519">
        <v>0</v>
      </c>
      <c r="CK978" s="623">
        <f t="shared" si="15"/>
        <v>2</v>
      </c>
      <c r="CL978" s="554">
        <v>2</v>
      </c>
      <c r="CM978" s="554">
        <v>2</v>
      </c>
      <c r="CN978" s="554">
        <v>2</v>
      </c>
      <c r="CO978" s="524">
        <v>9</v>
      </c>
      <c r="CP978" s="726"/>
      <c r="CQ978" s="525" t="s">
        <v>4965</v>
      </c>
      <c r="CR978" s="584" t="s">
        <v>4965</v>
      </c>
      <c r="CS978" s="527" t="s">
        <v>4965</v>
      </c>
      <c r="CT978" s="527" t="s">
        <v>4965</v>
      </c>
      <c r="CU978" s="527" t="s">
        <v>4965</v>
      </c>
    </row>
    <row r="979" spans="1:99" s="71" customFormat="1" ht="12" customHeight="1" x14ac:dyDescent="0.2">
      <c r="A979" s="577" t="s">
        <v>1460</v>
      </c>
      <c r="B979" s="558" t="s">
        <v>591</v>
      </c>
      <c r="C979" s="558" t="s">
        <v>1432</v>
      </c>
      <c r="D979" s="558" t="s">
        <v>1432</v>
      </c>
      <c r="E979" s="560" t="s">
        <v>1432</v>
      </c>
      <c r="F979" s="558" t="s">
        <v>172</v>
      </c>
      <c r="G979" s="558" t="s">
        <v>929</v>
      </c>
      <c r="H979" s="558" t="s">
        <v>1435</v>
      </c>
      <c r="I979" s="558" t="s">
        <v>592</v>
      </c>
      <c r="J979" s="558">
        <v>527615</v>
      </c>
      <c r="K979" s="558">
        <v>171699</v>
      </c>
      <c r="L979" s="512" t="s">
        <v>3069</v>
      </c>
      <c r="M979" s="562" t="s">
        <v>1432</v>
      </c>
      <c r="N979" s="562" t="s">
        <v>1432</v>
      </c>
      <c r="O979" s="558">
        <v>0</v>
      </c>
      <c r="P979" s="558">
        <v>1</v>
      </c>
      <c r="Q979" s="563">
        <v>1</v>
      </c>
      <c r="R979" s="558" t="s">
        <v>1904</v>
      </c>
      <c r="S979" s="558" t="s">
        <v>1438</v>
      </c>
      <c r="T979" s="562" t="s">
        <v>2687</v>
      </c>
      <c r="U979" s="561">
        <v>41981</v>
      </c>
      <c r="V979" s="561" t="s">
        <v>1938</v>
      </c>
      <c r="W979" s="558" t="s">
        <v>1439</v>
      </c>
      <c r="X979" s="562" t="s">
        <v>1432</v>
      </c>
      <c r="Y979" s="558" t="s">
        <v>1442</v>
      </c>
      <c r="Z979" s="558" t="s">
        <v>4694</v>
      </c>
      <c r="AA979" s="558" t="s">
        <v>1444</v>
      </c>
      <c r="AB979" s="558" t="s">
        <v>2713</v>
      </c>
      <c r="AC979" s="576">
        <v>6.0000000000000001E-3</v>
      </c>
      <c r="AD979" s="578" t="s">
        <v>1432</v>
      </c>
      <c r="AE979" s="578"/>
      <c r="AF979" s="579"/>
      <c r="AG979" s="517" t="s">
        <v>3063</v>
      </c>
      <c r="AH979" s="560" t="s">
        <v>1445</v>
      </c>
      <c r="AI979" s="560">
        <v>0</v>
      </c>
      <c r="AJ979" s="560">
        <v>0</v>
      </c>
      <c r="AK979" s="560">
        <v>0</v>
      </c>
      <c r="AL979" s="560">
        <v>1</v>
      </c>
      <c r="AM979" s="560">
        <v>0</v>
      </c>
      <c r="AN979" s="560">
        <v>0</v>
      </c>
      <c r="AO979" s="560">
        <v>0</v>
      </c>
      <c r="AP979" s="560">
        <v>0</v>
      </c>
      <c r="AQ979" s="560">
        <v>0</v>
      </c>
      <c r="AR979" s="560">
        <v>0</v>
      </c>
      <c r="AS979" s="560">
        <v>1</v>
      </c>
      <c r="AT979" s="560">
        <v>0</v>
      </c>
      <c r="AU979" s="560">
        <v>0</v>
      </c>
      <c r="AV979" s="560">
        <v>0</v>
      </c>
      <c r="AW979" s="560">
        <v>0</v>
      </c>
      <c r="AX979" s="560">
        <v>0</v>
      </c>
      <c r="AY979" s="560">
        <v>0</v>
      </c>
      <c r="AZ979" s="560">
        <v>0</v>
      </c>
      <c r="BA979" s="560">
        <v>0</v>
      </c>
      <c r="BB979" s="560">
        <v>0</v>
      </c>
      <c r="BC979" s="560">
        <v>0</v>
      </c>
      <c r="BD979" s="560">
        <v>0</v>
      </c>
      <c r="BE979" s="560">
        <v>0</v>
      </c>
      <c r="BF979" s="560">
        <v>0</v>
      </c>
      <c r="BG979" s="560">
        <v>0</v>
      </c>
      <c r="BH979" s="560">
        <v>0</v>
      </c>
      <c r="BI979" s="560">
        <v>0</v>
      </c>
      <c r="BJ979" s="560">
        <v>0</v>
      </c>
      <c r="BK979" s="560">
        <v>0</v>
      </c>
      <c r="BL979" s="560">
        <v>0</v>
      </c>
      <c r="BM979" s="560">
        <v>0</v>
      </c>
      <c r="BN979" s="550" t="s">
        <v>4490</v>
      </c>
      <c r="BO979" s="551">
        <v>0</v>
      </c>
      <c r="BP979" s="519">
        <v>0</v>
      </c>
      <c r="BQ979" s="553">
        <v>0.25</v>
      </c>
      <c r="BR979" s="552">
        <v>0.25</v>
      </c>
      <c r="BS979" s="552">
        <v>0.25</v>
      </c>
      <c r="BT979" s="552">
        <v>0.25</v>
      </c>
      <c r="BU979" s="529">
        <v>0</v>
      </c>
      <c r="BV979" s="519">
        <v>0</v>
      </c>
      <c r="BW979" s="519">
        <v>0</v>
      </c>
      <c r="BX979" s="519">
        <v>0</v>
      </c>
      <c r="BY979" s="519">
        <v>0</v>
      </c>
      <c r="BZ979" s="519">
        <v>0</v>
      </c>
      <c r="CA979" s="519">
        <v>0</v>
      </c>
      <c r="CB979" s="519">
        <v>0</v>
      </c>
      <c r="CC979" s="519">
        <v>0</v>
      </c>
      <c r="CD979" s="519">
        <v>0</v>
      </c>
      <c r="CE979" s="519">
        <v>0</v>
      </c>
      <c r="CF979" s="519">
        <v>0</v>
      </c>
      <c r="CG979" s="519">
        <v>0</v>
      </c>
      <c r="CH979" s="519">
        <v>0</v>
      </c>
      <c r="CI979" s="519">
        <v>0</v>
      </c>
      <c r="CJ979" s="519">
        <v>0</v>
      </c>
      <c r="CK979" s="623">
        <f t="shared" si="15"/>
        <v>1</v>
      </c>
      <c r="CL979" s="554">
        <v>1</v>
      </c>
      <c r="CM979" s="554">
        <v>1</v>
      </c>
      <c r="CN979" s="554">
        <v>1</v>
      </c>
      <c r="CO979" s="524">
        <v>4</v>
      </c>
      <c r="CP979" s="524" t="s">
        <v>1938</v>
      </c>
      <c r="CQ979" s="530" t="s">
        <v>1941</v>
      </c>
      <c r="CR979" s="584" t="s">
        <v>4965</v>
      </c>
      <c r="CS979" s="527" t="s">
        <v>4965</v>
      </c>
      <c r="CT979" s="527" t="s">
        <v>4965</v>
      </c>
      <c r="CU979" s="527" t="s">
        <v>4965</v>
      </c>
    </row>
    <row r="980" spans="1:99" s="71" customFormat="1" ht="12" customHeight="1" x14ac:dyDescent="0.2">
      <c r="A980" s="577" t="s">
        <v>1460</v>
      </c>
      <c r="B980" s="558" t="s">
        <v>1906</v>
      </c>
      <c r="C980" s="558" t="s">
        <v>1432</v>
      </c>
      <c r="D980" s="558" t="s">
        <v>1432</v>
      </c>
      <c r="E980" s="560" t="s">
        <v>1432</v>
      </c>
      <c r="F980" s="558" t="s">
        <v>1907</v>
      </c>
      <c r="G980" s="558" t="s">
        <v>200</v>
      </c>
      <c r="H980" s="558" t="s">
        <v>1885</v>
      </c>
      <c r="I980" s="558" t="s">
        <v>201</v>
      </c>
      <c r="J980" s="558">
        <v>525250</v>
      </c>
      <c r="K980" s="558">
        <v>173914</v>
      </c>
      <c r="L980" s="512" t="s">
        <v>3087</v>
      </c>
      <c r="M980" s="562" t="s">
        <v>1432</v>
      </c>
      <c r="N980" s="562" t="s">
        <v>1432</v>
      </c>
      <c r="O980" s="558">
        <v>1</v>
      </c>
      <c r="P980" s="558">
        <v>1</v>
      </c>
      <c r="Q980" s="563">
        <v>0</v>
      </c>
      <c r="R980" s="558" t="s">
        <v>1908</v>
      </c>
      <c r="S980" s="558" t="s">
        <v>1438</v>
      </c>
      <c r="T980" s="562" t="s">
        <v>722</v>
      </c>
      <c r="U980" s="561">
        <v>41995</v>
      </c>
      <c r="V980" s="561" t="s">
        <v>1938</v>
      </c>
      <c r="W980" s="558" t="s">
        <v>1439</v>
      </c>
      <c r="X980" s="562" t="s">
        <v>1432</v>
      </c>
      <c r="Y980" s="558" t="s">
        <v>1442</v>
      </c>
      <c r="Z980" s="558" t="s">
        <v>4694</v>
      </c>
      <c r="AA980" s="558" t="s">
        <v>1444</v>
      </c>
      <c r="AB980" s="558" t="s">
        <v>1136</v>
      </c>
      <c r="AC980" s="576">
        <v>5.0000000000000001E-3</v>
      </c>
      <c r="AD980" s="578" t="s">
        <v>1432</v>
      </c>
      <c r="AE980" s="578"/>
      <c r="AF980" s="579"/>
      <c r="AG980" s="517" t="s">
        <v>3063</v>
      </c>
      <c r="AH980" s="560" t="s">
        <v>1445</v>
      </c>
      <c r="AI980" s="560">
        <v>0</v>
      </c>
      <c r="AJ980" s="560">
        <v>0</v>
      </c>
      <c r="AK980" s="560">
        <v>0</v>
      </c>
      <c r="AL980" s="560">
        <v>-1</v>
      </c>
      <c r="AM980" s="560">
        <v>1</v>
      </c>
      <c r="AN980" s="560">
        <v>0</v>
      </c>
      <c r="AO980" s="560">
        <v>0</v>
      </c>
      <c r="AP980" s="560">
        <v>0</v>
      </c>
      <c r="AQ980" s="560">
        <v>0</v>
      </c>
      <c r="AR980" s="560">
        <v>0</v>
      </c>
      <c r="AS980" s="560">
        <v>-1</v>
      </c>
      <c r="AT980" s="560">
        <v>1</v>
      </c>
      <c r="AU980" s="560">
        <v>0</v>
      </c>
      <c r="AV980" s="560">
        <v>0</v>
      </c>
      <c r="AW980" s="560">
        <v>0</v>
      </c>
      <c r="AX980" s="560">
        <v>0</v>
      </c>
      <c r="AY980" s="560">
        <v>0</v>
      </c>
      <c r="AZ980" s="560">
        <v>0</v>
      </c>
      <c r="BA980" s="560">
        <v>0</v>
      </c>
      <c r="BB980" s="560">
        <v>0</v>
      </c>
      <c r="BC980" s="560">
        <v>0</v>
      </c>
      <c r="BD980" s="560">
        <v>0</v>
      </c>
      <c r="BE980" s="560">
        <v>0</v>
      </c>
      <c r="BF980" s="560">
        <v>0</v>
      </c>
      <c r="BG980" s="560">
        <v>0</v>
      </c>
      <c r="BH980" s="560">
        <v>0</v>
      </c>
      <c r="BI980" s="560">
        <v>0</v>
      </c>
      <c r="BJ980" s="560">
        <v>0</v>
      </c>
      <c r="BK980" s="560">
        <v>0</v>
      </c>
      <c r="BL980" s="560">
        <v>0</v>
      </c>
      <c r="BM980" s="560">
        <v>0</v>
      </c>
      <c r="BN980" s="730"/>
      <c r="BO980" s="518">
        <v>0</v>
      </c>
      <c r="BP980" s="519">
        <v>0</v>
      </c>
      <c r="BQ980" s="528">
        <v>0</v>
      </c>
      <c r="BR980" s="519">
        <v>0</v>
      </c>
      <c r="BS980" s="519">
        <v>0</v>
      </c>
      <c r="BT980" s="519">
        <v>0</v>
      </c>
      <c r="BU980" s="529">
        <v>0</v>
      </c>
      <c r="BV980" s="519">
        <v>0</v>
      </c>
      <c r="BW980" s="519">
        <v>0</v>
      </c>
      <c r="BX980" s="519">
        <v>0</v>
      </c>
      <c r="BY980" s="519">
        <v>0</v>
      </c>
      <c r="BZ980" s="519">
        <v>0</v>
      </c>
      <c r="CA980" s="519">
        <v>0</v>
      </c>
      <c r="CB980" s="519">
        <v>0</v>
      </c>
      <c r="CC980" s="519">
        <v>0</v>
      </c>
      <c r="CD980" s="519">
        <v>0</v>
      </c>
      <c r="CE980" s="519">
        <v>0</v>
      </c>
      <c r="CF980" s="519">
        <v>0</v>
      </c>
      <c r="CG980" s="519">
        <v>0</v>
      </c>
      <c r="CH980" s="519">
        <v>0</v>
      </c>
      <c r="CI980" s="519">
        <v>0</v>
      </c>
      <c r="CJ980" s="519">
        <v>0</v>
      </c>
      <c r="CK980" s="623">
        <f t="shared" si="15"/>
        <v>0</v>
      </c>
      <c r="CL980" s="523">
        <v>0</v>
      </c>
      <c r="CM980" s="523">
        <v>0</v>
      </c>
      <c r="CN980" s="523">
        <v>0</v>
      </c>
      <c r="CO980" s="524">
        <v>4</v>
      </c>
      <c r="CP980" s="726"/>
      <c r="CQ980" s="525" t="s">
        <v>4965</v>
      </c>
      <c r="CR980" s="584" t="s">
        <v>4965</v>
      </c>
      <c r="CS980" s="527" t="s">
        <v>4965</v>
      </c>
      <c r="CT980" s="527" t="s">
        <v>4965</v>
      </c>
      <c r="CU980" s="527" t="s">
        <v>4965</v>
      </c>
    </row>
    <row r="981" spans="1:99" ht="12" customHeight="1" x14ac:dyDescent="0.2">
      <c r="A981" s="577" t="s">
        <v>1460</v>
      </c>
      <c r="B981" s="558" t="s">
        <v>1909</v>
      </c>
      <c r="C981" s="558" t="s">
        <v>1432</v>
      </c>
      <c r="D981" s="558" t="s">
        <v>1432</v>
      </c>
      <c r="E981" s="560" t="s">
        <v>1432</v>
      </c>
      <c r="F981" s="558" t="s">
        <v>2332</v>
      </c>
      <c r="G981" s="558" t="s">
        <v>1571</v>
      </c>
      <c r="H981" s="558" t="s">
        <v>3299</v>
      </c>
      <c r="I981" s="558" t="s">
        <v>1572</v>
      </c>
      <c r="J981" s="558">
        <v>529312</v>
      </c>
      <c r="K981" s="558">
        <v>176585</v>
      </c>
      <c r="L981" s="512" t="s">
        <v>3066</v>
      </c>
      <c r="M981" s="562" t="s">
        <v>1432</v>
      </c>
      <c r="N981" s="562" t="s">
        <v>1432</v>
      </c>
      <c r="O981" s="558">
        <v>0</v>
      </c>
      <c r="P981" s="558">
        <v>7</v>
      </c>
      <c r="Q981" s="563">
        <v>7</v>
      </c>
      <c r="R981" s="558" t="s">
        <v>1910</v>
      </c>
      <c r="S981" s="558" t="s">
        <v>1574</v>
      </c>
      <c r="T981" s="562" t="s">
        <v>2122</v>
      </c>
      <c r="U981" s="561">
        <v>41984</v>
      </c>
      <c r="V981" s="561" t="s">
        <v>1938</v>
      </c>
      <c r="W981" s="558" t="s">
        <v>1439</v>
      </c>
      <c r="X981" s="562" t="s">
        <v>1432</v>
      </c>
      <c r="Y981" s="558" t="s">
        <v>1442</v>
      </c>
      <c r="Z981" s="558" t="s">
        <v>3893</v>
      </c>
      <c r="AA981" s="558" t="s">
        <v>1444</v>
      </c>
      <c r="AB981" s="558" t="s">
        <v>4720</v>
      </c>
      <c r="AC981" s="576">
        <v>0.21099999999999999</v>
      </c>
      <c r="AD981" s="578" t="s">
        <v>1432</v>
      </c>
      <c r="AE981" s="578"/>
      <c r="AF981" s="579"/>
      <c r="AG981" s="517" t="s">
        <v>3063</v>
      </c>
      <c r="AH981" s="560" t="s">
        <v>1445</v>
      </c>
      <c r="AI981" s="587"/>
      <c r="AJ981" s="560">
        <v>0</v>
      </c>
      <c r="AK981" s="560">
        <v>0</v>
      </c>
      <c r="AL981" s="560">
        <v>0</v>
      </c>
      <c r="AM981" s="560">
        <v>3</v>
      </c>
      <c r="AN981" s="560">
        <v>4</v>
      </c>
      <c r="AO981" s="560">
        <v>0</v>
      </c>
      <c r="AP981" s="560">
        <v>0</v>
      </c>
      <c r="AQ981" s="560">
        <v>0</v>
      </c>
      <c r="AR981" s="560">
        <v>0</v>
      </c>
      <c r="AS981" s="560">
        <v>0</v>
      </c>
      <c r="AT981" s="560">
        <v>3</v>
      </c>
      <c r="AU981" s="560">
        <v>4</v>
      </c>
      <c r="AV981" s="560">
        <v>0</v>
      </c>
      <c r="AW981" s="560">
        <v>0</v>
      </c>
      <c r="AX981" s="560">
        <v>0</v>
      </c>
      <c r="AY981" s="560">
        <v>0</v>
      </c>
      <c r="AZ981" s="560">
        <v>0</v>
      </c>
      <c r="BA981" s="560">
        <v>0</v>
      </c>
      <c r="BB981" s="560">
        <v>0</v>
      </c>
      <c r="BC981" s="560">
        <v>0</v>
      </c>
      <c r="BD981" s="560">
        <v>0</v>
      </c>
      <c r="BE981" s="560">
        <v>0</v>
      </c>
      <c r="BF981" s="560">
        <v>0</v>
      </c>
      <c r="BG981" s="560">
        <v>0</v>
      </c>
      <c r="BH981" s="560">
        <v>0</v>
      </c>
      <c r="BI981" s="560">
        <v>0</v>
      </c>
      <c r="BJ981" s="560">
        <v>0</v>
      </c>
      <c r="BK981" s="560">
        <v>0</v>
      </c>
      <c r="BL981" s="560">
        <v>0</v>
      </c>
      <c r="BM981" s="560">
        <v>0</v>
      </c>
      <c r="BN981" s="550" t="s">
        <v>4490</v>
      </c>
      <c r="BO981" s="551">
        <v>0</v>
      </c>
      <c r="BP981" s="621">
        <v>0</v>
      </c>
      <c r="BQ981" s="553">
        <v>1.75</v>
      </c>
      <c r="BR981" s="552">
        <v>1.75</v>
      </c>
      <c r="BS981" s="552">
        <v>1.75</v>
      </c>
      <c r="BT981" s="552">
        <v>1.75</v>
      </c>
      <c r="BU981" s="529">
        <v>0</v>
      </c>
      <c r="BV981" s="519">
        <v>0</v>
      </c>
      <c r="BW981" s="519">
        <v>0</v>
      </c>
      <c r="BX981" s="519">
        <v>0</v>
      </c>
      <c r="BY981" s="519">
        <v>0</v>
      </c>
      <c r="BZ981" s="519">
        <v>0</v>
      </c>
      <c r="CA981" s="519">
        <v>0</v>
      </c>
      <c r="CB981" s="519">
        <v>0</v>
      </c>
      <c r="CC981" s="519">
        <v>0</v>
      </c>
      <c r="CD981" s="519">
        <v>0</v>
      </c>
      <c r="CE981" s="519">
        <v>0</v>
      </c>
      <c r="CF981" s="519">
        <v>0</v>
      </c>
      <c r="CG981" s="519">
        <v>0</v>
      </c>
      <c r="CH981" s="519">
        <v>0</v>
      </c>
      <c r="CI981" s="519">
        <v>0</v>
      </c>
      <c r="CJ981" s="519">
        <v>0</v>
      </c>
      <c r="CK981" s="623">
        <f t="shared" si="15"/>
        <v>7</v>
      </c>
      <c r="CL981" s="554">
        <v>7</v>
      </c>
      <c r="CM981" s="554">
        <v>7</v>
      </c>
      <c r="CN981" s="554">
        <v>7</v>
      </c>
      <c r="CO981" s="524">
        <v>9</v>
      </c>
      <c r="CP981" s="524" t="s">
        <v>1938</v>
      </c>
      <c r="CQ981" s="525" t="s">
        <v>4965</v>
      </c>
      <c r="CR981" s="580" t="s">
        <v>1938</v>
      </c>
      <c r="CS981" s="527" t="s">
        <v>4965</v>
      </c>
      <c r="CT981" s="527" t="s">
        <v>4965</v>
      </c>
      <c r="CU981" s="527" t="s">
        <v>4965</v>
      </c>
    </row>
    <row r="982" spans="1:99" s="71" customFormat="1" ht="12" customHeight="1" x14ac:dyDescent="0.2">
      <c r="A982" s="577" t="s">
        <v>1460</v>
      </c>
      <c r="B982" s="558" t="s">
        <v>1912</v>
      </c>
      <c r="C982" s="558" t="s">
        <v>1432</v>
      </c>
      <c r="D982" s="558" t="s">
        <v>1432</v>
      </c>
      <c r="E982" s="560" t="s">
        <v>1913</v>
      </c>
      <c r="F982" s="558" t="s">
        <v>3873</v>
      </c>
      <c r="G982" s="558" t="s">
        <v>3497</v>
      </c>
      <c r="H982" s="558" t="s">
        <v>1458</v>
      </c>
      <c r="I982" s="558" t="s">
        <v>3191</v>
      </c>
      <c r="J982" s="558">
        <v>524369</v>
      </c>
      <c r="K982" s="558">
        <v>174690</v>
      </c>
      <c r="L982" s="512" t="s">
        <v>3079</v>
      </c>
      <c r="M982" s="562" t="s">
        <v>1432</v>
      </c>
      <c r="N982" s="562" t="s">
        <v>1432</v>
      </c>
      <c r="O982" s="558">
        <v>0</v>
      </c>
      <c r="P982" s="558">
        <v>2</v>
      </c>
      <c r="Q982" s="563">
        <v>2</v>
      </c>
      <c r="R982" s="558" t="s">
        <v>1914</v>
      </c>
      <c r="S982" s="558" t="s">
        <v>1438</v>
      </c>
      <c r="T982" s="562" t="s">
        <v>4121</v>
      </c>
      <c r="U982" s="561">
        <v>42025</v>
      </c>
      <c r="V982" s="561" t="s">
        <v>1938</v>
      </c>
      <c r="W982" s="558" t="s">
        <v>1439</v>
      </c>
      <c r="X982" s="562" t="s">
        <v>1432</v>
      </c>
      <c r="Y982" s="558" t="s">
        <v>1442</v>
      </c>
      <c r="Z982" s="558" t="s">
        <v>1443</v>
      </c>
      <c r="AA982" s="558" t="s">
        <v>1444</v>
      </c>
      <c r="AB982" s="558" t="s">
        <v>2713</v>
      </c>
      <c r="AC982" s="576">
        <v>7.0000000000000001E-3</v>
      </c>
      <c r="AD982" s="578" t="s">
        <v>1432</v>
      </c>
      <c r="AE982" s="578"/>
      <c r="AF982" s="579"/>
      <c r="AG982" s="517" t="s">
        <v>3063</v>
      </c>
      <c r="AH982" s="560" t="s">
        <v>1445</v>
      </c>
      <c r="AI982" s="587"/>
      <c r="AJ982" s="560">
        <v>0</v>
      </c>
      <c r="AK982" s="560">
        <v>0</v>
      </c>
      <c r="AL982" s="560">
        <v>0</v>
      </c>
      <c r="AM982" s="560">
        <v>2</v>
      </c>
      <c r="AN982" s="560">
        <v>0</v>
      </c>
      <c r="AO982" s="560">
        <v>0</v>
      </c>
      <c r="AP982" s="560">
        <v>0</v>
      </c>
      <c r="AQ982" s="560">
        <v>0</v>
      </c>
      <c r="AR982" s="560">
        <v>0</v>
      </c>
      <c r="AS982" s="560">
        <v>0</v>
      </c>
      <c r="AT982" s="560">
        <v>2</v>
      </c>
      <c r="AU982" s="560">
        <v>0</v>
      </c>
      <c r="AV982" s="560">
        <v>0</v>
      </c>
      <c r="AW982" s="560">
        <v>0</v>
      </c>
      <c r="AX982" s="560">
        <v>0</v>
      </c>
      <c r="AY982" s="560">
        <v>0</v>
      </c>
      <c r="AZ982" s="560">
        <v>0</v>
      </c>
      <c r="BA982" s="560">
        <v>0</v>
      </c>
      <c r="BB982" s="560">
        <v>0</v>
      </c>
      <c r="BC982" s="560">
        <v>0</v>
      </c>
      <c r="BD982" s="560">
        <v>0</v>
      </c>
      <c r="BE982" s="560">
        <v>0</v>
      </c>
      <c r="BF982" s="560">
        <v>0</v>
      </c>
      <c r="BG982" s="560">
        <v>0</v>
      </c>
      <c r="BH982" s="560">
        <v>0</v>
      </c>
      <c r="BI982" s="560">
        <v>0</v>
      </c>
      <c r="BJ982" s="560">
        <v>0</v>
      </c>
      <c r="BK982" s="560">
        <v>0</v>
      </c>
      <c r="BL982" s="560">
        <v>0</v>
      </c>
      <c r="BM982" s="560">
        <v>0</v>
      </c>
      <c r="BN982" s="550" t="s">
        <v>4490</v>
      </c>
      <c r="BO982" s="551">
        <v>0</v>
      </c>
      <c r="BP982" s="621">
        <v>0</v>
      </c>
      <c r="BQ982" s="553">
        <v>0.5</v>
      </c>
      <c r="BR982" s="552">
        <v>0.5</v>
      </c>
      <c r="BS982" s="552">
        <v>0.5</v>
      </c>
      <c r="BT982" s="552">
        <v>0.5</v>
      </c>
      <c r="BU982" s="529">
        <v>0</v>
      </c>
      <c r="BV982" s="519">
        <v>0</v>
      </c>
      <c r="BW982" s="519">
        <v>0</v>
      </c>
      <c r="BX982" s="519">
        <v>0</v>
      </c>
      <c r="BY982" s="519">
        <v>0</v>
      </c>
      <c r="BZ982" s="519">
        <v>0</v>
      </c>
      <c r="CA982" s="519">
        <v>0</v>
      </c>
      <c r="CB982" s="519">
        <v>0</v>
      </c>
      <c r="CC982" s="519">
        <v>0</v>
      </c>
      <c r="CD982" s="519">
        <v>0</v>
      </c>
      <c r="CE982" s="519">
        <v>0</v>
      </c>
      <c r="CF982" s="519">
        <v>0</v>
      </c>
      <c r="CG982" s="519">
        <v>0</v>
      </c>
      <c r="CH982" s="519">
        <v>0</v>
      </c>
      <c r="CI982" s="519">
        <v>0</v>
      </c>
      <c r="CJ982" s="519">
        <v>0</v>
      </c>
      <c r="CK982" s="623">
        <f t="shared" si="15"/>
        <v>2</v>
      </c>
      <c r="CL982" s="554">
        <v>2</v>
      </c>
      <c r="CM982" s="554">
        <v>2</v>
      </c>
      <c r="CN982" s="554">
        <v>2</v>
      </c>
      <c r="CO982" s="524">
        <v>4</v>
      </c>
      <c r="CP982" s="726"/>
      <c r="CQ982" s="525" t="s">
        <v>4965</v>
      </c>
      <c r="CR982" s="584" t="s">
        <v>4965</v>
      </c>
      <c r="CS982" s="527" t="s">
        <v>4965</v>
      </c>
      <c r="CT982" s="527" t="s">
        <v>4965</v>
      </c>
      <c r="CU982" s="527" t="s">
        <v>4965</v>
      </c>
    </row>
    <row r="983" spans="1:99" s="71" customFormat="1" ht="12" customHeight="1" x14ac:dyDescent="0.2">
      <c r="A983" s="577" t="s">
        <v>1460</v>
      </c>
      <c r="B983" s="558" t="s">
        <v>1915</v>
      </c>
      <c r="C983" s="558" t="s">
        <v>1432</v>
      </c>
      <c r="D983" s="558" t="s">
        <v>1432</v>
      </c>
      <c r="E983" s="560" t="s">
        <v>1432</v>
      </c>
      <c r="F983" s="558" t="s">
        <v>1916</v>
      </c>
      <c r="G983" s="558" t="s">
        <v>1434</v>
      </c>
      <c r="H983" s="558" t="s">
        <v>1435</v>
      </c>
      <c r="I983" s="558" t="s">
        <v>2843</v>
      </c>
      <c r="J983" s="558">
        <v>527098</v>
      </c>
      <c r="K983" s="558">
        <v>170956</v>
      </c>
      <c r="L983" s="512" t="s">
        <v>3069</v>
      </c>
      <c r="M983" s="562" t="s">
        <v>1432</v>
      </c>
      <c r="N983" s="562" t="s">
        <v>1432</v>
      </c>
      <c r="O983" s="558">
        <v>0</v>
      </c>
      <c r="P983" s="558">
        <v>1</v>
      </c>
      <c r="Q983" s="563">
        <v>1</v>
      </c>
      <c r="R983" s="558" t="s">
        <v>3301</v>
      </c>
      <c r="S983" s="558" t="s">
        <v>1438</v>
      </c>
      <c r="T983" s="562" t="s">
        <v>722</v>
      </c>
      <c r="U983" s="561">
        <v>41996</v>
      </c>
      <c r="V983" s="561" t="s">
        <v>1938</v>
      </c>
      <c r="W983" s="558" t="s">
        <v>1439</v>
      </c>
      <c r="X983" s="562" t="s">
        <v>1432</v>
      </c>
      <c r="Y983" s="558" t="s">
        <v>1442</v>
      </c>
      <c r="Z983" s="558" t="s">
        <v>1443</v>
      </c>
      <c r="AA983" s="558" t="s">
        <v>1444</v>
      </c>
      <c r="AB983" s="558" t="s">
        <v>2713</v>
      </c>
      <c r="AC983" s="576">
        <v>7.0000000000000001E-3</v>
      </c>
      <c r="AD983" s="578" t="s">
        <v>1432</v>
      </c>
      <c r="AE983" s="578"/>
      <c r="AF983" s="579"/>
      <c r="AG983" s="517" t="s">
        <v>3063</v>
      </c>
      <c r="AH983" s="560" t="s">
        <v>1445</v>
      </c>
      <c r="AI983" s="560">
        <v>0</v>
      </c>
      <c r="AJ983" s="560">
        <v>0</v>
      </c>
      <c r="AK983" s="560">
        <v>0</v>
      </c>
      <c r="AL983" s="560">
        <v>0</v>
      </c>
      <c r="AM983" s="560">
        <v>0</v>
      </c>
      <c r="AN983" s="560">
        <v>1</v>
      </c>
      <c r="AO983" s="560">
        <v>0</v>
      </c>
      <c r="AP983" s="560">
        <v>0</v>
      </c>
      <c r="AQ983" s="560">
        <v>0</v>
      </c>
      <c r="AR983" s="560">
        <v>0</v>
      </c>
      <c r="AS983" s="560">
        <v>0</v>
      </c>
      <c r="AT983" s="560">
        <v>0</v>
      </c>
      <c r="AU983" s="560">
        <v>0</v>
      </c>
      <c r="AV983" s="560">
        <v>0</v>
      </c>
      <c r="AW983" s="560">
        <v>0</v>
      </c>
      <c r="AX983" s="560">
        <v>0</v>
      </c>
      <c r="AY983" s="560">
        <v>0</v>
      </c>
      <c r="AZ983" s="560">
        <v>0</v>
      </c>
      <c r="BA983" s="560">
        <v>0</v>
      </c>
      <c r="BB983" s="560">
        <v>1</v>
      </c>
      <c r="BC983" s="560">
        <v>0</v>
      </c>
      <c r="BD983" s="560">
        <v>0</v>
      </c>
      <c r="BE983" s="560">
        <v>0</v>
      </c>
      <c r="BF983" s="560">
        <v>0</v>
      </c>
      <c r="BG983" s="560">
        <v>0</v>
      </c>
      <c r="BH983" s="560">
        <v>0</v>
      </c>
      <c r="BI983" s="560">
        <v>0</v>
      </c>
      <c r="BJ983" s="560">
        <v>0</v>
      </c>
      <c r="BK983" s="560">
        <v>0</v>
      </c>
      <c r="BL983" s="560">
        <v>0</v>
      </c>
      <c r="BM983" s="560">
        <v>0</v>
      </c>
      <c r="BN983" s="550" t="s">
        <v>4490</v>
      </c>
      <c r="BO983" s="551">
        <v>0</v>
      </c>
      <c r="BP983" s="621">
        <v>0</v>
      </c>
      <c r="BQ983" s="553">
        <v>0.25</v>
      </c>
      <c r="BR983" s="552">
        <v>0.25</v>
      </c>
      <c r="BS983" s="552">
        <v>0.25</v>
      </c>
      <c r="BT983" s="552">
        <v>0.25</v>
      </c>
      <c r="BU983" s="529">
        <v>0</v>
      </c>
      <c r="BV983" s="519">
        <v>0</v>
      </c>
      <c r="BW983" s="519">
        <v>0</v>
      </c>
      <c r="BX983" s="519">
        <v>0</v>
      </c>
      <c r="BY983" s="519">
        <v>0</v>
      </c>
      <c r="BZ983" s="519">
        <v>0</v>
      </c>
      <c r="CA983" s="519">
        <v>0</v>
      </c>
      <c r="CB983" s="519">
        <v>0</v>
      </c>
      <c r="CC983" s="519">
        <v>0</v>
      </c>
      <c r="CD983" s="519">
        <v>0</v>
      </c>
      <c r="CE983" s="519">
        <v>0</v>
      </c>
      <c r="CF983" s="519">
        <v>0</v>
      </c>
      <c r="CG983" s="519">
        <v>0</v>
      </c>
      <c r="CH983" s="519">
        <v>0</v>
      </c>
      <c r="CI983" s="519">
        <v>0</v>
      </c>
      <c r="CJ983" s="519">
        <v>0</v>
      </c>
      <c r="CK983" s="623">
        <f t="shared" si="15"/>
        <v>1</v>
      </c>
      <c r="CL983" s="554">
        <v>1</v>
      </c>
      <c r="CM983" s="554">
        <v>1</v>
      </c>
      <c r="CN983" s="554">
        <v>1</v>
      </c>
      <c r="CO983" s="524">
        <v>4</v>
      </c>
      <c r="CP983" s="524" t="s">
        <v>1938</v>
      </c>
      <c r="CQ983" s="525" t="s">
        <v>4965</v>
      </c>
      <c r="CR983" s="584" t="s">
        <v>4965</v>
      </c>
      <c r="CS983" s="527" t="s">
        <v>4965</v>
      </c>
      <c r="CT983" s="527" t="s">
        <v>4965</v>
      </c>
      <c r="CU983" s="527" t="s">
        <v>4965</v>
      </c>
    </row>
    <row r="984" spans="1:99" s="71" customFormat="1" ht="12" customHeight="1" x14ac:dyDescent="0.2">
      <c r="A984" s="577" t="s">
        <v>1460</v>
      </c>
      <c r="B984" s="558" t="s">
        <v>3302</v>
      </c>
      <c r="C984" s="558" t="s">
        <v>2908</v>
      </c>
      <c r="D984" s="558" t="s">
        <v>1432</v>
      </c>
      <c r="E984" s="560" t="s">
        <v>4885</v>
      </c>
      <c r="F984" s="558" t="s">
        <v>4886</v>
      </c>
      <c r="G984" s="558" t="s">
        <v>2513</v>
      </c>
      <c r="H984" s="558" t="s">
        <v>2717</v>
      </c>
      <c r="I984" s="558" t="s">
        <v>4887</v>
      </c>
      <c r="J984" s="558">
        <v>526435</v>
      </c>
      <c r="K984" s="558">
        <v>175557</v>
      </c>
      <c r="L984" s="512" t="s">
        <v>4766</v>
      </c>
      <c r="M984" s="562" t="s">
        <v>1432</v>
      </c>
      <c r="N984" s="562" t="s">
        <v>1432</v>
      </c>
      <c r="O984" s="558">
        <v>1</v>
      </c>
      <c r="P984" s="558">
        <v>2</v>
      </c>
      <c r="Q984" s="563">
        <v>1</v>
      </c>
      <c r="R984" s="558" t="s">
        <v>1917</v>
      </c>
      <c r="S984" s="558" t="s">
        <v>1438</v>
      </c>
      <c r="T984" s="562" t="s">
        <v>4822</v>
      </c>
      <c r="U984" s="561">
        <v>42094</v>
      </c>
      <c r="V984" s="561" t="s">
        <v>1938</v>
      </c>
      <c r="W984" s="558" t="s">
        <v>1439</v>
      </c>
      <c r="X984" s="562" t="s">
        <v>1432</v>
      </c>
      <c r="Y984" s="558" t="s">
        <v>1442</v>
      </c>
      <c r="Z984" s="558" t="s">
        <v>4694</v>
      </c>
      <c r="AA984" s="558" t="s">
        <v>1444</v>
      </c>
      <c r="AB984" s="558" t="s">
        <v>2723</v>
      </c>
      <c r="AC984" s="576">
        <v>2.1000000000000001E-2</v>
      </c>
      <c r="AD984" s="578" t="s">
        <v>1432</v>
      </c>
      <c r="AE984" s="578"/>
      <c r="AF984" s="620"/>
      <c r="AG984" s="517" t="s">
        <v>3063</v>
      </c>
      <c r="AH984" s="560" t="s">
        <v>1445</v>
      </c>
      <c r="AI984" s="587"/>
      <c r="AJ984" s="560">
        <v>0</v>
      </c>
      <c r="AK984" s="560">
        <v>0</v>
      </c>
      <c r="AL984" s="560">
        <v>0</v>
      </c>
      <c r="AM984" s="560">
        <v>1</v>
      </c>
      <c r="AN984" s="560">
        <v>-1</v>
      </c>
      <c r="AO984" s="560">
        <v>1</v>
      </c>
      <c r="AP984" s="560">
        <v>0</v>
      </c>
      <c r="AQ984" s="560">
        <v>0</v>
      </c>
      <c r="AR984" s="560">
        <v>0</v>
      </c>
      <c r="AS984" s="560">
        <v>0</v>
      </c>
      <c r="AT984" s="560">
        <v>1</v>
      </c>
      <c r="AU984" s="560">
        <v>-1</v>
      </c>
      <c r="AV984" s="560">
        <v>1</v>
      </c>
      <c r="AW984" s="560">
        <v>0</v>
      </c>
      <c r="AX984" s="560">
        <v>0</v>
      </c>
      <c r="AY984" s="560">
        <v>0</v>
      </c>
      <c r="AZ984" s="560">
        <v>0</v>
      </c>
      <c r="BA984" s="560">
        <v>0</v>
      </c>
      <c r="BB984" s="560">
        <v>0</v>
      </c>
      <c r="BC984" s="560">
        <v>0</v>
      </c>
      <c r="BD984" s="560">
        <v>0</v>
      </c>
      <c r="BE984" s="560">
        <v>0</v>
      </c>
      <c r="BF984" s="560">
        <v>0</v>
      </c>
      <c r="BG984" s="560">
        <v>0</v>
      </c>
      <c r="BH984" s="560">
        <v>0</v>
      </c>
      <c r="BI984" s="560">
        <v>0</v>
      </c>
      <c r="BJ984" s="560">
        <v>0</v>
      </c>
      <c r="BK984" s="560">
        <v>0</v>
      </c>
      <c r="BL984" s="560">
        <v>0</v>
      </c>
      <c r="BM984" s="560">
        <v>0</v>
      </c>
      <c r="BN984" s="550" t="s">
        <v>4490</v>
      </c>
      <c r="BO984" s="551">
        <v>0</v>
      </c>
      <c r="BP984" s="621">
        <v>0</v>
      </c>
      <c r="BQ984" s="553">
        <v>0.25</v>
      </c>
      <c r="BR984" s="552">
        <v>0.25</v>
      </c>
      <c r="BS984" s="552">
        <v>0.25</v>
      </c>
      <c r="BT984" s="552">
        <v>0.25</v>
      </c>
      <c r="BU984" s="529">
        <v>0</v>
      </c>
      <c r="BV984" s="519">
        <v>0</v>
      </c>
      <c r="BW984" s="519">
        <v>0</v>
      </c>
      <c r="BX984" s="519">
        <v>0</v>
      </c>
      <c r="BY984" s="519">
        <v>0</v>
      </c>
      <c r="BZ984" s="519">
        <v>0</v>
      </c>
      <c r="CA984" s="519">
        <v>0</v>
      </c>
      <c r="CB984" s="519">
        <v>0</v>
      </c>
      <c r="CC984" s="519">
        <v>0</v>
      </c>
      <c r="CD984" s="519">
        <v>0</v>
      </c>
      <c r="CE984" s="519">
        <v>0</v>
      </c>
      <c r="CF984" s="519">
        <v>0</v>
      </c>
      <c r="CG984" s="519">
        <v>0</v>
      </c>
      <c r="CH984" s="519">
        <v>0</v>
      </c>
      <c r="CI984" s="519">
        <v>0</v>
      </c>
      <c r="CJ984" s="519">
        <v>0</v>
      </c>
      <c r="CK984" s="623">
        <f t="shared" si="15"/>
        <v>1</v>
      </c>
      <c r="CL984" s="554">
        <v>1</v>
      </c>
      <c r="CM984" s="554">
        <v>1</v>
      </c>
      <c r="CN984" s="554">
        <v>1</v>
      </c>
      <c r="CO984" s="524">
        <v>4</v>
      </c>
      <c r="CP984" s="726"/>
      <c r="CQ984" s="525" t="s">
        <v>4965</v>
      </c>
      <c r="CR984" s="584" t="s">
        <v>4965</v>
      </c>
      <c r="CS984" s="527" t="s">
        <v>4965</v>
      </c>
      <c r="CT984" s="527" t="s">
        <v>4965</v>
      </c>
      <c r="CU984" s="527" t="s">
        <v>4965</v>
      </c>
    </row>
    <row r="985" spans="1:99" s="71" customFormat="1" ht="12" customHeight="1" x14ac:dyDescent="0.2">
      <c r="A985" s="577" t="s">
        <v>1460</v>
      </c>
      <c r="B985" s="558" t="s">
        <v>3302</v>
      </c>
      <c r="C985" s="558" t="s">
        <v>2908</v>
      </c>
      <c r="D985" s="558" t="s">
        <v>1432</v>
      </c>
      <c r="E985" s="560" t="s">
        <v>4885</v>
      </c>
      <c r="F985" s="558" t="s">
        <v>4886</v>
      </c>
      <c r="G985" s="558" t="s">
        <v>2513</v>
      </c>
      <c r="H985" s="558" t="s">
        <v>2717</v>
      </c>
      <c r="I985" s="558" t="s">
        <v>4887</v>
      </c>
      <c r="J985" s="558">
        <v>526435</v>
      </c>
      <c r="K985" s="558">
        <v>175557</v>
      </c>
      <c r="L985" s="512" t="s">
        <v>4766</v>
      </c>
      <c r="M985" s="562" t="s">
        <v>1432</v>
      </c>
      <c r="N985" s="562" t="s">
        <v>1432</v>
      </c>
      <c r="O985" s="558">
        <v>0</v>
      </c>
      <c r="P985" s="558">
        <v>2</v>
      </c>
      <c r="Q985" s="563">
        <v>2</v>
      </c>
      <c r="R985" s="558" t="s">
        <v>1917</v>
      </c>
      <c r="S985" s="558" t="s">
        <v>1438</v>
      </c>
      <c r="T985" s="562" t="s">
        <v>4822</v>
      </c>
      <c r="U985" s="561">
        <v>42094</v>
      </c>
      <c r="V985" s="561" t="s">
        <v>1938</v>
      </c>
      <c r="W985" s="558" t="s">
        <v>1439</v>
      </c>
      <c r="X985" s="562" t="s">
        <v>1432</v>
      </c>
      <c r="Y985" s="558" t="s">
        <v>1442</v>
      </c>
      <c r="Z985" s="558" t="s">
        <v>4694</v>
      </c>
      <c r="AA985" s="558" t="s">
        <v>1444</v>
      </c>
      <c r="AB985" s="558" t="s">
        <v>2713</v>
      </c>
      <c r="AC985" s="576">
        <v>0</v>
      </c>
      <c r="AD985" s="578" t="s">
        <v>1432</v>
      </c>
      <c r="AE985" s="578"/>
      <c r="AF985" s="620"/>
      <c r="AG985" s="517" t="s">
        <v>3063</v>
      </c>
      <c r="AH985" s="560" t="s">
        <v>1445</v>
      </c>
      <c r="AI985" s="587"/>
      <c r="AJ985" s="560">
        <v>0</v>
      </c>
      <c r="AK985" s="560">
        <v>0</v>
      </c>
      <c r="AL985" s="560">
        <v>0</v>
      </c>
      <c r="AM985" s="560">
        <v>1</v>
      </c>
      <c r="AN985" s="560">
        <v>0</v>
      </c>
      <c r="AO985" s="560">
        <v>1</v>
      </c>
      <c r="AP985" s="560">
        <v>0</v>
      </c>
      <c r="AQ985" s="560">
        <v>0</v>
      </c>
      <c r="AR985" s="560">
        <v>0</v>
      </c>
      <c r="AS985" s="560">
        <v>0</v>
      </c>
      <c r="AT985" s="560">
        <v>1</v>
      </c>
      <c r="AU985" s="560">
        <v>0</v>
      </c>
      <c r="AV985" s="560">
        <v>1</v>
      </c>
      <c r="AW985" s="560">
        <v>0</v>
      </c>
      <c r="AX985" s="560">
        <v>0</v>
      </c>
      <c r="AY985" s="560">
        <v>0</v>
      </c>
      <c r="AZ985" s="560">
        <v>0</v>
      </c>
      <c r="BA985" s="560">
        <v>0</v>
      </c>
      <c r="BB985" s="560">
        <v>0</v>
      </c>
      <c r="BC985" s="560">
        <v>0</v>
      </c>
      <c r="BD985" s="560">
        <v>0</v>
      </c>
      <c r="BE985" s="560">
        <v>0</v>
      </c>
      <c r="BF985" s="560">
        <v>0</v>
      </c>
      <c r="BG985" s="560">
        <v>0</v>
      </c>
      <c r="BH985" s="560">
        <v>0</v>
      </c>
      <c r="BI985" s="560">
        <v>0</v>
      </c>
      <c r="BJ985" s="560">
        <v>0</v>
      </c>
      <c r="BK985" s="560">
        <v>0</v>
      </c>
      <c r="BL985" s="560">
        <v>0</v>
      </c>
      <c r="BM985" s="560">
        <v>0</v>
      </c>
      <c r="BN985" s="550" t="s">
        <v>4490</v>
      </c>
      <c r="BO985" s="551">
        <v>0</v>
      </c>
      <c r="BP985" s="621">
        <v>0</v>
      </c>
      <c r="BQ985" s="553">
        <v>0.5</v>
      </c>
      <c r="BR985" s="552">
        <v>0.5</v>
      </c>
      <c r="BS985" s="552">
        <v>0.5</v>
      </c>
      <c r="BT985" s="552">
        <v>0.5</v>
      </c>
      <c r="BU985" s="529">
        <v>0</v>
      </c>
      <c r="BV985" s="519">
        <v>0</v>
      </c>
      <c r="BW985" s="519">
        <v>0</v>
      </c>
      <c r="BX985" s="519">
        <v>0</v>
      </c>
      <c r="BY985" s="519">
        <v>0</v>
      </c>
      <c r="BZ985" s="519">
        <v>0</v>
      </c>
      <c r="CA985" s="519">
        <v>0</v>
      </c>
      <c r="CB985" s="519">
        <v>0</v>
      </c>
      <c r="CC985" s="519">
        <v>0</v>
      </c>
      <c r="CD985" s="519">
        <v>0</v>
      </c>
      <c r="CE985" s="519">
        <v>0</v>
      </c>
      <c r="CF985" s="519">
        <v>0</v>
      </c>
      <c r="CG985" s="519">
        <v>0</v>
      </c>
      <c r="CH985" s="519">
        <v>0</v>
      </c>
      <c r="CI985" s="519">
        <v>0</v>
      </c>
      <c r="CJ985" s="519">
        <v>0</v>
      </c>
      <c r="CK985" s="623">
        <f t="shared" si="15"/>
        <v>2</v>
      </c>
      <c r="CL985" s="554">
        <v>2</v>
      </c>
      <c r="CM985" s="554">
        <v>2</v>
      </c>
      <c r="CN985" s="554">
        <v>2</v>
      </c>
      <c r="CO985" s="524">
        <v>4</v>
      </c>
      <c r="CP985" s="726"/>
      <c r="CQ985" s="525" t="s">
        <v>4965</v>
      </c>
      <c r="CR985" s="584" t="s">
        <v>4965</v>
      </c>
      <c r="CS985" s="527" t="s">
        <v>4965</v>
      </c>
      <c r="CT985" s="527" t="s">
        <v>4965</v>
      </c>
      <c r="CU985" s="527" t="s">
        <v>4965</v>
      </c>
    </row>
    <row r="986" spans="1:99" ht="12" customHeight="1" x14ac:dyDescent="0.2">
      <c r="A986" s="577" t="s">
        <v>1460</v>
      </c>
      <c r="B986" s="558" t="s">
        <v>1918</v>
      </c>
      <c r="C986" s="558" t="s">
        <v>1432</v>
      </c>
      <c r="D986" s="558" t="s">
        <v>1432</v>
      </c>
      <c r="E986" s="560" t="s">
        <v>1432</v>
      </c>
      <c r="F986" s="558" t="s">
        <v>1919</v>
      </c>
      <c r="G986" s="558" t="s">
        <v>908</v>
      </c>
      <c r="H986" s="558" t="s">
        <v>2717</v>
      </c>
      <c r="I986" s="558" t="s">
        <v>1920</v>
      </c>
      <c r="J986" s="558">
        <v>527357</v>
      </c>
      <c r="K986" s="558">
        <v>175413</v>
      </c>
      <c r="L986" s="512" t="s">
        <v>3084</v>
      </c>
      <c r="M986" s="562" t="s">
        <v>1432</v>
      </c>
      <c r="N986" s="562" t="s">
        <v>1432</v>
      </c>
      <c r="O986" s="558">
        <v>0</v>
      </c>
      <c r="P986" s="558">
        <v>8</v>
      </c>
      <c r="Q986" s="563">
        <v>8</v>
      </c>
      <c r="R986" s="558" t="s">
        <v>1921</v>
      </c>
      <c r="S986" s="558" t="s">
        <v>3187</v>
      </c>
      <c r="T986" s="562" t="s">
        <v>2089</v>
      </c>
      <c r="U986" s="561">
        <v>41989</v>
      </c>
      <c r="V986" s="561" t="s">
        <v>1938</v>
      </c>
      <c r="W986" s="558" t="s">
        <v>1439</v>
      </c>
      <c r="X986" s="562" t="s">
        <v>1432</v>
      </c>
      <c r="Y986" s="558" t="s">
        <v>1442</v>
      </c>
      <c r="Z986" s="558" t="s">
        <v>3893</v>
      </c>
      <c r="AA986" s="558" t="s">
        <v>1444</v>
      </c>
      <c r="AB986" s="558" t="s">
        <v>4720</v>
      </c>
      <c r="AC986" s="576">
        <v>6.3E-2</v>
      </c>
      <c r="AD986" s="578" t="s">
        <v>1432</v>
      </c>
      <c r="AE986" s="578"/>
      <c r="AF986" s="579"/>
      <c r="AG986" s="517" t="s">
        <v>3063</v>
      </c>
      <c r="AH986" s="560" t="s">
        <v>1445</v>
      </c>
      <c r="AI986" s="560">
        <v>0</v>
      </c>
      <c r="AJ986" s="560">
        <v>0</v>
      </c>
      <c r="AK986" s="560">
        <v>0</v>
      </c>
      <c r="AL986" s="560">
        <v>0</v>
      </c>
      <c r="AM986" s="560">
        <v>2</v>
      </c>
      <c r="AN986" s="560">
        <v>5</v>
      </c>
      <c r="AO986" s="560">
        <v>1</v>
      </c>
      <c r="AP986" s="560">
        <v>0</v>
      </c>
      <c r="AQ986" s="560">
        <v>0</v>
      </c>
      <c r="AR986" s="560">
        <v>0</v>
      </c>
      <c r="AS986" s="560">
        <v>0</v>
      </c>
      <c r="AT986" s="560">
        <v>2</v>
      </c>
      <c r="AU986" s="560">
        <v>5</v>
      </c>
      <c r="AV986" s="560">
        <v>1</v>
      </c>
      <c r="AW986" s="560">
        <v>0</v>
      </c>
      <c r="AX986" s="560">
        <v>0</v>
      </c>
      <c r="AY986" s="560">
        <v>0</v>
      </c>
      <c r="AZ986" s="560">
        <v>0</v>
      </c>
      <c r="BA986" s="560">
        <v>0</v>
      </c>
      <c r="BB986" s="560">
        <v>0</v>
      </c>
      <c r="BC986" s="560">
        <v>0</v>
      </c>
      <c r="BD986" s="560">
        <v>0</v>
      </c>
      <c r="BE986" s="560">
        <v>0</v>
      </c>
      <c r="BF986" s="560">
        <v>0</v>
      </c>
      <c r="BG986" s="560">
        <v>0</v>
      </c>
      <c r="BH986" s="560">
        <v>0</v>
      </c>
      <c r="BI986" s="560">
        <v>0</v>
      </c>
      <c r="BJ986" s="560">
        <v>0</v>
      </c>
      <c r="BK986" s="560">
        <v>0</v>
      </c>
      <c r="BL986" s="560">
        <v>0</v>
      </c>
      <c r="BM986" s="560">
        <v>0</v>
      </c>
      <c r="BN986" s="550" t="s">
        <v>4490</v>
      </c>
      <c r="BO986" s="551">
        <v>0</v>
      </c>
      <c r="BP986" s="523">
        <v>0</v>
      </c>
      <c r="BQ986" s="553">
        <v>2</v>
      </c>
      <c r="BR986" s="552">
        <v>2</v>
      </c>
      <c r="BS986" s="552">
        <v>2</v>
      </c>
      <c r="BT986" s="552">
        <v>2</v>
      </c>
      <c r="BU986" s="529">
        <v>0</v>
      </c>
      <c r="BV986" s="519">
        <v>0</v>
      </c>
      <c r="BW986" s="519">
        <v>0</v>
      </c>
      <c r="BX986" s="519">
        <v>0</v>
      </c>
      <c r="BY986" s="519">
        <v>0</v>
      </c>
      <c r="BZ986" s="519">
        <v>0</v>
      </c>
      <c r="CA986" s="519">
        <v>0</v>
      </c>
      <c r="CB986" s="519">
        <v>0</v>
      </c>
      <c r="CC986" s="519">
        <v>0</v>
      </c>
      <c r="CD986" s="519">
        <v>0</v>
      </c>
      <c r="CE986" s="519">
        <v>0</v>
      </c>
      <c r="CF986" s="519">
        <v>0</v>
      </c>
      <c r="CG986" s="519">
        <v>0</v>
      </c>
      <c r="CH986" s="519">
        <v>0</v>
      </c>
      <c r="CI986" s="519">
        <v>0</v>
      </c>
      <c r="CJ986" s="519">
        <v>0</v>
      </c>
      <c r="CK986" s="623">
        <f t="shared" si="15"/>
        <v>8</v>
      </c>
      <c r="CL986" s="554">
        <v>8</v>
      </c>
      <c r="CM986" s="554">
        <v>8</v>
      </c>
      <c r="CN986" s="554">
        <v>8</v>
      </c>
      <c r="CO986" s="524">
        <v>9</v>
      </c>
      <c r="CP986" s="726"/>
      <c r="CQ986" s="530" t="s">
        <v>1940</v>
      </c>
      <c r="CR986" s="584" t="s">
        <v>4965</v>
      </c>
      <c r="CS986" s="527" t="s">
        <v>4965</v>
      </c>
      <c r="CT986" s="527" t="s">
        <v>4965</v>
      </c>
      <c r="CU986" s="527" t="s">
        <v>4965</v>
      </c>
    </row>
    <row r="987" spans="1:99" ht="12" customHeight="1" x14ac:dyDescent="0.2">
      <c r="A987" s="577" t="s">
        <v>1460</v>
      </c>
      <c r="B987" s="558" t="s">
        <v>1922</v>
      </c>
      <c r="C987" s="558" t="s">
        <v>1432</v>
      </c>
      <c r="D987" s="558" t="s">
        <v>1432</v>
      </c>
      <c r="E987" s="560" t="s">
        <v>1923</v>
      </c>
      <c r="F987" s="558" t="s">
        <v>1924</v>
      </c>
      <c r="G987" s="558" t="s">
        <v>4802</v>
      </c>
      <c r="H987" s="558" t="s">
        <v>1885</v>
      </c>
      <c r="I987" s="558" t="s">
        <v>1925</v>
      </c>
      <c r="J987" s="558">
        <v>525908</v>
      </c>
      <c r="K987" s="558">
        <v>173523</v>
      </c>
      <c r="L987" s="512" t="s">
        <v>3078</v>
      </c>
      <c r="M987" s="562" t="s">
        <v>1432</v>
      </c>
      <c r="N987" s="562" t="s">
        <v>1432</v>
      </c>
      <c r="O987" s="558">
        <v>0</v>
      </c>
      <c r="P987" s="558">
        <v>1</v>
      </c>
      <c r="Q987" s="563">
        <v>1</v>
      </c>
      <c r="R987" s="558" t="s">
        <v>1990</v>
      </c>
      <c r="S987" s="558" t="s">
        <v>1389</v>
      </c>
      <c r="T987" s="562" t="s">
        <v>1121</v>
      </c>
      <c r="U987" s="561">
        <v>41996</v>
      </c>
      <c r="V987" s="561" t="s">
        <v>1938</v>
      </c>
      <c r="W987" s="558" t="s">
        <v>1439</v>
      </c>
      <c r="X987" s="562" t="s">
        <v>1432</v>
      </c>
      <c r="Y987" s="558" t="s">
        <v>1442</v>
      </c>
      <c r="Z987" s="558" t="s">
        <v>3893</v>
      </c>
      <c r="AA987" s="558" t="s">
        <v>1444</v>
      </c>
      <c r="AB987" s="558" t="s">
        <v>4720</v>
      </c>
      <c r="AC987" s="576">
        <v>3.4000000000000002E-2</v>
      </c>
      <c r="AD987" s="578" t="s">
        <v>1432</v>
      </c>
      <c r="AE987" s="578"/>
      <c r="AF987" s="579"/>
      <c r="AG987" s="517" t="s">
        <v>3063</v>
      </c>
      <c r="AH987" s="560" t="s">
        <v>1445</v>
      </c>
      <c r="AI987" s="560">
        <v>0</v>
      </c>
      <c r="AJ987" s="560">
        <v>0</v>
      </c>
      <c r="AK987" s="560">
        <v>0</v>
      </c>
      <c r="AL987" s="560">
        <v>0</v>
      </c>
      <c r="AM987" s="560">
        <v>0</v>
      </c>
      <c r="AN987" s="560">
        <v>0</v>
      </c>
      <c r="AO987" s="560">
        <v>0</v>
      </c>
      <c r="AP987" s="560">
        <v>0</v>
      </c>
      <c r="AQ987" s="560">
        <v>0</v>
      </c>
      <c r="AR987" s="560">
        <v>1</v>
      </c>
      <c r="AS987" s="560">
        <v>0</v>
      </c>
      <c r="AT987" s="560">
        <v>0</v>
      </c>
      <c r="AU987" s="560">
        <v>0</v>
      </c>
      <c r="AV987" s="560">
        <v>0</v>
      </c>
      <c r="AW987" s="560">
        <v>0</v>
      </c>
      <c r="AX987" s="560">
        <v>0</v>
      </c>
      <c r="AY987" s="560">
        <v>0</v>
      </c>
      <c r="AZ987" s="560">
        <v>0</v>
      </c>
      <c r="BA987" s="560">
        <v>0</v>
      </c>
      <c r="BB987" s="560">
        <v>0</v>
      </c>
      <c r="BC987" s="560">
        <v>0</v>
      </c>
      <c r="BD987" s="560">
        <v>0</v>
      </c>
      <c r="BE987" s="560">
        <v>0</v>
      </c>
      <c r="BF987" s="560">
        <v>1</v>
      </c>
      <c r="BG987" s="560">
        <v>0</v>
      </c>
      <c r="BH987" s="560">
        <v>0</v>
      </c>
      <c r="BI987" s="560">
        <v>0</v>
      </c>
      <c r="BJ987" s="560">
        <v>0</v>
      </c>
      <c r="BK987" s="560">
        <v>0</v>
      </c>
      <c r="BL987" s="560">
        <v>0</v>
      </c>
      <c r="BM987" s="560">
        <v>0</v>
      </c>
      <c r="BN987" s="550" t="s">
        <v>4490</v>
      </c>
      <c r="BO987" s="551">
        <v>0</v>
      </c>
      <c r="BP987" s="523">
        <v>0</v>
      </c>
      <c r="BQ987" s="553">
        <v>0.25</v>
      </c>
      <c r="BR987" s="552">
        <v>0.25</v>
      </c>
      <c r="BS987" s="552">
        <v>0.25</v>
      </c>
      <c r="BT987" s="552">
        <v>0.25</v>
      </c>
      <c r="BU987" s="529">
        <v>0</v>
      </c>
      <c r="BV987" s="519">
        <v>0</v>
      </c>
      <c r="BW987" s="519">
        <v>0</v>
      </c>
      <c r="BX987" s="519">
        <v>0</v>
      </c>
      <c r="BY987" s="519">
        <v>0</v>
      </c>
      <c r="BZ987" s="519">
        <v>0</v>
      </c>
      <c r="CA987" s="519">
        <v>0</v>
      </c>
      <c r="CB987" s="519">
        <v>0</v>
      </c>
      <c r="CC987" s="519">
        <v>0</v>
      </c>
      <c r="CD987" s="519">
        <v>0</v>
      </c>
      <c r="CE987" s="519">
        <v>0</v>
      </c>
      <c r="CF987" s="519">
        <v>0</v>
      </c>
      <c r="CG987" s="519">
        <v>0</v>
      </c>
      <c r="CH987" s="519">
        <v>0</v>
      </c>
      <c r="CI987" s="519">
        <v>0</v>
      </c>
      <c r="CJ987" s="519">
        <v>0</v>
      </c>
      <c r="CK987" s="623">
        <f t="shared" si="15"/>
        <v>1</v>
      </c>
      <c r="CL987" s="554">
        <v>1</v>
      </c>
      <c r="CM987" s="554">
        <v>1</v>
      </c>
      <c r="CN987" s="554">
        <v>1</v>
      </c>
      <c r="CO987" s="524">
        <v>9</v>
      </c>
      <c r="CP987" s="726"/>
      <c r="CQ987" s="525" t="s">
        <v>4965</v>
      </c>
      <c r="CR987" s="584" t="s">
        <v>4965</v>
      </c>
      <c r="CS987" s="527" t="s">
        <v>4965</v>
      </c>
      <c r="CT987" s="527" t="s">
        <v>4965</v>
      </c>
      <c r="CU987" s="531" t="s">
        <v>1938</v>
      </c>
    </row>
    <row r="988" spans="1:99" s="71" customFormat="1" ht="12" customHeight="1" x14ac:dyDescent="0.2">
      <c r="A988" s="577" t="s">
        <v>1460</v>
      </c>
      <c r="B988" s="558" t="s">
        <v>1991</v>
      </c>
      <c r="C988" s="558" t="s">
        <v>1432</v>
      </c>
      <c r="D988" s="558" t="s">
        <v>1432</v>
      </c>
      <c r="E988" s="560" t="s">
        <v>1432</v>
      </c>
      <c r="F988" s="558" t="s">
        <v>4604</v>
      </c>
      <c r="G988" s="558" t="s">
        <v>1992</v>
      </c>
      <c r="H988" s="558" t="s">
        <v>1885</v>
      </c>
      <c r="I988" s="558" t="s">
        <v>1993</v>
      </c>
      <c r="J988" s="558">
        <v>526627</v>
      </c>
      <c r="K988" s="558">
        <v>174888</v>
      </c>
      <c r="L988" s="512" t="s">
        <v>3080</v>
      </c>
      <c r="M988" s="562" t="s">
        <v>1432</v>
      </c>
      <c r="N988" s="562" t="s">
        <v>1432</v>
      </c>
      <c r="O988" s="558">
        <v>2</v>
      </c>
      <c r="P988" s="558">
        <v>1</v>
      </c>
      <c r="Q988" s="563">
        <v>-1</v>
      </c>
      <c r="R988" s="558" t="s">
        <v>1994</v>
      </c>
      <c r="S988" s="558" t="s">
        <v>1438</v>
      </c>
      <c r="T988" s="562" t="s">
        <v>1582</v>
      </c>
      <c r="U988" s="561">
        <v>42040</v>
      </c>
      <c r="V988" s="561" t="s">
        <v>1938</v>
      </c>
      <c r="W988" s="558" t="s">
        <v>1439</v>
      </c>
      <c r="X988" s="562" t="s">
        <v>1432</v>
      </c>
      <c r="Y988" s="558" t="s">
        <v>1442</v>
      </c>
      <c r="Z988" s="558" t="s">
        <v>4694</v>
      </c>
      <c r="AA988" s="558" t="s">
        <v>1444</v>
      </c>
      <c r="AB988" s="558" t="s">
        <v>4207</v>
      </c>
      <c r="AC988" s="576">
        <v>1.7000000000000001E-2</v>
      </c>
      <c r="AD988" s="578" t="s">
        <v>1432</v>
      </c>
      <c r="AE988" s="578"/>
      <c r="AF988" s="579"/>
      <c r="AG988" s="517" t="s">
        <v>3063</v>
      </c>
      <c r="AH988" s="560" t="s">
        <v>1445</v>
      </c>
      <c r="AI988" s="560">
        <v>0</v>
      </c>
      <c r="AJ988" s="560">
        <v>0</v>
      </c>
      <c r="AK988" s="560">
        <v>0</v>
      </c>
      <c r="AL988" s="560">
        <v>0</v>
      </c>
      <c r="AM988" s="560">
        <v>0</v>
      </c>
      <c r="AN988" s="560">
        <v>-2</v>
      </c>
      <c r="AO988" s="560">
        <v>0</v>
      </c>
      <c r="AP988" s="560">
        <v>1</v>
      </c>
      <c r="AQ988" s="560">
        <v>0</v>
      </c>
      <c r="AR988" s="560">
        <v>0</v>
      </c>
      <c r="AS988" s="560">
        <v>0</v>
      </c>
      <c r="AT988" s="560">
        <v>0</v>
      </c>
      <c r="AU988" s="560">
        <v>-2</v>
      </c>
      <c r="AV988" s="560">
        <v>0</v>
      </c>
      <c r="AW988" s="560">
        <v>0</v>
      </c>
      <c r="AX988" s="560">
        <v>0</v>
      </c>
      <c r="AY988" s="560">
        <v>0</v>
      </c>
      <c r="AZ988" s="560">
        <v>0</v>
      </c>
      <c r="BA988" s="560">
        <v>0</v>
      </c>
      <c r="BB988" s="560">
        <v>0</v>
      </c>
      <c r="BC988" s="560">
        <v>0</v>
      </c>
      <c r="BD988" s="560">
        <v>1</v>
      </c>
      <c r="BE988" s="560">
        <v>0</v>
      </c>
      <c r="BF988" s="560">
        <v>0</v>
      </c>
      <c r="BG988" s="560">
        <v>0</v>
      </c>
      <c r="BH988" s="560">
        <v>0</v>
      </c>
      <c r="BI988" s="560">
        <v>0</v>
      </c>
      <c r="BJ988" s="560">
        <v>0</v>
      </c>
      <c r="BK988" s="560">
        <v>0</v>
      </c>
      <c r="BL988" s="560">
        <v>0</v>
      </c>
      <c r="BM988" s="560">
        <v>0</v>
      </c>
      <c r="BN988" s="550" t="s">
        <v>4490</v>
      </c>
      <c r="BO988" s="551">
        <v>0</v>
      </c>
      <c r="BP988" s="621">
        <v>0</v>
      </c>
      <c r="BQ988" s="553">
        <v>-0.25</v>
      </c>
      <c r="BR988" s="552">
        <v>-0.25</v>
      </c>
      <c r="BS988" s="552">
        <v>-0.25</v>
      </c>
      <c r="BT988" s="552">
        <v>-0.25</v>
      </c>
      <c r="BU988" s="529">
        <v>0</v>
      </c>
      <c r="BV988" s="519">
        <v>0</v>
      </c>
      <c r="BW988" s="519">
        <v>0</v>
      </c>
      <c r="BX988" s="519">
        <v>0</v>
      </c>
      <c r="BY988" s="519">
        <v>0</v>
      </c>
      <c r="BZ988" s="519">
        <v>0</v>
      </c>
      <c r="CA988" s="519">
        <v>0</v>
      </c>
      <c r="CB988" s="519">
        <v>0</v>
      </c>
      <c r="CC988" s="519">
        <v>0</v>
      </c>
      <c r="CD988" s="519">
        <v>0</v>
      </c>
      <c r="CE988" s="519">
        <v>0</v>
      </c>
      <c r="CF988" s="519">
        <v>0</v>
      </c>
      <c r="CG988" s="519">
        <v>0</v>
      </c>
      <c r="CH988" s="519">
        <v>0</v>
      </c>
      <c r="CI988" s="519">
        <v>0</v>
      </c>
      <c r="CJ988" s="519">
        <v>0</v>
      </c>
      <c r="CK988" s="623">
        <f t="shared" si="15"/>
        <v>-1</v>
      </c>
      <c r="CL988" s="554">
        <v>-1</v>
      </c>
      <c r="CM988" s="554">
        <v>-1</v>
      </c>
      <c r="CN988" s="554">
        <v>-1</v>
      </c>
      <c r="CO988" s="524">
        <v>4</v>
      </c>
      <c r="CP988" s="726"/>
      <c r="CQ988" s="525" t="s">
        <v>4965</v>
      </c>
      <c r="CR988" s="584" t="s">
        <v>4965</v>
      </c>
      <c r="CS988" s="527" t="s">
        <v>4965</v>
      </c>
      <c r="CT988" s="527" t="s">
        <v>4965</v>
      </c>
      <c r="CU988" s="527" t="s">
        <v>4965</v>
      </c>
    </row>
    <row r="989" spans="1:99" s="71" customFormat="1" ht="12" customHeight="1" x14ac:dyDescent="0.2">
      <c r="A989" s="577" t="s">
        <v>1460</v>
      </c>
      <c r="B989" s="558" t="s">
        <v>1996</v>
      </c>
      <c r="C989" s="558" t="s">
        <v>1432</v>
      </c>
      <c r="D989" s="558" t="s">
        <v>1432</v>
      </c>
      <c r="E989" s="560" t="s">
        <v>1432</v>
      </c>
      <c r="F989" s="558" t="s">
        <v>2115</v>
      </c>
      <c r="G989" s="558" t="s">
        <v>1850</v>
      </c>
      <c r="H989" s="558" t="s">
        <v>2717</v>
      </c>
      <c r="I989" s="558" t="s">
        <v>1997</v>
      </c>
      <c r="J989" s="558">
        <v>527304</v>
      </c>
      <c r="K989" s="558">
        <v>174727</v>
      </c>
      <c r="L989" s="512" t="s">
        <v>3084</v>
      </c>
      <c r="M989" s="562" t="s">
        <v>1432</v>
      </c>
      <c r="N989" s="562" t="s">
        <v>1432</v>
      </c>
      <c r="O989" s="558">
        <v>1</v>
      </c>
      <c r="P989" s="558">
        <v>3</v>
      </c>
      <c r="Q989" s="563">
        <v>2</v>
      </c>
      <c r="R989" s="558" t="s">
        <v>701</v>
      </c>
      <c r="S989" s="558" t="s">
        <v>1438</v>
      </c>
      <c r="T989" s="562" t="s">
        <v>780</v>
      </c>
      <c r="U989" s="561">
        <v>42009</v>
      </c>
      <c r="V989" s="561" t="s">
        <v>1938</v>
      </c>
      <c r="W989" s="558" t="s">
        <v>1439</v>
      </c>
      <c r="X989" s="562" t="s">
        <v>1432</v>
      </c>
      <c r="Y989" s="558" t="s">
        <v>1442</v>
      </c>
      <c r="Z989" s="558" t="s">
        <v>4694</v>
      </c>
      <c r="AA989" s="558" t="s">
        <v>1444</v>
      </c>
      <c r="AB989" s="558" t="s">
        <v>1454</v>
      </c>
      <c r="AC989" s="576">
        <v>1.2E-2</v>
      </c>
      <c r="AD989" s="578" t="s">
        <v>1432</v>
      </c>
      <c r="AE989" s="578"/>
      <c r="AF989" s="579"/>
      <c r="AG989" s="517" t="s">
        <v>3063</v>
      </c>
      <c r="AH989" s="560" t="s">
        <v>1445</v>
      </c>
      <c r="AI989" s="560">
        <v>0</v>
      </c>
      <c r="AJ989" s="560">
        <v>0</v>
      </c>
      <c r="AK989" s="560">
        <v>0</v>
      </c>
      <c r="AL989" s="560">
        <v>0</v>
      </c>
      <c r="AM989" s="560">
        <v>1</v>
      </c>
      <c r="AN989" s="560">
        <v>1</v>
      </c>
      <c r="AO989" s="560">
        <v>1</v>
      </c>
      <c r="AP989" s="560">
        <v>-1</v>
      </c>
      <c r="AQ989" s="560">
        <v>0</v>
      </c>
      <c r="AR989" s="560">
        <v>0</v>
      </c>
      <c r="AS989" s="560">
        <v>0</v>
      </c>
      <c r="AT989" s="560">
        <v>1</v>
      </c>
      <c r="AU989" s="560">
        <v>1</v>
      </c>
      <c r="AV989" s="560">
        <v>1</v>
      </c>
      <c r="AW989" s="560">
        <v>0</v>
      </c>
      <c r="AX989" s="560">
        <v>0</v>
      </c>
      <c r="AY989" s="560">
        <v>0</v>
      </c>
      <c r="AZ989" s="560">
        <v>0</v>
      </c>
      <c r="BA989" s="560">
        <v>0</v>
      </c>
      <c r="BB989" s="560">
        <v>0</v>
      </c>
      <c r="BC989" s="560">
        <v>0</v>
      </c>
      <c r="BD989" s="560">
        <v>-1</v>
      </c>
      <c r="BE989" s="560">
        <v>0</v>
      </c>
      <c r="BF989" s="560">
        <v>0</v>
      </c>
      <c r="BG989" s="560">
        <v>0</v>
      </c>
      <c r="BH989" s="560">
        <v>0</v>
      </c>
      <c r="BI989" s="560">
        <v>0</v>
      </c>
      <c r="BJ989" s="560">
        <v>0</v>
      </c>
      <c r="BK989" s="560">
        <v>0</v>
      </c>
      <c r="BL989" s="560">
        <v>0</v>
      </c>
      <c r="BM989" s="560">
        <v>0</v>
      </c>
      <c r="BN989" s="550" t="s">
        <v>4490</v>
      </c>
      <c r="BO989" s="551">
        <v>0</v>
      </c>
      <c r="BP989" s="621">
        <v>0</v>
      </c>
      <c r="BQ989" s="553">
        <v>0.5</v>
      </c>
      <c r="BR989" s="552">
        <v>0.5</v>
      </c>
      <c r="BS989" s="552">
        <v>0.5</v>
      </c>
      <c r="BT989" s="552">
        <v>0.5</v>
      </c>
      <c r="BU989" s="529">
        <v>0</v>
      </c>
      <c r="BV989" s="519">
        <v>0</v>
      </c>
      <c r="BW989" s="519">
        <v>0</v>
      </c>
      <c r="BX989" s="519">
        <v>0</v>
      </c>
      <c r="BY989" s="519">
        <v>0</v>
      </c>
      <c r="BZ989" s="519">
        <v>0</v>
      </c>
      <c r="CA989" s="519">
        <v>0</v>
      </c>
      <c r="CB989" s="519">
        <v>0</v>
      </c>
      <c r="CC989" s="519">
        <v>0</v>
      </c>
      <c r="CD989" s="519">
        <v>0</v>
      </c>
      <c r="CE989" s="519">
        <v>0</v>
      </c>
      <c r="CF989" s="519">
        <v>0</v>
      </c>
      <c r="CG989" s="519">
        <v>0</v>
      </c>
      <c r="CH989" s="519">
        <v>0</v>
      </c>
      <c r="CI989" s="519">
        <v>0</v>
      </c>
      <c r="CJ989" s="519">
        <v>0</v>
      </c>
      <c r="CK989" s="623">
        <f t="shared" si="15"/>
        <v>2</v>
      </c>
      <c r="CL989" s="554">
        <v>2</v>
      </c>
      <c r="CM989" s="554">
        <v>2</v>
      </c>
      <c r="CN989" s="554">
        <v>2</v>
      </c>
      <c r="CO989" s="524">
        <v>4</v>
      </c>
      <c r="CP989" s="726"/>
      <c r="CQ989" s="525" t="s">
        <v>4965</v>
      </c>
      <c r="CR989" s="584" t="s">
        <v>4965</v>
      </c>
      <c r="CS989" s="527" t="s">
        <v>4965</v>
      </c>
      <c r="CT989" s="527" t="s">
        <v>4965</v>
      </c>
      <c r="CU989" s="527" t="s">
        <v>4965</v>
      </c>
    </row>
    <row r="990" spans="1:99" s="71" customFormat="1" ht="12" customHeight="1" x14ac:dyDescent="0.2">
      <c r="A990" s="577" t="s">
        <v>1460</v>
      </c>
      <c r="B990" s="558" t="s">
        <v>702</v>
      </c>
      <c r="C990" s="558" t="s">
        <v>1432</v>
      </c>
      <c r="D990" s="558" t="s">
        <v>1432</v>
      </c>
      <c r="E990" s="560" t="s">
        <v>3580</v>
      </c>
      <c r="F990" s="558" t="s">
        <v>387</v>
      </c>
      <c r="G990" s="558" t="s">
        <v>4892</v>
      </c>
      <c r="H990" s="558" t="s">
        <v>3875</v>
      </c>
      <c r="I990" s="558" t="s">
        <v>703</v>
      </c>
      <c r="J990" s="558">
        <v>527719</v>
      </c>
      <c r="K990" s="558">
        <v>174043</v>
      </c>
      <c r="L990" s="512" t="s">
        <v>3084</v>
      </c>
      <c r="M990" s="562" t="s">
        <v>1432</v>
      </c>
      <c r="N990" s="562" t="s">
        <v>1432</v>
      </c>
      <c r="O990" s="558">
        <v>0</v>
      </c>
      <c r="P990" s="558">
        <v>1</v>
      </c>
      <c r="Q990" s="563">
        <v>1</v>
      </c>
      <c r="R990" s="558" t="s">
        <v>704</v>
      </c>
      <c r="S990" s="558" t="s">
        <v>1438</v>
      </c>
      <c r="T990" s="562" t="s">
        <v>3251</v>
      </c>
      <c r="U990" s="561">
        <v>42062</v>
      </c>
      <c r="V990" s="561" t="s">
        <v>1938</v>
      </c>
      <c r="W990" s="558" t="s">
        <v>1439</v>
      </c>
      <c r="X990" s="562" t="s">
        <v>1432</v>
      </c>
      <c r="Y990" s="558" t="s">
        <v>1442</v>
      </c>
      <c r="Z990" s="558" t="s">
        <v>1443</v>
      </c>
      <c r="AA990" s="558" t="s">
        <v>1444</v>
      </c>
      <c r="AB990" s="558" t="s">
        <v>2713</v>
      </c>
      <c r="AC990" s="576">
        <v>8.9999999999999993E-3</v>
      </c>
      <c r="AD990" s="578" t="s">
        <v>1432</v>
      </c>
      <c r="AE990" s="578"/>
      <c r="AF990" s="579"/>
      <c r="AG990" s="517" t="s">
        <v>3063</v>
      </c>
      <c r="AH990" s="560" t="s">
        <v>1445</v>
      </c>
      <c r="AI990" s="560">
        <v>0</v>
      </c>
      <c r="AJ990" s="560">
        <v>0</v>
      </c>
      <c r="AK990" s="560">
        <v>0</v>
      </c>
      <c r="AL990" s="560">
        <v>0</v>
      </c>
      <c r="AM990" s="560">
        <v>0</v>
      </c>
      <c r="AN990" s="560">
        <v>1</v>
      </c>
      <c r="AO990" s="560">
        <v>0</v>
      </c>
      <c r="AP990" s="560">
        <v>0</v>
      </c>
      <c r="AQ990" s="560">
        <v>0</v>
      </c>
      <c r="AR990" s="560">
        <v>0</v>
      </c>
      <c r="AS990" s="560">
        <v>0</v>
      </c>
      <c r="AT990" s="560">
        <v>0</v>
      </c>
      <c r="AU990" s="560">
        <v>0</v>
      </c>
      <c r="AV990" s="560">
        <v>0</v>
      </c>
      <c r="AW990" s="560">
        <v>0</v>
      </c>
      <c r="AX990" s="560">
        <v>0</v>
      </c>
      <c r="AY990" s="560">
        <v>0</v>
      </c>
      <c r="AZ990" s="560">
        <v>0</v>
      </c>
      <c r="BA990" s="560">
        <v>0</v>
      </c>
      <c r="BB990" s="560">
        <v>1</v>
      </c>
      <c r="BC990" s="560">
        <v>0</v>
      </c>
      <c r="BD990" s="560">
        <v>0</v>
      </c>
      <c r="BE990" s="560">
        <v>0</v>
      </c>
      <c r="BF990" s="560">
        <v>0</v>
      </c>
      <c r="BG990" s="560">
        <v>0</v>
      </c>
      <c r="BH990" s="560">
        <v>0</v>
      </c>
      <c r="BI990" s="560">
        <v>0</v>
      </c>
      <c r="BJ990" s="560">
        <v>0</v>
      </c>
      <c r="BK990" s="560">
        <v>0</v>
      </c>
      <c r="BL990" s="560">
        <v>0</v>
      </c>
      <c r="BM990" s="560">
        <v>0</v>
      </c>
      <c r="BN990" s="550" t="s">
        <v>4490</v>
      </c>
      <c r="BO990" s="551">
        <v>0</v>
      </c>
      <c r="BP990" s="621">
        <v>0</v>
      </c>
      <c r="BQ990" s="553">
        <v>0.25</v>
      </c>
      <c r="BR990" s="552">
        <v>0.25</v>
      </c>
      <c r="BS990" s="552">
        <v>0.25</v>
      </c>
      <c r="BT990" s="552">
        <v>0.25</v>
      </c>
      <c r="BU990" s="529">
        <v>0</v>
      </c>
      <c r="BV990" s="519">
        <v>0</v>
      </c>
      <c r="BW990" s="519">
        <v>0</v>
      </c>
      <c r="BX990" s="519">
        <v>0</v>
      </c>
      <c r="BY990" s="519">
        <v>0</v>
      </c>
      <c r="BZ990" s="519">
        <v>0</v>
      </c>
      <c r="CA990" s="519">
        <v>0</v>
      </c>
      <c r="CB990" s="519">
        <v>0</v>
      </c>
      <c r="CC990" s="519">
        <v>0</v>
      </c>
      <c r="CD990" s="519">
        <v>0</v>
      </c>
      <c r="CE990" s="519">
        <v>0</v>
      </c>
      <c r="CF990" s="519">
        <v>0</v>
      </c>
      <c r="CG990" s="519">
        <v>0</v>
      </c>
      <c r="CH990" s="519">
        <v>0</v>
      </c>
      <c r="CI990" s="519">
        <v>0</v>
      </c>
      <c r="CJ990" s="519">
        <v>0</v>
      </c>
      <c r="CK990" s="623">
        <f t="shared" si="15"/>
        <v>1</v>
      </c>
      <c r="CL990" s="554">
        <v>1</v>
      </c>
      <c r="CM990" s="554">
        <v>1</v>
      </c>
      <c r="CN990" s="554">
        <v>1</v>
      </c>
      <c r="CO990" s="524">
        <v>4</v>
      </c>
      <c r="CP990" s="726"/>
      <c r="CQ990" s="525" t="s">
        <v>4965</v>
      </c>
      <c r="CR990" s="584" t="s">
        <v>4965</v>
      </c>
      <c r="CS990" s="527" t="s">
        <v>4965</v>
      </c>
      <c r="CT990" s="527" t="s">
        <v>4965</v>
      </c>
      <c r="CU990" s="527" t="s">
        <v>4965</v>
      </c>
    </row>
    <row r="991" spans="1:99" ht="12" customHeight="1" x14ac:dyDescent="0.2">
      <c r="A991" s="577" t="s">
        <v>1460</v>
      </c>
      <c r="B991" s="558" t="s">
        <v>705</v>
      </c>
      <c r="C991" s="558" t="s">
        <v>706</v>
      </c>
      <c r="D991" s="558" t="s">
        <v>1432</v>
      </c>
      <c r="E991" s="560" t="s">
        <v>1432</v>
      </c>
      <c r="F991" s="558" t="s">
        <v>707</v>
      </c>
      <c r="G991" s="558" t="s">
        <v>200</v>
      </c>
      <c r="H991" s="558" t="s">
        <v>1885</v>
      </c>
      <c r="I991" s="558" t="s">
        <v>708</v>
      </c>
      <c r="J991" s="558">
        <v>525308</v>
      </c>
      <c r="K991" s="558">
        <v>173997</v>
      </c>
      <c r="L991" s="512" t="s">
        <v>3087</v>
      </c>
      <c r="M991" s="562" t="s">
        <v>1432</v>
      </c>
      <c r="N991" s="562" t="s">
        <v>1432</v>
      </c>
      <c r="O991" s="558">
        <v>0</v>
      </c>
      <c r="P991" s="558">
        <v>2</v>
      </c>
      <c r="Q991" s="563">
        <v>2</v>
      </c>
      <c r="R991" s="558" t="s">
        <v>709</v>
      </c>
      <c r="S991" s="558" t="s">
        <v>1438</v>
      </c>
      <c r="T991" s="562" t="s">
        <v>710</v>
      </c>
      <c r="U991" s="561">
        <v>42086</v>
      </c>
      <c r="V991" s="561" t="s">
        <v>1938</v>
      </c>
      <c r="W991" s="558" t="s">
        <v>1439</v>
      </c>
      <c r="X991" s="562" t="s">
        <v>1432</v>
      </c>
      <c r="Y991" s="558" t="s">
        <v>1442</v>
      </c>
      <c r="Z991" s="558" t="s">
        <v>3893</v>
      </c>
      <c r="AA991" s="558" t="s">
        <v>1444</v>
      </c>
      <c r="AB991" s="558" t="s">
        <v>4720</v>
      </c>
      <c r="AC991" s="576">
        <v>1.7999999999999999E-2</v>
      </c>
      <c r="AD991" s="578" t="s">
        <v>1432</v>
      </c>
      <c r="AE991" s="578"/>
      <c r="AF991" s="620"/>
      <c r="AG991" s="517" t="s">
        <v>628</v>
      </c>
      <c r="AH991" s="560" t="s">
        <v>3904</v>
      </c>
      <c r="AI991" s="587"/>
      <c r="AJ991" s="560">
        <v>0</v>
      </c>
      <c r="AK991" s="560">
        <v>0</v>
      </c>
      <c r="AL991" s="560">
        <v>0</v>
      </c>
      <c r="AM991" s="560">
        <v>1</v>
      </c>
      <c r="AN991" s="560">
        <v>1</v>
      </c>
      <c r="AO991" s="560">
        <v>0</v>
      </c>
      <c r="AP991" s="560">
        <v>0</v>
      </c>
      <c r="AQ991" s="560">
        <v>0</v>
      </c>
      <c r="AR991" s="560">
        <v>0</v>
      </c>
      <c r="AS991" s="560">
        <v>0</v>
      </c>
      <c r="AT991" s="560">
        <v>1</v>
      </c>
      <c r="AU991" s="560">
        <v>1</v>
      </c>
      <c r="AV991" s="560">
        <v>0</v>
      </c>
      <c r="AW991" s="560">
        <v>0</v>
      </c>
      <c r="AX991" s="560">
        <v>0</v>
      </c>
      <c r="AY991" s="560">
        <v>0</v>
      </c>
      <c r="AZ991" s="560">
        <v>0</v>
      </c>
      <c r="BA991" s="560">
        <v>0</v>
      </c>
      <c r="BB991" s="560">
        <v>0</v>
      </c>
      <c r="BC991" s="560">
        <v>0</v>
      </c>
      <c r="BD991" s="560">
        <v>0</v>
      </c>
      <c r="BE991" s="560">
        <v>0</v>
      </c>
      <c r="BF991" s="560">
        <v>0</v>
      </c>
      <c r="BG991" s="560">
        <v>0</v>
      </c>
      <c r="BH991" s="560">
        <v>0</v>
      </c>
      <c r="BI991" s="560">
        <v>0</v>
      </c>
      <c r="BJ991" s="560">
        <v>0</v>
      </c>
      <c r="BK991" s="560">
        <v>0</v>
      </c>
      <c r="BL991" s="560">
        <v>0</v>
      </c>
      <c r="BM991" s="560">
        <v>0</v>
      </c>
      <c r="BN991" s="550" t="s">
        <v>4490</v>
      </c>
      <c r="BO991" s="551">
        <v>0</v>
      </c>
      <c r="BP991" s="519">
        <v>0</v>
      </c>
      <c r="BQ991" s="553">
        <v>0.5</v>
      </c>
      <c r="BR991" s="552">
        <v>0.5</v>
      </c>
      <c r="BS991" s="552">
        <v>0.5</v>
      </c>
      <c r="BT991" s="552">
        <v>0.5</v>
      </c>
      <c r="BU991" s="529">
        <v>0</v>
      </c>
      <c r="BV991" s="519">
        <v>0</v>
      </c>
      <c r="BW991" s="519">
        <v>0</v>
      </c>
      <c r="BX991" s="519">
        <v>0</v>
      </c>
      <c r="BY991" s="519">
        <v>0</v>
      </c>
      <c r="BZ991" s="519">
        <v>0</v>
      </c>
      <c r="CA991" s="519">
        <v>0</v>
      </c>
      <c r="CB991" s="519">
        <v>0</v>
      </c>
      <c r="CC991" s="519">
        <v>0</v>
      </c>
      <c r="CD991" s="519">
        <v>0</v>
      </c>
      <c r="CE991" s="519">
        <v>0</v>
      </c>
      <c r="CF991" s="519">
        <v>0</v>
      </c>
      <c r="CG991" s="519">
        <v>0</v>
      </c>
      <c r="CH991" s="519">
        <v>0</v>
      </c>
      <c r="CI991" s="519">
        <v>0</v>
      </c>
      <c r="CJ991" s="519">
        <v>0</v>
      </c>
      <c r="CK991" s="623">
        <f t="shared" si="15"/>
        <v>2</v>
      </c>
      <c r="CL991" s="554">
        <v>2</v>
      </c>
      <c r="CM991" s="554">
        <v>2</v>
      </c>
      <c r="CN991" s="554">
        <v>2</v>
      </c>
      <c r="CO991" s="524">
        <v>9</v>
      </c>
      <c r="CP991" s="726"/>
      <c r="CQ991" s="525" t="s">
        <v>4965</v>
      </c>
      <c r="CR991" s="584" t="s">
        <v>4965</v>
      </c>
      <c r="CS991" s="527" t="s">
        <v>4965</v>
      </c>
      <c r="CT991" s="527" t="s">
        <v>4965</v>
      </c>
      <c r="CU991" s="527" t="s">
        <v>4965</v>
      </c>
    </row>
    <row r="992" spans="1:99" ht="12" customHeight="1" x14ac:dyDescent="0.2">
      <c r="A992" s="577" t="s">
        <v>1460</v>
      </c>
      <c r="B992" s="558" t="s">
        <v>712</v>
      </c>
      <c r="C992" s="558" t="s">
        <v>1432</v>
      </c>
      <c r="D992" s="558" t="s">
        <v>1432</v>
      </c>
      <c r="E992" s="560" t="s">
        <v>1432</v>
      </c>
      <c r="F992" s="558" t="s">
        <v>1584</v>
      </c>
      <c r="G992" s="558" t="s">
        <v>4802</v>
      </c>
      <c r="H992" s="558" t="s">
        <v>1885</v>
      </c>
      <c r="I992" s="558" t="s">
        <v>1585</v>
      </c>
      <c r="J992" s="558">
        <v>525681</v>
      </c>
      <c r="K992" s="558">
        <v>174324</v>
      </c>
      <c r="L992" s="512" t="s">
        <v>3087</v>
      </c>
      <c r="M992" s="562" t="s">
        <v>1432</v>
      </c>
      <c r="N992" s="562" t="s">
        <v>1432</v>
      </c>
      <c r="O992" s="558">
        <v>0</v>
      </c>
      <c r="P992" s="558">
        <v>2</v>
      </c>
      <c r="Q992" s="563">
        <v>2</v>
      </c>
      <c r="R992" s="558" t="s">
        <v>713</v>
      </c>
      <c r="S992" s="558" t="s">
        <v>3187</v>
      </c>
      <c r="T992" s="562" t="s">
        <v>937</v>
      </c>
      <c r="U992" s="561">
        <v>42031</v>
      </c>
      <c r="V992" s="561" t="s">
        <v>1938</v>
      </c>
      <c r="W992" s="558" t="s">
        <v>1439</v>
      </c>
      <c r="X992" s="562" t="s">
        <v>1432</v>
      </c>
      <c r="Y992" s="558" t="s">
        <v>1442</v>
      </c>
      <c r="Z992" s="558" t="s">
        <v>3893</v>
      </c>
      <c r="AA992" s="558" t="s">
        <v>1444</v>
      </c>
      <c r="AB992" s="558" t="s">
        <v>4720</v>
      </c>
      <c r="AC992" s="576">
        <v>1.2999999999999999E-2</v>
      </c>
      <c r="AD992" s="578" t="s">
        <v>1432</v>
      </c>
      <c r="AE992" s="578"/>
      <c r="AF992" s="579"/>
      <c r="AG992" s="517" t="s">
        <v>3063</v>
      </c>
      <c r="AH992" s="560" t="s">
        <v>1445</v>
      </c>
      <c r="AI992" s="560">
        <v>0</v>
      </c>
      <c r="AJ992" s="560">
        <v>0</v>
      </c>
      <c r="AK992" s="560">
        <v>0</v>
      </c>
      <c r="AL992" s="560">
        <v>0</v>
      </c>
      <c r="AM992" s="560">
        <v>1</v>
      </c>
      <c r="AN992" s="560">
        <v>1</v>
      </c>
      <c r="AO992" s="560">
        <v>0</v>
      </c>
      <c r="AP992" s="560">
        <v>0</v>
      </c>
      <c r="AQ992" s="560">
        <v>0</v>
      </c>
      <c r="AR992" s="560">
        <v>0</v>
      </c>
      <c r="AS992" s="560">
        <v>0</v>
      </c>
      <c r="AT992" s="560">
        <v>1</v>
      </c>
      <c r="AU992" s="560">
        <v>1</v>
      </c>
      <c r="AV992" s="560">
        <v>0</v>
      </c>
      <c r="AW992" s="560">
        <v>0</v>
      </c>
      <c r="AX992" s="560">
        <v>0</v>
      </c>
      <c r="AY992" s="560">
        <v>0</v>
      </c>
      <c r="AZ992" s="560">
        <v>0</v>
      </c>
      <c r="BA992" s="560">
        <v>0</v>
      </c>
      <c r="BB992" s="560">
        <v>0</v>
      </c>
      <c r="BC992" s="560">
        <v>0</v>
      </c>
      <c r="BD992" s="560">
        <v>0</v>
      </c>
      <c r="BE992" s="560">
        <v>0</v>
      </c>
      <c r="BF992" s="560">
        <v>0</v>
      </c>
      <c r="BG992" s="560">
        <v>0</v>
      </c>
      <c r="BH992" s="560">
        <v>0</v>
      </c>
      <c r="BI992" s="560">
        <v>0</v>
      </c>
      <c r="BJ992" s="560">
        <v>0</v>
      </c>
      <c r="BK992" s="560">
        <v>0</v>
      </c>
      <c r="BL992" s="560">
        <v>0</v>
      </c>
      <c r="BM992" s="560">
        <v>0</v>
      </c>
      <c r="BN992" s="550" t="s">
        <v>4490</v>
      </c>
      <c r="BO992" s="551">
        <v>0</v>
      </c>
      <c r="BP992" s="519">
        <v>0</v>
      </c>
      <c r="BQ992" s="553">
        <v>0.5</v>
      </c>
      <c r="BR992" s="552">
        <v>0.5</v>
      </c>
      <c r="BS992" s="552">
        <v>0.5</v>
      </c>
      <c r="BT992" s="552">
        <v>0.5</v>
      </c>
      <c r="BU992" s="529">
        <v>0</v>
      </c>
      <c r="BV992" s="519">
        <v>0</v>
      </c>
      <c r="BW992" s="519">
        <v>0</v>
      </c>
      <c r="BX992" s="519">
        <v>0</v>
      </c>
      <c r="BY992" s="519">
        <v>0</v>
      </c>
      <c r="BZ992" s="519">
        <v>0</v>
      </c>
      <c r="CA992" s="519">
        <v>0</v>
      </c>
      <c r="CB992" s="519">
        <v>0</v>
      </c>
      <c r="CC992" s="519">
        <v>0</v>
      </c>
      <c r="CD992" s="519">
        <v>0</v>
      </c>
      <c r="CE992" s="519">
        <v>0</v>
      </c>
      <c r="CF992" s="519">
        <v>0</v>
      </c>
      <c r="CG992" s="519">
        <v>0</v>
      </c>
      <c r="CH992" s="519">
        <v>0</v>
      </c>
      <c r="CI992" s="519">
        <v>0</v>
      </c>
      <c r="CJ992" s="519">
        <v>0</v>
      </c>
      <c r="CK992" s="623">
        <f t="shared" si="15"/>
        <v>2</v>
      </c>
      <c r="CL992" s="554">
        <v>2</v>
      </c>
      <c r="CM992" s="554">
        <v>2</v>
      </c>
      <c r="CN992" s="554">
        <v>2</v>
      </c>
      <c r="CO992" s="524">
        <v>9</v>
      </c>
      <c r="CP992" s="726"/>
      <c r="CQ992" s="530" t="s">
        <v>1939</v>
      </c>
      <c r="CR992" s="584" t="s">
        <v>4965</v>
      </c>
      <c r="CS992" s="531" t="s">
        <v>1938</v>
      </c>
      <c r="CT992" s="527" t="s">
        <v>4965</v>
      </c>
      <c r="CU992" s="527" t="s">
        <v>4965</v>
      </c>
    </row>
    <row r="993" spans="1:99" ht="12" customHeight="1" x14ac:dyDescent="0.2">
      <c r="A993" s="577" t="s">
        <v>1460</v>
      </c>
      <c r="B993" s="558" t="s">
        <v>1001</v>
      </c>
      <c r="C993" s="558" t="s">
        <v>1432</v>
      </c>
      <c r="D993" s="558" t="s">
        <v>1432</v>
      </c>
      <c r="E993" s="560" t="s">
        <v>1002</v>
      </c>
      <c r="F993" s="558" t="s">
        <v>1432</v>
      </c>
      <c r="G993" s="558" t="s">
        <v>1003</v>
      </c>
      <c r="H993" s="558" t="s">
        <v>3299</v>
      </c>
      <c r="I993" s="558" t="s">
        <v>1004</v>
      </c>
      <c r="J993" s="558">
        <v>529591</v>
      </c>
      <c r="K993" s="558">
        <v>176818</v>
      </c>
      <c r="L993" s="512" t="s">
        <v>3066</v>
      </c>
      <c r="M993" s="562" t="s">
        <v>1432</v>
      </c>
      <c r="N993" s="562" t="s">
        <v>1432</v>
      </c>
      <c r="O993" s="558">
        <v>0</v>
      </c>
      <c r="P993" s="558">
        <v>20</v>
      </c>
      <c r="Q993" s="563">
        <v>20</v>
      </c>
      <c r="R993" s="558" t="s">
        <v>1005</v>
      </c>
      <c r="S993" s="558" t="s">
        <v>1438</v>
      </c>
      <c r="T993" s="562" t="s">
        <v>4764</v>
      </c>
      <c r="U993" s="561">
        <v>42031</v>
      </c>
      <c r="V993" s="561" t="s">
        <v>1938</v>
      </c>
      <c r="W993" s="558" t="s">
        <v>1439</v>
      </c>
      <c r="X993" s="562" t="s">
        <v>1432</v>
      </c>
      <c r="Y993" s="558" t="s">
        <v>1442</v>
      </c>
      <c r="Z993" s="558" t="s">
        <v>1443</v>
      </c>
      <c r="AA993" s="558" t="s">
        <v>1443</v>
      </c>
      <c r="AB993" s="558" t="s">
        <v>1444</v>
      </c>
      <c r="AC993" s="576">
        <v>0.13400000000000001</v>
      </c>
      <c r="AD993" s="578" t="s">
        <v>1432</v>
      </c>
      <c r="AE993" s="578"/>
      <c r="AF993" s="579"/>
      <c r="AG993" s="517" t="s">
        <v>1931</v>
      </c>
      <c r="AH993" s="560" t="s">
        <v>3905</v>
      </c>
      <c r="AI993" s="560">
        <v>0</v>
      </c>
      <c r="AJ993" s="560">
        <v>20</v>
      </c>
      <c r="AK993" s="560">
        <v>2</v>
      </c>
      <c r="AL993" s="560">
        <v>0</v>
      </c>
      <c r="AM993" s="560">
        <v>6</v>
      </c>
      <c r="AN993" s="560">
        <v>9</v>
      </c>
      <c r="AO993" s="560">
        <v>5</v>
      </c>
      <c r="AP993" s="560">
        <v>0</v>
      </c>
      <c r="AQ993" s="560">
        <v>0</v>
      </c>
      <c r="AR993" s="560">
        <v>0</v>
      </c>
      <c r="AS993" s="560">
        <v>0</v>
      </c>
      <c r="AT993" s="560">
        <v>6</v>
      </c>
      <c r="AU993" s="560">
        <v>9</v>
      </c>
      <c r="AV993" s="560">
        <v>5</v>
      </c>
      <c r="AW993" s="560">
        <v>0</v>
      </c>
      <c r="AX993" s="560">
        <v>0</v>
      </c>
      <c r="AY993" s="560">
        <v>0</v>
      </c>
      <c r="AZ993" s="560">
        <v>0</v>
      </c>
      <c r="BA993" s="560">
        <v>0</v>
      </c>
      <c r="BB993" s="560">
        <v>0</v>
      </c>
      <c r="BC993" s="560">
        <v>0</v>
      </c>
      <c r="BD993" s="560">
        <v>0</v>
      </c>
      <c r="BE993" s="560">
        <v>0</v>
      </c>
      <c r="BF993" s="560">
        <v>0</v>
      </c>
      <c r="BG993" s="560">
        <v>0</v>
      </c>
      <c r="BH993" s="560">
        <v>0</v>
      </c>
      <c r="BI993" s="560">
        <v>0</v>
      </c>
      <c r="BJ993" s="560">
        <v>0</v>
      </c>
      <c r="BK993" s="560">
        <v>0</v>
      </c>
      <c r="BL993" s="560">
        <v>0</v>
      </c>
      <c r="BM993" s="560">
        <v>0</v>
      </c>
      <c r="BN993" s="550" t="s">
        <v>4490</v>
      </c>
      <c r="BO993" s="551">
        <v>0</v>
      </c>
      <c r="BP993" s="519">
        <v>0</v>
      </c>
      <c r="BQ993" s="528">
        <v>0</v>
      </c>
      <c r="BR993" s="519">
        <v>0</v>
      </c>
      <c r="BS993" s="552">
        <v>6.666666666666667</v>
      </c>
      <c r="BT993" s="552">
        <v>6.666666666666667</v>
      </c>
      <c r="BU993" s="582">
        <v>6.666666666666667</v>
      </c>
      <c r="BV993" s="519">
        <v>0</v>
      </c>
      <c r="BW993" s="519">
        <v>0</v>
      </c>
      <c r="BX993" s="519">
        <v>0</v>
      </c>
      <c r="BY993" s="519">
        <v>0</v>
      </c>
      <c r="BZ993" s="519">
        <v>0</v>
      </c>
      <c r="CA993" s="519">
        <v>0</v>
      </c>
      <c r="CB993" s="519">
        <v>0</v>
      </c>
      <c r="CC993" s="519">
        <v>0</v>
      </c>
      <c r="CD993" s="519">
        <v>0</v>
      </c>
      <c r="CE993" s="519">
        <v>0</v>
      </c>
      <c r="CF993" s="519">
        <v>0</v>
      </c>
      <c r="CG993" s="519">
        <v>0</v>
      </c>
      <c r="CH993" s="519">
        <v>0</v>
      </c>
      <c r="CI993" s="519">
        <v>0</v>
      </c>
      <c r="CJ993" s="519">
        <v>0</v>
      </c>
      <c r="CK993" s="623">
        <f t="shared" si="15"/>
        <v>20</v>
      </c>
      <c r="CL993" s="554">
        <v>20</v>
      </c>
      <c r="CM993" s="554">
        <v>20</v>
      </c>
      <c r="CN993" s="554">
        <v>20</v>
      </c>
      <c r="CO993" s="524">
        <v>5</v>
      </c>
      <c r="CP993" s="524" t="s">
        <v>1938</v>
      </c>
      <c r="CQ993" s="525" t="s">
        <v>4965</v>
      </c>
      <c r="CR993" s="580" t="s">
        <v>1938</v>
      </c>
      <c r="CS993" s="527" t="s">
        <v>4965</v>
      </c>
      <c r="CT993" s="527" t="s">
        <v>4965</v>
      </c>
      <c r="CU993" s="527" t="s">
        <v>4965</v>
      </c>
    </row>
    <row r="994" spans="1:99" ht="12" customHeight="1" x14ac:dyDescent="0.2">
      <c r="A994" s="577" t="s">
        <v>1460</v>
      </c>
      <c r="B994" s="558" t="s">
        <v>1006</v>
      </c>
      <c r="C994" s="558" t="s">
        <v>3696</v>
      </c>
      <c r="D994" s="558" t="s">
        <v>4448</v>
      </c>
      <c r="E994" s="560" t="s">
        <v>3698</v>
      </c>
      <c r="F994" s="558" t="s">
        <v>1432</v>
      </c>
      <c r="G994" s="558" t="s">
        <v>3699</v>
      </c>
      <c r="H994" s="558" t="s">
        <v>1885</v>
      </c>
      <c r="I994" s="558" t="s">
        <v>3700</v>
      </c>
      <c r="J994" s="558">
        <v>526241</v>
      </c>
      <c r="K994" s="558">
        <v>175489</v>
      </c>
      <c r="L994" s="512" t="s">
        <v>4766</v>
      </c>
      <c r="M994" s="562" t="s">
        <v>1432</v>
      </c>
      <c r="N994" s="562" t="s">
        <v>1432</v>
      </c>
      <c r="O994" s="558">
        <v>0</v>
      </c>
      <c r="P994" s="558">
        <v>14</v>
      </c>
      <c r="Q994" s="563">
        <v>14</v>
      </c>
      <c r="R994" s="558" t="s">
        <v>1007</v>
      </c>
      <c r="S994" s="558" t="s">
        <v>1438</v>
      </c>
      <c r="T994" s="562" t="s">
        <v>1008</v>
      </c>
      <c r="U994" s="561">
        <v>41971</v>
      </c>
      <c r="V994" s="561" t="s">
        <v>1938</v>
      </c>
      <c r="W994" s="558" t="s">
        <v>1439</v>
      </c>
      <c r="X994" s="562" t="s">
        <v>1432</v>
      </c>
      <c r="Y994" s="558" t="s">
        <v>1442</v>
      </c>
      <c r="Z994" s="558" t="s">
        <v>1443</v>
      </c>
      <c r="AA994" s="558" t="s">
        <v>1443</v>
      </c>
      <c r="AB994" s="558" t="s">
        <v>1444</v>
      </c>
      <c r="AC994" s="576"/>
      <c r="AD994" s="578" t="s">
        <v>1432</v>
      </c>
      <c r="AE994" s="578"/>
      <c r="AF994" s="579"/>
      <c r="AG994" s="517" t="s">
        <v>3063</v>
      </c>
      <c r="AH994" s="560" t="s">
        <v>1445</v>
      </c>
      <c r="AI994" s="587"/>
      <c r="AJ994" s="560">
        <v>0</v>
      </c>
      <c r="AK994" s="560">
        <v>0</v>
      </c>
      <c r="AL994" s="560">
        <v>0</v>
      </c>
      <c r="AM994" s="560">
        <v>4</v>
      </c>
      <c r="AN994" s="560">
        <v>10</v>
      </c>
      <c r="AO994" s="560">
        <v>0</v>
      </c>
      <c r="AP994" s="560">
        <v>0</v>
      </c>
      <c r="AQ994" s="560">
        <v>0</v>
      </c>
      <c r="AR994" s="560">
        <v>0</v>
      </c>
      <c r="AS994" s="560">
        <v>0</v>
      </c>
      <c r="AT994" s="560">
        <v>4</v>
      </c>
      <c r="AU994" s="560">
        <v>10</v>
      </c>
      <c r="AV994" s="560">
        <v>0</v>
      </c>
      <c r="AW994" s="560">
        <v>0</v>
      </c>
      <c r="AX994" s="560">
        <v>0</v>
      </c>
      <c r="AY994" s="560">
        <v>0</v>
      </c>
      <c r="AZ994" s="560">
        <v>0</v>
      </c>
      <c r="BA994" s="560">
        <v>0</v>
      </c>
      <c r="BB994" s="560">
        <v>0</v>
      </c>
      <c r="BC994" s="560">
        <v>0</v>
      </c>
      <c r="BD994" s="560">
        <v>0</v>
      </c>
      <c r="BE994" s="560">
        <v>0</v>
      </c>
      <c r="BF994" s="560">
        <v>0</v>
      </c>
      <c r="BG994" s="560">
        <v>0</v>
      </c>
      <c r="BH994" s="560">
        <v>0</v>
      </c>
      <c r="BI994" s="560">
        <v>0</v>
      </c>
      <c r="BJ994" s="560">
        <v>0</v>
      </c>
      <c r="BK994" s="560">
        <v>0</v>
      </c>
      <c r="BL994" s="560">
        <v>0</v>
      </c>
      <c r="BM994" s="560">
        <v>0</v>
      </c>
      <c r="BN994" s="550" t="s">
        <v>4491</v>
      </c>
      <c r="BO994" s="551">
        <v>0</v>
      </c>
      <c r="BP994" s="519">
        <v>0</v>
      </c>
      <c r="BQ994" s="528">
        <v>0</v>
      </c>
      <c r="BR994" s="519">
        <v>0</v>
      </c>
      <c r="BS994" s="552">
        <v>14</v>
      </c>
      <c r="BT994" s="519"/>
      <c r="BU994" s="529"/>
      <c r="BV994" s="519">
        <v>0</v>
      </c>
      <c r="BW994" s="519">
        <v>0</v>
      </c>
      <c r="BX994" s="519">
        <v>0</v>
      </c>
      <c r="BY994" s="519">
        <v>0</v>
      </c>
      <c r="BZ994" s="519">
        <v>0</v>
      </c>
      <c r="CA994" s="519">
        <v>0</v>
      </c>
      <c r="CB994" s="519">
        <v>0</v>
      </c>
      <c r="CC994" s="519">
        <v>0</v>
      </c>
      <c r="CD994" s="519">
        <v>0</v>
      </c>
      <c r="CE994" s="519">
        <v>0</v>
      </c>
      <c r="CF994" s="519">
        <v>0</v>
      </c>
      <c r="CG994" s="519">
        <v>0</v>
      </c>
      <c r="CH994" s="519">
        <v>0</v>
      </c>
      <c r="CI994" s="519">
        <v>0</v>
      </c>
      <c r="CJ994" s="519">
        <v>0</v>
      </c>
      <c r="CK994" s="623">
        <f t="shared" si="15"/>
        <v>14</v>
      </c>
      <c r="CL994" s="554">
        <v>14</v>
      </c>
      <c r="CM994" s="554">
        <v>14</v>
      </c>
      <c r="CN994" s="554">
        <v>14</v>
      </c>
      <c r="CO994" s="524">
        <v>5</v>
      </c>
      <c r="CP994" s="726"/>
      <c r="CQ994" s="525" t="s">
        <v>4965</v>
      </c>
      <c r="CR994" s="584" t="s">
        <v>4965</v>
      </c>
      <c r="CS994" s="527" t="s">
        <v>4965</v>
      </c>
      <c r="CT994" s="527" t="s">
        <v>4965</v>
      </c>
      <c r="CU994" s="527" t="s">
        <v>4965</v>
      </c>
    </row>
    <row r="995" spans="1:99" s="71" customFormat="1" ht="12" customHeight="1" x14ac:dyDescent="0.2">
      <c r="A995" s="577" t="s">
        <v>1460</v>
      </c>
      <c r="B995" s="558" t="s">
        <v>1009</v>
      </c>
      <c r="C995" s="558" t="s">
        <v>1432</v>
      </c>
      <c r="D995" s="558" t="s">
        <v>1432</v>
      </c>
      <c r="E995" s="560" t="s">
        <v>1432</v>
      </c>
      <c r="F995" s="558" t="s">
        <v>1010</v>
      </c>
      <c r="G995" s="558" t="s">
        <v>4210</v>
      </c>
      <c r="H995" s="558" t="s">
        <v>2717</v>
      </c>
      <c r="I995" s="558" t="s">
        <v>3810</v>
      </c>
      <c r="J995" s="558">
        <v>527663</v>
      </c>
      <c r="K995" s="558">
        <v>174345</v>
      </c>
      <c r="L995" s="512" t="s">
        <v>3084</v>
      </c>
      <c r="M995" s="562" t="s">
        <v>1432</v>
      </c>
      <c r="N995" s="562" t="s">
        <v>1432</v>
      </c>
      <c r="O995" s="558">
        <v>0</v>
      </c>
      <c r="P995" s="558">
        <v>1</v>
      </c>
      <c r="Q995" s="563">
        <v>1</v>
      </c>
      <c r="R995" s="558" t="s">
        <v>1011</v>
      </c>
      <c r="S995" s="558" t="s">
        <v>1438</v>
      </c>
      <c r="T995" s="562" t="s">
        <v>4125</v>
      </c>
      <c r="U995" s="561">
        <v>42094</v>
      </c>
      <c r="V995" s="561" t="s">
        <v>1938</v>
      </c>
      <c r="W995" s="558" t="s">
        <v>1439</v>
      </c>
      <c r="X995" s="562" t="s">
        <v>1432</v>
      </c>
      <c r="Y995" s="558" t="s">
        <v>1442</v>
      </c>
      <c r="Z995" s="558" t="s">
        <v>4694</v>
      </c>
      <c r="AA995" s="558" t="s">
        <v>1444</v>
      </c>
      <c r="AB995" s="558" t="s">
        <v>2713</v>
      </c>
      <c r="AC995" s="576">
        <v>7.0000000000000001E-3</v>
      </c>
      <c r="AD995" s="578" t="s">
        <v>1432</v>
      </c>
      <c r="AE995" s="578"/>
      <c r="AF995" s="620"/>
      <c r="AG995" s="517" t="s">
        <v>3063</v>
      </c>
      <c r="AH995" s="560" t="s">
        <v>1445</v>
      </c>
      <c r="AI995" s="587"/>
      <c r="AJ995" s="560">
        <v>0</v>
      </c>
      <c r="AK995" s="560">
        <v>0</v>
      </c>
      <c r="AL995" s="560">
        <v>0</v>
      </c>
      <c r="AM995" s="560">
        <v>1</v>
      </c>
      <c r="AN995" s="560">
        <v>0</v>
      </c>
      <c r="AO995" s="560">
        <v>0</v>
      </c>
      <c r="AP995" s="560">
        <v>0</v>
      </c>
      <c r="AQ995" s="560">
        <v>0</v>
      </c>
      <c r="AR995" s="560">
        <v>0</v>
      </c>
      <c r="AS995" s="560">
        <v>0</v>
      </c>
      <c r="AT995" s="560">
        <v>0</v>
      </c>
      <c r="AU995" s="560">
        <v>0</v>
      </c>
      <c r="AV995" s="560">
        <v>0</v>
      </c>
      <c r="AW995" s="560">
        <v>0</v>
      </c>
      <c r="AX995" s="560">
        <v>0</v>
      </c>
      <c r="AY995" s="560">
        <v>0</v>
      </c>
      <c r="AZ995" s="560">
        <v>0</v>
      </c>
      <c r="BA995" s="560">
        <v>1</v>
      </c>
      <c r="BB995" s="560">
        <v>0</v>
      </c>
      <c r="BC995" s="560">
        <v>0</v>
      </c>
      <c r="BD995" s="560">
        <v>0</v>
      </c>
      <c r="BE995" s="560">
        <v>0</v>
      </c>
      <c r="BF995" s="560">
        <v>0</v>
      </c>
      <c r="BG995" s="560">
        <v>0</v>
      </c>
      <c r="BH995" s="560">
        <v>0</v>
      </c>
      <c r="BI995" s="560">
        <v>0</v>
      </c>
      <c r="BJ995" s="560">
        <v>0</v>
      </c>
      <c r="BK995" s="560">
        <v>0</v>
      </c>
      <c r="BL995" s="560">
        <v>0</v>
      </c>
      <c r="BM995" s="560">
        <v>0</v>
      </c>
      <c r="BN995" s="550" t="s">
        <v>4490</v>
      </c>
      <c r="BO995" s="551">
        <v>0</v>
      </c>
      <c r="BP995" s="519">
        <v>0</v>
      </c>
      <c r="BQ995" s="553">
        <v>0.25</v>
      </c>
      <c r="BR995" s="552">
        <v>0.25</v>
      </c>
      <c r="BS995" s="552">
        <v>0.25</v>
      </c>
      <c r="BT995" s="552">
        <v>0.25</v>
      </c>
      <c r="BU995" s="529">
        <v>0</v>
      </c>
      <c r="BV995" s="519">
        <v>0</v>
      </c>
      <c r="BW995" s="519">
        <v>0</v>
      </c>
      <c r="BX995" s="519">
        <v>0</v>
      </c>
      <c r="BY995" s="519">
        <v>0</v>
      </c>
      <c r="BZ995" s="519">
        <v>0</v>
      </c>
      <c r="CA995" s="519">
        <v>0</v>
      </c>
      <c r="CB995" s="519">
        <v>0</v>
      </c>
      <c r="CC995" s="519">
        <v>0</v>
      </c>
      <c r="CD995" s="519">
        <v>0</v>
      </c>
      <c r="CE995" s="519">
        <v>0</v>
      </c>
      <c r="CF995" s="519">
        <v>0</v>
      </c>
      <c r="CG995" s="519">
        <v>0</v>
      </c>
      <c r="CH995" s="519">
        <v>0</v>
      </c>
      <c r="CI995" s="519">
        <v>0</v>
      </c>
      <c r="CJ995" s="519">
        <v>0</v>
      </c>
      <c r="CK995" s="623">
        <f t="shared" si="15"/>
        <v>1</v>
      </c>
      <c r="CL995" s="554">
        <v>1</v>
      </c>
      <c r="CM995" s="554">
        <v>1</v>
      </c>
      <c r="CN995" s="554">
        <v>1</v>
      </c>
      <c r="CO995" s="524">
        <v>4</v>
      </c>
      <c r="CP995" s="726"/>
      <c r="CQ995" s="525" t="s">
        <v>4965</v>
      </c>
      <c r="CR995" s="584" t="s">
        <v>4965</v>
      </c>
      <c r="CS995" s="527" t="s">
        <v>4965</v>
      </c>
      <c r="CT995" s="527" t="s">
        <v>4965</v>
      </c>
      <c r="CU995" s="527" t="s">
        <v>4965</v>
      </c>
    </row>
    <row r="996" spans="1:99" ht="12" customHeight="1" x14ac:dyDescent="0.2">
      <c r="A996" s="577" t="s">
        <v>1460</v>
      </c>
      <c r="B996" s="558" t="s">
        <v>1012</v>
      </c>
      <c r="C996" s="558" t="s">
        <v>1432</v>
      </c>
      <c r="D996" s="558" t="s">
        <v>1432</v>
      </c>
      <c r="E996" s="560" t="s">
        <v>1013</v>
      </c>
      <c r="F996" s="558" t="s">
        <v>1432</v>
      </c>
      <c r="G996" s="558" t="s">
        <v>1486</v>
      </c>
      <c r="H996" s="558" t="s">
        <v>2717</v>
      </c>
      <c r="I996" s="558" t="s">
        <v>1487</v>
      </c>
      <c r="J996" s="558">
        <v>526857</v>
      </c>
      <c r="K996" s="558">
        <v>176702</v>
      </c>
      <c r="L996" s="512" t="s">
        <v>4766</v>
      </c>
      <c r="M996" s="562" t="s">
        <v>1432</v>
      </c>
      <c r="N996" s="562" t="s">
        <v>1432</v>
      </c>
      <c r="O996" s="558">
        <v>1</v>
      </c>
      <c r="P996" s="558">
        <v>2</v>
      </c>
      <c r="Q996" s="563">
        <v>1</v>
      </c>
      <c r="R996" s="558" t="s">
        <v>1014</v>
      </c>
      <c r="S996" s="558" t="s">
        <v>1438</v>
      </c>
      <c r="T996" s="562" t="s">
        <v>1758</v>
      </c>
      <c r="U996" s="561">
        <v>42030</v>
      </c>
      <c r="V996" s="561" t="s">
        <v>1938</v>
      </c>
      <c r="W996" s="558" t="s">
        <v>1439</v>
      </c>
      <c r="X996" s="562" t="s">
        <v>1432</v>
      </c>
      <c r="Y996" s="558" t="s">
        <v>1442</v>
      </c>
      <c r="Z996" s="558" t="s">
        <v>1453</v>
      </c>
      <c r="AA996" s="558" t="s">
        <v>1444</v>
      </c>
      <c r="AB996" s="558" t="s">
        <v>2723</v>
      </c>
      <c r="AC996" s="576">
        <v>3.0000000000000001E-3</v>
      </c>
      <c r="AD996" s="578" t="s">
        <v>1432</v>
      </c>
      <c r="AE996" s="578"/>
      <c r="AF996" s="579"/>
      <c r="AG996" s="517" t="s">
        <v>3063</v>
      </c>
      <c r="AH996" s="560" t="s">
        <v>1445</v>
      </c>
      <c r="AI996" s="560">
        <v>0</v>
      </c>
      <c r="AJ996" s="560">
        <v>0</v>
      </c>
      <c r="AK996" s="560">
        <v>0</v>
      </c>
      <c r="AL996" s="560">
        <v>0</v>
      </c>
      <c r="AM996" s="560">
        <v>2</v>
      </c>
      <c r="AN996" s="560">
        <v>-1</v>
      </c>
      <c r="AO996" s="560">
        <v>0</v>
      </c>
      <c r="AP996" s="560">
        <v>0</v>
      </c>
      <c r="AQ996" s="560">
        <v>0</v>
      </c>
      <c r="AR996" s="560">
        <v>0</v>
      </c>
      <c r="AS996" s="560">
        <v>0</v>
      </c>
      <c r="AT996" s="560">
        <v>2</v>
      </c>
      <c r="AU996" s="560">
        <v>-1</v>
      </c>
      <c r="AV996" s="560">
        <v>0</v>
      </c>
      <c r="AW996" s="560">
        <v>0</v>
      </c>
      <c r="AX996" s="560">
        <v>0</v>
      </c>
      <c r="AY996" s="560">
        <v>0</v>
      </c>
      <c r="AZ996" s="560">
        <v>0</v>
      </c>
      <c r="BA996" s="560">
        <v>0</v>
      </c>
      <c r="BB996" s="560">
        <v>0</v>
      </c>
      <c r="BC996" s="560">
        <v>0</v>
      </c>
      <c r="BD996" s="560">
        <v>0</v>
      </c>
      <c r="BE996" s="560">
        <v>0</v>
      </c>
      <c r="BF996" s="560">
        <v>0</v>
      </c>
      <c r="BG996" s="560">
        <v>0</v>
      </c>
      <c r="BH996" s="560">
        <v>0</v>
      </c>
      <c r="BI996" s="560">
        <v>0</v>
      </c>
      <c r="BJ996" s="560">
        <v>0</v>
      </c>
      <c r="BK996" s="560">
        <v>0</v>
      </c>
      <c r="BL996" s="560">
        <v>0</v>
      </c>
      <c r="BM996" s="560">
        <v>0</v>
      </c>
      <c r="BN996" s="550" t="s">
        <v>4490</v>
      </c>
      <c r="BO996" s="551">
        <v>0</v>
      </c>
      <c r="BP996" s="519">
        <v>0</v>
      </c>
      <c r="BQ996" s="553">
        <v>0.25</v>
      </c>
      <c r="BR996" s="552">
        <v>0.25</v>
      </c>
      <c r="BS996" s="552">
        <v>0.25</v>
      </c>
      <c r="BT996" s="552">
        <v>0.25</v>
      </c>
      <c r="BU996" s="529">
        <v>0</v>
      </c>
      <c r="BV996" s="519">
        <v>0</v>
      </c>
      <c r="BW996" s="519">
        <v>0</v>
      </c>
      <c r="BX996" s="519">
        <v>0</v>
      </c>
      <c r="BY996" s="519">
        <v>0</v>
      </c>
      <c r="BZ996" s="519">
        <v>0</v>
      </c>
      <c r="CA996" s="519">
        <v>0</v>
      </c>
      <c r="CB996" s="519">
        <v>0</v>
      </c>
      <c r="CC996" s="519">
        <v>0</v>
      </c>
      <c r="CD996" s="519">
        <v>0</v>
      </c>
      <c r="CE996" s="519">
        <v>0</v>
      </c>
      <c r="CF996" s="519">
        <v>0</v>
      </c>
      <c r="CG996" s="519">
        <v>0</v>
      </c>
      <c r="CH996" s="519">
        <v>0</v>
      </c>
      <c r="CI996" s="519">
        <v>0</v>
      </c>
      <c r="CJ996" s="519">
        <v>0</v>
      </c>
      <c r="CK996" s="623">
        <f t="shared" si="15"/>
        <v>1</v>
      </c>
      <c r="CL996" s="554">
        <v>1</v>
      </c>
      <c r="CM996" s="554">
        <v>1</v>
      </c>
      <c r="CN996" s="554">
        <v>1</v>
      </c>
      <c r="CO996" s="524">
        <v>9</v>
      </c>
      <c r="CP996" s="726"/>
      <c r="CQ996" s="525" t="s">
        <v>4965</v>
      </c>
      <c r="CR996" s="584" t="s">
        <v>4965</v>
      </c>
      <c r="CS996" s="527" t="s">
        <v>4965</v>
      </c>
      <c r="CT996" s="527" t="s">
        <v>4965</v>
      </c>
      <c r="CU996" s="527" t="s">
        <v>4965</v>
      </c>
    </row>
    <row r="997" spans="1:99" ht="12" customHeight="1" x14ac:dyDescent="0.2">
      <c r="A997" s="577" t="s">
        <v>1460</v>
      </c>
      <c r="B997" s="558" t="s">
        <v>1015</v>
      </c>
      <c r="C997" s="558" t="s">
        <v>1432</v>
      </c>
      <c r="D997" s="558" t="s">
        <v>1432</v>
      </c>
      <c r="E997" s="560" t="s">
        <v>1432</v>
      </c>
      <c r="F997" s="558" t="s">
        <v>1016</v>
      </c>
      <c r="G997" s="558" t="s">
        <v>1385</v>
      </c>
      <c r="H997" s="558" t="s">
        <v>1458</v>
      </c>
      <c r="I997" s="558" t="s">
        <v>1017</v>
      </c>
      <c r="J997" s="558">
        <v>524078</v>
      </c>
      <c r="K997" s="558">
        <v>175484</v>
      </c>
      <c r="L997" s="512" t="s">
        <v>3088</v>
      </c>
      <c r="M997" s="562" t="s">
        <v>1432</v>
      </c>
      <c r="N997" s="562" t="s">
        <v>1432</v>
      </c>
      <c r="O997" s="558">
        <v>0</v>
      </c>
      <c r="P997" s="558">
        <v>6</v>
      </c>
      <c r="Q997" s="563">
        <v>6</v>
      </c>
      <c r="R997" s="558" t="s">
        <v>1018</v>
      </c>
      <c r="S997" s="558" t="s">
        <v>1389</v>
      </c>
      <c r="T997" s="562" t="s">
        <v>286</v>
      </c>
      <c r="U997" s="561">
        <v>42020</v>
      </c>
      <c r="V997" s="561" t="s">
        <v>1938</v>
      </c>
      <c r="W997" s="558" t="s">
        <v>1439</v>
      </c>
      <c r="X997" s="562" t="s">
        <v>1432</v>
      </c>
      <c r="Y997" s="558" t="s">
        <v>1442</v>
      </c>
      <c r="Z997" s="558" t="s">
        <v>3893</v>
      </c>
      <c r="AA997" s="558" t="s">
        <v>1444</v>
      </c>
      <c r="AB997" s="558" t="s">
        <v>4720</v>
      </c>
      <c r="AC997" s="576">
        <v>3.7999999999999999E-2</v>
      </c>
      <c r="AD997" s="578" t="s">
        <v>1432</v>
      </c>
      <c r="AE997" s="578"/>
      <c r="AF997" s="579"/>
      <c r="AG997" s="517" t="s">
        <v>3063</v>
      </c>
      <c r="AH997" s="560" t="s">
        <v>1445</v>
      </c>
      <c r="AI997" s="560">
        <v>0</v>
      </c>
      <c r="AJ997" s="560">
        <v>0</v>
      </c>
      <c r="AK997" s="560">
        <v>0</v>
      </c>
      <c r="AL997" s="560">
        <v>0</v>
      </c>
      <c r="AM997" s="560">
        <v>0</v>
      </c>
      <c r="AN997" s="560">
        <v>6</v>
      </c>
      <c r="AO997" s="560">
        <v>0</v>
      </c>
      <c r="AP997" s="560">
        <v>0</v>
      </c>
      <c r="AQ997" s="560">
        <v>0</v>
      </c>
      <c r="AR997" s="560">
        <v>0</v>
      </c>
      <c r="AS997" s="560">
        <v>0</v>
      </c>
      <c r="AT997" s="560">
        <v>0</v>
      </c>
      <c r="AU997" s="560">
        <v>6</v>
      </c>
      <c r="AV997" s="560">
        <v>0</v>
      </c>
      <c r="AW997" s="560">
        <v>0</v>
      </c>
      <c r="AX997" s="560">
        <v>0</v>
      </c>
      <c r="AY997" s="560">
        <v>0</v>
      </c>
      <c r="AZ997" s="560">
        <v>0</v>
      </c>
      <c r="BA997" s="560">
        <v>0</v>
      </c>
      <c r="BB997" s="560">
        <v>0</v>
      </c>
      <c r="BC997" s="560">
        <v>0</v>
      </c>
      <c r="BD997" s="560">
        <v>0</v>
      </c>
      <c r="BE997" s="560">
        <v>0</v>
      </c>
      <c r="BF997" s="560">
        <v>0</v>
      </c>
      <c r="BG997" s="560">
        <v>0</v>
      </c>
      <c r="BH997" s="560">
        <v>0</v>
      </c>
      <c r="BI997" s="560">
        <v>0</v>
      </c>
      <c r="BJ997" s="560">
        <v>0</v>
      </c>
      <c r="BK997" s="560">
        <v>0</v>
      </c>
      <c r="BL997" s="560">
        <v>0</v>
      </c>
      <c r="BM997" s="560">
        <v>0</v>
      </c>
      <c r="BN997" s="550" t="s">
        <v>4490</v>
      </c>
      <c r="BO997" s="551">
        <v>0</v>
      </c>
      <c r="BP997" s="519">
        <v>0</v>
      </c>
      <c r="BQ997" s="553">
        <v>1.5</v>
      </c>
      <c r="BR997" s="552">
        <v>1.5</v>
      </c>
      <c r="BS997" s="552">
        <v>1.5</v>
      </c>
      <c r="BT997" s="552">
        <v>1.5</v>
      </c>
      <c r="BU997" s="529">
        <v>0</v>
      </c>
      <c r="BV997" s="519">
        <v>0</v>
      </c>
      <c r="BW997" s="519">
        <v>0</v>
      </c>
      <c r="BX997" s="519">
        <v>0</v>
      </c>
      <c r="BY997" s="519">
        <v>0</v>
      </c>
      <c r="BZ997" s="519">
        <v>0</v>
      </c>
      <c r="CA997" s="519">
        <v>0</v>
      </c>
      <c r="CB997" s="519">
        <v>0</v>
      </c>
      <c r="CC997" s="519">
        <v>0</v>
      </c>
      <c r="CD997" s="519">
        <v>0</v>
      </c>
      <c r="CE997" s="519">
        <v>0</v>
      </c>
      <c r="CF997" s="519">
        <v>0</v>
      </c>
      <c r="CG997" s="519">
        <v>0</v>
      </c>
      <c r="CH997" s="519">
        <v>0</v>
      </c>
      <c r="CI997" s="519">
        <v>0</v>
      </c>
      <c r="CJ997" s="519">
        <v>0</v>
      </c>
      <c r="CK997" s="623">
        <f t="shared" si="15"/>
        <v>6</v>
      </c>
      <c r="CL997" s="554">
        <v>6</v>
      </c>
      <c r="CM997" s="554">
        <v>6</v>
      </c>
      <c r="CN997" s="554">
        <v>6</v>
      </c>
      <c r="CO997" s="524">
        <v>9</v>
      </c>
      <c r="CP997" s="726"/>
      <c r="CQ997" s="530" t="s">
        <v>1942</v>
      </c>
      <c r="CR997" s="584" t="s">
        <v>4965</v>
      </c>
      <c r="CS997" s="527" t="s">
        <v>4965</v>
      </c>
      <c r="CT997" s="527" t="s">
        <v>4965</v>
      </c>
      <c r="CU997" s="527" t="s">
        <v>4965</v>
      </c>
    </row>
    <row r="998" spans="1:99" ht="12" customHeight="1" x14ac:dyDescent="0.2">
      <c r="A998" s="577" t="s">
        <v>1460</v>
      </c>
      <c r="B998" s="558" t="s">
        <v>1019</v>
      </c>
      <c r="C998" s="558" t="s">
        <v>1432</v>
      </c>
      <c r="D998" s="558" t="s">
        <v>1432</v>
      </c>
      <c r="E998" s="560" t="s">
        <v>1432</v>
      </c>
      <c r="F998" s="558" t="s">
        <v>1020</v>
      </c>
      <c r="G998" s="558" t="s">
        <v>1480</v>
      </c>
      <c r="H998" s="558" t="s">
        <v>2717</v>
      </c>
      <c r="I998" s="558" t="s">
        <v>1021</v>
      </c>
      <c r="J998" s="558">
        <v>527546</v>
      </c>
      <c r="K998" s="558">
        <v>176385</v>
      </c>
      <c r="L998" s="512" t="s">
        <v>3067</v>
      </c>
      <c r="M998" s="562" t="s">
        <v>1432</v>
      </c>
      <c r="N998" s="562" t="s">
        <v>1432</v>
      </c>
      <c r="O998" s="558">
        <v>0</v>
      </c>
      <c r="P998" s="558">
        <v>1</v>
      </c>
      <c r="Q998" s="563">
        <v>1</v>
      </c>
      <c r="R998" s="558" t="s">
        <v>1022</v>
      </c>
      <c r="S998" s="558" t="s">
        <v>3187</v>
      </c>
      <c r="T998" s="562" t="s">
        <v>1023</v>
      </c>
      <c r="U998" s="561">
        <v>42013</v>
      </c>
      <c r="V998" s="561" t="s">
        <v>1938</v>
      </c>
      <c r="W998" s="558" t="s">
        <v>1439</v>
      </c>
      <c r="X998" s="562" t="s">
        <v>1432</v>
      </c>
      <c r="Y998" s="558" t="s">
        <v>1442</v>
      </c>
      <c r="Z998" s="558" t="s">
        <v>3893</v>
      </c>
      <c r="AA998" s="558" t="s">
        <v>1444</v>
      </c>
      <c r="AB998" s="558" t="s">
        <v>4720</v>
      </c>
      <c r="AC998" s="576">
        <v>4.0000000000000001E-3</v>
      </c>
      <c r="AD998" s="578" t="s">
        <v>1432</v>
      </c>
      <c r="AE998" s="578"/>
      <c r="AF998" s="579"/>
      <c r="AG998" s="517" t="s">
        <v>3063</v>
      </c>
      <c r="AH998" s="560" t="s">
        <v>1445</v>
      </c>
      <c r="AI998" s="560">
        <v>0</v>
      </c>
      <c r="AJ998" s="560">
        <v>0</v>
      </c>
      <c r="AK998" s="560">
        <v>0</v>
      </c>
      <c r="AL998" s="560">
        <v>0</v>
      </c>
      <c r="AM998" s="560">
        <v>1</v>
      </c>
      <c r="AN998" s="560">
        <v>0</v>
      </c>
      <c r="AO998" s="560">
        <v>0</v>
      </c>
      <c r="AP998" s="560">
        <v>0</v>
      </c>
      <c r="AQ998" s="560">
        <v>0</v>
      </c>
      <c r="AR998" s="560">
        <v>0</v>
      </c>
      <c r="AS998" s="560">
        <v>0</v>
      </c>
      <c r="AT998" s="560">
        <v>1</v>
      </c>
      <c r="AU998" s="560">
        <v>0</v>
      </c>
      <c r="AV998" s="560">
        <v>0</v>
      </c>
      <c r="AW998" s="560">
        <v>0</v>
      </c>
      <c r="AX998" s="560">
        <v>0</v>
      </c>
      <c r="AY998" s="560">
        <v>0</v>
      </c>
      <c r="AZ998" s="560">
        <v>0</v>
      </c>
      <c r="BA998" s="560">
        <v>0</v>
      </c>
      <c r="BB998" s="560">
        <v>0</v>
      </c>
      <c r="BC998" s="560">
        <v>0</v>
      </c>
      <c r="BD998" s="560">
        <v>0</v>
      </c>
      <c r="BE998" s="560">
        <v>0</v>
      </c>
      <c r="BF998" s="560">
        <v>0</v>
      </c>
      <c r="BG998" s="560">
        <v>0</v>
      </c>
      <c r="BH998" s="560">
        <v>0</v>
      </c>
      <c r="BI998" s="560">
        <v>0</v>
      </c>
      <c r="BJ998" s="560">
        <v>0</v>
      </c>
      <c r="BK998" s="560">
        <v>0</v>
      </c>
      <c r="BL998" s="560">
        <v>0</v>
      </c>
      <c r="BM998" s="560">
        <v>0</v>
      </c>
      <c r="BN998" s="550" t="s">
        <v>4490</v>
      </c>
      <c r="BO998" s="551">
        <v>0</v>
      </c>
      <c r="BP998" s="519">
        <v>0</v>
      </c>
      <c r="BQ998" s="553">
        <v>0.25</v>
      </c>
      <c r="BR998" s="552">
        <v>0.25</v>
      </c>
      <c r="BS998" s="552">
        <v>0.25</v>
      </c>
      <c r="BT998" s="552">
        <v>0.25</v>
      </c>
      <c r="BU998" s="529">
        <v>0</v>
      </c>
      <c r="BV998" s="519">
        <v>0</v>
      </c>
      <c r="BW998" s="519">
        <v>0</v>
      </c>
      <c r="BX998" s="519">
        <v>0</v>
      </c>
      <c r="BY998" s="519">
        <v>0</v>
      </c>
      <c r="BZ998" s="519">
        <v>0</v>
      </c>
      <c r="CA998" s="519">
        <v>0</v>
      </c>
      <c r="CB998" s="519">
        <v>0</v>
      </c>
      <c r="CC998" s="519">
        <v>0</v>
      </c>
      <c r="CD998" s="519">
        <v>0</v>
      </c>
      <c r="CE998" s="519">
        <v>0</v>
      </c>
      <c r="CF998" s="519">
        <v>0</v>
      </c>
      <c r="CG998" s="519">
        <v>0</v>
      </c>
      <c r="CH998" s="519">
        <v>0</v>
      </c>
      <c r="CI998" s="519">
        <v>0</v>
      </c>
      <c r="CJ998" s="519">
        <v>0</v>
      </c>
      <c r="CK998" s="623">
        <f t="shared" si="15"/>
        <v>1</v>
      </c>
      <c r="CL998" s="554">
        <v>1</v>
      </c>
      <c r="CM998" s="554">
        <v>1</v>
      </c>
      <c r="CN998" s="554">
        <v>1</v>
      </c>
      <c r="CO998" s="524">
        <v>9</v>
      </c>
      <c r="CP998" s="524" t="s">
        <v>1938</v>
      </c>
      <c r="CQ998" s="525" t="s">
        <v>4965</v>
      </c>
      <c r="CR998" s="584" t="s">
        <v>4965</v>
      </c>
      <c r="CS998" s="527" t="s">
        <v>4965</v>
      </c>
      <c r="CT998" s="527" t="s">
        <v>4965</v>
      </c>
      <c r="CU998" s="527" t="s">
        <v>4965</v>
      </c>
    </row>
    <row r="999" spans="1:99" s="71" customFormat="1" ht="12" customHeight="1" x14ac:dyDescent="0.2">
      <c r="A999" s="577" t="s">
        <v>1460</v>
      </c>
      <c r="B999" s="558" t="s">
        <v>1024</v>
      </c>
      <c r="C999" s="558" t="s">
        <v>1432</v>
      </c>
      <c r="D999" s="558" t="s">
        <v>1432</v>
      </c>
      <c r="E999" s="560" t="s">
        <v>1432</v>
      </c>
      <c r="F999" s="558" t="s">
        <v>1025</v>
      </c>
      <c r="G999" s="558" t="s">
        <v>4297</v>
      </c>
      <c r="H999" s="558" t="s">
        <v>2717</v>
      </c>
      <c r="I999" s="558" t="s">
        <v>1119</v>
      </c>
      <c r="J999" s="558">
        <v>527815</v>
      </c>
      <c r="K999" s="558">
        <v>174584</v>
      </c>
      <c r="L999" s="512" t="s">
        <v>3084</v>
      </c>
      <c r="M999" s="562" t="s">
        <v>1432</v>
      </c>
      <c r="N999" s="562" t="s">
        <v>1432</v>
      </c>
      <c r="O999" s="558">
        <v>0</v>
      </c>
      <c r="P999" s="558">
        <v>1</v>
      </c>
      <c r="Q999" s="563">
        <v>1</v>
      </c>
      <c r="R999" s="558" t="s">
        <v>1026</v>
      </c>
      <c r="S999" s="558" t="s">
        <v>1438</v>
      </c>
      <c r="T999" s="562" t="s">
        <v>2176</v>
      </c>
      <c r="U999" s="561">
        <v>42094</v>
      </c>
      <c r="V999" s="561" t="s">
        <v>1938</v>
      </c>
      <c r="W999" s="558" t="s">
        <v>1439</v>
      </c>
      <c r="X999" s="562" t="s">
        <v>1432</v>
      </c>
      <c r="Y999" s="558" t="s">
        <v>1442</v>
      </c>
      <c r="Z999" s="558" t="s">
        <v>4694</v>
      </c>
      <c r="AA999" s="558" t="s">
        <v>1444</v>
      </c>
      <c r="AB999" s="558" t="s">
        <v>2713</v>
      </c>
      <c r="AC999" s="576">
        <v>8.9999999999999993E-3</v>
      </c>
      <c r="AD999" s="578" t="s">
        <v>1432</v>
      </c>
      <c r="AE999" s="578"/>
      <c r="AF999" s="620"/>
      <c r="AG999" s="517" t="s">
        <v>3063</v>
      </c>
      <c r="AH999" s="560" t="s">
        <v>1445</v>
      </c>
      <c r="AI999" s="560">
        <v>0</v>
      </c>
      <c r="AJ999" s="560">
        <v>0</v>
      </c>
      <c r="AK999" s="560">
        <v>0</v>
      </c>
      <c r="AL999" s="560">
        <v>0</v>
      </c>
      <c r="AM999" s="560">
        <v>0</v>
      </c>
      <c r="AN999" s="560">
        <v>0</v>
      </c>
      <c r="AO999" s="560">
        <v>1</v>
      </c>
      <c r="AP999" s="560">
        <v>0</v>
      </c>
      <c r="AQ999" s="560">
        <v>0</v>
      </c>
      <c r="AR999" s="560">
        <v>0</v>
      </c>
      <c r="AS999" s="560">
        <v>0</v>
      </c>
      <c r="AT999" s="560">
        <v>0</v>
      </c>
      <c r="AU999" s="560">
        <v>0</v>
      </c>
      <c r="AV999" s="560">
        <v>0</v>
      </c>
      <c r="AW999" s="560">
        <v>0</v>
      </c>
      <c r="AX999" s="560">
        <v>0</v>
      </c>
      <c r="AY999" s="560">
        <v>0</v>
      </c>
      <c r="AZ999" s="560">
        <v>0</v>
      </c>
      <c r="BA999" s="560">
        <v>0</v>
      </c>
      <c r="BB999" s="560">
        <v>0</v>
      </c>
      <c r="BC999" s="560">
        <v>1</v>
      </c>
      <c r="BD999" s="560">
        <v>0</v>
      </c>
      <c r="BE999" s="560">
        <v>0</v>
      </c>
      <c r="BF999" s="560">
        <v>0</v>
      </c>
      <c r="BG999" s="560">
        <v>0</v>
      </c>
      <c r="BH999" s="560">
        <v>0</v>
      </c>
      <c r="BI999" s="560">
        <v>0</v>
      </c>
      <c r="BJ999" s="560">
        <v>0</v>
      </c>
      <c r="BK999" s="560">
        <v>0</v>
      </c>
      <c r="BL999" s="560">
        <v>0</v>
      </c>
      <c r="BM999" s="560">
        <v>0</v>
      </c>
      <c r="BN999" s="550" t="s">
        <v>4490</v>
      </c>
      <c r="BO999" s="551">
        <v>0</v>
      </c>
      <c r="BP999" s="519">
        <v>0</v>
      </c>
      <c r="BQ999" s="553">
        <v>0.25</v>
      </c>
      <c r="BR999" s="552">
        <v>0.25</v>
      </c>
      <c r="BS999" s="552">
        <v>0.25</v>
      </c>
      <c r="BT999" s="552">
        <v>0.25</v>
      </c>
      <c r="BU999" s="529">
        <v>0</v>
      </c>
      <c r="BV999" s="519">
        <v>0</v>
      </c>
      <c r="BW999" s="519">
        <v>0</v>
      </c>
      <c r="BX999" s="519">
        <v>0</v>
      </c>
      <c r="BY999" s="519">
        <v>0</v>
      </c>
      <c r="BZ999" s="519">
        <v>0</v>
      </c>
      <c r="CA999" s="519">
        <v>0</v>
      </c>
      <c r="CB999" s="519">
        <v>0</v>
      </c>
      <c r="CC999" s="519">
        <v>0</v>
      </c>
      <c r="CD999" s="519">
        <v>0</v>
      </c>
      <c r="CE999" s="519">
        <v>0</v>
      </c>
      <c r="CF999" s="519">
        <v>0</v>
      </c>
      <c r="CG999" s="519">
        <v>0</v>
      </c>
      <c r="CH999" s="519">
        <v>0</v>
      </c>
      <c r="CI999" s="519">
        <v>0</v>
      </c>
      <c r="CJ999" s="519">
        <v>0</v>
      </c>
      <c r="CK999" s="623">
        <f t="shared" si="15"/>
        <v>1</v>
      </c>
      <c r="CL999" s="554">
        <v>1</v>
      </c>
      <c r="CM999" s="554">
        <v>1</v>
      </c>
      <c r="CN999" s="554">
        <v>1</v>
      </c>
      <c r="CO999" s="524">
        <v>4</v>
      </c>
      <c r="CP999" s="726"/>
      <c r="CQ999" s="525" t="s">
        <v>4965</v>
      </c>
      <c r="CR999" s="584" t="s">
        <v>4965</v>
      </c>
      <c r="CS999" s="527" t="s">
        <v>4965</v>
      </c>
      <c r="CT999" s="527" t="s">
        <v>4965</v>
      </c>
      <c r="CU999" s="527" t="s">
        <v>4965</v>
      </c>
    </row>
    <row r="1000" spans="1:99" ht="12" customHeight="1" x14ac:dyDescent="0.2">
      <c r="A1000" s="577" t="s">
        <v>1460</v>
      </c>
      <c r="B1000" s="558" t="s">
        <v>1027</v>
      </c>
      <c r="C1000" s="558" t="s">
        <v>1432</v>
      </c>
      <c r="D1000" s="558" t="s">
        <v>1432</v>
      </c>
      <c r="E1000" s="560" t="s">
        <v>1028</v>
      </c>
      <c r="F1000" s="558" t="s">
        <v>431</v>
      </c>
      <c r="G1000" s="558" t="s">
        <v>1029</v>
      </c>
      <c r="H1000" s="558" t="s">
        <v>2717</v>
      </c>
      <c r="I1000" s="558" t="s">
        <v>1030</v>
      </c>
      <c r="J1000" s="558">
        <v>527204</v>
      </c>
      <c r="K1000" s="558">
        <v>177286</v>
      </c>
      <c r="L1000" s="512" t="s">
        <v>4766</v>
      </c>
      <c r="M1000" s="562" t="s">
        <v>1432</v>
      </c>
      <c r="N1000" s="562" t="s">
        <v>1432</v>
      </c>
      <c r="O1000" s="558">
        <v>2</v>
      </c>
      <c r="P1000" s="558">
        <v>1</v>
      </c>
      <c r="Q1000" s="563">
        <v>-1</v>
      </c>
      <c r="R1000" s="558" t="s">
        <v>2895</v>
      </c>
      <c r="S1000" s="558" t="s">
        <v>1438</v>
      </c>
      <c r="T1000" s="562" t="s">
        <v>710</v>
      </c>
      <c r="U1000" s="561">
        <v>42074</v>
      </c>
      <c r="V1000" s="561" t="s">
        <v>1938</v>
      </c>
      <c r="W1000" s="558" t="s">
        <v>1439</v>
      </c>
      <c r="X1000" s="562" t="s">
        <v>1432</v>
      </c>
      <c r="Y1000" s="558" t="s">
        <v>1442</v>
      </c>
      <c r="Z1000" s="558" t="s">
        <v>1453</v>
      </c>
      <c r="AA1000" s="558" t="s">
        <v>1444</v>
      </c>
      <c r="AB1000" s="558" t="s">
        <v>3714</v>
      </c>
      <c r="AC1000" s="576">
        <v>5.3999999999999999E-2</v>
      </c>
      <c r="AD1000" s="578" t="s">
        <v>1432</v>
      </c>
      <c r="AE1000" s="578"/>
      <c r="AF1000" s="579"/>
      <c r="AG1000" s="517" t="s">
        <v>3063</v>
      </c>
      <c r="AH1000" s="560" t="s">
        <v>1445</v>
      </c>
      <c r="AI1000" s="560">
        <v>0</v>
      </c>
      <c r="AJ1000" s="560">
        <v>0</v>
      </c>
      <c r="AK1000" s="560">
        <v>0</v>
      </c>
      <c r="AL1000" s="560">
        <v>0</v>
      </c>
      <c r="AM1000" s="560">
        <v>0</v>
      </c>
      <c r="AN1000" s="560">
        <v>-1</v>
      </c>
      <c r="AO1000" s="560">
        <v>-1</v>
      </c>
      <c r="AP1000" s="560">
        <v>0</v>
      </c>
      <c r="AQ1000" s="560">
        <v>1</v>
      </c>
      <c r="AR1000" s="560">
        <v>0</v>
      </c>
      <c r="AS1000" s="560">
        <v>0</v>
      </c>
      <c r="AT1000" s="560">
        <v>0</v>
      </c>
      <c r="AU1000" s="560">
        <v>-1</v>
      </c>
      <c r="AV1000" s="560">
        <v>-1</v>
      </c>
      <c r="AW1000" s="560">
        <v>0</v>
      </c>
      <c r="AX1000" s="560">
        <v>1</v>
      </c>
      <c r="AY1000" s="560">
        <v>0</v>
      </c>
      <c r="AZ1000" s="560">
        <v>0</v>
      </c>
      <c r="BA1000" s="560">
        <v>0</v>
      </c>
      <c r="BB1000" s="560">
        <v>0</v>
      </c>
      <c r="BC1000" s="560">
        <v>0</v>
      </c>
      <c r="BD1000" s="560">
        <v>0</v>
      </c>
      <c r="BE1000" s="560">
        <v>0</v>
      </c>
      <c r="BF1000" s="560">
        <v>0</v>
      </c>
      <c r="BG1000" s="560">
        <v>0</v>
      </c>
      <c r="BH1000" s="560">
        <v>0</v>
      </c>
      <c r="BI1000" s="560">
        <v>0</v>
      </c>
      <c r="BJ1000" s="560">
        <v>0</v>
      </c>
      <c r="BK1000" s="560">
        <v>0</v>
      </c>
      <c r="BL1000" s="560">
        <v>0</v>
      </c>
      <c r="BM1000" s="560">
        <v>0</v>
      </c>
      <c r="BN1000" s="550" t="s">
        <v>4490</v>
      </c>
      <c r="BO1000" s="551">
        <v>0</v>
      </c>
      <c r="BP1000" s="519">
        <v>0</v>
      </c>
      <c r="BQ1000" s="553">
        <v>-0.25</v>
      </c>
      <c r="BR1000" s="552">
        <v>-0.25</v>
      </c>
      <c r="BS1000" s="552">
        <v>-0.25</v>
      </c>
      <c r="BT1000" s="552">
        <v>-0.25</v>
      </c>
      <c r="BU1000" s="529">
        <v>0</v>
      </c>
      <c r="BV1000" s="519">
        <v>0</v>
      </c>
      <c r="BW1000" s="519">
        <v>0</v>
      </c>
      <c r="BX1000" s="519">
        <v>0</v>
      </c>
      <c r="BY1000" s="519">
        <v>0</v>
      </c>
      <c r="BZ1000" s="519">
        <v>0</v>
      </c>
      <c r="CA1000" s="519">
        <v>0</v>
      </c>
      <c r="CB1000" s="519">
        <v>0</v>
      </c>
      <c r="CC1000" s="519">
        <v>0</v>
      </c>
      <c r="CD1000" s="519">
        <v>0</v>
      </c>
      <c r="CE1000" s="519">
        <v>0</v>
      </c>
      <c r="CF1000" s="519">
        <v>0</v>
      </c>
      <c r="CG1000" s="519">
        <v>0</v>
      </c>
      <c r="CH1000" s="519">
        <v>0</v>
      </c>
      <c r="CI1000" s="519">
        <v>0</v>
      </c>
      <c r="CJ1000" s="519">
        <v>0</v>
      </c>
      <c r="CK1000" s="623">
        <f t="shared" si="15"/>
        <v>-1</v>
      </c>
      <c r="CL1000" s="554">
        <v>-1</v>
      </c>
      <c r="CM1000" s="554">
        <v>-1</v>
      </c>
      <c r="CN1000" s="554">
        <v>-1</v>
      </c>
      <c r="CO1000" s="524">
        <v>9</v>
      </c>
      <c r="CP1000" s="726"/>
      <c r="CQ1000" s="525" t="s">
        <v>4965</v>
      </c>
      <c r="CR1000" s="584" t="s">
        <v>4965</v>
      </c>
      <c r="CS1000" s="527" t="s">
        <v>4965</v>
      </c>
      <c r="CT1000" s="527" t="s">
        <v>4965</v>
      </c>
      <c r="CU1000" s="527" t="s">
        <v>4965</v>
      </c>
    </row>
    <row r="1001" spans="1:99" s="71" customFormat="1" ht="12" customHeight="1" x14ac:dyDescent="0.2">
      <c r="A1001" s="577" t="s">
        <v>1460</v>
      </c>
      <c r="B1001" s="558" t="s">
        <v>2896</v>
      </c>
      <c r="C1001" s="558" t="s">
        <v>1432</v>
      </c>
      <c r="D1001" s="558" t="s">
        <v>1432</v>
      </c>
      <c r="E1001" s="560" t="s">
        <v>1432</v>
      </c>
      <c r="F1001" s="558" t="s">
        <v>1849</v>
      </c>
      <c r="G1001" s="558" t="s">
        <v>1457</v>
      </c>
      <c r="H1001" s="558" t="s">
        <v>1458</v>
      </c>
      <c r="I1001" s="558" t="s">
        <v>1459</v>
      </c>
      <c r="J1001" s="558">
        <v>523081</v>
      </c>
      <c r="K1001" s="558">
        <v>175252</v>
      </c>
      <c r="L1001" s="512" t="s">
        <v>521</v>
      </c>
      <c r="M1001" s="562" t="s">
        <v>1432</v>
      </c>
      <c r="N1001" s="562" t="s">
        <v>1432</v>
      </c>
      <c r="O1001" s="558">
        <v>0</v>
      </c>
      <c r="P1001" s="558">
        <v>4</v>
      </c>
      <c r="Q1001" s="563">
        <v>4</v>
      </c>
      <c r="R1001" s="558" t="s">
        <v>2897</v>
      </c>
      <c r="S1001" s="558" t="s">
        <v>1438</v>
      </c>
      <c r="T1001" s="562" t="s">
        <v>4764</v>
      </c>
      <c r="U1001" s="561">
        <v>42054</v>
      </c>
      <c r="V1001" s="561" t="s">
        <v>1938</v>
      </c>
      <c r="W1001" s="558" t="s">
        <v>1439</v>
      </c>
      <c r="X1001" s="562" t="s">
        <v>1432</v>
      </c>
      <c r="Y1001" s="558" t="s">
        <v>1442</v>
      </c>
      <c r="Z1001" s="558" t="s">
        <v>1443</v>
      </c>
      <c r="AA1001" s="558" t="s">
        <v>1444</v>
      </c>
      <c r="AB1001" s="558" t="s">
        <v>2713</v>
      </c>
      <c r="AC1001" s="576">
        <v>7.5999999999999998E-2</v>
      </c>
      <c r="AD1001" s="578" t="s">
        <v>1432</v>
      </c>
      <c r="AE1001" s="578"/>
      <c r="AF1001" s="579"/>
      <c r="AG1001" s="517" t="s">
        <v>3063</v>
      </c>
      <c r="AH1001" s="560" t="s">
        <v>1445</v>
      </c>
      <c r="AI1001" s="587"/>
      <c r="AJ1001" s="560">
        <v>0</v>
      </c>
      <c r="AK1001" s="560">
        <v>0</v>
      </c>
      <c r="AL1001" s="560">
        <v>0</v>
      </c>
      <c r="AM1001" s="560">
        <v>0</v>
      </c>
      <c r="AN1001" s="560">
        <v>0</v>
      </c>
      <c r="AO1001" s="560">
        <v>2</v>
      </c>
      <c r="AP1001" s="560">
        <v>2</v>
      </c>
      <c r="AQ1001" s="560">
        <v>0</v>
      </c>
      <c r="AR1001" s="560">
        <v>0</v>
      </c>
      <c r="AS1001" s="560">
        <v>0</v>
      </c>
      <c r="AT1001" s="560">
        <v>0</v>
      </c>
      <c r="AU1001" s="560">
        <v>0</v>
      </c>
      <c r="AV1001" s="560">
        <v>0</v>
      </c>
      <c r="AW1001" s="560">
        <v>0</v>
      </c>
      <c r="AX1001" s="560">
        <v>0</v>
      </c>
      <c r="AY1001" s="560">
        <v>0</v>
      </c>
      <c r="AZ1001" s="560">
        <v>0</v>
      </c>
      <c r="BA1001" s="560">
        <v>0</v>
      </c>
      <c r="BB1001" s="560">
        <v>0</v>
      </c>
      <c r="BC1001" s="560">
        <v>2</v>
      </c>
      <c r="BD1001" s="560">
        <v>2</v>
      </c>
      <c r="BE1001" s="560">
        <v>0</v>
      </c>
      <c r="BF1001" s="560">
        <v>0</v>
      </c>
      <c r="BG1001" s="560">
        <v>0</v>
      </c>
      <c r="BH1001" s="560">
        <v>0</v>
      </c>
      <c r="BI1001" s="560">
        <v>0</v>
      </c>
      <c r="BJ1001" s="560">
        <v>0</v>
      </c>
      <c r="BK1001" s="560">
        <v>0</v>
      </c>
      <c r="BL1001" s="560">
        <v>0</v>
      </c>
      <c r="BM1001" s="560">
        <v>0</v>
      </c>
      <c r="BN1001" s="550" t="s">
        <v>4490</v>
      </c>
      <c r="BO1001" s="551">
        <v>0</v>
      </c>
      <c r="BP1001" s="519">
        <v>0</v>
      </c>
      <c r="BQ1001" s="553">
        <v>1</v>
      </c>
      <c r="BR1001" s="552">
        <v>1</v>
      </c>
      <c r="BS1001" s="552">
        <v>1</v>
      </c>
      <c r="BT1001" s="552">
        <v>1</v>
      </c>
      <c r="BU1001" s="529">
        <v>0</v>
      </c>
      <c r="BV1001" s="519">
        <v>0</v>
      </c>
      <c r="BW1001" s="519">
        <v>0</v>
      </c>
      <c r="BX1001" s="519">
        <v>0</v>
      </c>
      <c r="BY1001" s="519">
        <v>0</v>
      </c>
      <c r="BZ1001" s="519">
        <v>0</v>
      </c>
      <c r="CA1001" s="519">
        <v>0</v>
      </c>
      <c r="CB1001" s="519">
        <v>0</v>
      </c>
      <c r="CC1001" s="519">
        <v>0</v>
      </c>
      <c r="CD1001" s="519">
        <v>0</v>
      </c>
      <c r="CE1001" s="519">
        <v>0</v>
      </c>
      <c r="CF1001" s="519">
        <v>0</v>
      </c>
      <c r="CG1001" s="519">
        <v>0</v>
      </c>
      <c r="CH1001" s="519">
        <v>0</v>
      </c>
      <c r="CI1001" s="519">
        <v>0</v>
      </c>
      <c r="CJ1001" s="519">
        <v>0</v>
      </c>
      <c r="CK1001" s="623">
        <f t="shared" si="15"/>
        <v>4</v>
      </c>
      <c r="CL1001" s="554">
        <v>4</v>
      </c>
      <c r="CM1001" s="554">
        <v>4</v>
      </c>
      <c r="CN1001" s="554">
        <v>4</v>
      </c>
      <c r="CO1001" s="524">
        <v>4</v>
      </c>
      <c r="CP1001" s="726"/>
      <c r="CQ1001" s="525" t="s">
        <v>4965</v>
      </c>
      <c r="CR1001" s="584" t="s">
        <v>4965</v>
      </c>
      <c r="CS1001" s="527" t="s">
        <v>4965</v>
      </c>
      <c r="CT1001" s="527" t="s">
        <v>4965</v>
      </c>
      <c r="CU1001" s="527" t="s">
        <v>4965</v>
      </c>
    </row>
    <row r="1002" spans="1:99" ht="12" customHeight="1" x14ac:dyDescent="0.2">
      <c r="A1002" s="577" t="s">
        <v>1460</v>
      </c>
      <c r="B1002" s="558" t="s">
        <v>2898</v>
      </c>
      <c r="C1002" s="558" t="s">
        <v>1432</v>
      </c>
      <c r="D1002" s="558" t="s">
        <v>1432</v>
      </c>
      <c r="E1002" s="560" t="s">
        <v>2899</v>
      </c>
      <c r="F1002" s="558" t="s">
        <v>1432</v>
      </c>
      <c r="G1002" s="558" t="s">
        <v>2900</v>
      </c>
      <c r="H1002" s="558" t="s">
        <v>1458</v>
      </c>
      <c r="I1002" s="558" t="s">
        <v>2901</v>
      </c>
      <c r="J1002" s="558">
        <v>524187</v>
      </c>
      <c r="K1002" s="558">
        <v>175554</v>
      </c>
      <c r="L1002" s="512" t="s">
        <v>3088</v>
      </c>
      <c r="M1002" s="562" t="s">
        <v>1432</v>
      </c>
      <c r="N1002" s="562" t="s">
        <v>1432</v>
      </c>
      <c r="O1002" s="558">
        <v>0</v>
      </c>
      <c r="P1002" s="558">
        <v>3</v>
      </c>
      <c r="Q1002" s="563">
        <v>3</v>
      </c>
      <c r="R1002" s="558" t="s">
        <v>2902</v>
      </c>
      <c r="S1002" s="558" t="s">
        <v>3187</v>
      </c>
      <c r="T1002" s="562" t="s">
        <v>1911</v>
      </c>
      <c r="U1002" s="561">
        <v>42040</v>
      </c>
      <c r="V1002" s="561" t="s">
        <v>1938</v>
      </c>
      <c r="W1002" s="558" t="s">
        <v>1439</v>
      </c>
      <c r="X1002" s="562" t="s">
        <v>1432</v>
      </c>
      <c r="Y1002" s="558" t="s">
        <v>1442</v>
      </c>
      <c r="Z1002" s="558" t="s">
        <v>3893</v>
      </c>
      <c r="AA1002" s="558" t="s">
        <v>1444</v>
      </c>
      <c r="AB1002" s="558" t="s">
        <v>4720</v>
      </c>
      <c r="AC1002" s="576">
        <v>3.9E-2</v>
      </c>
      <c r="AD1002" s="578" t="s">
        <v>1432</v>
      </c>
      <c r="AE1002" s="578"/>
      <c r="AF1002" s="579"/>
      <c r="AG1002" s="517" t="s">
        <v>3063</v>
      </c>
      <c r="AH1002" s="560" t="s">
        <v>1445</v>
      </c>
      <c r="AI1002" s="560">
        <v>0</v>
      </c>
      <c r="AJ1002" s="560">
        <v>0</v>
      </c>
      <c r="AK1002" s="560">
        <v>0</v>
      </c>
      <c r="AL1002" s="560">
        <v>0</v>
      </c>
      <c r="AM1002" s="560">
        <v>0</v>
      </c>
      <c r="AN1002" s="560">
        <v>0</v>
      </c>
      <c r="AO1002" s="560">
        <v>3</v>
      </c>
      <c r="AP1002" s="560">
        <v>0</v>
      </c>
      <c r="AQ1002" s="560">
        <v>0</v>
      </c>
      <c r="AR1002" s="560">
        <v>0</v>
      </c>
      <c r="AS1002" s="560">
        <v>0</v>
      </c>
      <c r="AT1002" s="560">
        <v>0</v>
      </c>
      <c r="AU1002" s="560">
        <v>0</v>
      </c>
      <c r="AV1002" s="560">
        <v>3</v>
      </c>
      <c r="AW1002" s="560">
        <v>0</v>
      </c>
      <c r="AX1002" s="560">
        <v>0</v>
      </c>
      <c r="AY1002" s="560">
        <v>0</v>
      </c>
      <c r="AZ1002" s="560">
        <v>0</v>
      </c>
      <c r="BA1002" s="560">
        <v>0</v>
      </c>
      <c r="BB1002" s="560">
        <v>0</v>
      </c>
      <c r="BC1002" s="560">
        <v>0</v>
      </c>
      <c r="BD1002" s="560">
        <v>0</v>
      </c>
      <c r="BE1002" s="560">
        <v>0</v>
      </c>
      <c r="BF1002" s="560">
        <v>0</v>
      </c>
      <c r="BG1002" s="560">
        <v>0</v>
      </c>
      <c r="BH1002" s="560">
        <v>0</v>
      </c>
      <c r="BI1002" s="560">
        <v>0</v>
      </c>
      <c r="BJ1002" s="560">
        <v>0</v>
      </c>
      <c r="BK1002" s="560">
        <v>0</v>
      </c>
      <c r="BL1002" s="560">
        <v>0</v>
      </c>
      <c r="BM1002" s="560">
        <v>0</v>
      </c>
      <c r="BN1002" s="550" t="s">
        <v>4490</v>
      </c>
      <c r="BO1002" s="551">
        <v>0</v>
      </c>
      <c r="BP1002" s="519">
        <v>0</v>
      </c>
      <c r="BQ1002" s="553">
        <v>0.75</v>
      </c>
      <c r="BR1002" s="552">
        <v>0.75</v>
      </c>
      <c r="BS1002" s="552">
        <v>0.75</v>
      </c>
      <c r="BT1002" s="552">
        <v>0.75</v>
      </c>
      <c r="BU1002" s="529">
        <v>0</v>
      </c>
      <c r="BV1002" s="519">
        <v>0</v>
      </c>
      <c r="BW1002" s="519">
        <v>0</v>
      </c>
      <c r="BX1002" s="519">
        <v>0</v>
      </c>
      <c r="BY1002" s="519">
        <v>0</v>
      </c>
      <c r="BZ1002" s="519">
        <v>0</v>
      </c>
      <c r="CA1002" s="519">
        <v>0</v>
      </c>
      <c r="CB1002" s="519">
        <v>0</v>
      </c>
      <c r="CC1002" s="519">
        <v>0</v>
      </c>
      <c r="CD1002" s="519">
        <v>0</v>
      </c>
      <c r="CE1002" s="519">
        <v>0</v>
      </c>
      <c r="CF1002" s="519">
        <v>0</v>
      </c>
      <c r="CG1002" s="519">
        <v>0</v>
      </c>
      <c r="CH1002" s="519">
        <v>0</v>
      </c>
      <c r="CI1002" s="519">
        <v>0</v>
      </c>
      <c r="CJ1002" s="519">
        <v>0</v>
      </c>
      <c r="CK1002" s="623">
        <f t="shared" si="15"/>
        <v>3</v>
      </c>
      <c r="CL1002" s="554">
        <v>3</v>
      </c>
      <c r="CM1002" s="554">
        <v>3</v>
      </c>
      <c r="CN1002" s="554">
        <v>3</v>
      </c>
      <c r="CO1002" s="524">
        <v>9</v>
      </c>
      <c r="CP1002" s="726"/>
      <c r="CQ1002" s="530" t="s">
        <v>1942</v>
      </c>
      <c r="CR1002" s="584" t="s">
        <v>4965</v>
      </c>
      <c r="CS1002" s="527" t="s">
        <v>4965</v>
      </c>
      <c r="CT1002" s="527" t="s">
        <v>4965</v>
      </c>
      <c r="CU1002" s="527" t="s">
        <v>4965</v>
      </c>
    </row>
    <row r="1003" spans="1:99" ht="12" customHeight="1" x14ac:dyDescent="0.2">
      <c r="A1003" s="577" t="s">
        <v>1460</v>
      </c>
      <c r="B1003" s="558" t="s">
        <v>2903</v>
      </c>
      <c r="C1003" s="558" t="s">
        <v>1432</v>
      </c>
      <c r="D1003" s="558" t="s">
        <v>1432</v>
      </c>
      <c r="E1003" s="560" t="s">
        <v>2862</v>
      </c>
      <c r="F1003" s="558" t="s">
        <v>3510</v>
      </c>
      <c r="G1003" s="558" t="s">
        <v>1480</v>
      </c>
      <c r="H1003" s="558" t="s">
        <v>2717</v>
      </c>
      <c r="I1003" s="558" t="s">
        <v>3511</v>
      </c>
      <c r="J1003" s="558">
        <v>528069</v>
      </c>
      <c r="K1003" s="558">
        <v>176652</v>
      </c>
      <c r="L1003" s="512" t="s">
        <v>3066</v>
      </c>
      <c r="M1003" s="562" t="s">
        <v>1432</v>
      </c>
      <c r="N1003" s="562" t="s">
        <v>1432</v>
      </c>
      <c r="O1003" s="558">
        <v>0</v>
      </c>
      <c r="P1003" s="558">
        <v>1</v>
      </c>
      <c r="Q1003" s="563">
        <v>1</v>
      </c>
      <c r="R1003" s="558" t="s">
        <v>4876</v>
      </c>
      <c r="S1003" s="558" t="s">
        <v>3187</v>
      </c>
      <c r="T1003" s="562" t="s">
        <v>1758</v>
      </c>
      <c r="U1003" s="561">
        <v>42026</v>
      </c>
      <c r="V1003" s="561" t="s">
        <v>1938</v>
      </c>
      <c r="W1003" s="558" t="s">
        <v>1439</v>
      </c>
      <c r="X1003" s="562" t="s">
        <v>1432</v>
      </c>
      <c r="Y1003" s="558" t="s">
        <v>1442</v>
      </c>
      <c r="Z1003" s="558" t="s">
        <v>3893</v>
      </c>
      <c r="AA1003" s="558" t="s">
        <v>1444</v>
      </c>
      <c r="AB1003" s="558" t="s">
        <v>4720</v>
      </c>
      <c r="AC1003" s="576">
        <v>0.02</v>
      </c>
      <c r="AD1003" s="578" t="s">
        <v>1432</v>
      </c>
      <c r="AE1003" s="578"/>
      <c r="AF1003" s="579"/>
      <c r="AG1003" s="517" t="s">
        <v>3063</v>
      </c>
      <c r="AH1003" s="560" t="s">
        <v>1445</v>
      </c>
      <c r="AI1003" s="560">
        <v>0</v>
      </c>
      <c r="AJ1003" s="560">
        <v>0</v>
      </c>
      <c r="AK1003" s="560">
        <v>0</v>
      </c>
      <c r="AL1003" s="560">
        <v>0</v>
      </c>
      <c r="AM1003" s="560">
        <v>1</v>
      </c>
      <c r="AN1003" s="560">
        <v>0</v>
      </c>
      <c r="AO1003" s="560">
        <v>0</v>
      </c>
      <c r="AP1003" s="560">
        <v>0</v>
      </c>
      <c r="AQ1003" s="560">
        <v>0</v>
      </c>
      <c r="AR1003" s="560">
        <v>0</v>
      </c>
      <c r="AS1003" s="560">
        <v>0</v>
      </c>
      <c r="AT1003" s="560">
        <v>1</v>
      </c>
      <c r="AU1003" s="560">
        <v>0</v>
      </c>
      <c r="AV1003" s="560">
        <v>0</v>
      </c>
      <c r="AW1003" s="560">
        <v>0</v>
      </c>
      <c r="AX1003" s="560">
        <v>0</v>
      </c>
      <c r="AY1003" s="560">
        <v>0</v>
      </c>
      <c r="AZ1003" s="560">
        <v>0</v>
      </c>
      <c r="BA1003" s="560">
        <v>0</v>
      </c>
      <c r="BB1003" s="560">
        <v>0</v>
      </c>
      <c r="BC1003" s="560">
        <v>0</v>
      </c>
      <c r="BD1003" s="560">
        <v>0</v>
      </c>
      <c r="BE1003" s="560">
        <v>0</v>
      </c>
      <c r="BF1003" s="560">
        <v>0</v>
      </c>
      <c r="BG1003" s="560">
        <v>0</v>
      </c>
      <c r="BH1003" s="560">
        <v>0</v>
      </c>
      <c r="BI1003" s="560">
        <v>0</v>
      </c>
      <c r="BJ1003" s="560">
        <v>0</v>
      </c>
      <c r="BK1003" s="560">
        <v>0</v>
      </c>
      <c r="BL1003" s="560">
        <v>0</v>
      </c>
      <c r="BM1003" s="560">
        <v>0</v>
      </c>
      <c r="BN1003" s="550" t="s">
        <v>4490</v>
      </c>
      <c r="BO1003" s="551">
        <v>0</v>
      </c>
      <c r="BP1003" s="519">
        <v>0</v>
      </c>
      <c r="BQ1003" s="553">
        <v>0.25</v>
      </c>
      <c r="BR1003" s="552">
        <v>0.25</v>
      </c>
      <c r="BS1003" s="552">
        <v>0.25</v>
      </c>
      <c r="BT1003" s="552">
        <v>0.25</v>
      </c>
      <c r="BU1003" s="529">
        <v>0</v>
      </c>
      <c r="BV1003" s="519">
        <v>0</v>
      </c>
      <c r="BW1003" s="519">
        <v>0</v>
      </c>
      <c r="BX1003" s="519">
        <v>0</v>
      </c>
      <c r="BY1003" s="519">
        <v>0</v>
      </c>
      <c r="BZ1003" s="519">
        <v>0</v>
      </c>
      <c r="CA1003" s="519">
        <v>0</v>
      </c>
      <c r="CB1003" s="519">
        <v>0</v>
      </c>
      <c r="CC1003" s="519">
        <v>0</v>
      </c>
      <c r="CD1003" s="519">
        <v>0</v>
      </c>
      <c r="CE1003" s="519">
        <v>0</v>
      </c>
      <c r="CF1003" s="519">
        <v>0</v>
      </c>
      <c r="CG1003" s="519">
        <v>0</v>
      </c>
      <c r="CH1003" s="519">
        <v>0</v>
      </c>
      <c r="CI1003" s="519">
        <v>0</v>
      </c>
      <c r="CJ1003" s="519">
        <v>0</v>
      </c>
      <c r="CK1003" s="623">
        <f t="shared" si="15"/>
        <v>1</v>
      </c>
      <c r="CL1003" s="554">
        <v>1</v>
      </c>
      <c r="CM1003" s="554">
        <v>1</v>
      </c>
      <c r="CN1003" s="554">
        <v>1</v>
      </c>
      <c r="CO1003" s="524">
        <v>9</v>
      </c>
      <c r="CP1003" s="524" t="s">
        <v>1938</v>
      </c>
      <c r="CQ1003" s="525" t="s">
        <v>4965</v>
      </c>
      <c r="CR1003" s="584" t="s">
        <v>4965</v>
      </c>
      <c r="CS1003" s="527" t="s">
        <v>4965</v>
      </c>
      <c r="CT1003" s="527" t="s">
        <v>4965</v>
      </c>
      <c r="CU1003" s="527" t="s">
        <v>4965</v>
      </c>
    </row>
    <row r="1004" spans="1:99" ht="12" customHeight="1" x14ac:dyDescent="0.2">
      <c r="A1004" s="577" t="s">
        <v>1460</v>
      </c>
      <c r="B1004" s="558" t="s">
        <v>4877</v>
      </c>
      <c r="C1004" s="558" t="s">
        <v>1432</v>
      </c>
      <c r="D1004" s="558" t="s">
        <v>1432</v>
      </c>
      <c r="E1004" s="560" t="s">
        <v>1432</v>
      </c>
      <c r="F1004" s="558" t="s">
        <v>4878</v>
      </c>
      <c r="G1004" s="558" t="s">
        <v>4210</v>
      </c>
      <c r="H1004" s="558" t="s">
        <v>2717</v>
      </c>
      <c r="I1004" s="558" t="s">
        <v>4879</v>
      </c>
      <c r="J1004" s="558">
        <v>527464</v>
      </c>
      <c r="K1004" s="558">
        <v>175092</v>
      </c>
      <c r="L1004" s="512" t="s">
        <v>3084</v>
      </c>
      <c r="M1004" s="562" t="s">
        <v>1432</v>
      </c>
      <c r="N1004" s="562" t="s">
        <v>1432</v>
      </c>
      <c r="O1004" s="558">
        <v>0</v>
      </c>
      <c r="P1004" s="558">
        <v>6</v>
      </c>
      <c r="Q1004" s="563">
        <v>6</v>
      </c>
      <c r="R1004" s="558" t="s">
        <v>4880</v>
      </c>
      <c r="S1004" s="558" t="s">
        <v>1389</v>
      </c>
      <c r="T1004" s="562" t="s">
        <v>937</v>
      </c>
      <c r="U1004" s="561">
        <v>42031</v>
      </c>
      <c r="V1004" s="561" t="s">
        <v>1938</v>
      </c>
      <c r="W1004" s="558" t="s">
        <v>1439</v>
      </c>
      <c r="X1004" s="562" t="s">
        <v>1432</v>
      </c>
      <c r="Y1004" s="558" t="s">
        <v>1442</v>
      </c>
      <c r="Z1004" s="558" t="s">
        <v>3893</v>
      </c>
      <c r="AA1004" s="558" t="s">
        <v>1444</v>
      </c>
      <c r="AB1004" s="558" t="s">
        <v>4720</v>
      </c>
      <c r="AC1004" s="576">
        <v>1.4E-2</v>
      </c>
      <c r="AD1004" s="578" t="s">
        <v>1432</v>
      </c>
      <c r="AE1004" s="578"/>
      <c r="AF1004" s="579"/>
      <c r="AG1004" s="517" t="s">
        <v>3063</v>
      </c>
      <c r="AH1004" s="560" t="s">
        <v>1445</v>
      </c>
      <c r="AI1004" s="560">
        <v>0</v>
      </c>
      <c r="AJ1004" s="560">
        <v>0</v>
      </c>
      <c r="AK1004" s="560">
        <v>0</v>
      </c>
      <c r="AL1004" s="560">
        <v>0</v>
      </c>
      <c r="AM1004" s="560">
        <v>6</v>
      </c>
      <c r="AN1004" s="560">
        <v>0</v>
      </c>
      <c r="AO1004" s="560">
        <v>0</v>
      </c>
      <c r="AP1004" s="560">
        <v>0</v>
      </c>
      <c r="AQ1004" s="560">
        <v>0</v>
      </c>
      <c r="AR1004" s="560">
        <v>0</v>
      </c>
      <c r="AS1004" s="560">
        <v>0</v>
      </c>
      <c r="AT1004" s="560">
        <v>6</v>
      </c>
      <c r="AU1004" s="560">
        <v>0</v>
      </c>
      <c r="AV1004" s="560">
        <v>0</v>
      </c>
      <c r="AW1004" s="560">
        <v>0</v>
      </c>
      <c r="AX1004" s="560">
        <v>0</v>
      </c>
      <c r="AY1004" s="560">
        <v>0</v>
      </c>
      <c r="AZ1004" s="560">
        <v>0</v>
      </c>
      <c r="BA1004" s="560">
        <v>0</v>
      </c>
      <c r="BB1004" s="560">
        <v>0</v>
      </c>
      <c r="BC1004" s="560">
        <v>0</v>
      </c>
      <c r="BD1004" s="560">
        <v>0</v>
      </c>
      <c r="BE1004" s="560">
        <v>0</v>
      </c>
      <c r="BF1004" s="560">
        <v>0</v>
      </c>
      <c r="BG1004" s="560">
        <v>0</v>
      </c>
      <c r="BH1004" s="560">
        <v>0</v>
      </c>
      <c r="BI1004" s="560">
        <v>0</v>
      </c>
      <c r="BJ1004" s="560">
        <v>0</v>
      </c>
      <c r="BK1004" s="560">
        <v>0</v>
      </c>
      <c r="BL1004" s="560">
        <v>0</v>
      </c>
      <c r="BM1004" s="560">
        <v>0</v>
      </c>
      <c r="BN1004" s="550" t="s">
        <v>4490</v>
      </c>
      <c r="BO1004" s="551">
        <v>0</v>
      </c>
      <c r="BP1004" s="519">
        <v>0</v>
      </c>
      <c r="BQ1004" s="553">
        <v>1.5</v>
      </c>
      <c r="BR1004" s="552">
        <v>1.5</v>
      </c>
      <c r="BS1004" s="552">
        <v>1.5</v>
      </c>
      <c r="BT1004" s="552">
        <v>1.5</v>
      </c>
      <c r="BU1004" s="529">
        <v>0</v>
      </c>
      <c r="BV1004" s="519">
        <v>0</v>
      </c>
      <c r="BW1004" s="519">
        <v>0</v>
      </c>
      <c r="BX1004" s="519">
        <v>0</v>
      </c>
      <c r="BY1004" s="519">
        <v>0</v>
      </c>
      <c r="BZ1004" s="519">
        <v>0</v>
      </c>
      <c r="CA1004" s="519">
        <v>0</v>
      </c>
      <c r="CB1004" s="519">
        <v>0</v>
      </c>
      <c r="CC1004" s="519">
        <v>0</v>
      </c>
      <c r="CD1004" s="519">
        <v>0</v>
      </c>
      <c r="CE1004" s="519">
        <v>0</v>
      </c>
      <c r="CF1004" s="519">
        <v>0</v>
      </c>
      <c r="CG1004" s="519">
        <v>0</v>
      </c>
      <c r="CH1004" s="519">
        <v>0</v>
      </c>
      <c r="CI1004" s="519">
        <v>0</v>
      </c>
      <c r="CJ1004" s="519">
        <v>0</v>
      </c>
      <c r="CK1004" s="623">
        <f t="shared" si="15"/>
        <v>6</v>
      </c>
      <c r="CL1004" s="554">
        <v>6</v>
      </c>
      <c r="CM1004" s="554">
        <v>6</v>
      </c>
      <c r="CN1004" s="554">
        <v>6</v>
      </c>
      <c r="CO1004" s="524">
        <v>9</v>
      </c>
      <c r="CP1004" s="726"/>
      <c r="CQ1004" s="530" t="s">
        <v>1940</v>
      </c>
      <c r="CR1004" s="584" t="s">
        <v>4965</v>
      </c>
      <c r="CS1004" s="527" t="s">
        <v>4965</v>
      </c>
      <c r="CT1004" s="527" t="s">
        <v>4965</v>
      </c>
      <c r="CU1004" s="527" t="s">
        <v>4965</v>
      </c>
    </row>
    <row r="1005" spans="1:99" ht="12" customHeight="1" x14ac:dyDescent="0.2">
      <c r="A1005" s="577" t="s">
        <v>1460</v>
      </c>
      <c r="B1005" s="558" t="s">
        <v>4881</v>
      </c>
      <c r="C1005" s="558" t="s">
        <v>1432</v>
      </c>
      <c r="D1005" s="558" t="s">
        <v>1432</v>
      </c>
      <c r="E1005" s="560" t="s">
        <v>1432</v>
      </c>
      <c r="F1005" s="558" t="s">
        <v>3143</v>
      </c>
      <c r="G1005" s="558" t="s">
        <v>4882</v>
      </c>
      <c r="H1005" s="558" t="s">
        <v>2717</v>
      </c>
      <c r="I1005" s="558" t="s">
        <v>4883</v>
      </c>
      <c r="J1005" s="558">
        <v>526910</v>
      </c>
      <c r="K1005" s="558">
        <v>176770</v>
      </c>
      <c r="L1005" s="512" t="s">
        <v>4766</v>
      </c>
      <c r="M1005" s="562" t="s">
        <v>1432</v>
      </c>
      <c r="N1005" s="562" t="s">
        <v>1432</v>
      </c>
      <c r="O1005" s="558">
        <v>1</v>
      </c>
      <c r="P1005" s="558">
        <v>2</v>
      </c>
      <c r="Q1005" s="563">
        <v>1</v>
      </c>
      <c r="R1005" s="558" t="s">
        <v>4884</v>
      </c>
      <c r="S1005" s="558" t="s">
        <v>1438</v>
      </c>
      <c r="T1005" s="562" t="s">
        <v>4125</v>
      </c>
      <c r="U1005" s="561">
        <v>42044</v>
      </c>
      <c r="V1005" s="561" t="s">
        <v>1938</v>
      </c>
      <c r="W1005" s="558" t="s">
        <v>1439</v>
      </c>
      <c r="X1005" s="562" t="s">
        <v>1432</v>
      </c>
      <c r="Y1005" s="558" t="s">
        <v>1442</v>
      </c>
      <c r="Z1005" s="558" t="s">
        <v>1453</v>
      </c>
      <c r="AA1005" s="558" t="s">
        <v>1444</v>
      </c>
      <c r="AB1005" s="558" t="s">
        <v>1454</v>
      </c>
      <c r="AC1005" s="576">
        <v>2.5999999999999999E-2</v>
      </c>
      <c r="AD1005" s="578" t="s">
        <v>1432</v>
      </c>
      <c r="AE1005" s="578"/>
      <c r="AF1005" s="579"/>
      <c r="AG1005" s="517" t="s">
        <v>3063</v>
      </c>
      <c r="AH1005" s="560" t="s">
        <v>1445</v>
      </c>
      <c r="AI1005" s="560">
        <v>0</v>
      </c>
      <c r="AJ1005" s="560">
        <v>0</v>
      </c>
      <c r="AK1005" s="560">
        <v>0</v>
      </c>
      <c r="AL1005" s="560">
        <v>0</v>
      </c>
      <c r="AM1005" s="560">
        <v>1</v>
      </c>
      <c r="AN1005" s="560">
        <v>0</v>
      </c>
      <c r="AO1005" s="560">
        <v>1</v>
      </c>
      <c r="AP1005" s="560">
        <v>-1</v>
      </c>
      <c r="AQ1005" s="560">
        <v>0</v>
      </c>
      <c r="AR1005" s="560">
        <v>0</v>
      </c>
      <c r="AS1005" s="560">
        <v>0</v>
      </c>
      <c r="AT1005" s="560">
        <v>1</v>
      </c>
      <c r="AU1005" s="560">
        <v>0</v>
      </c>
      <c r="AV1005" s="560">
        <v>1</v>
      </c>
      <c r="AW1005" s="560">
        <v>0</v>
      </c>
      <c r="AX1005" s="560">
        <v>0</v>
      </c>
      <c r="AY1005" s="560">
        <v>0</v>
      </c>
      <c r="AZ1005" s="560">
        <v>0</v>
      </c>
      <c r="BA1005" s="560">
        <v>0</v>
      </c>
      <c r="BB1005" s="560">
        <v>0</v>
      </c>
      <c r="BC1005" s="560">
        <v>0</v>
      </c>
      <c r="BD1005" s="560">
        <v>-1</v>
      </c>
      <c r="BE1005" s="560">
        <v>0</v>
      </c>
      <c r="BF1005" s="560">
        <v>0</v>
      </c>
      <c r="BG1005" s="560">
        <v>0</v>
      </c>
      <c r="BH1005" s="560">
        <v>0</v>
      </c>
      <c r="BI1005" s="560">
        <v>0</v>
      </c>
      <c r="BJ1005" s="560">
        <v>0</v>
      </c>
      <c r="BK1005" s="560">
        <v>0</v>
      </c>
      <c r="BL1005" s="560">
        <v>0</v>
      </c>
      <c r="BM1005" s="560">
        <v>0</v>
      </c>
      <c r="BN1005" s="550" t="s">
        <v>4490</v>
      </c>
      <c r="BO1005" s="551">
        <v>0</v>
      </c>
      <c r="BP1005" s="519">
        <v>0</v>
      </c>
      <c r="BQ1005" s="553">
        <v>0.25</v>
      </c>
      <c r="BR1005" s="552">
        <v>0.25</v>
      </c>
      <c r="BS1005" s="552">
        <v>0.25</v>
      </c>
      <c r="BT1005" s="552">
        <v>0.25</v>
      </c>
      <c r="BU1005" s="529">
        <v>0</v>
      </c>
      <c r="BV1005" s="519">
        <v>0</v>
      </c>
      <c r="BW1005" s="519">
        <v>0</v>
      </c>
      <c r="BX1005" s="519">
        <v>0</v>
      </c>
      <c r="BY1005" s="519">
        <v>0</v>
      </c>
      <c r="BZ1005" s="519">
        <v>0</v>
      </c>
      <c r="CA1005" s="519">
        <v>0</v>
      </c>
      <c r="CB1005" s="519">
        <v>0</v>
      </c>
      <c r="CC1005" s="519">
        <v>0</v>
      </c>
      <c r="CD1005" s="519">
        <v>0</v>
      </c>
      <c r="CE1005" s="519">
        <v>0</v>
      </c>
      <c r="CF1005" s="519">
        <v>0</v>
      </c>
      <c r="CG1005" s="519">
        <v>0</v>
      </c>
      <c r="CH1005" s="519">
        <v>0</v>
      </c>
      <c r="CI1005" s="519">
        <v>0</v>
      </c>
      <c r="CJ1005" s="519">
        <v>0</v>
      </c>
      <c r="CK1005" s="623">
        <f t="shared" si="15"/>
        <v>1</v>
      </c>
      <c r="CL1005" s="554">
        <v>1</v>
      </c>
      <c r="CM1005" s="554">
        <v>1</v>
      </c>
      <c r="CN1005" s="554">
        <v>1</v>
      </c>
      <c r="CO1005" s="524">
        <v>9</v>
      </c>
      <c r="CP1005" s="726"/>
      <c r="CQ1005" s="525" t="s">
        <v>4965</v>
      </c>
      <c r="CR1005" s="584" t="s">
        <v>4965</v>
      </c>
      <c r="CS1005" s="527" t="s">
        <v>4965</v>
      </c>
      <c r="CT1005" s="527" t="s">
        <v>4965</v>
      </c>
      <c r="CU1005" s="527" t="s">
        <v>4965</v>
      </c>
    </row>
    <row r="1006" spans="1:99" s="71" customFormat="1" ht="12" customHeight="1" x14ac:dyDescent="0.2">
      <c r="A1006" s="577" t="s">
        <v>1460</v>
      </c>
      <c r="B1006" s="558" t="s">
        <v>4221</v>
      </c>
      <c r="C1006" s="558" t="s">
        <v>1432</v>
      </c>
      <c r="D1006" s="558" t="s">
        <v>1432</v>
      </c>
      <c r="E1006" s="560" t="s">
        <v>1432</v>
      </c>
      <c r="F1006" s="558" t="s">
        <v>4222</v>
      </c>
      <c r="G1006" s="558" t="s">
        <v>2716</v>
      </c>
      <c r="H1006" s="558" t="s">
        <v>2717</v>
      </c>
      <c r="I1006" s="558" t="s">
        <v>4223</v>
      </c>
      <c r="J1006" s="558">
        <v>527658</v>
      </c>
      <c r="K1006" s="558">
        <v>175538</v>
      </c>
      <c r="L1006" s="512" t="s">
        <v>3085</v>
      </c>
      <c r="M1006" s="562" t="s">
        <v>1432</v>
      </c>
      <c r="N1006" s="562" t="s">
        <v>1432</v>
      </c>
      <c r="O1006" s="558">
        <v>0</v>
      </c>
      <c r="P1006" s="558">
        <v>2</v>
      </c>
      <c r="Q1006" s="563">
        <v>2</v>
      </c>
      <c r="R1006" s="558" t="s">
        <v>4224</v>
      </c>
      <c r="S1006" s="558" t="s">
        <v>1438</v>
      </c>
      <c r="T1006" s="562" t="s">
        <v>4125</v>
      </c>
      <c r="U1006" s="561">
        <v>42044</v>
      </c>
      <c r="V1006" s="561" t="s">
        <v>1938</v>
      </c>
      <c r="W1006" s="558" t="s">
        <v>1439</v>
      </c>
      <c r="X1006" s="562" t="s">
        <v>1432</v>
      </c>
      <c r="Y1006" s="558" t="s">
        <v>1442</v>
      </c>
      <c r="Z1006" s="558" t="s">
        <v>4694</v>
      </c>
      <c r="AA1006" s="558" t="s">
        <v>1444</v>
      </c>
      <c r="AB1006" s="558" t="s">
        <v>4720</v>
      </c>
      <c r="AC1006" s="576">
        <v>6.0000000000000001E-3</v>
      </c>
      <c r="AD1006" s="578" t="s">
        <v>1432</v>
      </c>
      <c r="AE1006" s="578"/>
      <c r="AF1006" s="579"/>
      <c r="AG1006" s="517" t="s">
        <v>3063</v>
      </c>
      <c r="AH1006" s="560" t="s">
        <v>1445</v>
      </c>
      <c r="AI1006" s="560">
        <v>0</v>
      </c>
      <c r="AJ1006" s="560">
        <v>0</v>
      </c>
      <c r="AK1006" s="560">
        <v>0</v>
      </c>
      <c r="AL1006" s="560">
        <v>1</v>
      </c>
      <c r="AM1006" s="560">
        <v>1</v>
      </c>
      <c r="AN1006" s="560">
        <v>0</v>
      </c>
      <c r="AO1006" s="560">
        <v>0</v>
      </c>
      <c r="AP1006" s="560">
        <v>0</v>
      </c>
      <c r="AQ1006" s="560">
        <v>0</v>
      </c>
      <c r="AR1006" s="560">
        <v>0</v>
      </c>
      <c r="AS1006" s="560">
        <v>1</v>
      </c>
      <c r="AT1006" s="560">
        <v>1</v>
      </c>
      <c r="AU1006" s="560">
        <v>0</v>
      </c>
      <c r="AV1006" s="560">
        <v>0</v>
      </c>
      <c r="AW1006" s="560">
        <v>0</v>
      </c>
      <c r="AX1006" s="560">
        <v>0</v>
      </c>
      <c r="AY1006" s="560">
        <v>0</v>
      </c>
      <c r="AZ1006" s="560">
        <v>0</v>
      </c>
      <c r="BA1006" s="560">
        <v>0</v>
      </c>
      <c r="BB1006" s="560">
        <v>0</v>
      </c>
      <c r="BC1006" s="560">
        <v>0</v>
      </c>
      <c r="BD1006" s="560">
        <v>0</v>
      </c>
      <c r="BE1006" s="560">
        <v>0</v>
      </c>
      <c r="BF1006" s="560">
        <v>0</v>
      </c>
      <c r="BG1006" s="560">
        <v>0</v>
      </c>
      <c r="BH1006" s="560">
        <v>0</v>
      </c>
      <c r="BI1006" s="560">
        <v>0</v>
      </c>
      <c r="BJ1006" s="560">
        <v>0</v>
      </c>
      <c r="BK1006" s="560">
        <v>0</v>
      </c>
      <c r="BL1006" s="560">
        <v>0</v>
      </c>
      <c r="BM1006" s="560">
        <v>0</v>
      </c>
      <c r="BN1006" s="550" t="s">
        <v>4490</v>
      </c>
      <c r="BO1006" s="551">
        <v>0</v>
      </c>
      <c r="BP1006" s="519">
        <v>0</v>
      </c>
      <c r="BQ1006" s="553">
        <v>0.5</v>
      </c>
      <c r="BR1006" s="552">
        <v>0.5</v>
      </c>
      <c r="BS1006" s="552">
        <v>0.5</v>
      </c>
      <c r="BT1006" s="552">
        <v>0.5</v>
      </c>
      <c r="BU1006" s="529">
        <v>0</v>
      </c>
      <c r="BV1006" s="519">
        <v>0</v>
      </c>
      <c r="BW1006" s="519">
        <v>0</v>
      </c>
      <c r="BX1006" s="519">
        <v>0</v>
      </c>
      <c r="BY1006" s="519">
        <v>0</v>
      </c>
      <c r="BZ1006" s="519">
        <v>0</v>
      </c>
      <c r="CA1006" s="519">
        <v>0</v>
      </c>
      <c r="CB1006" s="519">
        <v>0</v>
      </c>
      <c r="CC1006" s="519">
        <v>0</v>
      </c>
      <c r="CD1006" s="519">
        <v>0</v>
      </c>
      <c r="CE1006" s="519">
        <v>0</v>
      </c>
      <c r="CF1006" s="519">
        <v>0</v>
      </c>
      <c r="CG1006" s="519">
        <v>0</v>
      </c>
      <c r="CH1006" s="519">
        <v>0</v>
      </c>
      <c r="CI1006" s="519">
        <v>0</v>
      </c>
      <c r="CJ1006" s="519">
        <v>0</v>
      </c>
      <c r="CK1006" s="623">
        <f t="shared" si="15"/>
        <v>2</v>
      </c>
      <c r="CL1006" s="554">
        <v>2</v>
      </c>
      <c r="CM1006" s="554">
        <v>2</v>
      </c>
      <c r="CN1006" s="554">
        <v>2</v>
      </c>
      <c r="CO1006" s="524">
        <v>4</v>
      </c>
      <c r="CP1006" s="726"/>
      <c r="CQ1006" s="530" t="s">
        <v>1940</v>
      </c>
      <c r="CR1006" s="584" t="s">
        <v>4965</v>
      </c>
      <c r="CS1006" s="527" t="s">
        <v>4965</v>
      </c>
      <c r="CT1006" s="527" t="s">
        <v>4965</v>
      </c>
      <c r="CU1006" s="527" t="s">
        <v>4965</v>
      </c>
    </row>
    <row r="1007" spans="1:99" ht="12" customHeight="1" x14ac:dyDescent="0.2">
      <c r="A1007" s="577" t="s">
        <v>1460</v>
      </c>
      <c r="B1007" s="558" t="s">
        <v>4225</v>
      </c>
      <c r="C1007" s="558" t="s">
        <v>1432</v>
      </c>
      <c r="D1007" s="558" t="s">
        <v>1432</v>
      </c>
      <c r="E1007" s="560" t="s">
        <v>1432</v>
      </c>
      <c r="F1007" s="558" t="s">
        <v>1479</v>
      </c>
      <c r="G1007" s="558" t="s">
        <v>1480</v>
      </c>
      <c r="H1007" s="558" t="s">
        <v>2717</v>
      </c>
      <c r="I1007" s="558" t="s">
        <v>1481</v>
      </c>
      <c r="J1007" s="558">
        <v>527289</v>
      </c>
      <c r="K1007" s="558">
        <v>176316</v>
      </c>
      <c r="L1007" s="512" t="s">
        <v>4766</v>
      </c>
      <c r="M1007" s="562" t="s">
        <v>1432</v>
      </c>
      <c r="N1007" s="562" t="s">
        <v>1432</v>
      </c>
      <c r="O1007" s="558">
        <v>0</v>
      </c>
      <c r="P1007" s="558">
        <v>1</v>
      </c>
      <c r="Q1007" s="563">
        <v>1</v>
      </c>
      <c r="R1007" s="558" t="s">
        <v>4226</v>
      </c>
      <c r="S1007" s="558" t="s">
        <v>3187</v>
      </c>
      <c r="T1007" s="562" t="s">
        <v>1911</v>
      </c>
      <c r="U1007" s="561">
        <v>42040</v>
      </c>
      <c r="V1007" s="561" t="s">
        <v>1938</v>
      </c>
      <c r="W1007" s="558" t="s">
        <v>1439</v>
      </c>
      <c r="X1007" s="562" t="s">
        <v>1432</v>
      </c>
      <c r="Y1007" s="558" t="s">
        <v>1442</v>
      </c>
      <c r="Z1007" s="558" t="s">
        <v>3893</v>
      </c>
      <c r="AA1007" s="558" t="s">
        <v>1444</v>
      </c>
      <c r="AB1007" s="558" t="s">
        <v>1136</v>
      </c>
      <c r="AC1007" s="576">
        <v>1.0999999999999999E-2</v>
      </c>
      <c r="AD1007" s="578" t="s">
        <v>1432</v>
      </c>
      <c r="AE1007" s="578"/>
      <c r="AF1007" s="579"/>
      <c r="AG1007" s="517" t="s">
        <v>3063</v>
      </c>
      <c r="AH1007" s="560" t="s">
        <v>1445</v>
      </c>
      <c r="AI1007" s="587"/>
      <c r="AJ1007" s="560">
        <v>0</v>
      </c>
      <c r="AK1007" s="560">
        <v>0</v>
      </c>
      <c r="AL1007" s="560">
        <v>0</v>
      </c>
      <c r="AM1007" s="560">
        <v>0</v>
      </c>
      <c r="AN1007" s="560">
        <v>1</v>
      </c>
      <c r="AO1007" s="560">
        <v>0</v>
      </c>
      <c r="AP1007" s="560">
        <v>0</v>
      </c>
      <c r="AQ1007" s="560">
        <v>0</v>
      </c>
      <c r="AR1007" s="560">
        <v>0</v>
      </c>
      <c r="AS1007" s="560">
        <v>0</v>
      </c>
      <c r="AT1007" s="560">
        <v>0</v>
      </c>
      <c r="AU1007" s="560">
        <v>1</v>
      </c>
      <c r="AV1007" s="560">
        <v>0</v>
      </c>
      <c r="AW1007" s="560">
        <v>0</v>
      </c>
      <c r="AX1007" s="560">
        <v>0</v>
      </c>
      <c r="AY1007" s="560">
        <v>0</v>
      </c>
      <c r="AZ1007" s="560">
        <v>0</v>
      </c>
      <c r="BA1007" s="560">
        <v>0</v>
      </c>
      <c r="BB1007" s="560">
        <v>0</v>
      </c>
      <c r="BC1007" s="560">
        <v>0</v>
      </c>
      <c r="BD1007" s="560">
        <v>0</v>
      </c>
      <c r="BE1007" s="560">
        <v>0</v>
      </c>
      <c r="BF1007" s="560">
        <v>0</v>
      </c>
      <c r="BG1007" s="560">
        <v>0</v>
      </c>
      <c r="BH1007" s="560">
        <v>0</v>
      </c>
      <c r="BI1007" s="560">
        <v>0</v>
      </c>
      <c r="BJ1007" s="560">
        <v>0</v>
      </c>
      <c r="BK1007" s="560">
        <v>0</v>
      </c>
      <c r="BL1007" s="560">
        <v>0</v>
      </c>
      <c r="BM1007" s="560">
        <v>0</v>
      </c>
      <c r="BN1007" s="550" t="s">
        <v>4490</v>
      </c>
      <c r="BO1007" s="551">
        <v>0</v>
      </c>
      <c r="BP1007" s="519">
        <v>0</v>
      </c>
      <c r="BQ1007" s="553">
        <v>0.25</v>
      </c>
      <c r="BR1007" s="552">
        <v>0.25</v>
      </c>
      <c r="BS1007" s="552">
        <v>0.25</v>
      </c>
      <c r="BT1007" s="552">
        <v>0.25</v>
      </c>
      <c r="BU1007" s="529">
        <v>0</v>
      </c>
      <c r="BV1007" s="519">
        <v>0</v>
      </c>
      <c r="BW1007" s="519">
        <v>0</v>
      </c>
      <c r="BX1007" s="519">
        <v>0</v>
      </c>
      <c r="BY1007" s="519">
        <v>0</v>
      </c>
      <c r="BZ1007" s="519">
        <v>0</v>
      </c>
      <c r="CA1007" s="519">
        <v>0</v>
      </c>
      <c r="CB1007" s="519">
        <v>0</v>
      </c>
      <c r="CC1007" s="519">
        <v>0</v>
      </c>
      <c r="CD1007" s="519">
        <v>0</v>
      </c>
      <c r="CE1007" s="519">
        <v>0</v>
      </c>
      <c r="CF1007" s="519">
        <v>0</v>
      </c>
      <c r="CG1007" s="519">
        <v>0</v>
      </c>
      <c r="CH1007" s="519">
        <v>0</v>
      </c>
      <c r="CI1007" s="519">
        <v>0</v>
      </c>
      <c r="CJ1007" s="519">
        <v>0</v>
      </c>
      <c r="CK1007" s="623">
        <f t="shared" si="15"/>
        <v>1</v>
      </c>
      <c r="CL1007" s="554">
        <v>1</v>
      </c>
      <c r="CM1007" s="554">
        <v>1</v>
      </c>
      <c r="CN1007" s="554">
        <v>1</v>
      </c>
      <c r="CO1007" s="524">
        <v>9</v>
      </c>
      <c r="CP1007" s="726"/>
      <c r="CQ1007" s="525" t="s">
        <v>4965</v>
      </c>
      <c r="CR1007" s="584" t="s">
        <v>4965</v>
      </c>
      <c r="CS1007" s="527" t="s">
        <v>4965</v>
      </c>
      <c r="CT1007" s="527" t="s">
        <v>4965</v>
      </c>
      <c r="CU1007" s="527" t="s">
        <v>4965</v>
      </c>
    </row>
    <row r="1008" spans="1:99" ht="12" customHeight="1" x14ac:dyDescent="0.2">
      <c r="A1008" s="577" t="s">
        <v>1460</v>
      </c>
      <c r="B1008" s="558" t="s">
        <v>4227</v>
      </c>
      <c r="C1008" s="558" t="s">
        <v>1432</v>
      </c>
      <c r="D1008" s="558" t="s">
        <v>1432</v>
      </c>
      <c r="E1008" s="560" t="s">
        <v>1432</v>
      </c>
      <c r="F1008" s="558" t="s">
        <v>2516</v>
      </c>
      <c r="G1008" s="558" t="s">
        <v>4715</v>
      </c>
      <c r="H1008" s="558" t="s">
        <v>1435</v>
      </c>
      <c r="I1008" s="558" t="s">
        <v>4228</v>
      </c>
      <c r="J1008" s="558">
        <v>527522</v>
      </c>
      <c r="K1008" s="558">
        <v>171673</v>
      </c>
      <c r="L1008" s="512" t="s">
        <v>3069</v>
      </c>
      <c r="M1008" s="562" t="s">
        <v>1432</v>
      </c>
      <c r="N1008" s="562" t="s">
        <v>1432</v>
      </c>
      <c r="O1008" s="558">
        <v>0</v>
      </c>
      <c r="P1008" s="558">
        <v>10</v>
      </c>
      <c r="Q1008" s="563">
        <v>10</v>
      </c>
      <c r="R1008" s="558" t="s">
        <v>4229</v>
      </c>
      <c r="S1008" s="558" t="s">
        <v>1389</v>
      </c>
      <c r="T1008" s="562" t="s">
        <v>1090</v>
      </c>
      <c r="U1008" s="561">
        <v>42041</v>
      </c>
      <c r="V1008" s="561" t="s">
        <v>1938</v>
      </c>
      <c r="W1008" s="558" t="s">
        <v>1439</v>
      </c>
      <c r="X1008" s="562" t="s">
        <v>1432</v>
      </c>
      <c r="Y1008" s="558" t="s">
        <v>1442</v>
      </c>
      <c r="Z1008" s="558" t="s">
        <v>3893</v>
      </c>
      <c r="AA1008" s="558" t="s">
        <v>1444</v>
      </c>
      <c r="AB1008" s="558" t="s">
        <v>4720</v>
      </c>
      <c r="AC1008" s="576">
        <v>2.5000000000000001E-2</v>
      </c>
      <c r="AD1008" s="578" t="s">
        <v>1432</v>
      </c>
      <c r="AE1008" s="578"/>
      <c r="AF1008" s="579"/>
      <c r="AG1008" s="517" t="s">
        <v>3063</v>
      </c>
      <c r="AH1008" s="560" t="s">
        <v>1445</v>
      </c>
      <c r="AI1008" s="560">
        <v>0</v>
      </c>
      <c r="AJ1008" s="560">
        <v>0</v>
      </c>
      <c r="AK1008" s="560">
        <v>0</v>
      </c>
      <c r="AL1008" s="560">
        <v>10</v>
      </c>
      <c r="AM1008" s="560">
        <v>0</v>
      </c>
      <c r="AN1008" s="560">
        <v>0</v>
      </c>
      <c r="AO1008" s="560">
        <v>0</v>
      </c>
      <c r="AP1008" s="560">
        <v>0</v>
      </c>
      <c r="AQ1008" s="560">
        <v>0</v>
      </c>
      <c r="AR1008" s="560">
        <v>0</v>
      </c>
      <c r="AS1008" s="560">
        <v>10</v>
      </c>
      <c r="AT1008" s="560">
        <v>0</v>
      </c>
      <c r="AU1008" s="560">
        <v>0</v>
      </c>
      <c r="AV1008" s="560">
        <v>0</v>
      </c>
      <c r="AW1008" s="560">
        <v>0</v>
      </c>
      <c r="AX1008" s="560">
        <v>0</v>
      </c>
      <c r="AY1008" s="560">
        <v>0</v>
      </c>
      <c r="AZ1008" s="560">
        <v>0</v>
      </c>
      <c r="BA1008" s="560">
        <v>0</v>
      </c>
      <c r="BB1008" s="560">
        <v>0</v>
      </c>
      <c r="BC1008" s="560">
        <v>0</v>
      </c>
      <c r="BD1008" s="560">
        <v>0</v>
      </c>
      <c r="BE1008" s="560">
        <v>0</v>
      </c>
      <c r="BF1008" s="560">
        <v>0</v>
      </c>
      <c r="BG1008" s="560">
        <v>0</v>
      </c>
      <c r="BH1008" s="560">
        <v>0</v>
      </c>
      <c r="BI1008" s="560">
        <v>0</v>
      </c>
      <c r="BJ1008" s="560">
        <v>0</v>
      </c>
      <c r="BK1008" s="560">
        <v>0</v>
      </c>
      <c r="BL1008" s="560">
        <v>0</v>
      </c>
      <c r="BM1008" s="560">
        <v>0</v>
      </c>
      <c r="BN1008" s="550" t="s">
        <v>4490</v>
      </c>
      <c r="BO1008" s="551">
        <v>0</v>
      </c>
      <c r="BP1008" s="519">
        <v>0</v>
      </c>
      <c r="BQ1008" s="553">
        <v>2.5</v>
      </c>
      <c r="BR1008" s="552">
        <v>2.5</v>
      </c>
      <c r="BS1008" s="552">
        <v>2.5</v>
      </c>
      <c r="BT1008" s="552">
        <v>2.5</v>
      </c>
      <c r="BU1008" s="529">
        <v>0</v>
      </c>
      <c r="BV1008" s="519">
        <v>0</v>
      </c>
      <c r="BW1008" s="519">
        <v>0</v>
      </c>
      <c r="BX1008" s="519">
        <v>0</v>
      </c>
      <c r="BY1008" s="519">
        <v>0</v>
      </c>
      <c r="BZ1008" s="519">
        <v>0</v>
      </c>
      <c r="CA1008" s="519">
        <v>0</v>
      </c>
      <c r="CB1008" s="519">
        <v>0</v>
      </c>
      <c r="CC1008" s="519">
        <v>0</v>
      </c>
      <c r="CD1008" s="519">
        <v>0</v>
      </c>
      <c r="CE1008" s="519">
        <v>0</v>
      </c>
      <c r="CF1008" s="519">
        <v>0</v>
      </c>
      <c r="CG1008" s="519">
        <v>0</v>
      </c>
      <c r="CH1008" s="519">
        <v>0</v>
      </c>
      <c r="CI1008" s="519">
        <v>0</v>
      </c>
      <c r="CJ1008" s="519">
        <v>0</v>
      </c>
      <c r="CK1008" s="623">
        <f t="shared" si="15"/>
        <v>10</v>
      </c>
      <c r="CL1008" s="554">
        <v>10</v>
      </c>
      <c r="CM1008" s="554">
        <v>10</v>
      </c>
      <c r="CN1008" s="554">
        <v>10</v>
      </c>
      <c r="CO1008" s="524">
        <v>9</v>
      </c>
      <c r="CP1008" s="524" t="s">
        <v>1938</v>
      </c>
      <c r="CQ1008" s="530" t="s">
        <v>1941</v>
      </c>
      <c r="CR1008" s="584" t="s">
        <v>4965</v>
      </c>
      <c r="CS1008" s="527" t="s">
        <v>4965</v>
      </c>
      <c r="CT1008" s="527" t="s">
        <v>4965</v>
      </c>
      <c r="CU1008" s="527" t="s">
        <v>4965</v>
      </c>
    </row>
    <row r="1009" spans="1:99" s="71" customFormat="1" ht="12" customHeight="1" x14ac:dyDescent="0.2">
      <c r="A1009" s="577" t="s">
        <v>1460</v>
      </c>
      <c r="B1009" s="558" t="s">
        <v>4230</v>
      </c>
      <c r="C1009" s="558" t="s">
        <v>1432</v>
      </c>
      <c r="D1009" s="558" t="s">
        <v>1432</v>
      </c>
      <c r="E1009" s="560" t="s">
        <v>1432</v>
      </c>
      <c r="F1009" s="558" t="s">
        <v>4127</v>
      </c>
      <c r="G1009" s="558" t="s">
        <v>2716</v>
      </c>
      <c r="H1009" s="558" t="s">
        <v>2717</v>
      </c>
      <c r="I1009" s="558" t="s">
        <v>4128</v>
      </c>
      <c r="J1009" s="558">
        <v>527641</v>
      </c>
      <c r="K1009" s="558">
        <v>175495</v>
      </c>
      <c r="L1009" s="512" t="s">
        <v>3085</v>
      </c>
      <c r="M1009" s="562" t="s">
        <v>1432</v>
      </c>
      <c r="N1009" s="562" t="s">
        <v>1432</v>
      </c>
      <c r="O1009" s="558">
        <v>3</v>
      </c>
      <c r="P1009" s="558">
        <v>3</v>
      </c>
      <c r="Q1009" s="563">
        <v>0</v>
      </c>
      <c r="R1009" s="558" t="s">
        <v>4231</v>
      </c>
      <c r="S1009" s="558" t="s">
        <v>1438</v>
      </c>
      <c r="T1009" s="562" t="s">
        <v>202</v>
      </c>
      <c r="U1009" s="561">
        <v>42073</v>
      </c>
      <c r="V1009" s="561" t="s">
        <v>1938</v>
      </c>
      <c r="W1009" s="558" t="s">
        <v>1439</v>
      </c>
      <c r="X1009" s="562" t="s">
        <v>1432</v>
      </c>
      <c r="Y1009" s="558" t="s">
        <v>1442</v>
      </c>
      <c r="Z1009" s="558" t="s">
        <v>4694</v>
      </c>
      <c r="AA1009" s="558" t="s">
        <v>1444</v>
      </c>
      <c r="AB1009" s="558" t="s">
        <v>4720</v>
      </c>
      <c r="AC1009" s="576">
        <v>1.0999999999999999E-2</v>
      </c>
      <c r="AD1009" s="578" t="s">
        <v>1432</v>
      </c>
      <c r="AE1009" s="578"/>
      <c r="AF1009" s="579"/>
      <c r="AG1009" s="517" t="s">
        <v>3063</v>
      </c>
      <c r="AH1009" s="560" t="s">
        <v>1445</v>
      </c>
      <c r="AI1009" s="560">
        <v>0</v>
      </c>
      <c r="AJ1009" s="560">
        <v>0</v>
      </c>
      <c r="AK1009" s="560">
        <v>3</v>
      </c>
      <c r="AL1009" s="560">
        <v>0</v>
      </c>
      <c r="AM1009" s="560">
        <v>0</v>
      </c>
      <c r="AN1009" s="560">
        <v>0</v>
      </c>
      <c r="AO1009" s="560">
        <v>0</v>
      </c>
      <c r="AP1009" s="560">
        <v>0</v>
      </c>
      <c r="AQ1009" s="560">
        <v>0</v>
      </c>
      <c r="AR1009" s="560">
        <v>0</v>
      </c>
      <c r="AS1009" s="560">
        <v>0</v>
      </c>
      <c r="AT1009" s="560">
        <v>0</v>
      </c>
      <c r="AU1009" s="560">
        <v>0</v>
      </c>
      <c r="AV1009" s="560">
        <v>0</v>
      </c>
      <c r="AW1009" s="560">
        <v>0</v>
      </c>
      <c r="AX1009" s="560">
        <v>0</v>
      </c>
      <c r="AY1009" s="560">
        <v>0</v>
      </c>
      <c r="AZ1009" s="560">
        <v>0</v>
      </c>
      <c r="BA1009" s="560">
        <v>0</v>
      </c>
      <c r="BB1009" s="560">
        <v>0</v>
      </c>
      <c r="BC1009" s="560">
        <v>0</v>
      </c>
      <c r="BD1009" s="560">
        <v>0</v>
      </c>
      <c r="BE1009" s="560">
        <v>0</v>
      </c>
      <c r="BF1009" s="560">
        <v>0</v>
      </c>
      <c r="BG1009" s="560">
        <v>0</v>
      </c>
      <c r="BH1009" s="560">
        <v>0</v>
      </c>
      <c r="BI1009" s="560">
        <v>0</v>
      </c>
      <c r="BJ1009" s="560">
        <v>0</v>
      </c>
      <c r="BK1009" s="560">
        <v>0</v>
      </c>
      <c r="BL1009" s="560">
        <v>0</v>
      </c>
      <c r="BM1009" s="560">
        <v>0</v>
      </c>
      <c r="BN1009" s="730"/>
      <c r="BO1009" s="518">
        <v>0</v>
      </c>
      <c r="BP1009" s="519">
        <v>0</v>
      </c>
      <c r="BQ1009" s="528">
        <v>0</v>
      </c>
      <c r="BR1009" s="519">
        <v>0</v>
      </c>
      <c r="BS1009" s="519">
        <v>0</v>
      </c>
      <c r="BT1009" s="519">
        <v>0</v>
      </c>
      <c r="BU1009" s="529">
        <v>0</v>
      </c>
      <c r="BV1009" s="519">
        <v>0</v>
      </c>
      <c r="BW1009" s="519">
        <v>0</v>
      </c>
      <c r="BX1009" s="519">
        <v>0</v>
      </c>
      <c r="BY1009" s="519">
        <v>0</v>
      </c>
      <c r="BZ1009" s="519">
        <v>0</v>
      </c>
      <c r="CA1009" s="519">
        <v>0</v>
      </c>
      <c r="CB1009" s="519">
        <v>0</v>
      </c>
      <c r="CC1009" s="519">
        <v>0</v>
      </c>
      <c r="CD1009" s="519">
        <v>0</v>
      </c>
      <c r="CE1009" s="519">
        <v>0</v>
      </c>
      <c r="CF1009" s="519">
        <v>0</v>
      </c>
      <c r="CG1009" s="519">
        <v>0</v>
      </c>
      <c r="CH1009" s="519">
        <v>0</v>
      </c>
      <c r="CI1009" s="519">
        <v>0</v>
      </c>
      <c r="CJ1009" s="519">
        <v>0</v>
      </c>
      <c r="CK1009" s="623">
        <f t="shared" si="15"/>
        <v>0</v>
      </c>
      <c r="CL1009" s="523">
        <v>0</v>
      </c>
      <c r="CM1009" s="523">
        <v>0</v>
      </c>
      <c r="CN1009" s="523">
        <v>0</v>
      </c>
      <c r="CO1009" s="524">
        <v>4</v>
      </c>
      <c r="CP1009" s="726"/>
      <c r="CQ1009" s="530" t="s">
        <v>1940</v>
      </c>
      <c r="CR1009" s="584" t="s">
        <v>4965</v>
      </c>
      <c r="CS1009" s="527" t="s">
        <v>4965</v>
      </c>
      <c r="CT1009" s="527" t="s">
        <v>4965</v>
      </c>
      <c r="CU1009" s="527" t="s">
        <v>4965</v>
      </c>
    </row>
    <row r="1010" spans="1:99" ht="12" customHeight="1" x14ac:dyDescent="0.2">
      <c r="A1010" s="577" t="s">
        <v>1460</v>
      </c>
      <c r="B1010" s="558" t="s">
        <v>4233</v>
      </c>
      <c r="C1010" s="558" t="s">
        <v>1432</v>
      </c>
      <c r="D1010" s="558" t="s">
        <v>1432</v>
      </c>
      <c r="E1010" s="560" t="s">
        <v>1432</v>
      </c>
      <c r="F1010" s="558" t="s">
        <v>4087</v>
      </c>
      <c r="G1010" s="558" t="s">
        <v>929</v>
      </c>
      <c r="H1010" s="558" t="s">
        <v>1435</v>
      </c>
      <c r="I1010" s="558" t="s">
        <v>4234</v>
      </c>
      <c r="J1010" s="558">
        <v>527615</v>
      </c>
      <c r="K1010" s="558">
        <v>171776</v>
      </c>
      <c r="L1010" s="512" t="s">
        <v>3069</v>
      </c>
      <c r="M1010" s="562" t="s">
        <v>1432</v>
      </c>
      <c r="N1010" s="562" t="s">
        <v>1432</v>
      </c>
      <c r="O1010" s="558">
        <v>0</v>
      </c>
      <c r="P1010" s="558">
        <v>2</v>
      </c>
      <c r="Q1010" s="563">
        <v>2</v>
      </c>
      <c r="R1010" s="558" t="s">
        <v>4235</v>
      </c>
      <c r="S1010" s="558" t="s">
        <v>3187</v>
      </c>
      <c r="T1010" s="562" t="s">
        <v>1905</v>
      </c>
      <c r="U1010" s="561">
        <v>42046</v>
      </c>
      <c r="V1010" s="561" t="s">
        <v>1938</v>
      </c>
      <c r="W1010" s="558" t="s">
        <v>1439</v>
      </c>
      <c r="X1010" s="562" t="s">
        <v>1432</v>
      </c>
      <c r="Y1010" s="558" t="s">
        <v>1442</v>
      </c>
      <c r="Z1010" s="558" t="s">
        <v>3893</v>
      </c>
      <c r="AA1010" s="558" t="s">
        <v>1444</v>
      </c>
      <c r="AB1010" s="558" t="s">
        <v>4720</v>
      </c>
      <c r="AC1010" s="576">
        <v>7.0000000000000001E-3</v>
      </c>
      <c r="AD1010" s="578" t="s">
        <v>1432</v>
      </c>
      <c r="AE1010" s="578"/>
      <c r="AF1010" s="579"/>
      <c r="AG1010" s="517" t="s">
        <v>3063</v>
      </c>
      <c r="AH1010" s="560" t="s">
        <v>1445</v>
      </c>
      <c r="AI1010" s="560">
        <v>0</v>
      </c>
      <c r="AJ1010" s="560">
        <v>0</v>
      </c>
      <c r="AK1010" s="560">
        <v>0</v>
      </c>
      <c r="AL1010" s="560">
        <v>0</v>
      </c>
      <c r="AM1010" s="560">
        <v>0</v>
      </c>
      <c r="AN1010" s="560">
        <v>2</v>
      </c>
      <c r="AO1010" s="560">
        <v>0</v>
      </c>
      <c r="AP1010" s="560">
        <v>0</v>
      </c>
      <c r="AQ1010" s="560">
        <v>0</v>
      </c>
      <c r="AR1010" s="560">
        <v>0</v>
      </c>
      <c r="AS1010" s="560">
        <v>0</v>
      </c>
      <c r="AT1010" s="560">
        <v>0</v>
      </c>
      <c r="AU1010" s="560">
        <v>2</v>
      </c>
      <c r="AV1010" s="560">
        <v>0</v>
      </c>
      <c r="AW1010" s="560">
        <v>0</v>
      </c>
      <c r="AX1010" s="560">
        <v>0</v>
      </c>
      <c r="AY1010" s="560">
        <v>0</v>
      </c>
      <c r="AZ1010" s="560">
        <v>0</v>
      </c>
      <c r="BA1010" s="560">
        <v>0</v>
      </c>
      <c r="BB1010" s="560">
        <v>0</v>
      </c>
      <c r="BC1010" s="560">
        <v>0</v>
      </c>
      <c r="BD1010" s="560">
        <v>0</v>
      </c>
      <c r="BE1010" s="560">
        <v>0</v>
      </c>
      <c r="BF1010" s="560">
        <v>0</v>
      </c>
      <c r="BG1010" s="560">
        <v>0</v>
      </c>
      <c r="BH1010" s="560">
        <v>0</v>
      </c>
      <c r="BI1010" s="560">
        <v>0</v>
      </c>
      <c r="BJ1010" s="560">
        <v>0</v>
      </c>
      <c r="BK1010" s="560">
        <v>0</v>
      </c>
      <c r="BL1010" s="560">
        <v>0</v>
      </c>
      <c r="BM1010" s="560">
        <v>0</v>
      </c>
      <c r="BN1010" s="550" t="s">
        <v>4490</v>
      </c>
      <c r="BO1010" s="551">
        <v>0</v>
      </c>
      <c r="BP1010" s="519">
        <v>0</v>
      </c>
      <c r="BQ1010" s="553">
        <v>0.5</v>
      </c>
      <c r="BR1010" s="552">
        <v>0.5</v>
      </c>
      <c r="BS1010" s="552">
        <v>0.5</v>
      </c>
      <c r="BT1010" s="552">
        <v>0.5</v>
      </c>
      <c r="BU1010" s="529">
        <v>0</v>
      </c>
      <c r="BV1010" s="519">
        <v>0</v>
      </c>
      <c r="BW1010" s="519">
        <v>0</v>
      </c>
      <c r="BX1010" s="519">
        <v>0</v>
      </c>
      <c r="BY1010" s="519">
        <v>0</v>
      </c>
      <c r="BZ1010" s="519">
        <v>0</v>
      </c>
      <c r="CA1010" s="519">
        <v>0</v>
      </c>
      <c r="CB1010" s="519">
        <v>0</v>
      </c>
      <c r="CC1010" s="519">
        <v>0</v>
      </c>
      <c r="CD1010" s="519">
        <v>0</v>
      </c>
      <c r="CE1010" s="519">
        <v>0</v>
      </c>
      <c r="CF1010" s="519">
        <v>0</v>
      </c>
      <c r="CG1010" s="519">
        <v>0</v>
      </c>
      <c r="CH1010" s="519">
        <v>0</v>
      </c>
      <c r="CI1010" s="519">
        <v>0</v>
      </c>
      <c r="CJ1010" s="519">
        <v>0</v>
      </c>
      <c r="CK1010" s="623">
        <f t="shared" si="15"/>
        <v>2</v>
      </c>
      <c r="CL1010" s="554">
        <v>2</v>
      </c>
      <c r="CM1010" s="554">
        <v>2</v>
      </c>
      <c r="CN1010" s="554">
        <v>2</v>
      </c>
      <c r="CO1010" s="524">
        <v>9</v>
      </c>
      <c r="CP1010" s="524" t="s">
        <v>1938</v>
      </c>
      <c r="CQ1010" s="530" t="s">
        <v>1941</v>
      </c>
      <c r="CR1010" s="584" t="s">
        <v>4965</v>
      </c>
      <c r="CS1010" s="527" t="s">
        <v>4965</v>
      </c>
      <c r="CT1010" s="527" t="s">
        <v>4965</v>
      </c>
      <c r="CU1010" s="527" t="s">
        <v>4965</v>
      </c>
    </row>
    <row r="1011" spans="1:99" ht="12" customHeight="1" x14ac:dyDescent="0.2">
      <c r="A1011" s="577" t="s">
        <v>1460</v>
      </c>
      <c r="B1011" s="558" t="s">
        <v>4236</v>
      </c>
      <c r="C1011" s="558" t="s">
        <v>1432</v>
      </c>
      <c r="D1011" s="558" t="s">
        <v>1432</v>
      </c>
      <c r="E1011" s="560" t="s">
        <v>4237</v>
      </c>
      <c r="F1011" s="558" t="s">
        <v>1384</v>
      </c>
      <c r="G1011" s="558" t="s">
        <v>4238</v>
      </c>
      <c r="H1011" s="558" t="s">
        <v>2717</v>
      </c>
      <c r="I1011" s="558" t="s">
        <v>4239</v>
      </c>
      <c r="J1011" s="558">
        <v>527652</v>
      </c>
      <c r="K1011" s="558">
        <v>175432</v>
      </c>
      <c r="L1011" s="512" t="s">
        <v>3085</v>
      </c>
      <c r="M1011" s="562" t="s">
        <v>1432</v>
      </c>
      <c r="N1011" s="562" t="s">
        <v>1432</v>
      </c>
      <c r="O1011" s="558">
        <v>0</v>
      </c>
      <c r="P1011" s="558">
        <v>11</v>
      </c>
      <c r="Q1011" s="563">
        <v>11</v>
      </c>
      <c r="R1011" s="558" t="s">
        <v>4240</v>
      </c>
      <c r="S1011" s="558" t="s">
        <v>3187</v>
      </c>
      <c r="T1011" s="562" t="s">
        <v>202</v>
      </c>
      <c r="U1011" s="561">
        <v>42031</v>
      </c>
      <c r="V1011" s="561" t="s">
        <v>1938</v>
      </c>
      <c r="W1011" s="558" t="s">
        <v>1439</v>
      </c>
      <c r="X1011" s="562" t="s">
        <v>1432</v>
      </c>
      <c r="Y1011" s="558" t="s">
        <v>1442</v>
      </c>
      <c r="Z1011" s="558" t="s">
        <v>3893</v>
      </c>
      <c r="AA1011" s="558" t="s">
        <v>1444</v>
      </c>
      <c r="AB1011" s="558" t="s">
        <v>4720</v>
      </c>
      <c r="AC1011" s="576">
        <v>7.9000000000000001E-2</v>
      </c>
      <c r="AD1011" s="578" t="s">
        <v>1432</v>
      </c>
      <c r="AE1011" s="578"/>
      <c r="AF1011" s="579"/>
      <c r="AG1011" s="517" t="s">
        <v>3063</v>
      </c>
      <c r="AH1011" s="560" t="s">
        <v>1445</v>
      </c>
      <c r="AI1011" s="560">
        <v>0</v>
      </c>
      <c r="AJ1011" s="560">
        <v>0</v>
      </c>
      <c r="AK1011" s="560">
        <v>0</v>
      </c>
      <c r="AL1011" s="560">
        <v>0</v>
      </c>
      <c r="AM1011" s="560">
        <v>2</v>
      </c>
      <c r="AN1011" s="560">
        <v>8</v>
      </c>
      <c r="AO1011" s="560">
        <v>1</v>
      </c>
      <c r="AP1011" s="560">
        <v>0</v>
      </c>
      <c r="AQ1011" s="560">
        <v>0</v>
      </c>
      <c r="AR1011" s="560">
        <v>0</v>
      </c>
      <c r="AS1011" s="560">
        <v>0</v>
      </c>
      <c r="AT1011" s="560">
        <v>2</v>
      </c>
      <c r="AU1011" s="560">
        <v>5</v>
      </c>
      <c r="AV1011" s="560">
        <v>1</v>
      </c>
      <c r="AW1011" s="560">
        <v>0</v>
      </c>
      <c r="AX1011" s="560">
        <v>0</v>
      </c>
      <c r="AY1011" s="560">
        <v>0</v>
      </c>
      <c r="AZ1011" s="560">
        <v>0</v>
      </c>
      <c r="BA1011" s="560">
        <v>0</v>
      </c>
      <c r="BB1011" s="560">
        <v>3</v>
      </c>
      <c r="BC1011" s="560">
        <v>0</v>
      </c>
      <c r="BD1011" s="560">
        <v>0</v>
      </c>
      <c r="BE1011" s="560">
        <v>0</v>
      </c>
      <c r="BF1011" s="560">
        <v>0</v>
      </c>
      <c r="BG1011" s="560">
        <v>0</v>
      </c>
      <c r="BH1011" s="560">
        <v>0</v>
      </c>
      <c r="BI1011" s="560">
        <v>0</v>
      </c>
      <c r="BJ1011" s="560">
        <v>0</v>
      </c>
      <c r="BK1011" s="560">
        <v>0</v>
      </c>
      <c r="BL1011" s="560">
        <v>0</v>
      </c>
      <c r="BM1011" s="560">
        <v>0</v>
      </c>
      <c r="BN1011" s="550" t="s">
        <v>4490</v>
      </c>
      <c r="BO1011" s="551">
        <v>0</v>
      </c>
      <c r="BP1011" s="519">
        <v>0</v>
      </c>
      <c r="BQ1011" s="553">
        <v>2.75</v>
      </c>
      <c r="BR1011" s="552">
        <v>2.75</v>
      </c>
      <c r="BS1011" s="552">
        <v>2.75</v>
      </c>
      <c r="BT1011" s="552">
        <v>2.75</v>
      </c>
      <c r="BU1011" s="529">
        <v>0</v>
      </c>
      <c r="BV1011" s="519">
        <v>0</v>
      </c>
      <c r="BW1011" s="519">
        <v>0</v>
      </c>
      <c r="BX1011" s="519">
        <v>0</v>
      </c>
      <c r="BY1011" s="519">
        <v>0</v>
      </c>
      <c r="BZ1011" s="519">
        <v>0</v>
      </c>
      <c r="CA1011" s="519">
        <v>0</v>
      </c>
      <c r="CB1011" s="519">
        <v>0</v>
      </c>
      <c r="CC1011" s="519">
        <v>0</v>
      </c>
      <c r="CD1011" s="519">
        <v>0</v>
      </c>
      <c r="CE1011" s="519">
        <v>0</v>
      </c>
      <c r="CF1011" s="519">
        <v>0</v>
      </c>
      <c r="CG1011" s="519">
        <v>0</v>
      </c>
      <c r="CH1011" s="519">
        <v>0</v>
      </c>
      <c r="CI1011" s="519">
        <v>0</v>
      </c>
      <c r="CJ1011" s="519">
        <v>0</v>
      </c>
      <c r="CK1011" s="623">
        <f t="shared" si="15"/>
        <v>11</v>
      </c>
      <c r="CL1011" s="554">
        <v>11</v>
      </c>
      <c r="CM1011" s="554">
        <v>11</v>
      </c>
      <c r="CN1011" s="554">
        <v>11</v>
      </c>
      <c r="CO1011" s="524">
        <v>9</v>
      </c>
      <c r="CP1011" s="726"/>
      <c r="CQ1011" s="525" t="s">
        <v>4965</v>
      </c>
      <c r="CR1011" s="584" t="s">
        <v>4965</v>
      </c>
      <c r="CS1011" s="527" t="s">
        <v>4965</v>
      </c>
      <c r="CT1011" s="527" t="s">
        <v>4965</v>
      </c>
      <c r="CU1011" s="527" t="s">
        <v>4965</v>
      </c>
    </row>
    <row r="1012" spans="1:99" s="71" customFormat="1" ht="12" customHeight="1" x14ac:dyDescent="0.2">
      <c r="A1012" s="577" t="s">
        <v>1460</v>
      </c>
      <c r="B1012" s="558" t="s">
        <v>4250</v>
      </c>
      <c r="C1012" s="558" t="s">
        <v>1432</v>
      </c>
      <c r="D1012" s="558" t="s">
        <v>1432</v>
      </c>
      <c r="E1012" s="560" t="s">
        <v>1432</v>
      </c>
      <c r="F1012" s="558" t="s">
        <v>3906</v>
      </c>
      <c r="G1012" s="558" t="s">
        <v>4251</v>
      </c>
      <c r="H1012" s="558" t="s">
        <v>1435</v>
      </c>
      <c r="I1012" s="558" t="s">
        <v>4252</v>
      </c>
      <c r="J1012" s="558">
        <v>527513</v>
      </c>
      <c r="K1012" s="558">
        <v>171624</v>
      </c>
      <c r="L1012" s="512" t="s">
        <v>3069</v>
      </c>
      <c r="M1012" s="562" t="s">
        <v>1432</v>
      </c>
      <c r="N1012" s="562" t="s">
        <v>1432</v>
      </c>
      <c r="O1012" s="558">
        <v>0</v>
      </c>
      <c r="P1012" s="558">
        <v>1</v>
      </c>
      <c r="Q1012" s="563">
        <v>1</v>
      </c>
      <c r="R1012" s="558" t="s">
        <v>4253</v>
      </c>
      <c r="S1012" s="558" t="s">
        <v>1438</v>
      </c>
      <c r="T1012" s="562" t="s">
        <v>1090</v>
      </c>
      <c r="U1012" s="561">
        <v>42041</v>
      </c>
      <c r="V1012" s="561" t="s">
        <v>1938</v>
      </c>
      <c r="W1012" s="558" t="s">
        <v>1439</v>
      </c>
      <c r="X1012" s="562" t="s">
        <v>1432</v>
      </c>
      <c r="Y1012" s="558" t="s">
        <v>1442</v>
      </c>
      <c r="Z1012" s="558" t="s">
        <v>1443</v>
      </c>
      <c r="AA1012" s="558" t="s">
        <v>1444</v>
      </c>
      <c r="AB1012" s="558" t="s">
        <v>2713</v>
      </c>
      <c r="AC1012" s="576">
        <v>4.0000000000000001E-3</v>
      </c>
      <c r="AD1012" s="578" t="s">
        <v>1432</v>
      </c>
      <c r="AE1012" s="578"/>
      <c r="AF1012" s="579"/>
      <c r="AG1012" s="517" t="s">
        <v>3063</v>
      </c>
      <c r="AH1012" s="560" t="s">
        <v>1445</v>
      </c>
      <c r="AI1012" s="560">
        <v>0</v>
      </c>
      <c r="AJ1012" s="560">
        <v>0</v>
      </c>
      <c r="AK1012" s="560">
        <v>0</v>
      </c>
      <c r="AL1012" s="560">
        <v>0</v>
      </c>
      <c r="AM1012" s="560">
        <v>0</v>
      </c>
      <c r="AN1012" s="560">
        <v>1</v>
      </c>
      <c r="AO1012" s="560">
        <v>0</v>
      </c>
      <c r="AP1012" s="560">
        <v>0</v>
      </c>
      <c r="AQ1012" s="560">
        <v>0</v>
      </c>
      <c r="AR1012" s="560">
        <v>0</v>
      </c>
      <c r="AS1012" s="560">
        <v>0</v>
      </c>
      <c r="AT1012" s="560">
        <v>0</v>
      </c>
      <c r="AU1012" s="560">
        <v>1</v>
      </c>
      <c r="AV1012" s="560">
        <v>0</v>
      </c>
      <c r="AW1012" s="560">
        <v>0</v>
      </c>
      <c r="AX1012" s="560">
        <v>0</v>
      </c>
      <c r="AY1012" s="560">
        <v>0</v>
      </c>
      <c r="AZ1012" s="560">
        <v>0</v>
      </c>
      <c r="BA1012" s="560">
        <v>0</v>
      </c>
      <c r="BB1012" s="560">
        <v>0</v>
      </c>
      <c r="BC1012" s="560">
        <v>0</v>
      </c>
      <c r="BD1012" s="560">
        <v>0</v>
      </c>
      <c r="BE1012" s="560">
        <v>0</v>
      </c>
      <c r="BF1012" s="560">
        <v>0</v>
      </c>
      <c r="BG1012" s="560">
        <v>0</v>
      </c>
      <c r="BH1012" s="560">
        <v>0</v>
      </c>
      <c r="BI1012" s="560">
        <v>0</v>
      </c>
      <c r="BJ1012" s="560">
        <v>0</v>
      </c>
      <c r="BK1012" s="560">
        <v>0</v>
      </c>
      <c r="BL1012" s="560">
        <v>0</v>
      </c>
      <c r="BM1012" s="560">
        <v>0</v>
      </c>
      <c r="BN1012" s="550" t="s">
        <v>4490</v>
      </c>
      <c r="BO1012" s="551">
        <v>0</v>
      </c>
      <c r="BP1012" s="519">
        <v>0</v>
      </c>
      <c r="BQ1012" s="553">
        <v>0.25</v>
      </c>
      <c r="BR1012" s="552">
        <v>0.25</v>
      </c>
      <c r="BS1012" s="552">
        <v>0.25</v>
      </c>
      <c r="BT1012" s="552">
        <v>0.25</v>
      </c>
      <c r="BU1012" s="529">
        <v>0</v>
      </c>
      <c r="BV1012" s="519">
        <v>0</v>
      </c>
      <c r="BW1012" s="519">
        <v>0</v>
      </c>
      <c r="BX1012" s="519">
        <v>0</v>
      </c>
      <c r="BY1012" s="519">
        <v>0</v>
      </c>
      <c r="BZ1012" s="519">
        <v>0</v>
      </c>
      <c r="CA1012" s="519">
        <v>0</v>
      </c>
      <c r="CB1012" s="519">
        <v>0</v>
      </c>
      <c r="CC1012" s="519">
        <v>0</v>
      </c>
      <c r="CD1012" s="519">
        <v>0</v>
      </c>
      <c r="CE1012" s="519">
        <v>0</v>
      </c>
      <c r="CF1012" s="519">
        <v>0</v>
      </c>
      <c r="CG1012" s="519">
        <v>0</v>
      </c>
      <c r="CH1012" s="519">
        <v>0</v>
      </c>
      <c r="CI1012" s="519">
        <v>0</v>
      </c>
      <c r="CJ1012" s="519">
        <v>0</v>
      </c>
      <c r="CK1012" s="623">
        <f t="shared" si="15"/>
        <v>1</v>
      </c>
      <c r="CL1012" s="554">
        <v>1</v>
      </c>
      <c r="CM1012" s="554">
        <v>1</v>
      </c>
      <c r="CN1012" s="554">
        <v>1</v>
      </c>
      <c r="CO1012" s="524">
        <v>4</v>
      </c>
      <c r="CP1012" s="524" t="s">
        <v>1938</v>
      </c>
      <c r="CQ1012" s="530" t="s">
        <v>1941</v>
      </c>
      <c r="CR1012" s="584" t="s">
        <v>4965</v>
      </c>
      <c r="CS1012" s="527" t="s">
        <v>4965</v>
      </c>
      <c r="CT1012" s="527" t="s">
        <v>4965</v>
      </c>
      <c r="CU1012" s="527" t="s">
        <v>4965</v>
      </c>
    </row>
    <row r="1013" spans="1:99" s="71" customFormat="1" ht="12" customHeight="1" x14ac:dyDescent="0.2">
      <c r="A1013" s="577" t="s">
        <v>1460</v>
      </c>
      <c r="B1013" s="558" t="s">
        <v>4254</v>
      </c>
      <c r="C1013" s="558" t="s">
        <v>1432</v>
      </c>
      <c r="D1013" s="558" t="s">
        <v>1432</v>
      </c>
      <c r="E1013" s="560" t="s">
        <v>4921</v>
      </c>
      <c r="F1013" s="558" t="s">
        <v>2385</v>
      </c>
      <c r="G1013" s="558" t="s">
        <v>420</v>
      </c>
      <c r="H1013" s="558" t="s">
        <v>3875</v>
      </c>
      <c r="I1013" s="558" t="s">
        <v>3573</v>
      </c>
      <c r="J1013" s="558">
        <v>529218</v>
      </c>
      <c r="K1013" s="558">
        <v>172611</v>
      </c>
      <c r="L1013" s="512" t="s">
        <v>3077</v>
      </c>
      <c r="M1013" s="562" t="s">
        <v>1432</v>
      </c>
      <c r="N1013" s="562" t="s">
        <v>1432</v>
      </c>
      <c r="O1013" s="558">
        <v>0</v>
      </c>
      <c r="P1013" s="558">
        <v>1</v>
      </c>
      <c r="Q1013" s="563">
        <v>1</v>
      </c>
      <c r="R1013" s="558" t="s">
        <v>2950</v>
      </c>
      <c r="S1013" s="558" t="s">
        <v>1438</v>
      </c>
      <c r="T1013" s="562" t="s">
        <v>3495</v>
      </c>
      <c r="U1013" s="561">
        <v>42048</v>
      </c>
      <c r="V1013" s="561" t="s">
        <v>1938</v>
      </c>
      <c r="W1013" s="558" t="s">
        <v>1439</v>
      </c>
      <c r="X1013" s="562" t="s">
        <v>1432</v>
      </c>
      <c r="Y1013" s="558" t="s">
        <v>1442</v>
      </c>
      <c r="Z1013" s="558" t="s">
        <v>1443</v>
      </c>
      <c r="AA1013" s="558" t="s">
        <v>1444</v>
      </c>
      <c r="AB1013" s="558" t="s">
        <v>2713</v>
      </c>
      <c r="AC1013" s="576">
        <v>8.0000000000000002E-3</v>
      </c>
      <c r="AD1013" s="578" t="s">
        <v>1432</v>
      </c>
      <c r="AE1013" s="578"/>
      <c r="AF1013" s="579"/>
      <c r="AG1013" s="517" t="s">
        <v>3063</v>
      </c>
      <c r="AH1013" s="560" t="s">
        <v>1445</v>
      </c>
      <c r="AI1013" s="560">
        <v>0</v>
      </c>
      <c r="AJ1013" s="560">
        <v>0</v>
      </c>
      <c r="AK1013" s="560">
        <v>0</v>
      </c>
      <c r="AL1013" s="560">
        <v>0</v>
      </c>
      <c r="AM1013" s="560">
        <v>0</v>
      </c>
      <c r="AN1013" s="560">
        <v>1</v>
      </c>
      <c r="AO1013" s="560">
        <v>0</v>
      </c>
      <c r="AP1013" s="560">
        <v>0</v>
      </c>
      <c r="AQ1013" s="560">
        <v>0</v>
      </c>
      <c r="AR1013" s="560">
        <v>0</v>
      </c>
      <c r="AS1013" s="560">
        <v>0</v>
      </c>
      <c r="AT1013" s="560">
        <v>0</v>
      </c>
      <c r="AU1013" s="560">
        <v>0</v>
      </c>
      <c r="AV1013" s="560">
        <v>0</v>
      </c>
      <c r="AW1013" s="560">
        <v>0</v>
      </c>
      <c r="AX1013" s="560">
        <v>0</v>
      </c>
      <c r="AY1013" s="560">
        <v>0</v>
      </c>
      <c r="AZ1013" s="560">
        <v>0</v>
      </c>
      <c r="BA1013" s="560">
        <v>0</v>
      </c>
      <c r="BB1013" s="560">
        <v>1</v>
      </c>
      <c r="BC1013" s="560">
        <v>0</v>
      </c>
      <c r="BD1013" s="560">
        <v>0</v>
      </c>
      <c r="BE1013" s="560">
        <v>0</v>
      </c>
      <c r="BF1013" s="560">
        <v>0</v>
      </c>
      <c r="BG1013" s="560">
        <v>0</v>
      </c>
      <c r="BH1013" s="560">
        <v>0</v>
      </c>
      <c r="BI1013" s="560">
        <v>0</v>
      </c>
      <c r="BJ1013" s="560">
        <v>0</v>
      </c>
      <c r="BK1013" s="560">
        <v>0</v>
      </c>
      <c r="BL1013" s="560">
        <v>0</v>
      </c>
      <c r="BM1013" s="560">
        <v>0</v>
      </c>
      <c r="BN1013" s="550" t="s">
        <v>4490</v>
      </c>
      <c r="BO1013" s="551">
        <v>0</v>
      </c>
      <c r="BP1013" s="519">
        <v>0</v>
      </c>
      <c r="BQ1013" s="553">
        <v>0.25</v>
      </c>
      <c r="BR1013" s="552">
        <v>0.25</v>
      </c>
      <c r="BS1013" s="552">
        <v>0.25</v>
      </c>
      <c r="BT1013" s="552">
        <v>0.25</v>
      </c>
      <c r="BU1013" s="529">
        <v>0</v>
      </c>
      <c r="BV1013" s="519">
        <v>0</v>
      </c>
      <c r="BW1013" s="519">
        <v>0</v>
      </c>
      <c r="BX1013" s="519">
        <v>0</v>
      </c>
      <c r="BY1013" s="519">
        <v>0</v>
      </c>
      <c r="BZ1013" s="519">
        <v>0</v>
      </c>
      <c r="CA1013" s="519">
        <v>0</v>
      </c>
      <c r="CB1013" s="519">
        <v>0</v>
      </c>
      <c r="CC1013" s="519">
        <v>0</v>
      </c>
      <c r="CD1013" s="519">
        <v>0</v>
      </c>
      <c r="CE1013" s="519">
        <v>0</v>
      </c>
      <c r="CF1013" s="519">
        <v>0</v>
      </c>
      <c r="CG1013" s="519">
        <v>0</v>
      </c>
      <c r="CH1013" s="519">
        <v>0</v>
      </c>
      <c r="CI1013" s="519">
        <v>0</v>
      </c>
      <c r="CJ1013" s="519">
        <v>0</v>
      </c>
      <c r="CK1013" s="623">
        <f t="shared" si="15"/>
        <v>1</v>
      </c>
      <c r="CL1013" s="554">
        <v>1</v>
      </c>
      <c r="CM1013" s="554">
        <v>1</v>
      </c>
      <c r="CN1013" s="554">
        <v>1</v>
      </c>
      <c r="CO1013" s="524">
        <v>4</v>
      </c>
      <c r="CP1013" s="524" t="s">
        <v>1938</v>
      </c>
      <c r="CQ1013" s="525" t="s">
        <v>4965</v>
      </c>
      <c r="CR1013" s="584" t="s">
        <v>4965</v>
      </c>
      <c r="CS1013" s="527" t="s">
        <v>4965</v>
      </c>
      <c r="CT1013" s="527" t="s">
        <v>4965</v>
      </c>
      <c r="CU1013" s="527" t="s">
        <v>4965</v>
      </c>
    </row>
    <row r="1014" spans="1:99" ht="12" customHeight="1" x14ac:dyDescent="0.2">
      <c r="A1014" s="577" t="s">
        <v>1460</v>
      </c>
      <c r="B1014" s="558" t="s">
        <v>4458</v>
      </c>
      <c r="C1014" s="558" t="s">
        <v>1432</v>
      </c>
      <c r="D1014" s="558" t="s">
        <v>1432</v>
      </c>
      <c r="E1014" s="560" t="s">
        <v>1432</v>
      </c>
      <c r="F1014" s="558" t="s">
        <v>4193</v>
      </c>
      <c r="G1014" s="558" t="s">
        <v>4459</v>
      </c>
      <c r="H1014" s="558" t="s">
        <v>3875</v>
      </c>
      <c r="I1014" s="558" t="s">
        <v>4460</v>
      </c>
      <c r="J1014" s="558">
        <v>528757</v>
      </c>
      <c r="K1014" s="558">
        <v>173681</v>
      </c>
      <c r="L1014" s="512" t="s">
        <v>3076</v>
      </c>
      <c r="M1014" s="562" t="s">
        <v>1432</v>
      </c>
      <c r="N1014" s="562" t="s">
        <v>1432</v>
      </c>
      <c r="O1014" s="558">
        <v>0</v>
      </c>
      <c r="P1014" s="558">
        <v>1</v>
      </c>
      <c r="Q1014" s="563">
        <v>1</v>
      </c>
      <c r="R1014" s="558" t="s">
        <v>4461</v>
      </c>
      <c r="S1014" s="558" t="s">
        <v>3187</v>
      </c>
      <c r="T1014" s="562" t="s">
        <v>4125</v>
      </c>
      <c r="U1014" s="561">
        <v>42044</v>
      </c>
      <c r="V1014" s="561" t="s">
        <v>1938</v>
      </c>
      <c r="W1014" s="558" t="s">
        <v>1439</v>
      </c>
      <c r="X1014" s="562" t="s">
        <v>1432</v>
      </c>
      <c r="Y1014" s="558" t="s">
        <v>1442</v>
      </c>
      <c r="Z1014" s="558" t="s">
        <v>3893</v>
      </c>
      <c r="AA1014" s="558" t="s">
        <v>1444</v>
      </c>
      <c r="AB1014" s="558" t="s">
        <v>1136</v>
      </c>
      <c r="AC1014" s="576">
        <v>1E-3</v>
      </c>
      <c r="AD1014" s="578" t="s">
        <v>1432</v>
      </c>
      <c r="AE1014" s="578"/>
      <c r="AF1014" s="579"/>
      <c r="AG1014" s="517" t="s">
        <v>3063</v>
      </c>
      <c r="AH1014" s="560" t="s">
        <v>1445</v>
      </c>
      <c r="AI1014" s="560">
        <v>0</v>
      </c>
      <c r="AJ1014" s="560">
        <v>0</v>
      </c>
      <c r="AK1014" s="560">
        <v>0</v>
      </c>
      <c r="AL1014" s="560">
        <v>0</v>
      </c>
      <c r="AM1014" s="560">
        <v>1</v>
      </c>
      <c r="AN1014" s="560">
        <v>0</v>
      </c>
      <c r="AO1014" s="560">
        <v>0</v>
      </c>
      <c r="AP1014" s="560">
        <v>0</v>
      </c>
      <c r="AQ1014" s="560">
        <v>0</v>
      </c>
      <c r="AR1014" s="560">
        <v>0</v>
      </c>
      <c r="AS1014" s="560">
        <v>0</v>
      </c>
      <c r="AT1014" s="560">
        <v>1</v>
      </c>
      <c r="AU1014" s="560">
        <v>0</v>
      </c>
      <c r="AV1014" s="560">
        <v>0</v>
      </c>
      <c r="AW1014" s="560">
        <v>0</v>
      </c>
      <c r="AX1014" s="560">
        <v>0</v>
      </c>
      <c r="AY1014" s="560">
        <v>0</v>
      </c>
      <c r="AZ1014" s="560">
        <v>0</v>
      </c>
      <c r="BA1014" s="560">
        <v>0</v>
      </c>
      <c r="BB1014" s="560">
        <v>0</v>
      </c>
      <c r="BC1014" s="560">
        <v>0</v>
      </c>
      <c r="BD1014" s="560">
        <v>0</v>
      </c>
      <c r="BE1014" s="560">
        <v>0</v>
      </c>
      <c r="BF1014" s="560">
        <v>0</v>
      </c>
      <c r="BG1014" s="560">
        <v>0</v>
      </c>
      <c r="BH1014" s="560">
        <v>0</v>
      </c>
      <c r="BI1014" s="560">
        <v>0</v>
      </c>
      <c r="BJ1014" s="560">
        <v>0</v>
      </c>
      <c r="BK1014" s="560">
        <v>0</v>
      </c>
      <c r="BL1014" s="560">
        <v>0</v>
      </c>
      <c r="BM1014" s="560">
        <v>0</v>
      </c>
      <c r="BN1014" s="550" t="s">
        <v>4490</v>
      </c>
      <c r="BO1014" s="551">
        <v>0</v>
      </c>
      <c r="BP1014" s="519">
        <v>0</v>
      </c>
      <c r="BQ1014" s="553">
        <v>0.25</v>
      </c>
      <c r="BR1014" s="552">
        <v>0.25</v>
      </c>
      <c r="BS1014" s="552">
        <v>0.25</v>
      </c>
      <c r="BT1014" s="552">
        <v>0.25</v>
      </c>
      <c r="BU1014" s="529">
        <v>0</v>
      </c>
      <c r="BV1014" s="519">
        <v>0</v>
      </c>
      <c r="BW1014" s="519">
        <v>0</v>
      </c>
      <c r="BX1014" s="519">
        <v>0</v>
      </c>
      <c r="BY1014" s="519">
        <v>0</v>
      </c>
      <c r="BZ1014" s="519">
        <v>0</v>
      </c>
      <c r="CA1014" s="519">
        <v>0</v>
      </c>
      <c r="CB1014" s="519">
        <v>0</v>
      </c>
      <c r="CC1014" s="519">
        <v>0</v>
      </c>
      <c r="CD1014" s="519">
        <v>0</v>
      </c>
      <c r="CE1014" s="519">
        <v>0</v>
      </c>
      <c r="CF1014" s="519">
        <v>0</v>
      </c>
      <c r="CG1014" s="519">
        <v>0</v>
      </c>
      <c r="CH1014" s="519">
        <v>0</v>
      </c>
      <c r="CI1014" s="519">
        <v>0</v>
      </c>
      <c r="CJ1014" s="519">
        <v>0</v>
      </c>
      <c r="CK1014" s="623">
        <f t="shared" si="15"/>
        <v>1</v>
      </c>
      <c r="CL1014" s="554">
        <v>1</v>
      </c>
      <c r="CM1014" s="554">
        <v>1</v>
      </c>
      <c r="CN1014" s="554">
        <v>1</v>
      </c>
      <c r="CO1014" s="524">
        <v>9</v>
      </c>
      <c r="CP1014" s="726"/>
      <c r="CQ1014" s="530" t="s">
        <v>4767</v>
      </c>
      <c r="CR1014" s="584" t="s">
        <v>4965</v>
      </c>
      <c r="CS1014" s="527" t="s">
        <v>4965</v>
      </c>
      <c r="CT1014" s="527" t="s">
        <v>4965</v>
      </c>
      <c r="CU1014" s="527" t="s">
        <v>4965</v>
      </c>
    </row>
    <row r="1015" spans="1:99" s="71" customFormat="1" ht="12" customHeight="1" x14ac:dyDescent="0.2">
      <c r="A1015" s="577" t="s">
        <v>1460</v>
      </c>
      <c r="B1015" s="558" t="s">
        <v>4462</v>
      </c>
      <c r="C1015" s="558" t="s">
        <v>1432</v>
      </c>
      <c r="D1015" s="558" t="s">
        <v>1432</v>
      </c>
      <c r="E1015" s="560" t="s">
        <v>1432</v>
      </c>
      <c r="F1015" s="558" t="s">
        <v>3906</v>
      </c>
      <c r="G1015" s="558" t="s">
        <v>4914</v>
      </c>
      <c r="H1015" s="558" t="s">
        <v>2717</v>
      </c>
      <c r="I1015" s="558" t="s">
        <v>4915</v>
      </c>
      <c r="J1015" s="558">
        <v>527828</v>
      </c>
      <c r="K1015" s="558">
        <v>174334</v>
      </c>
      <c r="L1015" s="512" t="s">
        <v>3084</v>
      </c>
      <c r="M1015" s="562" t="s">
        <v>1432</v>
      </c>
      <c r="N1015" s="562" t="s">
        <v>1432</v>
      </c>
      <c r="O1015" s="558">
        <v>2</v>
      </c>
      <c r="P1015" s="558">
        <v>1</v>
      </c>
      <c r="Q1015" s="563">
        <v>-1</v>
      </c>
      <c r="R1015" s="558" t="s">
        <v>4463</v>
      </c>
      <c r="S1015" s="558" t="s">
        <v>1438</v>
      </c>
      <c r="T1015" s="562" t="s">
        <v>3879</v>
      </c>
      <c r="U1015" s="561">
        <v>42081</v>
      </c>
      <c r="V1015" s="561" t="s">
        <v>1938</v>
      </c>
      <c r="W1015" s="558" t="s">
        <v>1439</v>
      </c>
      <c r="X1015" s="562" t="s">
        <v>1432</v>
      </c>
      <c r="Y1015" s="558" t="s">
        <v>1442</v>
      </c>
      <c r="Z1015" s="558" t="s">
        <v>4694</v>
      </c>
      <c r="AA1015" s="558" t="s">
        <v>1444</v>
      </c>
      <c r="AB1015" s="558" t="s">
        <v>4207</v>
      </c>
      <c r="AC1015" s="576">
        <v>2.3E-2</v>
      </c>
      <c r="AD1015" s="578" t="s">
        <v>1432</v>
      </c>
      <c r="AE1015" s="578"/>
      <c r="AF1015" s="620"/>
      <c r="AG1015" s="517" t="s">
        <v>3063</v>
      </c>
      <c r="AH1015" s="560" t="s">
        <v>1445</v>
      </c>
      <c r="AI1015" s="560">
        <v>0</v>
      </c>
      <c r="AJ1015" s="560">
        <v>0</v>
      </c>
      <c r="AK1015" s="560">
        <v>0</v>
      </c>
      <c r="AL1015" s="560">
        <v>0</v>
      </c>
      <c r="AM1015" s="560">
        <v>-1</v>
      </c>
      <c r="AN1015" s="560">
        <v>0</v>
      </c>
      <c r="AO1015" s="560">
        <v>0</v>
      </c>
      <c r="AP1015" s="560">
        <v>-1</v>
      </c>
      <c r="AQ1015" s="560">
        <v>1</v>
      </c>
      <c r="AR1015" s="560">
        <v>0</v>
      </c>
      <c r="AS1015" s="560">
        <v>0</v>
      </c>
      <c r="AT1015" s="560">
        <v>-1</v>
      </c>
      <c r="AU1015" s="560">
        <v>0</v>
      </c>
      <c r="AV1015" s="560">
        <v>0</v>
      </c>
      <c r="AW1015" s="560">
        <v>-1</v>
      </c>
      <c r="AX1015" s="560">
        <v>0</v>
      </c>
      <c r="AY1015" s="560">
        <v>0</v>
      </c>
      <c r="AZ1015" s="560">
        <v>0</v>
      </c>
      <c r="BA1015" s="560">
        <v>0</v>
      </c>
      <c r="BB1015" s="560">
        <v>0</v>
      </c>
      <c r="BC1015" s="560">
        <v>0</v>
      </c>
      <c r="BD1015" s="560">
        <v>0</v>
      </c>
      <c r="BE1015" s="560">
        <v>1</v>
      </c>
      <c r="BF1015" s="560">
        <v>0</v>
      </c>
      <c r="BG1015" s="560">
        <v>0</v>
      </c>
      <c r="BH1015" s="560">
        <v>0</v>
      </c>
      <c r="BI1015" s="560">
        <v>0</v>
      </c>
      <c r="BJ1015" s="560">
        <v>0</v>
      </c>
      <c r="BK1015" s="560">
        <v>0</v>
      </c>
      <c r="BL1015" s="560">
        <v>0</v>
      </c>
      <c r="BM1015" s="560">
        <v>0</v>
      </c>
      <c r="BN1015" s="550" t="s">
        <v>4490</v>
      </c>
      <c r="BO1015" s="551">
        <v>0</v>
      </c>
      <c r="BP1015" s="519">
        <v>0</v>
      </c>
      <c r="BQ1015" s="553">
        <v>-0.25</v>
      </c>
      <c r="BR1015" s="552">
        <v>-0.25</v>
      </c>
      <c r="BS1015" s="552">
        <v>-0.25</v>
      </c>
      <c r="BT1015" s="552">
        <v>-0.25</v>
      </c>
      <c r="BU1015" s="529">
        <v>0</v>
      </c>
      <c r="BV1015" s="519">
        <v>0</v>
      </c>
      <c r="BW1015" s="519">
        <v>0</v>
      </c>
      <c r="BX1015" s="519">
        <v>0</v>
      </c>
      <c r="BY1015" s="519">
        <v>0</v>
      </c>
      <c r="BZ1015" s="519">
        <v>0</v>
      </c>
      <c r="CA1015" s="519">
        <v>0</v>
      </c>
      <c r="CB1015" s="519">
        <v>0</v>
      </c>
      <c r="CC1015" s="519">
        <v>0</v>
      </c>
      <c r="CD1015" s="519">
        <v>0</v>
      </c>
      <c r="CE1015" s="519">
        <v>0</v>
      </c>
      <c r="CF1015" s="519">
        <v>0</v>
      </c>
      <c r="CG1015" s="519">
        <v>0</v>
      </c>
      <c r="CH1015" s="519">
        <v>0</v>
      </c>
      <c r="CI1015" s="519">
        <v>0</v>
      </c>
      <c r="CJ1015" s="519">
        <v>0</v>
      </c>
      <c r="CK1015" s="623">
        <f t="shared" si="15"/>
        <v>-1</v>
      </c>
      <c r="CL1015" s="554">
        <v>-1</v>
      </c>
      <c r="CM1015" s="554">
        <v>-1</v>
      </c>
      <c r="CN1015" s="554">
        <v>-1</v>
      </c>
      <c r="CO1015" s="524">
        <v>4</v>
      </c>
      <c r="CP1015" s="726"/>
      <c r="CQ1015" s="525" t="s">
        <v>4965</v>
      </c>
      <c r="CR1015" s="584" t="s">
        <v>4965</v>
      </c>
      <c r="CS1015" s="527" t="s">
        <v>4965</v>
      </c>
      <c r="CT1015" s="527" t="s">
        <v>4965</v>
      </c>
      <c r="CU1015" s="527" t="s">
        <v>4965</v>
      </c>
    </row>
    <row r="1016" spans="1:99" ht="12" customHeight="1" x14ac:dyDescent="0.2">
      <c r="A1016" s="577" t="s">
        <v>1460</v>
      </c>
      <c r="B1016" s="558" t="s">
        <v>4464</v>
      </c>
      <c r="C1016" s="558" t="s">
        <v>1432</v>
      </c>
      <c r="D1016" s="558" t="s">
        <v>1432</v>
      </c>
      <c r="E1016" s="560" t="s">
        <v>1432</v>
      </c>
      <c r="F1016" s="558" t="s">
        <v>1163</v>
      </c>
      <c r="G1016" s="558" t="s">
        <v>2716</v>
      </c>
      <c r="H1016" s="558" t="s">
        <v>2717</v>
      </c>
      <c r="I1016" s="558" t="s">
        <v>777</v>
      </c>
      <c r="J1016" s="558">
        <v>528459</v>
      </c>
      <c r="K1016" s="558">
        <v>175776</v>
      </c>
      <c r="L1016" s="512" t="s">
        <v>3085</v>
      </c>
      <c r="M1016" s="562" t="s">
        <v>1432</v>
      </c>
      <c r="N1016" s="562" t="s">
        <v>1432</v>
      </c>
      <c r="O1016" s="558">
        <v>1</v>
      </c>
      <c r="P1016" s="558">
        <v>2</v>
      </c>
      <c r="Q1016" s="563">
        <v>1</v>
      </c>
      <c r="R1016" s="558" t="s">
        <v>4465</v>
      </c>
      <c r="S1016" s="558" t="s">
        <v>1438</v>
      </c>
      <c r="T1016" s="562" t="s">
        <v>1499</v>
      </c>
      <c r="U1016" s="561">
        <v>42048</v>
      </c>
      <c r="V1016" s="561" t="s">
        <v>1938</v>
      </c>
      <c r="W1016" s="558" t="s">
        <v>1439</v>
      </c>
      <c r="X1016" s="562" t="s">
        <v>1432</v>
      </c>
      <c r="Y1016" s="558" t="s">
        <v>1442</v>
      </c>
      <c r="Z1016" s="558" t="s">
        <v>1453</v>
      </c>
      <c r="AA1016" s="558" t="s">
        <v>1444</v>
      </c>
      <c r="AB1016" s="558" t="s">
        <v>2723</v>
      </c>
      <c r="AC1016" s="576">
        <v>6.0000000000000001E-3</v>
      </c>
      <c r="AD1016" s="578" t="s">
        <v>1432</v>
      </c>
      <c r="AE1016" s="578"/>
      <c r="AF1016" s="579"/>
      <c r="AG1016" s="517" t="s">
        <v>3063</v>
      </c>
      <c r="AH1016" s="560" t="s">
        <v>1445</v>
      </c>
      <c r="AI1016" s="560">
        <v>0</v>
      </c>
      <c r="AJ1016" s="560">
        <v>0</v>
      </c>
      <c r="AK1016" s="560">
        <v>0</v>
      </c>
      <c r="AL1016" s="560">
        <v>2</v>
      </c>
      <c r="AM1016" s="560">
        <v>0</v>
      </c>
      <c r="AN1016" s="560">
        <v>0</v>
      </c>
      <c r="AO1016" s="560">
        <v>-1</v>
      </c>
      <c r="AP1016" s="560">
        <v>0</v>
      </c>
      <c r="AQ1016" s="560">
        <v>0</v>
      </c>
      <c r="AR1016" s="560">
        <v>0</v>
      </c>
      <c r="AS1016" s="560">
        <v>2</v>
      </c>
      <c r="AT1016" s="560">
        <v>0</v>
      </c>
      <c r="AU1016" s="560">
        <v>0</v>
      </c>
      <c r="AV1016" s="560">
        <v>-1</v>
      </c>
      <c r="AW1016" s="560">
        <v>0</v>
      </c>
      <c r="AX1016" s="560">
        <v>0</v>
      </c>
      <c r="AY1016" s="560">
        <v>0</v>
      </c>
      <c r="AZ1016" s="560">
        <v>0</v>
      </c>
      <c r="BA1016" s="560">
        <v>0</v>
      </c>
      <c r="BB1016" s="560">
        <v>0</v>
      </c>
      <c r="BC1016" s="560">
        <v>0</v>
      </c>
      <c r="BD1016" s="560">
        <v>0</v>
      </c>
      <c r="BE1016" s="560">
        <v>0</v>
      </c>
      <c r="BF1016" s="560">
        <v>0</v>
      </c>
      <c r="BG1016" s="560">
        <v>0</v>
      </c>
      <c r="BH1016" s="560">
        <v>0</v>
      </c>
      <c r="BI1016" s="560">
        <v>0</v>
      </c>
      <c r="BJ1016" s="560">
        <v>0</v>
      </c>
      <c r="BK1016" s="560">
        <v>0</v>
      </c>
      <c r="BL1016" s="560">
        <v>0</v>
      </c>
      <c r="BM1016" s="560">
        <v>0</v>
      </c>
      <c r="BN1016" s="550" t="s">
        <v>4490</v>
      </c>
      <c r="BO1016" s="551">
        <v>0</v>
      </c>
      <c r="BP1016" s="519">
        <v>0</v>
      </c>
      <c r="BQ1016" s="553">
        <v>0.25</v>
      </c>
      <c r="BR1016" s="552">
        <v>0.25</v>
      </c>
      <c r="BS1016" s="552">
        <v>0.25</v>
      </c>
      <c r="BT1016" s="552">
        <v>0.25</v>
      </c>
      <c r="BU1016" s="529">
        <v>0</v>
      </c>
      <c r="BV1016" s="519">
        <v>0</v>
      </c>
      <c r="BW1016" s="519">
        <v>0</v>
      </c>
      <c r="BX1016" s="519">
        <v>0</v>
      </c>
      <c r="BY1016" s="519">
        <v>0</v>
      </c>
      <c r="BZ1016" s="519">
        <v>0</v>
      </c>
      <c r="CA1016" s="519">
        <v>0</v>
      </c>
      <c r="CB1016" s="519">
        <v>0</v>
      </c>
      <c r="CC1016" s="519">
        <v>0</v>
      </c>
      <c r="CD1016" s="519">
        <v>0</v>
      </c>
      <c r="CE1016" s="519">
        <v>0</v>
      </c>
      <c r="CF1016" s="519">
        <v>0</v>
      </c>
      <c r="CG1016" s="519">
        <v>0</v>
      </c>
      <c r="CH1016" s="519">
        <v>0</v>
      </c>
      <c r="CI1016" s="519">
        <v>0</v>
      </c>
      <c r="CJ1016" s="519">
        <v>0</v>
      </c>
      <c r="CK1016" s="623">
        <f t="shared" si="15"/>
        <v>1</v>
      </c>
      <c r="CL1016" s="554">
        <v>1</v>
      </c>
      <c r="CM1016" s="554">
        <v>1</v>
      </c>
      <c r="CN1016" s="554">
        <v>1</v>
      </c>
      <c r="CO1016" s="524">
        <v>9</v>
      </c>
      <c r="CP1016" s="726"/>
      <c r="CQ1016" s="525" t="s">
        <v>4965</v>
      </c>
      <c r="CR1016" s="584" t="s">
        <v>4965</v>
      </c>
      <c r="CS1016" s="527" t="s">
        <v>4965</v>
      </c>
      <c r="CT1016" s="527" t="s">
        <v>4965</v>
      </c>
      <c r="CU1016" s="527" t="s">
        <v>4965</v>
      </c>
    </row>
    <row r="1017" spans="1:99" ht="12" customHeight="1" x14ac:dyDescent="0.2">
      <c r="A1017" s="577" t="s">
        <v>1460</v>
      </c>
      <c r="B1017" s="558" t="s">
        <v>4466</v>
      </c>
      <c r="C1017" s="558" t="s">
        <v>1432</v>
      </c>
      <c r="D1017" s="558" t="s">
        <v>1432</v>
      </c>
      <c r="E1017" s="560" t="s">
        <v>1432</v>
      </c>
      <c r="F1017" s="558" t="s">
        <v>871</v>
      </c>
      <c r="G1017" s="558" t="s">
        <v>4467</v>
      </c>
      <c r="H1017" s="558" t="s">
        <v>2717</v>
      </c>
      <c r="I1017" s="558" t="s">
        <v>2619</v>
      </c>
      <c r="J1017" s="558">
        <v>527719</v>
      </c>
      <c r="K1017" s="558">
        <v>174621</v>
      </c>
      <c r="L1017" s="512" t="s">
        <v>3084</v>
      </c>
      <c r="M1017" s="562" t="s">
        <v>1432</v>
      </c>
      <c r="N1017" s="562" t="s">
        <v>1432</v>
      </c>
      <c r="O1017" s="558">
        <v>2</v>
      </c>
      <c r="P1017" s="558">
        <v>1</v>
      </c>
      <c r="Q1017" s="563">
        <v>-1</v>
      </c>
      <c r="R1017" s="558" t="s">
        <v>2970</v>
      </c>
      <c r="S1017" s="558" t="s">
        <v>1438</v>
      </c>
      <c r="T1017" s="562" t="s">
        <v>291</v>
      </c>
      <c r="U1017" s="561">
        <v>42051</v>
      </c>
      <c r="V1017" s="561" t="s">
        <v>1938</v>
      </c>
      <c r="W1017" s="558" t="s">
        <v>1439</v>
      </c>
      <c r="X1017" s="562" t="s">
        <v>1432</v>
      </c>
      <c r="Y1017" s="558" t="s">
        <v>1442</v>
      </c>
      <c r="Z1017" s="558" t="s">
        <v>1453</v>
      </c>
      <c r="AA1017" s="558" t="s">
        <v>1444</v>
      </c>
      <c r="AB1017" s="558" t="s">
        <v>4207</v>
      </c>
      <c r="AC1017" s="576">
        <v>1.2E-2</v>
      </c>
      <c r="AD1017" s="578" t="s">
        <v>1432</v>
      </c>
      <c r="AE1017" s="578"/>
      <c r="AF1017" s="579"/>
      <c r="AG1017" s="517" t="s">
        <v>3063</v>
      </c>
      <c r="AH1017" s="560" t="s">
        <v>1445</v>
      </c>
      <c r="AI1017" s="560">
        <v>0</v>
      </c>
      <c r="AJ1017" s="560">
        <v>0</v>
      </c>
      <c r="AK1017" s="560">
        <v>0</v>
      </c>
      <c r="AL1017" s="560">
        <v>0</v>
      </c>
      <c r="AM1017" s="560">
        <v>0</v>
      </c>
      <c r="AN1017" s="560">
        <v>-1</v>
      </c>
      <c r="AO1017" s="560">
        <v>0</v>
      </c>
      <c r="AP1017" s="560">
        <v>0</v>
      </c>
      <c r="AQ1017" s="560">
        <v>0</v>
      </c>
      <c r="AR1017" s="560">
        <v>0</v>
      </c>
      <c r="AS1017" s="560">
        <v>0</v>
      </c>
      <c r="AT1017" s="560">
        <v>0</v>
      </c>
      <c r="AU1017" s="560">
        <v>-1</v>
      </c>
      <c r="AV1017" s="560">
        <v>-1</v>
      </c>
      <c r="AW1017" s="560">
        <v>0</v>
      </c>
      <c r="AX1017" s="560">
        <v>0</v>
      </c>
      <c r="AY1017" s="560">
        <v>0</v>
      </c>
      <c r="AZ1017" s="560">
        <v>0</v>
      </c>
      <c r="BA1017" s="560">
        <v>0</v>
      </c>
      <c r="BB1017" s="560">
        <v>0</v>
      </c>
      <c r="BC1017" s="560">
        <v>1</v>
      </c>
      <c r="BD1017" s="560">
        <v>0</v>
      </c>
      <c r="BE1017" s="560">
        <v>0</v>
      </c>
      <c r="BF1017" s="560">
        <v>0</v>
      </c>
      <c r="BG1017" s="560">
        <v>0</v>
      </c>
      <c r="BH1017" s="560">
        <v>0</v>
      </c>
      <c r="BI1017" s="560">
        <v>0</v>
      </c>
      <c r="BJ1017" s="560">
        <v>0</v>
      </c>
      <c r="BK1017" s="560">
        <v>0</v>
      </c>
      <c r="BL1017" s="560">
        <v>0</v>
      </c>
      <c r="BM1017" s="560">
        <v>0</v>
      </c>
      <c r="BN1017" s="550" t="s">
        <v>4490</v>
      </c>
      <c r="BO1017" s="551">
        <v>0</v>
      </c>
      <c r="BP1017" s="519">
        <v>0</v>
      </c>
      <c r="BQ1017" s="553">
        <v>-0.25</v>
      </c>
      <c r="BR1017" s="552">
        <v>-0.25</v>
      </c>
      <c r="BS1017" s="552">
        <v>-0.25</v>
      </c>
      <c r="BT1017" s="552">
        <v>-0.25</v>
      </c>
      <c r="BU1017" s="529">
        <v>0</v>
      </c>
      <c r="BV1017" s="519">
        <v>0</v>
      </c>
      <c r="BW1017" s="519">
        <v>0</v>
      </c>
      <c r="BX1017" s="519">
        <v>0</v>
      </c>
      <c r="BY1017" s="519">
        <v>0</v>
      </c>
      <c r="BZ1017" s="519">
        <v>0</v>
      </c>
      <c r="CA1017" s="519">
        <v>0</v>
      </c>
      <c r="CB1017" s="519">
        <v>0</v>
      </c>
      <c r="CC1017" s="519">
        <v>0</v>
      </c>
      <c r="CD1017" s="519">
        <v>0</v>
      </c>
      <c r="CE1017" s="519">
        <v>0</v>
      </c>
      <c r="CF1017" s="519">
        <v>0</v>
      </c>
      <c r="CG1017" s="519">
        <v>0</v>
      </c>
      <c r="CH1017" s="519">
        <v>0</v>
      </c>
      <c r="CI1017" s="519">
        <v>0</v>
      </c>
      <c r="CJ1017" s="519">
        <v>0</v>
      </c>
      <c r="CK1017" s="623">
        <f t="shared" si="15"/>
        <v>-1</v>
      </c>
      <c r="CL1017" s="554">
        <v>-1</v>
      </c>
      <c r="CM1017" s="554">
        <v>-1</v>
      </c>
      <c r="CN1017" s="554">
        <v>-1</v>
      </c>
      <c r="CO1017" s="524">
        <v>9</v>
      </c>
      <c r="CP1017" s="726"/>
      <c r="CQ1017" s="525" t="s">
        <v>4965</v>
      </c>
      <c r="CR1017" s="584" t="s">
        <v>4965</v>
      </c>
      <c r="CS1017" s="527" t="s">
        <v>4965</v>
      </c>
      <c r="CT1017" s="527" t="s">
        <v>4965</v>
      </c>
      <c r="CU1017" s="527" t="s">
        <v>4965</v>
      </c>
    </row>
    <row r="1018" spans="1:99" ht="12" customHeight="1" x14ac:dyDescent="0.2">
      <c r="A1018" s="577" t="s">
        <v>1460</v>
      </c>
      <c r="B1018" s="558" t="s">
        <v>2971</v>
      </c>
      <c r="C1018" s="558" t="s">
        <v>1432</v>
      </c>
      <c r="D1018" s="558" t="s">
        <v>1432</v>
      </c>
      <c r="E1018" s="560" t="s">
        <v>1432</v>
      </c>
      <c r="F1018" s="558" t="s">
        <v>3873</v>
      </c>
      <c r="G1018" s="558" t="s">
        <v>885</v>
      </c>
      <c r="H1018" s="558" t="s">
        <v>2717</v>
      </c>
      <c r="I1018" s="558" t="s">
        <v>1283</v>
      </c>
      <c r="J1018" s="558">
        <v>527555</v>
      </c>
      <c r="K1018" s="558">
        <v>176273</v>
      </c>
      <c r="L1018" s="512" t="s">
        <v>3067</v>
      </c>
      <c r="M1018" s="562" t="s">
        <v>1432</v>
      </c>
      <c r="N1018" s="562" t="s">
        <v>1432</v>
      </c>
      <c r="O1018" s="558">
        <v>0</v>
      </c>
      <c r="P1018" s="558">
        <v>1</v>
      </c>
      <c r="Q1018" s="563">
        <v>1</v>
      </c>
      <c r="R1018" s="558" t="s">
        <v>2972</v>
      </c>
      <c r="S1018" s="558" t="s">
        <v>1574</v>
      </c>
      <c r="T1018" s="562" t="s">
        <v>2973</v>
      </c>
      <c r="U1018" s="561">
        <v>42066</v>
      </c>
      <c r="V1018" s="561" t="s">
        <v>1938</v>
      </c>
      <c r="W1018" s="558" t="s">
        <v>1439</v>
      </c>
      <c r="X1018" s="562" t="s">
        <v>1432</v>
      </c>
      <c r="Y1018" s="558" t="s">
        <v>1442</v>
      </c>
      <c r="Z1018" s="558" t="s">
        <v>3893</v>
      </c>
      <c r="AA1018" s="558" t="s">
        <v>1444</v>
      </c>
      <c r="AB1018" s="558" t="s">
        <v>3894</v>
      </c>
      <c r="AC1018" s="576">
        <v>8.0000000000000002E-3</v>
      </c>
      <c r="AD1018" s="578" t="s">
        <v>1432</v>
      </c>
      <c r="AE1018" s="578"/>
      <c r="AF1018" s="579"/>
      <c r="AG1018" s="517" t="s">
        <v>3063</v>
      </c>
      <c r="AH1018" s="560" t="s">
        <v>1445</v>
      </c>
      <c r="AI1018" s="560">
        <v>0</v>
      </c>
      <c r="AJ1018" s="560">
        <v>0</v>
      </c>
      <c r="AK1018" s="560">
        <v>0</v>
      </c>
      <c r="AL1018" s="560">
        <v>0</v>
      </c>
      <c r="AM1018" s="560">
        <v>0</v>
      </c>
      <c r="AN1018" s="560">
        <v>0</v>
      </c>
      <c r="AO1018" s="560">
        <v>0</v>
      </c>
      <c r="AP1018" s="560">
        <v>0</v>
      </c>
      <c r="AQ1018" s="560">
        <v>1</v>
      </c>
      <c r="AR1018" s="560">
        <v>0</v>
      </c>
      <c r="AS1018" s="560">
        <v>0</v>
      </c>
      <c r="AT1018" s="560">
        <v>0</v>
      </c>
      <c r="AU1018" s="560">
        <v>0</v>
      </c>
      <c r="AV1018" s="560">
        <v>0</v>
      </c>
      <c r="AW1018" s="560">
        <v>0</v>
      </c>
      <c r="AX1018" s="560">
        <v>0</v>
      </c>
      <c r="AY1018" s="560">
        <v>0</v>
      </c>
      <c r="AZ1018" s="560">
        <v>0</v>
      </c>
      <c r="BA1018" s="560">
        <v>0</v>
      </c>
      <c r="BB1018" s="560">
        <v>0</v>
      </c>
      <c r="BC1018" s="560">
        <v>0</v>
      </c>
      <c r="BD1018" s="560">
        <v>0</v>
      </c>
      <c r="BE1018" s="560">
        <v>1</v>
      </c>
      <c r="BF1018" s="560">
        <v>0</v>
      </c>
      <c r="BG1018" s="560">
        <v>0</v>
      </c>
      <c r="BH1018" s="560">
        <v>0</v>
      </c>
      <c r="BI1018" s="560">
        <v>0</v>
      </c>
      <c r="BJ1018" s="560">
        <v>0</v>
      </c>
      <c r="BK1018" s="560">
        <v>0</v>
      </c>
      <c r="BL1018" s="560">
        <v>0</v>
      </c>
      <c r="BM1018" s="560">
        <v>0</v>
      </c>
      <c r="BN1018" s="550" t="s">
        <v>4490</v>
      </c>
      <c r="BO1018" s="551">
        <v>0</v>
      </c>
      <c r="BP1018" s="519">
        <v>0</v>
      </c>
      <c r="BQ1018" s="553">
        <v>0.25</v>
      </c>
      <c r="BR1018" s="552">
        <v>0.25</v>
      </c>
      <c r="BS1018" s="552">
        <v>0.25</v>
      </c>
      <c r="BT1018" s="552">
        <v>0.25</v>
      </c>
      <c r="BU1018" s="529">
        <v>0</v>
      </c>
      <c r="BV1018" s="519">
        <v>0</v>
      </c>
      <c r="BW1018" s="519">
        <v>0</v>
      </c>
      <c r="BX1018" s="519">
        <v>0</v>
      </c>
      <c r="BY1018" s="519">
        <v>0</v>
      </c>
      <c r="BZ1018" s="519">
        <v>0</v>
      </c>
      <c r="CA1018" s="519">
        <v>0</v>
      </c>
      <c r="CB1018" s="519">
        <v>0</v>
      </c>
      <c r="CC1018" s="519">
        <v>0</v>
      </c>
      <c r="CD1018" s="519">
        <v>0</v>
      </c>
      <c r="CE1018" s="519">
        <v>0</v>
      </c>
      <c r="CF1018" s="519">
        <v>0</v>
      </c>
      <c r="CG1018" s="519">
        <v>0</v>
      </c>
      <c r="CH1018" s="519">
        <v>0</v>
      </c>
      <c r="CI1018" s="519">
        <v>0</v>
      </c>
      <c r="CJ1018" s="519">
        <v>0</v>
      </c>
      <c r="CK1018" s="623">
        <f t="shared" si="15"/>
        <v>1</v>
      </c>
      <c r="CL1018" s="554">
        <v>1</v>
      </c>
      <c r="CM1018" s="554">
        <v>1</v>
      </c>
      <c r="CN1018" s="554">
        <v>1</v>
      </c>
      <c r="CO1018" s="524">
        <v>9</v>
      </c>
      <c r="CP1018" s="524" t="s">
        <v>1938</v>
      </c>
      <c r="CQ1018" s="525" t="s">
        <v>4965</v>
      </c>
      <c r="CR1018" s="584" t="s">
        <v>4965</v>
      </c>
      <c r="CS1018" s="527" t="s">
        <v>4965</v>
      </c>
      <c r="CT1018" s="527" t="s">
        <v>4965</v>
      </c>
      <c r="CU1018" s="527" t="s">
        <v>4965</v>
      </c>
    </row>
    <row r="1019" spans="1:99" s="71" customFormat="1" ht="12" customHeight="1" x14ac:dyDescent="0.2">
      <c r="A1019" s="577" t="s">
        <v>1460</v>
      </c>
      <c r="B1019" s="558" t="s">
        <v>2974</v>
      </c>
      <c r="C1019" s="558" t="s">
        <v>1432</v>
      </c>
      <c r="D1019" s="558" t="s">
        <v>1432</v>
      </c>
      <c r="E1019" s="560" t="s">
        <v>1432</v>
      </c>
      <c r="F1019" s="558" t="s">
        <v>1838</v>
      </c>
      <c r="G1019" s="558" t="s">
        <v>2975</v>
      </c>
      <c r="H1019" s="558" t="s">
        <v>1620</v>
      </c>
      <c r="I1019" s="558" t="s">
        <v>2976</v>
      </c>
      <c r="J1019" s="558">
        <v>528417</v>
      </c>
      <c r="K1019" s="558">
        <v>175230</v>
      </c>
      <c r="L1019" s="512" t="s">
        <v>3085</v>
      </c>
      <c r="M1019" s="562" t="s">
        <v>1432</v>
      </c>
      <c r="N1019" s="562" t="s">
        <v>1432</v>
      </c>
      <c r="O1019" s="558">
        <v>2</v>
      </c>
      <c r="P1019" s="558">
        <v>1</v>
      </c>
      <c r="Q1019" s="563">
        <v>-1</v>
      </c>
      <c r="R1019" s="558" t="s">
        <v>2977</v>
      </c>
      <c r="S1019" s="558" t="s">
        <v>1438</v>
      </c>
      <c r="T1019" s="562" t="s">
        <v>2978</v>
      </c>
      <c r="U1019" s="561">
        <v>42068</v>
      </c>
      <c r="V1019" s="561" t="s">
        <v>1938</v>
      </c>
      <c r="W1019" s="558" t="s">
        <v>1439</v>
      </c>
      <c r="X1019" s="562" t="s">
        <v>1432</v>
      </c>
      <c r="Y1019" s="558" t="s">
        <v>1442</v>
      </c>
      <c r="Z1019" s="558" t="s">
        <v>4694</v>
      </c>
      <c r="AA1019" s="558" t="s">
        <v>1444</v>
      </c>
      <c r="AB1019" s="558" t="s">
        <v>4207</v>
      </c>
      <c r="AC1019" s="576">
        <v>0.02</v>
      </c>
      <c r="AD1019" s="578" t="s">
        <v>1432</v>
      </c>
      <c r="AE1019" s="578"/>
      <c r="AF1019" s="579"/>
      <c r="AG1019" s="517" t="s">
        <v>3063</v>
      </c>
      <c r="AH1019" s="560" t="s">
        <v>1445</v>
      </c>
      <c r="AI1019" s="560">
        <v>0</v>
      </c>
      <c r="AJ1019" s="560">
        <v>0</v>
      </c>
      <c r="AK1019" s="560">
        <v>0</v>
      </c>
      <c r="AL1019" s="560">
        <v>0</v>
      </c>
      <c r="AM1019" s="560">
        <v>-1</v>
      </c>
      <c r="AN1019" s="560">
        <v>0</v>
      </c>
      <c r="AO1019" s="560">
        <v>-1</v>
      </c>
      <c r="AP1019" s="560">
        <v>0</v>
      </c>
      <c r="AQ1019" s="560">
        <v>1</v>
      </c>
      <c r="AR1019" s="560">
        <v>0</v>
      </c>
      <c r="AS1019" s="560">
        <v>0</v>
      </c>
      <c r="AT1019" s="560">
        <v>-1</v>
      </c>
      <c r="AU1019" s="560">
        <v>0</v>
      </c>
      <c r="AV1019" s="560">
        <v>-1</v>
      </c>
      <c r="AW1019" s="560">
        <v>0</v>
      </c>
      <c r="AX1019" s="560">
        <v>0</v>
      </c>
      <c r="AY1019" s="560">
        <v>0</v>
      </c>
      <c r="AZ1019" s="560">
        <v>0</v>
      </c>
      <c r="BA1019" s="560">
        <v>0</v>
      </c>
      <c r="BB1019" s="560">
        <v>0</v>
      </c>
      <c r="BC1019" s="560">
        <v>0</v>
      </c>
      <c r="BD1019" s="560">
        <v>0</v>
      </c>
      <c r="BE1019" s="560">
        <v>1</v>
      </c>
      <c r="BF1019" s="560">
        <v>0</v>
      </c>
      <c r="BG1019" s="560">
        <v>0</v>
      </c>
      <c r="BH1019" s="560">
        <v>0</v>
      </c>
      <c r="BI1019" s="560">
        <v>0</v>
      </c>
      <c r="BJ1019" s="560">
        <v>0</v>
      </c>
      <c r="BK1019" s="560">
        <v>0</v>
      </c>
      <c r="BL1019" s="560">
        <v>0</v>
      </c>
      <c r="BM1019" s="560">
        <v>0</v>
      </c>
      <c r="BN1019" s="550" t="s">
        <v>4490</v>
      </c>
      <c r="BO1019" s="551">
        <v>0</v>
      </c>
      <c r="BP1019" s="519">
        <v>0</v>
      </c>
      <c r="BQ1019" s="553">
        <v>-0.25</v>
      </c>
      <c r="BR1019" s="552">
        <v>-0.25</v>
      </c>
      <c r="BS1019" s="552">
        <v>-0.25</v>
      </c>
      <c r="BT1019" s="552">
        <v>-0.25</v>
      </c>
      <c r="BU1019" s="529">
        <v>0</v>
      </c>
      <c r="BV1019" s="519">
        <v>0</v>
      </c>
      <c r="BW1019" s="519">
        <v>0</v>
      </c>
      <c r="BX1019" s="519">
        <v>0</v>
      </c>
      <c r="BY1019" s="519">
        <v>0</v>
      </c>
      <c r="BZ1019" s="519">
        <v>0</v>
      </c>
      <c r="CA1019" s="519">
        <v>0</v>
      </c>
      <c r="CB1019" s="519">
        <v>0</v>
      </c>
      <c r="CC1019" s="519">
        <v>0</v>
      </c>
      <c r="CD1019" s="519">
        <v>0</v>
      </c>
      <c r="CE1019" s="519">
        <v>0</v>
      </c>
      <c r="CF1019" s="519">
        <v>0</v>
      </c>
      <c r="CG1019" s="519">
        <v>0</v>
      </c>
      <c r="CH1019" s="519">
        <v>0</v>
      </c>
      <c r="CI1019" s="519">
        <v>0</v>
      </c>
      <c r="CJ1019" s="519">
        <v>0</v>
      </c>
      <c r="CK1019" s="623">
        <f t="shared" si="15"/>
        <v>-1</v>
      </c>
      <c r="CL1019" s="554">
        <v>-1</v>
      </c>
      <c r="CM1019" s="554">
        <v>-1</v>
      </c>
      <c r="CN1019" s="554">
        <v>-1</v>
      </c>
      <c r="CO1019" s="524">
        <v>4</v>
      </c>
      <c r="CP1019" s="726"/>
      <c r="CQ1019" s="525" t="s">
        <v>4965</v>
      </c>
      <c r="CR1019" s="584" t="s">
        <v>4965</v>
      </c>
      <c r="CS1019" s="527" t="s">
        <v>4965</v>
      </c>
      <c r="CT1019" s="527" t="s">
        <v>4965</v>
      </c>
      <c r="CU1019" s="527" t="s">
        <v>4965</v>
      </c>
    </row>
    <row r="1020" spans="1:99" ht="12" customHeight="1" x14ac:dyDescent="0.2">
      <c r="A1020" s="577" t="s">
        <v>1460</v>
      </c>
      <c r="B1020" s="558" t="s">
        <v>2980</v>
      </c>
      <c r="C1020" s="558" t="s">
        <v>1432</v>
      </c>
      <c r="D1020" s="558" t="s">
        <v>1432</v>
      </c>
      <c r="E1020" s="560" t="s">
        <v>1432</v>
      </c>
      <c r="F1020" s="558" t="s">
        <v>1163</v>
      </c>
      <c r="G1020" s="558" t="s">
        <v>885</v>
      </c>
      <c r="H1020" s="558" t="s">
        <v>2717</v>
      </c>
      <c r="I1020" s="558" t="s">
        <v>1283</v>
      </c>
      <c r="J1020" s="558">
        <v>527560</v>
      </c>
      <c r="K1020" s="558">
        <v>176257</v>
      </c>
      <c r="L1020" s="512" t="s">
        <v>3067</v>
      </c>
      <c r="M1020" s="562" t="s">
        <v>1432</v>
      </c>
      <c r="N1020" s="562" t="s">
        <v>1432</v>
      </c>
      <c r="O1020" s="558">
        <v>0</v>
      </c>
      <c r="P1020" s="558">
        <v>1</v>
      </c>
      <c r="Q1020" s="563">
        <v>1</v>
      </c>
      <c r="R1020" s="558" t="s">
        <v>2981</v>
      </c>
      <c r="S1020" s="558" t="s">
        <v>1438</v>
      </c>
      <c r="T1020" s="562" t="s">
        <v>2978</v>
      </c>
      <c r="U1020" s="561">
        <v>42068</v>
      </c>
      <c r="V1020" s="561" t="s">
        <v>1938</v>
      </c>
      <c r="W1020" s="558" t="s">
        <v>1439</v>
      </c>
      <c r="X1020" s="562" t="s">
        <v>1432</v>
      </c>
      <c r="Y1020" s="558" t="s">
        <v>1442</v>
      </c>
      <c r="Z1020" s="558" t="s">
        <v>3893</v>
      </c>
      <c r="AA1020" s="558" t="s">
        <v>1444</v>
      </c>
      <c r="AB1020" s="558" t="s">
        <v>3894</v>
      </c>
      <c r="AC1020" s="576">
        <v>7.0000000000000001E-3</v>
      </c>
      <c r="AD1020" s="578" t="s">
        <v>1432</v>
      </c>
      <c r="AE1020" s="578"/>
      <c r="AF1020" s="579"/>
      <c r="AG1020" s="517" t="s">
        <v>3063</v>
      </c>
      <c r="AH1020" s="560" t="s">
        <v>1445</v>
      </c>
      <c r="AI1020" s="560">
        <v>0</v>
      </c>
      <c r="AJ1020" s="560">
        <v>0</v>
      </c>
      <c r="AK1020" s="560">
        <v>0</v>
      </c>
      <c r="AL1020" s="560">
        <v>0</v>
      </c>
      <c r="AM1020" s="560">
        <v>0</v>
      </c>
      <c r="AN1020" s="560">
        <v>0</v>
      </c>
      <c r="AO1020" s="560">
        <v>0</v>
      </c>
      <c r="AP1020" s="560">
        <v>0</v>
      </c>
      <c r="AQ1020" s="560">
        <v>1</v>
      </c>
      <c r="AR1020" s="560">
        <v>0</v>
      </c>
      <c r="AS1020" s="560">
        <v>0</v>
      </c>
      <c r="AT1020" s="560">
        <v>0</v>
      </c>
      <c r="AU1020" s="560">
        <v>0</v>
      </c>
      <c r="AV1020" s="560">
        <v>0</v>
      </c>
      <c r="AW1020" s="560">
        <v>0</v>
      </c>
      <c r="AX1020" s="560">
        <v>0</v>
      </c>
      <c r="AY1020" s="560">
        <v>0</v>
      </c>
      <c r="AZ1020" s="560">
        <v>0</v>
      </c>
      <c r="BA1020" s="560">
        <v>0</v>
      </c>
      <c r="BB1020" s="560">
        <v>0</v>
      </c>
      <c r="BC1020" s="560">
        <v>0</v>
      </c>
      <c r="BD1020" s="560">
        <v>0</v>
      </c>
      <c r="BE1020" s="560">
        <v>1</v>
      </c>
      <c r="BF1020" s="560">
        <v>0</v>
      </c>
      <c r="BG1020" s="560">
        <v>0</v>
      </c>
      <c r="BH1020" s="560">
        <v>0</v>
      </c>
      <c r="BI1020" s="560">
        <v>0</v>
      </c>
      <c r="BJ1020" s="560">
        <v>0</v>
      </c>
      <c r="BK1020" s="560">
        <v>0</v>
      </c>
      <c r="BL1020" s="560">
        <v>0</v>
      </c>
      <c r="BM1020" s="560">
        <v>0</v>
      </c>
      <c r="BN1020" s="550" t="s">
        <v>4490</v>
      </c>
      <c r="BO1020" s="551">
        <v>0</v>
      </c>
      <c r="BP1020" s="519">
        <v>0</v>
      </c>
      <c r="BQ1020" s="553">
        <v>0.25</v>
      </c>
      <c r="BR1020" s="552">
        <v>0.25</v>
      </c>
      <c r="BS1020" s="552">
        <v>0.25</v>
      </c>
      <c r="BT1020" s="552">
        <v>0.25</v>
      </c>
      <c r="BU1020" s="529">
        <v>0</v>
      </c>
      <c r="BV1020" s="519">
        <v>0</v>
      </c>
      <c r="BW1020" s="519">
        <v>0</v>
      </c>
      <c r="BX1020" s="519">
        <v>0</v>
      </c>
      <c r="BY1020" s="519">
        <v>0</v>
      </c>
      <c r="BZ1020" s="519">
        <v>0</v>
      </c>
      <c r="CA1020" s="519">
        <v>0</v>
      </c>
      <c r="CB1020" s="519">
        <v>0</v>
      </c>
      <c r="CC1020" s="519">
        <v>0</v>
      </c>
      <c r="CD1020" s="519">
        <v>0</v>
      </c>
      <c r="CE1020" s="519">
        <v>0</v>
      </c>
      <c r="CF1020" s="519">
        <v>0</v>
      </c>
      <c r="CG1020" s="519">
        <v>0</v>
      </c>
      <c r="CH1020" s="519">
        <v>0</v>
      </c>
      <c r="CI1020" s="519">
        <v>0</v>
      </c>
      <c r="CJ1020" s="519">
        <v>0</v>
      </c>
      <c r="CK1020" s="623">
        <f t="shared" si="15"/>
        <v>1</v>
      </c>
      <c r="CL1020" s="554">
        <v>1</v>
      </c>
      <c r="CM1020" s="554">
        <v>1</v>
      </c>
      <c r="CN1020" s="554">
        <v>1</v>
      </c>
      <c r="CO1020" s="524">
        <v>9</v>
      </c>
      <c r="CP1020" s="524" t="s">
        <v>1938</v>
      </c>
      <c r="CQ1020" s="525" t="s">
        <v>4965</v>
      </c>
      <c r="CR1020" s="584" t="s">
        <v>4965</v>
      </c>
      <c r="CS1020" s="527" t="s">
        <v>4965</v>
      </c>
      <c r="CT1020" s="527" t="s">
        <v>4965</v>
      </c>
      <c r="CU1020" s="527" t="s">
        <v>4965</v>
      </c>
    </row>
    <row r="1021" spans="1:99" ht="12" customHeight="1" x14ac:dyDescent="0.2">
      <c r="A1021" s="577" t="s">
        <v>1460</v>
      </c>
      <c r="B1021" s="558" t="s">
        <v>2982</v>
      </c>
      <c r="C1021" s="558" t="s">
        <v>1432</v>
      </c>
      <c r="D1021" s="558" t="s">
        <v>1432</v>
      </c>
      <c r="E1021" s="560" t="s">
        <v>1900</v>
      </c>
      <c r="F1021" s="558" t="s">
        <v>1901</v>
      </c>
      <c r="G1021" s="558" t="s">
        <v>1902</v>
      </c>
      <c r="H1021" s="558" t="s">
        <v>3875</v>
      </c>
      <c r="I1021" s="558" t="s">
        <v>1903</v>
      </c>
      <c r="J1021" s="558">
        <v>528770</v>
      </c>
      <c r="K1021" s="558">
        <v>174023</v>
      </c>
      <c r="L1021" s="512" t="s">
        <v>3076</v>
      </c>
      <c r="M1021" s="562" t="s">
        <v>1432</v>
      </c>
      <c r="N1021" s="562" t="s">
        <v>1432</v>
      </c>
      <c r="O1021" s="558">
        <v>0</v>
      </c>
      <c r="P1021" s="558">
        <v>29</v>
      </c>
      <c r="Q1021" s="563">
        <v>29</v>
      </c>
      <c r="R1021" s="558" t="s">
        <v>3732</v>
      </c>
      <c r="S1021" s="558" t="s">
        <v>3187</v>
      </c>
      <c r="T1021" s="562" t="s">
        <v>599</v>
      </c>
      <c r="U1021" s="561">
        <v>42069</v>
      </c>
      <c r="V1021" s="561" t="s">
        <v>1938</v>
      </c>
      <c r="W1021" s="558" t="s">
        <v>1439</v>
      </c>
      <c r="X1021" s="562" t="s">
        <v>1432</v>
      </c>
      <c r="Y1021" s="558" t="s">
        <v>1442</v>
      </c>
      <c r="Z1021" s="558" t="s">
        <v>3893</v>
      </c>
      <c r="AA1021" s="558" t="s">
        <v>1444</v>
      </c>
      <c r="AB1021" s="558" t="s">
        <v>4720</v>
      </c>
      <c r="AC1021" s="576">
        <v>0.17</v>
      </c>
      <c r="AD1021" s="578" t="s">
        <v>1432</v>
      </c>
      <c r="AE1021" s="578"/>
      <c r="AF1021" s="579"/>
      <c r="AG1021" s="517" t="s">
        <v>3063</v>
      </c>
      <c r="AH1021" s="560" t="s">
        <v>1445</v>
      </c>
      <c r="AI1021" s="587"/>
      <c r="AJ1021" s="560">
        <v>0</v>
      </c>
      <c r="AK1021" s="560">
        <v>0</v>
      </c>
      <c r="AL1021" s="560">
        <v>0</v>
      </c>
      <c r="AM1021" s="560">
        <v>9</v>
      </c>
      <c r="AN1021" s="560">
        <v>16</v>
      </c>
      <c r="AO1021" s="560">
        <v>4</v>
      </c>
      <c r="AP1021" s="560">
        <v>0</v>
      </c>
      <c r="AQ1021" s="560">
        <v>0</v>
      </c>
      <c r="AR1021" s="560">
        <v>0</v>
      </c>
      <c r="AS1021" s="560">
        <v>0</v>
      </c>
      <c r="AT1021" s="560">
        <v>9</v>
      </c>
      <c r="AU1021" s="560">
        <v>16</v>
      </c>
      <c r="AV1021" s="560">
        <v>4</v>
      </c>
      <c r="AW1021" s="560">
        <v>0</v>
      </c>
      <c r="AX1021" s="560">
        <v>0</v>
      </c>
      <c r="AY1021" s="560">
        <v>0</v>
      </c>
      <c r="AZ1021" s="560">
        <v>0</v>
      </c>
      <c r="BA1021" s="560">
        <v>0</v>
      </c>
      <c r="BB1021" s="560">
        <v>0</v>
      </c>
      <c r="BC1021" s="560">
        <v>0</v>
      </c>
      <c r="BD1021" s="560">
        <v>0</v>
      </c>
      <c r="BE1021" s="560">
        <v>0</v>
      </c>
      <c r="BF1021" s="560">
        <v>0</v>
      </c>
      <c r="BG1021" s="560">
        <v>0</v>
      </c>
      <c r="BH1021" s="560">
        <v>0</v>
      </c>
      <c r="BI1021" s="560">
        <v>0</v>
      </c>
      <c r="BJ1021" s="560">
        <v>0</v>
      </c>
      <c r="BK1021" s="560">
        <v>0</v>
      </c>
      <c r="BL1021" s="560">
        <v>0</v>
      </c>
      <c r="BM1021" s="560">
        <v>0</v>
      </c>
      <c r="BN1021" s="550" t="s">
        <v>4490</v>
      </c>
      <c r="BO1021" s="551">
        <v>0</v>
      </c>
      <c r="BP1021" s="519">
        <v>0</v>
      </c>
      <c r="BQ1021" s="553">
        <v>7.25</v>
      </c>
      <c r="BR1021" s="552">
        <v>7.25</v>
      </c>
      <c r="BS1021" s="552">
        <v>7.25</v>
      </c>
      <c r="BT1021" s="552">
        <v>7.25</v>
      </c>
      <c r="BU1021" s="529">
        <v>0</v>
      </c>
      <c r="BV1021" s="519">
        <v>0</v>
      </c>
      <c r="BW1021" s="519">
        <v>0</v>
      </c>
      <c r="BX1021" s="519">
        <v>0</v>
      </c>
      <c r="BY1021" s="519">
        <v>0</v>
      </c>
      <c r="BZ1021" s="519">
        <v>0</v>
      </c>
      <c r="CA1021" s="519">
        <v>0</v>
      </c>
      <c r="CB1021" s="519">
        <v>0</v>
      </c>
      <c r="CC1021" s="519">
        <v>0</v>
      </c>
      <c r="CD1021" s="519">
        <v>0</v>
      </c>
      <c r="CE1021" s="519">
        <v>0</v>
      </c>
      <c r="CF1021" s="519">
        <v>0</v>
      </c>
      <c r="CG1021" s="519">
        <v>0</v>
      </c>
      <c r="CH1021" s="519">
        <v>0</v>
      </c>
      <c r="CI1021" s="519">
        <v>0</v>
      </c>
      <c r="CJ1021" s="519">
        <v>0</v>
      </c>
      <c r="CK1021" s="623">
        <f t="shared" si="15"/>
        <v>29</v>
      </c>
      <c r="CL1021" s="554">
        <v>29</v>
      </c>
      <c r="CM1021" s="554">
        <v>29</v>
      </c>
      <c r="CN1021" s="554">
        <v>29</v>
      </c>
      <c r="CO1021" s="524">
        <v>9</v>
      </c>
      <c r="CP1021" s="726"/>
      <c r="CQ1021" s="525" t="s">
        <v>4965</v>
      </c>
      <c r="CR1021" s="584" t="s">
        <v>4965</v>
      </c>
      <c r="CS1021" s="527" t="s">
        <v>4965</v>
      </c>
      <c r="CT1021" s="527" t="s">
        <v>4965</v>
      </c>
      <c r="CU1021" s="527" t="s">
        <v>4965</v>
      </c>
    </row>
    <row r="1022" spans="1:99" ht="12" customHeight="1" x14ac:dyDescent="0.2">
      <c r="A1022" s="577" t="s">
        <v>1460</v>
      </c>
      <c r="B1022" s="558" t="s">
        <v>3734</v>
      </c>
      <c r="C1022" s="558" t="s">
        <v>1432</v>
      </c>
      <c r="D1022" s="558" t="s">
        <v>1432</v>
      </c>
      <c r="E1022" s="560" t="s">
        <v>1432</v>
      </c>
      <c r="F1022" s="558" t="s">
        <v>2724</v>
      </c>
      <c r="G1022" s="558" t="s">
        <v>2888</v>
      </c>
      <c r="H1022" s="558" t="s">
        <v>1435</v>
      </c>
      <c r="I1022" s="558" t="s">
        <v>3147</v>
      </c>
      <c r="J1022" s="558">
        <v>527896</v>
      </c>
      <c r="K1022" s="558">
        <v>172432</v>
      </c>
      <c r="L1022" s="512" t="s">
        <v>3083</v>
      </c>
      <c r="M1022" s="562" t="s">
        <v>1432</v>
      </c>
      <c r="N1022" s="562" t="s">
        <v>1432</v>
      </c>
      <c r="O1022" s="558">
        <v>0</v>
      </c>
      <c r="P1022" s="558">
        <v>1</v>
      </c>
      <c r="Q1022" s="563">
        <v>1</v>
      </c>
      <c r="R1022" s="558" t="s">
        <v>3735</v>
      </c>
      <c r="S1022" s="558" t="s">
        <v>1438</v>
      </c>
      <c r="T1022" s="562" t="s">
        <v>2973</v>
      </c>
      <c r="U1022" s="561">
        <v>42066</v>
      </c>
      <c r="V1022" s="561" t="s">
        <v>1938</v>
      </c>
      <c r="W1022" s="558" t="s">
        <v>1439</v>
      </c>
      <c r="X1022" s="562" t="s">
        <v>1432</v>
      </c>
      <c r="Y1022" s="558" t="s">
        <v>1442</v>
      </c>
      <c r="Z1022" s="558" t="s">
        <v>3893</v>
      </c>
      <c r="AA1022" s="558" t="s">
        <v>1444</v>
      </c>
      <c r="AB1022" s="558" t="s">
        <v>1136</v>
      </c>
      <c r="AC1022" s="576">
        <v>6.0000000000000001E-3</v>
      </c>
      <c r="AD1022" s="578" t="s">
        <v>1432</v>
      </c>
      <c r="AE1022" s="578"/>
      <c r="AF1022" s="579"/>
      <c r="AG1022" s="517" t="s">
        <v>3063</v>
      </c>
      <c r="AH1022" s="560" t="s">
        <v>1445</v>
      </c>
      <c r="AI1022" s="587"/>
      <c r="AJ1022" s="560">
        <v>0</v>
      </c>
      <c r="AK1022" s="560">
        <v>0</v>
      </c>
      <c r="AL1022" s="560">
        <v>0</v>
      </c>
      <c r="AM1022" s="560">
        <v>1</v>
      </c>
      <c r="AN1022" s="560">
        <v>0</v>
      </c>
      <c r="AO1022" s="560">
        <v>0</v>
      </c>
      <c r="AP1022" s="560">
        <v>0</v>
      </c>
      <c r="AQ1022" s="560">
        <v>0</v>
      </c>
      <c r="AR1022" s="560">
        <v>0</v>
      </c>
      <c r="AS1022" s="560">
        <v>0</v>
      </c>
      <c r="AT1022" s="560">
        <v>1</v>
      </c>
      <c r="AU1022" s="560">
        <v>0</v>
      </c>
      <c r="AV1022" s="560">
        <v>0</v>
      </c>
      <c r="AW1022" s="560">
        <v>0</v>
      </c>
      <c r="AX1022" s="560">
        <v>0</v>
      </c>
      <c r="AY1022" s="560">
        <v>0</v>
      </c>
      <c r="AZ1022" s="560">
        <v>0</v>
      </c>
      <c r="BA1022" s="560">
        <v>0</v>
      </c>
      <c r="BB1022" s="560">
        <v>0</v>
      </c>
      <c r="BC1022" s="560">
        <v>0</v>
      </c>
      <c r="BD1022" s="560">
        <v>0</v>
      </c>
      <c r="BE1022" s="560">
        <v>0</v>
      </c>
      <c r="BF1022" s="560">
        <v>0</v>
      </c>
      <c r="BG1022" s="560">
        <v>0</v>
      </c>
      <c r="BH1022" s="560">
        <v>0</v>
      </c>
      <c r="BI1022" s="560">
        <v>0</v>
      </c>
      <c r="BJ1022" s="560">
        <v>0</v>
      </c>
      <c r="BK1022" s="560">
        <v>0</v>
      </c>
      <c r="BL1022" s="560">
        <v>0</v>
      </c>
      <c r="BM1022" s="560">
        <v>0</v>
      </c>
      <c r="BN1022" s="550" t="s">
        <v>4490</v>
      </c>
      <c r="BO1022" s="551">
        <v>0</v>
      </c>
      <c r="BP1022" s="519">
        <v>0</v>
      </c>
      <c r="BQ1022" s="553">
        <v>0.25</v>
      </c>
      <c r="BR1022" s="552">
        <v>0.25</v>
      </c>
      <c r="BS1022" s="552">
        <v>0.25</v>
      </c>
      <c r="BT1022" s="552">
        <v>0.25</v>
      </c>
      <c r="BU1022" s="529">
        <v>0</v>
      </c>
      <c r="BV1022" s="519">
        <v>0</v>
      </c>
      <c r="BW1022" s="519">
        <v>0</v>
      </c>
      <c r="BX1022" s="519">
        <v>0</v>
      </c>
      <c r="BY1022" s="519">
        <v>0</v>
      </c>
      <c r="BZ1022" s="519">
        <v>0</v>
      </c>
      <c r="CA1022" s="519">
        <v>0</v>
      </c>
      <c r="CB1022" s="519">
        <v>0</v>
      </c>
      <c r="CC1022" s="519">
        <v>0</v>
      </c>
      <c r="CD1022" s="519">
        <v>0</v>
      </c>
      <c r="CE1022" s="519">
        <v>0</v>
      </c>
      <c r="CF1022" s="519">
        <v>0</v>
      </c>
      <c r="CG1022" s="519">
        <v>0</v>
      </c>
      <c r="CH1022" s="519">
        <v>0</v>
      </c>
      <c r="CI1022" s="519">
        <v>0</v>
      </c>
      <c r="CJ1022" s="519">
        <v>0</v>
      </c>
      <c r="CK1022" s="623">
        <f t="shared" si="15"/>
        <v>1</v>
      </c>
      <c r="CL1022" s="554">
        <v>1</v>
      </c>
      <c r="CM1022" s="554">
        <v>1</v>
      </c>
      <c r="CN1022" s="554">
        <v>1</v>
      </c>
      <c r="CO1022" s="524">
        <v>9</v>
      </c>
      <c r="CP1022" s="726"/>
      <c r="CQ1022" s="525" t="s">
        <v>4965</v>
      </c>
      <c r="CR1022" s="584" t="s">
        <v>4965</v>
      </c>
      <c r="CS1022" s="527" t="s">
        <v>4965</v>
      </c>
      <c r="CT1022" s="527" t="s">
        <v>4965</v>
      </c>
      <c r="CU1022" s="527" t="s">
        <v>4965</v>
      </c>
    </row>
    <row r="1023" spans="1:99" s="71" customFormat="1" ht="12" customHeight="1" x14ac:dyDescent="0.2">
      <c r="A1023" s="577" t="s">
        <v>1460</v>
      </c>
      <c r="B1023" s="558" t="s">
        <v>3736</v>
      </c>
      <c r="C1023" s="558" t="s">
        <v>1432</v>
      </c>
      <c r="D1023" s="558" t="s">
        <v>1432</v>
      </c>
      <c r="E1023" s="560" t="s">
        <v>1432</v>
      </c>
      <c r="F1023" s="558" t="s">
        <v>2999</v>
      </c>
      <c r="G1023" s="558" t="s">
        <v>195</v>
      </c>
      <c r="H1023" s="558" t="s">
        <v>3875</v>
      </c>
      <c r="I1023" s="558" t="s">
        <v>196</v>
      </c>
      <c r="J1023" s="558">
        <v>528750</v>
      </c>
      <c r="K1023" s="558">
        <v>173140</v>
      </c>
      <c r="L1023" s="512" t="s">
        <v>3076</v>
      </c>
      <c r="M1023" s="562" t="s">
        <v>1432</v>
      </c>
      <c r="N1023" s="562" t="s">
        <v>1432</v>
      </c>
      <c r="O1023" s="558">
        <v>0</v>
      </c>
      <c r="P1023" s="558">
        <v>2</v>
      </c>
      <c r="Q1023" s="563">
        <v>2</v>
      </c>
      <c r="R1023" s="558" t="s">
        <v>3737</v>
      </c>
      <c r="S1023" s="558" t="s">
        <v>1438</v>
      </c>
      <c r="T1023" s="562" t="s">
        <v>3495</v>
      </c>
      <c r="U1023" s="561">
        <v>42083</v>
      </c>
      <c r="V1023" s="561" t="s">
        <v>1938</v>
      </c>
      <c r="W1023" s="558" t="s">
        <v>1439</v>
      </c>
      <c r="X1023" s="562" t="s">
        <v>1432</v>
      </c>
      <c r="Y1023" s="558" t="s">
        <v>1442</v>
      </c>
      <c r="Z1023" s="558" t="s">
        <v>4694</v>
      </c>
      <c r="AA1023" s="558" t="s">
        <v>1444</v>
      </c>
      <c r="AB1023" s="558" t="s">
        <v>2713</v>
      </c>
      <c r="AC1023" s="576">
        <v>5.0000000000000001E-3</v>
      </c>
      <c r="AD1023" s="578" t="s">
        <v>1432</v>
      </c>
      <c r="AE1023" s="578"/>
      <c r="AF1023" s="620"/>
      <c r="AG1023" s="517" t="s">
        <v>3063</v>
      </c>
      <c r="AH1023" s="560" t="s">
        <v>1445</v>
      </c>
      <c r="AI1023" s="560">
        <v>0</v>
      </c>
      <c r="AJ1023" s="560">
        <v>0</v>
      </c>
      <c r="AK1023" s="560">
        <v>0</v>
      </c>
      <c r="AL1023" s="560">
        <v>0</v>
      </c>
      <c r="AM1023" s="560">
        <v>2</v>
      </c>
      <c r="AN1023" s="560">
        <v>0</v>
      </c>
      <c r="AO1023" s="560">
        <v>0</v>
      </c>
      <c r="AP1023" s="560">
        <v>0</v>
      </c>
      <c r="AQ1023" s="560">
        <v>0</v>
      </c>
      <c r="AR1023" s="560">
        <v>0</v>
      </c>
      <c r="AS1023" s="560">
        <v>0</v>
      </c>
      <c r="AT1023" s="560">
        <v>2</v>
      </c>
      <c r="AU1023" s="560">
        <v>0</v>
      </c>
      <c r="AV1023" s="560">
        <v>0</v>
      </c>
      <c r="AW1023" s="560">
        <v>0</v>
      </c>
      <c r="AX1023" s="560">
        <v>0</v>
      </c>
      <c r="AY1023" s="560">
        <v>0</v>
      </c>
      <c r="AZ1023" s="560">
        <v>0</v>
      </c>
      <c r="BA1023" s="560">
        <v>0</v>
      </c>
      <c r="BB1023" s="560">
        <v>0</v>
      </c>
      <c r="BC1023" s="560">
        <v>0</v>
      </c>
      <c r="BD1023" s="560">
        <v>0</v>
      </c>
      <c r="BE1023" s="560">
        <v>0</v>
      </c>
      <c r="BF1023" s="560">
        <v>0</v>
      </c>
      <c r="BG1023" s="560">
        <v>0</v>
      </c>
      <c r="BH1023" s="560">
        <v>0</v>
      </c>
      <c r="BI1023" s="560">
        <v>0</v>
      </c>
      <c r="BJ1023" s="560">
        <v>0</v>
      </c>
      <c r="BK1023" s="560">
        <v>0</v>
      </c>
      <c r="BL1023" s="560">
        <v>0</v>
      </c>
      <c r="BM1023" s="560">
        <v>0</v>
      </c>
      <c r="BN1023" s="550" t="s">
        <v>4490</v>
      </c>
      <c r="BO1023" s="551">
        <v>0</v>
      </c>
      <c r="BP1023" s="519">
        <v>0</v>
      </c>
      <c r="BQ1023" s="553">
        <v>0.5</v>
      </c>
      <c r="BR1023" s="552">
        <v>0.5</v>
      </c>
      <c r="BS1023" s="552">
        <v>0.5</v>
      </c>
      <c r="BT1023" s="552">
        <v>0.5</v>
      </c>
      <c r="BU1023" s="529">
        <v>0</v>
      </c>
      <c r="BV1023" s="519">
        <v>0</v>
      </c>
      <c r="BW1023" s="519">
        <v>0</v>
      </c>
      <c r="BX1023" s="519">
        <v>0</v>
      </c>
      <c r="BY1023" s="519">
        <v>0</v>
      </c>
      <c r="BZ1023" s="519">
        <v>0</v>
      </c>
      <c r="CA1023" s="519">
        <v>0</v>
      </c>
      <c r="CB1023" s="519">
        <v>0</v>
      </c>
      <c r="CC1023" s="519">
        <v>0</v>
      </c>
      <c r="CD1023" s="519">
        <v>0</v>
      </c>
      <c r="CE1023" s="519">
        <v>0</v>
      </c>
      <c r="CF1023" s="519">
        <v>0</v>
      </c>
      <c r="CG1023" s="519">
        <v>0</v>
      </c>
      <c r="CH1023" s="519">
        <v>0</v>
      </c>
      <c r="CI1023" s="519">
        <v>0</v>
      </c>
      <c r="CJ1023" s="519">
        <v>0</v>
      </c>
      <c r="CK1023" s="623">
        <f t="shared" si="15"/>
        <v>2</v>
      </c>
      <c r="CL1023" s="554">
        <v>2</v>
      </c>
      <c r="CM1023" s="554">
        <v>2</v>
      </c>
      <c r="CN1023" s="554">
        <v>2</v>
      </c>
      <c r="CO1023" s="524">
        <v>4</v>
      </c>
      <c r="CP1023" s="726"/>
      <c r="CQ1023" s="525" t="s">
        <v>4965</v>
      </c>
      <c r="CR1023" s="584" t="s">
        <v>4965</v>
      </c>
      <c r="CS1023" s="527" t="s">
        <v>4965</v>
      </c>
      <c r="CT1023" s="527" t="s">
        <v>4965</v>
      </c>
      <c r="CU1023" s="527" t="s">
        <v>4965</v>
      </c>
    </row>
    <row r="1024" spans="1:99" ht="12" customHeight="1" x14ac:dyDescent="0.2">
      <c r="A1024" s="577" t="s">
        <v>1460</v>
      </c>
      <c r="B1024" s="558" t="s">
        <v>3738</v>
      </c>
      <c r="C1024" s="558" t="s">
        <v>1432</v>
      </c>
      <c r="D1024" s="558" t="s">
        <v>1432</v>
      </c>
      <c r="E1024" s="560" t="s">
        <v>1432</v>
      </c>
      <c r="F1024" s="558" t="s">
        <v>4729</v>
      </c>
      <c r="G1024" s="558" t="s">
        <v>1054</v>
      </c>
      <c r="H1024" s="558" t="s">
        <v>2717</v>
      </c>
      <c r="I1024" s="558" t="s">
        <v>3739</v>
      </c>
      <c r="J1024" s="558">
        <v>526520</v>
      </c>
      <c r="K1024" s="558">
        <v>175794</v>
      </c>
      <c r="L1024" s="512" t="s">
        <v>4766</v>
      </c>
      <c r="M1024" s="562" t="s">
        <v>1432</v>
      </c>
      <c r="N1024" s="562" t="s">
        <v>1432</v>
      </c>
      <c r="O1024" s="558">
        <v>0</v>
      </c>
      <c r="P1024" s="558">
        <v>1</v>
      </c>
      <c r="Q1024" s="563">
        <v>1</v>
      </c>
      <c r="R1024" s="558" t="s">
        <v>3740</v>
      </c>
      <c r="S1024" s="558" t="s">
        <v>3187</v>
      </c>
      <c r="T1024" s="562" t="s">
        <v>833</v>
      </c>
      <c r="U1024" s="561">
        <v>42065</v>
      </c>
      <c r="V1024" s="561" t="s">
        <v>1938</v>
      </c>
      <c r="W1024" s="558" t="s">
        <v>1439</v>
      </c>
      <c r="X1024" s="562" t="s">
        <v>1432</v>
      </c>
      <c r="Y1024" s="558" t="s">
        <v>1442</v>
      </c>
      <c r="Z1024" s="558" t="s">
        <v>3893</v>
      </c>
      <c r="AA1024" s="558" t="s">
        <v>1444</v>
      </c>
      <c r="AB1024" s="558" t="s">
        <v>4720</v>
      </c>
      <c r="AC1024" s="576">
        <v>2E-3</v>
      </c>
      <c r="AD1024" s="578" t="s">
        <v>1432</v>
      </c>
      <c r="AE1024" s="578"/>
      <c r="AF1024" s="579"/>
      <c r="AG1024" s="517" t="s">
        <v>3063</v>
      </c>
      <c r="AH1024" s="560" t="s">
        <v>1445</v>
      </c>
      <c r="AI1024" s="587"/>
      <c r="AJ1024" s="560">
        <v>0</v>
      </c>
      <c r="AK1024" s="560">
        <v>0</v>
      </c>
      <c r="AL1024" s="560">
        <v>1</v>
      </c>
      <c r="AM1024" s="560">
        <v>0</v>
      </c>
      <c r="AN1024" s="560">
        <v>0</v>
      </c>
      <c r="AO1024" s="560">
        <v>0</v>
      </c>
      <c r="AP1024" s="560">
        <v>0</v>
      </c>
      <c r="AQ1024" s="560">
        <v>0</v>
      </c>
      <c r="AR1024" s="560">
        <v>0</v>
      </c>
      <c r="AS1024" s="560">
        <v>1</v>
      </c>
      <c r="AT1024" s="560">
        <v>0</v>
      </c>
      <c r="AU1024" s="560">
        <v>0</v>
      </c>
      <c r="AV1024" s="560">
        <v>0</v>
      </c>
      <c r="AW1024" s="560">
        <v>0</v>
      </c>
      <c r="AX1024" s="560">
        <v>0</v>
      </c>
      <c r="AY1024" s="560">
        <v>0</v>
      </c>
      <c r="AZ1024" s="560">
        <v>0</v>
      </c>
      <c r="BA1024" s="560">
        <v>0</v>
      </c>
      <c r="BB1024" s="560">
        <v>0</v>
      </c>
      <c r="BC1024" s="560">
        <v>0</v>
      </c>
      <c r="BD1024" s="560">
        <v>0</v>
      </c>
      <c r="BE1024" s="560">
        <v>0</v>
      </c>
      <c r="BF1024" s="560">
        <v>0</v>
      </c>
      <c r="BG1024" s="560">
        <v>0</v>
      </c>
      <c r="BH1024" s="560">
        <v>0</v>
      </c>
      <c r="BI1024" s="560">
        <v>0</v>
      </c>
      <c r="BJ1024" s="560">
        <v>0</v>
      </c>
      <c r="BK1024" s="560">
        <v>0</v>
      </c>
      <c r="BL1024" s="560">
        <v>0</v>
      </c>
      <c r="BM1024" s="560">
        <v>0</v>
      </c>
      <c r="BN1024" s="550" t="s">
        <v>4490</v>
      </c>
      <c r="BO1024" s="551">
        <v>0</v>
      </c>
      <c r="BP1024" s="519">
        <v>0</v>
      </c>
      <c r="BQ1024" s="553">
        <v>0.25</v>
      </c>
      <c r="BR1024" s="552">
        <v>0.25</v>
      </c>
      <c r="BS1024" s="552">
        <v>0.25</v>
      </c>
      <c r="BT1024" s="552">
        <v>0.25</v>
      </c>
      <c r="BU1024" s="529">
        <v>0</v>
      </c>
      <c r="BV1024" s="519">
        <v>0</v>
      </c>
      <c r="BW1024" s="519">
        <v>0</v>
      </c>
      <c r="BX1024" s="519">
        <v>0</v>
      </c>
      <c r="BY1024" s="519">
        <v>0</v>
      </c>
      <c r="BZ1024" s="519">
        <v>0</v>
      </c>
      <c r="CA1024" s="519">
        <v>0</v>
      </c>
      <c r="CB1024" s="519">
        <v>0</v>
      </c>
      <c r="CC1024" s="519">
        <v>0</v>
      </c>
      <c r="CD1024" s="519">
        <v>0</v>
      </c>
      <c r="CE1024" s="519">
        <v>0</v>
      </c>
      <c r="CF1024" s="519">
        <v>0</v>
      </c>
      <c r="CG1024" s="519">
        <v>0</v>
      </c>
      <c r="CH1024" s="519">
        <v>0</v>
      </c>
      <c r="CI1024" s="519">
        <v>0</v>
      </c>
      <c r="CJ1024" s="519">
        <v>0</v>
      </c>
      <c r="CK1024" s="623">
        <f t="shared" si="15"/>
        <v>1</v>
      </c>
      <c r="CL1024" s="554">
        <v>1</v>
      </c>
      <c r="CM1024" s="554">
        <v>1</v>
      </c>
      <c r="CN1024" s="554">
        <v>1</v>
      </c>
      <c r="CO1024" s="524">
        <v>9</v>
      </c>
      <c r="CP1024" s="726"/>
      <c r="CQ1024" s="525" t="s">
        <v>4965</v>
      </c>
      <c r="CR1024" s="584" t="s">
        <v>4965</v>
      </c>
      <c r="CS1024" s="527" t="s">
        <v>4965</v>
      </c>
      <c r="CT1024" s="527" t="s">
        <v>4965</v>
      </c>
      <c r="CU1024" s="527" t="s">
        <v>4965</v>
      </c>
    </row>
    <row r="1025" spans="1:102" ht="12" customHeight="1" x14ac:dyDescent="0.2">
      <c r="A1025" s="577" t="s">
        <v>1460</v>
      </c>
      <c r="B1025" s="558" t="s">
        <v>3741</v>
      </c>
      <c r="C1025" s="558" t="s">
        <v>1432</v>
      </c>
      <c r="D1025" s="558" t="s">
        <v>1432</v>
      </c>
      <c r="E1025" s="560" t="s">
        <v>3742</v>
      </c>
      <c r="F1025" s="558" t="s">
        <v>1432</v>
      </c>
      <c r="G1025" s="558" t="s">
        <v>1900</v>
      </c>
      <c r="H1025" s="558" t="s">
        <v>3875</v>
      </c>
      <c r="I1025" s="558" t="s">
        <v>3743</v>
      </c>
      <c r="J1025" s="558">
        <v>528736</v>
      </c>
      <c r="K1025" s="558">
        <v>174010</v>
      </c>
      <c r="L1025" s="512" t="s">
        <v>3076</v>
      </c>
      <c r="M1025" s="562" t="s">
        <v>1432</v>
      </c>
      <c r="N1025" s="562" t="s">
        <v>1432</v>
      </c>
      <c r="O1025" s="558">
        <v>0</v>
      </c>
      <c r="P1025" s="558">
        <v>1</v>
      </c>
      <c r="Q1025" s="563">
        <v>1</v>
      </c>
      <c r="R1025" s="558" t="s">
        <v>3744</v>
      </c>
      <c r="S1025" s="558" t="s">
        <v>3187</v>
      </c>
      <c r="T1025" s="562" t="s">
        <v>353</v>
      </c>
      <c r="U1025" s="561">
        <v>42076</v>
      </c>
      <c r="V1025" s="561" t="s">
        <v>1938</v>
      </c>
      <c r="W1025" s="558" t="s">
        <v>1439</v>
      </c>
      <c r="X1025" s="562" t="s">
        <v>1432</v>
      </c>
      <c r="Y1025" s="558" t="s">
        <v>1442</v>
      </c>
      <c r="Z1025" s="558" t="s">
        <v>3893</v>
      </c>
      <c r="AA1025" s="558" t="s">
        <v>1444</v>
      </c>
      <c r="AB1025" s="558" t="s">
        <v>4720</v>
      </c>
      <c r="AC1025" s="576">
        <v>6.0000000000000001E-3</v>
      </c>
      <c r="AD1025" s="578" t="s">
        <v>1432</v>
      </c>
      <c r="AE1025" s="578"/>
      <c r="AF1025" s="620"/>
      <c r="AG1025" s="517" t="s">
        <v>3063</v>
      </c>
      <c r="AH1025" s="560" t="s">
        <v>1445</v>
      </c>
      <c r="AI1025" s="560">
        <v>0</v>
      </c>
      <c r="AJ1025" s="560">
        <v>0</v>
      </c>
      <c r="AK1025" s="560">
        <v>0</v>
      </c>
      <c r="AL1025" s="560">
        <v>0</v>
      </c>
      <c r="AM1025" s="560">
        <v>0</v>
      </c>
      <c r="AN1025" s="560">
        <v>1</v>
      </c>
      <c r="AO1025" s="560">
        <v>0</v>
      </c>
      <c r="AP1025" s="560">
        <v>0</v>
      </c>
      <c r="AQ1025" s="560">
        <v>0</v>
      </c>
      <c r="AR1025" s="560">
        <v>0</v>
      </c>
      <c r="AS1025" s="560">
        <v>0</v>
      </c>
      <c r="AT1025" s="560">
        <v>0</v>
      </c>
      <c r="AU1025" s="560">
        <v>1</v>
      </c>
      <c r="AV1025" s="560">
        <v>0</v>
      </c>
      <c r="AW1025" s="560">
        <v>0</v>
      </c>
      <c r="AX1025" s="560">
        <v>0</v>
      </c>
      <c r="AY1025" s="560">
        <v>0</v>
      </c>
      <c r="AZ1025" s="560">
        <v>0</v>
      </c>
      <c r="BA1025" s="560">
        <v>0</v>
      </c>
      <c r="BB1025" s="560">
        <v>0</v>
      </c>
      <c r="BC1025" s="560">
        <v>0</v>
      </c>
      <c r="BD1025" s="560">
        <v>0</v>
      </c>
      <c r="BE1025" s="560">
        <v>0</v>
      </c>
      <c r="BF1025" s="560">
        <v>0</v>
      </c>
      <c r="BG1025" s="560">
        <v>0</v>
      </c>
      <c r="BH1025" s="560">
        <v>0</v>
      </c>
      <c r="BI1025" s="560">
        <v>0</v>
      </c>
      <c r="BJ1025" s="560">
        <v>0</v>
      </c>
      <c r="BK1025" s="560">
        <v>0</v>
      </c>
      <c r="BL1025" s="560">
        <v>0</v>
      </c>
      <c r="BM1025" s="560">
        <v>0</v>
      </c>
      <c r="BN1025" s="550" t="s">
        <v>4490</v>
      </c>
      <c r="BO1025" s="551">
        <v>0</v>
      </c>
      <c r="BP1025" s="519">
        <v>0</v>
      </c>
      <c r="BQ1025" s="553">
        <v>0.25</v>
      </c>
      <c r="BR1025" s="552">
        <v>0.25</v>
      </c>
      <c r="BS1025" s="552">
        <v>0.25</v>
      </c>
      <c r="BT1025" s="552">
        <v>0.25</v>
      </c>
      <c r="BU1025" s="529">
        <v>0</v>
      </c>
      <c r="BV1025" s="519">
        <v>0</v>
      </c>
      <c r="BW1025" s="519">
        <v>0</v>
      </c>
      <c r="BX1025" s="519">
        <v>0</v>
      </c>
      <c r="BY1025" s="519">
        <v>0</v>
      </c>
      <c r="BZ1025" s="519">
        <v>0</v>
      </c>
      <c r="CA1025" s="519">
        <v>0</v>
      </c>
      <c r="CB1025" s="519">
        <v>0</v>
      </c>
      <c r="CC1025" s="519">
        <v>0</v>
      </c>
      <c r="CD1025" s="519">
        <v>0</v>
      </c>
      <c r="CE1025" s="519">
        <v>0</v>
      </c>
      <c r="CF1025" s="519">
        <v>0</v>
      </c>
      <c r="CG1025" s="519">
        <v>0</v>
      </c>
      <c r="CH1025" s="519">
        <v>0</v>
      </c>
      <c r="CI1025" s="519">
        <v>0</v>
      </c>
      <c r="CJ1025" s="519">
        <v>0</v>
      </c>
      <c r="CK1025" s="623">
        <f t="shared" si="15"/>
        <v>1</v>
      </c>
      <c r="CL1025" s="554">
        <v>1</v>
      </c>
      <c r="CM1025" s="554">
        <v>1</v>
      </c>
      <c r="CN1025" s="554">
        <v>1</v>
      </c>
      <c r="CO1025" s="524">
        <v>9</v>
      </c>
      <c r="CP1025" s="726"/>
      <c r="CQ1025" s="525" t="s">
        <v>4965</v>
      </c>
      <c r="CR1025" s="584" t="s">
        <v>4965</v>
      </c>
      <c r="CS1025" s="527" t="s">
        <v>4965</v>
      </c>
      <c r="CT1025" s="527" t="s">
        <v>4965</v>
      </c>
      <c r="CU1025" s="527" t="s">
        <v>4965</v>
      </c>
    </row>
    <row r="1026" spans="1:102" ht="12" customHeight="1" x14ac:dyDescent="0.2">
      <c r="A1026" s="577" t="s">
        <v>1460</v>
      </c>
      <c r="B1026" s="558" t="s">
        <v>3746</v>
      </c>
      <c r="C1026" s="558" t="s">
        <v>1432</v>
      </c>
      <c r="D1026" s="558" t="s">
        <v>1432</v>
      </c>
      <c r="E1026" s="560" t="s">
        <v>3747</v>
      </c>
      <c r="F1026" s="558" t="s">
        <v>3928</v>
      </c>
      <c r="G1026" s="558" t="s">
        <v>1373</v>
      </c>
      <c r="H1026" s="558" t="s">
        <v>2717</v>
      </c>
      <c r="I1026" s="558" t="s">
        <v>3748</v>
      </c>
      <c r="J1026" s="558">
        <v>526668</v>
      </c>
      <c r="K1026" s="558">
        <v>176334</v>
      </c>
      <c r="L1026" s="512" t="s">
        <v>4766</v>
      </c>
      <c r="M1026" s="562" t="s">
        <v>1432</v>
      </c>
      <c r="N1026" s="562" t="s">
        <v>1432</v>
      </c>
      <c r="O1026" s="558">
        <v>0</v>
      </c>
      <c r="P1026" s="558">
        <v>9</v>
      </c>
      <c r="Q1026" s="563">
        <v>9</v>
      </c>
      <c r="R1026" s="558" t="s">
        <v>3749</v>
      </c>
      <c r="S1026" s="558" t="s">
        <v>3187</v>
      </c>
      <c r="T1026" s="562" t="s">
        <v>3750</v>
      </c>
      <c r="U1026" s="561">
        <v>42073</v>
      </c>
      <c r="V1026" s="561" t="s">
        <v>1938</v>
      </c>
      <c r="W1026" s="558" t="s">
        <v>1439</v>
      </c>
      <c r="X1026" s="562" t="s">
        <v>1432</v>
      </c>
      <c r="Y1026" s="558" t="s">
        <v>1442</v>
      </c>
      <c r="Z1026" s="558" t="s">
        <v>3893</v>
      </c>
      <c r="AA1026" s="558" t="s">
        <v>1444</v>
      </c>
      <c r="AB1026" s="558" t="s">
        <v>4720</v>
      </c>
      <c r="AC1026" s="576">
        <v>1.7000000000000001E-2</v>
      </c>
      <c r="AD1026" s="578" t="s">
        <v>1432</v>
      </c>
      <c r="AE1026" s="578"/>
      <c r="AF1026" s="579"/>
      <c r="AG1026" s="517" t="s">
        <v>3063</v>
      </c>
      <c r="AH1026" s="560" t="s">
        <v>1445</v>
      </c>
      <c r="AI1026" s="560">
        <v>0</v>
      </c>
      <c r="AJ1026" s="560">
        <v>0</v>
      </c>
      <c r="AK1026" s="560">
        <v>0</v>
      </c>
      <c r="AL1026" s="560">
        <v>1</v>
      </c>
      <c r="AM1026" s="560">
        <v>4</v>
      </c>
      <c r="AN1026" s="560">
        <v>4</v>
      </c>
      <c r="AO1026" s="560">
        <v>0</v>
      </c>
      <c r="AP1026" s="560">
        <v>0</v>
      </c>
      <c r="AQ1026" s="560">
        <v>0</v>
      </c>
      <c r="AR1026" s="560">
        <v>0</v>
      </c>
      <c r="AS1026" s="560">
        <v>1</v>
      </c>
      <c r="AT1026" s="560">
        <v>4</v>
      </c>
      <c r="AU1026" s="560">
        <v>4</v>
      </c>
      <c r="AV1026" s="560">
        <v>0</v>
      </c>
      <c r="AW1026" s="560">
        <v>0</v>
      </c>
      <c r="AX1026" s="560">
        <v>0</v>
      </c>
      <c r="AY1026" s="560">
        <v>0</v>
      </c>
      <c r="AZ1026" s="560">
        <v>0</v>
      </c>
      <c r="BA1026" s="560">
        <v>0</v>
      </c>
      <c r="BB1026" s="560">
        <v>0</v>
      </c>
      <c r="BC1026" s="560">
        <v>0</v>
      </c>
      <c r="BD1026" s="560">
        <v>0</v>
      </c>
      <c r="BE1026" s="560">
        <v>0</v>
      </c>
      <c r="BF1026" s="560">
        <v>0</v>
      </c>
      <c r="BG1026" s="560">
        <v>0</v>
      </c>
      <c r="BH1026" s="560">
        <v>0</v>
      </c>
      <c r="BI1026" s="560">
        <v>0</v>
      </c>
      <c r="BJ1026" s="560">
        <v>0</v>
      </c>
      <c r="BK1026" s="560">
        <v>0</v>
      </c>
      <c r="BL1026" s="560">
        <v>0</v>
      </c>
      <c r="BM1026" s="560">
        <v>0</v>
      </c>
      <c r="BN1026" s="550" t="s">
        <v>4490</v>
      </c>
      <c r="BO1026" s="551">
        <v>0</v>
      </c>
      <c r="BP1026" s="519">
        <v>0</v>
      </c>
      <c r="BQ1026" s="553">
        <v>2.25</v>
      </c>
      <c r="BR1026" s="552">
        <v>2.25</v>
      </c>
      <c r="BS1026" s="552">
        <v>2.25</v>
      </c>
      <c r="BT1026" s="552">
        <v>2.25</v>
      </c>
      <c r="BU1026" s="529">
        <v>0</v>
      </c>
      <c r="BV1026" s="519">
        <v>0</v>
      </c>
      <c r="BW1026" s="519">
        <v>0</v>
      </c>
      <c r="BX1026" s="519">
        <v>0</v>
      </c>
      <c r="BY1026" s="519">
        <v>0</v>
      </c>
      <c r="BZ1026" s="519">
        <v>0</v>
      </c>
      <c r="CA1026" s="519">
        <v>0</v>
      </c>
      <c r="CB1026" s="519">
        <v>0</v>
      </c>
      <c r="CC1026" s="519">
        <v>0</v>
      </c>
      <c r="CD1026" s="519">
        <v>0</v>
      </c>
      <c r="CE1026" s="519">
        <v>0</v>
      </c>
      <c r="CF1026" s="519">
        <v>0</v>
      </c>
      <c r="CG1026" s="519">
        <v>0</v>
      </c>
      <c r="CH1026" s="519">
        <v>0</v>
      </c>
      <c r="CI1026" s="519">
        <v>0</v>
      </c>
      <c r="CJ1026" s="519">
        <v>0</v>
      </c>
      <c r="CK1026" s="623">
        <f t="shared" ref="CK1026:CK1089" si="16">SUM(BP1026:CJ1026)</f>
        <v>9</v>
      </c>
      <c r="CL1026" s="554">
        <v>9</v>
      </c>
      <c r="CM1026" s="554">
        <v>9</v>
      </c>
      <c r="CN1026" s="554">
        <v>9</v>
      </c>
      <c r="CO1026" s="524">
        <v>9</v>
      </c>
      <c r="CP1026" s="726"/>
      <c r="CQ1026" s="525" t="s">
        <v>4965</v>
      </c>
      <c r="CR1026" s="584" t="s">
        <v>4965</v>
      </c>
      <c r="CS1026" s="527" t="s">
        <v>4965</v>
      </c>
      <c r="CT1026" s="527" t="s">
        <v>4965</v>
      </c>
      <c r="CU1026" s="527" t="s">
        <v>4965</v>
      </c>
    </row>
    <row r="1027" spans="1:102" s="71" customFormat="1" ht="12" customHeight="1" x14ac:dyDescent="0.2">
      <c r="A1027" s="577" t="s">
        <v>1460</v>
      </c>
      <c r="B1027" s="558" t="s">
        <v>3751</v>
      </c>
      <c r="C1027" s="558" t="s">
        <v>1432</v>
      </c>
      <c r="D1027" s="558" t="s">
        <v>1432</v>
      </c>
      <c r="E1027" s="560" t="s">
        <v>3752</v>
      </c>
      <c r="F1027" s="558" t="s">
        <v>2195</v>
      </c>
      <c r="G1027" s="558" t="s">
        <v>2851</v>
      </c>
      <c r="H1027" s="558" t="s">
        <v>1458</v>
      </c>
      <c r="I1027" s="558" t="s">
        <v>3753</v>
      </c>
      <c r="J1027" s="558">
        <v>523841</v>
      </c>
      <c r="K1027" s="558">
        <v>174804</v>
      </c>
      <c r="L1027" s="512" t="s">
        <v>3079</v>
      </c>
      <c r="M1027" s="562" t="s">
        <v>1432</v>
      </c>
      <c r="N1027" s="562" t="s">
        <v>1432</v>
      </c>
      <c r="O1027" s="558">
        <v>1</v>
      </c>
      <c r="P1027" s="558">
        <v>1</v>
      </c>
      <c r="Q1027" s="563">
        <v>0</v>
      </c>
      <c r="R1027" s="558" t="s">
        <v>3778</v>
      </c>
      <c r="S1027" s="558" t="s">
        <v>1438</v>
      </c>
      <c r="T1027" s="562" t="s">
        <v>2554</v>
      </c>
      <c r="U1027" s="561">
        <v>42080</v>
      </c>
      <c r="V1027" s="561" t="s">
        <v>1938</v>
      </c>
      <c r="W1027" s="558" t="s">
        <v>1439</v>
      </c>
      <c r="X1027" s="562" t="s">
        <v>1432</v>
      </c>
      <c r="Y1027" s="558" t="s">
        <v>1442</v>
      </c>
      <c r="Z1027" s="558" t="s">
        <v>1443</v>
      </c>
      <c r="AA1027" s="558" t="s">
        <v>1444</v>
      </c>
      <c r="AB1027" s="558" t="s">
        <v>2713</v>
      </c>
      <c r="AC1027" s="576">
        <v>2.3E-2</v>
      </c>
      <c r="AD1027" s="578" t="s">
        <v>1432</v>
      </c>
      <c r="AE1027" s="578"/>
      <c r="AF1027" s="620"/>
      <c r="AG1027" s="517" t="s">
        <v>3063</v>
      </c>
      <c r="AH1027" s="560" t="s">
        <v>1445</v>
      </c>
      <c r="AI1027" s="560">
        <v>0</v>
      </c>
      <c r="AJ1027" s="560">
        <v>0</v>
      </c>
      <c r="AK1027" s="560">
        <v>0</v>
      </c>
      <c r="AL1027" s="560">
        <v>0</v>
      </c>
      <c r="AM1027" s="560">
        <v>0</v>
      </c>
      <c r="AN1027" s="560">
        <v>0</v>
      </c>
      <c r="AO1027" s="560">
        <v>-1</v>
      </c>
      <c r="AP1027" s="560">
        <v>1</v>
      </c>
      <c r="AQ1027" s="560">
        <v>0</v>
      </c>
      <c r="AR1027" s="560">
        <v>0</v>
      </c>
      <c r="AS1027" s="560">
        <v>0</v>
      </c>
      <c r="AT1027" s="560">
        <v>0</v>
      </c>
      <c r="AU1027" s="560">
        <v>0</v>
      </c>
      <c r="AV1027" s="560">
        <v>0</v>
      </c>
      <c r="AW1027" s="560">
        <v>0</v>
      </c>
      <c r="AX1027" s="560">
        <v>0</v>
      </c>
      <c r="AY1027" s="560">
        <v>0</v>
      </c>
      <c r="AZ1027" s="560">
        <v>0</v>
      </c>
      <c r="BA1027" s="560">
        <v>0</v>
      </c>
      <c r="BB1027" s="560">
        <v>0</v>
      </c>
      <c r="BC1027" s="560">
        <v>-1</v>
      </c>
      <c r="BD1027" s="560">
        <v>1</v>
      </c>
      <c r="BE1027" s="560">
        <v>0</v>
      </c>
      <c r="BF1027" s="560">
        <v>0</v>
      </c>
      <c r="BG1027" s="560">
        <v>0</v>
      </c>
      <c r="BH1027" s="560">
        <v>0</v>
      </c>
      <c r="BI1027" s="560">
        <v>0</v>
      </c>
      <c r="BJ1027" s="560">
        <v>0</v>
      </c>
      <c r="BK1027" s="560">
        <v>0</v>
      </c>
      <c r="BL1027" s="560">
        <v>0</v>
      </c>
      <c r="BM1027" s="560">
        <v>0</v>
      </c>
      <c r="BN1027" s="730"/>
      <c r="BO1027" s="518">
        <v>0</v>
      </c>
      <c r="BP1027" s="519">
        <v>0</v>
      </c>
      <c r="BQ1027" s="528">
        <v>0</v>
      </c>
      <c r="BR1027" s="519">
        <v>0</v>
      </c>
      <c r="BS1027" s="519">
        <v>0</v>
      </c>
      <c r="BT1027" s="519">
        <v>0</v>
      </c>
      <c r="BU1027" s="529">
        <v>0</v>
      </c>
      <c r="BV1027" s="519">
        <v>0</v>
      </c>
      <c r="BW1027" s="519">
        <v>0</v>
      </c>
      <c r="BX1027" s="519">
        <v>0</v>
      </c>
      <c r="BY1027" s="519">
        <v>0</v>
      </c>
      <c r="BZ1027" s="519">
        <v>0</v>
      </c>
      <c r="CA1027" s="519">
        <v>0</v>
      </c>
      <c r="CB1027" s="519">
        <v>0</v>
      </c>
      <c r="CC1027" s="519">
        <v>0</v>
      </c>
      <c r="CD1027" s="519">
        <v>0</v>
      </c>
      <c r="CE1027" s="519">
        <v>0</v>
      </c>
      <c r="CF1027" s="519">
        <v>0</v>
      </c>
      <c r="CG1027" s="519">
        <v>0</v>
      </c>
      <c r="CH1027" s="519">
        <v>0</v>
      </c>
      <c r="CI1027" s="519">
        <v>0</v>
      </c>
      <c r="CJ1027" s="519">
        <v>0</v>
      </c>
      <c r="CK1027" s="623">
        <f t="shared" si="16"/>
        <v>0</v>
      </c>
      <c r="CL1027" s="523">
        <v>0</v>
      </c>
      <c r="CM1027" s="523">
        <v>0</v>
      </c>
      <c r="CN1027" s="523">
        <v>0</v>
      </c>
      <c r="CO1027" s="524">
        <v>4</v>
      </c>
      <c r="CP1027" s="726"/>
      <c r="CQ1027" s="525" t="s">
        <v>4965</v>
      </c>
      <c r="CR1027" s="584" t="s">
        <v>4965</v>
      </c>
      <c r="CS1027" s="527" t="s">
        <v>4965</v>
      </c>
      <c r="CT1027" s="527" t="s">
        <v>4965</v>
      </c>
      <c r="CU1027" s="527" t="s">
        <v>4965</v>
      </c>
    </row>
    <row r="1028" spans="1:102" ht="12" customHeight="1" x14ac:dyDescent="0.2">
      <c r="A1028" s="577" t="s">
        <v>1460</v>
      </c>
      <c r="B1028" s="558" t="s">
        <v>3779</v>
      </c>
      <c r="C1028" s="558" t="s">
        <v>1432</v>
      </c>
      <c r="D1028" s="558" t="s">
        <v>1432</v>
      </c>
      <c r="E1028" s="560" t="s">
        <v>1432</v>
      </c>
      <c r="F1028" s="558" t="s">
        <v>3520</v>
      </c>
      <c r="G1028" s="558" t="s">
        <v>746</v>
      </c>
      <c r="H1028" s="558" t="s">
        <v>1458</v>
      </c>
      <c r="I1028" s="558" t="s">
        <v>3780</v>
      </c>
      <c r="J1028" s="558">
        <v>523964</v>
      </c>
      <c r="K1028" s="558">
        <v>174987</v>
      </c>
      <c r="L1028" s="512" t="s">
        <v>3079</v>
      </c>
      <c r="M1028" s="562" t="s">
        <v>1432</v>
      </c>
      <c r="N1028" s="562" t="s">
        <v>1432</v>
      </c>
      <c r="O1028" s="558">
        <v>0</v>
      </c>
      <c r="P1028" s="558">
        <v>1</v>
      </c>
      <c r="Q1028" s="563">
        <v>1</v>
      </c>
      <c r="R1028" s="558" t="s">
        <v>3781</v>
      </c>
      <c r="S1028" s="558" t="s">
        <v>1389</v>
      </c>
      <c r="T1028" s="562" t="s">
        <v>3782</v>
      </c>
      <c r="U1028" s="561">
        <v>42093</v>
      </c>
      <c r="V1028" s="561" t="s">
        <v>1938</v>
      </c>
      <c r="W1028" s="558" t="s">
        <v>1439</v>
      </c>
      <c r="X1028" s="562" t="s">
        <v>1432</v>
      </c>
      <c r="Y1028" s="558" t="s">
        <v>1442</v>
      </c>
      <c r="Z1028" s="558" t="s">
        <v>3893</v>
      </c>
      <c r="AA1028" s="558" t="s">
        <v>1444</v>
      </c>
      <c r="AB1028" s="558" t="s">
        <v>4720</v>
      </c>
      <c r="AC1028" s="576">
        <v>3.0000000000000001E-3</v>
      </c>
      <c r="AD1028" s="578" t="s">
        <v>1432</v>
      </c>
      <c r="AE1028" s="578"/>
      <c r="AF1028" s="620"/>
      <c r="AG1028" s="517" t="s">
        <v>3063</v>
      </c>
      <c r="AH1028" s="560" t="s">
        <v>1445</v>
      </c>
      <c r="AI1028" s="587"/>
      <c r="AJ1028" s="560">
        <v>0</v>
      </c>
      <c r="AK1028" s="560">
        <v>0</v>
      </c>
      <c r="AL1028" s="560">
        <v>0</v>
      </c>
      <c r="AM1028" s="560">
        <v>0</v>
      </c>
      <c r="AN1028" s="560">
        <v>1</v>
      </c>
      <c r="AO1028" s="560">
        <v>0</v>
      </c>
      <c r="AP1028" s="560">
        <v>0</v>
      </c>
      <c r="AQ1028" s="560">
        <v>0</v>
      </c>
      <c r="AR1028" s="560">
        <v>0</v>
      </c>
      <c r="AS1028" s="560">
        <v>0</v>
      </c>
      <c r="AT1028" s="560">
        <v>0</v>
      </c>
      <c r="AU1028" s="560">
        <v>1</v>
      </c>
      <c r="AV1028" s="560">
        <v>0</v>
      </c>
      <c r="AW1028" s="560">
        <v>0</v>
      </c>
      <c r="AX1028" s="560">
        <v>0</v>
      </c>
      <c r="AY1028" s="560">
        <v>0</v>
      </c>
      <c r="AZ1028" s="560">
        <v>0</v>
      </c>
      <c r="BA1028" s="560">
        <v>0</v>
      </c>
      <c r="BB1028" s="560">
        <v>0</v>
      </c>
      <c r="BC1028" s="560">
        <v>0</v>
      </c>
      <c r="BD1028" s="560">
        <v>0</v>
      </c>
      <c r="BE1028" s="560">
        <v>0</v>
      </c>
      <c r="BF1028" s="560">
        <v>0</v>
      </c>
      <c r="BG1028" s="560">
        <v>0</v>
      </c>
      <c r="BH1028" s="560">
        <v>0</v>
      </c>
      <c r="BI1028" s="560">
        <v>0</v>
      </c>
      <c r="BJ1028" s="560">
        <v>0</v>
      </c>
      <c r="BK1028" s="560">
        <v>0</v>
      </c>
      <c r="BL1028" s="560">
        <v>0</v>
      </c>
      <c r="BM1028" s="560">
        <v>0</v>
      </c>
      <c r="BN1028" s="550" t="s">
        <v>4490</v>
      </c>
      <c r="BO1028" s="551">
        <v>0</v>
      </c>
      <c r="BP1028" s="519">
        <v>0</v>
      </c>
      <c r="BQ1028" s="553">
        <v>0.25</v>
      </c>
      <c r="BR1028" s="552">
        <v>0.25</v>
      </c>
      <c r="BS1028" s="552">
        <v>0.25</v>
      </c>
      <c r="BT1028" s="552">
        <v>0.25</v>
      </c>
      <c r="BU1028" s="529">
        <v>0</v>
      </c>
      <c r="BV1028" s="519">
        <v>0</v>
      </c>
      <c r="BW1028" s="519">
        <v>0</v>
      </c>
      <c r="BX1028" s="519">
        <v>0</v>
      </c>
      <c r="BY1028" s="519">
        <v>0</v>
      </c>
      <c r="BZ1028" s="519">
        <v>0</v>
      </c>
      <c r="CA1028" s="519">
        <v>0</v>
      </c>
      <c r="CB1028" s="519">
        <v>0</v>
      </c>
      <c r="CC1028" s="519">
        <v>0</v>
      </c>
      <c r="CD1028" s="519">
        <v>0</v>
      </c>
      <c r="CE1028" s="519">
        <v>0</v>
      </c>
      <c r="CF1028" s="519">
        <v>0</v>
      </c>
      <c r="CG1028" s="519">
        <v>0</v>
      </c>
      <c r="CH1028" s="519">
        <v>0</v>
      </c>
      <c r="CI1028" s="519">
        <v>0</v>
      </c>
      <c r="CJ1028" s="519">
        <v>0</v>
      </c>
      <c r="CK1028" s="623">
        <f t="shared" si="16"/>
        <v>1</v>
      </c>
      <c r="CL1028" s="554">
        <v>1</v>
      </c>
      <c r="CM1028" s="554">
        <v>1</v>
      </c>
      <c r="CN1028" s="554">
        <v>1</v>
      </c>
      <c r="CO1028" s="524">
        <v>9</v>
      </c>
      <c r="CP1028" s="726"/>
      <c r="CQ1028" s="530" t="s">
        <v>1942</v>
      </c>
      <c r="CR1028" s="584" t="s">
        <v>4965</v>
      </c>
      <c r="CS1028" s="527" t="s">
        <v>4965</v>
      </c>
      <c r="CT1028" s="527" t="s">
        <v>4965</v>
      </c>
      <c r="CU1028" s="527" t="s">
        <v>4965</v>
      </c>
    </row>
    <row r="1029" spans="1:102" ht="12" customHeight="1" x14ac:dyDescent="0.2">
      <c r="A1029" s="577" t="s">
        <v>1460</v>
      </c>
      <c r="B1029" s="558" t="s">
        <v>3783</v>
      </c>
      <c r="C1029" s="558" t="s">
        <v>1432</v>
      </c>
      <c r="D1029" s="558" t="s">
        <v>1432</v>
      </c>
      <c r="E1029" s="560" t="s">
        <v>3784</v>
      </c>
      <c r="F1029" s="558" t="s">
        <v>1432</v>
      </c>
      <c r="G1029" s="558" t="s">
        <v>1054</v>
      </c>
      <c r="H1029" s="558" t="s">
        <v>2717</v>
      </c>
      <c r="I1029" s="558" t="s">
        <v>3772</v>
      </c>
      <c r="J1029" s="558">
        <v>526505</v>
      </c>
      <c r="K1029" s="558">
        <v>175773</v>
      </c>
      <c r="L1029" s="512" t="s">
        <v>4766</v>
      </c>
      <c r="M1029" s="562" t="s">
        <v>1432</v>
      </c>
      <c r="N1029" s="562" t="s">
        <v>1432</v>
      </c>
      <c r="O1029" s="558">
        <v>0</v>
      </c>
      <c r="P1029" s="558">
        <v>3</v>
      </c>
      <c r="Q1029" s="563">
        <v>3</v>
      </c>
      <c r="R1029" s="558" t="s">
        <v>3785</v>
      </c>
      <c r="S1029" s="558" t="s">
        <v>3187</v>
      </c>
      <c r="T1029" s="562" t="s">
        <v>3838</v>
      </c>
      <c r="U1029" s="561">
        <v>42086</v>
      </c>
      <c r="V1029" s="561" t="s">
        <v>1938</v>
      </c>
      <c r="W1029" s="558" t="s">
        <v>1439</v>
      </c>
      <c r="X1029" s="562" t="s">
        <v>1432</v>
      </c>
      <c r="Y1029" s="558" t="s">
        <v>1442</v>
      </c>
      <c r="Z1029" s="558" t="s">
        <v>3893</v>
      </c>
      <c r="AA1029" s="558" t="s">
        <v>1444</v>
      </c>
      <c r="AB1029" s="558" t="s">
        <v>4720</v>
      </c>
      <c r="AC1029" s="576">
        <v>0.01</v>
      </c>
      <c r="AD1029" s="578" t="s">
        <v>1432</v>
      </c>
      <c r="AE1029" s="578"/>
      <c r="AF1029" s="620"/>
      <c r="AG1029" s="517" t="s">
        <v>3063</v>
      </c>
      <c r="AH1029" s="560" t="s">
        <v>1445</v>
      </c>
      <c r="AI1029" s="560">
        <v>0</v>
      </c>
      <c r="AJ1029" s="560">
        <v>0</v>
      </c>
      <c r="AK1029" s="560">
        <v>0</v>
      </c>
      <c r="AL1029" s="560">
        <v>0</v>
      </c>
      <c r="AM1029" s="560">
        <v>3</v>
      </c>
      <c r="AN1029" s="560">
        <v>0</v>
      </c>
      <c r="AO1029" s="560">
        <v>0</v>
      </c>
      <c r="AP1029" s="560">
        <v>0</v>
      </c>
      <c r="AQ1029" s="560">
        <v>0</v>
      </c>
      <c r="AR1029" s="560">
        <v>0</v>
      </c>
      <c r="AS1029" s="560">
        <v>0</v>
      </c>
      <c r="AT1029" s="560">
        <v>3</v>
      </c>
      <c r="AU1029" s="560">
        <v>0</v>
      </c>
      <c r="AV1029" s="560">
        <v>0</v>
      </c>
      <c r="AW1029" s="560">
        <v>0</v>
      </c>
      <c r="AX1029" s="560">
        <v>0</v>
      </c>
      <c r="AY1029" s="560">
        <v>0</v>
      </c>
      <c r="AZ1029" s="560">
        <v>0</v>
      </c>
      <c r="BA1029" s="560">
        <v>0</v>
      </c>
      <c r="BB1029" s="560">
        <v>0</v>
      </c>
      <c r="BC1029" s="560">
        <v>0</v>
      </c>
      <c r="BD1029" s="560">
        <v>0</v>
      </c>
      <c r="BE1029" s="560">
        <v>0</v>
      </c>
      <c r="BF1029" s="560">
        <v>0</v>
      </c>
      <c r="BG1029" s="560">
        <v>0</v>
      </c>
      <c r="BH1029" s="560">
        <v>0</v>
      </c>
      <c r="BI1029" s="560">
        <v>0</v>
      </c>
      <c r="BJ1029" s="560">
        <v>0</v>
      </c>
      <c r="BK1029" s="560">
        <v>0</v>
      </c>
      <c r="BL1029" s="560">
        <v>0</v>
      </c>
      <c r="BM1029" s="560">
        <v>0</v>
      </c>
      <c r="BN1029" s="550" t="s">
        <v>4490</v>
      </c>
      <c r="BO1029" s="551">
        <v>0</v>
      </c>
      <c r="BP1029" s="519">
        <v>0</v>
      </c>
      <c r="BQ1029" s="553">
        <v>0.75</v>
      </c>
      <c r="BR1029" s="552">
        <v>0.75</v>
      </c>
      <c r="BS1029" s="552">
        <v>0.75</v>
      </c>
      <c r="BT1029" s="552">
        <v>0.75</v>
      </c>
      <c r="BU1029" s="529">
        <v>0</v>
      </c>
      <c r="BV1029" s="519">
        <v>0</v>
      </c>
      <c r="BW1029" s="519">
        <v>0</v>
      </c>
      <c r="BX1029" s="519">
        <v>0</v>
      </c>
      <c r="BY1029" s="519">
        <v>0</v>
      </c>
      <c r="BZ1029" s="519">
        <v>0</v>
      </c>
      <c r="CA1029" s="519">
        <v>0</v>
      </c>
      <c r="CB1029" s="519">
        <v>0</v>
      </c>
      <c r="CC1029" s="519">
        <v>0</v>
      </c>
      <c r="CD1029" s="519">
        <v>0</v>
      </c>
      <c r="CE1029" s="519">
        <v>0</v>
      </c>
      <c r="CF1029" s="519">
        <v>0</v>
      </c>
      <c r="CG1029" s="519">
        <v>0</v>
      </c>
      <c r="CH1029" s="519">
        <v>0</v>
      </c>
      <c r="CI1029" s="519">
        <v>0</v>
      </c>
      <c r="CJ1029" s="519">
        <v>0</v>
      </c>
      <c r="CK1029" s="623">
        <f t="shared" si="16"/>
        <v>3</v>
      </c>
      <c r="CL1029" s="554">
        <v>3</v>
      </c>
      <c r="CM1029" s="554">
        <v>3</v>
      </c>
      <c r="CN1029" s="554">
        <v>3</v>
      </c>
      <c r="CO1029" s="524">
        <v>9</v>
      </c>
      <c r="CP1029" s="726"/>
      <c r="CQ1029" s="525" t="s">
        <v>4965</v>
      </c>
      <c r="CR1029" s="584" t="s">
        <v>4965</v>
      </c>
      <c r="CS1029" s="527" t="s">
        <v>4965</v>
      </c>
      <c r="CT1029" s="527" t="s">
        <v>4965</v>
      </c>
      <c r="CU1029" s="527" t="s">
        <v>4965</v>
      </c>
    </row>
    <row r="1030" spans="1:102" ht="12" customHeight="1" x14ac:dyDescent="0.2">
      <c r="A1030" s="577" t="s">
        <v>1460</v>
      </c>
      <c r="B1030" s="558" t="s">
        <v>3786</v>
      </c>
      <c r="C1030" s="558" t="s">
        <v>1432</v>
      </c>
      <c r="D1030" s="558" t="s">
        <v>1432</v>
      </c>
      <c r="E1030" s="560" t="s">
        <v>3787</v>
      </c>
      <c r="F1030" s="558" t="s">
        <v>1432</v>
      </c>
      <c r="G1030" s="558" t="s">
        <v>3788</v>
      </c>
      <c r="H1030" s="558" t="s">
        <v>2717</v>
      </c>
      <c r="I1030" s="558" t="s">
        <v>3789</v>
      </c>
      <c r="J1030" s="558">
        <v>526534</v>
      </c>
      <c r="K1030" s="558">
        <v>175822</v>
      </c>
      <c r="L1030" s="512" t="s">
        <v>4766</v>
      </c>
      <c r="M1030" s="562" t="s">
        <v>1432</v>
      </c>
      <c r="N1030" s="562" t="s">
        <v>1432</v>
      </c>
      <c r="O1030" s="558">
        <v>0</v>
      </c>
      <c r="P1030" s="558">
        <v>1</v>
      </c>
      <c r="Q1030" s="563">
        <v>1</v>
      </c>
      <c r="R1030" s="558" t="s">
        <v>3790</v>
      </c>
      <c r="S1030" s="558" t="s">
        <v>3187</v>
      </c>
      <c r="T1030" s="562" t="s">
        <v>3838</v>
      </c>
      <c r="U1030" s="561">
        <v>42086</v>
      </c>
      <c r="V1030" s="561" t="s">
        <v>1938</v>
      </c>
      <c r="W1030" s="558" t="s">
        <v>1439</v>
      </c>
      <c r="X1030" s="562" t="s">
        <v>1432</v>
      </c>
      <c r="Y1030" s="558" t="s">
        <v>1442</v>
      </c>
      <c r="Z1030" s="558" t="s">
        <v>3893</v>
      </c>
      <c r="AA1030" s="558" t="s">
        <v>1444</v>
      </c>
      <c r="AB1030" s="558" t="s">
        <v>4720</v>
      </c>
      <c r="AC1030" s="576">
        <v>4.0000000000000001E-3</v>
      </c>
      <c r="AD1030" s="578" t="s">
        <v>1432</v>
      </c>
      <c r="AE1030" s="578"/>
      <c r="AF1030" s="620"/>
      <c r="AG1030" s="517" t="s">
        <v>3063</v>
      </c>
      <c r="AH1030" s="560" t="s">
        <v>1445</v>
      </c>
      <c r="AI1030" s="560">
        <v>0</v>
      </c>
      <c r="AJ1030" s="560">
        <v>0</v>
      </c>
      <c r="AK1030" s="560">
        <v>0</v>
      </c>
      <c r="AL1030" s="560">
        <v>1</v>
      </c>
      <c r="AM1030" s="560">
        <v>0</v>
      </c>
      <c r="AN1030" s="560">
        <v>0</v>
      </c>
      <c r="AO1030" s="560">
        <v>0</v>
      </c>
      <c r="AP1030" s="560">
        <v>0</v>
      </c>
      <c r="AQ1030" s="560">
        <v>0</v>
      </c>
      <c r="AR1030" s="560">
        <v>0</v>
      </c>
      <c r="AS1030" s="560">
        <v>1</v>
      </c>
      <c r="AT1030" s="560">
        <v>0</v>
      </c>
      <c r="AU1030" s="560">
        <v>0</v>
      </c>
      <c r="AV1030" s="560">
        <v>0</v>
      </c>
      <c r="AW1030" s="560">
        <v>0</v>
      </c>
      <c r="AX1030" s="560">
        <v>0</v>
      </c>
      <c r="AY1030" s="560">
        <v>0</v>
      </c>
      <c r="AZ1030" s="560">
        <v>0</v>
      </c>
      <c r="BA1030" s="560">
        <v>0</v>
      </c>
      <c r="BB1030" s="560">
        <v>0</v>
      </c>
      <c r="BC1030" s="560">
        <v>0</v>
      </c>
      <c r="BD1030" s="560">
        <v>0</v>
      </c>
      <c r="BE1030" s="560">
        <v>0</v>
      </c>
      <c r="BF1030" s="560">
        <v>0</v>
      </c>
      <c r="BG1030" s="560">
        <v>0</v>
      </c>
      <c r="BH1030" s="560">
        <v>0</v>
      </c>
      <c r="BI1030" s="560">
        <v>0</v>
      </c>
      <c r="BJ1030" s="560">
        <v>0</v>
      </c>
      <c r="BK1030" s="560">
        <v>0</v>
      </c>
      <c r="BL1030" s="560">
        <v>0</v>
      </c>
      <c r="BM1030" s="560">
        <v>0</v>
      </c>
      <c r="BN1030" s="550" t="s">
        <v>4490</v>
      </c>
      <c r="BO1030" s="551">
        <v>0</v>
      </c>
      <c r="BP1030" s="519">
        <v>0</v>
      </c>
      <c r="BQ1030" s="553">
        <v>0.25</v>
      </c>
      <c r="BR1030" s="552">
        <v>0.25</v>
      </c>
      <c r="BS1030" s="552">
        <v>0.25</v>
      </c>
      <c r="BT1030" s="552">
        <v>0.25</v>
      </c>
      <c r="BU1030" s="529">
        <v>0</v>
      </c>
      <c r="BV1030" s="519">
        <v>0</v>
      </c>
      <c r="BW1030" s="519">
        <v>0</v>
      </c>
      <c r="BX1030" s="519">
        <v>0</v>
      </c>
      <c r="BY1030" s="519">
        <v>0</v>
      </c>
      <c r="BZ1030" s="519">
        <v>0</v>
      </c>
      <c r="CA1030" s="519">
        <v>0</v>
      </c>
      <c r="CB1030" s="519">
        <v>0</v>
      </c>
      <c r="CC1030" s="519">
        <v>0</v>
      </c>
      <c r="CD1030" s="519">
        <v>0</v>
      </c>
      <c r="CE1030" s="519">
        <v>0</v>
      </c>
      <c r="CF1030" s="519">
        <v>0</v>
      </c>
      <c r="CG1030" s="519">
        <v>0</v>
      </c>
      <c r="CH1030" s="519">
        <v>0</v>
      </c>
      <c r="CI1030" s="519">
        <v>0</v>
      </c>
      <c r="CJ1030" s="519">
        <v>0</v>
      </c>
      <c r="CK1030" s="623">
        <f t="shared" si="16"/>
        <v>1</v>
      </c>
      <c r="CL1030" s="554">
        <v>1</v>
      </c>
      <c r="CM1030" s="554">
        <v>1</v>
      </c>
      <c r="CN1030" s="554">
        <v>1</v>
      </c>
      <c r="CO1030" s="524">
        <v>9</v>
      </c>
      <c r="CP1030" s="726"/>
      <c r="CQ1030" s="525" t="s">
        <v>4965</v>
      </c>
      <c r="CR1030" s="584" t="s">
        <v>4965</v>
      </c>
      <c r="CS1030" s="527" t="s">
        <v>4965</v>
      </c>
      <c r="CT1030" s="527" t="s">
        <v>4965</v>
      </c>
      <c r="CU1030" s="527" t="s">
        <v>4965</v>
      </c>
    </row>
    <row r="1031" spans="1:102" ht="12" customHeight="1" x14ac:dyDescent="0.2">
      <c r="A1031" s="577" t="s">
        <v>1460</v>
      </c>
      <c r="B1031" s="558" t="s">
        <v>3791</v>
      </c>
      <c r="C1031" s="558" t="s">
        <v>1432</v>
      </c>
      <c r="D1031" s="558" t="s">
        <v>1432</v>
      </c>
      <c r="E1031" s="560" t="s">
        <v>3792</v>
      </c>
      <c r="F1031" s="558" t="s">
        <v>1432</v>
      </c>
      <c r="G1031" s="558" t="s">
        <v>1054</v>
      </c>
      <c r="H1031" s="558" t="s">
        <v>2717</v>
      </c>
      <c r="I1031" s="558" t="s">
        <v>3772</v>
      </c>
      <c r="J1031" s="558">
        <v>526505</v>
      </c>
      <c r="K1031" s="558">
        <v>175773</v>
      </c>
      <c r="L1031" s="512" t="s">
        <v>4766</v>
      </c>
      <c r="M1031" s="562" t="s">
        <v>1432</v>
      </c>
      <c r="N1031" s="562" t="s">
        <v>1432</v>
      </c>
      <c r="O1031" s="558">
        <v>0</v>
      </c>
      <c r="P1031" s="558">
        <v>13</v>
      </c>
      <c r="Q1031" s="563">
        <v>13</v>
      </c>
      <c r="R1031" s="558" t="s">
        <v>3793</v>
      </c>
      <c r="S1031" s="558" t="s">
        <v>3187</v>
      </c>
      <c r="T1031" s="562" t="s">
        <v>3838</v>
      </c>
      <c r="U1031" s="561">
        <v>42086</v>
      </c>
      <c r="V1031" s="561" t="s">
        <v>1938</v>
      </c>
      <c r="W1031" s="558" t="s">
        <v>1439</v>
      </c>
      <c r="X1031" s="562" t="s">
        <v>1432</v>
      </c>
      <c r="Y1031" s="558" t="s">
        <v>1442</v>
      </c>
      <c r="Z1031" s="558" t="s">
        <v>3893</v>
      </c>
      <c r="AA1031" s="558" t="s">
        <v>1444</v>
      </c>
      <c r="AB1031" s="558" t="s">
        <v>4720</v>
      </c>
      <c r="AC1031" s="576">
        <v>0</v>
      </c>
      <c r="AD1031" s="578" t="s">
        <v>1432</v>
      </c>
      <c r="AE1031" s="578"/>
      <c r="AF1031" s="620"/>
      <c r="AG1031" s="517" t="s">
        <v>3063</v>
      </c>
      <c r="AH1031" s="560" t="s">
        <v>1445</v>
      </c>
      <c r="AI1031" s="560">
        <v>0</v>
      </c>
      <c r="AJ1031" s="560">
        <v>0</v>
      </c>
      <c r="AK1031" s="560">
        <v>0</v>
      </c>
      <c r="AL1031" s="560">
        <v>0</v>
      </c>
      <c r="AM1031" s="560">
        <v>9</v>
      </c>
      <c r="AN1031" s="560">
        <v>4</v>
      </c>
      <c r="AO1031" s="560">
        <v>0</v>
      </c>
      <c r="AP1031" s="560">
        <v>0</v>
      </c>
      <c r="AQ1031" s="560">
        <v>0</v>
      </c>
      <c r="AR1031" s="560">
        <v>0</v>
      </c>
      <c r="AS1031" s="560">
        <v>0</v>
      </c>
      <c r="AT1031" s="560">
        <v>9</v>
      </c>
      <c r="AU1031" s="560">
        <v>4</v>
      </c>
      <c r="AV1031" s="560">
        <v>0</v>
      </c>
      <c r="AW1031" s="560">
        <v>0</v>
      </c>
      <c r="AX1031" s="560">
        <v>0</v>
      </c>
      <c r="AY1031" s="560">
        <v>0</v>
      </c>
      <c r="AZ1031" s="560">
        <v>0</v>
      </c>
      <c r="BA1031" s="560">
        <v>0</v>
      </c>
      <c r="BB1031" s="560">
        <v>0</v>
      </c>
      <c r="BC1031" s="560">
        <v>0</v>
      </c>
      <c r="BD1031" s="560">
        <v>0</v>
      </c>
      <c r="BE1031" s="560">
        <v>0</v>
      </c>
      <c r="BF1031" s="560">
        <v>0</v>
      </c>
      <c r="BG1031" s="560">
        <v>0</v>
      </c>
      <c r="BH1031" s="560">
        <v>0</v>
      </c>
      <c r="BI1031" s="560">
        <v>0</v>
      </c>
      <c r="BJ1031" s="560">
        <v>0</v>
      </c>
      <c r="BK1031" s="560">
        <v>0</v>
      </c>
      <c r="BL1031" s="560">
        <v>0</v>
      </c>
      <c r="BM1031" s="560">
        <v>0</v>
      </c>
      <c r="BN1031" s="550" t="s">
        <v>4490</v>
      </c>
      <c r="BO1031" s="551">
        <v>0</v>
      </c>
      <c r="BP1031" s="519">
        <v>0</v>
      </c>
      <c r="BQ1031" s="553">
        <v>3.25</v>
      </c>
      <c r="BR1031" s="552">
        <v>3.25</v>
      </c>
      <c r="BS1031" s="552">
        <v>3.25</v>
      </c>
      <c r="BT1031" s="552">
        <v>3.25</v>
      </c>
      <c r="BU1031" s="529">
        <v>0</v>
      </c>
      <c r="BV1031" s="519">
        <v>0</v>
      </c>
      <c r="BW1031" s="519">
        <v>0</v>
      </c>
      <c r="BX1031" s="519">
        <v>0</v>
      </c>
      <c r="BY1031" s="519">
        <v>0</v>
      </c>
      <c r="BZ1031" s="519">
        <v>0</v>
      </c>
      <c r="CA1031" s="519">
        <v>0</v>
      </c>
      <c r="CB1031" s="519">
        <v>0</v>
      </c>
      <c r="CC1031" s="519">
        <v>0</v>
      </c>
      <c r="CD1031" s="519">
        <v>0</v>
      </c>
      <c r="CE1031" s="519">
        <v>0</v>
      </c>
      <c r="CF1031" s="519">
        <v>0</v>
      </c>
      <c r="CG1031" s="519">
        <v>0</v>
      </c>
      <c r="CH1031" s="519">
        <v>0</v>
      </c>
      <c r="CI1031" s="519">
        <v>0</v>
      </c>
      <c r="CJ1031" s="519">
        <v>0</v>
      </c>
      <c r="CK1031" s="623">
        <f t="shared" si="16"/>
        <v>13</v>
      </c>
      <c r="CL1031" s="554">
        <v>13</v>
      </c>
      <c r="CM1031" s="554">
        <v>13</v>
      </c>
      <c r="CN1031" s="554">
        <v>13</v>
      </c>
      <c r="CO1031" s="524">
        <v>9</v>
      </c>
      <c r="CP1031" s="726"/>
      <c r="CQ1031" s="525" t="s">
        <v>4965</v>
      </c>
      <c r="CR1031" s="584" t="s">
        <v>4965</v>
      </c>
      <c r="CS1031" s="527" t="s">
        <v>4965</v>
      </c>
      <c r="CT1031" s="527" t="s">
        <v>4965</v>
      </c>
      <c r="CU1031" s="527" t="s">
        <v>4965</v>
      </c>
    </row>
    <row r="1032" spans="1:102" ht="12" customHeight="1" x14ac:dyDescent="0.2">
      <c r="A1032" s="577" t="s">
        <v>1460</v>
      </c>
      <c r="B1032" s="558" t="s">
        <v>3794</v>
      </c>
      <c r="C1032" s="558" t="s">
        <v>1432</v>
      </c>
      <c r="D1032" s="558" t="s">
        <v>1432</v>
      </c>
      <c r="E1032" s="560" t="s">
        <v>3795</v>
      </c>
      <c r="F1032" s="558" t="s">
        <v>1432</v>
      </c>
      <c r="G1032" s="558" t="s">
        <v>1054</v>
      </c>
      <c r="H1032" s="558" t="s">
        <v>2717</v>
      </c>
      <c r="I1032" s="558" t="s">
        <v>3739</v>
      </c>
      <c r="J1032" s="558">
        <v>526485</v>
      </c>
      <c r="K1032" s="558">
        <v>175743</v>
      </c>
      <c r="L1032" s="512" t="s">
        <v>4766</v>
      </c>
      <c r="M1032" s="562" t="s">
        <v>1432</v>
      </c>
      <c r="N1032" s="562" t="s">
        <v>1432</v>
      </c>
      <c r="O1032" s="558">
        <v>0</v>
      </c>
      <c r="P1032" s="558">
        <v>5</v>
      </c>
      <c r="Q1032" s="563">
        <v>5</v>
      </c>
      <c r="R1032" s="558" t="s">
        <v>3796</v>
      </c>
      <c r="S1032" s="558" t="s">
        <v>3187</v>
      </c>
      <c r="T1032" s="562" t="s">
        <v>3838</v>
      </c>
      <c r="U1032" s="561">
        <v>42086</v>
      </c>
      <c r="V1032" s="561" t="s">
        <v>1938</v>
      </c>
      <c r="W1032" s="558" t="s">
        <v>1439</v>
      </c>
      <c r="X1032" s="562" t="s">
        <v>1432</v>
      </c>
      <c r="Y1032" s="558" t="s">
        <v>1442</v>
      </c>
      <c r="Z1032" s="558" t="s">
        <v>3893</v>
      </c>
      <c r="AA1032" s="558" t="s">
        <v>1444</v>
      </c>
      <c r="AB1032" s="558" t="s">
        <v>4720</v>
      </c>
      <c r="AC1032" s="576">
        <v>2.7E-2</v>
      </c>
      <c r="AD1032" s="578" t="s">
        <v>1432</v>
      </c>
      <c r="AE1032" s="578"/>
      <c r="AF1032" s="620"/>
      <c r="AG1032" s="517" t="s">
        <v>3063</v>
      </c>
      <c r="AH1032" s="560" t="s">
        <v>1445</v>
      </c>
      <c r="AI1032" s="560">
        <v>0</v>
      </c>
      <c r="AJ1032" s="560">
        <v>0</v>
      </c>
      <c r="AK1032" s="560">
        <v>0</v>
      </c>
      <c r="AL1032" s="560">
        <v>0</v>
      </c>
      <c r="AM1032" s="560">
        <v>0</v>
      </c>
      <c r="AN1032" s="560">
        <v>0</v>
      </c>
      <c r="AO1032" s="560">
        <v>5</v>
      </c>
      <c r="AP1032" s="560">
        <v>0</v>
      </c>
      <c r="AQ1032" s="560">
        <v>0</v>
      </c>
      <c r="AR1032" s="560">
        <v>0</v>
      </c>
      <c r="AS1032" s="560">
        <v>0</v>
      </c>
      <c r="AT1032" s="560">
        <v>0</v>
      </c>
      <c r="AU1032" s="560">
        <v>0</v>
      </c>
      <c r="AV1032" s="560">
        <v>5</v>
      </c>
      <c r="AW1032" s="560">
        <v>0</v>
      </c>
      <c r="AX1032" s="560">
        <v>0</v>
      </c>
      <c r="AY1032" s="560">
        <v>0</v>
      </c>
      <c r="AZ1032" s="560">
        <v>0</v>
      </c>
      <c r="BA1032" s="560">
        <v>0</v>
      </c>
      <c r="BB1032" s="560">
        <v>0</v>
      </c>
      <c r="BC1032" s="560">
        <v>0</v>
      </c>
      <c r="BD1032" s="560">
        <v>0</v>
      </c>
      <c r="BE1032" s="560">
        <v>0</v>
      </c>
      <c r="BF1032" s="560">
        <v>0</v>
      </c>
      <c r="BG1032" s="560">
        <v>0</v>
      </c>
      <c r="BH1032" s="560">
        <v>0</v>
      </c>
      <c r="BI1032" s="560">
        <v>0</v>
      </c>
      <c r="BJ1032" s="560">
        <v>0</v>
      </c>
      <c r="BK1032" s="560">
        <v>0</v>
      </c>
      <c r="BL1032" s="560">
        <v>0</v>
      </c>
      <c r="BM1032" s="560">
        <v>0</v>
      </c>
      <c r="BN1032" s="550" t="s">
        <v>4490</v>
      </c>
      <c r="BO1032" s="551">
        <v>0</v>
      </c>
      <c r="BP1032" s="519">
        <v>0</v>
      </c>
      <c r="BQ1032" s="553">
        <v>1.25</v>
      </c>
      <c r="BR1032" s="552">
        <v>1.25</v>
      </c>
      <c r="BS1032" s="552">
        <v>1.25</v>
      </c>
      <c r="BT1032" s="552">
        <v>1.25</v>
      </c>
      <c r="BU1032" s="529">
        <v>0</v>
      </c>
      <c r="BV1032" s="519">
        <v>0</v>
      </c>
      <c r="BW1032" s="519">
        <v>0</v>
      </c>
      <c r="BX1032" s="519">
        <v>0</v>
      </c>
      <c r="BY1032" s="519">
        <v>0</v>
      </c>
      <c r="BZ1032" s="519">
        <v>0</v>
      </c>
      <c r="CA1032" s="519">
        <v>0</v>
      </c>
      <c r="CB1032" s="519">
        <v>0</v>
      </c>
      <c r="CC1032" s="519">
        <v>0</v>
      </c>
      <c r="CD1032" s="519">
        <v>0</v>
      </c>
      <c r="CE1032" s="519">
        <v>0</v>
      </c>
      <c r="CF1032" s="519">
        <v>0</v>
      </c>
      <c r="CG1032" s="519">
        <v>0</v>
      </c>
      <c r="CH1032" s="519">
        <v>0</v>
      </c>
      <c r="CI1032" s="519">
        <v>0</v>
      </c>
      <c r="CJ1032" s="519">
        <v>0</v>
      </c>
      <c r="CK1032" s="623">
        <f t="shared" si="16"/>
        <v>5</v>
      </c>
      <c r="CL1032" s="554">
        <v>5</v>
      </c>
      <c r="CM1032" s="554">
        <v>5</v>
      </c>
      <c r="CN1032" s="554">
        <v>5</v>
      </c>
      <c r="CO1032" s="524">
        <v>9</v>
      </c>
      <c r="CP1032" s="726"/>
      <c r="CQ1032" s="525" t="s">
        <v>4965</v>
      </c>
      <c r="CR1032" s="584" t="s">
        <v>4965</v>
      </c>
      <c r="CS1032" s="527" t="s">
        <v>4965</v>
      </c>
      <c r="CT1032" s="527" t="s">
        <v>4965</v>
      </c>
      <c r="CU1032" s="527" t="s">
        <v>4965</v>
      </c>
    </row>
    <row r="1033" spans="1:102" ht="12" customHeight="1" x14ac:dyDescent="0.2">
      <c r="A1033" s="577" t="s">
        <v>1460</v>
      </c>
      <c r="B1033" s="558" t="s">
        <v>3797</v>
      </c>
      <c r="C1033" s="558" t="s">
        <v>1432</v>
      </c>
      <c r="D1033" s="558" t="s">
        <v>1432</v>
      </c>
      <c r="E1033" s="560" t="s">
        <v>1262</v>
      </c>
      <c r="F1033" s="558" t="s">
        <v>1432</v>
      </c>
      <c r="G1033" s="558" t="s">
        <v>1263</v>
      </c>
      <c r="H1033" s="558" t="s">
        <v>2717</v>
      </c>
      <c r="I1033" s="558" t="s">
        <v>1264</v>
      </c>
      <c r="J1033" s="558">
        <v>526431</v>
      </c>
      <c r="K1033" s="558">
        <v>175730</v>
      </c>
      <c r="L1033" s="512" t="s">
        <v>4766</v>
      </c>
      <c r="M1033" s="562" t="s">
        <v>1432</v>
      </c>
      <c r="N1033" s="562" t="s">
        <v>1432</v>
      </c>
      <c r="O1033" s="558">
        <v>0</v>
      </c>
      <c r="P1033" s="558">
        <v>4</v>
      </c>
      <c r="Q1033" s="563">
        <v>4</v>
      </c>
      <c r="R1033" s="558" t="s">
        <v>4101</v>
      </c>
      <c r="S1033" s="558" t="s">
        <v>3187</v>
      </c>
      <c r="T1033" s="562" t="s">
        <v>2113</v>
      </c>
      <c r="U1033" s="561">
        <v>42087</v>
      </c>
      <c r="V1033" s="561" t="s">
        <v>1938</v>
      </c>
      <c r="W1033" s="558" t="s">
        <v>1439</v>
      </c>
      <c r="X1033" s="562" t="s">
        <v>1432</v>
      </c>
      <c r="Y1033" s="558" t="s">
        <v>1442</v>
      </c>
      <c r="Z1033" s="558" t="s">
        <v>3893</v>
      </c>
      <c r="AA1033" s="558" t="s">
        <v>1444</v>
      </c>
      <c r="AB1033" s="558" t="s">
        <v>4720</v>
      </c>
      <c r="AC1033" s="576">
        <v>8.9999999999999993E-3</v>
      </c>
      <c r="AD1033" s="578" t="s">
        <v>1432</v>
      </c>
      <c r="AE1033" s="578"/>
      <c r="AF1033" s="620"/>
      <c r="AG1033" s="517" t="s">
        <v>3063</v>
      </c>
      <c r="AH1033" s="560" t="s">
        <v>1445</v>
      </c>
      <c r="AI1033" s="587"/>
      <c r="AJ1033" s="560">
        <v>0</v>
      </c>
      <c r="AK1033" s="560">
        <v>0</v>
      </c>
      <c r="AL1033" s="560">
        <v>0</v>
      </c>
      <c r="AM1033" s="560">
        <v>0</v>
      </c>
      <c r="AN1033" s="560">
        <v>4</v>
      </c>
      <c r="AO1033" s="560">
        <v>0</v>
      </c>
      <c r="AP1033" s="560">
        <v>0</v>
      </c>
      <c r="AQ1033" s="560">
        <v>0</v>
      </c>
      <c r="AR1033" s="560">
        <v>0</v>
      </c>
      <c r="AS1033" s="560">
        <v>0</v>
      </c>
      <c r="AT1033" s="560">
        <v>0</v>
      </c>
      <c r="AU1033" s="560">
        <v>4</v>
      </c>
      <c r="AV1033" s="560">
        <v>0</v>
      </c>
      <c r="AW1033" s="560">
        <v>0</v>
      </c>
      <c r="AX1033" s="560">
        <v>0</v>
      </c>
      <c r="AY1033" s="560">
        <v>0</v>
      </c>
      <c r="AZ1033" s="560">
        <v>0</v>
      </c>
      <c r="BA1033" s="560">
        <v>0</v>
      </c>
      <c r="BB1033" s="560">
        <v>0</v>
      </c>
      <c r="BC1033" s="560">
        <v>0</v>
      </c>
      <c r="BD1033" s="560">
        <v>0</v>
      </c>
      <c r="BE1033" s="560">
        <v>0</v>
      </c>
      <c r="BF1033" s="560">
        <v>0</v>
      </c>
      <c r="BG1033" s="560">
        <v>0</v>
      </c>
      <c r="BH1033" s="560">
        <v>0</v>
      </c>
      <c r="BI1033" s="560">
        <v>0</v>
      </c>
      <c r="BJ1033" s="560">
        <v>0</v>
      </c>
      <c r="BK1033" s="560">
        <v>0</v>
      </c>
      <c r="BL1033" s="560">
        <v>0</v>
      </c>
      <c r="BM1033" s="560">
        <v>0</v>
      </c>
      <c r="BN1033" s="550" t="s">
        <v>4490</v>
      </c>
      <c r="BO1033" s="551">
        <v>0</v>
      </c>
      <c r="BP1033" s="519">
        <v>0</v>
      </c>
      <c r="BQ1033" s="553">
        <v>1</v>
      </c>
      <c r="BR1033" s="552">
        <v>1</v>
      </c>
      <c r="BS1033" s="552">
        <v>1</v>
      </c>
      <c r="BT1033" s="552">
        <v>1</v>
      </c>
      <c r="BU1033" s="529">
        <v>0</v>
      </c>
      <c r="BV1033" s="519">
        <v>0</v>
      </c>
      <c r="BW1033" s="519">
        <v>0</v>
      </c>
      <c r="BX1033" s="519">
        <v>0</v>
      </c>
      <c r="BY1033" s="519">
        <v>0</v>
      </c>
      <c r="BZ1033" s="519">
        <v>0</v>
      </c>
      <c r="CA1033" s="519">
        <v>0</v>
      </c>
      <c r="CB1033" s="519">
        <v>0</v>
      </c>
      <c r="CC1033" s="519">
        <v>0</v>
      </c>
      <c r="CD1033" s="519">
        <v>0</v>
      </c>
      <c r="CE1033" s="519">
        <v>0</v>
      </c>
      <c r="CF1033" s="519">
        <v>0</v>
      </c>
      <c r="CG1033" s="519">
        <v>0</v>
      </c>
      <c r="CH1033" s="519">
        <v>0</v>
      </c>
      <c r="CI1033" s="519">
        <v>0</v>
      </c>
      <c r="CJ1033" s="519">
        <v>0</v>
      </c>
      <c r="CK1033" s="623">
        <f t="shared" si="16"/>
        <v>4</v>
      </c>
      <c r="CL1033" s="554">
        <v>4</v>
      </c>
      <c r="CM1033" s="554">
        <v>4</v>
      </c>
      <c r="CN1033" s="554">
        <v>4</v>
      </c>
      <c r="CO1033" s="524">
        <v>9</v>
      </c>
      <c r="CP1033" s="726"/>
      <c r="CQ1033" s="525" t="s">
        <v>4965</v>
      </c>
      <c r="CR1033" s="584" t="s">
        <v>4965</v>
      </c>
      <c r="CS1033" s="527" t="s">
        <v>4965</v>
      </c>
      <c r="CT1033" s="527" t="s">
        <v>4965</v>
      </c>
      <c r="CU1033" s="527" t="s">
        <v>4965</v>
      </c>
    </row>
    <row r="1034" spans="1:102" ht="12" customHeight="1" x14ac:dyDescent="0.2">
      <c r="A1034" s="577" t="s">
        <v>1460</v>
      </c>
      <c r="B1034" s="558" t="s">
        <v>4102</v>
      </c>
      <c r="C1034" s="558" t="s">
        <v>1432</v>
      </c>
      <c r="D1034" s="558" t="s">
        <v>1432</v>
      </c>
      <c r="E1034" s="560" t="s">
        <v>4103</v>
      </c>
      <c r="F1034" s="558" t="s">
        <v>1432</v>
      </c>
      <c r="G1034" s="558" t="s">
        <v>1054</v>
      </c>
      <c r="H1034" s="558" t="s">
        <v>2717</v>
      </c>
      <c r="I1034" s="558" t="s">
        <v>3106</v>
      </c>
      <c r="J1034" s="558">
        <v>526469</v>
      </c>
      <c r="K1034" s="558">
        <v>175725</v>
      </c>
      <c r="L1034" s="512" t="s">
        <v>4766</v>
      </c>
      <c r="M1034" s="562" t="s">
        <v>1432</v>
      </c>
      <c r="N1034" s="562" t="s">
        <v>1432</v>
      </c>
      <c r="O1034" s="558">
        <v>0</v>
      </c>
      <c r="P1034" s="558">
        <v>6</v>
      </c>
      <c r="Q1034" s="563">
        <v>6</v>
      </c>
      <c r="R1034" s="558" t="s">
        <v>4104</v>
      </c>
      <c r="S1034" s="558" t="s">
        <v>3187</v>
      </c>
      <c r="T1034" s="562" t="s">
        <v>3838</v>
      </c>
      <c r="U1034" s="561">
        <v>42086</v>
      </c>
      <c r="V1034" s="561" t="s">
        <v>1938</v>
      </c>
      <c r="W1034" s="558" t="s">
        <v>1439</v>
      </c>
      <c r="X1034" s="562" t="s">
        <v>1432</v>
      </c>
      <c r="Y1034" s="558" t="s">
        <v>1442</v>
      </c>
      <c r="Z1034" s="558" t="s">
        <v>3893</v>
      </c>
      <c r="AA1034" s="558" t="s">
        <v>1444</v>
      </c>
      <c r="AB1034" s="558" t="s">
        <v>4720</v>
      </c>
      <c r="AC1034" s="576">
        <v>1.9E-2</v>
      </c>
      <c r="AD1034" s="578" t="s">
        <v>1432</v>
      </c>
      <c r="AE1034" s="578"/>
      <c r="AF1034" s="620"/>
      <c r="AG1034" s="517" t="s">
        <v>3063</v>
      </c>
      <c r="AH1034" s="560" t="s">
        <v>1445</v>
      </c>
      <c r="AI1034" s="560">
        <v>0</v>
      </c>
      <c r="AJ1034" s="560">
        <v>0</v>
      </c>
      <c r="AK1034" s="560">
        <v>0</v>
      </c>
      <c r="AL1034" s="560">
        <v>0</v>
      </c>
      <c r="AM1034" s="560">
        <v>3</v>
      </c>
      <c r="AN1034" s="560">
        <v>3</v>
      </c>
      <c r="AO1034" s="560">
        <v>0</v>
      </c>
      <c r="AP1034" s="560">
        <v>0</v>
      </c>
      <c r="AQ1034" s="560">
        <v>0</v>
      </c>
      <c r="AR1034" s="560">
        <v>0</v>
      </c>
      <c r="AS1034" s="560">
        <v>0</v>
      </c>
      <c r="AT1034" s="560">
        <v>3</v>
      </c>
      <c r="AU1034" s="560">
        <v>3</v>
      </c>
      <c r="AV1034" s="560">
        <v>0</v>
      </c>
      <c r="AW1034" s="560">
        <v>0</v>
      </c>
      <c r="AX1034" s="560">
        <v>0</v>
      </c>
      <c r="AY1034" s="560">
        <v>0</v>
      </c>
      <c r="AZ1034" s="560">
        <v>0</v>
      </c>
      <c r="BA1034" s="560">
        <v>0</v>
      </c>
      <c r="BB1034" s="560">
        <v>0</v>
      </c>
      <c r="BC1034" s="560">
        <v>0</v>
      </c>
      <c r="BD1034" s="560">
        <v>0</v>
      </c>
      <c r="BE1034" s="560">
        <v>0</v>
      </c>
      <c r="BF1034" s="560">
        <v>0</v>
      </c>
      <c r="BG1034" s="560">
        <v>0</v>
      </c>
      <c r="BH1034" s="560">
        <v>0</v>
      </c>
      <c r="BI1034" s="560">
        <v>0</v>
      </c>
      <c r="BJ1034" s="560">
        <v>0</v>
      </c>
      <c r="BK1034" s="560">
        <v>0</v>
      </c>
      <c r="BL1034" s="560">
        <v>0</v>
      </c>
      <c r="BM1034" s="560">
        <v>0</v>
      </c>
      <c r="BN1034" s="550" t="s">
        <v>4490</v>
      </c>
      <c r="BO1034" s="551">
        <v>0</v>
      </c>
      <c r="BP1034" s="519">
        <v>0</v>
      </c>
      <c r="BQ1034" s="553">
        <v>1.5</v>
      </c>
      <c r="BR1034" s="552">
        <v>1.5</v>
      </c>
      <c r="BS1034" s="552">
        <v>1.5</v>
      </c>
      <c r="BT1034" s="552">
        <v>1.5</v>
      </c>
      <c r="BU1034" s="529">
        <v>0</v>
      </c>
      <c r="BV1034" s="519">
        <v>0</v>
      </c>
      <c r="BW1034" s="519">
        <v>0</v>
      </c>
      <c r="BX1034" s="519">
        <v>0</v>
      </c>
      <c r="BY1034" s="519">
        <v>0</v>
      </c>
      <c r="BZ1034" s="519">
        <v>0</v>
      </c>
      <c r="CA1034" s="519">
        <v>0</v>
      </c>
      <c r="CB1034" s="519">
        <v>0</v>
      </c>
      <c r="CC1034" s="519">
        <v>0</v>
      </c>
      <c r="CD1034" s="519">
        <v>0</v>
      </c>
      <c r="CE1034" s="519">
        <v>0</v>
      </c>
      <c r="CF1034" s="519">
        <v>0</v>
      </c>
      <c r="CG1034" s="519">
        <v>0</v>
      </c>
      <c r="CH1034" s="519">
        <v>0</v>
      </c>
      <c r="CI1034" s="519">
        <v>0</v>
      </c>
      <c r="CJ1034" s="519">
        <v>0</v>
      </c>
      <c r="CK1034" s="623">
        <f t="shared" si="16"/>
        <v>6</v>
      </c>
      <c r="CL1034" s="554">
        <v>6</v>
      </c>
      <c r="CM1034" s="554">
        <v>6</v>
      </c>
      <c r="CN1034" s="554">
        <v>6</v>
      </c>
      <c r="CO1034" s="524">
        <v>9</v>
      </c>
      <c r="CP1034" s="726"/>
      <c r="CQ1034" s="525" t="s">
        <v>4965</v>
      </c>
      <c r="CR1034" s="584" t="s">
        <v>4965</v>
      </c>
      <c r="CS1034" s="527" t="s">
        <v>4965</v>
      </c>
      <c r="CT1034" s="527" t="s">
        <v>4965</v>
      </c>
      <c r="CU1034" s="527" t="s">
        <v>4965</v>
      </c>
    </row>
    <row r="1035" spans="1:102" ht="12" customHeight="1" x14ac:dyDescent="0.2">
      <c r="A1035" s="577" t="s">
        <v>1460</v>
      </c>
      <c r="B1035" s="558" t="s">
        <v>4105</v>
      </c>
      <c r="C1035" s="558" t="s">
        <v>4106</v>
      </c>
      <c r="D1035" s="558" t="s">
        <v>1432</v>
      </c>
      <c r="E1035" s="560" t="s">
        <v>4969</v>
      </c>
      <c r="F1035" s="558" t="s">
        <v>4107</v>
      </c>
      <c r="G1035" s="558" t="s">
        <v>5039</v>
      </c>
      <c r="H1035" s="558" t="s">
        <v>3299</v>
      </c>
      <c r="I1035" s="558" t="s">
        <v>4108</v>
      </c>
      <c r="J1035" s="558">
        <v>528631</v>
      </c>
      <c r="K1035" s="558">
        <v>177662</v>
      </c>
      <c r="L1035" s="512" t="s">
        <v>3066</v>
      </c>
      <c r="M1035" s="562" t="s">
        <v>1432</v>
      </c>
      <c r="N1035" s="562" t="s">
        <v>1432</v>
      </c>
      <c r="O1035" s="558">
        <v>2</v>
      </c>
      <c r="P1035" s="558">
        <v>1</v>
      </c>
      <c r="Q1035" s="563">
        <v>-1</v>
      </c>
      <c r="R1035" s="558" t="s">
        <v>4109</v>
      </c>
      <c r="S1035" s="558" t="s">
        <v>1438</v>
      </c>
      <c r="T1035" s="562" t="s">
        <v>4110</v>
      </c>
      <c r="U1035" s="561">
        <v>42088</v>
      </c>
      <c r="V1035" s="561" t="s">
        <v>1938</v>
      </c>
      <c r="W1035" s="558" t="s">
        <v>1439</v>
      </c>
      <c r="X1035" s="562" t="s">
        <v>1432</v>
      </c>
      <c r="Y1035" s="558" t="s">
        <v>1442</v>
      </c>
      <c r="Z1035" s="558" t="s">
        <v>1453</v>
      </c>
      <c r="AA1035" s="558" t="s">
        <v>1444</v>
      </c>
      <c r="AB1035" s="558" t="s">
        <v>3714</v>
      </c>
      <c r="AC1035" s="576">
        <v>1.6E-2</v>
      </c>
      <c r="AD1035" s="578" t="s">
        <v>1432</v>
      </c>
      <c r="AE1035" s="578"/>
      <c r="AF1035" s="620"/>
      <c r="AG1035" s="517" t="s">
        <v>3063</v>
      </c>
      <c r="AH1035" s="560" t="s">
        <v>1445</v>
      </c>
      <c r="AI1035" s="560">
        <v>0</v>
      </c>
      <c r="AJ1035" s="560">
        <v>0</v>
      </c>
      <c r="AK1035" s="560">
        <v>0</v>
      </c>
      <c r="AL1035" s="560">
        <v>0</v>
      </c>
      <c r="AM1035" s="560">
        <v>0</v>
      </c>
      <c r="AN1035" s="560">
        <v>-2</v>
      </c>
      <c r="AO1035" s="560">
        <v>1</v>
      </c>
      <c r="AP1035" s="560">
        <v>0</v>
      </c>
      <c r="AQ1035" s="560">
        <v>0</v>
      </c>
      <c r="AR1035" s="560">
        <v>0</v>
      </c>
      <c r="AS1035" s="560">
        <v>0</v>
      </c>
      <c r="AT1035" s="560">
        <v>0</v>
      </c>
      <c r="AU1035" s="560">
        <v>-2</v>
      </c>
      <c r="AV1035" s="560">
        <v>1</v>
      </c>
      <c r="AW1035" s="560">
        <v>0</v>
      </c>
      <c r="AX1035" s="560">
        <v>0</v>
      </c>
      <c r="AY1035" s="560">
        <v>0</v>
      </c>
      <c r="AZ1035" s="560">
        <v>0</v>
      </c>
      <c r="BA1035" s="560">
        <v>0</v>
      </c>
      <c r="BB1035" s="560">
        <v>0</v>
      </c>
      <c r="BC1035" s="560">
        <v>0</v>
      </c>
      <c r="BD1035" s="560">
        <v>0</v>
      </c>
      <c r="BE1035" s="560">
        <v>0</v>
      </c>
      <c r="BF1035" s="560">
        <v>0</v>
      </c>
      <c r="BG1035" s="560">
        <v>0</v>
      </c>
      <c r="BH1035" s="560">
        <v>0</v>
      </c>
      <c r="BI1035" s="560">
        <v>0</v>
      </c>
      <c r="BJ1035" s="560">
        <v>0</v>
      </c>
      <c r="BK1035" s="560">
        <v>0</v>
      </c>
      <c r="BL1035" s="560">
        <v>0</v>
      </c>
      <c r="BM1035" s="560">
        <v>0</v>
      </c>
      <c r="BN1035" s="550" t="s">
        <v>4490</v>
      </c>
      <c r="BO1035" s="551">
        <v>0</v>
      </c>
      <c r="BP1035" s="519">
        <v>0</v>
      </c>
      <c r="BQ1035" s="553">
        <v>-0.25</v>
      </c>
      <c r="BR1035" s="552">
        <v>-0.25</v>
      </c>
      <c r="BS1035" s="552">
        <v>-0.25</v>
      </c>
      <c r="BT1035" s="552">
        <v>-0.25</v>
      </c>
      <c r="BU1035" s="529">
        <v>0</v>
      </c>
      <c r="BV1035" s="519">
        <v>0</v>
      </c>
      <c r="BW1035" s="519">
        <v>0</v>
      </c>
      <c r="BX1035" s="519">
        <v>0</v>
      </c>
      <c r="BY1035" s="519">
        <v>0</v>
      </c>
      <c r="BZ1035" s="519">
        <v>0</v>
      </c>
      <c r="CA1035" s="519">
        <v>0</v>
      </c>
      <c r="CB1035" s="519">
        <v>0</v>
      </c>
      <c r="CC1035" s="519">
        <v>0</v>
      </c>
      <c r="CD1035" s="519">
        <v>0</v>
      </c>
      <c r="CE1035" s="519">
        <v>0</v>
      </c>
      <c r="CF1035" s="519">
        <v>0</v>
      </c>
      <c r="CG1035" s="519">
        <v>0</v>
      </c>
      <c r="CH1035" s="519">
        <v>0</v>
      </c>
      <c r="CI1035" s="519">
        <v>0</v>
      </c>
      <c r="CJ1035" s="519">
        <v>0</v>
      </c>
      <c r="CK1035" s="623">
        <f t="shared" si="16"/>
        <v>-1</v>
      </c>
      <c r="CL1035" s="554">
        <v>-1</v>
      </c>
      <c r="CM1035" s="554">
        <v>-1</v>
      </c>
      <c r="CN1035" s="554">
        <v>-1</v>
      </c>
      <c r="CO1035" s="524">
        <v>9</v>
      </c>
      <c r="CP1035" s="524" t="s">
        <v>1938</v>
      </c>
      <c r="CQ1035" s="525" t="s">
        <v>4965</v>
      </c>
      <c r="CR1035" s="580" t="s">
        <v>1938</v>
      </c>
      <c r="CS1035" s="527" t="s">
        <v>4965</v>
      </c>
      <c r="CT1035" s="527" t="s">
        <v>4965</v>
      </c>
      <c r="CU1035" s="527" t="s">
        <v>4965</v>
      </c>
    </row>
    <row r="1036" spans="1:102" ht="12" customHeight="1" x14ac:dyDescent="0.2">
      <c r="A1036" s="132" t="s">
        <v>1965</v>
      </c>
      <c r="B1036" s="557" t="s">
        <v>5347</v>
      </c>
      <c r="C1036" s="557" t="s">
        <v>5348</v>
      </c>
      <c r="D1036" s="557" t="s">
        <v>1432</v>
      </c>
      <c r="E1036" s="577" t="s">
        <v>5349</v>
      </c>
      <c r="F1036" s="557" t="s">
        <v>1115</v>
      </c>
      <c r="G1036" s="557" t="s">
        <v>1373</v>
      </c>
      <c r="H1036" s="557" t="s">
        <v>2717</v>
      </c>
      <c r="I1036" s="557" t="s">
        <v>5350</v>
      </c>
      <c r="J1036" s="533">
        <v>526669</v>
      </c>
      <c r="K1036" s="533">
        <v>176190</v>
      </c>
      <c r="L1036" s="512" t="s">
        <v>4766</v>
      </c>
      <c r="M1036" s="557" t="s">
        <v>1432</v>
      </c>
      <c r="N1036" s="557" t="s">
        <v>1432</v>
      </c>
      <c r="O1036" s="533">
        <v>0</v>
      </c>
      <c r="P1036" s="533">
        <v>8</v>
      </c>
      <c r="Q1036" s="738">
        <v>8</v>
      </c>
      <c r="R1036" s="557" t="s">
        <v>5351</v>
      </c>
      <c r="S1036" s="557" t="s">
        <v>1154</v>
      </c>
      <c r="T1036" s="739">
        <v>41423</v>
      </c>
      <c r="U1036" s="739">
        <v>42111</v>
      </c>
      <c r="V1036" s="739"/>
      <c r="W1036" s="557" t="s">
        <v>1439</v>
      </c>
      <c r="X1036" s="557" t="s">
        <v>1432</v>
      </c>
      <c r="Y1036" s="557" t="s">
        <v>1442</v>
      </c>
      <c r="Z1036" s="557" t="s">
        <v>1443</v>
      </c>
      <c r="AA1036" s="557" t="s">
        <v>1444</v>
      </c>
      <c r="AB1036" s="557" t="s">
        <v>2713</v>
      </c>
      <c r="AC1036" s="557" t="s">
        <v>1432</v>
      </c>
      <c r="AD1036" s="389"/>
      <c r="AE1036" s="389"/>
      <c r="AF1036" s="389"/>
      <c r="AG1036" s="517" t="s">
        <v>3063</v>
      </c>
      <c r="AH1036" s="557" t="s">
        <v>1445</v>
      </c>
      <c r="AI1036" s="620"/>
      <c r="AJ1036" s="517">
        <v>0</v>
      </c>
      <c r="AK1036" s="577">
        <v>0</v>
      </c>
      <c r="AL1036" s="577">
        <v>0</v>
      </c>
      <c r="AM1036" s="577">
        <v>2</v>
      </c>
      <c r="AN1036" s="577">
        <v>2</v>
      </c>
      <c r="AO1036" s="577">
        <v>4</v>
      </c>
      <c r="AP1036" s="577">
        <v>0</v>
      </c>
      <c r="AQ1036" s="577">
        <v>0</v>
      </c>
      <c r="AR1036" s="577">
        <v>0</v>
      </c>
      <c r="AS1036" s="577">
        <v>0</v>
      </c>
      <c r="AT1036" s="577">
        <v>2</v>
      </c>
      <c r="AU1036" s="577">
        <v>2</v>
      </c>
      <c r="AV1036" s="577">
        <v>4</v>
      </c>
      <c r="AW1036" s="577">
        <v>0</v>
      </c>
      <c r="AX1036" s="577">
        <v>0</v>
      </c>
      <c r="AY1036" s="577">
        <v>0</v>
      </c>
      <c r="AZ1036" s="577">
        <v>0</v>
      </c>
      <c r="BA1036" s="577">
        <v>0</v>
      </c>
      <c r="BB1036" s="577">
        <v>0</v>
      </c>
      <c r="BC1036" s="577">
        <v>0</v>
      </c>
      <c r="BD1036" s="577">
        <v>0</v>
      </c>
      <c r="BE1036" s="577">
        <v>0</v>
      </c>
      <c r="BF1036" s="577">
        <v>0</v>
      </c>
      <c r="BG1036" s="577">
        <v>0</v>
      </c>
      <c r="BH1036" s="577">
        <v>0</v>
      </c>
      <c r="BI1036" s="577">
        <v>0</v>
      </c>
      <c r="BJ1036" s="577">
        <v>0</v>
      </c>
      <c r="BK1036" s="577">
        <v>0</v>
      </c>
      <c r="BL1036" s="577">
        <v>0</v>
      </c>
      <c r="BM1036" s="577">
        <v>0</v>
      </c>
      <c r="BN1036" s="577"/>
      <c r="BO1036" s="551">
        <v>0</v>
      </c>
      <c r="BP1036" s="551">
        <v>0</v>
      </c>
      <c r="BQ1036" s="753">
        <v>0</v>
      </c>
      <c r="BR1036" s="551">
        <v>0</v>
      </c>
      <c r="BS1036" s="551">
        <v>0</v>
      </c>
      <c r="BT1036" s="551">
        <v>0</v>
      </c>
      <c r="BU1036" s="582">
        <f t="shared" ref="BU1036:BU1099" si="17">Q1036/3</f>
        <v>2.6666666666666665</v>
      </c>
      <c r="BV1036" s="552">
        <f t="shared" ref="BV1036:BV1099" si="18">Q1036/3</f>
        <v>2.6666666666666665</v>
      </c>
      <c r="BW1036" s="552">
        <f t="shared" ref="BW1036:BW1099" si="19">Q1036/3</f>
        <v>2.6666666666666665</v>
      </c>
      <c r="BX1036" s="551">
        <v>0</v>
      </c>
      <c r="BY1036" s="551">
        <v>0</v>
      </c>
      <c r="BZ1036" s="551">
        <v>0</v>
      </c>
      <c r="CA1036" s="551">
        <v>0</v>
      </c>
      <c r="CB1036" s="551">
        <v>0</v>
      </c>
      <c r="CC1036" s="551">
        <v>0</v>
      </c>
      <c r="CD1036" s="551">
        <v>0</v>
      </c>
      <c r="CE1036" s="551">
        <v>0</v>
      </c>
      <c r="CF1036" s="551">
        <v>0</v>
      </c>
      <c r="CG1036" s="551">
        <v>0</v>
      </c>
      <c r="CH1036" s="551">
        <v>0</v>
      </c>
      <c r="CI1036" s="551">
        <v>0</v>
      </c>
      <c r="CJ1036" s="551">
        <v>0</v>
      </c>
      <c r="CK1036" s="623">
        <f t="shared" si="16"/>
        <v>8</v>
      </c>
      <c r="CL1036" s="524">
        <v>8</v>
      </c>
      <c r="CM1036" s="554">
        <f t="shared" ref="CM1036:CM1099" si="20">SUM(BQ1036:BU1036)</f>
        <v>2.6666666666666665</v>
      </c>
      <c r="CN1036" s="554">
        <f t="shared" ref="CN1036:CN1099" si="21">SUM(BR1036:BV1036)</f>
        <v>5.333333333333333</v>
      </c>
      <c r="CO1036" s="554">
        <v>6</v>
      </c>
      <c r="CP1036" s="554"/>
      <c r="CQ1036" s="554"/>
      <c r="CR1036" s="622"/>
      <c r="CS1036" s="726"/>
      <c r="CT1036" s="525"/>
      <c r="CU1036" s="527"/>
      <c r="CV1036" s="527"/>
      <c r="CW1036" s="527"/>
      <c r="CX1036" s="85"/>
    </row>
    <row r="1037" spans="1:102" ht="12" customHeight="1" x14ac:dyDescent="0.2">
      <c r="A1037" s="132" t="s">
        <v>1965</v>
      </c>
      <c r="B1037" s="557" t="s">
        <v>3641</v>
      </c>
      <c r="C1037" s="557" t="s">
        <v>1432</v>
      </c>
      <c r="D1037" s="557" t="s">
        <v>1432</v>
      </c>
      <c r="E1037" s="577" t="s">
        <v>3642</v>
      </c>
      <c r="F1037" s="557" t="s">
        <v>3643</v>
      </c>
      <c r="G1037" s="557" t="s">
        <v>2531</v>
      </c>
      <c r="H1037" s="557" t="s">
        <v>1885</v>
      </c>
      <c r="I1037" s="557" t="s">
        <v>783</v>
      </c>
      <c r="J1037" s="533">
        <v>526357</v>
      </c>
      <c r="K1037" s="533">
        <v>174832</v>
      </c>
      <c r="L1037" s="512" t="s">
        <v>3080</v>
      </c>
      <c r="M1037" s="557" t="s">
        <v>1432</v>
      </c>
      <c r="N1037" s="557" t="s">
        <v>1432</v>
      </c>
      <c r="O1037" s="533">
        <v>0</v>
      </c>
      <c r="P1037" s="533">
        <v>10</v>
      </c>
      <c r="Q1037" s="738">
        <v>10</v>
      </c>
      <c r="R1037" s="557" t="s">
        <v>3644</v>
      </c>
      <c r="S1037" s="557" t="s">
        <v>1154</v>
      </c>
      <c r="T1037" s="739">
        <v>41519</v>
      </c>
      <c r="U1037" s="739">
        <v>42129</v>
      </c>
      <c r="V1037" s="739"/>
      <c r="W1037" s="557" t="s">
        <v>1439</v>
      </c>
      <c r="X1037" s="557" t="s">
        <v>1432</v>
      </c>
      <c r="Y1037" s="557" t="s">
        <v>1442</v>
      </c>
      <c r="Z1037" s="557" t="s">
        <v>1443</v>
      </c>
      <c r="AA1037" s="557" t="s">
        <v>1443</v>
      </c>
      <c r="AB1037" s="557" t="s">
        <v>1444</v>
      </c>
      <c r="AC1037" s="557" t="s">
        <v>1432</v>
      </c>
      <c r="AD1037" s="389"/>
      <c r="AE1037" s="389"/>
      <c r="AF1037" s="389"/>
      <c r="AG1037" s="517" t="s">
        <v>628</v>
      </c>
      <c r="AH1037" s="557" t="s">
        <v>3904</v>
      </c>
      <c r="AI1037" s="620"/>
      <c r="AJ1037" s="517">
        <v>1</v>
      </c>
      <c r="AK1037" s="577">
        <v>10</v>
      </c>
      <c r="AL1037" s="577">
        <v>0</v>
      </c>
      <c r="AM1037" s="577">
        <v>4</v>
      </c>
      <c r="AN1037" s="577">
        <v>6</v>
      </c>
      <c r="AO1037" s="577">
        <v>0</v>
      </c>
      <c r="AP1037" s="577">
        <v>0</v>
      </c>
      <c r="AQ1037" s="577">
        <v>0</v>
      </c>
      <c r="AR1037" s="577">
        <v>0</v>
      </c>
      <c r="AS1037" s="577">
        <v>0</v>
      </c>
      <c r="AT1037" s="577">
        <v>4</v>
      </c>
      <c r="AU1037" s="577">
        <v>6</v>
      </c>
      <c r="AV1037" s="577">
        <v>0</v>
      </c>
      <c r="AW1037" s="577">
        <v>0</v>
      </c>
      <c r="AX1037" s="577">
        <v>0</v>
      </c>
      <c r="AY1037" s="577">
        <v>0</v>
      </c>
      <c r="AZ1037" s="577">
        <v>0</v>
      </c>
      <c r="BA1037" s="577">
        <v>0</v>
      </c>
      <c r="BB1037" s="577">
        <v>0</v>
      </c>
      <c r="BC1037" s="577">
        <v>0</v>
      </c>
      <c r="BD1037" s="577">
        <v>0</v>
      </c>
      <c r="BE1037" s="577">
        <v>0</v>
      </c>
      <c r="BF1037" s="577">
        <v>0</v>
      </c>
      <c r="BG1037" s="577">
        <v>0</v>
      </c>
      <c r="BH1037" s="577">
        <v>0</v>
      </c>
      <c r="BI1037" s="577">
        <v>0</v>
      </c>
      <c r="BJ1037" s="577">
        <v>0</v>
      </c>
      <c r="BK1037" s="577">
        <v>0</v>
      </c>
      <c r="BL1037" s="577">
        <v>0</v>
      </c>
      <c r="BM1037" s="577">
        <v>0</v>
      </c>
      <c r="BN1037" s="577"/>
      <c r="BO1037" s="551">
        <v>0</v>
      </c>
      <c r="BP1037" s="551">
        <v>0</v>
      </c>
      <c r="BQ1037" s="753">
        <v>0</v>
      </c>
      <c r="BR1037" s="551">
        <v>0</v>
      </c>
      <c r="BS1037" s="551">
        <v>0</v>
      </c>
      <c r="BT1037" s="551">
        <v>0</v>
      </c>
      <c r="BU1037" s="582">
        <f t="shared" si="17"/>
        <v>3.3333333333333335</v>
      </c>
      <c r="BV1037" s="552">
        <f t="shared" si="18"/>
        <v>3.3333333333333335</v>
      </c>
      <c r="BW1037" s="552">
        <f t="shared" si="19"/>
        <v>3.3333333333333335</v>
      </c>
      <c r="BX1037" s="551">
        <v>0</v>
      </c>
      <c r="BY1037" s="551">
        <v>0</v>
      </c>
      <c r="BZ1037" s="551">
        <v>0</v>
      </c>
      <c r="CA1037" s="551">
        <v>0</v>
      </c>
      <c r="CB1037" s="551">
        <v>0</v>
      </c>
      <c r="CC1037" s="551">
        <v>0</v>
      </c>
      <c r="CD1037" s="551">
        <v>0</v>
      </c>
      <c r="CE1037" s="551">
        <v>0</v>
      </c>
      <c r="CF1037" s="551">
        <v>0</v>
      </c>
      <c r="CG1037" s="551">
        <v>0</v>
      </c>
      <c r="CH1037" s="551">
        <v>0</v>
      </c>
      <c r="CI1037" s="551">
        <v>0</v>
      </c>
      <c r="CJ1037" s="551">
        <v>0</v>
      </c>
      <c r="CK1037" s="623">
        <f t="shared" si="16"/>
        <v>10</v>
      </c>
      <c r="CL1037" s="524">
        <v>10</v>
      </c>
      <c r="CM1037" s="554">
        <f t="shared" si="20"/>
        <v>3.3333333333333335</v>
      </c>
      <c r="CN1037" s="554">
        <f t="shared" si="21"/>
        <v>6.666666666666667</v>
      </c>
      <c r="CO1037" s="554">
        <v>6</v>
      </c>
      <c r="CP1037" s="554"/>
      <c r="CQ1037" s="554"/>
      <c r="CR1037" s="622"/>
      <c r="CS1037" s="726"/>
      <c r="CT1037" s="525"/>
      <c r="CU1037" s="527"/>
      <c r="CV1037" s="527"/>
      <c r="CW1037" s="527"/>
      <c r="CX1037" s="85"/>
    </row>
    <row r="1038" spans="1:102" ht="12" customHeight="1" x14ac:dyDescent="0.2">
      <c r="A1038" s="132" t="s">
        <v>1965</v>
      </c>
      <c r="B1038" s="557" t="s">
        <v>3641</v>
      </c>
      <c r="C1038" s="557" t="s">
        <v>1432</v>
      </c>
      <c r="D1038" s="557" t="s">
        <v>1432</v>
      </c>
      <c r="E1038" s="577" t="s">
        <v>3642</v>
      </c>
      <c r="F1038" s="557" t="s">
        <v>3643</v>
      </c>
      <c r="G1038" s="557" t="s">
        <v>2531</v>
      </c>
      <c r="H1038" s="557" t="s">
        <v>1885</v>
      </c>
      <c r="I1038" s="557" t="s">
        <v>783</v>
      </c>
      <c r="J1038" s="533">
        <v>526357</v>
      </c>
      <c r="K1038" s="533">
        <v>174832</v>
      </c>
      <c r="L1038" s="512" t="s">
        <v>3080</v>
      </c>
      <c r="M1038" s="557" t="s">
        <v>1432</v>
      </c>
      <c r="N1038" s="557" t="s">
        <v>1432</v>
      </c>
      <c r="O1038" s="533">
        <v>0</v>
      </c>
      <c r="P1038" s="533">
        <v>53</v>
      </c>
      <c r="Q1038" s="738">
        <v>53</v>
      </c>
      <c r="R1038" s="557" t="s">
        <v>3644</v>
      </c>
      <c r="S1038" s="557" t="s">
        <v>1154</v>
      </c>
      <c r="T1038" s="739">
        <v>41519</v>
      </c>
      <c r="U1038" s="739">
        <v>42129</v>
      </c>
      <c r="V1038" s="739"/>
      <c r="W1038" s="557" t="s">
        <v>1439</v>
      </c>
      <c r="X1038" s="557" t="s">
        <v>1432</v>
      </c>
      <c r="Y1038" s="557" t="s">
        <v>1442</v>
      </c>
      <c r="Z1038" s="557" t="s">
        <v>1443</v>
      </c>
      <c r="AA1038" s="557" t="s">
        <v>1443</v>
      </c>
      <c r="AB1038" s="557" t="s">
        <v>1444</v>
      </c>
      <c r="AC1038" s="557" t="s">
        <v>1432</v>
      </c>
      <c r="AD1038" s="389"/>
      <c r="AE1038" s="389"/>
      <c r="AF1038" s="389"/>
      <c r="AG1038" s="517" t="s">
        <v>3063</v>
      </c>
      <c r="AH1038" s="557" t="s">
        <v>1445</v>
      </c>
      <c r="AI1038" s="620"/>
      <c r="AJ1038" s="517">
        <v>5</v>
      </c>
      <c r="AK1038" s="577">
        <v>53</v>
      </c>
      <c r="AL1038" s="577">
        <v>0</v>
      </c>
      <c r="AM1038" s="577">
        <v>8</v>
      </c>
      <c r="AN1038" s="577">
        <v>34</v>
      </c>
      <c r="AO1038" s="577">
        <v>11</v>
      </c>
      <c r="AP1038" s="577">
        <v>0</v>
      </c>
      <c r="AQ1038" s="577">
        <v>0</v>
      </c>
      <c r="AR1038" s="577">
        <v>0</v>
      </c>
      <c r="AS1038" s="577">
        <v>0</v>
      </c>
      <c r="AT1038" s="577">
        <v>8</v>
      </c>
      <c r="AU1038" s="577">
        <v>34</v>
      </c>
      <c r="AV1038" s="577">
        <v>11</v>
      </c>
      <c r="AW1038" s="577">
        <v>0</v>
      </c>
      <c r="AX1038" s="577">
        <v>0</v>
      </c>
      <c r="AY1038" s="577">
        <v>0</v>
      </c>
      <c r="AZ1038" s="577">
        <v>0</v>
      </c>
      <c r="BA1038" s="577">
        <v>0</v>
      </c>
      <c r="BB1038" s="577">
        <v>0</v>
      </c>
      <c r="BC1038" s="577">
        <v>0</v>
      </c>
      <c r="BD1038" s="577">
        <v>0</v>
      </c>
      <c r="BE1038" s="577">
        <v>0</v>
      </c>
      <c r="BF1038" s="577">
        <v>0</v>
      </c>
      <c r="BG1038" s="577">
        <v>0</v>
      </c>
      <c r="BH1038" s="577">
        <v>0</v>
      </c>
      <c r="BI1038" s="577">
        <v>0</v>
      </c>
      <c r="BJ1038" s="577">
        <v>0</v>
      </c>
      <c r="BK1038" s="577">
        <v>0</v>
      </c>
      <c r="BL1038" s="577">
        <v>0</v>
      </c>
      <c r="BM1038" s="577">
        <v>0</v>
      </c>
      <c r="BN1038" s="577"/>
      <c r="BO1038" s="551">
        <v>0</v>
      </c>
      <c r="BP1038" s="551">
        <v>0</v>
      </c>
      <c r="BQ1038" s="753">
        <v>0</v>
      </c>
      <c r="BR1038" s="551">
        <v>0</v>
      </c>
      <c r="BS1038" s="551">
        <v>0</v>
      </c>
      <c r="BT1038" s="551">
        <v>0</v>
      </c>
      <c r="BU1038" s="582">
        <f t="shared" si="17"/>
        <v>17.666666666666668</v>
      </c>
      <c r="BV1038" s="552">
        <f t="shared" si="18"/>
        <v>17.666666666666668</v>
      </c>
      <c r="BW1038" s="552">
        <f t="shared" si="19"/>
        <v>17.666666666666668</v>
      </c>
      <c r="BX1038" s="551">
        <v>0</v>
      </c>
      <c r="BY1038" s="551">
        <v>0</v>
      </c>
      <c r="BZ1038" s="551">
        <v>0</v>
      </c>
      <c r="CA1038" s="551">
        <v>0</v>
      </c>
      <c r="CB1038" s="551">
        <v>0</v>
      </c>
      <c r="CC1038" s="551">
        <v>0</v>
      </c>
      <c r="CD1038" s="551">
        <v>0</v>
      </c>
      <c r="CE1038" s="551">
        <v>0</v>
      </c>
      <c r="CF1038" s="551">
        <v>0</v>
      </c>
      <c r="CG1038" s="551">
        <v>0</v>
      </c>
      <c r="CH1038" s="551">
        <v>0</v>
      </c>
      <c r="CI1038" s="551">
        <v>0</v>
      </c>
      <c r="CJ1038" s="551">
        <v>0</v>
      </c>
      <c r="CK1038" s="623">
        <f t="shared" si="16"/>
        <v>53</v>
      </c>
      <c r="CL1038" s="524">
        <v>53</v>
      </c>
      <c r="CM1038" s="554">
        <f t="shared" si="20"/>
        <v>17.666666666666668</v>
      </c>
      <c r="CN1038" s="554">
        <f t="shared" si="21"/>
        <v>35.333333333333336</v>
      </c>
      <c r="CO1038" s="554">
        <v>6</v>
      </c>
      <c r="CP1038" s="554"/>
      <c r="CQ1038" s="554"/>
      <c r="CR1038" s="622"/>
      <c r="CS1038" s="726"/>
      <c r="CT1038" s="525"/>
      <c r="CU1038" s="527"/>
      <c r="CV1038" s="527"/>
      <c r="CW1038" s="527"/>
      <c r="CX1038" s="85"/>
    </row>
    <row r="1039" spans="1:102" ht="12" customHeight="1" x14ac:dyDescent="0.2">
      <c r="A1039" s="132" t="s">
        <v>1965</v>
      </c>
      <c r="B1039" s="557" t="s">
        <v>3645</v>
      </c>
      <c r="C1039" s="557" t="s">
        <v>3646</v>
      </c>
      <c r="D1039" s="557" t="s">
        <v>1432</v>
      </c>
      <c r="E1039" s="577" t="s">
        <v>1432</v>
      </c>
      <c r="F1039" s="557" t="s">
        <v>3647</v>
      </c>
      <c r="G1039" s="557" t="s">
        <v>1150</v>
      </c>
      <c r="H1039" s="557" t="s">
        <v>2717</v>
      </c>
      <c r="I1039" s="557" t="s">
        <v>4492</v>
      </c>
      <c r="J1039" s="533">
        <v>526960</v>
      </c>
      <c r="K1039" s="533">
        <v>175223</v>
      </c>
      <c r="L1039" s="512" t="s">
        <v>3080</v>
      </c>
      <c r="M1039" s="557" t="s">
        <v>1432</v>
      </c>
      <c r="N1039" s="557" t="s">
        <v>1432</v>
      </c>
      <c r="O1039" s="533">
        <v>0</v>
      </c>
      <c r="P1039" s="533">
        <v>8</v>
      </c>
      <c r="Q1039" s="738">
        <v>8</v>
      </c>
      <c r="R1039" s="557" t="s">
        <v>5352</v>
      </c>
      <c r="S1039" s="557" t="s">
        <v>1438</v>
      </c>
      <c r="T1039" s="739">
        <v>41702</v>
      </c>
      <c r="U1039" s="739">
        <v>42116</v>
      </c>
      <c r="V1039" s="739"/>
      <c r="W1039" s="557" t="s">
        <v>1439</v>
      </c>
      <c r="X1039" s="557" t="s">
        <v>1432</v>
      </c>
      <c r="Y1039" s="557" t="s">
        <v>1442</v>
      </c>
      <c r="Z1039" s="557" t="s">
        <v>1443</v>
      </c>
      <c r="AA1039" s="557" t="s">
        <v>1444</v>
      </c>
      <c r="AB1039" s="557" t="s">
        <v>2713</v>
      </c>
      <c r="AC1039" s="557" t="s">
        <v>1432</v>
      </c>
      <c r="AD1039" s="389"/>
      <c r="AE1039" s="389"/>
      <c r="AF1039" s="389"/>
      <c r="AG1039" s="517" t="s">
        <v>3063</v>
      </c>
      <c r="AH1039" s="557" t="s">
        <v>1445</v>
      </c>
      <c r="AI1039" s="620"/>
      <c r="AJ1039" s="517">
        <v>0</v>
      </c>
      <c r="AK1039" s="577">
        <v>0</v>
      </c>
      <c r="AL1039" s="577">
        <v>0</v>
      </c>
      <c r="AM1039" s="577">
        <v>0</v>
      </c>
      <c r="AN1039" s="577">
        <v>8</v>
      </c>
      <c r="AO1039" s="577">
        <v>0</v>
      </c>
      <c r="AP1039" s="577">
        <v>0</v>
      </c>
      <c r="AQ1039" s="577">
        <v>0</v>
      </c>
      <c r="AR1039" s="577">
        <v>0</v>
      </c>
      <c r="AS1039" s="577">
        <v>0</v>
      </c>
      <c r="AT1039" s="577">
        <v>0</v>
      </c>
      <c r="AU1039" s="577">
        <v>8</v>
      </c>
      <c r="AV1039" s="577">
        <v>0</v>
      </c>
      <c r="AW1039" s="577">
        <v>0</v>
      </c>
      <c r="AX1039" s="577">
        <v>0</v>
      </c>
      <c r="AY1039" s="577">
        <v>0</v>
      </c>
      <c r="AZ1039" s="577">
        <v>0</v>
      </c>
      <c r="BA1039" s="577">
        <v>0</v>
      </c>
      <c r="BB1039" s="577">
        <v>0</v>
      </c>
      <c r="BC1039" s="577">
        <v>0</v>
      </c>
      <c r="BD1039" s="577">
        <v>0</v>
      </c>
      <c r="BE1039" s="577">
        <v>0</v>
      </c>
      <c r="BF1039" s="577">
        <v>0</v>
      </c>
      <c r="BG1039" s="577">
        <v>0</v>
      </c>
      <c r="BH1039" s="577">
        <v>0</v>
      </c>
      <c r="BI1039" s="577">
        <v>0</v>
      </c>
      <c r="BJ1039" s="577">
        <v>0</v>
      </c>
      <c r="BK1039" s="577">
        <v>0</v>
      </c>
      <c r="BL1039" s="577">
        <v>0</v>
      </c>
      <c r="BM1039" s="577">
        <v>0</v>
      </c>
      <c r="BN1039" s="577"/>
      <c r="BO1039" s="551">
        <v>0</v>
      </c>
      <c r="BP1039" s="551">
        <v>0</v>
      </c>
      <c r="BQ1039" s="753">
        <v>0</v>
      </c>
      <c r="BR1039" s="551">
        <v>0</v>
      </c>
      <c r="BS1039" s="551">
        <v>0</v>
      </c>
      <c r="BT1039" s="551">
        <v>0</v>
      </c>
      <c r="BU1039" s="582">
        <f t="shared" si="17"/>
        <v>2.6666666666666665</v>
      </c>
      <c r="BV1039" s="552">
        <f t="shared" si="18"/>
        <v>2.6666666666666665</v>
      </c>
      <c r="BW1039" s="552">
        <f t="shared" si="19"/>
        <v>2.6666666666666665</v>
      </c>
      <c r="BX1039" s="551">
        <v>0</v>
      </c>
      <c r="BY1039" s="551">
        <v>0</v>
      </c>
      <c r="BZ1039" s="551">
        <v>0</v>
      </c>
      <c r="CA1039" s="551">
        <v>0</v>
      </c>
      <c r="CB1039" s="551">
        <v>0</v>
      </c>
      <c r="CC1039" s="551">
        <v>0</v>
      </c>
      <c r="CD1039" s="551">
        <v>0</v>
      </c>
      <c r="CE1039" s="551">
        <v>0</v>
      </c>
      <c r="CF1039" s="551">
        <v>0</v>
      </c>
      <c r="CG1039" s="551">
        <v>0</v>
      </c>
      <c r="CH1039" s="551">
        <v>0</v>
      </c>
      <c r="CI1039" s="551">
        <v>0</v>
      </c>
      <c r="CJ1039" s="551">
        <v>0</v>
      </c>
      <c r="CK1039" s="623">
        <f t="shared" si="16"/>
        <v>8</v>
      </c>
      <c r="CL1039" s="524">
        <v>8</v>
      </c>
      <c r="CM1039" s="554">
        <f t="shared" si="20"/>
        <v>2.6666666666666665</v>
      </c>
      <c r="CN1039" s="554">
        <f t="shared" si="21"/>
        <v>5.333333333333333</v>
      </c>
      <c r="CO1039" s="554">
        <v>6</v>
      </c>
      <c r="CP1039" s="554"/>
      <c r="CQ1039" s="554"/>
      <c r="CR1039" s="622"/>
      <c r="CS1039" s="726"/>
      <c r="CT1039" s="525"/>
      <c r="CU1039" s="527"/>
      <c r="CV1039" s="527"/>
      <c r="CW1039" s="527"/>
      <c r="CX1039" s="85"/>
    </row>
    <row r="1040" spans="1:102" ht="12" customHeight="1" x14ac:dyDescent="0.2">
      <c r="A1040" s="132" t="s">
        <v>1965</v>
      </c>
      <c r="B1040" s="557" t="s">
        <v>5353</v>
      </c>
      <c r="C1040" s="557" t="s">
        <v>5354</v>
      </c>
      <c r="D1040" s="557" t="s">
        <v>1432</v>
      </c>
      <c r="E1040" s="577" t="s">
        <v>5355</v>
      </c>
      <c r="F1040" s="557" t="s">
        <v>1432</v>
      </c>
      <c r="G1040" s="557" t="s">
        <v>689</v>
      </c>
      <c r="H1040" s="557" t="s">
        <v>2524</v>
      </c>
      <c r="I1040" s="557" t="s">
        <v>3885</v>
      </c>
      <c r="J1040" s="533">
        <v>529291</v>
      </c>
      <c r="K1040" s="533">
        <v>171210</v>
      </c>
      <c r="L1040" s="512" t="s">
        <v>5356</v>
      </c>
      <c r="M1040" s="557" t="s">
        <v>1432</v>
      </c>
      <c r="N1040" s="557" t="s">
        <v>1432</v>
      </c>
      <c r="O1040" s="533">
        <v>0</v>
      </c>
      <c r="P1040" s="533">
        <v>2</v>
      </c>
      <c r="Q1040" s="738">
        <v>2</v>
      </c>
      <c r="R1040" s="557" t="s">
        <v>5357</v>
      </c>
      <c r="S1040" s="557" t="s">
        <v>5358</v>
      </c>
      <c r="T1040" s="739">
        <v>41620</v>
      </c>
      <c r="U1040" s="739">
        <v>42271</v>
      </c>
      <c r="V1040" s="739"/>
      <c r="W1040" s="557" t="s">
        <v>1439</v>
      </c>
      <c r="X1040" s="557" t="s">
        <v>1432</v>
      </c>
      <c r="Y1040" s="557" t="s">
        <v>1442</v>
      </c>
      <c r="Z1040" s="557" t="s">
        <v>1443</v>
      </c>
      <c r="AA1040" s="557" t="s">
        <v>1443</v>
      </c>
      <c r="AB1040" s="557" t="s">
        <v>1444</v>
      </c>
      <c r="AC1040" s="557" t="s">
        <v>1432</v>
      </c>
      <c r="AD1040" s="389"/>
      <c r="AE1040" s="389"/>
      <c r="AF1040" s="389"/>
      <c r="AG1040" s="517" t="s">
        <v>628</v>
      </c>
      <c r="AH1040" s="557" t="s">
        <v>3904</v>
      </c>
      <c r="AI1040" s="620"/>
      <c r="AJ1040" s="517">
        <v>0</v>
      </c>
      <c r="AK1040" s="577">
        <v>0</v>
      </c>
      <c r="AL1040" s="577">
        <v>0</v>
      </c>
      <c r="AM1040" s="577">
        <v>1</v>
      </c>
      <c r="AN1040" s="577">
        <v>1</v>
      </c>
      <c r="AO1040" s="577">
        <v>0</v>
      </c>
      <c r="AP1040" s="577">
        <v>0</v>
      </c>
      <c r="AQ1040" s="577">
        <v>0</v>
      </c>
      <c r="AR1040" s="577">
        <v>0</v>
      </c>
      <c r="AS1040" s="577">
        <v>0</v>
      </c>
      <c r="AT1040" s="577">
        <v>1</v>
      </c>
      <c r="AU1040" s="577">
        <v>1</v>
      </c>
      <c r="AV1040" s="577">
        <v>0</v>
      </c>
      <c r="AW1040" s="577">
        <v>0</v>
      </c>
      <c r="AX1040" s="577">
        <v>0</v>
      </c>
      <c r="AY1040" s="577">
        <v>0</v>
      </c>
      <c r="AZ1040" s="577">
        <v>0</v>
      </c>
      <c r="BA1040" s="577">
        <v>0</v>
      </c>
      <c r="BB1040" s="577">
        <v>0</v>
      </c>
      <c r="BC1040" s="577">
        <v>0</v>
      </c>
      <c r="BD1040" s="577">
        <v>0</v>
      </c>
      <c r="BE1040" s="577">
        <v>0</v>
      </c>
      <c r="BF1040" s="577">
        <v>0</v>
      </c>
      <c r="BG1040" s="577">
        <v>0</v>
      </c>
      <c r="BH1040" s="577">
        <v>0</v>
      </c>
      <c r="BI1040" s="577">
        <v>0</v>
      </c>
      <c r="BJ1040" s="577">
        <v>0</v>
      </c>
      <c r="BK1040" s="577">
        <v>0</v>
      </c>
      <c r="BL1040" s="577">
        <v>0</v>
      </c>
      <c r="BM1040" s="577">
        <v>0</v>
      </c>
      <c r="BN1040" s="577"/>
      <c r="BO1040" s="551">
        <v>0</v>
      </c>
      <c r="BP1040" s="551">
        <v>0</v>
      </c>
      <c r="BQ1040" s="753">
        <v>0</v>
      </c>
      <c r="BR1040" s="551">
        <v>0</v>
      </c>
      <c r="BS1040" s="551">
        <v>0</v>
      </c>
      <c r="BT1040" s="551">
        <v>0</v>
      </c>
      <c r="BU1040" s="582">
        <f t="shared" si="17"/>
        <v>0.66666666666666663</v>
      </c>
      <c r="BV1040" s="552">
        <f t="shared" si="18"/>
        <v>0.66666666666666663</v>
      </c>
      <c r="BW1040" s="552">
        <f t="shared" si="19"/>
        <v>0.66666666666666663</v>
      </c>
      <c r="BX1040" s="551">
        <v>0</v>
      </c>
      <c r="BY1040" s="551">
        <v>0</v>
      </c>
      <c r="BZ1040" s="551">
        <v>0</v>
      </c>
      <c r="CA1040" s="551">
        <v>0</v>
      </c>
      <c r="CB1040" s="551">
        <v>0</v>
      </c>
      <c r="CC1040" s="551">
        <v>0</v>
      </c>
      <c r="CD1040" s="551">
        <v>0</v>
      </c>
      <c r="CE1040" s="551">
        <v>0</v>
      </c>
      <c r="CF1040" s="551">
        <v>0</v>
      </c>
      <c r="CG1040" s="551">
        <v>0</v>
      </c>
      <c r="CH1040" s="551">
        <v>0</v>
      </c>
      <c r="CI1040" s="551">
        <v>0</v>
      </c>
      <c r="CJ1040" s="551">
        <v>0</v>
      </c>
      <c r="CK1040" s="623">
        <f t="shared" si="16"/>
        <v>2</v>
      </c>
      <c r="CL1040" s="524">
        <v>2</v>
      </c>
      <c r="CM1040" s="554">
        <f t="shared" si="20"/>
        <v>0.66666666666666663</v>
      </c>
      <c r="CN1040" s="554">
        <f t="shared" si="21"/>
        <v>1.3333333333333333</v>
      </c>
      <c r="CO1040" s="554">
        <v>6</v>
      </c>
      <c r="CP1040" s="554"/>
      <c r="CQ1040" s="554"/>
      <c r="CR1040" s="622"/>
      <c r="CS1040" s="726"/>
      <c r="CT1040" s="525"/>
      <c r="CU1040" s="527"/>
      <c r="CV1040" s="527"/>
      <c r="CW1040" s="527"/>
      <c r="CX1040" s="85"/>
    </row>
    <row r="1041" spans="1:102" ht="12" customHeight="1" x14ac:dyDescent="0.2">
      <c r="A1041" s="132" t="s">
        <v>1965</v>
      </c>
      <c r="B1041" s="557" t="s">
        <v>5353</v>
      </c>
      <c r="C1041" s="557" t="s">
        <v>5354</v>
      </c>
      <c r="D1041" s="557" t="s">
        <v>1432</v>
      </c>
      <c r="E1041" s="577" t="s">
        <v>5355</v>
      </c>
      <c r="F1041" s="557" t="s">
        <v>1432</v>
      </c>
      <c r="G1041" s="557" t="s">
        <v>689</v>
      </c>
      <c r="H1041" s="557" t="s">
        <v>2524</v>
      </c>
      <c r="I1041" s="557" t="s">
        <v>3885</v>
      </c>
      <c r="J1041" s="533">
        <v>529291</v>
      </c>
      <c r="K1041" s="533">
        <v>171210</v>
      </c>
      <c r="L1041" s="512" t="s">
        <v>5356</v>
      </c>
      <c r="M1041" s="557" t="s">
        <v>1432</v>
      </c>
      <c r="N1041" s="557" t="s">
        <v>1432</v>
      </c>
      <c r="O1041" s="533">
        <v>0</v>
      </c>
      <c r="P1041" s="533">
        <v>17</v>
      </c>
      <c r="Q1041" s="738">
        <v>17</v>
      </c>
      <c r="R1041" s="557" t="s">
        <v>5357</v>
      </c>
      <c r="S1041" s="557" t="s">
        <v>5358</v>
      </c>
      <c r="T1041" s="739">
        <v>41620</v>
      </c>
      <c r="U1041" s="739">
        <v>42271</v>
      </c>
      <c r="V1041" s="739"/>
      <c r="W1041" s="557" t="s">
        <v>1439</v>
      </c>
      <c r="X1041" s="557" t="s">
        <v>1432</v>
      </c>
      <c r="Y1041" s="557" t="s">
        <v>1442</v>
      </c>
      <c r="Z1041" s="557" t="s">
        <v>1443</v>
      </c>
      <c r="AA1041" s="557" t="s">
        <v>1443</v>
      </c>
      <c r="AB1041" s="557" t="s">
        <v>1444</v>
      </c>
      <c r="AC1041" s="557" t="s">
        <v>1432</v>
      </c>
      <c r="AD1041" s="389"/>
      <c r="AE1041" s="389"/>
      <c r="AF1041" s="389"/>
      <c r="AG1041" s="517" t="s">
        <v>3063</v>
      </c>
      <c r="AH1041" s="557" t="s">
        <v>1445</v>
      </c>
      <c r="AI1041" s="620"/>
      <c r="AJ1041" s="517">
        <v>0</v>
      </c>
      <c r="AK1041" s="577">
        <v>0</v>
      </c>
      <c r="AL1041" s="577">
        <v>0</v>
      </c>
      <c r="AM1041" s="577">
        <v>7</v>
      </c>
      <c r="AN1041" s="577">
        <v>8</v>
      </c>
      <c r="AO1041" s="577">
        <v>2</v>
      </c>
      <c r="AP1041" s="577">
        <v>0</v>
      </c>
      <c r="AQ1041" s="577">
        <v>0</v>
      </c>
      <c r="AR1041" s="577">
        <v>0</v>
      </c>
      <c r="AS1041" s="577">
        <v>0</v>
      </c>
      <c r="AT1041" s="577">
        <v>6</v>
      </c>
      <c r="AU1041" s="577">
        <v>2</v>
      </c>
      <c r="AV1041" s="577">
        <v>0</v>
      </c>
      <c r="AW1041" s="577">
        <v>0</v>
      </c>
      <c r="AX1041" s="577">
        <v>0</v>
      </c>
      <c r="AY1041" s="577">
        <v>0</v>
      </c>
      <c r="AZ1041" s="577">
        <v>0</v>
      </c>
      <c r="BA1041" s="577">
        <v>1</v>
      </c>
      <c r="BB1041" s="577">
        <v>6</v>
      </c>
      <c r="BC1041" s="577">
        <v>2</v>
      </c>
      <c r="BD1041" s="577">
        <v>0</v>
      </c>
      <c r="BE1041" s="577">
        <v>0</v>
      </c>
      <c r="BF1041" s="577">
        <v>0</v>
      </c>
      <c r="BG1041" s="577">
        <v>0</v>
      </c>
      <c r="BH1041" s="577">
        <v>0</v>
      </c>
      <c r="BI1041" s="577">
        <v>0</v>
      </c>
      <c r="BJ1041" s="577">
        <v>0</v>
      </c>
      <c r="BK1041" s="577">
        <v>0</v>
      </c>
      <c r="BL1041" s="577">
        <v>0</v>
      </c>
      <c r="BM1041" s="577">
        <v>0</v>
      </c>
      <c r="BN1041" s="577"/>
      <c r="BO1041" s="551">
        <v>0</v>
      </c>
      <c r="BP1041" s="551">
        <v>0</v>
      </c>
      <c r="BQ1041" s="753">
        <v>0</v>
      </c>
      <c r="BR1041" s="551">
        <v>0</v>
      </c>
      <c r="BS1041" s="551">
        <v>0</v>
      </c>
      <c r="BT1041" s="551">
        <v>0</v>
      </c>
      <c r="BU1041" s="582">
        <f t="shared" si="17"/>
        <v>5.666666666666667</v>
      </c>
      <c r="BV1041" s="552">
        <f t="shared" si="18"/>
        <v>5.666666666666667</v>
      </c>
      <c r="BW1041" s="552">
        <f t="shared" si="19"/>
        <v>5.666666666666667</v>
      </c>
      <c r="BX1041" s="551">
        <v>0</v>
      </c>
      <c r="BY1041" s="551">
        <v>0</v>
      </c>
      <c r="BZ1041" s="551">
        <v>0</v>
      </c>
      <c r="CA1041" s="551">
        <v>0</v>
      </c>
      <c r="CB1041" s="551">
        <v>0</v>
      </c>
      <c r="CC1041" s="551">
        <v>0</v>
      </c>
      <c r="CD1041" s="551">
        <v>0</v>
      </c>
      <c r="CE1041" s="551">
        <v>0</v>
      </c>
      <c r="CF1041" s="551">
        <v>0</v>
      </c>
      <c r="CG1041" s="551">
        <v>0</v>
      </c>
      <c r="CH1041" s="551">
        <v>0</v>
      </c>
      <c r="CI1041" s="551">
        <v>0</v>
      </c>
      <c r="CJ1041" s="551">
        <v>0</v>
      </c>
      <c r="CK1041" s="623">
        <f t="shared" si="16"/>
        <v>17</v>
      </c>
      <c r="CL1041" s="524">
        <v>17</v>
      </c>
      <c r="CM1041" s="554">
        <f t="shared" si="20"/>
        <v>5.666666666666667</v>
      </c>
      <c r="CN1041" s="554">
        <f t="shared" si="21"/>
        <v>11.333333333333334</v>
      </c>
      <c r="CO1041" s="554">
        <v>6</v>
      </c>
      <c r="CP1041" s="554"/>
      <c r="CQ1041" s="554"/>
      <c r="CR1041" s="622"/>
      <c r="CS1041" s="726"/>
      <c r="CT1041" s="525"/>
      <c r="CU1041" s="527"/>
      <c r="CV1041" s="527"/>
      <c r="CW1041" s="527"/>
      <c r="CX1041" s="85"/>
    </row>
    <row r="1042" spans="1:102" ht="12" customHeight="1" x14ac:dyDescent="0.2">
      <c r="A1042" s="132" t="s">
        <v>1965</v>
      </c>
      <c r="B1042" s="557" t="s">
        <v>4112</v>
      </c>
      <c r="C1042" s="557" t="s">
        <v>1432</v>
      </c>
      <c r="D1042" s="557" t="s">
        <v>1432</v>
      </c>
      <c r="E1042" s="577" t="s">
        <v>1432</v>
      </c>
      <c r="F1042" s="557" t="s">
        <v>4516</v>
      </c>
      <c r="G1042" s="557" t="s">
        <v>4074</v>
      </c>
      <c r="H1042" s="557" t="s">
        <v>2524</v>
      </c>
      <c r="I1042" s="557" t="s">
        <v>4075</v>
      </c>
      <c r="J1042" s="533">
        <v>529246</v>
      </c>
      <c r="K1042" s="533">
        <v>170855</v>
      </c>
      <c r="L1042" s="512" t="s">
        <v>5356</v>
      </c>
      <c r="M1042" s="557" t="s">
        <v>1432</v>
      </c>
      <c r="N1042" s="557" t="s">
        <v>1432</v>
      </c>
      <c r="O1042" s="533">
        <v>0</v>
      </c>
      <c r="P1042" s="533">
        <v>1</v>
      </c>
      <c r="Q1042" s="738">
        <v>1</v>
      </c>
      <c r="R1042" s="557" t="s">
        <v>4113</v>
      </c>
      <c r="S1042" s="557" t="s">
        <v>1438</v>
      </c>
      <c r="T1042" s="739">
        <v>41647</v>
      </c>
      <c r="U1042" s="739">
        <v>42107</v>
      </c>
      <c r="V1042" s="739"/>
      <c r="W1042" s="557" t="s">
        <v>1439</v>
      </c>
      <c r="X1042" s="557" t="s">
        <v>1432</v>
      </c>
      <c r="Y1042" s="557" t="s">
        <v>1442</v>
      </c>
      <c r="Z1042" s="557" t="s">
        <v>4694</v>
      </c>
      <c r="AA1042" s="557" t="s">
        <v>1444</v>
      </c>
      <c r="AB1042" s="557" t="s">
        <v>2713</v>
      </c>
      <c r="AC1042" s="557" t="s">
        <v>1432</v>
      </c>
      <c r="AD1042" s="389"/>
      <c r="AE1042" s="389"/>
      <c r="AF1042" s="389"/>
      <c r="AG1042" s="517" t="s">
        <v>3063</v>
      </c>
      <c r="AH1042" s="557" t="s">
        <v>1445</v>
      </c>
      <c r="AI1042" s="620">
        <v>0</v>
      </c>
      <c r="AJ1042" s="517">
        <v>0</v>
      </c>
      <c r="AK1042" s="577">
        <v>0</v>
      </c>
      <c r="AL1042" s="577">
        <v>0</v>
      </c>
      <c r="AM1042" s="577">
        <v>0</v>
      </c>
      <c r="AN1042" s="577">
        <v>1</v>
      </c>
      <c r="AO1042" s="577">
        <v>0</v>
      </c>
      <c r="AP1042" s="577">
        <v>0</v>
      </c>
      <c r="AQ1042" s="577">
        <v>0</v>
      </c>
      <c r="AR1042" s="577">
        <v>0</v>
      </c>
      <c r="AS1042" s="577">
        <v>0</v>
      </c>
      <c r="AT1042" s="577">
        <v>0</v>
      </c>
      <c r="AU1042" s="577">
        <v>0</v>
      </c>
      <c r="AV1042" s="577">
        <v>0</v>
      </c>
      <c r="AW1042" s="577">
        <v>0</v>
      </c>
      <c r="AX1042" s="577">
        <v>0</v>
      </c>
      <c r="AY1042" s="577">
        <v>0</v>
      </c>
      <c r="AZ1042" s="577">
        <v>0</v>
      </c>
      <c r="BA1042" s="577">
        <v>0</v>
      </c>
      <c r="BB1042" s="577">
        <v>1</v>
      </c>
      <c r="BC1042" s="577">
        <v>0</v>
      </c>
      <c r="BD1042" s="577">
        <v>0</v>
      </c>
      <c r="BE1042" s="577">
        <v>0</v>
      </c>
      <c r="BF1042" s="577">
        <v>0</v>
      </c>
      <c r="BG1042" s="577">
        <v>0</v>
      </c>
      <c r="BH1042" s="577">
        <v>0</v>
      </c>
      <c r="BI1042" s="577">
        <v>0</v>
      </c>
      <c r="BJ1042" s="577">
        <v>0</v>
      </c>
      <c r="BK1042" s="577">
        <v>0</v>
      </c>
      <c r="BL1042" s="577">
        <v>0</v>
      </c>
      <c r="BM1042" s="577">
        <v>0</v>
      </c>
      <c r="BN1042" s="577"/>
      <c r="BO1042" s="551">
        <v>0</v>
      </c>
      <c r="BP1042" s="551">
        <v>0</v>
      </c>
      <c r="BQ1042" s="753">
        <v>0</v>
      </c>
      <c r="BR1042" s="551">
        <v>0</v>
      </c>
      <c r="BS1042" s="551">
        <v>0</v>
      </c>
      <c r="BT1042" s="551">
        <v>0</v>
      </c>
      <c r="BU1042" s="582">
        <f t="shared" si="17"/>
        <v>0.33333333333333331</v>
      </c>
      <c r="BV1042" s="552">
        <f t="shared" si="18"/>
        <v>0.33333333333333331</v>
      </c>
      <c r="BW1042" s="552">
        <f t="shared" si="19"/>
        <v>0.33333333333333331</v>
      </c>
      <c r="BX1042" s="551">
        <v>0</v>
      </c>
      <c r="BY1042" s="551">
        <v>0</v>
      </c>
      <c r="BZ1042" s="551">
        <v>0</v>
      </c>
      <c r="CA1042" s="551">
        <v>0</v>
      </c>
      <c r="CB1042" s="551">
        <v>0</v>
      </c>
      <c r="CC1042" s="551">
        <v>0</v>
      </c>
      <c r="CD1042" s="551">
        <v>0</v>
      </c>
      <c r="CE1042" s="551">
        <v>0</v>
      </c>
      <c r="CF1042" s="551">
        <v>0</v>
      </c>
      <c r="CG1042" s="551">
        <v>0</v>
      </c>
      <c r="CH1042" s="551">
        <v>0</v>
      </c>
      <c r="CI1042" s="551">
        <v>0</v>
      </c>
      <c r="CJ1042" s="551">
        <v>0</v>
      </c>
      <c r="CK1042" s="623">
        <f t="shared" si="16"/>
        <v>1</v>
      </c>
      <c r="CL1042" s="524">
        <v>1</v>
      </c>
      <c r="CM1042" s="554">
        <f t="shared" si="20"/>
        <v>0.33333333333333331</v>
      </c>
      <c r="CN1042" s="554">
        <f t="shared" si="21"/>
        <v>0.66666666666666663</v>
      </c>
      <c r="CO1042" s="554">
        <v>6</v>
      </c>
      <c r="CP1042" s="554"/>
      <c r="CQ1042" s="554"/>
      <c r="CR1042" s="622"/>
      <c r="CS1042" s="726"/>
      <c r="CT1042" s="525"/>
      <c r="CU1042" s="527"/>
      <c r="CV1042" s="527"/>
      <c r="CW1042" s="527"/>
      <c r="CX1042" s="85"/>
    </row>
    <row r="1043" spans="1:102" ht="12" customHeight="1" x14ac:dyDescent="0.2">
      <c r="A1043" s="132" t="s">
        <v>1965</v>
      </c>
      <c r="B1043" s="557" t="s">
        <v>4114</v>
      </c>
      <c r="C1043" s="557" t="s">
        <v>1432</v>
      </c>
      <c r="D1043" s="557" t="s">
        <v>1432</v>
      </c>
      <c r="E1043" s="577" t="s">
        <v>1432</v>
      </c>
      <c r="F1043" s="557" t="s">
        <v>1306</v>
      </c>
      <c r="G1043" s="557" t="s">
        <v>3874</v>
      </c>
      <c r="H1043" s="557" t="s">
        <v>3875</v>
      </c>
      <c r="I1043" s="557" t="s">
        <v>2348</v>
      </c>
      <c r="J1043" s="533">
        <v>528885</v>
      </c>
      <c r="K1043" s="533">
        <v>173579</v>
      </c>
      <c r="L1043" s="512" t="s">
        <v>3076</v>
      </c>
      <c r="M1043" s="557" t="s">
        <v>1432</v>
      </c>
      <c r="N1043" s="557" t="s">
        <v>1432</v>
      </c>
      <c r="O1043" s="533">
        <v>0</v>
      </c>
      <c r="P1043" s="533">
        <v>3</v>
      </c>
      <c r="Q1043" s="738">
        <v>3</v>
      </c>
      <c r="R1043" s="557" t="s">
        <v>4115</v>
      </c>
      <c r="S1043" s="557" t="s">
        <v>5358</v>
      </c>
      <c r="T1043" s="739">
        <v>41655</v>
      </c>
      <c r="U1043" s="739">
        <v>42220</v>
      </c>
      <c r="V1043" s="739"/>
      <c r="W1043" s="557" t="s">
        <v>1439</v>
      </c>
      <c r="X1043" s="557" t="s">
        <v>1432</v>
      </c>
      <c r="Y1043" s="557" t="s">
        <v>1442</v>
      </c>
      <c r="Z1043" s="557" t="s">
        <v>1443</v>
      </c>
      <c r="AA1043" s="557" t="s">
        <v>1444</v>
      </c>
      <c r="AB1043" s="557" t="s">
        <v>2713</v>
      </c>
      <c r="AC1043" s="557" t="s">
        <v>1432</v>
      </c>
      <c r="AD1043" s="389"/>
      <c r="AE1043" s="389"/>
      <c r="AF1043" s="389"/>
      <c r="AG1043" s="517" t="s">
        <v>3063</v>
      </c>
      <c r="AH1043" s="557" t="s">
        <v>1445</v>
      </c>
      <c r="AI1043" s="620">
        <v>0</v>
      </c>
      <c r="AJ1043" s="517">
        <v>0</v>
      </c>
      <c r="AK1043" s="577">
        <v>0</v>
      </c>
      <c r="AL1043" s="577">
        <v>0</v>
      </c>
      <c r="AM1043" s="577">
        <v>0</v>
      </c>
      <c r="AN1043" s="577">
        <v>0</v>
      </c>
      <c r="AO1043" s="577">
        <v>3</v>
      </c>
      <c r="AP1043" s="577">
        <v>0</v>
      </c>
      <c r="AQ1043" s="577">
        <v>0</v>
      </c>
      <c r="AR1043" s="577">
        <v>0</v>
      </c>
      <c r="AS1043" s="577">
        <v>0</v>
      </c>
      <c r="AT1043" s="577">
        <v>0</v>
      </c>
      <c r="AU1043" s="577">
        <v>0</v>
      </c>
      <c r="AV1043" s="577">
        <v>0</v>
      </c>
      <c r="AW1043" s="577">
        <v>0</v>
      </c>
      <c r="AX1043" s="577">
        <v>0</v>
      </c>
      <c r="AY1043" s="577">
        <v>0</v>
      </c>
      <c r="AZ1043" s="577">
        <v>0</v>
      </c>
      <c r="BA1043" s="577">
        <v>0</v>
      </c>
      <c r="BB1043" s="577">
        <v>0</v>
      </c>
      <c r="BC1043" s="577">
        <v>3</v>
      </c>
      <c r="BD1043" s="577">
        <v>0</v>
      </c>
      <c r="BE1043" s="577">
        <v>0</v>
      </c>
      <c r="BF1043" s="577">
        <v>0</v>
      </c>
      <c r="BG1043" s="577">
        <v>0</v>
      </c>
      <c r="BH1043" s="577">
        <v>0</v>
      </c>
      <c r="BI1043" s="577">
        <v>0</v>
      </c>
      <c r="BJ1043" s="577">
        <v>0</v>
      </c>
      <c r="BK1043" s="577">
        <v>0</v>
      </c>
      <c r="BL1043" s="577">
        <v>0</v>
      </c>
      <c r="BM1043" s="577">
        <v>0</v>
      </c>
      <c r="BN1043" s="577"/>
      <c r="BO1043" s="551">
        <v>0</v>
      </c>
      <c r="BP1043" s="551">
        <v>0</v>
      </c>
      <c r="BQ1043" s="753">
        <v>0</v>
      </c>
      <c r="BR1043" s="551">
        <v>0</v>
      </c>
      <c r="BS1043" s="551">
        <v>0</v>
      </c>
      <c r="BT1043" s="551">
        <v>0</v>
      </c>
      <c r="BU1043" s="582">
        <f t="shared" si="17"/>
        <v>1</v>
      </c>
      <c r="BV1043" s="552">
        <f t="shared" si="18"/>
        <v>1</v>
      </c>
      <c r="BW1043" s="552">
        <f t="shared" si="19"/>
        <v>1</v>
      </c>
      <c r="BX1043" s="551">
        <v>0</v>
      </c>
      <c r="BY1043" s="551">
        <v>0</v>
      </c>
      <c r="BZ1043" s="551">
        <v>0</v>
      </c>
      <c r="CA1043" s="551">
        <v>0</v>
      </c>
      <c r="CB1043" s="551">
        <v>0</v>
      </c>
      <c r="CC1043" s="551">
        <v>0</v>
      </c>
      <c r="CD1043" s="551">
        <v>0</v>
      </c>
      <c r="CE1043" s="551">
        <v>0</v>
      </c>
      <c r="CF1043" s="551">
        <v>0</v>
      </c>
      <c r="CG1043" s="551">
        <v>0</v>
      </c>
      <c r="CH1043" s="551">
        <v>0</v>
      </c>
      <c r="CI1043" s="551">
        <v>0</v>
      </c>
      <c r="CJ1043" s="551">
        <v>0</v>
      </c>
      <c r="CK1043" s="623">
        <f t="shared" si="16"/>
        <v>3</v>
      </c>
      <c r="CL1043" s="524">
        <v>3</v>
      </c>
      <c r="CM1043" s="554">
        <f t="shared" si="20"/>
        <v>1</v>
      </c>
      <c r="CN1043" s="554">
        <f t="shared" si="21"/>
        <v>2</v>
      </c>
      <c r="CO1043" s="554">
        <v>6</v>
      </c>
      <c r="CP1043" s="554"/>
      <c r="CQ1043" s="554"/>
      <c r="CR1043" s="622"/>
      <c r="CS1043" s="726"/>
      <c r="CT1043" s="525"/>
      <c r="CU1043" s="527"/>
      <c r="CV1043" s="527"/>
      <c r="CW1043" s="527"/>
      <c r="CX1043" s="85"/>
    </row>
    <row r="1044" spans="1:102" ht="12" customHeight="1" x14ac:dyDescent="0.2">
      <c r="A1044" s="132" t="s">
        <v>1965</v>
      </c>
      <c r="B1044" s="557" t="s">
        <v>4116</v>
      </c>
      <c r="C1044" s="557" t="s">
        <v>1432</v>
      </c>
      <c r="D1044" s="557" t="s">
        <v>1432</v>
      </c>
      <c r="E1044" s="577" t="s">
        <v>1432</v>
      </c>
      <c r="F1044" s="557" t="s">
        <v>5359</v>
      </c>
      <c r="G1044" s="557" t="s">
        <v>5046</v>
      </c>
      <c r="H1044" s="557" t="s">
        <v>3875</v>
      </c>
      <c r="I1044" s="557" t="s">
        <v>4386</v>
      </c>
      <c r="J1044" s="533">
        <v>528478</v>
      </c>
      <c r="K1044" s="533">
        <v>173353</v>
      </c>
      <c r="L1044" s="512" t="s">
        <v>3083</v>
      </c>
      <c r="M1044" s="557" t="s">
        <v>1432</v>
      </c>
      <c r="N1044" s="557" t="s">
        <v>1432</v>
      </c>
      <c r="O1044" s="533">
        <v>0</v>
      </c>
      <c r="P1044" s="533">
        <v>8</v>
      </c>
      <c r="Q1044" s="738">
        <v>8</v>
      </c>
      <c r="R1044" s="557" t="s">
        <v>5360</v>
      </c>
      <c r="S1044" s="557" t="s">
        <v>1438</v>
      </c>
      <c r="T1044" s="739">
        <v>41668</v>
      </c>
      <c r="U1044" s="739">
        <v>42114</v>
      </c>
      <c r="V1044" s="739"/>
      <c r="W1044" s="557" t="s">
        <v>1439</v>
      </c>
      <c r="X1044" s="557" t="s">
        <v>1432</v>
      </c>
      <c r="Y1044" s="557" t="s">
        <v>1442</v>
      </c>
      <c r="Z1044" s="557" t="s">
        <v>1443</v>
      </c>
      <c r="AA1044" s="557" t="s">
        <v>1444</v>
      </c>
      <c r="AB1044" s="557" t="s">
        <v>2713</v>
      </c>
      <c r="AC1044" s="557" t="s">
        <v>1432</v>
      </c>
      <c r="AD1044" s="389"/>
      <c r="AE1044" s="389"/>
      <c r="AF1044" s="389"/>
      <c r="AG1044" s="517" t="s">
        <v>3063</v>
      </c>
      <c r="AH1044" s="557" t="s">
        <v>1445</v>
      </c>
      <c r="AI1044" s="620"/>
      <c r="AJ1044" s="517">
        <v>0</v>
      </c>
      <c r="AK1044" s="577">
        <v>0</v>
      </c>
      <c r="AL1044" s="577">
        <v>0</v>
      </c>
      <c r="AM1044" s="577">
        <v>3</v>
      </c>
      <c r="AN1044" s="577">
        <v>5</v>
      </c>
      <c r="AO1044" s="577">
        <v>0</v>
      </c>
      <c r="AP1044" s="577">
        <v>0</v>
      </c>
      <c r="AQ1044" s="577">
        <v>0</v>
      </c>
      <c r="AR1044" s="577">
        <v>0</v>
      </c>
      <c r="AS1044" s="577">
        <v>0</v>
      </c>
      <c r="AT1044" s="577">
        <v>3</v>
      </c>
      <c r="AU1044" s="577">
        <v>5</v>
      </c>
      <c r="AV1044" s="577">
        <v>0</v>
      </c>
      <c r="AW1044" s="577">
        <v>0</v>
      </c>
      <c r="AX1044" s="577">
        <v>0</v>
      </c>
      <c r="AY1044" s="577">
        <v>0</v>
      </c>
      <c r="AZ1044" s="577">
        <v>0</v>
      </c>
      <c r="BA1044" s="577">
        <v>0</v>
      </c>
      <c r="BB1044" s="577">
        <v>0</v>
      </c>
      <c r="BC1044" s="577">
        <v>0</v>
      </c>
      <c r="BD1044" s="577">
        <v>0</v>
      </c>
      <c r="BE1044" s="577">
        <v>0</v>
      </c>
      <c r="BF1044" s="577">
        <v>0</v>
      </c>
      <c r="BG1044" s="577">
        <v>0</v>
      </c>
      <c r="BH1044" s="577">
        <v>0</v>
      </c>
      <c r="BI1044" s="577">
        <v>0</v>
      </c>
      <c r="BJ1044" s="577">
        <v>0</v>
      </c>
      <c r="BK1044" s="577">
        <v>0</v>
      </c>
      <c r="BL1044" s="577">
        <v>0</v>
      </c>
      <c r="BM1044" s="577">
        <v>0</v>
      </c>
      <c r="BN1044" s="577"/>
      <c r="BO1044" s="551">
        <v>0</v>
      </c>
      <c r="BP1044" s="551">
        <v>0</v>
      </c>
      <c r="BQ1044" s="753">
        <v>0</v>
      </c>
      <c r="BR1044" s="551">
        <v>0</v>
      </c>
      <c r="BS1044" s="551">
        <v>0</v>
      </c>
      <c r="BT1044" s="551">
        <v>0</v>
      </c>
      <c r="BU1044" s="582">
        <f t="shared" si="17"/>
        <v>2.6666666666666665</v>
      </c>
      <c r="BV1044" s="552">
        <f t="shared" si="18"/>
        <v>2.6666666666666665</v>
      </c>
      <c r="BW1044" s="552">
        <f t="shared" si="19"/>
        <v>2.6666666666666665</v>
      </c>
      <c r="BX1044" s="551">
        <v>0</v>
      </c>
      <c r="BY1044" s="551">
        <v>0</v>
      </c>
      <c r="BZ1044" s="551">
        <v>0</v>
      </c>
      <c r="CA1044" s="551">
        <v>0</v>
      </c>
      <c r="CB1044" s="551">
        <v>0</v>
      </c>
      <c r="CC1044" s="551">
        <v>0</v>
      </c>
      <c r="CD1044" s="551">
        <v>0</v>
      </c>
      <c r="CE1044" s="551">
        <v>0</v>
      </c>
      <c r="CF1044" s="551">
        <v>0</v>
      </c>
      <c r="CG1044" s="551">
        <v>0</v>
      </c>
      <c r="CH1044" s="551">
        <v>0</v>
      </c>
      <c r="CI1044" s="551">
        <v>0</v>
      </c>
      <c r="CJ1044" s="551">
        <v>0</v>
      </c>
      <c r="CK1044" s="623">
        <f t="shared" si="16"/>
        <v>8</v>
      </c>
      <c r="CL1044" s="524">
        <v>8</v>
      </c>
      <c r="CM1044" s="554">
        <f t="shared" si="20"/>
        <v>2.6666666666666665</v>
      </c>
      <c r="CN1044" s="554">
        <f t="shared" si="21"/>
        <v>5.333333333333333</v>
      </c>
      <c r="CO1044" s="554">
        <v>6</v>
      </c>
      <c r="CP1044" s="554"/>
      <c r="CQ1044" s="554"/>
      <c r="CR1044" s="622"/>
      <c r="CS1044" s="726"/>
      <c r="CT1044" s="525"/>
      <c r="CU1044" s="527"/>
      <c r="CV1044" s="527"/>
      <c r="CW1044" s="527"/>
      <c r="CX1044" s="85"/>
    </row>
    <row r="1045" spans="1:102" ht="12" customHeight="1" x14ac:dyDescent="0.2">
      <c r="A1045" s="132" t="s">
        <v>1965</v>
      </c>
      <c r="B1045" s="557" t="s">
        <v>4117</v>
      </c>
      <c r="C1045" s="557" t="s">
        <v>1432</v>
      </c>
      <c r="D1045" s="557" t="s">
        <v>1432</v>
      </c>
      <c r="E1045" s="577" t="s">
        <v>1432</v>
      </c>
      <c r="F1045" s="557" t="s">
        <v>4118</v>
      </c>
      <c r="G1045" s="557" t="s">
        <v>5050</v>
      </c>
      <c r="H1045" s="557" t="s">
        <v>2524</v>
      </c>
      <c r="I1045" s="557" t="s">
        <v>2354</v>
      </c>
      <c r="J1045" s="533">
        <v>528634</v>
      </c>
      <c r="K1045" s="533">
        <v>170655</v>
      </c>
      <c r="L1045" s="512" t="s">
        <v>5356</v>
      </c>
      <c r="M1045" s="557" t="s">
        <v>1432</v>
      </c>
      <c r="N1045" s="557" t="s">
        <v>1432</v>
      </c>
      <c r="O1045" s="533">
        <v>0</v>
      </c>
      <c r="P1045" s="533">
        <v>2</v>
      </c>
      <c r="Q1045" s="738">
        <v>2</v>
      </c>
      <c r="R1045" s="557" t="s">
        <v>4119</v>
      </c>
      <c r="S1045" s="557" t="s">
        <v>1438</v>
      </c>
      <c r="T1045" s="739">
        <v>41845</v>
      </c>
      <c r="U1045" s="739">
        <v>42145</v>
      </c>
      <c r="V1045" s="739"/>
      <c r="W1045" s="557" t="s">
        <v>1439</v>
      </c>
      <c r="X1045" s="557" t="s">
        <v>1432</v>
      </c>
      <c r="Y1045" s="557" t="s">
        <v>1442</v>
      </c>
      <c r="Z1045" s="557" t="s">
        <v>1443</v>
      </c>
      <c r="AA1045" s="557" t="s">
        <v>1444</v>
      </c>
      <c r="AB1045" s="557" t="s">
        <v>2713</v>
      </c>
      <c r="AC1045" s="557" t="s">
        <v>1432</v>
      </c>
      <c r="AD1045" s="389"/>
      <c r="AE1045" s="389"/>
      <c r="AF1045" s="389"/>
      <c r="AG1045" s="517" t="s">
        <v>3063</v>
      </c>
      <c r="AH1045" s="557" t="s">
        <v>1445</v>
      </c>
      <c r="AI1045" s="620">
        <v>0</v>
      </c>
      <c r="AJ1045" s="517">
        <v>0</v>
      </c>
      <c r="AK1045" s="577">
        <v>0</v>
      </c>
      <c r="AL1045" s="577">
        <v>0</v>
      </c>
      <c r="AM1045" s="577">
        <v>2</v>
      </c>
      <c r="AN1045" s="577">
        <v>0</v>
      </c>
      <c r="AO1045" s="577">
        <v>0</v>
      </c>
      <c r="AP1045" s="577">
        <v>0</v>
      </c>
      <c r="AQ1045" s="577">
        <v>0</v>
      </c>
      <c r="AR1045" s="577">
        <v>0</v>
      </c>
      <c r="AS1045" s="577">
        <v>0</v>
      </c>
      <c r="AT1045" s="577">
        <v>2</v>
      </c>
      <c r="AU1045" s="577">
        <v>0</v>
      </c>
      <c r="AV1045" s="577">
        <v>0</v>
      </c>
      <c r="AW1045" s="577">
        <v>0</v>
      </c>
      <c r="AX1045" s="577">
        <v>0</v>
      </c>
      <c r="AY1045" s="577">
        <v>0</v>
      </c>
      <c r="AZ1045" s="577">
        <v>0</v>
      </c>
      <c r="BA1045" s="577">
        <v>0</v>
      </c>
      <c r="BB1045" s="577">
        <v>0</v>
      </c>
      <c r="BC1045" s="577">
        <v>0</v>
      </c>
      <c r="BD1045" s="577">
        <v>0</v>
      </c>
      <c r="BE1045" s="577">
        <v>0</v>
      </c>
      <c r="BF1045" s="577">
        <v>0</v>
      </c>
      <c r="BG1045" s="577">
        <v>0</v>
      </c>
      <c r="BH1045" s="577">
        <v>0</v>
      </c>
      <c r="BI1045" s="577">
        <v>0</v>
      </c>
      <c r="BJ1045" s="577">
        <v>0</v>
      </c>
      <c r="BK1045" s="577">
        <v>0</v>
      </c>
      <c r="BL1045" s="577">
        <v>0</v>
      </c>
      <c r="BM1045" s="577">
        <v>0</v>
      </c>
      <c r="BN1045" s="577"/>
      <c r="BO1045" s="551">
        <v>0</v>
      </c>
      <c r="BP1045" s="551">
        <v>0</v>
      </c>
      <c r="BQ1045" s="753">
        <v>0</v>
      </c>
      <c r="BR1045" s="551">
        <v>0</v>
      </c>
      <c r="BS1045" s="551">
        <v>0</v>
      </c>
      <c r="BT1045" s="551">
        <v>0</v>
      </c>
      <c r="BU1045" s="582">
        <f t="shared" si="17"/>
        <v>0.66666666666666663</v>
      </c>
      <c r="BV1045" s="552">
        <f t="shared" si="18"/>
        <v>0.66666666666666663</v>
      </c>
      <c r="BW1045" s="552">
        <f t="shared" si="19"/>
        <v>0.66666666666666663</v>
      </c>
      <c r="BX1045" s="551">
        <v>0</v>
      </c>
      <c r="BY1045" s="551">
        <v>0</v>
      </c>
      <c r="BZ1045" s="551">
        <v>0</v>
      </c>
      <c r="CA1045" s="551">
        <v>0</v>
      </c>
      <c r="CB1045" s="551">
        <v>0</v>
      </c>
      <c r="CC1045" s="551">
        <v>0</v>
      </c>
      <c r="CD1045" s="551">
        <v>0</v>
      </c>
      <c r="CE1045" s="551">
        <v>0</v>
      </c>
      <c r="CF1045" s="551">
        <v>0</v>
      </c>
      <c r="CG1045" s="551">
        <v>0</v>
      </c>
      <c r="CH1045" s="551">
        <v>0</v>
      </c>
      <c r="CI1045" s="551">
        <v>0</v>
      </c>
      <c r="CJ1045" s="551">
        <v>0</v>
      </c>
      <c r="CK1045" s="623">
        <f t="shared" si="16"/>
        <v>2</v>
      </c>
      <c r="CL1045" s="524">
        <v>2</v>
      </c>
      <c r="CM1045" s="554">
        <f t="shared" si="20"/>
        <v>0.66666666666666663</v>
      </c>
      <c r="CN1045" s="554">
        <f t="shared" si="21"/>
        <v>1.3333333333333333</v>
      </c>
      <c r="CO1045" s="554">
        <v>6</v>
      </c>
      <c r="CP1045" s="554"/>
      <c r="CQ1045" s="554"/>
      <c r="CR1045" s="622"/>
      <c r="CS1045" s="726"/>
      <c r="CT1045" s="525"/>
      <c r="CU1045" s="527"/>
      <c r="CV1045" s="527"/>
      <c r="CW1045" s="527"/>
      <c r="CX1045" s="85"/>
    </row>
    <row r="1046" spans="1:102" ht="12" customHeight="1" x14ac:dyDescent="0.2">
      <c r="A1046" s="132" t="s">
        <v>1965</v>
      </c>
      <c r="B1046" s="557" t="s">
        <v>5361</v>
      </c>
      <c r="C1046" s="557" t="s">
        <v>5362</v>
      </c>
      <c r="D1046" s="557" t="s">
        <v>1432</v>
      </c>
      <c r="E1046" s="577" t="s">
        <v>5363</v>
      </c>
      <c r="F1046" s="557" t="s">
        <v>79</v>
      </c>
      <c r="G1046" s="557" t="s">
        <v>5364</v>
      </c>
      <c r="H1046" s="557" t="s">
        <v>2717</v>
      </c>
      <c r="I1046" s="557" t="s">
        <v>5365</v>
      </c>
      <c r="J1046" s="533">
        <v>527260</v>
      </c>
      <c r="K1046" s="533">
        <v>177215</v>
      </c>
      <c r="L1046" s="512" t="s">
        <v>4766</v>
      </c>
      <c r="M1046" s="557" t="s">
        <v>1432</v>
      </c>
      <c r="N1046" s="557" t="s">
        <v>1432</v>
      </c>
      <c r="O1046" s="533">
        <v>0</v>
      </c>
      <c r="P1046" s="533">
        <v>10</v>
      </c>
      <c r="Q1046" s="738">
        <v>10</v>
      </c>
      <c r="R1046" s="557" t="s">
        <v>5366</v>
      </c>
      <c r="S1046" s="557" t="s">
        <v>1154</v>
      </c>
      <c r="T1046" s="739">
        <v>41855</v>
      </c>
      <c r="U1046" s="739">
        <v>42215</v>
      </c>
      <c r="V1046" s="739"/>
      <c r="W1046" s="557" t="s">
        <v>1439</v>
      </c>
      <c r="X1046" s="557" t="s">
        <v>1432</v>
      </c>
      <c r="Y1046" s="557" t="s">
        <v>1442</v>
      </c>
      <c r="Z1046" s="557" t="s">
        <v>1443</v>
      </c>
      <c r="AA1046" s="557" t="s">
        <v>1444</v>
      </c>
      <c r="AB1046" s="557" t="s">
        <v>2713</v>
      </c>
      <c r="AC1046" s="557" t="s">
        <v>1432</v>
      </c>
      <c r="AD1046" s="389"/>
      <c r="AE1046" s="389"/>
      <c r="AF1046" s="389"/>
      <c r="AG1046" s="517" t="s">
        <v>628</v>
      </c>
      <c r="AH1046" s="557" t="s">
        <v>3904</v>
      </c>
      <c r="AI1046" s="620"/>
      <c r="AJ1046" s="517">
        <v>10</v>
      </c>
      <c r="AK1046" s="577">
        <v>10</v>
      </c>
      <c r="AL1046" s="577">
        <v>0</v>
      </c>
      <c r="AM1046" s="577">
        <v>6</v>
      </c>
      <c r="AN1046" s="577">
        <v>2</v>
      </c>
      <c r="AO1046" s="577">
        <v>2</v>
      </c>
      <c r="AP1046" s="577">
        <v>0</v>
      </c>
      <c r="AQ1046" s="577">
        <v>0</v>
      </c>
      <c r="AR1046" s="577">
        <v>0</v>
      </c>
      <c r="AS1046" s="577">
        <v>0</v>
      </c>
      <c r="AT1046" s="577">
        <v>6</v>
      </c>
      <c r="AU1046" s="577">
        <v>2</v>
      </c>
      <c r="AV1046" s="577">
        <v>2</v>
      </c>
      <c r="AW1046" s="577">
        <v>0</v>
      </c>
      <c r="AX1046" s="577">
        <v>0</v>
      </c>
      <c r="AY1046" s="577">
        <v>0</v>
      </c>
      <c r="AZ1046" s="577">
        <v>0</v>
      </c>
      <c r="BA1046" s="577">
        <v>0</v>
      </c>
      <c r="BB1046" s="577">
        <v>0</v>
      </c>
      <c r="BC1046" s="577">
        <v>0</v>
      </c>
      <c r="BD1046" s="577">
        <v>0</v>
      </c>
      <c r="BE1046" s="577">
        <v>0</v>
      </c>
      <c r="BF1046" s="577">
        <v>0</v>
      </c>
      <c r="BG1046" s="577">
        <v>0</v>
      </c>
      <c r="BH1046" s="577">
        <v>0</v>
      </c>
      <c r="BI1046" s="577">
        <v>0</v>
      </c>
      <c r="BJ1046" s="577">
        <v>0</v>
      </c>
      <c r="BK1046" s="577">
        <v>0</v>
      </c>
      <c r="BL1046" s="577">
        <v>0</v>
      </c>
      <c r="BM1046" s="577">
        <v>0</v>
      </c>
      <c r="BN1046" s="577"/>
      <c r="BO1046" s="551">
        <v>0</v>
      </c>
      <c r="BP1046" s="551">
        <v>0</v>
      </c>
      <c r="BQ1046" s="753">
        <v>0</v>
      </c>
      <c r="BR1046" s="551">
        <v>0</v>
      </c>
      <c r="BS1046" s="551">
        <v>0</v>
      </c>
      <c r="BT1046" s="551">
        <v>0</v>
      </c>
      <c r="BU1046" s="582">
        <f t="shared" si="17"/>
        <v>3.3333333333333335</v>
      </c>
      <c r="BV1046" s="552">
        <f t="shared" si="18"/>
        <v>3.3333333333333335</v>
      </c>
      <c r="BW1046" s="552">
        <f t="shared" si="19"/>
        <v>3.3333333333333335</v>
      </c>
      <c r="BX1046" s="551">
        <v>0</v>
      </c>
      <c r="BY1046" s="551">
        <v>0</v>
      </c>
      <c r="BZ1046" s="551">
        <v>0</v>
      </c>
      <c r="CA1046" s="551">
        <v>0</v>
      </c>
      <c r="CB1046" s="551">
        <v>0</v>
      </c>
      <c r="CC1046" s="551">
        <v>0</v>
      </c>
      <c r="CD1046" s="551">
        <v>0</v>
      </c>
      <c r="CE1046" s="551">
        <v>0</v>
      </c>
      <c r="CF1046" s="551">
        <v>0</v>
      </c>
      <c r="CG1046" s="551">
        <v>0</v>
      </c>
      <c r="CH1046" s="551">
        <v>0</v>
      </c>
      <c r="CI1046" s="551">
        <v>0</v>
      </c>
      <c r="CJ1046" s="551">
        <v>0</v>
      </c>
      <c r="CK1046" s="623">
        <f t="shared" si="16"/>
        <v>10</v>
      </c>
      <c r="CL1046" s="524">
        <v>10</v>
      </c>
      <c r="CM1046" s="554">
        <f t="shared" si="20"/>
        <v>3.3333333333333335</v>
      </c>
      <c r="CN1046" s="554">
        <f t="shared" si="21"/>
        <v>6.666666666666667</v>
      </c>
      <c r="CO1046" s="554">
        <v>6</v>
      </c>
      <c r="CP1046" s="554"/>
      <c r="CQ1046" s="554"/>
      <c r="CR1046" s="622"/>
      <c r="CS1046" s="726"/>
      <c r="CT1046" s="525"/>
      <c r="CU1046" s="527"/>
      <c r="CV1046" s="527"/>
      <c r="CW1046" s="527"/>
      <c r="CX1046" s="85"/>
    </row>
    <row r="1047" spans="1:102" ht="12" customHeight="1" x14ac:dyDescent="0.2">
      <c r="A1047" s="132" t="s">
        <v>1965</v>
      </c>
      <c r="B1047" s="557" t="s">
        <v>5361</v>
      </c>
      <c r="C1047" s="557" t="s">
        <v>5362</v>
      </c>
      <c r="D1047" s="557" t="s">
        <v>1432</v>
      </c>
      <c r="E1047" s="577" t="s">
        <v>5363</v>
      </c>
      <c r="F1047" s="557" t="s">
        <v>79</v>
      </c>
      <c r="G1047" s="557" t="s">
        <v>5364</v>
      </c>
      <c r="H1047" s="557" t="s">
        <v>2717</v>
      </c>
      <c r="I1047" s="557" t="s">
        <v>5365</v>
      </c>
      <c r="J1047" s="533">
        <v>527260</v>
      </c>
      <c r="K1047" s="533">
        <v>177215</v>
      </c>
      <c r="L1047" s="512" t="s">
        <v>4766</v>
      </c>
      <c r="M1047" s="557" t="s">
        <v>1432</v>
      </c>
      <c r="N1047" s="557" t="s">
        <v>1432</v>
      </c>
      <c r="O1047" s="533">
        <v>0</v>
      </c>
      <c r="P1047" s="533">
        <v>14</v>
      </c>
      <c r="Q1047" s="738">
        <v>14</v>
      </c>
      <c r="R1047" s="557" t="s">
        <v>5366</v>
      </c>
      <c r="S1047" s="557" t="s">
        <v>1154</v>
      </c>
      <c r="T1047" s="739">
        <v>41855</v>
      </c>
      <c r="U1047" s="739">
        <v>42215</v>
      </c>
      <c r="V1047" s="739"/>
      <c r="W1047" s="557" t="s">
        <v>1439</v>
      </c>
      <c r="X1047" s="557" t="s">
        <v>1432</v>
      </c>
      <c r="Y1047" s="557" t="s">
        <v>1442</v>
      </c>
      <c r="Z1047" s="557" t="s">
        <v>1443</v>
      </c>
      <c r="AA1047" s="557" t="s">
        <v>1443</v>
      </c>
      <c r="AB1047" s="557" t="s">
        <v>1444</v>
      </c>
      <c r="AC1047" s="557" t="s">
        <v>1432</v>
      </c>
      <c r="AD1047" s="389"/>
      <c r="AE1047" s="389"/>
      <c r="AF1047" s="389"/>
      <c r="AG1047" s="517" t="s">
        <v>1931</v>
      </c>
      <c r="AH1047" s="557" t="s">
        <v>3905</v>
      </c>
      <c r="AI1047" s="620"/>
      <c r="AJ1047" s="517">
        <v>14</v>
      </c>
      <c r="AK1047" s="577">
        <v>14</v>
      </c>
      <c r="AL1047" s="577">
        <v>0</v>
      </c>
      <c r="AM1047" s="577">
        <v>1</v>
      </c>
      <c r="AN1047" s="577">
        <v>0</v>
      </c>
      <c r="AO1047" s="577">
        <v>13</v>
      </c>
      <c r="AP1047" s="577">
        <v>0</v>
      </c>
      <c r="AQ1047" s="577">
        <v>0</v>
      </c>
      <c r="AR1047" s="577">
        <v>0</v>
      </c>
      <c r="AS1047" s="577">
        <v>0</v>
      </c>
      <c r="AT1047" s="577">
        <v>1</v>
      </c>
      <c r="AU1047" s="577">
        <v>0</v>
      </c>
      <c r="AV1047" s="577">
        <v>13</v>
      </c>
      <c r="AW1047" s="577">
        <v>0</v>
      </c>
      <c r="AX1047" s="577">
        <v>0</v>
      </c>
      <c r="AY1047" s="577">
        <v>0</v>
      </c>
      <c r="AZ1047" s="577">
        <v>0</v>
      </c>
      <c r="BA1047" s="577">
        <v>0</v>
      </c>
      <c r="BB1047" s="577">
        <v>0</v>
      </c>
      <c r="BC1047" s="577">
        <v>0</v>
      </c>
      <c r="BD1047" s="577">
        <v>0</v>
      </c>
      <c r="BE1047" s="577">
        <v>0</v>
      </c>
      <c r="BF1047" s="577">
        <v>0</v>
      </c>
      <c r="BG1047" s="577">
        <v>0</v>
      </c>
      <c r="BH1047" s="577">
        <v>0</v>
      </c>
      <c r="BI1047" s="577">
        <v>0</v>
      </c>
      <c r="BJ1047" s="577">
        <v>0</v>
      </c>
      <c r="BK1047" s="577">
        <v>0</v>
      </c>
      <c r="BL1047" s="577">
        <v>0</v>
      </c>
      <c r="BM1047" s="577">
        <v>0</v>
      </c>
      <c r="BN1047" s="577"/>
      <c r="BO1047" s="551">
        <v>0</v>
      </c>
      <c r="BP1047" s="551">
        <v>0</v>
      </c>
      <c r="BQ1047" s="753">
        <v>0</v>
      </c>
      <c r="BR1047" s="551">
        <v>0</v>
      </c>
      <c r="BS1047" s="551">
        <v>0</v>
      </c>
      <c r="BT1047" s="551">
        <v>0</v>
      </c>
      <c r="BU1047" s="582">
        <f t="shared" si="17"/>
        <v>4.666666666666667</v>
      </c>
      <c r="BV1047" s="552">
        <f t="shared" si="18"/>
        <v>4.666666666666667</v>
      </c>
      <c r="BW1047" s="552">
        <f t="shared" si="19"/>
        <v>4.666666666666667</v>
      </c>
      <c r="BX1047" s="551">
        <v>0</v>
      </c>
      <c r="BY1047" s="551">
        <v>0</v>
      </c>
      <c r="BZ1047" s="551">
        <v>0</v>
      </c>
      <c r="CA1047" s="551">
        <v>0</v>
      </c>
      <c r="CB1047" s="551">
        <v>0</v>
      </c>
      <c r="CC1047" s="551">
        <v>0</v>
      </c>
      <c r="CD1047" s="551">
        <v>0</v>
      </c>
      <c r="CE1047" s="551">
        <v>0</v>
      </c>
      <c r="CF1047" s="551">
        <v>0</v>
      </c>
      <c r="CG1047" s="551">
        <v>0</v>
      </c>
      <c r="CH1047" s="551">
        <v>0</v>
      </c>
      <c r="CI1047" s="551">
        <v>0</v>
      </c>
      <c r="CJ1047" s="551">
        <v>0</v>
      </c>
      <c r="CK1047" s="623">
        <f t="shared" si="16"/>
        <v>14</v>
      </c>
      <c r="CL1047" s="524">
        <v>14</v>
      </c>
      <c r="CM1047" s="554">
        <f t="shared" si="20"/>
        <v>4.666666666666667</v>
      </c>
      <c r="CN1047" s="554">
        <f t="shared" si="21"/>
        <v>9.3333333333333339</v>
      </c>
      <c r="CO1047" s="554">
        <v>6</v>
      </c>
      <c r="CP1047" s="554"/>
      <c r="CQ1047" s="554"/>
      <c r="CR1047" s="622"/>
      <c r="CS1047" s="726"/>
      <c r="CT1047" s="525"/>
      <c r="CU1047" s="527"/>
      <c r="CV1047" s="527"/>
      <c r="CW1047" s="527"/>
      <c r="CX1047" s="85"/>
    </row>
    <row r="1048" spans="1:102" ht="12" customHeight="1" x14ac:dyDescent="0.2">
      <c r="A1048" s="132" t="s">
        <v>1965</v>
      </c>
      <c r="B1048" s="557" t="s">
        <v>5361</v>
      </c>
      <c r="C1048" s="557" t="s">
        <v>5362</v>
      </c>
      <c r="D1048" s="557" t="s">
        <v>1432</v>
      </c>
      <c r="E1048" s="577" t="s">
        <v>5363</v>
      </c>
      <c r="F1048" s="557" t="s">
        <v>79</v>
      </c>
      <c r="G1048" s="557" t="s">
        <v>5364</v>
      </c>
      <c r="H1048" s="557" t="s">
        <v>2717</v>
      </c>
      <c r="I1048" s="557" t="s">
        <v>5365</v>
      </c>
      <c r="J1048" s="533">
        <v>527260</v>
      </c>
      <c r="K1048" s="533">
        <v>177215</v>
      </c>
      <c r="L1048" s="512" t="s">
        <v>4766</v>
      </c>
      <c r="M1048" s="557" t="s">
        <v>1432</v>
      </c>
      <c r="N1048" s="557" t="s">
        <v>1432</v>
      </c>
      <c r="O1048" s="533">
        <v>0</v>
      </c>
      <c r="P1048" s="533">
        <v>94</v>
      </c>
      <c r="Q1048" s="738">
        <v>94</v>
      </c>
      <c r="R1048" s="557" t="s">
        <v>5366</v>
      </c>
      <c r="S1048" s="557" t="s">
        <v>1154</v>
      </c>
      <c r="T1048" s="739">
        <v>41855</v>
      </c>
      <c r="U1048" s="739">
        <v>42215</v>
      </c>
      <c r="V1048" s="739"/>
      <c r="W1048" s="557" t="s">
        <v>1439</v>
      </c>
      <c r="X1048" s="557" t="s">
        <v>1432</v>
      </c>
      <c r="Y1048" s="557" t="s">
        <v>1442</v>
      </c>
      <c r="Z1048" s="557" t="s">
        <v>1443</v>
      </c>
      <c r="AA1048" s="557" t="s">
        <v>1443</v>
      </c>
      <c r="AB1048" s="557" t="s">
        <v>1444</v>
      </c>
      <c r="AC1048" s="557" t="s">
        <v>1432</v>
      </c>
      <c r="AD1048" s="389"/>
      <c r="AE1048" s="389"/>
      <c r="AF1048" s="389"/>
      <c r="AG1048" s="517" t="s">
        <v>3063</v>
      </c>
      <c r="AH1048" s="557" t="s">
        <v>1445</v>
      </c>
      <c r="AI1048" s="620"/>
      <c r="AJ1048" s="517">
        <v>94</v>
      </c>
      <c r="AK1048" s="577">
        <v>94</v>
      </c>
      <c r="AL1048" s="577">
        <v>0</v>
      </c>
      <c r="AM1048" s="577">
        <v>21</v>
      </c>
      <c r="AN1048" s="577">
        <v>47</v>
      </c>
      <c r="AO1048" s="577">
        <v>23</v>
      </c>
      <c r="AP1048" s="577">
        <v>3</v>
      </c>
      <c r="AQ1048" s="577">
        <v>0</v>
      </c>
      <c r="AR1048" s="577">
        <v>0</v>
      </c>
      <c r="AS1048" s="577">
        <v>0</v>
      </c>
      <c r="AT1048" s="577">
        <v>21</v>
      </c>
      <c r="AU1048" s="577">
        <v>47</v>
      </c>
      <c r="AV1048" s="577">
        <v>23</v>
      </c>
      <c r="AW1048" s="577">
        <v>3</v>
      </c>
      <c r="AX1048" s="577">
        <v>0</v>
      </c>
      <c r="AY1048" s="577">
        <v>0</v>
      </c>
      <c r="AZ1048" s="577">
        <v>0</v>
      </c>
      <c r="BA1048" s="577">
        <v>0</v>
      </c>
      <c r="BB1048" s="577">
        <v>0</v>
      </c>
      <c r="BC1048" s="577">
        <v>0</v>
      </c>
      <c r="BD1048" s="577">
        <v>0</v>
      </c>
      <c r="BE1048" s="577">
        <v>0</v>
      </c>
      <c r="BF1048" s="577">
        <v>0</v>
      </c>
      <c r="BG1048" s="577">
        <v>0</v>
      </c>
      <c r="BH1048" s="577">
        <v>0</v>
      </c>
      <c r="BI1048" s="577">
        <v>0</v>
      </c>
      <c r="BJ1048" s="577">
        <v>0</v>
      </c>
      <c r="BK1048" s="577">
        <v>0</v>
      </c>
      <c r="BL1048" s="577">
        <v>0</v>
      </c>
      <c r="BM1048" s="577">
        <v>0</v>
      </c>
      <c r="BN1048" s="577"/>
      <c r="BO1048" s="551">
        <v>0</v>
      </c>
      <c r="BP1048" s="551">
        <v>0</v>
      </c>
      <c r="BQ1048" s="753">
        <v>0</v>
      </c>
      <c r="BR1048" s="551">
        <v>0</v>
      </c>
      <c r="BS1048" s="551">
        <v>0</v>
      </c>
      <c r="BT1048" s="551">
        <v>0</v>
      </c>
      <c r="BU1048" s="582">
        <f t="shared" si="17"/>
        <v>31.333333333333332</v>
      </c>
      <c r="BV1048" s="552">
        <f t="shared" si="18"/>
        <v>31.333333333333332</v>
      </c>
      <c r="BW1048" s="552">
        <f t="shared" si="19"/>
        <v>31.333333333333332</v>
      </c>
      <c r="BX1048" s="551">
        <v>0</v>
      </c>
      <c r="BY1048" s="551">
        <v>0</v>
      </c>
      <c r="BZ1048" s="551">
        <v>0</v>
      </c>
      <c r="CA1048" s="551">
        <v>0</v>
      </c>
      <c r="CB1048" s="551">
        <v>0</v>
      </c>
      <c r="CC1048" s="551">
        <v>0</v>
      </c>
      <c r="CD1048" s="551">
        <v>0</v>
      </c>
      <c r="CE1048" s="551">
        <v>0</v>
      </c>
      <c r="CF1048" s="551">
        <v>0</v>
      </c>
      <c r="CG1048" s="551">
        <v>0</v>
      </c>
      <c r="CH1048" s="551">
        <v>0</v>
      </c>
      <c r="CI1048" s="551">
        <v>0</v>
      </c>
      <c r="CJ1048" s="551">
        <v>0</v>
      </c>
      <c r="CK1048" s="623">
        <f t="shared" si="16"/>
        <v>94</v>
      </c>
      <c r="CL1048" s="524">
        <v>94</v>
      </c>
      <c r="CM1048" s="554">
        <f t="shared" si="20"/>
        <v>31.333333333333332</v>
      </c>
      <c r="CN1048" s="554">
        <f t="shared" si="21"/>
        <v>62.666666666666664</v>
      </c>
      <c r="CO1048" s="554">
        <v>6</v>
      </c>
      <c r="CP1048" s="554"/>
      <c r="CQ1048" s="554"/>
      <c r="CR1048" s="622"/>
      <c r="CS1048" s="726"/>
      <c r="CT1048" s="525"/>
      <c r="CU1048" s="527"/>
      <c r="CV1048" s="527"/>
      <c r="CW1048" s="527"/>
      <c r="CX1048" s="85"/>
    </row>
    <row r="1049" spans="1:102" ht="12" customHeight="1" x14ac:dyDescent="0.2">
      <c r="A1049" s="132" t="s">
        <v>1965</v>
      </c>
      <c r="B1049" s="557" t="s">
        <v>4971</v>
      </c>
      <c r="C1049" s="557" t="s">
        <v>1432</v>
      </c>
      <c r="D1049" s="557" t="s">
        <v>1432</v>
      </c>
      <c r="E1049" s="577" t="s">
        <v>1432</v>
      </c>
      <c r="F1049" s="557" t="s">
        <v>4972</v>
      </c>
      <c r="G1049" s="557" t="s">
        <v>3591</v>
      </c>
      <c r="H1049" s="557" t="s">
        <v>2717</v>
      </c>
      <c r="I1049" s="557" t="s">
        <v>4973</v>
      </c>
      <c r="J1049" s="533">
        <v>527112</v>
      </c>
      <c r="K1049" s="533">
        <v>176028</v>
      </c>
      <c r="L1049" s="512" t="s">
        <v>3067</v>
      </c>
      <c r="M1049" s="557" t="s">
        <v>1432</v>
      </c>
      <c r="N1049" s="557" t="s">
        <v>1432</v>
      </c>
      <c r="O1049" s="533">
        <v>0</v>
      </c>
      <c r="P1049" s="533">
        <v>9</v>
      </c>
      <c r="Q1049" s="738">
        <v>9</v>
      </c>
      <c r="R1049" s="557" t="s">
        <v>5367</v>
      </c>
      <c r="S1049" s="557" t="s">
        <v>1154</v>
      </c>
      <c r="T1049" s="739">
        <v>41823</v>
      </c>
      <c r="U1049" s="739">
        <v>42340</v>
      </c>
      <c r="V1049" s="739"/>
      <c r="W1049" s="557" t="s">
        <v>1439</v>
      </c>
      <c r="X1049" s="557" t="s">
        <v>1432</v>
      </c>
      <c r="Y1049" s="557" t="s">
        <v>1442</v>
      </c>
      <c r="Z1049" s="557" t="s">
        <v>1443</v>
      </c>
      <c r="AA1049" s="557" t="s">
        <v>1443</v>
      </c>
      <c r="AB1049" s="557" t="s">
        <v>1444</v>
      </c>
      <c r="AC1049" s="557" t="s">
        <v>1432</v>
      </c>
      <c r="AD1049" s="389"/>
      <c r="AE1049" s="389"/>
      <c r="AF1049" s="389"/>
      <c r="AG1049" s="517" t="s">
        <v>628</v>
      </c>
      <c r="AH1049" s="557" t="s">
        <v>3904</v>
      </c>
      <c r="AI1049" s="620">
        <v>0</v>
      </c>
      <c r="AJ1049" s="517">
        <v>1</v>
      </c>
      <c r="AK1049" s="577">
        <v>9</v>
      </c>
      <c r="AL1049" s="577">
        <v>0</v>
      </c>
      <c r="AM1049" s="577">
        <v>1</v>
      </c>
      <c r="AN1049" s="577">
        <v>8</v>
      </c>
      <c r="AO1049" s="577">
        <v>0</v>
      </c>
      <c r="AP1049" s="577">
        <v>0</v>
      </c>
      <c r="AQ1049" s="577">
        <v>0</v>
      </c>
      <c r="AR1049" s="577">
        <v>0</v>
      </c>
      <c r="AS1049" s="577">
        <v>0</v>
      </c>
      <c r="AT1049" s="577">
        <v>1</v>
      </c>
      <c r="AU1049" s="577">
        <v>8</v>
      </c>
      <c r="AV1049" s="577">
        <v>0</v>
      </c>
      <c r="AW1049" s="577">
        <v>0</v>
      </c>
      <c r="AX1049" s="577">
        <v>0</v>
      </c>
      <c r="AY1049" s="577">
        <v>0</v>
      </c>
      <c r="AZ1049" s="577">
        <v>0</v>
      </c>
      <c r="BA1049" s="577">
        <v>0</v>
      </c>
      <c r="BB1049" s="577">
        <v>0</v>
      </c>
      <c r="BC1049" s="577">
        <v>0</v>
      </c>
      <c r="BD1049" s="577">
        <v>0</v>
      </c>
      <c r="BE1049" s="577">
        <v>0</v>
      </c>
      <c r="BF1049" s="577">
        <v>0</v>
      </c>
      <c r="BG1049" s="577">
        <v>0</v>
      </c>
      <c r="BH1049" s="577">
        <v>0</v>
      </c>
      <c r="BI1049" s="577">
        <v>0</v>
      </c>
      <c r="BJ1049" s="577">
        <v>0</v>
      </c>
      <c r="BK1049" s="577">
        <v>0</v>
      </c>
      <c r="BL1049" s="577">
        <v>0</v>
      </c>
      <c r="BM1049" s="577">
        <v>0</v>
      </c>
      <c r="BN1049" s="577"/>
      <c r="BO1049" s="551">
        <v>0</v>
      </c>
      <c r="BP1049" s="551">
        <v>0</v>
      </c>
      <c r="BQ1049" s="753">
        <v>0</v>
      </c>
      <c r="BR1049" s="551">
        <v>0</v>
      </c>
      <c r="BS1049" s="551">
        <v>0</v>
      </c>
      <c r="BT1049" s="551">
        <v>0</v>
      </c>
      <c r="BU1049" s="582">
        <f t="shared" si="17"/>
        <v>3</v>
      </c>
      <c r="BV1049" s="552">
        <f t="shared" si="18"/>
        <v>3</v>
      </c>
      <c r="BW1049" s="552">
        <f t="shared" si="19"/>
        <v>3</v>
      </c>
      <c r="BX1049" s="551">
        <v>0</v>
      </c>
      <c r="BY1049" s="551">
        <v>0</v>
      </c>
      <c r="BZ1049" s="551">
        <v>0</v>
      </c>
      <c r="CA1049" s="551">
        <v>0</v>
      </c>
      <c r="CB1049" s="551">
        <v>0</v>
      </c>
      <c r="CC1049" s="551">
        <v>0</v>
      </c>
      <c r="CD1049" s="551">
        <v>0</v>
      </c>
      <c r="CE1049" s="551">
        <v>0</v>
      </c>
      <c r="CF1049" s="551">
        <v>0</v>
      </c>
      <c r="CG1049" s="551">
        <v>0</v>
      </c>
      <c r="CH1049" s="551">
        <v>0</v>
      </c>
      <c r="CI1049" s="551">
        <v>0</v>
      </c>
      <c r="CJ1049" s="551">
        <v>0</v>
      </c>
      <c r="CK1049" s="623">
        <f t="shared" si="16"/>
        <v>9</v>
      </c>
      <c r="CL1049" s="524">
        <v>9</v>
      </c>
      <c r="CM1049" s="554">
        <f t="shared" si="20"/>
        <v>3</v>
      </c>
      <c r="CN1049" s="554">
        <f t="shared" si="21"/>
        <v>6</v>
      </c>
      <c r="CO1049" s="554">
        <v>6</v>
      </c>
      <c r="CP1049" s="554"/>
      <c r="CQ1049" s="554"/>
      <c r="CR1049" s="622"/>
      <c r="CS1049" s="726"/>
      <c r="CT1049" s="525"/>
      <c r="CU1049" s="527"/>
      <c r="CV1049" s="527"/>
      <c r="CW1049" s="527"/>
      <c r="CX1049" s="85"/>
    </row>
    <row r="1050" spans="1:102" ht="12" customHeight="1" x14ac:dyDescent="0.2">
      <c r="A1050" s="132" t="s">
        <v>1965</v>
      </c>
      <c r="B1050" s="557" t="s">
        <v>4971</v>
      </c>
      <c r="C1050" s="557" t="s">
        <v>1432</v>
      </c>
      <c r="D1050" s="557" t="s">
        <v>1432</v>
      </c>
      <c r="E1050" s="577" t="s">
        <v>1432</v>
      </c>
      <c r="F1050" s="557" t="s">
        <v>4972</v>
      </c>
      <c r="G1050" s="557" t="s">
        <v>3591</v>
      </c>
      <c r="H1050" s="557" t="s">
        <v>2717</v>
      </c>
      <c r="I1050" s="557" t="s">
        <v>4973</v>
      </c>
      <c r="J1050" s="533">
        <v>527112</v>
      </c>
      <c r="K1050" s="533">
        <v>176028</v>
      </c>
      <c r="L1050" s="512" t="s">
        <v>3067</v>
      </c>
      <c r="M1050" s="557" t="s">
        <v>1432</v>
      </c>
      <c r="N1050" s="557" t="s">
        <v>1432</v>
      </c>
      <c r="O1050" s="533">
        <v>0</v>
      </c>
      <c r="P1050" s="533">
        <v>16</v>
      </c>
      <c r="Q1050" s="738">
        <v>16</v>
      </c>
      <c r="R1050" s="557" t="s">
        <v>5367</v>
      </c>
      <c r="S1050" s="557" t="s">
        <v>1154</v>
      </c>
      <c r="T1050" s="739">
        <v>41823</v>
      </c>
      <c r="U1050" s="739">
        <v>42340</v>
      </c>
      <c r="V1050" s="739"/>
      <c r="W1050" s="557" t="s">
        <v>1439</v>
      </c>
      <c r="X1050" s="557" t="s">
        <v>1432</v>
      </c>
      <c r="Y1050" s="557" t="s">
        <v>1442</v>
      </c>
      <c r="Z1050" s="557" t="s">
        <v>1443</v>
      </c>
      <c r="AA1050" s="557" t="s">
        <v>1443</v>
      </c>
      <c r="AB1050" s="557" t="s">
        <v>1444</v>
      </c>
      <c r="AC1050" s="557" t="s">
        <v>1432</v>
      </c>
      <c r="AD1050" s="389"/>
      <c r="AE1050" s="389"/>
      <c r="AF1050" s="389"/>
      <c r="AG1050" s="517" t="s">
        <v>3063</v>
      </c>
      <c r="AH1050" s="557" t="s">
        <v>1445</v>
      </c>
      <c r="AI1050" s="620">
        <v>0</v>
      </c>
      <c r="AJ1050" s="517">
        <v>1</v>
      </c>
      <c r="AK1050" s="577">
        <v>16</v>
      </c>
      <c r="AL1050" s="577">
        <v>0</v>
      </c>
      <c r="AM1050" s="577">
        <v>3</v>
      </c>
      <c r="AN1050" s="577">
        <v>12</v>
      </c>
      <c r="AO1050" s="577">
        <v>1</v>
      </c>
      <c r="AP1050" s="577">
        <v>0</v>
      </c>
      <c r="AQ1050" s="577">
        <v>0</v>
      </c>
      <c r="AR1050" s="577">
        <v>0</v>
      </c>
      <c r="AS1050" s="577">
        <v>0</v>
      </c>
      <c r="AT1050" s="577">
        <v>3</v>
      </c>
      <c r="AU1050" s="577">
        <v>12</v>
      </c>
      <c r="AV1050" s="577">
        <v>1</v>
      </c>
      <c r="AW1050" s="577">
        <v>0</v>
      </c>
      <c r="AX1050" s="577">
        <v>0</v>
      </c>
      <c r="AY1050" s="577">
        <v>0</v>
      </c>
      <c r="AZ1050" s="577">
        <v>0</v>
      </c>
      <c r="BA1050" s="577">
        <v>0</v>
      </c>
      <c r="BB1050" s="577">
        <v>0</v>
      </c>
      <c r="BC1050" s="577">
        <v>0</v>
      </c>
      <c r="BD1050" s="577">
        <v>0</v>
      </c>
      <c r="BE1050" s="577">
        <v>0</v>
      </c>
      <c r="BF1050" s="577">
        <v>0</v>
      </c>
      <c r="BG1050" s="577">
        <v>0</v>
      </c>
      <c r="BH1050" s="577">
        <v>0</v>
      </c>
      <c r="BI1050" s="577">
        <v>0</v>
      </c>
      <c r="BJ1050" s="577">
        <v>0</v>
      </c>
      <c r="BK1050" s="577">
        <v>0</v>
      </c>
      <c r="BL1050" s="577">
        <v>0</v>
      </c>
      <c r="BM1050" s="577">
        <v>0</v>
      </c>
      <c r="BN1050" s="577"/>
      <c r="BO1050" s="551">
        <v>0</v>
      </c>
      <c r="BP1050" s="551">
        <v>0</v>
      </c>
      <c r="BQ1050" s="753">
        <v>0</v>
      </c>
      <c r="BR1050" s="551">
        <v>0</v>
      </c>
      <c r="BS1050" s="551">
        <v>0</v>
      </c>
      <c r="BT1050" s="551">
        <v>0</v>
      </c>
      <c r="BU1050" s="582">
        <f t="shared" si="17"/>
        <v>5.333333333333333</v>
      </c>
      <c r="BV1050" s="552">
        <f t="shared" si="18"/>
        <v>5.333333333333333</v>
      </c>
      <c r="BW1050" s="552">
        <f t="shared" si="19"/>
        <v>5.333333333333333</v>
      </c>
      <c r="BX1050" s="551">
        <v>0</v>
      </c>
      <c r="BY1050" s="551">
        <v>0</v>
      </c>
      <c r="BZ1050" s="551">
        <v>0</v>
      </c>
      <c r="CA1050" s="551">
        <v>0</v>
      </c>
      <c r="CB1050" s="551">
        <v>0</v>
      </c>
      <c r="CC1050" s="551">
        <v>0</v>
      </c>
      <c r="CD1050" s="551">
        <v>0</v>
      </c>
      <c r="CE1050" s="551">
        <v>0</v>
      </c>
      <c r="CF1050" s="551">
        <v>0</v>
      </c>
      <c r="CG1050" s="551">
        <v>0</v>
      </c>
      <c r="CH1050" s="551">
        <v>0</v>
      </c>
      <c r="CI1050" s="551">
        <v>0</v>
      </c>
      <c r="CJ1050" s="551">
        <v>0</v>
      </c>
      <c r="CK1050" s="623">
        <f t="shared" si="16"/>
        <v>16</v>
      </c>
      <c r="CL1050" s="524">
        <v>16</v>
      </c>
      <c r="CM1050" s="554">
        <f t="shared" si="20"/>
        <v>5.333333333333333</v>
      </c>
      <c r="CN1050" s="554">
        <f t="shared" si="21"/>
        <v>10.666666666666666</v>
      </c>
      <c r="CO1050" s="554">
        <v>6</v>
      </c>
      <c r="CP1050" s="554"/>
      <c r="CQ1050" s="554"/>
      <c r="CR1050" s="622"/>
      <c r="CS1050" s="726"/>
      <c r="CT1050" s="525"/>
      <c r="CU1050" s="527"/>
      <c r="CV1050" s="527"/>
      <c r="CW1050" s="527"/>
      <c r="CX1050" s="85"/>
    </row>
    <row r="1051" spans="1:102" ht="12" customHeight="1" x14ac:dyDescent="0.2">
      <c r="A1051" s="132" t="s">
        <v>1965</v>
      </c>
      <c r="B1051" s="557" t="s">
        <v>5368</v>
      </c>
      <c r="C1051" s="557" t="s">
        <v>1432</v>
      </c>
      <c r="D1051" s="557" t="s">
        <v>1432</v>
      </c>
      <c r="E1051" s="577" t="s">
        <v>5369</v>
      </c>
      <c r="F1051" s="557" t="s">
        <v>2516</v>
      </c>
      <c r="G1051" s="557" t="s">
        <v>5370</v>
      </c>
      <c r="H1051" s="557" t="s">
        <v>1885</v>
      </c>
      <c r="I1051" s="557" t="s">
        <v>5371</v>
      </c>
      <c r="J1051" s="533">
        <v>524182</v>
      </c>
      <c r="K1051" s="533">
        <v>175418</v>
      </c>
      <c r="L1051" s="512" t="s">
        <v>3088</v>
      </c>
      <c r="M1051" s="557" t="s">
        <v>1432</v>
      </c>
      <c r="N1051" s="557" t="s">
        <v>1432</v>
      </c>
      <c r="O1051" s="533">
        <v>1</v>
      </c>
      <c r="P1051" s="533">
        <v>2</v>
      </c>
      <c r="Q1051" s="738">
        <v>1</v>
      </c>
      <c r="R1051" s="557" t="s">
        <v>5372</v>
      </c>
      <c r="S1051" s="557" t="s">
        <v>1438</v>
      </c>
      <c r="T1051" s="739">
        <v>41824</v>
      </c>
      <c r="U1051" s="739">
        <v>42250</v>
      </c>
      <c r="V1051" s="739"/>
      <c r="W1051" s="557" t="s">
        <v>1439</v>
      </c>
      <c r="X1051" s="557" t="s">
        <v>1432</v>
      </c>
      <c r="Y1051" s="557" t="s">
        <v>1442</v>
      </c>
      <c r="Z1051" s="557" t="s">
        <v>4694</v>
      </c>
      <c r="AA1051" s="557" t="s">
        <v>1444</v>
      </c>
      <c r="AB1051" s="557" t="s">
        <v>2723</v>
      </c>
      <c r="AC1051" s="557" t="s">
        <v>1432</v>
      </c>
      <c r="AD1051" s="389"/>
      <c r="AE1051" s="389"/>
      <c r="AF1051" s="389"/>
      <c r="AG1051" s="517" t="s">
        <v>3063</v>
      </c>
      <c r="AH1051" s="557" t="s">
        <v>1445</v>
      </c>
      <c r="AI1051" s="620"/>
      <c r="AJ1051" s="517">
        <v>0</v>
      </c>
      <c r="AK1051" s="577">
        <v>0</v>
      </c>
      <c r="AL1051" s="577">
        <v>0</v>
      </c>
      <c r="AM1051" s="577">
        <v>2</v>
      </c>
      <c r="AN1051" s="577">
        <v>-1</v>
      </c>
      <c r="AO1051" s="577">
        <v>0</v>
      </c>
      <c r="AP1051" s="577">
        <v>0</v>
      </c>
      <c r="AQ1051" s="577">
        <v>0</v>
      </c>
      <c r="AR1051" s="577">
        <v>0</v>
      </c>
      <c r="AS1051" s="577">
        <v>0</v>
      </c>
      <c r="AT1051" s="577">
        <v>2</v>
      </c>
      <c r="AU1051" s="577">
        <v>-1</v>
      </c>
      <c r="AV1051" s="577">
        <v>0</v>
      </c>
      <c r="AW1051" s="577">
        <v>0</v>
      </c>
      <c r="AX1051" s="577">
        <v>0</v>
      </c>
      <c r="AY1051" s="577">
        <v>0</v>
      </c>
      <c r="AZ1051" s="577">
        <v>0</v>
      </c>
      <c r="BA1051" s="577">
        <v>0</v>
      </c>
      <c r="BB1051" s="577">
        <v>0</v>
      </c>
      <c r="BC1051" s="577">
        <v>0</v>
      </c>
      <c r="BD1051" s="577">
        <v>0</v>
      </c>
      <c r="BE1051" s="577">
        <v>0</v>
      </c>
      <c r="BF1051" s="577">
        <v>0</v>
      </c>
      <c r="BG1051" s="577">
        <v>0</v>
      </c>
      <c r="BH1051" s="577">
        <v>0</v>
      </c>
      <c r="BI1051" s="577">
        <v>0</v>
      </c>
      <c r="BJ1051" s="577">
        <v>0</v>
      </c>
      <c r="BK1051" s="577">
        <v>0</v>
      </c>
      <c r="BL1051" s="577">
        <v>0</v>
      </c>
      <c r="BM1051" s="577">
        <v>0</v>
      </c>
      <c r="BN1051" s="577"/>
      <c r="BO1051" s="551">
        <v>0</v>
      </c>
      <c r="BP1051" s="551">
        <v>0</v>
      </c>
      <c r="BQ1051" s="753">
        <v>0</v>
      </c>
      <c r="BR1051" s="551">
        <v>0</v>
      </c>
      <c r="BS1051" s="551">
        <v>0</v>
      </c>
      <c r="BT1051" s="551">
        <v>0</v>
      </c>
      <c r="BU1051" s="582">
        <f t="shared" si="17"/>
        <v>0.33333333333333331</v>
      </c>
      <c r="BV1051" s="552">
        <f t="shared" si="18"/>
        <v>0.33333333333333331</v>
      </c>
      <c r="BW1051" s="552">
        <f t="shared" si="19"/>
        <v>0.33333333333333331</v>
      </c>
      <c r="BX1051" s="551">
        <v>0</v>
      </c>
      <c r="BY1051" s="551">
        <v>0</v>
      </c>
      <c r="BZ1051" s="551">
        <v>0</v>
      </c>
      <c r="CA1051" s="551">
        <v>0</v>
      </c>
      <c r="CB1051" s="551">
        <v>0</v>
      </c>
      <c r="CC1051" s="551">
        <v>0</v>
      </c>
      <c r="CD1051" s="551">
        <v>0</v>
      </c>
      <c r="CE1051" s="551">
        <v>0</v>
      </c>
      <c r="CF1051" s="551">
        <v>0</v>
      </c>
      <c r="CG1051" s="551">
        <v>0</v>
      </c>
      <c r="CH1051" s="551">
        <v>0</v>
      </c>
      <c r="CI1051" s="551">
        <v>0</v>
      </c>
      <c r="CJ1051" s="551">
        <v>0</v>
      </c>
      <c r="CK1051" s="623">
        <f t="shared" si="16"/>
        <v>1</v>
      </c>
      <c r="CL1051" s="524">
        <v>1</v>
      </c>
      <c r="CM1051" s="554">
        <f t="shared" si="20"/>
        <v>0.33333333333333331</v>
      </c>
      <c r="CN1051" s="554">
        <f t="shared" si="21"/>
        <v>0.66666666666666663</v>
      </c>
      <c r="CO1051" s="554">
        <v>6</v>
      </c>
      <c r="CP1051" s="554"/>
      <c r="CQ1051" s="554"/>
      <c r="CR1051" s="622"/>
      <c r="CS1051" s="726"/>
      <c r="CT1051" s="525"/>
      <c r="CU1051" s="527"/>
      <c r="CV1051" s="527"/>
      <c r="CW1051" s="527"/>
      <c r="CX1051" s="85"/>
    </row>
    <row r="1052" spans="1:102" ht="12" customHeight="1" x14ac:dyDescent="0.2">
      <c r="A1052" s="132" t="s">
        <v>1965</v>
      </c>
      <c r="B1052" s="557" t="s">
        <v>4139</v>
      </c>
      <c r="C1052" s="557" t="s">
        <v>1432</v>
      </c>
      <c r="D1052" s="557" t="s">
        <v>1432</v>
      </c>
      <c r="E1052" s="577" t="s">
        <v>4140</v>
      </c>
      <c r="F1052" s="557" t="s">
        <v>4193</v>
      </c>
      <c r="G1052" s="557" t="s">
        <v>929</v>
      </c>
      <c r="H1052" s="557" t="s">
        <v>1435</v>
      </c>
      <c r="I1052" s="557" t="s">
        <v>4387</v>
      </c>
      <c r="J1052" s="533">
        <v>527981</v>
      </c>
      <c r="K1052" s="533">
        <v>172352</v>
      </c>
      <c r="L1052" s="512" t="s">
        <v>3083</v>
      </c>
      <c r="M1052" s="557" t="s">
        <v>1432</v>
      </c>
      <c r="N1052" s="557" t="s">
        <v>1432</v>
      </c>
      <c r="O1052" s="533">
        <v>0</v>
      </c>
      <c r="P1052" s="533">
        <v>8</v>
      </c>
      <c r="Q1052" s="738">
        <v>8</v>
      </c>
      <c r="R1052" s="557" t="s">
        <v>5373</v>
      </c>
      <c r="S1052" s="557" t="s">
        <v>1438</v>
      </c>
      <c r="T1052" s="739">
        <v>41851</v>
      </c>
      <c r="U1052" s="739">
        <v>42111</v>
      </c>
      <c r="V1052" s="739"/>
      <c r="W1052" s="557" t="s">
        <v>1439</v>
      </c>
      <c r="X1052" s="557" t="s">
        <v>1432</v>
      </c>
      <c r="Y1052" s="557" t="s">
        <v>1442</v>
      </c>
      <c r="Z1052" s="557" t="s">
        <v>4694</v>
      </c>
      <c r="AA1052" s="557" t="s">
        <v>1444</v>
      </c>
      <c r="AB1052" s="557" t="s">
        <v>3894</v>
      </c>
      <c r="AC1052" s="557" t="s">
        <v>1432</v>
      </c>
      <c r="AD1052" s="389"/>
      <c r="AE1052" s="389"/>
      <c r="AF1052" s="389"/>
      <c r="AG1052" s="517" t="s">
        <v>3063</v>
      </c>
      <c r="AH1052" s="557" t="s">
        <v>1445</v>
      </c>
      <c r="AI1052" s="620">
        <v>0</v>
      </c>
      <c r="AJ1052" s="517">
        <v>0</v>
      </c>
      <c r="AK1052" s="577">
        <v>0</v>
      </c>
      <c r="AL1052" s="577">
        <v>0</v>
      </c>
      <c r="AM1052" s="577">
        <v>1</v>
      </c>
      <c r="AN1052" s="577">
        <v>6</v>
      </c>
      <c r="AO1052" s="577">
        <v>1</v>
      </c>
      <c r="AP1052" s="577">
        <v>0</v>
      </c>
      <c r="AQ1052" s="577">
        <v>0</v>
      </c>
      <c r="AR1052" s="577">
        <v>0</v>
      </c>
      <c r="AS1052" s="577">
        <v>0</v>
      </c>
      <c r="AT1052" s="577">
        <v>1</v>
      </c>
      <c r="AU1052" s="577">
        <v>6</v>
      </c>
      <c r="AV1052" s="577">
        <v>1</v>
      </c>
      <c r="AW1052" s="577">
        <v>0</v>
      </c>
      <c r="AX1052" s="577">
        <v>0</v>
      </c>
      <c r="AY1052" s="577">
        <v>0</v>
      </c>
      <c r="AZ1052" s="577">
        <v>0</v>
      </c>
      <c r="BA1052" s="577">
        <v>0</v>
      </c>
      <c r="BB1052" s="577">
        <v>0</v>
      </c>
      <c r="BC1052" s="577">
        <v>0</v>
      </c>
      <c r="BD1052" s="577">
        <v>0</v>
      </c>
      <c r="BE1052" s="577">
        <v>0</v>
      </c>
      <c r="BF1052" s="577">
        <v>0</v>
      </c>
      <c r="BG1052" s="577">
        <v>0</v>
      </c>
      <c r="BH1052" s="577">
        <v>0</v>
      </c>
      <c r="BI1052" s="577">
        <v>0</v>
      </c>
      <c r="BJ1052" s="577">
        <v>0</v>
      </c>
      <c r="BK1052" s="577">
        <v>0</v>
      </c>
      <c r="BL1052" s="577">
        <v>0</v>
      </c>
      <c r="BM1052" s="577">
        <v>0</v>
      </c>
      <c r="BN1052" s="577"/>
      <c r="BO1052" s="551">
        <v>0</v>
      </c>
      <c r="BP1052" s="551">
        <v>0</v>
      </c>
      <c r="BQ1052" s="753">
        <v>0</v>
      </c>
      <c r="BR1052" s="551">
        <v>0</v>
      </c>
      <c r="BS1052" s="551">
        <v>0</v>
      </c>
      <c r="BT1052" s="551">
        <v>0</v>
      </c>
      <c r="BU1052" s="582">
        <f t="shared" si="17"/>
        <v>2.6666666666666665</v>
      </c>
      <c r="BV1052" s="552">
        <f t="shared" si="18"/>
        <v>2.6666666666666665</v>
      </c>
      <c r="BW1052" s="552">
        <f t="shared" si="19"/>
        <v>2.6666666666666665</v>
      </c>
      <c r="BX1052" s="551">
        <v>0</v>
      </c>
      <c r="BY1052" s="551">
        <v>0</v>
      </c>
      <c r="BZ1052" s="551">
        <v>0</v>
      </c>
      <c r="CA1052" s="551">
        <v>0</v>
      </c>
      <c r="CB1052" s="551">
        <v>0</v>
      </c>
      <c r="CC1052" s="551">
        <v>0</v>
      </c>
      <c r="CD1052" s="551">
        <v>0</v>
      </c>
      <c r="CE1052" s="551">
        <v>0</v>
      </c>
      <c r="CF1052" s="551">
        <v>0</v>
      </c>
      <c r="CG1052" s="551">
        <v>0</v>
      </c>
      <c r="CH1052" s="551">
        <v>0</v>
      </c>
      <c r="CI1052" s="551">
        <v>0</v>
      </c>
      <c r="CJ1052" s="551">
        <v>0</v>
      </c>
      <c r="CK1052" s="623">
        <f t="shared" si="16"/>
        <v>8</v>
      </c>
      <c r="CL1052" s="524">
        <v>8</v>
      </c>
      <c r="CM1052" s="554">
        <f t="shared" si="20"/>
        <v>2.6666666666666665</v>
      </c>
      <c r="CN1052" s="554">
        <f t="shared" si="21"/>
        <v>5.333333333333333</v>
      </c>
      <c r="CO1052" s="554">
        <v>6</v>
      </c>
      <c r="CP1052" s="554"/>
      <c r="CQ1052" s="554"/>
      <c r="CR1052" s="622"/>
      <c r="CS1052" s="726"/>
      <c r="CT1052" s="525"/>
      <c r="CU1052" s="527"/>
      <c r="CV1052" s="527"/>
      <c r="CW1052" s="527"/>
      <c r="CX1052" s="85"/>
    </row>
    <row r="1053" spans="1:102" ht="12" customHeight="1" x14ac:dyDescent="0.2">
      <c r="A1053" s="132" t="s">
        <v>1965</v>
      </c>
      <c r="B1053" s="557" t="s">
        <v>5374</v>
      </c>
      <c r="C1053" s="557" t="s">
        <v>1432</v>
      </c>
      <c r="D1053" s="557" t="s">
        <v>1432</v>
      </c>
      <c r="E1053" s="577" t="s">
        <v>4446</v>
      </c>
      <c r="F1053" s="557" t="s">
        <v>5375</v>
      </c>
      <c r="G1053" s="557" t="s">
        <v>1480</v>
      </c>
      <c r="H1053" s="557" t="s">
        <v>2717</v>
      </c>
      <c r="I1053" s="557" t="s">
        <v>3511</v>
      </c>
      <c r="J1053" s="533">
        <v>528068</v>
      </c>
      <c r="K1053" s="533">
        <v>176644</v>
      </c>
      <c r="L1053" s="512" t="s">
        <v>3066</v>
      </c>
      <c r="M1053" s="557" t="s">
        <v>1432</v>
      </c>
      <c r="N1053" s="557" t="s">
        <v>1432</v>
      </c>
      <c r="O1053" s="533">
        <v>0</v>
      </c>
      <c r="P1053" s="533">
        <v>0</v>
      </c>
      <c r="Q1053" s="738">
        <v>0</v>
      </c>
      <c r="R1053" s="557" t="s">
        <v>5376</v>
      </c>
      <c r="S1053" s="557" t="s">
        <v>1154</v>
      </c>
      <c r="T1053" s="739">
        <v>41829</v>
      </c>
      <c r="U1053" s="739">
        <v>42185</v>
      </c>
      <c r="V1053" s="739"/>
      <c r="W1053" s="557" t="s">
        <v>1439</v>
      </c>
      <c r="X1053" s="557" t="s">
        <v>1432</v>
      </c>
      <c r="Y1053" s="557" t="s">
        <v>1442</v>
      </c>
      <c r="Z1053" s="557" t="s">
        <v>3893</v>
      </c>
      <c r="AA1053" s="557" t="s">
        <v>1444</v>
      </c>
      <c r="AB1053" s="557" t="s">
        <v>3894</v>
      </c>
      <c r="AC1053" s="557" t="s">
        <v>1432</v>
      </c>
      <c r="AD1053" s="389"/>
      <c r="AE1053" s="389"/>
      <c r="AF1053" s="389"/>
      <c r="AG1053" s="517" t="s">
        <v>3063</v>
      </c>
      <c r="AH1053" s="557" t="s">
        <v>1445</v>
      </c>
      <c r="AI1053" s="620">
        <v>0</v>
      </c>
      <c r="AJ1053" s="517">
        <v>0</v>
      </c>
      <c r="AK1053" s="577">
        <v>0</v>
      </c>
      <c r="AL1053" s="577">
        <v>0</v>
      </c>
      <c r="AM1053" s="577">
        <v>0</v>
      </c>
      <c r="AN1053" s="577">
        <v>0</v>
      </c>
      <c r="AO1053" s="577">
        <v>0</v>
      </c>
      <c r="AP1053" s="577">
        <v>0</v>
      </c>
      <c r="AQ1053" s="577">
        <v>0</v>
      </c>
      <c r="AR1053" s="577">
        <v>0</v>
      </c>
      <c r="AS1053" s="577">
        <v>0</v>
      </c>
      <c r="AT1053" s="577">
        <v>0</v>
      </c>
      <c r="AU1053" s="577">
        <v>0</v>
      </c>
      <c r="AV1053" s="577">
        <v>0</v>
      </c>
      <c r="AW1053" s="577">
        <v>0</v>
      </c>
      <c r="AX1053" s="577">
        <v>0</v>
      </c>
      <c r="AY1053" s="577">
        <v>0</v>
      </c>
      <c r="AZ1053" s="577">
        <v>0</v>
      </c>
      <c r="BA1053" s="577">
        <v>0</v>
      </c>
      <c r="BB1053" s="577">
        <v>0</v>
      </c>
      <c r="BC1053" s="577">
        <v>0</v>
      </c>
      <c r="BD1053" s="577">
        <v>0</v>
      </c>
      <c r="BE1053" s="577">
        <v>0</v>
      </c>
      <c r="BF1053" s="577">
        <v>0</v>
      </c>
      <c r="BG1053" s="577">
        <v>0</v>
      </c>
      <c r="BH1053" s="577">
        <v>0</v>
      </c>
      <c r="BI1053" s="577">
        <v>0</v>
      </c>
      <c r="BJ1053" s="577">
        <v>0</v>
      </c>
      <c r="BK1053" s="577">
        <v>0</v>
      </c>
      <c r="BL1053" s="577">
        <v>0</v>
      </c>
      <c r="BM1053" s="577">
        <v>0</v>
      </c>
      <c r="BN1053" s="577"/>
      <c r="BO1053" s="551">
        <v>0</v>
      </c>
      <c r="BP1053" s="551">
        <v>0</v>
      </c>
      <c r="BQ1053" s="753">
        <v>0</v>
      </c>
      <c r="BR1053" s="551">
        <v>0</v>
      </c>
      <c r="BS1053" s="551">
        <v>0</v>
      </c>
      <c r="BT1053" s="551">
        <v>0</v>
      </c>
      <c r="BU1053" s="582">
        <f t="shared" si="17"/>
        <v>0</v>
      </c>
      <c r="BV1053" s="552">
        <f t="shared" si="18"/>
        <v>0</v>
      </c>
      <c r="BW1053" s="552">
        <f t="shared" si="19"/>
        <v>0</v>
      </c>
      <c r="BX1053" s="551">
        <v>0</v>
      </c>
      <c r="BY1053" s="551">
        <v>0</v>
      </c>
      <c r="BZ1053" s="551">
        <v>0</v>
      </c>
      <c r="CA1053" s="551">
        <v>0</v>
      </c>
      <c r="CB1053" s="551">
        <v>0</v>
      </c>
      <c r="CC1053" s="551">
        <v>0</v>
      </c>
      <c r="CD1053" s="551">
        <v>0</v>
      </c>
      <c r="CE1053" s="551">
        <v>0</v>
      </c>
      <c r="CF1053" s="551">
        <v>0</v>
      </c>
      <c r="CG1053" s="551">
        <v>0</v>
      </c>
      <c r="CH1053" s="551">
        <v>0</v>
      </c>
      <c r="CI1053" s="551">
        <v>0</v>
      </c>
      <c r="CJ1053" s="551">
        <v>0</v>
      </c>
      <c r="CK1053" s="623">
        <f t="shared" si="16"/>
        <v>0</v>
      </c>
      <c r="CL1053" s="524">
        <v>0</v>
      </c>
      <c r="CM1053" s="554">
        <f t="shared" si="20"/>
        <v>0</v>
      </c>
      <c r="CN1053" s="554">
        <f t="shared" si="21"/>
        <v>0</v>
      </c>
      <c r="CO1053" s="554">
        <v>10</v>
      </c>
      <c r="CP1053" s="554"/>
      <c r="CQ1053" s="554"/>
      <c r="CR1053" s="622"/>
      <c r="CS1053" s="726"/>
      <c r="CT1053" s="525"/>
      <c r="CU1053" s="527"/>
      <c r="CV1053" s="527"/>
      <c r="CW1053" s="527"/>
      <c r="CX1053" s="85"/>
    </row>
    <row r="1054" spans="1:102" ht="12" customHeight="1" x14ac:dyDescent="0.2">
      <c r="A1054" s="132" t="s">
        <v>1965</v>
      </c>
      <c r="B1054" s="557" t="s">
        <v>5374</v>
      </c>
      <c r="C1054" s="557" t="s">
        <v>1432</v>
      </c>
      <c r="D1054" s="557" t="s">
        <v>1432</v>
      </c>
      <c r="E1054" s="577" t="s">
        <v>4446</v>
      </c>
      <c r="F1054" s="557" t="s">
        <v>5375</v>
      </c>
      <c r="G1054" s="557" t="s">
        <v>1480</v>
      </c>
      <c r="H1054" s="557" t="s">
        <v>2717</v>
      </c>
      <c r="I1054" s="557" t="s">
        <v>3511</v>
      </c>
      <c r="J1054" s="533">
        <v>528068</v>
      </c>
      <c r="K1054" s="533">
        <v>176644</v>
      </c>
      <c r="L1054" s="512" t="s">
        <v>3066</v>
      </c>
      <c r="M1054" s="557" t="s">
        <v>1432</v>
      </c>
      <c r="N1054" s="557" t="s">
        <v>1432</v>
      </c>
      <c r="O1054" s="533">
        <v>0</v>
      </c>
      <c r="P1054" s="533">
        <v>2</v>
      </c>
      <c r="Q1054" s="738">
        <v>2</v>
      </c>
      <c r="R1054" s="557" t="s">
        <v>5376</v>
      </c>
      <c r="S1054" s="557" t="s">
        <v>1154</v>
      </c>
      <c r="T1054" s="739">
        <v>41829</v>
      </c>
      <c r="U1054" s="739">
        <v>42185</v>
      </c>
      <c r="V1054" s="739"/>
      <c r="W1054" s="557" t="s">
        <v>1439</v>
      </c>
      <c r="X1054" s="557" t="s">
        <v>1432</v>
      </c>
      <c r="Y1054" s="557" t="s">
        <v>1442</v>
      </c>
      <c r="Z1054" s="557" t="s">
        <v>3893</v>
      </c>
      <c r="AA1054" s="557" t="s">
        <v>1444</v>
      </c>
      <c r="AB1054" s="557" t="s">
        <v>3894</v>
      </c>
      <c r="AC1054" s="557" t="s">
        <v>1432</v>
      </c>
      <c r="AD1054" s="389"/>
      <c r="AE1054" s="389"/>
      <c r="AF1054" s="389"/>
      <c r="AG1054" s="517" t="s">
        <v>3063</v>
      </c>
      <c r="AH1054" s="557" t="s">
        <v>1445</v>
      </c>
      <c r="AI1054" s="620">
        <v>0</v>
      </c>
      <c r="AJ1054" s="517">
        <v>0</v>
      </c>
      <c r="AK1054" s="577">
        <v>0</v>
      </c>
      <c r="AL1054" s="577">
        <v>0</v>
      </c>
      <c r="AM1054" s="577">
        <v>0</v>
      </c>
      <c r="AN1054" s="577">
        <v>2</v>
      </c>
      <c r="AO1054" s="577">
        <v>0</v>
      </c>
      <c r="AP1054" s="577">
        <v>0</v>
      </c>
      <c r="AQ1054" s="577">
        <v>0</v>
      </c>
      <c r="AR1054" s="577">
        <v>0</v>
      </c>
      <c r="AS1054" s="577">
        <v>0</v>
      </c>
      <c r="AT1054" s="577">
        <v>0</v>
      </c>
      <c r="AU1054" s="577">
        <v>2</v>
      </c>
      <c r="AV1054" s="577">
        <v>0</v>
      </c>
      <c r="AW1054" s="577">
        <v>0</v>
      </c>
      <c r="AX1054" s="577">
        <v>0</v>
      </c>
      <c r="AY1054" s="577">
        <v>0</v>
      </c>
      <c r="AZ1054" s="577">
        <v>0</v>
      </c>
      <c r="BA1054" s="577">
        <v>0</v>
      </c>
      <c r="BB1054" s="577">
        <v>0</v>
      </c>
      <c r="BC1054" s="577">
        <v>0</v>
      </c>
      <c r="BD1054" s="577">
        <v>0</v>
      </c>
      <c r="BE1054" s="577">
        <v>0</v>
      </c>
      <c r="BF1054" s="577">
        <v>0</v>
      </c>
      <c r="BG1054" s="577">
        <v>0</v>
      </c>
      <c r="BH1054" s="577">
        <v>0</v>
      </c>
      <c r="BI1054" s="577">
        <v>0</v>
      </c>
      <c r="BJ1054" s="577">
        <v>0</v>
      </c>
      <c r="BK1054" s="577">
        <v>0</v>
      </c>
      <c r="BL1054" s="577">
        <v>0</v>
      </c>
      <c r="BM1054" s="577">
        <v>0</v>
      </c>
      <c r="BN1054" s="577"/>
      <c r="BO1054" s="551">
        <v>0</v>
      </c>
      <c r="BP1054" s="551">
        <v>0</v>
      </c>
      <c r="BQ1054" s="753">
        <v>0</v>
      </c>
      <c r="BR1054" s="551">
        <v>0</v>
      </c>
      <c r="BS1054" s="551">
        <v>0</v>
      </c>
      <c r="BT1054" s="551">
        <v>0</v>
      </c>
      <c r="BU1054" s="582">
        <f t="shared" si="17"/>
        <v>0.66666666666666663</v>
      </c>
      <c r="BV1054" s="552">
        <f t="shared" si="18"/>
        <v>0.66666666666666663</v>
      </c>
      <c r="BW1054" s="552">
        <f t="shared" si="19"/>
        <v>0.66666666666666663</v>
      </c>
      <c r="BX1054" s="551">
        <v>0</v>
      </c>
      <c r="BY1054" s="551">
        <v>0</v>
      </c>
      <c r="BZ1054" s="551">
        <v>0</v>
      </c>
      <c r="CA1054" s="551">
        <v>0</v>
      </c>
      <c r="CB1054" s="551">
        <v>0</v>
      </c>
      <c r="CC1054" s="551">
        <v>0</v>
      </c>
      <c r="CD1054" s="551">
        <v>0</v>
      </c>
      <c r="CE1054" s="551">
        <v>0</v>
      </c>
      <c r="CF1054" s="551">
        <v>0</v>
      </c>
      <c r="CG1054" s="551">
        <v>0</v>
      </c>
      <c r="CH1054" s="551">
        <v>0</v>
      </c>
      <c r="CI1054" s="551">
        <v>0</v>
      </c>
      <c r="CJ1054" s="551">
        <v>0</v>
      </c>
      <c r="CK1054" s="623">
        <f t="shared" si="16"/>
        <v>2</v>
      </c>
      <c r="CL1054" s="524">
        <v>2</v>
      </c>
      <c r="CM1054" s="554">
        <f t="shared" si="20"/>
        <v>0.66666666666666663</v>
      </c>
      <c r="CN1054" s="554">
        <f t="shared" si="21"/>
        <v>1.3333333333333333</v>
      </c>
      <c r="CO1054" s="554">
        <v>10</v>
      </c>
      <c r="CP1054" s="554"/>
      <c r="CQ1054" s="554"/>
      <c r="CR1054" s="622"/>
      <c r="CS1054" s="726"/>
      <c r="CT1054" s="525"/>
      <c r="CU1054" s="527"/>
      <c r="CV1054" s="527"/>
      <c r="CW1054" s="527"/>
      <c r="CX1054" s="85"/>
    </row>
    <row r="1055" spans="1:102" ht="12" customHeight="1" x14ac:dyDescent="0.2">
      <c r="A1055" s="132" t="s">
        <v>1965</v>
      </c>
      <c r="B1055" s="557" t="s">
        <v>481</v>
      </c>
      <c r="C1055" s="557" t="s">
        <v>1432</v>
      </c>
      <c r="D1055" s="557" t="s">
        <v>1432</v>
      </c>
      <c r="E1055" s="577" t="s">
        <v>1432</v>
      </c>
      <c r="F1055" s="557" t="s">
        <v>2658</v>
      </c>
      <c r="G1055" s="557" t="s">
        <v>1480</v>
      </c>
      <c r="H1055" s="557" t="s">
        <v>2717</v>
      </c>
      <c r="I1055" s="557" t="s">
        <v>3056</v>
      </c>
      <c r="J1055" s="533">
        <v>527884</v>
      </c>
      <c r="K1055" s="533">
        <v>176593</v>
      </c>
      <c r="L1055" s="512" t="s">
        <v>3067</v>
      </c>
      <c r="M1055" s="557" t="s">
        <v>1432</v>
      </c>
      <c r="N1055" s="557" t="s">
        <v>1432</v>
      </c>
      <c r="O1055" s="533">
        <v>0</v>
      </c>
      <c r="P1055" s="533">
        <v>3</v>
      </c>
      <c r="Q1055" s="738">
        <v>3</v>
      </c>
      <c r="R1055" s="557" t="s">
        <v>5377</v>
      </c>
      <c r="S1055" s="557" t="s">
        <v>3676</v>
      </c>
      <c r="T1055" s="739">
        <v>41956</v>
      </c>
      <c r="U1055" s="739">
        <v>42317</v>
      </c>
      <c r="V1055" s="739"/>
      <c r="W1055" s="557" t="s">
        <v>1439</v>
      </c>
      <c r="X1055" s="557" t="s">
        <v>1432</v>
      </c>
      <c r="Y1055" s="557" t="s">
        <v>1442</v>
      </c>
      <c r="Z1055" s="557" t="s">
        <v>4694</v>
      </c>
      <c r="AA1055" s="557" t="s">
        <v>1444</v>
      </c>
      <c r="AB1055" s="557" t="s">
        <v>2713</v>
      </c>
      <c r="AC1055" s="557" t="s">
        <v>1432</v>
      </c>
      <c r="AD1055" s="389"/>
      <c r="AE1055" s="389"/>
      <c r="AF1055" s="389"/>
      <c r="AG1055" s="517" t="s">
        <v>3063</v>
      </c>
      <c r="AH1055" s="557" t="s">
        <v>1445</v>
      </c>
      <c r="AI1055" s="620">
        <v>0</v>
      </c>
      <c r="AJ1055" s="517">
        <v>0</v>
      </c>
      <c r="AK1055" s="577">
        <v>0</v>
      </c>
      <c r="AL1055" s="577">
        <v>1</v>
      </c>
      <c r="AM1055" s="577">
        <v>0</v>
      </c>
      <c r="AN1055" s="577">
        <v>2</v>
      </c>
      <c r="AO1055" s="577">
        <v>0</v>
      </c>
      <c r="AP1055" s="577">
        <v>0</v>
      </c>
      <c r="AQ1055" s="577">
        <v>0</v>
      </c>
      <c r="AR1055" s="577">
        <v>0</v>
      </c>
      <c r="AS1055" s="577">
        <v>1</v>
      </c>
      <c r="AT1055" s="577">
        <v>0</v>
      </c>
      <c r="AU1055" s="577">
        <v>2</v>
      </c>
      <c r="AV1055" s="577">
        <v>0</v>
      </c>
      <c r="AW1055" s="577">
        <v>0</v>
      </c>
      <c r="AX1055" s="577">
        <v>0</v>
      </c>
      <c r="AY1055" s="577">
        <v>0</v>
      </c>
      <c r="AZ1055" s="577">
        <v>0</v>
      </c>
      <c r="BA1055" s="577">
        <v>0</v>
      </c>
      <c r="BB1055" s="577">
        <v>0</v>
      </c>
      <c r="BC1055" s="577">
        <v>0</v>
      </c>
      <c r="BD1055" s="577">
        <v>0</v>
      </c>
      <c r="BE1055" s="577">
        <v>0</v>
      </c>
      <c r="BF1055" s="577">
        <v>0</v>
      </c>
      <c r="BG1055" s="577">
        <v>0</v>
      </c>
      <c r="BH1055" s="577">
        <v>0</v>
      </c>
      <c r="BI1055" s="577">
        <v>0</v>
      </c>
      <c r="BJ1055" s="577">
        <v>0</v>
      </c>
      <c r="BK1055" s="577">
        <v>0</v>
      </c>
      <c r="BL1055" s="577">
        <v>0</v>
      </c>
      <c r="BM1055" s="577">
        <v>0</v>
      </c>
      <c r="BN1055" s="577"/>
      <c r="BO1055" s="551">
        <v>0</v>
      </c>
      <c r="BP1055" s="551">
        <v>0</v>
      </c>
      <c r="BQ1055" s="753">
        <v>0</v>
      </c>
      <c r="BR1055" s="551">
        <v>0</v>
      </c>
      <c r="BS1055" s="551">
        <v>0</v>
      </c>
      <c r="BT1055" s="551">
        <v>0</v>
      </c>
      <c r="BU1055" s="582">
        <f t="shared" si="17"/>
        <v>1</v>
      </c>
      <c r="BV1055" s="552">
        <f t="shared" si="18"/>
        <v>1</v>
      </c>
      <c r="BW1055" s="552">
        <f t="shared" si="19"/>
        <v>1</v>
      </c>
      <c r="BX1055" s="551">
        <v>0</v>
      </c>
      <c r="BY1055" s="551">
        <v>0</v>
      </c>
      <c r="BZ1055" s="551">
        <v>0</v>
      </c>
      <c r="CA1055" s="551">
        <v>0</v>
      </c>
      <c r="CB1055" s="551">
        <v>0</v>
      </c>
      <c r="CC1055" s="551">
        <v>0</v>
      </c>
      <c r="CD1055" s="551">
        <v>0</v>
      </c>
      <c r="CE1055" s="551">
        <v>0</v>
      </c>
      <c r="CF1055" s="551">
        <v>0</v>
      </c>
      <c r="CG1055" s="551">
        <v>0</v>
      </c>
      <c r="CH1055" s="551">
        <v>0</v>
      </c>
      <c r="CI1055" s="551">
        <v>0</v>
      </c>
      <c r="CJ1055" s="551">
        <v>0</v>
      </c>
      <c r="CK1055" s="623">
        <f t="shared" si="16"/>
        <v>3</v>
      </c>
      <c r="CL1055" s="524">
        <v>3</v>
      </c>
      <c r="CM1055" s="554">
        <f t="shared" si="20"/>
        <v>1</v>
      </c>
      <c r="CN1055" s="554">
        <f t="shared" si="21"/>
        <v>2</v>
      </c>
      <c r="CO1055" s="554">
        <v>6</v>
      </c>
      <c r="CP1055" s="554"/>
      <c r="CQ1055" s="554"/>
      <c r="CR1055" s="622"/>
      <c r="CS1055" s="726"/>
      <c r="CT1055" s="525"/>
      <c r="CU1055" s="527"/>
      <c r="CV1055" s="527"/>
      <c r="CW1055" s="527"/>
      <c r="CX1055" s="85"/>
    </row>
    <row r="1056" spans="1:102" ht="12" customHeight="1" x14ac:dyDescent="0.2">
      <c r="A1056" s="132" t="s">
        <v>1965</v>
      </c>
      <c r="B1056" s="557" t="s">
        <v>4141</v>
      </c>
      <c r="C1056" s="557" t="s">
        <v>1432</v>
      </c>
      <c r="D1056" s="557" t="s">
        <v>1432</v>
      </c>
      <c r="E1056" s="577" t="s">
        <v>4142</v>
      </c>
      <c r="F1056" s="557" t="s">
        <v>814</v>
      </c>
      <c r="G1056" s="557" t="s">
        <v>1398</v>
      </c>
      <c r="H1056" s="557" t="s">
        <v>1458</v>
      </c>
      <c r="I1056" s="557" t="s">
        <v>1432</v>
      </c>
      <c r="J1056" s="533">
        <v>524885</v>
      </c>
      <c r="K1056" s="533">
        <v>174590</v>
      </c>
      <c r="L1056" s="512" t="s">
        <v>3079</v>
      </c>
      <c r="M1056" s="557" t="s">
        <v>1432</v>
      </c>
      <c r="N1056" s="557" t="s">
        <v>1432</v>
      </c>
      <c r="O1056" s="533">
        <v>0</v>
      </c>
      <c r="P1056" s="533">
        <v>8</v>
      </c>
      <c r="Q1056" s="738">
        <v>8</v>
      </c>
      <c r="R1056" s="557" t="s">
        <v>4615</v>
      </c>
      <c r="S1056" s="557" t="s">
        <v>1438</v>
      </c>
      <c r="T1056" s="739">
        <v>41864</v>
      </c>
      <c r="U1056" s="739">
        <v>42181</v>
      </c>
      <c r="V1056" s="739"/>
      <c r="W1056" s="557" t="s">
        <v>1439</v>
      </c>
      <c r="X1056" s="557" t="s">
        <v>1432</v>
      </c>
      <c r="Y1056" s="557" t="s">
        <v>1442</v>
      </c>
      <c r="Z1056" s="557" t="s">
        <v>4694</v>
      </c>
      <c r="AA1056" s="557" t="s">
        <v>1444</v>
      </c>
      <c r="AB1056" s="557" t="s">
        <v>3894</v>
      </c>
      <c r="AC1056" s="557" t="s">
        <v>1432</v>
      </c>
      <c r="AD1056" s="389"/>
      <c r="AE1056" s="389"/>
      <c r="AF1056" s="389"/>
      <c r="AG1056" s="517" t="s">
        <v>3063</v>
      </c>
      <c r="AH1056" s="557" t="s">
        <v>1445</v>
      </c>
      <c r="AI1056" s="620"/>
      <c r="AJ1056" s="517">
        <v>0</v>
      </c>
      <c r="AK1056" s="577">
        <v>0</v>
      </c>
      <c r="AL1056" s="577">
        <v>0</v>
      </c>
      <c r="AM1056" s="577">
        <v>2</v>
      </c>
      <c r="AN1056" s="577">
        <v>4</v>
      </c>
      <c r="AO1056" s="577">
        <v>2</v>
      </c>
      <c r="AP1056" s="577">
        <v>0</v>
      </c>
      <c r="AQ1056" s="577">
        <v>0</v>
      </c>
      <c r="AR1056" s="577">
        <v>0</v>
      </c>
      <c r="AS1056" s="577">
        <v>0</v>
      </c>
      <c r="AT1056" s="577">
        <v>2</v>
      </c>
      <c r="AU1056" s="577">
        <v>4</v>
      </c>
      <c r="AV1056" s="577">
        <v>2</v>
      </c>
      <c r="AW1056" s="577">
        <v>0</v>
      </c>
      <c r="AX1056" s="577">
        <v>0</v>
      </c>
      <c r="AY1056" s="577">
        <v>0</v>
      </c>
      <c r="AZ1056" s="577">
        <v>0</v>
      </c>
      <c r="BA1056" s="577">
        <v>0</v>
      </c>
      <c r="BB1056" s="577">
        <v>0</v>
      </c>
      <c r="BC1056" s="577">
        <v>0</v>
      </c>
      <c r="BD1056" s="577">
        <v>0</v>
      </c>
      <c r="BE1056" s="577">
        <v>0</v>
      </c>
      <c r="BF1056" s="577">
        <v>0</v>
      </c>
      <c r="BG1056" s="577">
        <v>0</v>
      </c>
      <c r="BH1056" s="577">
        <v>0</v>
      </c>
      <c r="BI1056" s="577">
        <v>0</v>
      </c>
      <c r="BJ1056" s="577">
        <v>0</v>
      </c>
      <c r="BK1056" s="577">
        <v>0</v>
      </c>
      <c r="BL1056" s="577">
        <v>0</v>
      </c>
      <c r="BM1056" s="577">
        <v>0</v>
      </c>
      <c r="BN1056" s="577"/>
      <c r="BO1056" s="551">
        <v>0</v>
      </c>
      <c r="BP1056" s="551">
        <v>0</v>
      </c>
      <c r="BQ1056" s="753">
        <v>0</v>
      </c>
      <c r="BR1056" s="551">
        <v>0</v>
      </c>
      <c r="BS1056" s="551">
        <v>0</v>
      </c>
      <c r="BT1056" s="551">
        <v>0</v>
      </c>
      <c r="BU1056" s="582">
        <f t="shared" si="17"/>
        <v>2.6666666666666665</v>
      </c>
      <c r="BV1056" s="552">
        <f t="shared" si="18"/>
        <v>2.6666666666666665</v>
      </c>
      <c r="BW1056" s="552">
        <f t="shared" si="19"/>
        <v>2.6666666666666665</v>
      </c>
      <c r="BX1056" s="551">
        <v>0</v>
      </c>
      <c r="BY1056" s="551">
        <v>0</v>
      </c>
      <c r="BZ1056" s="551">
        <v>0</v>
      </c>
      <c r="CA1056" s="551">
        <v>0</v>
      </c>
      <c r="CB1056" s="551">
        <v>0</v>
      </c>
      <c r="CC1056" s="551">
        <v>0</v>
      </c>
      <c r="CD1056" s="551">
        <v>0</v>
      </c>
      <c r="CE1056" s="551">
        <v>0</v>
      </c>
      <c r="CF1056" s="551">
        <v>0</v>
      </c>
      <c r="CG1056" s="551">
        <v>0</v>
      </c>
      <c r="CH1056" s="551">
        <v>0</v>
      </c>
      <c r="CI1056" s="551">
        <v>0</v>
      </c>
      <c r="CJ1056" s="551">
        <v>0</v>
      </c>
      <c r="CK1056" s="623">
        <f t="shared" si="16"/>
        <v>8</v>
      </c>
      <c r="CL1056" s="524">
        <v>8</v>
      </c>
      <c r="CM1056" s="554">
        <f t="shared" si="20"/>
        <v>2.6666666666666665</v>
      </c>
      <c r="CN1056" s="554">
        <f t="shared" si="21"/>
        <v>5.333333333333333</v>
      </c>
      <c r="CO1056" s="554">
        <v>6</v>
      </c>
      <c r="CP1056" s="554"/>
      <c r="CQ1056" s="554"/>
      <c r="CR1056" s="622"/>
      <c r="CS1056" s="726"/>
      <c r="CT1056" s="525"/>
      <c r="CU1056" s="527"/>
      <c r="CV1056" s="527"/>
      <c r="CW1056" s="527"/>
      <c r="CX1056" s="85"/>
    </row>
    <row r="1057" spans="1:102" ht="12" customHeight="1" x14ac:dyDescent="0.2">
      <c r="A1057" s="132" t="s">
        <v>1965</v>
      </c>
      <c r="B1057" s="557" t="s">
        <v>5378</v>
      </c>
      <c r="C1057" s="557" t="s">
        <v>1432</v>
      </c>
      <c r="D1057" s="557" t="s">
        <v>5379</v>
      </c>
      <c r="E1057" s="577" t="s">
        <v>279</v>
      </c>
      <c r="F1057" s="557" t="s">
        <v>280</v>
      </c>
      <c r="G1057" s="557" t="s">
        <v>1468</v>
      </c>
      <c r="H1057" s="557" t="s">
        <v>2717</v>
      </c>
      <c r="I1057" s="557" t="s">
        <v>1432</v>
      </c>
      <c r="J1057" s="533">
        <v>526469</v>
      </c>
      <c r="K1057" s="533">
        <v>175635</v>
      </c>
      <c r="L1057" s="512" t="s">
        <v>4766</v>
      </c>
      <c r="M1057" s="557" t="s">
        <v>1432</v>
      </c>
      <c r="N1057" s="557" t="s">
        <v>1432</v>
      </c>
      <c r="O1057" s="533">
        <v>0</v>
      </c>
      <c r="P1057" s="533">
        <v>12</v>
      </c>
      <c r="Q1057" s="738">
        <v>12</v>
      </c>
      <c r="R1057" s="557" t="s">
        <v>5380</v>
      </c>
      <c r="S1057" s="557" t="s">
        <v>1154</v>
      </c>
      <c r="T1057" s="739">
        <v>41862</v>
      </c>
      <c r="U1057" s="739">
        <v>42179</v>
      </c>
      <c r="V1057" s="739"/>
      <c r="W1057" s="557" t="s">
        <v>1439</v>
      </c>
      <c r="X1057" s="557" t="s">
        <v>1432</v>
      </c>
      <c r="Y1057" s="557" t="s">
        <v>1442</v>
      </c>
      <c r="Z1057" s="557" t="s">
        <v>1443</v>
      </c>
      <c r="AA1057" s="557" t="s">
        <v>1443</v>
      </c>
      <c r="AB1057" s="557" t="s">
        <v>1444</v>
      </c>
      <c r="AC1057" s="557" t="s">
        <v>1432</v>
      </c>
      <c r="AD1057" s="389"/>
      <c r="AE1057" s="389"/>
      <c r="AF1057" s="389"/>
      <c r="AG1057" s="517" t="s">
        <v>628</v>
      </c>
      <c r="AH1057" s="557" t="s">
        <v>3279</v>
      </c>
      <c r="AI1057" s="620"/>
      <c r="AJ1057" s="517">
        <v>0</v>
      </c>
      <c r="AK1057" s="577">
        <v>12</v>
      </c>
      <c r="AL1057" s="577">
        <v>0</v>
      </c>
      <c r="AM1057" s="577">
        <v>0</v>
      </c>
      <c r="AN1057" s="577">
        <v>3</v>
      </c>
      <c r="AO1057" s="577">
        <v>9</v>
      </c>
      <c r="AP1057" s="577">
        <v>0</v>
      </c>
      <c r="AQ1057" s="577">
        <v>0</v>
      </c>
      <c r="AR1057" s="577">
        <v>0</v>
      </c>
      <c r="AS1057" s="577">
        <v>0</v>
      </c>
      <c r="AT1057" s="577">
        <v>0</v>
      </c>
      <c r="AU1057" s="577">
        <v>3</v>
      </c>
      <c r="AV1057" s="577">
        <v>9</v>
      </c>
      <c r="AW1057" s="577">
        <v>0</v>
      </c>
      <c r="AX1057" s="577">
        <v>0</v>
      </c>
      <c r="AY1057" s="577">
        <v>0</v>
      </c>
      <c r="AZ1057" s="577">
        <v>0</v>
      </c>
      <c r="BA1057" s="577">
        <v>0</v>
      </c>
      <c r="BB1057" s="577">
        <v>0</v>
      </c>
      <c r="BC1057" s="577">
        <v>0</v>
      </c>
      <c r="BD1057" s="577">
        <v>0</v>
      </c>
      <c r="BE1057" s="577">
        <v>0</v>
      </c>
      <c r="BF1057" s="577">
        <v>0</v>
      </c>
      <c r="BG1057" s="577">
        <v>0</v>
      </c>
      <c r="BH1057" s="577">
        <v>0</v>
      </c>
      <c r="BI1057" s="577">
        <v>0</v>
      </c>
      <c r="BJ1057" s="577">
        <v>0</v>
      </c>
      <c r="BK1057" s="577">
        <v>0</v>
      </c>
      <c r="BL1057" s="577">
        <v>0</v>
      </c>
      <c r="BM1057" s="577">
        <v>0</v>
      </c>
      <c r="BN1057" s="577"/>
      <c r="BO1057" s="551">
        <v>0</v>
      </c>
      <c r="BP1057" s="551">
        <v>0</v>
      </c>
      <c r="BQ1057" s="753">
        <v>0</v>
      </c>
      <c r="BR1057" s="551">
        <v>0</v>
      </c>
      <c r="BS1057" s="551">
        <v>0</v>
      </c>
      <c r="BT1057" s="551">
        <v>0</v>
      </c>
      <c r="BU1057" s="582">
        <f t="shared" si="17"/>
        <v>4</v>
      </c>
      <c r="BV1057" s="552">
        <f t="shared" si="18"/>
        <v>4</v>
      </c>
      <c r="BW1057" s="552">
        <f t="shared" si="19"/>
        <v>4</v>
      </c>
      <c r="BX1057" s="551">
        <v>0</v>
      </c>
      <c r="BY1057" s="551">
        <v>0</v>
      </c>
      <c r="BZ1057" s="551">
        <v>0</v>
      </c>
      <c r="CA1057" s="551">
        <v>0</v>
      </c>
      <c r="CB1057" s="551">
        <v>0</v>
      </c>
      <c r="CC1057" s="551">
        <v>0</v>
      </c>
      <c r="CD1057" s="551">
        <v>0</v>
      </c>
      <c r="CE1057" s="551">
        <v>0</v>
      </c>
      <c r="CF1057" s="551">
        <v>0</v>
      </c>
      <c r="CG1057" s="551">
        <v>0</v>
      </c>
      <c r="CH1057" s="551">
        <v>0</v>
      </c>
      <c r="CI1057" s="551">
        <v>0</v>
      </c>
      <c r="CJ1057" s="551">
        <v>0</v>
      </c>
      <c r="CK1057" s="623">
        <f t="shared" si="16"/>
        <v>12</v>
      </c>
      <c r="CL1057" s="524">
        <v>12</v>
      </c>
      <c r="CM1057" s="554">
        <f t="shared" si="20"/>
        <v>4</v>
      </c>
      <c r="CN1057" s="554">
        <f t="shared" si="21"/>
        <v>8</v>
      </c>
      <c r="CO1057" s="554">
        <v>6</v>
      </c>
      <c r="CP1057" s="554"/>
      <c r="CQ1057" s="554"/>
      <c r="CR1057" s="622"/>
      <c r="CS1057" s="726"/>
      <c r="CT1057" s="525"/>
      <c r="CU1057" s="527"/>
      <c r="CV1057" s="527"/>
      <c r="CW1057" s="527"/>
      <c r="CX1057" s="85"/>
    </row>
    <row r="1058" spans="1:102" ht="12" customHeight="1" x14ac:dyDescent="0.2">
      <c r="A1058" s="132" t="s">
        <v>1965</v>
      </c>
      <c r="B1058" s="557" t="s">
        <v>5378</v>
      </c>
      <c r="C1058" s="557" t="s">
        <v>1432</v>
      </c>
      <c r="D1058" s="557" t="s">
        <v>5381</v>
      </c>
      <c r="E1058" s="577" t="s">
        <v>279</v>
      </c>
      <c r="F1058" s="557" t="s">
        <v>280</v>
      </c>
      <c r="G1058" s="557" t="s">
        <v>1468</v>
      </c>
      <c r="H1058" s="557" t="s">
        <v>2717</v>
      </c>
      <c r="I1058" s="557" t="s">
        <v>1432</v>
      </c>
      <c r="J1058" s="533">
        <v>526469</v>
      </c>
      <c r="K1058" s="533">
        <v>175635</v>
      </c>
      <c r="L1058" s="512" t="s">
        <v>4766</v>
      </c>
      <c r="M1058" s="557" t="s">
        <v>1432</v>
      </c>
      <c r="N1058" s="557" t="s">
        <v>1432</v>
      </c>
      <c r="O1058" s="533">
        <v>0</v>
      </c>
      <c r="P1058" s="533">
        <v>29</v>
      </c>
      <c r="Q1058" s="738">
        <v>29</v>
      </c>
      <c r="R1058" s="557" t="s">
        <v>5380</v>
      </c>
      <c r="S1058" s="557" t="s">
        <v>1154</v>
      </c>
      <c r="T1058" s="739">
        <v>41862</v>
      </c>
      <c r="U1058" s="739">
        <v>42179</v>
      </c>
      <c r="V1058" s="739"/>
      <c r="W1058" s="557" t="s">
        <v>1439</v>
      </c>
      <c r="X1058" s="557" t="s">
        <v>1432</v>
      </c>
      <c r="Y1058" s="557" t="s">
        <v>1442</v>
      </c>
      <c r="Z1058" s="557" t="s">
        <v>1443</v>
      </c>
      <c r="AA1058" s="557" t="s">
        <v>1443</v>
      </c>
      <c r="AB1058" s="557" t="s">
        <v>1444</v>
      </c>
      <c r="AC1058" s="557" t="s">
        <v>1432</v>
      </c>
      <c r="AD1058" s="389"/>
      <c r="AE1058" s="389"/>
      <c r="AF1058" s="389"/>
      <c r="AG1058" s="517" t="s">
        <v>3063</v>
      </c>
      <c r="AH1058" s="557" t="s">
        <v>1445</v>
      </c>
      <c r="AI1058" s="620"/>
      <c r="AJ1058" s="517">
        <v>0</v>
      </c>
      <c r="AK1058" s="577">
        <v>29</v>
      </c>
      <c r="AL1058" s="577">
        <v>0</v>
      </c>
      <c r="AM1058" s="577">
        <v>9</v>
      </c>
      <c r="AN1058" s="577">
        <v>18</v>
      </c>
      <c r="AO1058" s="577">
        <v>2</v>
      </c>
      <c r="AP1058" s="577">
        <v>0</v>
      </c>
      <c r="AQ1058" s="577">
        <v>0</v>
      </c>
      <c r="AR1058" s="577">
        <v>0</v>
      </c>
      <c r="AS1058" s="577">
        <v>0</v>
      </c>
      <c r="AT1058" s="577">
        <v>9</v>
      </c>
      <c r="AU1058" s="577">
        <v>18</v>
      </c>
      <c r="AV1058" s="577">
        <v>2</v>
      </c>
      <c r="AW1058" s="577">
        <v>0</v>
      </c>
      <c r="AX1058" s="577">
        <v>0</v>
      </c>
      <c r="AY1058" s="577">
        <v>0</v>
      </c>
      <c r="AZ1058" s="577">
        <v>0</v>
      </c>
      <c r="BA1058" s="577">
        <v>0</v>
      </c>
      <c r="BB1058" s="577">
        <v>0</v>
      </c>
      <c r="BC1058" s="577">
        <v>0</v>
      </c>
      <c r="BD1058" s="577">
        <v>0</v>
      </c>
      <c r="BE1058" s="577">
        <v>0</v>
      </c>
      <c r="BF1058" s="577">
        <v>0</v>
      </c>
      <c r="BG1058" s="577">
        <v>0</v>
      </c>
      <c r="BH1058" s="577">
        <v>0</v>
      </c>
      <c r="BI1058" s="577">
        <v>0</v>
      </c>
      <c r="BJ1058" s="577">
        <v>0</v>
      </c>
      <c r="BK1058" s="577">
        <v>0</v>
      </c>
      <c r="BL1058" s="577">
        <v>0</v>
      </c>
      <c r="BM1058" s="577">
        <v>0</v>
      </c>
      <c r="BN1058" s="577"/>
      <c r="BO1058" s="551">
        <v>0</v>
      </c>
      <c r="BP1058" s="551">
        <v>0</v>
      </c>
      <c r="BQ1058" s="753">
        <v>0</v>
      </c>
      <c r="BR1058" s="551">
        <v>0</v>
      </c>
      <c r="BS1058" s="551">
        <v>0</v>
      </c>
      <c r="BT1058" s="551">
        <v>0</v>
      </c>
      <c r="BU1058" s="582">
        <f t="shared" si="17"/>
        <v>9.6666666666666661</v>
      </c>
      <c r="BV1058" s="552">
        <f t="shared" si="18"/>
        <v>9.6666666666666661</v>
      </c>
      <c r="BW1058" s="552">
        <f t="shared" si="19"/>
        <v>9.6666666666666661</v>
      </c>
      <c r="BX1058" s="551">
        <v>0</v>
      </c>
      <c r="BY1058" s="551">
        <v>0</v>
      </c>
      <c r="BZ1058" s="551">
        <v>0</v>
      </c>
      <c r="CA1058" s="551">
        <v>0</v>
      </c>
      <c r="CB1058" s="551">
        <v>0</v>
      </c>
      <c r="CC1058" s="551">
        <v>0</v>
      </c>
      <c r="CD1058" s="551">
        <v>0</v>
      </c>
      <c r="CE1058" s="551">
        <v>0</v>
      </c>
      <c r="CF1058" s="551">
        <v>0</v>
      </c>
      <c r="CG1058" s="551">
        <v>0</v>
      </c>
      <c r="CH1058" s="551">
        <v>0</v>
      </c>
      <c r="CI1058" s="551">
        <v>0</v>
      </c>
      <c r="CJ1058" s="551">
        <v>0</v>
      </c>
      <c r="CK1058" s="623">
        <f t="shared" si="16"/>
        <v>29</v>
      </c>
      <c r="CL1058" s="524">
        <v>29</v>
      </c>
      <c r="CM1058" s="554">
        <f t="shared" si="20"/>
        <v>9.6666666666666661</v>
      </c>
      <c r="CN1058" s="554">
        <f t="shared" si="21"/>
        <v>19.333333333333332</v>
      </c>
      <c r="CO1058" s="554">
        <v>6</v>
      </c>
      <c r="CP1058" s="554"/>
      <c r="CQ1058" s="554"/>
      <c r="CR1058" s="622"/>
      <c r="CS1058" s="726"/>
      <c r="CT1058" s="525"/>
      <c r="CU1058" s="527"/>
      <c r="CV1058" s="527"/>
      <c r="CW1058" s="527"/>
      <c r="CX1058" s="85"/>
    </row>
    <row r="1059" spans="1:102" ht="12" customHeight="1" x14ac:dyDescent="0.2">
      <c r="A1059" s="132" t="s">
        <v>1965</v>
      </c>
      <c r="B1059" s="557" t="s">
        <v>5378</v>
      </c>
      <c r="C1059" s="557" t="s">
        <v>1432</v>
      </c>
      <c r="D1059" s="557" t="s">
        <v>5382</v>
      </c>
      <c r="E1059" s="577" t="s">
        <v>279</v>
      </c>
      <c r="F1059" s="557" t="s">
        <v>280</v>
      </c>
      <c r="G1059" s="557" t="s">
        <v>1468</v>
      </c>
      <c r="H1059" s="557" t="s">
        <v>2717</v>
      </c>
      <c r="I1059" s="557" t="s">
        <v>1432</v>
      </c>
      <c r="J1059" s="533">
        <v>526469</v>
      </c>
      <c r="K1059" s="533">
        <v>175635</v>
      </c>
      <c r="L1059" s="512" t="s">
        <v>4766</v>
      </c>
      <c r="M1059" s="557" t="s">
        <v>1432</v>
      </c>
      <c r="N1059" s="557" t="s">
        <v>1432</v>
      </c>
      <c r="O1059" s="533">
        <v>0</v>
      </c>
      <c r="P1059" s="533">
        <v>10</v>
      </c>
      <c r="Q1059" s="738">
        <v>10</v>
      </c>
      <c r="R1059" s="557" t="s">
        <v>5380</v>
      </c>
      <c r="S1059" s="557" t="s">
        <v>1154</v>
      </c>
      <c r="T1059" s="739">
        <v>41862</v>
      </c>
      <c r="U1059" s="739">
        <v>42179</v>
      </c>
      <c r="V1059" s="739"/>
      <c r="W1059" s="557" t="s">
        <v>1439</v>
      </c>
      <c r="X1059" s="557" t="s">
        <v>1432</v>
      </c>
      <c r="Y1059" s="557" t="s">
        <v>1442</v>
      </c>
      <c r="Z1059" s="557" t="s">
        <v>1443</v>
      </c>
      <c r="AA1059" s="557" t="s">
        <v>1443</v>
      </c>
      <c r="AB1059" s="557" t="s">
        <v>1444</v>
      </c>
      <c r="AC1059" s="557" t="s">
        <v>1432</v>
      </c>
      <c r="AD1059" s="389"/>
      <c r="AE1059" s="389"/>
      <c r="AF1059" s="389"/>
      <c r="AG1059" s="517" t="s">
        <v>3063</v>
      </c>
      <c r="AH1059" s="557" t="s">
        <v>1445</v>
      </c>
      <c r="AI1059" s="620"/>
      <c r="AJ1059" s="517">
        <v>0</v>
      </c>
      <c r="AK1059" s="577">
        <v>10</v>
      </c>
      <c r="AL1059" s="577">
        <v>0</v>
      </c>
      <c r="AM1059" s="577">
        <v>4</v>
      </c>
      <c r="AN1059" s="577">
        <v>6</v>
      </c>
      <c r="AO1059" s="577">
        <v>0</v>
      </c>
      <c r="AP1059" s="577">
        <v>0</v>
      </c>
      <c r="AQ1059" s="577">
        <v>0</v>
      </c>
      <c r="AR1059" s="577">
        <v>0</v>
      </c>
      <c r="AS1059" s="577">
        <v>0</v>
      </c>
      <c r="AT1059" s="577">
        <v>4</v>
      </c>
      <c r="AU1059" s="577">
        <v>6</v>
      </c>
      <c r="AV1059" s="577">
        <v>0</v>
      </c>
      <c r="AW1059" s="577">
        <v>0</v>
      </c>
      <c r="AX1059" s="577">
        <v>0</v>
      </c>
      <c r="AY1059" s="577">
        <v>0</v>
      </c>
      <c r="AZ1059" s="577">
        <v>0</v>
      </c>
      <c r="BA1059" s="577">
        <v>0</v>
      </c>
      <c r="BB1059" s="577">
        <v>0</v>
      </c>
      <c r="BC1059" s="577">
        <v>0</v>
      </c>
      <c r="BD1059" s="577">
        <v>0</v>
      </c>
      <c r="BE1059" s="577">
        <v>0</v>
      </c>
      <c r="BF1059" s="577">
        <v>0</v>
      </c>
      <c r="BG1059" s="577">
        <v>0</v>
      </c>
      <c r="BH1059" s="577">
        <v>0</v>
      </c>
      <c r="BI1059" s="577">
        <v>0</v>
      </c>
      <c r="BJ1059" s="577">
        <v>0</v>
      </c>
      <c r="BK1059" s="577">
        <v>0</v>
      </c>
      <c r="BL1059" s="577">
        <v>0</v>
      </c>
      <c r="BM1059" s="577">
        <v>0</v>
      </c>
      <c r="BN1059" s="577"/>
      <c r="BO1059" s="551">
        <v>0</v>
      </c>
      <c r="BP1059" s="551">
        <v>0</v>
      </c>
      <c r="BQ1059" s="753">
        <v>0</v>
      </c>
      <c r="BR1059" s="551">
        <v>0</v>
      </c>
      <c r="BS1059" s="551">
        <v>0</v>
      </c>
      <c r="BT1059" s="551">
        <v>0</v>
      </c>
      <c r="BU1059" s="582">
        <f t="shared" si="17"/>
        <v>3.3333333333333335</v>
      </c>
      <c r="BV1059" s="552">
        <f t="shared" si="18"/>
        <v>3.3333333333333335</v>
      </c>
      <c r="BW1059" s="552">
        <f t="shared" si="19"/>
        <v>3.3333333333333335</v>
      </c>
      <c r="BX1059" s="551">
        <v>0</v>
      </c>
      <c r="BY1059" s="551">
        <v>0</v>
      </c>
      <c r="BZ1059" s="551">
        <v>0</v>
      </c>
      <c r="CA1059" s="551">
        <v>0</v>
      </c>
      <c r="CB1059" s="551">
        <v>0</v>
      </c>
      <c r="CC1059" s="551">
        <v>0</v>
      </c>
      <c r="CD1059" s="551">
        <v>0</v>
      </c>
      <c r="CE1059" s="551">
        <v>0</v>
      </c>
      <c r="CF1059" s="551">
        <v>0</v>
      </c>
      <c r="CG1059" s="551">
        <v>0</v>
      </c>
      <c r="CH1059" s="551">
        <v>0</v>
      </c>
      <c r="CI1059" s="551">
        <v>0</v>
      </c>
      <c r="CJ1059" s="551">
        <v>0</v>
      </c>
      <c r="CK1059" s="623">
        <f t="shared" si="16"/>
        <v>10</v>
      </c>
      <c r="CL1059" s="524">
        <v>10</v>
      </c>
      <c r="CM1059" s="554">
        <f t="shared" si="20"/>
        <v>3.3333333333333335</v>
      </c>
      <c r="CN1059" s="554">
        <f t="shared" si="21"/>
        <v>6.666666666666667</v>
      </c>
      <c r="CO1059" s="554">
        <v>6</v>
      </c>
      <c r="CP1059" s="554"/>
      <c r="CQ1059" s="554"/>
      <c r="CR1059" s="622"/>
      <c r="CS1059" s="726"/>
      <c r="CT1059" s="525"/>
      <c r="CU1059" s="527"/>
      <c r="CV1059" s="527"/>
      <c r="CW1059" s="527"/>
      <c r="CX1059" s="85"/>
    </row>
    <row r="1060" spans="1:102" ht="12" customHeight="1" x14ac:dyDescent="0.2">
      <c r="A1060" s="132" t="s">
        <v>1965</v>
      </c>
      <c r="B1060" s="557" t="s">
        <v>5383</v>
      </c>
      <c r="C1060" s="557" t="s">
        <v>5384</v>
      </c>
      <c r="D1060" s="557" t="s">
        <v>5385</v>
      </c>
      <c r="E1060" s="577" t="s">
        <v>5386</v>
      </c>
      <c r="F1060" s="557" t="s">
        <v>5387</v>
      </c>
      <c r="G1060" s="557" t="s">
        <v>4802</v>
      </c>
      <c r="H1060" s="557" t="s">
        <v>1885</v>
      </c>
      <c r="I1060" s="557" t="s">
        <v>1432</v>
      </c>
      <c r="J1060" s="533">
        <v>525735</v>
      </c>
      <c r="K1060" s="533">
        <v>174565</v>
      </c>
      <c r="L1060" s="512" t="s">
        <v>3080</v>
      </c>
      <c r="M1060" s="557" t="s">
        <v>1432</v>
      </c>
      <c r="N1060" s="557" t="s">
        <v>1432</v>
      </c>
      <c r="O1060" s="533">
        <v>0</v>
      </c>
      <c r="P1060" s="533">
        <v>21</v>
      </c>
      <c r="Q1060" s="738">
        <v>21</v>
      </c>
      <c r="R1060" s="557" t="s">
        <v>5388</v>
      </c>
      <c r="S1060" s="557" t="s">
        <v>1154</v>
      </c>
      <c r="T1060" s="739">
        <v>41920</v>
      </c>
      <c r="U1060" s="739">
        <v>42193</v>
      </c>
      <c r="V1060" s="739"/>
      <c r="W1060" s="557" t="s">
        <v>1439</v>
      </c>
      <c r="X1060" s="557" t="s">
        <v>1432</v>
      </c>
      <c r="Y1060" s="557" t="s">
        <v>1442</v>
      </c>
      <c r="Z1060" s="557" t="s">
        <v>1443</v>
      </c>
      <c r="AA1060" s="557" t="s">
        <v>1443</v>
      </c>
      <c r="AB1060" s="557" t="s">
        <v>1444</v>
      </c>
      <c r="AC1060" s="557" t="s">
        <v>1432</v>
      </c>
      <c r="AD1060" s="389"/>
      <c r="AE1060" s="389"/>
      <c r="AF1060" s="389"/>
      <c r="AG1060" s="517" t="s">
        <v>628</v>
      </c>
      <c r="AH1060" s="557" t="s">
        <v>3904</v>
      </c>
      <c r="AI1060" s="620"/>
      <c r="AJ1060" s="517">
        <v>3</v>
      </c>
      <c r="AK1060" s="577">
        <v>21</v>
      </c>
      <c r="AL1060" s="577">
        <v>0</v>
      </c>
      <c r="AM1060" s="577">
        <v>10</v>
      </c>
      <c r="AN1060" s="577">
        <v>11</v>
      </c>
      <c r="AO1060" s="577">
        <v>0</v>
      </c>
      <c r="AP1060" s="577">
        <v>0</v>
      </c>
      <c r="AQ1060" s="577">
        <v>0</v>
      </c>
      <c r="AR1060" s="577">
        <v>0</v>
      </c>
      <c r="AS1060" s="577">
        <v>0</v>
      </c>
      <c r="AT1060" s="577">
        <v>10</v>
      </c>
      <c r="AU1060" s="577">
        <v>11</v>
      </c>
      <c r="AV1060" s="577">
        <v>0</v>
      </c>
      <c r="AW1060" s="577">
        <v>0</v>
      </c>
      <c r="AX1060" s="577">
        <v>0</v>
      </c>
      <c r="AY1060" s="577">
        <v>0</v>
      </c>
      <c r="AZ1060" s="577">
        <v>0</v>
      </c>
      <c r="BA1060" s="577">
        <v>0</v>
      </c>
      <c r="BB1060" s="577">
        <v>0</v>
      </c>
      <c r="BC1060" s="577">
        <v>0</v>
      </c>
      <c r="BD1060" s="577">
        <v>0</v>
      </c>
      <c r="BE1060" s="577">
        <v>0</v>
      </c>
      <c r="BF1060" s="577">
        <v>0</v>
      </c>
      <c r="BG1060" s="577">
        <v>0</v>
      </c>
      <c r="BH1060" s="577">
        <v>0</v>
      </c>
      <c r="BI1060" s="577">
        <v>0</v>
      </c>
      <c r="BJ1060" s="577">
        <v>0</v>
      </c>
      <c r="BK1060" s="577">
        <v>0</v>
      </c>
      <c r="BL1060" s="577">
        <v>0</v>
      </c>
      <c r="BM1060" s="577">
        <v>0</v>
      </c>
      <c r="BN1060" s="577"/>
      <c r="BO1060" s="551">
        <v>0</v>
      </c>
      <c r="BP1060" s="551">
        <v>0</v>
      </c>
      <c r="BQ1060" s="753">
        <v>0</v>
      </c>
      <c r="BR1060" s="551">
        <v>0</v>
      </c>
      <c r="BS1060" s="551">
        <v>0</v>
      </c>
      <c r="BT1060" s="551">
        <v>0</v>
      </c>
      <c r="BU1060" s="582">
        <f t="shared" si="17"/>
        <v>7</v>
      </c>
      <c r="BV1060" s="552">
        <f t="shared" si="18"/>
        <v>7</v>
      </c>
      <c r="BW1060" s="552">
        <f t="shared" si="19"/>
        <v>7</v>
      </c>
      <c r="BX1060" s="551">
        <v>0</v>
      </c>
      <c r="BY1060" s="551">
        <v>0</v>
      </c>
      <c r="BZ1060" s="551">
        <v>0</v>
      </c>
      <c r="CA1060" s="551">
        <v>0</v>
      </c>
      <c r="CB1060" s="551">
        <v>0</v>
      </c>
      <c r="CC1060" s="551">
        <v>0</v>
      </c>
      <c r="CD1060" s="551">
        <v>0</v>
      </c>
      <c r="CE1060" s="551">
        <v>0</v>
      </c>
      <c r="CF1060" s="551">
        <v>0</v>
      </c>
      <c r="CG1060" s="551">
        <v>0</v>
      </c>
      <c r="CH1060" s="551">
        <v>0</v>
      </c>
      <c r="CI1060" s="551">
        <v>0</v>
      </c>
      <c r="CJ1060" s="551">
        <v>0</v>
      </c>
      <c r="CK1060" s="623">
        <f t="shared" si="16"/>
        <v>21</v>
      </c>
      <c r="CL1060" s="524">
        <v>21</v>
      </c>
      <c r="CM1060" s="554">
        <f t="shared" si="20"/>
        <v>7</v>
      </c>
      <c r="CN1060" s="554">
        <f t="shared" si="21"/>
        <v>14</v>
      </c>
      <c r="CO1060" s="554">
        <v>6</v>
      </c>
      <c r="CP1060" s="554"/>
      <c r="CQ1060" s="554"/>
      <c r="CR1060" s="622"/>
      <c r="CS1060" s="726"/>
      <c r="CT1060" s="525"/>
      <c r="CU1060" s="527"/>
      <c r="CV1060" s="527"/>
      <c r="CW1060" s="527"/>
      <c r="CX1060" s="85"/>
    </row>
    <row r="1061" spans="1:102" ht="12" customHeight="1" x14ac:dyDescent="0.2">
      <c r="A1061" s="132" t="s">
        <v>1965</v>
      </c>
      <c r="B1061" s="557" t="s">
        <v>5383</v>
      </c>
      <c r="C1061" s="557" t="s">
        <v>5384</v>
      </c>
      <c r="D1061" s="557" t="s">
        <v>5381</v>
      </c>
      <c r="E1061" s="577" t="s">
        <v>5386</v>
      </c>
      <c r="F1061" s="557" t="s">
        <v>5387</v>
      </c>
      <c r="G1061" s="557" t="s">
        <v>4802</v>
      </c>
      <c r="H1061" s="557" t="s">
        <v>1885</v>
      </c>
      <c r="I1061" s="557" t="s">
        <v>1432</v>
      </c>
      <c r="J1061" s="533">
        <v>525735</v>
      </c>
      <c r="K1061" s="533">
        <v>174565</v>
      </c>
      <c r="L1061" s="512" t="s">
        <v>3080</v>
      </c>
      <c r="M1061" s="557" t="s">
        <v>1432</v>
      </c>
      <c r="N1061" s="557" t="s">
        <v>1432</v>
      </c>
      <c r="O1061" s="533">
        <v>0</v>
      </c>
      <c r="P1061" s="533">
        <v>106</v>
      </c>
      <c r="Q1061" s="738">
        <v>106</v>
      </c>
      <c r="R1061" s="557" t="s">
        <v>5388</v>
      </c>
      <c r="S1061" s="557" t="s">
        <v>1154</v>
      </c>
      <c r="T1061" s="739">
        <v>41920</v>
      </c>
      <c r="U1061" s="739">
        <v>42193</v>
      </c>
      <c r="V1061" s="739"/>
      <c r="W1061" s="557" t="s">
        <v>1439</v>
      </c>
      <c r="X1061" s="557" t="s">
        <v>1432</v>
      </c>
      <c r="Y1061" s="557" t="s">
        <v>1442</v>
      </c>
      <c r="Z1061" s="557" t="s">
        <v>1443</v>
      </c>
      <c r="AA1061" s="557" t="s">
        <v>1443</v>
      </c>
      <c r="AB1061" s="557" t="s">
        <v>1444</v>
      </c>
      <c r="AC1061" s="557" t="s">
        <v>1432</v>
      </c>
      <c r="AD1061" s="389"/>
      <c r="AE1061" s="389"/>
      <c r="AF1061" s="389"/>
      <c r="AG1061" s="517" t="s">
        <v>3063</v>
      </c>
      <c r="AH1061" s="557" t="s">
        <v>1445</v>
      </c>
      <c r="AI1061" s="620"/>
      <c r="AJ1061" s="517">
        <v>12</v>
      </c>
      <c r="AK1061" s="577">
        <v>106</v>
      </c>
      <c r="AL1061" s="577">
        <v>0</v>
      </c>
      <c r="AM1061" s="577">
        <v>15</v>
      </c>
      <c r="AN1061" s="577">
        <v>84</v>
      </c>
      <c r="AO1061" s="577">
        <v>7</v>
      </c>
      <c r="AP1061" s="577">
        <v>0</v>
      </c>
      <c r="AQ1061" s="577">
        <v>0</v>
      </c>
      <c r="AR1061" s="577">
        <v>0</v>
      </c>
      <c r="AS1061" s="577">
        <v>0</v>
      </c>
      <c r="AT1061" s="577">
        <v>15</v>
      </c>
      <c r="AU1061" s="577">
        <v>84</v>
      </c>
      <c r="AV1061" s="577">
        <v>7</v>
      </c>
      <c r="AW1061" s="577">
        <v>0</v>
      </c>
      <c r="AX1061" s="577">
        <v>0</v>
      </c>
      <c r="AY1061" s="577">
        <v>0</v>
      </c>
      <c r="AZ1061" s="577">
        <v>0</v>
      </c>
      <c r="BA1061" s="577">
        <v>0</v>
      </c>
      <c r="BB1061" s="577">
        <v>0</v>
      </c>
      <c r="BC1061" s="577">
        <v>0</v>
      </c>
      <c r="BD1061" s="577">
        <v>0</v>
      </c>
      <c r="BE1061" s="577">
        <v>0</v>
      </c>
      <c r="BF1061" s="577">
        <v>0</v>
      </c>
      <c r="BG1061" s="577">
        <v>0</v>
      </c>
      <c r="BH1061" s="577">
        <v>0</v>
      </c>
      <c r="BI1061" s="577">
        <v>0</v>
      </c>
      <c r="BJ1061" s="577">
        <v>0</v>
      </c>
      <c r="BK1061" s="577">
        <v>0</v>
      </c>
      <c r="BL1061" s="577">
        <v>0</v>
      </c>
      <c r="BM1061" s="577">
        <v>0</v>
      </c>
      <c r="BN1061" s="577"/>
      <c r="BO1061" s="551">
        <v>0</v>
      </c>
      <c r="BP1061" s="551">
        <v>0</v>
      </c>
      <c r="BQ1061" s="753">
        <v>0</v>
      </c>
      <c r="BR1061" s="551">
        <v>0</v>
      </c>
      <c r="BS1061" s="551">
        <v>0</v>
      </c>
      <c r="BT1061" s="551">
        <v>0</v>
      </c>
      <c r="BU1061" s="582">
        <f t="shared" si="17"/>
        <v>35.333333333333336</v>
      </c>
      <c r="BV1061" s="552">
        <f t="shared" si="18"/>
        <v>35.333333333333336</v>
      </c>
      <c r="BW1061" s="552">
        <f t="shared" si="19"/>
        <v>35.333333333333336</v>
      </c>
      <c r="BX1061" s="551">
        <v>0</v>
      </c>
      <c r="BY1061" s="551">
        <v>0</v>
      </c>
      <c r="BZ1061" s="551">
        <v>0</v>
      </c>
      <c r="CA1061" s="551">
        <v>0</v>
      </c>
      <c r="CB1061" s="551">
        <v>0</v>
      </c>
      <c r="CC1061" s="551">
        <v>0</v>
      </c>
      <c r="CD1061" s="551">
        <v>0</v>
      </c>
      <c r="CE1061" s="551">
        <v>0</v>
      </c>
      <c r="CF1061" s="551">
        <v>0</v>
      </c>
      <c r="CG1061" s="551">
        <v>0</v>
      </c>
      <c r="CH1061" s="551">
        <v>0</v>
      </c>
      <c r="CI1061" s="551">
        <v>0</v>
      </c>
      <c r="CJ1061" s="551">
        <v>0</v>
      </c>
      <c r="CK1061" s="623">
        <f t="shared" si="16"/>
        <v>106</v>
      </c>
      <c r="CL1061" s="524">
        <v>106</v>
      </c>
      <c r="CM1061" s="554">
        <f t="shared" si="20"/>
        <v>35.333333333333336</v>
      </c>
      <c r="CN1061" s="554">
        <f t="shared" si="21"/>
        <v>70.666666666666671</v>
      </c>
      <c r="CO1061" s="554">
        <v>6</v>
      </c>
      <c r="CP1061" s="554"/>
      <c r="CQ1061" s="554"/>
      <c r="CR1061" s="622"/>
      <c r="CS1061" s="726"/>
      <c r="CT1061" s="525"/>
      <c r="CU1061" s="527"/>
      <c r="CV1061" s="527"/>
      <c r="CW1061" s="527"/>
      <c r="CX1061" s="85"/>
    </row>
    <row r="1062" spans="1:102" ht="12" customHeight="1" x14ac:dyDescent="0.2">
      <c r="A1062" s="132" t="s">
        <v>1965</v>
      </c>
      <c r="B1062" s="557" t="s">
        <v>5383</v>
      </c>
      <c r="C1062" s="557" t="s">
        <v>5384</v>
      </c>
      <c r="D1062" s="557" t="s">
        <v>5382</v>
      </c>
      <c r="E1062" s="577" t="s">
        <v>5386</v>
      </c>
      <c r="F1062" s="557" t="s">
        <v>5387</v>
      </c>
      <c r="G1062" s="557" t="s">
        <v>4802</v>
      </c>
      <c r="H1062" s="557" t="s">
        <v>1885</v>
      </c>
      <c r="I1062" s="557" t="s">
        <v>1432</v>
      </c>
      <c r="J1062" s="533">
        <v>525735</v>
      </c>
      <c r="K1062" s="533">
        <v>174565</v>
      </c>
      <c r="L1062" s="512" t="s">
        <v>3080</v>
      </c>
      <c r="M1062" s="557" t="s">
        <v>1432</v>
      </c>
      <c r="N1062" s="557" t="s">
        <v>1432</v>
      </c>
      <c r="O1062" s="533">
        <v>0</v>
      </c>
      <c r="P1062" s="533">
        <v>45</v>
      </c>
      <c r="Q1062" s="738">
        <v>45</v>
      </c>
      <c r="R1062" s="557" t="s">
        <v>5388</v>
      </c>
      <c r="S1062" s="557" t="s">
        <v>1154</v>
      </c>
      <c r="T1062" s="739">
        <v>41920</v>
      </c>
      <c r="U1062" s="739">
        <v>42193</v>
      </c>
      <c r="V1062" s="739"/>
      <c r="W1062" s="557" t="s">
        <v>1439</v>
      </c>
      <c r="X1062" s="557" t="s">
        <v>1432</v>
      </c>
      <c r="Y1062" s="557" t="s">
        <v>1442</v>
      </c>
      <c r="Z1062" s="557" t="s">
        <v>1443</v>
      </c>
      <c r="AA1062" s="557" t="s">
        <v>1443</v>
      </c>
      <c r="AB1062" s="557" t="s">
        <v>1444</v>
      </c>
      <c r="AC1062" s="557" t="s">
        <v>1432</v>
      </c>
      <c r="AD1062" s="389"/>
      <c r="AE1062" s="389"/>
      <c r="AF1062" s="389"/>
      <c r="AG1062" s="517" t="s">
        <v>3063</v>
      </c>
      <c r="AH1062" s="557" t="s">
        <v>1445</v>
      </c>
      <c r="AI1062" s="620"/>
      <c r="AJ1062" s="517">
        <v>6</v>
      </c>
      <c r="AK1062" s="577">
        <v>45</v>
      </c>
      <c r="AL1062" s="577">
        <v>0</v>
      </c>
      <c r="AM1062" s="577">
        <v>0</v>
      </c>
      <c r="AN1062" s="577">
        <v>45</v>
      </c>
      <c r="AO1062" s="577">
        <v>0</v>
      </c>
      <c r="AP1062" s="577">
        <v>0</v>
      </c>
      <c r="AQ1062" s="577">
        <v>0</v>
      </c>
      <c r="AR1062" s="577">
        <v>0</v>
      </c>
      <c r="AS1062" s="577">
        <v>0</v>
      </c>
      <c r="AT1062" s="577">
        <v>0</v>
      </c>
      <c r="AU1062" s="577">
        <v>45</v>
      </c>
      <c r="AV1062" s="577">
        <v>0</v>
      </c>
      <c r="AW1062" s="577">
        <v>0</v>
      </c>
      <c r="AX1062" s="577">
        <v>0</v>
      </c>
      <c r="AY1062" s="577">
        <v>0</v>
      </c>
      <c r="AZ1062" s="577">
        <v>0</v>
      </c>
      <c r="BA1062" s="577">
        <v>0</v>
      </c>
      <c r="BB1062" s="577">
        <v>0</v>
      </c>
      <c r="BC1062" s="577">
        <v>0</v>
      </c>
      <c r="BD1062" s="577">
        <v>0</v>
      </c>
      <c r="BE1062" s="577">
        <v>0</v>
      </c>
      <c r="BF1062" s="577">
        <v>0</v>
      </c>
      <c r="BG1062" s="577">
        <v>0</v>
      </c>
      <c r="BH1062" s="577">
        <v>0</v>
      </c>
      <c r="BI1062" s="577">
        <v>0</v>
      </c>
      <c r="BJ1062" s="577">
        <v>0</v>
      </c>
      <c r="BK1062" s="577">
        <v>0</v>
      </c>
      <c r="BL1062" s="577">
        <v>0</v>
      </c>
      <c r="BM1062" s="577">
        <v>0</v>
      </c>
      <c r="BN1062" s="577"/>
      <c r="BO1062" s="551">
        <v>0</v>
      </c>
      <c r="BP1062" s="551">
        <v>0</v>
      </c>
      <c r="BQ1062" s="753">
        <v>0</v>
      </c>
      <c r="BR1062" s="551">
        <v>0</v>
      </c>
      <c r="BS1062" s="551">
        <v>0</v>
      </c>
      <c r="BT1062" s="551">
        <v>0</v>
      </c>
      <c r="BU1062" s="582">
        <f t="shared" si="17"/>
        <v>15</v>
      </c>
      <c r="BV1062" s="552">
        <f t="shared" si="18"/>
        <v>15</v>
      </c>
      <c r="BW1062" s="552">
        <f t="shared" si="19"/>
        <v>15</v>
      </c>
      <c r="BX1062" s="551">
        <v>0</v>
      </c>
      <c r="BY1062" s="551">
        <v>0</v>
      </c>
      <c r="BZ1062" s="551">
        <v>0</v>
      </c>
      <c r="CA1062" s="551">
        <v>0</v>
      </c>
      <c r="CB1062" s="551">
        <v>0</v>
      </c>
      <c r="CC1062" s="551">
        <v>0</v>
      </c>
      <c r="CD1062" s="551">
        <v>0</v>
      </c>
      <c r="CE1062" s="551">
        <v>0</v>
      </c>
      <c r="CF1062" s="551">
        <v>0</v>
      </c>
      <c r="CG1062" s="551">
        <v>0</v>
      </c>
      <c r="CH1062" s="551">
        <v>0</v>
      </c>
      <c r="CI1062" s="551">
        <v>0</v>
      </c>
      <c r="CJ1062" s="551">
        <v>0</v>
      </c>
      <c r="CK1062" s="623">
        <f t="shared" si="16"/>
        <v>45</v>
      </c>
      <c r="CL1062" s="524">
        <v>45</v>
      </c>
      <c r="CM1062" s="554">
        <f t="shared" si="20"/>
        <v>15</v>
      </c>
      <c r="CN1062" s="554">
        <f t="shared" si="21"/>
        <v>30</v>
      </c>
      <c r="CO1062" s="554">
        <v>6</v>
      </c>
      <c r="CP1062" s="554"/>
      <c r="CQ1062" s="554"/>
      <c r="CR1062" s="622"/>
      <c r="CS1062" s="726"/>
      <c r="CT1062" s="525"/>
      <c r="CU1062" s="527"/>
      <c r="CV1062" s="527"/>
      <c r="CW1062" s="527"/>
      <c r="CX1062" s="85"/>
    </row>
    <row r="1063" spans="1:102" ht="12" customHeight="1" x14ac:dyDescent="0.2">
      <c r="A1063" s="132" t="s">
        <v>1965</v>
      </c>
      <c r="B1063" s="557" t="s">
        <v>5383</v>
      </c>
      <c r="C1063" s="557" t="s">
        <v>5384</v>
      </c>
      <c r="D1063" s="557" t="s">
        <v>5389</v>
      </c>
      <c r="E1063" s="577" t="s">
        <v>5386</v>
      </c>
      <c r="F1063" s="557" t="s">
        <v>5387</v>
      </c>
      <c r="G1063" s="557" t="s">
        <v>4802</v>
      </c>
      <c r="H1063" s="557" t="s">
        <v>1885</v>
      </c>
      <c r="I1063" s="557" t="s">
        <v>1432</v>
      </c>
      <c r="J1063" s="533">
        <v>525735</v>
      </c>
      <c r="K1063" s="533">
        <v>174565</v>
      </c>
      <c r="L1063" s="512" t="s">
        <v>3080</v>
      </c>
      <c r="M1063" s="557" t="s">
        <v>1432</v>
      </c>
      <c r="N1063" s="557" t="s">
        <v>1432</v>
      </c>
      <c r="O1063" s="533">
        <v>0</v>
      </c>
      <c r="P1063" s="533">
        <v>29</v>
      </c>
      <c r="Q1063" s="738">
        <v>29</v>
      </c>
      <c r="R1063" s="557" t="s">
        <v>5388</v>
      </c>
      <c r="S1063" s="557" t="s">
        <v>1154</v>
      </c>
      <c r="T1063" s="739">
        <v>41920</v>
      </c>
      <c r="U1063" s="739">
        <v>42193</v>
      </c>
      <c r="V1063" s="739"/>
      <c r="W1063" s="557" t="s">
        <v>1439</v>
      </c>
      <c r="X1063" s="557" t="s">
        <v>1432</v>
      </c>
      <c r="Y1063" s="557" t="s">
        <v>1442</v>
      </c>
      <c r="Z1063" s="557" t="s">
        <v>1443</v>
      </c>
      <c r="AA1063" s="557" t="s">
        <v>1443</v>
      </c>
      <c r="AB1063" s="557" t="s">
        <v>1444</v>
      </c>
      <c r="AC1063" s="557" t="s">
        <v>1432</v>
      </c>
      <c r="AD1063" s="389"/>
      <c r="AE1063" s="389"/>
      <c r="AF1063" s="389"/>
      <c r="AG1063" s="517" t="s">
        <v>628</v>
      </c>
      <c r="AH1063" s="557" t="s">
        <v>3279</v>
      </c>
      <c r="AI1063" s="620"/>
      <c r="AJ1063" s="517">
        <v>4</v>
      </c>
      <c r="AK1063" s="577">
        <v>29</v>
      </c>
      <c r="AL1063" s="577">
        <v>0</v>
      </c>
      <c r="AM1063" s="577">
        <v>8</v>
      </c>
      <c r="AN1063" s="577">
        <v>13</v>
      </c>
      <c r="AO1063" s="577">
        <v>8</v>
      </c>
      <c r="AP1063" s="577">
        <v>0</v>
      </c>
      <c r="AQ1063" s="577">
        <v>0</v>
      </c>
      <c r="AR1063" s="577">
        <v>0</v>
      </c>
      <c r="AS1063" s="577">
        <v>0</v>
      </c>
      <c r="AT1063" s="577">
        <v>8</v>
      </c>
      <c r="AU1063" s="577">
        <v>13</v>
      </c>
      <c r="AV1063" s="577">
        <v>8</v>
      </c>
      <c r="AW1063" s="577">
        <v>0</v>
      </c>
      <c r="AX1063" s="577">
        <v>0</v>
      </c>
      <c r="AY1063" s="577">
        <v>0</v>
      </c>
      <c r="AZ1063" s="577">
        <v>0</v>
      </c>
      <c r="BA1063" s="577">
        <v>0</v>
      </c>
      <c r="BB1063" s="577">
        <v>0</v>
      </c>
      <c r="BC1063" s="577">
        <v>0</v>
      </c>
      <c r="BD1063" s="577">
        <v>0</v>
      </c>
      <c r="BE1063" s="577">
        <v>0</v>
      </c>
      <c r="BF1063" s="577">
        <v>0</v>
      </c>
      <c r="BG1063" s="577">
        <v>0</v>
      </c>
      <c r="BH1063" s="577">
        <v>0</v>
      </c>
      <c r="BI1063" s="577">
        <v>0</v>
      </c>
      <c r="BJ1063" s="577">
        <v>0</v>
      </c>
      <c r="BK1063" s="577">
        <v>0</v>
      </c>
      <c r="BL1063" s="577">
        <v>0</v>
      </c>
      <c r="BM1063" s="577">
        <v>0</v>
      </c>
      <c r="BN1063" s="577"/>
      <c r="BO1063" s="551">
        <v>0</v>
      </c>
      <c r="BP1063" s="551">
        <v>0</v>
      </c>
      <c r="BQ1063" s="753">
        <v>0</v>
      </c>
      <c r="BR1063" s="551">
        <v>0</v>
      </c>
      <c r="BS1063" s="551">
        <v>0</v>
      </c>
      <c r="BT1063" s="551">
        <v>0</v>
      </c>
      <c r="BU1063" s="582">
        <f t="shared" si="17"/>
        <v>9.6666666666666661</v>
      </c>
      <c r="BV1063" s="552">
        <f t="shared" si="18"/>
        <v>9.6666666666666661</v>
      </c>
      <c r="BW1063" s="552">
        <f t="shared" si="19"/>
        <v>9.6666666666666661</v>
      </c>
      <c r="BX1063" s="551">
        <v>0</v>
      </c>
      <c r="BY1063" s="551">
        <v>0</v>
      </c>
      <c r="BZ1063" s="551">
        <v>0</v>
      </c>
      <c r="CA1063" s="551">
        <v>0</v>
      </c>
      <c r="CB1063" s="551">
        <v>0</v>
      </c>
      <c r="CC1063" s="551">
        <v>0</v>
      </c>
      <c r="CD1063" s="551">
        <v>0</v>
      </c>
      <c r="CE1063" s="551">
        <v>0</v>
      </c>
      <c r="CF1063" s="551">
        <v>0</v>
      </c>
      <c r="CG1063" s="551">
        <v>0</v>
      </c>
      <c r="CH1063" s="551">
        <v>0</v>
      </c>
      <c r="CI1063" s="551">
        <v>0</v>
      </c>
      <c r="CJ1063" s="551">
        <v>0</v>
      </c>
      <c r="CK1063" s="623">
        <f t="shared" si="16"/>
        <v>29</v>
      </c>
      <c r="CL1063" s="524">
        <v>29</v>
      </c>
      <c r="CM1063" s="554">
        <f t="shared" si="20"/>
        <v>9.6666666666666661</v>
      </c>
      <c r="CN1063" s="554">
        <f t="shared" si="21"/>
        <v>19.333333333333332</v>
      </c>
      <c r="CO1063" s="554">
        <v>6</v>
      </c>
      <c r="CP1063" s="554"/>
      <c r="CQ1063" s="554"/>
      <c r="CR1063" s="622"/>
      <c r="CS1063" s="726"/>
      <c r="CT1063" s="525"/>
      <c r="CU1063" s="527"/>
      <c r="CV1063" s="527"/>
      <c r="CW1063" s="527"/>
      <c r="CX1063" s="85"/>
    </row>
    <row r="1064" spans="1:102" ht="12" customHeight="1" x14ac:dyDescent="0.2">
      <c r="A1064" s="132" t="s">
        <v>1965</v>
      </c>
      <c r="B1064" s="557" t="s">
        <v>4616</v>
      </c>
      <c r="C1064" s="557" t="s">
        <v>1432</v>
      </c>
      <c r="D1064" s="557" t="s">
        <v>1432</v>
      </c>
      <c r="E1064" s="577" t="s">
        <v>1432</v>
      </c>
      <c r="F1064" s="557" t="s">
        <v>3032</v>
      </c>
      <c r="G1064" s="557" t="s">
        <v>271</v>
      </c>
      <c r="H1064" s="557" t="s">
        <v>1458</v>
      </c>
      <c r="I1064" s="557" t="s">
        <v>3856</v>
      </c>
      <c r="J1064" s="533">
        <v>524319</v>
      </c>
      <c r="K1064" s="533">
        <v>174957</v>
      </c>
      <c r="L1064" s="512" t="s">
        <v>3088</v>
      </c>
      <c r="M1064" s="557" t="s">
        <v>1432</v>
      </c>
      <c r="N1064" s="557" t="s">
        <v>1432</v>
      </c>
      <c r="O1064" s="533">
        <v>0</v>
      </c>
      <c r="P1064" s="533">
        <v>2</v>
      </c>
      <c r="Q1064" s="738">
        <v>2</v>
      </c>
      <c r="R1064" s="557" t="s">
        <v>4617</v>
      </c>
      <c r="S1064" s="557" t="s">
        <v>5358</v>
      </c>
      <c r="T1064" s="739">
        <v>41921</v>
      </c>
      <c r="U1064" s="739">
        <v>42110</v>
      </c>
      <c r="V1064" s="739"/>
      <c r="W1064" s="557" t="s">
        <v>1439</v>
      </c>
      <c r="X1064" s="557" t="s">
        <v>1432</v>
      </c>
      <c r="Y1064" s="557" t="s">
        <v>1442</v>
      </c>
      <c r="Z1064" s="557" t="s">
        <v>4694</v>
      </c>
      <c r="AA1064" s="557" t="s">
        <v>1444</v>
      </c>
      <c r="AB1064" s="557" t="s">
        <v>2713</v>
      </c>
      <c r="AC1064" s="557" t="s">
        <v>1432</v>
      </c>
      <c r="AD1064" s="389"/>
      <c r="AE1064" s="389"/>
      <c r="AF1064" s="389"/>
      <c r="AG1064" s="517" t="s">
        <v>3063</v>
      </c>
      <c r="AH1064" s="557" t="s">
        <v>1445</v>
      </c>
      <c r="AI1064" s="620">
        <v>0</v>
      </c>
      <c r="AJ1064" s="517">
        <v>0</v>
      </c>
      <c r="AK1064" s="577">
        <v>0</v>
      </c>
      <c r="AL1064" s="577">
        <v>0</v>
      </c>
      <c r="AM1064" s="577">
        <v>2</v>
      </c>
      <c r="AN1064" s="577">
        <v>0</v>
      </c>
      <c r="AO1064" s="577">
        <v>0</v>
      </c>
      <c r="AP1064" s="577">
        <v>0</v>
      </c>
      <c r="AQ1064" s="577">
        <v>0</v>
      </c>
      <c r="AR1064" s="577">
        <v>0</v>
      </c>
      <c r="AS1064" s="577">
        <v>0</v>
      </c>
      <c r="AT1064" s="577">
        <v>2</v>
      </c>
      <c r="AU1064" s="577">
        <v>0</v>
      </c>
      <c r="AV1064" s="577">
        <v>0</v>
      </c>
      <c r="AW1064" s="577">
        <v>0</v>
      </c>
      <c r="AX1064" s="577">
        <v>0</v>
      </c>
      <c r="AY1064" s="577">
        <v>0</v>
      </c>
      <c r="AZ1064" s="577">
        <v>0</v>
      </c>
      <c r="BA1064" s="577">
        <v>0</v>
      </c>
      <c r="BB1064" s="577">
        <v>0</v>
      </c>
      <c r="BC1064" s="577">
        <v>0</v>
      </c>
      <c r="BD1064" s="577">
        <v>0</v>
      </c>
      <c r="BE1064" s="577">
        <v>0</v>
      </c>
      <c r="BF1064" s="577">
        <v>0</v>
      </c>
      <c r="BG1064" s="577">
        <v>0</v>
      </c>
      <c r="BH1064" s="577">
        <v>0</v>
      </c>
      <c r="BI1064" s="577">
        <v>0</v>
      </c>
      <c r="BJ1064" s="577">
        <v>0</v>
      </c>
      <c r="BK1064" s="577">
        <v>0</v>
      </c>
      <c r="BL1064" s="577">
        <v>0</v>
      </c>
      <c r="BM1064" s="577">
        <v>0</v>
      </c>
      <c r="BN1064" s="577"/>
      <c r="BO1064" s="551">
        <v>0</v>
      </c>
      <c r="BP1064" s="551">
        <v>0</v>
      </c>
      <c r="BQ1064" s="753">
        <v>0</v>
      </c>
      <c r="BR1064" s="551">
        <v>0</v>
      </c>
      <c r="BS1064" s="551">
        <v>0</v>
      </c>
      <c r="BT1064" s="551">
        <v>0</v>
      </c>
      <c r="BU1064" s="582">
        <f t="shared" si="17"/>
        <v>0.66666666666666663</v>
      </c>
      <c r="BV1064" s="552">
        <f t="shared" si="18"/>
        <v>0.66666666666666663</v>
      </c>
      <c r="BW1064" s="552">
        <f t="shared" si="19"/>
        <v>0.66666666666666663</v>
      </c>
      <c r="BX1064" s="551">
        <v>0</v>
      </c>
      <c r="BY1064" s="551">
        <v>0</v>
      </c>
      <c r="BZ1064" s="551">
        <v>0</v>
      </c>
      <c r="CA1064" s="551">
        <v>0</v>
      </c>
      <c r="CB1064" s="551">
        <v>0</v>
      </c>
      <c r="CC1064" s="551">
        <v>0</v>
      </c>
      <c r="CD1064" s="551">
        <v>0</v>
      </c>
      <c r="CE1064" s="551">
        <v>0</v>
      </c>
      <c r="CF1064" s="551">
        <v>0</v>
      </c>
      <c r="CG1064" s="551">
        <v>0</v>
      </c>
      <c r="CH1064" s="551">
        <v>0</v>
      </c>
      <c r="CI1064" s="551">
        <v>0</v>
      </c>
      <c r="CJ1064" s="551">
        <v>0</v>
      </c>
      <c r="CK1064" s="623">
        <f t="shared" si="16"/>
        <v>2</v>
      </c>
      <c r="CL1064" s="524">
        <v>2</v>
      </c>
      <c r="CM1064" s="554">
        <f t="shared" si="20"/>
        <v>0.66666666666666663</v>
      </c>
      <c r="CN1064" s="554">
        <f t="shared" si="21"/>
        <v>1.3333333333333333</v>
      </c>
      <c r="CO1064" s="554">
        <v>6</v>
      </c>
      <c r="CP1064" s="554"/>
      <c r="CQ1064" s="554"/>
      <c r="CR1064" s="622"/>
      <c r="CS1064" s="726"/>
      <c r="CT1064" s="525"/>
      <c r="CU1064" s="527"/>
      <c r="CV1064" s="527"/>
      <c r="CW1064" s="527"/>
      <c r="CX1064" s="85"/>
    </row>
    <row r="1065" spans="1:102" ht="12" customHeight="1" x14ac:dyDescent="0.2">
      <c r="A1065" s="132" t="s">
        <v>1965</v>
      </c>
      <c r="B1065" s="557" t="s">
        <v>4618</v>
      </c>
      <c r="C1065" s="557" t="s">
        <v>1432</v>
      </c>
      <c r="D1065" s="557" t="s">
        <v>1432</v>
      </c>
      <c r="E1065" s="577" t="s">
        <v>1432</v>
      </c>
      <c r="F1065" s="557" t="s">
        <v>3004</v>
      </c>
      <c r="G1065" s="557" t="s">
        <v>2347</v>
      </c>
      <c r="H1065" s="557" t="s">
        <v>1435</v>
      </c>
      <c r="I1065" s="557" t="s">
        <v>2525</v>
      </c>
      <c r="J1065" s="533">
        <v>527485</v>
      </c>
      <c r="K1065" s="533">
        <v>171424</v>
      </c>
      <c r="L1065" s="512" t="s">
        <v>3082</v>
      </c>
      <c r="M1065" s="557" t="s">
        <v>1432</v>
      </c>
      <c r="N1065" s="557" t="s">
        <v>1432</v>
      </c>
      <c r="O1065" s="533">
        <v>0</v>
      </c>
      <c r="P1065" s="533">
        <v>6</v>
      </c>
      <c r="Q1065" s="738">
        <v>6</v>
      </c>
      <c r="R1065" s="557" t="s">
        <v>3332</v>
      </c>
      <c r="S1065" s="557" t="s">
        <v>5358</v>
      </c>
      <c r="T1065" s="739">
        <v>41905</v>
      </c>
      <c r="U1065" s="739">
        <v>42102</v>
      </c>
      <c r="V1065" s="739"/>
      <c r="W1065" s="557" t="s">
        <v>1439</v>
      </c>
      <c r="X1065" s="557" t="s">
        <v>1432</v>
      </c>
      <c r="Y1065" s="557" t="s">
        <v>1442</v>
      </c>
      <c r="Z1065" s="557" t="s">
        <v>4694</v>
      </c>
      <c r="AA1065" s="557" t="s">
        <v>1444</v>
      </c>
      <c r="AB1065" s="557" t="s">
        <v>2713</v>
      </c>
      <c r="AC1065" s="557" t="s">
        <v>1432</v>
      </c>
      <c r="AD1065" s="389"/>
      <c r="AE1065" s="389"/>
      <c r="AF1065" s="389"/>
      <c r="AG1065" s="517" t="s">
        <v>3063</v>
      </c>
      <c r="AH1065" s="557" t="s">
        <v>1445</v>
      </c>
      <c r="AI1065" s="620"/>
      <c r="AJ1065" s="517">
        <v>0</v>
      </c>
      <c r="AK1065" s="577">
        <v>0</v>
      </c>
      <c r="AL1065" s="577">
        <v>1</v>
      </c>
      <c r="AM1065" s="577">
        <v>2</v>
      </c>
      <c r="AN1065" s="577">
        <v>3</v>
      </c>
      <c r="AO1065" s="577">
        <v>0</v>
      </c>
      <c r="AP1065" s="577">
        <v>0</v>
      </c>
      <c r="AQ1065" s="577">
        <v>0</v>
      </c>
      <c r="AR1065" s="577">
        <v>0</v>
      </c>
      <c r="AS1065" s="577">
        <v>1</v>
      </c>
      <c r="AT1065" s="577">
        <v>2</v>
      </c>
      <c r="AU1065" s="577">
        <v>3</v>
      </c>
      <c r="AV1065" s="577">
        <v>0</v>
      </c>
      <c r="AW1065" s="577">
        <v>0</v>
      </c>
      <c r="AX1065" s="577">
        <v>0</v>
      </c>
      <c r="AY1065" s="577">
        <v>0</v>
      </c>
      <c r="AZ1065" s="577">
        <v>0</v>
      </c>
      <c r="BA1065" s="577">
        <v>0</v>
      </c>
      <c r="BB1065" s="577">
        <v>0</v>
      </c>
      <c r="BC1065" s="577">
        <v>0</v>
      </c>
      <c r="BD1065" s="577">
        <v>0</v>
      </c>
      <c r="BE1065" s="577">
        <v>0</v>
      </c>
      <c r="BF1065" s="577">
        <v>0</v>
      </c>
      <c r="BG1065" s="577">
        <v>0</v>
      </c>
      <c r="BH1065" s="577">
        <v>0</v>
      </c>
      <c r="BI1065" s="577">
        <v>0</v>
      </c>
      <c r="BJ1065" s="577">
        <v>0</v>
      </c>
      <c r="BK1065" s="577">
        <v>0</v>
      </c>
      <c r="BL1065" s="577">
        <v>0</v>
      </c>
      <c r="BM1065" s="577">
        <v>0</v>
      </c>
      <c r="BN1065" s="577"/>
      <c r="BO1065" s="551">
        <v>0</v>
      </c>
      <c r="BP1065" s="551">
        <v>0</v>
      </c>
      <c r="BQ1065" s="753">
        <v>0</v>
      </c>
      <c r="BR1065" s="551">
        <v>0</v>
      </c>
      <c r="BS1065" s="551">
        <v>0</v>
      </c>
      <c r="BT1065" s="551">
        <v>0</v>
      </c>
      <c r="BU1065" s="582">
        <f t="shared" si="17"/>
        <v>2</v>
      </c>
      <c r="BV1065" s="552">
        <f t="shared" si="18"/>
        <v>2</v>
      </c>
      <c r="BW1065" s="552">
        <f t="shared" si="19"/>
        <v>2</v>
      </c>
      <c r="BX1065" s="551">
        <v>0</v>
      </c>
      <c r="BY1065" s="551">
        <v>0</v>
      </c>
      <c r="BZ1065" s="551">
        <v>0</v>
      </c>
      <c r="CA1065" s="551">
        <v>0</v>
      </c>
      <c r="CB1065" s="551">
        <v>0</v>
      </c>
      <c r="CC1065" s="551">
        <v>0</v>
      </c>
      <c r="CD1065" s="551">
        <v>0</v>
      </c>
      <c r="CE1065" s="551">
        <v>0</v>
      </c>
      <c r="CF1065" s="551">
        <v>0</v>
      </c>
      <c r="CG1065" s="551">
        <v>0</v>
      </c>
      <c r="CH1065" s="551">
        <v>0</v>
      </c>
      <c r="CI1065" s="551">
        <v>0</v>
      </c>
      <c r="CJ1065" s="551">
        <v>0</v>
      </c>
      <c r="CK1065" s="623">
        <f t="shared" si="16"/>
        <v>6</v>
      </c>
      <c r="CL1065" s="524">
        <v>6</v>
      </c>
      <c r="CM1065" s="554">
        <f t="shared" si="20"/>
        <v>2</v>
      </c>
      <c r="CN1065" s="554">
        <f t="shared" si="21"/>
        <v>4</v>
      </c>
      <c r="CO1065" s="554">
        <v>6</v>
      </c>
      <c r="CP1065" s="554"/>
      <c r="CQ1065" s="554"/>
      <c r="CR1065" s="622"/>
      <c r="CS1065" s="726"/>
      <c r="CT1065" s="525"/>
      <c r="CU1065" s="527"/>
      <c r="CV1065" s="527"/>
      <c r="CW1065" s="527"/>
      <c r="CX1065" s="85"/>
    </row>
    <row r="1066" spans="1:102" ht="12" customHeight="1" x14ac:dyDescent="0.2">
      <c r="A1066" s="132" t="s">
        <v>1965</v>
      </c>
      <c r="B1066" s="557" t="s">
        <v>3333</v>
      </c>
      <c r="C1066" s="557" t="s">
        <v>1432</v>
      </c>
      <c r="D1066" s="557" t="s">
        <v>1432</v>
      </c>
      <c r="E1066" s="577" t="s">
        <v>1432</v>
      </c>
      <c r="F1066" s="557" t="s">
        <v>3334</v>
      </c>
      <c r="G1066" s="557" t="s">
        <v>689</v>
      </c>
      <c r="H1066" s="557" t="s">
        <v>2524</v>
      </c>
      <c r="I1066" s="557" t="s">
        <v>4389</v>
      </c>
      <c r="J1066" s="533">
        <v>529157</v>
      </c>
      <c r="K1066" s="533">
        <v>171291</v>
      </c>
      <c r="L1066" s="512" t="s">
        <v>5356</v>
      </c>
      <c r="M1066" s="557" t="s">
        <v>1432</v>
      </c>
      <c r="N1066" s="557" t="s">
        <v>1432</v>
      </c>
      <c r="O1066" s="533">
        <v>1</v>
      </c>
      <c r="P1066" s="533">
        <v>2</v>
      </c>
      <c r="Q1066" s="738">
        <v>1</v>
      </c>
      <c r="R1066" s="557" t="s">
        <v>3335</v>
      </c>
      <c r="S1066" s="557" t="s">
        <v>3676</v>
      </c>
      <c r="T1066" s="739">
        <v>41897</v>
      </c>
      <c r="U1066" s="739">
        <v>42132</v>
      </c>
      <c r="V1066" s="739"/>
      <c r="W1066" s="557" t="s">
        <v>3963</v>
      </c>
      <c r="X1066" s="557" t="s">
        <v>5390</v>
      </c>
      <c r="Y1066" s="557" t="s">
        <v>1442</v>
      </c>
      <c r="Z1066" s="557" t="s">
        <v>4694</v>
      </c>
      <c r="AA1066" s="557" t="s">
        <v>1444</v>
      </c>
      <c r="AB1066" s="557" t="s">
        <v>2723</v>
      </c>
      <c r="AC1066" s="557" t="s">
        <v>1432</v>
      </c>
      <c r="AD1066" s="389"/>
      <c r="AE1066" s="389"/>
      <c r="AF1066" s="389"/>
      <c r="AG1066" s="517" t="s">
        <v>3063</v>
      </c>
      <c r="AH1066" s="557" t="s">
        <v>1445</v>
      </c>
      <c r="AI1066" s="620">
        <v>0</v>
      </c>
      <c r="AJ1066" s="517">
        <v>0</v>
      </c>
      <c r="AK1066" s="577">
        <v>0</v>
      </c>
      <c r="AL1066" s="577">
        <v>0</v>
      </c>
      <c r="AM1066" s="577">
        <v>0</v>
      </c>
      <c r="AN1066" s="577">
        <v>1</v>
      </c>
      <c r="AO1066" s="577">
        <v>0</v>
      </c>
      <c r="AP1066" s="577">
        <v>0</v>
      </c>
      <c r="AQ1066" s="577">
        <v>0</v>
      </c>
      <c r="AR1066" s="577">
        <v>0</v>
      </c>
      <c r="AS1066" s="577">
        <v>0</v>
      </c>
      <c r="AT1066" s="577">
        <v>0</v>
      </c>
      <c r="AU1066" s="577">
        <v>1</v>
      </c>
      <c r="AV1066" s="577">
        <v>0</v>
      </c>
      <c r="AW1066" s="577">
        <v>0</v>
      </c>
      <c r="AX1066" s="577">
        <v>0</v>
      </c>
      <c r="AY1066" s="577">
        <v>0</v>
      </c>
      <c r="AZ1066" s="577">
        <v>0</v>
      </c>
      <c r="BA1066" s="577">
        <v>0</v>
      </c>
      <c r="BB1066" s="577">
        <v>0</v>
      </c>
      <c r="BC1066" s="577">
        <v>0</v>
      </c>
      <c r="BD1066" s="577">
        <v>0</v>
      </c>
      <c r="BE1066" s="577">
        <v>0</v>
      </c>
      <c r="BF1066" s="577">
        <v>0</v>
      </c>
      <c r="BG1066" s="577">
        <v>0</v>
      </c>
      <c r="BH1066" s="577">
        <v>0</v>
      </c>
      <c r="BI1066" s="577">
        <v>0</v>
      </c>
      <c r="BJ1066" s="577">
        <v>0</v>
      </c>
      <c r="BK1066" s="577">
        <v>0</v>
      </c>
      <c r="BL1066" s="577">
        <v>0</v>
      </c>
      <c r="BM1066" s="577">
        <v>0</v>
      </c>
      <c r="BN1066" s="577"/>
      <c r="BO1066" s="551">
        <v>0</v>
      </c>
      <c r="BP1066" s="551">
        <v>0</v>
      </c>
      <c r="BQ1066" s="753">
        <v>0</v>
      </c>
      <c r="BR1066" s="551">
        <v>0</v>
      </c>
      <c r="BS1066" s="551">
        <v>0</v>
      </c>
      <c r="BT1066" s="551">
        <v>0</v>
      </c>
      <c r="BU1066" s="582">
        <f t="shared" si="17"/>
        <v>0.33333333333333331</v>
      </c>
      <c r="BV1066" s="552">
        <f t="shared" si="18"/>
        <v>0.33333333333333331</v>
      </c>
      <c r="BW1066" s="552">
        <f t="shared" si="19"/>
        <v>0.33333333333333331</v>
      </c>
      <c r="BX1066" s="551">
        <v>0</v>
      </c>
      <c r="BY1066" s="551">
        <v>0</v>
      </c>
      <c r="BZ1066" s="551">
        <v>0</v>
      </c>
      <c r="CA1066" s="551">
        <v>0</v>
      </c>
      <c r="CB1066" s="551">
        <v>0</v>
      </c>
      <c r="CC1066" s="551">
        <v>0</v>
      </c>
      <c r="CD1066" s="551">
        <v>0</v>
      </c>
      <c r="CE1066" s="551">
        <v>0</v>
      </c>
      <c r="CF1066" s="551">
        <v>0</v>
      </c>
      <c r="CG1066" s="551">
        <v>0</v>
      </c>
      <c r="CH1066" s="551">
        <v>0</v>
      </c>
      <c r="CI1066" s="551">
        <v>0</v>
      </c>
      <c r="CJ1066" s="551">
        <v>0</v>
      </c>
      <c r="CK1066" s="623">
        <f t="shared" si="16"/>
        <v>1</v>
      </c>
      <c r="CL1066" s="524">
        <v>1</v>
      </c>
      <c r="CM1066" s="554">
        <f t="shared" si="20"/>
        <v>0.33333333333333331</v>
      </c>
      <c r="CN1066" s="554">
        <f t="shared" si="21"/>
        <v>0.66666666666666663</v>
      </c>
      <c r="CO1066" s="554">
        <v>6</v>
      </c>
      <c r="CP1066" s="554"/>
      <c r="CQ1066" s="554"/>
      <c r="CR1066" s="622"/>
      <c r="CS1066" s="726"/>
      <c r="CT1066" s="525"/>
      <c r="CU1066" s="527"/>
      <c r="CV1066" s="527"/>
      <c r="CW1066" s="527"/>
      <c r="CX1066" s="85"/>
    </row>
    <row r="1067" spans="1:102" ht="12" customHeight="1" x14ac:dyDescent="0.2">
      <c r="A1067" s="132" t="s">
        <v>1965</v>
      </c>
      <c r="B1067" s="557" t="s">
        <v>4411</v>
      </c>
      <c r="C1067" s="557" t="s">
        <v>1432</v>
      </c>
      <c r="D1067" s="557" t="s">
        <v>1432</v>
      </c>
      <c r="E1067" s="577" t="s">
        <v>1432</v>
      </c>
      <c r="F1067" s="557" t="s">
        <v>509</v>
      </c>
      <c r="G1067" s="557" t="s">
        <v>4412</v>
      </c>
      <c r="H1067" s="557" t="s">
        <v>2717</v>
      </c>
      <c r="I1067" s="557" t="s">
        <v>4413</v>
      </c>
      <c r="J1067" s="533">
        <v>526797</v>
      </c>
      <c r="K1067" s="533">
        <v>176325</v>
      </c>
      <c r="L1067" s="512" t="s">
        <v>4766</v>
      </c>
      <c r="M1067" s="557" t="s">
        <v>1432</v>
      </c>
      <c r="N1067" s="557" t="s">
        <v>1432</v>
      </c>
      <c r="O1067" s="533">
        <v>0</v>
      </c>
      <c r="P1067" s="533">
        <v>11</v>
      </c>
      <c r="Q1067" s="738">
        <v>11</v>
      </c>
      <c r="R1067" s="557" t="s">
        <v>5391</v>
      </c>
      <c r="S1067" s="557" t="s">
        <v>1154</v>
      </c>
      <c r="T1067" s="739">
        <v>41898</v>
      </c>
      <c r="U1067" s="739">
        <v>42376</v>
      </c>
      <c r="V1067" s="739"/>
      <c r="W1067" s="557" t="s">
        <v>1439</v>
      </c>
      <c r="X1067" s="557" t="s">
        <v>1432</v>
      </c>
      <c r="Y1067" s="557" t="s">
        <v>1442</v>
      </c>
      <c r="Z1067" s="557" t="s">
        <v>4694</v>
      </c>
      <c r="AA1067" s="557" t="s">
        <v>1444</v>
      </c>
      <c r="AB1067" s="557" t="s">
        <v>2713</v>
      </c>
      <c r="AC1067" s="557" t="s">
        <v>1432</v>
      </c>
      <c r="AD1067" s="389"/>
      <c r="AE1067" s="389"/>
      <c r="AF1067" s="389"/>
      <c r="AG1067" s="517" t="s">
        <v>628</v>
      </c>
      <c r="AH1067" s="557" t="s">
        <v>3904</v>
      </c>
      <c r="AI1067" s="620">
        <v>0</v>
      </c>
      <c r="AJ1067" s="517">
        <v>1</v>
      </c>
      <c r="AK1067" s="577">
        <v>11</v>
      </c>
      <c r="AL1067" s="577">
        <v>0</v>
      </c>
      <c r="AM1067" s="577">
        <v>4</v>
      </c>
      <c r="AN1067" s="577">
        <v>6</v>
      </c>
      <c r="AO1067" s="577">
        <v>1</v>
      </c>
      <c r="AP1067" s="577">
        <v>0</v>
      </c>
      <c r="AQ1067" s="577">
        <v>0</v>
      </c>
      <c r="AR1067" s="577">
        <v>0</v>
      </c>
      <c r="AS1067" s="577">
        <v>0</v>
      </c>
      <c r="AT1067" s="577">
        <v>4</v>
      </c>
      <c r="AU1067" s="577">
        <v>6</v>
      </c>
      <c r="AV1067" s="577">
        <v>1</v>
      </c>
      <c r="AW1067" s="577">
        <v>0</v>
      </c>
      <c r="AX1067" s="577">
        <v>0</v>
      </c>
      <c r="AY1067" s="577">
        <v>0</v>
      </c>
      <c r="AZ1067" s="577">
        <v>0</v>
      </c>
      <c r="BA1067" s="577">
        <v>0</v>
      </c>
      <c r="BB1067" s="577">
        <v>0</v>
      </c>
      <c r="BC1067" s="577">
        <v>0</v>
      </c>
      <c r="BD1067" s="577">
        <v>0</v>
      </c>
      <c r="BE1067" s="577">
        <v>0</v>
      </c>
      <c r="BF1067" s="577">
        <v>0</v>
      </c>
      <c r="BG1067" s="577">
        <v>0</v>
      </c>
      <c r="BH1067" s="577">
        <v>0</v>
      </c>
      <c r="BI1067" s="577">
        <v>0</v>
      </c>
      <c r="BJ1067" s="577">
        <v>0</v>
      </c>
      <c r="BK1067" s="577">
        <v>0</v>
      </c>
      <c r="BL1067" s="577">
        <v>0</v>
      </c>
      <c r="BM1067" s="577">
        <v>0</v>
      </c>
      <c r="BN1067" s="577"/>
      <c r="BO1067" s="551">
        <v>0</v>
      </c>
      <c r="BP1067" s="551">
        <v>0</v>
      </c>
      <c r="BQ1067" s="753">
        <v>0</v>
      </c>
      <c r="BR1067" s="551">
        <v>0</v>
      </c>
      <c r="BS1067" s="551">
        <v>0</v>
      </c>
      <c r="BT1067" s="551">
        <v>0</v>
      </c>
      <c r="BU1067" s="582">
        <f t="shared" si="17"/>
        <v>3.6666666666666665</v>
      </c>
      <c r="BV1067" s="552">
        <f t="shared" si="18"/>
        <v>3.6666666666666665</v>
      </c>
      <c r="BW1067" s="552">
        <f t="shared" si="19"/>
        <v>3.6666666666666665</v>
      </c>
      <c r="BX1067" s="551">
        <v>0</v>
      </c>
      <c r="BY1067" s="551">
        <v>0</v>
      </c>
      <c r="BZ1067" s="551">
        <v>0</v>
      </c>
      <c r="CA1067" s="551">
        <v>0</v>
      </c>
      <c r="CB1067" s="551">
        <v>0</v>
      </c>
      <c r="CC1067" s="551">
        <v>0</v>
      </c>
      <c r="CD1067" s="551">
        <v>0</v>
      </c>
      <c r="CE1067" s="551">
        <v>0</v>
      </c>
      <c r="CF1067" s="551">
        <v>0</v>
      </c>
      <c r="CG1067" s="551">
        <v>0</v>
      </c>
      <c r="CH1067" s="551">
        <v>0</v>
      </c>
      <c r="CI1067" s="551">
        <v>0</v>
      </c>
      <c r="CJ1067" s="551">
        <v>0</v>
      </c>
      <c r="CK1067" s="623">
        <f t="shared" si="16"/>
        <v>11</v>
      </c>
      <c r="CL1067" s="524">
        <v>11</v>
      </c>
      <c r="CM1067" s="554">
        <f t="shared" si="20"/>
        <v>3.6666666666666665</v>
      </c>
      <c r="CN1067" s="554">
        <f t="shared" si="21"/>
        <v>7.333333333333333</v>
      </c>
      <c r="CO1067" s="554">
        <v>6</v>
      </c>
      <c r="CP1067" s="554"/>
      <c r="CQ1067" s="554"/>
      <c r="CR1067" s="622"/>
      <c r="CS1067" s="726"/>
      <c r="CT1067" s="525"/>
      <c r="CU1067" s="527"/>
      <c r="CV1067" s="527"/>
      <c r="CW1067" s="527"/>
      <c r="CX1067" s="85"/>
    </row>
    <row r="1068" spans="1:102" ht="12" customHeight="1" x14ac:dyDescent="0.2">
      <c r="A1068" s="132" t="s">
        <v>1965</v>
      </c>
      <c r="B1068" s="557" t="s">
        <v>4411</v>
      </c>
      <c r="C1068" s="557" t="s">
        <v>1432</v>
      </c>
      <c r="D1068" s="557" t="s">
        <v>1432</v>
      </c>
      <c r="E1068" s="577" t="s">
        <v>1432</v>
      </c>
      <c r="F1068" s="557" t="s">
        <v>509</v>
      </c>
      <c r="G1068" s="557" t="s">
        <v>4412</v>
      </c>
      <c r="H1068" s="557" t="s">
        <v>2717</v>
      </c>
      <c r="I1068" s="557" t="s">
        <v>4413</v>
      </c>
      <c r="J1068" s="533">
        <v>526797</v>
      </c>
      <c r="K1068" s="533">
        <v>176325</v>
      </c>
      <c r="L1068" s="512" t="s">
        <v>4766</v>
      </c>
      <c r="M1068" s="557" t="s">
        <v>1432</v>
      </c>
      <c r="N1068" s="557" t="s">
        <v>1432</v>
      </c>
      <c r="O1068" s="533">
        <v>0</v>
      </c>
      <c r="P1068" s="533">
        <v>22</v>
      </c>
      <c r="Q1068" s="738">
        <v>22</v>
      </c>
      <c r="R1068" s="557" t="s">
        <v>5391</v>
      </c>
      <c r="S1068" s="557" t="s">
        <v>1154</v>
      </c>
      <c r="T1068" s="739">
        <v>41898</v>
      </c>
      <c r="U1068" s="739">
        <v>42376</v>
      </c>
      <c r="V1068" s="739"/>
      <c r="W1068" s="557" t="s">
        <v>1439</v>
      </c>
      <c r="X1068" s="557" t="s">
        <v>1432</v>
      </c>
      <c r="Y1068" s="557" t="s">
        <v>1442</v>
      </c>
      <c r="Z1068" s="557" t="s">
        <v>4694</v>
      </c>
      <c r="AA1068" s="557" t="s">
        <v>1443</v>
      </c>
      <c r="AB1068" s="557" t="s">
        <v>1444</v>
      </c>
      <c r="AC1068" s="557" t="s">
        <v>1432</v>
      </c>
      <c r="AD1068" s="389"/>
      <c r="AE1068" s="389"/>
      <c r="AF1068" s="389"/>
      <c r="AG1068" s="517" t="s">
        <v>3063</v>
      </c>
      <c r="AH1068" s="557" t="s">
        <v>1445</v>
      </c>
      <c r="AI1068" s="620">
        <v>0</v>
      </c>
      <c r="AJ1068" s="517">
        <v>2</v>
      </c>
      <c r="AK1068" s="577">
        <v>25</v>
      </c>
      <c r="AL1068" s="577">
        <v>0</v>
      </c>
      <c r="AM1068" s="577">
        <v>5</v>
      </c>
      <c r="AN1068" s="577">
        <v>15</v>
      </c>
      <c r="AO1068" s="577">
        <v>2</v>
      </c>
      <c r="AP1068" s="577">
        <v>0</v>
      </c>
      <c r="AQ1068" s="577">
        <v>0</v>
      </c>
      <c r="AR1068" s="577">
        <v>0</v>
      </c>
      <c r="AS1068" s="577">
        <v>0</v>
      </c>
      <c r="AT1068" s="577">
        <v>5</v>
      </c>
      <c r="AU1068" s="577">
        <v>15</v>
      </c>
      <c r="AV1068" s="577">
        <v>2</v>
      </c>
      <c r="AW1068" s="577">
        <v>0</v>
      </c>
      <c r="AX1068" s="577">
        <v>0</v>
      </c>
      <c r="AY1068" s="577">
        <v>0</v>
      </c>
      <c r="AZ1068" s="577">
        <v>0</v>
      </c>
      <c r="BA1068" s="577">
        <v>0</v>
      </c>
      <c r="BB1068" s="577">
        <v>0</v>
      </c>
      <c r="BC1068" s="577">
        <v>0</v>
      </c>
      <c r="BD1068" s="577">
        <v>0</v>
      </c>
      <c r="BE1068" s="577">
        <v>0</v>
      </c>
      <c r="BF1068" s="577">
        <v>0</v>
      </c>
      <c r="BG1068" s="577">
        <v>0</v>
      </c>
      <c r="BH1068" s="577">
        <v>0</v>
      </c>
      <c r="BI1068" s="577">
        <v>0</v>
      </c>
      <c r="BJ1068" s="577">
        <v>0</v>
      </c>
      <c r="BK1068" s="577">
        <v>0</v>
      </c>
      <c r="BL1068" s="577">
        <v>0</v>
      </c>
      <c r="BM1068" s="577">
        <v>0</v>
      </c>
      <c r="BN1068" s="577"/>
      <c r="BO1068" s="551">
        <v>0</v>
      </c>
      <c r="BP1068" s="551">
        <v>0</v>
      </c>
      <c r="BQ1068" s="753">
        <v>0</v>
      </c>
      <c r="BR1068" s="551">
        <v>0</v>
      </c>
      <c r="BS1068" s="551">
        <v>0</v>
      </c>
      <c r="BT1068" s="551">
        <v>0</v>
      </c>
      <c r="BU1068" s="582">
        <f t="shared" si="17"/>
        <v>7.333333333333333</v>
      </c>
      <c r="BV1068" s="552">
        <f t="shared" si="18"/>
        <v>7.333333333333333</v>
      </c>
      <c r="BW1068" s="552">
        <f t="shared" si="19"/>
        <v>7.333333333333333</v>
      </c>
      <c r="BX1068" s="551">
        <v>0</v>
      </c>
      <c r="BY1068" s="551">
        <v>0</v>
      </c>
      <c r="BZ1068" s="551">
        <v>0</v>
      </c>
      <c r="CA1068" s="551">
        <v>0</v>
      </c>
      <c r="CB1068" s="551">
        <v>0</v>
      </c>
      <c r="CC1068" s="551">
        <v>0</v>
      </c>
      <c r="CD1068" s="551">
        <v>0</v>
      </c>
      <c r="CE1068" s="551">
        <v>0</v>
      </c>
      <c r="CF1068" s="551">
        <v>0</v>
      </c>
      <c r="CG1068" s="551">
        <v>0</v>
      </c>
      <c r="CH1068" s="551">
        <v>0</v>
      </c>
      <c r="CI1068" s="551">
        <v>0</v>
      </c>
      <c r="CJ1068" s="551">
        <v>0</v>
      </c>
      <c r="CK1068" s="623">
        <f t="shared" si="16"/>
        <v>22</v>
      </c>
      <c r="CL1068" s="524">
        <v>22</v>
      </c>
      <c r="CM1068" s="554">
        <f t="shared" si="20"/>
        <v>7.333333333333333</v>
      </c>
      <c r="CN1068" s="554">
        <f t="shared" si="21"/>
        <v>14.666666666666666</v>
      </c>
      <c r="CO1068" s="554">
        <v>6</v>
      </c>
      <c r="CP1068" s="554"/>
      <c r="CQ1068" s="554"/>
      <c r="CR1068" s="622"/>
      <c r="CS1068" s="726"/>
      <c r="CT1068" s="525"/>
      <c r="CU1068" s="527"/>
      <c r="CV1068" s="527"/>
      <c r="CW1068" s="527"/>
      <c r="CX1068" s="85"/>
    </row>
    <row r="1069" spans="1:102" ht="12" customHeight="1" x14ac:dyDescent="0.2">
      <c r="A1069" s="132" t="s">
        <v>1965</v>
      </c>
      <c r="B1069" s="557" t="s">
        <v>3336</v>
      </c>
      <c r="C1069" s="557" t="s">
        <v>1432</v>
      </c>
      <c r="D1069" s="557" t="s">
        <v>1432</v>
      </c>
      <c r="E1069" s="577" t="s">
        <v>1432</v>
      </c>
      <c r="F1069" s="557" t="s">
        <v>4808</v>
      </c>
      <c r="G1069" s="557" t="s">
        <v>200</v>
      </c>
      <c r="H1069" s="557" t="s">
        <v>1885</v>
      </c>
      <c r="I1069" s="557" t="s">
        <v>4575</v>
      </c>
      <c r="J1069" s="533">
        <v>525208</v>
      </c>
      <c r="K1069" s="533">
        <v>174436</v>
      </c>
      <c r="L1069" s="512" t="s">
        <v>3079</v>
      </c>
      <c r="M1069" s="557" t="s">
        <v>1432</v>
      </c>
      <c r="N1069" s="557" t="s">
        <v>1432</v>
      </c>
      <c r="O1069" s="533">
        <v>0</v>
      </c>
      <c r="P1069" s="533">
        <v>1</v>
      </c>
      <c r="Q1069" s="738">
        <v>1</v>
      </c>
      <c r="R1069" s="557" t="s">
        <v>4382</v>
      </c>
      <c r="S1069" s="557" t="s">
        <v>3676</v>
      </c>
      <c r="T1069" s="739">
        <v>42068</v>
      </c>
      <c r="U1069" s="739">
        <v>42124</v>
      </c>
      <c r="V1069" s="739"/>
      <c r="W1069" s="557" t="s">
        <v>1439</v>
      </c>
      <c r="X1069" s="557" t="s">
        <v>1432</v>
      </c>
      <c r="Y1069" s="557" t="s">
        <v>1442</v>
      </c>
      <c r="Z1069" s="557" t="s">
        <v>4694</v>
      </c>
      <c r="AA1069" s="557" t="s">
        <v>1444</v>
      </c>
      <c r="AB1069" s="557" t="s">
        <v>2713</v>
      </c>
      <c r="AC1069" s="557" t="s">
        <v>1432</v>
      </c>
      <c r="AD1069" s="389"/>
      <c r="AE1069" s="389"/>
      <c r="AF1069" s="389"/>
      <c r="AG1069" s="517" t="s">
        <v>3063</v>
      </c>
      <c r="AH1069" s="557" t="s">
        <v>1445</v>
      </c>
      <c r="AI1069" s="620">
        <v>0</v>
      </c>
      <c r="AJ1069" s="517">
        <v>0</v>
      </c>
      <c r="AK1069" s="577">
        <v>0</v>
      </c>
      <c r="AL1069" s="577">
        <v>0</v>
      </c>
      <c r="AM1069" s="577">
        <v>1</v>
      </c>
      <c r="AN1069" s="577">
        <v>0</v>
      </c>
      <c r="AO1069" s="577">
        <v>0</v>
      </c>
      <c r="AP1069" s="577">
        <v>0</v>
      </c>
      <c r="AQ1069" s="577">
        <v>0</v>
      </c>
      <c r="AR1069" s="577">
        <v>0</v>
      </c>
      <c r="AS1069" s="577">
        <v>0</v>
      </c>
      <c r="AT1069" s="577">
        <v>0</v>
      </c>
      <c r="AU1069" s="577">
        <v>0</v>
      </c>
      <c r="AV1069" s="577">
        <v>0</v>
      </c>
      <c r="AW1069" s="577">
        <v>0</v>
      </c>
      <c r="AX1069" s="577">
        <v>0</v>
      </c>
      <c r="AY1069" s="577">
        <v>0</v>
      </c>
      <c r="AZ1069" s="577">
        <v>0</v>
      </c>
      <c r="BA1069" s="577">
        <v>1</v>
      </c>
      <c r="BB1069" s="577">
        <v>0</v>
      </c>
      <c r="BC1069" s="577">
        <v>0</v>
      </c>
      <c r="BD1069" s="577">
        <v>0</v>
      </c>
      <c r="BE1069" s="577">
        <v>0</v>
      </c>
      <c r="BF1069" s="577">
        <v>0</v>
      </c>
      <c r="BG1069" s="577">
        <v>0</v>
      </c>
      <c r="BH1069" s="577">
        <v>0</v>
      </c>
      <c r="BI1069" s="577">
        <v>0</v>
      </c>
      <c r="BJ1069" s="577">
        <v>0</v>
      </c>
      <c r="BK1069" s="577">
        <v>0</v>
      </c>
      <c r="BL1069" s="577">
        <v>0</v>
      </c>
      <c r="BM1069" s="577">
        <v>0</v>
      </c>
      <c r="BN1069" s="577"/>
      <c r="BO1069" s="551">
        <v>0</v>
      </c>
      <c r="BP1069" s="551">
        <v>0</v>
      </c>
      <c r="BQ1069" s="753">
        <v>0</v>
      </c>
      <c r="BR1069" s="551">
        <v>0</v>
      </c>
      <c r="BS1069" s="551">
        <v>0</v>
      </c>
      <c r="BT1069" s="551">
        <v>0</v>
      </c>
      <c r="BU1069" s="582">
        <f t="shared" si="17"/>
        <v>0.33333333333333331</v>
      </c>
      <c r="BV1069" s="552">
        <f t="shared" si="18"/>
        <v>0.33333333333333331</v>
      </c>
      <c r="BW1069" s="552">
        <f t="shared" si="19"/>
        <v>0.33333333333333331</v>
      </c>
      <c r="BX1069" s="551">
        <v>0</v>
      </c>
      <c r="BY1069" s="551">
        <v>0</v>
      </c>
      <c r="BZ1069" s="551">
        <v>0</v>
      </c>
      <c r="CA1069" s="551">
        <v>0</v>
      </c>
      <c r="CB1069" s="551">
        <v>0</v>
      </c>
      <c r="CC1069" s="551">
        <v>0</v>
      </c>
      <c r="CD1069" s="551">
        <v>0</v>
      </c>
      <c r="CE1069" s="551">
        <v>0</v>
      </c>
      <c r="CF1069" s="551">
        <v>0</v>
      </c>
      <c r="CG1069" s="551">
        <v>0</v>
      </c>
      <c r="CH1069" s="551">
        <v>0</v>
      </c>
      <c r="CI1069" s="551">
        <v>0</v>
      </c>
      <c r="CJ1069" s="551">
        <v>0</v>
      </c>
      <c r="CK1069" s="623">
        <f t="shared" si="16"/>
        <v>1</v>
      </c>
      <c r="CL1069" s="524">
        <v>1</v>
      </c>
      <c r="CM1069" s="554">
        <f t="shared" si="20"/>
        <v>0.33333333333333331</v>
      </c>
      <c r="CN1069" s="554">
        <f t="shared" si="21"/>
        <v>0.66666666666666663</v>
      </c>
      <c r="CO1069" s="554">
        <v>6</v>
      </c>
      <c r="CP1069" s="554"/>
      <c r="CQ1069" s="554"/>
      <c r="CR1069" s="622"/>
      <c r="CS1069" s="726"/>
      <c r="CT1069" s="525"/>
      <c r="CU1069" s="527"/>
      <c r="CV1069" s="527"/>
      <c r="CW1069" s="527"/>
      <c r="CX1069" s="85"/>
    </row>
    <row r="1070" spans="1:102" ht="12" customHeight="1" x14ac:dyDescent="0.2">
      <c r="A1070" s="132" t="s">
        <v>1965</v>
      </c>
      <c r="B1070" s="557" t="s">
        <v>4383</v>
      </c>
      <c r="C1070" s="557" t="s">
        <v>1432</v>
      </c>
      <c r="D1070" s="557" t="s">
        <v>1432</v>
      </c>
      <c r="E1070" s="577" t="s">
        <v>4384</v>
      </c>
      <c r="F1070" s="557" t="s">
        <v>2142</v>
      </c>
      <c r="G1070" s="557" t="s">
        <v>4842</v>
      </c>
      <c r="H1070" s="557" t="s">
        <v>3875</v>
      </c>
      <c r="I1070" s="557" t="s">
        <v>4390</v>
      </c>
      <c r="J1070" s="533">
        <v>528552</v>
      </c>
      <c r="K1070" s="533">
        <v>173138</v>
      </c>
      <c r="L1070" s="512" t="s">
        <v>3083</v>
      </c>
      <c r="M1070" s="557" t="s">
        <v>1432</v>
      </c>
      <c r="N1070" s="557" t="s">
        <v>1432</v>
      </c>
      <c r="O1070" s="533">
        <v>0</v>
      </c>
      <c r="P1070" s="533">
        <v>4</v>
      </c>
      <c r="Q1070" s="738">
        <v>4</v>
      </c>
      <c r="R1070" s="557" t="s">
        <v>3955</v>
      </c>
      <c r="S1070" s="557" t="s">
        <v>1438</v>
      </c>
      <c r="T1070" s="739">
        <v>41922</v>
      </c>
      <c r="U1070" s="739">
        <v>42114</v>
      </c>
      <c r="V1070" s="739"/>
      <c r="W1070" s="557" t="s">
        <v>1439</v>
      </c>
      <c r="X1070" s="557" t="s">
        <v>1432</v>
      </c>
      <c r="Y1070" s="557" t="s">
        <v>1442</v>
      </c>
      <c r="Z1070" s="557" t="s">
        <v>1443</v>
      </c>
      <c r="AA1070" s="557" t="s">
        <v>1444</v>
      </c>
      <c r="AB1070" s="557" t="s">
        <v>2713</v>
      </c>
      <c r="AC1070" s="557" t="s">
        <v>1432</v>
      </c>
      <c r="AD1070" s="389"/>
      <c r="AE1070" s="389"/>
      <c r="AF1070" s="389"/>
      <c r="AG1070" s="517" t="s">
        <v>3063</v>
      </c>
      <c r="AH1070" s="557" t="s">
        <v>1445</v>
      </c>
      <c r="AI1070" s="620">
        <v>0</v>
      </c>
      <c r="AJ1070" s="517">
        <v>0</v>
      </c>
      <c r="AK1070" s="577">
        <v>4</v>
      </c>
      <c r="AL1070" s="577">
        <v>0</v>
      </c>
      <c r="AM1070" s="577">
        <v>2</v>
      </c>
      <c r="AN1070" s="577">
        <v>2</v>
      </c>
      <c r="AO1070" s="577">
        <v>0</v>
      </c>
      <c r="AP1070" s="577">
        <v>0</v>
      </c>
      <c r="AQ1070" s="577">
        <v>0</v>
      </c>
      <c r="AR1070" s="577">
        <v>0</v>
      </c>
      <c r="AS1070" s="577">
        <v>0</v>
      </c>
      <c r="AT1070" s="577">
        <v>2</v>
      </c>
      <c r="AU1070" s="577">
        <v>2</v>
      </c>
      <c r="AV1070" s="577">
        <v>0</v>
      </c>
      <c r="AW1070" s="577">
        <v>0</v>
      </c>
      <c r="AX1070" s="577">
        <v>0</v>
      </c>
      <c r="AY1070" s="577">
        <v>0</v>
      </c>
      <c r="AZ1070" s="577">
        <v>0</v>
      </c>
      <c r="BA1070" s="577">
        <v>0</v>
      </c>
      <c r="BB1070" s="577">
        <v>0</v>
      </c>
      <c r="BC1070" s="577">
        <v>0</v>
      </c>
      <c r="BD1070" s="577">
        <v>0</v>
      </c>
      <c r="BE1070" s="577">
        <v>0</v>
      </c>
      <c r="BF1070" s="577">
        <v>0</v>
      </c>
      <c r="BG1070" s="577">
        <v>0</v>
      </c>
      <c r="BH1070" s="577">
        <v>0</v>
      </c>
      <c r="BI1070" s="577">
        <v>0</v>
      </c>
      <c r="BJ1070" s="577">
        <v>0</v>
      </c>
      <c r="BK1070" s="577">
        <v>0</v>
      </c>
      <c r="BL1070" s="577">
        <v>0</v>
      </c>
      <c r="BM1070" s="577">
        <v>0</v>
      </c>
      <c r="BN1070" s="577"/>
      <c r="BO1070" s="551">
        <v>0</v>
      </c>
      <c r="BP1070" s="551">
        <v>0</v>
      </c>
      <c r="BQ1070" s="753">
        <v>0</v>
      </c>
      <c r="BR1070" s="551">
        <v>0</v>
      </c>
      <c r="BS1070" s="551">
        <v>0</v>
      </c>
      <c r="BT1070" s="551">
        <v>0</v>
      </c>
      <c r="BU1070" s="582">
        <f t="shared" si="17"/>
        <v>1.3333333333333333</v>
      </c>
      <c r="BV1070" s="552">
        <f t="shared" si="18"/>
        <v>1.3333333333333333</v>
      </c>
      <c r="BW1070" s="552">
        <f t="shared" si="19"/>
        <v>1.3333333333333333</v>
      </c>
      <c r="BX1070" s="551">
        <v>0</v>
      </c>
      <c r="BY1070" s="551">
        <v>0</v>
      </c>
      <c r="BZ1070" s="551">
        <v>0</v>
      </c>
      <c r="CA1070" s="551">
        <v>0</v>
      </c>
      <c r="CB1070" s="551">
        <v>0</v>
      </c>
      <c r="CC1070" s="551">
        <v>0</v>
      </c>
      <c r="CD1070" s="551">
        <v>0</v>
      </c>
      <c r="CE1070" s="551">
        <v>0</v>
      </c>
      <c r="CF1070" s="551">
        <v>0</v>
      </c>
      <c r="CG1070" s="551">
        <v>0</v>
      </c>
      <c r="CH1070" s="551">
        <v>0</v>
      </c>
      <c r="CI1070" s="551">
        <v>0</v>
      </c>
      <c r="CJ1070" s="551">
        <v>0</v>
      </c>
      <c r="CK1070" s="623">
        <f t="shared" si="16"/>
        <v>4</v>
      </c>
      <c r="CL1070" s="524">
        <v>4</v>
      </c>
      <c r="CM1070" s="554">
        <f t="shared" si="20"/>
        <v>1.3333333333333333</v>
      </c>
      <c r="CN1070" s="554">
        <f t="shared" si="21"/>
        <v>2.6666666666666665</v>
      </c>
      <c r="CO1070" s="554">
        <v>6</v>
      </c>
      <c r="CP1070" s="554"/>
      <c r="CQ1070" s="554"/>
      <c r="CR1070" s="622"/>
      <c r="CS1070" s="726"/>
      <c r="CT1070" s="525"/>
      <c r="CU1070" s="527"/>
      <c r="CV1070" s="527"/>
      <c r="CW1070" s="527"/>
      <c r="CX1070" s="85"/>
    </row>
    <row r="1071" spans="1:102" ht="12" customHeight="1" x14ac:dyDescent="0.2">
      <c r="A1071" s="132" t="s">
        <v>1965</v>
      </c>
      <c r="B1071" s="557" t="s">
        <v>3956</v>
      </c>
      <c r="C1071" s="557" t="s">
        <v>1432</v>
      </c>
      <c r="D1071" s="557" t="s">
        <v>1432</v>
      </c>
      <c r="E1071" s="577" t="s">
        <v>3957</v>
      </c>
      <c r="F1071" s="557" t="s">
        <v>4385</v>
      </c>
      <c r="G1071" s="557" t="s">
        <v>993</v>
      </c>
      <c r="H1071" s="557" t="s">
        <v>3875</v>
      </c>
      <c r="I1071" s="557" t="s">
        <v>3958</v>
      </c>
      <c r="J1071" s="533">
        <v>528247</v>
      </c>
      <c r="K1071" s="533">
        <v>174115</v>
      </c>
      <c r="L1071" s="512" t="s">
        <v>3076</v>
      </c>
      <c r="M1071" s="557" t="s">
        <v>1432</v>
      </c>
      <c r="N1071" s="557" t="s">
        <v>1432</v>
      </c>
      <c r="O1071" s="533">
        <v>0</v>
      </c>
      <c r="P1071" s="533">
        <v>2</v>
      </c>
      <c r="Q1071" s="738">
        <v>2</v>
      </c>
      <c r="R1071" s="557" t="s">
        <v>3959</v>
      </c>
      <c r="S1071" s="557" t="s">
        <v>3676</v>
      </c>
      <c r="T1071" s="739">
        <v>41957</v>
      </c>
      <c r="U1071" s="739">
        <v>42165</v>
      </c>
      <c r="V1071" s="739"/>
      <c r="W1071" s="557" t="s">
        <v>1439</v>
      </c>
      <c r="X1071" s="557" t="s">
        <v>1432</v>
      </c>
      <c r="Y1071" s="557" t="s">
        <v>1442</v>
      </c>
      <c r="Z1071" s="557" t="s">
        <v>1443</v>
      </c>
      <c r="AA1071" s="557" t="s">
        <v>1444</v>
      </c>
      <c r="AB1071" s="557" t="s">
        <v>2713</v>
      </c>
      <c r="AC1071" s="557" t="s">
        <v>1432</v>
      </c>
      <c r="AD1071" s="389"/>
      <c r="AE1071" s="389"/>
      <c r="AF1071" s="389"/>
      <c r="AG1071" s="517" t="s">
        <v>3063</v>
      </c>
      <c r="AH1071" s="557" t="s">
        <v>1445</v>
      </c>
      <c r="AI1071" s="620">
        <v>0</v>
      </c>
      <c r="AJ1071" s="517">
        <v>0</v>
      </c>
      <c r="AK1071" s="577">
        <v>0</v>
      </c>
      <c r="AL1071" s="577">
        <v>0</v>
      </c>
      <c r="AM1071" s="577">
        <v>2</v>
      </c>
      <c r="AN1071" s="577">
        <v>0</v>
      </c>
      <c r="AO1071" s="577">
        <v>0</v>
      </c>
      <c r="AP1071" s="577">
        <v>0</v>
      </c>
      <c r="AQ1071" s="577">
        <v>0</v>
      </c>
      <c r="AR1071" s="577">
        <v>0</v>
      </c>
      <c r="AS1071" s="577">
        <v>0</v>
      </c>
      <c r="AT1071" s="577">
        <v>2</v>
      </c>
      <c r="AU1071" s="577">
        <v>0</v>
      </c>
      <c r="AV1071" s="577">
        <v>0</v>
      </c>
      <c r="AW1071" s="577">
        <v>0</v>
      </c>
      <c r="AX1071" s="577">
        <v>0</v>
      </c>
      <c r="AY1071" s="577">
        <v>0</v>
      </c>
      <c r="AZ1071" s="577">
        <v>0</v>
      </c>
      <c r="BA1071" s="577">
        <v>0</v>
      </c>
      <c r="BB1071" s="577">
        <v>0</v>
      </c>
      <c r="BC1071" s="577">
        <v>0</v>
      </c>
      <c r="BD1071" s="577">
        <v>0</v>
      </c>
      <c r="BE1071" s="577">
        <v>0</v>
      </c>
      <c r="BF1071" s="577">
        <v>0</v>
      </c>
      <c r="BG1071" s="577">
        <v>0</v>
      </c>
      <c r="BH1071" s="577">
        <v>0</v>
      </c>
      <c r="BI1071" s="577">
        <v>0</v>
      </c>
      <c r="BJ1071" s="577">
        <v>0</v>
      </c>
      <c r="BK1071" s="577">
        <v>0</v>
      </c>
      <c r="BL1071" s="577">
        <v>0</v>
      </c>
      <c r="BM1071" s="577">
        <v>0</v>
      </c>
      <c r="BN1071" s="577"/>
      <c r="BO1071" s="551">
        <v>0</v>
      </c>
      <c r="BP1071" s="551">
        <v>0</v>
      </c>
      <c r="BQ1071" s="753">
        <v>0</v>
      </c>
      <c r="BR1071" s="551">
        <v>0</v>
      </c>
      <c r="BS1071" s="551">
        <v>0</v>
      </c>
      <c r="BT1071" s="551">
        <v>0</v>
      </c>
      <c r="BU1071" s="582">
        <f t="shared" si="17"/>
        <v>0.66666666666666663</v>
      </c>
      <c r="BV1071" s="552">
        <f t="shared" si="18"/>
        <v>0.66666666666666663</v>
      </c>
      <c r="BW1071" s="552">
        <f t="shared" si="19"/>
        <v>0.66666666666666663</v>
      </c>
      <c r="BX1071" s="551">
        <v>0</v>
      </c>
      <c r="BY1071" s="551">
        <v>0</v>
      </c>
      <c r="BZ1071" s="551">
        <v>0</v>
      </c>
      <c r="CA1071" s="551">
        <v>0</v>
      </c>
      <c r="CB1071" s="551">
        <v>0</v>
      </c>
      <c r="CC1071" s="551">
        <v>0</v>
      </c>
      <c r="CD1071" s="551">
        <v>0</v>
      </c>
      <c r="CE1071" s="551">
        <v>0</v>
      </c>
      <c r="CF1071" s="551">
        <v>0</v>
      </c>
      <c r="CG1071" s="551">
        <v>0</v>
      </c>
      <c r="CH1071" s="551">
        <v>0</v>
      </c>
      <c r="CI1071" s="551">
        <v>0</v>
      </c>
      <c r="CJ1071" s="551">
        <v>0</v>
      </c>
      <c r="CK1071" s="623">
        <f t="shared" si="16"/>
        <v>2</v>
      </c>
      <c r="CL1071" s="524">
        <v>2</v>
      </c>
      <c r="CM1071" s="554">
        <f t="shared" si="20"/>
        <v>0.66666666666666663</v>
      </c>
      <c r="CN1071" s="554">
        <f t="shared" si="21"/>
        <v>1.3333333333333333</v>
      </c>
      <c r="CO1071" s="554">
        <v>6</v>
      </c>
      <c r="CP1071" s="554"/>
      <c r="CQ1071" s="554"/>
      <c r="CR1071" s="622"/>
      <c r="CS1071" s="726"/>
      <c r="CT1071" s="525"/>
      <c r="CU1071" s="527"/>
      <c r="CV1071" s="527"/>
      <c r="CW1071" s="527"/>
      <c r="CX1071" s="85"/>
    </row>
    <row r="1072" spans="1:102" ht="12" customHeight="1" x14ac:dyDescent="0.2">
      <c r="A1072" s="132" t="s">
        <v>1965</v>
      </c>
      <c r="B1072" s="557" t="s">
        <v>5392</v>
      </c>
      <c r="C1072" s="557" t="s">
        <v>1432</v>
      </c>
      <c r="D1072" s="557" t="s">
        <v>1432</v>
      </c>
      <c r="E1072" s="577" t="s">
        <v>1432</v>
      </c>
      <c r="F1072" s="557" t="s">
        <v>5393</v>
      </c>
      <c r="G1072" s="557" t="s">
        <v>4802</v>
      </c>
      <c r="H1072" s="557" t="s">
        <v>1885</v>
      </c>
      <c r="I1072" s="557" t="s">
        <v>1033</v>
      </c>
      <c r="J1072" s="533">
        <v>525997</v>
      </c>
      <c r="K1072" s="533">
        <v>173088</v>
      </c>
      <c r="L1072" s="512" t="s">
        <v>3078</v>
      </c>
      <c r="M1072" s="557" t="s">
        <v>1432</v>
      </c>
      <c r="N1072" s="557" t="s">
        <v>1432</v>
      </c>
      <c r="O1072" s="533">
        <v>1</v>
      </c>
      <c r="P1072" s="533">
        <v>2</v>
      </c>
      <c r="Q1072" s="738">
        <v>1</v>
      </c>
      <c r="R1072" s="557" t="s">
        <v>5394</v>
      </c>
      <c r="S1072" s="557" t="s">
        <v>1438</v>
      </c>
      <c r="T1072" s="739">
        <v>42034</v>
      </c>
      <c r="U1072" s="739">
        <v>42102</v>
      </c>
      <c r="V1072" s="739"/>
      <c r="W1072" s="557" t="s">
        <v>1439</v>
      </c>
      <c r="X1072" s="557" t="s">
        <v>1432</v>
      </c>
      <c r="Y1072" s="557" t="s">
        <v>1442</v>
      </c>
      <c r="Z1072" s="557" t="s">
        <v>4694</v>
      </c>
      <c r="AA1072" s="557" t="s">
        <v>1444</v>
      </c>
      <c r="AB1072" s="557" t="s">
        <v>2723</v>
      </c>
      <c r="AC1072" s="557" t="s">
        <v>1432</v>
      </c>
      <c r="AD1072" s="389"/>
      <c r="AE1072" s="389"/>
      <c r="AF1072" s="389"/>
      <c r="AG1072" s="517" t="s">
        <v>3063</v>
      </c>
      <c r="AH1072" s="557" t="s">
        <v>1445</v>
      </c>
      <c r="AI1072" s="620">
        <v>0</v>
      </c>
      <c r="AJ1072" s="517">
        <v>0</v>
      </c>
      <c r="AK1072" s="577">
        <v>0</v>
      </c>
      <c r="AL1072" s="577">
        <v>1</v>
      </c>
      <c r="AM1072" s="577">
        <v>0</v>
      </c>
      <c r="AN1072" s="577">
        <v>1</v>
      </c>
      <c r="AO1072" s="577">
        <v>-1</v>
      </c>
      <c r="AP1072" s="577">
        <v>0</v>
      </c>
      <c r="AQ1072" s="577">
        <v>0</v>
      </c>
      <c r="AR1072" s="577">
        <v>0</v>
      </c>
      <c r="AS1072" s="577">
        <v>1</v>
      </c>
      <c r="AT1072" s="577">
        <v>0</v>
      </c>
      <c r="AU1072" s="577">
        <v>1</v>
      </c>
      <c r="AV1072" s="577">
        <v>-1</v>
      </c>
      <c r="AW1072" s="577">
        <v>0</v>
      </c>
      <c r="AX1072" s="577">
        <v>0</v>
      </c>
      <c r="AY1072" s="577">
        <v>0</v>
      </c>
      <c r="AZ1072" s="577">
        <v>0</v>
      </c>
      <c r="BA1072" s="577">
        <v>0</v>
      </c>
      <c r="BB1072" s="577">
        <v>0</v>
      </c>
      <c r="BC1072" s="577">
        <v>0</v>
      </c>
      <c r="BD1072" s="577">
        <v>0</v>
      </c>
      <c r="BE1072" s="577">
        <v>0</v>
      </c>
      <c r="BF1072" s="577">
        <v>0</v>
      </c>
      <c r="BG1072" s="577">
        <v>0</v>
      </c>
      <c r="BH1072" s="577">
        <v>0</v>
      </c>
      <c r="BI1072" s="577">
        <v>0</v>
      </c>
      <c r="BJ1072" s="577">
        <v>0</v>
      </c>
      <c r="BK1072" s="577">
        <v>0</v>
      </c>
      <c r="BL1072" s="577">
        <v>0</v>
      </c>
      <c r="BM1072" s="577">
        <v>0</v>
      </c>
      <c r="BN1072" s="577"/>
      <c r="BO1072" s="551">
        <v>0</v>
      </c>
      <c r="BP1072" s="551">
        <v>0</v>
      </c>
      <c r="BQ1072" s="753">
        <v>0</v>
      </c>
      <c r="BR1072" s="551">
        <v>0</v>
      </c>
      <c r="BS1072" s="551">
        <v>0</v>
      </c>
      <c r="BT1072" s="551">
        <v>0</v>
      </c>
      <c r="BU1072" s="582">
        <f t="shared" si="17"/>
        <v>0.33333333333333331</v>
      </c>
      <c r="BV1072" s="552">
        <f t="shared" si="18"/>
        <v>0.33333333333333331</v>
      </c>
      <c r="BW1072" s="552">
        <f t="shared" si="19"/>
        <v>0.33333333333333331</v>
      </c>
      <c r="BX1072" s="551">
        <v>0</v>
      </c>
      <c r="BY1072" s="551">
        <v>0</v>
      </c>
      <c r="BZ1072" s="551">
        <v>0</v>
      </c>
      <c r="CA1072" s="551">
        <v>0</v>
      </c>
      <c r="CB1072" s="551">
        <v>0</v>
      </c>
      <c r="CC1072" s="551">
        <v>0</v>
      </c>
      <c r="CD1072" s="551">
        <v>0</v>
      </c>
      <c r="CE1072" s="551">
        <v>0</v>
      </c>
      <c r="CF1072" s="551">
        <v>0</v>
      </c>
      <c r="CG1072" s="551">
        <v>0</v>
      </c>
      <c r="CH1072" s="551">
        <v>0</v>
      </c>
      <c r="CI1072" s="551">
        <v>0</v>
      </c>
      <c r="CJ1072" s="551">
        <v>0</v>
      </c>
      <c r="CK1072" s="623">
        <f t="shared" si="16"/>
        <v>1</v>
      </c>
      <c r="CL1072" s="524">
        <v>1</v>
      </c>
      <c r="CM1072" s="554">
        <f t="shared" si="20"/>
        <v>0.33333333333333331</v>
      </c>
      <c r="CN1072" s="554">
        <f t="shared" si="21"/>
        <v>0.66666666666666663</v>
      </c>
      <c r="CO1072" s="554">
        <v>6</v>
      </c>
      <c r="CP1072" s="554"/>
      <c r="CQ1072" s="554"/>
      <c r="CR1072" s="622"/>
      <c r="CS1072" s="726"/>
      <c r="CT1072" s="525"/>
      <c r="CU1072" s="527"/>
      <c r="CV1072" s="527"/>
      <c r="CW1072" s="527"/>
      <c r="CX1072" s="85"/>
    </row>
    <row r="1073" spans="1:102" ht="12" customHeight="1" x14ac:dyDescent="0.2">
      <c r="A1073" s="132" t="s">
        <v>1965</v>
      </c>
      <c r="B1073" s="557" t="s">
        <v>5395</v>
      </c>
      <c r="C1073" s="557" t="s">
        <v>1432</v>
      </c>
      <c r="D1073" s="557" t="s">
        <v>1432</v>
      </c>
      <c r="E1073" s="577" t="s">
        <v>2483</v>
      </c>
      <c r="F1073" s="557" t="s">
        <v>1432</v>
      </c>
      <c r="G1073" s="557" t="s">
        <v>444</v>
      </c>
      <c r="H1073" s="557" t="s">
        <v>2717</v>
      </c>
      <c r="I1073" s="557" t="s">
        <v>1432</v>
      </c>
      <c r="J1073" s="533">
        <v>527371</v>
      </c>
      <c r="K1073" s="533">
        <v>176613</v>
      </c>
      <c r="L1073" s="512" t="s">
        <v>4766</v>
      </c>
      <c r="M1073" s="557" t="s">
        <v>1432</v>
      </c>
      <c r="N1073" s="557" t="s">
        <v>1432</v>
      </c>
      <c r="O1073" s="533">
        <v>0</v>
      </c>
      <c r="P1073" s="533">
        <v>3</v>
      </c>
      <c r="Q1073" s="738">
        <v>3</v>
      </c>
      <c r="R1073" s="557" t="s">
        <v>5396</v>
      </c>
      <c r="S1073" s="557" t="s">
        <v>1438</v>
      </c>
      <c r="T1073" s="739">
        <v>41970</v>
      </c>
      <c r="U1073" s="739">
        <v>42114</v>
      </c>
      <c r="V1073" s="739"/>
      <c r="W1073" s="557" t="s">
        <v>1439</v>
      </c>
      <c r="X1073" s="557" t="s">
        <v>1432</v>
      </c>
      <c r="Y1073" s="557" t="s">
        <v>1442</v>
      </c>
      <c r="Z1073" s="557" t="s">
        <v>4694</v>
      </c>
      <c r="AA1073" s="557" t="s">
        <v>1444</v>
      </c>
      <c r="AB1073" s="557" t="s">
        <v>4720</v>
      </c>
      <c r="AC1073" s="557" t="s">
        <v>1432</v>
      </c>
      <c r="AD1073" s="389"/>
      <c r="AE1073" s="389"/>
      <c r="AF1073" s="389"/>
      <c r="AG1073" s="517" t="s">
        <v>3063</v>
      </c>
      <c r="AH1073" s="557" t="s">
        <v>1445</v>
      </c>
      <c r="AI1073" s="620"/>
      <c r="AJ1073" s="517">
        <v>0</v>
      </c>
      <c r="AK1073" s="577">
        <v>0</v>
      </c>
      <c r="AL1073" s="577">
        <v>0</v>
      </c>
      <c r="AM1073" s="577">
        <v>0</v>
      </c>
      <c r="AN1073" s="577">
        <v>2</v>
      </c>
      <c r="AO1073" s="577">
        <v>0</v>
      </c>
      <c r="AP1073" s="577">
        <v>1</v>
      </c>
      <c r="AQ1073" s="577">
        <v>0</v>
      </c>
      <c r="AR1073" s="577">
        <v>0</v>
      </c>
      <c r="AS1073" s="577">
        <v>0</v>
      </c>
      <c r="AT1073" s="577">
        <v>0</v>
      </c>
      <c r="AU1073" s="577">
        <v>2</v>
      </c>
      <c r="AV1073" s="577">
        <v>0</v>
      </c>
      <c r="AW1073" s="577">
        <v>1</v>
      </c>
      <c r="AX1073" s="577">
        <v>0</v>
      </c>
      <c r="AY1073" s="577">
        <v>0</v>
      </c>
      <c r="AZ1073" s="577">
        <v>0</v>
      </c>
      <c r="BA1073" s="577">
        <v>0</v>
      </c>
      <c r="BB1073" s="577">
        <v>0</v>
      </c>
      <c r="BC1073" s="577">
        <v>0</v>
      </c>
      <c r="BD1073" s="577">
        <v>0</v>
      </c>
      <c r="BE1073" s="577">
        <v>0</v>
      </c>
      <c r="BF1073" s="577">
        <v>0</v>
      </c>
      <c r="BG1073" s="577">
        <v>0</v>
      </c>
      <c r="BH1073" s="577">
        <v>0</v>
      </c>
      <c r="BI1073" s="577">
        <v>0</v>
      </c>
      <c r="BJ1073" s="577">
        <v>0</v>
      </c>
      <c r="BK1073" s="577">
        <v>0</v>
      </c>
      <c r="BL1073" s="577">
        <v>0</v>
      </c>
      <c r="BM1073" s="577">
        <v>0</v>
      </c>
      <c r="BN1073" s="577"/>
      <c r="BO1073" s="551">
        <v>0</v>
      </c>
      <c r="BP1073" s="551">
        <v>0</v>
      </c>
      <c r="BQ1073" s="753">
        <v>0</v>
      </c>
      <c r="BR1073" s="551">
        <v>0</v>
      </c>
      <c r="BS1073" s="551">
        <v>0</v>
      </c>
      <c r="BT1073" s="551">
        <v>0</v>
      </c>
      <c r="BU1073" s="582">
        <f t="shared" si="17"/>
        <v>1</v>
      </c>
      <c r="BV1073" s="552">
        <f t="shared" si="18"/>
        <v>1</v>
      </c>
      <c r="BW1073" s="552">
        <f t="shared" si="19"/>
        <v>1</v>
      </c>
      <c r="BX1073" s="551">
        <v>0</v>
      </c>
      <c r="BY1073" s="551">
        <v>0</v>
      </c>
      <c r="BZ1073" s="551">
        <v>0</v>
      </c>
      <c r="CA1073" s="551">
        <v>0</v>
      </c>
      <c r="CB1073" s="551">
        <v>0</v>
      </c>
      <c r="CC1073" s="551">
        <v>0</v>
      </c>
      <c r="CD1073" s="551">
        <v>0</v>
      </c>
      <c r="CE1073" s="551">
        <v>0</v>
      </c>
      <c r="CF1073" s="551">
        <v>0</v>
      </c>
      <c r="CG1073" s="551">
        <v>0</v>
      </c>
      <c r="CH1073" s="551">
        <v>0</v>
      </c>
      <c r="CI1073" s="551">
        <v>0</v>
      </c>
      <c r="CJ1073" s="551">
        <v>0</v>
      </c>
      <c r="CK1073" s="623">
        <f t="shared" si="16"/>
        <v>3</v>
      </c>
      <c r="CL1073" s="524">
        <v>3</v>
      </c>
      <c r="CM1073" s="554">
        <f t="shared" si="20"/>
        <v>1</v>
      </c>
      <c r="CN1073" s="554">
        <f t="shared" si="21"/>
        <v>2</v>
      </c>
      <c r="CO1073" s="554">
        <v>6</v>
      </c>
      <c r="CP1073" s="554"/>
      <c r="CQ1073" s="554"/>
      <c r="CR1073" s="622"/>
      <c r="CS1073" s="726"/>
      <c r="CT1073" s="525"/>
      <c r="CU1073" s="527"/>
      <c r="CV1073" s="527"/>
      <c r="CW1073" s="527"/>
      <c r="CX1073" s="85"/>
    </row>
    <row r="1074" spans="1:102" ht="12" customHeight="1" x14ac:dyDescent="0.2">
      <c r="A1074" s="132" t="s">
        <v>1965</v>
      </c>
      <c r="B1074" s="557" t="s">
        <v>3960</v>
      </c>
      <c r="C1074" s="557" t="s">
        <v>1432</v>
      </c>
      <c r="D1074" s="557" t="s">
        <v>1432</v>
      </c>
      <c r="E1074" s="577" t="s">
        <v>1432</v>
      </c>
      <c r="F1074" s="557" t="s">
        <v>3906</v>
      </c>
      <c r="G1074" s="557" t="s">
        <v>3961</v>
      </c>
      <c r="H1074" s="557" t="s">
        <v>2717</v>
      </c>
      <c r="I1074" s="557" t="s">
        <v>4872</v>
      </c>
      <c r="J1074" s="533">
        <v>528510</v>
      </c>
      <c r="K1074" s="533">
        <v>175727</v>
      </c>
      <c r="L1074" s="512" t="s">
        <v>3085</v>
      </c>
      <c r="M1074" s="557" t="s">
        <v>1432</v>
      </c>
      <c r="N1074" s="557" t="s">
        <v>1432</v>
      </c>
      <c r="O1074" s="533">
        <v>1</v>
      </c>
      <c r="P1074" s="533">
        <v>2</v>
      </c>
      <c r="Q1074" s="738">
        <v>1</v>
      </c>
      <c r="R1074" s="557" t="s">
        <v>4494</v>
      </c>
      <c r="S1074" s="557" t="s">
        <v>3676</v>
      </c>
      <c r="T1074" s="739">
        <v>41957</v>
      </c>
      <c r="U1074" s="739">
        <v>42170</v>
      </c>
      <c r="V1074" s="739"/>
      <c r="W1074" s="557" t="s">
        <v>1439</v>
      </c>
      <c r="X1074" s="557" t="s">
        <v>1432</v>
      </c>
      <c r="Y1074" s="557" t="s">
        <v>1442</v>
      </c>
      <c r="Z1074" s="557" t="s">
        <v>4694</v>
      </c>
      <c r="AA1074" s="557" t="s">
        <v>1444</v>
      </c>
      <c r="AB1074" s="557" t="s">
        <v>1454</v>
      </c>
      <c r="AC1074" s="557" t="s">
        <v>1432</v>
      </c>
      <c r="AD1074" s="389"/>
      <c r="AE1074" s="389"/>
      <c r="AF1074" s="389"/>
      <c r="AG1074" s="517" t="s">
        <v>3063</v>
      </c>
      <c r="AH1074" s="557" t="s">
        <v>1445</v>
      </c>
      <c r="AI1074" s="620">
        <v>0</v>
      </c>
      <c r="AJ1074" s="517">
        <v>0</v>
      </c>
      <c r="AK1074" s="577">
        <v>0</v>
      </c>
      <c r="AL1074" s="577">
        <v>0</v>
      </c>
      <c r="AM1074" s="577">
        <v>1</v>
      </c>
      <c r="AN1074" s="577">
        <v>0</v>
      </c>
      <c r="AO1074" s="577">
        <v>0</v>
      </c>
      <c r="AP1074" s="577">
        <v>0</v>
      </c>
      <c r="AQ1074" s="577">
        <v>0</v>
      </c>
      <c r="AR1074" s="577">
        <v>0</v>
      </c>
      <c r="AS1074" s="577">
        <v>0</v>
      </c>
      <c r="AT1074" s="577">
        <v>2</v>
      </c>
      <c r="AU1074" s="577">
        <v>0</v>
      </c>
      <c r="AV1074" s="577">
        <v>0</v>
      </c>
      <c r="AW1074" s="577">
        <v>0</v>
      </c>
      <c r="AX1074" s="577">
        <v>0</v>
      </c>
      <c r="AY1074" s="577">
        <v>0</v>
      </c>
      <c r="AZ1074" s="577">
        <v>0</v>
      </c>
      <c r="BA1074" s="577">
        <v>-1</v>
      </c>
      <c r="BB1074" s="577">
        <v>0</v>
      </c>
      <c r="BC1074" s="577">
        <v>0</v>
      </c>
      <c r="BD1074" s="577">
        <v>0</v>
      </c>
      <c r="BE1074" s="577">
        <v>0</v>
      </c>
      <c r="BF1074" s="577">
        <v>0</v>
      </c>
      <c r="BG1074" s="577">
        <v>0</v>
      </c>
      <c r="BH1074" s="577">
        <v>0</v>
      </c>
      <c r="BI1074" s="577">
        <v>0</v>
      </c>
      <c r="BJ1074" s="577">
        <v>0</v>
      </c>
      <c r="BK1074" s="577">
        <v>0</v>
      </c>
      <c r="BL1074" s="577">
        <v>0</v>
      </c>
      <c r="BM1074" s="577">
        <v>0</v>
      </c>
      <c r="BN1074" s="577"/>
      <c r="BO1074" s="551">
        <v>0</v>
      </c>
      <c r="BP1074" s="551">
        <v>0</v>
      </c>
      <c r="BQ1074" s="753">
        <v>0</v>
      </c>
      <c r="BR1074" s="551">
        <v>0</v>
      </c>
      <c r="BS1074" s="551">
        <v>0</v>
      </c>
      <c r="BT1074" s="551">
        <v>0</v>
      </c>
      <c r="BU1074" s="582">
        <f t="shared" si="17"/>
        <v>0.33333333333333331</v>
      </c>
      <c r="BV1074" s="552">
        <f t="shared" si="18"/>
        <v>0.33333333333333331</v>
      </c>
      <c r="BW1074" s="552">
        <f t="shared" si="19"/>
        <v>0.33333333333333331</v>
      </c>
      <c r="BX1074" s="551">
        <v>0</v>
      </c>
      <c r="BY1074" s="551">
        <v>0</v>
      </c>
      <c r="BZ1074" s="551">
        <v>0</v>
      </c>
      <c r="CA1074" s="551">
        <v>0</v>
      </c>
      <c r="CB1074" s="551">
        <v>0</v>
      </c>
      <c r="CC1074" s="551">
        <v>0</v>
      </c>
      <c r="CD1074" s="551">
        <v>0</v>
      </c>
      <c r="CE1074" s="551">
        <v>0</v>
      </c>
      <c r="CF1074" s="551">
        <v>0</v>
      </c>
      <c r="CG1074" s="551">
        <v>0</v>
      </c>
      <c r="CH1074" s="551">
        <v>0</v>
      </c>
      <c r="CI1074" s="551">
        <v>0</v>
      </c>
      <c r="CJ1074" s="551">
        <v>0</v>
      </c>
      <c r="CK1074" s="623">
        <f t="shared" si="16"/>
        <v>1</v>
      </c>
      <c r="CL1074" s="524">
        <v>1</v>
      </c>
      <c r="CM1074" s="554">
        <f t="shared" si="20"/>
        <v>0.33333333333333331</v>
      </c>
      <c r="CN1074" s="554">
        <f t="shared" si="21"/>
        <v>0.66666666666666663</v>
      </c>
      <c r="CO1074" s="554">
        <v>6</v>
      </c>
      <c r="CP1074" s="554"/>
      <c r="CQ1074" s="554"/>
      <c r="CR1074" s="622"/>
      <c r="CS1074" s="726"/>
      <c r="CT1074" s="525"/>
      <c r="CU1074" s="527"/>
      <c r="CV1074" s="527"/>
      <c r="CW1074" s="527"/>
      <c r="CX1074" s="85"/>
    </row>
    <row r="1075" spans="1:102" ht="12" customHeight="1" x14ac:dyDescent="0.2">
      <c r="A1075" s="132" t="s">
        <v>1965</v>
      </c>
      <c r="B1075" s="557" t="s">
        <v>1152</v>
      </c>
      <c r="C1075" s="557" t="s">
        <v>1432</v>
      </c>
      <c r="D1075" s="557" t="s">
        <v>1432</v>
      </c>
      <c r="E1075" s="577" t="s">
        <v>1153</v>
      </c>
      <c r="F1075" s="557" t="s">
        <v>1153</v>
      </c>
      <c r="G1075" s="557" t="s">
        <v>4270</v>
      </c>
      <c r="H1075" s="557" t="s">
        <v>2717</v>
      </c>
      <c r="I1075" s="557" t="s">
        <v>1807</v>
      </c>
      <c r="J1075" s="533">
        <v>527090</v>
      </c>
      <c r="K1075" s="533">
        <v>176180</v>
      </c>
      <c r="L1075" s="512" t="s">
        <v>4766</v>
      </c>
      <c r="M1075" s="557" t="s">
        <v>1432</v>
      </c>
      <c r="N1075" s="557" t="s">
        <v>1432</v>
      </c>
      <c r="O1075" s="533">
        <v>2</v>
      </c>
      <c r="P1075" s="533">
        <v>6</v>
      </c>
      <c r="Q1075" s="738">
        <v>4</v>
      </c>
      <c r="R1075" s="557" t="s">
        <v>5397</v>
      </c>
      <c r="S1075" s="557" t="s">
        <v>3676</v>
      </c>
      <c r="T1075" s="739">
        <v>42019</v>
      </c>
      <c r="U1075" s="739">
        <v>42261</v>
      </c>
      <c r="V1075" s="739"/>
      <c r="W1075" s="557" t="s">
        <v>1439</v>
      </c>
      <c r="X1075" s="557" t="s">
        <v>1432</v>
      </c>
      <c r="Y1075" s="557" t="s">
        <v>1442</v>
      </c>
      <c r="Z1075" s="557" t="s">
        <v>4694</v>
      </c>
      <c r="AA1075" s="557" t="s">
        <v>1444</v>
      </c>
      <c r="AB1075" s="557" t="s">
        <v>2723</v>
      </c>
      <c r="AC1075" s="557" t="s">
        <v>1432</v>
      </c>
      <c r="AD1075" s="389"/>
      <c r="AE1075" s="389"/>
      <c r="AF1075" s="389"/>
      <c r="AG1075" s="517" t="s">
        <v>3063</v>
      </c>
      <c r="AH1075" s="557" t="s">
        <v>1445</v>
      </c>
      <c r="AI1075" s="620">
        <v>0</v>
      </c>
      <c r="AJ1075" s="517">
        <v>0</v>
      </c>
      <c r="AK1075" s="577">
        <v>0</v>
      </c>
      <c r="AL1075" s="577">
        <v>0</v>
      </c>
      <c r="AM1075" s="577">
        <v>4</v>
      </c>
      <c r="AN1075" s="577">
        <v>2</v>
      </c>
      <c r="AO1075" s="577">
        <v>-2</v>
      </c>
      <c r="AP1075" s="577">
        <v>0</v>
      </c>
      <c r="AQ1075" s="577">
        <v>0</v>
      </c>
      <c r="AR1075" s="577">
        <v>0</v>
      </c>
      <c r="AS1075" s="577">
        <v>0</v>
      </c>
      <c r="AT1075" s="577">
        <v>4</v>
      </c>
      <c r="AU1075" s="577">
        <v>2</v>
      </c>
      <c r="AV1075" s="577">
        <v>-2</v>
      </c>
      <c r="AW1075" s="577">
        <v>0</v>
      </c>
      <c r="AX1075" s="577">
        <v>0</v>
      </c>
      <c r="AY1075" s="577">
        <v>0</v>
      </c>
      <c r="AZ1075" s="577">
        <v>0</v>
      </c>
      <c r="BA1075" s="577">
        <v>0</v>
      </c>
      <c r="BB1075" s="577">
        <v>0</v>
      </c>
      <c r="BC1075" s="577">
        <v>0</v>
      </c>
      <c r="BD1075" s="577">
        <v>0</v>
      </c>
      <c r="BE1075" s="577">
        <v>0</v>
      </c>
      <c r="BF1075" s="577">
        <v>0</v>
      </c>
      <c r="BG1075" s="577">
        <v>0</v>
      </c>
      <c r="BH1075" s="577">
        <v>0</v>
      </c>
      <c r="BI1075" s="577">
        <v>0</v>
      </c>
      <c r="BJ1075" s="577">
        <v>0</v>
      </c>
      <c r="BK1075" s="577">
        <v>0</v>
      </c>
      <c r="BL1075" s="577">
        <v>0</v>
      </c>
      <c r="BM1075" s="577">
        <v>0</v>
      </c>
      <c r="BN1075" s="577"/>
      <c r="BO1075" s="551">
        <v>0</v>
      </c>
      <c r="BP1075" s="551">
        <v>0</v>
      </c>
      <c r="BQ1075" s="753">
        <v>0</v>
      </c>
      <c r="BR1075" s="551">
        <v>0</v>
      </c>
      <c r="BS1075" s="551">
        <v>0</v>
      </c>
      <c r="BT1075" s="551">
        <v>0</v>
      </c>
      <c r="BU1075" s="582">
        <f t="shared" si="17"/>
        <v>1.3333333333333333</v>
      </c>
      <c r="BV1075" s="552">
        <f t="shared" si="18"/>
        <v>1.3333333333333333</v>
      </c>
      <c r="BW1075" s="552">
        <f t="shared" si="19"/>
        <v>1.3333333333333333</v>
      </c>
      <c r="BX1075" s="551">
        <v>0</v>
      </c>
      <c r="BY1075" s="551">
        <v>0</v>
      </c>
      <c r="BZ1075" s="551">
        <v>0</v>
      </c>
      <c r="CA1075" s="551">
        <v>0</v>
      </c>
      <c r="CB1075" s="551">
        <v>0</v>
      </c>
      <c r="CC1075" s="551">
        <v>0</v>
      </c>
      <c r="CD1075" s="551">
        <v>0</v>
      </c>
      <c r="CE1075" s="551">
        <v>0</v>
      </c>
      <c r="CF1075" s="551">
        <v>0</v>
      </c>
      <c r="CG1075" s="551">
        <v>0</v>
      </c>
      <c r="CH1075" s="551">
        <v>0</v>
      </c>
      <c r="CI1075" s="551">
        <v>0</v>
      </c>
      <c r="CJ1075" s="551">
        <v>0</v>
      </c>
      <c r="CK1075" s="623">
        <f t="shared" si="16"/>
        <v>4</v>
      </c>
      <c r="CL1075" s="524">
        <v>4</v>
      </c>
      <c r="CM1075" s="554">
        <f t="shared" si="20"/>
        <v>1.3333333333333333</v>
      </c>
      <c r="CN1075" s="554">
        <f t="shared" si="21"/>
        <v>2.6666666666666665</v>
      </c>
      <c r="CO1075" s="554">
        <v>6</v>
      </c>
      <c r="CP1075" s="554"/>
      <c r="CQ1075" s="554"/>
      <c r="CR1075" s="622"/>
      <c r="CS1075" s="726"/>
      <c r="CT1075" s="525"/>
      <c r="CU1075" s="527"/>
      <c r="CV1075" s="527"/>
      <c r="CW1075" s="527"/>
      <c r="CX1075" s="85"/>
    </row>
    <row r="1076" spans="1:102" ht="12" customHeight="1" x14ac:dyDescent="0.2">
      <c r="A1076" s="132" t="s">
        <v>1965</v>
      </c>
      <c r="B1076" s="557" t="s">
        <v>4495</v>
      </c>
      <c r="C1076" s="557" t="s">
        <v>1432</v>
      </c>
      <c r="D1076" s="557" t="s">
        <v>1432</v>
      </c>
      <c r="E1076" s="577" t="s">
        <v>1432</v>
      </c>
      <c r="F1076" s="557" t="s">
        <v>4496</v>
      </c>
      <c r="G1076" s="557" t="s">
        <v>1480</v>
      </c>
      <c r="H1076" s="557" t="s">
        <v>2717</v>
      </c>
      <c r="I1076" s="557" t="s">
        <v>3492</v>
      </c>
      <c r="J1076" s="533">
        <v>527155</v>
      </c>
      <c r="K1076" s="533">
        <v>176175</v>
      </c>
      <c r="L1076" s="512" t="s">
        <v>3067</v>
      </c>
      <c r="M1076" s="557" t="s">
        <v>1432</v>
      </c>
      <c r="N1076" s="557" t="s">
        <v>1432</v>
      </c>
      <c r="O1076" s="533">
        <v>0</v>
      </c>
      <c r="P1076" s="533">
        <v>3</v>
      </c>
      <c r="Q1076" s="738">
        <v>3</v>
      </c>
      <c r="R1076" s="557" t="s">
        <v>4497</v>
      </c>
      <c r="S1076" s="557" t="s">
        <v>3676</v>
      </c>
      <c r="T1076" s="739">
        <v>41969</v>
      </c>
      <c r="U1076" s="739">
        <v>42095</v>
      </c>
      <c r="V1076" s="739"/>
      <c r="W1076" s="557" t="s">
        <v>3963</v>
      </c>
      <c r="X1076" s="557" t="s">
        <v>5398</v>
      </c>
      <c r="Y1076" s="557" t="s">
        <v>1442</v>
      </c>
      <c r="Z1076" s="557" t="s">
        <v>1443</v>
      </c>
      <c r="AA1076" s="557" t="s">
        <v>1444</v>
      </c>
      <c r="AB1076" s="557" t="s">
        <v>2713</v>
      </c>
      <c r="AC1076" s="557" t="s">
        <v>1432</v>
      </c>
      <c r="AD1076" s="389"/>
      <c r="AE1076" s="389"/>
      <c r="AF1076" s="389"/>
      <c r="AG1076" s="517" t="s">
        <v>3063</v>
      </c>
      <c r="AH1076" s="557" t="s">
        <v>1445</v>
      </c>
      <c r="AI1076" s="620"/>
      <c r="AJ1076" s="517">
        <v>0</v>
      </c>
      <c r="AK1076" s="577">
        <v>0</v>
      </c>
      <c r="AL1076" s="577">
        <v>3</v>
      </c>
      <c r="AM1076" s="577">
        <v>0</v>
      </c>
      <c r="AN1076" s="577">
        <v>0</v>
      </c>
      <c r="AO1076" s="577">
        <v>0</v>
      </c>
      <c r="AP1076" s="577">
        <v>0</v>
      </c>
      <c r="AQ1076" s="577">
        <v>0</v>
      </c>
      <c r="AR1076" s="577">
        <v>0</v>
      </c>
      <c r="AS1076" s="577">
        <v>3</v>
      </c>
      <c r="AT1076" s="577">
        <v>0</v>
      </c>
      <c r="AU1076" s="577">
        <v>0</v>
      </c>
      <c r="AV1076" s="577">
        <v>0</v>
      </c>
      <c r="AW1076" s="577">
        <v>0</v>
      </c>
      <c r="AX1076" s="577">
        <v>0</v>
      </c>
      <c r="AY1076" s="577">
        <v>0</v>
      </c>
      <c r="AZ1076" s="577">
        <v>0</v>
      </c>
      <c r="BA1076" s="577">
        <v>0</v>
      </c>
      <c r="BB1076" s="577">
        <v>0</v>
      </c>
      <c r="BC1076" s="577">
        <v>0</v>
      </c>
      <c r="BD1076" s="577">
        <v>0</v>
      </c>
      <c r="BE1076" s="577">
        <v>0</v>
      </c>
      <c r="BF1076" s="577">
        <v>0</v>
      </c>
      <c r="BG1076" s="577">
        <v>0</v>
      </c>
      <c r="BH1076" s="577">
        <v>0</v>
      </c>
      <c r="BI1076" s="577">
        <v>0</v>
      </c>
      <c r="BJ1076" s="577">
        <v>0</v>
      </c>
      <c r="BK1076" s="577">
        <v>0</v>
      </c>
      <c r="BL1076" s="577">
        <v>0</v>
      </c>
      <c r="BM1076" s="577">
        <v>0</v>
      </c>
      <c r="BN1076" s="577"/>
      <c r="BO1076" s="551">
        <v>0</v>
      </c>
      <c r="BP1076" s="551">
        <v>0</v>
      </c>
      <c r="BQ1076" s="753">
        <v>0</v>
      </c>
      <c r="BR1076" s="551">
        <v>0</v>
      </c>
      <c r="BS1076" s="551">
        <v>0</v>
      </c>
      <c r="BT1076" s="551">
        <v>0</v>
      </c>
      <c r="BU1076" s="582">
        <f t="shared" si="17"/>
        <v>1</v>
      </c>
      <c r="BV1076" s="552">
        <f t="shared" si="18"/>
        <v>1</v>
      </c>
      <c r="BW1076" s="552">
        <f t="shared" si="19"/>
        <v>1</v>
      </c>
      <c r="BX1076" s="551">
        <v>0</v>
      </c>
      <c r="BY1076" s="551">
        <v>0</v>
      </c>
      <c r="BZ1076" s="551">
        <v>0</v>
      </c>
      <c r="CA1076" s="551">
        <v>0</v>
      </c>
      <c r="CB1076" s="551">
        <v>0</v>
      </c>
      <c r="CC1076" s="551">
        <v>0</v>
      </c>
      <c r="CD1076" s="551">
        <v>0</v>
      </c>
      <c r="CE1076" s="551">
        <v>0</v>
      </c>
      <c r="CF1076" s="551">
        <v>0</v>
      </c>
      <c r="CG1076" s="551">
        <v>0</v>
      </c>
      <c r="CH1076" s="551">
        <v>0</v>
      </c>
      <c r="CI1076" s="551">
        <v>0</v>
      </c>
      <c r="CJ1076" s="551">
        <v>0</v>
      </c>
      <c r="CK1076" s="623">
        <f t="shared" si="16"/>
        <v>3</v>
      </c>
      <c r="CL1076" s="524">
        <v>3</v>
      </c>
      <c r="CM1076" s="554">
        <f t="shared" si="20"/>
        <v>1</v>
      </c>
      <c r="CN1076" s="554">
        <f t="shared" si="21"/>
        <v>2</v>
      </c>
      <c r="CO1076" s="554">
        <v>6</v>
      </c>
      <c r="CP1076" s="554"/>
      <c r="CQ1076" s="554"/>
      <c r="CR1076" s="622"/>
      <c r="CS1076" s="726"/>
      <c r="CT1076" s="525"/>
      <c r="CU1076" s="527"/>
      <c r="CV1076" s="527"/>
      <c r="CW1076" s="527"/>
      <c r="CX1076" s="85"/>
    </row>
    <row r="1077" spans="1:102" ht="12" customHeight="1" x14ac:dyDescent="0.2">
      <c r="A1077" s="132" t="s">
        <v>1965</v>
      </c>
      <c r="B1077" s="557" t="s">
        <v>5399</v>
      </c>
      <c r="C1077" s="557" t="s">
        <v>1432</v>
      </c>
      <c r="D1077" s="557" t="s">
        <v>1432</v>
      </c>
      <c r="E1077" s="577" t="s">
        <v>1432</v>
      </c>
      <c r="F1077" s="557" t="s">
        <v>1163</v>
      </c>
      <c r="G1077" s="557" t="s">
        <v>5400</v>
      </c>
      <c r="H1077" s="557" t="s">
        <v>1458</v>
      </c>
      <c r="I1077" s="557" t="s">
        <v>504</v>
      </c>
      <c r="J1077" s="533">
        <v>521107</v>
      </c>
      <c r="K1077" s="533">
        <v>174480</v>
      </c>
      <c r="L1077" s="512" t="s">
        <v>3068</v>
      </c>
      <c r="M1077" s="557" t="s">
        <v>1432</v>
      </c>
      <c r="N1077" s="557" t="s">
        <v>1432</v>
      </c>
      <c r="O1077" s="533">
        <v>1</v>
      </c>
      <c r="P1077" s="533">
        <v>1</v>
      </c>
      <c r="Q1077" s="738">
        <v>0</v>
      </c>
      <c r="R1077" s="557" t="s">
        <v>5401</v>
      </c>
      <c r="S1077" s="557" t="s">
        <v>1438</v>
      </c>
      <c r="T1077" s="739">
        <v>42031</v>
      </c>
      <c r="U1077" s="739">
        <v>42233</v>
      </c>
      <c r="V1077" s="739"/>
      <c r="W1077" s="557" t="s">
        <v>1439</v>
      </c>
      <c r="X1077" s="557" t="s">
        <v>1432</v>
      </c>
      <c r="Y1077" s="557" t="s">
        <v>1442</v>
      </c>
      <c r="Z1077" s="557" t="s">
        <v>1443</v>
      </c>
      <c r="AA1077" s="557" t="s">
        <v>1444</v>
      </c>
      <c r="AB1077" s="557" t="s">
        <v>2713</v>
      </c>
      <c r="AC1077" s="557" t="s">
        <v>1432</v>
      </c>
      <c r="AD1077" s="389"/>
      <c r="AE1077" s="389"/>
      <c r="AF1077" s="389"/>
      <c r="AG1077" s="517" t="s">
        <v>3063</v>
      </c>
      <c r="AH1077" s="557" t="s">
        <v>1445</v>
      </c>
      <c r="AI1077" s="620">
        <v>0</v>
      </c>
      <c r="AJ1077" s="517">
        <v>0</v>
      </c>
      <c r="AK1077" s="577">
        <v>0</v>
      </c>
      <c r="AL1077" s="577">
        <v>0</v>
      </c>
      <c r="AM1077" s="577">
        <v>0</v>
      </c>
      <c r="AN1077" s="577">
        <v>0</v>
      </c>
      <c r="AO1077" s="577">
        <v>0</v>
      </c>
      <c r="AP1077" s="577">
        <v>-1</v>
      </c>
      <c r="AQ1077" s="577">
        <v>1</v>
      </c>
      <c r="AR1077" s="577">
        <v>0</v>
      </c>
      <c r="AS1077" s="577">
        <v>0</v>
      </c>
      <c r="AT1077" s="577">
        <v>0</v>
      </c>
      <c r="AU1077" s="577">
        <v>0</v>
      </c>
      <c r="AV1077" s="577">
        <v>0</v>
      </c>
      <c r="AW1077" s="577">
        <v>0</v>
      </c>
      <c r="AX1077" s="577">
        <v>0</v>
      </c>
      <c r="AY1077" s="577">
        <v>0</v>
      </c>
      <c r="AZ1077" s="577">
        <v>0</v>
      </c>
      <c r="BA1077" s="577">
        <v>0</v>
      </c>
      <c r="BB1077" s="577">
        <v>0</v>
      </c>
      <c r="BC1077" s="577">
        <v>0</v>
      </c>
      <c r="BD1077" s="577">
        <v>-1</v>
      </c>
      <c r="BE1077" s="577">
        <v>1</v>
      </c>
      <c r="BF1077" s="577">
        <v>0</v>
      </c>
      <c r="BG1077" s="577">
        <v>0</v>
      </c>
      <c r="BH1077" s="577">
        <v>0</v>
      </c>
      <c r="BI1077" s="577">
        <v>0</v>
      </c>
      <c r="BJ1077" s="577">
        <v>0</v>
      </c>
      <c r="BK1077" s="577">
        <v>0</v>
      </c>
      <c r="BL1077" s="577">
        <v>0</v>
      </c>
      <c r="BM1077" s="577">
        <v>0</v>
      </c>
      <c r="BN1077" s="577"/>
      <c r="BO1077" s="551">
        <v>0</v>
      </c>
      <c r="BP1077" s="551">
        <v>0</v>
      </c>
      <c r="BQ1077" s="753">
        <v>0</v>
      </c>
      <c r="BR1077" s="551">
        <v>0</v>
      </c>
      <c r="BS1077" s="551">
        <v>0</v>
      </c>
      <c r="BT1077" s="551">
        <v>0</v>
      </c>
      <c r="BU1077" s="582">
        <f t="shared" si="17"/>
        <v>0</v>
      </c>
      <c r="BV1077" s="552">
        <f t="shared" si="18"/>
        <v>0</v>
      </c>
      <c r="BW1077" s="552">
        <f t="shared" si="19"/>
        <v>0</v>
      </c>
      <c r="BX1077" s="551">
        <v>0</v>
      </c>
      <c r="BY1077" s="551">
        <v>0</v>
      </c>
      <c r="BZ1077" s="551">
        <v>0</v>
      </c>
      <c r="CA1077" s="551">
        <v>0</v>
      </c>
      <c r="CB1077" s="551">
        <v>0</v>
      </c>
      <c r="CC1077" s="551">
        <v>0</v>
      </c>
      <c r="CD1077" s="551">
        <v>0</v>
      </c>
      <c r="CE1077" s="551">
        <v>0</v>
      </c>
      <c r="CF1077" s="551">
        <v>0</v>
      </c>
      <c r="CG1077" s="551">
        <v>0</v>
      </c>
      <c r="CH1077" s="551">
        <v>0</v>
      </c>
      <c r="CI1077" s="551">
        <v>0</v>
      </c>
      <c r="CJ1077" s="551">
        <v>0</v>
      </c>
      <c r="CK1077" s="623">
        <f t="shared" si="16"/>
        <v>0</v>
      </c>
      <c r="CL1077" s="524">
        <v>0</v>
      </c>
      <c r="CM1077" s="554">
        <f t="shared" si="20"/>
        <v>0</v>
      </c>
      <c r="CN1077" s="554">
        <f t="shared" si="21"/>
        <v>0</v>
      </c>
      <c r="CO1077" s="554">
        <v>6</v>
      </c>
      <c r="CP1077" s="554"/>
      <c r="CQ1077" s="554"/>
      <c r="CR1077" s="622"/>
      <c r="CS1077" s="726"/>
      <c r="CT1077" s="525"/>
      <c r="CU1077" s="527"/>
      <c r="CV1077" s="527"/>
      <c r="CW1077" s="527"/>
      <c r="CX1077" s="85"/>
    </row>
    <row r="1078" spans="1:102" ht="12" customHeight="1" x14ac:dyDescent="0.2">
      <c r="A1078" s="132" t="s">
        <v>1965</v>
      </c>
      <c r="B1078" s="557" t="s">
        <v>4498</v>
      </c>
      <c r="C1078" s="557" t="s">
        <v>1432</v>
      </c>
      <c r="D1078" s="557" t="s">
        <v>1432</v>
      </c>
      <c r="E1078" s="577" t="s">
        <v>782</v>
      </c>
      <c r="F1078" s="557" t="s">
        <v>2724</v>
      </c>
      <c r="G1078" s="557" t="s">
        <v>2531</v>
      </c>
      <c r="H1078" s="557" t="s">
        <v>1885</v>
      </c>
      <c r="I1078" s="557" t="s">
        <v>783</v>
      </c>
      <c r="J1078" s="533">
        <v>526259</v>
      </c>
      <c r="K1078" s="533">
        <v>174786</v>
      </c>
      <c r="L1078" s="512" t="s">
        <v>3080</v>
      </c>
      <c r="M1078" s="557" t="s">
        <v>1432</v>
      </c>
      <c r="N1078" s="557" t="s">
        <v>1432</v>
      </c>
      <c r="O1078" s="533">
        <v>0</v>
      </c>
      <c r="P1078" s="533">
        <v>1</v>
      </c>
      <c r="Q1078" s="738">
        <v>1</v>
      </c>
      <c r="R1078" s="557" t="s">
        <v>5402</v>
      </c>
      <c r="S1078" s="557" t="s">
        <v>1438</v>
      </c>
      <c r="T1078" s="739">
        <v>41968</v>
      </c>
      <c r="U1078" s="739">
        <v>42118</v>
      </c>
      <c r="V1078" s="739"/>
      <c r="W1078" s="557" t="s">
        <v>1439</v>
      </c>
      <c r="X1078" s="557" t="s">
        <v>1432</v>
      </c>
      <c r="Y1078" s="557" t="s">
        <v>1442</v>
      </c>
      <c r="Z1078" s="557" t="s">
        <v>1443</v>
      </c>
      <c r="AA1078" s="557" t="s">
        <v>1444</v>
      </c>
      <c r="AB1078" s="557" t="s">
        <v>2713</v>
      </c>
      <c r="AC1078" s="557" t="s">
        <v>1432</v>
      </c>
      <c r="AD1078" s="389"/>
      <c r="AE1078" s="389"/>
      <c r="AF1078" s="389"/>
      <c r="AG1078" s="517" t="s">
        <v>3063</v>
      </c>
      <c r="AH1078" s="557" t="s">
        <v>1445</v>
      </c>
      <c r="AI1078" s="620">
        <v>0</v>
      </c>
      <c r="AJ1078" s="517">
        <v>0</v>
      </c>
      <c r="AK1078" s="577">
        <v>0</v>
      </c>
      <c r="AL1078" s="577">
        <v>0</v>
      </c>
      <c r="AM1078" s="577">
        <v>1</v>
      </c>
      <c r="AN1078" s="577">
        <v>0</v>
      </c>
      <c r="AO1078" s="577">
        <v>0</v>
      </c>
      <c r="AP1078" s="577">
        <v>0</v>
      </c>
      <c r="AQ1078" s="577">
        <v>0</v>
      </c>
      <c r="AR1078" s="577">
        <v>0</v>
      </c>
      <c r="AS1078" s="577">
        <v>0</v>
      </c>
      <c r="AT1078" s="577">
        <v>1</v>
      </c>
      <c r="AU1078" s="577">
        <v>0</v>
      </c>
      <c r="AV1078" s="577">
        <v>0</v>
      </c>
      <c r="AW1078" s="577">
        <v>0</v>
      </c>
      <c r="AX1078" s="577">
        <v>0</v>
      </c>
      <c r="AY1078" s="577">
        <v>0</v>
      </c>
      <c r="AZ1078" s="577">
        <v>0</v>
      </c>
      <c r="BA1078" s="577">
        <v>0</v>
      </c>
      <c r="BB1078" s="577">
        <v>0</v>
      </c>
      <c r="BC1078" s="577">
        <v>0</v>
      </c>
      <c r="BD1078" s="577">
        <v>0</v>
      </c>
      <c r="BE1078" s="577">
        <v>0</v>
      </c>
      <c r="BF1078" s="577">
        <v>0</v>
      </c>
      <c r="BG1078" s="577">
        <v>0</v>
      </c>
      <c r="BH1078" s="577">
        <v>0</v>
      </c>
      <c r="BI1078" s="577">
        <v>0</v>
      </c>
      <c r="BJ1078" s="577">
        <v>0</v>
      </c>
      <c r="BK1078" s="577">
        <v>0</v>
      </c>
      <c r="BL1078" s="577">
        <v>0</v>
      </c>
      <c r="BM1078" s="577">
        <v>0</v>
      </c>
      <c r="BN1078" s="577"/>
      <c r="BO1078" s="551">
        <v>0</v>
      </c>
      <c r="BP1078" s="551">
        <v>0</v>
      </c>
      <c r="BQ1078" s="753">
        <v>0</v>
      </c>
      <c r="BR1078" s="551">
        <v>0</v>
      </c>
      <c r="BS1078" s="551">
        <v>0</v>
      </c>
      <c r="BT1078" s="551">
        <v>0</v>
      </c>
      <c r="BU1078" s="582">
        <f t="shared" si="17"/>
        <v>0.33333333333333331</v>
      </c>
      <c r="BV1078" s="552">
        <f t="shared" si="18"/>
        <v>0.33333333333333331</v>
      </c>
      <c r="BW1078" s="552">
        <f t="shared" si="19"/>
        <v>0.33333333333333331</v>
      </c>
      <c r="BX1078" s="551">
        <v>0</v>
      </c>
      <c r="BY1078" s="551">
        <v>0</v>
      </c>
      <c r="BZ1078" s="551">
        <v>0</v>
      </c>
      <c r="CA1078" s="551">
        <v>0</v>
      </c>
      <c r="CB1078" s="551">
        <v>0</v>
      </c>
      <c r="CC1078" s="551">
        <v>0</v>
      </c>
      <c r="CD1078" s="551">
        <v>0</v>
      </c>
      <c r="CE1078" s="551">
        <v>0</v>
      </c>
      <c r="CF1078" s="551">
        <v>0</v>
      </c>
      <c r="CG1078" s="551">
        <v>0</v>
      </c>
      <c r="CH1078" s="551">
        <v>0</v>
      </c>
      <c r="CI1078" s="551">
        <v>0</v>
      </c>
      <c r="CJ1078" s="551">
        <v>0</v>
      </c>
      <c r="CK1078" s="623">
        <f t="shared" si="16"/>
        <v>1</v>
      </c>
      <c r="CL1078" s="524">
        <v>1</v>
      </c>
      <c r="CM1078" s="554">
        <f t="shared" si="20"/>
        <v>0.33333333333333331</v>
      </c>
      <c r="CN1078" s="554">
        <f t="shared" si="21"/>
        <v>0.66666666666666663</v>
      </c>
      <c r="CO1078" s="554">
        <v>6</v>
      </c>
      <c r="CP1078" s="554"/>
      <c r="CQ1078" s="554"/>
      <c r="CR1078" s="622"/>
      <c r="CS1078" s="726"/>
      <c r="CT1078" s="525"/>
      <c r="CU1078" s="527"/>
      <c r="CV1078" s="527"/>
      <c r="CW1078" s="527"/>
      <c r="CX1078" s="85"/>
    </row>
    <row r="1079" spans="1:102" ht="12" customHeight="1" x14ac:dyDescent="0.2">
      <c r="A1079" s="132" t="s">
        <v>1965</v>
      </c>
      <c r="B1079" s="557" t="s">
        <v>5403</v>
      </c>
      <c r="C1079" s="557" t="s">
        <v>1432</v>
      </c>
      <c r="D1079" s="557" t="s">
        <v>5404</v>
      </c>
      <c r="E1079" s="577" t="s">
        <v>5405</v>
      </c>
      <c r="F1079" s="557" t="s">
        <v>1432</v>
      </c>
      <c r="G1079" s="557" t="s">
        <v>3275</v>
      </c>
      <c r="H1079" s="557" t="s">
        <v>1885</v>
      </c>
      <c r="I1079" s="557" t="s">
        <v>1432</v>
      </c>
      <c r="J1079" s="533">
        <v>525347</v>
      </c>
      <c r="K1079" s="533">
        <v>175071</v>
      </c>
      <c r="L1079" s="512" t="s">
        <v>3088</v>
      </c>
      <c r="M1079" s="557" t="s">
        <v>1432</v>
      </c>
      <c r="N1079" s="557" t="s">
        <v>1432</v>
      </c>
      <c r="O1079" s="533">
        <v>0</v>
      </c>
      <c r="P1079" s="533">
        <v>5</v>
      </c>
      <c r="Q1079" s="738">
        <v>5</v>
      </c>
      <c r="R1079" s="557" t="s">
        <v>5406</v>
      </c>
      <c r="S1079" s="557" t="s">
        <v>1154</v>
      </c>
      <c r="T1079" s="739">
        <v>41969</v>
      </c>
      <c r="U1079" s="739">
        <v>42264</v>
      </c>
      <c r="V1079" s="739"/>
      <c r="W1079" s="557" t="s">
        <v>1439</v>
      </c>
      <c r="X1079" s="557" t="s">
        <v>1432</v>
      </c>
      <c r="Y1079" s="557" t="s">
        <v>1442</v>
      </c>
      <c r="Z1079" s="557" t="s">
        <v>1443</v>
      </c>
      <c r="AA1079" s="557" t="s">
        <v>1443</v>
      </c>
      <c r="AB1079" s="557" t="s">
        <v>1444</v>
      </c>
      <c r="AC1079" s="557" t="s">
        <v>1432</v>
      </c>
      <c r="AD1079" s="389"/>
      <c r="AE1079" s="389"/>
      <c r="AF1079" s="389"/>
      <c r="AG1079" s="517" t="s">
        <v>3063</v>
      </c>
      <c r="AH1079" s="557" t="s">
        <v>1445</v>
      </c>
      <c r="AI1079" s="620">
        <v>0</v>
      </c>
      <c r="AJ1079" s="517">
        <v>1</v>
      </c>
      <c r="AK1079" s="577">
        <v>5</v>
      </c>
      <c r="AL1079" s="577">
        <v>0</v>
      </c>
      <c r="AM1079" s="577">
        <v>0</v>
      </c>
      <c r="AN1079" s="577">
        <v>5</v>
      </c>
      <c r="AO1079" s="577">
        <v>0</v>
      </c>
      <c r="AP1079" s="577">
        <v>0</v>
      </c>
      <c r="AQ1079" s="577">
        <v>0</v>
      </c>
      <c r="AR1079" s="577">
        <v>0</v>
      </c>
      <c r="AS1079" s="577">
        <v>0</v>
      </c>
      <c r="AT1079" s="577">
        <v>0</v>
      </c>
      <c r="AU1079" s="577">
        <v>5</v>
      </c>
      <c r="AV1079" s="577">
        <v>0</v>
      </c>
      <c r="AW1079" s="577">
        <v>0</v>
      </c>
      <c r="AX1079" s="577">
        <v>0</v>
      </c>
      <c r="AY1079" s="577">
        <v>0</v>
      </c>
      <c r="AZ1079" s="577">
        <v>0</v>
      </c>
      <c r="BA1079" s="577">
        <v>0</v>
      </c>
      <c r="BB1079" s="577">
        <v>0</v>
      </c>
      <c r="BC1079" s="577">
        <v>0</v>
      </c>
      <c r="BD1079" s="577">
        <v>0</v>
      </c>
      <c r="BE1079" s="577">
        <v>0</v>
      </c>
      <c r="BF1079" s="577">
        <v>0</v>
      </c>
      <c r="BG1079" s="577">
        <v>0</v>
      </c>
      <c r="BH1079" s="577">
        <v>0</v>
      </c>
      <c r="BI1079" s="577">
        <v>0</v>
      </c>
      <c r="BJ1079" s="577">
        <v>0</v>
      </c>
      <c r="BK1079" s="577">
        <v>0</v>
      </c>
      <c r="BL1079" s="577">
        <v>0</v>
      </c>
      <c r="BM1079" s="577">
        <v>0</v>
      </c>
      <c r="BN1079" s="577"/>
      <c r="BO1079" s="551">
        <v>0</v>
      </c>
      <c r="BP1079" s="551">
        <v>0</v>
      </c>
      <c r="BQ1079" s="753">
        <v>0</v>
      </c>
      <c r="BR1079" s="551">
        <v>0</v>
      </c>
      <c r="BS1079" s="551">
        <v>0</v>
      </c>
      <c r="BT1079" s="551">
        <v>0</v>
      </c>
      <c r="BU1079" s="582">
        <f t="shared" si="17"/>
        <v>1.6666666666666667</v>
      </c>
      <c r="BV1079" s="552">
        <f t="shared" si="18"/>
        <v>1.6666666666666667</v>
      </c>
      <c r="BW1079" s="552">
        <f t="shared" si="19"/>
        <v>1.6666666666666667</v>
      </c>
      <c r="BX1079" s="551">
        <v>0</v>
      </c>
      <c r="BY1079" s="551">
        <v>0</v>
      </c>
      <c r="BZ1079" s="551">
        <v>0</v>
      </c>
      <c r="CA1079" s="551">
        <v>0</v>
      </c>
      <c r="CB1079" s="551">
        <v>0</v>
      </c>
      <c r="CC1079" s="551">
        <v>0</v>
      </c>
      <c r="CD1079" s="551">
        <v>0</v>
      </c>
      <c r="CE1079" s="551">
        <v>0</v>
      </c>
      <c r="CF1079" s="551">
        <v>0</v>
      </c>
      <c r="CG1079" s="551">
        <v>0</v>
      </c>
      <c r="CH1079" s="551">
        <v>0</v>
      </c>
      <c r="CI1079" s="551">
        <v>0</v>
      </c>
      <c r="CJ1079" s="551">
        <v>0</v>
      </c>
      <c r="CK1079" s="623">
        <f t="shared" si="16"/>
        <v>5</v>
      </c>
      <c r="CL1079" s="524">
        <v>5</v>
      </c>
      <c r="CM1079" s="554">
        <f t="shared" si="20"/>
        <v>1.6666666666666667</v>
      </c>
      <c r="CN1079" s="554">
        <f t="shared" si="21"/>
        <v>3.3333333333333335</v>
      </c>
      <c r="CO1079" s="554">
        <v>6</v>
      </c>
      <c r="CP1079" s="554"/>
      <c r="CQ1079" s="554"/>
      <c r="CR1079" s="622"/>
      <c r="CS1079" s="726"/>
      <c r="CT1079" s="525"/>
      <c r="CU1079" s="527"/>
      <c r="CV1079" s="527"/>
      <c r="CW1079" s="527"/>
      <c r="CX1079" s="85"/>
    </row>
    <row r="1080" spans="1:102" ht="12" customHeight="1" x14ac:dyDescent="0.2">
      <c r="A1080" s="132" t="s">
        <v>1965</v>
      </c>
      <c r="B1080" s="557" t="s">
        <v>5403</v>
      </c>
      <c r="C1080" s="557" t="s">
        <v>1432</v>
      </c>
      <c r="D1080" s="557" t="s">
        <v>5407</v>
      </c>
      <c r="E1080" s="577" t="s">
        <v>5405</v>
      </c>
      <c r="F1080" s="557" t="s">
        <v>1432</v>
      </c>
      <c r="G1080" s="557" t="s">
        <v>3275</v>
      </c>
      <c r="H1080" s="557" t="s">
        <v>1885</v>
      </c>
      <c r="I1080" s="557" t="s">
        <v>1432</v>
      </c>
      <c r="J1080" s="533">
        <v>525347</v>
      </c>
      <c r="K1080" s="533">
        <v>175071</v>
      </c>
      <c r="L1080" s="512" t="s">
        <v>3088</v>
      </c>
      <c r="M1080" s="557" t="s">
        <v>1432</v>
      </c>
      <c r="N1080" s="557" t="s">
        <v>1432</v>
      </c>
      <c r="O1080" s="533">
        <v>0</v>
      </c>
      <c r="P1080" s="533">
        <v>1</v>
      </c>
      <c r="Q1080" s="738">
        <v>1</v>
      </c>
      <c r="R1080" s="557" t="s">
        <v>5406</v>
      </c>
      <c r="S1080" s="557" t="s">
        <v>1154</v>
      </c>
      <c r="T1080" s="739">
        <v>41969</v>
      </c>
      <c r="U1080" s="739">
        <v>42264</v>
      </c>
      <c r="V1080" s="739"/>
      <c r="W1080" s="557" t="s">
        <v>1439</v>
      </c>
      <c r="X1080" s="557" t="s">
        <v>1432</v>
      </c>
      <c r="Y1080" s="557" t="s">
        <v>1442</v>
      </c>
      <c r="Z1080" s="557" t="s">
        <v>1443</v>
      </c>
      <c r="AA1080" s="557" t="s">
        <v>1443</v>
      </c>
      <c r="AB1080" s="557" t="s">
        <v>1444</v>
      </c>
      <c r="AC1080" s="557" t="s">
        <v>1432</v>
      </c>
      <c r="AD1080" s="389"/>
      <c r="AE1080" s="389"/>
      <c r="AF1080" s="389"/>
      <c r="AG1080" s="517" t="s">
        <v>628</v>
      </c>
      <c r="AH1080" s="557" t="s">
        <v>3904</v>
      </c>
      <c r="AI1080" s="620">
        <v>0</v>
      </c>
      <c r="AJ1080" s="517">
        <v>1</v>
      </c>
      <c r="AK1080" s="577">
        <v>1</v>
      </c>
      <c r="AL1080" s="577">
        <v>0</v>
      </c>
      <c r="AM1080" s="577">
        <v>1</v>
      </c>
      <c r="AN1080" s="577">
        <v>0</v>
      </c>
      <c r="AO1080" s="577">
        <v>0</v>
      </c>
      <c r="AP1080" s="577">
        <v>0</v>
      </c>
      <c r="AQ1080" s="577">
        <v>0</v>
      </c>
      <c r="AR1080" s="577">
        <v>0</v>
      </c>
      <c r="AS1080" s="577">
        <v>0</v>
      </c>
      <c r="AT1080" s="577">
        <v>1</v>
      </c>
      <c r="AU1080" s="577">
        <v>0</v>
      </c>
      <c r="AV1080" s="577">
        <v>0</v>
      </c>
      <c r="AW1080" s="577">
        <v>0</v>
      </c>
      <c r="AX1080" s="577">
        <v>0</v>
      </c>
      <c r="AY1080" s="577">
        <v>0</v>
      </c>
      <c r="AZ1080" s="577">
        <v>0</v>
      </c>
      <c r="BA1080" s="577">
        <v>0</v>
      </c>
      <c r="BB1080" s="577">
        <v>0</v>
      </c>
      <c r="BC1080" s="577">
        <v>0</v>
      </c>
      <c r="BD1080" s="577">
        <v>0</v>
      </c>
      <c r="BE1080" s="577">
        <v>0</v>
      </c>
      <c r="BF1080" s="577">
        <v>0</v>
      </c>
      <c r="BG1080" s="577">
        <v>0</v>
      </c>
      <c r="BH1080" s="577">
        <v>0</v>
      </c>
      <c r="BI1080" s="577">
        <v>0</v>
      </c>
      <c r="BJ1080" s="577">
        <v>0</v>
      </c>
      <c r="BK1080" s="577">
        <v>0</v>
      </c>
      <c r="BL1080" s="577">
        <v>0</v>
      </c>
      <c r="BM1080" s="577">
        <v>0</v>
      </c>
      <c r="BN1080" s="577"/>
      <c r="BO1080" s="551">
        <v>0</v>
      </c>
      <c r="BP1080" s="551">
        <v>0</v>
      </c>
      <c r="BQ1080" s="753">
        <v>0</v>
      </c>
      <c r="BR1080" s="551">
        <v>0</v>
      </c>
      <c r="BS1080" s="551">
        <v>0</v>
      </c>
      <c r="BT1080" s="551">
        <v>0</v>
      </c>
      <c r="BU1080" s="582">
        <f t="shared" si="17"/>
        <v>0.33333333333333331</v>
      </c>
      <c r="BV1080" s="552">
        <f t="shared" si="18"/>
        <v>0.33333333333333331</v>
      </c>
      <c r="BW1080" s="552">
        <f t="shared" si="19"/>
        <v>0.33333333333333331</v>
      </c>
      <c r="BX1080" s="551">
        <v>0</v>
      </c>
      <c r="BY1080" s="551">
        <v>0</v>
      </c>
      <c r="BZ1080" s="551">
        <v>0</v>
      </c>
      <c r="CA1080" s="551">
        <v>0</v>
      </c>
      <c r="CB1080" s="551">
        <v>0</v>
      </c>
      <c r="CC1080" s="551">
        <v>0</v>
      </c>
      <c r="CD1080" s="551">
        <v>0</v>
      </c>
      <c r="CE1080" s="551">
        <v>0</v>
      </c>
      <c r="CF1080" s="551">
        <v>0</v>
      </c>
      <c r="CG1080" s="551">
        <v>0</v>
      </c>
      <c r="CH1080" s="551">
        <v>0</v>
      </c>
      <c r="CI1080" s="551">
        <v>0</v>
      </c>
      <c r="CJ1080" s="551">
        <v>0</v>
      </c>
      <c r="CK1080" s="623">
        <f t="shared" si="16"/>
        <v>1</v>
      </c>
      <c r="CL1080" s="524">
        <v>1</v>
      </c>
      <c r="CM1080" s="554">
        <f t="shared" si="20"/>
        <v>0.33333333333333331</v>
      </c>
      <c r="CN1080" s="554">
        <f t="shared" si="21"/>
        <v>0.66666666666666663</v>
      </c>
      <c r="CO1080" s="554">
        <v>6</v>
      </c>
      <c r="CP1080" s="554"/>
      <c r="CQ1080" s="554"/>
      <c r="CR1080" s="622"/>
      <c r="CS1080" s="726"/>
      <c r="CT1080" s="525"/>
      <c r="CU1080" s="527"/>
      <c r="CV1080" s="527"/>
      <c r="CW1080" s="527"/>
      <c r="CX1080" s="85"/>
    </row>
    <row r="1081" spans="1:102" ht="12" customHeight="1" x14ac:dyDescent="0.2">
      <c r="A1081" s="132" t="s">
        <v>1965</v>
      </c>
      <c r="B1081" s="557" t="s">
        <v>5403</v>
      </c>
      <c r="C1081" s="557" t="s">
        <v>1432</v>
      </c>
      <c r="D1081" s="557" t="s">
        <v>5408</v>
      </c>
      <c r="E1081" s="577" t="s">
        <v>5405</v>
      </c>
      <c r="F1081" s="557" t="s">
        <v>1432</v>
      </c>
      <c r="G1081" s="557" t="s">
        <v>3275</v>
      </c>
      <c r="H1081" s="557" t="s">
        <v>1885</v>
      </c>
      <c r="I1081" s="557" t="s">
        <v>1432</v>
      </c>
      <c r="J1081" s="533">
        <v>525347</v>
      </c>
      <c r="K1081" s="533">
        <v>175071</v>
      </c>
      <c r="L1081" s="512" t="s">
        <v>3088</v>
      </c>
      <c r="M1081" s="557" t="s">
        <v>1432</v>
      </c>
      <c r="N1081" s="557" t="s">
        <v>1432</v>
      </c>
      <c r="O1081" s="533">
        <v>0</v>
      </c>
      <c r="P1081" s="533">
        <v>5</v>
      </c>
      <c r="Q1081" s="738">
        <v>5</v>
      </c>
      <c r="R1081" s="557" t="s">
        <v>5406</v>
      </c>
      <c r="S1081" s="557" t="s">
        <v>1154</v>
      </c>
      <c r="T1081" s="739">
        <v>41969</v>
      </c>
      <c r="U1081" s="739">
        <v>42264</v>
      </c>
      <c r="V1081" s="739"/>
      <c r="W1081" s="557" t="s">
        <v>1439</v>
      </c>
      <c r="X1081" s="557" t="s">
        <v>1432</v>
      </c>
      <c r="Y1081" s="557" t="s">
        <v>1442</v>
      </c>
      <c r="Z1081" s="557" t="s">
        <v>1443</v>
      </c>
      <c r="AA1081" s="557" t="s">
        <v>1443</v>
      </c>
      <c r="AB1081" s="557" t="s">
        <v>1444</v>
      </c>
      <c r="AC1081" s="557" t="s">
        <v>1432</v>
      </c>
      <c r="AD1081" s="389"/>
      <c r="AE1081" s="389"/>
      <c r="AF1081" s="389"/>
      <c r="AG1081" s="517" t="s">
        <v>3063</v>
      </c>
      <c r="AH1081" s="557" t="s">
        <v>1445</v>
      </c>
      <c r="AI1081" s="620">
        <v>0</v>
      </c>
      <c r="AJ1081" s="517">
        <v>1</v>
      </c>
      <c r="AK1081" s="577">
        <v>5</v>
      </c>
      <c r="AL1081" s="577">
        <v>0</v>
      </c>
      <c r="AM1081" s="577">
        <v>0</v>
      </c>
      <c r="AN1081" s="577">
        <v>5</v>
      </c>
      <c r="AO1081" s="577">
        <v>0</v>
      </c>
      <c r="AP1081" s="577">
        <v>0</v>
      </c>
      <c r="AQ1081" s="577">
        <v>0</v>
      </c>
      <c r="AR1081" s="577">
        <v>0</v>
      </c>
      <c r="AS1081" s="577">
        <v>0</v>
      </c>
      <c r="AT1081" s="577">
        <v>0</v>
      </c>
      <c r="AU1081" s="577">
        <v>5</v>
      </c>
      <c r="AV1081" s="577">
        <v>0</v>
      </c>
      <c r="AW1081" s="577">
        <v>0</v>
      </c>
      <c r="AX1081" s="577">
        <v>0</v>
      </c>
      <c r="AY1081" s="577">
        <v>0</v>
      </c>
      <c r="AZ1081" s="577">
        <v>0</v>
      </c>
      <c r="BA1081" s="577">
        <v>0</v>
      </c>
      <c r="BB1081" s="577">
        <v>0</v>
      </c>
      <c r="BC1081" s="577">
        <v>0</v>
      </c>
      <c r="BD1081" s="577">
        <v>0</v>
      </c>
      <c r="BE1081" s="577">
        <v>0</v>
      </c>
      <c r="BF1081" s="577">
        <v>0</v>
      </c>
      <c r="BG1081" s="577">
        <v>0</v>
      </c>
      <c r="BH1081" s="577">
        <v>0</v>
      </c>
      <c r="BI1081" s="577">
        <v>0</v>
      </c>
      <c r="BJ1081" s="577">
        <v>0</v>
      </c>
      <c r="BK1081" s="577">
        <v>0</v>
      </c>
      <c r="BL1081" s="577">
        <v>0</v>
      </c>
      <c r="BM1081" s="577">
        <v>0</v>
      </c>
      <c r="BN1081" s="577"/>
      <c r="BO1081" s="551">
        <v>0</v>
      </c>
      <c r="BP1081" s="551">
        <v>0</v>
      </c>
      <c r="BQ1081" s="753">
        <v>0</v>
      </c>
      <c r="BR1081" s="551">
        <v>0</v>
      </c>
      <c r="BS1081" s="551">
        <v>0</v>
      </c>
      <c r="BT1081" s="551">
        <v>0</v>
      </c>
      <c r="BU1081" s="582">
        <f t="shared" si="17"/>
        <v>1.6666666666666667</v>
      </c>
      <c r="BV1081" s="552">
        <f t="shared" si="18"/>
        <v>1.6666666666666667</v>
      </c>
      <c r="BW1081" s="552">
        <f t="shared" si="19"/>
        <v>1.6666666666666667</v>
      </c>
      <c r="BX1081" s="551">
        <v>0</v>
      </c>
      <c r="BY1081" s="551">
        <v>0</v>
      </c>
      <c r="BZ1081" s="551">
        <v>0</v>
      </c>
      <c r="CA1081" s="551">
        <v>0</v>
      </c>
      <c r="CB1081" s="551">
        <v>0</v>
      </c>
      <c r="CC1081" s="551">
        <v>0</v>
      </c>
      <c r="CD1081" s="551">
        <v>0</v>
      </c>
      <c r="CE1081" s="551">
        <v>0</v>
      </c>
      <c r="CF1081" s="551">
        <v>0</v>
      </c>
      <c r="CG1081" s="551">
        <v>0</v>
      </c>
      <c r="CH1081" s="551">
        <v>0</v>
      </c>
      <c r="CI1081" s="551">
        <v>0</v>
      </c>
      <c r="CJ1081" s="551">
        <v>0</v>
      </c>
      <c r="CK1081" s="623">
        <f t="shared" si="16"/>
        <v>5</v>
      </c>
      <c r="CL1081" s="524">
        <v>5</v>
      </c>
      <c r="CM1081" s="554">
        <f t="shared" si="20"/>
        <v>1.6666666666666667</v>
      </c>
      <c r="CN1081" s="554">
        <f t="shared" si="21"/>
        <v>3.3333333333333335</v>
      </c>
      <c r="CO1081" s="554">
        <v>6</v>
      </c>
      <c r="CP1081" s="554"/>
      <c r="CQ1081" s="554"/>
      <c r="CR1081" s="622"/>
      <c r="CS1081" s="726"/>
      <c r="CT1081" s="525"/>
      <c r="CU1081" s="527"/>
      <c r="CV1081" s="527"/>
      <c r="CW1081" s="527"/>
      <c r="CX1081" s="85"/>
    </row>
    <row r="1082" spans="1:102" ht="12" customHeight="1" x14ac:dyDescent="0.2">
      <c r="A1082" s="132" t="s">
        <v>1965</v>
      </c>
      <c r="B1082" s="557" t="s">
        <v>5403</v>
      </c>
      <c r="C1082" s="557" t="s">
        <v>1432</v>
      </c>
      <c r="D1082" s="557" t="s">
        <v>5409</v>
      </c>
      <c r="E1082" s="577" t="s">
        <v>5405</v>
      </c>
      <c r="F1082" s="557" t="s">
        <v>1432</v>
      </c>
      <c r="G1082" s="557" t="s">
        <v>3275</v>
      </c>
      <c r="H1082" s="557" t="s">
        <v>1885</v>
      </c>
      <c r="I1082" s="557" t="s">
        <v>1432</v>
      </c>
      <c r="J1082" s="533">
        <v>525347</v>
      </c>
      <c r="K1082" s="533">
        <v>175071</v>
      </c>
      <c r="L1082" s="512" t="s">
        <v>3088</v>
      </c>
      <c r="M1082" s="557" t="s">
        <v>1432</v>
      </c>
      <c r="N1082" s="557" t="s">
        <v>1432</v>
      </c>
      <c r="O1082" s="533">
        <v>0</v>
      </c>
      <c r="P1082" s="533">
        <v>1</v>
      </c>
      <c r="Q1082" s="738">
        <v>1</v>
      </c>
      <c r="R1082" s="557" t="s">
        <v>5406</v>
      </c>
      <c r="S1082" s="557" t="s">
        <v>1154</v>
      </c>
      <c r="T1082" s="739">
        <v>41969</v>
      </c>
      <c r="U1082" s="739">
        <v>42264</v>
      </c>
      <c r="V1082" s="739"/>
      <c r="W1082" s="557" t="s">
        <v>1439</v>
      </c>
      <c r="X1082" s="557" t="s">
        <v>1432</v>
      </c>
      <c r="Y1082" s="557" t="s">
        <v>1442</v>
      </c>
      <c r="Z1082" s="557" t="s">
        <v>1443</v>
      </c>
      <c r="AA1082" s="557" t="s">
        <v>1443</v>
      </c>
      <c r="AB1082" s="557" t="s">
        <v>1444</v>
      </c>
      <c r="AC1082" s="557" t="s">
        <v>1432</v>
      </c>
      <c r="AD1082" s="389"/>
      <c r="AE1082" s="389"/>
      <c r="AF1082" s="389"/>
      <c r="AG1082" s="517" t="s">
        <v>628</v>
      </c>
      <c r="AH1082" s="557" t="s">
        <v>3904</v>
      </c>
      <c r="AI1082" s="620">
        <v>0</v>
      </c>
      <c r="AJ1082" s="517">
        <v>0</v>
      </c>
      <c r="AK1082" s="577">
        <v>1</v>
      </c>
      <c r="AL1082" s="577">
        <v>0</v>
      </c>
      <c r="AM1082" s="577">
        <v>1</v>
      </c>
      <c r="AN1082" s="577">
        <v>0</v>
      </c>
      <c r="AO1082" s="577">
        <v>0</v>
      </c>
      <c r="AP1082" s="577">
        <v>0</v>
      </c>
      <c r="AQ1082" s="577">
        <v>0</v>
      </c>
      <c r="AR1082" s="577">
        <v>0</v>
      </c>
      <c r="AS1082" s="577">
        <v>0</v>
      </c>
      <c r="AT1082" s="577">
        <v>1</v>
      </c>
      <c r="AU1082" s="577">
        <v>0</v>
      </c>
      <c r="AV1082" s="577">
        <v>0</v>
      </c>
      <c r="AW1082" s="577">
        <v>0</v>
      </c>
      <c r="AX1082" s="577">
        <v>0</v>
      </c>
      <c r="AY1082" s="577">
        <v>0</v>
      </c>
      <c r="AZ1082" s="577">
        <v>0</v>
      </c>
      <c r="BA1082" s="577">
        <v>0</v>
      </c>
      <c r="BB1082" s="577">
        <v>0</v>
      </c>
      <c r="BC1082" s="577">
        <v>0</v>
      </c>
      <c r="BD1082" s="577">
        <v>0</v>
      </c>
      <c r="BE1082" s="577">
        <v>0</v>
      </c>
      <c r="BF1082" s="577">
        <v>0</v>
      </c>
      <c r="BG1082" s="577">
        <v>0</v>
      </c>
      <c r="BH1082" s="577">
        <v>0</v>
      </c>
      <c r="BI1082" s="577">
        <v>0</v>
      </c>
      <c r="BJ1082" s="577">
        <v>0</v>
      </c>
      <c r="BK1082" s="577">
        <v>0</v>
      </c>
      <c r="BL1082" s="577">
        <v>0</v>
      </c>
      <c r="BM1082" s="577">
        <v>0</v>
      </c>
      <c r="BN1082" s="577"/>
      <c r="BO1082" s="551">
        <v>0</v>
      </c>
      <c r="BP1082" s="551">
        <v>0</v>
      </c>
      <c r="BQ1082" s="753">
        <v>0</v>
      </c>
      <c r="BR1082" s="551">
        <v>0</v>
      </c>
      <c r="BS1082" s="551">
        <v>0</v>
      </c>
      <c r="BT1082" s="551">
        <v>0</v>
      </c>
      <c r="BU1082" s="582">
        <f t="shared" si="17"/>
        <v>0.33333333333333331</v>
      </c>
      <c r="BV1082" s="552">
        <f t="shared" si="18"/>
        <v>0.33333333333333331</v>
      </c>
      <c r="BW1082" s="552">
        <f t="shared" si="19"/>
        <v>0.33333333333333331</v>
      </c>
      <c r="BX1082" s="551">
        <v>0</v>
      </c>
      <c r="BY1082" s="551">
        <v>0</v>
      </c>
      <c r="BZ1082" s="551">
        <v>0</v>
      </c>
      <c r="CA1082" s="551">
        <v>0</v>
      </c>
      <c r="CB1082" s="551">
        <v>0</v>
      </c>
      <c r="CC1082" s="551">
        <v>0</v>
      </c>
      <c r="CD1082" s="551">
        <v>0</v>
      </c>
      <c r="CE1082" s="551">
        <v>0</v>
      </c>
      <c r="CF1082" s="551">
        <v>0</v>
      </c>
      <c r="CG1082" s="551">
        <v>0</v>
      </c>
      <c r="CH1082" s="551">
        <v>0</v>
      </c>
      <c r="CI1082" s="551">
        <v>0</v>
      </c>
      <c r="CJ1082" s="551">
        <v>0</v>
      </c>
      <c r="CK1082" s="623">
        <f t="shared" si="16"/>
        <v>1</v>
      </c>
      <c r="CL1082" s="524">
        <v>1</v>
      </c>
      <c r="CM1082" s="554">
        <f t="shared" si="20"/>
        <v>0.33333333333333331</v>
      </c>
      <c r="CN1082" s="554">
        <f t="shared" si="21"/>
        <v>0.66666666666666663</v>
      </c>
      <c r="CO1082" s="554">
        <v>6</v>
      </c>
      <c r="CP1082" s="554"/>
      <c r="CQ1082" s="554"/>
      <c r="CR1082" s="622"/>
      <c r="CS1082" s="726"/>
      <c r="CT1082" s="525"/>
      <c r="CU1082" s="527"/>
      <c r="CV1082" s="527"/>
      <c r="CW1082" s="527"/>
      <c r="CX1082" s="85"/>
    </row>
    <row r="1083" spans="1:102" ht="12" customHeight="1" x14ac:dyDescent="0.2">
      <c r="A1083" s="132" t="s">
        <v>1965</v>
      </c>
      <c r="B1083" s="557" t="s">
        <v>5403</v>
      </c>
      <c r="C1083" s="557" t="s">
        <v>1432</v>
      </c>
      <c r="D1083" s="557" t="s">
        <v>5410</v>
      </c>
      <c r="E1083" s="577" t="s">
        <v>5405</v>
      </c>
      <c r="F1083" s="557" t="s">
        <v>1432</v>
      </c>
      <c r="G1083" s="557" t="s">
        <v>3275</v>
      </c>
      <c r="H1083" s="557" t="s">
        <v>1885</v>
      </c>
      <c r="I1083" s="557" t="s">
        <v>1432</v>
      </c>
      <c r="J1083" s="533">
        <v>525347</v>
      </c>
      <c r="K1083" s="533">
        <v>175071</v>
      </c>
      <c r="L1083" s="512" t="s">
        <v>3088</v>
      </c>
      <c r="M1083" s="557" t="s">
        <v>1432</v>
      </c>
      <c r="N1083" s="557" t="s">
        <v>1432</v>
      </c>
      <c r="O1083" s="533">
        <v>0</v>
      </c>
      <c r="P1083" s="533">
        <v>5</v>
      </c>
      <c r="Q1083" s="738">
        <v>5</v>
      </c>
      <c r="R1083" s="557" t="s">
        <v>5406</v>
      </c>
      <c r="S1083" s="557" t="s">
        <v>1154</v>
      </c>
      <c r="T1083" s="739">
        <v>41969</v>
      </c>
      <c r="U1083" s="739">
        <v>42264</v>
      </c>
      <c r="V1083" s="739"/>
      <c r="W1083" s="557" t="s">
        <v>1439</v>
      </c>
      <c r="X1083" s="557" t="s">
        <v>1432</v>
      </c>
      <c r="Y1083" s="557" t="s">
        <v>1442</v>
      </c>
      <c r="Z1083" s="557" t="s">
        <v>1443</v>
      </c>
      <c r="AA1083" s="557" t="s">
        <v>1443</v>
      </c>
      <c r="AB1083" s="557" t="s">
        <v>1444</v>
      </c>
      <c r="AC1083" s="557" t="s">
        <v>1432</v>
      </c>
      <c r="AD1083" s="389"/>
      <c r="AE1083" s="389"/>
      <c r="AF1083" s="389"/>
      <c r="AG1083" s="517" t="s">
        <v>3063</v>
      </c>
      <c r="AH1083" s="557" t="s">
        <v>1445</v>
      </c>
      <c r="AI1083" s="620">
        <v>0</v>
      </c>
      <c r="AJ1083" s="517">
        <v>1</v>
      </c>
      <c r="AK1083" s="577">
        <v>5</v>
      </c>
      <c r="AL1083" s="577">
        <v>0</v>
      </c>
      <c r="AM1083" s="577">
        <v>0</v>
      </c>
      <c r="AN1083" s="577">
        <v>5</v>
      </c>
      <c r="AO1083" s="577">
        <v>0</v>
      </c>
      <c r="AP1083" s="577">
        <v>0</v>
      </c>
      <c r="AQ1083" s="577">
        <v>0</v>
      </c>
      <c r="AR1083" s="577">
        <v>0</v>
      </c>
      <c r="AS1083" s="577">
        <v>0</v>
      </c>
      <c r="AT1083" s="577">
        <v>0</v>
      </c>
      <c r="AU1083" s="577">
        <v>5</v>
      </c>
      <c r="AV1083" s="577">
        <v>0</v>
      </c>
      <c r="AW1083" s="577">
        <v>0</v>
      </c>
      <c r="AX1083" s="577">
        <v>0</v>
      </c>
      <c r="AY1083" s="577">
        <v>0</v>
      </c>
      <c r="AZ1083" s="577">
        <v>0</v>
      </c>
      <c r="BA1083" s="577">
        <v>0</v>
      </c>
      <c r="BB1083" s="577">
        <v>0</v>
      </c>
      <c r="BC1083" s="577">
        <v>0</v>
      </c>
      <c r="BD1083" s="577">
        <v>0</v>
      </c>
      <c r="BE1083" s="577">
        <v>0</v>
      </c>
      <c r="BF1083" s="577">
        <v>0</v>
      </c>
      <c r="BG1083" s="577">
        <v>0</v>
      </c>
      <c r="BH1083" s="577">
        <v>0</v>
      </c>
      <c r="BI1083" s="577">
        <v>0</v>
      </c>
      <c r="BJ1083" s="577">
        <v>0</v>
      </c>
      <c r="BK1083" s="577">
        <v>0</v>
      </c>
      <c r="BL1083" s="577">
        <v>0</v>
      </c>
      <c r="BM1083" s="577">
        <v>0</v>
      </c>
      <c r="BN1083" s="577"/>
      <c r="BO1083" s="551">
        <v>0</v>
      </c>
      <c r="BP1083" s="551">
        <v>0</v>
      </c>
      <c r="BQ1083" s="753">
        <v>0</v>
      </c>
      <c r="BR1083" s="551">
        <v>0</v>
      </c>
      <c r="BS1083" s="551">
        <v>0</v>
      </c>
      <c r="BT1083" s="551">
        <v>0</v>
      </c>
      <c r="BU1083" s="582">
        <f t="shared" si="17"/>
        <v>1.6666666666666667</v>
      </c>
      <c r="BV1083" s="552">
        <f t="shared" si="18"/>
        <v>1.6666666666666667</v>
      </c>
      <c r="BW1083" s="552">
        <f t="shared" si="19"/>
        <v>1.6666666666666667</v>
      </c>
      <c r="BX1083" s="551">
        <v>0</v>
      </c>
      <c r="BY1083" s="551">
        <v>0</v>
      </c>
      <c r="BZ1083" s="551">
        <v>0</v>
      </c>
      <c r="CA1083" s="551">
        <v>0</v>
      </c>
      <c r="CB1083" s="551">
        <v>0</v>
      </c>
      <c r="CC1083" s="551">
        <v>0</v>
      </c>
      <c r="CD1083" s="551">
        <v>0</v>
      </c>
      <c r="CE1083" s="551">
        <v>0</v>
      </c>
      <c r="CF1083" s="551">
        <v>0</v>
      </c>
      <c r="CG1083" s="551">
        <v>0</v>
      </c>
      <c r="CH1083" s="551">
        <v>0</v>
      </c>
      <c r="CI1083" s="551">
        <v>0</v>
      </c>
      <c r="CJ1083" s="551">
        <v>0</v>
      </c>
      <c r="CK1083" s="623">
        <f t="shared" si="16"/>
        <v>5</v>
      </c>
      <c r="CL1083" s="524">
        <v>5</v>
      </c>
      <c r="CM1083" s="554">
        <f t="shared" si="20"/>
        <v>1.6666666666666667</v>
      </c>
      <c r="CN1083" s="554">
        <f t="shared" si="21"/>
        <v>3.3333333333333335</v>
      </c>
      <c r="CO1083" s="554">
        <v>6</v>
      </c>
      <c r="CP1083" s="554"/>
      <c r="CQ1083" s="554"/>
      <c r="CR1083" s="622"/>
      <c r="CS1083" s="726"/>
      <c r="CT1083" s="525"/>
      <c r="CU1083" s="527"/>
      <c r="CV1083" s="527"/>
      <c r="CW1083" s="527"/>
      <c r="CX1083" s="85"/>
    </row>
    <row r="1084" spans="1:102" ht="12" customHeight="1" x14ac:dyDescent="0.2">
      <c r="A1084" s="132" t="s">
        <v>1965</v>
      </c>
      <c r="B1084" s="557" t="s">
        <v>5403</v>
      </c>
      <c r="C1084" s="557" t="s">
        <v>1432</v>
      </c>
      <c r="D1084" s="557" t="s">
        <v>5411</v>
      </c>
      <c r="E1084" s="577" t="s">
        <v>5405</v>
      </c>
      <c r="F1084" s="557" t="s">
        <v>1432</v>
      </c>
      <c r="G1084" s="557" t="s">
        <v>3275</v>
      </c>
      <c r="H1084" s="557" t="s">
        <v>1885</v>
      </c>
      <c r="I1084" s="557" t="s">
        <v>1432</v>
      </c>
      <c r="J1084" s="533">
        <v>525347</v>
      </c>
      <c r="K1084" s="533">
        <v>175071</v>
      </c>
      <c r="L1084" s="512" t="s">
        <v>3088</v>
      </c>
      <c r="M1084" s="557" t="s">
        <v>1432</v>
      </c>
      <c r="N1084" s="557" t="s">
        <v>1432</v>
      </c>
      <c r="O1084" s="533">
        <v>0</v>
      </c>
      <c r="P1084" s="533">
        <v>1</v>
      </c>
      <c r="Q1084" s="738">
        <v>1</v>
      </c>
      <c r="R1084" s="557" t="s">
        <v>5406</v>
      </c>
      <c r="S1084" s="557" t="s">
        <v>1154</v>
      </c>
      <c r="T1084" s="739">
        <v>41969</v>
      </c>
      <c r="U1084" s="739">
        <v>42264</v>
      </c>
      <c r="V1084" s="739"/>
      <c r="W1084" s="557" t="s">
        <v>1439</v>
      </c>
      <c r="X1084" s="557" t="s">
        <v>1432</v>
      </c>
      <c r="Y1084" s="557" t="s">
        <v>1442</v>
      </c>
      <c r="Z1084" s="557" t="s">
        <v>1443</v>
      </c>
      <c r="AA1084" s="557" t="s">
        <v>1443</v>
      </c>
      <c r="AB1084" s="557" t="s">
        <v>1444</v>
      </c>
      <c r="AC1084" s="557" t="s">
        <v>1432</v>
      </c>
      <c r="AD1084" s="389"/>
      <c r="AE1084" s="389"/>
      <c r="AF1084" s="389"/>
      <c r="AG1084" s="517" t="s">
        <v>628</v>
      </c>
      <c r="AH1084" s="557" t="s">
        <v>3904</v>
      </c>
      <c r="AI1084" s="620">
        <v>0</v>
      </c>
      <c r="AJ1084" s="517">
        <v>0</v>
      </c>
      <c r="AK1084" s="577">
        <v>1</v>
      </c>
      <c r="AL1084" s="577">
        <v>0</v>
      </c>
      <c r="AM1084" s="577">
        <v>1</v>
      </c>
      <c r="AN1084" s="577">
        <v>0</v>
      </c>
      <c r="AO1084" s="577">
        <v>0</v>
      </c>
      <c r="AP1084" s="577">
        <v>0</v>
      </c>
      <c r="AQ1084" s="577">
        <v>0</v>
      </c>
      <c r="AR1084" s="577">
        <v>0</v>
      </c>
      <c r="AS1084" s="577">
        <v>0</v>
      </c>
      <c r="AT1084" s="577">
        <v>1</v>
      </c>
      <c r="AU1084" s="577">
        <v>0</v>
      </c>
      <c r="AV1084" s="577">
        <v>0</v>
      </c>
      <c r="AW1084" s="577">
        <v>0</v>
      </c>
      <c r="AX1084" s="577">
        <v>0</v>
      </c>
      <c r="AY1084" s="577">
        <v>0</v>
      </c>
      <c r="AZ1084" s="577">
        <v>0</v>
      </c>
      <c r="BA1084" s="577">
        <v>0</v>
      </c>
      <c r="BB1084" s="577">
        <v>0</v>
      </c>
      <c r="BC1084" s="577">
        <v>0</v>
      </c>
      <c r="BD1084" s="577">
        <v>0</v>
      </c>
      <c r="BE1084" s="577">
        <v>0</v>
      </c>
      <c r="BF1084" s="577">
        <v>0</v>
      </c>
      <c r="BG1084" s="577">
        <v>0</v>
      </c>
      <c r="BH1084" s="577">
        <v>0</v>
      </c>
      <c r="BI1084" s="577">
        <v>0</v>
      </c>
      <c r="BJ1084" s="577">
        <v>0</v>
      </c>
      <c r="BK1084" s="577">
        <v>0</v>
      </c>
      <c r="BL1084" s="577">
        <v>0</v>
      </c>
      <c r="BM1084" s="577">
        <v>0</v>
      </c>
      <c r="BN1084" s="577"/>
      <c r="BO1084" s="551">
        <v>0</v>
      </c>
      <c r="BP1084" s="551">
        <v>0</v>
      </c>
      <c r="BQ1084" s="753">
        <v>0</v>
      </c>
      <c r="BR1084" s="551">
        <v>0</v>
      </c>
      <c r="BS1084" s="551">
        <v>0</v>
      </c>
      <c r="BT1084" s="551">
        <v>0</v>
      </c>
      <c r="BU1084" s="582">
        <f t="shared" si="17"/>
        <v>0.33333333333333331</v>
      </c>
      <c r="BV1084" s="552">
        <f t="shared" si="18"/>
        <v>0.33333333333333331</v>
      </c>
      <c r="BW1084" s="552">
        <f t="shared" si="19"/>
        <v>0.33333333333333331</v>
      </c>
      <c r="BX1084" s="551">
        <v>0</v>
      </c>
      <c r="BY1084" s="551">
        <v>0</v>
      </c>
      <c r="BZ1084" s="551">
        <v>0</v>
      </c>
      <c r="CA1084" s="551">
        <v>0</v>
      </c>
      <c r="CB1084" s="551">
        <v>0</v>
      </c>
      <c r="CC1084" s="551">
        <v>0</v>
      </c>
      <c r="CD1084" s="551">
        <v>0</v>
      </c>
      <c r="CE1084" s="551">
        <v>0</v>
      </c>
      <c r="CF1084" s="551">
        <v>0</v>
      </c>
      <c r="CG1084" s="551">
        <v>0</v>
      </c>
      <c r="CH1084" s="551">
        <v>0</v>
      </c>
      <c r="CI1084" s="551">
        <v>0</v>
      </c>
      <c r="CJ1084" s="551">
        <v>0</v>
      </c>
      <c r="CK1084" s="623">
        <f t="shared" si="16"/>
        <v>1</v>
      </c>
      <c r="CL1084" s="524">
        <v>1</v>
      </c>
      <c r="CM1084" s="554">
        <f t="shared" si="20"/>
        <v>0.33333333333333331</v>
      </c>
      <c r="CN1084" s="554">
        <f t="shared" si="21"/>
        <v>0.66666666666666663</v>
      </c>
      <c r="CO1084" s="554">
        <v>6</v>
      </c>
      <c r="CP1084" s="554"/>
      <c r="CQ1084" s="554"/>
      <c r="CR1084" s="622"/>
      <c r="CS1084" s="726"/>
      <c r="CT1084" s="525"/>
      <c r="CU1084" s="527"/>
      <c r="CV1084" s="527"/>
      <c r="CW1084" s="527"/>
      <c r="CX1084" s="85"/>
    </row>
    <row r="1085" spans="1:102" ht="12" customHeight="1" x14ac:dyDescent="0.2">
      <c r="A1085" s="132" t="s">
        <v>1965</v>
      </c>
      <c r="B1085" s="557" t="s">
        <v>5403</v>
      </c>
      <c r="C1085" s="557" t="s">
        <v>1432</v>
      </c>
      <c r="D1085" s="557" t="s">
        <v>5411</v>
      </c>
      <c r="E1085" s="577" t="s">
        <v>5405</v>
      </c>
      <c r="F1085" s="557" t="s">
        <v>1432</v>
      </c>
      <c r="G1085" s="557" t="s">
        <v>3275</v>
      </c>
      <c r="H1085" s="557" t="s">
        <v>1885</v>
      </c>
      <c r="I1085" s="557" t="s">
        <v>1432</v>
      </c>
      <c r="J1085" s="533">
        <v>525347</v>
      </c>
      <c r="K1085" s="533">
        <v>175071</v>
      </c>
      <c r="L1085" s="512" t="s">
        <v>3088</v>
      </c>
      <c r="M1085" s="557" t="s">
        <v>1432</v>
      </c>
      <c r="N1085" s="557" t="s">
        <v>1432</v>
      </c>
      <c r="O1085" s="533">
        <v>0</v>
      </c>
      <c r="P1085" s="533">
        <v>1</v>
      </c>
      <c r="Q1085" s="738">
        <v>1</v>
      </c>
      <c r="R1085" s="557" t="s">
        <v>5406</v>
      </c>
      <c r="S1085" s="557" t="s">
        <v>1154</v>
      </c>
      <c r="T1085" s="739">
        <v>41969</v>
      </c>
      <c r="U1085" s="739">
        <v>42264</v>
      </c>
      <c r="V1085" s="739"/>
      <c r="W1085" s="557" t="s">
        <v>1439</v>
      </c>
      <c r="X1085" s="557" t="s">
        <v>1432</v>
      </c>
      <c r="Y1085" s="557" t="s">
        <v>1442</v>
      </c>
      <c r="Z1085" s="557" t="s">
        <v>1443</v>
      </c>
      <c r="AA1085" s="557" t="s">
        <v>1443</v>
      </c>
      <c r="AB1085" s="557" t="s">
        <v>1444</v>
      </c>
      <c r="AC1085" s="557" t="s">
        <v>1432</v>
      </c>
      <c r="AD1085" s="389"/>
      <c r="AE1085" s="389"/>
      <c r="AF1085" s="389"/>
      <c r="AG1085" s="517" t="s">
        <v>628</v>
      </c>
      <c r="AH1085" s="557" t="s">
        <v>3904</v>
      </c>
      <c r="AI1085" s="620">
        <v>0</v>
      </c>
      <c r="AJ1085" s="517">
        <v>0</v>
      </c>
      <c r="AK1085" s="577">
        <v>1</v>
      </c>
      <c r="AL1085" s="577">
        <v>0</v>
      </c>
      <c r="AM1085" s="577">
        <v>1</v>
      </c>
      <c r="AN1085" s="577">
        <v>0</v>
      </c>
      <c r="AO1085" s="577">
        <v>0</v>
      </c>
      <c r="AP1085" s="577">
        <v>0</v>
      </c>
      <c r="AQ1085" s="577">
        <v>0</v>
      </c>
      <c r="AR1085" s="577">
        <v>0</v>
      </c>
      <c r="AS1085" s="577">
        <v>0</v>
      </c>
      <c r="AT1085" s="577">
        <v>1</v>
      </c>
      <c r="AU1085" s="577">
        <v>0</v>
      </c>
      <c r="AV1085" s="577">
        <v>0</v>
      </c>
      <c r="AW1085" s="577">
        <v>0</v>
      </c>
      <c r="AX1085" s="577">
        <v>0</v>
      </c>
      <c r="AY1085" s="577">
        <v>0</v>
      </c>
      <c r="AZ1085" s="577">
        <v>0</v>
      </c>
      <c r="BA1085" s="577">
        <v>0</v>
      </c>
      <c r="BB1085" s="577">
        <v>0</v>
      </c>
      <c r="BC1085" s="577">
        <v>0</v>
      </c>
      <c r="BD1085" s="577">
        <v>0</v>
      </c>
      <c r="BE1085" s="577">
        <v>0</v>
      </c>
      <c r="BF1085" s="577">
        <v>0</v>
      </c>
      <c r="BG1085" s="577">
        <v>0</v>
      </c>
      <c r="BH1085" s="577">
        <v>0</v>
      </c>
      <c r="BI1085" s="577">
        <v>0</v>
      </c>
      <c r="BJ1085" s="577">
        <v>0</v>
      </c>
      <c r="BK1085" s="577">
        <v>0</v>
      </c>
      <c r="BL1085" s="577">
        <v>0</v>
      </c>
      <c r="BM1085" s="577">
        <v>0</v>
      </c>
      <c r="BN1085" s="577"/>
      <c r="BO1085" s="551">
        <v>0</v>
      </c>
      <c r="BP1085" s="551">
        <v>0</v>
      </c>
      <c r="BQ1085" s="753">
        <v>0</v>
      </c>
      <c r="BR1085" s="551">
        <v>0</v>
      </c>
      <c r="BS1085" s="551">
        <v>0</v>
      </c>
      <c r="BT1085" s="551">
        <v>0</v>
      </c>
      <c r="BU1085" s="582">
        <f t="shared" si="17"/>
        <v>0.33333333333333331</v>
      </c>
      <c r="BV1085" s="552">
        <f t="shared" si="18"/>
        <v>0.33333333333333331</v>
      </c>
      <c r="BW1085" s="552">
        <f t="shared" si="19"/>
        <v>0.33333333333333331</v>
      </c>
      <c r="BX1085" s="551">
        <v>0</v>
      </c>
      <c r="BY1085" s="551">
        <v>0</v>
      </c>
      <c r="BZ1085" s="551">
        <v>0</v>
      </c>
      <c r="CA1085" s="551">
        <v>0</v>
      </c>
      <c r="CB1085" s="551">
        <v>0</v>
      </c>
      <c r="CC1085" s="551">
        <v>0</v>
      </c>
      <c r="CD1085" s="551">
        <v>0</v>
      </c>
      <c r="CE1085" s="551">
        <v>0</v>
      </c>
      <c r="CF1085" s="551">
        <v>0</v>
      </c>
      <c r="CG1085" s="551">
        <v>0</v>
      </c>
      <c r="CH1085" s="551">
        <v>0</v>
      </c>
      <c r="CI1085" s="551">
        <v>0</v>
      </c>
      <c r="CJ1085" s="551">
        <v>0</v>
      </c>
      <c r="CK1085" s="623">
        <f t="shared" si="16"/>
        <v>1</v>
      </c>
      <c r="CL1085" s="524">
        <v>1</v>
      </c>
      <c r="CM1085" s="554">
        <f t="shared" si="20"/>
        <v>0.33333333333333331</v>
      </c>
      <c r="CN1085" s="554">
        <f t="shared" si="21"/>
        <v>0.66666666666666663</v>
      </c>
      <c r="CO1085" s="554">
        <v>6</v>
      </c>
      <c r="CP1085" s="554"/>
      <c r="CQ1085" s="554"/>
      <c r="CR1085" s="622"/>
      <c r="CS1085" s="726"/>
      <c r="CT1085" s="525"/>
      <c r="CU1085" s="527"/>
      <c r="CV1085" s="527"/>
      <c r="CW1085" s="527"/>
      <c r="CX1085" s="85"/>
    </row>
    <row r="1086" spans="1:102" ht="12" customHeight="1" x14ac:dyDescent="0.2">
      <c r="A1086" s="132" t="s">
        <v>1965</v>
      </c>
      <c r="B1086" s="557" t="s">
        <v>5403</v>
      </c>
      <c r="C1086" s="557" t="s">
        <v>1432</v>
      </c>
      <c r="D1086" s="557" t="s">
        <v>5412</v>
      </c>
      <c r="E1086" s="577" t="s">
        <v>5405</v>
      </c>
      <c r="F1086" s="557" t="s">
        <v>1432</v>
      </c>
      <c r="G1086" s="557" t="s">
        <v>3275</v>
      </c>
      <c r="H1086" s="557" t="s">
        <v>1885</v>
      </c>
      <c r="I1086" s="557" t="s">
        <v>1432</v>
      </c>
      <c r="J1086" s="533">
        <v>525347</v>
      </c>
      <c r="K1086" s="533">
        <v>175071</v>
      </c>
      <c r="L1086" s="512" t="s">
        <v>3088</v>
      </c>
      <c r="M1086" s="557" t="s">
        <v>1432</v>
      </c>
      <c r="N1086" s="557" t="s">
        <v>1432</v>
      </c>
      <c r="O1086" s="533">
        <v>0</v>
      </c>
      <c r="P1086" s="533">
        <v>5</v>
      </c>
      <c r="Q1086" s="738">
        <v>5</v>
      </c>
      <c r="R1086" s="557" t="s">
        <v>5406</v>
      </c>
      <c r="S1086" s="557" t="s">
        <v>1154</v>
      </c>
      <c r="T1086" s="739">
        <v>41969</v>
      </c>
      <c r="U1086" s="739">
        <v>42264</v>
      </c>
      <c r="V1086" s="739"/>
      <c r="W1086" s="557" t="s">
        <v>1439</v>
      </c>
      <c r="X1086" s="557" t="s">
        <v>1432</v>
      </c>
      <c r="Y1086" s="557" t="s">
        <v>1442</v>
      </c>
      <c r="Z1086" s="557" t="s">
        <v>1443</v>
      </c>
      <c r="AA1086" s="557" t="s">
        <v>1443</v>
      </c>
      <c r="AB1086" s="557" t="s">
        <v>1444</v>
      </c>
      <c r="AC1086" s="557" t="s">
        <v>1432</v>
      </c>
      <c r="AD1086" s="389"/>
      <c r="AE1086" s="389"/>
      <c r="AF1086" s="389"/>
      <c r="AG1086" s="517" t="s">
        <v>3063</v>
      </c>
      <c r="AH1086" s="557" t="s">
        <v>1445</v>
      </c>
      <c r="AI1086" s="620">
        <v>0</v>
      </c>
      <c r="AJ1086" s="517">
        <v>0</v>
      </c>
      <c r="AK1086" s="577">
        <v>5</v>
      </c>
      <c r="AL1086" s="577">
        <v>0</v>
      </c>
      <c r="AM1086" s="577">
        <v>0</v>
      </c>
      <c r="AN1086" s="577">
        <v>5</v>
      </c>
      <c r="AO1086" s="577">
        <v>0</v>
      </c>
      <c r="AP1086" s="577">
        <v>0</v>
      </c>
      <c r="AQ1086" s="577">
        <v>0</v>
      </c>
      <c r="AR1086" s="577">
        <v>0</v>
      </c>
      <c r="AS1086" s="577">
        <v>0</v>
      </c>
      <c r="AT1086" s="577">
        <v>0</v>
      </c>
      <c r="AU1086" s="577">
        <v>5</v>
      </c>
      <c r="AV1086" s="577">
        <v>0</v>
      </c>
      <c r="AW1086" s="577">
        <v>0</v>
      </c>
      <c r="AX1086" s="577">
        <v>0</v>
      </c>
      <c r="AY1086" s="577">
        <v>0</v>
      </c>
      <c r="AZ1086" s="577">
        <v>0</v>
      </c>
      <c r="BA1086" s="577">
        <v>0</v>
      </c>
      <c r="BB1086" s="577">
        <v>0</v>
      </c>
      <c r="BC1086" s="577">
        <v>0</v>
      </c>
      <c r="BD1086" s="577">
        <v>0</v>
      </c>
      <c r="BE1086" s="577">
        <v>0</v>
      </c>
      <c r="BF1086" s="577">
        <v>0</v>
      </c>
      <c r="BG1086" s="577">
        <v>0</v>
      </c>
      <c r="BH1086" s="577">
        <v>0</v>
      </c>
      <c r="BI1086" s="577">
        <v>0</v>
      </c>
      <c r="BJ1086" s="577">
        <v>0</v>
      </c>
      <c r="BK1086" s="577">
        <v>0</v>
      </c>
      <c r="BL1086" s="577">
        <v>0</v>
      </c>
      <c r="BM1086" s="577">
        <v>0</v>
      </c>
      <c r="BN1086" s="577"/>
      <c r="BO1086" s="551">
        <v>0</v>
      </c>
      <c r="BP1086" s="551">
        <v>0</v>
      </c>
      <c r="BQ1086" s="753">
        <v>0</v>
      </c>
      <c r="BR1086" s="551">
        <v>0</v>
      </c>
      <c r="BS1086" s="551">
        <v>0</v>
      </c>
      <c r="BT1086" s="551">
        <v>0</v>
      </c>
      <c r="BU1086" s="582">
        <f t="shared" si="17"/>
        <v>1.6666666666666667</v>
      </c>
      <c r="BV1086" s="552">
        <f t="shared" si="18"/>
        <v>1.6666666666666667</v>
      </c>
      <c r="BW1086" s="552">
        <f t="shared" si="19"/>
        <v>1.6666666666666667</v>
      </c>
      <c r="BX1086" s="551">
        <v>0</v>
      </c>
      <c r="BY1086" s="551">
        <v>0</v>
      </c>
      <c r="BZ1086" s="551">
        <v>0</v>
      </c>
      <c r="CA1086" s="551">
        <v>0</v>
      </c>
      <c r="CB1086" s="551">
        <v>0</v>
      </c>
      <c r="CC1086" s="551">
        <v>0</v>
      </c>
      <c r="CD1086" s="551">
        <v>0</v>
      </c>
      <c r="CE1086" s="551">
        <v>0</v>
      </c>
      <c r="CF1086" s="551">
        <v>0</v>
      </c>
      <c r="CG1086" s="551">
        <v>0</v>
      </c>
      <c r="CH1086" s="551">
        <v>0</v>
      </c>
      <c r="CI1086" s="551">
        <v>0</v>
      </c>
      <c r="CJ1086" s="551">
        <v>0</v>
      </c>
      <c r="CK1086" s="623">
        <f t="shared" si="16"/>
        <v>5</v>
      </c>
      <c r="CL1086" s="524">
        <v>5</v>
      </c>
      <c r="CM1086" s="554">
        <f t="shared" si="20"/>
        <v>1.6666666666666667</v>
      </c>
      <c r="CN1086" s="554">
        <f t="shared" si="21"/>
        <v>3.3333333333333335</v>
      </c>
      <c r="CO1086" s="554">
        <v>6</v>
      </c>
      <c r="CP1086" s="554"/>
      <c r="CQ1086" s="554"/>
      <c r="CR1086" s="622"/>
      <c r="CS1086" s="726"/>
      <c r="CT1086" s="525"/>
      <c r="CU1086" s="527"/>
      <c r="CV1086" s="527"/>
      <c r="CW1086" s="527"/>
      <c r="CX1086" s="85"/>
    </row>
    <row r="1087" spans="1:102" ht="12" customHeight="1" x14ac:dyDescent="0.2">
      <c r="A1087" s="132" t="s">
        <v>1965</v>
      </c>
      <c r="B1087" s="557" t="s">
        <v>5403</v>
      </c>
      <c r="C1087" s="557" t="s">
        <v>1432</v>
      </c>
      <c r="D1087" s="557" t="s">
        <v>5413</v>
      </c>
      <c r="E1087" s="577" t="s">
        <v>5405</v>
      </c>
      <c r="F1087" s="557" t="s">
        <v>1432</v>
      </c>
      <c r="G1087" s="557" t="s">
        <v>3275</v>
      </c>
      <c r="H1087" s="557" t="s">
        <v>1885</v>
      </c>
      <c r="I1087" s="557" t="s">
        <v>1432</v>
      </c>
      <c r="J1087" s="533">
        <v>525347</v>
      </c>
      <c r="K1087" s="533">
        <v>175071</v>
      </c>
      <c r="L1087" s="512" t="s">
        <v>3088</v>
      </c>
      <c r="M1087" s="557" t="s">
        <v>1432</v>
      </c>
      <c r="N1087" s="557" t="s">
        <v>1432</v>
      </c>
      <c r="O1087" s="533">
        <v>0</v>
      </c>
      <c r="P1087" s="533">
        <v>5</v>
      </c>
      <c r="Q1087" s="738">
        <v>5</v>
      </c>
      <c r="R1087" s="557" t="s">
        <v>5406</v>
      </c>
      <c r="S1087" s="557" t="s">
        <v>1154</v>
      </c>
      <c r="T1087" s="739">
        <v>41969</v>
      </c>
      <c r="U1087" s="739">
        <v>42264</v>
      </c>
      <c r="V1087" s="739"/>
      <c r="W1087" s="557" t="s">
        <v>1439</v>
      </c>
      <c r="X1087" s="557" t="s">
        <v>1432</v>
      </c>
      <c r="Y1087" s="557" t="s">
        <v>1442</v>
      </c>
      <c r="Z1087" s="557" t="s">
        <v>1443</v>
      </c>
      <c r="AA1087" s="557" t="s">
        <v>1443</v>
      </c>
      <c r="AB1087" s="557" t="s">
        <v>1444</v>
      </c>
      <c r="AC1087" s="557" t="s">
        <v>1432</v>
      </c>
      <c r="AD1087" s="389"/>
      <c r="AE1087" s="389"/>
      <c r="AF1087" s="389"/>
      <c r="AG1087" s="517" t="s">
        <v>3063</v>
      </c>
      <c r="AH1087" s="557" t="s">
        <v>1445</v>
      </c>
      <c r="AI1087" s="620">
        <v>0</v>
      </c>
      <c r="AJ1087" s="517">
        <v>0</v>
      </c>
      <c r="AK1087" s="577">
        <v>5</v>
      </c>
      <c r="AL1087" s="577">
        <v>0</v>
      </c>
      <c r="AM1087" s="577">
        <v>0</v>
      </c>
      <c r="AN1087" s="577">
        <v>5</v>
      </c>
      <c r="AO1087" s="577">
        <v>0</v>
      </c>
      <c r="AP1087" s="577">
        <v>0</v>
      </c>
      <c r="AQ1087" s="577">
        <v>0</v>
      </c>
      <c r="AR1087" s="577">
        <v>0</v>
      </c>
      <c r="AS1087" s="577">
        <v>0</v>
      </c>
      <c r="AT1087" s="577">
        <v>0</v>
      </c>
      <c r="AU1087" s="577">
        <v>5</v>
      </c>
      <c r="AV1087" s="577">
        <v>0</v>
      </c>
      <c r="AW1087" s="577">
        <v>0</v>
      </c>
      <c r="AX1087" s="577">
        <v>0</v>
      </c>
      <c r="AY1087" s="577">
        <v>0</v>
      </c>
      <c r="AZ1087" s="577">
        <v>0</v>
      </c>
      <c r="BA1087" s="577">
        <v>0</v>
      </c>
      <c r="BB1087" s="577">
        <v>0</v>
      </c>
      <c r="BC1087" s="577">
        <v>0</v>
      </c>
      <c r="BD1087" s="577">
        <v>0</v>
      </c>
      <c r="BE1087" s="577">
        <v>0</v>
      </c>
      <c r="BF1087" s="577">
        <v>0</v>
      </c>
      <c r="BG1087" s="577">
        <v>0</v>
      </c>
      <c r="BH1087" s="577">
        <v>0</v>
      </c>
      <c r="BI1087" s="577">
        <v>0</v>
      </c>
      <c r="BJ1087" s="577">
        <v>0</v>
      </c>
      <c r="BK1087" s="577">
        <v>0</v>
      </c>
      <c r="BL1087" s="577">
        <v>0</v>
      </c>
      <c r="BM1087" s="577">
        <v>0</v>
      </c>
      <c r="BN1087" s="577"/>
      <c r="BO1087" s="551">
        <v>0</v>
      </c>
      <c r="BP1087" s="551">
        <v>0</v>
      </c>
      <c r="BQ1087" s="753">
        <v>0</v>
      </c>
      <c r="BR1087" s="551">
        <v>0</v>
      </c>
      <c r="BS1087" s="551">
        <v>0</v>
      </c>
      <c r="BT1087" s="551">
        <v>0</v>
      </c>
      <c r="BU1087" s="582">
        <f t="shared" si="17"/>
        <v>1.6666666666666667</v>
      </c>
      <c r="BV1087" s="552">
        <f t="shared" si="18"/>
        <v>1.6666666666666667</v>
      </c>
      <c r="BW1087" s="552">
        <f t="shared" si="19"/>
        <v>1.6666666666666667</v>
      </c>
      <c r="BX1087" s="551">
        <v>0</v>
      </c>
      <c r="BY1087" s="551">
        <v>0</v>
      </c>
      <c r="BZ1087" s="551">
        <v>0</v>
      </c>
      <c r="CA1087" s="551">
        <v>0</v>
      </c>
      <c r="CB1087" s="551">
        <v>0</v>
      </c>
      <c r="CC1087" s="551">
        <v>0</v>
      </c>
      <c r="CD1087" s="551">
        <v>0</v>
      </c>
      <c r="CE1087" s="551">
        <v>0</v>
      </c>
      <c r="CF1087" s="551">
        <v>0</v>
      </c>
      <c r="CG1087" s="551">
        <v>0</v>
      </c>
      <c r="CH1087" s="551">
        <v>0</v>
      </c>
      <c r="CI1087" s="551">
        <v>0</v>
      </c>
      <c r="CJ1087" s="551">
        <v>0</v>
      </c>
      <c r="CK1087" s="623">
        <f t="shared" si="16"/>
        <v>5</v>
      </c>
      <c r="CL1087" s="524">
        <v>5</v>
      </c>
      <c r="CM1087" s="554">
        <f t="shared" si="20"/>
        <v>1.6666666666666667</v>
      </c>
      <c r="CN1087" s="554">
        <f t="shared" si="21"/>
        <v>3.3333333333333335</v>
      </c>
      <c r="CO1087" s="554">
        <v>6</v>
      </c>
      <c r="CP1087" s="554"/>
      <c r="CQ1087" s="554"/>
      <c r="CR1087" s="622"/>
      <c r="CS1087" s="726"/>
      <c r="CT1087" s="525"/>
      <c r="CU1087" s="527"/>
      <c r="CV1087" s="527"/>
      <c r="CW1087" s="527"/>
      <c r="CX1087" s="85"/>
    </row>
    <row r="1088" spans="1:102" ht="12" customHeight="1" x14ac:dyDescent="0.2">
      <c r="A1088" s="132" t="s">
        <v>1965</v>
      </c>
      <c r="B1088" s="557" t="s">
        <v>5403</v>
      </c>
      <c r="C1088" s="557" t="s">
        <v>1432</v>
      </c>
      <c r="D1088" s="557" t="s">
        <v>5414</v>
      </c>
      <c r="E1088" s="577" t="s">
        <v>5405</v>
      </c>
      <c r="F1088" s="557" t="s">
        <v>1432</v>
      </c>
      <c r="G1088" s="557" t="s">
        <v>3275</v>
      </c>
      <c r="H1088" s="557" t="s">
        <v>1885</v>
      </c>
      <c r="I1088" s="557" t="s">
        <v>1432</v>
      </c>
      <c r="J1088" s="533">
        <v>525347</v>
      </c>
      <c r="K1088" s="533">
        <v>175071</v>
      </c>
      <c r="L1088" s="512" t="s">
        <v>3088</v>
      </c>
      <c r="M1088" s="557" t="s">
        <v>1432</v>
      </c>
      <c r="N1088" s="557" t="s">
        <v>1432</v>
      </c>
      <c r="O1088" s="533">
        <v>0</v>
      </c>
      <c r="P1088" s="533">
        <v>1</v>
      </c>
      <c r="Q1088" s="738">
        <v>1</v>
      </c>
      <c r="R1088" s="557" t="s">
        <v>5406</v>
      </c>
      <c r="S1088" s="557" t="s">
        <v>1154</v>
      </c>
      <c r="T1088" s="739">
        <v>41969</v>
      </c>
      <c r="U1088" s="739">
        <v>42264</v>
      </c>
      <c r="V1088" s="739"/>
      <c r="W1088" s="557" t="s">
        <v>1439</v>
      </c>
      <c r="X1088" s="557" t="s">
        <v>1432</v>
      </c>
      <c r="Y1088" s="557" t="s">
        <v>1442</v>
      </c>
      <c r="Z1088" s="557" t="s">
        <v>1443</v>
      </c>
      <c r="AA1088" s="557" t="s">
        <v>1443</v>
      </c>
      <c r="AB1088" s="557" t="s">
        <v>1444</v>
      </c>
      <c r="AC1088" s="557" t="s">
        <v>1432</v>
      </c>
      <c r="AD1088" s="389"/>
      <c r="AE1088" s="389"/>
      <c r="AF1088" s="389"/>
      <c r="AG1088" s="517" t="s">
        <v>628</v>
      </c>
      <c r="AH1088" s="557" t="s">
        <v>3904</v>
      </c>
      <c r="AI1088" s="620">
        <v>0</v>
      </c>
      <c r="AJ1088" s="517">
        <v>0</v>
      </c>
      <c r="AK1088" s="577">
        <v>1</v>
      </c>
      <c r="AL1088" s="577">
        <v>0</v>
      </c>
      <c r="AM1088" s="577">
        <v>1</v>
      </c>
      <c r="AN1088" s="577">
        <v>0</v>
      </c>
      <c r="AO1088" s="577">
        <v>0</v>
      </c>
      <c r="AP1088" s="577">
        <v>0</v>
      </c>
      <c r="AQ1088" s="577">
        <v>0</v>
      </c>
      <c r="AR1088" s="577">
        <v>0</v>
      </c>
      <c r="AS1088" s="577">
        <v>0</v>
      </c>
      <c r="AT1088" s="577">
        <v>1</v>
      </c>
      <c r="AU1088" s="577">
        <v>0</v>
      </c>
      <c r="AV1088" s="577">
        <v>0</v>
      </c>
      <c r="AW1088" s="577">
        <v>0</v>
      </c>
      <c r="AX1088" s="577">
        <v>0</v>
      </c>
      <c r="AY1088" s="577">
        <v>0</v>
      </c>
      <c r="AZ1088" s="577">
        <v>0</v>
      </c>
      <c r="BA1088" s="577">
        <v>0</v>
      </c>
      <c r="BB1088" s="577">
        <v>0</v>
      </c>
      <c r="BC1088" s="577">
        <v>0</v>
      </c>
      <c r="BD1088" s="577">
        <v>0</v>
      </c>
      <c r="BE1088" s="577">
        <v>0</v>
      </c>
      <c r="BF1088" s="577">
        <v>0</v>
      </c>
      <c r="BG1088" s="577">
        <v>0</v>
      </c>
      <c r="BH1088" s="577">
        <v>0</v>
      </c>
      <c r="BI1088" s="577">
        <v>0</v>
      </c>
      <c r="BJ1088" s="577">
        <v>0</v>
      </c>
      <c r="BK1088" s="577">
        <v>0</v>
      </c>
      <c r="BL1088" s="577">
        <v>0</v>
      </c>
      <c r="BM1088" s="577">
        <v>0</v>
      </c>
      <c r="BN1088" s="577"/>
      <c r="BO1088" s="551">
        <v>0</v>
      </c>
      <c r="BP1088" s="551">
        <v>0</v>
      </c>
      <c r="BQ1088" s="753">
        <v>0</v>
      </c>
      <c r="BR1088" s="551">
        <v>0</v>
      </c>
      <c r="BS1088" s="551">
        <v>0</v>
      </c>
      <c r="BT1088" s="551">
        <v>0</v>
      </c>
      <c r="BU1088" s="582">
        <f t="shared" si="17"/>
        <v>0.33333333333333331</v>
      </c>
      <c r="BV1088" s="552">
        <f t="shared" si="18"/>
        <v>0.33333333333333331</v>
      </c>
      <c r="BW1088" s="552">
        <f t="shared" si="19"/>
        <v>0.33333333333333331</v>
      </c>
      <c r="BX1088" s="551">
        <v>0</v>
      </c>
      <c r="BY1088" s="551">
        <v>0</v>
      </c>
      <c r="BZ1088" s="551">
        <v>0</v>
      </c>
      <c r="CA1088" s="551">
        <v>0</v>
      </c>
      <c r="CB1088" s="551">
        <v>0</v>
      </c>
      <c r="CC1088" s="551">
        <v>0</v>
      </c>
      <c r="CD1088" s="551">
        <v>0</v>
      </c>
      <c r="CE1088" s="551">
        <v>0</v>
      </c>
      <c r="CF1088" s="551">
        <v>0</v>
      </c>
      <c r="CG1088" s="551">
        <v>0</v>
      </c>
      <c r="CH1088" s="551">
        <v>0</v>
      </c>
      <c r="CI1088" s="551">
        <v>0</v>
      </c>
      <c r="CJ1088" s="551">
        <v>0</v>
      </c>
      <c r="CK1088" s="623">
        <f t="shared" si="16"/>
        <v>1</v>
      </c>
      <c r="CL1088" s="524">
        <v>1</v>
      </c>
      <c r="CM1088" s="554">
        <f t="shared" si="20"/>
        <v>0.33333333333333331</v>
      </c>
      <c r="CN1088" s="554">
        <f t="shared" si="21"/>
        <v>0.66666666666666663</v>
      </c>
      <c r="CO1088" s="554">
        <v>6</v>
      </c>
      <c r="CP1088" s="554"/>
      <c r="CQ1088" s="554"/>
      <c r="CR1088" s="622"/>
      <c r="CS1088" s="726"/>
      <c r="CT1088" s="525"/>
      <c r="CU1088" s="527"/>
      <c r="CV1088" s="527"/>
      <c r="CW1088" s="527"/>
      <c r="CX1088" s="85"/>
    </row>
    <row r="1089" spans="1:102" ht="12" customHeight="1" x14ac:dyDescent="0.2">
      <c r="A1089" s="132" t="s">
        <v>1965</v>
      </c>
      <c r="B1089" s="557" t="s">
        <v>5403</v>
      </c>
      <c r="C1089" s="557" t="s">
        <v>1432</v>
      </c>
      <c r="D1089" s="557" t="s">
        <v>5415</v>
      </c>
      <c r="E1089" s="577" t="s">
        <v>5405</v>
      </c>
      <c r="F1089" s="557" t="s">
        <v>1432</v>
      </c>
      <c r="G1089" s="557" t="s">
        <v>3275</v>
      </c>
      <c r="H1089" s="557" t="s">
        <v>1885</v>
      </c>
      <c r="I1089" s="557" t="s">
        <v>1432</v>
      </c>
      <c r="J1089" s="533">
        <v>525347</v>
      </c>
      <c r="K1089" s="533">
        <v>175071</v>
      </c>
      <c r="L1089" s="512" t="s">
        <v>3088</v>
      </c>
      <c r="M1089" s="557" t="s">
        <v>1432</v>
      </c>
      <c r="N1089" s="557" t="s">
        <v>1432</v>
      </c>
      <c r="O1089" s="533">
        <v>0</v>
      </c>
      <c r="P1089" s="533">
        <v>5</v>
      </c>
      <c r="Q1089" s="738">
        <v>5</v>
      </c>
      <c r="R1089" s="557" t="s">
        <v>5406</v>
      </c>
      <c r="S1089" s="557" t="s">
        <v>1154</v>
      </c>
      <c r="T1089" s="739">
        <v>41969</v>
      </c>
      <c r="U1089" s="739">
        <v>42264</v>
      </c>
      <c r="V1089" s="739"/>
      <c r="W1089" s="557" t="s">
        <v>1439</v>
      </c>
      <c r="X1089" s="557" t="s">
        <v>1432</v>
      </c>
      <c r="Y1089" s="557" t="s">
        <v>1442</v>
      </c>
      <c r="Z1089" s="557" t="s">
        <v>1443</v>
      </c>
      <c r="AA1089" s="557" t="s">
        <v>1443</v>
      </c>
      <c r="AB1089" s="557" t="s">
        <v>1444</v>
      </c>
      <c r="AC1089" s="557" t="s">
        <v>1432</v>
      </c>
      <c r="AD1089" s="389"/>
      <c r="AE1089" s="389"/>
      <c r="AF1089" s="389"/>
      <c r="AG1089" s="517" t="s">
        <v>3063</v>
      </c>
      <c r="AH1089" s="557" t="s">
        <v>1445</v>
      </c>
      <c r="AI1089" s="620">
        <v>0</v>
      </c>
      <c r="AJ1089" s="517">
        <v>0</v>
      </c>
      <c r="AK1089" s="577">
        <v>5</v>
      </c>
      <c r="AL1089" s="577">
        <v>0</v>
      </c>
      <c r="AM1089" s="577">
        <v>0</v>
      </c>
      <c r="AN1089" s="577">
        <v>5</v>
      </c>
      <c r="AO1089" s="577">
        <v>0</v>
      </c>
      <c r="AP1089" s="577">
        <v>0</v>
      </c>
      <c r="AQ1089" s="577">
        <v>0</v>
      </c>
      <c r="AR1089" s="577">
        <v>0</v>
      </c>
      <c r="AS1089" s="577">
        <v>0</v>
      </c>
      <c r="AT1089" s="577">
        <v>0</v>
      </c>
      <c r="AU1089" s="577">
        <v>5</v>
      </c>
      <c r="AV1089" s="577">
        <v>0</v>
      </c>
      <c r="AW1089" s="577">
        <v>0</v>
      </c>
      <c r="AX1089" s="577">
        <v>0</v>
      </c>
      <c r="AY1089" s="577">
        <v>0</v>
      </c>
      <c r="AZ1089" s="577">
        <v>0</v>
      </c>
      <c r="BA1089" s="577">
        <v>0</v>
      </c>
      <c r="BB1089" s="577">
        <v>0</v>
      </c>
      <c r="BC1089" s="577">
        <v>0</v>
      </c>
      <c r="BD1089" s="577">
        <v>0</v>
      </c>
      <c r="BE1089" s="577">
        <v>0</v>
      </c>
      <c r="BF1089" s="577">
        <v>0</v>
      </c>
      <c r="BG1089" s="577">
        <v>0</v>
      </c>
      <c r="BH1089" s="577">
        <v>0</v>
      </c>
      <c r="BI1089" s="577">
        <v>0</v>
      </c>
      <c r="BJ1089" s="577">
        <v>0</v>
      </c>
      <c r="BK1089" s="577">
        <v>0</v>
      </c>
      <c r="BL1089" s="577">
        <v>0</v>
      </c>
      <c r="BM1089" s="577">
        <v>0</v>
      </c>
      <c r="BN1089" s="577"/>
      <c r="BO1089" s="551">
        <v>0</v>
      </c>
      <c r="BP1089" s="551">
        <v>0</v>
      </c>
      <c r="BQ1089" s="753">
        <v>0</v>
      </c>
      <c r="BR1089" s="551">
        <v>0</v>
      </c>
      <c r="BS1089" s="551">
        <v>0</v>
      </c>
      <c r="BT1089" s="551">
        <v>0</v>
      </c>
      <c r="BU1089" s="582">
        <f t="shared" si="17"/>
        <v>1.6666666666666667</v>
      </c>
      <c r="BV1089" s="552">
        <f t="shared" si="18"/>
        <v>1.6666666666666667</v>
      </c>
      <c r="BW1089" s="552">
        <f t="shared" si="19"/>
        <v>1.6666666666666667</v>
      </c>
      <c r="BX1089" s="551">
        <v>0</v>
      </c>
      <c r="BY1089" s="551">
        <v>0</v>
      </c>
      <c r="BZ1089" s="551">
        <v>0</v>
      </c>
      <c r="CA1089" s="551">
        <v>0</v>
      </c>
      <c r="CB1089" s="551">
        <v>0</v>
      </c>
      <c r="CC1089" s="551">
        <v>0</v>
      </c>
      <c r="CD1089" s="551">
        <v>0</v>
      </c>
      <c r="CE1089" s="551">
        <v>0</v>
      </c>
      <c r="CF1089" s="551">
        <v>0</v>
      </c>
      <c r="CG1089" s="551">
        <v>0</v>
      </c>
      <c r="CH1089" s="551">
        <v>0</v>
      </c>
      <c r="CI1089" s="551">
        <v>0</v>
      </c>
      <c r="CJ1089" s="551">
        <v>0</v>
      </c>
      <c r="CK1089" s="623">
        <f t="shared" si="16"/>
        <v>5</v>
      </c>
      <c r="CL1089" s="524">
        <v>5</v>
      </c>
      <c r="CM1089" s="554">
        <f t="shared" si="20"/>
        <v>1.6666666666666667</v>
      </c>
      <c r="CN1089" s="554">
        <f t="shared" si="21"/>
        <v>3.3333333333333335</v>
      </c>
      <c r="CO1089" s="554">
        <v>6</v>
      </c>
      <c r="CP1089" s="554"/>
      <c r="CQ1089" s="554"/>
      <c r="CR1089" s="622"/>
      <c r="CS1089" s="726"/>
      <c r="CT1089" s="525"/>
      <c r="CU1089" s="527"/>
      <c r="CV1089" s="527"/>
      <c r="CW1089" s="527"/>
      <c r="CX1089" s="85"/>
    </row>
    <row r="1090" spans="1:102" ht="12" customHeight="1" x14ac:dyDescent="0.2">
      <c r="A1090" s="132" t="s">
        <v>1965</v>
      </c>
      <c r="B1090" s="557" t="s">
        <v>5403</v>
      </c>
      <c r="C1090" s="557" t="s">
        <v>1432</v>
      </c>
      <c r="D1090" s="557" t="s">
        <v>5416</v>
      </c>
      <c r="E1090" s="577" t="s">
        <v>5405</v>
      </c>
      <c r="F1090" s="557" t="s">
        <v>1432</v>
      </c>
      <c r="G1090" s="557" t="s">
        <v>3275</v>
      </c>
      <c r="H1090" s="557" t="s">
        <v>1885</v>
      </c>
      <c r="I1090" s="557" t="s">
        <v>1432</v>
      </c>
      <c r="J1090" s="533">
        <v>525347</v>
      </c>
      <c r="K1090" s="533">
        <v>175071</v>
      </c>
      <c r="L1090" s="512" t="s">
        <v>3088</v>
      </c>
      <c r="M1090" s="557" t="s">
        <v>1432</v>
      </c>
      <c r="N1090" s="557" t="s">
        <v>1432</v>
      </c>
      <c r="O1090" s="533">
        <v>0</v>
      </c>
      <c r="P1090" s="533">
        <v>1</v>
      </c>
      <c r="Q1090" s="738">
        <v>1</v>
      </c>
      <c r="R1090" s="557" t="s">
        <v>5406</v>
      </c>
      <c r="S1090" s="557" t="s">
        <v>1154</v>
      </c>
      <c r="T1090" s="739">
        <v>41969</v>
      </c>
      <c r="U1090" s="739">
        <v>42264</v>
      </c>
      <c r="V1090" s="739"/>
      <c r="W1090" s="557" t="s">
        <v>1439</v>
      </c>
      <c r="X1090" s="557" t="s">
        <v>1432</v>
      </c>
      <c r="Y1090" s="557" t="s">
        <v>1442</v>
      </c>
      <c r="Z1090" s="557" t="s">
        <v>1443</v>
      </c>
      <c r="AA1090" s="557" t="s">
        <v>1443</v>
      </c>
      <c r="AB1090" s="557" t="s">
        <v>1444</v>
      </c>
      <c r="AC1090" s="557" t="s">
        <v>1432</v>
      </c>
      <c r="AD1090" s="389"/>
      <c r="AE1090" s="389"/>
      <c r="AF1090" s="389"/>
      <c r="AG1090" s="517" t="s">
        <v>628</v>
      </c>
      <c r="AH1090" s="557" t="s">
        <v>3904</v>
      </c>
      <c r="AI1090" s="620">
        <v>0</v>
      </c>
      <c r="AJ1090" s="517">
        <v>0</v>
      </c>
      <c r="AK1090" s="577">
        <v>1</v>
      </c>
      <c r="AL1090" s="577">
        <v>0</v>
      </c>
      <c r="AM1090" s="577">
        <v>1</v>
      </c>
      <c r="AN1090" s="577">
        <v>0</v>
      </c>
      <c r="AO1090" s="577">
        <v>0</v>
      </c>
      <c r="AP1090" s="577">
        <v>0</v>
      </c>
      <c r="AQ1090" s="577">
        <v>0</v>
      </c>
      <c r="AR1090" s="577">
        <v>0</v>
      </c>
      <c r="AS1090" s="577">
        <v>0</v>
      </c>
      <c r="AT1090" s="577">
        <v>1</v>
      </c>
      <c r="AU1090" s="577">
        <v>0</v>
      </c>
      <c r="AV1090" s="577">
        <v>0</v>
      </c>
      <c r="AW1090" s="577">
        <v>0</v>
      </c>
      <c r="AX1090" s="577">
        <v>0</v>
      </c>
      <c r="AY1090" s="577">
        <v>0</v>
      </c>
      <c r="AZ1090" s="577">
        <v>0</v>
      </c>
      <c r="BA1090" s="577">
        <v>0</v>
      </c>
      <c r="BB1090" s="577">
        <v>0</v>
      </c>
      <c r="BC1090" s="577">
        <v>0</v>
      </c>
      <c r="BD1090" s="577">
        <v>0</v>
      </c>
      <c r="BE1090" s="577">
        <v>0</v>
      </c>
      <c r="BF1090" s="577">
        <v>0</v>
      </c>
      <c r="BG1090" s="577">
        <v>0</v>
      </c>
      <c r="BH1090" s="577">
        <v>0</v>
      </c>
      <c r="BI1090" s="577">
        <v>0</v>
      </c>
      <c r="BJ1090" s="577">
        <v>0</v>
      </c>
      <c r="BK1090" s="577">
        <v>0</v>
      </c>
      <c r="BL1090" s="577">
        <v>0</v>
      </c>
      <c r="BM1090" s="577">
        <v>0</v>
      </c>
      <c r="BN1090" s="577"/>
      <c r="BO1090" s="551">
        <v>0</v>
      </c>
      <c r="BP1090" s="551">
        <v>0</v>
      </c>
      <c r="BQ1090" s="753">
        <v>0</v>
      </c>
      <c r="BR1090" s="551">
        <v>0</v>
      </c>
      <c r="BS1090" s="551">
        <v>0</v>
      </c>
      <c r="BT1090" s="551">
        <v>0</v>
      </c>
      <c r="BU1090" s="582">
        <f t="shared" si="17"/>
        <v>0.33333333333333331</v>
      </c>
      <c r="BV1090" s="552">
        <f t="shared" si="18"/>
        <v>0.33333333333333331</v>
      </c>
      <c r="BW1090" s="552">
        <f t="shared" si="19"/>
        <v>0.33333333333333331</v>
      </c>
      <c r="BX1090" s="551">
        <v>0</v>
      </c>
      <c r="BY1090" s="551">
        <v>0</v>
      </c>
      <c r="BZ1090" s="551">
        <v>0</v>
      </c>
      <c r="CA1090" s="551">
        <v>0</v>
      </c>
      <c r="CB1090" s="551">
        <v>0</v>
      </c>
      <c r="CC1090" s="551">
        <v>0</v>
      </c>
      <c r="CD1090" s="551">
        <v>0</v>
      </c>
      <c r="CE1090" s="551">
        <v>0</v>
      </c>
      <c r="CF1090" s="551">
        <v>0</v>
      </c>
      <c r="CG1090" s="551">
        <v>0</v>
      </c>
      <c r="CH1090" s="551">
        <v>0</v>
      </c>
      <c r="CI1090" s="551">
        <v>0</v>
      </c>
      <c r="CJ1090" s="551">
        <v>0</v>
      </c>
      <c r="CK1090" s="623">
        <f t="shared" ref="CK1090:CK1153" si="22">SUM(BP1090:CJ1090)</f>
        <v>1</v>
      </c>
      <c r="CL1090" s="524">
        <v>1</v>
      </c>
      <c r="CM1090" s="554">
        <f t="shared" si="20"/>
        <v>0.33333333333333331</v>
      </c>
      <c r="CN1090" s="554">
        <f t="shared" si="21"/>
        <v>0.66666666666666663</v>
      </c>
      <c r="CO1090" s="554">
        <v>6</v>
      </c>
      <c r="CP1090" s="554"/>
      <c r="CQ1090" s="554"/>
      <c r="CR1090" s="622"/>
      <c r="CS1090" s="726"/>
      <c r="CT1090" s="525"/>
      <c r="CU1090" s="527"/>
      <c r="CV1090" s="527"/>
      <c r="CW1090" s="527"/>
      <c r="CX1090" s="85"/>
    </row>
    <row r="1091" spans="1:102" ht="12" customHeight="1" x14ac:dyDescent="0.2">
      <c r="A1091" s="132" t="s">
        <v>1965</v>
      </c>
      <c r="B1091" s="557" t="s">
        <v>5403</v>
      </c>
      <c r="C1091" s="557" t="s">
        <v>1432</v>
      </c>
      <c r="D1091" s="557" t="s">
        <v>5417</v>
      </c>
      <c r="E1091" s="577" t="s">
        <v>5405</v>
      </c>
      <c r="F1091" s="557" t="s">
        <v>1432</v>
      </c>
      <c r="G1091" s="557" t="s">
        <v>3275</v>
      </c>
      <c r="H1091" s="557" t="s">
        <v>1885</v>
      </c>
      <c r="I1091" s="557" t="s">
        <v>1432</v>
      </c>
      <c r="J1091" s="533">
        <v>525347</v>
      </c>
      <c r="K1091" s="533">
        <v>175071</v>
      </c>
      <c r="L1091" s="512" t="s">
        <v>3088</v>
      </c>
      <c r="M1091" s="557" t="s">
        <v>1432</v>
      </c>
      <c r="N1091" s="557" t="s">
        <v>1432</v>
      </c>
      <c r="O1091" s="533">
        <v>0</v>
      </c>
      <c r="P1091" s="533">
        <v>5</v>
      </c>
      <c r="Q1091" s="738">
        <v>5</v>
      </c>
      <c r="R1091" s="557" t="s">
        <v>5406</v>
      </c>
      <c r="S1091" s="557" t="s">
        <v>1154</v>
      </c>
      <c r="T1091" s="739">
        <v>41969</v>
      </c>
      <c r="U1091" s="739">
        <v>42264</v>
      </c>
      <c r="V1091" s="739"/>
      <c r="W1091" s="557" t="s">
        <v>1439</v>
      </c>
      <c r="X1091" s="557" t="s">
        <v>1432</v>
      </c>
      <c r="Y1091" s="557" t="s">
        <v>1442</v>
      </c>
      <c r="Z1091" s="557" t="s">
        <v>1443</v>
      </c>
      <c r="AA1091" s="557" t="s">
        <v>1443</v>
      </c>
      <c r="AB1091" s="557" t="s">
        <v>1444</v>
      </c>
      <c r="AC1091" s="557" t="s">
        <v>1432</v>
      </c>
      <c r="AD1091" s="389"/>
      <c r="AE1091" s="389"/>
      <c r="AF1091" s="389"/>
      <c r="AG1091" s="517" t="s">
        <v>3063</v>
      </c>
      <c r="AH1091" s="557" t="s">
        <v>1445</v>
      </c>
      <c r="AI1091" s="620">
        <v>0</v>
      </c>
      <c r="AJ1091" s="517">
        <v>0</v>
      </c>
      <c r="AK1091" s="577">
        <v>5</v>
      </c>
      <c r="AL1091" s="577">
        <v>0</v>
      </c>
      <c r="AM1091" s="577">
        <v>0</v>
      </c>
      <c r="AN1091" s="577">
        <v>5</v>
      </c>
      <c r="AO1091" s="577">
        <v>0</v>
      </c>
      <c r="AP1091" s="577">
        <v>0</v>
      </c>
      <c r="AQ1091" s="577">
        <v>0</v>
      </c>
      <c r="AR1091" s="577">
        <v>0</v>
      </c>
      <c r="AS1091" s="577">
        <v>0</v>
      </c>
      <c r="AT1091" s="577">
        <v>0</v>
      </c>
      <c r="AU1091" s="577">
        <v>5</v>
      </c>
      <c r="AV1091" s="577">
        <v>0</v>
      </c>
      <c r="AW1091" s="577">
        <v>0</v>
      </c>
      <c r="AX1091" s="577">
        <v>0</v>
      </c>
      <c r="AY1091" s="577">
        <v>0</v>
      </c>
      <c r="AZ1091" s="577">
        <v>0</v>
      </c>
      <c r="BA1091" s="577">
        <v>0</v>
      </c>
      <c r="BB1091" s="577">
        <v>0</v>
      </c>
      <c r="BC1091" s="577">
        <v>0</v>
      </c>
      <c r="BD1091" s="577">
        <v>0</v>
      </c>
      <c r="BE1091" s="577">
        <v>0</v>
      </c>
      <c r="BF1091" s="577">
        <v>0</v>
      </c>
      <c r="BG1091" s="577">
        <v>0</v>
      </c>
      <c r="BH1091" s="577">
        <v>0</v>
      </c>
      <c r="BI1091" s="577">
        <v>0</v>
      </c>
      <c r="BJ1091" s="577">
        <v>0</v>
      </c>
      <c r="BK1091" s="577">
        <v>0</v>
      </c>
      <c r="BL1091" s="577">
        <v>0</v>
      </c>
      <c r="BM1091" s="577">
        <v>0</v>
      </c>
      <c r="BN1091" s="577"/>
      <c r="BO1091" s="551">
        <v>0</v>
      </c>
      <c r="BP1091" s="551">
        <v>0</v>
      </c>
      <c r="BQ1091" s="753">
        <v>0</v>
      </c>
      <c r="BR1091" s="551">
        <v>0</v>
      </c>
      <c r="BS1091" s="551">
        <v>0</v>
      </c>
      <c r="BT1091" s="551">
        <v>0</v>
      </c>
      <c r="BU1091" s="582">
        <f t="shared" si="17"/>
        <v>1.6666666666666667</v>
      </c>
      <c r="BV1091" s="552">
        <f t="shared" si="18"/>
        <v>1.6666666666666667</v>
      </c>
      <c r="BW1091" s="552">
        <f t="shared" si="19"/>
        <v>1.6666666666666667</v>
      </c>
      <c r="BX1091" s="551">
        <v>0</v>
      </c>
      <c r="BY1091" s="551">
        <v>0</v>
      </c>
      <c r="BZ1091" s="551">
        <v>0</v>
      </c>
      <c r="CA1091" s="551">
        <v>0</v>
      </c>
      <c r="CB1091" s="551">
        <v>0</v>
      </c>
      <c r="CC1091" s="551">
        <v>0</v>
      </c>
      <c r="CD1091" s="551">
        <v>0</v>
      </c>
      <c r="CE1091" s="551">
        <v>0</v>
      </c>
      <c r="CF1091" s="551">
        <v>0</v>
      </c>
      <c r="CG1091" s="551">
        <v>0</v>
      </c>
      <c r="CH1091" s="551">
        <v>0</v>
      </c>
      <c r="CI1091" s="551">
        <v>0</v>
      </c>
      <c r="CJ1091" s="551">
        <v>0</v>
      </c>
      <c r="CK1091" s="623">
        <f t="shared" si="22"/>
        <v>5</v>
      </c>
      <c r="CL1091" s="524">
        <v>5</v>
      </c>
      <c r="CM1091" s="554">
        <f t="shared" si="20"/>
        <v>1.6666666666666667</v>
      </c>
      <c r="CN1091" s="554">
        <f t="shared" si="21"/>
        <v>3.3333333333333335</v>
      </c>
      <c r="CO1091" s="554">
        <v>6</v>
      </c>
      <c r="CP1091" s="554"/>
      <c r="CQ1091" s="554"/>
      <c r="CR1091" s="622"/>
      <c r="CS1091" s="726"/>
      <c r="CT1091" s="525"/>
      <c r="CU1091" s="527"/>
      <c r="CV1091" s="527"/>
      <c r="CW1091" s="527"/>
      <c r="CX1091" s="85"/>
    </row>
    <row r="1092" spans="1:102" ht="12" customHeight="1" x14ac:dyDescent="0.2">
      <c r="A1092" s="132" t="s">
        <v>1965</v>
      </c>
      <c r="B1092" s="557" t="s">
        <v>5403</v>
      </c>
      <c r="C1092" s="557" t="s">
        <v>1432</v>
      </c>
      <c r="D1092" s="557" t="s">
        <v>5418</v>
      </c>
      <c r="E1092" s="577" t="s">
        <v>5405</v>
      </c>
      <c r="F1092" s="557" t="s">
        <v>1432</v>
      </c>
      <c r="G1092" s="557" t="s">
        <v>3275</v>
      </c>
      <c r="H1092" s="557" t="s">
        <v>1885</v>
      </c>
      <c r="I1092" s="557" t="s">
        <v>1432</v>
      </c>
      <c r="J1092" s="533">
        <v>525347</v>
      </c>
      <c r="K1092" s="533">
        <v>175071</v>
      </c>
      <c r="L1092" s="512" t="s">
        <v>3088</v>
      </c>
      <c r="M1092" s="557" t="s">
        <v>1432</v>
      </c>
      <c r="N1092" s="557" t="s">
        <v>1432</v>
      </c>
      <c r="O1092" s="533">
        <v>0</v>
      </c>
      <c r="P1092" s="533">
        <v>1</v>
      </c>
      <c r="Q1092" s="738">
        <v>1</v>
      </c>
      <c r="R1092" s="557" t="s">
        <v>5406</v>
      </c>
      <c r="S1092" s="557" t="s">
        <v>1154</v>
      </c>
      <c r="T1092" s="739">
        <v>41969</v>
      </c>
      <c r="U1092" s="739">
        <v>42264</v>
      </c>
      <c r="V1092" s="739"/>
      <c r="W1092" s="557" t="s">
        <v>1439</v>
      </c>
      <c r="X1092" s="557" t="s">
        <v>1432</v>
      </c>
      <c r="Y1092" s="557" t="s">
        <v>1442</v>
      </c>
      <c r="Z1092" s="557" t="s">
        <v>1443</v>
      </c>
      <c r="AA1092" s="557" t="s">
        <v>1443</v>
      </c>
      <c r="AB1092" s="557" t="s">
        <v>1444</v>
      </c>
      <c r="AC1092" s="557" t="s">
        <v>1432</v>
      </c>
      <c r="AD1092" s="389"/>
      <c r="AE1092" s="389"/>
      <c r="AF1092" s="389"/>
      <c r="AG1092" s="517" t="s">
        <v>628</v>
      </c>
      <c r="AH1092" s="557" t="s">
        <v>3904</v>
      </c>
      <c r="AI1092" s="620">
        <v>0</v>
      </c>
      <c r="AJ1092" s="517">
        <v>0</v>
      </c>
      <c r="AK1092" s="577">
        <v>1</v>
      </c>
      <c r="AL1092" s="577">
        <v>0</v>
      </c>
      <c r="AM1092" s="577">
        <v>1</v>
      </c>
      <c r="AN1092" s="577">
        <v>0</v>
      </c>
      <c r="AO1092" s="577">
        <v>0</v>
      </c>
      <c r="AP1092" s="577">
        <v>0</v>
      </c>
      <c r="AQ1092" s="577">
        <v>0</v>
      </c>
      <c r="AR1092" s="577">
        <v>0</v>
      </c>
      <c r="AS1092" s="577">
        <v>0</v>
      </c>
      <c r="AT1092" s="577">
        <v>1</v>
      </c>
      <c r="AU1092" s="577">
        <v>0</v>
      </c>
      <c r="AV1092" s="577">
        <v>0</v>
      </c>
      <c r="AW1092" s="577">
        <v>0</v>
      </c>
      <c r="AX1092" s="577">
        <v>0</v>
      </c>
      <c r="AY1092" s="577">
        <v>0</v>
      </c>
      <c r="AZ1092" s="577">
        <v>0</v>
      </c>
      <c r="BA1092" s="577">
        <v>0</v>
      </c>
      <c r="BB1092" s="577">
        <v>0</v>
      </c>
      <c r="BC1092" s="577">
        <v>0</v>
      </c>
      <c r="BD1092" s="577">
        <v>0</v>
      </c>
      <c r="BE1092" s="577">
        <v>0</v>
      </c>
      <c r="BF1092" s="577">
        <v>0</v>
      </c>
      <c r="BG1092" s="577">
        <v>0</v>
      </c>
      <c r="BH1092" s="577">
        <v>0</v>
      </c>
      <c r="BI1092" s="577">
        <v>0</v>
      </c>
      <c r="BJ1092" s="577">
        <v>0</v>
      </c>
      <c r="BK1092" s="577">
        <v>0</v>
      </c>
      <c r="BL1092" s="577">
        <v>0</v>
      </c>
      <c r="BM1092" s="577">
        <v>0</v>
      </c>
      <c r="BN1092" s="577"/>
      <c r="BO1092" s="551">
        <v>0</v>
      </c>
      <c r="BP1092" s="551">
        <v>0</v>
      </c>
      <c r="BQ1092" s="753">
        <v>0</v>
      </c>
      <c r="BR1092" s="551">
        <v>0</v>
      </c>
      <c r="BS1092" s="551">
        <v>0</v>
      </c>
      <c r="BT1092" s="551">
        <v>0</v>
      </c>
      <c r="BU1092" s="582">
        <f t="shared" si="17"/>
        <v>0.33333333333333331</v>
      </c>
      <c r="BV1092" s="552">
        <f t="shared" si="18"/>
        <v>0.33333333333333331</v>
      </c>
      <c r="BW1092" s="552">
        <f t="shared" si="19"/>
        <v>0.33333333333333331</v>
      </c>
      <c r="BX1092" s="551">
        <v>0</v>
      </c>
      <c r="BY1092" s="551">
        <v>0</v>
      </c>
      <c r="BZ1092" s="551">
        <v>0</v>
      </c>
      <c r="CA1092" s="551">
        <v>0</v>
      </c>
      <c r="CB1092" s="551">
        <v>0</v>
      </c>
      <c r="CC1092" s="551">
        <v>0</v>
      </c>
      <c r="CD1092" s="551">
        <v>0</v>
      </c>
      <c r="CE1092" s="551">
        <v>0</v>
      </c>
      <c r="CF1092" s="551">
        <v>0</v>
      </c>
      <c r="CG1092" s="551">
        <v>0</v>
      </c>
      <c r="CH1092" s="551">
        <v>0</v>
      </c>
      <c r="CI1092" s="551">
        <v>0</v>
      </c>
      <c r="CJ1092" s="551">
        <v>0</v>
      </c>
      <c r="CK1092" s="623">
        <f t="shared" si="22"/>
        <v>1</v>
      </c>
      <c r="CL1092" s="524">
        <v>1</v>
      </c>
      <c r="CM1092" s="554">
        <f t="shared" si="20"/>
        <v>0.33333333333333331</v>
      </c>
      <c r="CN1092" s="554">
        <f t="shared" si="21"/>
        <v>0.66666666666666663</v>
      </c>
      <c r="CO1092" s="554">
        <v>6</v>
      </c>
      <c r="CP1092" s="554"/>
      <c r="CQ1092" s="554"/>
      <c r="CR1092" s="622"/>
      <c r="CS1092" s="726"/>
      <c r="CT1092" s="525"/>
      <c r="CU1092" s="527"/>
      <c r="CV1092" s="527"/>
      <c r="CW1092" s="527"/>
      <c r="CX1092" s="85"/>
    </row>
    <row r="1093" spans="1:102" ht="12" customHeight="1" x14ac:dyDescent="0.2">
      <c r="A1093" s="132" t="s">
        <v>1965</v>
      </c>
      <c r="B1093" s="557" t="s">
        <v>5403</v>
      </c>
      <c r="C1093" s="557" t="s">
        <v>1432</v>
      </c>
      <c r="D1093" s="557" t="s">
        <v>5419</v>
      </c>
      <c r="E1093" s="577" t="s">
        <v>5405</v>
      </c>
      <c r="F1093" s="557" t="s">
        <v>1432</v>
      </c>
      <c r="G1093" s="557" t="s">
        <v>3275</v>
      </c>
      <c r="H1093" s="557" t="s">
        <v>1885</v>
      </c>
      <c r="I1093" s="557" t="s">
        <v>1432</v>
      </c>
      <c r="J1093" s="533">
        <v>525347</v>
      </c>
      <c r="K1093" s="533">
        <v>175071</v>
      </c>
      <c r="L1093" s="512" t="s">
        <v>3088</v>
      </c>
      <c r="M1093" s="557" t="s">
        <v>1432</v>
      </c>
      <c r="N1093" s="557" t="s">
        <v>1432</v>
      </c>
      <c r="O1093" s="533">
        <v>0</v>
      </c>
      <c r="P1093" s="533">
        <v>4</v>
      </c>
      <c r="Q1093" s="738">
        <v>4</v>
      </c>
      <c r="R1093" s="557" t="s">
        <v>5406</v>
      </c>
      <c r="S1093" s="557" t="s">
        <v>1154</v>
      </c>
      <c r="T1093" s="739">
        <v>41969</v>
      </c>
      <c r="U1093" s="739">
        <v>42264</v>
      </c>
      <c r="V1093" s="739"/>
      <c r="W1093" s="557" t="s">
        <v>1439</v>
      </c>
      <c r="X1093" s="557" t="s">
        <v>1432</v>
      </c>
      <c r="Y1093" s="557" t="s">
        <v>1442</v>
      </c>
      <c r="Z1093" s="557" t="s">
        <v>1443</v>
      </c>
      <c r="AA1093" s="557" t="s">
        <v>1443</v>
      </c>
      <c r="AB1093" s="557" t="s">
        <v>1444</v>
      </c>
      <c r="AC1093" s="557" t="s">
        <v>1432</v>
      </c>
      <c r="AD1093" s="389"/>
      <c r="AE1093" s="389"/>
      <c r="AF1093" s="389"/>
      <c r="AG1093" s="517" t="s">
        <v>3063</v>
      </c>
      <c r="AH1093" s="557" t="s">
        <v>1445</v>
      </c>
      <c r="AI1093" s="620">
        <v>0</v>
      </c>
      <c r="AJ1093" s="517">
        <v>0</v>
      </c>
      <c r="AK1093" s="577">
        <v>4</v>
      </c>
      <c r="AL1093" s="577">
        <v>0</v>
      </c>
      <c r="AM1093" s="577">
        <v>0</v>
      </c>
      <c r="AN1093" s="577">
        <v>3</v>
      </c>
      <c r="AO1093" s="577">
        <v>1</v>
      </c>
      <c r="AP1093" s="577">
        <v>0</v>
      </c>
      <c r="AQ1093" s="577">
        <v>0</v>
      </c>
      <c r="AR1093" s="577">
        <v>0</v>
      </c>
      <c r="AS1093" s="577">
        <v>0</v>
      </c>
      <c r="AT1093" s="577">
        <v>0</v>
      </c>
      <c r="AU1093" s="577">
        <v>3</v>
      </c>
      <c r="AV1093" s="577">
        <v>1</v>
      </c>
      <c r="AW1093" s="577">
        <v>0</v>
      </c>
      <c r="AX1093" s="577">
        <v>0</v>
      </c>
      <c r="AY1093" s="577">
        <v>0</v>
      </c>
      <c r="AZ1093" s="577">
        <v>0</v>
      </c>
      <c r="BA1093" s="577">
        <v>0</v>
      </c>
      <c r="BB1093" s="577">
        <v>0</v>
      </c>
      <c r="BC1093" s="577">
        <v>0</v>
      </c>
      <c r="BD1093" s="577">
        <v>0</v>
      </c>
      <c r="BE1093" s="577">
        <v>0</v>
      </c>
      <c r="BF1093" s="577">
        <v>0</v>
      </c>
      <c r="BG1093" s="577">
        <v>0</v>
      </c>
      <c r="BH1093" s="577">
        <v>0</v>
      </c>
      <c r="BI1093" s="577">
        <v>0</v>
      </c>
      <c r="BJ1093" s="577">
        <v>0</v>
      </c>
      <c r="BK1093" s="577">
        <v>0</v>
      </c>
      <c r="BL1093" s="577">
        <v>0</v>
      </c>
      <c r="BM1093" s="577">
        <v>0</v>
      </c>
      <c r="BN1093" s="577"/>
      <c r="BO1093" s="551">
        <v>0</v>
      </c>
      <c r="BP1093" s="551">
        <v>0</v>
      </c>
      <c r="BQ1093" s="753">
        <v>0</v>
      </c>
      <c r="BR1093" s="551">
        <v>0</v>
      </c>
      <c r="BS1093" s="551">
        <v>0</v>
      </c>
      <c r="BT1093" s="551">
        <v>0</v>
      </c>
      <c r="BU1093" s="582">
        <f t="shared" si="17"/>
        <v>1.3333333333333333</v>
      </c>
      <c r="BV1093" s="552">
        <f t="shared" si="18"/>
        <v>1.3333333333333333</v>
      </c>
      <c r="BW1093" s="552">
        <f t="shared" si="19"/>
        <v>1.3333333333333333</v>
      </c>
      <c r="BX1093" s="551">
        <v>0</v>
      </c>
      <c r="BY1093" s="551">
        <v>0</v>
      </c>
      <c r="BZ1093" s="551">
        <v>0</v>
      </c>
      <c r="CA1093" s="551">
        <v>0</v>
      </c>
      <c r="CB1093" s="551">
        <v>0</v>
      </c>
      <c r="CC1093" s="551">
        <v>0</v>
      </c>
      <c r="CD1093" s="551">
        <v>0</v>
      </c>
      <c r="CE1093" s="551">
        <v>0</v>
      </c>
      <c r="CF1093" s="551">
        <v>0</v>
      </c>
      <c r="CG1093" s="551">
        <v>0</v>
      </c>
      <c r="CH1093" s="551">
        <v>0</v>
      </c>
      <c r="CI1093" s="551">
        <v>0</v>
      </c>
      <c r="CJ1093" s="551">
        <v>0</v>
      </c>
      <c r="CK1093" s="623">
        <f t="shared" si="22"/>
        <v>4</v>
      </c>
      <c r="CL1093" s="524">
        <v>4</v>
      </c>
      <c r="CM1093" s="554">
        <f t="shared" si="20"/>
        <v>1.3333333333333333</v>
      </c>
      <c r="CN1093" s="554">
        <f t="shared" si="21"/>
        <v>2.6666666666666665</v>
      </c>
      <c r="CO1093" s="554">
        <v>6</v>
      </c>
      <c r="CP1093" s="554"/>
      <c r="CQ1093" s="554"/>
      <c r="CR1093" s="622"/>
      <c r="CS1093" s="726"/>
      <c r="CT1093" s="525"/>
      <c r="CU1093" s="527"/>
      <c r="CV1093" s="527"/>
      <c r="CW1093" s="527"/>
      <c r="CX1093" s="85"/>
    </row>
    <row r="1094" spans="1:102" ht="12" customHeight="1" x14ac:dyDescent="0.2">
      <c r="A1094" s="132" t="s">
        <v>1965</v>
      </c>
      <c r="B1094" s="557" t="s">
        <v>5403</v>
      </c>
      <c r="C1094" s="557" t="s">
        <v>1432</v>
      </c>
      <c r="D1094" s="557" t="s">
        <v>5420</v>
      </c>
      <c r="E1094" s="577" t="s">
        <v>5405</v>
      </c>
      <c r="F1094" s="557" t="s">
        <v>1432</v>
      </c>
      <c r="G1094" s="557" t="s">
        <v>3275</v>
      </c>
      <c r="H1094" s="557" t="s">
        <v>1885</v>
      </c>
      <c r="I1094" s="557" t="s">
        <v>1432</v>
      </c>
      <c r="J1094" s="533">
        <v>525347</v>
      </c>
      <c r="K1094" s="533">
        <v>175071</v>
      </c>
      <c r="L1094" s="512" t="s">
        <v>3088</v>
      </c>
      <c r="M1094" s="557" t="s">
        <v>1432</v>
      </c>
      <c r="N1094" s="557" t="s">
        <v>1432</v>
      </c>
      <c r="O1094" s="533">
        <v>0</v>
      </c>
      <c r="P1094" s="533">
        <v>3</v>
      </c>
      <c r="Q1094" s="738">
        <v>3</v>
      </c>
      <c r="R1094" s="557" t="s">
        <v>5406</v>
      </c>
      <c r="S1094" s="557" t="s">
        <v>1154</v>
      </c>
      <c r="T1094" s="739">
        <v>41969</v>
      </c>
      <c r="U1094" s="739">
        <v>42264</v>
      </c>
      <c r="V1094" s="739"/>
      <c r="W1094" s="557" t="s">
        <v>1439</v>
      </c>
      <c r="X1094" s="557" t="s">
        <v>1432</v>
      </c>
      <c r="Y1094" s="557" t="s">
        <v>1442</v>
      </c>
      <c r="Z1094" s="557" t="s">
        <v>1443</v>
      </c>
      <c r="AA1094" s="557" t="s">
        <v>1443</v>
      </c>
      <c r="AB1094" s="557" t="s">
        <v>1444</v>
      </c>
      <c r="AC1094" s="557" t="s">
        <v>1432</v>
      </c>
      <c r="AD1094" s="389"/>
      <c r="AE1094" s="389"/>
      <c r="AF1094" s="389"/>
      <c r="AG1094" s="517" t="s">
        <v>3063</v>
      </c>
      <c r="AH1094" s="557" t="s">
        <v>1445</v>
      </c>
      <c r="AI1094" s="620">
        <v>0</v>
      </c>
      <c r="AJ1094" s="517">
        <v>0</v>
      </c>
      <c r="AK1094" s="577">
        <v>3</v>
      </c>
      <c r="AL1094" s="577">
        <v>0</v>
      </c>
      <c r="AM1094" s="577">
        <v>1</v>
      </c>
      <c r="AN1094" s="577">
        <v>1</v>
      </c>
      <c r="AO1094" s="577">
        <v>1</v>
      </c>
      <c r="AP1094" s="577">
        <v>0</v>
      </c>
      <c r="AQ1094" s="577">
        <v>0</v>
      </c>
      <c r="AR1094" s="577">
        <v>0</v>
      </c>
      <c r="AS1094" s="577">
        <v>0</v>
      </c>
      <c r="AT1094" s="577">
        <v>1</v>
      </c>
      <c r="AU1094" s="577">
        <v>1</v>
      </c>
      <c r="AV1094" s="577">
        <v>1</v>
      </c>
      <c r="AW1094" s="577">
        <v>0</v>
      </c>
      <c r="AX1094" s="577">
        <v>0</v>
      </c>
      <c r="AY1094" s="577">
        <v>0</v>
      </c>
      <c r="AZ1094" s="577">
        <v>0</v>
      </c>
      <c r="BA1094" s="577">
        <v>0</v>
      </c>
      <c r="BB1094" s="577">
        <v>0</v>
      </c>
      <c r="BC1094" s="577">
        <v>0</v>
      </c>
      <c r="BD1094" s="577">
        <v>0</v>
      </c>
      <c r="BE1094" s="577">
        <v>0</v>
      </c>
      <c r="BF1094" s="577">
        <v>0</v>
      </c>
      <c r="BG1094" s="577">
        <v>0</v>
      </c>
      <c r="BH1094" s="577">
        <v>0</v>
      </c>
      <c r="BI1094" s="577">
        <v>0</v>
      </c>
      <c r="BJ1094" s="577">
        <v>0</v>
      </c>
      <c r="BK1094" s="577">
        <v>0</v>
      </c>
      <c r="BL1094" s="577">
        <v>0</v>
      </c>
      <c r="BM1094" s="577">
        <v>0</v>
      </c>
      <c r="BN1094" s="577"/>
      <c r="BO1094" s="551">
        <v>0</v>
      </c>
      <c r="BP1094" s="551">
        <v>0</v>
      </c>
      <c r="BQ1094" s="753">
        <v>0</v>
      </c>
      <c r="BR1094" s="551">
        <v>0</v>
      </c>
      <c r="BS1094" s="551">
        <v>0</v>
      </c>
      <c r="BT1094" s="551">
        <v>0</v>
      </c>
      <c r="BU1094" s="582">
        <f t="shared" si="17"/>
        <v>1</v>
      </c>
      <c r="BV1094" s="552">
        <f t="shared" si="18"/>
        <v>1</v>
      </c>
      <c r="BW1094" s="552">
        <f t="shared" si="19"/>
        <v>1</v>
      </c>
      <c r="BX1094" s="551">
        <v>0</v>
      </c>
      <c r="BY1094" s="551">
        <v>0</v>
      </c>
      <c r="BZ1094" s="551">
        <v>0</v>
      </c>
      <c r="CA1094" s="551">
        <v>0</v>
      </c>
      <c r="CB1094" s="551">
        <v>0</v>
      </c>
      <c r="CC1094" s="551">
        <v>0</v>
      </c>
      <c r="CD1094" s="551">
        <v>0</v>
      </c>
      <c r="CE1094" s="551">
        <v>0</v>
      </c>
      <c r="CF1094" s="551">
        <v>0</v>
      </c>
      <c r="CG1094" s="551">
        <v>0</v>
      </c>
      <c r="CH1094" s="551">
        <v>0</v>
      </c>
      <c r="CI1094" s="551">
        <v>0</v>
      </c>
      <c r="CJ1094" s="551">
        <v>0</v>
      </c>
      <c r="CK1094" s="623">
        <f t="shared" si="22"/>
        <v>3</v>
      </c>
      <c r="CL1094" s="524">
        <v>3</v>
      </c>
      <c r="CM1094" s="554">
        <f t="shared" si="20"/>
        <v>1</v>
      </c>
      <c r="CN1094" s="554">
        <f t="shared" si="21"/>
        <v>2</v>
      </c>
      <c r="CO1094" s="554">
        <v>6</v>
      </c>
      <c r="CP1094" s="554"/>
      <c r="CQ1094" s="554"/>
      <c r="CR1094" s="622"/>
      <c r="CS1094" s="726"/>
      <c r="CT1094" s="525"/>
      <c r="CU1094" s="527"/>
      <c r="CV1094" s="527"/>
      <c r="CW1094" s="527"/>
      <c r="CX1094" s="85"/>
    </row>
    <row r="1095" spans="1:102" ht="12" customHeight="1" x14ac:dyDescent="0.2">
      <c r="A1095" s="132" t="s">
        <v>1965</v>
      </c>
      <c r="B1095" s="557" t="s">
        <v>5403</v>
      </c>
      <c r="C1095" s="557" t="s">
        <v>1432</v>
      </c>
      <c r="D1095" s="557" t="s">
        <v>5421</v>
      </c>
      <c r="E1095" s="577" t="s">
        <v>5405</v>
      </c>
      <c r="F1095" s="557" t="s">
        <v>1432</v>
      </c>
      <c r="G1095" s="557" t="s">
        <v>3275</v>
      </c>
      <c r="H1095" s="557" t="s">
        <v>1885</v>
      </c>
      <c r="I1095" s="557" t="s">
        <v>1432</v>
      </c>
      <c r="J1095" s="533">
        <v>525347</v>
      </c>
      <c r="K1095" s="533">
        <v>175071</v>
      </c>
      <c r="L1095" s="512" t="s">
        <v>3088</v>
      </c>
      <c r="M1095" s="557" t="s">
        <v>1432</v>
      </c>
      <c r="N1095" s="557" t="s">
        <v>1432</v>
      </c>
      <c r="O1095" s="533">
        <v>0</v>
      </c>
      <c r="P1095" s="533">
        <v>2</v>
      </c>
      <c r="Q1095" s="738">
        <v>2</v>
      </c>
      <c r="R1095" s="557" t="s">
        <v>5406</v>
      </c>
      <c r="S1095" s="557" t="s">
        <v>1154</v>
      </c>
      <c r="T1095" s="739">
        <v>41969</v>
      </c>
      <c r="U1095" s="739">
        <v>42264</v>
      </c>
      <c r="V1095" s="739"/>
      <c r="W1095" s="557" t="s">
        <v>1439</v>
      </c>
      <c r="X1095" s="557" t="s">
        <v>1432</v>
      </c>
      <c r="Y1095" s="557" t="s">
        <v>1442</v>
      </c>
      <c r="Z1095" s="557" t="s">
        <v>1443</v>
      </c>
      <c r="AA1095" s="557" t="s">
        <v>1443</v>
      </c>
      <c r="AB1095" s="557" t="s">
        <v>2713</v>
      </c>
      <c r="AC1095" s="557" t="s">
        <v>1432</v>
      </c>
      <c r="AD1095" s="389"/>
      <c r="AE1095" s="389"/>
      <c r="AF1095" s="389"/>
      <c r="AG1095" s="517" t="s">
        <v>3063</v>
      </c>
      <c r="AH1095" s="557" t="s">
        <v>1445</v>
      </c>
      <c r="AI1095" s="620">
        <v>0</v>
      </c>
      <c r="AJ1095" s="517">
        <v>0</v>
      </c>
      <c r="AK1095" s="577">
        <v>2</v>
      </c>
      <c r="AL1095" s="577">
        <v>0</v>
      </c>
      <c r="AM1095" s="577">
        <v>0</v>
      </c>
      <c r="AN1095" s="577">
        <v>1</v>
      </c>
      <c r="AO1095" s="577">
        <v>1</v>
      </c>
      <c r="AP1095" s="577">
        <v>0</v>
      </c>
      <c r="AQ1095" s="577">
        <v>0</v>
      </c>
      <c r="AR1095" s="577">
        <v>0</v>
      </c>
      <c r="AS1095" s="577">
        <v>0</v>
      </c>
      <c r="AT1095" s="577">
        <v>0</v>
      </c>
      <c r="AU1095" s="577">
        <v>1</v>
      </c>
      <c r="AV1095" s="577">
        <v>1</v>
      </c>
      <c r="AW1095" s="577">
        <v>0</v>
      </c>
      <c r="AX1095" s="577">
        <v>0</v>
      </c>
      <c r="AY1095" s="577">
        <v>0</v>
      </c>
      <c r="AZ1095" s="577">
        <v>0</v>
      </c>
      <c r="BA1095" s="577">
        <v>0</v>
      </c>
      <c r="BB1095" s="577">
        <v>0</v>
      </c>
      <c r="BC1095" s="577">
        <v>0</v>
      </c>
      <c r="BD1095" s="577">
        <v>0</v>
      </c>
      <c r="BE1095" s="577">
        <v>0</v>
      </c>
      <c r="BF1095" s="577">
        <v>0</v>
      </c>
      <c r="BG1095" s="577">
        <v>0</v>
      </c>
      <c r="BH1095" s="577">
        <v>0</v>
      </c>
      <c r="BI1095" s="577">
        <v>0</v>
      </c>
      <c r="BJ1095" s="577">
        <v>0</v>
      </c>
      <c r="BK1095" s="577">
        <v>0</v>
      </c>
      <c r="BL1095" s="577">
        <v>0</v>
      </c>
      <c r="BM1095" s="577">
        <v>0</v>
      </c>
      <c r="BN1095" s="577"/>
      <c r="BO1095" s="551">
        <v>0</v>
      </c>
      <c r="BP1095" s="551">
        <v>0</v>
      </c>
      <c r="BQ1095" s="753">
        <v>0</v>
      </c>
      <c r="BR1095" s="551">
        <v>0</v>
      </c>
      <c r="BS1095" s="551">
        <v>0</v>
      </c>
      <c r="BT1095" s="551">
        <v>0</v>
      </c>
      <c r="BU1095" s="582">
        <f t="shared" si="17"/>
        <v>0.66666666666666663</v>
      </c>
      <c r="BV1095" s="552">
        <f t="shared" si="18"/>
        <v>0.66666666666666663</v>
      </c>
      <c r="BW1095" s="552">
        <f t="shared" si="19"/>
        <v>0.66666666666666663</v>
      </c>
      <c r="BX1095" s="551">
        <v>0</v>
      </c>
      <c r="BY1095" s="551">
        <v>0</v>
      </c>
      <c r="BZ1095" s="551">
        <v>0</v>
      </c>
      <c r="CA1095" s="551">
        <v>0</v>
      </c>
      <c r="CB1095" s="551">
        <v>0</v>
      </c>
      <c r="CC1095" s="551">
        <v>0</v>
      </c>
      <c r="CD1095" s="551">
        <v>0</v>
      </c>
      <c r="CE1095" s="551">
        <v>0</v>
      </c>
      <c r="CF1095" s="551">
        <v>0</v>
      </c>
      <c r="CG1095" s="551">
        <v>0</v>
      </c>
      <c r="CH1095" s="551">
        <v>0</v>
      </c>
      <c r="CI1095" s="551">
        <v>0</v>
      </c>
      <c r="CJ1095" s="551">
        <v>0</v>
      </c>
      <c r="CK1095" s="623">
        <f t="shared" si="22"/>
        <v>2</v>
      </c>
      <c r="CL1095" s="524">
        <v>2</v>
      </c>
      <c r="CM1095" s="554">
        <f t="shared" si="20"/>
        <v>0.66666666666666663</v>
      </c>
      <c r="CN1095" s="554">
        <f t="shared" si="21"/>
        <v>1.3333333333333333</v>
      </c>
      <c r="CO1095" s="554">
        <v>6</v>
      </c>
      <c r="CP1095" s="554"/>
      <c r="CQ1095" s="554"/>
      <c r="CR1095" s="622"/>
      <c r="CS1095" s="726"/>
      <c r="CT1095" s="525"/>
      <c r="CU1095" s="527"/>
      <c r="CV1095" s="527"/>
      <c r="CW1095" s="527"/>
      <c r="CX1095" s="85"/>
    </row>
    <row r="1096" spans="1:102" ht="12" customHeight="1" x14ac:dyDescent="0.2">
      <c r="A1096" s="132" t="s">
        <v>1965</v>
      </c>
      <c r="B1096" s="557" t="s">
        <v>5403</v>
      </c>
      <c r="C1096" s="557" t="s">
        <v>1432</v>
      </c>
      <c r="D1096" s="557" t="s">
        <v>5422</v>
      </c>
      <c r="E1096" s="577" t="s">
        <v>5405</v>
      </c>
      <c r="F1096" s="557" t="s">
        <v>1432</v>
      </c>
      <c r="G1096" s="557" t="s">
        <v>3275</v>
      </c>
      <c r="H1096" s="557" t="s">
        <v>1885</v>
      </c>
      <c r="I1096" s="557" t="s">
        <v>1432</v>
      </c>
      <c r="J1096" s="533">
        <v>525347</v>
      </c>
      <c r="K1096" s="533">
        <v>175071</v>
      </c>
      <c r="L1096" s="512" t="s">
        <v>3088</v>
      </c>
      <c r="M1096" s="557" t="s">
        <v>1432</v>
      </c>
      <c r="N1096" s="557" t="s">
        <v>1432</v>
      </c>
      <c r="O1096" s="533">
        <v>0</v>
      </c>
      <c r="P1096" s="533">
        <v>1</v>
      </c>
      <c r="Q1096" s="738">
        <v>1</v>
      </c>
      <c r="R1096" s="557" t="s">
        <v>5406</v>
      </c>
      <c r="S1096" s="557" t="s">
        <v>1154</v>
      </c>
      <c r="T1096" s="739">
        <v>41969</v>
      </c>
      <c r="U1096" s="739">
        <v>42264</v>
      </c>
      <c r="V1096" s="739"/>
      <c r="W1096" s="557" t="s">
        <v>1439</v>
      </c>
      <c r="X1096" s="557" t="s">
        <v>1432</v>
      </c>
      <c r="Y1096" s="557" t="s">
        <v>1442</v>
      </c>
      <c r="Z1096" s="557" t="s">
        <v>1443</v>
      </c>
      <c r="AA1096" s="557" t="s">
        <v>1443</v>
      </c>
      <c r="AB1096" s="557" t="s">
        <v>1444</v>
      </c>
      <c r="AC1096" s="557" t="s">
        <v>1432</v>
      </c>
      <c r="AD1096" s="389"/>
      <c r="AE1096" s="389"/>
      <c r="AF1096" s="389"/>
      <c r="AG1096" s="517" t="s">
        <v>628</v>
      </c>
      <c r="AH1096" s="557" t="s">
        <v>3904</v>
      </c>
      <c r="AI1096" s="620">
        <v>0</v>
      </c>
      <c r="AJ1096" s="517">
        <v>1</v>
      </c>
      <c r="AK1096" s="577">
        <v>1</v>
      </c>
      <c r="AL1096" s="577">
        <v>0</v>
      </c>
      <c r="AM1096" s="577">
        <v>1</v>
      </c>
      <c r="AN1096" s="577">
        <v>0</v>
      </c>
      <c r="AO1096" s="577">
        <v>0</v>
      </c>
      <c r="AP1096" s="577">
        <v>0</v>
      </c>
      <c r="AQ1096" s="577">
        <v>0</v>
      </c>
      <c r="AR1096" s="577">
        <v>0</v>
      </c>
      <c r="AS1096" s="577">
        <v>0</v>
      </c>
      <c r="AT1096" s="577">
        <v>1</v>
      </c>
      <c r="AU1096" s="577">
        <v>0</v>
      </c>
      <c r="AV1096" s="577">
        <v>0</v>
      </c>
      <c r="AW1096" s="577">
        <v>0</v>
      </c>
      <c r="AX1096" s="577">
        <v>0</v>
      </c>
      <c r="AY1096" s="577">
        <v>0</v>
      </c>
      <c r="AZ1096" s="577">
        <v>0</v>
      </c>
      <c r="BA1096" s="577">
        <v>0</v>
      </c>
      <c r="BB1096" s="577">
        <v>0</v>
      </c>
      <c r="BC1096" s="577">
        <v>0</v>
      </c>
      <c r="BD1096" s="577">
        <v>0</v>
      </c>
      <c r="BE1096" s="577">
        <v>0</v>
      </c>
      <c r="BF1096" s="577">
        <v>0</v>
      </c>
      <c r="BG1096" s="577">
        <v>0</v>
      </c>
      <c r="BH1096" s="577">
        <v>0</v>
      </c>
      <c r="BI1096" s="577">
        <v>0</v>
      </c>
      <c r="BJ1096" s="577">
        <v>0</v>
      </c>
      <c r="BK1096" s="577">
        <v>0</v>
      </c>
      <c r="BL1096" s="577">
        <v>0</v>
      </c>
      <c r="BM1096" s="577">
        <v>0</v>
      </c>
      <c r="BN1096" s="577"/>
      <c r="BO1096" s="551">
        <v>0</v>
      </c>
      <c r="BP1096" s="551">
        <v>0</v>
      </c>
      <c r="BQ1096" s="753">
        <v>0</v>
      </c>
      <c r="BR1096" s="551">
        <v>0</v>
      </c>
      <c r="BS1096" s="551">
        <v>0</v>
      </c>
      <c r="BT1096" s="551">
        <v>0</v>
      </c>
      <c r="BU1096" s="582">
        <f t="shared" si="17"/>
        <v>0.33333333333333331</v>
      </c>
      <c r="BV1096" s="552">
        <f t="shared" si="18"/>
        <v>0.33333333333333331</v>
      </c>
      <c r="BW1096" s="552">
        <f t="shared" si="19"/>
        <v>0.33333333333333331</v>
      </c>
      <c r="BX1096" s="551">
        <v>0</v>
      </c>
      <c r="BY1096" s="551">
        <v>0</v>
      </c>
      <c r="BZ1096" s="551">
        <v>0</v>
      </c>
      <c r="CA1096" s="551">
        <v>0</v>
      </c>
      <c r="CB1096" s="551">
        <v>0</v>
      </c>
      <c r="CC1096" s="551">
        <v>0</v>
      </c>
      <c r="CD1096" s="551">
        <v>0</v>
      </c>
      <c r="CE1096" s="551">
        <v>0</v>
      </c>
      <c r="CF1096" s="551">
        <v>0</v>
      </c>
      <c r="CG1096" s="551">
        <v>0</v>
      </c>
      <c r="CH1096" s="551">
        <v>0</v>
      </c>
      <c r="CI1096" s="551">
        <v>0</v>
      </c>
      <c r="CJ1096" s="551">
        <v>0</v>
      </c>
      <c r="CK1096" s="623">
        <f t="shared" si="22"/>
        <v>1</v>
      </c>
      <c r="CL1096" s="524">
        <v>1</v>
      </c>
      <c r="CM1096" s="554">
        <f t="shared" si="20"/>
        <v>0.33333333333333331</v>
      </c>
      <c r="CN1096" s="554">
        <f t="shared" si="21"/>
        <v>0.66666666666666663</v>
      </c>
      <c r="CO1096" s="554">
        <v>6</v>
      </c>
      <c r="CP1096" s="554"/>
      <c r="CQ1096" s="554"/>
      <c r="CR1096" s="622"/>
      <c r="CS1096" s="726"/>
      <c r="CT1096" s="525"/>
      <c r="CU1096" s="527"/>
      <c r="CV1096" s="527"/>
      <c r="CW1096" s="527"/>
      <c r="CX1096" s="85"/>
    </row>
    <row r="1097" spans="1:102" ht="12" customHeight="1" x14ac:dyDescent="0.2">
      <c r="A1097" s="132" t="s">
        <v>1965</v>
      </c>
      <c r="B1097" s="557" t="s">
        <v>5403</v>
      </c>
      <c r="C1097" s="557" t="s">
        <v>1432</v>
      </c>
      <c r="D1097" s="557" t="s">
        <v>5423</v>
      </c>
      <c r="E1097" s="577" t="s">
        <v>5405</v>
      </c>
      <c r="F1097" s="557" t="s">
        <v>1432</v>
      </c>
      <c r="G1097" s="557" t="s">
        <v>3275</v>
      </c>
      <c r="H1097" s="557" t="s">
        <v>1885</v>
      </c>
      <c r="I1097" s="557" t="s">
        <v>1432</v>
      </c>
      <c r="J1097" s="533">
        <v>525347</v>
      </c>
      <c r="K1097" s="533">
        <v>175071</v>
      </c>
      <c r="L1097" s="512" t="s">
        <v>3088</v>
      </c>
      <c r="M1097" s="557" t="s">
        <v>1432</v>
      </c>
      <c r="N1097" s="557" t="s">
        <v>1432</v>
      </c>
      <c r="O1097" s="533">
        <v>0</v>
      </c>
      <c r="P1097" s="533">
        <v>3</v>
      </c>
      <c r="Q1097" s="738">
        <v>3</v>
      </c>
      <c r="R1097" s="557" t="s">
        <v>5406</v>
      </c>
      <c r="S1097" s="557" t="s">
        <v>1154</v>
      </c>
      <c r="T1097" s="739">
        <v>41969</v>
      </c>
      <c r="U1097" s="739">
        <v>42264</v>
      </c>
      <c r="V1097" s="739"/>
      <c r="W1097" s="557" t="s">
        <v>1439</v>
      </c>
      <c r="X1097" s="557" t="s">
        <v>1432</v>
      </c>
      <c r="Y1097" s="557" t="s">
        <v>1442</v>
      </c>
      <c r="Z1097" s="557" t="s">
        <v>1443</v>
      </c>
      <c r="AA1097" s="557" t="s">
        <v>1443</v>
      </c>
      <c r="AB1097" s="557" t="s">
        <v>1444</v>
      </c>
      <c r="AC1097" s="557" t="s">
        <v>1432</v>
      </c>
      <c r="AD1097" s="389"/>
      <c r="AE1097" s="389"/>
      <c r="AF1097" s="389"/>
      <c r="AG1097" s="517" t="s">
        <v>3063</v>
      </c>
      <c r="AH1097" s="557" t="s">
        <v>1445</v>
      </c>
      <c r="AI1097" s="620">
        <v>0</v>
      </c>
      <c r="AJ1097" s="517">
        <v>0</v>
      </c>
      <c r="AK1097" s="577">
        <v>3</v>
      </c>
      <c r="AL1097" s="577">
        <v>0</v>
      </c>
      <c r="AM1097" s="577">
        <v>1</v>
      </c>
      <c r="AN1097" s="577">
        <v>1</v>
      </c>
      <c r="AO1097" s="577">
        <v>1</v>
      </c>
      <c r="AP1097" s="577">
        <v>0</v>
      </c>
      <c r="AQ1097" s="577">
        <v>0</v>
      </c>
      <c r="AR1097" s="577">
        <v>0</v>
      </c>
      <c r="AS1097" s="577">
        <v>0</v>
      </c>
      <c r="AT1097" s="577">
        <v>1</v>
      </c>
      <c r="AU1097" s="577">
        <v>1</v>
      </c>
      <c r="AV1097" s="577">
        <v>1</v>
      </c>
      <c r="AW1097" s="577">
        <v>0</v>
      </c>
      <c r="AX1097" s="577">
        <v>0</v>
      </c>
      <c r="AY1097" s="577">
        <v>0</v>
      </c>
      <c r="AZ1097" s="577">
        <v>0</v>
      </c>
      <c r="BA1097" s="577">
        <v>0</v>
      </c>
      <c r="BB1097" s="577">
        <v>0</v>
      </c>
      <c r="BC1097" s="577">
        <v>0</v>
      </c>
      <c r="BD1097" s="577">
        <v>0</v>
      </c>
      <c r="BE1097" s="577">
        <v>0</v>
      </c>
      <c r="BF1097" s="577">
        <v>0</v>
      </c>
      <c r="BG1097" s="577">
        <v>0</v>
      </c>
      <c r="BH1097" s="577">
        <v>0</v>
      </c>
      <c r="BI1097" s="577">
        <v>0</v>
      </c>
      <c r="BJ1097" s="577">
        <v>0</v>
      </c>
      <c r="BK1097" s="577">
        <v>0</v>
      </c>
      <c r="BL1097" s="577">
        <v>0</v>
      </c>
      <c r="BM1097" s="577">
        <v>0</v>
      </c>
      <c r="BN1097" s="577"/>
      <c r="BO1097" s="551">
        <v>0</v>
      </c>
      <c r="BP1097" s="551">
        <v>0</v>
      </c>
      <c r="BQ1097" s="753">
        <v>0</v>
      </c>
      <c r="BR1097" s="551">
        <v>0</v>
      </c>
      <c r="BS1097" s="551">
        <v>0</v>
      </c>
      <c r="BT1097" s="551">
        <v>0</v>
      </c>
      <c r="BU1097" s="582">
        <f t="shared" si="17"/>
        <v>1</v>
      </c>
      <c r="BV1097" s="552">
        <f t="shared" si="18"/>
        <v>1</v>
      </c>
      <c r="BW1097" s="552">
        <f t="shared" si="19"/>
        <v>1</v>
      </c>
      <c r="BX1097" s="551">
        <v>0</v>
      </c>
      <c r="BY1097" s="551">
        <v>0</v>
      </c>
      <c r="BZ1097" s="551">
        <v>0</v>
      </c>
      <c r="CA1097" s="551">
        <v>0</v>
      </c>
      <c r="CB1097" s="551">
        <v>0</v>
      </c>
      <c r="CC1097" s="551">
        <v>0</v>
      </c>
      <c r="CD1097" s="551">
        <v>0</v>
      </c>
      <c r="CE1097" s="551">
        <v>0</v>
      </c>
      <c r="CF1097" s="551">
        <v>0</v>
      </c>
      <c r="CG1097" s="551">
        <v>0</v>
      </c>
      <c r="CH1097" s="551">
        <v>0</v>
      </c>
      <c r="CI1097" s="551">
        <v>0</v>
      </c>
      <c r="CJ1097" s="551">
        <v>0</v>
      </c>
      <c r="CK1097" s="623">
        <f t="shared" si="22"/>
        <v>3</v>
      </c>
      <c r="CL1097" s="524">
        <v>3</v>
      </c>
      <c r="CM1097" s="554">
        <f t="shared" si="20"/>
        <v>1</v>
      </c>
      <c r="CN1097" s="554">
        <f t="shared" si="21"/>
        <v>2</v>
      </c>
      <c r="CO1097" s="554">
        <v>6</v>
      </c>
      <c r="CP1097" s="554"/>
      <c r="CQ1097" s="554"/>
      <c r="CR1097" s="622"/>
      <c r="CS1097" s="726"/>
      <c r="CT1097" s="525"/>
      <c r="CU1097" s="527"/>
      <c r="CV1097" s="527"/>
      <c r="CW1097" s="527"/>
      <c r="CX1097" s="85"/>
    </row>
    <row r="1098" spans="1:102" ht="12" customHeight="1" x14ac:dyDescent="0.2">
      <c r="A1098" s="132" t="s">
        <v>1965</v>
      </c>
      <c r="B1098" s="557" t="s">
        <v>5403</v>
      </c>
      <c r="C1098" s="557" t="s">
        <v>1432</v>
      </c>
      <c r="D1098" s="557" t="s">
        <v>5424</v>
      </c>
      <c r="E1098" s="577" t="s">
        <v>5405</v>
      </c>
      <c r="F1098" s="557" t="s">
        <v>1432</v>
      </c>
      <c r="G1098" s="557" t="s">
        <v>3275</v>
      </c>
      <c r="H1098" s="557" t="s">
        <v>1885</v>
      </c>
      <c r="I1098" s="557" t="s">
        <v>1432</v>
      </c>
      <c r="J1098" s="533">
        <v>525347</v>
      </c>
      <c r="K1098" s="533">
        <v>175071</v>
      </c>
      <c r="L1098" s="512" t="s">
        <v>3088</v>
      </c>
      <c r="M1098" s="557" t="s">
        <v>1432</v>
      </c>
      <c r="N1098" s="557" t="s">
        <v>1432</v>
      </c>
      <c r="O1098" s="533">
        <v>0</v>
      </c>
      <c r="P1098" s="533">
        <v>3</v>
      </c>
      <c r="Q1098" s="738">
        <v>3</v>
      </c>
      <c r="R1098" s="557" t="s">
        <v>5406</v>
      </c>
      <c r="S1098" s="557" t="s">
        <v>1154</v>
      </c>
      <c r="T1098" s="739">
        <v>41969</v>
      </c>
      <c r="U1098" s="739">
        <v>42264</v>
      </c>
      <c r="V1098" s="739"/>
      <c r="W1098" s="557" t="s">
        <v>1439</v>
      </c>
      <c r="X1098" s="557" t="s">
        <v>1432</v>
      </c>
      <c r="Y1098" s="557" t="s">
        <v>1442</v>
      </c>
      <c r="Z1098" s="557" t="s">
        <v>1443</v>
      </c>
      <c r="AA1098" s="557" t="s">
        <v>1443</v>
      </c>
      <c r="AB1098" s="557" t="s">
        <v>1444</v>
      </c>
      <c r="AC1098" s="557" t="s">
        <v>1432</v>
      </c>
      <c r="AD1098" s="389"/>
      <c r="AE1098" s="389"/>
      <c r="AF1098" s="389"/>
      <c r="AG1098" s="517" t="s">
        <v>3063</v>
      </c>
      <c r="AH1098" s="557" t="s">
        <v>1445</v>
      </c>
      <c r="AI1098" s="620">
        <v>0</v>
      </c>
      <c r="AJ1098" s="517">
        <v>0</v>
      </c>
      <c r="AK1098" s="577">
        <v>3</v>
      </c>
      <c r="AL1098" s="577">
        <v>0</v>
      </c>
      <c r="AM1098" s="577">
        <v>1</v>
      </c>
      <c r="AN1098" s="577">
        <v>1</v>
      </c>
      <c r="AO1098" s="577">
        <v>1</v>
      </c>
      <c r="AP1098" s="577">
        <v>0</v>
      </c>
      <c r="AQ1098" s="577">
        <v>0</v>
      </c>
      <c r="AR1098" s="577">
        <v>0</v>
      </c>
      <c r="AS1098" s="577">
        <v>0</v>
      </c>
      <c r="AT1098" s="577">
        <v>1</v>
      </c>
      <c r="AU1098" s="577">
        <v>1</v>
      </c>
      <c r="AV1098" s="577">
        <v>1</v>
      </c>
      <c r="AW1098" s="577">
        <v>0</v>
      </c>
      <c r="AX1098" s="577">
        <v>0</v>
      </c>
      <c r="AY1098" s="577">
        <v>0</v>
      </c>
      <c r="AZ1098" s="577">
        <v>0</v>
      </c>
      <c r="BA1098" s="577">
        <v>0</v>
      </c>
      <c r="BB1098" s="577">
        <v>0</v>
      </c>
      <c r="BC1098" s="577">
        <v>0</v>
      </c>
      <c r="BD1098" s="577">
        <v>0</v>
      </c>
      <c r="BE1098" s="577">
        <v>0</v>
      </c>
      <c r="BF1098" s="577">
        <v>0</v>
      </c>
      <c r="BG1098" s="577">
        <v>0</v>
      </c>
      <c r="BH1098" s="577">
        <v>0</v>
      </c>
      <c r="BI1098" s="577">
        <v>0</v>
      </c>
      <c r="BJ1098" s="577">
        <v>0</v>
      </c>
      <c r="BK1098" s="577">
        <v>0</v>
      </c>
      <c r="BL1098" s="577">
        <v>0</v>
      </c>
      <c r="BM1098" s="577">
        <v>0</v>
      </c>
      <c r="BN1098" s="577"/>
      <c r="BO1098" s="551">
        <v>0</v>
      </c>
      <c r="BP1098" s="551">
        <v>0</v>
      </c>
      <c r="BQ1098" s="753">
        <v>0</v>
      </c>
      <c r="BR1098" s="551">
        <v>0</v>
      </c>
      <c r="BS1098" s="551">
        <v>0</v>
      </c>
      <c r="BT1098" s="551">
        <v>0</v>
      </c>
      <c r="BU1098" s="582">
        <f t="shared" si="17"/>
        <v>1</v>
      </c>
      <c r="BV1098" s="552">
        <f t="shared" si="18"/>
        <v>1</v>
      </c>
      <c r="BW1098" s="552">
        <f t="shared" si="19"/>
        <v>1</v>
      </c>
      <c r="BX1098" s="551">
        <v>0</v>
      </c>
      <c r="BY1098" s="551">
        <v>0</v>
      </c>
      <c r="BZ1098" s="551">
        <v>0</v>
      </c>
      <c r="CA1098" s="551">
        <v>0</v>
      </c>
      <c r="CB1098" s="551">
        <v>0</v>
      </c>
      <c r="CC1098" s="551">
        <v>0</v>
      </c>
      <c r="CD1098" s="551">
        <v>0</v>
      </c>
      <c r="CE1098" s="551">
        <v>0</v>
      </c>
      <c r="CF1098" s="551">
        <v>0</v>
      </c>
      <c r="CG1098" s="551">
        <v>0</v>
      </c>
      <c r="CH1098" s="551">
        <v>0</v>
      </c>
      <c r="CI1098" s="551">
        <v>0</v>
      </c>
      <c r="CJ1098" s="551">
        <v>0</v>
      </c>
      <c r="CK1098" s="623">
        <f t="shared" si="22"/>
        <v>3</v>
      </c>
      <c r="CL1098" s="524">
        <v>3</v>
      </c>
      <c r="CM1098" s="554">
        <f t="shared" si="20"/>
        <v>1</v>
      </c>
      <c r="CN1098" s="554">
        <f t="shared" si="21"/>
        <v>2</v>
      </c>
      <c r="CO1098" s="554">
        <v>6</v>
      </c>
      <c r="CP1098" s="554"/>
      <c r="CQ1098" s="554"/>
      <c r="CR1098" s="622"/>
      <c r="CS1098" s="726"/>
      <c r="CT1098" s="525"/>
      <c r="CU1098" s="527"/>
      <c r="CV1098" s="527"/>
      <c r="CW1098" s="527"/>
      <c r="CX1098" s="85"/>
    </row>
    <row r="1099" spans="1:102" ht="12" customHeight="1" x14ac:dyDescent="0.2">
      <c r="A1099" s="132" t="s">
        <v>1965</v>
      </c>
      <c r="B1099" s="557" t="s">
        <v>5403</v>
      </c>
      <c r="C1099" s="557" t="s">
        <v>1432</v>
      </c>
      <c r="D1099" s="557" t="s">
        <v>5425</v>
      </c>
      <c r="E1099" s="577" t="s">
        <v>5405</v>
      </c>
      <c r="F1099" s="557" t="s">
        <v>1432</v>
      </c>
      <c r="G1099" s="557" t="s">
        <v>3275</v>
      </c>
      <c r="H1099" s="557" t="s">
        <v>1885</v>
      </c>
      <c r="I1099" s="557" t="s">
        <v>1432</v>
      </c>
      <c r="J1099" s="533">
        <v>525347</v>
      </c>
      <c r="K1099" s="533">
        <v>175071</v>
      </c>
      <c r="L1099" s="512" t="s">
        <v>3088</v>
      </c>
      <c r="M1099" s="557" t="s">
        <v>1432</v>
      </c>
      <c r="N1099" s="557" t="s">
        <v>1432</v>
      </c>
      <c r="O1099" s="533">
        <v>0</v>
      </c>
      <c r="P1099" s="533">
        <v>3</v>
      </c>
      <c r="Q1099" s="738">
        <v>3</v>
      </c>
      <c r="R1099" s="557" t="s">
        <v>5406</v>
      </c>
      <c r="S1099" s="557" t="s">
        <v>1154</v>
      </c>
      <c r="T1099" s="739">
        <v>41969</v>
      </c>
      <c r="U1099" s="739">
        <v>42264</v>
      </c>
      <c r="V1099" s="739"/>
      <c r="W1099" s="557" t="s">
        <v>1439</v>
      </c>
      <c r="X1099" s="557" t="s">
        <v>1432</v>
      </c>
      <c r="Y1099" s="557" t="s">
        <v>1442</v>
      </c>
      <c r="Z1099" s="557" t="s">
        <v>1443</v>
      </c>
      <c r="AA1099" s="557" t="s">
        <v>1443</v>
      </c>
      <c r="AB1099" s="557" t="s">
        <v>1444</v>
      </c>
      <c r="AC1099" s="557" t="s">
        <v>1432</v>
      </c>
      <c r="AD1099" s="389"/>
      <c r="AE1099" s="389"/>
      <c r="AF1099" s="389"/>
      <c r="AG1099" s="517" t="s">
        <v>3063</v>
      </c>
      <c r="AH1099" s="557" t="s">
        <v>1445</v>
      </c>
      <c r="AI1099" s="620">
        <v>0</v>
      </c>
      <c r="AJ1099" s="517">
        <v>0</v>
      </c>
      <c r="AK1099" s="577">
        <v>3</v>
      </c>
      <c r="AL1099" s="577">
        <v>0</v>
      </c>
      <c r="AM1099" s="577">
        <v>1</v>
      </c>
      <c r="AN1099" s="577">
        <v>1</v>
      </c>
      <c r="AO1099" s="577">
        <v>1</v>
      </c>
      <c r="AP1099" s="577">
        <v>0</v>
      </c>
      <c r="AQ1099" s="577">
        <v>0</v>
      </c>
      <c r="AR1099" s="577">
        <v>0</v>
      </c>
      <c r="AS1099" s="577">
        <v>0</v>
      </c>
      <c r="AT1099" s="577">
        <v>1</v>
      </c>
      <c r="AU1099" s="577">
        <v>1</v>
      </c>
      <c r="AV1099" s="577">
        <v>1</v>
      </c>
      <c r="AW1099" s="577">
        <v>0</v>
      </c>
      <c r="AX1099" s="577">
        <v>0</v>
      </c>
      <c r="AY1099" s="577">
        <v>0</v>
      </c>
      <c r="AZ1099" s="577">
        <v>0</v>
      </c>
      <c r="BA1099" s="577">
        <v>0</v>
      </c>
      <c r="BB1099" s="577">
        <v>0</v>
      </c>
      <c r="BC1099" s="577">
        <v>0</v>
      </c>
      <c r="BD1099" s="577">
        <v>0</v>
      </c>
      <c r="BE1099" s="577">
        <v>0</v>
      </c>
      <c r="BF1099" s="577">
        <v>0</v>
      </c>
      <c r="BG1099" s="577">
        <v>0</v>
      </c>
      <c r="BH1099" s="577">
        <v>0</v>
      </c>
      <c r="BI1099" s="577">
        <v>0</v>
      </c>
      <c r="BJ1099" s="577">
        <v>0</v>
      </c>
      <c r="BK1099" s="577">
        <v>0</v>
      </c>
      <c r="BL1099" s="577">
        <v>0</v>
      </c>
      <c r="BM1099" s="577">
        <v>0</v>
      </c>
      <c r="BN1099" s="577"/>
      <c r="BO1099" s="551">
        <v>0</v>
      </c>
      <c r="BP1099" s="551">
        <v>0</v>
      </c>
      <c r="BQ1099" s="753">
        <v>0</v>
      </c>
      <c r="BR1099" s="551">
        <v>0</v>
      </c>
      <c r="BS1099" s="551">
        <v>0</v>
      </c>
      <c r="BT1099" s="551">
        <v>0</v>
      </c>
      <c r="BU1099" s="582">
        <f t="shared" si="17"/>
        <v>1</v>
      </c>
      <c r="BV1099" s="552">
        <f t="shared" si="18"/>
        <v>1</v>
      </c>
      <c r="BW1099" s="552">
        <f t="shared" si="19"/>
        <v>1</v>
      </c>
      <c r="BX1099" s="551">
        <v>0</v>
      </c>
      <c r="BY1099" s="551">
        <v>0</v>
      </c>
      <c r="BZ1099" s="551">
        <v>0</v>
      </c>
      <c r="CA1099" s="551">
        <v>0</v>
      </c>
      <c r="CB1099" s="551">
        <v>0</v>
      </c>
      <c r="CC1099" s="551">
        <v>0</v>
      </c>
      <c r="CD1099" s="551">
        <v>0</v>
      </c>
      <c r="CE1099" s="551">
        <v>0</v>
      </c>
      <c r="CF1099" s="551">
        <v>0</v>
      </c>
      <c r="CG1099" s="551">
        <v>0</v>
      </c>
      <c r="CH1099" s="551">
        <v>0</v>
      </c>
      <c r="CI1099" s="551">
        <v>0</v>
      </c>
      <c r="CJ1099" s="551">
        <v>0</v>
      </c>
      <c r="CK1099" s="623">
        <f t="shared" si="22"/>
        <v>3</v>
      </c>
      <c r="CL1099" s="524">
        <v>3</v>
      </c>
      <c r="CM1099" s="554">
        <f t="shared" si="20"/>
        <v>1</v>
      </c>
      <c r="CN1099" s="554">
        <f t="shared" si="21"/>
        <v>2</v>
      </c>
      <c r="CO1099" s="554">
        <v>6</v>
      </c>
      <c r="CP1099" s="554"/>
      <c r="CQ1099" s="554"/>
      <c r="CR1099" s="622"/>
      <c r="CS1099" s="726"/>
      <c r="CT1099" s="525"/>
      <c r="CU1099" s="527"/>
      <c r="CV1099" s="527"/>
      <c r="CW1099" s="527"/>
      <c r="CX1099" s="85"/>
    </row>
    <row r="1100" spans="1:102" ht="12" customHeight="1" x14ac:dyDescent="0.2">
      <c r="A1100" s="132" t="s">
        <v>1965</v>
      </c>
      <c r="B1100" s="557" t="s">
        <v>5403</v>
      </c>
      <c r="C1100" s="557" t="s">
        <v>1432</v>
      </c>
      <c r="D1100" s="557" t="s">
        <v>5426</v>
      </c>
      <c r="E1100" s="577" t="s">
        <v>5405</v>
      </c>
      <c r="F1100" s="557" t="s">
        <v>1432</v>
      </c>
      <c r="G1100" s="557" t="s">
        <v>3275</v>
      </c>
      <c r="H1100" s="557" t="s">
        <v>1885</v>
      </c>
      <c r="I1100" s="557" t="s">
        <v>1432</v>
      </c>
      <c r="J1100" s="533">
        <v>525347</v>
      </c>
      <c r="K1100" s="533">
        <v>175071</v>
      </c>
      <c r="L1100" s="512" t="s">
        <v>3088</v>
      </c>
      <c r="M1100" s="557" t="s">
        <v>1432</v>
      </c>
      <c r="N1100" s="557" t="s">
        <v>1432</v>
      </c>
      <c r="O1100" s="533">
        <v>0</v>
      </c>
      <c r="P1100" s="533">
        <v>3</v>
      </c>
      <c r="Q1100" s="738">
        <v>3</v>
      </c>
      <c r="R1100" s="557" t="s">
        <v>5406</v>
      </c>
      <c r="S1100" s="557" t="s">
        <v>1154</v>
      </c>
      <c r="T1100" s="739">
        <v>41969</v>
      </c>
      <c r="U1100" s="739">
        <v>42264</v>
      </c>
      <c r="V1100" s="739"/>
      <c r="W1100" s="557" t="s">
        <v>1439</v>
      </c>
      <c r="X1100" s="557" t="s">
        <v>1432</v>
      </c>
      <c r="Y1100" s="557" t="s">
        <v>1442</v>
      </c>
      <c r="Z1100" s="557" t="s">
        <v>1443</v>
      </c>
      <c r="AA1100" s="557" t="s">
        <v>1443</v>
      </c>
      <c r="AB1100" s="557" t="s">
        <v>1444</v>
      </c>
      <c r="AC1100" s="557" t="s">
        <v>1432</v>
      </c>
      <c r="AD1100" s="389"/>
      <c r="AE1100" s="389"/>
      <c r="AF1100" s="389"/>
      <c r="AG1100" s="517" t="s">
        <v>3063</v>
      </c>
      <c r="AH1100" s="557" t="s">
        <v>1445</v>
      </c>
      <c r="AI1100" s="620">
        <v>0</v>
      </c>
      <c r="AJ1100" s="517">
        <v>0</v>
      </c>
      <c r="AK1100" s="577">
        <v>3</v>
      </c>
      <c r="AL1100" s="577">
        <v>0</v>
      </c>
      <c r="AM1100" s="577">
        <v>1</v>
      </c>
      <c r="AN1100" s="577">
        <v>1</v>
      </c>
      <c r="AO1100" s="577">
        <v>1</v>
      </c>
      <c r="AP1100" s="577">
        <v>0</v>
      </c>
      <c r="AQ1100" s="577">
        <v>0</v>
      </c>
      <c r="AR1100" s="577">
        <v>0</v>
      </c>
      <c r="AS1100" s="577">
        <v>0</v>
      </c>
      <c r="AT1100" s="577">
        <v>1</v>
      </c>
      <c r="AU1100" s="577">
        <v>1</v>
      </c>
      <c r="AV1100" s="577">
        <v>1</v>
      </c>
      <c r="AW1100" s="577">
        <v>0</v>
      </c>
      <c r="AX1100" s="577">
        <v>0</v>
      </c>
      <c r="AY1100" s="577">
        <v>0</v>
      </c>
      <c r="AZ1100" s="577">
        <v>0</v>
      </c>
      <c r="BA1100" s="577">
        <v>0</v>
      </c>
      <c r="BB1100" s="577">
        <v>0</v>
      </c>
      <c r="BC1100" s="577">
        <v>0</v>
      </c>
      <c r="BD1100" s="577">
        <v>0</v>
      </c>
      <c r="BE1100" s="577">
        <v>0</v>
      </c>
      <c r="BF1100" s="577">
        <v>0</v>
      </c>
      <c r="BG1100" s="577">
        <v>0</v>
      </c>
      <c r="BH1100" s="577">
        <v>0</v>
      </c>
      <c r="BI1100" s="577">
        <v>0</v>
      </c>
      <c r="BJ1100" s="577">
        <v>0</v>
      </c>
      <c r="BK1100" s="577">
        <v>0</v>
      </c>
      <c r="BL1100" s="577">
        <v>0</v>
      </c>
      <c r="BM1100" s="577">
        <v>0</v>
      </c>
      <c r="BN1100" s="577"/>
      <c r="BO1100" s="551">
        <v>0</v>
      </c>
      <c r="BP1100" s="551">
        <v>0</v>
      </c>
      <c r="BQ1100" s="753">
        <v>0</v>
      </c>
      <c r="BR1100" s="551">
        <v>0</v>
      </c>
      <c r="BS1100" s="551">
        <v>0</v>
      </c>
      <c r="BT1100" s="551">
        <v>0</v>
      </c>
      <c r="BU1100" s="582">
        <f t="shared" ref="BU1100:BU1163" si="23">Q1100/3</f>
        <v>1</v>
      </c>
      <c r="BV1100" s="552">
        <f t="shared" ref="BV1100:BV1163" si="24">Q1100/3</f>
        <v>1</v>
      </c>
      <c r="BW1100" s="552">
        <f t="shared" ref="BW1100:BW1163" si="25">Q1100/3</f>
        <v>1</v>
      </c>
      <c r="BX1100" s="551">
        <v>0</v>
      </c>
      <c r="BY1100" s="551">
        <v>0</v>
      </c>
      <c r="BZ1100" s="551">
        <v>0</v>
      </c>
      <c r="CA1100" s="551">
        <v>0</v>
      </c>
      <c r="CB1100" s="551">
        <v>0</v>
      </c>
      <c r="CC1100" s="551">
        <v>0</v>
      </c>
      <c r="CD1100" s="551">
        <v>0</v>
      </c>
      <c r="CE1100" s="551">
        <v>0</v>
      </c>
      <c r="CF1100" s="551">
        <v>0</v>
      </c>
      <c r="CG1100" s="551">
        <v>0</v>
      </c>
      <c r="CH1100" s="551">
        <v>0</v>
      </c>
      <c r="CI1100" s="551">
        <v>0</v>
      </c>
      <c r="CJ1100" s="551">
        <v>0</v>
      </c>
      <c r="CK1100" s="623">
        <f t="shared" si="22"/>
        <v>3</v>
      </c>
      <c r="CL1100" s="524">
        <v>3</v>
      </c>
      <c r="CM1100" s="554">
        <f t="shared" ref="CM1100:CM1163" si="26">SUM(BQ1100:BU1100)</f>
        <v>1</v>
      </c>
      <c r="CN1100" s="554">
        <f t="shared" ref="CN1100:CN1163" si="27">SUM(BR1100:BV1100)</f>
        <v>2</v>
      </c>
      <c r="CO1100" s="554">
        <v>6</v>
      </c>
      <c r="CP1100" s="554"/>
      <c r="CQ1100" s="554"/>
      <c r="CR1100" s="622"/>
      <c r="CS1100" s="726"/>
      <c r="CT1100" s="525"/>
      <c r="CU1100" s="527"/>
      <c r="CV1100" s="527"/>
      <c r="CW1100" s="527"/>
      <c r="CX1100" s="85"/>
    </row>
    <row r="1101" spans="1:102" ht="12" customHeight="1" x14ac:dyDescent="0.2">
      <c r="A1101" s="132" t="s">
        <v>1965</v>
      </c>
      <c r="B1101" s="557" t="s">
        <v>5403</v>
      </c>
      <c r="C1101" s="557" t="s">
        <v>1432</v>
      </c>
      <c r="D1101" s="557" t="s">
        <v>5427</v>
      </c>
      <c r="E1101" s="577" t="s">
        <v>5405</v>
      </c>
      <c r="F1101" s="557" t="s">
        <v>1432</v>
      </c>
      <c r="G1101" s="557" t="s">
        <v>3275</v>
      </c>
      <c r="H1101" s="557" t="s">
        <v>1885</v>
      </c>
      <c r="I1101" s="557" t="s">
        <v>1432</v>
      </c>
      <c r="J1101" s="533">
        <v>525347</v>
      </c>
      <c r="K1101" s="533">
        <v>175071</v>
      </c>
      <c r="L1101" s="512" t="s">
        <v>3088</v>
      </c>
      <c r="M1101" s="557" t="s">
        <v>1432</v>
      </c>
      <c r="N1101" s="557" t="s">
        <v>1432</v>
      </c>
      <c r="O1101" s="533">
        <v>0</v>
      </c>
      <c r="P1101" s="533">
        <v>3</v>
      </c>
      <c r="Q1101" s="738">
        <v>3</v>
      </c>
      <c r="R1101" s="557" t="s">
        <v>5406</v>
      </c>
      <c r="S1101" s="557" t="s">
        <v>1154</v>
      </c>
      <c r="T1101" s="739">
        <v>41969</v>
      </c>
      <c r="U1101" s="739">
        <v>42264</v>
      </c>
      <c r="V1101" s="739"/>
      <c r="W1101" s="557" t="s">
        <v>1439</v>
      </c>
      <c r="X1101" s="557" t="s">
        <v>1432</v>
      </c>
      <c r="Y1101" s="557" t="s">
        <v>1442</v>
      </c>
      <c r="Z1101" s="557" t="s">
        <v>1443</v>
      </c>
      <c r="AA1101" s="557" t="s">
        <v>1443</v>
      </c>
      <c r="AB1101" s="557" t="s">
        <v>1444</v>
      </c>
      <c r="AC1101" s="557" t="s">
        <v>1432</v>
      </c>
      <c r="AD1101" s="389"/>
      <c r="AE1101" s="389"/>
      <c r="AF1101" s="389"/>
      <c r="AG1101" s="517" t="s">
        <v>3063</v>
      </c>
      <c r="AH1101" s="557" t="s">
        <v>1445</v>
      </c>
      <c r="AI1101" s="620">
        <v>0</v>
      </c>
      <c r="AJ1101" s="517">
        <v>0</v>
      </c>
      <c r="AK1101" s="577">
        <v>3</v>
      </c>
      <c r="AL1101" s="577">
        <v>0</v>
      </c>
      <c r="AM1101" s="577">
        <v>1</v>
      </c>
      <c r="AN1101" s="577">
        <v>1</v>
      </c>
      <c r="AO1101" s="577">
        <v>1</v>
      </c>
      <c r="AP1101" s="577">
        <v>0</v>
      </c>
      <c r="AQ1101" s="577">
        <v>0</v>
      </c>
      <c r="AR1101" s="577">
        <v>0</v>
      </c>
      <c r="AS1101" s="577">
        <v>0</v>
      </c>
      <c r="AT1101" s="577">
        <v>1</v>
      </c>
      <c r="AU1101" s="577">
        <v>1</v>
      </c>
      <c r="AV1101" s="577">
        <v>1</v>
      </c>
      <c r="AW1101" s="577">
        <v>0</v>
      </c>
      <c r="AX1101" s="577">
        <v>0</v>
      </c>
      <c r="AY1101" s="577">
        <v>0</v>
      </c>
      <c r="AZ1101" s="577">
        <v>0</v>
      </c>
      <c r="BA1101" s="577">
        <v>0</v>
      </c>
      <c r="BB1101" s="577">
        <v>0</v>
      </c>
      <c r="BC1101" s="577">
        <v>0</v>
      </c>
      <c r="BD1101" s="577">
        <v>0</v>
      </c>
      <c r="BE1101" s="577">
        <v>0</v>
      </c>
      <c r="BF1101" s="577">
        <v>0</v>
      </c>
      <c r="BG1101" s="577">
        <v>0</v>
      </c>
      <c r="BH1101" s="577">
        <v>0</v>
      </c>
      <c r="BI1101" s="577">
        <v>0</v>
      </c>
      <c r="BJ1101" s="577">
        <v>0</v>
      </c>
      <c r="BK1101" s="577">
        <v>0</v>
      </c>
      <c r="BL1101" s="577">
        <v>0</v>
      </c>
      <c r="BM1101" s="577">
        <v>0</v>
      </c>
      <c r="BN1101" s="577"/>
      <c r="BO1101" s="551">
        <v>0</v>
      </c>
      <c r="BP1101" s="551">
        <v>0</v>
      </c>
      <c r="BQ1101" s="753">
        <v>0</v>
      </c>
      <c r="BR1101" s="551">
        <v>0</v>
      </c>
      <c r="BS1101" s="551">
        <v>0</v>
      </c>
      <c r="BT1101" s="551">
        <v>0</v>
      </c>
      <c r="BU1101" s="582">
        <f t="shared" si="23"/>
        <v>1</v>
      </c>
      <c r="BV1101" s="552">
        <f t="shared" si="24"/>
        <v>1</v>
      </c>
      <c r="BW1101" s="552">
        <f t="shared" si="25"/>
        <v>1</v>
      </c>
      <c r="BX1101" s="551">
        <v>0</v>
      </c>
      <c r="BY1101" s="551">
        <v>0</v>
      </c>
      <c r="BZ1101" s="551">
        <v>0</v>
      </c>
      <c r="CA1101" s="551">
        <v>0</v>
      </c>
      <c r="CB1101" s="551">
        <v>0</v>
      </c>
      <c r="CC1101" s="551">
        <v>0</v>
      </c>
      <c r="CD1101" s="551">
        <v>0</v>
      </c>
      <c r="CE1101" s="551">
        <v>0</v>
      </c>
      <c r="CF1101" s="551">
        <v>0</v>
      </c>
      <c r="CG1101" s="551">
        <v>0</v>
      </c>
      <c r="CH1101" s="551">
        <v>0</v>
      </c>
      <c r="CI1101" s="551">
        <v>0</v>
      </c>
      <c r="CJ1101" s="551">
        <v>0</v>
      </c>
      <c r="CK1101" s="623">
        <f t="shared" si="22"/>
        <v>3</v>
      </c>
      <c r="CL1101" s="524">
        <v>3</v>
      </c>
      <c r="CM1101" s="554">
        <f t="shared" si="26"/>
        <v>1</v>
      </c>
      <c r="CN1101" s="554">
        <f t="shared" si="27"/>
        <v>2</v>
      </c>
      <c r="CO1101" s="554">
        <v>6</v>
      </c>
      <c r="CP1101" s="554"/>
      <c r="CQ1101" s="554"/>
      <c r="CR1101" s="622"/>
      <c r="CS1101" s="726"/>
      <c r="CT1101" s="525"/>
      <c r="CU1101" s="527"/>
      <c r="CV1101" s="527"/>
      <c r="CW1101" s="527"/>
      <c r="CX1101" s="85"/>
    </row>
    <row r="1102" spans="1:102" ht="12" customHeight="1" x14ac:dyDescent="0.2">
      <c r="A1102" s="132" t="s">
        <v>1965</v>
      </c>
      <c r="B1102" s="557" t="s">
        <v>5403</v>
      </c>
      <c r="C1102" s="557" t="s">
        <v>1432</v>
      </c>
      <c r="D1102" s="557" t="s">
        <v>5428</v>
      </c>
      <c r="E1102" s="577" t="s">
        <v>5405</v>
      </c>
      <c r="F1102" s="557" t="s">
        <v>1432</v>
      </c>
      <c r="G1102" s="557" t="s">
        <v>3275</v>
      </c>
      <c r="H1102" s="557" t="s">
        <v>1885</v>
      </c>
      <c r="I1102" s="557" t="s">
        <v>1432</v>
      </c>
      <c r="J1102" s="533">
        <v>525347</v>
      </c>
      <c r="K1102" s="533">
        <v>175071</v>
      </c>
      <c r="L1102" s="512" t="s">
        <v>3088</v>
      </c>
      <c r="M1102" s="557" t="s">
        <v>1432</v>
      </c>
      <c r="N1102" s="557" t="s">
        <v>1432</v>
      </c>
      <c r="O1102" s="533">
        <v>0</v>
      </c>
      <c r="P1102" s="533">
        <v>2</v>
      </c>
      <c r="Q1102" s="738">
        <v>2</v>
      </c>
      <c r="R1102" s="557" t="s">
        <v>5406</v>
      </c>
      <c r="S1102" s="557" t="s">
        <v>1154</v>
      </c>
      <c r="T1102" s="739">
        <v>41969</v>
      </c>
      <c r="U1102" s="739">
        <v>42264</v>
      </c>
      <c r="V1102" s="739"/>
      <c r="W1102" s="557" t="s">
        <v>1439</v>
      </c>
      <c r="X1102" s="557" t="s">
        <v>1432</v>
      </c>
      <c r="Y1102" s="557" t="s">
        <v>1442</v>
      </c>
      <c r="Z1102" s="557" t="s">
        <v>1443</v>
      </c>
      <c r="AA1102" s="557" t="s">
        <v>1443</v>
      </c>
      <c r="AB1102" s="557" t="s">
        <v>1444</v>
      </c>
      <c r="AC1102" s="557" t="s">
        <v>1432</v>
      </c>
      <c r="AD1102" s="389"/>
      <c r="AE1102" s="389"/>
      <c r="AF1102" s="389"/>
      <c r="AG1102" s="517" t="s">
        <v>3063</v>
      </c>
      <c r="AH1102" s="557" t="s">
        <v>1445</v>
      </c>
      <c r="AI1102" s="620">
        <v>0</v>
      </c>
      <c r="AJ1102" s="517">
        <v>0</v>
      </c>
      <c r="AK1102" s="577">
        <v>2</v>
      </c>
      <c r="AL1102" s="577">
        <v>0</v>
      </c>
      <c r="AM1102" s="577">
        <v>0</v>
      </c>
      <c r="AN1102" s="577">
        <v>1</v>
      </c>
      <c r="AO1102" s="577">
        <v>1</v>
      </c>
      <c r="AP1102" s="577">
        <v>0</v>
      </c>
      <c r="AQ1102" s="577">
        <v>0</v>
      </c>
      <c r="AR1102" s="577">
        <v>0</v>
      </c>
      <c r="AS1102" s="577">
        <v>0</v>
      </c>
      <c r="AT1102" s="577">
        <v>0</v>
      </c>
      <c r="AU1102" s="577">
        <v>1</v>
      </c>
      <c r="AV1102" s="577">
        <v>1</v>
      </c>
      <c r="AW1102" s="577">
        <v>0</v>
      </c>
      <c r="AX1102" s="577">
        <v>0</v>
      </c>
      <c r="AY1102" s="577">
        <v>0</v>
      </c>
      <c r="AZ1102" s="577">
        <v>0</v>
      </c>
      <c r="BA1102" s="577">
        <v>0</v>
      </c>
      <c r="BB1102" s="577">
        <v>0</v>
      </c>
      <c r="BC1102" s="577">
        <v>0</v>
      </c>
      <c r="BD1102" s="577">
        <v>0</v>
      </c>
      <c r="BE1102" s="577">
        <v>0</v>
      </c>
      <c r="BF1102" s="577">
        <v>0</v>
      </c>
      <c r="BG1102" s="577">
        <v>0</v>
      </c>
      <c r="BH1102" s="577">
        <v>0</v>
      </c>
      <c r="BI1102" s="577">
        <v>0</v>
      </c>
      <c r="BJ1102" s="577">
        <v>0</v>
      </c>
      <c r="BK1102" s="577">
        <v>0</v>
      </c>
      <c r="BL1102" s="577">
        <v>0</v>
      </c>
      <c r="BM1102" s="577">
        <v>0</v>
      </c>
      <c r="BN1102" s="577"/>
      <c r="BO1102" s="551">
        <v>0</v>
      </c>
      <c r="BP1102" s="551">
        <v>0</v>
      </c>
      <c r="BQ1102" s="753">
        <v>0</v>
      </c>
      <c r="BR1102" s="551">
        <v>0</v>
      </c>
      <c r="BS1102" s="551">
        <v>0</v>
      </c>
      <c r="BT1102" s="551">
        <v>0</v>
      </c>
      <c r="BU1102" s="582">
        <f t="shared" si="23"/>
        <v>0.66666666666666663</v>
      </c>
      <c r="BV1102" s="552">
        <f t="shared" si="24"/>
        <v>0.66666666666666663</v>
      </c>
      <c r="BW1102" s="552">
        <f t="shared" si="25"/>
        <v>0.66666666666666663</v>
      </c>
      <c r="BX1102" s="551">
        <v>0</v>
      </c>
      <c r="BY1102" s="551">
        <v>0</v>
      </c>
      <c r="BZ1102" s="551">
        <v>0</v>
      </c>
      <c r="CA1102" s="551">
        <v>0</v>
      </c>
      <c r="CB1102" s="551">
        <v>0</v>
      </c>
      <c r="CC1102" s="551">
        <v>0</v>
      </c>
      <c r="CD1102" s="551">
        <v>0</v>
      </c>
      <c r="CE1102" s="551">
        <v>0</v>
      </c>
      <c r="CF1102" s="551">
        <v>0</v>
      </c>
      <c r="CG1102" s="551">
        <v>0</v>
      </c>
      <c r="CH1102" s="551">
        <v>0</v>
      </c>
      <c r="CI1102" s="551">
        <v>0</v>
      </c>
      <c r="CJ1102" s="551">
        <v>0</v>
      </c>
      <c r="CK1102" s="623">
        <f t="shared" si="22"/>
        <v>2</v>
      </c>
      <c r="CL1102" s="524">
        <v>2</v>
      </c>
      <c r="CM1102" s="554">
        <f t="shared" si="26"/>
        <v>0.66666666666666663</v>
      </c>
      <c r="CN1102" s="554">
        <f t="shared" si="27"/>
        <v>1.3333333333333333</v>
      </c>
      <c r="CO1102" s="554">
        <v>6</v>
      </c>
      <c r="CP1102" s="554"/>
      <c r="CQ1102" s="554"/>
      <c r="CR1102" s="622"/>
      <c r="CS1102" s="726"/>
      <c r="CT1102" s="525"/>
      <c r="CU1102" s="527"/>
      <c r="CV1102" s="527"/>
      <c r="CW1102" s="527"/>
      <c r="CX1102" s="85"/>
    </row>
    <row r="1103" spans="1:102" ht="12" customHeight="1" x14ac:dyDescent="0.2">
      <c r="A1103" s="132" t="s">
        <v>1965</v>
      </c>
      <c r="B1103" s="557" t="s">
        <v>5403</v>
      </c>
      <c r="C1103" s="557" t="s">
        <v>1432</v>
      </c>
      <c r="D1103" s="557" t="s">
        <v>5429</v>
      </c>
      <c r="E1103" s="577" t="s">
        <v>5405</v>
      </c>
      <c r="F1103" s="557" t="s">
        <v>1432</v>
      </c>
      <c r="G1103" s="557" t="s">
        <v>3275</v>
      </c>
      <c r="H1103" s="557" t="s">
        <v>1885</v>
      </c>
      <c r="I1103" s="557" t="s">
        <v>1432</v>
      </c>
      <c r="J1103" s="533">
        <v>525347</v>
      </c>
      <c r="K1103" s="533">
        <v>175071</v>
      </c>
      <c r="L1103" s="512" t="s">
        <v>3088</v>
      </c>
      <c r="M1103" s="557" t="s">
        <v>1432</v>
      </c>
      <c r="N1103" s="557" t="s">
        <v>1432</v>
      </c>
      <c r="O1103" s="533">
        <v>0</v>
      </c>
      <c r="P1103" s="533">
        <v>1</v>
      </c>
      <c r="Q1103" s="738">
        <v>1</v>
      </c>
      <c r="R1103" s="557" t="s">
        <v>5406</v>
      </c>
      <c r="S1103" s="557" t="s">
        <v>1154</v>
      </c>
      <c r="T1103" s="739">
        <v>41969</v>
      </c>
      <c r="U1103" s="739">
        <v>42264</v>
      </c>
      <c r="V1103" s="739"/>
      <c r="W1103" s="557" t="s">
        <v>1439</v>
      </c>
      <c r="X1103" s="557" t="s">
        <v>1432</v>
      </c>
      <c r="Y1103" s="557" t="s">
        <v>1442</v>
      </c>
      <c r="Z1103" s="557" t="s">
        <v>1443</v>
      </c>
      <c r="AA1103" s="557" t="s">
        <v>1443</v>
      </c>
      <c r="AB1103" s="557" t="s">
        <v>1444</v>
      </c>
      <c r="AC1103" s="557" t="s">
        <v>1432</v>
      </c>
      <c r="AD1103" s="389"/>
      <c r="AE1103" s="389"/>
      <c r="AF1103" s="389"/>
      <c r="AG1103" s="517" t="s">
        <v>3063</v>
      </c>
      <c r="AH1103" s="557" t="s">
        <v>1445</v>
      </c>
      <c r="AI1103" s="620">
        <v>0</v>
      </c>
      <c r="AJ1103" s="517">
        <v>1</v>
      </c>
      <c r="AK1103" s="577">
        <v>2</v>
      </c>
      <c r="AL1103" s="577">
        <v>0</v>
      </c>
      <c r="AM1103" s="577">
        <v>0</v>
      </c>
      <c r="AN1103" s="577">
        <v>1</v>
      </c>
      <c r="AO1103" s="577">
        <v>0</v>
      </c>
      <c r="AP1103" s="577">
        <v>0</v>
      </c>
      <c r="AQ1103" s="577">
        <v>0</v>
      </c>
      <c r="AR1103" s="577">
        <v>0</v>
      </c>
      <c r="AS1103" s="577">
        <v>0</v>
      </c>
      <c r="AT1103" s="577">
        <v>0</v>
      </c>
      <c r="AU1103" s="577">
        <v>1</v>
      </c>
      <c r="AV1103" s="577">
        <v>0</v>
      </c>
      <c r="AW1103" s="577">
        <v>0</v>
      </c>
      <c r="AX1103" s="577">
        <v>0</v>
      </c>
      <c r="AY1103" s="577">
        <v>0</v>
      </c>
      <c r="AZ1103" s="577">
        <v>0</v>
      </c>
      <c r="BA1103" s="577">
        <v>0</v>
      </c>
      <c r="BB1103" s="577">
        <v>0</v>
      </c>
      <c r="BC1103" s="577">
        <v>0</v>
      </c>
      <c r="BD1103" s="577">
        <v>0</v>
      </c>
      <c r="BE1103" s="577">
        <v>0</v>
      </c>
      <c r="BF1103" s="577">
        <v>0</v>
      </c>
      <c r="BG1103" s="577">
        <v>0</v>
      </c>
      <c r="BH1103" s="577">
        <v>0</v>
      </c>
      <c r="BI1103" s="577">
        <v>0</v>
      </c>
      <c r="BJ1103" s="577">
        <v>0</v>
      </c>
      <c r="BK1103" s="577">
        <v>0</v>
      </c>
      <c r="BL1103" s="577">
        <v>0</v>
      </c>
      <c r="BM1103" s="577">
        <v>0</v>
      </c>
      <c r="BN1103" s="577"/>
      <c r="BO1103" s="551">
        <v>0</v>
      </c>
      <c r="BP1103" s="551">
        <v>0</v>
      </c>
      <c r="BQ1103" s="753">
        <v>0</v>
      </c>
      <c r="BR1103" s="551">
        <v>0</v>
      </c>
      <c r="BS1103" s="551">
        <v>0</v>
      </c>
      <c r="BT1103" s="551">
        <v>0</v>
      </c>
      <c r="BU1103" s="582">
        <f t="shared" si="23"/>
        <v>0.33333333333333331</v>
      </c>
      <c r="BV1103" s="552">
        <f t="shared" si="24"/>
        <v>0.33333333333333331</v>
      </c>
      <c r="BW1103" s="552">
        <f t="shared" si="25"/>
        <v>0.33333333333333331</v>
      </c>
      <c r="BX1103" s="551">
        <v>0</v>
      </c>
      <c r="BY1103" s="551">
        <v>0</v>
      </c>
      <c r="BZ1103" s="551">
        <v>0</v>
      </c>
      <c r="CA1103" s="551">
        <v>0</v>
      </c>
      <c r="CB1103" s="551">
        <v>0</v>
      </c>
      <c r="CC1103" s="551">
        <v>0</v>
      </c>
      <c r="CD1103" s="551">
        <v>0</v>
      </c>
      <c r="CE1103" s="551">
        <v>0</v>
      </c>
      <c r="CF1103" s="551">
        <v>0</v>
      </c>
      <c r="CG1103" s="551">
        <v>0</v>
      </c>
      <c r="CH1103" s="551">
        <v>0</v>
      </c>
      <c r="CI1103" s="551">
        <v>0</v>
      </c>
      <c r="CJ1103" s="551">
        <v>0</v>
      </c>
      <c r="CK1103" s="623">
        <f t="shared" si="22"/>
        <v>1</v>
      </c>
      <c r="CL1103" s="524">
        <v>1</v>
      </c>
      <c r="CM1103" s="554">
        <f t="shared" si="26"/>
        <v>0.33333333333333331</v>
      </c>
      <c r="CN1103" s="554">
        <f t="shared" si="27"/>
        <v>0.66666666666666663</v>
      </c>
      <c r="CO1103" s="554">
        <v>6</v>
      </c>
      <c r="CP1103" s="554"/>
      <c r="CQ1103" s="554"/>
      <c r="CR1103" s="622"/>
      <c r="CS1103" s="726"/>
      <c r="CT1103" s="525"/>
      <c r="CU1103" s="527"/>
      <c r="CV1103" s="527"/>
      <c r="CW1103" s="527"/>
      <c r="CX1103" s="85"/>
    </row>
    <row r="1104" spans="1:102" ht="12" customHeight="1" x14ac:dyDescent="0.2">
      <c r="A1104" s="132" t="s">
        <v>1965</v>
      </c>
      <c r="B1104" s="557" t="s">
        <v>5403</v>
      </c>
      <c r="C1104" s="557" t="s">
        <v>1432</v>
      </c>
      <c r="D1104" s="557" t="s">
        <v>5430</v>
      </c>
      <c r="E1104" s="577" t="s">
        <v>5405</v>
      </c>
      <c r="F1104" s="557" t="s">
        <v>1432</v>
      </c>
      <c r="G1104" s="557" t="s">
        <v>3275</v>
      </c>
      <c r="H1104" s="557" t="s">
        <v>1885</v>
      </c>
      <c r="I1104" s="557" t="s">
        <v>1432</v>
      </c>
      <c r="J1104" s="533">
        <v>525347</v>
      </c>
      <c r="K1104" s="533">
        <v>175071</v>
      </c>
      <c r="L1104" s="512" t="s">
        <v>3088</v>
      </c>
      <c r="M1104" s="557" t="s">
        <v>1432</v>
      </c>
      <c r="N1104" s="557" t="s">
        <v>1432</v>
      </c>
      <c r="O1104" s="533">
        <v>0</v>
      </c>
      <c r="P1104" s="533">
        <v>1</v>
      </c>
      <c r="Q1104" s="738">
        <v>1</v>
      </c>
      <c r="R1104" s="557" t="s">
        <v>5406</v>
      </c>
      <c r="S1104" s="557" t="s">
        <v>1154</v>
      </c>
      <c r="T1104" s="739">
        <v>41969</v>
      </c>
      <c r="U1104" s="739">
        <v>42264</v>
      </c>
      <c r="V1104" s="739"/>
      <c r="W1104" s="557" t="s">
        <v>1439</v>
      </c>
      <c r="X1104" s="557" t="s">
        <v>1432</v>
      </c>
      <c r="Y1104" s="557" t="s">
        <v>1442</v>
      </c>
      <c r="Z1104" s="557" t="s">
        <v>1443</v>
      </c>
      <c r="AA1104" s="557" t="s">
        <v>1443</v>
      </c>
      <c r="AB1104" s="557" t="s">
        <v>1444</v>
      </c>
      <c r="AC1104" s="557" t="s">
        <v>1432</v>
      </c>
      <c r="AD1104" s="389"/>
      <c r="AE1104" s="389"/>
      <c r="AF1104" s="389"/>
      <c r="AG1104" s="517" t="s">
        <v>628</v>
      </c>
      <c r="AH1104" s="557" t="s">
        <v>3904</v>
      </c>
      <c r="AI1104" s="620">
        <v>0</v>
      </c>
      <c r="AJ1104" s="517">
        <v>0</v>
      </c>
      <c r="AK1104" s="577">
        <v>1</v>
      </c>
      <c r="AL1104" s="577">
        <v>0</v>
      </c>
      <c r="AM1104" s="577">
        <v>0</v>
      </c>
      <c r="AN1104" s="577">
        <v>1</v>
      </c>
      <c r="AO1104" s="577">
        <v>0</v>
      </c>
      <c r="AP1104" s="577">
        <v>0</v>
      </c>
      <c r="AQ1104" s="577">
        <v>0</v>
      </c>
      <c r="AR1104" s="577">
        <v>0</v>
      </c>
      <c r="AS1104" s="577">
        <v>0</v>
      </c>
      <c r="AT1104" s="577">
        <v>0</v>
      </c>
      <c r="AU1104" s="577">
        <v>1</v>
      </c>
      <c r="AV1104" s="577">
        <v>0</v>
      </c>
      <c r="AW1104" s="577">
        <v>0</v>
      </c>
      <c r="AX1104" s="577">
        <v>0</v>
      </c>
      <c r="AY1104" s="577">
        <v>0</v>
      </c>
      <c r="AZ1104" s="577">
        <v>0</v>
      </c>
      <c r="BA1104" s="577">
        <v>0</v>
      </c>
      <c r="BB1104" s="577">
        <v>0</v>
      </c>
      <c r="BC1104" s="577">
        <v>0</v>
      </c>
      <c r="BD1104" s="577">
        <v>0</v>
      </c>
      <c r="BE1104" s="577">
        <v>0</v>
      </c>
      <c r="BF1104" s="577">
        <v>0</v>
      </c>
      <c r="BG1104" s="577">
        <v>0</v>
      </c>
      <c r="BH1104" s="577">
        <v>0</v>
      </c>
      <c r="BI1104" s="577">
        <v>0</v>
      </c>
      <c r="BJ1104" s="577">
        <v>0</v>
      </c>
      <c r="BK1104" s="577">
        <v>0</v>
      </c>
      <c r="BL1104" s="577">
        <v>0</v>
      </c>
      <c r="BM1104" s="577">
        <v>0</v>
      </c>
      <c r="BN1104" s="577"/>
      <c r="BO1104" s="551">
        <v>0</v>
      </c>
      <c r="BP1104" s="551">
        <v>0</v>
      </c>
      <c r="BQ1104" s="753">
        <v>0</v>
      </c>
      <c r="BR1104" s="551">
        <v>0</v>
      </c>
      <c r="BS1104" s="551">
        <v>0</v>
      </c>
      <c r="BT1104" s="551">
        <v>0</v>
      </c>
      <c r="BU1104" s="582">
        <f t="shared" si="23"/>
        <v>0.33333333333333331</v>
      </c>
      <c r="BV1104" s="552">
        <f t="shared" si="24"/>
        <v>0.33333333333333331</v>
      </c>
      <c r="BW1104" s="552">
        <f t="shared" si="25"/>
        <v>0.33333333333333331</v>
      </c>
      <c r="BX1104" s="551">
        <v>0</v>
      </c>
      <c r="BY1104" s="551">
        <v>0</v>
      </c>
      <c r="BZ1104" s="551">
        <v>0</v>
      </c>
      <c r="CA1104" s="551">
        <v>0</v>
      </c>
      <c r="CB1104" s="551">
        <v>0</v>
      </c>
      <c r="CC1104" s="551">
        <v>0</v>
      </c>
      <c r="CD1104" s="551">
        <v>0</v>
      </c>
      <c r="CE1104" s="551">
        <v>0</v>
      </c>
      <c r="CF1104" s="551">
        <v>0</v>
      </c>
      <c r="CG1104" s="551">
        <v>0</v>
      </c>
      <c r="CH1104" s="551">
        <v>0</v>
      </c>
      <c r="CI1104" s="551">
        <v>0</v>
      </c>
      <c r="CJ1104" s="551">
        <v>0</v>
      </c>
      <c r="CK1104" s="623">
        <f t="shared" si="22"/>
        <v>1</v>
      </c>
      <c r="CL1104" s="524">
        <v>1</v>
      </c>
      <c r="CM1104" s="554">
        <f t="shared" si="26"/>
        <v>0.33333333333333331</v>
      </c>
      <c r="CN1104" s="554">
        <f t="shared" si="27"/>
        <v>0.66666666666666663</v>
      </c>
      <c r="CO1104" s="554">
        <v>6</v>
      </c>
      <c r="CP1104" s="554"/>
      <c r="CQ1104" s="554"/>
      <c r="CR1104" s="622"/>
      <c r="CS1104" s="726"/>
      <c r="CT1104" s="525"/>
      <c r="CU1104" s="527"/>
      <c r="CV1104" s="527"/>
      <c r="CW1104" s="527"/>
      <c r="CX1104" s="85"/>
    </row>
    <row r="1105" spans="1:102" ht="12" customHeight="1" x14ac:dyDescent="0.2">
      <c r="A1105" s="132" t="s">
        <v>1965</v>
      </c>
      <c r="B1105" s="557" t="s">
        <v>5403</v>
      </c>
      <c r="C1105" s="557" t="s">
        <v>1432</v>
      </c>
      <c r="D1105" s="557" t="s">
        <v>5431</v>
      </c>
      <c r="E1105" s="577" t="s">
        <v>5405</v>
      </c>
      <c r="F1105" s="557" t="s">
        <v>1432</v>
      </c>
      <c r="G1105" s="557" t="s">
        <v>3275</v>
      </c>
      <c r="H1105" s="557" t="s">
        <v>1885</v>
      </c>
      <c r="I1105" s="557" t="s">
        <v>1432</v>
      </c>
      <c r="J1105" s="533">
        <v>525347</v>
      </c>
      <c r="K1105" s="533">
        <v>175071</v>
      </c>
      <c r="L1105" s="512" t="s">
        <v>3088</v>
      </c>
      <c r="M1105" s="557" t="s">
        <v>1432</v>
      </c>
      <c r="N1105" s="557" t="s">
        <v>1432</v>
      </c>
      <c r="O1105" s="533">
        <v>0</v>
      </c>
      <c r="P1105" s="533">
        <v>2</v>
      </c>
      <c r="Q1105" s="738">
        <v>2</v>
      </c>
      <c r="R1105" s="557" t="s">
        <v>5406</v>
      </c>
      <c r="S1105" s="557" t="s">
        <v>1154</v>
      </c>
      <c r="T1105" s="739">
        <v>41969</v>
      </c>
      <c r="U1105" s="739">
        <v>42264</v>
      </c>
      <c r="V1105" s="739"/>
      <c r="W1105" s="557" t="s">
        <v>1439</v>
      </c>
      <c r="X1105" s="557" t="s">
        <v>1432</v>
      </c>
      <c r="Y1105" s="557" t="s">
        <v>1442</v>
      </c>
      <c r="Z1105" s="557" t="s">
        <v>1443</v>
      </c>
      <c r="AA1105" s="557" t="s">
        <v>1443</v>
      </c>
      <c r="AB1105" s="557" t="s">
        <v>1444</v>
      </c>
      <c r="AC1105" s="557" t="s">
        <v>1432</v>
      </c>
      <c r="AD1105" s="389"/>
      <c r="AE1105" s="389"/>
      <c r="AF1105" s="389"/>
      <c r="AG1105" s="517" t="s">
        <v>3063</v>
      </c>
      <c r="AH1105" s="557" t="s">
        <v>1445</v>
      </c>
      <c r="AI1105" s="620">
        <v>0</v>
      </c>
      <c r="AJ1105" s="517">
        <v>1</v>
      </c>
      <c r="AK1105" s="577">
        <v>2</v>
      </c>
      <c r="AL1105" s="577">
        <v>0</v>
      </c>
      <c r="AM1105" s="577">
        <v>0</v>
      </c>
      <c r="AN1105" s="577">
        <v>2</v>
      </c>
      <c r="AO1105" s="577">
        <v>0</v>
      </c>
      <c r="AP1105" s="577">
        <v>0</v>
      </c>
      <c r="AQ1105" s="577">
        <v>0</v>
      </c>
      <c r="AR1105" s="577">
        <v>0</v>
      </c>
      <c r="AS1105" s="577">
        <v>0</v>
      </c>
      <c r="AT1105" s="577">
        <v>0</v>
      </c>
      <c r="AU1105" s="577">
        <v>2</v>
      </c>
      <c r="AV1105" s="577">
        <v>0</v>
      </c>
      <c r="AW1105" s="577">
        <v>0</v>
      </c>
      <c r="AX1105" s="577">
        <v>0</v>
      </c>
      <c r="AY1105" s="577">
        <v>0</v>
      </c>
      <c r="AZ1105" s="577">
        <v>0</v>
      </c>
      <c r="BA1105" s="577">
        <v>0</v>
      </c>
      <c r="BB1105" s="577">
        <v>0</v>
      </c>
      <c r="BC1105" s="577">
        <v>0</v>
      </c>
      <c r="BD1105" s="577">
        <v>0</v>
      </c>
      <c r="BE1105" s="577">
        <v>0</v>
      </c>
      <c r="BF1105" s="577">
        <v>0</v>
      </c>
      <c r="BG1105" s="577">
        <v>0</v>
      </c>
      <c r="BH1105" s="577">
        <v>0</v>
      </c>
      <c r="BI1105" s="577">
        <v>0</v>
      </c>
      <c r="BJ1105" s="577">
        <v>0</v>
      </c>
      <c r="BK1105" s="577">
        <v>0</v>
      </c>
      <c r="BL1105" s="577">
        <v>0</v>
      </c>
      <c r="BM1105" s="577">
        <v>0</v>
      </c>
      <c r="BN1105" s="577"/>
      <c r="BO1105" s="551">
        <v>0</v>
      </c>
      <c r="BP1105" s="551">
        <v>0</v>
      </c>
      <c r="BQ1105" s="753">
        <v>0</v>
      </c>
      <c r="BR1105" s="551">
        <v>0</v>
      </c>
      <c r="BS1105" s="551">
        <v>0</v>
      </c>
      <c r="BT1105" s="551">
        <v>0</v>
      </c>
      <c r="BU1105" s="582">
        <f t="shared" si="23"/>
        <v>0.66666666666666663</v>
      </c>
      <c r="BV1105" s="552">
        <f t="shared" si="24"/>
        <v>0.66666666666666663</v>
      </c>
      <c r="BW1105" s="552">
        <f t="shared" si="25"/>
        <v>0.66666666666666663</v>
      </c>
      <c r="BX1105" s="551">
        <v>0</v>
      </c>
      <c r="BY1105" s="551">
        <v>0</v>
      </c>
      <c r="BZ1105" s="551">
        <v>0</v>
      </c>
      <c r="CA1105" s="551">
        <v>0</v>
      </c>
      <c r="CB1105" s="551">
        <v>0</v>
      </c>
      <c r="CC1105" s="551">
        <v>0</v>
      </c>
      <c r="CD1105" s="551">
        <v>0</v>
      </c>
      <c r="CE1105" s="551">
        <v>0</v>
      </c>
      <c r="CF1105" s="551">
        <v>0</v>
      </c>
      <c r="CG1105" s="551">
        <v>0</v>
      </c>
      <c r="CH1105" s="551">
        <v>0</v>
      </c>
      <c r="CI1105" s="551">
        <v>0</v>
      </c>
      <c r="CJ1105" s="551">
        <v>0</v>
      </c>
      <c r="CK1105" s="623">
        <f t="shared" si="22"/>
        <v>2</v>
      </c>
      <c r="CL1105" s="524">
        <v>2</v>
      </c>
      <c r="CM1105" s="554">
        <f t="shared" si="26"/>
        <v>0.66666666666666663</v>
      </c>
      <c r="CN1105" s="554">
        <f t="shared" si="27"/>
        <v>1.3333333333333333</v>
      </c>
      <c r="CO1105" s="554">
        <v>6</v>
      </c>
      <c r="CP1105" s="554"/>
      <c r="CQ1105" s="554"/>
      <c r="CR1105" s="622"/>
      <c r="CS1105" s="726"/>
      <c r="CT1105" s="525"/>
      <c r="CU1105" s="527"/>
      <c r="CV1105" s="527"/>
      <c r="CW1105" s="527"/>
      <c r="CX1105" s="85"/>
    </row>
    <row r="1106" spans="1:102" ht="12" customHeight="1" x14ac:dyDescent="0.2">
      <c r="A1106" s="132" t="s">
        <v>1965</v>
      </c>
      <c r="B1106" s="557" t="s">
        <v>5403</v>
      </c>
      <c r="C1106" s="557" t="s">
        <v>1432</v>
      </c>
      <c r="D1106" s="557" t="s">
        <v>5432</v>
      </c>
      <c r="E1106" s="577" t="s">
        <v>5405</v>
      </c>
      <c r="F1106" s="557" t="s">
        <v>1432</v>
      </c>
      <c r="G1106" s="557" t="s">
        <v>3275</v>
      </c>
      <c r="H1106" s="557" t="s">
        <v>1885</v>
      </c>
      <c r="I1106" s="557" t="s">
        <v>1432</v>
      </c>
      <c r="J1106" s="533">
        <v>525347</v>
      </c>
      <c r="K1106" s="533">
        <v>175071</v>
      </c>
      <c r="L1106" s="512" t="s">
        <v>3088</v>
      </c>
      <c r="M1106" s="557" t="s">
        <v>1432</v>
      </c>
      <c r="N1106" s="557" t="s">
        <v>1432</v>
      </c>
      <c r="O1106" s="533">
        <v>0</v>
      </c>
      <c r="P1106" s="533">
        <v>2</v>
      </c>
      <c r="Q1106" s="738">
        <v>2</v>
      </c>
      <c r="R1106" s="557" t="s">
        <v>5406</v>
      </c>
      <c r="S1106" s="557" t="s">
        <v>1154</v>
      </c>
      <c r="T1106" s="739">
        <v>41969</v>
      </c>
      <c r="U1106" s="739">
        <v>42264</v>
      </c>
      <c r="V1106" s="739"/>
      <c r="W1106" s="557" t="s">
        <v>1439</v>
      </c>
      <c r="X1106" s="557" t="s">
        <v>1432</v>
      </c>
      <c r="Y1106" s="557" t="s">
        <v>1442</v>
      </c>
      <c r="Z1106" s="557" t="s">
        <v>1443</v>
      </c>
      <c r="AA1106" s="557" t="s">
        <v>1443</v>
      </c>
      <c r="AB1106" s="557" t="s">
        <v>1444</v>
      </c>
      <c r="AC1106" s="557" t="s">
        <v>1432</v>
      </c>
      <c r="AD1106" s="389"/>
      <c r="AE1106" s="389"/>
      <c r="AF1106" s="389"/>
      <c r="AG1106" s="517" t="s">
        <v>628</v>
      </c>
      <c r="AH1106" s="557" t="s">
        <v>3904</v>
      </c>
      <c r="AI1106" s="620">
        <v>0</v>
      </c>
      <c r="AJ1106" s="517">
        <v>1</v>
      </c>
      <c r="AK1106" s="577">
        <v>2</v>
      </c>
      <c r="AL1106" s="577">
        <v>0</v>
      </c>
      <c r="AM1106" s="577">
        <v>0</v>
      </c>
      <c r="AN1106" s="577">
        <v>2</v>
      </c>
      <c r="AO1106" s="577">
        <v>0</v>
      </c>
      <c r="AP1106" s="577">
        <v>0</v>
      </c>
      <c r="AQ1106" s="577">
        <v>0</v>
      </c>
      <c r="AR1106" s="577">
        <v>0</v>
      </c>
      <c r="AS1106" s="577">
        <v>0</v>
      </c>
      <c r="AT1106" s="577">
        <v>0</v>
      </c>
      <c r="AU1106" s="577">
        <v>2</v>
      </c>
      <c r="AV1106" s="577">
        <v>0</v>
      </c>
      <c r="AW1106" s="577">
        <v>0</v>
      </c>
      <c r="AX1106" s="577">
        <v>0</v>
      </c>
      <c r="AY1106" s="577">
        <v>0</v>
      </c>
      <c r="AZ1106" s="577">
        <v>0</v>
      </c>
      <c r="BA1106" s="577">
        <v>0</v>
      </c>
      <c r="BB1106" s="577">
        <v>0</v>
      </c>
      <c r="BC1106" s="577">
        <v>0</v>
      </c>
      <c r="BD1106" s="577">
        <v>0</v>
      </c>
      <c r="BE1106" s="577">
        <v>0</v>
      </c>
      <c r="BF1106" s="577">
        <v>0</v>
      </c>
      <c r="BG1106" s="577">
        <v>0</v>
      </c>
      <c r="BH1106" s="577">
        <v>0</v>
      </c>
      <c r="BI1106" s="577">
        <v>0</v>
      </c>
      <c r="BJ1106" s="577">
        <v>0</v>
      </c>
      <c r="BK1106" s="577">
        <v>0</v>
      </c>
      <c r="BL1106" s="577">
        <v>0</v>
      </c>
      <c r="BM1106" s="577">
        <v>0</v>
      </c>
      <c r="BN1106" s="577"/>
      <c r="BO1106" s="551">
        <v>0</v>
      </c>
      <c r="BP1106" s="551">
        <v>0</v>
      </c>
      <c r="BQ1106" s="753">
        <v>0</v>
      </c>
      <c r="BR1106" s="551">
        <v>0</v>
      </c>
      <c r="BS1106" s="551">
        <v>0</v>
      </c>
      <c r="BT1106" s="551">
        <v>0</v>
      </c>
      <c r="BU1106" s="582">
        <f t="shared" si="23"/>
        <v>0.66666666666666663</v>
      </c>
      <c r="BV1106" s="552">
        <f t="shared" si="24"/>
        <v>0.66666666666666663</v>
      </c>
      <c r="BW1106" s="552">
        <f t="shared" si="25"/>
        <v>0.66666666666666663</v>
      </c>
      <c r="BX1106" s="551">
        <v>0</v>
      </c>
      <c r="BY1106" s="551">
        <v>0</v>
      </c>
      <c r="BZ1106" s="551">
        <v>0</v>
      </c>
      <c r="CA1106" s="551">
        <v>0</v>
      </c>
      <c r="CB1106" s="551">
        <v>0</v>
      </c>
      <c r="CC1106" s="551">
        <v>0</v>
      </c>
      <c r="CD1106" s="551">
        <v>0</v>
      </c>
      <c r="CE1106" s="551">
        <v>0</v>
      </c>
      <c r="CF1106" s="551">
        <v>0</v>
      </c>
      <c r="CG1106" s="551">
        <v>0</v>
      </c>
      <c r="CH1106" s="551">
        <v>0</v>
      </c>
      <c r="CI1106" s="551">
        <v>0</v>
      </c>
      <c r="CJ1106" s="551">
        <v>0</v>
      </c>
      <c r="CK1106" s="623">
        <f t="shared" si="22"/>
        <v>2</v>
      </c>
      <c r="CL1106" s="524">
        <v>2</v>
      </c>
      <c r="CM1106" s="554">
        <f t="shared" si="26"/>
        <v>0.66666666666666663</v>
      </c>
      <c r="CN1106" s="554">
        <f t="shared" si="27"/>
        <v>1.3333333333333333</v>
      </c>
      <c r="CO1106" s="554">
        <v>6</v>
      </c>
      <c r="CP1106" s="554"/>
      <c r="CQ1106" s="554"/>
      <c r="CR1106" s="622"/>
      <c r="CS1106" s="726"/>
      <c r="CT1106" s="525"/>
      <c r="CU1106" s="527"/>
      <c r="CV1106" s="527"/>
      <c r="CW1106" s="527"/>
      <c r="CX1106" s="85"/>
    </row>
    <row r="1107" spans="1:102" ht="12" customHeight="1" x14ac:dyDescent="0.2">
      <c r="A1107" s="132" t="s">
        <v>1965</v>
      </c>
      <c r="B1107" s="557" t="s">
        <v>5403</v>
      </c>
      <c r="C1107" s="557" t="s">
        <v>1432</v>
      </c>
      <c r="D1107" s="557" t="s">
        <v>5433</v>
      </c>
      <c r="E1107" s="577" t="s">
        <v>5405</v>
      </c>
      <c r="F1107" s="557" t="s">
        <v>1432</v>
      </c>
      <c r="G1107" s="557" t="s">
        <v>3275</v>
      </c>
      <c r="H1107" s="557" t="s">
        <v>1885</v>
      </c>
      <c r="I1107" s="557" t="s">
        <v>1432</v>
      </c>
      <c r="J1107" s="533">
        <v>525347</v>
      </c>
      <c r="K1107" s="533">
        <v>175071</v>
      </c>
      <c r="L1107" s="512" t="s">
        <v>3088</v>
      </c>
      <c r="M1107" s="557" t="s">
        <v>1432</v>
      </c>
      <c r="N1107" s="557" t="s">
        <v>1432</v>
      </c>
      <c r="O1107" s="533">
        <v>0</v>
      </c>
      <c r="P1107" s="533">
        <v>2</v>
      </c>
      <c r="Q1107" s="738">
        <v>2</v>
      </c>
      <c r="R1107" s="557" t="s">
        <v>5406</v>
      </c>
      <c r="S1107" s="557" t="s">
        <v>1154</v>
      </c>
      <c r="T1107" s="739">
        <v>41969</v>
      </c>
      <c r="U1107" s="739">
        <v>42264</v>
      </c>
      <c r="V1107" s="739"/>
      <c r="W1107" s="557" t="s">
        <v>1439</v>
      </c>
      <c r="X1107" s="557" t="s">
        <v>1432</v>
      </c>
      <c r="Y1107" s="557" t="s">
        <v>1442</v>
      </c>
      <c r="Z1107" s="557" t="s">
        <v>1443</v>
      </c>
      <c r="AA1107" s="557" t="s">
        <v>1443</v>
      </c>
      <c r="AB1107" s="557" t="s">
        <v>1444</v>
      </c>
      <c r="AC1107" s="557" t="s">
        <v>1432</v>
      </c>
      <c r="AD1107" s="389"/>
      <c r="AE1107" s="389"/>
      <c r="AF1107" s="389"/>
      <c r="AG1107" s="517" t="s">
        <v>628</v>
      </c>
      <c r="AH1107" s="557" t="s">
        <v>3904</v>
      </c>
      <c r="AI1107" s="620">
        <v>0</v>
      </c>
      <c r="AJ1107" s="517">
        <v>1</v>
      </c>
      <c r="AK1107" s="577">
        <v>2</v>
      </c>
      <c r="AL1107" s="577">
        <v>0</v>
      </c>
      <c r="AM1107" s="577">
        <v>0</v>
      </c>
      <c r="AN1107" s="577">
        <v>2</v>
      </c>
      <c r="AO1107" s="577">
        <v>0</v>
      </c>
      <c r="AP1107" s="577">
        <v>0</v>
      </c>
      <c r="AQ1107" s="577">
        <v>0</v>
      </c>
      <c r="AR1107" s="577">
        <v>0</v>
      </c>
      <c r="AS1107" s="577">
        <v>0</v>
      </c>
      <c r="AT1107" s="577">
        <v>0</v>
      </c>
      <c r="AU1107" s="577">
        <v>2</v>
      </c>
      <c r="AV1107" s="577">
        <v>0</v>
      </c>
      <c r="AW1107" s="577">
        <v>0</v>
      </c>
      <c r="AX1107" s="577">
        <v>0</v>
      </c>
      <c r="AY1107" s="577">
        <v>0</v>
      </c>
      <c r="AZ1107" s="577">
        <v>0</v>
      </c>
      <c r="BA1107" s="577">
        <v>0</v>
      </c>
      <c r="BB1107" s="577">
        <v>0</v>
      </c>
      <c r="BC1107" s="577">
        <v>0</v>
      </c>
      <c r="BD1107" s="577">
        <v>0</v>
      </c>
      <c r="BE1107" s="577">
        <v>0</v>
      </c>
      <c r="BF1107" s="577">
        <v>0</v>
      </c>
      <c r="BG1107" s="577">
        <v>0</v>
      </c>
      <c r="BH1107" s="577">
        <v>0</v>
      </c>
      <c r="BI1107" s="577">
        <v>0</v>
      </c>
      <c r="BJ1107" s="577">
        <v>0</v>
      </c>
      <c r="BK1107" s="577">
        <v>0</v>
      </c>
      <c r="BL1107" s="577">
        <v>0</v>
      </c>
      <c r="BM1107" s="577">
        <v>0</v>
      </c>
      <c r="BN1107" s="577"/>
      <c r="BO1107" s="551">
        <v>0</v>
      </c>
      <c r="BP1107" s="551">
        <v>0</v>
      </c>
      <c r="BQ1107" s="753">
        <v>0</v>
      </c>
      <c r="BR1107" s="551">
        <v>0</v>
      </c>
      <c r="BS1107" s="551">
        <v>0</v>
      </c>
      <c r="BT1107" s="551">
        <v>0</v>
      </c>
      <c r="BU1107" s="582">
        <f t="shared" si="23"/>
        <v>0.66666666666666663</v>
      </c>
      <c r="BV1107" s="552">
        <f t="shared" si="24"/>
        <v>0.66666666666666663</v>
      </c>
      <c r="BW1107" s="552">
        <f t="shared" si="25"/>
        <v>0.66666666666666663</v>
      </c>
      <c r="BX1107" s="551">
        <v>0</v>
      </c>
      <c r="BY1107" s="551">
        <v>0</v>
      </c>
      <c r="BZ1107" s="551">
        <v>0</v>
      </c>
      <c r="CA1107" s="551">
        <v>0</v>
      </c>
      <c r="CB1107" s="551">
        <v>0</v>
      </c>
      <c r="CC1107" s="551">
        <v>0</v>
      </c>
      <c r="CD1107" s="551">
        <v>0</v>
      </c>
      <c r="CE1107" s="551">
        <v>0</v>
      </c>
      <c r="CF1107" s="551">
        <v>0</v>
      </c>
      <c r="CG1107" s="551">
        <v>0</v>
      </c>
      <c r="CH1107" s="551">
        <v>0</v>
      </c>
      <c r="CI1107" s="551">
        <v>0</v>
      </c>
      <c r="CJ1107" s="551">
        <v>0</v>
      </c>
      <c r="CK1107" s="623">
        <f t="shared" si="22"/>
        <v>2</v>
      </c>
      <c r="CL1107" s="524">
        <v>2</v>
      </c>
      <c r="CM1107" s="554">
        <f t="shared" si="26"/>
        <v>0.66666666666666663</v>
      </c>
      <c r="CN1107" s="554">
        <f t="shared" si="27"/>
        <v>1.3333333333333333</v>
      </c>
      <c r="CO1107" s="554">
        <v>6</v>
      </c>
      <c r="CP1107" s="554"/>
      <c r="CQ1107" s="554"/>
      <c r="CR1107" s="622"/>
      <c r="CS1107" s="726"/>
      <c r="CT1107" s="525"/>
      <c r="CU1107" s="527"/>
      <c r="CV1107" s="527"/>
      <c r="CW1107" s="527"/>
      <c r="CX1107" s="85"/>
    </row>
    <row r="1108" spans="1:102" ht="12" customHeight="1" x14ac:dyDescent="0.2">
      <c r="A1108" s="132" t="s">
        <v>1965</v>
      </c>
      <c r="B1108" s="557" t="s">
        <v>5403</v>
      </c>
      <c r="C1108" s="557" t="s">
        <v>1432</v>
      </c>
      <c r="D1108" s="557" t="s">
        <v>5434</v>
      </c>
      <c r="E1108" s="577" t="s">
        <v>5405</v>
      </c>
      <c r="F1108" s="557" t="s">
        <v>1432</v>
      </c>
      <c r="G1108" s="557" t="s">
        <v>3275</v>
      </c>
      <c r="H1108" s="557" t="s">
        <v>1885</v>
      </c>
      <c r="I1108" s="557" t="s">
        <v>1432</v>
      </c>
      <c r="J1108" s="533">
        <v>525347</v>
      </c>
      <c r="K1108" s="533">
        <v>175071</v>
      </c>
      <c r="L1108" s="512" t="s">
        <v>3088</v>
      </c>
      <c r="M1108" s="557" t="s">
        <v>1432</v>
      </c>
      <c r="N1108" s="557" t="s">
        <v>1432</v>
      </c>
      <c r="O1108" s="533">
        <v>0</v>
      </c>
      <c r="P1108" s="533">
        <v>1</v>
      </c>
      <c r="Q1108" s="738">
        <v>1</v>
      </c>
      <c r="R1108" s="557" t="s">
        <v>5406</v>
      </c>
      <c r="S1108" s="557" t="s">
        <v>1154</v>
      </c>
      <c r="T1108" s="739">
        <v>41969</v>
      </c>
      <c r="U1108" s="739">
        <v>42264</v>
      </c>
      <c r="V1108" s="739"/>
      <c r="W1108" s="557" t="s">
        <v>1439</v>
      </c>
      <c r="X1108" s="557" t="s">
        <v>1432</v>
      </c>
      <c r="Y1108" s="557" t="s">
        <v>1442</v>
      </c>
      <c r="Z1108" s="557" t="s">
        <v>1443</v>
      </c>
      <c r="AA1108" s="557" t="s">
        <v>1443</v>
      </c>
      <c r="AB1108" s="557" t="s">
        <v>1444</v>
      </c>
      <c r="AC1108" s="557" t="s">
        <v>1432</v>
      </c>
      <c r="AD1108" s="389"/>
      <c r="AE1108" s="389"/>
      <c r="AF1108" s="389"/>
      <c r="AG1108" s="517" t="s">
        <v>3063</v>
      </c>
      <c r="AH1108" s="557" t="s">
        <v>1445</v>
      </c>
      <c r="AI1108" s="620">
        <v>0</v>
      </c>
      <c r="AJ1108" s="517">
        <v>0</v>
      </c>
      <c r="AK1108" s="577">
        <v>1</v>
      </c>
      <c r="AL1108" s="577">
        <v>0</v>
      </c>
      <c r="AM1108" s="577">
        <v>0</v>
      </c>
      <c r="AN1108" s="577">
        <v>1</v>
      </c>
      <c r="AO1108" s="577">
        <v>0</v>
      </c>
      <c r="AP1108" s="577">
        <v>0</v>
      </c>
      <c r="AQ1108" s="577">
        <v>0</v>
      </c>
      <c r="AR1108" s="577">
        <v>0</v>
      </c>
      <c r="AS1108" s="577">
        <v>0</v>
      </c>
      <c r="AT1108" s="577">
        <v>0</v>
      </c>
      <c r="AU1108" s="577">
        <v>1</v>
      </c>
      <c r="AV1108" s="577">
        <v>0</v>
      </c>
      <c r="AW1108" s="577">
        <v>0</v>
      </c>
      <c r="AX1108" s="577">
        <v>0</v>
      </c>
      <c r="AY1108" s="577">
        <v>0</v>
      </c>
      <c r="AZ1108" s="577">
        <v>0</v>
      </c>
      <c r="BA1108" s="577">
        <v>0</v>
      </c>
      <c r="BB1108" s="577">
        <v>0</v>
      </c>
      <c r="BC1108" s="577">
        <v>0</v>
      </c>
      <c r="BD1108" s="577">
        <v>0</v>
      </c>
      <c r="BE1108" s="577">
        <v>0</v>
      </c>
      <c r="BF1108" s="577">
        <v>0</v>
      </c>
      <c r="BG1108" s="577">
        <v>0</v>
      </c>
      <c r="BH1108" s="577">
        <v>0</v>
      </c>
      <c r="BI1108" s="577">
        <v>0</v>
      </c>
      <c r="BJ1108" s="577">
        <v>0</v>
      </c>
      <c r="BK1108" s="577">
        <v>0</v>
      </c>
      <c r="BL1108" s="577">
        <v>0</v>
      </c>
      <c r="BM1108" s="577">
        <v>0</v>
      </c>
      <c r="BN1108" s="577"/>
      <c r="BO1108" s="551">
        <v>0</v>
      </c>
      <c r="BP1108" s="551">
        <v>0</v>
      </c>
      <c r="BQ1108" s="753">
        <v>0</v>
      </c>
      <c r="BR1108" s="551">
        <v>0</v>
      </c>
      <c r="BS1108" s="551">
        <v>0</v>
      </c>
      <c r="BT1108" s="551">
        <v>0</v>
      </c>
      <c r="BU1108" s="582">
        <f t="shared" si="23"/>
        <v>0.33333333333333331</v>
      </c>
      <c r="BV1108" s="552">
        <f t="shared" si="24"/>
        <v>0.33333333333333331</v>
      </c>
      <c r="BW1108" s="552">
        <f t="shared" si="25"/>
        <v>0.33333333333333331</v>
      </c>
      <c r="BX1108" s="551">
        <v>0</v>
      </c>
      <c r="BY1108" s="551">
        <v>0</v>
      </c>
      <c r="BZ1108" s="551">
        <v>0</v>
      </c>
      <c r="CA1108" s="551">
        <v>0</v>
      </c>
      <c r="CB1108" s="551">
        <v>0</v>
      </c>
      <c r="CC1108" s="551">
        <v>0</v>
      </c>
      <c r="CD1108" s="551">
        <v>0</v>
      </c>
      <c r="CE1108" s="551">
        <v>0</v>
      </c>
      <c r="CF1108" s="551">
        <v>0</v>
      </c>
      <c r="CG1108" s="551">
        <v>0</v>
      </c>
      <c r="CH1108" s="551">
        <v>0</v>
      </c>
      <c r="CI1108" s="551">
        <v>0</v>
      </c>
      <c r="CJ1108" s="551">
        <v>0</v>
      </c>
      <c r="CK1108" s="623">
        <f t="shared" si="22"/>
        <v>1</v>
      </c>
      <c r="CL1108" s="524">
        <v>1</v>
      </c>
      <c r="CM1108" s="554">
        <f t="shared" si="26"/>
        <v>0.33333333333333331</v>
      </c>
      <c r="CN1108" s="554">
        <f t="shared" si="27"/>
        <v>0.66666666666666663</v>
      </c>
      <c r="CO1108" s="554">
        <v>6</v>
      </c>
      <c r="CP1108" s="554"/>
      <c r="CQ1108" s="554"/>
      <c r="CR1108" s="622"/>
      <c r="CS1108" s="726"/>
      <c r="CT1108" s="525"/>
      <c r="CU1108" s="527"/>
      <c r="CV1108" s="527"/>
      <c r="CW1108" s="527"/>
      <c r="CX1108" s="85"/>
    </row>
    <row r="1109" spans="1:102" ht="12" customHeight="1" x14ac:dyDescent="0.2">
      <c r="A1109" s="132" t="s">
        <v>1965</v>
      </c>
      <c r="B1109" s="557" t="s">
        <v>5403</v>
      </c>
      <c r="C1109" s="557" t="s">
        <v>1432</v>
      </c>
      <c r="D1109" s="557" t="s">
        <v>5435</v>
      </c>
      <c r="E1109" s="577" t="s">
        <v>5405</v>
      </c>
      <c r="F1109" s="557" t="s">
        <v>1432</v>
      </c>
      <c r="G1109" s="557" t="s">
        <v>3275</v>
      </c>
      <c r="H1109" s="557" t="s">
        <v>1885</v>
      </c>
      <c r="I1109" s="557" t="s">
        <v>1432</v>
      </c>
      <c r="J1109" s="533">
        <v>525347</v>
      </c>
      <c r="K1109" s="533">
        <v>175071</v>
      </c>
      <c r="L1109" s="512" t="s">
        <v>3088</v>
      </c>
      <c r="M1109" s="557" t="s">
        <v>1432</v>
      </c>
      <c r="N1109" s="557" t="s">
        <v>1432</v>
      </c>
      <c r="O1109" s="533">
        <v>0</v>
      </c>
      <c r="P1109" s="533">
        <v>1</v>
      </c>
      <c r="Q1109" s="738">
        <v>1</v>
      </c>
      <c r="R1109" s="557" t="s">
        <v>5406</v>
      </c>
      <c r="S1109" s="557" t="s">
        <v>1154</v>
      </c>
      <c r="T1109" s="739">
        <v>41969</v>
      </c>
      <c r="U1109" s="739">
        <v>42264</v>
      </c>
      <c r="V1109" s="739"/>
      <c r="W1109" s="557" t="s">
        <v>1439</v>
      </c>
      <c r="X1109" s="557" t="s">
        <v>1432</v>
      </c>
      <c r="Y1109" s="557" t="s">
        <v>1442</v>
      </c>
      <c r="Z1109" s="557" t="s">
        <v>1443</v>
      </c>
      <c r="AA1109" s="557" t="s">
        <v>1443</v>
      </c>
      <c r="AB1109" s="557" t="s">
        <v>1444</v>
      </c>
      <c r="AC1109" s="557" t="s">
        <v>1432</v>
      </c>
      <c r="AD1109" s="389"/>
      <c r="AE1109" s="389"/>
      <c r="AF1109" s="389"/>
      <c r="AG1109" s="517" t="s">
        <v>628</v>
      </c>
      <c r="AH1109" s="557" t="s">
        <v>3904</v>
      </c>
      <c r="AI1109" s="620">
        <v>0</v>
      </c>
      <c r="AJ1109" s="517">
        <v>1</v>
      </c>
      <c r="AK1109" s="577">
        <v>1</v>
      </c>
      <c r="AL1109" s="577">
        <v>0</v>
      </c>
      <c r="AM1109" s="577">
        <v>0</v>
      </c>
      <c r="AN1109" s="577">
        <v>1</v>
      </c>
      <c r="AO1109" s="577">
        <v>0</v>
      </c>
      <c r="AP1109" s="577">
        <v>0</v>
      </c>
      <c r="AQ1109" s="577">
        <v>0</v>
      </c>
      <c r="AR1109" s="577">
        <v>0</v>
      </c>
      <c r="AS1109" s="577">
        <v>0</v>
      </c>
      <c r="AT1109" s="577">
        <v>0</v>
      </c>
      <c r="AU1109" s="577">
        <v>1</v>
      </c>
      <c r="AV1109" s="577">
        <v>0</v>
      </c>
      <c r="AW1109" s="577">
        <v>0</v>
      </c>
      <c r="AX1109" s="577">
        <v>0</v>
      </c>
      <c r="AY1109" s="577">
        <v>0</v>
      </c>
      <c r="AZ1109" s="577">
        <v>0</v>
      </c>
      <c r="BA1109" s="577">
        <v>0</v>
      </c>
      <c r="BB1109" s="577">
        <v>0</v>
      </c>
      <c r="BC1109" s="577">
        <v>0</v>
      </c>
      <c r="BD1109" s="577">
        <v>0</v>
      </c>
      <c r="BE1109" s="577">
        <v>0</v>
      </c>
      <c r="BF1109" s="577">
        <v>0</v>
      </c>
      <c r="BG1109" s="577">
        <v>0</v>
      </c>
      <c r="BH1109" s="577">
        <v>0</v>
      </c>
      <c r="BI1109" s="577">
        <v>0</v>
      </c>
      <c r="BJ1109" s="577">
        <v>0</v>
      </c>
      <c r="BK1109" s="577">
        <v>0</v>
      </c>
      <c r="BL1109" s="577">
        <v>0</v>
      </c>
      <c r="BM1109" s="577">
        <v>0</v>
      </c>
      <c r="BN1109" s="577"/>
      <c r="BO1109" s="551">
        <v>0</v>
      </c>
      <c r="BP1109" s="551">
        <v>0</v>
      </c>
      <c r="BQ1109" s="753">
        <v>0</v>
      </c>
      <c r="BR1109" s="551">
        <v>0</v>
      </c>
      <c r="BS1109" s="551">
        <v>0</v>
      </c>
      <c r="BT1109" s="551">
        <v>0</v>
      </c>
      <c r="BU1109" s="582">
        <f t="shared" si="23"/>
        <v>0.33333333333333331</v>
      </c>
      <c r="BV1109" s="552">
        <f t="shared" si="24"/>
        <v>0.33333333333333331</v>
      </c>
      <c r="BW1109" s="552">
        <f t="shared" si="25"/>
        <v>0.33333333333333331</v>
      </c>
      <c r="BX1109" s="551">
        <v>0</v>
      </c>
      <c r="BY1109" s="551">
        <v>0</v>
      </c>
      <c r="BZ1109" s="551">
        <v>0</v>
      </c>
      <c r="CA1109" s="551">
        <v>0</v>
      </c>
      <c r="CB1109" s="551">
        <v>0</v>
      </c>
      <c r="CC1109" s="551">
        <v>0</v>
      </c>
      <c r="CD1109" s="551">
        <v>0</v>
      </c>
      <c r="CE1109" s="551">
        <v>0</v>
      </c>
      <c r="CF1109" s="551">
        <v>0</v>
      </c>
      <c r="CG1109" s="551">
        <v>0</v>
      </c>
      <c r="CH1109" s="551">
        <v>0</v>
      </c>
      <c r="CI1109" s="551">
        <v>0</v>
      </c>
      <c r="CJ1109" s="551">
        <v>0</v>
      </c>
      <c r="CK1109" s="623">
        <f t="shared" si="22"/>
        <v>1</v>
      </c>
      <c r="CL1109" s="524">
        <v>1</v>
      </c>
      <c r="CM1109" s="554">
        <f t="shared" si="26"/>
        <v>0.33333333333333331</v>
      </c>
      <c r="CN1109" s="554">
        <f t="shared" si="27"/>
        <v>0.66666666666666663</v>
      </c>
      <c r="CO1109" s="554">
        <v>6</v>
      </c>
      <c r="CP1109" s="554"/>
      <c r="CQ1109" s="554"/>
      <c r="CR1109" s="622"/>
      <c r="CS1109" s="726"/>
      <c r="CT1109" s="525"/>
      <c r="CU1109" s="527"/>
      <c r="CV1109" s="527"/>
      <c r="CW1109" s="527"/>
      <c r="CX1109" s="85"/>
    </row>
    <row r="1110" spans="1:102" ht="12" customHeight="1" x14ac:dyDescent="0.2">
      <c r="A1110" s="132" t="s">
        <v>1965</v>
      </c>
      <c r="B1110" s="557" t="s">
        <v>5403</v>
      </c>
      <c r="C1110" s="557" t="s">
        <v>1432</v>
      </c>
      <c r="D1110" s="557" t="s">
        <v>5436</v>
      </c>
      <c r="E1110" s="577" t="s">
        <v>5405</v>
      </c>
      <c r="F1110" s="557" t="s">
        <v>1432</v>
      </c>
      <c r="G1110" s="557" t="s">
        <v>3275</v>
      </c>
      <c r="H1110" s="557" t="s">
        <v>1885</v>
      </c>
      <c r="I1110" s="557" t="s">
        <v>1432</v>
      </c>
      <c r="J1110" s="533">
        <v>525347</v>
      </c>
      <c r="K1110" s="533">
        <v>175071</v>
      </c>
      <c r="L1110" s="512" t="s">
        <v>3088</v>
      </c>
      <c r="M1110" s="557" t="s">
        <v>1432</v>
      </c>
      <c r="N1110" s="557" t="s">
        <v>1432</v>
      </c>
      <c r="O1110" s="533">
        <v>0</v>
      </c>
      <c r="P1110" s="533">
        <v>1</v>
      </c>
      <c r="Q1110" s="738">
        <v>1</v>
      </c>
      <c r="R1110" s="557" t="s">
        <v>5406</v>
      </c>
      <c r="S1110" s="557" t="s">
        <v>1154</v>
      </c>
      <c r="T1110" s="739">
        <v>41969</v>
      </c>
      <c r="U1110" s="739">
        <v>42264</v>
      </c>
      <c r="V1110" s="739"/>
      <c r="W1110" s="557" t="s">
        <v>1439</v>
      </c>
      <c r="X1110" s="557" t="s">
        <v>1432</v>
      </c>
      <c r="Y1110" s="557" t="s">
        <v>1442</v>
      </c>
      <c r="Z1110" s="557" t="s">
        <v>1443</v>
      </c>
      <c r="AA1110" s="557" t="s">
        <v>1443</v>
      </c>
      <c r="AB1110" s="557" t="s">
        <v>1444</v>
      </c>
      <c r="AC1110" s="557" t="s">
        <v>1432</v>
      </c>
      <c r="AD1110" s="389"/>
      <c r="AE1110" s="389"/>
      <c r="AF1110" s="389"/>
      <c r="AG1110" s="517" t="s">
        <v>3063</v>
      </c>
      <c r="AH1110" s="557" t="s">
        <v>1445</v>
      </c>
      <c r="AI1110" s="620">
        <v>0</v>
      </c>
      <c r="AJ1110" s="517">
        <v>0</v>
      </c>
      <c r="AK1110" s="577">
        <v>1</v>
      </c>
      <c r="AL1110" s="577">
        <v>0</v>
      </c>
      <c r="AM1110" s="577">
        <v>0</v>
      </c>
      <c r="AN1110" s="577">
        <v>1</v>
      </c>
      <c r="AO1110" s="577">
        <v>0</v>
      </c>
      <c r="AP1110" s="577">
        <v>0</v>
      </c>
      <c r="AQ1110" s="577">
        <v>0</v>
      </c>
      <c r="AR1110" s="577">
        <v>0</v>
      </c>
      <c r="AS1110" s="577">
        <v>0</v>
      </c>
      <c r="AT1110" s="577">
        <v>0</v>
      </c>
      <c r="AU1110" s="577">
        <v>1</v>
      </c>
      <c r="AV1110" s="577">
        <v>0</v>
      </c>
      <c r="AW1110" s="577">
        <v>0</v>
      </c>
      <c r="AX1110" s="577">
        <v>0</v>
      </c>
      <c r="AY1110" s="577">
        <v>0</v>
      </c>
      <c r="AZ1110" s="577">
        <v>0</v>
      </c>
      <c r="BA1110" s="577">
        <v>0</v>
      </c>
      <c r="BB1110" s="577">
        <v>0</v>
      </c>
      <c r="BC1110" s="577">
        <v>0</v>
      </c>
      <c r="BD1110" s="577">
        <v>0</v>
      </c>
      <c r="BE1110" s="577">
        <v>0</v>
      </c>
      <c r="BF1110" s="577">
        <v>0</v>
      </c>
      <c r="BG1110" s="577">
        <v>0</v>
      </c>
      <c r="BH1110" s="577">
        <v>0</v>
      </c>
      <c r="BI1110" s="577">
        <v>0</v>
      </c>
      <c r="BJ1110" s="577">
        <v>0</v>
      </c>
      <c r="BK1110" s="577">
        <v>0</v>
      </c>
      <c r="BL1110" s="577">
        <v>0</v>
      </c>
      <c r="BM1110" s="577">
        <v>0</v>
      </c>
      <c r="BN1110" s="577"/>
      <c r="BO1110" s="551">
        <v>0</v>
      </c>
      <c r="BP1110" s="551">
        <v>0</v>
      </c>
      <c r="BQ1110" s="753">
        <v>0</v>
      </c>
      <c r="BR1110" s="551">
        <v>0</v>
      </c>
      <c r="BS1110" s="551">
        <v>0</v>
      </c>
      <c r="BT1110" s="551">
        <v>0</v>
      </c>
      <c r="BU1110" s="582">
        <f t="shared" si="23"/>
        <v>0.33333333333333331</v>
      </c>
      <c r="BV1110" s="552">
        <f t="shared" si="24"/>
        <v>0.33333333333333331</v>
      </c>
      <c r="BW1110" s="552">
        <f t="shared" si="25"/>
        <v>0.33333333333333331</v>
      </c>
      <c r="BX1110" s="551">
        <v>0</v>
      </c>
      <c r="BY1110" s="551">
        <v>0</v>
      </c>
      <c r="BZ1110" s="551">
        <v>0</v>
      </c>
      <c r="CA1110" s="551">
        <v>0</v>
      </c>
      <c r="CB1110" s="551">
        <v>0</v>
      </c>
      <c r="CC1110" s="551">
        <v>0</v>
      </c>
      <c r="CD1110" s="551">
        <v>0</v>
      </c>
      <c r="CE1110" s="551">
        <v>0</v>
      </c>
      <c r="CF1110" s="551">
        <v>0</v>
      </c>
      <c r="CG1110" s="551">
        <v>0</v>
      </c>
      <c r="CH1110" s="551">
        <v>0</v>
      </c>
      <c r="CI1110" s="551">
        <v>0</v>
      </c>
      <c r="CJ1110" s="551">
        <v>0</v>
      </c>
      <c r="CK1110" s="623">
        <f t="shared" si="22"/>
        <v>1</v>
      </c>
      <c r="CL1110" s="524">
        <v>1</v>
      </c>
      <c r="CM1110" s="554">
        <f t="shared" si="26"/>
        <v>0.33333333333333331</v>
      </c>
      <c r="CN1110" s="554">
        <f t="shared" si="27"/>
        <v>0.66666666666666663</v>
      </c>
      <c r="CO1110" s="554">
        <v>6</v>
      </c>
      <c r="CP1110" s="554"/>
      <c r="CQ1110" s="554"/>
      <c r="CR1110" s="622"/>
      <c r="CS1110" s="726"/>
      <c r="CT1110" s="525"/>
      <c r="CU1110" s="527"/>
      <c r="CV1110" s="527"/>
      <c r="CW1110" s="527"/>
      <c r="CX1110" s="85"/>
    </row>
    <row r="1111" spans="1:102" ht="12" customHeight="1" x14ac:dyDescent="0.2">
      <c r="A1111" s="132" t="s">
        <v>1965</v>
      </c>
      <c r="B1111" s="557" t="s">
        <v>5403</v>
      </c>
      <c r="C1111" s="557" t="s">
        <v>1432</v>
      </c>
      <c r="D1111" s="557" t="s">
        <v>5437</v>
      </c>
      <c r="E1111" s="577" t="s">
        <v>5405</v>
      </c>
      <c r="F1111" s="557" t="s">
        <v>1432</v>
      </c>
      <c r="G1111" s="557" t="s">
        <v>3275</v>
      </c>
      <c r="H1111" s="557" t="s">
        <v>1885</v>
      </c>
      <c r="I1111" s="557" t="s">
        <v>1432</v>
      </c>
      <c r="J1111" s="533">
        <v>525347</v>
      </c>
      <c r="K1111" s="533">
        <v>175071</v>
      </c>
      <c r="L1111" s="512" t="s">
        <v>3088</v>
      </c>
      <c r="M1111" s="557" t="s">
        <v>1432</v>
      </c>
      <c r="N1111" s="557" t="s">
        <v>1432</v>
      </c>
      <c r="O1111" s="533">
        <v>0</v>
      </c>
      <c r="P1111" s="533">
        <v>1</v>
      </c>
      <c r="Q1111" s="738">
        <v>1</v>
      </c>
      <c r="R1111" s="557" t="s">
        <v>5406</v>
      </c>
      <c r="S1111" s="557" t="s">
        <v>1154</v>
      </c>
      <c r="T1111" s="739">
        <v>41969</v>
      </c>
      <c r="U1111" s="739">
        <v>42264</v>
      </c>
      <c r="V1111" s="739"/>
      <c r="W1111" s="557" t="s">
        <v>1439</v>
      </c>
      <c r="X1111" s="557" t="s">
        <v>1432</v>
      </c>
      <c r="Y1111" s="557" t="s">
        <v>1442</v>
      </c>
      <c r="Z1111" s="557" t="s">
        <v>1443</v>
      </c>
      <c r="AA1111" s="557" t="s">
        <v>1443</v>
      </c>
      <c r="AB1111" s="557" t="s">
        <v>1444</v>
      </c>
      <c r="AC1111" s="557" t="s">
        <v>1432</v>
      </c>
      <c r="AD1111" s="389"/>
      <c r="AE1111" s="389"/>
      <c r="AF1111" s="389"/>
      <c r="AG1111" s="517" t="s">
        <v>628</v>
      </c>
      <c r="AH1111" s="557" t="s">
        <v>3904</v>
      </c>
      <c r="AI1111" s="620">
        <v>0</v>
      </c>
      <c r="AJ1111" s="517">
        <v>0</v>
      </c>
      <c r="AK1111" s="577">
        <v>1</v>
      </c>
      <c r="AL1111" s="577">
        <v>0</v>
      </c>
      <c r="AM1111" s="577">
        <v>0</v>
      </c>
      <c r="AN1111" s="577">
        <v>1</v>
      </c>
      <c r="AO1111" s="577">
        <v>0</v>
      </c>
      <c r="AP1111" s="577">
        <v>0</v>
      </c>
      <c r="AQ1111" s="577">
        <v>0</v>
      </c>
      <c r="AR1111" s="577">
        <v>0</v>
      </c>
      <c r="AS1111" s="577">
        <v>0</v>
      </c>
      <c r="AT1111" s="577">
        <v>0</v>
      </c>
      <c r="AU1111" s="577">
        <v>1</v>
      </c>
      <c r="AV1111" s="577">
        <v>0</v>
      </c>
      <c r="AW1111" s="577">
        <v>0</v>
      </c>
      <c r="AX1111" s="577">
        <v>0</v>
      </c>
      <c r="AY1111" s="577">
        <v>0</v>
      </c>
      <c r="AZ1111" s="577">
        <v>0</v>
      </c>
      <c r="BA1111" s="577">
        <v>0</v>
      </c>
      <c r="BB1111" s="577">
        <v>0</v>
      </c>
      <c r="BC1111" s="577">
        <v>0</v>
      </c>
      <c r="BD1111" s="577">
        <v>0</v>
      </c>
      <c r="BE1111" s="577">
        <v>0</v>
      </c>
      <c r="BF1111" s="577">
        <v>0</v>
      </c>
      <c r="BG1111" s="577">
        <v>0</v>
      </c>
      <c r="BH1111" s="577">
        <v>0</v>
      </c>
      <c r="BI1111" s="577">
        <v>0</v>
      </c>
      <c r="BJ1111" s="577">
        <v>0</v>
      </c>
      <c r="BK1111" s="577">
        <v>0</v>
      </c>
      <c r="BL1111" s="577">
        <v>0</v>
      </c>
      <c r="BM1111" s="577">
        <v>0</v>
      </c>
      <c r="BN1111" s="577"/>
      <c r="BO1111" s="551">
        <v>0</v>
      </c>
      <c r="BP1111" s="551">
        <v>0</v>
      </c>
      <c r="BQ1111" s="753">
        <v>0</v>
      </c>
      <c r="BR1111" s="551">
        <v>0</v>
      </c>
      <c r="BS1111" s="551">
        <v>0</v>
      </c>
      <c r="BT1111" s="551">
        <v>0</v>
      </c>
      <c r="BU1111" s="582">
        <f t="shared" si="23"/>
        <v>0.33333333333333331</v>
      </c>
      <c r="BV1111" s="552">
        <f t="shared" si="24"/>
        <v>0.33333333333333331</v>
      </c>
      <c r="BW1111" s="552">
        <f t="shared" si="25"/>
        <v>0.33333333333333331</v>
      </c>
      <c r="BX1111" s="551">
        <v>0</v>
      </c>
      <c r="BY1111" s="551">
        <v>0</v>
      </c>
      <c r="BZ1111" s="551">
        <v>0</v>
      </c>
      <c r="CA1111" s="551">
        <v>0</v>
      </c>
      <c r="CB1111" s="551">
        <v>0</v>
      </c>
      <c r="CC1111" s="551">
        <v>0</v>
      </c>
      <c r="CD1111" s="551">
        <v>0</v>
      </c>
      <c r="CE1111" s="551">
        <v>0</v>
      </c>
      <c r="CF1111" s="551">
        <v>0</v>
      </c>
      <c r="CG1111" s="551">
        <v>0</v>
      </c>
      <c r="CH1111" s="551">
        <v>0</v>
      </c>
      <c r="CI1111" s="551">
        <v>0</v>
      </c>
      <c r="CJ1111" s="551">
        <v>0</v>
      </c>
      <c r="CK1111" s="623">
        <f t="shared" si="22"/>
        <v>1</v>
      </c>
      <c r="CL1111" s="524">
        <v>1</v>
      </c>
      <c r="CM1111" s="554">
        <f t="shared" si="26"/>
        <v>0.33333333333333331</v>
      </c>
      <c r="CN1111" s="554">
        <f t="shared" si="27"/>
        <v>0.66666666666666663</v>
      </c>
      <c r="CO1111" s="554">
        <v>6</v>
      </c>
      <c r="CP1111" s="554"/>
      <c r="CQ1111" s="554"/>
      <c r="CR1111" s="622"/>
      <c r="CS1111" s="726"/>
      <c r="CT1111" s="525"/>
      <c r="CU1111" s="527"/>
      <c r="CV1111" s="527"/>
      <c r="CW1111" s="527"/>
      <c r="CX1111" s="85"/>
    </row>
    <row r="1112" spans="1:102" ht="12" customHeight="1" x14ac:dyDescent="0.2">
      <c r="A1112" s="132" t="s">
        <v>1965</v>
      </c>
      <c r="B1112" s="557" t="s">
        <v>5403</v>
      </c>
      <c r="C1112" s="557" t="s">
        <v>1432</v>
      </c>
      <c r="D1112" s="557" t="s">
        <v>5438</v>
      </c>
      <c r="E1112" s="577" t="s">
        <v>5405</v>
      </c>
      <c r="F1112" s="557" t="s">
        <v>1432</v>
      </c>
      <c r="G1112" s="557" t="s">
        <v>3275</v>
      </c>
      <c r="H1112" s="557" t="s">
        <v>1885</v>
      </c>
      <c r="I1112" s="557" t="s">
        <v>1432</v>
      </c>
      <c r="J1112" s="533">
        <v>525347</v>
      </c>
      <c r="K1112" s="533">
        <v>175071</v>
      </c>
      <c r="L1112" s="512" t="s">
        <v>3088</v>
      </c>
      <c r="M1112" s="557" t="s">
        <v>1432</v>
      </c>
      <c r="N1112" s="557" t="s">
        <v>1432</v>
      </c>
      <c r="O1112" s="533">
        <v>0</v>
      </c>
      <c r="P1112" s="533">
        <v>1</v>
      </c>
      <c r="Q1112" s="738">
        <v>1</v>
      </c>
      <c r="R1112" s="557" t="s">
        <v>5406</v>
      </c>
      <c r="S1112" s="557" t="s">
        <v>1154</v>
      </c>
      <c r="T1112" s="739">
        <v>41969</v>
      </c>
      <c r="U1112" s="739">
        <v>42264</v>
      </c>
      <c r="V1112" s="739"/>
      <c r="W1112" s="557" t="s">
        <v>1439</v>
      </c>
      <c r="X1112" s="557" t="s">
        <v>1432</v>
      </c>
      <c r="Y1112" s="557" t="s">
        <v>1442</v>
      </c>
      <c r="Z1112" s="557" t="s">
        <v>1443</v>
      </c>
      <c r="AA1112" s="557" t="s">
        <v>1443</v>
      </c>
      <c r="AB1112" s="557" t="s">
        <v>1444</v>
      </c>
      <c r="AC1112" s="557" t="s">
        <v>1432</v>
      </c>
      <c r="AD1112" s="389"/>
      <c r="AE1112" s="389"/>
      <c r="AF1112" s="389"/>
      <c r="AG1112" s="517" t="s">
        <v>3063</v>
      </c>
      <c r="AH1112" s="557" t="s">
        <v>1445</v>
      </c>
      <c r="AI1112" s="620">
        <v>0</v>
      </c>
      <c r="AJ1112" s="517">
        <v>0</v>
      </c>
      <c r="AK1112" s="577">
        <v>1</v>
      </c>
      <c r="AL1112" s="577">
        <v>0</v>
      </c>
      <c r="AM1112" s="577">
        <v>0</v>
      </c>
      <c r="AN1112" s="577">
        <v>1</v>
      </c>
      <c r="AO1112" s="577">
        <v>0</v>
      </c>
      <c r="AP1112" s="577">
        <v>0</v>
      </c>
      <c r="AQ1112" s="577">
        <v>0</v>
      </c>
      <c r="AR1112" s="577">
        <v>0</v>
      </c>
      <c r="AS1112" s="577">
        <v>0</v>
      </c>
      <c r="AT1112" s="577">
        <v>0</v>
      </c>
      <c r="AU1112" s="577">
        <v>1</v>
      </c>
      <c r="AV1112" s="577">
        <v>0</v>
      </c>
      <c r="AW1112" s="577">
        <v>0</v>
      </c>
      <c r="AX1112" s="577">
        <v>0</v>
      </c>
      <c r="AY1112" s="577">
        <v>0</v>
      </c>
      <c r="AZ1112" s="577">
        <v>0</v>
      </c>
      <c r="BA1112" s="577">
        <v>0</v>
      </c>
      <c r="BB1112" s="577">
        <v>0</v>
      </c>
      <c r="BC1112" s="577">
        <v>0</v>
      </c>
      <c r="BD1112" s="577">
        <v>0</v>
      </c>
      <c r="BE1112" s="577">
        <v>0</v>
      </c>
      <c r="BF1112" s="577">
        <v>0</v>
      </c>
      <c r="BG1112" s="577">
        <v>0</v>
      </c>
      <c r="BH1112" s="577">
        <v>0</v>
      </c>
      <c r="BI1112" s="577">
        <v>0</v>
      </c>
      <c r="BJ1112" s="577">
        <v>0</v>
      </c>
      <c r="BK1112" s="577">
        <v>0</v>
      </c>
      <c r="BL1112" s="577">
        <v>0</v>
      </c>
      <c r="BM1112" s="577">
        <v>0</v>
      </c>
      <c r="BN1112" s="577"/>
      <c r="BO1112" s="551">
        <v>0</v>
      </c>
      <c r="BP1112" s="551">
        <v>0</v>
      </c>
      <c r="BQ1112" s="753">
        <v>0</v>
      </c>
      <c r="BR1112" s="551">
        <v>0</v>
      </c>
      <c r="BS1112" s="551">
        <v>0</v>
      </c>
      <c r="BT1112" s="551">
        <v>0</v>
      </c>
      <c r="BU1112" s="582">
        <f t="shared" si="23"/>
        <v>0.33333333333333331</v>
      </c>
      <c r="BV1112" s="552">
        <f t="shared" si="24"/>
        <v>0.33333333333333331</v>
      </c>
      <c r="BW1112" s="552">
        <f t="shared" si="25"/>
        <v>0.33333333333333331</v>
      </c>
      <c r="BX1112" s="551">
        <v>0</v>
      </c>
      <c r="BY1112" s="551">
        <v>0</v>
      </c>
      <c r="BZ1112" s="551">
        <v>0</v>
      </c>
      <c r="CA1112" s="551">
        <v>0</v>
      </c>
      <c r="CB1112" s="551">
        <v>0</v>
      </c>
      <c r="CC1112" s="551">
        <v>0</v>
      </c>
      <c r="CD1112" s="551">
        <v>0</v>
      </c>
      <c r="CE1112" s="551">
        <v>0</v>
      </c>
      <c r="CF1112" s="551">
        <v>0</v>
      </c>
      <c r="CG1112" s="551">
        <v>0</v>
      </c>
      <c r="CH1112" s="551">
        <v>0</v>
      </c>
      <c r="CI1112" s="551">
        <v>0</v>
      </c>
      <c r="CJ1112" s="551">
        <v>0</v>
      </c>
      <c r="CK1112" s="623">
        <f t="shared" si="22"/>
        <v>1</v>
      </c>
      <c r="CL1112" s="524">
        <v>1</v>
      </c>
      <c r="CM1112" s="554">
        <f t="shared" si="26"/>
        <v>0.33333333333333331</v>
      </c>
      <c r="CN1112" s="554">
        <f t="shared" si="27"/>
        <v>0.66666666666666663</v>
      </c>
      <c r="CO1112" s="554">
        <v>6</v>
      </c>
      <c r="CP1112" s="554"/>
      <c r="CQ1112" s="554"/>
      <c r="CR1112" s="622"/>
      <c r="CS1112" s="726"/>
      <c r="CT1112" s="525"/>
      <c r="CU1112" s="527"/>
      <c r="CV1112" s="527"/>
      <c r="CW1112" s="527"/>
      <c r="CX1112" s="85"/>
    </row>
    <row r="1113" spans="1:102" ht="12" customHeight="1" x14ac:dyDescent="0.2">
      <c r="A1113" s="132" t="s">
        <v>1965</v>
      </c>
      <c r="B1113" s="557" t="s">
        <v>5403</v>
      </c>
      <c r="C1113" s="557" t="s">
        <v>1432</v>
      </c>
      <c r="D1113" s="557" t="s">
        <v>5439</v>
      </c>
      <c r="E1113" s="577" t="s">
        <v>5405</v>
      </c>
      <c r="F1113" s="557" t="s">
        <v>1432</v>
      </c>
      <c r="G1113" s="557" t="s">
        <v>3275</v>
      </c>
      <c r="H1113" s="557" t="s">
        <v>1885</v>
      </c>
      <c r="I1113" s="557" t="s">
        <v>1432</v>
      </c>
      <c r="J1113" s="533">
        <v>525347</v>
      </c>
      <c r="K1113" s="533">
        <v>175071</v>
      </c>
      <c r="L1113" s="512" t="s">
        <v>3088</v>
      </c>
      <c r="M1113" s="557" t="s">
        <v>1432</v>
      </c>
      <c r="N1113" s="557" t="s">
        <v>1432</v>
      </c>
      <c r="O1113" s="533">
        <v>0</v>
      </c>
      <c r="P1113" s="533">
        <v>1</v>
      </c>
      <c r="Q1113" s="738">
        <v>1</v>
      </c>
      <c r="R1113" s="557" t="s">
        <v>5406</v>
      </c>
      <c r="S1113" s="557" t="s">
        <v>1154</v>
      </c>
      <c r="T1113" s="739">
        <v>41969</v>
      </c>
      <c r="U1113" s="739">
        <v>42264</v>
      </c>
      <c r="V1113" s="739"/>
      <c r="W1113" s="557" t="s">
        <v>1439</v>
      </c>
      <c r="X1113" s="557" t="s">
        <v>1432</v>
      </c>
      <c r="Y1113" s="557" t="s">
        <v>1442</v>
      </c>
      <c r="Z1113" s="557" t="s">
        <v>1443</v>
      </c>
      <c r="AA1113" s="557" t="s">
        <v>1443</v>
      </c>
      <c r="AB1113" s="557" t="s">
        <v>1444</v>
      </c>
      <c r="AC1113" s="557" t="s">
        <v>1432</v>
      </c>
      <c r="AD1113" s="389"/>
      <c r="AE1113" s="389"/>
      <c r="AF1113" s="389"/>
      <c r="AG1113" s="517" t="s">
        <v>628</v>
      </c>
      <c r="AH1113" s="557" t="s">
        <v>3904</v>
      </c>
      <c r="AI1113" s="620">
        <v>0</v>
      </c>
      <c r="AJ1113" s="517">
        <v>0</v>
      </c>
      <c r="AK1113" s="577">
        <v>1</v>
      </c>
      <c r="AL1113" s="577">
        <v>0</v>
      </c>
      <c r="AM1113" s="577">
        <v>0</v>
      </c>
      <c r="AN1113" s="577">
        <v>1</v>
      </c>
      <c r="AO1113" s="577">
        <v>0</v>
      </c>
      <c r="AP1113" s="577">
        <v>0</v>
      </c>
      <c r="AQ1113" s="577">
        <v>0</v>
      </c>
      <c r="AR1113" s="577">
        <v>0</v>
      </c>
      <c r="AS1113" s="577">
        <v>0</v>
      </c>
      <c r="AT1113" s="577">
        <v>0</v>
      </c>
      <c r="AU1113" s="577">
        <v>1</v>
      </c>
      <c r="AV1113" s="577">
        <v>0</v>
      </c>
      <c r="AW1113" s="577">
        <v>0</v>
      </c>
      <c r="AX1113" s="577">
        <v>0</v>
      </c>
      <c r="AY1113" s="577">
        <v>0</v>
      </c>
      <c r="AZ1113" s="577">
        <v>0</v>
      </c>
      <c r="BA1113" s="577">
        <v>0</v>
      </c>
      <c r="BB1113" s="577">
        <v>0</v>
      </c>
      <c r="BC1113" s="577">
        <v>0</v>
      </c>
      <c r="BD1113" s="577">
        <v>0</v>
      </c>
      <c r="BE1113" s="577">
        <v>0</v>
      </c>
      <c r="BF1113" s="577">
        <v>0</v>
      </c>
      <c r="BG1113" s="577">
        <v>0</v>
      </c>
      <c r="BH1113" s="577">
        <v>0</v>
      </c>
      <c r="BI1113" s="577">
        <v>0</v>
      </c>
      <c r="BJ1113" s="577">
        <v>0</v>
      </c>
      <c r="BK1113" s="577">
        <v>0</v>
      </c>
      <c r="BL1113" s="577">
        <v>0</v>
      </c>
      <c r="BM1113" s="577">
        <v>0</v>
      </c>
      <c r="BN1113" s="577"/>
      <c r="BO1113" s="551">
        <v>0</v>
      </c>
      <c r="BP1113" s="551">
        <v>0</v>
      </c>
      <c r="BQ1113" s="753">
        <v>0</v>
      </c>
      <c r="BR1113" s="551">
        <v>0</v>
      </c>
      <c r="BS1113" s="551">
        <v>0</v>
      </c>
      <c r="BT1113" s="551">
        <v>0</v>
      </c>
      <c r="BU1113" s="582">
        <f t="shared" si="23"/>
        <v>0.33333333333333331</v>
      </c>
      <c r="BV1113" s="552">
        <f t="shared" si="24"/>
        <v>0.33333333333333331</v>
      </c>
      <c r="BW1113" s="552">
        <f t="shared" si="25"/>
        <v>0.33333333333333331</v>
      </c>
      <c r="BX1113" s="551">
        <v>0</v>
      </c>
      <c r="BY1113" s="551">
        <v>0</v>
      </c>
      <c r="BZ1113" s="551">
        <v>0</v>
      </c>
      <c r="CA1113" s="551">
        <v>0</v>
      </c>
      <c r="CB1113" s="551">
        <v>0</v>
      </c>
      <c r="CC1113" s="551">
        <v>0</v>
      </c>
      <c r="CD1113" s="551">
        <v>0</v>
      </c>
      <c r="CE1113" s="551">
        <v>0</v>
      </c>
      <c r="CF1113" s="551">
        <v>0</v>
      </c>
      <c r="CG1113" s="551">
        <v>0</v>
      </c>
      <c r="CH1113" s="551">
        <v>0</v>
      </c>
      <c r="CI1113" s="551">
        <v>0</v>
      </c>
      <c r="CJ1113" s="551">
        <v>0</v>
      </c>
      <c r="CK1113" s="623">
        <f t="shared" si="22"/>
        <v>1</v>
      </c>
      <c r="CL1113" s="524">
        <v>1</v>
      </c>
      <c r="CM1113" s="554">
        <f t="shared" si="26"/>
        <v>0.33333333333333331</v>
      </c>
      <c r="CN1113" s="554">
        <f t="shared" si="27"/>
        <v>0.66666666666666663</v>
      </c>
      <c r="CO1113" s="554">
        <v>6</v>
      </c>
      <c r="CP1113" s="554"/>
      <c r="CQ1113" s="554"/>
      <c r="CR1113" s="622"/>
      <c r="CS1113" s="726"/>
      <c r="CT1113" s="525"/>
      <c r="CU1113" s="527"/>
      <c r="CV1113" s="527"/>
      <c r="CW1113" s="527"/>
      <c r="CX1113" s="85"/>
    </row>
    <row r="1114" spans="1:102" ht="12" customHeight="1" x14ac:dyDescent="0.2">
      <c r="A1114" s="132" t="s">
        <v>1965</v>
      </c>
      <c r="B1114" s="557" t="s">
        <v>5403</v>
      </c>
      <c r="C1114" s="557" t="s">
        <v>1432</v>
      </c>
      <c r="D1114" s="557" t="s">
        <v>5440</v>
      </c>
      <c r="E1114" s="577" t="s">
        <v>5405</v>
      </c>
      <c r="F1114" s="557" t="s">
        <v>1432</v>
      </c>
      <c r="G1114" s="557" t="s">
        <v>3275</v>
      </c>
      <c r="H1114" s="557" t="s">
        <v>1885</v>
      </c>
      <c r="I1114" s="557" t="s">
        <v>1432</v>
      </c>
      <c r="J1114" s="533">
        <v>525347</v>
      </c>
      <c r="K1114" s="533">
        <v>175071</v>
      </c>
      <c r="L1114" s="512" t="s">
        <v>3088</v>
      </c>
      <c r="M1114" s="557" t="s">
        <v>1432</v>
      </c>
      <c r="N1114" s="557" t="s">
        <v>1432</v>
      </c>
      <c r="O1114" s="533">
        <v>0</v>
      </c>
      <c r="P1114" s="533">
        <v>1</v>
      </c>
      <c r="Q1114" s="738">
        <v>1</v>
      </c>
      <c r="R1114" s="557" t="s">
        <v>5406</v>
      </c>
      <c r="S1114" s="557" t="s">
        <v>1154</v>
      </c>
      <c r="T1114" s="739">
        <v>41969</v>
      </c>
      <c r="U1114" s="739">
        <v>42264</v>
      </c>
      <c r="V1114" s="739"/>
      <c r="W1114" s="557" t="s">
        <v>1439</v>
      </c>
      <c r="X1114" s="557" t="s">
        <v>1432</v>
      </c>
      <c r="Y1114" s="557" t="s">
        <v>1442</v>
      </c>
      <c r="Z1114" s="557" t="s">
        <v>1443</v>
      </c>
      <c r="AA1114" s="557" t="s">
        <v>1443</v>
      </c>
      <c r="AB1114" s="557" t="s">
        <v>1444</v>
      </c>
      <c r="AC1114" s="557" t="s">
        <v>1432</v>
      </c>
      <c r="AD1114" s="389"/>
      <c r="AE1114" s="389"/>
      <c r="AF1114" s="389"/>
      <c r="AG1114" s="517" t="s">
        <v>3063</v>
      </c>
      <c r="AH1114" s="557" t="s">
        <v>1445</v>
      </c>
      <c r="AI1114" s="620">
        <v>0</v>
      </c>
      <c r="AJ1114" s="517">
        <v>1</v>
      </c>
      <c r="AK1114" s="577">
        <v>1</v>
      </c>
      <c r="AL1114" s="577">
        <v>0</v>
      </c>
      <c r="AM1114" s="577">
        <v>0</v>
      </c>
      <c r="AN1114" s="577">
        <v>1</v>
      </c>
      <c r="AO1114" s="577">
        <v>0</v>
      </c>
      <c r="AP1114" s="577">
        <v>0</v>
      </c>
      <c r="AQ1114" s="577">
        <v>0</v>
      </c>
      <c r="AR1114" s="577">
        <v>0</v>
      </c>
      <c r="AS1114" s="577">
        <v>0</v>
      </c>
      <c r="AT1114" s="577">
        <v>0</v>
      </c>
      <c r="AU1114" s="577">
        <v>1</v>
      </c>
      <c r="AV1114" s="577">
        <v>0</v>
      </c>
      <c r="AW1114" s="577">
        <v>0</v>
      </c>
      <c r="AX1114" s="577">
        <v>0</v>
      </c>
      <c r="AY1114" s="577">
        <v>0</v>
      </c>
      <c r="AZ1114" s="577">
        <v>0</v>
      </c>
      <c r="BA1114" s="577">
        <v>0</v>
      </c>
      <c r="BB1114" s="577">
        <v>0</v>
      </c>
      <c r="BC1114" s="577">
        <v>0</v>
      </c>
      <c r="BD1114" s="577">
        <v>0</v>
      </c>
      <c r="BE1114" s="577">
        <v>0</v>
      </c>
      <c r="BF1114" s="577">
        <v>0</v>
      </c>
      <c r="BG1114" s="577">
        <v>0</v>
      </c>
      <c r="BH1114" s="577">
        <v>0</v>
      </c>
      <c r="BI1114" s="577">
        <v>0</v>
      </c>
      <c r="BJ1114" s="577">
        <v>0</v>
      </c>
      <c r="BK1114" s="577">
        <v>0</v>
      </c>
      <c r="BL1114" s="577">
        <v>0</v>
      </c>
      <c r="BM1114" s="577">
        <v>0</v>
      </c>
      <c r="BN1114" s="577"/>
      <c r="BO1114" s="551">
        <v>0</v>
      </c>
      <c r="BP1114" s="551">
        <v>0</v>
      </c>
      <c r="BQ1114" s="753">
        <v>0</v>
      </c>
      <c r="BR1114" s="551">
        <v>0</v>
      </c>
      <c r="BS1114" s="551">
        <v>0</v>
      </c>
      <c r="BT1114" s="551">
        <v>0</v>
      </c>
      <c r="BU1114" s="582">
        <f t="shared" si="23"/>
        <v>0.33333333333333331</v>
      </c>
      <c r="BV1114" s="552">
        <f t="shared" si="24"/>
        <v>0.33333333333333331</v>
      </c>
      <c r="BW1114" s="552">
        <f t="shared" si="25"/>
        <v>0.33333333333333331</v>
      </c>
      <c r="BX1114" s="551">
        <v>0</v>
      </c>
      <c r="BY1114" s="551">
        <v>0</v>
      </c>
      <c r="BZ1114" s="551">
        <v>0</v>
      </c>
      <c r="CA1114" s="551">
        <v>0</v>
      </c>
      <c r="CB1114" s="551">
        <v>0</v>
      </c>
      <c r="CC1114" s="551">
        <v>0</v>
      </c>
      <c r="CD1114" s="551">
        <v>0</v>
      </c>
      <c r="CE1114" s="551">
        <v>0</v>
      </c>
      <c r="CF1114" s="551">
        <v>0</v>
      </c>
      <c r="CG1114" s="551">
        <v>0</v>
      </c>
      <c r="CH1114" s="551">
        <v>0</v>
      </c>
      <c r="CI1114" s="551">
        <v>0</v>
      </c>
      <c r="CJ1114" s="551">
        <v>0</v>
      </c>
      <c r="CK1114" s="623">
        <f t="shared" si="22"/>
        <v>1</v>
      </c>
      <c r="CL1114" s="524">
        <v>1</v>
      </c>
      <c r="CM1114" s="554">
        <f t="shared" si="26"/>
        <v>0.33333333333333331</v>
      </c>
      <c r="CN1114" s="554">
        <f t="shared" si="27"/>
        <v>0.66666666666666663</v>
      </c>
      <c r="CO1114" s="554">
        <v>6</v>
      </c>
      <c r="CP1114" s="554"/>
      <c r="CQ1114" s="554"/>
      <c r="CR1114" s="622"/>
      <c r="CS1114" s="726"/>
      <c r="CT1114" s="525"/>
      <c r="CU1114" s="527"/>
      <c r="CV1114" s="527"/>
      <c r="CW1114" s="527"/>
      <c r="CX1114" s="85"/>
    </row>
    <row r="1115" spans="1:102" ht="12" customHeight="1" x14ac:dyDescent="0.2">
      <c r="A1115" s="132" t="s">
        <v>1965</v>
      </c>
      <c r="B1115" s="557" t="s">
        <v>5403</v>
      </c>
      <c r="C1115" s="557" t="s">
        <v>1432</v>
      </c>
      <c r="D1115" s="557" t="s">
        <v>5441</v>
      </c>
      <c r="E1115" s="577" t="s">
        <v>5405</v>
      </c>
      <c r="F1115" s="557" t="s">
        <v>1432</v>
      </c>
      <c r="G1115" s="557" t="s">
        <v>3275</v>
      </c>
      <c r="H1115" s="557" t="s">
        <v>1885</v>
      </c>
      <c r="I1115" s="557" t="s">
        <v>1432</v>
      </c>
      <c r="J1115" s="533">
        <v>525347</v>
      </c>
      <c r="K1115" s="533">
        <v>175071</v>
      </c>
      <c r="L1115" s="512" t="s">
        <v>3088</v>
      </c>
      <c r="M1115" s="557" t="s">
        <v>1432</v>
      </c>
      <c r="N1115" s="557" t="s">
        <v>1432</v>
      </c>
      <c r="O1115" s="533">
        <v>0</v>
      </c>
      <c r="P1115" s="533">
        <v>1</v>
      </c>
      <c r="Q1115" s="738">
        <v>1</v>
      </c>
      <c r="R1115" s="557" t="s">
        <v>5406</v>
      </c>
      <c r="S1115" s="557" t="s">
        <v>1154</v>
      </c>
      <c r="T1115" s="739">
        <v>41969</v>
      </c>
      <c r="U1115" s="739">
        <v>42264</v>
      </c>
      <c r="V1115" s="739"/>
      <c r="W1115" s="557" t="s">
        <v>1439</v>
      </c>
      <c r="X1115" s="557" t="s">
        <v>1432</v>
      </c>
      <c r="Y1115" s="557" t="s">
        <v>1442</v>
      </c>
      <c r="Z1115" s="557" t="s">
        <v>1443</v>
      </c>
      <c r="AA1115" s="557" t="s">
        <v>1443</v>
      </c>
      <c r="AB1115" s="557" t="s">
        <v>1444</v>
      </c>
      <c r="AC1115" s="557" t="s">
        <v>1432</v>
      </c>
      <c r="AD1115" s="389"/>
      <c r="AE1115" s="389"/>
      <c r="AF1115" s="389"/>
      <c r="AG1115" s="517" t="s">
        <v>628</v>
      </c>
      <c r="AH1115" s="557" t="s">
        <v>3904</v>
      </c>
      <c r="AI1115" s="620">
        <v>0</v>
      </c>
      <c r="AJ1115" s="517">
        <v>0</v>
      </c>
      <c r="AK1115" s="577">
        <v>1</v>
      </c>
      <c r="AL1115" s="577">
        <v>0</v>
      </c>
      <c r="AM1115" s="577">
        <v>1</v>
      </c>
      <c r="AN1115" s="577">
        <v>0</v>
      </c>
      <c r="AO1115" s="577">
        <v>0</v>
      </c>
      <c r="AP1115" s="577">
        <v>0</v>
      </c>
      <c r="AQ1115" s="577">
        <v>0</v>
      </c>
      <c r="AR1115" s="577">
        <v>0</v>
      </c>
      <c r="AS1115" s="577">
        <v>0</v>
      </c>
      <c r="AT1115" s="577">
        <v>1</v>
      </c>
      <c r="AU1115" s="577">
        <v>0</v>
      </c>
      <c r="AV1115" s="577">
        <v>0</v>
      </c>
      <c r="AW1115" s="577">
        <v>0</v>
      </c>
      <c r="AX1115" s="577">
        <v>0</v>
      </c>
      <c r="AY1115" s="577">
        <v>0</v>
      </c>
      <c r="AZ1115" s="577">
        <v>0</v>
      </c>
      <c r="BA1115" s="577">
        <v>0</v>
      </c>
      <c r="BB1115" s="577">
        <v>0</v>
      </c>
      <c r="BC1115" s="577">
        <v>0</v>
      </c>
      <c r="BD1115" s="577">
        <v>0</v>
      </c>
      <c r="BE1115" s="577">
        <v>0</v>
      </c>
      <c r="BF1115" s="577">
        <v>0</v>
      </c>
      <c r="BG1115" s="577">
        <v>0</v>
      </c>
      <c r="BH1115" s="577">
        <v>0</v>
      </c>
      <c r="BI1115" s="577">
        <v>0</v>
      </c>
      <c r="BJ1115" s="577">
        <v>0</v>
      </c>
      <c r="BK1115" s="577">
        <v>0</v>
      </c>
      <c r="BL1115" s="577">
        <v>0</v>
      </c>
      <c r="BM1115" s="577">
        <v>0</v>
      </c>
      <c r="BN1115" s="577"/>
      <c r="BO1115" s="551">
        <v>0</v>
      </c>
      <c r="BP1115" s="551">
        <v>0</v>
      </c>
      <c r="BQ1115" s="753">
        <v>0</v>
      </c>
      <c r="BR1115" s="551">
        <v>0</v>
      </c>
      <c r="BS1115" s="551">
        <v>0</v>
      </c>
      <c r="BT1115" s="551">
        <v>0</v>
      </c>
      <c r="BU1115" s="582">
        <f t="shared" si="23"/>
        <v>0.33333333333333331</v>
      </c>
      <c r="BV1115" s="552">
        <f t="shared" si="24"/>
        <v>0.33333333333333331</v>
      </c>
      <c r="BW1115" s="552">
        <f t="shared" si="25"/>
        <v>0.33333333333333331</v>
      </c>
      <c r="BX1115" s="551">
        <v>0</v>
      </c>
      <c r="BY1115" s="551">
        <v>0</v>
      </c>
      <c r="BZ1115" s="551">
        <v>0</v>
      </c>
      <c r="CA1115" s="551">
        <v>0</v>
      </c>
      <c r="CB1115" s="551">
        <v>0</v>
      </c>
      <c r="CC1115" s="551">
        <v>0</v>
      </c>
      <c r="CD1115" s="551">
        <v>0</v>
      </c>
      <c r="CE1115" s="551">
        <v>0</v>
      </c>
      <c r="CF1115" s="551">
        <v>0</v>
      </c>
      <c r="CG1115" s="551">
        <v>0</v>
      </c>
      <c r="CH1115" s="551">
        <v>0</v>
      </c>
      <c r="CI1115" s="551">
        <v>0</v>
      </c>
      <c r="CJ1115" s="551">
        <v>0</v>
      </c>
      <c r="CK1115" s="623">
        <f t="shared" si="22"/>
        <v>1</v>
      </c>
      <c r="CL1115" s="524">
        <v>1</v>
      </c>
      <c r="CM1115" s="554">
        <f t="shared" si="26"/>
        <v>0.33333333333333331</v>
      </c>
      <c r="CN1115" s="554">
        <f t="shared" si="27"/>
        <v>0.66666666666666663</v>
      </c>
      <c r="CO1115" s="554">
        <v>6</v>
      </c>
      <c r="CP1115" s="554"/>
      <c r="CQ1115" s="554"/>
      <c r="CR1115" s="622"/>
      <c r="CS1115" s="726"/>
      <c r="CT1115" s="525"/>
      <c r="CU1115" s="527"/>
      <c r="CV1115" s="527"/>
      <c r="CW1115" s="527"/>
      <c r="CX1115" s="85"/>
    </row>
    <row r="1116" spans="1:102" ht="12" customHeight="1" x14ac:dyDescent="0.2">
      <c r="A1116" s="132" t="s">
        <v>1965</v>
      </c>
      <c r="B1116" s="557" t="s">
        <v>4499</v>
      </c>
      <c r="C1116" s="557" t="s">
        <v>1432</v>
      </c>
      <c r="D1116" s="557" t="s">
        <v>1432</v>
      </c>
      <c r="E1116" s="577" t="s">
        <v>4500</v>
      </c>
      <c r="F1116" s="557" t="s">
        <v>4501</v>
      </c>
      <c r="G1116" s="557" t="s">
        <v>1434</v>
      </c>
      <c r="H1116" s="557" t="s">
        <v>1435</v>
      </c>
      <c r="I1116" s="557" t="s">
        <v>2246</v>
      </c>
      <c r="J1116" s="533">
        <v>527359</v>
      </c>
      <c r="K1116" s="533">
        <v>171269</v>
      </c>
      <c r="L1116" s="512" t="s">
        <v>3082</v>
      </c>
      <c r="M1116" s="557" t="s">
        <v>1432</v>
      </c>
      <c r="N1116" s="557" t="s">
        <v>1432</v>
      </c>
      <c r="O1116" s="533">
        <v>0</v>
      </c>
      <c r="P1116" s="533">
        <v>17</v>
      </c>
      <c r="Q1116" s="738">
        <v>17</v>
      </c>
      <c r="R1116" s="557" t="s">
        <v>4502</v>
      </c>
      <c r="S1116" s="557" t="s">
        <v>3676</v>
      </c>
      <c r="T1116" s="739">
        <v>41957</v>
      </c>
      <c r="U1116" s="739">
        <v>42173</v>
      </c>
      <c r="V1116" s="739"/>
      <c r="W1116" s="557" t="s">
        <v>3963</v>
      </c>
      <c r="X1116" s="557" t="s">
        <v>1928</v>
      </c>
      <c r="Y1116" s="557" t="s">
        <v>1442</v>
      </c>
      <c r="Z1116" s="557" t="s">
        <v>1443</v>
      </c>
      <c r="AA1116" s="557" t="s">
        <v>1443</v>
      </c>
      <c r="AB1116" s="557" t="s">
        <v>1444</v>
      </c>
      <c r="AC1116" s="557" t="s">
        <v>1432</v>
      </c>
      <c r="AD1116" s="389"/>
      <c r="AE1116" s="389"/>
      <c r="AF1116" s="389"/>
      <c r="AG1116" s="517" t="s">
        <v>628</v>
      </c>
      <c r="AH1116" s="557" t="s">
        <v>3904</v>
      </c>
      <c r="AI1116" s="620">
        <v>0</v>
      </c>
      <c r="AJ1116" s="517">
        <v>0</v>
      </c>
      <c r="AK1116" s="577">
        <v>17</v>
      </c>
      <c r="AL1116" s="577">
        <v>0</v>
      </c>
      <c r="AM1116" s="577">
        <v>3</v>
      </c>
      <c r="AN1116" s="577">
        <v>10</v>
      </c>
      <c r="AO1116" s="577">
        <v>4</v>
      </c>
      <c r="AP1116" s="577">
        <v>0</v>
      </c>
      <c r="AQ1116" s="577">
        <v>0</v>
      </c>
      <c r="AR1116" s="577">
        <v>0</v>
      </c>
      <c r="AS1116" s="577">
        <v>0</v>
      </c>
      <c r="AT1116" s="577">
        <v>3</v>
      </c>
      <c r="AU1116" s="577">
        <v>10</v>
      </c>
      <c r="AV1116" s="577">
        <v>4</v>
      </c>
      <c r="AW1116" s="577">
        <v>0</v>
      </c>
      <c r="AX1116" s="577">
        <v>0</v>
      </c>
      <c r="AY1116" s="577">
        <v>0</v>
      </c>
      <c r="AZ1116" s="577">
        <v>0</v>
      </c>
      <c r="BA1116" s="577">
        <v>0</v>
      </c>
      <c r="BB1116" s="577">
        <v>0</v>
      </c>
      <c r="BC1116" s="577">
        <v>0</v>
      </c>
      <c r="BD1116" s="577">
        <v>0</v>
      </c>
      <c r="BE1116" s="577">
        <v>0</v>
      </c>
      <c r="BF1116" s="577">
        <v>0</v>
      </c>
      <c r="BG1116" s="577">
        <v>0</v>
      </c>
      <c r="BH1116" s="577">
        <v>0</v>
      </c>
      <c r="BI1116" s="577">
        <v>0</v>
      </c>
      <c r="BJ1116" s="577">
        <v>0</v>
      </c>
      <c r="BK1116" s="577">
        <v>0</v>
      </c>
      <c r="BL1116" s="577">
        <v>0</v>
      </c>
      <c r="BM1116" s="577">
        <v>0</v>
      </c>
      <c r="BN1116" s="577"/>
      <c r="BO1116" s="551">
        <v>0</v>
      </c>
      <c r="BP1116" s="551">
        <v>0</v>
      </c>
      <c r="BQ1116" s="753">
        <v>0</v>
      </c>
      <c r="BR1116" s="551">
        <v>0</v>
      </c>
      <c r="BS1116" s="551">
        <v>0</v>
      </c>
      <c r="BT1116" s="551">
        <v>0</v>
      </c>
      <c r="BU1116" s="582">
        <f t="shared" si="23"/>
        <v>5.666666666666667</v>
      </c>
      <c r="BV1116" s="552">
        <f t="shared" si="24"/>
        <v>5.666666666666667</v>
      </c>
      <c r="BW1116" s="552">
        <f t="shared" si="25"/>
        <v>5.666666666666667</v>
      </c>
      <c r="BX1116" s="551">
        <v>0</v>
      </c>
      <c r="BY1116" s="551">
        <v>0</v>
      </c>
      <c r="BZ1116" s="551">
        <v>0</v>
      </c>
      <c r="CA1116" s="551">
        <v>0</v>
      </c>
      <c r="CB1116" s="551">
        <v>0</v>
      </c>
      <c r="CC1116" s="551">
        <v>0</v>
      </c>
      <c r="CD1116" s="551">
        <v>0</v>
      </c>
      <c r="CE1116" s="551">
        <v>0</v>
      </c>
      <c r="CF1116" s="551">
        <v>0</v>
      </c>
      <c r="CG1116" s="551">
        <v>0</v>
      </c>
      <c r="CH1116" s="551">
        <v>0</v>
      </c>
      <c r="CI1116" s="551">
        <v>0</v>
      </c>
      <c r="CJ1116" s="551">
        <v>0</v>
      </c>
      <c r="CK1116" s="623">
        <f t="shared" si="22"/>
        <v>17</v>
      </c>
      <c r="CL1116" s="524">
        <v>17</v>
      </c>
      <c r="CM1116" s="554">
        <f t="shared" si="26"/>
        <v>5.666666666666667</v>
      </c>
      <c r="CN1116" s="554">
        <f t="shared" si="27"/>
        <v>11.333333333333334</v>
      </c>
      <c r="CO1116" s="554">
        <v>6</v>
      </c>
      <c r="CP1116" s="554"/>
      <c r="CQ1116" s="554"/>
      <c r="CR1116" s="622"/>
      <c r="CS1116" s="726"/>
      <c r="CT1116" s="525"/>
      <c r="CU1116" s="527"/>
      <c r="CV1116" s="527"/>
      <c r="CW1116" s="527"/>
      <c r="CX1116" s="85"/>
    </row>
    <row r="1117" spans="1:102" ht="12" customHeight="1" x14ac:dyDescent="0.2">
      <c r="A1117" s="132" t="s">
        <v>1965</v>
      </c>
      <c r="B1117" s="557" t="s">
        <v>4499</v>
      </c>
      <c r="C1117" s="557" t="s">
        <v>1432</v>
      </c>
      <c r="D1117" s="557" t="s">
        <v>1432</v>
      </c>
      <c r="E1117" s="577" t="s">
        <v>4500</v>
      </c>
      <c r="F1117" s="557" t="s">
        <v>4501</v>
      </c>
      <c r="G1117" s="557" t="s">
        <v>1434</v>
      </c>
      <c r="H1117" s="557" t="s">
        <v>1435</v>
      </c>
      <c r="I1117" s="557" t="s">
        <v>2246</v>
      </c>
      <c r="J1117" s="533">
        <v>527359</v>
      </c>
      <c r="K1117" s="533">
        <v>171269</v>
      </c>
      <c r="L1117" s="512" t="s">
        <v>3082</v>
      </c>
      <c r="M1117" s="557" t="s">
        <v>1432</v>
      </c>
      <c r="N1117" s="557" t="s">
        <v>1432</v>
      </c>
      <c r="O1117" s="533">
        <v>0</v>
      </c>
      <c r="P1117" s="533">
        <v>29</v>
      </c>
      <c r="Q1117" s="738">
        <v>29</v>
      </c>
      <c r="R1117" s="557" t="s">
        <v>4502</v>
      </c>
      <c r="S1117" s="557" t="s">
        <v>3676</v>
      </c>
      <c r="T1117" s="739">
        <v>41957</v>
      </c>
      <c r="U1117" s="739">
        <v>42173</v>
      </c>
      <c r="V1117" s="739"/>
      <c r="W1117" s="557" t="s">
        <v>3963</v>
      </c>
      <c r="X1117" s="557" t="s">
        <v>1928</v>
      </c>
      <c r="Y1117" s="557" t="s">
        <v>1442</v>
      </c>
      <c r="Z1117" s="557" t="s">
        <v>1443</v>
      </c>
      <c r="AA1117" s="557" t="s">
        <v>1443</v>
      </c>
      <c r="AB1117" s="557" t="s">
        <v>1444</v>
      </c>
      <c r="AC1117" s="557" t="s">
        <v>1432</v>
      </c>
      <c r="AD1117" s="389"/>
      <c r="AE1117" s="389"/>
      <c r="AF1117" s="389"/>
      <c r="AG1117" s="517" t="s">
        <v>3063</v>
      </c>
      <c r="AH1117" s="557" t="s">
        <v>1445</v>
      </c>
      <c r="AI1117" s="620">
        <v>0</v>
      </c>
      <c r="AJ1117" s="517">
        <v>0</v>
      </c>
      <c r="AK1117" s="577">
        <v>29</v>
      </c>
      <c r="AL1117" s="577">
        <v>0</v>
      </c>
      <c r="AM1117" s="577">
        <v>3</v>
      </c>
      <c r="AN1117" s="577">
        <v>24</v>
      </c>
      <c r="AO1117" s="577">
        <v>2</v>
      </c>
      <c r="AP1117" s="577">
        <v>0</v>
      </c>
      <c r="AQ1117" s="577">
        <v>0</v>
      </c>
      <c r="AR1117" s="577">
        <v>0</v>
      </c>
      <c r="AS1117" s="577">
        <v>0</v>
      </c>
      <c r="AT1117" s="577">
        <v>3</v>
      </c>
      <c r="AU1117" s="577">
        <v>24</v>
      </c>
      <c r="AV1117" s="577">
        <v>2</v>
      </c>
      <c r="AW1117" s="577">
        <v>0</v>
      </c>
      <c r="AX1117" s="577">
        <v>0</v>
      </c>
      <c r="AY1117" s="577">
        <v>0</v>
      </c>
      <c r="AZ1117" s="577">
        <v>0</v>
      </c>
      <c r="BA1117" s="577">
        <v>0</v>
      </c>
      <c r="BB1117" s="577">
        <v>0</v>
      </c>
      <c r="BC1117" s="577">
        <v>0</v>
      </c>
      <c r="BD1117" s="577">
        <v>0</v>
      </c>
      <c r="BE1117" s="577">
        <v>0</v>
      </c>
      <c r="BF1117" s="577">
        <v>0</v>
      </c>
      <c r="BG1117" s="577">
        <v>0</v>
      </c>
      <c r="BH1117" s="577">
        <v>0</v>
      </c>
      <c r="BI1117" s="577">
        <v>0</v>
      </c>
      <c r="BJ1117" s="577">
        <v>0</v>
      </c>
      <c r="BK1117" s="577">
        <v>0</v>
      </c>
      <c r="BL1117" s="577">
        <v>0</v>
      </c>
      <c r="BM1117" s="577">
        <v>0</v>
      </c>
      <c r="BN1117" s="577"/>
      <c r="BO1117" s="551">
        <v>0</v>
      </c>
      <c r="BP1117" s="551">
        <v>0</v>
      </c>
      <c r="BQ1117" s="753">
        <v>0</v>
      </c>
      <c r="BR1117" s="551">
        <v>0</v>
      </c>
      <c r="BS1117" s="551">
        <v>0</v>
      </c>
      <c r="BT1117" s="551">
        <v>0</v>
      </c>
      <c r="BU1117" s="582">
        <f t="shared" si="23"/>
        <v>9.6666666666666661</v>
      </c>
      <c r="BV1117" s="552">
        <f t="shared" si="24"/>
        <v>9.6666666666666661</v>
      </c>
      <c r="BW1117" s="552">
        <f t="shared" si="25"/>
        <v>9.6666666666666661</v>
      </c>
      <c r="BX1117" s="551">
        <v>0</v>
      </c>
      <c r="BY1117" s="551">
        <v>0</v>
      </c>
      <c r="BZ1117" s="551">
        <v>0</v>
      </c>
      <c r="CA1117" s="551">
        <v>0</v>
      </c>
      <c r="CB1117" s="551">
        <v>0</v>
      </c>
      <c r="CC1117" s="551">
        <v>0</v>
      </c>
      <c r="CD1117" s="551">
        <v>0</v>
      </c>
      <c r="CE1117" s="551">
        <v>0</v>
      </c>
      <c r="CF1117" s="551">
        <v>0</v>
      </c>
      <c r="CG1117" s="551">
        <v>0</v>
      </c>
      <c r="CH1117" s="551">
        <v>0</v>
      </c>
      <c r="CI1117" s="551">
        <v>0</v>
      </c>
      <c r="CJ1117" s="551">
        <v>0</v>
      </c>
      <c r="CK1117" s="623">
        <f t="shared" si="22"/>
        <v>29</v>
      </c>
      <c r="CL1117" s="524">
        <v>29</v>
      </c>
      <c r="CM1117" s="554">
        <f t="shared" si="26"/>
        <v>9.6666666666666661</v>
      </c>
      <c r="CN1117" s="554">
        <f t="shared" si="27"/>
        <v>19.333333333333332</v>
      </c>
      <c r="CO1117" s="554">
        <v>6</v>
      </c>
      <c r="CP1117" s="554"/>
      <c r="CQ1117" s="554"/>
      <c r="CR1117" s="622"/>
      <c r="CS1117" s="726"/>
      <c r="CT1117" s="525"/>
      <c r="CU1117" s="527"/>
      <c r="CV1117" s="527"/>
      <c r="CW1117" s="527"/>
      <c r="CX1117" s="85"/>
    </row>
    <row r="1118" spans="1:102" ht="12" customHeight="1" x14ac:dyDescent="0.2">
      <c r="A1118" s="132" t="s">
        <v>1965</v>
      </c>
      <c r="B1118" s="557" t="s">
        <v>4503</v>
      </c>
      <c r="C1118" s="557" t="s">
        <v>1432</v>
      </c>
      <c r="D1118" s="557" t="s">
        <v>1432</v>
      </c>
      <c r="E1118" s="577" t="s">
        <v>1432</v>
      </c>
      <c r="F1118" s="557" t="s">
        <v>5051</v>
      </c>
      <c r="G1118" s="557" t="s">
        <v>4802</v>
      </c>
      <c r="H1118" s="557" t="s">
        <v>1885</v>
      </c>
      <c r="I1118" s="557" t="s">
        <v>831</v>
      </c>
      <c r="J1118" s="533">
        <v>526141</v>
      </c>
      <c r="K1118" s="533">
        <v>172702</v>
      </c>
      <c r="L1118" s="512" t="s">
        <v>3078</v>
      </c>
      <c r="M1118" s="557" t="s">
        <v>1432</v>
      </c>
      <c r="N1118" s="557" t="s">
        <v>1432</v>
      </c>
      <c r="O1118" s="533">
        <v>0</v>
      </c>
      <c r="P1118" s="533">
        <v>1</v>
      </c>
      <c r="Q1118" s="738">
        <v>1</v>
      </c>
      <c r="R1118" s="557" t="s">
        <v>5442</v>
      </c>
      <c r="S1118" s="557" t="s">
        <v>1438</v>
      </c>
      <c r="T1118" s="739">
        <v>42011</v>
      </c>
      <c r="U1118" s="739">
        <v>42101</v>
      </c>
      <c r="V1118" s="739"/>
      <c r="W1118" s="557" t="s">
        <v>1439</v>
      </c>
      <c r="X1118" s="557" t="s">
        <v>1432</v>
      </c>
      <c r="Y1118" s="557" t="s">
        <v>1442</v>
      </c>
      <c r="Z1118" s="557" t="s">
        <v>1443</v>
      </c>
      <c r="AA1118" s="557" t="s">
        <v>1444</v>
      </c>
      <c r="AB1118" s="557" t="s">
        <v>2713</v>
      </c>
      <c r="AC1118" s="557" t="s">
        <v>1432</v>
      </c>
      <c r="AD1118" s="389"/>
      <c r="AE1118" s="389"/>
      <c r="AF1118" s="389"/>
      <c r="AG1118" s="517" t="s">
        <v>3063</v>
      </c>
      <c r="AH1118" s="557" t="s">
        <v>1445</v>
      </c>
      <c r="AI1118" s="620">
        <v>0</v>
      </c>
      <c r="AJ1118" s="517">
        <v>0</v>
      </c>
      <c r="AK1118" s="577">
        <v>0</v>
      </c>
      <c r="AL1118" s="577">
        <v>0</v>
      </c>
      <c r="AM1118" s="577">
        <v>0</v>
      </c>
      <c r="AN1118" s="577">
        <v>1</v>
      </c>
      <c r="AO1118" s="577">
        <v>0</v>
      </c>
      <c r="AP1118" s="577">
        <v>0</v>
      </c>
      <c r="AQ1118" s="577">
        <v>0</v>
      </c>
      <c r="AR1118" s="577">
        <v>0</v>
      </c>
      <c r="AS1118" s="577">
        <v>0</v>
      </c>
      <c r="AT1118" s="577">
        <v>0</v>
      </c>
      <c r="AU1118" s="577">
        <v>1</v>
      </c>
      <c r="AV1118" s="577">
        <v>0</v>
      </c>
      <c r="AW1118" s="577">
        <v>0</v>
      </c>
      <c r="AX1118" s="577">
        <v>0</v>
      </c>
      <c r="AY1118" s="577">
        <v>0</v>
      </c>
      <c r="AZ1118" s="577">
        <v>0</v>
      </c>
      <c r="BA1118" s="577">
        <v>0</v>
      </c>
      <c r="BB1118" s="577">
        <v>0</v>
      </c>
      <c r="BC1118" s="577">
        <v>0</v>
      </c>
      <c r="BD1118" s="577">
        <v>0</v>
      </c>
      <c r="BE1118" s="577">
        <v>0</v>
      </c>
      <c r="BF1118" s="577">
        <v>0</v>
      </c>
      <c r="BG1118" s="577">
        <v>0</v>
      </c>
      <c r="BH1118" s="577">
        <v>0</v>
      </c>
      <c r="BI1118" s="577">
        <v>0</v>
      </c>
      <c r="BJ1118" s="577">
        <v>0</v>
      </c>
      <c r="BK1118" s="577">
        <v>0</v>
      </c>
      <c r="BL1118" s="577">
        <v>0</v>
      </c>
      <c r="BM1118" s="577">
        <v>0</v>
      </c>
      <c r="BN1118" s="577"/>
      <c r="BO1118" s="551">
        <v>0</v>
      </c>
      <c r="BP1118" s="551">
        <v>0</v>
      </c>
      <c r="BQ1118" s="753">
        <v>0</v>
      </c>
      <c r="BR1118" s="551">
        <v>0</v>
      </c>
      <c r="BS1118" s="551">
        <v>0</v>
      </c>
      <c r="BT1118" s="551">
        <v>0</v>
      </c>
      <c r="BU1118" s="582">
        <f t="shared" si="23"/>
        <v>0.33333333333333331</v>
      </c>
      <c r="BV1118" s="552">
        <f t="shared" si="24"/>
        <v>0.33333333333333331</v>
      </c>
      <c r="BW1118" s="552">
        <f t="shared" si="25"/>
        <v>0.33333333333333331</v>
      </c>
      <c r="BX1118" s="551">
        <v>0</v>
      </c>
      <c r="BY1118" s="551">
        <v>0</v>
      </c>
      <c r="BZ1118" s="551">
        <v>0</v>
      </c>
      <c r="CA1118" s="551">
        <v>0</v>
      </c>
      <c r="CB1118" s="551">
        <v>0</v>
      </c>
      <c r="CC1118" s="551">
        <v>0</v>
      </c>
      <c r="CD1118" s="551">
        <v>0</v>
      </c>
      <c r="CE1118" s="551">
        <v>0</v>
      </c>
      <c r="CF1118" s="551">
        <v>0</v>
      </c>
      <c r="CG1118" s="551">
        <v>0</v>
      </c>
      <c r="CH1118" s="551">
        <v>0</v>
      </c>
      <c r="CI1118" s="551">
        <v>0</v>
      </c>
      <c r="CJ1118" s="551">
        <v>0</v>
      </c>
      <c r="CK1118" s="623">
        <f t="shared" si="22"/>
        <v>1</v>
      </c>
      <c r="CL1118" s="524">
        <v>1</v>
      </c>
      <c r="CM1118" s="554">
        <f t="shared" si="26"/>
        <v>0.33333333333333331</v>
      </c>
      <c r="CN1118" s="554">
        <f t="shared" si="27"/>
        <v>0.66666666666666663</v>
      </c>
      <c r="CO1118" s="554">
        <v>6</v>
      </c>
      <c r="CP1118" s="554"/>
      <c r="CQ1118" s="554"/>
      <c r="CR1118" s="622"/>
      <c r="CS1118" s="726"/>
      <c r="CT1118" s="525"/>
      <c r="CU1118" s="527"/>
      <c r="CV1118" s="527"/>
      <c r="CW1118" s="527"/>
      <c r="CX1118" s="85"/>
    </row>
    <row r="1119" spans="1:102" ht="12" customHeight="1" x14ac:dyDescent="0.2">
      <c r="A1119" s="132" t="s">
        <v>1965</v>
      </c>
      <c r="B1119" s="557" t="s">
        <v>5443</v>
      </c>
      <c r="C1119" s="557" t="s">
        <v>1432</v>
      </c>
      <c r="D1119" s="557" t="s">
        <v>1432</v>
      </c>
      <c r="E1119" s="577" t="s">
        <v>1432</v>
      </c>
      <c r="F1119" s="557" t="s">
        <v>5444</v>
      </c>
      <c r="G1119" s="557" t="s">
        <v>1373</v>
      </c>
      <c r="H1119" s="557" t="s">
        <v>2717</v>
      </c>
      <c r="I1119" s="557" t="s">
        <v>5445</v>
      </c>
      <c r="J1119" s="533">
        <v>526673</v>
      </c>
      <c r="K1119" s="533">
        <v>176397</v>
      </c>
      <c r="L1119" s="512" t="s">
        <v>4766</v>
      </c>
      <c r="M1119" s="557" t="s">
        <v>1432</v>
      </c>
      <c r="N1119" s="557" t="s">
        <v>1432</v>
      </c>
      <c r="O1119" s="533">
        <v>0</v>
      </c>
      <c r="P1119" s="533">
        <v>27</v>
      </c>
      <c r="Q1119" s="738">
        <v>27</v>
      </c>
      <c r="R1119" s="557" t="s">
        <v>5446</v>
      </c>
      <c r="S1119" s="557" t="s">
        <v>1154</v>
      </c>
      <c r="T1119" s="739">
        <v>41975</v>
      </c>
      <c r="U1119" s="739">
        <v>42167</v>
      </c>
      <c r="V1119" s="739"/>
      <c r="W1119" s="557" t="s">
        <v>1439</v>
      </c>
      <c r="X1119" s="557" t="s">
        <v>1432</v>
      </c>
      <c r="Y1119" s="557" t="s">
        <v>1442</v>
      </c>
      <c r="Z1119" s="557" t="s">
        <v>1443</v>
      </c>
      <c r="AA1119" s="557" t="s">
        <v>1443</v>
      </c>
      <c r="AB1119" s="557" t="s">
        <v>1444</v>
      </c>
      <c r="AC1119" s="557" t="s">
        <v>1432</v>
      </c>
      <c r="AD1119" s="389"/>
      <c r="AE1119" s="389"/>
      <c r="AF1119" s="389"/>
      <c r="AG1119" s="517" t="s">
        <v>628</v>
      </c>
      <c r="AH1119" s="557" t="s">
        <v>3904</v>
      </c>
      <c r="AI1119" s="620">
        <v>1332244</v>
      </c>
      <c r="AJ1119" s="517">
        <v>3</v>
      </c>
      <c r="AK1119" s="577">
        <v>27</v>
      </c>
      <c r="AL1119" s="577">
        <v>0</v>
      </c>
      <c r="AM1119" s="577">
        <v>16</v>
      </c>
      <c r="AN1119" s="577">
        <v>11</v>
      </c>
      <c r="AO1119" s="577">
        <v>0</v>
      </c>
      <c r="AP1119" s="577">
        <v>0</v>
      </c>
      <c r="AQ1119" s="577">
        <v>0</v>
      </c>
      <c r="AR1119" s="577">
        <v>0</v>
      </c>
      <c r="AS1119" s="577">
        <v>0</v>
      </c>
      <c r="AT1119" s="577">
        <v>16</v>
      </c>
      <c r="AU1119" s="577">
        <v>11</v>
      </c>
      <c r="AV1119" s="577">
        <v>0</v>
      </c>
      <c r="AW1119" s="577">
        <v>0</v>
      </c>
      <c r="AX1119" s="577">
        <v>0</v>
      </c>
      <c r="AY1119" s="577">
        <v>0</v>
      </c>
      <c r="AZ1119" s="577">
        <v>0</v>
      </c>
      <c r="BA1119" s="577">
        <v>0</v>
      </c>
      <c r="BB1119" s="577">
        <v>0</v>
      </c>
      <c r="BC1119" s="577">
        <v>0</v>
      </c>
      <c r="BD1119" s="577">
        <v>0</v>
      </c>
      <c r="BE1119" s="577">
        <v>0</v>
      </c>
      <c r="BF1119" s="577">
        <v>0</v>
      </c>
      <c r="BG1119" s="577">
        <v>0</v>
      </c>
      <c r="BH1119" s="577">
        <v>0</v>
      </c>
      <c r="BI1119" s="577">
        <v>0</v>
      </c>
      <c r="BJ1119" s="577">
        <v>0</v>
      </c>
      <c r="BK1119" s="577">
        <v>0</v>
      </c>
      <c r="BL1119" s="577">
        <v>0</v>
      </c>
      <c r="BM1119" s="577">
        <v>0</v>
      </c>
      <c r="BN1119" s="577"/>
      <c r="BO1119" s="551">
        <v>0</v>
      </c>
      <c r="BP1119" s="551">
        <v>0</v>
      </c>
      <c r="BQ1119" s="753">
        <v>0</v>
      </c>
      <c r="BR1119" s="551">
        <v>0</v>
      </c>
      <c r="BS1119" s="551">
        <v>0</v>
      </c>
      <c r="BT1119" s="551">
        <v>0</v>
      </c>
      <c r="BU1119" s="582">
        <f t="shared" si="23"/>
        <v>9</v>
      </c>
      <c r="BV1119" s="552">
        <f t="shared" si="24"/>
        <v>9</v>
      </c>
      <c r="BW1119" s="552">
        <f t="shared" si="25"/>
        <v>9</v>
      </c>
      <c r="BX1119" s="551">
        <v>0</v>
      </c>
      <c r="BY1119" s="551">
        <v>0</v>
      </c>
      <c r="BZ1119" s="551">
        <v>0</v>
      </c>
      <c r="CA1119" s="551">
        <v>0</v>
      </c>
      <c r="CB1119" s="551">
        <v>0</v>
      </c>
      <c r="CC1119" s="551">
        <v>0</v>
      </c>
      <c r="CD1119" s="551">
        <v>0</v>
      </c>
      <c r="CE1119" s="551">
        <v>0</v>
      </c>
      <c r="CF1119" s="551">
        <v>0</v>
      </c>
      <c r="CG1119" s="551">
        <v>0</v>
      </c>
      <c r="CH1119" s="551">
        <v>0</v>
      </c>
      <c r="CI1119" s="551">
        <v>0</v>
      </c>
      <c r="CJ1119" s="551">
        <v>0</v>
      </c>
      <c r="CK1119" s="623">
        <f t="shared" si="22"/>
        <v>27</v>
      </c>
      <c r="CL1119" s="524">
        <v>27</v>
      </c>
      <c r="CM1119" s="554">
        <f t="shared" si="26"/>
        <v>9</v>
      </c>
      <c r="CN1119" s="554">
        <f t="shared" si="27"/>
        <v>18</v>
      </c>
      <c r="CO1119" s="554">
        <v>6</v>
      </c>
      <c r="CP1119" s="554"/>
      <c r="CQ1119" s="554"/>
      <c r="CR1119" s="622"/>
      <c r="CS1119" s="726"/>
      <c r="CT1119" s="525"/>
      <c r="CU1119" s="527"/>
      <c r="CV1119" s="527"/>
      <c r="CW1119" s="527"/>
      <c r="CX1119" s="85"/>
    </row>
    <row r="1120" spans="1:102" ht="12" customHeight="1" x14ac:dyDescent="0.2">
      <c r="A1120" s="132" t="s">
        <v>1965</v>
      </c>
      <c r="B1120" s="557" t="s">
        <v>5443</v>
      </c>
      <c r="C1120" s="557" t="s">
        <v>1432</v>
      </c>
      <c r="D1120" s="557" t="s">
        <v>1432</v>
      </c>
      <c r="E1120" s="577" t="s">
        <v>1432</v>
      </c>
      <c r="F1120" s="557" t="s">
        <v>5444</v>
      </c>
      <c r="G1120" s="557" t="s">
        <v>1373</v>
      </c>
      <c r="H1120" s="557" t="s">
        <v>2717</v>
      </c>
      <c r="I1120" s="557" t="s">
        <v>5445</v>
      </c>
      <c r="J1120" s="533">
        <v>526673</v>
      </c>
      <c r="K1120" s="533">
        <v>176397</v>
      </c>
      <c r="L1120" s="512" t="s">
        <v>4766</v>
      </c>
      <c r="M1120" s="557" t="s">
        <v>1432</v>
      </c>
      <c r="N1120" s="557" t="s">
        <v>1432</v>
      </c>
      <c r="O1120" s="533">
        <v>0</v>
      </c>
      <c r="P1120" s="533">
        <v>108</v>
      </c>
      <c r="Q1120" s="738">
        <v>108</v>
      </c>
      <c r="R1120" s="557" t="s">
        <v>5446</v>
      </c>
      <c r="S1120" s="557" t="s">
        <v>1154</v>
      </c>
      <c r="T1120" s="739">
        <v>41975</v>
      </c>
      <c r="U1120" s="739">
        <v>42167</v>
      </c>
      <c r="V1120" s="739"/>
      <c r="W1120" s="557" t="s">
        <v>1439</v>
      </c>
      <c r="X1120" s="557" t="s">
        <v>1432</v>
      </c>
      <c r="Y1120" s="557" t="s">
        <v>1442</v>
      </c>
      <c r="Z1120" s="557" t="s">
        <v>1443</v>
      </c>
      <c r="AA1120" s="557" t="s">
        <v>1443</v>
      </c>
      <c r="AB1120" s="557" t="s">
        <v>1444</v>
      </c>
      <c r="AC1120" s="557" t="s">
        <v>1432</v>
      </c>
      <c r="AD1120" s="389"/>
      <c r="AE1120" s="389"/>
      <c r="AF1120" s="389"/>
      <c r="AG1120" s="517" t="s">
        <v>3063</v>
      </c>
      <c r="AH1120" s="557" t="s">
        <v>1445</v>
      </c>
      <c r="AI1120" s="620">
        <v>1332244</v>
      </c>
      <c r="AJ1120" s="517">
        <v>10</v>
      </c>
      <c r="AK1120" s="577">
        <v>108</v>
      </c>
      <c r="AL1120" s="577">
        <v>0</v>
      </c>
      <c r="AM1120" s="577">
        <v>22</v>
      </c>
      <c r="AN1120" s="577">
        <v>63</v>
      </c>
      <c r="AO1120" s="577">
        <v>23</v>
      </c>
      <c r="AP1120" s="577">
        <v>0</v>
      </c>
      <c r="AQ1120" s="577">
        <v>0</v>
      </c>
      <c r="AR1120" s="577">
        <v>0</v>
      </c>
      <c r="AS1120" s="577">
        <v>0</v>
      </c>
      <c r="AT1120" s="577">
        <v>22</v>
      </c>
      <c r="AU1120" s="577">
        <v>63</v>
      </c>
      <c r="AV1120" s="577">
        <v>23</v>
      </c>
      <c r="AW1120" s="577">
        <v>0</v>
      </c>
      <c r="AX1120" s="577">
        <v>0</v>
      </c>
      <c r="AY1120" s="577">
        <v>0</v>
      </c>
      <c r="AZ1120" s="577">
        <v>0</v>
      </c>
      <c r="BA1120" s="577">
        <v>0</v>
      </c>
      <c r="BB1120" s="577">
        <v>0</v>
      </c>
      <c r="BC1120" s="577">
        <v>0</v>
      </c>
      <c r="BD1120" s="577">
        <v>0</v>
      </c>
      <c r="BE1120" s="577">
        <v>0</v>
      </c>
      <c r="BF1120" s="577">
        <v>0</v>
      </c>
      <c r="BG1120" s="577">
        <v>0</v>
      </c>
      <c r="BH1120" s="577">
        <v>0</v>
      </c>
      <c r="BI1120" s="577">
        <v>0</v>
      </c>
      <c r="BJ1120" s="577">
        <v>0</v>
      </c>
      <c r="BK1120" s="577">
        <v>0</v>
      </c>
      <c r="BL1120" s="577">
        <v>0</v>
      </c>
      <c r="BM1120" s="577">
        <v>0</v>
      </c>
      <c r="BN1120" s="577"/>
      <c r="BO1120" s="551">
        <v>0</v>
      </c>
      <c r="BP1120" s="551">
        <v>0</v>
      </c>
      <c r="BQ1120" s="753">
        <v>0</v>
      </c>
      <c r="BR1120" s="551">
        <v>0</v>
      </c>
      <c r="BS1120" s="551">
        <v>0</v>
      </c>
      <c r="BT1120" s="551">
        <v>0</v>
      </c>
      <c r="BU1120" s="582">
        <f t="shared" si="23"/>
        <v>36</v>
      </c>
      <c r="BV1120" s="552">
        <f t="shared" si="24"/>
        <v>36</v>
      </c>
      <c r="BW1120" s="552">
        <f t="shared" si="25"/>
        <v>36</v>
      </c>
      <c r="BX1120" s="551">
        <v>0</v>
      </c>
      <c r="BY1120" s="551">
        <v>0</v>
      </c>
      <c r="BZ1120" s="551">
        <v>0</v>
      </c>
      <c r="CA1120" s="551">
        <v>0</v>
      </c>
      <c r="CB1120" s="551">
        <v>0</v>
      </c>
      <c r="CC1120" s="551">
        <v>0</v>
      </c>
      <c r="CD1120" s="551">
        <v>0</v>
      </c>
      <c r="CE1120" s="551">
        <v>0</v>
      </c>
      <c r="CF1120" s="551">
        <v>0</v>
      </c>
      <c r="CG1120" s="551">
        <v>0</v>
      </c>
      <c r="CH1120" s="551">
        <v>0</v>
      </c>
      <c r="CI1120" s="551">
        <v>0</v>
      </c>
      <c r="CJ1120" s="551">
        <v>0</v>
      </c>
      <c r="CK1120" s="623">
        <f t="shared" si="22"/>
        <v>108</v>
      </c>
      <c r="CL1120" s="524">
        <v>108</v>
      </c>
      <c r="CM1120" s="554">
        <f t="shared" si="26"/>
        <v>36</v>
      </c>
      <c r="CN1120" s="554">
        <f t="shared" si="27"/>
        <v>72</v>
      </c>
      <c r="CO1120" s="554">
        <v>6</v>
      </c>
      <c r="CP1120" s="554"/>
      <c r="CQ1120" s="554"/>
      <c r="CR1120" s="622"/>
      <c r="CS1120" s="726"/>
      <c r="CT1120" s="525"/>
      <c r="CU1120" s="527"/>
      <c r="CV1120" s="527"/>
      <c r="CW1120" s="527"/>
      <c r="CX1120" s="85"/>
    </row>
    <row r="1121" spans="1:102" ht="12" customHeight="1" x14ac:dyDescent="0.2">
      <c r="A1121" s="132" t="s">
        <v>1965</v>
      </c>
      <c r="B1121" s="557" t="s">
        <v>5447</v>
      </c>
      <c r="C1121" s="557" t="s">
        <v>1432</v>
      </c>
      <c r="D1121" s="557" t="s">
        <v>1432</v>
      </c>
      <c r="E1121" s="577" t="s">
        <v>1432</v>
      </c>
      <c r="F1121" s="557" t="s">
        <v>317</v>
      </c>
      <c r="G1121" s="557" t="s">
        <v>1716</v>
      </c>
      <c r="H1121" s="557" t="s">
        <v>1435</v>
      </c>
      <c r="I1121" s="557" t="s">
        <v>1717</v>
      </c>
      <c r="J1121" s="533">
        <v>528141</v>
      </c>
      <c r="K1121" s="533">
        <v>171986</v>
      </c>
      <c r="L1121" s="512" t="s">
        <v>3077</v>
      </c>
      <c r="M1121" s="557" t="s">
        <v>1432</v>
      </c>
      <c r="N1121" s="557" t="s">
        <v>1432</v>
      </c>
      <c r="O1121" s="533">
        <v>1</v>
      </c>
      <c r="P1121" s="533">
        <v>2</v>
      </c>
      <c r="Q1121" s="738">
        <v>1</v>
      </c>
      <c r="R1121" s="557" t="s">
        <v>5448</v>
      </c>
      <c r="S1121" s="557" t="s">
        <v>1438</v>
      </c>
      <c r="T1121" s="739">
        <v>42074</v>
      </c>
      <c r="U1121" s="739">
        <v>42131</v>
      </c>
      <c r="V1121" s="739"/>
      <c r="W1121" s="557" t="s">
        <v>1439</v>
      </c>
      <c r="X1121" s="557" t="s">
        <v>1432</v>
      </c>
      <c r="Y1121" s="557" t="s">
        <v>1442</v>
      </c>
      <c r="Z1121" s="557" t="s">
        <v>1453</v>
      </c>
      <c r="AA1121" s="557" t="s">
        <v>1444</v>
      </c>
      <c r="AB1121" s="557" t="s">
        <v>2723</v>
      </c>
      <c r="AC1121" s="557" t="s">
        <v>1432</v>
      </c>
      <c r="AD1121" s="389"/>
      <c r="AE1121" s="389"/>
      <c r="AF1121" s="389"/>
      <c r="AG1121" s="517" t="s">
        <v>3063</v>
      </c>
      <c r="AH1121" s="557" t="s">
        <v>1445</v>
      </c>
      <c r="AI1121" s="620">
        <v>0</v>
      </c>
      <c r="AJ1121" s="517">
        <v>0</v>
      </c>
      <c r="AK1121" s="577">
        <v>0</v>
      </c>
      <c r="AL1121" s="577">
        <v>0</v>
      </c>
      <c r="AM1121" s="577">
        <v>0</v>
      </c>
      <c r="AN1121" s="577">
        <v>1</v>
      </c>
      <c r="AO1121" s="577">
        <v>1</v>
      </c>
      <c r="AP1121" s="577">
        <v>0</v>
      </c>
      <c r="AQ1121" s="577">
        <v>-1</v>
      </c>
      <c r="AR1121" s="577">
        <v>0</v>
      </c>
      <c r="AS1121" s="577">
        <v>0</v>
      </c>
      <c r="AT1121" s="577">
        <v>0</v>
      </c>
      <c r="AU1121" s="577">
        <v>0</v>
      </c>
      <c r="AV1121" s="577">
        <v>0</v>
      </c>
      <c r="AW1121" s="577">
        <v>0</v>
      </c>
      <c r="AX1121" s="577">
        <v>0</v>
      </c>
      <c r="AY1121" s="577">
        <v>0</v>
      </c>
      <c r="AZ1121" s="577">
        <v>0</v>
      </c>
      <c r="BA1121" s="577">
        <v>0</v>
      </c>
      <c r="BB1121" s="577">
        <v>1</v>
      </c>
      <c r="BC1121" s="577">
        <v>1</v>
      </c>
      <c r="BD1121" s="577">
        <v>0</v>
      </c>
      <c r="BE1121" s="577">
        <v>-1</v>
      </c>
      <c r="BF1121" s="577">
        <v>0</v>
      </c>
      <c r="BG1121" s="577">
        <v>0</v>
      </c>
      <c r="BH1121" s="577">
        <v>0</v>
      </c>
      <c r="BI1121" s="577">
        <v>0</v>
      </c>
      <c r="BJ1121" s="577">
        <v>0</v>
      </c>
      <c r="BK1121" s="577">
        <v>0</v>
      </c>
      <c r="BL1121" s="577">
        <v>0</v>
      </c>
      <c r="BM1121" s="577">
        <v>0</v>
      </c>
      <c r="BN1121" s="577"/>
      <c r="BO1121" s="551">
        <v>0</v>
      </c>
      <c r="BP1121" s="551">
        <v>0</v>
      </c>
      <c r="BQ1121" s="753">
        <v>0</v>
      </c>
      <c r="BR1121" s="551">
        <v>0</v>
      </c>
      <c r="BS1121" s="551">
        <v>0</v>
      </c>
      <c r="BT1121" s="551">
        <v>0</v>
      </c>
      <c r="BU1121" s="582">
        <f t="shared" si="23"/>
        <v>0.33333333333333331</v>
      </c>
      <c r="BV1121" s="552">
        <f t="shared" si="24"/>
        <v>0.33333333333333331</v>
      </c>
      <c r="BW1121" s="552">
        <f t="shared" si="25"/>
        <v>0.33333333333333331</v>
      </c>
      <c r="BX1121" s="551">
        <v>0</v>
      </c>
      <c r="BY1121" s="551">
        <v>0</v>
      </c>
      <c r="BZ1121" s="551">
        <v>0</v>
      </c>
      <c r="CA1121" s="551">
        <v>0</v>
      </c>
      <c r="CB1121" s="551">
        <v>0</v>
      </c>
      <c r="CC1121" s="551">
        <v>0</v>
      </c>
      <c r="CD1121" s="551">
        <v>0</v>
      </c>
      <c r="CE1121" s="551">
        <v>0</v>
      </c>
      <c r="CF1121" s="551">
        <v>0</v>
      </c>
      <c r="CG1121" s="551">
        <v>0</v>
      </c>
      <c r="CH1121" s="551">
        <v>0</v>
      </c>
      <c r="CI1121" s="551">
        <v>0</v>
      </c>
      <c r="CJ1121" s="551">
        <v>0</v>
      </c>
      <c r="CK1121" s="623">
        <f t="shared" si="22"/>
        <v>1</v>
      </c>
      <c r="CL1121" s="524">
        <v>1</v>
      </c>
      <c r="CM1121" s="554">
        <f t="shared" si="26"/>
        <v>0.33333333333333331</v>
      </c>
      <c r="CN1121" s="554">
        <f t="shared" si="27"/>
        <v>0.66666666666666663</v>
      </c>
      <c r="CO1121" s="554">
        <v>10</v>
      </c>
      <c r="CP1121" s="554"/>
      <c r="CQ1121" s="554"/>
      <c r="CR1121" s="622"/>
      <c r="CS1121" s="726"/>
      <c r="CT1121" s="525"/>
      <c r="CU1121" s="527"/>
      <c r="CV1121" s="527"/>
      <c r="CW1121" s="527"/>
      <c r="CX1121" s="85"/>
    </row>
    <row r="1122" spans="1:102" ht="12" customHeight="1" x14ac:dyDescent="0.2">
      <c r="A1122" s="132" t="s">
        <v>1965</v>
      </c>
      <c r="B1122" s="557" t="s">
        <v>482</v>
      </c>
      <c r="C1122" s="557" t="s">
        <v>1432</v>
      </c>
      <c r="D1122" s="557" t="s">
        <v>1432</v>
      </c>
      <c r="E1122" s="577" t="s">
        <v>1432</v>
      </c>
      <c r="F1122" s="557" t="s">
        <v>483</v>
      </c>
      <c r="G1122" s="557" t="s">
        <v>1385</v>
      </c>
      <c r="H1122" s="557" t="s">
        <v>1458</v>
      </c>
      <c r="I1122" s="557" t="s">
        <v>1017</v>
      </c>
      <c r="J1122" s="533">
        <v>524103</v>
      </c>
      <c r="K1122" s="533">
        <v>175546</v>
      </c>
      <c r="L1122" s="512" t="s">
        <v>3088</v>
      </c>
      <c r="M1122" s="557" t="s">
        <v>1432</v>
      </c>
      <c r="N1122" s="557" t="s">
        <v>1432</v>
      </c>
      <c r="O1122" s="533">
        <v>0</v>
      </c>
      <c r="P1122" s="533">
        <v>5</v>
      </c>
      <c r="Q1122" s="738">
        <v>5</v>
      </c>
      <c r="R1122" s="557" t="s">
        <v>484</v>
      </c>
      <c r="S1122" s="557" t="s">
        <v>1438</v>
      </c>
      <c r="T1122" s="739">
        <v>42030</v>
      </c>
      <c r="U1122" s="739">
        <v>42230</v>
      </c>
      <c r="V1122" s="739"/>
      <c r="W1122" s="557" t="s">
        <v>1439</v>
      </c>
      <c r="X1122" s="557" t="s">
        <v>1432</v>
      </c>
      <c r="Y1122" s="557" t="s">
        <v>1442</v>
      </c>
      <c r="Z1122" s="557" t="s">
        <v>4694</v>
      </c>
      <c r="AA1122" s="557" t="s">
        <v>1444</v>
      </c>
      <c r="AB1122" s="557" t="s">
        <v>4720</v>
      </c>
      <c r="AC1122" s="557" t="s">
        <v>1432</v>
      </c>
      <c r="AD1122" s="389"/>
      <c r="AE1122" s="389"/>
      <c r="AF1122" s="389"/>
      <c r="AG1122" s="517" t="s">
        <v>3063</v>
      </c>
      <c r="AH1122" s="557" t="s">
        <v>1445</v>
      </c>
      <c r="AI1122" s="620"/>
      <c r="AJ1122" s="517">
        <v>0</v>
      </c>
      <c r="AK1122" s="577">
        <v>0</v>
      </c>
      <c r="AL1122" s="577">
        <v>0</v>
      </c>
      <c r="AM1122" s="577">
        <v>3</v>
      </c>
      <c r="AN1122" s="577">
        <v>2</v>
      </c>
      <c r="AO1122" s="577">
        <v>0</v>
      </c>
      <c r="AP1122" s="577">
        <v>0</v>
      </c>
      <c r="AQ1122" s="577">
        <v>0</v>
      </c>
      <c r="AR1122" s="577">
        <v>0</v>
      </c>
      <c r="AS1122" s="577">
        <v>0</v>
      </c>
      <c r="AT1122" s="577">
        <v>3</v>
      </c>
      <c r="AU1122" s="577">
        <v>2</v>
      </c>
      <c r="AV1122" s="577">
        <v>0</v>
      </c>
      <c r="AW1122" s="577">
        <v>0</v>
      </c>
      <c r="AX1122" s="577">
        <v>0</v>
      </c>
      <c r="AY1122" s="577">
        <v>0</v>
      </c>
      <c r="AZ1122" s="577">
        <v>0</v>
      </c>
      <c r="BA1122" s="577">
        <v>0</v>
      </c>
      <c r="BB1122" s="577">
        <v>0</v>
      </c>
      <c r="BC1122" s="577">
        <v>0</v>
      </c>
      <c r="BD1122" s="577">
        <v>0</v>
      </c>
      <c r="BE1122" s="577">
        <v>0</v>
      </c>
      <c r="BF1122" s="577">
        <v>0</v>
      </c>
      <c r="BG1122" s="577">
        <v>0</v>
      </c>
      <c r="BH1122" s="577">
        <v>0</v>
      </c>
      <c r="BI1122" s="577">
        <v>0</v>
      </c>
      <c r="BJ1122" s="577">
        <v>0</v>
      </c>
      <c r="BK1122" s="577">
        <v>0</v>
      </c>
      <c r="BL1122" s="577">
        <v>0</v>
      </c>
      <c r="BM1122" s="577">
        <v>0</v>
      </c>
      <c r="BN1122" s="577"/>
      <c r="BO1122" s="551">
        <v>0</v>
      </c>
      <c r="BP1122" s="551">
        <v>0</v>
      </c>
      <c r="BQ1122" s="753">
        <v>0</v>
      </c>
      <c r="BR1122" s="551">
        <v>0</v>
      </c>
      <c r="BS1122" s="551">
        <v>0</v>
      </c>
      <c r="BT1122" s="551">
        <v>0</v>
      </c>
      <c r="BU1122" s="582">
        <f t="shared" si="23"/>
        <v>1.6666666666666667</v>
      </c>
      <c r="BV1122" s="552">
        <f t="shared" si="24"/>
        <v>1.6666666666666667</v>
      </c>
      <c r="BW1122" s="552">
        <f t="shared" si="25"/>
        <v>1.6666666666666667</v>
      </c>
      <c r="BX1122" s="551">
        <v>0</v>
      </c>
      <c r="BY1122" s="551">
        <v>0</v>
      </c>
      <c r="BZ1122" s="551">
        <v>0</v>
      </c>
      <c r="CA1122" s="551">
        <v>0</v>
      </c>
      <c r="CB1122" s="551">
        <v>0</v>
      </c>
      <c r="CC1122" s="551">
        <v>0</v>
      </c>
      <c r="CD1122" s="551">
        <v>0</v>
      </c>
      <c r="CE1122" s="551">
        <v>0</v>
      </c>
      <c r="CF1122" s="551">
        <v>0</v>
      </c>
      <c r="CG1122" s="551">
        <v>0</v>
      </c>
      <c r="CH1122" s="551">
        <v>0</v>
      </c>
      <c r="CI1122" s="551">
        <v>0</v>
      </c>
      <c r="CJ1122" s="551">
        <v>0</v>
      </c>
      <c r="CK1122" s="623">
        <f t="shared" si="22"/>
        <v>5</v>
      </c>
      <c r="CL1122" s="524">
        <v>5</v>
      </c>
      <c r="CM1122" s="554">
        <f t="shared" si="26"/>
        <v>1.6666666666666667</v>
      </c>
      <c r="CN1122" s="554">
        <f t="shared" si="27"/>
        <v>3.3333333333333335</v>
      </c>
      <c r="CO1122" s="554">
        <v>6</v>
      </c>
      <c r="CP1122" s="554"/>
      <c r="CQ1122" s="554"/>
      <c r="CR1122" s="622"/>
      <c r="CS1122" s="726"/>
      <c r="CT1122" s="525"/>
      <c r="CU1122" s="527"/>
      <c r="CV1122" s="527"/>
      <c r="CW1122" s="527"/>
      <c r="CX1122" s="85"/>
    </row>
    <row r="1123" spans="1:102" ht="12" customHeight="1" x14ac:dyDescent="0.2">
      <c r="A1123" s="132" t="s">
        <v>1965</v>
      </c>
      <c r="B1123" s="557" t="s">
        <v>5052</v>
      </c>
      <c r="C1123" s="557" t="s">
        <v>1432</v>
      </c>
      <c r="D1123" s="557"/>
      <c r="E1123" s="577" t="s">
        <v>1413</v>
      </c>
      <c r="F1123" s="557" t="s">
        <v>2591</v>
      </c>
      <c r="G1123" s="557" t="s">
        <v>2513</v>
      </c>
      <c r="H1123" s="557" t="s">
        <v>2717</v>
      </c>
      <c r="I1123" s="557" t="s">
        <v>1414</v>
      </c>
      <c r="J1123" s="533">
        <v>526651</v>
      </c>
      <c r="K1123" s="533">
        <v>175984</v>
      </c>
      <c r="L1123" s="512" t="s">
        <v>4766</v>
      </c>
      <c r="M1123" s="557" t="s">
        <v>1432</v>
      </c>
      <c r="N1123" s="557" t="s">
        <v>1432</v>
      </c>
      <c r="O1123" s="533">
        <v>0</v>
      </c>
      <c r="P1123" s="533">
        <v>50</v>
      </c>
      <c r="Q1123" s="738">
        <v>50</v>
      </c>
      <c r="R1123" s="557" t="s">
        <v>5053</v>
      </c>
      <c r="S1123" s="557" t="s">
        <v>3676</v>
      </c>
      <c r="T1123" s="739">
        <v>41978</v>
      </c>
      <c r="U1123" s="739">
        <v>42142</v>
      </c>
      <c r="V1123" s="739"/>
      <c r="W1123" s="557" t="s">
        <v>4377</v>
      </c>
      <c r="X1123" s="557" t="s">
        <v>1432</v>
      </c>
      <c r="Y1123" s="557" t="s">
        <v>1442</v>
      </c>
      <c r="Z1123" s="557" t="s">
        <v>1443</v>
      </c>
      <c r="AA1123" s="557" t="s">
        <v>1443</v>
      </c>
      <c r="AB1123" s="557" t="s">
        <v>1444</v>
      </c>
      <c r="AC1123" s="557" t="s">
        <v>1432</v>
      </c>
      <c r="AD1123" s="389"/>
      <c r="AE1123" s="389"/>
      <c r="AF1123" s="389"/>
      <c r="AG1123" s="517" t="s">
        <v>1931</v>
      </c>
      <c r="AH1123" s="557" t="s">
        <v>3905</v>
      </c>
      <c r="AI1123" s="620">
        <v>1332061</v>
      </c>
      <c r="AJ1123" s="517">
        <v>0</v>
      </c>
      <c r="AK1123" s="577">
        <v>50</v>
      </c>
      <c r="AL1123" s="577">
        <v>0</v>
      </c>
      <c r="AM1123" s="577">
        <v>24</v>
      </c>
      <c r="AN1123" s="577">
        <v>26</v>
      </c>
      <c r="AO1123" s="577">
        <v>0</v>
      </c>
      <c r="AP1123" s="577">
        <v>0</v>
      </c>
      <c r="AQ1123" s="577">
        <v>0</v>
      </c>
      <c r="AR1123" s="577">
        <v>0</v>
      </c>
      <c r="AS1123" s="577">
        <v>0</v>
      </c>
      <c r="AT1123" s="577">
        <v>24</v>
      </c>
      <c r="AU1123" s="577">
        <v>26</v>
      </c>
      <c r="AV1123" s="577">
        <v>0</v>
      </c>
      <c r="AW1123" s="577">
        <v>0</v>
      </c>
      <c r="AX1123" s="577">
        <v>0</v>
      </c>
      <c r="AY1123" s="577">
        <v>0</v>
      </c>
      <c r="AZ1123" s="577">
        <v>0</v>
      </c>
      <c r="BA1123" s="577">
        <v>0</v>
      </c>
      <c r="BB1123" s="577">
        <v>0</v>
      </c>
      <c r="BC1123" s="577">
        <v>0</v>
      </c>
      <c r="BD1123" s="577">
        <v>0</v>
      </c>
      <c r="BE1123" s="577">
        <v>0</v>
      </c>
      <c r="BF1123" s="577">
        <v>0</v>
      </c>
      <c r="BG1123" s="577">
        <v>0</v>
      </c>
      <c r="BH1123" s="577">
        <v>0</v>
      </c>
      <c r="BI1123" s="577">
        <v>0</v>
      </c>
      <c r="BJ1123" s="577">
        <v>0</v>
      </c>
      <c r="BK1123" s="577">
        <v>0</v>
      </c>
      <c r="BL1123" s="577">
        <v>0</v>
      </c>
      <c r="BM1123" s="577">
        <v>0</v>
      </c>
      <c r="BN1123" s="577"/>
      <c r="BO1123" s="551">
        <v>0</v>
      </c>
      <c r="BP1123" s="551">
        <v>0</v>
      </c>
      <c r="BQ1123" s="753">
        <v>0</v>
      </c>
      <c r="BR1123" s="551">
        <v>0</v>
      </c>
      <c r="BS1123" s="551">
        <v>0</v>
      </c>
      <c r="BT1123" s="551">
        <v>0</v>
      </c>
      <c r="BU1123" s="582">
        <f t="shared" si="23"/>
        <v>16.666666666666668</v>
      </c>
      <c r="BV1123" s="552">
        <f t="shared" si="24"/>
        <v>16.666666666666668</v>
      </c>
      <c r="BW1123" s="552">
        <f t="shared" si="25"/>
        <v>16.666666666666668</v>
      </c>
      <c r="BX1123" s="551">
        <v>0</v>
      </c>
      <c r="BY1123" s="551">
        <v>0</v>
      </c>
      <c r="BZ1123" s="551">
        <v>0</v>
      </c>
      <c r="CA1123" s="551">
        <v>0</v>
      </c>
      <c r="CB1123" s="551">
        <v>0</v>
      </c>
      <c r="CC1123" s="551">
        <v>0</v>
      </c>
      <c r="CD1123" s="551">
        <v>0</v>
      </c>
      <c r="CE1123" s="551">
        <v>0</v>
      </c>
      <c r="CF1123" s="551">
        <v>0</v>
      </c>
      <c r="CG1123" s="551">
        <v>0</v>
      </c>
      <c r="CH1123" s="551">
        <v>0</v>
      </c>
      <c r="CI1123" s="551">
        <v>0</v>
      </c>
      <c r="CJ1123" s="551">
        <v>0</v>
      </c>
      <c r="CK1123" s="623">
        <f t="shared" si="22"/>
        <v>50</v>
      </c>
      <c r="CL1123" s="524">
        <v>50</v>
      </c>
      <c r="CM1123" s="554">
        <f t="shared" si="26"/>
        <v>16.666666666666668</v>
      </c>
      <c r="CN1123" s="554">
        <f t="shared" si="27"/>
        <v>33.333333333333336</v>
      </c>
      <c r="CO1123" s="554">
        <v>6</v>
      </c>
      <c r="CP1123" s="554"/>
      <c r="CQ1123" s="554"/>
      <c r="CR1123" s="622"/>
      <c r="CS1123" s="726"/>
      <c r="CT1123" s="525"/>
      <c r="CU1123" s="527"/>
      <c r="CV1123" s="527"/>
      <c r="CW1123" s="527"/>
      <c r="CX1123" s="85"/>
    </row>
    <row r="1124" spans="1:102" ht="12" customHeight="1" x14ac:dyDescent="0.2">
      <c r="A1124" s="132" t="s">
        <v>1965</v>
      </c>
      <c r="B1124" s="557" t="s">
        <v>5052</v>
      </c>
      <c r="C1124" s="557" t="s">
        <v>1432</v>
      </c>
      <c r="D1124" s="557"/>
      <c r="E1124" s="577" t="s">
        <v>1413</v>
      </c>
      <c r="F1124" s="557" t="s">
        <v>2591</v>
      </c>
      <c r="G1124" s="557" t="s">
        <v>2513</v>
      </c>
      <c r="H1124" s="557" t="s">
        <v>2717</v>
      </c>
      <c r="I1124" s="557" t="s">
        <v>1414</v>
      </c>
      <c r="J1124" s="533">
        <v>526651</v>
      </c>
      <c r="K1124" s="533">
        <v>175984</v>
      </c>
      <c r="L1124" s="512" t="s">
        <v>4766</v>
      </c>
      <c r="M1124" s="557" t="s">
        <v>1432</v>
      </c>
      <c r="N1124" s="557" t="s">
        <v>1432</v>
      </c>
      <c r="O1124" s="533">
        <v>0</v>
      </c>
      <c r="P1124" s="533">
        <v>142</v>
      </c>
      <c r="Q1124" s="738">
        <v>142</v>
      </c>
      <c r="R1124" s="557" t="s">
        <v>5053</v>
      </c>
      <c r="S1124" s="557" t="s">
        <v>3676</v>
      </c>
      <c r="T1124" s="739">
        <v>41978</v>
      </c>
      <c r="U1124" s="739">
        <v>42142</v>
      </c>
      <c r="V1124" s="739"/>
      <c r="W1124" s="557" t="s">
        <v>4377</v>
      </c>
      <c r="X1124" s="557" t="s">
        <v>1432</v>
      </c>
      <c r="Y1124" s="557" t="s">
        <v>1442</v>
      </c>
      <c r="Z1124" s="557" t="s">
        <v>1443</v>
      </c>
      <c r="AA1124" s="557" t="s">
        <v>1443</v>
      </c>
      <c r="AB1124" s="557" t="s">
        <v>1444</v>
      </c>
      <c r="AC1124" s="557" t="s">
        <v>1432</v>
      </c>
      <c r="AD1124" s="389"/>
      <c r="AE1124" s="389"/>
      <c r="AF1124" s="389"/>
      <c r="AG1124" s="517" t="s">
        <v>3063</v>
      </c>
      <c r="AH1124" s="557" t="s">
        <v>1445</v>
      </c>
      <c r="AI1124" s="620">
        <v>1332061</v>
      </c>
      <c r="AJ1124" s="517">
        <v>0</v>
      </c>
      <c r="AK1124" s="577">
        <v>142</v>
      </c>
      <c r="AL1124" s="577">
        <v>0</v>
      </c>
      <c r="AM1124" s="577">
        <v>23</v>
      </c>
      <c r="AN1124" s="577">
        <v>111</v>
      </c>
      <c r="AO1124" s="577">
        <v>8</v>
      </c>
      <c r="AP1124" s="577">
        <v>0</v>
      </c>
      <c r="AQ1124" s="577">
        <v>0</v>
      </c>
      <c r="AR1124" s="577">
        <v>0</v>
      </c>
      <c r="AS1124" s="577">
        <v>0</v>
      </c>
      <c r="AT1124" s="577">
        <v>23</v>
      </c>
      <c r="AU1124" s="577">
        <v>111</v>
      </c>
      <c r="AV1124" s="577">
        <v>8</v>
      </c>
      <c r="AW1124" s="577">
        <v>0</v>
      </c>
      <c r="AX1124" s="577">
        <v>0</v>
      </c>
      <c r="AY1124" s="577">
        <v>0</v>
      </c>
      <c r="AZ1124" s="577">
        <v>0</v>
      </c>
      <c r="BA1124" s="577">
        <v>0</v>
      </c>
      <c r="BB1124" s="577">
        <v>0</v>
      </c>
      <c r="BC1124" s="577">
        <v>0</v>
      </c>
      <c r="BD1124" s="577">
        <v>0</v>
      </c>
      <c r="BE1124" s="577">
        <v>0</v>
      </c>
      <c r="BF1124" s="577">
        <v>0</v>
      </c>
      <c r="BG1124" s="577">
        <v>0</v>
      </c>
      <c r="BH1124" s="577">
        <v>0</v>
      </c>
      <c r="BI1124" s="577">
        <v>0</v>
      </c>
      <c r="BJ1124" s="577">
        <v>0</v>
      </c>
      <c r="BK1124" s="577">
        <v>0</v>
      </c>
      <c r="BL1124" s="577">
        <v>0</v>
      </c>
      <c r="BM1124" s="577">
        <v>0</v>
      </c>
      <c r="BN1124" s="577"/>
      <c r="BO1124" s="551">
        <v>0</v>
      </c>
      <c r="BP1124" s="551">
        <v>0</v>
      </c>
      <c r="BQ1124" s="753">
        <v>0</v>
      </c>
      <c r="BR1124" s="551">
        <v>0</v>
      </c>
      <c r="BS1124" s="551">
        <v>0</v>
      </c>
      <c r="BT1124" s="551">
        <v>0</v>
      </c>
      <c r="BU1124" s="582">
        <f t="shared" si="23"/>
        <v>47.333333333333336</v>
      </c>
      <c r="BV1124" s="552">
        <f t="shared" si="24"/>
        <v>47.333333333333336</v>
      </c>
      <c r="BW1124" s="552">
        <f t="shared" si="25"/>
        <v>47.333333333333336</v>
      </c>
      <c r="BX1124" s="551">
        <v>0</v>
      </c>
      <c r="BY1124" s="551">
        <v>0</v>
      </c>
      <c r="BZ1124" s="551">
        <v>0</v>
      </c>
      <c r="CA1124" s="551">
        <v>0</v>
      </c>
      <c r="CB1124" s="551">
        <v>0</v>
      </c>
      <c r="CC1124" s="551">
        <v>0</v>
      </c>
      <c r="CD1124" s="551">
        <v>0</v>
      </c>
      <c r="CE1124" s="551">
        <v>0</v>
      </c>
      <c r="CF1124" s="551">
        <v>0</v>
      </c>
      <c r="CG1124" s="551">
        <v>0</v>
      </c>
      <c r="CH1124" s="551">
        <v>0</v>
      </c>
      <c r="CI1124" s="551">
        <v>0</v>
      </c>
      <c r="CJ1124" s="551">
        <v>0</v>
      </c>
      <c r="CK1124" s="623">
        <f t="shared" si="22"/>
        <v>142</v>
      </c>
      <c r="CL1124" s="524">
        <v>142</v>
      </c>
      <c r="CM1124" s="554">
        <f t="shared" si="26"/>
        <v>47.333333333333336</v>
      </c>
      <c r="CN1124" s="554">
        <f t="shared" si="27"/>
        <v>94.666666666666671</v>
      </c>
      <c r="CO1124" s="554">
        <v>6</v>
      </c>
      <c r="CP1124" s="554"/>
      <c r="CQ1124" s="554"/>
      <c r="CR1124" s="622"/>
      <c r="CS1124" s="726"/>
      <c r="CT1124" s="525"/>
      <c r="CU1124" s="527"/>
      <c r="CV1124" s="527"/>
      <c r="CW1124" s="527"/>
      <c r="CX1124" s="85"/>
    </row>
    <row r="1125" spans="1:102" ht="12" customHeight="1" x14ac:dyDescent="0.2">
      <c r="A1125" s="132" t="s">
        <v>1965</v>
      </c>
      <c r="B1125" s="557" t="s">
        <v>5449</v>
      </c>
      <c r="C1125" s="557" t="s">
        <v>1432</v>
      </c>
      <c r="D1125" s="557" t="s">
        <v>1432</v>
      </c>
      <c r="E1125" s="577" t="s">
        <v>1670</v>
      </c>
      <c r="F1125" s="557" t="s">
        <v>1432</v>
      </c>
      <c r="G1125" s="557" t="s">
        <v>1671</v>
      </c>
      <c r="H1125" s="557" t="s">
        <v>2717</v>
      </c>
      <c r="I1125" s="557" t="s">
        <v>1672</v>
      </c>
      <c r="J1125" s="533">
        <v>526402</v>
      </c>
      <c r="K1125" s="533">
        <v>175703</v>
      </c>
      <c r="L1125" s="512" t="s">
        <v>4766</v>
      </c>
      <c r="M1125" s="557" t="s">
        <v>1432</v>
      </c>
      <c r="N1125" s="557" t="s">
        <v>1432</v>
      </c>
      <c r="O1125" s="533">
        <v>0</v>
      </c>
      <c r="P1125" s="533">
        <v>4</v>
      </c>
      <c r="Q1125" s="738">
        <v>4</v>
      </c>
      <c r="R1125" s="557" t="s">
        <v>5450</v>
      </c>
      <c r="S1125" s="557" t="s">
        <v>5358</v>
      </c>
      <c r="T1125" s="739">
        <v>41911</v>
      </c>
      <c r="U1125" s="739">
        <v>42381</v>
      </c>
      <c r="V1125" s="739"/>
      <c r="W1125" s="557" t="s">
        <v>1439</v>
      </c>
      <c r="X1125" s="557" t="s">
        <v>1432</v>
      </c>
      <c r="Y1125" s="557" t="s">
        <v>1442</v>
      </c>
      <c r="Z1125" s="557" t="s">
        <v>3893</v>
      </c>
      <c r="AA1125" s="557" t="s">
        <v>1444</v>
      </c>
      <c r="AB1125" s="557" t="s">
        <v>4720</v>
      </c>
      <c r="AC1125" s="557" t="s">
        <v>1432</v>
      </c>
      <c r="AD1125" s="389"/>
      <c r="AE1125" s="389"/>
      <c r="AF1125" s="389"/>
      <c r="AG1125" s="517" t="s">
        <v>3063</v>
      </c>
      <c r="AH1125" s="557" t="s">
        <v>1445</v>
      </c>
      <c r="AI1125" s="620">
        <v>0</v>
      </c>
      <c r="AJ1125" s="517">
        <v>0</v>
      </c>
      <c r="AK1125" s="577">
        <v>0</v>
      </c>
      <c r="AL1125" s="577">
        <v>0</v>
      </c>
      <c r="AM1125" s="577">
        <v>1</v>
      </c>
      <c r="AN1125" s="577">
        <v>0</v>
      </c>
      <c r="AO1125" s="577">
        <v>3</v>
      </c>
      <c r="AP1125" s="577">
        <v>0</v>
      </c>
      <c r="AQ1125" s="577">
        <v>0</v>
      </c>
      <c r="AR1125" s="577">
        <v>0</v>
      </c>
      <c r="AS1125" s="577">
        <v>0</v>
      </c>
      <c r="AT1125" s="577">
        <v>1</v>
      </c>
      <c r="AU1125" s="577">
        <v>0</v>
      </c>
      <c r="AV1125" s="577">
        <v>3</v>
      </c>
      <c r="AW1125" s="577">
        <v>0</v>
      </c>
      <c r="AX1125" s="577">
        <v>0</v>
      </c>
      <c r="AY1125" s="577">
        <v>0</v>
      </c>
      <c r="AZ1125" s="577">
        <v>0</v>
      </c>
      <c r="BA1125" s="577">
        <v>0</v>
      </c>
      <c r="BB1125" s="577">
        <v>0</v>
      </c>
      <c r="BC1125" s="577">
        <v>0</v>
      </c>
      <c r="BD1125" s="577">
        <v>0</v>
      </c>
      <c r="BE1125" s="577">
        <v>0</v>
      </c>
      <c r="BF1125" s="577">
        <v>0</v>
      </c>
      <c r="BG1125" s="577">
        <v>0</v>
      </c>
      <c r="BH1125" s="577">
        <v>0</v>
      </c>
      <c r="BI1125" s="577">
        <v>0</v>
      </c>
      <c r="BJ1125" s="577">
        <v>0</v>
      </c>
      <c r="BK1125" s="577">
        <v>0</v>
      </c>
      <c r="BL1125" s="577">
        <v>0</v>
      </c>
      <c r="BM1125" s="577">
        <v>0</v>
      </c>
      <c r="BN1125" s="577"/>
      <c r="BO1125" s="551">
        <v>0</v>
      </c>
      <c r="BP1125" s="551">
        <v>0</v>
      </c>
      <c r="BQ1125" s="753">
        <v>0</v>
      </c>
      <c r="BR1125" s="551">
        <v>0</v>
      </c>
      <c r="BS1125" s="551">
        <v>0</v>
      </c>
      <c r="BT1125" s="551">
        <v>0</v>
      </c>
      <c r="BU1125" s="582">
        <f t="shared" si="23"/>
        <v>1.3333333333333333</v>
      </c>
      <c r="BV1125" s="552">
        <f t="shared" si="24"/>
        <v>1.3333333333333333</v>
      </c>
      <c r="BW1125" s="552">
        <f t="shared" si="25"/>
        <v>1.3333333333333333</v>
      </c>
      <c r="BX1125" s="551">
        <v>0</v>
      </c>
      <c r="BY1125" s="551">
        <v>0</v>
      </c>
      <c r="BZ1125" s="551">
        <v>0</v>
      </c>
      <c r="CA1125" s="551">
        <v>0</v>
      </c>
      <c r="CB1125" s="551">
        <v>0</v>
      </c>
      <c r="CC1125" s="551">
        <v>0</v>
      </c>
      <c r="CD1125" s="551">
        <v>0</v>
      </c>
      <c r="CE1125" s="551">
        <v>0</v>
      </c>
      <c r="CF1125" s="551">
        <v>0</v>
      </c>
      <c r="CG1125" s="551">
        <v>0</v>
      </c>
      <c r="CH1125" s="551">
        <v>0</v>
      </c>
      <c r="CI1125" s="551">
        <v>0</v>
      </c>
      <c r="CJ1125" s="551">
        <v>0</v>
      </c>
      <c r="CK1125" s="623">
        <f t="shared" si="22"/>
        <v>4</v>
      </c>
      <c r="CL1125" s="524">
        <v>4</v>
      </c>
      <c r="CM1125" s="554">
        <f t="shared" si="26"/>
        <v>1.3333333333333333</v>
      </c>
      <c r="CN1125" s="554">
        <f t="shared" si="27"/>
        <v>2.6666666666666665</v>
      </c>
      <c r="CO1125" s="554">
        <v>10</v>
      </c>
      <c r="CP1125" s="554"/>
      <c r="CQ1125" s="554"/>
      <c r="CR1125" s="622"/>
      <c r="CS1125" s="726"/>
      <c r="CT1125" s="525"/>
      <c r="CU1125" s="527"/>
      <c r="CV1125" s="527"/>
      <c r="CW1125" s="527"/>
      <c r="CX1125" s="85"/>
    </row>
    <row r="1126" spans="1:102" ht="12" customHeight="1" x14ac:dyDescent="0.2">
      <c r="A1126" s="132" t="s">
        <v>1965</v>
      </c>
      <c r="B1126" s="557" t="s">
        <v>5054</v>
      </c>
      <c r="C1126" s="557" t="s">
        <v>1432</v>
      </c>
      <c r="D1126" s="557" t="s">
        <v>1432</v>
      </c>
      <c r="E1126" s="577" t="s">
        <v>1432</v>
      </c>
      <c r="F1126" s="557" t="s">
        <v>4388</v>
      </c>
      <c r="G1126" s="557" t="s">
        <v>4802</v>
      </c>
      <c r="H1126" s="557" t="s">
        <v>1885</v>
      </c>
      <c r="I1126" s="557" t="s">
        <v>5055</v>
      </c>
      <c r="J1126" s="533">
        <v>525896</v>
      </c>
      <c r="K1126" s="533">
        <v>173915</v>
      </c>
      <c r="L1126" s="512" t="s">
        <v>3078</v>
      </c>
      <c r="M1126" s="557" t="s">
        <v>1432</v>
      </c>
      <c r="N1126" s="557" t="s">
        <v>1432</v>
      </c>
      <c r="O1126" s="533">
        <v>0</v>
      </c>
      <c r="P1126" s="533">
        <v>1</v>
      </c>
      <c r="Q1126" s="738">
        <v>1</v>
      </c>
      <c r="R1126" s="557" t="s">
        <v>5451</v>
      </c>
      <c r="S1126" s="557" t="s">
        <v>5452</v>
      </c>
      <c r="T1126" s="739">
        <v>42048</v>
      </c>
      <c r="U1126" s="739">
        <v>42104</v>
      </c>
      <c r="V1126" s="739"/>
      <c r="W1126" s="557" t="s">
        <v>1439</v>
      </c>
      <c r="X1126" s="557" t="s">
        <v>1432</v>
      </c>
      <c r="Y1126" s="557" t="s">
        <v>1442</v>
      </c>
      <c r="Z1126" s="557" t="s">
        <v>3893</v>
      </c>
      <c r="AA1126" s="557" t="s">
        <v>1444</v>
      </c>
      <c r="AB1126" s="557" t="s">
        <v>1136</v>
      </c>
      <c r="AC1126" s="557" t="s">
        <v>1432</v>
      </c>
      <c r="AD1126" s="389"/>
      <c r="AE1126" s="389"/>
      <c r="AF1126" s="389"/>
      <c r="AG1126" s="517" t="s">
        <v>3063</v>
      </c>
      <c r="AH1126" s="557" t="s">
        <v>1445</v>
      </c>
      <c r="AI1126" s="620">
        <v>0</v>
      </c>
      <c r="AJ1126" s="517">
        <v>0</v>
      </c>
      <c r="AK1126" s="577">
        <v>0</v>
      </c>
      <c r="AL1126" s="577">
        <v>0</v>
      </c>
      <c r="AM1126" s="577">
        <v>0</v>
      </c>
      <c r="AN1126" s="577">
        <v>1</v>
      </c>
      <c r="AO1126" s="577">
        <v>0</v>
      </c>
      <c r="AP1126" s="577">
        <v>0</v>
      </c>
      <c r="AQ1126" s="577">
        <v>0</v>
      </c>
      <c r="AR1126" s="577">
        <v>0</v>
      </c>
      <c r="AS1126" s="577">
        <v>0</v>
      </c>
      <c r="AT1126" s="577">
        <v>0</v>
      </c>
      <c r="AU1126" s="577">
        <v>1</v>
      </c>
      <c r="AV1126" s="577">
        <v>0</v>
      </c>
      <c r="AW1126" s="577">
        <v>0</v>
      </c>
      <c r="AX1126" s="577">
        <v>0</v>
      </c>
      <c r="AY1126" s="577">
        <v>0</v>
      </c>
      <c r="AZ1126" s="577">
        <v>0</v>
      </c>
      <c r="BA1126" s="577">
        <v>0</v>
      </c>
      <c r="BB1126" s="577">
        <v>0</v>
      </c>
      <c r="BC1126" s="577">
        <v>0</v>
      </c>
      <c r="BD1126" s="577">
        <v>0</v>
      </c>
      <c r="BE1126" s="577">
        <v>0</v>
      </c>
      <c r="BF1126" s="577">
        <v>0</v>
      </c>
      <c r="BG1126" s="577">
        <v>0</v>
      </c>
      <c r="BH1126" s="577">
        <v>0</v>
      </c>
      <c r="BI1126" s="577">
        <v>0</v>
      </c>
      <c r="BJ1126" s="577">
        <v>0</v>
      </c>
      <c r="BK1126" s="577">
        <v>0</v>
      </c>
      <c r="BL1126" s="577">
        <v>0</v>
      </c>
      <c r="BM1126" s="577">
        <v>0</v>
      </c>
      <c r="BN1126" s="577"/>
      <c r="BO1126" s="551">
        <v>0</v>
      </c>
      <c r="BP1126" s="551">
        <v>0</v>
      </c>
      <c r="BQ1126" s="753">
        <v>0</v>
      </c>
      <c r="BR1126" s="551">
        <v>0</v>
      </c>
      <c r="BS1126" s="551">
        <v>0</v>
      </c>
      <c r="BT1126" s="551">
        <v>0</v>
      </c>
      <c r="BU1126" s="582">
        <f t="shared" si="23"/>
        <v>0.33333333333333331</v>
      </c>
      <c r="BV1126" s="552">
        <f t="shared" si="24"/>
        <v>0.33333333333333331</v>
      </c>
      <c r="BW1126" s="552">
        <f t="shared" si="25"/>
        <v>0.33333333333333331</v>
      </c>
      <c r="BX1126" s="551">
        <v>0</v>
      </c>
      <c r="BY1126" s="551">
        <v>0</v>
      </c>
      <c r="BZ1126" s="551">
        <v>0</v>
      </c>
      <c r="CA1126" s="551">
        <v>0</v>
      </c>
      <c r="CB1126" s="551">
        <v>0</v>
      </c>
      <c r="CC1126" s="551">
        <v>0</v>
      </c>
      <c r="CD1126" s="551">
        <v>0</v>
      </c>
      <c r="CE1126" s="551">
        <v>0</v>
      </c>
      <c r="CF1126" s="551">
        <v>0</v>
      </c>
      <c r="CG1126" s="551">
        <v>0</v>
      </c>
      <c r="CH1126" s="551">
        <v>0</v>
      </c>
      <c r="CI1126" s="551">
        <v>0</v>
      </c>
      <c r="CJ1126" s="551">
        <v>0</v>
      </c>
      <c r="CK1126" s="623">
        <f t="shared" si="22"/>
        <v>1</v>
      </c>
      <c r="CL1126" s="524">
        <v>1</v>
      </c>
      <c r="CM1126" s="554">
        <f t="shared" si="26"/>
        <v>0.33333333333333331</v>
      </c>
      <c r="CN1126" s="554">
        <f t="shared" si="27"/>
        <v>0.66666666666666663</v>
      </c>
      <c r="CO1126" s="554">
        <v>10</v>
      </c>
      <c r="CP1126" s="554"/>
      <c r="CQ1126" s="554"/>
      <c r="CR1126" s="622"/>
      <c r="CS1126" s="726"/>
      <c r="CT1126" s="525"/>
      <c r="CU1126" s="527"/>
      <c r="CV1126" s="527"/>
      <c r="CW1126" s="527"/>
      <c r="CX1126" s="85"/>
    </row>
    <row r="1127" spans="1:102" ht="12" customHeight="1" x14ac:dyDescent="0.2">
      <c r="A1127" s="132" t="s">
        <v>1965</v>
      </c>
      <c r="B1127" s="557" t="s">
        <v>5056</v>
      </c>
      <c r="C1127" s="557" t="s">
        <v>1432</v>
      </c>
      <c r="D1127" s="557" t="s">
        <v>5453</v>
      </c>
      <c r="E1127" s="577" t="s">
        <v>5057</v>
      </c>
      <c r="F1127" s="557" t="s">
        <v>1432</v>
      </c>
      <c r="G1127" s="557" t="s">
        <v>3514</v>
      </c>
      <c r="H1127" s="557" t="s">
        <v>2717</v>
      </c>
      <c r="I1127" s="557" t="s">
        <v>5058</v>
      </c>
      <c r="J1127" s="533">
        <v>527340</v>
      </c>
      <c r="K1127" s="533">
        <v>176146</v>
      </c>
      <c r="L1127" s="512" t="s">
        <v>3067</v>
      </c>
      <c r="M1127" s="557" t="s">
        <v>1432</v>
      </c>
      <c r="N1127" s="557" t="s">
        <v>1432</v>
      </c>
      <c r="O1127" s="533">
        <v>0</v>
      </c>
      <c r="P1127" s="533">
        <v>2</v>
      </c>
      <c r="Q1127" s="738">
        <v>2</v>
      </c>
      <c r="R1127" s="557" t="s">
        <v>5059</v>
      </c>
      <c r="S1127" s="557" t="s">
        <v>1154</v>
      </c>
      <c r="T1127" s="739">
        <v>42004</v>
      </c>
      <c r="U1127" s="739">
        <v>42214</v>
      </c>
      <c r="V1127" s="739"/>
      <c r="W1127" s="557" t="s">
        <v>1439</v>
      </c>
      <c r="X1127" s="557" t="s">
        <v>1432</v>
      </c>
      <c r="Y1127" s="557" t="s">
        <v>1442</v>
      </c>
      <c r="Z1127" s="557" t="s">
        <v>4694</v>
      </c>
      <c r="AA1127" s="557" t="s">
        <v>1444</v>
      </c>
      <c r="AB1127" s="557" t="s">
        <v>4720</v>
      </c>
      <c r="AC1127" s="557" t="s">
        <v>1432</v>
      </c>
      <c r="AD1127" s="389"/>
      <c r="AE1127" s="389"/>
      <c r="AF1127" s="389"/>
      <c r="AG1127" s="517" t="s">
        <v>3063</v>
      </c>
      <c r="AH1127" s="557" t="s">
        <v>1445</v>
      </c>
      <c r="AI1127" s="620">
        <v>0</v>
      </c>
      <c r="AJ1127" s="517">
        <v>0</v>
      </c>
      <c r="AK1127" s="577">
        <v>2</v>
      </c>
      <c r="AL1127" s="577">
        <v>0</v>
      </c>
      <c r="AM1127" s="577">
        <v>0</v>
      </c>
      <c r="AN1127" s="577">
        <v>2</v>
      </c>
      <c r="AO1127" s="577">
        <v>0</v>
      </c>
      <c r="AP1127" s="577">
        <v>0</v>
      </c>
      <c r="AQ1127" s="577">
        <v>0</v>
      </c>
      <c r="AR1127" s="577">
        <v>0</v>
      </c>
      <c r="AS1127" s="577">
        <v>0</v>
      </c>
      <c r="AT1127" s="577">
        <v>0</v>
      </c>
      <c r="AU1127" s="577">
        <v>2</v>
      </c>
      <c r="AV1127" s="577">
        <v>0</v>
      </c>
      <c r="AW1127" s="577">
        <v>0</v>
      </c>
      <c r="AX1127" s="577">
        <v>0</v>
      </c>
      <c r="AY1127" s="577">
        <v>0</v>
      </c>
      <c r="AZ1127" s="577">
        <v>0</v>
      </c>
      <c r="BA1127" s="577">
        <v>0</v>
      </c>
      <c r="BB1127" s="577">
        <v>0</v>
      </c>
      <c r="BC1127" s="577">
        <v>0</v>
      </c>
      <c r="BD1127" s="577">
        <v>0</v>
      </c>
      <c r="BE1127" s="577">
        <v>0</v>
      </c>
      <c r="BF1127" s="577">
        <v>0</v>
      </c>
      <c r="BG1127" s="577">
        <v>0</v>
      </c>
      <c r="BH1127" s="577">
        <v>0</v>
      </c>
      <c r="BI1127" s="577">
        <v>0</v>
      </c>
      <c r="BJ1127" s="577">
        <v>0</v>
      </c>
      <c r="BK1127" s="577">
        <v>0</v>
      </c>
      <c r="BL1127" s="577">
        <v>0</v>
      </c>
      <c r="BM1127" s="577">
        <v>0</v>
      </c>
      <c r="BN1127" s="577"/>
      <c r="BO1127" s="551">
        <v>0</v>
      </c>
      <c r="BP1127" s="551">
        <v>0</v>
      </c>
      <c r="BQ1127" s="753">
        <v>0</v>
      </c>
      <c r="BR1127" s="551">
        <v>0</v>
      </c>
      <c r="BS1127" s="551">
        <v>0</v>
      </c>
      <c r="BT1127" s="551">
        <v>0</v>
      </c>
      <c r="BU1127" s="582">
        <f t="shared" si="23"/>
        <v>0.66666666666666663</v>
      </c>
      <c r="BV1127" s="552">
        <f t="shared" si="24"/>
        <v>0.66666666666666663</v>
      </c>
      <c r="BW1127" s="552">
        <f t="shared" si="25"/>
        <v>0.66666666666666663</v>
      </c>
      <c r="BX1127" s="551">
        <v>0</v>
      </c>
      <c r="BY1127" s="551">
        <v>0</v>
      </c>
      <c r="BZ1127" s="551">
        <v>0</v>
      </c>
      <c r="CA1127" s="551">
        <v>0</v>
      </c>
      <c r="CB1127" s="551">
        <v>0</v>
      </c>
      <c r="CC1127" s="551">
        <v>0</v>
      </c>
      <c r="CD1127" s="551">
        <v>0</v>
      </c>
      <c r="CE1127" s="551">
        <v>0</v>
      </c>
      <c r="CF1127" s="551">
        <v>0</v>
      </c>
      <c r="CG1127" s="551">
        <v>0</v>
      </c>
      <c r="CH1127" s="551">
        <v>0</v>
      </c>
      <c r="CI1127" s="551">
        <v>0</v>
      </c>
      <c r="CJ1127" s="551">
        <v>0</v>
      </c>
      <c r="CK1127" s="623">
        <f t="shared" si="22"/>
        <v>2</v>
      </c>
      <c r="CL1127" s="524">
        <v>2</v>
      </c>
      <c r="CM1127" s="554">
        <f t="shared" si="26"/>
        <v>0.66666666666666663</v>
      </c>
      <c r="CN1127" s="554">
        <f t="shared" si="27"/>
        <v>1.3333333333333333</v>
      </c>
      <c r="CO1127" s="554">
        <v>6</v>
      </c>
      <c r="CP1127" s="554"/>
      <c r="CQ1127" s="554"/>
      <c r="CR1127" s="622"/>
      <c r="CS1127" s="726"/>
      <c r="CT1127" s="525"/>
      <c r="CU1127" s="527"/>
      <c r="CV1127" s="527"/>
      <c r="CW1127" s="527"/>
      <c r="CX1127" s="85"/>
    </row>
    <row r="1128" spans="1:102" ht="12" customHeight="1" x14ac:dyDescent="0.2">
      <c r="A1128" s="132" t="s">
        <v>1965</v>
      </c>
      <c r="B1128" s="557" t="s">
        <v>5056</v>
      </c>
      <c r="C1128" s="557" t="s">
        <v>1432</v>
      </c>
      <c r="D1128" s="557" t="s">
        <v>5454</v>
      </c>
      <c r="E1128" s="577" t="s">
        <v>5057</v>
      </c>
      <c r="F1128" s="557" t="s">
        <v>1432</v>
      </c>
      <c r="G1128" s="557" t="s">
        <v>3514</v>
      </c>
      <c r="H1128" s="557" t="s">
        <v>2717</v>
      </c>
      <c r="I1128" s="557" t="s">
        <v>5058</v>
      </c>
      <c r="J1128" s="533">
        <v>527340</v>
      </c>
      <c r="K1128" s="533">
        <v>176146</v>
      </c>
      <c r="L1128" s="512" t="s">
        <v>3067</v>
      </c>
      <c r="M1128" s="557" t="s">
        <v>1432</v>
      </c>
      <c r="N1128" s="557" t="s">
        <v>1432</v>
      </c>
      <c r="O1128" s="533">
        <v>0</v>
      </c>
      <c r="P1128" s="533">
        <v>13</v>
      </c>
      <c r="Q1128" s="738">
        <v>13</v>
      </c>
      <c r="R1128" s="557" t="s">
        <v>5059</v>
      </c>
      <c r="S1128" s="557" t="s">
        <v>1154</v>
      </c>
      <c r="T1128" s="739">
        <v>42004</v>
      </c>
      <c r="U1128" s="739">
        <v>42214</v>
      </c>
      <c r="V1128" s="739"/>
      <c r="W1128" s="557" t="s">
        <v>1439</v>
      </c>
      <c r="X1128" s="557" t="s">
        <v>1432</v>
      </c>
      <c r="Y1128" s="557" t="s">
        <v>1442</v>
      </c>
      <c r="Z1128" s="557" t="s">
        <v>4694</v>
      </c>
      <c r="AA1128" s="557" t="s">
        <v>1444</v>
      </c>
      <c r="AB1128" s="557" t="s">
        <v>4720</v>
      </c>
      <c r="AC1128" s="557" t="s">
        <v>1432</v>
      </c>
      <c r="AD1128" s="389"/>
      <c r="AE1128" s="389"/>
      <c r="AF1128" s="389"/>
      <c r="AG1128" s="517" t="s">
        <v>3063</v>
      </c>
      <c r="AH1128" s="557" t="s">
        <v>1445</v>
      </c>
      <c r="AI1128" s="620">
        <v>0</v>
      </c>
      <c r="AJ1128" s="517">
        <v>0</v>
      </c>
      <c r="AK1128" s="577">
        <v>13</v>
      </c>
      <c r="AL1128" s="577">
        <v>0</v>
      </c>
      <c r="AM1128" s="577">
        <v>3</v>
      </c>
      <c r="AN1128" s="577">
        <v>6</v>
      </c>
      <c r="AO1128" s="577">
        <v>4</v>
      </c>
      <c r="AP1128" s="577">
        <v>0</v>
      </c>
      <c r="AQ1128" s="577">
        <v>0</v>
      </c>
      <c r="AR1128" s="577">
        <v>0</v>
      </c>
      <c r="AS1128" s="577">
        <v>0</v>
      </c>
      <c r="AT1128" s="577">
        <v>3</v>
      </c>
      <c r="AU1128" s="577">
        <v>6</v>
      </c>
      <c r="AV1128" s="577">
        <v>4</v>
      </c>
      <c r="AW1128" s="577">
        <v>0</v>
      </c>
      <c r="AX1128" s="577">
        <v>0</v>
      </c>
      <c r="AY1128" s="577">
        <v>0</v>
      </c>
      <c r="AZ1128" s="577">
        <v>0</v>
      </c>
      <c r="BA1128" s="577">
        <v>0</v>
      </c>
      <c r="BB1128" s="577">
        <v>0</v>
      </c>
      <c r="BC1128" s="577">
        <v>0</v>
      </c>
      <c r="BD1128" s="577">
        <v>0</v>
      </c>
      <c r="BE1128" s="577">
        <v>0</v>
      </c>
      <c r="BF1128" s="577">
        <v>0</v>
      </c>
      <c r="BG1128" s="577">
        <v>0</v>
      </c>
      <c r="BH1128" s="577">
        <v>0</v>
      </c>
      <c r="BI1128" s="577">
        <v>0</v>
      </c>
      <c r="BJ1128" s="577">
        <v>0</v>
      </c>
      <c r="BK1128" s="577">
        <v>0</v>
      </c>
      <c r="BL1128" s="577">
        <v>0</v>
      </c>
      <c r="BM1128" s="577">
        <v>0</v>
      </c>
      <c r="BN1128" s="577"/>
      <c r="BO1128" s="551">
        <v>0</v>
      </c>
      <c r="BP1128" s="551">
        <v>0</v>
      </c>
      <c r="BQ1128" s="753">
        <v>0</v>
      </c>
      <c r="BR1128" s="551">
        <v>0</v>
      </c>
      <c r="BS1128" s="551">
        <v>0</v>
      </c>
      <c r="BT1128" s="551">
        <v>0</v>
      </c>
      <c r="BU1128" s="582">
        <f t="shared" si="23"/>
        <v>4.333333333333333</v>
      </c>
      <c r="BV1128" s="552">
        <f t="shared" si="24"/>
        <v>4.333333333333333</v>
      </c>
      <c r="BW1128" s="552">
        <f t="shared" si="25"/>
        <v>4.333333333333333</v>
      </c>
      <c r="BX1128" s="551">
        <v>0</v>
      </c>
      <c r="BY1128" s="551">
        <v>0</v>
      </c>
      <c r="BZ1128" s="551">
        <v>0</v>
      </c>
      <c r="CA1128" s="551">
        <v>0</v>
      </c>
      <c r="CB1128" s="551">
        <v>0</v>
      </c>
      <c r="CC1128" s="551">
        <v>0</v>
      </c>
      <c r="CD1128" s="551">
        <v>0</v>
      </c>
      <c r="CE1128" s="551">
        <v>0</v>
      </c>
      <c r="CF1128" s="551">
        <v>0</v>
      </c>
      <c r="CG1128" s="551">
        <v>0</v>
      </c>
      <c r="CH1128" s="551">
        <v>0</v>
      </c>
      <c r="CI1128" s="551">
        <v>0</v>
      </c>
      <c r="CJ1128" s="551">
        <v>0</v>
      </c>
      <c r="CK1128" s="623">
        <f t="shared" si="22"/>
        <v>13</v>
      </c>
      <c r="CL1128" s="524">
        <v>13</v>
      </c>
      <c r="CM1128" s="554">
        <f t="shared" si="26"/>
        <v>4.333333333333333</v>
      </c>
      <c r="CN1128" s="554">
        <f t="shared" si="27"/>
        <v>8.6666666666666661</v>
      </c>
      <c r="CO1128" s="554">
        <v>6</v>
      </c>
      <c r="CP1128" s="554"/>
      <c r="CQ1128" s="554"/>
      <c r="CR1128" s="622"/>
      <c r="CS1128" s="726"/>
      <c r="CT1128" s="525"/>
      <c r="CU1128" s="527"/>
      <c r="CV1128" s="527"/>
      <c r="CW1128" s="527"/>
      <c r="CX1128" s="85"/>
    </row>
    <row r="1129" spans="1:102" ht="12" customHeight="1" x14ac:dyDescent="0.2">
      <c r="A1129" s="132" t="s">
        <v>1965</v>
      </c>
      <c r="B1129" s="557" t="s">
        <v>5056</v>
      </c>
      <c r="C1129" s="557" t="s">
        <v>1432</v>
      </c>
      <c r="D1129" s="557" t="s">
        <v>5455</v>
      </c>
      <c r="E1129" s="577" t="s">
        <v>5057</v>
      </c>
      <c r="F1129" s="557" t="s">
        <v>1432</v>
      </c>
      <c r="G1129" s="557" t="s">
        <v>3514</v>
      </c>
      <c r="H1129" s="557" t="s">
        <v>2717</v>
      </c>
      <c r="I1129" s="557" t="s">
        <v>5058</v>
      </c>
      <c r="J1129" s="533">
        <v>527340</v>
      </c>
      <c r="K1129" s="533">
        <v>176146</v>
      </c>
      <c r="L1129" s="512" t="s">
        <v>3067</v>
      </c>
      <c r="M1129" s="557" t="s">
        <v>1432</v>
      </c>
      <c r="N1129" s="557" t="s">
        <v>1432</v>
      </c>
      <c r="O1129" s="533">
        <v>0</v>
      </c>
      <c r="P1129" s="533">
        <v>4</v>
      </c>
      <c r="Q1129" s="738">
        <v>4</v>
      </c>
      <c r="R1129" s="557" t="s">
        <v>5059</v>
      </c>
      <c r="S1129" s="557" t="s">
        <v>1154</v>
      </c>
      <c r="T1129" s="739">
        <v>42004</v>
      </c>
      <c r="U1129" s="739">
        <v>42214</v>
      </c>
      <c r="V1129" s="739"/>
      <c r="W1129" s="557" t="s">
        <v>1439</v>
      </c>
      <c r="X1129" s="557" t="s">
        <v>1432</v>
      </c>
      <c r="Y1129" s="557" t="s">
        <v>1442</v>
      </c>
      <c r="Z1129" s="557" t="s">
        <v>4694</v>
      </c>
      <c r="AA1129" s="557" t="s">
        <v>1444</v>
      </c>
      <c r="AB1129" s="557" t="s">
        <v>2713</v>
      </c>
      <c r="AC1129" s="557" t="s">
        <v>1432</v>
      </c>
      <c r="AD1129" s="389"/>
      <c r="AE1129" s="389"/>
      <c r="AF1129" s="389"/>
      <c r="AG1129" s="517" t="s">
        <v>3063</v>
      </c>
      <c r="AH1129" s="557" t="s">
        <v>1445</v>
      </c>
      <c r="AI1129" s="620">
        <v>0</v>
      </c>
      <c r="AJ1129" s="517">
        <v>0</v>
      </c>
      <c r="AK1129" s="577">
        <v>4</v>
      </c>
      <c r="AL1129" s="577">
        <v>0</v>
      </c>
      <c r="AM1129" s="577">
        <v>1</v>
      </c>
      <c r="AN1129" s="577">
        <v>1</v>
      </c>
      <c r="AO1129" s="577">
        <v>2</v>
      </c>
      <c r="AP1129" s="577">
        <v>0</v>
      </c>
      <c r="AQ1129" s="577">
        <v>0</v>
      </c>
      <c r="AR1129" s="577">
        <v>0</v>
      </c>
      <c r="AS1129" s="577">
        <v>0</v>
      </c>
      <c r="AT1129" s="577">
        <v>0</v>
      </c>
      <c r="AU1129" s="577">
        <v>0</v>
      </c>
      <c r="AV1129" s="577">
        <v>0</v>
      </c>
      <c r="AW1129" s="577">
        <v>0</v>
      </c>
      <c r="AX1129" s="577">
        <v>0</v>
      </c>
      <c r="AY1129" s="577">
        <v>0</v>
      </c>
      <c r="AZ1129" s="577">
        <v>0</v>
      </c>
      <c r="BA1129" s="577">
        <v>1</v>
      </c>
      <c r="BB1129" s="577">
        <v>1</v>
      </c>
      <c r="BC1129" s="577">
        <v>2</v>
      </c>
      <c r="BD1129" s="577">
        <v>0</v>
      </c>
      <c r="BE1129" s="577">
        <v>0</v>
      </c>
      <c r="BF1129" s="577">
        <v>0</v>
      </c>
      <c r="BG1129" s="577">
        <v>0</v>
      </c>
      <c r="BH1129" s="577">
        <v>0</v>
      </c>
      <c r="BI1129" s="577">
        <v>0</v>
      </c>
      <c r="BJ1129" s="577">
        <v>0</v>
      </c>
      <c r="BK1129" s="577">
        <v>0</v>
      </c>
      <c r="BL1129" s="577">
        <v>0</v>
      </c>
      <c r="BM1129" s="577">
        <v>0</v>
      </c>
      <c r="BN1129" s="577"/>
      <c r="BO1129" s="551">
        <v>0</v>
      </c>
      <c r="BP1129" s="551">
        <v>0</v>
      </c>
      <c r="BQ1129" s="753">
        <v>0</v>
      </c>
      <c r="BR1129" s="551">
        <v>0</v>
      </c>
      <c r="BS1129" s="551">
        <v>0</v>
      </c>
      <c r="BT1129" s="551">
        <v>0</v>
      </c>
      <c r="BU1129" s="582">
        <f t="shared" si="23"/>
        <v>1.3333333333333333</v>
      </c>
      <c r="BV1129" s="552">
        <f t="shared" si="24"/>
        <v>1.3333333333333333</v>
      </c>
      <c r="BW1129" s="552">
        <f t="shared" si="25"/>
        <v>1.3333333333333333</v>
      </c>
      <c r="BX1129" s="551">
        <v>0</v>
      </c>
      <c r="BY1129" s="551">
        <v>0</v>
      </c>
      <c r="BZ1129" s="551">
        <v>0</v>
      </c>
      <c r="CA1129" s="551">
        <v>0</v>
      </c>
      <c r="CB1129" s="551">
        <v>0</v>
      </c>
      <c r="CC1129" s="551">
        <v>0</v>
      </c>
      <c r="CD1129" s="551">
        <v>0</v>
      </c>
      <c r="CE1129" s="551">
        <v>0</v>
      </c>
      <c r="CF1129" s="551">
        <v>0</v>
      </c>
      <c r="CG1129" s="551">
        <v>0</v>
      </c>
      <c r="CH1129" s="551">
        <v>0</v>
      </c>
      <c r="CI1129" s="551">
        <v>0</v>
      </c>
      <c r="CJ1129" s="551">
        <v>0</v>
      </c>
      <c r="CK1129" s="623">
        <f t="shared" si="22"/>
        <v>4</v>
      </c>
      <c r="CL1129" s="524">
        <v>4</v>
      </c>
      <c r="CM1129" s="554">
        <f t="shared" si="26"/>
        <v>1.3333333333333333</v>
      </c>
      <c r="CN1129" s="554">
        <f t="shared" si="27"/>
        <v>2.6666666666666665</v>
      </c>
      <c r="CO1129" s="554">
        <v>6</v>
      </c>
      <c r="CP1129" s="554"/>
      <c r="CQ1129" s="554"/>
      <c r="CR1129" s="622"/>
      <c r="CS1129" s="726"/>
      <c r="CT1129" s="525"/>
      <c r="CU1129" s="527"/>
      <c r="CV1129" s="527"/>
      <c r="CW1129" s="527"/>
      <c r="CX1129" s="85"/>
    </row>
    <row r="1130" spans="1:102" ht="12" customHeight="1" x14ac:dyDescent="0.2">
      <c r="A1130" s="132" t="s">
        <v>1965</v>
      </c>
      <c r="B1130" s="557" t="s">
        <v>5060</v>
      </c>
      <c r="C1130" s="557" t="s">
        <v>1432</v>
      </c>
      <c r="D1130" s="557" t="s">
        <v>1432</v>
      </c>
      <c r="E1130" s="577" t="s">
        <v>5061</v>
      </c>
      <c r="F1130" s="557" t="s">
        <v>1432</v>
      </c>
      <c r="G1130" s="557" t="s">
        <v>5062</v>
      </c>
      <c r="H1130" s="557" t="s">
        <v>2717</v>
      </c>
      <c r="I1130" s="557" t="s">
        <v>5063</v>
      </c>
      <c r="J1130" s="533">
        <v>527798</v>
      </c>
      <c r="K1130" s="533">
        <v>175779</v>
      </c>
      <c r="L1130" s="512" t="s">
        <v>3085</v>
      </c>
      <c r="M1130" s="557" t="s">
        <v>1432</v>
      </c>
      <c r="N1130" s="557" t="s">
        <v>1432</v>
      </c>
      <c r="O1130" s="533">
        <v>0</v>
      </c>
      <c r="P1130" s="533">
        <v>1</v>
      </c>
      <c r="Q1130" s="738">
        <v>1</v>
      </c>
      <c r="R1130" s="557" t="s">
        <v>5456</v>
      </c>
      <c r="S1130" s="557" t="s">
        <v>1438</v>
      </c>
      <c r="T1130" s="739">
        <v>41992</v>
      </c>
      <c r="U1130" s="739">
        <v>42164</v>
      </c>
      <c r="V1130" s="739"/>
      <c r="W1130" s="557" t="s">
        <v>1439</v>
      </c>
      <c r="X1130" s="557" t="s">
        <v>1432</v>
      </c>
      <c r="Y1130" s="557" t="s">
        <v>1442</v>
      </c>
      <c r="Z1130" s="557" t="s">
        <v>3893</v>
      </c>
      <c r="AA1130" s="557" t="s">
        <v>1444</v>
      </c>
      <c r="AB1130" s="557" t="s">
        <v>2713</v>
      </c>
      <c r="AC1130" s="557" t="s">
        <v>1432</v>
      </c>
      <c r="AD1130" s="389"/>
      <c r="AE1130" s="389"/>
      <c r="AF1130" s="389"/>
      <c r="AG1130" s="517" t="s">
        <v>3063</v>
      </c>
      <c r="AH1130" s="557" t="s">
        <v>1445</v>
      </c>
      <c r="AI1130" s="620">
        <v>0</v>
      </c>
      <c r="AJ1130" s="517">
        <v>0</v>
      </c>
      <c r="AK1130" s="577">
        <v>0</v>
      </c>
      <c r="AL1130" s="577">
        <v>0</v>
      </c>
      <c r="AM1130" s="577">
        <v>0</v>
      </c>
      <c r="AN1130" s="577">
        <v>1</v>
      </c>
      <c r="AO1130" s="577">
        <v>0</v>
      </c>
      <c r="AP1130" s="577">
        <v>0</v>
      </c>
      <c r="AQ1130" s="577">
        <v>0</v>
      </c>
      <c r="AR1130" s="577">
        <v>0</v>
      </c>
      <c r="AS1130" s="577">
        <v>0</v>
      </c>
      <c r="AT1130" s="577">
        <v>0</v>
      </c>
      <c r="AU1130" s="577">
        <v>0</v>
      </c>
      <c r="AV1130" s="577">
        <v>0</v>
      </c>
      <c r="AW1130" s="577">
        <v>0</v>
      </c>
      <c r="AX1130" s="577">
        <v>0</v>
      </c>
      <c r="AY1130" s="577">
        <v>0</v>
      </c>
      <c r="AZ1130" s="577">
        <v>0</v>
      </c>
      <c r="BA1130" s="577">
        <v>0</v>
      </c>
      <c r="BB1130" s="577">
        <v>1</v>
      </c>
      <c r="BC1130" s="577">
        <v>0</v>
      </c>
      <c r="BD1130" s="577">
        <v>0</v>
      </c>
      <c r="BE1130" s="577">
        <v>0</v>
      </c>
      <c r="BF1130" s="577">
        <v>0</v>
      </c>
      <c r="BG1130" s="577">
        <v>0</v>
      </c>
      <c r="BH1130" s="577">
        <v>0</v>
      </c>
      <c r="BI1130" s="577">
        <v>0</v>
      </c>
      <c r="BJ1130" s="577">
        <v>0</v>
      </c>
      <c r="BK1130" s="577">
        <v>0</v>
      </c>
      <c r="BL1130" s="577">
        <v>0</v>
      </c>
      <c r="BM1130" s="577">
        <v>0</v>
      </c>
      <c r="BN1130" s="577"/>
      <c r="BO1130" s="551">
        <v>0</v>
      </c>
      <c r="BP1130" s="551">
        <v>0</v>
      </c>
      <c r="BQ1130" s="753">
        <v>0</v>
      </c>
      <c r="BR1130" s="551">
        <v>0</v>
      </c>
      <c r="BS1130" s="551">
        <v>0</v>
      </c>
      <c r="BT1130" s="551">
        <v>0</v>
      </c>
      <c r="BU1130" s="582">
        <f t="shared" si="23"/>
        <v>0.33333333333333331</v>
      </c>
      <c r="BV1130" s="552">
        <f t="shared" si="24"/>
        <v>0.33333333333333331</v>
      </c>
      <c r="BW1130" s="552">
        <f t="shared" si="25"/>
        <v>0.33333333333333331</v>
      </c>
      <c r="BX1130" s="551">
        <v>0</v>
      </c>
      <c r="BY1130" s="551">
        <v>0</v>
      </c>
      <c r="BZ1130" s="551">
        <v>0</v>
      </c>
      <c r="CA1130" s="551">
        <v>0</v>
      </c>
      <c r="CB1130" s="551">
        <v>0</v>
      </c>
      <c r="CC1130" s="551">
        <v>0</v>
      </c>
      <c r="CD1130" s="551">
        <v>0</v>
      </c>
      <c r="CE1130" s="551">
        <v>0</v>
      </c>
      <c r="CF1130" s="551">
        <v>0</v>
      </c>
      <c r="CG1130" s="551">
        <v>0</v>
      </c>
      <c r="CH1130" s="551">
        <v>0</v>
      </c>
      <c r="CI1130" s="551">
        <v>0</v>
      </c>
      <c r="CJ1130" s="551">
        <v>0</v>
      </c>
      <c r="CK1130" s="623">
        <f t="shared" si="22"/>
        <v>1</v>
      </c>
      <c r="CL1130" s="524">
        <v>1</v>
      </c>
      <c r="CM1130" s="554">
        <f t="shared" si="26"/>
        <v>0.33333333333333331</v>
      </c>
      <c r="CN1130" s="554">
        <f t="shared" si="27"/>
        <v>0.66666666666666663</v>
      </c>
      <c r="CO1130" s="554">
        <v>10</v>
      </c>
      <c r="CP1130" s="554"/>
      <c r="CQ1130" s="554"/>
      <c r="CR1130" s="622"/>
      <c r="CS1130" s="726"/>
      <c r="CT1130" s="525"/>
      <c r="CU1130" s="527"/>
      <c r="CV1130" s="527"/>
      <c r="CW1130" s="527"/>
      <c r="CX1130" s="85"/>
    </row>
    <row r="1131" spans="1:102" ht="12" customHeight="1" x14ac:dyDescent="0.2">
      <c r="A1131" s="132" t="s">
        <v>1965</v>
      </c>
      <c r="B1131" s="557" t="s">
        <v>485</v>
      </c>
      <c r="C1131" s="557" t="s">
        <v>1432</v>
      </c>
      <c r="D1131" s="557" t="s">
        <v>1432</v>
      </c>
      <c r="E1131" s="577" t="s">
        <v>486</v>
      </c>
      <c r="F1131" s="557" t="s">
        <v>437</v>
      </c>
      <c r="G1131" s="557" t="s">
        <v>2523</v>
      </c>
      <c r="H1131" s="557" t="s">
        <v>2524</v>
      </c>
      <c r="I1131" s="557" t="s">
        <v>487</v>
      </c>
      <c r="J1131" s="533">
        <v>528937</v>
      </c>
      <c r="K1131" s="533">
        <v>170530</v>
      </c>
      <c r="L1131" s="512" t="s">
        <v>5356</v>
      </c>
      <c r="M1131" s="557" t="s">
        <v>1432</v>
      </c>
      <c r="N1131" s="557" t="s">
        <v>1432</v>
      </c>
      <c r="O1131" s="533">
        <v>0</v>
      </c>
      <c r="P1131" s="533">
        <v>1</v>
      </c>
      <c r="Q1131" s="738">
        <v>1</v>
      </c>
      <c r="R1131" s="557" t="s">
        <v>488</v>
      </c>
      <c r="S1131" s="557" t="s">
        <v>1438</v>
      </c>
      <c r="T1131" s="739">
        <v>42034</v>
      </c>
      <c r="U1131" s="739">
        <v>42332</v>
      </c>
      <c r="V1131" s="739"/>
      <c r="W1131" s="557" t="s">
        <v>1439</v>
      </c>
      <c r="X1131" s="557" t="s">
        <v>1432</v>
      </c>
      <c r="Y1131" s="557" t="s">
        <v>1442</v>
      </c>
      <c r="Z1131" s="557" t="s">
        <v>4694</v>
      </c>
      <c r="AA1131" s="557" t="s">
        <v>1444</v>
      </c>
      <c r="AB1131" s="557" t="s">
        <v>1136</v>
      </c>
      <c r="AC1131" s="557" t="s">
        <v>1432</v>
      </c>
      <c r="AD1131" s="389"/>
      <c r="AE1131" s="389"/>
      <c r="AF1131" s="389"/>
      <c r="AG1131" s="517" t="s">
        <v>3063</v>
      </c>
      <c r="AH1131" s="557" t="s">
        <v>1445</v>
      </c>
      <c r="AI1131" s="620">
        <v>0</v>
      </c>
      <c r="AJ1131" s="517">
        <v>0</v>
      </c>
      <c r="AK1131" s="577">
        <v>0</v>
      </c>
      <c r="AL1131" s="577">
        <v>1</v>
      </c>
      <c r="AM1131" s="577">
        <v>0</v>
      </c>
      <c r="AN1131" s="577">
        <v>0</v>
      </c>
      <c r="AO1131" s="577">
        <v>0</v>
      </c>
      <c r="AP1131" s="577">
        <v>0</v>
      </c>
      <c r="AQ1131" s="577">
        <v>0</v>
      </c>
      <c r="AR1131" s="577">
        <v>0</v>
      </c>
      <c r="AS1131" s="577">
        <v>1</v>
      </c>
      <c r="AT1131" s="577">
        <v>0</v>
      </c>
      <c r="AU1131" s="577">
        <v>0</v>
      </c>
      <c r="AV1131" s="577">
        <v>0</v>
      </c>
      <c r="AW1131" s="577">
        <v>0</v>
      </c>
      <c r="AX1131" s="577">
        <v>0</v>
      </c>
      <c r="AY1131" s="577">
        <v>0</v>
      </c>
      <c r="AZ1131" s="577">
        <v>0</v>
      </c>
      <c r="BA1131" s="577">
        <v>0</v>
      </c>
      <c r="BB1131" s="577">
        <v>0</v>
      </c>
      <c r="BC1131" s="577">
        <v>0</v>
      </c>
      <c r="BD1131" s="577">
        <v>0</v>
      </c>
      <c r="BE1131" s="577">
        <v>0</v>
      </c>
      <c r="BF1131" s="577">
        <v>0</v>
      </c>
      <c r="BG1131" s="577">
        <v>0</v>
      </c>
      <c r="BH1131" s="577">
        <v>0</v>
      </c>
      <c r="BI1131" s="577">
        <v>0</v>
      </c>
      <c r="BJ1131" s="577">
        <v>0</v>
      </c>
      <c r="BK1131" s="577">
        <v>0</v>
      </c>
      <c r="BL1131" s="577">
        <v>0</v>
      </c>
      <c r="BM1131" s="577">
        <v>0</v>
      </c>
      <c r="BN1131" s="577"/>
      <c r="BO1131" s="551">
        <v>0</v>
      </c>
      <c r="BP1131" s="551">
        <v>0</v>
      </c>
      <c r="BQ1131" s="753">
        <v>0</v>
      </c>
      <c r="BR1131" s="551">
        <v>0</v>
      </c>
      <c r="BS1131" s="551">
        <v>0</v>
      </c>
      <c r="BT1131" s="551">
        <v>0</v>
      </c>
      <c r="BU1131" s="582">
        <f t="shared" si="23"/>
        <v>0.33333333333333331</v>
      </c>
      <c r="BV1131" s="552">
        <f t="shared" si="24"/>
        <v>0.33333333333333331</v>
      </c>
      <c r="BW1131" s="552">
        <f t="shared" si="25"/>
        <v>0.33333333333333331</v>
      </c>
      <c r="BX1131" s="551">
        <v>0</v>
      </c>
      <c r="BY1131" s="551">
        <v>0</v>
      </c>
      <c r="BZ1131" s="551">
        <v>0</v>
      </c>
      <c r="CA1131" s="551">
        <v>0</v>
      </c>
      <c r="CB1131" s="551">
        <v>0</v>
      </c>
      <c r="CC1131" s="551">
        <v>0</v>
      </c>
      <c r="CD1131" s="551">
        <v>0</v>
      </c>
      <c r="CE1131" s="551">
        <v>0</v>
      </c>
      <c r="CF1131" s="551">
        <v>0</v>
      </c>
      <c r="CG1131" s="551">
        <v>0</v>
      </c>
      <c r="CH1131" s="551">
        <v>0</v>
      </c>
      <c r="CI1131" s="551">
        <v>0</v>
      </c>
      <c r="CJ1131" s="551">
        <v>0</v>
      </c>
      <c r="CK1131" s="623">
        <f t="shared" si="22"/>
        <v>1</v>
      </c>
      <c r="CL1131" s="524">
        <v>1</v>
      </c>
      <c r="CM1131" s="554">
        <f t="shared" si="26"/>
        <v>0.33333333333333331</v>
      </c>
      <c r="CN1131" s="554">
        <f t="shared" si="27"/>
        <v>0.66666666666666663</v>
      </c>
      <c r="CO1131" s="554">
        <v>6</v>
      </c>
      <c r="CP1131" s="554"/>
      <c r="CQ1131" s="554"/>
      <c r="CR1131" s="622"/>
      <c r="CS1131" s="726"/>
      <c r="CT1131" s="525"/>
      <c r="CU1131" s="527"/>
      <c r="CV1131" s="527"/>
      <c r="CW1131" s="527"/>
      <c r="CX1131" s="85"/>
    </row>
    <row r="1132" spans="1:102" ht="12" customHeight="1" x14ac:dyDescent="0.2">
      <c r="A1132" s="132" t="s">
        <v>1965</v>
      </c>
      <c r="B1132" s="557" t="s">
        <v>5064</v>
      </c>
      <c r="C1132" s="557" t="s">
        <v>1432</v>
      </c>
      <c r="D1132" s="557" t="s">
        <v>1432</v>
      </c>
      <c r="E1132" s="577" t="s">
        <v>1432</v>
      </c>
      <c r="F1132" s="557" t="s">
        <v>255</v>
      </c>
      <c r="G1132" s="557" t="s">
        <v>1434</v>
      </c>
      <c r="H1132" s="557" t="s">
        <v>1435</v>
      </c>
      <c r="I1132" s="557" t="s">
        <v>256</v>
      </c>
      <c r="J1132" s="533">
        <v>527405</v>
      </c>
      <c r="K1132" s="533">
        <v>171440</v>
      </c>
      <c r="L1132" s="512" t="s">
        <v>3069</v>
      </c>
      <c r="M1132" s="557" t="s">
        <v>1432</v>
      </c>
      <c r="N1132" s="557" t="s">
        <v>1432</v>
      </c>
      <c r="O1132" s="533">
        <v>2</v>
      </c>
      <c r="P1132" s="533">
        <v>7</v>
      </c>
      <c r="Q1132" s="738">
        <v>5</v>
      </c>
      <c r="R1132" s="557" t="s">
        <v>5457</v>
      </c>
      <c r="S1132" s="557" t="s">
        <v>1438</v>
      </c>
      <c r="T1132" s="739">
        <v>41996</v>
      </c>
      <c r="U1132" s="739">
        <v>42156</v>
      </c>
      <c r="V1132" s="739"/>
      <c r="W1132" s="557" t="s">
        <v>1439</v>
      </c>
      <c r="X1132" s="557" t="s">
        <v>1432</v>
      </c>
      <c r="Y1132" s="557" t="s">
        <v>1442</v>
      </c>
      <c r="Z1132" s="557" t="s">
        <v>4694</v>
      </c>
      <c r="AA1132" s="557" t="s">
        <v>1444</v>
      </c>
      <c r="AB1132" s="557" t="s">
        <v>2723</v>
      </c>
      <c r="AC1132" s="557" t="s">
        <v>1432</v>
      </c>
      <c r="AD1132" s="389"/>
      <c r="AE1132" s="389"/>
      <c r="AF1132" s="389"/>
      <c r="AG1132" s="517" t="s">
        <v>3063</v>
      </c>
      <c r="AH1132" s="557" t="s">
        <v>1445</v>
      </c>
      <c r="AI1132" s="620"/>
      <c r="AJ1132" s="517">
        <v>0</v>
      </c>
      <c r="AK1132" s="577">
        <v>0</v>
      </c>
      <c r="AL1132" s="577">
        <v>0</v>
      </c>
      <c r="AM1132" s="577">
        <v>4</v>
      </c>
      <c r="AN1132" s="577">
        <v>3</v>
      </c>
      <c r="AO1132" s="577">
        <v>0</v>
      </c>
      <c r="AP1132" s="577">
        <v>-2</v>
      </c>
      <c r="AQ1132" s="577">
        <v>0</v>
      </c>
      <c r="AR1132" s="577">
        <v>0</v>
      </c>
      <c r="AS1132" s="577">
        <v>0</v>
      </c>
      <c r="AT1132" s="577">
        <v>4</v>
      </c>
      <c r="AU1132" s="577">
        <v>3</v>
      </c>
      <c r="AV1132" s="577">
        <v>0</v>
      </c>
      <c r="AW1132" s="577">
        <v>-2</v>
      </c>
      <c r="AX1132" s="577">
        <v>0</v>
      </c>
      <c r="AY1132" s="577">
        <v>0</v>
      </c>
      <c r="AZ1132" s="577">
        <v>0</v>
      </c>
      <c r="BA1132" s="577">
        <v>0</v>
      </c>
      <c r="BB1132" s="577">
        <v>0</v>
      </c>
      <c r="BC1132" s="577">
        <v>0</v>
      </c>
      <c r="BD1132" s="577">
        <v>0</v>
      </c>
      <c r="BE1132" s="577">
        <v>0</v>
      </c>
      <c r="BF1132" s="577">
        <v>0</v>
      </c>
      <c r="BG1132" s="577">
        <v>0</v>
      </c>
      <c r="BH1132" s="577">
        <v>0</v>
      </c>
      <c r="BI1132" s="577">
        <v>0</v>
      </c>
      <c r="BJ1132" s="577">
        <v>0</v>
      </c>
      <c r="BK1132" s="577">
        <v>0</v>
      </c>
      <c r="BL1132" s="577">
        <v>0</v>
      </c>
      <c r="BM1132" s="577">
        <v>0</v>
      </c>
      <c r="BN1132" s="577"/>
      <c r="BO1132" s="551">
        <v>0</v>
      </c>
      <c r="BP1132" s="551">
        <v>0</v>
      </c>
      <c r="BQ1132" s="753">
        <v>0</v>
      </c>
      <c r="BR1132" s="551">
        <v>0</v>
      </c>
      <c r="BS1132" s="551">
        <v>0</v>
      </c>
      <c r="BT1132" s="551">
        <v>0</v>
      </c>
      <c r="BU1132" s="582">
        <f t="shared" si="23"/>
        <v>1.6666666666666667</v>
      </c>
      <c r="BV1132" s="552">
        <f t="shared" si="24"/>
        <v>1.6666666666666667</v>
      </c>
      <c r="BW1132" s="552">
        <f t="shared" si="25"/>
        <v>1.6666666666666667</v>
      </c>
      <c r="BX1132" s="551">
        <v>0</v>
      </c>
      <c r="BY1132" s="551">
        <v>0</v>
      </c>
      <c r="BZ1132" s="551">
        <v>0</v>
      </c>
      <c r="CA1132" s="551">
        <v>0</v>
      </c>
      <c r="CB1132" s="551">
        <v>0</v>
      </c>
      <c r="CC1132" s="551">
        <v>0</v>
      </c>
      <c r="CD1132" s="551">
        <v>0</v>
      </c>
      <c r="CE1132" s="551">
        <v>0</v>
      </c>
      <c r="CF1132" s="551">
        <v>0</v>
      </c>
      <c r="CG1132" s="551">
        <v>0</v>
      </c>
      <c r="CH1132" s="551">
        <v>0</v>
      </c>
      <c r="CI1132" s="551">
        <v>0</v>
      </c>
      <c r="CJ1132" s="551">
        <v>0</v>
      </c>
      <c r="CK1132" s="623">
        <f t="shared" si="22"/>
        <v>5</v>
      </c>
      <c r="CL1132" s="524">
        <v>5</v>
      </c>
      <c r="CM1132" s="554">
        <f t="shared" si="26"/>
        <v>1.6666666666666667</v>
      </c>
      <c r="CN1132" s="554">
        <f t="shared" si="27"/>
        <v>3.3333333333333335</v>
      </c>
      <c r="CO1132" s="554">
        <v>6</v>
      </c>
      <c r="CP1132" s="554"/>
      <c r="CQ1132" s="554"/>
      <c r="CR1132" s="622"/>
      <c r="CS1132" s="726"/>
      <c r="CT1132" s="525"/>
      <c r="CU1132" s="527"/>
      <c r="CV1132" s="527"/>
      <c r="CW1132" s="527"/>
      <c r="CX1132" s="85"/>
    </row>
    <row r="1133" spans="1:102" ht="12" customHeight="1" x14ac:dyDescent="0.2">
      <c r="A1133" s="132" t="s">
        <v>1965</v>
      </c>
      <c r="B1133" s="557" t="s">
        <v>5065</v>
      </c>
      <c r="C1133" s="557" t="s">
        <v>1432</v>
      </c>
      <c r="D1133" s="557" t="s">
        <v>1432</v>
      </c>
      <c r="E1133" s="577" t="s">
        <v>1432</v>
      </c>
      <c r="F1133" s="557" t="s">
        <v>3941</v>
      </c>
      <c r="G1133" s="557" t="s">
        <v>1480</v>
      </c>
      <c r="H1133" s="557" t="s">
        <v>2717</v>
      </c>
      <c r="I1133" s="557" t="s">
        <v>5066</v>
      </c>
      <c r="J1133" s="533">
        <v>528080</v>
      </c>
      <c r="K1133" s="533">
        <v>176610</v>
      </c>
      <c r="L1133" s="512" t="s">
        <v>3067</v>
      </c>
      <c r="M1133" s="557" t="s">
        <v>1432</v>
      </c>
      <c r="N1133" s="557" t="s">
        <v>1432</v>
      </c>
      <c r="O1133" s="533">
        <v>0</v>
      </c>
      <c r="P1133" s="533">
        <v>9</v>
      </c>
      <c r="Q1133" s="738">
        <v>9</v>
      </c>
      <c r="R1133" s="557" t="s">
        <v>4392</v>
      </c>
      <c r="S1133" s="557" t="s">
        <v>1438</v>
      </c>
      <c r="T1133" s="739">
        <v>41995</v>
      </c>
      <c r="U1133" s="739">
        <v>42114</v>
      </c>
      <c r="V1133" s="739"/>
      <c r="W1133" s="557" t="s">
        <v>1439</v>
      </c>
      <c r="X1133" s="557" t="s">
        <v>1432</v>
      </c>
      <c r="Y1133" s="557" t="s">
        <v>1442</v>
      </c>
      <c r="Z1133" s="557" t="s">
        <v>1443</v>
      </c>
      <c r="AA1133" s="557" t="s">
        <v>1444</v>
      </c>
      <c r="AB1133" s="557" t="s">
        <v>2713</v>
      </c>
      <c r="AC1133" s="557" t="s">
        <v>1432</v>
      </c>
      <c r="AD1133" s="389"/>
      <c r="AE1133" s="389"/>
      <c r="AF1133" s="389"/>
      <c r="AG1133" s="517" t="s">
        <v>3063</v>
      </c>
      <c r="AH1133" s="557" t="s">
        <v>1445</v>
      </c>
      <c r="AI1133" s="620">
        <v>0</v>
      </c>
      <c r="AJ1133" s="517">
        <v>2</v>
      </c>
      <c r="AK1133" s="577">
        <v>9</v>
      </c>
      <c r="AL1133" s="577">
        <v>0</v>
      </c>
      <c r="AM1133" s="577">
        <v>2</v>
      </c>
      <c r="AN1133" s="577">
        <v>6</v>
      </c>
      <c r="AO1133" s="577">
        <v>1</v>
      </c>
      <c r="AP1133" s="577">
        <v>0</v>
      </c>
      <c r="AQ1133" s="577">
        <v>0</v>
      </c>
      <c r="AR1133" s="577">
        <v>0</v>
      </c>
      <c r="AS1133" s="577">
        <v>0</v>
      </c>
      <c r="AT1133" s="577">
        <v>2</v>
      </c>
      <c r="AU1133" s="577">
        <v>6</v>
      </c>
      <c r="AV1133" s="577">
        <v>1</v>
      </c>
      <c r="AW1133" s="577">
        <v>0</v>
      </c>
      <c r="AX1133" s="577">
        <v>0</v>
      </c>
      <c r="AY1133" s="577">
        <v>0</v>
      </c>
      <c r="AZ1133" s="577">
        <v>0</v>
      </c>
      <c r="BA1133" s="577">
        <v>0</v>
      </c>
      <c r="BB1133" s="577">
        <v>0</v>
      </c>
      <c r="BC1133" s="577">
        <v>0</v>
      </c>
      <c r="BD1133" s="577">
        <v>0</v>
      </c>
      <c r="BE1133" s="577">
        <v>0</v>
      </c>
      <c r="BF1133" s="577">
        <v>0</v>
      </c>
      <c r="BG1133" s="577">
        <v>0</v>
      </c>
      <c r="BH1133" s="577">
        <v>0</v>
      </c>
      <c r="BI1133" s="577">
        <v>0</v>
      </c>
      <c r="BJ1133" s="577">
        <v>0</v>
      </c>
      <c r="BK1133" s="577">
        <v>0</v>
      </c>
      <c r="BL1133" s="577">
        <v>0</v>
      </c>
      <c r="BM1133" s="577">
        <v>0</v>
      </c>
      <c r="BN1133" s="577"/>
      <c r="BO1133" s="551">
        <v>0</v>
      </c>
      <c r="BP1133" s="551">
        <v>0</v>
      </c>
      <c r="BQ1133" s="753">
        <v>0</v>
      </c>
      <c r="BR1133" s="551">
        <v>0</v>
      </c>
      <c r="BS1133" s="551">
        <v>0</v>
      </c>
      <c r="BT1133" s="551">
        <v>0</v>
      </c>
      <c r="BU1133" s="582">
        <f t="shared" si="23"/>
        <v>3</v>
      </c>
      <c r="BV1133" s="552">
        <f t="shared" si="24"/>
        <v>3</v>
      </c>
      <c r="BW1133" s="552">
        <f t="shared" si="25"/>
        <v>3</v>
      </c>
      <c r="BX1133" s="551">
        <v>0</v>
      </c>
      <c r="BY1133" s="551">
        <v>0</v>
      </c>
      <c r="BZ1133" s="551">
        <v>0</v>
      </c>
      <c r="CA1133" s="551">
        <v>0</v>
      </c>
      <c r="CB1133" s="551">
        <v>0</v>
      </c>
      <c r="CC1133" s="551">
        <v>0</v>
      </c>
      <c r="CD1133" s="551">
        <v>0</v>
      </c>
      <c r="CE1133" s="551">
        <v>0</v>
      </c>
      <c r="CF1133" s="551">
        <v>0</v>
      </c>
      <c r="CG1133" s="551">
        <v>0</v>
      </c>
      <c r="CH1133" s="551">
        <v>0</v>
      </c>
      <c r="CI1133" s="551">
        <v>0</v>
      </c>
      <c r="CJ1133" s="551">
        <v>0</v>
      </c>
      <c r="CK1133" s="623">
        <f t="shared" si="22"/>
        <v>9</v>
      </c>
      <c r="CL1133" s="524">
        <v>9</v>
      </c>
      <c r="CM1133" s="554">
        <f t="shared" si="26"/>
        <v>3</v>
      </c>
      <c r="CN1133" s="554">
        <f t="shared" si="27"/>
        <v>6</v>
      </c>
      <c r="CO1133" s="554">
        <v>6</v>
      </c>
      <c r="CP1133" s="554"/>
      <c r="CQ1133" s="554"/>
      <c r="CR1133" s="622"/>
      <c r="CS1133" s="726"/>
      <c r="CT1133" s="525"/>
      <c r="CU1133" s="527"/>
      <c r="CV1133" s="527"/>
      <c r="CW1133" s="527"/>
      <c r="CX1133" s="85"/>
    </row>
    <row r="1134" spans="1:102" ht="12" customHeight="1" x14ac:dyDescent="0.2">
      <c r="A1134" s="132" t="s">
        <v>1965</v>
      </c>
      <c r="B1134" s="557" t="s">
        <v>4393</v>
      </c>
      <c r="C1134" s="557" t="s">
        <v>1432</v>
      </c>
      <c r="D1134" s="557" t="s">
        <v>1432</v>
      </c>
      <c r="E1134" s="577" t="s">
        <v>1432</v>
      </c>
      <c r="F1134" s="557" t="s">
        <v>4394</v>
      </c>
      <c r="G1134" s="557" t="s">
        <v>3648</v>
      </c>
      <c r="H1134" s="557" t="s">
        <v>1885</v>
      </c>
      <c r="I1134" s="557" t="s">
        <v>4395</v>
      </c>
      <c r="J1134" s="533">
        <v>525374</v>
      </c>
      <c r="K1134" s="533">
        <v>172805</v>
      </c>
      <c r="L1134" s="512" t="s">
        <v>3087</v>
      </c>
      <c r="M1134" s="557" t="s">
        <v>1432</v>
      </c>
      <c r="N1134" s="557" t="s">
        <v>1432</v>
      </c>
      <c r="O1134" s="533">
        <v>0</v>
      </c>
      <c r="P1134" s="533">
        <v>9</v>
      </c>
      <c r="Q1134" s="738">
        <v>9</v>
      </c>
      <c r="R1134" s="557" t="s">
        <v>5458</v>
      </c>
      <c r="S1134" s="557" t="s">
        <v>1438</v>
      </c>
      <c r="T1134" s="739">
        <v>42010</v>
      </c>
      <c r="U1134" s="739">
        <v>42116</v>
      </c>
      <c r="V1134" s="739"/>
      <c r="W1134" s="557" t="s">
        <v>1439</v>
      </c>
      <c r="X1134" s="557" t="s">
        <v>1432</v>
      </c>
      <c r="Y1134" s="557" t="s">
        <v>1442</v>
      </c>
      <c r="Z1134" s="557" t="s">
        <v>3893</v>
      </c>
      <c r="AA1134" s="557" t="s">
        <v>1444</v>
      </c>
      <c r="AB1134" s="557" t="s">
        <v>2713</v>
      </c>
      <c r="AC1134" s="557" t="s">
        <v>1432</v>
      </c>
      <c r="AD1134" s="389"/>
      <c r="AE1134" s="389"/>
      <c r="AF1134" s="389"/>
      <c r="AG1134" s="517" t="s">
        <v>3063</v>
      </c>
      <c r="AH1134" s="557" t="s">
        <v>1445</v>
      </c>
      <c r="AI1134" s="620">
        <v>0</v>
      </c>
      <c r="AJ1134" s="517">
        <v>0</v>
      </c>
      <c r="AK1134" s="577">
        <v>9</v>
      </c>
      <c r="AL1134" s="577">
        <v>0</v>
      </c>
      <c r="AM1134" s="577">
        <v>0</v>
      </c>
      <c r="AN1134" s="577">
        <v>2</v>
      </c>
      <c r="AO1134" s="577">
        <v>7</v>
      </c>
      <c r="AP1134" s="577">
        <v>0</v>
      </c>
      <c r="AQ1134" s="577">
        <v>0</v>
      </c>
      <c r="AR1134" s="577">
        <v>0</v>
      </c>
      <c r="AS1134" s="577">
        <v>0</v>
      </c>
      <c r="AT1134" s="577">
        <v>0</v>
      </c>
      <c r="AU1134" s="577">
        <v>2</v>
      </c>
      <c r="AV1134" s="577">
        <v>7</v>
      </c>
      <c r="AW1134" s="577">
        <v>0</v>
      </c>
      <c r="AX1134" s="577">
        <v>0</v>
      </c>
      <c r="AY1134" s="577">
        <v>0</v>
      </c>
      <c r="AZ1134" s="577">
        <v>0</v>
      </c>
      <c r="BA1134" s="577">
        <v>0</v>
      </c>
      <c r="BB1134" s="577">
        <v>0</v>
      </c>
      <c r="BC1134" s="577">
        <v>0</v>
      </c>
      <c r="BD1134" s="577">
        <v>0</v>
      </c>
      <c r="BE1134" s="577">
        <v>0</v>
      </c>
      <c r="BF1134" s="577">
        <v>0</v>
      </c>
      <c r="BG1134" s="577">
        <v>0</v>
      </c>
      <c r="BH1134" s="577">
        <v>0</v>
      </c>
      <c r="BI1134" s="577">
        <v>0</v>
      </c>
      <c r="BJ1134" s="577">
        <v>0</v>
      </c>
      <c r="BK1134" s="577">
        <v>0</v>
      </c>
      <c r="BL1134" s="577">
        <v>0</v>
      </c>
      <c r="BM1134" s="577">
        <v>0</v>
      </c>
      <c r="BN1134" s="577"/>
      <c r="BO1134" s="551">
        <v>0</v>
      </c>
      <c r="BP1134" s="551">
        <v>0</v>
      </c>
      <c r="BQ1134" s="753">
        <v>0</v>
      </c>
      <c r="BR1134" s="551">
        <v>0</v>
      </c>
      <c r="BS1134" s="551">
        <v>0</v>
      </c>
      <c r="BT1134" s="551">
        <v>0</v>
      </c>
      <c r="BU1134" s="582">
        <f t="shared" si="23"/>
        <v>3</v>
      </c>
      <c r="BV1134" s="552">
        <f t="shared" si="24"/>
        <v>3</v>
      </c>
      <c r="BW1134" s="552">
        <f t="shared" si="25"/>
        <v>3</v>
      </c>
      <c r="BX1134" s="551">
        <v>0</v>
      </c>
      <c r="BY1134" s="551">
        <v>0</v>
      </c>
      <c r="BZ1134" s="551">
        <v>0</v>
      </c>
      <c r="CA1134" s="551">
        <v>0</v>
      </c>
      <c r="CB1134" s="551">
        <v>0</v>
      </c>
      <c r="CC1134" s="551">
        <v>0</v>
      </c>
      <c r="CD1134" s="551">
        <v>0</v>
      </c>
      <c r="CE1134" s="551">
        <v>0</v>
      </c>
      <c r="CF1134" s="551">
        <v>0</v>
      </c>
      <c r="CG1134" s="551">
        <v>0</v>
      </c>
      <c r="CH1134" s="551">
        <v>0</v>
      </c>
      <c r="CI1134" s="551">
        <v>0</v>
      </c>
      <c r="CJ1134" s="551">
        <v>0</v>
      </c>
      <c r="CK1134" s="623">
        <f t="shared" si="22"/>
        <v>9</v>
      </c>
      <c r="CL1134" s="524">
        <v>9</v>
      </c>
      <c r="CM1134" s="554">
        <f t="shared" si="26"/>
        <v>3</v>
      </c>
      <c r="CN1134" s="554">
        <f t="shared" si="27"/>
        <v>6</v>
      </c>
      <c r="CO1134" s="554">
        <v>10</v>
      </c>
      <c r="CP1134" s="554"/>
      <c r="CQ1134" s="554"/>
      <c r="CR1134" s="622"/>
      <c r="CS1134" s="726"/>
      <c r="CT1134" s="525"/>
      <c r="CU1134" s="527"/>
      <c r="CV1134" s="527"/>
      <c r="CW1134" s="527"/>
      <c r="CX1134" s="85"/>
    </row>
    <row r="1135" spans="1:102" ht="12" customHeight="1" x14ac:dyDescent="0.2">
      <c r="A1135" s="132" t="s">
        <v>1965</v>
      </c>
      <c r="B1135" s="557" t="s">
        <v>489</v>
      </c>
      <c r="C1135" s="557" t="s">
        <v>1432</v>
      </c>
      <c r="D1135" s="557" t="s">
        <v>1432</v>
      </c>
      <c r="E1135" s="577" t="s">
        <v>1432</v>
      </c>
      <c r="F1135" s="557" t="s">
        <v>262</v>
      </c>
      <c r="G1135" s="557" t="s">
        <v>490</v>
      </c>
      <c r="H1135" s="557" t="s">
        <v>3875</v>
      </c>
      <c r="I1135" s="557" t="s">
        <v>491</v>
      </c>
      <c r="J1135" s="533">
        <v>528907</v>
      </c>
      <c r="K1135" s="533">
        <v>173296</v>
      </c>
      <c r="L1135" s="512" t="s">
        <v>3076</v>
      </c>
      <c r="M1135" s="557" t="s">
        <v>1432</v>
      </c>
      <c r="N1135" s="557" t="s">
        <v>1432</v>
      </c>
      <c r="O1135" s="533">
        <v>1</v>
      </c>
      <c r="P1135" s="533">
        <v>2</v>
      </c>
      <c r="Q1135" s="738">
        <v>1</v>
      </c>
      <c r="R1135" s="557" t="s">
        <v>5459</v>
      </c>
      <c r="S1135" s="557" t="s">
        <v>1438</v>
      </c>
      <c r="T1135" s="739">
        <v>42023</v>
      </c>
      <c r="U1135" s="739">
        <v>42107</v>
      </c>
      <c r="V1135" s="739"/>
      <c r="W1135" s="557" t="s">
        <v>1439</v>
      </c>
      <c r="X1135" s="557" t="s">
        <v>1432</v>
      </c>
      <c r="Y1135" s="557" t="s">
        <v>1442</v>
      </c>
      <c r="Z1135" s="557" t="s">
        <v>4694</v>
      </c>
      <c r="AA1135" s="557" t="s">
        <v>1444</v>
      </c>
      <c r="AB1135" s="557" t="s">
        <v>1454</v>
      </c>
      <c r="AC1135" s="557" t="s">
        <v>1432</v>
      </c>
      <c r="AD1135" s="389"/>
      <c r="AE1135" s="389"/>
      <c r="AF1135" s="389"/>
      <c r="AG1135" s="517" t="s">
        <v>3063</v>
      </c>
      <c r="AH1135" s="557" t="s">
        <v>1445</v>
      </c>
      <c r="AI1135" s="620">
        <v>0</v>
      </c>
      <c r="AJ1135" s="517">
        <v>0</v>
      </c>
      <c r="AK1135" s="577">
        <v>0</v>
      </c>
      <c r="AL1135" s="577">
        <v>0</v>
      </c>
      <c r="AM1135" s="577">
        <v>0</v>
      </c>
      <c r="AN1135" s="577">
        <v>0</v>
      </c>
      <c r="AO1135" s="577">
        <v>2</v>
      </c>
      <c r="AP1135" s="577">
        <v>0</v>
      </c>
      <c r="AQ1135" s="577">
        <v>-1</v>
      </c>
      <c r="AR1135" s="577">
        <v>0</v>
      </c>
      <c r="AS1135" s="577">
        <v>0</v>
      </c>
      <c r="AT1135" s="577">
        <v>0</v>
      </c>
      <c r="AU1135" s="577">
        <v>0</v>
      </c>
      <c r="AV1135" s="577">
        <v>2</v>
      </c>
      <c r="AW1135" s="577">
        <v>0</v>
      </c>
      <c r="AX1135" s="577">
        <v>0</v>
      </c>
      <c r="AY1135" s="577">
        <v>0</v>
      </c>
      <c r="AZ1135" s="577">
        <v>0</v>
      </c>
      <c r="BA1135" s="577">
        <v>0</v>
      </c>
      <c r="BB1135" s="577">
        <v>0</v>
      </c>
      <c r="BC1135" s="577">
        <v>0</v>
      </c>
      <c r="BD1135" s="577">
        <v>0</v>
      </c>
      <c r="BE1135" s="577">
        <v>-1</v>
      </c>
      <c r="BF1135" s="577">
        <v>0</v>
      </c>
      <c r="BG1135" s="577">
        <v>0</v>
      </c>
      <c r="BH1135" s="577">
        <v>0</v>
      </c>
      <c r="BI1135" s="577">
        <v>0</v>
      </c>
      <c r="BJ1135" s="577">
        <v>0</v>
      </c>
      <c r="BK1135" s="577">
        <v>0</v>
      </c>
      <c r="BL1135" s="577">
        <v>0</v>
      </c>
      <c r="BM1135" s="577">
        <v>0</v>
      </c>
      <c r="BN1135" s="577"/>
      <c r="BO1135" s="551">
        <v>0</v>
      </c>
      <c r="BP1135" s="551">
        <v>0</v>
      </c>
      <c r="BQ1135" s="753">
        <v>0</v>
      </c>
      <c r="BR1135" s="551">
        <v>0</v>
      </c>
      <c r="BS1135" s="551">
        <v>0</v>
      </c>
      <c r="BT1135" s="551">
        <v>0</v>
      </c>
      <c r="BU1135" s="582">
        <f t="shared" si="23"/>
        <v>0.33333333333333331</v>
      </c>
      <c r="BV1135" s="552">
        <f t="shared" si="24"/>
        <v>0.33333333333333331</v>
      </c>
      <c r="BW1135" s="552">
        <f t="shared" si="25"/>
        <v>0.33333333333333331</v>
      </c>
      <c r="BX1135" s="551">
        <v>0</v>
      </c>
      <c r="BY1135" s="551">
        <v>0</v>
      </c>
      <c r="BZ1135" s="551">
        <v>0</v>
      </c>
      <c r="CA1135" s="551">
        <v>0</v>
      </c>
      <c r="CB1135" s="551">
        <v>0</v>
      </c>
      <c r="CC1135" s="551">
        <v>0</v>
      </c>
      <c r="CD1135" s="551">
        <v>0</v>
      </c>
      <c r="CE1135" s="551">
        <v>0</v>
      </c>
      <c r="CF1135" s="551">
        <v>0</v>
      </c>
      <c r="CG1135" s="551">
        <v>0</v>
      </c>
      <c r="CH1135" s="551">
        <v>0</v>
      </c>
      <c r="CI1135" s="551">
        <v>0</v>
      </c>
      <c r="CJ1135" s="551">
        <v>0</v>
      </c>
      <c r="CK1135" s="623">
        <f t="shared" si="22"/>
        <v>1</v>
      </c>
      <c r="CL1135" s="524">
        <v>1</v>
      </c>
      <c r="CM1135" s="554">
        <f t="shared" si="26"/>
        <v>0.33333333333333331</v>
      </c>
      <c r="CN1135" s="554">
        <f t="shared" si="27"/>
        <v>0.66666666666666663</v>
      </c>
      <c r="CO1135" s="554">
        <v>6</v>
      </c>
      <c r="CP1135" s="554"/>
      <c r="CQ1135" s="554"/>
      <c r="CR1135" s="622"/>
      <c r="CS1135" s="726"/>
      <c r="CT1135" s="525"/>
      <c r="CU1135" s="527"/>
      <c r="CV1135" s="527"/>
      <c r="CW1135" s="527"/>
      <c r="CX1135" s="85"/>
    </row>
    <row r="1136" spans="1:102" ht="12" customHeight="1" x14ac:dyDescent="0.2">
      <c r="A1136" s="132" t="s">
        <v>1965</v>
      </c>
      <c r="B1136" s="557" t="s">
        <v>4396</v>
      </c>
      <c r="C1136" s="557" t="s">
        <v>1432</v>
      </c>
      <c r="D1136" s="557" t="s">
        <v>1432</v>
      </c>
      <c r="E1136" s="577" t="s">
        <v>1432</v>
      </c>
      <c r="F1136" s="557" t="s">
        <v>2715</v>
      </c>
      <c r="G1136" s="557" t="s">
        <v>4210</v>
      </c>
      <c r="H1136" s="557" t="s">
        <v>2717</v>
      </c>
      <c r="I1136" s="557" t="s">
        <v>3885</v>
      </c>
      <c r="J1136" s="533">
        <v>527472</v>
      </c>
      <c r="K1136" s="533">
        <v>174926</v>
      </c>
      <c r="L1136" s="512" t="s">
        <v>3084</v>
      </c>
      <c r="M1136" s="557" t="s">
        <v>1432</v>
      </c>
      <c r="N1136" s="557" t="s">
        <v>1432</v>
      </c>
      <c r="O1136" s="533">
        <v>0</v>
      </c>
      <c r="P1136" s="533">
        <v>1</v>
      </c>
      <c r="Q1136" s="738">
        <v>1</v>
      </c>
      <c r="R1136" s="557" t="s">
        <v>4397</v>
      </c>
      <c r="S1136" s="557" t="s">
        <v>1438</v>
      </c>
      <c r="T1136" s="739">
        <v>42002</v>
      </c>
      <c r="U1136" s="739">
        <v>42121</v>
      </c>
      <c r="V1136" s="739"/>
      <c r="W1136" s="557" t="s">
        <v>1439</v>
      </c>
      <c r="X1136" s="557" t="s">
        <v>1432</v>
      </c>
      <c r="Y1136" s="557" t="s">
        <v>1442</v>
      </c>
      <c r="Z1136" s="557" t="s">
        <v>1443</v>
      </c>
      <c r="AA1136" s="557" t="s">
        <v>1444</v>
      </c>
      <c r="AB1136" s="557" t="s">
        <v>2713</v>
      </c>
      <c r="AC1136" s="557" t="s">
        <v>1432</v>
      </c>
      <c r="AD1136" s="389"/>
      <c r="AE1136" s="389"/>
      <c r="AF1136" s="389"/>
      <c r="AG1136" s="517" t="s">
        <v>3063</v>
      </c>
      <c r="AH1136" s="557" t="s">
        <v>1445</v>
      </c>
      <c r="AI1136" s="620">
        <v>0</v>
      </c>
      <c r="AJ1136" s="517">
        <v>0</v>
      </c>
      <c r="AK1136" s="577">
        <v>0</v>
      </c>
      <c r="AL1136" s="577">
        <v>0</v>
      </c>
      <c r="AM1136" s="577">
        <v>0</v>
      </c>
      <c r="AN1136" s="577">
        <v>1</v>
      </c>
      <c r="AO1136" s="577">
        <v>0</v>
      </c>
      <c r="AP1136" s="577">
        <v>0</v>
      </c>
      <c r="AQ1136" s="577">
        <v>0</v>
      </c>
      <c r="AR1136" s="577">
        <v>0</v>
      </c>
      <c r="AS1136" s="577">
        <v>0</v>
      </c>
      <c r="AT1136" s="577">
        <v>0</v>
      </c>
      <c r="AU1136" s="577">
        <v>1</v>
      </c>
      <c r="AV1136" s="577">
        <v>0</v>
      </c>
      <c r="AW1136" s="577">
        <v>0</v>
      </c>
      <c r="AX1136" s="577">
        <v>0</v>
      </c>
      <c r="AY1136" s="577">
        <v>0</v>
      </c>
      <c r="AZ1136" s="577">
        <v>0</v>
      </c>
      <c r="BA1136" s="577">
        <v>0</v>
      </c>
      <c r="BB1136" s="577">
        <v>0</v>
      </c>
      <c r="BC1136" s="577">
        <v>0</v>
      </c>
      <c r="BD1136" s="577">
        <v>0</v>
      </c>
      <c r="BE1136" s="577">
        <v>0</v>
      </c>
      <c r="BF1136" s="577">
        <v>0</v>
      </c>
      <c r="BG1136" s="577">
        <v>0</v>
      </c>
      <c r="BH1136" s="577">
        <v>0</v>
      </c>
      <c r="BI1136" s="577">
        <v>0</v>
      </c>
      <c r="BJ1136" s="577">
        <v>0</v>
      </c>
      <c r="BK1136" s="577">
        <v>0</v>
      </c>
      <c r="BL1136" s="577">
        <v>0</v>
      </c>
      <c r="BM1136" s="577">
        <v>0</v>
      </c>
      <c r="BN1136" s="577"/>
      <c r="BO1136" s="551">
        <v>0</v>
      </c>
      <c r="BP1136" s="551">
        <v>0</v>
      </c>
      <c r="BQ1136" s="753">
        <v>0</v>
      </c>
      <c r="BR1136" s="551">
        <v>0</v>
      </c>
      <c r="BS1136" s="551">
        <v>0</v>
      </c>
      <c r="BT1136" s="551">
        <v>0</v>
      </c>
      <c r="BU1136" s="582">
        <f t="shared" si="23"/>
        <v>0.33333333333333331</v>
      </c>
      <c r="BV1136" s="552">
        <f t="shared" si="24"/>
        <v>0.33333333333333331</v>
      </c>
      <c r="BW1136" s="552">
        <f t="shared" si="25"/>
        <v>0.33333333333333331</v>
      </c>
      <c r="BX1136" s="551">
        <v>0</v>
      </c>
      <c r="BY1136" s="551">
        <v>0</v>
      </c>
      <c r="BZ1136" s="551">
        <v>0</v>
      </c>
      <c r="CA1136" s="551">
        <v>0</v>
      </c>
      <c r="CB1136" s="551">
        <v>0</v>
      </c>
      <c r="CC1136" s="551">
        <v>0</v>
      </c>
      <c r="CD1136" s="551">
        <v>0</v>
      </c>
      <c r="CE1136" s="551">
        <v>0</v>
      </c>
      <c r="CF1136" s="551">
        <v>0</v>
      </c>
      <c r="CG1136" s="551">
        <v>0</v>
      </c>
      <c r="CH1136" s="551">
        <v>0</v>
      </c>
      <c r="CI1136" s="551">
        <v>0</v>
      </c>
      <c r="CJ1136" s="551">
        <v>0</v>
      </c>
      <c r="CK1136" s="623">
        <f t="shared" si="22"/>
        <v>1</v>
      </c>
      <c r="CL1136" s="524">
        <v>1</v>
      </c>
      <c r="CM1136" s="554">
        <f t="shared" si="26"/>
        <v>0.33333333333333331</v>
      </c>
      <c r="CN1136" s="554">
        <f t="shared" si="27"/>
        <v>0.66666666666666663</v>
      </c>
      <c r="CO1136" s="554">
        <v>6</v>
      </c>
      <c r="CP1136" s="554"/>
      <c r="CQ1136" s="554"/>
      <c r="CR1136" s="622"/>
      <c r="CS1136" s="726"/>
      <c r="CT1136" s="525"/>
      <c r="CU1136" s="527"/>
      <c r="CV1136" s="527"/>
      <c r="CW1136" s="527"/>
      <c r="CX1136" s="85"/>
    </row>
    <row r="1137" spans="1:102" ht="12" customHeight="1" x14ac:dyDescent="0.2">
      <c r="A1137" s="132" t="s">
        <v>1965</v>
      </c>
      <c r="B1137" s="557" t="s">
        <v>4398</v>
      </c>
      <c r="C1137" s="557" t="s">
        <v>1432</v>
      </c>
      <c r="D1137" s="557" t="s">
        <v>1432</v>
      </c>
      <c r="E1137" s="577" t="s">
        <v>1432</v>
      </c>
      <c r="F1137" s="557" t="s">
        <v>2792</v>
      </c>
      <c r="G1137" s="557" t="s">
        <v>1462</v>
      </c>
      <c r="H1137" s="557" t="s">
        <v>2717</v>
      </c>
      <c r="I1137" s="557" t="s">
        <v>1925</v>
      </c>
      <c r="J1137" s="533">
        <v>528203</v>
      </c>
      <c r="K1137" s="533">
        <v>176726</v>
      </c>
      <c r="L1137" s="512" t="s">
        <v>3066</v>
      </c>
      <c r="M1137" s="557" t="s">
        <v>1432</v>
      </c>
      <c r="N1137" s="557" t="s">
        <v>1432</v>
      </c>
      <c r="O1137" s="533">
        <v>2</v>
      </c>
      <c r="P1137" s="533">
        <v>1</v>
      </c>
      <c r="Q1137" s="738">
        <v>-1</v>
      </c>
      <c r="R1137" s="557" t="s">
        <v>4399</v>
      </c>
      <c r="S1137" s="557" t="s">
        <v>1438</v>
      </c>
      <c r="T1137" s="739">
        <v>42024</v>
      </c>
      <c r="U1137" s="739">
        <v>42109</v>
      </c>
      <c r="V1137" s="739"/>
      <c r="W1137" s="557" t="s">
        <v>1439</v>
      </c>
      <c r="X1137" s="557" t="s">
        <v>1432</v>
      </c>
      <c r="Y1137" s="557" t="s">
        <v>1442</v>
      </c>
      <c r="Z1137" s="557" t="s">
        <v>4694</v>
      </c>
      <c r="AA1137" s="557" t="s">
        <v>1444</v>
      </c>
      <c r="AB1137" s="557" t="s">
        <v>4207</v>
      </c>
      <c r="AC1137" s="557" t="s">
        <v>1432</v>
      </c>
      <c r="AD1137" s="389"/>
      <c r="AE1137" s="389"/>
      <c r="AF1137" s="389"/>
      <c r="AG1137" s="517" t="s">
        <v>3063</v>
      </c>
      <c r="AH1137" s="557" t="s">
        <v>1445</v>
      </c>
      <c r="AI1137" s="620">
        <v>0</v>
      </c>
      <c r="AJ1137" s="517">
        <v>0</v>
      </c>
      <c r="AK1137" s="577">
        <v>0</v>
      </c>
      <c r="AL1137" s="577">
        <v>0</v>
      </c>
      <c r="AM1137" s="577">
        <v>-1</v>
      </c>
      <c r="AN1137" s="577">
        <v>-1</v>
      </c>
      <c r="AO1137" s="577">
        <v>0</v>
      </c>
      <c r="AP1137" s="577">
        <v>1</v>
      </c>
      <c r="AQ1137" s="577">
        <v>0</v>
      </c>
      <c r="AR1137" s="577">
        <v>0</v>
      </c>
      <c r="AS1137" s="577">
        <v>0</v>
      </c>
      <c r="AT1137" s="577">
        <v>-1</v>
      </c>
      <c r="AU1137" s="577">
        <v>-1</v>
      </c>
      <c r="AV1137" s="577">
        <v>0</v>
      </c>
      <c r="AW1137" s="577">
        <v>0</v>
      </c>
      <c r="AX1137" s="577">
        <v>0</v>
      </c>
      <c r="AY1137" s="577">
        <v>0</v>
      </c>
      <c r="AZ1137" s="577">
        <v>0</v>
      </c>
      <c r="BA1137" s="577">
        <v>0</v>
      </c>
      <c r="BB1137" s="577">
        <v>0</v>
      </c>
      <c r="BC1137" s="577">
        <v>0</v>
      </c>
      <c r="BD1137" s="577">
        <v>1</v>
      </c>
      <c r="BE1137" s="577">
        <v>0</v>
      </c>
      <c r="BF1137" s="577">
        <v>0</v>
      </c>
      <c r="BG1137" s="577">
        <v>0</v>
      </c>
      <c r="BH1137" s="577">
        <v>0</v>
      </c>
      <c r="BI1137" s="577">
        <v>0</v>
      </c>
      <c r="BJ1137" s="577">
        <v>0</v>
      </c>
      <c r="BK1137" s="577">
        <v>0</v>
      </c>
      <c r="BL1137" s="577">
        <v>0</v>
      </c>
      <c r="BM1137" s="577">
        <v>0</v>
      </c>
      <c r="BN1137" s="577"/>
      <c r="BO1137" s="551">
        <v>0</v>
      </c>
      <c r="BP1137" s="551">
        <v>0</v>
      </c>
      <c r="BQ1137" s="753">
        <v>0</v>
      </c>
      <c r="BR1137" s="551">
        <v>0</v>
      </c>
      <c r="BS1137" s="551">
        <v>0</v>
      </c>
      <c r="BT1137" s="551">
        <v>0</v>
      </c>
      <c r="BU1137" s="582">
        <f t="shared" si="23"/>
        <v>-0.33333333333333331</v>
      </c>
      <c r="BV1137" s="552">
        <f t="shared" si="24"/>
        <v>-0.33333333333333331</v>
      </c>
      <c r="BW1137" s="552">
        <f t="shared" si="25"/>
        <v>-0.33333333333333331</v>
      </c>
      <c r="BX1137" s="551">
        <v>0</v>
      </c>
      <c r="BY1137" s="551">
        <v>0</v>
      </c>
      <c r="BZ1137" s="551">
        <v>0</v>
      </c>
      <c r="CA1137" s="551">
        <v>0</v>
      </c>
      <c r="CB1137" s="551">
        <v>0</v>
      </c>
      <c r="CC1137" s="551">
        <v>0</v>
      </c>
      <c r="CD1137" s="551">
        <v>0</v>
      </c>
      <c r="CE1137" s="551">
        <v>0</v>
      </c>
      <c r="CF1137" s="551">
        <v>0</v>
      </c>
      <c r="CG1137" s="551">
        <v>0</v>
      </c>
      <c r="CH1137" s="551">
        <v>0</v>
      </c>
      <c r="CI1137" s="551">
        <v>0</v>
      </c>
      <c r="CJ1137" s="551">
        <v>0</v>
      </c>
      <c r="CK1137" s="623">
        <f t="shared" si="22"/>
        <v>-1</v>
      </c>
      <c r="CL1137" s="524">
        <v>-1</v>
      </c>
      <c r="CM1137" s="554">
        <f t="shared" si="26"/>
        <v>-0.33333333333333331</v>
      </c>
      <c r="CN1137" s="554">
        <f t="shared" si="27"/>
        <v>-0.66666666666666663</v>
      </c>
      <c r="CO1137" s="554">
        <v>6</v>
      </c>
      <c r="CP1137" s="554"/>
      <c r="CQ1137" s="554"/>
      <c r="CR1137" s="622"/>
      <c r="CS1137" s="726"/>
      <c r="CT1137" s="525"/>
      <c r="CU1137" s="527"/>
      <c r="CV1137" s="527"/>
      <c r="CW1137" s="527"/>
      <c r="CX1137" s="85"/>
    </row>
    <row r="1138" spans="1:102" ht="12" customHeight="1" x14ac:dyDescent="0.2">
      <c r="A1138" s="132" t="s">
        <v>1965</v>
      </c>
      <c r="B1138" s="557" t="s">
        <v>4400</v>
      </c>
      <c r="C1138" s="557" t="s">
        <v>1432</v>
      </c>
      <c r="D1138" s="557" t="s">
        <v>1432</v>
      </c>
      <c r="E1138" s="577" t="s">
        <v>1432</v>
      </c>
      <c r="F1138" s="557" t="s">
        <v>1767</v>
      </c>
      <c r="G1138" s="557" t="s">
        <v>4401</v>
      </c>
      <c r="H1138" s="557" t="s">
        <v>1435</v>
      </c>
      <c r="I1138" s="557" t="s">
        <v>4402</v>
      </c>
      <c r="J1138" s="533">
        <v>527041</v>
      </c>
      <c r="K1138" s="533">
        <v>171896</v>
      </c>
      <c r="L1138" s="512" t="s">
        <v>3069</v>
      </c>
      <c r="M1138" s="557" t="s">
        <v>1432</v>
      </c>
      <c r="N1138" s="557" t="s">
        <v>1432</v>
      </c>
      <c r="O1138" s="533">
        <v>1</v>
      </c>
      <c r="P1138" s="533">
        <v>2</v>
      </c>
      <c r="Q1138" s="738">
        <v>1</v>
      </c>
      <c r="R1138" s="557" t="s">
        <v>5460</v>
      </c>
      <c r="S1138" s="557" t="s">
        <v>1438</v>
      </c>
      <c r="T1138" s="739">
        <v>42009</v>
      </c>
      <c r="U1138" s="739">
        <v>42151</v>
      </c>
      <c r="V1138" s="739"/>
      <c r="W1138" s="557" t="s">
        <v>1439</v>
      </c>
      <c r="X1138" s="557" t="s">
        <v>1432</v>
      </c>
      <c r="Y1138" s="557" t="s">
        <v>1442</v>
      </c>
      <c r="Z1138" s="557" t="s">
        <v>4694</v>
      </c>
      <c r="AA1138" s="557" t="s">
        <v>1444</v>
      </c>
      <c r="AB1138" s="557" t="s">
        <v>1454</v>
      </c>
      <c r="AC1138" s="557" t="s">
        <v>1432</v>
      </c>
      <c r="AD1138" s="389"/>
      <c r="AE1138" s="389"/>
      <c r="AF1138" s="389"/>
      <c r="AG1138" s="517" t="s">
        <v>3063</v>
      </c>
      <c r="AH1138" s="557" t="s">
        <v>1445</v>
      </c>
      <c r="AI1138" s="620">
        <v>0</v>
      </c>
      <c r="AJ1138" s="517">
        <v>0</v>
      </c>
      <c r="AK1138" s="577">
        <v>0</v>
      </c>
      <c r="AL1138" s="577">
        <v>0</v>
      </c>
      <c r="AM1138" s="577">
        <v>0</v>
      </c>
      <c r="AN1138" s="577">
        <v>0</v>
      </c>
      <c r="AO1138" s="577">
        <v>2</v>
      </c>
      <c r="AP1138" s="577">
        <v>-1</v>
      </c>
      <c r="AQ1138" s="577">
        <v>0</v>
      </c>
      <c r="AR1138" s="577">
        <v>0</v>
      </c>
      <c r="AS1138" s="577">
        <v>0</v>
      </c>
      <c r="AT1138" s="577">
        <v>0</v>
      </c>
      <c r="AU1138" s="577">
        <v>0</v>
      </c>
      <c r="AV1138" s="577">
        <v>2</v>
      </c>
      <c r="AW1138" s="577">
        <v>0</v>
      </c>
      <c r="AX1138" s="577">
        <v>0</v>
      </c>
      <c r="AY1138" s="577">
        <v>0</v>
      </c>
      <c r="AZ1138" s="577">
        <v>0</v>
      </c>
      <c r="BA1138" s="577">
        <v>0</v>
      </c>
      <c r="BB1138" s="577">
        <v>0</v>
      </c>
      <c r="BC1138" s="577">
        <v>0</v>
      </c>
      <c r="BD1138" s="577">
        <v>-1</v>
      </c>
      <c r="BE1138" s="577">
        <v>0</v>
      </c>
      <c r="BF1138" s="577">
        <v>0</v>
      </c>
      <c r="BG1138" s="577">
        <v>0</v>
      </c>
      <c r="BH1138" s="577">
        <v>0</v>
      </c>
      <c r="BI1138" s="577">
        <v>0</v>
      </c>
      <c r="BJ1138" s="577">
        <v>0</v>
      </c>
      <c r="BK1138" s="577">
        <v>0</v>
      </c>
      <c r="BL1138" s="577">
        <v>0</v>
      </c>
      <c r="BM1138" s="577">
        <v>0</v>
      </c>
      <c r="BN1138" s="577"/>
      <c r="BO1138" s="551">
        <v>0</v>
      </c>
      <c r="BP1138" s="551">
        <v>0</v>
      </c>
      <c r="BQ1138" s="753">
        <v>0</v>
      </c>
      <c r="BR1138" s="551">
        <v>0</v>
      </c>
      <c r="BS1138" s="551">
        <v>0</v>
      </c>
      <c r="BT1138" s="551">
        <v>0</v>
      </c>
      <c r="BU1138" s="582">
        <f t="shared" si="23"/>
        <v>0.33333333333333331</v>
      </c>
      <c r="BV1138" s="552">
        <f t="shared" si="24"/>
        <v>0.33333333333333331</v>
      </c>
      <c r="BW1138" s="552">
        <f t="shared" si="25"/>
        <v>0.33333333333333331</v>
      </c>
      <c r="BX1138" s="551">
        <v>0</v>
      </c>
      <c r="BY1138" s="551">
        <v>0</v>
      </c>
      <c r="BZ1138" s="551">
        <v>0</v>
      </c>
      <c r="CA1138" s="551">
        <v>0</v>
      </c>
      <c r="CB1138" s="551">
        <v>0</v>
      </c>
      <c r="CC1138" s="551">
        <v>0</v>
      </c>
      <c r="CD1138" s="551">
        <v>0</v>
      </c>
      <c r="CE1138" s="551">
        <v>0</v>
      </c>
      <c r="CF1138" s="551">
        <v>0</v>
      </c>
      <c r="CG1138" s="551">
        <v>0</v>
      </c>
      <c r="CH1138" s="551">
        <v>0</v>
      </c>
      <c r="CI1138" s="551">
        <v>0</v>
      </c>
      <c r="CJ1138" s="551">
        <v>0</v>
      </c>
      <c r="CK1138" s="623">
        <f t="shared" si="22"/>
        <v>1</v>
      </c>
      <c r="CL1138" s="524">
        <v>1</v>
      </c>
      <c r="CM1138" s="554">
        <f t="shared" si="26"/>
        <v>0.33333333333333331</v>
      </c>
      <c r="CN1138" s="554">
        <f t="shared" si="27"/>
        <v>0.66666666666666663</v>
      </c>
      <c r="CO1138" s="554">
        <v>6</v>
      </c>
      <c r="CP1138" s="554"/>
      <c r="CQ1138" s="554"/>
      <c r="CR1138" s="622"/>
      <c r="CS1138" s="726"/>
      <c r="CT1138" s="525"/>
      <c r="CU1138" s="527"/>
      <c r="CV1138" s="527"/>
      <c r="CW1138" s="527"/>
      <c r="CX1138" s="85"/>
    </row>
    <row r="1139" spans="1:102" ht="12" customHeight="1" x14ac:dyDescent="0.2">
      <c r="A1139" s="132" t="s">
        <v>1965</v>
      </c>
      <c r="B1139" s="557" t="s">
        <v>5461</v>
      </c>
      <c r="C1139" s="557" t="s">
        <v>1432</v>
      </c>
      <c r="D1139" s="557" t="s">
        <v>1432</v>
      </c>
      <c r="E1139" s="577" t="s">
        <v>3031</v>
      </c>
      <c r="F1139" s="557" t="s">
        <v>3032</v>
      </c>
      <c r="G1139" s="557" t="s">
        <v>3313</v>
      </c>
      <c r="H1139" s="557" t="s">
        <v>1458</v>
      </c>
      <c r="I1139" s="557" t="s">
        <v>3033</v>
      </c>
      <c r="J1139" s="533">
        <v>524592</v>
      </c>
      <c r="K1139" s="533">
        <v>175268</v>
      </c>
      <c r="L1139" s="512" t="s">
        <v>3088</v>
      </c>
      <c r="M1139" s="557" t="s">
        <v>1432</v>
      </c>
      <c r="N1139" s="557" t="s">
        <v>1432</v>
      </c>
      <c r="O1139" s="533">
        <v>0</v>
      </c>
      <c r="P1139" s="533">
        <v>53</v>
      </c>
      <c r="Q1139" s="738">
        <v>53</v>
      </c>
      <c r="R1139" s="557" t="s">
        <v>5462</v>
      </c>
      <c r="S1139" s="557" t="s">
        <v>1154</v>
      </c>
      <c r="T1139" s="739">
        <v>42011</v>
      </c>
      <c r="U1139" s="739">
        <v>42291</v>
      </c>
      <c r="V1139" s="739"/>
      <c r="W1139" s="557" t="s">
        <v>1439</v>
      </c>
      <c r="X1139" s="557" t="s">
        <v>1432</v>
      </c>
      <c r="Y1139" s="557" t="s">
        <v>1442</v>
      </c>
      <c r="Z1139" s="557" t="s">
        <v>1443</v>
      </c>
      <c r="AA1139" s="557" t="s">
        <v>1443</v>
      </c>
      <c r="AB1139" s="557" t="s">
        <v>1444</v>
      </c>
      <c r="AC1139" s="557" t="s">
        <v>1432</v>
      </c>
      <c r="AD1139" s="389"/>
      <c r="AE1139" s="389"/>
      <c r="AF1139" s="389"/>
      <c r="AG1139" s="517" t="s">
        <v>3063</v>
      </c>
      <c r="AH1139" s="557" t="s">
        <v>1445</v>
      </c>
      <c r="AI1139" s="620">
        <v>0</v>
      </c>
      <c r="AJ1139" s="517">
        <v>6</v>
      </c>
      <c r="AK1139" s="577">
        <v>53</v>
      </c>
      <c r="AL1139" s="577">
        <v>0</v>
      </c>
      <c r="AM1139" s="577">
        <v>10</v>
      </c>
      <c r="AN1139" s="577">
        <v>40</v>
      </c>
      <c r="AO1139" s="577">
        <v>3</v>
      </c>
      <c r="AP1139" s="577">
        <v>0</v>
      </c>
      <c r="AQ1139" s="577">
        <v>0</v>
      </c>
      <c r="AR1139" s="577">
        <v>0</v>
      </c>
      <c r="AS1139" s="577">
        <v>0</v>
      </c>
      <c r="AT1139" s="577">
        <v>10</v>
      </c>
      <c r="AU1139" s="577">
        <v>40</v>
      </c>
      <c r="AV1139" s="577">
        <v>3</v>
      </c>
      <c r="AW1139" s="577">
        <v>0</v>
      </c>
      <c r="AX1139" s="577">
        <v>0</v>
      </c>
      <c r="AY1139" s="577">
        <v>0</v>
      </c>
      <c r="AZ1139" s="577">
        <v>0</v>
      </c>
      <c r="BA1139" s="577">
        <v>0</v>
      </c>
      <c r="BB1139" s="577">
        <v>0</v>
      </c>
      <c r="BC1139" s="577">
        <v>0</v>
      </c>
      <c r="BD1139" s="577">
        <v>0</v>
      </c>
      <c r="BE1139" s="577">
        <v>0</v>
      </c>
      <c r="BF1139" s="577">
        <v>0</v>
      </c>
      <c r="BG1139" s="577">
        <v>0</v>
      </c>
      <c r="BH1139" s="577">
        <v>0</v>
      </c>
      <c r="BI1139" s="577">
        <v>0</v>
      </c>
      <c r="BJ1139" s="577">
        <v>0</v>
      </c>
      <c r="BK1139" s="577">
        <v>0</v>
      </c>
      <c r="BL1139" s="577">
        <v>0</v>
      </c>
      <c r="BM1139" s="577">
        <v>0</v>
      </c>
      <c r="BN1139" s="577"/>
      <c r="BO1139" s="551">
        <v>0</v>
      </c>
      <c r="BP1139" s="551">
        <v>0</v>
      </c>
      <c r="BQ1139" s="753">
        <v>0</v>
      </c>
      <c r="BR1139" s="551">
        <v>0</v>
      </c>
      <c r="BS1139" s="551">
        <v>0</v>
      </c>
      <c r="BT1139" s="551">
        <v>0</v>
      </c>
      <c r="BU1139" s="582">
        <f t="shared" si="23"/>
        <v>17.666666666666668</v>
      </c>
      <c r="BV1139" s="552">
        <f t="shared" si="24"/>
        <v>17.666666666666668</v>
      </c>
      <c r="BW1139" s="552">
        <f t="shared" si="25"/>
        <v>17.666666666666668</v>
      </c>
      <c r="BX1139" s="551">
        <v>0</v>
      </c>
      <c r="BY1139" s="551">
        <v>0</v>
      </c>
      <c r="BZ1139" s="551">
        <v>0</v>
      </c>
      <c r="CA1139" s="551">
        <v>0</v>
      </c>
      <c r="CB1139" s="551">
        <v>0</v>
      </c>
      <c r="CC1139" s="551">
        <v>0</v>
      </c>
      <c r="CD1139" s="551">
        <v>0</v>
      </c>
      <c r="CE1139" s="551">
        <v>0</v>
      </c>
      <c r="CF1139" s="551">
        <v>0</v>
      </c>
      <c r="CG1139" s="551">
        <v>0</v>
      </c>
      <c r="CH1139" s="551">
        <v>0</v>
      </c>
      <c r="CI1139" s="551">
        <v>0</v>
      </c>
      <c r="CJ1139" s="551">
        <v>0</v>
      </c>
      <c r="CK1139" s="623">
        <f t="shared" si="22"/>
        <v>53</v>
      </c>
      <c r="CL1139" s="524">
        <v>53</v>
      </c>
      <c r="CM1139" s="554">
        <f t="shared" si="26"/>
        <v>17.666666666666668</v>
      </c>
      <c r="CN1139" s="554">
        <f t="shared" si="27"/>
        <v>35.333333333333336</v>
      </c>
      <c r="CO1139" s="554">
        <v>6</v>
      </c>
      <c r="CP1139" s="554"/>
      <c r="CQ1139" s="554"/>
      <c r="CR1139" s="622"/>
      <c r="CS1139" s="726"/>
      <c r="CT1139" s="525"/>
      <c r="CU1139" s="527"/>
      <c r="CV1139" s="527"/>
      <c r="CW1139" s="527"/>
      <c r="CX1139" s="85"/>
    </row>
    <row r="1140" spans="1:102" ht="12" customHeight="1" x14ac:dyDescent="0.2">
      <c r="A1140" s="132" t="s">
        <v>1965</v>
      </c>
      <c r="B1140" s="557" t="s">
        <v>4403</v>
      </c>
      <c r="C1140" s="557" t="s">
        <v>1432</v>
      </c>
      <c r="D1140" s="557" t="s">
        <v>1432</v>
      </c>
      <c r="E1140" s="577" t="s">
        <v>1432</v>
      </c>
      <c r="F1140" s="557" t="s">
        <v>3140</v>
      </c>
      <c r="G1140" s="557" t="s">
        <v>1398</v>
      </c>
      <c r="H1140" s="557" t="s">
        <v>1458</v>
      </c>
      <c r="I1140" s="557" t="s">
        <v>3587</v>
      </c>
      <c r="J1140" s="533">
        <v>524109</v>
      </c>
      <c r="K1140" s="533">
        <v>174127</v>
      </c>
      <c r="L1140" s="512" t="s">
        <v>3079</v>
      </c>
      <c r="M1140" s="557" t="s">
        <v>1432</v>
      </c>
      <c r="N1140" s="557" t="s">
        <v>1432</v>
      </c>
      <c r="O1140" s="533">
        <v>1</v>
      </c>
      <c r="P1140" s="533">
        <v>2</v>
      </c>
      <c r="Q1140" s="738">
        <v>1</v>
      </c>
      <c r="R1140" s="557" t="s">
        <v>4404</v>
      </c>
      <c r="S1140" s="557" t="s">
        <v>1438</v>
      </c>
      <c r="T1140" s="739">
        <v>42030</v>
      </c>
      <c r="U1140" s="739">
        <v>42170</v>
      </c>
      <c r="V1140" s="739"/>
      <c r="W1140" s="557" t="s">
        <v>1439</v>
      </c>
      <c r="X1140" s="557" t="s">
        <v>1432</v>
      </c>
      <c r="Y1140" s="557" t="s">
        <v>1442</v>
      </c>
      <c r="Z1140" s="557" t="s">
        <v>1453</v>
      </c>
      <c r="AA1140" s="557" t="s">
        <v>1444</v>
      </c>
      <c r="AB1140" s="557" t="s">
        <v>2723</v>
      </c>
      <c r="AC1140" s="557" t="s">
        <v>1432</v>
      </c>
      <c r="AD1140" s="389"/>
      <c r="AE1140" s="389"/>
      <c r="AF1140" s="389"/>
      <c r="AG1140" s="517" t="s">
        <v>3063</v>
      </c>
      <c r="AH1140" s="557" t="s">
        <v>1445</v>
      </c>
      <c r="AI1140" s="620">
        <v>0</v>
      </c>
      <c r="AJ1140" s="517">
        <v>0</v>
      </c>
      <c r="AK1140" s="577">
        <v>0</v>
      </c>
      <c r="AL1140" s="577">
        <v>0</v>
      </c>
      <c r="AM1140" s="577">
        <v>2</v>
      </c>
      <c r="AN1140" s="577">
        <v>0</v>
      </c>
      <c r="AO1140" s="577">
        <v>-1</v>
      </c>
      <c r="AP1140" s="577">
        <v>0</v>
      </c>
      <c r="AQ1140" s="577">
        <v>0</v>
      </c>
      <c r="AR1140" s="577">
        <v>0</v>
      </c>
      <c r="AS1140" s="577">
        <v>0</v>
      </c>
      <c r="AT1140" s="577">
        <v>2</v>
      </c>
      <c r="AU1140" s="577">
        <v>0</v>
      </c>
      <c r="AV1140" s="577">
        <v>-1</v>
      </c>
      <c r="AW1140" s="577">
        <v>0</v>
      </c>
      <c r="AX1140" s="577">
        <v>0</v>
      </c>
      <c r="AY1140" s="577">
        <v>0</v>
      </c>
      <c r="AZ1140" s="577">
        <v>0</v>
      </c>
      <c r="BA1140" s="577">
        <v>0</v>
      </c>
      <c r="BB1140" s="577">
        <v>0</v>
      </c>
      <c r="BC1140" s="577">
        <v>0</v>
      </c>
      <c r="BD1140" s="577">
        <v>0</v>
      </c>
      <c r="BE1140" s="577">
        <v>0</v>
      </c>
      <c r="BF1140" s="577">
        <v>0</v>
      </c>
      <c r="BG1140" s="577">
        <v>0</v>
      </c>
      <c r="BH1140" s="577">
        <v>0</v>
      </c>
      <c r="BI1140" s="577">
        <v>0</v>
      </c>
      <c r="BJ1140" s="577">
        <v>0</v>
      </c>
      <c r="BK1140" s="577">
        <v>0</v>
      </c>
      <c r="BL1140" s="577">
        <v>0</v>
      </c>
      <c r="BM1140" s="577">
        <v>0</v>
      </c>
      <c r="BN1140" s="577"/>
      <c r="BO1140" s="551">
        <v>0</v>
      </c>
      <c r="BP1140" s="551">
        <v>0</v>
      </c>
      <c r="BQ1140" s="753">
        <v>0</v>
      </c>
      <c r="BR1140" s="551">
        <v>0</v>
      </c>
      <c r="BS1140" s="551">
        <v>0</v>
      </c>
      <c r="BT1140" s="551">
        <v>0</v>
      </c>
      <c r="BU1140" s="582">
        <f t="shared" si="23"/>
        <v>0.33333333333333331</v>
      </c>
      <c r="BV1140" s="552">
        <f t="shared" si="24"/>
        <v>0.33333333333333331</v>
      </c>
      <c r="BW1140" s="552">
        <f t="shared" si="25"/>
        <v>0.33333333333333331</v>
      </c>
      <c r="BX1140" s="551">
        <v>0</v>
      </c>
      <c r="BY1140" s="551">
        <v>0</v>
      </c>
      <c r="BZ1140" s="551">
        <v>0</v>
      </c>
      <c r="CA1140" s="551">
        <v>0</v>
      </c>
      <c r="CB1140" s="551">
        <v>0</v>
      </c>
      <c r="CC1140" s="551">
        <v>0</v>
      </c>
      <c r="CD1140" s="551">
        <v>0</v>
      </c>
      <c r="CE1140" s="551">
        <v>0</v>
      </c>
      <c r="CF1140" s="551">
        <v>0</v>
      </c>
      <c r="CG1140" s="551">
        <v>0</v>
      </c>
      <c r="CH1140" s="551">
        <v>0</v>
      </c>
      <c r="CI1140" s="551">
        <v>0</v>
      </c>
      <c r="CJ1140" s="551">
        <v>0</v>
      </c>
      <c r="CK1140" s="623">
        <f t="shared" si="22"/>
        <v>1</v>
      </c>
      <c r="CL1140" s="524">
        <v>1</v>
      </c>
      <c r="CM1140" s="554">
        <f t="shared" si="26"/>
        <v>0.33333333333333331</v>
      </c>
      <c r="CN1140" s="554">
        <f t="shared" si="27"/>
        <v>0.66666666666666663</v>
      </c>
      <c r="CO1140" s="554">
        <v>10</v>
      </c>
      <c r="CP1140" s="554"/>
      <c r="CQ1140" s="554"/>
      <c r="CR1140" s="622"/>
      <c r="CS1140" s="726"/>
      <c r="CT1140" s="525"/>
      <c r="CU1140" s="527"/>
      <c r="CV1140" s="527"/>
      <c r="CW1140" s="527"/>
      <c r="CX1140" s="85"/>
    </row>
    <row r="1141" spans="1:102" ht="12" customHeight="1" x14ac:dyDescent="0.2">
      <c r="A1141" s="132" t="s">
        <v>1965</v>
      </c>
      <c r="B1141" s="557" t="s">
        <v>4405</v>
      </c>
      <c r="C1141" s="557" t="s">
        <v>1432</v>
      </c>
      <c r="D1141" s="557" t="s">
        <v>1432</v>
      </c>
      <c r="E1141" s="577" t="s">
        <v>4704</v>
      </c>
      <c r="F1141" s="557" t="s">
        <v>1432</v>
      </c>
      <c r="G1141" s="557" t="s">
        <v>4406</v>
      </c>
      <c r="H1141" s="557" t="s">
        <v>2717</v>
      </c>
      <c r="I1141" s="557" t="s">
        <v>4407</v>
      </c>
      <c r="J1141" s="533">
        <v>528141</v>
      </c>
      <c r="K1141" s="533">
        <v>175625</v>
      </c>
      <c r="L1141" s="512" t="s">
        <v>3085</v>
      </c>
      <c r="M1141" s="557" t="s">
        <v>1432</v>
      </c>
      <c r="N1141" s="557" t="s">
        <v>1432</v>
      </c>
      <c r="O1141" s="533">
        <v>0</v>
      </c>
      <c r="P1141" s="533">
        <v>9</v>
      </c>
      <c r="Q1141" s="738">
        <v>9</v>
      </c>
      <c r="R1141" s="557" t="s">
        <v>4408</v>
      </c>
      <c r="S1141" s="557" t="s">
        <v>1438</v>
      </c>
      <c r="T1141" s="739">
        <v>42023</v>
      </c>
      <c r="U1141" s="739">
        <v>42116</v>
      </c>
      <c r="V1141" s="739"/>
      <c r="W1141" s="557" t="s">
        <v>1439</v>
      </c>
      <c r="X1141" s="557" t="s">
        <v>1432</v>
      </c>
      <c r="Y1141" s="557" t="s">
        <v>1442</v>
      </c>
      <c r="Z1141" s="557" t="s">
        <v>1443</v>
      </c>
      <c r="AA1141" s="557" t="s">
        <v>1444</v>
      </c>
      <c r="AB1141" s="557" t="s">
        <v>2713</v>
      </c>
      <c r="AC1141" s="557" t="s">
        <v>1432</v>
      </c>
      <c r="AD1141" s="389"/>
      <c r="AE1141" s="389"/>
      <c r="AF1141" s="389"/>
      <c r="AG1141" s="517" t="s">
        <v>3063</v>
      </c>
      <c r="AH1141" s="557" t="s">
        <v>1445</v>
      </c>
      <c r="AI1141" s="620">
        <v>0</v>
      </c>
      <c r="AJ1141" s="517">
        <v>0</v>
      </c>
      <c r="AK1141" s="577">
        <v>9</v>
      </c>
      <c r="AL1141" s="577">
        <v>0</v>
      </c>
      <c r="AM1141" s="577">
        <v>0</v>
      </c>
      <c r="AN1141" s="577">
        <v>0</v>
      </c>
      <c r="AO1141" s="577">
        <v>0</v>
      </c>
      <c r="AP1141" s="577">
        <v>9</v>
      </c>
      <c r="AQ1141" s="577">
        <v>0</v>
      </c>
      <c r="AR1141" s="577">
        <v>0</v>
      </c>
      <c r="AS1141" s="577">
        <v>0</v>
      </c>
      <c r="AT1141" s="577">
        <v>0</v>
      </c>
      <c r="AU1141" s="577">
        <v>0</v>
      </c>
      <c r="AV1141" s="577">
        <v>0</v>
      </c>
      <c r="AW1141" s="577">
        <v>0</v>
      </c>
      <c r="AX1141" s="577">
        <v>0</v>
      </c>
      <c r="AY1141" s="577">
        <v>0</v>
      </c>
      <c r="AZ1141" s="577">
        <v>0</v>
      </c>
      <c r="BA1141" s="577">
        <v>0</v>
      </c>
      <c r="BB1141" s="577">
        <v>0</v>
      </c>
      <c r="BC1141" s="577">
        <v>0</v>
      </c>
      <c r="BD1141" s="577">
        <v>9</v>
      </c>
      <c r="BE1141" s="577">
        <v>0</v>
      </c>
      <c r="BF1141" s="577">
        <v>0</v>
      </c>
      <c r="BG1141" s="577">
        <v>0</v>
      </c>
      <c r="BH1141" s="577">
        <v>0</v>
      </c>
      <c r="BI1141" s="577">
        <v>0</v>
      </c>
      <c r="BJ1141" s="577">
        <v>0</v>
      </c>
      <c r="BK1141" s="577">
        <v>0</v>
      </c>
      <c r="BL1141" s="577">
        <v>0</v>
      </c>
      <c r="BM1141" s="577">
        <v>0</v>
      </c>
      <c r="BN1141" s="577"/>
      <c r="BO1141" s="551">
        <v>0</v>
      </c>
      <c r="BP1141" s="551">
        <v>0</v>
      </c>
      <c r="BQ1141" s="753">
        <v>0</v>
      </c>
      <c r="BR1141" s="551">
        <v>0</v>
      </c>
      <c r="BS1141" s="551">
        <v>0</v>
      </c>
      <c r="BT1141" s="551">
        <v>0</v>
      </c>
      <c r="BU1141" s="582">
        <f t="shared" si="23"/>
        <v>3</v>
      </c>
      <c r="BV1141" s="552">
        <f t="shared" si="24"/>
        <v>3</v>
      </c>
      <c r="BW1141" s="552">
        <f t="shared" si="25"/>
        <v>3</v>
      </c>
      <c r="BX1141" s="551">
        <v>0</v>
      </c>
      <c r="BY1141" s="551">
        <v>0</v>
      </c>
      <c r="BZ1141" s="551">
        <v>0</v>
      </c>
      <c r="CA1141" s="551">
        <v>0</v>
      </c>
      <c r="CB1141" s="551">
        <v>0</v>
      </c>
      <c r="CC1141" s="551">
        <v>0</v>
      </c>
      <c r="CD1141" s="551">
        <v>0</v>
      </c>
      <c r="CE1141" s="551">
        <v>0</v>
      </c>
      <c r="CF1141" s="551">
        <v>0</v>
      </c>
      <c r="CG1141" s="551">
        <v>0</v>
      </c>
      <c r="CH1141" s="551">
        <v>0</v>
      </c>
      <c r="CI1141" s="551">
        <v>0</v>
      </c>
      <c r="CJ1141" s="551">
        <v>0</v>
      </c>
      <c r="CK1141" s="623">
        <f t="shared" si="22"/>
        <v>9</v>
      </c>
      <c r="CL1141" s="524">
        <v>9</v>
      </c>
      <c r="CM1141" s="554">
        <f t="shared" si="26"/>
        <v>3</v>
      </c>
      <c r="CN1141" s="554">
        <f t="shared" si="27"/>
        <v>6</v>
      </c>
      <c r="CO1141" s="554">
        <v>6</v>
      </c>
      <c r="CP1141" s="554"/>
      <c r="CQ1141" s="554"/>
      <c r="CR1141" s="622"/>
      <c r="CS1141" s="726"/>
      <c r="CT1141" s="525"/>
      <c r="CU1141" s="527"/>
      <c r="CV1141" s="527"/>
      <c r="CW1141" s="527"/>
      <c r="CX1141" s="85"/>
    </row>
    <row r="1142" spans="1:102" ht="12" customHeight="1" x14ac:dyDescent="0.2">
      <c r="A1142" s="132" t="s">
        <v>1965</v>
      </c>
      <c r="B1142" s="557" t="s">
        <v>5463</v>
      </c>
      <c r="C1142" s="557" t="s">
        <v>1432</v>
      </c>
      <c r="D1142" s="557" t="s">
        <v>1432</v>
      </c>
      <c r="E1142" s="577" t="s">
        <v>1432</v>
      </c>
      <c r="F1142" s="557" t="s">
        <v>2879</v>
      </c>
      <c r="G1142" s="557" t="s">
        <v>1164</v>
      </c>
      <c r="H1142" s="557" t="s">
        <v>1458</v>
      </c>
      <c r="I1142" s="557" t="s">
        <v>2619</v>
      </c>
      <c r="J1142" s="533">
        <v>522745</v>
      </c>
      <c r="K1142" s="533">
        <v>174977</v>
      </c>
      <c r="L1142" s="512" t="s">
        <v>521</v>
      </c>
      <c r="M1142" s="557" t="s">
        <v>1432</v>
      </c>
      <c r="N1142" s="557" t="s">
        <v>1432</v>
      </c>
      <c r="O1142" s="533">
        <v>4</v>
      </c>
      <c r="P1142" s="533">
        <v>2</v>
      </c>
      <c r="Q1142" s="738">
        <v>-2</v>
      </c>
      <c r="R1142" s="557" t="s">
        <v>5464</v>
      </c>
      <c r="S1142" s="557" t="s">
        <v>1438</v>
      </c>
      <c r="T1142" s="739">
        <v>42024</v>
      </c>
      <c r="U1142" s="739">
        <v>42179</v>
      </c>
      <c r="V1142" s="739"/>
      <c r="W1142" s="557" t="s">
        <v>1439</v>
      </c>
      <c r="X1142" s="557" t="s">
        <v>1432</v>
      </c>
      <c r="Y1142" s="557" t="s">
        <v>1442</v>
      </c>
      <c r="Z1142" s="557" t="s">
        <v>1443</v>
      </c>
      <c r="AA1142" s="557" t="s">
        <v>1444</v>
      </c>
      <c r="AB1142" s="557" t="s">
        <v>2713</v>
      </c>
      <c r="AC1142" s="557" t="s">
        <v>1432</v>
      </c>
      <c r="AD1142" s="389"/>
      <c r="AE1142" s="389"/>
      <c r="AF1142" s="389"/>
      <c r="AG1142" s="517" t="s">
        <v>3063</v>
      </c>
      <c r="AH1142" s="557" t="s">
        <v>1445</v>
      </c>
      <c r="AI1142" s="620">
        <v>0</v>
      </c>
      <c r="AJ1142" s="517">
        <v>0</v>
      </c>
      <c r="AK1142" s="577">
        <v>0</v>
      </c>
      <c r="AL1142" s="577">
        <v>0</v>
      </c>
      <c r="AM1142" s="577">
        <v>-3</v>
      </c>
      <c r="AN1142" s="577">
        <v>0</v>
      </c>
      <c r="AO1142" s="577">
        <v>-1</v>
      </c>
      <c r="AP1142" s="577">
        <v>0</v>
      </c>
      <c r="AQ1142" s="577">
        <v>2</v>
      </c>
      <c r="AR1142" s="577">
        <v>0</v>
      </c>
      <c r="AS1142" s="577">
        <v>0</v>
      </c>
      <c r="AT1142" s="577">
        <v>-3</v>
      </c>
      <c r="AU1142" s="577">
        <v>0</v>
      </c>
      <c r="AV1142" s="577">
        <v>-1</v>
      </c>
      <c r="AW1142" s="577">
        <v>0</v>
      </c>
      <c r="AX1142" s="577">
        <v>0</v>
      </c>
      <c r="AY1142" s="577">
        <v>0</v>
      </c>
      <c r="AZ1142" s="577">
        <v>0</v>
      </c>
      <c r="BA1142" s="577">
        <v>0</v>
      </c>
      <c r="BB1142" s="577">
        <v>0</v>
      </c>
      <c r="BC1142" s="577">
        <v>0</v>
      </c>
      <c r="BD1142" s="577">
        <v>0</v>
      </c>
      <c r="BE1142" s="577">
        <v>2</v>
      </c>
      <c r="BF1142" s="577">
        <v>0</v>
      </c>
      <c r="BG1142" s="577">
        <v>0</v>
      </c>
      <c r="BH1142" s="577">
        <v>0</v>
      </c>
      <c r="BI1142" s="577">
        <v>0</v>
      </c>
      <c r="BJ1142" s="577">
        <v>0</v>
      </c>
      <c r="BK1142" s="577">
        <v>0</v>
      </c>
      <c r="BL1142" s="577">
        <v>0</v>
      </c>
      <c r="BM1142" s="577">
        <v>0</v>
      </c>
      <c r="BN1142" s="577"/>
      <c r="BO1142" s="551">
        <v>0</v>
      </c>
      <c r="BP1142" s="551">
        <v>0</v>
      </c>
      <c r="BQ1142" s="753">
        <v>0</v>
      </c>
      <c r="BR1142" s="551">
        <v>0</v>
      </c>
      <c r="BS1142" s="551">
        <v>0</v>
      </c>
      <c r="BT1142" s="551">
        <v>0</v>
      </c>
      <c r="BU1142" s="582">
        <f t="shared" si="23"/>
        <v>-0.66666666666666663</v>
      </c>
      <c r="BV1142" s="552">
        <f t="shared" si="24"/>
        <v>-0.66666666666666663</v>
      </c>
      <c r="BW1142" s="552">
        <f t="shared" si="25"/>
        <v>-0.66666666666666663</v>
      </c>
      <c r="BX1142" s="551">
        <v>0</v>
      </c>
      <c r="BY1142" s="551">
        <v>0</v>
      </c>
      <c r="BZ1142" s="551">
        <v>0</v>
      </c>
      <c r="CA1142" s="551">
        <v>0</v>
      </c>
      <c r="CB1142" s="551">
        <v>0</v>
      </c>
      <c r="CC1142" s="551">
        <v>0</v>
      </c>
      <c r="CD1142" s="551">
        <v>0</v>
      </c>
      <c r="CE1142" s="551">
        <v>0</v>
      </c>
      <c r="CF1142" s="551">
        <v>0</v>
      </c>
      <c r="CG1142" s="551">
        <v>0</v>
      </c>
      <c r="CH1142" s="551">
        <v>0</v>
      </c>
      <c r="CI1142" s="551">
        <v>0</v>
      </c>
      <c r="CJ1142" s="551">
        <v>0</v>
      </c>
      <c r="CK1142" s="623">
        <f t="shared" si="22"/>
        <v>-2</v>
      </c>
      <c r="CL1142" s="524">
        <v>-2</v>
      </c>
      <c r="CM1142" s="554">
        <f t="shared" si="26"/>
        <v>-0.66666666666666663</v>
      </c>
      <c r="CN1142" s="554">
        <f t="shared" si="27"/>
        <v>-1.3333333333333333</v>
      </c>
      <c r="CO1142" s="554">
        <v>6</v>
      </c>
      <c r="CP1142" s="554"/>
      <c r="CQ1142" s="554"/>
      <c r="CR1142" s="622"/>
      <c r="CS1142" s="726"/>
      <c r="CT1142" s="525"/>
      <c r="CU1142" s="527"/>
      <c r="CV1142" s="527"/>
      <c r="CW1142" s="527"/>
      <c r="CX1142" s="85"/>
    </row>
    <row r="1143" spans="1:102" ht="12" customHeight="1" x14ac:dyDescent="0.2">
      <c r="A1143" s="132" t="s">
        <v>1965</v>
      </c>
      <c r="B1143" s="557" t="s">
        <v>4409</v>
      </c>
      <c r="C1143" s="557" t="s">
        <v>1432</v>
      </c>
      <c r="D1143" s="557" t="s">
        <v>1432</v>
      </c>
      <c r="E1143" s="577" t="s">
        <v>1432</v>
      </c>
      <c r="F1143" s="557" t="s">
        <v>3906</v>
      </c>
      <c r="G1143" s="557" t="s">
        <v>4837</v>
      </c>
      <c r="H1143" s="557" t="s">
        <v>3875</v>
      </c>
      <c r="I1143" s="557" t="s">
        <v>4838</v>
      </c>
      <c r="J1143" s="533">
        <v>528559</v>
      </c>
      <c r="K1143" s="533">
        <v>174195</v>
      </c>
      <c r="L1143" s="512" t="s">
        <v>3076</v>
      </c>
      <c r="M1143" s="557" t="s">
        <v>1432</v>
      </c>
      <c r="N1143" s="557" t="s">
        <v>1432</v>
      </c>
      <c r="O1143" s="533">
        <v>1</v>
      </c>
      <c r="P1143" s="533">
        <v>2</v>
      </c>
      <c r="Q1143" s="738">
        <v>1</v>
      </c>
      <c r="R1143" s="557" t="s">
        <v>4520</v>
      </c>
      <c r="S1143" s="557" t="s">
        <v>1438</v>
      </c>
      <c r="T1143" s="739">
        <v>42020</v>
      </c>
      <c r="U1143" s="739">
        <v>42115</v>
      </c>
      <c r="V1143" s="739"/>
      <c r="W1143" s="557" t="s">
        <v>1439</v>
      </c>
      <c r="X1143" s="557" t="s">
        <v>1432</v>
      </c>
      <c r="Y1143" s="557" t="s">
        <v>1442</v>
      </c>
      <c r="Z1143" s="557" t="s">
        <v>1453</v>
      </c>
      <c r="AA1143" s="557" t="s">
        <v>1444</v>
      </c>
      <c r="AB1143" s="557" t="s">
        <v>2723</v>
      </c>
      <c r="AC1143" s="557" t="s">
        <v>1432</v>
      </c>
      <c r="AD1143" s="389"/>
      <c r="AE1143" s="389"/>
      <c r="AF1143" s="389"/>
      <c r="AG1143" s="517" t="s">
        <v>3063</v>
      </c>
      <c r="AH1143" s="557" t="s">
        <v>1445</v>
      </c>
      <c r="AI1143" s="620"/>
      <c r="AJ1143" s="517">
        <v>0</v>
      </c>
      <c r="AK1143" s="577">
        <v>0</v>
      </c>
      <c r="AL1143" s="577">
        <v>0</v>
      </c>
      <c r="AM1143" s="577">
        <v>1</v>
      </c>
      <c r="AN1143" s="577">
        <v>1</v>
      </c>
      <c r="AO1143" s="577">
        <v>0</v>
      </c>
      <c r="AP1143" s="577">
        <v>-1</v>
      </c>
      <c r="AQ1143" s="577">
        <v>0</v>
      </c>
      <c r="AR1143" s="577">
        <v>0</v>
      </c>
      <c r="AS1143" s="577">
        <v>0</v>
      </c>
      <c r="AT1143" s="577">
        <v>1</v>
      </c>
      <c r="AU1143" s="577">
        <v>1</v>
      </c>
      <c r="AV1143" s="577">
        <v>0</v>
      </c>
      <c r="AW1143" s="577">
        <v>-1</v>
      </c>
      <c r="AX1143" s="577">
        <v>0</v>
      </c>
      <c r="AY1143" s="577">
        <v>0</v>
      </c>
      <c r="AZ1143" s="577">
        <v>0</v>
      </c>
      <c r="BA1143" s="577">
        <v>0</v>
      </c>
      <c r="BB1143" s="577">
        <v>0</v>
      </c>
      <c r="BC1143" s="577">
        <v>0</v>
      </c>
      <c r="BD1143" s="577">
        <v>0</v>
      </c>
      <c r="BE1143" s="577">
        <v>0</v>
      </c>
      <c r="BF1143" s="577">
        <v>0</v>
      </c>
      <c r="BG1143" s="577">
        <v>0</v>
      </c>
      <c r="BH1143" s="577">
        <v>0</v>
      </c>
      <c r="BI1143" s="577">
        <v>0</v>
      </c>
      <c r="BJ1143" s="577">
        <v>0</v>
      </c>
      <c r="BK1143" s="577">
        <v>0</v>
      </c>
      <c r="BL1143" s="577">
        <v>0</v>
      </c>
      <c r="BM1143" s="577">
        <v>0</v>
      </c>
      <c r="BN1143" s="577"/>
      <c r="BO1143" s="551">
        <v>0</v>
      </c>
      <c r="BP1143" s="551">
        <v>0</v>
      </c>
      <c r="BQ1143" s="753">
        <v>0</v>
      </c>
      <c r="BR1143" s="551">
        <v>0</v>
      </c>
      <c r="BS1143" s="551">
        <v>0</v>
      </c>
      <c r="BT1143" s="551">
        <v>0</v>
      </c>
      <c r="BU1143" s="582">
        <f t="shared" si="23"/>
        <v>0.33333333333333331</v>
      </c>
      <c r="BV1143" s="552">
        <f t="shared" si="24"/>
        <v>0.33333333333333331</v>
      </c>
      <c r="BW1143" s="552">
        <f t="shared" si="25"/>
        <v>0.33333333333333331</v>
      </c>
      <c r="BX1143" s="551">
        <v>0</v>
      </c>
      <c r="BY1143" s="551">
        <v>0</v>
      </c>
      <c r="BZ1143" s="551">
        <v>0</v>
      </c>
      <c r="CA1143" s="551">
        <v>0</v>
      </c>
      <c r="CB1143" s="551">
        <v>0</v>
      </c>
      <c r="CC1143" s="551">
        <v>0</v>
      </c>
      <c r="CD1143" s="551">
        <v>0</v>
      </c>
      <c r="CE1143" s="551">
        <v>0</v>
      </c>
      <c r="CF1143" s="551">
        <v>0</v>
      </c>
      <c r="CG1143" s="551">
        <v>0</v>
      </c>
      <c r="CH1143" s="551">
        <v>0</v>
      </c>
      <c r="CI1143" s="551">
        <v>0</v>
      </c>
      <c r="CJ1143" s="551">
        <v>0</v>
      </c>
      <c r="CK1143" s="623">
        <f t="shared" si="22"/>
        <v>1</v>
      </c>
      <c r="CL1143" s="524">
        <v>1</v>
      </c>
      <c r="CM1143" s="554">
        <f t="shared" si="26"/>
        <v>0.33333333333333331</v>
      </c>
      <c r="CN1143" s="554">
        <f t="shared" si="27"/>
        <v>0.66666666666666663</v>
      </c>
      <c r="CO1143" s="554">
        <v>10</v>
      </c>
      <c r="CP1143" s="554"/>
      <c r="CQ1143" s="554"/>
      <c r="CR1143" s="622"/>
      <c r="CS1143" s="726"/>
      <c r="CT1143" s="525"/>
      <c r="CU1143" s="527"/>
      <c r="CV1143" s="527"/>
      <c r="CW1143" s="527"/>
      <c r="CX1143" s="85"/>
    </row>
    <row r="1144" spans="1:102" ht="12" customHeight="1" x14ac:dyDescent="0.2">
      <c r="A1144" s="132" t="s">
        <v>1965</v>
      </c>
      <c r="B1144" s="557" t="s">
        <v>4409</v>
      </c>
      <c r="C1144" s="557" t="s">
        <v>1432</v>
      </c>
      <c r="D1144" s="557" t="s">
        <v>1432</v>
      </c>
      <c r="E1144" s="577" t="s">
        <v>1432</v>
      </c>
      <c r="F1144" s="557" t="s">
        <v>3906</v>
      </c>
      <c r="G1144" s="557" t="s">
        <v>4837</v>
      </c>
      <c r="H1144" s="557" t="s">
        <v>3875</v>
      </c>
      <c r="I1144" s="557" t="s">
        <v>4838</v>
      </c>
      <c r="J1144" s="533">
        <v>528559</v>
      </c>
      <c r="K1144" s="533">
        <v>174195</v>
      </c>
      <c r="L1144" s="512" t="s">
        <v>3076</v>
      </c>
      <c r="M1144" s="557" t="s">
        <v>1432</v>
      </c>
      <c r="N1144" s="557" t="s">
        <v>1432</v>
      </c>
      <c r="O1144" s="533">
        <v>0</v>
      </c>
      <c r="P1144" s="533">
        <v>1</v>
      </c>
      <c r="Q1144" s="738">
        <v>1</v>
      </c>
      <c r="R1144" s="557" t="s">
        <v>4520</v>
      </c>
      <c r="S1144" s="557" t="s">
        <v>1438</v>
      </c>
      <c r="T1144" s="739">
        <v>42020</v>
      </c>
      <c r="U1144" s="739">
        <v>42115</v>
      </c>
      <c r="V1144" s="739"/>
      <c r="W1144" s="557" t="s">
        <v>1439</v>
      </c>
      <c r="X1144" s="557" t="s">
        <v>1432</v>
      </c>
      <c r="Y1144" s="557" t="s">
        <v>1442</v>
      </c>
      <c r="Z1144" s="557" t="s">
        <v>1453</v>
      </c>
      <c r="AA1144" s="557" t="s">
        <v>1444</v>
      </c>
      <c r="AB1144" s="557" t="s">
        <v>2713</v>
      </c>
      <c r="AC1144" s="557" t="s">
        <v>1432</v>
      </c>
      <c r="AD1144" s="389"/>
      <c r="AE1144" s="389"/>
      <c r="AF1144" s="389"/>
      <c r="AG1144" s="517" t="s">
        <v>3063</v>
      </c>
      <c r="AH1144" s="557" t="s">
        <v>1445</v>
      </c>
      <c r="AI1144" s="620"/>
      <c r="AJ1144" s="517">
        <v>0</v>
      </c>
      <c r="AK1144" s="577">
        <v>0</v>
      </c>
      <c r="AL1144" s="577">
        <v>0</v>
      </c>
      <c r="AM1144" s="577">
        <v>0</v>
      </c>
      <c r="AN1144" s="577">
        <v>0</v>
      </c>
      <c r="AO1144" s="577">
        <v>1</v>
      </c>
      <c r="AP1144" s="577">
        <v>0</v>
      </c>
      <c r="AQ1144" s="577">
        <v>0</v>
      </c>
      <c r="AR1144" s="577">
        <v>0</v>
      </c>
      <c r="AS1144" s="577">
        <v>0</v>
      </c>
      <c r="AT1144" s="577">
        <v>0</v>
      </c>
      <c r="AU1144" s="577">
        <v>0</v>
      </c>
      <c r="AV1144" s="577">
        <v>1</v>
      </c>
      <c r="AW1144" s="577">
        <v>0</v>
      </c>
      <c r="AX1144" s="577">
        <v>0</v>
      </c>
      <c r="AY1144" s="577">
        <v>0</v>
      </c>
      <c r="AZ1144" s="577">
        <v>0</v>
      </c>
      <c r="BA1144" s="577">
        <v>0</v>
      </c>
      <c r="BB1144" s="577">
        <v>0</v>
      </c>
      <c r="BC1144" s="577">
        <v>0</v>
      </c>
      <c r="BD1144" s="577">
        <v>0</v>
      </c>
      <c r="BE1144" s="577">
        <v>0</v>
      </c>
      <c r="BF1144" s="577">
        <v>0</v>
      </c>
      <c r="BG1144" s="577">
        <v>0</v>
      </c>
      <c r="BH1144" s="577">
        <v>0</v>
      </c>
      <c r="BI1144" s="577">
        <v>0</v>
      </c>
      <c r="BJ1144" s="577">
        <v>0</v>
      </c>
      <c r="BK1144" s="577">
        <v>0</v>
      </c>
      <c r="BL1144" s="577">
        <v>0</v>
      </c>
      <c r="BM1144" s="577">
        <v>0</v>
      </c>
      <c r="BN1144" s="577"/>
      <c r="BO1144" s="551">
        <v>0</v>
      </c>
      <c r="BP1144" s="551">
        <v>0</v>
      </c>
      <c r="BQ1144" s="753">
        <v>0</v>
      </c>
      <c r="BR1144" s="551">
        <v>0</v>
      </c>
      <c r="BS1144" s="551">
        <v>0</v>
      </c>
      <c r="BT1144" s="551">
        <v>0</v>
      </c>
      <c r="BU1144" s="582">
        <f t="shared" si="23"/>
        <v>0.33333333333333331</v>
      </c>
      <c r="BV1144" s="552">
        <f t="shared" si="24"/>
        <v>0.33333333333333331</v>
      </c>
      <c r="BW1144" s="552">
        <f t="shared" si="25"/>
        <v>0.33333333333333331</v>
      </c>
      <c r="BX1144" s="551">
        <v>0</v>
      </c>
      <c r="BY1144" s="551">
        <v>0</v>
      </c>
      <c r="BZ1144" s="551">
        <v>0</v>
      </c>
      <c r="CA1144" s="551">
        <v>0</v>
      </c>
      <c r="CB1144" s="551">
        <v>0</v>
      </c>
      <c r="CC1144" s="551">
        <v>0</v>
      </c>
      <c r="CD1144" s="551">
        <v>0</v>
      </c>
      <c r="CE1144" s="551">
        <v>0</v>
      </c>
      <c r="CF1144" s="551">
        <v>0</v>
      </c>
      <c r="CG1144" s="551">
        <v>0</v>
      </c>
      <c r="CH1144" s="551">
        <v>0</v>
      </c>
      <c r="CI1144" s="551">
        <v>0</v>
      </c>
      <c r="CJ1144" s="551">
        <v>0</v>
      </c>
      <c r="CK1144" s="623">
        <f t="shared" si="22"/>
        <v>1</v>
      </c>
      <c r="CL1144" s="524">
        <v>1</v>
      </c>
      <c r="CM1144" s="554">
        <f t="shared" si="26"/>
        <v>0.33333333333333331</v>
      </c>
      <c r="CN1144" s="554">
        <f t="shared" si="27"/>
        <v>0.66666666666666663</v>
      </c>
      <c r="CO1144" s="554">
        <v>10</v>
      </c>
      <c r="CP1144" s="554"/>
      <c r="CQ1144" s="554"/>
      <c r="CR1144" s="622"/>
      <c r="CS1144" s="726"/>
      <c r="CT1144" s="525"/>
      <c r="CU1144" s="527"/>
      <c r="CV1144" s="527"/>
      <c r="CW1144" s="527"/>
      <c r="CX1144" s="85"/>
    </row>
    <row r="1145" spans="1:102" ht="12" customHeight="1" x14ac:dyDescent="0.2">
      <c r="A1145" s="132" t="s">
        <v>1965</v>
      </c>
      <c r="B1145" s="557" t="s">
        <v>4521</v>
      </c>
      <c r="C1145" s="557" t="s">
        <v>1432</v>
      </c>
      <c r="D1145" s="557" t="s">
        <v>1432</v>
      </c>
      <c r="E1145" s="577" t="s">
        <v>3152</v>
      </c>
      <c r="F1145" s="557" t="s">
        <v>1432</v>
      </c>
      <c r="G1145" s="557" t="s">
        <v>444</v>
      </c>
      <c r="H1145" s="557" t="s">
        <v>2717</v>
      </c>
      <c r="I1145" s="557" t="s">
        <v>445</v>
      </c>
      <c r="J1145" s="533">
        <v>527344</v>
      </c>
      <c r="K1145" s="533">
        <v>176643</v>
      </c>
      <c r="L1145" s="512" t="s">
        <v>4766</v>
      </c>
      <c r="M1145" s="557" t="s">
        <v>1432</v>
      </c>
      <c r="N1145" s="557" t="s">
        <v>1432</v>
      </c>
      <c r="O1145" s="533">
        <v>0</v>
      </c>
      <c r="P1145" s="533">
        <v>1</v>
      </c>
      <c r="Q1145" s="738">
        <v>1</v>
      </c>
      <c r="R1145" s="557" t="s">
        <v>4522</v>
      </c>
      <c r="S1145" s="557" t="s">
        <v>1438</v>
      </c>
      <c r="T1145" s="739">
        <v>42023</v>
      </c>
      <c r="U1145" s="739">
        <v>42153</v>
      </c>
      <c r="V1145" s="739"/>
      <c r="W1145" s="557" t="s">
        <v>1439</v>
      </c>
      <c r="X1145" s="557" t="s">
        <v>1432</v>
      </c>
      <c r="Y1145" s="557" t="s">
        <v>1442</v>
      </c>
      <c r="Z1145" s="557" t="s">
        <v>4694</v>
      </c>
      <c r="AA1145" s="557" t="s">
        <v>1444</v>
      </c>
      <c r="AB1145" s="557" t="s">
        <v>4720</v>
      </c>
      <c r="AC1145" s="557" t="s">
        <v>1432</v>
      </c>
      <c r="AD1145" s="389"/>
      <c r="AE1145" s="389"/>
      <c r="AF1145" s="389"/>
      <c r="AG1145" s="517" t="s">
        <v>3063</v>
      </c>
      <c r="AH1145" s="557" t="s">
        <v>1445</v>
      </c>
      <c r="AI1145" s="620"/>
      <c r="AJ1145" s="517">
        <v>0</v>
      </c>
      <c r="AK1145" s="577">
        <v>0</v>
      </c>
      <c r="AL1145" s="577">
        <v>0</v>
      </c>
      <c r="AM1145" s="577">
        <v>0</v>
      </c>
      <c r="AN1145" s="577">
        <v>1</v>
      </c>
      <c r="AO1145" s="577">
        <v>0</v>
      </c>
      <c r="AP1145" s="577">
        <v>0</v>
      </c>
      <c r="AQ1145" s="577">
        <v>0</v>
      </c>
      <c r="AR1145" s="577">
        <v>0</v>
      </c>
      <c r="AS1145" s="577">
        <v>0</v>
      </c>
      <c r="AT1145" s="577">
        <v>0</v>
      </c>
      <c r="AU1145" s="577">
        <v>0</v>
      </c>
      <c r="AV1145" s="577">
        <v>0</v>
      </c>
      <c r="AW1145" s="577">
        <v>0</v>
      </c>
      <c r="AX1145" s="577">
        <v>0</v>
      </c>
      <c r="AY1145" s="577">
        <v>0</v>
      </c>
      <c r="AZ1145" s="577">
        <v>0</v>
      </c>
      <c r="BA1145" s="577">
        <v>0</v>
      </c>
      <c r="BB1145" s="577">
        <v>1</v>
      </c>
      <c r="BC1145" s="577">
        <v>0</v>
      </c>
      <c r="BD1145" s="577">
        <v>0</v>
      </c>
      <c r="BE1145" s="577">
        <v>0</v>
      </c>
      <c r="BF1145" s="577">
        <v>0</v>
      </c>
      <c r="BG1145" s="577">
        <v>0</v>
      </c>
      <c r="BH1145" s="577">
        <v>0</v>
      </c>
      <c r="BI1145" s="577">
        <v>0</v>
      </c>
      <c r="BJ1145" s="577">
        <v>0</v>
      </c>
      <c r="BK1145" s="577">
        <v>0</v>
      </c>
      <c r="BL1145" s="577">
        <v>0</v>
      </c>
      <c r="BM1145" s="577">
        <v>0</v>
      </c>
      <c r="BN1145" s="577"/>
      <c r="BO1145" s="551">
        <v>0</v>
      </c>
      <c r="BP1145" s="551">
        <v>0</v>
      </c>
      <c r="BQ1145" s="753">
        <v>0</v>
      </c>
      <c r="BR1145" s="551">
        <v>0</v>
      </c>
      <c r="BS1145" s="551">
        <v>0</v>
      </c>
      <c r="BT1145" s="551">
        <v>0</v>
      </c>
      <c r="BU1145" s="582">
        <f t="shared" si="23"/>
        <v>0.33333333333333331</v>
      </c>
      <c r="BV1145" s="552">
        <f t="shared" si="24"/>
        <v>0.33333333333333331</v>
      </c>
      <c r="BW1145" s="552">
        <f t="shared" si="25"/>
        <v>0.33333333333333331</v>
      </c>
      <c r="BX1145" s="551">
        <v>0</v>
      </c>
      <c r="BY1145" s="551">
        <v>0</v>
      </c>
      <c r="BZ1145" s="551">
        <v>0</v>
      </c>
      <c r="CA1145" s="551">
        <v>0</v>
      </c>
      <c r="CB1145" s="551">
        <v>0</v>
      </c>
      <c r="CC1145" s="551">
        <v>0</v>
      </c>
      <c r="CD1145" s="551">
        <v>0</v>
      </c>
      <c r="CE1145" s="551">
        <v>0</v>
      </c>
      <c r="CF1145" s="551">
        <v>0</v>
      </c>
      <c r="CG1145" s="551">
        <v>0</v>
      </c>
      <c r="CH1145" s="551">
        <v>0</v>
      </c>
      <c r="CI1145" s="551">
        <v>0</v>
      </c>
      <c r="CJ1145" s="551">
        <v>0</v>
      </c>
      <c r="CK1145" s="623">
        <f t="shared" si="22"/>
        <v>1</v>
      </c>
      <c r="CL1145" s="524">
        <v>1</v>
      </c>
      <c r="CM1145" s="554">
        <f t="shared" si="26"/>
        <v>0.33333333333333331</v>
      </c>
      <c r="CN1145" s="554">
        <f t="shared" si="27"/>
        <v>0.66666666666666663</v>
      </c>
      <c r="CO1145" s="554">
        <v>6</v>
      </c>
      <c r="CP1145" s="554"/>
      <c r="CQ1145" s="554"/>
      <c r="CR1145" s="622"/>
      <c r="CS1145" s="726"/>
      <c r="CT1145" s="525"/>
      <c r="CU1145" s="527"/>
      <c r="CV1145" s="527"/>
      <c r="CW1145" s="527"/>
      <c r="CX1145" s="85"/>
    </row>
    <row r="1146" spans="1:102" ht="12" customHeight="1" x14ac:dyDescent="0.2">
      <c r="A1146" s="132" t="s">
        <v>1965</v>
      </c>
      <c r="B1146" s="557" t="s">
        <v>4523</v>
      </c>
      <c r="C1146" s="557" t="s">
        <v>1432</v>
      </c>
      <c r="D1146" s="557" t="s">
        <v>1432</v>
      </c>
      <c r="E1146" s="577" t="s">
        <v>1432</v>
      </c>
      <c r="F1146" s="557" t="s">
        <v>3520</v>
      </c>
      <c r="G1146" s="557" t="s">
        <v>134</v>
      </c>
      <c r="H1146" s="557" t="s">
        <v>1458</v>
      </c>
      <c r="I1146" s="557" t="s">
        <v>135</v>
      </c>
      <c r="J1146" s="533">
        <v>523862</v>
      </c>
      <c r="K1146" s="533">
        <v>174954</v>
      </c>
      <c r="L1146" s="512" t="s">
        <v>3079</v>
      </c>
      <c r="M1146" s="557" t="s">
        <v>1432</v>
      </c>
      <c r="N1146" s="557" t="s">
        <v>1432</v>
      </c>
      <c r="O1146" s="533">
        <v>5</v>
      </c>
      <c r="P1146" s="533">
        <v>9</v>
      </c>
      <c r="Q1146" s="738">
        <v>4</v>
      </c>
      <c r="R1146" s="557" t="s">
        <v>4524</v>
      </c>
      <c r="S1146" s="557" t="s">
        <v>1438</v>
      </c>
      <c r="T1146" s="739">
        <v>42020</v>
      </c>
      <c r="U1146" s="739">
        <v>42150</v>
      </c>
      <c r="V1146" s="739"/>
      <c r="W1146" s="557" t="s">
        <v>1439</v>
      </c>
      <c r="X1146" s="557" t="s">
        <v>1432</v>
      </c>
      <c r="Y1146" s="557" t="s">
        <v>1442</v>
      </c>
      <c r="Z1146" s="557" t="s">
        <v>1443</v>
      </c>
      <c r="AA1146" s="557" t="s">
        <v>1444</v>
      </c>
      <c r="AB1146" s="557" t="s">
        <v>2713</v>
      </c>
      <c r="AC1146" s="557" t="s">
        <v>1432</v>
      </c>
      <c r="AD1146" s="389"/>
      <c r="AE1146" s="389"/>
      <c r="AF1146" s="389"/>
      <c r="AG1146" s="517" t="s">
        <v>3063</v>
      </c>
      <c r="AH1146" s="557" t="s">
        <v>1445</v>
      </c>
      <c r="AI1146" s="620">
        <v>0</v>
      </c>
      <c r="AJ1146" s="517">
        <v>1</v>
      </c>
      <c r="AK1146" s="577">
        <v>9</v>
      </c>
      <c r="AL1146" s="577">
        <v>0</v>
      </c>
      <c r="AM1146" s="577">
        <v>3</v>
      </c>
      <c r="AN1146" s="577">
        <v>1</v>
      </c>
      <c r="AO1146" s="577">
        <v>0</v>
      </c>
      <c r="AP1146" s="577">
        <v>0</v>
      </c>
      <c r="AQ1146" s="577">
        <v>0</v>
      </c>
      <c r="AR1146" s="577">
        <v>0</v>
      </c>
      <c r="AS1146" s="577">
        <v>0</v>
      </c>
      <c r="AT1146" s="577">
        <v>3</v>
      </c>
      <c r="AU1146" s="577">
        <v>1</v>
      </c>
      <c r="AV1146" s="577">
        <v>0</v>
      </c>
      <c r="AW1146" s="577">
        <v>0</v>
      </c>
      <c r="AX1146" s="577">
        <v>0</v>
      </c>
      <c r="AY1146" s="577">
        <v>0</v>
      </c>
      <c r="AZ1146" s="577">
        <v>0</v>
      </c>
      <c r="BA1146" s="577">
        <v>0</v>
      </c>
      <c r="BB1146" s="577">
        <v>0</v>
      </c>
      <c r="BC1146" s="577">
        <v>1</v>
      </c>
      <c r="BD1146" s="577">
        <v>0</v>
      </c>
      <c r="BE1146" s="577">
        <v>0</v>
      </c>
      <c r="BF1146" s="577">
        <v>0</v>
      </c>
      <c r="BG1146" s="577">
        <v>0</v>
      </c>
      <c r="BH1146" s="577">
        <v>0</v>
      </c>
      <c r="BI1146" s="577">
        <v>0</v>
      </c>
      <c r="BJ1146" s="577">
        <v>-1</v>
      </c>
      <c r="BK1146" s="577">
        <v>0</v>
      </c>
      <c r="BL1146" s="577">
        <v>0</v>
      </c>
      <c r="BM1146" s="577">
        <v>0</v>
      </c>
      <c r="BN1146" s="577"/>
      <c r="BO1146" s="551">
        <v>0</v>
      </c>
      <c r="BP1146" s="551">
        <v>0</v>
      </c>
      <c r="BQ1146" s="753">
        <v>0</v>
      </c>
      <c r="BR1146" s="551">
        <v>0</v>
      </c>
      <c r="BS1146" s="551">
        <v>0</v>
      </c>
      <c r="BT1146" s="551">
        <v>0</v>
      </c>
      <c r="BU1146" s="582">
        <f t="shared" si="23"/>
        <v>1.3333333333333333</v>
      </c>
      <c r="BV1146" s="552">
        <f t="shared" si="24"/>
        <v>1.3333333333333333</v>
      </c>
      <c r="BW1146" s="552">
        <f t="shared" si="25"/>
        <v>1.3333333333333333</v>
      </c>
      <c r="BX1146" s="551">
        <v>0</v>
      </c>
      <c r="BY1146" s="551">
        <v>0</v>
      </c>
      <c r="BZ1146" s="551">
        <v>0</v>
      </c>
      <c r="CA1146" s="551">
        <v>0</v>
      </c>
      <c r="CB1146" s="551">
        <v>0</v>
      </c>
      <c r="CC1146" s="551">
        <v>0</v>
      </c>
      <c r="CD1146" s="551">
        <v>0</v>
      </c>
      <c r="CE1146" s="551">
        <v>0</v>
      </c>
      <c r="CF1146" s="551">
        <v>0</v>
      </c>
      <c r="CG1146" s="551">
        <v>0</v>
      </c>
      <c r="CH1146" s="551">
        <v>0</v>
      </c>
      <c r="CI1146" s="551">
        <v>0</v>
      </c>
      <c r="CJ1146" s="551">
        <v>0</v>
      </c>
      <c r="CK1146" s="623">
        <f t="shared" si="22"/>
        <v>4</v>
      </c>
      <c r="CL1146" s="524">
        <v>4</v>
      </c>
      <c r="CM1146" s="554">
        <f t="shared" si="26"/>
        <v>1.3333333333333333</v>
      </c>
      <c r="CN1146" s="554">
        <f t="shared" si="27"/>
        <v>2.6666666666666665</v>
      </c>
      <c r="CO1146" s="554">
        <v>6</v>
      </c>
      <c r="CP1146" s="554"/>
      <c r="CQ1146" s="554"/>
      <c r="CR1146" s="622"/>
      <c r="CS1146" s="726"/>
      <c r="CT1146" s="525"/>
      <c r="CU1146" s="527"/>
      <c r="CV1146" s="527"/>
      <c r="CW1146" s="527"/>
      <c r="CX1146" s="85"/>
    </row>
    <row r="1147" spans="1:102" ht="12" customHeight="1" x14ac:dyDescent="0.2">
      <c r="A1147" s="132" t="s">
        <v>1965</v>
      </c>
      <c r="B1147" s="557" t="s">
        <v>5465</v>
      </c>
      <c r="C1147" s="557" t="s">
        <v>1432</v>
      </c>
      <c r="D1147" s="557" t="s">
        <v>1432</v>
      </c>
      <c r="E1147" s="577" t="s">
        <v>1432</v>
      </c>
      <c r="F1147" s="557" t="s">
        <v>3520</v>
      </c>
      <c r="G1147" s="557" t="s">
        <v>134</v>
      </c>
      <c r="H1147" s="557" t="s">
        <v>1458</v>
      </c>
      <c r="I1147" s="557" t="s">
        <v>135</v>
      </c>
      <c r="J1147" s="533">
        <v>523862</v>
      </c>
      <c r="K1147" s="533">
        <v>174954</v>
      </c>
      <c r="L1147" s="512" t="s">
        <v>3079</v>
      </c>
      <c r="M1147" s="557" t="s">
        <v>1432</v>
      </c>
      <c r="N1147" s="557" t="s">
        <v>1432</v>
      </c>
      <c r="O1147" s="533">
        <v>5</v>
      </c>
      <c r="P1147" s="533">
        <v>9</v>
      </c>
      <c r="Q1147" s="738">
        <v>4</v>
      </c>
      <c r="R1147" s="557" t="s">
        <v>5466</v>
      </c>
      <c r="S1147" s="557" t="s">
        <v>1438</v>
      </c>
      <c r="T1147" s="739">
        <v>42031</v>
      </c>
      <c r="U1147" s="739">
        <v>42150</v>
      </c>
      <c r="V1147" s="739"/>
      <c r="W1147" s="557" t="s">
        <v>1439</v>
      </c>
      <c r="X1147" s="557" t="s">
        <v>1432</v>
      </c>
      <c r="Y1147" s="557" t="s">
        <v>1442</v>
      </c>
      <c r="Z1147" s="557" t="s">
        <v>1443</v>
      </c>
      <c r="AA1147" s="557" t="s">
        <v>1444</v>
      </c>
      <c r="AB1147" s="557" t="s">
        <v>2713</v>
      </c>
      <c r="AC1147" s="557" t="s">
        <v>1432</v>
      </c>
      <c r="AD1147" s="389"/>
      <c r="AE1147" s="389"/>
      <c r="AF1147" s="389"/>
      <c r="AG1147" s="517" t="s">
        <v>3063</v>
      </c>
      <c r="AH1147" s="557" t="s">
        <v>1445</v>
      </c>
      <c r="AI1147" s="620">
        <v>0</v>
      </c>
      <c r="AJ1147" s="517">
        <v>1</v>
      </c>
      <c r="AK1147" s="577">
        <v>9</v>
      </c>
      <c r="AL1147" s="577">
        <v>0</v>
      </c>
      <c r="AM1147" s="577">
        <v>3</v>
      </c>
      <c r="AN1147" s="577">
        <v>1</v>
      </c>
      <c r="AO1147" s="577">
        <v>0</v>
      </c>
      <c r="AP1147" s="577">
        <v>0</v>
      </c>
      <c r="AQ1147" s="577">
        <v>0</v>
      </c>
      <c r="AR1147" s="577">
        <v>0</v>
      </c>
      <c r="AS1147" s="577">
        <v>0</v>
      </c>
      <c r="AT1147" s="577">
        <v>3</v>
      </c>
      <c r="AU1147" s="577">
        <v>1</v>
      </c>
      <c r="AV1147" s="577">
        <v>1</v>
      </c>
      <c r="AW1147" s="577">
        <v>0</v>
      </c>
      <c r="AX1147" s="577">
        <v>0</v>
      </c>
      <c r="AY1147" s="577">
        <v>0</v>
      </c>
      <c r="AZ1147" s="577">
        <v>0</v>
      </c>
      <c r="BA1147" s="577">
        <v>0</v>
      </c>
      <c r="BB1147" s="577">
        <v>0</v>
      </c>
      <c r="BC1147" s="577">
        <v>0</v>
      </c>
      <c r="BD1147" s="577">
        <v>0</v>
      </c>
      <c r="BE1147" s="577">
        <v>0</v>
      </c>
      <c r="BF1147" s="577">
        <v>0</v>
      </c>
      <c r="BG1147" s="577">
        <v>0</v>
      </c>
      <c r="BH1147" s="577">
        <v>0</v>
      </c>
      <c r="BI1147" s="577">
        <v>0</v>
      </c>
      <c r="BJ1147" s="577">
        <v>-1</v>
      </c>
      <c r="BK1147" s="577">
        <v>0</v>
      </c>
      <c r="BL1147" s="577">
        <v>0</v>
      </c>
      <c r="BM1147" s="577">
        <v>0</v>
      </c>
      <c r="BN1147" s="577"/>
      <c r="BO1147" s="551">
        <v>0</v>
      </c>
      <c r="BP1147" s="551">
        <v>0</v>
      </c>
      <c r="BQ1147" s="753">
        <v>0</v>
      </c>
      <c r="BR1147" s="551">
        <v>0</v>
      </c>
      <c r="BS1147" s="551">
        <v>0</v>
      </c>
      <c r="BT1147" s="551">
        <v>0</v>
      </c>
      <c r="BU1147" s="582">
        <f t="shared" si="23"/>
        <v>1.3333333333333333</v>
      </c>
      <c r="BV1147" s="552">
        <f t="shared" si="24"/>
        <v>1.3333333333333333</v>
      </c>
      <c r="BW1147" s="552">
        <f t="shared" si="25"/>
        <v>1.3333333333333333</v>
      </c>
      <c r="BX1147" s="551">
        <v>0</v>
      </c>
      <c r="BY1147" s="551">
        <v>0</v>
      </c>
      <c r="BZ1147" s="551">
        <v>0</v>
      </c>
      <c r="CA1147" s="551">
        <v>0</v>
      </c>
      <c r="CB1147" s="551">
        <v>0</v>
      </c>
      <c r="CC1147" s="551">
        <v>0</v>
      </c>
      <c r="CD1147" s="551">
        <v>0</v>
      </c>
      <c r="CE1147" s="551">
        <v>0</v>
      </c>
      <c r="CF1147" s="551">
        <v>0</v>
      </c>
      <c r="CG1147" s="551">
        <v>0</v>
      </c>
      <c r="CH1147" s="551">
        <v>0</v>
      </c>
      <c r="CI1147" s="551">
        <v>0</v>
      </c>
      <c r="CJ1147" s="551">
        <v>0</v>
      </c>
      <c r="CK1147" s="623">
        <f t="shared" si="22"/>
        <v>4</v>
      </c>
      <c r="CL1147" s="524">
        <v>4</v>
      </c>
      <c r="CM1147" s="554">
        <f t="shared" si="26"/>
        <v>1.3333333333333333</v>
      </c>
      <c r="CN1147" s="554">
        <f t="shared" si="27"/>
        <v>2.6666666666666665</v>
      </c>
      <c r="CO1147" s="554">
        <v>6</v>
      </c>
      <c r="CP1147" s="554"/>
      <c r="CQ1147" s="554"/>
      <c r="CR1147" s="622"/>
      <c r="CS1147" s="726"/>
      <c r="CT1147" s="525"/>
      <c r="CU1147" s="527"/>
      <c r="CV1147" s="527"/>
      <c r="CW1147" s="527"/>
      <c r="CX1147" s="85"/>
    </row>
    <row r="1148" spans="1:102" ht="12" customHeight="1" x14ac:dyDescent="0.2">
      <c r="A1148" s="132" t="s">
        <v>1965</v>
      </c>
      <c r="B1148" s="557" t="s">
        <v>4525</v>
      </c>
      <c r="C1148" s="557" t="s">
        <v>1432</v>
      </c>
      <c r="D1148" s="557" t="s">
        <v>1432</v>
      </c>
      <c r="E1148" s="577" t="s">
        <v>1432</v>
      </c>
      <c r="F1148" s="557" t="s">
        <v>1849</v>
      </c>
      <c r="G1148" s="557" t="s">
        <v>4526</v>
      </c>
      <c r="H1148" s="557" t="s">
        <v>2717</v>
      </c>
      <c r="I1148" s="557" t="s">
        <v>4527</v>
      </c>
      <c r="J1148" s="533">
        <v>527759</v>
      </c>
      <c r="K1148" s="533">
        <v>174657</v>
      </c>
      <c r="L1148" s="512" t="s">
        <v>3084</v>
      </c>
      <c r="M1148" s="557" t="s">
        <v>1432</v>
      </c>
      <c r="N1148" s="557" t="s">
        <v>1432</v>
      </c>
      <c r="O1148" s="533">
        <v>0</v>
      </c>
      <c r="P1148" s="533">
        <v>1</v>
      </c>
      <c r="Q1148" s="738">
        <v>1</v>
      </c>
      <c r="R1148" s="557" t="s">
        <v>5467</v>
      </c>
      <c r="S1148" s="557" t="s">
        <v>1438</v>
      </c>
      <c r="T1148" s="739">
        <v>42053</v>
      </c>
      <c r="U1148" s="739">
        <v>42109</v>
      </c>
      <c r="V1148" s="739"/>
      <c r="W1148" s="557" t="s">
        <v>1439</v>
      </c>
      <c r="X1148" s="557" t="s">
        <v>1432</v>
      </c>
      <c r="Y1148" s="557" t="s">
        <v>1442</v>
      </c>
      <c r="Z1148" s="557" t="s">
        <v>3893</v>
      </c>
      <c r="AA1148" s="557" t="s">
        <v>1444</v>
      </c>
      <c r="AB1148" s="557" t="s">
        <v>4720</v>
      </c>
      <c r="AC1148" s="557" t="s">
        <v>1432</v>
      </c>
      <c r="AD1148" s="389"/>
      <c r="AE1148" s="389"/>
      <c r="AF1148" s="389"/>
      <c r="AG1148" s="517" t="s">
        <v>3063</v>
      </c>
      <c r="AH1148" s="557" t="s">
        <v>1445</v>
      </c>
      <c r="AI1148" s="620"/>
      <c r="AJ1148" s="517">
        <v>0</v>
      </c>
      <c r="AK1148" s="577">
        <v>0</v>
      </c>
      <c r="AL1148" s="577">
        <v>0</v>
      </c>
      <c r="AM1148" s="577">
        <v>1</v>
      </c>
      <c r="AN1148" s="577">
        <v>0</v>
      </c>
      <c r="AO1148" s="577">
        <v>0</v>
      </c>
      <c r="AP1148" s="577">
        <v>0</v>
      </c>
      <c r="AQ1148" s="577">
        <v>0</v>
      </c>
      <c r="AR1148" s="577">
        <v>0</v>
      </c>
      <c r="AS1148" s="577">
        <v>0</v>
      </c>
      <c r="AT1148" s="577">
        <v>1</v>
      </c>
      <c r="AU1148" s="577">
        <v>0</v>
      </c>
      <c r="AV1148" s="577">
        <v>0</v>
      </c>
      <c r="AW1148" s="577">
        <v>0</v>
      </c>
      <c r="AX1148" s="577">
        <v>0</v>
      </c>
      <c r="AY1148" s="577">
        <v>0</v>
      </c>
      <c r="AZ1148" s="577">
        <v>0</v>
      </c>
      <c r="BA1148" s="577">
        <v>0</v>
      </c>
      <c r="BB1148" s="577">
        <v>0</v>
      </c>
      <c r="BC1148" s="577">
        <v>0</v>
      </c>
      <c r="BD1148" s="577">
        <v>0</v>
      </c>
      <c r="BE1148" s="577">
        <v>0</v>
      </c>
      <c r="BF1148" s="577">
        <v>0</v>
      </c>
      <c r="BG1148" s="577">
        <v>0</v>
      </c>
      <c r="BH1148" s="577">
        <v>0</v>
      </c>
      <c r="BI1148" s="577">
        <v>0</v>
      </c>
      <c r="BJ1148" s="577">
        <v>0</v>
      </c>
      <c r="BK1148" s="577">
        <v>0</v>
      </c>
      <c r="BL1148" s="577">
        <v>0</v>
      </c>
      <c r="BM1148" s="577">
        <v>0</v>
      </c>
      <c r="BN1148" s="577"/>
      <c r="BO1148" s="551">
        <v>0</v>
      </c>
      <c r="BP1148" s="551">
        <v>0</v>
      </c>
      <c r="BQ1148" s="753">
        <v>0</v>
      </c>
      <c r="BR1148" s="551">
        <v>0</v>
      </c>
      <c r="BS1148" s="551">
        <v>0</v>
      </c>
      <c r="BT1148" s="551">
        <v>0</v>
      </c>
      <c r="BU1148" s="582">
        <f t="shared" si="23"/>
        <v>0.33333333333333331</v>
      </c>
      <c r="BV1148" s="552">
        <f t="shared" si="24"/>
        <v>0.33333333333333331</v>
      </c>
      <c r="BW1148" s="552">
        <f t="shared" si="25"/>
        <v>0.33333333333333331</v>
      </c>
      <c r="BX1148" s="551">
        <v>0</v>
      </c>
      <c r="BY1148" s="551">
        <v>0</v>
      </c>
      <c r="BZ1148" s="551">
        <v>0</v>
      </c>
      <c r="CA1148" s="551">
        <v>0</v>
      </c>
      <c r="CB1148" s="551">
        <v>0</v>
      </c>
      <c r="CC1148" s="551">
        <v>0</v>
      </c>
      <c r="CD1148" s="551">
        <v>0</v>
      </c>
      <c r="CE1148" s="551">
        <v>0</v>
      </c>
      <c r="CF1148" s="551">
        <v>0</v>
      </c>
      <c r="CG1148" s="551">
        <v>0</v>
      </c>
      <c r="CH1148" s="551">
        <v>0</v>
      </c>
      <c r="CI1148" s="551">
        <v>0</v>
      </c>
      <c r="CJ1148" s="551">
        <v>0</v>
      </c>
      <c r="CK1148" s="623">
        <f t="shared" si="22"/>
        <v>1</v>
      </c>
      <c r="CL1148" s="524">
        <v>1</v>
      </c>
      <c r="CM1148" s="554">
        <f t="shared" si="26"/>
        <v>0.33333333333333331</v>
      </c>
      <c r="CN1148" s="554">
        <f t="shared" si="27"/>
        <v>0.66666666666666663</v>
      </c>
      <c r="CO1148" s="554">
        <v>10</v>
      </c>
      <c r="CP1148" s="554"/>
      <c r="CQ1148" s="554"/>
      <c r="CR1148" s="622"/>
      <c r="CS1148" s="726"/>
      <c r="CT1148" s="525"/>
      <c r="CU1148" s="527"/>
      <c r="CV1148" s="527"/>
      <c r="CW1148" s="527"/>
      <c r="CX1148" s="85"/>
    </row>
    <row r="1149" spans="1:102" ht="12" customHeight="1" x14ac:dyDescent="0.2">
      <c r="A1149" s="132" t="s">
        <v>1965</v>
      </c>
      <c r="B1149" s="557" t="s">
        <v>4528</v>
      </c>
      <c r="C1149" s="557" t="s">
        <v>1432</v>
      </c>
      <c r="D1149" s="557" t="s">
        <v>1432</v>
      </c>
      <c r="E1149" s="577" t="s">
        <v>1432</v>
      </c>
      <c r="F1149" s="557" t="s">
        <v>2868</v>
      </c>
      <c r="G1149" s="557" t="s">
        <v>1385</v>
      </c>
      <c r="H1149" s="557" t="s">
        <v>1458</v>
      </c>
      <c r="I1149" s="557" t="s">
        <v>3288</v>
      </c>
      <c r="J1149" s="533">
        <v>524068</v>
      </c>
      <c r="K1149" s="533">
        <v>175336</v>
      </c>
      <c r="L1149" s="512" t="s">
        <v>3088</v>
      </c>
      <c r="M1149" s="557" t="s">
        <v>1432</v>
      </c>
      <c r="N1149" s="557" t="s">
        <v>1432</v>
      </c>
      <c r="O1149" s="533">
        <v>1</v>
      </c>
      <c r="P1149" s="533">
        <v>4</v>
      </c>
      <c r="Q1149" s="738">
        <v>3</v>
      </c>
      <c r="R1149" s="557" t="s">
        <v>4529</v>
      </c>
      <c r="S1149" s="557" t="s">
        <v>1438</v>
      </c>
      <c r="T1149" s="739">
        <v>42026</v>
      </c>
      <c r="U1149" s="739">
        <v>42125</v>
      </c>
      <c r="V1149" s="739"/>
      <c r="W1149" s="557" t="s">
        <v>1439</v>
      </c>
      <c r="X1149" s="557" t="s">
        <v>1432</v>
      </c>
      <c r="Y1149" s="557" t="s">
        <v>1442</v>
      </c>
      <c r="Z1149" s="557" t="s">
        <v>4694</v>
      </c>
      <c r="AA1149" s="557" t="s">
        <v>1444</v>
      </c>
      <c r="AB1149" s="557" t="s">
        <v>2713</v>
      </c>
      <c r="AC1149" s="557" t="s">
        <v>1432</v>
      </c>
      <c r="AD1149" s="389"/>
      <c r="AE1149" s="389"/>
      <c r="AF1149" s="389"/>
      <c r="AG1149" s="517" t="s">
        <v>3063</v>
      </c>
      <c r="AH1149" s="557" t="s">
        <v>1445</v>
      </c>
      <c r="AI1149" s="620">
        <v>0</v>
      </c>
      <c r="AJ1149" s="517">
        <v>0</v>
      </c>
      <c r="AK1149" s="577">
        <v>4</v>
      </c>
      <c r="AL1149" s="577">
        <v>0</v>
      </c>
      <c r="AM1149" s="577">
        <v>3</v>
      </c>
      <c r="AN1149" s="577">
        <v>0</v>
      </c>
      <c r="AO1149" s="577">
        <v>-1</v>
      </c>
      <c r="AP1149" s="577">
        <v>1</v>
      </c>
      <c r="AQ1149" s="577">
        <v>0</v>
      </c>
      <c r="AR1149" s="577">
        <v>0</v>
      </c>
      <c r="AS1149" s="577">
        <v>0</v>
      </c>
      <c r="AT1149" s="577">
        <v>3</v>
      </c>
      <c r="AU1149" s="577">
        <v>0</v>
      </c>
      <c r="AV1149" s="577">
        <v>-1</v>
      </c>
      <c r="AW1149" s="577">
        <v>0</v>
      </c>
      <c r="AX1149" s="577">
        <v>0</v>
      </c>
      <c r="AY1149" s="577">
        <v>0</v>
      </c>
      <c r="AZ1149" s="577">
        <v>0</v>
      </c>
      <c r="BA1149" s="577">
        <v>0</v>
      </c>
      <c r="BB1149" s="577">
        <v>0</v>
      </c>
      <c r="BC1149" s="577">
        <v>0</v>
      </c>
      <c r="BD1149" s="577">
        <v>1</v>
      </c>
      <c r="BE1149" s="577">
        <v>0</v>
      </c>
      <c r="BF1149" s="577">
        <v>0</v>
      </c>
      <c r="BG1149" s="577">
        <v>0</v>
      </c>
      <c r="BH1149" s="577">
        <v>0</v>
      </c>
      <c r="BI1149" s="577">
        <v>0</v>
      </c>
      <c r="BJ1149" s="577">
        <v>0</v>
      </c>
      <c r="BK1149" s="577">
        <v>0</v>
      </c>
      <c r="BL1149" s="577">
        <v>0</v>
      </c>
      <c r="BM1149" s="577">
        <v>0</v>
      </c>
      <c r="BN1149" s="577"/>
      <c r="BO1149" s="551">
        <v>0</v>
      </c>
      <c r="BP1149" s="551">
        <v>0</v>
      </c>
      <c r="BQ1149" s="753">
        <v>0</v>
      </c>
      <c r="BR1149" s="551">
        <v>0</v>
      </c>
      <c r="BS1149" s="551">
        <v>0</v>
      </c>
      <c r="BT1149" s="551">
        <v>0</v>
      </c>
      <c r="BU1149" s="582">
        <f t="shared" si="23"/>
        <v>1</v>
      </c>
      <c r="BV1149" s="552">
        <f t="shared" si="24"/>
        <v>1</v>
      </c>
      <c r="BW1149" s="552">
        <f t="shared" si="25"/>
        <v>1</v>
      </c>
      <c r="BX1149" s="551">
        <v>0</v>
      </c>
      <c r="BY1149" s="551">
        <v>0</v>
      </c>
      <c r="BZ1149" s="551">
        <v>0</v>
      </c>
      <c r="CA1149" s="551">
        <v>0</v>
      </c>
      <c r="CB1149" s="551">
        <v>0</v>
      </c>
      <c r="CC1149" s="551">
        <v>0</v>
      </c>
      <c r="CD1149" s="551">
        <v>0</v>
      </c>
      <c r="CE1149" s="551">
        <v>0</v>
      </c>
      <c r="CF1149" s="551">
        <v>0</v>
      </c>
      <c r="CG1149" s="551">
        <v>0</v>
      </c>
      <c r="CH1149" s="551">
        <v>0</v>
      </c>
      <c r="CI1149" s="551">
        <v>0</v>
      </c>
      <c r="CJ1149" s="551">
        <v>0</v>
      </c>
      <c r="CK1149" s="623">
        <f t="shared" si="22"/>
        <v>3</v>
      </c>
      <c r="CL1149" s="524">
        <v>3</v>
      </c>
      <c r="CM1149" s="554">
        <f t="shared" si="26"/>
        <v>1</v>
      </c>
      <c r="CN1149" s="554">
        <f t="shared" si="27"/>
        <v>2</v>
      </c>
      <c r="CO1149" s="554">
        <v>6</v>
      </c>
      <c r="CP1149" s="554"/>
      <c r="CQ1149" s="554"/>
      <c r="CR1149" s="622"/>
      <c r="CS1149" s="726"/>
      <c r="CT1149" s="525"/>
      <c r="CU1149" s="527"/>
      <c r="CV1149" s="527"/>
      <c r="CW1149" s="527"/>
      <c r="CX1149" s="85"/>
    </row>
    <row r="1150" spans="1:102" ht="12" customHeight="1" x14ac:dyDescent="0.2">
      <c r="A1150" s="132" t="s">
        <v>1965</v>
      </c>
      <c r="B1150" s="557" t="s">
        <v>4530</v>
      </c>
      <c r="C1150" s="557" t="s">
        <v>1432</v>
      </c>
      <c r="D1150" s="557" t="s">
        <v>1432</v>
      </c>
      <c r="E1150" s="577" t="s">
        <v>1432</v>
      </c>
      <c r="F1150" s="557" t="s">
        <v>1231</v>
      </c>
      <c r="G1150" s="557" t="s">
        <v>4531</v>
      </c>
      <c r="H1150" s="557" t="s">
        <v>1435</v>
      </c>
      <c r="I1150" s="557" t="s">
        <v>4532</v>
      </c>
      <c r="J1150" s="533">
        <v>528692</v>
      </c>
      <c r="K1150" s="533">
        <v>171193</v>
      </c>
      <c r="L1150" s="512" t="s">
        <v>5356</v>
      </c>
      <c r="M1150" s="557" t="s">
        <v>1432</v>
      </c>
      <c r="N1150" s="557" t="s">
        <v>1432</v>
      </c>
      <c r="O1150" s="533">
        <v>1</v>
      </c>
      <c r="P1150" s="533">
        <v>2</v>
      </c>
      <c r="Q1150" s="738">
        <v>1</v>
      </c>
      <c r="R1150" s="557" t="s">
        <v>5468</v>
      </c>
      <c r="S1150" s="557" t="s">
        <v>1438</v>
      </c>
      <c r="T1150" s="739">
        <v>42025</v>
      </c>
      <c r="U1150" s="739">
        <v>42122</v>
      </c>
      <c r="V1150" s="739"/>
      <c r="W1150" s="557" t="s">
        <v>1439</v>
      </c>
      <c r="X1150" s="557" t="s">
        <v>1432</v>
      </c>
      <c r="Y1150" s="557" t="s">
        <v>1442</v>
      </c>
      <c r="Z1150" s="557" t="s">
        <v>1453</v>
      </c>
      <c r="AA1150" s="557" t="s">
        <v>1444</v>
      </c>
      <c r="AB1150" s="557" t="s">
        <v>2713</v>
      </c>
      <c r="AC1150" s="557" t="s">
        <v>1432</v>
      </c>
      <c r="AD1150" s="389"/>
      <c r="AE1150" s="389"/>
      <c r="AF1150" s="389"/>
      <c r="AG1150" s="517" t="s">
        <v>3063</v>
      </c>
      <c r="AH1150" s="557" t="s">
        <v>1445</v>
      </c>
      <c r="AI1150" s="620">
        <v>0</v>
      </c>
      <c r="AJ1150" s="517">
        <v>0</v>
      </c>
      <c r="AK1150" s="577">
        <v>0</v>
      </c>
      <c r="AL1150" s="577">
        <v>0</v>
      </c>
      <c r="AM1150" s="577">
        <v>0</v>
      </c>
      <c r="AN1150" s="577">
        <v>1</v>
      </c>
      <c r="AO1150" s="577">
        <v>1</v>
      </c>
      <c r="AP1150" s="577">
        <v>-1</v>
      </c>
      <c r="AQ1150" s="577">
        <v>0</v>
      </c>
      <c r="AR1150" s="577">
        <v>0</v>
      </c>
      <c r="AS1150" s="577">
        <v>0</v>
      </c>
      <c r="AT1150" s="577">
        <v>0</v>
      </c>
      <c r="AU1150" s="577">
        <v>0</v>
      </c>
      <c r="AV1150" s="577">
        <v>0</v>
      </c>
      <c r="AW1150" s="577">
        <v>0</v>
      </c>
      <c r="AX1150" s="577">
        <v>0</v>
      </c>
      <c r="AY1150" s="577">
        <v>0</v>
      </c>
      <c r="AZ1150" s="577">
        <v>0</v>
      </c>
      <c r="BA1150" s="577">
        <v>0</v>
      </c>
      <c r="BB1150" s="577">
        <v>1</v>
      </c>
      <c r="BC1150" s="577">
        <v>1</v>
      </c>
      <c r="BD1150" s="577">
        <v>-1</v>
      </c>
      <c r="BE1150" s="577">
        <v>0</v>
      </c>
      <c r="BF1150" s="577">
        <v>0</v>
      </c>
      <c r="BG1150" s="577">
        <v>0</v>
      </c>
      <c r="BH1150" s="577">
        <v>0</v>
      </c>
      <c r="BI1150" s="577">
        <v>0</v>
      </c>
      <c r="BJ1150" s="577">
        <v>0</v>
      </c>
      <c r="BK1150" s="577">
        <v>0</v>
      </c>
      <c r="BL1150" s="577">
        <v>0</v>
      </c>
      <c r="BM1150" s="577">
        <v>0</v>
      </c>
      <c r="BN1150" s="577"/>
      <c r="BO1150" s="551">
        <v>0</v>
      </c>
      <c r="BP1150" s="551">
        <v>0</v>
      </c>
      <c r="BQ1150" s="753">
        <v>0</v>
      </c>
      <c r="BR1150" s="551">
        <v>0</v>
      </c>
      <c r="BS1150" s="551">
        <v>0</v>
      </c>
      <c r="BT1150" s="551">
        <v>0</v>
      </c>
      <c r="BU1150" s="582">
        <f t="shared" si="23"/>
        <v>0.33333333333333331</v>
      </c>
      <c r="BV1150" s="552">
        <f t="shared" si="24"/>
        <v>0.33333333333333331</v>
      </c>
      <c r="BW1150" s="552">
        <f t="shared" si="25"/>
        <v>0.33333333333333331</v>
      </c>
      <c r="BX1150" s="551">
        <v>0</v>
      </c>
      <c r="BY1150" s="551">
        <v>0</v>
      </c>
      <c r="BZ1150" s="551">
        <v>0</v>
      </c>
      <c r="CA1150" s="551">
        <v>0</v>
      </c>
      <c r="CB1150" s="551">
        <v>0</v>
      </c>
      <c r="CC1150" s="551">
        <v>0</v>
      </c>
      <c r="CD1150" s="551">
        <v>0</v>
      </c>
      <c r="CE1150" s="551">
        <v>0</v>
      </c>
      <c r="CF1150" s="551">
        <v>0</v>
      </c>
      <c r="CG1150" s="551">
        <v>0</v>
      </c>
      <c r="CH1150" s="551">
        <v>0</v>
      </c>
      <c r="CI1150" s="551">
        <v>0</v>
      </c>
      <c r="CJ1150" s="551">
        <v>0</v>
      </c>
      <c r="CK1150" s="623">
        <f t="shared" si="22"/>
        <v>1</v>
      </c>
      <c r="CL1150" s="524">
        <v>1</v>
      </c>
      <c r="CM1150" s="554">
        <f t="shared" si="26"/>
        <v>0.33333333333333331</v>
      </c>
      <c r="CN1150" s="554">
        <f t="shared" si="27"/>
        <v>0.66666666666666663</v>
      </c>
      <c r="CO1150" s="554">
        <v>10</v>
      </c>
      <c r="CP1150" s="554"/>
      <c r="CQ1150" s="554"/>
      <c r="CR1150" s="622"/>
      <c r="CS1150" s="726"/>
      <c r="CT1150" s="525"/>
      <c r="CU1150" s="527"/>
      <c r="CV1150" s="527"/>
      <c r="CW1150" s="527"/>
      <c r="CX1150" s="85"/>
    </row>
    <row r="1151" spans="1:102" ht="12" customHeight="1" x14ac:dyDescent="0.2">
      <c r="A1151" s="132" t="s">
        <v>1965</v>
      </c>
      <c r="B1151" s="557" t="s">
        <v>4533</v>
      </c>
      <c r="C1151" s="557" t="s">
        <v>1432</v>
      </c>
      <c r="D1151" s="557" t="s">
        <v>1432</v>
      </c>
      <c r="E1151" s="577" t="s">
        <v>1432</v>
      </c>
      <c r="F1151" s="557" t="s">
        <v>2516</v>
      </c>
      <c r="G1151" s="557" t="s">
        <v>3716</v>
      </c>
      <c r="H1151" s="557" t="s">
        <v>2717</v>
      </c>
      <c r="I1151" s="557" t="s">
        <v>4534</v>
      </c>
      <c r="J1151" s="533">
        <v>528132</v>
      </c>
      <c r="K1151" s="533">
        <v>175525</v>
      </c>
      <c r="L1151" s="512" t="s">
        <v>3085</v>
      </c>
      <c r="M1151" s="557" t="s">
        <v>1432</v>
      </c>
      <c r="N1151" s="557" t="s">
        <v>1432</v>
      </c>
      <c r="O1151" s="533">
        <v>1</v>
      </c>
      <c r="P1151" s="533">
        <v>2</v>
      </c>
      <c r="Q1151" s="738">
        <v>1</v>
      </c>
      <c r="R1151" s="557" t="s">
        <v>5100</v>
      </c>
      <c r="S1151" s="557" t="s">
        <v>1438</v>
      </c>
      <c r="T1151" s="739">
        <v>42026</v>
      </c>
      <c r="U1151" s="739">
        <v>42151</v>
      </c>
      <c r="V1151" s="739"/>
      <c r="W1151" s="557" t="s">
        <v>1439</v>
      </c>
      <c r="X1151" s="557" t="s">
        <v>1432</v>
      </c>
      <c r="Y1151" s="557" t="s">
        <v>1442</v>
      </c>
      <c r="Z1151" s="557" t="s">
        <v>4694</v>
      </c>
      <c r="AA1151" s="557" t="s">
        <v>1444</v>
      </c>
      <c r="AB1151" s="557" t="s">
        <v>1454</v>
      </c>
      <c r="AC1151" s="557" t="s">
        <v>1432</v>
      </c>
      <c r="AD1151" s="389"/>
      <c r="AE1151" s="389"/>
      <c r="AF1151" s="389"/>
      <c r="AG1151" s="517" t="s">
        <v>3063</v>
      </c>
      <c r="AH1151" s="557" t="s">
        <v>1445</v>
      </c>
      <c r="AI1151" s="620">
        <v>0</v>
      </c>
      <c r="AJ1151" s="517">
        <v>0</v>
      </c>
      <c r="AK1151" s="577">
        <v>0</v>
      </c>
      <c r="AL1151" s="577">
        <v>0</v>
      </c>
      <c r="AM1151" s="577">
        <v>0</v>
      </c>
      <c r="AN1151" s="577">
        <v>1</v>
      </c>
      <c r="AO1151" s="577">
        <v>0</v>
      </c>
      <c r="AP1151" s="577">
        <v>0</v>
      </c>
      <c r="AQ1151" s="577">
        <v>0</v>
      </c>
      <c r="AR1151" s="577">
        <v>0</v>
      </c>
      <c r="AS1151" s="577">
        <v>0</v>
      </c>
      <c r="AT1151" s="577">
        <v>0</v>
      </c>
      <c r="AU1151" s="577">
        <v>1</v>
      </c>
      <c r="AV1151" s="577">
        <v>1</v>
      </c>
      <c r="AW1151" s="577">
        <v>0</v>
      </c>
      <c r="AX1151" s="577">
        <v>0</v>
      </c>
      <c r="AY1151" s="577">
        <v>0</v>
      </c>
      <c r="AZ1151" s="577">
        <v>0</v>
      </c>
      <c r="BA1151" s="577">
        <v>0</v>
      </c>
      <c r="BB1151" s="577">
        <v>0</v>
      </c>
      <c r="BC1151" s="577">
        <v>-1</v>
      </c>
      <c r="BD1151" s="577">
        <v>0</v>
      </c>
      <c r="BE1151" s="577">
        <v>0</v>
      </c>
      <c r="BF1151" s="577">
        <v>0</v>
      </c>
      <c r="BG1151" s="577">
        <v>0</v>
      </c>
      <c r="BH1151" s="577">
        <v>0</v>
      </c>
      <c r="BI1151" s="577">
        <v>0</v>
      </c>
      <c r="BJ1151" s="577">
        <v>0</v>
      </c>
      <c r="BK1151" s="577">
        <v>0</v>
      </c>
      <c r="BL1151" s="577">
        <v>0</v>
      </c>
      <c r="BM1151" s="577">
        <v>0</v>
      </c>
      <c r="BN1151" s="577"/>
      <c r="BO1151" s="551">
        <v>0</v>
      </c>
      <c r="BP1151" s="551">
        <v>0</v>
      </c>
      <c r="BQ1151" s="753">
        <v>0</v>
      </c>
      <c r="BR1151" s="551">
        <v>0</v>
      </c>
      <c r="BS1151" s="551">
        <v>0</v>
      </c>
      <c r="BT1151" s="551">
        <v>0</v>
      </c>
      <c r="BU1151" s="582">
        <f t="shared" si="23"/>
        <v>0.33333333333333331</v>
      </c>
      <c r="BV1151" s="552">
        <f t="shared" si="24"/>
        <v>0.33333333333333331</v>
      </c>
      <c r="BW1151" s="552">
        <f t="shared" si="25"/>
        <v>0.33333333333333331</v>
      </c>
      <c r="BX1151" s="551">
        <v>0</v>
      </c>
      <c r="BY1151" s="551">
        <v>0</v>
      </c>
      <c r="BZ1151" s="551">
        <v>0</v>
      </c>
      <c r="CA1151" s="551">
        <v>0</v>
      </c>
      <c r="CB1151" s="551">
        <v>0</v>
      </c>
      <c r="CC1151" s="551">
        <v>0</v>
      </c>
      <c r="CD1151" s="551">
        <v>0</v>
      </c>
      <c r="CE1151" s="551">
        <v>0</v>
      </c>
      <c r="CF1151" s="551">
        <v>0</v>
      </c>
      <c r="CG1151" s="551">
        <v>0</v>
      </c>
      <c r="CH1151" s="551">
        <v>0</v>
      </c>
      <c r="CI1151" s="551">
        <v>0</v>
      </c>
      <c r="CJ1151" s="551">
        <v>0</v>
      </c>
      <c r="CK1151" s="623">
        <f t="shared" si="22"/>
        <v>1</v>
      </c>
      <c r="CL1151" s="524">
        <v>1</v>
      </c>
      <c r="CM1151" s="554">
        <f t="shared" si="26"/>
        <v>0.33333333333333331</v>
      </c>
      <c r="CN1151" s="554">
        <f t="shared" si="27"/>
        <v>0.66666666666666663</v>
      </c>
      <c r="CO1151" s="554">
        <v>6</v>
      </c>
      <c r="CP1151" s="554"/>
      <c r="CQ1151" s="554"/>
      <c r="CR1151" s="622"/>
      <c r="CS1151" s="726"/>
      <c r="CT1151" s="525"/>
      <c r="CU1151" s="527"/>
      <c r="CV1151" s="527"/>
      <c r="CW1151" s="527"/>
      <c r="CX1151" s="85"/>
    </row>
    <row r="1152" spans="1:102" ht="12" customHeight="1" x14ac:dyDescent="0.2">
      <c r="A1152" s="132" t="s">
        <v>1965</v>
      </c>
      <c r="B1152" s="557" t="s">
        <v>5101</v>
      </c>
      <c r="C1152" s="557" t="s">
        <v>1432</v>
      </c>
      <c r="D1152" s="557" t="s">
        <v>1432</v>
      </c>
      <c r="E1152" s="577" t="s">
        <v>1432</v>
      </c>
      <c r="F1152" s="557" t="s">
        <v>262</v>
      </c>
      <c r="G1152" s="557" t="s">
        <v>490</v>
      </c>
      <c r="H1152" s="557" t="s">
        <v>3875</v>
      </c>
      <c r="I1152" s="557" t="s">
        <v>491</v>
      </c>
      <c r="J1152" s="533">
        <v>528907</v>
      </c>
      <c r="K1152" s="533">
        <v>173296</v>
      </c>
      <c r="L1152" s="512" t="s">
        <v>3076</v>
      </c>
      <c r="M1152" s="557" t="s">
        <v>1432</v>
      </c>
      <c r="N1152" s="557" t="s">
        <v>1432</v>
      </c>
      <c r="O1152" s="533">
        <v>1</v>
      </c>
      <c r="P1152" s="533">
        <v>3</v>
      </c>
      <c r="Q1152" s="738">
        <v>2</v>
      </c>
      <c r="R1152" s="557" t="s">
        <v>5469</v>
      </c>
      <c r="S1152" s="557" t="s">
        <v>1438</v>
      </c>
      <c r="T1152" s="739">
        <v>42031</v>
      </c>
      <c r="U1152" s="739">
        <v>42107</v>
      </c>
      <c r="V1152" s="739"/>
      <c r="W1152" s="557" t="s">
        <v>1439</v>
      </c>
      <c r="X1152" s="557" t="s">
        <v>1432</v>
      </c>
      <c r="Y1152" s="557" t="s">
        <v>1442</v>
      </c>
      <c r="Z1152" s="557" t="s">
        <v>1453</v>
      </c>
      <c r="AA1152" s="557" t="s">
        <v>1444</v>
      </c>
      <c r="AB1152" s="557" t="s">
        <v>1454</v>
      </c>
      <c r="AC1152" s="557" t="s">
        <v>1432</v>
      </c>
      <c r="AD1152" s="389"/>
      <c r="AE1152" s="389"/>
      <c r="AF1152" s="389"/>
      <c r="AG1152" s="517" t="s">
        <v>3063</v>
      </c>
      <c r="AH1152" s="557" t="s">
        <v>1445</v>
      </c>
      <c r="AI1152" s="620">
        <v>0</v>
      </c>
      <c r="AJ1152" s="517">
        <v>0</v>
      </c>
      <c r="AK1152" s="577">
        <v>0</v>
      </c>
      <c r="AL1152" s="577">
        <v>0</v>
      </c>
      <c r="AM1152" s="577">
        <v>2</v>
      </c>
      <c r="AN1152" s="577">
        <v>0</v>
      </c>
      <c r="AO1152" s="577">
        <v>1</v>
      </c>
      <c r="AP1152" s="577">
        <v>0</v>
      </c>
      <c r="AQ1152" s="577">
        <v>-1</v>
      </c>
      <c r="AR1152" s="577">
        <v>0</v>
      </c>
      <c r="AS1152" s="577">
        <v>0</v>
      </c>
      <c r="AT1152" s="577">
        <v>2</v>
      </c>
      <c r="AU1152" s="577">
        <v>0</v>
      </c>
      <c r="AV1152" s="577">
        <v>1</v>
      </c>
      <c r="AW1152" s="577">
        <v>0</v>
      </c>
      <c r="AX1152" s="577">
        <v>0</v>
      </c>
      <c r="AY1152" s="577">
        <v>0</v>
      </c>
      <c r="AZ1152" s="577">
        <v>0</v>
      </c>
      <c r="BA1152" s="577">
        <v>0</v>
      </c>
      <c r="BB1152" s="577">
        <v>0</v>
      </c>
      <c r="BC1152" s="577">
        <v>0</v>
      </c>
      <c r="BD1152" s="577">
        <v>0</v>
      </c>
      <c r="BE1152" s="577">
        <v>-1</v>
      </c>
      <c r="BF1152" s="577">
        <v>0</v>
      </c>
      <c r="BG1152" s="577">
        <v>0</v>
      </c>
      <c r="BH1152" s="577">
        <v>0</v>
      </c>
      <c r="BI1152" s="577">
        <v>0</v>
      </c>
      <c r="BJ1152" s="577">
        <v>0</v>
      </c>
      <c r="BK1152" s="577">
        <v>0</v>
      </c>
      <c r="BL1152" s="577">
        <v>0</v>
      </c>
      <c r="BM1152" s="577">
        <v>0</v>
      </c>
      <c r="BN1152" s="577"/>
      <c r="BO1152" s="551">
        <v>0</v>
      </c>
      <c r="BP1152" s="551">
        <v>0</v>
      </c>
      <c r="BQ1152" s="753">
        <v>0</v>
      </c>
      <c r="BR1152" s="551">
        <v>0</v>
      </c>
      <c r="BS1152" s="551">
        <v>0</v>
      </c>
      <c r="BT1152" s="551">
        <v>0</v>
      </c>
      <c r="BU1152" s="582">
        <f t="shared" si="23"/>
        <v>0.66666666666666663</v>
      </c>
      <c r="BV1152" s="552">
        <f t="shared" si="24"/>
        <v>0.66666666666666663</v>
      </c>
      <c r="BW1152" s="552">
        <f t="shared" si="25"/>
        <v>0.66666666666666663</v>
      </c>
      <c r="BX1152" s="551">
        <v>0</v>
      </c>
      <c r="BY1152" s="551">
        <v>0</v>
      </c>
      <c r="BZ1152" s="551">
        <v>0</v>
      </c>
      <c r="CA1152" s="551">
        <v>0</v>
      </c>
      <c r="CB1152" s="551">
        <v>0</v>
      </c>
      <c r="CC1152" s="551">
        <v>0</v>
      </c>
      <c r="CD1152" s="551">
        <v>0</v>
      </c>
      <c r="CE1152" s="551">
        <v>0</v>
      </c>
      <c r="CF1152" s="551">
        <v>0</v>
      </c>
      <c r="CG1152" s="551">
        <v>0</v>
      </c>
      <c r="CH1152" s="551">
        <v>0</v>
      </c>
      <c r="CI1152" s="551">
        <v>0</v>
      </c>
      <c r="CJ1152" s="551">
        <v>0</v>
      </c>
      <c r="CK1152" s="623">
        <f t="shared" si="22"/>
        <v>2</v>
      </c>
      <c r="CL1152" s="524">
        <v>2</v>
      </c>
      <c r="CM1152" s="554">
        <f t="shared" si="26"/>
        <v>0.66666666666666663</v>
      </c>
      <c r="CN1152" s="554">
        <f t="shared" si="27"/>
        <v>1.3333333333333333</v>
      </c>
      <c r="CO1152" s="554">
        <v>10</v>
      </c>
      <c r="CP1152" s="554"/>
      <c r="CQ1152" s="554"/>
      <c r="CR1152" s="622"/>
      <c r="CS1152" s="726"/>
      <c r="CT1152" s="525"/>
      <c r="CU1152" s="527"/>
      <c r="CV1152" s="527"/>
      <c r="CW1152" s="527"/>
      <c r="CX1152" s="85"/>
    </row>
    <row r="1153" spans="1:102" ht="12" customHeight="1" x14ac:dyDescent="0.2">
      <c r="A1153" s="132" t="s">
        <v>1965</v>
      </c>
      <c r="B1153" s="557" t="s">
        <v>3949</v>
      </c>
      <c r="C1153" s="557" t="s">
        <v>1432</v>
      </c>
      <c r="D1153" s="557" t="s">
        <v>1432</v>
      </c>
      <c r="E1153" s="577" t="s">
        <v>3950</v>
      </c>
      <c r="F1153" s="557" t="s">
        <v>1432</v>
      </c>
      <c r="G1153" s="557" t="s">
        <v>1671</v>
      </c>
      <c r="H1153" s="557" t="s">
        <v>2717</v>
      </c>
      <c r="I1153" s="557" t="s">
        <v>1672</v>
      </c>
      <c r="J1153" s="533">
        <v>526402</v>
      </c>
      <c r="K1153" s="533">
        <v>175702</v>
      </c>
      <c r="L1153" s="512" t="s">
        <v>4766</v>
      </c>
      <c r="M1153" s="557" t="s">
        <v>1432</v>
      </c>
      <c r="N1153" s="557" t="s">
        <v>1432</v>
      </c>
      <c r="O1153" s="533">
        <v>0</v>
      </c>
      <c r="P1153" s="533">
        <v>3</v>
      </c>
      <c r="Q1153" s="738">
        <v>3</v>
      </c>
      <c r="R1153" s="557" t="s">
        <v>5470</v>
      </c>
      <c r="S1153" s="557" t="s">
        <v>3187</v>
      </c>
      <c r="T1153" s="739">
        <v>42045</v>
      </c>
      <c r="U1153" s="739">
        <v>42101</v>
      </c>
      <c r="V1153" s="739"/>
      <c r="W1153" s="557" t="s">
        <v>1439</v>
      </c>
      <c r="X1153" s="557" t="s">
        <v>1432</v>
      </c>
      <c r="Y1153" s="557" t="s">
        <v>1442</v>
      </c>
      <c r="Z1153" s="557" t="s">
        <v>3893</v>
      </c>
      <c r="AA1153" s="557" t="s">
        <v>1444</v>
      </c>
      <c r="AB1153" s="557" t="s">
        <v>4720</v>
      </c>
      <c r="AC1153" s="557" t="s">
        <v>1432</v>
      </c>
      <c r="AD1153" s="389"/>
      <c r="AE1153" s="389"/>
      <c r="AF1153" s="389"/>
      <c r="AG1153" s="517" t="s">
        <v>3063</v>
      </c>
      <c r="AH1153" s="557" t="s">
        <v>1445</v>
      </c>
      <c r="AI1153" s="620">
        <v>0</v>
      </c>
      <c r="AJ1153" s="517">
        <v>0</v>
      </c>
      <c r="AK1153" s="577">
        <v>0</v>
      </c>
      <c r="AL1153" s="577">
        <v>0</v>
      </c>
      <c r="AM1153" s="577">
        <v>2</v>
      </c>
      <c r="AN1153" s="577">
        <v>1</v>
      </c>
      <c r="AO1153" s="577">
        <v>0</v>
      </c>
      <c r="AP1153" s="577">
        <v>0</v>
      </c>
      <c r="AQ1153" s="577">
        <v>0</v>
      </c>
      <c r="AR1153" s="577">
        <v>0</v>
      </c>
      <c r="AS1153" s="577">
        <v>0</v>
      </c>
      <c r="AT1153" s="577">
        <v>2</v>
      </c>
      <c r="AU1153" s="577">
        <v>1</v>
      </c>
      <c r="AV1153" s="577">
        <v>0</v>
      </c>
      <c r="AW1153" s="577">
        <v>0</v>
      </c>
      <c r="AX1153" s="577">
        <v>0</v>
      </c>
      <c r="AY1153" s="577">
        <v>0</v>
      </c>
      <c r="AZ1153" s="577">
        <v>0</v>
      </c>
      <c r="BA1153" s="577">
        <v>0</v>
      </c>
      <c r="BB1153" s="577">
        <v>0</v>
      </c>
      <c r="BC1153" s="577">
        <v>0</v>
      </c>
      <c r="BD1153" s="577">
        <v>0</v>
      </c>
      <c r="BE1153" s="577">
        <v>0</v>
      </c>
      <c r="BF1153" s="577">
        <v>0</v>
      </c>
      <c r="BG1153" s="577">
        <v>0</v>
      </c>
      <c r="BH1153" s="577">
        <v>0</v>
      </c>
      <c r="BI1153" s="577">
        <v>0</v>
      </c>
      <c r="BJ1153" s="577">
        <v>0</v>
      </c>
      <c r="BK1153" s="577">
        <v>0</v>
      </c>
      <c r="BL1153" s="577">
        <v>0</v>
      </c>
      <c r="BM1153" s="577">
        <v>0</v>
      </c>
      <c r="BN1153" s="577"/>
      <c r="BO1153" s="551">
        <v>0</v>
      </c>
      <c r="BP1153" s="551">
        <v>0</v>
      </c>
      <c r="BQ1153" s="753">
        <v>0</v>
      </c>
      <c r="BR1153" s="551">
        <v>0</v>
      </c>
      <c r="BS1153" s="551">
        <v>0</v>
      </c>
      <c r="BT1153" s="551">
        <v>0</v>
      </c>
      <c r="BU1153" s="582">
        <f t="shared" si="23"/>
        <v>1</v>
      </c>
      <c r="BV1153" s="552">
        <f t="shared" si="24"/>
        <v>1</v>
      </c>
      <c r="BW1153" s="552">
        <f t="shared" si="25"/>
        <v>1</v>
      </c>
      <c r="BX1153" s="551">
        <v>0</v>
      </c>
      <c r="BY1153" s="551">
        <v>0</v>
      </c>
      <c r="BZ1153" s="551">
        <v>0</v>
      </c>
      <c r="CA1153" s="551">
        <v>0</v>
      </c>
      <c r="CB1153" s="551">
        <v>0</v>
      </c>
      <c r="CC1153" s="551">
        <v>0</v>
      </c>
      <c r="CD1153" s="551">
        <v>0</v>
      </c>
      <c r="CE1153" s="551">
        <v>0</v>
      </c>
      <c r="CF1153" s="551">
        <v>0</v>
      </c>
      <c r="CG1153" s="551">
        <v>0</v>
      </c>
      <c r="CH1153" s="551">
        <v>0</v>
      </c>
      <c r="CI1153" s="551">
        <v>0</v>
      </c>
      <c r="CJ1153" s="551">
        <v>0</v>
      </c>
      <c r="CK1153" s="623">
        <f t="shared" si="22"/>
        <v>3</v>
      </c>
      <c r="CL1153" s="524">
        <v>3</v>
      </c>
      <c r="CM1153" s="554">
        <f t="shared" si="26"/>
        <v>1</v>
      </c>
      <c r="CN1153" s="554">
        <f t="shared" si="27"/>
        <v>2</v>
      </c>
      <c r="CO1153" s="554">
        <v>10</v>
      </c>
      <c r="CP1153" s="554"/>
      <c r="CQ1153" s="554"/>
      <c r="CR1153" s="622"/>
      <c r="CS1153" s="726"/>
      <c r="CT1153" s="525"/>
      <c r="CU1153" s="527"/>
      <c r="CV1153" s="527"/>
      <c r="CW1153" s="527"/>
      <c r="CX1153" s="85"/>
    </row>
    <row r="1154" spans="1:102" ht="12" customHeight="1" x14ac:dyDescent="0.2">
      <c r="A1154" s="132" t="s">
        <v>1965</v>
      </c>
      <c r="B1154" s="557" t="s">
        <v>3952</v>
      </c>
      <c r="C1154" s="557" t="s">
        <v>1432</v>
      </c>
      <c r="D1154" s="557" t="s">
        <v>1432</v>
      </c>
      <c r="E1154" s="577" t="s">
        <v>1670</v>
      </c>
      <c r="F1154" s="557" t="s">
        <v>1432</v>
      </c>
      <c r="G1154" s="557" t="s">
        <v>1671</v>
      </c>
      <c r="H1154" s="557" t="s">
        <v>2717</v>
      </c>
      <c r="I1154" s="557" t="s">
        <v>1672</v>
      </c>
      <c r="J1154" s="533">
        <v>526402</v>
      </c>
      <c r="K1154" s="533">
        <v>175703</v>
      </c>
      <c r="L1154" s="512" t="s">
        <v>4766</v>
      </c>
      <c r="M1154" s="557" t="s">
        <v>1432</v>
      </c>
      <c r="N1154" s="557" t="s">
        <v>1432</v>
      </c>
      <c r="O1154" s="533">
        <v>0</v>
      </c>
      <c r="P1154" s="533">
        <v>3</v>
      </c>
      <c r="Q1154" s="738">
        <v>3</v>
      </c>
      <c r="R1154" s="557" t="s">
        <v>3951</v>
      </c>
      <c r="S1154" s="557" t="s">
        <v>3187</v>
      </c>
      <c r="T1154" s="739">
        <v>42045</v>
      </c>
      <c r="U1154" s="739">
        <v>42101</v>
      </c>
      <c r="V1154" s="739"/>
      <c r="W1154" s="557" t="s">
        <v>1439</v>
      </c>
      <c r="X1154" s="557" t="s">
        <v>1432</v>
      </c>
      <c r="Y1154" s="557" t="s">
        <v>1442</v>
      </c>
      <c r="Z1154" s="557" t="s">
        <v>3893</v>
      </c>
      <c r="AA1154" s="557" t="s">
        <v>1444</v>
      </c>
      <c r="AB1154" s="557" t="s">
        <v>4720</v>
      </c>
      <c r="AC1154" s="557" t="s">
        <v>1432</v>
      </c>
      <c r="AD1154" s="389"/>
      <c r="AE1154" s="389"/>
      <c r="AF1154" s="389"/>
      <c r="AG1154" s="517" t="s">
        <v>3063</v>
      </c>
      <c r="AH1154" s="557" t="s">
        <v>1445</v>
      </c>
      <c r="AI1154" s="620">
        <v>0</v>
      </c>
      <c r="AJ1154" s="517">
        <v>0</v>
      </c>
      <c r="AK1154" s="577">
        <v>0</v>
      </c>
      <c r="AL1154" s="577">
        <v>0</v>
      </c>
      <c r="AM1154" s="577">
        <v>2</v>
      </c>
      <c r="AN1154" s="577">
        <v>1</v>
      </c>
      <c r="AO1154" s="577">
        <v>0</v>
      </c>
      <c r="AP1154" s="577">
        <v>0</v>
      </c>
      <c r="AQ1154" s="577">
        <v>0</v>
      </c>
      <c r="AR1154" s="577">
        <v>0</v>
      </c>
      <c r="AS1154" s="577">
        <v>0</v>
      </c>
      <c r="AT1154" s="577">
        <v>2</v>
      </c>
      <c r="AU1154" s="577">
        <v>1</v>
      </c>
      <c r="AV1154" s="577">
        <v>0</v>
      </c>
      <c r="AW1154" s="577">
        <v>0</v>
      </c>
      <c r="AX1154" s="577">
        <v>0</v>
      </c>
      <c r="AY1154" s="577">
        <v>0</v>
      </c>
      <c r="AZ1154" s="577">
        <v>0</v>
      </c>
      <c r="BA1154" s="577">
        <v>0</v>
      </c>
      <c r="BB1154" s="577">
        <v>0</v>
      </c>
      <c r="BC1154" s="577">
        <v>0</v>
      </c>
      <c r="BD1154" s="577">
        <v>0</v>
      </c>
      <c r="BE1154" s="577">
        <v>0</v>
      </c>
      <c r="BF1154" s="577">
        <v>0</v>
      </c>
      <c r="BG1154" s="577">
        <v>0</v>
      </c>
      <c r="BH1154" s="577">
        <v>0</v>
      </c>
      <c r="BI1154" s="577">
        <v>0</v>
      </c>
      <c r="BJ1154" s="577">
        <v>0</v>
      </c>
      <c r="BK1154" s="577">
        <v>0</v>
      </c>
      <c r="BL1154" s="577">
        <v>0</v>
      </c>
      <c r="BM1154" s="577">
        <v>0</v>
      </c>
      <c r="BN1154" s="577"/>
      <c r="BO1154" s="551">
        <v>0</v>
      </c>
      <c r="BP1154" s="551">
        <v>0</v>
      </c>
      <c r="BQ1154" s="753">
        <v>0</v>
      </c>
      <c r="BR1154" s="551">
        <v>0</v>
      </c>
      <c r="BS1154" s="551">
        <v>0</v>
      </c>
      <c r="BT1154" s="551">
        <v>0</v>
      </c>
      <c r="BU1154" s="582">
        <f t="shared" si="23"/>
        <v>1</v>
      </c>
      <c r="BV1154" s="552">
        <f t="shared" si="24"/>
        <v>1</v>
      </c>
      <c r="BW1154" s="552">
        <f t="shared" si="25"/>
        <v>1</v>
      </c>
      <c r="BX1154" s="551">
        <v>0</v>
      </c>
      <c r="BY1154" s="551">
        <v>0</v>
      </c>
      <c r="BZ1154" s="551">
        <v>0</v>
      </c>
      <c r="CA1154" s="551">
        <v>0</v>
      </c>
      <c r="CB1154" s="551">
        <v>0</v>
      </c>
      <c r="CC1154" s="551">
        <v>0</v>
      </c>
      <c r="CD1154" s="551">
        <v>0</v>
      </c>
      <c r="CE1154" s="551">
        <v>0</v>
      </c>
      <c r="CF1154" s="551">
        <v>0</v>
      </c>
      <c r="CG1154" s="551">
        <v>0</v>
      </c>
      <c r="CH1154" s="551">
        <v>0</v>
      </c>
      <c r="CI1154" s="551">
        <v>0</v>
      </c>
      <c r="CJ1154" s="551">
        <v>0</v>
      </c>
      <c r="CK1154" s="623">
        <f t="shared" ref="CK1154:CK1217" si="28">SUM(BP1154:CJ1154)</f>
        <v>3</v>
      </c>
      <c r="CL1154" s="524">
        <v>3</v>
      </c>
      <c r="CM1154" s="554">
        <f t="shared" si="26"/>
        <v>1</v>
      </c>
      <c r="CN1154" s="554">
        <f t="shared" si="27"/>
        <v>2</v>
      </c>
      <c r="CO1154" s="554">
        <v>10</v>
      </c>
      <c r="CP1154" s="554"/>
      <c r="CQ1154" s="554"/>
      <c r="CR1154" s="622"/>
      <c r="CS1154" s="726"/>
      <c r="CT1154" s="525"/>
      <c r="CU1154" s="527"/>
      <c r="CV1154" s="527"/>
      <c r="CW1154" s="527"/>
      <c r="CX1154" s="85"/>
    </row>
    <row r="1155" spans="1:102" ht="12" customHeight="1" x14ac:dyDescent="0.2">
      <c r="A1155" s="132" t="s">
        <v>1965</v>
      </c>
      <c r="B1155" s="557" t="s">
        <v>3953</v>
      </c>
      <c r="C1155" s="557" t="s">
        <v>1432</v>
      </c>
      <c r="D1155" s="557" t="s">
        <v>1432</v>
      </c>
      <c r="E1155" s="577" t="s">
        <v>1432</v>
      </c>
      <c r="F1155" s="557" t="s">
        <v>3266</v>
      </c>
      <c r="G1155" s="557" t="s">
        <v>3954</v>
      </c>
      <c r="H1155" s="557" t="s">
        <v>2717</v>
      </c>
      <c r="I1155" s="557" t="s">
        <v>4493</v>
      </c>
      <c r="J1155" s="533">
        <v>528368</v>
      </c>
      <c r="K1155" s="533">
        <v>175510</v>
      </c>
      <c r="L1155" s="512" t="s">
        <v>3085</v>
      </c>
      <c r="M1155" s="557" t="s">
        <v>1432</v>
      </c>
      <c r="N1155" s="557" t="s">
        <v>1432</v>
      </c>
      <c r="O1155" s="533">
        <v>1</v>
      </c>
      <c r="P1155" s="533">
        <v>2</v>
      </c>
      <c r="Q1155" s="738">
        <v>1</v>
      </c>
      <c r="R1155" s="557" t="s">
        <v>5471</v>
      </c>
      <c r="S1155" s="557" t="s">
        <v>1438</v>
      </c>
      <c r="T1155" s="739">
        <v>42030</v>
      </c>
      <c r="U1155" s="739">
        <v>42108</v>
      </c>
      <c r="V1155" s="739"/>
      <c r="W1155" s="557" t="s">
        <v>1439</v>
      </c>
      <c r="X1155" s="557" t="s">
        <v>1432</v>
      </c>
      <c r="Y1155" s="557" t="s">
        <v>1442</v>
      </c>
      <c r="Z1155" s="557" t="s">
        <v>4694</v>
      </c>
      <c r="AA1155" s="557" t="s">
        <v>1444</v>
      </c>
      <c r="AB1155" s="557" t="s">
        <v>1454</v>
      </c>
      <c r="AC1155" s="557" t="s">
        <v>1432</v>
      </c>
      <c r="AD1155" s="389"/>
      <c r="AE1155" s="389"/>
      <c r="AF1155" s="389"/>
      <c r="AG1155" s="517" t="s">
        <v>3063</v>
      </c>
      <c r="AH1155" s="557" t="s">
        <v>1445</v>
      </c>
      <c r="AI1155" s="620">
        <v>0</v>
      </c>
      <c r="AJ1155" s="517">
        <v>0</v>
      </c>
      <c r="AK1155" s="577">
        <v>0</v>
      </c>
      <c r="AL1155" s="577">
        <v>0</v>
      </c>
      <c r="AM1155" s="577">
        <v>1</v>
      </c>
      <c r="AN1155" s="577">
        <v>0</v>
      </c>
      <c r="AO1155" s="577">
        <v>1</v>
      </c>
      <c r="AP1155" s="577">
        <v>0</v>
      </c>
      <c r="AQ1155" s="577">
        <v>-1</v>
      </c>
      <c r="AR1155" s="577">
        <v>0</v>
      </c>
      <c r="AS1155" s="577">
        <v>0</v>
      </c>
      <c r="AT1155" s="577">
        <v>1</v>
      </c>
      <c r="AU1155" s="577">
        <v>0</v>
      </c>
      <c r="AV1155" s="577">
        <v>1</v>
      </c>
      <c r="AW1155" s="577">
        <v>0</v>
      </c>
      <c r="AX1155" s="577">
        <v>0</v>
      </c>
      <c r="AY1155" s="577">
        <v>0</v>
      </c>
      <c r="AZ1155" s="577">
        <v>0</v>
      </c>
      <c r="BA1155" s="577">
        <v>0</v>
      </c>
      <c r="BB1155" s="577">
        <v>0</v>
      </c>
      <c r="BC1155" s="577">
        <v>0</v>
      </c>
      <c r="BD1155" s="577">
        <v>0</v>
      </c>
      <c r="BE1155" s="577">
        <v>-1</v>
      </c>
      <c r="BF1155" s="577">
        <v>0</v>
      </c>
      <c r="BG1155" s="577">
        <v>0</v>
      </c>
      <c r="BH1155" s="577">
        <v>0</v>
      </c>
      <c r="BI1155" s="577">
        <v>0</v>
      </c>
      <c r="BJ1155" s="577">
        <v>0</v>
      </c>
      <c r="BK1155" s="577">
        <v>0</v>
      </c>
      <c r="BL1155" s="577">
        <v>0</v>
      </c>
      <c r="BM1155" s="577">
        <v>0</v>
      </c>
      <c r="BN1155" s="577"/>
      <c r="BO1155" s="551">
        <v>0</v>
      </c>
      <c r="BP1155" s="551">
        <v>0</v>
      </c>
      <c r="BQ1155" s="753">
        <v>0</v>
      </c>
      <c r="BR1155" s="551">
        <v>0</v>
      </c>
      <c r="BS1155" s="551">
        <v>0</v>
      </c>
      <c r="BT1155" s="551">
        <v>0</v>
      </c>
      <c r="BU1155" s="582">
        <f t="shared" si="23"/>
        <v>0.33333333333333331</v>
      </c>
      <c r="BV1155" s="552">
        <f t="shared" si="24"/>
        <v>0.33333333333333331</v>
      </c>
      <c r="BW1155" s="552">
        <f t="shared" si="25"/>
        <v>0.33333333333333331</v>
      </c>
      <c r="BX1155" s="551">
        <v>0</v>
      </c>
      <c r="BY1155" s="551">
        <v>0</v>
      </c>
      <c r="BZ1155" s="551">
        <v>0</v>
      </c>
      <c r="CA1155" s="551">
        <v>0</v>
      </c>
      <c r="CB1155" s="551">
        <v>0</v>
      </c>
      <c r="CC1155" s="551">
        <v>0</v>
      </c>
      <c r="CD1155" s="551">
        <v>0</v>
      </c>
      <c r="CE1155" s="551">
        <v>0</v>
      </c>
      <c r="CF1155" s="551">
        <v>0</v>
      </c>
      <c r="CG1155" s="551">
        <v>0</v>
      </c>
      <c r="CH1155" s="551">
        <v>0</v>
      </c>
      <c r="CI1155" s="551">
        <v>0</v>
      </c>
      <c r="CJ1155" s="551">
        <v>0</v>
      </c>
      <c r="CK1155" s="623">
        <f t="shared" si="28"/>
        <v>1</v>
      </c>
      <c r="CL1155" s="524">
        <v>1</v>
      </c>
      <c r="CM1155" s="554">
        <f t="shared" si="26"/>
        <v>0.33333333333333331</v>
      </c>
      <c r="CN1155" s="554">
        <f t="shared" si="27"/>
        <v>0.66666666666666663</v>
      </c>
      <c r="CO1155" s="554">
        <v>6</v>
      </c>
      <c r="CP1155" s="554"/>
      <c r="CQ1155" s="554"/>
      <c r="CR1155" s="622"/>
      <c r="CS1155" s="726"/>
      <c r="CT1155" s="525"/>
      <c r="CU1155" s="527"/>
      <c r="CV1155" s="527"/>
      <c r="CW1155" s="527"/>
      <c r="CX1155" s="85"/>
    </row>
    <row r="1156" spans="1:102" ht="12" customHeight="1" x14ac:dyDescent="0.2">
      <c r="A1156" s="132" t="s">
        <v>1965</v>
      </c>
      <c r="B1156" s="557" t="s">
        <v>4638</v>
      </c>
      <c r="C1156" s="557" t="s">
        <v>1432</v>
      </c>
      <c r="D1156" s="557" t="s">
        <v>1432</v>
      </c>
      <c r="E1156" s="577" t="s">
        <v>1262</v>
      </c>
      <c r="F1156" s="557" t="s">
        <v>1432</v>
      </c>
      <c r="G1156" s="557" t="s">
        <v>1263</v>
      </c>
      <c r="H1156" s="557" t="s">
        <v>2717</v>
      </c>
      <c r="I1156" s="557" t="s">
        <v>1264</v>
      </c>
      <c r="J1156" s="533">
        <v>526431</v>
      </c>
      <c r="K1156" s="533">
        <v>175730</v>
      </c>
      <c r="L1156" s="512" t="s">
        <v>4766</v>
      </c>
      <c r="M1156" s="557" t="s">
        <v>1432</v>
      </c>
      <c r="N1156" s="557" t="s">
        <v>1432</v>
      </c>
      <c r="O1156" s="533">
        <v>0</v>
      </c>
      <c r="P1156" s="533">
        <v>2</v>
      </c>
      <c r="Q1156" s="738">
        <v>2</v>
      </c>
      <c r="R1156" s="557" t="s">
        <v>4639</v>
      </c>
      <c r="S1156" s="557" t="s">
        <v>3187</v>
      </c>
      <c r="T1156" s="739">
        <v>42045</v>
      </c>
      <c r="U1156" s="739">
        <v>42101</v>
      </c>
      <c r="V1156" s="739"/>
      <c r="W1156" s="557" t="s">
        <v>1439</v>
      </c>
      <c r="X1156" s="557" t="s">
        <v>1432</v>
      </c>
      <c r="Y1156" s="557" t="s">
        <v>1442</v>
      </c>
      <c r="Z1156" s="557" t="s">
        <v>3893</v>
      </c>
      <c r="AA1156" s="557" t="s">
        <v>1444</v>
      </c>
      <c r="AB1156" s="557" t="s">
        <v>4720</v>
      </c>
      <c r="AC1156" s="557" t="s">
        <v>1432</v>
      </c>
      <c r="AD1156" s="389"/>
      <c r="AE1156" s="389"/>
      <c r="AF1156" s="389"/>
      <c r="AG1156" s="517" t="s">
        <v>3063</v>
      </c>
      <c r="AH1156" s="557" t="s">
        <v>1445</v>
      </c>
      <c r="AI1156" s="620"/>
      <c r="AJ1156" s="517">
        <v>0</v>
      </c>
      <c r="AK1156" s="577">
        <v>0</v>
      </c>
      <c r="AL1156" s="577">
        <v>0</v>
      </c>
      <c r="AM1156" s="577">
        <v>0</v>
      </c>
      <c r="AN1156" s="577">
        <v>2</v>
      </c>
      <c r="AO1156" s="577">
        <v>0</v>
      </c>
      <c r="AP1156" s="577">
        <v>0</v>
      </c>
      <c r="AQ1156" s="577">
        <v>0</v>
      </c>
      <c r="AR1156" s="577">
        <v>0</v>
      </c>
      <c r="AS1156" s="577">
        <v>0</v>
      </c>
      <c r="AT1156" s="577">
        <v>0</v>
      </c>
      <c r="AU1156" s="577">
        <v>2</v>
      </c>
      <c r="AV1156" s="577">
        <v>0</v>
      </c>
      <c r="AW1156" s="577">
        <v>0</v>
      </c>
      <c r="AX1156" s="577">
        <v>0</v>
      </c>
      <c r="AY1156" s="577">
        <v>0</v>
      </c>
      <c r="AZ1156" s="577">
        <v>0</v>
      </c>
      <c r="BA1156" s="577">
        <v>0</v>
      </c>
      <c r="BB1156" s="577">
        <v>0</v>
      </c>
      <c r="BC1156" s="577">
        <v>0</v>
      </c>
      <c r="BD1156" s="577">
        <v>0</v>
      </c>
      <c r="BE1156" s="577">
        <v>0</v>
      </c>
      <c r="BF1156" s="577">
        <v>0</v>
      </c>
      <c r="BG1156" s="577">
        <v>0</v>
      </c>
      <c r="BH1156" s="577">
        <v>0</v>
      </c>
      <c r="BI1156" s="577">
        <v>0</v>
      </c>
      <c r="BJ1156" s="577">
        <v>0</v>
      </c>
      <c r="BK1156" s="577">
        <v>0</v>
      </c>
      <c r="BL1156" s="577">
        <v>0</v>
      </c>
      <c r="BM1156" s="577">
        <v>0</v>
      </c>
      <c r="BN1156" s="577"/>
      <c r="BO1156" s="551">
        <v>0</v>
      </c>
      <c r="BP1156" s="551">
        <v>0</v>
      </c>
      <c r="BQ1156" s="753">
        <v>0</v>
      </c>
      <c r="BR1156" s="551">
        <v>0</v>
      </c>
      <c r="BS1156" s="551">
        <v>0</v>
      </c>
      <c r="BT1156" s="551">
        <v>0</v>
      </c>
      <c r="BU1156" s="582">
        <f t="shared" si="23"/>
        <v>0.66666666666666663</v>
      </c>
      <c r="BV1156" s="552">
        <f t="shared" si="24"/>
        <v>0.66666666666666663</v>
      </c>
      <c r="BW1156" s="552">
        <f t="shared" si="25"/>
        <v>0.66666666666666663</v>
      </c>
      <c r="BX1156" s="551">
        <v>0</v>
      </c>
      <c r="BY1156" s="551">
        <v>0</v>
      </c>
      <c r="BZ1156" s="551">
        <v>0</v>
      </c>
      <c r="CA1156" s="551">
        <v>0</v>
      </c>
      <c r="CB1156" s="551">
        <v>0</v>
      </c>
      <c r="CC1156" s="551">
        <v>0</v>
      </c>
      <c r="CD1156" s="551">
        <v>0</v>
      </c>
      <c r="CE1156" s="551">
        <v>0</v>
      </c>
      <c r="CF1156" s="551">
        <v>0</v>
      </c>
      <c r="CG1156" s="551">
        <v>0</v>
      </c>
      <c r="CH1156" s="551">
        <v>0</v>
      </c>
      <c r="CI1156" s="551">
        <v>0</v>
      </c>
      <c r="CJ1156" s="551">
        <v>0</v>
      </c>
      <c r="CK1156" s="623">
        <f t="shared" si="28"/>
        <v>2</v>
      </c>
      <c r="CL1156" s="524">
        <v>2</v>
      </c>
      <c r="CM1156" s="554">
        <f t="shared" si="26"/>
        <v>0.66666666666666663</v>
      </c>
      <c r="CN1156" s="554">
        <f t="shared" si="27"/>
        <v>1.3333333333333333</v>
      </c>
      <c r="CO1156" s="554">
        <v>10</v>
      </c>
      <c r="CP1156" s="554"/>
      <c r="CQ1156" s="554"/>
      <c r="CR1156" s="622"/>
      <c r="CS1156" s="726"/>
      <c r="CT1156" s="525"/>
      <c r="CU1156" s="527"/>
      <c r="CV1156" s="527"/>
      <c r="CW1156" s="527"/>
      <c r="CX1156" s="85"/>
    </row>
    <row r="1157" spans="1:102" ht="12" customHeight="1" x14ac:dyDescent="0.2">
      <c r="A1157" s="132" t="s">
        <v>1965</v>
      </c>
      <c r="B1157" s="557" t="s">
        <v>4640</v>
      </c>
      <c r="C1157" s="557" t="s">
        <v>1432</v>
      </c>
      <c r="D1157" s="557" t="s">
        <v>1432</v>
      </c>
      <c r="E1157" s="577" t="s">
        <v>4641</v>
      </c>
      <c r="F1157" s="557" t="s">
        <v>1432</v>
      </c>
      <c r="G1157" s="557" t="s">
        <v>1054</v>
      </c>
      <c r="H1157" s="557" t="s">
        <v>2717</v>
      </c>
      <c r="I1157" s="557" t="s">
        <v>3789</v>
      </c>
      <c r="J1157" s="533">
        <v>526534</v>
      </c>
      <c r="K1157" s="533">
        <v>175822</v>
      </c>
      <c r="L1157" s="512" t="s">
        <v>4766</v>
      </c>
      <c r="M1157" s="557" t="s">
        <v>1432</v>
      </c>
      <c r="N1157" s="557" t="s">
        <v>1432</v>
      </c>
      <c r="O1157" s="533">
        <v>0</v>
      </c>
      <c r="P1157" s="533">
        <v>6</v>
      </c>
      <c r="Q1157" s="738">
        <v>6</v>
      </c>
      <c r="R1157" s="557" t="s">
        <v>4642</v>
      </c>
      <c r="S1157" s="557" t="s">
        <v>3187</v>
      </c>
      <c r="T1157" s="739">
        <v>42045</v>
      </c>
      <c r="U1157" s="739">
        <v>42101</v>
      </c>
      <c r="V1157" s="739"/>
      <c r="W1157" s="557" t="s">
        <v>1439</v>
      </c>
      <c r="X1157" s="557" t="s">
        <v>1432</v>
      </c>
      <c r="Y1157" s="557" t="s">
        <v>1442</v>
      </c>
      <c r="Z1157" s="557" t="s">
        <v>3893</v>
      </c>
      <c r="AA1157" s="557" t="s">
        <v>1444</v>
      </c>
      <c r="AB1157" s="557" t="s">
        <v>4720</v>
      </c>
      <c r="AC1157" s="557" t="s">
        <v>1432</v>
      </c>
      <c r="AD1157" s="389"/>
      <c r="AE1157" s="389"/>
      <c r="AF1157" s="389"/>
      <c r="AG1157" s="517" t="s">
        <v>3063</v>
      </c>
      <c r="AH1157" s="557" t="s">
        <v>1445</v>
      </c>
      <c r="AI1157" s="620">
        <v>0</v>
      </c>
      <c r="AJ1157" s="517">
        <v>0</v>
      </c>
      <c r="AK1157" s="577">
        <v>0</v>
      </c>
      <c r="AL1157" s="577">
        <v>0</v>
      </c>
      <c r="AM1157" s="577">
        <v>6</v>
      </c>
      <c r="AN1157" s="577">
        <v>0</v>
      </c>
      <c r="AO1157" s="577">
        <v>0</v>
      </c>
      <c r="AP1157" s="577">
        <v>0</v>
      </c>
      <c r="AQ1157" s="577">
        <v>0</v>
      </c>
      <c r="AR1157" s="577">
        <v>0</v>
      </c>
      <c r="AS1157" s="577">
        <v>0</v>
      </c>
      <c r="AT1157" s="577">
        <v>6</v>
      </c>
      <c r="AU1157" s="577">
        <v>0</v>
      </c>
      <c r="AV1157" s="577">
        <v>0</v>
      </c>
      <c r="AW1157" s="577">
        <v>0</v>
      </c>
      <c r="AX1157" s="577">
        <v>0</v>
      </c>
      <c r="AY1157" s="577">
        <v>0</v>
      </c>
      <c r="AZ1157" s="577">
        <v>0</v>
      </c>
      <c r="BA1157" s="577">
        <v>0</v>
      </c>
      <c r="BB1157" s="577">
        <v>0</v>
      </c>
      <c r="BC1157" s="577">
        <v>0</v>
      </c>
      <c r="BD1157" s="577">
        <v>0</v>
      </c>
      <c r="BE1157" s="577">
        <v>0</v>
      </c>
      <c r="BF1157" s="577">
        <v>0</v>
      </c>
      <c r="BG1157" s="577">
        <v>0</v>
      </c>
      <c r="BH1157" s="577">
        <v>0</v>
      </c>
      <c r="BI1157" s="577">
        <v>0</v>
      </c>
      <c r="BJ1157" s="577">
        <v>0</v>
      </c>
      <c r="BK1157" s="577">
        <v>0</v>
      </c>
      <c r="BL1157" s="577">
        <v>0</v>
      </c>
      <c r="BM1157" s="577">
        <v>0</v>
      </c>
      <c r="BN1157" s="577"/>
      <c r="BO1157" s="551">
        <v>0</v>
      </c>
      <c r="BP1157" s="551">
        <v>0</v>
      </c>
      <c r="BQ1157" s="753">
        <v>0</v>
      </c>
      <c r="BR1157" s="551">
        <v>0</v>
      </c>
      <c r="BS1157" s="551">
        <v>0</v>
      </c>
      <c r="BT1157" s="551">
        <v>0</v>
      </c>
      <c r="BU1157" s="582">
        <f t="shared" si="23"/>
        <v>2</v>
      </c>
      <c r="BV1157" s="552">
        <f t="shared" si="24"/>
        <v>2</v>
      </c>
      <c r="BW1157" s="552">
        <f t="shared" si="25"/>
        <v>2</v>
      </c>
      <c r="BX1157" s="551">
        <v>0</v>
      </c>
      <c r="BY1157" s="551">
        <v>0</v>
      </c>
      <c r="BZ1157" s="551">
        <v>0</v>
      </c>
      <c r="CA1157" s="551">
        <v>0</v>
      </c>
      <c r="CB1157" s="551">
        <v>0</v>
      </c>
      <c r="CC1157" s="551">
        <v>0</v>
      </c>
      <c r="CD1157" s="551">
        <v>0</v>
      </c>
      <c r="CE1157" s="551">
        <v>0</v>
      </c>
      <c r="CF1157" s="551">
        <v>0</v>
      </c>
      <c r="CG1157" s="551">
        <v>0</v>
      </c>
      <c r="CH1157" s="551">
        <v>0</v>
      </c>
      <c r="CI1157" s="551">
        <v>0</v>
      </c>
      <c r="CJ1157" s="551">
        <v>0</v>
      </c>
      <c r="CK1157" s="623">
        <f t="shared" si="28"/>
        <v>6</v>
      </c>
      <c r="CL1157" s="524">
        <v>6</v>
      </c>
      <c r="CM1157" s="554">
        <f t="shared" si="26"/>
        <v>2</v>
      </c>
      <c r="CN1157" s="554">
        <f t="shared" si="27"/>
        <v>4</v>
      </c>
      <c r="CO1157" s="554">
        <v>10</v>
      </c>
      <c r="CP1157" s="554"/>
      <c r="CQ1157" s="554"/>
      <c r="CR1157" s="622"/>
      <c r="CS1157" s="726"/>
      <c r="CT1157" s="525"/>
      <c r="CU1157" s="527"/>
      <c r="CV1157" s="527"/>
      <c r="CW1157" s="527"/>
      <c r="CX1157" s="85"/>
    </row>
    <row r="1158" spans="1:102" ht="12" customHeight="1" x14ac:dyDescent="0.2">
      <c r="A1158" s="132" t="s">
        <v>1965</v>
      </c>
      <c r="B1158" s="557" t="s">
        <v>5472</v>
      </c>
      <c r="C1158" s="557" t="s">
        <v>1432</v>
      </c>
      <c r="D1158" s="557" t="s">
        <v>1432</v>
      </c>
      <c r="E1158" s="577" t="s">
        <v>1432</v>
      </c>
      <c r="F1158" s="557" t="s">
        <v>470</v>
      </c>
      <c r="G1158" s="557" t="s">
        <v>929</v>
      </c>
      <c r="H1158" s="557" t="s">
        <v>1435</v>
      </c>
      <c r="I1158" s="557" t="s">
        <v>1874</v>
      </c>
      <c r="J1158" s="533">
        <v>527746</v>
      </c>
      <c r="K1158" s="533">
        <v>171935</v>
      </c>
      <c r="L1158" s="512" t="s">
        <v>3069</v>
      </c>
      <c r="M1158" s="557" t="s">
        <v>1432</v>
      </c>
      <c r="N1158" s="557" t="s">
        <v>1432</v>
      </c>
      <c r="O1158" s="533">
        <v>2</v>
      </c>
      <c r="P1158" s="533">
        <v>4</v>
      </c>
      <c r="Q1158" s="738">
        <v>2</v>
      </c>
      <c r="R1158" s="557" t="s">
        <v>5473</v>
      </c>
      <c r="S1158" s="557" t="s">
        <v>1438</v>
      </c>
      <c r="T1158" s="739">
        <v>42039</v>
      </c>
      <c r="U1158" s="739">
        <v>42125</v>
      </c>
      <c r="V1158" s="739"/>
      <c r="W1158" s="557" t="s">
        <v>1439</v>
      </c>
      <c r="X1158" s="557" t="s">
        <v>1432</v>
      </c>
      <c r="Y1158" s="557" t="s">
        <v>1442</v>
      </c>
      <c r="Z1158" s="557" t="s">
        <v>4694</v>
      </c>
      <c r="AA1158" s="557" t="s">
        <v>1444</v>
      </c>
      <c r="AB1158" s="557" t="s">
        <v>4720</v>
      </c>
      <c r="AC1158" s="557" t="s">
        <v>1432</v>
      </c>
      <c r="AD1158" s="389"/>
      <c r="AE1158" s="389"/>
      <c r="AF1158" s="389"/>
      <c r="AG1158" s="517" t="s">
        <v>3063</v>
      </c>
      <c r="AH1158" s="557" t="s">
        <v>1445</v>
      </c>
      <c r="AI1158" s="620"/>
      <c r="AJ1158" s="517">
        <v>0</v>
      </c>
      <c r="AK1158" s="577">
        <v>0</v>
      </c>
      <c r="AL1158" s="577">
        <v>0</v>
      </c>
      <c r="AM1158" s="577">
        <v>2</v>
      </c>
      <c r="AN1158" s="577">
        <v>0</v>
      </c>
      <c r="AO1158" s="577">
        <v>0</v>
      </c>
      <c r="AP1158" s="577">
        <v>0</v>
      </c>
      <c r="AQ1158" s="577">
        <v>0</v>
      </c>
      <c r="AR1158" s="577">
        <v>0</v>
      </c>
      <c r="AS1158" s="577">
        <v>0</v>
      </c>
      <c r="AT1158" s="577">
        <v>2</v>
      </c>
      <c r="AU1158" s="577">
        <v>0</v>
      </c>
      <c r="AV1158" s="577">
        <v>0</v>
      </c>
      <c r="AW1158" s="577">
        <v>0</v>
      </c>
      <c r="AX1158" s="577">
        <v>0</v>
      </c>
      <c r="AY1158" s="577">
        <v>0</v>
      </c>
      <c r="AZ1158" s="577">
        <v>0</v>
      </c>
      <c r="BA1158" s="577">
        <v>0</v>
      </c>
      <c r="BB1158" s="577">
        <v>0</v>
      </c>
      <c r="BC1158" s="577">
        <v>0</v>
      </c>
      <c r="BD1158" s="577">
        <v>0</v>
      </c>
      <c r="BE1158" s="577">
        <v>0</v>
      </c>
      <c r="BF1158" s="577">
        <v>0</v>
      </c>
      <c r="BG1158" s="577">
        <v>0</v>
      </c>
      <c r="BH1158" s="577">
        <v>0</v>
      </c>
      <c r="BI1158" s="577">
        <v>0</v>
      </c>
      <c r="BJ1158" s="577">
        <v>0</v>
      </c>
      <c r="BK1158" s="577">
        <v>0</v>
      </c>
      <c r="BL1158" s="577">
        <v>0</v>
      </c>
      <c r="BM1158" s="577">
        <v>0</v>
      </c>
      <c r="BN1158" s="577"/>
      <c r="BO1158" s="551">
        <v>0</v>
      </c>
      <c r="BP1158" s="551">
        <v>0</v>
      </c>
      <c r="BQ1158" s="753">
        <v>0</v>
      </c>
      <c r="BR1158" s="551">
        <v>0</v>
      </c>
      <c r="BS1158" s="551">
        <v>0</v>
      </c>
      <c r="BT1158" s="551">
        <v>0</v>
      </c>
      <c r="BU1158" s="582">
        <f t="shared" si="23"/>
        <v>0.66666666666666663</v>
      </c>
      <c r="BV1158" s="552">
        <f t="shared" si="24"/>
        <v>0.66666666666666663</v>
      </c>
      <c r="BW1158" s="552">
        <f t="shared" si="25"/>
        <v>0.66666666666666663</v>
      </c>
      <c r="BX1158" s="551">
        <v>0</v>
      </c>
      <c r="BY1158" s="551">
        <v>0</v>
      </c>
      <c r="BZ1158" s="551">
        <v>0</v>
      </c>
      <c r="CA1158" s="551">
        <v>0</v>
      </c>
      <c r="CB1158" s="551">
        <v>0</v>
      </c>
      <c r="CC1158" s="551">
        <v>0</v>
      </c>
      <c r="CD1158" s="551">
        <v>0</v>
      </c>
      <c r="CE1158" s="551">
        <v>0</v>
      </c>
      <c r="CF1158" s="551">
        <v>0</v>
      </c>
      <c r="CG1158" s="551">
        <v>0</v>
      </c>
      <c r="CH1158" s="551">
        <v>0</v>
      </c>
      <c r="CI1158" s="551">
        <v>0</v>
      </c>
      <c r="CJ1158" s="551">
        <v>0</v>
      </c>
      <c r="CK1158" s="623">
        <f t="shared" si="28"/>
        <v>2</v>
      </c>
      <c r="CL1158" s="524">
        <v>2</v>
      </c>
      <c r="CM1158" s="554">
        <f t="shared" si="26"/>
        <v>0.66666666666666663</v>
      </c>
      <c r="CN1158" s="554">
        <f t="shared" si="27"/>
        <v>1.3333333333333333</v>
      </c>
      <c r="CO1158" s="554">
        <v>6</v>
      </c>
      <c r="CP1158" s="554"/>
      <c r="CQ1158" s="554"/>
      <c r="CR1158" s="622"/>
      <c r="CS1158" s="726"/>
      <c r="CT1158" s="525"/>
      <c r="CU1158" s="527"/>
      <c r="CV1158" s="527"/>
      <c r="CW1158" s="527"/>
      <c r="CX1158" s="85"/>
    </row>
    <row r="1159" spans="1:102" ht="12" customHeight="1" x14ac:dyDescent="0.2">
      <c r="A1159" s="132" t="s">
        <v>1965</v>
      </c>
      <c r="B1159" s="557" t="s">
        <v>5474</v>
      </c>
      <c r="C1159" s="557" t="s">
        <v>3533</v>
      </c>
      <c r="D1159" s="557" t="s">
        <v>1432</v>
      </c>
      <c r="E1159" s="577" t="s">
        <v>3534</v>
      </c>
      <c r="F1159" s="557" t="s">
        <v>1432</v>
      </c>
      <c r="G1159" s="557" t="s">
        <v>3535</v>
      </c>
      <c r="H1159" s="557" t="s">
        <v>1435</v>
      </c>
      <c r="I1159" s="557" t="s">
        <v>3536</v>
      </c>
      <c r="J1159" s="533">
        <v>528815</v>
      </c>
      <c r="K1159" s="533">
        <v>172653</v>
      </c>
      <c r="L1159" s="512" t="s">
        <v>3077</v>
      </c>
      <c r="M1159" s="557" t="s">
        <v>3859</v>
      </c>
      <c r="N1159" s="557" t="s">
        <v>1432</v>
      </c>
      <c r="O1159" s="533">
        <v>0</v>
      </c>
      <c r="P1159" s="533">
        <v>2</v>
      </c>
      <c r="Q1159" s="738">
        <v>2</v>
      </c>
      <c r="R1159" s="557" t="s">
        <v>5475</v>
      </c>
      <c r="S1159" s="557" t="s">
        <v>1438</v>
      </c>
      <c r="T1159" s="739">
        <v>42034</v>
      </c>
      <c r="U1159" s="739">
        <v>42111</v>
      </c>
      <c r="V1159" s="739"/>
      <c r="W1159" s="557" t="s">
        <v>1439</v>
      </c>
      <c r="X1159" s="557" t="s">
        <v>1432</v>
      </c>
      <c r="Y1159" s="557" t="s">
        <v>1442</v>
      </c>
      <c r="Z1159" s="557" t="s">
        <v>1443</v>
      </c>
      <c r="AA1159" s="557" t="s">
        <v>1444</v>
      </c>
      <c r="AB1159" s="557" t="s">
        <v>2713</v>
      </c>
      <c r="AC1159" s="557" t="s">
        <v>3859</v>
      </c>
      <c r="AD1159" s="389"/>
      <c r="AE1159" s="389"/>
      <c r="AF1159" s="389"/>
      <c r="AG1159" s="517" t="s">
        <v>3063</v>
      </c>
      <c r="AH1159" s="557" t="s">
        <v>1445</v>
      </c>
      <c r="AI1159" s="620"/>
      <c r="AJ1159" s="517">
        <v>0</v>
      </c>
      <c r="AK1159" s="577">
        <v>0</v>
      </c>
      <c r="AL1159" s="577">
        <v>0</v>
      </c>
      <c r="AM1159" s="577">
        <v>0</v>
      </c>
      <c r="AN1159" s="577">
        <v>0</v>
      </c>
      <c r="AO1159" s="577">
        <v>0</v>
      </c>
      <c r="AP1159" s="577">
        <v>2</v>
      </c>
      <c r="AQ1159" s="577">
        <v>0</v>
      </c>
      <c r="AR1159" s="577">
        <v>0</v>
      </c>
      <c r="AS1159" s="577">
        <v>0</v>
      </c>
      <c r="AT1159" s="577">
        <v>0</v>
      </c>
      <c r="AU1159" s="577">
        <v>0</v>
      </c>
      <c r="AV1159" s="577">
        <v>0</v>
      </c>
      <c r="AW1159" s="577">
        <v>0</v>
      </c>
      <c r="AX1159" s="577">
        <v>0</v>
      </c>
      <c r="AY1159" s="577">
        <v>0</v>
      </c>
      <c r="AZ1159" s="577">
        <v>0</v>
      </c>
      <c r="BA1159" s="577">
        <v>0</v>
      </c>
      <c r="BB1159" s="577">
        <v>0</v>
      </c>
      <c r="BC1159" s="577">
        <v>0</v>
      </c>
      <c r="BD1159" s="577">
        <v>2</v>
      </c>
      <c r="BE1159" s="577">
        <v>0</v>
      </c>
      <c r="BF1159" s="577">
        <v>0</v>
      </c>
      <c r="BG1159" s="577">
        <v>0</v>
      </c>
      <c r="BH1159" s="577">
        <v>0</v>
      </c>
      <c r="BI1159" s="577">
        <v>0</v>
      </c>
      <c r="BJ1159" s="577">
        <v>0</v>
      </c>
      <c r="BK1159" s="577">
        <v>0</v>
      </c>
      <c r="BL1159" s="577">
        <v>0</v>
      </c>
      <c r="BM1159" s="577">
        <v>0</v>
      </c>
      <c r="BN1159" s="577"/>
      <c r="BO1159" s="551">
        <v>0</v>
      </c>
      <c r="BP1159" s="551">
        <v>0</v>
      </c>
      <c r="BQ1159" s="753">
        <v>0</v>
      </c>
      <c r="BR1159" s="551">
        <v>0</v>
      </c>
      <c r="BS1159" s="551">
        <v>0</v>
      </c>
      <c r="BT1159" s="551">
        <v>0</v>
      </c>
      <c r="BU1159" s="582">
        <f t="shared" si="23"/>
        <v>0.66666666666666663</v>
      </c>
      <c r="BV1159" s="552">
        <f t="shared" si="24"/>
        <v>0.66666666666666663</v>
      </c>
      <c r="BW1159" s="552">
        <f t="shared" si="25"/>
        <v>0.66666666666666663</v>
      </c>
      <c r="BX1159" s="551">
        <v>0</v>
      </c>
      <c r="BY1159" s="551">
        <v>0</v>
      </c>
      <c r="BZ1159" s="551">
        <v>0</v>
      </c>
      <c r="CA1159" s="551">
        <v>0</v>
      </c>
      <c r="CB1159" s="551">
        <v>0</v>
      </c>
      <c r="CC1159" s="551">
        <v>0</v>
      </c>
      <c r="CD1159" s="551">
        <v>0</v>
      </c>
      <c r="CE1159" s="551">
        <v>0</v>
      </c>
      <c r="CF1159" s="551">
        <v>0</v>
      </c>
      <c r="CG1159" s="551">
        <v>0</v>
      </c>
      <c r="CH1159" s="551">
        <v>0</v>
      </c>
      <c r="CI1159" s="551">
        <v>0</v>
      </c>
      <c r="CJ1159" s="551">
        <v>0</v>
      </c>
      <c r="CK1159" s="623">
        <f t="shared" si="28"/>
        <v>2</v>
      </c>
      <c r="CL1159" s="524">
        <v>2</v>
      </c>
      <c r="CM1159" s="554">
        <f t="shared" si="26"/>
        <v>0.66666666666666663</v>
      </c>
      <c r="CN1159" s="554">
        <f t="shared" si="27"/>
        <v>1.3333333333333333</v>
      </c>
      <c r="CO1159" s="554">
        <v>6</v>
      </c>
      <c r="CP1159" s="554"/>
      <c r="CQ1159" s="554"/>
      <c r="CR1159" s="622"/>
      <c r="CS1159" s="726"/>
      <c r="CT1159" s="525"/>
      <c r="CU1159" s="527"/>
      <c r="CV1159" s="527"/>
      <c r="CW1159" s="527"/>
      <c r="CX1159" s="85"/>
    </row>
    <row r="1160" spans="1:102" ht="12" customHeight="1" x14ac:dyDescent="0.2">
      <c r="A1160" s="132" t="s">
        <v>1965</v>
      </c>
      <c r="B1160" s="557" t="s">
        <v>5476</v>
      </c>
      <c r="C1160" s="557" t="s">
        <v>1432</v>
      </c>
      <c r="D1160" s="557" t="s">
        <v>1432</v>
      </c>
      <c r="E1160" s="577" t="s">
        <v>1432</v>
      </c>
      <c r="F1160" s="557" t="s">
        <v>172</v>
      </c>
      <c r="G1160" s="557" t="s">
        <v>5046</v>
      </c>
      <c r="H1160" s="557" t="s">
        <v>1435</v>
      </c>
      <c r="I1160" s="557" t="s">
        <v>4292</v>
      </c>
      <c r="J1160" s="533">
        <v>528240</v>
      </c>
      <c r="K1160" s="533">
        <v>172571</v>
      </c>
      <c r="L1160" s="512" t="s">
        <v>3077</v>
      </c>
      <c r="M1160" s="557" t="s">
        <v>1432</v>
      </c>
      <c r="N1160" s="557" t="s">
        <v>1432</v>
      </c>
      <c r="O1160" s="533">
        <v>0</v>
      </c>
      <c r="P1160" s="533">
        <v>5</v>
      </c>
      <c r="Q1160" s="738">
        <v>5</v>
      </c>
      <c r="R1160" s="557" t="s">
        <v>5477</v>
      </c>
      <c r="S1160" s="557" t="s">
        <v>1154</v>
      </c>
      <c r="T1160" s="739">
        <v>42045</v>
      </c>
      <c r="U1160" s="739">
        <v>42312</v>
      </c>
      <c r="V1160" s="739"/>
      <c r="W1160" s="557" t="s">
        <v>1439</v>
      </c>
      <c r="X1160" s="557" t="s">
        <v>1432</v>
      </c>
      <c r="Y1160" s="557" t="s">
        <v>1442</v>
      </c>
      <c r="Z1160" s="557" t="s">
        <v>3893</v>
      </c>
      <c r="AA1160" s="557" t="s">
        <v>1444</v>
      </c>
      <c r="AB1160" s="557" t="s">
        <v>2723</v>
      </c>
      <c r="AC1160" s="557" t="s">
        <v>1432</v>
      </c>
      <c r="AD1160" s="389"/>
      <c r="AE1160" s="389"/>
      <c r="AF1160" s="389"/>
      <c r="AG1160" s="517" t="s">
        <v>628</v>
      </c>
      <c r="AH1160" s="557" t="s">
        <v>3279</v>
      </c>
      <c r="AI1160" s="620"/>
      <c r="AJ1160" s="517">
        <v>0</v>
      </c>
      <c r="AK1160" s="577">
        <v>5</v>
      </c>
      <c r="AL1160" s="577">
        <v>0</v>
      </c>
      <c r="AM1160" s="577">
        <v>5</v>
      </c>
      <c r="AN1160" s="577">
        <v>0</v>
      </c>
      <c r="AO1160" s="577">
        <v>0</v>
      </c>
      <c r="AP1160" s="577">
        <v>0</v>
      </c>
      <c r="AQ1160" s="577">
        <v>0</v>
      </c>
      <c r="AR1160" s="577">
        <v>0</v>
      </c>
      <c r="AS1160" s="577">
        <v>0</v>
      </c>
      <c r="AT1160" s="577">
        <v>5</v>
      </c>
      <c r="AU1160" s="577">
        <v>0</v>
      </c>
      <c r="AV1160" s="577">
        <v>0</v>
      </c>
      <c r="AW1160" s="577">
        <v>0</v>
      </c>
      <c r="AX1160" s="577">
        <v>0</v>
      </c>
      <c r="AY1160" s="577">
        <v>0</v>
      </c>
      <c r="AZ1160" s="577">
        <v>0</v>
      </c>
      <c r="BA1160" s="577">
        <v>0</v>
      </c>
      <c r="BB1160" s="577">
        <v>0</v>
      </c>
      <c r="BC1160" s="577">
        <v>0</v>
      </c>
      <c r="BD1160" s="577">
        <v>0</v>
      </c>
      <c r="BE1160" s="577">
        <v>0</v>
      </c>
      <c r="BF1160" s="577">
        <v>0</v>
      </c>
      <c r="BG1160" s="577">
        <v>0</v>
      </c>
      <c r="BH1160" s="577">
        <v>0</v>
      </c>
      <c r="BI1160" s="577">
        <v>0</v>
      </c>
      <c r="BJ1160" s="577">
        <v>0</v>
      </c>
      <c r="BK1160" s="577">
        <v>0</v>
      </c>
      <c r="BL1160" s="577">
        <v>0</v>
      </c>
      <c r="BM1160" s="577">
        <v>0</v>
      </c>
      <c r="BN1160" s="577"/>
      <c r="BO1160" s="551">
        <v>0</v>
      </c>
      <c r="BP1160" s="551">
        <v>0</v>
      </c>
      <c r="BQ1160" s="753">
        <v>0</v>
      </c>
      <c r="BR1160" s="551">
        <v>0</v>
      </c>
      <c r="BS1160" s="551">
        <v>0</v>
      </c>
      <c r="BT1160" s="551">
        <v>0</v>
      </c>
      <c r="BU1160" s="582">
        <f t="shared" si="23"/>
        <v>1.6666666666666667</v>
      </c>
      <c r="BV1160" s="552">
        <f t="shared" si="24"/>
        <v>1.6666666666666667</v>
      </c>
      <c r="BW1160" s="552">
        <f t="shared" si="25"/>
        <v>1.6666666666666667</v>
      </c>
      <c r="BX1160" s="551">
        <v>0</v>
      </c>
      <c r="BY1160" s="551">
        <v>0</v>
      </c>
      <c r="BZ1160" s="551">
        <v>0</v>
      </c>
      <c r="CA1160" s="551">
        <v>0</v>
      </c>
      <c r="CB1160" s="551">
        <v>0</v>
      </c>
      <c r="CC1160" s="551">
        <v>0</v>
      </c>
      <c r="CD1160" s="551">
        <v>0</v>
      </c>
      <c r="CE1160" s="551">
        <v>0</v>
      </c>
      <c r="CF1160" s="551">
        <v>0</v>
      </c>
      <c r="CG1160" s="551">
        <v>0</v>
      </c>
      <c r="CH1160" s="551">
        <v>0</v>
      </c>
      <c r="CI1160" s="551">
        <v>0</v>
      </c>
      <c r="CJ1160" s="551">
        <v>0</v>
      </c>
      <c r="CK1160" s="623">
        <f t="shared" si="28"/>
        <v>5</v>
      </c>
      <c r="CL1160" s="524">
        <v>5</v>
      </c>
      <c r="CM1160" s="554">
        <f t="shared" si="26"/>
        <v>1.6666666666666667</v>
      </c>
      <c r="CN1160" s="554">
        <f t="shared" si="27"/>
        <v>3.3333333333333335</v>
      </c>
      <c r="CO1160" s="554">
        <v>10</v>
      </c>
      <c r="CP1160" s="554"/>
      <c r="CQ1160" s="554"/>
      <c r="CR1160" s="622"/>
      <c r="CS1160" s="726"/>
      <c r="CT1160" s="525"/>
      <c r="CU1160" s="527"/>
      <c r="CV1160" s="527"/>
      <c r="CW1160" s="527"/>
      <c r="CX1160" s="85"/>
    </row>
    <row r="1161" spans="1:102" ht="12" customHeight="1" x14ac:dyDescent="0.2">
      <c r="A1161" s="132" t="s">
        <v>1965</v>
      </c>
      <c r="B1161" s="557" t="s">
        <v>4643</v>
      </c>
      <c r="C1161" s="557" t="s">
        <v>1271</v>
      </c>
      <c r="D1161" s="557" t="s">
        <v>1432</v>
      </c>
      <c r="E1161" s="577" t="s">
        <v>1432</v>
      </c>
      <c r="F1161" s="557" t="s">
        <v>1272</v>
      </c>
      <c r="G1161" s="557" t="s">
        <v>5046</v>
      </c>
      <c r="H1161" s="557" t="s">
        <v>1435</v>
      </c>
      <c r="I1161" s="557" t="s">
        <v>1273</v>
      </c>
      <c r="J1161" s="533">
        <v>528095</v>
      </c>
      <c r="K1161" s="533">
        <v>172380</v>
      </c>
      <c r="L1161" s="512" t="s">
        <v>3077</v>
      </c>
      <c r="M1161" s="557" t="s">
        <v>1432</v>
      </c>
      <c r="N1161" s="557" t="s">
        <v>1432</v>
      </c>
      <c r="O1161" s="533">
        <v>0</v>
      </c>
      <c r="P1161" s="533">
        <v>3</v>
      </c>
      <c r="Q1161" s="738">
        <v>3</v>
      </c>
      <c r="R1161" s="557" t="s">
        <v>4644</v>
      </c>
      <c r="S1161" s="557" t="s">
        <v>5358</v>
      </c>
      <c r="T1161" s="739">
        <v>42033</v>
      </c>
      <c r="U1161" s="739">
        <v>42164</v>
      </c>
      <c r="V1161" s="739"/>
      <c r="W1161" s="557" t="s">
        <v>1439</v>
      </c>
      <c r="X1161" s="557" t="s">
        <v>1432</v>
      </c>
      <c r="Y1161" s="557" t="s">
        <v>1442</v>
      </c>
      <c r="Z1161" s="557" t="s">
        <v>3893</v>
      </c>
      <c r="AA1161" s="557" t="s">
        <v>1444</v>
      </c>
      <c r="AB1161" s="557" t="s">
        <v>4720</v>
      </c>
      <c r="AC1161" s="557" t="s">
        <v>1432</v>
      </c>
      <c r="AD1161" s="389"/>
      <c r="AE1161" s="389"/>
      <c r="AF1161" s="389"/>
      <c r="AG1161" s="517" t="s">
        <v>3063</v>
      </c>
      <c r="AH1161" s="557" t="s">
        <v>1445</v>
      </c>
      <c r="AI1161" s="620"/>
      <c r="AJ1161" s="517">
        <v>0</v>
      </c>
      <c r="AK1161" s="577">
        <v>0</v>
      </c>
      <c r="AL1161" s="577">
        <v>2</v>
      </c>
      <c r="AM1161" s="577">
        <v>1</v>
      </c>
      <c r="AN1161" s="577">
        <v>0</v>
      </c>
      <c r="AO1161" s="577">
        <v>0</v>
      </c>
      <c r="AP1161" s="577">
        <v>0</v>
      </c>
      <c r="AQ1161" s="577">
        <v>0</v>
      </c>
      <c r="AR1161" s="577">
        <v>0</v>
      </c>
      <c r="AS1161" s="577">
        <v>2</v>
      </c>
      <c r="AT1161" s="577">
        <v>1</v>
      </c>
      <c r="AU1161" s="577">
        <v>0</v>
      </c>
      <c r="AV1161" s="577">
        <v>0</v>
      </c>
      <c r="AW1161" s="577">
        <v>0</v>
      </c>
      <c r="AX1161" s="577">
        <v>0</v>
      </c>
      <c r="AY1161" s="577">
        <v>0</v>
      </c>
      <c r="AZ1161" s="577">
        <v>0</v>
      </c>
      <c r="BA1161" s="577">
        <v>0</v>
      </c>
      <c r="BB1161" s="577">
        <v>0</v>
      </c>
      <c r="BC1161" s="577">
        <v>0</v>
      </c>
      <c r="BD1161" s="577">
        <v>0</v>
      </c>
      <c r="BE1161" s="577">
        <v>0</v>
      </c>
      <c r="BF1161" s="577">
        <v>0</v>
      </c>
      <c r="BG1161" s="577">
        <v>0</v>
      </c>
      <c r="BH1161" s="577">
        <v>0</v>
      </c>
      <c r="BI1161" s="577">
        <v>0</v>
      </c>
      <c r="BJ1161" s="577">
        <v>0</v>
      </c>
      <c r="BK1161" s="577">
        <v>0</v>
      </c>
      <c r="BL1161" s="577">
        <v>0</v>
      </c>
      <c r="BM1161" s="577">
        <v>0</v>
      </c>
      <c r="BN1161" s="577"/>
      <c r="BO1161" s="551">
        <v>0</v>
      </c>
      <c r="BP1161" s="551">
        <v>0</v>
      </c>
      <c r="BQ1161" s="753">
        <v>0</v>
      </c>
      <c r="BR1161" s="551">
        <v>0</v>
      </c>
      <c r="BS1161" s="551">
        <v>0</v>
      </c>
      <c r="BT1161" s="551">
        <v>0</v>
      </c>
      <c r="BU1161" s="582">
        <f t="shared" si="23"/>
        <v>1</v>
      </c>
      <c r="BV1161" s="552">
        <f t="shared" si="24"/>
        <v>1</v>
      </c>
      <c r="BW1161" s="552">
        <f t="shared" si="25"/>
        <v>1</v>
      </c>
      <c r="BX1161" s="551">
        <v>0</v>
      </c>
      <c r="BY1161" s="551">
        <v>0</v>
      </c>
      <c r="BZ1161" s="551">
        <v>0</v>
      </c>
      <c r="CA1161" s="551">
        <v>0</v>
      </c>
      <c r="CB1161" s="551">
        <v>0</v>
      </c>
      <c r="CC1161" s="551">
        <v>0</v>
      </c>
      <c r="CD1161" s="551">
        <v>0</v>
      </c>
      <c r="CE1161" s="551">
        <v>0</v>
      </c>
      <c r="CF1161" s="551">
        <v>0</v>
      </c>
      <c r="CG1161" s="551">
        <v>0</v>
      </c>
      <c r="CH1161" s="551">
        <v>0</v>
      </c>
      <c r="CI1161" s="551">
        <v>0</v>
      </c>
      <c r="CJ1161" s="551">
        <v>0</v>
      </c>
      <c r="CK1161" s="623">
        <f t="shared" si="28"/>
        <v>3</v>
      </c>
      <c r="CL1161" s="524">
        <v>3</v>
      </c>
      <c r="CM1161" s="554">
        <f t="shared" si="26"/>
        <v>1</v>
      </c>
      <c r="CN1161" s="554">
        <f t="shared" si="27"/>
        <v>2</v>
      </c>
      <c r="CO1161" s="554">
        <v>10</v>
      </c>
      <c r="CP1161" s="554"/>
      <c r="CQ1161" s="554"/>
      <c r="CR1161" s="622"/>
      <c r="CS1161" s="726"/>
      <c r="CT1161" s="525"/>
      <c r="CU1161" s="527"/>
      <c r="CV1161" s="527"/>
      <c r="CW1161" s="527"/>
      <c r="CX1161" s="85"/>
    </row>
    <row r="1162" spans="1:102" ht="12" customHeight="1" x14ac:dyDescent="0.2">
      <c r="A1162" s="132" t="s">
        <v>1965</v>
      </c>
      <c r="B1162" s="557" t="s">
        <v>5478</v>
      </c>
      <c r="C1162" s="557" t="s">
        <v>1432</v>
      </c>
      <c r="D1162" s="557" t="s">
        <v>1432</v>
      </c>
      <c r="E1162" s="577" t="s">
        <v>1432</v>
      </c>
      <c r="F1162" s="557" t="s">
        <v>470</v>
      </c>
      <c r="G1162" s="557" t="s">
        <v>4210</v>
      </c>
      <c r="H1162" s="557" t="s">
        <v>2717</v>
      </c>
      <c r="I1162" s="557" t="s">
        <v>487</v>
      </c>
      <c r="J1162" s="533">
        <v>527620</v>
      </c>
      <c r="K1162" s="533">
        <v>174551</v>
      </c>
      <c r="L1162" s="512" t="s">
        <v>3084</v>
      </c>
      <c r="M1162" s="557" t="s">
        <v>1432</v>
      </c>
      <c r="N1162" s="557" t="s">
        <v>1432</v>
      </c>
      <c r="O1162" s="533">
        <v>0</v>
      </c>
      <c r="P1162" s="533">
        <v>1</v>
      </c>
      <c r="Q1162" s="738">
        <v>1</v>
      </c>
      <c r="R1162" s="557" t="s">
        <v>5479</v>
      </c>
      <c r="S1162" s="557" t="s">
        <v>1438</v>
      </c>
      <c r="T1162" s="739">
        <v>42067</v>
      </c>
      <c r="U1162" s="739">
        <v>42123</v>
      </c>
      <c r="V1162" s="739"/>
      <c r="W1162" s="557" t="s">
        <v>1439</v>
      </c>
      <c r="X1162" s="557" t="s">
        <v>1432</v>
      </c>
      <c r="Y1162" s="557" t="s">
        <v>1442</v>
      </c>
      <c r="Z1162" s="557" t="s">
        <v>3893</v>
      </c>
      <c r="AA1162" s="557" t="s">
        <v>1444</v>
      </c>
      <c r="AB1162" s="557" t="s">
        <v>4720</v>
      </c>
      <c r="AC1162" s="557" t="s">
        <v>1432</v>
      </c>
      <c r="AD1162" s="389"/>
      <c r="AE1162" s="389"/>
      <c r="AF1162" s="389"/>
      <c r="AG1162" s="517" t="s">
        <v>3063</v>
      </c>
      <c r="AH1162" s="557" t="s">
        <v>1445</v>
      </c>
      <c r="AI1162" s="620">
        <v>0</v>
      </c>
      <c r="AJ1162" s="517">
        <v>0</v>
      </c>
      <c r="AK1162" s="577">
        <v>0</v>
      </c>
      <c r="AL1162" s="577">
        <v>0</v>
      </c>
      <c r="AM1162" s="577">
        <v>0</v>
      </c>
      <c r="AN1162" s="577">
        <v>1</v>
      </c>
      <c r="AO1162" s="577">
        <v>0</v>
      </c>
      <c r="AP1162" s="577">
        <v>0</v>
      </c>
      <c r="AQ1162" s="577">
        <v>0</v>
      </c>
      <c r="AR1162" s="577">
        <v>0</v>
      </c>
      <c r="AS1162" s="577">
        <v>0</v>
      </c>
      <c r="AT1162" s="577">
        <v>0</v>
      </c>
      <c r="AU1162" s="577">
        <v>0</v>
      </c>
      <c r="AV1162" s="577">
        <v>0</v>
      </c>
      <c r="AW1162" s="577">
        <v>0</v>
      </c>
      <c r="AX1162" s="577">
        <v>0</v>
      </c>
      <c r="AY1162" s="577">
        <v>0</v>
      </c>
      <c r="AZ1162" s="577">
        <v>0</v>
      </c>
      <c r="BA1162" s="577">
        <v>0</v>
      </c>
      <c r="BB1162" s="577">
        <v>1</v>
      </c>
      <c r="BC1162" s="577">
        <v>0</v>
      </c>
      <c r="BD1162" s="577">
        <v>0</v>
      </c>
      <c r="BE1162" s="577">
        <v>0</v>
      </c>
      <c r="BF1162" s="577">
        <v>0</v>
      </c>
      <c r="BG1162" s="577">
        <v>0</v>
      </c>
      <c r="BH1162" s="577">
        <v>0</v>
      </c>
      <c r="BI1162" s="577">
        <v>0</v>
      </c>
      <c r="BJ1162" s="577">
        <v>0</v>
      </c>
      <c r="BK1162" s="577">
        <v>0</v>
      </c>
      <c r="BL1162" s="577">
        <v>0</v>
      </c>
      <c r="BM1162" s="577">
        <v>0</v>
      </c>
      <c r="BN1162" s="577"/>
      <c r="BO1162" s="551">
        <v>0</v>
      </c>
      <c r="BP1162" s="551">
        <v>0</v>
      </c>
      <c r="BQ1162" s="753">
        <v>0</v>
      </c>
      <c r="BR1162" s="551">
        <v>0</v>
      </c>
      <c r="BS1162" s="551">
        <v>0</v>
      </c>
      <c r="BT1162" s="551">
        <v>0</v>
      </c>
      <c r="BU1162" s="582">
        <f t="shared" si="23"/>
        <v>0.33333333333333331</v>
      </c>
      <c r="BV1162" s="552">
        <f t="shared" si="24"/>
        <v>0.33333333333333331</v>
      </c>
      <c r="BW1162" s="552">
        <f t="shared" si="25"/>
        <v>0.33333333333333331</v>
      </c>
      <c r="BX1162" s="551">
        <v>0</v>
      </c>
      <c r="BY1162" s="551">
        <v>0</v>
      </c>
      <c r="BZ1162" s="551">
        <v>0</v>
      </c>
      <c r="CA1162" s="551">
        <v>0</v>
      </c>
      <c r="CB1162" s="551">
        <v>0</v>
      </c>
      <c r="CC1162" s="551">
        <v>0</v>
      </c>
      <c r="CD1162" s="551">
        <v>0</v>
      </c>
      <c r="CE1162" s="551">
        <v>0</v>
      </c>
      <c r="CF1162" s="551">
        <v>0</v>
      </c>
      <c r="CG1162" s="551">
        <v>0</v>
      </c>
      <c r="CH1162" s="551">
        <v>0</v>
      </c>
      <c r="CI1162" s="551">
        <v>0</v>
      </c>
      <c r="CJ1162" s="551">
        <v>0</v>
      </c>
      <c r="CK1162" s="623">
        <f t="shared" si="28"/>
        <v>1</v>
      </c>
      <c r="CL1162" s="524">
        <v>1</v>
      </c>
      <c r="CM1162" s="554">
        <f t="shared" si="26"/>
        <v>0.33333333333333331</v>
      </c>
      <c r="CN1162" s="554">
        <f t="shared" si="27"/>
        <v>0.66666666666666663</v>
      </c>
      <c r="CO1162" s="554">
        <v>10</v>
      </c>
      <c r="CP1162" s="554"/>
      <c r="CQ1162" s="554"/>
      <c r="CR1162" s="622"/>
      <c r="CS1162" s="726"/>
      <c r="CT1162" s="525"/>
      <c r="CU1162" s="527"/>
      <c r="CV1162" s="527"/>
      <c r="CW1162" s="527"/>
      <c r="CX1162" s="85"/>
    </row>
    <row r="1163" spans="1:102" ht="12" customHeight="1" x14ac:dyDescent="0.2">
      <c r="A1163" s="132" t="s">
        <v>1965</v>
      </c>
      <c r="B1163" s="557" t="s">
        <v>4645</v>
      </c>
      <c r="C1163" s="557" t="s">
        <v>1432</v>
      </c>
      <c r="D1163" s="557" t="s">
        <v>1432</v>
      </c>
      <c r="E1163" s="577" t="s">
        <v>1432</v>
      </c>
      <c r="F1163" s="557" t="s">
        <v>1092</v>
      </c>
      <c r="G1163" s="557" t="s">
        <v>3337</v>
      </c>
      <c r="H1163" s="557" t="s">
        <v>1458</v>
      </c>
      <c r="I1163" s="557" t="s">
        <v>3338</v>
      </c>
      <c r="J1163" s="533">
        <v>524033</v>
      </c>
      <c r="K1163" s="533">
        <v>174126</v>
      </c>
      <c r="L1163" s="512" t="s">
        <v>3079</v>
      </c>
      <c r="M1163" s="557" t="s">
        <v>1432</v>
      </c>
      <c r="N1163" s="557" t="s">
        <v>1432</v>
      </c>
      <c r="O1163" s="533">
        <v>0</v>
      </c>
      <c r="P1163" s="533">
        <v>1</v>
      </c>
      <c r="Q1163" s="738">
        <v>1</v>
      </c>
      <c r="R1163" s="557" t="s">
        <v>5480</v>
      </c>
      <c r="S1163" s="557" t="s">
        <v>1438</v>
      </c>
      <c r="T1163" s="739">
        <v>42044</v>
      </c>
      <c r="U1163" s="739">
        <v>42095</v>
      </c>
      <c r="V1163" s="739"/>
      <c r="W1163" s="557" t="s">
        <v>1439</v>
      </c>
      <c r="X1163" s="557" t="s">
        <v>1432</v>
      </c>
      <c r="Y1163" s="557" t="s">
        <v>1442</v>
      </c>
      <c r="Z1163" s="557" t="s">
        <v>3893</v>
      </c>
      <c r="AA1163" s="557" t="s">
        <v>1444</v>
      </c>
      <c r="AB1163" s="557" t="s">
        <v>3894</v>
      </c>
      <c r="AC1163" s="557" t="s">
        <v>1432</v>
      </c>
      <c r="AD1163" s="389"/>
      <c r="AE1163" s="389"/>
      <c r="AF1163" s="389"/>
      <c r="AG1163" s="517" t="s">
        <v>3063</v>
      </c>
      <c r="AH1163" s="557" t="s">
        <v>1445</v>
      </c>
      <c r="AI1163" s="620">
        <v>0</v>
      </c>
      <c r="AJ1163" s="517">
        <v>0</v>
      </c>
      <c r="AK1163" s="577">
        <v>1</v>
      </c>
      <c r="AL1163" s="577">
        <v>0</v>
      </c>
      <c r="AM1163" s="577">
        <v>0</v>
      </c>
      <c r="AN1163" s="577">
        <v>0</v>
      </c>
      <c r="AO1163" s="577">
        <v>0</v>
      </c>
      <c r="AP1163" s="577">
        <v>0</v>
      </c>
      <c r="AQ1163" s="577">
        <v>1</v>
      </c>
      <c r="AR1163" s="577">
        <v>0</v>
      </c>
      <c r="AS1163" s="577">
        <v>0</v>
      </c>
      <c r="AT1163" s="577">
        <v>0</v>
      </c>
      <c r="AU1163" s="577">
        <v>0</v>
      </c>
      <c r="AV1163" s="577">
        <v>0</v>
      </c>
      <c r="AW1163" s="577">
        <v>0</v>
      </c>
      <c r="AX1163" s="577">
        <v>0</v>
      </c>
      <c r="AY1163" s="577">
        <v>0</v>
      </c>
      <c r="AZ1163" s="577">
        <v>0</v>
      </c>
      <c r="BA1163" s="577">
        <v>0</v>
      </c>
      <c r="BB1163" s="577">
        <v>0</v>
      </c>
      <c r="BC1163" s="577">
        <v>0</v>
      </c>
      <c r="BD1163" s="577">
        <v>0</v>
      </c>
      <c r="BE1163" s="577">
        <v>1</v>
      </c>
      <c r="BF1163" s="577">
        <v>0</v>
      </c>
      <c r="BG1163" s="577">
        <v>0</v>
      </c>
      <c r="BH1163" s="577">
        <v>0</v>
      </c>
      <c r="BI1163" s="577">
        <v>0</v>
      </c>
      <c r="BJ1163" s="577">
        <v>0</v>
      </c>
      <c r="BK1163" s="577">
        <v>0</v>
      </c>
      <c r="BL1163" s="577">
        <v>0</v>
      </c>
      <c r="BM1163" s="577">
        <v>0</v>
      </c>
      <c r="BN1163" s="577"/>
      <c r="BO1163" s="551">
        <v>0</v>
      </c>
      <c r="BP1163" s="551">
        <v>0</v>
      </c>
      <c r="BQ1163" s="753">
        <v>0</v>
      </c>
      <c r="BR1163" s="551">
        <v>0</v>
      </c>
      <c r="BS1163" s="551">
        <v>0</v>
      </c>
      <c r="BT1163" s="551">
        <v>0</v>
      </c>
      <c r="BU1163" s="582">
        <f t="shared" si="23"/>
        <v>0.33333333333333331</v>
      </c>
      <c r="BV1163" s="552">
        <f t="shared" si="24"/>
        <v>0.33333333333333331</v>
      </c>
      <c r="BW1163" s="552">
        <f t="shared" si="25"/>
        <v>0.33333333333333331</v>
      </c>
      <c r="BX1163" s="551">
        <v>0</v>
      </c>
      <c r="BY1163" s="551">
        <v>0</v>
      </c>
      <c r="BZ1163" s="551">
        <v>0</v>
      </c>
      <c r="CA1163" s="551">
        <v>0</v>
      </c>
      <c r="CB1163" s="551">
        <v>0</v>
      </c>
      <c r="CC1163" s="551">
        <v>0</v>
      </c>
      <c r="CD1163" s="551">
        <v>0</v>
      </c>
      <c r="CE1163" s="551">
        <v>0</v>
      </c>
      <c r="CF1163" s="551">
        <v>0</v>
      </c>
      <c r="CG1163" s="551">
        <v>0</v>
      </c>
      <c r="CH1163" s="551">
        <v>0</v>
      </c>
      <c r="CI1163" s="551">
        <v>0</v>
      </c>
      <c r="CJ1163" s="551">
        <v>0</v>
      </c>
      <c r="CK1163" s="623">
        <f t="shared" si="28"/>
        <v>1</v>
      </c>
      <c r="CL1163" s="524">
        <v>1</v>
      </c>
      <c r="CM1163" s="554">
        <f t="shared" si="26"/>
        <v>0.33333333333333331</v>
      </c>
      <c r="CN1163" s="554">
        <f t="shared" si="27"/>
        <v>0.66666666666666663</v>
      </c>
      <c r="CO1163" s="554">
        <v>10</v>
      </c>
      <c r="CP1163" s="554"/>
      <c r="CQ1163" s="554"/>
      <c r="CR1163" s="622"/>
      <c r="CS1163" s="726"/>
      <c r="CT1163" s="525"/>
      <c r="CU1163" s="527"/>
      <c r="CV1163" s="527"/>
      <c r="CW1163" s="527"/>
      <c r="CX1163" s="85"/>
    </row>
    <row r="1164" spans="1:102" ht="12" customHeight="1" x14ac:dyDescent="0.2">
      <c r="A1164" s="132" t="s">
        <v>1965</v>
      </c>
      <c r="B1164" s="557" t="s">
        <v>492</v>
      </c>
      <c r="C1164" s="557" t="s">
        <v>1432</v>
      </c>
      <c r="D1164" s="557" t="s">
        <v>5481</v>
      </c>
      <c r="E1164" s="577" t="s">
        <v>493</v>
      </c>
      <c r="F1164" s="557" t="s">
        <v>1432</v>
      </c>
      <c r="G1164" s="557" t="s">
        <v>184</v>
      </c>
      <c r="H1164" s="557" t="s">
        <v>3299</v>
      </c>
      <c r="I1164" s="557" t="s">
        <v>1432</v>
      </c>
      <c r="J1164" s="533">
        <v>528809</v>
      </c>
      <c r="K1164" s="533">
        <v>177181</v>
      </c>
      <c r="L1164" s="512" t="s">
        <v>3066</v>
      </c>
      <c r="M1164" s="557" t="s">
        <v>1432</v>
      </c>
      <c r="N1164" s="557" t="s">
        <v>1432</v>
      </c>
      <c r="O1164" s="533">
        <v>0</v>
      </c>
      <c r="P1164" s="533">
        <v>42</v>
      </c>
      <c r="Q1164" s="738">
        <v>42</v>
      </c>
      <c r="R1164" s="557" t="s">
        <v>494</v>
      </c>
      <c r="S1164" s="557" t="s">
        <v>1154</v>
      </c>
      <c r="T1164" s="739">
        <v>42039</v>
      </c>
      <c r="U1164" s="739">
        <v>42265</v>
      </c>
      <c r="V1164" s="739"/>
      <c r="W1164" s="557" t="s">
        <v>1439</v>
      </c>
      <c r="X1164" s="557" t="s">
        <v>1432</v>
      </c>
      <c r="Y1164" s="557" t="s">
        <v>1442</v>
      </c>
      <c r="Z1164" s="557" t="s">
        <v>1443</v>
      </c>
      <c r="AA1164" s="557" t="s">
        <v>1443</v>
      </c>
      <c r="AB1164" s="557" t="s">
        <v>1444</v>
      </c>
      <c r="AC1164" s="557" t="s">
        <v>1432</v>
      </c>
      <c r="AD1164" s="389"/>
      <c r="AE1164" s="389"/>
      <c r="AF1164" s="389"/>
      <c r="AG1164" s="517" t="s">
        <v>3063</v>
      </c>
      <c r="AH1164" s="557" t="s">
        <v>1445</v>
      </c>
      <c r="AI1164" s="620">
        <v>1332094</v>
      </c>
      <c r="AJ1164" s="517">
        <v>4</v>
      </c>
      <c r="AK1164" s="577">
        <v>42</v>
      </c>
      <c r="AL1164" s="577">
        <v>0</v>
      </c>
      <c r="AM1164" s="577">
        <v>0</v>
      </c>
      <c r="AN1164" s="577">
        <v>36</v>
      </c>
      <c r="AO1164" s="577">
        <v>6</v>
      </c>
      <c r="AP1164" s="577">
        <v>0</v>
      </c>
      <c r="AQ1164" s="577">
        <v>0</v>
      </c>
      <c r="AR1164" s="577">
        <v>0</v>
      </c>
      <c r="AS1164" s="577">
        <v>0</v>
      </c>
      <c r="AT1164" s="577">
        <v>0</v>
      </c>
      <c r="AU1164" s="577">
        <v>36</v>
      </c>
      <c r="AV1164" s="577">
        <v>6</v>
      </c>
      <c r="AW1164" s="577">
        <v>0</v>
      </c>
      <c r="AX1164" s="577">
        <v>0</v>
      </c>
      <c r="AY1164" s="577">
        <v>0</v>
      </c>
      <c r="AZ1164" s="577">
        <v>0</v>
      </c>
      <c r="BA1164" s="577">
        <v>0</v>
      </c>
      <c r="BB1164" s="577">
        <v>0</v>
      </c>
      <c r="BC1164" s="577">
        <v>0</v>
      </c>
      <c r="BD1164" s="577">
        <v>0</v>
      </c>
      <c r="BE1164" s="577">
        <v>0</v>
      </c>
      <c r="BF1164" s="577">
        <v>0</v>
      </c>
      <c r="BG1164" s="577">
        <v>0</v>
      </c>
      <c r="BH1164" s="577">
        <v>0</v>
      </c>
      <c r="BI1164" s="577">
        <v>0</v>
      </c>
      <c r="BJ1164" s="577">
        <v>0</v>
      </c>
      <c r="BK1164" s="577">
        <v>0</v>
      </c>
      <c r="BL1164" s="577">
        <v>0</v>
      </c>
      <c r="BM1164" s="577">
        <v>0</v>
      </c>
      <c r="BN1164" s="577"/>
      <c r="BO1164" s="551">
        <v>0</v>
      </c>
      <c r="BP1164" s="551">
        <v>0</v>
      </c>
      <c r="BQ1164" s="753">
        <v>0</v>
      </c>
      <c r="BR1164" s="551">
        <v>0</v>
      </c>
      <c r="BS1164" s="551">
        <v>0</v>
      </c>
      <c r="BT1164" s="551">
        <v>0</v>
      </c>
      <c r="BU1164" s="582">
        <f t="shared" ref="BU1164:BU1227" si="29">Q1164/3</f>
        <v>14</v>
      </c>
      <c r="BV1164" s="552">
        <f t="shared" ref="BV1164:BV1227" si="30">Q1164/3</f>
        <v>14</v>
      </c>
      <c r="BW1164" s="552">
        <f t="shared" ref="BW1164:BW1227" si="31">Q1164/3</f>
        <v>14</v>
      </c>
      <c r="BX1164" s="551">
        <v>0</v>
      </c>
      <c r="BY1164" s="551">
        <v>0</v>
      </c>
      <c r="BZ1164" s="551">
        <v>0</v>
      </c>
      <c r="CA1164" s="551">
        <v>0</v>
      </c>
      <c r="CB1164" s="551">
        <v>0</v>
      </c>
      <c r="CC1164" s="551">
        <v>0</v>
      </c>
      <c r="CD1164" s="551">
        <v>0</v>
      </c>
      <c r="CE1164" s="551">
        <v>0</v>
      </c>
      <c r="CF1164" s="551">
        <v>0</v>
      </c>
      <c r="CG1164" s="551">
        <v>0</v>
      </c>
      <c r="CH1164" s="551">
        <v>0</v>
      </c>
      <c r="CI1164" s="551">
        <v>0</v>
      </c>
      <c r="CJ1164" s="551">
        <v>0</v>
      </c>
      <c r="CK1164" s="623">
        <f t="shared" si="28"/>
        <v>42</v>
      </c>
      <c r="CL1164" s="524">
        <v>42</v>
      </c>
      <c r="CM1164" s="554">
        <f t="shared" ref="CM1164:CM1227" si="32">SUM(BQ1164:BU1164)</f>
        <v>14</v>
      </c>
      <c r="CN1164" s="554">
        <f t="shared" ref="CN1164:CN1227" si="33">SUM(BR1164:BV1164)</f>
        <v>28</v>
      </c>
      <c r="CO1164" s="554">
        <v>6</v>
      </c>
      <c r="CP1164" s="554"/>
      <c r="CQ1164" s="554"/>
      <c r="CR1164" s="622"/>
      <c r="CS1164" s="726"/>
      <c r="CT1164" s="525"/>
      <c r="CU1164" s="527"/>
      <c r="CV1164" s="527"/>
      <c r="CW1164" s="527"/>
      <c r="CX1164" s="85"/>
    </row>
    <row r="1165" spans="1:102" ht="12" customHeight="1" x14ac:dyDescent="0.2">
      <c r="A1165" s="132" t="s">
        <v>1965</v>
      </c>
      <c r="B1165" s="557" t="s">
        <v>492</v>
      </c>
      <c r="C1165" s="557" t="s">
        <v>1432</v>
      </c>
      <c r="D1165" s="557" t="s">
        <v>5381</v>
      </c>
      <c r="E1165" s="577" t="s">
        <v>493</v>
      </c>
      <c r="F1165" s="557" t="s">
        <v>1432</v>
      </c>
      <c r="G1165" s="557" t="s">
        <v>184</v>
      </c>
      <c r="H1165" s="557" t="s">
        <v>3299</v>
      </c>
      <c r="I1165" s="557" t="s">
        <v>1432</v>
      </c>
      <c r="J1165" s="533">
        <v>528809</v>
      </c>
      <c r="K1165" s="533">
        <v>177181</v>
      </c>
      <c r="L1165" s="512" t="s">
        <v>3066</v>
      </c>
      <c r="M1165" s="557" t="s">
        <v>1432</v>
      </c>
      <c r="N1165" s="557" t="s">
        <v>1432</v>
      </c>
      <c r="O1165" s="533">
        <v>0</v>
      </c>
      <c r="P1165" s="533">
        <v>103</v>
      </c>
      <c r="Q1165" s="738">
        <v>103</v>
      </c>
      <c r="R1165" s="557" t="s">
        <v>494</v>
      </c>
      <c r="S1165" s="557" t="s">
        <v>1154</v>
      </c>
      <c r="T1165" s="739">
        <v>42039</v>
      </c>
      <c r="U1165" s="739">
        <v>42265</v>
      </c>
      <c r="V1165" s="739"/>
      <c r="W1165" s="557" t="s">
        <v>1439</v>
      </c>
      <c r="X1165" s="557" t="s">
        <v>1432</v>
      </c>
      <c r="Y1165" s="557" t="s">
        <v>1442</v>
      </c>
      <c r="Z1165" s="557" t="s">
        <v>1443</v>
      </c>
      <c r="AA1165" s="557" t="s">
        <v>1443</v>
      </c>
      <c r="AB1165" s="557" t="s">
        <v>1444</v>
      </c>
      <c r="AC1165" s="557" t="s">
        <v>1432</v>
      </c>
      <c r="AD1165" s="389"/>
      <c r="AE1165" s="389"/>
      <c r="AF1165" s="389"/>
      <c r="AG1165" s="517" t="s">
        <v>3063</v>
      </c>
      <c r="AH1165" s="557" t="s">
        <v>1445</v>
      </c>
      <c r="AI1165" s="620">
        <v>1332094</v>
      </c>
      <c r="AJ1165" s="517">
        <v>10</v>
      </c>
      <c r="AK1165" s="577">
        <v>103</v>
      </c>
      <c r="AL1165" s="577">
        <v>0</v>
      </c>
      <c r="AM1165" s="577">
        <v>23</v>
      </c>
      <c r="AN1165" s="577">
        <v>78</v>
      </c>
      <c r="AO1165" s="577">
        <v>2</v>
      </c>
      <c r="AP1165" s="577">
        <v>0</v>
      </c>
      <c r="AQ1165" s="577">
        <v>0</v>
      </c>
      <c r="AR1165" s="577">
        <v>0</v>
      </c>
      <c r="AS1165" s="577">
        <v>0</v>
      </c>
      <c r="AT1165" s="577">
        <v>23</v>
      </c>
      <c r="AU1165" s="577">
        <v>78</v>
      </c>
      <c r="AV1165" s="577">
        <v>2</v>
      </c>
      <c r="AW1165" s="577">
        <v>0</v>
      </c>
      <c r="AX1165" s="577">
        <v>0</v>
      </c>
      <c r="AY1165" s="577">
        <v>0</v>
      </c>
      <c r="AZ1165" s="577">
        <v>0</v>
      </c>
      <c r="BA1165" s="577">
        <v>0</v>
      </c>
      <c r="BB1165" s="577">
        <v>0</v>
      </c>
      <c r="BC1165" s="577">
        <v>0</v>
      </c>
      <c r="BD1165" s="577">
        <v>0</v>
      </c>
      <c r="BE1165" s="577">
        <v>0</v>
      </c>
      <c r="BF1165" s="577">
        <v>0</v>
      </c>
      <c r="BG1165" s="577">
        <v>0</v>
      </c>
      <c r="BH1165" s="577">
        <v>0</v>
      </c>
      <c r="BI1165" s="577">
        <v>0</v>
      </c>
      <c r="BJ1165" s="577">
        <v>0</v>
      </c>
      <c r="BK1165" s="577">
        <v>0</v>
      </c>
      <c r="BL1165" s="577">
        <v>0</v>
      </c>
      <c r="BM1165" s="577">
        <v>0</v>
      </c>
      <c r="BN1165" s="577"/>
      <c r="BO1165" s="551">
        <v>0</v>
      </c>
      <c r="BP1165" s="551">
        <v>0</v>
      </c>
      <c r="BQ1165" s="753">
        <v>0</v>
      </c>
      <c r="BR1165" s="551">
        <v>0</v>
      </c>
      <c r="BS1165" s="551">
        <v>0</v>
      </c>
      <c r="BT1165" s="551">
        <v>0</v>
      </c>
      <c r="BU1165" s="582">
        <f t="shared" si="29"/>
        <v>34.333333333333336</v>
      </c>
      <c r="BV1165" s="552">
        <f t="shared" si="30"/>
        <v>34.333333333333336</v>
      </c>
      <c r="BW1165" s="552">
        <f t="shared" si="31"/>
        <v>34.333333333333336</v>
      </c>
      <c r="BX1165" s="551">
        <v>0</v>
      </c>
      <c r="BY1165" s="551">
        <v>0</v>
      </c>
      <c r="BZ1165" s="551">
        <v>0</v>
      </c>
      <c r="CA1165" s="551">
        <v>0</v>
      </c>
      <c r="CB1165" s="551">
        <v>0</v>
      </c>
      <c r="CC1165" s="551">
        <v>0</v>
      </c>
      <c r="CD1165" s="551">
        <v>0</v>
      </c>
      <c r="CE1165" s="551">
        <v>0</v>
      </c>
      <c r="CF1165" s="551">
        <v>0</v>
      </c>
      <c r="CG1165" s="551">
        <v>0</v>
      </c>
      <c r="CH1165" s="551">
        <v>0</v>
      </c>
      <c r="CI1165" s="551">
        <v>0</v>
      </c>
      <c r="CJ1165" s="551">
        <v>0</v>
      </c>
      <c r="CK1165" s="623">
        <f t="shared" si="28"/>
        <v>103</v>
      </c>
      <c r="CL1165" s="524">
        <v>103</v>
      </c>
      <c r="CM1165" s="554">
        <f t="shared" si="32"/>
        <v>34.333333333333336</v>
      </c>
      <c r="CN1165" s="554">
        <f t="shared" si="33"/>
        <v>68.666666666666671</v>
      </c>
      <c r="CO1165" s="554">
        <v>6</v>
      </c>
      <c r="CP1165" s="554"/>
      <c r="CQ1165" s="554"/>
      <c r="CR1165" s="622"/>
      <c r="CS1165" s="524"/>
      <c r="CT1165" s="525"/>
      <c r="CU1165" s="527"/>
      <c r="CV1165" s="527"/>
      <c r="CW1165" s="527"/>
      <c r="CX1165" s="85"/>
    </row>
    <row r="1166" spans="1:102" ht="12" customHeight="1" x14ac:dyDescent="0.2">
      <c r="A1166" s="132" t="s">
        <v>1965</v>
      </c>
      <c r="B1166" s="557" t="s">
        <v>492</v>
      </c>
      <c r="C1166" s="557" t="s">
        <v>1432</v>
      </c>
      <c r="D1166" s="557" t="s">
        <v>5382</v>
      </c>
      <c r="E1166" s="577" t="s">
        <v>493</v>
      </c>
      <c r="F1166" s="557" t="s">
        <v>1432</v>
      </c>
      <c r="G1166" s="557" t="s">
        <v>184</v>
      </c>
      <c r="H1166" s="557" t="s">
        <v>3299</v>
      </c>
      <c r="I1166" s="557" t="s">
        <v>1432</v>
      </c>
      <c r="J1166" s="533">
        <v>528809</v>
      </c>
      <c r="K1166" s="533">
        <v>177181</v>
      </c>
      <c r="L1166" s="512" t="s">
        <v>3066</v>
      </c>
      <c r="M1166" s="557" t="s">
        <v>1432</v>
      </c>
      <c r="N1166" s="557" t="s">
        <v>1432</v>
      </c>
      <c r="O1166" s="533">
        <v>0</v>
      </c>
      <c r="P1166" s="533">
        <v>101</v>
      </c>
      <c r="Q1166" s="738">
        <v>101</v>
      </c>
      <c r="R1166" s="557" t="s">
        <v>494</v>
      </c>
      <c r="S1166" s="557" t="s">
        <v>1154</v>
      </c>
      <c r="T1166" s="739">
        <v>42039</v>
      </c>
      <c r="U1166" s="739">
        <v>42265</v>
      </c>
      <c r="V1166" s="739"/>
      <c r="W1166" s="557" t="s">
        <v>1439</v>
      </c>
      <c r="X1166" s="557" t="s">
        <v>1432</v>
      </c>
      <c r="Y1166" s="557" t="s">
        <v>1442</v>
      </c>
      <c r="Z1166" s="557" t="s">
        <v>1443</v>
      </c>
      <c r="AA1166" s="557" t="s">
        <v>1443</v>
      </c>
      <c r="AB1166" s="557" t="s">
        <v>1444</v>
      </c>
      <c r="AC1166" s="557" t="s">
        <v>1432</v>
      </c>
      <c r="AD1166" s="389"/>
      <c r="AE1166" s="389"/>
      <c r="AF1166" s="389"/>
      <c r="AG1166" s="517" t="s">
        <v>3063</v>
      </c>
      <c r="AH1166" s="557" t="s">
        <v>1445</v>
      </c>
      <c r="AI1166" s="620">
        <v>1332094</v>
      </c>
      <c r="AJ1166" s="517">
        <v>10</v>
      </c>
      <c r="AK1166" s="577">
        <v>101</v>
      </c>
      <c r="AL1166" s="577">
        <v>0</v>
      </c>
      <c r="AM1166" s="577">
        <v>24</v>
      </c>
      <c r="AN1166" s="577">
        <v>69</v>
      </c>
      <c r="AO1166" s="577">
        <v>8</v>
      </c>
      <c r="AP1166" s="577">
        <v>0</v>
      </c>
      <c r="AQ1166" s="577">
        <v>0</v>
      </c>
      <c r="AR1166" s="577">
        <v>0</v>
      </c>
      <c r="AS1166" s="577">
        <v>0</v>
      </c>
      <c r="AT1166" s="577">
        <v>24</v>
      </c>
      <c r="AU1166" s="577">
        <v>69</v>
      </c>
      <c r="AV1166" s="577">
        <v>8</v>
      </c>
      <c r="AW1166" s="577">
        <v>0</v>
      </c>
      <c r="AX1166" s="577">
        <v>0</v>
      </c>
      <c r="AY1166" s="577">
        <v>0</v>
      </c>
      <c r="AZ1166" s="577">
        <v>0</v>
      </c>
      <c r="BA1166" s="577">
        <v>0</v>
      </c>
      <c r="BB1166" s="577">
        <v>0</v>
      </c>
      <c r="BC1166" s="577">
        <v>0</v>
      </c>
      <c r="BD1166" s="577">
        <v>0</v>
      </c>
      <c r="BE1166" s="577">
        <v>0</v>
      </c>
      <c r="BF1166" s="577">
        <v>0</v>
      </c>
      <c r="BG1166" s="577">
        <v>0</v>
      </c>
      <c r="BH1166" s="577">
        <v>0</v>
      </c>
      <c r="BI1166" s="577">
        <v>0</v>
      </c>
      <c r="BJ1166" s="577">
        <v>0</v>
      </c>
      <c r="BK1166" s="577">
        <v>0</v>
      </c>
      <c r="BL1166" s="577">
        <v>0</v>
      </c>
      <c r="BM1166" s="577">
        <v>0</v>
      </c>
      <c r="BN1166" s="577"/>
      <c r="BO1166" s="551">
        <v>0</v>
      </c>
      <c r="BP1166" s="551">
        <v>0</v>
      </c>
      <c r="BQ1166" s="753">
        <v>0</v>
      </c>
      <c r="BR1166" s="551">
        <v>0</v>
      </c>
      <c r="BS1166" s="551">
        <v>0</v>
      </c>
      <c r="BT1166" s="551">
        <v>0</v>
      </c>
      <c r="BU1166" s="582">
        <f t="shared" si="29"/>
        <v>33.666666666666664</v>
      </c>
      <c r="BV1166" s="552">
        <f t="shared" si="30"/>
        <v>33.666666666666664</v>
      </c>
      <c r="BW1166" s="552">
        <f t="shared" si="31"/>
        <v>33.666666666666664</v>
      </c>
      <c r="BX1166" s="551">
        <v>0</v>
      </c>
      <c r="BY1166" s="551">
        <v>0</v>
      </c>
      <c r="BZ1166" s="551">
        <v>0</v>
      </c>
      <c r="CA1166" s="551">
        <v>0</v>
      </c>
      <c r="CB1166" s="551">
        <v>0</v>
      </c>
      <c r="CC1166" s="551">
        <v>0</v>
      </c>
      <c r="CD1166" s="551">
        <v>0</v>
      </c>
      <c r="CE1166" s="551">
        <v>0</v>
      </c>
      <c r="CF1166" s="551">
        <v>0</v>
      </c>
      <c r="CG1166" s="551">
        <v>0</v>
      </c>
      <c r="CH1166" s="551">
        <v>0</v>
      </c>
      <c r="CI1166" s="551">
        <v>0</v>
      </c>
      <c r="CJ1166" s="551">
        <v>0</v>
      </c>
      <c r="CK1166" s="623">
        <f t="shared" si="28"/>
        <v>101</v>
      </c>
      <c r="CL1166" s="524">
        <v>101</v>
      </c>
      <c r="CM1166" s="554">
        <f t="shared" si="32"/>
        <v>33.666666666666664</v>
      </c>
      <c r="CN1166" s="554">
        <f t="shared" si="33"/>
        <v>67.333333333333329</v>
      </c>
      <c r="CO1166" s="554">
        <v>6</v>
      </c>
      <c r="CP1166" s="554"/>
      <c r="CQ1166" s="554"/>
      <c r="CR1166" s="622"/>
      <c r="CS1166" s="726"/>
      <c r="CT1166" s="530"/>
      <c r="CU1166" s="527"/>
      <c r="CV1166" s="527"/>
      <c r="CW1166" s="527"/>
      <c r="CX1166" s="85"/>
    </row>
    <row r="1167" spans="1:102" ht="12" customHeight="1" x14ac:dyDescent="0.2">
      <c r="A1167" s="132" t="s">
        <v>1965</v>
      </c>
      <c r="B1167" s="557" t="s">
        <v>492</v>
      </c>
      <c r="C1167" s="557" t="s">
        <v>1432</v>
      </c>
      <c r="D1167" s="557" t="s">
        <v>5482</v>
      </c>
      <c r="E1167" s="577" t="s">
        <v>493</v>
      </c>
      <c r="F1167" s="557" t="s">
        <v>1432</v>
      </c>
      <c r="G1167" s="557" t="s">
        <v>184</v>
      </c>
      <c r="H1167" s="557" t="s">
        <v>3299</v>
      </c>
      <c r="I1167" s="557" t="s">
        <v>1432</v>
      </c>
      <c r="J1167" s="533">
        <v>528809</v>
      </c>
      <c r="K1167" s="533">
        <v>177181</v>
      </c>
      <c r="L1167" s="512" t="s">
        <v>3066</v>
      </c>
      <c r="M1167" s="557" t="s">
        <v>1432</v>
      </c>
      <c r="N1167" s="557" t="s">
        <v>1432</v>
      </c>
      <c r="O1167" s="533">
        <v>0</v>
      </c>
      <c r="P1167" s="533">
        <v>77</v>
      </c>
      <c r="Q1167" s="738">
        <v>77</v>
      </c>
      <c r="R1167" s="557" t="s">
        <v>494</v>
      </c>
      <c r="S1167" s="557" t="s">
        <v>1154</v>
      </c>
      <c r="T1167" s="739">
        <v>42039</v>
      </c>
      <c r="U1167" s="739">
        <v>42265</v>
      </c>
      <c r="V1167" s="739"/>
      <c r="W1167" s="557" t="s">
        <v>1439</v>
      </c>
      <c r="X1167" s="557" t="s">
        <v>1432</v>
      </c>
      <c r="Y1167" s="557" t="s">
        <v>1442</v>
      </c>
      <c r="Z1167" s="557" t="s">
        <v>1443</v>
      </c>
      <c r="AA1167" s="557" t="s">
        <v>1443</v>
      </c>
      <c r="AB1167" s="557" t="s">
        <v>1444</v>
      </c>
      <c r="AC1167" s="557" t="s">
        <v>1432</v>
      </c>
      <c r="AD1167" s="389"/>
      <c r="AE1167" s="389"/>
      <c r="AF1167" s="389"/>
      <c r="AG1167" s="517" t="s">
        <v>3063</v>
      </c>
      <c r="AH1167" s="557" t="s">
        <v>1445</v>
      </c>
      <c r="AI1167" s="620">
        <v>1332094</v>
      </c>
      <c r="AJ1167" s="517">
        <v>8</v>
      </c>
      <c r="AK1167" s="577">
        <v>77</v>
      </c>
      <c r="AL1167" s="577">
        <v>0</v>
      </c>
      <c r="AM1167" s="577">
        <v>18</v>
      </c>
      <c r="AN1167" s="577">
        <v>51</v>
      </c>
      <c r="AO1167" s="577">
        <v>8</v>
      </c>
      <c r="AP1167" s="577">
        <v>0</v>
      </c>
      <c r="AQ1167" s="577">
        <v>0</v>
      </c>
      <c r="AR1167" s="577">
        <v>0</v>
      </c>
      <c r="AS1167" s="577">
        <v>0</v>
      </c>
      <c r="AT1167" s="577">
        <v>18</v>
      </c>
      <c r="AU1167" s="577">
        <v>51</v>
      </c>
      <c r="AV1167" s="577">
        <v>8</v>
      </c>
      <c r="AW1167" s="577">
        <v>0</v>
      </c>
      <c r="AX1167" s="577">
        <v>0</v>
      </c>
      <c r="AY1167" s="577">
        <v>0</v>
      </c>
      <c r="AZ1167" s="577">
        <v>0</v>
      </c>
      <c r="BA1167" s="577">
        <v>0</v>
      </c>
      <c r="BB1167" s="577">
        <v>0</v>
      </c>
      <c r="BC1167" s="577">
        <v>0</v>
      </c>
      <c r="BD1167" s="577">
        <v>0</v>
      </c>
      <c r="BE1167" s="577">
        <v>0</v>
      </c>
      <c r="BF1167" s="577">
        <v>0</v>
      </c>
      <c r="BG1167" s="577">
        <v>0</v>
      </c>
      <c r="BH1167" s="577">
        <v>0</v>
      </c>
      <c r="BI1167" s="577">
        <v>0</v>
      </c>
      <c r="BJ1167" s="577">
        <v>0</v>
      </c>
      <c r="BK1167" s="577">
        <v>0</v>
      </c>
      <c r="BL1167" s="577">
        <v>0</v>
      </c>
      <c r="BM1167" s="577">
        <v>0</v>
      </c>
      <c r="BN1167" s="577"/>
      <c r="BO1167" s="551">
        <v>0</v>
      </c>
      <c r="BP1167" s="551">
        <v>0</v>
      </c>
      <c r="BQ1167" s="753">
        <v>0</v>
      </c>
      <c r="BR1167" s="551">
        <v>0</v>
      </c>
      <c r="BS1167" s="551">
        <v>0</v>
      </c>
      <c r="BT1167" s="551">
        <v>0</v>
      </c>
      <c r="BU1167" s="582">
        <f t="shared" si="29"/>
        <v>25.666666666666668</v>
      </c>
      <c r="BV1167" s="552">
        <f t="shared" si="30"/>
        <v>25.666666666666668</v>
      </c>
      <c r="BW1167" s="552">
        <f t="shared" si="31"/>
        <v>25.666666666666668</v>
      </c>
      <c r="BX1167" s="551">
        <v>0</v>
      </c>
      <c r="BY1167" s="551">
        <v>0</v>
      </c>
      <c r="BZ1167" s="551">
        <v>0</v>
      </c>
      <c r="CA1167" s="551">
        <v>0</v>
      </c>
      <c r="CB1167" s="551">
        <v>0</v>
      </c>
      <c r="CC1167" s="551">
        <v>0</v>
      </c>
      <c r="CD1167" s="551">
        <v>0</v>
      </c>
      <c r="CE1167" s="551">
        <v>0</v>
      </c>
      <c r="CF1167" s="551">
        <v>0</v>
      </c>
      <c r="CG1167" s="551">
        <v>0</v>
      </c>
      <c r="CH1167" s="551">
        <v>0</v>
      </c>
      <c r="CI1167" s="551">
        <v>0</v>
      </c>
      <c r="CJ1167" s="551">
        <v>0</v>
      </c>
      <c r="CK1167" s="623">
        <f t="shared" si="28"/>
        <v>77</v>
      </c>
      <c r="CL1167" s="524">
        <v>77</v>
      </c>
      <c r="CM1167" s="554">
        <f t="shared" si="32"/>
        <v>25.666666666666668</v>
      </c>
      <c r="CN1167" s="554">
        <f t="shared" si="33"/>
        <v>51.333333333333336</v>
      </c>
      <c r="CO1167" s="554">
        <v>6</v>
      </c>
      <c r="CP1167" s="554"/>
      <c r="CQ1167" s="554"/>
      <c r="CR1167" s="622"/>
      <c r="CS1167" s="726"/>
      <c r="CT1167" s="530"/>
      <c r="CU1167" s="527"/>
      <c r="CV1167" s="527"/>
      <c r="CW1167" s="527"/>
      <c r="CX1167" s="85"/>
    </row>
    <row r="1168" spans="1:102" ht="12" customHeight="1" x14ac:dyDescent="0.2">
      <c r="A1168" s="132" t="s">
        <v>1965</v>
      </c>
      <c r="B1168" s="557" t="s">
        <v>492</v>
      </c>
      <c r="C1168" s="557" t="s">
        <v>1432</v>
      </c>
      <c r="D1168" s="557" t="s">
        <v>5483</v>
      </c>
      <c r="E1168" s="577" t="s">
        <v>493</v>
      </c>
      <c r="F1168" s="557" t="s">
        <v>1432</v>
      </c>
      <c r="G1168" s="557" t="s">
        <v>184</v>
      </c>
      <c r="H1168" s="557" t="s">
        <v>3299</v>
      </c>
      <c r="I1168" s="557" t="s">
        <v>1432</v>
      </c>
      <c r="J1168" s="533">
        <v>528809</v>
      </c>
      <c r="K1168" s="533">
        <v>177181</v>
      </c>
      <c r="L1168" s="512" t="s">
        <v>3066</v>
      </c>
      <c r="M1168" s="557" t="s">
        <v>1432</v>
      </c>
      <c r="N1168" s="557" t="s">
        <v>1432</v>
      </c>
      <c r="O1168" s="533">
        <v>0</v>
      </c>
      <c r="P1168" s="533">
        <v>62</v>
      </c>
      <c r="Q1168" s="738">
        <v>62</v>
      </c>
      <c r="R1168" s="557" t="s">
        <v>494</v>
      </c>
      <c r="S1168" s="557" t="s">
        <v>1154</v>
      </c>
      <c r="T1168" s="739">
        <v>42039</v>
      </c>
      <c r="U1168" s="739">
        <v>42265</v>
      </c>
      <c r="V1168" s="739"/>
      <c r="W1168" s="557" t="s">
        <v>1439</v>
      </c>
      <c r="X1168" s="557" t="s">
        <v>1432</v>
      </c>
      <c r="Y1168" s="557" t="s">
        <v>1442</v>
      </c>
      <c r="Z1168" s="557" t="s">
        <v>1443</v>
      </c>
      <c r="AA1168" s="557" t="s">
        <v>1443</v>
      </c>
      <c r="AB1168" s="557" t="s">
        <v>1444</v>
      </c>
      <c r="AC1168" s="557" t="s">
        <v>1432</v>
      </c>
      <c r="AD1168" s="389"/>
      <c r="AE1168" s="389"/>
      <c r="AF1168" s="389"/>
      <c r="AG1168" s="517" t="s">
        <v>3063</v>
      </c>
      <c r="AH1168" s="557" t="s">
        <v>1445</v>
      </c>
      <c r="AI1168" s="620">
        <v>1332094</v>
      </c>
      <c r="AJ1168" s="517">
        <v>6</v>
      </c>
      <c r="AK1168" s="577">
        <v>62</v>
      </c>
      <c r="AL1168" s="577">
        <v>0</v>
      </c>
      <c r="AM1168" s="577">
        <v>14</v>
      </c>
      <c r="AN1168" s="577">
        <v>42</v>
      </c>
      <c r="AO1168" s="577">
        <v>6</v>
      </c>
      <c r="AP1168" s="577">
        <v>0</v>
      </c>
      <c r="AQ1168" s="577">
        <v>0</v>
      </c>
      <c r="AR1168" s="577">
        <v>0</v>
      </c>
      <c r="AS1168" s="577">
        <v>0</v>
      </c>
      <c r="AT1168" s="577">
        <v>14</v>
      </c>
      <c r="AU1168" s="577">
        <v>42</v>
      </c>
      <c r="AV1168" s="577">
        <v>6</v>
      </c>
      <c r="AW1168" s="577">
        <v>0</v>
      </c>
      <c r="AX1168" s="577">
        <v>0</v>
      </c>
      <c r="AY1168" s="577">
        <v>0</v>
      </c>
      <c r="AZ1168" s="577">
        <v>0</v>
      </c>
      <c r="BA1168" s="577">
        <v>0</v>
      </c>
      <c r="BB1168" s="577">
        <v>0</v>
      </c>
      <c r="BC1168" s="577">
        <v>0</v>
      </c>
      <c r="BD1168" s="577">
        <v>0</v>
      </c>
      <c r="BE1168" s="577">
        <v>0</v>
      </c>
      <c r="BF1168" s="577">
        <v>0</v>
      </c>
      <c r="BG1168" s="577">
        <v>0</v>
      </c>
      <c r="BH1168" s="577">
        <v>0</v>
      </c>
      <c r="BI1168" s="577">
        <v>0</v>
      </c>
      <c r="BJ1168" s="577">
        <v>0</v>
      </c>
      <c r="BK1168" s="577">
        <v>0</v>
      </c>
      <c r="BL1168" s="577">
        <v>0</v>
      </c>
      <c r="BM1168" s="577">
        <v>0</v>
      </c>
      <c r="BN1168" s="577"/>
      <c r="BO1168" s="551">
        <v>0</v>
      </c>
      <c r="BP1168" s="551">
        <v>0</v>
      </c>
      <c r="BQ1168" s="753">
        <v>0</v>
      </c>
      <c r="BR1168" s="551">
        <v>0</v>
      </c>
      <c r="BS1168" s="551">
        <v>0</v>
      </c>
      <c r="BT1168" s="551">
        <v>0</v>
      </c>
      <c r="BU1168" s="582">
        <f t="shared" si="29"/>
        <v>20.666666666666668</v>
      </c>
      <c r="BV1168" s="552">
        <f t="shared" si="30"/>
        <v>20.666666666666668</v>
      </c>
      <c r="BW1168" s="552">
        <f t="shared" si="31"/>
        <v>20.666666666666668</v>
      </c>
      <c r="BX1168" s="551">
        <v>0</v>
      </c>
      <c r="BY1168" s="551">
        <v>0</v>
      </c>
      <c r="BZ1168" s="551">
        <v>0</v>
      </c>
      <c r="CA1168" s="551">
        <v>0</v>
      </c>
      <c r="CB1168" s="551">
        <v>0</v>
      </c>
      <c r="CC1168" s="551">
        <v>0</v>
      </c>
      <c r="CD1168" s="551">
        <v>0</v>
      </c>
      <c r="CE1168" s="551">
        <v>0</v>
      </c>
      <c r="CF1168" s="551">
        <v>0</v>
      </c>
      <c r="CG1168" s="551">
        <v>0</v>
      </c>
      <c r="CH1168" s="551">
        <v>0</v>
      </c>
      <c r="CI1168" s="551">
        <v>0</v>
      </c>
      <c r="CJ1168" s="551">
        <v>0</v>
      </c>
      <c r="CK1168" s="623">
        <f t="shared" si="28"/>
        <v>62</v>
      </c>
      <c r="CL1168" s="524">
        <v>62</v>
      </c>
      <c r="CM1168" s="554">
        <f t="shared" si="32"/>
        <v>20.666666666666668</v>
      </c>
      <c r="CN1168" s="554">
        <f t="shared" si="33"/>
        <v>41.333333333333336</v>
      </c>
      <c r="CO1168" s="554">
        <v>6</v>
      </c>
      <c r="CP1168" s="554"/>
      <c r="CQ1168" s="554"/>
      <c r="CR1168" s="524"/>
      <c r="CS1168" s="726"/>
      <c r="CT1168" s="525"/>
      <c r="CU1168" s="527"/>
      <c r="CV1168" s="527"/>
      <c r="CW1168" s="527"/>
      <c r="CX1168" s="85"/>
    </row>
    <row r="1169" spans="1:102" ht="12" customHeight="1" x14ac:dyDescent="0.2">
      <c r="A1169" s="132" t="s">
        <v>1965</v>
      </c>
      <c r="B1169" s="557" t="s">
        <v>492</v>
      </c>
      <c r="C1169" s="557" t="s">
        <v>1432</v>
      </c>
      <c r="D1169" s="557" t="s">
        <v>5484</v>
      </c>
      <c r="E1169" s="577" t="s">
        <v>493</v>
      </c>
      <c r="F1169" s="557" t="s">
        <v>1432</v>
      </c>
      <c r="G1169" s="557" t="s">
        <v>184</v>
      </c>
      <c r="H1169" s="557" t="s">
        <v>3299</v>
      </c>
      <c r="I1169" s="557" t="s">
        <v>1432</v>
      </c>
      <c r="J1169" s="533">
        <v>528809</v>
      </c>
      <c r="K1169" s="533">
        <v>177181</v>
      </c>
      <c r="L1169" s="512" t="s">
        <v>3066</v>
      </c>
      <c r="M1169" s="557" t="s">
        <v>1432</v>
      </c>
      <c r="N1169" s="557" t="s">
        <v>1432</v>
      </c>
      <c r="O1169" s="533">
        <v>0</v>
      </c>
      <c r="P1169" s="533">
        <v>90</v>
      </c>
      <c r="Q1169" s="738">
        <v>90</v>
      </c>
      <c r="R1169" s="557" t="s">
        <v>494</v>
      </c>
      <c r="S1169" s="557" t="s">
        <v>1154</v>
      </c>
      <c r="T1169" s="739">
        <v>42039</v>
      </c>
      <c r="U1169" s="739">
        <v>42265</v>
      </c>
      <c r="V1169" s="739"/>
      <c r="W1169" s="557" t="s">
        <v>1439</v>
      </c>
      <c r="X1169" s="557" t="s">
        <v>1432</v>
      </c>
      <c r="Y1169" s="557" t="s">
        <v>1442</v>
      </c>
      <c r="Z1169" s="557" t="s">
        <v>1443</v>
      </c>
      <c r="AA1169" s="557" t="s">
        <v>1443</v>
      </c>
      <c r="AB1169" s="557" t="s">
        <v>1444</v>
      </c>
      <c r="AC1169" s="557" t="s">
        <v>1432</v>
      </c>
      <c r="AD1169" s="389"/>
      <c r="AE1169" s="389"/>
      <c r="AF1169" s="389"/>
      <c r="AG1169" s="517" t="s">
        <v>3063</v>
      </c>
      <c r="AH1169" s="557" t="s">
        <v>1445</v>
      </c>
      <c r="AI1169" s="620">
        <v>1332094</v>
      </c>
      <c r="AJ1169" s="517">
        <v>9</v>
      </c>
      <c r="AK1169" s="577">
        <v>90</v>
      </c>
      <c r="AL1169" s="577">
        <v>0</v>
      </c>
      <c r="AM1169" s="577">
        <v>24</v>
      </c>
      <c r="AN1169" s="577">
        <v>64</v>
      </c>
      <c r="AO1169" s="577">
        <v>2</v>
      </c>
      <c r="AP1169" s="577">
        <v>0</v>
      </c>
      <c r="AQ1169" s="577">
        <v>0</v>
      </c>
      <c r="AR1169" s="577">
        <v>0</v>
      </c>
      <c r="AS1169" s="577">
        <v>0</v>
      </c>
      <c r="AT1169" s="577">
        <v>24</v>
      </c>
      <c r="AU1169" s="577">
        <v>64</v>
      </c>
      <c r="AV1169" s="577">
        <v>2</v>
      </c>
      <c r="AW1169" s="577">
        <v>0</v>
      </c>
      <c r="AX1169" s="577">
        <v>0</v>
      </c>
      <c r="AY1169" s="577">
        <v>0</v>
      </c>
      <c r="AZ1169" s="577">
        <v>0</v>
      </c>
      <c r="BA1169" s="577">
        <v>0</v>
      </c>
      <c r="BB1169" s="577">
        <v>0</v>
      </c>
      <c r="BC1169" s="577">
        <v>0</v>
      </c>
      <c r="BD1169" s="577">
        <v>0</v>
      </c>
      <c r="BE1169" s="577">
        <v>0</v>
      </c>
      <c r="BF1169" s="577">
        <v>0</v>
      </c>
      <c r="BG1169" s="577">
        <v>0</v>
      </c>
      <c r="BH1169" s="577">
        <v>0</v>
      </c>
      <c r="BI1169" s="577">
        <v>0</v>
      </c>
      <c r="BJ1169" s="577">
        <v>0</v>
      </c>
      <c r="BK1169" s="577">
        <v>0</v>
      </c>
      <c r="BL1169" s="577">
        <v>0</v>
      </c>
      <c r="BM1169" s="577">
        <v>0</v>
      </c>
      <c r="BN1169" s="577"/>
      <c r="BO1169" s="551">
        <v>0</v>
      </c>
      <c r="BP1169" s="551">
        <v>0</v>
      </c>
      <c r="BQ1169" s="753">
        <v>0</v>
      </c>
      <c r="BR1169" s="551">
        <v>0</v>
      </c>
      <c r="BS1169" s="551">
        <v>0</v>
      </c>
      <c r="BT1169" s="551">
        <v>0</v>
      </c>
      <c r="BU1169" s="582">
        <f t="shared" si="29"/>
        <v>30</v>
      </c>
      <c r="BV1169" s="552">
        <f t="shared" si="30"/>
        <v>30</v>
      </c>
      <c r="BW1169" s="552">
        <f t="shared" si="31"/>
        <v>30</v>
      </c>
      <c r="BX1169" s="551">
        <v>0</v>
      </c>
      <c r="BY1169" s="551">
        <v>0</v>
      </c>
      <c r="BZ1169" s="551">
        <v>0</v>
      </c>
      <c r="CA1169" s="551">
        <v>0</v>
      </c>
      <c r="CB1169" s="551">
        <v>0</v>
      </c>
      <c r="CC1169" s="551">
        <v>0</v>
      </c>
      <c r="CD1169" s="551">
        <v>0</v>
      </c>
      <c r="CE1169" s="551">
        <v>0</v>
      </c>
      <c r="CF1169" s="551">
        <v>0</v>
      </c>
      <c r="CG1169" s="551">
        <v>0</v>
      </c>
      <c r="CH1169" s="551">
        <v>0</v>
      </c>
      <c r="CI1169" s="551">
        <v>0</v>
      </c>
      <c r="CJ1169" s="551">
        <v>0</v>
      </c>
      <c r="CK1169" s="623">
        <f t="shared" si="28"/>
        <v>90</v>
      </c>
      <c r="CL1169" s="524">
        <v>90</v>
      </c>
      <c r="CM1169" s="554">
        <f t="shared" si="32"/>
        <v>30</v>
      </c>
      <c r="CN1169" s="554">
        <f t="shared" si="33"/>
        <v>60</v>
      </c>
      <c r="CO1169" s="554">
        <v>6</v>
      </c>
      <c r="CP1169" s="554"/>
      <c r="CQ1169" s="554"/>
      <c r="CR1169" s="622"/>
      <c r="CS1169" s="726"/>
      <c r="CT1169" s="530"/>
      <c r="CU1169" s="527"/>
      <c r="CV1169" s="527"/>
      <c r="CW1169" s="527"/>
      <c r="CX1169" s="85"/>
    </row>
    <row r="1170" spans="1:102" ht="12" customHeight="1" x14ac:dyDescent="0.2">
      <c r="A1170" s="132" t="s">
        <v>1965</v>
      </c>
      <c r="B1170" s="557" t="s">
        <v>492</v>
      </c>
      <c r="C1170" s="557" t="s">
        <v>1432</v>
      </c>
      <c r="D1170" s="557" t="s">
        <v>5485</v>
      </c>
      <c r="E1170" s="577" t="s">
        <v>493</v>
      </c>
      <c r="F1170" s="557" t="s">
        <v>1432</v>
      </c>
      <c r="G1170" s="557" t="s">
        <v>184</v>
      </c>
      <c r="H1170" s="557" t="s">
        <v>3299</v>
      </c>
      <c r="I1170" s="557" t="s">
        <v>1432</v>
      </c>
      <c r="J1170" s="533">
        <v>528809</v>
      </c>
      <c r="K1170" s="533">
        <v>177181</v>
      </c>
      <c r="L1170" s="512" t="s">
        <v>3066</v>
      </c>
      <c r="M1170" s="557" t="s">
        <v>1432</v>
      </c>
      <c r="N1170" s="557" t="s">
        <v>1432</v>
      </c>
      <c r="O1170" s="533">
        <v>0</v>
      </c>
      <c r="P1170" s="533">
        <v>5</v>
      </c>
      <c r="Q1170" s="738">
        <v>5</v>
      </c>
      <c r="R1170" s="557" t="s">
        <v>494</v>
      </c>
      <c r="S1170" s="557" t="s">
        <v>1154</v>
      </c>
      <c r="T1170" s="739">
        <v>42039</v>
      </c>
      <c r="U1170" s="739">
        <v>42265</v>
      </c>
      <c r="V1170" s="739"/>
      <c r="W1170" s="557" t="s">
        <v>1439</v>
      </c>
      <c r="X1170" s="557" t="s">
        <v>1432</v>
      </c>
      <c r="Y1170" s="557" t="s">
        <v>1442</v>
      </c>
      <c r="Z1170" s="557" t="s">
        <v>1443</v>
      </c>
      <c r="AA1170" s="557" t="s">
        <v>1443</v>
      </c>
      <c r="AB1170" s="557" t="s">
        <v>1444</v>
      </c>
      <c r="AC1170" s="557" t="s">
        <v>1432</v>
      </c>
      <c r="AD1170" s="389"/>
      <c r="AE1170" s="389"/>
      <c r="AF1170" s="389"/>
      <c r="AG1170" s="517" t="s">
        <v>628</v>
      </c>
      <c r="AH1170" s="557" t="s">
        <v>3904</v>
      </c>
      <c r="AI1170" s="620">
        <v>1332094</v>
      </c>
      <c r="AJ1170" s="517">
        <v>1</v>
      </c>
      <c r="AK1170" s="577">
        <v>5</v>
      </c>
      <c r="AL1170" s="577">
        <v>0</v>
      </c>
      <c r="AM1170" s="577">
        <v>2</v>
      </c>
      <c r="AN1170" s="577">
        <v>3</v>
      </c>
      <c r="AO1170" s="577">
        <v>0</v>
      </c>
      <c r="AP1170" s="577">
        <v>0</v>
      </c>
      <c r="AQ1170" s="577">
        <v>0</v>
      </c>
      <c r="AR1170" s="577">
        <v>0</v>
      </c>
      <c r="AS1170" s="577">
        <v>0</v>
      </c>
      <c r="AT1170" s="577">
        <v>2</v>
      </c>
      <c r="AU1170" s="577">
        <v>3</v>
      </c>
      <c r="AV1170" s="577">
        <v>0</v>
      </c>
      <c r="AW1170" s="577">
        <v>0</v>
      </c>
      <c r="AX1170" s="577">
        <v>0</v>
      </c>
      <c r="AY1170" s="577">
        <v>0</v>
      </c>
      <c r="AZ1170" s="577">
        <v>0</v>
      </c>
      <c r="BA1170" s="577">
        <v>0</v>
      </c>
      <c r="BB1170" s="577">
        <v>0</v>
      </c>
      <c r="BC1170" s="577">
        <v>0</v>
      </c>
      <c r="BD1170" s="577">
        <v>0</v>
      </c>
      <c r="BE1170" s="577">
        <v>0</v>
      </c>
      <c r="BF1170" s="577">
        <v>0</v>
      </c>
      <c r="BG1170" s="577">
        <v>0</v>
      </c>
      <c r="BH1170" s="577">
        <v>0</v>
      </c>
      <c r="BI1170" s="577">
        <v>0</v>
      </c>
      <c r="BJ1170" s="577">
        <v>0</v>
      </c>
      <c r="BK1170" s="577">
        <v>0</v>
      </c>
      <c r="BL1170" s="577">
        <v>0</v>
      </c>
      <c r="BM1170" s="577">
        <v>0</v>
      </c>
      <c r="BN1170" s="577"/>
      <c r="BO1170" s="551">
        <v>0</v>
      </c>
      <c r="BP1170" s="551">
        <v>0</v>
      </c>
      <c r="BQ1170" s="753">
        <v>0</v>
      </c>
      <c r="BR1170" s="551">
        <v>0</v>
      </c>
      <c r="BS1170" s="551">
        <v>0</v>
      </c>
      <c r="BT1170" s="551">
        <v>0</v>
      </c>
      <c r="BU1170" s="582">
        <f t="shared" si="29"/>
        <v>1.6666666666666667</v>
      </c>
      <c r="BV1170" s="552">
        <f t="shared" si="30"/>
        <v>1.6666666666666667</v>
      </c>
      <c r="BW1170" s="552">
        <f t="shared" si="31"/>
        <v>1.6666666666666667</v>
      </c>
      <c r="BX1170" s="551">
        <v>0</v>
      </c>
      <c r="BY1170" s="551">
        <v>0</v>
      </c>
      <c r="BZ1170" s="551">
        <v>0</v>
      </c>
      <c r="CA1170" s="551">
        <v>0</v>
      </c>
      <c r="CB1170" s="551">
        <v>0</v>
      </c>
      <c r="CC1170" s="551">
        <v>0</v>
      </c>
      <c r="CD1170" s="551">
        <v>0</v>
      </c>
      <c r="CE1170" s="551">
        <v>0</v>
      </c>
      <c r="CF1170" s="551">
        <v>0</v>
      </c>
      <c r="CG1170" s="551">
        <v>0</v>
      </c>
      <c r="CH1170" s="551">
        <v>0</v>
      </c>
      <c r="CI1170" s="551">
        <v>0</v>
      </c>
      <c r="CJ1170" s="551">
        <v>0</v>
      </c>
      <c r="CK1170" s="623">
        <f t="shared" si="28"/>
        <v>5</v>
      </c>
      <c r="CL1170" s="524">
        <v>5</v>
      </c>
      <c r="CM1170" s="554">
        <f t="shared" si="32"/>
        <v>1.6666666666666667</v>
      </c>
      <c r="CN1170" s="554">
        <f t="shared" si="33"/>
        <v>3.3333333333333335</v>
      </c>
      <c r="CO1170" s="554">
        <v>6</v>
      </c>
      <c r="CP1170" s="554"/>
      <c r="CQ1170" s="554"/>
      <c r="CR1170" s="622"/>
      <c r="CS1170" s="726"/>
      <c r="CT1170" s="525"/>
      <c r="CU1170" s="527"/>
      <c r="CV1170" s="527"/>
      <c r="CW1170" s="527"/>
      <c r="CX1170" s="85"/>
    </row>
    <row r="1171" spans="1:102" ht="12" customHeight="1" x14ac:dyDescent="0.2">
      <c r="A1171" s="132" t="s">
        <v>1965</v>
      </c>
      <c r="B1171" s="557" t="s">
        <v>492</v>
      </c>
      <c r="C1171" s="557" t="s">
        <v>1432</v>
      </c>
      <c r="D1171" s="557" t="s">
        <v>5486</v>
      </c>
      <c r="E1171" s="577" t="s">
        <v>493</v>
      </c>
      <c r="F1171" s="557" t="s">
        <v>1432</v>
      </c>
      <c r="G1171" s="557" t="s">
        <v>184</v>
      </c>
      <c r="H1171" s="557" t="s">
        <v>3299</v>
      </c>
      <c r="I1171" s="557" t="s">
        <v>1432</v>
      </c>
      <c r="J1171" s="533">
        <v>528809</v>
      </c>
      <c r="K1171" s="533">
        <v>177181</v>
      </c>
      <c r="L1171" s="512" t="s">
        <v>3066</v>
      </c>
      <c r="M1171" s="557" t="s">
        <v>1432</v>
      </c>
      <c r="N1171" s="557" t="s">
        <v>1432</v>
      </c>
      <c r="O1171" s="533">
        <v>0</v>
      </c>
      <c r="P1171" s="533">
        <v>4</v>
      </c>
      <c r="Q1171" s="738">
        <v>4</v>
      </c>
      <c r="R1171" s="557" t="s">
        <v>494</v>
      </c>
      <c r="S1171" s="557" t="s">
        <v>1154</v>
      </c>
      <c r="T1171" s="739">
        <v>42039</v>
      </c>
      <c r="U1171" s="739">
        <v>42265</v>
      </c>
      <c r="V1171" s="739"/>
      <c r="W1171" s="557" t="s">
        <v>1439</v>
      </c>
      <c r="X1171" s="557" t="s">
        <v>1432</v>
      </c>
      <c r="Y1171" s="557" t="s">
        <v>1442</v>
      </c>
      <c r="Z1171" s="557" t="s">
        <v>1443</v>
      </c>
      <c r="AA1171" s="557" t="s">
        <v>1443</v>
      </c>
      <c r="AB1171" s="557" t="s">
        <v>1444</v>
      </c>
      <c r="AC1171" s="557" t="s">
        <v>1432</v>
      </c>
      <c r="AD1171" s="389"/>
      <c r="AE1171" s="389"/>
      <c r="AF1171" s="389"/>
      <c r="AG1171" s="517" t="s">
        <v>628</v>
      </c>
      <c r="AH1171" s="557" t="s">
        <v>3904</v>
      </c>
      <c r="AI1171" s="620">
        <v>1332094</v>
      </c>
      <c r="AJ1171" s="517">
        <v>1</v>
      </c>
      <c r="AK1171" s="577">
        <v>4</v>
      </c>
      <c r="AL1171" s="577">
        <v>0</v>
      </c>
      <c r="AM1171" s="577">
        <v>2</v>
      </c>
      <c r="AN1171" s="577">
        <v>2</v>
      </c>
      <c r="AO1171" s="577">
        <v>0</v>
      </c>
      <c r="AP1171" s="577">
        <v>0</v>
      </c>
      <c r="AQ1171" s="577">
        <v>0</v>
      </c>
      <c r="AR1171" s="577">
        <v>0</v>
      </c>
      <c r="AS1171" s="577">
        <v>0</v>
      </c>
      <c r="AT1171" s="577">
        <v>2</v>
      </c>
      <c r="AU1171" s="577">
        <v>2</v>
      </c>
      <c r="AV1171" s="577">
        <v>0</v>
      </c>
      <c r="AW1171" s="577">
        <v>0</v>
      </c>
      <c r="AX1171" s="577">
        <v>0</v>
      </c>
      <c r="AY1171" s="577">
        <v>0</v>
      </c>
      <c r="AZ1171" s="577">
        <v>0</v>
      </c>
      <c r="BA1171" s="577">
        <v>0</v>
      </c>
      <c r="BB1171" s="577">
        <v>0</v>
      </c>
      <c r="BC1171" s="577">
        <v>0</v>
      </c>
      <c r="BD1171" s="577">
        <v>0</v>
      </c>
      <c r="BE1171" s="577">
        <v>0</v>
      </c>
      <c r="BF1171" s="577">
        <v>0</v>
      </c>
      <c r="BG1171" s="577">
        <v>0</v>
      </c>
      <c r="BH1171" s="577">
        <v>0</v>
      </c>
      <c r="BI1171" s="577">
        <v>0</v>
      </c>
      <c r="BJ1171" s="577">
        <v>0</v>
      </c>
      <c r="BK1171" s="577">
        <v>0</v>
      </c>
      <c r="BL1171" s="577">
        <v>0</v>
      </c>
      <c r="BM1171" s="577">
        <v>0</v>
      </c>
      <c r="BN1171" s="577"/>
      <c r="BO1171" s="551">
        <v>0</v>
      </c>
      <c r="BP1171" s="551">
        <v>0</v>
      </c>
      <c r="BQ1171" s="753">
        <v>0</v>
      </c>
      <c r="BR1171" s="551">
        <v>0</v>
      </c>
      <c r="BS1171" s="551">
        <v>0</v>
      </c>
      <c r="BT1171" s="551">
        <v>0</v>
      </c>
      <c r="BU1171" s="582">
        <f t="shared" si="29"/>
        <v>1.3333333333333333</v>
      </c>
      <c r="BV1171" s="552">
        <f t="shared" si="30"/>
        <v>1.3333333333333333</v>
      </c>
      <c r="BW1171" s="552">
        <f t="shared" si="31"/>
        <v>1.3333333333333333</v>
      </c>
      <c r="BX1171" s="551">
        <v>0</v>
      </c>
      <c r="BY1171" s="551">
        <v>0</v>
      </c>
      <c r="BZ1171" s="551">
        <v>0</v>
      </c>
      <c r="CA1171" s="551">
        <v>0</v>
      </c>
      <c r="CB1171" s="551">
        <v>0</v>
      </c>
      <c r="CC1171" s="551">
        <v>0</v>
      </c>
      <c r="CD1171" s="551">
        <v>0</v>
      </c>
      <c r="CE1171" s="551">
        <v>0</v>
      </c>
      <c r="CF1171" s="551">
        <v>0</v>
      </c>
      <c r="CG1171" s="551">
        <v>0</v>
      </c>
      <c r="CH1171" s="551">
        <v>0</v>
      </c>
      <c r="CI1171" s="551">
        <v>0</v>
      </c>
      <c r="CJ1171" s="551">
        <v>0</v>
      </c>
      <c r="CK1171" s="623">
        <f t="shared" si="28"/>
        <v>4</v>
      </c>
      <c r="CL1171" s="524">
        <v>4</v>
      </c>
      <c r="CM1171" s="554">
        <f t="shared" si="32"/>
        <v>1.3333333333333333</v>
      </c>
      <c r="CN1171" s="554">
        <f t="shared" si="33"/>
        <v>2.6666666666666665</v>
      </c>
      <c r="CO1171" s="554">
        <v>6</v>
      </c>
      <c r="CP1171" s="554"/>
      <c r="CQ1171" s="554"/>
      <c r="CR1171" s="622"/>
      <c r="CS1171" s="726"/>
      <c r="CT1171" s="530"/>
      <c r="CU1171" s="527"/>
      <c r="CV1171" s="527"/>
      <c r="CW1171" s="527"/>
      <c r="CX1171" s="85"/>
    </row>
    <row r="1172" spans="1:102" ht="12" customHeight="1" x14ac:dyDescent="0.2">
      <c r="A1172" s="132" t="s">
        <v>1965</v>
      </c>
      <c r="B1172" s="557" t="s">
        <v>492</v>
      </c>
      <c r="C1172" s="557" t="s">
        <v>1432</v>
      </c>
      <c r="D1172" s="557" t="s">
        <v>5487</v>
      </c>
      <c r="E1172" s="577" t="s">
        <v>493</v>
      </c>
      <c r="F1172" s="557" t="s">
        <v>1432</v>
      </c>
      <c r="G1172" s="557" t="s">
        <v>184</v>
      </c>
      <c r="H1172" s="557" t="s">
        <v>3299</v>
      </c>
      <c r="I1172" s="557" t="s">
        <v>1432</v>
      </c>
      <c r="J1172" s="533">
        <v>528809</v>
      </c>
      <c r="K1172" s="533">
        <v>177181</v>
      </c>
      <c r="L1172" s="512" t="s">
        <v>3066</v>
      </c>
      <c r="M1172" s="557" t="s">
        <v>1432</v>
      </c>
      <c r="N1172" s="557" t="s">
        <v>1432</v>
      </c>
      <c r="O1172" s="533">
        <v>0</v>
      </c>
      <c r="P1172" s="533">
        <v>4</v>
      </c>
      <c r="Q1172" s="738">
        <v>4</v>
      </c>
      <c r="R1172" s="557" t="s">
        <v>494</v>
      </c>
      <c r="S1172" s="557" t="s">
        <v>1154</v>
      </c>
      <c r="T1172" s="739">
        <v>42039</v>
      </c>
      <c r="U1172" s="739">
        <v>42265</v>
      </c>
      <c r="V1172" s="739"/>
      <c r="W1172" s="557" t="s">
        <v>1439</v>
      </c>
      <c r="X1172" s="557" t="s">
        <v>1432</v>
      </c>
      <c r="Y1172" s="557" t="s">
        <v>1442</v>
      </c>
      <c r="Z1172" s="557" t="s">
        <v>1443</v>
      </c>
      <c r="AA1172" s="557" t="s">
        <v>1443</v>
      </c>
      <c r="AB1172" s="557" t="s">
        <v>1444</v>
      </c>
      <c r="AC1172" s="557" t="s">
        <v>1432</v>
      </c>
      <c r="AD1172" s="389"/>
      <c r="AE1172" s="389"/>
      <c r="AF1172" s="389"/>
      <c r="AG1172" s="517" t="s">
        <v>628</v>
      </c>
      <c r="AH1172" s="557" t="s">
        <v>3904</v>
      </c>
      <c r="AI1172" s="620">
        <v>1332094</v>
      </c>
      <c r="AJ1172" s="517">
        <v>1</v>
      </c>
      <c r="AK1172" s="577">
        <v>4</v>
      </c>
      <c r="AL1172" s="577">
        <v>0</v>
      </c>
      <c r="AM1172" s="577">
        <v>2</v>
      </c>
      <c r="AN1172" s="577">
        <v>2</v>
      </c>
      <c r="AO1172" s="577">
        <v>0</v>
      </c>
      <c r="AP1172" s="577">
        <v>0</v>
      </c>
      <c r="AQ1172" s="577">
        <v>0</v>
      </c>
      <c r="AR1172" s="577">
        <v>0</v>
      </c>
      <c r="AS1172" s="577">
        <v>0</v>
      </c>
      <c r="AT1172" s="577">
        <v>2</v>
      </c>
      <c r="AU1172" s="577">
        <v>2</v>
      </c>
      <c r="AV1172" s="577">
        <v>0</v>
      </c>
      <c r="AW1172" s="577">
        <v>0</v>
      </c>
      <c r="AX1172" s="577">
        <v>0</v>
      </c>
      <c r="AY1172" s="577">
        <v>0</v>
      </c>
      <c r="AZ1172" s="577">
        <v>0</v>
      </c>
      <c r="BA1172" s="577">
        <v>0</v>
      </c>
      <c r="BB1172" s="577">
        <v>0</v>
      </c>
      <c r="BC1172" s="577">
        <v>0</v>
      </c>
      <c r="BD1172" s="577">
        <v>0</v>
      </c>
      <c r="BE1172" s="577">
        <v>0</v>
      </c>
      <c r="BF1172" s="577">
        <v>0</v>
      </c>
      <c r="BG1172" s="577">
        <v>0</v>
      </c>
      <c r="BH1172" s="577">
        <v>0</v>
      </c>
      <c r="BI1172" s="577">
        <v>0</v>
      </c>
      <c r="BJ1172" s="577">
        <v>0</v>
      </c>
      <c r="BK1172" s="577">
        <v>0</v>
      </c>
      <c r="BL1172" s="577">
        <v>0</v>
      </c>
      <c r="BM1172" s="577">
        <v>0</v>
      </c>
      <c r="BN1172" s="577"/>
      <c r="BO1172" s="551">
        <v>0</v>
      </c>
      <c r="BP1172" s="551">
        <v>0</v>
      </c>
      <c r="BQ1172" s="753">
        <v>0</v>
      </c>
      <c r="BR1172" s="551">
        <v>0</v>
      </c>
      <c r="BS1172" s="551">
        <v>0</v>
      </c>
      <c r="BT1172" s="551">
        <v>0</v>
      </c>
      <c r="BU1172" s="582">
        <f t="shared" si="29"/>
        <v>1.3333333333333333</v>
      </c>
      <c r="BV1172" s="552">
        <f t="shared" si="30"/>
        <v>1.3333333333333333</v>
      </c>
      <c r="BW1172" s="552">
        <f t="shared" si="31"/>
        <v>1.3333333333333333</v>
      </c>
      <c r="BX1172" s="551">
        <v>0</v>
      </c>
      <c r="BY1172" s="551">
        <v>0</v>
      </c>
      <c r="BZ1172" s="551">
        <v>0</v>
      </c>
      <c r="CA1172" s="551">
        <v>0</v>
      </c>
      <c r="CB1172" s="551">
        <v>0</v>
      </c>
      <c r="CC1172" s="551">
        <v>0</v>
      </c>
      <c r="CD1172" s="551">
        <v>0</v>
      </c>
      <c r="CE1172" s="551">
        <v>0</v>
      </c>
      <c r="CF1172" s="551">
        <v>0</v>
      </c>
      <c r="CG1172" s="551">
        <v>0</v>
      </c>
      <c r="CH1172" s="551">
        <v>0</v>
      </c>
      <c r="CI1172" s="551">
        <v>0</v>
      </c>
      <c r="CJ1172" s="551">
        <v>0</v>
      </c>
      <c r="CK1172" s="623">
        <f t="shared" si="28"/>
        <v>4</v>
      </c>
      <c r="CL1172" s="524">
        <v>4</v>
      </c>
      <c r="CM1172" s="554">
        <f t="shared" si="32"/>
        <v>1.3333333333333333</v>
      </c>
      <c r="CN1172" s="554">
        <f t="shared" si="33"/>
        <v>2.6666666666666665</v>
      </c>
      <c r="CO1172" s="554">
        <v>6</v>
      </c>
      <c r="CP1172" s="554"/>
      <c r="CQ1172" s="554"/>
      <c r="CR1172" s="622"/>
      <c r="CS1172" s="726"/>
      <c r="CT1172" s="525"/>
      <c r="CU1172" s="527"/>
      <c r="CV1172" s="527"/>
      <c r="CW1172" s="527"/>
      <c r="CX1172" s="85"/>
    </row>
    <row r="1173" spans="1:102" ht="12" customHeight="1" x14ac:dyDescent="0.2">
      <c r="A1173" s="132" t="s">
        <v>1965</v>
      </c>
      <c r="B1173" s="557" t="s">
        <v>492</v>
      </c>
      <c r="C1173" s="557" t="s">
        <v>1432</v>
      </c>
      <c r="D1173" s="557" t="s">
        <v>5488</v>
      </c>
      <c r="E1173" s="577" t="s">
        <v>493</v>
      </c>
      <c r="F1173" s="557" t="s">
        <v>1432</v>
      </c>
      <c r="G1173" s="557" t="s">
        <v>184</v>
      </c>
      <c r="H1173" s="557" t="s">
        <v>3299</v>
      </c>
      <c r="I1173" s="557" t="s">
        <v>1432</v>
      </c>
      <c r="J1173" s="533">
        <v>528809</v>
      </c>
      <c r="K1173" s="533">
        <v>177181</v>
      </c>
      <c r="L1173" s="512" t="s">
        <v>3066</v>
      </c>
      <c r="M1173" s="557" t="s">
        <v>1432</v>
      </c>
      <c r="N1173" s="557" t="s">
        <v>1432</v>
      </c>
      <c r="O1173" s="533">
        <v>0</v>
      </c>
      <c r="P1173" s="533">
        <v>4</v>
      </c>
      <c r="Q1173" s="738">
        <v>4</v>
      </c>
      <c r="R1173" s="557" t="s">
        <v>494</v>
      </c>
      <c r="S1173" s="557" t="s">
        <v>1154</v>
      </c>
      <c r="T1173" s="739">
        <v>42039</v>
      </c>
      <c r="U1173" s="739">
        <v>42265</v>
      </c>
      <c r="V1173" s="739"/>
      <c r="W1173" s="557" t="s">
        <v>1439</v>
      </c>
      <c r="X1173" s="557" t="s">
        <v>1432</v>
      </c>
      <c r="Y1173" s="557" t="s">
        <v>1442</v>
      </c>
      <c r="Z1173" s="557" t="s">
        <v>1443</v>
      </c>
      <c r="AA1173" s="557" t="s">
        <v>1443</v>
      </c>
      <c r="AB1173" s="557" t="s">
        <v>1444</v>
      </c>
      <c r="AC1173" s="557" t="s">
        <v>1432</v>
      </c>
      <c r="AD1173" s="389"/>
      <c r="AE1173" s="389"/>
      <c r="AF1173" s="389"/>
      <c r="AG1173" s="517" t="s">
        <v>628</v>
      </c>
      <c r="AH1173" s="557" t="s">
        <v>3904</v>
      </c>
      <c r="AI1173" s="620">
        <v>1332094</v>
      </c>
      <c r="AJ1173" s="517">
        <v>0</v>
      </c>
      <c r="AK1173" s="577">
        <v>4</v>
      </c>
      <c r="AL1173" s="577">
        <v>0</v>
      </c>
      <c r="AM1173" s="577">
        <v>2</v>
      </c>
      <c r="AN1173" s="577">
        <v>2</v>
      </c>
      <c r="AO1173" s="577">
        <v>0</v>
      </c>
      <c r="AP1173" s="577">
        <v>0</v>
      </c>
      <c r="AQ1173" s="577">
        <v>0</v>
      </c>
      <c r="AR1173" s="577">
        <v>0</v>
      </c>
      <c r="AS1173" s="577">
        <v>0</v>
      </c>
      <c r="AT1173" s="577">
        <v>2</v>
      </c>
      <c r="AU1173" s="577">
        <v>2</v>
      </c>
      <c r="AV1173" s="577">
        <v>0</v>
      </c>
      <c r="AW1173" s="577">
        <v>0</v>
      </c>
      <c r="AX1173" s="577">
        <v>0</v>
      </c>
      <c r="AY1173" s="577">
        <v>0</v>
      </c>
      <c r="AZ1173" s="577">
        <v>0</v>
      </c>
      <c r="BA1173" s="577">
        <v>0</v>
      </c>
      <c r="BB1173" s="577">
        <v>0</v>
      </c>
      <c r="BC1173" s="577">
        <v>0</v>
      </c>
      <c r="BD1173" s="577">
        <v>0</v>
      </c>
      <c r="BE1173" s="577">
        <v>0</v>
      </c>
      <c r="BF1173" s="577">
        <v>0</v>
      </c>
      <c r="BG1173" s="577">
        <v>0</v>
      </c>
      <c r="BH1173" s="577">
        <v>0</v>
      </c>
      <c r="BI1173" s="577">
        <v>0</v>
      </c>
      <c r="BJ1173" s="577">
        <v>0</v>
      </c>
      <c r="BK1173" s="577">
        <v>0</v>
      </c>
      <c r="BL1173" s="577">
        <v>0</v>
      </c>
      <c r="BM1173" s="577">
        <v>0</v>
      </c>
      <c r="BN1173" s="577"/>
      <c r="BO1173" s="551">
        <v>0</v>
      </c>
      <c r="BP1173" s="551">
        <v>0</v>
      </c>
      <c r="BQ1173" s="753">
        <v>0</v>
      </c>
      <c r="BR1173" s="551">
        <v>0</v>
      </c>
      <c r="BS1173" s="551">
        <v>0</v>
      </c>
      <c r="BT1173" s="551">
        <v>0</v>
      </c>
      <c r="BU1173" s="582">
        <f t="shared" si="29"/>
        <v>1.3333333333333333</v>
      </c>
      <c r="BV1173" s="552">
        <f t="shared" si="30"/>
        <v>1.3333333333333333</v>
      </c>
      <c r="BW1173" s="552">
        <f t="shared" si="31"/>
        <v>1.3333333333333333</v>
      </c>
      <c r="BX1173" s="551">
        <v>0</v>
      </c>
      <c r="BY1173" s="551">
        <v>0</v>
      </c>
      <c r="BZ1173" s="551">
        <v>0</v>
      </c>
      <c r="CA1173" s="551">
        <v>0</v>
      </c>
      <c r="CB1173" s="551">
        <v>0</v>
      </c>
      <c r="CC1173" s="551">
        <v>0</v>
      </c>
      <c r="CD1173" s="551">
        <v>0</v>
      </c>
      <c r="CE1173" s="551">
        <v>0</v>
      </c>
      <c r="CF1173" s="551">
        <v>0</v>
      </c>
      <c r="CG1173" s="551">
        <v>0</v>
      </c>
      <c r="CH1173" s="551">
        <v>0</v>
      </c>
      <c r="CI1173" s="551">
        <v>0</v>
      </c>
      <c r="CJ1173" s="551">
        <v>0</v>
      </c>
      <c r="CK1173" s="623">
        <f t="shared" si="28"/>
        <v>4</v>
      </c>
      <c r="CL1173" s="524">
        <v>4</v>
      </c>
      <c r="CM1173" s="554">
        <f t="shared" si="32"/>
        <v>1.3333333333333333</v>
      </c>
      <c r="CN1173" s="554">
        <f t="shared" si="33"/>
        <v>2.6666666666666665</v>
      </c>
      <c r="CO1173" s="554">
        <v>6</v>
      </c>
      <c r="CP1173" s="523"/>
      <c r="CQ1173" s="554"/>
      <c r="CR1173" s="524"/>
      <c r="CS1173" s="524"/>
      <c r="CT1173" s="525"/>
      <c r="CU1173" s="620"/>
      <c r="CV1173" s="527"/>
      <c r="CW1173" s="527"/>
      <c r="CX1173" s="85"/>
    </row>
    <row r="1174" spans="1:102" ht="12" customHeight="1" x14ac:dyDescent="0.2">
      <c r="A1174" s="132" t="s">
        <v>1965</v>
      </c>
      <c r="B1174" s="557" t="s">
        <v>492</v>
      </c>
      <c r="C1174" s="557" t="s">
        <v>1432</v>
      </c>
      <c r="D1174" s="557" t="s">
        <v>5489</v>
      </c>
      <c r="E1174" s="577" t="s">
        <v>493</v>
      </c>
      <c r="F1174" s="557" t="s">
        <v>1432</v>
      </c>
      <c r="G1174" s="557" t="s">
        <v>184</v>
      </c>
      <c r="H1174" s="557" t="s">
        <v>3299</v>
      </c>
      <c r="I1174" s="557" t="s">
        <v>1432</v>
      </c>
      <c r="J1174" s="533">
        <v>528809</v>
      </c>
      <c r="K1174" s="533">
        <v>177181</v>
      </c>
      <c r="L1174" s="512" t="s">
        <v>3066</v>
      </c>
      <c r="M1174" s="557" t="s">
        <v>1432</v>
      </c>
      <c r="N1174" s="557" t="s">
        <v>1432</v>
      </c>
      <c r="O1174" s="533">
        <v>0</v>
      </c>
      <c r="P1174" s="533">
        <v>4</v>
      </c>
      <c r="Q1174" s="738">
        <v>4</v>
      </c>
      <c r="R1174" s="557" t="s">
        <v>494</v>
      </c>
      <c r="S1174" s="557" t="s">
        <v>1154</v>
      </c>
      <c r="T1174" s="739">
        <v>42039</v>
      </c>
      <c r="U1174" s="739">
        <v>42265</v>
      </c>
      <c r="V1174" s="739"/>
      <c r="W1174" s="557" t="s">
        <v>1439</v>
      </c>
      <c r="X1174" s="557" t="s">
        <v>1432</v>
      </c>
      <c r="Y1174" s="557" t="s">
        <v>1442</v>
      </c>
      <c r="Z1174" s="557" t="s">
        <v>1443</v>
      </c>
      <c r="AA1174" s="557" t="s">
        <v>1443</v>
      </c>
      <c r="AB1174" s="557" t="s">
        <v>1444</v>
      </c>
      <c r="AC1174" s="557" t="s">
        <v>1432</v>
      </c>
      <c r="AD1174" s="389"/>
      <c r="AE1174" s="389"/>
      <c r="AF1174" s="389"/>
      <c r="AG1174" s="517" t="s">
        <v>628</v>
      </c>
      <c r="AH1174" s="557" t="s">
        <v>3904</v>
      </c>
      <c r="AI1174" s="620">
        <v>1332094</v>
      </c>
      <c r="AJ1174" s="517">
        <v>0</v>
      </c>
      <c r="AK1174" s="577">
        <v>4</v>
      </c>
      <c r="AL1174" s="577">
        <v>0</v>
      </c>
      <c r="AM1174" s="577">
        <v>2</v>
      </c>
      <c r="AN1174" s="577">
        <v>2</v>
      </c>
      <c r="AO1174" s="577">
        <v>0</v>
      </c>
      <c r="AP1174" s="577">
        <v>0</v>
      </c>
      <c r="AQ1174" s="577">
        <v>0</v>
      </c>
      <c r="AR1174" s="577">
        <v>0</v>
      </c>
      <c r="AS1174" s="577">
        <v>0</v>
      </c>
      <c r="AT1174" s="577">
        <v>2</v>
      </c>
      <c r="AU1174" s="577">
        <v>2</v>
      </c>
      <c r="AV1174" s="577">
        <v>0</v>
      </c>
      <c r="AW1174" s="577">
        <v>0</v>
      </c>
      <c r="AX1174" s="577">
        <v>0</v>
      </c>
      <c r="AY1174" s="577">
        <v>0</v>
      </c>
      <c r="AZ1174" s="577">
        <v>0</v>
      </c>
      <c r="BA1174" s="577">
        <v>0</v>
      </c>
      <c r="BB1174" s="577">
        <v>0</v>
      </c>
      <c r="BC1174" s="577">
        <v>0</v>
      </c>
      <c r="BD1174" s="577">
        <v>0</v>
      </c>
      <c r="BE1174" s="577">
        <v>0</v>
      </c>
      <c r="BF1174" s="577">
        <v>0</v>
      </c>
      <c r="BG1174" s="577">
        <v>0</v>
      </c>
      <c r="BH1174" s="577">
        <v>0</v>
      </c>
      <c r="BI1174" s="577">
        <v>0</v>
      </c>
      <c r="BJ1174" s="577">
        <v>0</v>
      </c>
      <c r="BK1174" s="577">
        <v>0</v>
      </c>
      <c r="BL1174" s="577">
        <v>0</v>
      </c>
      <c r="BM1174" s="577">
        <v>0</v>
      </c>
      <c r="BN1174" s="577"/>
      <c r="BO1174" s="551">
        <v>0</v>
      </c>
      <c r="BP1174" s="551">
        <v>0</v>
      </c>
      <c r="BQ1174" s="753">
        <v>0</v>
      </c>
      <c r="BR1174" s="551">
        <v>0</v>
      </c>
      <c r="BS1174" s="551">
        <v>0</v>
      </c>
      <c r="BT1174" s="551">
        <v>0</v>
      </c>
      <c r="BU1174" s="582">
        <f t="shared" si="29"/>
        <v>1.3333333333333333</v>
      </c>
      <c r="BV1174" s="552">
        <f t="shared" si="30"/>
        <v>1.3333333333333333</v>
      </c>
      <c r="BW1174" s="552">
        <f t="shared" si="31"/>
        <v>1.3333333333333333</v>
      </c>
      <c r="BX1174" s="551">
        <v>0</v>
      </c>
      <c r="BY1174" s="551">
        <v>0</v>
      </c>
      <c r="BZ1174" s="551">
        <v>0</v>
      </c>
      <c r="CA1174" s="551">
        <v>0</v>
      </c>
      <c r="CB1174" s="551">
        <v>0</v>
      </c>
      <c r="CC1174" s="551">
        <v>0</v>
      </c>
      <c r="CD1174" s="551">
        <v>0</v>
      </c>
      <c r="CE1174" s="551">
        <v>0</v>
      </c>
      <c r="CF1174" s="551">
        <v>0</v>
      </c>
      <c r="CG1174" s="551">
        <v>0</v>
      </c>
      <c r="CH1174" s="551">
        <v>0</v>
      </c>
      <c r="CI1174" s="551">
        <v>0</v>
      </c>
      <c r="CJ1174" s="551">
        <v>0</v>
      </c>
      <c r="CK1174" s="623">
        <f t="shared" si="28"/>
        <v>4</v>
      </c>
      <c r="CL1174" s="524">
        <v>4</v>
      </c>
      <c r="CM1174" s="554">
        <f t="shared" si="32"/>
        <v>1.3333333333333333</v>
      </c>
      <c r="CN1174" s="554">
        <f t="shared" si="33"/>
        <v>2.6666666666666665</v>
      </c>
      <c r="CO1174" s="554">
        <v>6</v>
      </c>
      <c r="CP1174" s="554"/>
      <c r="CQ1174" s="554"/>
      <c r="CR1174" s="622"/>
      <c r="CS1174" s="726"/>
      <c r="CT1174" s="525"/>
      <c r="CU1174" s="527"/>
      <c r="CV1174" s="527"/>
      <c r="CW1174" s="527"/>
      <c r="CX1174" s="85"/>
    </row>
    <row r="1175" spans="1:102" ht="12" customHeight="1" x14ac:dyDescent="0.2">
      <c r="A1175" s="132" t="s">
        <v>1965</v>
      </c>
      <c r="B1175" s="557" t="s">
        <v>492</v>
      </c>
      <c r="C1175" s="557" t="s">
        <v>1432</v>
      </c>
      <c r="D1175" s="557" t="s">
        <v>5490</v>
      </c>
      <c r="E1175" s="577" t="s">
        <v>493</v>
      </c>
      <c r="F1175" s="557" t="s">
        <v>1432</v>
      </c>
      <c r="G1175" s="557" t="s">
        <v>184</v>
      </c>
      <c r="H1175" s="557" t="s">
        <v>3299</v>
      </c>
      <c r="I1175" s="557" t="s">
        <v>1432</v>
      </c>
      <c r="J1175" s="533">
        <v>528809</v>
      </c>
      <c r="K1175" s="533">
        <v>177181</v>
      </c>
      <c r="L1175" s="512" t="s">
        <v>3066</v>
      </c>
      <c r="M1175" s="557" t="s">
        <v>1432</v>
      </c>
      <c r="N1175" s="557" t="s">
        <v>1432</v>
      </c>
      <c r="O1175" s="533">
        <v>0</v>
      </c>
      <c r="P1175" s="533">
        <v>4</v>
      </c>
      <c r="Q1175" s="738">
        <v>4</v>
      </c>
      <c r="R1175" s="557" t="s">
        <v>494</v>
      </c>
      <c r="S1175" s="557" t="s">
        <v>1154</v>
      </c>
      <c r="T1175" s="739">
        <v>42039</v>
      </c>
      <c r="U1175" s="739">
        <v>42265</v>
      </c>
      <c r="V1175" s="739"/>
      <c r="W1175" s="557" t="s">
        <v>1439</v>
      </c>
      <c r="X1175" s="557" t="s">
        <v>1432</v>
      </c>
      <c r="Y1175" s="557" t="s">
        <v>1442</v>
      </c>
      <c r="Z1175" s="557" t="s">
        <v>1443</v>
      </c>
      <c r="AA1175" s="557" t="s">
        <v>1443</v>
      </c>
      <c r="AB1175" s="557" t="s">
        <v>1444</v>
      </c>
      <c r="AC1175" s="557" t="s">
        <v>1432</v>
      </c>
      <c r="AD1175" s="389"/>
      <c r="AE1175" s="389"/>
      <c r="AF1175" s="389"/>
      <c r="AG1175" s="517" t="s">
        <v>628</v>
      </c>
      <c r="AH1175" s="557" t="s">
        <v>3904</v>
      </c>
      <c r="AI1175" s="620">
        <v>1332094</v>
      </c>
      <c r="AJ1175" s="517">
        <v>0</v>
      </c>
      <c r="AK1175" s="577">
        <v>4</v>
      </c>
      <c r="AL1175" s="577">
        <v>0</v>
      </c>
      <c r="AM1175" s="577">
        <v>2</v>
      </c>
      <c r="AN1175" s="577">
        <v>2</v>
      </c>
      <c r="AO1175" s="577">
        <v>0</v>
      </c>
      <c r="AP1175" s="577">
        <v>0</v>
      </c>
      <c r="AQ1175" s="577">
        <v>0</v>
      </c>
      <c r="AR1175" s="577">
        <v>0</v>
      </c>
      <c r="AS1175" s="577">
        <v>0</v>
      </c>
      <c r="AT1175" s="577">
        <v>2</v>
      </c>
      <c r="AU1175" s="577">
        <v>2</v>
      </c>
      <c r="AV1175" s="577">
        <v>0</v>
      </c>
      <c r="AW1175" s="577">
        <v>0</v>
      </c>
      <c r="AX1175" s="577">
        <v>0</v>
      </c>
      <c r="AY1175" s="577">
        <v>0</v>
      </c>
      <c r="AZ1175" s="577">
        <v>0</v>
      </c>
      <c r="BA1175" s="577">
        <v>0</v>
      </c>
      <c r="BB1175" s="577">
        <v>0</v>
      </c>
      <c r="BC1175" s="577">
        <v>0</v>
      </c>
      <c r="BD1175" s="577">
        <v>0</v>
      </c>
      <c r="BE1175" s="577">
        <v>0</v>
      </c>
      <c r="BF1175" s="577">
        <v>0</v>
      </c>
      <c r="BG1175" s="577">
        <v>0</v>
      </c>
      <c r="BH1175" s="577">
        <v>0</v>
      </c>
      <c r="BI1175" s="577">
        <v>0</v>
      </c>
      <c r="BJ1175" s="577">
        <v>0</v>
      </c>
      <c r="BK1175" s="577">
        <v>0</v>
      </c>
      <c r="BL1175" s="577">
        <v>0</v>
      </c>
      <c r="BM1175" s="577">
        <v>0</v>
      </c>
      <c r="BN1175" s="577"/>
      <c r="BO1175" s="551">
        <v>0</v>
      </c>
      <c r="BP1175" s="551">
        <v>0</v>
      </c>
      <c r="BQ1175" s="753">
        <v>0</v>
      </c>
      <c r="BR1175" s="551">
        <v>0</v>
      </c>
      <c r="BS1175" s="551">
        <v>0</v>
      </c>
      <c r="BT1175" s="551">
        <v>0</v>
      </c>
      <c r="BU1175" s="582">
        <f t="shared" si="29"/>
        <v>1.3333333333333333</v>
      </c>
      <c r="BV1175" s="552">
        <f t="shared" si="30"/>
        <v>1.3333333333333333</v>
      </c>
      <c r="BW1175" s="552">
        <f t="shared" si="31"/>
        <v>1.3333333333333333</v>
      </c>
      <c r="BX1175" s="551">
        <v>0</v>
      </c>
      <c r="BY1175" s="551">
        <v>0</v>
      </c>
      <c r="BZ1175" s="551">
        <v>0</v>
      </c>
      <c r="CA1175" s="551">
        <v>0</v>
      </c>
      <c r="CB1175" s="551">
        <v>0</v>
      </c>
      <c r="CC1175" s="551">
        <v>0</v>
      </c>
      <c r="CD1175" s="551">
        <v>0</v>
      </c>
      <c r="CE1175" s="551">
        <v>0</v>
      </c>
      <c r="CF1175" s="551">
        <v>0</v>
      </c>
      <c r="CG1175" s="551">
        <v>0</v>
      </c>
      <c r="CH1175" s="551">
        <v>0</v>
      </c>
      <c r="CI1175" s="551">
        <v>0</v>
      </c>
      <c r="CJ1175" s="551">
        <v>0</v>
      </c>
      <c r="CK1175" s="623">
        <f t="shared" si="28"/>
        <v>4</v>
      </c>
      <c r="CL1175" s="524">
        <v>4</v>
      </c>
      <c r="CM1175" s="554">
        <f t="shared" si="32"/>
        <v>1.3333333333333333</v>
      </c>
      <c r="CN1175" s="554">
        <f t="shared" si="33"/>
        <v>2.6666666666666665</v>
      </c>
      <c r="CO1175" s="554">
        <v>6</v>
      </c>
      <c r="CP1175" s="554"/>
      <c r="CQ1175" s="554"/>
      <c r="CR1175" s="622"/>
      <c r="CS1175" s="524"/>
      <c r="CT1175" s="525"/>
      <c r="CU1175" s="527"/>
      <c r="CV1175" s="527"/>
      <c r="CW1175" s="527"/>
      <c r="CX1175" s="85"/>
    </row>
    <row r="1176" spans="1:102" ht="12" customHeight="1" x14ac:dyDescent="0.2">
      <c r="A1176" s="132" t="s">
        <v>1965</v>
      </c>
      <c r="B1176" s="557" t="s">
        <v>492</v>
      </c>
      <c r="C1176" s="557" t="s">
        <v>1432</v>
      </c>
      <c r="D1176" s="557" t="s">
        <v>5491</v>
      </c>
      <c r="E1176" s="577" t="s">
        <v>493</v>
      </c>
      <c r="F1176" s="557" t="s">
        <v>1432</v>
      </c>
      <c r="G1176" s="557" t="s">
        <v>184</v>
      </c>
      <c r="H1176" s="557" t="s">
        <v>3299</v>
      </c>
      <c r="I1176" s="557" t="s">
        <v>1432</v>
      </c>
      <c r="J1176" s="533">
        <v>528809</v>
      </c>
      <c r="K1176" s="533">
        <v>177181</v>
      </c>
      <c r="L1176" s="512" t="s">
        <v>3066</v>
      </c>
      <c r="M1176" s="557" t="s">
        <v>1432</v>
      </c>
      <c r="N1176" s="557" t="s">
        <v>1432</v>
      </c>
      <c r="O1176" s="533">
        <v>0</v>
      </c>
      <c r="P1176" s="533">
        <v>2</v>
      </c>
      <c r="Q1176" s="738">
        <v>2</v>
      </c>
      <c r="R1176" s="557" t="s">
        <v>494</v>
      </c>
      <c r="S1176" s="557" t="s">
        <v>1154</v>
      </c>
      <c r="T1176" s="739">
        <v>42039</v>
      </c>
      <c r="U1176" s="739">
        <v>42265</v>
      </c>
      <c r="V1176" s="739"/>
      <c r="W1176" s="557" t="s">
        <v>1439</v>
      </c>
      <c r="X1176" s="557" t="s">
        <v>1432</v>
      </c>
      <c r="Y1176" s="557" t="s">
        <v>1442</v>
      </c>
      <c r="Z1176" s="557" t="s">
        <v>1443</v>
      </c>
      <c r="AA1176" s="557" t="s">
        <v>1443</v>
      </c>
      <c r="AB1176" s="557" t="s">
        <v>1444</v>
      </c>
      <c r="AC1176" s="557" t="s">
        <v>1432</v>
      </c>
      <c r="AD1176" s="389"/>
      <c r="AE1176" s="389"/>
      <c r="AF1176" s="389"/>
      <c r="AG1176" s="517" t="s">
        <v>628</v>
      </c>
      <c r="AH1176" s="557" t="s">
        <v>3904</v>
      </c>
      <c r="AI1176" s="620">
        <v>1332094</v>
      </c>
      <c r="AJ1176" s="517">
        <v>0</v>
      </c>
      <c r="AK1176" s="577">
        <v>2</v>
      </c>
      <c r="AL1176" s="577">
        <v>0</v>
      </c>
      <c r="AM1176" s="577">
        <v>2</v>
      </c>
      <c r="AN1176" s="577">
        <v>0</v>
      </c>
      <c r="AO1176" s="577">
        <v>0</v>
      </c>
      <c r="AP1176" s="577">
        <v>0</v>
      </c>
      <c r="AQ1176" s="577">
        <v>0</v>
      </c>
      <c r="AR1176" s="577">
        <v>0</v>
      </c>
      <c r="AS1176" s="577">
        <v>0</v>
      </c>
      <c r="AT1176" s="577">
        <v>2</v>
      </c>
      <c r="AU1176" s="577">
        <v>0</v>
      </c>
      <c r="AV1176" s="577">
        <v>0</v>
      </c>
      <c r="AW1176" s="577">
        <v>0</v>
      </c>
      <c r="AX1176" s="577">
        <v>0</v>
      </c>
      <c r="AY1176" s="577">
        <v>0</v>
      </c>
      <c r="AZ1176" s="577">
        <v>0</v>
      </c>
      <c r="BA1176" s="577">
        <v>0</v>
      </c>
      <c r="BB1176" s="577">
        <v>0</v>
      </c>
      <c r="BC1176" s="577">
        <v>0</v>
      </c>
      <c r="BD1176" s="577">
        <v>0</v>
      </c>
      <c r="BE1176" s="577">
        <v>0</v>
      </c>
      <c r="BF1176" s="577">
        <v>0</v>
      </c>
      <c r="BG1176" s="577">
        <v>0</v>
      </c>
      <c r="BH1176" s="577">
        <v>0</v>
      </c>
      <c r="BI1176" s="577">
        <v>0</v>
      </c>
      <c r="BJ1176" s="577">
        <v>0</v>
      </c>
      <c r="BK1176" s="577">
        <v>0</v>
      </c>
      <c r="BL1176" s="577">
        <v>0</v>
      </c>
      <c r="BM1176" s="577">
        <v>0</v>
      </c>
      <c r="BN1176" s="577"/>
      <c r="BO1176" s="551">
        <v>0</v>
      </c>
      <c r="BP1176" s="551">
        <v>0</v>
      </c>
      <c r="BQ1176" s="753">
        <v>0</v>
      </c>
      <c r="BR1176" s="551">
        <v>0</v>
      </c>
      <c r="BS1176" s="551">
        <v>0</v>
      </c>
      <c r="BT1176" s="551">
        <v>0</v>
      </c>
      <c r="BU1176" s="582">
        <f t="shared" si="29"/>
        <v>0.66666666666666663</v>
      </c>
      <c r="BV1176" s="552">
        <f t="shared" si="30"/>
        <v>0.66666666666666663</v>
      </c>
      <c r="BW1176" s="552">
        <f t="shared" si="31"/>
        <v>0.66666666666666663</v>
      </c>
      <c r="BX1176" s="551">
        <v>0</v>
      </c>
      <c r="BY1176" s="551">
        <v>0</v>
      </c>
      <c r="BZ1176" s="551">
        <v>0</v>
      </c>
      <c r="CA1176" s="551">
        <v>0</v>
      </c>
      <c r="CB1176" s="551">
        <v>0</v>
      </c>
      <c r="CC1176" s="551">
        <v>0</v>
      </c>
      <c r="CD1176" s="551">
        <v>0</v>
      </c>
      <c r="CE1176" s="551">
        <v>0</v>
      </c>
      <c r="CF1176" s="551">
        <v>0</v>
      </c>
      <c r="CG1176" s="551">
        <v>0</v>
      </c>
      <c r="CH1176" s="551">
        <v>0</v>
      </c>
      <c r="CI1176" s="551">
        <v>0</v>
      </c>
      <c r="CJ1176" s="551">
        <v>0</v>
      </c>
      <c r="CK1176" s="623">
        <f t="shared" si="28"/>
        <v>2</v>
      </c>
      <c r="CL1176" s="524">
        <v>2</v>
      </c>
      <c r="CM1176" s="554">
        <f t="shared" si="32"/>
        <v>0.66666666666666663</v>
      </c>
      <c r="CN1176" s="554">
        <f t="shared" si="33"/>
        <v>1.3333333333333333</v>
      </c>
      <c r="CO1176" s="554">
        <v>6</v>
      </c>
      <c r="CP1176" s="554"/>
      <c r="CQ1176" s="554"/>
      <c r="CR1176" s="622"/>
      <c r="CS1176" s="726"/>
      <c r="CT1176" s="525"/>
      <c r="CU1176" s="527"/>
      <c r="CV1176" s="527"/>
      <c r="CW1176" s="527"/>
      <c r="CX1176" s="85"/>
    </row>
    <row r="1177" spans="1:102" ht="12" customHeight="1" x14ac:dyDescent="0.2">
      <c r="A1177" s="132" t="s">
        <v>1965</v>
      </c>
      <c r="B1177" s="557" t="s">
        <v>492</v>
      </c>
      <c r="C1177" s="557" t="s">
        <v>1432</v>
      </c>
      <c r="D1177" s="557" t="s">
        <v>5492</v>
      </c>
      <c r="E1177" s="577" t="s">
        <v>493</v>
      </c>
      <c r="F1177" s="557" t="s">
        <v>1432</v>
      </c>
      <c r="G1177" s="557" t="s">
        <v>184</v>
      </c>
      <c r="H1177" s="557" t="s">
        <v>3299</v>
      </c>
      <c r="I1177" s="557" t="s">
        <v>1432</v>
      </c>
      <c r="J1177" s="533">
        <v>528809</v>
      </c>
      <c r="K1177" s="533">
        <v>177181</v>
      </c>
      <c r="L1177" s="512" t="s">
        <v>3066</v>
      </c>
      <c r="M1177" s="557" t="s">
        <v>1432</v>
      </c>
      <c r="N1177" s="557" t="s">
        <v>1432</v>
      </c>
      <c r="O1177" s="533">
        <v>0</v>
      </c>
      <c r="P1177" s="533">
        <v>69</v>
      </c>
      <c r="Q1177" s="738">
        <v>69</v>
      </c>
      <c r="R1177" s="557" t="s">
        <v>494</v>
      </c>
      <c r="S1177" s="557" t="s">
        <v>1154</v>
      </c>
      <c r="T1177" s="739">
        <v>42039</v>
      </c>
      <c r="U1177" s="739">
        <v>42265</v>
      </c>
      <c r="V1177" s="739"/>
      <c r="W1177" s="557" t="s">
        <v>1439</v>
      </c>
      <c r="X1177" s="557" t="s">
        <v>1432</v>
      </c>
      <c r="Y1177" s="557" t="s">
        <v>1442</v>
      </c>
      <c r="Z1177" s="557" t="s">
        <v>1443</v>
      </c>
      <c r="AA1177" s="557" t="s">
        <v>1443</v>
      </c>
      <c r="AB1177" s="557" t="s">
        <v>1444</v>
      </c>
      <c r="AC1177" s="557" t="s">
        <v>1432</v>
      </c>
      <c r="AD1177" s="389"/>
      <c r="AE1177" s="389"/>
      <c r="AF1177" s="389"/>
      <c r="AG1177" s="517" t="s">
        <v>3063</v>
      </c>
      <c r="AH1177" s="557" t="s">
        <v>1445</v>
      </c>
      <c r="AI1177" s="620">
        <v>1332094</v>
      </c>
      <c r="AJ1177" s="517">
        <v>7</v>
      </c>
      <c r="AK1177" s="577">
        <v>69</v>
      </c>
      <c r="AL1177" s="577">
        <v>0</v>
      </c>
      <c r="AM1177" s="577">
        <v>6</v>
      </c>
      <c r="AN1177" s="577">
        <v>57</v>
      </c>
      <c r="AO1177" s="577">
        <v>6</v>
      </c>
      <c r="AP1177" s="577">
        <v>0</v>
      </c>
      <c r="AQ1177" s="577">
        <v>0</v>
      </c>
      <c r="AR1177" s="577">
        <v>0</v>
      </c>
      <c r="AS1177" s="577">
        <v>0</v>
      </c>
      <c r="AT1177" s="577">
        <v>6</v>
      </c>
      <c r="AU1177" s="577">
        <v>57</v>
      </c>
      <c r="AV1177" s="577">
        <v>6</v>
      </c>
      <c r="AW1177" s="577">
        <v>0</v>
      </c>
      <c r="AX1177" s="577">
        <v>0</v>
      </c>
      <c r="AY1177" s="577">
        <v>0</v>
      </c>
      <c r="AZ1177" s="577">
        <v>0</v>
      </c>
      <c r="BA1177" s="577">
        <v>0</v>
      </c>
      <c r="BB1177" s="577">
        <v>0</v>
      </c>
      <c r="BC1177" s="577">
        <v>0</v>
      </c>
      <c r="BD1177" s="577">
        <v>0</v>
      </c>
      <c r="BE1177" s="577">
        <v>0</v>
      </c>
      <c r="BF1177" s="577">
        <v>0</v>
      </c>
      <c r="BG1177" s="577">
        <v>0</v>
      </c>
      <c r="BH1177" s="577">
        <v>0</v>
      </c>
      <c r="BI1177" s="577">
        <v>0</v>
      </c>
      <c r="BJ1177" s="577">
        <v>0</v>
      </c>
      <c r="BK1177" s="577">
        <v>0</v>
      </c>
      <c r="BL1177" s="577">
        <v>0</v>
      </c>
      <c r="BM1177" s="577">
        <v>0</v>
      </c>
      <c r="BN1177" s="577"/>
      <c r="BO1177" s="551">
        <v>0</v>
      </c>
      <c r="BP1177" s="551">
        <v>0</v>
      </c>
      <c r="BQ1177" s="753">
        <v>0</v>
      </c>
      <c r="BR1177" s="551">
        <v>0</v>
      </c>
      <c r="BS1177" s="551">
        <v>0</v>
      </c>
      <c r="BT1177" s="551">
        <v>0</v>
      </c>
      <c r="BU1177" s="582">
        <f t="shared" si="29"/>
        <v>23</v>
      </c>
      <c r="BV1177" s="552">
        <f t="shared" si="30"/>
        <v>23</v>
      </c>
      <c r="BW1177" s="552">
        <f t="shared" si="31"/>
        <v>23</v>
      </c>
      <c r="BX1177" s="551">
        <v>0</v>
      </c>
      <c r="BY1177" s="551">
        <v>0</v>
      </c>
      <c r="BZ1177" s="551">
        <v>0</v>
      </c>
      <c r="CA1177" s="551">
        <v>0</v>
      </c>
      <c r="CB1177" s="551">
        <v>0</v>
      </c>
      <c r="CC1177" s="551">
        <v>0</v>
      </c>
      <c r="CD1177" s="551">
        <v>0</v>
      </c>
      <c r="CE1177" s="551">
        <v>0</v>
      </c>
      <c r="CF1177" s="551">
        <v>0</v>
      </c>
      <c r="CG1177" s="551">
        <v>0</v>
      </c>
      <c r="CH1177" s="551">
        <v>0</v>
      </c>
      <c r="CI1177" s="551">
        <v>0</v>
      </c>
      <c r="CJ1177" s="551">
        <v>0</v>
      </c>
      <c r="CK1177" s="623">
        <f t="shared" si="28"/>
        <v>69</v>
      </c>
      <c r="CL1177" s="524">
        <v>69</v>
      </c>
      <c r="CM1177" s="554">
        <f t="shared" si="32"/>
        <v>23</v>
      </c>
      <c r="CN1177" s="554">
        <f t="shared" si="33"/>
        <v>46</v>
      </c>
      <c r="CO1177" s="554">
        <v>6</v>
      </c>
      <c r="CP1177" s="554"/>
      <c r="CQ1177" s="554"/>
      <c r="CR1177" s="622"/>
      <c r="CS1177" s="726"/>
      <c r="CT1177" s="525"/>
      <c r="CU1177" s="527"/>
      <c r="CV1177" s="527"/>
      <c r="CW1177" s="527"/>
      <c r="CX1177" s="85"/>
    </row>
    <row r="1178" spans="1:102" ht="12" customHeight="1" x14ac:dyDescent="0.2">
      <c r="A1178" s="132" t="s">
        <v>1965</v>
      </c>
      <c r="B1178" s="557" t="s">
        <v>492</v>
      </c>
      <c r="C1178" s="557" t="s">
        <v>1432</v>
      </c>
      <c r="D1178" s="557" t="s">
        <v>5493</v>
      </c>
      <c r="E1178" s="577" t="s">
        <v>493</v>
      </c>
      <c r="F1178" s="557" t="s">
        <v>1432</v>
      </c>
      <c r="G1178" s="557" t="s">
        <v>184</v>
      </c>
      <c r="H1178" s="557" t="s">
        <v>3299</v>
      </c>
      <c r="I1178" s="557" t="s">
        <v>1432</v>
      </c>
      <c r="J1178" s="533">
        <v>528809</v>
      </c>
      <c r="K1178" s="533">
        <v>177181</v>
      </c>
      <c r="L1178" s="512" t="s">
        <v>3066</v>
      </c>
      <c r="M1178" s="557" t="s">
        <v>1432</v>
      </c>
      <c r="N1178" s="557" t="s">
        <v>1432</v>
      </c>
      <c r="O1178" s="533">
        <v>0</v>
      </c>
      <c r="P1178" s="533">
        <v>5</v>
      </c>
      <c r="Q1178" s="738">
        <v>5</v>
      </c>
      <c r="R1178" s="557" t="s">
        <v>494</v>
      </c>
      <c r="S1178" s="557" t="s">
        <v>1154</v>
      </c>
      <c r="T1178" s="739">
        <v>42039</v>
      </c>
      <c r="U1178" s="739">
        <v>42265</v>
      </c>
      <c r="V1178" s="739"/>
      <c r="W1178" s="557" t="s">
        <v>1439</v>
      </c>
      <c r="X1178" s="557" t="s">
        <v>1432</v>
      </c>
      <c r="Y1178" s="557" t="s">
        <v>1442</v>
      </c>
      <c r="Z1178" s="557" t="s">
        <v>1443</v>
      </c>
      <c r="AA1178" s="557" t="s">
        <v>1443</v>
      </c>
      <c r="AB1178" s="557" t="s">
        <v>1444</v>
      </c>
      <c r="AC1178" s="557" t="s">
        <v>1432</v>
      </c>
      <c r="AD1178" s="389"/>
      <c r="AE1178" s="389"/>
      <c r="AF1178" s="389"/>
      <c r="AG1178" s="517" t="s">
        <v>628</v>
      </c>
      <c r="AH1178" s="557" t="s">
        <v>3904</v>
      </c>
      <c r="AI1178" s="620">
        <v>1332094</v>
      </c>
      <c r="AJ1178" s="517">
        <v>1</v>
      </c>
      <c r="AK1178" s="577">
        <v>5</v>
      </c>
      <c r="AL1178" s="577">
        <v>0</v>
      </c>
      <c r="AM1178" s="577">
        <v>2</v>
      </c>
      <c r="AN1178" s="577">
        <v>3</v>
      </c>
      <c r="AO1178" s="577">
        <v>0</v>
      </c>
      <c r="AP1178" s="577">
        <v>0</v>
      </c>
      <c r="AQ1178" s="577">
        <v>0</v>
      </c>
      <c r="AR1178" s="577">
        <v>0</v>
      </c>
      <c r="AS1178" s="577">
        <v>0</v>
      </c>
      <c r="AT1178" s="577">
        <v>2</v>
      </c>
      <c r="AU1178" s="577">
        <v>3</v>
      </c>
      <c r="AV1178" s="577">
        <v>0</v>
      </c>
      <c r="AW1178" s="577">
        <v>0</v>
      </c>
      <c r="AX1178" s="577">
        <v>0</v>
      </c>
      <c r="AY1178" s="577">
        <v>0</v>
      </c>
      <c r="AZ1178" s="577">
        <v>0</v>
      </c>
      <c r="BA1178" s="577">
        <v>0</v>
      </c>
      <c r="BB1178" s="577">
        <v>0</v>
      </c>
      <c r="BC1178" s="577">
        <v>0</v>
      </c>
      <c r="BD1178" s="577">
        <v>0</v>
      </c>
      <c r="BE1178" s="577">
        <v>0</v>
      </c>
      <c r="BF1178" s="577">
        <v>0</v>
      </c>
      <c r="BG1178" s="577">
        <v>0</v>
      </c>
      <c r="BH1178" s="577">
        <v>0</v>
      </c>
      <c r="BI1178" s="577">
        <v>0</v>
      </c>
      <c r="BJ1178" s="577">
        <v>0</v>
      </c>
      <c r="BK1178" s="577">
        <v>0</v>
      </c>
      <c r="BL1178" s="577">
        <v>0</v>
      </c>
      <c r="BM1178" s="577">
        <v>0</v>
      </c>
      <c r="BN1178" s="577"/>
      <c r="BO1178" s="551">
        <v>0</v>
      </c>
      <c r="BP1178" s="551">
        <v>0</v>
      </c>
      <c r="BQ1178" s="753">
        <v>0</v>
      </c>
      <c r="BR1178" s="551">
        <v>0</v>
      </c>
      <c r="BS1178" s="551">
        <v>0</v>
      </c>
      <c r="BT1178" s="551">
        <v>0</v>
      </c>
      <c r="BU1178" s="582">
        <f t="shared" si="29"/>
        <v>1.6666666666666667</v>
      </c>
      <c r="BV1178" s="552">
        <f t="shared" si="30"/>
        <v>1.6666666666666667</v>
      </c>
      <c r="BW1178" s="552">
        <f t="shared" si="31"/>
        <v>1.6666666666666667</v>
      </c>
      <c r="BX1178" s="551">
        <v>0</v>
      </c>
      <c r="BY1178" s="551">
        <v>0</v>
      </c>
      <c r="BZ1178" s="551">
        <v>0</v>
      </c>
      <c r="CA1178" s="551">
        <v>0</v>
      </c>
      <c r="CB1178" s="551">
        <v>0</v>
      </c>
      <c r="CC1178" s="551">
        <v>0</v>
      </c>
      <c r="CD1178" s="551">
        <v>0</v>
      </c>
      <c r="CE1178" s="551">
        <v>0</v>
      </c>
      <c r="CF1178" s="551">
        <v>0</v>
      </c>
      <c r="CG1178" s="551">
        <v>0</v>
      </c>
      <c r="CH1178" s="551">
        <v>0</v>
      </c>
      <c r="CI1178" s="551">
        <v>0</v>
      </c>
      <c r="CJ1178" s="551">
        <v>0</v>
      </c>
      <c r="CK1178" s="623">
        <f t="shared" si="28"/>
        <v>5</v>
      </c>
      <c r="CL1178" s="524">
        <v>5</v>
      </c>
      <c r="CM1178" s="554">
        <f t="shared" si="32"/>
        <v>1.6666666666666667</v>
      </c>
      <c r="CN1178" s="554">
        <f t="shared" si="33"/>
        <v>3.3333333333333335</v>
      </c>
      <c r="CO1178" s="554">
        <v>6</v>
      </c>
      <c r="CP1178" s="554"/>
      <c r="CQ1178" s="554"/>
      <c r="CR1178" s="622"/>
      <c r="CS1178" s="726"/>
      <c r="CT1178" s="525"/>
      <c r="CU1178" s="527"/>
      <c r="CV1178" s="527"/>
      <c r="CW1178" s="527"/>
      <c r="CX1178" s="85"/>
    </row>
    <row r="1179" spans="1:102" ht="12" customHeight="1" x14ac:dyDescent="0.2">
      <c r="A1179" s="132" t="s">
        <v>1965</v>
      </c>
      <c r="B1179" s="557" t="s">
        <v>492</v>
      </c>
      <c r="C1179" s="557" t="s">
        <v>1432</v>
      </c>
      <c r="D1179" s="557" t="s">
        <v>5494</v>
      </c>
      <c r="E1179" s="577" t="s">
        <v>493</v>
      </c>
      <c r="F1179" s="557" t="s">
        <v>1432</v>
      </c>
      <c r="G1179" s="557" t="s">
        <v>184</v>
      </c>
      <c r="H1179" s="557" t="s">
        <v>3299</v>
      </c>
      <c r="I1179" s="557" t="s">
        <v>1432</v>
      </c>
      <c r="J1179" s="533">
        <v>528809</v>
      </c>
      <c r="K1179" s="533">
        <v>177181</v>
      </c>
      <c r="L1179" s="512" t="s">
        <v>3066</v>
      </c>
      <c r="M1179" s="557" t="s">
        <v>1432</v>
      </c>
      <c r="N1179" s="557" t="s">
        <v>1432</v>
      </c>
      <c r="O1179" s="533">
        <v>0</v>
      </c>
      <c r="P1179" s="533">
        <v>4</v>
      </c>
      <c r="Q1179" s="738">
        <v>4</v>
      </c>
      <c r="R1179" s="557" t="s">
        <v>494</v>
      </c>
      <c r="S1179" s="557" t="s">
        <v>1154</v>
      </c>
      <c r="T1179" s="739">
        <v>42039</v>
      </c>
      <c r="U1179" s="739">
        <v>42265</v>
      </c>
      <c r="V1179" s="739"/>
      <c r="W1179" s="557" t="s">
        <v>1439</v>
      </c>
      <c r="X1179" s="557" t="s">
        <v>1432</v>
      </c>
      <c r="Y1179" s="557" t="s">
        <v>1442</v>
      </c>
      <c r="Z1179" s="557" t="s">
        <v>1443</v>
      </c>
      <c r="AA1179" s="557" t="s">
        <v>1443</v>
      </c>
      <c r="AB1179" s="557" t="s">
        <v>1444</v>
      </c>
      <c r="AC1179" s="557" t="s">
        <v>1432</v>
      </c>
      <c r="AD1179" s="389"/>
      <c r="AE1179" s="389"/>
      <c r="AF1179" s="389"/>
      <c r="AG1179" s="517" t="s">
        <v>628</v>
      </c>
      <c r="AH1179" s="557" t="s">
        <v>3904</v>
      </c>
      <c r="AI1179" s="620">
        <v>1332094</v>
      </c>
      <c r="AJ1179" s="517">
        <v>1</v>
      </c>
      <c r="AK1179" s="577">
        <v>4</v>
      </c>
      <c r="AL1179" s="577">
        <v>0</v>
      </c>
      <c r="AM1179" s="577">
        <v>2</v>
      </c>
      <c r="AN1179" s="577">
        <v>2</v>
      </c>
      <c r="AO1179" s="577">
        <v>0</v>
      </c>
      <c r="AP1179" s="577">
        <v>0</v>
      </c>
      <c r="AQ1179" s="577">
        <v>0</v>
      </c>
      <c r="AR1179" s="577">
        <v>0</v>
      </c>
      <c r="AS1179" s="577">
        <v>0</v>
      </c>
      <c r="AT1179" s="577">
        <v>2</v>
      </c>
      <c r="AU1179" s="577">
        <v>2</v>
      </c>
      <c r="AV1179" s="577">
        <v>0</v>
      </c>
      <c r="AW1179" s="577">
        <v>0</v>
      </c>
      <c r="AX1179" s="577">
        <v>0</v>
      </c>
      <c r="AY1179" s="577">
        <v>0</v>
      </c>
      <c r="AZ1179" s="577">
        <v>0</v>
      </c>
      <c r="BA1179" s="577">
        <v>0</v>
      </c>
      <c r="BB1179" s="577">
        <v>0</v>
      </c>
      <c r="BC1179" s="577">
        <v>0</v>
      </c>
      <c r="BD1179" s="577">
        <v>0</v>
      </c>
      <c r="BE1179" s="577">
        <v>0</v>
      </c>
      <c r="BF1179" s="577">
        <v>0</v>
      </c>
      <c r="BG1179" s="577">
        <v>0</v>
      </c>
      <c r="BH1179" s="577">
        <v>0</v>
      </c>
      <c r="BI1179" s="577">
        <v>0</v>
      </c>
      <c r="BJ1179" s="577">
        <v>0</v>
      </c>
      <c r="BK1179" s="577">
        <v>0</v>
      </c>
      <c r="BL1179" s="577">
        <v>0</v>
      </c>
      <c r="BM1179" s="577">
        <v>0</v>
      </c>
      <c r="BN1179" s="577"/>
      <c r="BO1179" s="551">
        <v>0</v>
      </c>
      <c r="BP1179" s="551">
        <v>0</v>
      </c>
      <c r="BQ1179" s="753">
        <v>0</v>
      </c>
      <c r="BR1179" s="551">
        <v>0</v>
      </c>
      <c r="BS1179" s="551">
        <v>0</v>
      </c>
      <c r="BT1179" s="551">
        <v>0</v>
      </c>
      <c r="BU1179" s="582">
        <f t="shared" si="29"/>
        <v>1.3333333333333333</v>
      </c>
      <c r="BV1179" s="552">
        <f t="shared" si="30"/>
        <v>1.3333333333333333</v>
      </c>
      <c r="BW1179" s="552">
        <f t="shared" si="31"/>
        <v>1.3333333333333333</v>
      </c>
      <c r="BX1179" s="551">
        <v>0</v>
      </c>
      <c r="BY1179" s="551">
        <v>0</v>
      </c>
      <c r="BZ1179" s="551">
        <v>0</v>
      </c>
      <c r="CA1179" s="551">
        <v>0</v>
      </c>
      <c r="CB1179" s="551">
        <v>0</v>
      </c>
      <c r="CC1179" s="551">
        <v>0</v>
      </c>
      <c r="CD1179" s="551">
        <v>0</v>
      </c>
      <c r="CE1179" s="551">
        <v>0</v>
      </c>
      <c r="CF1179" s="551">
        <v>0</v>
      </c>
      <c r="CG1179" s="551">
        <v>0</v>
      </c>
      <c r="CH1179" s="551">
        <v>0</v>
      </c>
      <c r="CI1179" s="551">
        <v>0</v>
      </c>
      <c r="CJ1179" s="551">
        <v>0</v>
      </c>
      <c r="CK1179" s="623">
        <f t="shared" si="28"/>
        <v>4</v>
      </c>
      <c r="CL1179" s="524">
        <v>4</v>
      </c>
      <c r="CM1179" s="554">
        <f t="shared" si="32"/>
        <v>1.3333333333333333</v>
      </c>
      <c r="CN1179" s="554">
        <f t="shared" si="33"/>
        <v>2.6666666666666665</v>
      </c>
      <c r="CO1179" s="554">
        <v>6</v>
      </c>
      <c r="CP1179" s="554"/>
      <c r="CQ1179" s="554"/>
      <c r="CR1179" s="622"/>
      <c r="CS1179" s="726"/>
      <c r="CT1179" s="525"/>
      <c r="CU1179" s="527"/>
      <c r="CV1179" s="527"/>
      <c r="CW1179" s="527"/>
      <c r="CX1179" s="85"/>
    </row>
    <row r="1180" spans="1:102" ht="12" customHeight="1" x14ac:dyDescent="0.2">
      <c r="A1180" s="132" t="s">
        <v>1965</v>
      </c>
      <c r="B1180" s="557" t="s">
        <v>492</v>
      </c>
      <c r="C1180" s="557" t="s">
        <v>1432</v>
      </c>
      <c r="D1180" s="557" t="s">
        <v>5495</v>
      </c>
      <c r="E1180" s="577" t="s">
        <v>493</v>
      </c>
      <c r="F1180" s="557" t="s">
        <v>1432</v>
      </c>
      <c r="G1180" s="557" t="s">
        <v>184</v>
      </c>
      <c r="H1180" s="557" t="s">
        <v>3299</v>
      </c>
      <c r="I1180" s="557" t="s">
        <v>1432</v>
      </c>
      <c r="J1180" s="533">
        <v>528809</v>
      </c>
      <c r="K1180" s="533">
        <v>177181</v>
      </c>
      <c r="L1180" s="512" t="s">
        <v>3066</v>
      </c>
      <c r="M1180" s="557" t="s">
        <v>1432</v>
      </c>
      <c r="N1180" s="557" t="s">
        <v>1432</v>
      </c>
      <c r="O1180" s="533">
        <v>0</v>
      </c>
      <c r="P1180" s="533">
        <v>4</v>
      </c>
      <c r="Q1180" s="738">
        <v>4</v>
      </c>
      <c r="R1180" s="557" t="s">
        <v>494</v>
      </c>
      <c r="S1180" s="557" t="s">
        <v>1154</v>
      </c>
      <c r="T1180" s="739">
        <v>42039</v>
      </c>
      <c r="U1180" s="739">
        <v>42265</v>
      </c>
      <c r="V1180" s="739"/>
      <c r="W1180" s="557" t="s">
        <v>1439</v>
      </c>
      <c r="X1180" s="557" t="s">
        <v>1432</v>
      </c>
      <c r="Y1180" s="557" t="s">
        <v>1442</v>
      </c>
      <c r="Z1180" s="557" t="s">
        <v>1443</v>
      </c>
      <c r="AA1180" s="557" t="s">
        <v>1443</v>
      </c>
      <c r="AB1180" s="557" t="s">
        <v>1444</v>
      </c>
      <c r="AC1180" s="557" t="s">
        <v>1432</v>
      </c>
      <c r="AD1180" s="389"/>
      <c r="AE1180" s="389"/>
      <c r="AF1180" s="389"/>
      <c r="AG1180" s="517" t="s">
        <v>628</v>
      </c>
      <c r="AH1180" s="557" t="s">
        <v>3904</v>
      </c>
      <c r="AI1180" s="620">
        <v>1332094</v>
      </c>
      <c r="AJ1180" s="517">
        <v>1</v>
      </c>
      <c r="AK1180" s="577">
        <v>4</v>
      </c>
      <c r="AL1180" s="577">
        <v>0</v>
      </c>
      <c r="AM1180" s="577">
        <v>2</v>
      </c>
      <c r="AN1180" s="577">
        <v>2</v>
      </c>
      <c r="AO1180" s="577">
        <v>0</v>
      </c>
      <c r="AP1180" s="577">
        <v>0</v>
      </c>
      <c r="AQ1180" s="577">
        <v>0</v>
      </c>
      <c r="AR1180" s="577">
        <v>0</v>
      </c>
      <c r="AS1180" s="577">
        <v>0</v>
      </c>
      <c r="AT1180" s="577">
        <v>2</v>
      </c>
      <c r="AU1180" s="577">
        <v>2</v>
      </c>
      <c r="AV1180" s="577">
        <v>0</v>
      </c>
      <c r="AW1180" s="577">
        <v>0</v>
      </c>
      <c r="AX1180" s="577">
        <v>0</v>
      </c>
      <c r="AY1180" s="577">
        <v>0</v>
      </c>
      <c r="AZ1180" s="577">
        <v>0</v>
      </c>
      <c r="BA1180" s="577">
        <v>0</v>
      </c>
      <c r="BB1180" s="577">
        <v>0</v>
      </c>
      <c r="BC1180" s="577">
        <v>0</v>
      </c>
      <c r="BD1180" s="577">
        <v>0</v>
      </c>
      <c r="BE1180" s="577">
        <v>0</v>
      </c>
      <c r="BF1180" s="577">
        <v>0</v>
      </c>
      <c r="BG1180" s="577">
        <v>0</v>
      </c>
      <c r="BH1180" s="577">
        <v>0</v>
      </c>
      <c r="BI1180" s="577">
        <v>0</v>
      </c>
      <c r="BJ1180" s="577">
        <v>0</v>
      </c>
      <c r="BK1180" s="577">
        <v>0</v>
      </c>
      <c r="BL1180" s="577">
        <v>0</v>
      </c>
      <c r="BM1180" s="577">
        <v>0</v>
      </c>
      <c r="BN1180" s="577"/>
      <c r="BO1180" s="551">
        <v>0</v>
      </c>
      <c r="BP1180" s="551">
        <v>0</v>
      </c>
      <c r="BQ1180" s="753">
        <v>0</v>
      </c>
      <c r="BR1180" s="551">
        <v>0</v>
      </c>
      <c r="BS1180" s="551">
        <v>0</v>
      </c>
      <c r="BT1180" s="551">
        <v>0</v>
      </c>
      <c r="BU1180" s="582">
        <f t="shared" si="29"/>
        <v>1.3333333333333333</v>
      </c>
      <c r="BV1180" s="552">
        <f t="shared" si="30"/>
        <v>1.3333333333333333</v>
      </c>
      <c r="BW1180" s="552">
        <f t="shared" si="31"/>
        <v>1.3333333333333333</v>
      </c>
      <c r="BX1180" s="551">
        <v>0</v>
      </c>
      <c r="BY1180" s="551">
        <v>0</v>
      </c>
      <c r="BZ1180" s="551">
        <v>0</v>
      </c>
      <c r="CA1180" s="551">
        <v>0</v>
      </c>
      <c r="CB1180" s="551">
        <v>0</v>
      </c>
      <c r="CC1180" s="551">
        <v>0</v>
      </c>
      <c r="CD1180" s="551">
        <v>0</v>
      </c>
      <c r="CE1180" s="551">
        <v>0</v>
      </c>
      <c r="CF1180" s="551">
        <v>0</v>
      </c>
      <c r="CG1180" s="551">
        <v>0</v>
      </c>
      <c r="CH1180" s="551">
        <v>0</v>
      </c>
      <c r="CI1180" s="551">
        <v>0</v>
      </c>
      <c r="CJ1180" s="551">
        <v>0</v>
      </c>
      <c r="CK1180" s="623">
        <f t="shared" si="28"/>
        <v>4</v>
      </c>
      <c r="CL1180" s="524">
        <v>4</v>
      </c>
      <c r="CM1180" s="554">
        <f t="shared" si="32"/>
        <v>1.3333333333333333</v>
      </c>
      <c r="CN1180" s="554">
        <f t="shared" si="33"/>
        <v>2.6666666666666665</v>
      </c>
      <c r="CO1180" s="554">
        <v>6</v>
      </c>
      <c r="CP1180" s="554"/>
      <c r="CQ1180" s="554"/>
      <c r="CR1180" s="622"/>
      <c r="CS1180" s="726"/>
      <c r="CT1180" s="530"/>
      <c r="CU1180" s="527"/>
      <c r="CV1180" s="527"/>
      <c r="CW1180" s="527"/>
      <c r="CX1180" s="85"/>
    </row>
    <row r="1181" spans="1:102" ht="12" customHeight="1" x14ac:dyDescent="0.2">
      <c r="A1181" s="132" t="s">
        <v>1965</v>
      </c>
      <c r="B1181" s="557" t="s">
        <v>492</v>
      </c>
      <c r="C1181" s="557" t="s">
        <v>1432</v>
      </c>
      <c r="D1181" s="557" t="s">
        <v>5496</v>
      </c>
      <c r="E1181" s="577" t="s">
        <v>493</v>
      </c>
      <c r="F1181" s="557" t="s">
        <v>1432</v>
      </c>
      <c r="G1181" s="557" t="s">
        <v>184</v>
      </c>
      <c r="H1181" s="557" t="s">
        <v>3299</v>
      </c>
      <c r="I1181" s="557" t="s">
        <v>1432</v>
      </c>
      <c r="J1181" s="533">
        <v>528809</v>
      </c>
      <c r="K1181" s="533">
        <v>177181</v>
      </c>
      <c r="L1181" s="512" t="s">
        <v>3066</v>
      </c>
      <c r="M1181" s="557" t="s">
        <v>1432</v>
      </c>
      <c r="N1181" s="557" t="s">
        <v>1432</v>
      </c>
      <c r="O1181" s="533">
        <v>0</v>
      </c>
      <c r="P1181" s="533">
        <v>4</v>
      </c>
      <c r="Q1181" s="738">
        <v>4</v>
      </c>
      <c r="R1181" s="557" t="s">
        <v>494</v>
      </c>
      <c r="S1181" s="557" t="s">
        <v>1154</v>
      </c>
      <c r="T1181" s="739">
        <v>42039</v>
      </c>
      <c r="U1181" s="739">
        <v>42265</v>
      </c>
      <c r="V1181" s="739"/>
      <c r="W1181" s="557" t="s">
        <v>1439</v>
      </c>
      <c r="X1181" s="557" t="s">
        <v>1432</v>
      </c>
      <c r="Y1181" s="557" t="s">
        <v>1442</v>
      </c>
      <c r="Z1181" s="557" t="s">
        <v>1443</v>
      </c>
      <c r="AA1181" s="557" t="s">
        <v>1443</v>
      </c>
      <c r="AB1181" s="557" t="s">
        <v>1444</v>
      </c>
      <c r="AC1181" s="557" t="s">
        <v>1432</v>
      </c>
      <c r="AD1181" s="389"/>
      <c r="AE1181" s="389"/>
      <c r="AF1181" s="389"/>
      <c r="AG1181" s="517" t="s">
        <v>628</v>
      </c>
      <c r="AH1181" s="557" t="s">
        <v>3904</v>
      </c>
      <c r="AI1181" s="620">
        <v>1332094</v>
      </c>
      <c r="AJ1181" s="517">
        <v>1</v>
      </c>
      <c r="AK1181" s="577">
        <v>4</v>
      </c>
      <c r="AL1181" s="577">
        <v>0</v>
      </c>
      <c r="AM1181" s="577">
        <v>2</v>
      </c>
      <c r="AN1181" s="577">
        <v>2</v>
      </c>
      <c r="AO1181" s="577">
        <v>0</v>
      </c>
      <c r="AP1181" s="577">
        <v>0</v>
      </c>
      <c r="AQ1181" s="577">
        <v>0</v>
      </c>
      <c r="AR1181" s="577">
        <v>0</v>
      </c>
      <c r="AS1181" s="577">
        <v>0</v>
      </c>
      <c r="AT1181" s="577">
        <v>2</v>
      </c>
      <c r="AU1181" s="577">
        <v>2</v>
      </c>
      <c r="AV1181" s="577">
        <v>0</v>
      </c>
      <c r="AW1181" s="577">
        <v>0</v>
      </c>
      <c r="AX1181" s="577">
        <v>0</v>
      </c>
      <c r="AY1181" s="577">
        <v>0</v>
      </c>
      <c r="AZ1181" s="577">
        <v>0</v>
      </c>
      <c r="BA1181" s="577">
        <v>0</v>
      </c>
      <c r="BB1181" s="577">
        <v>0</v>
      </c>
      <c r="BC1181" s="577">
        <v>0</v>
      </c>
      <c r="BD1181" s="577">
        <v>0</v>
      </c>
      <c r="BE1181" s="577">
        <v>0</v>
      </c>
      <c r="BF1181" s="577">
        <v>0</v>
      </c>
      <c r="BG1181" s="577">
        <v>0</v>
      </c>
      <c r="BH1181" s="577">
        <v>0</v>
      </c>
      <c r="BI1181" s="577">
        <v>0</v>
      </c>
      <c r="BJ1181" s="577">
        <v>0</v>
      </c>
      <c r="BK1181" s="577">
        <v>0</v>
      </c>
      <c r="BL1181" s="577">
        <v>0</v>
      </c>
      <c r="BM1181" s="577">
        <v>0</v>
      </c>
      <c r="BN1181" s="577"/>
      <c r="BO1181" s="551">
        <v>0</v>
      </c>
      <c r="BP1181" s="551">
        <v>0</v>
      </c>
      <c r="BQ1181" s="753">
        <v>0</v>
      </c>
      <c r="BR1181" s="551">
        <v>0</v>
      </c>
      <c r="BS1181" s="551">
        <v>0</v>
      </c>
      <c r="BT1181" s="551">
        <v>0</v>
      </c>
      <c r="BU1181" s="582">
        <f t="shared" si="29"/>
        <v>1.3333333333333333</v>
      </c>
      <c r="BV1181" s="552">
        <f t="shared" si="30"/>
        <v>1.3333333333333333</v>
      </c>
      <c r="BW1181" s="552">
        <f t="shared" si="31"/>
        <v>1.3333333333333333</v>
      </c>
      <c r="BX1181" s="551">
        <v>0</v>
      </c>
      <c r="BY1181" s="551">
        <v>0</v>
      </c>
      <c r="BZ1181" s="551">
        <v>0</v>
      </c>
      <c r="CA1181" s="551">
        <v>0</v>
      </c>
      <c r="CB1181" s="551">
        <v>0</v>
      </c>
      <c r="CC1181" s="551">
        <v>0</v>
      </c>
      <c r="CD1181" s="551">
        <v>0</v>
      </c>
      <c r="CE1181" s="551">
        <v>0</v>
      </c>
      <c r="CF1181" s="551">
        <v>0</v>
      </c>
      <c r="CG1181" s="551">
        <v>0</v>
      </c>
      <c r="CH1181" s="551">
        <v>0</v>
      </c>
      <c r="CI1181" s="551">
        <v>0</v>
      </c>
      <c r="CJ1181" s="551">
        <v>0</v>
      </c>
      <c r="CK1181" s="623">
        <f t="shared" si="28"/>
        <v>4</v>
      </c>
      <c r="CL1181" s="524">
        <v>4</v>
      </c>
      <c r="CM1181" s="554">
        <f t="shared" si="32"/>
        <v>1.3333333333333333</v>
      </c>
      <c r="CN1181" s="554">
        <f t="shared" si="33"/>
        <v>2.6666666666666665</v>
      </c>
      <c r="CO1181" s="554">
        <v>6</v>
      </c>
      <c r="CP1181" s="554"/>
      <c r="CQ1181" s="554"/>
      <c r="CR1181" s="622"/>
      <c r="CS1181" s="524"/>
      <c r="CT1181" s="530"/>
      <c r="CU1181" s="527"/>
      <c r="CV1181" s="527"/>
      <c r="CW1181" s="527"/>
      <c r="CX1181" s="85"/>
    </row>
    <row r="1182" spans="1:102" ht="12" customHeight="1" x14ac:dyDescent="0.2">
      <c r="A1182" s="132" t="s">
        <v>1965</v>
      </c>
      <c r="B1182" s="557" t="s">
        <v>492</v>
      </c>
      <c r="C1182" s="557" t="s">
        <v>1432</v>
      </c>
      <c r="D1182" s="557" t="s">
        <v>5497</v>
      </c>
      <c r="E1182" s="577" t="s">
        <v>493</v>
      </c>
      <c r="F1182" s="557" t="s">
        <v>1432</v>
      </c>
      <c r="G1182" s="557" t="s">
        <v>184</v>
      </c>
      <c r="H1182" s="557" t="s">
        <v>3299</v>
      </c>
      <c r="I1182" s="557" t="s">
        <v>1432</v>
      </c>
      <c r="J1182" s="533">
        <v>528809</v>
      </c>
      <c r="K1182" s="533">
        <v>177181</v>
      </c>
      <c r="L1182" s="512" t="s">
        <v>3066</v>
      </c>
      <c r="M1182" s="557" t="s">
        <v>1432</v>
      </c>
      <c r="N1182" s="557" t="s">
        <v>1432</v>
      </c>
      <c r="O1182" s="533">
        <v>0</v>
      </c>
      <c r="P1182" s="533">
        <v>4</v>
      </c>
      <c r="Q1182" s="738">
        <v>4</v>
      </c>
      <c r="R1182" s="557" t="s">
        <v>494</v>
      </c>
      <c r="S1182" s="557" t="s">
        <v>1154</v>
      </c>
      <c r="T1182" s="739">
        <v>42039</v>
      </c>
      <c r="U1182" s="739">
        <v>42265</v>
      </c>
      <c r="V1182" s="739"/>
      <c r="W1182" s="557" t="s">
        <v>1439</v>
      </c>
      <c r="X1182" s="557" t="s">
        <v>1432</v>
      </c>
      <c r="Y1182" s="557" t="s">
        <v>1442</v>
      </c>
      <c r="Z1182" s="557" t="s">
        <v>1443</v>
      </c>
      <c r="AA1182" s="557" t="s">
        <v>1443</v>
      </c>
      <c r="AB1182" s="557" t="s">
        <v>1444</v>
      </c>
      <c r="AC1182" s="557" t="s">
        <v>1432</v>
      </c>
      <c r="AD1182" s="389"/>
      <c r="AE1182" s="389"/>
      <c r="AF1182" s="389"/>
      <c r="AG1182" s="517" t="s">
        <v>628</v>
      </c>
      <c r="AH1182" s="557" t="s">
        <v>3904</v>
      </c>
      <c r="AI1182" s="620">
        <v>1332094</v>
      </c>
      <c r="AJ1182" s="517">
        <v>0</v>
      </c>
      <c r="AK1182" s="577">
        <v>4</v>
      </c>
      <c r="AL1182" s="577">
        <v>0</v>
      </c>
      <c r="AM1182" s="577">
        <v>2</v>
      </c>
      <c r="AN1182" s="577">
        <v>2</v>
      </c>
      <c r="AO1182" s="577">
        <v>0</v>
      </c>
      <c r="AP1182" s="577">
        <v>0</v>
      </c>
      <c r="AQ1182" s="577">
        <v>0</v>
      </c>
      <c r="AR1182" s="577">
        <v>0</v>
      </c>
      <c r="AS1182" s="577">
        <v>0</v>
      </c>
      <c r="AT1182" s="577">
        <v>2</v>
      </c>
      <c r="AU1182" s="577">
        <v>2</v>
      </c>
      <c r="AV1182" s="577">
        <v>0</v>
      </c>
      <c r="AW1182" s="577">
        <v>0</v>
      </c>
      <c r="AX1182" s="577">
        <v>0</v>
      </c>
      <c r="AY1182" s="577">
        <v>0</v>
      </c>
      <c r="AZ1182" s="577">
        <v>0</v>
      </c>
      <c r="BA1182" s="577">
        <v>0</v>
      </c>
      <c r="BB1182" s="577">
        <v>0</v>
      </c>
      <c r="BC1182" s="577">
        <v>0</v>
      </c>
      <c r="BD1182" s="577">
        <v>0</v>
      </c>
      <c r="BE1182" s="577">
        <v>0</v>
      </c>
      <c r="BF1182" s="577">
        <v>0</v>
      </c>
      <c r="BG1182" s="577">
        <v>0</v>
      </c>
      <c r="BH1182" s="577">
        <v>0</v>
      </c>
      <c r="BI1182" s="577">
        <v>0</v>
      </c>
      <c r="BJ1182" s="577">
        <v>0</v>
      </c>
      <c r="BK1182" s="577">
        <v>0</v>
      </c>
      <c r="BL1182" s="577">
        <v>0</v>
      </c>
      <c r="BM1182" s="577">
        <v>0</v>
      </c>
      <c r="BN1182" s="577"/>
      <c r="BO1182" s="551">
        <v>0</v>
      </c>
      <c r="BP1182" s="551">
        <v>0</v>
      </c>
      <c r="BQ1182" s="753">
        <v>0</v>
      </c>
      <c r="BR1182" s="551">
        <v>0</v>
      </c>
      <c r="BS1182" s="551">
        <v>0</v>
      </c>
      <c r="BT1182" s="551">
        <v>0</v>
      </c>
      <c r="BU1182" s="582">
        <f t="shared" si="29"/>
        <v>1.3333333333333333</v>
      </c>
      <c r="BV1182" s="552">
        <f t="shared" si="30"/>
        <v>1.3333333333333333</v>
      </c>
      <c r="BW1182" s="552">
        <f t="shared" si="31"/>
        <v>1.3333333333333333</v>
      </c>
      <c r="BX1182" s="551">
        <v>0</v>
      </c>
      <c r="BY1182" s="551">
        <v>0</v>
      </c>
      <c r="BZ1182" s="551">
        <v>0</v>
      </c>
      <c r="CA1182" s="551">
        <v>0</v>
      </c>
      <c r="CB1182" s="551">
        <v>0</v>
      </c>
      <c r="CC1182" s="551">
        <v>0</v>
      </c>
      <c r="CD1182" s="551">
        <v>0</v>
      </c>
      <c r="CE1182" s="551">
        <v>0</v>
      </c>
      <c r="CF1182" s="551">
        <v>0</v>
      </c>
      <c r="CG1182" s="551">
        <v>0</v>
      </c>
      <c r="CH1182" s="551">
        <v>0</v>
      </c>
      <c r="CI1182" s="551">
        <v>0</v>
      </c>
      <c r="CJ1182" s="551">
        <v>0</v>
      </c>
      <c r="CK1182" s="623">
        <f t="shared" si="28"/>
        <v>4</v>
      </c>
      <c r="CL1182" s="524">
        <v>4</v>
      </c>
      <c r="CM1182" s="554">
        <f t="shared" si="32"/>
        <v>1.3333333333333333</v>
      </c>
      <c r="CN1182" s="554">
        <f t="shared" si="33"/>
        <v>2.6666666666666665</v>
      </c>
      <c r="CO1182" s="554">
        <v>6</v>
      </c>
      <c r="CP1182" s="554"/>
      <c r="CQ1182" s="554"/>
      <c r="CR1182" s="622"/>
      <c r="CS1182" s="726"/>
      <c r="CT1182" s="525"/>
      <c r="CU1182" s="527"/>
      <c r="CV1182" s="527"/>
      <c r="CW1182" s="527"/>
      <c r="CX1182" s="85"/>
    </row>
    <row r="1183" spans="1:102" ht="12" customHeight="1" x14ac:dyDescent="0.2">
      <c r="A1183" s="132" t="s">
        <v>1965</v>
      </c>
      <c r="B1183" s="557" t="s">
        <v>492</v>
      </c>
      <c r="C1183" s="557" t="s">
        <v>1432</v>
      </c>
      <c r="D1183" s="557" t="s">
        <v>5498</v>
      </c>
      <c r="E1183" s="577" t="s">
        <v>493</v>
      </c>
      <c r="F1183" s="557" t="s">
        <v>1432</v>
      </c>
      <c r="G1183" s="557" t="s">
        <v>184</v>
      </c>
      <c r="H1183" s="557" t="s">
        <v>3299</v>
      </c>
      <c r="I1183" s="557" t="s">
        <v>1432</v>
      </c>
      <c r="J1183" s="533">
        <v>528809</v>
      </c>
      <c r="K1183" s="533">
        <v>177181</v>
      </c>
      <c r="L1183" s="512" t="s">
        <v>3066</v>
      </c>
      <c r="M1183" s="557" t="s">
        <v>1432</v>
      </c>
      <c r="N1183" s="557" t="s">
        <v>1432</v>
      </c>
      <c r="O1183" s="533">
        <v>0</v>
      </c>
      <c r="P1183" s="533">
        <v>4</v>
      </c>
      <c r="Q1183" s="738">
        <v>4</v>
      </c>
      <c r="R1183" s="557" t="s">
        <v>494</v>
      </c>
      <c r="S1183" s="557" t="s">
        <v>1154</v>
      </c>
      <c r="T1183" s="739">
        <v>42039</v>
      </c>
      <c r="U1183" s="739">
        <v>42265</v>
      </c>
      <c r="V1183" s="739"/>
      <c r="W1183" s="557" t="s">
        <v>1439</v>
      </c>
      <c r="X1183" s="557" t="s">
        <v>1432</v>
      </c>
      <c r="Y1183" s="557" t="s">
        <v>1442</v>
      </c>
      <c r="Z1183" s="557" t="s">
        <v>1443</v>
      </c>
      <c r="AA1183" s="557" t="s">
        <v>1443</v>
      </c>
      <c r="AB1183" s="557" t="s">
        <v>1444</v>
      </c>
      <c r="AC1183" s="557" t="s">
        <v>1432</v>
      </c>
      <c r="AD1183" s="389"/>
      <c r="AE1183" s="389"/>
      <c r="AF1183" s="389"/>
      <c r="AG1183" s="517" t="s">
        <v>628</v>
      </c>
      <c r="AH1183" s="557" t="s">
        <v>3904</v>
      </c>
      <c r="AI1183" s="620">
        <v>1332094</v>
      </c>
      <c r="AJ1183" s="517">
        <v>0</v>
      </c>
      <c r="AK1183" s="577">
        <v>4</v>
      </c>
      <c r="AL1183" s="577">
        <v>0</v>
      </c>
      <c r="AM1183" s="577">
        <v>2</v>
      </c>
      <c r="AN1183" s="577">
        <v>2</v>
      </c>
      <c r="AO1183" s="577">
        <v>0</v>
      </c>
      <c r="AP1183" s="577">
        <v>0</v>
      </c>
      <c r="AQ1183" s="577">
        <v>0</v>
      </c>
      <c r="AR1183" s="577">
        <v>0</v>
      </c>
      <c r="AS1183" s="577">
        <v>0</v>
      </c>
      <c r="AT1183" s="577">
        <v>2</v>
      </c>
      <c r="AU1183" s="577">
        <v>2</v>
      </c>
      <c r="AV1183" s="577">
        <v>0</v>
      </c>
      <c r="AW1183" s="577">
        <v>0</v>
      </c>
      <c r="AX1183" s="577">
        <v>0</v>
      </c>
      <c r="AY1183" s="577">
        <v>0</v>
      </c>
      <c r="AZ1183" s="577">
        <v>0</v>
      </c>
      <c r="BA1183" s="577">
        <v>0</v>
      </c>
      <c r="BB1183" s="577">
        <v>0</v>
      </c>
      <c r="BC1183" s="577">
        <v>0</v>
      </c>
      <c r="BD1183" s="577">
        <v>0</v>
      </c>
      <c r="BE1183" s="577">
        <v>0</v>
      </c>
      <c r="BF1183" s="577">
        <v>0</v>
      </c>
      <c r="BG1183" s="577">
        <v>0</v>
      </c>
      <c r="BH1183" s="577">
        <v>0</v>
      </c>
      <c r="BI1183" s="577">
        <v>0</v>
      </c>
      <c r="BJ1183" s="577">
        <v>0</v>
      </c>
      <c r="BK1183" s="577">
        <v>0</v>
      </c>
      <c r="BL1183" s="577">
        <v>0</v>
      </c>
      <c r="BM1183" s="577">
        <v>0</v>
      </c>
      <c r="BN1183" s="577"/>
      <c r="BO1183" s="551">
        <v>0</v>
      </c>
      <c r="BP1183" s="551">
        <v>0</v>
      </c>
      <c r="BQ1183" s="753">
        <v>0</v>
      </c>
      <c r="BR1183" s="551">
        <v>0</v>
      </c>
      <c r="BS1183" s="551">
        <v>0</v>
      </c>
      <c r="BT1183" s="551">
        <v>0</v>
      </c>
      <c r="BU1183" s="582">
        <f t="shared" si="29"/>
        <v>1.3333333333333333</v>
      </c>
      <c r="BV1183" s="552">
        <f t="shared" si="30"/>
        <v>1.3333333333333333</v>
      </c>
      <c r="BW1183" s="552">
        <f t="shared" si="31"/>
        <v>1.3333333333333333</v>
      </c>
      <c r="BX1183" s="551">
        <v>0</v>
      </c>
      <c r="BY1183" s="551">
        <v>0</v>
      </c>
      <c r="BZ1183" s="551">
        <v>0</v>
      </c>
      <c r="CA1183" s="551">
        <v>0</v>
      </c>
      <c r="CB1183" s="551">
        <v>0</v>
      </c>
      <c r="CC1183" s="551">
        <v>0</v>
      </c>
      <c r="CD1183" s="551">
        <v>0</v>
      </c>
      <c r="CE1183" s="551">
        <v>0</v>
      </c>
      <c r="CF1183" s="551">
        <v>0</v>
      </c>
      <c r="CG1183" s="551">
        <v>0</v>
      </c>
      <c r="CH1183" s="551">
        <v>0</v>
      </c>
      <c r="CI1183" s="551">
        <v>0</v>
      </c>
      <c r="CJ1183" s="551">
        <v>0</v>
      </c>
      <c r="CK1183" s="623">
        <f t="shared" si="28"/>
        <v>4</v>
      </c>
      <c r="CL1183" s="524">
        <v>4</v>
      </c>
      <c r="CM1183" s="554">
        <f t="shared" si="32"/>
        <v>1.3333333333333333</v>
      </c>
      <c r="CN1183" s="554">
        <f t="shared" si="33"/>
        <v>2.6666666666666665</v>
      </c>
      <c r="CO1183" s="554">
        <v>6</v>
      </c>
      <c r="CP1183" s="554"/>
      <c r="CQ1183" s="554"/>
      <c r="CR1183" s="524"/>
      <c r="CS1183" s="524"/>
      <c r="CT1183" s="530"/>
      <c r="CU1183" s="527"/>
      <c r="CV1183" s="527"/>
      <c r="CW1183" s="527"/>
      <c r="CX1183" s="85"/>
    </row>
    <row r="1184" spans="1:102" ht="12" customHeight="1" x14ac:dyDescent="0.2">
      <c r="A1184" s="132" t="s">
        <v>1965</v>
      </c>
      <c r="B1184" s="557" t="s">
        <v>492</v>
      </c>
      <c r="C1184" s="557" t="s">
        <v>1432</v>
      </c>
      <c r="D1184" s="557" t="s">
        <v>5499</v>
      </c>
      <c r="E1184" s="577" t="s">
        <v>493</v>
      </c>
      <c r="F1184" s="557" t="s">
        <v>1432</v>
      </c>
      <c r="G1184" s="557" t="s">
        <v>184</v>
      </c>
      <c r="H1184" s="557" t="s">
        <v>3299</v>
      </c>
      <c r="I1184" s="557" t="s">
        <v>1432</v>
      </c>
      <c r="J1184" s="533">
        <v>528809</v>
      </c>
      <c r="K1184" s="533">
        <v>177181</v>
      </c>
      <c r="L1184" s="512" t="s">
        <v>3066</v>
      </c>
      <c r="M1184" s="557" t="s">
        <v>1432</v>
      </c>
      <c r="N1184" s="557" t="s">
        <v>1432</v>
      </c>
      <c r="O1184" s="533">
        <v>0</v>
      </c>
      <c r="P1184" s="533">
        <v>2</v>
      </c>
      <c r="Q1184" s="738">
        <v>2</v>
      </c>
      <c r="R1184" s="557" t="s">
        <v>494</v>
      </c>
      <c r="S1184" s="557" t="s">
        <v>1154</v>
      </c>
      <c r="T1184" s="739">
        <v>42039</v>
      </c>
      <c r="U1184" s="739">
        <v>42265</v>
      </c>
      <c r="V1184" s="739"/>
      <c r="W1184" s="557" t="s">
        <v>1439</v>
      </c>
      <c r="X1184" s="557" t="s">
        <v>1432</v>
      </c>
      <c r="Y1184" s="557" t="s">
        <v>1442</v>
      </c>
      <c r="Z1184" s="557" t="s">
        <v>1443</v>
      </c>
      <c r="AA1184" s="557" t="s">
        <v>1443</v>
      </c>
      <c r="AB1184" s="557" t="s">
        <v>1444</v>
      </c>
      <c r="AC1184" s="557" t="s">
        <v>1432</v>
      </c>
      <c r="AD1184" s="389"/>
      <c r="AE1184" s="389"/>
      <c r="AF1184" s="389"/>
      <c r="AG1184" s="517" t="s">
        <v>628</v>
      </c>
      <c r="AH1184" s="557" t="s">
        <v>3904</v>
      </c>
      <c r="AI1184" s="620">
        <v>1332094</v>
      </c>
      <c r="AJ1184" s="517">
        <v>0</v>
      </c>
      <c r="AK1184" s="577">
        <v>2</v>
      </c>
      <c r="AL1184" s="577">
        <v>0</v>
      </c>
      <c r="AM1184" s="577">
        <v>2</v>
      </c>
      <c r="AN1184" s="577">
        <v>0</v>
      </c>
      <c r="AO1184" s="577">
        <v>0</v>
      </c>
      <c r="AP1184" s="577">
        <v>0</v>
      </c>
      <c r="AQ1184" s="577">
        <v>0</v>
      </c>
      <c r="AR1184" s="577">
        <v>0</v>
      </c>
      <c r="AS1184" s="577">
        <v>0</v>
      </c>
      <c r="AT1184" s="577">
        <v>2</v>
      </c>
      <c r="AU1184" s="577">
        <v>0</v>
      </c>
      <c r="AV1184" s="577">
        <v>0</v>
      </c>
      <c r="AW1184" s="577">
        <v>0</v>
      </c>
      <c r="AX1184" s="577">
        <v>0</v>
      </c>
      <c r="AY1184" s="577">
        <v>0</v>
      </c>
      <c r="AZ1184" s="577">
        <v>0</v>
      </c>
      <c r="BA1184" s="577">
        <v>0</v>
      </c>
      <c r="BB1184" s="577">
        <v>0</v>
      </c>
      <c r="BC1184" s="577">
        <v>0</v>
      </c>
      <c r="BD1184" s="577">
        <v>0</v>
      </c>
      <c r="BE1184" s="577">
        <v>0</v>
      </c>
      <c r="BF1184" s="577">
        <v>0</v>
      </c>
      <c r="BG1184" s="577">
        <v>0</v>
      </c>
      <c r="BH1184" s="577">
        <v>0</v>
      </c>
      <c r="BI1184" s="577">
        <v>0</v>
      </c>
      <c r="BJ1184" s="577">
        <v>0</v>
      </c>
      <c r="BK1184" s="577">
        <v>0</v>
      </c>
      <c r="BL1184" s="577">
        <v>0</v>
      </c>
      <c r="BM1184" s="577">
        <v>0</v>
      </c>
      <c r="BN1184" s="577"/>
      <c r="BO1184" s="551">
        <v>0</v>
      </c>
      <c r="BP1184" s="551">
        <v>0</v>
      </c>
      <c r="BQ1184" s="753">
        <v>0</v>
      </c>
      <c r="BR1184" s="551">
        <v>0</v>
      </c>
      <c r="BS1184" s="551">
        <v>0</v>
      </c>
      <c r="BT1184" s="551">
        <v>0</v>
      </c>
      <c r="BU1184" s="582">
        <f t="shared" si="29"/>
        <v>0.66666666666666663</v>
      </c>
      <c r="BV1184" s="552">
        <f t="shared" si="30"/>
        <v>0.66666666666666663</v>
      </c>
      <c r="BW1184" s="552">
        <f t="shared" si="31"/>
        <v>0.66666666666666663</v>
      </c>
      <c r="BX1184" s="551">
        <v>0</v>
      </c>
      <c r="BY1184" s="551">
        <v>0</v>
      </c>
      <c r="BZ1184" s="551">
        <v>0</v>
      </c>
      <c r="CA1184" s="551">
        <v>0</v>
      </c>
      <c r="CB1184" s="551">
        <v>0</v>
      </c>
      <c r="CC1184" s="551">
        <v>0</v>
      </c>
      <c r="CD1184" s="551">
        <v>0</v>
      </c>
      <c r="CE1184" s="551">
        <v>0</v>
      </c>
      <c r="CF1184" s="551">
        <v>0</v>
      </c>
      <c r="CG1184" s="551">
        <v>0</v>
      </c>
      <c r="CH1184" s="551">
        <v>0</v>
      </c>
      <c r="CI1184" s="551">
        <v>0</v>
      </c>
      <c r="CJ1184" s="551">
        <v>0</v>
      </c>
      <c r="CK1184" s="623">
        <f t="shared" si="28"/>
        <v>2</v>
      </c>
      <c r="CL1184" s="524">
        <v>2</v>
      </c>
      <c r="CM1184" s="554">
        <f t="shared" si="32"/>
        <v>0.66666666666666663</v>
      </c>
      <c r="CN1184" s="554">
        <f t="shared" si="33"/>
        <v>1.3333333333333333</v>
      </c>
      <c r="CO1184" s="554">
        <v>6</v>
      </c>
      <c r="CP1184" s="554"/>
      <c r="CQ1184" s="554"/>
      <c r="CR1184" s="622"/>
      <c r="CS1184" s="726"/>
      <c r="CT1184" s="525"/>
      <c r="CU1184" s="527"/>
      <c r="CV1184" s="527"/>
      <c r="CW1184" s="527"/>
      <c r="CX1184" s="85"/>
    </row>
    <row r="1185" spans="1:102" ht="12" customHeight="1" x14ac:dyDescent="0.2">
      <c r="A1185" s="132" t="s">
        <v>1965</v>
      </c>
      <c r="B1185" s="557" t="s">
        <v>492</v>
      </c>
      <c r="C1185" s="557" t="s">
        <v>1432</v>
      </c>
      <c r="D1185" s="557" t="s">
        <v>5500</v>
      </c>
      <c r="E1185" s="577" t="s">
        <v>493</v>
      </c>
      <c r="F1185" s="557" t="s">
        <v>1432</v>
      </c>
      <c r="G1185" s="557" t="s">
        <v>184</v>
      </c>
      <c r="H1185" s="557" t="s">
        <v>3299</v>
      </c>
      <c r="I1185" s="557" t="s">
        <v>1432</v>
      </c>
      <c r="J1185" s="533">
        <v>528809</v>
      </c>
      <c r="K1185" s="533">
        <v>177181</v>
      </c>
      <c r="L1185" s="512" t="s">
        <v>3066</v>
      </c>
      <c r="M1185" s="557" t="s">
        <v>1432</v>
      </c>
      <c r="N1185" s="557" t="s">
        <v>1432</v>
      </c>
      <c r="O1185" s="533">
        <v>0</v>
      </c>
      <c r="P1185" s="533">
        <v>51</v>
      </c>
      <c r="Q1185" s="738">
        <v>51</v>
      </c>
      <c r="R1185" s="557" t="s">
        <v>494</v>
      </c>
      <c r="S1185" s="557" t="s">
        <v>1154</v>
      </c>
      <c r="T1185" s="739">
        <v>42039</v>
      </c>
      <c r="U1185" s="739">
        <v>42265</v>
      </c>
      <c r="V1185" s="739"/>
      <c r="W1185" s="557" t="s">
        <v>1439</v>
      </c>
      <c r="X1185" s="557" t="s">
        <v>1432</v>
      </c>
      <c r="Y1185" s="557" t="s">
        <v>1442</v>
      </c>
      <c r="Z1185" s="557" t="s">
        <v>1443</v>
      </c>
      <c r="AA1185" s="557" t="s">
        <v>1443</v>
      </c>
      <c r="AB1185" s="557" t="s">
        <v>1444</v>
      </c>
      <c r="AC1185" s="557" t="s">
        <v>1432</v>
      </c>
      <c r="AD1185" s="389"/>
      <c r="AE1185" s="389"/>
      <c r="AF1185" s="389"/>
      <c r="AG1185" s="517" t="s">
        <v>3063</v>
      </c>
      <c r="AH1185" s="557" t="s">
        <v>1445</v>
      </c>
      <c r="AI1185" s="620">
        <v>1332094</v>
      </c>
      <c r="AJ1185" s="517">
        <v>5</v>
      </c>
      <c r="AK1185" s="577">
        <v>51</v>
      </c>
      <c r="AL1185" s="577">
        <v>0</v>
      </c>
      <c r="AM1185" s="577">
        <v>2</v>
      </c>
      <c r="AN1185" s="577">
        <v>43</v>
      </c>
      <c r="AO1185" s="577">
        <v>6</v>
      </c>
      <c r="AP1185" s="577">
        <v>0</v>
      </c>
      <c r="AQ1185" s="577">
        <v>0</v>
      </c>
      <c r="AR1185" s="577">
        <v>0</v>
      </c>
      <c r="AS1185" s="577">
        <v>0</v>
      </c>
      <c r="AT1185" s="577">
        <v>2</v>
      </c>
      <c r="AU1185" s="577">
        <v>43</v>
      </c>
      <c r="AV1185" s="577">
        <v>6</v>
      </c>
      <c r="AW1185" s="577">
        <v>0</v>
      </c>
      <c r="AX1185" s="577">
        <v>0</v>
      </c>
      <c r="AY1185" s="577">
        <v>0</v>
      </c>
      <c r="AZ1185" s="577">
        <v>0</v>
      </c>
      <c r="BA1185" s="577">
        <v>0</v>
      </c>
      <c r="BB1185" s="577">
        <v>0</v>
      </c>
      <c r="BC1185" s="577">
        <v>0</v>
      </c>
      <c r="BD1185" s="577">
        <v>0</v>
      </c>
      <c r="BE1185" s="577">
        <v>0</v>
      </c>
      <c r="BF1185" s="577">
        <v>0</v>
      </c>
      <c r="BG1185" s="577">
        <v>0</v>
      </c>
      <c r="BH1185" s="577">
        <v>0</v>
      </c>
      <c r="BI1185" s="577">
        <v>0</v>
      </c>
      <c r="BJ1185" s="577">
        <v>0</v>
      </c>
      <c r="BK1185" s="577">
        <v>0</v>
      </c>
      <c r="BL1185" s="577">
        <v>0</v>
      </c>
      <c r="BM1185" s="577">
        <v>0</v>
      </c>
      <c r="BN1185" s="577"/>
      <c r="BO1185" s="551">
        <v>0</v>
      </c>
      <c r="BP1185" s="551">
        <v>0</v>
      </c>
      <c r="BQ1185" s="753">
        <v>0</v>
      </c>
      <c r="BR1185" s="551">
        <v>0</v>
      </c>
      <c r="BS1185" s="551">
        <v>0</v>
      </c>
      <c r="BT1185" s="551">
        <v>0</v>
      </c>
      <c r="BU1185" s="582">
        <f t="shared" si="29"/>
        <v>17</v>
      </c>
      <c r="BV1185" s="552">
        <f t="shared" si="30"/>
        <v>17</v>
      </c>
      <c r="BW1185" s="552">
        <f t="shared" si="31"/>
        <v>17</v>
      </c>
      <c r="BX1185" s="551">
        <v>0</v>
      </c>
      <c r="BY1185" s="551">
        <v>0</v>
      </c>
      <c r="BZ1185" s="551">
        <v>0</v>
      </c>
      <c r="CA1185" s="551">
        <v>0</v>
      </c>
      <c r="CB1185" s="551">
        <v>0</v>
      </c>
      <c r="CC1185" s="551">
        <v>0</v>
      </c>
      <c r="CD1185" s="551">
        <v>0</v>
      </c>
      <c r="CE1185" s="551">
        <v>0</v>
      </c>
      <c r="CF1185" s="551">
        <v>0</v>
      </c>
      <c r="CG1185" s="551">
        <v>0</v>
      </c>
      <c r="CH1185" s="551">
        <v>0</v>
      </c>
      <c r="CI1185" s="551">
        <v>0</v>
      </c>
      <c r="CJ1185" s="551">
        <v>0</v>
      </c>
      <c r="CK1185" s="623">
        <f t="shared" si="28"/>
        <v>51</v>
      </c>
      <c r="CL1185" s="524">
        <v>51</v>
      </c>
      <c r="CM1185" s="554">
        <f t="shared" si="32"/>
        <v>17</v>
      </c>
      <c r="CN1185" s="554">
        <f t="shared" si="33"/>
        <v>34</v>
      </c>
      <c r="CO1185" s="554">
        <v>6</v>
      </c>
      <c r="CP1185" s="554"/>
      <c r="CQ1185" s="554"/>
      <c r="CR1185" s="622"/>
      <c r="CS1185" s="524"/>
      <c r="CT1185" s="525"/>
      <c r="CU1185" s="527"/>
      <c r="CV1185" s="527"/>
      <c r="CW1185" s="527"/>
      <c r="CX1185" s="85"/>
    </row>
    <row r="1186" spans="1:102" ht="12" customHeight="1" x14ac:dyDescent="0.2">
      <c r="A1186" s="132" t="s">
        <v>1965</v>
      </c>
      <c r="B1186" s="557" t="s">
        <v>492</v>
      </c>
      <c r="C1186" s="557" t="s">
        <v>1432</v>
      </c>
      <c r="D1186" s="557" t="s">
        <v>5501</v>
      </c>
      <c r="E1186" s="577" t="s">
        <v>493</v>
      </c>
      <c r="F1186" s="557" t="s">
        <v>1432</v>
      </c>
      <c r="G1186" s="557" t="s">
        <v>184</v>
      </c>
      <c r="H1186" s="557" t="s">
        <v>3299</v>
      </c>
      <c r="I1186" s="557" t="s">
        <v>1432</v>
      </c>
      <c r="J1186" s="533">
        <v>528809</v>
      </c>
      <c r="K1186" s="533">
        <v>177181</v>
      </c>
      <c r="L1186" s="512" t="s">
        <v>3066</v>
      </c>
      <c r="M1186" s="557" t="s">
        <v>1432</v>
      </c>
      <c r="N1186" s="557" t="s">
        <v>1432</v>
      </c>
      <c r="O1186" s="533">
        <v>0</v>
      </c>
      <c r="P1186" s="533">
        <v>5</v>
      </c>
      <c r="Q1186" s="738">
        <v>5</v>
      </c>
      <c r="R1186" s="557" t="s">
        <v>494</v>
      </c>
      <c r="S1186" s="557" t="s">
        <v>1154</v>
      </c>
      <c r="T1186" s="739">
        <v>42039</v>
      </c>
      <c r="U1186" s="739">
        <v>42265</v>
      </c>
      <c r="V1186" s="739"/>
      <c r="W1186" s="557" t="s">
        <v>1439</v>
      </c>
      <c r="X1186" s="557" t="s">
        <v>1432</v>
      </c>
      <c r="Y1186" s="557" t="s">
        <v>1442</v>
      </c>
      <c r="Z1186" s="557" t="s">
        <v>1443</v>
      </c>
      <c r="AA1186" s="557" t="s">
        <v>1443</v>
      </c>
      <c r="AB1186" s="557" t="s">
        <v>1444</v>
      </c>
      <c r="AC1186" s="557" t="s">
        <v>1432</v>
      </c>
      <c r="AD1186" s="389"/>
      <c r="AE1186" s="389"/>
      <c r="AF1186" s="389"/>
      <c r="AG1186" s="517" t="s">
        <v>628</v>
      </c>
      <c r="AH1186" s="557" t="s">
        <v>3904</v>
      </c>
      <c r="AI1186" s="620">
        <v>1332094</v>
      </c>
      <c r="AJ1186" s="517">
        <v>1</v>
      </c>
      <c r="AK1186" s="577">
        <v>5</v>
      </c>
      <c r="AL1186" s="577">
        <v>0</v>
      </c>
      <c r="AM1186" s="577">
        <v>2</v>
      </c>
      <c r="AN1186" s="577">
        <v>3</v>
      </c>
      <c r="AO1186" s="577">
        <v>0</v>
      </c>
      <c r="AP1186" s="577">
        <v>0</v>
      </c>
      <c r="AQ1186" s="577">
        <v>0</v>
      </c>
      <c r="AR1186" s="577">
        <v>0</v>
      </c>
      <c r="AS1186" s="577">
        <v>0</v>
      </c>
      <c r="AT1186" s="577">
        <v>2</v>
      </c>
      <c r="AU1186" s="577">
        <v>3</v>
      </c>
      <c r="AV1186" s="577">
        <v>0</v>
      </c>
      <c r="AW1186" s="577">
        <v>0</v>
      </c>
      <c r="AX1186" s="577">
        <v>0</v>
      </c>
      <c r="AY1186" s="577">
        <v>0</v>
      </c>
      <c r="AZ1186" s="577">
        <v>0</v>
      </c>
      <c r="BA1186" s="577">
        <v>0</v>
      </c>
      <c r="BB1186" s="577">
        <v>0</v>
      </c>
      <c r="BC1186" s="577">
        <v>0</v>
      </c>
      <c r="BD1186" s="577">
        <v>0</v>
      </c>
      <c r="BE1186" s="577">
        <v>0</v>
      </c>
      <c r="BF1186" s="577">
        <v>0</v>
      </c>
      <c r="BG1186" s="577">
        <v>0</v>
      </c>
      <c r="BH1186" s="577">
        <v>0</v>
      </c>
      <c r="BI1186" s="577">
        <v>0</v>
      </c>
      <c r="BJ1186" s="577">
        <v>0</v>
      </c>
      <c r="BK1186" s="577">
        <v>0</v>
      </c>
      <c r="BL1186" s="577">
        <v>0</v>
      </c>
      <c r="BM1186" s="577">
        <v>0</v>
      </c>
      <c r="BN1186" s="577"/>
      <c r="BO1186" s="551">
        <v>0</v>
      </c>
      <c r="BP1186" s="551">
        <v>0</v>
      </c>
      <c r="BQ1186" s="753">
        <v>0</v>
      </c>
      <c r="BR1186" s="551">
        <v>0</v>
      </c>
      <c r="BS1186" s="551">
        <v>0</v>
      </c>
      <c r="BT1186" s="551">
        <v>0</v>
      </c>
      <c r="BU1186" s="582">
        <f t="shared" si="29"/>
        <v>1.6666666666666667</v>
      </c>
      <c r="BV1186" s="552">
        <f t="shared" si="30"/>
        <v>1.6666666666666667</v>
      </c>
      <c r="BW1186" s="552">
        <f t="shared" si="31"/>
        <v>1.6666666666666667</v>
      </c>
      <c r="BX1186" s="551">
        <v>0</v>
      </c>
      <c r="BY1186" s="551">
        <v>0</v>
      </c>
      <c r="BZ1186" s="551">
        <v>0</v>
      </c>
      <c r="CA1186" s="551">
        <v>0</v>
      </c>
      <c r="CB1186" s="551">
        <v>0</v>
      </c>
      <c r="CC1186" s="551">
        <v>0</v>
      </c>
      <c r="CD1186" s="551">
        <v>0</v>
      </c>
      <c r="CE1186" s="551">
        <v>0</v>
      </c>
      <c r="CF1186" s="551">
        <v>0</v>
      </c>
      <c r="CG1186" s="551">
        <v>0</v>
      </c>
      <c r="CH1186" s="551">
        <v>0</v>
      </c>
      <c r="CI1186" s="551">
        <v>0</v>
      </c>
      <c r="CJ1186" s="551">
        <v>0</v>
      </c>
      <c r="CK1186" s="623">
        <f t="shared" si="28"/>
        <v>5</v>
      </c>
      <c r="CL1186" s="524">
        <v>5</v>
      </c>
      <c r="CM1186" s="554">
        <f t="shared" si="32"/>
        <v>1.6666666666666667</v>
      </c>
      <c r="CN1186" s="554">
        <f t="shared" si="33"/>
        <v>3.3333333333333335</v>
      </c>
      <c r="CO1186" s="554">
        <v>6</v>
      </c>
      <c r="CP1186" s="523"/>
      <c r="CQ1186" s="554"/>
      <c r="CR1186" s="524"/>
      <c r="CS1186" s="524"/>
      <c r="CT1186" s="525"/>
      <c r="CU1186" s="527"/>
      <c r="CV1186" s="527"/>
      <c r="CW1186" s="527"/>
      <c r="CX1186" s="85"/>
    </row>
    <row r="1187" spans="1:102" ht="12" customHeight="1" x14ac:dyDescent="0.2">
      <c r="A1187" s="132" t="s">
        <v>1965</v>
      </c>
      <c r="B1187" s="557" t="s">
        <v>492</v>
      </c>
      <c r="C1187" s="557" t="s">
        <v>1432</v>
      </c>
      <c r="D1187" s="557" t="s">
        <v>5502</v>
      </c>
      <c r="E1187" s="577" t="s">
        <v>493</v>
      </c>
      <c r="F1187" s="557" t="s">
        <v>1432</v>
      </c>
      <c r="G1187" s="557" t="s">
        <v>184</v>
      </c>
      <c r="H1187" s="557" t="s">
        <v>3299</v>
      </c>
      <c r="I1187" s="557" t="s">
        <v>1432</v>
      </c>
      <c r="J1187" s="533">
        <v>528809</v>
      </c>
      <c r="K1187" s="533">
        <v>177181</v>
      </c>
      <c r="L1187" s="512" t="s">
        <v>3066</v>
      </c>
      <c r="M1187" s="557" t="s">
        <v>1432</v>
      </c>
      <c r="N1187" s="557" t="s">
        <v>1432</v>
      </c>
      <c r="O1187" s="533">
        <v>0</v>
      </c>
      <c r="P1187" s="533">
        <v>5</v>
      </c>
      <c r="Q1187" s="738">
        <v>5</v>
      </c>
      <c r="R1187" s="557" t="s">
        <v>494</v>
      </c>
      <c r="S1187" s="557" t="s">
        <v>1154</v>
      </c>
      <c r="T1187" s="739">
        <v>42039</v>
      </c>
      <c r="U1187" s="739">
        <v>42265</v>
      </c>
      <c r="V1187" s="739"/>
      <c r="W1187" s="557" t="s">
        <v>1439</v>
      </c>
      <c r="X1187" s="557" t="s">
        <v>1432</v>
      </c>
      <c r="Y1187" s="557" t="s">
        <v>1442</v>
      </c>
      <c r="Z1187" s="557" t="s">
        <v>1443</v>
      </c>
      <c r="AA1187" s="557" t="s">
        <v>1443</v>
      </c>
      <c r="AB1187" s="557" t="s">
        <v>1444</v>
      </c>
      <c r="AC1187" s="557" t="s">
        <v>1432</v>
      </c>
      <c r="AD1187" s="389"/>
      <c r="AE1187" s="389"/>
      <c r="AF1187" s="389"/>
      <c r="AG1187" s="517" t="s">
        <v>628</v>
      </c>
      <c r="AH1187" s="557" t="s">
        <v>3904</v>
      </c>
      <c r="AI1187" s="620">
        <v>1332094</v>
      </c>
      <c r="AJ1187" s="517">
        <v>1</v>
      </c>
      <c r="AK1187" s="577">
        <v>5</v>
      </c>
      <c r="AL1187" s="577">
        <v>0</v>
      </c>
      <c r="AM1187" s="577">
        <v>2</v>
      </c>
      <c r="AN1187" s="577">
        <v>3</v>
      </c>
      <c r="AO1187" s="577">
        <v>0</v>
      </c>
      <c r="AP1187" s="577">
        <v>0</v>
      </c>
      <c r="AQ1187" s="577">
        <v>0</v>
      </c>
      <c r="AR1187" s="577">
        <v>0</v>
      </c>
      <c r="AS1187" s="577">
        <v>0</v>
      </c>
      <c r="AT1187" s="577">
        <v>2</v>
      </c>
      <c r="AU1187" s="577">
        <v>3</v>
      </c>
      <c r="AV1187" s="577">
        <v>0</v>
      </c>
      <c r="AW1187" s="577">
        <v>0</v>
      </c>
      <c r="AX1187" s="577">
        <v>0</v>
      </c>
      <c r="AY1187" s="577">
        <v>0</v>
      </c>
      <c r="AZ1187" s="577">
        <v>0</v>
      </c>
      <c r="BA1187" s="577">
        <v>0</v>
      </c>
      <c r="BB1187" s="577">
        <v>0</v>
      </c>
      <c r="BC1187" s="577">
        <v>0</v>
      </c>
      <c r="BD1187" s="577">
        <v>0</v>
      </c>
      <c r="BE1187" s="577">
        <v>0</v>
      </c>
      <c r="BF1187" s="577">
        <v>0</v>
      </c>
      <c r="BG1187" s="577">
        <v>0</v>
      </c>
      <c r="BH1187" s="577">
        <v>0</v>
      </c>
      <c r="BI1187" s="577">
        <v>0</v>
      </c>
      <c r="BJ1187" s="577">
        <v>0</v>
      </c>
      <c r="BK1187" s="577">
        <v>0</v>
      </c>
      <c r="BL1187" s="577">
        <v>0</v>
      </c>
      <c r="BM1187" s="577">
        <v>0</v>
      </c>
      <c r="BN1187" s="577"/>
      <c r="BO1187" s="551">
        <v>0</v>
      </c>
      <c r="BP1187" s="551">
        <v>0</v>
      </c>
      <c r="BQ1187" s="753">
        <v>0</v>
      </c>
      <c r="BR1187" s="551">
        <v>0</v>
      </c>
      <c r="BS1187" s="551">
        <v>0</v>
      </c>
      <c r="BT1187" s="551">
        <v>0</v>
      </c>
      <c r="BU1187" s="582">
        <f t="shared" si="29"/>
        <v>1.6666666666666667</v>
      </c>
      <c r="BV1187" s="552">
        <f t="shared" si="30"/>
        <v>1.6666666666666667</v>
      </c>
      <c r="BW1187" s="552">
        <f t="shared" si="31"/>
        <v>1.6666666666666667</v>
      </c>
      <c r="BX1187" s="551">
        <v>0</v>
      </c>
      <c r="BY1187" s="551">
        <v>0</v>
      </c>
      <c r="BZ1187" s="551">
        <v>0</v>
      </c>
      <c r="CA1187" s="551">
        <v>0</v>
      </c>
      <c r="CB1187" s="551">
        <v>0</v>
      </c>
      <c r="CC1187" s="551">
        <v>0</v>
      </c>
      <c r="CD1187" s="551">
        <v>0</v>
      </c>
      <c r="CE1187" s="551">
        <v>0</v>
      </c>
      <c r="CF1187" s="551">
        <v>0</v>
      </c>
      <c r="CG1187" s="551">
        <v>0</v>
      </c>
      <c r="CH1187" s="551">
        <v>0</v>
      </c>
      <c r="CI1187" s="551">
        <v>0</v>
      </c>
      <c r="CJ1187" s="551">
        <v>0</v>
      </c>
      <c r="CK1187" s="623">
        <f t="shared" si="28"/>
        <v>5</v>
      </c>
      <c r="CL1187" s="524">
        <v>5</v>
      </c>
      <c r="CM1187" s="554">
        <f t="shared" si="32"/>
        <v>1.6666666666666667</v>
      </c>
      <c r="CN1187" s="554">
        <f t="shared" si="33"/>
        <v>3.3333333333333335</v>
      </c>
      <c r="CO1187" s="554">
        <v>6</v>
      </c>
      <c r="CP1187" s="554"/>
      <c r="CQ1187" s="554"/>
      <c r="CR1187" s="622"/>
      <c r="CS1187" s="726"/>
      <c r="CT1187" s="525"/>
      <c r="CU1187" s="527"/>
      <c r="CV1187" s="527"/>
      <c r="CW1187" s="527"/>
      <c r="CX1187" s="85"/>
    </row>
    <row r="1188" spans="1:102" ht="12" customHeight="1" x14ac:dyDescent="0.2">
      <c r="A1188" s="132" t="s">
        <v>1965</v>
      </c>
      <c r="B1188" s="557" t="s">
        <v>492</v>
      </c>
      <c r="C1188" s="557" t="s">
        <v>1432</v>
      </c>
      <c r="D1188" s="557" t="s">
        <v>5503</v>
      </c>
      <c r="E1188" s="577" t="s">
        <v>493</v>
      </c>
      <c r="F1188" s="557" t="s">
        <v>1432</v>
      </c>
      <c r="G1188" s="557" t="s">
        <v>184</v>
      </c>
      <c r="H1188" s="557" t="s">
        <v>3299</v>
      </c>
      <c r="I1188" s="557" t="s">
        <v>1432</v>
      </c>
      <c r="J1188" s="533">
        <v>528809</v>
      </c>
      <c r="K1188" s="533">
        <v>177181</v>
      </c>
      <c r="L1188" s="512" t="s">
        <v>3066</v>
      </c>
      <c r="M1188" s="557" t="s">
        <v>1432</v>
      </c>
      <c r="N1188" s="557" t="s">
        <v>1432</v>
      </c>
      <c r="O1188" s="533">
        <v>0</v>
      </c>
      <c r="P1188" s="533">
        <v>5</v>
      </c>
      <c r="Q1188" s="738">
        <v>5</v>
      </c>
      <c r="R1188" s="557" t="s">
        <v>494</v>
      </c>
      <c r="S1188" s="557" t="s">
        <v>1154</v>
      </c>
      <c r="T1188" s="739">
        <v>42039</v>
      </c>
      <c r="U1188" s="739">
        <v>42265</v>
      </c>
      <c r="V1188" s="739"/>
      <c r="W1188" s="557" t="s">
        <v>1439</v>
      </c>
      <c r="X1188" s="557" t="s">
        <v>1432</v>
      </c>
      <c r="Y1188" s="557" t="s">
        <v>1442</v>
      </c>
      <c r="Z1188" s="557" t="s">
        <v>1443</v>
      </c>
      <c r="AA1188" s="557" t="s">
        <v>1443</v>
      </c>
      <c r="AB1188" s="557" t="s">
        <v>1444</v>
      </c>
      <c r="AC1188" s="557" t="s">
        <v>1432</v>
      </c>
      <c r="AD1188" s="389"/>
      <c r="AE1188" s="389"/>
      <c r="AF1188" s="389"/>
      <c r="AG1188" s="517" t="s">
        <v>628</v>
      </c>
      <c r="AH1188" s="557" t="s">
        <v>3904</v>
      </c>
      <c r="AI1188" s="620">
        <v>1332094</v>
      </c>
      <c r="AJ1188" s="517">
        <v>1</v>
      </c>
      <c r="AK1188" s="577">
        <v>5</v>
      </c>
      <c r="AL1188" s="577">
        <v>0</v>
      </c>
      <c r="AM1188" s="577">
        <v>2</v>
      </c>
      <c r="AN1188" s="577">
        <v>3</v>
      </c>
      <c r="AO1188" s="577">
        <v>0</v>
      </c>
      <c r="AP1188" s="577">
        <v>0</v>
      </c>
      <c r="AQ1188" s="577">
        <v>0</v>
      </c>
      <c r="AR1188" s="577">
        <v>0</v>
      </c>
      <c r="AS1188" s="577">
        <v>0</v>
      </c>
      <c r="AT1188" s="577">
        <v>2</v>
      </c>
      <c r="AU1188" s="577">
        <v>3</v>
      </c>
      <c r="AV1188" s="577">
        <v>0</v>
      </c>
      <c r="AW1188" s="577">
        <v>0</v>
      </c>
      <c r="AX1188" s="577">
        <v>0</v>
      </c>
      <c r="AY1188" s="577">
        <v>0</v>
      </c>
      <c r="AZ1188" s="577">
        <v>0</v>
      </c>
      <c r="BA1188" s="577">
        <v>0</v>
      </c>
      <c r="BB1188" s="577">
        <v>0</v>
      </c>
      <c r="BC1188" s="577">
        <v>0</v>
      </c>
      <c r="BD1188" s="577">
        <v>0</v>
      </c>
      <c r="BE1188" s="577">
        <v>0</v>
      </c>
      <c r="BF1188" s="577">
        <v>0</v>
      </c>
      <c r="BG1188" s="577">
        <v>0</v>
      </c>
      <c r="BH1188" s="577">
        <v>0</v>
      </c>
      <c r="BI1188" s="577">
        <v>0</v>
      </c>
      <c r="BJ1188" s="577">
        <v>0</v>
      </c>
      <c r="BK1188" s="577">
        <v>0</v>
      </c>
      <c r="BL1188" s="577">
        <v>0</v>
      </c>
      <c r="BM1188" s="577">
        <v>0</v>
      </c>
      <c r="BN1188" s="577"/>
      <c r="BO1188" s="551">
        <v>0</v>
      </c>
      <c r="BP1188" s="551">
        <v>0</v>
      </c>
      <c r="BQ1188" s="753">
        <v>0</v>
      </c>
      <c r="BR1188" s="551">
        <v>0</v>
      </c>
      <c r="BS1188" s="551">
        <v>0</v>
      </c>
      <c r="BT1188" s="551">
        <v>0</v>
      </c>
      <c r="BU1188" s="582">
        <f t="shared" si="29"/>
        <v>1.6666666666666667</v>
      </c>
      <c r="BV1188" s="552">
        <f t="shared" si="30"/>
        <v>1.6666666666666667</v>
      </c>
      <c r="BW1188" s="552">
        <f t="shared" si="31"/>
        <v>1.6666666666666667</v>
      </c>
      <c r="BX1188" s="551">
        <v>0</v>
      </c>
      <c r="BY1188" s="551">
        <v>0</v>
      </c>
      <c r="BZ1188" s="551">
        <v>0</v>
      </c>
      <c r="CA1188" s="551">
        <v>0</v>
      </c>
      <c r="CB1188" s="551">
        <v>0</v>
      </c>
      <c r="CC1188" s="551">
        <v>0</v>
      </c>
      <c r="CD1188" s="551">
        <v>0</v>
      </c>
      <c r="CE1188" s="551">
        <v>0</v>
      </c>
      <c r="CF1188" s="551">
        <v>0</v>
      </c>
      <c r="CG1188" s="551">
        <v>0</v>
      </c>
      <c r="CH1188" s="551">
        <v>0</v>
      </c>
      <c r="CI1188" s="551">
        <v>0</v>
      </c>
      <c r="CJ1188" s="551">
        <v>0</v>
      </c>
      <c r="CK1188" s="623">
        <f t="shared" si="28"/>
        <v>5</v>
      </c>
      <c r="CL1188" s="524">
        <v>5</v>
      </c>
      <c r="CM1188" s="554">
        <f t="shared" si="32"/>
        <v>1.6666666666666667</v>
      </c>
      <c r="CN1188" s="554">
        <f t="shared" si="33"/>
        <v>3.3333333333333335</v>
      </c>
      <c r="CO1188" s="554">
        <v>6</v>
      </c>
      <c r="CP1188" s="554"/>
      <c r="CQ1188" s="554"/>
      <c r="CR1188" s="622"/>
      <c r="CS1188" s="524"/>
      <c r="CT1188" s="530"/>
      <c r="CU1188" s="527"/>
      <c r="CV1188" s="527"/>
      <c r="CW1188" s="527"/>
      <c r="CX1188" s="85"/>
    </row>
    <row r="1189" spans="1:102" ht="12" customHeight="1" x14ac:dyDescent="0.2">
      <c r="A1189" s="132" t="s">
        <v>1965</v>
      </c>
      <c r="B1189" s="557" t="s">
        <v>492</v>
      </c>
      <c r="C1189" s="557" t="s">
        <v>1432</v>
      </c>
      <c r="D1189" s="557" t="s">
        <v>5504</v>
      </c>
      <c r="E1189" s="577" t="s">
        <v>493</v>
      </c>
      <c r="F1189" s="557" t="s">
        <v>1432</v>
      </c>
      <c r="G1189" s="557" t="s">
        <v>184</v>
      </c>
      <c r="H1189" s="557" t="s">
        <v>3299</v>
      </c>
      <c r="I1189" s="557" t="s">
        <v>1432</v>
      </c>
      <c r="J1189" s="533">
        <v>528809</v>
      </c>
      <c r="K1189" s="533">
        <v>177181</v>
      </c>
      <c r="L1189" s="512" t="s">
        <v>3066</v>
      </c>
      <c r="M1189" s="557" t="s">
        <v>1432</v>
      </c>
      <c r="N1189" s="557" t="s">
        <v>1432</v>
      </c>
      <c r="O1189" s="533">
        <v>0</v>
      </c>
      <c r="P1189" s="533">
        <v>43</v>
      </c>
      <c r="Q1189" s="738">
        <v>43</v>
      </c>
      <c r="R1189" s="557" t="s">
        <v>494</v>
      </c>
      <c r="S1189" s="557" t="s">
        <v>1154</v>
      </c>
      <c r="T1189" s="739">
        <v>42039</v>
      </c>
      <c r="U1189" s="739">
        <v>42265</v>
      </c>
      <c r="V1189" s="739"/>
      <c r="W1189" s="557" t="s">
        <v>1439</v>
      </c>
      <c r="X1189" s="557" t="s">
        <v>1432</v>
      </c>
      <c r="Y1189" s="557" t="s">
        <v>1442</v>
      </c>
      <c r="Z1189" s="557" t="s">
        <v>1443</v>
      </c>
      <c r="AA1189" s="557" t="s">
        <v>1443</v>
      </c>
      <c r="AB1189" s="557" t="s">
        <v>1444</v>
      </c>
      <c r="AC1189" s="557" t="s">
        <v>1432</v>
      </c>
      <c r="AD1189" s="389"/>
      <c r="AE1189" s="389"/>
      <c r="AF1189" s="389"/>
      <c r="AG1189" s="517" t="s">
        <v>3063</v>
      </c>
      <c r="AH1189" s="557" t="s">
        <v>1445</v>
      </c>
      <c r="AI1189" s="620">
        <v>1332094</v>
      </c>
      <c r="AJ1189" s="517">
        <v>4</v>
      </c>
      <c r="AK1189" s="577">
        <v>43</v>
      </c>
      <c r="AL1189" s="577">
        <v>0</v>
      </c>
      <c r="AM1189" s="577">
        <v>10</v>
      </c>
      <c r="AN1189" s="577">
        <v>25</v>
      </c>
      <c r="AO1189" s="577">
        <v>8</v>
      </c>
      <c r="AP1189" s="577">
        <v>0</v>
      </c>
      <c r="AQ1189" s="577">
        <v>0</v>
      </c>
      <c r="AR1189" s="577">
        <v>0</v>
      </c>
      <c r="AS1189" s="577">
        <v>0</v>
      </c>
      <c r="AT1189" s="577">
        <v>10</v>
      </c>
      <c r="AU1189" s="577">
        <v>25</v>
      </c>
      <c r="AV1189" s="577">
        <v>8</v>
      </c>
      <c r="AW1189" s="577">
        <v>0</v>
      </c>
      <c r="AX1189" s="577">
        <v>0</v>
      </c>
      <c r="AY1189" s="577">
        <v>0</v>
      </c>
      <c r="AZ1189" s="577">
        <v>0</v>
      </c>
      <c r="BA1189" s="577">
        <v>0</v>
      </c>
      <c r="BB1189" s="577">
        <v>0</v>
      </c>
      <c r="BC1189" s="577">
        <v>0</v>
      </c>
      <c r="BD1189" s="577">
        <v>0</v>
      </c>
      <c r="BE1189" s="577">
        <v>0</v>
      </c>
      <c r="BF1189" s="577">
        <v>0</v>
      </c>
      <c r="BG1189" s="577">
        <v>0</v>
      </c>
      <c r="BH1189" s="577">
        <v>0</v>
      </c>
      <c r="BI1189" s="577">
        <v>0</v>
      </c>
      <c r="BJ1189" s="577">
        <v>0</v>
      </c>
      <c r="BK1189" s="577">
        <v>0</v>
      </c>
      <c r="BL1189" s="577">
        <v>0</v>
      </c>
      <c r="BM1189" s="577">
        <v>0</v>
      </c>
      <c r="BN1189" s="577"/>
      <c r="BO1189" s="551">
        <v>0</v>
      </c>
      <c r="BP1189" s="551">
        <v>0</v>
      </c>
      <c r="BQ1189" s="753">
        <v>0</v>
      </c>
      <c r="BR1189" s="551">
        <v>0</v>
      </c>
      <c r="BS1189" s="551">
        <v>0</v>
      </c>
      <c r="BT1189" s="551">
        <v>0</v>
      </c>
      <c r="BU1189" s="582">
        <f t="shared" si="29"/>
        <v>14.333333333333334</v>
      </c>
      <c r="BV1189" s="552">
        <f t="shared" si="30"/>
        <v>14.333333333333334</v>
      </c>
      <c r="BW1189" s="552">
        <f t="shared" si="31"/>
        <v>14.333333333333334</v>
      </c>
      <c r="BX1189" s="551">
        <v>0</v>
      </c>
      <c r="BY1189" s="551">
        <v>0</v>
      </c>
      <c r="BZ1189" s="551">
        <v>0</v>
      </c>
      <c r="CA1189" s="551">
        <v>0</v>
      </c>
      <c r="CB1189" s="551">
        <v>0</v>
      </c>
      <c r="CC1189" s="551">
        <v>0</v>
      </c>
      <c r="CD1189" s="551">
        <v>0</v>
      </c>
      <c r="CE1189" s="551">
        <v>0</v>
      </c>
      <c r="CF1189" s="551">
        <v>0</v>
      </c>
      <c r="CG1189" s="551">
        <v>0</v>
      </c>
      <c r="CH1189" s="551">
        <v>0</v>
      </c>
      <c r="CI1189" s="551">
        <v>0</v>
      </c>
      <c r="CJ1189" s="551">
        <v>0</v>
      </c>
      <c r="CK1189" s="623">
        <f t="shared" si="28"/>
        <v>43</v>
      </c>
      <c r="CL1189" s="524">
        <v>43</v>
      </c>
      <c r="CM1189" s="554">
        <f t="shared" si="32"/>
        <v>14.333333333333334</v>
      </c>
      <c r="CN1189" s="554">
        <f t="shared" si="33"/>
        <v>28.666666666666668</v>
      </c>
      <c r="CO1189" s="554">
        <v>6</v>
      </c>
      <c r="CP1189" s="554"/>
      <c r="CQ1189" s="554"/>
      <c r="CR1189" s="622"/>
      <c r="CS1189" s="524"/>
      <c r="CT1189" s="530"/>
      <c r="CU1189" s="527"/>
      <c r="CV1189" s="527"/>
      <c r="CW1189" s="527"/>
      <c r="CX1189" s="85"/>
    </row>
    <row r="1190" spans="1:102" ht="12" customHeight="1" x14ac:dyDescent="0.2">
      <c r="A1190" s="132" t="s">
        <v>1965</v>
      </c>
      <c r="B1190" s="557" t="s">
        <v>492</v>
      </c>
      <c r="C1190" s="557" t="s">
        <v>1432</v>
      </c>
      <c r="D1190" s="557" t="s">
        <v>5505</v>
      </c>
      <c r="E1190" s="577" t="s">
        <v>493</v>
      </c>
      <c r="F1190" s="557" t="s">
        <v>1432</v>
      </c>
      <c r="G1190" s="557" t="s">
        <v>184</v>
      </c>
      <c r="H1190" s="557" t="s">
        <v>3299</v>
      </c>
      <c r="I1190" s="557" t="s">
        <v>1432</v>
      </c>
      <c r="J1190" s="533">
        <v>528809</v>
      </c>
      <c r="K1190" s="533">
        <v>177181</v>
      </c>
      <c r="L1190" s="512" t="s">
        <v>3066</v>
      </c>
      <c r="M1190" s="557" t="s">
        <v>1432</v>
      </c>
      <c r="N1190" s="557" t="s">
        <v>1432</v>
      </c>
      <c r="O1190" s="533">
        <v>0</v>
      </c>
      <c r="P1190" s="533">
        <v>4</v>
      </c>
      <c r="Q1190" s="738">
        <v>4</v>
      </c>
      <c r="R1190" s="557" t="s">
        <v>494</v>
      </c>
      <c r="S1190" s="557" t="s">
        <v>1154</v>
      </c>
      <c r="T1190" s="739">
        <v>42039</v>
      </c>
      <c r="U1190" s="739">
        <v>42265</v>
      </c>
      <c r="V1190" s="739"/>
      <c r="W1190" s="557" t="s">
        <v>1439</v>
      </c>
      <c r="X1190" s="557" t="s">
        <v>1432</v>
      </c>
      <c r="Y1190" s="557" t="s">
        <v>1442</v>
      </c>
      <c r="Z1190" s="557" t="s">
        <v>1443</v>
      </c>
      <c r="AA1190" s="557" t="s">
        <v>1443</v>
      </c>
      <c r="AB1190" s="557" t="s">
        <v>1444</v>
      </c>
      <c r="AC1190" s="557" t="s">
        <v>1432</v>
      </c>
      <c r="AD1190" s="389"/>
      <c r="AE1190" s="389"/>
      <c r="AF1190" s="389"/>
      <c r="AG1190" s="517" t="s">
        <v>628</v>
      </c>
      <c r="AH1190" s="557" t="s">
        <v>3279</v>
      </c>
      <c r="AI1190" s="620">
        <v>1332094</v>
      </c>
      <c r="AJ1190" s="517">
        <v>1</v>
      </c>
      <c r="AK1190" s="577">
        <v>4</v>
      </c>
      <c r="AL1190" s="577">
        <v>0</v>
      </c>
      <c r="AM1190" s="577">
        <v>3</v>
      </c>
      <c r="AN1190" s="577">
        <v>1</v>
      </c>
      <c r="AO1190" s="577">
        <v>0</v>
      </c>
      <c r="AP1190" s="577">
        <v>0</v>
      </c>
      <c r="AQ1190" s="577">
        <v>0</v>
      </c>
      <c r="AR1190" s="577">
        <v>0</v>
      </c>
      <c r="AS1190" s="577">
        <v>0</v>
      </c>
      <c r="AT1190" s="577">
        <v>3</v>
      </c>
      <c r="AU1190" s="577">
        <v>1</v>
      </c>
      <c r="AV1190" s="577">
        <v>0</v>
      </c>
      <c r="AW1190" s="577">
        <v>0</v>
      </c>
      <c r="AX1190" s="577">
        <v>0</v>
      </c>
      <c r="AY1190" s="577">
        <v>0</v>
      </c>
      <c r="AZ1190" s="577">
        <v>0</v>
      </c>
      <c r="BA1190" s="577">
        <v>0</v>
      </c>
      <c r="BB1190" s="577">
        <v>0</v>
      </c>
      <c r="BC1190" s="577">
        <v>0</v>
      </c>
      <c r="BD1190" s="577">
        <v>0</v>
      </c>
      <c r="BE1190" s="577">
        <v>0</v>
      </c>
      <c r="BF1190" s="577">
        <v>0</v>
      </c>
      <c r="BG1190" s="577">
        <v>0</v>
      </c>
      <c r="BH1190" s="577">
        <v>0</v>
      </c>
      <c r="BI1190" s="577">
        <v>0</v>
      </c>
      <c r="BJ1190" s="577">
        <v>0</v>
      </c>
      <c r="BK1190" s="577">
        <v>0</v>
      </c>
      <c r="BL1190" s="577">
        <v>0</v>
      </c>
      <c r="BM1190" s="577">
        <v>0</v>
      </c>
      <c r="BN1190" s="577"/>
      <c r="BO1190" s="551">
        <v>0</v>
      </c>
      <c r="BP1190" s="551">
        <v>0</v>
      </c>
      <c r="BQ1190" s="753">
        <v>0</v>
      </c>
      <c r="BR1190" s="551">
        <v>0</v>
      </c>
      <c r="BS1190" s="551">
        <v>0</v>
      </c>
      <c r="BT1190" s="551">
        <v>0</v>
      </c>
      <c r="BU1190" s="582">
        <f t="shared" si="29"/>
        <v>1.3333333333333333</v>
      </c>
      <c r="BV1190" s="552">
        <f t="shared" si="30"/>
        <v>1.3333333333333333</v>
      </c>
      <c r="BW1190" s="552">
        <f t="shared" si="31"/>
        <v>1.3333333333333333</v>
      </c>
      <c r="BX1190" s="551">
        <v>0</v>
      </c>
      <c r="BY1190" s="551">
        <v>0</v>
      </c>
      <c r="BZ1190" s="551">
        <v>0</v>
      </c>
      <c r="CA1190" s="551">
        <v>0</v>
      </c>
      <c r="CB1190" s="551">
        <v>0</v>
      </c>
      <c r="CC1190" s="551">
        <v>0</v>
      </c>
      <c r="CD1190" s="551">
        <v>0</v>
      </c>
      <c r="CE1190" s="551">
        <v>0</v>
      </c>
      <c r="CF1190" s="551">
        <v>0</v>
      </c>
      <c r="CG1190" s="551">
        <v>0</v>
      </c>
      <c r="CH1190" s="551">
        <v>0</v>
      </c>
      <c r="CI1190" s="551">
        <v>0</v>
      </c>
      <c r="CJ1190" s="551">
        <v>0</v>
      </c>
      <c r="CK1190" s="623">
        <f t="shared" si="28"/>
        <v>4</v>
      </c>
      <c r="CL1190" s="524">
        <v>4</v>
      </c>
      <c r="CM1190" s="554">
        <f t="shared" si="32"/>
        <v>1.3333333333333333</v>
      </c>
      <c r="CN1190" s="554">
        <f t="shared" si="33"/>
        <v>2.6666666666666665</v>
      </c>
      <c r="CO1190" s="554">
        <v>6</v>
      </c>
      <c r="CP1190" s="554"/>
      <c r="CQ1190" s="554"/>
      <c r="CR1190" s="524"/>
      <c r="CS1190" s="524"/>
      <c r="CT1190" s="530"/>
      <c r="CU1190" s="527"/>
      <c r="CV1190" s="527"/>
      <c r="CW1190" s="527"/>
      <c r="CX1190" s="85"/>
    </row>
    <row r="1191" spans="1:102" ht="12" customHeight="1" x14ac:dyDescent="0.2">
      <c r="A1191" s="132" t="s">
        <v>1965</v>
      </c>
      <c r="B1191" s="557" t="s">
        <v>492</v>
      </c>
      <c r="C1191" s="557" t="s">
        <v>1432</v>
      </c>
      <c r="D1191" s="557" t="s">
        <v>5506</v>
      </c>
      <c r="E1191" s="577" t="s">
        <v>493</v>
      </c>
      <c r="F1191" s="557" t="s">
        <v>1432</v>
      </c>
      <c r="G1191" s="557" t="s">
        <v>184</v>
      </c>
      <c r="H1191" s="557" t="s">
        <v>3299</v>
      </c>
      <c r="I1191" s="557" t="s">
        <v>1432</v>
      </c>
      <c r="J1191" s="533">
        <v>528809</v>
      </c>
      <c r="K1191" s="533">
        <v>177181</v>
      </c>
      <c r="L1191" s="512" t="s">
        <v>3066</v>
      </c>
      <c r="M1191" s="557" t="s">
        <v>1432</v>
      </c>
      <c r="N1191" s="557" t="s">
        <v>1432</v>
      </c>
      <c r="O1191" s="533">
        <v>0</v>
      </c>
      <c r="P1191" s="533">
        <v>7</v>
      </c>
      <c r="Q1191" s="738">
        <v>7</v>
      </c>
      <c r="R1191" s="557" t="s">
        <v>494</v>
      </c>
      <c r="S1191" s="557" t="s">
        <v>1154</v>
      </c>
      <c r="T1191" s="739">
        <v>42039</v>
      </c>
      <c r="U1191" s="739">
        <v>42265</v>
      </c>
      <c r="V1191" s="739"/>
      <c r="W1191" s="557" t="s">
        <v>1439</v>
      </c>
      <c r="X1191" s="557" t="s">
        <v>1432</v>
      </c>
      <c r="Y1191" s="557" t="s">
        <v>1442</v>
      </c>
      <c r="Z1191" s="557" t="s">
        <v>1443</v>
      </c>
      <c r="AA1191" s="557" t="s">
        <v>1443</v>
      </c>
      <c r="AB1191" s="557" t="s">
        <v>1444</v>
      </c>
      <c r="AC1191" s="557" t="s">
        <v>1432</v>
      </c>
      <c r="AD1191" s="389"/>
      <c r="AE1191" s="389"/>
      <c r="AF1191" s="389"/>
      <c r="AG1191" s="517" t="s">
        <v>628</v>
      </c>
      <c r="AH1191" s="557" t="s">
        <v>3279</v>
      </c>
      <c r="AI1191" s="620">
        <v>1332094</v>
      </c>
      <c r="AJ1191" s="517">
        <v>1</v>
      </c>
      <c r="AK1191" s="577">
        <v>7</v>
      </c>
      <c r="AL1191" s="577">
        <v>0</v>
      </c>
      <c r="AM1191" s="577">
        <v>4</v>
      </c>
      <c r="AN1191" s="577">
        <v>2</v>
      </c>
      <c r="AO1191" s="577">
        <v>1</v>
      </c>
      <c r="AP1191" s="577">
        <v>0</v>
      </c>
      <c r="AQ1191" s="577">
        <v>0</v>
      </c>
      <c r="AR1191" s="577">
        <v>0</v>
      </c>
      <c r="AS1191" s="577">
        <v>0</v>
      </c>
      <c r="AT1191" s="577">
        <v>4</v>
      </c>
      <c r="AU1191" s="577">
        <v>2</v>
      </c>
      <c r="AV1191" s="577">
        <v>1</v>
      </c>
      <c r="AW1191" s="577">
        <v>0</v>
      </c>
      <c r="AX1191" s="577">
        <v>0</v>
      </c>
      <c r="AY1191" s="577">
        <v>0</v>
      </c>
      <c r="AZ1191" s="577">
        <v>0</v>
      </c>
      <c r="BA1191" s="577">
        <v>0</v>
      </c>
      <c r="BB1191" s="577">
        <v>0</v>
      </c>
      <c r="BC1191" s="577">
        <v>0</v>
      </c>
      <c r="BD1191" s="577">
        <v>0</v>
      </c>
      <c r="BE1191" s="577">
        <v>0</v>
      </c>
      <c r="BF1191" s="577">
        <v>0</v>
      </c>
      <c r="BG1191" s="577">
        <v>0</v>
      </c>
      <c r="BH1191" s="577">
        <v>0</v>
      </c>
      <c r="BI1191" s="577">
        <v>0</v>
      </c>
      <c r="BJ1191" s="577">
        <v>0</v>
      </c>
      <c r="BK1191" s="577">
        <v>0</v>
      </c>
      <c r="BL1191" s="577">
        <v>0</v>
      </c>
      <c r="BM1191" s="577">
        <v>0</v>
      </c>
      <c r="BN1191" s="577"/>
      <c r="BO1191" s="551">
        <v>0</v>
      </c>
      <c r="BP1191" s="551">
        <v>0</v>
      </c>
      <c r="BQ1191" s="753">
        <v>0</v>
      </c>
      <c r="BR1191" s="551">
        <v>0</v>
      </c>
      <c r="BS1191" s="551">
        <v>0</v>
      </c>
      <c r="BT1191" s="551">
        <v>0</v>
      </c>
      <c r="BU1191" s="582">
        <f t="shared" si="29"/>
        <v>2.3333333333333335</v>
      </c>
      <c r="BV1191" s="552">
        <f t="shared" si="30"/>
        <v>2.3333333333333335</v>
      </c>
      <c r="BW1191" s="552">
        <f t="shared" si="31"/>
        <v>2.3333333333333335</v>
      </c>
      <c r="BX1191" s="551">
        <v>0</v>
      </c>
      <c r="BY1191" s="551">
        <v>0</v>
      </c>
      <c r="BZ1191" s="551">
        <v>0</v>
      </c>
      <c r="CA1191" s="551">
        <v>0</v>
      </c>
      <c r="CB1191" s="551">
        <v>0</v>
      </c>
      <c r="CC1191" s="551">
        <v>0</v>
      </c>
      <c r="CD1191" s="551">
        <v>0</v>
      </c>
      <c r="CE1191" s="551">
        <v>0</v>
      </c>
      <c r="CF1191" s="551">
        <v>0</v>
      </c>
      <c r="CG1191" s="551">
        <v>0</v>
      </c>
      <c r="CH1191" s="551">
        <v>0</v>
      </c>
      <c r="CI1191" s="551">
        <v>0</v>
      </c>
      <c r="CJ1191" s="551">
        <v>0</v>
      </c>
      <c r="CK1191" s="623">
        <f t="shared" si="28"/>
        <v>7</v>
      </c>
      <c r="CL1191" s="524">
        <v>7</v>
      </c>
      <c r="CM1191" s="554">
        <f t="shared" si="32"/>
        <v>2.3333333333333335</v>
      </c>
      <c r="CN1191" s="554">
        <f t="shared" si="33"/>
        <v>4.666666666666667</v>
      </c>
      <c r="CO1191" s="554">
        <v>6</v>
      </c>
      <c r="CP1191" s="554"/>
      <c r="CQ1191" s="554"/>
      <c r="CR1191" s="622"/>
      <c r="CS1191" s="524"/>
      <c r="CT1191" s="530"/>
      <c r="CU1191" s="527"/>
      <c r="CV1191" s="527"/>
      <c r="CW1191" s="527"/>
      <c r="CX1191" s="85"/>
    </row>
    <row r="1192" spans="1:102" ht="12" customHeight="1" x14ac:dyDescent="0.2">
      <c r="A1192" s="132" t="s">
        <v>1965</v>
      </c>
      <c r="B1192" s="557" t="s">
        <v>492</v>
      </c>
      <c r="C1192" s="557" t="s">
        <v>1432</v>
      </c>
      <c r="D1192" s="557" t="s">
        <v>5507</v>
      </c>
      <c r="E1192" s="577" t="s">
        <v>493</v>
      </c>
      <c r="F1192" s="557" t="s">
        <v>1432</v>
      </c>
      <c r="G1192" s="557" t="s">
        <v>184</v>
      </c>
      <c r="H1192" s="557" t="s">
        <v>3299</v>
      </c>
      <c r="I1192" s="557" t="s">
        <v>1432</v>
      </c>
      <c r="J1192" s="533">
        <v>528809</v>
      </c>
      <c r="K1192" s="533">
        <v>177181</v>
      </c>
      <c r="L1192" s="512" t="s">
        <v>3066</v>
      </c>
      <c r="M1192" s="557" t="s">
        <v>1432</v>
      </c>
      <c r="N1192" s="557" t="s">
        <v>1432</v>
      </c>
      <c r="O1192" s="533">
        <v>0</v>
      </c>
      <c r="P1192" s="533">
        <v>7</v>
      </c>
      <c r="Q1192" s="738">
        <v>7</v>
      </c>
      <c r="R1192" s="557" t="s">
        <v>494</v>
      </c>
      <c r="S1192" s="557" t="s">
        <v>1154</v>
      </c>
      <c r="T1192" s="739">
        <v>42039</v>
      </c>
      <c r="U1192" s="739">
        <v>42265</v>
      </c>
      <c r="V1192" s="739"/>
      <c r="W1192" s="557" t="s">
        <v>1439</v>
      </c>
      <c r="X1192" s="557" t="s">
        <v>1432</v>
      </c>
      <c r="Y1192" s="557" t="s">
        <v>1442</v>
      </c>
      <c r="Z1192" s="557" t="s">
        <v>1443</v>
      </c>
      <c r="AA1192" s="557" t="s">
        <v>1443</v>
      </c>
      <c r="AB1192" s="557" t="s">
        <v>1444</v>
      </c>
      <c r="AC1192" s="557" t="s">
        <v>1432</v>
      </c>
      <c r="AD1192" s="389"/>
      <c r="AE1192" s="389"/>
      <c r="AF1192" s="389"/>
      <c r="AG1192" s="517" t="s">
        <v>628</v>
      </c>
      <c r="AH1192" s="557" t="s">
        <v>3279</v>
      </c>
      <c r="AI1192" s="620">
        <v>1332094</v>
      </c>
      <c r="AJ1192" s="517">
        <v>1</v>
      </c>
      <c r="AK1192" s="577">
        <v>7</v>
      </c>
      <c r="AL1192" s="577">
        <v>0</v>
      </c>
      <c r="AM1192" s="577">
        <v>4</v>
      </c>
      <c r="AN1192" s="577">
        <v>2</v>
      </c>
      <c r="AO1192" s="577">
        <v>1</v>
      </c>
      <c r="AP1192" s="577">
        <v>0</v>
      </c>
      <c r="AQ1192" s="577">
        <v>0</v>
      </c>
      <c r="AR1192" s="577">
        <v>0</v>
      </c>
      <c r="AS1192" s="577">
        <v>0</v>
      </c>
      <c r="AT1192" s="577">
        <v>4</v>
      </c>
      <c r="AU1192" s="577">
        <v>2</v>
      </c>
      <c r="AV1192" s="577">
        <v>1</v>
      </c>
      <c r="AW1192" s="577">
        <v>0</v>
      </c>
      <c r="AX1192" s="577">
        <v>0</v>
      </c>
      <c r="AY1192" s="577">
        <v>0</v>
      </c>
      <c r="AZ1192" s="577">
        <v>0</v>
      </c>
      <c r="BA1192" s="577">
        <v>0</v>
      </c>
      <c r="BB1192" s="577">
        <v>0</v>
      </c>
      <c r="BC1192" s="577">
        <v>0</v>
      </c>
      <c r="BD1192" s="577">
        <v>0</v>
      </c>
      <c r="BE1192" s="577">
        <v>0</v>
      </c>
      <c r="BF1192" s="577">
        <v>0</v>
      </c>
      <c r="BG1192" s="577">
        <v>0</v>
      </c>
      <c r="BH1192" s="577">
        <v>0</v>
      </c>
      <c r="BI1192" s="577">
        <v>0</v>
      </c>
      <c r="BJ1192" s="577">
        <v>0</v>
      </c>
      <c r="BK1192" s="577">
        <v>0</v>
      </c>
      <c r="BL1192" s="577">
        <v>0</v>
      </c>
      <c r="BM1192" s="577">
        <v>0</v>
      </c>
      <c r="BN1192" s="577"/>
      <c r="BO1192" s="551">
        <v>0</v>
      </c>
      <c r="BP1192" s="551">
        <v>0</v>
      </c>
      <c r="BQ1192" s="753">
        <v>0</v>
      </c>
      <c r="BR1192" s="551">
        <v>0</v>
      </c>
      <c r="BS1192" s="551">
        <v>0</v>
      </c>
      <c r="BT1192" s="551">
        <v>0</v>
      </c>
      <c r="BU1192" s="582">
        <f t="shared" si="29"/>
        <v>2.3333333333333335</v>
      </c>
      <c r="BV1192" s="552">
        <f t="shared" si="30"/>
        <v>2.3333333333333335</v>
      </c>
      <c r="BW1192" s="552">
        <f t="shared" si="31"/>
        <v>2.3333333333333335</v>
      </c>
      <c r="BX1192" s="551">
        <v>0</v>
      </c>
      <c r="BY1192" s="551">
        <v>0</v>
      </c>
      <c r="BZ1192" s="551">
        <v>0</v>
      </c>
      <c r="CA1192" s="551">
        <v>0</v>
      </c>
      <c r="CB1192" s="551">
        <v>0</v>
      </c>
      <c r="CC1192" s="551">
        <v>0</v>
      </c>
      <c r="CD1192" s="551">
        <v>0</v>
      </c>
      <c r="CE1192" s="551">
        <v>0</v>
      </c>
      <c r="CF1192" s="551">
        <v>0</v>
      </c>
      <c r="CG1192" s="551">
        <v>0</v>
      </c>
      <c r="CH1192" s="551">
        <v>0</v>
      </c>
      <c r="CI1192" s="551">
        <v>0</v>
      </c>
      <c r="CJ1192" s="551">
        <v>0</v>
      </c>
      <c r="CK1192" s="623">
        <f t="shared" si="28"/>
        <v>7</v>
      </c>
      <c r="CL1192" s="524">
        <v>7</v>
      </c>
      <c r="CM1192" s="554">
        <f t="shared" si="32"/>
        <v>2.3333333333333335</v>
      </c>
      <c r="CN1192" s="554">
        <f t="shared" si="33"/>
        <v>4.666666666666667</v>
      </c>
      <c r="CO1192" s="554">
        <v>6</v>
      </c>
      <c r="CP1192" s="554"/>
      <c r="CQ1192" s="554"/>
      <c r="CR1192" s="622"/>
      <c r="CS1192" s="726"/>
      <c r="CT1192" s="525"/>
      <c r="CU1192" s="527"/>
      <c r="CV1192" s="527"/>
      <c r="CW1192" s="527"/>
      <c r="CX1192" s="85"/>
    </row>
    <row r="1193" spans="1:102" ht="12" customHeight="1" x14ac:dyDescent="0.2">
      <c r="A1193" s="132" t="s">
        <v>1965</v>
      </c>
      <c r="B1193" s="557" t="s">
        <v>492</v>
      </c>
      <c r="C1193" s="557" t="s">
        <v>1432</v>
      </c>
      <c r="D1193" s="557" t="s">
        <v>5508</v>
      </c>
      <c r="E1193" s="577" t="s">
        <v>493</v>
      </c>
      <c r="F1193" s="557" t="s">
        <v>1432</v>
      </c>
      <c r="G1193" s="557" t="s">
        <v>184</v>
      </c>
      <c r="H1193" s="557" t="s">
        <v>3299</v>
      </c>
      <c r="I1193" s="557" t="s">
        <v>1432</v>
      </c>
      <c r="J1193" s="533">
        <v>528809</v>
      </c>
      <c r="K1193" s="533">
        <v>177181</v>
      </c>
      <c r="L1193" s="512" t="s">
        <v>3066</v>
      </c>
      <c r="M1193" s="557" t="s">
        <v>1432</v>
      </c>
      <c r="N1193" s="557" t="s">
        <v>1432</v>
      </c>
      <c r="O1193" s="533">
        <v>0</v>
      </c>
      <c r="P1193" s="533">
        <v>7</v>
      </c>
      <c r="Q1193" s="738">
        <v>7</v>
      </c>
      <c r="R1193" s="557" t="s">
        <v>494</v>
      </c>
      <c r="S1193" s="557" t="s">
        <v>1154</v>
      </c>
      <c r="T1193" s="739">
        <v>42039</v>
      </c>
      <c r="U1193" s="739">
        <v>42265</v>
      </c>
      <c r="V1193" s="739"/>
      <c r="W1193" s="557" t="s">
        <v>1439</v>
      </c>
      <c r="X1193" s="557" t="s">
        <v>1432</v>
      </c>
      <c r="Y1193" s="557" t="s">
        <v>1442</v>
      </c>
      <c r="Z1193" s="557" t="s">
        <v>1443</v>
      </c>
      <c r="AA1193" s="557" t="s">
        <v>1443</v>
      </c>
      <c r="AB1193" s="557" t="s">
        <v>1444</v>
      </c>
      <c r="AC1193" s="557" t="s">
        <v>1432</v>
      </c>
      <c r="AD1193" s="389"/>
      <c r="AE1193" s="389"/>
      <c r="AF1193" s="389"/>
      <c r="AG1193" s="517" t="s">
        <v>628</v>
      </c>
      <c r="AH1193" s="557" t="s">
        <v>3279</v>
      </c>
      <c r="AI1193" s="620">
        <v>1332094</v>
      </c>
      <c r="AJ1193" s="517">
        <v>1</v>
      </c>
      <c r="AK1193" s="577">
        <v>7</v>
      </c>
      <c r="AL1193" s="577">
        <v>0</v>
      </c>
      <c r="AM1193" s="577">
        <v>4</v>
      </c>
      <c r="AN1193" s="577">
        <v>2</v>
      </c>
      <c r="AO1193" s="577">
        <v>1</v>
      </c>
      <c r="AP1193" s="577">
        <v>0</v>
      </c>
      <c r="AQ1193" s="577">
        <v>0</v>
      </c>
      <c r="AR1193" s="577">
        <v>0</v>
      </c>
      <c r="AS1193" s="577">
        <v>0</v>
      </c>
      <c r="AT1193" s="577">
        <v>4</v>
      </c>
      <c r="AU1193" s="577">
        <v>2</v>
      </c>
      <c r="AV1193" s="577">
        <v>1</v>
      </c>
      <c r="AW1193" s="577">
        <v>0</v>
      </c>
      <c r="AX1193" s="577">
        <v>0</v>
      </c>
      <c r="AY1193" s="577">
        <v>0</v>
      </c>
      <c r="AZ1193" s="577">
        <v>0</v>
      </c>
      <c r="BA1193" s="577">
        <v>0</v>
      </c>
      <c r="BB1193" s="577">
        <v>0</v>
      </c>
      <c r="BC1193" s="577">
        <v>0</v>
      </c>
      <c r="BD1193" s="577">
        <v>0</v>
      </c>
      <c r="BE1193" s="577">
        <v>0</v>
      </c>
      <c r="BF1193" s="577">
        <v>0</v>
      </c>
      <c r="BG1193" s="577">
        <v>0</v>
      </c>
      <c r="BH1193" s="577">
        <v>0</v>
      </c>
      <c r="BI1193" s="577">
        <v>0</v>
      </c>
      <c r="BJ1193" s="577">
        <v>0</v>
      </c>
      <c r="BK1193" s="577">
        <v>0</v>
      </c>
      <c r="BL1193" s="577">
        <v>0</v>
      </c>
      <c r="BM1193" s="577">
        <v>0</v>
      </c>
      <c r="BN1193" s="577"/>
      <c r="BO1193" s="551">
        <v>0</v>
      </c>
      <c r="BP1193" s="551">
        <v>0</v>
      </c>
      <c r="BQ1193" s="753">
        <v>0</v>
      </c>
      <c r="BR1193" s="551">
        <v>0</v>
      </c>
      <c r="BS1193" s="551">
        <v>0</v>
      </c>
      <c r="BT1193" s="551">
        <v>0</v>
      </c>
      <c r="BU1193" s="582">
        <f t="shared" si="29"/>
        <v>2.3333333333333335</v>
      </c>
      <c r="BV1193" s="552">
        <f t="shared" si="30"/>
        <v>2.3333333333333335</v>
      </c>
      <c r="BW1193" s="552">
        <f t="shared" si="31"/>
        <v>2.3333333333333335</v>
      </c>
      <c r="BX1193" s="551">
        <v>0</v>
      </c>
      <c r="BY1193" s="551">
        <v>0</v>
      </c>
      <c r="BZ1193" s="551">
        <v>0</v>
      </c>
      <c r="CA1193" s="551">
        <v>0</v>
      </c>
      <c r="CB1193" s="551">
        <v>0</v>
      </c>
      <c r="CC1193" s="551">
        <v>0</v>
      </c>
      <c r="CD1193" s="551">
        <v>0</v>
      </c>
      <c r="CE1193" s="551">
        <v>0</v>
      </c>
      <c r="CF1193" s="551">
        <v>0</v>
      </c>
      <c r="CG1193" s="551">
        <v>0</v>
      </c>
      <c r="CH1193" s="551">
        <v>0</v>
      </c>
      <c r="CI1193" s="551">
        <v>0</v>
      </c>
      <c r="CJ1193" s="551">
        <v>0</v>
      </c>
      <c r="CK1193" s="623">
        <f t="shared" si="28"/>
        <v>7</v>
      </c>
      <c r="CL1193" s="524">
        <v>7</v>
      </c>
      <c r="CM1193" s="554">
        <f t="shared" si="32"/>
        <v>2.3333333333333335</v>
      </c>
      <c r="CN1193" s="554">
        <f t="shared" si="33"/>
        <v>4.666666666666667</v>
      </c>
      <c r="CO1193" s="554">
        <v>6</v>
      </c>
      <c r="CP1193" s="554"/>
      <c r="CQ1193" s="554"/>
      <c r="CR1193" s="622"/>
      <c r="CS1193" s="726"/>
      <c r="CT1193" s="525"/>
      <c r="CU1193" s="527"/>
      <c r="CV1193" s="527"/>
      <c r="CW1193" s="527"/>
      <c r="CX1193" s="85"/>
    </row>
    <row r="1194" spans="1:102" ht="12" customHeight="1" x14ac:dyDescent="0.2">
      <c r="A1194" s="132" t="s">
        <v>1965</v>
      </c>
      <c r="B1194" s="557" t="s">
        <v>492</v>
      </c>
      <c r="C1194" s="557" t="s">
        <v>1432</v>
      </c>
      <c r="D1194" s="557" t="s">
        <v>5509</v>
      </c>
      <c r="E1194" s="577" t="s">
        <v>493</v>
      </c>
      <c r="F1194" s="557" t="s">
        <v>1432</v>
      </c>
      <c r="G1194" s="557" t="s">
        <v>184</v>
      </c>
      <c r="H1194" s="557" t="s">
        <v>3299</v>
      </c>
      <c r="I1194" s="557" t="s">
        <v>1432</v>
      </c>
      <c r="J1194" s="533">
        <v>528809</v>
      </c>
      <c r="K1194" s="533">
        <v>177181</v>
      </c>
      <c r="L1194" s="512" t="s">
        <v>3066</v>
      </c>
      <c r="M1194" s="557" t="s">
        <v>1432</v>
      </c>
      <c r="N1194" s="557" t="s">
        <v>1432</v>
      </c>
      <c r="O1194" s="533">
        <v>0</v>
      </c>
      <c r="P1194" s="533">
        <v>7</v>
      </c>
      <c r="Q1194" s="738">
        <v>7</v>
      </c>
      <c r="R1194" s="557" t="s">
        <v>494</v>
      </c>
      <c r="S1194" s="557" t="s">
        <v>1154</v>
      </c>
      <c r="T1194" s="739">
        <v>42039</v>
      </c>
      <c r="U1194" s="739">
        <v>42265</v>
      </c>
      <c r="V1194" s="739"/>
      <c r="W1194" s="557" t="s">
        <v>1439</v>
      </c>
      <c r="X1194" s="557" t="s">
        <v>1432</v>
      </c>
      <c r="Y1194" s="557" t="s">
        <v>1442</v>
      </c>
      <c r="Z1194" s="557" t="s">
        <v>1443</v>
      </c>
      <c r="AA1194" s="557" t="s">
        <v>1443</v>
      </c>
      <c r="AB1194" s="557" t="s">
        <v>1444</v>
      </c>
      <c r="AC1194" s="557" t="s">
        <v>1432</v>
      </c>
      <c r="AD1194" s="389"/>
      <c r="AE1194" s="389"/>
      <c r="AF1194" s="389"/>
      <c r="AG1194" s="517" t="s">
        <v>628</v>
      </c>
      <c r="AH1194" s="557" t="s">
        <v>3279</v>
      </c>
      <c r="AI1194" s="620">
        <v>1332094</v>
      </c>
      <c r="AJ1194" s="517">
        <v>1</v>
      </c>
      <c r="AK1194" s="577">
        <v>7</v>
      </c>
      <c r="AL1194" s="577">
        <v>0</v>
      </c>
      <c r="AM1194" s="577">
        <v>4</v>
      </c>
      <c r="AN1194" s="577">
        <v>2</v>
      </c>
      <c r="AO1194" s="577">
        <v>1</v>
      </c>
      <c r="AP1194" s="577">
        <v>0</v>
      </c>
      <c r="AQ1194" s="577">
        <v>0</v>
      </c>
      <c r="AR1194" s="577">
        <v>0</v>
      </c>
      <c r="AS1194" s="577">
        <v>0</v>
      </c>
      <c r="AT1194" s="577">
        <v>4</v>
      </c>
      <c r="AU1194" s="577">
        <v>2</v>
      </c>
      <c r="AV1194" s="577">
        <v>1</v>
      </c>
      <c r="AW1194" s="577">
        <v>0</v>
      </c>
      <c r="AX1194" s="577">
        <v>0</v>
      </c>
      <c r="AY1194" s="577">
        <v>0</v>
      </c>
      <c r="AZ1194" s="577">
        <v>0</v>
      </c>
      <c r="BA1194" s="577">
        <v>0</v>
      </c>
      <c r="BB1194" s="577">
        <v>0</v>
      </c>
      <c r="BC1194" s="577">
        <v>0</v>
      </c>
      <c r="BD1194" s="577">
        <v>0</v>
      </c>
      <c r="BE1194" s="577">
        <v>0</v>
      </c>
      <c r="BF1194" s="577">
        <v>0</v>
      </c>
      <c r="BG1194" s="577">
        <v>0</v>
      </c>
      <c r="BH1194" s="577">
        <v>0</v>
      </c>
      <c r="BI1194" s="577">
        <v>0</v>
      </c>
      <c r="BJ1194" s="577">
        <v>0</v>
      </c>
      <c r="BK1194" s="577">
        <v>0</v>
      </c>
      <c r="BL1194" s="577">
        <v>0</v>
      </c>
      <c r="BM1194" s="577">
        <v>0</v>
      </c>
      <c r="BN1194" s="577"/>
      <c r="BO1194" s="551">
        <v>0</v>
      </c>
      <c r="BP1194" s="551">
        <v>0</v>
      </c>
      <c r="BQ1194" s="753">
        <v>0</v>
      </c>
      <c r="BR1194" s="551">
        <v>0</v>
      </c>
      <c r="BS1194" s="551">
        <v>0</v>
      </c>
      <c r="BT1194" s="551">
        <v>0</v>
      </c>
      <c r="BU1194" s="582">
        <f t="shared" si="29"/>
        <v>2.3333333333333335</v>
      </c>
      <c r="BV1194" s="552">
        <f t="shared" si="30"/>
        <v>2.3333333333333335</v>
      </c>
      <c r="BW1194" s="552">
        <f t="shared" si="31"/>
        <v>2.3333333333333335</v>
      </c>
      <c r="BX1194" s="551">
        <v>0</v>
      </c>
      <c r="BY1194" s="551">
        <v>0</v>
      </c>
      <c r="BZ1194" s="551">
        <v>0</v>
      </c>
      <c r="CA1194" s="551">
        <v>0</v>
      </c>
      <c r="CB1194" s="551">
        <v>0</v>
      </c>
      <c r="CC1194" s="551">
        <v>0</v>
      </c>
      <c r="CD1194" s="551">
        <v>0</v>
      </c>
      <c r="CE1194" s="551">
        <v>0</v>
      </c>
      <c r="CF1194" s="551">
        <v>0</v>
      </c>
      <c r="CG1194" s="551">
        <v>0</v>
      </c>
      <c r="CH1194" s="551">
        <v>0</v>
      </c>
      <c r="CI1194" s="551">
        <v>0</v>
      </c>
      <c r="CJ1194" s="551">
        <v>0</v>
      </c>
      <c r="CK1194" s="623">
        <f t="shared" si="28"/>
        <v>7</v>
      </c>
      <c r="CL1194" s="524">
        <v>7</v>
      </c>
      <c r="CM1194" s="554">
        <f t="shared" si="32"/>
        <v>2.3333333333333335</v>
      </c>
      <c r="CN1194" s="554">
        <f t="shared" si="33"/>
        <v>4.666666666666667</v>
      </c>
      <c r="CO1194" s="554">
        <v>6</v>
      </c>
      <c r="CP1194" s="554"/>
      <c r="CQ1194" s="554"/>
      <c r="CR1194" s="622"/>
      <c r="CS1194" s="726"/>
      <c r="CT1194" s="525"/>
      <c r="CU1194" s="527"/>
      <c r="CV1194" s="527"/>
      <c r="CW1194" s="527"/>
      <c r="CX1194" s="85"/>
    </row>
    <row r="1195" spans="1:102" ht="12" customHeight="1" x14ac:dyDescent="0.2">
      <c r="A1195" s="132" t="s">
        <v>1965</v>
      </c>
      <c r="B1195" s="557" t="s">
        <v>492</v>
      </c>
      <c r="C1195" s="557" t="s">
        <v>1432</v>
      </c>
      <c r="D1195" s="557" t="s">
        <v>5510</v>
      </c>
      <c r="E1195" s="577" t="s">
        <v>493</v>
      </c>
      <c r="F1195" s="557" t="s">
        <v>1432</v>
      </c>
      <c r="G1195" s="557" t="s">
        <v>184</v>
      </c>
      <c r="H1195" s="557" t="s">
        <v>3299</v>
      </c>
      <c r="I1195" s="557" t="s">
        <v>1432</v>
      </c>
      <c r="J1195" s="533">
        <v>528809</v>
      </c>
      <c r="K1195" s="533">
        <v>177181</v>
      </c>
      <c r="L1195" s="512" t="s">
        <v>3066</v>
      </c>
      <c r="M1195" s="557" t="s">
        <v>1432</v>
      </c>
      <c r="N1195" s="557" t="s">
        <v>1432</v>
      </c>
      <c r="O1195" s="533">
        <v>0</v>
      </c>
      <c r="P1195" s="533">
        <v>7</v>
      </c>
      <c r="Q1195" s="738">
        <v>7</v>
      </c>
      <c r="R1195" s="557" t="s">
        <v>494</v>
      </c>
      <c r="S1195" s="557" t="s">
        <v>1154</v>
      </c>
      <c r="T1195" s="739">
        <v>42039</v>
      </c>
      <c r="U1195" s="739">
        <v>42265</v>
      </c>
      <c r="V1195" s="739"/>
      <c r="W1195" s="557" t="s">
        <v>1439</v>
      </c>
      <c r="X1195" s="557" t="s">
        <v>1432</v>
      </c>
      <c r="Y1195" s="557" t="s">
        <v>1442</v>
      </c>
      <c r="Z1195" s="557" t="s">
        <v>1443</v>
      </c>
      <c r="AA1195" s="557" t="s">
        <v>1443</v>
      </c>
      <c r="AB1195" s="557" t="s">
        <v>1444</v>
      </c>
      <c r="AC1195" s="557" t="s">
        <v>1432</v>
      </c>
      <c r="AD1195" s="389"/>
      <c r="AE1195" s="389"/>
      <c r="AF1195" s="389"/>
      <c r="AG1195" s="517" t="s">
        <v>628</v>
      </c>
      <c r="AH1195" s="557" t="s">
        <v>3279</v>
      </c>
      <c r="AI1195" s="620">
        <v>1332094</v>
      </c>
      <c r="AJ1195" s="517">
        <v>1</v>
      </c>
      <c r="AK1195" s="577">
        <v>7</v>
      </c>
      <c r="AL1195" s="577">
        <v>0</v>
      </c>
      <c r="AM1195" s="577">
        <v>4</v>
      </c>
      <c r="AN1195" s="577">
        <v>2</v>
      </c>
      <c r="AO1195" s="577">
        <v>1</v>
      </c>
      <c r="AP1195" s="577">
        <v>0</v>
      </c>
      <c r="AQ1195" s="577">
        <v>0</v>
      </c>
      <c r="AR1195" s="577">
        <v>0</v>
      </c>
      <c r="AS1195" s="577">
        <v>0</v>
      </c>
      <c r="AT1195" s="577">
        <v>4</v>
      </c>
      <c r="AU1195" s="577">
        <v>2</v>
      </c>
      <c r="AV1195" s="577">
        <v>1</v>
      </c>
      <c r="AW1195" s="577">
        <v>0</v>
      </c>
      <c r="AX1195" s="577">
        <v>0</v>
      </c>
      <c r="AY1195" s="577">
        <v>0</v>
      </c>
      <c r="AZ1195" s="577">
        <v>0</v>
      </c>
      <c r="BA1195" s="577">
        <v>0</v>
      </c>
      <c r="BB1195" s="577">
        <v>0</v>
      </c>
      <c r="BC1195" s="577">
        <v>0</v>
      </c>
      <c r="BD1195" s="577">
        <v>0</v>
      </c>
      <c r="BE1195" s="577">
        <v>0</v>
      </c>
      <c r="BF1195" s="577">
        <v>0</v>
      </c>
      <c r="BG1195" s="577">
        <v>0</v>
      </c>
      <c r="BH1195" s="577">
        <v>0</v>
      </c>
      <c r="BI1195" s="577">
        <v>0</v>
      </c>
      <c r="BJ1195" s="577">
        <v>0</v>
      </c>
      <c r="BK1195" s="577">
        <v>0</v>
      </c>
      <c r="BL1195" s="577">
        <v>0</v>
      </c>
      <c r="BM1195" s="577">
        <v>0</v>
      </c>
      <c r="BN1195" s="577"/>
      <c r="BO1195" s="551">
        <v>0</v>
      </c>
      <c r="BP1195" s="551">
        <v>0</v>
      </c>
      <c r="BQ1195" s="753">
        <v>0</v>
      </c>
      <c r="BR1195" s="551">
        <v>0</v>
      </c>
      <c r="BS1195" s="551">
        <v>0</v>
      </c>
      <c r="BT1195" s="551">
        <v>0</v>
      </c>
      <c r="BU1195" s="582">
        <f t="shared" si="29"/>
        <v>2.3333333333333335</v>
      </c>
      <c r="BV1195" s="552">
        <f t="shared" si="30"/>
        <v>2.3333333333333335</v>
      </c>
      <c r="BW1195" s="552">
        <f t="shared" si="31"/>
        <v>2.3333333333333335</v>
      </c>
      <c r="BX1195" s="551">
        <v>0</v>
      </c>
      <c r="BY1195" s="551">
        <v>0</v>
      </c>
      <c r="BZ1195" s="551">
        <v>0</v>
      </c>
      <c r="CA1195" s="551">
        <v>0</v>
      </c>
      <c r="CB1195" s="551">
        <v>0</v>
      </c>
      <c r="CC1195" s="551">
        <v>0</v>
      </c>
      <c r="CD1195" s="551">
        <v>0</v>
      </c>
      <c r="CE1195" s="551">
        <v>0</v>
      </c>
      <c r="CF1195" s="551">
        <v>0</v>
      </c>
      <c r="CG1195" s="551">
        <v>0</v>
      </c>
      <c r="CH1195" s="551">
        <v>0</v>
      </c>
      <c r="CI1195" s="551">
        <v>0</v>
      </c>
      <c r="CJ1195" s="551">
        <v>0</v>
      </c>
      <c r="CK1195" s="623">
        <f t="shared" si="28"/>
        <v>7</v>
      </c>
      <c r="CL1195" s="524">
        <v>7</v>
      </c>
      <c r="CM1195" s="554">
        <f t="shared" si="32"/>
        <v>2.3333333333333335</v>
      </c>
      <c r="CN1195" s="554">
        <f t="shared" si="33"/>
        <v>4.666666666666667</v>
      </c>
      <c r="CO1195" s="554">
        <v>6</v>
      </c>
      <c r="CP1195" s="554"/>
      <c r="CQ1195" s="554"/>
      <c r="CR1195" s="622"/>
      <c r="CS1195" s="524"/>
      <c r="CT1195" s="525"/>
      <c r="CU1195" s="527"/>
      <c r="CV1195" s="527"/>
      <c r="CW1195" s="527"/>
      <c r="CX1195" s="85"/>
    </row>
    <row r="1196" spans="1:102" ht="12" customHeight="1" x14ac:dyDescent="0.2">
      <c r="A1196" s="132" t="s">
        <v>1965</v>
      </c>
      <c r="B1196" s="557" t="s">
        <v>492</v>
      </c>
      <c r="C1196" s="557" t="s">
        <v>1432</v>
      </c>
      <c r="D1196" s="557" t="s">
        <v>5511</v>
      </c>
      <c r="E1196" s="577" t="s">
        <v>493</v>
      </c>
      <c r="F1196" s="557" t="s">
        <v>1432</v>
      </c>
      <c r="G1196" s="557" t="s">
        <v>184</v>
      </c>
      <c r="H1196" s="557" t="s">
        <v>3299</v>
      </c>
      <c r="I1196" s="557" t="s">
        <v>1432</v>
      </c>
      <c r="J1196" s="533">
        <v>528809</v>
      </c>
      <c r="K1196" s="533">
        <v>177181</v>
      </c>
      <c r="L1196" s="512" t="s">
        <v>3066</v>
      </c>
      <c r="M1196" s="557" t="s">
        <v>1432</v>
      </c>
      <c r="N1196" s="557" t="s">
        <v>1432</v>
      </c>
      <c r="O1196" s="533">
        <v>0</v>
      </c>
      <c r="P1196" s="533">
        <v>7</v>
      </c>
      <c r="Q1196" s="738">
        <v>7</v>
      </c>
      <c r="R1196" s="557" t="s">
        <v>494</v>
      </c>
      <c r="S1196" s="557" t="s">
        <v>1154</v>
      </c>
      <c r="T1196" s="739">
        <v>42039</v>
      </c>
      <c r="U1196" s="739">
        <v>42265</v>
      </c>
      <c r="V1196" s="739"/>
      <c r="W1196" s="557" t="s">
        <v>1439</v>
      </c>
      <c r="X1196" s="557" t="s">
        <v>1432</v>
      </c>
      <c r="Y1196" s="557" t="s">
        <v>1442</v>
      </c>
      <c r="Z1196" s="557" t="s">
        <v>1443</v>
      </c>
      <c r="AA1196" s="557" t="s">
        <v>1443</v>
      </c>
      <c r="AB1196" s="557" t="s">
        <v>1444</v>
      </c>
      <c r="AC1196" s="557" t="s">
        <v>1432</v>
      </c>
      <c r="AD1196" s="389"/>
      <c r="AE1196" s="389"/>
      <c r="AF1196" s="389"/>
      <c r="AG1196" s="517" t="s">
        <v>628</v>
      </c>
      <c r="AH1196" s="557" t="s">
        <v>3279</v>
      </c>
      <c r="AI1196" s="620">
        <v>1332094</v>
      </c>
      <c r="AJ1196" s="517">
        <v>1</v>
      </c>
      <c r="AK1196" s="577">
        <v>7</v>
      </c>
      <c r="AL1196" s="577">
        <v>0</v>
      </c>
      <c r="AM1196" s="577">
        <v>4</v>
      </c>
      <c r="AN1196" s="577">
        <v>2</v>
      </c>
      <c r="AO1196" s="577">
        <v>1</v>
      </c>
      <c r="AP1196" s="577">
        <v>0</v>
      </c>
      <c r="AQ1196" s="577">
        <v>0</v>
      </c>
      <c r="AR1196" s="577">
        <v>0</v>
      </c>
      <c r="AS1196" s="577">
        <v>0</v>
      </c>
      <c r="AT1196" s="577">
        <v>4</v>
      </c>
      <c r="AU1196" s="577">
        <v>2</v>
      </c>
      <c r="AV1196" s="577">
        <v>1</v>
      </c>
      <c r="AW1196" s="577">
        <v>0</v>
      </c>
      <c r="AX1196" s="577">
        <v>0</v>
      </c>
      <c r="AY1196" s="577">
        <v>0</v>
      </c>
      <c r="AZ1196" s="577">
        <v>0</v>
      </c>
      <c r="BA1196" s="577">
        <v>0</v>
      </c>
      <c r="BB1196" s="577">
        <v>0</v>
      </c>
      <c r="BC1196" s="577">
        <v>0</v>
      </c>
      <c r="BD1196" s="577">
        <v>0</v>
      </c>
      <c r="BE1196" s="577">
        <v>0</v>
      </c>
      <c r="BF1196" s="577">
        <v>0</v>
      </c>
      <c r="BG1196" s="577">
        <v>0</v>
      </c>
      <c r="BH1196" s="577">
        <v>0</v>
      </c>
      <c r="BI1196" s="577">
        <v>0</v>
      </c>
      <c r="BJ1196" s="577">
        <v>0</v>
      </c>
      <c r="BK1196" s="577">
        <v>0</v>
      </c>
      <c r="BL1196" s="577">
        <v>0</v>
      </c>
      <c r="BM1196" s="577">
        <v>0</v>
      </c>
      <c r="BN1196" s="577"/>
      <c r="BO1196" s="551">
        <v>0</v>
      </c>
      <c r="BP1196" s="551">
        <v>0</v>
      </c>
      <c r="BQ1196" s="753">
        <v>0</v>
      </c>
      <c r="BR1196" s="551">
        <v>0</v>
      </c>
      <c r="BS1196" s="551">
        <v>0</v>
      </c>
      <c r="BT1196" s="551">
        <v>0</v>
      </c>
      <c r="BU1196" s="582">
        <f t="shared" si="29"/>
        <v>2.3333333333333335</v>
      </c>
      <c r="BV1196" s="552">
        <f t="shared" si="30"/>
        <v>2.3333333333333335</v>
      </c>
      <c r="BW1196" s="552">
        <f t="shared" si="31"/>
        <v>2.3333333333333335</v>
      </c>
      <c r="BX1196" s="551">
        <v>0</v>
      </c>
      <c r="BY1196" s="551">
        <v>0</v>
      </c>
      <c r="BZ1196" s="551">
        <v>0</v>
      </c>
      <c r="CA1196" s="551">
        <v>0</v>
      </c>
      <c r="CB1196" s="551">
        <v>0</v>
      </c>
      <c r="CC1196" s="551">
        <v>0</v>
      </c>
      <c r="CD1196" s="551">
        <v>0</v>
      </c>
      <c r="CE1196" s="551">
        <v>0</v>
      </c>
      <c r="CF1196" s="551">
        <v>0</v>
      </c>
      <c r="CG1196" s="551">
        <v>0</v>
      </c>
      <c r="CH1196" s="551">
        <v>0</v>
      </c>
      <c r="CI1196" s="551">
        <v>0</v>
      </c>
      <c r="CJ1196" s="551">
        <v>0</v>
      </c>
      <c r="CK1196" s="623">
        <f t="shared" si="28"/>
        <v>7</v>
      </c>
      <c r="CL1196" s="524">
        <v>7</v>
      </c>
      <c r="CM1196" s="554">
        <f t="shared" si="32"/>
        <v>2.3333333333333335</v>
      </c>
      <c r="CN1196" s="554">
        <f t="shared" si="33"/>
        <v>4.666666666666667</v>
      </c>
      <c r="CO1196" s="554">
        <v>6</v>
      </c>
      <c r="CP1196" s="554"/>
      <c r="CQ1196" s="554"/>
      <c r="CR1196" s="622"/>
      <c r="CS1196" s="726"/>
      <c r="CT1196" s="525"/>
      <c r="CU1196" s="527"/>
      <c r="CV1196" s="527"/>
      <c r="CW1196" s="527"/>
      <c r="CX1196" s="85"/>
    </row>
    <row r="1197" spans="1:102" ht="12" customHeight="1" x14ac:dyDescent="0.2">
      <c r="A1197" s="132" t="s">
        <v>1965</v>
      </c>
      <c r="B1197" s="557" t="s">
        <v>492</v>
      </c>
      <c r="C1197" s="557" t="s">
        <v>1432</v>
      </c>
      <c r="D1197" s="557" t="s">
        <v>5512</v>
      </c>
      <c r="E1197" s="577" t="s">
        <v>493</v>
      </c>
      <c r="F1197" s="557" t="s">
        <v>1432</v>
      </c>
      <c r="G1197" s="557" t="s">
        <v>184</v>
      </c>
      <c r="H1197" s="557" t="s">
        <v>3299</v>
      </c>
      <c r="I1197" s="557" t="s">
        <v>1432</v>
      </c>
      <c r="J1197" s="533">
        <v>528809</v>
      </c>
      <c r="K1197" s="533">
        <v>177181</v>
      </c>
      <c r="L1197" s="512" t="s">
        <v>3066</v>
      </c>
      <c r="M1197" s="557" t="s">
        <v>1432</v>
      </c>
      <c r="N1197" s="557" t="s">
        <v>1432</v>
      </c>
      <c r="O1197" s="533">
        <v>0</v>
      </c>
      <c r="P1197" s="533">
        <v>7</v>
      </c>
      <c r="Q1197" s="738">
        <v>7</v>
      </c>
      <c r="R1197" s="557" t="s">
        <v>494</v>
      </c>
      <c r="S1197" s="557" t="s">
        <v>1154</v>
      </c>
      <c r="T1197" s="739">
        <v>42039</v>
      </c>
      <c r="U1197" s="739">
        <v>42265</v>
      </c>
      <c r="V1197" s="739"/>
      <c r="W1197" s="557" t="s">
        <v>1439</v>
      </c>
      <c r="X1197" s="557" t="s">
        <v>1432</v>
      </c>
      <c r="Y1197" s="557" t="s">
        <v>1442</v>
      </c>
      <c r="Z1197" s="557" t="s">
        <v>1443</v>
      </c>
      <c r="AA1197" s="557" t="s">
        <v>1443</v>
      </c>
      <c r="AB1197" s="557" t="s">
        <v>1444</v>
      </c>
      <c r="AC1197" s="557" t="s">
        <v>1432</v>
      </c>
      <c r="AD1197" s="389"/>
      <c r="AE1197" s="389"/>
      <c r="AF1197" s="389"/>
      <c r="AG1197" s="517" t="s">
        <v>628</v>
      </c>
      <c r="AH1197" s="557" t="s">
        <v>3279</v>
      </c>
      <c r="AI1197" s="620">
        <v>1332094</v>
      </c>
      <c r="AJ1197" s="517">
        <v>0</v>
      </c>
      <c r="AK1197" s="577">
        <v>7</v>
      </c>
      <c r="AL1197" s="577">
        <v>0</v>
      </c>
      <c r="AM1197" s="577">
        <v>4</v>
      </c>
      <c r="AN1197" s="577">
        <v>2</v>
      </c>
      <c r="AO1197" s="577">
        <v>1</v>
      </c>
      <c r="AP1197" s="577">
        <v>0</v>
      </c>
      <c r="AQ1197" s="577">
        <v>0</v>
      </c>
      <c r="AR1197" s="577">
        <v>0</v>
      </c>
      <c r="AS1197" s="577">
        <v>0</v>
      </c>
      <c r="AT1197" s="577">
        <v>4</v>
      </c>
      <c r="AU1197" s="577">
        <v>2</v>
      </c>
      <c r="AV1197" s="577">
        <v>1</v>
      </c>
      <c r="AW1197" s="577">
        <v>0</v>
      </c>
      <c r="AX1197" s="577">
        <v>0</v>
      </c>
      <c r="AY1197" s="577">
        <v>0</v>
      </c>
      <c r="AZ1197" s="577">
        <v>0</v>
      </c>
      <c r="BA1197" s="577">
        <v>0</v>
      </c>
      <c r="BB1197" s="577">
        <v>0</v>
      </c>
      <c r="BC1197" s="577">
        <v>0</v>
      </c>
      <c r="BD1197" s="577">
        <v>0</v>
      </c>
      <c r="BE1197" s="577">
        <v>0</v>
      </c>
      <c r="BF1197" s="577">
        <v>0</v>
      </c>
      <c r="BG1197" s="577">
        <v>0</v>
      </c>
      <c r="BH1197" s="577">
        <v>0</v>
      </c>
      <c r="BI1197" s="577">
        <v>0</v>
      </c>
      <c r="BJ1197" s="577">
        <v>0</v>
      </c>
      <c r="BK1197" s="577">
        <v>0</v>
      </c>
      <c r="BL1197" s="577">
        <v>0</v>
      </c>
      <c r="BM1197" s="577">
        <v>0</v>
      </c>
      <c r="BN1197" s="577"/>
      <c r="BO1197" s="551">
        <v>0</v>
      </c>
      <c r="BP1197" s="551">
        <v>0</v>
      </c>
      <c r="BQ1197" s="753">
        <v>0</v>
      </c>
      <c r="BR1197" s="551">
        <v>0</v>
      </c>
      <c r="BS1197" s="551">
        <v>0</v>
      </c>
      <c r="BT1197" s="551">
        <v>0</v>
      </c>
      <c r="BU1197" s="582">
        <f t="shared" si="29"/>
        <v>2.3333333333333335</v>
      </c>
      <c r="BV1197" s="552">
        <f t="shared" si="30"/>
        <v>2.3333333333333335</v>
      </c>
      <c r="BW1197" s="552">
        <f t="shared" si="31"/>
        <v>2.3333333333333335</v>
      </c>
      <c r="BX1197" s="551">
        <v>0</v>
      </c>
      <c r="BY1197" s="551">
        <v>0</v>
      </c>
      <c r="BZ1197" s="551">
        <v>0</v>
      </c>
      <c r="CA1197" s="551">
        <v>0</v>
      </c>
      <c r="CB1197" s="551">
        <v>0</v>
      </c>
      <c r="CC1197" s="551">
        <v>0</v>
      </c>
      <c r="CD1197" s="551">
        <v>0</v>
      </c>
      <c r="CE1197" s="551">
        <v>0</v>
      </c>
      <c r="CF1197" s="551">
        <v>0</v>
      </c>
      <c r="CG1197" s="551">
        <v>0</v>
      </c>
      <c r="CH1197" s="551">
        <v>0</v>
      </c>
      <c r="CI1197" s="551">
        <v>0</v>
      </c>
      <c r="CJ1197" s="551">
        <v>0</v>
      </c>
      <c r="CK1197" s="623">
        <f t="shared" si="28"/>
        <v>7</v>
      </c>
      <c r="CL1197" s="524">
        <v>7</v>
      </c>
      <c r="CM1197" s="554">
        <f t="shared" si="32"/>
        <v>2.3333333333333335</v>
      </c>
      <c r="CN1197" s="554">
        <f t="shared" si="33"/>
        <v>4.666666666666667</v>
      </c>
      <c r="CO1197" s="554">
        <v>6</v>
      </c>
      <c r="CP1197" s="554"/>
      <c r="CQ1197" s="554"/>
      <c r="CR1197" s="622"/>
      <c r="CS1197" s="524"/>
      <c r="CT1197" s="525"/>
      <c r="CU1197" s="527"/>
      <c r="CV1197" s="527"/>
      <c r="CW1197" s="527"/>
      <c r="CX1197" s="85"/>
    </row>
    <row r="1198" spans="1:102" ht="12" customHeight="1" x14ac:dyDescent="0.2">
      <c r="A1198" s="132" t="s">
        <v>1965</v>
      </c>
      <c r="B1198" s="557" t="s">
        <v>492</v>
      </c>
      <c r="C1198" s="557" t="s">
        <v>1432</v>
      </c>
      <c r="D1198" s="557" t="s">
        <v>5513</v>
      </c>
      <c r="E1198" s="577" t="s">
        <v>493</v>
      </c>
      <c r="F1198" s="557" t="s">
        <v>1432</v>
      </c>
      <c r="G1198" s="557" t="s">
        <v>184</v>
      </c>
      <c r="H1198" s="557" t="s">
        <v>3299</v>
      </c>
      <c r="I1198" s="557" t="s">
        <v>1432</v>
      </c>
      <c r="J1198" s="533">
        <v>528809</v>
      </c>
      <c r="K1198" s="533">
        <v>177181</v>
      </c>
      <c r="L1198" s="512" t="s">
        <v>3066</v>
      </c>
      <c r="M1198" s="557" t="s">
        <v>1432</v>
      </c>
      <c r="N1198" s="557" t="s">
        <v>1432</v>
      </c>
      <c r="O1198" s="533">
        <v>0</v>
      </c>
      <c r="P1198" s="533">
        <v>7</v>
      </c>
      <c r="Q1198" s="738">
        <v>7</v>
      </c>
      <c r="R1198" s="557" t="s">
        <v>494</v>
      </c>
      <c r="S1198" s="557" t="s">
        <v>1154</v>
      </c>
      <c r="T1198" s="739">
        <v>42039</v>
      </c>
      <c r="U1198" s="739">
        <v>42265</v>
      </c>
      <c r="V1198" s="739"/>
      <c r="W1198" s="557" t="s">
        <v>1439</v>
      </c>
      <c r="X1198" s="557" t="s">
        <v>1432</v>
      </c>
      <c r="Y1198" s="557" t="s">
        <v>1442</v>
      </c>
      <c r="Z1198" s="557" t="s">
        <v>1443</v>
      </c>
      <c r="AA1198" s="557" t="s">
        <v>1443</v>
      </c>
      <c r="AB1198" s="557" t="s">
        <v>1444</v>
      </c>
      <c r="AC1198" s="557" t="s">
        <v>1432</v>
      </c>
      <c r="AD1198" s="389"/>
      <c r="AE1198" s="389"/>
      <c r="AF1198" s="389"/>
      <c r="AG1198" s="517" t="s">
        <v>628</v>
      </c>
      <c r="AH1198" s="557" t="s">
        <v>3279</v>
      </c>
      <c r="AI1198" s="620">
        <v>1332094</v>
      </c>
      <c r="AJ1198" s="517">
        <v>0</v>
      </c>
      <c r="AK1198" s="577">
        <v>7</v>
      </c>
      <c r="AL1198" s="577">
        <v>0</v>
      </c>
      <c r="AM1198" s="577">
        <v>4</v>
      </c>
      <c r="AN1198" s="577">
        <v>2</v>
      </c>
      <c r="AO1198" s="577">
        <v>1</v>
      </c>
      <c r="AP1198" s="577">
        <v>0</v>
      </c>
      <c r="AQ1198" s="577">
        <v>0</v>
      </c>
      <c r="AR1198" s="577">
        <v>0</v>
      </c>
      <c r="AS1198" s="577">
        <v>0</v>
      </c>
      <c r="AT1198" s="577">
        <v>4</v>
      </c>
      <c r="AU1198" s="577">
        <v>2</v>
      </c>
      <c r="AV1198" s="577">
        <v>1</v>
      </c>
      <c r="AW1198" s="577">
        <v>0</v>
      </c>
      <c r="AX1198" s="577">
        <v>0</v>
      </c>
      <c r="AY1198" s="577">
        <v>0</v>
      </c>
      <c r="AZ1198" s="577">
        <v>0</v>
      </c>
      <c r="BA1198" s="577">
        <v>0</v>
      </c>
      <c r="BB1198" s="577">
        <v>0</v>
      </c>
      <c r="BC1198" s="577">
        <v>0</v>
      </c>
      <c r="BD1198" s="577">
        <v>0</v>
      </c>
      <c r="BE1198" s="577">
        <v>0</v>
      </c>
      <c r="BF1198" s="577">
        <v>0</v>
      </c>
      <c r="BG1198" s="577">
        <v>0</v>
      </c>
      <c r="BH1198" s="577">
        <v>0</v>
      </c>
      <c r="BI1198" s="577">
        <v>0</v>
      </c>
      <c r="BJ1198" s="577">
        <v>0</v>
      </c>
      <c r="BK1198" s="577">
        <v>0</v>
      </c>
      <c r="BL1198" s="577">
        <v>0</v>
      </c>
      <c r="BM1198" s="577">
        <v>0</v>
      </c>
      <c r="BN1198" s="577"/>
      <c r="BO1198" s="551">
        <v>0</v>
      </c>
      <c r="BP1198" s="551">
        <v>0</v>
      </c>
      <c r="BQ1198" s="753">
        <v>0</v>
      </c>
      <c r="BR1198" s="551">
        <v>0</v>
      </c>
      <c r="BS1198" s="551">
        <v>0</v>
      </c>
      <c r="BT1198" s="551">
        <v>0</v>
      </c>
      <c r="BU1198" s="582">
        <f t="shared" si="29"/>
        <v>2.3333333333333335</v>
      </c>
      <c r="BV1198" s="552">
        <f t="shared" si="30"/>
        <v>2.3333333333333335</v>
      </c>
      <c r="BW1198" s="552">
        <f t="shared" si="31"/>
        <v>2.3333333333333335</v>
      </c>
      <c r="BX1198" s="551">
        <v>0</v>
      </c>
      <c r="BY1198" s="551">
        <v>0</v>
      </c>
      <c r="BZ1198" s="551">
        <v>0</v>
      </c>
      <c r="CA1198" s="551">
        <v>0</v>
      </c>
      <c r="CB1198" s="551">
        <v>0</v>
      </c>
      <c r="CC1198" s="551">
        <v>0</v>
      </c>
      <c r="CD1198" s="551">
        <v>0</v>
      </c>
      <c r="CE1198" s="551">
        <v>0</v>
      </c>
      <c r="CF1198" s="551">
        <v>0</v>
      </c>
      <c r="CG1198" s="551">
        <v>0</v>
      </c>
      <c r="CH1198" s="551">
        <v>0</v>
      </c>
      <c r="CI1198" s="551">
        <v>0</v>
      </c>
      <c r="CJ1198" s="551">
        <v>0</v>
      </c>
      <c r="CK1198" s="623">
        <f t="shared" si="28"/>
        <v>7</v>
      </c>
      <c r="CL1198" s="524">
        <v>7</v>
      </c>
      <c r="CM1198" s="554">
        <f t="shared" si="32"/>
        <v>2.3333333333333335</v>
      </c>
      <c r="CN1198" s="554">
        <f t="shared" si="33"/>
        <v>4.666666666666667</v>
      </c>
      <c r="CO1198" s="554">
        <v>6</v>
      </c>
      <c r="CP1198" s="554"/>
      <c r="CQ1198" s="554"/>
      <c r="CR1198" s="622"/>
      <c r="CS1198" s="524"/>
      <c r="CT1198" s="525"/>
      <c r="CU1198" s="527"/>
      <c r="CV1198" s="527"/>
      <c r="CW1198" s="527"/>
      <c r="CX1198" s="85"/>
    </row>
    <row r="1199" spans="1:102" ht="12" customHeight="1" x14ac:dyDescent="0.2">
      <c r="A1199" s="132" t="s">
        <v>1965</v>
      </c>
      <c r="B1199" s="557" t="s">
        <v>492</v>
      </c>
      <c r="C1199" s="557" t="s">
        <v>1432</v>
      </c>
      <c r="D1199" s="557" t="s">
        <v>5514</v>
      </c>
      <c r="E1199" s="577" t="s">
        <v>493</v>
      </c>
      <c r="F1199" s="557" t="s">
        <v>1432</v>
      </c>
      <c r="G1199" s="557" t="s">
        <v>184</v>
      </c>
      <c r="H1199" s="557" t="s">
        <v>3299</v>
      </c>
      <c r="I1199" s="557" t="s">
        <v>1432</v>
      </c>
      <c r="J1199" s="533">
        <v>528809</v>
      </c>
      <c r="K1199" s="533">
        <v>177181</v>
      </c>
      <c r="L1199" s="512" t="s">
        <v>3066</v>
      </c>
      <c r="M1199" s="557" t="s">
        <v>1432</v>
      </c>
      <c r="N1199" s="557" t="s">
        <v>1432</v>
      </c>
      <c r="O1199" s="533">
        <v>0</v>
      </c>
      <c r="P1199" s="533">
        <v>8</v>
      </c>
      <c r="Q1199" s="738">
        <v>8</v>
      </c>
      <c r="R1199" s="557" t="s">
        <v>494</v>
      </c>
      <c r="S1199" s="557" t="s">
        <v>1154</v>
      </c>
      <c r="T1199" s="739">
        <v>42039</v>
      </c>
      <c r="U1199" s="739">
        <v>42265</v>
      </c>
      <c r="V1199" s="739"/>
      <c r="W1199" s="557" t="s">
        <v>1439</v>
      </c>
      <c r="X1199" s="557" t="s">
        <v>1432</v>
      </c>
      <c r="Y1199" s="557" t="s">
        <v>1442</v>
      </c>
      <c r="Z1199" s="557" t="s">
        <v>1443</v>
      </c>
      <c r="AA1199" s="557" t="s">
        <v>1443</v>
      </c>
      <c r="AB1199" s="557" t="s">
        <v>1444</v>
      </c>
      <c r="AC1199" s="557" t="s">
        <v>1432</v>
      </c>
      <c r="AD1199" s="389"/>
      <c r="AE1199" s="389"/>
      <c r="AF1199" s="389"/>
      <c r="AG1199" s="517" t="s">
        <v>628</v>
      </c>
      <c r="AH1199" s="557" t="s">
        <v>3279</v>
      </c>
      <c r="AI1199" s="620">
        <v>1332094</v>
      </c>
      <c r="AJ1199" s="517">
        <v>1</v>
      </c>
      <c r="AK1199" s="577">
        <v>8</v>
      </c>
      <c r="AL1199" s="577">
        <v>0</v>
      </c>
      <c r="AM1199" s="577">
        <v>4</v>
      </c>
      <c r="AN1199" s="577">
        <v>4</v>
      </c>
      <c r="AO1199" s="577">
        <v>0</v>
      </c>
      <c r="AP1199" s="577">
        <v>0</v>
      </c>
      <c r="AQ1199" s="577">
        <v>0</v>
      </c>
      <c r="AR1199" s="577">
        <v>0</v>
      </c>
      <c r="AS1199" s="577">
        <v>0</v>
      </c>
      <c r="AT1199" s="577">
        <v>4</v>
      </c>
      <c r="AU1199" s="577">
        <v>4</v>
      </c>
      <c r="AV1199" s="577">
        <v>0</v>
      </c>
      <c r="AW1199" s="577">
        <v>0</v>
      </c>
      <c r="AX1199" s="577">
        <v>0</v>
      </c>
      <c r="AY1199" s="577">
        <v>0</v>
      </c>
      <c r="AZ1199" s="577">
        <v>0</v>
      </c>
      <c r="BA1199" s="577">
        <v>0</v>
      </c>
      <c r="BB1199" s="577">
        <v>0</v>
      </c>
      <c r="BC1199" s="577">
        <v>0</v>
      </c>
      <c r="BD1199" s="577">
        <v>0</v>
      </c>
      <c r="BE1199" s="577">
        <v>0</v>
      </c>
      <c r="BF1199" s="577">
        <v>0</v>
      </c>
      <c r="BG1199" s="577">
        <v>0</v>
      </c>
      <c r="BH1199" s="577">
        <v>0</v>
      </c>
      <c r="BI1199" s="577">
        <v>0</v>
      </c>
      <c r="BJ1199" s="577">
        <v>0</v>
      </c>
      <c r="BK1199" s="577">
        <v>0</v>
      </c>
      <c r="BL1199" s="577">
        <v>0</v>
      </c>
      <c r="BM1199" s="577">
        <v>0</v>
      </c>
      <c r="BN1199" s="577"/>
      <c r="BO1199" s="551">
        <v>0</v>
      </c>
      <c r="BP1199" s="551">
        <v>0</v>
      </c>
      <c r="BQ1199" s="753">
        <v>0</v>
      </c>
      <c r="BR1199" s="551">
        <v>0</v>
      </c>
      <c r="BS1199" s="551">
        <v>0</v>
      </c>
      <c r="BT1199" s="551">
        <v>0</v>
      </c>
      <c r="BU1199" s="582">
        <f t="shared" si="29"/>
        <v>2.6666666666666665</v>
      </c>
      <c r="BV1199" s="552">
        <f t="shared" si="30"/>
        <v>2.6666666666666665</v>
      </c>
      <c r="BW1199" s="552">
        <f t="shared" si="31"/>
        <v>2.6666666666666665</v>
      </c>
      <c r="BX1199" s="551">
        <v>0</v>
      </c>
      <c r="BY1199" s="551">
        <v>0</v>
      </c>
      <c r="BZ1199" s="551">
        <v>0</v>
      </c>
      <c r="CA1199" s="551">
        <v>0</v>
      </c>
      <c r="CB1199" s="551">
        <v>0</v>
      </c>
      <c r="CC1199" s="551">
        <v>0</v>
      </c>
      <c r="CD1199" s="551">
        <v>0</v>
      </c>
      <c r="CE1199" s="551">
        <v>0</v>
      </c>
      <c r="CF1199" s="551">
        <v>0</v>
      </c>
      <c r="CG1199" s="551">
        <v>0</v>
      </c>
      <c r="CH1199" s="551">
        <v>0</v>
      </c>
      <c r="CI1199" s="551">
        <v>0</v>
      </c>
      <c r="CJ1199" s="551">
        <v>0</v>
      </c>
      <c r="CK1199" s="623">
        <f t="shared" si="28"/>
        <v>8</v>
      </c>
      <c r="CL1199" s="524">
        <v>8</v>
      </c>
      <c r="CM1199" s="554">
        <f t="shared" si="32"/>
        <v>2.6666666666666665</v>
      </c>
      <c r="CN1199" s="554">
        <f t="shared" si="33"/>
        <v>5.333333333333333</v>
      </c>
      <c r="CO1199" s="554">
        <v>6</v>
      </c>
      <c r="CP1199" s="554"/>
      <c r="CQ1199" s="554"/>
      <c r="CR1199" s="622"/>
      <c r="CS1199" s="726"/>
      <c r="CT1199" s="525"/>
      <c r="CU1199" s="527"/>
      <c r="CV1199" s="527"/>
      <c r="CW1199" s="527"/>
      <c r="CX1199" s="85"/>
    </row>
    <row r="1200" spans="1:102" ht="12" customHeight="1" x14ac:dyDescent="0.2">
      <c r="A1200" s="132" t="s">
        <v>1965</v>
      </c>
      <c r="B1200" s="557" t="s">
        <v>492</v>
      </c>
      <c r="C1200" s="557" t="s">
        <v>1432</v>
      </c>
      <c r="D1200" s="557" t="s">
        <v>5515</v>
      </c>
      <c r="E1200" s="577" t="s">
        <v>493</v>
      </c>
      <c r="F1200" s="557" t="s">
        <v>1432</v>
      </c>
      <c r="G1200" s="557" t="s">
        <v>184</v>
      </c>
      <c r="H1200" s="557" t="s">
        <v>3299</v>
      </c>
      <c r="I1200" s="557" t="s">
        <v>1432</v>
      </c>
      <c r="J1200" s="533">
        <v>528809</v>
      </c>
      <c r="K1200" s="533">
        <v>177181</v>
      </c>
      <c r="L1200" s="512" t="s">
        <v>3066</v>
      </c>
      <c r="M1200" s="557" t="s">
        <v>1432</v>
      </c>
      <c r="N1200" s="557" t="s">
        <v>1432</v>
      </c>
      <c r="O1200" s="533">
        <v>0</v>
      </c>
      <c r="P1200" s="533">
        <v>8</v>
      </c>
      <c r="Q1200" s="738">
        <v>8</v>
      </c>
      <c r="R1200" s="557" t="s">
        <v>494</v>
      </c>
      <c r="S1200" s="557" t="s">
        <v>1154</v>
      </c>
      <c r="T1200" s="739">
        <v>42039</v>
      </c>
      <c r="U1200" s="739">
        <v>42265</v>
      </c>
      <c r="V1200" s="739"/>
      <c r="W1200" s="557" t="s">
        <v>1439</v>
      </c>
      <c r="X1200" s="557" t="s">
        <v>1432</v>
      </c>
      <c r="Y1200" s="557" t="s">
        <v>1442</v>
      </c>
      <c r="Z1200" s="557" t="s">
        <v>1443</v>
      </c>
      <c r="AA1200" s="557" t="s">
        <v>1443</v>
      </c>
      <c r="AB1200" s="557" t="s">
        <v>1444</v>
      </c>
      <c r="AC1200" s="557" t="s">
        <v>1432</v>
      </c>
      <c r="AD1200" s="389"/>
      <c r="AE1200" s="389"/>
      <c r="AF1200" s="389"/>
      <c r="AG1200" s="517" t="s">
        <v>628</v>
      </c>
      <c r="AH1200" s="557" t="s">
        <v>3279</v>
      </c>
      <c r="AI1200" s="620">
        <v>1332094</v>
      </c>
      <c r="AJ1200" s="517">
        <v>1</v>
      </c>
      <c r="AK1200" s="577">
        <v>8</v>
      </c>
      <c r="AL1200" s="577">
        <v>0</v>
      </c>
      <c r="AM1200" s="577">
        <v>4</v>
      </c>
      <c r="AN1200" s="577">
        <v>4</v>
      </c>
      <c r="AO1200" s="577">
        <v>0</v>
      </c>
      <c r="AP1200" s="577">
        <v>0</v>
      </c>
      <c r="AQ1200" s="577">
        <v>0</v>
      </c>
      <c r="AR1200" s="577">
        <v>0</v>
      </c>
      <c r="AS1200" s="577">
        <v>0</v>
      </c>
      <c r="AT1200" s="577">
        <v>4</v>
      </c>
      <c r="AU1200" s="577">
        <v>4</v>
      </c>
      <c r="AV1200" s="577">
        <v>0</v>
      </c>
      <c r="AW1200" s="577">
        <v>0</v>
      </c>
      <c r="AX1200" s="577">
        <v>0</v>
      </c>
      <c r="AY1200" s="577">
        <v>0</v>
      </c>
      <c r="AZ1200" s="577">
        <v>0</v>
      </c>
      <c r="BA1200" s="577">
        <v>0</v>
      </c>
      <c r="BB1200" s="577">
        <v>0</v>
      </c>
      <c r="BC1200" s="577">
        <v>0</v>
      </c>
      <c r="BD1200" s="577">
        <v>0</v>
      </c>
      <c r="BE1200" s="577">
        <v>0</v>
      </c>
      <c r="BF1200" s="577">
        <v>0</v>
      </c>
      <c r="BG1200" s="577">
        <v>0</v>
      </c>
      <c r="BH1200" s="577">
        <v>0</v>
      </c>
      <c r="BI1200" s="577">
        <v>0</v>
      </c>
      <c r="BJ1200" s="577">
        <v>0</v>
      </c>
      <c r="BK1200" s="577">
        <v>0</v>
      </c>
      <c r="BL1200" s="577">
        <v>0</v>
      </c>
      <c r="BM1200" s="577">
        <v>0</v>
      </c>
      <c r="BN1200" s="577"/>
      <c r="BO1200" s="551">
        <v>0</v>
      </c>
      <c r="BP1200" s="551">
        <v>0</v>
      </c>
      <c r="BQ1200" s="753">
        <v>0</v>
      </c>
      <c r="BR1200" s="551">
        <v>0</v>
      </c>
      <c r="BS1200" s="551">
        <v>0</v>
      </c>
      <c r="BT1200" s="551">
        <v>0</v>
      </c>
      <c r="BU1200" s="582">
        <f t="shared" si="29"/>
        <v>2.6666666666666665</v>
      </c>
      <c r="BV1200" s="552">
        <f t="shared" si="30"/>
        <v>2.6666666666666665</v>
      </c>
      <c r="BW1200" s="552">
        <f t="shared" si="31"/>
        <v>2.6666666666666665</v>
      </c>
      <c r="BX1200" s="551">
        <v>0</v>
      </c>
      <c r="BY1200" s="551">
        <v>0</v>
      </c>
      <c r="BZ1200" s="551">
        <v>0</v>
      </c>
      <c r="CA1200" s="551">
        <v>0</v>
      </c>
      <c r="CB1200" s="551">
        <v>0</v>
      </c>
      <c r="CC1200" s="551">
        <v>0</v>
      </c>
      <c r="CD1200" s="551">
        <v>0</v>
      </c>
      <c r="CE1200" s="551">
        <v>0</v>
      </c>
      <c r="CF1200" s="551">
        <v>0</v>
      </c>
      <c r="CG1200" s="551">
        <v>0</v>
      </c>
      <c r="CH1200" s="551">
        <v>0</v>
      </c>
      <c r="CI1200" s="551">
        <v>0</v>
      </c>
      <c r="CJ1200" s="551">
        <v>0</v>
      </c>
      <c r="CK1200" s="623">
        <f t="shared" si="28"/>
        <v>8</v>
      </c>
      <c r="CL1200" s="524">
        <v>8</v>
      </c>
      <c r="CM1200" s="554">
        <f t="shared" si="32"/>
        <v>2.6666666666666665</v>
      </c>
      <c r="CN1200" s="554">
        <f t="shared" si="33"/>
        <v>5.333333333333333</v>
      </c>
      <c r="CO1200" s="554">
        <v>6</v>
      </c>
      <c r="CP1200" s="554"/>
      <c r="CQ1200" s="554"/>
      <c r="CR1200" s="622"/>
      <c r="CS1200" s="726"/>
      <c r="CT1200" s="530"/>
      <c r="CU1200" s="527"/>
      <c r="CV1200" s="527"/>
      <c r="CW1200" s="527"/>
      <c r="CX1200" s="85"/>
    </row>
    <row r="1201" spans="1:102" ht="12" customHeight="1" x14ac:dyDescent="0.2">
      <c r="A1201" s="132" t="s">
        <v>1965</v>
      </c>
      <c r="B1201" s="557" t="s">
        <v>492</v>
      </c>
      <c r="C1201" s="557" t="s">
        <v>1432</v>
      </c>
      <c r="D1201" s="557" t="s">
        <v>5516</v>
      </c>
      <c r="E1201" s="577" t="s">
        <v>493</v>
      </c>
      <c r="F1201" s="557" t="s">
        <v>1432</v>
      </c>
      <c r="G1201" s="557" t="s">
        <v>184</v>
      </c>
      <c r="H1201" s="557" t="s">
        <v>3299</v>
      </c>
      <c r="I1201" s="557" t="s">
        <v>1432</v>
      </c>
      <c r="J1201" s="533">
        <v>528809</v>
      </c>
      <c r="K1201" s="533">
        <v>177181</v>
      </c>
      <c r="L1201" s="512" t="s">
        <v>3066</v>
      </c>
      <c r="M1201" s="557" t="s">
        <v>1432</v>
      </c>
      <c r="N1201" s="557" t="s">
        <v>1432</v>
      </c>
      <c r="O1201" s="533">
        <v>0</v>
      </c>
      <c r="P1201" s="533">
        <v>8</v>
      </c>
      <c r="Q1201" s="738">
        <v>8</v>
      </c>
      <c r="R1201" s="557" t="s">
        <v>494</v>
      </c>
      <c r="S1201" s="557" t="s">
        <v>1154</v>
      </c>
      <c r="T1201" s="739">
        <v>42039</v>
      </c>
      <c r="U1201" s="739">
        <v>42265</v>
      </c>
      <c r="V1201" s="739"/>
      <c r="W1201" s="557" t="s">
        <v>1439</v>
      </c>
      <c r="X1201" s="557" t="s">
        <v>1432</v>
      </c>
      <c r="Y1201" s="557" t="s">
        <v>1442</v>
      </c>
      <c r="Z1201" s="557" t="s">
        <v>1443</v>
      </c>
      <c r="AA1201" s="557" t="s">
        <v>1443</v>
      </c>
      <c r="AB1201" s="557" t="s">
        <v>1444</v>
      </c>
      <c r="AC1201" s="557" t="s">
        <v>1432</v>
      </c>
      <c r="AD1201" s="389"/>
      <c r="AE1201" s="389"/>
      <c r="AF1201" s="389"/>
      <c r="AG1201" s="517" t="s">
        <v>628</v>
      </c>
      <c r="AH1201" s="557" t="s">
        <v>3279</v>
      </c>
      <c r="AI1201" s="620">
        <v>1332094</v>
      </c>
      <c r="AJ1201" s="517">
        <v>1</v>
      </c>
      <c r="AK1201" s="577">
        <v>8</v>
      </c>
      <c r="AL1201" s="577">
        <v>0</v>
      </c>
      <c r="AM1201" s="577">
        <v>4</v>
      </c>
      <c r="AN1201" s="577">
        <v>4</v>
      </c>
      <c r="AO1201" s="577">
        <v>0</v>
      </c>
      <c r="AP1201" s="577">
        <v>0</v>
      </c>
      <c r="AQ1201" s="577">
        <v>0</v>
      </c>
      <c r="AR1201" s="577">
        <v>0</v>
      </c>
      <c r="AS1201" s="577">
        <v>0</v>
      </c>
      <c r="AT1201" s="577">
        <v>4</v>
      </c>
      <c r="AU1201" s="577">
        <v>4</v>
      </c>
      <c r="AV1201" s="577">
        <v>0</v>
      </c>
      <c r="AW1201" s="577">
        <v>0</v>
      </c>
      <c r="AX1201" s="577">
        <v>0</v>
      </c>
      <c r="AY1201" s="577">
        <v>0</v>
      </c>
      <c r="AZ1201" s="577">
        <v>0</v>
      </c>
      <c r="BA1201" s="577">
        <v>0</v>
      </c>
      <c r="BB1201" s="577">
        <v>0</v>
      </c>
      <c r="BC1201" s="577">
        <v>0</v>
      </c>
      <c r="BD1201" s="577">
        <v>0</v>
      </c>
      <c r="BE1201" s="577">
        <v>0</v>
      </c>
      <c r="BF1201" s="577">
        <v>0</v>
      </c>
      <c r="BG1201" s="577">
        <v>0</v>
      </c>
      <c r="BH1201" s="577">
        <v>0</v>
      </c>
      <c r="BI1201" s="577">
        <v>0</v>
      </c>
      <c r="BJ1201" s="577">
        <v>0</v>
      </c>
      <c r="BK1201" s="577">
        <v>0</v>
      </c>
      <c r="BL1201" s="577">
        <v>0</v>
      </c>
      <c r="BM1201" s="577">
        <v>0</v>
      </c>
      <c r="BN1201" s="577"/>
      <c r="BO1201" s="551">
        <v>0</v>
      </c>
      <c r="BP1201" s="551">
        <v>0</v>
      </c>
      <c r="BQ1201" s="753">
        <v>0</v>
      </c>
      <c r="BR1201" s="551">
        <v>0</v>
      </c>
      <c r="BS1201" s="551">
        <v>0</v>
      </c>
      <c r="BT1201" s="551">
        <v>0</v>
      </c>
      <c r="BU1201" s="582">
        <f t="shared" si="29"/>
        <v>2.6666666666666665</v>
      </c>
      <c r="BV1201" s="552">
        <f t="shared" si="30"/>
        <v>2.6666666666666665</v>
      </c>
      <c r="BW1201" s="552">
        <f t="shared" si="31"/>
        <v>2.6666666666666665</v>
      </c>
      <c r="BX1201" s="551">
        <v>0</v>
      </c>
      <c r="BY1201" s="551">
        <v>0</v>
      </c>
      <c r="BZ1201" s="551">
        <v>0</v>
      </c>
      <c r="CA1201" s="551">
        <v>0</v>
      </c>
      <c r="CB1201" s="551">
        <v>0</v>
      </c>
      <c r="CC1201" s="551">
        <v>0</v>
      </c>
      <c r="CD1201" s="551">
        <v>0</v>
      </c>
      <c r="CE1201" s="551">
        <v>0</v>
      </c>
      <c r="CF1201" s="551">
        <v>0</v>
      </c>
      <c r="CG1201" s="551">
        <v>0</v>
      </c>
      <c r="CH1201" s="551">
        <v>0</v>
      </c>
      <c r="CI1201" s="551">
        <v>0</v>
      </c>
      <c r="CJ1201" s="551">
        <v>0</v>
      </c>
      <c r="CK1201" s="623">
        <f t="shared" si="28"/>
        <v>8</v>
      </c>
      <c r="CL1201" s="524">
        <v>8</v>
      </c>
      <c r="CM1201" s="554">
        <f t="shared" si="32"/>
        <v>2.6666666666666665</v>
      </c>
      <c r="CN1201" s="554">
        <f t="shared" si="33"/>
        <v>5.333333333333333</v>
      </c>
      <c r="CO1201" s="554">
        <v>6</v>
      </c>
      <c r="CP1201" s="554"/>
      <c r="CQ1201" s="554"/>
      <c r="CR1201" s="622"/>
      <c r="CS1201" s="726"/>
      <c r="CT1201" s="530"/>
      <c r="CU1201" s="527"/>
      <c r="CV1201" s="527"/>
      <c r="CW1201" s="527"/>
      <c r="CX1201" s="85"/>
    </row>
    <row r="1202" spans="1:102" ht="12" customHeight="1" x14ac:dyDescent="0.2">
      <c r="A1202" s="132" t="s">
        <v>1965</v>
      </c>
      <c r="B1202" s="557" t="s">
        <v>492</v>
      </c>
      <c r="C1202" s="557" t="s">
        <v>1432</v>
      </c>
      <c r="D1202" s="557" t="s">
        <v>5517</v>
      </c>
      <c r="E1202" s="577" t="s">
        <v>493</v>
      </c>
      <c r="F1202" s="557" t="s">
        <v>1432</v>
      </c>
      <c r="G1202" s="557" t="s">
        <v>184</v>
      </c>
      <c r="H1202" s="557" t="s">
        <v>3299</v>
      </c>
      <c r="I1202" s="557" t="s">
        <v>1432</v>
      </c>
      <c r="J1202" s="533">
        <v>528809</v>
      </c>
      <c r="K1202" s="533">
        <v>177181</v>
      </c>
      <c r="L1202" s="512" t="s">
        <v>3066</v>
      </c>
      <c r="M1202" s="557" t="s">
        <v>1432</v>
      </c>
      <c r="N1202" s="557" t="s">
        <v>1432</v>
      </c>
      <c r="O1202" s="533">
        <v>0</v>
      </c>
      <c r="P1202" s="533">
        <v>8</v>
      </c>
      <c r="Q1202" s="738">
        <v>8</v>
      </c>
      <c r="R1202" s="557" t="s">
        <v>494</v>
      </c>
      <c r="S1202" s="557" t="s">
        <v>1154</v>
      </c>
      <c r="T1202" s="739">
        <v>42039</v>
      </c>
      <c r="U1202" s="739">
        <v>42265</v>
      </c>
      <c r="V1202" s="739"/>
      <c r="W1202" s="557" t="s">
        <v>1439</v>
      </c>
      <c r="X1202" s="557" t="s">
        <v>1432</v>
      </c>
      <c r="Y1202" s="557" t="s">
        <v>1442</v>
      </c>
      <c r="Z1202" s="557" t="s">
        <v>1443</v>
      </c>
      <c r="AA1202" s="557" t="s">
        <v>1443</v>
      </c>
      <c r="AB1202" s="557" t="s">
        <v>1444</v>
      </c>
      <c r="AC1202" s="557" t="s">
        <v>1432</v>
      </c>
      <c r="AD1202" s="389"/>
      <c r="AE1202" s="389"/>
      <c r="AF1202" s="389"/>
      <c r="AG1202" s="517" t="s">
        <v>628</v>
      </c>
      <c r="AH1202" s="557" t="s">
        <v>3279</v>
      </c>
      <c r="AI1202" s="620">
        <v>1332094</v>
      </c>
      <c r="AJ1202" s="517">
        <v>1</v>
      </c>
      <c r="AK1202" s="577">
        <v>8</v>
      </c>
      <c r="AL1202" s="577">
        <v>0</v>
      </c>
      <c r="AM1202" s="577">
        <v>4</v>
      </c>
      <c r="AN1202" s="577">
        <v>4</v>
      </c>
      <c r="AO1202" s="577">
        <v>0</v>
      </c>
      <c r="AP1202" s="577">
        <v>0</v>
      </c>
      <c r="AQ1202" s="577">
        <v>0</v>
      </c>
      <c r="AR1202" s="577">
        <v>0</v>
      </c>
      <c r="AS1202" s="577">
        <v>0</v>
      </c>
      <c r="AT1202" s="577">
        <v>4</v>
      </c>
      <c r="AU1202" s="577">
        <v>4</v>
      </c>
      <c r="AV1202" s="577">
        <v>0</v>
      </c>
      <c r="AW1202" s="577">
        <v>0</v>
      </c>
      <c r="AX1202" s="577">
        <v>0</v>
      </c>
      <c r="AY1202" s="577">
        <v>0</v>
      </c>
      <c r="AZ1202" s="577">
        <v>0</v>
      </c>
      <c r="BA1202" s="577">
        <v>0</v>
      </c>
      <c r="BB1202" s="577">
        <v>0</v>
      </c>
      <c r="BC1202" s="577">
        <v>0</v>
      </c>
      <c r="BD1202" s="577">
        <v>0</v>
      </c>
      <c r="BE1202" s="577">
        <v>0</v>
      </c>
      <c r="BF1202" s="577">
        <v>0</v>
      </c>
      <c r="BG1202" s="577">
        <v>0</v>
      </c>
      <c r="BH1202" s="577">
        <v>0</v>
      </c>
      <c r="BI1202" s="577">
        <v>0</v>
      </c>
      <c r="BJ1202" s="577">
        <v>0</v>
      </c>
      <c r="BK1202" s="577">
        <v>0</v>
      </c>
      <c r="BL1202" s="577">
        <v>0</v>
      </c>
      <c r="BM1202" s="577">
        <v>0</v>
      </c>
      <c r="BN1202" s="577"/>
      <c r="BO1202" s="551">
        <v>0</v>
      </c>
      <c r="BP1202" s="551">
        <v>0</v>
      </c>
      <c r="BQ1202" s="753">
        <v>0</v>
      </c>
      <c r="BR1202" s="551">
        <v>0</v>
      </c>
      <c r="BS1202" s="551">
        <v>0</v>
      </c>
      <c r="BT1202" s="551">
        <v>0</v>
      </c>
      <c r="BU1202" s="582">
        <f t="shared" si="29"/>
        <v>2.6666666666666665</v>
      </c>
      <c r="BV1202" s="552">
        <f t="shared" si="30"/>
        <v>2.6666666666666665</v>
      </c>
      <c r="BW1202" s="552">
        <f t="shared" si="31"/>
        <v>2.6666666666666665</v>
      </c>
      <c r="BX1202" s="551">
        <v>0</v>
      </c>
      <c r="BY1202" s="551">
        <v>0</v>
      </c>
      <c r="BZ1202" s="551">
        <v>0</v>
      </c>
      <c r="CA1202" s="551">
        <v>0</v>
      </c>
      <c r="CB1202" s="551">
        <v>0</v>
      </c>
      <c r="CC1202" s="551">
        <v>0</v>
      </c>
      <c r="CD1202" s="551">
        <v>0</v>
      </c>
      <c r="CE1202" s="551">
        <v>0</v>
      </c>
      <c r="CF1202" s="551">
        <v>0</v>
      </c>
      <c r="CG1202" s="551">
        <v>0</v>
      </c>
      <c r="CH1202" s="551">
        <v>0</v>
      </c>
      <c r="CI1202" s="551">
        <v>0</v>
      </c>
      <c r="CJ1202" s="551">
        <v>0</v>
      </c>
      <c r="CK1202" s="623">
        <f t="shared" si="28"/>
        <v>8</v>
      </c>
      <c r="CL1202" s="524">
        <v>8</v>
      </c>
      <c r="CM1202" s="554">
        <f t="shared" si="32"/>
        <v>2.6666666666666665</v>
      </c>
      <c r="CN1202" s="554">
        <f t="shared" si="33"/>
        <v>5.333333333333333</v>
      </c>
      <c r="CO1202" s="554">
        <v>6</v>
      </c>
      <c r="CP1202" s="554"/>
      <c r="CQ1202" s="554"/>
      <c r="CR1202" s="622"/>
      <c r="CS1202" s="726"/>
      <c r="CT1202" s="530"/>
      <c r="CU1202" s="527"/>
      <c r="CV1202" s="527"/>
      <c r="CW1202" s="531"/>
      <c r="CX1202" s="85"/>
    </row>
    <row r="1203" spans="1:102" ht="12" customHeight="1" x14ac:dyDescent="0.2">
      <c r="A1203" s="132" t="s">
        <v>1965</v>
      </c>
      <c r="B1203" s="557" t="s">
        <v>492</v>
      </c>
      <c r="C1203" s="557" t="s">
        <v>1432</v>
      </c>
      <c r="D1203" s="557" t="s">
        <v>5518</v>
      </c>
      <c r="E1203" s="577" t="s">
        <v>493</v>
      </c>
      <c r="F1203" s="557" t="s">
        <v>1432</v>
      </c>
      <c r="G1203" s="557" t="s">
        <v>184</v>
      </c>
      <c r="H1203" s="557" t="s">
        <v>3299</v>
      </c>
      <c r="I1203" s="557" t="s">
        <v>1432</v>
      </c>
      <c r="J1203" s="533">
        <v>528809</v>
      </c>
      <c r="K1203" s="533">
        <v>177181</v>
      </c>
      <c r="L1203" s="512" t="s">
        <v>3066</v>
      </c>
      <c r="M1203" s="557" t="s">
        <v>1432</v>
      </c>
      <c r="N1203" s="557" t="s">
        <v>1432</v>
      </c>
      <c r="O1203" s="533">
        <v>0</v>
      </c>
      <c r="P1203" s="533">
        <v>8</v>
      </c>
      <c r="Q1203" s="738">
        <v>8</v>
      </c>
      <c r="R1203" s="557" t="s">
        <v>494</v>
      </c>
      <c r="S1203" s="557" t="s">
        <v>1154</v>
      </c>
      <c r="T1203" s="739">
        <v>42039</v>
      </c>
      <c r="U1203" s="739">
        <v>42265</v>
      </c>
      <c r="V1203" s="739"/>
      <c r="W1203" s="557" t="s">
        <v>1439</v>
      </c>
      <c r="X1203" s="557" t="s">
        <v>1432</v>
      </c>
      <c r="Y1203" s="557" t="s">
        <v>1442</v>
      </c>
      <c r="Z1203" s="557" t="s">
        <v>1443</v>
      </c>
      <c r="AA1203" s="557" t="s">
        <v>1443</v>
      </c>
      <c r="AB1203" s="557" t="s">
        <v>1444</v>
      </c>
      <c r="AC1203" s="557" t="s">
        <v>1432</v>
      </c>
      <c r="AD1203" s="389"/>
      <c r="AE1203" s="389"/>
      <c r="AF1203" s="389"/>
      <c r="AG1203" s="517" t="s">
        <v>628</v>
      </c>
      <c r="AH1203" s="557" t="s">
        <v>3279</v>
      </c>
      <c r="AI1203" s="620">
        <v>1332094</v>
      </c>
      <c r="AJ1203" s="517">
        <v>1</v>
      </c>
      <c r="AK1203" s="577">
        <v>8</v>
      </c>
      <c r="AL1203" s="577">
        <v>0</v>
      </c>
      <c r="AM1203" s="577">
        <v>4</v>
      </c>
      <c r="AN1203" s="577">
        <v>4</v>
      </c>
      <c r="AO1203" s="577">
        <v>0</v>
      </c>
      <c r="AP1203" s="577">
        <v>0</v>
      </c>
      <c r="AQ1203" s="577">
        <v>0</v>
      </c>
      <c r="AR1203" s="577">
        <v>0</v>
      </c>
      <c r="AS1203" s="577">
        <v>0</v>
      </c>
      <c r="AT1203" s="577">
        <v>4</v>
      </c>
      <c r="AU1203" s="577">
        <v>4</v>
      </c>
      <c r="AV1203" s="577">
        <v>0</v>
      </c>
      <c r="AW1203" s="577">
        <v>0</v>
      </c>
      <c r="AX1203" s="577">
        <v>0</v>
      </c>
      <c r="AY1203" s="577">
        <v>0</v>
      </c>
      <c r="AZ1203" s="577">
        <v>0</v>
      </c>
      <c r="BA1203" s="577">
        <v>0</v>
      </c>
      <c r="BB1203" s="577">
        <v>0</v>
      </c>
      <c r="BC1203" s="577">
        <v>0</v>
      </c>
      <c r="BD1203" s="577">
        <v>0</v>
      </c>
      <c r="BE1203" s="577">
        <v>0</v>
      </c>
      <c r="BF1203" s="577">
        <v>0</v>
      </c>
      <c r="BG1203" s="577">
        <v>0</v>
      </c>
      <c r="BH1203" s="577">
        <v>0</v>
      </c>
      <c r="BI1203" s="577">
        <v>0</v>
      </c>
      <c r="BJ1203" s="577">
        <v>0</v>
      </c>
      <c r="BK1203" s="577">
        <v>0</v>
      </c>
      <c r="BL1203" s="577">
        <v>0</v>
      </c>
      <c r="BM1203" s="577">
        <v>0</v>
      </c>
      <c r="BN1203" s="577"/>
      <c r="BO1203" s="551">
        <v>0</v>
      </c>
      <c r="BP1203" s="551">
        <v>0</v>
      </c>
      <c r="BQ1203" s="753">
        <v>0</v>
      </c>
      <c r="BR1203" s="551">
        <v>0</v>
      </c>
      <c r="BS1203" s="551">
        <v>0</v>
      </c>
      <c r="BT1203" s="551">
        <v>0</v>
      </c>
      <c r="BU1203" s="582">
        <f t="shared" si="29"/>
        <v>2.6666666666666665</v>
      </c>
      <c r="BV1203" s="552">
        <f t="shared" si="30"/>
        <v>2.6666666666666665</v>
      </c>
      <c r="BW1203" s="552">
        <f t="shared" si="31"/>
        <v>2.6666666666666665</v>
      </c>
      <c r="BX1203" s="551">
        <v>0</v>
      </c>
      <c r="BY1203" s="551">
        <v>0</v>
      </c>
      <c r="BZ1203" s="551">
        <v>0</v>
      </c>
      <c r="CA1203" s="551">
        <v>0</v>
      </c>
      <c r="CB1203" s="551">
        <v>0</v>
      </c>
      <c r="CC1203" s="551">
        <v>0</v>
      </c>
      <c r="CD1203" s="551">
        <v>0</v>
      </c>
      <c r="CE1203" s="551">
        <v>0</v>
      </c>
      <c r="CF1203" s="551">
        <v>0</v>
      </c>
      <c r="CG1203" s="551">
        <v>0</v>
      </c>
      <c r="CH1203" s="551">
        <v>0</v>
      </c>
      <c r="CI1203" s="551">
        <v>0</v>
      </c>
      <c r="CJ1203" s="551">
        <v>0</v>
      </c>
      <c r="CK1203" s="623">
        <f t="shared" si="28"/>
        <v>8</v>
      </c>
      <c r="CL1203" s="524">
        <v>8</v>
      </c>
      <c r="CM1203" s="554">
        <f t="shared" si="32"/>
        <v>2.6666666666666665</v>
      </c>
      <c r="CN1203" s="554">
        <f t="shared" si="33"/>
        <v>5.333333333333333</v>
      </c>
      <c r="CO1203" s="554">
        <v>6</v>
      </c>
      <c r="CP1203" s="554"/>
      <c r="CQ1203" s="554"/>
      <c r="CR1203" s="622"/>
      <c r="CS1203" s="726"/>
      <c r="CT1203" s="525"/>
      <c r="CU1203" s="527"/>
      <c r="CV1203" s="527"/>
      <c r="CW1203" s="527"/>
      <c r="CX1203" s="85"/>
    </row>
    <row r="1204" spans="1:102" ht="12" customHeight="1" x14ac:dyDescent="0.2">
      <c r="A1204" s="132" t="s">
        <v>1965</v>
      </c>
      <c r="B1204" s="557" t="s">
        <v>492</v>
      </c>
      <c r="C1204" s="557" t="s">
        <v>1432</v>
      </c>
      <c r="D1204" s="557" t="s">
        <v>5519</v>
      </c>
      <c r="E1204" s="577" t="s">
        <v>493</v>
      </c>
      <c r="F1204" s="557" t="s">
        <v>1432</v>
      </c>
      <c r="G1204" s="557" t="s">
        <v>184</v>
      </c>
      <c r="H1204" s="557" t="s">
        <v>3299</v>
      </c>
      <c r="I1204" s="557" t="s">
        <v>1432</v>
      </c>
      <c r="J1204" s="533">
        <v>528809</v>
      </c>
      <c r="K1204" s="533">
        <v>177181</v>
      </c>
      <c r="L1204" s="512" t="s">
        <v>3066</v>
      </c>
      <c r="M1204" s="557" t="s">
        <v>1432</v>
      </c>
      <c r="N1204" s="557" t="s">
        <v>1432</v>
      </c>
      <c r="O1204" s="533">
        <v>0</v>
      </c>
      <c r="P1204" s="533">
        <v>8</v>
      </c>
      <c r="Q1204" s="738">
        <v>8</v>
      </c>
      <c r="R1204" s="557" t="s">
        <v>494</v>
      </c>
      <c r="S1204" s="557" t="s">
        <v>1154</v>
      </c>
      <c r="T1204" s="739">
        <v>42039</v>
      </c>
      <c r="U1204" s="739">
        <v>42265</v>
      </c>
      <c r="V1204" s="739"/>
      <c r="W1204" s="557" t="s">
        <v>1439</v>
      </c>
      <c r="X1204" s="557" t="s">
        <v>1432</v>
      </c>
      <c r="Y1204" s="557" t="s">
        <v>1442</v>
      </c>
      <c r="Z1204" s="557" t="s">
        <v>1443</v>
      </c>
      <c r="AA1204" s="557" t="s">
        <v>1443</v>
      </c>
      <c r="AB1204" s="557" t="s">
        <v>1444</v>
      </c>
      <c r="AC1204" s="557" t="s">
        <v>1432</v>
      </c>
      <c r="AD1204" s="389"/>
      <c r="AE1204" s="389"/>
      <c r="AF1204" s="389"/>
      <c r="AG1204" s="517" t="s">
        <v>628</v>
      </c>
      <c r="AH1204" s="557" t="s">
        <v>3279</v>
      </c>
      <c r="AI1204" s="620">
        <v>1332094</v>
      </c>
      <c r="AJ1204" s="517">
        <v>1</v>
      </c>
      <c r="AK1204" s="577">
        <v>8</v>
      </c>
      <c r="AL1204" s="577">
        <v>0</v>
      </c>
      <c r="AM1204" s="577">
        <v>4</v>
      </c>
      <c r="AN1204" s="577">
        <v>4</v>
      </c>
      <c r="AO1204" s="577">
        <v>0</v>
      </c>
      <c r="AP1204" s="577">
        <v>0</v>
      </c>
      <c r="AQ1204" s="577">
        <v>0</v>
      </c>
      <c r="AR1204" s="577">
        <v>0</v>
      </c>
      <c r="AS1204" s="577">
        <v>0</v>
      </c>
      <c r="AT1204" s="577">
        <v>4</v>
      </c>
      <c r="AU1204" s="577">
        <v>4</v>
      </c>
      <c r="AV1204" s="577">
        <v>0</v>
      </c>
      <c r="AW1204" s="577">
        <v>0</v>
      </c>
      <c r="AX1204" s="577">
        <v>0</v>
      </c>
      <c r="AY1204" s="577">
        <v>0</v>
      </c>
      <c r="AZ1204" s="577">
        <v>0</v>
      </c>
      <c r="BA1204" s="577">
        <v>0</v>
      </c>
      <c r="BB1204" s="577">
        <v>0</v>
      </c>
      <c r="BC1204" s="577">
        <v>0</v>
      </c>
      <c r="BD1204" s="577">
        <v>0</v>
      </c>
      <c r="BE1204" s="577">
        <v>0</v>
      </c>
      <c r="BF1204" s="577">
        <v>0</v>
      </c>
      <c r="BG1204" s="577">
        <v>0</v>
      </c>
      <c r="BH1204" s="577">
        <v>0</v>
      </c>
      <c r="BI1204" s="577">
        <v>0</v>
      </c>
      <c r="BJ1204" s="577">
        <v>0</v>
      </c>
      <c r="BK1204" s="577">
        <v>0</v>
      </c>
      <c r="BL1204" s="577">
        <v>0</v>
      </c>
      <c r="BM1204" s="577">
        <v>0</v>
      </c>
      <c r="BN1204" s="577"/>
      <c r="BO1204" s="551">
        <v>0</v>
      </c>
      <c r="BP1204" s="551">
        <v>0</v>
      </c>
      <c r="BQ1204" s="753">
        <v>0</v>
      </c>
      <c r="BR1204" s="551">
        <v>0</v>
      </c>
      <c r="BS1204" s="551">
        <v>0</v>
      </c>
      <c r="BT1204" s="551">
        <v>0</v>
      </c>
      <c r="BU1204" s="582">
        <f t="shared" si="29"/>
        <v>2.6666666666666665</v>
      </c>
      <c r="BV1204" s="552">
        <f t="shared" si="30"/>
        <v>2.6666666666666665</v>
      </c>
      <c r="BW1204" s="552">
        <f t="shared" si="31"/>
        <v>2.6666666666666665</v>
      </c>
      <c r="BX1204" s="551">
        <v>0</v>
      </c>
      <c r="BY1204" s="551">
        <v>0</v>
      </c>
      <c r="BZ1204" s="551">
        <v>0</v>
      </c>
      <c r="CA1204" s="551">
        <v>0</v>
      </c>
      <c r="CB1204" s="551">
        <v>0</v>
      </c>
      <c r="CC1204" s="551">
        <v>0</v>
      </c>
      <c r="CD1204" s="551">
        <v>0</v>
      </c>
      <c r="CE1204" s="551">
        <v>0</v>
      </c>
      <c r="CF1204" s="551">
        <v>0</v>
      </c>
      <c r="CG1204" s="551">
        <v>0</v>
      </c>
      <c r="CH1204" s="551">
        <v>0</v>
      </c>
      <c r="CI1204" s="551">
        <v>0</v>
      </c>
      <c r="CJ1204" s="551">
        <v>0</v>
      </c>
      <c r="CK1204" s="623">
        <f t="shared" si="28"/>
        <v>8</v>
      </c>
      <c r="CL1204" s="524">
        <v>8</v>
      </c>
      <c r="CM1204" s="554">
        <f t="shared" si="32"/>
        <v>2.6666666666666665</v>
      </c>
      <c r="CN1204" s="554">
        <f t="shared" si="33"/>
        <v>5.333333333333333</v>
      </c>
      <c r="CO1204" s="554">
        <v>6</v>
      </c>
      <c r="CP1204" s="554"/>
      <c r="CQ1204" s="554"/>
      <c r="CR1204" s="622"/>
      <c r="CS1204" s="726"/>
      <c r="CT1204" s="525"/>
      <c r="CU1204" s="527"/>
      <c r="CV1204" s="527"/>
      <c r="CW1204" s="527"/>
      <c r="CX1204" s="87"/>
    </row>
    <row r="1205" spans="1:102" ht="12" customHeight="1" x14ac:dyDescent="0.2">
      <c r="A1205" s="132" t="s">
        <v>1965</v>
      </c>
      <c r="B1205" s="557" t="s">
        <v>492</v>
      </c>
      <c r="C1205" s="557" t="s">
        <v>1432</v>
      </c>
      <c r="D1205" s="557" t="s">
        <v>5520</v>
      </c>
      <c r="E1205" s="577" t="s">
        <v>493</v>
      </c>
      <c r="F1205" s="557" t="s">
        <v>1432</v>
      </c>
      <c r="G1205" s="557" t="s">
        <v>184</v>
      </c>
      <c r="H1205" s="557" t="s">
        <v>3299</v>
      </c>
      <c r="I1205" s="557" t="s">
        <v>1432</v>
      </c>
      <c r="J1205" s="533">
        <v>528809</v>
      </c>
      <c r="K1205" s="533">
        <v>177181</v>
      </c>
      <c r="L1205" s="512" t="s">
        <v>3066</v>
      </c>
      <c r="M1205" s="557" t="s">
        <v>1432</v>
      </c>
      <c r="N1205" s="557" t="s">
        <v>1432</v>
      </c>
      <c r="O1205" s="533">
        <v>0</v>
      </c>
      <c r="P1205" s="533">
        <v>8</v>
      </c>
      <c r="Q1205" s="738">
        <v>8</v>
      </c>
      <c r="R1205" s="557" t="s">
        <v>494</v>
      </c>
      <c r="S1205" s="557" t="s">
        <v>1154</v>
      </c>
      <c r="T1205" s="739">
        <v>42039</v>
      </c>
      <c r="U1205" s="739">
        <v>42265</v>
      </c>
      <c r="V1205" s="739"/>
      <c r="W1205" s="557" t="s">
        <v>1439</v>
      </c>
      <c r="X1205" s="557" t="s">
        <v>1432</v>
      </c>
      <c r="Y1205" s="557" t="s">
        <v>1442</v>
      </c>
      <c r="Z1205" s="557" t="s">
        <v>1443</v>
      </c>
      <c r="AA1205" s="557" t="s">
        <v>1443</v>
      </c>
      <c r="AB1205" s="557" t="s">
        <v>1444</v>
      </c>
      <c r="AC1205" s="557" t="s">
        <v>1432</v>
      </c>
      <c r="AD1205" s="389"/>
      <c r="AE1205" s="389"/>
      <c r="AF1205" s="389"/>
      <c r="AG1205" s="517" t="s">
        <v>628</v>
      </c>
      <c r="AH1205" s="557" t="s">
        <v>3279</v>
      </c>
      <c r="AI1205" s="620">
        <v>1332094</v>
      </c>
      <c r="AJ1205" s="517">
        <v>1</v>
      </c>
      <c r="AK1205" s="577">
        <v>8</v>
      </c>
      <c r="AL1205" s="577">
        <v>0</v>
      </c>
      <c r="AM1205" s="577">
        <v>4</v>
      </c>
      <c r="AN1205" s="577">
        <v>4</v>
      </c>
      <c r="AO1205" s="577">
        <v>0</v>
      </c>
      <c r="AP1205" s="577">
        <v>0</v>
      </c>
      <c r="AQ1205" s="577">
        <v>0</v>
      </c>
      <c r="AR1205" s="577">
        <v>0</v>
      </c>
      <c r="AS1205" s="577">
        <v>0</v>
      </c>
      <c r="AT1205" s="577">
        <v>4</v>
      </c>
      <c r="AU1205" s="577">
        <v>4</v>
      </c>
      <c r="AV1205" s="577">
        <v>0</v>
      </c>
      <c r="AW1205" s="577">
        <v>0</v>
      </c>
      <c r="AX1205" s="577">
        <v>0</v>
      </c>
      <c r="AY1205" s="577">
        <v>0</v>
      </c>
      <c r="AZ1205" s="577">
        <v>0</v>
      </c>
      <c r="BA1205" s="577">
        <v>0</v>
      </c>
      <c r="BB1205" s="577">
        <v>0</v>
      </c>
      <c r="BC1205" s="577">
        <v>0</v>
      </c>
      <c r="BD1205" s="577">
        <v>0</v>
      </c>
      <c r="BE1205" s="577">
        <v>0</v>
      </c>
      <c r="BF1205" s="577">
        <v>0</v>
      </c>
      <c r="BG1205" s="577">
        <v>0</v>
      </c>
      <c r="BH1205" s="577">
        <v>0</v>
      </c>
      <c r="BI1205" s="577">
        <v>0</v>
      </c>
      <c r="BJ1205" s="577">
        <v>0</v>
      </c>
      <c r="BK1205" s="577">
        <v>0</v>
      </c>
      <c r="BL1205" s="577">
        <v>0</v>
      </c>
      <c r="BM1205" s="577">
        <v>0</v>
      </c>
      <c r="BN1205" s="577"/>
      <c r="BO1205" s="551">
        <v>0</v>
      </c>
      <c r="BP1205" s="551">
        <v>0</v>
      </c>
      <c r="BQ1205" s="753">
        <v>0</v>
      </c>
      <c r="BR1205" s="551">
        <v>0</v>
      </c>
      <c r="BS1205" s="551">
        <v>0</v>
      </c>
      <c r="BT1205" s="551">
        <v>0</v>
      </c>
      <c r="BU1205" s="582">
        <f t="shared" si="29"/>
        <v>2.6666666666666665</v>
      </c>
      <c r="BV1205" s="552">
        <f t="shared" si="30"/>
        <v>2.6666666666666665</v>
      </c>
      <c r="BW1205" s="552">
        <f t="shared" si="31"/>
        <v>2.6666666666666665</v>
      </c>
      <c r="BX1205" s="551">
        <v>0</v>
      </c>
      <c r="BY1205" s="551">
        <v>0</v>
      </c>
      <c r="BZ1205" s="551">
        <v>0</v>
      </c>
      <c r="CA1205" s="551">
        <v>0</v>
      </c>
      <c r="CB1205" s="551">
        <v>0</v>
      </c>
      <c r="CC1205" s="551">
        <v>0</v>
      </c>
      <c r="CD1205" s="551">
        <v>0</v>
      </c>
      <c r="CE1205" s="551">
        <v>0</v>
      </c>
      <c r="CF1205" s="551">
        <v>0</v>
      </c>
      <c r="CG1205" s="551">
        <v>0</v>
      </c>
      <c r="CH1205" s="551">
        <v>0</v>
      </c>
      <c r="CI1205" s="551">
        <v>0</v>
      </c>
      <c r="CJ1205" s="551">
        <v>0</v>
      </c>
      <c r="CK1205" s="623">
        <f t="shared" si="28"/>
        <v>8</v>
      </c>
      <c r="CL1205" s="524">
        <v>8</v>
      </c>
      <c r="CM1205" s="554">
        <f t="shared" si="32"/>
        <v>2.6666666666666665</v>
      </c>
      <c r="CN1205" s="554">
        <f t="shared" si="33"/>
        <v>5.333333333333333</v>
      </c>
      <c r="CO1205" s="554">
        <v>6</v>
      </c>
      <c r="CP1205" s="523"/>
      <c r="CQ1205" s="554"/>
      <c r="CR1205" s="524"/>
      <c r="CS1205" s="726"/>
      <c r="CT1205" s="525"/>
      <c r="CU1205" s="527"/>
      <c r="CV1205" s="527"/>
      <c r="CW1205" s="527"/>
      <c r="CX1205" s="85"/>
    </row>
    <row r="1206" spans="1:102" ht="12" customHeight="1" x14ac:dyDescent="0.2">
      <c r="A1206" s="132" t="s">
        <v>1965</v>
      </c>
      <c r="B1206" s="557" t="s">
        <v>492</v>
      </c>
      <c r="C1206" s="557" t="s">
        <v>1432</v>
      </c>
      <c r="D1206" s="557" t="s">
        <v>5521</v>
      </c>
      <c r="E1206" s="577" t="s">
        <v>493</v>
      </c>
      <c r="F1206" s="557" t="s">
        <v>1432</v>
      </c>
      <c r="G1206" s="557" t="s">
        <v>184</v>
      </c>
      <c r="H1206" s="557" t="s">
        <v>3299</v>
      </c>
      <c r="I1206" s="557" t="s">
        <v>1432</v>
      </c>
      <c r="J1206" s="533">
        <v>528809</v>
      </c>
      <c r="K1206" s="533">
        <v>177181</v>
      </c>
      <c r="L1206" s="512" t="s">
        <v>3066</v>
      </c>
      <c r="M1206" s="557" t="s">
        <v>1432</v>
      </c>
      <c r="N1206" s="557" t="s">
        <v>1432</v>
      </c>
      <c r="O1206" s="533">
        <v>0</v>
      </c>
      <c r="P1206" s="533">
        <v>8</v>
      </c>
      <c r="Q1206" s="738">
        <v>8</v>
      </c>
      <c r="R1206" s="557" t="s">
        <v>494</v>
      </c>
      <c r="S1206" s="557" t="s">
        <v>1154</v>
      </c>
      <c r="T1206" s="739">
        <v>42039</v>
      </c>
      <c r="U1206" s="739">
        <v>42265</v>
      </c>
      <c r="V1206" s="739"/>
      <c r="W1206" s="557" t="s">
        <v>1439</v>
      </c>
      <c r="X1206" s="557" t="s">
        <v>1432</v>
      </c>
      <c r="Y1206" s="557" t="s">
        <v>1442</v>
      </c>
      <c r="Z1206" s="557" t="s">
        <v>1443</v>
      </c>
      <c r="AA1206" s="557" t="s">
        <v>1443</v>
      </c>
      <c r="AB1206" s="557" t="s">
        <v>1444</v>
      </c>
      <c r="AC1206" s="557" t="s">
        <v>1432</v>
      </c>
      <c r="AD1206" s="389"/>
      <c r="AE1206" s="389"/>
      <c r="AF1206" s="389"/>
      <c r="AG1206" s="517" t="s">
        <v>628</v>
      </c>
      <c r="AH1206" s="557" t="s">
        <v>3279</v>
      </c>
      <c r="AI1206" s="620">
        <v>1332094</v>
      </c>
      <c r="AJ1206" s="517">
        <v>0</v>
      </c>
      <c r="AK1206" s="577">
        <v>8</v>
      </c>
      <c r="AL1206" s="577">
        <v>0</v>
      </c>
      <c r="AM1206" s="577">
        <v>4</v>
      </c>
      <c r="AN1206" s="577">
        <v>4</v>
      </c>
      <c r="AO1206" s="577">
        <v>0</v>
      </c>
      <c r="AP1206" s="577">
        <v>0</v>
      </c>
      <c r="AQ1206" s="577">
        <v>0</v>
      </c>
      <c r="AR1206" s="577">
        <v>0</v>
      </c>
      <c r="AS1206" s="577">
        <v>0</v>
      </c>
      <c r="AT1206" s="577">
        <v>4</v>
      </c>
      <c r="AU1206" s="577">
        <v>4</v>
      </c>
      <c r="AV1206" s="577">
        <v>0</v>
      </c>
      <c r="AW1206" s="577">
        <v>0</v>
      </c>
      <c r="AX1206" s="577">
        <v>0</v>
      </c>
      <c r="AY1206" s="577">
        <v>0</v>
      </c>
      <c r="AZ1206" s="577">
        <v>0</v>
      </c>
      <c r="BA1206" s="577">
        <v>0</v>
      </c>
      <c r="BB1206" s="577">
        <v>0</v>
      </c>
      <c r="BC1206" s="577">
        <v>0</v>
      </c>
      <c r="BD1206" s="577">
        <v>0</v>
      </c>
      <c r="BE1206" s="577">
        <v>0</v>
      </c>
      <c r="BF1206" s="577">
        <v>0</v>
      </c>
      <c r="BG1206" s="577">
        <v>0</v>
      </c>
      <c r="BH1206" s="577">
        <v>0</v>
      </c>
      <c r="BI1206" s="577">
        <v>0</v>
      </c>
      <c r="BJ1206" s="577">
        <v>0</v>
      </c>
      <c r="BK1206" s="577">
        <v>0</v>
      </c>
      <c r="BL1206" s="577">
        <v>0</v>
      </c>
      <c r="BM1206" s="577">
        <v>0</v>
      </c>
      <c r="BN1206" s="577"/>
      <c r="BO1206" s="551">
        <v>0</v>
      </c>
      <c r="BP1206" s="551">
        <v>0</v>
      </c>
      <c r="BQ1206" s="753">
        <v>0</v>
      </c>
      <c r="BR1206" s="551">
        <v>0</v>
      </c>
      <c r="BS1206" s="551">
        <v>0</v>
      </c>
      <c r="BT1206" s="551">
        <v>0</v>
      </c>
      <c r="BU1206" s="582">
        <f t="shared" si="29"/>
        <v>2.6666666666666665</v>
      </c>
      <c r="BV1206" s="552">
        <f t="shared" si="30"/>
        <v>2.6666666666666665</v>
      </c>
      <c r="BW1206" s="552">
        <f t="shared" si="31"/>
        <v>2.6666666666666665</v>
      </c>
      <c r="BX1206" s="551">
        <v>0</v>
      </c>
      <c r="BY1206" s="551">
        <v>0</v>
      </c>
      <c r="BZ1206" s="551">
        <v>0</v>
      </c>
      <c r="CA1206" s="551">
        <v>0</v>
      </c>
      <c r="CB1206" s="551">
        <v>0</v>
      </c>
      <c r="CC1206" s="551">
        <v>0</v>
      </c>
      <c r="CD1206" s="551">
        <v>0</v>
      </c>
      <c r="CE1206" s="551">
        <v>0</v>
      </c>
      <c r="CF1206" s="551">
        <v>0</v>
      </c>
      <c r="CG1206" s="551">
        <v>0</v>
      </c>
      <c r="CH1206" s="551">
        <v>0</v>
      </c>
      <c r="CI1206" s="551">
        <v>0</v>
      </c>
      <c r="CJ1206" s="551">
        <v>0</v>
      </c>
      <c r="CK1206" s="623">
        <f t="shared" si="28"/>
        <v>8</v>
      </c>
      <c r="CL1206" s="524">
        <v>8</v>
      </c>
      <c r="CM1206" s="554">
        <f t="shared" si="32"/>
        <v>2.6666666666666665</v>
      </c>
      <c r="CN1206" s="554">
        <f t="shared" si="33"/>
        <v>5.333333333333333</v>
      </c>
      <c r="CO1206" s="554">
        <v>6</v>
      </c>
      <c r="CP1206" s="554"/>
      <c r="CQ1206" s="554"/>
      <c r="CR1206" s="622"/>
      <c r="CS1206" s="524"/>
      <c r="CT1206" s="525"/>
      <c r="CU1206" s="527"/>
      <c r="CV1206" s="527"/>
      <c r="CW1206" s="527"/>
      <c r="CX1206" s="85"/>
    </row>
    <row r="1207" spans="1:102" ht="12" customHeight="1" x14ac:dyDescent="0.2">
      <c r="A1207" s="132" t="s">
        <v>1965</v>
      </c>
      <c r="B1207" s="557" t="s">
        <v>492</v>
      </c>
      <c r="C1207" s="557" t="s">
        <v>1432</v>
      </c>
      <c r="D1207" s="557" t="s">
        <v>5522</v>
      </c>
      <c r="E1207" s="577" t="s">
        <v>493</v>
      </c>
      <c r="F1207" s="557" t="s">
        <v>1432</v>
      </c>
      <c r="G1207" s="557" t="s">
        <v>184</v>
      </c>
      <c r="H1207" s="557" t="s">
        <v>3299</v>
      </c>
      <c r="I1207" s="557" t="s">
        <v>1432</v>
      </c>
      <c r="J1207" s="533">
        <v>528809</v>
      </c>
      <c r="K1207" s="533">
        <v>177181</v>
      </c>
      <c r="L1207" s="512" t="s">
        <v>3066</v>
      </c>
      <c r="M1207" s="557" t="s">
        <v>1432</v>
      </c>
      <c r="N1207" s="557" t="s">
        <v>1432</v>
      </c>
      <c r="O1207" s="533">
        <v>0</v>
      </c>
      <c r="P1207" s="533">
        <v>8</v>
      </c>
      <c r="Q1207" s="738">
        <v>8</v>
      </c>
      <c r="R1207" s="557" t="s">
        <v>494</v>
      </c>
      <c r="S1207" s="557" t="s">
        <v>1154</v>
      </c>
      <c r="T1207" s="739">
        <v>42039</v>
      </c>
      <c r="U1207" s="739">
        <v>42265</v>
      </c>
      <c r="V1207" s="739"/>
      <c r="W1207" s="557" t="s">
        <v>1439</v>
      </c>
      <c r="X1207" s="557" t="s">
        <v>1432</v>
      </c>
      <c r="Y1207" s="557" t="s">
        <v>1442</v>
      </c>
      <c r="Z1207" s="557" t="s">
        <v>1443</v>
      </c>
      <c r="AA1207" s="557" t="s">
        <v>1443</v>
      </c>
      <c r="AB1207" s="557" t="s">
        <v>1444</v>
      </c>
      <c r="AC1207" s="557" t="s">
        <v>1432</v>
      </c>
      <c r="AD1207" s="389"/>
      <c r="AE1207" s="389"/>
      <c r="AF1207" s="389"/>
      <c r="AG1207" s="517" t="s">
        <v>628</v>
      </c>
      <c r="AH1207" s="557" t="s">
        <v>3279</v>
      </c>
      <c r="AI1207" s="620">
        <v>1332094</v>
      </c>
      <c r="AJ1207" s="517">
        <v>0</v>
      </c>
      <c r="AK1207" s="577">
        <v>8</v>
      </c>
      <c r="AL1207" s="577">
        <v>0</v>
      </c>
      <c r="AM1207" s="577">
        <v>4</v>
      </c>
      <c r="AN1207" s="577">
        <v>4</v>
      </c>
      <c r="AO1207" s="577">
        <v>0</v>
      </c>
      <c r="AP1207" s="577">
        <v>0</v>
      </c>
      <c r="AQ1207" s="577">
        <v>0</v>
      </c>
      <c r="AR1207" s="577">
        <v>0</v>
      </c>
      <c r="AS1207" s="577">
        <v>0</v>
      </c>
      <c r="AT1207" s="577">
        <v>4</v>
      </c>
      <c r="AU1207" s="577">
        <v>4</v>
      </c>
      <c r="AV1207" s="577">
        <v>0</v>
      </c>
      <c r="AW1207" s="577">
        <v>0</v>
      </c>
      <c r="AX1207" s="577">
        <v>0</v>
      </c>
      <c r="AY1207" s="577">
        <v>0</v>
      </c>
      <c r="AZ1207" s="577">
        <v>0</v>
      </c>
      <c r="BA1207" s="577">
        <v>0</v>
      </c>
      <c r="BB1207" s="577">
        <v>0</v>
      </c>
      <c r="BC1207" s="577">
        <v>0</v>
      </c>
      <c r="BD1207" s="577">
        <v>0</v>
      </c>
      <c r="BE1207" s="577">
        <v>0</v>
      </c>
      <c r="BF1207" s="577">
        <v>0</v>
      </c>
      <c r="BG1207" s="577">
        <v>0</v>
      </c>
      <c r="BH1207" s="577">
        <v>0</v>
      </c>
      <c r="BI1207" s="577">
        <v>0</v>
      </c>
      <c r="BJ1207" s="577">
        <v>0</v>
      </c>
      <c r="BK1207" s="577">
        <v>0</v>
      </c>
      <c r="BL1207" s="577">
        <v>0</v>
      </c>
      <c r="BM1207" s="577">
        <v>0</v>
      </c>
      <c r="BN1207" s="577"/>
      <c r="BO1207" s="551">
        <v>0</v>
      </c>
      <c r="BP1207" s="551">
        <v>0</v>
      </c>
      <c r="BQ1207" s="753">
        <v>0</v>
      </c>
      <c r="BR1207" s="551">
        <v>0</v>
      </c>
      <c r="BS1207" s="551">
        <v>0</v>
      </c>
      <c r="BT1207" s="551">
        <v>0</v>
      </c>
      <c r="BU1207" s="582">
        <f t="shared" si="29"/>
        <v>2.6666666666666665</v>
      </c>
      <c r="BV1207" s="552">
        <f t="shared" si="30"/>
        <v>2.6666666666666665</v>
      </c>
      <c r="BW1207" s="552">
        <f t="shared" si="31"/>
        <v>2.6666666666666665</v>
      </c>
      <c r="BX1207" s="551">
        <v>0</v>
      </c>
      <c r="BY1207" s="551">
        <v>0</v>
      </c>
      <c r="BZ1207" s="551">
        <v>0</v>
      </c>
      <c r="CA1207" s="551">
        <v>0</v>
      </c>
      <c r="CB1207" s="551">
        <v>0</v>
      </c>
      <c r="CC1207" s="551">
        <v>0</v>
      </c>
      <c r="CD1207" s="551">
        <v>0</v>
      </c>
      <c r="CE1207" s="551">
        <v>0</v>
      </c>
      <c r="CF1207" s="551">
        <v>0</v>
      </c>
      <c r="CG1207" s="551">
        <v>0</v>
      </c>
      <c r="CH1207" s="551">
        <v>0</v>
      </c>
      <c r="CI1207" s="551">
        <v>0</v>
      </c>
      <c r="CJ1207" s="551">
        <v>0</v>
      </c>
      <c r="CK1207" s="623">
        <f t="shared" si="28"/>
        <v>8</v>
      </c>
      <c r="CL1207" s="524">
        <v>8</v>
      </c>
      <c r="CM1207" s="554">
        <f t="shared" si="32"/>
        <v>2.6666666666666665</v>
      </c>
      <c r="CN1207" s="554">
        <f t="shared" si="33"/>
        <v>5.333333333333333</v>
      </c>
      <c r="CO1207" s="554">
        <v>6</v>
      </c>
      <c r="CP1207" s="523"/>
      <c r="CQ1207" s="554"/>
      <c r="CR1207" s="524"/>
      <c r="CS1207" s="726"/>
      <c r="CT1207" s="525"/>
      <c r="CU1207" s="527"/>
      <c r="CV1207" s="527"/>
      <c r="CW1207" s="527"/>
      <c r="CX1207" s="85"/>
    </row>
    <row r="1208" spans="1:102" ht="12" customHeight="1" x14ac:dyDescent="0.2">
      <c r="A1208" s="132" t="s">
        <v>1965</v>
      </c>
      <c r="B1208" s="557" t="s">
        <v>4646</v>
      </c>
      <c r="C1208" s="557" t="s">
        <v>1432</v>
      </c>
      <c r="D1208" s="557" t="s">
        <v>1432</v>
      </c>
      <c r="E1208" s="577" t="s">
        <v>1432</v>
      </c>
      <c r="F1208" s="557" t="s">
        <v>1556</v>
      </c>
      <c r="G1208" s="557" t="s">
        <v>4605</v>
      </c>
      <c r="H1208" s="557" t="s">
        <v>1435</v>
      </c>
      <c r="I1208" s="557" t="s">
        <v>4378</v>
      </c>
      <c r="J1208" s="533">
        <v>527218</v>
      </c>
      <c r="K1208" s="533">
        <v>171484</v>
      </c>
      <c r="L1208" s="512" t="s">
        <v>3069</v>
      </c>
      <c r="M1208" s="557" t="s">
        <v>1432</v>
      </c>
      <c r="N1208" s="557" t="s">
        <v>1432</v>
      </c>
      <c r="O1208" s="533">
        <v>2</v>
      </c>
      <c r="P1208" s="533">
        <v>1</v>
      </c>
      <c r="Q1208" s="738">
        <v>-1</v>
      </c>
      <c r="R1208" s="557" t="s">
        <v>4647</v>
      </c>
      <c r="S1208" s="557" t="s">
        <v>1438</v>
      </c>
      <c r="T1208" s="739">
        <v>42039</v>
      </c>
      <c r="U1208" s="739">
        <v>42095</v>
      </c>
      <c r="V1208" s="739"/>
      <c r="W1208" s="557" t="s">
        <v>1439</v>
      </c>
      <c r="X1208" s="557" t="s">
        <v>1432</v>
      </c>
      <c r="Y1208" s="557" t="s">
        <v>1442</v>
      </c>
      <c r="Z1208" s="557" t="s">
        <v>1453</v>
      </c>
      <c r="AA1208" s="557" t="s">
        <v>1444</v>
      </c>
      <c r="AB1208" s="557" t="s">
        <v>4207</v>
      </c>
      <c r="AC1208" s="557" t="s">
        <v>1432</v>
      </c>
      <c r="AD1208" s="389"/>
      <c r="AE1208" s="389"/>
      <c r="AF1208" s="389"/>
      <c r="AG1208" s="517" t="s">
        <v>3063</v>
      </c>
      <c r="AH1208" s="557" t="s">
        <v>1445</v>
      </c>
      <c r="AI1208" s="620">
        <v>0</v>
      </c>
      <c r="AJ1208" s="517">
        <v>0</v>
      </c>
      <c r="AK1208" s="577">
        <v>0</v>
      </c>
      <c r="AL1208" s="577">
        <v>0</v>
      </c>
      <c r="AM1208" s="577">
        <v>-1</v>
      </c>
      <c r="AN1208" s="577">
        <v>0</v>
      </c>
      <c r="AO1208" s="577">
        <v>-1</v>
      </c>
      <c r="AP1208" s="577">
        <v>0</v>
      </c>
      <c r="AQ1208" s="577">
        <v>1</v>
      </c>
      <c r="AR1208" s="577">
        <v>0</v>
      </c>
      <c r="AS1208" s="577">
        <v>0</v>
      </c>
      <c r="AT1208" s="577">
        <v>-1</v>
      </c>
      <c r="AU1208" s="577">
        <v>0</v>
      </c>
      <c r="AV1208" s="577">
        <v>-1</v>
      </c>
      <c r="AW1208" s="577">
        <v>0</v>
      </c>
      <c r="AX1208" s="577">
        <v>0</v>
      </c>
      <c r="AY1208" s="577">
        <v>0</v>
      </c>
      <c r="AZ1208" s="577">
        <v>0</v>
      </c>
      <c r="BA1208" s="577">
        <v>0</v>
      </c>
      <c r="BB1208" s="577">
        <v>0</v>
      </c>
      <c r="BC1208" s="577">
        <v>0</v>
      </c>
      <c r="BD1208" s="577">
        <v>0</v>
      </c>
      <c r="BE1208" s="577">
        <v>1</v>
      </c>
      <c r="BF1208" s="577">
        <v>0</v>
      </c>
      <c r="BG1208" s="577">
        <v>0</v>
      </c>
      <c r="BH1208" s="577">
        <v>0</v>
      </c>
      <c r="BI1208" s="577">
        <v>0</v>
      </c>
      <c r="BJ1208" s="577">
        <v>0</v>
      </c>
      <c r="BK1208" s="577">
        <v>0</v>
      </c>
      <c r="BL1208" s="577">
        <v>0</v>
      </c>
      <c r="BM1208" s="577">
        <v>0</v>
      </c>
      <c r="BN1208" s="577"/>
      <c r="BO1208" s="551">
        <v>0</v>
      </c>
      <c r="BP1208" s="551">
        <v>0</v>
      </c>
      <c r="BQ1208" s="753">
        <v>0</v>
      </c>
      <c r="BR1208" s="551">
        <v>0</v>
      </c>
      <c r="BS1208" s="551">
        <v>0</v>
      </c>
      <c r="BT1208" s="551">
        <v>0</v>
      </c>
      <c r="BU1208" s="582">
        <f t="shared" si="29"/>
        <v>-0.33333333333333331</v>
      </c>
      <c r="BV1208" s="552">
        <f t="shared" si="30"/>
        <v>-0.33333333333333331</v>
      </c>
      <c r="BW1208" s="552">
        <f t="shared" si="31"/>
        <v>-0.33333333333333331</v>
      </c>
      <c r="BX1208" s="551">
        <v>0</v>
      </c>
      <c r="BY1208" s="551">
        <v>0</v>
      </c>
      <c r="BZ1208" s="551">
        <v>0</v>
      </c>
      <c r="CA1208" s="551">
        <v>0</v>
      </c>
      <c r="CB1208" s="551">
        <v>0</v>
      </c>
      <c r="CC1208" s="551">
        <v>0</v>
      </c>
      <c r="CD1208" s="551">
        <v>0</v>
      </c>
      <c r="CE1208" s="551">
        <v>0</v>
      </c>
      <c r="CF1208" s="551">
        <v>0</v>
      </c>
      <c r="CG1208" s="551">
        <v>0</v>
      </c>
      <c r="CH1208" s="551">
        <v>0</v>
      </c>
      <c r="CI1208" s="551">
        <v>0</v>
      </c>
      <c r="CJ1208" s="551">
        <v>0</v>
      </c>
      <c r="CK1208" s="623">
        <f t="shared" si="28"/>
        <v>-1</v>
      </c>
      <c r="CL1208" s="524">
        <v>-1</v>
      </c>
      <c r="CM1208" s="554">
        <f t="shared" si="32"/>
        <v>-0.33333333333333331</v>
      </c>
      <c r="CN1208" s="554">
        <f t="shared" si="33"/>
        <v>-0.66666666666666663</v>
      </c>
      <c r="CO1208" s="554">
        <v>10</v>
      </c>
      <c r="CP1208" s="554"/>
      <c r="CQ1208" s="554"/>
      <c r="CR1208" s="622"/>
      <c r="CS1208" s="524"/>
      <c r="CT1208" s="525"/>
      <c r="CU1208" s="527"/>
      <c r="CV1208" s="527"/>
      <c r="CW1208" s="527"/>
      <c r="CX1208" s="85"/>
    </row>
    <row r="1209" spans="1:102" ht="12" customHeight="1" x14ac:dyDescent="0.2">
      <c r="A1209" s="132" t="s">
        <v>1965</v>
      </c>
      <c r="B1209" s="557" t="s">
        <v>5523</v>
      </c>
      <c r="C1209" s="557" t="s">
        <v>1432</v>
      </c>
      <c r="D1209" s="557" t="s">
        <v>1432</v>
      </c>
      <c r="E1209" s="577" t="s">
        <v>1432</v>
      </c>
      <c r="F1209" s="557" t="s">
        <v>2308</v>
      </c>
      <c r="G1209" s="557" t="s">
        <v>2523</v>
      </c>
      <c r="H1209" s="557" t="s">
        <v>2524</v>
      </c>
      <c r="I1209" s="557" t="s">
        <v>2675</v>
      </c>
      <c r="J1209" s="533">
        <v>529336</v>
      </c>
      <c r="K1209" s="533">
        <v>171126</v>
      </c>
      <c r="L1209" s="512" t="s">
        <v>5356</v>
      </c>
      <c r="M1209" s="557" t="s">
        <v>1432</v>
      </c>
      <c r="N1209" s="557" t="s">
        <v>1432</v>
      </c>
      <c r="O1209" s="533">
        <v>0</v>
      </c>
      <c r="P1209" s="533">
        <v>1</v>
      </c>
      <c r="Q1209" s="738">
        <v>1</v>
      </c>
      <c r="R1209" s="557" t="s">
        <v>5524</v>
      </c>
      <c r="S1209" s="557" t="s">
        <v>1438</v>
      </c>
      <c r="T1209" s="739">
        <v>42051</v>
      </c>
      <c r="U1209" s="739">
        <v>42304</v>
      </c>
      <c r="V1209" s="739"/>
      <c r="W1209" s="557" t="s">
        <v>1439</v>
      </c>
      <c r="X1209" s="557" t="s">
        <v>1432</v>
      </c>
      <c r="Y1209" s="557" t="s">
        <v>1442</v>
      </c>
      <c r="Z1209" s="557" t="s">
        <v>4694</v>
      </c>
      <c r="AA1209" s="557" t="s">
        <v>1444</v>
      </c>
      <c r="AB1209" s="557" t="s">
        <v>1136</v>
      </c>
      <c r="AC1209" s="557" t="s">
        <v>1432</v>
      </c>
      <c r="AD1209" s="389"/>
      <c r="AE1209" s="389"/>
      <c r="AF1209" s="389"/>
      <c r="AG1209" s="517" t="s">
        <v>3063</v>
      </c>
      <c r="AH1209" s="557" t="s">
        <v>1445</v>
      </c>
      <c r="AI1209" s="620"/>
      <c r="AJ1209" s="517">
        <v>0</v>
      </c>
      <c r="AK1209" s="577">
        <v>0</v>
      </c>
      <c r="AL1209" s="577">
        <v>0</v>
      </c>
      <c r="AM1209" s="577">
        <v>1</v>
      </c>
      <c r="AN1209" s="577">
        <v>0</v>
      </c>
      <c r="AO1209" s="577">
        <v>0</v>
      </c>
      <c r="AP1209" s="577">
        <v>0</v>
      </c>
      <c r="AQ1209" s="577">
        <v>0</v>
      </c>
      <c r="AR1209" s="577">
        <v>0</v>
      </c>
      <c r="AS1209" s="577">
        <v>0</v>
      </c>
      <c r="AT1209" s="577">
        <v>1</v>
      </c>
      <c r="AU1209" s="577">
        <v>0</v>
      </c>
      <c r="AV1209" s="577">
        <v>0</v>
      </c>
      <c r="AW1209" s="577">
        <v>0</v>
      </c>
      <c r="AX1209" s="577">
        <v>0</v>
      </c>
      <c r="AY1209" s="577">
        <v>0</v>
      </c>
      <c r="AZ1209" s="577">
        <v>0</v>
      </c>
      <c r="BA1209" s="577">
        <v>0</v>
      </c>
      <c r="BB1209" s="577">
        <v>0</v>
      </c>
      <c r="BC1209" s="577">
        <v>0</v>
      </c>
      <c r="BD1209" s="577">
        <v>0</v>
      </c>
      <c r="BE1209" s="577">
        <v>0</v>
      </c>
      <c r="BF1209" s="577">
        <v>0</v>
      </c>
      <c r="BG1209" s="577">
        <v>0</v>
      </c>
      <c r="BH1209" s="577">
        <v>0</v>
      </c>
      <c r="BI1209" s="577">
        <v>0</v>
      </c>
      <c r="BJ1209" s="577">
        <v>0</v>
      </c>
      <c r="BK1209" s="577">
        <v>0</v>
      </c>
      <c r="BL1209" s="577">
        <v>0</v>
      </c>
      <c r="BM1209" s="577">
        <v>0</v>
      </c>
      <c r="BN1209" s="577"/>
      <c r="BO1209" s="551">
        <v>0</v>
      </c>
      <c r="BP1209" s="551">
        <v>0</v>
      </c>
      <c r="BQ1209" s="753">
        <v>0</v>
      </c>
      <c r="BR1209" s="551">
        <v>0</v>
      </c>
      <c r="BS1209" s="551">
        <v>0</v>
      </c>
      <c r="BT1209" s="551">
        <v>0</v>
      </c>
      <c r="BU1209" s="582">
        <f t="shared" si="29"/>
        <v>0.33333333333333331</v>
      </c>
      <c r="BV1209" s="552">
        <f t="shared" si="30"/>
        <v>0.33333333333333331</v>
      </c>
      <c r="BW1209" s="552">
        <f t="shared" si="31"/>
        <v>0.33333333333333331</v>
      </c>
      <c r="BX1209" s="551">
        <v>0</v>
      </c>
      <c r="BY1209" s="551">
        <v>0</v>
      </c>
      <c r="BZ1209" s="551">
        <v>0</v>
      </c>
      <c r="CA1209" s="551">
        <v>0</v>
      </c>
      <c r="CB1209" s="551">
        <v>0</v>
      </c>
      <c r="CC1209" s="551">
        <v>0</v>
      </c>
      <c r="CD1209" s="551">
        <v>0</v>
      </c>
      <c r="CE1209" s="551">
        <v>0</v>
      </c>
      <c r="CF1209" s="551">
        <v>0</v>
      </c>
      <c r="CG1209" s="551">
        <v>0</v>
      </c>
      <c r="CH1209" s="551">
        <v>0</v>
      </c>
      <c r="CI1209" s="551">
        <v>0</v>
      </c>
      <c r="CJ1209" s="551">
        <v>0</v>
      </c>
      <c r="CK1209" s="623">
        <f t="shared" si="28"/>
        <v>1</v>
      </c>
      <c r="CL1209" s="524">
        <v>1</v>
      </c>
      <c r="CM1209" s="554">
        <f t="shared" si="32"/>
        <v>0.33333333333333331</v>
      </c>
      <c r="CN1209" s="554">
        <f t="shared" si="33"/>
        <v>0.66666666666666663</v>
      </c>
      <c r="CO1209" s="554">
        <v>6</v>
      </c>
      <c r="CP1209" s="523"/>
      <c r="CQ1209" s="554"/>
      <c r="CR1209" s="524"/>
      <c r="CS1209" s="726"/>
      <c r="CT1209" s="525"/>
      <c r="CU1209" s="527"/>
      <c r="CV1209" s="527"/>
      <c r="CW1209" s="527"/>
      <c r="CX1209" s="85"/>
    </row>
    <row r="1210" spans="1:102" ht="12" customHeight="1" x14ac:dyDescent="0.2">
      <c r="A1210" s="132" t="s">
        <v>1965</v>
      </c>
      <c r="B1210" s="557" t="s">
        <v>5525</v>
      </c>
      <c r="C1210" s="557" t="s">
        <v>1432</v>
      </c>
      <c r="D1210" s="557" t="s">
        <v>1432</v>
      </c>
      <c r="E1210" s="577" t="s">
        <v>1432</v>
      </c>
      <c r="F1210" s="557" t="s">
        <v>2545</v>
      </c>
      <c r="G1210" s="557" t="s">
        <v>5526</v>
      </c>
      <c r="H1210" s="557" t="s">
        <v>2717</v>
      </c>
      <c r="I1210" s="557" t="s">
        <v>5527</v>
      </c>
      <c r="J1210" s="533">
        <v>527519</v>
      </c>
      <c r="K1210" s="533">
        <v>176870</v>
      </c>
      <c r="L1210" s="512" t="s">
        <v>4766</v>
      </c>
      <c r="M1210" s="557" t="s">
        <v>1432</v>
      </c>
      <c r="N1210" s="557" t="s">
        <v>1432</v>
      </c>
      <c r="O1210" s="533">
        <v>1</v>
      </c>
      <c r="P1210" s="533">
        <v>3</v>
      </c>
      <c r="Q1210" s="738">
        <v>2</v>
      </c>
      <c r="R1210" s="557" t="s">
        <v>5528</v>
      </c>
      <c r="S1210" s="557" t="s">
        <v>1438</v>
      </c>
      <c r="T1210" s="739">
        <v>42051</v>
      </c>
      <c r="U1210" s="739">
        <v>42151</v>
      </c>
      <c r="V1210" s="739"/>
      <c r="W1210" s="557" t="s">
        <v>1439</v>
      </c>
      <c r="X1210" s="557" t="s">
        <v>1432</v>
      </c>
      <c r="Y1210" s="557" t="s">
        <v>1442</v>
      </c>
      <c r="Z1210" s="557" t="s">
        <v>4694</v>
      </c>
      <c r="AA1210" s="557" t="s">
        <v>1444</v>
      </c>
      <c r="AB1210" s="557" t="s">
        <v>1454</v>
      </c>
      <c r="AC1210" s="557" t="s">
        <v>1432</v>
      </c>
      <c r="AD1210" s="389"/>
      <c r="AE1210" s="389"/>
      <c r="AF1210" s="389"/>
      <c r="AG1210" s="517" t="s">
        <v>3063</v>
      </c>
      <c r="AH1210" s="557" t="s">
        <v>1445</v>
      </c>
      <c r="AI1210" s="620">
        <v>0</v>
      </c>
      <c r="AJ1210" s="517">
        <v>0</v>
      </c>
      <c r="AK1210" s="577">
        <v>0</v>
      </c>
      <c r="AL1210" s="577">
        <v>0</v>
      </c>
      <c r="AM1210" s="577">
        <v>1</v>
      </c>
      <c r="AN1210" s="577">
        <v>1</v>
      </c>
      <c r="AO1210" s="577">
        <v>1</v>
      </c>
      <c r="AP1210" s="577">
        <v>-1</v>
      </c>
      <c r="AQ1210" s="577">
        <v>0</v>
      </c>
      <c r="AR1210" s="577">
        <v>0</v>
      </c>
      <c r="AS1210" s="577">
        <v>0</v>
      </c>
      <c r="AT1210" s="577">
        <v>1</v>
      </c>
      <c r="AU1210" s="577">
        <v>1</v>
      </c>
      <c r="AV1210" s="577">
        <v>1</v>
      </c>
      <c r="AW1210" s="577">
        <v>0</v>
      </c>
      <c r="AX1210" s="577">
        <v>0</v>
      </c>
      <c r="AY1210" s="577">
        <v>0</v>
      </c>
      <c r="AZ1210" s="577">
        <v>0</v>
      </c>
      <c r="BA1210" s="577">
        <v>0</v>
      </c>
      <c r="BB1210" s="577">
        <v>0</v>
      </c>
      <c r="BC1210" s="577">
        <v>0</v>
      </c>
      <c r="BD1210" s="577">
        <v>-1</v>
      </c>
      <c r="BE1210" s="577">
        <v>0</v>
      </c>
      <c r="BF1210" s="577">
        <v>0</v>
      </c>
      <c r="BG1210" s="577">
        <v>0</v>
      </c>
      <c r="BH1210" s="577">
        <v>0</v>
      </c>
      <c r="BI1210" s="577">
        <v>0</v>
      </c>
      <c r="BJ1210" s="577">
        <v>0</v>
      </c>
      <c r="BK1210" s="577">
        <v>0</v>
      </c>
      <c r="BL1210" s="577">
        <v>0</v>
      </c>
      <c r="BM1210" s="577">
        <v>0</v>
      </c>
      <c r="BN1210" s="577"/>
      <c r="BO1210" s="551">
        <v>0</v>
      </c>
      <c r="BP1210" s="551">
        <v>0</v>
      </c>
      <c r="BQ1210" s="753">
        <v>0</v>
      </c>
      <c r="BR1210" s="551">
        <v>0</v>
      </c>
      <c r="BS1210" s="551">
        <v>0</v>
      </c>
      <c r="BT1210" s="551">
        <v>0</v>
      </c>
      <c r="BU1210" s="582">
        <f t="shared" si="29"/>
        <v>0.66666666666666663</v>
      </c>
      <c r="BV1210" s="552">
        <f t="shared" si="30"/>
        <v>0.66666666666666663</v>
      </c>
      <c r="BW1210" s="552">
        <f t="shared" si="31"/>
        <v>0.66666666666666663</v>
      </c>
      <c r="BX1210" s="551">
        <v>0</v>
      </c>
      <c r="BY1210" s="551">
        <v>0</v>
      </c>
      <c r="BZ1210" s="551">
        <v>0</v>
      </c>
      <c r="CA1210" s="551">
        <v>0</v>
      </c>
      <c r="CB1210" s="551">
        <v>0</v>
      </c>
      <c r="CC1210" s="551">
        <v>0</v>
      </c>
      <c r="CD1210" s="551">
        <v>0</v>
      </c>
      <c r="CE1210" s="551">
        <v>0</v>
      </c>
      <c r="CF1210" s="551">
        <v>0</v>
      </c>
      <c r="CG1210" s="551">
        <v>0</v>
      </c>
      <c r="CH1210" s="551">
        <v>0</v>
      </c>
      <c r="CI1210" s="551">
        <v>0</v>
      </c>
      <c r="CJ1210" s="551">
        <v>0</v>
      </c>
      <c r="CK1210" s="623">
        <f t="shared" si="28"/>
        <v>2</v>
      </c>
      <c r="CL1210" s="524">
        <v>2</v>
      </c>
      <c r="CM1210" s="554">
        <f t="shared" si="32"/>
        <v>0.66666666666666663</v>
      </c>
      <c r="CN1210" s="554">
        <f t="shared" si="33"/>
        <v>1.3333333333333333</v>
      </c>
      <c r="CO1210" s="554">
        <v>6</v>
      </c>
      <c r="CP1210" s="554"/>
      <c r="CQ1210" s="554"/>
      <c r="CR1210" s="622"/>
      <c r="CS1210" s="726"/>
      <c r="CT1210" s="525"/>
      <c r="CU1210" s="527"/>
      <c r="CV1210" s="527"/>
      <c r="CW1210" s="527"/>
      <c r="CX1210" s="85"/>
    </row>
    <row r="1211" spans="1:102" ht="12" customHeight="1" x14ac:dyDescent="0.2">
      <c r="A1211" s="132" t="s">
        <v>1965</v>
      </c>
      <c r="B1211" s="557" t="s">
        <v>495</v>
      </c>
      <c r="C1211" s="557" t="s">
        <v>1432</v>
      </c>
      <c r="D1211" s="557" t="s">
        <v>1432</v>
      </c>
      <c r="E1211" s="577" t="s">
        <v>496</v>
      </c>
      <c r="F1211" s="557" t="s">
        <v>1432</v>
      </c>
      <c r="G1211" s="557" t="s">
        <v>497</v>
      </c>
      <c r="H1211" s="557" t="s">
        <v>1885</v>
      </c>
      <c r="I1211" s="557" t="s">
        <v>498</v>
      </c>
      <c r="J1211" s="533">
        <v>526914</v>
      </c>
      <c r="K1211" s="533">
        <v>174288</v>
      </c>
      <c r="L1211" s="512" t="s">
        <v>3089</v>
      </c>
      <c r="M1211" s="557" t="s">
        <v>1432</v>
      </c>
      <c r="N1211" s="557" t="s">
        <v>1432</v>
      </c>
      <c r="O1211" s="533">
        <v>0</v>
      </c>
      <c r="P1211" s="533">
        <v>6</v>
      </c>
      <c r="Q1211" s="738">
        <v>6</v>
      </c>
      <c r="R1211" s="557" t="s">
        <v>499</v>
      </c>
      <c r="S1211" s="557" t="s">
        <v>5358</v>
      </c>
      <c r="T1211" s="739">
        <v>42051</v>
      </c>
      <c r="U1211" s="739">
        <v>42109</v>
      </c>
      <c r="V1211" s="739"/>
      <c r="W1211" s="557" t="s">
        <v>1439</v>
      </c>
      <c r="X1211" s="557" t="s">
        <v>1432</v>
      </c>
      <c r="Y1211" s="557" t="s">
        <v>1442</v>
      </c>
      <c r="Z1211" s="557" t="s">
        <v>1443</v>
      </c>
      <c r="AA1211" s="557" t="s">
        <v>1444</v>
      </c>
      <c r="AB1211" s="557" t="s">
        <v>2713</v>
      </c>
      <c r="AC1211" s="557" t="s">
        <v>1432</v>
      </c>
      <c r="AD1211" s="389"/>
      <c r="AE1211" s="389"/>
      <c r="AF1211" s="389"/>
      <c r="AG1211" s="517" t="s">
        <v>3063</v>
      </c>
      <c r="AH1211" s="557" t="s">
        <v>1445</v>
      </c>
      <c r="AI1211" s="620">
        <v>0</v>
      </c>
      <c r="AJ1211" s="517">
        <v>0</v>
      </c>
      <c r="AK1211" s="577">
        <v>0</v>
      </c>
      <c r="AL1211" s="577">
        <v>0</v>
      </c>
      <c r="AM1211" s="577">
        <v>4</v>
      </c>
      <c r="AN1211" s="577">
        <v>2</v>
      </c>
      <c r="AO1211" s="577">
        <v>0</v>
      </c>
      <c r="AP1211" s="577">
        <v>0</v>
      </c>
      <c r="AQ1211" s="577">
        <v>0</v>
      </c>
      <c r="AR1211" s="577">
        <v>0</v>
      </c>
      <c r="AS1211" s="577">
        <v>0</v>
      </c>
      <c r="AT1211" s="577">
        <v>4</v>
      </c>
      <c r="AU1211" s="577">
        <v>2</v>
      </c>
      <c r="AV1211" s="577">
        <v>0</v>
      </c>
      <c r="AW1211" s="577">
        <v>0</v>
      </c>
      <c r="AX1211" s="577">
        <v>0</v>
      </c>
      <c r="AY1211" s="577">
        <v>0</v>
      </c>
      <c r="AZ1211" s="577">
        <v>0</v>
      </c>
      <c r="BA1211" s="577">
        <v>0</v>
      </c>
      <c r="BB1211" s="577">
        <v>0</v>
      </c>
      <c r="BC1211" s="577">
        <v>0</v>
      </c>
      <c r="BD1211" s="577">
        <v>0</v>
      </c>
      <c r="BE1211" s="577">
        <v>0</v>
      </c>
      <c r="BF1211" s="577">
        <v>0</v>
      </c>
      <c r="BG1211" s="577">
        <v>0</v>
      </c>
      <c r="BH1211" s="577">
        <v>0</v>
      </c>
      <c r="BI1211" s="577">
        <v>0</v>
      </c>
      <c r="BJ1211" s="577">
        <v>0</v>
      </c>
      <c r="BK1211" s="577">
        <v>0</v>
      </c>
      <c r="BL1211" s="577">
        <v>0</v>
      </c>
      <c r="BM1211" s="577">
        <v>0</v>
      </c>
      <c r="BN1211" s="577"/>
      <c r="BO1211" s="551">
        <v>0</v>
      </c>
      <c r="BP1211" s="551">
        <v>0</v>
      </c>
      <c r="BQ1211" s="753">
        <v>0</v>
      </c>
      <c r="BR1211" s="551">
        <v>0</v>
      </c>
      <c r="BS1211" s="551">
        <v>0</v>
      </c>
      <c r="BT1211" s="551">
        <v>0</v>
      </c>
      <c r="BU1211" s="582">
        <f t="shared" si="29"/>
        <v>2</v>
      </c>
      <c r="BV1211" s="552">
        <f t="shared" si="30"/>
        <v>2</v>
      </c>
      <c r="BW1211" s="552">
        <f t="shared" si="31"/>
        <v>2</v>
      </c>
      <c r="BX1211" s="551">
        <v>0</v>
      </c>
      <c r="BY1211" s="551">
        <v>0</v>
      </c>
      <c r="BZ1211" s="551">
        <v>0</v>
      </c>
      <c r="CA1211" s="551">
        <v>0</v>
      </c>
      <c r="CB1211" s="551">
        <v>0</v>
      </c>
      <c r="CC1211" s="551">
        <v>0</v>
      </c>
      <c r="CD1211" s="551">
        <v>0</v>
      </c>
      <c r="CE1211" s="551">
        <v>0</v>
      </c>
      <c r="CF1211" s="551">
        <v>0</v>
      </c>
      <c r="CG1211" s="551">
        <v>0</v>
      </c>
      <c r="CH1211" s="551">
        <v>0</v>
      </c>
      <c r="CI1211" s="551">
        <v>0</v>
      </c>
      <c r="CJ1211" s="551">
        <v>0</v>
      </c>
      <c r="CK1211" s="623">
        <f t="shared" si="28"/>
        <v>6</v>
      </c>
      <c r="CL1211" s="524">
        <v>6</v>
      </c>
      <c r="CM1211" s="554">
        <f t="shared" si="32"/>
        <v>2</v>
      </c>
      <c r="CN1211" s="554">
        <f t="shared" si="33"/>
        <v>4</v>
      </c>
      <c r="CO1211" s="554">
        <v>6</v>
      </c>
      <c r="CP1211" s="554"/>
      <c r="CQ1211" s="554"/>
      <c r="CR1211" s="622"/>
      <c r="CS1211" s="726"/>
      <c r="CT1211" s="525"/>
      <c r="CU1211" s="527"/>
      <c r="CV1211" s="527"/>
      <c r="CW1211" s="527"/>
      <c r="CX1211" s="85"/>
    </row>
    <row r="1212" spans="1:102" ht="12" customHeight="1" x14ac:dyDescent="0.2">
      <c r="A1212" s="132" t="s">
        <v>1965</v>
      </c>
      <c r="B1212" s="557" t="s">
        <v>500</v>
      </c>
      <c r="C1212" s="557" t="s">
        <v>1432</v>
      </c>
      <c r="D1212" s="557" t="s">
        <v>1432</v>
      </c>
      <c r="E1212" s="577" t="s">
        <v>2964</v>
      </c>
      <c r="F1212" s="557" t="s">
        <v>501</v>
      </c>
      <c r="G1212" s="557" t="s">
        <v>929</v>
      </c>
      <c r="H1212" s="557" t="s">
        <v>1435</v>
      </c>
      <c r="I1212" s="557" t="s">
        <v>930</v>
      </c>
      <c r="J1212" s="533">
        <v>527564</v>
      </c>
      <c r="K1212" s="533">
        <v>171696</v>
      </c>
      <c r="L1212" s="512" t="s">
        <v>3069</v>
      </c>
      <c r="M1212" s="557" t="s">
        <v>1432</v>
      </c>
      <c r="N1212" s="557" t="s">
        <v>1432</v>
      </c>
      <c r="O1212" s="533">
        <v>0</v>
      </c>
      <c r="P1212" s="533">
        <v>1</v>
      </c>
      <c r="Q1212" s="738">
        <v>1</v>
      </c>
      <c r="R1212" s="557" t="s">
        <v>502</v>
      </c>
      <c r="S1212" s="557" t="s">
        <v>3676</v>
      </c>
      <c r="T1212" s="739">
        <v>42045</v>
      </c>
      <c r="U1212" s="739">
        <v>42264</v>
      </c>
      <c r="V1212" s="739"/>
      <c r="W1212" s="557" t="s">
        <v>1439</v>
      </c>
      <c r="X1212" s="557" t="s">
        <v>1432</v>
      </c>
      <c r="Y1212" s="557" t="s">
        <v>1442</v>
      </c>
      <c r="Z1212" s="557" t="s">
        <v>1443</v>
      </c>
      <c r="AA1212" s="557" t="s">
        <v>1444</v>
      </c>
      <c r="AB1212" s="557" t="s">
        <v>2713</v>
      </c>
      <c r="AC1212" s="557" t="s">
        <v>1432</v>
      </c>
      <c r="AD1212" s="389"/>
      <c r="AE1212" s="389"/>
      <c r="AF1212" s="389"/>
      <c r="AG1212" s="517" t="s">
        <v>3063</v>
      </c>
      <c r="AH1212" s="557" t="s">
        <v>1445</v>
      </c>
      <c r="AI1212" s="620"/>
      <c r="AJ1212" s="517">
        <v>0</v>
      </c>
      <c r="AK1212" s="577">
        <v>0</v>
      </c>
      <c r="AL1212" s="577">
        <v>0</v>
      </c>
      <c r="AM1212" s="577">
        <v>0</v>
      </c>
      <c r="AN1212" s="577">
        <v>1</v>
      </c>
      <c r="AO1212" s="577">
        <v>0</v>
      </c>
      <c r="AP1212" s="577">
        <v>0</v>
      </c>
      <c r="AQ1212" s="577">
        <v>0</v>
      </c>
      <c r="AR1212" s="577">
        <v>0</v>
      </c>
      <c r="AS1212" s="577">
        <v>0</v>
      </c>
      <c r="AT1212" s="577">
        <v>0</v>
      </c>
      <c r="AU1212" s="577">
        <v>1</v>
      </c>
      <c r="AV1212" s="577">
        <v>0</v>
      </c>
      <c r="AW1212" s="577">
        <v>0</v>
      </c>
      <c r="AX1212" s="577">
        <v>0</v>
      </c>
      <c r="AY1212" s="577">
        <v>0</v>
      </c>
      <c r="AZ1212" s="577">
        <v>0</v>
      </c>
      <c r="BA1212" s="577">
        <v>0</v>
      </c>
      <c r="BB1212" s="577">
        <v>0</v>
      </c>
      <c r="BC1212" s="577">
        <v>0</v>
      </c>
      <c r="BD1212" s="577">
        <v>0</v>
      </c>
      <c r="BE1212" s="577">
        <v>0</v>
      </c>
      <c r="BF1212" s="577">
        <v>0</v>
      </c>
      <c r="BG1212" s="577">
        <v>0</v>
      </c>
      <c r="BH1212" s="577">
        <v>0</v>
      </c>
      <c r="BI1212" s="577">
        <v>0</v>
      </c>
      <c r="BJ1212" s="577">
        <v>0</v>
      </c>
      <c r="BK1212" s="577">
        <v>0</v>
      </c>
      <c r="BL1212" s="577">
        <v>0</v>
      </c>
      <c r="BM1212" s="577">
        <v>0</v>
      </c>
      <c r="BN1212" s="577"/>
      <c r="BO1212" s="551">
        <v>0</v>
      </c>
      <c r="BP1212" s="551">
        <v>0</v>
      </c>
      <c r="BQ1212" s="753">
        <v>0</v>
      </c>
      <c r="BR1212" s="551">
        <v>0</v>
      </c>
      <c r="BS1212" s="551">
        <v>0</v>
      </c>
      <c r="BT1212" s="551">
        <v>0</v>
      </c>
      <c r="BU1212" s="582">
        <f t="shared" si="29"/>
        <v>0.33333333333333331</v>
      </c>
      <c r="BV1212" s="552">
        <f t="shared" si="30"/>
        <v>0.33333333333333331</v>
      </c>
      <c r="BW1212" s="552">
        <f t="shared" si="31"/>
        <v>0.33333333333333331</v>
      </c>
      <c r="BX1212" s="551">
        <v>0</v>
      </c>
      <c r="BY1212" s="551">
        <v>0</v>
      </c>
      <c r="BZ1212" s="551">
        <v>0</v>
      </c>
      <c r="CA1212" s="551">
        <v>0</v>
      </c>
      <c r="CB1212" s="551">
        <v>0</v>
      </c>
      <c r="CC1212" s="551">
        <v>0</v>
      </c>
      <c r="CD1212" s="551">
        <v>0</v>
      </c>
      <c r="CE1212" s="551">
        <v>0</v>
      </c>
      <c r="CF1212" s="551">
        <v>0</v>
      </c>
      <c r="CG1212" s="551">
        <v>0</v>
      </c>
      <c r="CH1212" s="551">
        <v>0</v>
      </c>
      <c r="CI1212" s="551">
        <v>0</v>
      </c>
      <c r="CJ1212" s="551">
        <v>0</v>
      </c>
      <c r="CK1212" s="623">
        <f t="shared" si="28"/>
        <v>1</v>
      </c>
      <c r="CL1212" s="524">
        <v>1</v>
      </c>
      <c r="CM1212" s="554">
        <f t="shared" si="32"/>
        <v>0.33333333333333331</v>
      </c>
      <c r="CN1212" s="554">
        <f t="shared" si="33"/>
        <v>0.66666666666666663</v>
      </c>
      <c r="CO1212" s="554">
        <v>6</v>
      </c>
      <c r="CP1212" s="523"/>
      <c r="CQ1212" s="554"/>
      <c r="CR1212" s="524"/>
      <c r="CS1212" s="726"/>
      <c r="CT1212" s="525"/>
      <c r="CU1212" s="527"/>
      <c r="CV1212" s="527"/>
      <c r="CW1212" s="527"/>
      <c r="CX1212" s="85"/>
    </row>
    <row r="1213" spans="1:102" ht="12" customHeight="1" x14ac:dyDescent="0.2">
      <c r="A1213" s="132" t="s">
        <v>1965</v>
      </c>
      <c r="B1213" s="557" t="s">
        <v>503</v>
      </c>
      <c r="C1213" s="557" t="s">
        <v>1432</v>
      </c>
      <c r="D1213" s="557" t="s">
        <v>1432</v>
      </c>
      <c r="E1213" s="577" t="s">
        <v>1432</v>
      </c>
      <c r="F1213" s="557" t="s">
        <v>1163</v>
      </c>
      <c r="G1213" s="557" t="s">
        <v>406</v>
      </c>
      <c r="H1213" s="557" t="s">
        <v>1458</v>
      </c>
      <c r="I1213" s="557" t="s">
        <v>504</v>
      </c>
      <c r="J1213" s="533">
        <v>521107</v>
      </c>
      <c r="K1213" s="533">
        <v>174480</v>
      </c>
      <c r="L1213" s="512" t="s">
        <v>3068</v>
      </c>
      <c r="M1213" s="557" t="s">
        <v>1432</v>
      </c>
      <c r="N1213" s="557" t="s">
        <v>1432</v>
      </c>
      <c r="O1213" s="533">
        <v>1</v>
      </c>
      <c r="P1213" s="533">
        <v>1</v>
      </c>
      <c r="Q1213" s="738">
        <v>0</v>
      </c>
      <c r="R1213" s="557" t="s">
        <v>5529</v>
      </c>
      <c r="S1213" s="557" t="s">
        <v>1438</v>
      </c>
      <c r="T1213" s="739">
        <v>42045</v>
      </c>
      <c r="U1213" s="739">
        <v>42233</v>
      </c>
      <c r="V1213" s="739"/>
      <c r="W1213" s="557" t="s">
        <v>1439</v>
      </c>
      <c r="X1213" s="557" t="s">
        <v>1432</v>
      </c>
      <c r="Y1213" s="557" t="s">
        <v>1442</v>
      </c>
      <c r="Z1213" s="557" t="s">
        <v>1443</v>
      </c>
      <c r="AA1213" s="557" t="s">
        <v>1444</v>
      </c>
      <c r="AB1213" s="557" t="s">
        <v>2713</v>
      </c>
      <c r="AC1213" s="557" t="s">
        <v>1432</v>
      </c>
      <c r="AD1213" s="389"/>
      <c r="AE1213" s="389"/>
      <c r="AF1213" s="389"/>
      <c r="AG1213" s="517" t="s">
        <v>3063</v>
      </c>
      <c r="AH1213" s="557" t="s">
        <v>1445</v>
      </c>
      <c r="AI1213" s="620">
        <v>0</v>
      </c>
      <c r="AJ1213" s="517">
        <v>0</v>
      </c>
      <c r="AK1213" s="577">
        <v>0</v>
      </c>
      <c r="AL1213" s="577">
        <v>0</v>
      </c>
      <c r="AM1213" s="577">
        <v>0</v>
      </c>
      <c r="AN1213" s="577">
        <v>0</v>
      </c>
      <c r="AO1213" s="577">
        <v>0</v>
      </c>
      <c r="AP1213" s="577">
        <v>-1</v>
      </c>
      <c r="AQ1213" s="577">
        <v>1</v>
      </c>
      <c r="AR1213" s="577">
        <v>0</v>
      </c>
      <c r="AS1213" s="577">
        <v>0</v>
      </c>
      <c r="AT1213" s="577">
        <v>0</v>
      </c>
      <c r="AU1213" s="577">
        <v>0</v>
      </c>
      <c r="AV1213" s="577">
        <v>0</v>
      </c>
      <c r="AW1213" s="577">
        <v>0</v>
      </c>
      <c r="AX1213" s="577">
        <v>0</v>
      </c>
      <c r="AY1213" s="577">
        <v>0</v>
      </c>
      <c r="AZ1213" s="577">
        <v>0</v>
      </c>
      <c r="BA1213" s="577">
        <v>0</v>
      </c>
      <c r="BB1213" s="577">
        <v>0</v>
      </c>
      <c r="BC1213" s="577">
        <v>0</v>
      </c>
      <c r="BD1213" s="577">
        <v>-1</v>
      </c>
      <c r="BE1213" s="577">
        <v>1</v>
      </c>
      <c r="BF1213" s="577">
        <v>0</v>
      </c>
      <c r="BG1213" s="577">
        <v>0</v>
      </c>
      <c r="BH1213" s="577">
        <v>0</v>
      </c>
      <c r="BI1213" s="577">
        <v>0</v>
      </c>
      <c r="BJ1213" s="577">
        <v>0</v>
      </c>
      <c r="BK1213" s="577">
        <v>0</v>
      </c>
      <c r="BL1213" s="577">
        <v>0</v>
      </c>
      <c r="BM1213" s="577">
        <v>0</v>
      </c>
      <c r="BN1213" s="577"/>
      <c r="BO1213" s="551">
        <v>0</v>
      </c>
      <c r="BP1213" s="551">
        <v>0</v>
      </c>
      <c r="BQ1213" s="753">
        <v>0</v>
      </c>
      <c r="BR1213" s="551">
        <v>0</v>
      </c>
      <c r="BS1213" s="551">
        <v>0</v>
      </c>
      <c r="BT1213" s="551">
        <v>0</v>
      </c>
      <c r="BU1213" s="582">
        <f t="shared" si="29"/>
        <v>0</v>
      </c>
      <c r="BV1213" s="552">
        <f t="shared" si="30"/>
        <v>0</v>
      </c>
      <c r="BW1213" s="552">
        <f t="shared" si="31"/>
        <v>0</v>
      </c>
      <c r="BX1213" s="551">
        <v>0</v>
      </c>
      <c r="BY1213" s="551">
        <v>0</v>
      </c>
      <c r="BZ1213" s="551">
        <v>0</v>
      </c>
      <c r="CA1213" s="551">
        <v>0</v>
      </c>
      <c r="CB1213" s="551">
        <v>0</v>
      </c>
      <c r="CC1213" s="551">
        <v>0</v>
      </c>
      <c r="CD1213" s="551">
        <v>0</v>
      </c>
      <c r="CE1213" s="551">
        <v>0</v>
      </c>
      <c r="CF1213" s="551">
        <v>0</v>
      </c>
      <c r="CG1213" s="551">
        <v>0</v>
      </c>
      <c r="CH1213" s="551">
        <v>0</v>
      </c>
      <c r="CI1213" s="551">
        <v>0</v>
      </c>
      <c r="CJ1213" s="551">
        <v>0</v>
      </c>
      <c r="CK1213" s="623">
        <f t="shared" si="28"/>
        <v>0</v>
      </c>
      <c r="CL1213" s="524">
        <v>0</v>
      </c>
      <c r="CM1213" s="554">
        <f t="shared" si="32"/>
        <v>0</v>
      </c>
      <c r="CN1213" s="554">
        <f t="shared" si="33"/>
        <v>0</v>
      </c>
      <c r="CO1213" s="554">
        <v>6</v>
      </c>
      <c r="CP1213" s="554"/>
      <c r="CQ1213" s="554"/>
      <c r="CR1213" s="622"/>
      <c r="CS1213" s="726"/>
      <c r="CT1213" s="530"/>
      <c r="CU1213" s="527"/>
      <c r="CV1213" s="527"/>
      <c r="CW1213" s="527"/>
      <c r="CX1213" s="85"/>
    </row>
    <row r="1214" spans="1:102" ht="12" customHeight="1" x14ac:dyDescent="0.2">
      <c r="A1214" s="132" t="s">
        <v>1965</v>
      </c>
      <c r="B1214" s="557" t="s">
        <v>4648</v>
      </c>
      <c r="C1214" s="557" t="s">
        <v>1432</v>
      </c>
      <c r="D1214" s="557" t="s">
        <v>1432</v>
      </c>
      <c r="E1214" s="577" t="s">
        <v>1432</v>
      </c>
      <c r="F1214" s="557" t="s">
        <v>3590</v>
      </c>
      <c r="G1214" s="557" t="s">
        <v>4194</v>
      </c>
      <c r="H1214" s="557" t="s">
        <v>2717</v>
      </c>
      <c r="I1214" s="557" t="s">
        <v>3513</v>
      </c>
      <c r="J1214" s="533">
        <v>527823</v>
      </c>
      <c r="K1214" s="533">
        <v>174768</v>
      </c>
      <c r="L1214" s="512" t="s">
        <v>3084</v>
      </c>
      <c r="M1214" s="557" t="s">
        <v>1432</v>
      </c>
      <c r="N1214" s="557" t="s">
        <v>1432</v>
      </c>
      <c r="O1214" s="533">
        <v>1</v>
      </c>
      <c r="P1214" s="533">
        <v>2</v>
      </c>
      <c r="Q1214" s="738">
        <v>1</v>
      </c>
      <c r="R1214" s="557" t="s">
        <v>4649</v>
      </c>
      <c r="S1214" s="557" t="s">
        <v>1438</v>
      </c>
      <c r="T1214" s="739">
        <v>42046</v>
      </c>
      <c r="U1214" s="739">
        <v>42107</v>
      </c>
      <c r="V1214" s="739"/>
      <c r="W1214" s="557" t="s">
        <v>1439</v>
      </c>
      <c r="X1214" s="557" t="s">
        <v>1432</v>
      </c>
      <c r="Y1214" s="557" t="s">
        <v>1442</v>
      </c>
      <c r="Z1214" s="557" t="s">
        <v>4694</v>
      </c>
      <c r="AA1214" s="557" t="s">
        <v>1444</v>
      </c>
      <c r="AB1214" s="557" t="s">
        <v>1454</v>
      </c>
      <c r="AC1214" s="557" t="s">
        <v>1432</v>
      </c>
      <c r="AD1214" s="389"/>
      <c r="AE1214" s="389"/>
      <c r="AF1214" s="389"/>
      <c r="AG1214" s="517" t="s">
        <v>3063</v>
      </c>
      <c r="AH1214" s="557" t="s">
        <v>1445</v>
      </c>
      <c r="AI1214" s="620">
        <v>0</v>
      </c>
      <c r="AJ1214" s="517">
        <v>0</v>
      </c>
      <c r="AK1214" s="577">
        <v>0</v>
      </c>
      <c r="AL1214" s="577">
        <v>0</v>
      </c>
      <c r="AM1214" s="577">
        <v>0</v>
      </c>
      <c r="AN1214" s="577">
        <v>1</v>
      </c>
      <c r="AO1214" s="577">
        <v>1</v>
      </c>
      <c r="AP1214" s="577">
        <v>-1</v>
      </c>
      <c r="AQ1214" s="577">
        <v>0</v>
      </c>
      <c r="AR1214" s="577">
        <v>0</v>
      </c>
      <c r="AS1214" s="577">
        <v>0</v>
      </c>
      <c r="AT1214" s="577">
        <v>0</v>
      </c>
      <c r="AU1214" s="577">
        <v>1</v>
      </c>
      <c r="AV1214" s="577">
        <v>1</v>
      </c>
      <c r="AW1214" s="577">
        <v>0</v>
      </c>
      <c r="AX1214" s="577">
        <v>0</v>
      </c>
      <c r="AY1214" s="577">
        <v>0</v>
      </c>
      <c r="AZ1214" s="577">
        <v>0</v>
      </c>
      <c r="BA1214" s="577">
        <v>0</v>
      </c>
      <c r="BB1214" s="577">
        <v>0</v>
      </c>
      <c r="BC1214" s="577">
        <v>0</v>
      </c>
      <c r="BD1214" s="577">
        <v>-1</v>
      </c>
      <c r="BE1214" s="577">
        <v>0</v>
      </c>
      <c r="BF1214" s="577">
        <v>0</v>
      </c>
      <c r="BG1214" s="577">
        <v>0</v>
      </c>
      <c r="BH1214" s="577">
        <v>0</v>
      </c>
      <c r="BI1214" s="577">
        <v>0</v>
      </c>
      <c r="BJ1214" s="577">
        <v>0</v>
      </c>
      <c r="BK1214" s="577">
        <v>0</v>
      </c>
      <c r="BL1214" s="577">
        <v>0</v>
      </c>
      <c r="BM1214" s="577">
        <v>0</v>
      </c>
      <c r="BN1214" s="577"/>
      <c r="BO1214" s="551">
        <v>0</v>
      </c>
      <c r="BP1214" s="551">
        <v>0</v>
      </c>
      <c r="BQ1214" s="753">
        <v>0</v>
      </c>
      <c r="BR1214" s="551">
        <v>0</v>
      </c>
      <c r="BS1214" s="551">
        <v>0</v>
      </c>
      <c r="BT1214" s="551">
        <v>0</v>
      </c>
      <c r="BU1214" s="582">
        <f t="shared" si="29"/>
        <v>0.33333333333333331</v>
      </c>
      <c r="BV1214" s="552">
        <f t="shared" si="30"/>
        <v>0.33333333333333331</v>
      </c>
      <c r="BW1214" s="552">
        <f t="shared" si="31"/>
        <v>0.33333333333333331</v>
      </c>
      <c r="BX1214" s="551">
        <v>0</v>
      </c>
      <c r="BY1214" s="551">
        <v>0</v>
      </c>
      <c r="BZ1214" s="551">
        <v>0</v>
      </c>
      <c r="CA1214" s="551">
        <v>0</v>
      </c>
      <c r="CB1214" s="551">
        <v>0</v>
      </c>
      <c r="CC1214" s="551">
        <v>0</v>
      </c>
      <c r="CD1214" s="551">
        <v>0</v>
      </c>
      <c r="CE1214" s="551">
        <v>0</v>
      </c>
      <c r="CF1214" s="551">
        <v>0</v>
      </c>
      <c r="CG1214" s="551">
        <v>0</v>
      </c>
      <c r="CH1214" s="551">
        <v>0</v>
      </c>
      <c r="CI1214" s="551">
        <v>0</v>
      </c>
      <c r="CJ1214" s="551">
        <v>0</v>
      </c>
      <c r="CK1214" s="623">
        <f t="shared" si="28"/>
        <v>1</v>
      </c>
      <c r="CL1214" s="524">
        <v>1</v>
      </c>
      <c r="CM1214" s="554">
        <f t="shared" si="32"/>
        <v>0.33333333333333331</v>
      </c>
      <c r="CN1214" s="554">
        <f t="shared" si="33"/>
        <v>0.66666666666666663</v>
      </c>
      <c r="CO1214" s="554">
        <v>6</v>
      </c>
      <c r="CP1214" s="523"/>
      <c r="CQ1214" s="554"/>
      <c r="CR1214" s="524"/>
      <c r="CS1214" s="726"/>
      <c r="CT1214" s="525"/>
      <c r="CU1214" s="527"/>
      <c r="CV1214" s="527"/>
      <c r="CW1214" s="527"/>
      <c r="CX1214" s="85"/>
    </row>
    <row r="1215" spans="1:102" ht="12" customHeight="1" x14ac:dyDescent="0.2">
      <c r="A1215" s="132" t="s">
        <v>1965</v>
      </c>
      <c r="B1215" s="557" t="s">
        <v>5530</v>
      </c>
      <c r="C1215" s="557" t="s">
        <v>1432</v>
      </c>
      <c r="D1215" s="557" t="s">
        <v>1432</v>
      </c>
      <c r="E1215" s="577" t="s">
        <v>1432</v>
      </c>
      <c r="F1215" s="557" t="s">
        <v>1412</v>
      </c>
      <c r="G1215" s="557" t="s">
        <v>2716</v>
      </c>
      <c r="H1215" s="557" t="s">
        <v>2717</v>
      </c>
      <c r="I1215" s="557" t="s">
        <v>3322</v>
      </c>
      <c r="J1215" s="533">
        <v>528426</v>
      </c>
      <c r="K1215" s="533">
        <v>175769</v>
      </c>
      <c r="L1215" s="512" t="s">
        <v>3085</v>
      </c>
      <c r="M1215" s="557" t="s">
        <v>1432</v>
      </c>
      <c r="N1215" s="557" t="s">
        <v>1432</v>
      </c>
      <c r="O1215" s="533">
        <v>0</v>
      </c>
      <c r="P1215" s="533">
        <v>1</v>
      </c>
      <c r="Q1215" s="738">
        <v>1</v>
      </c>
      <c r="R1215" s="557" t="s">
        <v>5531</v>
      </c>
      <c r="S1215" s="557" t="s">
        <v>5358</v>
      </c>
      <c r="T1215" s="739">
        <v>42061</v>
      </c>
      <c r="U1215" s="739">
        <v>42117</v>
      </c>
      <c r="V1215" s="739"/>
      <c r="W1215" s="557" t="s">
        <v>1439</v>
      </c>
      <c r="X1215" s="557" t="s">
        <v>1432</v>
      </c>
      <c r="Y1215" s="557" t="s">
        <v>1442</v>
      </c>
      <c r="Z1215" s="557" t="s">
        <v>3893</v>
      </c>
      <c r="AA1215" s="557" t="s">
        <v>1444</v>
      </c>
      <c r="AB1215" s="557" t="s">
        <v>1136</v>
      </c>
      <c r="AC1215" s="557" t="s">
        <v>1432</v>
      </c>
      <c r="AD1215" s="389"/>
      <c r="AE1215" s="389"/>
      <c r="AF1215" s="389"/>
      <c r="AG1215" s="517" t="s">
        <v>3063</v>
      </c>
      <c r="AH1215" s="557" t="s">
        <v>1445</v>
      </c>
      <c r="AI1215" s="620">
        <v>0</v>
      </c>
      <c r="AJ1215" s="517">
        <v>0</v>
      </c>
      <c r="AK1215" s="577">
        <v>0</v>
      </c>
      <c r="AL1215" s="577">
        <v>0</v>
      </c>
      <c r="AM1215" s="577">
        <v>0</v>
      </c>
      <c r="AN1215" s="577">
        <v>1</v>
      </c>
      <c r="AO1215" s="577">
        <v>0</v>
      </c>
      <c r="AP1215" s="577">
        <v>0</v>
      </c>
      <c r="AQ1215" s="577">
        <v>0</v>
      </c>
      <c r="AR1215" s="577">
        <v>0</v>
      </c>
      <c r="AS1215" s="577">
        <v>0</v>
      </c>
      <c r="AT1215" s="577">
        <v>0</v>
      </c>
      <c r="AU1215" s="577">
        <v>1</v>
      </c>
      <c r="AV1215" s="577">
        <v>0</v>
      </c>
      <c r="AW1215" s="577">
        <v>0</v>
      </c>
      <c r="AX1215" s="577">
        <v>0</v>
      </c>
      <c r="AY1215" s="577">
        <v>0</v>
      </c>
      <c r="AZ1215" s="577">
        <v>0</v>
      </c>
      <c r="BA1215" s="577">
        <v>0</v>
      </c>
      <c r="BB1215" s="577">
        <v>0</v>
      </c>
      <c r="BC1215" s="577">
        <v>0</v>
      </c>
      <c r="BD1215" s="577">
        <v>0</v>
      </c>
      <c r="BE1215" s="577">
        <v>0</v>
      </c>
      <c r="BF1215" s="577">
        <v>0</v>
      </c>
      <c r="BG1215" s="577">
        <v>0</v>
      </c>
      <c r="BH1215" s="577">
        <v>0</v>
      </c>
      <c r="BI1215" s="577">
        <v>0</v>
      </c>
      <c r="BJ1215" s="577">
        <v>0</v>
      </c>
      <c r="BK1215" s="577">
        <v>0</v>
      </c>
      <c r="BL1215" s="577">
        <v>0</v>
      </c>
      <c r="BM1215" s="577">
        <v>0</v>
      </c>
      <c r="BN1215" s="577"/>
      <c r="BO1215" s="551">
        <v>0</v>
      </c>
      <c r="BP1215" s="551">
        <v>0</v>
      </c>
      <c r="BQ1215" s="753">
        <v>0</v>
      </c>
      <c r="BR1215" s="551">
        <v>0</v>
      </c>
      <c r="BS1215" s="551">
        <v>0</v>
      </c>
      <c r="BT1215" s="551">
        <v>0</v>
      </c>
      <c r="BU1215" s="582">
        <f t="shared" si="29"/>
        <v>0.33333333333333331</v>
      </c>
      <c r="BV1215" s="552">
        <f t="shared" si="30"/>
        <v>0.33333333333333331</v>
      </c>
      <c r="BW1215" s="552">
        <f t="shared" si="31"/>
        <v>0.33333333333333331</v>
      </c>
      <c r="BX1215" s="551">
        <v>0</v>
      </c>
      <c r="BY1215" s="551">
        <v>0</v>
      </c>
      <c r="BZ1215" s="551">
        <v>0</v>
      </c>
      <c r="CA1215" s="551">
        <v>0</v>
      </c>
      <c r="CB1215" s="551">
        <v>0</v>
      </c>
      <c r="CC1215" s="551">
        <v>0</v>
      </c>
      <c r="CD1215" s="551">
        <v>0</v>
      </c>
      <c r="CE1215" s="551">
        <v>0</v>
      </c>
      <c r="CF1215" s="551">
        <v>0</v>
      </c>
      <c r="CG1215" s="551">
        <v>0</v>
      </c>
      <c r="CH1215" s="551">
        <v>0</v>
      </c>
      <c r="CI1215" s="551">
        <v>0</v>
      </c>
      <c r="CJ1215" s="551">
        <v>0</v>
      </c>
      <c r="CK1215" s="623">
        <f t="shared" si="28"/>
        <v>1</v>
      </c>
      <c r="CL1215" s="524">
        <v>1</v>
      </c>
      <c r="CM1215" s="554">
        <f t="shared" si="32"/>
        <v>0.33333333333333331</v>
      </c>
      <c r="CN1215" s="554">
        <f t="shared" si="33"/>
        <v>0.66666666666666663</v>
      </c>
      <c r="CO1215" s="554">
        <v>10</v>
      </c>
      <c r="CP1215" s="554"/>
      <c r="CQ1215" s="554"/>
      <c r="CR1215" s="622"/>
      <c r="CS1215" s="726"/>
      <c r="CT1215" s="525"/>
      <c r="CU1215" s="527"/>
      <c r="CV1215" s="527"/>
      <c r="CW1215" s="527"/>
      <c r="CX1215" s="85"/>
    </row>
    <row r="1216" spans="1:102" ht="12" customHeight="1" x14ac:dyDescent="0.2">
      <c r="A1216" s="132" t="s">
        <v>1965</v>
      </c>
      <c r="B1216" s="557" t="s">
        <v>4650</v>
      </c>
      <c r="C1216" s="557" t="s">
        <v>1432</v>
      </c>
      <c r="D1216" s="557" t="s">
        <v>1432</v>
      </c>
      <c r="E1216" s="577" t="s">
        <v>4651</v>
      </c>
      <c r="F1216" s="557" t="s">
        <v>4651</v>
      </c>
      <c r="G1216" s="557" t="s">
        <v>1480</v>
      </c>
      <c r="H1216" s="557" t="s">
        <v>2717</v>
      </c>
      <c r="I1216" s="557" t="s">
        <v>4873</v>
      </c>
      <c r="J1216" s="533">
        <v>527326</v>
      </c>
      <c r="K1216" s="533">
        <v>176301</v>
      </c>
      <c r="L1216" s="512" t="s">
        <v>3067</v>
      </c>
      <c r="M1216" s="557" t="s">
        <v>1432</v>
      </c>
      <c r="N1216" s="557" t="s">
        <v>1432</v>
      </c>
      <c r="O1216" s="533">
        <v>0</v>
      </c>
      <c r="P1216" s="533">
        <v>1</v>
      </c>
      <c r="Q1216" s="738">
        <v>1</v>
      </c>
      <c r="R1216" s="557" t="s">
        <v>3367</v>
      </c>
      <c r="S1216" s="557" t="s">
        <v>3676</v>
      </c>
      <c r="T1216" s="739">
        <v>42051</v>
      </c>
      <c r="U1216" s="739">
        <v>42107</v>
      </c>
      <c r="V1216" s="739"/>
      <c r="W1216" s="557" t="s">
        <v>1439</v>
      </c>
      <c r="X1216" s="557" t="s">
        <v>1432</v>
      </c>
      <c r="Y1216" s="557" t="s">
        <v>1442</v>
      </c>
      <c r="Z1216" s="557" t="s">
        <v>1443</v>
      </c>
      <c r="AA1216" s="557" t="s">
        <v>1444</v>
      </c>
      <c r="AB1216" s="557" t="s">
        <v>2713</v>
      </c>
      <c r="AC1216" s="557" t="s">
        <v>1432</v>
      </c>
      <c r="AD1216" s="389"/>
      <c r="AE1216" s="389"/>
      <c r="AF1216" s="389"/>
      <c r="AG1216" s="517" t="s">
        <v>3063</v>
      </c>
      <c r="AH1216" s="557" t="s">
        <v>1445</v>
      </c>
      <c r="AI1216" s="620">
        <v>0</v>
      </c>
      <c r="AJ1216" s="517">
        <v>0</v>
      </c>
      <c r="AK1216" s="577">
        <v>0</v>
      </c>
      <c r="AL1216" s="577">
        <v>0</v>
      </c>
      <c r="AM1216" s="577">
        <v>0</v>
      </c>
      <c r="AN1216" s="577">
        <v>1</v>
      </c>
      <c r="AO1216" s="577">
        <v>0</v>
      </c>
      <c r="AP1216" s="577">
        <v>0</v>
      </c>
      <c r="AQ1216" s="577">
        <v>0</v>
      </c>
      <c r="AR1216" s="577">
        <v>0</v>
      </c>
      <c r="AS1216" s="577">
        <v>0</v>
      </c>
      <c r="AT1216" s="577">
        <v>0</v>
      </c>
      <c r="AU1216" s="577">
        <v>1</v>
      </c>
      <c r="AV1216" s="577">
        <v>0</v>
      </c>
      <c r="AW1216" s="577">
        <v>0</v>
      </c>
      <c r="AX1216" s="577">
        <v>0</v>
      </c>
      <c r="AY1216" s="577">
        <v>0</v>
      </c>
      <c r="AZ1216" s="577">
        <v>0</v>
      </c>
      <c r="BA1216" s="577">
        <v>0</v>
      </c>
      <c r="BB1216" s="577">
        <v>0</v>
      </c>
      <c r="BC1216" s="577">
        <v>0</v>
      </c>
      <c r="BD1216" s="577">
        <v>0</v>
      </c>
      <c r="BE1216" s="577">
        <v>0</v>
      </c>
      <c r="BF1216" s="577">
        <v>0</v>
      </c>
      <c r="BG1216" s="577">
        <v>0</v>
      </c>
      <c r="BH1216" s="577">
        <v>0</v>
      </c>
      <c r="BI1216" s="577">
        <v>0</v>
      </c>
      <c r="BJ1216" s="577">
        <v>0</v>
      </c>
      <c r="BK1216" s="577">
        <v>0</v>
      </c>
      <c r="BL1216" s="577">
        <v>0</v>
      </c>
      <c r="BM1216" s="577">
        <v>0</v>
      </c>
      <c r="BN1216" s="577"/>
      <c r="BO1216" s="551">
        <v>0</v>
      </c>
      <c r="BP1216" s="551">
        <v>0</v>
      </c>
      <c r="BQ1216" s="753">
        <v>0</v>
      </c>
      <c r="BR1216" s="551">
        <v>0</v>
      </c>
      <c r="BS1216" s="551">
        <v>0</v>
      </c>
      <c r="BT1216" s="551">
        <v>0</v>
      </c>
      <c r="BU1216" s="582">
        <f t="shared" si="29"/>
        <v>0.33333333333333331</v>
      </c>
      <c r="BV1216" s="552">
        <f t="shared" si="30"/>
        <v>0.33333333333333331</v>
      </c>
      <c r="BW1216" s="552">
        <f t="shared" si="31"/>
        <v>0.33333333333333331</v>
      </c>
      <c r="BX1216" s="551">
        <v>0</v>
      </c>
      <c r="BY1216" s="551">
        <v>0</v>
      </c>
      <c r="BZ1216" s="551">
        <v>0</v>
      </c>
      <c r="CA1216" s="551">
        <v>0</v>
      </c>
      <c r="CB1216" s="551">
        <v>0</v>
      </c>
      <c r="CC1216" s="551">
        <v>0</v>
      </c>
      <c r="CD1216" s="551">
        <v>0</v>
      </c>
      <c r="CE1216" s="551">
        <v>0</v>
      </c>
      <c r="CF1216" s="551">
        <v>0</v>
      </c>
      <c r="CG1216" s="551">
        <v>0</v>
      </c>
      <c r="CH1216" s="551">
        <v>0</v>
      </c>
      <c r="CI1216" s="551">
        <v>0</v>
      </c>
      <c r="CJ1216" s="551">
        <v>0</v>
      </c>
      <c r="CK1216" s="623">
        <f t="shared" si="28"/>
        <v>1</v>
      </c>
      <c r="CL1216" s="524">
        <v>1</v>
      </c>
      <c r="CM1216" s="554">
        <f t="shared" si="32"/>
        <v>0.33333333333333331</v>
      </c>
      <c r="CN1216" s="554">
        <f t="shared" si="33"/>
        <v>0.66666666666666663</v>
      </c>
      <c r="CO1216" s="554">
        <v>6</v>
      </c>
      <c r="CP1216" s="554"/>
      <c r="CQ1216" s="554"/>
      <c r="CR1216" s="524"/>
      <c r="CS1216" s="726"/>
      <c r="CT1216" s="525"/>
      <c r="CU1216" s="527"/>
      <c r="CV1216" s="527"/>
      <c r="CW1216" s="527"/>
      <c r="CX1216" s="85"/>
    </row>
    <row r="1217" spans="1:102" ht="12" customHeight="1" x14ac:dyDescent="0.2">
      <c r="A1217" s="132" t="s">
        <v>1965</v>
      </c>
      <c r="B1217" s="557" t="s">
        <v>3368</v>
      </c>
      <c r="C1217" s="557" t="s">
        <v>1432</v>
      </c>
      <c r="D1217" s="557" t="s">
        <v>1432</v>
      </c>
      <c r="E1217" s="577" t="s">
        <v>3369</v>
      </c>
      <c r="F1217" s="557" t="s">
        <v>1432</v>
      </c>
      <c r="G1217" s="557" t="s">
        <v>2893</v>
      </c>
      <c r="H1217" s="557" t="s">
        <v>1458</v>
      </c>
      <c r="I1217" s="557" t="s">
        <v>2894</v>
      </c>
      <c r="J1217" s="533">
        <v>524758</v>
      </c>
      <c r="K1217" s="533">
        <v>174759</v>
      </c>
      <c r="L1217" s="512" t="s">
        <v>3079</v>
      </c>
      <c r="M1217" s="557" t="s">
        <v>1432</v>
      </c>
      <c r="N1217" s="557" t="s">
        <v>1432</v>
      </c>
      <c r="O1217" s="533">
        <v>0</v>
      </c>
      <c r="P1217" s="533">
        <v>1</v>
      </c>
      <c r="Q1217" s="738">
        <v>1</v>
      </c>
      <c r="R1217" s="557" t="s">
        <v>3370</v>
      </c>
      <c r="S1217" s="557" t="s">
        <v>1438</v>
      </c>
      <c r="T1217" s="739">
        <v>42069</v>
      </c>
      <c r="U1217" s="739">
        <v>42125</v>
      </c>
      <c r="V1217" s="739"/>
      <c r="W1217" s="557" t="s">
        <v>1439</v>
      </c>
      <c r="X1217" s="557" t="s">
        <v>1432</v>
      </c>
      <c r="Y1217" s="557" t="s">
        <v>1442</v>
      </c>
      <c r="Z1217" s="557" t="s">
        <v>1443</v>
      </c>
      <c r="AA1217" s="557" t="s">
        <v>1444</v>
      </c>
      <c r="AB1217" s="557" t="s">
        <v>2713</v>
      </c>
      <c r="AC1217" s="557" t="s">
        <v>1432</v>
      </c>
      <c r="AD1217" s="389"/>
      <c r="AE1217" s="389"/>
      <c r="AF1217" s="389"/>
      <c r="AG1217" s="517" t="s">
        <v>3063</v>
      </c>
      <c r="AH1217" s="557" t="s">
        <v>1445</v>
      </c>
      <c r="AI1217" s="620">
        <v>0</v>
      </c>
      <c r="AJ1217" s="517">
        <v>0</v>
      </c>
      <c r="AK1217" s="577">
        <v>1</v>
      </c>
      <c r="AL1217" s="577">
        <v>0</v>
      </c>
      <c r="AM1217" s="577">
        <v>0</v>
      </c>
      <c r="AN1217" s="577">
        <v>0</v>
      </c>
      <c r="AO1217" s="577">
        <v>0</v>
      </c>
      <c r="AP1217" s="577">
        <v>1</v>
      </c>
      <c r="AQ1217" s="577">
        <v>0</v>
      </c>
      <c r="AR1217" s="577">
        <v>0</v>
      </c>
      <c r="AS1217" s="577">
        <v>0</v>
      </c>
      <c r="AT1217" s="577">
        <v>0</v>
      </c>
      <c r="AU1217" s="577">
        <v>0</v>
      </c>
      <c r="AV1217" s="577">
        <v>0</v>
      </c>
      <c r="AW1217" s="577">
        <v>0</v>
      </c>
      <c r="AX1217" s="577">
        <v>0</v>
      </c>
      <c r="AY1217" s="577">
        <v>0</v>
      </c>
      <c r="AZ1217" s="577">
        <v>0</v>
      </c>
      <c r="BA1217" s="577">
        <v>0</v>
      </c>
      <c r="BB1217" s="577">
        <v>0</v>
      </c>
      <c r="BC1217" s="577">
        <v>0</v>
      </c>
      <c r="BD1217" s="577">
        <v>1</v>
      </c>
      <c r="BE1217" s="577">
        <v>0</v>
      </c>
      <c r="BF1217" s="577">
        <v>0</v>
      </c>
      <c r="BG1217" s="577">
        <v>0</v>
      </c>
      <c r="BH1217" s="577">
        <v>0</v>
      </c>
      <c r="BI1217" s="577">
        <v>0</v>
      </c>
      <c r="BJ1217" s="577">
        <v>0</v>
      </c>
      <c r="BK1217" s="577">
        <v>0</v>
      </c>
      <c r="BL1217" s="577">
        <v>0</v>
      </c>
      <c r="BM1217" s="577">
        <v>0</v>
      </c>
      <c r="BN1217" s="577"/>
      <c r="BO1217" s="551">
        <v>0</v>
      </c>
      <c r="BP1217" s="551">
        <v>0</v>
      </c>
      <c r="BQ1217" s="753">
        <v>0</v>
      </c>
      <c r="BR1217" s="551">
        <v>0</v>
      </c>
      <c r="BS1217" s="551">
        <v>0</v>
      </c>
      <c r="BT1217" s="551">
        <v>0</v>
      </c>
      <c r="BU1217" s="582">
        <f t="shared" si="29"/>
        <v>0.33333333333333331</v>
      </c>
      <c r="BV1217" s="552">
        <f t="shared" si="30"/>
        <v>0.33333333333333331</v>
      </c>
      <c r="BW1217" s="552">
        <f t="shared" si="31"/>
        <v>0.33333333333333331</v>
      </c>
      <c r="BX1217" s="551">
        <v>0</v>
      </c>
      <c r="BY1217" s="551">
        <v>0</v>
      </c>
      <c r="BZ1217" s="551">
        <v>0</v>
      </c>
      <c r="CA1217" s="551">
        <v>0</v>
      </c>
      <c r="CB1217" s="551">
        <v>0</v>
      </c>
      <c r="CC1217" s="551">
        <v>0</v>
      </c>
      <c r="CD1217" s="551">
        <v>0</v>
      </c>
      <c r="CE1217" s="551">
        <v>0</v>
      </c>
      <c r="CF1217" s="551">
        <v>0</v>
      </c>
      <c r="CG1217" s="551">
        <v>0</v>
      </c>
      <c r="CH1217" s="551">
        <v>0</v>
      </c>
      <c r="CI1217" s="551">
        <v>0</v>
      </c>
      <c r="CJ1217" s="551">
        <v>0</v>
      </c>
      <c r="CK1217" s="623">
        <f t="shared" si="28"/>
        <v>1</v>
      </c>
      <c r="CL1217" s="524">
        <v>1</v>
      </c>
      <c r="CM1217" s="554">
        <f t="shared" si="32"/>
        <v>0.33333333333333331</v>
      </c>
      <c r="CN1217" s="554">
        <f t="shared" si="33"/>
        <v>0.66666666666666663</v>
      </c>
      <c r="CO1217" s="554">
        <v>6</v>
      </c>
      <c r="CP1217" s="554"/>
      <c r="CQ1217" s="554"/>
      <c r="CR1217" s="524"/>
      <c r="CS1217" s="726"/>
      <c r="CT1217" s="525"/>
      <c r="CU1217" s="527"/>
      <c r="CV1217" s="527"/>
      <c r="CW1217" s="527"/>
      <c r="CX1217" s="85"/>
    </row>
    <row r="1218" spans="1:102" ht="12" customHeight="1" x14ac:dyDescent="0.2">
      <c r="A1218" s="132" t="s">
        <v>1965</v>
      </c>
      <c r="B1218" s="557" t="s">
        <v>3371</v>
      </c>
      <c r="C1218" s="557" t="s">
        <v>3372</v>
      </c>
      <c r="D1218" s="557" t="s">
        <v>1432</v>
      </c>
      <c r="E1218" s="577" t="s">
        <v>5532</v>
      </c>
      <c r="F1218" s="557" t="s">
        <v>1432</v>
      </c>
      <c r="G1218" s="557" t="s">
        <v>420</v>
      </c>
      <c r="H1218" s="557" t="s">
        <v>3875</v>
      </c>
      <c r="I1218" s="557" t="s">
        <v>421</v>
      </c>
      <c r="J1218" s="533">
        <v>529014</v>
      </c>
      <c r="K1218" s="533">
        <v>172572</v>
      </c>
      <c r="L1218" s="512" t="s">
        <v>3077</v>
      </c>
      <c r="M1218" s="557" t="s">
        <v>1432</v>
      </c>
      <c r="N1218" s="557" t="s">
        <v>1432</v>
      </c>
      <c r="O1218" s="533">
        <v>0</v>
      </c>
      <c r="P1218" s="533">
        <v>1</v>
      </c>
      <c r="Q1218" s="738">
        <v>1</v>
      </c>
      <c r="R1218" s="557" t="s">
        <v>3373</v>
      </c>
      <c r="S1218" s="557" t="s">
        <v>1438</v>
      </c>
      <c r="T1218" s="739">
        <v>42052</v>
      </c>
      <c r="U1218" s="739">
        <v>42151</v>
      </c>
      <c r="V1218" s="739"/>
      <c r="W1218" s="557" t="s">
        <v>1439</v>
      </c>
      <c r="X1218" s="557" t="s">
        <v>1432</v>
      </c>
      <c r="Y1218" s="557" t="s">
        <v>1442</v>
      </c>
      <c r="Z1218" s="557" t="s">
        <v>1443</v>
      </c>
      <c r="AA1218" s="557" t="s">
        <v>1444</v>
      </c>
      <c r="AB1218" s="557" t="s">
        <v>2713</v>
      </c>
      <c r="AC1218" s="557" t="s">
        <v>1432</v>
      </c>
      <c r="AD1218" s="389"/>
      <c r="AE1218" s="389"/>
      <c r="AF1218" s="389"/>
      <c r="AG1218" s="517" t="s">
        <v>3063</v>
      </c>
      <c r="AH1218" s="557" t="s">
        <v>1445</v>
      </c>
      <c r="AI1218" s="620">
        <v>0</v>
      </c>
      <c r="AJ1218" s="517">
        <v>0</v>
      </c>
      <c r="AK1218" s="577">
        <v>0</v>
      </c>
      <c r="AL1218" s="577">
        <v>0</v>
      </c>
      <c r="AM1218" s="577">
        <v>0</v>
      </c>
      <c r="AN1218" s="577">
        <v>0</v>
      </c>
      <c r="AO1218" s="577">
        <v>1</v>
      </c>
      <c r="AP1218" s="577">
        <v>0</v>
      </c>
      <c r="AQ1218" s="577">
        <v>0</v>
      </c>
      <c r="AR1218" s="577">
        <v>0</v>
      </c>
      <c r="AS1218" s="577">
        <v>0</v>
      </c>
      <c r="AT1218" s="577">
        <v>0</v>
      </c>
      <c r="AU1218" s="577">
        <v>0</v>
      </c>
      <c r="AV1218" s="577">
        <v>0</v>
      </c>
      <c r="AW1218" s="577">
        <v>0</v>
      </c>
      <c r="AX1218" s="577">
        <v>0</v>
      </c>
      <c r="AY1218" s="577">
        <v>0</v>
      </c>
      <c r="AZ1218" s="577">
        <v>0</v>
      </c>
      <c r="BA1218" s="577">
        <v>0</v>
      </c>
      <c r="BB1218" s="577">
        <v>0</v>
      </c>
      <c r="BC1218" s="577">
        <v>1</v>
      </c>
      <c r="BD1218" s="577">
        <v>0</v>
      </c>
      <c r="BE1218" s="577">
        <v>0</v>
      </c>
      <c r="BF1218" s="577">
        <v>0</v>
      </c>
      <c r="BG1218" s="577">
        <v>0</v>
      </c>
      <c r="BH1218" s="577">
        <v>0</v>
      </c>
      <c r="BI1218" s="577">
        <v>0</v>
      </c>
      <c r="BJ1218" s="577">
        <v>0</v>
      </c>
      <c r="BK1218" s="577">
        <v>0</v>
      </c>
      <c r="BL1218" s="577">
        <v>0</v>
      </c>
      <c r="BM1218" s="577">
        <v>0</v>
      </c>
      <c r="BN1218" s="577"/>
      <c r="BO1218" s="551">
        <v>0</v>
      </c>
      <c r="BP1218" s="551">
        <v>0</v>
      </c>
      <c r="BQ1218" s="753">
        <v>0</v>
      </c>
      <c r="BR1218" s="551">
        <v>0</v>
      </c>
      <c r="BS1218" s="551">
        <v>0</v>
      </c>
      <c r="BT1218" s="551">
        <v>0</v>
      </c>
      <c r="BU1218" s="582">
        <f t="shared" si="29"/>
        <v>0.33333333333333331</v>
      </c>
      <c r="BV1218" s="552">
        <f t="shared" si="30"/>
        <v>0.33333333333333331</v>
      </c>
      <c r="BW1218" s="552">
        <f t="shared" si="31"/>
        <v>0.33333333333333331</v>
      </c>
      <c r="BX1218" s="551">
        <v>0</v>
      </c>
      <c r="BY1218" s="551">
        <v>0</v>
      </c>
      <c r="BZ1218" s="551">
        <v>0</v>
      </c>
      <c r="CA1218" s="551">
        <v>0</v>
      </c>
      <c r="CB1218" s="551">
        <v>0</v>
      </c>
      <c r="CC1218" s="551">
        <v>0</v>
      </c>
      <c r="CD1218" s="551">
        <v>0</v>
      </c>
      <c r="CE1218" s="551">
        <v>0</v>
      </c>
      <c r="CF1218" s="551">
        <v>0</v>
      </c>
      <c r="CG1218" s="551">
        <v>0</v>
      </c>
      <c r="CH1218" s="551">
        <v>0</v>
      </c>
      <c r="CI1218" s="551">
        <v>0</v>
      </c>
      <c r="CJ1218" s="551">
        <v>0</v>
      </c>
      <c r="CK1218" s="623">
        <f t="shared" ref="CK1218:CK1281" si="34">SUM(BP1218:CJ1218)</f>
        <v>1</v>
      </c>
      <c r="CL1218" s="524">
        <v>1</v>
      </c>
      <c r="CM1218" s="554">
        <f t="shared" si="32"/>
        <v>0.33333333333333331</v>
      </c>
      <c r="CN1218" s="554">
        <f t="shared" si="33"/>
        <v>0.66666666666666663</v>
      </c>
      <c r="CO1218" s="554">
        <v>6</v>
      </c>
      <c r="CP1218" s="554"/>
      <c r="CQ1218" s="554"/>
      <c r="CR1218" s="524"/>
      <c r="CS1218" s="726"/>
      <c r="CT1218" s="525"/>
      <c r="CU1218" s="527"/>
      <c r="CV1218" s="527"/>
      <c r="CW1218" s="527"/>
      <c r="CX1218" s="85"/>
    </row>
    <row r="1219" spans="1:102" ht="12" customHeight="1" x14ac:dyDescent="0.2">
      <c r="A1219" s="132" t="s">
        <v>1965</v>
      </c>
      <c r="B1219" s="557" t="s">
        <v>3374</v>
      </c>
      <c r="C1219" s="557" t="s">
        <v>1432</v>
      </c>
      <c r="D1219" s="557" t="s">
        <v>1432</v>
      </c>
      <c r="E1219" s="577" t="s">
        <v>1432</v>
      </c>
      <c r="F1219" s="557" t="s">
        <v>2391</v>
      </c>
      <c r="G1219" s="557" t="s">
        <v>4874</v>
      </c>
      <c r="H1219" s="557" t="s">
        <v>1458</v>
      </c>
      <c r="I1219" s="557" t="s">
        <v>4220</v>
      </c>
      <c r="J1219" s="533">
        <v>523460</v>
      </c>
      <c r="K1219" s="533">
        <v>175163</v>
      </c>
      <c r="L1219" s="512" t="s">
        <v>521</v>
      </c>
      <c r="M1219" s="557" t="s">
        <v>1432</v>
      </c>
      <c r="N1219" s="557" t="s">
        <v>1432</v>
      </c>
      <c r="O1219" s="533">
        <v>2</v>
      </c>
      <c r="P1219" s="533">
        <v>1</v>
      </c>
      <c r="Q1219" s="738">
        <v>-1</v>
      </c>
      <c r="R1219" s="557" t="s">
        <v>3375</v>
      </c>
      <c r="S1219" s="557" t="s">
        <v>1438</v>
      </c>
      <c r="T1219" s="739">
        <v>42060</v>
      </c>
      <c r="U1219" s="739">
        <v>42115</v>
      </c>
      <c r="V1219" s="739"/>
      <c r="W1219" s="557" t="s">
        <v>1439</v>
      </c>
      <c r="X1219" s="557" t="s">
        <v>1432</v>
      </c>
      <c r="Y1219" s="557" t="s">
        <v>1442</v>
      </c>
      <c r="Z1219" s="557" t="s">
        <v>1453</v>
      </c>
      <c r="AA1219" s="557" t="s">
        <v>1444</v>
      </c>
      <c r="AB1219" s="557" t="s">
        <v>3714</v>
      </c>
      <c r="AC1219" s="557" t="s">
        <v>1432</v>
      </c>
      <c r="AD1219" s="389"/>
      <c r="AE1219" s="389"/>
      <c r="AF1219" s="389"/>
      <c r="AG1219" s="517" t="s">
        <v>3063</v>
      </c>
      <c r="AH1219" s="557" t="s">
        <v>1445</v>
      </c>
      <c r="AI1219" s="620">
        <v>0</v>
      </c>
      <c r="AJ1219" s="517">
        <v>0</v>
      </c>
      <c r="AK1219" s="577">
        <v>0</v>
      </c>
      <c r="AL1219" s="577">
        <v>0</v>
      </c>
      <c r="AM1219" s="577">
        <v>-2</v>
      </c>
      <c r="AN1219" s="577">
        <v>1</v>
      </c>
      <c r="AO1219" s="577">
        <v>0</v>
      </c>
      <c r="AP1219" s="577">
        <v>0</v>
      </c>
      <c r="AQ1219" s="577">
        <v>0</v>
      </c>
      <c r="AR1219" s="577">
        <v>0</v>
      </c>
      <c r="AS1219" s="577">
        <v>0</v>
      </c>
      <c r="AT1219" s="577">
        <v>-2</v>
      </c>
      <c r="AU1219" s="577">
        <v>1</v>
      </c>
      <c r="AV1219" s="577">
        <v>0</v>
      </c>
      <c r="AW1219" s="577">
        <v>0</v>
      </c>
      <c r="AX1219" s="577">
        <v>0</v>
      </c>
      <c r="AY1219" s="577">
        <v>0</v>
      </c>
      <c r="AZ1219" s="577">
        <v>0</v>
      </c>
      <c r="BA1219" s="577">
        <v>0</v>
      </c>
      <c r="BB1219" s="577">
        <v>0</v>
      </c>
      <c r="BC1219" s="577">
        <v>0</v>
      </c>
      <c r="BD1219" s="577">
        <v>0</v>
      </c>
      <c r="BE1219" s="577">
        <v>0</v>
      </c>
      <c r="BF1219" s="577">
        <v>0</v>
      </c>
      <c r="BG1219" s="577">
        <v>0</v>
      </c>
      <c r="BH1219" s="577">
        <v>0</v>
      </c>
      <c r="BI1219" s="577">
        <v>0</v>
      </c>
      <c r="BJ1219" s="577">
        <v>0</v>
      </c>
      <c r="BK1219" s="577">
        <v>0</v>
      </c>
      <c r="BL1219" s="577">
        <v>0</v>
      </c>
      <c r="BM1219" s="577">
        <v>0</v>
      </c>
      <c r="BN1219" s="577"/>
      <c r="BO1219" s="551">
        <v>0</v>
      </c>
      <c r="BP1219" s="551">
        <v>0</v>
      </c>
      <c r="BQ1219" s="753">
        <v>0</v>
      </c>
      <c r="BR1219" s="551">
        <v>0</v>
      </c>
      <c r="BS1219" s="551">
        <v>0</v>
      </c>
      <c r="BT1219" s="551">
        <v>0</v>
      </c>
      <c r="BU1219" s="582">
        <f t="shared" si="29"/>
        <v>-0.33333333333333331</v>
      </c>
      <c r="BV1219" s="552">
        <f t="shared" si="30"/>
        <v>-0.33333333333333331</v>
      </c>
      <c r="BW1219" s="552">
        <f t="shared" si="31"/>
        <v>-0.33333333333333331</v>
      </c>
      <c r="BX1219" s="551">
        <v>0</v>
      </c>
      <c r="BY1219" s="551">
        <v>0</v>
      </c>
      <c r="BZ1219" s="551">
        <v>0</v>
      </c>
      <c r="CA1219" s="551">
        <v>0</v>
      </c>
      <c r="CB1219" s="551">
        <v>0</v>
      </c>
      <c r="CC1219" s="551">
        <v>0</v>
      </c>
      <c r="CD1219" s="551">
        <v>0</v>
      </c>
      <c r="CE1219" s="551">
        <v>0</v>
      </c>
      <c r="CF1219" s="551">
        <v>0</v>
      </c>
      <c r="CG1219" s="551">
        <v>0</v>
      </c>
      <c r="CH1219" s="551">
        <v>0</v>
      </c>
      <c r="CI1219" s="551">
        <v>0</v>
      </c>
      <c r="CJ1219" s="551">
        <v>0</v>
      </c>
      <c r="CK1219" s="623">
        <f t="shared" si="34"/>
        <v>-1</v>
      </c>
      <c r="CL1219" s="524">
        <v>-1</v>
      </c>
      <c r="CM1219" s="554">
        <f t="shared" si="32"/>
        <v>-0.33333333333333331</v>
      </c>
      <c r="CN1219" s="554">
        <f t="shared" si="33"/>
        <v>-0.66666666666666663</v>
      </c>
      <c r="CO1219" s="554">
        <v>10</v>
      </c>
      <c r="CP1219" s="554"/>
      <c r="CQ1219" s="554"/>
      <c r="CR1219" s="622"/>
      <c r="CS1219" s="726"/>
      <c r="CT1219" s="525"/>
      <c r="CU1219" s="527"/>
      <c r="CV1219" s="527"/>
      <c r="CW1219" s="527"/>
      <c r="CX1219" s="85"/>
    </row>
    <row r="1220" spans="1:102" ht="12" customHeight="1" x14ac:dyDescent="0.2">
      <c r="A1220" s="132" t="s">
        <v>1965</v>
      </c>
      <c r="B1220" s="557" t="s">
        <v>3376</v>
      </c>
      <c r="C1220" s="557" t="s">
        <v>1432</v>
      </c>
      <c r="D1220" s="557" t="s">
        <v>1432</v>
      </c>
      <c r="E1220" s="577" t="s">
        <v>4391</v>
      </c>
      <c r="F1220" s="557" t="s">
        <v>2195</v>
      </c>
      <c r="G1220" s="557" t="s">
        <v>3594</v>
      </c>
      <c r="H1220" s="557" t="s">
        <v>2717</v>
      </c>
      <c r="I1220" s="557" t="s">
        <v>3595</v>
      </c>
      <c r="J1220" s="533">
        <v>527360</v>
      </c>
      <c r="K1220" s="533">
        <v>176302</v>
      </c>
      <c r="L1220" s="512" t="s">
        <v>3067</v>
      </c>
      <c r="M1220" s="557" t="s">
        <v>1432</v>
      </c>
      <c r="N1220" s="557" t="s">
        <v>1432</v>
      </c>
      <c r="O1220" s="533">
        <v>0</v>
      </c>
      <c r="P1220" s="533">
        <v>1</v>
      </c>
      <c r="Q1220" s="738">
        <v>1</v>
      </c>
      <c r="R1220" s="557" t="s">
        <v>5533</v>
      </c>
      <c r="S1220" s="557" t="s">
        <v>3187</v>
      </c>
      <c r="T1220" s="739">
        <v>42054</v>
      </c>
      <c r="U1220" s="739">
        <v>42110</v>
      </c>
      <c r="V1220" s="739"/>
      <c r="W1220" s="557" t="s">
        <v>1439</v>
      </c>
      <c r="X1220" s="557" t="s">
        <v>1432</v>
      </c>
      <c r="Y1220" s="557" t="s">
        <v>1442</v>
      </c>
      <c r="Z1220" s="557" t="s">
        <v>3893</v>
      </c>
      <c r="AA1220" s="557" t="s">
        <v>1444</v>
      </c>
      <c r="AB1220" s="557" t="s">
        <v>4720</v>
      </c>
      <c r="AC1220" s="557" t="s">
        <v>1432</v>
      </c>
      <c r="AD1220" s="389"/>
      <c r="AE1220" s="389"/>
      <c r="AF1220" s="389"/>
      <c r="AG1220" s="517" t="s">
        <v>3063</v>
      </c>
      <c r="AH1220" s="557" t="s">
        <v>1445</v>
      </c>
      <c r="AI1220" s="620">
        <v>0</v>
      </c>
      <c r="AJ1220" s="517">
        <v>0</v>
      </c>
      <c r="AK1220" s="577">
        <v>0</v>
      </c>
      <c r="AL1220" s="577">
        <v>0</v>
      </c>
      <c r="AM1220" s="577">
        <v>1</v>
      </c>
      <c r="AN1220" s="577">
        <v>0</v>
      </c>
      <c r="AO1220" s="577">
        <v>0</v>
      </c>
      <c r="AP1220" s="577">
        <v>0</v>
      </c>
      <c r="AQ1220" s="577">
        <v>0</v>
      </c>
      <c r="AR1220" s="577">
        <v>0</v>
      </c>
      <c r="AS1220" s="577">
        <v>0</v>
      </c>
      <c r="AT1220" s="577">
        <v>1</v>
      </c>
      <c r="AU1220" s="577">
        <v>0</v>
      </c>
      <c r="AV1220" s="577">
        <v>0</v>
      </c>
      <c r="AW1220" s="577">
        <v>0</v>
      </c>
      <c r="AX1220" s="577">
        <v>0</v>
      </c>
      <c r="AY1220" s="577">
        <v>0</v>
      </c>
      <c r="AZ1220" s="577">
        <v>0</v>
      </c>
      <c r="BA1220" s="577">
        <v>0</v>
      </c>
      <c r="BB1220" s="577">
        <v>0</v>
      </c>
      <c r="BC1220" s="577">
        <v>0</v>
      </c>
      <c r="BD1220" s="577">
        <v>0</v>
      </c>
      <c r="BE1220" s="577">
        <v>0</v>
      </c>
      <c r="BF1220" s="577">
        <v>0</v>
      </c>
      <c r="BG1220" s="577">
        <v>0</v>
      </c>
      <c r="BH1220" s="577">
        <v>0</v>
      </c>
      <c r="BI1220" s="577">
        <v>0</v>
      </c>
      <c r="BJ1220" s="577">
        <v>0</v>
      </c>
      <c r="BK1220" s="577">
        <v>0</v>
      </c>
      <c r="BL1220" s="577">
        <v>0</v>
      </c>
      <c r="BM1220" s="577">
        <v>0</v>
      </c>
      <c r="BN1220" s="577"/>
      <c r="BO1220" s="551">
        <v>0</v>
      </c>
      <c r="BP1220" s="551">
        <v>0</v>
      </c>
      <c r="BQ1220" s="753">
        <v>0</v>
      </c>
      <c r="BR1220" s="551">
        <v>0</v>
      </c>
      <c r="BS1220" s="551">
        <v>0</v>
      </c>
      <c r="BT1220" s="551">
        <v>0</v>
      </c>
      <c r="BU1220" s="582">
        <f t="shared" si="29"/>
        <v>0.33333333333333331</v>
      </c>
      <c r="BV1220" s="552">
        <f t="shared" si="30"/>
        <v>0.33333333333333331</v>
      </c>
      <c r="BW1220" s="552">
        <f t="shared" si="31"/>
        <v>0.33333333333333331</v>
      </c>
      <c r="BX1220" s="551">
        <v>0</v>
      </c>
      <c r="BY1220" s="551">
        <v>0</v>
      </c>
      <c r="BZ1220" s="551">
        <v>0</v>
      </c>
      <c r="CA1220" s="551">
        <v>0</v>
      </c>
      <c r="CB1220" s="551">
        <v>0</v>
      </c>
      <c r="CC1220" s="551">
        <v>0</v>
      </c>
      <c r="CD1220" s="551">
        <v>0</v>
      </c>
      <c r="CE1220" s="551">
        <v>0</v>
      </c>
      <c r="CF1220" s="551">
        <v>0</v>
      </c>
      <c r="CG1220" s="551">
        <v>0</v>
      </c>
      <c r="CH1220" s="551">
        <v>0</v>
      </c>
      <c r="CI1220" s="551">
        <v>0</v>
      </c>
      <c r="CJ1220" s="551">
        <v>0</v>
      </c>
      <c r="CK1220" s="623">
        <f t="shared" si="34"/>
        <v>1</v>
      </c>
      <c r="CL1220" s="524">
        <v>1</v>
      </c>
      <c r="CM1220" s="554">
        <f t="shared" si="32"/>
        <v>0.33333333333333331</v>
      </c>
      <c r="CN1220" s="554">
        <f t="shared" si="33"/>
        <v>0.66666666666666663</v>
      </c>
      <c r="CO1220" s="554">
        <v>10</v>
      </c>
      <c r="CP1220" s="554"/>
      <c r="CQ1220" s="554"/>
      <c r="CR1220" s="524"/>
      <c r="CS1220" s="726"/>
      <c r="CT1220" s="525"/>
      <c r="CU1220" s="527"/>
      <c r="CV1220" s="527"/>
      <c r="CW1220" s="527"/>
      <c r="CX1220" s="85"/>
    </row>
    <row r="1221" spans="1:102" ht="12" customHeight="1" x14ac:dyDescent="0.2">
      <c r="A1221" s="132" t="s">
        <v>1965</v>
      </c>
      <c r="B1221" s="557" t="s">
        <v>3377</v>
      </c>
      <c r="C1221" s="557" t="s">
        <v>1432</v>
      </c>
      <c r="D1221" s="557" t="s">
        <v>1432</v>
      </c>
      <c r="E1221" s="577" t="s">
        <v>3378</v>
      </c>
      <c r="F1221" s="557" t="s">
        <v>2792</v>
      </c>
      <c r="G1221" s="557" t="s">
        <v>4592</v>
      </c>
      <c r="H1221" s="557" t="s">
        <v>1458</v>
      </c>
      <c r="I1221" s="557" t="s">
        <v>4593</v>
      </c>
      <c r="J1221" s="533">
        <v>523714</v>
      </c>
      <c r="K1221" s="533">
        <v>174883</v>
      </c>
      <c r="L1221" s="512" t="s">
        <v>3079</v>
      </c>
      <c r="M1221" s="557" t="s">
        <v>1432</v>
      </c>
      <c r="N1221" s="557" t="s">
        <v>1432</v>
      </c>
      <c r="O1221" s="533">
        <v>2</v>
      </c>
      <c r="P1221" s="533">
        <v>1</v>
      </c>
      <c r="Q1221" s="738">
        <v>-1</v>
      </c>
      <c r="R1221" s="557" t="s">
        <v>3379</v>
      </c>
      <c r="S1221" s="557" t="s">
        <v>1438</v>
      </c>
      <c r="T1221" s="739">
        <v>42048</v>
      </c>
      <c r="U1221" s="739">
        <v>42103</v>
      </c>
      <c r="V1221" s="739"/>
      <c r="W1221" s="557" t="s">
        <v>1439</v>
      </c>
      <c r="X1221" s="557" t="s">
        <v>1432</v>
      </c>
      <c r="Y1221" s="557" t="s">
        <v>1442</v>
      </c>
      <c r="Z1221" s="557" t="s">
        <v>4694</v>
      </c>
      <c r="AA1221" s="557" t="s">
        <v>1444</v>
      </c>
      <c r="AB1221" s="557" t="s">
        <v>3714</v>
      </c>
      <c r="AC1221" s="557" t="s">
        <v>1432</v>
      </c>
      <c r="AD1221" s="389"/>
      <c r="AE1221" s="389"/>
      <c r="AF1221" s="389"/>
      <c r="AG1221" s="517" t="s">
        <v>3063</v>
      </c>
      <c r="AH1221" s="557" t="s">
        <v>1445</v>
      </c>
      <c r="AI1221" s="620">
        <v>0</v>
      </c>
      <c r="AJ1221" s="517">
        <v>0</v>
      </c>
      <c r="AK1221" s="577">
        <v>0</v>
      </c>
      <c r="AL1221" s="577">
        <v>0</v>
      </c>
      <c r="AM1221" s="577">
        <v>-1</v>
      </c>
      <c r="AN1221" s="577">
        <v>-1</v>
      </c>
      <c r="AO1221" s="577">
        <v>0</v>
      </c>
      <c r="AP1221" s="577">
        <v>1</v>
      </c>
      <c r="AQ1221" s="577">
        <v>0</v>
      </c>
      <c r="AR1221" s="577">
        <v>0</v>
      </c>
      <c r="AS1221" s="577">
        <v>0</v>
      </c>
      <c r="AT1221" s="577">
        <v>-1</v>
      </c>
      <c r="AU1221" s="577">
        <v>-1</v>
      </c>
      <c r="AV1221" s="577">
        <v>0</v>
      </c>
      <c r="AW1221" s="577">
        <v>1</v>
      </c>
      <c r="AX1221" s="577">
        <v>0</v>
      </c>
      <c r="AY1221" s="577">
        <v>0</v>
      </c>
      <c r="AZ1221" s="577">
        <v>0</v>
      </c>
      <c r="BA1221" s="577">
        <v>0</v>
      </c>
      <c r="BB1221" s="577">
        <v>0</v>
      </c>
      <c r="BC1221" s="577">
        <v>0</v>
      </c>
      <c r="BD1221" s="577">
        <v>0</v>
      </c>
      <c r="BE1221" s="577">
        <v>0</v>
      </c>
      <c r="BF1221" s="577">
        <v>0</v>
      </c>
      <c r="BG1221" s="577">
        <v>0</v>
      </c>
      <c r="BH1221" s="577">
        <v>0</v>
      </c>
      <c r="BI1221" s="577">
        <v>0</v>
      </c>
      <c r="BJ1221" s="577">
        <v>0</v>
      </c>
      <c r="BK1221" s="577">
        <v>0</v>
      </c>
      <c r="BL1221" s="577">
        <v>0</v>
      </c>
      <c r="BM1221" s="577">
        <v>0</v>
      </c>
      <c r="BN1221" s="577"/>
      <c r="BO1221" s="551">
        <v>0</v>
      </c>
      <c r="BP1221" s="551">
        <v>0</v>
      </c>
      <c r="BQ1221" s="753">
        <v>0</v>
      </c>
      <c r="BR1221" s="551">
        <v>0</v>
      </c>
      <c r="BS1221" s="551">
        <v>0</v>
      </c>
      <c r="BT1221" s="551">
        <v>0</v>
      </c>
      <c r="BU1221" s="582">
        <f t="shared" si="29"/>
        <v>-0.33333333333333331</v>
      </c>
      <c r="BV1221" s="552">
        <f t="shared" si="30"/>
        <v>-0.33333333333333331</v>
      </c>
      <c r="BW1221" s="552">
        <f t="shared" si="31"/>
        <v>-0.33333333333333331</v>
      </c>
      <c r="BX1221" s="551">
        <v>0</v>
      </c>
      <c r="BY1221" s="551">
        <v>0</v>
      </c>
      <c r="BZ1221" s="551">
        <v>0</v>
      </c>
      <c r="CA1221" s="551">
        <v>0</v>
      </c>
      <c r="CB1221" s="551">
        <v>0</v>
      </c>
      <c r="CC1221" s="551">
        <v>0</v>
      </c>
      <c r="CD1221" s="551">
        <v>0</v>
      </c>
      <c r="CE1221" s="551">
        <v>0</v>
      </c>
      <c r="CF1221" s="551">
        <v>0</v>
      </c>
      <c r="CG1221" s="551">
        <v>0</v>
      </c>
      <c r="CH1221" s="551">
        <v>0</v>
      </c>
      <c r="CI1221" s="551">
        <v>0</v>
      </c>
      <c r="CJ1221" s="551">
        <v>0</v>
      </c>
      <c r="CK1221" s="623">
        <f t="shared" si="34"/>
        <v>-1</v>
      </c>
      <c r="CL1221" s="524">
        <v>-1</v>
      </c>
      <c r="CM1221" s="554">
        <f t="shared" si="32"/>
        <v>-0.33333333333333331</v>
      </c>
      <c r="CN1221" s="554">
        <f t="shared" si="33"/>
        <v>-0.66666666666666663</v>
      </c>
      <c r="CO1221" s="554">
        <v>6</v>
      </c>
      <c r="CP1221" s="554"/>
      <c r="CQ1221" s="554"/>
      <c r="CR1221" s="524"/>
      <c r="CS1221" s="726"/>
      <c r="CT1221" s="525"/>
      <c r="CU1221" s="527"/>
      <c r="CV1221" s="527"/>
      <c r="CW1221" s="527"/>
      <c r="CX1221" s="85"/>
    </row>
    <row r="1222" spans="1:102" ht="12" customHeight="1" x14ac:dyDescent="0.2">
      <c r="A1222" s="132" t="s">
        <v>1965</v>
      </c>
      <c r="B1222" s="557" t="s">
        <v>3380</v>
      </c>
      <c r="C1222" s="557" t="s">
        <v>1432</v>
      </c>
      <c r="D1222" s="557" t="s">
        <v>1432</v>
      </c>
      <c r="E1222" s="577" t="s">
        <v>1432</v>
      </c>
      <c r="F1222" s="557" t="s">
        <v>3195</v>
      </c>
      <c r="G1222" s="557" t="s">
        <v>929</v>
      </c>
      <c r="H1222" s="557" t="s">
        <v>1435</v>
      </c>
      <c r="I1222" s="557" t="s">
        <v>2552</v>
      </c>
      <c r="J1222" s="533">
        <v>527940</v>
      </c>
      <c r="K1222" s="533">
        <v>172263</v>
      </c>
      <c r="L1222" s="512" t="s">
        <v>3077</v>
      </c>
      <c r="M1222" s="557" t="s">
        <v>1432</v>
      </c>
      <c r="N1222" s="557" t="s">
        <v>1432</v>
      </c>
      <c r="O1222" s="533">
        <v>0</v>
      </c>
      <c r="P1222" s="533">
        <v>3</v>
      </c>
      <c r="Q1222" s="738">
        <v>3</v>
      </c>
      <c r="R1222" s="557" t="s">
        <v>4072</v>
      </c>
      <c r="S1222" s="557" t="s">
        <v>1438</v>
      </c>
      <c r="T1222" s="739">
        <v>42055</v>
      </c>
      <c r="U1222" s="739">
        <v>42118</v>
      </c>
      <c r="V1222" s="739"/>
      <c r="W1222" s="557" t="s">
        <v>1439</v>
      </c>
      <c r="X1222" s="557" t="s">
        <v>1432</v>
      </c>
      <c r="Y1222" s="557" t="s">
        <v>1442</v>
      </c>
      <c r="Z1222" s="557" t="s">
        <v>4694</v>
      </c>
      <c r="AA1222" s="557" t="s">
        <v>1444</v>
      </c>
      <c r="AB1222" s="557" t="s">
        <v>2713</v>
      </c>
      <c r="AC1222" s="557" t="s">
        <v>1432</v>
      </c>
      <c r="AD1222" s="389"/>
      <c r="AE1222" s="389"/>
      <c r="AF1222" s="389"/>
      <c r="AG1222" s="517" t="s">
        <v>3063</v>
      </c>
      <c r="AH1222" s="557" t="s">
        <v>1445</v>
      </c>
      <c r="AI1222" s="620">
        <v>0</v>
      </c>
      <c r="AJ1222" s="517">
        <v>0</v>
      </c>
      <c r="AK1222" s="577">
        <v>0</v>
      </c>
      <c r="AL1222" s="577">
        <v>1</v>
      </c>
      <c r="AM1222" s="577">
        <v>2</v>
      </c>
      <c r="AN1222" s="577">
        <v>0</v>
      </c>
      <c r="AO1222" s="577">
        <v>0</v>
      </c>
      <c r="AP1222" s="577">
        <v>0</v>
      </c>
      <c r="AQ1222" s="577">
        <v>0</v>
      </c>
      <c r="AR1222" s="577">
        <v>0</v>
      </c>
      <c r="AS1222" s="577">
        <v>1</v>
      </c>
      <c r="AT1222" s="577">
        <v>2</v>
      </c>
      <c r="AU1222" s="577">
        <v>0</v>
      </c>
      <c r="AV1222" s="577">
        <v>0</v>
      </c>
      <c r="AW1222" s="577">
        <v>0</v>
      </c>
      <c r="AX1222" s="577">
        <v>0</v>
      </c>
      <c r="AY1222" s="577">
        <v>0</v>
      </c>
      <c r="AZ1222" s="577">
        <v>0</v>
      </c>
      <c r="BA1222" s="577">
        <v>0</v>
      </c>
      <c r="BB1222" s="577">
        <v>0</v>
      </c>
      <c r="BC1222" s="577">
        <v>0</v>
      </c>
      <c r="BD1222" s="577">
        <v>0</v>
      </c>
      <c r="BE1222" s="577">
        <v>0</v>
      </c>
      <c r="BF1222" s="577">
        <v>0</v>
      </c>
      <c r="BG1222" s="577">
        <v>0</v>
      </c>
      <c r="BH1222" s="577">
        <v>0</v>
      </c>
      <c r="BI1222" s="577">
        <v>0</v>
      </c>
      <c r="BJ1222" s="577">
        <v>0</v>
      </c>
      <c r="BK1222" s="577">
        <v>0</v>
      </c>
      <c r="BL1222" s="577">
        <v>0</v>
      </c>
      <c r="BM1222" s="577">
        <v>0</v>
      </c>
      <c r="BN1222" s="577"/>
      <c r="BO1222" s="551">
        <v>0</v>
      </c>
      <c r="BP1222" s="551">
        <v>0</v>
      </c>
      <c r="BQ1222" s="753">
        <v>0</v>
      </c>
      <c r="BR1222" s="551">
        <v>0</v>
      </c>
      <c r="BS1222" s="551">
        <v>0</v>
      </c>
      <c r="BT1222" s="551">
        <v>0</v>
      </c>
      <c r="BU1222" s="582">
        <f t="shared" si="29"/>
        <v>1</v>
      </c>
      <c r="BV1222" s="552">
        <f t="shared" si="30"/>
        <v>1</v>
      </c>
      <c r="BW1222" s="552">
        <f t="shared" si="31"/>
        <v>1</v>
      </c>
      <c r="BX1222" s="551">
        <v>0</v>
      </c>
      <c r="BY1222" s="551">
        <v>0</v>
      </c>
      <c r="BZ1222" s="551">
        <v>0</v>
      </c>
      <c r="CA1222" s="551">
        <v>0</v>
      </c>
      <c r="CB1222" s="551">
        <v>0</v>
      </c>
      <c r="CC1222" s="551">
        <v>0</v>
      </c>
      <c r="CD1222" s="551">
        <v>0</v>
      </c>
      <c r="CE1222" s="551">
        <v>0</v>
      </c>
      <c r="CF1222" s="551">
        <v>0</v>
      </c>
      <c r="CG1222" s="551">
        <v>0</v>
      </c>
      <c r="CH1222" s="551">
        <v>0</v>
      </c>
      <c r="CI1222" s="551">
        <v>0</v>
      </c>
      <c r="CJ1222" s="551">
        <v>0</v>
      </c>
      <c r="CK1222" s="623">
        <f t="shared" si="34"/>
        <v>3</v>
      </c>
      <c r="CL1222" s="524">
        <v>3</v>
      </c>
      <c r="CM1222" s="554">
        <f t="shared" si="32"/>
        <v>1</v>
      </c>
      <c r="CN1222" s="554">
        <f t="shared" si="33"/>
        <v>2</v>
      </c>
      <c r="CO1222" s="554">
        <v>6</v>
      </c>
      <c r="CP1222" s="554"/>
      <c r="CQ1222" s="554"/>
      <c r="CR1222" s="524"/>
      <c r="CS1222" s="524"/>
      <c r="CT1222" s="525"/>
      <c r="CU1222" s="527"/>
      <c r="CV1222" s="527"/>
      <c r="CW1222" s="527"/>
      <c r="CX1222" s="85"/>
    </row>
    <row r="1223" spans="1:102" ht="12" customHeight="1" x14ac:dyDescent="0.2">
      <c r="A1223" s="132" t="s">
        <v>1965</v>
      </c>
      <c r="B1223" s="557" t="s">
        <v>5534</v>
      </c>
      <c r="C1223" s="557" t="s">
        <v>1432</v>
      </c>
      <c r="D1223" s="557" t="s">
        <v>1432</v>
      </c>
      <c r="E1223" s="577" t="s">
        <v>5535</v>
      </c>
      <c r="F1223" s="557" t="s">
        <v>3708</v>
      </c>
      <c r="G1223" s="557" t="s">
        <v>1373</v>
      </c>
      <c r="H1223" s="557" t="s">
        <v>2717</v>
      </c>
      <c r="I1223" s="557" t="s">
        <v>1551</v>
      </c>
      <c r="J1223" s="533">
        <v>526622</v>
      </c>
      <c r="K1223" s="533">
        <v>176212</v>
      </c>
      <c r="L1223" s="512" t="s">
        <v>4766</v>
      </c>
      <c r="M1223" s="557" t="s">
        <v>1432</v>
      </c>
      <c r="N1223" s="557" t="s">
        <v>1432</v>
      </c>
      <c r="O1223" s="533">
        <v>0</v>
      </c>
      <c r="P1223" s="533">
        <v>1</v>
      </c>
      <c r="Q1223" s="738">
        <v>1</v>
      </c>
      <c r="R1223" s="557" t="s">
        <v>5536</v>
      </c>
      <c r="S1223" s="557" t="s">
        <v>3676</v>
      </c>
      <c r="T1223" s="739">
        <v>42052</v>
      </c>
      <c r="U1223" s="739">
        <v>42209</v>
      </c>
      <c r="V1223" s="739"/>
      <c r="W1223" s="557" t="s">
        <v>1439</v>
      </c>
      <c r="X1223" s="557" t="s">
        <v>1432</v>
      </c>
      <c r="Y1223" s="557" t="s">
        <v>1442</v>
      </c>
      <c r="Z1223" s="557" t="s">
        <v>1443</v>
      </c>
      <c r="AA1223" s="557" t="s">
        <v>1444</v>
      </c>
      <c r="AB1223" s="557" t="s">
        <v>2713</v>
      </c>
      <c r="AC1223" s="557" t="s">
        <v>1432</v>
      </c>
      <c r="AD1223" s="389"/>
      <c r="AE1223" s="389"/>
      <c r="AF1223" s="389"/>
      <c r="AG1223" s="517" t="s">
        <v>3063</v>
      </c>
      <c r="AH1223" s="557" t="s">
        <v>1445</v>
      </c>
      <c r="AI1223" s="620">
        <v>0</v>
      </c>
      <c r="AJ1223" s="517">
        <v>0</v>
      </c>
      <c r="AK1223" s="577">
        <v>0</v>
      </c>
      <c r="AL1223" s="577">
        <v>0</v>
      </c>
      <c r="AM1223" s="577">
        <v>0</v>
      </c>
      <c r="AN1223" s="577">
        <v>0</v>
      </c>
      <c r="AO1223" s="577">
        <v>0</v>
      </c>
      <c r="AP1223" s="577">
        <v>0</v>
      </c>
      <c r="AQ1223" s="577">
        <v>0</v>
      </c>
      <c r="AR1223" s="577">
        <v>1</v>
      </c>
      <c r="AS1223" s="577">
        <v>0</v>
      </c>
      <c r="AT1223" s="577">
        <v>0</v>
      </c>
      <c r="AU1223" s="577">
        <v>0</v>
      </c>
      <c r="AV1223" s="577">
        <v>0</v>
      </c>
      <c r="AW1223" s="577">
        <v>0</v>
      </c>
      <c r="AX1223" s="577">
        <v>0</v>
      </c>
      <c r="AY1223" s="577">
        <v>0</v>
      </c>
      <c r="AZ1223" s="577">
        <v>0</v>
      </c>
      <c r="BA1223" s="577">
        <v>0</v>
      </c>
      <c r="BB1223" s="577">
        <v>0</v>
      </c>
      <c r="BC1223" s="577">
        <v>0</v>
      </c>
      <c r="BD1223" s="577">
        <v>0</v>
      </c>
      <c r="BE1223" s="577">
        <v>0</v>
      </c>
      <c r="BF1223" s="577">
        <v>1</v>
      </c>
      <c r="BG1223" s="577">
        <v>0</v>
      </c>
      <c r="BH1223" s="577">
        <v>0</v>
      </c>
      <c r="BI1223" s="577">
        <v>0</v>
      </c>
      <c r="BJ1223" s="577">
        <v>0</v>
      </c>
      <c r="BK1223" s="577">
        <v>0</v>
      </c>
      <c r="BL1223" s="577">
        <v>0</v>
      </c>
      <c r="BM1223" s="577">
        <v>0</v>
      </c>
      <c r="BN1223" s="577"/>
      <c r="BO1223" s="551">
        <v>0</v>
      </c>
      <c r="BP1223" s="551">
        <v>0</v>
      </c>
      <c r="BQ1223" s="753">
        <v>0</v>
      </c>
      <c r="BR1223" s="551">
        <v>0</v>
      </c>
      <c r="BS1223" s="551">
        <v>0</v>
      </c>
      <c r="BT1223" s="551">
        <v>0</v>
      </c>
      <c r="BU1223" s="582">
        <f t="shared" si="29"/>
        <v>0.33333333333333331</v>
      </c>
      <c r="BV1223" s="552">
        <f t="shared" si="30"/>
        <v>0.33333333333333331</v>
      </c>
      <c r="BW1223" s="552">
        <f t="shared" si="31"/>
        <v>0.33333333333333331</v>
      </c>
      <c r="BX1223" s="551">
        <v>0</v>
      </c>
      <c r="BY1223" s="551">
        <v>0</v>
      </c>
      <c r="BZ1223" s="551">
        <v>0</v>
      </c>
      <c r="CA1223" s="551">
        <v>0</v>
      </c>
      <c r="CB1223" s="551">
        <v>0</v>
      </c>
      <c r="CC1223" s="551">
        <v>0</v>
      </c>
      <c r="CD1223" s="551">
        <v>0</v>
      </c>
      <c r="CE1223" s="551">
        <v>0</v>
      </c>
      <c r="CF1223" s="551">
        <v>0</v>
      </c>
      <c r="CG1223" s="551">
        <v>0</v>
      </c>
      <c r="CH1223" s="551">
        <v>0</v>
      </c>
      <c r="CI1223" s="551">
        <v>0</v>
      </c>
      <c r="CJ1223" s="551">
        <v>0</v>
      </c>
      <c r="CK1223" s="623">
        <f t="shared" si="34"/>
        <v>1</v>
      </c>
      <c r="CL1223" s="524">
        <v>1</v>
      </c>
      <c r="CM1223" s="554">
        <f t="shared" si="32"/>
        <v>0.33333333333333331</v>
      </c>
      <c r="CN1223" s="554">
        <f t="shared" si="33"/>
        <v>0.66666666666666663</v>
      </c>
      <c r="CO1223" s="554">
        <v>6</v>
      </c>
      <c r="CP1223" s="523"/>
      <c r="CQ1223" s="554"/>
      <c r="CR1223" s="524"/>
      <c r="CS1223" s="726"/>
      <c r="CT1223" s="525"/>
      <c r="CU1223" s="527"/>
      <c r="CV1223" s="527"/>
      <c r="CW1223" s="527"/>
      <c r="CX1223" s="85"/>
    </row>
    <row r="1224" spans="1:102" ht="12" customHeight="1" x14ac:dyDescent="0.2">
      <c r="A1224" s="132" t="s">
        <v>1965</v>
      </c>
      <c r="B1224" s="557" t="s">
        <v>5537</v>
      </c>
      <c r="C1224" s="557" t="s">
        <v>1432</v>
      </c>
      <c r="D1224" s="557" t="s">
        <v>1432</v>
      </c>
      <c r="E1224" s="577" t="s">
        <v>1432</v>
      </c>
      <c r="F1224" s="557" t="s">
        <v>2516</v>
      </c>
      <c r="G1224" s="557" t="s">
        <v>5538</v>
      </c>
      <c r="H1224" s="557" t="s">
        <v>2717</v>
      </c>
      <c r="I1224" s="557" t="s">
        <v>5539</v>
      </c>
      <c r="J1224" s="533">
        <v>526483</v>
      </c>
      <c r="K1224" s="533">
        <v>175772</v>
      </c>
      <c r="L1224" s="512" t="s">
        <v>4766</v>
      </c>
      <c r="M1224" s="557" t="s">
        <v>1432</v>
      </c>
      <c r="N1224" s="557" t="s">
        <v>1432</v>
      </c>
      <c r="O1224" s="533">
        <v>0</v>
      </c>
      <c r="P1224" s="533">
        <v>1</v>
      </c>
      <c r="Q1224" s="738">
        <v>1</v>
      </c>
      <c r="R1224" s="557" t="s">
        <v>5540</v>
      </c>
      <c r="S1224" s="557" t="s">
        <v>3676</v>
      </c>
      <c r="T1224" s="739">
        <v>42052</v>
      </c>
      <c r="U1224" s="739">
        <v>42108</v>
      </c>
      <c r="V1224" s="739"/>
      <c r="W1224" s="557" t="s">
        <v>1439</v>
      </c>
      <c r="X1224" s="557" t="s">
        <v>1432</v>
      </c>
      <c r="Y1224" s="557" t="s">
        <v>1442</v>
      </c>
      <c r="Z1224" s="557" t="s">
        <v>3893</v>
      </c>
      <c r="AA1224" s="557" t="s">
        <v>1444</v>
      </c>
      <c r="AB1224" s="557" t="s">
        <v>4720</v>
      </c>
      <c r="AC1224" s="557" t="s">
        <v>1432</v>
      </c>
      <c r="AD1224" s="389"/>
      <c r="AE1224" s="389"/>
      <c r="AF1224" s="389"/>
      <c r="AG1224" s="517" t="s">
        <v>3063</v>
      </c>
      <c r="AH1224" s="557" t="s">
        <v>1445</v>
      </c>
      <c r="AI1224" s="620">
        <v>0</v>
      </c>
      <c r="AJ1224" s="517">
        <v>0</v>
      </c>
      <c r="AK1224" s="577">
        <v>0</v>
      </c>
      <c r="AL1224" s="577">
        <v>0</v>
      </c>
      <c r="AM1224" s="577">
        <v>0</v>
      </c>
      <c r="AN1224" s="577">
        <v>0</v>
      </c>
      <c r="AO1224" s="577">
        <v>1</v>
      </c>
      <c r="AP1224" s="577">
        <v>0</v>
      </c>
      <c r="AQ1224" s="577">
        <v>0</v>
      </c>
      <c r="AR1224" s="577">
        <v>0</v>
      </c>
      <c r="AS1224" s="577">
        <v>0</v>
      </c>
      <c r="AT1224" s="577">
        <v>0</v>
      </c>
      <c r="AU1224" s="577">
        <v>0</v>
      </c>
      <c r="AV1224" s="577">
        <v>0</v>
      </c>
      <c r="AW1224" s="577">
        <v>0</v>
      </c>
      <c r="AX1224" s="577">
        <v>0</v>
      </c>
      <c r="AY1224" s="577">
        <v>0</v>
      </c>
      <c r="AZ1224" s="577">
        <v>0</v>
      </c>
      <c r="BA1224" s="577">
        <v>0</v>
      </c>
      <c r="BB1224" s="577">
        <v>0</v>
      </c>
      <c r="BC1224" s="577">
        <v>1</v>
      </c>
      <c r="BD1224" s="577">
        <v>0</v>
      </c>
      <c r="BE1224" s="577">
        <v>0</v>
      </c>
      <c r="BF1224" s="577">
        <v>0</v>
      </c>
      <c r="BG1224" s="577">
        <v>0</v>
      </c>
      <c r="BH1224" s="577">
        <v>0</v>
      </c>
      <c r="BI1224" s="577">
        <v>0</v>
      </c>
      <c r="BJ1224" s="577">
        <v>0</v>
      </c>
      <c r="BK1224" s="577">
        <v>0</v>
      </c>
      <c r="BL1224" s="577">
        <v>0</v>
      </c>
      <c r="BM1224" s="577">
        <v>0</v>
      </c>
      <c r="BN1224" s="577"/>
      <c r="BO1224" s="551">
        <v>0</v>
      </c>
      <c r="BP1224" s="551">
        <v>0</v>
      </c>
      <c r="BQ1224" s="753">
        <v>0</v>
      </c>
      <c r="BR1224" s="551">
        <v>0</v>
      </c>
      <c r="BS1224" s="551">
        <v>0</v>
      </c>
      <c r="BT1224" s="551">
        <v>0</v>
      </c>
      <c r="BU1224" s="582">
        <f t="shared" si="29"/>
        <v>0.33333333333333331</v>
      </c>
      <c r="BV1224" s="552">
        <f t="shared" si="30"/>
        <v>0.33333333333333331</v>
      </c>
      <c r="BW1224" s="552">
        <f t="shared" si="31"/>
        <v>0.33333333333333331</v>
      </c>
      <c r="BX1224" s="551">
        <v>0</v>
      </c>
      <c r="BY1224" s="551">
        <v>0</v>
      </c>
      <c r="BZ1224" s="551">
        <v>0</v>
      </c>
      <c r="CA1224" s="551">
        <v>0</v>
      </c>
      <c r="CB1224" s="551">
        <v>0</v>
      </c>
      <c r="CC1224" s="551">
        <v>0</v>
      </c>
      <c r="CD1224" s="551">
        <v>0</v>
      </c>
      <c r="CE1224" s="551">
        <v>0</v>
      </c>
      <c r="CF1224" s="551">
        <v>0</v>
      </c>
      <c r="CG1224" s="551">
        <v>0</v>
      </c>
      <c r="CH1224" s="551">
        <v>0</v>
      </c>
      <c r="CI1224" s="551">
        <v>0</v>
      </c>
      <c r="CJ1224" s="551">
        <v>0</v>
      </c>
      <c r="CK1224" s="623">
        <f t="shared" si="34"/>
        <v>1</v>
      </c>
      <c r="CL1224" s="524">
        <v>1</v>
      </c>
      <c r="CM1224" s="554">
        <f t="shared" si="32"/>
        <v>0.33333333333333331</v>
      </c>
      <c r="CN1224" s="554">
        <f t="shared" si="33"/>
        <v>0.66666666666666663</v>
      </c>
      <c r="CO1224" s="554">
        <v>10</v>
      </c>
      <c r="CP1224" s="523"/>
      <c r="CQ1224" s="554"/>
      <c r="CR1224" s="524"/>
      <c r="CS1224" s="524"/>
      <c r="CT1224" s="525"/>
      <c r="CU1224" s="527"/>
      <c r="CV1224" s="527"/>
      <c r="CW1224" s="527"/>
      <c r="CX1224" s="85"/>
    </row>
    <row r="1225" spans="1:102" ht="12" customHeight="1" x14ac:dyDescent="0.2">
      <c r="A1225" s="132" t="s">
        <v>1965</v>
      </c>
      <c r="B1225" s="557" t="s">
        <v>5541</v>
      </c>
      <c r="C1225" s="557" t="s">
        <v>1432</v>
      </c>
      <c r="D1225" s="557" t="s">
        <v>1432</v>
      </c>
      <c r="E1225" s="577" t="s">
        <v>1432</v>
      </c>
      <c r="F1225" s="557" t="s">
        <v>280</v>
      </c>
      <c r="G1225" s="557" t="s">
        <v>5542</v>
      </c>
      <c r="H1225" s="557" t="s">
        <v>1435</v>
      </c>
      <c r="I1225" s="557" t="s">
        <v>5543</v>
      </c>
      <c r="J1225" s="533">
        <v>527464</v>
      </c>
      <c r="K1225" s="533">
        <v>172254</v>
      </c>
      <c r="L1225" s="512" t="s">
        <v>3069</v>
      </c>
      <c r="M1225" s="557" t="s">
        <v>1432</v>
      </c>
      <c r="N1225" s="557" t="s">
        <v>1432</v>
      </c>
      <c r="O1225" s="533">
        <v>1</v>
      </c>
      <c r="P1225" s="533">
        <v>1</v>
      </c>
      <c r="Q1225" s="738">
        <v>0</v>
      </c>
      <c r="R1225" s="557" t="s">
        <v>5224</v>
      </c>
      <c r="S1225" s="557" t="s">
        <v>1438</v>
      </c>
      <c r="T1225" s="739">
        <v>42052</v>
      </c>
      <c r="U1225" s="739">
        <v>42108</v>
      </c>
      <c r="V1225" s="739"/>
      <c r="W1225" s="557" t="s">
        <v>1439</v>
      </c>
      <c r="X1225" s="557" t="s">
        <v>1432</v>
      </c>
      <c r="Y1225" s="557" t="s">
        <v>1442</v>
      </c>
      <c r="Z1225" s="557" t="s">
        <v>4694</v>
      </c>
      <c r="AA1225" s="557" t="s">
        <v>1444</v>
      </c>
      <c r="AB1225" s="557" t="s">
        <v>2723</v>
      </c>
      <c r="AC1225" s="557" t="s">
        <v>1432</v>
      </c>
      <c r="AD1225" s="389"/>
      <c r="AE1225" s="389"/>
      <c r="AF1225" s="389"/>
      <c r="AG1225" s="517" t="s">
        <v>3063</v>
      </c>
      <c r="AH1225" s="557" t="s">
        <v>1445</v>
      </c>
      <c r="AI1225" s="620">
        <v>0</v>
      </c>
      <c r="AJ1225" s="517">
        <v>0</v>
      </c>
      <c r="AK1225" s="577">
        <v>0</v>
      </c>
      <c r="AL1225" s="577">
        <v>0</v>
      </c>
      <c r="AM1225" s="577">
        <v>0</v>
      </c>
      <c r="AN1225" s="577">
        <v>0</v>
      </c>
      <c r="AO1225" s="577">
        <v>1</v>
      </c>
      <c r="AP1225" s="577">
        <v>-1</v>
      </c>
      <c r="AQ1225" s="577">
        <v>0</v>
      </c>
      <c r="AR1225" s="577">
        <v>0</v>
      </c>
      <c r="AS1225" s="577">
        <v>0</v>
      </c>
      <c r="AT1225" s="577">
        <v>0</v>
      </c>
      <c r="AU1225" s="577">
        <v>0</v>
      </c>
      <c r="AV1225" s="577">
        <v>1</v>
      </c>
      <c r="AW1225" s="577">
        <v>-1</v>
      </c>
      <c r="AX1225" s="577">
        <v>0</v>
      </c>
      <c r="AY1225" s="577">
        <v>0</v>
      </c>
      <c r="AZ1225" s="577">
        <v>0</v>
      </c>
      <c r="BA1225" s="577">
        <v>0</v>
      </c>
      <c r="BB1225" s="577">
        <v>0</v>
      </c>
      <c r="BC1225" s="577">
        <v>0</v>
      </c>
      <c r="BD1225" s="577">
        <v>0</v>
      </c>
      <c r="BE1225" s="577">
        <v>0</v>
      </c>
      <c r="BF1225" s="577">
        <v>0</v>
      </c>
      <c r="BG1225" s="577">
        <v>0</v>
      </c>
      <c r="BH1225" s="577">
        <v>0</v>
      </c>
      <c r="BI1225" s="577">
        <v>0</v>
      </c>
      <c r="BJ1225" s="577">
        <v>0</v>
      </c>
      <c r="BK1225" s="577">
        <v>0</v>
      </c>
      <c r="BL1225" s="577">
        <v>0</v>
      </c>
      <c r="BM1225" s="577">
        <v>0</v>
      </c>
      <c r="BN1225" s="577"/>
      <c r="BO1225" s="551">
        <v>0</v>
      </c>
      <c r="BP1225" s="551">
        <v>0</v>
      </c>
      <c r="BQ1225" s="753">
        <v>0</v>
      </c>
      <c r="BR1225" s="551">
        <v>0</v>
      </c>
      <c r="BS1225" s="551">
        <v>0</v>
      </c>
      <c r="BT1225" s="551">
        <v>0</v>
      </c>
      <c r="BU1225" s="582">
        <f t="shared" si="29"/>
        <v>0</v>
      </c>
      <c r="BV1225" s="552">
        <f t="shared" si="30"/>
        <v>0</v>
      </c>
      <c r="BW1225" s="552">
        <f t="shared" si="31"/>
        <v>0</v>
      </c>
      <c r="BX1225" s="551">
        <v>0</v>
      </c>
      <c r="BY1225" s="551">
        <v>0</v>
      </c>
      <c r="BZ1225" s="551">
        <v>0</v>
      </c>
      <c r="CA1225" s="551">
        <v>0</v>
      </c>
      <c r="CB1225" s="551">
        <v>0</v>
      </c>
      <c r="CC1225" s="551">
        <v>0</v>
      </c>
      <c r="CD1225" s="551">
        <v>0</v>
      </c>
      <c r="CE1225" s="551">
        <v>0</v>
      </c>
      <c r="CF1225" s="551">
        <v>0</v>
      </c>
      <c r="CG1225" s="551">
        <v>0</v>
      </c>
      <c r="CH1225" s="551">
        <v>0</v>
      </c>
      <c r="CI1225" s="551">
        <v>0</v>
      </c>
      <c r="CJ1225" s="551">
        <v>0</v>
      </c>
      <c r="CK1225" s="623">
        <f t="shared" si="34"/>
        <v>0</v>
      </c>
      <c r="CL1225" s="524">
        <v>0</v>
      </c>
      <c r="CM1225" s="554">
        <f t="shared" si="32"/>
        <v>0</v>
      </c>
      <c r="CN1225" s="554">
        <f t="shared" si="33"/>
        <v>0</v>
      </c>
      <c r="CO1225" s="554">
        <v>6</v>
      </c>
      <c r="CP1225" s="554"/>
      <c r="CQ1225" s="554"/>
      <c r="CR1225" s="622"/>
      <c r="CS1225" s="726"/>
      <c r="CT1225" s="525"/>
      <c r="CU1225" s="527"/>
      <c r="CV1225" s="527"/>
      <c r="CW1225" s="527"/>
      <c r="CX1225" s="85"/>
    </row>
    <row r="1226" spans="1:102" s="199" customFormat="1" ht="12" customHeight="1" x14ac:dyDescent="0.2">
      <c r="A1226" s="132" t="s">
        <v>1965</v>
      </c>
      <c r="B1226" s="557" t="s">
        <v>5541</v>
      </c>
      <c r="C1226" s="557" t="s">
        <v>1432</v>
      </c>
      <c r="D1226" s="557" t="s">
        <v>1432</v>
      </c>
      <c r="E1226" s="577" t="s">
        <v>1432</v>
      </c>
      <c r="F1226" s="557" t="s">
        <v>280</v>
      </c>
      <c r="G1226" s="557" t="s">
        <v>5542</v>
      </c>
      <c r="H1226" s="557" t="s">
        <v>1435</v>
      </c>
      <c r="I1226" s="557" t="s">
        <v>5543</v>
      </c>
      <c r="J1226" s="533">
        <v>527464</v>
      </c>
      <c r="K1226" s="533">
        <v>172254</v>
      </c>
      <c r="L1226" s="512" t="s">
        <v>3069</v>
      </c>
      <c r="M1226" s="557" t="s">
        <v>1432</v>
      </c>
      <c r="N1226" s="557" t="s">
        <v>1432</v>
      </c>
      <c r="O1226" s="533">
        <v>0</v>
      </c>
      <c r="P1226" s="533">
        <v>1</v>
      </c>
      <c r="Q1226" s="738">
        <v>1</v>
      </c>
      <c r="R1226" s="557" t="s">
        <v>5224</v>
      </c>
      <c r="S1226" s="557" t="s">
        <v>1438</v>
      </c>
      <c r="T1226" s="739">
        <v>42052</v>
      </c>
      <c r="U1226" s="739">
        <v>42108</v>
      </c>
      <c r="V1226" s="739"/>
      <c r="W1226" s="557" t="s">
        <v>1439</v>
      </c>
      <c r="X1226" s="557" t="s">
        <v>1432</v>
      </c>
      <c r="Y1226" s="557" t="s">
        <v>1442</v>
      </c>
      <c r="Z1226" s="557" t="s">
        <v>4694</v>
      </c>
      <c r="AA1226" s="557" t="s">
        <v>1444</v>
      </c>
      <c r="AB1226" s="557" t="s">
        <v>2713</v>
      </c>
      <c r="AC1226" s="557" t="s">
        <v>1432</v>
      </c>
      <c r="AD1226" s="389"/>
      <c r="AE1226" s="389"/>
      <c r="AF1226" s="389"/>
      <c r="AG1226" s="517" t="s">
        <v>3063</v>
      </c>
      <c r="AH1226" s="557" t="s">
        <v>1445</v>
      </c>
      <c r="AI1226" s="620">
        <v>0</v>
      </c>
      <c r="AJ1226" s="517">
        <v>0</v>
      </c>
      <c r="AK1226" s="577">
        <v>0</v>
      </c>
      <c r="AL1226" s="577">
        <v>0</v>
      </c>
      <c r="AM1226" s="577">
        <v>1</v>
      </c>
      <c r="AN1226" s="577">
        <v>0</v>
      </c>
      <c r="AO1226" s="577">
        <v>0</v>
      </c>
      <c r="AP1226" s="577">
        <v>0</v>
      </c>
      <c r="AQ1226" s="577">
        <v>0</v>
      </c>
      <c r="AR1226" s="577">
        <v>0</v>
      </c>
      <c r="AS1226" s="577">
        <v>0</v>
      </c>
      <c r="AT1226" s="577">
        <v>1</v>
      </c>
      <c r="AU1226" s="577">
        <v>0</v>
      </c>
      <c r="AV1226" s="577">
        <v>0</v>
      </c>
      <c r="AW1226" s="577">
        <v>0</v>
      </c>
      <c r="AX1226" s="577">
        <v>0</v>
      </c>
      <c r="AY1226" s="577">
        <v>0</v>
      </c>
      <c r="AZ1226" s="577">
        <v>0</v>
      </c>
      <c r="BA1226" s="577">
        <v>0</v>
      </c>
      <c r="BB1226" s="577">
        <v>0</v>
      </c>
      <c r="BC1226" s="577">
        <v>0</v>
      </c>
      <c r="BD1226" s="577">
        <v>0</v>
      </c>
      <c r="BE1226" s="577">
        <v>0</v>
      </c>
      <c r="BF1226" s="577">
        <v>0</v>
      </c>
      <c r="BG1226" s="577">
        <v>0</v>
      </c>
      <c r="BH1226" s="577">
        <v>0</v>
      </c>
      <c r="BI1226" s="577">
        <v>0</v>
      </c>
      <c r="BJ1226" s="577">
        <v>0</v>
      </c>
      <c r="BK1226" s="577">
        <v>0</v>
      </c>
      <c r="BL1226" s="577">
        <v>0</v>
      </c>
      <c r="BM1226" s="577">
        <v>0</v>
      </c>
      <c r="BN1226" s="577"/>
      <c r="BO1226" s="551">
        <v>0</v>
      </c>
      <c r="BP1226" s="551">
        <v>0</v>
      </c>
      <c r="BQ1226" s="753">
        <v>0</v>
      </c>
      <c r="BR1226" s="551">
        <v>0</v>
      </c>
      <c r="BS1226" s="551">
        <v>0</v>
      </c>
      <c r="BT1226" s="551">
        <v>0</v>
      </c>
      <c r="BU1226" s="582">
        <f t="shared" si="29"/>
        <v>0.33333333333333331</v>
      </c>
      <c r="BV1226" s="552">
        <f t="shared" si="30"/>
        <v>0.33333333333333331</v>
      </c>
      <c r="BW1226" s="552">
        <f t="shared" si="31"/>
        <v>0.33333333333333331</v>
      </c>
      <c r="BX1226" s="551">
        <v>0</v>
      </c>
      <c r="BY1226" s="551">
        <v>0</v>
      </c>
      <c r="BZ1226" s="551">
        <v>0</v>
      </c>
      <c r="CA1226" s="551">
        <v>0</v>
      </c>
      <c r="CB1226" s="551">
        <v>0</v>
      </c>
      <c r="CC1226" s="551">
        <v>0</v>
      </c>
      <c r="CD1226" s="551">
        <v>0</v>
      </c>
      <c r="CE1226" s="551">
        <v>0</v>
      </c>
      <c r="CF1226" s="551">
        <v>0</v>
      </c>
      <c r="CG1226" s="551">
        <v>0</v>
      </c>
      <c r="CH1226" s="551">
        <v>0</v>
      </c>
      <c r="CI1226" s="551">
        <v>0</v>
      </c>
      <c r="CJ1226" s="551">
        <v>0</v>
      </c>
      <c r="CK1226" s="623">
        <f t="shared" si="34"/>
        <v>1</v>
      </c>
      <c r="CL1226" s="524">
        <v>1</v>
      </c>
      <c r="CM1226" s="554">
        <f t="shared" si="32"/>
        <v>0.33333333333333331</v>
      </c>
      <c r="CN1226" s="554">
        <f t="shared" si="33"/>
        <v>0.66666666666666663</v>
      </c>
      <c r="CO1226" s="554">
        <v>6</v>
      </c>
      <c r="CP1226" s="523"/>
      <c r="CQ1226" s="554"/>
      <c r="CR1226" s="622"/>
      <c r="CS1226" s="524"/>
      <c r="CT1226" s="530"/>
      <c r="CU1226" s="527"/>
      <c r="CV1226" s="527"/>
      <c r="CW1226" s="527"/>
      <c r="CX1226" s="85"/>
    </row>
    <row r="1227" spans="1:102" s="199" customFormat="1" ht="12" customHeight="1" x14ac:dyDescent="0.2">
      <c r="A1227" s="132" t="s">
        <v>1965</v>
      </c>
      <c r="B1227" s="557" t="s">
        <v>4073</v>
      </c>
      <c r="C1227" s="557" t="s">
        <v>1432</v>
      </c>
      <c r="D1227" s="557" t="s">
        <v>5225</v>
      </c>
      <c r="E1227" s="577" t="s">
        <v>3639</v>
      </c>
      <c r="F1227" s="557" t="s">
        <v>3640</v>
      </c>
      <c r="G1227" s="557" t="s">
        <v>2513</v>
      </c>
      <c r="H1227" s="557" t="s">
        <v>2717</v>
      </c>
      <c r="I1227" s="557" t="s">
        <v>1432</v>
      </c>
      <c r="J1227" s="533">
        <v>526547</v>
      </c>
      <c r="K1227" s="533">
        <v>175744</v>
      </c>
      <c r="L1227" s="512" t="s">
        <v>4766</v>
      </c>
      <c r="M1227" s="557" t="s">
        <v>1432</v>
      </c>
      <c r="N1227" s="557" t="s">
        <v>1432</v>
      </c>
      <c r="O1227" s="533">
        <v>0</v>
      </c>
      <c r="P1227" s="533">
        <v>3</v>
      </c>
      <c r="Q1227" s="738">
        <v>3</v>
      </c>
      <c r="R1227" s="557" t="s">
        <v>5226</v>
      </c>
      <c r="S1227" s="557" t="s">
        <v>1154</v>
      </c>
      <c r="T1227" s="739">
        <v>42053</v>
      </c>
      <c r="U1227" s="739">
        <v>42299</v>
      </c>
      <c r="V1227" s="739"/>
      <c r="W1227" s="557" t="s">
        <v>1439</v>
      </c>
      <c r="X1227" s="557" t="s">
        <v>1432</v>
      </c>
      <c r="Y1227" s="557" t="s">
        <v>1442</v>
      </c>
      <c r="Z1227" s="557" t="s">
        <v>1443</v>
      </c>
      <c r="AA1227" s="557" t="s">
        <v>1443</v>
      </c>
      <c r="AB1227" s="557" t="s">
        <v>1444</v>
      </c>
      <c r="AC1227" s="557" t="s">
        <v>1432</v>
      </c>
      <c r="AD1227" s="740"/>
      <c r="AE1227" s="740"/>
      <c r="AF1227" s="740"/>
      <c r="AG1227" s="517" t="s">
        <v>628</v>
      </c>
      <c r="AH1227" s="557" t="s">
        <v>3904</v>
      </c>
      <c r="AI1227" s="620">
        <v>1332288</v>
      </c>
      <c r="AJ1227" s="517">
        <v>0</v>
      </c>
      <c r="AK1227" s="577">
        <v>0</v>
      </c>
      <c r="AL1227" s="577">
        <v>0</v>
      </c>
      <c r="AM1227" s="577">
        <v>1</v>
      </c>
      <c r="AN1227" s="577">
        <v>2</v>
      </c>
      <c r="AO1227" s="577">
        <v>0</v>
      </c>
      <c r="AP1227" s="577">
        <v>0</v>
      </c>
      <c r="AQ1227" s="577">
        <v>0</v>
      </c>
      <c r="AR1227" s="577">
        <v>0</v>
      </c>
      <c r="AS1227" s="577">
        <v>0</v>
      </c>
      <c r="AT1227" s="577">
        <v>1</v>
      </c>
      <c r="AU1227" s="577">
        <v>2</v>
      </c>
      <c r="AV1227" s="577">
        <v>0</v>
      </c>
      <c r="AW1227" s="577">
        <v>0</v>
      </c>
      <c r="AX1227" s="577">
        <v>0</v>
      </c>
      <c r="AY1227" s="577">
        <v>0</v>
      </c>
      <c r="AZ1227" s="577">
        <v>0</v>
      </c>
      <c r="BA1227" s="577">
        <v>0</v>
      </c>
      <c r="BB1227" s="577">
        <v>0</v>
      </c>
      <c r="BC1227" s="577">
        <v>0</v>
      </c>
      <c r="BD1227" s="577">
        <v>0</v>
      </c>
      <c r="BE1227" s="577">
        <v>0</v>
      </c>
      <c r="BF1227" s="577">
        <v>0</v>
      </c>
      <c r="BG1227" s="577">
        <v>0</v>
      </c>
      <c r="BH1227" s="577">
        <v>0</v>
      </c>
      <c r="BI1227" s="577">
        <v>0</v>
      </c>
      <c r="BJ1227" s="577">
        <v>0</v>
      </c>
      <c r="BK1227" s="577">
        <v>0</v>
      </c>
      <c r="BL1227" s="577">
        <v>0</v>
      </c>
      <c r="BM1227" s="577">
        <v>0</v>
      </c>
      <c r="BN1227" s="577"/>
      <c r="BO1227" s="551">
        <v>0</v>
      </c>
      <c r="BP1227" s="551">
        <v>0</v>
      </c>
      <c r="BQ1227" s="753">
        <v>0</v>
      </c>
      <c r="BR1227" s="551">
        <v>0</v>
      </c>
      <c r="BS1227" s="551">
        <v>0</v>
      </c>
      <c r="BT1227" s="551">
        <v>0</v>
      </c>
      <c r="BU1227" s="582">
        <f t="shared" si="29"/>
        <v>1</v>
      </c>
      <c r="BV1227" s="552">
        <f t="shared" si="30"/>
        <v>1</v>
      </c>
      <c r="BW1227" s="552">
        <f t="shared" si="31"/>
        <v>1</v>
      </c>
      <c r="BX1227" s="551">
        <v>0</v>
      </c>
      <c r="BY1227" s="551">
        <v>0</v>
      </c>
      <c r="BZ1227" s="551">
        <v>0</v>
      </c>
      <c r="CA1227" s="551">
        <v>0</v>
      </c>
      <c r="CB1227" s="551">
        <v>0</v>
      </c>
      <c r="CC1227" s="551">
        <v>0</v>
      </c>
      <c r="CD1227" s="551">
        <v>0</v>
      </c>
      <c r="CE1227" s="551">
        <v>0</v>
      </c>
      <c r="CF1227" s="551">
        <v>0</v>
      </c>
      <c r="CG1227" s="551">
        <v>0</v>
      </c>
      <c r="CH1227" s="551">
        <v>0</v>
      </c>
      <c r="CI1227" s="551">
        <v>0</v>
      </c>
      <c r="CJ1227" s="551">
        <v>0</v>
      </c>
      <c r="CK1227" s="623">
        <f t="shared" si="34"/>
        <v>3</v>
      </c>
      <c r="CL1227" s="524">
        <v>3</v>
      </c>
      <c r="CM1227" s="554">
        <f t="shared" si="32"/>
        <v>1</v>
      </c>
      <c r="CN1227" s="554">
        <f t="shared" si="33"/>
        <v>2</v>
      </c>
      <c r="CO1227" s="554">
        <v>6</v>
      </c>
      <c r="CP1227" s="554"/>
      <c r="CQ1227" s="554"/>
      <c r="CR1227" s="622"/>
      <c r="CS1227" s="524"/>
      <c r="CT1227" s="525"/>
      <c r="CU1227" s="527"/>
      <c r="CV1227" s="527"/>
      <c r="CW1227" s="527"/>
      <c r="CX1227" s="85"/>
    </row>
    <row r="1228" spans="1:102" ht="12" customHeight="1" x14ac:dyDescent="0.2">
      <c r="A1228" s="132" t="s">
        <v>1965</v>
      </c>
      <c r="B1228" s="557" t="s">
        <v>4073</v>
      </c>
      <c r="C1228" s="557" t="s">
        <v>1432</v>
      </c>
      <c r="D1228" s="557" t="s">
        <v>5227</v>
      </c>
      <c r="E1228" s="577" t="s">
        <v>3639</v>
      </c>
      <c r="F1228" s="557" t="s">
        <v>3640</v>
      </c>
      <c r="G1228" s="557" t="s">
        <v>2513</v>
      </c>
      <c r="H1228" s="557" t="s">
        <v>2717</v>
      </c>
      <c r="I1228" s="557" t="s">
        <v>1432</v>
      </c>
      <c r="J1228" s="533">
        <v>526547</v>
      </c>
      <c r="K1228" s="533">
        <v>175744</v>
      </c>
      <c r="L1228" s="512" t="s">
        <v>4766</v>
      </c>
      <c r="M1228" s="557" t="s">
        <v>1432</v>
      </c>
      <c r="N1228" s="557" t="s">
        <v>1432</v>
      </c>
      <c r="O1228" s="533">
        <v>0</v>
      </c>
      <c r="P1228" s="533">
        <v>4</v>
      </c>
      <c r="Q1228" s="738">
        <v>4</v>
      </c>
      <c r="R1228" s="557" t="s">
        <v>5226</v>
      </c>
      <c r="S1228" s="557" t="s">
        <v>1154</v>
      </c>
      <c r="T1228" s="739">
        <v>42053</v>
      </c>
      <c r="U1228" s="739">
        <v>42299</v>
      </c>
      <c r="V1228" s="739"/>
      <c r="W1228" s="557" t="s">
        <v>1439</v>
      </c>
      <c r="X1228" s="557" t="s">
        <v>1432</v>
      </c>
      <c r="Y1228" s="557" t="s">
        <v>1442</v>
      </c>
      <c r="Z1228" s="557" t="s">
        <v>1443</v>
      </c>
      <c r="AA1228" s="557" t="s">
        <v>1443</v>
      </c>
      <c r="AB1228" s="557" t="s">
        <v>1444</v>
      </c>
      <c r="AC1228" s="557" t="s">
        <v>1432</v>
      </c>
      <c r="AD1228" s="389"/>
      <c r="AE1228" s="389"/>
      <c r="AF1228" s="389"/>
      <c r="AG1228" s="517" t="s">
        <v>628</v>
      </c>
      <c r="AH1228" s="557" t="s">
        <v>3904</v>
      </c>
      <c r="AI1228" s="620">
        <v>1332288</v>
      </c>
      <c r="AJ1228" s="517">
        <v>0</v>
      </c>
      <c r="AK1228" s="577">
        <v>0</v>
      </c>
      <c r="AL1228" s="577">
        <v>0</v>
      </c>
      <c r="AM1228" s="577">
        <v>2</v>
      </c>
      <c r="AN1228" s="577">
        <v>2</v>
      </c>
      <c r="AO1228" s="577">
        <v>0</v>
      </c>
      <c r="AP1228" s="577">
        <v>0</v>
      </c>
      <c r="AQ1228" s="577">
        <v>0</v>
      </c>
      <c r="AR1228" s="577">
        <v>0</v>
      </c>
      <c r="AS1228" s="577">
        <v>0</v>
      </c>
      <c r="AT1228" s="577">
        <v>2</v>
      </c>
      <c r="AU1228" s="577">
        <v>2</v>
      </c>
      <c r="AV1228" s="577">
        <v>0</v>
      </c>
      <c r="AW1228" s="577">
        <v>0</v>
      </c>
      <c r="AX1228" s="577">
        <v>0</v>
      </c>
      <c r="AY1228" s="577">
        <v>0</v>
      </c>
      <c r="AZ1228" s="577">
        <v>0</v>
      </c>
      <c r="BA1228" s="577">
        <v>0</v>
      </c>
      <c r="BB1228" s="577">
        <v>0</v>
      </c>
      <c r="BC1228" s="577">
        <v>0</v>
      </c>
      <c r="BD1228" s="577">
        <v>0</v>
      </c>
      <c r="BE1228" s="577">
        <v>0</v>
      </c>
      <c r="BF1228" s="577">
        <v>0</v>
      </c>
      <c r="BG1228" s="577">
        <v>0</v>
      </c>
      <c r="BH1228" s="577">
        <v>0</v>
      </c>
      <c r="BI1228" s="577">
        <v>0</v>
      </c>
      <c r="BJ1228" s="577">
        <v>0</v>
      </c>
      <c r="BK1228" s="577">
        <v>0</v>
      </c>
      <c r="BL1228" s="577">
        <v>0</v>
      </c>
      <c r="BM1228" s="577">
        <v>0</v>
      </c>
      <c r="BN1228" s="577"/>
      <c r="BO1228" s="551">
        <v>0</v>
      </c>
      <c r="BP1228" s="551">
        <v>0</v>
      </c>
      <c r="BQ1228" s="753">
        <v>0</v>
      </c>
      <c r="BR1228" s="551">
        <v>0</v>
      </c>
      <c r="BS1228" s="551">
        <v>0</v>
      </c>
      <c r="BT1228" s="551">
        <v>0</v>
      </c>
      <c r="BU1228" s="582">
        <f t="shared" ref="BU1228:BU1291" si="35">Q1228/3</f>
        <v>1.3333333333333333</v>
      </c>
      <c r="BV1228" s="552">
        <f t="shared" ref="BV1228:BV1291" si="36">Q1228/3</f>
        <v>1.3333333333333333</v>
      </c>
      <c r="BW1228" s="552">
        <f t="shared" ref="BW1228:BW1291" si="37">Q1228/3</f>
        <v>1.3333333333333333</v>
      </c>
      <c r="BX1228" s="551">
        <v>0</v>
      </c>
      <c r="BY1228" s="551">
        <v>0</v>
      </c>
      <c r="BZ1228" s="551">
        <v>0</v>
      </c>
      <c r="CA1228" s="551">
        <v>0</v>
      </c>
      <c r="CB1228" s="551">
        <v>0</v>
      </c>
      <c r="CC1228" s="551">
        <v>0</v>
      </c>
      <c r="CD1228" s="551">
        <v>0</v>
      </c>
      <c r="CE1228" s="551">
        <v>0</v>
      </c>
      <c r="CF1228" s="551">
        <v>0</v>
      </c>
      <c r="CG1228" s="551">
        <v>0</v>
      </c>
      <c r="CH1228" s="551">
        <v>0</v>
      </c>
      <c r="CI1228" s="551">
        <v>0</v>
      </c>
      <c r="CJ1228" s="551">
        <v>0</v>
      </c>
      <c r="CK1228" s="623">
        <f t="shared" si="34"/>
        <v>4</v>
      </c>
      <c r="CL1228" s="524">
        <v>4</v>
      </c>
      <c r="CM1228" s="554">
        <f t="shared" ref="CM1228:CM1291" si="38">SUM(BQ1228:BU1228)</f>
        <v>1.3333333333333333</v>
      </c>
      <c r="CN1228" s="554">
        <f t="shared" ref="CN1228:CN1291" si="39">SUM(BR1228:BV1228)</f>
        <v>2.6666666666666665</v>
      </c>
      <c r="CO1228" s="554">
        <v>6</v>
      </c>
      <c r="CP1228" s="554"/>
      <c r="CQ1228" s="554"/>
      <c r="CR1228" s="622"/>
      <c r="CS1228" s="726"/>
      <c r="CT1228" s="525"/>
      <c r="CU1228" s="527"/>
      <c r="CV1228" s="527"/>
      <c r="CW1228" s="527"/>
      <c r="CX1228" s="85"/>
    </row>
    <row r="1229" spans="1:102" ht="12" customHeight="1" x14ac:dyDescent="0.2">
      <c r="A1229" s="132" t="s">
        <v>1965</v>
      </c>
      <c r="B1229" s="557" t="s">
        <v>4073</v>
      </c>
      <c r="C1229" s="557" t="s">
        <v>1432</v>
      </c>
      <c r="D1229" s="557" t="s">
        <v>5227</v>
      </c>
      <c r="E1229" s="557" t="s">
        <v>3639</v>
      </c>
      <c r="F1229" s="557" t="s">
        <v>3640</v>
      </c>
      <c r="G1229" s="557" t="s">
        <v>2513</v>
      </c>
      <c r="H1229" s="557" t="s">
        <v>2717</v>
      </c>
      <c r="I1229" s="533" t="s">
        <v>1432</v>
      </c>
      <c r="J1229" s="533">
        <v>526547</v>
      </c>
      <c r="K1229" s="741">
        <v>175744</v>
      </c>
      <c r="L1229" s="512" t="s">
        <v>4766</v>
      </c>
      <c r="M1229" s="557" t="s">
        <v>1432</v>
      </c>
      <c r="N1229" s="533" t="s">
        <v>1432</v>
      </c>
      <c r="O1229" s="533">
        <v>0</v>
      </c>
      <c r="P1229" s="533">
        <v>8</v>
      </c>
      <c r="Q1229" s="738">
        <v>8</v>
      </c>
      <c r="R1229" s="557" t="s">
        <v>5226</v>
      </c>
      <c r="S1229" s="557" t="s">
        <v>1154</v>
      </c>
      <c r="T1229" s="739">
        <v>42053</v>
      </c>
      <c r="U1229" s="739">
        <v>42299</v>
      </c>
      <c r="V1229" s="739"/>
      <c r="W1229" s="557" t="s">
        <v>1439</v>
      </c>
      <c r="X1229" s="557" t="s">
        <v>1432</v>
      </c>
      <c r="Y1229" s="557" t="s">
        <v>1442</v>
      </c>
      <c r="Z1229" s="557" t="s">
        <v>1443</v>
      </c>
      <c r="AA1229" s="557" t="s">
        <v>1443</v>
      </c>
      <c r="AB1229" s="557" t="s">
        <v>1444</v>
      </c>
      <c r="AC1229" s="742" t="s">
        <v>1432</v>
      </c>
      <c r="AD1229" s="557"/>
      <c r="AE1229" s="557"/>
      <c r="AF1229" s="557"/>
      <c r="AG1229" s="517" t="s">
        <v>3063</v>
      </c>
      <c r="AH1229" s="557" t="s">
        <v>1445</v>
      </c>
      <c r="AI1229" s="557">
        <v>1332288</v>
      </c>
      <c r="AJ1229" s="517">
        <v>0</v>
      </c>
      <c r="AK1229" s="517">
        <v>0</v>
      </c>
      <c r="AL1229" s="577">
        <v>0</v>
      </c>
      <c r="AM1229" s="577">
        <v>0</v>
      </c>
      <c r="AN1229" s="577">
        <v>8</v>
      </c>
      <c r="AO1229" s="577">
        <v>0</v>
      </c>
      <c r="AP1229" s="577">
        <v>0</v>
      </c>
      <c r="AQ1229" s="577">
        <v>0</v>
      </c>
      <c r="AR1229" s="577">
        <v>0</v>
      </c>
      <c r="AS1229" s="577">
        <v>0</v>
      </c>
      <c r="AT1229" s="577">
        <v>0</v>
      </c>
      <c r="AU1229" s="577">
        <v>8</v>
      </c>
      <c r="AV1229" s="577">
        <v>0</v>
      </c>
      <c r="AW1229" s="577">
        <v>0</v>
      </c>
      <c r="AX1229" s="577">
        <v>0</v>
      </c>
      <c r="AY1229" s="577">
        <v>0</v>
      </c>
      <c r="AZ1229" s="577">
        <v>0</v>
      </c>
      <c r="BA1229" s="577">
        <v>0</v>
      </c>
      <c r="BB1229" s="577">
        <v>0</v>
      </c>
      <c r="BC1229" s="577">
        <v>0</v>
      </c>
      <c r="BD1229" s="577">
        <v>0</v>
      </c>
      <c r="BE1229" s="577">
        <v>0</v>
      </c>
      <c r="BF1229" s="577">
        <v>0</v>
      </c>
      <c r="BG1229" s="577">
        <v>0</v>
      </c>
      <c r="BH1229" s="577">
        <v>0</v>
      </c>
      <c r="BI1229" s="577">
        <v>0</v>
      </c>
      <c r="BJ1229" s="577">
        <v>0</v>
      </c>
      <c r="BK1229" s="577">
        <v>0</v>
      </c>
      <c r="BL1229" s="577">
        <v>0</v>
      </c>
      <c r="BM1229" s="577">
        <v>0</v>
      </c>
      <c r="BN1229" s="577"/>
      <c r="BO1229" s="551">
        <v>0</v>
      </c>
      <c r="BP1229" s="551">
        <v>0</v>
      </c>
      <c r="BQ1229" s="753">
        <v>0</v>
      </c>
      <c r="BR1229" s="551">
        <v>0</v>
      </c>
      <c r="BS1229" s="551">
        <v>0</v>
      </c>
      <c r="BT1229" s="551">
        <v>0</v>
      </c>
      <c r="BU1229" s="582">
        <f t="shared" si="35"/>
        <v>2.6666666666666665</v>
      </c>
      <c r="BV1229" s="552">
        <f t="shared" si="36"/>
        <v>2.6666666666666665</v>
      </c>
      <c r="BW1229" s="552">
        <f t="shared" si="37"/>
        <v>2.6666666666666665</v>
      </c>
      <c r="BX1229" s="551">
        <v>0</v>
      </c>
      <c r="BY1229" s="551">
        <v>0</v>
      </c>
      <c r="BZ1229" s="551">
        <v>0</v>
      </c>
      <c r="CA1229" s="551">
        <v>0</v>
      </c>
      <c r="CB1229" s="551">
        <v>0</v>
      </c>
      <c r="CC1229" s="551">
        <v>0</v>
      </c>
      <c r="CD1229" s="551">
        <v>0</v>
      </c>
      <c r="CE1229" s="551">
        <v>0</v>
      </c>
      <c r="CF1229" s="551">
        <v>0</v>
      </c>
      <c r="CG1229" s="551">
        <v>0</v>
      </c>
      <c r="CH1229" s="551">
        <v>0</v>
      </c>
      <c r="CI1229" s="551">
        <v>0</v>
      </c>
      <c r="CJ1229" s="551">
        <v>0</v>
      </c>
      <c r="CK1229" s="623">
        <f t="shared" si="34"/>
        <v>8</v>
      </c>
      <c r="CL1229" s="524">
        <v>8</v>
      </c>
      <c r="CM1229" s="554">
        <f t="shared" si="38"/>
        <v>2.6666666666666665</v>
      </c>
      <c r="CN1229" s="554">
        <f t="shared" si="39"/>
        <v>5.333333333333333</v>
      </c>
      <c r="CO1229" s="554">
        <v>6</v>
      </c>
      <c r="CP1229" s="554"/>
      <c r="CQ1229" s="554"/>
      <c r="CR1229" s="622"/>
      <c r="CS1229" s="524"/>
      <c r="CT1229" s="525"/>
      <c r="CU1229" s="620"/>
      <c r="CV1229" s="527"/>
      <c r="CW1229" s="527"/>
      <c r="CX1229" s="85"/>
    </row>
    <row r="1230" spans="1:102" ht="12" customHeight="1" x14ac:dyDescent="0.2">
      <c r="A1230" s="132" t="s">
        <v>1965</v>
      </c>
      <c r="B1230" s="557" t="s">
        <v>4073</v>
      </c>
      <c r="C1230" s="557" t="s">
        <v>1432</v>
      </c>
      <c r="D1230" s="557" t="s">
        <v>5228</v>
      </c>
      <c r="E1230" s="577" t="s">
        <v>3639</v>
      </c>
      <c r="F1230" s="557" t="s">
        <v>3640</v>
      </c>
      <c r="G1230" s="557" t="s">
        <v>2513</v>
      </c>
      <c r="H1230" s="557" t="s">
        <v>2717</v>
      </c>
      <c r="I1230" s="557" t="s">
        <v>1432</v>
      </c>
      <c r="J1230" s="533">
        <v>526547</v>
      </c>
      <c r="K1230" s="533">
        <v>175744</v>
      </c>
      <c r="L1230" s="512" t="s">
        <v>4766</v>
      </c>
      <c r="M1230" s="557" t="s">
        <v>1432</v>
      </c>
      <c r="N1230" s="557" t="s">
        <v>1432</v>
      </c>
      <c r="O1230" s="533">
        <v>0</v>
      </c>
      <c r="P1230" s="533">
        <v>2</v>
      </c>
      <c r="Q1230" s="738">
        <v>2</v>
      </c>
      <c r="R1230" s="557" t="s">
        <v>5226</v>
      </c>
      <c r="S1230" s="557" t="s">
        <v>1154</v>
      </c>
      <c r="T1230" s="739">
        <v>42053</v>
      </c>
      <c r="U1230" s="739">
        <v>42299</v>
      </c>
      <c r="V1230" s="739"/>
      <c r="W1230" s="557" t="s">
        <v>1439</v>
      </c>
      <c r="X1230" s="557" t="s">
        <v>1432</v>
      </c>
      <c r="Y1230" s="557" t="s">
        <v>1442</v>
      </c>
      <c r="Z1230" s="557" t="s">
        <v>1443</v>
      </c>
      <c r="AA1230" s="557" t="s">
        <v>1443</v>
      </c>
      <c r="AB1230" s="557" t="s">
        <v>1444</v>
      </c>
      <c r="AC1230" s="557" t="s">
        <v>1432</v>
      </c>
      <c r="AD1230" s="389"/>
      <c r="AE1230" s="389"/>
      <c r="AF1230" s="389"/>
      <c r="AG1230" s="517" t="s">
        <v>628</v>
      </c>
      <c r="AH1230" s="557" t="s">
        <v>3904</v>
      </c>
      <c r="AI1230" s="620">
        <v>1332288</v>
      </c>
      <c r="AJ1230" s="517">
        <v>0</v>
      </c>
      <c r="AK1230" s="577">
        <v>0</v>
      </c>
      <c r="AL1230" s="577">
        <v>0</v>
      </c>
      <c r="AM1230" s="577">
        <v>2</v>
      </c>
      <c r="AN1230" s="577">
        <v>0</v>
      </c>
      <c r="AO1230" s="577">
        <v>0</v>
      </c>
      <c r="AP1230" s="577">
        <v>0</v>
      </c>
      <c r="AQ1230" s="577">
        <v>0</v>
      </c>
      <c r="AR1230" s="577">
        <v>0</v>
      </c>
      <c r="AS1230" s="577">
        <v>0</v>
      </c>
      <c r="AT1230" s="577">
        <v>2</v>
      </c>
      <c r="AU1230" s="577">
        <v>0</v>
      </c>
      <c r="AV1230" s="577">
        <v>0</v>
      </c>
      <c r="AW1230" s="577">
        <v>0</v>
      </c>
      <c r="AX1230" s="577">
        <v>0</v>
      </c>
      <c r="AY1230" s="577">
        <v>0</v>
      </c>
      <c r="AZ1230" s="577">
        <v>0</v>
      </c>
      <c r="BA1230" s="577">
        <v>0</v>
      </c>
      <c r="BB1230" s="577">
        <v>0</v>
      </c>
      <c r="BC1230" s="577">
        <v>0</v>
      </c>
      <c r="BD1230" s="577">
        <v>0</v>
      </c>
      <c r="BE1230" s="577">
        <v>0</v>
      </c>
      <c r="BF1230" s="577">
        <v>0</v>
      </c>
      <c r="BG1230" s="577">
        <v>0</v>
      </c>
      <c r="BH1230" s="577">
        <v>0</v>
      </c>
      <c r="BI1230" s="577">
        <v>0</v>
      </c>
      <c r="BJ1230" s="577">
        <v>0</v>
      </c>
      <c r="BK1230" s="577">
        <v>0</v>
      </c>
      <c r="BL1230" s="577">
        <v>0</v>
      </c>
      <c r="BM1230" s="577">
        <v>0</v>
      </c>
      <c r="BN1230" s="577"/>
      <c r="BO1230" s="551">
        <v>0</v>
      </c>
      <c r="BP1230" s="551">
        <v>0</v>
      </c>
      <c r="BQ1230" s="753">
        <v>0</v>
      </c>
      <c r="BR1230" s="551">
        <v>0</v>
      </c>
      <c r="BS1230" s="551">
        <v>0</v>
      </c>
      <c r="BT1230" s="551">
        <v>0</v>
      </c>
      <c r="BU1230" s="582">
        <f t="shared" si="35"/>
        <v>0.66666666666666663</v>
      </c>
      <c r="BV1230" s="552">
        <f t="shared" si="36"/>
        <v>0.66666666666666663</v>
      </c>
      <c r="BW1230" s="552">
        <f t="shared" si="37"/>
        <v>0.66666666666666663</v>
      </c>
      <c r="BX1230" s="551">
        <v>0</v>
      </c>
      <c r="BY1230" s="551">
        <v>0</v>
      </c>
      <c r="BZ1230" s="551">
        <v>0</v>
      </c>
      <c r="CA1230" s="551">
        <v>0</v>
      </c>
      <c r="CB1230" s="551">
        <v>0</v>
      </c>
      <c r="CC1230" s="551">
        <v>0</v>
      </c>
      <c r="CD1230" s="551">
        <v>0</v>
      </c>
      <c r="CE1230" s="551">
        <v>0</v>
      </c>
      <c r="CF1230" s="551">
        <v>0</v>
      </c>
      <c r="CG1230" s="551">
        <v>0</v>
      </c>
      <c r="CH1230" s="551">
        <v>0</v>
      </c>
      <c r="CI1230" s="551">
        <v>0</v>
      </c>
      <c r="CJ1230" s="551">
        <v>0</v>
      </c>
      <c r="CK1230" s="623">
        <f t="shared" si="34"/>
        <v>2</v>
      </c>
      <c r="CL1230" s="524">
        <v>2</v>
      </c>
      <c r="CM1230" s="554">
        <f t="shared" si="38"/>
        <v>0.66666666666666663</v>
      </c>
      <c r="CN1230" s="554">
        <f t="shared" si="39"/>
        <v>1.3333333333333333</v>
      </c>
      <c r="CO1230" s="554">
        <v>6</v>
      </c>
      <c r="CP1230" s="523"/>
      <c r="CQ1230" s="554"/>
      <c r="CR1230" s="622"/>
      <c r="CS1230" s="726"/>
      <c r="CT1230" s="525"/>
      <c r="CU1230" s="527"/>
      <c r="CV1230" s="527"/>
      <c r="CW1230" s="527"/>
      <c r="CX1230" s="85"/>
    </row>
    <row r="1231" spans="1:102" ht="12" customHeight="1" x14ac:dyDescent="0.2">
      <c r="A1231" s="132" t="s">
        <v>1965</v>
      </c>
      <c r="B1231" s="557" t="s">
        <v>4073</v>
      </c>
      <c r="C1231" s="557" t="s">
        <v>1432</v>
      </c>
      <c r="D1231" s="557" t="s">
        <v>5228</v>
      </c>
      <c r="E1231" s="557" t="s">
        <v>3639</v>
      </c>
      <c r="F1231" s="557" t="s">
        <v>3640</v>
      </c>
      <c r="G1231" s="557" t="s">
        <v>2513</v>
      </c>
      <c r="H1231" s="557" t="s">
        <v>2717</v>
      </c>
      <c r="I1231" s="533" t="s">
        <v>1432</v>
      </c>
      <c r="J1231" s="533">
        <v>526547</v>
      </c>
      <c r="K1231" s="741">
        <v>175744</v>
      </c>
      <c r="L1231" s="512" t="s">
        <v>4766</v>
      </c>
      <c r="M1231" s="557" t="s">
        <v>1432</v>
      </c>
      <c r="N1231" s="533" t="s">
        <v>1432</v>
      </c>
      <c r="O1231" s="533">
        <v>0</v>
      </c>
      <c r="P1231" s="533">
        <v>10</v>
      </c>
      <c r="Q1231" s="738">
        <v>10</v>
      </c>
      <c r="R1231" s="557" t="s">
        <v>5226</v>
      </c>
      <c r="S1231" s="557" t="s">
        <v>1154</v>
      </c>
      <c r="T1231" s="739">
        <v>42053</v>
      </c>
      <c r="U1231" s="739">
        <v>42299</v>
      </c>
      <c r="V1231" s="739"/>
      <c r="W1231" s="557" t="s">
        <v>1439</v>
      </c>
      <c r="X1231" s="557" t="s">
        <v>1432</v>
      </c>
      <c r="Y1231" s="557" t="s">
        <v>1442</v>
      </c>
      <c r="Z1231" s="557" t="s">
        <v>1443</v>
      </c>
      <c r="AA1231" s="557" t="s">
        <v>1443</v>
      </c>
      <c r="AB1231" s="557" t="s">
        <v>1444</v>
      </c>
      <c r="AC1231" s="742" t="s">
        <v>1432</v>
      </c>
      <c r="AD1231" s="557"/>
      <c r="AE1231" s="557"/>
      <c r="AF1231" s="557"/>
      <c r="AG1231" s="517" t="s">
        <v>3063</v>
      </c>
      <c r="AH1231" s="557" t="s">
        <v>1445</v>
      </c>
      <c r="AI1231" s="557">
        <v>1332288</v>
      </c>
      <c r="AJ1231" s="517">
        <v>0</v>
      </c>
      <c r="AK1231" s="517">
        <v>0</v>
      </c>
      <c r="AL1231" s="577">
        <v>0</v>
      </c>
      <c r="AM1231" s="577">
        <v>0</v>
      </c>
      <c r="AN1231" s="577">
        <v>10</v>
      </c>
      <c r="AO1231" s="577">
        <v>0</v>
      </c>
      <c r="AP1231" s="577">
        <v>0</v>
      </c>
      <c r="AQ1231" s="577">
        <v>0</v>
      </c>
      <c r="AR1231" s="577">
        <v>0</v>
      </c>
      <c r="AS1231" s="577">
        <v>0</v>
      </c>
      <c r="AT1231" s="577">
        <v>0</v>
      </c>
      <c r="AU1231" s="577">
        <v>10</v>
      </c>
      <c r="AV1231" s="577">
        <v>0</v>
      </c>
      <c r="AW1231" s="577">
        <v>0</v>
      </c>
      <c r="AX1231" s="577">
        <v>0</v>
      </c>
      <c r="AY1231" s="577">
        <v>0</v>
      </c>
      <c r="AZ1231" s="577">
        <v>0</v>
      </c>
      <c r="BA1231" s="577">
        <v>0</v>
      </c>
      <c r="BB1231" s="577">
        <v>0</v>
      </c>
      <c r="BC1231" s="577">
        <v>0</v>
      </c>
      <c r="BD1231" s="577">
        <v>0</v>
      </c>
      <c r="BE1231" s="577">
        <v>0</v>
      </c>
      <c r="BF1231" s="577">
        <v>0</v>
      </c>
      <c r="BG1231" s="577">
        <v>0</v>
      </c>
      <c r="BH1231" s="577">
        <v>0</v>
      </c>
      <c r="BI1231" s="577">
        <v>0</v>
      </c>
      <c r="BJ1231" s="577">
        <v>0</v>
      </c>
      <c r="BK1231" s="577">
        <v>0</v>
      </c>
      <c r="BL1231" s="577">
        <v>0</v>
      </c>
      <c r="BM1231" s="577">
        <v>0</v>
      </c>
      <c r="BN1231" s="577"/>
      <c r="BO1231" s="551">
        <v>0</v>
      </c>
      <c r="BP1231" s="551">
        <v>0</v>
      </c>
      <c r="BQ1231" s="753">
        <v>0</v>
      </c>
      <c r="BR1231" s="551">
        <v>0</v>
      </c>
      <c r="BS1231" s="551">
        <v>0</v>
      </c>
      <c r="BT1231" s="551">
        <v>0</v>
      </c>
      <c r="BU1231" s="582">
        <f t="shared" si="35"/>
        <v>3.3333333333333335</v>
      </c>
      <c r="BV1231" s="552">
        <f t="shared" si="36"/>
        <v>3.3333333333333335</v>
      </c>
      <c r="BW1231" s="552">
        <f t="shared" si="37"/>
        <v>3.3333333333333335</v>
      </c>
      <c r="BX1231" s="551">
        <v>0</v>
      </c>
      <c r="BY1231" s="551">
        <v>0</v>
      </c>
      <c r="BZ1231" s="551">
        <v>0</v>
      </c>
      <c r="CA1231" s="551">
        <v>0</v>
      </c>
      <c r="CB1231" s="551">
        <v>0</v>
      </c>
      <c r="CC1231" s="551">
        <v>0</v>
      </c>
      <c r="CD1231" s="551">
        <v>0</v>
      </c>
      <c r="CE1231" s="551">
        <v>0</v>
      </c>
      <c r="CF1231" s="551">
        <v>0</v>
      </c>
      <c r="CG1231" s="551">
        <v>0</v>
      </c>
      <c r="CH1231" s="551">
        <v>0</v>
      </c>
      <c r="CI1231" s="551">
        <v>0</v>
      </c>
      <c r="CJ1231" s="551">
        <v>0</v>
      </c>
      <c r="CK1231" s="623">
        <f t="shared" si="34"/>
        <v>10</v>
      </c>
      <c r="CL1231" s="524">
        <v>10</v>
      </c>
      <c r="CM1231" s="554">
        <f t="shared" si="38"/>
        <v>3.3333333333333335</v>
      </c>
      <c r="CN1231" s="554">
        <f t="shared" si="39"/>
        <v>6.666666666666667</v>
      </c>
      <c r="CO1231" s="554">
        <v>6</v>
      </c>
      <c r="CP1231" s="554"/>
      <c r="CQ1231" s="554"/>
      <c r="CR1231" s="622"/>
      <c r="CS1231" s="524"/>
      <c r="CT1231" s="525"/>
      <c r="CU1231" s="620"/>
      <c r="CV1231" s="527"/>
      <c r="CW1231" s="527"/>
      <c r="CX1231" s="85"/>
    </row>
    <row r="1232" spans="1:102" ht="12" customHeight="1" x14ac:dyDescent="0.2">
      <c r="A1232" s="132" t="s">
        <v>1965</v>
      </c>
      <c r="B1232" s="557" t="s">
        <v>4073</v>
      </c>
      <c r="C1232" s="557" t="s">
        <v>1432</v>
      </c>
      <c r="D1232" s="557" t="s">
        <v>5229</v>
      </c>
      <c r="E1232" s="577" t="s">
        <v>3639</v>
      </c>
      <c r="F1232" s="557" t="s">
        <v>3640</v>
      </c>
      <c r="G1232" s="557" t="s">
        <v>2513</v>
      </c>
      <c r="H1232" s="557" t="s">
        <v>2717</v>
      </c>
      <c r="I1232" s="557" t="s">
        <v>1432</v>
      </c>
      <c r="J1232" s="533">
        <v>526547</v>
      </c>
      <c r="K1232" s="533">
        <v>175744</v>
      </c>
      <c r="L1232" s="512" t="s">
        <v>4766</v>
      </c>
      <c r="M1232" s="557" t="s">
        <v>1432</v>
      </c>
      <c r="N1232" s="557" t="s">
        <v>1432</v>
      </c>
      <c r="O1232" s="533">
        <v>0</v>
      </c>
      <c r="P1232" s="533">
        <v>2</v>
      </c>
      <c r="Q1232" s="738">
        <v>2</v>
      </c>
      <c r="R1232" s="557" t="s">
        <v>5226</v>
      </c>
      <c r="S1232" s="557" t="s">
        <v>1154</v>
      </c>
      <c r="T1232" s="739">
        <v>42053</v>
      </c>
      <c r="U1232" s="739">
        <v>42299</v>
      </c>
      <c r="V1232" s="739"/>
      <c r="W1232" s="557" t="s">
        <v>1439</v>
      </c>
      <c r="X1232" s="557" t="s">
        <v>1432</v>
      </c>
      <c r="Y1232" s="557" t="s">
        <v>1442</v>
      </c>
      <c r="Z1232" s="557" t="s">
        <v>1443</v>
      </c>
      <c r="AA1232" s="557" t="s">
        <v>1443</v>
      </c>
      <c r="AB1232" s="557" t="s">
        <v>1444</v>
      </c>
      <c r="AC1232" s="557" t="s">
        <v>1432</v>
      </c>
      <c r="AD1232" s="389"/>
      <c r="AE1232" s="389"/>
      <c r="AF1232" s="389"/>
      <c r="AG1232" s="517" t="s">
        <v>628</v>
      </c>
      <c r="AH1232" s="557" t="s">
        <v>3904</v>
      </c>
      <c r="AI1232" s="620">
        <v>1332288</v>
      </c>
      <c r="AJ1232" s="517">
        <v>0</v>
      </c>
      <c r="AK1232" s="577">
        <v>0</v>
      </c>
      <c r="AL1232" s="577">
        <v>0</v>
      </c>
      <c r="AM1232" s="577">
        <v>2</v>
      </c>
      <c r="AN1232" s="577">
        <v>0</v>
      </c>
      <c r="AO1232" s="577">
        <v>0</v>
      </c>
      <c r="AP1232" s="577">
        <v>0</v>
      </c>
      <c r="AQ1232" s="577">
        <v>0</v>
      </c>
      <c r="AR1232" s="577">
        <v>0</v>
      </c>
      <c r="AS1232" s="577">
        <v>0</v>
      </c>
      <c r="AT1232" s="577">
        <v>2</v>
      </c>
      <c r="AU1232" s="577">
        <v>0</v>
      </c>
      <c r="AV1232" s="577">
        <v>0</v>
      </c>
      <c r="AW1232" s="577">
        <v>0</v>
      </c>
      <c r="AX1232" s="577">
        <v>0</v>
      </c>
      <c r="AY1232" s="577">
        <v>0</v>
      </c>
      <c r="AZ1232" s="577">
        <v>0</v>
      </c>
      <c r="BA1232" s="577">
        <v>0</v>
      </c>
      <c r="BB1232" s="577">
        <v>0</v>
      </c>
      <c r="BC1232" s="577">
        <v>0</v>
      </c>
      <c r="BD1232" s="577">
        <v>0</v>
      </c>
      <c r="BE1232" s="577">
        <v>0</v>
      </c>
      <c r="BF1232" s="577">
        <v>0</v>
      </c>
      <c r="BG1232" s="577">
        <v>0</v>
      </c>
      <c r="BH1232" s="577">
        <v>0</v>
      </c>
      <c r="BI1232" s="577">
        <v>0</v>
      </c>
      <c r="BJ1232" s="577">
        <v>0</v>
      </c>
      <c r="BK1232" s="577">
        <v>0</v>
      </c>
      <c r="BL1232" s="577">
        <v>0</v>
      </c>
      <c r="BM1232" s="577">
        <v>0</v>
      </c>
      <c r="BN1232" s="577"/>
      <c r="BO1232" s="551">
        <v>0</v>
      </c>
      <c r="BP1232" s="551">
        <v>0</v>
      </c>
      <c r="BQ1232" s="753">
        <v>0</v>
      </c>
      <c r="BR1232" s="551">
        <v>0</v>
      </c>
      <c r="BS1232" s="551">
        <v>0</v>
      </c>
      <c r="BT1232" s="551">
        <v>0</v>
      </c>
      <c r="BU1232" s="582">
        <f t="shared" si="35"/>
        <v>0.66666666666666663</v>
      </c>
      <c r="BV1232" s="552">
        <f t="shared" si="36"/>
        <v>0.66666666666666663</v>
      </c>
      <c r="BW1232" s="552">
        <f t="shared" si="37"/>
        <v>0.66666666666666663</v>
      </c>
      <c r="BX1232" s="551">
        <v>0</v>
      </c>
      <c r="BY1232" s="551">
        <v>0</v>
      </c>
      <c r="BZ1232" s="551">
        <v>0</v>
      </c>
      <c r="CA1232" s="551">
        <v>0</v>
      </c>
      <c r="CB1232" s="551">
        <v>0</v>
      </c>
      <c r="CC1232" s="551">
        <v>0</v>
      </c>
      <c r="CD1232" s="551">
        <v>0</v>
      </c>
      <c r="CE1232" s="551">
        <v>0</v>
      </c>
      <c r="CF1232" s="551">
        <v>0</v>
      </c>
      <c r="CG1232" s="551">
        <v>0</v>
      </c>
      <c r="CH1232" s="551">
        <v>0</v>
      </c>
      <c r="CI1232" s="551">
        <v>0</v>
      </c>
      <c r="CJ1232" s="551">
        <v>0</v>
      </c>
      <c r="CK1232" s="623">
        <f t="shared" si="34"/>
        <v>2</v>
      </c>
      <c r="CL1232" s="524">
        <v>2</v>
      </c>
      <c r="CM1232" s="554">
        <f t="shared" si="38"/>
        <v>0.66666666666666663</v>
      </c>
      <c r="CN1232" s="554">
        <f t="shared" si="39"/>
        <v>1.3333333333333333</v>
      </c>
      <c r="CO1232" s="554">
        <v>6</v>
      </c>
      <c r="CP1232" s="523"/>
      <c r="CQ1232" s="554"/>
      <c r="CR1232" s="622"/>
      <c r="CS1232" s="524"/>
      <c r="CT1232" s="525"/>
      <c r="CU1232" s="527"/>
      <c r="CV1232" s="527"/>
      <c r="CW1232" s="527"/>
      <c r="CX1232" s="85"/>
    </row>
    <row r="1233" spans="1:104" ht="12" customHeight="1" x14ac:dyDescent="0.2">
      <c r="A1233" s="132" t="s">
        <v>1965</v>
      </c>
      <c r="B1233" s="557" t="s">
        <v>4073</v>
      </c>
      <c r="C1233" s="557" t="s">
        <v>1432</v>
      </c>
      <c r="D1233" s="557" t="s">
        <v>5229</v>
      </c>
      <c r="E1233" s="557" t="s">
        <v>3639</v>
      </c>
      <c r="F1233" s="557" t="s">
        <v>3640</v>
      </c>
      <c r="G1233" s="557" t="s">
        <v>2513</v>
      </c>
      <c r="H1233" s="557" t="s">
        <v>2717</v>
      </c>
      <c r="I1233" s="533" t="s">
        <v>1432</v>
      </c>
      <c r="J1233" s="533">
        <v>526547</v>
      </c>
      <c r="K1233" s="741">
        <v>175744</v>
      </c>
      <c r="L1233" s="512" t="s">
        <v>4766</v>
      </c>
      <c r="M1233" s="557" t="s">
        <v>1432</v>
      </c>
      <c r="N1233" s="533" t="s">
        <v>1432</v>
      </c>
      <c r="O1233" s="533">
        <v>0</v>
      </c>
      <c r="P1233" s="533">
        <v>10</v>
      </c>
      <c r="Q1233" s="738">
        <v>10</v>
      </c>
      <c r="R1233" s="557" t="s">
        <v>5226</v>
      </c>
      <c r="S1233" s="557" t="s">
        <v>1154</v>
      </c>
      <c r="T1233" s="739">
        <v>42053</v>
      </c>
      <c r="U1233" s="739">
        <v>42299</v>
      </c>
      <c r="V1233" s="739"/>
      <c r="W1233" s="557" t="s">
        <v>1439</v>
      </c>
      <c r="X1233" s="557" t="s">
        <v>1432</v>
      </c>
      <c r="Y1233" s="557" t="s">
        <v>1442</v>
      </c>
      <c r="Z1233" s="557" t="s">
        <v>1443</v>
      </c>
      <c r="AA1233" s="557" t="s">
        <v>1443</v>
      </c>
      <c r="AB1233" s="557" t="s">
        <v>1444</v>
      </c>
      <c r="AC1233" s="742" t="s">
        <v>1432</v>
      </c>
      <c r="AD1233" s="557"/>
      <c r="AE1233" s="557"/>
      <c r="AF1233" s="557"/>
      <c r="AG1233" s="517" t="s">
        <v>3063</v>
      </c>
      <c r="AH1233" s="557" t="s">
        <v>1445</v>
      </c>
      <c r="AI1233" s="557">
        <v>1332288</v>
      </c>
      <c r="AJ1233" s="517">
        <v>0</v>
      </c>
      <c r="AK1233" s="517">
        <v>0</v>
      </c>
      <c r="AL1233" s="577">
        <v>0</v>
      </c>
      <c r="AM1233" s="577">
        <v>0</v>
      </c>
      <c r="AN1233" s="577">
        <v>10</v>
      </c>
      <c r="AO1233" s="577">
        <v>0</v>
      </c>
      <c r="AP1233" s="577">
        <v>0</v>
      </c>
      <c r="AQ1233" s="577">
        <v>0</v>
      </c>
      <c r="AR1233" s="577">
        <v>0</v>
      </c>
      <c r="AS1233" s="577">
        <v>0</v>
      </c>
      <c r="AT1233" s="577">
        <v>0</v>
      </c>
      <c r="AU1233" s="577">
        <v>10</v>
      </c>
      <c r="AV1233" s="577">
        <v>0</v>
      </c>
      <c r="AW1233" s="577">
        <v>0</v>
      </c>
      <c r="AX1233" s="577">
        <v>0</v>
      </c>
      <c r="AY1233" s="577">
        <v>0</v>
      </c>
      <c r="AZ1233" s="577">
        <v>0</v>
      </c>
      <c r="BA1233" s="577">
        <v>0</v>
      </c>
      <c r="BB1233" s="577">
        <v>0</v>
      </c>
      <c r="BC1233" s="577">
        <v>0</v>
      </c>
      <c r="BD1233" s="577">
        <v>0</v>
      </c>
      <c r="BE1233" s="577">
        <v>0</v>
      </c>
      <c r="BF1233" s="577">
        <v>0</v>
      </c>
      <c r="BG1233" s="577">
        <v>0</v>
      </c>
      <c r="BH1233" s="577">
        <v>0</v>
      </c>
      <c r="BI1233" s="577">
        <v>0</v>
      </c>
      <c r="BJ1233" s="577">
        <v>0</v>
      </c>
      <c r="BK1233" s="577">
        <v>0</v>
      </c>
      <c r="BL1233" s="577">
        <v>0</v>
      </c>
      <c r="BM1233" s="577">
        <v>0</v>
      </c>
      <c r="BN1233" s="577"/>
      <c r="BO1233" s="551">
        <v>0</v>
      </c>
      <c r="BP1233" s="551">
        <v>0</v>
      </c>
      <c r="BQ1233" s="753">
        <v>0</v>
      </c>
      <c r="BR1233" s="551">
        <v>0</v>
      </c>
      <c r="BS1233" s="551">
        <v>0</v>
      </c>
      <c r="BT1233" s="551">
        <v>0</v>
      </c>
      <c r="BU1233" s="582">
        <f t="shared" si="35"/>
        <v>3.3333333333333335</v>
      </c>
      <c r="BV1233" s="552">
        <f t="shared" si="36"/>
        <v>3.3333333333333335</v>
      </c>
      <c r="BW1233" s="552">
        <f t="shared" si="37"/>
        <v>3.3333333333333335</v>
      </c>
      <c r="BX1233" s="551">
        <v>0</v>
      </c>
      <c r="BY1233" s="551">
        <v>0</v>
      </c>
      <c r="BZ1233" s="551">
        <v>0</v>
      </c>
      <c r="CA1233" s="551">
        <v>0</v>
      </c>
      <c r="CB1233" s="551">
        <v>0</v>
      </c>
      <c r="CC1233" s="551">
        <v>0</v>
      </c>
      <c r="CD1233" s="551">
        <v>0</v>
      </c>
      <c r="CE1233" s="551">
        <v>0</v>
      </c>
      <c r="CF1233" s="551">
        <v>0</v>
      </c>
      <c r="CG1233" s="551">
        <v>0</v>
      </c>
      <c r="CH1233" s="551">
        <v>0</v>
      </c>
      <c r="CI1233" s="551">
        <v>0</v>
      </c>
      <c r="CJ1233" s="551">
        <v>0</v>
      </c>
      <c r="CK1233" s="623">
        <f t="shared" si="34"/>
        <v>10</v>
      </c>
      <c r="CL1233" s="524">
        <v>10</v>
      </c>
      <c r="CM1233" s="554">
        <f t="shared" si="38"/>
        <v>3.3333333333333335</v>
      </c>
      <c r="CN1233" s="554">
        <f t="shared" si="39"/>
        <v>6.666666666666667</v>
      </c>
      <c r="CO1233" s="554">
        <v>6</v>
      </c>
      <c r="CP1233" s="554"/>
      <c r="CQ1233" s="554"/>
      <c r="CR1233" s="622"/>
      <c r="CS1233" s="524"/>
      <c r="CT1233" s="525"/>
      <c r="CU1233" s="620"/>
      <c r="CV1233" s="527"/>
      <c r="CW1233" s="527"/>
      <c r="CX1233" s="85"/>
    </row>
    <row r="1234" spans="1:104" ht="12" customHeight="1" x14ac:dyDescent="0.2">
      <c r="A1234" s="132" t="s">
        <v>1965</v>
      </c>
      <c r="B1234" s="557" t="s">
        <v>4073</v>
      </c>
      <c r="C1234" s="557" t="s">
        <v>1432</v>
      </c>
      <c r="D1234" s="557" t="s">
        <v>5230</v>
      </c>
      <c r="E1234" s="577" t="s">
        <v>3639</v>
      </c>
      <c r="F1234" s="557" t="s">
        <v>3640</v>
      </c>
      <c r="G1234" s="557" t="s">
        <v>2513</v>
      </c>
      <c r="H1234" s="557" t="s">
        <v>2717</v>
      </c>
      <c r="I1234" s="557" t="s">
        <v>1432</v>
      </c>
      <c r="J1234" s="533">
        <v>526547</v>
      </c>
      <c r="K1234" s="533">
        <v>175744</v>
      </c>
      <c r="L1234" s="512" t="s">
        <v>4766</v>
      </c>
      <c r="M1234" s="557" t="s">
        <v>1432</v>
      </c>
      <c r="N1234" s="557" t="s">
        <v>1432</v>
      </c>
      <c r="O1234" s="533">
        <v>0</v>
      </c>
      <c r="P1234" s="533">
        <v>3</v>
      </c>
      <c r="Q1234" s="738">
        <v>3</v>
      </c>
      <c r="R1234" s="557" t="s">
        <v>5226</v>
      </c>
      <c r="S1234" s="557" t="s">
        <v>1154</v>
      </c>
      <c r="T1234" s="739">
        <v>42053</v>
      </c>
      <c r="U1234" s="739">
        <v>42299</v>
      </c>
      <c r="V1234" s="739"/>
      <c r="W1234" s="557" t="s">
        <v>1439</v>
      </c>
      <c r="X1234" s="557" t="s">
        <v>1432</v>
      </c>
      <c r="Y1234" s="557" t="s">
        <v>1442</v>
      </c>
      <c r="Z1234" s="557" t="s">
        <v>1443</v>
      </c>
      <c r="AA1234" s="557" t="s">
        <v>1443</v>
      </c>
      <c r="AB1234" s="557" t="s">
        <v>1444</v>
      </c>
      <c r="AC1234" s="557" t="s">
        <v>1432</v>
      </c>
      <c r="AD1234" s="389"/>
      <c r="AE1234" s="389"/>
      <c r="AF1234" s="389"/>
      <c r="AG1234" s="517" t="s">
        <v>628</v>
      </c>
      <c r="AH1234" s="557" t="s">
        <v>3904</v>
      </c>
      <c r="AI1234" s="620">
        <v>1332288</v>
      </c>
      <c r="AJ1234" s="517">
        <v>0</v>
      </c>
      <c r="AK1234" s="577">
        <v>0</v>
      </c>
      <c r="AL1234" s="577">
        <v>0</v>
      </c>
      <c r="AM1234" s="577">
        <v>3</v>
      </c>
      <c r="AN1234" s="577">
        <v>0</v>
      </c>
      <c r="AO1234" s="577">
        <v>0</v>
      </c>
      <c r="AP1234" s="577">
        <v>0</v>
      </c>
      <c r="AQ1234" s="577">
        <v>0</v>
      </c>
      <c r="AR1234" s="577">
        <v>0</v>
      </c>
      <c r="AS1234" s="577">
        <v>0</v>
      </c>
      <c r="AT1234" s="577">
        <v>3</v>
      </c>
      <c r="AU1234" s="577">
        <v>0</v>
      </c>
      <c r="AV1234" s="577">
        <v>0</v>
      </c>
      <c r="AW1234" s="577">
        <v>0</v>
      </c>
      <c r="AX1234" s="577">
        <v>0</v>
      </c>
      <c r="AY1234" s="577">
        <v>0</v>
      </c>
      <c r="AZ1234" s="577">
        <v>0</v>
      </c>
      <c r="BA1234" s="577">
        <v>0</v>
      </c>
      <c r="BB1234" s="577">
        <v>0</v>
      </c>
      <c r="BC1234" s="577">
        <v>0</v>
      </c>
      <c r="BD1234" s="577">
        <v>0</v>
      </c>
      <c r="BE1234" s="577">
        <v>0</v>
      </c>
      <c r="BF1234" s="577">
        <v>0</v>
      </c>
      <c r="BG1234" s="577">
        <v>0</v>
      </c>
      <c r="BH1234" s="577">
        <v>0</v>
      </c>
      <c r="BI1234" s="577">
        <v>0</v>
      </c>
      <c r="BJ1234" s="577">
        <v>0</v>
      </c>
      <c r="BK1234" s="577">
        <v>0</v>
      </c>
      <c r="BL1234" s="577">
        <v>0</v>
      </c>
      <c r="BM1234" s="577">
        <v>0</v>
      </c>
      <c r="BN1234" s="577"/>
      <c r="BO1234" s="551">
        <v>0</v>
      </c>
      <c r="BP1234" s="551">
        <v>0</v>
      </c>
      <c r="BQ1234" s="753">
        <v>0</v>
      </c>
      <c r="BR1234" s="551">
        <v>0</v>
      </c>
      <c r="BS1234" s="551">
        <v>0</v>
      </c>
      <c r="BT1234" s="551">
        <v>0</v>
      </c>
      <c r="BU1234" s="582">
        <f t="shared" si="35"/>
        <v>1</v>
      </c>
      <c r="BV1234" s="552">
        <f t="shared" si="36"/>
        <v>1</v>
      </c>
      <c r="BW1234" s="552">
        <f t="shared" si="37"/>
        <v>1</v>
      </c>
      <c r="BX1234" s="551">
        <v>0</v>
      </c>
      <c r="BY1234" s="551">
        <v>0</v>
      </c>
      <c r="BZ1234" s="551">
        <v>0</v>
      </c>
      <c r="CA1234" s="551">
        <v>0</v>
      </c>
      <c r="CB1234" s="551">
        <v>0</v>
      </c>
      <c r="CC1234" s="551">
        <v>0</v>
      </c>
      <c r="CD1234" s="551">
        <v>0</v>
      </c>
      <c r="CE1234" s="551">
        <v>0</v>
      </c>
      <c r="CF1234" s="551">
        <v>0</v>
      </c>
      <c r="CG1234" s="551">
        <v>0</v>
      </c>
      <c r="CH1234" s="551">
        <v>0</v>
      </c>
      <c r="CI1234" s="551">
        <v>0</v>
      </c>
      <c r="CJ1234" s="551">
        <v>0</v>
      </c>
      <c r="CK1234" s="623">
        <f t="shared" si="34"/>
        <v>3</v>
      </c>
      <c r="CL1234" s="524">
        <v>3</v>
      </c>
      <c r="CM1234" s="554">
        <f t="shared" si="38"/>
        <v>1</v>
      </c>
      <c r="CN1234" s="554">
        <f t="shared" si="39"/>
        <v>2</v>
      </c>
      <c r="CO1234" s="554">
        <v>6</v>
      </c>
      <c r="CP1234" s="554"/>
      <c r="CQ1234" s="554"/>
      <c r="CR1234" s="622"/>
      <c r="CS1234" s="726"/>
      <c r="CT1234" s="525"/>
      <c r="CU1234" s="527"/>
      <c r="CV1234" s="527"/>
      <c r="CW1234" s="527"/>
      <c r="CX1234" s="85"/>
    </row>
    <row r="1235" spans="1:104" ht="12" customHeight="1" x14ac:dyDescent="0.2">
      <c r="A1235" s="132" t="s">
        <v>1965</v>
      </c>
      <c r="B1235" s="557" t="s">
        <v>4073</v>
      </c>
      <c r="C1235" s="557" t="s">
        <v>1432</v>
      </c>
      <c r="D1235" s="557" t="s">
        <v>5230</v>
      </c>
      <c r="E1235" s="557" t="s">
        <v>3639</v>
      </c>
      <c r="F1235" s="557" t="s">
        <v>3640</v>
      </c>
      <c r="G1235" s="557" t="s">
        <v>2513</v>
      </c>
      <c r="H1235" s="557" t="s">
        <v>2717</v>
      </c>
      <c r="I1235" s="533" t="s">
        <v>1432</v>
      </c>
      <c r="J1235" s="533">
        <v>526547</v>
      </c>
      <c r="K1235" s="741">
        <v>175744</v>
      </c>
      <c r="L1235" s="512" t="s">
        <v>4766</v>
      </c>
      <c r="M1235" s="557" t="s">
        <v>1432</v>
      </c>
      <c r="N1235" s="533" t="s">
        <v>1432</v>
      </c>
      <c r="O1235" s="533">
        <v>0</v>
      </c>
      <c r="P1235" s="533">
        <v>8</v>
      </c>
      <c r="Q1235" s="738">
        <v>8</v>
      </c>
      <c r="R1235" s="557" t="s">
        <v>5226</v>
      </c>
      <c r="S1235" s="557" t="s">
        <v>1154</v>
      </c>
      <c r="T1235" s="739">
        <v>42053</v>
      </c>
      <c r="U1235" s="739">
        <v>42299</v>
      </c>
      <c r="V1235" s="739"/>
      <c r="W1235" s="557" t="s">
        <v>1439</v>
      </c>
      <c r="X1235" s="557" t="s">
        <v>1432</v>
      </c>
      <c r="Y1235" s="557" t="s">
        <v>1442</v>
      </c>
      <c r="Z1235" s="557" t="s">
        <v>1443</v>
      </c>
      <c r="AA1235" s="557" t="s">
        <v>1443</v>
      </c>
      <c r="AB1235" s="557" t="s">
        <v>1444</v>
      </c>
      <c r="AC1235" s="742" t="s">
        <v>1432</v>
      </c>
      <c r="AD1235" s="557"/>
      <c r="AE1235" s="557"/>
      <c r="AF1235" s="557"/>
      <c r="AG1235" s="517" t="s">
        <v>3063</v>
      </c>
      <c r="AH1235" s="557" t="s">
        <v>1445</v>
      </c>
      <c r="AI1235" s="557">
        <v>1332288</v>
      </c>
      <c r="AJ1235" s="517">
        <v>0</v>
      </c>
      <c r="AK1235" s="517">
        <v>0</v>
      </c>
      <c r="AL1235" s="577">
        <v>0</v>
      </c>
      <c r="AM1235" s="577">
        <v>0</v>
      </c>
      <c r="AN1235" s="577">
        <v>4</v>
      </c>
      <c r="AO1235" s="577">
        <v>4</v>
      </c>
      <c r="AP1235" s="577">
        <v>0</v>
      </c>
      <c r="AQ1235" s="577">
        <v>0</v>
      </c>
      <c r="AR1235" s="577">
        <v>0</v>
      </c>
      <c r="AS1235" s="577">
        <v>0</v>
      </c>
      <c r="AT1235" s="577">
        <v>0</v>
      </c>
      <c r="AU1235" s="577">
        <v>4</v>
      </c>
      <c r="AV1235" s="577">
        <v>4</v>
      </c>
      <c r="AW1235" s="577">
        <v>0</v>
      </c>
      <c r="AX1235" s="577">
        <v>0</v>
      </c>
      <c r="AY1235" s="577">
        <v>0</v>
      </c>
      <c r="AZ1235" s="577">
        <v>0</v>
      </c>
      <c r="BA1235" s="577">
        <v>0</v>
      </c>
      <c r="BB1235" s="577">
        <v>0</v>
      </c>
      <c r="BC1235" s="577">
        <v>0</v>
      </c>
      <c r="BD1235" s="577">
        <v>0</v>
      </c>
      <c r="BE1235" s="577">
        <v>0</v>
      </c>
      <c r="BF1235" s="577">
        <v>0</v>
      </c>
      <c r="BG1235" s="577">
        <v>0</v>
      </c>
      <c r="BH1235" s="577">
        <v>0</v>
      </c>
      <c r="BI1235" s="577">
        <v>0</v>
      </c>
      <c r="BJ1235" s="577">
        <v>0</v>
      </c>
      <c r="BK1235" s="577">
        <v>0</v>
      </c>
      <c r="BL1235" s="577">
        <v>0</v>
      </c>
      <c r="BM1235" s="577">
        <v>0</v>
      </c>
      <c r="BN1235" s="577"/>
      <c r="BO1235" s="551">
        <v>0</v>
      </c>
      <c r="BP1235" s="551">
        <v>0</v>
      </c>
      <c r="BQ1235" s="753">
        <v>0</v>
      </c>
      <c r="BR1235" s="551">
        <v>0</v>
      </c>
      <c r="BS1235" s="551">
        <v>0</v>
      </c>
      <c r="BT1235" s="551">
        <v>0</v>
      </c>
      <c r="BU1235" s="582">
        <f t="shared" si="35"/>
        <v>2.6666666666666665</v>
      </c>
      <c r="BV1235" s="552">
        <f t="shared" si="36"/>
        <v>2.6666666666666665</v>
      </c>
      <c r="BW1235" s="552">
        <f t="shared" si="37"/>
        <v>2.6666666666666665</v>
      </c>
      <c r="BX1235" s="551">
        <v>0</v>
      </c>
      <c r="BY1235" s="551">
        <v>0</v>
      </c>
      <c r="BZ1235" s="551">
        <v>0</v>
      </c>
      <c r="CA1235" s="551">
        <v>0</v>
      </c>
      <c r="CB1235" s="551">
        <v>0</v>
      </c>
      <c r="CC1235" s="551">
        <v>0</v>
      </c>
      <c r="CD1235" s="551">
        <v>0</v>
      </c>
      <c r="CE1235" s="551">
        <v>0</v>
      </c>
      <c r="CF1235" s="551">
        <v>0</v>
      </c>
      <c r="CG1235" s="551">
        <v>0</v>
      </c>
      <c r="CH1235" s="551">
        <v>0</v>
      </c>
      <c r="CI1235" s="551">
        <v>0</v>
      </c>
      <c r="CJ1235" s="551">
        <v>0</v>
      </c>
      <c r="CK1235" s="623">
        <f t="shared" si="34"/>
        <v>8</v>
      </c>
      <c r="CL1235" s="524">
        <v>8</v>
      </c>
      <c r="CM1235" s="554">
        <f t="shared" si="38"/>
        <v>2.6666666666666665</v>
      </c>
      <c r="CN1235" s="554">
        <f t="shared" si="39"/>
        <v>5.333333333333333</v>
      </c>
      <c r="CO1235" s="554">
        <v>6</v>
      </c>
      <c r="CP1235" s="554"/>
      <c r="CQ1235" s="554"/>
      <c r="CR1235" s="622"/>
      <c r="CS1235" s="524"/>
      <c r="CT1235" s="525"/>
      <c r="CU1235" s="620"/>
      <c r="CV1235" s="527"/>
      <c r="CW1235" s="527"/>
      <c r="CX1235" s="85"/>
    </row>
    <row r="1236" spans="1:104" ht="12" customHeight="1" x14ac:dyDescent="0.2">
      <c r="A1236" s="132" t="s">
        <v>1965</v>
      </c>
      <c r="B1236" s="557" t="s">
        <v>4073</v>
      </c>
      <c r="C1236" s="557" t="s">
        <v>1432</v>
      </c>
      <c r="D1236" s="557" t="s">
        <v>5231</v>
      </c>
      <c r="E1236" s="577" t="s">
        <v>3639</v>
      </c>
      <c r="F1236" s="557" t="s">
        <v>3640</v>
      </c>
      <c r="G1236" s="557" t="s">
        <v>2513</v>
      </c>
      <c r="H1236" s="557" t="s">
        <v>2717</v>
      </c>
      <c r="I1236" s="557" t="s">
        <v>1432</v>
      </c>
      <c r="J1236" s="533">
        <v>526547</v>
      </c>
      <c r="K1236" s="533">
        <v>175744</v>
      </c>
      <c r="L1236" s="512" t="s">
        <v>4766</v>
      </c>
      <c r="M1236" s="557" t="s">
        <v>1432</v>
      </c>
      <c r="N1236" s="557" t="s">
        <v>1432</v>
      </c>
      <c r="O1236" s="533">
        <v>0</v>
      </c>
      <c r="P1236" s="533">
        <v>1</v>
      </c>
      <c r="Q1236" s="738">
        <v>1</v>
      </c>
      <c r="R1236" s="557" t="s">
        <v>5226</v>
      </c>
      <c r="S1236" s="557" t="s">
        <v>1154</v>
      </c>
      <c r="T1236" s="739">
        <v>42053</v>
      </c>
      <c r="U1236" s="739">
        <v>42299</v>
      </c>
      <c r="V1236" s="739"/>
      <c r="W1236" s="557" t="s">
        <v>1439</v>
      </c>
      <c r="X1236" s="557" t="s">
        <v>1432</v>
      </c>
      <c r="Y1236" s="557" t="s">
        <v>1442</v>
      </c>
      <c r="Z1236" s="557" t="s">
        <v>1443</v>
      </c>
      <c r="AA1236" s="557" t="s">
        <v>1443</v>
      </c>
      <c r="AB1236" s="557" t="s">
        <v>1444</v>
      </c>
      <c r="AC1236" s="557" t="s">
        <v>1432</v>
      </c>
      <c r="AD1236" s="389"/>
      <c r="AE1236" s="389"/>
      <c r="AF1236" s="389"/>
      <c r="AG1236" s="517" t="s">
        <v>628</v>
      </c>
      <c r="AH1236" s="557" t="s">
        <v>3904</v>
      </c>
      <c r="AI1236" s="620">
        <v>1332288</v>
      </c>
      <c r="AJ1236" s="517">
        <v>0</v>
      </c>
      <c r="AK1236" s="577">
        <v>0</v>
      </c>
      <c r="AL1236" s="577">
        <v>0</v>
      </c>
      <c r="AM1236" s="577">
        <v>1</v>
      </c>
      <c r="AN1236" s="577">
        <v>0</v>
      </c>
      <c r="AO1236" s="577">
        <v>0</v>
      </c>
      <c r="AP1236" s="577">
        <v>0</v>
      </c>
      <c r="AQ1236" s="577">
        <v>0</v>
      </c>
      <c r="AR1236" s="577">
        <v>0</v>
      </c>
      <c r="AS1236" s="577">
        <v>0</v>
      </c>
      <c r="AT1236" s="577">
        <v>1</v>
      </c>
      <c r="AU1236" s="577">
        <v>0</v>
      </c>
      <c r="AV1236" s="577">
        <v>0</v>
      </c>
      <c r="AW1236" s="577">
        <v>0</v>
      </c>
      <c r="AX1236" s="577">
        <v>0</v>
      </c>
      <c r="AY1236" s="577">
        <v>0</v>
      </c>
      <c r="AZ1236" s="577">
        <v>0</v>
      </c>
      <c r="BA1236" s="577">
        <v>0</v>
      </c>
      <c r="BB1236" s="577">
        <v>0</v>
      </c>
      <c r="BC1236" s="577">
        <v>0</v>
      </c>
      <c r="BD1236" s="577">
        <v>0</v>
      </c>
      <c r="BE1236" s="577">
        <v>0</v>
      </c>
      <c r="BF1236" s="577">
        <v>0</v>
      </c>
      <c r="BG1236" s="577">
        <v>0</v>
      </c>
      <c r="BH1236" s="577">
        <v>0</v>
      </c>
      <c r="BI1236" s="577">
        <v>0</v>
      </c>
      <c r="BJ1236" s="577">
        <v>0</v>
      </c>
      <c r="BK1236" s="577">
        <v>0</v>
      </c>
      <c r="BL1236" s="577">
        <v>0</v>
      </c>
      <c r="BM1236" s="577">
        <v>0</v>
      </c>
      <c r="BN1236" s="577"/>
      <c r="BO1236" s="551">
        <v>0</v>
      </c>
      <c r="BP1236" s="551">
        <v>0</v>
      </c>
      <c r="BQ1236" s="753">
        <v>0</v>
      </c>
      <c r="BR1236" s="551">
        <v>0</v>
      </c>
      <c r="BS1236" s="551">
        <v>0</v>
      </c>
      <c r="BT1236" s="551">
        <v>0</v>
      </c>
      <c r="BU1236" s="582">
        <f t="shared" si="35"/>
        <v>0.33333333333333331</v>
      </c>
      <c r="BV1236" s="552">
        <f t="shared" si="36"/>
        <v>0.33333333333333331</v>
      </c>
      <c r="BW1236" s="552">
        <f t="shared" si="37"/>
        <v>0.33333333333333331</v>
      </c>
      <c r="BX1236" s="551">
        <v>0</v>
      </c>
      <c r="BY1236" s="551">
        <v>0</v>
      </c>
      <c r="BZ1236" s="551">
        <v>0</v>
      </c>
      <c r="CA1236" s="551">
        <v>0</v>
      </c>
      <c r="CB1236" s="551">
        <v>0</v>
      </c>
      <c r="CC1236" s="551">
        <v>0</v>
      </c>
      <c r="CD1236" s="551">
        <v>0</v>
      </c>
      <c r="CE1236" s="551">
        <v>0</v>
      </c>
      <c r="CF1236" s="551">
        <v>0</v>
      </c>
      <c r="CG1236" s="551">
        <v>0</v>
      </c>
      <c r="CH1236" s="551">
        <v>0</v>
      </c>
      <c r="CI1236" s="551">
        <v>0</v>
      </c>
      <c r="CJ1236" s="551">
        <v>0</v>
      </c>
      <c r="CK1236" s="623">
        <f t="shared" si="34"/>
        <v>1</v>
      </c>
      <c r="CL1236" s="524">
        <v>1</v>
      </c>
      <c r="CM1236" s="554">
        <f t="shared" si="38"/>
        <v>0.33333333333333331</v>
      </c>
      <c r="CN1236" s="554">
        <f t="shared" si="39"/>
        <v>0.66666666666666663</v>
      </c>
      <c r="CO1236" s="554">
        <v>6</v>
      </c>
      <c r="CP1236" s="523"/>
      <c r="CQ1236" s="523"/>
      <c r="CR1236" s="622"/>
      <c r="CS1236" s="524"/>
      <c r="CT1236" s="525"/>
      <c r="CU1236" s="527"/>
      <c r="CV1236" s="527"/>
      <c r="CW1236" s="527"/>
      <c r="CX1236" s="85"/>
    </row>
    <row r="1237" spans="1:104" ht="12" customHeight="1" x14ac:dyDescent="0.2">
      <c r="A1237" s="132" t="s">
        <v>1965</v>
      </c>
      <c r="B1237" s="557" t="s">
        <v>4073</v>
      </c>
      <c r="C1237" s="557" t="s">
        <v>1432</v>
      </c>
      <c r="D1237" s="557" t="s">
        <v>5231</v>
      </c>
      <c r="E1237" s="557" t="s">
        <v>3639</v>
      </c>
      <c r="F1237" s="557" t="s">
        <v>3640</v>
      </c>
      <c r="G1237" s="557" t="s">
        <v>2513</v>
      </c>
      <c r="H1237" s="557" t="s">
        <v>2717</v>
      </c>
      <c r="I1237" s="533" t="s">
        <v>1432</v>
      </c>
      <c r="J1237" s="533">
        <v>526547</v>
      </c>
      <c r="K1237" s="741">
        <v>175744</v>
      </c>
      <c r="L1237" s="512" t="s">
        <v>4766</v>
      </c>
      <c r="M1237" s="557" t="s">
        <v>1432</v>
      </c>
      <c r="N1237" s="533" t="s">
        <v>1432</v>
      </c>
      <c r="O1237" s="533">
        <v>0</v>
      </c>
      <c r="P1237" s="533">
        <v>4</v>
      </c>
      <c r="Q1237" s="738">
        <v>4</v>
      </c>
      <c r="R1237" s="557" t="s">
        <v>5226</v>
      </c>
      <c r="S1237" s="557" t="s">
        <v>1154</v>
      </c>
      <c r="T1237" s="739">
        <v>42053</v>
      </c>
      <c r="U1237" s="739">
        <v>42299</v>
      </c>
      <c r="V1237" s="739"/>
      <c r="W1237" s="557" t="s">
        <v>1439</v>
      </c>
      <c r="X1237" s="557" t="s">
        <v>1432</v>
      </c>
      <c r="Y1237" s="557" t="s">
        <v>1442</v>
      </c>
      <c r="Z1237" s="557" t="s">
        <v>1443</v>
      </c>
      <c r="AA1237" s="557" t="s">
        <v>1443</v>
      </c>
      <c r="AB1237" s="557" t="s">
        <v>1444</v>
      </c>
      <c r="AC1237" s="742" t="s">
        <v>1432</v>
      </c>
      <c r="AD1237" s="557"/>
      <c r="AE1237" s="557"/>
      <c r="AF1237" s="557"/>
      <c r="AG1237" s="517" t="s">
        <v>3063</v>
      </c>
      <c r="AH1237" s="557" t="s">
        <v>1445</v>
      </c>
      <c r="AI1237" s="557">
        <v>1332288</v>
      </c>
      <c r="AJ1237" s="517">
        <v>0</v>
      </c>
      <c r="AK1237" s="517">
        <v>0</v>
      </c>
      <c r="AL1237" s="577">
        <v>0</v>
      </c>
      <c r="AM1237" s="577">
        <v>0</v>
      </c>
      <c r="AN1237" s="577">
        <v>1</v>
      </c>
      <c r="AO1237" s="577">
        <v>3</v>
      </c>
      <c r="AP1237" s="577">
        <v>0</v>
      </c>
      <c r="AQ1237" s="577">
        <v>0</v>
      </c>
      <c r="AR1237" s="577">
        <v>0</v>
      </c>
      <c r="AS1237" s="577">
        <v>0</v>
      </c>
      <c r="AT1237" s="577">
        <v>0</v>
      </c>
      <c r="AU1237" s="577">
        <v>1</v>
      </c>
      <c r="AV1237" s="577">
        <v>3</v>
      </c>
      <c r="AW1237" s="577">
        <v>0</v>
      </c>
      <c r="AX1237" s="577">
        <v>0</v>
      </c>
      <c r="AY1237" s="577">
        <v>0</v>
      </c>
      <c r="AZ1237" s="577">
        <v>0</v>
      </c>
      <c r="BA1237" s="577">
        <v>0</v>
      </c>
      <c r="BB1237" s="577">
        <v>0</v>
      </c>
      <c r="BC1237" s="577">
        <v>0</v>
      </c>
      <c r="BD1237" s="577">
        <v>0</v>
      </c>
      <c r="BE1237" s="577">
        <v>0</v>
      </c>
      <c r="BF1237" s="577">
        <v>0</v>
      </c>
      <c r="BG1237" s="577">
        <v>0</v>
      </c>
      <c r="BH1237" s="577">
        <v>0</v>
      </c>
      <c r="BI1237" s="577">
        <v>0</v>
      </c>
      <c r="BJ1237" s="577">
        <v>0</v>
      </c>
      <c r="BK1237" s="577">
        <v>0</v>
      </c>
      <c r="BL1237" s="577">
        <v>0</v>
      </c>
      <c r="BM1237" s="577">
        <v>0</v>
      </c>
      <c r="BN1237" s="577"/>
      <c r="BO1237" s="551">
        <v>0</v>
      </c>
      <c r="BP1237" s="551">
        <v>0</v>
      </c>
      <c r="BQ1237" s="753">
        <v>0</v>
      </c>
      <c r="BR1237" s="551">
        <v>0</v>
      </c>
      <c r="BS1237" s="551">
        <v>0</v>
      </c>
      <c r="BT1237" s="551">
        <v>0</v>
      </c>
      <c r="BU1237" s="582">
        <f t="shared" si="35"/>
        <v>1.3333333333333333</v>
      </c>
      <c r="BV1237" s="552">
        <f t="shared" si="36"/>
        <v>1.3333333333333333</v>
      </c>
      <c r="BW1237" s="552">
        <f t="shared" si="37"/>
        <v>1.3333333333333333</v>
      </c>
      <c r="BX1237" s="551">
        <v>0</v>
      </c>
      <c r="BY1237" s="551">
        <v>0</v>
      </c>
      <c r="BZ1237" s="551">
        <v>0</v>
      </c>
      <c r="CA1237" s="551">
        <v>0</v>
      </c>
      <c r="CB1237" s="551">
        <v>0</v>
      </c>
      <c r="CC1237" s="551">
        <v>0</v>
      </c>
      <c r="CD1237" s="551">
        <v>0</v>
      </c>
      <c r="CE1237" s="551">
        <v>0</v>
      </c>
      <c r="CF1237" s="551">
        <v>0</v>
      </c>
      <c r="CG1237" s="551">
        <v>0</v>
      </c>
      <c r="CH1237" s="551">
        <v>0</v>
      </c>
      <c r="CI1237" s="551">
        <v>0</v>
      </c>
      <c r="CJ1237" s="551">
        <v>0</v>
      </c>
      <c r="CK1237" s="623">
        <f t="shared" si="34"/>
        <v>4</v>
      </c>
      <c r="CL1237" s="524">
        <v>4</v>
      </c>
      <c r="CM1237" s="554">
        <f t="shared" si="38"/>
        <v>1.3333333333333333</v>
      </c>
      <c r="CN1237" s="554">
        <f t="shared" si="39"/>
        <v>2.6666666666666665</v>
      </c>
      <c r="CO1237" s="554">
        <v>6</v>
      </c>
      <c r="CP1237" s="554"/>
      <c r="CQ1237" s="554"/>
      <c r="CR1237" s="622"/>
      <c r="CS1237" s="524"/>
      <c r="CT1237" s="525"/>
      <c r="CU1237" s="620"/>
      <c r="CV1237" s="527"/>
      <c r="CW1237" s="527"/>
      <c r="CX1237" s="85"/>
    </row>
    <row r="1238" spans="1:104" ht="12" customHeight="1" x14ac:dyDescent="0.2">
      <c r="A1238" s="132" t="s">
        <v>1965</v>
      </c>
      <c r="B1238" s="557" t="s">
        <v>4073</v>
      </c>
      <c r="C1238" s="557" t="s">
        <v>1432</v>
      </c>
      <c r="D1238" s="557" t="s">
        <v>5232</v>
      </c>
      <c r="E1238" s="577" t="s">
        <v>3639</v>
      </c>
      <c r="F1238" s="557" t="s">
        <v>3640</v>
      </c>
      <c r="G1238" s="557" t="s">
        <v>2513</v>
      </c>
      <c r="H1238" s="557" t="s">
        <v>2717</v>
      </c>
      <c r="I1238" s="557" t="s">
        <v>1432</v>
      </c>
      <c r="J1238" s="533">
        <v>526547</v>
      </c>
      <c r="K1238" s="533">
        <v>175744</v>
      </c>
      <c r="L1238" s="512" t="s">
        <v>4766</v>
      </c>
      <c r="M1238" s="557" t="s">
        <v>1432</v>
      </c>
      <c r="N1238" s="557" t="s">
        <v>1432</v>
      </c>
      <c r="O1238" s="533">
        <v>0</v>
      </c>
      <c r="P1238" s="533">
        <v>1</v>
      </c>
      <c r="Q1238" s="738">
        <v>1</v>
      </c>
      <c r="R1238" s="557" t="s">
        <v>5226</v>
      </c>
      <c r="S1238" s="557" t="s">
        <v>1154</v>
      </c>
      <c r="T1238" s="739">
        <v>42053</v>
      </c>
      <c r="U1238" s="739">
        <v>42299</v>
      </c>
      <c r="V1238" s="739"/>
      <c r="W1238" s="557" t="s">
        <v>1439</v>
      </c>
      <c r="X1238" s="557" t="s">
        <v>1432</v>
      </c>
      <c r="Y1238" s="557" t="s">
        <v>1442</v>
      </c>
      <c r="Z1238" s="557" t="s">
        <v>1443</v>
      </c>
      <c r="AA1238" s="557" t="s">
        <v>1443</v>
      </c>
      <c r="AB1238" s="557" t="s">
        <v>1444</v>
      </c>
      <c r="AC1238" s="557" t="s">
        <v>1432</v>
      </c>
      <c r="AD1238" s="389"/>
      <c r="AE1238" s="389"/>
      <c r="AF1238" s="389"/>
      <c r="AG1238" s="517" t="s">
        <v>628</v>
      </c>
      <c r="AH1238" s="557" t="s">
        <v>3904</v>
      </c>
      <c r="AI1238" s="620">
        <v>1332288</v>
      </c>
      <c r="AJ1238" s="517">
        <v>0</v>
      </c>
      <c r="AK1238" s="577">
        <v>0</v>
      </c>
      <c r="AL1238" s="577">
        <v>0</v>
      </c>
      <c r="AM1238" s="577">
        <v>1</v>
      </c>
      <c r="AN1238" s="577">
        <v>0</v>
      </c>
      <c r="AO1238" s="577">
        <v>0</v>
      </c>
      <c r="AP1238" s="577">
        <v>0</v>
      </c>
      <c r="AQ1238" s="577">
        <v>0</v>
      </c>
      <c r="AR1238" s="577">
        <v>0</v>
      </c>
      <c r="AS1238" s="577">
        <v>0</v>
      </c>
      <c r="AT1238" s="577">
        <v>1</v>
      </c>
      <c r="AU1238" s="577">
        <v>0</v>
      </c>
      <c r="AV1238" s="577">
        <v>0</v>
      </c>
      <c r="AW1238" s="577">
        <v>0</v>
      </c>
      <c r="AX1238" s="577">
        <v>0</v>
      </c>
      <c r="AY1238" s="577">
        <v>0</v>
      </c>
      <c r="AZ1238" s="577">
        <v>0</v>
      </c>
      <c r="BA1238" s="577">
        <v>0</v>
      </c>
      <c r="BB1238" s="577">
        <v>0</v>
      </c>
      <c r="BC1238" s="577">
        <v>0</v>
      </c>
      <c r="BD1238" s="577">
        <v>0</v>
      </c>
      <c r="BE1238" s="577">
        <v>0</v>
      </c>
      <c r="BF1238" s="577">
        <v>0</v>
      </c>
      <c r="BG1238" s="577">
        <v>0</v>
      </c>
      <c r="BH1238" s="577">
        <v>0</v>
      </c>
      <c r="BI1238" s="577">
        <v>0</v>
      </c>
      <c r="BJ1238" s="577">
        <v>0</v>
      </c>
      <c r="BK1238" s="577">
        <v>0</v>
      </c>
      <c r="BL1238" s="577">
        <v>0</v>
      </c>
      <c r="BM1238" s="577">
        <v>0</v>
      </c>
      <c r="BN1238" s="577"/>
      <c r="BO1238" s="551">
        <v>0</v>
      </c>
      <c r="BP1238" s="551">
        <v>0</v>
      </c>
      <c r="BQ1238" s="753">
        <v>0</v>
      </c>
      <c r="BR1238" s="551">
        <v>0</v>
      </c>
      <c r="BS1238" s="551">
        <v>0</v>
      </c>
      <c r="BT1238" s="551">
        <v>0</v>
      </c>
      <c r="BU1238" s="582">
        <f t="shared" si="35"/>
        <v>0.33333333333333331</v>
      </c>
      <c r="BV1238" s="552">
        <f t="shared" si="36"/>
        <v>0.33333333333333331</v>
      </c>
      <c r="BW1238" s="552">
        <f t="shared" si="37"/>
        <v>0.33333333333333331</v>
      </c>
      <c r="BX1238" s="551">
        <v>0</v>
      </c>
      <c r="BY1238" s="551">
        <v>0</v>
      </c>
      <c r="BZ1238" s="551">
        <v>0</v>
      </c>
      <c r="CA1238" s="551">
        <v>0</v>
      </c>
      <c r="CB1238" s="551">
        <v>0</v>
      </c>
      <c r="CC1238" s="551">
        <v>0</v>
      </c>
      <c r="CD1238" s="551">
        <v>0</v>
      </c>
      <c r="CE1238" s="551">
        <v>0</v>
      </c>
      <c r="CF1238" s="551">
        <v>0</v>
      </c>
      <c r="CG1238" s="551">
        <v>0</v>
      </c>
      <c r="CH1238" s="551">
        <v>0</v>
      </c>
      <c r="CI1238" s="551">
        <v>0</v>
      </c>
      <c r="CJ1238" s="551">
        <v>0</v>
      </c>
      <c r="CK1238" s="623">
        <f t="shared" si="34"/>
        <v>1</v>
      </c>
      <c r="CL1238" s="524">
        <v>1</v>
      </c>
      <c r="CM1238" s="554">
        <f t="shared" si="38"/>
        <v>0.33333333333333331</v>
      </c>
      <c r="CN1238" s="554">
        <f t="shared" si="39"/>
        <v>0.66666666666666663</v>
      </c>
      <c r="CO1238" s="554">
        <v>6</v>
      </c>
      <c r="CP1238" s="523"/>
      <c r="CQ1238" s="554"/>
      <c r="CR1238" s="622"/>
      <c r="CS1238" s="726"/>
      <c r="CT1238" s="525"/>
      <c r="CU1238" s="527"/>
      <c r="CV1238" s="527"/>
      <c r="CW1238" s="527"/>
      <c r="CX1238" s="85"/>
    </row>
    <row r="1239" spans="1:104" ht="12" customHeight="1" x14ac:dyDescent="0.2">
      <c r="A1239" s="132" t="s">
        <v>1965</v>
      </c>
      <c r="B1239" s="557" t="s">
        <v>4073</v>
      </c>
      <c r="C1239" s="557" t="s">
        <v>1432</v>
      </c>
      <c r="D1239" s="557" t="s">
        <v>5232</v>
      </c>
      <c r="E1239" s="557" t="s">
        <v>3639</v>
      </c>
      <c r="F1239" s="557" t="s">
        <v>3640</v>
      </c>
      <c r="G1239" s="557" t="s">
        <v>2513</v>
      </c>
      <c r="H1239" s="557" t="s">
        <v>2717</v>
      </c>
      <c r="I1239" s="533" t="s">
        <v>1432</v>
      </c>
      <c r="J1239" s="533">
        <v>526547</v>
      </c>
      <c r="K1239" s="741">
        <v>175744</v>
      </c>
      <c r="L1239" s="512" t="s">
        <v>4766</v>
      </c>
      <c r="M1239" s="557" t="s">
        <v>1432</v>
      </c>
      <c r="N1239" s="533" t="s">
        <v>1432</v>
      </c>
      <c r="O1239" s="533">
        <v>0</v>
      </c>
      <c r="P1239" s="533">
        <v>4</v>
      </c>
      <c r="Q1239" s="738">
        <v>4</v>
      </c>
      <c r="R1239" s="557" t="s">
        <v>5226</v>
      </c>
      <c r="S1239" s="557" t="s">
        <v>1154</v>
      </c>
      <c r="T1239" s="739">
        <v>42053</v>
      </c>
      <c r="U1239" s="739">
        <v>42299</v>
      </c>
      <c r="V1239" s="739"/>
      <c r="W1239" s="557" t="s">
        <v>1439</v>
      </c>
      <c r="X1239" s="557" t="s">
        <v>1432</v>
      </c>
      <c r="Y1239" s="557" t="s">
        <v>1442</v>
      </c>
      <c r="Z1239" s="557" t="s">
        <v>1443</v>
      </c>
      <c r="AA1239" s="557" t="s">
        <v>1443</v>
      </c>
      <c r="AB1239" s="557" t="s">
        <v>1444</v>
      </c>
      <c r="AC1239" s="742" t="s">
        <v>1432</v>
      </c>
      <c r="AD1239" s="557"/>
      <c r="AE1239" s="557"/>
      <c r="AF1239" s="557"/>
      <c r="AG1239" s="517" t="s">
        <v>3063</v>
      </c>
      <c r="AH1239" s="557" t="s">
        <v>1445</v>
      </c>
      <c r="AI1239" s="557">
        <v>1332288</v>
      </c>
      <c r="AJ1239" s="517">
        <v>0</v>
      </c>
      <c r="AK1239" s="517">
        <v>0</v>
      </c>
      <c r="AL1239" s="577">
        <v>0</v>
      </c>
      <c r="AM1239" s="577">
        <v>0</v>
      </c>
      <c r="AN1239" s="577">
        <v>1</v>
      </c>
      <c r="AO1239" s="577">
        <v>3</v>
      </c>
      <c r="AP1239" s="577">
        <v>0</v>
      </c>
      <c r="AQ1239" s="577">
        <v>0</v>
      </c>
      <c r="AR1239" s="577">
        <v>0</v>
      </c>
      <c r="AS1239" s="577">
        <v>0</v>
      </c>
      <c r="AT1239" s="577">
        <v>0</v>
      </c>
      <c r="AU1239" s="577">
        <v>1</v>
      </c>
      <c r="AV1239" s="577">
        <v>3</v>
      </c>
      <c r="AW1239" s="577">
        <v>0</v>
      </c>
      <c r="AX1239" s="577">
        <v>0</v>
      </c>
      <c r="AY1239" s="577">
        <v>0</v>
      </c>
      <c r="AZ1239" s="577">
        <v>0</v>
      </c>
      <c r="BA1239" s="577">
        <v>0</v>
      </c>
      <c r="BB1239" s="577">
        <v>0</v>
      </c>
      <c r="BC1239" s="577">
        <v>0</v>
      </c>
      <c r="BD1239" s="577">
        <v>0</v>
      </c>
      <c r="BE1239" s="577">
        <v>0</v>
      </c>
      <c r="BF1239" s="577">
        <v>0</v>
      </c>
      <c r="BG1239" s="577">
        <v>0</v>
      </c>
      <c r="BH1239" s="577">
        <v>0</v>
      </c>
      <c r="BI1239" s="577">
        <v>0</v>
      </c>
      <c r="BJ1239" s="577">
        <v>0</v>
      </c>
      <c r="BK1239" s="577">
        <v>0</v>
      </c>
      <c r="BL1239" s="577">
        <v>0</v>
      </c>
      <c r="BM1239" s="577">
        <v>0</v>
      </c>
      <c r="BN1239" s="577"/>
      <c r="BO1239" s="551">
        <v>0</v>
      </c>
      <c r="BP1239" s="551">
        <v>0</v>
      </c>
      <c r="BQ1239" s="753">
        <v>0</v>
      </c>
      <c r="BR1239" s="551">
        <v>0</v>
      </c>
      <c r="BS1239" s="551">
        <v>0</v>
      </c>
      <c r="BT1239" s="551">
        <v>0</v>
      </c>
      <c r="BU1239" s="582">
        <f t="shared" si="35"/>
        <v>1.3333333333333333</v>
      </c>
      <c r="BV1239" s="552">
        <f t="shared" si="36"/>
        <v>1.3333333333333333</v>
      </c>
      <c r="BW1239" s="552">
        <f t="shared" si="37"/>
        <v>1.3333333333333333</v>
      </c>
      <c r="BX1239" s="551">
        <v>0</v>
      </c>
      <c r="BY1239" s="551">
        <v>0</v>
      </c>
      <c r="BZ1239" s="551">
        <v>0</v>
      </c>
      <c r="CA1239" s="551">
        <v>0</v>
      </c>
      <c r="CB1239" s="551">
        <v>0</v>
      </c>
      <c r="CC1239" s="551">
        <v>0</v>
      </c>
      <c r="CD1239" s="551">
        <v>0</v>
      </c>
      <c r="CE1239" s="551">
        <v>0</v>
      </c>
      <c r="CF1239" s="551">
        <v>0</v>
      </c>
      <c r="CG1239" s="551">
        <v>0</v>
      </c>
      <c r="CH1239" s="551">
        <v>0</v>
      </c>
      <c r="CI1239" s="551">
        <v>0</v>
      </c>
      <c r="CJ1239" s="551">
        <v>0</v>
      </c>
      <c r="CK1239" s="623">
        <f t="shared" si="34"/>
        <v>4</v>
      </c>
      <c r="CL1239" s="524">
        <v>4</v>
      </c>
      <c r="CM1239" s="554">
        <f t="shared" si="38"/>
        <v>1.3333333333333333</v>
      </c>
      <c r="CN1239" s="554">
        <f t="shared" si="39"/>
        <v>2.6666666666666665</v>
      </c>
      <c r="CO1239" s="554">
        <v>6</v>
      </c>
      <c r="CP1239" s="554"/>
      <c r="CQ1239" s="554"/>
      <c r="CR1239" s="622"/>
      <c r="CS1239" s="524"/>
      <c r="CT1239" s="525"/>
      <c r="CU1239" s="620"/>
      <c r="CV1239" s="527"/>
      <c r="CW1239" s="527"/>
      <c r="CX1239" s="85"/>
    </row>
    <row r="1240" spans="1:104" ht="12" customHeight="1" x14ac:dyDescent="0.2">
      <c r="A1240" s="132" t="s">
        <v>1965</v>
      </c>
      <c r="B1240" s="557" t="s">
        <v>4073</v>
      </c>
      <c r="C1240" s="557" t="s">
        <v>1432</v>
      </c>
      <c r="D1240" s="557" t="s">
        <v>5233</v>
      </c>
      <c r="E1240" s="557" t="s">
        <v>3639</v>
      </c>
      <c r="F1240" s="557" t="s">
        <v>3640</v>
      </c>
      <c r="G1240" s="557" t="s">
        <v>2513</v>
      </c>
      <c r="H1240" s="557" t="s">
        <v>2717</v>
      </c>
      <c r="I1240" s="533" t="s">
        <v>1432</v>
      </c>
      <c r="J1240" s="533">
        <v>526547</v>
      </c>
      <c r="K1240" s="741">
        <v>175744</v>
      </c>
      <c r="L1240" s="512" t="s">
        <v>4766</v>
      </c>
      <c r="M1240" s="557" t="s">
        <v>1432</v>
      </c>
      <c r="N1240" s="533" t="s">
        <v>1432</v>
      </c>
      <c r="O1240" s="533">
        <v>0</v>
      </c>
      <c r="P1240" s="533">
        <v>5</v>
      </c>
      <c r="Q1240" s="738">
        <v>5</v>
      </c>
      <c r="R1240" s="557" t="s">
        <v>5226</v>
      </c>
      <c r="S1240" s="557" t="s">
        <v>1154</v>
      </c>
      <c r="T1240" s="739">
        <v>42053</v>
      </c>
      <c r="U1240" s="739">
        <v>42299</v>
      </c>
      <c r="V1240" s="739"/>
      <c r="W1240" s="557" t="s">
        <v>1439</v>
      </c>
      <c r="X1240" s="557" t="s">
        <v>1432</v>
      </c>
      <c r="Y1240" s="557" t="s">
        <v>1442</v>
      </c>
      <c r="Z1240" s="557" t="s">
        <v>1443</v>
      </c>
      <c r="AA1240" s="557" t="s">
        <v>1443</v>
      </c>
      <c r="AB1240" s="557" t="s">
        <v>1444</v>
      </c>
      <c r="AC1240" s="742" t="s">
        <v>1432</v>
      </c>
      <c r="AD1240" s="557"/>
      <c r="AE1240" s="557"/>
      <c r="AF1240" s="557"/>
      <c r="AG1240" s="517" t="s">
        <v>3063</v>
      </c>
      <c r="AH1240" s="557" t="s">
        <v>1445</v>
      </c>
      <c r="AI1240" s="557">
        <v>1332288</v>
      </c>
      <c r="AJ1240" s="517">
        <v>0</v>
      </c>
      <c r="AK1240" s="517">
        <v>0</v>
      </c>
      <c r="AL1240" s="577">
        <v>0</v>
      </c>
      <c r="AM1240" s="577">
        <v>1</v>
      </c>
      <c r="AN1240" s="577">
        <v>1</v>
      </c>
      <c r="AO1240" s="577">
        <v>3</v>
      </c>
      <c r="AP1240" s="577">
        <v>0</v>
      </c>
      <c r="AQ1240" s="577">
        <v>0</v>
      </c>
      <c r="AR1240" s="577">
        <v>0</v>
      </c>
      <c r="AS1240" s="577">
        <v>0</v>
      </c>
      <c r="AT1240" s="577">
        <v>1</v>
      </c>
      <c r="AU1240" s="577">
        <v>1</v>
      </c>
      <c r="AV1240" s="577">
        <v>3</v>
      </c>
      <c r="AW1240" s="577">
        <v>0</v>
      </c>
      <c r="AX1240" s="577">
        <v>0</v>
      </c>
      <c r="AY1240" s="577">
        <v>0</v>
      </c>
      <c r="AZ1240" s="577">
        <v>0</v>
      </c>
      <c r="BA1240" s="577">
        <v>0</v>
      </c>
      <c r="BB1240" s="577">
        <v>0</v>
      </c>
      <c r="BC1240" s="577">
        <v>0</v>
      </c>
      <c r="BD1240" s="577">
        <v>0</v>
      </c>
      <c r="BE1240" s="577">
        <v>0</v>
      </c>
      <c r="BF1240" s="577">
        <v>0</v>
      </c>
      <c r="BG1240" s="577">
        <v>0</v>
      </c>
      <c r="BH1240" s="577">
        <v>0</v>
      </c>
      <c r="BI1240" s="577">
        <v>0</v>
      </c>
      <c r="BJ1240" s="577">
        <v>0</v>
      </c>
      <c r="BK1240" s="577">
        <v>0</v>
      </c>
      <c r="BL1240" s="577">
        <v>0</v>
      </c>
      <c r="BM1240" s="577">
        <v>0</v>
      </c>
      <c r="BN1240" s="577"/>
      <c r="BO1240" s="551">
        <v>0</v>
      </c>
      <c r="BP1240" s="551">
        <v>0</v>
      </c>
      <c r="BQ1240" s="753">
        <v>0</v>
      </c>
      <c r="BR1240" s="551">
        <v>0</v>
      </c>
      <c r="BS1240" s="551">
        <v>0</v>
      </c>
      <c r="BT1240" s="551">
        <v>0</v>
      </c>
      <c r="BU1240" s="582">
        <f t="shared" si="35"/>
        <v>1.6666666666666667</v>
      </c>
      <c r="BV1240" s="552">
        <f t="shared" si="36"/>
        <v>1.6666666666666667</v>
      </c>
      <c r="BW1240" s="552">
        <f t="shared" si="37"/>
        <v>1.6666666666666667</v>
      </c>
      <c r="BX1240" s="551">
        <v>0</v>
      </c>
      <c r="BY1240" s="551">
        <v>0</v>
      </c>
      <c r="BZ1240" s="551">
        <v>0</v>
      </c>
      <c r="CA1240" s="551">
        <v>0</v>
      </c>
      <c r="CB1240" s="551">
        <v>0</v>
      </c>
      <c r="CC1240" s="551">
        <v>0</v>
      </c>
      <c r="CD1240" s="551">
        <v>0</v>
      </c>
      <c r="CE1240" s="551">
        <v>0</v>
      </c>
      <c r="CF1240" s="551">
        <v>0</v>
      </c>
      <c r="CG1240" s="551">
        <v>0</v>
      </c>
      <c r="CH1240" s="551">
        <v>0</v>
      </c>
      <c r="CI1240" s="551">
        <v>0</v>
      </c>
      <c r="CJ1240" s="551">
        <v>0</v>
      </c>
      <c r="CK1240" s="623">
        <f t="shared" si="34"/>
        <v>5</v>
      </c>
      <c r="CL1240" s="524">
        <v>5</v>
      </c>
      <c r="CM1240" s="554">
        <f t="shared" si="38"/>
        <v>1.6666666666666667</v>
      </c>
      <c r="CN1240" s="554">
        <f t="shared" si="39"/>
        <v>3.3333333333333335</v>
      </c>
      <c r="CO1240" s="554">
        <v>6</v>
      </c>
      <c r="CP1240" s="554"/>
      <c r="CQ1240" s="554"/>
      <c r="CR1240" s="622"/>
      <c r="CS1240" s="524"/>
      <c r="CT1240" s="525"/>
      <c r="CU1240" s="620"/>
      <c r="CV1240" s="527"/>
      <c r="CW1240" s="527"/>
      <c r="CX1240" s="85"/>
    </row>
    <row r="1241" spans="1:104" ht="12" customHeight="1" x14ac:dyDescent="0.2">
      <c r="A1241" s="132" t="s">
        <v>1965</v>
      </c>
      <c r="B1241" s="557" t="s">
        <v>4073</v>
      </c>
      <c r="C1241" s="557" t="s">
        <v>1432</v>
      </c>
      <c r="D1241" s="557" t="s">
        <v>5234</v>
      </c>
      <c r="E1241" s="557" t="s">
        <v>3639</v>
      </c>
      <c r="F1241" s="557" t="s">
        <v>3640</v>
      </c>
      <c r="G1241" s="557" t="s">
        <v>2513</v>
      </c>
      <c r="H1241" s="557" t="s">
        <v>2717</v>
      </c>
      <c r="I1241" s="533" t="s">
        <v>1432</v>
      </c>
      <c r="J1241" s="533">
        <v>526547</v>
      </c>
      <c r="K1241" s="741">
        <v>175744</v>
      </c>
      <c r="L1241" s="512" t="s">
        <v>4766</v>
      </c>
      <c r="M1241" s="557" t="s">
        <v>1432</v>
      </c>
      <c r="N1241" s="533" t="s">
        <v>1432</v>
      </c>
      <c r="O1241" s="533">
        <v>0</v>
      </c>
      <c r="P1241" s="533">
        <v>5</v>
      </c>
      <c r="Q1241" s="738">
        <v>5</v>
      </c>
      <c r="R1241" s="557" t="s">
        <v>5226</v>
      </c>
      <c r="S1241" s="557" t="s">
        <v>1154</v>
      </c>
      <c r="T1241" s="739">
        <v>42053</v>
      </c>
      <c r="U1241" s="739">
        <v>42299</v>
      </c>
      <c r="V1241" s="739"/>
      <c r="W1241" s="557" t="s">
        <v>1439</v>
      </c>
      <c r="X1241" s="557" t="s">
        <v>1432</v>
      </c>
      <c r="Y1241" s="557" t="s">
        <v>1442</v>
      </c>
      <c r="Z1241" s="557" t="s">
        <v>1443</v>
      </c>
      <c r="AA1241" s="557" t="s">
        <v>1443</v>
      </c>
      <c r="AB1241" s="557" t="s">
        <v>1444</v>
      </c>
      <c r="AC1241" s="742" t="s">
        <v>1432</v>
      </c>
      <c r="AD1241" s="557"/>
      <c r="AE1241" s="557"/>
      <c r="AF1241" s="557"/>
      <c r="AG1241" s="517" t="s">
        <v>3063</v>
      </c>
      <c r="AH1241" s="557" t="s">
        <v>1445</v>
      </c>
      <c r="AI1241" s="557">
        <v>1332288</v>
      </c>
      <c r="AJ1241" s="517">
        <v>0</v>
      </c>
      <c r="AK1241" s="517">
        <v>0</v>
      </c>
      <c r="AL1241" s="577">
        <v>0</v>
      </c>
      <c r="AM1241" s="577">
        <v>1</v>
      </c>
      <c r="AN1241" s="577">
        <v>1</v>
      </c>
      <c r="AO1241" s="577">
        <v>3</v>
      </c>
      <c r="AP1241" s="577">
        <v>0</v>
      </c>
      <c r="AQ1241" s="577">
        <v>0</v>
      </c>
      <c r="AR1241" s="577">
        <v>0</v>
      </c>
      <c r="AS1241" s="577">
        <v>0</v>
      </c>
      <c r="AT1241" s="577">
        <v>1</v>
      </c>
      <c r="AU1241" s="577">
        <v>1</v>
      </c>
      <c r="AV1241" s="577">
        <v>3</v>
      </c>
      <c r="AW1241" s="577">
        <v>0</v>
      </c>
      <c r="AX1241" s="577">
        <v>0</v>
      </c>
      <c r="AY1241" s="577">
        <v>0</v>
      </c>
      <c r="AZ1241" s="577">
        <v>0</v>
      </c>
      <c r="BA1241" s="577">
        <v>0</v>
      </c>
      <c r="BB1241" s="577">
        <v>0</v>
      </c>
      <c r="BC1241" s="577">
        <v>0</v>
      </c>
      <c r="BD1241" s="577">
        <v>0</v>
      </c>
      <c r="BE1241" s="577">
        <v>0</v>
      </c>
      <c r="BF1241" s="577">
        <v>0</v>
      </c>
      <c r="BG1241" s="577">
        <v>0</v>
      </c>
      <c r="BH1241" s="577">
        <v>0</v>
      </c>
      <c r="BI1241" s="577">
        <v>0</v>
      </c>
      <c r="BJ1241" s="577">
        <v>0</v>
      </c>
      <c r="BK1241" s="577">
        <v>0</v>
      </c>
      <c r="BL1241" s="577">
        <v>0</v>
      </c>
      <c r="BM1241" s="577">
        <v>0</v>
      </c>
      <c r="BN1241" s="577"/>
      <c r="BO1241" s="551">
        <v>0</v>
      </c>
      <c r="BP1241" s="551">
        <v>0</v>
      </c>
      <c r="BQ1241" s="753">
        <v>0</v>
      </c>
      <c r="BR1241" s="551">
        <v>0</v>
      </c>
      <c r="BS1241" s="551">
        <v>0</v>
      </c>
      <c r="BT1241" s="551">
        <v>0</v>
      </c>
      <c r="BU1241" s="582">
        <f t="shared" si="35"/>
        <v>1.6666666666666667</v>
      </c>
      <c r="BV1241" s="552">
        <f t="shared" si="36"/>
        <v>1.6666666666666667</v>
      </c>
      <c r="BW1241" s="552">
        <f t="shared" si="37"/>
        <v>1.6666666666666667</v>
      </c>
      <c r="BX1241" s="551">
        <v>0</v>
      </c>
      <c r="BY1241" s="551">
        <v>0</v>
      </c>
      <c r="BZ1241" s="551">
        <v>0</v>
      </c>
      <c r="CA1241" s="551">
        <v>0</v>
      </c>
      <c r="CB1241" s="551">
        <v>0</v>
      </c>
      <c r="CC1241" s="551">
        <v>0</v>
      </c>
      <c r="CD1241" s="551">
        <v>0</v>
      </c>
      <c r="CE1241" s="551">
        <v>0</v>
      </c>
      <c r="CF1241" s="551">
        <v>0</v>
      </c>
      <c r="CG1241" s="551">
        <v>0</v>
      </c>
      <c r="CH1241" s="551">
        <v>0</v>
      </c>
      <c r="CI1241" s="551">
        <v>0</v>
      </c>
      <c r="CJ1241" s="551">
        <v>0</v>
      </c>
      <c r="CK1241" s="623">
        <f t="shared" si="34"/>
        <v>5</v>
      </c>
      <c r="CL1241" s="524">
        <v>5</v>
      </c>
      <c r="CM1241" s="554">
        <f t="shared" si="38"/>
        <v>1.6666666666666667</v>
      </c>
      <c r="CN1241" s="554">
        <f t="shared" si="39"/>
        <v>3.3333333333333335</v>
      </c>
      <c r="CO1241" s="554">
        <v>6</v>
      </c>
      <c r="CP1241" s="554"/>
      <c r="CQ1241" s="554"/>
      <c r="CR1241" s="622"/>
      <c r="CS1241" s="524"/>
      <c r="CT1241" s="525"/>
      <c r="CU1241" s="620"/>
      <c r="CV1241" s="527"/>
      <c r="CW1241" s="527"/>
      <c r="CX1241" s="85"/>
    </row>
    <row r="1242" spans="1:104" ht="12" customHeight="1" x14ac:dyDescent="0.2">
      <c r="A1242" s="132" t="s">
        <v>1965</v>
      </c>
      <c r="B1242" s="557" t="s">
        <v>4073</v>
      </c>
      <c r="C1242" s="557" t="s">
        <v>1432</v>
      </c>
      <c r="D1242" s="557" t="s">
        <v>5235</v>
      </c>
      <c r="E1242" s="557" t="s">
        <v>3639</v>
      </c>
      <c r="F1242" s="557" t="s">
        <v>3640</v>
      </c>
      <c r="G1242" s="557" t="s">
        <v>2513</v>
      </c>
      <c r="H1242" s="557" t="s">
        <v>2717</v>
      </c>
      <c r="I1242" s="533" t="s">
        <v>1432</v>
      </c>
      <c r="J1242" s="533">
        <v>526547</v>
      </c>
      <c r="K1242" s="741">
        <v>175744</v>
      </c>
      <c r="L1242" s="512" t="s">
        <v>4766</v>
      </c>
      <c r="M1242" s="557" t="s">
        <v>1432</v>
      </c>
      <c r="N1242" s="533" t="s">
        <v>1432</v>
      </c>
      <c r="O1242" s="533">
        <v>0</v>
      </c>
      <c r="P1242" s="533">
        <v>6</v>
      </c>
      <c r="Q1242" s="738">
        <v>6</v>
      </c>
      <c r="R1242" s="557" t="s">
        <v>5226</v>
      </c>
      <c r="S1242" s="557" t="s">
        <v>1154</v>
      </c>
      <c r="T1242" s="739">
        <v>42053</v>
      </c>
      <c r="U1242" s="739">
        <v>42299</v>
      </c>
      <c r="V1242" s="739"/>
      <c r="W1242" s="557" t="s">
        <v>1439</v>
      </c>
      <c r="X1242" s="557" t="s">
        <v>1432</v>
      </c>
      <c r="Y1242" s="557" t="s">
        <v>1442</v>
      </c>
      <c r="Z1242" s="557" t="s">
        <v>1443</v>
      </c>
      <c r="AA1242" s="557" t="s">
        <v>1443</v>
      </c>
      <c r="AB1242" s="557" t="s">
        <v>1444</v>
      </c>
      <c r="AC1242" s="742" t="s">
        <v>1432</v>
      </c>
      <c r="AD1242" s="557"/>
      <c r="AE1242" s="557"/>
      <c r="AF1242" s="557"/>
      <c r="AG1242" s="517" t="s">
        <v>628</v>
      </c>
      <c r="AH1242" s="557" t="s">
        <v>3904</v>
      </c>
      <c r="AI1242" s="557">
        <v>1332288</v>
      </c>
      <c r="AJ1242" s="517">
        <v>0</v>
      </c>
      <c r="AK1242" s="517">
        <v>0</v>
      </c>
      <c r="AL1242" s="577">
        <v>0</v>
      </c>
      <c r="AM1242" s="577">
        <v>2</v>
      </c>
      <c r="AN1242" s="577">
        <v>4</v>
      </c>
      <c r="AO1242" s="577">
        <v>0</v>
      </c>
      <c r="AP1242" s="577">
        <v>0</v>
      </c>
      <c r="AQ1242" s="577">
        <v>0</v>
      </c>
      <c r="AR1242" s="577">
        <v>0</v>
      </c>
      <c r="AS1242" s="577">
        <v>0</v>
      </c>
      <c r="AT1242" s="577">
        <v>2</v>
      </c>
      <c r="AU1242" s="577">
        <v>4</v>
      </c>
      <c r="AV1242" s="577">
        <v>0</v>
      </c>
      <c r="AW1242" s="577">
        <v>0</v>
      </c>
      <c r="AX1242" s="577">
        <v>0</v>
      </c>
      <c r="AY1242" s="577">
        <v>0</v>
      </c>
      <c r="AZ1242" s="577">
        <v>0</v>
      </c>
      <c r="BA1242" s="577">
        <v>0</v>
      </c>
      <c r="BB1242" s="577">
        <v>0</v>
      </c>
      <c r="BC1242" s="577">
        <v>0</v>
      </c>
      <c r="BD1242" s="577">
        <v>0</v>
      </c>
      <c r="BE1242" s="577">
        <v>0</v>
      </c>
      <c r="BF1242" s="577">
        <v>0</v>
      </c>
      <c r="BG1242" s="577">
        <v>0</v>
      </c>
      <c r="BH1242" s="577">
        <v>0</v>
      </c>
      <c r="BI1242" s="577">
        <v>0</v>
      </c>
      <c r="BJ1242" s="577">
        <v>0</v>
      </c>
      <c r="BK1242" s="577">
        <v>0</v>
      </c>
      <c r="BL1242" s="577">
        <v>0</v>
      </c>
      <c r="BM1242" s="577">
        <v>0</v>
      </c>
      <c r="BN1242" s="577"/>
      <c r="BO1242" s="551">
        <v>0</v>
      </c>
      <c r="BP1242" s="551">
        <v>0</v>
      </c>
      <c r="BQ1242" s="753">
        <v>0</v>
      </c>
      <c r="BR1242" s="551">
        <v>0</v>
      </c>
      <c r="BS1242" s="551">
        <v>0</v>
      </c>
      <c r="BT1242" s="551">
        <v>0</v>
      </c>
      <c r="BU1242" s="582">
        <f t="shared" si="35"/>
        <v>2</v>
      </c>
      <c r="BV1242" s="552">
        <f t="shared" si="36"/>
        <v>2</v>
      </c>
      <c r="BW1242" s="552">
        <f t="shared" si="37"/>
        <v>2</v>
      </c>
      <c r="BX1242" s="551">
        <v>0</v>
      </c>
      <c r="BY1242" s="551">
        <v>0</v>
      </c>
      <c r="BZ1242" s="551">
        <v>0</v>
      </c>
      <c r="CA1242" s="551">
        <v>0</v>
      </c>
      <c r="CB1242" s="551">
        <v>0</v>
      </c>
      <c r="CC1242" s="551">
        <v>0</v>
      </c>
      <c r="CD1242" s="551">
        <v>0</v>
      </c>
      <c r="CE1242" s="551">
        <v>0</v>
      </c>
      <c r="CF1242" s="551">
        <v>0</v>
      </c>
      <c r="CG1242" s="551">
        <v>0</v>
      </c>
      <c r="CH1242" s="551">
        <v>0</v>
      </c>
      <c r="CI1242" s="551">
        <v>0</v>
      </c>
      <c r="CJ1242" s="551">
        <v>0</v>
      </c>
      <c r="CK1242" s="623">
        <f t="shared" si="34"/>
        <v>6</v>
      </c>
      <c r="CL1242" s="524">
        <v>6</v>
      </c>
      <c r="CM1242" s="554">
        <f t="shared" si="38"/>
        <v>2</v>
      </c>
      <c r="CN1242" s="554">
        <f t="shared" si="39"/>
        <v>4</v>
      </c>
      <c r="CO1242" s="554">
        <v>6</v>
      </c>
      <c r="CP1242" s="554"/>
      <c r="CQ1242" s="554"/>
      <c r="CR1242" s="622"/>
      <c r="CS1242" s="524"/>
      <c r="CT1242" s="525"/>
      <c r="CU1242" s="620"/>
      <c r="CV1242" s="527"/>
      <c r="CW1242" s="527"/>
      <c r="CX1242" s="85"/>
    </row>
    <row r="1243" spans="1:104" ht="12" customHeight="1" x14ac:dyDescent="0.2">
      <c r="A1243" s="132" t="s">
        <v>1965</v>
      </c>
      <c r="B1243" s="557" t="s">
        <v>4073</v>
      </c>
      <c r="C1243" s="557" t="s">
        <v>1432</v>
      </c>
      <c r="D1243" s="557" t="s">
        <v>5235</v>
      </c>
      <c r="E1243" s="557" t="s">
        <v>3639</v>
      </c>
      <c r="F1243" s="557" t="s">
        <v>3640</v>
      </c>
      <c r="G1243" s="557" t="s">
        <v>2513</v>
      </c>
      <c r="H1243" s="557" t="s">
        <v>2717</v>
      </c>
      <c r="I1243" s="533" t="s">
        <v>1432</v>
      </c>
      <c r="J1243" s="533">
        <v>526547</v>
      </c>
      <c r="K1243" s="741">
        <v>175744</v>
      </c>
      <c r="L1243" s="512" t="s">
        <v>4766</v>
      </c>
      <c r="M1243" s="557" t="s">
        <v>1432</v>
      </c>
      <c r="N1243" s="533" t="s">
        <v>1432</v>
      </c>
      <c r="O1243" s="533">
        <v>0</v>
      </c>
      <c r="P1243" s="533">
        <v>6</v>
      </c>
      <c r="Q1243" s="738">
        <v>6</v>
      </c>
      <c r="R1243" s="557" t="s">
        <v>5226</v>
      </c>
      <c r="S1243" s="557" t="s">
        <v>1154</v>
      </c>
      <c r="T1243" s="739">
        <v>42053</v>
      </c>
      <c r="U1243" s="739">
        <v>42299</v>
      </c>
      <c r="V1243" s="739"/>
      <c r="W1243" s="557" t="s">
        <v>1439</v>
      </c>
      <c r="X1243" s="557" t="s">
        <v>1432</v>
      </c>
      <c r="Y1243" s="557" t="s">
        <v>1442</v>
      </c>
      <c r="Z1243" s="557" t="s">
        <v>1443</v>
      </c>
      <c r="AA1243" s="557" t="s">
        <v>1443</v>
      </c>
      <c r="AB1243" s="557" t="s">
        <v>1444</v>
      </c>
      <c r="AC1243" s="742" t="s">
        <v>1432</v>
      </c>
      <c r="AD1243" s="557"/>
      <c r="AE1243" s="557"/>
      <c r="AF1243" s="557"/>
      <c r="AG1243" s="517" t="s">
        <v>3063</v>
      </c>
      <c r="AH1243" s="557" t="s">
        <v>1445</v>
      </c>
      <c r="AI1243" s="557">
        <v>1332288</v>
      </c>
      <c r="AJ1243" s="517">
        <v>0</v>
      </c>
      <c r="AK1243" s="517">
        <v>0</v>
      </c>
      <c r="AL1243" s="577">
        <v>0</v>
      </c>
      <c r="AM1243" s="577">
        <v>0</v>
      </c>
      <c r="AN1243" s="577">
        <v>6</v>
      </c>
      <c r="AO1243" s="577">
        <v>0</v>
      </c>
      <c r="AP1243" s="577">
        <v>0</v>
      </c>
      <c r="AQ1243" s="577">
        <v>0</v>
      </c>
      <c r="AR1243" s="577">
        <v>0</v>
      </c>
      <c r="AS1243" s="577">
        <v>0</v>
      </c>
      <c r="AT1243" s="577">
        <v>0</v>
      </c>
      <c r="AU1243" s="577">
        <v>6</v>
      </c>
      <c r="AV1243" s="577">
        <v>0</v>
      </c>
      <c r="AW1243" s="577">
        <v>0</v>
      </c>
      <c r="AX1243" s="577">
        <v>0</v>
      </c>
      <c r="AY1243" s="577">
        <v>0</v>
      </c>
      <c r="AZ1243" s="577">
        <v>0</v>
      </c>
      <c r="BA1243" s="577">
        <v>0</v>
      </c>
      <c r="BB1243" s="577">
        <v>0</v>
      </c>
      <c r="BC1243" s="577">
        <v>0</v>
      </c>
      <c r="BD1243" s="577">
        <v>0</v>
      </c>
      <c r="BE1243" s="577">
        <v>0</v>
      </c>
      <c r="BF1243" s="577">
        <v>0</v>
      </c>
      <c r="BG1243" s="577">
        <v>0</v>
      </c>
      <c r="BH1243" s="577">
        <v>0</v>
      </c>
      <c r="BI1243" s="577">
        <v>0</v>
      </c>
      <c r="BJ1243" s="577">
        <v>0</v>
      </c>
      <c r="BK1243" s="577">
        <v>0</v>
      </c>
      <c r="BL1243" s="577">
        <v>0</v>
      </c>
      <c r="BM1243" s="577">
        <v>0</v>
      </c>
      <c r="BN1243" s="577"/>
      <c r="BO1243" s="551">
        <v>0</v>
      </c>
      <c r="BP1243" s="551">
        <v>0</v>
      </c>
      <c r="BQ1243" s="753">
        <v>0</v>
      </c>
      <c r="BR1243" s="551">
        <v>0</v>
      </c>
      <c r="BS1243" s="551">
        <v>0</v>
      </c>
      <c r="BT1243" s="551">
        <v>0</v>
      </c>
      <c r="BU1243" s="582">
        <f t="shared" si="35"/>
        <v>2</v>
      </c>
      <c r="BV1243" s="552">
        <f t="shared" si="36"/>
        <v>2</v>
      </c>
      <c r="BW1243" s="552">
        <f t="shared" si="37"/>
        <v>2</v>
      </c>
      <c r="BX1243" s="551">
        <v>0</v>
      </c>
      <c r="BY1243" s="551">
        <v>0</v>
      </c>
      <c r="BZ1243" s="551">
        <v>0</v>
      </c>
      <c r="CA1243" s="551">
        <v>0</v>
      </c>
      <c r="CB1243" s="551">
        <v>0</v>
      </c>
      <c r="CC1243" s="551">
        <v>0</v>
      </c>
      <c r="CD1243" s="551">
        <v>0</v>
      </c>
      <c r="CE1243" s="551">
        <v>0</v>
      </c>
      <c r="CF1243" s="551">
        <v>0</v>
      </c>
      <c r="CG1243" s="551">
        <v>0</v>
      </c>
      <c r="CH1243" s="551">
        <v>0</v>
      </c>
      <c r="CI1243" s="551">
        <v>0</v>
      </c>
      <c r="CJ1243" s="551">
        <v>0</v>
      </c>
      <c r="CK1243" s="623">
        <f t="shared" si="34"/>
        <v>6</v>
      </c>
      <c r="CL1243" s="524">
        <v>6</v>
      </c>
      <c r="CM1243" s="554">
        <f t="shared" si="38"/>
        <v>2</v>
      </c>
      <c r="CN1243" s="554">
        <f t="shared" si="39"/>
        <v>4</v>
      </c>
      <c r="CO1243" s="554">
        <v>6</v>
      </c>
      <c r="CP1243" s="554"/>
      <c r="CQ1243" s="554"/>
      <c r="CR1243" s="622"/>
      <c r="CS1243" s="524"/>
      <c r="CT1243" s="525"/>
      <c r="CU1243" s="620"/>
      <c r="CV1243" s="527"/>
      <c r="CW1243" s="527"/>
      <c r="CX1243" s="85"/>
    </row>
    <row r="1244" spans="1:104" ht="12" customHeight="1" x14ac:dyDescent="0.2">
      <c r="A1244" s="132" t="s">
        <v>1965</v>
      </c>
      <c r="B1244" s="557" t="s">
        <v>4073</v>
      </c>
      <c r="C1244" s="557" t="s">
        <v>1432</v>
      </c>
      <c r="D1244" s="557" t="s">
        <v>5236</v>
      </c>
      <c r="E1244" s="557" t="s">
        <v>3639</v>
      </c>
      <c r="F1244" s="557" t="s">
        <v>3640</v>
      </c>
      <c r="G1244" s="557" t="s">
        <v>2513</v>
      </c>
      <c r="H1244" s="557" t="s">
        <v>2717</v>
      </c>
      <c r="I1244" s="533" t="s">
        <v>1432</v>
      </c>
      <c r="J1244" s="533">
        <v>526547</v>
      </c>
      <c r="K1244" s="741">
        <v>175744</v>
      </c>
      <c r="L1244" s="512" t="s">
        <v>4766</v>
      </c>
      <c r="M1244" s="557" t="s">
        <v>1432</v>
      </c>
      <c r="N1244" s="533" t="s">
        <v>1432</v>
      </c>
      <c r="O1244" s="533">
        <v>0</v>
      </c>
      <c r="P1244" s="533">
        <v>5</v>
      </c>
      <c r="Q1244" s="738">
        <v>5</v>
      </c>
      <c r="R1244" s="557" t="s">
        <v>5226</v>
      </c>
      <c r="S1244" s="557" t="s">
        <v>1154</v>
      </c>
      <c r="T1244" s="739">
        <v>42053</v>
      </c>
      <c r="U1244" s="739">
        <v>42299</v>
      </c>
      <c r="V1244" s="739"/>
      <c r="W1244" s="557" t="s">
        <v>1439</v>
      </c>
      <c r="X1244" s="557" t="s">
        <v>1432</v>
      </c>
      <c r="Y1244" s="557" t="s">
        <v>1442</v>
      </c>
      <c r="Z1244" s="557" t="s">
        <v>1443</v>
      </c>
      <c r="AA1244" s="557" t="s">
        <v>1443</v>
      </c>
      <c r="AB1244" s="557" t="s">
        <v>1444</v>
      </c>
      <c r="AC1244" s="742" t="s">
        <v>1432</v>
      </c>
      <c r="AD1244" s="557"/>
      <c r="AE1244" s="557"/>
      <c r="AF1244" s="557"/>
      <c r="AG1244" s="517" t="s">
        <v>628</v>
      </c>
      <c r="AH1244" s="557" t="s">
        <v>3904</v>
      </c>
      <c r="AI1244" s="557">
        <v>1332288</v>
      </c>
      <c r="AJ1244" s="517">
        <v>0</v>
      </c>
      <c r="AK1244" s="517">
        <v>0</v>
      </c>
      <c r="AL1244" s="577">
        <v>0</v>
      </c>
      <c r="AM1244" s="577">
        <v>2</v>
      </c>
      <c r="AN1244" s="577">
        <v>3</v>
      </c>
      <c r="AO1244" s="577">
        <v>0</v>
      </c>
      <c r="AP1244" s="577">
        <v>0</v>
      </c>
      <c r="AQ1244" s="577">
        <v>0</v>
      </c>
      <c r="AR1244" s="577">
        <v>0</v>
      </c>
      <c r="AS1244" s="577">
        <v>0</v>
      </c>
      <c r="AT1244" s="577">
        <v>2</v>
      </c>
      <c r="AU1244" s="577">
        <v>3</v>
      </c>
      <c r="AV1244" s="577">
        <v>0</v>
      </c>
      <c r="AW1244" s="577">
        <v>0</v>
      </c>
      <c r="AX1244" s="577">
        <v>0</v>
      </c>
      <c r="AY1244" s="577">
        <v>0</v>
      </c>
      <c r="AZ1244" s="577">
        <v>0</v>
      </c>
      <c r="BA1244" s="577">
        <v>0</v>
      </c>
      <c r="BB1244" s="577">
        <v>0</v>
      </c>
      <c r="BC1244" s="577">
        <v>0</v>
      </c>
      <c r="BD1244" s="577">
        <v>0</v>
      </c>
      <c r="BE1244" s="577">
        <v>0</v>
      </c>
      <c r="BF1244" s="577">
        <v>0</v>
      </c>
      <c r="BG1244" s="577">
        <v>0</v>
      </c>
      <c r="BH1244" s="577">
        <v>0</v>
      </c>
      <c r="BI1244" s="577">
        <v>0</v>
      </c>
      <c r="BJ1244" s="577">
        <v>0</v>
      </c>
      <c r="BK1244" s="577">
        <v>0</v>
      </c>
      <c r="BL1244" s="577">
        <v>0</v>
      </c>
      <c r="BM1244" s="577">
        <v>0</v>
      </c>
      <c r="BN1244" s="577"/>
      <c r="BO1244" s="551">
        <v>0</v>
      </c>
      <c r="BP1244" s="551">
        <v>0</v>
      </c>
      <c r="BQ1244" s="753">
        <v>0</v>
      </c>
      <c r="BR1244" s="551">
        <v>0</v>
      </c>
      <c r="BS1244" s="551">
        <v>0</v>
      </c>
      <c r="BT1244" s="551">
        <v>0</v>
      </c>
      <c r="BU1244" s="582">
        <f t="shared" si="35"/>
        <v>1.6666666666666667</v>
      </c>
      <c r="BV1244" s="552">
        <f t="shared" si="36"/>
        <v>1.6666666666666667</v>
      </c>
      <c r="BW1244" s="552">
        <f t="shared" si="37"/>
        <v>1.6666666666666667</v>
      </c>
      <c r="BX1244" s="551">
        <v>0</v>
      </c>
      <c r="BY1244" s="551">
        <v>0</v>
      </c>
      <c r="BZ1244" s="551">
        <v>0</v>
      </c>
      <c r="CA1244" s="551">
        <v>0</v>
      </c>
      <c r="CB1244" s="551">
        <v>0</v>
      </c>
      <c r="CC1244" s="551">
        <v>0</v>
      </c>
      <c r="CD1244" s="551">
        <v>0</v>
      </c>
      <c r="CE1244" s="551">
        <v>0</v>
      </c>
      <c r="CF1244" s="551">
        <v>0</v>
      </c>
      <c r="CG1244" s="551">
        <v>0</v>
      </c>
      <c r="CH1244" s="551">
        <v>0</v>
      </c>
      <c r="CI1244" s="551">
        <v>0</v>
      </c>
      <c r="CJ1244" s="551">
        <v>0</v>
      </c>
      <c r="CK1244" s="623">
        <f t="shared" si="34"/>
        <v>5</v>
      </c>
      <c r="CL1244" s="524">
        <v>5</v>
      </c>
      <c r="CM1244" s="554">
        <f t="shared" si="38"/>
        <v>1.6666666666666667</v>
      </c>
      <c r="CN1244" s="554">
        <f t="shared" si="39"/>
        <v>3.3333333333333335</v>
      </c>
      <c r="CO1244" s="554">
        <v>6</v>
      </c>
      <c r="CP1244" s="554"/>
      <c r="CQ1244" s="554"/>
      <c r="CR1244" s="622"/>
      <c r="CS1244" s="524"/>
      <c r="CT1244" s="525"/>
      <c r="CU1244" s="620"/>
      <c r="CV1244" s="527"/>
      <c r="CW1244" s="527"/>
      <c r="CX1244" s="85"/>
      <c r="CY1244" s="82"/>
      <c r="CZ1244" s="82"/>
    </row>
    <row r="1245" spans="1:104" ht="12" customHeight="1" x14ac:dyDescent="0.2">
      <c r="A1245" s="132" t="s">
        <v>1965</v>
      </c>
      <c r="B1245" s="557" t="s">
        <v>4073</v>
      </c>
      <c r="C1245" s="557" t="s">
        <v>1432</v>
      </c>
      <c r="D1245" s="557" t="s">
        <v>5236</v>
      </c>
      <c r="E1245" s="557" t="s">
        <v>3639</v>
      </c>
      <c r="F1245" s="557" t="s">
        <v>3640</v>
      </c>
      <c r="G1245" s="557" t="s">
        <v>2513</v>
      </c>
      <c r="H1245" s="557" t="s">
        <v>2717</v>
      </c>
      <c r="I1245" s="533" t="s">
        <v>1432</v>
      </c>
      <c r="J1245" s="533">
        <v>526547</v>
      </c>
      <c r="K1245" s="741">
        <v>175744</v>
      </c>
      <c r="L1245" s="512" t="s">
        <v>4766</v>
      </c>
      <c r="M1245" s="557" t="s">
        <v>1432</v>
      </c>
      <c r="N1245" s="533" t="s">
        <v>1432</v>
      </c>
      <c r="O1245" s="533">
        <v>0</v>
      </c>
      <c r="P1245" s="533">
        <v>7</v>
      </c>
      <c r="Q1245" s="738">
        <v>7</v>
      </c>
      <c r="R1245" s="557" t="s">
        <v>5226</v>
      </c>
      <c r="S1245" s="557" t="s">
        <v>1154</v>
      </c>
      <c r="T1245" s="739">
        <v>42053</v>
      </c>
      <c r="U1245" s="739">
        <v>42299</v>
      </c>
      <c r="V1245" s="739"/>
      <c r="W1245" s="557" t="s">
        <v>1439</v>
      </c>
      <c r="X1245" s="557" t="s">
        <v>1432</v>
      </c>
      <c r="Y1245" s="557" t="s">
        <v>1442</v>
      </c>
      <c r="Z1245" s="557" t="s">
        <v>1443</v>
      </c>
      <c r="AA1245" s="557" t="s">
        <v>1443</v>
      </c>
      <c r="AB1245" s="557" t="s">
        <v>1444</v>
      </c>
      <c r="AC1245" s="742" t="s">
        <v>1432</v>
      </c>
      <c r="AD1245" s="557"/>
      <c r="AE1245" s="557"/>
      <c r="AF1245" s="557"/>
      <c r="AG1245" s="517" t="s">
        <v>3063</v>
      </c>
      <c r="AH1245" s="557" t="s">
        <v>1445</v>
      </c>
      <c r="AI1245" s="557">
        <v>1332288</v>
      </c>
      <c r="AJ1245" s="517">
        <v>0</v>
      </c>
      <c r="AK1245" s="517">
        <v>0</v>
      </c>
      <c r="AL1245" s="577">
        <v>0</v>
      </c>
      <c r="AM1245" s="577">
        <v>0</v>
      </c>
      <c r="AN1245" s="577">
        <v>7</v>
      </c>
      <c r="AO1245" s="577">
        <v>0</v>
      </c>
      <c r="AP1245" s="577">
        <v>0</v>
      </c>
      <c r="AQ1245" s="577">
        <v>0</v>
      </c>
      <c r="AR1245" s="577">
        <v>0</v>
      </c>
      <c r="AS1245" s="577">
        <v>0</v>
      </c>
      <c r="AT1245" s="577">
        <v>0</v>
      </c>
      <c r="AU1245" s="577">
        <v>7</v>
      </c>
      <c r="AV1245" s="577">
        <v>0</v>
      </c>
      <c r="AW1245" s="577">
        <v>0</v>
      </c>
      <c r="AX1245" s="577">
        <v>0</v>
      </c>
      <c r="AY1245" s="577">
        <v>0</v>
      </c>
      <c r="AZ1245" s="577">
        <v>0</v>
      </c>
      <c r="BA1245" s="577">
        <v>0</v>
      </c>
      <c r="BB1245" s="577">
        <v>0</v>
      </c>
      <c r="BC1245" s="577">
        <v>0</v>
      </c>
      <c r="BD1245" s="577">
        <v>0</v>
      </c>
      <c r="BE1245" s="577">
        <v>0</v>
      </c>
      <c r="BF1245" s="577">
        <v>0</v>
      </c>
      <c r="BG1245" s="577">
        <v>0</v>
      </c>
      <c r="BH1245" s="577">
        <v>0</v>
      </c>
      <c r="BI1245" s="577">
        <v>0</v>
      </c>
      <c r="BJ1245" s="577">
        <v>0</v>
      </c>
      <c r="BK1245" s="577">
        <v>0</v>
      </c>
      <c r="BL1245" s="577">
        <v>0</v>
      </c>
      <c r="BM1245" s="577">
        <v>0</v>
      </c>
      <c r="BN1245" s="577"/>
      <c r="BO1245" s="551">
        <v>0</v>
      </c>
      <c r="BP1245" s="551">
        <v>0</v>
      </c>
      <c r="BQ1245" s="753">
        <v>0</v>
      </c>
      <c r="BR1245" s="551">
        <v>0</v>
      </c>
      <c r="BS1245" s="551">
        <v>0</v>
      </c>
      <c r="BT1245" s="551">
        <v>0</v>
      </c>
      <c r="BU1245" s="582">
        <f t="shared" si="35"/>
        <v>2.3333333333333335</v>
      </c>
      <c r="BV1245" s="552">
        <f t="shared" si="36"/>
        <v>2.3333333333333335</v>
      </c>
      <c r="BW1245" s="552">
        <f t="shared" si="37"/>
        <v>2.3333333333333335</v>
      </c>
      <c r="BX1245" s="551">
        <v>0</v>
      </c>
      <c r="BY1245" s="551">
        <v>0</v>
      </c>
      <c r="BZ1245" s="551">
        <v>0</v>
      </c>
      <c r="CA1245" s="551">
        <v>0</v>
      </c>
      <c r="CB1245" s="551">
        <v>0</v>
      </c>
      <c r="CC1245" s="551">
        <v>0</v>
      </c>
      <c r="CD1245" s="551">
        <v>0</v>
      </c>
      <c r="CE1245" s="551">
        <v>0</v>
      </c>
      <c r="CF1245" s="551">
        <v>0</v>
      </c>
      <c r="CG1245" s="551">
        <v>0</v>
      </c>
      <c r="CH1245" s="551">
        <v>0</v>
      </c>
      <c r="CI1245" s="551">
        <v>0</v>
      </c>
      <c r="CJ1245" s="551">
        <v>0</v>
      </c>
      <c r="CK1245" s="623">
        <f t="shared" si="34"/>
        <v>7</v>
      </c>
      <c r="CL1245" s="524">
        <v>7</v>
      </c>
      <c r="CM1245" s="554">
        <f t="shared" si="38"/>
        <v>2.3333333333333335</v>
      </c>
      <c r="CN1245" s="554">
        <f t="shared" si="39"/>
        <v>4.666666666666667</v>
      </c>
      <c r="CO1245" s="554">
        <v>6</v>
      </c>
      <c r="CP1245" s="554"/>
      <c r="CQ1245" s="554"/>
      <c r="CR1245" s="622"/>
      <c r="CS1245" s="524"/>
      <c r="CT1245" s="525"/>
      <c r="CU1245" s="620"/>
      <c r="CV1245" s="527"/>
      <c r="CW1245" s="527"/>
      <c r="CX1245" s="85"/>
      <c r="CY1245" s="82"/>
      <c r="CZ1245" s="82"/>
    </row>
    <row r="1246" spans="1:104" ht="12" customHeight="1" x14ac:dyDescent="0.2">
      <c r="A1246" s="132" t="s">
        <v>1965</v>
      </c>
      <c r="B1246" s="557" t="s">
        <v>4073</v>
      </c>
      <c r="C1246" s="557" t="s">
        <v>1432</v>
      </c>
      <c r="D1246" s="557" t="s">
        <v>5237</v>
      </c>
      <c r="E1246" s="577" t="s">
        <v>3639</v>
      </c>
      <c r="F1246" s="557" t="s">
        <v>3640</v>
      </c>
      <c r="G1246" s="557" t="s">
        <v>2513</v>
      </c>
      <c r="H1246" s="557" t="s">
        <v>2717</v>
      </c>
      <c r="I1246" s="557" t="s">
        <v>1432</v>
      </c>
      <c r="J1246" s="533">
        <v>526547</v>
      </c>
      <c r="K1246" s="533">
        <v>175744</v>
      </c>
      <c r="L1246" s="512" t="s">
        <v>4766</v>
      </c>
      <c r="M1246" s="557" t="s">
        <v>1432</v>
      </c>
      <c r="N1246" s="557" t="s">
        <v>1432</v>
      </c>
      <c r="O1246" s="533">
        <v>0</v>
      </c>
      <c r="P1246" s="533">
        <v>3</v>
      </c>
      <c r="Q1246" s="738">
        <v>3</v>
      </c>
      <c r="R1246" s="557" t="s">
        <v>5226</v>
      </c>
      <c r="S1246" s="557" t="s">
        <v>1154</v>
      </c>
      <c r="T1246" s="739">
        <v>42053</v>
      </c>
      <c r="U1246" s="739">
        <v>42299</v>
      </c>
      <c r="V1246" s="739"/>
      <c r="W1246" s="557" t="s">
        <v>1439</v>
      </c>
      <c r="X1246" s="557" t="s">
        <v>1432</v>
      </c>
      <c r="Y1246" s="557" t="s">
        <v>1442</v>
      </c>
      <c r="Z1246" s="557" t="s">
        <v>1443</v>
      </c>
      <c r="AA1246" s="557" t="s">
        <v>1443</v>
      </c>
      <c r="AB1246" s="557" t="s">
        <v>1444</v>
      </c>
      <c r="AC1246" s="557" t="s">
        <v>1432</v>
      </c>
      <c r="AD1246" s="389"/>
      <c r="AE1246" s="389"/>
      <c r="AF1246" s="389"/>
      <c r="AG1246" s="517" t="s">
        <v>628</v>
      </c>
      <c r="AH1246" s="557" t="s">
        <v>3904</v>
      </c>
      <c r="AI1246" s="620">
        <v>1332288</v>
      </c>
      <c r="AJ1246" s="517">
        <v>0</v>
      </c>
      <c r="AK1246" s="577">
        <v>0</v>
      </c>
      <c r="AL1246" s="577">
        <v>0</v>
      </c>
      <c r="AM1246" s="577">
        <v>2</v>
      </c>
      <c r="AN1246" s="577">
        <v>1</v>
      </c>
      <c r="AO1246" s="577">
        <v>0</v>
      </c>
      <c r="AP1246" s="577">
        <v>0</v>
      </c>
      <c r="AQ1246" s="577">
        <v>0</v>
      </c>
      <c r="AR1246" s="577">
        <v>0</v>
      </c>
      <c r="AS1246" s="577">
        <v>0</v>
      </c>
      <c r="AT1246" s="577">
        <v>2</v>
      </c>
      <c r="AU1246" s="577">
        <v>1</v>
      </c>
      <c r="AV1246" s="577">
        <v>0</v>
      </c>
      <c r="AW1246" s="577">
        <v>0</v>
      </c>
      <c r="AX1246" s="577">
        <v>0</v>
      </c>
      <c r="AY1246" s="577">
        <v>0</v>
      </c>
      <c r="AZ1246" s="577">
        <v>0</v>
      </c>
      <c r="BA1246" s="577">
        <v>0</v>
      </c>
      <c r="BB1246" s="577">
        <v>0</v>
      </c>
      <c r="BC1246" s="577">
        <v>0</v>
      </c>
      <c r="BD1246" s="577">
        <v>0</v>
      </c>
      <c r="BE1246" s="577">
        <v>0</v>
      </c>
      <c r="BF1246" s="577">
        <v>0</v>
      </c>
      <c r="BG1246" s="577">
        <v>0</v>
      </c>
      <c r="BH1246" s="577">
        <v>0</v>
      </c>
      <c r="BI1246" s="577">
        <v>0</v>
      </c>
      <c r="BJ1246" s="577">
        <v>0</v>
      </c>
      <c r="BK1246" s="577">
        <v>0</v>
      </c>
      <c r="BL1246" s="577">
        <v>0</v>
      </c>
      <c r="BM1246" s="577">
        <v>0</v>
      </c>
      <c r="BN1246" s="577"/>
      <c r="BO1246" s="551">
        <v>0</v>
      </c>
      <c r="BP1246" s="551">
        <v>0</v>
      </c>
      <c r="BQ1246" s="753">
        <v>0</v>
      </c>
      <c r="BR1246" s="551">
        <v>0</v>
      </c>
      <c r="BS1246" s="551">
        <v>0</v>
      </c>
      <c r="BT1246" s="551">
        <v>0</v>
      </c>
      <c r="BU1246" s="582">
        <f t="shared" si="35"/>
        <v>1</v>
      </c>
      <c r="BV1246" s="552">
        <f t="shared" si="36"/>
        <v>1</v>
      </c>
      <c r="BW1246" s="552">
        <f t="shared" si="37"/>
        <v>1</v>
      </c>
      <c r="BX1246" s="551">
        <v>0</v>
      </c>
      <c r="BY1246" s="551">
        <v>0</v>
      </c>
      <c r="BZ1246" s="551">
        <v>0</v>
      </c>
      <c r="CA1246" s="551">
        <v>0</v>
      </c>
      <c r="CB1246" s="551">
        <v>0</v>
      </c>
      <c r="CC1246" s="551">
        <v>0</v>
      </c>
      <c r="CD1246" s="551">
        <v>0</v>
      </c>
      <c r="CE1246" s="551">
        <v>0</v>
      </c>
      <c r="CF1246" s="551">
        <v>0</v>
      </c>
      <c r="CG1246" s="551">
        <v>0</v>
      </c>
      <c r="CH1246" s="551">
        <v>0</v>
      </c>
      <c r="CI1246" s="551">
        <v>0</v>
      </c>
      <c r="CJ1246" s="551">
        <v>0</v>
      </c>
      <c r="CK1246" s="623">
        <f t="shared" si="34"/>
        <v>3</v>
      </c>
      <c r="CL1246" s="524">
        <v>3</v>
      </c>
      <c r="CM1246" s="554">
        <f t="shared" si="38"/>
        <v>1</v>
      </c>
      <c r="CN1246" s="554">
        <f t="shared" si="39"/>
        <v>2</v>
      </c>
      <c r="CO1246" s="554">
        <v>6</v>
      </c>
      <c r="CP1246" s="554"/>
      <c r="CQ1246" s="554"/>
      <c r="CR1246" s="622"/>
      <c r="CS1246" s="726"/>
      <c r="CT1246" s="525"/>
      <c r="CU1246" s="527"/>
      <c r="CV1246" s="527"/>
      <c r="CW1246" s="527"/>
      <c r="CX1246" s="85"/>
      <c r="CY1246" s="82"/>
      <c r="CZ1246" s="82"/>
    </row>
    <row r="1247" spans="1:104" ht="12" customHeight="1" x14ac:dyDescent="0.2">
      <c r="A1247" s="132" t="s">
        <v>1965</v>
      </c>
      <c r="B1247" s="557" t="s">
        <v>4073</v>
      </c>
      <c r="C1247" s="557" t="s">
        <v>1432</v>
      </c>
      <c r="D1247" s="557" t="s">
        <v>5237</v>
      </c>
      <c r="E1247" s="557" t="s">
        <v>3639</v>
      </c>
      <c r="F1247" s="557" t="s">
        <v>3640</v>
      </c>
      <c r="G1247" s="557" t="s">
        <v>2513</v>
      </c>
      <c r="H1247" s="557" t="s">
        <v>2717</v>
      </c>
      <c r="I1247" s="533" t="s">
        <v>1432</v>
      </c>
      <c r="J1247" s="533">
        <v>526547</v>
      </c>
      <c r="K1247" s="741">
        <v>175744</v>
      </c>
      <c r="L1247" s="512" t="s">
        <v>4766</v>
      </c>
      <c r="M1247" s="557" t="s">
        <v>1432</v>
      </c>
      <c r="N1247" s="533" t="s">
        <v>1432</v>
      </c>
      <c r="O1247" s="533">
        <v>0</v>
      </c>
      <c r="P1247" s="533">
        <v>9</v>
      </c>
      <c r="Q1247" s="738">
        <v>9</v>
      </c>
      <c r="R1247" s="557" t="s">
        <v>5226</v>
      </c>
      <c r="S1247" s="557" t="s">
        <v>1154</v>
      </c>
      <c r="T1247" s="739">
        <v>42053</v>
      </c>
      <c r="U1247" s="739">
        <v>42299</v>
      </c>
      <c r="V1247" s="739"/>
      <c r="W1247" s="557" t="s">
        <v>1439</v>
      </c>
      <c r="X1247" s="557" t="s">
        <v>1432</v>
      </c>
      <c r="Y1247" s="557" t="s">
        <v>1442</v>
      </c>
      <c r="Z1247" s="557" t="s">
        <v>1443</v>
      </c>
      <c r="AA1247" s="557" t="s">
        <v>1443</v>
      </c>
      <c r="AB1247" s="557" t="s">
        <v>1444</v>
      </c>
      <c r="AC1247" s="742" t="s">
        <v>1432</v>
      </c>
      <c r="AD1247" s="557"/>
      <c r="AE1247" s="557"/>
      <c r="AF1247" s="557"/>
      <c r="AG1247" s="517" t="s">
        <v>3063</v>
      </c>
      <c r="AH1247" s="557" t="s">
        <v>1445</v>
      </c>
      <c r="AI1247" s="557">
        <v>1332288</v>
      </c>
      <c r="AJ1247" s="517">
        <v>0</v>
      </c>
      <c r="AK1247" s="517">
        <v>0</v>
      </c>
      <c r="AL1247" s="577">
        <v>0</v>
      </c>
      <c r="AM1247" s="577">
        <v>0</v>
      </c>
      <c r="AN1247" s="577">
        <v>9</v>
      </c>
      <c r="AO1247" s="577">
        <v>0</v>
      </c>
      <c r="AP1247" s="577">
        <v>0</v>
      </c>
      <c r="AQ1247" s="577">
        <v>0</v>
      </c>
      <c r="AR1247" s="577">
        <v>0</v>
      </c>
      <c r="AS1247" s="577">
        <v>0</v>
      </c>
      <c r="AT1247" s="577">
        <v>0</v>
      </c>
      <c r="AU1247" s="577">
        <v>9</v>
      </c>
      <c r="AV1247" s="577">
        <v>0</v>
      </c>
      <c r="AW1247" s="577">
        <v>0</v>
      </c>
      <c r="AX1247" s="577">
        <v>0</v>
      </c>
      <c r="AY1247" s="577">
        <v>0</v>
      </c>
      <c r="AZ1247" s="577">
        <v>0</v>
      </c>
      <c r="BA1247" s="577">
        <v>0</v>
      </c>
      <c r="BB1247" s="577">
        <v>0</v>
      </c>
      <c r="BC1247" s="577">
        <v>0</v>
      </c>
      <c r="BD1247" s="577">
        <v>0</v>
      </c>
      <c r="BE1247" s="577">
        <v>0</v>
      </c>
      <c r="BF1247" s="577">
        <v>0</v>
      </c>
      <c r="BG1247" s="577">
        <v>0</v>
      </c>
      <c r="BH1247" s="577">
        <v>0</v>
      </c>
      <c r="BI1247" s="577">
        <v>0</v>
      </c>
      <c r="BJ1247" s="577">
        <v>0</v>
      </c>
      <c r="BK1247" s="577">
        <v>0</v>
      </c>
      <c r="BL1247" s="577">
        <v>0</v>
      </c>
      <c r="BM1247" s="577">
        <v>0</v>
      </c>
      <c r="BN1247" s="577"/>
      <c r="BO1247" s="551">
        <v>0</v>
      </c>
      <c r="BP1247" s="551">
        <v>0</v>
      </c>
      <c r="BQ1247" s="753">
        <v>0</v>
      </c>
      <c r="BR1247" s="551">
        <v>0</v>
      </c>
      <c r="BS1247" s="551">
        <v>0</v>
      </c>
      <c r="BT1247" s="551">
        <v>0</v>
      </c>
      <c r="BU1247" s="582">
        <f t="shared" si="35"/>
        <v>3</v>
      </c>
      <c r="BV1247" s="552">
        <f t="shared" si="36"/>
        <v>3</v>
      </c>
      <c r="BW1247" s="552">
        <f t="shared" si="37"/>
        <v>3</v>
      </c>
      <c r="BX1247" s="551">
        <v>0</v>
      </c>
      <c r="BY1247" s="551">
        <v>0</v>
      </c>
      <c r="BZ1247" s="551">
        <v>0</v>
      </c>
      <c r="CA1247" s="551">
        <v>0</v>
      </c>
      <c r="CB1247" s="551">
        <v>0</v>
      </c>
      <c r="CC1247" s="551">
        <v>0</v>
      </c>
      <c r="CD1247" s="551">
        <v>0</v>
      </c>
      <c r="CE1247" s="551">
        <v>0</v>
      </c>
      <c r="CF1247" s="551">
        <v>0</v>
      </c>
      <c r="CG1247" s="551">
        <v>0</v>
      </c>
      <c r="CH1247" s="551">
        <v>0</v>
      </c>
      <c r="CI1247" s="551">
        <v>0</v>
      </c>
      <c r="CJ1247" s="551">
        <v>0</v>
      </c>
      <c r="CK1247" s="623">
        <f t="shared" si="34"/>
        <v>9</v>
      </c>
      <c r="CL1247" s="524">
        <v>9</v>
      </c>
      <c r="CM1247" s="554">
        <f t="shared" si="38"/>
        <v>3</v>
      </c>
      <c r="CN1247" s="554">
        <f t="shared" si="39"/>
        <v>6</v>
      </c>
      <c r="CO1247" s="554">
        <v>6</v>
      </c>
      <c r="CP1247" s="554"/>
      <c r="CQ1247" s="554"/>
      <c r="CR1247" s="622"/>
      <c r="CS1247" s="524"/>
      <c r="CT1247" s="525"/>
      <c r="CU1247" s="620"/>
      <c r="CV1247" s="527"/>
      <c r="CW1247" s="527"/>
      <c r="CX1247" s="85"/>
      <c r="CY1247" s="82"/>
      <c r="CZ1247" s="82"/>
    </row>
    <row r="1248" spans="1:104" ht="12" customHeight="1" x14ac:dyDescent="0.2">
      <c r="A1248" s="132" t="s">
        <v>1965</v>
      </c>
      <c r="B1248" s="557" t="s">
        <v>4073</v>
      </c>
      <c r="C1248" s="557" t="s">
        <v>1432</v>
      </c>
      <c r="D1248" s="557" t="s">
        <v>5238</v>
      </c>
      <c r="E1248" s="577" t="s">
        <v>3639</v>
      </c>
      <c r="F1248" s="557" t="s">
        <v>3640</v>
      </c>
      <c r="G1248" s="557" t="s">
        <v>2513</v>
      </c>
      <c r="H1248" s="557" t="s">
        <v>2717</v>
      </c>
      <c r="I1248" s="557" t="s">
        <v>1432</v>
      </c>
      <c r="J1248" s="533">
        <v>526547</v>
      </c>
      <c r="K1248" s="533">
        <v>175744</v>
      </c>
      <c r="L1248" s="512" t="s">
        <v>4766</v>
      </c>
      <c r="M1248" s="557" t="s">
        <v>1432</v>
      </c>
      <c r="N1248" s="557" t="s">
        <v>1432</v>
      </c>
      <c r="O1248" s="533">
        <v>0</v>
      </c>
      <c r="P1248" s="533">
        <v>2</v>
      </c>
      <c r="Q1248" s="738">
        <v>2</v>
      </c>
      <c r="R1248" s="557" t="s">
        <v>5226</v>
      </c>
      <c r="S1248" s="557" t="s">
        <v>1154</v>
      </c>
      <c r="T1248" s="739">
        <v>42053</v>
      </c>
      <c r="U1248" s="739">
        <v>42299</v>
      </c>
      <c r="V1248" s="739"/>
      <c r="W1248" s="557" t="s">
        <v>1439</v>
      </c>
      <c r="X1248" s="557" t="s">
        <v>1432</v>
      </c>
      <c r="Y1248" s="557" t="s">
        <v>1442</v>
      </c>
      <c r="Z1248" s="557" t="s">
        <v>1443</v>
      </c>
      <c r="AA1248" s="557" t="s">
        <v>1443</v>
      </c>
      <c r="AB1248" s="557" t="s">
        <v>1444</v>
      </c>
      <c r="AC1248" s="557" t="s">
        <v>1432</v>
      </c>
      <c r="AD1248" s="389"/>
      <c r="AE1248" s="389"/>
      <c r="AF1248" s="389"/>
      <c r="AG1248" s="517" t="s">
        <v>628</v>
      </c>
      <c r="AH1248" s="557" t="s">
        <v>3904</v>
      </c>
      <c r="AI1248" s="620">
        <v>1332288</v>
      </c>
      <c r="AJ1248" s="517">
        <v>0</v>
      </c>
      <c r="AK1248" s="577">
        <v>0</v>
      </c>
      <c r="AL1248" s="577">
        <v>0</v>
      </c>
      <c r="AM1248" s="577">
        <v>2</v>
      </c>
      <c r="AN1248" s="577">
        <v>0</v>
      </c>
      <c r="AO1248" s="577">
        <v>0</v>
      </c>
      <c r="AP1248" s="577">
        <v>0</v>
      </c>
      <c r="AQ1248" s="577">
        <v>0</v>
      </c>
      <c r="AR1248" s="577">
        <v>0</v>
      </c>
      <c r="AS1248" s="577">
        <v>0</v>
      </c>
      <c r="AT1248" s="577">
        <v>2</v>
      </c>
      <c r="AU1248" s="577">
        <v>0</v>
      </c>
      <c r="AV1248" s="577">
        <v>0</v>
      </c>
      <c r="AW1248" s="577">
        <v>0</v>
      </c>
      <c r="AX1248" s="577">
        <v>0</v>
      </c>
      <c r="AY1248" s="577">
        <v>0</v>
      </c>
      <c r="AZ1248" s="577">
        <v>0</v>
      </c>
      <c r="BA1248" s="577">
        <v>0</v>
      </c>
      <c r="BB1248" s="577">
        <v>0</v>
      </c>
      <c r="BC1248" s="577">
        <v>0</v>
      </c>
      <c r="BD1248" s="577">
        <v>0</v>
      </c>
      <c r="BE1248" s="577">
        <v>0</v>
      </c>
      <c r="BF1248" s="577">
        <v>0</v>
      </c>
      <c r="BG1248" s="577">
        <v>0</v>
      </c>
      <c r="BH1248" s="577">
        <v>0</v>
      </c>
      <c r="BI1248" s="577">
        <v>0</v>
      </c>
      <c r="BJ1248" s="577">
        <v>0</v>
      </c>
      <c r="BK1248" s="577">
        <v>0</v>
      </c>
      <c r="BL1248" s="577">
        <v>0</v>
      </c>
      <c r="BM1248" s="577">
        <v>0</v>
      </c>
      <c r="BN1248" s="577"/>
      <c r="BO1248" s="551">
        <v>0</v>
      </c>
      <c r="BP1248" s="551">
        <v>0</v>
      </c>
      <c r="BQ1248" s="753">
        <v>0</v>
      </c>
      <c r="BR1248" s="551">
        <v>0</v>
      </c>
      <c r="BS1248" s="551">
        <v>0</v>
      </c>
      <c r="BT1248" s="551">
        <v>0</v>
      </c>
      <c r="BU1248" s="582">
        <f t="shared" si="35"/>
        <v>0.66666666666666663</v>
      </c>
      <c r="BV1248" s="552">
        <f t="shared" si="36"/>
        <v>0.66666666666666663</v>
      </c>
      <c r="BW1248" s="552">
        <f t="shared" si="37"/>
        <v>0.66666666666666663</v>
      </c>
      <c r="BX1248" s="551">
        <v>0</v>
      </c>
      <c r="BY1248" s="551">
        <v>0</v>
      </c>
      <c r="BZ1248" s="551">
        <v>0</v>
      </c>
      <c r="CA1248" s="551">
        <v>0</v>
      </c>
      <c r="CB1248" s="551">
        <v>0</v>
      </c>
      <c r="CC1248" s="551">
        <v>0</v>
      </c>
      <c r="CD1248" s="551">
        <v>0</v>
      </c>
      <c r="CE1248" s="551">
        <v>0</v>
      </c>
      <c r="CF1248" s="551">
        <v>0</v>
      </c>
      <c r="CG1248" s="551">
        <v>0</v>
      </c>
      <c r="CH1248" s="551">
        <v>0</v>
      </c>
      <c r="CI1248" s="551">
        <v>0</v>
      </c>
      <c r="CJ1248" s="551">
        <v>0</v>
      </c>
      <c r="CK1248" s="623">
        <f t="shared" si="34"/>
        <v>2</v>
      </c>
      <c r="CL1248" s="524">
        <v>2</v>
      </c>
      <c r="CM1248" s="554">
        <f t="shared" si="38"/>
        <v>0.66666666666666663</v>
      </c>
      <c r="CN1248" s="554">
        <f t="shared" si="39"/>
        <v>1.3333333333333333</v>
      </c>
      <c r="CO1248" s="554">
        <v>6</v>
      </c>
      <c r="CP1248" s="554"/>
      <c r="CQ1248" s="554"/>
      <c r="CR1248" s="524"/>
      <c r="CS1248" s="726"/>
      <c r="CT1248" s="530"/>
      <c r="CU1248" s="527"/>
      <c r="CV1248" s="527"/>
      <c r="CW1248" s="527"/>
      <c r="CX1248" s="85"/>
      <c r="CY1248" s="82"/>
      <c r="CZ1248" s="82"/>
    </row>
    <row r="1249" spans="1:104" ht="12" customHeight="1" x14ac:dyDescent="0.2">
      <c r="A1249" s="132" t="s">
        <v>1965</v>
      </c>
      <c r="B1249" s="557" t="s">
        <v>4073</v>
      </c>
      <c r="C1249" s="557" t="s">
        <v>1432</v>
      </c>
      <c r="D1249" s="557" t="s">
        <v>5238</v>
      </c>
      <c r="E1249" s="557" t="s">
        <v>3639</v>
      </c>
      <c r="F1249" s="557" t="s">
        <v>3640</v>
      </c>
      <c r="G1249" s="557" t="s">
        <v>2513</v>
      </c>
      <c r="H1249" s="557" t="s">
        <v>2717</v>
      </c>
      <c r="I1249" s="533" t="s">
        <v>1432</v>
      </c>
      <c r="J1249" s="533">
        <v>526547</v>
      </c>
      <c r="K1249" s="741">
        <v>175744</v>
      </c>
      <c r="L1249" s="512" t="s">
        <v>4766</v>
      </c>
      <c r="M1249" s="557" t="s">
        <v>1432</v>
      </c>
      <c r="N1249" s="533" t="s">
        <v>1432</v>
      </c>
      <c r="O1249" s="533">
        <v>0</v>
      </c>
      <c r="P1249" s="533">
        <v>10</v>
      </c>
      <c r="Q1249" s="738">
        <v>10</v>
      </c>
      <c r="R1249" s="557" t="s">
        <v>5226</v>
      </c>
      <c r="S1249" s="557" t="s">
        <v>1154</v>
      </c>
      <c r="T1249" s="739">
        <v>42053</v>
      </c>
      <c r="U1249" s="739">
        <v>42299</v>
      </c>
      <c r="V1249" s="739"/>
      <c r="W1249" s="557" t="s">
        <v>1439</v>
      </c>
      <c r="X1249" s="557" t="s">
        <v>1432</v>
      </c>
      <c r="Y1249" s="557" t="s">
        <v>1442</v>
      </c>
      <c r="Z1249" s="557" t="s">
        <v>1443</v>
      </c>
      <c r="AA1249" s="557" t="s">
        <v>1443</v>
      </c>
      <c r="AB1249" s="557" t="s">
        <v>1444</v>
      </c>
      <c r="AC1249" s="742" t="s">
        <v>1432</v>
      </c>
      <c r="AD1249" s="557"/>
      <c r="AE1249" s="557"/>
      <c r="AF1249" s="557"/>
      <c r="AG1249" s="517" t="s">
        <v>3063</v>
      </c>
      <c r="AH1249" s="557" t="s">
        <v>1445</v>
      </c>
      <c r="AI1249" s="557">
        <v>1332288</v>
      </c>
      <c r="AJ1249" s="517">
        <v>0</v>
      </c>
      <c r="AK1249" s="517">
        <v>0</v>
      </c>
      <c r="AL1249" s="577">
        <v>0</v>
      </c>
      <c r="AM1249" s="577">
        <v>0</v>
      </c>
      <c r="AN1249" s="577">
        <v>10</v>
      </c>
      <c r="AO1249" s="577">
        <v>0</v>
      </c>
      <c r="AP1249" s="577">
        <v>0</v>
      </c>
      <c r="AQ1249" s="577">
        <v>0</v>
      </c>
      <c r="AR1249" s="577">
        <v>0</v>
      </c>
      <c r="AS1249" s="577">
        <v>0</v>
      </c>
      <c r="AT1249" s="577">
        <v>0</v>
      </c>
      <c r="AU1249" s="577">
        <v>10</v>
      </c>
      <c r="AV1249" s="577">
        <v>0</v>
      </c>
      <c r="AW1249" s="577">
        <v>0</v>
      </c>
      <c r="AX1249" s="577">
        <v>0</v>
      </c>
      <c r="AY1249" s="577">
        <v>0</v>
      </c>
      <c r="AZ1249" s="577">
        <v>0</v>
      </c>
      <c r="BA1249" s="577">
        <v>0</v>
      </c>
      <c r="BB1249" s="577">
        <v>0</v>
      </c>
      <c r="BC1249" s="577">
        <v>0</v>
      </c>
      <c r="BD1249" s="577">
        <v>0</v>
      </c>
      <c r="BE1249" s="577">
        <v>0</v>
      </c>
      <c r="BF1249" s="577">
        <v>0</v>
      </c>
      <c r="BG1249" s="577">
        <v>0</v>
      </c>
      <c r="BH1249" s="577">
        <v>0</v>
      </c>
      <c r="BI1249" s="577">
        <v>0</v>
      </c>
      <c r="BJ1249" s="577">
        <v>0</v>
      </c>
      <c r="BK1249" s="577">
        <v>0</v>
      </c>
      <c r="BL1249" s="577">
        <v>0</v>
      </c>
      <c r="BM1249" s="577">
        <v>0</v>
      </c>
      <c r="BN1249" s="577"/>
      <c r="BO1249" s="551">
        <v>0</v>
      </c>
      <c r="BP1249" s="551">
        <v>0</v>
      </c>
      <c r="BQ1249" s="753">
        <v>0</v>
      </c>
      <c r="BR1249" s="551">
        <v>0</v>
      </c>
      <c r="BS1249" s="551">
        <v>0</v>
      </c>
      <c r="BT1249" s="551">
        <v>0</v>
      </c>
      <c r="BU1249" s="582">
        <f t="shared" si="35"/>
        <v>3.3333333333333335</v>
      </c>
      <c r="BV1249" s="552">
        <f t="shared" si="36"/>
        <v>3.3333333333333335</v>
      </c>
      <c r="BW1249" s="552">
        <f t="shared" si="37"/>
        <v>3.3333333333333335</v>
      </c>
      <c r="BX1249" s="551">
        <v>0</v>
      </c>
      <c r="BY1249" s="551">
        <v>0</v>
      </c>
      <c r="BZ1249" s="551">
        <v>0</v>
      </c>
      <c r="CA1249" s="551">
        <v>0</v>
      </c>
      <c r="CB1249" s="551">
        <v>0</v>
      </c>
      <c r="CC1249" s="551">
        <v>0</v>
      </c>
      <c r="CD1249" s="551">
        <v>0</v>
      </c>
      <c r="CE1249" s="551">
        <v>0</v>
      </c>
      <c r="CF1249" s="551">
        <v>0</v>
      </c>
      <c r="CG1249" s="551">
        <v>0</v>
      </c>
      <c r="CH1249" s="551">
        <v>0</v>
      </c>
      <c r="CI1249" s="551">
        <v>0</v>
      </c>
      <c r="CJ1249" s="551">
        <v>0</v>
      </c>
      <c r="CK1249" s="623">
        <f t="shared" si="34"/>
        <v>10</v>
      </c>
      <c r="CL1249" s="524">
        <v>10</v>
      </c>
      <c r="CM1249" s="554">
        <f t="shared" si="38"/>
        <v>3.3333333333333335</v>
      </c>
      <c r="CN1249" s="554">
        <f t="shared" si="39"/>
        <v>6.666666666666667</v>
      </c>
      <c r="CO1249" s="554">
        <v>6</v>
      </c>
      <c r="CP1249" s="554"/>
      <c r="CQ1249" s="554"/>
      <c r="CR1249" s="622"/>
      <c r="CS1249" s="524"/>
      <c r="CT1249" s="525"/>
      <c r="CU1249" s="620"/>
      <c r="CV1249" s="527"/>
      <c r="CW1249" s="527"/>
      <c r="CX1249" s="85"/>
      <c r="CY1249" s="82"/>
      <c r="CZ1249" s="82"/>
    </row>
    <row r="1250" spans="1:104" ht="12" customHeight="1" x14ac:dyDescent="0.2">
      <c r="A1250" s="132" t="s">
        <v>1965</v>
      </c>
      <c r="B1250" s="557" t="s">
        <v>4073</v>
      </c>
      <c r="C1250" s="557" t="s">
        <v>1432</v>
      </c>
      <c r="D1250" s="557" t="s">
        <v>5239</v>
      </c>
      <c r="E1250" s="577" t="s">
        <v>3639</v>
      </c>
      <c r="F1250" s="557" t="s">
        <v>3640</v>
      </c>
      <c r="G1250" s="557" t="s">
        <v>2513</v>
      </c>
      <c r="H1250" s="557" t="s">
        <v>2717</v>
      </c>
      <c r="I1250" s="557" t="s">
        <v>1432</v>
      </c>
      <c r="J1250" s="533">
        <v>526547</v>
      </c>
      <c r="K1250" s="533">
        <v>175744</v>
      </c>
      <c r="L1250" s="512" t="s">
        <v>4766</v>
      </c>
      <c r="M1250" s="557" t="s">
        <v>1432</v>
      </c>
      <c r="N1250" s="557" t="s">
        <v>1432</v>
      </c>
      <c r="O1250" s="533">
        <v>0</v>
      </c>
      <c r="P1250" s="533">
        <v>3</v>
      </c>
      <c r="Q1250" s="738">
        <v>3</v>
      </c>
      <c r="R1250" s="557" t="s">
        <v>5226</v>
      </c>
      <c r="S1250" s="557" t="s">
        <v>1154</v>
      </c>
      <c r="T1250" s="739">
        <v>42053</v>
      </c>
      <c r="U1250" s="739">
        <v>42299</v>
      </c>
      <c r="V1250" s="739"/>
      <c r="W1250" s="557" t="s">
        <v>1439</v>
      </c>
      <c r="X1250" s="557" t="s">
        <v>1432</v>
      </c>
      <c r="Y1250" s="557" t="s">
        <v>1442</v>
      </c>
      <c r="Z1250" s="557" t="s">
        <v>1443</v>
      </c>
      <c r="AA1250" s="557" t="s">
        <v>1443</v>
      </c>
      <c r="AB1250" s="557" t="s">
        <v>1444</v>
      </c>
      <c r="AC1250" s="557" t="s">
        <v>1432</v>
      </c>
      <c r="AD1250" s="740"/>
      <c r="AE1250" s="740"/>
      <c r="AF1250" s="740"/>
      <c r="AG1250" s="517" t="s">
        <v>628</v>
      </c>
      <c r="AH1250" s="557" t="s">
        <v>3904</v>
      </c>
      <c r="AI1250" s="620">
        <v>1332288</v>
      </c>
      <c r="AJ1250" s="517">
        <v>0</v>
      </c>
      <c r="AK1250" s="577">
        <v>0</v>
      </c>
      <c r="AL1250" s="577">
        <v>0</v>
      </c>
      <c r="AM1250" s="577">
        <v>3</v>
      </c>
      <c r="AN1250" s="577">
        <v>0</v>
      </c>
      <c r="AO1250" s="577">
        <v>0</v>
      </c>
      <c r="AP1250" s="577">
        <v>0</v>
      </c>
      <c r="AQ1250" s="577">
        <v>0</v>
      </c>
      <c r="AR1250" s="577">
        <v>0</v>
      </c>
      <c r="AS1250" s="577">
        <v>0</v>
      </c>
      <c r="AT1250" s="577">
        <v>3</v>
      </c>
      <c r="AU1250" s="577">
        <v>0</v>
      </c>
      <c r="AV1250" s="577">
        <v>0</v>
      </c>
      <c r="AW1250" s="577">
        <v>0</v>
      </c>
      <c r="AX1250" s="577">
        <v>0</v>
      </c>
      <c r="AY1250" s="577">
        <v>0</v>
      </c>
      <c r="AZ1250" s="577">
        <v>0</v>
      </c>
      <c r="BA1250" s="577">
        <v>0</v>
      </c>
      <c r="BB1250" s="577">
        <v>0</v>
      </c>
      <c r="BC1250" s="577">
        <v>0</v>
      </c>
      <c r="BD1250" s="577">
        <v>0</v>
      </c>
      <c r="BE1250" s="577">
        <v>0</v>
      </c>
      <c r="BF1250" s="577">
        <v>0</v>
      </c>
      <c r="BG1250" s="577">
        <v>0</v>
      </c>
      <c r="BH1250" s="577">
        <v>0</v>
      </c>
      <c r="BI1250" s="577">
        <v>0</v>
      </c>
      <c r="BJ1250" s="577">
        <v>0</v>
      </c>
      <c r="BK1250" s="577">
        <v>0</v>
      </c>
      <c r="BL1250" s="577">
        <v>0</v>
      </c>
      <c r="BM1250" s="577">
        <v>0</v>
      </c>
      <c r="BN1250" s="577"/>
      <c r="BO1250" s="551">
        <v>0</v>
      </c>
      <c r="BP1250" s="551">
        <v>0</v>
      </c>
      <c r="BQ1250" s="753">
        <v>0</v>
      </c>
      <c r="BR1250" s="551">
        <v>0</v>
      </c>
      <c r="BS1250" s="551">
        <v>0</v>
      </c>
      <c r="BT1250" s="551">
        <v>0</v>
      </c>
      <c r="BU1250" s="582">
        <f t="shared" si="35"/>
        <v>1</v>
      </c>
      <c r="BV1250" s="552">
        <f t="shared" si="36"/>
        <v>1</v>
      </c>
      <c r="BW1250" s="552">
        <f t="shared" si="37"/>
        <v>1</v>
      </c>
      <c r="BX1250" s="551">
        <v>0</v>
      </c>
      <c r="BY1250" s="551">
        <v>0</v>
      </c>
      <c r="BZ1250" s="551">
        <v>0</v>
      </c>
      <c r="CA1250" s="551">
        <v>0</v>
      </c>
      <c r="CB1250" s="551">
        <v>0</v>
      </c>
      <c r="CC1250" s="551">
        <v>0</v>
      </c>
      <c r="CD1250" s="551">
        <v>0</v>
      </c>
      <c r="CE1250" s="551">
        <v>0</v>
      </c>
      <c r="CF1250" s="551">
        <v>0</v>
      </c>
      <c r="CG1250" s="551">
        <v>0</v>
      </c>
      <c r="CH1250" s="551">
        <v>0</v>
      </c>
      <c r="CI1250" s="551">
        <v>0</v>
      </c>
      <c r="CJ1250" s="551">
        <v>0</v>
      </c>
      <c r="CK1250" s="623">
        <f t="shared" si="34"/>
        <v>3</v>
      </c>
      <c r="CL1250" s="524">
        <v>3</v>
      </c>
      <c r="CM1250" s="554">
        <f t="shared" si="38"/>
        <v>1</v>
      </c>
      <c r="CN1250" s="554">
        <f t="shared" si="39"/>
        <v>2</v>
      </c>
      <c r="CO1250" s="554">
        <v>6</v>
      </c>
      <c r="CP1250" s="554"/>
      <c r="CQ1250" s="554"/>
      <c r="CR1250" s="622"/>
      <c r="CS1250" s="726"/>
      <c r="CT1250" s="525"/>
      <c r="CU1250" s="527"/>
      <c r="CV1250" s="527"/>
      <c r="CW1250" s="527"/>
      <c r="CX1250" s="85"/>
      <c r="CY1250" s="82"/>
      <c r="CZ1250" s="82"/>
    </row>
    <row r="1251" spans="1:104" ht="12" customHeight="1" x14ac:dyDescent="0.2">
      <c r="A1251" s="132" t="s">
        <v>1965</v>
      </c>
      <c r="B1251" s="557" t="s">
        <v>4073</v>
      </c>
      <c r="C1251" s="557" t="s">
        <v>1432</v>
      </c>
      <c r="D1251" s="557" t="s">
        <v>5239</v>
      </c>
      <c r="E1251" s="557" t="s">
        <v>3639</v>
      </c>
      <c r="F1251" s="557" t="s">
        <v>3640</v>
      </c>
      <c r="G1251" s="557" t="s">
        <v>2513</v>
      </c>
      <c r="H1251" s="557" t="s">
        <v>2717</v>
      </c>
      <c r="I1251" s="533" t="s">
        <v>1432</v>
      </c>
      <c r="J1251" s="533">
        <v>526547</v>
      </c>
      <c r="K1251" s="741">
        <v>175744</v>
      </c>
      <c r="L1251" s="512" t="s">
        <v>4766</v>
      </c>
      <c r="M1251" s="557" t="s">
        <v>1432</v>
      </c>
      <c r="N1251" s="533" t="s">
        <v>1432</v>
      </c>
      <c r="O1251" s="533">
        <v>0</v>
      </c>
      <c r="P1251" s="533">
        <v>8</v>
      </c>
      <c r="Q1251" s="738">
        <v>8</v>
      </c>
      <c r="R1251" s="557" t="s">
        <v>5226</v>
      </c>
      <c r="S1251" s="557" t="s">
        <v>1154</v>
      </c>
      <c r="T1251" s="739">
        <v>42053</v>
      </c>
      <c r="U1251" s="739">
        <v>42299</v>
      </c>
      <c r="V1251" s="739"/>
      <c r="W1251" s="557" t="s">
        <v>1439</v>
      </c>
      <c r="X1251" s="557" t="s">
        <v>1432</v>
      </c>
      <c r="Y1251" s="557" t="s">
        <v>1442</v>
      </c>
      <c r="Z1251" s="557" t="s">
        <v>1443</v>
      </c>
      <c r="AA1251" s="557" t="s">
        <v>1443</v>
      </c>
      <c r="AB1251" s="557" t="s">
        <v>1444</v>
      </c>
      <c r="AC1251" s="742" t="s">
        <v>1432</v>
      </c>
      <c r="AD1251" s="557"/>
      <c r="AE1251" s="557"/>
      <c r="AF1251" s="557"/>
      <c r="AG1251" s="517" t="s">
        <v>3063</v>
      </c>
      <c r="AH1251" s="557" t="s">
        <v>1445</v>
      </c>
      <c r="AI1251" s="557">
        <v>1332288</v>
      </c>
      <c r="AJ1251" s="517">
        <v>0</v>
      </c>
      <c r="AK1251" s="517">
        <v>0</v>
      </c>
      <c r="AL1251" s="577">
        <v>0</v>
      </c>
      <c r="AM1251" s="577">
        <v>0</v>
      </c>
      <c r="AN1251" s="577">
        <v>4</v>
      </c>
      <c r="AO1251" s="577">
        <v>4</v>
      </c>
      <c r="AP1251" s="577">
        <v>0</v>
      </c>
      <c r="AQ1251" s="577">
        <v>0</v>
      </c>
      <c r="AR1251" s="577">
        <v>0</v>
      </c>
      <c r="AS1251" s="577">
        <v>0</v>
      </c>
      <c r="AT1251" s="577">
        <v>0</v>
      </c>
      <c r="AU1251" s="577">
        <v>4</v>
      </c>
      <c r="AV1251" s="577">
        <v>4</v>
      </c>
      <c r="AW1251" s="577">
        <v>0</v>
      </c>
      <c r="AX1251" s="577">
        <v>0</v>
      </c>
      <c r="AY1251" s="577">
        <v>0</v>
      </c>
      <c r="AZ1251" s="577">
        <v>0</v>
      </c>
      <c r="BA1251" s="577">
        <v>0</v>
      </c>
      <c r="BB1251" s="577">
        <v>0</v>
      </c>
      <c r="BC1251" s="577">
        <v>0</v>
      </c>
      <c r="BD1251" s="577">
        <v>0</v>
      </c>
      <c r="BE1251" s="577">
        <v>0</v>
      </c>
      <c r="BF1251" s="577">
        <v>0</v>
      </c>
      <c r="BG1251" s="577">
        <v>0</v>
      </c>
      <c r="BH1251" s="577">
        <v>0</v>
      </c>
      <c r="BI1251" s="577">
        <v>0</v>
      </c>
      <c r="BJ1251" s="577">
        <v>0</v>
      </c>
      <c r="BK1251" s="577">
        <v>0</v>
      </c>
      <c r="BL1251" s="577">
        <v>0</v>
      </c>
      <c r="BM1251" s="577">
        <v>0</v>
      </c>
      <c r="BN1251" s="577"/>
      <c r="BO1251" s="551">
        <v>0</v>
      </c>
      <c r="BP1251" s="551">
        <v>0</v>
      </c>
      <c r="BQ1251" s="753">
        <v>0</v>
      </c>
      <c r="BR1251" s="551">
        <v>0</v>
      </c>
      <c r="BS1251" s="551">
        <v>0</v>
      </c>
      <c r="BT1251" s="551">
        <v>0</v>
      </c>
      <c r="BU1251" s="582">
        <f t="shared" si="35"/>
        <v>2.6666666666666665</v>
      </c>
      <c r="BV1251" s="552">
        <f t="shared" si="36"/>
        <v>2.6666666666666665</v>
      </c>
      <c r="BW1251" s="552">
        <f t="shared" si="37"/>
        <v>2.6666666666666665</v>
      </c>
      <c r="BX1251" s="551">
        <v>0</v>
      </c>
      <c r="BY1251" s="551">
        <v>0</v>
      </c>
      <c r="BZ1251" s="551">
        <v>0</v>
      </c>
      <c r="CA1251" s="551">
        <v>0</v>
      </c>
      <c r="CB1251" s="551">
        <v>0</v>
      </c>
      <c r="CC1251" s="551">
        <v>0</v>
      </c>
      <c r="CD1251" s="551">
        <v>0</v>
      </c>
      <c r="CE1251" s="551">
        <v>0</v>
      </c>
      <c r="CF1251" s="551">
        <v>0</v>
      </c>
      <c r="CG1251" s="551">
        <v>0</v>
      </c>
      <c r="CH1251" s="551">
        <v>0</v>
      </c>
      <c r="CI1251" s="551">
        <v>0</v>
      </c>
      <c r="CJ1251" s="551">
        <v>0</v>
      </c>
      <c r="CK1251" s="623">
        <f t="shared" si="34"/>
        <v>8</v>
      </c>
      <c r="CL1251" s="524">
        <v>8</v>
      </c>
      <c r="CM1251" s="554">
        <f t="shared" si="38"/>
        <v>2.6666666666666665</v>
      </c>
      <c r="CN1251" s="554">
        <f t="shared" si="39"/>
        <v>5.333333333333333</v>
      </c>
      <c r="CO1251" s="554">
        <v>6</v>
      </c>
      <c r="CP1251" s="554"/>
      <c r="CQ1251" s="554"/>
      <c r="CR1251" s="622"/>
      <c r="CS1251" s="524"/>
      <c r="CT1251" s="525"/>
      <c r="CU1251" s="620"/>
      <c r="CV1251" s="527"/>
      <c r="CW1251" s="527"/>
      <c r="CX1251" s="85"/>
      <c r="CY1251" s="82"/>
      <c r="CZ1251" s="82"/>
    </row>
    <row r="1252" spans="1:104" ht="12" customHeight="1" x14ac:dyDescent="0.2">
      <c r="A1252" s="132" t="s">
        <v>1965</v>
      </c>
      <c r="B1252" s="557" t="s">
        <v>4073</v>
      </c>
      <c r="C1252" s="557" t="s">
        <v>1432</v>
      </c>
      <c r="D1252" s="557" t="s">
        <v>5240</v>
      </c>
      <c r="E1252" s="577" t="s">
        <v>3639</v>
      </c>
      <c r="F1252" s="557" t="s">
        <v>3640</v>
      </c>
      <c r="G1252" s="557" t="s">
        <v>2513</v>
      </c>
      <c r="H1252" s="557" t="s">
        <v>2717</v>
      </c>
      <c r="I1252" s="557" t="s">
        <v>1432</v>
      </c>
      <c r="J1252" s="533">
        <v>526547</v>
      </c>
      <c r="K1252" s="533">
        <v>175744</v>
      </c>
      <c r="L1252" s="512" t="s">
        <v>4766</v>
      </c>
      <c r="M1252" s="557" t="s">
        <v>1432</v>
      </c>
      <c r="N1252" s="557" t="s">
        <v>1432</v>
      </c>
      <c r="O1252" s="533">
        <v>0</v>
      </c>
      <c r="P1252" s="533">
        <v>3</v>
      </c>
      <c r="Q1252" s="738">
        <v>3</v>
      </c>
      <c r="R1252" s="557" t="s">
        <v>5226</v>
      </c>
      <c r="S1252" s="557" t="s">
        <v>1154</v>
      </c>
      <c r="T1252" s="739">
        <v>42053</v>
      </c>
      <c r="U1252" s="739">
        <v>42299</v>
      </c>
      <c r="V1252" s="739"/>
      <c r="W1252" s="557" t="s">
        <v>1439</v>
      </c>
      <c r="X1252" s="557" t="s">
        <v>1432</v>
      </c>
      <c r="Y1252" s="557" t="s">
        <v>1442</v>
      </c>
      <c r="Z1252" s="557" t="s">
        <v>1443</v>
      </c>
      <c r="AA1252" s="557" t="s">
        <v>1443</v>
      </c>
      <c r="AB1252" s="557" t="s">
        <v>1444</v>
      </c>
      <c r="AC1252" s="557" t="s">
        <v>1432</v>
      </c>
      <c r="AD1252" s="389"/>
      <c r="AE1252" s="389"/>
      <c r="AF1252" s="389"/>
      <c r="AG1252" s="517" t="s">
        <v>628</v>
      </c>
      <c r="AH1252" s="557" t="s">
        <v>3904</v>
      </c>
      <c r="AI1252" s="620">
        <v>1332288</v>
      </c>
      <c r="AJ1252" s="517">
        <v>0</v>
      </c>
      <c r="AK1252" s="577">
        <v>0</v>
      </c>
      <c r="AL1252" s="577">
        <v>0</v>
      </c>
      <c r="AM1252" s="577">
        <v>3</v>
      </c>
      <c r="AN1252" s="577">
        <v>0</v>
      </c>
      <c r="AO1252" s="577">
        <v>0</v>
      </c>
      <c r="AP1252" s="577">
        <v>0</v>
      </c>
      <c r="AQ1252" s="577">
        <v>0</v>
      </c>
      <c r="AR1252" s="577">
        <v>0</v>
      </c>
      <c r="AS1252" s="577">
        <v>0</v>
      </c>
      <c r="AT1252" s="577">
        <v>3</v>
      </c>
      <c r="AU1252" s="577">
        <v>0</v>
      </c>
      <c r="AV1252" s="577">
        <v>0</v>
      </c>
      <c r="AW1252" s="577">
        <v>0</v>
      </c>
      <c r="AX1252" s="577">
        <v>0</v>
      </c>
      <c r="AY1252" s="577">
        <v>0</v>
      </c>
      <c r="AZ1252" s="577">
        <v>0</v>
      </c>
      <c r="BA1252" s="577">
        <v>0</v>
      </c>
      <c r="BB1252" s="577">
        <v>0</v>
      </c>
      <c r="BC1252" s="577">
        <v>0</v>
      </c>
      <c r="BD1252" s="577">
        <v>0</v>
      </c>
      <c r="BE1252" s="577">
        <v>0</v>
      </c>
      <c r="BF1252" s="577">
        <v>0</v>
      </c>
      <c r="BG1252" s="577">
        <v>0</v>
      </c>
      <c r="BH1252" s="577">
        <v>0</v>
      </c>
      <c r="BI1252" s="577">
        <v>0</v>
      </c>
      <c r="BJ1252" s="577">
        <v>0</v>
      </c>
      <c r="BK1252" s="577">
        <v>0</v>
      </c>
      <c r="BL1252" s="577">
        <v>0</v>
      </c>
      <c r="BM1252" s="577">
        <v>0</v>
      </c>
      <c r="BN1252" s="577"/>
      <c r="BO1252" s="551">
        <v>0</v>
      </c>
      <c r="BP1252" s="551">
        <v>0</v>
      </c>
      <c r="BQ1252" s="753">
        <v>0</v>
      </c>
      <c r="BR1252" s="551">
        <v>0</v>
      </c>
      <c r="BS1252" s="551">
        <v>0</v>
      </c>
      <c r="BT1252" s="551">
        <v>0</v>
      </c>
      <c r="BU1252" s="582">
        <f t="shared" si="35"/>
        <v>1</v>
      </c>
      <c r="BV1252" s="552">
        <f t="shared" si="36"/>
        <v>1</v>
      </c>
      <c r="BW1252" s="552">
        <f t="shared" si="37"/>
        <v>1</v>
      </c>
      <c r="BX1252" s="551">
        <v>0</v>
      </c>
      <c r="BY1252" s="551">
        <v>0</v>
      </c>
      <c r="BZ1252" s="551">
        <v>0</v>
      </c>
      <c r="CA1252" s="551">
        <v>0</v>
      </c>
      <c r="CB1252" s="551">
        <v>0</v>
      </c>
      <c r="CC1252" s="551">
        <v>0</v>
      </c>
      <c r="CD1252" s="551">
        <v>0</v>
      </c>
      <c r="CE1252" s="551">
        <v>0</v>
      </c>
      <c r="CF1252" s="551">
        <v>0</v>
      </c>
      <c r="CG1252" s="551">
        <v>0</v>
      </c>
      <c r="CH1252" s="551">
        <v>0</v>
      </c>
      <c r="CI1252" s="551">
        <v>0</v>
      </c>
      <c r="CJ1252" s="551">
        <v>0</v>
      </c>
      <c r="CK1252" s="623">
        <f t="shared" si="34"/>
        <v>3</v>
      </c>
      <c r="CL1252" s="524">
        <v>3</v>
      </c>
      <c r="CM1252" s="554">
        <f t="shared" si="38"/>
        <v>1</v>
      </c>
      <c r="CN1252" s="554">
        <f t="shared" si="39"/>
        <v>2</v>
      </c>
      <c r="CO1252" s="554">
        <v>6</v>
      </c>
      <c r="CP1252" s="554"/>
      <c r="CQ1252" s="554"/>
      <c r="CR1252" s="622"/>
      <c r="CS1252" s="726"/>
      <c r="CT1252" s="525"/>
      <c r="CU1252" s="527"/>
      <c r="CV1252" s="527"/>
      <c r="CW1252" s="527"/>
      <c r="CX1252" s="85"/>
      <c r="CY1252" s="82"/>
      <c r="CZ1252" s="82"/>
    </row>
    <row r="1253" spans="1:104" ht="12" customHeight="1" x14ac:dyDescent="0.2">
      <c r="A1253" s="132" t="s">
        <v>1965</v>
      </c>
      <c r="B1253" s="557" t="s">
        <v>4073</v>
      </c>
      <c r="C1253" s="557" t="s">
        <v>1432</v>
      </c>
      <c r="D1253" s="557" t="s">
        <v>5240</v>
      </c>
      <c r="E1253" s="557" t="s">
        <v>3639</v>
      </c>
      <c r="F1253" s="557" t="s">
        <v>3640</v>
      </c>
      <c r="G1253" s="557" t="s">
        <v>2513</v>
      </c>
      <c r="H1253" s="557" t="s">
        <v>2717</v>
      </c>
      <c r="I1253" s="533" t="s">
        <v>1432</v>
      </c>
      <c r="J1253" s="533">
        <v>526547</v>
      </c>
      <c r="K1253" s="741">
        <v>175744</v>
      </c>
      <c r="L1253" s="512" t="s">
        <v>4766</v>
      </c>
      <c r="M1253" s="557" t="s">
        <v>1432</v>
      </c>
      <c r="N1253" s="533" t="s">
        <v>1432</v>
      </c>
      <c r="O1253" s="533">
        <v>0</v>
      </c>
      <c r="P1253" s="533">
        <v>8</v>
      </c>
      <c r="Q1253" s="738">
        <v>8</v>
      </c>
      <c r="R1253" s="557" t="s">
        <v>5226</v>
      </c>
      <c r="S1253" s="557" t="s">
        <v>1154</v>
      </c>
      <c r="T1253" s="739">
        <v>42053</v>
      </c>
      <c r="U1253" s="739">
        <v>42299</v>
      </c>
      <c r="V1253" s="739"/>
      <c r="W1253" s="557" t="s">
        <v>1439</v>
      </c>
      <c r="X1253" s="557" t="s">
        <v>1432</v>
      </c>
      <c r="Y1253" s="557" t="s">
        <v>1442</v>
      </c>
      <c r="Z1253" s="557" t="s">
        <v>1443</v>
      </c>
      <c r="AA1253" s="557" t="s">
        <v>1443</v>
      </c>
      <c r="AB1253" s="557" t="s">
        <v>1444</v>
      </c>
      <c r="AC1253" s="742" t="s">
        <v>1432</v>
      </c>
      <c r="AD1253" s="557"/>
      <c r="AE1253" s="557"/>
      <c r="AF1253" s="557"/>
      <c r="AG1253" s="517" t="s">
        <v>3063</v>
      </c>
      <c r="AH1253" s="557" t="s">
        <v>1445</v>
      </c>
      <c r="AI1253" s="557">
        <v>1332288</v>
      </c>
      <c r="AJ1253" s="517">
        <v>0</v>
      </c>
      <c r="AK1253" s="517">
        <v>0</v>
      </c>
      <c r="AL1253" s="577">
        <v>0</v>
      </c>
      <c r="AM1253" s="577">
        <v>0</v>
      </c>
      <c r="AN1253" s="577">
        <v>4</v>
      </c>
      <c r="AO1253" s="577">
        <v>4</v>
      </c>
      <c r="AP1253" s="577">
        <v>0</v>
      </c>
      <c r="AQ1253" s="577">
        <v>0</v>
      </c>
      <c r="AR1253" s="577">
        <v>0</v>
      </c>
      <c r="AS1253" s="577">
        <v>0</v>
      </c>
      <c r="AT1253" s="577">
        <v>0</v>
      </c>
      <c r="AU1253" s="577">
        <v>4</v>
      </c>
      <c r="AV1253" s="577">
        <v>4</v>
      </c>
      <c r="AW1253" s="577">
        <v>0</v>
      </c>
      <c r="AX1253" s="577">
        <v>0</v>
      </c>
      <c r="AY1253" s="577">
        <v>0</v>
      </c>
      <c r="AZ1253" s="577">
        <v>0</v>
      </c>
      <c r="BA1253" s="577">
        <v>0</v>
      </c>
      <c r="BB1253" s="577">
        <v>0</v>
      </c>
      <c r="BC1253" s="577">
        <v>0</v>
      </c>
      <c r="BD1253" s="577">
        <v>0</v>
      </c>
      <c r="BE1253" s="577">
        <v>0</v>
      </c>
      <c r="BF1253" s="577">
        <v>0</v>
      </c>
      <c r="BG1253" s="577">
        <v>0</v>
      </c>
      <c r="BH1253" s="577">
        <v>0</v>
      </c>
      <c r="BI1253" s="577">
        <v>0</v>
      </c>
      <c r="BJ1253" s="577">
        <v>0</v>
      </c>
      <c r="BK1253" s="577">
        <v>0</v>
      </c>
      <c r="BL1253" s="577">
        <v>0</v>
      </c>
      <c r="BM1253" s="577">
        <v>0</v>
      </c>
      <c r="BN1253" s="577"/>
      <c r="BO1253" s="551">
        <v>0</v>
      </c>
      <c r="BP1253" s="551">
        <v>0</v>
      </c>
      <c r="BQ1253" s="753">
        <v>0</v>
      </c>
      <c r="BR1253" s="551">
        <v>0</v>
      </c>
      <c r="BS1253" s="551">
        <v>0</v>
      </c>
      <c r="BT1253" s="551">
        <v>0</v>
      </c>
      <c r="BU1253" s="582">
        <f t="shared" si="35"/>
        <v>2.6666666666666665</v>
      </c>
      <c r="BV1253" s="552">
        <f t="shared" si="36"/>
        <v>2.6666666666666665</v>
      </c>
      <c r="BW1253" s="552">
        <f t="shared" si="37"/>
        <v>2.6666666666666665</v>
      </c>
      <c r="BX1253" s="551">
        <v>0</v>
      </c>
      <c r="BY1253" s="551">
        <v>0</v>
      </c>
      <c r="BZ1253" s="551">
        <v>0</v>
      </c>
      <c r="CA1253" s="551">
        <v>0</v>
      </c>
      <c r="CB1253" s="551">
        <v>0</v>
      </c>
      <c r="CC1253" s="551">
        <v>0</v>
      </c>
      <c r="CD1253" s="551">
        <v>0</v>
      </c>
      <c r="CE1253" s="551">
        <v>0</v>
      </c>
      <c r="CF1253" s="551">
        <v>0</v>
      </c>
      <c r="CG1253" s="551">
        <v>0</v>
      </c>
      <c r="CH1253" s="551">
        <v>0</v>
      </c>
      <c r="CI1253" s="551">
        <v>0</v>
      </c>
      <c r="CJ1253" s="551">
        <v>0</v>
      </c>
      <c r="CK1253" s="623">
        <f t="shared" si="34"/>
        <v>8</v>
      </c>
      <c r="CL1253" s="524">
        <v>8</v>
      </c>
      <c r="CM1253" s="554">
        <f t="shared" si="38"/>
        <v>2.6666666666666665</v>
      </c>
      <c r="CN1253" s="554">
        <f t="shared" si="39"/>
        <v>5.333333333333333</v>
      </c>
      <c r="CO1253" s="554">
        <v>6</v>
      </c>
      <c r="CP1253" s="554"/>
      <c r="CQ1253" s="554"/>
      <c r="CR1253" s="622"/>
      <c r="CS1253" s="524"/>
      <c r="CT1253" s="525"/>
      <c r="CU1253" s="620"/>
      <c r="CV1253" s="527"/>
      <c r="CW1253" s="527"/>
      <c r="CX1253" s="85"/>
      <c r="CY1253" s="82"/>
      <c r="CZ1253" s="82"/>
    </row>
    <row r="1254" spans="1:104" ht="12" customHeight="1" x14ac:dyDescent="0.2">
      <c r="A1254" s="132" t="s">
        <v>1965</v>
      </c>
      <c r="B1254" s="557" t="s">
        <v>4073</v>
      </c>
      <c r="C1254" s="557" t="s">
        <v>1432</v>
      </c>
      <c r="D1254" s="557" t="s">
        <v>5241</v>
      </c>
      <c r="E1254" s="557" t="s">
        <v>3639</v>
      </c>
      <c r="F1254" s="557" t="s">
        <v>3640</v>
      </c>
      <c r="G1254" s="557" t="s">
        <v>2513</v>
      </c>
      <c r="H1254" s="557" t="s">
        <v>2717</v>
      </c>
      <c r="I1254" s="533" t="s">
        <v>1432</v>
      </c>
      <c r="J1254" s="533">
        <v>526547</v>
      </c>
      <c r="K1254" s="741">
        <v>175744</v>
      </c>
      <c r="L1254" s="512" t="s">
        <v>4766</v>
      </c>
      <c r="M1254" s="557" t="s">
        <v>1432</v>
      </c>
      <c r="N1254" s="533" t="s">
        <v>1432</v>
      </c>
      <c r="O1254" s="533">
        <v>0</v>
      </c>
      <c r="P1254" s="533">
        <v>5</v>
      </c>
      <c r="Q1254" s="738">
        <v>5</v>
      </c>
      <c r="R1254" s="557" t="s">
        <v>5226</v>
      </c>
      <c r="S1254" s="557" t="s">
        <v>1154</v>
      </c>
      <c r="T1254" s="739">
        <v>42053</v>
      </c>
      <c r="U1254" s="739">
        <v>42299</v>
      </c>
      <c r="V1254" s="739"/>
      <c r="W1254" s="557" t="s">
        <v>1439</v>
      </c>
      <c r="X1254" s="557" t="s">
        <v>1432</v>
      </c>
      <c r="Y1254" s="557" t="s">
        <v>1442</v>
      </c>
      <c r="Z1254" s="557" t="s">
        <v>1443</v>
      </c>
      <c r="AA1254" s="557" t="s">
        <v>1443</v>
      </c>
      <c r="AB1254" s="557" t="s">
        <v>1444</v>
      </c>
      <c r="AC1254" s="742" t="s">
        <v>1432</v>
      </c>
      <c r="AD1254" s="557"/>
      <c r="AE1254" s="557"/>
      <c r="AF1254" s="557"/>
      <c r="AG1254" s="517" t="s">
        <v>3063</v>
      </c>
      <c r="AH1254" s="557" t="s">
        <v>1445</v>
      </c>
      <c r="AI1254" s="557">
        <v>1332288</v>
      </c>
      <c r="AJ1254" s="517">
        <v>0</v>
      </c>
      <c r="AK1254" s="517">
        <v>0</v>
      </c>
      <c r="AL1254" s="577">
        <v>0</v>
      </c>
      <c r="AM1254" s="577">
        <v>1</v>
      </c>
      <c r="AN1254" s="577">
        <v>1</v>
      </c>
      <c r="AO1254" s="577">
        <v>3</v>
      </c>
      <c r="AP1254" s="577">
        <v>0</v>
      </c>
      <c r="AQ1254" s="577">
        <v>0</v>
      </c>
      <c r="AR1254" s="577">
        <v>0</v>
      </c>
      <c r="AS1254" s="577">
        <v>0</v>
      </c>
      <c r="AT1254" s="577">
        <v>1</v>
      </c>
      <c r="AU1254" s="577">
        <v>1</v>
      </c>
      <c r="AV1254" s="577">
        <v>3</v>
      </c>
      <c r="AW1254" s="577">
        <v>0</v>
      </c>
      <c r="AX1254" s="577">
        <v>0</v>
      </c>
      <c r="AY1254" s="577">
        <v>0</v>
      </c>
      <c r="AZ1254" s="577">
        <v>0</v>
      </c>
      <c r="BA1254" s="577">
        <v>0</v>
      </c>
      <c r="BB1254" s="577">
        <v>0</v>
      </c>
      <c r="BC1254" s="577">
        <v>0</v>
      </c>
      <c r="BD1254" s="577">
        <v>0</v>
      </c>
      <c r="BE1254" s="577">
        <v>0</v>
      </c>
      <c r="BF1254" s="577">
        <v>0</v>
      </c>
      <c r="BG1254" s="577">
        <v>0</v>
      </c>
      <c r="BH1254" s="577">
        <v>0</v>
      </c>
      <c r="BI1254" s="577">
        <v>0</v>
      </c>
      <c r="BJ1254" s="577">
        <v>0</v>
      </c>
      <c r="BK1254" s="577">
        <v>0</v>
      </c>
      <c r="BL1254" s="577">
        <v>0</v>
      </c>
      <c r="BM1254" s="577">
        <v>0</v>
      </c>
      <c r="BN1254" s="577"/>
      <c r="BO1254" s="551">
        <v>0</v>
      </c>
      <c r="BP1254" s="551">
        <v>0</v>
      </c>
      <c r="BQ1254" s="753">
        <v>0</v>
      </c>
      <c r="BR1254" s="551">
        <v>0</v>
      </c>
      <c r="BS1254" s="551">
        <v>0</v>
      </c>
      <c r="BT1254" s="551">
        <v>0</v>
      </c>
      <c r="BU1254" s="582">
        <f t="shared" si="35"/>
        <v>1.6666666666666667</v>
      </c>
      <c r="BV1254" s="552">
        <f t="shared" si="36"/>
        <v>1.6666666666666667</v>
      </c>
      <c r="BW1254" s="552">
        <f t="shared" si="37"/>
        <v>1.6666666666666667</v>
      </c>
      <c r="BX1254" s="551">
        <v>0</v>
      </c>
      <c r="BY1254" s="551">
        <v>0</v>
      </c>
      <c r="BZ1254" s="551">
        <v>0</v>
      </c>
      <c r="CA1254" s="551">
        <v>0</v>
      </c>
      <c r="CB1254" s="551">
        <v>0</v>
      </c>
      <c r="CC1254" s="551">
        <v>0</v>
      </c>
      <c r="CD1254" s="551">
        <v>0</v>
      </c>
      <c r="CE1254" s="551">
        <v>0</v>
      </c>
      <c r="CF1254" s="551">
        <v>0</v>
      </c>
      <c r="CG1254" s="551">
        <v>0</v>
      </c>
      <c r="CH1254" s="551">
        <v>0</v>
      </c>
      <c r="CI1254" s="551">
        <v>0</v>
      </c>
      <c r="CJ1254" s="551">
        <v>0</v>
      </c>
      <c r="CK1254" s="623">
        <f t="shared" si="34"/>
        <v>5</v>
      </c>
      <c r="CL1254" s="524">
        <v>5</v>
      </c>
      <c r="CM1254" s="554">
        <f t="shared" si="38"/>
        <v>1.6666666666666667</v>
      </c>
      <c r="CN1254" s="554">
        <f t="shared" si="39"/>
        <v>3.3333333333333335</v>
      </c>
      <c r="CO1254" s="554">
        <v>6</v>
      </c>
      <c r="CP1254" s="554"/>
      <c r="CQ1254" s="554"/>
      <c r="CR1254" s="622"/>
      <c r="CS1254" s="524"/>
      <c r="CT1254" s="525"/>
      <c r="CU1254" s="620"/>
      <c r="CV1254" s="527"/>
      <c r="CW1254" s="527"/>
      <c r="CX1254" s="85"/>
      <c r="CY1254" s="82"/>
      <c r="CZ1254" s="82"/>
    </row>
    <row r="1255" spans="1:104" s="200" customFormat="1" ht="12" customHeight="1" x14ac:dyDescent="0.2">
      <c r="A1255" s="132" t="s">
        <v>1965</v>
      </c>
      <c r="B1255" s="557" t="s">
        <v>4073</v>
      </c>
      <c r="C1255" s="557" t="s">
        <v>1432</v>
      </c>
      <c r="D1255" s="557" t="s">
        <v>5242</v>
      </c>
      <c r="E1255" s="557" t="s">
        <v>3639</v>
      </c>
      <c r="F1255" s="557" t="s">
        <v>3640</v>
      </c>
      <c r="G1255" s="557" t="s">
        <v>2513</v>
      </c>
      <c r="H1255" s="557" t="s">
        <v>2717</v>
      </c>
      <c r="I1255" s="533" t="s">
        <v>1432</v>
      </c>
      <c r="J1255" s="533">
        <v>526547</v>
      </c>
      <c r="K1255" s="741">
        <v>175744</v>
      </c>
      <c r="L1255" s="512" t="s">
        <v>4766</v>
      </c>
      <c r="M1255" s="557" t="s">
        <v>1432</v>
      </c>
      <c r="N1255" s="533" t="s">
        <v>1432</v>
      </c>
      <c r="O1255" s="533">
        <v>0</v>
      </c>
      <c r="P1255" s="533">
        <v>5</v>
      </c>
      <c r="Q1255" s="738">
        <v>5</v>
      </c>
      <c r="R1255" s="557" t="s">
        <v>5226</v>
      </c>
      <c r="S1255" s="557" t="s">
        <v>1154</v>
      </c>
      <c r="T1255" s="739">
        <v>42053</v>
      </c>
      <c r="U1255" s="739">
        <v>42299</v>
      </c>
      <c r="V1255" s="739"/>
      <c r="W1255" s="557" t="s">
        <v>1439</v>
      </c>
      <c r="X1255" s="557" t="s">
        <v>1432</v>
      </c>
      <c r="Y1255" s="557" t="s">
        <v>1442</v>
      </c>
      <c r="Z1255" s="557" t="s">
        <v>1443</v>
      </c>
      <c r="AA1255" s="557" t="s">
        <v>1443</v>
      </c>
      <c r="AB1255" s="557" t="s">
        <v>1444</v>
      </c>
      <c r="AC1255" s="742" t="s">
        <v>1432</v>
      </c>
      <c r="AD1255" s="557"/>
      <c r="AE1255" s="557"/>
      <c r="AF1255" s="557"/>
      <c r="AG1255" s="517" t="s">
        <v>3063</v>
      </c>
      <c r="AH1255" s="557" t="s">
        <v>1445</v>
      </c>
      <c r="AI1255" s="557">
        <v>1332288</v>
      </c>
      <c r="AJ1255" s="517">
        <v>0</v>
      </c>
      <c r="AK1255" s="517">
        <v>0</v>
      </c>
      <c r="AL1255" s="577">
        <v>0</v>
      </c>
      <c r="AM1255" s="577">
        <v>1</v>
      </c>
      <c r="AN1255" s="577">
        <v>1</v>
      </c>
      <c r="AO1255" s="577">
        <v>3</v>
      </c>
      <c r="AP1255" s="577">
        <v>0</v>
      </c>
      <c r="AQ1255" s="577">
        <v>0</v>
      </c>
      <c r="AR1255" s="577">
        <v>0</v>
      </c>
      <c r="AS1255" s="577">
        <v>0</v>
      </c>
      <c r="AT1255" s="577">
        <v>1</v>
      </c>
      <c r="AU1255" s="577">
        <v>1</v>
      </c>
      <c r="AV1255" s="577">
        <v>3</v>
      </c>
      <c r="AW1255" s="577">
        <v>0</v>
      </c>
      <c r="AX1255" s="577">
        <v>0</v>
      </c>
      <c r="AY1255" s="577">
        <v>0</v>
      </c>
      <c r="AZ1255" s="577">
        <v>0</v>
      </c>
      <c r="BA1255" s="577">
        <v>0</v>
      </c>
      <c r="BB1255" s="577">
        <v>0</v>
      </c>
      <c r="BC1255" s="577">
        <v>0</v>
      </c>
      <c r="BD1255" s="577">
        <v>0</v>
      </c>
      <c r="BE1255" s="577">
        <v>0</v>
      </c>
      <c r="BF1255" s="577">
        <v>0</v>
      </c>
      <c r="BG1255" s="577">
        <v>0</v>
      </c>
      <c r="BH1255" s="577">
        <v>0</v>
      </c>
      <c r="BI1255" s="577">
        <v>0</v>
      </c>
      <c r="BJ1255" s="577">
        <v>0</v>
      </c>
      <c r="BK1255" s="577">
        <v>0</v>
      </c>
      <c r="BL1255" s="577">
        <v>0</v>
      </c>
      <c r="BM1255" s="577">
        <v>0</v>
      </c>
      <c r="BN1255" s="577"/>
      <c r="BO1255" s="551">
        <v>0</v>
      </c>
      <c r="BP1255" s="551">
        <v>0</v>
      </c>
      <c r="BQ1255" s="753">
        <v>0</v>
      </c>
      <c r="BR1255" s="551">
        <v>0</v>
      </c>
      <c r="BS1255" s="551">
        <v>0</v>
      </c>
      <c r="BT1255" s="551">
        <v>0</v>
      </c>
      <c r="BU1255" s="582">
        <f t="shared" si="35"/>
        <v>1.6666666666666667</v>
      </c>
      <c r="BV1255" s="552">
        <f t="shared" si="36"/>
        <v>1.6666666666666667</v>
      </c>
      <c r="BW1255" s="552">
        <f t="shared" si="37"/>
        <v>1.6666666666666667</v>
      </c>
      <c r="BX1255" s="551">
        <v>0</v>
      </c>
      <c r="BY1255" s="551">
        <v>0</v>
      </c>
      <c r="BZ1255" s="551">
        <v>0</v>
      </c>
      <c r="CA1255" s="551">
        <v>0</v>
      </c>
      <c r="CB1255" s="551">
        <v>0</v>
      </c>
      <c r="CC1255" s="551">
        <v>0</v>
      </c>
      <c r="CD1255" s="551">
        <v>0</v>
      </c>
      <c r="CE1255" s="551">
        <v>0</v>
      </c>
      <c r="CF1255" s="551">
        <v>0</v>
      </c>
      <c r="CG1255" s="551">
        <v>0</v>
      </c>
      <c r="CH1255" s="551">
        <v>0</v>
      </c>
      <c r="CI1255" s="551">
        <v>0</v>
      </c>
      <c r="CJ1255" s="551">
        <v>0</v>
      </c>
      <c r="CK1255" s="623">
        <f t="shared" si="34"/>
        <v>5</v>
      </c>
      <c r="CL1255" s="524">
        <v>5</v>
      </c>
      <c r="CM1255" s="554">
        <f t="shared" si="38"/>
        <v>1.6666666666666667</v>
      </c>
      <c r="CN1255" s="554">
        <f t="shared" si="39"/>
        <v>3.3333333333333335</v>
      </c>
      <c r="CO1255" s="554">
        <v>6</v>
      </c>
      <c r="CP1255" s="554"/>
      <c r="CQ1255" s="554"/>
      <c r="CR1255" s="622"/>
      <c r="CS1255" s="524"/>
      <c r="CT1255" s="525"/>
      <c r="CU1255" s="620"/>
      <c r="CV1255" s="527"/>
      <c r="CW1255" s="527"/>
      <c r="CX1255" s="140"/>
    </row>
    <row r="1256" spans="1:104" s="200" customFormat="1" ht="12" customHeight="1" x14ac:dyDescent="0.2">
      <c r="A1256" s="132" t="s">
        <v>1965</v>
      </c>
      <c r="B1256" s="557" t="s">
        <v>4073</v>
      </c>
      <c r="C1256" s="557" t="s">
        <v>1432</v>
      </c>
      <c r="D1256" s="557" t="s">
        <v>5243</v>
      </c>
      <c r="E1256" s="557" t="s">
        <v>3639</v>
      </c>
      <c r="F1256" s="557" t="s">
        <v>3640</v>
      </c>
      <c r="G1256" s="557" t="s">
        <v>2513</v>
      </c>
      <c r="H1256" s="557" t="s">
        <v>2717</v>
      </c>
      <c r="I1256" s="533" t="s">
        <v>1432</v>
      </c>
      <c r="J1256" s="533">
        <v>526547</v>
      </c>
      <c r="K1256" s="741">
        <v>175744</v>
      </c>
      <c r="L1256" s="512" t="s">
        <v>4766</v>
      </c>
      <c r="M1256" s="557" t="s">
        <v>1432</v>
      </c>
      <c r="N1256" s="533" t="s">
        <v>1432</v>
      </c>
      <c r="O1256" s="533">
        <v>0</v>
      </c>
      <c r="P1256" s="533">
        <v>5</v>
      </c>
      <c r="Q1256" s="738">
        <v>5</v>
      </c>
      <c r="R1256" s="557" t="s">
        <v>5226</v>
      </c>
      <c r="S1256" s="557" t="s">
        <v>1154</v>
      </c>
      <c r="T1256" s="739">
        <v>42053</v>
      </c>
      <c r="U1256" s="739">
        <v>42299</v>
      </c>
      <c r="V1256" s="739"/>
      <c r="W1256" s="557" t="s">
        <v>1439</v>
      </c>
      <c r="X1256" s="557" t="s">
        <v>1432</v>
      </c>
      <c r="Y1256" s="557" t="s">
        <v>1442</v>
      </c>
      <c r="Z1256" s="557" t="s">
        <v>1443</v>
      </c>
      <c r="AA1256" s="557" t="s">
        <v>1443</v>
      </c>
      <c r="AB1256" s="557" t="s">
        <v>1444</v>
      </c>
      <c r="AC1256" s="742" t="s">
        <v>1432</v>
      </c>
      <c r="AD1256" s="557"/>
      <c r="AE1256" s="557"/>
      <c r="AF1256" s="557"/>
      <c r="AG1256" s="517" t="s">
        <v>3063</v>
      </c>
      <c r="AH1256" s="557" t="s">
        <v>1445</v>
      </c>
      <c r="AI1256" s="557">
        <v>1332288</v>
      </c>
      <c r="AJ1256" s="517">
        <v>0</v>
      </c>
      <c r="AK1256" s="517">
        <v>0</v>
      </c>
      <c r="AL1256" s="577">
        <v>0</v>
      </c>
      <c r="AM1256" s="577">
        <v>1</v>
      </c>
      <c r="AN1256" s="577">
        <v>1</v>
      </c>
      <c r="AO1256" s="577">
        <v>3</v>
      </c>
      <c r="AP1256" s="577">
        <v>0</v>
      </c>
      <c r="AQ1256" s="577">
        <v>0</v>
      </c>
      <c r="AR1256" s="577">
        <v>0</v>
      </c>
      <c r="AS1256" s="577">
        <v>0</v>
      </c>
      <c r="AT1256" s="577">
        <v>1</v>
      </c>
      <c r="AU1256" s="577">
        <v>1</v>
      </c>
      <c r="AV1256" s="577">
        <v>3</v>
      </c>
      <c r="AW1256" s="577">
        <v>0</v>
      </c>
      <c r="AX1256" s="577">
        <v>0</v>
      </c>
      <c r="AY1256" s="577">
        <v>0</v>
      </c>
      <c r="AZ1256" s="577">
        <v>0</v>
      </c>
      <c r="BA1256" s="577">
        <v>0</v>
      </c>
      <c r="BB1256" s="577">
        <v>0</v>
      </c>
      <c r="BC1256" s="577">
        <v>0</v>
      </c>
      <c r="BD1256" s="577">
        <v>0</v>
      </c>
      <c r="BE1256" s="577">
        <v>0</v>
      </c>
      <c r="BF1256" s="577">
        <v>0</v>
      </c>
      <c r="BG1256" s="577">
        <v>0</v>
      </c>
      <c r="BH1256" s="577">
        <v>0</v>
      </c>
      <c r="BI1256" s="577">
        <v>0</v>
      </c>
      <c r="BJ1256" s="577">
        <v>0</v>
      </c>
      <c r="BK1256" s="577">
        <v>0</v>
      </c>
      <c r="BL1256" s="577">
        <v>0</v>
      </c>
      <c r="BM1256" s="577">
        <v>0</v>
      </c>
      <c r="BN1256" s="577"/>
      <c r="BO1256" s="551">
        <v>0</v>
      </c>
      <c r="BP1256" s="551">
        <v>0</v>
      </c>
      <c r="BQ1256" s="753">
        <v>0</v>
      </c>
      <c r="BR1256" s="551">
        <v>0</v>
      </c>
      <c r="BS1256" s="551">
        <v>0</v>
      </c>
      <c r="BT1256" s="551">
        <v>0</v>
      </c>
      <c r="BU1256" s="582">
        <f t="shared" si="35"/>
        <v>1.6666666666666667</v>
      </c>
      <c r="BV1256" s="552">
        <f t="shared" si="36"/>
        <v>1.6666666666666667</v>
      </c>
      <c r="BW1256" s="552">
        <f t="shared" si="37"/>
        <v>1.6666666666666667</v>
      </c>
      <c r="BX1256" s="551">
        <v>0</v>
      </c>
      <c r="BY1256" s="551">
        <v>0</v>
      </c>
      <c r="BZ1256" s="551">
        <v>0</v>
      </c>
      <c r="CA1256" s="551">
        <v>0</v>
      </c>
      <c r="CB1256" s="551">
        <v>0</v>
      </c>
      <c r="CC1256" s="551">
        <v>0</v>
      </c>
      <c r="CD1256" s="551">
        <v>0</v>
      </c>
      <c r="CE1256" s="551">
        <v>0</v>
      </c>
      <c r="CF1256" s="551">
        <v>0</v>
      </c>
      <c r="CG1256" s="551">
        <v>0</v>
      </c>
      <c r="CH1256" s="551">
        <v>0</v>
      </c>
      <c r="CI1256" s="551">
        <v>0</v>
      </c>
      <c r="CJ1256" s="551">
        <v>0</v>
      </c>
      <c r="CK1256" s="623">
        <f t="shared" si="34"/>
        <v>5</v>
      </c>
      <c r="CL1256" s="524">
        <v>5</v>
      </c>
      <c r="CM1256" s="554">
        <f t="shared" si="38"/>
        <v>1.6666666666666667</v>
      </c>
      <c r="CN1256" s="554">
        <f t="shared" si="39"/>
        <v>3.3333333333333335</v>
      </c>
      <c r="CO1256" s="554">
        <v>6</v>
      </c>
      <c r="CP1256" s="554"/>
      <c r="CQ1256" s="554"/>
      <c r="CR1256" s="622"/>
      <c r="CS1256" s="524"/>
      <c r="CT1256" s="525"/>
      <c r="CU1256" s="620"/>
      <c r="CV1256" s="527"/>
      <c r="CW1256" s="527"/>
      <c r="CX1256" s="140"/>
    </row>
    <row r="1257" spans="1:104" s="200" customFormat="1" ht="12" customHeight="1" x14ac:dyDescent="0.2">
      <c r="A1257" s="132" t="s">
        <v>1965</v>
      </c>
      <c r="B1257" s="557" t="s">
        <v>4073</v>
      </c>
      <c r="C1257" s="557" t="s">
        <v>1432</v>
      </c>
      <c r="D1257" s="557" t="s">
        <v>5244</v>
      </c>
      <c r="E1257" s="557" t="s">
        <v>3639</v>
      </c>
      <c r="F1257" s="557" t="s">
        <v>3640</v>
      </c>
      <c r="G1257" s="557" t="s">
        <v>2513</v>
      </c>
      <c r="H1257" s="557" t="s">
        <v>2717</v>
      </c>
      <c r="I1257" s="533" t="s">
        <v>1432</v>
      </c>
      <c r="J1257" s="533">
        <v>526547</v>
      </c>
      <c r="K1257" s="741">
        <v>175744</v>
      </c>
      <c r="L1257" s="512" t="s">
        <v>4766</v>
      </c>
      <c r="M1257" s="557" t="s">
        <v>1432</v>
      </c>
      <c r="N1257" s="533" t="s">
        <v>1432</v>
      </c>
      <c r="O1257" s="533">
        <v>0</v>
      </c>
      <c r="P1257" s="533">
        <v>4</v>
      </c>
      <c r="Q1257" s="738">
        <v>4</v>
      </c>
      <c r="R1257" s="557" t="s">
        <v>5226</v>
      </c>
      <c r="S1257" s="557" t="s">
        <v>1154</v>
      </c>
      <c r="T1257" s="739">
        <v>42053</v>
      </c>
      <c r="U1257" s="739">
        <v>42299</v>
      </c>
      <c r="V1257" s="739"/>
      <c r="W1257" s="557" t="s">
        <v>1439</v>
      </c>
      <c r="X1257" s="557" t="s">
        <v>1432</v>
      </c>
      <c r="Y1257" s="557" t="s">
        <v>1442</v>
      </c>
      <c r="Z1257" s="557" t="s">
        <v>1443</v>
      </c>
      <c r="AA1257" s="557" t="s">
        <v>1443</v>
      </c>
      <c r="AB1257" s="557" t="s">
        <v>1444</v>
      </c>
      <c r="AC1257" s="742" t="s">
        <v>1432</v>
      </c>
      <c r="AD1257" s="557"/>
      <c r="AE1257" s="557"/>
      <c r="AF1257" s="557"/>
      <c r="AG1257" s="517" t="s">
        <v>3063</v>
      </c>
      <c r="AH1257" s="557" t="s">
        <v>1445</v>
      </c>
      <c r="AI1257" s="557">
        <v>1332288</v>
      </c>
      <c r="AJ1257" s="517">
        <v>0</v>
      </c>
      <c r="AK1257" s="517">
        <v>0</v>
      </c>
      <c r="AL1257" s="577">
        <v>0</v>
      </c>
      <c r="AM1257" s="577">
        <v>2</v>
      </c>
      <c r="AN1257" s="577">
        <v>2</v>
      </c>
      <c r="AO1257" s="577">
        <v>0</v>
      </c>
      <c r="AP1257" s="577">
        <v>0</v>
      </c>
      <c r="AQ1257" s="577">
        <v>0</v>
      </c>
      <c r="AR1257" s="577">
        <v>0</v>
      </c>
      <c r="AS1257" s="577">
        <v>0</v>
      </c>
      <c r="AT1257" s="577">
        <v>2</v>
      </c>
      <c r="AU1257" s="577">
        <v>2</v>
      </c>
      <c r="AV1257" s="577">
        <v>0</v>
      </c>
      <c r="AW1257" s="577">
        <v>0</v>
      </c>
      <c r="AX1257" s="577">
        <v>0</v>
      </c>
      <c r="AY1257" s="577">
        <v>0</v>
      </c>
      <c r="AZ1257" s="577">
        <v>0</v>
      </c>
      <c r="BA1257" s="577">
        <v>0</v>
      </c>
      <c r="BB1257" s="577">
        <v>0</v>
      </c>
      <c r="BC1257" s="577">
        <v>0</v>
      </c>
      <c r="BD1257" s="577">
        <v>0</v>
      </c>
      <c r="BE1257" s="577">
        <v>0</v>
      </c>
      <c r="BF1257" s="577">
        <v>0</v>
      </c>
      <c r="BG1257" s="577">
        <v>0</v>
      </c>
      <c r="BH1257" s="577">
        <v>0</v>
      </c>
      <c r="BI1257" s="577">
        <v>0</v>
      </c>
      <c r="BJ1257" s="577">
        <v>0</v>
      </c>
      <c r="BK1257" s="577">
        <v>0</v>
      </c>
      <c r="BL1257" s="577">
        <v>0</v>
      </c>
      <c r="BM1257" s="577">
        <v>0</v>
      </c>
      <c r="BN1257" s="577"/>
      <c r="BO1257" s="551">
        <v>0</v>
      </c>
      <c r="BP1257" s="551">
        <v>0</v>
      </c>
      <c r="BQ1257" s="753">
        <v>0</v>
      </c>
      <c r="BR1257" s="551">
        <v>0</v>
      </c>
      <c r="BS1257" s="551">
        <v>0</v>
      </c>
      <c r="BT1257" s="551">
        <v>0</v>
      </c>
      <c r="BU1257" s="582">
        <f t="shared" si="35"/>
        <v>1.3333333333333333</v>
      </c>
      <c r="BV1257" s="552">
        <f t="shared" si="36"/>
        <v>1.3333333333333333</v>
      </c>
      <c r="BW1257" s="552">
        <f t="shared" si="37"/>
        <v>1.3333333333333333</v>
      </c>
      <c r="BX1257" s="551">
        <v>0</v>
      </c>
      <c r="BY1257" s="551">
        <v>0</v>
      </c>
      <c r="BZ1257" s="551">
        <v>0</v>
      </c>
      <c r="CA1257" s="551">
        <v>0</v>
      </c>
      <c r="CB1257" s="551">
        <v>0</v>
      </c>
      <c r="CC1257" s="551">
        <v>0</v>
      </c>
      <c r="CD1257" s="551">
        <v>0</v>
      </c>
      <c r="CE1257" s="551">
        <v>0</v>
      </c>
      <c r="CF1257" s="551">
        <v>0</v>
      </c>
      <c r="CG1257" s="551">
        <v>0</v>
      </c>
      <c r="CH1257" s="551">
        <v>0</v>
      </c>
      <c r="CI1257" s="551">
        <v>0</v>
      </c>
      <c r="CJ1257" s="551">
        <v>0</v>
      </c>
      <c r="CK1257" s="623">
        <f t="shared" si="34"/>
        <v>4</v>
      </c>
      <c r="CL1257" s="524">
        <v>4</v>
      </c>
      <c r="CM1257" s="554">
        <f t="shared" si="38"/>
        <v>1.3333333333333333</v>
      </c>
      <c r="CN1257" s="554">
        <f t="shared" si="39"/>
        <v>2.6666666666666665</v>
      </c>
      <c r="CO1257" s="554">
        <v>6</v>
      </c>
      <c r="CP1257" s="554"/>
      <c r="CQ1257" s="554"/>
      <c r="CR1257" s="622"/>
      <c r="CS1257" s="524"/>
      <c r="CT1257" s="525"/>
      <c r="CU1257" s="620"/>
      <c r="CV1257" s="527"/>
      <c r="CW1257" s="527"/>
      <c r="CX1257" s="140"/>
    </row>
    <row r="1258" spans="1:104" s="141" customFormat="1" ht="12" customHeight="1" x14ac:dyDescent="0.2">
      <c r="A1258" s="132" t="s">
        <v>1965</v>
      </c>
      <c r="B1258" s="557" t="s">
        <v>4073</v>
      </c>
      <c r="C1258" s="557" t="s">
        <v>1432</v>
      </c>
      <c r="D1258" s="557" t="s">
        <v>5245</v>
      </c>
      <c r="E1258" s="557" t="s">
        <v>3639</v>
      </c>
      <c r="F1258" s="557" t="s">
        <v>3640</v>
      </c>
      <c r="G1258" s="557" t="s">
        <v>2513</v>
      </c>
      <c r="H1258" s="557" t="s">
        <v>2717</v>
      </c>
      <c r="I1258" s="533" t="s">
        <v>1432</v>
      </c>
      <c r="J1258" s="533">
        <v>526547</v>
      </c>
      <c r="K1258" s="741">
        <v>175744</v>
      </c>
      <c r="L1258" s="512" t="s">
        <v>4766</v>
      </c>
      <c r="M1258" s="557" t="s">
        <v>1432</v>
      </c>
      <c r="N1258" s="533" t="s">
        <v>1432</v>
      </c>
      <c r="O1258" s="533">
        <v>0</v>
      </c>
      <c r="P1258" s="533">
        <v>4</v>
      </c>
      <c r="Q1258" s="738">
        <v>4</v>
      </c>
      <c r="R1258" s="557" t="s">
        <v>5226</v>
      </c>
      <c r="S1258" s="557" t="s">
        <v>1154</v>
      </c>
      <c r="T1258" s="739">
        <v>42053</v>
      </c>
      <c r="U1258" s="739">
        <v>42299</v>
      </c>
      <c r="V1258" s="739"/>
      <c r="W1258" s="557" t="s">
        <v>1439</v>
      </c>
      <c r="X1258" s="557" t="s">
        <v>1432</v>
      </c>
      <c r="Y1258" s="557" t="s">
        <v>1442</v>
      </c>
      <c r="Z1258" s="557" t="s">
        <v>1443</v>
      </c>
      <c r="AA1258" s="557" t="s">
        <v>1443</v>
      </c>
      <c r="AB1258" s="557" t="s">
        <v>1444</v>
      </c>
      <c r="AC1258" s="742" t="s">
        <v>1432</v>
      </c>
      <c r="AD1258" s="557"/>
      <c r="AE1258" s="557"/>
      <c r="AF1258" s="557"/>
      <c r="AG1258" s="517" t="s">
        <v>3063</v>
      </c>
      <c r="AH1258" s="557" t="s">
        <v>1445</v>
      </c>
      <c r="AI1258" s="557">
        <v>1332288</v>
      </c>
      <c r="AJ1258" s="517">
        <v>0</v>
      </c>
      <c r="AK1258" s="517">
        <v>0</v>
      </c>
      <c r="AL1258" s="577">
        <v>0</v>
      </c>
      <c r="AM1258" s="577">
        <v>0</v>
      </c>
      <c r="AN1258" s="577">
        <v>4</v>
      </c>
      <c r="AO1258" s="577">
        <v>0</v>
      </c>
      <c r="AP1258" s="577">
        <v>0</v>
      </c>
      <c r="AQ1258" s="577">
        <v>0</v>
      </c>
      <c r="AR1258" s="577">
        <v>0</v>
      </c>
      <c r="AS1258" s="577">
        <v>0</v>
      </c>
      <c r="AT1258" s="577">
        <v>0</v>
      </c>
      <c r="AU1258" s="577">
        <v>4</v>
      </c>
      <c r="AV1258" s="577">
        <v>0</v>
      </c>
      <c r="AW1258" s="577">
        <v>0</v>
      </c>
      <c r="AX1258" s="577">
        <v>0</v>
      </c>
      <c r="AY1258" s="577">
        <v>0</v>
      </c>
      <c r="AZ1258" s="577">
        <v>0</v>
      </c>
      <c r="BA1258" s="577">
        <v>0</v>
      </c>
      <c r="BB1258" s="577">
        <v>0</v>
      </c>
      <c r="BC1258" s="577">
        <v>0</v>
      </c>
      <c r="BD1258" s="577">
        <v>0</v>
      </c>
      <c r="BE1258" s="577">
        <v>0</v>
      </c>
      <c r="BF1258" s="577">
        <v>0</v>
      </c>
      <c r="BG1258" s="577">
        <v>0</v>
      </c>
      <c r="BH1258" s="577">
        <v>0</v>
      </c>
      <c r="BI1258" s="577">
        <v>0</v>
      </c>
      <c r="BJ1258" s="577">
        <v>0</v>
      </c>
      <c r="BK1258" s="577">
        <v>0</v>
      </c>
      <c r="BL1258" s="577">
        <v>0</v>
      </c>
      <c r="BM1258" s="577">
        <v>0</v>
      </c>
      <c r="BN1258" s="577"/>
      <c r="BO1258" s="551">
        <v>0</v>
      </c>
      <c r="BP1258" s="551">
        <v>0</v>
      </c>
      <c r="BQ1258" s="753">
        <v>0</v>
      </c>
      <c r="BR1258" s="551">
        <v>0</v>
      </c>
      <c r="BS1258" s="551">
        <v>0</v>
      </c>
      <c r="BT1258" s="551">
        <v>0</v>
      </c>
      <c r="BU1258" s="582">
        <f t="shared" si="35"/>
        <v>1.3333333333333333</v>
      </c>
      <c r="BV1258" s="552">
        <f t="shared" si="36"/>
        <v>1.3333333333333333</v>
      </c>
      <c r="BW1258" s="552">
        <f t="shared" si="37"/>
        <v>1.3333333333333333</v>
      </c>
      <c r="BX1258" s="551">
        <v>0</v>
      </c>
      <c r="BY1258" s="551">
        <v>0</v>
      </c>
      <c r="BZ1258" s="551">
        <v>0</v>
      </c>
      <c r="CA1258" s="551">
        <v>0</v>
      </c>
      <c r="CB1258" s="551">
        <v>0</v>
      </c>
      <c r="CC1258" s="551">
        <v>0</v>
      </c>
      <c r="CD1258" s="551">
        <v>0</v>
      </c>
      <c r="CE1258" s="551">
        <v>0</v>
      </c>
      <c r="CF1258" s="551">
        <v>0</v>
      </c>
      <c r="CG1258" s="551">
        <v>0</v>
      </c>
      <c r="CH1258" s="551">
        <v>0</v>
      </c>
      <c r="CI1258" s="551">
        <v>0</v>
      </c>
      <c r="CJ1258" s="551">
        <v>0</v>
      </c>
      <c r="CK1258" s="623">
        <f t="shared" si="34"/>
        <v>4</v>
      </c>
      <c r="CL1258" s="524">
        <v>4</v>
      </c>
      <c r="CM1258" s="554">
        <f t="shared" si="38"/>
        <v>1.3333333333333333</v>
      </c>
      <c r="CN1258" s="554">
        <f t="shared" si="39"/>
        <v>2.6666666666666665</v>
      </c>
      <c r="CO1258" s="554">
        <v>6</v>
      </c>
      <c r="CP1258" s="554"/>
      <c r="CQ1258" s="554"/>
      <c r="CR1258" s="622"/>
      <c r="CS1258" s="524"/>
      <c r="CT1258" s="525"/>
      <c r="CU1258" s="620"/>
      <c r="CV1258" s="527"/>
      <c r="CW1258" s="527"/>
      <c r="CX1258" s="140"/>
    </row>
    <row r="1259" spans="1:104" s="141" customFormat="1" ht="12" customHeight="1" x14ac:dyDescent="0.2">
      <c r="A1259" s="132" t="s">
        <v>1965</v>
      </c>
      <c r="B1259" s="557" t="s">
        <v>4073</v>
      </c>
      <c r="C1259" s="557" t="s">
        <v>1432</v>
      </c>
      <c r="D1259" s="557" t="s">
        <v>5246</v>
      </c>
      <c r="E1259" s="557" t="s">
        <v>3639</v>
      </c>
      <c r="F1259" s="557" t="s">
        <v>3640</v>
      </c>
      <c r="G1259" s="557" t="s">
        <v>2513</v>
      </c>
      <c r="H1259" s="557" t="s">
        <v>2717</v>
      </c>
      <c r="I1259" s="533" t="s">
        <v>1432</v>
      </c>
      <c r="J1259" s="533">
        <v>526547</v>
      </c>
      <c r="K1259" s="741">
        <v>175744</v>
      </c>
      <c r="L1259" s="512" t="s">
        <v>4766</v>
      </c>
      <c r="M1259" s="557" t="s">
        <v>1432</v>
      </c>
      <c r="N1259" s="533" t="s">
        <v>1432</v>
      </c>
      <c r="O1259" s="533">
        <v>0</v>
      </c>
      <c r="P1259" s="533">
        <v>4</v>
      </c>
      <c r="Q1259" s="738">
        <v>4</v>
      </c>
      <c r="R1259" s="557" t="s">
        <v>5226</v>
      </c>
      <c r="S1259" s="557" t="s">
        <v>1154</v>
      </c>
      <c r="T1259" s="739">
        <v>42053</v>
      </c>
      <c r="U1259" s="739">
        <v>42299</v>
      </c>
      <c r="V1259" s="739"/>
      <c r="W1259" s="557" t="s">
        <v>1439</v>
      </c>
      <c r="X1259" s="557" t="s">
        <v>1432</v>
      </c>
      <c r="Y1259" s="557" t="s">
        <v>1442</v>
      </c>
      <c r="Z1259" s="557" t="s">
        <v>1443</v>
      </c>
      <c r="AA1259" s="557" t="s">
        <v>1443</v>
      </c>
      <c r="AB1259" s="557" t="s">
        <v>1444</v>
      </c>
      <c r="AC1259" s="742" t="s">
        <v>1432</v>
      </c>
      <c r="AD1259" s="557"/>
      <c r="AE1259" s="557"/>
      <c r="AF1259" s="557"/>
      <c r="AG1259" s="517" t="s">
        <v>3063</v>
      </c>
      <c r="AH1259" s="557" t="s">
        <v>1445</v>
      </c>
      <c r="AI1259" s="557">
        <v>1332288</v>
      </c>
      <c r="AJ1259" s="517">
        <v>0</v>
      </c>
      <c r="AK1259" s="517">
        <v>0</v>
      </c>
      <c r="AL1259" s="577">
        <v>0</v>
      </c>
      <c r="AM1259" s="577">
        <v>1</v>
      </c>
      <c r="AN1259" s="577">
        <v>3</v>
      </c>
      <c r="AO1259" s="577">
        <v>0</v>
      </c>
      <c r="AP1259" s="577">
        <v>0</v>
      </c>
      <c r="AQ1259" s="577">
        <v>0</v>
      </c>
      <c r="AR1259" s="577">
        <v>0</v>
      </c>
      <c r="AS1259" s="577">
        <v>0</v>
      </c>
      <c r="AT1259" s="577">
        <v>1</v>
      </c>
      <c r="AU1259" s="577">
        <v>3</v>
      </c>
      <c r="AV1259" s="577">
        <v>0</v>
      </c>
      <c r="AW1259" s="577">
        <v>0</v>
      </c>
      <c r="AX1259" s="577">
        <v>0</v>
      </c>
      <c r="AY1259" s="577">
        <v>0</v>
      </c>
      <c r="AZ1259" s="577">
        <v>0</v>
      </c>
      <c r="BA1259" s="577">
        <v>0</v>
      </c>
      <c r="BB1259" s="577">
        <v>0</v>
      </c>
      <c r="BC1259" s="577">
        <v>0</v>
      </c>
      <c r="BD1259" s="577">
        <v>0</v>
      </c>
      <c r="BE1259" s="577">
        <v>0</v>
      </c>
      <c r="BF1259" s="577">
        <v>0</v>
      </c>
      <c r="BG1259" s="577">
        <v>0</v>
      </c>
      <c r="BH1259" s="577">
        <v>0</v>
      </c>
      <c r="BI1259" s="577">
        <v>0</v>
      </c>
      <c r="BJ1259" s="577">
        <v>0</v>
      </c>
      <c r="BK1259" s="577">
        <v>0</v>
      </c>
      <c r="BL1259" s="577">
        <v>0</v>
      </c>
      <c r="BM1259" s="577">
        <v>0</v>
      </c>
      <c r="BN1259" s="577"/>
      <c r="BO1259" s="551">
        <v>0</v>
      </c>
      <c r="BP1259" s="551">
        <v>0</v>
      </c>
      <c r="BQ1259" s="753">
        <v>0</v>
      </c>
      <c r="BR1259" s="551">
        <v>0</v>
      </c>
      <c r="BS1259" s="551">
        <v>0</v>
      </c>
      <c r="BT1259" s="551">
        <v>0</v>
      </c>
      <c r="BU1259" s="582">
        <f t="shared" si="35"/>
        <v>1.3333333333333333</v>
      </c>
      <c r="BV1259" s="552">
        <f t="shared" si="36"/>
        <v>1.3333333333333333</v>
      </c>
      <c r="BW1259" s="552">
        <f t="shared" si="37"/>
        <v>1.3333333333333333</v>
      </c>
      <c r="BX1259" s="551">
        <v>0</v>
      </c>
      <c r="BY1259" s="551">
        <v>0</v>
      </c>
      <c r="BZ1259" s="551">
        <v>0</v>
      </c>
      <c r="CA1259" s="551">
        <v>0</v>
      </c>
      <c r="CB1259" s="551">
        <v>0</v>
      </c>
      <c r="CC1259" s="551">
        <v>0</v>
      </c>
      <c r="CD1259" s="551">
        <v>0</v>
      </c>
      <c r="CE1259" s="551">
        <v>0</v>
      </c>
      <c r="CF1259" s="551">
        <v>0</v>
      </c>
      <c r="CG1259" s="551">
        <v>0</v>
      </c>
      <c r="CH1259" s="551">
        <v>0</v>
      </c>
      <c r="CI1259" s="551">
        <v>0</v>
      </c>
      <c r="CJ1259" s="551">
        <v>0</v>
      </c>
      <c r="CK1259" s="623">
        <f t="shared" si="34"/>
        <v>4</v>
      </c>
      <c r="CL1259" s="524">
        <v>4</v>
      </c>
      <c r="CM1259" s="554">
        <f t="shared" si="38"/>
        <v>1.3333333333333333</v>
      </c>
      <c r="CN1259" s="554">
        <f t="shared" si="39"/>
        <v>2.6666666666666665</v>
      </c>
      <c r="CO1259" s="554">
        <v>6</v>
      </c>
      <c r="CP1259" s="554"/>
      <c r="CQ1259" s="554"/>
      <c r="CR1259" s="622"/>
      <c r="CS1259" s="524"/>
      <c r="CT1259" s="525"/>
      <c r="CU1259" s="620"/>
      <c r="CV1259" s="527"/>
      <c r="CW1259" s="527"/>
      <c r="CX1259" s="140"/>
    </row>
    <row r="1260" spans="1:104" s="141" customFormat="1" ht="12" customHeight="1" x14ac:dyDescent="0.2">
      <c r="A1260" s="132" t="s">
        <v>1965</v>
      </c>
      <c r="B1260" s="557" t="s">
        <v>4073</v>
      </c>
      <c r="C1260" s="557" t="s">
        <v>1432</v>
      </c>
      <c r="D1260" s="557" t="s">
        <v>5247</v>
      </c>
      <c r="E1260" s="557" t="s">
        <v>3639</v>
      </c>
      <c r="F1260" s="557" t="s">
        <v>3640</v>
      </c>
      <c r="G1260" s="557" t="s">
        <v>2513</v>
      </c>
      <c r="H1260" s="557" t="s">
        <v>2717</v>
      </c>
      <c r="I1260" s="533" t="s">
        <v>1432</v>
      </c>
      <c r="J1260" s="533">
        <v>526547</v>
      </c>
      <c r="K1260" s="741">
        <v>175744</v>
      </c>
      <c r="L1260" s="512" t="s">
        <v>4766</v>
      </c>
      <c r="M1260" s="557" t="s">
        <v>1432</v>
      </c>
      <c r="N1260" s="533" t="s">
        <v>1432</v>
      </c>
      <c r="O1260" s="533">
        <v>0</v>
      </c>
      <c r="P1260" s="533">
        <v>4</v>
      </c>
      <c r="Q1260" s="738">
        <v>4</v>
      </c>
      <c r="R1260" s="557" t="s">
        <v>5226</v>
      </c>
      <c r="S1260" s="557" t="s">
        <v>1154</v>
      </c>
      <c r="T1260" s="739">
        <v>42053</v>
      </c>
      <c r="U1260" s="739">
        <v>42299</v>
      </c>
      <c r="V1260" s="739"/>
      <c r="W1260" s="557" t="s">
        <v>1439</v>
      </c>
      <c r="X1260" s="557" t="s">
        <v>1432</v>
      </c>
      <c r="Y1260" s="557" t="s">
        <v>1442</v>
      </c>
      <c r="Z1260" s="557" t="s">
        <v>1443</v>
      </c>
      <c r="AA1260" s="557" t="s">
        <v>1443</v>
      </c>
      <c r="AB1260" s="557" t="s">
        <v>1444</v>
      </c>
      <c r="AC1260" s="742" t="s">
        <v>1432</v>
      </c>
      <c r="AD1260" s="557"/>
      <c r="AE1260" s="557"/>
      <c r="AF1260" s="557"/>
      <c r="AG1260" s="517" t="s">
        <v>3063</v>
      </c>
      <c r="AH1260" s="557" t="s">
        <v>1445</v>
      </c>
      <c r="AI1260" s="557">
        <v>1332288</v>
      </c>
      <c r="AJ1260" s="517">
        <v>0</v>
      </c>
      <c r="AK1260" s="517">
        <v>0</v>
      </c>
      <c r="AL1260" s="577">
        <v>0</v>
      </c>
      <c r="AM1260" s="577">
        <v>0</v>
      </c>
      <c r="AN1260" s="577">
        <v>4</v>
      </c>
      <c r="AO1260" s="577">
        <v>0</v>
      </c>
      <c r="AP1260" s="577">
        <v>0</v>
      </c>
      <c r="AQ1260" s="577">
        <v>0</v>
      </c>
      <c r="AR1260" s="577">
        <v>0</v>
      </c>
      <c r="AS1260" s="577">
        <v>0</v>
      </c>
      <c r="AT1260" s="577">
        <v>0</v>
      </c>
      <c r="AU1260" s="577">
        <v>4</v>
      </c>
      <c r="AV1260" s="577">
        <v>0</v>
      </c>
      <c r="AW1260" s="577">
        <v>0</v>
      </c>
      <c r="AX1260" s="577">
        <v>0</v>
      </c>
      <c r="AY1260" s="577">
        <v>0</v>
      </c>
      <c r="AZ1260" s="577">
        <v>0</v>
      </c>
      <c r="BA1260" s="577">
        <v>0</v>
      </c>
      <c r="BB1260" s="577">
        <v>0</v>
      </c>
      <c r="BC1260" s="577">
        <v>0</v>
      </c>
      <c r="BD1260" s="577">
        <v>0</v>
      </c>
      <c r="BE1260" s="577">
        <v>0</v>
      </c>
      <c r="BF1260" s="577">
        <v>0</v>
      </c>
      <c r="BG1260" s="577">
        <v>0</v>
      </c>
      <c r="BH1260" s="577">
        <v>0</v>
      </c>
      <c r="BI1260" s="577">
        <v>0</v>
      </c>
      <c r="BJ1260" s="577">
        <v>0</v>
      </c>
      <c r="BK1260" s="577">
        <v>0</v>
      </c>
      <c r="BL1260" s="577">
        <v>0</v>
      </c>
      <c r="BM1260" s="577">
        <v>0</v>
      </c>
      <c r="BN1260" s="577"/>
      <c r="BO1260" s="551">
        <v>0</v>
      </c>
      <c r="BP1260" s="551">
        <v>0</v>
      </c>
      <c r="BQ1260" s="753">
        <v>0</v>
      </c>
      <c r="BR1260" s="551">
        <v>0</v>
      </c>
      <c r="BS1260" s="551">
        <v>0</v>
      </c>
      <c r="BT1260" s="551">
        <v>0</v>
      </c>
      <c r="BU1260" s="582">
        <f t="shared" si="35"/>
        <v>1.3333333333333333</v>
      </c>
      <c r="BV1260" s="552">
        <f t="shared" si="36"/>
        <v>1.3333333333333333</v>
      </c>
      <c r="BW1260" s="552">
        <f t="shared" si="37"/>
        <v>1.3333333333333333</v>
      </c>
      <c r="BX1260" s="551">
        <v>0</v>
      </c>
      <c r="BY1260" s="551">
        <v>0</v>
      </c>
      <c r="BZ1260" s="551">
        <v>0</v>
      </c>
      <c r="CA1260" s="551">
        <v>0</v>
      </c>
      <c r="CB1260" s="551">
        <v>0</v>
      </c>
      <c r="CC1260" s="551">
        <v>0</v>
      </c>
      <c r="CD1260" s="551">
        <v>0</v>
      </c>
      <c r="CE1260" s="551">
        <v>0</v>
      </c>
      <c r="CF1260" s="551">
        <v>0</v>
      </c>
      <c r="CG1260" s="551">
        <v>0</v>
      </c>
      <c r="CH1260" s="551">
        <v>0</v>
      </c>
      <c r="CI1260" s="551">
        <v>0</v>
      </c>
      <c r="CJ1260" s="551">
        <v>0</v>
      </c>
      <c r="CK1260" s="623">
        <f t="shared" si="34"/>
        <v>4</v>
      </c>
      <c r="CL1260" s="524">
        <v>4</v>
      </c>
      <c r="CM1260" s="554">
        <f t="shared" si="38"/>
        <v>1.3333333333333333</v>
      </c>
      <c r="CN1260" s="554">
        <f t="shared" si="39"/>
        <v>2.6666666666666665</v>
      </c>
      <c r="CO1260" s="554">
        <v>6</v>
      </c>
      <c r="CP1260" s="554"/>
      <c r="CQ1260" s="554"/>
      <c r="CR1260" s="622"/>
      <c r="CS1260" s="524"/>
      <c r="CT1260" s="525"/>
      <c r="CU1260" s="620"/>
      <c r="CV1260" s="527"/>
      <c r="CW1260" s="527"/>
      <c r="CX1260" s="140"/>
    </row>
    <row r="1261" spans="1:104" s="71" customFormat="1" ht="12" customHeight="1" x14ac:dyDescent="0.2">
      <c r="A1261" s="132" t="s">
        <v>1965</v>
      </c>
      <c r="B1261" s="557" t="s">
        <v>4073</v>
      </c>
      <c r="C1261" s="557" t="s">
        <v>1432</v>
      </c>
      <c r="D1261" s="557" t="s">
        <v>5248</v>
      </c>
      <c r="E1261" s="557" t="s">
        <v>3639</v>
      </c>
      <c r="F1261" s="557" t="s">
        <v>3640</v>
      </c>
      <c r="G1261" s="557" t="s">
        <v>2513</v>
      </c>
      <c r="H1261" s="557" t="s">
        <v>2717</v>
      </c>
      <c r="I1261" s="533" t="s">
        <v>1432</v>
      </c>
      <c r="J1261" s="533">
        <v>526547</v>
      </c>
      <c r="K1261" s="741">
        <v>175744</v>
      </c>
      <c r="L1261" s="512" t="s">
        <v>4766</v>
      </c>
      <c r="M1261" s="557" t="s">
        <v>1432</v>
      </c>
      <c r="N1261" s="533" t="s">
        <v>1432</v>
      </c>
      <c r="O1261" s="533">
        <v>0</v>
      </c>
      <c r="P1261" s="533">
        <v>4</v>
      </c>
      <c r="Q1261" s="738">
        <v>4</v>
      </c>
      <c r="R1261" s="557" t="s">
        <v>5226</v>
      </c>
      <c r="S1261" s="557" t="s">
        <v>1154</v>
      </c>
      <c r="T1261" s="739">
        <v>42053</v>
      </c>
      <c r="U1261" s="739">
        <v>42299</v>
      </c>
      <c r="V1261" s="739"/>
      <c r="W1261" s="557" t="s">
        <v>1439</v>
      </c>
      <c r="X1261" s="557" t="s">
        <v>1432</v>
      </c>
      <c r="Y1261" s="557" t="s">
        <v>1442</v>
      </c>
      <c r="Z1261" s="557" t="s">
        <v>1443</v>
      </c>
      <c r="AA1261" s="557" t="s">
        <v>1443</v>
      </c>
      <c r="AB1261" s="557" t="s">
        <v>1444</v>
      </c>
      <c r="AC1261" s="742" t="s">
        <v>1432</v>
      </c>
      <c r="AD1261" s="557"/>
      <c r="AE1261" s="557"/>
      <c r="AF1261" s="557"/>
      <c r="AG1261" s="517" t="s">
        <v>3063</v>
      </c>
      <c r="AH1261" s="557" t="s">
        <v>1445</v>
      </c>
      <c r="AI1261" s="557">
        <v>1332288</v>
      </c>
      <c r="AJ1261" s="517">
        <v>0</v>
      </c>
      <c r="AK1261" s="517">
        <v>0</v>
      </c>
      <c r="AL1261" s="577">
        <v>0</v>
      </c>
      <c r="AM1261" s="577">
        <v>1</v>
      </c>
      <c r="AN1261" s="577">
        <v>3</v>
      </c>
      <c r="AO1261" s="577">
        <v>0</v>
      </c>
      <c r="AP1261" s="577">
        <v>0</v>
      </c>
      <c r="AQ1261" s="577">
        <v>0</v>
      </c>
      <c r="AR1261" s="577">
        <v>0</v>
      </c>
      <c r="AS1261" s="577">
        <v>0</v>
      </c>
      <c r="AT1261" s="577">
        <v>1</v>
      </c>
      <c r="AU1261" s="577">
        <v>3</v>
      </c>
      <c r="AV1261" s="577">
        <v>0</v>
      </c>
      <c r="AW1261" s="577">
        <v>0</v>
      </c>
      <c r="AX1261" s="577">
        <v>0</v>
      </c>
      <c r="AY1261" s="577">
        <v>0</v>
      </c>
      <c r="AZ1261" s="577">
        <v>0</v>
      </c>
      <c r="BA1261" s="577">
        <v>0</v>
      </c>
      <c r="BB1261" s="577">
        <v>0</v>
      </c>
      <c r="BC1261" s="577">
        <v>0</v>
      </c>
      <c r="BD1261" s="577">
        <v>0</v>
      </c>
      <c r="BE1261" s="577">
        <v>0</v>
      </c>
      <c r="BF1261" s="577">
        <v>0</v>
      </c>
      <c r="BG1261" s="577">
        <v>0</v>
      </c>
      <c r="BH1261" s="577">
        <v>0</v>
      </c>
      <c r="BI1261" s="577">
        <v>0</v>
      </c>
      <c r="BJ1261" s="577">
        <v>0</v>
      </c>
      <c r="BK1261" s="577">
        <v>0</v>
      </c>
      <c r="BL1261" s="577">
        <v>0</v>
      </c>
      <c r="BM1261" s="577">
        <v>0</v>
      </c>
      <c r="BN1261" s="577"/>
      <c r="BO1261" s="551">
        <v>0</v>
      </c>
      <c r="BP1261" s="551">
        <v>0</v>
      </c>
      <c r="BQ1261" s="753">
        <v>0</v>
      </c>
      <c r="BR1261" s="551">
        <v>0</v>
      </c>
      <c r="BS1261" s="551">
        <v>0</v>
      </c>
      <c r="BT1261" s="551">
        <v>0</v>
      </c>
      <c r="BU1261" s="582">
        <f t="shared" si="35"/>
        <v>1.3333333333333333</v>
      </c>
      <c r="BV1261" s="552">
        <f t="shared" si="36"/>
        <v>1.3333333333333333</v>
      </c>
      <c r="BW1261" s="552">
        <f t="shared" si="37"/>
        <v>1.3333333333333333</v>
      </c>
      <c r="BX1261" s="551">
        <v>0</v>
      </c>
      <c r="BY1261" s="551">
        <v>0</v>
      </c>
      <c r="BZ1261" s="551">
        <v>0</v>
      </c>
      <c r="CA1261" s="551">
        <v>0</v>
      </c>
      <c r="CB1261" s="551">
        <v>0</v>
      </c>
      <c r="CC1261" s="551">
        <v>0</v>
      </c>
      <c r="CD1261" s="551">
        <v>0</v>
      </c>
      <c r="CE1261" s="551">
        <v>0</v>
      </c>
      <c r="CF1261" s="551">
        <v>0</v>
      </c>
      <c r="CG1261" s="551">
        <v>0</v>
      </c>
      <c r="CH1261" s="551">
        <v>0</v>
      </c>
      <c r="CI1261" s="551">
        <v>0</v>
      </c>
      <c r="CJ1261" s="551">
        <v>0</v>
      </c>
      <c r="CK1261" s="623">
        <f t="shared" si="34"/>
        <v>4</v>
      </c>
      <c r="CL1261" s="524">
        <v>4</v>
      </c>
      <c r="CM1261" s="554">
        <f t="shared" si="38"/>
        <v>1.3333333333333333</v>
      </c>
      <c r="CN1261" s="554">
        <f t="shared" si="39"/>
        <v>2.6666666666666665</v>
      </c>
      <c r="CO1261" s="554">
        <v>6</v>
      </c>
      <c r="CP1261" s="554"/>
      <c r="CQ1261" s="554"/>
      <c r="CR1261" s="622"/>
      <c r="CS1261" s="524"/>
      <c r="CT1261" s="525"/>
      <c r="CU1261" s="620"/>
      <c r="CV1261" s="527"/>
      <c r="CW1261" s="527"/>
      <c r="CX1261" s="140"/>
    </row>
    <row r="1262" spans="1:104" s="71" customFormat="1" ht="12" customHeight="1" x14ac:dyDescent="0.2">
      <c r="A1262" s="132" t="s">
        <v>1965</v>
      </c>
      <c r="B1262" s="557" t="s">
        <v>4073</v>
      </c>
      <c r="C1262" s="557" t="s">
        <v>1432</v>
      </c>
      <c r="D1262" s="557" t="s">
        <v>5249</v>
      </c>
      <c r="E1262" s="557" t="s">
        <v>3639</v>
      </c>
      <c r="F1262" s="557" t="s">
        <v>3640</v>
      </c>
      <c r="G1262" s="557" t="s">
        <v>2513</v>
      </c>
      <c r="H1262" s="557" t="s">
        <v>2717</v>
      </c>
      <c r="I1262" s="533" t="s">
        <v>1432</v>
      </c>
      <c r="J1262" s="533">
        <v>526547</v>
      </c>
      <c r="K1262" s="741">
        <v>175744</v>
      </c>
      <c r="L1262" s="512" t="s">
        <v>4766</v>
      </c>
      <c r="M1262" s="557" t="s">
        <v>1432</v>
      </c>
      <c r="N1262" s="533" t="s">
        <v>1432</v>
      </c>
      <c r="O1262" s="533">
        <v>0</v>
      </c>
      <c r="P1262" s="533">
        <v>4</v>
      </c>
      <c r="Q1262" s="738">
        <v>4</v>
      </c>
      <c r="R1262" s="557" t="s">
        <v>5226</v>
      </c>
      <c r="S1262" s="557" t="s">
        <v>1154</v>
      </c>
      <c r="T1262" s="739">
        <v>42053</v>
      </c>
      <c r="U1262" s="739">
        <v>42299</v>
      </c>
      <c r="V1262" s="739"/>
      <c r="W1262" s="557" t="s">
        <v>1439</v>
      </c>
      <c r="X1262" s="557" t="s">
        <v>1432</v>
      </c>
      <c r="Y1262" s="557" t="s">
        <v>1442</v>
      </c>
      <c r="Z1262" s="557" t="s">
        <v>1443</v>
      </c>
      <c r="AA1262" s="557" t="s">
        <v>1443</v>
      </c>
      <c r="AB1262" s="557" t="s">
        <v>1444</v>
      </c>
      <c r="AC1262" s="742" t="s">
        <v>1432</v>
      </c>
      <c r="AD1262" s="557"/>
      <c r="AE1262" s="557"/>
      <c r="AF1262" s="557"/>
      <c r="AG1262" s="517" t="s">
        <v>3063</v>
      </c>
      <c r="AH1262" s="557" t="s">
        <v>1445</v>
      </c>
      <c r="AI1262" s="557">
        <v>1332288</v>
      </c>
      <c r="AJ1262" s="517">
        <v>0</v>
      </c>
      <c r="AK1262" s="517">
        <v>0</v>
      </c>
      <c r="AL1262" s="577">
        <v>0</v>
      </c>
      <c r="AM1262" s="577">
        <v>1</v>
      </c>
      <c r="AN1262" s="577">
        <v>3</v>
      </c>
      <c r="AO1262" s="577">
        <v>0</v>
      </c>
      <c r="AP1262" s="577">
        <v>0</v>
      </c>
      <c r="AQ1262" s="577">
        <v>0</v>
      </c>
      <c r="AR1262" s="577">
        <v>0</v>
      </c>
      <c r="AS1262" s="577">
        <v>0</v>
      </c>
      <c r="AT1262" s="577">
        <v>1</v>
      </c>
      <c r="AU1262" s="577">
        <v>3</v>
      </c>
      <c r="AV1262" s="577">
        <v>0</v>
      </c>
      <c r="AW1262" s="577">
        <v>0</v>
      </c>
      <c r="AX1262" s="577">
        <v>0</v>
      </c>
      <c r="AY1262" s="577">
        <v>0</v>
      </c>
      <c r="AZ1262" s="577">
        <v>0</v>
      </c>
      <c r="BA1262" s="577">
        <v>0</v>
      </c>
      <c r="BB1262" s="577">
        <v>0</v>
      </c>
      <c r="BC1262" s="577">
        <v>0</v>
      </c>
      <c r="BD1262" s="577">
        <v>0</v>
      </c>
      <c r="BE1262" s="577">
        <v>0</v>
      </c>
      <c r="BF1262" s="577">
        <v>0</v>
      </c>
      <c r="BG1262" s="577">
        <v>0</v>
      </c>
      <c r="BH1262" s="577">
        <v>0</v>
      </c>
      <c r="BI1262" s="577">
        <v>0</v>
      </c>
      <c r="BJ1262" s="577">
        <v>0</v>
      </c>
      <c r="BK1262" s="577">
        <v>0</v>
      </c>
      <c r="BL1262" s="577">
        <v>0</v>
      </c>
      <c r="BM1262" s="577">
        <v>0</v>
      </c>
      <c r="BN1262" s="577"/>
      <c r="BO1262" s="551">
        <v>0</v>
      </c>
      <c r="BP1262" s="551">
        <v>0</v>
      </c>
      <c r="BQ1262" s="753">
        <v>0</v>
      </c>
      <c r="BR1262" s="551">
        <v>0</v>
      </c>
      <c r="BS1262" s="551">
        <v>0</v>
      </c>
      <c r="BT1262" s="551">
        <v>0</v>
      </c>
      <c r="BU1262" s="582">
        <f t="shared" si="35"/>
        <v>1.3333333333333333</v>
      </c>
      <c r="BV1262" s="552">
        <f t="shared" si="36"/>
        <v>1.3333333333333333</v>
      </c>
      <c r="BW1262" s="552">
        <f t="shared" si="37"/>
        <v>1.3333333333333333</v>
      </c>
      <c r="BX1262" s="551">
        <v>0</v>
      </c>
      <c r="BY1262" s="551">
        <v>0</v>
      </c>
      <c r="BZ1262" s="551">
        <v>0</v>
      </c>
      <c r="CA1262" s="551">
        <v>0</v>
      </c>
      <c r="CB1262" s="551">
        <v>0</v>
      </c>
      <c r="CC1262" s="551">
        <v>0</v>
      </c>
      <c r="CD1262" s="551">
        <v>0</v>
      </c>
      <c r="CE1262" s="551">
        <v>0</v>
      </c>
      <c r="CF1262" s="551">
        <v>0</v>
      </c>
      <c r="CG1262" s="551">
        <v>0</v>
      </c>
      <c r="CH1262" s="551">
        <v>0</v>
      </c>
      <c r="CI1262" s="551">
        <v>0</v>
      </c>
      <c r="CJ1262" s="551">
        <v>0</v>
      </c>
      <c r="CK1262" s="623">
        <f t="shared" si="34"/>
        <v>4</v>
      </c>
      <c r="CL1262" s="524">
        <v>4</v>
      </c>
      <c r="CM1262" s="554">
        <f t="shared" si="38"/>
        <v>1.3333333333333333</v>
      </c>
      <c r="CN1262" s="554">
        <f t="shared" si="39"/>
        <v>2.6666666666666665</v>
      </c>
      <c r="CO1262" s="554">
        <v>6</v>
      </c>
      <c r="CP1262" s="554"/>
      <c r="CQ1262" s="554"/>
      <c r="CR1262" s="622"/>
      <c r="CS1262" s="524"/>
      <c r="CT1262" s="525"/>
      <c r="CU1262" s="620"/>
      <c r="CV1262" s="527"/>
      <c r="CW1262" s="527"/>
      <c r="CX1262" s="140"/>
    </row>
    <row r="1263" spans="1:104" s="71" customFormat="1" ht="12" customHeight="1" x14ac:dyDescent="0.2">
      <c r="A1263" s="132" t="s">
        <v>1965</v>
      </c>
      <c r="B1263" s="557" t="s">
        <v>4073</v>
      </c>
      <c r="C1263" s="557" t="s">
        <v>1432</v>
      </c>
      <c r="D1263" s="557" t="s">
        <v>5250</v>
      </c>
      <c r="E1263" s="557" t="s">
        <v>3639</v>
      </c>
      <c r="F1263" s="557" t="s">
        <v>3640</v>
      </c>
      <c r="G1263" s="557" t="s">
        <v>2513</v>
      </c>
      <c r="H1263" s="557" t="s">
        <v>2717</v>
      </c>
      <c r="I1263" s="533" t="s">
        <v>1432</v>
      </c>
      <c r="J1263" s="533">
        <v>526547</v>
      </c>
      <c r="K1263" s="741">
        <v>175744</v>
      </c>
      <c r="L1263" s="512" t="s">
        <v>4766</v>
      </c>
      <c r="M1263" s="557" t="s">
        <v>1432</v>
      </c>
      <c r="N1263" s="533" t="s">
        <v>1432</v>
      </c>
      <c r="O1263" s="533">
        <v>0</v>
      </c>
      <c r="P1263" s="533">
        <v>4</v>
      </c>
      <c r="Q1263" s="738">
        <v>4</v>
      </c>
      <c r="R1263" s="557" t="s">
        <v>5226</v>
      </c>
      <c r="S1263" s="557" t="s">
        <v>1154</v>
      </c>
      <c r="T1263" s="739">
        <v>42053</v>
      </c>
      <c r="U1263" s="739">
        <v>42299</v>
      </c>
      <c r="V1263" s="739"/>
      <c r="W1263" s="557" t="s">
        <v>1439</v>
      </c>
      <c r="X1263" s="557" t="s">
        <v>1432</v>
      </c>
      <c r="Y1263" s="557" t="s">
        <v>1442</v>
      </c>
      <c r="Z1263" s="557" t="s">
        <v>1443</v>
      </c>
      <c r="AA1263" s="557" t="s">
        <v>1443</v>
      </c>
      <c r="AB1263" s="557" t="s">
        <v>1444</v>
      </c>
      <c r="AC1263" s="742" t="s">
        <v>1432</v>
      </c>
      <c r="AD1263" s="557"/>
      <c r="AE1263" s="557"/>
      <c r="AF1263" s="557"/>
      <c r="AG1263" s="517" t="s">
        <v>3063</v>
      </c>
      <c r="AH1263" s="557" t="s">
        <v>1445</v>
      </c>
      <c r="AI1263" s="557">
        <v>1332288</v>
      </c>
      <c r="AJ1263" s="517">
        <v>0</v>
      </c>
      <c r="AK1263" s="517">
        <v>0</v>
      </c>
      <c r="AL1263" s="577">
        <v>0</v>
      </c>
      <c r="AM1263" s="577">
        <v>2</v>
      </c>
      <c r="AN1263" s="577">
        <v>2</v>
      </c>
      <c r="AO1263" s="577">
        <v>0</v>
      </c>
      <c r="AP1263" s="577">
        <v>0</v>
      </c>
      <c r="AQ1263" s="577">
        <v>0</v>
      </c>
      <c r="AR1263" s="577">
        <v>0</v>
      </c>
      <c r="AS1263" s="577">
        <v>0</v>
      </c>
      <c r="AT1263" s="577">
        <v>2</v>
      </c>
      <c r="AU1263" s="577">
        <v>2</v>
      </c>
      <c r="AV1263" s="577">
        <v>0</v>
      </c>
      <c r="AW1263" s="577">
        <v>0</v>
      </c>
      <c r="AX1263" s="577">
        <v>0</v>
      </c>
      <c r="AY1263" s="577">
        <v>0</v>
      </c>
      <c r="AZ1263" s="577">
        <v>0</v>
      </c>
      <c r="BA1263" s="577">
        <v>0</v>
      </c>
      <c r="BB1263" s="577">
        <v>0</v>
      </c>
      <c r="BC1263" s="577">
        <v>0</v>
      </c>
      <c r="BD1263" s="577">
        <v>0</v>
      </c>
      <c r="BE1263" s="577">
        <v>0</v>
      </c>
      <c r="BF1263" s="577">
        <v>0</v>
      </c>
      <c r="BG1263" s="577">
        <v>0</v>
      </c>
      <c r="BH1263" s="577">
        <v>0</v>
      </c>
      <c r="BI1263" s="577">
        <v>0</v>
      </c>
      <c r="BJ1263" s="577">
        <v>0</v>
      </c>
      <c r="BK1263" s="577">
        <v>0</v>
      </c>
      <c r="BL1263" s="577">
        <v>0</v>
      </c>
      <c r="BM1263" s="577">
        <v>0</v>
      </c>
      <c r="BN1263" s="577"/>
      <c r="BO1263" s="551">
        <v>0</v>
      </c>
      <c r="BP1263" s="551">
        <v>0</v>
      </c>
      <c r="BQ1263" s="753">
        <v>0</v>
      </c>
      <c r="BR1263" s="551">
        <v>0</v>
      </c>
      <c r="BS1263" s="551">
        <v>0</v>
      </c>
      <c r="BT1263" s="551">
        <v>0</v>
      </c>
      <c r="BU1263" s="582">
        <f t="shared" si="35"/>
        <v>1.3333333333333333</v>
      </c>
      <c r="BV1263" s="552">
        <f t="shared" si="36"/>
        <v>1.3333333333333333</v>
      </c>
      <c r="BW1263" s="552">
        <f t="shared" si="37"/>
        <v>1.3333333333333333</v>
      </c>
      <c r="BX1263" s="551">
        <v>0</v>
      </c>
      <c r="BY1263" s="551">
        <v>0</v>
      </c>
      <c r="BZ1263" s="551">
        <v>0</v>
      </c>
      <c r="CA1263" s="551">
        <v>0</v>
      </c>
      <c r="CB1263" s="551">
        <v>0</v>
      </c>
      <c r="CC1263" s="551">
        <v>0</v>
      </c>
      <c r="CD1263" s="551">
        <v>0</v>
      </c>
      <c r="CE1263" s="551">
        <v>0</v>
      </c>
      <c r="CF1263" s="551">
        <v>0</v>
      </c>
      <c r="CG1263" s="551">
        <v>0</v>
      </c>
      <c r="CH1263" s="551">
        <v>0</v>
      </c>
      <c r="CI1263" s="551">
        <v>0</v>
      </c>
      <c r="CJ1263" s="551">
        <v>0</v>
      </c>
      <c r="CK1263" s="623">
        <f t="shared" si="34"/>
        <v>4</v>
      </c>
      <c r="CL1263" s="524">
        <v>4</v>
      </c>
      <c r="CM1263" s="554">
        <f t="shared" si="38"/>
        <v>1.3333333333333333</v>
      </c>
      <c r="CN1263" s="554">
        <f t="shared" si="39"/>
        <v>2.6666666666666665</v>
      </c>
      <c r="CO1263" s="554">
        <v>6</v>
      </c>
      <c r="CP1263" s="554"/>
      <c r="CQ1263" s="554"/>
      <c r="CR1263" s="622"/>
      <c r="CS1263" s="524"/>
      <c r="CT1263" s="525"/>
      <c r="CU1263" s="620"/>
      <c r="CV1263" s="527"/>
      <c r="CW1263" s="527"/>
      <c r="CX1263" s="140"/>
    </row>
    <row r="1264" spans="1:104" s="110" customFormat="1" ht="12" customHeight="1" x14ac:dyDescent="0.2">
      <c r="A1264" s="132" t="s">
        <v>1965</v>
      </c>
      <c r="B1264" s="557" t="s">
        <v>4073</v>
      </c>
      <c r="C1264" s="557" t="s">
        <v>1432</v>
      </c>
      <c r="D1264" s="557" t="s">
        <v>5251</v>
      </c>
      <c r="E1264" s="577" t="s">
        <v>3639</v>
      </c>
      <c r="F1264" s="557" t="s">
        <v>3640</v>
      </c>
      <c r="G1264" s="557" t="s">
        <v>2513</v>
      </c>
      <c r="H1264" s="557" t="s">
        <v>2717</v>
      </c>
      <c r="I1264" s="557" t="s">
        <v>1432</v>
      </c>
      <c r="J1264" s="533">
        <v>526547</v>
      </c>
      <c r="K1264" s="533">
        <v>175744</v>
      </c>
      <c r="L1264" s="512" t="s">
        <v>4766</v>
      </c>
      <c r="M1264" s="557" t="s">
        <v>1432</v>
      </c>
      <c r="N1264" s="557" t="s">
        <v>1432</v>
      </c>
      <c r="O1264" s="533">
        <v>0</v>
      </c>
      <c r="P1264" s="533">
        <v>2</v>
      </c>
      <c r="Q1264" s="738">
        <v>2</v>
      </c>
      <c r="R1264" s="557" t="s">
        <v>5226</v>
      </c>
      <c r="S1264" s="557" t="s">
        <v>1154</v>
      </c>
      <c r="T1264" s="739">
        <v>42053</v>
      </c>
      <c r="U1264" s="739">
        <v>42299</v>
      </c>
      <c r="V1264" s="739"/>
      <c r="W1264" s="557" t="s">
        <v>1439</v>
      </c>
      <c r="X1264" s="557" t="s">
        <v>1432</v>
      </c>
      <c r="Y1264" s="557" t="s">
        <v>1442</v>
      </c>
      <c r="Z1264" s="557" t="s">
        <v>1443</v>
      </c>
      <c r="AA1264" s="557" t="s">
        <v>1443</v>
      </c>
      <c r="AB1264" s="557" t="s">
        <v>1444</v>
      </c>
      <c r="AC1264" s="557" t="s">
        <v>1432</v>
      </c>
      <c r="AD1264" s="389"/>
      <c r="AE1264" s="389"/>
      <c r="AF1264" s="389"/>
      <c r="AG1264" s="517" t="s">
        <v>3063</v>
      </c>
      <c r="AH1264" s="557" t="s">
        <v>1445</v>
      </c>
      <c r="AI1264" s="620">
        <v>1332288</v>
      </c>
      <c r="AJ1264" s="517">
        <v>0</v>
      </c>
      <c r="AK1264" s="577">
        <v>0</v>
      </c>
      <c r="AL1264" s="577">
        <v>0</v>
      </c>
      <c r="AM1264" s="577">
        <v>0</v>
      </c>
      <c r="AN1264" s="577">
        <v>0</v>
      </c>
      <c r="AO1264" s="577">
        <v>2</v>
      </c>
      <c r="AP1264" s="577">
        <v>0</v>
      </c>
      <c r="AQ1264" s="577">
        <v>0</v>
      </c>
      <c r="AR1264" s="577">
        <v>0</v>
      </c>
      <c r="AS1264" s="577">
        <v>0</v>
      </c>
      <c r="AT1264" s="577">
        <v>0</v>
      </c>
      <c r="AU1264" s="577">
        <v>0</v>
      </c>
      <c r="AV1264" s="577">
        <v>2</v>
      </c>
      <c r="AW1264" s="577">
        <v>0</v>
      </c>
      <c r="AX1264" s="577">
        <v>0</v>
      </c>
      <c r="AY1264" s="577">
        <v>0</v>
      </c>
      <c r="AZ1264" s="577">
        <v>0</v>
      </c>
      <c r="BA1264" s="577">
        <v>0</v>
      </c>
      <c r="BB1264" s="577">
        <v>0</v>
      </c>
      <c r="BC1264" s="577">
        <v>0</v>
      </c>
      <c r="BD1264" s="577">
        <v>0</v>
      </c>
      <c r="BE1264" s="577">
        <v>0</v>
      </c>
      <c r="BF1264" s="577">
        <v>0</v>
      </c>
      <c r="BG1264" s="577">
        <v>0</v>
      </c>
      <c r="BH1264" s="577">
        <v>0</v>
      </c>
      <c r="BI1264" s="577">
        <v>0</v>
      </c>
      <c r="BJ1264" s="577">
        <v>0</v>
      </c>
      <c r="BK1264" s="577">
        <v>0</v>
      </c>
      <c r="BL1264" s="577">
        <v>0</v>
      </c>
      <c r="BM1264" s="577">
        <v>0</v>
      </c>
      <c r="BN1264" s="577"/>
      <c r="BO1264" s="551">
        <v>0</v>
      </c>
      <c r="BP1264" s="551">
        <v>0</v>
      </c>
      <c r="BQ1264" s="753">
        <v>0</v>
      </c>
      <c r="BR1264" s="551">
        <v>0</v>
      </c>
      <c r="BS1264" s="551">
        <v>0</v>
      </c>
      <c r="BT1264" s="551">
        <v>0</v>
      </c>
      <c r="BU1264" s="582">
        <f t="shared" si="35"/>
        <v>0.66666666666666663</v>
      </c>
      <c r="BV1264" s="552">
        <f t="shared" si="36"/>
        <v>0.66666666666666663</v>
      </c>
      <c r="BW1264" s="552">
        <f t="shared" si="37"/>
        <v>0.66666666666666663</v>
      </c>
      <c r="BX1264" s="551">
        <v>0</v>
      </c>
      <c r="BY1264" s="551">
        <v>0</v>
      </c>
      <c r="BZ1264" s="551">
        <v>0</v>
      </c>
      <c r="CA1264" s="551">
        <v>0</v>
      </c>
      <c r="CB1264" s="551">
        <v>0</v>
      </c>
      <c r="CC1264" s="551">
        <v>0</v>
      </c>
      <c r="CD1264" s="551">
        <v>0</v>
      </c>
      <c r="CE1264" s="551">
        <v>0</v>
      </c>
      <c r="CF1264" s="551">
        <v>0</v>
      </c>
      <c r="CG1264" s="551">
        <v>0</v>
      </c>
      <c r="CH1264" s="551">
        <v>0</v>
      </c>
      <c r="CI1264" s="551">
        <v>0</v>
      </c>
      <c r="CJ1264" s="551">
        <v>0</v>
      </c>
      <c r="CK1264" s="623">
        <f t="shared" si="34"/>
        <v>2</v>
      </c>
      <c r="CL1264" s="524">
        <v>2</v>
      </c>
      <c r="CM1264" s="554">
        <f t="shared" si="38"/>
        <v>0.66666666666666663</v>
      </c>
      <c r="CN1264" s="554">
        <f t="shared" si="39"/>
        <v>1.3333333333333333</v>
      </c>
      <c r="CO1264" s="554">
        <v>6</v>
      </c>
      <c r="CP1264" s="523"/>
      <c r="CQ1264" s="554"/>
      <c r="CR1264" s="524"/>
      <c r="CS1264" s="726"/>
      <c r="CT1264" s="525"/>
      <c r="CU1264" s="527"/>
      <c r="CV1264" s="527"/>
      <c r="CW1264" s="527"/>
      <c r="CX1264" s="140"/>
    </row>
    <row r="1265" spans="1:102" s="110" customFormat="1" ht="12" customHeight="1" x14ac:dyDescent="0.2">
      <c r="A1265" s="132" t="s">
        <v>1965</v>
      </c>
      <c r="B1265" s="557" t="s">
        <v>4073</v>
      </c>
      <c r="C1265" s="557" t="s">
        <v>1432</v>
      </c>
      <c r="D1265" s="557" t="s">
        <v>5252</v>
      </c>
      <c r="E1265" s="577" t="s">
        <v>3639</v>
      </c>
      <c r="F1265" s="557" t="s">
        <v>3640</v>
      </c>
      <c r="G1265" s="557" t="s">
        <v>2513</v>
      </c>
      <c r="H1265" s="557" t="s">
        <v>2717</v>
      </c>
      <c r="I1265" s="557" t="s">
        <v>1432</v>
      </c>
      <c r="J1265" s="533">
        <v>526547</v>
      </c>
      <c r="K1265" s="533">
        <v>175744</v>
      </c>
      <c r="L1265" s="512" t="s">
        <v>4766</v>
      </c>
      <c r="M1265" s="557" t="s">
        <v>1432</v>
      </c>
      <c r="N1265" s="557" t="s">
        <v>1432</v>
      </c>
      <c r="O1265" s="533">
        <v>0</v>
      </c>
      <c r="P1265" s="533">
        <v>2</v>
      </c>
      <c r="Q1265" s="738">
        <v>2</v>
      </c>
      <c r="R1265" s="557" t="s">
        <v>5226</v>
      </c>
      <c r="S1265" s="557" t="s">
        <v>1154</v>
      </c>
      <c r="T1265" s="739">
        <v>42053</v>
      </c>
      <c r="U1265" s="739">
        <v>42299</v>
      </c>
      <c r="V1265" s="739"/>
      <c r="W1265" s="557" t="s">
        <v>1439</v>
      </c>
      <c r="X1265" s="557" t="s">
        <v>1432</v>
      </c>
      <c r="Y1265" s="557" t="s">
        <v>1442</v>
      </c>
      <c r="Z1265" s="557" t="s">
        <v>1443</v>
      </c>
      <c r="AA1265" s="557" t="s">
        <v>1443</v>
      </c>
      <c r="AB1265" s="557" t="s">
        <v>1444</v>
      </c>
      <c r="AC1265" s="557" t="s">
        <v>1432</v>
      </c>
      <c r="AD1265" s="389"/>
      <c r="AE1265" s="389"/>
      <c r="AF1265" s="389"/>
      <c r="AG1265" s="517" t="s">
        <v>3063</v>
      </c>
      <c r="AH1265" s="557" t="s">
        <v>1445</v>
      </c>
      <c r="AI1265" s="620">
        <v>1332288</v>
      </c>
      <c r="AJ1265" s="517">
        <v>0</v>
      </c>
      <c r="AK1265" s="577">
        <v>0</v>
      </c>
      <c r="AL1265" s="577">
        <v>0</v>
      </c>
      <c r="AM1265" s="577">
        <v>0</v>
      </c>
      <c r="AN1265" s="577">
        <v>0</v>
      </c>
      <c r="AO1265" s="577">
        <v>2</v>
      </c>
      <c r="AP1265" s="577">
        <v>0</v>
      </c>
      <c r="AQ1265" s="577">
        <v>0</v>
      </c>
      <c r="AR1265" s="577">
        <v>0</v>
      </c>
      <c r="AS1265" s="577">
        <v>0</v>
      </c>
      <c r="AT1265" s="577">
        <v>0</v>
      </c>
      <c r="AU1265" s="577">
        <v>0</v>
      </c>
      <c r="AV1265" s="577">
        <v>2</v>
      </c>
      <c r="AW1265" s="577">
        <v>0</v>
      </c>
      <c r="AX1265" s="577">
        <v>0</v>
      </c>
      <c r="AY1265" s="577">
        <v>0</v>
      </c>
      <c r="AZ1265" s="577">
        <v>0</v>
      </c>
      <c r="BA1265" s="577">
        <v>0</v>
      </c>
      <c r="BB1265" s="577">
        <v>0</v>
      </c>
      <c r="BC1265" s="577">
        <v>0</v>
      </c>
      <c r="BD1265" s="577">
        <v>0</v>
      </c>
      <c r="BE1265" s="577">
        <v>0</v>
      </c>
      <c r="BF1265" s="577">
        <v>0</v>
      </c>
      <c r="BG1265" s="577">
        <v>0</v>
      </c>
      <c r="BH1265" s="577">
        <v>0</v>
      </c>
      <c r="BI1265" s="577">
        <v>0</v>
      </c>
      <c r="BJ1265" s="577">
        <v>0</v>
      </c>
      <c r="BK1265" s="577">
        <v>0</v>
      </c>
      <c r="BL1265" s="577">
        <v>0</v>
      </c>
      <c r="BM1265" s="577">
        <v>0</v>
      </c>
      <c r="BN1265" s="577"/>
      <c r="BO1265" s="551">
        <v>0</v>
      </c>
      <c r="BP1265" s="551">
        <v>0</v>
      </c>
      <c r="BQ1265" s="753">
        <v>0</v>
      </c>
      <c r="BR1265" s="551">
        <v>0</v>
      </c>
      <c r="BS1265" s="551">
        <v>0</v>
      </c>
      <c r="BT1265" s="551">
        <v>0</v>
      </c>
      <c r="BU1265" s="582">
        <f t="shared" si="35"/>
        <v>0.66666666666666663</v>
      </c>
      <c r="BV1265" s="552">
        <f t="shared" si="36"/>
        <v>0.66666666666666663</v>
      </c>
      <c r="BW1265" s="552">
        <f t="shared" si="37"/>
        <v>0.66666666666666663</v>
      </c>
      <c r="BX1265" s="551">
        <v>0</v>
      </c>
      <c r="BY1265" s="551">
        <v>0</v>
      </c>
      <c r="BZ1265" s="551">
        <v>0</v>
      </c>
      <c r="CA1265" s="551">
        <v>0</v>
      </c>
      <c r="CB1265" s="551">
        <v>0</v>
      </c>
      <c r="CC1265" s="551">
        <v>0</v>
      </c>
      <c r="CD1265" s="551">
        <v>0</v>
      </c>
      <c r="CE1265" s="551">
        <v>0</v>
      </c>
      <c r="CF1265" s="551">
        <v>0</v>
      </c>
      <c r="CG1265" s="551">
        <v>0</v>
      </c>
      <c r="CH1265" s="551">
        <v>0</v>
      </c>
      <c r="CI1265" s="551">
        <v>0</v>
      </c>
      <c r="CJ1265" s="551">
        <v>0</v>
      </c>
      <c r="CK1265" s="623">
        <f t="shared" si="34"/>
        <v>2</v>
      </c>
      <c r="CL1265" s="524">
        <v>2</v>
      </c>
      <c r="CM1265" s="554">
        <f t="shared" si="38"/>
        <v>0.66666666666666663</v>
      </c>
      <c r="CN1265" s="554">
        <f t="shared" si="39"/>
        <v>1.3333333333333333</v>
      </c>
      <c r="CO1265" s="554">
        <v>6</v>
      </c>
      <c r="CP1265" s="523"/>
      <c r="CQ1265" s="554"/>
      <c r="CR1265" s="524"/>
      <c r="CS1265" s="524"/>
      <c r="CT1265" s="525"/>
      <c r="CU1265" s="527"/>
      <c r="CV1265" s="527"/>
      <c r="CW1265" s="527"/>
      <c r="CX1265" s="140"/>
    </row>
    <row r="1266" spans="1:102" s="110" customFormat="1" ht="12" customHeight="1" x14ac:dyDescent="0.2">
      <c r="A1266" s="132" t="s">
        <v>1965</v>
      </c>
      <c r="B1266" s="557" t="s">
        <v>4073</v>
      </c>
      <c r="C1266" s="557" t="s">
        <v>1432</v>
      </c>
      <c r="D1266" s="557" t="s">
        <v>5253</v>
      </c>
      <c r="E1266" s="577" t="s">
        <v>3639</v>
      </c>
      <c r="F1266" s="557" t="s">
        <v>3640</v>
      </c>
      <c r="G1266" s="557" t="s">
        <v>2513</v>
      </c>
      <c r="H1266" s="557" t="s">
        <v>2717</v>
      </c>
      <c r="I1266" s="557" t="s">
        <v>1432</v>
      </c>
      <c r="J1266" s="533">
        <v>526547</v>
      </c>
      <c r="K1266" s="533">
        <v>175744</v>
      </c>
      <c r="L1266" s="512" t="s">
        <v>4766</v>
      </c>
      <c r="M1266" s="557" t="s">
        <v>1432</v>
      </c>
      <c r="N1266" s="557" t="s">
        <v>1432</v>
      </c>
      <c r="O1266" s="533">
        <v>0</v>
      </c>
      <c r="P1266" s="533">
        <v>2</v>
      </c>
      <c r="Q1266" s="738">
        <v>2</v>
      </c>
      <c r="R1266" s="557" t="s">
        <v>5226</v>
      </c>
      <c r="S1266" s="557" t="s">
        <v>1154</v>
      </c>
      <c r="T1266" s="739">
        <v>42053</v>
      </c>
      <c r="U1266" s="739">
        <v>42299</v>
      </c>
      <c r="V1266" s="739"/>
      <c r="W1266" s="557" t="s">
        <v>1439</v>
      </c>
      <c r="X1266" s="557" t="s">
        <v>1432</v>
      </c>
      <c r="Y1266" s="557" t="s">
        <v>1442</v>
      </c>
      <c r="Z1266" s="557" t="s">
        <v>1443</v>
      </c>
      <c r="AA1266" s="557" t="s">
        <v>1443</v>
      </c>
      <c r="AB1266" s="557" t="s">
        <v>1444</v>
      </c>
      <c r="AC1266" s="557" t="s">
        <v>1432</v>
      </c>
      <c r="AD1266" s="389"/>
      <c r="AE1266" s="389"/>
      <c r="AF1266" s="389"/>
      <c r="AG1266" s="517" t="s">
        <v>3063</v>
      </c>
      <c r="AH1266" s="557" t="s">
        <v>1445</v>
      </c>
      <c r="AI1266" s="620">
        <v>1332288</v>
      </c>
      <c r="AJ1266" s="517">
        <v>0</v>
      </c>
      <c r="AK1266" s="577">
        <v>0</v>
      </c>
      <c r="AL1266" s="577">
        <v>0</v>
      </c>
      <c r="AM1266" s="577">
        <v>0</v>
      </c>
      <c r="AN1266" s="577">
        <v>0</v>
      </c>
      <c r="AO1266" s="577">
        <v>2</v>
      </c>
      <c r="AP1266" s="577">
        <v>0</v>
      </c>
      <c r="AQ1266" s="577">
        <v>0</v>
      </c>
      <c r="AR1266" s="577">
        <v>0</v>
      </c>
      <c r="AS1266" s="577">
        <v>0</v>
      </c>
      <c r="AT1266" s="577">
        <v>0</v>
      </c>
      <c r="AU1266" s="577">
        <v>0</v>
      </c>
      <c r="AV1266" s="577">
        <v>2</v>
      </c>
      <c r="AW1266" s="577">
        <v>0</v>
      </c>
      <c r="AX1266" s="577">
        <v>0</v>
      </c>
      <c r="AY1266" s="577">
        <v>0</v>
      </c>
      <c r="AZ1266" s="577">
        <v>0</v>
      </c>
      <c r="BA1266" s="577">
        <v>0</v>
      </c>
      <c r="BB1266" s="577">
        <v>0</v>
      </c>
      <c r="BC1266" s="577">
        <v>0</v>
      </c>
      <c r="BD1266" s="577">
        <v>0</v>
      </c>
      <c r="BE1266" s="577">
        <v>0</v>
      </c>
      <c r="BF1266" s="577">
        <v>0</v>
      </c>
      <c r="BG1266" s="577">
        <v>0</v>
      </c>
      <c r="BH1266" s="577">
        <v>0</v>
      </c>
      <c r="BI1266" s="577">
        <v>0</v>
      </c>
      <c r="BJ1266" s="577">
        <v>0</v>
      </c>
      <c r="BK1266" s="577">
        <v>0</v>
      </c>
      <c r="BL1266" s="577">
        <v>0</v>
      </c>
      <c r="BM1266" s="577">
        <v>0</v>
      </c>
      <c r="BN1266" s="577"/>
      <c r="BO1266" s="551">
        <v>0</v>
      </c>
      <c r="BP1266" s="551">
        <v>0</v>
      </c>
      <c r="BQ1266" s="753">
        <v>0</v>
      </c>
      <c r="BR1266" s="551">
        <v>0</v>
      </c>
      <c r="BS1266" s="551">
        <v>0</v>
      </c>
      <c r="BT1266" s="551">
        <v>0</v>
      </c>
      <c r="BU1266" s="582">
        <f t="shared" si="35"/>
        <v>0.66666666666666663</v>
      </c>
      <c r="BV1266" s="552">
        <f t="shared" si="36"/>
        <v>0.66666666666666663</v>
      </c>
      <c r="BW1266" s="552">
        <f t="shared" si="37"/>
        <v>0.66666666666666663</v>
      </c>
      <c r="BX1266" s="551">
        <v>0</v>
      </c>
      <c r="BY1266" s="551">
        <v>0</v>
      </c>
      <c r="BZ1266" s="551">
        <v>0</v>
      </c>
      <c r="CA1266" s="551">
        <v>0</v>
      </c>
      <c r="CB1266" s="551">
        <v>0</v>
      </c>
      <c r="CC1266" s="551">
        <v>0</v>
      </c>
      <c r="CD1266" s="551">
        <v>0</v>
      </c>
      <c r="CE1266" s="551">
        <v>0</v>
      </c>
      <c r="CF1266" s="551">
        <v>0</v>
      </c>
      <c r="CG1266" s="551">
        <v>0</v>
      </c>
      <c r="CH1266" s="551">
        <v>0</v>
      </c>
      <c r="CI1266" s="551">
        <v>0</v>
      </c>
      <c r="CJ1266" s="551">
        <v>0</v>
      </c>
      <c r="CK1266" s="623">
        <f t="shared" si="34"/>
        <v>2</v>
      </c>
      <c r="CL1266" s="524">
        <v>2</v>
      </c>
      <c r="CM1266" s="554">
        <f t="shared" si="38"/>
        <v>0.66666666666666663</v>
      </c>
      <c r="CN1266" s="554">
        <f t="shared" si="39"/>
        <v>1.3333333333333333</v>
      </c>
      <c r="CO1266" s="554">
        <v>6</v>
      </c>
      <c r="CP1266" s="554"/>
      <c r="CQ1266" s="554"/>
      <c r="CR1266" s="622"/>
      <c r="CS1266" s="726"/>
      <c r="CT1266" s="525"/>
      <c r="CU1266" s="527"/>
      <c r="CV1266" s="527"/>
      <c r="CW1266" s="527"/>
      <c r="CX1266" s="140"/>
    </row>
    <row r="1267" spans="1:102" s="141" customFormat="1" ht="12" customHeight="1" x14ac:dyDescent="0.2">
      <c r="A1267" s="132" t="s">
        <v>1965</v>
      </c>
      <c r="B1267" s="557" t="s">
        <v>4073</v>
      </c>
      <c r="C1267" s="557" t="s">
        <v>1432</v>
      </c>
      <c r="D1267" s="557" t="s">
        <v>5254</v>
      </c>
      <c r="E1267" s="557" t="s">
        <v>3639</v>
      </c>
      <c r="F1267" s="557" t="s">
        <v>3640</v>
      </c>
      <c r="G1267" s="557" t="s">
        <v>2513</v>
      </c>
      <c r="H1267" s="557" t="s">
        <v>2717</v>
      </c>
      <c r="I1267" s="533" t="s">
        <v>1432</v>
      </c>
      <c r="J1267" s="533">
        <v>526547</v>
      </c>
      <c r="K1267" s="741">
        <v>175744</v>
      </c>
      <c r="L1267" s="512" t="s">
        <v>4766</v>
      </c>
      <c r="M1267" s="557" t="s">
        <v>1432</v>
      </c>
      <c r="N1267" s="533" t="s">
        <v>1432</v>
      </c>
      <c r="O1267" s="533">
        <v>0</v>
      </c>
      <c r="P1267" s="533">
        <v>8</v>
      </c>
      <c r="Q1267" s="738">
        <v>8</v>
      </c>
      <c r="R1267" s="557" t="s">
        <v>5226</v>
      </c>
      <c r="S1267" s="557" t="s">
        <v>1154</v>
      </c>
      <c r="T1267" s="739">
        <v>42053</v>
      </c>
      <c r="U1267" s="739">
        <v>42299</v>
      </c>
      <c r="V1267" s="739"/>
      <c r="W1267" s="557" t="s">
        <v>1439</v>
      </c>
      <c r="X1267" s="557" t="s">
        <v>1432</v>
      </c>
      <c r="Y1267" s="557" t="s">
        <v>1442</v>
      </c>
      <c r="Z1267" s="557" t="s">
        <v>1443</v>
      </c>
      <c r="AA1267" s="557" t="s">
        <v>1443</v>
      </c>
      <c r="AB1267" s="557" t="s">
        <v>1444</v>
      </c>
      <c r="AC1267" s="742" t="s">
        <v>1432</v>
      </c>
      <c r="AD1267" s="557"/>
      <c r="AE1267" s="557"/>
      <c r="AF1267" s="557"/>
      <c r="AG1267" s="517" t="s">
        <v>3063</v>
      </c>
      <c r="AH1267" s="557" t="s">
        <v>1445</v>
      </c>
      <c r="AI1267" s="557">
        <v>1332288</v>
      </c>
      <c r="AJ1267" s="517">
        <v>0</v>
      </c>
      <c r="AK1267" s="517">
        <v>0</v>
      </c>
      <c r="AL1267" s="577">
        <v>0</v>
      </c>
      <c r="AM1267" s="577">
        <v>2</v>
      </c>
      <c r="AN1267" s="577">
        <v>6</v>
      </c>
      <c r="AO1267" s="577">
        <v>0</v>
      </c>
      <c r="AP1267" s="577">
        <v>0</v>
      </c>
      <c r="AQ1267" s="577">
        <v>0</v>
      </c>
      <c r="AR1267" s="577">
        <v>0</v>
      </c>
      <c r="AS1267" s="577">
        <v>0</v>
      </c>
      <c r="AT1267" s="577">
        <v>2</v>
      </c>
      <c r="AU1267" s="577">
        <v>6</v>
      </c>
      <c r="AV1267" s="577">
        <v>0</v>
      </c>
      <c r="AW1267" s="577">
        <v>0</v>
      </c>
      <c r="AX1267" s="577">
        <v>0</v>
      </c>
      <c r="AY1267" s="577">
        <v>0</v>
      </c>
      <c r="AZ1267" s="577">
        <v>0</v>
      </c>
      <c r="BA1267" s="577">
        <v>0</v>
      </c>
      <c r="BB1267" s="577">
        <v>0</v>
      </c>
      <c r="BC1267" s="577">
        <v>0</v>
      </c>
      <c r="BD1267" s="577">
        <v>0</v>
      </c>
      <c r="BE1267" s="577">
        <v>0</v>
      </c>
      <c r="BF1267" s="577">
        <v>0</v>
      </c>
      <c r="BG1267" s="577">
        <v>0</v>
      </c>
      <c r="BH1267" s="577">
        <v>0</v>
      </c>
      <c r="BI1267" s="577">
        <v>0</v>
      </c>
      <c r="BJ1267" s="577">
        <v>0</v>
      </c>
      <c r="BK1267" s="577">
        <v>0</v>
      </c>
      <c r="BL1267" s="577">
        <v>0</v>
      </c>
      <c r="BM1267" s="577">
        <v>0</v>
      </c>
      <c r="BN1267" s="577"/>
      <c r="BO1267" s="551">
        <v>0</v>
      </c>
      <c r="BP1267" s="551">
        <v>0</v>
      </c>
      <c r="BQ1267" s="753">
        <v>0</v>
      </c>
      <c r="BR1267" s="551">
        <v>0</v>
      </c>
      <c r="BS1267" s="551">
        <v>0</v>
      </c>
      <c r="BT1267" s="551">
        <v>0</v>
      </c>
      <c r="BU1267" s="582">
        <f t="shared" si="35"/>
        <v>2.6666666666666665</v>
      </c>
      <c r="BV1267" s="552">
        <f t="shared" si="36"/>
        <v>2.6666666666666665</v>
      </c>
      <c r="BW1267" s="552">
        <f t="shared" si="37"/>
        <v>2.6666666666666665</v>
      </c>
      <c r="BX1267" s="551">
        <v>0</v>
      </c>
      <c r="BY1267" s="551">
        <v>0</v>
      </c>
      <c r="BZ1267" s="551">
        <v>0</v>
      </c>
      <c r="CA1267" s="551">
        <v>0</v>
      </c>
      <c r="CB1267" s="551">
        <v>0</v>
      </c>
      <c r="CC1267" s="551">
        <v>0</v>
      </c>
      <c r="CD1267" s="551">
        <v>0</v>
      </c>
      <c r="CE1267" s="551">
        <v>0</v>
      </c>
      <c r="CF1267" s="551">
        <v>0</v>
      </c>
      <c r="CG1267" s="551">
        <v>0</v>
      </c>
      <c r="CH1267" s="551">
        <v>0</v>
      </c>
      <c r="CI1267" s="551">
        <v>0</v>
      </c>
      <c r="CJ1267" s="551">
        <v>0</v>
      </c>
      <c r="CK1267" s="623">
        <f t="shared" si="34"/>
        <v>8</v>
      </c>
      <c r="CL1267" s="524">
        <v>8</v>
      </c>
      <c r="CM1267" s="554">
        <f t="shared" si="38"/>
        <v>2.6666666666666665</v>
      </c>
      <c r="CN1267" s="554">
        <f t="shared" si="39"/>
        <v>5.333333333333333</v>
      </c>
      <c r="CO1267" s="554">
        <v>6</v>
      </c>
      <c r="CP1267" s="554"/>
      <c r="CQ1267" s="554"/>
      <c r="CR1267" s="622"/>
      <c r="CS1267" s="524"/>
      <c r="CT1267" s="525"/>
      <c r="CU1267" s="620"/>
      <c r="CV1267" s="527"/>
      <c r="CW1267" s="527"/>
      <c r="CX1267" s="140"/>
    </row>
    <row r="1268" spans="1:102" s="141" customFormat="1" ht="12" customHeight="1" x14ac:dyDescent="0.2">
      <c r="A1268" s="132" t="s">
        <v>1965</v>
      </c>
      <c r="B1268" s="557" t="s">
        <v>4073</v>
      </c>
      <c r="C1268" s="557" t="s">
        <v>1432</v>
      </c>
      <c r="D1268" s="557" t="s">
        <v>5255</v>
      </c>
      <c r="E1268" s="577" t="s">
        <v>3639</v>
      </c>
      <c r="F1268" s="557" t="s">
        <v>3640</v>
      </c>
      <c r="G1268" s="557" t="s">
        <v>2513</v>
      </c>
      <c r="H1268" s="557" t="s">
        <v>2717</v>
      </c>
      <c r="I1268" s="557" t="s">
        <v>1432</v>
      </c>
      <c r="J1268" s="533">
        <v>526547</v>
      </c>
      <c r="K1268" s="533">
        <v>175744</v>
      </c>
      <c r="L1268" s="512" t="s">
        <v>4766</v>
      </c>
      <c r="M1268" s="557" t="s">
        <v>1432</v>
      </c>
      <c r="N1268" s="557" t="s">
        <v>1432</v>
      </c>
      <c r="O1268" s="533">
        <v>0</v>
      </c>
      <c r="P1268" s="533">
        <v>1</v>
      </c>
      <c r="Q1268" s="738">
        <v>1</v>
      </c>
      <c r="R1268" s="557" t="s">
        <v>5226</v>
      </c>
      <c r="S1268" s="557" t="s">
        <v>1154</v>
      </c>
      <c r="T1268" s="739">
        <v>42053</v>
      </c>
      <c r="U1268" s="739">
        <v>42299</v>
      </c>
      <c r="V1268" s="739"/>
      <c r="W1268" s="557" t="s">
        <v>1439</v>
      </c>
      <c r="X1268" s="557" t="s">
        <v>1432</v>
      </c>
      <c r="Y1268" s="557" t="s">
        <v>1442</v>
      </c>
      <c r="Z1268" s="557" t="s">
        <v>1443</v>
      </c>
      <c r="AA1268" s="557" t="s">
        <v>1443</v>
      </c>
      <c r="AB1268" s="557" t="s">
        <v>1444</v>
      </c>
      <c r="AC1268" s="557" t="s">
        <v>1432</v>
      </c>
      <c r="AD1268" s="389"/>
      <c r="AE1268" s="389"/>
      <c r="AF1268" s="389"/>
      <c r="AG1268" s="517" t="s">
        <v>3063</v>
      </c>
      <c r="AH1268" s="557" t="s">
        <v>1445</v>
      </c>
      <c r="AI1268" s="620">
        <v>1332288</v>
      </c>
      <c r="AJ1268" s="517">
        <v>0</v>
      </c>
      <c r="AK1268" s="577">
        <v>0</v>
      </c>
      <c r="AL1268" s="577">
        <v>0</v>
      </c>
      <c r="AM1268" s="577">
        <v>0</v>
      </c>
      <c r="AN1268" s="577">
        <v>0</v>
      </c>
      <c r="AO1268" s="577">
        <v>1</v>
      </c>
      <c r="AP1268" s="577">
        <v>0</v>
      </c>
      <c r="AQ1268" s="577">
        <v>0</v>
      </c>
      <c r="AR1268" s="577">
        <v>0</v>
      </c>
      <c r="AS1268" s="577">
        <v>0</v>
      </c>
      <c r="AT1268" s="577">
        <v>0</v>
      </c>
      <c r="AU1268" s="577">
        <v>0</v>
      </c>
      <c r="AV1268" s="577">
        <v>1</v>
      </c>
      <c r="AW1268" s="577">
        <v>0</v>
      </c>
      <c r="AX1268" s="577">
        <v>0</v>
      </c>
      <c r="AY1268" s="577">
        <v>0</v>
      </c>
      <c r="AZ1268" s="577">
        <v>0</v>
      </c>
      <c r="BA1268" s="577">
        <v>0</v>
      </c>
      <c r="BB1268" s="577">
        <v>0</v>
      </c>
      <c r="BC1268" s="577">
        <v>0</v>
      </c>
      <c r="BD1268" s="577">
        <v>0</v>
      </c>
      <c r="BE1268" s="577">
        <v>0</v>
      </c>
      <c r="BF1268" s="577">
        <v>0</v>
      </c>
      <c r="BG1268" s="577">
        <v>0</v>
      </c>
      <c r="BH1268" s="577">
        <v>0</v>
      </c>
      <c r="BI1268" s="577">
        <v>0</v>
      </c>
      <c r="BJ1268" s="577">
        <v>0</v>
      </c>
      <c r="BK1268" s="577">
        <v>0</v>
      </c>
      <c r="BL1268" s="577">
        <v>0</v>
      </c>
      <c r="BM1268" s="577">
        <v>0</v>
      </c>
      <c r="BN1268" s="577"/>
      <c r="BO1268" s="551">
        <v>0</v>
      </c>
      <c r="BP1268" s="551">
        <v>0</v>
      </c>
      <c r="BQ1268" s="753">
        <v>0</v>
      </c>
      <c r="BR1268" s="551">
        <v>0</v>
      </c>
      <c r="BS1268" s="551">
        <v>0</v>
      </c>
      <c r="BT1268" s="551">
        <v>0</v>
      </c>
      <c r="BU1268" s="582">
        <f t="shared" si="35"/>
        <v>0.33333333333333331</v>
      </c>
      <c r="BV1268" s="552">
        <f t="shared" si="36"/>
        <v>0.33333333333333331</v>
      </c>
      <c r="BW1268" s="552">
        <f t="shared" si="37"/>
        <v>0.33333333333333331</v>
      </c>
      <c r="BX1268" s="551">
        <v>0</v>
      </c>
      <c r="BY1268" s="551">
        <v>0</v>
      </c>
      <c r="BZ1268" s="551">
        <v>0</v>
      </c>
      <c r="CA1268" s="551">
        <v>0</v>
      </c>
      <c r="CB1268" s="551">
        <v>0</v>
      </c>
      <c r="CC1268" s="551">
        <v>0</v>
      </c>
      <c r="CD1268" s="551">
        <v>0</v>
      </c>
      <c r="CE1268" s="551">
        <v>0</v>
      </c>
      <c r="CF1268" s="551">
        <v>0</v>
      </c>
      <c r="CG1268" s="551">
        <v>0</v>
      </c>
      <c r="CH1268" s="551">
        <v>0</v>
      </c>
      <c r="CI1268" s="551">
        <v>0</v>
      </c>
      <c r="CJ1268" s="551">
        <v>0</v>
      </c>
      <c r="CK1268" s="623">
        <f t="shared" si="34"/>
        <v>1</v>
      </c>
      <c r="CL1268" s="524">
        <v>1</v>
      </c>
      <c r="CM1268" s="554">
        <f t="shared" si="38"/>
        <v>0.33333333333333331</v>
      </c>
      <c r="CN1268" s="554">
        <f t="shared" si="39"/>
        <v>0.66666666666666663</v>
      </c>
      <c r="CO1268" s="554">
        <v>6</v>
      </c>
      <c r="CP1268" s="523"/>
      <c r="CQ1268" s="554"/>
      <c r="CR1268" s="622"/>
      <c r="CS1268" s="524"/>
      <c r="CT1268" s="525"/>
      <c r="CU1268" s="527"/>
      <c r="CV1268" s="527"/>
      <c r="CW1268" s="527"/>
      <c r="CX1268" s="140"/>
    </row>
    <row r="1269" spans="1:102" s="141" customFormat="1" ht="12" customHeight="1" x14ac:dyDescent="0.2">
      <c r="A1269" s="132" t="s">
        <v>1965</v>
      </c>
      <c r="B1269" s="557" t="s">
        <v>4073</v>
      </c>
      <c r="C1269" s="557" t="s">
        <v>1432</v>
      </c>
      <c r="D1269" s="557" t="s">
        <v>5256</v>
      </c>
      <c r="E1269" s="557" t="s">
        <v>3639</v>
      </c>
      <c r="F1269" s="557" t="s">
        <v>3640</v>
      </c>
      <c r="G1269" s="557" t="s">
        <v>2513</v>
      </c>
      <c r="H1269" s="557" t="s">
        <v>2717</v>
      </c>
      <c r="I1269" s="533" t="s">
        <v>1432</v>
      </c>
      <c r="J1269" s="533">
        <v>526547</v>
      </c>
      <c r="K1269" s="741">
        <v>175744</v>
      </c>
      <c r="L1269" s="512" t="s">
        <v>4766</v>
      </c>
      <c r="M1269" s="557" t="s">
        <v>1432</v>
      </c>
      <c r="N1269" s="533" t="s">
        <v>1432</v>
      </c>
      <c r="O1269" s="533">
        <v>0</v>
      </c>
      <c r="P1269" s="533">
        <v>8</v>
      </c>
      <c r="Q1269" s="738">
        <v>8</v>
      </c>
      <c r="R1269" s="557" t="s">
        <v>5226</v>
      </c>
      <c r="S1269" s="557" t="s">
        <v>1154</v>
      </c>
      <c r="T1269" s="739">
        <v>42053</v>
      </c>
      <c r="U1269" s="739">
        <v>42299</v>
      </c>
      <c r="V1269" s="739"/>
      <c r="W1269" s="557" t="s">
        <v>1439</v>
      </c>
      <c r="X1269" s="557" t="s">
        <v>1432</v>
      </c>
      <c r="Y1269" s="557" t="s">
        <v>1442</v>
      </c>
      <c r="Z1269" s="557" t="s">
        <v>1443</v>
      </c>
      <c r="AA1269" s="557" t="s">
        <v>1443</v>
      </c>
      <c r="AB1269" s="557" t="s">
        <v>1444</v>
      </c>
      <c r="AC1269" s="742" t="s">
        <v>1432</v>
      </c>
      <c r="AD1269" s="557"/>
      <c r="AE1269" s="557"/>
      <c r="AF1269" s="557"/>
      <c r="AG1269" s="517" t="s">
        <v>3063</v>
      </c>
      <c r="AH1269" s="557" t="s">
        <v>1445</v>
      </c>
      <c r="AI1269" s="557">
        <v>1332288</v>
      </c>
      <c r="AJ1269" s="517">
        <v>0</v>
      </c>
      <c r="AK1269" s="517">
        <v>0</v>
      </c>
      <c r="AL1269" s="577">
        <v>0</v>
      </c>
      <c r="AM1269" s="577">
        <v>2</v>
      </c>
      <c r="AN1269" s="577">
        <v>6</v>
      </c>
      <c r="AO1269" s="577">
        <v>0</v>
      </c>
      <c r="AP1269" s="577">
        <v>0</v>
      </c>
      <c r="AQ1269" s="577">
        <v>0</v>
      </c>
      <c r="AR1269" s="577">
        <v>0</v>
      </c>
      <c r="AS1269" s="577">
        <v>0</v>
      </c>
      <c r="AT1269" s="577">
        <v>2</v>
      </c>
      <c r="AU1269" s="577">
        <v>6</v>
      </c>
      <c r="AV1269" s="577">
        <v>0</v>
      </c>
      <c r="AW1269" s="577">
        <v>0</v>
      </c>
      <c r="AX1269" s="577">
        <v>0</v>
      </c>
      <c r="AY1269" s="577">
        <v>0</v>
      </c>
      <c r="AZ1269" s="577">
        <v>0</v>
      </c>
      <c r="BA1269" s="577">
        <v>0</v>
      </c>
      <c r="BB1269" s="577">
        <v>0</v>
      </c>
      <c r="BC1269" s="577">
        <v>0</v>
      </c>
      <c r="BD1269" s="577">
        <v>0</v>
      </c>
      <c r="BE1269" s="577">
        <v>0</v>
      </c>
      <c r="BF1269" s="577">
        <v>0</v>
      </c>
      <c r="BG1269" s="577">
        <v>0</v>
      </c>
      <c r="BH1269" s="577">
        <v>0</v>
      </c>
      <c r="BI1269" s="577">
        <v>0</v>
      </c>
      <c r="BJ1269" s="577">
        <v>0</v>
      </c>
      <c r="BK1269" s="577">
        <v>0</v>
      </c>
      <c r="BL1269" s="577">
        <v>0</v>
      </c>
      <c r="BM1269" s="577">
        <v>0</v>
      </c>
      <c r="BN1269" s="577"/>
      <c r="BO1269" s="551">
        <v>0</v>
      </c>
      <c r="BP1269" s="551">
        <v>0</v>
      </c>
      <c r="BQ1269" s="753">
        <v>0</v>
      </c>
      <c r="BR1269" s="551">
        <v>0</v>
      </c>
      <c r="BS1269" s="551">
        <v>0</v>
      </c>
      <c r="BT1269" s="551">
        <v>0</v>
      </c>
      <c r="BU1269" s="582">
        <f t="shared" si="35"/>
        <v>2.6666666666666665</v>
      </c>
      <c r="BV1269" s="552">
        <f t="shared" si="36"/>
        <v>2.6666666666666665</v>
      </c>
      <c r="BW1269" s="552">
        <f t="shared" si="37"/>
        <v>2.6666666666666665</v>
      </c>
      <c r="BX1269" s="551">
        <v>0</v>
      </c>
      <c r="BY1269" s="551">
        <v>0</v>
      </c>
      <c r="BZ1269" s="551">
        <v>0</v>
      </c>
      <c r="CA1269" s="551">
        <v>0</v>
      </c>
      <c r="CB1269" s="551">
        <v>0</v>
      </c>
      <c r="CC1269" s="551">
        <v>0</v>
      </c>
      <c r="CD1269" s="551">
        <v>0</v>
      </c>
      <c r="CE1269" s="551">
        <v>0</v>
      </c>
      <c r="CF1269" s="551">
        <v>0</v>
      </c>
      <c r="CG1269" s="551">
        <v>0</v>
      </c>
      <c r="CH1269" s="551">
        <v>0</v>
      </c>
      <c r="CI1269" s="551">
        <v>0</v>
      </c>
      <c r="CJ1269" s="551">
        <v>0</v>
      </c>
      <c r="CK1269" s="623">
        <f t="shared" si="34"/>
        <v>8</v>
      </c>
      <c r="CL1269" s="524">
        <v>8</v>
      </c>
      <c r="CM1269" s="554">
        <f t="shared" si="38"/>
        <v>2.6666666666666665</v>
      </c>
      <c r="CN1269" s="554">
        <f t="shared" si="39"/>
        <v>5.333333333333333</v>
      </c>
      <c r="CO1269" s="554">
        <v>6</v>
      </c>
      <c r="CP1269" s="554"/>
      <c r="CQ1269" s="554"/>
      <c r="CR1269" s="622"/>
      <c r="CS1269" s="524"/>
      <c r="CT1269" s="525"/>
      <c r="CU1269" s="620"/>
      <c r="CV1269" s="527"/>
      <c r="CW1269" s="527"/>
      <c r="CX1269" s="140"/>
    </row>
    <row r="1270" spans="1:102" s="71" customFormat="1" ht="12" customHeight="1" x14ac:dyDescent="0.2">
      <c r="A1270" s="132" t="s">
        <v>1965</v>
      </c>
      <c r="B1270" s="557" t="s">
        <v>4073</v>
      </c>
      <c r="C1270" s="557" t="s">
        <v>1432</v>
      </c>
      <c r="D1270" s="557" t="s">
        <v>5257</v>
      </c>
      <c r="E1270" s="557" t="s">
        <v>3639</v>
      </c>
      <c r="F1270" s="557" t="s">
        <v>3640</v>
      </c>
      <c r="G1270" s="557" t="s">
        <v>2513</v>
      </c>
      <c r="H1270" s="557" t="s">
        <v>2717</v>
      </c>
      <c r="I1270" s="533" t="s">
        <v>1432</v>
      </c>
      <c r="J1270" s="533">
        <v>526547</v>
      </c>
      <c r="K1270" s="741">
        <v>175744</v>
      </c>
      <c r="L1270" s="512" t="s">
        <v>4766</v>
      </c>
      <c r="M1270" s="557" t="s">
        <v>1432</v>
      </c>
      <c r="N1270" s="533" t="s">
        <v>1432</v>
      </c>
      <c r="O1270" s="533">
        <v>0</v>
      </c>
      <c r="P1270" s="533">
        <v>8</v>
      </c>
      <c r="Q1270" s="738">
        <v>8</v>
      </c>
      <c r="R1270" s="557" t="s">
        <v>5226</v>
      </c>
      <c r="S1270" s="557" t="s">
        <v>1154</v>
      </c>
      <c r="T1270" s="739">
        <v>42053</v>
      </c>
      <c r="U1270" s="739">
        <v>42299</v>
      </c>
      <c r="V1270" s="739"/>
      <c r="W1270" s="557" t="s">
        <v>1439</v>
      </c>
      <c r="X1270" s="557" t="s">
        <v>1432</v>
      </c>
      <c r="Y1270" s="557" t="s">
        <v>1442</v>
      </c>
      <c r="Z1270" s="557" t="s">
        <v>1443</v>
      </c>
      <c r="AA1270" s="557" t="s">
        <v>1443</v>
      </c>
      <c r="AB1270" s="557" t="s">
        <v>1444</v>
      </c>
      <c r="AC1270" s="742" t="s">
        <v>1432</v>
      </c>
      <c r="AD1270" s="557"/>
      <c r="AE1270" s="557"/>
      <c r="AF1270" s="557"/>
      <c r="AG1270" s="517" t="s">
        <v>3063</v>
      </c>
      <c r="AH1270" s="557" t="s">
        <v>1445</v>
      </c>
      <c r="AI1270" s="557">
        <v>1332288</v>
      </c>
      <c r="AJ1270" s="517">
        <v>0</v>
      </c>
      <c r="AK1270" s="517">
        <v>0</v>
      </c>
      <c r="AL1270" s="577">
        <v>0</v>
      </c>
      <c r="AM1270" s="577">
        <v>2</v>
      </c>
      <c r="AN1270" s="577">
        <v>6</v>
      </c>
      <c r="AO1270" s="577">
        <v>0</v>
      </c>
      <c r="AP1270" s="577">
        <v>0</v>
      </c>
      <c r="AQ1270" s="577">
        <v>0</v>
      </c>
      <c r="AR1270" s="577">
        <v>0</v>
      </c>
      <c r="AS1270" s="577">
        <v>0</v>
      </c>
      <c r="AT1270" s="577">
        <v>2</v>
      </c>
      <c r="AU1270" s="577">
        <v>6</v>
      </c>
      <c r="AV1270" s="577">
        <v>0</v>
      </c>
      <c r="AW1270" s="577">
        <v>0</v>
      </c>
      <c r="AX1270" s="577">
        <v>0</v>
      </c>
      <c r="AY1270" s="577">
        <v>0</v>
      </c>
      <c r="AZ1270" s="577">
        <v>0</v>
      </c>
      <c r="BA1270" s="577">
        <v>0</v>
      </c>
      <c r="BB1270" s="577">
        <v>0</v>
      </c>
      <c r="BC1270" s="577">
        <v>0</v>
      </c>
      <c r="BD1270" s="577">
        <v>0</v>
      </c>
      <c r="BE1270" s="577">
        <v>0</v>
      </c>
      <c r="BF1270" s="577">
        <v>0</v>
      </c>
      <c r="BG1270" s="577">
        <v>0</v>
      </c>
      <c r="BH1270" s="577">
        <v>0</v>
      </c>
      <c r="BI1270" s="577">
        <v>0</v>
      </c>
      <c r="BJ1270" s="577">
        <v>0</v>
      </c>
      <c r="BK1270" s="577">
        <v>0</v>
      </c>
      <c r="BL1270" s="577">
        <v>0</v>
      </c>
      <c r="BM1270" s="577">
        <v>0</v>
      </c>
      <c r="BN1270" s="577"/>
      <c r="BO1270" s="551">
        <v>0</v>
      </c>
      <c r="BP1270" s="551">
        <v>0</v>
      </c>
      <c r="BQ1270" s="753">
        <v>0</v>
      </c>
      <c r="BR1270" s="551">
        <v>0</v>
      </c>
      <c r="BS1270" s="551">
        <v>0</v>
      </c>
      <c r="BT1270" s="551">
        <v>0</v>
      </c>
      <c r="BU1270" s="582">
        <f t="shared" si="35"/>
        <v>2.6666666666666665</v>
      </c>
      <c r="BV1270" s="552">
        <f t="shared" si="36"/>
        <v>2.6666666666666665</v>
      </c>
      <c r="BW1270" s="552">
        <f t="shared" si="37"/>
        <v>2.6666666666666665</v>
      </c>
      <c r="BX1270" s="551">
        <v>0</v>
      </c>
      <c r="BY1270" s="551">
        <v>0</v>
      </c>
      <c r="BZ1270" s="551">
        <v>0</v>
      </c>
      <c r="CA1270" s="551">
        <v>0</v>
      </c>
      <c r="CB1270" s="551">
        <v>0</v>
      </c>
      <c r="CC1270" s="551">
        <v>0</v>
      </c>
      <c r="CD1270" s="551">
        <v>0</v>
      </c>
      <c r="CE1270" s="551">
        <v>0</v>
      </c>
      <c r="CF1270" s="551">
        <v>0</v>
      </c>
      <c r="CG1270" s="551">
        <v>0</v>
      </c>
      <c r="CH1270" s="551">
        <v>0</v>
      </c>
      <c r="CI1270" s="551">
        <v>0</v>
      </c>
      <c r="CJ1270" s="551">
        <v>0</v>
      </c>
      <c r="CK1270" s="623">
        <f t="shared" si="34"/>
        <v>8</v>
      </c>
      <c r="CL1270" s="524">
        <v>8</v>
      </c>
      <c r="CM1270" s="554">
        <f t="shared" si="38"/>
        <v>2.6666666666666665</v>
      </c>
      <c r="CN1270" s="554">
        <f t="shared" si="39"/>
        <v>5.333333333333333</v>
      </c>
      <c r="CO1270" s="554">
        <v>6</v>
      </c>
      <c r="CP1270" s="554"/>
      <c r="CQ1270" s="554"/>
      <c r="CR1270" s="622"/>
      <c r="CS1270" s="524"/>
      <c r="CT1270" s="525"/>
      <c r="CU1270" s="620"/>
      <c r="CV1270" s="527"/>
      <c r="CW1270" s="527"/>
      <c r="CX1270" s="140"/>
    </row>
    <row r="1271" spans="1:102" s="71" customFormat="1" ht="12" customHeight="1" x14ac:dyDescent="0.2">
      <c r="A1271" s="132" t="s">
        <v>1965</v>
      </c>
      <c r="B1271" s="557" t="s">
        <v>4073</v>
      </c>
      <c r="C1271" s="557" t="s">
        <v>1432</v>
      </c>
      <c r="D1271" s="557" t="s">
        <v>5258</v>
      </c>
      <c r="E1271" s="557" t="s">
        <v>3639</v>
      </c>
      <c r="F1271" s="557" t="s">
        <v>3640</v>
      </c>
      <c r="G1271" s="557" t="s">
        <v>2513</v>
      </c>
      <c r="H1271" s="557" t="s">
        <v>2717</v>
      </c>
      <c r="I1271" s="533" t="s">
        <v>1432</v>
      </c>
      <c r="J1271" s="533">
        <v>526547</v>
      </c>
      <c r="K1271" s="741">
        <v>175744</v>
      </c>
      <c r="L1271" s="512" t="s">
        <v>4766</v>
      </c>
      <c r="M1271" s="557" t="s">
        <v>1432</v>
      </c>
      <c r="N1271" s="533" t="s">
        <v>1432</v>
      </c>
      <c r="O1271" s="533">
        <v>0</v>
      </c>
      <c r="P1271" s="533">
        <v>8</v>
      </c>
      <c r="Q1271" s="738">
        <v>8</v>
      </c>
      <c r="R1271" s="557" t="s">
        <v>5226</v>
      </c>
      <c r="S1271" s="557" t="s">
        <v>1154</v>
      </c>
      <c r="T1271" s="739">
        <v>42053</v>
      </c>
      <c r="U1271" s="739">
        <v>42299</v>
      </c>
      <c r="V1271" s="739"/>
      <c r="W1271" s="557" t="s">
        <v>1439</v>
      </c>
      <c r="X1271" s="557" t="s">
        <v>1432</v>
      </c>
      <c r="Y1271" s="557" t="s">
        <v>1442</v>
      </c>
      <c r="Z1271" s="557" t="s">
        <v>1443</v>
      </c>
      <c r="AA1271" s="557" t="s">
        <v>1443</v>
      </c>
      <c r="AB1271" s="557" t="s">
        <v>1444</v>
      </c>
      <c r="AC1271" s="742" t="s">
        <v>1432</v>
      </c>
      <c r="AD1271" s="557"/>
      <c r="AE1271" s="557"/>
      <c r="AF1271" s="557"/>
      <c r="AG1271" s="517" t="s">
        <v>3063</v>
      </c>
      <c r="AH1271" s="557" t="s">
        <v>1445</v>
      </c>
      <c r="AI1271" s="557">
        <v>1332288</v>
      </c>
      <c r="AJ1271" s="517">
        <v>0</v>
      </c>
      <c r="AK1271" s="517">
        <v>0</v>
      </c>
      <c r="AL1271" s="577">
        <v>0</v>
      </c>
      <c r="AM1271" s="577">
        <v>2</v>
      </c>
      <c r="AN1271" s="577">
        <v>6</v>
      </c>
      <c r="AO1271" s="577">
        <v>0</v>
      </c>
      <c r="AP1271" s="577">
        <v>0</v>
      </c>
      <c r="AQ1271" s="577">
        <v>0</v>
      </c>
      <c r="AR1271" s="577">
        <v>0</v>
      </c>
      <c r="AS1271" s="577">
        <v>0</v>
      </c>
      <c r="AT1271" s="577">
        <v>2</v>
      </c>
      <c r="AU1271" s="577">
        <v>6</v>
      </c>
      <c r="AV1271" s="577">
        <v>0</v>
      </c>
      <c r="AW1271" s="577">
        <v>0</v>
      </c>
      <c r="AX1271" s="577">
        <v>0</v>
      </c>
      <c r="AY1271" s="577">
        <v>0</v>
      </c>
      <c r="AZ1271" s="577">
        <v>0</v>
      </c>
      <c r="BA1271" s="577">
        <v>0</v>
      </c>
      <c r="BB1271" s="577">
        <v>0</v>
      </c>
      <c r="BC1271" s="577">
        <v>0</v>
      </c>
      <c r="BD1271" s="577">
        <v>0</v>
      </c>
      <c r="BE1271" s="577">
        <v>0</v>
      </c>
      <c r="BF1271" s="577">
        <v>0</v>
      </c>
      <c r="BG1271" s="577">
        <v>0</v>
      </c>
      <c r="BH1271" s="577">
        <v>0</v>
      </c>
      <c r="BI1271" s="577">
        <v>0</v>
      </c>
      <c r="BJ1271" s="577">
        <v>0</v>
      </c>
      <c r="BK1271" s="577">
        <v>0</v>
      </c>
      <c r="BL1271" s="577">
        <v>0</v>
      </c>
      <c r="BM1271" s="577">
        <v>0</v>
      </c>
      <c r="BN1271" s="577"/>
      <c r="BO1271" s="551">
        <v>0</v>
      </c>
      <c r="BP1271" s="551">
        <v>0</v>
      </c>
      <c r="BQ1271" s="753">
        <v>0</v>
      </c>
      <c r="BR1271" s="551">
        <v>0</v>
      </c>
      <c r="BS1271" s="551">
        <v>0</v>
      </c>
      <c r="BT1271" s="551">
        <v>0</v>
      </c>
      <c r="BU1271" s="582">
        <f t="shared" si="35"/>
        <v>2.6666666666666665</v>
      </c>
      <c r="BV1271" s="552">
        <f t="shared" si="36"/>
        <v>2.6666666666666665</v>
      </c>
      <c r="BW1271" s="552">
        <f t="shared" si="37"/>
        <v>2.6666666666666665</v>
      </c>
      <c r="BX1271" s="551">
        <v>0</v>
      </c>
      <c r="BY1271" s="551">
        <v>0</v>
      </c>
      <c r="BZ1271" s="551">
        <v>0</v>
      </c>
      <c r="CA1271" s="551">
        <v>0</v>
      </c>
      <c r="CB1271" s="551">
        <v>0</v>
      </c>
      <c r="CC1271" s="551">
        <v>0</v>
      </c>
      <c r="CD1271" s="551">
        <v>0</v>
      </c>
      <c r="CE1271" s="551">
        <v>0</v>
      </c>
      <c r="CF1271" s="551">
        <v>0</v>
      </c>
      <c r="CG1271" s="551">
        <v>0</v>
      </c>
      <c r="CH1271" s="551">
        <v>0</v>
      </c>
      <c r="CI1271" s="551">
        <v>0</v>
      </c>
      <c r="CJ1271" s="551">
        <v>0</v>
      </c>
      <c r="CK1271" s="623">
        <f t="shared" si="34"/>
        <v>8</v>
      </c>
      <c r="CL1271" s="524">
        <v>8</v>
      </c>
      <c r="CM1271" s="554">
        <f t="shared" si="38"/>
        <v>2.6666666666666665</v>
      </c>
      <c r="CN1271" s="554">
        <f t="shared" si="39"/>
        <v>5.333333333333333</v>
      </c>
      <c r="CO1271" s="554">
        <v>6</v>
      </c>
      <c r="CP1271" s="554"/>
      <c r="CQ1271" s="554"/>
      <c r="CR1271" s="622"/>
      <c r="CS1271" s="524"/>
      <c r="CT1271" s="525"/>
      <c r="CU1271" s="620"/>
      <c r="CV1271" s="527"/>
      <c r="CW1271" s="527"/>
      <c r="CX1271" s="140"/>
    </row>
    <row r="1272" spans="1:102" s="71" customFormat="1" ht="12" customHeight="1" x14ac:dyDescent="0.2">
      <c r="A1272" s="132" t="s">
        <v>1965</v>
      </c>
      <c r="B1272" s="557" t="s">
        <v>4073</v>
      </c>
      <c r="C1272" s="557" t="s">
        <v>1432</v>
      </c>
      <c r="D1272" s="557" t="s">
        <v>5259</v>
      </c>
      <c r="E1272" s="557" t="s">
        <v>3639</v>
      </c>
      <c r="F1272" s="557" t="s">
        <v>3640</v>
      </c>
      <c r="G1272" s="557" t="s">
        <v>2513</v>
      </c>
      <c r="H1272" s="557" t="s">
        <v>2717</v>
      </c>
      <c r="I1272" s="533" t="s">
        <v>1432</v>
      </c>
      <c r="J1272" s="533">
        <v>526547</v>
      </c>
      <c r="K1272" s="741">
        <v>175744</v>
      </c>
      <c r="L1272" s="512" t="s">
        <v>4766</v>
      </c>
      <c r="M1272" s="557" t="s">
        <v>1432</v>
      </c>
      <c r="N1272" s="533" t="s">
        <v>1432</v>
      </c>
      <c r="O1272" s="533">
        <v>0</v>
      </c>
      <c r="P1272" s="533">
        <v>8</v>
      </c>
      <c r="Q1272" s="738">
        <v>8</v>
      </c>
      <c r="R1272" s="557" t="s">
        <v>5226</v>
      </c>
      <c r="S1272" s="557" t="s">
        <v>1154</v>
      </c>
      <c r="T1272" s="739">
        <v>42053</v>
      </c>
      <c r="U1272" s="739">
        <v>42299</v>
      </c>
      <c r="V1272" s="739"/>
      <c r="W1272" s="557" t="s">
        <v>1439</v>
      </c>
      <c r="X1272" s="557" t="s">
        <v>1432</v>
      </c>
      <c r="Y1272" s="557" t="s">
        <v>1442</v>
      </c>
      <c r="Z1272" s="557" t="s">
        <v>1443</v>
      </c>
      <c r="AA1272" s="557" t="s">
        <v>1443</v>
      </c>
      <c r="AB1272" s="557" t="s">
        <v>1444</v>
      </c>
      <c r="AC1272" s="742" t="s">
        <v>1432</v>
      </c>
      <c r="AD1272" s="557"/>
      <c r="AE1272" s="557"/>
      <c r="AF1272" s="557"/>
      <c r="AG1272" s="517" t="s">
        <v>3063</v>
      </c>
      <c r="AH1272" s="557" t="s">
        <v>1445</v>
      </c>
      <c r="AI1272" s="557">
        <v>1332288</v>
      </c>
      <c r="AJ1272" s="517">
        <v>0</v>
      </c>
      <c r="AK1272" s="517">
        <v>0</v>
      </c>
      <c r="AL1272" s="577">
        <v>2</v>
      </c>
      <c r="AM1272" s="577">
        <v>2</v>
      </c>
      <c r="AN1272" s="577">
        <v>4</v>
      </c>
      <c r="AO1272" s="577">
        <v>0</v>
      </c>
      <c r="AP1272" s="577">
        <v>0</v>
      </c>
      <c r="AQ1272" s="577">
        <v>0</v>
      </c>
      <c r="AR1272" s="577">
        <v>0</v>
      </c>
      <c r="AS1272" s="577">
        <v>2</v>
      </c>
      <c r="AT1272" s="577">
        <v>2</v>
      </c>
      <c r="AU1272" s="577">
        <v>4</v>
      </c>
      <c r="AV1272" s="577">
        <v>0</v>
      </c>
      <c r="AW1272" s="577">
        <v>0</v>
      </c>
      <c r="AX1272" s="577">
        <v>0</v>
      </c>
      <c r="AY1272" s="577">
        <v>0</v>
      </c>
      <c r="AZ1272" s="577">
        <v>0</v>
      </c>
      <c r="BA1272" s="577">
        <v>0</v>
      </c>
      <c r="BB1272" s="577">
        <v>0</v>
      </c>
      <c r="BC1272" s="577">
        <v>0</v>
      </c>
      <c r="BD1272" s="577">
        <v>0</v>
      </c>
      <c r="BE1272" s="577">
        <v>0</v>
      </c>
      <c r="BF1272" s="577">
        <v>0</v>
      </c>
      <c r="BG1272" s="577">
        <v>0</v>
      </c>
      <c r="BH1272" s="577">
        <v>0</v>
      </c>
      <c r="BI1272" s="577">
        <v>0</v>
      </c>
      <c r="BJ1272" s="577">
        <v>0</v>
      </c>
      <c r="BK1272" s="577">
        <v>0</v>
      </c>
      <c r="BL1272" s="577">
        <v>0</v>
      </c>
      <c r="BM1272" s="577">
        <v>0</v>
      </c>
      <c r="BN1272" s="577"/>
      <c r="BO1272" s="551">
        <v>0</v>
      </c>
      <c r="BP1272" s="551">
        <v>0</v>
      </c>
      <c r="BQ1272" s="753">
        <v>0</v>
      </c>
      <c r="BR1272" s="551">
        <v>0</v>
      </c>
      <c r="BS1272" s="551">
        <v>0</v>
      </c>
      <c r="BT1272" s="551">
        <v>0</v>
      </c>
      <c r="BU1272" s="582">
        <f t="shared" si="35"/>
        <v>2.6666666666666665</v>
      </c>
      <c r="BV1272" s="552">
        <f t="shared" si="36"/>
        <v>2.6666666666666665</v>
      </c>
      <c r="BW1272" s="552">
        <f t="shared" si="37"/>
        <v>2.6666666666666665</v>
      </c>
      <c r="BX1272" s="551">
        <v>0</v>
      </c>
      <c r="BY1272" s="551">
        <v>0</v>
      </c>
      <c r="BZ1272" s="551">
        <v>0</v>
      </c>
      <c r="CA1272" s="551">
        <v>0</v>
      </c>
      <c r="CB1272" s="551">
        <v>0</v>
      </c>
      <c r="CC1272" s="551">
        <v>0</v>
      </c>
      <c r="CD1272" s="551">
        <v>0</v>
      </c>
      <c r="CE1272" s="551">
        <v>0</v>
      </c>
      <c r="CF1272" s="551">
        <v>0</v>
      </c>
      <c r="CG1272" s="551">
        <v>0</v>
      </c>
      <c r="CH1272" s="551">
        <v>0</v>
      </c>
      <c r="CI1272" s="551">
        <v>0</v>
      </c>
      <c r="CJ1272" s="551">
        <v>0</v>
      </c>
      <c r="CK1272" s="623">
        <f t="shared" si="34"/>
        <v>8</v>
      </c>
      <c r="CL1272" s="524">
        <v>8</v>
      </c>
      <c r="CM1272" s="554">
        <f t="shared" si="38"/>
        <v>2.6666666666666665</v>
      </c>
      <c r="CN1272" s="554">
        <f t="shared" si="39"/>
        <v>5.333333333333333</v>
      </c>
      <c r="CO1272" s="554">
        <v>6</v>
      </c>
      <c r="CP1272" s="554"/>
      <c r="CQ1272" s="554"/>
      <c r="CR1272" s="622"/>
      <c r="CS1272" s="524"/>
      <c r="CT1272" s="525"/>
      <c r="CU1272" s="620"/>
      <c r="CV1272" s="527"/>
      <c r="CW1272" s="527"/>
      <c r="CX1272" s="140"/>
    </row>
    <row r="1273" spans="1:102" s="71" customFormat="1" ht="12" customHeight="1" x14ac:dyDescent="0.2">
      <c r="A1273" s="132" t="s">
        <v>1965</v>
      </c>
      <c r="B1273" s="557" t="s">
        <v>4073</v>
      </c>
      <c r="C1273" s="557" t="s">
        <v>1432</v>
      </c>
      <c r="D1273" s="557" t="s">
        <v>5260</v>
      </c>
      <c r="E1273" s="557" t="s">
        <v>3639</v>
      </c>
      <c r="F1273" s="557" t="s">
        <v>3640</v>
      </c>
      <c r="G1273" s="557" t="s">
        <v>2513</v>
      </c>
      <c r="H1273" s="557" t="s">
        <v>2717</v>
      </c>
      <c r="I1273" s="533" t="s">
        <v>1432</v>
      </c>
      <c r="J1273" s="533">
        <v>526547</v>
      </c>
      <c r="K1273" s="741">
        <v>175744</v>
      </c>
      <c r="L1273" s="512" t="s">
        <v>4766</v>
      </c>
      <c r="M1273" s="557" t="s">
        <v>1432</v>
      </c>
      <c r="N1273" s="533" t="s">
        <v>1432</v>
      </c>
      <c r="O1273" s="533">
        <v>0</v>
      </c>
      <c r="P1273" s="533">
        <v>6</v>
      </c>
      <c r="Q1273" s="738">
        <v>6</v>
      </c>
      <c r="R1273" s="557" t="s">
        <v>5226</v>
      </c>
      <c r="S1273" s="557" t="s">
        <v>1154</v>
      </c>
      <c r="T1273" s="739">
        <v>42053</v>
      </c>
      <c r="U1273" s="739">
        <v>42299</v>
      </c>
      <c r="V1273" s="739"/>
      <c r="W1273" s="557" t="s">
        <v>1439</v>
      </c>
      <c r="X1273" s="557" t="s">
        <v>1432</v>
      </c>
      <c r="Y1273" s="557" t="s">
        <v>1442</v>
      </c>
      <c r="Z1273" s="557" t="s">
        <v>1443</v>
      </c>
      <c r="AA1273" s="557" t="s">
        <v>1443</v>
      </c>
      <c r="AB1273" s="557" t="s">
        <v>1444</v>
      </c>
      <c r="AC1273" s="742" t="s">
        <v>1432</v>
      </c>
      <c r="AD1273" s="557"/>
      <c r="AE1273" s="557"/>
      <c r="AF1273" s="557"/>
      <c r="AG1273" s="517" t="s">
        <v>3063</v>
      </c>
      <c r="AH1273" s="557" t="s">
        <v>1445</v>
      </c>
      <c r="AI1273" s="557">
        <v>1332288</v>
      </c>
      <c r="AJ1273" s="517">
        <v>0</v>
      </c>
      <c r="AK1273" s="517">
        <v>0</v>
      </c>
      <c r="AL1273" s="577">
        <v>0</v>
      </c>
      <c r="AM1273" s="577">
        <v>2</v>
      </c>
      <c r="AN1273" s="577">
        <v>2</v>
      </c>
      <c r="AO1273" s="577">
        <v>2</v>
      </c>
      <c r="AP1273" s="577">
        <v>0</v>
      </c>
      <c r="AQ1273" s="577">
        <v>0</v>
      </c>
      <c r="AR1273" s="577">
        <v>0</v>
      </c>
      <c r="AS1273" s="577">
        <v>0</v>
      </c>
      <c r="AT1273" s="577">
        <v>2</v>
      </c>
      <c r="AU1273" s="577">
        <v>2</v>
      </c>
      <c r="AV1273" s="577">
        <v>2</v>
      </c>
      <c r="AW1273" s="577">
        <v>0</v>
      </c>
      <c r="AX1273" s="577">
        <v>0</v>
      </c>
      <c r="AY1273" s="577">
        <v>0</v>
      </c>
      <c r="AZ1273" s="577">
        <v>0</v>
      </c>
      <c r="BA1273" s="577">
        <v>0</v>
      </c>
      <c r="BB1273" s="577">
        <v>0</v>
      </c>
      <c r="BC1273" s="577">
        <v>0</v>
      </c>
      <c r="BD1273" s="577">
        <v>0</v>
      </c>
      <c r="BE1273" s="577">
        <v>0</v>
      </c>
      <c r="BF1273" s="577">
        <v>0</v>
      </c>
      <c r="BG1273" s="577">
        <v>0</v>
      </c>
      <c r="BH1273" s="577">
        <v>0</v>
      </c>
      <c r="BI1273" s="577">
        <v>0</v>
      </c>
      <c r="BJ1273" s="577">
        <v>0</v>
      </c>
      <c r="BK1273" s="577">
        <v>0</v>
      </c>
      <c r="BL1273" s="577">
        <v>0</v>
      </c>
      <c r="BM1273" s="577">
        <v>0</v>
      </c>
      <c r="BN1273" s="577"/>
      <c r="BO1273" s="551">
        <v>0</v>
      </c>
      <c r="BP1273" s="551">
        <v>0</v>
      </c>
      <c r="BQ1273" s="753">
        <v>0</v>
      </c>
      <c r="BR1273" s="551">
        <v>0</v>
      </c>
      <c r="BS1273" s="551">
        <v>0</v>
      </c>
      <c r="BT1273" s="551">
        <v>0</v>
      </c>
      <c r="BU1273" s="582">
        <f t="shared" si="35"/>
        <v>2</v>
      </c>
      <c r="BV1273" s="552">
        <f t="shared" si="36"/>
        <v>2</v>
      </c>
      <c r="BW1273" s="552">
        <f t="shared" si="37"/>
        <v>2</v>
      </c>
      <c r="BX1273" s="551">
        <v>0</v>
      </c>
      <c r="BY1273" s="551">
        <v>0</v>
      </c>
      <c r="BZ1273" s="551">
        <v>0</v>
      </c>
      <c r="CA1273" s="551">
        <v>0</v>
      </c>
      <c r="CB1273" s="551">
        <v>0</v>
      </c>
      <c r="CC1273" s="551">
        <v>0</v>
      </c>
      <c r="CD1273" s="551">
        <v>0</v>
      </c>
      <c r="CE1273" s="551">
        <v>0</v>
      </c>
      <c r="CF1273" s="551">
        <v>0</v>
      </c>
      <c r="CG1273" s="551">
        <v>0</v>
      </c>
      <c r="CH1273" s="551">
        <v>0</v>
      </c>
      <c r="CI1273" s="551">
        <v>0</v>
      </c>
      <c r="CJ1273" s="551">
        <v>0</v>
      </c>
      <c r="CK1273" s="623">
        <f t="shared" si="34"/>
        <v>6</v>
      </c>
      <c r="CL1273" s="524">
        <v>6</v>
      </c>
      <c r="CM1273" s="554">
        <f t="shared" si="38"/>
        <v>2</v>
      </c>
      <c r="CN1273" s="554">
        <f t="shared" si="39"/>
        <v>4</v>
      </c>
      <c r="CO1273" s="554">
        <v>6</v>
      </c>
      <c r="CP1273" s="554"/>
      <c r="CQ1273" s="554"/>
      <c r="CR1273" s="622"/>
      <c r="CS1273" s="524"/>
      <c r="CT1273" s="525"/>
      <c r="CU1273" s="620"/>
      <c r="CV1273" s="527"/>
      <c r="CW1273" s="527"/>
      <c r="CX1273" s="140"/>
    </row>
    <row r="1274" spans="1:102" s="71" customFormat="1" ht="12" customHeight="1" x14ac:dyDescent="0.2">
      <c r="A1274" s="132" t="s">
        <v>1965</v>
      </c>
      <c r="B1274" s="557" t="s">
        <v>4073</v>
      </c>
      <c r="C1274" s="557" t="s">
        <v>1432</v>
      </c>
      <c r="D1274" s="557" t="s">
        <v>5261</v>
      </c>
      <c r="E1274" s="557" t="s">
        <v>3639</v>
      </c>
      <c r="F1274" s="557" t="s">
        <v>3640</v>
      </c>
      <c r="G1274" s="557" t="s">
        <v>2513</v>
      </c>
      <c r="H1274" s="557" t="s">
        <v>2717</v>
      </c>
      <c r="I1274" s="533" t="s">
        <v>1432</v>
      </c>
      <c r="J1274" s="533">
        <v>526547</v>
      </c>
      <c r="K1274" s="741">
        <v>175744</v>
      </c>
      <c r="L1274" s="512" t="s">
        <v>4766</v>
      </c>
      <c r="M1274" s="557" t="s">
        <v>1432</v>
      </c>
      <c r="N1274" s="533" t="s">
        <v>1432</v>
      </c>
      <c r="O1274" s="533">
        <v>0</v>
      </c>
      <c r="P1274" s="533">
        <v>6</v>
      </c>
      <c r="Q1274" s="738">
        <v>6</v>
      </c>
      <c r="R1274" s="557" t="s">
        <v>5226</v>
      </c>
      <c r="S1274" s="557" t="s">
        <v>1154</v>
      </c>
      <c r="T1274" s="739">
        <v>42053</v>
      </c>
      <c r="U1274" s="739">
        <v>42299</v>
      </c>
      <c r="V1274" s="739"/>
      <c r="W1274" s="557" t="s">
        <v>1439</v>
      </c>
      <c r="X1274" s="557" t="s">
        <v>1432</v>
      </c>
      <c r="Y1274" s="557" t="s">
        <v>1442</v>
      </c>
      <c r="Z1274" s="557" t="s">
        <v>1443</v>
      </c>
      <c r="AA1274" s="557" t="s">
        <v>1443</v>
      </c>
      <c r="AB1274" s="557" t="s">
        <v>1444</v>
      </c>
      <c r="AC1274" s="742" t="s">
        <v>1432</v>
      </c>
      <c r="AD1274" s="557"/>
      <c r="AE1274" s="557"/>
      <c r="AF1274" s="557"/>
      <c r="AG1274" s="517" t="s">
        <v>3063</v>
      </c>
      <c r="AH1274" s="557" t="s">
        <v>1445</v>
      </c>
      <c r="AI1274" s="557">
        <v>1332288</v>
      </c>
      <c r="AJ1274" s="517">
        <v>0</v>
      </c>
      <c r="AK1274" s="517">
        <v>0</v>
      </c>
      <c r="AL1274" s="577">
        <v>0</v>
      </c>
      <c r="AM1274" s="577">
        <v>2</v>
      </c>
      <c r="AN1274" s="577">
        <v>2</v>
      </c>
      <c r="AO1274" s="577">
        <v>2</v>
      </c>
      <c r="AP1274" s="577">
        <v>0</v>
      </c>
      <c r="AQ1274" s="577">
        <v>0</v>
      </c>
      <c r="AR1274" s="577">
        <v>0</v>
      </c>
      <c r="AS1274" s="577">
        <v>0</v>
      </c>
      <c r="AT1274" s="577">
        <v>2</v>
      </c>
      <c r="AU1274" s="577">
        <v>2</v>
      </c>
      <c r="AV1274" s="577">
        <v>2</v>
      </c>
      <c r="AW1274" s="577">
        <v>0</v>
      </c>
      <c r="AX1274" s="577">
        <v>0</v>
      </c>
      <c r="AY1274" s="577">
        <v>0</v>
      </c>
      <c r="AZ1274" s="577">
        <v>0</v>
      </c>
      <c r="BA1274" s="577">
        <v>0</v>
      </c>
      <c r="BB1274" s="577">
        <v>0</v>
      </c>
      <c r="BC1274" s="577">
        <v>0</v>
      </c>
      <c r="BD1274" s="577">
        <v>0</v>
      </c>
      <c r="BE1274" s="577">
        <v>0</v>
      </c>
      <c r="BF1274" s="577">
        <v>0</v>
      </c>
      <c r="BG1274" s="577">
        <v>0</v>
      </c>
      <c r="BH1274" s="577">
        <v>0</v>
      </c>
      <c r="BI1274" s="577">
        <v>0</v>
      </c>
      <c r="BJ1274" s="577">
        <v>0</v>
      </c>
      <c r="BK1274" s="577">
        <v>0</v>
      </c>
      <c r="BL1274" s="577">
        <v>0</v>
      </c>
      <c r="BM1274" s="577">
        <v>0</v>
      </c>
      <c r="BN1274" s="577"/>
      <c r="BO1274" s="551">
        <v>0</v>
      </c>
      <c r="BP1274" s="551">
        <v>0</v>
      </c>
      <c r="BQ1274" s="753">
        <v>0</v>
      </c>
      <c r="BR1274" s="551">
        <v>0</v>
      </c>
      <c r="BS1274" s="551">
        <v>0</v>
      </c>
      <c r="BT1274" s="551">
        <v>0</v>
      </c>
      <c r="BU1274" s="582">
        <f t="shared" si="35"/>
        <v>2</v>
      </c>
      <c r="BV1274" s="552">
        <f t="shared" si="36"/>
        <v>2</v>
      </c>
      <c r="BW1274" s="552">
        <f t="shared" si="37"/>
        <v>2</v>
      </c>
      <c r="BX1274" s="551">
        <v>0</v>
      </c>
      <c r="BY1274" s="551">
        <v>0</v>
      </c>
      <c r="BZ1274" s="551">
        <v>0</v>
      </c>
      <c r="CA1274" s="551">
        <v>0</v>
      </c>
      <c r="CB1274" s="551">
        <v>0</v>
      </c>
      <c r="CC1274" s="551">
        <v>0</v>
      </c>
      <c r="CD1274" s="551">
        <v>0</v>
      </c>
      <c r="CE1274" s="551">
        <v>0</v>
      </c>
      <c r="CF1274" s="551">
        <v>0</v>
      </c>
      <c r="CG1274" s="551">
        <v>0</v>
      </c>
      <c r="CH1274" s="551">
        <v>0</v>
      </c>
      <c r="CI1274" s="551">
        <v>0</v>
      </c>
      <c r="CJ1274" s="551">
        <v>0</v>
      </c>
      <c r="CK1274" s="623">
        <f t="shared" si="34"/>
        <v>6</v>
      </c>
      <c r="CL1274" s="524">
        <v>6</v>
      </c>
      <c r="CM1274" s="554">
        <f t="shared" si="38"/>
        <v>2</v>
      </c>
      <c r="CN1274" s="554">
        <f t="shared" si="39"/>
        <v>4</v>
      </c>
      <c r="CO1274" s="554">
        <v>6</v>
      </c>
      <c r="CP1274" s="554"/>
      <c r="CQ1274" s="554"/>
      <c r="CR1274" s="622"/>
      <c r="CS1274" s="524"/>
      <c r="CT1274" s="525"/>
      <c r="CU1274" s="620"/>
      <c r="CV1274" s="527"/>
      <c r="CW1274" s="527"/>
      <c r="CX1274" s="140"/>
    </row>
    <row r="1275" spans="1:102" s="71" customFormat="1" ht="12" customHeight="1" x14ac:dyDescent="0.2">
      <c r="A1275" s="132" t="s">
        <v>1965</v>
      </c>
      <c r="B1275" s="557" t="s">
        <v>4073</v>
      </c>
      <c r="C1275" s="557" t="s">
        <v>1432</v>
      </c>
      <c r="D1275" s="557" t="s">
        <v>5262</v>
      </c>
      <c r="E1275" s="557" t="s">
        <v>3639</v>
      </c>
      <c r="F1275" s="557" t="s">
        <v>3640</v>
      </c>
      <c r="G1275" s="557" t="s">
        <v>2513</v>
      </c>
      <c r="H1275" s="557" t="s">
        <v>2717</v>
      </c>
      <c r="I1275" s="533" t="s">
        <v>1432</v>
      </c>
      <c r="J1275" s="533">
        <v>526547</v>
      </c>
      <c r="K1275" s="741">
        <v>175744</v>
      </c>
      <c r="L1275" s="512" t="s">
        <v>4766</v>
      </c>
      <c r="M1275" s="557" t="s">
        <v>1432</v>
      </c>
      <c r="N1275" s="533" t="s">
        <v>1432</v>
      </c>
      <c r="O1275" s="533">
        <v>0</v>
      </c>
      <c r="P1275" s="533">
        <v>6</v>
      </c>
      <c r="Q1275" s="738">
        <v>6</v>
      </c>
      <c r="R1275" s="557" t="s">
        <v>5226</v>
      </c>
      <c r="S1275" s="557" t="s">
        <v>1154</v>
      </c>
      <c r="T1275" s="739">
        <v>42053</v>
      </c>
      <c r="U1275" s="739">
        <v>42299</v>
      </c>
      <c r="V1275" s="739"/>
      <c r="W1275" s="557" t="s">
        <v>1439</v>
      </c>
      <c r="X1275" s="557" t="s">
        <v>1432</v>
      </c>
      <c r="Y1275" s="557" t="s">
        <v>1442</v>
      </c>
      <c r="Z1275" s="557" t="s">
        <v>1443</v>
      </c>
      <c r="AA1275" s="557" t="s">
        <v>1443</v>
      </c>
      <c r="AB1275" s="557" t="s">
        <v>1444</v>
      </c>
      <c r="AC1275" s="742" t="s">
        <v>1432</v>
      </c>
      <c r="AD1275" s="557"/>
      <c r="AE1275" s="557"/>
      <c r="AF1275" s="557"/>
      <c r="AG1275" s="517" t="s">
        <v>3063</v>
      </c>
      <c r="AH1275" s="557" t="s">
        <v>1445</v>
      </c>
      <c r="AI1275" s="557">
        <v>1332288</v>
      </c>
      <c r="AJ1275" s="517">
        <v>0</v>
      </c>
      <c r="AK1275" s="517">
        <v>0</v>
      </c>
      <c r="AL1275" s="577">
        <v>0</v>
      </c>
      <c r="AM1275" s="577">
        <v>2</v>
      </c>
      <c r="AN1275" s="577">
        <v>4</v>
      </c>
      <c r="AO1275" s="577">
        <v>0</v>
      </c>
      <c r="AP1275" s="577">
        <v>0</v>
      </c>
      <c r="AQ1275" s="577">
        <v>0</v>
      </c>
      <c r="AR1275" s="577">
        <v>0</v>
      </c>
      <c r="AS1275" s="577">
        <v>0</v>
      </c>
      <c r="AT1275" s="577">
        <v>2</v>
      </c>
      <c r="AU1275" s="577">
        <v>4</v>
      </c>
      <c r="AV1275" s="577">
        <v>0</v>
      </c>
      <c r="AW1275" s="577">
        <v>0</v>
      </c>
      <c r="AX1275" s="577">
        <v>0</v>
      </c>
      <c r="AY1275" s="577">
        <v>0</v>
      </c>
      <c r="AZ1275" s="577">
        <v>0</v>
      </c>
      <c r="BA1275" s="577">
        <v>0</v>
      </c>
      <c r="BB1275" s="577">
        <v>0</v>
      </c>
      <c r="BC1275" s="577">
        <v>0</v>
      </c>
      <c r="BD1275" s="577">
        <v>0</v>
      </c>
      <c r="BE1275" s="577">
        <v>0</v>
      </c>
      <c r="BF1275" s="577">
        <v>0</v>
      </c>
      <c r="BG1275" s="577">
        <v>0</v>
      </c>
      <c r="BH1275" s="577">
        <v>0</v>
      </c>
      <c r="BI1275" s="577">
        <v>0</v>
      </c>
      <c r="BJ1275" s="577">
        <v>0</v>
      </c>
      <c r="BK1275" s="577">
        <v>0</v>
      </c>
      <c r="BL1275" s="577">
        <v>0</v>
      </c>
      <c r="BM1275" s="577">
        <v>0</v>
      </c>
      <c r="BN1275" s="577"/>
      <c r="BO1275" s="551">
        <v>0</v>
      </c>
      <c r="BP1275" s="551">
        <v>0</v>
      </c>
      <c r="BQ1275" s="753">
        <v>0</v>
      </c>
      <c r="BR1275" s="551">
        <v>0</v>
      </c>
      <c r="BS1275" s="551">
        <v>0</v>
      </c>
      <c r="BT1275" s="551">
        <v>0</v>
      </c>
      <c r="BU1275" s="582">
        <f t="shared" si="35"/>
        <v>2</v>
      </c>
      <c r="BV1275" s="552">
        <f t="shared" si="36"/>
        <v>2</v>
      </c>
      <c r="BW1275" s="552">
        <f t="shared" si="37"/>
        <v>2</v>
      </c>
      <c r="BX1275" s="551">
        <v>0</v>
      </c>
      <c r="BY1275" s="551">
        <v>0</v>
      </c>
      <c r="BZ1275" s="551">
        <v>0</v>
      </c>
      <c r="CA1275" s="551">
        <v>0</v>
      </c>
      <c r="CB1275" s="551">
        <v>0</v>
      </c>
      <c r="CC1275" s="551">
        <v>0</v>
      </c>
      <c r="CD1275" s="551">
        <v>0</v>
      </c>
      <c r="CE1275" s="551">
        <v>0</v>
      </c>
      <c r="CF1275" s="551">
        <v>0</v>
      </c>
      <c r="CG1275" s="551">
        <v>0</v>
      </c>
      <c r="CH1275" s="551">
        <v>0</v>
      </c>
      <c r="CI1275" s="551">
        <v>0</v>
      </c>
      <c r="CJ1275" s="551">
        <v>0</v>
      </c>
      <c r="CK1275" s="623">
        <f t="shared" si="34"/>
        <v>6</v>
      </c>
      <c r="CL1275" s="524">
        <v>6</v>
      </c>
      <c r="CM1275" s="554">
        <f t="shared" si="38"/>
        <v>2</v>
      </c>
      <c r="CN1275" s="554">
        <f t="shared" si="39"/>
        <v>4</v>
      </c>
      <c r="CO1275" s="554">
        <v>6</v>
      </c>
      <c r="CP1275" s="554"/>
      <c r="CQ1275" s="554"/>
      <c r="CR1275" s="622"/>
      <c r="CS1275" s="524"/>
      <c r="CT1275" s="525"/>
      <c r="CU1275" s="620"/>
      <c r="CV1275" s="527"/>
      <c r="CW1275" s="527"/>
      <c r="CX1275" s="140"/>
    </row>
    <row r="1276" spans="1:102" s="71" customFormat="1" ht="12" customHeight="1" x14ac:dyDescent="0.2">
      <c r="A1276" s="132" t="s">
        <v>1965</v>
      </c>
      <c r="B1276" s="557" t="s">
        <v>4073</v>
      </c>
      <c r="C1276" s="557" t="s">
        <v>1432</v>
      </c>
      <c r="D1276" s="557" t="s">
        <v>5263</v>
      </c>
      <c r="E1276" s="557" t="s">
        <v>3639</v>
      </c>
      <c r="F1276" s="557" t="s">
        <v>3640</v>
      </c>
      <c r="G1276" s="557" t="s">
        <v>2513</v>
      </c>
      <c r="H1276" s="557" t="s">
        <v>2717</v>
      </c>
      <c r="I1276" s="533" t="s">
        <v>1432</v>
      </c>
      <c r="J1276" s="533">
        <v>526547</v>
      </c>
      <c r="K1276" s="741">
        <v>175744</v>
      </c>
      <c r="L1276" s="512" t="s">
        <v>4766</v>
      </c>
      <c r="M1276" s="557" t="s">
        <v>1432</v>
      </c>
      <c r="N1276" s="533" t="s">
        <v>1432</v>
      </c>
      <c r="O1276" s="533">
        <v>0</v>
      </c>
      <c r="P1276" s="533">
        <v>6</v>
      </c>
      <c r="Q1276" s="738">
        <v>6</v>
      </c>
      <c r="R1276" s="557" t="s">
        <v>5226</v>
      </c>
      <c r="S1276" s="557" t="s">
        <v>1154</v>
      </c>
      <c r="T1276" s="739">
        <v>42053</v>
      </c>
      <c r="U1276" s="739">
        <v>42299</v>
      </c>
      <c r="V1276" s="739"/>
      <c r="W1276" s="557" t="s">
        <v>1439</v>
      </c>
      <c r="X1276" s="557" t="s">
        <v>1432</v>
      </c>
      <c r="Y1276" s="557" t="s">
        <v>1442</v>
      </c>
      <c r="Z1276" s="557" t="s">
        <v>1443</v>
      </c>
      <c r="AA1276" s="557" t="s">
        <v>1443</v>
      </c>
      <c r="AB1276" s="557" t="s">
        <v>1444</v>
      </c>
      <c r="AC1276" s="742" t="s">
        <v>1432</v>
      </c>
      <c r="AD1276" s="557"/>
      <c r="AE1276" s="557"/>
      <c r="AF1276" s="557"/>
      <c r="AG1276" s="517" t="s">
        <v>3063</v>
      </c>
      <c r="AH1276" s="557" t="s">
        <v>1445</v>
      </c>
      <c r="AI1276" s="557">
        <v>1332288</v>
      </c>
      <c r="AJ1276" s="517">
        <v>0</v>
      </c>
      <c r="AK1276" s="517">
        <v>0</v>
      </c>
      <c r="AL1276" s="577">
        <v>0</v>
      </c>
      <c r="AM1276" s="577">
        <v>2</v>
      </c>
      <c r="AN1276" s="577">
        <v>4</v>
      </c>
      <c r="AO1276" s="577">
        <v>0</v>
      </c>
      <c r="AP1276" s="577">
        <v>0</v>
      </c>
      <c r="AQ1276" s="577">
        <v>0</v>
      </c>
      <c r="AR1276" s="577">
        <v>0</v>
      </c>
      <c r="AS1276" s="577">
        <v>0</v>
      </c>
      <c r="AT1276" s="577">
        <v>2</v>
      </c>
      <c r="AU1276" s="577">
        <v>4</v>
      </c>
      <c r="AV1276" s="577">
        <v>0</v>
      </c>
      <c r="AW1276" s="577">
        <v>0</v>
      </c>
      <c r="AX1276" s="577">
        <v>0</v>
      </c>
      <c r="AY1276" s="577">
        <v>0</v>
      </c>
      <c r="AZ1276" s="577">
        <v>0</v>
      </c>
      <c r="BA1276" s="577">
        <v>0</v>
      </c>
      <c r="BB1276" s="577">
        <v>0</v>
      </c>
      <c r="BC1276" s="577">
        <v>0</v>
      </c>
      <c r="BD1276" s="577">
        <v>0</v>
      </c>
      <c r="BE1276" s="577">
        <v>0</v>
      </c>
      <c r="BF1276" s="577">
        <v>0</v>
      </c>
      <c r="BG1276" s="577">
        <v>0</v>
      </c>
      <c r="BH1276" s="577">
        <v>0</v>
      </c>
      <c r="BI1276" s="577">
        <v>0</v>
      </c>
      <c r="BJ1276" s="577">
        <v>0</v>
      </c>
      <c r="BK1276" s="577">
        <v>0</v>
      </c>
      <c r="BL1276" s="577">
        <v>0</v>
      </c>
      <c r="BM1276" s="577">
        <v>0</v>
      </c>
      <c r="BN1276" s="577"/>
      <c r="BO1276" s="551">
        <v>0</v>
      </c>
      <c r="BP1276" s="551">
        <v>0</v>
      </c>
      <c r="BQ1276" s="753">
        <v>0</v>
      </c>
      <c r="BR1276" s="551">
        <v>0</v>
      </c>
      <c r="BS1276" s="551">
        <v>0</v>
      </c>
      <c r="BT1276" s="551">
        <v>0</v>
      </c>
      <c r="BU1276" s="582">
        <f t="shared" si="35"/>
        <v>2</v>
      </c>
      <c r="BV1276" s="552">
        <f t="shared" si="36"/>
        <v>2</v>
      </c>
      <c r="BW1276" s="552">
        <f t="shared" si="37"/>
        <v>2</v>
      </c>
      <c r="BX1276" s="551">
        <v>0</v>
      </c>
      <c r="BY1276" s="551">
        <v>0</v>
      </c>
      <c r="BZ1276" s="551">
        <v>0</v>
      </c>
      <c r="CA1276" s="551">
        <v>0</v>
      </c>
      <c r="CB1276" s="551">
        <v>0</v>
      </c>
      <c r="CC1276" s="551">
        <v>0</v>
      </c>
      <c r="CD1276" s="551">
        <v>0</v>
      </c>
      <c r="CE1276" s="551">
        <v>0</v>
      </c>
      <c r="CF1276" s="551">
        <v>0</v>
      </c>
      <c r="CG1276" s="551">
        <v>0</v>
      </c>
      <c r="CH1276" s="551">
        <v>0</v>
      </c>
      <c r="CI1276" s="551">
        <v>0</v>
      </c>
      <c r="CJ1276" s="551">
        <v>0</v>
      </c>
      <c r="CK1276" s="623">
        <f t="shared" si="34"/>
        <v>6</v>
      </c>
      <c r="CL1276" s="524">
        <v>6</v>
      </c>
      <c r="CM1276" s="554">
        <f t="shared" si="38"/>
        <v>2</v>
      </c>
      <c r="CN1276" s="554">
        <f t="shared" si="39"/>
        <v>4</v>
      </c>
      <c r="CO1276" s="554">
        <v>6</v>
      </c>
      <c r="CP1276" s="554"/>
      <c r="CQ1276" s="554"/>
      <c r="CR1276" s="622"/>
      <c r="CS1276" s="524"/>
      <c r="CT1276" s="525"/>
      <c r="CU1276" s="620"/>
      <c r="CV1276" s="527"/>
      <c r="CW1276" s="527"/>
      <c r="CX1276" s="140"/>
    </row>
    <row r="1277" spans="1:102" s="71" customFormat="1" ht="12" customHeight="1" x14ac:dyDescent="0.2">
      <c r="A1277" s="132" t="s">
        <v>1965</v>
      </c>
      <c r="B1277" s="557" t="s">
        <v>5264</v>
      </c>
      <c r="C1277" s="557" t="s">
        <v>1432</v>
      </c>
      <c r="D1277" s="557" t="s">
        <v>1432</v>
      </c>
      <c r="E1277" s="557" t="s">
        <v>1432</v>
      </c>
      <c r="F1277" s="557" t="s">
        <v>3060</v>
      </c>
      <c r="G1277" s="557" t="s">
        <v>5265</v>
      </c>
      <c r="H1277" s="557" t="s">
        <v>1435</v>
      </c>
      <c r="I1277" s="533" t="s">
        <v>5266</v>
      </c>
      <c r="J1277" s="533">
        <v>528185</v>
      </c>
      <c r="K1277" s="741">
        <v>172993</v>
      </c>
      <c r="L1277" s="512" t="s">
        <v>3083</v>
      </c>
      <c r="M1277" s="557" t="s">
        <v>1432</v>
      </c>
      <c r="N1277" s="533" t="s">
        <v>1432</v>
      </c>
      <c r="O1277" s="533">
        <v>1</v>
      </c>
      <c r="P1277" s="533">
        <v>3</v>
      </c>
      <c r="Q1277" s="738">
        <v>2</v>
      </c>
      <c r="R1277" s="557" t="s">
        <v>5267</v>
      </c>
      <c r="S1277" s="557" t="s">
        <v>1438</v>
      </c>
      <c r="T1277" s="739">
        <v>42074</v>
      </c>
      <c r="U1277" s="739">
        <v>42160</v>
      </c>
      <c r="V1277" s="739"/>
      <c r="W1277" s="557" t="s">
        <v>1439</v>
      </c>
      <c r="X1277" s="557" t="s">
        <v>1432</v>
      </c>
      <c r="Y1277" s="557" t="s">
        <v>1442</v>
      </c>
      <c r="Z1277" s="557" t="s">
        <v>4694</v>
      </c>
      <c r="AA1277" s="557" t="s">
        <v>1444</v>
      </c>
      <c r="AB1277" s="557" t="s">
        <v>2723</v>
      </c>
      <c r="AC1277" s="742" t="s">
        <v>1432</v>
      </c>
      <c r="AD1277" s="557"/>
      <c r="AE1277" s="557"/>
      <c r="AF1277" s="557"/>
      <c r="AG1277" s="517" t="s">
        <v>3063</v>
      </c>
      <c r="AH1277" s="557" t="s">
        <v>1445</v>
      </c>
      <c r="AI1277" s="557">
        <v>0</v>
      </c>
      <c r="AJ1277" s="517">
        <v>0</v>
      </c>
      <c r="AK1277" s="517">
        <v>0</v>
      </c>
      <c r="AL1277" s="577">
        <v>0</v>
      </c>
      <c r="AM1277" s="577">
        <v>1</v>
      </c>
      <c r="AN1277" s="577">
        <v>1</v>
      </c>
      <c r="AO1277" s="577">
        <v>1</v>
      </c>
      <c r="AP1277" s="577">
        <v>-1</v>
      </c>
      <c r="AQ1277" s="577">
        <v>0</v>
      </c>
      <c r="AR1277" s="577">
        <v>0</v>
      </c>
      <c r="AS1277" s="577">
        <v>0</v>
      </c>
      <c r="AT1277" s="577">
        <v>1</v>
      </c>
      <c r="AU1277" s="577">
        <v>1</v>
      </c>
      <c r="AV1277" s="577">
        <v>1</v>
      </c>
      <c r="AW1277" s="577">
        <v>0</v>
      </c>
      <c r="AX1277" s="577">
        <v>0</v>
      </c>
      <c r="AY1277" s="577">
        <v>0</v>
      </c>
      <c r="AZ1277" s="577">
        <v>0</v>
      </c>
      <c r="BA1277" s="577">
        <v>0</v>
      </c>
      <c r="BB1277" s="577">
        <v>0</v>
      </c>
      <c r="BC1277" s="577">
        <v>0</v>
      </c>
      <c r="BD1277" s="577">
        <v>-1</v>
      </c>
      <c r="BE1277" s="577">
        <v>0</v>
      </c>
      <c r="BF1277" s="577">
        <v>0</v>
      </c>
      <c r="BG1277" s="577">
        <v>0</v>
      </c>
      <c r="BH1277" s="577">
        <v>0</v>
      </c>
      <c r="BI1277" s="577">
        <v>0</v>
      </c>
      <c r="BJ1277" s="577">
        <v>0</v>
      </c>
      <c r="BK1277" s="577">
        <v>0</v>
      </c>
      <c r="BL1277" s="577">
        <v>0</v>
      </c>
      <c r="BM1277" s="577">
        <v>0</v>
      </c>
      <c r="BN1277" s="577"/>
      <c r="BO1277" s="551">
        <v>0</v>
      </c>
      <c r="BP1277" s="551">
        <v>0</v>
      </c>
      <c r="BQ1277" s="753">
        <v>0</v>
      </c>
      <c r="BR1277" s="551">
        <v>0</v>
      </c>
      <c r="BS1277" s="551">
        <v>0</v>
      </c>
      <c r="BT1277" s="551">
        <v>0</v>
      </c>
      <c r="BU1277" s="582">
        <f t="shared" si="35"/>
        <v>0.66666666666666663</v>
      </c>
      <c r="BV1277" s="552">
        <f t="shared" si="36"/>
        <v>0.66666666666666663</v>
      </c>
      <c r="BW1277" s="552">
        <f t="shared" si="37"/>
        <v>0.66666666666666663</v>
      </c>
      <c r="BX1277" s="551">
        <v>0</v>
      </c>
      <c r="BY1277" s="551">
        <v>0</v>
      </c>
      <c r="BZ1277" s="551">
        <v>0</v>
      </c>
      <c r="CA1277" s="551">
        <v>0</v>
      </c>
      <c r="CB1277" s="551">
        <v>0</v>
      </c>
      <c r="CC1277" s="551">
        <v>0</v>
      </c>
      <c r="CD1277" s="551">
        <v>0</v>
      </c>
      <c r="CE1277" s="551">
        <v>0</v>
      </c>
      <c r="CF1277" s="551">
        <v>0</v>
      </c>
      <c r="CG1277" s="551">
        <v>0</v>
      </c>
      <c r="CH1277" s="551">
        <v>0</v>
      </c>
      <c r="CI1277" s="551">
        <v>0</v>
      </c>
      <c r="CJ1277" s="551">
        <v>0</v>
      </c>
      <c r="CK1277" s="623">
        <f t="shared" si="34"/>
        <v>2</v>
      </c>
      <c r="CL1277" s="524">
        <v>2</v>
      </c>
      <c r="CM1277" s="554">
        <f t="shared" si="38"/>
        <v>0.66666666666666663</v>
      </c>
      <c r="CN1277" s="554">
        <f t="shared" si="39"/>
        <v>1.3333333333333333</v>
      </c>
      <c r="CO1277" s="554">
        <v>6</v>
      </c>
      <c r="CP1277" s="554"/>
      <c r="CQ1277" s="554"/>
      <c r="CR1277" s="622"/>
      <c r="CS1277" s="524"/>
      <c r="CT1277" s="525"/>
      <c r="CU1277" s="620"/>
      <c r="CV1277" s="527"/>
      <c r="CW1277" s="527"/>
      <c r="CX1277" s="140"/>
    </row>
    <row r="1278" spans="1:102" s="71" customFormat="1" ht="12" customHeight="1" x14ac:dyDescent="0.2">
      <c r="A1278" s="132" t="s">
        <v>1965</v>
      </c>
      <c r="B1278" s="557" t="s">
        <v>5268</v>
      </c>
      <c r="C1278" s="557" t="s">
        <v>1432</v>
      </c>
      <c r="D1278" s="557" t="s">
        <v>1432</v>
      </c>
      <c r="E1278" s="557" t="s">
        <v>1432</v>
      </c>
      <c r="F1278" s="557" t="s">
        <v>5269</v>
      </c>
      <c r="G1278" s="557" t="s">
        <v>2523</v>
      </c>
      <c r="H1278" s="557" t="s">
        <v>2524</v>
      </c>
      <c r="I1278" s="533" t="s">
        <v>5270</v>
      </c>
      <c r="J1278" s="533">
        <v>529031</v>
      </c>
      <c r="K1278" s="741">
        <v>170665</v>
      </c>
      <c r="L1278" s="512" t="s">
        <v>5356</v>
      </c>
      <c r="M1278" s="557" t="s">
        <v>1432</v>
      </c>
      <c r="N1278" s="533" t="s">
        <v>1432</v>
      </c>
      <c r="O1278" s="533">
        <v>2</v>
      </c>
      <c r="P1278" s="533">
        <v>3</v>
      </c>
      <c r="Q1278" s="738">
        <v>1</v>
      </c>
      <c r="R1278" s="557" t="s">
        <v>5271</v>
      </c>
      <c r="S1278" s="557" t="s">
        <v>1438</v>
      </c>
      <c r="T1278" s="739">
        <v>42073</v>
      </c>
      <c r="U1278" s="739">
        <v>42123</v>
      </c>
      <c r="V1278" s="739"/>
      <c r="W1278" s="557" t="s">
        <v>1439</v>
      </c>
      <c r="X1278" s="557" t="s">
        <v>1432</v>
      </c>
      <c r="Y1278" s="557" t="s">
        <v>1442</v>
      </c>
      <c r="Z1278" s="557" t="s">
        <v>4694</v>
      </c>
      <c r="AA1278" s="557" t="s">
        <v>1444</v>
      </c>
      <c r="AB1278" s="557" t="s">
        <v>2723</v>
      </c>
      <c r="AC1278" s="742" t="s">
        <v>1432</v>
      </c>
      <c r="AD1278" s="557"/>
      <c r="AE1278" s="557"/>
      <c r="AF1278" s="557"/>
      <c r="AG1278" s="517" t="s">
        <v>3063</v>
      </c>
      <c r="AH1278" s="557" t="s">
        <v>1445</v>
      </c>
      <c r="AI1278" s="557">
        <v>0</v>
      </c>
      <c r="AJ1278" s="517">
        <v>0</v>
      </c>
      <c r="AK1278" s="517">
        <v>0</v>
      </c>
      <c r="AL1278" s="577">
        <v>0</v>
      </c>
      <c r="AM1278" s="577">
        <v>1</v>
      </c>
      <c r="AN1278" s="577">
        <v>-2</v>
      </c>
      <c r="AO1278" s="577">
        <v>2</v>
      </c>
      <c r="AP1278" s="577">
        <v>0</v>
      </c>
      <c r="AQ1278" s="577">
        <v>0</v>
      </c>
      <c r="AR1278" s="577">
        <v>0</v>
      </c>
      <c r="AS1278" s="577">
        <v>0</v>
      </c>
      <c r="AT1278" s="577">
        <v>1</v>
      </c>
      <c r="AU1278" s="577">
        <v>-2</v>
      </c>
      <c r="AV1278" s="577">
        <v>2</v>
      </c>
      <c r="AW1278" s="577">
        <v>0</v>
      </c>
      <c r="AX1278" s="577">
        <v>0</v>
      </c>
      <c r="AY1278" s="577">
        <v>0</v>
      </c>
      <c r="AZ1278" s="577">
        <v>0</v>
      </c>
      <c r="BA1278" s="577">
        <v>0</v>
      </c>
      <c r="BB1278" s="577">
        <v>0</v>
      </c>
      <c r="BC1278" s="577">
        <v>0</v>
      </c>
      <c r="BD1278" s="577">
        <v>0</v>
      </c>
      <c r="BE1278" s="577">
        <v>0</v>
      </c>
      <c r="BF1278" s="577">
        <v>0</v>
      </c>
      <c r="BG1278" s="577">
        <v>0</v>
      </c>
      <c r="BH1278" s="577">
        <v>0</v>
      </c>
      <c r="BI1278" s="577">
        <v>0</v>
      </c>
      <c r="BJ1278" s="577">
        <v>0</v>
      </c>
      <c r="BK1278" s="577">
        <v>0</v>
      </c>
      <c r="BL1278" s="577">
        <v>0</v>
      </c>
      <c r="BM1278" s="577">
        <v>0</v>
      </c>
      <c r="BN1278" s="577"/>
      <c r="BO1278" s="551">
        <v>0</v>
      </c>
      <c r="BP1278" s="551">
        <v>0</v>
      </c>
      <c r="BQ1278" s="753">
        <v>0</v>
      </c>
      <c r="BR1278" s="551">
        <v>0</v>
      </c>
      <c r="BS1278" s="551">
        <v>0</v>
      </c>
      <c r="BT1278" s="551">
        <v>0</v>
      </c>
      <c r="BU1278" s="582">
        <f t="shared" si="35"/>
        <v>0.33333333333333331</v>
      </c>
      <c r="BV1278" s="552">
        <f t="shared" si="36"/>
        <v>0.33333333333333331</v>
      </c>
      <c r="BW1278" s="552">
        <f t="shared" si="37"/>
        <v>0.33333333333333331</v>
      </c>
      <c r="BX1278" s="551">
        <v>0</v>
      </c>
      <c r="BY1278" s="551">
        <v>0</v>
      </c>
      <c r="BZ1278" s="551">
        <v>0</v>
      </c>
      <c r="CA1278" s="551">
        <v>0</v>
      </c>
      <c r="CB1278" s="551">
        <v>0</v>
      </c>
      <c r="CC1278" s="551">
        <v>0</v>
      </c>
      <c r="CD1278" s="551">
        <v>0</v>
      </c>
      <c r="CE1278" s="551">
        <v>0</v>
      </c>
      <c r="CF1278" s="551">
        <v>0</v>
      </c>
      <c r="CG1278" s="551">
        <v>0</v>
      </c>
      <c r="CH1278" s="551">
        <v>0</v>
      </c>
      <c r="CI1278" s="551">
        <v>0</v>
      </c>
      <c r="CJ1278" s="551">
        <v>0</v>
      </c>
      <c r="CK1278" s="623">
        <f t="shared" si="34"/>
        <v>1</v>
      </c>
      <c r="CL1278" s="524">
        <v>1</v>
      </c>
      <c r="CM1278" s="554">
        <f t="shared" si="38"/>
        <v>0.33333333333333331</v>
      </c>
      <c r="CN1278" s="554">
        <f t="shared" si="39"/>
        <v>0.66666666666666663</v>
      </c>
      <c r="CO1278" s="554">
        <v>6</v>
      </c>
      <c r="CP1278" s="554"/>
      <c r="CQ1278" s="554"/>
      <c r="CR1278" s="622"/>
      <c r="CS1278" s="524"/>
      <c r="CT1278" s="525"/>
      <c r="CU1278" s="620"/>
      <c r="CV1278" s="527"/>
      <c r="CW1278" s="527"/>
      <c r="CX1278" s="140"/>
    </row>
    <row r="1279" spans="1:102" s="141" customFormat="1" ht="12" customHeight="1" x14ac:dyDescent="0.2">
      <c r="A1279" s="132" t="s">
        <v>1965</v>
      </c>
      <c r="B1279" s="557" t="s">
        <v>505</v>
      </c>
      <c r="C1279" s="557" t="s">
        <v>1432</v>
      </c>
      <c r="D1279" s="557" t="s">
        <v>1432</v>
      </c>
      <c r="E1279" s="557" t="s">
        <v>1432</v>
      </c>
      <c r="F1279" s="557" t="s">
        <v>4193</v>
      </c>
      <c r="G1279" s="557" t="s">
        <v>2104</v>
      </c>
      <c r="H1279" s="557" t="s">
        <v>3875</v>
      </c>
      <c r="I1279" s="533" t="s">
        <v>506</v>
      </c>
      <c r="J1279" s="533">
        <v>528584</v>
      </c>
      <c r="K1279" s="741">
        <v>173489</v>
      </c>
      <c r="L1279" s="512" t="s">
        <v>3076</v>
      </c>
      <c r="M1279" s="557" t="s">
        <v>1432</v>
      </c>
      <c r="N1279" s="533" t="s">
        <v>1432</v>
      </c>
      <c r="O1279" s="533">
        <v>0</v>
      </c>
      <c r="P1279" s="533">
        <v>1</v>
      </c>
      <c r="Q1279" s="738">
        <v>1</v>
      </c>
      <c r="R1279" s="557" t="s">
        <v>507</v>
      </c>
      <c r="S1279" s="557" t="s">
        <v>5358</v>
      </c>
      <c r="T1279" s="739">
        <v>42059</v>
      </c>
      <c r="U1279" s="739">
        <v>42202</v>
      </c>
      <c r="V1279" s="739"/>
      <c r="W1279" s="557" t="s">
        <v>1439</v>
      </c>
      <c r="X1279" s="557" t="s">
        <v>1432</v>
      </c>
      <c r="Y1279" s="557" t="s">
        <v>1442</v>
      </c>
      <c r="Z1279" s="557" t="s">
        <v>1443</v>
      </c>
      <c r="AA1279" s="557" t="s">
        <v>1444</v>
      </c>
      <c r="AB1279" s="557" t="s">
        <v>2713</v>
      </c>
      <c r="AC1279" s="742" t="s">
        <v>1432</v>
      </c>
      <c r="AD1279" s="557"/>
      <c r="AE1279" s="557"/>
      <c r="AF1279" s="557"/>
      <c r="AG1279" s="517" t="s">
        <v>3063</v>
      </c>
      <c r="AH1279" s="557" t="s">
        <v>1445</v>
      </c>
      <c r="AI1279" s="557">
        <v>0</v>
      </c>
      <c r="AJ1279" s="517">
        <v>0</v>
      </c>
      <c r="AK1279" s="517">
        <v>0</v>
      </c>
      <c r="AL1279" s="577">
        <v>0</v>
      </c>
      <c r="AM1279" s="577">
        <v>0</v>
      </c>
      <c r="AN1279" s="577">
        <v>0</v>
      </c>
      <c r="AO1279" s="577">
        <v>1</v>
      </c>
      <c r="AP1279" s="577">
        <v>0</v>
      </c>
      <c r="AQ1279" s="577">
        <v>0</v>
      </c>
      <c r="AR1279" s="577">
        <v>0</v>
      </c>
      <c r="AS1279" s="577">
        <v>0</v>
      </c>
      <c r="AT1279" s="577">
        <v>0</v>
      </c>
      <c r="AU1279" s="577">
        <v>0</v>
      </c>
      <c r="AV1279" s="577">
        <v>0</v>
      </c>
      <c r="AW1279" s="577">
        <v>0</v>
      </c>
      <c r="AX1279" s="577">
        <v>0</v>
      </c>
      <c r="AY1279" s="577">
        <v>0</v>
      </c>
      <c r="AZ1279" s="577">
        <v>0</v>
      </c>
      <c r="BA1279" s="577">
        <v>0</v>
      </c>
      <c r="BB1279" s="577">
        <v>0</v>
      </c>
      <c r="BC1279" s="577">
        <v>1</v>
      </c>
      <c r="BD1279" s="577">
        <v>0</v>
      </c>
      <c r="BE1279" s="577">
        <v>0</v>
      </c>
      <c r="BF1279" s="577">
        <v>0</v>
      </c>
      <c r="BG1279" s="577">
        <v>0</v>
      </c>
      <c r="BH1279" s="577">
        <v>0</v>
      </c>
      <c r="BI1279" s="577">
        <v>0</v>
      </c>
      <c r="BJ1279" s="577">
        <v>0</v>
      </c>
      <c r="BK1279" s="577">
        <v>0</v>
      </c>
      <c r="BL1279" s="577">
        <v>0</v>
      </c>
      <c r="BM1279" s="577">
        <v>0</v>
      </c>
      <c r="BN1279" s="577"/>
      <c r="BO1279" s="551">
        <v>0</v>
      </c>
      <c r="BP1279" s="551">
        <v>0</v>
      </c>
      <c r="BQ1279" s="753">
        <v>0</v>
      </c>
      <c r="BR1279" s="551">
        <v>0</v>
      </c>
      <c r="BS1279" s="551">
        <v>0</v>
      </c>
      <c r="BT1279" s="551">
        <v>0</v>
      </c>
      <c r="BU1279" s="582">
        <f t="shared" si="35"/>
        <v>0.33333333333333331</v>
      </c>
      <c r="BV1279" s="552">
        <f t="shared" si="36"/>
        <v>0.33333333333333331</v>
      </c>
      <c r="BW1279" s="552">
        <f t="shared" si="37"/>
        <v>0.33333333333333331</v>
      </c>
      <c r="BX1279" s="551">
        <v>0</v>
      </c>
      <c r="BY1279" s="551">
        <v>0</v>
      </c>
      <c r="BZ1279" s="551">
        <v>0</v>
      </c>
      <c r="CA1279" s="551">
        <v>0</v>
      </c>
      <c r="CB1279" s="551">
        <v>0</v>
      </c>
      <c r="CC1279" s="551">
        <v>0</v>
      </c>
      <c r="CD1279" s="551">
        <v>0</v>
      </c>
      <c r="CE1279" s="551">
        <v>0</v>
      </c>
      <c r="CF1279" s="551">
        <v>0</v>
      </c>
      <c r="CG1279" s="551">
        <v>0</v>
      </c>
      <c r="CH1279" s="551">
        <v>0</v>
      </c>
      <c r="CI1279" s="551">
        <v>0</v>
      </c>
      <c r="CJ1279" s="551">
        <v>0</v>
      </c>
      <c r="CK1279" s="623">
        <f t="shared" si="34"/>
        <v>1</v>
      </c>
      <c r="CL1279" s="524">
        <v>1</v>
      </c>
      <c r="CM1279" s="554">
        <f t="shared" si="38"/>
        <v>0.33333333333333331</v>
      </c>
      <c r="CN1279" s="554">
        <f t="shared" si="39"/>
        <v>0.66666666666666663</v>
      </c>
      <c r="CO1279" s="554">
        <v>6</v>
      </c>
      <c r="CP1279" s="554"/>
      <c r="CQ1279" s="554"/>
      <c r="CR1279" s="622"/>
      <c r="CS1279" s="524"/>
      <c r="CT1279" s="525"/>
      <c r="CU1279" s="620"/>
      <c r="CV1279" s="527"/>
      <c r="CW1279" s="527"/>
      <c r="CX1279" s="140"/>
    </row>
    <row r="1280" spans="1:102" s="141" customFormat="1" ht="12" customHeight="1" x14ac:dyDescent="0.2">
      <c r="A1280" s="132" t="s">
        <v>1965</v>
      </c>
      <c r="B1280" s="557" t="s">
        <v>5272</v>
      </c>
      <c r="C1280" s="557" t="s">
        <v>1432</v>
      </c>
      <c r="D1280" s="557" t="s">
        <v>1432</v>
      </c>
      <c r="E1280" s="557" t="s">
        <v>5273</v>
      </c>
      <c r="F1280" s="557" t="s">
        <v>1432</v>
      </c>
      <c r="G1280" s="557" t="s">
        <v>5046</v>
      </c>
      <c r="H1280" s="557" t="s">
        <v>1435</v>
      </c>
      <c r="I1280" s="533" t="s">
        <v>5274</v>
      </c>
      <c r="J1280" s="533">
        <v>528361</v>
      </c>
      <c r="K1280" s="741">
        <v>172945</v>
      </c>
      <c r="L1280" s="512" t="s">
        <v>3077</v>
      </c>
      <c r="M1280" s="557" t="s">
        <v>1432</v>
      </c>
      <c r="N1280" s="533" t="s">
        <v>1432</v>
      </c>
      <c r="O1280" s="533">
        <v>4</v>
      </c>
      <c r="P1280" s="533">
        <v>6</v>
      </c>
      <c r="Q1280" s="738">
        <v>2</v>
      </c>
      <c r="R1280" s="557" t="s">
        <v>5275</v>
      </c>
      <c r="S1280" s="557" t="s">
        <v>5358</v>
      </c>
      <c r="T1280" s="739">
        <v>42093</v>
      </c>
      <c r="U1280" s="739">
        <v>42136</v>
      </c>
      <c r="V1280" s="739"/>
      <c r="W1280" s="557" t="s">
        <v>1439</v>
      </c>
      <c r="X1280" s="557" t="s">
        <v>1432</v>
      </c>
      <c r="Y1280" s="557" t="s">
        <v>1442</v>
      </c>
      <c r="Z1280" s="557" t="s">
        <v>4694</v>
      </c>
      <c r="AA1280" s="557" t="s">
        <v>1444</v>
      </c>
      <c r="AB1280" s="557" t="s">
        <v>2713</v>
      </c>
      <c r="AC1280" s="742" t="s">
        <v>1432</v>
      </c>
      <c r="AD1280" s="557"/>
      <c r="AE1280" s="557"/>
      <c r="AF1280" s="557"/>
      <c r="AG1280" s="517" t="s">
        <v>3063</v>
      </c>
      <c r="AH1280" s="557" t="s">
        <v>1445</v>
      </c>
      <c r="AI1280" s="557"/>
      <c r="AJ1280" s="517">
        <v>0</v>
      </c>
      <c r="AK1280" s="517">
        <v>0</v>
      </c>
      <c r="AL1280" s="577">
        <v>0</v>
      </c>
      <c r="AM1280" s="577">
        <v>1</v>
      </c>
      <c r="AN1280" s="577">
        <v>1</v>
      </c>
      <c r="AO1280" s="577">
        <v>-1</v>
      </c>
      <c r="AP1280" s="577">
        <v>1</v>
      </c>
      <c r="AQ1280" s="577">
        <v>0</v>
      </c>
      <c r="AR1280" s="577">
        <v>0</v>
      </c>
      <c r="AS1280" s="577">
        <v>0</v>
      </c>
      <c r="AT1280" s="577">
        <v>1</v>
      </c>
      <c r="AU1280" s="577">
        <v>1</v>
      </c>
      <c r="AV1280" s="577">
        <v>-1</v>
      </c>
      <c r="AW1280" s="577">
        <v>1</v>
      </c>
      <c r="AX1280" s="577">
        <v>0</v>
      </c>
      <c r="AY1280" s="577">
        <v>0</v>
      </c>
      <c r="AZ1280" s="577">
        <v>0</v>
      </c>
      <c r="BA1280" s="577">
        <v>0</v>
      </c>
      <c r="BB1280" s="577">
        <v>0</v>
      </c>
      <c r="BC1280" s="577">
        <v>0</v>
      </c>
      <c r="BD1280" s="577">
        <v>0</v>
      </c>
      <c r="BE1280" s="577">
        <v>0</v>
      </c>
      <c r="BF1280" s="577">
        <v>0</v>
      </c>
      <c r="BG1280" s="577">
        <v>0</v>
      </c>
      <c r="BH1280" s="577">
        <v>0</v>
      </c>
      <c r="BI1280" s="577">
        <v>0</v>
      </c>
      <c r="BJ1280" s="577">
        <v>0</v>
      </c>
      <c r="BK1280" s="577">
        <v>0</v>
      </c>
      <c r="BL1280" s="577">
        <v>0</v>
      </c>
      <c r="BM1280" s="577">
        <v>0</v>
      </c>
      <c r="BN1280" s="577"/>
      <c r="BO1280" s="551">
        <v>0</v>
      </c>
      <c r="BP1280" s="551">
        <v>0</v>
      </c>
      <c r="BQ1280" s="753">
        <v>0</v>
      </c>
      <c r="BR1280" s="551">
        <v>0</v>
      </c>
      <c r="BS1280" s="551">
        <v>0</v>
      </c>
      <c r="BT1280" s="551">
        <v>0</v>
      </c>
      <c r="BU1280" s="582">
        <f t="shared" si="35"/>
        <v>0.66666666666666663</v>
      </c>
      <c r="BV1280" s="552">
        <f t="shared" si="36"/>
        <v>0.66666666666666663</v>
      </c>
      <c r="BW1280" s="552">
        <f t="shared" si="37"/>
        <v>0.66666666666666663</v>
      </c>
      <c r="BX1280" s="551">
        <v>0</v>
      </c>
      <c r="BY1280" s="551">
        <v>0</v>
      </c>
      <c r="BZ1280" s="551">
        <v>0</v>
      </c>
      <c r="CA1280" s="551">
        <v>0</v>
      </c>
      <c r="CB1280" s="551">
        <v>0</v>
      </c>
      <c r="CC1280" s="551">
        <v>0</v>
      </c>
      <c r="CD1280" s="551">
        <v>0</v>
      </c>
      <c r="CE1280" s="551">
        <v>0</v>
      </c>
      <c r="CF1280" s="551">
        <v>0</v>
      </c>
      <c r="CG1280" s="551">
        <v>0</v>
      </c>
      <c r="CH1280" s="551">
        <v>0</v>
      </c>
      <c r="CI1280" s="551">
        <v>0</v>
      </c>
      <c r="CJ1280" s="551">
        <v>0</v>
      </c>
      <c r="CK1280" s="623">
        <f t="shared" si="34"/>
        <v>2</v>
      </c>
      <c r="CL1280" s="524">
        <v>2</v>
      </c>
      <c r="CM1280" s="554">
        <f t="shared" si="38"/>
        <v>0.66666666666666663</v>
      </c>
      <c r="CN1280" s="554">
        <f t="shared" si="39"/>
        <v>1.3333333333333333</v>
      </c>
      <c r="CO1280" s="554">
        <v>6</v>
      </c>
      <c r="CP1280" s="554"/>
      <c r="CQ1280" s="554"/>
      <c r="CR1280" s="622"/>
      <c r="CS1280" s="524"/>
      <c r="CT1280" s="525"/>
      <c r="CU1280" s="620"/>
      <c r="CV1280" s="527"/>
      <c r="CW1280" s="527"/>
      <c r="CX1280" s="140"/>
    </row>
    <row r="1281" spans="1:102" s="141" customFormat="1" ht="12" customHeight="1" x14ac:dyDescent="0.2">
      <c r="A1281" s="132" t="s">
        <v>1965</v>
      </c>
      <c r="B1281" s="557" t="s">
        <v>5276</v>
      </c>
      <c r="C1281" s="557" t="s">
        <v>1432</v>
      </c>
      <c r="D1281" s="557" t="s">
        <v>1432</v>
      </c>
      <c r="E1281" s="557" t="s">
        <v>5277</v>
      </c>
      <c r="F1281" s="557" t="s">
        <v>1432</v>
      </c>
      <c r="G1281" s="557" t="s">
        <v>184</v>
      </c>
      <c r="H1281" s="557" t="s">
        <v>2717</v>
      </c>
      <c r="I1281" s="533" t="s">
        <v>5278</v>
      </c>
      <c r="J1281" s="533">
        <v>528191</v>
      </c>
      <c r="K1281" s="741">
        <v>176786</v>
      </c>
      <c r="L1281" s="512" t="s">
        <v>3066</v>
      </c>
      <c r="M1281" s="557" t="s">
        <v>1432</v>
      </c>
      <c r="N1281" s="533" t="s">
        <v>1432</v>
      </c>
      <c r="O1281" s="533">
        <v>2</v>
      </c>
      <c r="P1281" s="533">
        <v>1</v>
      </c>
      <c r="Q1281" s="738">
        <v>-1</v>
      </c>
      <c r="R1281" s="557" t="s">
        <v>5279</v>
      </c>
      <c r="S1281" s="557" t="s">
        <v>1438</v>
      </c>
      <c r="T1281" s="739">
        <v>42059</v>
      </c>
      <c r="U1281" s="739">
        <v>42115</v>
      </c>
      <c r="V1281" s="739"/>
      <c r="W1281" s="557" t="s">
        <v>1439</v>
      </c>
      <c r="X1281" s="557" t="s">
        <v>1432</v>
      </c>
      <c r="Y1281" s="557" t="s">
        <v>1442</v>
      </c>
      <c r="Z1281" s="557" t="s">
        <v>1453</v>
      </c>
      <c r="AA1281" s="557" t="s">
        <v>1444</v>
      </c>
      <c r="AB1281" s="557" t="s">
        <v>3714</v>
      </c>
      <c r="AC1281" s="742" t="s">
        <v>1432</v>
      </c>
      <c r="AD1281" s="557"/>
      <c r="AE1281" s="557"/>
      <c r="AF1281" s="557"/>
      <c r="AG1281" s="517" t="s">
        <v>3063</v>
      </c>
      <c r="AH1281" s="557" t="s">
        <v>1445</v>
      </c>
      <c r="AI1281" s="557">
        <v>0</v>
      </c>
      <c r="AJ1281" s="517">
        <v>0</v>
      </c>
      <c r="AK1281" s="517">
        <v>0</v>
      </c>
      <c r="AL1281" s="577">
        <v>0</v>
      </c>
      <c r="AM1281" s="577">
        <v>-1</v>
      </c>
      <c r="AN1281" s="577">
        <v>-1</v>
      </c>
      <c r="AO1281" s="577">
        <v>0</v>
      </c>
      <c r="AP1281" s="577">
        <v>1</v>
      </c>
      <c r="AQ1281" s="577">
        <v>0</v>
      </c>
      <c r="AR1281" s="577">
        <v>0</v>
      </c>
      <c r="AS1281" s="577">
        <v>0</v>
      </c>
      <c r="AT1281" s="577">
        <v>-1</v>
      </c>
      <c r="AU1281" s="577">
        <v>-1</v>
      </c>
      <c r="AV1281" s="577">
        <v>0</v>
      </c>
      <c r="AW1281" s="577">
        <v>1</v>
      </c>
      <c r="AX1281" s="577">
        <v>0</v>
      </c>
      <c r="AY1281" s="577">
        <v>0</v>
      </c>
      <c r="AZ1281" s="577">
        <v>0</v>
      </c>
      <c r="BA1281" s="577">
        <v>0</v>
      </c>
      <c r="BB1281" s="577">
        <v>0</v>
      </c>
      <c r="BC1281" s="577">
        <v>0</v>
      </c>
      <c r="BD1281" s="577">
        <v>0</v>
      </c>
      <c r="BE1281" s="577">
        <v>0</v>
      </c>
      <c r="BF1281" s="577">
        <v>0</v>
      </c>
      <c r="BG1281" s="577">
        <v>0</v>
      </c>
      <c r="BH1281" s="577">
        <v>0</v>
      </c>
      <c r="BI1281" s="577">
        <v>0</v>
      </c>
      <c r="BJ1281" s="577">
        <v>0</v>
      </c>
      <c r="BK1281" s="577">
        <v>0</v>
      </c>
      <c r="BL1281" s="577">
        <v>0</v>
      </c>
      <c r="BM1281" s="577">
        <v>0</v>
      </c>
      <c r="BN1281" s="577"/>
      <c r="BO1281" s="551">
        <v>0</v>
      </c>
      <c r="BP1281" s="551">
        <v>0</v>
      </c>
      <c r="BQ1281" s="753">
        <v>0</v>
      </c>
      <c r="BR1281" s="551">
        <v>0</v>
      </c>
      <c r="BS1281" s="551">
        <v>0</v>
      </c>
      <c r="BT1281" s="551">
        <v>0</v>
      </c>
      <c r="BU1281" s="582">
        <f t="shared" si="35"/>
        <v>-0.33333333333333331</v>
      </c>
      <c r="BV1281" s="552">
        <f t="shared" si="36"/>
        <v>-0.33333333333333331</v>
      </c>
      <c r="BW1281" s="552">
        <f t="shared" si="37"/>
        <v>-0.33333333333333331</v>
      </c>
      <c r="BX1281" s="551">
        <v>0</v>
      </c>
      <c r="BY1281" s="551">
        <v>0</v>
      </c>
      <c r="BZ1281" s="551">
        <v>0</v>
      </c>
      <c r="CA1281" s="551">
        <v>0</v>
      </c>
      <c r="CB1281" s="551">
        <v>0</v>
      </c>
      <c r="CC1281" s="551">
        <v>0</v>
      </c>
      <c r="CD1281" s="551">
        <v>0</v>
      </c>
      <c r="CE1281" s="551">
        <v>0</v>
      </c>
      <c r="CF1281" s="551">
        <v>0</v>
      </c>
      <c r="CG1281" s="551">
        <v>0</v>
      </c>
      <c r="CH1281" s="551">
        <v>0</v>
      </c>
      <c r="CI1281" s="551">
        <v>0</v>
      </c>
      <c r="CJ1281" s="551">
        <v>0</v>
      </c>
      <c r="CK1281" s="623">
        <f t="shared" si="34"/>
        <v>-1</v>
      </c>
      <c r="CL1281" s="524">
        <v>-1</v>
      </c>
      <c r="CM1281" s="554">
        <f t="shared" si="38"/>
        <v>-0.33333333333333331</v>
      </c>
      <c r="CN1281" s="554">
        <f t="shared" si="39"/>
        <v>-0.66666666666666663</v>
      </c>
      <c r="CO1281" s="554">
        <v>10</v>
      </c>
      <c r="CP1281" s="554"/>
      <c r="CQ1281" s="554"/>
      <c r="CR1281" s="622"/>
      <c r="CS1281" s="524"/>
      <c r="CT1281" s="525"/>
      <c r="CU1281" s="620"/>
      <c r="CV1281" s="527"/>
      <c r="CW1281" s="527"/>
      <c r="CX1281" s="140"/>
    </row>
    <row r="1282" spans="1:102" s="71" customFormat="1" ht="12" customHeight="1" x14ac:dyDescent="0.2">
      <c r="A1282" s="132" t="s">
        <v>1965</v>
      </c>
      <c r="B1282" s="557" t="s">
        <v>5280</v>
      </c>
      <c r="C1282" s="557" t="s">
        <v>1432</v>
      </c>
      <c r="D1282" s="557" t="s">
        <v>1432</v>
      </c>
      <c r="E1282" s="557" t="s">
        <v>5281</v>
      </c>
      <c r="F1282" s="557" t="s">
        <v>2537</v>
      </c>
      <c r="G1282" s="557" t="s">
        <v>4312</v>
      </c>
      <c r="H1282" s="557" t="s">
        <v>2717</v>
      </c>
      <c r="I1282" s="533" t="s">
        <v>4313</v>
      </c>
      <c r="J1282" s="533">
        <v>527142</v>
      </c>
      <c r="K1282" s="741">
        <v>174906</v>
      </c>
      <c r="L1282" s="512" t="s">
        <v>3084</v>
      </c>
      <c r="M1282" s="557" t="s">
        <v>1432</v>
      </c>
      <c r="N1282" s="533" t="s">
        <v>1432</v>
      </c>
      <c r="O1282" s="533">
        <v>0</v>
      </c>
      <c r="P1282" s="533">
        <v>1</v>
      </c>
      <c r="Q1282" s="738">
        <v>1</v>
      </c>
      <c r="R1282" s="557" t="s">
        <v>5282</v>
      </c>
      <c r="S1282" s="557" t="s">
        <v>1438</v>
      </c>
      <c r="T1282" s="739">
        <v>42086</v>
      </c>
      <c r="U1282" s="739">
        <v>42229</v>
      </c>
      <c r="V1282" s="739"/>
      <c r="W1282" s="557" t="s">
        <v>1439</v>
      </c>
      <c r="X1282" s="557" t="s">
        <v>1432</v>
      </c>
      <c r="Y1282" s="557" t="s">
        <v>1442</v>
      </c>
      <c r="Z1282" s="557" t="s">
        <v>1443</v>
      </c>
      <c r="AA1282" s="557" t="s">
        <v>1444</v>
      </c>
      <c r="AB1282" s="557" t="s">
        <v>2713</v>
      </c>
      <c r="AC1282" s="742" t="s">
        <v>1432</v>
      </c>
      <c r="AD1282" s="557"/>
      <c r="AE1282" s="557"/>
      <c r="AF1282" s="557"/>
      <c r="AG1282" s="517" t="s">
        <v>3063</v>
      </c>
      <c r="AH1282" s="557" t="s">
        <v>1445</v>
      </c>
      <c r="AI1282" s="557">
        <v>0</v>
      </c>
      <c r="AJ1282" s="517">
        <v>0</v>
      </c>
      <c r="AK1282" s="517">
        <v>0</v>
      </c>
      <c r="AL1282" s="577">
        <v>0</v>
      </c>
      <c r="AM1282" s="577">
        <v>0</v>
      </c>
      <c r="AN1282" s="577">
        <v>0</v>
      </c>
      <c r="AO1282" s="577">
        <v>0</v>
      </c>
      <c r="AP1282" s="577">
        <v>1</v>
      </c>
      <c r="AQ1282" s="577">
        <v>0</v>
      </c>
      <c r="AR1282" s="577">
        <v>0</v>
      </c>
      <c r="AS1282" s="577">
        <v>0</v>
      </c>
      <c r="AT1282" s="577">
        <v>0</v>
      </c>
      <c r="AU1282" s="577">
        <v>0</v>
      </c>
      <c r="AV1282" s="577">
        <v>0</v>
      </c>
      <c r="AW1282" s="577">
        <v>0</v>
      </c>
      <c r="AX1282" s="577">
        <v>0</v>
      </c>
      <c r="AY1282" s="577">
        <v>0</v>
      </c>
      <c r="AZ1282" s="577">
        <v>0</v>
      </c>
      <c r="BA1282" s="577">
        <v>0</v>
      </c>
      <c r="BB1282" s="577">
        <v>0</v>
      </c>
      <c r="BC1282" s="577">
        <v>0</v>
      </c>
      <c r="BD1282" s="577">
        <v>1</v>
      </c>
      <c r="BE1282" s="577">
        <v>0</v>
      </c>
      <c r="BF1282" s="577">
        <v>0</v>
      </c>
      <c r="BG1282" s="577">
        <v>0</v>
      </c>
      <c r="BH1282" s="577">
        <v>0</v>
      </c>
      <c r="BI1282" s="577">
        <v>0</v>
      </c>
      <c r="BJ1282" s="577">
        <v>0</v>
      </c>
      <c r="BK1282" s="577">
        <v>0</v>
      </c>
      <c r="BL1282" s="577">
        <v>0</v>
      </c>
      <c r="BM1282" s="577">
        <v>0</v>
      </c>
      <c r="BN1282" s="577"/>
      <c r="BO1282" s="551">
        <v>0</v>
      </c>
      <c r="BP1282" s="551">
        <v>0</v>
      </c>
      <c r="BQ1282" s="753">
        <v>0</v>
      </c>
      <c r="BR1282" s="551">
        <v>0</v>
      </c>
      <c r="BS1282" s="551">
        <v>0</v>
      </c>
      <c r="BT1282" s="551">
        <v>0</v>
      </c>
      <c r="BU1282" s="582">
        <f t="shared" si="35"/>
        <v>0.33333333333333331</v>
      </c>
      <c r="BV1282" s="552">
        <f t="shared" si="36"/>
        <v>0.33333333333333331</v>
      </c>
      <c r="BW1282" s="552">
        <f t="shared" si="37"/>
        <v>0.33333333333333331</v>
      </c>
      <c r="BX1282" s="551">
        <v>0</v>
      </c>
      <c r="BY1282" s="551">
        <v>0</v>
      </c>
      <c r="BZ1282" s="551">
        <v>0</v>
      </c>
      <c r="CA1282" s="551">
        <v>0</v>
      </c>
      <c r="CB1282" s="551">
        <v>0</v>
      </c>
      <c r="CC1282" s="551">
        <v>0</v>
      </c>
      <c r="CD1282" s="551">
        <v>0</v>
      </c>
      <c r="CE1282" s="551">
        <v>0</v>
      </c>
      <c r="CF1282" s="551">
        <v>0</v>
      </c>
      <c r="CG1282" s="551">
        <v>0</v>
      </c>
      <c r="CH1282" s="551">
        <v>0</v>
      </c>
      <c r="CI1282" s="551">
        <v>0</v>
      </c>
      <c r="CJ1282" s="551">
        <v>0</v>
      </c>
      <c r="CK1282" s="623">
        <f t="shared" ref="CK1282:CK1345" si="40">SUM(BP1282:CJ1282)</f>
        <v>1</v>
      </c>
      <c r="CL1282" s="524">
        <v>1</v>
      </c>
      <c r="CM1282" s="554">
        <f t="shared" si="38"/>
        <v>0.33333333333333331</v>
      </c>
      <c r="CN1282" s="554">
        <f t="shared" si="39"/>
        <v>0.66666666666666663</v>
      </c>
      <c r="CO1282" s="554">
        <v>6</v>
      </c>
      <c r="CP1282" s="554"/>
      <c r="CQ1282" s="554"/>
      <c r="CR1282" s="622"/>
      <c r="CS1282" s="524"/>
      <c r="CT1282" s="525"/>
      <c r="CU1282" s="620"/>
      <c r="CV1282" s="527"/>
      <c r="CW1282" s="527"/>
      <c r="CX1282" s="140"/>
    </row>
    <row r="1283" spans="1:102" s="71" customFormat="1" ht="12" customHeight="1" x14ac:dyDescent="0.2">
      <c r="A1283" s="132" t="s">
        <v>1965</v>
      </c>
      <c r="B1283" s="557" t="s">
        <v>5283</v>
      </c>
      <c r="C1283" s="557" t="s">
        <v>1432</v>
      </c>
      <c r="D1283" s="557" t="s">
        <v>1432</v>
      </c>
      <c r="E1283" s="557" t="s">
        <v>1432</v>
      </c>
      <c r="F1283" s="557" t="s">
        <v>5284</v>
      </c>
      <c r="G1283" s="557" t="s">
        <v>2888</v>
      </c>
      <c r="H1283" s="557" t="s">
        <v>1885</v>
      </c>
      <c r="I1283" s="533" t="s">
        <v>64</v>
      </c>
      <c r="J1283" s="533">
        <v>526998</v>
      </c>
      <c r="K1283" s="741">
        <v>173947</v>
      </c>
      <c r="L1283" s="512" t="s">
        <v>3089</v>
      </c>
      <c r="M1283" s="557" t="s">
        <v>1432</v>
      </c>
      <c r="N1283" s="533" t="s">
        <v>1432</v>
      </c>
      <c r="O1283" s="533">
        <v>1</v>
      </c>
      <c r="P1283" s="533">
        <v>2</v>
      </c>
      <c r="Q1283" s="738">
        <v>1</v>
      </c>
      <c r="R1283" s="557" t="s">
        <v>5285</v>
      </c>
      <c r="S1283" s="557" t="s">
        <v>1438</v>
      </c>
      <c r="T1283" s="739">
        <v>42060</v>
      </c>
      <c r="U1283" s="739">
        <v>42150</v>
      </c>
      <c r="V1283" s="739"/>
      <c r="W1283" s="557" t="s">
        <v>1439</v>
      </c>
      <c r="X1283" s="557" t="s">
        <v>1432</v>
      </c>
      <c r="Y1283" s="557" t="s">
        <v>1442</v>
      </c>
      <c r="Z1283" s="557" t="s">
        <v>1453</v>
      </c>
      <c r="AA1283" s="557" t="s">
        <v>1444</v>
      </c>
      <c r="AB1283" s="557" t="s">
        <v>2723</v>
      </c>
      <c r="AC1283" s="742" t="s">
        <v>1432</v>
      </c>
      <c r="AD1283" s="557"/>
      <c r="AE1283" s="557"/>
      <c r="AF1283" s="557"/>
      <c r="AG1283" s="517" t="s">
        <v>3063</v>
      </c>
      <c r="AH1283" s="557" t="s">
        <v>1445</v>
      </c>
      <c r="AI1283" s="557">
        <v>0</v>
      </c>
      <c r="AJ1283" s="517">
        <v>0</v>
      </c>
      <c r="AK1283" s="517">
        <v>0</v>
      </c>
      <c r="AL1283" s="577">
        <v>0</v>
      </c>
      <c r="AM1283" s="577">
        <v>0</v>
      </c>
      <c r="AN1283" s="577">
        <v>0</v>
      </c>
      <c r="AO1283" s="577">
        <v>1</v>
      </c>
      <c r="AP1283" s="577">
        <v>1</v>
      </c>
      <c r="AQ1283" s="577">
        <v>-1</v>
      </c>
      <c r="AR1283" s="577">
        <v>0</v>
      </c>
      <c r="AS1283" s="577">
        <v>0</v>
      </c>
      <c r="AT1283" s="577">
        <v>0</v>
      </c>
      <c r="AU1283" s="577">
        <v>0</v>
      </c>
      <c r="AV1283" s="577">
        <v>1</v>
      </c>
      <c r="AW1283" s="577">
        <v>1</v>
      </c>
      <c r="AX1283" s="577">
        <v>-1</v>
      </c>
      <c r="AY1283" s="577">
        <v>0</v>
      </c>
      <c r="AZ1283" s="577">
        <v>0</v>
      </c>
      <c r="BA1283" s="577">
        <v>0</v>
      </c>
      <c r="BB1283" s="577">
        <v>0</v>
      </c>
      <c r="BC1283" s="577">
        <v>0</v>
      </c>
      <c r="BD1283" s="577">
        <v>0</v>
      </c>
      <c r="BE1283" s="577">
        <v>0</v>
      </c>
      <c r="BF1283" s="577">
        <v>0</v>
      </c>
      <c r="BG1283" s="577">
        <v>0</v>
      </c>
      <c r="BH1283" s="577">
        <v>0</v>
      </c>
      <c r="BI1283" s="577">
        <v>0</v>
      </c>
      <c r="BJ1283" s="577">
        <v>0</v>
      </c>
      <c r="BK1283" s="577">
        <v>0</v>
      </c>
      <c r="BL1283" s="577">
        <v>0</v>
      </c>
      <c r="BM1283" s="577">
        <v>0</v>
      </c>
      <c r="BN1283" s="577"/>
      <c r="BO1283" s="551">
        <v>0</v>
      </c>
      <c r="BP1283" s="551">
        <v>0</v>
      </c>
      <c r="BQ1283" s="753">
        <v>0</v>
      </c>
      <c r="BR1283" s="551">
        <v>0</v>
      </c>
      <c r="BS1283" s="551">
        <v>0</v>
      </c>
      <c r="BT1283" s="551">
        <v>0</v>
      </c>
      <c r="BU1283" s="582">
        <f t="shared" si="35"/>
        <v>0.33333333333333331</v>
      </c>
      <c r="BV1283" s="552">
        <f t="shared" si="36"/>
        <v>0.33333333333333331</v>
      </c>
      <c r="BW1283" s="552">
        <f t="shared" si="37"/>
        <v>0.33333333333333331</v>
      </c>
      <c r="BX1283" s="551">
        <v>0</v>
      </c>
      <c r="BY1283" s="551">
        <v>0</v>
      </c>
      <c r="BZ1283" s="551">
        <v>0</v>
      </c>
      <c r="CA1283" s="551">
        <v>0</v>
      </c>
      <c r="CB1283" s="551">
        <v>0</v>
      </c>
      <c r="CC1283" s="551">
        <v>0</v>
      </c>
      <c r="CD1283" s="551">
        <v>0</v>
      </c>
      <c r="CE1283" s="551">
        <v>0</v>
      </c>
      <c r="CF1283" s="551">
        <v>0</v>
      </c>
      <c r="CG1283" s="551">
        <v>0</v>
      </c>
      <c r="CH1283" s="551">
        <v>0</v>
      </c>
      <c r="CI1283" s="551">
        <v>0</v>
      </c>
      <c r="CJ1283" s="551">
        <v>0</v>
      </c>
      <c r="CK1283" s="623">
        <f t="shared" si="40"/>
        <v>1</v>
      </c>
      <c r="CL1283" s="524">
        <v>1</v>
      </c>
      <c r="CM1283" s="554">
        <f t="shared" si="38"/>
        <v>0.33333333333333331</v>
      </c>
      <c r="CN1283" s="554">
        <f t="shared" si="39"/>
        <v>0.66666666666666663</v>
      </c>
      <c r="CO1283" s="554">
        <v>10</v>
      </c>
      <c r="CP1283" s="554"/>
      <c r="CQ1283" s="554"/>
      <c r="CR1283" s="622"/>
      <c r="CS1283" s="524"/>
      <c r="CT1283" s="525"/>
      <c r="CU1283" s="620"/>
      <c r="CV1283" s="527"/>
      <c r="CW1283" s="527"/>
      <c r="CX1283" s="140"/>
    </row>
    <row r="1284" spans="1:102" s="71" customFormat="1" ht="12" customHeight="1" x14ac:dyDescent="0.2">
      <c r="A1284" s="132" t="s">
        <v>1965</v>
      </c>
      <c r="B1284" s="557" t="s">
        <v>5286</v>
      </c>
      <c r="C1284" s="557" t="s">
        <v>1432</v>
      </c>
      <c r="D1284" s="557" t="s">
        <v>1432</v>
      </c>
      <c r="E1284" s="557" t="s">
        <v>1432</v>
      </c>
      <c r="F1284" s="557" t="s">
        <v>567</v>
      </c>
      <c r="G1284" s="557" t="s">
        <v>4802</v>
      </c>
      <c r="H1284" s="557" t="s">
        <v>1885</v>
      </c>
      <c r="I1284" s="533" t="s">
        <v>5055</v>
      </c>
      <c r="J1284" s="533">
        <v>525891</v>
      </c>
      <c r="K1284" s="741">
        <v>173935</v>
      </c>
      <c r="L1284" s="512" t="s">
        <v>3078</v>
      </c>
      <c r="M1284" s="557" t="s">
        <v>1432</v>
      </c>
      <c r="N1284" s="533" t="s">
        <v>1432</v>
      </c>
      <c r="O1284" s="533">
        <v>0</v>
      </c>
      <c r="P1284" s="533">
        <v>1</v>
      </c>
      <c r="Q1284" s="738">
        <v>1</v>
      </c>
      <c r="R1284" s="557" t="s">
        <v>5287</v>
      </c>
      <c r="S1284" s="557" t="s">
        <v>5452</v>
      </c>
      <c r="T1284" s="739">
        <v>42076</v>
      </c>
      <c r="U1284" s="739">
        <v>42132</v>
      </c>
      <c r="V1284" s="739"/>
      <c r="W1284" s="557" t="s">
        <v>1439</v>
      </c>
      <c r="X1284" s="557" t="s">
        <v>1432</v>
      </c>
      <c r="Y1284" s="557" t="s">
        <v>1442</v>
      </c>
      <c r="Z1284" s="557" t="s">
        <v>3893</v>
      </c>
      <c r="AA1284" s="557" t="s">
        <v>1444</v>
      </c>
      <c r="AB1284" s="557" t="s">
        <v>1136</v>
      </c>
      <c r="AC1284" s="742" t="s">
        <v>1432</v>
      </c>
      <c r="AD1284" s="557"/>
      <c r="AE1284" s="557"/>
      <c r="AF1284" s="557"/>
      <c r="AG1284" s="517" t="s">
        <v>3063</v>
      </c>
      <c r="AH1284" s="557" t="s">
        <v>1445</v>
      </c>
      <c r="AI1284" s="557">
        <v>0</v>
      </c>
      <c r="AJ1284" s="517">
        <v>0</v>
      </c>
      <c r="AK1284" s="517">
        <v>0</v>
      </c>
      <c r="AL1284" s="577">
        <v>0</v>
      </c>
      <c r="AM1284" s="577">
        <v>1</v>
      </c>
      <c r="AN1284" s="577">
        <v>0</v>
      </c>
      <c r="AO1284" s="577">
        <v>0</v>
      </c>
      <c r="AP1284" s="577">
        <v>0</v>
      </c>
      <c r="AQ1284" s="577">
        <v>0</v>
      </c>
      <c r="AR1284" s="577">
        <v>0</v>
      </c>
      <c r="AS1284" s="577">
        <v>0</v>
      </c>
      <c r="AT1284" s="577">
        <v>1</v>
      </c>
      <c r="AU1284" s="577">
        <v>0</v>
      </c>
      <c r="AV1284" s="577">
        <v>0</v>
      </c>
      <c r="AW1284" s="577">
        <v>0</v>
      </c>
      <c r="AX1284" s="577">
        <v>0</v>
      </c>
      <c r="AY1284" s="577">
        <v>0</v>
      </c>
      <c r="AZ1284" s="577">
        <v>0</v>
      </c>
      <c r="BA1284" s="577">
        <v>0</v>
      </c>
      <c r="BB1284" s="577">
        <v>0</v>
      </c>
      <c r="BC1284" s="577">
        <v>0</v>
      </c>
      <c r="BD1284" s="577">
        <v>0</v>
      </c>
      <c r="BE1284" s="577">
        <v>0</v>
      </c>
      <c r="BF1284" s="577">
        <v>0</v>
      </c>
      <c r="BG1284" s="577">
        <v>0</v>
      </c>
      <c r="BH1284" s="577">
        <v>0</v>
      </c>
      <c r="BI1284" s="577">
        <v>0</v>
      </c>
      <c r="BJ1284" s="577">
        <v>0</v>
      </c>
      <c r="BK1284" s="577">
        <v>0</v>
      </c>
      <c r="BL1284" s="577">
        <v>0</v>
      </c>
      <c r="BM1284" s="577">
        <v>0</v>
      </c>
      <c r="BN1284" s="577"/>
      <c r="BO1284" s="551">
        <v>0</v>
      </c>
      <c r="BP1284" s="551">
        <v>0</v>
      </c>
      <c r="BQ1284" s="753">
        <v>0</v>
      </c>
      <c r="BR1284" s="551">
        <v>0</v>
      </c>
      <c r="BS1284" s="551">
        <v>0</v>
      </c>
      <c r="BT1284" s="551">
        <v>0</v>
      </c>
      <c r="BU1284" s="582">
        <f t="shared" si="35"/>
        <v>0.33333333333333331</v>
      </c>
      <c r="BV1284" s="552">
        <f t="shared" si="36"/>
        <v>0.33333333333333331</v>
      </c>
      <c r="BW1284" s="552">
        <f t="shared" si="37"/>
        <v>0.33333333333333331</v>
      </c>
      <c r="BX1284" s="551">
        <v>0</v>
      </c>
      <c r="BY1284" s="551">
        <v>0</v>
      </c>
      <c r="BZ1284" s="551">
        <v>0</v>
      </c>
      <c r="CA1284" s="551">
        <v>0</v>
      </c>
      <c r="CB1284" s="551">
        <v>0</v>
      </c>
      <c r="CC1284" s="551">
        <v>0</v>
      </c>
      <c r="CD1284" s="551">
        <v>0</v>
      </c>
      <c r="CE1284" s="551">
        <v>0</v>
      </c>
      <c r="CF1284" s="551">
        <v>0</v>
      </c>
      <c r="CG1284" s="551">
        <v>0</v>
      </c>
      <c r="CH1284" s="551">
        <v>0</v>
      </c>
      <c r="CI1284" s="551">
        <v>0</v>
      </c>
      <c r="CJ1284" s="551">
        <v>0</v>
      </c>
      <c r="CK1284" s="623">
        <f t="shared" si="40"/>
        <v>1</v>
      </c>
      <c r="CL1284" s="524">
        <v>1</v>
      </c>
      <c r="CM1284" s="554">
        <f t="shared" si="38"/>
        <v>0.33333333333333331</v>
      </c>
      <c r="CN1284" s="554">
        <f t="shared" si="39"/>
        <v>0.66666666666666663</v>
      </c>
      <c r="CO1284" s="554">
        <v>10</v>
      </c>
      <c r="CP1284" s="554"/>
      <c r="CQ1284" s="554"/>
      <c r="CR1284" s="622"/>
      <c r="CS1284" s="524"/>
      <c r="CT1284" s="525"/>
      <c r="CU1284" s="620"/>
      <c r="CV1284" s="527"/>
      <c r="CW1284" s="527"/>
      <c r="CX1284" s="140"/>
    </row>
    <row r="1285" spans="1:102" s="71" customFormat="1" ht="12" customHeight="1" x14ac:dyDescent="0.2">
      <c r="A1285" s="132" t="s">
        <v>1965</v>
      </c>
      <c r="B1285" s="557" t="s">
        <v>5288</v>
      </c>
      <c r="C1285" s="557" t="s">
        <v>1432</v>
      </c>
      <c r="D1285" s="557" t="s">
        <v>1432</v>
      </c>
      <c r="E1285" s="557" t="s">
        <v>1432</v>
      </c>
      <c r="F1285" s="557" t="s">
        <v>4216</v>
      </c>
      <c r="G1285" s="557" t="s">
        <v>2888</v>
      </c>
      <c r="H1285" s="557" t="s">
        <v>1435</v>
      </c>
      <c r="I1285" s="533" t="s">
        <v>3147</v>
      </c>
      <c r="J1285" s="533">
        <v>527928</v>
      </c>
      <c r="K1285" s="741">
        <v>172396</v>
      </c>
      <c r="L1285" s="512" t="s">
        <v>3083</v>
      </c>
      <c r="M1285" s="557" t="s">
        <v>1432</v>
      </c>
      <c r="N1285" s="533" t="s">
        <v>1432</v>
      </c>
      <c r="O1285" s="533">
        <v>0</v>
      </c>
      <c r="P1285" s="533">
        <v>1</v>
      </c>
      <c r="Q1285" s="738">
        <v>1</v>
      </c>
      <c r="R1285" s="557" t="s">
        <v>5289</v>
      </c>
      <c r="S1285" s="557" t="s">
        <v>5358</v>
      </c>
      <c r="T1285" s="739">
        <v>42068</v>
      </c>
      <c r="U1285" s="739">
        <v>42124</v>
      </c>
      <c r="V1285" s="739"/>
      <c r="W1285" s="557" t="s">
        <v>1439</v>
      </c>
      <c r="X1285" s="557" t="s">
        <v>1432</v>
      </c>
      <c r="Y1285" s="557" t="s">
        <v>1442</v>
      </c>
      <c r="Z1285" s="557" t="s">
        <v>3893</v>
      </c>
      <c r="AA1285" s="557" t="s">
        <v>1444</v>
      </c>
      <c r="AB1285" s="557" t="s">
        <v>4720</v>
      </c>
      <c r="AC1285" s="742" t="s">
        <v>1432</v>
      </c>
      <c r="AD1285" s="557"/>
      <c r="AE1285" s="557"/>
      <c r="AF1285" s="557"/>
      <c r="AG1285" s="517" t="s">
        <v>3063</v>
      </c>
      <c r="AH1285" s="557" t="s">
        <v>1445</v>
      </c>
      <c r="AI1285" s="557"/>
      <c r="AJ1285" s="517">
        <v>0</v>
      </c>
      <c r="AK1285" s="517">
        <v>0</v>
      </c>
      <c r="AL1285" s="577">
        <v>0</v>
      </c>
      <c r="AM1285" s="577">
        <v>0</v>
      </c>
      <c r="AN1285" s="577">
        <v>1</v>
      </c>
      <c r="AO1285" s="577">
        <v>0</v>
      </c>
      <c r="AP1285" s="577">
        <v>0</v>
      </c>
      <c r="AQ1285" s="577">
        <v>0</v>
      </c>
      <c r="AR1285" s="577">
        <v>0</v>
      </c>
      <c r="AS1285" s="577">
        <v>0</v>
      </c>
      <c r="AT1285" s="577">
        <v>0</v>
      </c>
      <c r="AU1285" s="577">
        <v>1</v>
      </c>
      <c r="AV1285" s="577">
        <v>0</v>
      </c>
      <c r="AW1285" s="577">
        <v>0</v>
      </c>
      <c r="AX1285" s="577">
        <v>0</v>
      </c>
      <c r="AY1285" s="577">
        <v>0</v>
      </c>
      <c r="AZ1285" s="577">
        <v>0</v>
      </c>
      <c r="BA1285" s="577">
        <v>0</v>
      </c>
      <c r="BB1285" s="577">
        <v>0</v>
      </c>
      <c r="BC1285" s="577">
        <v>0</v>
      </c>
      <c r="BD1285" s="577">
        <v>0</v>
      </c>
      <c r="BE1285" s="577">
        <v>0</v>
      </c>
      <c r="BF1285" s="577">
        <v>0</v>
      </c>
      <c r="BG1285" s="577">
        <v>0</v>
      </c>
      <c r="BH1285" s="577">
        <v>0</v>
      </c>
      <c r="BI1285" s="577">
        <v>0</v>
      </c>
      <c r="BJ1285" s="577">
        <v>0</v>
      </c>
      <c r="BK1285" s="577">
        <v>0</v>
      </c>
      <c r="BL1285" s="577">
        <v>0</v>
      </c>
      <c r="BM1285" s="577">
        <v>0</v>
      </c>
      <c r="BN1285" s="577"/>
      <c r="BO1285" s="551">
        <v>0</v>
      </c>
      <c r="BP1285" s="551">
        <v>0</v>
      </c>
      <c r="BQ1285" s="753">
        <v>0</v>
      </c>
      <c r="BR1285" s="551">
        <v>0</v>
      </c>
      <c r="BS1285" s="551">
        <v>0</v>
      </c>
      <c r="BT1285" s="551">
        <v>0</v>
      </c>
      <c r="BU1285" s="582">
        <f t="shared" si="35"/>
        <v>0.33333333333333331</v>
      </c>
      <c r="BV1285" s="552">
        <f t="shared" si="36"/>
        <v>0.33333333333333331</v>
      </c>
      <c r="BW1285" s="552">
        <f t="shared" si="37"/>
        <v>0.33333333333333331</v>
      </c>
      <c r="BX1285" s="551">
        <v>0</v>
      </c>
      <c r="BY1285" s="551">
        <v>0</v>
      </c>
      <c r="BZ1285" s="551">
        <v>0</v>
      </c>
      <c r="CA1285" s="551">
        <v>0</v>
      </c>
      <c r="CB1285" s="551">
        <v>0</v>
      </c>
      <c r="CC1285" s="551">
        <v>0</v>
      </c>
      <c r="CD1285" s="551">
        <v>0</v>
      </c>
      <c r="CE1285" s="551">
        <v>0</v>
      </c>
      <c r="CF1285" s="551">
        <v>0</v>
      </c>
      <c r="CG1285" s="551">
        <v>0</v>
      </c>
      <c r="CH1285" s="551">
        <v>0</v>
      </c>
      <c r="CI1285" s="551">
        <v>0</v>
      </c>
      <c r="CJ1285" s="551">
        <v>0</v>
      </c>
      <c r="CK1285" s="623">
        <f t="shared" si="40"/>
        <v>1</v>
      </c>
      <c r="CL1285" s="524">
        <v>1</v>
      </c>
      <c r="CM1285" s="554">
        <f t="shared" si="38"/>
        <v>0.33333333333333331</v>
      </c>
      <c r="CN1285" s="554">
        <f t="shared" si="39"/>
        <v>0.66666666666666663</v>
      </c>
      <c r="CO1285" s="554">
        <v>10</v>
      </c>
      <c r="CP1285" s="554"/>
      <c r="CQ1285" s="554"/>
      <c r="CR1285" s="622"/>
      <c r="CS1285" s="524"/>
      <c r="CT1285" s="525"/>
      <c r="CU1285" s="620"/>
      <c r="CV1285" s="527"/>
      <c r="CW1285" s="527"/>
      <c r="CX1285" s="140"/>
    </row>
    <row r="1286" spans="1:102" s="71" customFormat="1" ht="12" customHeight="1" x14ac:dyDescent="0.2">
      <c r="A1286" s="132" t="s">
        <v>1965</v>
      </c>
      <c r="B1286" s="557" t="s">
        <v>5290</v>
      </c>
      <c r="C1286" s="557" t="s">
        <v>1432</v>
      </c>
      <c r="D1286" s="557" t="s">
        <v>1432</v>
      </c>
      <c r="E1286" s="557" t="s">
        <v>1432</v>
      </c>
      <c r="F1286" s="557" t="s">
        <v>3865</v>
      </c>
      <c r="G1286" s="557" t="s">
        <v>2079</v>
      </c>
      <c r="H1286" s="557" t="s">
        <v>1885</v>
      </c>
      <c r="I1286" s="533" t="s">
        <v>2080</v>
      </c>
      <c r="J1286" s="533">
        <v>525397</v>
      </c>
      <c r="K1286" s="741">
        <v>174657</v>
      </c>
      <c r="L1286" s="512" t="s">
        <v>3087</v>
      </c>
      <c r="M1286" s="557" t="s">
        <v>1432</v>
      </c>
      <c r="N1286" s="533" t="s">
        <v>1432</v>
      </c>
      <c r="O1286" s="533">
        <v>0</v>
      </c>
      <c r="P1286" s="533">
        <v>9</v>
      </c>
      <c r="Q1286" s="738">
        <v>9</v>
      </c>
      <c r="R1286" s="557" t="s">
        <v>5291</v>
      </c>
      <c r="S1286" s="557" t="s">
        <v>3187</v>
      </c>
      <c r="T1286" s="739">
        <v>42061</v>
      </c>
      <c r="U1286" s="739">
        <v>42116</v>
      </c>
      <c r="V1286" s="739"/>
      <c r="W1286" s="557" t="s">
        <v>1439</v>
      </c>
      <c r="X1286" s="557" t="s">
        <v>1432</v>
      </c>
      <c r="Y1286" s="557" t="s">
        <v>1442</v>
      </c>
      <c r="Z1286" s="557" t="s">
        <v>3893</v>
      </c>
      <c r="AA1286" s="557" t="s">
        <v>1444</v>
      </c>
      <c r="AB1286" s="557" t="s">
        <v>4720</v>
      </c>
      <c r="AC1286" s="742" t="s">
        <v>1432</v>
      </c>
      <c r="AD1286" s="557"/>
      <c r="AE1286" s="557"/>
      <c r="AF1286" s="557"/>
      <c r="AG1286" s="517" t="s">
        <v>3063</v>
      </c>
      <c r="AH1286" s="557" t="s">
        <v>1445</v>
      </c>
      <c r="AI1286" s="557">
        <v>0</v>
      </c>
      <c r="AJ1286" s="517">
        <v>0</v>
      </c>
      <c r="AK1286" s="517">
        <v>0</v>
      </c>
      <c r="AL1286" s="577">
        <v>0</v>
      </c>
      <c r="AM1286" s="577">
        <v>6</v>
      </c>
      <c r="AN1286" s="577">
        <v>3</v>
      </c>
      <c r="AO1286" s="577">
        <v>0</v>
      </c>
      <c r="AP1286" s="577">
        <v>0</v>
      </c>
      <c r="AQ1286" s="577">
        <v>0</v>
      </c>
      <c r="AR1286" s="577">
        <v>0</v>
      </c>
      <c r="AS1286" s="577">
        <v>0</v>
      </c>
      <c r="AT1286" s="577">
        <v>6</v>
      </c>
      <c r="AU1286" s="577">
        <v>3</v>
      </c>
      <c r="AV1286" s="577">
        <v>0</v>
      </c>
      <c r="AW1286" s="577">
        <v>0</v>
      </c>
      <c r="AX1286" s="577">
        <v>0</v>
      </c>
      <c r="AY1286" s="577">
        <v>0</v>
      </c>
      <c r="AZ1286" s="577">
        <v>0</v>
      </c>
      <c r="BA1286" s="577">
        <v>0</v>
      </c>
      <c r="BB1286" s="577">
        <v>0</v>
      </c>
      <c r="BC1286" s="577">
        <v>0</v>
      </c>
      <c r="BD1286" s="577">
        <v>0</v>
      </c>
      <c r="BE1286" s="577">
        <v>0</v>
      </c>
      <c r="BF1286" s="577">
        <v>0</v>
      </c>
      <c r="BG1286" s="577">
        <v>0</v>
      </c>
      <c r="BH1286" s="577">
        <v>0</v>
      </c>
      <c r="BI1286" s="577">
        <v>0</v>
      </c>
      <c r="BJ1286" s="577">
        <v>0</v>
      </c>
      <c r="BK1286" s="577">
        <v>0</v>
      </c>
      <c r="BL1286" s="577">
        <v>0</v>
      </c>
      <c r="BM1286" s="577">
        <v>0</v>
      </c>
      <c r="BN1286" s="577"/>
      <c r="BO1286" s="551">
        <v>0</v>
      </c>
      <c r="BP1286" s="551">
        <v>0</v>
      </c>
      <c r="BQ1286" s="753">
        <v>0</v>
      </c>
      <c r="BR1286" s="551">
        <v>0</v>
      </c>
      <c r="BS1286" s="551">
        <v>0</v>
      </c>
      <c r="BT1286" s="551">
        <v>0</v>
      </c>
      <c r="BU1286" s="582">
        <f t="shared" si="35"/>
        <v>3</v>
      </c>
      <c r="BV1286" s="552">
        <f t="shared" si="36"/>
        <v>3</v>
      </c>
      <c r="BW1286" s="552">
        <f t="shared" si="37"/>
        <v>3</v>
      </c>
      <c r="BX1286" s="551">
        <v>0</v>
      </c>
      <c r="BY1286" s="551">
        <v>0</v>
      </c>
      <c r="BZ1286" s="551">
        <v>0</v>
      </c>
      <c r="CA1286" s="551">
        <v>0</v>
      </c>
      <c r="CB1286" s="551">
        <v>0</v>
      </c>
      <c r="CC1286" s="551">
        <v>0</v>
      </c>
      <c r="CD1286" s="551">
        <v>0</v>
      </c>
      <c r="CE1286" s="551">
        <v>0</v>
      </c>
      <c r="CF1286" s="551">
        <v>0</v>
      </c>
      <c r="CG1286" s="551">
        <v>0</v>
      </c>
      <c r="CH1286" s="551">
        <v>0</v>
      </c>
      <c r="CI1286" s="551">
        <v>0</v>
      </c>
      <c r="CJ1286" s="551">
        <v>0</v>
      </c>
      <c r="CK1286" s="623">
        <f t="shared" si="40"/>
        <v>9</v>
      </c>
      <c r="CL1286" s="524">
        <v>9</v>
      </c>
      <c r="CM1286" s="554">
        <f t="shared" si="38"/>
        <v>3</v>
      </c>
      <c r="CN1286" s="554">
        <f t="shared" si="39"/>
        <v>6</v>
      </c>
      <c r="CO1286" s="554">
        <v>10</v>
      </c>
      <c r="CP1286" s="554"/>
      <c r="CQ1286" s="554"/>
      <c r="CR1286" s="622"/>
      <c r="CS1286" s="524"/>
      <c r="CT1286" s="525"/>
      <c r="CU1286" s="620"/>
      <c r="CV1286" s="527"/>
      <c r="CW1286" s="527"/>
      <c r="CX1286" s="140"/>
    </row>
    <row r="1287" spans="1:102" s="71" customFormat="1" ht="12" customHeight="1" x14ac:dyDescent="0.2">
      <c r="A1287" s="132" t="s">
        <v>1965</v>
      </c>
      <c r="B1287" s="557" t="s">
        <v>5292</v>
      </c>
      <c r="C1287" s="557" t="s">
        <v>1432</v>
      </c>
      <c r="D1287" s="557" t="s">
        <v>1432</v>
      </c>
      <c r="E1287" s="557" t="s">
        <v>1432</v>
      </c>
      <c r="F1287" s="557" t="s">
        <v>4868</v>
      </c>
      <c r="G1287" s="557" t="s">
        <v>5293</v>
      </c>
      <c r="H1287" s="557" t="s">
        <v>1458</v>
      </c>
      <c r="I1287" s="533" t="s">
        <v>5294</v>
      </c>
      <c r="J1287" s="533">
        <v>522432</v>
      </c>
      <c r="K1287" s="741">
        <v>174868</v>
      </c>
      <c r="L1287" s="512" t="s">
        <v>521</v>
      </c>
      <c r="M1287" s="557" t="s">
        <v>1432</v>
      </c>
      <c r="N1287" s="533" t="s">
        <v>1432</v>
      </c>
      <c r="O1287" s="533">
        <v>1</v>
      </c>
      <c r="P1287" s="533">
        <v>2</v>
      </c>
      <c r="Q1287" s="738">
        <v>1</v>
      </c>
      <c r="R1287" s="557" t="s">
        <v>5295</v>
      </c>
      <c r="S1287" s="557" t="s">
        <v>3676</v>
      </c>
      <c r="T1287" s="739">
        <v>42072</v>
      </c>
      <c r="U1287" s="739">
        <v>42125</v>
      </c>
      <c r="V1287" s="739"/>
      <c r="W1287" s="557" t="s">
        <v>1439</v>
      </c>
      <c r="X1287" s="557" t="s">
        <v>1432</v>
      </c>
      <c r="Y1287" s="557" t="s">
        <v>1442</v>
      </c>
      <c r="Z1287" s="557" t="s">
        <v>1453</v>
      </c>
      <c r="AA1287" s="557" t="s">
        <v>1444</v>
      </c>
      <c r="AB1287" s="557" t="s">
        <v>1454</v>
      </c>
      <c r="AC1287" s="742" t="s">
        <v>1432</v>
      </c>
      <c r="AD1287" s="557"/>
      <c r="AE1287" s="557"/>
      <c r="AF1287" s="557"/>
      <c r="AG1287" s="517" t="s">
        <v>3063</v>
      </c>
      <c r="AH1287" s="557" t="s">
        <v>1445</v>
      </c>
      <c r="AI1287" s="557">
        <v>0</v>
      </c>
      <c r="AJ1287" s="517">
        <v>0</v>
      </c>
      <c r="AK1287" s="517">
        <v>0</v>
      </c>
      <c r="AL1287" s="577">
        <v>0</v>
      </c>
      <c r="AM1287" s="577">
        <v>0</v>
      </c>
      <c r="AN1287" s="577">
        <v>0</v>
      </c>
      <c r="AO1287" s="577">
        <v>1</v>
      </c>
      <c r="AP1287" s="577">
        <v>1</v>
      </c>
      <c r="AQ1287" s="577">
        <v>0</v>
      </c>
      <c r="AR1287" s="577">
        <v>-1</v>
      </c>
      <c r="AS1287" s="577">
        <v>0</v>
      </c>
      <c r="AT1287" s="577">
        <v>0</v>
      </c>
      <c r="AU1287" s="577">
        <v>0</v>
      </c>
      <c r="AV1287" s="577">
        <v>1</v>
      </c>
      <c r="AW1287" s="577">
        <v>1</v>
      </c>
      <c r="AX1287" s="577">
        <v>0</v>
      </c>
      <c r="AY1287" s="577">
        <v>0</v>
      </c>
      <c r="AZ1287" s="577">
        <v>0</v>
      </c>
      <c r="BA1287" s="577">
        <v>0</v>
      </c>
      <c r="BB1287" s="577">
        <v>0</v>
      </c>
      <c r="BC1287" s="577">
        <v>0</v>
      </c>
      <c r="BD1287" s="577">
        <v>0</v>
      </c>
      <c r="BE1287" s="577">
        <v>0</v>
      </c>
      <c r="BF1287" s="577">
        <v>-1</v>
      </c>
      <c r="BG1287" s="577">
        <v>0</v>
      </c>
      <c r="BH1287" s="577">
        <v>0</v>
      </c>
      <c r="BI1287" s="577">
        <v>0</v>
      </c>
      <c r="BJ1287" s="577">
        <v>0</v>
      </c>
      <c r="BK1287" s="577">
        <v>0</v>
      </c>
      <c r="BL1287" s="577">
        <v>0</v>
      </c>
      <c r="BM1287" s="577">
        <v>0</v>
      </c>
      <c r="BN1287" s="577"/>
      <c r="BO1287" s="551">
        <v>0</v>
      </c>
      <c r="BP1287" s="551">
        <v>0</v>
      </c>
      <c r="BQ1287" s="753">
        <v>0</v>
      </c>
      <c r="BR1287" s="551">
        <v>0</v>
      </c>
      <c r="BS1287" s="551">
        <v>0</v>
      </c>
      <c r="BT1287" s="551">
        <v>0</v>
      </c>
      <c r="BU1287" s="582">
        <f t="shared" si="35"/>
        <v>0.33333333333333331</v>
      </c>
      <c r="BV1287" s="552">
        <f t="shared" si="36"/>
        <v>0.33333333333333331</v>
      </c>
      <c r="BW1287" s="552">
        <f t="shared" si="37"/>
        <v>0.33333333333333331</v>
      </c>
      <c r="BX1287" s="551">
        <v>0</v>
      </c>
      <c r="BY1287" s="551">
        <v>0</v>
      </c>
      <c r="BZ1287" s="551">
        <v>0</v>
      </c>
      <c r="CA1287" s="551">
        <v>0</v>
      </c>
      <c r="CB1287" s="551">
        <v>0</v>
      </c>
      <c r="CC1287" s="551">
        <v>0</v>
      </c>
      <c r="CD1287" s="551">
        <v>0</v>
      </c>
      <c r="CE1287" s="551">
        <v>0</v>
      </c>
      <c r="CF1287" s="551">
        <v>0</v>
      </c>
      <c r="CG1287" s="551">
        <v>0</v>
      </c>
      <c r="CH1287" s="551">
        <v>0</v>
      </c>
      <c r="CI1287" s="551">
        <v>0</v>
      </c>
      <c r="CJ1287" s="551">
        <v>0</v>
      </c>
      <c r="CK1287" s="623">
        <f t="shared" si="40"/>
        <v>1</v>
      </c>
      <c r="CL1287" s="524">
        <v>1</v>
      </c>
      <c r="CM1287" s="554">
        <f t="shared" si="38"/>
        <v>0.33333333333333331</v>
      </c>
      <c r="CN1287" s="554">
        <f t="shared" si="39"/>
        <v>0.66666666666666663</v>
      </c>
      <c r="CO1287" s="554">
        <v>10</v>
      </c>
      <c r="CP1287" s="554"/>
      <c r="CQ1287" s="554"/>
      <c r="CR1287" s="622"/>
      <c r="CS1287" s="524"/>
      <c r="CT1287" s="525"/>
      <c r="CU1287" s="620"/>
      <c r="CV1287" s="527"/>
      <c r="CW1287" s="527"/>
      <c r="CX1287" s="140"/>
    </row>
    <row r="1288" spans="1:102" s="71" customFormat="1" ht="12" customHeight="1" x14ac:dyDescent="0.2">
      <c r="A1288" s="132" t="s">
        <v>1965</v>
      </c>
      <c r="B1288" s="557" t="s">
        <v>5296</v>
      </c>
      <c r="C1288" s="557" t="s">
        <v>1432</v>
      </c>
      <c r="D1288" s="557" t="s">
        <v>1432</v>
      </c>
      <c r="E1288" s="557" t="s">
        <v>1432</v>
      </c>
      <c r="F1288" s="557" t="s">
        <v>4200</v>
      </c>
      <c r="G1288" s="557" t="s">
        <v>2716</v>
      </c>
      <c r="H1288" s="557" t="s">
        <v>2717</v>
      </c>
      <c r="I1288" s="533" t="s">
        <v>3322</v>
      </c>
      <c r="J1288" s="533">
        <v>528420</v>
      </c>
      <c r="K1288" s="741">
        <v>175774</v>
      </c>
      <c r="L1288" s="512" t="s">
        <v>3085</v>
      </c>
      <c r="M1288" s="557" t="s">
        <v>1432</v>
      </c>
      <c r="N1288" s="533" t="s">
        <v>1432</v>
      </c>
      <c r="O1288" s="533">
        <v>1</v>
      </c>
      <c r="P1288" s="533">
        <v>2</v>
      </c>
      <c r="Q1288" s="738">
        <v>1</v>
      </c>
      <c r="R1288" s="557" t="s">
        <v>5297</v>
      </c>
      <c r="S1288" s="557" t="s">
        <v>1438</v>
      </c>
      <c r="T1288" s="739">
        <v>42076</v>
      </c>
      <c r="U1288" s="739">
        <v>42132</v>
      </c>
      <c r="V1288" s="739"/>
      <c r="W1288" s="557" t="s">
        <v>1439</v>
      </c>
      <c r="X1288" s="557" t="s">
        <v>1432</v>
      </c>
      <c r="Y1288" s="557" t="s">
        <v>1442</v>
      </c>
      <c r="Z1288" s="557" t="s">
        <v>1453</v>
      </c>
      <c r="AA1288" s="557" t="s">
        <v>1444</v>
      </c>
      <c r="AB1288" s="557" t="s">
        <v>2723</v>
      </c>
      <c r="AC1288" s="742" t="s">
        <v>1432</v>
      </c>
      <c r="AD1288" s="557"/>
      <c r="AE1288" s="557"/>
      <c r="AF1288" s="557"/>
      <c r="AG1288" s="517" t="s">
        <v>3063</v>
      </c>
      <c r="AH1288" s="557" t="s">
        <v>1445</v>
      </c>
      <c r="AI1288" s="557"/>
      <c r="AJ1288" s="517">
        <v>0</v>
      </c>
      <c r="AK1288" s="517">
        <v>0</v>
      </c>
      <c r="AL1288" s="577">
        <v>0</v>
      </c>
      <c r="AM1288" s="577">
        <v>2</v>
      </c>
      <c r="AN1288" s="577">
        <v>-1</v>
      </c>
      <c r="AO1288" s="577">
        <v>0</v>
      </c>
      <c r="AP1288" s="577">
        <v>0</v>
      </c>
      <c r="AQ1288" s="577">
        <v>0</v>
      </c>
      <c r="AR1288" s="577">
        <v>0</v>
      </c>
      <c r="AS1288" s="577">
        <v>0</v>
      </c>
      <c r="AT1288" s="577">
        <v>2</v>
      </c>
      <c r="AU1288" s="577">
        <v>-1</v>
      </c>
      <c r="AV1288" s="577">
        <v>0</v>
      </c>
      <c r="AW1288" s="577">
        <v>0</v>
      </c>
      <c r="AX1288" s="577">
        <v>0</v>
      </c>
      <c r="AY1288" s="577">
        <v>0</v>
      </c>
      <c r="AZ1288" s="577">
        <v>0</v>
      </c>
      <c r="BA1288" s="577">
        <v>0</v>
      </c>
      <c r="BB1288" s="577">
        <v>0</v>
      </c>
      <c r="BC1288" s="577">
        <v>0</v>
      </c>
      <c r="BD1288" s="577">
        <v>0</v>
      </c>
      <c r="BE1288" s="577">
        <v>0</v>
      </c>
      <c r="BF1288" s="577">
        <v>0</v>
      </c>
      <c r="BG1288" s="577">
        <v>0</v>
      </c>
      <c r="BH1288" s="577">
        <v>0</v>
      </c>
      <c r="BI1288" s="577">
        <v>0</v>
      </c>
      <c r="BJ1288" s="577">
        <v>0</v>
      </c>
      <c r="BK1288" s="577">
        <v>0</v>
      </c>
      <c r="BL1288" s="577">
        <v>0</v>
      </c>
      <c r="BM1288" s="577">
        <v>0</v>
      </c>
      <c r="BN1288" s="577"/>
      <c r="BO1288" s="551">
        <v>0</v>
      </c>
      <c r="BP1288" s="551">
        <v>0</v>
      </c>
      <c r="BQ1288" s="753">
        <v>0</v>
      </c>
      <c r="BR1288" s="551">
        <v>0</v>
      </c>
      <c r="BS1288" s="551">
        <v>0</v>
      </c>
      <c r="BT1288" s="551">
        <v>0</v>
      </c>
      <c r="BU1288" s="582">
        <f t="shared" si="35"/>
        <v>0.33333333333333331</v>
      </c>
      <c r="BV1288" s="552">
        <f t="shared" si="36"/>
        <v>0.33333333333333331</v>
      </c>
      <c r="BW1288" s="552">
        <f t="shared" si="37"/>
        <v>0.33333333333333331</v>
      </c>
      <c r="BX1288" s="551">
        <v>0</v>
      </c>
      <c r="BY1288" s="551">
        <v>0</v>
      </c>
      <c r="BZ1288" s="551">
        <v>0</v>
      </c>
      <c r="CA1288" s="551">
        <v>0</v>
      </c>
      <c r="CB1288" s="551">
        <v>0</v>
      </c>
      <c r="CC1288" s="551">
        <v>0</v>
      </c>
      <c r="CD1288" s="551">
        <v>0</v>
      </c>
      <c r="CE1288" s="551">
        <v>0</v>
      </c>
      <c r="CF1288" s="551">
        <v>0</v>
      </c>
      <c r="CG1288" s="551">
        <v>0</v>
      </c>
      <c r="CH1288" s="551">
        <v>0</v>
      </c>
      <c r="CI1288" s="551">
        <v>0</v>
      </c>
      <c r="CJ1288" s="551">
        <v>0</v>
      </c>
      <c r="CK1288" s="623">
        <f t="shared" si="40"/>
        <v>1</v>
      </c>
      <c r="CL1288" s="524">
        <v>1</v>
      </c>
      <c r="CM1288" s="554">
        <f t="shared" si="38"/>
        <v>0.33333333333333331</v>
      </c>
      <c r="CN1288" s="554">
        <f t="shared" si="39"/>
        <v>0.66666666666666663</v>
      </c>
      <c r="CO1288" s="554">
        <v>10</v>
      </c>
      <c r="CP1288" s="554"/>
      <c r="CQ1288" s="554"/>
      <c r="CR1288" s="622"/>
      <c r="CS1288" s="524"/>
      <c r="CT1288" s="525"/>
      <c r="CU1288" s="620"/>
      <c r="CV1288" s="527"/>
      <c r="CW1288" s="527"/>
      <c r="CX1288" s="140"/>
    </row>
    <row r="1289" spans="1:102" s="71" customFormat="1" ht="12" customHeight="1" x14ac:dyDescent="0.2">
      <c r="A1289" s="132" t="s">
        <v>1965</v>
      </c>
      <c r="B1289" s="557" t="s">
        <v>5298</v>
      </c>
      <c r="C1289" s="557" t="s">
        <v>1432</v>
      </c>
      <c r="D1289" s="557" t="s">
        <v>1432</v>
      </c>
      <c r="E1289" s="557" t="s">
        <v>1432</v>
      </c>
      <c r="F1289" s="557" t="s">
        <v>1163</v>
      </c>
      <c r="G1289" s="557" t="s">
        <v>5012</v>
      </c>
      <c r="H1289" s="557" t="s">
        <v>1458</v>
      </c>
      <c r="I1289" s="533" t="s">
        <v>4973</v>
      </c>
      <c r="J1289" s="533">
        <v>524466</v>
      </c>
      <c r="K1289" s="741">
        <v>175195</v>
      </c>
      <c r="L1289" s="512" t="s">
        <v>3088</v>
      </c>
      <c r="M1289" s="557" t="s">
        <v>1432</v>
      </c>
      <c r="N1289" s="533" t="s">
        <v>1432</v>
      </c>
      <c r="O1289" s="533">
        <v>0</v>
      </c>
      <c r="P1289" s="533">
        <v>1</v>
      </c>
      <c r="Q1289" s="738">
        <v>1</v>
      </c>
      <c r="R1289" s="557" t="s">
        <v>5299</v>
      </c>
      <c r="S1289" s="557" t="s">
        <v>1438</v>
      </c>
      <c r="T1289" s="739">
        <v>42089</v>
      </c>
      <c r="U1289" s="739">
        <v>42145</v>
      </c>
      <c r="V1289" s="739"/>
      <c r="W1289" s="557" t="s">
        <v>1439</v>
      </c>
      <c r="X1289" s="557" t="s">
        <v>1432</v>
      </c>
      <c r="Y1289" s="557" t="s">
        <v>1442</v>
      </c>
      <c r="Z1289" s="557" t="s">
        <v>4694</v>
      </c>
      <c r="AA1289" s="557" t="s">
        <v>1444</v>
      </c>
      <c r="AB1289" s="557" t="s">
        <v>4720</v>
      </c>
      <c r="AC1289" s="742" t="s">
        <v>1432</v>
      </c>
      <c r="AD1289" s="557"/>
      <c r="AE1289" s="557"/>
      <c r="AF1289" s="557"/>
      <c r="AG1289" s="517" t="s">
        <v>3063</v>
      </c>
      <c r="AH1289" s="557" t="s">
        <v>1445</v>
      </c>
      <c r="AI1289" s="557"/>
      <c r="AJ1289" s="517">
        <v>0</v>
      </c>
      <c r="AK1289" s="517">
        <v>0</v>
      </c>
      <c r="AL1289" s="577">
        <v>0</v>
      </c>
      <c r="AM1289" s="577">
        <v>0</v>
      </c>
      <c r="AN1289" s="577">
        <v>0</v>
      </c>
      <c r="AO1289" s="577">
        <v>0</v>
      </c>
      <c r="AP1289" s="577">
        <v>1</v>
      </c>
      <c r="AQ1289" s="577">
        <v>0</v>
      </c>
      <c r="AR1289" s="577">
        <v>0</v>
      </c>
      <c r="AS1289" s="577">
        <v>0</v>
      </c>
      <c r="AT1289" s="577">
        <v>0</v>
      </c>
      <c r="AU1289" s="577">
        <v>0</v>
      </c>
      <c r="AV1289" s="577">
        <v>0</v>
      </c>
      <c r="AW1289" s="577">
        <v>0</v>
      </c>
      <c r="AX1289" s="577">
        <v>0</v>
      </c>
      <c r="AY1289" s="577">
        <v>0</v>
      </c>
      <c r="AZ1289" s="577">
        <v>0</v>
      </c>
      <c r="BA1289" s="577">
        <v>0</v>
      </c>
      <c r="BB1289" s="577">
        <v>0</v>
      </c>
      <c r="BC1289" s="577">
        <v>0</v>
      </c>
      <c r="BD1289" s="577">
        <v>1</v>
      </c>
      <c r="BE1289" s="577">
        <v>0</v>
      </c>
      <c r="BF1289" s="577">
        <v>0</v>
      </c>
      <c r="BG1289" s="577">
        <v>0</v>
      </c>
      <c r="BH1289" s="577">
        <v>0</v>
      </c>
      <c r="BI1289" s="577">
        <v>0</v>
      </c>
      <c r="BJ1289" s="577">
        <v>0</v>
      </c>
      <c r="BK1289" s="577">
        <v>0</v>
      </c>
      <c r="BL1289" s="577">
        <v>0</v>
      </c>
      <c r="BM1289" s="577">
        <v>0</v>
      </c>
      <c r="BN1289" s="577"/>
      <c r="BO1289" s="551">
        <v>0</v>
      </c>
      <c r="BP1289" s="551">
        <v>0</v>
      </c>
      <c r="BQ1289" s="753">
        <v>0</v>
      </c>
      <c r="BR1289" s="551">
        <v>0</v>
      </c>
      <c r="BS1289" s="551">
        <v>0</v>
      </c>
      <c r="BT1289" s="551">
        <v>0</v>
      </c>
      <c r="BU1289" s="582">
        <f t="shared" si="35"/>
        <v>0.33333333333333331</v>
      </c>
      <c r="BV1289" s="552">
        <f t="shared" si="36"/>
        <v>0.33333333333333331</v>
      </c>
      <c r="BW1289" s="552">
        <f t="shared" si="37"/>
        <v>0.33333333333333331</v>
      </c>
      <c r="BX1289" s="551">
        <v>0</v>
      </c>
      <c r="BY1289" s="551">
        <v>0</v>
      </c>
      <c r="BZ1289" s="551">
        <v>0</v>
      </c>
      <c r="CA1289" s="551">
        <v>0</v>
      </c>
      <c r="CB1289" s="551">
        <v>0</v>
      </c>
      <c r="CC1289" s="551">
        <v>0</v>
      </c>
      <c r="CD1289" s="551">
        <v>0</v>
      </c>
      <c r="CE1289" s="551">
        <v>0</v>
      </c>
      <c r="CF1289" s="551">
        <v>0</v>
      </c>
      <c r="CG1289" s="551">
        <v>0</v>
      </c>
      <c r="CH1289" s="551">
        <v>0</v>
      </c>
      <c r="CI1289" s="551">
        <v>0</v>
      </c>
      <c r="CJ1289" s="551">
        <v>0</v>
      </c>
      <c r="CK1289" s="623">
        <f t="shared" si="40"/>
        <v>1</v>
      </c>
      <c r="CL1289" s="524">
        <v>1</v>
      </c>
      <c r="CM1289" s="554">
        <f t="shared" si="38"/>
        <v>0.33333333333333331</v>
      </c>
      <c r="CN1289" s="554">
        <f t="shared" si="39"/>
        <v>0.66666666666666663</v>
      </c>
      <c r="CO1289" s="554">
        <v>6</v>
      </c>
      <c r="CP1289" s="554"/>
      <c r="CQ1289" s="554"/>
      <c r="CR1289" s="622"/>
      <c r="CS1289" s="524"/>
      <c r="CT1289" s="525"/>
      <c r="CU1289" s="620"/>
      <c r="CV1289" s="527"/>
      <c r="CW1289" s="527"/>
      <c r="CX1289" s="140"/>
    </row>
    <row r="1290" spans="1:102" s="71" customFormat="1" ht="12" customHeight="1" x14ac:dyDescent="0.2">
      <c r="A1290" s="132" t="s">
        <v>1965</v>
      </c>
      <c r="B1290" s="557" t="s">
        <v>5300</v>
      </c>
      <c r="C1290" s="557" t="s">
        <v>1432</v>
      </c>
      <c r="D1290" s="557" t="s">
        <v>1432</v>
      </c>
      <c r="E1290" s="557" t="s">
        <v>1432</v>
      </c>
      <c r="F1290" s="557" t="s">
        <v>3568</v>
      </c>
      <c r="G1290" s="557" t="s">
        <v>2206</v>
      </c>
      <c r="H1290" s="557" t="s">
        <v>1435</v>
      </c>
      <c r="I1290" s="533" t="s">
        <v>2207</v>
      </c>
      <c r="J1290" s="533">
        <v>528418</v>
      </c>
      <c r="K1290" s="741">
        <v>172243</v>
      </c>
      <c r="L1290" s="512" t="s">
        <v>3077</v>
      </c>
      <c r="M1290" s="557" t="s">
        <v>1432</v>
      </c>
      <c r="N1290" s="533" t="s">
        <v>1432</v>
      </c>
      <c r="O1290" s="533">
        <v>1</v>
      </c>
      <c r="P1290" s="533">
        <v>2</v>
      </c>
      <c r="Q1290" s="738">
        <v>1</v>
      </c>
      <c r="R1290" s="557" t="s">
        <v>5301</v>
      </c>
      <c r="S1290" s="557" t="s">
        <v>5358</v>
      </c>
      <c r="T1290" s="739">
        <v>42068</v>
      </c>
      <c r="U1290" s="739">
        <v>42116</v>
      </c>
      <c r="V1290" s="739"/>
      <c r="W1290" s="557" t="s">
        <v>1439</v>
      </c>
      <c r="X1290" s="557" t="s">
        <v>1432</v>
      </c>
      <c r="Y1290" s="557" t="s">
        <v>1442</v>
      </c>
      <c r="Z1290" s="557" t="s">
        <v>4694</v>
      </c>
      <c r="AA1290" s="557" t="s">
        <v>1444</v>
      </c>
      <c r="AB1290" s="557" t="s">
        <v>2723</v>
      </c>
      <c r="AC1290" s="742" t="s">
        <v>1432</v>
      </c>
      <c r="AD1290" s="557"/>
      <c r="AE1290" s="557"/>
      <c r="AF1290" s="557"/>
      <c r="AG1290" s="517" t="s">
        <v>3063</v>
      </c>
      <c r="AH1290" s="557" t="s">
        <v>1445</v>
      </c>
      <c r="AI1290" s="557">
        <v>0</v>
      </c>
      <c r="AJ1290" s="517">
        <v>0</v>
      </c>
      <c r="AK1290" s="517">
        <v>0</v>
      </c>
      <c r="AL1290" s="577">
        <v>0</v>
      </c>
      <c r="AM1290" s="577">
        <v>2</v>
      </c>
      <c r="AN1290" s="577">
        <v>-1</v>
      </c>
      <c r="AO1290" s="577">
        <v>0</v>
      </c>
      <c r="AP1290" s="577">
        <v>0</v>
      </c>
      <c r="AQ1290" s="577">
        <v>0</v>
      </c>
      <c r="AR1290" s="577">
        <v>0</v>
      </c>
      <c r="AS1290" s="577">
        <v>0</v>
      </c>
      <c r="AT1290" s="577">
        <v>2</v>
      </c>
      <c r="AU1290" s="577">
        <v>-1</v>
      </c>
      <c r="AV1290" s="577">
        <v>0</v>
      </c>
      <c r="AW1290" s="577">
        <v>0</v>
      </c>
      <c r="AX1290" s="577">
        <v>0</v>
      </c>
      <c r="AY1290" s="577">
        <v>0</v>
      </c>
      <c r="AZ1290" s="577">
        <v>0</v>
      </c>
      <c r="BA1290" s="577">
        <v>0</v>
      </c>
      <c r="BB1290" s="577">
        <v>0</v>
      </c>
      <c r="BC1290" s="577">
        <v>0</v>
      </c>
      <c r="BD1290" s="577">
        <v>0</v>
      </c>
      <c r="BE1290" s="577">
        <v>0</v>
      </c>
      <c r="BF1290" s="577">
        <v>0</v>
      </c>
      <c r="BG1290" s="577">
        <v>0</v>
      </c>
      <c r="BH1290" s="577">
        <v>0</v>
      </c>
      <c r="BI1290" s="577">
        <v>0</v>
      </c>
      <c r="BJ1290" s="577">
        <v>0</v>
      </c>
      <c r="BK1290" s="577">
        <v>0</v>
      </c>
      <c r="BL1290" s="577">
        <v>0</v>
      </c>
      <c r="BM1290" s="577">
        <v>0</v>
      </c>
      <c r="BN1290" s="577"/>
      <c r="BO1290" s="551">
        <v>0</v>
      </c>
      <c r="BP1290" s="551">
        <v>0</v>
      </c>
      <c r="BQ1290" s="753">
        <v>0</v>
      </c>
      <c r="BR1290" s="551">
        <v>0</v>
      </c>
      <c r="BS1290" s="551">
        <v>0</v>
      </c>
      <c r="BT1290" s="551">
        <v>0</v>
      </c>
      <c r="BU1290" s="582">
        <f t="shared" si="35"/>
        <v>0.33333333333333331</v>
      </c>
      <c r="BV1290" s="552">
        <f t="shared" si="36"/>
        <v>0.33333333333333331</v>
      </c>
      <c r="BW1290" s="552">
        <f t="shared" si="37"/>
        <v>0.33333333333333331</v>
      </c>
      <c r="BX1290" s="551">
        <v>0</v>
      </c>
      <c r="BY1290" s="551">
        <v>0</v>
      </c>
      <c r="BZ1290" s="551">
        <v>0</v>
      </c>
      <c r="CA1290" s="551">
        <v>0</v>
      </c>
      <c r="CB1290" s="551">
        <v>0</v>
      </c>
      <c r="CC1290" s="551">
        <v>0</v>
      </c>
      <c r="CD1290" s="551">
        <v>0</v>
      </c>
      <c r="CE1290" s="551">
        <v>0</v>
      </c>
      <c r="CF1290" s="551">
        <v>0</v>
      </c>
      <c r="CG1290" s="551">
        <v>0</v>
      </c>
      <c r="CH1290" s="551">
        <v>0</v>
      </c>
      <c r="CI1290" s="551">
        <v>0</v>
      </c>
      <c r="CJ1290" s="551">
        <v>0</v>
      </c>
      <c r="CK1290" s="623">
        <f t="shared" si="40"/>
        <v>1</v>
      </c>
      <c r="CL1290" s="524">
        <v>1</v>
      </c>
      <c r="CM1290" s="554">
        <f t="shared" si="38"/>
        <v>0.33333333333333331</v>
      </c>
      <c r="CN1290" s="554">
        <f t="shared" si="39"/>
        <v>0.66666666666666663</v>
      </c>
      <c r="CO1290" s="554">
        <v>6</v>
      </c>
      <c r="CP1290" s="554"/>
      <c r="CQ1290" s="554"/>
      <c r="CR1290" s="622"/>
      <c r="CS1290" s="524"/>
      <c r="CT1290" s="525"/>
      <c r="CU1290" s="620"/>
      <c r="CV1290" s="527"/>
      <c r="CW1290" s="527"/>
      <c r="CX1290" s="140"/>
    </row>
    <row r="1291" spans="1:102" s="71" customFormat="1" ht="12" customHeight="1" x14ac:dyDescent="0.2">
      <c r="A1291" s="132" t="s">
        <v>1965</v>
      </c>
      <c r="B1291" s="557" t="s">
        <v>5302</v>
      </c>
      <c r="C1291" s="557" t="s">
        <v>1432</v>
      </c>
      <c r="D1291" s="557" t="s">
        <v>1432</v>
      </c>
      <c r="E1291" s="557" t="s">
        <v>2964</v>
      </c>
      <c r="F1291" s="557" t="s">
        <v>4282</v>
      </c>
      <c r="G1291" s="557" t="s">
        <v>5046</v>
      </c>
      <c r="H1291" s="557" t="s">
        <v>3875</v>
      </c>
      <c r="I1291" s="533" t="s">
        <v>4386</v>
      </c>
      <c r="J1291" s="533">
        <v>528491</v>
      </c>
      <c r="K1291" s="741">
        <v>173293</v>
      </c>
      <c r="L1291" s="512" t="s">
        <v>3083</v>
      </c>
      <c r="M1291" s="557" t="s">
        <v>1432</v>
      </c>
      <c r="N1291" s="533" t="s">
        <v>1432</v>
      </c>
      <c r="O1291" s="533">
        <v>1</v>
      </c>
      <c r="P1291" s="533">
        <v>5</v>
      </c>
      <c r="Q1291" s="738">
        <v>4</v>
      </c>
      <c r="R1291" s="557" t="s">
        <v>5303</v>
      </c>
      <c r="S1291" s="557" t="s">
        <v>1438</v>
      </c>
      <c r="T1291" s="739">
        <v>42073</v>
      </c>
      <c r="U1291" s="739">
        <v>42195</v>
      </c>
      <c r="V1291" s="739"/>
      <c r="W1291" s="557" t="s">
        <v>1439</v>
      </c>
      <c r="X1291" s="557" t="s">
        <v>1432</v>
      </c>
      <c r="Y1291" s="557" t="s">
        <v>1442</v>
      </c>
      <c r="Z1291" s="557" t="s">
        <v>1443</v>
      </c>
      <c r="AA1291" s="557" t="s">
        <v>1444</v>
      </c>
      <c r="AB1291" s="557" t="s">
        <v>2713</v>
      </c>
      <c r="AC1291" s="742" t="s">
        <v>1432</v>
      </c>
      <c r="AD1291" s="557"/>
      <c r="AE1291" s="557"/>
      <c r="AF1291" s="557"/>
      <c r="AG1291" s="517" t="s">
        <v>3063</v>
      </c>
      <c r="AH1291" s="557" t="s">
        <v>1445</v>
      </c>
      <c r="AI1291" s="557"/>
      <c r="AJ1291" s="517">
        <v>0</v>
      </c>
      <c r="AK1291" s="517">
        <v>0</v>
      </c>
      <c r="AL1291" s="577">
        <v>0</v>
      </c>
      <c r="AM1291" s="577">
        <v>3</v>
      </c>
      <c r="AN1291" s="577">
        <v>1</v>
      </c>
      <c r="AO1291" s="577">
        <v>0</v>
      </c>
      <c r="AP1291" s="577">
        <v>0</v>
      </c>
      <c r="AQ1291" s="577">
        <v>0</v>
      </c>
      <c r="AR1291" s="577">
        <v>0</v>
      </c>
      <c r="AS1291" s="577">
        <v>0</v>
      </c>
      <c r="AT1291" s="577">
        <v>3</v>
      </c>
      <c r="AU1291" s="577">
        <v>1</v>
      </c>
      <c r="AV1291" s="577">
        <v>0</v>
      </c>
      <c r="AW1291" s="577">
        <v>0</v>
      </c>
      <c r="AX1291" s="577">
        <v>0</v>
      </c>
      <c r="AY1291" s="577">
        <v>0</v>
      </c>
      <c r="AZ1291" s="577">
        <v>0</v>
      </c>
      <c r="BA1291" s="577">
        <v>0</v>
      </c>
      <c r="BB1291" s="577">
        <v>0</v>
      </c>
      <c r="BC1291" s="577">
        <v>0</v>
      </c>
      <c r="BD1291" s="577">
        <v>0</v>
      </c>
      <c r="BE1291" s="577">
        <v>0</v>
      </c>
      <c r="BF1291" s="577">
        <v>0</v>
      </c>
      <c r="BG1291" s="577">
        <v>0</v>
      </c>
      <c r="BH1291" s="577">
        <v>0</v>
      </c>
      <c r="BI1291" s="577">
        <v>0</v>
      </c>
      <c r="BJ1291" s="577">
        <v>0</v>
      </c>
      <c r="BK1291" s="577">
        <v>0</v>
      </c>
      <c r="BL1291" s="577">
        <v>0</v>
      </c>
      <c r="BM1291" s="577">
        <v>0</v>
      </c>
      <c r="BN1291" s="577"/>
      <c r="BO1291" s="551">
        <v>0</v>
      </c>
      <c r="BP1291" s="551">
        <v>0</v>
      </c>
      <c r="BQ1291" s="753">
        <v>0</v>
      </c>
      <c r="BR1291" s="551">
        <v>0</v>
      </c>
      <c r="BS1291" s="551">
        <v>0</v>
      </c>
      <c r="BT1291" s="551">
        <v>0</v>
      </c>
      <c r="BU1291" s="582">
        <f t="shared" si="35"/>
        <v>1.3333333333333333</v>
      </c>
      <c r="BV1291" s="552">
        <f t="shared" si="36"/>
        <v>1.3333333333333333</v>
      </c>
      <c r="BW1291" s="552">
        <f t="shared" si="37"/>
        <v>1.3333333333333333</v>
      </c>
      <c r="BX1291" s="551">
        <v>0</v>
      </c>
      <c r="BY1291" s="551">
        <v>0</v>
      </c>
      <c r="BZ1291" s="551">
        <v>0</v>
      </c>
      <c r="CA1291" s="551">
        <v>0</v>
      </c>
      <c r="CB1291" s="551">
        <v>0</v>
      </c>
      <c r="CC1291" s="551">
        <v>0</v>
      </c>
      <c r="CD1291" s="551">
        <v>0</v>
      </c>
      <c r="CE1291" s="551">
        <v>0</v>
      </c>
      <c r="CF1291" s="551">
        <v>0</v>
      </c>
      <c r="CG1291" s="551">
        <v>0</v>
      </c>
      <c r="CH1291" s="551">
        <v>0</v>
      </c>
      <c r="CI1291" s="551">
        <v>0</v>
      </c>
      <c r="CJ1291" s="551">
        <v>0</v>
      </c>
      <c r="CK1291" s="623">
        <f t="shared" si="40"/>
        <v>4</v>
      </c>
      <c r="CL1291" s="524">
        <v>4</v>
      </c>
      <c r="CM1291" s="554">
        <f t="shared" si="38"/>
        <v>1.3333333333333333</v>
      </c>
      <c r="CN1291" s="554">
        <f t="shared" si="39"/>
        <v>2.6666666666666665</v>
      </c>
      <c r="CO1291" s="554">
        <v>6</v>
      </c>
      <c r="CP1291" s="554"/>
      <c r="CQ1291" s="554"/>
      <c r="CR1291" s="622"/>
      <c r="CS1291" s="524"/>
      <c r="CT1291" s="525"/>
      <c r="CU1291" s="620"/>
      <c r="CV1291" s="527"/>
      <c r="CW1291" s="527"/>
      <c r="CX1291" s="140"/>
    </row>
    <row r="1292" spans="1:102" s="71" customFormat="1" ht="12" customHeight="1" x14ac:dyDescent="0.2">
      <c r="A1292" s="132" t="s">
        <v>1965</v>
      </c>
      <c r="B1292" s="557" t="s">
        <v>5304</v>
      </c>
      <c r="C1292" s="557" t="s">
        <v>1432</v>
      </c>
      <c r="D1292" s="557" t="s">
        <v>1432</v>
      </c>
      <c r="E1292" s="557" t="s">
        <v>1432</v>
      </c>
      <c r="F1292" s="557" t="s">
        <v>431</v>
      </c>
      <c r="G1292" s="557" t="s">
        <v>1820</v>
      </c>
      <c r="H1292" s="557" t="s">
        <v>1435</v>
      </c>
      <c r="I1292" s="533" t="s">
        <v>1821</v>
      </c>
      <c r="J1292" s="533">
        <v>527564</v>
      </c>
      <c r="K1292" s="741">
        <v>173450</v>
      </c>
      <c r="L1292" s="512" t="s">
        <v>3083</v>
      </c>
      <c r="M1292" s="557" t="s">
        <v>1432</v>
      </c>
      <c r="N1292" s="533" t="s">
        <v>1432</v>
      </c>
      <c r="O1292" s="533">
        <v>1</v>
      </c>
      <c r="P1292" s="533">
        <v>3</v>
      </c>
      <c r="Q1292" s="738">
        <v>2</v>
      </c>
      <c r="R1292" s="557" t="s">
        <v>5305</v>
      </c>
      <c r="S1292" s="557" t="s">
        <v>1438</v>
      </c>
      <c r="T1292" s="739">
        <v>42072</v>
      </c>
      <c r="U1292" s="739">
        <v>42206</v>
      </c>
      <c r="V1292" s="739"/>
      <c r="W1292" s="557" t="s">
        <v>1439</v>
      </c>
      <c r="X1292" s="557" t="s">
        <v>1432</v>
      </c>
      <c r="Y1292" s="557" t="s">
        <v>1442</v>
      </c>
      <c r="Z1292" s="557" t="s">
        <v>4694</v>
      </c>
      <c r="AA1292" s="557" t="s">
        <v>1444</v>
      </c>
      <c r="AB1292" s="557" t="s">
        <v>2723</v>
      </c>
      <c r="AC1292" s="742" t="s">
        <v>1432</v>
      </c>
      <c r="AD1292" s="557"/>
      <c r="AE1292" s="557"/>
      <c r="AF1292" s="557"/>
      <c r="AG1292" s="517" t="s">
        <v>3063</v>
      </c>
      <c r="AH1292" s="557" t="s">
        <v>1445</v>
      </c>
      <c r="AI1292" s="557">
        <v>0</v>
      </c>
      <c r="AJ1292" s="517">
        <v>0</v>
      </c>
      <c r="AK1292" s="517">
        <v>0</v>
      </c>
      <c r="AL1292" s="577">
        <v>0</v>
      </c>
      <c r="AM1292" s="577">
        <v>1</v>
      </c>
      <c r="AN1292" s="577">
        <v>2</v>
      </c>
      <c r="AO1292" s="577">
        <v>-1</v>
      </c>
      <c r="AP1292" s="577">
        <v>0</v>
      </c>
      <c r="AQ1292" s="577">
        <v>0</v>
      </c>
      <c r="AR1292" s="577">
        <v>0</v>
      </c>
      <c r="AS1292" s="577">
        <v>0</v>
      </c>
      <c r="AT1292" s="577">
        <v>1</v>
      </c>
      <c r="AU1292" s="577">
        <v>2</v>
      </c>
      <c r="AV1292" s="577">
        <v>-1</v>
      </c>
      <c r="AW1292" s="577">
        <v>0</v>
      </c>
      <c r="AX1292" s="577">
        <v>0</v>
      </c>
      <c r="AY1292" s="577">
        <v>0</v>
      </c>
      <c r="AZ1292" s="577">
        <v>0</v>
      </c>
      <c r="BA1292" s="577">
        <v>0</v>
      </c>
      <c r="BB1292" s="577">
        <v>0</v>
      </c>
      <c r="BC1292" s="577">
        <v>0</v>
      </c>
      <c r="BD1292" s="577">
        <v>0</v>
      </c>
      <c r="BE1292" s="577">
        <v>0</v>
      </c>
      <c r="BF1292" s="577">
        <v>0</v>
      </c>
      <c r="BG1292" s="577">
        <v>0</v>
      </c>
      <c r="BH1292" s="577">
        <v>0</v>
      </c>
      <c r="BI1292" s="577">
        <v>0</v>
      </c>
      <c r="BJ1292" s="577">
        <v>0</v>
      </c>
      <c r="BK1292" s="577">
        <v>0</v>
      </c>
      <c r="BL1292" s="577">
        <v>0</v>
      </c>
      <c r="BM1292" s="577">
        <v>0</v>
      </c>
      <c r="BN1292" s="577"/>
      <c r="BO1292" s="551">
        <v>0</v>
      </c>
      <c r="BP1292" s="551">
        <v>0</v>
      </c>
      <c r="BQ1292" s="753">
        <v>0</v>
      </c>
      <c r="BR1292" s="551">
        <v>0</v>
      </c>
      <c r="BS1292" s="551">
        <v>0</v>
      </c>
      <c r="BT1292" s="551">
        <v>0</v>
      </c>
      <c r="BU1292" s="582">
        <f t="shared" ref="BU1292:BU1308" si="41">Q1292/3</f>
        <v>0.66666666666666663</v>
      </c>
      <c r="BV1292" s="552">
        <f t="shared" ref="BV1292:BV1308" si="42">Q1292/3</f>
        <v>0.66666666666666663</v>
      </c>
      <c r="BW1292" s="552">
        <f t="shared" ref="BW1292:BW1308" si="43">Q1292/3</f>
        <v>0.66666666666666663</v>
      </c>
      <c r="BX1292" s="551">
        <v>0</v>
      </c>
      <c r="BY1292" s="551">
        <v>0</v>
      </c>
      <c r="BZ1292" s="551">
        <v>0</v>
      </c>
      <c r="CA1292" s="551">
        <v>0</v>
      </c>
      <c r="CB1292" s="551">
        <v>0</v>
      </c>
      <c r="CC1292" s="551">
        <v>0</v>
      </c>
      <c r="CD1292" s="551">
        <v>0</v>
      </c>
      <c r="CE1292" s="551">
        <v>0</v>
      </c>
      <c r="CF1292" s="551">
        <v>0</v>
      </c>
      <c r="CG1292" s="551">
        <v>0</v>
      </c>
      <c r="CH1292" s="551">
        <v>0</v>
      </c>
      <c r="CI1292" s="551">
        <v>0</v>
      </c>
      <c r="CJ1292" s="551">
        <v>0</v>
      </c>
      <c r="CK1292" s="623">
        <f t="shared" si="40"/>
        <v>2</v>
      </c>
      <c r="CL1292" s="524">
        <v>2</v>
      </c>
      <c r="CM1292" s="554">
        <f t="shared" ref="CM1292:CM1308" si="44">SUM(BQ1292:BU1292)</f>
        <v>0.66666666666666663</v>
      </c>
      <c r="CN1292" s="554">
        <f t="shared" ref="CN1292:CN1308" si="45">SUM(BR1292:BV1292)</f>
        <v>1.3333333333333333</v>
      </c>
      <c r="CO1292" s="554">
        <v>6</v>
      </c>
      <c r="CP1292" s="554"/>
      <c r="CQ1292" s="554"/>
      <c r="CR1292" s="622"/>
      <c r="CS1292" s="524"/>
      <c r="CT1292" s="525"/>
      <c r="CU1292" s="620"/>
      <c r="CV1292" s="527"/>
      <c r="CW1292" s="527"/>
      <c r="CX1292" s="140"/>
    </row>
    <row r="1293" spans="1:102" s="71" customFormat="1" ht="12" customHeight="1" x14ac:dyDescent="0.2">
      <c r="A1293" s="132" t="s">
        <v>1965</v>
      </c>
      <c r="B1293" s="557" t="s">
        <v>5306</v>
      </c>
      <c r="C1293" s="557" t="s">
        <v>1432</v>
      </c>
      <c r="D1293" s="557" t="s">
        <v>1432</v>
      </c>
      <c r="E1293" s="557" t="s">
        <v>2124</v>
      </c>
      <c r="F1293" s="557" t="s">
        <v>2125</v>
      </c>
      <c r="G1293" s="557" t="s">
        <v>4802</v>
      </c>
      <c r="H1293" s="557" t="s">
        <v>1885</v>
      </c>
      <c r="I1293" s="533" t="s">
        <v>2126</v>
      </c>
      <c r="J1293" s="533">
        <v>526142</v>
      </c>
      <c r="K1293" s="741">
        <v>172655</v>
      </c>
      <c r="L1293" s="512" t="s">
        <v>3078</v>
      </c>
      <c r="M1293" s="557" t="s">
        <v>1432</v>
      </c>
      <c r="N1293" s="533" t="s">
        <v>1432</v>
      </c>
      <c r="O1293" s="533">
        <v>1</v>
      </c>
      <c r="P1293" s="533">
        <v>2</v>
      </c>
      <c r="Q1293" s="738">
        <v>1</v>
      </c>
      <c r="R1293" s="557" t="s">
        <v>5307</v>
      </c>
      <c r="S1293" s="557" t="s">
        <v>1438</v>
      </c>
      <c r="T1293" s="739">
        <v>42086</v>
      </c>
      <c r="U1293" s="739">
        <v>42142</v>
      </c>
      <c r="V1293" s="739"/>
      <c r="W1293" s="557" t="s">
        <v>1439</v>
      </c>
      <c r="X1293" s="557" t="s">
        <v>1432</v>
      </c>
      <c r="Y1293" s="557" t="s">
        <v>1442</v>
      </c>
      <c r="Z1293" s="557" t="s">
        <v>4694</v>
      </c>
      <c r="AA1293" s="557" t="s">
        <v>1444</v>
      </c>
      <c r="AB1293" s="557" t="s">
        <v>2723</v>
      </c>
      <c r="AC1293" s="742" t="s">
        <v>1432</v>
      </c>
      <c r="AD1293" s="557"/>
      <c r="AE1293" s="557"/>
      <c r="AF1293" s="557"/>
      <c r="AG1293" s="517" t="s">
        <v>3063</v>
      </c>
      <c r="AH1293" s="557" t="s">
        <v>1445</v>
      </c>
      <c r="AI1293" s="557"/>
      <c r="AJ1293" s="517">
        <v>0</v>
      </c>
      <c r="AK1293" s="517">
        <v>0</v>
      </c>
      <c r="AL1293" s="577">
        <v>0</v>
      </c>
      <c r="AM1293" s="577">
        <v>1</v>
      </c>
      <c r="AN1293" s="577">
        <v>0</v>
      </c>
      <c r="AO1293" s="577">
        <v>0</v>
      </c>
      <c r="AP1293" s="577">
        <v>0</v>
      </c>
      <c r="AQ1293" s="577">
        <v>0</v>
      </c>
      <c r="AR1293" s="577">
        <v>0</v>
      </c>
      <c r="AS1293" s="577">
        <v>0</v>
      </c>
      <c r="AT1293" s="577">
        <v>1</v>
      </c>
      <c r="AU1293" s="577">
        <v>0</v>
      </c>
      <c r="AV1293" s="577">
        <v>0</v>
      </c>
      <c r="AW1293" s="577">
        <v>0</v>
      </c>
      <c r="AX1293" s="577">
        <v>0</v>
      </c>
      <c r="AY1293" s="577">
        <v>0</v>
      </c>
      <c r="AZ1293" s="577">
        <v>0</v>
      </c>
      <c r="BA1293" s="577">
        <v>0</v>
      </c>
      <c r="BB1293" s="577">
        <v>0</v>
      </c>
      <c r="BC1293" s="577">
        <v>0</v>
      </c>
      <c r="BD1293" s="577">
        <v>0</v>
      </c>
      <c r="BE1293" s="577">
        <v>0</v>
      </c>
      <c r="BF1293" s="577">
        <v>0</v>
      </c>
      <c r="BG1293" s="577">
        <v>0</v>
      </c>
      <c r="BH1293" s="577">
        <v>0</v>
      </c>
      <c r="BI1293" s="577">
        <v>0</v>
      </c>
      <c r="BJ1293" s="577">
        <v>0</v>
      </c>
      <c r="BK1293" s="577">
        <v>0</v>
      </c>
      <c r="BL1293" s="577">
        <v>0</v>
      </c>
      <c r="BM1293" s="577">
        <v>0</v>
      </c>
      <c r="BN1293" s="577"/>
      <c r="BO1293" s="551">
        <v>0</v>
      </c>
      <c r="BP1293" s="551">
        <v>0</v>
      </c>
      <c r="BQ1293" s="753">
        <v>0</v>
      </c>
      <c r="BR1293" s="551">
        <v>0</v>
      </c>
      <c r="BS1293" s="551">
        <v>0</v>
      </c>
      <c r="BT1293" s="551">
        <v>0</v>
      </c>
      <c r="BU1293" s="582">
        <f t="shared" si="41"/>
        <v>0.33333333333333331</v>
      </c>
      <c r="BV1293" s="552">
        <f t="shared" si="42"/>
        <v>0.33333333333333331</v>
      </c>
      <c r="BW1293" s="552">
        <f t="shared" si="43"/>
        <v>0.33333333333333331</v>
      </c>
      <c r="BX1293" s="551">
        <v>0</v>
      </c>
      <c r="BY1293" s="551">
        <v>0</v>
      </c>
      <c r="BZ1293" s="551">
        <v>0</v>
      </c>
      <c r="CA1293" s="551">
        <v>0</v>
      </c>
      <c r="CB1293" s="551">
        <v>0</v>
      </c>
      <c r="CC1293" s="551">
        <v>0</v>
      </c>
      <c r="CD1293" s="551">
        <v>0</v>
      </c>
      <c r="CE1293" s="551">
        <v>0</v>
      </c>
      <c r="CF1293" s="551">
        <v>0</v>
      </c>
      <c r="CG1293" s="551">
        <v>0</v>
      </c>
      <c r="CH1293" s="551">
        <v>0</v>
      </c>
      <c r="CI1293" s="551">
        <v>0</v>
      </c>
      <c r="CJ1293" s="551">
        <v>0</v>
      </c>
      <c r="CK1293" s="623">
        <f t="shared" si="40"/>
        <v>1</v>
      </c>
      <c r="CL1293" s="524">
        <v>1</v>
      </c>
      <c r="CM1293" s="554">
        <f t="shared" si="44"/>
        <v>0.33333333333333331</v>
      </c>
      <c r="CN1293" s="554">
        <f t="shared" si="45"/>
        <v>0.66666666666666663</v>
      </c>
      <c r="CO1293" s="554">
        <v>6</v>
      </c>
      <c r="CP1293" s="554"/>
      <c r="CQ1293" s="554"/>
      <c r="CR1293" s="622"/>
      <c r="CS1293" s="524"/>
      <c r="CT1293" s="525"/>
      <c r="CU1293" s="620"/>
      <c r="CV1293" s="527"/>
      <c r="CW1293" s="527"/>
      <c r="CX1293" s="140"/>
    </row>
    <row r="1294" spans="1:102" s="71" customFormat="1" ht="12" customHeight="1" x14ac:dyDescent="0.2">
      <c r="A1294" s="132" t="s">
        <v>1965</v>
      </c>
      <c r="B1294" s="557" t="s">
        <v>5308</v>
      </c>
      <c r="C1294" s="557" t="s">
        <v>1432</v>
      </c>
      <c r="D1294" s="557" t="s">
        <v>1432</v>
      </c>
      <c r="E1294" s="557" t="s">
        <v>1432</v>
      </c>
      <c r="F1294" s="557" t="s">
        <v>1342</v>
      </c>
      <c r="G1294" s="557" t="s">
        <v>5309</v>
      </c>
      <c r="H1294" s="557" t="s">
        <v>1435</v>
      </c>
      <c r="I1294" s="533" t="s">
        <v>2263</v>
      </c>
      <c r="J1294" s="533">
        <v>528542</v>
      </c>
      <c r="K1294" s="741">
        <v>172763</v>
      </c>
      <c r="L1294" s="512" t="s">
        <v>3077</v>
      </c>
      <c r="M1294" s="557" t="s">
        <v>1432</v>
      </c>
      <c r="N1294" s="533" t="s">
        <v>1432</v>
      </c>
      <c r="O1294" s="533">
        <v>1</v>
      </c>
      <c r="P1294" s="533">
        <v>3</v>
      </c>
      <c r="Q1294" s="738">
        <v>2</v>
      </c>
      <c r="R1294" s="557" t="s">
        <v>5310</v>
      </c>
      <c r="S1294" s="557" t="s">
        <v>1438</v>
      </c>
      <c r="T1294" s="739">
        <v>42073</v>
      </c>
      <c r="U1294" s="739">
        <v>42151</v>
      </c>
      <c r="V1294" s="739"/>
      <c r="W1294" s="557" t="s">
        <v>1439</v>
      </c>
      <c r="X1294" s="557" t="s">
        <v>1432</v>
      </c>
      <c r="Y1294" s="557" t="s">
        <v>1442</v>
      </c>
      <c r="Z1294" s="557" t="s">
        <v>4694</v>
      </c>
      <c r="AA1294" s="557" t="s">
        <v>1444</v>
      </c>
      <c r="AB1294" s="557" t="s">
        <v>1454</v>
      </c>
      <c r="AC1294" s="742" t="s">
        <v>1432</v>
      </c>
      <c r="AD1294" s="557"/>
      <c r="AE1294" s="557"/>
      <c r="AF1294" s="557"/>
      <c r="AG1294" s="517" t="s">
        <v>3063</v>
      </c>
      <c r="AH1294" s="557" t="s">
        <v>1445</v>
      </c>
      <c r="AI1294" s="557">
        <v>0</v>
      </c>
      <c r="AJ1294" s="517">
        <v>0</v>
      </c>
      <c r="AK1294" s="517">
        <v>0</v>
      </c>
      <c r="AL1294" s="577">
        <v>0</v>
      </c>
      <c r="AM1294" s="577">
        <v>1</v>
      </c>
      <c r="AN1294" s="577">
        <v>1</v>
      </c>
      <c r="AO1294" s="577">
        <v>0</v>
      </c>
      <c r="AP1294" s="577">
        <v>0</v>
      </c>
      <c r="AQ1294" s="577">
        <v>0</v>
      </c>
      <c r="AR1294" s="577">
        <v>0</v>
      </c>
      <c r="AS1294" s="577">
        <v>0</v>
      </c>
      <c r="AT1294" s="577">
        <v>1</v>
      </c>
      <c r="AU1294" s="577">
        <v>1</v>
      </c>
      <c r="AV1294" s="577">
        <v>0</v>
      </c>
      <c r="AW1294" s="577">
        <v>1</v>
      </c>
      <c r="AX1294" s="577">
        <v>0</v>
      </c>
      <c r="AY1294" s="577">
        <v>0</v>
      </c>
      <c r="AZ1294" s="577">
        <v>0</v>
      </c>
      <c r="BA1294" s="577">
        <v>0</v>
      </c>
      <c r="BB1294" s="577">
        <v>0</v>
      </c>
      <c r="BC1294" s="577">
        <v>0</v>
      </c>
      <c r="BD1294" s="577">
        <v>-1</v>
      </c>
      <c r="BE1294" s="577">
        <v>0</v>
      </c>
      <c r="BF1294" s="577">
        <v>0</v>
      </c>
      <c r="BG1294" s="577">
        <v>0</v>
      </c>
      <c r="BH1294" s="577">
        <v>0</v>
      </c>
      <c r="BI1294" s="577">
        <v>0</v>
      </c>
      <c r="BJ1294" s="577">
        <v>0</v>
      </c>
      <c r="BK1294" s="577">
        <v>0</v>
      </c>
      <c r="BL1294" s="577">
        <v>0</v>
      </c>
      <c r="BM1294" s="577">
        <v>0</v>
      </c>
      <c r="BN1294" s="577"/>
      <c r="BO1294" s="551">
        <v>0</v>
      </c>
      <c r="BP1294" s="551">
        <v>0</v>
      </c>
      <c r="BQ1294" s="753">
        <v>0</v>
      </c>
      <c r="BR1294" s="551">
        <v>0</v>
      </c>
      <c r="BS1294" s="551">
        <v>0</v>
      </c>
      <c r="BT1294" s="551">
        <v>0</v>
      </c>
      <c r="BU1294" s="582">
        <f t="shared" si="41"/>
        <v>0.66666666666666663</v>
      </c>
      <c r="BV1294" s="552">
        <f t="shared" si="42"/>
        <v>0.66666666666666663</v>
      </c>
      <c r="BW1294" s="552">
        <f t="shared" si="43"/>
        <v>0.66666666666666663</v>
      </c>
      <c r="BX1294" s="551">
        <v>0</v>
      </c>
      <c r="BY1294" s="551">
        <v>0</v>
      </c>
      <c r="BZ1294" s="551">
        <v>0</v>
      </c>
      <c r="CA1294" s="551">
        <v>0</v>
      </c>
      <c r="CB1294" s="551">
        <v>0</v>
      </c>
      <c r="CC1294" s="551">
        <v>0</v>
      </c>
      <c r="CD1294" s="551">
        <v>0</v>
      </c>
      <c r="CE1294" s="551">
        <v>0</v>
      </c>
      <c r="CF1294" s="551">
        <v>0</v>
      </c>
      <c r="CG1294" s="551">
        <v>0</v>
      </c>
      <c r="CH1294" s="551">
        <v>0</v>
      </c>
      <c r="CI1294" s="551">
        <v>0</v>
      </c>
      <c r="CJ1294" s="551">
        <v>0</v>
      </c>
      <c r="CK1294" s="623">
        <f t="shared" si="40"/>
        <v>2</v>
      </c>
      <c r="CL1294" s="524">
        <v>2</v>
      </c>
      <c r="CM1294" s="554">
        <f t="shared" si="44"/>
        <v>0.66666666666666663</v>
      </c>
      <c r="CN1294" s="554">
        <f t="shared" si="45"/>
        <v>1.3333333333333333</v>
      </c>
      <c r="CO1294" s="554">
        <v>6</v>
      </c>
      <c r="CP1294" s="554"/>
      <c r="CQ1294" s="554"/>
      <c r="CR1294" s="622"/>
      <c r="CS1294" s="524"/>
      <c r="CT1294" s="525"/>
      <c r="CU1294" s="620"/>
      <c r="CV1294" s="527"/>
      <c r="CW1294" s="527"/>
      <c r="CX1294" s="140"/>
    </row>
    <row r="1295" spans="1:102" s="71" customFormat="1" ht="12" customHeight="1" x14ac:dyDescent="0.2">
      <c r="A1295" s="132" t="s">
        <v>1965</v>
      </c>
      <c r="B1295" s="557" t="s">
        <v>5311</v>
      </c>
      <c r="C1295" s="557" t="s">
        <v>1432</v>
      </c>
      <c r="D1295" s="557" t="s">
        <v>1432</v>
      </c>
      <c r="E1295" s="557" t="s">
        <v>3274</v>
      </c>
      <c r="F1295" s="557" t="s">
        <v>4193</v>
      </c>
      <c r="G1295" s="557" t="s">
        <v>3282</v>
      </c>
      <c r="H1295" s="557" t="s">
        <v>1435</v>
      </c>
      <c r="I1295" s="533" t="s">
        <v>2392</v>
      </c>
      <c r="J1295" s="533">
        <v>527315</v>
      </c>
      <c r="K1295" s="741">
        <v>171320</v>
      </c>
      <c r="L1295" s="512" t="s">
        <v>3069</v>
      </c>
      <c r="M1295" s="557" t="s">
        <v>1432</v>
      </c>
      <c r="N1295" s="533" t="s">
        <v>1432</v>
      </c>
      <c r="O1295" s="533">
        <v>1</v>
      </c>
      <c r="P1295" s="533">
        <v>3</v>
      </c>
      <c r="Q1295" s="738">
        <v>2</v>
      </c>
      <c r="R1295" s="557" t="s">
        <v>5312</v>
      </c>
      <c r="S1295" s="557" t="s">
        <v>1438</v>
      </c>
      <c r="T1295" s="739">
        <v>42075</v>
      </c>
      <c r="U1295" s="739">
        <v>42131</v>
      </c>
      <c r="V1295" s="739"/>
      <c r="W1295" s="557" t="s">
        <v>1439</v>
      </c>
      <c r="X1295" s="557" t="s">
        <v>1432</v>
      </c>
      <c r="Y1295" s="557" t="s">
        <v>1442</v>
      </c>
      <c r="Z1295" s="557" t="s">
        <v>4694</v>
      </c>
      <c r="AA1295" s="557" t="s">
        <v>1444</v>
      </c>
      <c r="AB1295" s="557" t="s">
        <v>1454</v>
      </c>
      <c r="AC1295" s="742" t="s">
        <v>1432</v>
      </c>
      <c r="AD1295" s="557"/>
      <c r="AE1295" s="557"/>
      <c r="AF1295" s="557"/>
      <c r="AG1295" s="517" t="s">
        <v>3063</v>
      </c>
      <c r="AH1295" s="557" t="s">
        <v>1445</v>
      </c>
      <c r="AI1295" s="557">
        <v>0</v>
      </c>
      <c r="AJ1295" s="517">
        <v>0</v>
      </c>
      <c r="AK1295" s="517">
        <v>0</v>
      </c>
      <c r="AL1295" s="577">
        <v>1</v>
      </c>
      <c r="AM1295" s="577">
        <v>1</v>
      </c>
      <c r="AN1295" s="577">
        <v>0</v>
      </c>
      <c r="AO1295" s="577">
        <v>1</v>
      </c>
      <c r="AP1295" s="577">
        <v>0</v>
      </c>
      <c r="AQ1295" s="577">
        <v>-1</v>
      </c>
      <c r="AR1295" s="577">
        <v>0</v>
      </c>
      <c r="AS1295" s="577">
        <v>1</v>
      </c>
      <c r="AT1295" s="577">
        <v>1</v>
      </c>
      <c r="AU1295" s="577">
        <v>0</v>
      </c>
      <c r="AV1295" s="577">
        <v>1</v>
      </c>
      <c r="AW1295" s="577">
        <v>0</v>
      </c>
      <c r="AX1295" s="577">
        <v>0</v>
      </c>
      <c r="AY1295" s="577">
        <v>0</v>
      </c>
      <c r="AZ1295" s="577">
        <v>0</v>
      </c>
      <c r="BA1295" s="577">
        <v>0</v>
      </c>
      <c r="BB1295" s="577">
        <v>0</v>
      </c>
      <c r="BC1295" s="577">
        <v>0</v>
      </c>
      <c r="BD1295" s="577">
        <v>0</v>
      </c>
      <c r="BE1295" s="577">
        <v>-1</v>
      </c>
      <c r="BF1295" s="577">
        <v>0</v>
      </c>
      <c r="BG1295" s="577">
        <v>0</v>
      </c>
      <c r="BH1295" s="577">
        <v>0</v>
      </c>
      <c r="BI1295" s="577">
        <v>0</v>
      </c>
      <c r="BJ1295" s="577">
        <v>0</v>
      </c>
      <c r="BK1295" s="577">
        <v>0</v>
      </c>
      <c r="BL1295" s="577">
        <v>0</v>
      </c>
      <c r="BM1295" s="577">
        <v>0</v>
      </c>
      <c r="BN1295" s="577"/>
      <c r="BO1295" s="551">
        <v>0</v>
      </c>
      <c r="BP1295" s="551">
        <v>0</v>
      </c>
      <c r="BQ1295" s="753">
        <v>0</v>
      </c>
      <c r="BR1295" s="551">
        <v>0</v>
      </c>
      <c r="BS1295" s="551">
        <v>0</v>
      </c>
      <c r="BT1295" s="551">
        <v>0</v>
      </c>
      <c r="BU1295" s="582">
        <f t="shared" si="41"/>
        <v>0.66666666666666663</v>
      </c>
      <c r="BV1295" s="552">
        <f t="shared" si="42"/>
        <v>0.66666666666666663</v>
      </c>
      <c r="BW1295" s="552">
        <f t="shared" si="43"/>
        <v>0.66666666666666663</v>
      </c>
      <c r="BX1295" s="551">
        <v>0</v>
      </c>
      <c r="BY1295" s="551">
        <v>0</v>
      </c>
      <c r="BZ1295" s="551">
        <v>0</v>
      </c>
      <c r="CA1295" s="551">
        <v>0</v>
      </c>
      <c r="CB1295" s="551">
        <v>0</v>
      </c>
      <c r="CC1295" s="551">
        <v>0</v>
      </c>
      <c r="CD1295" s="551">
        <v>0</v>
      </c>
      <c r="CE1295" s="551">
        <v>0</v>
      </c>
      <c r="CF1295" s="551">
        <v>0</v>
      </c>
      <c r="CG1295" s="551">
        <v>0</v>
      </c>
      <c r="CH1295" s="551">
        <v>0</v>
      </c>
      <c r="CI1295" s="551">
        <v>0</v>
      </c>
      <c r="CJ1295" s="551">
        <v>0</v>
      </c>
      <c r="CK1295" s="623">
        <f t="shared" si="40"/>
        <v>2</v>
      </c>
      <c r="CL1295" s="524">
        <v>2</v>
      </c>
      <c r="CM1295" s="554">
        <f t="shared" si="44"/>
        <v>0.66666666666666663</v>
      </c>
      <c r="CN1295" s="554">
        <f t="shared" si="45"/>
        <v>1.3333333333333333</v>
      </c>
      <c r="CO1295" s="554">
        <v>6</v>
      </c>
      <c r="CP1295" s="554"/>
      <c r="CQ1295" s="554"/>
      <c r="CR1295" s="622"/>
      <c r="CS1295" s="524"/>
      <c r="CT1295" s="525"/>
      <c r="CU1295" s="620"/>
      <c r="CV1295" s="527"/>
      <c r="CW1295" s="527"/>
      <c r="CX1295" s="140"/>
    </row>
    <row r="1296" spans="1:102" s="71" customFormat="1" ht="12" customHeight="1" x14ac:dyDescent="0.2">
      <c r="A1296" s="132" t="s">
        <v>1965</v>
      </c>
      <c r="B1296" s="557" t="s">
        <v>5313</v>
      </c>
      <c r="C1296" s="557" t="s">
        <v>1432</v>
      </c>
      <c r="D1296" s="557" t="s">
        <v>1432</v>
      </c>
      <c r="E1296" s="557" t="s">
        <v>5314</v>
      </c>
      <c r="F1296" s="557" t="s">
        <v>5315</v>
      </c>
      <c r="G1296" s="557" t="s">
        <v>1434</v>
      </c>
      <c r="H1296" s="557" t="s">
        <v>1435</v>
      </c>
      <c r="I1296" s="533" t="s">
        <v>2843</v>
      </c>
      <c r="J1296" s="533">
        <v>527082</v>
      </c>
      <c r="K1296" s="741">
        <v>170938</v>
      </c>
      <c r="L1296" s="512" t="s">
        <v>3069</v>
      </c>
      <c r="M1296" s="557" t="s">
        <v>1432</v>
      </c>
      <c r="N1296" s="533" t="s">
        <v>1432</v>
      </c>
      <c r="O1296" s="533">
        <v>0</v>
      </c>
      <c r="P1296" s="533">
        <v>4</v>
      </c>
      <c r="Q1296" s="738">
        <v>4</v>
      </c>
      <c r="R1296" s="557" t="s">
        <v>5316</v>
      </c>
      <c r="S1296" s="557" t="s">
        <v>1438</v>
      </c>
      <c r="T1296" s="739">
        <v>42075</v>
      </c>
      <c r="U1296" s="739">
        <v>42256</v>
      </c>
      <c r="V1296" s="739"/>
      <c r="W1296" s="557" t="s">
        <v>1439</v>
      </c>
      <c r="X1296" s="557" t="s">
        <v>1432</v>
      </c>
      <c r="Y1296" s="557" t="s">
        <v>1442</v>
      </c>
      <c r="Z1296" s="557" t="s">
        <v>4694</v>
      </c>
      <c r="AA1296" s="557" t="s">
        <v>1444</v>
      </c>
      <c r="AB1296" s="557" t="s">
        <v>2713</v>
      </c>
      <c r="AC1296" s="742" t="s">
        <v>1432</v>
      </c>
      <c r="AD1296" s="557"/>
      <c r="AE1296" s="557"/>
      <c r="AF1296" s="557"/>
      <c r="AG1296" s="517" t="s">
        <v>3063</v>
      </c>
      <c r="AH1296" s="557" t="s">
        <v>1445</v>
      </c>
      <c r="AI1296" s="557">
        <v>0</v>
      </c>
      <c r="AJ1296" s="517">
        <v>0</v>
      </c>
      <c r="AK1296" s="517">
        <v>0</v>
      </c>
      <c r="AL1296" s="577">
        <v>0</v>
      </c>
      <c r="AM1296" s="577">
        <v>1</v>
      </c>
      <c r="AN1296" s="577">
        <v>2</v>
      </c>
      <c r="AO1296" s="577">
        <v>1</v>
      </c>
      <c r="AP1296" s="577">
        <v>0</v>
      </c>
      <c r="AQ1296" s="577">
        <v>0</v>
      </c>
      <c r="AR1296" s="577">
        <v>0</v>
      </c>
      <c r="AS1296" s="577">
        <v>0</v>
      </c>
      <c r="AT1296" s="577">
        <v>1</v>
      </c>
      <c r="AU1296" s="577">
        <v>1</v>
      </c>
      <c r="AV1296" s="577">
        <v>1</v>
      </c>
      <c r="AW1296" s="577">
        <v>0</v>
      </c>
      <c r="AX1296" s="577">
        <v>0</v>
      </c>
      <c r="AY1296" s="577">
        <v>0</v>
      </c>
      <c r="AZ1296" s="577">
        <v>0</v>
      </c>
      <c r="BA1296" s="577">
        <v>0</v>
      </c>
      <c r="BB1296" s="577">
        <v>1</v>
      </c>
      <c r="BC1296" s="577">
        <v>0</v>
      </c>
      <c r="BD1296" s="577">
        <v>0</v>
      </c>
      <c r="BE1296" s="577">
        <v>0</v>
      </c>
      <c r="BF1296" s="577">
        <v>0</v>
      </c>
      <c r="BG1296" s="577">
        <v>0</v>
      </c>
      <c r="BH1296" s="577">
        <v>0</v>
      </c>
      <c r="BI1296" s="577">
        <v>0</v>
      </c>
      <c r="BJ1296" s="577">
        <v>0</v>
      </c>
      <c r="BK1296" s="577">
        <v>0</v>
      </c>
      <c r="BL1296" s="577">
        <v>0</v>
      </c>
      <c r="BM1296" s="577">
        <v>0</v>
      </c>
      <c r="BN1296" s="577"/>
      <c r="BO1296" s="551">
        <v>0</v>
      </c>
      <c r="BP1296" s="551">
        <v>0</v>
      </c>
      <c r="BQ1296" s="753">
        <v>0</v>
      </c>
      <c r="BR1296" s="551">
        <v>0</v>
      </c>
      <c r="BS1296" s="551">
        <v>0</v>
      </c>
      <c r="BT1296" s="551">
        <v>0</v>
      </c>
      <c r="BU1296" s="582">
        <f t="shared" si="41"/>
        <v>1.3333333333333333</v>
      </c>
      <c r="BV1296" s="552">
        <f t="shared" si="42"/>
        <v>1.3333333333333333</v>
      </c>
      <c r="BW1296" s="552">
        <f t="shared" si="43"/>
        <v>1.3333333333333333</v>
      </c>
      <c r="BX1296" s="551">
        <v>0</v>
      </c>
      <c r="BY1296" s="551">
        <v>0</v>
      </c>
      <c r="BZ1296" s="551">
        <v>0</v>
      </c>
      <c r="CA1296" s="551">
        <v>0</v>
      </c>
      <c r="CB1296" s="551">
        <v>0</v>
      </c>
      <c r="CC1296" s="551">
        <v>0</v>
      </c>
      <c r="CD1296" s="551">
        <v>0</v>
      </c>
      <c r="CE1296" s="551">
        <v>0</v>
      </c>
      <c r="CF1296" s="551">
        <v>0</v>
      </c>
      <c r="CG1296" s="551">
        <v>0</v>
      </c>
      <c r="CH1296" s="551">
        <v>0</v>
      </c>
      <c r="CI1296" s="551">
        <v>0</v>
      </c>
      <c r="CJ1296" s="551">
        <v>0</v>
      </c>
      <c r="CK1296" s="623">
        <f t="shared" si="40"/>
        <v>4</v>
      </c>
      <c r="CL1296" s="524">
        <v>4</v>
      </c>
      <c r="CM1296" s="554">
        <f t="shared" si="44"/>
        <v>1.3333333333333333</v>
      </c>
      <c r="CN1296" s="554">
        <f t="shared" si="45"/>
        <v>2.6666666666666665</v>
      </c>
      <c r="CO1296" s="554">
        <v>6</v>
      </c>
      <c r="CP1296" s="554"/>
      <c r="CQ1296" s="554"/>
      <c r="CR1296" s="622"/>
      <c r="CS1296" s="524"/>
      <c r="CT1296" s="525"/>
      <c r="CU1296" s="620"/>
      <c r="CV1296" s="527"/>
      <c r="CW1296" s="527"/>
      <c r="CX1296" s="140"/>
    </row>
    <row r="1297" spans="1:102" s="71" customFormat="1" ht="12" customHeight="1" x14ac:dyDescent="0.2">
      <c r="A1297" s="132" t="s">
        <v>1965</v>
      </c>
      <c r="B1297" s="557" t="s">
        <v>5317</v>
      </c>
      <c r="C1297" s="557" t="s">
        <v>1432</v>
      </c>
      <c r="D1297" s="557" t="s">
        <v>1432</v>
      </c>
      <c r="E1297" s="557" t="s">
        <v>1432</v>
      </c>
      <c r="F1297" s="557" t="s">
        <v>2537</v>
      </c>
      <c r="G1297" s="557" t="s">
        <v>5318</v>
      </c>
      <c r="H1297" s="557" t="s">
        <v>2717</v>
      </c>
      <c r="I1297" s="533" t="s">
        <v>5319</v>
      </c>
      <c r="J1297" s="533">
        <v>527366</v>
      </c>
      <c r="K1297" s="741">
        <v>177077</v>
      </c>
      <c r="L1297" s="512" t="s">
        <v>4766</v>
      </c>
      <c r="M1297" s="557" t="s">
        <v>1432</v>
      </c>
      <c r="N1297" s="533" t="s">
        <v>1432</v>
      </c>
      <c r="O1297" s="533">
        <v>2</v>
      </c>
      <c r="P1297" s="533">
        <v>1</v>
      </c>
      <c r="Q1297" s="738">
        <v>-1</v>
      </c>
      <c r="R1297" s="557" t="s">
        <v>5320</v>
      </c>
      <c r="S1297" s="557" t="s">
        <v>1438</v>
      </c>
      <c r="T1297" s="739">
        <v>42087</v>
      </c>
      <c r="U1297" s="739">
        <v>42143</v>
      </c>
      <c r="V1297" s="739"/>
      <c r="W1297" s="557" t="s">
        <v>1439</v>
      </c>
      <c r="X1297" s="557" t="s">
        <v>1432</v>
      </c>
      <c r="Y1297" s="557" t="s">
        <v>1442</v>
      </c>
      <c r="Z1297" s="557" t="s">
        <v>4694</v>
      </c>
      <c r="AA1297" s="557" t="s">
        <v>1444</v>
      </c>
      <c r="AB1297" s="557" t="s">
        <v>4207</v>
      </c>
      <c r="AC1297" s="742" t="s">
        <v>1432</v>
      </c>
      <c r="AD1297" s="557"/>
      <c r="AE1297" s="557"/>
      <c r="AF1297" s="557"/>
      <c r="AG1297" s="517" t="s">
        <v>3063</v>
      </c>
      <c r="AH1297" s="557" t="s">
        <v>1445</v>
      </c>
      <c r="AI1297" s="557">
        <v>0</v>
      </c>
      <c r="AJ1297" s="517">
        <v>0</v>
      </c>
      <c r="AK1297" s="517">
        <v>0</v>
      </c>
      <c r="AL1297" s="577">
        <v>0</v>
      </c>
      <c r="AM1297" s="577">
        <v>-1</v>
      </c>
      <c r="AN1297" s="577">
        <v>-1</v>
      </c>
      <c r="AO1297" s="577">
        <v>0</v>
      </c>
      <c r="AP1297" s="577">
        <v>1</v>
      </c>
      <c r="AQ1297" s="577">
        <v>0</v>
      </c>
      <c r="AR1297" s="577">
        <v>0</v>
      </c>
      <c r="AS1297" s="577">
        <v>0</v>
      </c>
      <c r="AT1297" s="577">
        <v>-1</v>
      </c>
      <c r="AU1297" s="577">
        <v>-1</v>
      </c>
      <c r="AV1297" s="577">
        <v>0</v>
      </c>
      <c r="AW1297" s="577">
        <v>0</v>
      </c>
      <c r="AX1297" s="577">
        <v>0</v>
      </c>
      <c r="AY1297" s="577">
        <v>0</v>
      </c>
      <c r="AZ1297" s="577">
        <v>0</v>
      </c>
      <c r="BA1297" s="577">
        <v>0</v>
      </c>
      <c r="BB1297" s="577">
        <v>0</v>
      </c>
      <c r="BC1297" s="577">
        <v>0</v>
      </c>
      <c r="BD1297" s="577">
        <v>1</v>
      </c>
      <c r="BE1297" s="577">
        <v>0</v>
      </c>
      <c r="BF1297" s="577">
        <v>0</v>
      </c>
      <c r="BG1297" s="577">
        <v>0</v>
      </c>
      <c r="BH1297" s="577">
        <v>0</v>
      </c>
      <c r="BI1297" s="577">
        <v>0</v>
      </c>
      <c r="BJ1297" s="577">
        <v>0</v>
      </c>
      <c r="BK1297" s="577">
        <v>0</v>
      </c>
      <c r="BL1297" s="577">
        <v>0</v>
      </c>
      <c r="BM1297" s="577">
        <v>0</v>
      </c>
      <c r="BN1297" s="577"/>
      <c r="BO1297" s="551">
        <v>0</v>
      </c>
      <c r="BP1297" s="551">
        <v>0</v>
      </c>
      <c r="BQ1297" s="753">
        <v>0</v>
      </c>
      <c r="BR1297" s="551">
        <v>0</v>
      </c>
      <c r="BS1297" s="551">
        <v>0</v>
      </c>
      <c r="BT1297" s="551">
        <v>0</v>
      </c>
      <c r="BU1297" s="582">
        <f t="shared" si="41"/>
        <v>-0.33333333333333331</v>
      </c>
      <c r="BV1297" s="552">
        <f t="shared" si="42"/>
        <v>-0.33333333333333331</v>
      </c>
      <c r="BW1297" s="552">
        <f t="shared" si="43"/>
        <v>-0.33333333333333331</v>
      </c>
      <c r="BX1297" s="551">
        <v>0</v>
      </c>
      <c r="BY1297" s="551">
        <v>0</v>
      </c>
      <c r="BZ1297" s="551">
        <v>0</v>
      </c>
      <c r="CA1297" s="551">
        <v>0</v>
      </c>
      <c r="CB1297" s="551">
        <v>0</v>
      </c>
      <c r="CC1297" s="551">
        <v>0</v>
      </c>
      <c r="CD1297" s="551">
        <v>0</v>
      </c>
      <c r="CE1297" s="551">
        <v>0</v>
      </c>
      <c r="CF1297" s="551">
        <v>0</v>
      </c>
      <c r="CG1297" s="551">
        <v>0</v>
      </c>
      <c r="CH1297" s="551">
        <v>0</v>
      </c>
      <c r="CI1297" s="551">
        <v>0</v>
      </c>
      <c r="CJ1297" s="551">
        <v>0</v>
      </c>
      <c r="CK1297" s="623">
        <f t="shared" si="40"/>
        <v>-1</v>
      </c>
      <c r="CL1297" s="524">
        <v>-1</v>
      </c>
      <c r="CM1297" s="554">
        <f t="shared" si="44"/>
        <v>-0.33333333333333331</v>
      </c>
      <c r="CN1297" s="554">
        <f t="shared" si="45"/>
        <v>-0.66666666666666663</v>
      </c>
      <c r="CO1297" s="554">
        <v>6</v>
      </c>
      <c r="CP1297" s="554"/>
      <c r="CQ1297" s="554"/>
      <c r="CR1297" s="622"/>
      <c r="CS1297" s="524"/>
      <c r="CT1297" s="525"/>
      <c r="CU1297" s="620"/>
      <c r="CV1297" s="527"/>
      <c r="CW1297" s="527"/>
      <c r="CX1297" s="140"/>
    </row>
    <row r="1298" spans="1:102" s="71" customFormat="1" ht="12" customHeight="1" x14ac:dyDescent="0.2">
      <c r="A1298" s="132" t="s">
        <v>1965</v>
      </c>
      <c r="B1298" s="557" t="s">
        <v>5321</v>
      </c>
      <c r="C1298" s="557" t="s">
        <v>1432</v>
      </c>
      <c r="D1298" s="557" t="s">
        <v>1432</v>
      </c>
      <c r="E1298" s="557" t="s">
        <v>1432</v>
      </c>
      <c r="F1298" s="557" t="s">
        <v>4269</v>
      </c>
      <c r="G1298" s="557" t="s">
        <v>4942</v>
      </c>
      <c r="H1298" s="557" t="s">
        <v>1885</v>
      </c>
      <c r="I1298" s="533" t="s">
        <v>5322</v>
      </c>
      <c r="J1298" s="533">
        <v>525046</v>
      </c>
      <c r="K1298" s="741">
        <v>173372</v>
      </c>
      <c r="L1298" s="512" t="s">
        <v>3087</v>
      </c>
      <c r="M1298" s="557" t="s">
        <v>1432</v>
      </c>
      <c r="N1298" s="533" t="s">
        <v>1432</v>
      </c>
      <c r="O1298" s="533">
        <v>0</v>
      </c>
      <c r="P1298" s="533">
        <v>1</v>
      </c>
      <c r="Q1298" s="738">
        <v>1</v>
      </c>
      <c r="R1298" s="557" t="s">
        <v>5323</v>
      </c>
      <c r="S1298" s="557" t="s">
        <v>1438</v>
      </c>
      <c r="T1298" s="739">
        <v>42090</v>
      </c>
      <c r="U1298" s="739">
        <v>42179</v>
      </c>
      <c r="V1298" s="739"/>
      <c r="W1298" s="557" t="s">
        <v>1439</v>
      </c>
      <c r="X1298" s="557" t="s">
        <v>1432</v>
      </c>
      <c r="Y1298" s="557" t="s">
        <v>1442</v>
      </c>
      <c r="Z1298" s="557" t="s">
        <v>1443</v>
      </c>
      <c r="AA1298" s="557" t="s">
        <v>1444</v>
      </c>
      <c r="AB1298" s="557" t="s">
        <v>2713</v>
      </c>
      <c r="AC1298" s="742" t="s">
        <v>1432</v>
      </c>
      <c r="AD1298" s="557"/>
      <c r="AE1298" s="557"/>
      <c r="AF1298" s="557"/>
      <c r="AG1298" s="517" t="s">
        <v>3063</v>
      </c>
      <c r="AH1298" s="557" t="s">
        <v>1445</v>
      </c>
      <c r="AI1298" s="557">
        <v>0</v>
      </c>
      <c r="AJ1298" s="517">
        <v>0</v>
      </c>
      <c r="AK1298" s="517">
        <v>0</v>
      </c>
      <c r="AL1298" s="577">
        <v>0</v>
      </c>
      <c r="AM1298" s="577">
        <v>1</v>
      </c>
      <c r="AN1298" s="577">
        <v>0</v>
      </c>
      <c r="AO1298" s="577">
        <v>0</v>
      </c>
      <c r="AP1298" s="577">
        <v>0</v>
      </c>
      <c r="AQ1298" s="577">
        <v>0</v>
      </c>
      <c r="AR1298" s="577">
        <v>0</v>
      </c>
      <c r="AS1298" s="577">
        <v>0</v>
      </c>
      <c r="AT1298" s="577">
        <v>1</v>
      </c>
      <c r="AU1298" s="577">
        <v>0</v>
      </c>
      <c r="AV1298" s="577">
        <v>0</v>
      </c>
      <c r="AW1298" s="577">
        <v>0</v>
      </c>
      <c r="AX1298" s="577">
        <v>0</v>
      </c>
      <c r="AY1298" s="577">
        <v>0</v>
      </c>
      <c r="AZ1298" s="577">
        <v>0</v>
      </c>
      <c r="BA1298" s="577">
        <v>0</v>
      </c>
      <c r="BB1298" s="577">
        <v>0</v>
      </c>
      <c r="BC1298" s="577">
        <v>0</v>
      </c>
      <c r="BD1298" s="577">
        <v>0</v>
      </c>
      <c r="BE1298" s="577">
        <v>0</v>
      </c>
      <c r="BF1298" s="577">
        <v>0</v>
      </c>
      <c r="BG1298" s="577">
        <v>0</v>
      </c>
      <c r="BH1298" s="577">
        <v>0</v>
      </c>
      <c r="BI1298" s="577">
        <v>0</v>
      </c>
      <c r="BJ1298" s="577">
        <v>0</v>
      </c>
      <c r="BK1298" s="577">
        <v>0</v>
      </c>
      <c r="BL1298" s="577">
        <v>0</v>
      </c>
      <c r="BM1298" s="577">
        <v>0</v>
      </c>
      <c r="BN1298" s="577"/>
      <c r="BO1298" s="551">
        <v>0</v>
      </c>
      <c r="BP1298" s="551">
        <v>0</v>
      </c>
      <c r="BQ1298" s="753">
        <v>0</v>
      </c>
      <c r="BR1298" s="551">
        <v>0</v>
      </c>
      <c r="BS1298" s="551">
        <v>0</v>
      </c>
      <c r="BT1298" s="551">
        <v>0</v>
      </c>
      <c r="BU1298" s="582">
        <f t="shared" si="41"/>
        <v>0.33333333333333331</v>
      </c>
      <c r="BV1298" s="552">
        <f t="shared" si="42"/>
        <v>0.33333333333333331</v>
      </c>
      <c r="BW1298" s="552">
        <f t="shared" si="43"/>
        <v>0.33333333333333331</v>
      </c>
      <c r="BX1298" s="551">
        <v>0</v>
      </c>
      <c r="BY1298" s="551">
        <v>0</v>
      </c>
      <c r="BZ1298" s="551">
        <v>0</v>
      </c>
      <c r="CA1298" s="551">
        <v>0</v>
      </c>
      <c r="CB1298" s="551">
        <v>0</v>
      </c>
      <c r="CC1298" s="551">
        <v>0</v>
      </c>
      <c r="CD1298" s="551">
        <v>0</v>
      </c>
      <c r="CE1298" s="551">
        <v>0</v>
      </c>
      <c r="CF1298" s="551">
        <v>0</v>
      </c>
      <c r="CG1298" s="551">
        <v>0</v>
      </c>
      <c r="CH1298" s="551">
        <v>0</v>
      </c>
      <c r="CI1298" s="551">
        <v>0</v>
      </c>
      <c r="CJ1298" s="551">
        <v>0</v>
      </c>
      <c r="CK1298" s="623">
        <f t="shared" si="40"/>
        <v>1</v>
      </c>
      <c r="CL1298" s="524">
        <v>1</v>
      </c>
      <c r="CM1298" s="554">
        <f t="shared" si="44"/>
        <v>0.33333333333333331</v>
      </c>
      <c r="CN1298" s="554">
        <f t="shared" si="45"/>
        <v>0.66666666666666663</v>
      </c>
      <c r="CO1298" s="554">
        <v>6</v>
      </c>
      <c r="CP1298" s="554"/>
      <c r="CQ1298" s="554"/>
      <c r="CR1298" s="622"/>
      <c r="CS1298" s="524"/>
      <c r="CT1298" s="525"/>
      <c r="CU1298" s="620"/>
      <c r="CV1298" s="527"/>
      <c r="CW1298" s="527"/>
      <c r="CX1298" s="140"/>
    </row>
    <row r="1299" spans="1:102" s="71" customFormat="1" ht="12" customHeight="1" x14ac:dyDescent="0.2">
      <c r="A1299" s="132" t="s">
        <v>1965</v>
      </c>
      <c r="B1299" s="557" t="s">
        <v>5324</v>
      </c>
      <c r="C1299" s="557" t="s">
        <v>1432</v>
      </c>
      <c r="D1299" s="557" t="s">
        <v>1432</v>
      </c>
      <c r="E1299" s="557" t="s">
        <v>1432</v>
      </c>
      <c r="F1299" s="557" t="s">
        <v>1254</v>
      </c>
      <c r="G1299" s="557" t="s">
        <v>3013</v>
      </c>
      <c r="H1299" s="557" t="s">
        <v>1435</v>
      </c>
      <c r="I1299" s="533" t="s">
        <v>1255</v>
      </c>
      <c r="J1299" s="533">
        <v>527836</v>
      </c>
      <c r="K1299" s="741">
        <v>172496</v>
      </c>
      <c r="L1299" s="512" t="s">
        <v>3083</v>
      </c>
      <c r="M1299" s="557" t="s">
        <v>1432</v>
      </c>
      <c r="N1299" s="533" t="s">
        <v>1432</v>
      </c>
      <c r="O1299" s="533">
        <v>0</v>
      </c>
      <c r="P1299" s="533">
        <v>1</v>
      </c>
      <c r="Q1299" s="738">
        <v>1</v>
      </c>
      <c r="R1299" s="557" t="s">
        <v>5325</v>
      </c>
      <c r="S1299" s="557" t="s">
        <v>1438</v>
      </c>
      <c r="T1299" s="739">
        <v>42082</v>
      </c>
      <c r="U1299" s="739">
        <v>42138</v>
      </c>
      <c r="V1299" s="739"/>
      <c r="W1299" s="557" t="s">
        <v>1439</v>
      </c>
      <c r="X1299" s="557" t="s">
        <v>1432</v>
      </c>
      <c r="Y1299" s="557" t="s">
        <v>1442</v>
      </c>
      <c r="Z1299" s="557" t="s">
        <v>3893</v>
      </c>
      <c r="AA1299" s="557" t="s">
        <v>1444</v>
      </c>
      <c r="AB1299" s="557" t="s">
        <v>4720</v>
      </c>
      <c r="AC1299" s="742" t="s">
        <v>1432</v>
      </c>
      <c r="AD1299" s="557"/>
      <c r="AE1299" s="557"/>
      <c r="AF1299" s="557"/>
      <c r="AG1299" s="517" t="s">
        <v>3063</v>
      </c>
      <c r="AH1299" s="557" t="s">
        <v>1445</v>
      </c>
      <c r="AI1299" s="557"/>
      <c r="AJ1299" s="517">
        <v>0</v>
      </c>
      <c r="AK1299" s="517">
        <v>0</v>
      </c>
      <c r="AL1299" s="577">
        <v>0</v>
      </c>
      <c r="AM1299" s="577">
        <v>1</v>
      </c>
      <c r="AN1299" s="577">
        <v>0</v>
      </c>
      <c r="AO1299" s="577">
        <v>0</v>
      </c>
      <c r="AP1299" s="577">
        <v>0</v>
      </c>
      <c r="AQ1299" s="577">
        <v>0</v>
      </c>
      <c r="AR1299" s="577">
        <v>0</v>
      </c>
      <c r="AS1299" s="577">
        <v>0</v>
      </c>
      <c r="AT1299" s="577">
        <v>1</v>
      </c>
      <c r="AU1299" s="577">
        <v>0</v>
      </c>
      <c r="AV1299" s="577">
        <v>0</v>
      </c>
      <c r="AW1299" s="577">
        <v>0</v>
      </c>
      <c r="AX1299" s="577">
        <v>0</v>
      </c>
      <c r="AY1299" s="577">
        <v>0</v>
      </c>
      <c r="AZ1299" s="577">
        <v>0</v>
      </c>
      <c r="BA1299" s="577">
        <v>0</v>
      </c>
      <c r="BB1299" s="577">
        <v>0</v>
      </c>
      <c r="BC1299" s="577">
        <v>0</v>
      </c>
      <c r="BD1299" s="577">
        <v>0</v>
      </c>
      <c r="BE1299" s="577">
        <v>0</v>
      </c>
      <c r="BF1299" s="577">
        <v>0</v>
      </c>
      <c r="BG1299" s="577">
        <v>0</v>
      </c>
      <c r="BH1299" s="577">
        <v>0</v>
      </c>
      <c r="BI1299" s="577">
        <v>0</v>
      </c>
      <c r="BJ1299" s="577">
        <v>0</v>
      </c>
      <c r="BK1299" s="577">
        <v>0</v>
      </c>
      <c r="BL1299" s="577">
        <v>0</v>
      </c>
      <c r="BM1299" s="577">
        <v>0</v>
      </c>
      <c r="BN1299" s="577"/>
      <c r="BO1299" s="551">
        <v>0</v>
      </c>
      <c r="BP1299" s="551">
        <v>0</v>
      </c>
      <c r="BQ1299" s="753">
        <v>0</v>
      </c>
      <c r="BR1299" s="551">
        <v>0</v>
      </c>
      <c r="BS1299" s="551">
        <v>0</v>
      </c>
      <c r="BT1299" s="551">
        <v>0</v>
      </c>
      <c r="BU1299" s="582">
        <f t="shared" si="41"/>
        <v>0.33333333333333331</v>
      </c>
      <c r="BV1299" s="552">
        <f t="shared" si="42"/>
        <v>0.33333333333333331</v>
      </c>
      <c r="BW1299" s="552">
        <f t="shared" si="43"/>
        <v>0.33333333333333331</v>
      </c>
      <c r="BX1299" s="551">
        <v>0</v>
      </c>
      <c r="BY1299" s="551">
        <v>0</v>
      </c>
      <c r="BZ1299" s="551">
        <v>0</v>
      </c>
      <c r="CA1299" s="551">
        <v>0</v>
      </c>
      <c r="CB1299" s="551">
        <v>0</v>
      </c>
      <c r="CC1299" s="551">
        <v>0</v>
      </c>
      <c r="CD1299" s="551">
        <v>0</v>
      </c>
      <c r="CE1299" s="551">
        <v>0</v>
      </c>
      <c r="CF1299" s="551">
        <v>0</v>
      </c>
      <c r="CG1299" s="551">
        <v>0</v>
      </c>
      <c r="CH1299" s="551">
        <v>0</v>
      </c>
      <c r="CI1299" s="551">
        <v>0</v>
      </c>
      <c r="CJ1299" s="551">
        <v>0</v>
      </c>
      <c r="CK1299" s="623">
        <f t="shared" si="40"/>
        <v>1</v>
      </c>
      <c r="CL1299" s="524">
        <v>1</v>
      </c>
      <c r="CM1299" s="554">
        <f t="shared" si="44"/>
        <v>0.33333333333333331</v>
      </c>
      <c r="CN1299" s="554">
        <f t="shared" si="45"/>
        <v>0.66666666666666663</v>
      </c>
      <c r="CO1299" s="554">
        <v>10</v>
      </c>
      <c r="CP1299" s="554"/>
      <c r="CQ1299" s="554"/>
      <c r="CR1299" s="622"/>
      <c r="CS1299" s="524"/>
      <c r="CT1299" s="525"/>
      <c r="CU1299" s="620"/>
      <c r="CV1299" s="527"/>
      <c r="CW1299" s="527"/>
      <c r="CX1299" s="140"/>
    </row>
    <row r="1300" spans="1:102" s="71" customFormat="1" ht="12" customHeight="1" x14ac:dyDescent="0.2">
      <c r="A1300" s="132" t="s">
        <v>1965</v>
      </c>
      <c r="B1300" s="557" t="s">
        <v>5326</v>
      </c>
      <c r="C1300" s="557" t="s">
        <v>1432</v>
      </c>
      <c r="D1300" s="557" t="s">
        <v>1432</v>
      </c>
      <c r="E1300" s="557" t="s">
        <v>1432</v>
      </c>
      <c r="F1300" s="557" t="s">
        <v>2142</v>
      </c>
      <c r="G1300" s="557" t="s">
        <v>2888</v>
      </c>
      <c r="H1300" s="557" t="s">
        <v>1435</v>
      </c>
      <c r="I1300" s="533" t="s">
        <v>1059</v>
      </c>
      <c r="J1300" s="533">
        <v>527925</v>
      </c>
      <c r="K1300" s="741">
        <v>172460</v>
      </c>
      <c r="L1300" s="512" t="s">
        <v>3083</v>
      </c>
      <c r="M1300" s="557" t="s">
        <v>1432</v>
      </c>
      <c r="N1300" s="533" t="s">
        <v>1432</v>
      </c>
      <c r="O1300" s="533">
        <v>2</v>
      </c>
      <c r="P1300" s="533">
        <v>1</v>
      </c>
      <c r="Q1300" s="738">
        <v>-1</v>
      </c>
      <c r="R1300" s="557" t="s">
        <v>5327</v>
      </c>
      <c r="S1300" s="557" t="s">
        <v>3676</v>
      </c>
      <c r="T1300" s="739">
        <v>42087</v>
      </c>
      <c r="U1300" s="739">
        <v>42143</v>
      </c>
      <c r="V1300" s="739"/>
      <c r="W1300" s="557" t="s">
        <v>1439</v>
      </c>
      <c r="X1300" s="557" t="s">
        <v>1432</v>
      </c>
      <c r="Y1300" s="557" t="s">
        <v>1442</v>
      </c>
      <c r="Z1300" s="557" t="s">
        <v>4694</v>
      </c>
      <c r="AA1300" s="557" t="s">
        <v>1444</v>
      </c>
      <c r="AB1300" s="557" t="s">
        <v>3714</v>
      </c>
      <c r="AC1300" s="742" t="s">
        <v>1432</v>
      </c>
      <c r="AD1300" s="557"/>
      <c r="AE1300" s="557"/>
      <c r="AF1300" s="557"/>
      <c r="AG1300" s="517" t="s">
        <v>3063</v>
      </c>
      <c r="AH1300" s="557" t="s">
        <v>1445</v>
      </c>
      <c r="AI1300" s="557">
        <v>0</v>
      </c>
      <c r="AJ1300" s="517">
        <v>0</v>
      </c>
      <c r="AK1300" s="517">
        <v>0</v>
      </c>
      <c r="AL1300" s="577">
        <v>-1</v>
      </c>
      <c r="AM1300" s="577">
        <v>0</v>
      </c>
      <c r="AN1300" s="577">
        <v>0</v>
      </c>
      <c r="AO1300" s="577">
        <v>0</v>
      </c>
      <c r="AP1300" s="577">
        <v>0</v>
      </c>
      <c r="AQ1300" s="577">
        <v>0</v>
      </c>
      <c r="AR1300" s="577">
        <v>0</v>
      </c>
      <c r="AS1300" s="577">
        <v>-1</v>
      </c>
      <c r="AT1300" s="577">
        <v>0</v>
      </c>
      <c r="AU1300" s="577">
        <v>0</v>
      </c>
      <c r="AV1300" s="577">
        <v>0</v>
      </c>
      <c r="AW1300" s="577">
        <v>0</v>
      </c>
      <c r="AX1300" s="577">
        <v>0</v>
      </c>
      <c r="AY1300" s="577">
        <v>0</v>
      </c>
      <c r="AZ1300" s="577">
        <v>0</v>
      </c>
      <c r="BA1300" s="577">
        <v>0</v>
      </c>
      <c r="BB1300" s="577">
        <v>0</v>
      </c>
      <c r="BC1300" s="577">
        <v>0</v>
      </c>
      <c r="BD1300" s="577">
        <v>0</v>
      </c>
      <c r="BE1300" s="577">
        <v>0</v>
      </c>
      <c r="BF1300" s="577">
        <v>0</v>
      </c>
      <c r="BG1300" s="577">
        <v>0</v>
      </c>
      <c r="BH1300" s="577">
        <v>0</v>
      </c>
      <c r="BI1300" s="577">
        <v>0</v>
      </c>
      <c r="BJ1300" s="577">
        <v>0</v>
      </c>
      <c r="BK1300" s="577">
        <v>0</v>
      </c>
      <c r="BL1300" s="577">
        <v>0</v>
      </c>
      <c r="BM1300" s="577">
        <v>0</v>
      </c>
      <c r="BN1300" s="577"/>
      <c r="BO1300" s="551">
        <v>0</v>
      </c>
      <c r="BP1300" s="551">
        <v>0</v>
      </c>
      <c r="BQ1300" s="753">
        <v>0</v>
      </c>
      <c r="BR1300" s="551">
        <v>0</v>
      </c>
      <c r="BS1300" s="551">
        <v>0</v>
      </c>
      <c r="BT1300" s="551">
        <v>0</v>
      </c>
      <c r="BU1300" s="582">
        <f t="shared" si="41"/>
        <v>-0.33333333333333331</v>
      </c>
      <c r="BV1300" s="552">
        <f t="shared" si="42"/>
        <v>-0.33333333333333331</v>
      </c>
      <c r="BW1300" s="552">
        <f t="shared" si="43"/>
        <v>-0.33333333333333331</v>
      </c>
      <c r="BX1300" s="551">
        <v>0</v>
      </c>
      <c r="BY1300" s="551">
        <v>0</v>
      </c>
      <c r="BZ1300" s="551">
        <v>0</v>
      </c>
      <c r="CA1300" s="551">
        <v>0</v>
      </c>
      <c r="CB1300" s="551">
        <v>0</v>
      </c>
      <c r="CC1300" s="551">
        <v>0</v>
      </c>
      <c r="CD1300" s="551">
        <v>0</v>
      </c>
      <c r="CE1300" s="551">
        <v>0</v>
      </c>
      <c r="CF1300" s="551">
        <v>0</v>
      </c>
      <c r="CG1300" s="551">
        <v>0</v>
      </c>
      <c r="CH1300" s="551">
        <v>0</v>
      </c>
      <c r="CI1300" s="551">
        <v>0</v>
      </c>
      <c r="CJ1300" s="551">
        <v>0</v>
      </c>
      <c r="CK1300" s="623">
        <f t="shared" si="40"/>
        <v>-1</v>
      </c>
      <c r="CL1300" s="524">
        <v>-1</v>
      </c>
      <c r="CM1300" s="554">
        <f t="shared" si="44"/>
        <v>-0.33333333333333331</v>
      </c>
      <c r="CN1300" s="554">
        <f t="shared" si="45"/>
        <v>-0.66666666666666663</v>
      </c>
      <c r="CO1300" s="554">
        <v>6</v>
      </c>
      <c r="CP1300" s="554"/>
      <c r="CQ1300" s="554"/>
      <c r="CR1300" s="622"/>
      <c r="CS1300" s="524"/>
      <c r="CT1300" s="525"/>
      <c r="CU1300" s="620"/>
      <c r="CV1300" s="527"/>
      <c r="CW1300" s="527"/>
      <c r="CX1300" s="140"/>
    </row>
    <row r="1301" spans="1:102" s="71" customFormat="1" ht="12" customHeight="1" x14ac:dyDescent="0.2">
      <c r="A1301" s="132" t="s">
        <v>1965</v>
      </c>
      <c r="B1301" s="557" t="s">
        <v>5328</v>
      </c>
      <c r="C1301" s="557" t="s">
        <v>1432</v>
      </c>
      <c r="D1301" s="557" t="s">
        <v>1432</v>
      </c>
      <c r="E1301" s="557" t="s">
        <v>1432</v>
      </c>
      <c r="F1301" s="557" t="s">
        <v>5329</v>
      </c>
      <c r="G1301" s="557" t="s">
        <v>4568</v>
      </c>
      <c r="H1301" s="557" t="s">
        <v>1458</v>
      </c>
      <c r="I1301" s="533" t="s">
        <v>3289</v>
      </c>
      <c r="J1301" s="533">
        <v>523322</v>
      </c>
      <c r="K1301" s="741">
        <v>175861</v>
      </c>
      <c r="L1301" s="512" t="s">
        <v>3088</v>
      </c>
      <c r="M1301" s="557" t="s">
        <v>1432</v>
      </c>
      <c r="N1301" s="533" t="s">
        <v>1432</v>
      </c>
      <c r="O1301" s="533">
        <v>1</v>
      </c>
      <c r="P1301" s="533">
        <v>1</v>
      </c>
      <c r="Q1301" s="738">
        <v>0</v>
      </c>
      <c r="R1301" s="557" t="s">
        <v>5330</v>
      </c>
      <c r="S1301" s="557" t="s">
        <v>1438</v>
      </c>
      <c r="T1301" s="739">
        <v>42086</v>
      </c>
      <c r="U1301" s="739">
        <v>42146</v>
      </c>
      <c r="V1301" s="739"/>
      <c r="W1301" s="557" t="s">
        <v>1439</v>
      </c>
      <c r="X1301" s="557" t="s">
        <v>1432</v>
      </c>
      <c r="Y1301" s="557" t="s">
        <v>1442</v>
      </c>
      <c r="Z1301" s="557" t="s">
        <v>4694</v>
      </c>
      <c r="AA1301" s="557" t="s">
        <v>1444</v>
      </c>
      <c r="AB1301" s="557" t="s">
        <v>4300</v>
      </c>
      <c r="AC1301" s="742" t="s">
        <v>1432</v>
      </c>
      <c r="AD1301" s="557"/>
      <c r="AE1301" s="557"/>
      <c r="AF1301" s="557"/>
      <c r="AG1301" s="517" t="s">
        <v>3063</v>
      </c>
      <c r="AH1301" s="557" t="s">
        <v>1445</v>
      </c>
      <c r="AI1301" s="557">
        <v>0</v>
      </c>
      <c r="AJ1301" s="517">
        <v>0</v>
      </c>
      <c r="AK1301" s="517">
        <v>0</v>
      </c>
      <c r="AL1301" s="577">
        <v>0</v>
      </c>
      <c r="AM1301" s="577">
        <v>0</v>
      </c>
      <c r="AN1301" s="577">
        <v>-1</v>
      </c>
      <c r="AO1301" s="577">
        <v>0</v>
      </c>
      <c r="AP1301" s="577">
        <v>1</v>
      </c>
      <c r="AQ1301" s="577">
        <v>0</v>
      </c>
      <c r="AR1301" s="577">
        <v>0</v>
      </c>
      <c r="AS1301" s="577">
        <v>0</v>
      </c>
      <c r="AT1301" s="577">
        <v>0</v>
      </c>
      <c r="AU1301" s="577">
        <v>-1</v>
      </c>
      <c r="AV1301" s="577">
        <v>0</v>
      </c>
      <c r="AW1301" s="577">
        <v>0</v>
      </c>
      <c r="AX1301" s="577">
        <v>0</v>
      </c>
      <c r="AY1301" s="577">
        <v>0</v>
      </c>
      <c r="AZ1301" s="577">
        <v>0</v>
      </c>
      <c r="BA1301" s="577">
        <v>0</v>
      </c>
      <c r="BB1301" s="577">
        <v>0</v>
      </c>
      <c r="BC1301" s="577">
        <v>0</v>
      </c>
      <c r="BD1301" s="577">
        <v>0</v>
      </c>
      <c r="BE1301" s="577">
        <v>0</v>
      </c>
      <c r="BF1301" s="577">
        <v>0</v>
      </c>
      <c r="BG1301" s="577">
        <v>0</v>
      </c>
      <c r="BH1301" s="577">
        <v>0</v>
      </c>
      <c r="BI1301" s="577">
        <v>0</v>
      </c>
      <c r="BJ1301" s="577">
        <v>0</v>
      </c>
      <c r="BK1301" s="577">
        <v>1</v>
      </c>
      <c r="BL1301" s="577">
        <v>0</v>
      </c>
      <c r="BM1301" s="577">
        <v>0</v>
      </c>
      <c r="BN1301" s="577"/>
      <c r="BO1301" s="551">
        <v>0</v>
      </c>
      <c r="BP1301" s="551">
        <v>0</v>
      </c>
      <c r="BQ1301" s="753">
        <v>0</v>
      </c>
      <c r="BR1301" s="551">
        <v>0</v>
      </c>
      <c r="BS1301" s="551">
        <v>0</v>
      </c>
      <c r="BT1301" s="551">
        <v>0</v>
      </c>
      <c r="BU1301" s="582">
        <f t="shared" si="41"/>
        <v>0</v>
      </c>
      <c r="BV1301" s="552">
        <f t="shared" si="42"/>
        <v>0</v>
      </c>
      <c r="BW1301" s="552">
        <f t="shared" si="43"/>
        <v>0</v>
      </c>
      <c r="BX1301" s="551">
        <v>0</v>
      </c>
      <c r="BY1301" s="551">
        <v>0</v>
      </c>
      <c r="BZ1301" s="551">
        <v>0</v>
      </c>
      <c r="CA1301" s="551">
        <v>0</v>
      </c>
      <c r="CB1301" s="551">
        <v>0</v>
      </c>
      <c r="CC1301" s="551">
        <v>0</v>
      </c>
      <c r="CD1301" s="551">
        <v>0</v>
      </c>
      <c r="CE1301" s="551">
        <v>0</v>
      </c>
      <c r="CF1301" s="551">
        <v>0</v>
      </c>
      <c r="CG1301" s="551">
        <v>0</v>
      </c>
      <c r="CH1301" s="551">
        <v>0</v>
      </c>
      <c r="CI1301" s="551">
        <v>0</v>
      </c>
      <c r="CJ1301" s="551">
        <v>0</v>
      </c>
      <c r="CK1301" s="623">
        <f t="shared" si="40"/>
        <v>0</v>
      </c>
      <c r="CL1301" s="524">
        <v>0</v>
      </c>
      <c r="CM1301" s="554">
        <f t="shared" si="44"/>
        <v>0</v>
      </c>
      <c r="CN1301" s="554">
        <f t="shared" si="45"/>
        <v>0</v>
      </c>
      <c r="CO1301" s="554">
        <v>6</v>
      </c>
      <c r="CP1301" s="554"/>
      <c r="CQ1301" s="554"/>
      <c r="CR1301" s="622"/>
      <c r="CS1301" s="524"/>
      <c r="CT1301" s="525"/>
      <c r="CU1301" s="620"/>
      <c r="CV1301" s="527"/>
      <c r="CW1301" s="527"/>
      <c r="CX1301" s="140"/>
    </row>
    <row r="1302" spans="1:102" s="71" customFormat="1" ht="12" customHeight="1" x14ac:dyDescent="0.2">
      <c r="A1302" s="132" t="s">
        <v>1965</v>
      </c>
      <c r="B1302" s="557" t="s">
        <v>5331</v>
      </c>
      <c r="C1302" s="557" t="s">
        <v>4172</v>
      </c>
      <c r="D1302" s="557" t="s">
        <v>1432</v>
      </c>
      <c r="E1302" s="557" t="s">
        <v>4173</v>
      </c>
      <c r="F1302" s="557" t="s">
        <v>4174</v>
      </c>
      <c r="G1302" s="557" t="s">
        <v>1486</v>
      </c>
      <c r="H1302" s="557" t="s">
        <v>2717</v>
      </c>
      <c r="I1302" s="533" t="s">
        <v>1487</v>
      </c>
      <c r="J1302" s="533">
        <v>526819</v>
      </c>
      <c r="K1302" s="741">
        <v>176644</v>
      </c>
      <c r="L1302" s="512" t="s">
        <v>4766</v>
      </c>
      <c r="M1302" s="557" t="s">
        <v>1432</v>
      </c>
      <c r="N1302" s="533" t="s">
        <v>1432</v>
      </c>
      <c r="O1302" s="533">
        <v>0</v>
      </c>
      <c r="P1302" s="533">
        <v>2</v>
      </c>
      <c r="Q1302" s="738">
        <v>2</v>
      </c>
      <c r="R1302" s="557" t="s">
        <v>5332</v>
      </c>
      <c r="S1302" s="557" t="s">
        <v>5452</v>
      </c>
      <c r="T1302" s="739">
        <v>42081</v>
      </c>
      <c r="U1302" s="739">
        <v>42137</v>
      </c>
      <c r="V1302" s="739"/>
      <c r="W1302" s="557" t="s">
        <v>1439</v>
      </c>
      <c r="X1302" s="557" t="s">
        <v>1432</v>
      </c>
      <c r="Y1302" s="557" t="s">
        <v>1442</v>
      </c>
      <c r="Z1302" s="557" t="s">
        <v>3893</v>
      </c>
      <c r="AA1302" s="557" t="s">
        <v>1444</v>
      </c>
      <c r="AB1302" s="557" t="s">
        <v>4720</v>
      </c>
      <c r="AC1302" s="742" t="s">
        <v>1432</v>
      </c>
      <c r="AD1302" s="557"/>
      <c r="AE1302" s="557"/>
      <c r="AF1302" s="557"/>
      <c r="AG1302" s="517" t="s">
        <v>3063</v>
      </c>
      <c r="AH1302" s="557" t="s">
        <v>1445</v>
      </c>
      <c r="AI1302" s="557"/>
      <c r="AJ1302" s="517">
        <v>0</v>
      </c>
      <c r="AK1302" s="517">
        <v>0</v>
      </c>
      <c r="AL1302" s="577">
        <v>0</v>
      </c>
      <c r="AM1302" s="577">
        <v>2</v>
      </c>
      <c r="AN1302" s="577">
        <v>0</v>
      </c>
      <c r="AO1302" s="577">
        <v>0</v>
      </c>
      <c r="AP1302" s="577">
        <v>0</v>
      </c>
      <c r="AQ1302" s="577">
        <v>0</v>
      </c>
      <c r="AR1302" s="577">
        <v>0</v>
      </c>
      <c r="AS1302" s="577">
        <v>0</v>
      </c>
      <c r="AT1302" s="577">
        <v>2</v>
      </c>
      <c r="AU1302" s="577">
        <v>0</v>
      </c>
      <c r="AV1302" s="577">
        <v>0</v>
      </c>
      <c r="AW1302" s="577">
        <v>0</v>
      </c>
      <c r="AX1302" s="577">
        <v>0</v>
      </c>
      <c r="AY1302" s="577">
        <v>0</v>
      </c>
      <c r="AZ1302" s="577">
        <v>0</v>
      </c>
      <c r="BA1302" s="577">
        <v>0</v>
      </c>
      <c r="BB1302" s="577">
        <v>0</v>
      </c>
      <c r="BC1302" s="577">
        <v>0</v>
      </c>
      <c r="BD1302" s="577">
        <v>0</v>
      </c>
      <c r="BE1302" s="577">
        <v>0</v>
      </c>
      <c r="BF1302" s="577">
        <v>0</v>
      </c>
      <c r="BG1302" s="577">
        <v>0</v>
      </c>
      <c r="BH1302" s="577">
        <v>0</v>
      </c>
      <c r="BI1302" s="577">
        <v>0</v>
      </c>
      <c r="BJ1302" s="577">
        <v>0</v>
      </c>
      <c r="BK1302" s="577">
        <v>0</v>
      </c>
      <c r="BL1302" s="577">
        <v>0</v>
      </c>
      <c r="BM1302" s="577">
        <v>0</v>
      </c>
      <c r="BN1302" s="577"/>
      <c r="BO1302" s="551">
        <v>0</v>
      </c>
      <c r="BP1302" s="551">
        <v>0</v>
      </c>
      <c r="BQ1302" s="753">
        <v>0</v>
      </c>
      <c r="BR1302" s="551">
        <v>0</v>
      </c>
      <c r="BS1302" s="551">
        <v>0</v>
      </c>
      <c r="BT1302" s="551">
        <v>0</v>
      </c>
      <c r="BU1302" s="582">
        <f t="shared" si="41"/>
        <v>0.66666666666666663</v>
      </c>
      <c r="BV1302" s="552">
        <f t="shared" si="42"/>
        <v>0.66666666666666663</v>
      </c>
      <c r="BW1302" s="552">
        <f t="shared" si="43"/>
        <v>0.66666666666666663</v>
      </c>
      <c r="BX1302" s="551">
        <v>0</v>
      </c>
      <c r="BY1302" s="551">
        <v>0</v>
      </c>
      <c r="BZ1302" s="551">
        <v>0</v>
      </c>
      <c r="CA1302" s="551">
        <v>0</v>
      </c>
      <c r="CB1302" s="551">
        <v>0</v>
      </c>
      <c r="CC1302" s="551">
        <v>0</v>
      </c>
      <c r="CD1302" s="551">
        <v>0</v>
      </c>
      <c r="CE1302" s="551">
        <v>0</v>
      </c>
      <c r="CF1302" s="551">
        <v>0</v>
      </c>
      <c r="CG1302" s="551">
        <v>0</v>
      </c>
      <c r="CH1302" s="551">
        <v>0</v>
      </c>
      <c r="CI1302" s="551">
        <v>0</v>
      </c>
      <c r="CJ1302" s="551">
        <v>0</v>
      </c>
      <c r="CK1302" s="623">
        <f t="shared" si="40"/>
        <v>2</v>
      </c>
      <c r="CL1302" s="524">
        <v>2</v>
      </c>
      <c r="CM1302" s="554">
        <f t="shared" si="44"/>
        <v>0.66666666666666663</v>
      </c>
      <c r="CN1302" s="554">
        <f t="shared" si="45"/>
        <v>1.3333333333333333</v>
      </c>
      <c r="CO1302" s="554">
        <v>10</v>
      </c>
      <c r="CP1302" s="554"/>
      <c r="CQ1302" s="554"/>
      <c r="CR1302" s="622"/>
      <c r="CS1302" s="524"/>
      <c r="CT1302" s="525"/>
      <c r="CU1302" s="620"/>
      <c r="CV1302" s="527"/>
      <c r="CW1302" s="527"/>
      <c r="CX1302" s="140"/>
    </row>
    <row r="1303" spans="1:102" s="71" customFormat="1" ht="12" customHeight="1" x14ac:dyDescent="0.2">
      <c r="A1303" s="132" t="s">
        <v>1965</v>
      </c>
      <c r="B1303" s="557" t="s">
        <v>5333</v>
      </c>
      <c r="C1303" s="557" t="s">
        <v>1432</v>
      </c>
      <c r="D1303" s="557" t="s">
        <v>1432</v>
      </c>
      <c r="E1303" s="557" t="s">
        <v>1432</v>
      </c>
      <c r="F1303" s="557" t="s">
        <v>5334</v>
      </c>
      <c r="G1303" s="557" t="s">
        <v>2087</v>
      </c>
      <c r="H1303" s="557" t="s">
        <v>1458</v>
      </c>
      <c r="I1303" s="533" t="s">
        <v>1896</v>
      </c>
      <c r="J1303" s="533">
        <v>523061</v>
      </c>
      <c r="K1303" s="741">
        <v>174593</v>
      </c>
      <c r="L1303" s="512" t="s">
        <v>521</v>
      </c>
      <c r="M1303" s="557" t="s">
        <v>1432</v>
      </c>
      <c r="N1303" s="533" t="s">
        <v>1432</v>
      </c>
      <c r="O1303" s="533">
        <v>1</v>
      </c>
      <c r="P1303" s="533">
        <v>1</v>
      </c>
      <c r="Q1303" s="738">
        <v>0</v>
      </c>
      <c r="R1303" s="557" t="s">
        <v>5335</v>
      </c>
      <c r="S1303" s="557" t="s">
        <v>1438</v>
      </c>
      <c r="T1303" s="739">
        <v>42087</v>
      </c>
      <c r="U1303" s="739">
        <v>42178</v>
      </c>
      <c r="V1303" s="739"/>
      <c r="W1303" s="557" t="s">
        <v>1439</v>
      </c>
      <c r="X1303" s="557" t="s">
        <v>1432</v>
      </c>
      <c r="Y1303" s="557" t="s">
        <v>1442</v>
      </c>
      <c r="Z1303" s="557" t="s">
        <v>1443</v>
      </c>
      <c r="AA1303" s="557" t="s">
        <v>1444</v>
      </c>
      <c r="AB1303" s="557" t="s">
        <v>2713</v>
      </c>
      <c r="AC1303" s="742" t="s">
        <v>1432</v>
      </c>
      <c r="AD1303" s="557"/>
      <c r="AE1303" s="557"/>
      <c r="AF1303" s="557"/>
      <c r="AG1303" s="517" t="s">
        <v>3063</v>
      </c>
      <c r="AH1303" s="557" t="s">
        <v>1445</v>
      </c>
      <c r="AI1303" s="557">
        <v>0</v>
      </c>
      <c r="AJ1303" s="517">
        <v>0</v>
      </c>
      <c r="AK1303" s="517">
        <v>1</v>
      </c>
      <c r="AL1303" s="577">
        <v>0</v>
      </c>
      <c r="AM1303" s="577">
        <v>0</v>
      </c>
      <c r="AN1303" s="577">
        <v>0</v>
      </c>
      <c r="AO1303" s="577">
        <v>0</v>
      </c>
      <c r="AP1303" s="577">
        <v>-1</v>
      </c>
      <c r="AQ1303" s="577">
        <v>1</v>
      </c>
      <c r="AR1303" s="577">
        <v>0</v>
      </c>
      <c r="AS1303" s="577">
        <v>0</v>
      </c>
      <c r="AT1303" s="577">
        <v>0</v>
      </c>
      <c r="AU1303" s="577">
        <v>0</v>
      </c>
      <c r="AV1303" s="577">
        <v>0</v>
      </c>
      <c r="AW1303" s="577">
        <v>0</v>
      </c>
      <c r="AX1303" s="577">
        <v>0</v>
      </c>
      <c r="AY1303" s="577">
        <v>0</v>
      </c>
      <c r="AZ1303" s="577">
        <v>0</v>
      </c>
      <c r="BA1303" s="577">
        <v>0</v>
      </c>
      <c r="BB1303" s="577">
        <v>0</v>
      </c>
      <c r="BC1303" s="577">
        <v>0</v>
      </c>
      <c r="BD1303" s="577">
        <v>-1</v>
      </c>
      <c r="BE1303" s="577">
        <v>1</v>
      </c>
      <c r="BF1303" s="577">
        <v>0</v>
      </c>
      <c r="BG1303" s="577">
        <v>0</v>
      </c>
      <c r="BH1303" s="577">
        <v>0</v>
      </c>
      <c r="BI1303" s="577">
        <v>0</v>
      </c>
      <c r="BJ1303" s="577">
        <v>0</v>
      </c>
      <c r="BK1303" s="577">
        <v>0</v>
      </c>
      <c r="BL1303" s="577">
        <v>0</v>
      </c>
      <c r="BM1303" s="577">
        <v>0</v>
      </c>
      <c r="BN1303" s="577"/>
      <c r="BO1303" s="551">
        <v>0</v>
      </c>
      <c r="BP1303" s="551">
        <v>0</v>
      </c>
      <c r="BQ1303" s="753">
        <v>0</v>
      </c>
      <c r="BR1303" s="551">
        <v>0</v>
      </c>
      <c r="BS1303" s="551">
        <v>0</v>
      </c>
      <c r="BT1303" s="551">
        <v>0</v>
      </c>
      <c r="BU1303" s="582">
        <f t="shared" si="41"/>
        <v>0</v>
      </c>
      <c r="BV1303" s="552">
        <f t="shared" si="42"/>
        <v>0</v>
      </c>
      <c r="BW1303" s="552">
        <f t="shared" si="43"/>
        <v>0</v>
      </c>
      <c r="BX1303" s="551">
        <v>0</v>
      </c>
      <c r="BY1303" s="551">
        <v>0</v>
      </c>
      <c r="BZ1303" s="551">
        <v>0</v>
      </c>
      <c r="CA1303" s="551">
        <v>0</v>
      </c>
      <c r="CB1303" s="551">
        <v>0</v>
      </c>
      <c r="CC1303" s="551">
        <v>0</v>
      </c>
      <c r="CD1303" s="551">
        <v>0</v>
      </c>
      <c r="CE1303" s="551">
        <v>0</v>
      </c>
      <c r="CF1303" s="551">
        <v>0</v>
      </c>
      <c r="CG1303" s="551">
        <v>0</v>
      </c>
      <c r="CH1303" s="551">
        <v>0</v>
      </c>
      <c r="CI1303" s="551">
        <v>0</v>
      </c>
      <c r="CJ1303" s="551">
        <v>0</v>
      </c>
      <c r="CK1303" s="623">
        <f t="shared" si="40"/>
        <v>0</v>
      </c>
      <c r="CL1303" s="524">
        <v>0</v>
      </c>
      <c r="CM1303" s="554">
        <f t="shared" si="44"/>
        <v>0</v>
      </c>
      <c r="CN1303" s="554">
        <f t="shared" si="45"/>
        <v>0</v>
      </c>
      <c r="CO1303" s="554">
        <v>6</v>
      </c>
      <c r="CP1303" s="554"/>
      <c r="CQ1303" s="554"/>
      <c r="CR1303" s="622"/>
      <c r="CS1303" s="524"/>
      <c r="CT1303" s="525"/>
      <c r="CU1303" s="620"/>
      <c r="CV1303" s="527"/>
      <c r="CW1303" s="527"/>
      <c r="CX1303" s="140"/>
    </row>
    <row r="1304" spans="1:102" s="71" customFormat="1" ht="12" customHeight="1" x14ac:dyDescent="0.2">
      <c r="A1304" s="132" t="s">
        <v>1965</v>
      </c>
      <c r="B1304" s="557" t="s">
        <v>5336</v>
      </c>
      <c r="C1304" s="557" t="s">
        <v>1432</v>
      </c>
      <c r="D1304" s="557" t="s">
        <v>1432</v>
      </c>
      <c r="E1304" s="557" t="s">
        <v>1432</v>
      </c>
      <c r="F1304" s="557" t="s">
        <v>5337</v>
      </c>
      <c r="G1304" s="557" t="s">
        <v>5039</v>
      </c>
      <c r="H1304" s="557" t="s">
        <v>3299</v>
      </c>
      <c r="I1304" s="533" t="s">
        <v>1432</v>
      </c>
      <c r="J1304" s="533">
        <v>528848</v>
      </c>
      <c r="K1304" s="741">
        <v>176719</v>
      </c>
      <c r="L1304" s="512" t="s">
        <v>3066</v>
      </c>
      <c r="M1304" s="557" t="s">
        <v>1432</v>
      </c>
      <c r="N1304" s="533" t="s">
        <v>1432</v>
      </c>
      <c r="O1304" s="533">
        <v>0</v>
      </c>
      <c r="P1304" s="533">
        <v>4</v>
      </c>
      <c r="Q1304" s="738">
        <v>4</v>
      </c>
      <c r="R1304" s="557" t="s">
        <v>5338</v>
      </c>
      <c r="S1304" s="557" t="s">
        <v>3187</v>
      </c>
      <c r="T1304" s="739">
        <v>42087</v>
      </c>
      <c r="U1304" s="739">
        <v>42165</v>
      </c>
      <c r="V1304" s="739"/>
      <c r="W1304" s="557" t="s">
        <v>1439</v>
      </c>
      <c r="X1304" s="557" t="s">
        <v>1432</v>
      </c>
      <c r="Y1304" s="557" t="s">
        <v>1442</v>
      </c>
      <c r="Z1304" s="557" t="s">
        <v>3893</v>
      </c>
      <c r="AA1304" s="557" t="s">
        <v>1444</v>
      </c>
      <c r="AB1304" s="557" t="s">
        <v>4720</v>
      </c>
      <c r="AC1304" s="742" t="s">
        <v>1432</v>
      </c>
      <c r="AD1304" s="557"/>
      <c r="AE1304" s="557"/>
      <c r="AF1304" s="557"/>
      <c r="AG1304" s="517" t="s">
        <v>3063</v>
      </c>
      <c r="AH1304" s="557" t="s">
        <v>1445</v>
      </c>
      <c r="AI1304" s="557"/>
      <c r="AJ1304" s="517">
        <v>0</v>
      </c>
      <c r="AK1304" s="517">
        <v>0</v>
      </c>
      <c r="AL1304" s="577">
        <v>0</v>
      </c>
      <c r="AM1304" s="577">
        <v>4</v>
      </c>
      <c r="AN1304" s="577">
        <v>0</v>
      </c>
      <c r="AO1304" s="577">
        <v>0</v>
      </c>
      <c r="AP1304" s="577">
        <v>0</v>
      </c>
      <c r="AQ1304" s="577">
        <v>0</v>
      </c>
      <c r="AR1304" s="577">
        <v>0</v>
      </c>
      <c r="AS1304" s="577">
        <v>0</v>
      </c>
      <c r="AT1304" s="577">
        <v>4</v>
      </c>
      <c r="AU1304" s="577">
        <v>0</v>
      </c>
      <c r="AV1304" s="577">
        <v>0</v>
      </c>
      <c r="AW1304" s="577">
        <v>0</v>
      </c>
      <c r="AX1304" s="577">
        <v>0</v>
      </c>
      <c r="AY1304" s="577">
        <v>0</v>
      </c>
      <c r="AZ1304" s="577">
        <v>0</v>
      </c>
      <c r="BA1304" s="577">
        <v>0</v>
      </c>
      <c r="BB1304" s="577">
        <v>0</v>
      </c>
      <c r="BC1304" s="577">
        <v>0</v>
      </c>
      <c r="BD1304" s="577">
        <v>0</v>
      </c>
      <c r="BE1304" s="577">
        <v>0</v>
      </c>
      <c r="BF1304" s="577">
        <v>0</v>
      </c>
      <c r="BG1304" s="577">
        <v>0</v>
      </c>
      <c r="BH1304" s="577">
        <v>0</v>
      </c>
      <c r="BI1304" s="577">
        <v>0</v>
      </c>
      <c r="BJ1304" s="577">
        <v>0</v>
      </c>
      <c r="BK1304" s="577">
        <v>0</v>
      </c>
      <c r="BL1304" s="577">
        <v>0</v>
      </c>
      <c r="BM1304" s="577">
        <v>0</v>
      </c>
      <c r="BN1304" s="577"/>
      <c r="BO1304" s="551">
        <v>0</v>
      </c>
      <c r="BP1304" s="551">
        <v>0</v>
      </c>
      <c r="BQ1304" s="753">
        <v>0</v>
      </c>
      <c r="BR1304" s="551">
        <v>0</v>
      </c>
      <c r="BS1304" s="551">
        <v>0</v>
      </c>
      <c r="BT1304" s="551">
        <v>0</v>
      </c>
      <c r="BU1304" s="582">
        <f t="shared" si="41"/>
        <v>1.3333333333333333</v>
      </c>
      <c r="BV1304" s="552">
        <f t="shared" si="42"/>
        <v>1.3333333333333333</v>
      </c>
      <c r="BW1304" s="552">
        <f t="shared" si="43"/>
        <v>1.3333333333333333</v>
      </c>
      <c r="BX1304" s="551">
        <v>0</v>
      </c>
      <c r="BY1304" s="551">
        <v>0</v>
      </c>
      <c r="BZ1304" s="551">
        <v>0</v>
      </c>
      <c r="CA1304" s="551">
        <v>0</v>
      </c>
      <c r="CB1304" s="551">
        <v>0</v>
      </c>
      <c r="CC1304" s="551">
        <v>0</v>
      </c>
      <c r="CD1304" s="551">
        <v>0</v>
      </c>
      <c r="CE1304" s="551">
        <v>0</v>
      </c>
      <c r="CF1304" s="551">
        <v>0</v>
      </c>
      <c r="CG1304" s="551">
        <v>0</v>
      </c>
      <c r="CH1304" s="551">
        <v>0</v>
      </c>
      <c r="CI1304" s="551">
        <v>0</v>
      </c>
      <c r="CJ1304" s="551">
        <v>0</v>
      </c>
      <c r="CK1304" s="623">
        <f t="shared" si="40"/>
        <v>4</v>
      </c>
      <c r="CL1304" s="524">
        <v>4</v>
      </c>
      <c r="CM1304" s="554">
        <f t="shared" si="44"/>
        <v>1.3333333333333333</v>
      </c>
      <c r="CN1304" s="554">
        <f t="shared" si="45"/>
        <v>2.6666666666666665</v>
      </c>
      <c r="CO1304" s="554">
        <v>10</v>
      </c>
      <c r="CP1304" s="554"/>
      <c r="CQ1304" s="554"/>
      <c r="CR1304" s="622"/>
      <c r="CS1304" s="524"/>
      <c r="CT1304" s="525"/>
      <c r="CU1304" s="620"/>
      <c r="CV1304" s="527"/>
      <c r="CW1304" s="527"/>
      <c r="CX1304" s="140"/>
    </row>
    <row r="1305" spans="1:102" s="71" customFormat="1" ht="12" customHeight="1" x14ac:dyDescent="0.2">
      <c r="A1305" s="132" t="s">
        <v>1965</v>
      </c>
      <c r="B1305" s="557" t="s">
        <v>5339</v>
      </c>
      <c r="C1305" s="557" t="s">
        <v>1432</v>
      </c>
      <c r="D1305" s="557" t="s">
        <v>1432</v>
      </c>
      <c r="E1305" s="557" t="s">
        <v>1432</v>
      </c>
      <c r="F1305" s="557" t="s">
        <v>4216</v>
      </c>
      <c r="G1305" s="557" t="s">
        <v>2888</v>
      </c>
      <c r="H1305" s="557" t="s">
        <v>1435</v>
      </c>
      <c r="I1305" s="533" t="s">
        <v>3147</v>
      </c>
      <c r="J1305" s="533">
        <v>527928</v>
      </c>
      <c r="K1305" s="741">
        <v>172396</v>
      </c>
      <c r="L1305" s="512" t="s">
        <v>3083</v>
      </c>
      <c r="M1305" s="557" t="s">
        <v>1432</v>
      </c>
      <c r="N1305" s="533" t="s">
        <v>1432</v>
      </c>
      <c r="O1305" s="533">
        <v>0</v>
      </c>
      <c r="P1305" s="533">
        <v>1</v>
      </c>
      <c r="Q1305" s="738">
        <v>1</v>
      </c>
      <c r="R1305" s="557" t="s">
        <v>5340</v>
      </c>
      <c r="S1305" s="557" t="s">
        <v>1438</v>
      </c>
      <c r="T1305" s="739">
        <v>42093</v>
      </c>
      <c r="U1305" s="739">
        <v>42221</v>
      </c>
      <c r="V1305" s="739"/>
      <c r="W1305" s="557" t="s">
        <v>1439</v>
      </c>
      <c r="X1305" s="557" t="s">
        <v>1432</v>
      </c>
      <c r="Y1305" s="557" t="s">
        <v>1442</v>
      </c>
      <c r="Z1305" s="557" t="s">
        <v>3893</v>
      </c>
      <c r="AA1305" s="557" t="s">
        <v>1444</v>
      </c>
      <c r="AB1305" s="557" t="s">
        <v>4720</v>
      </c>
      <c r="AC1305" s="742" t="s">
        <v>1432</v>
      </c>
      <c r="AD1305" s="557"/>
      <c r="AE1305" s="557"/>
      <c r="AF1305" s="557"/>
      <c r="AG1305" s="517" t="s">
        <v>3063</v>
      </c>
      <c r="AH1305" s="557" t="s">
        <v>1445</v>
      </c>
      <c r="AI1305" s="557"/>
      <c r="AJ1305" s="517">
        <v>0</v>
      </c>
      <c r="AK1305" s="517">
        <v>0</v>
      </c>
      <c r="AL1305" s="577">
        <v>1</v>
      </c>
      <c r="AM1305" s="577">
        <v>0</v>
      </c>
      <c r="AN1305" s="577">
        <v>0</v>
      </c>
      <c r="AO1305" s="577">
        <v>0</v>
      </c>
      <c r="AP1305" s="577">
        <v>0</v>
      </c>
      <c r="AQ1305" s="577">
        <v>0</v>
      </c>
      <c r="AR1305" s="577">
        <v>0</v>
      </c>
      <c r="AS1305" s="577">
        <v>1</v>
      </c>
      <c r="AT1305" s="577">
        <v>0</v>
      </c>
      <c r="AU1305" s="577">
        <v>0</v>
      </c>
      <c r="AV1305" s="577">
        <v>0</v>
      </c>
      <c r="AW1305" s="577">
        <v>0</v>
      </c>
      <c r="AX1305" s="577">
        <v>0</v>
      </c>
      <c r="AY1305" s="577">
        <v>0</v>
      </c>
      <c r="AZ1305" s="577">
        <v>0</v>
      </c>
      <c r="BA1305" s="577">
        <v>0</v>
      </c>
      <c r="BB1305" s="577">
        <v>0</v>
      </c>
      <c r="BC1305" s="577">
        <v>0</v>
      </c>
      <c r="BD1305" s="577">
        <v>0</v>
      </c>
      <c r="BE1305" s="577">
        <v>0</v>
      </c>
      <c r="BF1305" s="577">
        <v>0</v>
      </c>
      <c r="BG1305" s="577">
        <v>0</v>
      </c>
      <c r="BH1305" s="577">
        <v>0</v>
      </c>
      <c r="BI1305" s="577">
        <v>0</v>
      </c>
      <c r="BJ1305" s="577">
        <v>0</v>
      </c>
      <c r="BK1305" s="577">
        <v>0</v>
      </c>
      <c r="BL1305" s="577">
        <v>0</v>
      </c>
      <c r="BM1305" s="577">
        <v>0</v>
      </c>
      <c r="BN1305" s="577"/>
      <c r="BO1305" s="551">
        <v>0</v>
      </c>
      <c r="BP1305" s="551">
        <v>0</v>
      </c>
      <c r="BQ1305" s="753">
        <v>0</v>
      </c>
      <c r="BR1305" s="551">
        <v>0</v>
      </c>
      <c r="BS1305" s="551">
        <v>0</v>
      </c>
      <c r="BT1305" s="551">
        <v>0</v>
      </c>
      <c r="BU1305" s="582">
        <f t="shared" si="41"/>
        <v>0.33333333333333331</v>
      </c>
      <c r="BV1305" s="552">
        <f t="shared" si="42"/>
        <v>0.33333333333333331</v>
      </c>
      <c r="BW1305" s="552">
        <f t="shared" si="43"/>
        <v>0.33333333333333331</v>
      </c>
      <c r="BX1305" s="551">
        <v>0</v>
      </c>
      <c r="BY1305" s="551">
        <v>0</v>
      </c>
      <c r="BZ1305" s="551">
        <v>0</v>
      </c>
      <c r="CA1305" s="551">
        <v>0</v>
      </c>
      <c r="CB1305" s="551">
        <v>0</v>
      </c>
      <c r="CC1305" s="551">
        <v>0</v>
      </c>
      <c r="CD1305" s="551">
        <v>0</v>
      </c>
      <c r="CE1305" s="551">
        <v>0</v>
      </c>
      <c r="CF1305" s="551">
        <v>0</v>
      </c>
      <c r="CG1305" s="551">
        <v>0</v>
      </c>
      <c r="CH1305" s="551">
        <v>0</v>
      </c>
      <c r="CI1305" s="551">
        <v>0</v>
      </c>
      <c r="CJ1305" s="551">
        <v>0</v>
      </c>
      <c r="CK1305" s="623">
        <f t="shared" si="40"/>
        <v>1</v>
      </c>
      <c r="CL1305" s="524">
        <v>1</v>
      </c>
      <c r="CM1305" s="554">
        <f t="shared" si="44"/>
        <v>0.33333333333333331</v>
      </c>
      <c r="CN1305" s="554">
        <f t="shared" si="45"/>
        <v>0.66666666666666663</v>
      </c>
      <c r="CO1305" s="554">
        <v>10</v>
      </c>
      <c r="CP1305" s="554"/>
      <c r="CQ1305" s="554"/>
      <c r="CR1305" s="622"/>
      <c r="CS1305" s="524"/>
      <c r="CT1305" s="525"/>
      <c r="CU1305" s="620"/>
      <c r="CV1305" s="527"/>
      <c r="CW1305" s="527"/>
      <c r="CX1305" s="140"/>
    </row>
    <row r="1306" spans="1:102" s="71" customFormat="1" ht="12" customHeight="1" x14ac:dyDescent="0.2">
      <c r="A1306" s="132" t="s">
        <v>1965</v>
      </c>
      <c r="B1306" s="557" t="s">
        <v>5341</v>
      </c>
      <c r="C1306" s="557" t="s">
        <v>5342</v>
      </c>
      <c r="D1306" s="557" t="s">
        <v>1432</v>
      </c>
      <c r="E1306" s="557" t="s">
        <v>1432</v>
      </c>
      <c r="F1306" s="557" t="s">
        <v>2879</v>
      </c>
      <c r="G1306" s="557" t="s">
        <v>746</v>
      </c>
      <c r="H1306" s="557" t="s">
        <v>1458</v>
      </c>
      <c r="I1306" s="533" t="s">
        <v>1733</v>
      </c>
      <c r="J1306" s="533">
        <v>523905</v>
      </c>
      <c r="K1306" s="741">
        <v>174935</v>
      </c>
      <c r="L1306" s="512" t="s">
        <v>3079</v>
      </c>
      <c r="M1306" s="557" t="s">
        <v>1432</v>
      </c>
      <c r="N1306" s="533" t="s">
        <v>1432</v>
      </c>
      <c r="O1306" s="533">
        <v>0</v>
      </c>
      <c r="P1306" s="533">
        <v>1</v>
      </c>
      <c r="Q1306" s="738">
        <v>1</v>
      </c>
      <c r="R1306" s="557" t="s">
        <v>5343</v>
      </c>
      <c r="S1306" s="557" t="s">
        <v>3676</v>
      </c>
      <c r="T1306" s="739">
        <v>42093</v>
      </c>
      <c r="U1306" s="739">
        <v>42193</v>
      </c>
      <c r="V1306" s="739"/>
      <c r="W1306" s="557" t="s">
        <v>4377</v>
      </c>
      <c r="X1306" s="557" t="s">
        <v>1432</v>
      </c>
      <c r="Y1306" s="557" t="s">
        <v>1442</v>
      </c>
      <c r="Z1306" s="557" t="s">
        <v>1443</v>
      </c>
      <c r="AA1306" s="557" t="s">
        <v>1444</v>
      </c>
      <c r="AB1306" s="557" t="s">
        <v>2713</v>
      </c>
      <c r="AC1306" s="742" t="s">
        <v>1432</v>
      </c>
      <c r="AD1306" s="557"/>
      <c r="AE1306" s="557"/>
      <c r="AF1306" s="557"/>
      <c r="AG1306" s="517" t="s">
        <v>3063</v>
      </c>
      <c r="AH1306" s="557" t="s">
        <v>1445</v>
      </c>
      <c r="AI1306" s="557"/>
      <c r="AJ1306" s="517">
        <v>0</v>
      </c>
      <c r="AK1306" s="517">
        <v>0</v>
      </c>
      <c r="AL1306" s="577">
        <v>0</v>
      </c>
      <c r="AM1306" s="577">
        <v>0</v>
      </c>
      <c r="AN1306" s="577">
        <v>1</v>
      </c>
      <c r="AO1306" s="577">
        <v>0</v>
      </c>
      <c r="AP1306" s="577">
        <v>0</v>
      </c>
      <c r="AQ1306" s="577">
        <v>0</v>
      </c>
      <c r="AR1306" s="577">
        <v>0</v>
      </c>
      <c r="AS1306" s="577">
        <v>0</v>
      </c>
      <c r="AT1306" s="577">
        <v>0</v>
      </c>
      <c r="AU1306" s="577">
        <v>0</v>
      </c>
      <c r="AV1306" s="577">
        <v>0</v>
      </c>
      <c r="AW1306" s="577">
        <v>0</v>
      </c>
      <c r="AX1306" s="577">
        <v>0</v>
      </c>
      <c r="AY1306" s="577">
        <v>0</v>
      </c>
      <c r="AZ1306" s="577">
        <v>0</v>
      </c>
      <c r="BA1306" s="577">
        <v>0</v>
      </c>
      <c r="BB1306" s="577">
        <v>1</v>
      </c>
      <c r="BC1306" s="577">
        <v>0</v>
      </c>
      <c r="BD1306" s="577">
        <v>0</v>
      </c>
      <c r="BE1306" s="577">
        <v>0</v>
      </c>
      <c r="BF1306" s="577">
        <v>0</v>
      </c>
      <c r="BG1306" s="577">
        <v>0</v>
      </c>
      <c r="BH1306" s="577">
        <v>0</v>
      </c>
      <c r="BI1306" s="577">
        <v>0</v>
      </c>
      <c r="BJ1306" s="577">
        <v>0</v>
      </c>
      <c r="BK1306" s="577">
        <v>0</v>
      </c>
      <c r="BL1306" s="577">
        <v>0</v>
      </c>
      <c r="BM1306" s="577">
        <v>0</v>
      </c>
      <c r="BN1306" s="577"/>
      <c r="BO1306" s="551">
        <v>0</v>
      </c>
      <c r="BP1306" s="551">
        <v>0</v>
      </c>
      <c r="BQ1306" s="753">
        <v>0</v>
      </c>
      <c r="BR1306" s="551">
        <v>0</v>
      </c>
      <c r="BS1306" s="551">
        <v>0</v>
      </c>
      <c r="BT1306" s="551">
        <v>0</v>
      </c>
      <c r="BU1306" s="582">
        <f t="shared" si="41"/>
        <v>0.33333333333333331</v>
      </c>
      <c r="BV1306" s="552">
        <f t="shared" si="42"/>
        <v>0.33333333333333331</v>
      </c>
      <c r="BW1306" s="552">
        <f t="shared" si="43"/>
        <v>0.33333333333333331</v>
      </c>
      <c r="BX1306" s="551">
        <v>0</v>
      </c>
      <c r="BY1306" s="551">
        <v>0</v>
      </c>
      <c r="BZ1306" s="551">
        <v>0</v>
      </c>
      <c r="CA1306" s="551">
        <v>0</v>
      </c>
      <c r="CB1306" s="551">
        <v>0</v>
      </c>
      <c r="CC1306" s="551">
        <v>0</v>
      </c>
      <c r="CD1306" s="551">
        <v>0</v>
      </c>
      <c r="CE1306" s="551">
        <v>0</v>
      </c>
      <c r="CF1306" s="551">
        <v>0</v>
      </c>
      <c r="CG1306" s="551">
        <v>0</v>
      </c>
      <c r="CH1306" s="551">
        <v>0</v>
      </c>
      <c r="CI1306" s="551">
        <v>0</v>
      </c>
      <c r="CJ1306" s="551">
        <v>0</v>
      </c>
      <c r="CK1306" s="623">
        <f t="shared" si="40"/>
        <v>1</v>
      </c>
      <c r="CL1306" s="524">
        <v>1</v>
      </c>
      <c r="CM1306" s="554">
        <f t="shared" si="44"/>
        <v>0.33333333333333331</v>
      </c>
      <c r="CN1306" s="554">
        <f t="shared" si="45"/>
        <v>0.66666666666666663</v>
      </c>
      <c r="CO1306" s="554">
        <v>6</v>
      </c>
      <c r="CP1306" s="554"/>
      <c r="CQ1306" s="554"/>
      <c r="CR1306" s="622"/>
      <c r="CS1306" s="524"/>
      <c r="CT1306" s="525"/>
      <c r="CU1306" s="620"/>
      <c r="CV1306" s="527"/>
      <c r="CW1306" s="527"/>
      <c r="CX1306" s="140"/>
    </row>
    <row r="1307" spans="1:102" s="71" customFormat="1" ht="12" customHeight="1" x14ac:dyDescent="0.2">
      <c r="A1307" s="132" t="s">
        <v>1965</v>
      </c>
      <c r="B1307" s="557" t="s">
        <v>5344</v>
      </c>
      <c r="C1307" s="557" t="s">
        <v>1432</v>
      </c>
      <c r="D1307" s="557" t="s">
        <v>1432</v>
      </c>
      <c r="E1307" s="557" t="s">
        <v>1432</v>
      </c>
      <c r="F1307" s="557" t="s">
        <v>2346</v>
      </c>
      <c r="G1307" s="557" t="s">
        <v>4568</v>
      </c>
      <c r="H1307" s="557" t="s">
        <v>1458</v>
      </c>
      <c r="I1307" s="533" t="s">
        <v>561</v>
      </c>
      <c r="J1307" s="533">
        <v>523440</v>
      </c>
      <c r="K1307" s="741">
        <v>175856</v>
      </c>
      <c r="L1307" s="512" t="s">
        <v>3088</v>
      </c>
      <c r="M1307" s="557" t="s">
        <v>1432</v>
      </c>
      <c r="N1307" s="533" t="s">
        <v>1432</v>
      </c>
      <c r="O1307" s="533">
        <v>1</v>
      </c>
      <c r="P1307" s="533">
        <v>2</v>
      </c>
      <c r="Q1307" s="738">
        <v>1</v>
      </c>
      <c r="R1307" s="557" t="s">
        <v>562</v>
      </c>
      <c r="S1307" s="557" t="s">
        <v>1438</v>
      </c>
      <c r="T1307" s="739">
        <v>42080</v>
      </c>
      <c r="U1307" s="739">
        <v>42136</v>
      </c>
      <c r="V1307" s="739"/>
      <c r="W1307" s="557" t="s">
        <v>1439</v>
      </c>
      <c r="X1307" s="557" t="s">
        <v>1432</v>
      </c>
      <c r="Y1307" s="557" t="s">
        <v>1442</v>
      </c>
      <c r="Z1307" s="557" t="s">
        <v>4694</v>
      </c>
      <c r="AA1307" s="557" t="s">
        <v>1444</v>
      </c>
      <c r="AB1307" s="557" t="s">
        <v>2723</v>
      </c>
      <c r="AC1307" s="742" t="s">
        <v>1432</v>
      </c>
      <c r="AD1307" s="557"/>
      <c r="AE1307" s="557"/>
      <c r="AF1307" s="557"/>
      <c r="AG1307" s="517" t="s">
        <v>3063</v>
      </c>
      <c r="AH1307" s="557" t="s">
        <v>1445</v>
      </c>
      <c r="AI1307" s="557">
        <v>0</v>
      </c>
      <c r="AJ1307" s="517">
        <v>0</v>
      </c>
      <c r="AK1307" s="517">
        <v>0</v>
      </c>
      <c r="AL1307" s="577">
        <v>0</v>
      </c>
      <c r="AM1307" s="577">
        <v>0</v>
      </c>
      <c r="AN1307" s="577">
        <v>2</v>
      </c>
      <c r="AO1307" s="577">
        <v>-1</v>
      </c>
      <c r="AP1307" s="577">
        <v>0</v>
      </c>
      <c r="AQ1307" s="577">
        <v>0</v>
      </c>
      <c r="AR1307" s="577">
        <v>0</v>
      </c>
      <c r="AS1307" s="577">
        <v>0</v>
      </c>
      <c r="AT1307" s="577">
        <v>0</v>
      </c>
      <c r="AU1307" s="577">
        <v>2</v>
      </c>
      <c r="AV1307" s="577">
        <v>-1</v>
      </c>
      <c r="AW1307" s="577">
        <v>0</v>
      </c>
      <c r="AX1307" s="577">
        <v>0</v>
      </c>
      <c r="AY1307" s="577">
        <v>0</v>
      </c>
      <c r="AZ1307" s="577">
        <v>0</v>
      </c>
      <c r="BA1307" s="577">
        <v>0</v>
      </c>
      <c r="BB1307" s="577">
        <v>0</v>
      </c>
      <c r="BC1307" s="577">
        <v>0</v>
      </c>
      <c r="BD1307" s="577">
        <v>0</v>
      </c>
      <c r="BE1307" s="577">
        <v>0</v>
      </c>
      <c r="BF1307" s="577">
        <v>0</v>
      </c>
      <c r="BG1307" s="577">
        <v>0</v>
      </c>
      <c r="BH1307" s="577">
        <v>0</v>
      </c>
      <c r="BI1307" s="577">
        <v>0</v>
      </c>
      <c r="BJ1307" s="577">
        <v>0</v>
      </c>
      <c r="BK1307" s="577">
        <v>0</v>
      </c>
      <c r="BL1307" s="577">
        <v>0</v>
      </c>
      <c r="BM1307" s="577">
        <v>0</v>
      </c>
      <c r="BN1307" s="577"/>
      <c r="BO1307" s="551">
        <v>0</v>
      </c>
      <c r="BP1307" s="551">
        <v>0</v>
      </c>
      <c r="BQ1307" s="753">
        <v>0</v>
      </c>
      <c r="BR1307" s="551">
        <v>0</v>
      </c>
      <c r="BS1307" s="551">
        <v>0</v>
      </c>
      <c r="BT1307" s="551">
        <v>0</v>
      </c>
      <c r="BU1307" s="582">
        <f t="shared" si="41"/>
        <v>0.33333333333333331</v>
      </c>
      <c r="BV1307" s="552">
        <f t="shared" si="42"/>
        <v>0.33333333333333331</v>
      </c>
      <c r="BW1307" s="552">
        <f t="shared" si="43"/>
        <v>0.33333333333333331</v>
      </c>
      <c r="BX1307" s="551">
        <v>0</v>
      </c>
      <c r="BY1307" s="551">
        <v>0</v>
      </c>
      <c r="BZ1307" s="551">
        <v>0</v>
      </c>
      <c r="CA1307" s="551">
        <v>0</v>
      </c>
      <c r="CB1307" s="551">
        <v>0</v>
      </c>
      <c r="CC1307" s="551">
        <v>0</v>
      </c>
      <c r="CD1307" s="551">
        <v>0</v>
      </c>
      <c r="CE1307" s="551">
        <v>0</v>
      </c>
      <c r="CF1307" s="551">
        <v>0</v>
      </c>
      <c r="CG1307" s="551">
        <v>0</v>
      </c>
      <c r="CH1307" s="551">
        <v>0</v>
      </c>
      <c r="CI1307" s="551">
        <v>0</v>
      </c>
      <c r="CJ1307" s="551">
        <v>0</v>
      </c>
      <c r="CK1307" s="623">
        <f t="shared" si="40"/>
        <v>1</v>
      </c>
      <c r="CL1307" s="524">
        <v>1</v>
      </c>
      <c r="CM1307" s="554">
        <f t="shared" si="44"/>
        <v>0.33333333333333331</v>
      </c>
      <c r="CN1307" s="554">
        <f t="shared" si="45"/>
        <v>0.66666666666666663</v>
      </c>
      <c r="CO1307" s="554">
        <v>6</v>
      </c>
      <c r="CP1307" s="554"/>
      <c r="CQ1307" s="554"/>
      <c r="CR1307" s="622"/>
      <c r="CS1307" s="524"/>
      <c r="CT1307" s="525"/>
      <c r="CU1307" s="620"/>
      <c r="CV1307" s="527"/>
      <c r="CW1307" s="527"/>
      <c r="CX1307" s="140"/>
    </row>
    <row r="1308" spans="1:102" s="71" customFormat="1" ht="12" customHeight="1" x14ac:dyDescent="0.2">
      <c r="A1308" s="132" t="s">
        <v>1965</v>
      </c>
      <c r="B1308" s="557" t="s">
        <v>5345</v>
      </c>
      <c r="C1308" s="557" t="s">
        <v>1432</v>
      </c>
      <c r="D1308" s="557" t="s">
        <v>1432</v>
      </c>
      <c r="E1308" s="557" t="s">
        <v>2663</v>
      </c>
      <c r="F1308" s="557" t="s">
        <v>2664</v>
      </c>
      <c r="G1308" s="557" t="s">
        <v>2888</v>
      </c>
      <c r="H1308" s="557" t="s">
        <v>1435</v>
      </c>
      <c r="I1308" s="533" t="s">
        <v>2665</v>
      </c>
      <c r="J1308" s="533">
        <v>527727</v>
      </c>
      <c r="K1308" s="741">
        <v>172703</v>
      </c>
      <c r="L1308" s="512" t="s">
        <v>3083</v>
      </c>
      <c r="M1308" s="557" t="s">
        <v>1432</v>
      </c>
      <c r="N1308" s="533" t="s">
        <v>1432</v>
      </c>
      <c r="O1308" s="533">
        <v>1</v>
      </c>
      <c r="P1308" s="533">
        <v>1</v>
      </c>
      <c r="Q1308" s="738">
        <v>0</v>
      </c>
      <c r="R1308" s="557" t="s">
        <v>5346</v>
      </c>
      <c r="S1308" s="557" t="s">
        <v>3676</v>
      </c>
      <c r="T1308" s="739">
        <v>42090</v>
      </c>
      <c r="U1308" s="739">
        <v>42146</v>
      </c>
      <c r="V1308" s="739"/>
      <c r="W1308" s="557" t="s">
        <v>1439</v>
      </c>
      <c r="X1308" s="557" t="s">
        <v>1432</v>
      </c>
      <c r="Y1308" s="557" t="s">
        <v>1442</v>
      </c>
      <c r="Z1308" s="557" t="s">
        <v>1443</v>
      </c>
      <c r="AA1308" s="557" t="s">
        <v>1444</v>
      </c>
      <c r="AB1308" s="557" t="s">
        <v>2713</v>
      </c>
      <c r="AC1308" s="742" t="s">
        <v>1432</v>
      </c>
      <c r="AD1308" s="557"/>
      <c r="AE1308" s="557"/>
      <c r="AF1308" s="557"/>
      <c r="AG1308" s="517" t="s">
        <v>3063</v>
      </c>
      <c r="AH1308" s="557" t="s">
        <v>1445</v>
      </c>
      <c r="AI1308" s="557"/>
      <c r="AJ1308" s="517">
        <v>1</v>
      </c>
      <c r="AK1308" s="517">
        <v>1</v>
      </c>
      <c r="AL1308" s="577">
        <v>0</v>
      </c>
      <c r="AM1308" s="577">
        <v>-1</v>
      </c>
      <c r="AN1308" s="577">
        <v>0</v>
      </c>
      <c r="AO1308" s="577">
        <v>1</v>
      </c>
      <c r="AP1308" s="577">
        <v>0</v>
      </c>
      <c r="AQ1308" s="577">
        <v>0</v>
      </c>
      <c r="AR1308" s="577">
        <v>0</v>
      </c>
      <c r="AS1308" s="577">
        <v>0</v>
      </c>
      <c r="AT1308" s="577">
        <v>0</v>
      </c>
      <c r="AU1308" s="577">
        <v>0</v>
      </c>
      <c r="AV1308" s="577">
        <v>0</v>
      </c>
      <c r="AW1308" s="577">
        <v>0</v>
      </c>
      <c r="AX1308" s="577">
        <v>0</v>
      </c>
      <c r="AY1308" s="577">
        <v>0</v>
      </c>
      <c r="AZ1308" s="577">
        <v>0</v>
      </c>
      <c r="BA1308" s="577">
        <v>-1</v>
      </c>
      <c r="BB1308" s="577">
        <v>0</v>
      </c>
      <c r="BC1308" s="577">
        <v>1</v>
      </c>
      <c r="BD1308" s="577">
        <v>0</v>
      </c>
      <c r="BE1308" s="577">
        <v>0</v>
      </c>
      <c r="BF1308" s="577">
        <v>0</v>
      </c>
      <c r="BG1308" s="577">
        <v>0</v>
      </c>
      <c r="BH1308" s="577">
        <v>0</v>
      </c>
      <c r="BI1308" s="577">
        <v>0</v>
      </c>
      <c r="BJ1308" s="577">
        <v>0</v>
      </c>
      <c r="BK1308" s="577">
        <v>0</v>
      </c>
      <c r="BL1308" s="577">
        <v>0</v>
      </c>
      <c r="BM1308" s="577">
        <v>0</v>
      </c>
      <c r="BN1308" s="577"/>
      <c r="BO1308" s="551">
        <v>0</v>
      </c>
      <c r="BP1308" s="551">
        <v>0</v>
      </c>
      <c r="BQ1308" s="753">
        <v>0</v>
      </c>
      <c r="BR1308" s="551">
        <v>0</v>
      </c>
      <c r="BS1308" s="551">
        <v>0</v>
      </c>
      <c r="BT1308" s="551">
        <v>0</v>
      </c>
      <c r="BU1308" s="582">
        <f t="shared" si="41"/>
        <v>0</v>
      </c>
      <c r="BV1308" s="552">
        <f t="shared" si="42"/>
        <v>0</v>
      </c>
      <c r="BW1308" s="552">
        <f t="shared" si="43"/>
        <v>0</v>
      </c>
      <c r="BX1308" s="551">
        <v>0</v>
      </c>
      <c r="BY1308" s="551">
        <v>0</v>
      </c>
      <c r="BZ1308" s="551">
        <v>0</v>
      </c>
      <c r="CA1308" s="551">
        <v>0</v>
      </c>
      <c r="CB1308" s="551">
        <v>0</v>
      </c>
      <c r="CC1308" s="551">
        <v>0</v>
      </c>
      <c r="CD1308" s="551">
        <v>0</v>
      </c>
      <c r="CE1308" s="551">
        <v>0</v>
      </c>
      <c r="CF1308" s="551">
        <v>0</v>
      </c>
      <c r="CG1308" s="551">
        <v>0</v>
      </c>
      <c r="CH1308" s="551">
        <v>0</v>
      </c>
      <c r="CI1308" s="551">
        <v>0</v>
      </c>
      <c r="CJ1308" s="551">
        <v>0</v>
      </c>
      <c r="CK1308" s="623">
        <f t="shared" si="40"/>
        <v>0</v>
      </c>
      <c r="CL1308" s="524">
        <v>0</v>
      </c>
      <c r="CM1308" s="554">
        <f t="shared" si="44"/>
        <v>0</v>
      </c>
      <c r="CN1308" s="554">
        <f t="shared" si="45"/>
        <v>0</v>
      </c>
      <c r="CO1308" s="554">
        <v>6</v>
      </c>
      <c r="CP1308" s="554"/>
      <c r="CQ1308" s="554"/>
      <c r="CR1308" s="622"/>
      <c r="CS1308" s="524"/>
      <c r="CT1308" s="525"/>
      <c r="CU1308" s="620"/>
      <c r="CV1308" s="527"/>
      <c r="CW1308" s="527"/>
      <c r="CX1308" s="140"/>
    </row>
    <row r="1309" spans="1:102" s="71" customFormat="1" ht="12" customHeight="1" x14ac:dyDescent="0.2">
      <c r="A1309" s="754" t="s">
        <v>4970</v>
      </c>
      <c r="B1309" s="567" t="s">
        <v>4971</v>
      </c>
      <c r="C1309" s="567" t="s">
        <v>1432</v>
      </c>
      <c r="D1309" s="567" t="s">
        <v>1432</v>
      </c>
      <c r="E1309" s="568" t="s">
        <v>1432</v>
      </c>
      <c r="F1309" s="567" t="s">
        <v>4972</v>
      </c>
      <c r="G1309" s="567" t="s">
        <v>3591</v>
      </c>
      <c r="H1309" s="567" t="s">
        <v>2717</v>
      </c>
      <c r="I1309" s="567" t="s">
        <v>4973</v>
      </c>
      <c r="J1309" s="567">
        <v>527112</v>
      </c>
      <c r="K1309" s="567">
        <v>176028</v>
      </c>
      <c r="L1309" s="540" t="s">
        <v>3067</v>
      </c>
      <c r="M1309" s="570" t="s">
        <v>1432</v>
      </c>
      <c r="N1309" s="570" t="s">
        <v>1432</v>
      </c>
      <c r="O1309" s="567">
        <v>0</v>
      </c>
      <c r="P1309" s="567">
        <v>7</v>
      </c>
      <c r="Q1309" s="679">
        <v>7</v>
      </c>
      <c r="R1309" s="567" t="s">
        <v>4410</v>
      </c>
      <c r="S1309" s="567" t="s">
        <v>508</v>
      </c>
      <c r="T1309" s="570" t="s">
        <v>4038</v>
      </c>
      <c r="U1309" s="570" t="s">
        <v>1432</v>
      </c>
      <c r="V1309" s="570"/>
      <c r="W1309" s="567" t="s">
        <v>1439</v>
      </c>
      <c r="X1309" s="570" t="s">
        <v>1432</v>
      </c>
      <c r="Y1309" s="567" t="s">
        <v>1442</v>
      </c>
      <c r="Z1309" s="567" t="s">
        <v>1443</v>
      </c>
      <c r="AA1309" s="567" t="s">
        <v>1443</v>
      </c>
      <c r="AB1309" s="567" t="s">
        <v>1444</v>
      </c>
      <c r="AC1309" s="755"/>
      <c r="AD1309" s="567"/>
      <c r="AE1309" s="567"/>
      <c r="AF1309" s="570"/>
      <c r="AG1309" s="517" t="s">
        <v>3063</v>
      </c>
      <c r="AH1309" s="567" t="s">
        <v>1445</v>
      </c>
      <c r="AI1309" s="567">
        <v>0</v>
      </c>
      <c r="AJ1309" s="577">
        <v>2</v>
      </c>
      <c r="AK1309" s="577">
        <v>7</v>
      </c>
      <c r="AL1309" s="577">
        <v>0</v>
      </c>
      <c r="AM1309" s="577">
        <v>1</v>
      </c>
      <c r="AN1309" s="577">
        <v>6</v>
      </c>
      <c r="AO1309" s="577">
        <v>0</v>
      </c>
      <c r="AP1309" s="577">
        <v>0</v>
      </c>
      <c r="AQ1309" s="577">
        <v>0</v>
      </c>
      <c r="AR1309" s="577">
        <v>0</v>
      </c>
      <c r="AS1309" s="577">
        <v>0</v>
      </c>
      <c r="AT1309" s="577">
        <v>1</v>
      </c>
      <c r="AU1309" s="577">
        <v>6</v>
      </c>
      <c r="AV1309" s="577">
        <v>0</v>
      </c>
      <c r="AW1309" s="577">
        <v>0</v>
      </c>
      <c r="AX1309" s="577">
        <v>0</v>
      </c>
      <c r="AY1309" s="577">
        <v>0</v>
      </c>
      <c r="AZ1309" s="577">
        <v>0</v>
      </c>
      <c r="BA1309" s="577">
        <v>0</v>
      </c>
      <c r="BB1309" s="577">
        <v>0</v>
      </c>
      <c r="BC1309" s="577">
        <v>0</v>
      </c>
      <c r="BD1309" s="577">
        <v>0</v>
      </c>
      <c r="BE1309" s="577">
        <v>0</v>
      </c>
      <c r="BF1309" s="577">
        <v>0</v>
      </c>
      <c r="BG1309" s="577">
        <v>0</v>
      </c>
      <c r="BH1309" s="577">
        <v>0</v>
      </c>
      <c r="BI1309" s="577">
        <v>0</v>
      </c>
      <c r="BJ1309" s="577">
        <v>0</v>
      </c>
      <c r="BK1309" s="577">
        <v>0</v>
      </c>
      <c r="BL1309" s="577">
        <v>0</v>
      </c>
      <c r="BM1309" s="577">
        <v>0</v>
      </c>
      <c r="BN1309" s="550" t="s">
        <v>4490</v>
      </c>
      <c r="BO1309" s="574">
        <v>0</v>
      </c>
      <c r="BP1309" s="524">
        <v>0</v>
      </c>
      <c r="BQ1309" s="718">
        <v>0</v>
      </c>
      <c r="BR1309" s="524">
        <v>0</v>
      </c>
      <c r="BS1309" s="552">
        <v>2.3333333333333335</v>
      </c>
      <c r="BT1309" s="552">
        <v>2.3333333333333335</v>
      </c>
      <c r="BU1309" s="582">
        <v>2.3333333333333335</v>
      </c>
      <c r="BV1309" s="524">
        <v>0</v>
      </c>
      <c r="BW1309" s="524">
        <v>0</v>
      </c>
      <c r="BX1309" s="524">
        <v>0</v>
      </c>
      <c r="BY1309" s="524">
        <v>0</v>
      </c>
      <c r="BZ1309" s="524">
        <v>0</v>
      </c>
      <c r="CA1309" s="524">
        <v>0</v>
      </c>
      <c r="CB1309" s="524">
        <v>0</v>
      </c>
      <c r="CC1309" s="524">
        <v>0</v>
      </c>
      <c r="CD1309" s="524">
        <v>0</v>
      </c>
      <c r="CE1309" s="524">
        <v>0</v>
      </c>
      <c r="CF1309" s="524">
        <v>0</v>
      </c>
      <c r="CG1309" s="524">
        <v>0</v>
      </c>
      <c r="CH1309" s="524">
        <v>0</v>
      </c>
      <c r="CI1309" s="524">
        <v>0</v>
      </c>
      <c r="CJ1309" s="524">
        <v>0</v>
      </c>
      <c r="CK1309" s="756">
        <f t="shared" si="40"/>
        <v>7</v>
      </c>
      <c r="CL1309" s="554">
        <v>7</v>
      </c>
      <c r="CM1309" s="554">
        <v>7</v>
      </c>
      <c r="CN1309" s="554">
        <v>7</v>
      </c>
      <c r="CO1309" s="524">
        <v>5</v>
      </c>
      <c r="CP1309" s="524" t="s">
        <v>1938</v>
      </c>
      <c r="CQ1309" s="648" t="s">
        <v>4965</v>
      </c>
      <c r="CR1309" s="531" t="s">
        <v>4965</v>
      </c>
      <c r="CS1309" s="531" t="s">
        <v>4965</v>
      </c>
      <c r="CT1309" s="531" t="s">
        <v>4965</v>
      </c>
      <c r="CU1309" s="531" t="s">
        <v>4965</v>
      </c>
    </row>
    <row r="1310" spans="1:102" s="71" customFormat="1" ht="12" customHeight="1" x14ac:dyDescent="0.2">
      <c r="A1310" s="754" t="s">
        <v>4970</v>
      </c>
      <c r="B1310" s="567" t="s">
        <v>4971</v>
      </c>
      <c r="C1310" s="567" t="s">
        <v>1432</v>
      </c>
      <c r="D1310" s="567" t="s">
        <v>1432</v>
      </c>
      <c r="E1310" s="568" t="s">
        <v>1432</v>
      </c>
      <c r="F1310" s="567" t="s">
        <v>4972</v>
      </c>
      <c r="G1310" s="567" t="s">
        <v>3591</v>
      </c>
      <c r="H1310" s="567" t="s">
        <v>2717</v>
      </c>
      <c r="I1310" s="567" t="s">
        <v>4973</v>
      </c>
      <c r="J1310" s="567">
        <v>527112</v>
      </c>
      <c r="K1310" s="567">
        <v>176028</v>
      </c>
      <c r="L1310" s="540" t="s">
        <v>3067</v>
      </c>
      <c r="M1310" s="570" t="s">
        <v>1432</v>
      </c>
      <c r="N1310" s="570" t="s">
        <v>1432</v>
      </c>
      <c r="O1310" s="567">
        <v>0</v>
      </c>
      <c r="P1310" s="567">
        <v>18</v>
      </c>
      <c r="Q1310" s="679">
        <v>18</v>
      </c>
      <c r="R1310" s="567" t="s">
        <v>4410</v>
      </c>
      <c r="S1310" s="567" t="s">
        <v>508</v>
      </c>
      <c r="T1310" s="570" t="s">
        <v>4038</v>
      </c>
      <c r="U1310" s="570" t="s">
        <v>1432</v>
      </c>
      <c r="V1310" s="570"/>
      <c r="W1310" s="567" t="s">
        <v>1439</v>
      </c>
      <c r="X1310" s="570" t="s">
        <v>1432</v>
      </c>
      <c r="Y1310" s="567" t="s">
        <v>1442</v>
      </c>
      <c r="Z1310" s="567" t="s">
        <v>1443</v>
      </c>
      <c r="AA1310" s="567" t="s">
        <v>1443</v>
      </c>
      <c r="AB1310" s="567" t="s">
        <v>1444</v>
      </c>
      <c r="AC1310" s="755"/>
      <c r="AD1310" s="567"/>
      <c r="AE1310" s="567"/>
      <c r="AF1310" s="570"/>
      <c r="AG1310" s="517" t="s">
        <v>3063</v>
      </c>
      <c r="AH1310" s="567" t="s">
        <v>1445</v>
      </c>
      <c r="AI1310" s="567">
        <v>0</v>
      </c>
      <c r="AJ1310" s="577">
        <v>0</v>
      </c>
      <c r="AK1310" s="577">
        <v>18</v>
      </c>
      <c r="AL1310" s="577">
        <v>0</v>
      </c>
      <c r="AM1310" s="577">
        <v>3</v>
      </c>
      <c r="AN1310" s="577">
        <v>14</v>
      </c>
      <c r="AO1310" s="577">
        <v>1</v>
      </c>
      <c r="AP1310" s="577">
        <v>0</v>
      </c>
      <c r="AQ1310" s="577">
        <v>0</v>
      </c>
      <c r="AR1310" s="577">
        <v>0</v>
      </c>
      <c r="AS1310" s="577">
        <v>0</v>
      </c>
      <c r="AT1310" s="577">
        <v>3</v>
      </c>
      <c r="AU1310" s="577">
        <v>14</v>
      </c>
      <c r="AV1310" s="577">
        <v>1</v>
      </c>
      <c r="AW1310" s="577">
        <v>0</v>
      </c>
      <c r="AX1310" s="577">
        <v>0</v>
      </c>
      <c r="AY1310" s="577">
        <v>0</v>
      </c>
      <c r="AZ1310" s="577">
        <v>0</v>
      </c>
      <c r="BA1310" s="577">
        <v>0</v>
      </c>
      <c r="BB1310" s="577">
        <v>0</v>
      </c>
      <c r="BC1310" s="577">
        <v>0</v>
      </c>
      <c r="BD1310" s="577">
        <v>0</v>
      </c>
      <c r="BE1310" s="577">
        <v>0</v>
      </c>
      <c r="BF1310" s="577">
        <v>0</v>
      </c>
      <c r="BG1310" s="577">
        <v>0</v>
      </c>
      <c r="BH1310" s="577">
        <v>0</v>
      </c>
      <c r="BI1310" s="577">
        <v>0</v>
      </c>
      <c r="BJ1310" s="577">
        <v>0</v>
      </c>
      <c r="BK1310" s="577">
        <v>0</v>
      </c>
      <c r="BL1310" s="577">
        <v>0</v>
      </c>
      <c r="BM1310" s="577">
        <v>0</v>
      </c>
      <c r="BN1310" s="550" t="s">
        <v>4490</v>
      </c>
      <c r="BO1310" s="574">
        <v>0</v>
      </c>
      <c r="BP1310" s="524">
        <v>0</v>
      </c>
      <c r="BQ1310" s="718">
        <v>0</v>
      </c>
      <c r="BR1310" s="524">
        <v>0</v>
      </c>
      <c r="BS1310" s="552">
        <v>6</v>
      </c>
      <c r="BT1310" s="552">
        <v>6</v>
      </c>
      <c r="BU1310" s="582">
        <v>6</v>
      </c>
      <c r="BV1310" s="524">
        <v>0</v>
      </c>
      <c r="BW1310" s="524">
        <v>0</v>
      </c>
      <c r="BX1310" s="524">
        <v>0</v>
      </c>
      <c r="BY1310" s="524">
        <v>0</v>
      </c>
      <c r="BZ1310" s="524">
        <v>0</v>
      </c>
      <c r="CA1310" s="524">
        <v>0</v>
      </c>
      <c r="CB1310" s="524">
        <v>0</v>
      </c>
      <c r="CC1310" s="524">
        <v>0</v>
      </c>
      <c r="CD1310" s="524">
        <v>0</v>
      </c>
      <c r="CE1310" s="524">
        <v>0</v>
      </c>
      <c r="CF1310" s="524">
        <v>0</v>
      </c>
      <c r="CG1310" s="524">
        <v>0</v>
      </c>
      <c r="CH1310" s="524">
        <v>0</v>
      </c>
      <c r="CI1310" s="524">
        <v>0</v>
      </c>
      <c r="CJ1310" s="524">
        <v>0</v>
      </c>
      <c r="CK1310" s="756">
        <f t="shared" si="40"/>
        <v>18</v>
      </c>
      <c r="CL1310" s="554">
        <v>18</v>
      </c>
      <c r="CM1310" s="554">
        <v>18</v>
      </c>
      <c r="CN1310" s="554">
        <v>18</v>
      </c>
      <c r="CO1310" s="524">
        <v>5</v>
      </c>
      <c r="CP1310" s="524" t="s">
        <v>1938</v>
      </c>
      <c r="CQ1310" s="648" t="s">
        <v>4965</v>
      </c>
      <c r="CR1310" s="531" t="s">
        <v>4965</v>
      </c>
      <c r="CS1310" s="531" t="s">
        <v>4965</v>
      </c>
      <c r="CT1310" s="531" t="s">
        <v>4965</v>
      </c>
      <c r="CU1310" s="531" t="s">
        <v>4965</v>
      </c>
    </row>
    <row r="1311" spans="1:102" s="71" customFormat="1" ht="12" customHeight="1" x14ac:dyDescent="0.2">
      <c r="A1311" s="754" t="s">
        <v>4970</v>
      </c>
      <c r="B1311" s="567" t="s">
        <v>4411</v>
      </c>
      <c r="C1311" s="567" t="s">
        <v>1432</v>
      </c>
      <c r="D1311" s="567" t="s">
        <v>1432</v>
      </c>
      <c r="E1311" s="568" t="s">
        <v>1432</v>
      </c>
      <c r="F1311" s="567" t="s">
        <v>509</v>
      </c>
      <c r="G1311" s="567" t="s">
        <v>4412</v>
      </c>
      <c r="H1311" s="567" t="s">
        <v>2717</v>
      </c>
      <c r="I1311" s="567" t="s">
        <v>4413</v>
      </c>
      <c r="J1311" s="567">
        <v>526797</v>
      </c>
      <c r="K1311" s="567">
        <v>176325</v>
      </c>
      <c r="L1311" s="540" t="s">
        <v>4766</v>
      </c>
      <c r="M1311" s="570" t="s">
        <v>1432</v>
      </c>
      <c r="N1311" s="570" t="s">
        <v>1432</v>
      </c>
      <c r="O1311" s="567">
        <v>0</v>
      </c>
      <c r="P1311" s="567">
        <v>8</v>
      </c>
      <c r="Q1311" s="679">
        <v>8</v>
      </c>
      <c r="R1311" s="567" t="s">
        <v>4414</v>
      </c>
      <c r="S1311" s="567" t="s">
        <v>508</v>
      </c>
      <c r="T1311" s="570" t="s">
        <v>158</v>
      </c>
      <c r="U1311" s="570" t="s">
        <v>1432</v>
      </c>
      <c r="V1311" s="570"/>
      <c r="W1311" s="567" t="s">
        <v>1439</v>
      </c>
      <c r="X1311" s="570" t="s">
        <v>1432</v>
      </c>
      <c r="Y1311" s="567" t="s">
        <v>1442</v>
      </c>
      <c r="Z1311" s="567" t="s">
        <v>4694</v>
      </c>
      <c r="AA1311" s="567" t="s">
        <v>1444</v>
      </c>
      <c r="AB1311" s="567" t="s">
        <v>2713</v>
      </c>
      <c r="AC1311" s="755"/>
      <c r="AD1311" s="567"/>
      <c r="AE1311" s="567"/>
      <c r="AF1311" s="570"/>
      <c r="AG1311" s="517" t="s">
        <v>628</v>
      </c>
      <c r="AH1311" s="567" t="s">
        <v>3904</v>
      </c>
      <c r="AI1311" s="567">
        <v>0</v>
      </c>
      <c r="AJ1311" s="577">
        <v>1</v>
      </c>
      <c r="AK1311" s="577">
        <v>8</v>
      </c>
      <c r="AL1311" s="577">
        <v>0</v>
      </c>
      <c r="AM1311" s="577">
        <v>2</v>
      </c>
      <c r="AN1311" s="577">
        <v>5</v>
      </c>
      <c r="AO1311" s="577">
        <v>1</v>
      </c>
      <c r="AP1311" s="577">
        <v>0</v>
      </c>
      <c r="AQ1311" s="577">
        <v>0</v>
      </c>
      <c r="AR1311" s="577">
        <v>0</v>
      </c>
      <c r="AS1311" s="577">
        <v>0</v>
      </c>
      <c r="AT1311" s="577">
        <v>2</v>
      </c>
      <c r="AU1311" s="577">
        <v>5</v>
      </c>
      <c r="AV1311" s="577">
        <v>1</v>
      </c>
      <c r="AW1311" s="577">
        <v>0</v>
      </c>
      <c r="AX1311" s="577">
        <v>0</v>
      </c>
      <c r="AY1311" s="577">
        <v>0</v>
      </c>
      <c r="AZ1311" s="577">
        <v>0</v>
      </c>
      <c r="BA1311" s="577">
        <v>0</v>
      </c>
      <c r="BB1311" s="577">
        <v>0</v>
      </c>
      <c r="BC1311" s="577">
        <v>0</v>
      </c>
      <c r="BD1311" s="577">
        <v>0</v>
      </c>
      <c r="BE1311" s="577">
        <v>0</v>
      </c>
      <c r="BF1311" s="577">
        <v>0</v>
      </c>
      <c r="BG1311" s="577">
        <v>0</v>
      </c>
      <c r="BH1311" s="577">
        <v>0</v>
      </c>
      <c r="BI1311" s="577">
        <v>0</v>
      </c>
      <c r="BJ1311" s="577">
        <v>0</v>
      </c>
      <c r="BK1311" s="577">
        <v>0</v>
      </c>
      <c r="BL1311" s="577">
        <v>0</v>
      </c>
      <c r="BM1311" s="577">
        <v>0</v>
      </c>
      <c r="BN1311" s="550" t="s">
        <v>4490</v>
      </c>
      <c r="BO1311" s="574">
        <v>0</v>
      </c>
      <c r="BP1311" s="524">
        <v>0</v>
      </c>
      <c r="BQ1311" s="718">
        <v>0</v>
      </c>
      <c r="BR1311" s="524">
        <v>0</v>
      </c>
      <c r="BS1311" s="552">
        <v>2.6666666666666665</v>
      </c>
      <c r="BT1311" s="552">
        <v>2.6666666666666665</v>
      </c>
      <c r="BU1311" s="582">
        <v>2.6666666666666665</v>
      </c>
      <c r="BV1311" s="524">
        <v>0</v>
      </c>
      <c r="BW1311" s="524">
        <v>0</v>
      </c>
      <c r="BX1311" s="524">
        <v>0</v>
      </c>
      <c r="BY1311" s="524">
        <v>0</v>
      </c>
      <c r="BZ1311" s="524">
        <v>0</v>
      </c>
      <c r="CA1311" s="524">
        <v>0</v>
      </c>
      <c r="CB1311" s="524">
        <v>0</v>
      </c>
      <c r="CC1311" s="524">
        <v>0</v>
      </c>
      <c r="CD1311" s="524">
        <v>0</v>
      </c>
      <c r="CE1311" s="524">
        <v>0</v>
      </c>
      <c r="CF1311" s="524">
        <v>0</v>
      </c>
      <c r="CG1311" s="524">
        <v>0</v>
      </c>
      <c r="CH1311" s="524">
        <v>0</v>
      </c>
      <c r="CI1311" s="524">
        <v>0</v>
      </c>
      <c r="CJ1311" s="524">
        <v>0</v>
      </c>
      <c r="CK1311" s="756">
        <f t="shared" si="40"/>
        <v>8</v>
      </c>
      <c r="CL1311" s="554">
        <v>8</v>
      </c>
      <c r="CM1311" s="554">
        <v>8</v>
      </c>
      <c r="CN1311" s="554">
        <v>8</v>
      </c>
      <c r="CO1311" s="524">
        <v>5</v>
      </c>
      <c r="CP1311" s="726"/>
      <c r="CQ1311" s="648" t="s">
        <v>4965</v>
      </c>
      <c r="CR1311" s="531" t="s">
        <v>4965</v>
      </c>
      <c r="CS1311" s="531" t="s">
        <v>4965</v>
      </c>
      <c r="CT1311" s="531" t="s">
        <v>4965</v>
      </c>
      <c r="CU1311" s="531" t="s">
        <v>4965</v>
      </c>
    </row>
    <row r="1312" spans="1:102" s="71" customFormat="1" ht="12" customHeight="1" x14ac:dyDescent="0.2">
      <c r="A1312" s="754" t="s">
        <v>4970</v>
      </c>
      <c r="B1312" s="567" t="s">
        <v>4411</v>
      </c>
      <c r="C1312" s="567" t="s">
        <v>1432</v>
      </c>
      <c r="D1312" s="567" t="s">
        <v>1432</v>
      </c>
      <c r="E1312" s="568" t="s">
        <v>1432</v>
      </c>
      <c r="F1312" s="567" t="s">
        <v>509</v>
      </c>
      <c r="G1312" s="567" t="s">
        <v>4412</v>
      </c>
      <c r="H1312" s="567" t="s">
        <v>2717</v>
      </c>
      <c r="I1312" s="567" t="s">
        <v>4413</v>
      </c>
      <c r="J1312" s="567">
        <v>526797</v>
      </c>
      <c r="K1312" s="567">
        <v>176325</v>
      </c>
      <c r="L1312" s="540" t="s">
        <v>4766</v>
      </c>
      <c r="M1312" s="570" t="s">
        <v>1432</v>
      </c>
      <c r="N1312" s="570" t="s">
        <v>1432</v>
      </c>
      <c r="O1312" s="567">
        <v>0</v>
      </c>
      <c r="P1312" s="567">
        <v>25</v>
      </c>
      <c r="Q1312" s="679">
        <v>25</v>
      </c>
      <c r="R1312" s="567" t="s">
        <v>4414</v>
      </c>
      <c r="S1312" s="567" t="s">
        <v>508</v>
      </c>
      <c r="T1312" s="570" t="s">
        <v>158</v>
      </c>
      <c r="U1312" s="570" t="s">
        <v>1432</v>
      </c>
      <c r="V1312" s="570"/>
      <c r="W1312" s="567" t="s">
        <v>1439</v>
      </c>
      <c r="X1312" s="570" t="s">
        <v>1432</v>
      </c>
      <c r="Y1312" s="567" t="s">
        <v>1442</v>
      </c>
      <c r="Z1312" s="567" t="s">
        <v>4694</v>
      </c>
      <c r="AA1312" s="567" t="s">
        <v>1443</v>
      </c>
      <c r="AB1312" s="567" t="s">
        <v>1444</v>
      </c>
      <c r="AC1312" s="755"/>
      <c r="AD1312" s="567"/>
      <c r="AE1312" s="567"/>
      <c r="AF1312" s="570"/>
      <c r="AG1312" s="517" t="s">
        <v>3063</v>
      </c>
      <c r="AH1312" s="567" t="s">
        <v>1445</v>
      </c>
      <c r="AI1312" s="567">
        <v>0</v>
      </c>
      <c r="AJ1312" s="577">
        <v>2</v>
      </c>
      <c r="AK1312" s="577">
        <v>25</v>
      </c>
      <c r="AL1312" s="577">
        <v>0</v>
      </c>
      <c r="AM1312" s="577">
        <v>7</v>
      </c>
      <c r="AN1312" s="577">
        <v>16</v>
      </c>
      <c r="AO1312" s="577">
        <v>2</v>
      </c>
      <c r="AP1312" s="577">
        <v>0</v>
      </c>
      <c r="AQ1312" s="577">
        <v>0</v>
      </c>
      <c r="AR1312" s="577">
        <v>0</v>
      </c>
      <c r="AS1312" s="577">
        <v>0</v>
      </c>
      <c r="AT1312" s="577">
        <v>7</v>
      </c>
      <c r="AU1312" s="577">
        <v>16</v>
      </c>
      <c r="AV1312" s="577">
        <v>2</v>
      </c>
      <c r="AW1312" s="577">
        <v>0</v>
      </c>
      <c r="AX1312" s="577">
        <v>0</v>
      </c>
      <c r="AY1312" s="577">
        <v>0</v>
      </c>
      <c r="AZ1312" s="577">
        <v>0</v>
      </c>
      <c r="BA1312" s="577">
        <v>0</v>
      </c>
      <c r="BB1312" s="577">
        <v>0</v>
      </c>
      <c r="BC1312" s="577">
        <v>0</v>
      </c>
      <c r="BD1312" s="577">
        <v>0</v>
      </c>
      <c r="BE1312" s="577">
        <v>0</v>
      </c>
      <c r="BF1312" s="577">
        <v>0</v>
      </c>
      <c r="BG1312" s="577">
        <v>0</v>
      </c>
      <c r="BH1312" s="577">
        <v>0</v>
      </c>
      <c r="BI1312" s="577">
        <v>0</v>
      </c>
      <c r="BJ1312" s="577">
        <v>0</v>
      </c>
      <c r="BK1312" s="577">
        <v>0</v>
      </c>
      <c r="BL1312" s="577">
        <v>0</v>
      </c>
      <c r="BM1312" s="577">
        <v>0</v>
      </c>
      <c r="BN1312" s="550" t="s">
        <v>4490</v>
      </c>
      <c r="BO1312" s="574">
        <v>0</v>
      </c>
      <c r="BP1312" s="524">
        <v>0</v>
      </c>
      <c r="BQ1312" s="718">
        <v>0</v>
      </c>
      <c r="BR1312" s="524">
        <v>0</v>
      </c>
      <c r="BS1312" s="552">
        <v>8.3333333333333339</v>
      </c>
      <c r="BT1312" s="552">
        <v>8.3333333333333339</v>
      </c>
      <c r="BU1312" s="582">
        <v>8.3333333333333339</v>
      </c>
      <c r="BV1312" s="524">
        <v>0</v>
      </c>
      <c r="BW1312" s="524">
        <v>0</v>
      </c>
      <c r="BX1312" s="524">
        <v>0</v>
      </c>
      <c r="BY1312" s="524">
        <v>0</v>
      </c>
      <c r="BZ1312" s="524">
        <v>0</v>
      </c>
      <c r="CA1312" s="524">
        <v>0</v>
      </c>
      <c r="CB1312" s="524">
        <v>0</v>
      </c>
      <c r="CC1312" s="524">
        <v>0</v>
      </c>
      <c r="CD1312" s="524">
        <v>0</v>
      </c>
      <c r="CE1312" s="524">
        <v>0</v>
      </c>
      <c r="CF1312" s="524">
        <v>0</v>
      </c>
      <c r="CG1312" s="524">
        <v>0</v>
      </c>
      <c r="CH1312" s="524">
        <v>0</v>
      </c>
      <c r="CI1312" s="524">
        <v>0</v>
      </c>
      <c r="CJ1312" s="524">
        <v>0</v>
      </c>
      <c r="CK1312" s="756">
        <f t="shared" si="40"/>
        <v>25</v>
      </c>
      <c r="CL1312" s="554">
        <v>25</v>
      </c>
      <c r="CM1312" s="554">
        <v>25</v>
      </c>
      <c r="CN1312" s="554">
        <v>25</v>
      </c>
      <c r="CO1312" s="524">
        <v>5</v>
      </c>
      <c r="CP1312" s="726"/>
      <c r="CQ1312" s="648" t="s">
        <v>4965</v>
      </c>
      <c r="CR1312" s="531" t="s">
        <v>4965</v>
      </c>
      <c r="CS1312" s="531" t="s">
        <v>4965</v>
      </c>
      <c r="CT1312" s="531" t="s">
        <v>4965</v>
      </c>
      <c r="CU1312" s="531" t="s">
        <v>4965</v>
      </c>
    </row>
    <row r="1313" spans="1:99" s="71" customFormat="1" ht="12" customHeight="1" x14ac:dyDescent="0.2">
      <c r="A1313" s="754" t="s">
        <v>4970</v>
      </c>
      <c r="B1313" s="567" t="s">
        <v>510</v>
      </c>
      <c r="C1313" s="567" t="s">
        <v>1432</v>
      </c>
      <c r="D1313" s="567" t="s">
        <v>1432</v>
      </c>
      <c r="E1313" s="568" t="s">
        <v>1432</v>
      </c>
      <c r="F1313" s="567" t="s">
        <v>511</v>
      </c>
      <c r="G1313" s="567" t="s">
        <v>2347</v>
      </c>
      <c r="H1313" s="567" t="s">
        <v>1435</v>
      </c>
      <c r="I1313" s="567" t="s">
        <v>512</v>
      </c>
      <c r="J1313" s="567">
        <v>527533</v>
      </c>
      <c r="K1313" s="567">
        <v>171477</v>
      </c>
      <c r="L1313" s="540" t="s">
        <v>3082</v>
      </c>
      <c r="M1313" s="570" t="s">
        <v>1432</v>
      </c>
      <c r="N1313" s="570" t="s">
        <v>1432</v>
      </c>
      <c r="O1313" s="567">
        <v>0</v>
      </c>
      <c r="P1313" s="567">
        <v>4</v>
      </c>
      <c r="Q1313" s="679">
        <v>4</v>
      </c>
      <c r="R1313" s="567" t="s">
        <v>513</v>
      </c>
      <c r="S1313" s="567" t="s">
        <v>508</v>
      </c>
      <c r="T1313" s="570" t="s">
        <v>785</v>
      </c>
      <c r="U1313" s="570" t="s">
        <v>1432</v>
      </c>
      <c r="V1313" s="570"/>
      <c r="W1313" s="567" t="s">
        <v>1439</v>
      </c>
      <c r="X1313" s="570" t="s">
        <v>1432</v>
      </c>
      <c r="Y1313" s="567" t="s">
        <v>1442</v>
      </c>
      <c r="Z1313" s="567" t="s">
        <v>3893</v>
      </c>
      <c r="AA1313" s="567" t="s">
        <v>1444</v>
      </c>
      <c r="AB1313" s="567" t="s">
        <v>1136</v>
      </c>
      <c r="AC1313" s="755"/>
      <c r="AD1313" s="567"/>
      <c r="AE1313" s="567"/>
      <c r="AF1313" s="570"/>
      <c r="AG1313" s="517" t="s">
        <v>3063</v>
      </c>
      <c r="AH1313" s="567" t="s">
        <v>1445</v>
      </c>
      <c r="AI1313" s="567"/>
      <c r="AJ1313" s="577">
        <v>0</v>
      </c>
      <c r="AK1313" s="577">
        <v>0</v>
      </c>
      <c r="AL1313" s="577">
        <v>0</v>
      </c>
      <c r="AM1313" s="577">
        <v>3</v>
      </c>
      <c r="AN1313" s="577">
        <v>1</v>
      </c>
      <c r="AO1313" s="577">
        <v>0</v>
      </c>
      <c r="AP1313" s="577">
        <v>0</v>
      </c>
      <c r="AQ1313" s="577">
        <v>0</v>
      </c>
      <c r="AR1313" s="577">
        <v>0</v>
      </c>
      <c r="AS1313" s="577">
        <v>0</v>
      </c>
      <c r="AT1313" s="577">
        <v>3</v>
      </c>
      <c r="AU1313" s="577">
        <v>1</v>
      </c>
      <c r="AV1313" s="577">
        <v>0</v>
      </c>
      <c r="AW1313" s="577">
        <v>0</v>
      </c>
      <c r="AX1313" s="577">
        <v>0</v>
      </c>
      <c r="AY1313" s="577">
        <v>0</v>
      </c>
      <c r="AZ1313" s="577">
        <v>0</v>
      </c>
      <c r="BA1313" s="577">
        <v>0</v>
      </c>
      <c r="BB1313" s="577">
        <v>0</v>
      </c>
      <c r="BC1313" s="577">
        <v>0</v>
      </c>
      <c r="BD1313" s="577">
        <v>0</v>
      </c>
      <c r="BE1313" s="577">
        <v>0</v>
      </c>
      <c r="BF1313" s="577">
        <v>0</v>
      </c>
      <c r="BG1313" s="577">
        <v>0</v>
      </c>
      <c r="BH1313" s="577">
        <v>0</v>
      </c>
      <c r="BI1313" s="577">
        <v>0</v>
      </c>
      <c r="BJ1313" s="577">
        <v>0</v>
      </c>
      <c r="BK1313" s="577">
        <v>0</v>
      </c>
      <c r="BL1313" s="577">
        <v>0</v>
      </c>
      <c r="BM1313" s="577">
        <v>0</v>
      </c>
      <c r="BN1313" s="550" t="s">
        <v>4490</v>
      </c>
      <c r="BO1313" s="574">
        <v>0</v>
      </c>
      <c r="BP1313" s="524">
        <v>0</v>
      </c>
      <c r="BQ1313" s="553">
        <v>1</v>
      </c>
      <c r="BR1313" s="552">
        <v>1</v>
      </c>
      <c r="BS1313" s="552">
        <v>1</v>
      </c>
      <c r="BT1313" s="552">
        <v>1</v>
      </c>
      <c r="BU1313" s="575">
        <v>0</v>
      </c>
      <c r="BV1313" s="524">
        <v>0</v>
      </c>
      <c r="BW1313" s="524">
        <v>0</v>
      </c>
      <c r="BX1313" s="524">
        <v>0</v>
      </c>
      <c r="BY1313" s="524">
        <v>0</v>
      </c>
      <c r="BZ1313" s="524">
        <v>0</v>
      </c>
      <c r="CA1313" s="524">
        <v>0</v>
      </c>
      <c r="CB1313" s="524">
        <v>0</v>
      </c>
      <c r="CC1313" s="524">
        <v>0</v>
      </c>
      <c r="CD1313" s="524">
        <v>0</v>
      </c>
      <c r="CE1313" s="524">
        <v>0</v>
      </c>
      <c r="CF1313" s="524">
        <v>0</v>
      </c>
      <c r="CG1313" s="524">
        <v>0</v>
      </c>
      <c r="CH1313" s="524">
        <v>0</v>
      </c>
      <c r="CI1313" s="524">
        <v>0</v>
      </c>
      <c r="CJ1313" s="524">
        <v>0</v>
      </c>
      <c r="CK1313" s="756">
        <f t="shared" si="40"/>
        <v>4</v>
      </c>
      <c r="CL1313" s="554">
        <v>4</v>
      </c>
      <c r="CM1313" s="554">
        <v>4</v>
      </c>
      <c r="CN1313" s="554">
        <v>4</v>
      </c>
      <c r="CO1313" s="524" t="s">
        <v>4965</v>
      </c>
      <c r="CP1313" s="524" t="s">
        <v>1938</v>
      </c>
      <c r="CQ1313" s="530" t="s">
        <v>1941</v>
      </c>
      <c r="CR1313" s="531" t="s">
        <v>4965</v>
      </c>
      <c r="CS1313" s="531" t="s">
        <v>4965</v>
      </c>
      <c r="CT1313" s="531" t="s">
        <v>4965</v>
      </c>
      <c r="CU1313" s="531" t="s">
        <v>4965</v>
      </c>
    </row>
    <row r="1314" spans="1:99" s="71" customFormat="1" ht="12" customHeight="1" x14ac:dyDescent="0.2">
      <c r="A1314" s="754" t="s">
        <v>4970</v>
      </c>
      <c r="B1314" s="567" t="s">
        <v>510</v>
      </c>
      <c r="C1314" s="567" t="s">
        <v>1432</v>
      </c>
      <c r="D1314" s="567" t="s">
        <v>1432</v>
      </c>
      <c r="E1314" s="568" t="s">
        <v>1432</v>
      </c>
      <c r="F1314" s="567" t="s">
        <v>511</v>
      </c>
      <c r="G1314" s="567" t="s">
        <v>2347</v>
      </c>
      <c r="H1314" s="567" t="s">
        <v>1435</v>
      </c>
      <c r="I1314" s="567" t="s">
        <v>512</v>
      </c>
      <c r="J1314" s="567">
        <v>527533</v>
      </c>
      <c r="K1314" s="567">
        <v>171477</v>
      </c>
      <c r="L1314" s="540" t="s">
        <v>3082</v>
      </c>
      <c r="M1314" s="570" t="s">
        <v>1432</v>
      </c>
      <c r="N1314" s="570" t="s">
        <v>1432</v>
      </c>
      <c r="O1314" s="567">
        <v>0</v>
      </c>
      <c r="P1314" s="567">
        <v>15</v>
      </c>
      <c r="Q1314" s="679">
        <v>15</v>
      </c>
      <c r="R1314" s="567" t="s">
        <v>513</v>
      </c>
      <c r="S1314" s="567" t="s">
        <v>508</v>
      </c>
      <c r="T1314" s="570" t="s">
        <v>785</v>
      </c>
      <c r="U1314" s="570" t="s">
        <v>1432</v>
      </c>
      <c r="V1314" s="570"/>
      <c r="W1314" s="567" t="s">
        <v>1439</v>
      </c>
      <c r="X1314" s="570" t="s">
        <v>1432</v>
      </c>
      <c r="Y1314" s="567" t="s">
        <v>1442</v>
      </c>
      <c r="Z1314" s="567" t="s">
        <v>3893</v>
      </c>
      <c r="AA1314" s="567" t="s">
        <v>1444</v>
      </c>
      <c r="AB1314" s="567" t="s">
        <v>1136</v>
      </c>
      <c r="AC1314" s="755"/>
      <c r="AD1314" s="567"/>
      <c r="AE1314" s="567"/>
      <c r="AF1314" s="570"/>
      <c r="AG1314" s="517" t="s">
        <v>3063</v>
      </c>
      <c r="AH1314" s="567" t="s">
        <v>1445</v>
      </c>
      <c r="AI1314" s="567"/>
      <c r="AJ1314" s="577">
        <v>0</v>
      </c>
      <c r="AK1314" s="577">
        <v>0</v>
      </c>
      <c r="AL1314" s="577">
        <v>1</v>
      </c>
      <c r="AM1314" s="577">
        <v>1</v>
      </c>
      <c r="AN1314" s="577">
        <v>13</v>
      </c>
      <c r="AO1314" s="577">
        <v>0</v>
      </c>
      <c r="AP1314" s="577">
        <v>0</v>
      </c>
      <c r="AQ1314" s="577">
        <v>0</v>
      </c>
      <c r="AR1314" s="577">
        <v>0</v>
      </c>
      <c r="AS1314" s="577">
        <v>1</v>
      </c>
      <c r="AT1314" s="577">
        <v>1</v>
      </c>
      <c r="AU1314" s="577">
        <v>13</v>
      </c>
      <c r="AV1314" s="577">
        <v>0</v>
      </c>
      <c r="AW1314" s="577">
        <v>0</v>
      </c>
      <c r="AX1314" s="577">
        <v>0</v>
      </c>
      <c r="AY1314" s="577">
        <v>0</v>
      </c>
      <c r="AZ1314" s="577">
        <v>0</v>
      </c>
      <c r="BA1314" s="577">
        <v>0</v>
      </c>
      <c r="BB1314" s="577">
        <v>0</v>
      </c>
      <c r="BC1314" s="577">
        <v>0</v>
      </c>
      <c r="BD1314" s="577">
        <v>0</v>
      </c>
      <c r="BE1314" s="577">
        <v>0</v>
      </c>
      <c r="BF1314" s="577">
        <v>0</v>
      </c>
      <c r="BG1314" s="577">
        <v>0</v>
      </c>
      <c r="BH1314" s="577">
        <v>0</v>
      </c>
      <c r="BI1314" s="577">
        <v>0</v>
      </c>
      <c r="BJ1314" s="577">
        <v>0</v>
      </c>
      <c r="BK1314" s="577">
        <v>0</v>
      </c>
      <c r="BL1314" s="577">
        <v>0</v>
      </c>
      <c r="BM1314" s="577">
        <v>0</v>
      </c>
      <c r="BN1314" s="550" t="s">
        <v>4490</v>
      </c>
      <c r="BO1314" s="574">
        <v>0</v>
      </c>
      <c r="BP1314" s="524">
        <v>0</v>
      </c>
      <c r="BQ1314" s="553">
        <v>3.75</v>
      </c>
      <c r="BR1314" s="552">
        <v>3.75</v>
      </c>
      <c r="BS1314" s="552">
        <v>3.75</v>
      </c>
      <c r="BT1314" s="552">
        <v>3.75</v>
      </c>
      <c r="BU1314" s="575">
        <v>0</v>
      </c>
      <c r="BV1314" s="524">
        <v>0</v>
      </c>
      <c r="BW1314" s="524">
        <v>0</v>
      </c>
      <c r="BX1314" s="524">
        <v>0</v>
      </c>
      <c r="BY1314" s="524">
        <v>0</v>
      </c>
      <c r="BZ1314" s="524">
        <v>0</v>
      </c>
      <c r="CA1314" s="524">
        <v>0</v>
      </c>
      <c r="CB1314" s="524">
        <v>0</v>
      </c>
      <c r="CC1314" s="524">
        <v>0</v>
      </c>
      <c r="CD1314" s="524">
        <v>0</v>
      </c>
      <c r="CE1314" s="524">
        <v>0</v>
      </c>
      <c r="CF1314" s="524">
        <v>0</v>
      </c>
      <c r="CG1314" s="524">
        <v>0</v>
      </c>
      <c r="CH1314" s="524">
        <v>0</v>
      </c>
      <c r="CI1314" s="524">
        <v>0</v>
      </c>
      <c r="CJ1314" s="524">
        <v>0</v>
      </c>
      <c r="CK1314" s="756">
        <f t="shared" si="40"/>
        <v>15</v>
      </c>
      <c r="CL1314" s="554">
        <v>15</v>
      </c>
      <c r="CM1314" s="554">
        <v>15</v>
      </c>
      <c r="CN1314" s="554">
        <v>15</v>
      </c>
      <c r="CO1314" s="524" t="s">
        <v>4965</v>
      </c>
      <c r="CP1314" s="524" t="s">
        <v>1938</v>
      </c>
      <c r="CQ1314" s="530" t="s">
        <v>1941</v>
      </c>
      <c r="CR1314" s="531" t="s">
        <v>4965</v>
      </c>
      <c r="CS1314" s="531" t="s">
        <v>4965</v>
      </c>
      <c r="CT1314" s="531" t="s">
        <v>4965</v>
      </c>
      <c r="CU1314" s="531" t="s">
        <v>4965</v>
      </c>
    </row>
    <row r="1315" spans="1:99" s="71" customFormat="1" ht="12" customHeight="1" x14ac:dyDescent="0.2">
      <c r="A1315" s="754" t="s">
        <v>4970</v>
      </c>
      <c r="B1315" s="567" t="s">
        <v>514</v>
      </c>
      <c r="C1315" s="567" t="s">
        <v>1432</v>
      </c>
      <c r="D1315" s="567" t="s">
        <v>1432</v>
      </c>
      <c r="E1315" s="568" t="s">
        <v>1432</v>
      </c>
      <c r="F1315" s="567" t="s">
        <v>515</v>
      </c>
      <c r="G1315" s="567" t="s">
        <v>1434</v>
      </c>
      <c r="H1315" s="567" t="s">
        <v>1435</v>
      </c>
      <c r="I1315" s="567" t="s">
        <v>1739</v>
      </c>
      <c r="J1315" s="567">
        <v>527567</v>
      </c>
      <c r="K1315" s="567">
        <v>171576</v>
      </c>
      <c r="L1315" s="540" t="s">
        <v>3082</v>
      </c>
      <c r="M1315" s="570" t="s">
        <v>1432</v>
      </c>
      <c r="N1315" s="570" t="s">
        <v>1432</v>
      </c>
      <c r="O1315" s="567">
        <v>0</v>
      </c>
      <c r="P1315" s="567">
        <v>14</v>
      </c>
      <c r="Q1315" s="679">
        <v>14</v>
      </c>
      <c r="R1315" s="567" t="s">
        <v>516</v>
      </c>
      <c r="S1315" s="567" t="s">
        <v>508</v>
      </c>
      <c r="T1315" s="570" t="s">
        <v>517</v>
      </c>
      <c r="U1315" s="570" t="s">
        <v>1432</v>
      </c>
      <c r="V1315" s="570"/>
      <c r="W1315" s="567" t="s">
        <v>1439</v>
      </c>
      <c r="X1315" s="570" t="s">
        <v>1432</v>
      </c>
      <c r="Y1315" s="567" t="s">
        <v>1442</v>
      </c>
      <c r="Z1315" s="567" t="s">
        <v>1443</v>
      </c>
      <c r="AA1315" s="567" t="s">
        <v>1443</v>
      </c>
      <c r="AB1315" s="567" t="s">
        <v>1444</v>
      </c>
      <c r="AC1315" s="755"/>
      <c r="AD1315" s="567"/>
      <c r="AE1315" s="567"/>
      <c r="AF1315" s="570"/>
      <c r="AG1315" s="517" t="s">
        <v>3063</v>
      </c>
      <c r="AH1315" s="567" t="s">
        <v>1445</v>
      </c>
      <c r="AI1315" s="567"/>
      <c r="AJ1315" s="577">
        <v>0</v>
      </c>
      <c r="AK1315" s="577">
        <v>14</v>
      </c>
      <c r="AL1315" s="577">
        <v>0</v>
      </c>
      <c r="AM1315" s="577">
        <v>3</v>
      </c>
      <c r="AN1315" s="577">
        <v>8</v>
      </c>
      <c r="AO1315" s="577">
        <v>3</v>
      </c>
      <c r="AP1315" s="577">
        <v>0</v>
      </c>
      <c r="AQ1315" s="577">
        <v>0</v>
      </c>
      <c r="AR1315" s="577">
        <v>0</v>
      </c>
      <c r="AS1315" s="577">
        <v>0</v>
      </c>
      <c r="AT1315" s="577">
        <v>3</v>
      </c>
      <c r="AU1315" s="577">
        <v>8</v>
      </c>
      <c r="AV1315" s="577">
        <v>3</v>
      </c>
      <c r="AW1315" s="577">
        <v>0</v>
      </c>
      <c r="AX1315" s="577">
        <v>0</v>
      </c>
      <c r="AY1315" s="577">
        <v>0</v>
      </c>
      <c r="AZ1315" s="577">
        <v>0</v>
      </c>
      <c r="BA1315" s="577">
        <v>0</v>
      </c>
      <c r="BB1315" s="577">
        <v>0</v>
      </c>
      <c r="BC1315" s="577">
        <v>0</v>
      </c>
      <c r="BD1315" s="577">
        <v>0</v>
      </c>
      <c r="BE1315" s="577">
        <v>0</v>
      </c>
      <c r="BF1315" s="577">
        <v>0</v>
      </c>
      <c r="BG1315" s="577">
        <v>0</v>
      </c>
      <c r="BH1315" s="577">
        <v>0</v>
      </c>
      <c r="BI1315" s="577">
        <v>0</v>
      </c>
      <c r="BJ1315" s="577">
        <v>0</v>
      </c>
      <c r="BK1315" s="577">
        <v>0</v>
      </c>
      <c r="BL1315" s="577">
        <v>0</v>
      </c>
      <c r="BM1315" s="577">
        <v>0</v>
      </c>
      <c r="BN1315" s="550" t="s">
        <v>4490</v>
      </c>
      <c r="BO1315" s="574">
        <v>0</v>
      </c>
      <c r="BP1315" s="524">
        <v>0</v>
      </c>
      <c r="BQ1315" s="718">
        <v>0</v>
      </c>
      <c r="BR1315" s="524">
        <v>0</v>
      </c>
      <c r="BS1315" s="552">
        <v>4.666666666666667</v>
      </c>
      <c r="BT1315" s="552">
        <v>4.666666666666667</v>
      </c>
      <c r="BU1315" s="582">
        <v>4.666666666666667</v>
      </c>
      <c r="BV1315" s="524">
        <v>0</v>
      </c>
      <c r="BW1315" s="524">
        <v>0</v>
      </c>
      <c r="BX1315" s="524">
        <v>0</v>
      </c>
      <c r="BY1315" s="524">
        <v>0</v>
      </c>
      <c r="BZ1315" s="524">
        <v>0</v>
      </c>
      <c r="CA1315" s="524">
        <v>0</v>
      </c>
      <c r="CB1315" s="524">
        <v>0</v>
      </c>
      <c r="CC1315" s="524">
        <v>0</v>
      </c>
      <c r="CD1315" s="524">
        <v>0</v>
      </c>
      <c r="CE1315" s="524">
        <v>0</v>
      </c>
      <c r="CF1315" s="524">
        <v>0</v>
      </c>
      <c r="CG1315" s="524">
        <v>0</v>
      </c>
      <c r="CH1315" s="524">
        <v>0</v>
      </c>
      <c r="CI1315" s="524">
        <v>0</v>
      </c>
      <c r="CJ1315" s="524">
        <v>0</v>
      </c>
      <c r="CK1315" s="756">
        <f t="shared" si="40"/>
        <v>14</v>
      </c>
      <c r="CL1315" s="554">
        <v>14</v>
      </c>
      <c r="CM1315" s="554">
        <v>14</v>
      </c>
      <c r="CN1315" s="554">
        <v>14</v>
      </c>
      <c r="CO1315" s="524">
        <v>5</v>
      </c>
      <c r="CP1315" s="524" t="s">
        <v>1938</v>
      </c>
      <c r="CQ1315" s="530" t="s">
        <v>1941</v>
      </c>
      <c r="CR1315" s="531" t="s">
        <v>4965</v>
      </c>
      <c r="CS1315" s="531" t="s">
        <v>4965</v>
      </c>
      <c r="CT1315" s="531" t="s">
        <v>4965</v>
      </c>
      <c r="CU1315" s="531" t="s">
        <v>4965</v>
      </c>
    </row>
    <row r="1316" spans="1:99" s="71" customFormat="1" ht="12" customHeight="1" x14ac:dyDescent="0.2">
      <c r="A1316" s="754" t="s">
        <v>4970</v>
      </c>
      <c r="B1316" s="567" t="s">
        <v>518</v>
      </c>
      <c r="C1316" s="567" t="s">
        <v>519</v>
      </c>
      <c r="D1316" s="567" t="s">
        <v>1432</v>
      </c>
      <c r="E1316" s="568" t="s">
        <v>1432</v>
      </c>
      <c r="F1316" s="567" t="s">
        <v>509</v>
      </c>
      <c r="G1316" s="567" t="s">
        <v>1385</v>
      </c>
      <c r="H1316" s="567" t="s">
        <v>1458</v>
      </c>
      <c r="I1316" s="567" t="s">
        <v>1432</v>
      </c>
      <c r="J1316" s="567">
        <v>524039</v>
      </c>
      <c r="K1316" s="567">
        <v>175460</v>
      </c>
      <c r="L1316" s="540" t="s">
        <v>3088</v>
      </c>
      <c r="M1316" s="570" t="s">
        <v>1432</v>
      </c>
      <c r="N1316" s="570" t="s">
        <v>1432</v>
      </c>
      <c r="O1316" s="567">
        <v>0</v>
      </c>
      <c r="P1316" s="567">
        <v>21</v>
      </c>
      <c r="Q1316" s="679">
        <v>21</v>
      </c>
      <c r="R1316" s="567" t="s">
        <v>520</v>
      </c>
      <c r="S1316" s="567" t="s">
        <v>508</v>
      </c>
      <c r="T1316" s="570" t="s">
        <v>2973</v>
      </c>
      <c r="U1316" s="570" t="s">
        <v>1432</v>
      </c>
      <c r="V1316" s="570"/>
      <c r="W1316" s="567" t="s">
        <v>1439</v>
      </c>
      <c r="X1316" s="570" t="s">
        <v>1432</v>
      </c>
      <c r="Y1316" s="567" t="s">
        <v>1442</v>
      </c>
      <c r="Z1316" s="567" t="s">
        <v>1443</v>
      </c>
      <c r="AA1316" s="567" t="s">
        <v>1443</v>
      </c>
      <c r="AB1316" s="567" t="s">
        <v>1444</v>
      </c>
      <c r="AC1316" s="755"/>
      <c r="AD1316" s="567"/>
      <c r="AE1316" s="567"/>
      <c r="AF1316" s="570"/>
      <c r="AG1316" s="517" t="s">
        <v>628</v>
      </c>
      <c r="AH1316" s="567" t="s">
        <v>3904</v>
      </c>
      <c r="AI1316" s="567">
        <v>1332301</v>
      </c>
      <c r="AJ1316" s="577">
        <v>2</v>
      </c>
      <c r="AK1316" s="577">
        <v>21</v>
      </c>
      <c r="AL1316" s="577">
        <v>0</v>
      </c>
      <c r="AM1316" s="577">
        <v>9</v>
      </c>
      <c r="AN1316" s="577">
        <v>12</v>
      </c>
      <c r="AO1316" s="577">
        <v>0</v>
      </c>
      <c r="AP1316" s="577">
        <v>0</v>
      </c>
      <c r="AQ1316" s="577">
        <v>0</v>
      </c>
      <c r="AR1316" s="577">
        <v>0</v>
      </c>
      <c r="AS1316" s="577">
        <v>0</v>
      </c>
      <c r="AT1316" s="577">
        <v>9</v>
      </c>
      <c r="AU1316" s="577">
        <v>12</v>
      </c>
      <c r="AV1316" s="577">
        <v>0</v>
      </c>
      <c r="AW1316" s="577">
        <v>0</v>
      </c>
      <c r="AX1316" s="577">
        <v>0</v>
      </c>
      <c r="AY1316" s="577">
        <v>0</v>
      </c>
      <c r="AZ1316" s="577">
        <v>0</v>
      </c>
      <c r="BA1316" s="577">
        <v>0</v>
      </c>
      <c r="BB1316" s="577">
        <v>0</v>
      </c>
      <c r="BC1316" s="577">
        <v>0</v>
      </c>
      <c r="BD1316" s="577">
        <v>0</v>
      </c>
      <c r="BE1316" s="577">
        <v>0</v>
      </c>
      <c r="BF1316" s="577">
        <v>0</v>
      </c>
      <c r="BG1316" s="577">
        <v>0</v>
      </c>
      <c r="BH1316" s="577">
        <v>0</v>
      </c>
      <c r="BI1316" s="577">
        <v>0</v>
      </c>
      <c r="BJ1316" s="577">
        <v>0</v>
      </c>
      <c r="BK1316" s="577">
        <v>0</v>
      </c>
      <c r="BL1316" s="577">
        <v>0</v>
      </c>
      <c r="BM1316" s="577">
        <v>0</v>
      </c>
      <c r="BN1316" s="550" t="s">
        <v>4490</v>
      </c>
      <c r="BO1316" s="574">
        <v>0</v>
      </c>
      <c r="BP1316" s="524">
        <v>0</v>
      </c>
      <c r="BQ1316" s="718">
        <v>0</v>
      </c>
      <c r="BR1316" s="524">
        <v>0</v>
      </c>
      <c r="BS1316" s="552">
        <v>7</v>
      </c>
      <c r="BT1316" s="552">
        <v>7</v>
      </c>
      <c r="BU1316" s="582">
        <v>7</v>
      </c>
      <c r="BV1316" s="524">
        <v>0</v>
      </c>
      <c r="BW1316" s="524">
        <v>0</v>
      </c>
      <c r="BX1316" s="524">
        <v>0</v>
      </c>
      <c r="BY1316" s="524">
        <v>0</v>
      </c>
      <c r="BZ1316" s="524">
        <v>0</v>
      </c>
      <c r="CA1316" s="524">
        <v>0</v>
      </c>
      <c r="CB1316" s="524">
        <v>0</v>
      </c>
      <c r="CC1316" s="524">
        <v>0</v>
      </c>
      <c r="CD1316" s="524">
        <v>0</v>
      </c>
      <c r="CE1316" s="524">
        <v>0</v>
      </c>
      <c r="CF1316" s="524">
        <v>0</v>
      </c>
      <c r="CG1316" s="524">
        <v>0</v>
      </c>
      <c r="CH1316" s="524">
        <v>0</v>
      </c>
      <c r="CI1316" s="524">
        <v>0</v>
      </c>
      <c r="CJ1316" s="524">
        <v>0</v>
      </c>
      <c r="CK1316" s="756">
        <f t="shared" si="40"/>
        <v>21</v>
      </c>
      <c r="CL1316" s="554">
        <v>21</v>
      </c>
      <c r="CM1316" s="554">
        <v>21</v>
      </c>
      <c r="CN1316" s="554">
        <v>21</v>
      </c>
      <c r="CO1316" s="524">
        <v>5</v>
      </c>
      <c r="CP1316" s="726"/>
      <c r="CQ1316" s="530" t="s">
        <v>1942</v>
      </c>
      <c r="CR1316" s="531" t="s">
        <v>4965</v>
      </c>
      <c r="CS1316" s="531" t="s">
        <v>4965</v>
      </c>
      <c r="CT1316" s="531" t="s">
        <v>4965</v>
      </c>
      <c r="CU1316" s="531" t="s">
        <v>4965</v>
      </c>
    </row>
    <row r="1317" spans="1:99" s="71" customFormat="1" ht="12" customHeight="1" x14ac:dyDescent="0.2">
      <c r="A1317" s="754" t="s">
        <v>4970</v>
      </c>
      <c r="B1317" s="567" t="s">
        <v>518</v>
      </c>
      <c r="C1317" s="567" t="s">
        <v>519</v>
      </c>
      <c r="D1317" s="567" t="s">
        <v>1432</v>
      </c>
      <c r="E1317" s="568" t="s">
        <v>1432</v>
      </c>
      <c r="F1317" s="567" t="s">
        <v>509</v>
      </c>
      <c r="G1317" s="567" t="s">
        <v>1385</v>
      </c>
      <c r="H1317" s="567" t="s">
        <v>1458</v>
      </c>
      <c r="I1317" s="567" t="s">
        <v>1432</v>
      </c>
      <c r="J1317" s="567">
        <v>524039</v>
      </c>
      <c r="K1317" s="567">
        <v>175460</v>
      </c>
      <c r="L1317" s="540" t="s">
        <v>3088</v>
      </c>
      <c r="M1317" s="570" t="s">
        <v>1432</v>
      </c>
      <c r="N1317" s="570" t="s">
        <v>1432</v>
      </c>
      <c r="O1317" s="567">
        <v>0</v>
      </c>
      <c r="P1317" s="567">
        <v>87</v>
      </c>
      <c r="Q1317" s="679">
        <v>87</v>
      </c>
      <c r="R1317" s="567" t="s">
        <v>520</v>
      </c>
      <c r="S1317" s="567" t="s">
        <v>508</v>
      </c>
      <c r="T1317" s="570" t="s">
        <v>2973</v>
      </c>
      <c r="U1317" s="570" t="s">
        <v>1432</v>
      </c>
      <c r="V1317" s="570"/>
      <c r="W1317" s="567" t="s">
        <v>1439</v>
      </c>
      <c r="X1317" s="570" t="s">
        <v>1432</v>
      </c>
      <c r="Y1317" s="567" t="s">
        <v>1442</v>
      </c>
      <c r="Z1317" s="567" t="s">
        <v>1443</v>
      </c>
      <c r="AA1317" s="567" t="s">
        <v>1443</v>
      </c>
      <c r="AB1317" s="567" t="s">
        <v>1444</v>
      </c>
      <c r="AC1317" s="755"/>
      <c r="AD1317" s="567"/>
      <c r="AE1317" s="567"/>
      <c r="AF1317" s="570"/>
      <c r="AG1317" s="517" t="s">
        <v>3063</v>
      </c>
      <c r="AH1317" s="567" t="s">
        <v>1445</v>
      </c>
      <c r="AI1317" s="567">
        <v>1332301</v>
      </c>
      <c r="AJ1317" s="577">
        <v>9</v>
      </c>
      <c r="AK1317" s="577">
        <v>87</v>
      </c>
      <c r="AL1317" s="577">
        <v>1</v>
      </c>
      <c r="AM1317" s="577">
        <v>25</v>
      </c>
      <c r="AN1317" s="577">
        <v>50</v>
      </c>
      <c r="AO1317" s="577">
        <v>11</v>
      </c>
      <c r="AP1317" s="577">
        <v>0</v>
      </c>
      <c r="AQ1317" s="577">
        <v>0</v>
      </c>
      <c r="AR1317" s="577">
        <v>0</v>
      </c>
      <c r="AS1317" s="577">
        <v>1</v>
      </c>
      <c r="AT1317" s="577">
        <v>25</v>
      </c>
      <c r="AU1317" s="577">
        <v>50</v>
      </c>
      <c r="AV1317" s="577">
        <v>11</v>
      </c>
      <c r="AW1317" s="577">
        <v>0</v>
      </c>
      <c r="AX1317" s="577">
        <v>0</v>
      </c>
      <c r="AY1317" s="577">
        <v>0</v>
      </c>
      <c r="AZ1317" s="577">
        <v>0</v>
      </c>
      <c r="BA1317" s="577">
        <v>0</v>
      </c>
      <c r="BB1317" s="577">
        <v>0</v>
      </c>
      <c r="BC1317" s="577">
        <v>0</v>
      </c>
      <c r="BD1317" s="577">
        <v>0</v>
      </c>
      <c r="BE1317" s="577">
        <v>0</v>
      </c>
      <c r="BF1317" s="577">
        <v>0</v>
      </c>
      <c r="BG1317" s="577">
        <v>0</v>
      </c>
      <c r="BH1317" s="577">
        <v>0</v>
      </c>
      <c r="BI1317" s="577">
        <v>0</v>
      </c>
      <c r="BJ1317" s="577">
        <v>0</v>
      </c>
      <c r="BK1317" s="577">
        <v>0</v>
      </c>
      <c r="BL1317" s="577">
        <v>0</v>
      </c>
      <c r="BM1317" s="577">
        <v>0</v>
      </c>
      <c r="BN1317" s="550" t="s">
        <v>4490</v>
      </c>
      <c r="BO1317" s="574">
        <v>0</v>
      </c>
      <c r="BP1317" s="524">
        <v>0</v>
      </c>
      <c r="BQ1317" s="718">
        <v>0</v>
      </c>
      <c r="BR1317" s="524">
        <v>0</v>
      </c>
      <c r="BS1317" s="552">
        <v>29</v>
      </c>
      <c r="BT1317" s="552">
        <v>29</v>
      </c>
      <c r="BU1317" s="582">
        <v>29</v>
      </c>
      <c r="BV1317" s="524">
        <v>0</v>
      </c>
      <c r="BW1317" s="524">
        <v>0</v>
      </c>
      <c r="BX1317" s="524">
        <v>0</v>
      </c>
      <c r="BY1317" s="524">
        <v>0</v>
      </c>
      <c r="BZ1317" s="524">
        <v>0</v>
      </c>
      <c r="CA1317" s="524">
        <v>0</v>
      </c>
      <c r="CB1317" s="524">
        <v>0</v>
      </c>
      <c r="CC1317" s="524">
        <v>0</v>
      </c>
      <c r="CD1317" s="524">
        <v>0</v>
      </c>
      <c r="CE1317" s="524">
        <v>0</v>
      </c>
      <c r="CF1317" s="524">
        <v>0</v>
      </c>
      <c r="CG1317" s="524">
        <v>0</v>
      </c>
      <c r="CH1317" s="524">
        <v>0</v>
      </c>
      <c r="CI1317" s="524">
        <v>0</v>
      </c>
      <c r="CJ1317" s="524">
        <v>0</v>
      </c>
      <c r="CK1317" s="756">
        <f t="shared" si="40"/>
        <v>87</v>
      </c>
      <c r="CL1317" s="554">
        <v>87</v>
      </c>
      <c r="CM1317" s="554">
        <v>87</v>
      </c>
      <c r="CN1317" s="554">
        <v>87</v>
      </c>
      <c r="CO1317" s="524">
        <v>5</v>
      </c>
      <c r="CP1317" s="726"/>
      <c r="CQ1317" s="530" t="s">
        <v>1942</v>
      </c>
      <c r="CR1317" s="531" t="s">
        <v>4965</v>
      </c>
      <c r="CS1317" s="531" t="s">
        <v>4965</v>
      </c>
      <c r="CT1317" s="531" t="s">
        <v>4965</v>
      </c>
      <c r="CU1317" s="531" t="s">
        <v>4965</v>
      </c>
    </row>
    <row r="1318" spans="1:99" s="71" customFormat="1" ht="12" customHeight="1" x14ac:dyDescent="0.2">
      <c r="A1318" s="754" t="s">
        <v>4970</v>
      </c>
      <c r="B1318" s="567" t="s">
        <v>4415</v>
      </c>
      <c r="C1318" s="567" t="s">
        <v>1432</v>
      </c>
      <c r="D1318" s="567" t="s">
        <v>1432</v>
      </c>
      <c r="E1318" s="568" t="s">
        <v>4416</v>
      </c>
      <c r="F1318" s="567" t="s">
        <v>1432</v>
      </c>
      <c r="G1318" s="567" t="s">
        <v>4417</v>
      </c>
      <c r="H1318" s="567" t="s">
        <v>1885</v>
      </c>
      <c r="I1318" s="567" t="s">
        <v>1432</v>
      </c>
      <c r="J1318" s="567">
        <v>525646</v>
      </c>
      <c r="K1318" s="567">
        <v>174310</v>
      </c>
      <c r="L1318" s="540" t="s">
        <v>3087</v>
      </c>
      <c r="M1318" s="570" t="s">
        <v>1432</v>
      </c>
      <c r="N1318" s="570" t="s">
        <v>1432</v>
      </c>
      <c r="O1318" s="567">
        <v>0</v>
      </c>
      <c r="P1318" s="567">
        <v>23</v>
      </c>
      <c r="Q1318" s="679">
        <v>23</v>
      </c>
      <c r="R1318" s="567" t="s">
        <v>4418</v>
      </c>
      <c r="S1318" s="567" t="s">
        <v>508</v>
      </c>
      <c r="T1318" s="570" t="s">
        <v>2979</v>
      </c>
      <c r="U1318" s="570" t="s">
        <v>1432</v>
      </c>
      <c r="V1318" s="570"/>
      <c r="W1318" s="567" t="s">
        <v>1439</v>
      </c>
      <c r="X1318" s="570" t="s">
        <v>1432</v>
      </c>
      <c r="Y1318" s="567" t="s">
        <v>1442</v>
      </c>
      <c r="Z1318" s="567" t="s">
        <v>1443</v>
      </c>
      <c r="AA1318" s="567" t="s">
        <v>1443</v>
      </c>
      <c r="AB1318" s="567" t="s">
        <v>1444</v>
      </c>
      <c r="AC1318" s="755"/>
      <c r="AD1318" s="567"/>
      <c r="AE1318" s="567"/>
      <c r="AF1318" s="570"/>
      <c r="AG1318" s="517" t="s">
        <v>3063</v>
      </c>
      <c r="AH1318" s="567" t="s">
        <v>1445</v>
      </c>
      <c r="AI1318" s="567">
        <v>0</v>
      </c>
      <c r="AJ1318" s="577">
        <v>0</v>
      </c>
      <c r="AK1318" s="577">
        <v>0</v>
      </c>
      <c r="AL1318" s="577">
        <v>0</v>
      </c>
      <c r="AM1318" s="577">
        <v>0</v>
      </c>
      <c r="AN1318" s="577">
        <v>14</v>
      </c>
      <c r="AO1318" s="577">
        <v>8</v>
      </c>
      <c r="AP1318" s="577">
        <v>1</v>
      </c>
      <c r="AQ1318" s="577">
        <v>0</v>
      </c>
      <c r="AR1318" s="577">
        <v>0</v>
      </c>
      <c r="AS1318" s="577">
        <v>0</v>
      </c>
      <c r="AT1318" s="577">
        <v>0</v>
      </c>
      <c r="AU1318" s="577">
        <v>14</v>
      </c>
      <c r="AV1318" s="577">
        <v>8</v>
      </c>
      <c r="AW1318" s="577">
        <v>1</v>
      </c>
      <c r="AX1318" s="577">
        <v>0</v>
      </c>
      <c r="AY1318" s="577">
        <v>0</v>
      </c>
      <c r="AZ1318" s="577">
        <v>0</v>
      </c>
      <c r="BA1318" s="577">
        <v>0</v>
      </c>
      <c r="BB1318" s="577">
        <v>0</v>
      </c>
      <c r="BC1318" s="577">
        <v>0</v>
      </c>
      <c r="BD1318" s="577">
        <v>0</v>
      </c>
      <c r="BE1318" s="577">
        <v>0</v>
      </c>
      <c r="BF1318" s="577">
        <v>0</v>
      </c>
      <c r="BG1318" s="577">
        <v>0</v>
      </c>
      <c r="BH1318" s="577">
        <v>0</v>
      </c>
      <c r="BI1318" s="577">
        <v>0</v>
      </c>
      <c r="BJ1318" s="577">
        <v>0</v>
      </c>
      <c r="BK1318" s="577">
        <v>0</v>
      </c>
      <c r="BL1318" s="577">
        <v>0</v>
      </c>
      <c r="BM1318" s="577">
        <v>0</v>
      </c>
      <c r="BN1318" s="550" t="s">
        <v>4490</v>
      </c>
      <c r="BO1318" s="574">
        <v>0</v>
      </c>
      <c r="BP1318" s="524">
        <v>0</v>
      </c>
      <c r="BQ1318" s="718">
        <v>0</v>
      </c>
      <c r="BR1318" s="524">
        <v>0</v>
      </c>
      <c r="BS1318" s="552">
        <v>7.666666666666667</v>
      </c>
      <c r="BT1318" s="552">
        <v>7.666666666666667</v>
      </c>
      <c r="BU1318" s="582">
        <v>7.666666666666667</v>
      </c>
      <c r="BV1318" s="524">
        <v>0</v>
      </c>
      <c r="BW1318" s="524">
        <v>0</v>
      </c>
      <c r="BX1318" s="524">
        <v>0</v>
      </c>
      <c r="BY1318" s="524">
        <v>0</v>
      </c>
      <c r="BZ1318" s="524">
        <v>0</v>
      </c>
      <c r="CA1318" s="524">
        <v>0</v>
      </c>
      <c r="CB1318" s="524">
        <v>0</v>
      </c>
      <c r="CC1318" s="524">
        <v>0</v>
      </c>
      <c r="CD1318" s="524">
        <v>0</v>
      </c>
      <c r="CE1318" s="524">
        <v>0</v>
      </c>
      <c r="CF1318" s="524">
        <v>0</v>
      </c>
      <c r="CG1318" s="524">
        <v>0</v>
      </c>
      <c r="CH1318" s="524">
        <v>0</v>
      </c>
      <c r="CI1318" s="524">
        <v>0</v>
      </c>
      <c r="CJ1318" s="524">
        <v>0</v>
      </c>
      <c r="CK1318" s="756">
        <f t="shared" si="40"/>
        <v>23</v>
      </c>
      <c r="CL1318" s="554">
        <v>23</v>
      </c>
      <c r="CM1318" s="554">
        <v>23</v>
      </c>
      <c r="CN1318" s="554">
        <v>23</v>
      </c>
      <c r="CO1318" s="524">
        <v>5</v>
      </c>
      <c r="CP1318" s="726"/>
      <c r="CQ1318" s="530" t="s">
        <v>1939</v>
      </c>
      <c r="CR1318" s="531" t="s">
        <v>4965</v>
      </c>
      <c r="CS1318" s="531" t="s">
        <v>1938</v>
      </c>
      <c r="CT1318" s="531" t="s">
        <v>4965</v>
      </c>
      <c r="CU1318" s="531" t="s">
        <v>4965</v>
      </c>
    </row>
    <row r="1319" spans="1:99" s="71" customFormat="1" ht="12" customHeight="1" x14ac:dyDescent="0.2">
      <c r="A1319" s="754" t="s">
        <v>4970</v>
      </c>
      <c r="B1319" s="567" t="s">
        <v>4415</v>
      </c>
      <c r="C1319" s="567" t="s">
        <v>1432</v>
      </c>
      <c r="D1319" s="567" t="s">
        <v>1432</v>
      </c>
      <c r="E1319" s="568" t="s">
        <v>4416</v>
      </c>
      <c r="F1319" s="567" t="s">
        <v>1432</v>
      </c>
      <c r="G1319" s="567" t="s">
        <v>4417</v>
      </c>
      <c r="H1319" s="567" t="s">
        <v>1885</v>
      </c>
      <c r="I1319" s="567" t="s">
        <v>1432</v>
      </c>
      <c r="J1319" s="567">
        <v>525646</v>
      </c>
      <c r="K1319" s="567">
        <v>174310</v>
      </c>
      <c r="L1319" s="540" t="s">
        <v>3087</v>
      </c>
      <c r="M1319" s="570" t="s">
        <v>1432</v>
      </c>
      <c r="N1319" s="570" t="s">
        <v>1432</v>
      </c>
      <c r="O1319" s="567">
        <v>0</v>
      </c>
      <c r="P1319" s="567">
        <v>63</v>
      </c>
      <c r="Q1319" s="679">
        <v>63</v>
      </c>
      <c r="R1319" s="567" t="s">
        <v>4418</v>
      </c>
      <c r="S1319" s="567" t="s">
        <v>508</v>
      </c>
      <c r="T1319" s="570" t="s">
        <v>2979</v>
      </c>
      <c r="U1319" s="570" t="s">
        <v>1432</v>
      </c>
      <c r="V1319" s="570"/>
      <c r="W1319" s="567" t="s">
        <v>1439</v>
      </c>
      <c r="X1319" s="570" t="s">
        <v>1432</v>
      </c>
      <c r="Y1319" s="567" t="s">
        <v>1442</v>
      </c>
      <c r="Z1319" s="567" t="s">
        <v>1443</v>
      </c>
      <c r="AA1319" s="567" t="s">
        <v>1443</v>
      </c>
      <c r="AB1319" s="567" t="s">
        <v>1444</v>
      </c>
      <c r="AC1319" s="755"/>
      <c r="AD1319" s="567"/>
      <c r="AE1319" s="567"/>
      <c r="AF1319" s="570"/>
      <c r="AG1319" s="517" t="s">
        <v>628</v>
      </c>
      <c r="AH1319" s="567" t="s">
        <v>3904</v>
      </c>
      <c r="AI1319" s="567">
        <v>0</v>
      </c>
      <c r="AJ1319" s="577">
        <v>0</v>
      </c>
      <c r="AK1319" s="577">
        <v>0</v>
      </c>
      <c r="AL1319" s="577">
        <v>0</v>
      </c>
      <c r="AM1319" s="577">
        <v>63</v>
      </c>
      <c r="AN1319" s="577">
        <v>0</v>
      </c>
      <c r="AO1319" s="577">
        <v>0</v>
      </c>
      <c r="AP1319" s="577">
        <v>0</v>
      </c>
      <c r="AQ1319" s="577">
        <v>0</v>
      </c>
      <c r="AR1319" s="577">
        <v>0</v>
      </c>
      <c r="AS1319" s="577">
        <v>0</v>
      </c>
      <c r="AT1319" s="577">
        <v>63</v>
      </c>
      <c r="AU1319" s="577">
        <v>0</v>
      </c>
      <c r="AV1319" s="577">
        <v>0</v>
      </c>
      <c r="AW1319" s="577">
        <v>0</v>
      </c>
      <c r="AX1319" s="577">
        <v>0</v>
      </c>
      <c r="AY1319" s="577">
        <v>0</v>
      </c>
      <c r="AZ1319" s="577">
        <v>0</v>
      </c>
      <c r="BA1319" s="577">
        <v>0</v>
      </c>
      <c r="BB1319" s="577">
        <v>0</v>
      </c>
      <c r="BC1319" s="577">
        <v>0</v>
      </c>
      <c r="BD1319" s="577">
        <v>0</v>
      </c>
      <c r="BE1319" s="577">
        <v>0</v>
      </c>
      <c r="BF1319" s="577">
        <v>0</v>
      </c>
      <c r="BG1319" s="577">
        <v>0</v>
      </c>
      <c r="BH1319" s="577">
        <v>0</v>
      </c>
      <c r="BI1319" s="577">
        <v>0</v>
      </c>
      <c r="BJ1319" s="577">
        <v>0</v>
      </c>
      <c r="BK1319" s="577">
        <v>0</v>
      </c>
      <c r="BL1319" s="577">
        <v>0</v>
      </c>
      <c r="BM1319" s="577">
        <v>0</v>
      </c>
      <c r="BN1319" s="550" t="s">
        <v>4490</v>
      </c>
      <c r="BO1319" s="574">
        <v>0</v>
      </c>
      <c r="BP1319" s="524">
        <v>0</v>
      </c>
      <c r="BQ1319" s="718">
        <v>0</v>
      </c>
      <c r="BR1319" s="524">
        <v>0</v>
      </c>
      <c r="BS1319" s="552">
        <v>21</v>
      </c>
      <c r="BT1319" s="552">
        <v>21</v>
      </c>
      <c r="BU1319" s="582">
        <v>21</v>
      </c>
      <c r="BV1319" s="524">
        <v>0</v>
      </c>
      <c r="BW1319" s="524">
        <v>0</v>
      </c>
      <c r="BX1319" s="524">
        <v>0</v>
      </c>
      <c r="BY1319" s="524">
        <v>0</v>
      </c>
      <c r="BZ1319" s="524">
        <v>0</v>
      </c>
      <c r="CA1319" s="524">
        <v>0</v>
      </c>
      <c r="CB1319" s="524">
        <v>0</v>
      </c>
      <c r="CC1319" s="524">
        <v>0</v>
      </c>
      <c r="CD1319" s="524">
        <v>0</v>
      </c>
      <c r="CE1319" s="524">
        <v>0</v>
      </c>
      <c r="CF1319" s="524">
        <v>0</v>
      </c>
      <c r="CG1319" s="524">
        <v>0</v>
      </c>
      <c r="CH1319" s="524">
        <v>0</v>
      </c>
      <c r="CI1319" s="524">
        <v>0</v>
      </c>
      <c r="CJ1319" s="524">
        <v>0</v>
      </c>
      <c r="CK1319" s="756">
        <f t="shared" si="40"/>
        <v>63</v>
      </c>
      <c r="CL1319" s="554">
        <v>63</v>
      </c>
      <c r="CM1319" s="554">
        <v>63</v>
      </c>
      <c r="CN1319" s="554">
        <v>63</v>
      </c>
      <c r="CO1319" s="524">
        <v>5</v>
      </c>
      <c r="CP1319" s="726"/>
      <c r="CQ1319" s="530" t="s">
        <v>1939</v>
      </c>
      <c r="CR1319" s="531" t="s">
        <v>4965</v>
      </c>
      <c r="CS1319" s="531" t="s">
        <v>1938</v>
      </c>
      <c r="CT1319" s="531" t="s">
        <v>4965</v>
      </c>
      <c r="CU1319" s="531" t="s">
        <v>4965</v>
      </c>
    </row>
    <row r="1320" spans="1:99" s="71" customFormat="1" ht="12" customHeight="1" x14ac:dyDescent="0.2">
      <c r="A1320" s="624" t="s">
        <v>3650</v>
      </c>
      <c r="B1320" s="625" t="s">
        <v>4015</v>
      </c>
      <c r="C1320" s="625" t="s">
        <v>4017</v>
      </c>
      <c r="D1320" s="625"/>
      <c r="E1320" s="625"/>
      <c r="F1320" s="625"/>
      <c r="G1320" s="625"/>
      <c r="H1320" s="625"/>
      <c r="I1320" s="625"/>
      <c r="J1320" s="626">
        <v>529156</v>
      </c>
      <c r="K1320" s="626">
        <v>177572</v>
      </c>
      <c r="L1320" s="512" t="s">
        <v>3066</v>
      </c>
      <c r="M1320" s="624"/>
      <c r="N1320" s="624"/>
      <c r="O1320" s="626"/>
      <c r="P1320" s="626"/>
      <c r="Q1320" s="627">
        <v>10</v>
      </c>
      <c r="R1320" s="628"/>
      <c r="S1320" s="628"/>
      <c r="T1320" s="628"/>
      <c r="U1320" s="629"/>
      <c r="V1320" s="629"/>
      <c r="W1320" s="629"/>
      <c r="X1320" s="630"/>
      <c r="Y1320" s="631" t="s">
        <v>1442</v>
      </c>
      <c r="Z1320" s="632" t="s">
        <v>1443</v>
      </c>
      <c r="AA1320" s="633"/>
      <c r="AB1320" s="624"/>
      <c r="AC1320" s="634"/>
      <c r="AD1320" s="624"/>
      <c r="AE1320" s="624"/>
      <c r="AF1320" s="743"/>
      <c r="AG1320" s="517" t="s">
        <v>628</v>
      </c>
      <c r="AH1320" s="517" t="s">
        <v>1444</v>
      </c>
      <c r="AI1320" s="624"/>
      <c r="AJ1320" s="624">
        <v>0</v>
      </c>
      <c r="AK1320" s="624">
        <v>0</v>
      </c>
      <c r="AL1320" s="624">
        <v>0</v>
      </c>
      <c r="AM1320" s="624">
        <v>0</v>
      </c>
      <c r="AN1320" s="624">
        <v>0</v>
      </c>
      <c r="AO1320" s="624">
        <v>0</v>
      </c>
      <c r="AP1320" s="624">
        <v>0</v>
      </c>
      <c r="AQ1320" s="624">
        <v>0</v>
      </c>
      <c r="AR1320" s="624">
        <v>10</v>
      </c>
      <c r="AS1320" s="635" t="s">
        <v>4965</v>
      </c>
      <c r="AT1320" s="635" t="s">
        <v>4965</v>
      </c>
      <c r="AU1320" s="635" t="s">
        <v>4965</v>
      </c>
      <c r="AV1320" s="635" t="s">
        <v>4965</v>
      </c>
      <c r="AW1320" s="635" t="s">
        <v>4965</v>
      </c>
      <c r="AX1320" s="635" t="s">
        <v>4965</v>
      </c>
      <c r="AY1320" s="635" t="s">
        <v>4965</v>
      </c>
      <c r="AZ1320" s="635" t="s">
        <v>4965</v>
      </c>
      <c r="BA1320" s="635" t="s">
        <v>4965</v>
      </c>
      <c r="BB1320" s="635" t="s">
        <v>4965</v>
      </c>
      <c r="BC1320" s="635" t="s">
        <v>4965</v>
      </c>
      <c r="BD1320" s="635" t="s">
        <v>4965</v>
      </c>
      <c r="BE1320" s="635" t="s">
        <v>4965</v>
      </c>
      <c r="BF1320" s="635" t="s">
        <v>4965</v>
      </c>
      <c r="BG1320" s="635" t="s">
        <v>4965</v>
      </c>
      <c r="BH1320" s="635" t="s">
        <v>4965</v>
      </c>
      <c r="BI1320" s="635" t="s">
        <v>4965</v>
      </c>
      <c r="BJ1320" s="635" t="s">
        <v>4965</v>
      </c>
      <c r="BK1320" s="635" t="s">
        <v>4965</v>
      </c>
      <c r="BL1320" s="635" t="s">
        <v>4965</v>
      </c>
      <c r="BM1320" s="635" t="s">
        <v>4965</v>
      </c>
      <c r="BN1320" s="550" t="s">
        <v>4021</v>
      </c>
      <c r="BO1320" s="636">
        <v>0</v>
      </c>
      <c r="BP1320" s="636">
        <v>0</v>
      </c>
      <c r="BQ1320" s="637">
        <v>0</v>
      </c>
      <c r="BR1320" s="636">
        <v>0</v>
      </c>
      <c r="BS1320" s="636">
        <v>0</v>
      </c>
      <c r="BT1320" s="636">
        <v>0</v>
      </c>
      <c r="BU1320" s="590">
        <v>1.0140845070422535</v>
      </c>
      <c r="BV1320" s="590">
        <v>1.0140845070422535</v>
      </c>
      <c r="BW1320" s="590">
        <v>1.0140845070422535</v>
      </c>
      <c r="BX1320" s="590">
        <v>1.0140845070422535</v>
      </c>
      <c r="BY1320" s="590">
        <v>1.0140845070422535</v>
      </c>
      <c r="BZ1320" s="590">
        <v>0.98591549295774639</v>
      </c>
      <c r="CA1320" s="590">
        <v>0.98591549295774639</v>
      </c>
      <c r="CB1320" s="590">
        <v>0.98591549295774639</v>
      </c>
      <c r="CC1320" s="590">
        <v>0.98591549295774639</v>
      </c>
      <c r="CD1320" s="590">
        <v>0.98591549295774639</v>
      </c>
      <c r="CE1320" s="636">
        <v>0</v>
      </c>
      <c r="CF1320" s="636">
        <v>0</v>
      </c>
      <c r="CG1320" s="636">
        <v>0</v>
      </c>
      <c r="CH1320" s="636">
        <v>0</v>
      </c>
      <c r="CI1320" s="636">
        <v>0</v>
      </c>
      <c r="CJ1320" s="636">
        <v>0</v>
      </c>
      <c r="CK1320" s="756">
        <f t="shared" si="40"/>
        <v>9.9999999999999982</v>
      </c>
      <c r="CL1320" s="554">
        <v>9.9999999999999982</v>
      </c>
      <c r="CM1320" s="554">
        <v>1.0140845070422535</v>
      </c>
      <c r="CN1320" s="554">
        <v>6.056338028169014</v>
      </c>
      <c r="CO1320" s="638" t="s">
        <v>4965</v>
      </c>
      <c r="CP1320" s="524" t="s">
        <v>1938</v>
      </c>
      <c r="CQ1320" s="525" t="s">
        <v>4965</v>
      </c>
      <c r="CR1320" s="639" t="s">
        <v>1938</v>
      </c>
      <c r="CS1320" s="640" t="s">
        <v>4965</v>
      </c>
      <c r="CT1320" s="525" t="s">
        <v>4965</v>
      </c>
      <c r="CU1320" s="525" t="s">
        <v>4965</v>
      </c>
    </row>
    <row r="1321" spans="1:99" s="71" customFormat="1" ht="12" customHeight="1" x14ac:dyDescent="0.2">
      <c r="A1321" s="624" t="s">
        <v>3650</v>
      </c>
      <c r="B1321" s="625" t="s">
        <v>4015</v>
      </c>
      <c r="C1321" s="625" t="s">
        <v>4017</v>
      </c>
      <c r="D1321" s="625"/>
      <c r="E1321" s="625"/>
      <c r="F1321" s="625"/>
      <c r="G1321" s="625"/>
      <c r="H1321" s="625"/>
      <c r="I1321" s="625"/>
      <c r="J1321" s="626">
        <v>529156</v>
      </c>
      <c r="K1321" s="626">
        <v>177572</v>
      </c>
      <c r="L1321" s="512" t="s">
        <v>3066</v>
      </c>
      <c r="M1321" s="624"/>
      <c r="N1321" s="624"/>
      <c r="O1321" s="626"/>
      <c r="P1321" s="626"/>
      <c r="Q1321" s="627">
        <v>14</v>
      </c>
      <c r="R1321" s="628"/>
      <c r="S1321" s="628"/>
      <c r="T1321" s="628"/>
      <c r="U1321" s="629"/>
      <c r="V1321" s="629"/>
      <c r="W1321" s="629"/>
      <c r="X1321" s="630"/>
      <c r="Y1321" s="631" t="s">
        <v>1442</v>
      </c>
      <c r="Z1321" s="632" t="s">
        <v>1443</v>
      </c>
      <c r="AA1321" s="633"/>
      <c r="AB1321" s="624"/>
      <c r="AC1321" s="634"/>
      <c r="AD1321" s="624"/>
      <c r="AE1321" s="624"/>
      <c r="AF1321" s="743"/>
      <c r="AG1321" s="517" t="s">
        <v>1931</v>
      </c>
      <c r="AH1321" s="517" t="s">
        <v>1444</v>
      </c>
      <c r="AI1321" s="624"/>
      <c r="AJ1321" s="624">
        <v>0</v>
      </c>
      <c r="AK1321" s="624">
        <v>0</v>
      </c>
      <c r="AL1321" s="624">
        <v>0</v>
      </c>
      <c r="AM1321" s="624">
        <v>0</v>
      </c>
      <c r="AN1321" s="624">
        <v>0</v>
      </c>
      <c r="AO1321" s="624">
        <v>0</v>
      </c>
      <c r="AP1321" s="624">
        <v>0</v>
      </c>
      <c r="AQ1321" s="624">
        <v>0</v>
      </c>
      <c r="AR1321" s="624">
        <v>14</v>
      </c>
      <c r="AS1321" s="635" t="s">
        <v>4965</v>
      </c>
      <c r="AT1321" s="635" t="s">
        <v>4965</v>
      </c>
      <c r="AU1321" s="635" t="s">
        <v>4965</v>
      </c>
      <c r="AV1321" s="635" t="s">
        <v>4965</v>
      </c>
      <c r="AW1321" s="635" t="s">
        <v>4965</v>
      </c>
      <c r="AX1321" s="635" t="s">
        <v>4965</v>
      </c>
      <c r="AY1321" s="635" t="s">
        <v>4965</v>
      </c>
      <c r="AZ1321" s="635" t="s">
        <v>4965</v>
      </c>
      <c r="BA1321" s="635" t="s">
        <v>4965</v>
      </c>
      <c r="BB1321" s="635" t="s">
        <v>4965</v>
      </c>
      <c r="BC1321" s="635" t="s">
        <v>4965</v>
      </c>
      <c r="BD1321" s="635" t="s">
        <v>4965</v>
      </c>
      <c r="BE1321" s="635" t="s">
        <v>4965</v>
      </c>
      <c r="BF1321" s="635" t="s">
        <v>4965</v>
      </c>
      <c r="BG1321" s="635" t="s">
        <v>4965</v>
      </c>
      <c r="BH1321" s="635" t="s">
        <v>4965</v>
      </c>
      <c r="BI1321" s="635" t="s">
        <v>4965</v>
      </c>
      <c r="BJ1321" s="635" t="s">
        <v>4965</v>
      </c>
      <c r="BK1321" s="635" t="s">
        <v>4965</v>
      </c>
      <c r="BL1321" s="635" t="s">
        <v>4965</v>
      </c>
      <c r="BM1321" s="635" t="s">
        <v>4965</v>
      </c>
      <c r="BN1321" s="550" t="s">
        <v>4021</v>
      </c>
      <c r="BO1321" s="636">
        <v>0</v>
      </c>
      <c r="BP1321" s="636">
        <v>0</v>
      </c>
      <c r="BQ1321" s="637">
        <v>0</v>
      </c>
      <c r="BR1321" s="636">
        <v>0</v>
      </c>
      <c r="BS1321" s="636">
        <v>0</v>
      </c>
      <c r="BT1321" s="636">
        <v>0</v>
      </c>
      <c r="BU1321" s="590">
        <v>1.4197183098591548</v>
      </c>
      <c r="BV1321" s="590">
        <v>1.4197183098591548</v>
      </c>
      <c r="BW1321" s="590">
        <v>1.4197183098591548</v>
      </c>
      <c r="BX1321" s="590">
        <v>1.4197183098591548</v>
      </c>
      <c r="BY1321" s="590">
        <v>1.4197183098591548</v>
      </c>
      <c r="BZ1321" s="590">
        <v>1.3802816901408452</v>
      </c>
      <c r="CA1321" s="590">
        <v>1.3802816901408452</v>
      </c>
      <c r="CB1321" s="590">
        <v>1.3802816901408452</v>
      </c>
      <c r="CC1321" s="590">
        <v>1.3802816901408452</v>
      </c>
      <c r="CD1321" s="590">
        <v>1.3802816901408452</v>
      </c>
      <c r="CE1321" s="636">
        <v>0</v>
      </c>
      <c r="CF1321" s="636">
        <v>0</v>
      </c>
      <c r="CG1321" s="636">
        <v>0</v>
      </c>
      <c r="CH1321" s="636">
        <v>0</v>
      </c>
      <c r="CI1321" s="636">
        <v>0</v>
      </c>
      <c r="CJ1321" s="636">
        <v>0</v>
      </c>
      <c r="CK1321" s="756">
        <f t="shared" si="40"/>
        <v>14.000000000000004</v>
      </c>
      <c r="CL1321" s="554">
        <v>14.000000000000004</v>
      </c>
      <c r="CM1321" s="554">
        <v>1.4197183098591548</v>
      </c>
      <c r="CN1321" s="554">
        <v>8.47887323943662</v>
      </c>
      <c r="CO1321" s="638" t="s">
        <v>4965</v>
      </c>
      <c r="CP1321" s="524" t="s">
        <v>1938</v>
      </c>
      <c r="CQ1321" s="525" t="s">
        <v>4965</v>
      </c>
      <c r="CR1321" s="639" t="s">
        <v>1938</v>
      </c>
      <c r="CS1321" s="640" t="s">
        <v>4965</v>
      </c>
      <c r="CT1321" s="525" t="s">
        <v>4965</v>
      </c>
      <c r="CU1321" s="525" t="s">
        <v>4965</v>
      </c>
    </row>
    <row r="1322" spans="1:99" s="71" customFormat="1" ht="12" customHeight="1" x14ac:dyDescent="0.2">
      <c r="A1322" s="624" t="s">
        <v>3650</v>
      </c>
      <c r="B1322" s="625" t="s">
        <v>4015</v>
      </c>
      <c r="C1322" s="625" t="s">
        <v>4017</v>
      </c>
      <c r="D1322" s="625"/>
      <c r="E1322" s="625"/>
      <c r="F1322" s="625"/>
      <c r="G1322" s="625"/>
      <c r="H1322" s="625"/>
      <c r="I1322" s="625"/>
      <c r="J1322" s="626">
        <v>529156</v>
      </c>
      <c r="K1322" s="626">
        <v>177572</v>
      </c>
      <c r="L1322" s="512" t="s">
        <v>3066</v>
      </c>
      <c r="M1322" s="624"/>
      <c r="N1322" s="624"/>
      <c r="O1322" s="626"/>
      <c r="P1322" s="626"/>
      <c r="Q1322" s="627">
        <v>47</v>
      </c>
      <c r="R1322" s="628"/>
      <c r="S1322" s="628"/>
      <c r="T1322" s="628"/>
      <c r="U1322" s="629"/>
      <c r="V1322" s="629"/>
      <c r="W1322" s="629"/>
      <c r="X1322" s="630"/>
      <c r="Y1322" s="631" t="s">
        <v>1442</v>
      </c>
      <c r="Z1322" s="632" t="s">
        <v>1443</v>
      </c>
      <c r="AA1322" s="633"/>
      <c r="AB1322" s="624"/>
      <c r="AC1322" s="634"/>
      <c r="AD1322" s="624"/>
      <c r="AE1322" s="624"/>
      <c r="AF1322" s="743"/>
      <c r="AG1322" s="641" t="s">
        <v>3063</v>
      </c>
      <c r="AH1322" s="517" t="s">
        <v>1444</v>
      </c>
      <c r="AI1322" s="624"/>
      <c r="AJ1322" s="624">
        <v>0</v>
      </c>
      <c r="AK1322" s="624">
        <v>0</v>
      </c>
      <c r="AL1322" s="624">
        <v>0</v>
      </c>
      <c r="AM1322" s="624">
        <v>0</v>
      </c>
      <c r="AN1322" s="624">
        <v>0</v>
      </c>
      <c r="AO1322" s="624">
        <v>0</v>
      </c>
      <c r="AP1322" s="624">
        <v>0</v>
      </c>
      <c r="AQ1322" s="624">
        <v>0</v>
      </c>
      <c r="AR1322" s="624">
        <v>47</v>
      </c>
      <c r="AS1322" s="635" t="s">
        <v>4965</v>
      </c>
      <c r="AT1322" s="635" t="s">
        <v>4965</v>
      </c>
      <c r="AU1322" s="635" t="s">
        <v>4965</v>
      </c>
      <c r="AV1322" s="635" t="s">
        <v>4965</v>
      </c>
      <c r="AW1322" s="635" t="s">
        <v>4965</v>
      </c>
      <c r="AX1322" s="635" t="s">
        <v>4965</v>
      </c>
      <c r="AY1322" s="635" t="s">
        <v>4965</v>
      </c>
      <c r="AZ1322" s="635" t="s">
        <v>4965</v>
      </c>
      <c r="BA1322" s="635" t="s">
        <v>4965</v>
      </c>
      <c r="BB1322" s="635" t="s">
        <v>4965</v>
      </c>
      <c r="BC1322" s="635" t="s">
        <v>4965</v>
      </c>
      <c r="BD1322" s="635" t="s">
        <v>4965</v>
      </c>
      <c r="BE1322" s="635" t="s">
        <v>4965</v>
      </c>
      <c r="BF1322" s="635" t="s">
        <v>4965</v>
      </c>
      <c r="BG1322" s="635" t="s">
        <v>4965</v>
      </c>
      <c r="BH1322" s="635" t="s">
        <v>4965</v>
      </c>
      <c r="BI1322" s="635" t="s">
        <v>4965</v>
      </c>
      <c r="BJ1322" s="635" t="s">
        <v>4965</v>
      </c>
      <c r="BK1322" s="635" t="s">
        <v>4965</v>
      </c>
      <c r="BL1322" s="635" t="s">
        <v>4965</v>
      </c>
      <c r="BM1322" s="635" t="s">
        <v>4965</v>
      </c>
      <c r="BN1322" s="550" t="s">
        <v>4021</v>
      </c>
      <c r="BO1322" s="636">
        <v>0</v>
      </c>
      <c r="BP1322" s="636">
        <v>0</v>
      </c>
      <c r="BQ1322" s="637">
        <v>0</v>
      </c>
      <c r="BR1322" s="636">
        <v>0</v>
      </c>
      <c r="BS1322" s="636">
        <v>0</v>
      </c>
      <c r="BT1322" s="636">
        <v>0</v>
      </c>
      <c r="BU1322" s="590">
        <v>4.7661971830985932</v>
      </c>
      <c r="BV1322" s="590">
        <v>4.7661971830985932</v>
      </c>
      <c r="BW1322" s="590">
        <v>4.7661971830985932</v>
      </c>
      <c r="BX1322" s="590">
        <v>4.7661971830985932</v>
      </c>
      <c r="BY1322" s="590">
        <v>4.7661971830985932</v>
      </c>
      <c r="BZ1322" s="590">
        <v>4.6338028169014089</v>
      </c>
      <c r="CA1322" s="590">
        <v>4.6338028169014089</v>
      </c>
      <c r="CB1322" s="590">
        <v>4.6338028169014089</v>
      </c>
      <c r="CC1322" s="590">
        <v>4.6338028169014089</v>
      </c>
      <c r="CD1322" s="590">
        <v>4.6338028169014089</v>
      </c>
      <c r="CE1322" s="636">
        <v>0</v>
      </c>
      <c r="CF1322" s="636">
        <v>0</v>
      </c>
      <c r="CG1322" s="636">
        <v>0</v>
      </c>
      <c r="CH1322" s="636">
        <v>0</v>
      </c>
      <c r="CI1322" s="636">
        <v>0</v>
      </c>
      <c r="CJ1322" s="636">
        <v>0</v>
      </c>
      <c r="CK1322" s="623">
        <f t="shared" si="40"/>
        <v>47.000000000000007</v>
      </c>
      <c r="CL1322" s="554">
        <v>47.000000000000007</v>
      </c>
      <c r="CM1322" s="554">
        <v>4.7661971830985932</v>
      </c>
      <c r="CN1322" s="554">
        <v>28.464788732394375</v>
      </c>
      <c r="CO1322" s="638" t="s">
        <v>4965</v>
      </c>
      <c r="CP1322" s="524" t="s">
        <v>1938</v>
      </c>
      <c r="CQ1322" s="525" t="s">
        <v>4965</v>
      </c>
      <c r="CR1322" s="639" t="s">
        <v>1938</v>
      </c>
      <c r="CS1322" s="640" t="s">
        <v>4965</v>
      </c>
      <c r="CT1322" s="525" t="s">
        <v>4965</v>
      </c>
      <c r="CU1322" s="525" t="s">
        <v>4965</v>
      </c>
    </row>
    <row r="1323" spans="1:99" s="71" customFormat="1" ht="12" customHeight="1" x14ac:dyDescent="0.2">
      <c r="A1323" s="624" t="s">
        <v>3650</v>
      </c>
      <c r="B1323" s="625" t="s">
        <v>4016</v>
      </c>
      <c r="C1323" s="625" t="s">
        <v>4014</v>
      </c>
      <c r="D1323" s="625"/>
      <c r="E1323" s="625"/>
      <c r="F1323" s="625"/>
      <c r="G1323" s="625"/>
      <c r="H1323" s="625"/>
      <c r="I1323" s="625"/>
      <c r="J1323" s="626">
        <v>529214</v>
      </c>
      <c r="K1323" s="626">
        <v>177566</v>
      </c>
      <c r="L1323" s="512" t="s">
        <v>3066</v>
      </c>
      <c r="M1323" s="624"/>
      <c r="N1323" s="624"/>
      <c r="O1323" s="626"/>
      <c r="P1323" s="626"/>
      <c r="Q1323" s="627">
        <v>11</v>
      </c>
      <c r="R1323" s="632"/>
      <c r="S1323" s="632"/>
      <c r="T1323" s="632"/>
      <c r="U1323" s="629"/>
      <c r="V1323" s="629"/>
      <c r="W1323" s="629"/>
      <c r="X1323" s="642"/>
      <c r="Y1323" s="631" t="s">
        <v>1442</v>
      </c>
      <c r="Z1323" s="632" t="s">
        <v>1443</v>
      </c>
      <c r="AA1323" s="633"/>
      <c r="AB1323" s="624"/>
      <c r="AC1323" s="634"/>
      <c r="AD1323" s="624"/>
      <c r="AE1323" s="624"/>
      <c r="AF1323" s="743"/>
      <c r="AG1323" s="517" t="s">
        <v>628</v>
      </c>
      <c r="AH1323" s="517" t="s">
        <v>1444</v>
      </c>
      <c r="AI1323" s="624"/>
      <c r="AJ1323" s="624">
        <v>0</v>
      </c>
      <c r="AK1323" s="624">
        <v>0</v>
      </c>
      <c r="AL1323" s="624">
        <v>0</v>
      </c>
      <c r="AM1323" s="624">
        <v>0</v>
      </c>
      <c r="AN1323" s="624">
        <v>0</v>
      </c>
      <c r="AO1323" s="624">
        <v>0</v>
      </c>
      <c r="AP1323" s="624">
        <v>0</v>
      </c>
      <c r="AQ1323" s="624">
        <v>0</v>
      </c>
      <c r="AR1323" s="624">
        <v>11</v>
      </c>
      <c r="AS1323" s="635" t="s">
        <v>4965</v>
      </c>
      <c r="AT1323" s="635" t="s">
        <v>4965</v>
      </c>
      <c r="AU1323" s="635" t="s">
        <v>4965</v>
      </c>
      <c r="AV1323" s="635" t="s">
        <v>4965</v>
      </c>
      <c r="AW1323" s="635" t="s">
        <v>4965</v>
      </c>
      <c r="AX1323" s="635" t="s">
        <v>4965</v>
      </c>
      <c r="AY1323" s="635" t="s">
        <v>4965</v>
      </c>
      <c r="AZ1323" s="635" t="s">
        <v>4965</v>
      </c>
      <c r="BA1323" s="635" t="s">
        <v>4965</v>
      </c>
      <c r="BB1323" s="635" t="s">
        <v>4965</v>
      </c>
      <c r="BC1323" s="635" t="s">
        <v>4965</v>
      </c>
      <c r="BD1323" s="635" t="s">
        <v>4965</v>
      </c>
      <c r="BE1323" s="635" t="s">
        <v>4965</v>
      </c>
      <c r="BF1323" s="635" t="s">
        <v>4965</v>
      </c>
      <c r="BG1323" s="635" t="s">
        <v>4965</v>
      </c>
      <c r="BH1323" s="635" t="s">
        <v>4965</v>
      </c>
      <c r="BI1323" s="635" t="s">
        <v>4965</v>
      </c>
      <c r="BJ1323" s="635" t="s">
        <v>4965</v>
      </c>
      <c r="BK1323" s="635" t="s">
        <v>4965</v>
      </c>
      <c r="BL1323" s="635" t="s">
        <v>4965</v>
      </c>
      <c r="BM1323" s="635" t="s">
        <v>4965</v>
      </c>
      <c r="BN1323" s="550" t="s">
        <v>4021</v>
      </c>
      <c r="BO1323" s="636">
        <v>0</v>
      </c>
      <c r="BP1323" s="636">
        <v>0</v>
      </c>
      <c r="BQ1323" s="637">
        <v>0</v>
      </c>
      <c r="BR1323" s="636">
        <v>0</v>
      </c>
      <c r="BS1323" s="636">
        <v>0</v>
      </c>
      <c r="BT1323" s="636">
        <v>0</v>
      </c>
      <c r="BU1323" s="590">
        <v>1.1000000000000001</v>
      </c>
      <c r="BV1323" s="590">
        <v>1.1000000000000001</v>
      </c>
      <c r="BW1323" s="590">
        <v>1.1000000000000001</v>
      </c>
      <c r="BX1323" s="590">
        <v>1.1000000000000001</v>
      </c>
      <c r="BY1323" s="590">
        <v>1.1000000000000001</v>
      </c>
      <c r="BZ1323" s="590">
        <v>1.1000000000000001</v>
      </c>
      <c r="CA1323" s="590">
        <v>1.1000000000000001</v>
      </c>
      <c r="CB1323" s="590">
        <v>1.1000000000000001</v>
      </c>
      <c r="CC1323" s="590">
        <v>1.1000000000000001</v>
      </c>
      <c r="CD1323" s="590">
        <v>1.1000000000000001</v>
      </c>
      <c r="CE1323" s="636">
        <v>0</v>
      </c>
      <c r="CF1323" s="636">
        <v>0</v>
      </c>
      <c r="CG1323" s="636">
        <v>0</v>
      </c>
      <c r="CH1323" s="636">
        <v>0</v>
      </c>
      <c r="CI1323" s="636">
        <v>0</v>
      </c>
      <c r="CJ1323" s="636">
        <v>0</v>
      </c>
      <c r="CK1323" s="623">
        <f t="shared" si="40"/>
        <v>10.999999999999998</v>
      </c>
      <c r="CL1323" s="554">
        <v>10.999999999999998</v>
      </c>
      <c r="CM1323" s="554">
        <v>1.1000000000000001</v>
      </c>
      <c r="CN1323" s="554">
        <v>6.6</v>
      </c>
      <c r="CO1323" s="638" t="s">
        <v>4965</v>
      </c>
      <c r="CP1323" s="524" t="s">
        <v>1938</v>
      </c>
      <c r="CQ1323" s="525" t="s">
        <v>4965</v>
      </c>
      <c r="CR1323" s="639" t="s">
        <v>1938</v>
      </c>
      <c r="CS1323" s="640" t="s">
        <v>4965</v>
      </c>
      <c r="CT1323" s="525" t="s">
        <v>4965</v>
      </c>
      <c r="CU1323" s="525" t="s">
        <v>4965</v>
      </c>
    </row>
    <row r="1324" spans="1:99" s="71" customFormat="1" ht="12" customHeight="1" x14ac:dyDescent="0.2">
      <c r="A1324" s="624" t="s">
        <v>3650</v>
      </c>
      <c r="B1324" s="625" t="s">
        <v>4016</v>
      </c>
      <c r="C1324" s="625" t="s">
        <v>4014</v>
      </c>
      <c r="D1324" s="625"/>
      <c r="E1324" s="625"/>
      <c r="F1324" s="625"/>
      <c r="G1324" s="625"/>
      <c r="H1324" s="625"/>
      <c r="I1324" s="625"/>
      <c r="J1324" s="626">
        <v>529214</v>
      </c>
      <c r="K1324" s="626">
        <v>177566</v>
      </c>
      <c r="L1324" s="512" t="s">
        <v>3066</v>
      </c>
      <c r="M1324" s="624"/>
      <c r="N1324" s="624"/>
      <c r="O1324" s="626"/>
      <c r="P1324" s="626"/>
      <c r="Q1324" s="627">
        <v>16</v>
      </c>
      <c r="R1324" s="632"/>
      <c r="S1324" s="632"/>
      <c r="T1324" s="632"/>
      <c r="U1324" s="629"/>
      <c r="V1324" s="629"/>
      <c r="W1324" s="629"/>
      <c r="X1324" s="642"/>
      <c r="Y1324" s="631" t="s">
        <v>1442</v>
      </c>
      <c r="Z1324" s="632" t="s">
        <v>1443</v>
      </c>
      <c r="AA1324" s="633"/>
      <c r="AB1324" s="624"/>
      <c r="AC1324" s="634"/>
      <c r="AD1324" s="624"/>
      <c r="AE1324" s="624"/>
      <c r="AF1324" s="743"/>
      <c r="AG1324" s="517" t="s">
        <v>1931</v>
      </c>
      <c r="AH1324" s="517" t="s">
        <v>1444</v>
      </c>
      <c r="AI1324" s="624"/>
      <c r="AJ1324" s="624">
        <v>0</v>
      </c>
      <c r="AK1324" s="624">
        <v>0</v>
      </c>
      <c r="AL1324" s="624">
        <v>0</v>
      </c>
      <c r="AM1324" s="624">
        <v>0</v>
      </c>
      <c r="AN1324" s="624">
        <v>0</v>
      </c>
      <c r="AO1324" s="624">
        <v>0</v>
      </c>
      <c r="AP1324" s="624">
        <v>0</v>
      </c>
      <c r="AQ1324" s="624">
        <v>0</v>
      </c>
      <c r="AR1324" s="624">
        <v>16</v>
      </c>
      <c r="AS1324" s="635" t="s">
        <v>4965</v>
      </c>
      <c r="AT1324" s="635" t="s">
        <v>4965</v>
      </c>
      <c r="AU1324" s="635" t="s">
        <v>4965</v>
      </c>
      <c r="AV1324" s="635" t="s">
        <v>4965</v>
      </c>
      <c r="AW1324" s="635" t="s">
        <v>4965</v>
      </c>
      <c r="AX1324" s="635" t="s">
        <v>4965</v>
      </c>
      <c r="AY1324" s="635" t="s">
        <v>4965</v>
      </c>
      <c r="AZ1324" s="635" t="s">
        <v>4965</v>
      </c>
      <c r="BA1324" s="635" t="s">
        <v>4965</v>
      </c>
      <c r="BB1324" s="635" t="s">
        <v>4965</v>
      </c>
      <c r="BC1324" s="635" t="s">
        <v>4965</v>
      </c>
      <c r="BD1324" s="635" t="s">
        <v>4965</v>
      </c>
      <c r="BE1324" s="635" t="s">
        <v>4965</v>
      </c>
      <c r="BF1324" s="635" t="s">
        <v>4965</v>
      </c>
      <c r="BG1324" s="635" t="s">
        <v>4965</v>
      </c>
      <c r="BH1324" s="635" t="s">
        <v>4965</v>
      </c>
      <c r="BI1324" s="635" t="s">
        <v>4965</v>
      </c>
      <c r="BJ1324" s="635" t="s">
        <v>4965</v>
      </c>
      <c r="BK1324" s="635" t="s">
        <v>4965</v>
      </c>
      <c r="BL1324" s="635" t="s">
        <v>4965</v>
      </c>
      <c r="BM1324" s="635" t="s">
        <v>4965</v>
      </c>
      <c r="BN1324" s="550" t="s">
        <v>4021</v>
      </c>
      <c r="BO1324" s="636">
        <v>0</v>
      </c>
      <c r="BP1324" s="636">
        <v>0</v>
      </c>
      <c r="BQ1324" s="637">
        <v>0</v>
      </c>
      <c r="BR1324" s="636">
        <v>0</v>
      </c>
      <c r="BS1324" s="636">
        <v>0</v>
      </c>
      <c r="BT1324" s="636">
        <v>0</v>
      </c>
      <c r="BU1324" s="590">
        <v>1.6</v>
      </c>
      <c r="BV1324" s="590">
        <v>1.6</v>
      </c>
      <c r="BW1324" s="590">
        <v>1.6</v>
      </c>
      <c r="BX1324" s="590">
        <v>1.6</v>
      </c>
      <c r="BY1324" s="590">
        <v>1.6</v>
      </c>
      <c r="BZ1324" s="590">
        <v>1.6</v>
      </c>
      <c r="CA1324" s="590">
        <v>1.6</v>
      </c>
      <c r="CB1324" s="590">
        <v>1.6</v>
      </c>
      <c r="CC1324" s="590">
        <v>1.6</v>
      </c>
      <c r="CD1324" s="590">
        <v>1.6</v>
      </c>
      <c r="CE1324" s="636">
        <v>0</v>
      </c>
      <c r="CF1324" s="636">
        <v>0</v>
      </c>
      <c r="CG1324" s="636">
        <v>0</v>
      </c>
      <c r="CH1324" s="636">
        <v>0</v>
      </c>
      <c r="CI1324" s="636">
        <v>0</v>
      </c>
      <c r="CJ1324" s="636">
        <v>0</v>
      </c>
      <c r="CK1324" s="623">
        <f t="shared" si="40"/>
        <v>15.999999999999998</v>
      </c>
      <c r="CL1324" s="554">
        <v>15.999999999999998</v>
      </c>
      <c r="CM1324" s="554">
        <v>1.6</v>
      </c>
      <c r="CN1324" s="554">
        <v>9.6</v>
      </c>
      <c r="CO1324" s="638" t="s">
        <v>4965</v>
      </c>
      <c r="CP1324" s="524" t="s">
        <v>1938</v>
      </c>
      <c r="CQ1324" s="525" t="s">
        <v>4965</v>
      </c>
      <c r="CR1324" s="639" t="s">
        <v>1938</v>
      </c>
      <c r="CS1324" s="640" t="s">
        <v>4965</v>
      </c>
      <c r="CT1324" s="525" t="s">
        <v>4965</v>
      </c>
      <c r="CU1324" s="525" t="s">
        <v>4965</v>
      </c>
    </row>
    <row r="1325" spans="1:99" s="71" customFormat="1" ht="12" customHeight="1" x14ac:dyDescent="0.2">
      <c r="A1325" s="624" t="s">
        <v>3650</v>
      </c>
      <c r="B1325" s="625" t="s">
        <v>4016</v>
      </c>
      <c r="C1325" s="625" t="s">
        <v>4014</v>
      </c>
      <c r="D1325" s="625"/>
      <c r="E1325" s="625"/>
      <c r="F1325" s="625"/>
      <c r="G1325" s="625"/>
      <c r="H1325" s="625"/>
      <c r="I1325" s="625"/>
      <c r="J1325" s="626">
        <v>529214</v>
      </c>
      <c r="K1325" s="626">
        <v>177566</v>
      </c>
      <c r="L1325" s="512" t="s">
        <v>3066</v>
      </c>
      <c r="M1325" s="624"/>
      <c r="N1325" s="624"/>
      <c r="O1325" s="626"/>
      <c r="P1325" s="626"/>
      <c r="Q1325" s="627">
        <v>55</v>
      </c>
      <c r="R1325" s="632"/>
      <c r="S1325" s="632"/>
      <c r="T1325" s="632"/>
      <c r="U1325" s="629"/>
      <c r="V1325" s="629"/>
      <c r="W1325" s="629"/>
      <c r="X1325" s="642"/>
      <c r="Y1325" s="631" t="s">
        <v>1442</v>
      </c>
      <c r="Z1325" s="632" t="s">
        <v>1443</v>
      </c>
      <c r="AA1325" s="633"/>
      <c r="AB1325" s="624"/>
      <c r="AC1325" s="634"/>
      <c r="AD1325" s="624"/>
      <c r="AE1325" s="624"/>
      <c r="AF1325" s="743"/>
      <c r="AG1325" s="641" t="s">
        <v>3063</v>
      </c>
      <c r="AH1325" s="517" t="s">
        <v>1444</v>
      </c>
      <c r="AI1325" s="624"/>
      <c r="AJ1325" s="624">
        <v>0</v>
      </c>
      <c r="AK1325" s="624">
        <v>0</v>
      </c>
      <c r="AL1325" s="624">
        <v>0</v>
      </c>
      <c r="AM1325" s="624">
        <v>0</v>
      </c>
      <c r="AN1325" s="624">
        <v>0</v>
      </c>
      <c r="AO1325" s="624">
        <v>0</v>
      </c>
      <c r="AP1325" s="624">
        <v>0</v>
      </c>
      <c r="AQ1325" s="624">
        <v>0</v>
      </c>
      <c r="AR1325" s="624">
        <v>55</v>
      </c>
      <c r="AS1325" s="635" t="s">
        <v>4965</v>
      </c>
      <c r="AT1325" s="635" t="s">
        <v>4965</v>
      </c>
      <c r="AU1325" s="635" t="s">
        <v>4965</v>
      </c>
      <c r="AV1325" s="635" t="s">
        <v>4965</v>
      </c>
      <c r="AW1325" s="635" t="s">
        <v>4965</v>
      </c>
      <c r="AX1325" s="635" t="s">
        <v>4965</v>
      </c>
      <c r="AY1325" s="635" t="s">
        <v>4965</v>
      </c>
      <c r="AZ1325" s="635" t="s">
        <v>4965</v>
      </c>
      <c r="BA1325" s="635" t="s">
        <v>4965</v>
      </c>
      <c r="BB1325" s="635" t="s">
        <v>4965</v>
      </c>
      <c r="BC1325" s="635" t="s">
        <v>4965</v>
      </c>
      <c r="BD1325" s="635" t="s">
        <v>4965</v>
      </c>
      <c r="BE1325" s="635" t="s">
        <v>4965</v>
      </c>
      <c r="BF1325" s="635" t="s">
        <v>4965</v>
      </c>
      <c r="BG1325" s="635" t="s">
        <v>4965</v>
      </c>
      <c r="BH1325" s="635" t="s">
        <v>4965</v>
      </c>
      <c r="BI1325" s="635" t="s">
        <v>4965</v>
      </c>
      <c r="BJ1325" s="635" t="s">
        <v>4965</v>
      </c>
      <c r="BK1325" s="635" t="s">
        <v>4965</v>
      </c>
      <c r="BL1325" s="635" t="s">
        <v>4965</v>
      </c>
      <c r="BM1325" s="635" t="s">
        <v>4965</v>
      </c>
      <c r="BN1325" s="550" t="s">
        <v>4021</v>
      </c>
      <c r="BO1325" s="636">
        <v>0</v>
      </c>
      <c r="BP1325" s="636">
        <v>0</v>
      </c>
      <c r="BQ1325" s="637">
        <v>0</v>
      </c>
      <c r="BR1325" s="636">
        <v>0</v>
      </c>
      <c r="BS1325" s="636">
        <v>0</v>
      </c>
      <c r="BT1325" s="636">
        <v>0</v>
      </c>
      <c r="BU1325" s="590">
        <v>5.5</v>
      </c>
      <c r="BV1325" s="590">
        <v>5.5</v>
      </c>
      <c r="BW1325" s="590">
        <v>5.5</v>
      </c>
      <c r="BX1325" s="590">
        <v>5.5</v>
      </c>
      <c r="BY1325" s="590">
        <v>5.5</v>
      </c>
      <c r="BZ1325" s="590">
        <v>5.5</v>
      </c>
      <c r="CA1325" s="590">
        <v>5.5</v>
      </c>
      <c r="CB1325" s="590">
        <v>5.5</v>
      </c>
      <c r="CC1325" s="590">
        <v>5.5</v>
      </c>
      <c r="CD1325" s="590">
        <v>5.5</v>
      </c>
      <c r="CE1325" s="636">
        <v>0</v>
      </c>
      <c r="CF1325" s="636">
        <v>0</v>
      </c>
      <c r="CG1325" s="636">
        <v>0</v>
      </c>
      <c r="CH1325" s="636">
        <v>0</v>
      </c>
      <c r="CI1325" s="636">
        <v>0</v>
      </c>
      <c r="CJ1325" s="636">
        <v>0</v>
      </c>
      <c r="CK1325" s="623">
        <f t="shared" si="40"/>
        <v>55</v>
      </c>
      <c r="CL1325" s="554">
        <v>55</v>
      </c>
      <c r="CM1325" s="554">
        <v>5.5</v>
      </c>
      <c r="CN1325" s="554">
        <v>33</v>
      </c>
      <c r="CO1325" s="638" t="s">
        <v>4965</v>
      </c>
      <c r="CP1325" s="524" t="s">
        <v>1938</v>
      </c>
      <c r="CQ1325" s="525" t="s">
        <v>4965</v>
      </c>
      <c r="CR1325" s="639" t="s">
        <v>1938</v>
      </c>
      <c r="CS1325" s="640" t="s">
        <v>4965</v>
      </c>
      <c r="CT1325" s="525" t="s">
        <v>4965</v>
      </c>
      <c r="CU1325" s="525" t="s">
        <v>4965</v>
      </c>
    </row>
    <row r="1326" spans="1:99" s="71" customFormat="1" ht="12" customHeight="1" x14ac:dyDescent="0.2">
      <c r="A1326" s="624" t="s">
        <v>3650</v>
      </c>
      <c r="B1326" s="151" t="s">
        <v>2045</v>
      </c>
      <c r="C1326" s="624" t="s">
        <v>3968</v>
      </c>
      <c r="D1326" s="624"/>
      <c r="E1326" s="624"/>
      <c r="F1326" s="624"/>
      <c r="G1326" s="624"/>
      <c r="H1326" s="624"/>
      <c r="I1326" s="624"/>
      <c r="J1326" s="626">
        <v>529324</v>
      </c>
      <c r="K1326" s="626">
        <v>177415</v>
      </c>
      <c r="L1326" s="512" t="s">
        <v>3066</v>
      </c>
      <c r="M1326" s="624"/>
      <c r="N1326" s="624"/>
      <c r="O1326" s="626"/>
      <c r="P1326" s="626"/>
      <c r="Q1326" s="627">
        <v>73</v>
      </c>
      <c r="R1326" s="632"/>
      <c r="S1326" s="632"/>
      <c r="T1326" s="632"/>
      <c r="U1326" s="643"/>
      <c r="V1326" s="643"/>
      <c r="W1326" s="643"/>
      <c r="X1326" s="642"/>
      <c r="Y1326" s="631" t="s">
        <v>1442</v>
      </c>
      <c r="Z1326" s="632" t="s">
        <v>1443</v>
      </c>
      <c r="AA1326" s="633"/>
      <c r="AB1326" s="624"/>
      <c r="AC1326" s="644">
        <v>0.28860465116279072</v>
      </c>
      <c r="AD1326" s="624"/>
      <c r="AE1326" s="624"/>
      <c r="AF1326" s="743"/>
      <c r="AG1326" s="641" t="s">
        <v>3063</v>
      </c>
      <c r="AH1326" s="517" t="s">
        <v>1444</v>
      </c>
      <c r="AI1326" s="624">
        <v>1332293</v>
      </c>
      <c r="AJ1326" s="624">
        <v>0</v>
      </c>
      <c r="AK1326" s="624">
        <v>0</v>
      </c>
      <c r="AL1326" s="624">
        <v>0</v>
      </c>
      <c r="AM1326" s="624">
        <v>0</v>
      </c>
      <c r="AN1326" s="624">
        <v>0</v>
      </c>
      <c r="AO1326" s="624">
        <v>0</v>
      </c>
      <c r="AP1326" s="624">
        <v>0</v>
      </c>
      <c r="AQ1326" s="624">
        <v>0</v>
      </c>
      <c r="AR1326" s="624">
        <v>73</v>
      </c>
      <c r="AS1326" s="635" t="s">
        <v>4965</v>
      </c>
      <c r="AT1326" s="635" t="s">
        <v>4965</v>
      </c>
      <c r="AU1326" s="635" t="s">
        <v>4965</v>
      </c>
      <c r="AV1326" s="635" t="s">
        <v>4965</v>
      </c>
      <c r="AW1326" s="635" t="s">
        <v>4965</v>
      </c>
      <c r="AX1326" s="635" t="s">
        <v>4965</v>
      </c>
      <c r="AY1326" s="635" t="s">
        <v>4965</v>
      </c>
      <c r="AZ1326" s="635" t="s">
        <v>4965</v>
      </c>
      <c r="BA1326" s="635" t="s">
        <v>4965</v>
      </c>
      <c r="BB1326" s="635" t="s">
        <v>4965</v>
      </c>
      <c r="BC1326" s="635" t="s">
        <v>4965</v>
      </c>
      <c r="BD1326" s="635" t="s">
        <v>4965</v>
      </c>
      <c r="BE1326" s="635" t="s">
        <v>4965</v>
      </c>
      <c r="BF1326" s="635" t="s">
        <v>4965</v>
      </c>
      <c r="BG1326" s="635" t="s">
        <v>4965</v>
      </c>
      <c r="BH1326" s="635" t="s">
        <v>4965</v>
      </c>
      <c r="BI1326" s="635" t="s">
        <v>4965</v>
      </c>
      <c r="BJ1326" s="635" t="s">
        <v>4965</v>
      </c>
      <c r="BK1326" s="635" t="s">
        <v>4965</v>
      </c>
      <c r="BL1326" s="635" t="s">
        <v>4965</v>
      </c>
      <c r="BM1326" s="635" t="s">
        <v>4965</v>
      </c>
      <c r="BN1326" s="550" t="s">
        <v>1944</v>
      </c>
      <c r="BO1326" s="636">
        <v>0</v>
      </c>
      <c r="BP1326" s="636">
        <v>0</v>
      </c>
      <c r="BQ1326" s="637">
        <v>0</v>
      </c>
      <c r="BR1326" s="636">
        <v>0</v>
      </c>
      <c r="BS1326" s="636">
        <v>0</v>
      </c>
      <c r="BT1326" s="636">
        <v>0</v>
      </c>
      <c r="BU1326" s="645">
        <v>0</v>
      </c>
      <c r="BV1326" s="636">
        <v>0</v>
      </c>
      <c r="BW1326" s="636">
        <v>0</v>
      </c>
      <c r="BX1326" s="590">
        <v>73</v>
      </c>
      <c r="BY1326" s="636">
        <v>0</v>
      </c>
      <c r="BZ1326" s="636">
        <v>0</v>
      </c>
      <c r="CA1326" s="636">
        <v>0</v>
      </c>
      <c r="CB1326" s="636">
        <v>0</v>
      </c>
      <c r="CC1326" s="636">
        <v>0</v>
      </c>
      <c r="CD1326" s="636">
        <v>0</v>
      </c>
      <c r="CE1326" s="636">
        <v>0</v>
      </c>
      <c r="CF1326" s="636">
        <v>0</v>
      </c>
      <c r="CG1326" s="636">
        <v>0</v>
      </c>
      <c r="CH1326" s="636">
        <v>0</v>
      </c>
      <c r="CI1326" s="636">
        <v>0</v>
      </c>
      <c r="CJ1326" s="636">
        <v>0</v>
      </c>
      <c r="CK1326" s="623">
        <f t="shared" si="40"/>
        <v>73</v>
      </c>
      <c r="CL1326" s="554">
        <v>73</v>
      </c>
      <c r="CM1326" s="523">
        <v>0</v>
      </c>
      <c r="CN1326" s="554">
        <v>73</v>
      </c>
      <c r="CO1326" s="638" t="s">
        <v>4965</v>
      </c>
      <c r="CP1326" s="524" t="s">
        <v>1938</v>
      </c>
      <c r="CQ1326" s="525" t="s">
        <v>4965</v>
      </c>
      <c r="CR1326" s="152" t="s">
        <v>1938</v>
      </c>
      <c r="CS1326" s="525" t="s">
        <v>4965</v>
      </c>
      <c r="CT1326" s="525" t="s">
        <v>4965</v>
      </c>
      <c r="CU1326" s="525" t="s">
        <v>4965</v>
      </c>
    </row>
    <row r="1327" spans="1:99" s="71" customFormat="1" ht="12" customHeight="1" x14ac:dyDescent="0.2">
      <c r="A1327" s="624" t="s">
        <v>3650</v>
      </c>
      <c r="B1327" s="151" t="s">
        <v>2045</v>
      </c>
      <c r="C1327" s="624" t="s">
        <v>3968</v>
      </c>
      <c r="D1327" s="624"/>
      <c r="E1327" s="624"/>
      <c r="F1327" s="624"/>
      <c r="G1327" s="624"/>
      <c r="H1327" s="624"/>
      <c r="I1327" s="624"/>
      <c r="J1327" s="626">
        <v>529324</v>
      </c>
      <c r="K1327" s="626">
        <v>177415</v>
      </c>
      <c r="L1327" s="512" t="s">
        <v>3066</v>
      </c>
      <c r="M1327" s="624"/>
      <c r="N1327" s="624"/>
      <c r="O1327" s="626"/>
      <c r="P1327" s="626"/>
      <c r="Q1327" s="627">
        <v>8</v>
      </c>
      <c r="R1327" s="632"/>
      <c r="S1327" s="632"/>
      <c r="T1327" s="632"/>
      <c r="U1327" s="643"/>
      <c r="V1327" s="643"/>
      <c r="W1327" s="643"/>
      <c r="X1327" s="642"/>
      <c r="Y1327" s="631" t="s">
        <v>1442</v>
      </c>
      <c r="Z1327" s="632" t="s">
        <v>1443</v>
      </c>
      <c r="AA1327" s="633"/>
      <c r="AB1327" s="624"/>
      <c r="AC1327" s="644">
        <v>3.162790697674419E-2</v>
      </c>
      <c r="AD1327" s="624"/>
      <c r="AE1327" s="624"/>
      <c r="AF1327" s="743"/>
      <c r="AG1327" s="517" t="s">
        <v>1931</v>
      </c>
      <c r="AH1327" s="517" t="s">
        <v>1444</v>
      </c>
      <c r="AI1327" s="624">
        <v>1332293</v>
      </c>
      <c r="AJ1327" s="624">
        <v>0</v>
      </c>
      <c r="AK1327" s="624">
        <v>0</v>
      </c>
      <c r="AL1327" s="624">
        <v>0</v>
      </c>
      <c r="AM1327" s="624">
        <v>0</v>
      </c>
      <c r="AN1327" s="624">
        <v>0</v>
      </c>
      <c r="AO1327" s="624">
        <v>0</v>
      </c>
      <c r="AP1327" s="624">
        <v>0</v>
      </c>
      <c r="AQ1327" s="624">
        <v>0</v>
      </c>
      <c r="AR1327" s="624">
        <v>8</v>
      </c>
      <c r="AS1327" s="635" t="s">
        <v>4965</v>
      </c>
      <c r="AT1327" s="635" t="s">
        <v>4965</v>
      </c>
      <c r="AU1327" s="635" t="s">
        <v>4965</v>
      </c>
      <c r="AV1327" s="635" t="s">
        <v>4965</v>
      </c>
      <c r="AW1327" s="635" t="s">
        <v>4965</v>
      </c>
      <c r="AX1327" s="635" t="s">
        <v>4965</v>
      </c>
      <c r="AY1327" s="635" t="s">
        <v>4965</v>
      </c>
      <c r="AZ1327" s="635" t="s">
        <v>4965</v>
      </c>
      <c r="BA1327" s="635" t="s">
        <v>4965</v>
      </c>
      <c r="BB1327" s="635" t="s">
        <v>4965</v>
      </c>
      <c r="BC1327" s="635" t="s">
        <v>4965</v>
      </c>
      <c r="BD1327" s="635" t="s">
        <v>4965</v>
      </c>
      <c r="BE1327" s="635" t="s">
        <v>4965</v>
      </c>
      <c r="BF1327" s="635" t="s">
        <v>4965</v>
      </c>
      <c r="BG1327" s="635" t="s">
        <v>4965</v>
      </c>
      <c r="BH1327" s="635" t="s">
        <v>4965</v>
      </c>
      <c r="BI1327" s="635" t="s">
        <v>4965</v>
      </c>
      <c r="BJ1327" s="635" t="s">
        <v>4965</v>
      </c>
      <c r="BK1327" s="635" t="s">
        <v>4965</v>
      </c>
      <c r="BL1327" s="635" t="s">
        <v>4965</v>
      </c>
      <c r="BM1327" s="635" t="s">
        <v>4965</v>
      </c>
      <c r="BN1327" s="550" t="s">
        <v>1944</v>
      </c>
      <c r="BO1327" s="636">
        <v>0</v>
      </c>
      <c r="BP1327" s="636">
        <v>0</v>
      </c>
      <c r="BQ1327" s="637">
        <v>0</v>
      </c>
      <c r="BR1327" s="636">
        <v>0</v>
      </c>
      <c r="BS1327" s="636">
        <v>0</v>
      </c>
      <c r="BT1327" s="636">
        <v>0</v>
      </c>
      <c r="BU1327" s="645">
        <v>0</v>
      </c>
      <c r="BV1327" s="636">
        <v>0</v>
      </c>
      <c r="BW1327" s="636">
        <v>0</v>
      </c>
      <c r="BX1327" s="590">
        <v>8</v>
      </c>
      <c r="BY1327" s="636">
        <v>0</v>
      </c>
      <c r="BZ1327" s="636">
        <v>0</v>
      </c>
      <c r="CA1327" s="636">
        <v>0</v>
      </c>
      <c r="CB1327" s="636">
        <v>0</v>
      </c>
      <c r="CC1327" s="636">
        <v>0</v>
      </c>
      <c r="CD1327" s="636">
        <v>0</v>
      </c>
      <c r="CE1327" s="636">
        <v>0</v>
      </c>
      <c r="CF1327" s="636">
        <v>0</v>
      </c>
      <c r="CG1327" s="636">
        <v>0</v>
      </c>
      <c r="CH1327" s="636">
        <v>0</v>
      </c>
      <c r="CI1327" s="636">
        <v>0</v>
      </c>
      <c r="CJ1327" s="636">
        <v>0</v>
      </c>
      <c r="CK1327" s="623">
        <f t="shared" si="40"/>
        <v>8</v>
      </c>
      <c r="CL1327" s="554">
        <v>8</v>
      </c>
      <c r="CM1327" s="523">
        <v>0</v>
      </c>
      <c r="CN1327" s="554">
        <v>8</v>
      </c>
      <c r="CO1327" s="638" t="s">
        <v>4965</v>
      </c>
      <c r="CP1327" s="524" t="s">
        <v>1938</v>
      </c>
      <c r="CQ1327" s="525" t="s">
        <v>4965</v>
      </c>
      <c r="CR1327" s="152" t="s">
        <v>1938</v>
      </c>
      <c r="CS1327" s="525" t="s">
        <v>4965</v>
      </c>
      <c r="CT1327" s="525" t="s">
        <v>4965</v>
      </c>
      <c r="CU1327" s="525" t="s">
        <v>4965</v>
      </c>
    </row>
    <row r="1328" spans="1:99" s="71" customFormat="1" ht="12" customHeight="1" x14ac:dyDescent="0.2">
      <c r="A1328" s="624" t="s">
        <v>3650</v>
      </c>
      <c r="B1328" s="151" t="s">
        <v>2045</v>
      </c>
      <c r="C1328" s="624" t="s">
        <v>3968</v>
      </c>
      <c r="D1328" s="624"/>
      <c r="E1328" s="624"/>
      <c r="F1328" s="624"/>
      <c r="G1328" s="624"/>
      <c r="H1328" s="624"/>
      <c r="I1328" s="624"/>
      <c r="J1328" s="626">
        <v>529324</v>
      </c>
      <c r="K1328" s="626">
        <v>177415</v>
      </c>
      <c r="L1328" s="512" t="s">
        <v>3066</v>
      </c>
      <c r="M1328" s="624"/>
      <c r="N1328" s="624"/>
      <c r="O1328" s="626"/>
      <c r="P1328" s="626"/>
      <c r="Q1328" s="627">
        <v>5</v>
      </c>
      <c r="R1328" s="632"/>
      <c r="S1328" s="632"/>
      <c r="T1328" s="632"/>
      <c r="U1328" s="643"/>
      <c r="V1328" s="643"/>
      <c r="W1328" s="643"/>
      <c r="X1328" s="642"/>
      <c r="Y1328" s="631" t="s">
        <v>1442</v>
      </c>
      <c r="Z1328" s="632" t="s">
        <v>1443</v>
      </c>
      <c r="AA1328" s="633"/>
      <c r="AB1328" s="624"/>
      <c r="AC1328" s="644">
        <v>1.9767441860465119E-2</v>
      </c>
      <c r="AD1328" s="624"/>
      <c r="AE1328" s="624"/>
      <c r="AF1328" s="743"/>
      <c r="AG1328" s="517" t="s">
        <v>628</v>
      </c>
      <c r="AH1328" s="517" t="s">
        <v>1444</v>
      </c>
      <c r="AI1328" s="624">
        <v>1332293</v>
      </c>
      <c r="AJ1328" s="624">
        <v>0</v>
      </c>
      <c r="AK1328" s="624">
        <v>0</v>
      </c>
      <c r="AL1328" s="624">
        <v>0</v>
      </c>
      <c r="AM1328" s="624">
        <v>0</v>
      </c>
      <c r="AN1328" s="624">
        <v>0</v>
      </c>
      <c r="AO1328" s="624">
        <v>0</v>
      </c>
      <c r="AP1328" s="624">
        <v>0</v>
      </c>
      <c r="AQ1328" s="624">
        <v>0</v>
      </c>
      <c r="AR1328" s="624">
        <v>5</v>
      </c>
      <c r="AS1328" s="635" t="s">
        <v>4965</v>
      </c>
      <c r="AT1328" s="635" t="s">
        <v>4965</v>
      </c>
      <c r="AU1328" s="635" t="s">
        <v>4965</v>
      </c>
      <c r="AV1328" s="635" t="s">
        <v>4965</v>
      </c>
      <c r="AW1328" s="635" t="s">
        <v>4965</v>
      </c>
      <c r="AX1328" s="635" t="s">
        <v>4965</v>
      </c>
      <c r="AY1328" s="635" t="s">
        <v>4965</v>
      </c>
      <c r="AZ1328" s="635" t="s">
        <v>4965</v>
      </c>
      <c r="BA1328" s="635" t="s">
        <v>4965</v>
      </c>
      <c r="BB1328" s="635" t="s">
        <v>4965</v>
      </c>
      <c r="BC1328" s="635" t="s">
        <v>4965</v>
      </c>
      <c r="BD1328" s="635" t="s">
        <v>4965</v>
      </c>
      <c r="BE1328" s="635" t="s">
        <v>4965</v>
      </c>
      <c r="BF1328" s="635" t="s">
        <v>4965</v>
      </c>
      <c r="BG1328" s="635" t="s">
        <v>4965</v>
      </c>
      <c r="BH1328" s="635" t="s">
        <v>4965</v>
      </c>
      <c r="BI1328" s="635" t="s">
        <v>4965</v>
      </c>
      <c r="BJ1328" s="635" t="s">
        <v>4965</v>
      </c>
      <c r="BK1328" s="635" t="s">
        <v>4965</v>
      </c>
      <c r="BL1328" s="635" t="s">
        <v>4965</v>
      </c>
      <c r="BM1328" s="635" t="s">
        <v>4965</v>
      </c>
      <c r="BN1328" s="550" t="s">
        <v>1944</v>
      </c>
      <c r="BO1328" s="636">
        <v>0</v>
      </c>
      <c r="BP1328" s="636">
        <v>0</v>
      </c>
      <c r="BQ1328" s="637">
        <v>0</v>
      </c>
      <c r="BR1328" s="636">
        <v>0</v>
      </c>
      <c r="BS1328" s="636">
        <v>0</v>
      </c>
      <c r="BT1328" s="636">
        <v>0</v>
      </c>
      <c r="BU1328" s="645">
        <v>0</v>
      </c>
      <c r="BV1328" s="636">
        <v>0</v>
      </c>
      <c r="BW1328" s="636">
        <v>0</v>
      </c>
      <c r="BX1328" s="590">
        <v>5</v>
      </c>
      <c r="BY1328" s="636">
        <v>0</v>
      </c>
      <c r="BZ1328" s="636">
        <v>0</v>
      </c>
      <c r="CA1328" s="636">
        <v>0</v>
      </c>
      <c r="CB1328" s="636">
        <v>0</v>
      </c>
      <c r="CC1328" s="636">
        <v>0</v>
      </c>
      <c r="CD1328" s="636">
        <v>0</v>
      </c>
      <c r="CE1328" s="636">
        <v>0</v>
      </c>
      <c r="CF1328" s="636">
        <v>0</v>
      </c>
      <c r="CG1328" s="636">
        <v>0</v>
      </c>
      <c r="CH1328" s="636">
        <v>0</v>
      </c>
      <c r="CI1328" s="636">
        <v>0</v>
      </c>
      <c r="CJ1328" s="636">
        <v>0</v>
      </c>
      <c r="CK1328" s="623">
        <f t="shared" si="40"/>
        <v>5</v>
      </c>
      <c r="CL1328" s="554">
        <v>5</v>
      </c>
      <c r="CM1328" s="523">
        <v>0</v>
      </c>
      <c r="CN1328" s="554">
        <v>5</v>
      </c>
      <c r="CO1328" s="638" t="s">
        <v>4965</v>
      </c>
      <c r="CP1328" s="524" t="s">
        <v>1938</v>
      </c>
      <c r="CQ1328" s="525" t="s">
        <v>4965</v>
      </c>
      <c r="CR1328" s="152" t="s">
        <v>1938</v>
      </c>
      <c r="CS1328" s="525" t="s">
        <v>4965</v>
      </c>
      <c r="CT1328" s="525" t="s">
        <v>4965</v>
      </c>
      <c r="CU1328" s="525" t="s">
        <v>4965</v>
      </c>
    </row>
    <row r="1329" spans="1:99" s="71" customFormat="1" ht="12" customHeight="1" x14ac:dyDescent="0.2">
      <c r="A1329" s="624" t="s">
        <v>3650</v>
      </c>
      <c r="B1329" s="151" t="s">
        <v>1933</v>
      </c>
      <c r="C1329" s="624" t="s">
        <v>3969</v>
      </c>
      <c r="D1329" s="624"/>
      <c r="E1329" s="624"/>
      <c r="F1329" s="624"/>
      <c r="G1329" s="624"/>
      <c r="H1329" s="624"/>
      <c r="I1329" s="624"/>
      <c r="J1329" s="626">
        <v>529280</v>
      </c>
      <c r="K1329" s="626">
        <v>177270</v>
      </c>
      <c r="L1329" s="512" t="s">
        <v>3066</v>
      </c>
      <c r="M1329" s="624"/>
      <c r="N1329" s="624"/>
      <c r="O1329" s="626"/>
      <c r="P1329" s="626"/>
      <c r="Q1329" s="627">
        <v>91</v>
      </c>
      <c r="R1329" s="628"/>
      <c r="S1329" s="628"/>
      <c r="T1329" s="628"/>
      <c r="U1329" s="646"/>
      <c r="V1329" s="646"/>
      <c r="W1329" s="646"/>
      <c r="X1329" s="630"/>
      <c r="Y1329" s="631" t="s">
        <v>1442</v>
      </c>
      <c r="Z1329" s="632" t="s">
        <v>1443</v>
      </c>
      <c r="AA1329" s="633"/>
      <c r="AB1329" s="624"/>
      <c r="AC1329" s="644">
        <v>0.357196261682243</v>
      </c>
      <c r="AD1329" s="624"/>
      <c r="AE1329" s="624"/>
      <c r="AF1329" s="743"/>
      <c r="AG1329" s="641" t="s">
        <v>3063</v>
      </c>
      <c r="AH1329" s="517" t="s">
        <v>1444</v>
      </c>
      <c r="AI1329" s="624">
        <v>1332038</v>
      </c>
      <c r="AJ1329" s="624">
        <v>0</v>
      </c>
      <c r="AK1329" s="624">
        <v>0</v>
      </c>
      <c r="AL1329" s="624">
        <v>0</v>
      </c>
      <c r="AM1329" s="624">
        <v>0</v>
      </c>
      <c r="AN1329" s="624">
        <v>0</v>
      </c>
      <c r="AO1329" s="624">
        <v>0</v>
      </c>
      <c r="AP1329" s="624">
        <v>0</v>
      </c>
      <c r="AQ1329" s="624">
        <v>0</v>
      </c>
      <c r="AR1329" s="624">
        <v>91</v>
      </c>
      <c r="AS1329" s="635" t="s">
        <v>4965</v>
      </c>
      <c r="AT1329" s="635" t="s">
        <v>4965</v>
      </c>
      <c r="AU1329" s="635" t="s">
        <v>4965</v>
      </c>
      <c r="AV1329" s="635" t="s">
        <v>4965</v>
      </c>
      <c r="AW1329" s="635" t="s">
        <v>4965</v>
      </c>
      <c r="AX1329" s="635" t="s">
        <v>4965</v>
      </c>
      <c r="AY1329" s="635" t="s">
        <v>4965</v>
      </c>
      <c r="AZ1329" s="635" t="s">
        <v>4965</v>
      </c>
      <c r="BA1329" s="635" t="s">
        <v>4965</v>
      </c>
      <c r="BB1329" s="635" t="s">
        <v>4965</v>
      </c>
      <c r="BC1329" s="635" t="s">
        <v>4965</v>
      </c>
      <c r="BD1329" s="635" t="s">
        <v>4965</v>
      </c>
      <c r="BE1329" s="635" t="s">
        <v>4965</v>
      </c>
      <c r="BF1329" s="635" t="s">
        <v>4965</v>
      </c>
      <c r="BG1329" s="635" t="s">
        <v>4965</v>
      </c>
      <c r="BH1329" s="635" t="s">
        <v>4965</v>
      </c>
      <c r="BI1329" s="635" t="s">
        <v>4965</v>
      </c>
      <c r="BJ1329" s="635" t="s">
        <v>4965</v>
      </c>
      <c r="BK1329" s="635" t="s">
        <v>4965</v>
      </c>
      <c r="BL1329" s="635" t="s">
        <v>4965</v>
      </c>
      <c r="BM1329" s="635" t="s">
        <v>4965</v>
      </c>
      <c r="BN1329" s="550" t="s">
        <v>1944</v>
      </c>
      <c r="BO1329" s="636">
        <v>0</v>
      </c>
      <c r="BP1329" s="636">
        <v>0</v>
      </c>
      <c r="BQ1329" s="637">
        <v>0</v>
      </c>
      <c r="BR1329" s="636">
        <v>0</v>
      </c>
      <c r="BS1329" s="636">
        <v>0</v>
      </c>
      <c r="BT1329" s="636">
        <v>0</v>
      </c>
      <c r="BU1329" s="645">
        <v>0</v>
      </c>
      <c r="BV1329" s="636">
        <v>0</v>
      </c>
      <c r="BW1329" s="636">
        <v>0</v>
      </c>
      <c r="BX1329" s="636">
        <v>0</v>
      </c>
      <c r="BY1329" s="590">
        <v>70.777777777777786</v>
      </c>
      <c r="BZ1329" s="590">
        <v>20.222222222222221</v>
      </c>
      <c r="CA1329" s="636">
        <v>0</v>
      </c>
      <c r="CB1329" s="636">
        <v>0</v>
      </c>
      <c r="CC1329" s="636">
        <v>0</v>
      </c>
      <c r="CD1329" s="636">
        <v>0</v>
      </c>
      <c r="CE1329" s="636">
        <v>0</v>
      </c>
      <c r="CF1329" s="636">
        <v>0</v>
      </c>
      <c r="CG1329" s="636">
        <v>0</v>
      </c>
      <c r="CH1329" s="636">
        <v>0</v>
      </c>
      <c r="CI1329" s="636">
        <v>0</v>
      </c>
      <c r="CJ1329" s="636">
        <v>0</v>
      </c>
      <c r="CK1329" s="623">
        <f t="shared" si="40"/>
        <v>91</v>
      </c>
      <c r="CL1329" s="554">
        <v>91</v>
      </c>
      <c r="CM1329" s="523">
        <v>0</v>
      </c>
      <c r="CN1329" s="554">
        <v>91</v>
      </c>
      <c r="CO1329" s="638" t="s">
        <v>4965</v>
      </c>
      <c r="CP1329" s="524" t="s">
        <v>1938</v>
      </c>
      <c r="CQ1329" s="525" t="s">
        <v>4965</v>
      </c>
      <c r="CR1329" s="152" t="s">
        <v>1938</v>
      </c>
      <c r="CS1329" s="525" t="s">
        <v>4965</v>
      </c>
      <c r="CT1329" s="525" t="s">
        <v>4965</v>
      </c>
      <c r="CU1329" s="525" t="s">
        <v>4965</v>
      </c>
    </row>
    <row r="1330" spans="1:99" s="71" customFormat="1" ht="12" customHeight="1" x14ac:dyDescent="0.2">
      <c r="A1330" s="624" t="s">
        <v>3650</v>
      </c>
      <c r="B1330" s="151" t="s">
        <v>1933</v>
      </c>
      <c r="C1330" s="624" t="s">
        <v>3969</v>
      </c>
      <c r="D1330" s="624"/>
      <c r="E1330" s="624"/>
      <c r="F1330" s="624"/>
      <c r="G1330" s="624"/>
      <c r="H1330" s="624"/>
      <c r="I1330" s="624"/>
      <c r="J1330" s="626">
        <v>529280</v>
      </c>
      <c r="K1330" s="626">
        <v>177270</v>
      </c>
      <c r="L1330" s="512" t="s">
        <v>3066</v>
      </c>
      <c r="M1330" s="624"/>
      <c r="N1330" s="624"/>
      <c r="O1330" s="626"/>
      <c r="P1330" s="626"/>
      <c r="Q1330" s="627">
        <v>10</v>
      </c>
      <c r="R1330" s="628"/>
      <c r="S1330" s="628"/>
      <c r="T1330" s="628"/>
      <c r="U1330" s="646"/>
      <c r="V1330" s="646"/>
      <c r="W1330" s="646"/>
      <c r="X1330" s="630"/>
      <c r="Y1330" s="631" t="s">
        <v>1442</v>
      </c>
      <c r="Z1330" s="632" t="s">
        <v>1443</v>
      </c>
      <c r="AA1330" s="633"/>
      <c r="AB1330" s="624"/>
      <c r="AC1330" s="644">
        <v>3.925233644859813E-2</v>
      </c>
      <c r="AD1330" s="624"/>
      <c r="AE1330" s="624"/>
      <c r="AF1330" s="743"/>
      <c r="AG1330" s="517" t="s">
        <v>1931</v>
      </c>
      <c r="AH1330" s="517" t="s">
        <v>1444</v>
      </c>
      <c r="AI1330" s="624">
        <v>1332038</v>
      </c>
      <c r="AJ1330" s="624">
        <v>0</v>
      </c>
      <c r="AK1330" s="624">
        <v>0</v>
      </c>
      <c r="AL1330" s="624">
        <v>0</v>
      </c>
      <c r="AM1330" s="624">
        <v>0</v>
      </c>
      <c r="AN1330" s="624">
        <v>0</v>
      </c>
      <c r="AO1330" s="624">
        <v>0</v>
      </c>
      <c r="AP1330" s="624">
        <v>0</v>
      </c>
      <c r="AQ1330" s="624">
        <v>0</v>
      </c>
      <c r="AR1330" s="624">
        <v>10</v>
      </c>
      <c r="AS1330" s="635" t="s">
        <v>4965</v>
      </c>
      <c r="AT1330" s="635" t="s">
        <v>4965</v>
      </c>
      <c r="AU1330" s="635" t="s">
        <v>4965</v>
      </c>
      <c r="AV1330" s="635" t="s">
        <v>4965</v>
      </c>
      <c r="AW1330" s="635" t="s">
        <v>4965</v>
      </c>
      <c r="AX1330" s="635" t="s">
        <v>4965</v>
      </c>
      <c r="AY1330" s="635" t="s">
        <v>4965</v>
      </c>
      <c r="AZ1330" s="635" t="s">
        <v>4965</v>
      </c>
      <c r="BA1330" s="635" t="s">
        <v>4965</v>
      </c>
      <c r="BB1330" s="635" t="s">
        <v>4965</v>
      </c>
      <c r="BC1330" s="635" t="s">
        <v>4965</v>
      </c>
      <c r="BD1330" s="635" t="s">
        <v>4965</v>
      </c>
      <c r="BE1330" s="635" t="s">
        <v>4965</v>
      </c>
      <c r="BF1330" s="635" t="s">
        <v>4965</v>
      </c>
      <c r="BG1330" s="635" t="s">
        <v>4965</v>
      </c>
      <c r="BH1330" s="635" t="s">
        <v>4965</v>
      </c>
      <c r="BI1330" s="635" t="s">
        <v>4965</v>
      </c>
      <c r="BJ1330" s="635" t="s">
        <v>4965</v>
      </c>
      <c r="BK1330" s="635" t="s">
        <v>4965</v>
      </c>
      <c r="BL1330" s="635" t="s">
        <v>4965</v>
      </c>
      <c r="BM1330" s="635" t="s">
        <v>4965</v>
      </c>
      <c r="BN1330" s="550" t="s">
        <v>1944</v>
      </c>
      <c r="BO1330" s="636">
        <v>0</v>
      </c>
      <c r="BP1330" s="636">
        <v>0</v>
      </c>
      <c r="BQ1330" s="637">
        <v>0</v>
      </c>
      <c r="BR1330" s="636">
        <v>0</v>
      </c>
      <c r="BS1330" s="636">
        <v>0</v>
      </c>
      <c r="BT1330" s="636">
        <v>0</v>
      </c>
      <c r="BU1330" s="645">
        <v>0</v>
      </c>
      <c r="BV1330" s="636">
        <v>0</v>
      </c>
      <c r="BW1330" s="636">
        <v>0</v>
      </c>
      <c r="BX1330" s="636">
        <v>0</v>
      </c>
      <c r="BY1330" s="590">
        <v>10</v>
      </c>
      <c r="BZ1330" s="636">
        <v>0</v>
      </c>
      <c r="CA1330" s="636">
        <v>0</v>
      </c>
      <c r="CB1330" s="636">
        <v>0</v>
      </c>
      <c r="CC1330" s="636">
        <v>0</v>
      </c>
      <c r="CD1330" s="636">
        <v>0</v>
      </c>
      <c r="CE1330" s="636">
        <v>0</v>
      </c>
      <c r="CF1330" s="636">
        <v>0</v>
      </c>
      <c r="CG1330" s="636">
        <v>0</v>
      </c>
      <c r="CH1330" s="636">
        <v>0</v>
      </c>
      <c r="CI1330" s="636">
        <v>0</v>
      </c>
      <c r="CJ1330" s="636">
        <v>0</v>
      </c>
      <c r="CK1330" s="623">
        <f t="shared" si="40"/>
        <v>10</v>
      </c>
      <c r="CL1330" s="554">
        <v>10</v>
      </c>
      <c r="CM1330" s="523">
        <v>0</v>
      </c>
      <c r="CN1330" s="554">
        <v>10</v>
      </c>
      <c r="CO1330" s="638" t="s">
        <v>4965</v>
      </c>
      <c r="CP1330" s="524" t="s">
        <v>1938</v>
      </c>
      <c r="CQ1330" s="525" t="s">
        <v>4965</v>
      </c>
      <c r="CR1330" s="152" t="s">
        <v>1938</v>
      </c>
      <c r="CS1330" s="525" t="s">
        <v>4965</v>
      </c>
      <c r="CT1330" s="525" t="s">
        <v>4965</v>
      </c>
      <c r="CU1330" s="525" t="s">
        <v>4965</v>
      </c>
    </row>
    <row r="1331" spans="1:99" s="71" customFormat="1" ht="12" customHeight="1" x14ac:dyDescent="0.2">
      <c r="A1331" s="624" t="s">
        <v>3650</v>
      </c>
      <c r="B1331" s="151" t="s">
        <v>1933</v>
      </c>
      <c r="C1331" s="624" t="s">
        <v>3969</v>
      </c>
      <c r="D1331" s="624"/>
      <c r="E1331" s="624"/>
      <c r="F1331" s="624"/>
      <c r="G1331" s="624"/>
      <c r="H1331" s="624"/>
      <c r="I1331" s="624"/>
      <c r="J1331" s="626">
        <v>529280</v>
      </c>
      <c r="K1331" s="626">
        <v>177270</v>
      </c>
      <c r="L1331" s="512" t="s">
        <v>3066</v>
      </c>
      <c r="M1331" s="624"/>
      <c r="N1331" s="624"/>
      <c r="O1331" s="626"/>
      <c r="P1331" s="626"/>
      <c r="Q1331" s="627">
        <v>6</v>
      </c>
      <c r="R1331" s="628"/>
      <c r="S1331" s="628"/>
      <c r="T1331" s="628"/>
      <c r="U1331" s="646"/>
      <c r="V1331" s="646"/>
      <c r="W1331" s="646"/>
      <c r="X1331" s="630"/>
      <c r="Y1331" s="631" t="s">
        <v>1442</v>
      </c>
      <c r="Z1331" s="632" t="s">
        <v>1443</v>
      </c>
      <c r="AA1331" s="633"/>
      <c r="AB1331" s="624"/>
      <c r="AC1331" s="644">
        <v>2.355140186915888E-2</v>
      </c>
      <c r="AD1331" s="624"/>
      <c r="AE1331" s="624"/>
      <c r="AF1331" s="743"/>
      <c r="AG1331" s="517" t="s">
        <v>628</v>
      </c>
      <c r="AH1331" s="517" t="s">
        <v>1444</v>
      </c>
      <c r="AI1331" s="624">
        <v>1332038</v>
      </c>
      <c r="AJ1331" s="624">
        <v>0</v>
      </c>
      <c r="AK1331" s="624">
        <v>0</v>
      </c>
      <c r="AL1331" s="624">
        <v>0</v>
      </c>
      <c r="AM1331" s="624">
        <v>0</v>
      </c>
      <c r="AN1331" s="624">
        <v>0</v>
      </c>
      <c r="AO1331" s="624">
        <v>0</v>
      </c>
      <c r="AP1331" s="624">
        <v>0</v>
      </c>
      <c r="AQ1331" s="624">
        <v>0</v>
      </c>
      <c r="AR1331" s="624">
        <v>6</v>
      </c>
      <c r="AS1331" s="635" t="s">
        <v>4965</v>
      </c>
      <c r="AT1331" s="635" t="s">
        <v>4965</v>
      </c>
      <c r="AU1331" s="635" t="s">
        <v>4965</v>
      </c>
      <c r="AV1331" s="635" t="s">
        <v>4965</v>
      </c>
      <c r="AW1331" s="635" t="s">
        <v>4965</v>
      </c>
      <c r="AX1331" s="635" t="s">
        <v>4965</v>
      </c>
      <c r="AY1331" s="635" t="s">
        <v>4965</v>
      </c>
      <c r="AZ1331" s="635" t="s">
        <v>4965</v>
      </c>
      <c r="BA1331" s="635" t="s">
        <v>4965</v>
      </c>
      <c r="BB1331" s="635" t="s">
        <v>4965</v>
      </c>
      <c r="BC1331" s="635" t="s">
        <v>4965</v>
      </c>
      <c r="BD1331" s="635" t="s">
        <v>4965</v>
      </c>
      <c r="BE1331" s="635" t="s">
        <v>4965</v>
      </c>
      <c r="BF1331" s="635" t="s">
        <v>4965</v>
      </c>
      <c r="BG1331" s="635" t="s">
        <v>4965</v>
      </c>
      <c r="BH1331" s="635" t="s">
        <v>4965</v>
      </c>
      <c r="BI1331" s="635" t="s">
        <v>4965</v>
      </c>
      <c r="BJ1331" s="635" t="s">
        <v>4965</v>
      </c>
      <c r="BK1331" s="635" t="s">
        <v>4965</v>
      </c>
      <c r="BL1331" s="635" t="s">
        <v>4965</v>
      </c>
      <c r="BM1331" s="635" t="s">
        <v>4965</v>
      </c>
      <c r="BN1331" s="550" t="s">
        <v>1944</v>
      </c>
      <c r="BO1331" s="636">
        <v>0</v>
      </c>
      <c r="BP1331" s="636">
        <v>0</v>
      </c>
      <c r="BQ1331" s="637">
        <v>0</v>
      </c>
      <c r="BR1331" s="636">
        <v>0</v>
      </c>
      <c r="BS1331" s="636">
        <v>0</v>
      </c>
      <c r="BT1331" s="636">
        <v>0</v>
      </c>
      <c r="BU1331" s="645">
        <v>0</v>
      </c>
      <c r="BV1331" s="636">
        <v>0</v>
      </c>
      <c r="BW1331" s="636">
        <v>0</v>
      </c>
      <c r="BX1331" s="636">
        <v>0</v>
      </c>
      <c r="BY1331" s="590">
        <v>6</v>
      </c>
      <c r="BZ1331" s="636">
        <v>0</v>
      </c>
      <c r="CA1331" s="636">
        <v>0</v>
      </c>
      <c r="CB1331" s="636">
        <v>0</v>
      </c>
      <c r="CC1331" s="636">
        <v>0</v>
      </c>
      <c r="CD1331" s="636">
        <v>0</v>
      </c>
      <c r="CE1331" s="636">
        <v>0</v>
      </c>
      <c r="CF1331" s="636">
        <v>0</v>
      </c>
      <c r="CG1331" s="636">
        <v>0</v>
      </c>
      <c r="CH1331" s="636">
        <v>0</v>
      </c>
      <c r="CI1331" s="636">
        <v>0</v>
      </c>
      <c r="CJ1331" s="636">
        <v>0</v>
      </c>
      <c r="CK1331" s="623">
        <f t="shared" si="40"/>
        <v>6</v>
      </c>
      <c r="CL1331" s="554">
        <v>6</v>
      </c>
      <c r="CM1331" s="523">
        <v>0</v>
      </c>
      <c r="CN1331" s="554">
        <v>6</v>
      </c>
      <c r="CO1331" s="638" t="s">
        <v>4965</v>
      </c>
      <c r="CP1331" s="524" t="s">
        <v>1938</v>
      </c>
      <c r="CQ1331" s="525" t="s">
        <v>4965</v>
      </c>
      <c r="CR1331" s="152" t="s">
        <v>1938</v>
      </c>
      <c r="CS1331" s="525" t="s">
        <v>4965</v>
      </c>
      <c r="CT1331" s="525" t="s">
        <v>4965</v>
      </c>
      <c r="CU1331" s="525" t="s">
        <v>4965</v>
      </c>
    </row>
    <row r="1332" spans="1:99" s="71" customFormat="1" ht="12" customHeight="1" x14ac:dyDescent="0.2">
      <c r="A1332" s="624" t="s">
        <v>3650</v>
      </c>
      <c r="B1332" s="151" t="s">
        <v>1934</v>
      </c>
      <c r="C1332" s="624" t="s">
        <v>3970</v>
      </c>
      <c r="D1332" s="624"/>
      <c r="E1332" s="624"/>
      <c r="F1332" s="624"/>
      <c r="G1332" s="624"/>
      <c r="H1332" s="624"/>
      <c r="I1332" s="624"/>
      <c r="J1332" s="626">
        <v>529265</v>
      </c>
      <c r="K1332" s="626">
        <v>177500</v>
      </c>
      <c r="L1332" s="512" t="s">
        <v>3066</v>
      </c>
      <c r="M1332" s="624"/>
      <c r="N1332" s="624"/>
      <c r="O1332" s="626"/>
      <c r="P1332" s="626"/>
      <c r="Q1332" s="627">
        <v>99</v>
      </c>
      <c r="R1332" s="632"/>
      <c r="S1332" s="632"/>
      <c r="T1332" s="632"/>
      <c r="U1332" s="643"/>
      <c r="V1332" s="643"/>
      <c r="W1332" s="643"/>
      <c r="X1332" s="642"/>
      <c r="Y1332" s="631" t="s">
        <v>1442</v>
      </c>
      <c r="Z1332" s="632" t="s">
        <v>1443</v>
      </c>
      <c r="AA1332" s="633"/>
      <c r="AB1332" s="624"/>
      <c r="AC1332" s="644">
        <v>0.38923076923076927</v>
      </c>
      <c r="AD1332" s="624"/>
      <c r="AE1332" s="624"/>
      <c r="AF1332" s="743"/>
      <c r="AG1332" s="641" t="s">
        <v>3063</v>
      </c>
      <c r="AH1332" s="517" t="s">
        <v>1444</v>
      </c>
      <c r="AI1332" s="624">
        <v>1332123</v>
      </c>
      <c r="AJ1332" s="624">
        <v>0</v>
      </c>
      <c r="AK1332" s="624">
        <v>0</v>
      </c>
      <c r="AL1332" s="624">
        <v>0</v>
      </c>
      <c r="AM1332" s="624">
        <v>0</v>
      </c>
      <c r="AN1332" s="624">
        <v>0</v>
      </c>
      <c r="AO1332" s="624">
        <v>0</v>
      </c>
      <c r="AP1332" s="624">
        <v>0</v>
      </c>
      <c r="AQ1332" s="624">
        <v>0</v>
      </c>
      <c r="AR1332" s="624">
        <v>99</v>
      </c>
      <c r="AS1332" s="635" t="s">
        <v>4965</v>
      </c>
      <c r="AT1332" s="635" t="s">
        <v>4965</v>
      </c>
      <c r="AU1332" s="635" t="s">
        <v>4965</v>
      </c>
      <c r="AV1332" s="635" t="s">
        <v>4965</v>
      </c>
      <c r="AW1332" s="635" t="s">
        <v>4965</v>
      </c>
      <c r="AX1332" s="635" t="s">
        <v>4965</v>
      </c>
      <c r="AY1332" s="635" t="s">
        <v>4965</v>
      </c>
      <c r="AZ1332" s="635" t="s">
        <v>4965</v>
      </c>
      <c r="BA1332" s="635" t="s">
        <v>4965</v>
      </c>
      <c r="BB1332" s="635" t="s">
        <v>4965</v>
      </c>
      <c r="BC1332" s="635" t="s">
        <v>4965</v>
      </c>
      <c r="BD1332" s="635" t="s">
        <v>4965</v>
      </c>
      <c r="BE1332" s="635" t="s">
        <v>4965</v>
      </c>
      <c r="BF1332" s="635" t="s">
        <v>4965</v>
      </c>
      <c r="BG1332" s="635" t="s">
        <v>4965</v>
      </c>
      <c r="BH1332" s="635" t="s">
        <v>4965</v>
      </c>
      <c r="BI1332" s="635" t="s">
        <v>4965</v>
      </c>
      <c r="BJ1332" s="635" t="s">
        <v>4965</v>
      </c>
      <c r="BK1332" s="635" t="s">
        <v>4965</v>
      </c>
      <c r="BL1332" s="635" t="s">
        <v>4965</v>
      </c>
      <c r="BM1332" s="635" t="s">
        <v>4965</v>
      </c>
      <c r="BN1332" s="550" t="s">
        <v>1944</v>
      </c>
      <c r="BO1332" s="636">
        <v>0</v>
      </c>
      <c r="BP1332" s="636">
        <v>0</v>
      </c>
      <c r="BQ1332" s="637">
        <v>0</v>
      </c>
      <c r="BR1332" s="636">
        <v>0</v>
      </c>
      <c r="BS1332" s="636">
        <v>0</v>
      </c>
      <c r="BT1332" s="636">
        <v>0</v>
      </c>
      <c r="BU1332" s="645">
        <v>0</v>
      </c>
      <c r="BV1332" s="636">
        <v>0</v>
      </c>
      <c r="BW1332" s="590">
        <v>92.07</v>
      </c>
      <c r="BX1332" s="590">
        <v>6.93</v>
      </c>
      <c r="BY1332" s="636">
        <v>0</v>
      </c>
      <c r="BZ1332" s="636">
        <v>0</v>
      </c>
      <c r="CA1332" s="636">
        <v>0</v>
      </c>
      <c r="CB1332" s="636">
        <v>0</v>
      </c>
      <c r="CC1332" s="636">
        <v>0</v>
      </c>
      <c r="CD1332" s="636">
        <v>0</v>
      </c>
      <c r="CE1332" s="636">
        <v>0</v>
      </c>
      <c r="CF1332" s="636">
        <v>0</v>
      </c>
      <c r="CG1332" s="636">
        <v>0</v>
      </c>
      <c r="CH1332" s="636">
        <v>0</v>
      </c>
      <c r="CI1332" s="636">
        <v>0</v>
      </c>
      <c r="CJ1332" s="636">
        <v>0</v>
      </c>
      <c r="CK1332" s="623">
        <f t="shared" si="40"/>
        <v>99</v>
      </c>
      <c r="CL1332" s="554">
        <v>99</v>
      </c>
      <c r="CM1332" s="523">
        <v>0</v>
      </c>
      <c r="CN1332" s="554">
        <v>99</v>
      </c>
      <c r="CO1332" s="638" t="s">
        <v>4965</v>
      </c>
      <c r="CP1332" s="524" t="s">
        <v>1938</v>
      </c>
      <c r="CQ1332" s="525" t="s">
        <v>4965</v>
      </c>
      <c r="CR1332" s="152" t="s">
        <v>1938</v>
      </c>
      <c r="CS1332" s="525" t="s">
        <v>4965</v>
      </c>
      <c r="CT1332" s="525" t="s">
        <v>4965</v>
      </c>
      <c r="CU1332" s="525" t="s">
        <v>4965</v>
      </c>
    </row>
    <row r="1333" spans="1:99" s="71" customFormat="1" ht="12" customHeight="1" x14ac:dyDescent="0.2">
      <c r="A1333" s="624" t="s">
        <v>3650</v>
      </c>
      <c r="B1333" s="151" t="s">
        <v>1934</v>
      </c>
      <c r="C1333" s="624" t="s">
        <v>3970</v>
      </c>
      <c r="D1333" s="624"/>
      <c r="E1333" s="624"/>
      <c r="F1333" s="624"/>
      <c r="G1333" s="624"/>
      <c r="H1333" s="624"/>
      <c r="I1333" s="624"/>
      <c r="J1333" s="626">
        <v>529265</v>
      </c>
      <c r="K1333" s="626">
        <v>177500</v>
      </c>
      <c r="L1333" s="512" t="s">
        <v>3066</v>
      </c>
      <c r="M1333" s="624"/>
      <c r="N1333" s="624"/>
      <c r="O1333" s="626"/>
      <c r="P1333" s="626"/>
      <c r="Q1333" s="627">
        <v>11</v>
      </c>
      <c r="R1333" s="632"/>
      <c r="S1333" s="632"/>
      <c r="T1333" s="632"/>
      <c r="U1333" s="643"/>
      <c r="V1333" s="643"/>
      <c r="W1333" s="643"/>
      <c r="X1333" s="642"/>
      <c r="Y1333" s="631" t="s">
        <v>1442</v>
      </c>
      <c r="Z1333" s="632" t="s">
        <v>1443</v>
      </c>
      <c r="AA1333" s="633"/>
      <c r="AB1333" s="624"/>
      <c r="AC1333" s="644">
        <v>4.3247863247863255E-2</v>
      </c>
      <c r="AD1333" s="624"/>
      <c r="AE1333" s="624"/>
      <c r="AF1333" s="743"/>
      <c r="AG1333" s="517" t="s">
        <v>1931</v>
      </c>
      <c r="AH1333" s="517" t="s">
        <v>1444</v>
      </c>
      <c r="AI1333" s="624">
        <v>1332123</v>
      </c>
      <c r="AJ1333" s="624">
        <v>0</v>
      </c>
      <c r="AK1333" s="624">
        <v>0</v>
      </c>
      <c r="AL1333" s="624">
        <v>0</v>
      </c>
      <c r="AM1333" s="624">
        <v>0</v>
      </c>
      <c r="AN1333" s="624">
        <v>0</v>
      </c>
      <c r="AO1333" s="624">
        <v>0</v>
      </c>
      <c r="AP1333" s="624">
        <v>0</v>
      </c>
      <c r="AQ1333" s="624">
        <v>0</v>
      </c>
      <c r="AR1333" s="624">
        <v>11</v>
      </c>
      <c r="AS1333" s="635" t="s">
        <v>4965</v>
      </c>
      <c r="AT1333" s="635" t="s">
        <v>4965</v>
      </c>
      <c r="AU1333" s="635" t="s">
        <v>4965</v>
      </c>
      <c r="AV1333" s="635" t="s">
        <v>4965</v>
      </c>
      <c r="AW1333" s="635" t="s">
        <v>4965</v>
      </c>
      <c r="AX1333" s="635" t="s">
        <v>4965</v>
      </c>
      <c r="AY1333" s="635" t="s">
        <v>4965</v>
      </c>
      <c r="AZ1333" s="635" t="s">
        <v>4965</v>
      </c>
      <c r="BA1333" s="635" t="s">
        <v>4965</v>
      </c>
      <c r="BB1333" s="635" t="s">
        <v>4965</v>
      </c>
      <c r="BC1333" s="635" t="s">
        <v>4965</v>
      </c>
      <c r="BD1333" s="635" t="s">
        <v>4965</v>
      </c>
      <c r="BE1333" s="635" t="s">
        <v>4965</v>
      </c>
      <c r="BF1333" s="635" t="s">
        <v>4965</v>
      </c>
      <c r="BG1333" s="635" t="s">
        <v>4965</v>
      </c>
      <c r="BH1333" s="635" t="s">
        <v>4965</v>
      </c>
      <c r="BI1333" s="635" t="s">
        <v>4965</v>
      </c>
      <c r="BJ1333" s="635" t="s">
        <v>4965</v>
      </c>
      <c r="BK1333" s="635" t="s">
        <v>4965</v>
      </c>
      <c r="BL1333" s="635" t="s">
        <v>4965</v>
      </c>
      <c r="BM1333" s="635" t="s">
        <v>4965</v>
      </c>
      <c r="BN1333" s="550" t="s">
        <v>1944</v>
      </c>
      <c r="BO1333" s="636">
        <v>0</v>
      </c>
      <c r="BP1333" s="636">
        <v>0</v>
      </c>
      <c r="BQ1333" s="637">
        <v>0</v>
      </c>
      <c r="BR1333" s="636">
        <v>0</v>
      </c>
      <c r="BS1333" s="636">
        <v>0</v>
      </c>
      <c r="BT1333" s="636">
        <v>0</v>
      </c>
      <c r="BU1333" s="645">
        <v>0</v>
      </c>
      <c r="BV1333" s="636">
        <v>0</v>
      </c>
      <c r="BW1333" s="590">
        <v>11</v>
      </c>
      <c r="BX1333" s="636">
        <v>0</v>
      </c>
      <c r="BY1333" s="636">
        <v>0</v>
      </c>
      <c r="BZ1333" s="636">
        <v>0</v>
      </c>
      <c r="CA1333" s="636">
        <v>0</v>
      </c>
      <c r="CB1333" s="636">
        <v>0</v>
      </c>
      <c r="CC1333" s="636">
        <v>0</v>
      </c>
      <c r="CD1333" s="636">
        <v>0</v>
      </c>
      <c r="CE1333" s="636">
        <v>0</v>
      </c>
      <c r="CF1333" s="636">
        <v>0</v>
      </c>
      <c r="CG1333" s="636">
        <v>0</v>
      </c>
      <c r="CH1333" s="636">
        <v>0</v>
      </c>
      <c r="CI1333" s="636">
        <v>0</v>
      </c>
      <c r="CJ1333" s="636">
        <v>0</v>
      </c>
      <c r="CK1333" s="623">
        <f t="shared" si="40"/>
        <v>11</v>
      </c>
      <c r="CL1333" s="554">
        <v>11</v>
      </c>
      <c r="CM1333" s="523">
        <v>0</v>
      </c>
      <c r="CN1333" s="554">
        <v>11</v>
      </c>
      <c r="CO1333" s="638" t="s">
        <v>4965</v>
      </c>
      <c r="CP1333" s="524" t="s">
        <v>1938</v>
      </c>
      <c r="CQ1333" s="525" t="s">
        <v>4965</v>
      </c>
      <c r="CR1333" s="152" t="s">
        <v>1938</v>
      </c>
      <c r="CS1333" s="525" t="s">
        <v>4965</v>
      </c>
      <c r="CT1333" s="525" t="s">
        <v>4965</v>
      </c>
      <c r="CU1333" s="525" t="s">
        <v>4965</v>
      </c>
    </row>
    <row r="1334" spans="1:99" s="71" customFormat="1" ht="12" customHeight="1" x14ac:dyDescent="0.2">
      <c r="A1334" s="624" t="s">
        <v>3650</v>
      </c>
      <c r="B1334" s="151" t="s">
        <v>1934</v>
      </c>
      <c r="C1334" s="624" t="s">
        <v>3970</v>
      </c>
      <c r="D1334" s="624"/>
      <c r="E1334" s="624"/>
      <c r="F1334" s="624"/>
      <c r="G1334" s="624"/>
      <c r="H1334" s="624"/>
      <c r="I1334" s="624"/>
      <c r="J1334" s="626">
        <v>529265</v>
      </c>
      <c r="K1334" s="626">
        <v>177500</v>
      </c>
      <c r="L1334" s="512" t="s">
        <v>3066</v>
      </c>
      <c r="M1334" s="624"/>
      <c r="N1334" s="624"/>
      <c r="O1334" s="626"/>
      <c r="P1334" s="626"/>
      <c r="Q1334" s="627">
        <v>7</v>
      </c>
      <c r="R1334" s="632"/>
      <c r="S1334" s="632"/>
      <c r="T1334" s="632"/>
      <c r="U1334" s="643"/>
      <c r="V1334" s="643"/>
      <c r="W1334" s="643"/>
      <c r="X1334" s="642"/>
      <c r="Y1334" s="631" t="s">
        <v>1442</v>
      </c>
      <c r="Z1334" s="632" t="s">
        <v>1443</v>
      </c>
      <c r="AA1334" s="633"/>
      <c r="AB1334" s="624"/>
      <c r="AC1334" s="644">
        <v>2.7521367521367524E-2</v>
      </c>
      <c r="AD1334" s="624"/>
      <c r="AE1334" s="624"/>
      <c r="AF1334" s="743"/>
      <c r="AG1334" s="517" t="s">
        <v>628</v>
      </c>
      <c r="AH1334" s="517" t="s">
        <v>1444</v>
      </c>
      <c r="AI1334" s="624">
        <v>1332123</v>
      </c>
      <c r="AJ1334" s="624">
        <v>0</v>
      </c>
      <c r="AK1334" s="624">
        <v>0</v>
      </c>
      <c r="AL1334" s="624">
        <v>0</v>
      </c>
      <c r="AM1334" s="624">
        <v>0</v>
      </c>
      <c r="AN1334" s="624">
        <v>0</v>
      </c>
      <c r="AO1334" s="624">
        <v>0</v>
      </c>
      <c r="AP1334" s="624">
        <v>0</v>
      </c>
      <c r="AQ1334" s="624">
        <v>0</v>
      </c>
      <c r="AR1334" s="624">
        <v>7</v>
      </c>
      <c r="AS1334" s="635" t="s">
        <v>4965</v>
      </c>
      <c r="AT1334" s="635" t="s">
        <v>4965</v>
      </c>
      <c r="AU1334" s="635" t="s">
        <v>4965</v>
      </c>
      <c r="AV1334" s="635" t="s">
        <v>4965</v>
      </c>
      <c r="AW1334" s="635" t="s">
        <v>4965</v>
      </c>
      <c r="AX1334" s="635" t="s">
        <v>4965</v>
      </c>
      <c r="AY1334" s="635" t="s">
        <v>4965</v>
      </c>
      <c r="AZ1334" s="635" t="s">
        <v>4965</v>
      </c>
      <c r="BA1334" s="635" t="s">
        <v>4965</v>
      </c>
      <c r="BB1334" s="635" t="s">
        <v>4965</v>
      </c>
      <c r="BC1334" s="635" t="s">
        <v>4965</v>
      </c>
      <c r="BD1334" s="635" t="s">
        <v>4965</v>
      </c>
      <c r="BE1334" s="635" t="s">
        <v>4965</v>
      </c>
      <c r="BF1334" s="635" t="s">
        <v>4965</v>
      </c>
      <c r="BG1334" s="635" t="s">
        <v>4965</v>
      </c>
      <c r="BH1334" s="635" t="s">
        <v>4965</v>
      </c>
      <c r="BI1334" s="635" t="s">
        <v>4965</v>
      </c>
      <c r="BJ1334" s="635" t="s">
        <v>4965</v>
      </c>
      <c r="BK1334" s="635" t="s">
        <v>4965</v>
      </c>
      <c r="BL1334" s="635" t="s">
        <v>4965</v>
      </c>
      <c r="BM1334" s="635" t="s">
        <v>4965</v>
      </c>
      <c r="BN1334" s="550" t="s">
        <v>1944</v>
      </c>
      <c r="BO1334" s="636">
        <v>0</v>
      </c>
      <c r="BP1334" s="636">
        <v>0</v>
      </c>
      <c r="BQ1334" s="637">
        <v>0</v>
      </c>
      <c r="BR1334" s="636">
        <v>0</v>
      </c>
      <c r="BS1334" s="636">
        <v>0</v>
      </c>
      <c r="BT1334" s="636">
        <v>0</v>
      </c>
      <c r="BU1334" s="645">
        <v>0</v>
      </c>
      <c r="BV1334" s="636">
        <v>0</v>
      </c>
      <c r="BW1334" s="590">
        <v>7</v>
      </c>
      <c r="BX1334" s="636">
        <v>0</v>
      </c>
      <c r="BY1334" s="636">
        <v>0</v>
      </c>
      <c r="BZ1334" s="636">
        <v>0</v>
      </c>
      <c r="CA1334" s="636">
        <v>0</v>
      </c>
      <c r="CB1334" s="636">
        <v>0</v>
      </c>
      <c r="CC1334" s="636">
        <v>0</v>
      </c>
      <c r="CD1334" s="636">
        <v>0</v>
      </c>
      <c r="CE1334" s="636">
        <v>0</v>
      </c>
      <c r="CF1334" s="636">
        <v>0</v>
      </c>
      <c r="CG1334" s="636">
        <v>0</v>
      </c>
      <c r="CH1334" s="636">
        <v>0</v>
      </c>
      <c r="CI1334" s="636">
        <v>0</v>
      </c>
      <c r="CJ1334" s="636">
        <v>0</v>
      </c>
      <c r="CK1334" s="623">
        <f t="shared" si="40"/>
        <v>7</v>
      </c>
      <c r="CL1334" s="554">
        <v>7</v>
      </c>
      <c r="CM1334" s="523">
        <v>0</v>
      </c>
      <c r="CN1334" s="554">
        <v>7</v>
      </c>
      <c r="CO1334" s="638" t="s">
        <v>4965</v>
      </c>
      <c r="CP1334" s="524" t="s">
        <v>1938</v>
      </c>
      <c r="CQ1334" s="525" t="s">
        <v>4965</v>
      </c>
      <c r="CR1334" s="152" t="s">
        <v>1938</v>
      </c>
      <c r="CS1334" s="525" t="s">
        <v>4965</v>
      </c>
      <c r="CT1334" s="525" t="s">
        <v>4965</v>
      </c>
      <c r="CU1334" s="525" t="s">
        <v>4965</v>
      </c>
    </row>
    <row r="1335" spans="1:99" s="71" customFormat="1" ht="12" customHeight="1" x14ac:dyDescent="0.2">
      <c r="A1335" s="624" t="s">
        <v>3650</v>
      </c>
      <c r="B1335" s="151" t="s">
        <v>1935</v>
      </c>
      <c r="C1335" s="624" t="s">
        <v>3971</v>
      </c>
      <c r="D1335" s="624"/>
      <c r="E1335" s="624"/>
      <c r="F1335" s="624"/>
      <c r="G1335" s="624"/>
      <c r="H1335" s="624"/>
      <c r="I1335" s="624"/>
      <c r="J1335" s="626">
        <v>529629</v>
      </c>
      <c r="K1335" s="626">
        <v>177334</v>
      </c>
      <c r="L1335" s="512" t="s">
        <v>3066</v>
      </c>
      <c r="M1335" s="624"/>
      <c r="N1335" s="624"/>
      <c r="O1335" s="626"/>
      <c r="P1335" s="626"/>
      <c r="Q1335" s="627">
        <v>179</v>
      </c>
      <c r="R1335" s="632"/>
      <c r="S1335" s="632"/>
      <c r="T1335" s="632"/>
      <c r="U1335" s="643"/>
      <c r="V1335" s="643"/>
      <c r="W1335" s="643"/>
      <c r="X1335" s="642"/>
      <c r="Y1335" s="631" t="s">
        <v>1442</v>
      </c>
      <c r="Z1335" s="632" t="s">
        <v>1443</v>
      </c>
      <c r="AA1335" s="633"/>
      <c r="AB1335" s="624"/>
      <c r="AC1335" s="644">
        <v>0.70412322274881511</v>
      </c>
      <c r="AD1335" s="624"/>
      <c r="AE1335" s="624"/>
      <c r="AF1335" s="743"/>
      <c r="AG1335" s="641" t="s">
        <v>3063</v>
      </c>
      <c r="AH1335" s="517" t="s">
        <v>1444</v>
      </c>
      <c r="AI1335" s="624">
        <v>1332096</v>
      </c>
      <c r="AJ1335" s="624">
        <v>0</v>
      </c>
      <c r="AK1335" s="624">
        <v>0</v>
      </c>
      <c r="AL1335" s="624">
        <v>0</v>
      </c>
      <c r="AM1335" s="624">
        <v>0</v>
      </c>
      <c r="AN1335" s="624">
        <v>0</v>
      </c>
      <c r="AO1335" s="624">
        <v>0</v>
      </c>
      <c r="AP1335" s="624">
        <v>0</v>
      </c>
      <c r="AQ1335" s="624">
        <v>0</v>
      </c>
      <c r="AR1335" s="624">
        <v>179</v>
      </c>
      <c r="AS1335" s="635" t="s">
        <v>4965</v>
      </c>
      <c r="AT1335" s="635" t="s">
        <v>4965</v>
      </c>
      <c r="AU1335" s="635" t="s">
        <v>4965</v>
      </c>
      <c r="AV1335" s="635" t="s">
        <v>4965</v>
      </c>
      <c r="AW1335" s="635" t="s">
        <v>4965</v>
      </c>
      <c r="AX1335" s="635" t="s">
        <v>4965</v>
      </c>
      <c r="AY1335" s="635" t="s">
        <v>4965</v>
      </c>
      <c r="AZ1335" s="635" t="s">
        <v>4965</v>
      </c>
      <c r="BA1335" s="635" t="s">
        <v>4965</v>
      </c>
      <c r="BB1335" s="635" t="s">
        <v>4965</v>
      </c>
      <c r="BC1335" s="635" t="s">
        <v>4965</v>
      </c>
      <c r="BD1335" s="635" t="s">
        <v>4965</v>
      </c>
      <c r="BE1335" s="635" t="s">
        <v>4965</v>
      </c>
      <c r="BF1335" s="635" t="s">
        <v>4965</v>
      </c>
      <c r="BG1335" s="635" t="s">
        <v>4965</v>
      </c>
      <c r="BH1335" s="635" t="s">
        <v>4965</v>
      </c>
      <c r="BI1335" s="635" t="s">
        <v>4965</v>
      </c>
      <c r="BJ1335" s="635" t="s">
        <v>4965</v>
      </c>
      <c r="BK1335" s="635" t="s">
        <v>4965</v>
      </c>
      <c r="BL1335" s="635" t="s">
        <v>4965</v>
      </c>
      <c r="BM1335" s="635" t="s">
        <v>4965</v>
      </c>
      <c r="BN1335" s="550" t="s">
        <v>1944</v>
      </c>
      <c r="BO1335" s="636">
        <v>0</v>
      </c>
      <c r="BP1335" s="636">
        <v>0</v>
      </c>
      <c r="BQ1335" s="637">
        <v>0</v>
      </c>
      <c r="BR1335" s="636">
        <v>0</v>
      </c>
      <c r="BS1335" s="636">
        <v>0</v>
      </c>
      <c r="BT1335" s="636">
        <v>0</v>
      </c>
      <c r="BU1335" s="645">
        <v>0</v>
      </c>
      <c r="BV1335" s="636">
        <v>0</v>
      </c>
      <c r="BW1335" s="590">
        <v>116</v>
      </c>
      <c r="BX1335" s="590">
        <v>63</v>
      </c>
      <c r="BY1335" s="636">
        <v>0</v>
      </c>
      <c r="BZ1335" s="636">
        <v>0</v>
      </c>
      <c r="CA1335" s="636">
        <v>0</v>
      </c>
      <c r="CB1335" s="636">
        <v>0</v>
      </c>
      <c r="CC1335" s="636">
        <v>0</v>
      </c>
      <c r="CD1335" s="636">
        <v>0</v>
      </c>
      <c r="CE1335" s="636">
        <v>0</v>
      </c>
      <c r="CF1335" s="636">
        <v>0</v>
      </c>
      <c r="CG1335" s="636">
        <v>0</v>
      </c>
      <c r="CH1335" s="636">
        <v>0</v>
      </c>
      <c r="CI1335" s="636">
        <v>0</v>
      </c>
      <c r="CJ1335" s="636">
        <v>0</v>
      </c>
      <c r="CK1335" s="623">
        <f t="shared" si="40"/>
        <v>179</v>
      </c>
      <c r="CL1335" s="554">
        <v>179</v>
      </c>
      <c r="CM1335" s="523">
        <v>0</v>
      </c>
      <c r="CN1335" s="554">
        <v>179</v>
      </c>
      <c r="CO1335" s="638" t="s">
        <v>4965</v>
      </c>
      <c r="CP1335" s="524" t="s">
        <v>1938</v>
      </c>
      <c r="CQ1335" s="525" t="s">
        <v>4965</v>
      </c>
      <c r="CR1335" s="152" t="s">
        <v>1938</v>
      </c>
      <c r="CS1335" s="525" t="s">
        <v>4965</v>
      </c>
      <c r="CT1335" s="525" t="s">
        <v>4965</v>
      </c>
      <c r="CU1335" s="525" t="s">
        <v>4965</v>
      </c>
    </row>
    <row r="1336" spans="1:99" s="71" customFormat="1" ht="12" customHeight="1" x14ac:dyDescent="0.2">
      <c r="A1336" s="624" t="s">
        <v>3650</v>
      </c>
      <c r="B1336" s="151" t="s">
        <v>1935</v>
      </c>
      <c r="C1336" s="624" t="s">
        <v>3971</v>
      </c>
      <c r="D1336" s="624"/>
      <c r="E1336" s="624"/>
      <c r="F1336" s="624"/>
      <c r="G1336" s="624"/>
      <c r="H1336" s="624"/>
      <c r="I1336" s="624"/>
      <c r="J1336" s="626">
        <v>529629</v>
      </c>
      <c r="K1336" s="626">
        <v>177334</v>
      </c>
      <c r="L1336" s="512" t="s">
        <v>3066</v>
      </c>
      <c r="M1336" s="624"/>
      <c r="N1336" s="624"/>
      <c r="O1336" s="626"/>
      <c r="P1336" s="626"/>
      <c r="Q1336" s="627">
        <v>19</v>
      </c>
      <c r="R1336" s="632"/>
      <c r="S1336" s="632"/>
      <c r="T1336" s="632"/>
      <c r="U1336" s="643"/>
      <c r="V1336" s="643"/>
      <c r="W1336" s="643"/>
      <c r="X1336" s="642"/>
      <c r="Y1336" s="631" t="s">
        <v>1442</v>
      </c>
      <c r="Z1336" s="632" t="s">
        <v>1443</v>
      </c>
      <c r="AA1336" s="633"/>
      <c r="AB1336" s="624"/>
      <c r="AC1336" s="644">
        <v>7.4739336492890981E-2</v>
      </c>
      <c r="AD1336" s="624"/>
      <c r="AE1336" s="624"/>
      <c r="AF1336" s="743"/>
      <c r="AG1336" s="517" t="s">
        <v>1931</v>
      </c>
      <c r="AH1336" s="517" t="s">
        <v>1444</v>
      </c>
      <c r="AI1336" s="624">
        <v>1332096</v>
      </c>
      <c r="AJ1336" s="624">
        <v>0</v>
      </c>
      <c r="AK1336" s="624">
        <v>0</v>
      </c>
      <c r="AL1336" s="624">
        <v>0</v>
      </c>
      <c r="AM1336" s="624">
        <v>0</v>
      </c>
      <c r="AN1336" s="624">
        <v>0</v>
      </c>
      <c r="AO1336" s="624">
        <v>0</v>
      </c>
      <c r="AP1336" s="624">
        <v>0</v>
      </c>
      <c r="AQ1336" s="624">
        <v>0</v>
      </c>
      <c r="AR1336" s="624">
        <v>19</v>
      </c>
      <c r="AS1336" s="635" t="s">
        <v>4965</v>
      </c>
      <c r="AT1336" s="635" t="s">
        <v>4965</v>
      </c>
      <c r="AU1336" s="635" t="s">
        <v>4965</v>
      </c>
      <c r="AV1336" s="635" t="s">
        <v>4965</v>
      </c>
      <c r="AW1336" s="635" t="s">
        <v>4965</v>
      </c>
      <c r="AX1336" s="635" t="s">
        <v>4965</v>
      </c>
      <c r="AY1336" s="635" t="s">
        <v>4965</v>
      </c>
      <c r="AZ1336" s="635" t="s">
        <v>4965</v>
      </c>
      <c r="BA1336" s="635" t="s">
        <v>4965</v>
      </c>
      <c r="BB1336" s="635" t="s">
        <v>4965</v>
      </c>
      <c r="BC1336" s="635" t="s">
        <v>4965</v>
      </c>
      <c r="BD1336" s="635" t="s">
        <v>4965</v>
      </c>
      <c r="BE1336" s="635" t="s">
        <v>4965</v>
      </c>
      <c r="BF1336" s="635" t="s">
        <v>4965</v>
      </c>
      <c r="BG1336" s="635" t="s">
        <v>4965</v>
      </c>
      <c r="BH1336" s="635" t="s">
        <v>4965</v>
      </c>
      <c r="BI1336" s="635" t="s">
        <v>4965</v>
      </c>
      <c r="BJ1336" s="635" t="s">
        <v>4965</v>
      </c>
      <c r="BK1336" s="635" t="s">
        <v>4965</v>
      </c>
      <c r="BL1336" s="635" t="s">
        <v>4965</v>
      </c>
      <c r="BM1336" s="635" t="s">
        <v>4965</v>
      </c>
      <c r="BN1336" s="550" t="s">
        <v>1944</v>
      </c>
      <c r="BO1336" s="636">
        <v>0</v>
      </c>
      <c r="BP1336" s="636">
        <v>0</v>
      </c>
      <c r="BQ1336" s="637">
        <v>0</v>
      </c>
      <c r="BR1336" s="636">
        <v>0</v>
      </c>
      <c r="BS1336" s="636">
        <v>0</v>
      </c>
      <c r="BT1336" s="636">
        <v>0</v>
      </c>
      <c r="BU1336" s="645">
        <v>0</v>
      </c>
      <c r="BV1336" s="636">
        <v>0</v>
      </c>
      <c r="BW1336" s="590">
        <v>19</v>
      </c>
      <c r="BX1336" s="636">
        <v>0</v>
      </c>
      <c r="BY1336" s="636">
        <v>0</v>
      </c>
      <c r="BZ1336" s="636">
        <v>0</v>
      </c>
      <c r="CA1336" s="636">
        <v>0</v>
      </c>
      <c r="CB1336" s="636">
        <v>0</v>
      </c>
      <c r="CC1336" s="636">
        <v>0</v>
      </c>
      <c r="CD1336" s="636">
        <v>0</v>
      </c>
      <c r="CE1336" s="636">
        <v>0</v>
      </c>
      <c r="CF1336" s="636">
        <v>0</v>
      </c>
      <c r="CG1336" s="636">
        <v>0</v>
      </c>
      <c r="CH1336" s="636">
        <v>0</v>
      </c>
      <c r="CI1336" s="636">
        <v>0</v>
      </c>
      <c r="CJ1336" s="636">
        <v>0</v>
      </c>
      <c r="CK1336" s="623">
        <f t="shared" si="40"/>
        <v>19</v>
      </c>
      <c r="CL1336" s="554">
        <v>19</v>
      </c>
      <c r="CM1336" s="523">
        <v>0</v>
      </c>
      <c r="CN1336" s="554">
        <v>19</v>
      </c>
      <c r="CO1336" s="638" t="s">
        <v>4965</v>
      </c>
      <c r="CP1336" s="524" t="s">
        <v>1938</v>
      </c>
      <c r="CQ1336" s="525" t="s">
        <v>4965</v>
      </c>
      <c r="CR1336" s="152" t="s">
        <v>1938</v>
      </c>
      <c r="CS1336" s="525" t="s">
        <v>4965</v>
      </c>
      <c r="CT1336" s="525" t="s">
        <v>4965</v>
      </c>
      <c r="CU1336" s="525" t="s">
        <v>4965</v>
      </c>
    </row>
    <row r="1337" spans="1:99" s="71" customFormat="1" ht="12" customHeight="1" x14ac:dyDescent="0.2">
      <c r="A1337" s="624" t="s">
        <v>3650</v>
      </c>
      <c r="B1337" s="151" t="s">
        <v>1935</v>
      </c>
      <c r="C1337" s="624" t="s">
        <v>3971</v>
      </c>
      <c r="D1337" s="624"/>
      <c r="E1337" s="624"/>
      <c r="F1337" s="624"/>
      <c r="G1337" s="624"/>
      <c r="H1337" s="624"/>
      <c r="I1337" s="624"/>
      <c r="J1337" s="626">
        <v>529629</v>
      </c>
      <c r="K1337" s="626">
        <v>177334</v>
      </c>
      <c r="L1337" s="512" t="s">
        <v>3066</v>
      </c>
      <c r="M1337" s="624"/>
      <c r="N1337" s="624"/>
      <c r="O1337" s="626"/>
      <c r="P1337" s="626"/>
      <c r="Q1337" s="627">
        <v>13</v>
      </c>
      <c r="R1337" s="632"/>
      <c r="S1337" s="632"/>
      <c r="T1337" s="632"/>
      <c r="U1337" s="643"/>
      <c r="V1337" s="643"/>
      <c r="W1337" s="643"/>
      <c r="X1337" s="642"/>
      <c r="Y1337" s="631" t="s">
        <v>1442</v>
      </c>
      <c r="Z1337" s="632" t="s">
        <v>1443</v>
      </c>
      <c r="AA1337" s="633"/>
      <c r="AB1337" s="624"/>
      <c r="AC1337" s="644">
        <v>5.113744075829383E-2</v>
      </c>
      <c r="AD1337" s="624"/>
      <c r="AE1337" s="624"/>
      <c r="AF1337" s="743"/>
      <c r="AG1337" s="517" t="s">
        <v>628</v>
      </c>
      <c r="AH1337" s="517" t="s">
        <v>1444</v>
      </c>
      <c r="AI1337" s="624">
        <v>1332096</v>
      </c>
      <c r="AJ1337" s="624">
        <v>0</v>
      </c>
      <c r="AK1337" s="624">
        <v>0</v>
      </c>
      <c r="AL1337" s="624">
        <v>0</v>
      </c>
      <c r="AM1337" s="624">
        <v>0</v>
      </c>
      <c r="AN1337" s="624">
        <v>0</v>
      </c>
      <c r="AO1337" s="624">
        <v>0</v>
      </c>
      <c r="AP1337" s="624">
        <v>0</v>
      </c>
      <c r="AQ1337" s="624">
        <v>0</v>
      </c>
      <c r="AR1337" s="624">
        <v>13</v>
      </c>
      <c r="AS1337" s="635" t="s">
        <v>4965</v>
      </c>
      <c r="AT1337" s="635" t="s">
        <v>4965</v>
      </c>
      <c r="AU1337" s="635" t="s">
        <v>4965</v>
      </c>
      <c r="AV1337" s="635" t="s">
        <v>4965</v>
      </c>
      <c r="AW1337" s="635" t="s">
        <v>4965</v>
      </c>
      <c r="AX1337" s="635" t="s">
        <v>4965</v>
      </c>
      <c r="AY1337" s="635" t="s">
        <v>4965</v>
      </c>
      <c r="AZ1337" s="635" t="s">
        <v>4965</v>
      </c>
      <c r="BA1337" s="635" t="s">
        <v>4965</v>
      </c>
      <c r="BB1337" s="635" t="s">
        <v>4965</v>
      </c>
      <c r="BC1337" s="635" t="s">
        <v>4965</v>
      </c>
      <c r="BD1337" s="635" t="s">
        <v>4965</v>
      </c>
      <c r="BE1337" s="635" t="s">
        <v>4965</v>
      </c>
      <c r="BF1337" s="635" t="s">
        <v>4965</v>
      </c>
      <c r="BG1337" s="635" t="s">
        <v>4965</v>
      </c>
      <c r="BH1337" s="635" t="s">
        <v>4965</v>
      </c>
      <c r="BI1337" s="635" t="s">
        <v>4965</v>
      </c>
      <c r="BJ1337" s="635" t="s">
        <v>4965</v>
      </c>
      <c r="BK1337" s="635" t="s">
        <v>4965</v>
      </c>
      <c r="BL1337" s="635" t="s">
        <v>4965</v>
      </c>
      <c r="BM1337" s="635" t="s">
        <v>4965</v>
      </c>
      <c r="BN1337" s="550" t="s">
        <v>1944</v>
      </c>
      <c r="BO1337" s="636">
        <v>0</v>
      </c>
      <c r="BP1337" s="636">
        <v>0</v>
      </c>
      <c r="BQ1337" s="637">
        <v>0</v>
      </c>
      <c r="BR1337" s="636">
        <v>0</v>
      </c>
      <c r="BS1337" s="636">
        <v>0</v>
      </c>
      <c r="BT1337" s="636">
        <v>0</v>
      </c>
      <c r="BU1337" s="645">
        <v>0</v>
      </c>
      <c r="BV1337" s="636">
        <v>0</v>
      </c>
      <c r="BW1337" s="590">
        <v>13</v>
      </c>
      <c r="BX1337" s="636">
        <v>0</v>
      </c>
      <c r="BY1337" s="636">
        <v>0</v>
      </c>
      <c r="BZ1337" s="636">
        <v>0</v>
      </c>
      <c r="CA1337" s="636">
        <v>0</v>
      </c>
      <c r="CB1337" s="636">
        <v>0</v>
      </c>
      <c r="CC1337" s="636">
        <v>0</v>
      </c>
      <c r="CD1337" s="636">
        <v>0</v>
      </c>
      <c r="CE1337" s="636">
        <v>0</v>
      </c>
      <c r="CF1337" s="636">
        <v>0</v>
      </c>
      <c r="CG1337" s="636">
        <v>0</v>
      </c>
      <c r="CH1337" s="636">
        <v>0</v>
      </c>
      <c r="CI1337" s="636">
        <v>0</v>
      </c>
      <c r="CJ1337" s="636">
        <v>0</v>
      </c>
      <c r="CK1337" s="623">
        <f t="shared" si="40"/>
        <v>13</v>
      </c>
      <c r="CL1337" s="554">
        <v>13</v>
      </c>
      <c r="CM1337" s="523">
        <v>0</v>
      </c>
      <c r="CN1337" s="554">
        <v>13</v>
      </c>
      <c r="CO1337" s="638" t="s">
        <v>4965</v>
      </c>
      <c r="CP1337" s="524" t="s">
        <v>1938</v>
      </c>
      <c r="CQ1337" s="525" t="s">
        <v>4965</v>
      </c>
      <c r="CR1337" s="152" t="s">
        <v>1938</v>
      </c>
      <c r="CS1337" s="525" t="s">
        <v>4965</v>
      </c>
      <c r="CT1337" s="525" t="s">
        <v>4965</v>
      </c>
      <c r="CU1337" s="525" t="s">
        <v>4965</v>
      </c>
    </row>
    <row r="1338" spans="1:99" s="71" customFormat="1" ht="12" customHeight="1" x14ac:dyDescent="0.2">
      <c r="A1338" s="624" t="s">
        <v>3650</v>
      </c>
      <c r="B1338" s="151" t="s">
        <v>2046</v>
      </c>
      <c r="C1338" s="624" t="s">
        <v>3972</v>
      </c>
      <c r="D1338" s="624"/>
      <c r="E1338" s="624"/>
      <c r="F1338" s="624"/>
      <c r="G1338" s="624"/>
      <c r="H1338" s="624"/>
      <c r="I1338" s="624"/>
      <c r="J1338" s="626">
        <v>529632</v>
      </c>
      <c r="K1338" s="626">
        <v>177340</v>
      </c>
      <c r="L1338" s="512" t="s">
        <v>3066</v>
      </c>
      <c r="M1338" s="624"/>
      <c r="N1338" s="624"/>
      <c r="O1338" s="626"/>
      <c r="P1338" s="626"/>
      <c r="Q1338" s="627">
        <v>119</v>
      </c>
      <c r="R1338" s="632"/>
      <c r="S1338" s="632"/>
      <c r="T1338" s="632"/>
      <c r="U1338" s="643"/>
      <c r="V1338" s="643"/>
      <c r="W1338" s="643"/>
      <c r="X1338" s="642"/>
      <c r="Y1338" s="631" t="s">
        <v>1442</v>
      </c>
      <c r="Z1338" s="632" t="s">
        <v>1443</v>
      </c>
      <c r="AA1338" s="633"/>
      <c r="AB1338" s="624"/>
      <c r="AC1338" s="644">
        <v>0.46750000000000003</v>
      </c>
      <c r="AD1338" s="624"/>
      <c r="AE1338" s="624"/>
      <c r="AF1338" s="743"/>
      <c r="AG1338" s="641" t="s">
        <v>3063</v>
      </c>
      <c r="AH1338" s="517" t="s">
        <v>1444</v>
      </c>
      <c r="AI1338" s="624">
        <v>1332154</v>
      </c>
      <c r="AJ1338" s="624">
        <v>0</v>
      </c>
      <c r="AK1338" s="624">
        <v>0</v>
      </c>
      <c r="AL1338" s="624">
        <v>0</v>
      </c>
      <c r="AM1338" s="624">
        <v>0</v>
      </c>
      <c r="AN1338" s="624">
        <v>0</v>
      </c>
      <c r="AO1338" s="624">
        <v>0</v>
      </c>
      <c r="AP1338" s="624">
        <v>0</v>
      </c>
      <c r="AQ1338" s="624">
        <v>0</v>
      </c>
      <c r="AR1338" s="624">
        <v>119</v>
      </c>
      <c r="AS1338" s="635" t="s">
        <v>4965</v>
      </c>
      <c r="AT1338" s="635" t="s">
        <v>4965</v>
      </c>
      <c r="AU1338" s="635" t="s">
        <v>4965</v>
      </c>
      <c r="AV1338" s="635" t="s">
        <v>4965</v>
      </c>
      <c r="AW1338" s="635" t="s">
        <v>4965</v>
      </c>
      <c r="AX1338" s="635" t="s">
        <v>4965</v>
      </c>
      <c r="AY1338" s="635" t="s">
        <v>4965</v>
      </c>
      <c r="AZ1338" s="635" t="s">
        <v>4965</v>
      </c>
      <c r="BA1338" s="635" t="s">
        <v>4965</v>
      </c>
      <c r="BB1338" s="635" t="s">
        <v>4965</v>
      </c>
      <c r="BC1338" s="635" t="s">
        <v>4965</v>
      </c>
      <c r="BD1338" s="635" t="s">
        <v>4965</v>
      </c>
      <c r="BE1338" s="635" t="s">
        <v>4965</v>
      </c>
      <c r="BF1338" s="635" t="s">
        <v>4965</v>
      </c>
      <c r="BG1338" s="635" t="s">
        <v>4965</v>
      </c>
      <c r="BH1338" s="635" t="s">
        <v>4965</v>
      </c>
      <c r="BI1338" s="635" t="s">
        <v>4965</v>
      </c>
      <c r="BJ1338" s="635" t="s">
        <v>4965</v>
      </c>
      <c r="BK1338" s="635" t="s">
        <v>4965</v>
      </c>
      <c r="BL1338" s="635" t="s">
        <v>4965</v>
      </c>
      <c r="BM1338" s="635" t="s">
        <v>4965</v>
      </c>
      <c r="BN1338" s="550" t="s">
        <v>1944</v>
      </c>
      <c r="BO1338" s="636">
        <v>0</v>
      </c>
      <c r="BP1338" s="636">
        <v>0</v>
      </c>
      <c r="BQ1338" s="637">
        <v>0</v>
      </c>
      <c r="BR1338" s="636">
        <v>0</v>
      </c>
      <c r="BS1338" s="636">
        <v>0</v>
      </c>
      <c r="BT1338" s="636">
        <v>0</v>
      </c>
      <c r="BU1338" s="645">
        <v>0</v>
      </c>
      <c r="BV1338" s="636">
        <v>0</v>
      </c>
      <c r="BW1338" s="590">
        <v>99</v>
      </c>
      <c r="BX1338" s="590">
        <v>20</v>
      </c>
      <c r="BY1338" s="636">
        <v>0</v>
      </c>
      <c r="BZ1338" s="636">
        <v>0</v>
      </c>
      <c r="CA1338" s="636">
        <v>0</v>
      </c>
      <c r="CB1338" s="636">
        <v>0</v>
      </c>
      <c r="CC1338" s="636">
        <v>0</v>
      </c>
      <c r="CD1338" s="636">
        <v>0</v>
      </c>
      <c r="CE1338" s="636">
        <v>0</v>
      </c>
      <c r="CF1338" s="636">
        <v>0</v>
      </c>
      <c r="CG1338" s="636">
        <v>0</v>
      </c>
      <c r="CH1338" s="636">
        <v>0</v>
      </c>
      <c r="CI1338" s="636">
        <v>0</v>
      </c>
      <c r="CJ1338" s="636">
        <v>0</v>
      </c>
      <c r="CK1338" s="623">
        <f t="shared" si="40"/>
        <v>119</v>
      </c>
      <c r="CL1338" s="554">
        <v>119</v>
      </c>
      <c r="CM1338" s="523">
        <v>0</v>
      </c>
      <c r="CN1338" s="554">
        <v>119</v>
      </c>
      <c r="CO1338" s="638" t="s">
        <v>4965</v>
      </c>
      <c r="CP1338" s="524" t="s">
        <v>1938</v>
      </c>
      <c r="CQ1338" s="525" t="s">
        <v>4965</v>
      </c>
      <c r="CR1338" s="152" t="s">
        <v>1938</v>
      </c>
      <c r="CS1338" s="525" t="s">
        <v>4965</v>
      </c>
      <c r="CT1338" s="525" t="s">
        <v>4965</v>
      </c>
      <c r="CU1338" s="525" t="s">
        <v>4965</v>
      </c>
    </row>
    <row r="1339" spans="1:99" s="71" customFormat="1" ht="12" customHeight="1" x14ac:dyDescent="0.2">
      <c r="A1339" s="624" t="s">
        <v>3650</v>
      </c>
      <c r="B1339" s="151" t="s">
        <v>2046</v>
      </c>
      <c r="C1339" s="624" t="s">
        <v>3972</v>
      </c>
      <c r="D1339" s="624"/>
      <c r="E1339" s="624"/>
      <c r="F1339" s="624"/>
      <c r="G1339" s="624"/>
      <c r="H1339" s="624"/>
      <c r="I1339" s="624"/>
      <c r="J1339" s="626">
        <v>529632</v>
      </c>
      <c r="K1339" s="626">
        <v>177340</v>
      </c>
      <c r="L1339" s="512" t="s">
        <v>3066</v>
      </c>
      <c r="M1339" s="624"/>
      <c r="N1339" s="624"/>
      <c r="O1339" s="626"/>
      <c r="P1339" s="626"/>
      <c r="Q1339" s="627">
        <v>13</v>
      </c>
      <c r="R1339" s="632"/>
      <c r="S1339" s="632"/>
      <c r="T1339" s="632"/>
      <c r="U1339" s="643"/>
      <c r="V1339" s="643"/>
      <c r="W1339" s="643"/>
      <c r="X1339" s="642"/>
      <c r="Y1339" s="631" t="s">
        <v>1442</v>
      </c>
      <c r="Z1339" s="632" t="s">
        <v>1443</v>
      </c>
      <c r="AA1339" s="633"/>
      <c r="AB1339" s="624"/>
      <c r="AC1339" s="644">
        <v>5.1071428571428573E-2</v>
      </c>
      <c r="AD1339" s="624"/>
      <c r="AE1339" s="624"/>
      <c r="AF1339" s="743"/>
      <c r="AG1339" s="517" t="s">
        <v>1931</v>
      </c>
      <c r="AH1339" s="517" t="s">
        <v>1444</v>
      </c>
      <c r="AI1339" s="624">
        <v>1332154</v>
      </c>
      <c r="AJ1339" s="624">
        <v>0</v>
      </c>
      <c r="AK1339" s="624">
        <v>0</v>
      </c>
      <c r="AL1339" s="624">
        <v>0</v>
      </c>
      <c r="AM1339" s="624">
        <v>0</v>
      </c>
      <c r="AN1339" s="624">
        <v>0</v>
      </c>
      <c r="AO1339" s="624">
        <v>0</v>
      </c>
      <c r="AP1339" s="624">
        <v>0</v>
      </c>
      <c r="AQ1339" s="624">
        <v>0</v>
      </c>
      <c r="AR1339" s="624">
        <v>13</v>
      </c>
      <c r="AS1339" s="635" t="s">
        <v>4965</v>
      </c>
      <c r="AT1339" s="635" t="s">
        <v>4965</v>
      </c>
      <c r="AU1339" s="635" t="s">
        <v>4965</v>
      </c>
      <c r="AV1339" s="635" t="s">
        <v>4965</v>
      </c>
      <c r="AW1339" s="635" t="s">
        <v>4965</v>
      </c>
      <c r="AX1339" s="635" t="s">
        <v>4965</v>
      </c>
      <c r="AY1339" s="635" t="s">
        <v>4965</v>
      </c>
      <c r="AZ1339" s="635" t="s">
        <v>4965</v>
      </c>
      <c r="BA1339" s="635" t="s">
        <v>4965</v>
      </c>
      <c r="BB1339" s="635" t="s">
        <v>4965</v>
      </c>
      <c r="BC1339" s="635" t="s">
        <v>4965</v>
      </c>
      <c r="BD1339" s="635" t="s">
        <v>4965</v>
      </c>
      <c r="BE1339" s="635" t="s">
        <v>4965</v>
      </c>
      <c r="BF1339" s="635" t="s">
        <v>4965</v>
      </c>
      <c r="BG1339" s="635" t="s">
        <v>4965</v>
      </c>
      <c r="BH1339" s="635" t="s">
        <v>4965</v>
      </c>
      <c r="BI1339" s="635" t="s">
        <v>4965</v>
      </c>
      <c r="BJ1339" s="635" t="s">
        <v>4965</v>
      </c>
      <c r="BK1339" s="635" t="s">
        <v>4965</v>
      </c>
      <c r="BL1339" s="635" t="s">
        <v>4965</v>
      </c>
      <c r="BM1339" s="635" t="s">
        <v>4965</v>
      </c>
      <c r="BN1339" s="550" t="s">
        <v>1944</v>
      </c>
      <c r="BO1339" s="636">
        <v>0</v>
      </c>
      <c r="BP1339" s="636">
        <v>0</v>
      </c>
      <c r="BQ1339" s="637">
        <v>0</v>
      </c>
      <c r="BR1339" s="636">
        <v>0</v>
      </c>
      <c r="BS1339" s="636">
        <v>0</v>
      </c>
      <c r="BT1339" s="636">
        <v>0</v>
      </c>
      <c r="BU1339" s="645">
        <v>0</v>
      </c>
      <c r="BV1339" s="636">
        <v>0</v>
      </c>
      <c r="BW1339" s="590">
        <v>13</v>
      </c>
      <c r="BX1339" s="636">
        <v>0</v>
      </c>
      <c r="BY1339" s="636">
        <v>0</v>
      </c>
      <c r="BZ1339" s="636">
        <v>0</v>
      </c>
      <c r="CA1339" s="636">
        <v>0</v>
      </c>
      <c r="CB1339" s="636">
        <v>0</v>
      </c>
      <c r="CC1339" s="636">
        <v>0</v>
      </c>
      <c r="CD1339" s="636">
        <v>0</v>
      </c>
      <c r="CE1339" s="636">
        <v>0</v>
      </c>
      <c r="CF1339" s="636">
        <v>0</v>
      </c>
      <c r="CG1339" s="636">
        <v>0</v>
      </c>
      <c r="CH1339" s="636">
        <v>0</v>
      </c>
      <c r="CI1339" s="636">
        <v>0</v>
      </c>
      <c r="CJ1339" s="636">
        <v>0</v>
      </c>
      <c r="CK1339" s="623">
        <f t="shared" si="40"/>
        <v>13</v>
      </c>
      <c r="CL1339" s="554">
        <v>13</v>
      </c>
      <c r="CM1339" s="523">
        <v>0</v>
      </c>
      <c r="CN1339" s="554">
        <v>13</v>
      </c>
      <c r="CO1339" s="638" t="s">
        <v>4965</v>
      </c>
      <c r="CP1339" s="524" t="s">
        <v>1938</v>
      </c>
      <c r="CQ1339" s="525" t="s">
        <v>4965</v>
      </c>
      <c r="CR1339" s="152" t="s">
        <v>1938</v>
      </c>
      <c r="CS1339" s="525" t="s">
        <v>4965</v>
      </c>
      <c r="CT1339" s="525" t="s">
        <v>4965</v>
      </c>
      <c r="CU1339" s="525" t="s">
        <v>4965</v>
      </c>
    </row>
    <row r="1340" spans="1:99" s="71" customFormat="1" ht="12" customHeight="1" x14ac:dyDescent="0.2">
      <c r="A1340" s="624" t="s">
        <v>3650</v>
      </c>
      <c r="B1340" s="151" t="s">
        <v>2046</v>
      </c>
      <c r="C1340" s="624" t="s">
        <v>3972</v>
      </c>
      <c r="D1340" s="624"/>
      <c r="E1340" s="624"/>
      <c r="F1340" s="624"/>
      <c r="G1340" s="624"/>
      <c r="H1340" s="624"/>
      <c r="I1340" s="624"/>
      <c r="J1340" s="626">
        <v>529632</v>
      </c>
      <c r="K1340" s="626">
        <v>177340</v>
      </c>
      <c r="L1340" s="512" t="s">
        <v>3066</v>
      </c>
      <c r="M1340" s="624"/>
      <c r="N1340" s="624"/>
      <c r="O1340" s="626"/>
      <c r="P1340" s="626"/>
      <c r="Q1340" s="627">
        <v>8</v>
      </c>
      <c r="R1340" s="632"/>
      <c r="S1340" s="632"/>
      <c r="T1340" s="632"/>
      <c r="U1340" s="643"/>
      <c r="V1340" s="643"/>
      <c r="W1340" s="643"/>
      <c r="X1340" s="642"/>
      <c r="Y1340" s="631" t="s">
        <v>1442</v>
      </c>
      <c r="Z1340" s="632" t="s">
        <v>1443</v>
      </c>
      <c r="AA1340" s="633"/>
      <c r="AB1340" s="624"/>
      <c r="AC1340" s="644">
        <v>3.1428571428571431E-2</v>
      </c>
      <c r="AD1340" s="624"/>
      <c r="AE1340" s="624"/>
      <c r="AF1340" s="743"/>
      <c r="AG1340" s="517" t="s">
        <v>628</v>
      </c>
      <c r="AH1340" s="517" t="s">
        <v>1444</v>
      </c>
      <c r="AI1340" s="624">
        <v>1332154</v>
      </c>
      <c r="AJ1340" s="624">
        <v>0</v>
      </c>
      <c r="AK1340" s="624">
        <v>0</v>
      </c>
      <c r="AL1340" s="624">
        <v>0</v>
      </c>
      <c r="AM1340" s="624">
        <v>0</v>
      </c>
      <c r="AN1340" s="624">
        <v>0</v>
      </c>
      <c r="AO1340" s="624">
        <v>0</v>
      </c>
      <c r="AP1340" s="624">
        <v>0</v>
      </c>
      <c r="AQ1340" s="624">
        <v>0</v>
      </c>
      <c r="AR1340" s="624">
        <v>8</v>
      </c>
      <c r="AS1340" s="635" t="s">
        <v>4965</v>
      </c>
      <c r="AT1340" s="635" t="s">
        <v>4965</v>
      </c>
      <c r="AU1340" s="635" t="s">
        <v>4965</v>
      </c>
      <c r="AV1340" s="635" t="s">
        <v>4965</v>
      </c>
      <c r="AW1340" s="635" t="s">
        <v>4965</v>
      </c>
      <c r="AX1340" s="635" t="s">
        <v>4965</v>
      </c>
      <c r="AY1340" s="635" t="s">
        <v>4965</v>
      </c>
      <c r="AZ1340" s="635" t="s">
        <v>4965</v>
      </c>
      <c r="BA1340" s="635" t="s">
        <v>4965</v>
      </c>
      <c r="BB1340" s="635" t="s">
        <v>4965</v>
      </c>
      <c r="BC1340" s="635" t="s">
        <v>4965</v>
      </c>
      <c r="BD1340" s="635" t="s">
        <v>4965</v>
      </c>
      <c r="BE1340" s="635" t="s">
        <v>4965</v>
      </c>
      <c r="BF1340" s="635" t="s">
        <v>4965</v>
      </c>
      <c r="BG1340" s="635" t="s">
        <v>4965</v>
      </c>
      <c r="BH1340" s="635" t="s">
        <v>4965</v>
      </c>
      <c r="BI1340" s="635" t="s">
        <v>4965</v>
      </c>
      <c r="BJ1340" s="635" t="s">
        <v>4965</v>
      </c>
      <c r="BK1340" s="635" t="s">
        <v>4965</v>
      </c>
      <c r="BL1340" s="635" t="s">
        <v>4965</v>
      </c>
      <c r="BM1340" s="635" t="s">
        <v>4965</v>
      </c>
      <c r="BN1340" s="550" t="s">
        <v>1944</v>
      </c>
      <c r="BO1340" s="636">
        <v>0</v>
      </c>
      <c r="BP1340" s="636">
        <v>0</v>
      </c>
      <c r="BQ1340" s="637">
        <v>0</v>
      </c>
      <c r="BR1340" s="636">
        <v>0</v>
      </c>
      <c r="BS1340" s="636">
        <v>0</v>
      </c>
      <c r="BT1340" s="636">
        <v>0</v>
      </c>
      <c r="BU1340" s="645">
        <v>0</v>
      </c>
      <c r="BV1340" s="636">
        <v>0</v>
      </c>
      <c r="BW1340" s="590">
        <v>8</v>
      </c>
      <c r="BX1340" s="636">
        <v>0</v>
      </c>
      <c r="BY1340" s="636">
        <v>0</v>
      </c>
      <c r="BZ1340" s="636">
        <v>0</v>
      </c>
      <c r="CA1340" s="636">
        <v>0</v>
      </c>
      <c r="CB1340" s="636">
        <v>0</v>
      </c>
      <c r="CC1340" s="636">
        <v>0</v>
      </c>
      <c r="CD1340" s="636">
        <v>0</v>
      </c>
      <c r="CE1340" s="636">
        <v>0</v>
      </c>
      <c r="CF1340" s="636">
        <v>0</v>
      </c>
      <c r="CG1340" s="636">
        <v>0</v>
      </c>
      <c r="CH1340" s="636">
        <v>0</v>
      </c>
      <c r="CI1340" s="636">
        <v>0</v>
      </c>
      <c r="CJ1340" s="636">
        <v>0</v>
      </c>
      <c r="CK1340" s="623">
        <f t="shared" si="40"/>
        <v>8</v>
      </c>
      <c r="CL1340" s="554">
        <v>8</v>
      </c>
      <c r="CM1340" s="523">
        <v>0</v>
      </c>
      <c r="CN1340" s="554">
        <v>8</v>
      </c>
      <c r="CO1340" s="638" t="s">
        <v>4965</v>
      </c>
      <c r="CP1340" s="524" t="s">
        <v>1938</v>
      </c>
      <c r="CQ1340" s="525" t="s">
        <v>4965</v>
      </c>
      <c r="CR1340" s="152" t="s">
        <v>1938</v>
      </c>
      <c r="CS1340" s="525" t="s">
        <v>4965</v>
      </c>
      <c r="CT1340" s="525" t="s">
        <v>4965</v>
      </c>
      <c r="CU1340" s="525" t="s">
        <v>4965</v>
      </c>
    </row>
    <row r="1341" spans="1:99" s="71" customFormat="1" ht="12" customHeight="1" x14ac:dyDescent="0.2">
      <c r="A1341" s="624" t="s">
        <v>3650</v>
      </c>
      <c r="B1341" s="151" t="s">
        <v>2044</v>
      </c>
      <c r="C1341" s="624" t="s">
        <v>3973</v>
      </c>
      <c r="D1341" s="624"/>
      <c r="E1341" s="624"/>
      <c r="F1341" s="624"/>
      <c r="G1341" s="624"/>
      <c r="H1341" s="624"/>
      <c r="I1341" s="624"/>
      <c r="J1341" s="626">
        <v>529375</v>
      </c>
      <c r="K1341" s="626">
        <v>177215</v>
      </c>
      <c r="L1341" s="512" t="s">
        <v>3066</v>
      </c>
      <c r="M1341" s="624"/>
      <c r="N1341" s="624"/>
      <c r="O1341" s="626"/>
      <c r="P1341" s="626"/>
      <c r="Q1341" s="627">
        <v>69</v>
      </c>
      <c r="R1341" s="628"/>
      <c r="S1341" s="628"/>
      <c r="T1341" s="628"/>
      <c r="U1341" s="646"/>
      <c r="V1341" s="646"/>
      <c r="W1341" s="646"/>
      <c r="X1341" s="630"/>
      <c r="Y1341" s="631" t="s">
        <v>1442</v>
      </c>
      <c r="Z1341" s="632" t="s">
        <v>1443</v>
      </c>
      <c r="AA1341" s="633"/>
      <c r="AB1341" s="624"/>
      <c r="AC1341" s="644">
        <v>0.27259259259259261</v>
      </c>
      <c r="AD1341" s="624"/>
      <c r="AE1341" s="624"/>
      <c r="AF1341" s="743"/>
      <c r="AG1341" s="641" t="s">
        <v>3063</v>
      </c>
      <c r="AH1341" s="517" t="s">
        <v>1444</v>
      </c>
      <c r="AI1341" s="624">
        <v>1332294</v>
      </c>
      <c r="AJ1341" s="624">
        <v>0</v>
      </c>
      <c r="AK1341" s="624">
        <v>0</v>
      </c>
      <c r="AL1341" s="624">
        <v>0</v>
      </c>
      <c r="AM1341" s="624">
        <v>0</v>
      </c>
      <c r="AN1341" s="624">
        <v>0</v>
      </c>
      <c r="AO1341" s="624">
        <v>0</v>
      </c>
      <c r="AP1341" s="624">
        <v>0</v>
      </c>
      <c r="AQ1341" s="624">
        <v>0</v>
      </c>
      <c r="AR1341" s="624">
        <v>69</v>
      </c>
      <c r="AS1341" s="635" t="s">
        <v>4965</v>
      </c>
      <c r="AT1341" s="635" t="s">
        <v>4965</v>
      </c>
      <c r="AU1341" s="635" t="s">
        <v>4965</v>
      </c>
      <c r="AV1341" s="635" t="s">
        <v>4965</v>
      </c>
      <c r="AW1341" s="635" t="s">
        <v>4965</v>
      </c>
      <c r="AX1341" s="635" t="s">
        <v>4965</v>
      </c>
      <c r="AY1341" s="635" t="s">
        <v>4965</v>
      </c>
      <c r="AZ1341" s="635" t="s">
        <v>4965</v>
      </c>
      <c r="BA1341" s="635" t="s">
        <v>4965</v>
      </c>
      <c r="BB1341" s="635" t="s">
        <v>4965</v>
      </c>
      <c r="BC1341" s="635" t="s">
        <v>4965</v>
      </c>
      <c r="BD1341" s="635" t="s">
        <v>4965</v>
      </c>
      <c r="BE1341" s="635" t="s">
        <v>4965</v>
      </c>
      <c r="BF1341" s="635" t="s">
        <v>4965</v>
      </c>
      <c r="BG1341" s="635" t="s">
        <v>4965</v>
      </c>
      <c r="BH1341" s="635" t="s">
        <v>4965</v>
      </c>
      <c r="BI1341" s="635" t="s">
        <v>4965</v>
      </c>
      <c r="BJ1341" s="635" t="s">
        <v>4965</v>
      </c>
      <c r="BK1341" s="635" t="s">
        <v>4965</v>
      </c>
      <c r="BL1341" s="635" t="s">
        <v>4965</v>
      </c>
      <c r="BM1341" s="635" t="s">
        <v>4965</v>
      </c>
      <c r="BN1341" s="550" t="s">
        <v>1944</v>
      </c>
      <c r="BO1341" s="636">
        <v>0</v>
      </c>
      <c r="BP1341" s="636">
        <v>0</v>
      </c>
      <c r="BQ1341" s="637">
        <v>0</v>
      </c>
      <c r="BR1341" s="636">
        <v>0</v>
      </c>
      <c r="BS1341" s="636">
        <v>0</v>
      </c>
      <c r="BT1341" s="636">
        <v>0</v>
      </c>
      <c r="BU1341" s="645">
        <v>0</v>
      </c>
      <c r="BV1341" s="636">
        <v>0</v>
      </c>
      <c r="BW1341" s="636">
        <v>0</v>
      </c>
      <c r="BX1341" s="636">
        <v>0</v>
      </c>
      <c r="BY1341" s="590">
        <v>53.666666666666664</v>
      </c>
      <c r="BZ1341" s="590">
        <v>15.333333333333332</v>
      </c>
      <c r="CA1341" s="636">
        <v>0</v>
      </c>
      <c r="CB1341" s="636">
        <v>0</v>
      </c>
      <c r="CC1341" s="636">
        <v>0</v>
      </c>
      <c r="CD1341" s="636">
        <v>0</v>
      </c>
      <c r="CE1341" s="636">
        <v>0</v>
      </c>
      <c r="CF1341" s="636">
        <v>0</v>
      </c>
      <c r="CG1341" s="636">
        <v>0</v>
      </c>
      <c r="CH1341" s="636">
        <v>0</v>
      </c>
      <c r="CI1341" s="636">
        <v>0</v>
      </c>
      <c r="CJ1341" s="636">
        <v>0</v>
      </c>
      <c r="CK1341" s="623">
        <f t="shared" si="40"/>
        <v>69</v>
      </c>
      <c r="CL1341" s="554">
        <v>69</v>
      </c>
      <c r="CM1341" s="523">
        <v>0</v>
      </c>
      <c r="CN1341" s="554">
        <v>69</v>
      </c>
      <c r="CO1341" s="638" t="s">
        <v>4965</v>
      </c>
      <c r="CP1341" s="524" t="s">
        <v>1938</v>
      </c>
      <c r="CQ1341" s="525" t="s">
        <v>4965</v>
      </c>
      <c r="CR1341" s="152" t="s">
        <v>1938</v>
      </c>
      <c r="CS1341" s="525" t="s">
        <v>4965</v>
      </c>
      <c r="CT1341" s="525" t="s">
        <v>4965</v>
      </c>
      <c r="CU1341" s="525" t="s">
        <v>4965</v>
      </c>
    </row>
    <row r="1342" spans="1:99" s="71" customFormat="1" ht="12" customHeight="1" x14ac:dyDescent="0.2">
      <c r="A1342" s="624" t="s">
        <v>3650</v>
      </c>
      <c r="B1342" s="151" t="s">
        <v>2044</v>
      </c>
      <c r="C1342" s="624" t="s">
        <v>3973</v>
      </c>
      <c r="D1342" s="624"/>
      <c r="E1342" s="624"/>
      <c r="F1342" s="624"/>
      <c r="G1342" s="624"/>
      <c r="H1342" s="624"/>
      <c r="I1342" s="624"/>
      <c r="J1342" s="626">
        <v>529375</v>
      </c>
      <c r="K1342" s="626">
        <v>177215</v>
      </c>
      <c r="L1342" s="512" t="s">
        <v>3066</v>
      </c>
      <c r="M1342" s="624"/>
      <c r="N1342" s="624"/>
      <c r="O1342" s="626"/>
      <c r="P1342" s="626"/>
      <c r="Q1342" s="627">
        <v>7</v>
      </c>
      <c r="R1342" s="628"/>
      <c r="S1342" s="628"/>
      <c r="T1342" s="628"/>
      <c r="U1342" s="646"/>
      <c r="V1342" s="646"/>
      <c r="W1342" s="646"/>
      <c r="X1342" s="630"/>
      <c r="Y1342" s="631" t="s">
        <v>1442</v>
      </c>
      <c r="Z1342" s="632" t="s">
        <v>1443</v>
      </c>
      <c r="AA1342" s="633"/>
      <c r="AB1342" s="624"/>
      <c r="AC1342" s="644">
        <v>2.7654320987654323E-2</v>
      </c>
      <c r="AD1342" s="624"/>
      <c r="AE1342" s="624"/>
      <c r="AF1342" s="743"/>
      <c r="AG1342" s="517" t="s">
        <v>1931</v>
      </c>
      <c r="AH1342" s="517" t="s">
        <v>1444</v>
      </c>
      <c r="AI1342" s="624">
        <v>1332294</v>
      </c>
      <c r="AJ1342" s="624">
        <v>0</v>
      </c>
      <c r="AK1342" s="624">
        <v>0</v>
      </c>
      <c r="AL1342" s="624">
        <v>0</v>
      </c>
      <c r="AM1342" s="624">
        <v>0</v>
      </c>
      <c r="AN1342" s="624">
        <v>0</v>
      </c>
      <c r="AO1342" s="624">
        <v>0</v>
      </c>
      <c r="AP1342" s="624">
        <v>0</v>
      </c>
      <c r="AQ1342" s="624">
        <v>0</v>
      </c>
      <c r="AR1342" s="624">
        <v>7</v>
      </c>
      <c r="AS1342" s="635" t="s">
        <v>4965</v>
      </c>
      <c r="AT1342" s="635" t="s">
        <v>4965</v>
      </c>
      <c r="AU1342" s="635" t="s">
        <v>4965</v>
      </c>
      <c r="AV1342" s="635" t="s">
        <v>4965</v>
      </c>
      <c r="AW1342" s="635" t="s">
        <v>4965</v>
      </c>
      <c r="AX1342" s="635" t="s">
        <v>4965</v>
      </c>
      <c r="AY1342" s="635" t="s">
        <v>4965</v>
      </c>
      <c r="AZ1342" s="635" t="s">
        <v>4965</v>
      </c>
      <c r="BA1342" s="635" t="s">
        <v>4965</v>
      </c>
      <c r="BB1342" s="635" t="s">
        <v>4965</v>
      </c>
      <c r="BC1342" s="635" t="s">
        <v>4965</v>
      </c>
      <c r="BD1342" s="635" t="s">
        <v>4965</v>
      </c>
      <c r="BE1342" s="635" t="s">
        <v>4965</v>
      </c>
      <c r="BF1342" s="635" t="s">
        <v>4965</v>
      </c>
      <c r="BG1342" s="635" t="s">
        <v>4965</v>
      </c>
      <c r="BH1342" s="635" t="s">
        <v>4965</v>
      </c>
      <c r="BI1342" s="635" t="s">
        <v>4965</v>
      </c>
      <c r="BJ1342" s="635" t="s">
        <v>4965</v>
      </c>
      <c r="BK1342" s="635" t="s">
        <v>4965</v>
      </c>
      <c r="BL1342" s="635" t="s">
        <v>4965</v>
      </c>
      <c r="BM1342" s="635" t="s">
        <v>4965</v>
      </c>
      <c r="BN1342" s="550" t="s">
        <v>1944</v>
      </c>
      <c r="BO1342" s="636">
        <v>0</v>
      </c>
      <c r="BP1342" s="636">
        <v>0</v>
      </c>
      <c r="BQ1342" s="637">
        <v>0</v>
      </c>
      <c r="BR1342" s="636">
        <v>0</v>
      </c>
      <c r="BS1342" s="636">
        <v>0</v>
      </c>
      <c r="BT1342" s="636">
        <v>0</v>
      </c>
      <c r="BU1342" s="645">
        <v>0</v>
      </c>
      <c r="BV1342" s="636">
        <v>0</v>
      </c>
      <c r="BW1342" s="636">
        <v>0</v>
      </c>
      <c r="BX1342" s="636">
        <v>0</v>
      </c>
      <c r="BY1342" s="590">
        <v>7</v>
      </c>
      <c r="BZ1342" s="636">
        <v>0</v>
      </c>
      <c r="CA1342" s="636">
        <v>0</v>
      </c>
      <c r="CB1342" s="636">
        <v>0</v>
      </c>
      <c r="CC1342" s="636">
        <v>0</v>
      </c>
      <c r="CD1342" s="636">
        <v>0</v>
      </c>
      <c r="CE1342" s="636">
        <v>0</v>
      </c>
      <c r="CF1342" s="636">
        <v>0</v>
      </c>
      <c r="CG1342" s="636">
        <v>0</v>
      </c>
      <c r="CH1342" s="636">
        <v>0</v>
      </c>
      <c r="CI1342" s="636">
        <v>0</v>
      </c>
      <c r="CJ1342" s="636">
        <v>0</v>
      </c>
      <c r="CK1342" s="623">
        <f t="shared" si="40"/>
        <v>7</v>
      </c>
      <c r="CL1342" s="554">
        <v>7</v>
      </c>
      <c r="CM1342" s="523">
        <v>0</v>
      </c>
      <c r="CN1342" s="554">
        <v>7</v>
      </c>
      <c r="CO1342" s="638" t="s">
        <v>4965</v>
      </c>
      <c r="CP1342" s="524" t="s">
        <v>1938</v>
      </c>
      <c r="CQ1342" s="525" t="s">
        <v>4965</v>
      </c>
      <c r="CR1342" s="152" t="s">
        <v>1938</v>
      </c>
      <c r="CS1342" s="525" t="s">
        <v>4965</v>
      </c>
      <c r="CT1342" s="525" t="s">
        <v>4965</v>
      </c>
      <c r="CU1342" s="525" t="s">
        <v>4965</v>
      </c>
    </row>
    <row r="1343" spans="1:99" s="71" customFormat="1" ht="12" customHeight="1" x14ac:dyDescent="0.2">
      <c r="A1343" s="624" t="s">
        <v>3650</v>
      </c>
      <c r="B1343" s="151" t="s">
        <v>2044</v>
      </c>
      <c r="C1343" s="624" t="s">
        <v>3973</v>
      </c>
      <c r="D1343" s="624"/>
      <c r="E1343" s="624"/>
      <c r="F1343" s="624"/>
      <c r="G1343" s="624"/>
      <c r="H1343" s="624"/>
      <c r="I1343" s="624"/>
      <c r="J1343" s="626">
        <v>529375</v>
      </c>
      <c r="K1343" s="626">
        <v>177215</v>
      </c>
      <c r="L1343" s="512" t="s">
        <v>3066</v>
      </c>
      <c r="M1343" s="624"/>
      <c r="N1343" s="624"/>
      <c r="O1343" s="626"/>
      <c r="P1343" s="626"/>
      <c r="Q1343" s="627">
        <v>5</v>
      </c>
      <c r="R1343" s="628"/>
      <c r="S1343" s="628"/>
      <c r="T1343" s="628"/>
      <c r="U1343" s="646"/>
      <c r="V1343" s="646"/>
      <c r="W1343" s="646"/>
      <c r="X1343" s="630"/>
      <c r="Y1343" s="631" t="s">
        <v>1442</v>
      </c>
      <c r="Z1343" s="632" t="s">
        <v>1443</v>
      </c>
      <c r="AA1343" s="633"/>
      <c r="AB1343" s="624"/>
      <c r="AC1343" s="644">
        <v>1.9753086419753086E-2</v>
      </c>
      <c r="AD1343" s="624"/>
      <c r="AE1343" s="624"/>
      <c r="AF1343" s="743"/>
      <c r="AG1343" s="517" t="s">
        <v>628</v>
      </c>
      <c r="AH1343" s="517" t="s">
        <v>1444</v>
      </c>
      <c r="AI1343" s="624">
        <v>1332294</v>
      </c>
      <c r="AJ1343" s="624">
        <v>0</v>
      </c>
      <c r="AK1343" s="624">
        <v>0</v>
      </c>
      <c r="AL1343" s="624">
        <v>0</v>
      </c>
      <c r="AM1343" s="624">
        <v>0</v>
      </c>
      <c r="AN1343" s="624">
        <v>0</v>
      </c>
      <c r="AO1343" s="624">
        <v>0</v>
      </c>
      <c r="AP1343" s="624">
        <v>0</v>
      </c>
      <c r="AQ1343" s="624">
        <v>0</v>
      </c>
      <c r="AR1343" s="624">
        <v>5</v>
      </c>
      <c r="AS1343" s="635" t="s">
        <v>4965</v>
      </c>
      <c r="AT1343" s="635" t="s">
        <v>4965</v>
      </c>
      <c r="AU1343" s="635" t="s">
        <v>4965</v>
      </c>
      <c r="AV1343" s="635" t="s">
        <v>4965</v>
      </c>
      <c r="AW1343" s="635" t="s">
        <v>4965</v>
      </c>
      <c r="AX1343" s="635" t="s">
        <v>4965</v>
      </c>
      <c r="AY1343" s="635" t="s">
        <v>4965</v>
      </c>
      <c r="AZ1343" s="635" t="s">
        <v>4965</v>
      </c>
      <c r="BA1343" s="635" t="s">
        <v>4965</v>
      </c>
      <c r="BB1343" s="635" t="s">
        <v>4965</v>
      </c>
      <c r="BC1343" s="635" t="s">
        <v>4965</v>
      </c>
      <c r="BD1343" s="635" t="s">
        <v>4965</v>
      </c>
      <c r="BE1343" s="635" t="s">
        <v>4965</v>
      </c>
      <c r="BF1343" s="635" t="s">
        <v>4965</v>
      </c>
      <c r="BG1343" s="635" t="s">
        <v>4965</v>
      </c>
      <c r="BH1343" s="635" t="s">
        <v>4965</v>
      </c>
      <c r="BI1343" s="635" t="s">
        <v>4965</v>
      </c>
      <c r="BJ1343" s="635" t="s">
        <v>4965</v>
      </c>
      <c r="BK1343" s="635" t="s">
        <v>4965</v>
      </c>
      <c r="BL1343" s="635" t="s">
        <v>4965</v>
      </c>
      <c r="BM1343" s="635" t="s">
        <v>4965</v>
      </c>
      <c r="BN1343" s="550" t="s">
        <v>1944</v>
      </c>
      <c r="BO1343" s="636">
        <v>0</v>
      </c>
      <c r="BP1343" s="636">
        <v>0</v>
      </c>
      <c r="BQ1343" s="637">
        <v>0</v>
      </c>
      <c r="BR1343" s="636">
        <v>0</v>
      </c>
      <c r="BS1343" s="636">
        <v>0</v>
      </c>
      <c r="BT1343" s="636">
        <v>0</v>
      </c>
      <c r="BU1343" s="645">
        <v>0</v>
      </c>
      <c r="BV1343" s="636">
        <v>0</v>
      </c>
      <c r="BW1343" s="636">
        <v>0</v>
      </c>
      <c r="BX1343" s="636">
        <v>0</v>
      </c>
      <c r="BY1343" s="590">
        <v>5</v>
      </c>
      <c r="BZ1343" s="636">
        <v>0</v>
      </c>
      <c r="CA1343" s="636">
        <v>0</v>
      </c>
      <c r="CB1343" s="636">
        <v>0</v>
      </c>
      <c r="CC1343" s="636">
        <v>0</v>
      </c>
      <c r="CD1343" s="636">
        <v>0</v>
      </c>
      <c r="CE1343" s="636">
        <v>0</v>
      </c>
      <c r="CF1343" s="636">
        <v>0</v>
      </c>
      <c r="CG1343" s="636">
        <v>0</v>
      </c>
      <c r="CH1343" s="636">
        <v>0</v>
      </c>
      <c r="CI1343" s="636">
        <v>0</v>
      </c>
      <c r="CJ1343" s="636">
        <v>0</v>
      </c>
      <c r="CK1343" s="623">
        <f t="shared" si="40"/>
        <v>5</v>
      </c>
      <c r="CL1343" s="554">
        <v>5</v>
      </c>
      <c r="CM1343" s="523">
        <v>0</v>
      </c>
      <c r="CN1343" s="554">
        <v>5</v>
      </c>
      <c r="CO1343" s="638" t="s">
        <v>4965</v>
      </c>
      <c r="CP1343" s="524" t="s">
        <v>1938</v>
      </c>
      <c r="CQ1343" s="525" t="s">
        <v>4965</v>
      </c>
      <c r="CR1343" s="152" t="s">
        <v>1938</v>
      </c>
      <c r="CS1343" s="525" t="s">
        <v>4965</v>
      </c>
      <c r="CT1343" s="525" t="s">
        <v>4965</v>
      </c>
      <c r="CU1343" s="525" t="s">
        <v>4965</v>
      </c>
    </row>
    <row r="1344" spans="1:99" s="71" customFormat="1" ht="12" customHeight="1" x14ac:dyDescent="0.2">
      <c r="A1344" s="624" t="s">
        <v>3650</v>
      </c>
      <c r="B1344" s="151" t="s">
        <v>3974</v>
      </c>
      <c r="C1344" s="624" t="s">
        <v>3975</v>
      </c>
      <c r="D1344" s="624"/>
      <c r="E1344" s="624"/>
      <c r="F1344" s="624"/>
      <c r="G1344" s="624"/>
      <c r="H1344" s="624"/>
      <c r="I1344" s="624"/>
      <c r="J1344" s="626">
        <v>525818</v>
      </c>
      <c r="K1344" s="626">
        <v>174590</v>
      </c>
      <c r="L1344" s="512" t="s">
        <v>3080</v>
      </c>
      <c r="M1344" s="624"/>
      <c r="N1344" s="624"/>
      <c r="O1344" s="626"/>
      <c r="P1344" s="626"/>
      <c r="Q1344" s="627">
        <v>7</v>
      </c>
      <c r="R1344" s="632"/>
      <c r="S1344" s="632"/>
      <c r="T1344" s="632"/>
      <c r="U1344" s="643"/>
      <c r="V1344" s="643"/>
      <c r="W1344" s="643"/>
      <c r="X1344" s="642"/>
      <c r="Y1344" s="631" t="s">
        <v>1442</v>
      </c>
      <c r="Z1344" s="632" t="s">
        <v>1443</v>
      </c>
      <c r="AA1344" s="633"/>
      <c r="AB1344" s="624"/>
      <c r="AC1344" s="644">
        <v>9.1960784313725494E-2</v>
      </c>
      <c r="AD1344" s="624"/>
      <c r="AE1344" s="624"/>
      <c r="AF1344" s="743"/>
      <c r="AG1344" s="517" t="s">
        <v>628</v>
      </c>
      <c r="AH1344" s="517" t="s">
        <v>1444</v>
      </c>
      <c r="AI1344" s="624">
        <v>1332307</v>
      </c>
      <c r="AJ1344" s="624">
        <v>0</v>
      </c>
      <c r="AK1344" s="624">
        <v>0</v>
      </c>
      <c r="AL1344" s="624">
        <v>0</v>
      </c>
      <c r="AM1344" s="624">
        <v>0</v>
      </c>
      <c r="AN1344" s="624">
        <v>0</v>
      </c>
      <c r="AO1344" s="624">
        <v>0</v>
      </c>
      <c r="AP1344" s="624">
        <v>0</v>
      </c>
      <c r="AQ1344" s="624">
        <v>0</v>
      </c>
      <c r="AR1344" s="624">
        <v>7</v>
      </c>
      <c r="AS1344" s="635" t="s">
        <v>4965</v>
      </c>
      <c r="AT1344" s="635" t="s">
        <v>4965</v>
      </c>
      <c r="AU1344" s="635" t="s">
        <v>4965</v>
      </c>
      <c r="AV1344" s="635" t="s">
        <v>4965</v>
      </c>
      <c r="AW1344" s="635" t="s">
        <v>4965</v>
      </c>
      <c r="AX1344" s="635" t="s">
        <v>4965</v>
      </c>
      <c r="AY1344" s="635" t="s">
        <v>4965</v>
      </c>
      <c r="AZ1344" s="635" t="s">
        <v>4965</v>
      </c>
      <c r="BA1344" s="635" t="s">
        <v>4965</v>
      </c>
      <c r="BB1344" s="635" t="s">
        <v>4965</v>
      </c>
      <c r="BC1344" s="635" t="s">
        <v>4965</v>
      </c>
      <c r="BD1344" s="635" t="s">
        <v>4965</v>
      </c>
      <c r="BE1344" s="635" t="s">
        <v>4965</v>
      </c>
      <c r="BF1344" s="635" t="s">
        <v>4965</v>
      </c>
      <c r="BG1344" s="635" t="s">
        <v>4965</v>
      </c>
      <c r="BH1344" s="635" t="s">
        <v>4965</v>
      </c>
      <c r="BI1344" s="635" t="s">
        <v>4965</v>
      </c>
      <c r="BJ1344" s="635" t="s">
        <v>4965</v>
      </c>
      <c r="BK1344" s="635" t="s">
        <v>4965</v>
      </c>
      <c r="BL1344" s="635" t="s">
        <v>4965</v>
      </c>
      <c r="BM1344" s="635" t="s">
        <v>4965</v>
      </c>
      <c r="BN1344" s="550" t="s">
        <v>4021</v>
      </c>
      <c r="BO1344" s="636">
        <v>0</v>
      </c>
      <c r="BP1344" s="636">
        <v>0</v>
      </c>
      <c r="BQ1344" s="637">
        <v>0</v>
      </c>
      <c r="BR1344" s="636">
        <v>0</v>
      </c>
      <c r="BS1344" s="636">
        <v>0</v>
      </c>
      <c r="BT1344" s="636">
        <v>0</v>
      </c>
      <c r="BU1344" s="589">
        <v>0.27450980392156865</v>
      </c>
      <c r="BV1344" s="590">
        <v>0.27450980392156865</v>
      </c>
      <c r="BW1344" s="590">
        <v>0.27450980392156865</v>
      </c>
      <c r="BX1344" s="590">
        <v>0.27450980392156865</v>
      </c>
      <c r="BY1344" s="590">
        <v>0.27450980392156865</v>
      </c>
      <c r="BZ1344" s="590">
        <v>1.1254901960784314</v>
      </c>
      <c r="CA1344" s="590">
        <v>1.1254901960784314</v>
      </c>
      <c r="CB1344" s="590">
        <v>1.1254901960784314</v>
      </c>
      <c r="CC1344" s="590">
        <v>1.1254901960784314</v>
      </c>
      <c r="CD1344" s="590">
        <v>1.1254901960784314</v>
      </c>
      <c r="CE1344" s="636">
        <v>0</v>
      </c>
      <c r="CF1344" s="636">
        <v>0</v>
      </c>
      <c r="CG1344" s="636">
        <v>0</v>
      </c>
      <c r="CH1344" s="636">
        <v>0</v>
      </c>
      <c r="CI1344" s="636">
        <v>0</v>
      </c>
      <c r="CJ1344" s="636">
        <v>0</v>
      </c>
      <c r="CK1344" s="623">
        <f t="shared" si="40"/>
        <v>7</v>
      </c>
      <c r="CL1344" s="554">
        <v>7</v>
      </c>
      <c r="CM1344" s="523">
        <v>0.27450980392156865</v>
      </c>
      <c r="CN1344" s="554">
        <v>2.4980392156862745</v>
      </c>
      <c r="CO1344" s="638" t="s">
        <v>4965</v>
      </c>
      <c r="CP1344" s="638"/>
      <c r="CQ1344" s="530" t="s">
        <v>1939</v>
      </c>
      <c r="CR1344" s="527" t="s">
        <v>4965</v>
      </c>
      <c r="CS1344" s="647" t="s">
        <v>1938</v>
      </c>
      <c r="CT1344" s="525" t="s">
        <v>4965</v>
      </c>
      <c r="CU1344" s="525" t="s">
        <v>4965</v>
      </c>
    </row>
    <row r="1345" spans="1:99" s="71" customFormat="1" ht="12" customHeight="1" x14ac:dyDescent="0.2">
      <c r="A1345" s="624" t="s">
        <v>3650</v>
      </c>
      <c r="B1345" s="151" t="s">
        <v>3974</v>
      </c>
      <c r="C1345" s="624" t="s">
        <v>3975</v>
      </c>
      <c r="D1345" s="624"/>
      <c r="E1345" s="624"/>
      <c r="F1345" s="624"/>
      <c r="G1345" s="624"/>
      <c r="H1345" s="624"/>
      <c r="I1345" s="624"/>
      <c r="J1345" s="626">
        <v>525818</v>
      </c>
      <c r="K1345" s="626">
        <v>174590</v>
      </c>
      <c r="L1345" s="512" t="s">
        <v>3080</v>
      </c>
      <c r="M1345" s="624"/>
      <c r="N1345" s="624"/>
      <c r="O1345" s="626"/>
      <c r="P1345" s="626"/>
      <c r="Q1345" s="627">
        <v>10</v>
      </c>
      <c r="R1345" s="632"/>
      <c r="S1345" s="632"/>
      <c r="T1345" s="632"/>
      <c r="U1345" s="643"/>
      <c r="V1345" s="643"/>
      <c r="W1345" s="643"/>
      <c r="X1345" s="642"/>
      <c r="Y1345" s="631" t="s">
        <v>1442</v>
      </c>
      <c r="Z1345" s="632" t="s">
        <v>1443</v>
      </c>
      <c r="AA1345" s="633"/>
      <c r="AB1345" s="624"/>
      <c r="AC1345" s="644">
        <v>0.13137254901960785</v>
      </c>
      <c r="AD1345" s="624"/>
      <c r="AE1345" s="624"/>
      <c r="AF1345" s="743"/>
      <c r="AG1345" s="517" t="s">
        <v>1931</v>
      </c>
      <c r="AH1345" s="517" t="s">
        <v>1444</v>
      </c>
      <c r="AI1345" s="624">
        <v>1332307</v>
      </c>
      <c r="AJ1345" s="624">
        <v>0</v>
      </c>
      <c r="AK1345" s="624">
        <v>0</v>
      </c>
      <c r="AL1345" s="624">
        <v>0</v>
      </c>
      <c r="AM1345" s="624">
        <v>0</v>
      </c>
      <c r="AN1345" s="624">
        <v>0</v>
      </c>
      <c r="AO1345" s="624">
        <v>0</v>
      </c>
      <c r="AP1345" s="624">
        <v>0</v>
      </c>
      <c r="AQ1345" s="624">
        <v>0</v>
      </c>
      <c r="AR1345" s="624">
        <v>10</v>
      </c>
      <c r="AS1345" s="635" t="s">
        <v>4965</v>
      </c>
      <c r="AT1345" s="635" t="s">
        <v>4965</v>
      </c>
      <c r="AU1345" s="635" t="s">
        <v>4965</v>
      </c>
      <c r="AV1345" s="635" t="s">
        <v>4965</v>
      </c>
      <c r="AW1345" s="635" t="s">
        <v>4965</v>
      </c>
      <c r="AX1345" s="635" t="s">
        <v>4965</v>
      </c>
      <c r="AY1345" s="635" t="s">
        <v>4965</v>
      </c>
      <c r="AZ1345" s="635" t="s">
        <v>4965</v>
      </c>
      <c r="BA1345" s="635" t="s">
        <v>4965</v>
      </c>
      <c r="BB1345" s="635" t="s">
        <v>4965</v>
      </c>
      <c r="BC1345" s="635" t="s">
        <v>4965</v>
      </c>
      <c r="BD1345" s="635" t="s">
        <v>4965</v>
      </c>
      <c r="BE1345" s="635" t="s">
        <v>4965</v>
      </c>
      <c r="BF1345" s="635" t="s">
        <v>4965</v>
      </c>
      <c r="BG1345" s="635" t="s">
        <v>4965</v>
      </c>
      <c r="BH1345" s="635" t="s">
        <v>4965</v>
      </c>
      <c r="BI1345" s="635" t="s">
        <v>4965</v>
      </c>
      <c r="BJ1345" s="635" t="s">
        <v>4965</v>
      </c>
      <c r="BK1345" s="635" t="s">
        <v>4965</v>
      </c>
      <c r="BL1345" s="635" t="s">
        <v>4965</v>
      </c>
      <c r="BM1345" s="635" t="s">
        <v>4965</v>
      </c>
      <c r="BN1345" s="550" t="s">
        <v>4021</v>
      </c>
      <c r="BO1345" s="636">
        <v>0</v>
      </c>
      <c r="BP1345" s="636">
        <v>0</v>
      </c>
      <c r="BQ1345" s="637">
        <v>0</v>
      </c>
      <c r="BR1345" s="636">
        <v>0</v>
      </c>
      <c r="BS1345" s="636">
        <v>0</v>
      </c>
      <c r="BT1345" s="636">
        <v>0</v>
      </c>
      <c r="BU1345" s="589">
        <v>0.39215686274509803</v>
      </c>
      <c r="BV1345" s="590">
        <v>0.39215686274509803</v>
      </c>
      <c r="BW1345" s="590">
        <v>0.39215686274509803</v>
      </c>
      <c r="BX1345" s="590">
        <v>0.39215686274509803</v>
      </c>
      <c r="BY1345" s="590">
        <v>0.39215686274509803</v>
      </c>
      <c r="BZ1345" s="590">
        <v>1.607843137254902</v>
      </c>
      <c r="CA1345" s="590">
        <v>1.607843137254902</v>
      </c>
      <c r="CB1345" s="590">
        <v>1.607843137254902</v>
      </c>
      <c r="CC1345" s="590">
        <v>1.607843137254902</v>
      </c>
      <c r="CD1345" s="590">
        <v>1.607843137254902</v>
      </c>
      <c r="CE1345" s="636">
        <v>0</v>
      </c>
      <c r="CF1345" s="636">
        <v>0</v>
      </c>
      <c r="CG1345" s="636">
        <v>0</v>
      </c>
      <c r="CH1345" s="636">
        <v>0</v>
      </c>
      <c r="CI1345" s="636">
        <v>0</v>
      </c>
      <c r="CJ1345" s="636">
        <v>0</v>
      </c>
      <c r="CK1345" s="623">
        <f t="shared" si="40"/>
        <v>9.9999999999999982</v>
      </c>
      <c r="CL1345" s="554">
        <v>9.9999999999999982</v>
      </c>
      <c r="CM1345" s="523">
        <v>0.39215686274509803</v>
      </c>
      <c r="CN1345" s="554">
        <v>3.5686274509803919</v>
      </c>
      <c r="CO1345" s="638" t="s">
        <v>4965</v>
      </c>
      <c r="CP1345" s="638"/>
      <c r="CQ1345" s="530" t="s">
        <v>1939</v>
      </c>
      <c r="CR1345" s="527" t="s">
        <v>4965</v>
      </c>
      <c r="CS1345" s="647" t="s">
        <v>1938</v>
      </c>
      <c r="CT1345" s="525" t="s">
        <v>4965</v>
      </c>
      <c r="CU1345" s="525" t="s">
        <v>4965</v>
      </c>
    </row>
    <row r="1346" spans="1:99" s="71" customFormat="1" ht="12" customHeight="1" x14ac:dyDescent="0.2">
      <c r="A1346" s="624" t="s">
        <v>3650</v>
      </c>
      <c r="B1346" s="151" t="s">
        <v>3974</v>
      </c>
      <c r="C1346" s="624" t="s">
        <v>3975</v>
      </c>
      <c r="D1346" s="624"/>
      <c r="E1346" s="624"/>
      <c r="F1346" s="624"/>
      <c r="G1346" s="624"/>
      <c r="H1346" s="624"/>
      <c r="I1346" s="624"/>
      <c r="J1346" s="626">
        <v>525818</v>
      </c>
      <c r="K1346" s="626">
        <v>174590</v>
      </c>
      <c r="L1346" s="512" t="s">
        <v>3080</v>
      </c>
      <c r="M1346" s="624"/>
      <c r="N1346" s="624"/>
      <c r="O1346" s="626"/>
      <c r="P1346" s="626"/>
      <c r="Q1346" s="627">
        <v>34</v>
      </c>
      <c r="R1346" s="632"/>
      <c r="S1346" s="632"/>
      <c r="T1346" s="632"/>
      <c r="U1346" s="643"/>
      <c r="V1346" s="643"/>
      <c r="W1346" s="643"/>
      <c r="X1346" s="642"/>
      <c r="Y1346" s="631" t="s">
        <v>1442</v>
      </c>
      <c r="Z1346" s="632" t="s">
        <v>1443</v>
      </c>
      <c r="AA1346" s="633"/>
      <c r="AB1346" s="624"/>
      <c r="AC1346" s="644">
        <v>0.44666666666666666</v>
      </c>
      <c r="AD1346" s="624"/>
      <c r="AE1346" s="624"/>
      <c r="AF1346" s="743"/>
      <c r="AG1346" s="641" t="s">
        <v>3063</v>
      </c>
      <c r="AH1346" s="517" t="s">
        <v>1444</v>
      </c>
      <c r="AI1346" s="624">
        <v>1332307</v>
      </c>
      <c r="AJ1346" s="624">
        <v>0</v>
      </c>
      <c r="AK1346" s="624">
        <v>0</v>
      </c>
      <c r="AL1346" s="624">
        <v>0</v>
      </c>
      <c r="AM1346" s="624">
        <v>0</v>
      </c>
      <c r="AN1346" s="624">
        <v>0</v>
      </c>
      <c r="AO1346" s="624">
        <v>0</v>
      </c>
      <c r="AP1346" s="624">
        <v>0</v>
      </c>
      <c r="AQ1346" s="624">
        <v>0</v>
      </c>
      <c r="AR1346" s="624">
        <v>34</v>
      </c>
      <c r="AS1346" s="635" t="s">
        <v>4965</v>
      </c>
      <c r="AT1346" s="635" t="s">
        <v>4965</v>
      </c>
      <c r="AU1346" s="635" t="s">
        <v>4965</v>
      </c>
      <c r="AV1346" s="635" t="s">
        <v>4965</v>
      </c>
      <c r="AW1346" s="635" t="s">
        <v>4965</v>
      </c>
      <c r="AX1346" s="635" t="s">
        <v>4965</v>
      </c>
      <c r="AY1346" s="635" t="s">
        <v>4965</v>
      </c>
      <c r="AZ1346" s="635" t="s">
        <v>4965</v>
      </c>
      <c r="BA1346" s="635" t="s">
        <v>4965</v>
      </c>
      <c r="BB1346" s="635" t="s">
        <v>4965</v>
      </c>
      <c r="BC1346" s="635" t="s">
        <v>4965</v>
      </c>
      <c r="BD1346" s="635" t="s">
        <v>4965</v>
      </c>
      <c r="BE1346" s="635" t="s">
        <v>4965</v>
      </c>
      <c r="BF1346" s="635" t="s">
        <v>4965</v>
      </c>
      <c r="BG1346" s="635" t="s">
        <v>4965</v>
      </c>
      <c r="BH1346" s="635" t="s">
        <v>4965</v>
      </c>
      <c r="BI1346" s="635" t="s">
        <v>4965</v>
      </c>
      <c r="BJ1346" s="635" t="s">
        <v>4965</v>
      </c>
      <c r="BK1346" s="635" t="s">
        <v>4965</v>
      </c>
      <c r="BL1346" s="635" t="s">
        <v>4965</v>
      </c>
      <c r="BM1346" s="635" t="s">
        <v>4965</v>
      </c>
      <c r="BN1346" s="550" t="s">
        <v>4021</v>
      </c>
      <c r="BO1346" s="636">
        <v>0</v>
      </c>
      <c r="BP1346" s="636">
        <v>0</v>
      </c>
      <c r="BQ1346" s="637">
        <v>0</v>
      </c>
      <c r="BR1346" s="636">
        <v>0</v>
      </c>
      <c r="BS1346" s="636">
        <v>0</v>
      </c>
      <c r="BT1346" s="636">
        <v>0</v>
      </c>
      <c r="BU1346" s="589">
        <v>1.3333333333333335</v>
      </c>
      <c r="BV1346" s="590">
        <v>1.3333333333333335</v>
      </c>
      <c r="BW1346" s="590">
        <v>1.3333333333333335</v>
      </c>
      <c r="BX1346" s="590">
        <v>1.3333333333333335</v>
      </c>
      <c r="BY1346" s="590">
        <v>1.3333333333333335</v>
      </c>
      <c r="BZ1346" s="590">
        <v>5.4666666666666668</v>
      </c>
      <c r="CA1346" s="590">
        <v>5.4666666666666668</v>
      </c>
      <c r="CB1346" s="590">
        <v>5.4666666666666668</v>
      </c>
      <c r="CC1346" s="590">
        <v>5.4666666666666668</v>
      </c>
      <c r="CD1346" s="590">
        <v>5.4666666666666668</v>
      </c>
      <c r="CE1346" s="636">
        <v>0</v>
      </c>
      <c r="CF1346" s="636">
        <v>0</v>
      </c>
      <c r="CG1346" s="636">
        <v>0</v>
      </c>
      <c r="CH1346" s="636">
        <v>0</v>
      </c>
      <c r="CI1346" s="636">
        <v>0</v>
      </c>
      <c r="CJ1346" s="636">
        <v>0</v>
      </c>
      <c r="CK1346" s="623">
        <f t="shared" ref="CK1346:CK1409" si="46">SUM(BP1346:CJ1346)</f>
        <v>34.000000000000007</v>
      </c>
      <c r="CL1346" s="554">
        <v>34.000000000000007</v>
      </c>
      <c r="CM1346" s="554">
        <v>1.3333333333333335</v>
      </c>
      <c r="CN1346" s="554">
        <v>12.133333333333335</v>
      </c>
      <c r="CO1346" s="638" t="s">
        <v>4965</v>
      </c>
      <c r="CP1346" s="638"/>
      <c r="CQ1346" s="530" t="s">
        <v>1939</v>
      </c>
      <c r="CR1346" s="527" t="s">
        <v>4965</v>
      </c>
      <c r="CS1346" s="647" t="s">
        <v>1938</v>
      </c>
      <c r="CT1346" s="525" t="s">
        <v>4965</v>
      </c>
      <c r="CU1346" s="525" t="s">
        <v>4965</v>
      </c>
    </row>
    <row r="1347" spans="1:99" s="71" customFormat="1" ht="12" customHeight="1" x14ac:dyDescent="0.2">
      <c r="A1347" s="624" t="s">
        <v>3650</v>
      </c>
      <c r="B1347" s="151" t="s">
        <v>3976</v>
      </c>
      <c r="C1347" s="624" t="s">
        <v>3977</v>
      </c>
      <c r="D1347" s="624"/>
      <c r="E1347" s="624"/>
      <c r="F1347" s="624"/>
      <c r="G1347" s="624"/>
      <c r="H1347" s="624"/>
      <c r="I1347" s="624"/>
      <c r="J1347" s="626">
        <v>525336</v>
      </c>
      <c r="K1347" s="626">
        <v>175122</v>
      </c>
      <c r="L1347" s="512" t="s">
        <v>3088</v>
      </c>
      <c r="M1347" s="624"/>
      <c r="N1347" s="624"/>
      <c r="O1347" s="626"/>
      <c r="P1347" s="626"/>
      <c r="Q1347" s="627">
        <v>2</v>
      </c>
      <c r="R1347" s="632"/>
      <c r="S1347" s="632"/>
      <c r="T1347" s="632"/>
      <c r="U1347" s="643"/>
      <c r="V1347" s="643"/>
      <c r="W1347" s="643"/>
      <c r="X1347" s="642"/>
      <c r="Y1347" s="631" t="s">
        <v>1442</v>
      </c>
      <c r="Z1347" s="632" t="s">
        <v>1443</v>
      </c>
      <c r="AA1347" s="633"/>
      <c r="AB1347" s="624"/>
      <c r="AC1347" s="644">
        <v>4.5882352941176471E-2</v>
      </c>
      <c r="AD1347" s="624"/>
      <c r="AE1347" s="624"/>
      <c r="AF1347" s="743"/>
      <c r="AG1347" s="517" t="s">
        <v>628</v>
      </c>
      <c r="AH1347" s="517" t="s">
        <v>1444</v>
      </c>
      <c r="AI1347" s="624">
        <v>1332308</v>
      </c>
      <c r="AJ1347" s="624">
        <v>0</v>
      </c>
      <c r="AK1347" s="624">
        <v>0</v>
      </c>
      <c r="AL1347" s="624">
        <v>0</v>
      </c>
      <c r="AM1347" s="624">
        <v>0</v>
      </c>
      <c r="AN1347" s="624">
        <v>0</v>
      </c>
      <c r="AO1347" s="624">
        <v>0</v>
      </c>
      <c r="AP1347" s="624">
        <v>0</v>
      </c>
      <c r="AQ1347" s="624">
        <v>0</v>
      </c>
      <c r="AR1347" s="624">
        <v>2</v>
      </c>
      <c r="AS1347" s="635" t="s">
        <v>4965</v>
      </c>
      <c r="AT1347" s="635" t="s">
        <v>4965</v>
      </c>
      <c r="AU1347" s="635" t="s">
        <v>4965</v>
      </c>
      <c r="AV1347" s="635" t="s">
        <v>4965</v>
      </c>
      <c r="AW1347" s="635" t="s">
        <v>4965</v>
      </c>
      <c r="AX1347" s="635" t="s">
        <v>4965</v>
      </c>
      <c r="AY1347" s="635" t="s">
        <v>4965</v>
      </c>
      <c r="AZ1347" s="635" t="s">
        <v>4965</v>
      </c>
      <c r="BA1347" s="635" t="s">
        <v>4965</v>
      </c>
      <c r="BB1347" s="635" t="s">
        <v>4965</v>
      </c>
      <c r="BC1347" s="635" t="s">
        <v>4965</v>
      </c>
      <c r="BD1347" s="635" t="s">
        <v>4965</v>
      </c>
      <c r="BE1347" s="635" t="s">
        <v>4965</v>
      </c>
      <c r="BF1347" s="635" t="s">
        <v>4965</v>
      </c>
      <c r="BG1347" s="635" t="s">
        <v>4965</v>
      </c>
      <c r="BH1347" s="635" t="s">
        <v>4965</v>
      </c>
      <c r="BI1347" s="635" t="s">
        <v>4965</v>
      </c>
      <c r="BJ1347" s="635" t="s">
        <v>4965</v>
      </c>
      <c r="BK1347" s="635" t="s">
        <v>4965</v>
      </c>
      <c r="BL1347" s="635" t="s">
        <v>4965</v>
      </c>
      <c r="BM1347" s="635" t="s">
        <v>4965</v>
      </c>
      <c r="BN1347" s="550" t="s">
        <v>4021</v>
      </c>
      <c r="BO1347" s="636">
        <v>0</v>
      </c>
      <c r="BP1347" s="636">
        <v>0</v>
      </c>
      <c r="BQ1347" s="637">
        <v>0</v>
      </c>
      <c r="BR1347" s="636">
        <v>0</v>
      </c>
      <c r="BS1347" s="636">
        <v>0</v>
      </c>
      <c r="BT1347" s="636">
        <v>0</v>
      </c>
      <c r="BU1347" s="589">
        <v>0.30588235294117644</v>
      </c>
      <c r="BV1347" s="590">
        <v>0.30588235294117644</v>
      </c>
      <c r="BW1347" s="590">
        <v>0.30588235294117644</v>
      </c>
      <c r="BX1347" s="590">
        <v>0.30588235294117644</v>
      </c>
      <c r="BY1347" s="590">
        <v>0.30588235294117644</v>
      </c>
      <c r="BZ1347" s="590">
        <v>9.4117647058823528E-2</v>
      </c>
      <c r="CA1347" s="590">
        <v>9.4117647058823528E-2</v>
      </c>
      <c r="CB1347" s="590">
        <v>9.4117647058823528E-2</v>
      </c>
      <c r="CC1347" s="590">
        <v>9.4117647058823528E-2</v>
      </c>
      <c r="CD1347" s="590">
        <v>9.4117647058823528E-2</v>
      </c>
      <c r="CE1347" s="636">
        <v>0</v>
      </c>
      <c r="CF1347" s="636">
        <v>0</v>
      </c>
      <c r="CG1347" s="636">
        <v>0</v>
      </c>
      <c r="CH1347" s="636">
        <v>0</v>
      </c>
      <c r="CI1347" s="636">
        <v>0</v>
      </c>
      <c r="CJ1347" s="636">
        <v>0</v>
      </c>
      <c r="CK1347" s="623">
        <f t="shared" si="46"/>
        <v>2.0000000000000004</v>
      </c>
      <c r="CL1347" s="554">
        <v>2.0000000000000004</v>
      </c>
      <c r="CM1347" s="523">
        <v>0.30588235294117644</v>
      </c>
      <c r="CN1347" s="554">
        <v>1.6235294117647059</v>
      </c>
      <c r="CO1347" s="638" t="s">
        <v>4965</v>
      </c>
      <c r="CP1347" s="638"/>
      <c r="CQ1347" s="525" t="s">
        <v>4965</v>
      </c>
      <c r="CR1347" s="527" t="s">
        <v>4965</v>
      </c>
      <c r="CS1347" s="647" t="s">
        <v>1938</v>
      </c>
      <c r="CT1347" s="525" t="s">
        <v>4965</v>
      </c>
      <c r="CU1347" s="525" t="s">
        <v>4965</v>
      </c>
    </row>
    <row r="1348" spans="1:99" s="71" customFormat="1" ht="12" customHeight="1" x14ac:dyDescent="0.2">
      <c r="A1348" s="624" t="s">
        <v>3650</v>
      </c>
      <c r="B1348" s="151" t="s">
        <v>3976</v>
      </c>
      <c r="C1348" s="624" t="s">
        <v>3977</v>
      </c>
      <c r="D1348" s="624"/>
      <c r="E1348" s="624"/>
      <c r="F1348" s="624"/>
      <c r="G1348" s="624"/>
      <c r="H1348" s="624"/>
      <c r="I1348" s="624"/>
      <c r="J1348" s="626">
        <v>525336</v>
      </c>
      <c r="K1348" s="626">
        <v>175122</v>
      </c>
      <c r="L1348" s="512" t="s">
        <v>3088</v>
      </c>
      <c r="M1348" s="624"/>
      <c r="N1348" s="624"/>
      <c r="O1348" s="626"/>
      <c r="P1348" s="626"/>
      <c r="Q1348" s="627">
        <v>4</v>
      </c>
      <c r="R1348" s="632"/>
      <c r="S1348" s="632"/>
      <c r="T1348" s="632"/>
      <c r="U1348" s="643"/>
      <c r="V1348" s="643"/>
      <c r="W1348" s="643"/>
      <c r="X1348" s="642"/>
      <c r="Y1348" s="631" t="s">
        <v>1442</v>
      </c>
      <c r="Z1348" s="632" t="s">
        <v>1443</v>
      </c>
      <c r="AA1348" s="633"/>
      <c r="AB1348" s="624"/>
      <c r="AC1348" s="644">
        <v>9.1764705882352943E-2</v>
      </c>
      <c r="AD1348" s="624"/>
      <c r="AE1348" s="624"/>
      <c r="AF1348" s="743"/>
      <c r="AG1348" s="517" t="s">
        <v>1931</v>
      </c>
      <c r="AH1348" s="517" t="s">
        <v>1444</v>
      </c>
      <c r="AI1348" s="624">
        <v>1332308</v>
      </c>
      <c r="AJ1348" s="624">
        <v>0</v>
      </c>
      <c r="AK1348" s="624">
        <v>0</v>
      </c>
      <c r="AL1348" s="624">
        <v>0</v>
      </c>
      <c r="AM1348" s="624">
        <v>0</v>
      </c>
      <c r="AN1348" s="624">
        <v>0</v>
      </c>
      <c r="AO1348" s="624">
        <v>0</v>
      </c>
      <c r="AP1348" s="624">
        <v>0</v>
      </c>
      <c r="AQ1348" s="624">
        <v>0</v>
      </c>
      <c r="AR1348" s="624">
        <v>4</v>
      </c>
      <c r="AS1348" s="635" t="s">
        <v>4965</v>
      </c>
      <c r="AT1348" s="635" t="s">
        <v>4965</v>
      </c>
      <c r="AU1348" s="635" t="s">
        <v>4965</v>
      </c>
      <c r="AV1348" s="635" t="s">
        <v>4965</v>
      </c>
      <c r="AW1348" s="635" t="s">
        <v>4965</v>
      </c>
      <c r="AX1348" s="635" t="s">
        <v>4965</v>
      </c>
      <c r="AY1348" s="635" t="s">
        <v>4965</v>
      </c>
      <c r="AZ1348" s="635" t="s">
        <v>4965</v>
      </c>
      <c r="BA1348" s="635" t="s">
        <v>4965</v>
      </c>
      <c r="BB1348" s="635" t="s">
        <v>4965</v>
      </c>
      <c r="BC1348" s="635" t="s">
        <v>4965</v>
      </c>
      <c r="BD1348" s="635" t="s">
        <v>4965</v>
      </c>
      <c r="BE1348" s="635" t="s">
        <v>4965</v>
      </c>
      <c r="BF1348" s="635" t="s">
        <v>4965</v>
      </c>
      <c r="BG1348" s="635" t="s">
        <v>4965</v>
      </c>
      <c r="BH1348" s="635" t="s">
        <v>4965</v>
      </c>
      <c r="BI1348" s="635" t="s">
        <v>4965</v>
      </c>
      <c r="BJ1348" s="635" t="s">
        <v>4965</v>
      </c>
      <c r="BK1348" s="635" t="s">
        <v>4965</v>
      </c>
      <c r="BL1348" s="635" t="s">
        <v>4965</v>
      </c>
      <c r="BM1348" s="635" t="s">
        <v>4965</v>
      </c>
      <c r="BN1348" s="550" t="s">
        <v>4021</v>
      </c>
      <c r="BO1348" s="636">
        <v>0</v>
      </c>
      <c r="BP1348" s="636">
        <v>0</v>
      </c>
      <c r="BQ1348" s="637">
        <v>0</v>
      </c>
      <c r="BR1348" s="636">
        <v>0</v>
      </c>
      <c r="BS1348" s="636">
        <v>0</v>
      </c>
      <c r="BT1348" s="636">
        <v>0</v>
      </c>
      <c r="BU1348" s="589">
        <v>0.61176470588235288</v>
      </c>
      <c r="BV1348" s="590">
        <v>0.61176470588235288</v>
      </c>
      <c r="BW1348" s="590">
        <v>0.61176470588235288</v>
      </c>
      <c r="BX1348" s="590">
        <v>0.61176470588235288</v>
      </c>
      <c r="BY1348" s="590">
        <v>0.61176470588235288</v>
      </c>
      <c r="BZ1348" s="590">
        <v>0.18823529411764706</v>
      </c>
      <c r="CA1348" s="590">
        <v>0.18823529411764706</v>
      </c>
      <c r="CB1348" s="590">
        <v>0.18823529411764706</v>
      </c>
      <c r="CC1348" s="590">
        <v>0.18823529411764706</v>
      </c>
      <c r="CD1348" s="590">
        <v>0.18823529411764706</v>
      </c>
      <c r="CE1348" s="636">
        <v>0</v>
      </c>
      <c r="CF1348" s="636">
        <v>0</v>
      </c>
      <c r="CG1348" s="636">
        <v>0</v>
      </c>
      <c r="CH1348" s="636">
        <v>0</v>
      </c>
      <c r="CI1348" s="636">
        <v>0</v>
      </c>
      <c r="CJ1348" s="636">
        <v>0</v>
      </c>
      <c r="CK1348" s="623">
        <f t="shared" si="46"/>
        <v>4.0000000000000009</v>
      </c>
      <c r="CL1348" s="554">
        <v>4.0000000000000009</v>
      </c>
      <c r="CM1348" s="554">
        <v>0.61176470588235288</v>
      </c>
      <c r="CN1348" s="554">
        <v>3.2470588235294118</v>
      </c>
      <c r="CO1348" s="638" t="s">
        <v>4965</v>
      </c>
      <c r="CP1348" s="638"/>
      <c r="CQ1348" s="525" t="s">
        <v>4965</v>
      </c>
      <c r="CR1348" s="527" t="s">
        <v>4965</v>
      </c>
      <c r="CS1348" s="647" t="s">
        <v>1938</v>
      </c>
      <c r="CT1348" s="525" t="s">
        <v>4965</v>
      </c>
      <c r="CU1348" s="525" t="s">
        <v>4965</v>
      </c>
    </row>
    <row r="1349" spans="1:99" s="71" customFormat="1" ht="12" customHeight="1" x14ac:dyDescent="0.2">
      <c r="A1349" s="624" t="s">
        <v>3650</v>
      </c>
      <c r="B1349" s="151" t="s">
        <v>3976</v>
      </c>
      <c r="C1349" s="624" t="s">
        <v>3977</v>
      </c>
      <c r="D1349" s="624"/>
      <c r="E1349" s="624"/>
      <c r="F1349" s="624"/>
      <c r="G1349" s="624"/>
      <c r="H1349" s="624"/>
      <c r="I1349" s="624"/>
      <c r="J1349" s="626">
        <v>525336</v>
      </c>
      <c r="K1349" s="626">
        <v>175122</v>
      </c>
      <c r="L1349" s="512" t="s">
        <v>3088</v>
      </c>
      <c r="M1349" s="624"/>
      <c r="N1349" s="624"/>
      <c r="O1349" s="626"/>
      <c r="P1349" s="626"/>
      <c r="Q1349" s="627">
        <v>11</v>
      </c>
      <c r="R1349" s="632"/>
      <c r="S1349" s="632"/>
      <c r="T1349" s="632"/>
      <c r="U1349" s="643"/>
      <c r="V1349" s="643"/>
      <c r="W1349" s="643"/>
      <c r="X1349" s="642"/>
      <c r="Y1349" s="631" t="s">
        <v>1442</v>
      </c>
      <c r="Z1349" s="632" t="s">
        <v>1443</v>
      </c>
      <c r="AA1349" s="633"/>
      <c r="AB1349" s="624"/>
      <c r="AC1349" s="644">
        <v>0.25235294117647061</v>
      </c>
      <c r="AD1349" s="624"/>
      <c r="AE1349" s="624"/>
      <c r="AF1349" s="743"/>
      <c r="AG1349" s="641" t="s">
        <v>3063</v>
      </c>
      <c r="AH1349" s="517" t="s">
        <v>1444</v>
      </c>
      <c r="AI1349" s="624">
        <v>1332308</v>
      </c>
      <c r="AJ1349" s="624">
        <v>0</v>
      </c>
      <c r="AK1349" s="624">
        <v>0</v>
      </c>
      <c r="AL1349" s="624">
        <v>0</v>
      </c>
      <c r="AM1349" s="624">
        <v>0</v>
      </c>
      <c r="AN1349" s="624">
        <v>0</v>
      </c>
      <c r="AO1349" s="624">
        <v>0</v>
      </c>
      <c r="AP1349" s="624">
        <v>0</v>
      </c>
      <c r="AQ1349" s="624">
        <v>0</v>
      </c>
      <c r="AR1349" s="624">
        <v>11</v>
      </c>
      <c r="AS1349" s="635" t="s">
        <v>4965</v>
      </c>
      <c r="AT1349" s="635" t="s">
        <v>4965</v>
      </c>
      <c r="AU1349" s="635" t="s">
        <v>4965</v>
      </c>
      <c r="AV1349" s="635" t="s">
        <v>4965</v>
      </c>
      <c r="AW1349" s="635" t="s">
        <v>4965</v>
      </c>
      <c r="AX1349" s="635" t="s">
        <v>4965</v>
      </c>
      <c r="AY1349" s="635" t="s">
        <v>4965</v>
      </c>
      <c r="AZ1349" s="635" t="s">
        <v>4965</v>
      </c>
      <c r="BA1349" s="635" t="s">
        <v>4965</v>
      </c>
      <c r="BB1349" s="635" t="s">
        <v>4965</v>
      </c>
      <c r="BC1349" s="635" t="s">
        <v>4965</v>
      </c>
      <c r="BD1349" s="635" t="s">
        <v>4965</v>
      </c>
      <c r="BE1349" s="635" t="s">
        <v>4965</v>
      </c>
      <c r="BF1349" s="635" t="s">
        <v>4965</v>
      </c>
      <c r="BG1349" s="635" t="s">
        <v>4965</v>
      </c>
      <c r="BH1349" s="635" t="s">
        <v>4965</v>
      </c>
      <c r="BI1349" s="635" t="s">
        <v>4965</v>
      </c>
      <c r="BJ1349" s="635" t="s">
        <v>4965</v>
      </c>
      <c r="BK1349" s="635" t="s">
        <v>4965</v>
      </c>
      <c r="BL1349" s="635" t="s">
        <v>4965</v>
      </c>
      <c r="BM1349" s="635" t="s">
        <v>4965</v>
      </c>
      <c r="BN1349" s="550" t="s">
        <v>4021</v>
      </c>
      <c r="BO1349" s="636">
        <v>0</v>
      </c>
      <c r="BP1349" s="636">
        <v>0</v>
      </c>
      <c r="BQ1349" s="637">
        <v>0</v>
      </c>
      <c r="BR1349" s="636">
        <v>0</v>
      </c>
      <c r="BS1349" s="636">
        <v>0</v>
      </c>
      <c r="BT1349" s="636">
        <v>0</v>
      </c>
      <c r="BU1349" s="589">
        <v>1.6823529411764704</v>
      </c>
      <c r="BV1349" s="590">
        <v>1.6823529411764704</v>
      </c>
      <c r="BW1349" s="590">
        <v>1.6823529411764704</v>
      </c>
      <c r="BX1349" s="590">
        <v>1.6823529411764704</v>
      </c>
      <c r="BY1349" s="590">
        <v>1.6823529411764704</v>
      </c>
      <c r="BZ1349" s="590">
        <v>0.51764705882352946</v>
      </c>
      <c r="CA1349" s="590">
        <v>0.51764705882352946</v>
      </c>
      <c r="CB1349" s="590">
        <v>0.51764705882352946</v>
      </c>
      <c r="CC1349" s="590">
        <v>0.51764705882352946</v>
      </c>
      <c r="CD1349" s="590">
        <v>0.51764705882352946</v>
      </c>
      <c r="CE1349" s="636">
        <v>0</v>
      </c>
      <c r="CF1349" s="636">
        <v>0</v>
      </c>
      <c r="CG1349" s="636">
        <v>0</v>
      </c>
      <c r="CH1349" s="636">
        <v>0</v>
      </c>
      <c r="CI1349" s="636">
        <v>0</v>
      </c>
      <c r="CJ1349" s="636">
        <v>0</v>
      </c>
      <c r="CK1349" s="623">
        <f t="shared" si="46"/>
        <v>10.999999999999998</v>
      </c>
      <c r="CL1349" s="554">
        <v>10.999999999999998</v>
      </c>
      <c r="CM1349" s="554">
        <v>1.6823529411764704</v>
      </c>
      <c r="CN1349" s="554">
        <v>8.9294117647058808</v>
      </c>
      <c r="CO1349" s="638" t="s">
        <v>4965</v>
      </c>
      <c r="CP1349" s="638"/>
      <c r="CQ1349" s="525" t="s">
        <v>4965</v>
      </c>
      <c r="CR1349" s="527" t="s">
        <v>4965</v>
      </c>
      <c r="CS1349" s="647" t="s">
        <v>1938</v>
      </c>
      <c r="CT1349" s="525" t="s">
        <v>4965</v>
      </c>
      <c r="CU1349" s="525" t="s">
        <v>4965</v>
      </c>
    </row>
    <row r="1350" spans="1:99" s="71" customFormat="1" ht="12" customHeight="1" x14ac:dyDescent="0.2">
      <c r="A1350" s="624" t="s">
        <v>3650</v>
      </c>
      <c r="B1350" s="151" t="s">
        <v>4025</v>
      </c>
      <c r="C1350" s="624" t="s">
        <v>3978</v>
      </c>
      <c r="D1350" s="624"/>
      <c r="E1350" s="624"/>
      <c r="F1350" s="624"/>
      <c r="G1350" s="624"/>
      <c r="H1350" s="624"/>
      <c r="I1350" s="624"/>
      <c r="J1350" s="626">
        <v>525443</v>
      </c>
      <c r="K1350" s="626">
        <v>175090</v>
      </c>
      <c r="L1350" s="512" t="s">
        <v>3088</v>
      </c>
      <c r="M1350" s="624"/>
      <c r="N1350" s="624"/>
      <c r="O1350" s="626"/>
      <c r="P1350" s="626"/>
      <c r="Q1350" s="627">
        <v>2</v>
      </c>
      <c r="R1350" s="628"/>
      <c r="S1350" s="628"/>
      <c r="T1350" s="628"/>
      <c r="U1350" s="646"/>
      <c r="V1350" s="646"/>
      <c r="W1350" s="646"/>
      <c r="X1350" s="630"/>
      <c r="Y1350" s="631" t="s">
        <v>1442</v>
      </c>
      <c r="Z1350" s="632" t="s">
        <v>1443</v>
      </c>
      <c r="AA1350" s="633"/>
      <c r="AB1350" s="624"/>
      <c r="AC1350" s="644">
        <v>4.8571428571428578E-2</v>
      </c>
      <c r="AD1350" s="624"/>
      <c r="AE1350" s="624"/>
      <c r="AF1350" s="743"/>
      <c r="AG1350" s="517" t="s">
        <v>628</v>
      </c>
      <c r="AH1350" s="517" t="s">
        <v>1444</v>
      </c>
      <c r="AI1350" s="624">
        <v>1332302</v>
      </c>
      <c r="AJ1350" s="624">
        <v>0</v>
      </c>
      <c r="AK1350" s="624">
        <v>0</v>
      </c>
      <c r="AL1350" s="624">
        <v>0</v>
      </c>
      <c r="AM1350" s="624">
        <v>0</v>
      </c>
      <c r="AN1350" s="624">
        <v>0</v>
      </c>
      <c r="AO1350" s="624">
        <v>0</v>
      </c>
      <c r="AP1350" s="624">
        <v>0</v>
      </c>
      <c r="AQ1350" s="624">
        <v>0</v>
      </c>
      <c r="AR1350" s="624">
        <v>2</v>
      </c>
      <c r="AS1350" s="635" t="s">
        <v>4965</v>
      </c>
      <c r="AT1350" s="635" t="s">
        <v>4965</v>
      </c>
      <c r="AU1350" s="635" t="s">
        <v>4965</v>
      </c>
      <c r="AV1350" s="635" t="s">
        <v>4965</v>
      </c>
      <c r="AW1350" s="635" t="s">
        <v>4965</v>
      </c>
      <c r="AX1350" s="635" t="s">
        <v>4965</v>
      </c>
      <c r="AY1350" s="635" t="s">
        <v>4965</v>
      </c>
      <c r="AZ1350" s="635" t="s">
        <v>4965</v>
      </c>
      <c r="BA1350" s="635" t="s">
        <v>4965</v>
      </c>
      <c r="BB1350" s="635" t="s">
        <v>4965</v>
      </c>
      <c r="BC1350" s="635" t="s">
        <v>4965</v>
      </c>
      <c r="BD1350" s="635" t="s">
        <v>4965</v>
      </c>
      <c r="BE1350" s="635" t="s">
        <v>4965</v>
      </c>
      <c r="BF1350" s="635" t="s">
        <v>4965</v>
      </c>
      <c r="BG1350" s="635" t="s">
        <v>4965</v>
      </c>
      <c r="BH1350" s="635" t="s">
        <v>4965</v>
      </c>
      <c r="BI1350" s="635" t="s">
        <v>4965</v>
      </c>
      <c r="BJ1350" s="635" t="s">
        <v>4965</v>
      </c>
      <c r="BK1350" s="635" t="s">
        <v>4965</v>
      </c>
      <c r="BL1350" s="635" t="s">
        <v>4965</v>
      </c>
      <c r="BM1350" s="635" t="s">
        <v>4965</v>
      </c>
      <c r="BN1350" s="550" t="s">
        <v>4021</v>
      </c>
      <c r="BO1350" s="636">
        <v>0</v>
      </c>
      <c r="BP1350" s="636">
        <v>0</v>
      </c>
      <c r="BQ1350" s="637">
        <v>0</v>
      </c>
      <c r="BR1350" s="636">
        <v>0</v>
      </c>
      <c r="BS1350" s="636">
        <v>0</v>
      </c>
      <c r="BT1350" s="636">
        <v>0</v>
      </c>
      <c r="BU1350" s="589">
        <v>0.2857142857142857</v>
      </c>
      <c r="BV1350" s="590">
        <v>0.2857142857142857</v>
      </c>
      <c r="BW1350" s="590">
        <v>0.2857142857142857</v>
      </c>
      <c r="BX1350" s="590">
        <v>0.2857142857142857</v>
      </c>
      <c r="BY1350" s="590">
        <v>0.2857142857142857</v>
      </c>
      <c r="BZ1350" s="590">
        <v>0.11428571428571428</v>
      </c>
      <c r="CA1350" s="590">
        <v>0.11428571428571428</v>
      </c>
      <c r="CB1350" s="590">
        <v>0.11428571428571428</v>
      </c>
      <c r="CC1350" s="590">
        <v>0.11428571428571428</v>
      </c>
      <c r="CD1350" s="590">
        <v>0.11428571428571428</v>
      </c>
      <c r="CE1350" s="636">
        <v>0</v>
      </c>
      <c r="CF1350" s="636">
        <v>0</v>
      </c>
      <c r="CG1350" s="636">
        <v>0</v>
      </c>
      <c r="CH1350" s="636">
        <v>0</v>
      </c>
      <c r="CI1350" s="636">
        <v>0</v>
      </c>
      <c r="CJ1350" s="636">
        <v>0</v>
      </c>
      <c r="CK1350" s="623">
        <f t="shared" si="46"/>
        <v>2</v>
      </c>
      <c r="CL1350" s="554">
        <v>2</v>
      </c>
      <c r="CM1350" s="523">
        <v>0.2857142857142857</v>
      </c>
      <c r="CN1350" s="554">
        <v>1.5428571428571427</v>
      </c>
      <c r="CO1350" s="638" t="s">
        <v>4965</v>
      </c>
      <c r="CP1350" s="638"/>
      <c r="CQ1350" s="525" t="s">
        <v>4965</v>
      </c>
      <c r="CR1350" s="527" t="s">
        <v>4965</v>
      </c>
      <c r="CS1350" s="647" t="s">
        <v>1938</v>
      </c>
      <c r="CT1350" s="525" t="s">
        <v>4965</v>
      </c>
      <c r="CU1350" s="525" t="s">
        <v>4965</v>
      </c>
    </row>
    <row r="1351" spans="1:99" s="71" customFormat="1" ht="12" customHeight="1" x14ac:dyDescent="0.2">
      <c r="A1351" s="624" t="s">
        <v>3650</v>
      </c>
      <c r="B1351" s="151" t="s">
        <v>4025</v>
      </c>
      <c r="C1351" s="624" t="s">
        <v>3978</v>
      </c>
      <c r="D1351" s="624"/>
      <c r="E1351" s="624"/>
      <c r="F1351" s="624"/>
      <c r="G1351" s="624"/>
      <c r="H1351" s="624"/>
      <c r="I1351" s="624"/>
      <c r="J1351" s="626">
        <v>525443</v>
      </c>
      <c r="K1351" s="626">
        <v>175090</v>
      </c>
      <c r="L1351" s="512" t="s">
        <v>3088</v>
      </c>
      <c r="M1351" s="624"/>
      <c r="N1351" s="624"/>
      <c r="O1351" s="626"/>
      <c r="P1351" s="626"/>
      <c r="Q1351" s="627">
        <v>3</v>
      </c>
      <c r="R1351" s="628"/>
      <c r="S1351" s="628"/>
      <c r="T1351" s="628"/>
      <c r="U1351" s="646"/>
      <c r="V1351" s="646"/>
      <c r="W1351" s="646"/>
      <c r="X1351" s="630"/>
      <c r="Y1351" s="631" t="s">
        <v>1442</v>
      </c>
      <c r="Z1351" s="632" t="s">
        <v>1443</v>
      </c>
      <c r="AA1351" s="633"/>
      <c r="AB1351" s="624"/>
      <c r="AC1351" s="644">
        <v>7.285714285714287E-2</v>
      </c>
      <c r="AD1351" s="624"/>
      <c r="AE1351" s="624"/>
      <c r="AF1351" s="743"/>
      <c r="AG1351" s="517" t="s">
        <v>1931</v>
      </c>
      <c r="AH1351" s="517" t="s">
        <v>1444</v>
      </c>
      <c r="AI1351" s="624">
        <v>1332302</v>
      </c>
      <c r="AJ1351" s="624">
        <v>0</v>
      </c>
      <c r="AK1351" s="624">
        <v>0</v>
      </c>
      <c r="AL1351" s="624">
        <v>0</v>
      </c>
      <c r="AM1351" s="624">
        <v>0</v>
      </c>
      <c r="AN1351" s="624">
        <v>0</v>
      </c>
      <c r="AO1351" s="624">
        <v>0</v>
      </c>
      <c r="AP1351" s="624">
        <v>0</v>
      </c>
      <c r="AQ1351" s="624">
        <v>0</v>
      </c>
      <c r="AR1351" s="624">
        <v>3</v>
      </c>
      <c r="AS1351" s="635" t="s">
        <v>4965</v>
      </c>
      <c r="AT1351" s="635" t="s">
        <v>4965</v>
      </c>
      <c r="AU1351" s="635" t="s">
        <v>4965</v>
      </c>
      <c r="AV1351" s="635" t="s">
        <v>4965</v>
      </c>
      <c r="AW1351" s="635" t="s">
        <v>4965</v>
      </c>
      <c r="AX1351" s="635" t="s">
        <v>4965</v>
      </c>
      <c r="AY1351" s="635" t="s">
        <v>4965</v>
      </c>
      <c r="AZ1351" s="635" t="s">
        <v>4965</v>
      </c>
      <c r="BA1351" s="635" t="s">
        <v>4965</v>
      </c>
      <c r="BB1351" s="635" t="s">
        <v>4965</v>
      </c>
      <c r="BC1351" s="635" t="s">
        <v>4965</v>
      </c>
      <c r="BD1351" s="635" t="s">
        <v>4965</v>
      </c>
      <c r="BE1351" s="635" t="s">
        <v>4965</v>
      </c>
      <c r="BF1351" s="635" t="s">
        <v>4965</v>
      </c>
      <c r="BG1351" s="635" t="s">
        <v>4965</v>
      </c>
      <c r="BH1351" s="635" t="s">
        <v>4965</v>
      </c>
      <c r="BI1351" s="635" t="s">
        <v>4965</v>
      </c>
      <c r="BJ1351" s="635" t="s">
        <v>4965</v>
      </c>
      <c r="BK1351" s="635" t="s">
        <v>4965</v>
      </c>
      <c r="BL1351" s="635" t="s">
        <v>4965</v>
      </c>
      <c r="BM1351" s="635" t="s">
        <v>4965</v>
      </c>
      <c r="BN1351" s="550" t="s">
        <v>4021</v>
      </c>
      <c r="BO1351" s="636">
        <v>0</v>
      </c>
      <c r="BP1351" s="636">
        <v>0</v>
      </c>
      <c r="BQ1351" s="637">
        <v>0</v>
      </c>
      <c r="BR1351" s="636">
        <v>0</v>
      </c>
      <c r="BS1351" s="636">
        <v>0</v>
      </c>
      <c r="BT1351" s="636">
        <v>0</v>
      </c>
      <c r="BU1351" s="589">
        <v>0.42857142857142855</v>
      </c>
      <c r="BV1351" s="590">
        <v>0.42857142857142855</v>
      </c>
      <c r="BW1351" s="590">
        <v>0.42857142857142855</v>
      </c>
      <c r="BX1351" s="590">
        <v>0.42857142857142855</v>
      </c>
      <c r="BY1351" s="590">
        <v>0.42857142857142855</v>
      </c>
      <c r="BZ1351" s="590">
        <v>0.17142857142857143</v>
      </c>
      <c r="CA1351" s="590">
        <v>0.17142857142857143</v>
      </c>
      <c r="CB1351" s="590">
        <v>0.17142857142857143</v>
      </c>
      <c r="CC1351" s="590">
        <v>0.17142857142857143</v>
      </c>
      <c r="CD1351" s="590">
        <v>0.17142857142857143</v>
      </c>
      <c r="CE1351" s="636">
        <v>0</v>
      </c>
      <c r="CF1351" s="636">
        <v>0</v>
      </c>
      <c r="CG1351" s="636">
        <v>0</v>
      </c>
      <c r="CH1351" s="636">
        <v>0</v>
      </c>
      <c r="CI1351" s="636">
        <v>0</v>
      </c>
      <c r="CJ1351" s="636">
        <v>0</v>
      </c>
      <c r="CK1351" s="623">
        <f t="shared" si="46"/>
        <v>2.9999999999999991</v>
      </c>
      <c r="CL1351" s="554">
        <v>2.9999999999999991</v>
      </c>
      <c r="CM1351" s="523">
        <v>0.42857142857142855</v>
      </c>
      <c r="CN1351" s="554">
        <v>2.3142857142857141</v>
      </c>
      <c r="CO1351" s="638" t="s">
        <v>4965</v>
      </c>
      <c r="CP1351" s="638"/>
      <c r="CQ1351" s="525" t="s">
        <v>4965</v>
      </c>
      <c r="CR1351" s="527" t="s">
        <v>4965</v>
      </c>
      <c r="CS1351" s="647" t="s">
        <v>1938</v>
      </c>
      <c r="CT1351" s="525" t="s">
        <v>4965</v>
      </c>
      <c r="CU1351" s="525" t="s">
        <v>4965</v>
      </c>
    </row>
    <row r="1352" spans="1:99" s="71" customFormat="1" ht="12" customHeight="1" x14ac:dyDescent="0.2">
      <c r="A1352" s="624" t="s">
        <v>3650</v>
      </c>
      <c r="B1352" s="151" t="s">
        <v>4025</v>
      </c>
      <c r="C1352" s="624" t="s">
        <v>3978</v>
      </c>
      <c r="D1352" s="624"/>
      <c r="E1352" s="624"/>
      <c r="F1352" s="624"/>
      <c r="G1352" s="624"/>
      <c r="H1352" s="624"/>
      <c r="I1352" s="624"/>
      <c r="J1352" s="626">
        <v>525443</v>
      </c>
      <c r="K1352" s="626">
        <v>175090</v>
      </c>
      <c r="L1352" s="512" t="s">
        <v>3088</v>
      </c>
      <c r="M1352" s="624"/>
      <c r="N1352" s="624"/>
      <c r="O1352" s="626"/>
      <c r="P1352" s="626"/>
      <c r="Q1352" s="627">
        <v>9</v>
      </c>
      <c r="R1352" s="628"/>
      <c r="S1352" s="628"/>
      <c r="T1352" s="628"/>
      <c r="U1352" s="646"/>
      <c r="V1352" s="646"/>
      <c r="W1352" s="646"/>
      <c r="X1352" s="630"/>
      <c r="Y1352" s="631" t="s">
        <v>1442</v>
      </c>
      <c r="Z1352" s="632" t="s">
        <v>1443</v>
      </c>
      <c r="AA1352" s="633"/>
      <c r="AB1352" s="624"/>
      <c r="AC1352" s="644">
        <v>0.21857142857142861</v>
      </c>
      <c r="AD1352" s="624"/>
      <c r="AE1352" s="624"/>
      <c r="AF1352" s="743"/>
      <c r="AG1352" s="641" t="s">
        <v>3063</v>
      </c>
      <c r="AH1352" s="517" t="s">
        <v>1444</v>
      </c>
      <c r="AI1352" s="624">
        <v>1332302</v>
      </c>
      <c r="AJ1352" s="624">
        <v>0</v>
      </c>
      <c r="AK1352" s="624">
        <v>0</v>
      </c>
      <c r="AL1352" s="624">
        <v>0</v>
      </c>
      <c r="AM1352" s="624">
        <v>0</v>
      </c>
      <c r="AN1352" s="624">
        <v>0</v>
      </c>
      <c r="AO1352" s="624">
        <v>0</v>
      </c>
      <c r="AP1352" s="624">
        <v>0</v>
      </c>
      <c r="AQ1352" s="624">
        <v>0</v>
      </c>
      <c r="AR1352" s="624">
        <v>9</v>
      </c>
      <c r="AS1352" s="635" t="s">
        <v>4965</v>
      </c>
      <c r="AT1352" s="635" t="s">
        <v>4965</v>
      </c>
      <c r="AU1352" s="635" t="s">
        <v>4965</v>
      </c>
      <c r="AV1352" s="635" t="s">
        <v>4965</v>
      </c>
      <c r="AW1352" s="635" t="s">
        <v>4965</v>
      </c>
      <c r="AX1352" s="635" t="s">
        <v>4965</v>
      </c>
      <c r="AY1352" s="635" t="s">
        <v>4965</v>
      </c>
      <c r="AZ1352" s="635" t="s">
        <v>4965</v>
      </c>
      <c r="BA1352" s="635" t="s">
        <v>4965</v>
      </c>
      <c r="BB1352" s="635" t="s">
        <v>4965</v>
      </c>
      <c r="BC1352" s="635" t="s">
        <v>4965</v>
      </c>
      <c r="BD1352" s="635" t="s">
        <v>4965</v>
      </c>
      <c r="BE1352" s="635" t="s">
        <v>4965</v>
      </c>
      <c r="BF1352" s="635" t="s">
        <v>4965</v>
      </c>
      <c r="BG1352" s="635" t="s">
        <v>4965</v>
      </c>
      <c r="BH1352" s="635" t="s">
        <v>4965</v>
      </c>
      <c r="BI1352" s="635" t="s">
        <v>4965</v>
      </c>
      <c r="BJ1352" s="635" t="s">
        <v>4965</v>
      </c>
      <c r="BK1352" s="635" t="s">
        <v>4965</v>
      </c>
      <c r="BL1352" s="635" t="s">
        <v>4965</v>
      </c>
      <c r="BM1352" s="635" t="s">
        <v>4965</v>
      </c>
      <c r="BN1352" s="550" t="s">
        <v>4021</v>
      </c>
      <c r="BO1352" s="636">
        <v>0</v>
      </c>
      <c r="BP1352" s="636">
        <v>0</v>
      </c>
      <c r="BQ1352" s="637">
        <v>0</v>
      </c>
      <c r="BR1352" s="636">
        <v>0</v>
      </c>
      <c r="BS1352" s="636">
        <v>0</v>
      </c>
      <c r="BT1352" s="636">
        <v>0</v>
      </c>
      <c r="BU1352" s="589">
        <v>1.2857142857142858</v>
      </c>
      <c r="BV1352" s="590">
        <v>1.2857142857142858</v>
      </c>
      <c r="BW1352" s="590">
        <v>1.2857142857142858</v>
      </c>
      <c r="BX1352" s="590">
        <v>1.2857142857142858</v>
      </c>
      <c r="BY1352" s="590">
        <v>1.2857142857142858</v>
      </c>
      <c r="BZ1352" s="590">
        <v>0.51428571428571423</v>
      </c>
      <c r="CA1352" s="590">
        <v>0.51428571428571423</v>
      </c>
      <c r="CB1352" s="590">
        <v>0.51428571428571423</v>
      </c>
      <c r="CC1352" s="590">
        <v>0.51428571428571423</v>
      </c>
      <c r="CD1352" s="590">
        <v>0.51428571428571423</v>
      </c>
      <c r="CE1352" s="636">
        <v>0</v>
      </c>
      <c r="CF1352" s="636">
        <v>0</v>
      </c>
      <c r="CG1352" s="636">
        <v>0</v>
      </c>
      <c r="CH1352" s="636">
        <v>0</v>
      </c>
      <c r="CI1352" s="636">
        <v>0</v>
      </c>
      <c r="CJ1352" s="636">
        <v>0</v>
      </c>
      <c r="CK1352" s="623">
        <f t="shared" si="46"/>
        <v>9</v>
      </c>
      <c r="CL1352" s="554">
        <v>9</v>
      </c>
      <c r="CM1352" s="554">
        <v>1.2857142857142858</v>
      </c>
      <c r="CN1352" s="554">
        <v>6.9428571428571431</v>
      </c>
      <c r="CO1352" s="638" t="s">
        <v>4965</v>
      </c>
      <c r="CP1352" s="638"/>
      <c r="CQ1352" s="525" t="s">
        <v>4965</v>
      </c>
      <c r="CR1352" s="527" t="s">
        <v>4965</v>
      </c>
      <c r="CS1352" s="647" t="s">
        <v>1938</v>
      </c>
      <c r="CT1352" s="525" t="s">
        <v>4965</v>
      </c>
      <c r="CU1352" s="525" t="s">
        <v>4965</v>
      </c>
    </row>
    <row r="1353" spans="1:99" s="71" customFormat="1" ht="12" customHeight="1" x14ac:dyDescent="0.2">
      <c r="A1353" s="624" t="s">
        <v>3650</v>
      </c>
      <c r="B1353" s="151" t="s">
        <v>4024</v>
      </c>
      <c r="C1353" s="624" t="s">
        <v>3979</v>
      </c>
      <c r="D1353" s="624"/>
      <c r="E1353" s="624"/>
      <c r="F1353" s="624"/>
      <c r="G1353" s="624"/>
      <c r="H1353" s="624"/>
      <c r="I1353" s="624"/>
      <c r="J1353" s="626">
        <v>525510</v>
      </c>
      <c r="K1353" s="626">
        <v>175313</v>
      </c>
      <c r="L1353" s="512" t="s">
        <v>3080</v>
      </c>
      <c r="M1353" s="624"/>
      <c r="N1353" s="624"/>
      <c r="O1353" s="626"/>
      <c r="P1353" s="626"/>
      <c r="Q1353" s="627">
        <v>6</v>
      </c>
      <c r="R1353" s="632"/>
      <c r="S1353" s="632"/>
      <c r="T1353" s="632"/>
      <c r="U1353" s="643"/>
      <c r="V1353" s="643"/>
      <c r="W1353" s="643"/>
      <c r="X1353" s="642"/>
      <c r="Y1353" s="631" t="s">
        <v>1442</v>
      </c>
      <c r="Z1353" s="632" t="s">
        <v>1443</v>
      </c>
      <c r="AA1353" s="633"/>
      <c r="AB1353" s="624"/>
      <c r="AC1353" s="644">
        <v>0.10304347826086957</v>
      </c>
      <c r="AD1353" s="624"/>
      <c r="AE1353" s="624"/>
      <c r="AF1353" s="743"/>
      <c r="AG1353" s="517" t="s">
        <v>628</v>
      </c>
      <c r="AH1353" s="517" t="s">
        <v>1444</v>
      </c>
      <c r="AI1353" s="624">
        <v>1332069</v>
      </c>
      <c r="AJ1353" s="624">
        <v>0</v>
      </c>
      <c r="AK1353" s="624">
        <v>0</v>
      </c>
      <c r="AL1353" s="624">
        <v>0</v>
      </c>
      <c r="AM1353" s="624">
        <v>0</v>
      </c>
      <c r="AN1353" s="624">
        <v>0</v>
      </c>
      <c r="AO1353" s="624">
        <v>0</v>
      </c>
      <c r="AP1353" s="624">
        <v>0</v>
      </c>
      <c r="AQ1353" s="624">
        <v>0</v>
      </c>
      <c r="AR1353" s="624">
        <v>6</v>
      </c>
      <c r="AS1353" s="635" t="s">
        <v>4965</v>
      </c>
      <c r="AT1353" s="635" t="s">
        <v>4965</v>
      </c>
      <c r="AU1353" s="635" t="s">
        <v>4965</v>
      </c>
      <c r="AV1353" s="635" t="s">
        <v>4965</v>
      </c>
      <c r="AW1353" s="635" t="s">
        <v>4965</v>
      </c>
      <c r="AX1353" s="635" t="s">
        <v>4965</v>
      </c>
      <c r="AY1353" s="635" t="s">
        <v>4965</v>
      </c>
      <c r="AZ1353" s="635" t="s">
        <v>4965</v>
      </c>
      <c r="BA1353" s="635" t="s">
        <v>4965</v>
      </c>
      <c r="BB1353" s="635" t="s">
        <v>4965</v>
      </c>
      <c r="BC1353" s="635" t="s">
        <v>4965</v>
      </c>
      <c r="BD1353" s="635" t="s">
        <v>4965</v>
      </c>
      <c r="BE1353" s="635" t="s">
        <v>4965</v>
      </c>
      <c r="BF1353" s="635" t="s">
        <v>4965</v>
      </c>
      <c r="BG1353" s="635" t="s">
        <v>4965</v>
      </c>
      <c r="BH1353" s="635" t="s">
        <v>4965</v>
      </c>
      <c r="BI1353" s="635" t="s">
        <v>4965</v>
      </c>
      <c r="BJ1353" s="635" t="s">
        <v>4965</v>
      </c>
      <c r="BK1353" s="635" t="s">
        <v>4965</v>
      </c>
      <c r="BL1353" s="635" t="s">
        <v>4965</v>
      </c>
      <c r="BM1353" s="635" t="s">
        <v>4965</v>
      </c>
      <c r="BN1353" s="550" t="s">
        <v>4021</v>
      </c>
      <c r="BO1353" s="636">
        <v>0</v>
      </c>
      <c r="BP1353" s="636">
        <v>0</v>
      </c>
      <c r="BQ1353" s="637">
        <v>0</v>
      </c>
      <c r="BR1353" s="636">
        <v>0</v>
      </c>
      <c r="BS1353" s="636">
        <v>0</v>
      </c>
      <c r="BT1353" s="636">
        <v>0</v>
      </c>
      <c r="BU1353" s="589">
        <v>0.31304347826086953</v>
      </c>
      <c r="BV1353" s="590">
        <v>0.31304347826086953</v>
      </c>
      <c r="BW1353" s="590">
        <v>0.31304347826086953</v>
      </c>
      <c r="BX1353" s="590">
        <v>0.31304347826086953</v>
      </c>
      <c r="BY1353" s="590">
        <v>0.31304347826086953</v>
      </c>
      <c r="BZ1353" s="590">
        <v>0.31304347826086953</v>
      </c>
      <c r="CA1353" s="590">
        <v>0.31304347826086953</v>
      </c>
      <c r="CB1353" s="590">
        <v>0.31304347826086953</v>
      </c>
      <c r="CC1353" s="590">
        <v>0.31304347826086953</v>
      </c>
      <c r="CD1353" s="590">
        <v>0.31304347826086953</v>
      </c>
      <c r="CE1353" s="590">
        <v>0.57391304347826089</v>
      </c>
      <c r="CF1353" s="590">
        <v>0.57391304347826089</v>
      </c>
      <c r="CG1353" s="590">
        <v>0.57391304347826089</v>
      </c>
      <c r="CH1353" s="590">
        <v>0.57391304347826089</v>
      </c>
      <c r="CI1353" s="590">
        <v>0.57391304347826089</v>
      </c>
      <c r="CJ1353" s="636">
        <v>0</v>
      </c>
      <c r="CK1353" s="623">
        <f t="shared" si="46"/>
        <v>6.0000000000000009</v>
      </c>
      <c r="CL1353" s="554">
        <v>3.1304347826086953</v>
      </c>
      <c r="CM1353" s="523">
        <v>0.31304347826086953</v>
      </c>
      <c r="CN1353" s="554">
        <v>1.8782608695652172</v>
      </c>
      <c r="CO1353" s="638" t="s">
        <v>4965</v>
      </c>
      <c r="CP1353" s="638"/>
      <c r="CQ1353" s="525" t="s">
        <v>4965</v>
      </c>
      <c r="CR1353" s="527" t="s">
        <v>4965</v>
      </c>
      <c r="CS1353" s="647" t="s">
        <v>1938</v>
      </c>
      <c r="CT1353" s="525" t="s">
        <v>4965</v>
      </c>
      <c r="CU1353" s="525" t="s">
        <v>4965</v>
      </c>
    </row>
    <row r="1354" spans="1:99" s="71" customFormat="1" ht="12" customHeight="1" x14ac:dyDescent="0.2">
      <c r="A1354" s="624" t="s">
        <v>3650</v>
      </c>
      <c r="B1354" s="151" t="s">
        <v>4024</v>
      </c>
      <c r="C1354" s="624" t="s">
        <v>3979</v>
      </c>
      <c r="D1354" s="624"/>
      <c r="E1354" s="624"/>
      <c r="F1354" s="624"/>
      <c r="G1354" s="624"/>
      <c r="H1354" s="624"/>
      <c r="I1354" s="624"/>
      <c r="J1354" s="626">
        <v>525510</v>
      </c>
      <c r="K1354" s="626">
        <v>175313</v>
      </c>
      <c r="L1354" s="512" t="s">
        <v>3080</v>
      </c>
      <c r="M1354" s="624"/>
      <c r="N1354" s="624"/>
      <c r="O1354" s="626"/>
      <c r="P1354" s="626"/>
      <c r="Q1354" s="627">
        <v>9</v>
      </c>
      <c r="R1354" s="632"/>
      <c r="S1354" s="632"/>
      <c r="T1354" s="632"/>
      <c r="U1354" s="643"/>
      <c r="V1354" s="643"/>
      <c r="W1354" s="643"/>
      <c r="X1354" s="642"/>
      <c r="Y1354" s="631" t="s">
        <v>1442</v>
      </c>
      <c r="Z1354" s="632" t="s">
        <v>1443</v>
      </c>
      <c r="AA1354" s="633"/>
      <c r="AB1354" s="624"/>
      <c r="AC1354" s="644">
        <v>0.15456521739130435</v>
      </c>
      <c r="AD1354" s="624"/>
      <c r="AE1354" s="624"/>
      <c r="AF1354" s="743"/>
      <c r="AG1354" s="517" t="s">
        <v>1931</v>
      </c>
      <c r="AH1354" s="517" t="s">
        <v>1444</v>
      </c>
      <c r="AI1354" s="624">
        <v>1332069</v>
      </c>
      <c r="AJ1354" s="624">
        <v>0</v>
      </c>
      <c r="AK1354" s="624">
        <v>0</v>
      </c>
      <c r="AL1354" s="624">
        <v>0</v>
      </c>
      <c r="AM1354" s="624">
        <v>0</v>
      </c>
      <c r="AN1354" s="624">
        <v>0</v>
      </c>
      <c r="AO1354" s="624">
        <v>0</v>
      </c>
      <c r="AP1354" s="624">
        <v>0</v>
      </c>
      <c r="AQ1354" s="624">
        <v>0</v>
      </c>
      <c r="AR1354" s="624">
        <v>9</v>
      </c>
      <c r="AS1354" s="635" t="s">
        <v>4965</v>
      </c>
      <c r="AT1354" s="635" t="s">
        <v>4965</v>
      </c>
      <c r="AU1354" s="635" t="s">
        <v>4965</v>
      </c>
      <c r="AV1354" s="635" t="s">
        <v>4965</v>
      </c>
      <c r="AW1354" s="635" t="s">
        <v>4965</v>
      </c>
      <c r="AX1354" s="635" t="s">
        <v>4965</v>
      </c>
      <c r="AY1354" s="635" t="s">
        <v>4965</v>
      </c>
      <c r="AZ1354" s="635" t="s">
        <v>4965</v>
      </c>
      <c r="BA1354" s="635" t="s">
        <v>4965</v>
      </c>
      <c r="BB1354" s="635" t="s">
        <v>4965</v>
      </c>
      <c r="BC1354" s="635" t="s">
        <v>4965</v>
      </c>
      <c r="BD1354" s="635" t="s">
        <v>4965</v>
      </c>
      <c r="BE1354" s="635" t="s">
        <v>4965</v>
      </c>
      <c r="BF1354" s="635" t="s">
        <v>4965</v>
      </c>
      <c r="BG1354" s="635" t="s">
        <v>4965</v>
      </c>
      <c r="BH1354" s="635" t="s">
        <v>4965</v>
      </c>
      <c r="BI1354" s="635" t="s">
        <v>4965</v>
      </c>
      <c r="BJ1354" s="635" t="s">
        <v>4965</v>
      </c>
      <c r="BK1354" s="635" t="s">
        <v>4965</v>
      </c>
      <c r="BL1354" s="635" t="s">
        <v>4965</v>
      </c>
      <c r="BM1354" s="635" t="s">
        <v>4965</v>
      </c>
      <c r="BN1354" s="550" t="s">
        <v>4021</v>
      </c>
      <c r="BO1354" s="636">
        <v>0</v>
      </c>
      <c r="BP1354" s="636">
        <v>0</v>
      </c>
      <c r="BQ1354" s="637">
        <v>0</v>
      </c>
      <c r="BR1354" s="636">
        <v>0</v>
      </c>
      <c r="BS1354" s="636">
        <v>0</v>
      </c>
      <c r="BT1354" s="636">
        <v>0</v>
      </c>
      <c r="BU1354" s="589">
        <v>0.4695652173913043</v>
      </c>
      <c r="BV1354" s="590">
        <v>0.4695652173913043</v>
      </c>
      <c r="BW1354" s="590">
        <v>0.4695652173913043</v>
      </c>
      <c r="BX1354" s="590">
        <v>0.4695652173913043</v>
      </c>
      <c r="BY1354" s="590">
        <v>0.4695652173913043</v>
      </c>
      <c r="BZ1354" s="590">
        <v>0.4695652173913043</v>
      </c>
      <c r="CA1354" s="590">
        <v>0.4695652173913043</v>
      </c>
      <c r="CB1354" s="590">
        <v>0.4695652173913043</v>
      </c>
      <c r="CC1354" s="590">
        <v>0.4695652173913043</v>
      </c>
      <c r="CD1354" s="590">
        <v>0.4695652173913043</v>
      </c>
      <c r="CE1354" s="590">
        <v>0.86086956521739144</v>
      </c>
      <c r="CF1354" s="590">
        <v>0.86086956521739144</v>
      </c>
      <c r="CG1354" s="590">
        <v>0.86086956521739144</v>
      </c>
      <c r="CH1354" s="590">
        <v>0.86086956521739144</v>
      </c>
      <c r="CI1354" s="590">
        <v>0.86086956521739144</v>
      </c>
      <c r="CJ1354" s="636">
        <v>0</v>
      </c>
      <c r="CK1354" s="623">
        <f t="shared" si="46"/>
        <v>9</v>
      </c>
      <c r="CL1354" s="554">
        <v>4.695652173913043</v>
      </c>
      <c r="CM1354" s="523">
        <v>0.4695652173913043</v>
      </c>
      <c r="CN1354" s="554">
        <v>2.8173913043478258</v>
      </c>
      <c r="CO1354" s="638" t="s">
        <v>4965</v>
      </c>
      <c r="CP1354" s="638"/>
      <c r="CQ1354" s="525" t="s">
        <v>4965</v>
      </c>
      <c r="CR1354" s="527" t="s">
        <v>4965</v>
      </c>
      <c r="CS1354" s="647" t="s">
        <v>1938</v>
      </c>
      <c r="CT1354" s="525" t="s">
        <v>4965</v>
      </c>
      <c r="CU1354" s="525" t="s">
        <v>4965</v>
      </c>
    </row>
    <row r="1355" spans="1:99" s="71" customFormat="1" ht="12" customHeight="1" x14ac:dyDescent="0.2">
      <c r="A1355" s="624" t="s">
        <v>3650</v>
      </c>
      <c r="B1355" s="151" t="s">
        <v>4024</v>
      </c>
      <c r="C1355" s="624" t="s">
        <v>3979</v>
      </c>
      <c r="D1355" s="624"/>
      <c r="E1355" s="624"/>
      <c r="F1355" s="624"/>
      <c r="G1355" s="624"/>
      <c r="H1355" s="624"/>
      <c r="I1355" s="624"/>
      <c r="J1355" s="626">
        <v>525510</v>
      </c>
      <c r="K1355" s="626">
        <v>175313</v>
      </c>
      <c r="L1355" s="512" t="s">
        <v>3080</v>
      </c>
      <c r="M1355" s="624"/>
      <c r="N1355" s="624"/>
      <c r="O1355" s="626"/>
      <c r="P1355" s="626"/>
      <c r="Q1355" s="627">
        <v>31</v>
      </c>
      <c r="R1355" s="632"/>
      <c r="S1355" s="632"/>
      <c r="T1355" s="632"/>
      <c r="U1355" s="643"/>
      <c r="V1355" s="643"/>
      <c r="W1355" s="643"/>
      <c r="X1355" s="642"/>
      <c r="Y1355" s="631" t="s">
        <v>1442</v>
      </c>
      <c r="Z1355" s="632" t="s">
        <v>1443</v>
      </c>
      <c r="AA1355" s="633"/>
      <c r="AB1355" s="624"/>
      <c r="AC1355" s="644">
        <v>0.53239130434782611</v>
      </c>
      <c r="AD1355" s="624"/>
      <c r="AE1355" s="624"/>
      <c r="AF1355" s="743"/>
      <c r="AG1355" s="641" t="s">
        <v>3063</v>
      </c>
      <c r="AH1355" s="517" t="s">
        <v>1444</v>
      </c>
      <c r="AI1355" s="624">
        <v>1332069</v>
      </c>
      <c r="AJ1355" s="624">
        <v>0</v>
      </c>
      <c r="AK1355" s="624">
        <v>0</v>
      </c>
      <c r="AL1355" s="624">
        <v>0</v>
      </c>
      <c r="AM1355" s="624">
        <v>0</v>
      </c>
      <c r="AN1355" s="624">
        <v>0</v>
      </c>
      <c r="AO1355" s="624">
        <v>0</v>
      </c>
      <c r="AP1355" s="624">
        <v>0</v>
      </c>
      <c r="AQ1355" s="624">
        <v>0</v>
      </c>
      <c r="AR1355" s="624">
        <v>31</v>
      </c>
      <c r="AS1355" s="635" t="s">
        <v>4965</v>
      </c>
      <c r="AT1355" s="635" t="s">
        <v>4965</v>
      </c>
      <c r="AU1355" s="635" t="s">
        <v>4965</v>
      </c>
      <c r="AV1355" s="635" t="s">
        <v>4965</v>
      </c>
      <c r="AW1355" s="635" t="s">
        <v>4965</v>
      </c>
      <c r="AX1355" s="635" t="s">
        <v>4965</v>
      </c>
      <c r="AY1355" s="635" t="s">
        <v>4965</v>
      </c>
      <c r="AZ1355" s="635" t="s">
        <v>4965</v>
      </c>
      <c r="BA1355" s="635" t="s">
        <v>4965</v>
      </c>
      <c r="BB1355" s="635" t="s">
        <v>4965</v>
      </c>
      <c r="BC1355" s="635" t="s">
        <v>4965</v>
      </c>
      <c r="BD1355" s="635" t="s">
        <v>4965</v>
      </c>
      <c r="BE1355" s="635" t="s">
        <v>4965</v>
      </c>
      <c r="BF1355" s="635" t="s">
        <v>4965</v>
      </c>
      <c r="BG1355" s="635" t="s">
        <v>4965</v>
      </c>
      <c r="BH1355" s="635" t="s">
        <v>4965</v>
      </c>
      <c r="BI1355" s="635" t="s">
        <v>4965</v>
      </c>
      <c r="BJ1355" s="635" t="s">
        <v>4965</v>
      </c>
      <c r="BK1355" s="635" t="s">
        <v>4965</v>
      </c>
      <c r="BL1355" s="635" t="s">
        <v>4965</v>
      </c>
      <c r="BM1355" s="635" t="s">
        <v>4965</v>
      </c>
      <c r="BN1355" s="550" t="s">
        <v>4021</v>
      </c>
      <c r="BO1355" s="636">
        <v>0</v>
      </c>
      <c r="BP1355" s="636">
        <v>0</v>
      </c>
      <c r="BQ1355" s="637">
        <v>0</v>
      </c>
      <c r="BR1355" s="636">
        <v>0</v>
      </c>
      <c r="BS1355" s="636">
        <v>0</v>
      </c>
      <c r="BT1355" s="636">
        <v>0</v>
      </c>
      <c r="BU1355" s="589">
        <v>1.6173913043478261</v>
      </c>
      <c r="BV1355" s="590">
        <v>1.6173913043478261</v>
      </c>
      <c r="BW1355" s="590">
        <v>1.6173913043478261</v>
      </c>
      <c r="BX1355" s="590">
        <v>1.6173913043478261</v>
      </c>
      <c r="BY1355" s="590">
        <v>1.6173913043478261</v>
      </c>
      <c r="BZ1355" s="590">
        <v>1.6173913043478261</v>
      </c>
      <c r="CA1355" s="590">
        <v>1.6173913043478261</v>
      </c>
      <c r="CB1355" s="590">
        <v>1.6173913043478261</v>
      </c>
      <c r="CC1355" s="590">
        <v>1.6173913043478261</v>
      </c>
      <c r="CD1355" s="590">
        <v>1.6173913043478261</v>
      </c>
      <c r="CE1355" s="590">
        <v>2.965217391304348</v>
      </c>
      <c r="CF1355" s="590">
        <v>2.965217391304348</v>
      </c>
      <c r="CG1355" s="590">
        <v>2.965217391304348</v>
      </c>
      <c r="CH1355" s="590">
        <v>2.965217391304348</v>
      </c>
      <c r="CI1355" s="590">
        <v>2.965217391304348</v>
      </c>
      <c r="CJ1355" s="636">
        <v>0</v>
      </c>
      <c r="CK1355" s="623">
        <f t="shared" si="46"/>
        <v>31.000000000000007</v>
      </c>
      <c r="CL1355" s="554">
        <v>16.173913043478262</v>
      </c>
      <c r="CM1355" s="554">
        <v>1.6173913043478261</v>
      </c>
      <c r="CN1355" s="554">
        <v>9.7043478260869573</v>
      </c>
      <c r="CO1355" s="638" t="s">
        <v>4965</v>
      </c>
      <c r="CP1355" s="638"/>
      <c r="CQ1355" s="525" t="s">
        <v>4965</v>
      </c>
      <c r="CR1355" s="527" t="s">
        <v>4965</v>
      </c>
      <c r="CS1355" s="647" t="s">
        <v>1938</v>
      </c>
      <c r="CT1355" s="525" t="s">
        <v>4965</v>
      </c>
      <c r="CU1355" s="525" t="s">
        <v>4965</v>
      </c>
    </row>
    <row r="1356" spans="1:99" s="71" customFormat="1" ht="12" customHeight="1" x14ac:dyDescent="0.2">
      <c r="A1356" s="624" t="s">
        <v>3650</v>
      </c>
      <c r="B1356" s="151" t="s">
        <v>3980</v>
      </c>
      <c r="C1356" s="624" t="s">
        <v>3981</v>
      </c>
      <c r="D1356" s="624"/>
      <c r="E1356" s="624"/>
      <c r="F1356" s="624"/>
      <c r="G1356" s="624"/>
      <c r="H1356" s="624"/>
      <c r="I1356" s="624"/>
      <c r="J1356" s="626">
        <v>525571</v>
      </c>
      <c r="K1356" s="626">
        <v>175115</v>
      </c>
      <c r="L1356" s="512" t="s">
        <v>3080</v>
      </c>
      <c r="M1356" s="624"/>
      <c r="N1356" s="624"/>
      <c r="O1356" s="626"/>
      <c r="P1356" s="626"/>
      <c r="Q1356" s="627">
        <v>28</v>
      </c>
      <c r="R1356" s="632"/>
      <c r="S1356" s="632"/>
      <c r="T1356" s="632"/>
      <c r="U1356" s="643"/>
      <c r="V1356" s="643"/>
      <c r="W1356" s="643"/>
      <c r="X1356" s="642"/>
      <c r="Y1356" s="631" t="s">
        <v>1442</v>
      </c>
      <c r="Z1356" s="632" t="s">
        <v>1443</v>
      </c>
      <c r="AA1356" s="633"/>
      <c r="AB1356" s="624"/>
      <c r="AC1356" s="644">
        <v>0.68</v>
      </c>
      <c r="AD1356" s="624"/>
      <c r="AE1356" s="624"/>
      <c r="AF1356" s="743"/>
      <c r="AG1356" s="641" t="s">
        <v>3063</v>
      </c>
      <c r="AH1356" s="517" t="s">
        <v>1444</v>
      </c>
      <c r="AI1356" s="624">
        <v>1332136</v>
      </c>
      <c r="AJ1356" s="624">
        <v>0</v>
      </c>
      <c r="AK1356" s="624">
        <v>0</v>
      </c>
      <c r="AL1356" s="624">
        <v>0</v>
      </c>
      <c r="AM1356" s="624">
        <v>0</v>
      </c>
      <c r="AN1356" s="624">
        <v>0</v>
      </c>
      <c r="AO1356" s="624">
        <v>0</v>
      </c>
      <c r="AP1356" s="624">
        <v>0</v>
      </c>
      <c r="AQ1356" s="624">
        <v>0</v>
      </c>
      <c r="AR1356" s="624">
        <v>28</v>
      </c>
      <c r="AS1356" s="635" t="s">
        <v>4965</v>
      </c>
      <c r="AT1356" s="635" t="s">
        <v>4965</v>
      </c>
      <c r="AU1356" s="635" t="s">
        <v>4965</v>
      </c>
      <c r="AV1356" s="635" t="s">
        <v>4965</v>
      </c>
      <c r="AW1356" s="635" t="s">
        <v>4965</v>
      </c>
      <c r="AX1356" s="635" t="s">
        <v>4965</v>
      </c>
      <c r="AY1356" s="635" t="s">
        <v>4965</v>
      </c>
      <c r="AZ1356" s="635" t="s">
        <v>4965</v>
      </c>
      <c r="BA1356" s="635" t="s">
        <v>4965</v>
      </c>
      <c r="BB1356" s="635" t="s">
        <v>4965</v>
      </c>
      <c r="BC1356" s="635" t="s">
        <v>4965</v>
      </c>
      <c r="BD1356" s="635" t="s">
        <v>4965</v>
      </c>
      <c r="BE1356" s="635" t="s">
        <v>4965</v>
      </c>
      <c r="BF1356" s="635" t="s">
        <v>4965</v>
      </c>
      <c r="BG1356" s="635" t="s">
        <v>4965</v>
      </c>
      <c r="BH1356" s="635" t="s">
        <v>4965</v>
      </c>
      <c r="BI1356" s="635" t="s">
        <v>4965</v>
      </c>
      <c r="BJ1356" s="635" t="s">
        <v>4965</v>
      </c>
      <c r="BK1356" s="635" t="s">
        <v>4965</v>
      </c>
      <c r="BL1356" s="635" t="s">
        <v>4965</v>
      </c>
      <c r="BM1356" s="635" t="s">
        <v>4965</v>
      </c>
      <c r="BN1356" s="550" t="s">
        <v>4021</v>
      </c>
      <c r="BO1356" s="636">
        <v>0</v>
      </c>
      <c r="BP1356" s="636">
        <v>0</v>
      </c>
      <c r="BQ1356" s="637">
        <v>0</v>
      </c>
      <c r="BR1356" s="636">
        <v>0</v>
      </c>
      <c r="BS1356" s="636">
        <v>0</v>
      </c>
      <c r="BT1356" s="636">
        <v>0</v>
      </c>
      <c r="BU1356" s="645">
        <v>0</v>
      </c>
      <c r="BV1356" s="636">
        <v>0</v>
      </c>
      <c r="BW1356" s="636">
        <v>0</v>
      </c>
      <c r="BX1356" s="636">
        <v>0</v>
      </c>
      <c r="BY1356" s="636">
        <v>0</v>
      </c>
      <c r="BZ1356" s="590">
        <v>1.4666666666666668</v>
      </c>
      <c r="CA1356" s="590">
        <v>1.4666666666666668</v>
      </c>
      <c r="CB1356" s="590">
        <v>1.4666666666666668</v>
      </c>
      <c r="CC1356" s="590">
        <v>1.4666666666666668</v>
      </c>
      <c r="CD1356" s="590">
        <v>1.4666666666666668</v>
      </c>
      <c r="CE1356" s="590">
        <v>4.1333333333333337</v>
      </c>
      <c r="CF1356" s="590">
        <v>4.1333333333333337</v>
      </c>
      <c r="CG1356" s="590">
        <v>4.1333333333333337</v>
      </c>
      <c r="CH1356" s="590">
        <v>4.1333333333333337</v>
      </c>
      <c r="CI1356" s="590">
        <v>4.1333333333333337</v>
      </c>
      <c r="CJ1356" s="636">
        <v>0</v>
      </c>
      <c r="CK1356" s="623">
        <f t="shared" si="46"/>
        <v>28</v>
      </c>
      <c r="CL1356" s="554">
        <v>7.3333333333333339</v>
      </c>
      <c r="CM1356" s="523">
        <v>0</v>
      </c>
      <c r="CN1356" s="554">
        <v>1.4666666666666668</v>
      </c>
      <c r="CO1356" s="638" t="s">
        <v>4965</v>
      </c>
      <c r="CP1356" s="638"/>
      <c r="CQ1356" s="525" t="s">
        <v>4965</v>
      </c>
      <c r="CR1356" s="527" t="s">
        <v>4965</v>
      </c>
      <c r="CS1356" s="647" t="s">
        <v>1938</v>
      </c>
      <c r="CT1356" s="525" t="s">
        <v>4965</v>
      </c>
      <c r="CU1356" s="525" t="s">
        <v>4965</v>
      </c>
    </row>
    <row r="1357" spans="1:99" s="71" customFormat="1" ht="12" customHeight="1" x14ac:dyDescent="0.2">
      <c r="A1357" s="624" t="s">
        <v>3650</v>
      </c>
      <c r="B1357" s="151" t="s">
        <v>3980</v>
      </c>
      <c r="C1357" s="624" t="s">
        <v>3981</v>
      </c>
      <c r="D1357" s="624"/>
      <c r="E1357" s="624"/>
      <c r="F1357" s="624"/>
      <c r="G1357" s="624"/>
      <c r="H1357" s="624"/>
      <c r="I1357" s="624"/>
      <c r="J1357" s="626">
        <v>525571</v>
      </c>
      <c r="K1357" s="626">
        <v>175115</v>
      </c>
      <c r="L1357" s="512" t="s">
        <v>3080</v>
      </c>
      <c r="M1357" s="624"/>
      <c r="N1357" s="624"/>
      <c r="O1357" s="626"/>
      <c r="P1357" s="626"/>
      <c r="Q1357" s="627">
        <v>5</v>
      </c>
      <c r="R1357" s="632"/>
      <c r="S1357" s="632"/>
      <c r="T1357" s="632"/>
      <c r="U1357" s="643"/>
      <c r="V1357" s="643"/>
      <c r="W1357" s="643"/>
      <c r="X1357" s="642"/>
      <c r="Y1357" s="631" t="s">
        <v>1442</v>
      </c>
      <c r="Z1357" s="632" t="s">
        <v>1443</v>
      </c>
      <c r="AA1357" s="633"/>
      <c r="AB1357" s="624"/>
      <c r="AC1357" s="644">
        <v>0.12142857142857143</v>
      </c>
      <c r="AD1357" s="624"/>
      <c r="AE1357" s="624"/>
      <c r="AF1357" s="743"/>
      <c r="AG1357" s="517" t="s">
        <v>628</v>
      </c>
      <c r="AH1357" s="517" t="s">
        <v>1444</v>
      </c>
      <c r="AI1357" s="624">
        <v>1332136</v>
      </c>
      <c r="AJ1357" s="624">
        <v>0</v>
      </c>
      <c r="AK1357" s="624">
        <v>0</v>
      </c>
      <c r="AL1357" s="624">
        <v>0</v>
      </c>
      <c r="AM1357" s="624">
        <v>0</v>
      </c>
      <c r="AN1357" s="624">
        <v>0</v>
      </c>
      <c r="AO1357" s="624">
        <v>0</v>
      </c>
      <c r="AP1357" s="624">
        <v>0</v>
      </c>
      <c r="AQ1357" s="624">
        <v>0</v>
      </c>
      <c r="AR1357" s="624">
        <v>5</v>
      </c>
      <c r="AS1357" s="635" t="s">
        <v>4965</v>
      </c>
      <c r="AT1357" s="635" t="s">
        <v>4965</v>
      </c>
      <c r="AU1357" s="635" t="s">
        <v>4965</v>
      </c>
      <c r="AV1357" s="635" t="s">
        <v>4965</v>
      </c>
      <c r="AW1357" s="635" t="s">
        <v>4965</v>
      </c>
      <c r="AX1357" s="635" t="s">
        <v>4965</v>
      </c>
      <c r="AY1357" s="635" t="s">
        <v>4965</v>
      </c>
      <c r="AZ1357" s="635" t="s">
        <v>4965</v>
      </c>
      <c r="BA1357" s="635" t="s">
        <v>4965</v>
      </c>
      <c r="BB1357" s="635" t="s">
        <v>4965</v>
      </c>
      <c r="BC1357" s="635" t="s">
        <v>4965</v>
      </c>
      <c r="BD1357" s="635" t="s">
        <v>4965</v>
      </c>
      <c r="BE1357" s="635" t="s">
        <v>4965</v>
      </c>
      <c r="BF1357" s="635" t="s">
        <v>4965</v>
      </c>
      <c r="BG1357" s="635" t="s">
        <v>4965</v>
      </c>
      <c r="BH1357" s="635" t="s">
        <v>4965</v>
      </c>
      <c r="BI1357" s="635" t="s">
        <v>4965</v>
      </c>
      <c r="BJ1357" s="635" t="s">
        <v>4965</v>
      </c>
      <c r="BK1357" s="635" t="s">
        <v>4965</v>
      </c>
      <c r="BL1357" s="635" t="s">
        <v>4965</v>
      </c>
      <c r="BM1357" s="635" t="s">
        <v>4965</v>
      </c>
      <c r="BN1357" s="550" t="s">
        <v>4021</v>
      </c>
      <c r="BO1357" s="636">
        <v>0</v>
      </c>
      <c r="BP1357" s="636">
        <v>0</v>
      </c>
      <c r="BQ1357" s="637">
        <v>0</v>
      </c>
      <c r="BR1357" s="636">
        <v>0</v>
      </c>
      <c r="BS1357" s="636">
        <v>0</v>
      </c>
      <c r="BT1357" s="636">
        <v>0</v>
      </c>
      <c r="BU1357" s="645">
        <v>0</v>
      </c>
      <c r="BV1357" s="636">
        <v>0</v>
      </c>
      <c r="BW1357" s="636">
        <v>0</v>
      </c>
      <c r="BX1357" s="636">
        <v>0</v>
      </c>
      <c r="BY1357" s="636">
        <v>0</v>
      </c>
      <c r="BZ1357" s="590">
        <v>0.26190476190476192</v>
      </c>
      <c r="CA1357" s="590">
        <v>0.26190476190476192</v>
      </c>
      <c r="CB1357" s="590">
        <v>0.26190476190476192</v>
      </c>
      <c r="CC1357" s="590">
        <v>0.26190476190476192</v>
      </c>
      <c r="CD1357" s="590">
        <v>0.26190476190476192</v>
      </c>
      <c r="CE1357" s="590">
        <v>0.73809523809523814</v>
      </c>
      <c r="CF1357" s="590">
        <v>0.73809523809523814</v>
      </c>
      <c r="CG1357" s="590">
        <v>0.73809523809523814</v>
      </c>
      <c r="CH1357" s="590">
        <v>0.73809523809523814</v>
      </c>
      <c r="CI1357" s="590">
        <v>0.73809523809523814</v>
      </c>
      <c r="CJ1357" s="636">
        <v>0</v>
      </c>
      <c r="CK1357" s="623">
        <f t="shared" si="46"/>
        <v>5</v>
      </c>
      <c r="CL1357" s="554">
        <v>1.3095238095238095</v>
      </c>
      <c r="CM1357" s="523">
        <v>0</v>
      </c>
      <c r="CN1357" s="554">
        <v>0.26190476190476192</v>
      </c>
      <c r="CO1357" s="638" t="s">
        <v>4965</v>
      </c>
      <c r="CP1357" s="638"/>
      <c r="CQ1357" s="525" t="s">
        <v>4965</v>
      </c>
      <c r="CR1357" s="527" t="s">
        <v>4965</v>
      </c>
      <c r="CS1357" s="647" t="s">
        <v>1938</v>
      </c>
      <c r="CT1357" s="525" t="s">
        <v>4965</v>
      </c>
      <c r="CU1357" s="525" t="s">
        <v>4965</v>
      </c>
    </row>
    <row r="1358" spans="1:99" s="71" customFormat="1" ht="12" customHeight="1" x14ac:dyDescent="0.2">
      <c r="A1358" s="624" t="s">
        <v>3650</v>
      </c>
      <c r="B1358" s="151" t="s">
        <v>3980</v>
      </c>
      <c r="C1358" s="624" t="s">
        <v>3981</v>
      </c>
      <c r="D1358" s="624"/>
      <c r="E1358" s="624"/>
      <c r="F1358" s="624"/>
      <c r="G1358" s="624"/>
      <c r="H1358" s="624"/>
      <c r="I1358" s="624"/>
      <c r="J1358" s="626">
        <v>525571</v>
      </c>
      <c r="K1358" s="626">
        <v>175115</v>
      </c>
      <c r="L1358" s="512" t="s">
        <v>3080</v>
      </c>
      <c r="M1358" s="624"/>
      <c r="N1358" s="624"/>
      <c r="O1358" s="626"/>
      <c r="P1358" s="626"/>
      <c r="Q1358" s="627">
        <v>9</v>
      </c>
      <c r="R1358" s="632"/>
      <c r="S1358" s="632"/>
      <c r="T1358" s="632"/>
      <c r="U1358" s="643"/>
      <c r="V1358" s="643"/>
      <c r="W1358" s="643"/>
      <c r="X1358" s="642"/>
      <c r="Y1358" s="631" t="s">
        <v>1442</v>
      </c>
      <c r="Z1358" s="632" t="s">
        <v>1443</v>
      </c>
      <c r="AA1358" s="633"/>
      <c r="AB1358" s="624"/>
      <c r="AC1358" s="644">
        <v>0.21857142857142858</v>
      </c>
      <c r="AD1358" s="624"/>
      <c r="AE1358" s="624"/>
      <c r="AF1358" s="743"/>
      <c r="AG1358" s="517" t="s">
        <v>1931</v>
      </c>
      <c r="AH1358" s="517" t="s">
        <v>1444</v>
      </c>
      <c r="AI1358" s="624">
        <v>1332136</v>
      </c>
      <c r="AJ1358" s="624">
        <v>0</v>
      </c>
      <c r="AK1358" s="624">
        <v>0</v>
      </c>
      <c r="AL1358" s="624">
        <v>0</v>
      </c>
      <c r="AM1358" s="624">
        <v>0</v>
      </c>
      <c r="AN1358" s="624">
        <v>0</v>
      </c>
      <c r="AO1358" s="624">
        <v>0</v>
      </c>
      <c r="AP1358" s="624">
        <v>0</v>
      </c>
      <c r="AQ1358" s="624">
        <v>0</v>
      </c>
      <c r="AR1358" s="624">
        <v>9</v>
      </c>
      <c r="AS1358" s="635" t="s">
        <v>4965</v>
      </c>
      <c r="AT1358" s="635" t="s">
        <v>4965</v>
      </c>
      <c r="AU1358" s="635" t="s">
        <v>4965</v>
      </c>
      <c r="AV1358" s="635" t="s">
        <v>4965</v>
      </c>
      <c r="AW1358" s="635" t="s">
        <v>4965</v>
      </c>
      <c r="AX1358" s="635" t="s">
        <v>4965</v>
      </c>
      <c r="AY1358" s="635" t="s">
        <v>4965</v>
      </c>
      <c r="AZ1358" s="635" t="s">
        <v>4965</v>
      </c>
      <c r="BA1358" s="635" t="s">
        <v>4965</v>
      </c>
      <c r="BB1358" s="635" t="s">
        <v>4965</v>
      </c>
      <c r="BC1358" s="635" t="s">
        <v>4965</v>
      </c>
      <c r="BD1358" s="635" t="s">
        <v>4965</v>
      </c>
      <c r="BE1358" s="635" t="s">
        <v>4965</v>
      </c>
      <c r="BF1358" s="635" t="s">
        <v>4965</v>
      </c>
      <c r="BG1358" s="635" t="s">
        <v>4965</v>
      </c>
      <c r="BH1358" s="635" t="s">
        <v>4965</v>
      </c>
      <c r="BI1358" s="635" t="s">
        <v>4965</v>
      </c>
      <c r="BJ1358" s="635" t="s">
        <v>4965</v>
      </c>
      <c r="BK1358" s="635" t="s">
        <v>4965</v>
      </c>
      <c r="BL1358" s="635" t="s">
        <v>4965</v>
      </c>
      <c r="BM1358" s="635" t="s">
        <v>4965</v>
      </c>
      <c r="BN1358" s="550" t="s">
        <v>4021</v>
      </c>
      <c r="BO1358" s="636">
        <v>0</v>
      </c>
      <c r="BP1358" s="636">
        <v>0</v>
      </c>
      <c r="BQ1358" s="637">
        <v>0</v>
      </c>
      <c r="BR1358" s="636">
        <v>0</v>
      </c>
      <c r="BS1358" s="636">
        <v>0</v>
      </c>
      <c r="BT1358" s="636">
        <v>0</v>
      </c>
      <c r="BU1358" s="645">
        <v>0</v>
      </c>
      <c r="BV1358" s="636">
        <v>0</v>
      </c>
      <c r="BW1358" s="636">
        <v>0</v>
      </c>
      <c r="BX1358" s="636">
        <v>0</v>
      </c>
      <c r="BY1358" s="636">
        <v>0</v>
      </c>
      <c r="BZ1358" s="590">
        <v>0.47142857142857142</v>
      </c>
      <c r="CA1358" s="590">
        <v>0.47142857142857142</v>
      </c>
      <c r="CB1358" s="590">
        <v>0.47142857142857142</v>
      </c>
      <c r="CC1358" s="590">
        <v>0.47142857142857142</v>
      </c>
      <c r="CD1358" s="590">
        <v>0.47142857142857142</v>
      </c>
      <c r="CE1358" s="590">
        <v>1.3285714285714287</v>
      </c>
      <c r="CF1358" s="590">
        <v>1.3285714285714287</v>
      </c>
      <c r="CG1358" s="590">
        <v>1.3285714285714287</v>
      </c>
      <c r="CH1358" s="590">
        <v>1.3285714285714287</v>
      </c>
      <c r="CI1358" s="590">
        <v>1.3285714285714287</v>
      </c>
      <c r="CJ1358" s="636">
        <v>0</v>
      </c>
      <c r="CK1358" s="623">
        <f t="shared" si="46"/>
        <v>9.0000000000000018</v>
      </c>
      <c r="CL1358" s="554">
        <v>2.3571428571428572</v>
      </c>
      <c r="CM1358" s="523">
        <v>0</v>
      </c>
      <c r="CN1358" s="554">
        <v>0.47142857142857142</v>
      </c>
      <c r="CO1358" s="638" t="s">
        <v>4965</v>
      </c>
      <c r="CP1358" s="638"/>
      <c r="CQ1358" s="525" t="s">
        <v>4965</v>
      </c>
      <c r="CR1358" s="527" t="s">
        <v>4965</v>
      </c>
      <c r="CS1358" s="647" t="s">
        <v>1938</v>
      </c>
      <c r="CT1358" s="525" t="s">
        <v>4965</v>
      </c>
      <c r="CU1358" s="525" t="s">
        <v>4965</v>
      </c>
    </row>
    <row r="1359" spans="1:99" s="71" customFormat="1" ht="12" customHeight="1" x14ac:dyDescent="0.2">
      <c r="A1359" s="624" t="s">
        <v>3650</v>
      </c>
      <c r="B1359" s="151" t="s">
        <v>2058</v>
      </c>
      <c r="C1359" s="624" t="s">
        <v>3982</v>
      </c>
      <c r="D1359" s="624"/>
      <c r="E1359" s="624"/>
      <c r="F1359" s="624"/>
      <c r="G1359" s="624"/>
      <c r="H1359" s="624"/>
      <c r="I1359" s="624"/>
      <c r="J1359" s="626">
        <v>525912</v>
      </c>
      <c r="K1359" s="626">
        <v>175143</v>
      </c>
      <c r="L1359" s="512" t="s">
        <v>3080</v>
      </c>
      <c r="M1359" s="624"/>
      <c r="N1359" s="624"/>
      <c r="O1359" s="626"/>
      <c r="P1359" s="626"/>
      <c r="Q1359" s="627">
        <v>5</v>
      </c>
      <c r="R1359" s="632"/>
      <c r="S1359" s="632"/>
      <c r="T1359" s="632"/>
      <c r="U1359" s="643"/>
      <c r="V1359" s="643"/>
      <c r="W1359" s="643"/>
      <c r="X1359" s="642"/>
      <c r="Y1359" s="631" t="s">
        <v>1442</v>
      </c>
      <c r="Z1359" s="632" t="s">
        <v>1443</v>
      </c>
      <c r="AA1359" s="633"/>
      <c r="AB1359" s="624"/>
      <c r="AC1359" s="644">
        <v>0.12631578947368421</v>
      </c>
      <c r="AD1359" s="624"/>
      <c r="AE1359" s="624"/>
      <c r="AF1359" s="743"/>
      <c r="AG1359" s="517" t="s">
        <v>628</v>
      </c>
      <c r="AH1359" s="517" t="s">
        <v>1444</v>
      </c>
      <c r="AI1359" s="624">
        <v>1332109</v>
      </c>
      <c r="AJ1359" s="624">
        <v>0</v>
      </c>
      <c r="AK1359" s="624">
        <v>0</v>
      </c>
      <c r="AL1359" s="624">
        <v>0</v>
      </c>
      <c r="AM1359" s="624">
        <v>0</v>
      </c>
      <c r="AN1359" s="624">
        <v>0</v>
      </c>
      <c r="AO1359" s="624">
        <v>0</v>
      </c>
      <c r="AP1359" s="624">
        <v>0</v>
      </c>
      <c r="AQ1359" s="624">
        <v>0</v>
      </c>
      <c r="AR1359" s="624">
        <v>5</v>
      </c>
      <c r="AS1359" s="635" t="s">
        <v>4965</v>
      </c>
      <c r="AT1359" s="635" t="s">
        <v>4965</v>
      </c>
      <c r="AU1359" s="635" t="s">
        <v>4965</v>
      </c>
      <c r="AV1359" s="635" t="s">
        <v>4965</v>
      </c>
      <c r="AW1359" s="635" t="s">
        <v>4965</v>
      </c>
      <c r="AX1359" s="635" t="s">
        <v>4965</v>
      </c>
      <c r="AY1359" s="635" t="s">
        <v>4965</v>
      </c>
      <c r="AZ1359" s="635" t="s">
        <v>4965</v>
      </c>
      <c r="BA1359" s="635" t="s">
        <v>4965</v>
      </c>
      <c r="BB1359" s="635" t="s">
        <v>4965</v>
      </c>
      <c r="BC1359" s="635" t="s">
        <v>4965</v>
      </c>
      <c r="BD1359" s="635" t="s">
        <v>4965</v>
      </c>
      <c r="BE1359" s="635" t="s">
        <v>4965</v>
      </c>
      <c r="BF1359" s="635" t="s">
        <v>4965</v>
      </c>
      <c r="BG1359" s="635" t="s">
        <v>4965</v>
      </c>
      <c r="BH1359" s="635" t="s">
        <v>4965</v>
      </c>
      <c r="BI1359" s="635" t="s">
        <v>4965</v>
      </c>
      <c r="BJ1359" s="635" t="s">
        <v>4965</v>
      </c>
      <c r="BK1359" s="635" t="s">
        <v>4965</v>
      </c>
      <c r="BL1359" s="635" t="s">
        <v>4965</v>
      </c>
      <c r="BM1359" s="635" t="s">
        <v>4965</v>
      </c>
      <c r="BN1359" s="550" t="s">
        <v>4021</v>
      </c>
      <c r="BO1359" s="636">
        <v>0</v>
      </c>
      <c r="BP1359" s="636">
        <v>0</v>
      </c>
      <c r="BQ1359" s="637">
        <v>0</v>
      </c>
      <c r="BR1359" s="636">
        <v>0</v>
      </c>
      <c r="BS1359" s="636">
        <v>0</v>
      </c>
      <c r="BT1359" s="636">
        <v>0</v>
      </c>
      <c r="BU1359" s="589">
        <v>0.31578947368421051</v>
      </c>
      <c r="BV1359" s="590">
        <v>0.31578947368421051</v>
      </c>
      <c r="BW1359" s="590">
        <v>0.31578947368421051</v>
      </c>
      <c r="BX1359" s="590">
        <v>0.31578947368421051</v>
      </c>
      <c r="BY1359" s="590">
        <v>0.31578947368421051</v>
      </c>
      <c r="BZ1359" s="590">
        <v>0.47368421052631576</v>
      </c>
      <c r="CA1359" s="590">
        <v>0.47368421052631576</v>
      </c>
      <c r="CB1359" s="590">
        <v>0.47368421052631576</v>
      </c>
      <c r="CC1359" s="590">
        <v>0.47368421052631576</v>
      </c>
      <c r="CD1359" s="590">
        <v>0.47368421052631576</v>
      </c>
      <c r="CE1359" s="590">
        <v>0.21052631578947367</v>
      </c>
      <c r="CF1359" s="590">
        <v>0.21052631578947367</v>
      </c>
      <c r="CG1359" s="590">
        <v>0.21052631578947367</v>
      </c>
      <c r="CH1359" s="590">
        <v>0.21052631578947367</v>
      </c>
      <c r="CI1359" s="590">
        <v>0.21052631578947367</v>
      </c>
      <c r="CJ1359" s="519">
        <v>0</v>
      </c>
      <c r="CK1359" s="623">
        <f t="shared" si="46"/>
        <v>5</v>
      </c>
      <c r="CL1359" s="554">
        <v>3.9473684210526323</v>
      </c>
      <c r="CM1359" s="523">
        <v>0.31578947368421051</v>
      </c>
      <c r="CN1359" s="554">
        <v>2.0526315789473686</v>
      </c>
      <c r="CO1359" s="638" t="s">
        <v>4965</v>
      </c>
      <c r="CP1359" s="638"/>
      <c r="CQ1359" s="525" t="s">
        <v>4965</v>
      </c>
      <c r="CR1359" s="527" t="s">
        <v>4965</v>
      </c>
      <c r="CS1359" s="647" t="s">
        <v>1938</v>
      </c>
      <c r="CT1359" s="525" t="s">
        <v>4965</v>
      </c>
      <c r="CU1359" s="525" t="s">
        <v>4965</v>
      </c>
    </row>
    <row r="1360" spans="1:99" s="71" customFormat="1" ht="12" customHeight="1" x14ac:dyDescent="0.2">
      <c r="A1360" s="624" t="s">
        <v>3650</v>
      </c>
      <c r="B1360" s="151" t="s">
        <v>2058</v>
      </c>
      <c r="C1360" s="624" t="s">
        <v>3982</v>
      </c>
      <c r="D1360" s="624"/>
      <c r="E1360" s="624"/>
      <c r="F1360" s="624"/>
      <c r="G1360" s="624"/>
      <c r="H1360" s="624"/>
      <c r="I1360" s="624"/>
      <c r="J1360" s="626">
        <v>525912</v>
      </c>
      <c r="K1360" s="626">
        <v>175143</v>
      </c>
      <c r="L1360" s="512" t="s">
        <v>3080</v>
      </c>
      <c r="M1360" s="624"/>
      <c r="N1360" s="624"/>
      <c r="O1360" s="626"/>
      <c r="P1360" s="626"/>
      <c r="Q1360" s="627">
        <v>8</v>
      </c>
      <c r="R1360" s="632"/>
      <c r="S1360" s="632"/>
      <c r="T1360" s="632"/>
      <c r="U1360" s="643"/>
      <c r="V1360" s="643"/>
      <c r="W1360" s="643"/>
      <c r="X1360" s="642"/>
      <c r="Y1360" s="631" t="s">
        <v>1442</v>
      </c>
      <c r="Z1360" s="632" t="s">
        <v>1443</v>
      </c>
      <c r="AA1360" s="633"/>
      <c r="AB1360" s="624"/>
      <c r="AC1360" s="644">
        <v>0.20210526315789473</v>
      </c>
      <c r="AD1360" s="624"/>
      <c r="AE1360" s="624"/>
      <c r="AF1360" s="743"/>
      <c r="AG1360" s="517" t="s">
        <v>1931</v>
      </c>
      <c r="AH1360" s="517" t="s">
        <v>1444</v>
      </c>
      <c r="AI1360" s="624">
        <v>1332109</v>
      </c>
      <c r="AJ1360" s="624">
        <v>0</v>
      </c>
      <c r="AK1360" s="624">
        <v>0</v>
      </c>
      <c r="AL1360" s="624">
        <v>0</v>
      </c>
      <c r="AM1360" s="624">
        <v>0</v>
      </c>
      <c r="AN1360" s="624">
        <v>0</v>
      </c>
      <c r="AO1360" s="624">
        <v>0</v>
      </c>
      <c r="AP1360" s="624">
        <v>0</v>
      </c>
      <c r="AQ1360" s="624">
        <v>0</v>
      </c>
      <c r="AR1360" s="624">
        <v>8</v>
      </c>
      <c r="AS1360" s="635" t="s">
        <v>4965</v>
      </c>
      <c r="AT1360" s="635" t="s">
        <v>4965</v>
      </c>
      <c r="AU1360" s="635" t="s">
        <v>4965</v>
      </c>
      <c r="AV1360" s="635" t="s">
        <v>4965</v>
      </c>
      <c r="AW1360" s="635" t="s">
        <v>4965</v>
      </c>
      <c r="AX1360" s="635" t="s">
        <v>4965</v>
      </c>
      <c r="AY1360" s="635" t="s">
        <v>4965</v>
      </c>
      <c r="AZ1360" s="635" t="s">
        <v>4965</v>
      </c>
      <c r="BA1360" s="635" t="s">
        <v>4965</v>
      </c>
      <c r="BB1360" s="635" t="s">
        <v>4965</v>
      </c>
      <c r="BC1360" s="635" t="s">
        <v>4965</v>
      </c>
      <c r="BD1360" s="635" t="s">
        <v>4965</v>
      </c>
      <c r="BE1360" s="635" t="s">
        <v>4965</v>
      </c>
      <c r="BF1360" s="635" t="s">
        <v>4965</v>
      </c>
      <c r="BG1360" s="635" t="s">
        <v>4965</v>
      </c>
      <c r="BH1360" s="635" t="s">
        <v>4965</v>
      </c>
      <c r="BI1360" s="635" t="s">
        <v>4965</v>
      </c>
      <c r="BJ1360" s="635" t="s">
        <v>4965</v>
      </c>
      <c r="BK1360" s="635" t="s">
        <v>4965</v>
      </c>
      <c r="BL1360" s="635" t="s">
        <v>4965</v>
      </c>
      <c r="BM1360" s="635" t="s">
        <v>4965</v>
      </c>
      <c r="BN1360" s="550" t="s">
        <v>4021</v>
      </c>
      <c r="BO1360" s="636">
        <v>0</v>
      </c>
      <c r="BP1360" s="636">
        <v>0</v>
      </c>
      <c r="BQ1360" s="637">
        <v>0</v>
      </c>
      <c r="BR1360" s="636">
        <v>0</v>
      </c>
      <c r="BS1360" s="636">
        <v>0</v>
      </c>
      <c r="BT1360" s="636">
        <v>0</v>
      </c>
      <c r="BU1360" s="589">
        <v>0.50526315789473686</v>
      </c>
      <c r="BV1360" s="590">
        <v>0.50526315789473686</v>
      </c>
      <c r="BW1360" s="590">
        <v>0.50526315789473686</v>
      </c>
      <c r="BX1360" s="590">
        <v>0.50526315789473686</v>
      </c>
      <c r="BY1360" s="590">
        <v>0.50526315789473686</v>
      </c>
      <c r="BZ1360" s="590">
        <v>0.75789473684210518</v>
      </c>
      <c r="CA1360" s="590">
        <v>0.75789473684210518</v>
      </c>
      <c r="CB1360" s="590">
        <v>0.75789473684210518</v>
      </c>
      <c r="CC1360" s="590">
        <v>0.75789473684210518</v>
      </c>
      <c r="CD1360" s="590">
        <v>0.75789473684210518</v>
      </c>
      <c r="CE1360" s="590">
        <v>0.33684210526315789</v>
      </c>
      <c r="CF1360" s="590">
        <v>0.33684210526315789</v>
      </c>
      <c r="CG1360" s="590">
        <v>0.33684210526315789</v>
      </c>
      <c r="CH1360" s="590">
        <v>0.33684210526315789</v>
      </c>
      <c r="CI1360" s="590">
        <v>0.33684210526315789</v>
      </c>
      <c r="CJ1360" s="519">
        <v>0</v>
      </c>
      <c r="CK1360" s="623">
        <f t="shared" si="46"/>
        <v>7.9999999999999991</v>
      </c>
      <c r="CL1360" s="554">
        <v>6.3157894736842088</v>
      </c>
      <c r="CM1360" s="554">
        <v>0.50526315789473686</v>
      </c>
      <c r="CN1360" s="554">
        <v>3.284210526315789</v>
      </c>
      <c r="CO1360" s="638" t="s">
        <v>4965</v>
      </c>
      <c r="CP1360" s="638"/>
      <c r="CQ1360" s="525" t="s">
        <v>4965</v>
      </c>
      <c r="CR1360" s="527" t="s">
        <v>4965</v>
      </c>
      <c r="CS1360" s="647" t="s">
        <v>1938</v>
      </c>
      <c r="CT1360" s="525" t="s">
        <v>4965</v>
      </c>
      <c r="CU1360" s="525" t="s">
        <v>4965</v>
      </c>
    </row>
    <row r="1361" spans="1:99" s="71" customFormat="1" ht="12" customHeight="1" x14ac:dyDescent="0.2">
      <c r="A1361" s="624" t="s">
        <v>3650</v>
      </c>
      <c r="B1361" s="151" t="s">
        <v>2058</v>
      </c>
      <c r="C1361" s="624" t="s">
        <v>3982</v>
      </c>
      <c r="D1361" s="624"/>
      <c r="E1361" s="624"/>
      <c r="F1361" s="624"/>
      <c r="G1361" s="624"/>
      <c r="H1361" s="624"/>
      <c r="I1361" s="624"/>
      <c r="J1361" s="626">
        <v>525912</v>
      </c>
      <c r="K1361" s="626">
        <v>175143</v>
      </c>
      <c r="L1361" s="512" t="s">
        <v>3080</v>
      </c>
      <c r="M1361" s="624"/>
      <c r="N1361" s="624"/>
      <c r="O1361" s="626"/>
      <c r="P1361" s="626"/>
      <c r="Q1361" s="627">
        <v>25</v>
      </c>
      <c r="R1361" s="632"/>
      <c r="S1361" s="632"/>
      <c r="T1361" s="632"/>
      <c r="U1361" s="643"/>
      <c r="V1361" s="643"/>
      <c r="W1361" s="643"/>
      <c r="X1361" s="642"/>
      <c r="Y1361" s="631" t="s">
        <v>1442</v>
      </c>
      <c r="Z1361" s="632" t="s">
        <v>1443</v>
      </c>
      <c r="AA1361" s="633"/>
      <c r="AB1361" s="624"/>
      <c r="AC1361" s="644">
        <v>0.63157894736842102</v>
      </c>
      <c r="AD1361" s="624"/>
      <c r="AE1361" s="624"/>
      <c r="AF1361" s="743"/>
      <c r="AG1361" s="641" t="s">
        <v>3063</v>
      </c>
      <c r="AH1361" s="517" t="s">
        <v>1444</v>
      </c>
      <c r="AI1361" s="624">
        <v>1332109</v>
      </c>
      <c r="AJ1361" s="624">
        <v>0</v>
      </c>
      <c r="AK1361" s="624">
        <v>0</v>
      </c>
      <c r="AL1361" s="624">
        <v>0</v>
      </c>
      <c r="AM1361" s="624">
        <v>0</v>
      </c>
      <c r="AN1361" s="624">
        <v>0</v>
      </c>
      <c r="AO1361" s="624">
        <v>0</v>
      </c>
      <c r="AP1361" s="624">
        <v>0</v>
      </c>
      <c r="AQ1361" s="624">
        <v>0</v>
      </c>
      <c r="AR1361" s="624">
        <v>25</v>
      </c>
      <c r="AS1361" s="635" t="s">
        <v>4965</v>
      </c>
      <c r="AT1361" s="635" t="s">
        <v>4965</v>
      </c>
      <c r="AU1361" s="635" t="s">
        <v>4965</v>
      </c>
      <c r="AV1361" s="635" t="s">
        <v>4965</v>
      </c>
      <c r="AW1361" s="635" t="s">
        <v>4965</v>
      </c>
      <c r="AX1361" s="635" t="s">
        <v>4965</v>
      </c>
      <c r="AY1361" s="635" t="s">
        <v>4965</v>
      </c>
      <c r="AZ1361" s="635" t="s">
        <v>4965</v>
      </c>
      <c r="BA1361" s="635" t="s">
        <v>4965</v>
      </c>
      <c r="BB1361" s="635" t="s">
        <v>4965</v>
      </c>
      <c r="BC1361" s="635" t="s">
        <v>4965</v>
      </c>
      <c r="BD1361" s="635" t="s">
        <v>4965</v>
      </c>
      <c r="BE1361" s="635" t="s">
        <v>4965</v>
      </c>
      <c r="BF1361" s="635" t="s">
        <v>4965</v>
      </c>
      <c r="BG1361" s="635" t="s">
        <v>4965</v>
      </c>
      <c r="BH1361" s="635" t="s">
        <v>4965</v>
      </c>
      <c r="BI1361" s="635" t="s">
        <v>4965</v>
      </c>
      <c r="BJ1361" s="635" t="s">
        <v>4965</v>
      </c>
      <c r="BK1361" s="635" t="s">
        <v>4965</v>
      </c>
      <c r="BL1361" s="635" t="s">
        <v>4965</v>
      </c>
      <c r="BM1361" s="635" t="s">
        <v>4965</v>
      </c>
      <c r="BN1361" s="550" t="s">
        <v>4021</v>
      </c>
      <c r="BO1361" s="636">
        <v>0</v>
      </c>
      <c r="BP1361" s="636">
        <v>0</v>
      </c>
      <c r="BQ1361" s="637">
        <v>0</v>
      </c>
      <c r="BR1361" s="636">
        <v>0</v>
      </c>
      <c r="BS1361" s="636">
        <v>0</v>
      </c>
      <c r="BT1361" s="636">
        <v>0</v>
      </c>
      <c r="BU1361" s="589">
        <v>1.5789473684210527</v>
      </c>
      <c r="BV1361" s="590">
        <v>1.5789473684210527</v>
      </c>
      <c r="BW1361" s="590">
        <v>1.5789473684210527</v>
      </c>
      <c r="BX1361" s="590">
        <v>1.5789473684210527</v>
      </c>
      <c r="BY1361" s="590">
        <v>1.5789473684210527</v>
      </c>
      <c r="BZ1361" s="590">
        <v>2.3684210526315788</v>
      </c>
      <c r="CA1361" s="590">
        <v>2.3684210526315788</v>
      </c>
      <c r="CB1361" s="590">
        <v>2.3684210526315788</v>
      </c>
      <c r="CC1361" s="590">
        <v>2.3684210526315788</v>
      </c>
      <c r="CD1361" s="590">
        <v>2.3684210526315788</v>
      </c>
      <c r="CE1361" s="590">
        <v>1.0526315789473684</v>
      </c>
      <c r="CF1361" s="590">
        <v>1.0526315789473684</v>
      </c>
      <c r="CG1361" s="590">
        <v>1.0526315789473684</v>
      </c>
      <c r="CH1361" s="590">
        <v>1.0526315789473684</v>
      </c>
      <c r="CI1361" s="590">
        <v>1.0526315789473684</v>
      </c>
      <c r="CJ1361" s="519">
        <v>0</v>
      </c>
      <c r="CK1361" s="623">
        <f t="shared" si="46"/>
        <v>25.000000000000007</v>
      </c>
      <c r="CL1361" s="554">
        <v>19.736842105263158</v>
      </c>
      <c r="CM1361" s="554">
        <v>1.5789473684210527</v>
      </c>
      <c r="CN1361" s="554">
        <v>10.263157894736842</v>
      </c>
      <c r="CO1361" s="638" t="s">
        <v>4965</v>
      </c>
      <c r="CP1361" s="638"/>
      <c r="CQ1361" s="525" t="s">
        <v>4965</v>
      </c>
      <c r="CR1361" s="527" t="s">
        <v>4965</v>
      </c>
      <c r="CS1361" s="647" t="s">
        <v>1938</v>
      </c>
      <c r="CT1361" s="525" t="s">
        <v>4965</v>
      </c>
      <c r="CU1361" s="525" t="s">
        <v>4965</v>
      </c>
    </row>
    <row r="1362" spans="1:99" s="71" customFormat="1" ht="12" customHeight="1" x14ac:dyDescent="0.2">
      <c r="A1362" s="624" t="s">
        <v>3650</v>
      </c>
      <c r="B1362" s="151" t="s">
        <v>2057</v>
      </c>
      <c r="C1362" s="624" t="s">
        <v>3983</v>
      </c>
      <c r="D1362" s="624"/>
      <c r="E1362" s="624"/>
      <c r="F1362" s="624"/>
      <c r="G1362" s="624"/>
      <c r="H1362" s="624"/>
      <c r="I1362" s="624"/>
      <c r="J1362" s="626">
        <v>525798</v>
      </c>
      <c r="K1362" s="626">
        <v>175170</v>
      </c>
      <c r="L1362" s="512" t="s">
        <v>3080</v>
      </c>
      <c r="M1362" s="624"/>
      <c r="N1362" s="624"/>
      <c r="O1362" s="626"/>
      <c r="P1362" s="626"/>
      <c r="Q1362" s="627">
        <v>7</v>
      </c>
      <c r="R1362" s="632"/>
      <c r="S1362" s="632"/>
      <c r="T1362" s="632"/>
      <c r="U1362" s="643"/>
      <c r="V1362" s="643"/>
      <c r="W1362" s="643"/>
      <c r="X1362" s="642"/>
      <c r="Y1362" s="631" t="s">
        <v>1442</v>
      </c>
      <c r="Z1362" s="632" t="s">
        <v>1443</v>
      </c>
      <c r="AA1362" s="633"/>
      <c r="AB1362" s="624"/>
      <c r="AC1362" s="644">
        <v>0.17749999999999999</v>
      </c>
      <c r="AD1362" s="624"/>
      <c r="AE1362" s="624"/>
      <c r="AF1362" s="743"/>
      <c r="AG1362" s="517" t="s">
        <v>628</v>
      </c>
      <c r="AH1362" s="517" t="s">
        <v>1444</v>
      </c>
      <c r="AI1362" s="624">
        <v>1332282</v>
      </c>
      <c r="AJ1362" s="624">
        <v>0</v>
      </c>
      <c r="AK1362" s="624">
        <v>0</v>
      </c>
      <c r="AL1362" s="624">
        <v>0</v>
      </c>
      <c r="AM1362" s="624">
        <v>0</v>
      </c>
      <c r="AN1362" s="624">
        <v>0</v>
      </c>
      <c r="AO1362" s="624">
        <v>0</v>
      </c>
      <c r="AP1362" s="624">
        <v>0</v>
      </c>
      <c r="AQ1362" s="624">
        <v>0</v>
      </c>
      <c r="AR1362" s="624">
        <v>7</v>
      </c>
      <c r="AS1362" s="635" t="s">
        <v>4965</v>
      </c>
      <c r="AT1362" s="635" t="s">
        <v>4965</v>
      </c>
      <c r="AU1362" s="635" t="s">
        <v>4965</v>
      </c>
      <c r="AV1362" s="635" t="s">
        <v>4965</v>
      </c>
      <c r="AW1362" s="635" t="s">
        <v>4965</v>
      </c>
      <c r="AX1362" s="635" t="s">
        <v>4965</v>
      </c>
      <c r="AY1362" s="635" t="s">
        <v>4965</v>
      </c>
      <c r="AZ1362" s="635" t="s">
        <v>4965</v>
      </c>
      <c r="BA1362" s="635" t="s">
        <v>4965</v>
      </c>
      <c r="BB1362" s="635" t="s">
        <v>4965</v>
      </c>
      <c r="BC1362" s="635" t="s">
        <v>4965</v>
      </c>
      <c r="BD1362" s="635" t="s">
        <v>4965</v>
      </c>
      <c r="BE1362" s="635" t="s">
        <v>4965</v>
      </c>
      <c r="BF1362" s="635" t="s">
        <v>4965</v>
      </c>
      <c r="BG1362" s="635" t="s">
        <v>4965</v>
      </c>
      <c r="BH1362" s="635" t="s">
        <v>4965</v>
      </c>
      <c r="BI1362" s="635" t="s">
        <v>4965</v>
      </c>
      <c r="BJ1362" s="635" t="s">
        <v>4965</v>
      </c>
      <c r="BK1362" s="635" t="s">
        <v>4965</v>
      </c>
      <c r="BL1362" s="635" t="s">
        <v>4965</v>
      </c>
      <c r="BM1362" s="635" t="s">
        <v>4965</v>
      </c>
      <c r="BN1362" s="550" t="s">
        <v>4021</v>
      </c>
      <c r="BO1362" s="636">
        <v>0</v>
      </c>
      <c r="BP1362" s="636">
        <v>0</v>
      </c>
      <c r="BQ1362" s="637">
        <v>0</v>
      </c>
      <c r="BR1362" s="636">
        <v>0</v>
      </c>
      <c r="BS1362" s="636">
        <v>0</v>
      </c>
      <c r="BT1362" s="636">
        <v>0</v>
      </c>
      <c r="BU1362" s="589">
        <v>0.2</v>
      </c>
      <c r="BV1362" s="590">
        <v>0.2</v>
      </c>
      <c r="BW1362" s="590">
        <v>0.2</v>
      </c>
      <c r="BX1362" s="590">
        <v>0.2</v>
      </c>
      <c r="BY1362" s="590">
        <v>0.2</v>
      </c>
      <c r="BZ1362" s="590">
        <v>0.5</v>
      </c>
      <c r="CA1362" s="590">
        <v>0.5</v>
      </c>
      <c r="CB1362" s="590">
        <v>0.5</v>
      </c>
      <c r="CC1362" s="590">
        <v>0.5</v>
      </c>
      <c r="CD1362" s="590">
        <v>0.5</v>
      </c>
      <c r="CE1362" s="590">
        <v>0.7</v>
      </c>
      <c r="CF1362" s="590">
        <v>0.7</v>
      </c>
      <c r="CG1362" s="590">
        <v>0.7</v>
      </c>
      <c r="CH1362" s="590">
        <v>0.7</v>
      </c>
      <c r="CI1362" s="590">
        <v>0.7</v>
      </c>
      <c r="CJ1362" s="519">
        <v>0</v>
      </c>
      <c r="CK1362" s="623">
        <f t="shared" si="46"/>
        <v>7.0000000000000009</v>
      </c>
      <c r="CL1362" s="554">
        <v>3.5</v>
      </c>
      <c r="CM1362" s="523">
        <v>0.2</v>
      </c>
      <c r="CN1362" s="554">
        <v>1.5</v>
      </c>
      <c r="CO1362" s="638" t="s">
        <v>4965</v>
      </c>
      <c r="CP1362" s="638"/>
      <c r="CQ1362" s="525" t="s">
        <v>4965</v>
      </c>
      <c r="CR1362" s="527" t="s">
        <v>4965</v>
      </c>
      <c r="CS1362" s="647" t="s">
        <v>1938</v>
      </c>
      <c r="CT1362" s="525" t="s">
        <v>4965</v>
      </c>
      <c r="CU1362" s="525" t="s">
        <v>4965</v>
      </c>
    </row>
    <row r="1363" spans="1:99" s="71" customFormat="1" ht="12" customHeight="1" x14ac:dyDescent="0.2">
      <c r="A1363" s="624" t="s">
        <v>3650</v>
      </c>
      <c r="B1363" s="151" t="s">
        <v>2057</v>
      </c>
      <c r="C1363" s="624" t="s">
        <v>3983</v>
      </c>
      <c r="D1363" s="624"/>
      <c r="E1363" s="624"/>
      <c r="F1363" s="624"/>
      <c r="G1363" s="624"/>
      <c r="H1363" s="624"/>
      <c r="I1363" s="624"/>
      <c r="J1363" s="626">
        <v>525798</v>
      </c>
      <c r="K1363" s="626">
        <v>175170</v>
      </c>
      <c r="L1363" s="512" t="s">
        <v>3080</v>
      </c>
      <c r="M1363" s="624"/>
      <c r="N1363" s="624"/>
      <c r="O1363" s="626"/>
      <c r="P1363" s="626"/>
      <c r="Q1363" s="627">
        <v>11</v>
      </c>
      <c r="R1363" s="632"/>
      <c r="S1363" s="632"/>
      <c r="T1363" s="632"/>
      <c r="U1363" s="643"/>
      <c r="V1363" s="643"/>
      <c r="W1363" s="643"/>
      <c r="X1363" s="642"/>
      <c r="Y1363" s="631" t="s">
        <v>1442</v>
      </c>
      <c r="Z1363" s="632" t="s">
        <v>1443</v>
      </c>
      <c r="AA1363" s="633"/>
      <c r="AB1363" s="624"/>
      <c r="AC1363" s="644">
        <v>0.27892857142857141</v>
      </c>
      <c r="AD1363" s="624"/>
      <c r="AE1363" s="624"/>
      <c r="AF1363" s="743"/>
      <c r="AG1363" s="517" t="s">
        <v>1931</v>
      </c>
      <c r="AH1363" s="517" t="s">
        <v>1444</v>
      </c>
      <c r="AI1363" s="624">
        <v>1332282</v>
      </c>
      <c r="AJ1363" s="624">
        <v>0</v>
      </c>
      <c r="AK1363" s="624">
        <v>0</v>
      </c>
      <c r="AL1363" s="624">
        <v>0</v>
      </c>
      <c r="AM1363" s="624">
        <v>0</v>
      </c>
      <c r="AN1363" s="624">
        <v>0</v>
      </c>
      <c r="AO1363" s="624">
        <v>0</v>
      </c>
      <c r="AP1363" s="624">
        <v>0</v>
      </c>
      <c r="AQ1363" s="624">
        <v>0</v>
      </c>
      <c r="AR1363" s="624">
        <v>11</v>
      </c>
      <c r="AS1363" s="635" t="s">
        <v>4965</v>
      </c>
      <c r="AT1363" s="635" t="s">
        <v>4965</v>
      </c>
      <c r="AU1363" s="635" t="s">
        <v>4965</v>
      </c>
      <c r="AV1363" s="635" t="s">
        <v>4965</v>
      </c>
      <c r="AW1363" s="635" t="s">
        <v>4965</v>
      </c>
      <c r="AX1363" s="635" t="s">
        <v>4965</v>
      </c>
      <c r="AY1363" s="635" t="s">
        <v>4965</v>
      </c>
      <c r="AZ1363" s="635" t="s">
        <v>4965</v>
      </c>
      <c r="BA1363" s="635" t="s">
        <v>4965</v>
      </c>
      <c r="BB1363" s="635" t="s">
        <v>4965</v>
      </c>
      <c r="BC1363" s="635" t="s">
        <v>4965</v>
      </c>
      <c r="BD1363" s="635" t="s">
        <v>4965</v>
      </c>
      <c r="BE1363" s="635" t="s">
        <v>4965</v>
      </c>
      <c r="BF1363" s="635" t="s">
        <v>4965</v>
      </c>
      <c r="BG1363" s="635" t="s">
        <v>4965</v>
      </c>
      <c r="BH1363" s="635" t="s">
        <v>4965</v>
      </c>
      <c r="BI1363" s="635" t="s">
        <v>4965</v>
      </c>
      <c r="BJ1363" s="635" t="s">
        <v>4965</v>
      </c>
      <c r="BK1363" s="635" t="s">
        <v>4965</v>
      </c>
      <c r="BL1363" s="635" t="s">
        <v>4965</v>
      </c>
      <c r="BM1363" s="635" t="s">
        <v>4965</v>
      </c>
      <c r="BN1363" s="550" t="s">
        <v>4021</v>
      </c>
      <c r="BO1363" s="636">
        <v>0</v>
      </c>
      <c r="BP1363" s="636">
        <v>0</v>
      </c>
      <c r="BQ1363" s="637">
        <v>0</v>
      </c>
      <c r="BR1363" s="636">
        <v>0</v>
      </c>
      <c r="BS1363" s="636">
        <v>0</v>
      </c>
      <c r="BT1363" s="636">
        <v>0</v>
      </c>
      <c r="BU1363" s="589">
        <v>0.31428571428571428</v>
      </c>
      <c r="BV1363" s="590">
        <v>0.31428571428571428</v>
      </c>
      <c r="BW1363" s="590">
        <v>0.31428571428571428</v>
      </c>
      <c r="BX1363" s="590">
        <v>0.31428571428571428</v>
      </c>
      <c r="BY1363" s="590">
        <v>0.31428571428571428</v>
      </c>
      <c r="BZ1363" s="590">
        <v>0.78571428571428581</v>
      </c>
      <c r="CA1363" s="590">
        <v>0.78571428571428581</v>
      </c>
      <c r="CB1363" s="590">
        <v>0.78571428571428581</v>
      </c>
      <c r="CC1363" s="590">
        <v>0.78571428571428581</v>
      </c>
      <c r="CD1363" s="590">
        <v>0.78571428571428581</v>
      </c>
      <c r="CE1363" s="590">
        <v>1.1000000000000001</v>
      </c>
      <c r="CF1363" s="590">
        <v>1.1000000000000001</v>
      </c>
      <c r="CG1363" s="590">
        <v>1.1000000000000001</v>
      </c>
      <c r="CH1363" s="590">
        <v>1.1000000000000001</v>
      </c>
      <c r="CI1363" s="590">
        <v>1.1000000000000001</v>
      </c>
      <c r="CJ1363" s="519">
        <v>0</v>
      </c>
      <c r="CK1363" s="623">
        <f t="shared" si="46"/>
        <v>10.999999999999998</v>
      </c>
      <c r="CL1363" s="554">
        <v>5.5</v>
      </c>
      <c r="CM1363" s="523">
        <v>0.31428571428571428</v>
      </c>
      <c r="CN1363" s="554">
        <v>2.3571428571428572</v>
      </c>
      <c r="CO1363" s="638" t="s">
        <v>4965</v>
      </c>
      <c r="CP1363" s="638"/>
      <c r="CQ1363" s="525" t="s">
        <v>4965</v>
      </c>
      <c r="CR1363" s="527" t="s">
        <v>4965</v>
      </c>
      <c r="CS1363" s="647" t="s">
        <v>1938</v>
      </c>
      <c r="CT1363" s="525" t="s">
        <v>4965</v>
      </c>
      <c r="CU1363" s="525" t="s">
        <v>4965</v>
      </c>
    </row>
    <row r="1364" spans="1:99" s="71" customFormat="1" ht="12" customHeight="1" x14ac:dyDescent="0.2">
      <c r="A1364" s="624" t="s">
        <v>3650</v>
      </c>
      <c r="B1364" s="151" t="s">
        <v>2057</v>
      </c>
      <c r="C1364" s="624" t="s">
        <v>3983</v>
      </c>
      <c r="D1364" s="624"/>
      <c r="E1364" s="624"/>
      <c r="F1364" s="624"/>
      <c r="G1364" s="624"/>
      <c r="H1364" s="624"/>
      <c r="I1364" s="624"/>
      <c r="J1364" s="626">
        <v>525798</v>
      </c>
      <c r="K1364" s="626">
        <v>175170</v>
      </c>
      <c r="L1364" s="512" t="s">
        <v>3080</v>
      </c>
      <c r="M1364" s="624"/>
      <c r="N1364" s="624"/>
      <c r="O1364" s="626"/>
      <c r="P1364" s="626"/>
      <c r="Q1364" s="627">
        <v>38</v>
      </c>
      <c r="R1364" s="632"/>
      <c r="S1364" s="632"/>
      <c r="T1364" s="632"/>
      <c r="U1364" s="643"/>
      <c r="V1364" s="643"/>
      <c r="W1364" s="643"/>
      <c r="X1364" s="642"/>
      <c r="Y1364" s="631" t="s">
        <v>1442</v>
      </c>
      <c r="Z1364" s="632" t="s">
        <v>1443</v>
      </c>
      <c r="AA1364" s="633"/>
      <c r="AB1364" s="624"/>
      <c r="AC1364" s="644">
        <v>0.96357142857142852</v>
      </c>
      <c r="AD1364" s="624"/>
      <c r="AE1364" s="624"/>
      <c r="AF1364" s="743"/>
      <c r="AG1364" s="641" t="s">
        <v>3063</v>
      </c>
      <c r="AH1364" s="517" t="s">
        <v>1444</v>
      </c>
      <c r="AI1364" s="624">
        <v>1332282</v>
      </c>
      <c r="AJ1364" s="624">
        <v>0</v>
      </c>
      <c r="AK1364" s="624">
        <v>0</v>
      </c>
      <c r="AL1364" s="624">
        <v>0</v>
      </c>
      <c r="AM1364" s="624">
        <v>0</v>
      </c>
      <c r="AN1364" s="624">
        <v>0</v>
      </c>
      <c r="AO1364" s="624">
        <v>0</v>
      </c>
      <c r="AP1364" s="624">
        <v>0</v>
      </c>
      <c r="AQ1364" s="624">
        <v>0</v>
      </c>
      <c r="AR1364" s="624">
        <v>38</v>
      </c>
      <c r="AS1364" s="635" t="s">
        <v>4965</v>
      </c>
      <c r="AT1364" s="635" t="s">
        <v>4965</v>
      </c>
      <c r="AU1364" s="635" t="s">
        <v>4965</v>
      </c>
      <c r="AV1364" s="635" t="s">
        <v>4965</v>
      </c>
      <c r="AW1364" s="635" t="s">
        <v>4965</v>
      </c>
      <c r="AX1364" s="635" t="s">
        <v>4965</v>
      </c>
      <c r="AY1364" s="635" t="s">
        <v>4965</v>
      </c>
      <c r="AZ1364" s="635" t="s">
        <v>4965</v>
      </c>
      <c r="BA1364" s="635" t="s">
        <v>4965</v>
      </c>
      <c r="BB1364" s="635" t="s">
        <v>4965</v>
      </c>
      <c r="BC1364" s="635" t="s">
        <v>4965</v>
      </c>
      <c r="BD1364" s="635" t="s">
        <v>4965</v>
      </c>
      <c r="BE1364" s="635" t="s">
        <v>4965</v>
      </c>
      <c r="BF1364" s="635" t="s">
        <v>4965</v>
      </c>
      <c r="BG1364" s="635" t="s">
        <v>4965</v>
      </c>
      <c r="BH1364" s="635" t="s">
        <v>4965</v>
      </c>
      <c r="BI1364" s="635" t="s">
        <v>4965</v>
      </c>
      <c r="BJ1364" s="635" t="s">
        <v>4965</v>
      </c>
      <c r="BK1364" s="635" t="s">
        <v>4965</v>
      </c>
      <c r="BL1364" s="635" t="s">
        <v>4965</v>
      </c>
      <c r="BM1364" s="635" t="s">
        <v>4965</v>
      </c>
      <c r="BN1364" s="550" t="s">
        <v>4021</v>
      </c>
      <c r="BO1364" s="636">
        <v>0</v>
      </c>
      <c r="BP1364" s="636">
        <v>0</v>
      </c>
      <c r="BQ1364" s="637">
        <v>0</v>
      </c>
      <c r="BR1364" s="636">
        <v>0</v>
      </c>
      <c r="BS1364" s="636">
        <v>0</v>
      </c>
      <c r="BT1364" s="636">
        <v>0</v>
      </c>
      <c r="BU1364" s="589">
        <v>1.0857142857142856</v>
      </c>
      <c r="BV1364" s="590">
        <v>1.0857142857142856</v>
      </c>
      <c r="BW1364" s="590">
        <v>1.0857142857142856</v>
      </c>
      <c r="BX1364" s="590">
        <v>1.0857142857142856</v>
      </c>
      <c r="BY1364" s="590">
        <v>1.0857142857142856</v>
      </c>
      <c r="BZ1364" s="590">
        <v>2.7142857142857144</v>
      </c>
      <c r="CA1364" s="590">
        <v>2.7142857142857144</v>
      </c>
      <c r="CB1364" s="590">
        <v>2.7142857142857144</v>
      </c>
      <c r="CC1364" s="590">
        <v>2.7142857142857144</v>
      </c>
      <c r="CD1364" s="590">
        <v>2.7142857142857144</v>
      </c>
      <c r="CE1364" s="590">
        <v>3.8</v>
      </c>
      <c r="CF1364" s="590">
        <v>3.8</v>
      </c>
      <c r="CG1364" s="590">
        <v>3.8</v>
      </c>
      <c r="CH1364" s="590">
        <v>3.8</v>
      </c>
      <c r="CI1364" s="590">
        <v>3.8</v>
      </c>
      <c r="CJ1364" s="519">
        <v>0</v>
      </c>
      <c r="CK1364" s="623">
        <f t="shared" si="46"/>
        <v>38</v>
      </c>
      <c r="CL1364" s="554">
        <v>19.000000000000004</v>
      </c>
      <c r="CM1364" s="554">
        <v>1.0857142857142856</v>
      </c>
      <c r="CN1364" s="554">
        <v>8.1428571428571423</v>
      </c>
      <c r="CO1364" s="638" t="s">
        <v>4965</v>
      </c>
      <c r="CP1364" s="638"/>
      <c r="CQ1364" s="525" t="s">
        <v>4965</v>
      </c>
      <c r="CR1364" s="527" t="s">
        <v>4965</v>
      </c>
      <c r="CS1364" s="647" t="s">
        <v>1938</v>
      </c>
      <c r="CT1364" s="525" t="s">
        <v>4965</v>
      </c>
      <c r="CU1364" s="525" t="s">
        <v>4965</v>
      </c>
    </row>
    <row r="1365" spans="1:99" s="71" customFormat="1" ht="12" customHeight="1" x14ac:dyDescent="0.2">
      <c r="A1365" s="624" t="s">
        <v>3650</v>
      </c>
      <c r="B1365" s="151" t="s">
        <v>2059</v>
      </c>
      <c r="C1365" s="624" t="s">
        <v>3984</v>
      </c>
      <c r="D1365" s="624"/>
      <c r="E1365" s="624"/>
      <c r="F1365" s="624"/>
      <c r="G1365" s="624"/>
      <c r="H1365" s="624"/>
      <c r="I1365" s="624"/>
      <c r="J1365" s="626">
        <v>526043</v>
      </c>
      <c r="K1365" s="626">
        <v>175254</v>
      </c>
      <c r="L1365" s="512" t="s">
        <v>3080</v>
      </c>
      <c r="M1365" s="624"/>
      <c r="N1365" s="624"/>
      <c r="O1365" s="626"/>
      <c r="P1365" s="626"/>
      <c r="Q1365" s="627">
        <v>2</v>
      </c>
      <c r="R1365" s="632"/>
      <c r="S1365" s="632"/>
      <c r="T1365" s="632"/>
      <c r="U1365" s="643"/>
      <c r="V1365" s="643"/>
      <c r="W1365" s="643"/>
      <c r="X1365" s="642"/>
      <c r="Y1365" s="631" t="s">
        <v>1442</v>
      </c>
      <c r="Z1365" s="632" t="s">
        <v>1443</v>
      </c>
      <c r="AA1365" s="633"/>
      <c r="AB1365" s="624"/>
      <c r="AC1365" s="644">
        <v>4.5333333333333337E-2</v>
      </c>
      <c r="AD1365" s="624"/>
      <c r="AE1365" s="624"/>
      <c r="AF1365" s="743"/>
      <c r="AG1365" s="517" t="s">
        <v>628</v>
      </c>
      <c r="AH1365" s="517" t="s">
        <v>1444</v>
      </c>
      <c r="AI1365" s="624">
        <v>1332143</v>
      </c>
      <c r="AJ1365" s="624">
        <v>0</v>
      </c>
      <c r="AK1365" s="624">
        <v>0</v>
      </c>
      <c r="AL1365" s="624">
        <v>0</v>
      </c>
      <c r="AM1365" s="624">
        <v>0</v>
      </c>
      <c r="AN1365" s="624">
        <v>0</v>
      </c>
      <c r="AO1365" s="624">
        <v>0</v>
      </c>
      <c r="AP1365" s="624">
        <v>0</v>
      </c>
      <c r="AQ1365" s="624">
        <v>0</v>
      </c>
      <c r="AR1365" s="624">
        <v>2</v>
      </c>
      <c r="AS1365" s="635" t="s">
        <v>4965</v>
      </c>
      <c r="AT1365" s="635" t="s">
        <v>4965</v>
      </c>
      <c r="AU1365" s="635" t="s">
        <v>4965</v>
      </c>
      <c r="AV1365" s="635" t="s">
        <v>4965</v>
      </c>
      <c r="AW1365" s="635" t="s">
        <v>4965</v>
      </c>
      <c r="AX1365" s="635" t="s">
        <v>4965</v>
      </c>
      <c r="AY1365" s="635" t="s">
        <v>4965</v>
      </c>
      <c r="AZ1365" s="635" t="s">
        <v>4965</v>
      </c>
      <c r="BA1365" s="635" t="s">
        <v>4965</v>
      </c>
      <c r="BB1365" s="635" t="s">
        <v>4965</v>
      </c>
      <c r="BC1365" s="635" t="s">
        <v>4965</v>
      </c>
      <c r="BD1365" s="635" t="s">
        <v>4965</v>
      </c>
      <c r="BE1365" s="635" t="s">
        <v>4965</v>
      </c>
      <c r="BF1365" s="635" t="s">
        <v>4965</v>
      </c>
      <c r="BG1365" s="635" t="s">
        <v>4965</v>
      </c>
      <c r="BH1365" s="635" t="s">
        <v>4965</v>
      </c>
      <c r="BI1365" s="635" t="s">
        <v>4965</v>
      </c>
      <c r="BJ1365" s="635" t="s">
        <v>4965</v>
      </c>
      <c r="BK1365" s="635" t="s">
        <v>4965</v>
      </c>
      <c r="BL1365" s="635" t="s">
        <v>4965</v>
      </c>
      <c r="BM1365" s="635" t="s">
        <v>4965</v>
      </c>
      <c r="BN1365" s="550" t="s">
        <v>4021</v>
      </c>
      <c r="BO1365" s="636">
        <v>0</v>
      </c>
      <c r="BP1365" s="636">
        <v>0</v>
      </c>
      <c r="BQ1365" s="637">
        <v>0</v>
      </c>
      <c r="BR1365" s="636">
        <v>0</v>
      </c>
      <c r="BS1365" s="636">
        <v>0</v>
      </c>
      <c r="BT1365" s="636">
        <v>0</v>
      </c>
      <c r="BU1365" s="589">
        <v>0.10666666666666666</v>
      </c>
      <c r="BV1365" s="590">
        <v>0.10666666666666666</v>
      </c>
      <c r="BW1365" s="590">
        <v>0.10666666666666666</v>
      </c>
      <c r="BX1365" s="590">
        <v>0.10666666666666666</v>
      </c>
      <c r="BY1365" s="590">
        <v>0.10666666666666666</v>
      </c>
      <c r="BZ1365" s="590">
        <v>0.29333333333333333</v>
      </c>
      <c r="CA1365" s="590">
        <v>0.29333333333333333</v>
      </c>
      <c r="CB1365" s="590">
        <v>0.29333333333333333</v>
      </c>
      <c r="CC1365" s="590">
        <v>0.29333333333333333</v>
      </c>
      <c r="CD1365" s="590">
        <v>0.29333333333333333</v>
      </c>
      <c r="CE1365" s="519">
        <v>0</v>
      </c>
      <c r="CF1365" s="519">
        <v>0</v>
      </c>
      <c r="CG1365" s="519">
        <v>0</v>
      </c>
      <c r="CH1365" s="519">
        <v>0</v>
      </c>
      <c r="CI1365" s="519">
        <v>0</v>
      </c>
      <c r="CJ1365" s="519">
        <v>0</v>
      </c>
      <c r="CK1365" s="623">
        <f t="shared" si="46"/>
        <v>2.0000000000000004</v>
      </c>
      <c r="CL1365" s="554">
        <v>2.0000000000000004</v>
      </c>
      <c r="CM1365" s="523">
        <v>0.10666666666666666</v>
      </c>
      <c r="CN1365" s="554">
        <v>0.82666666666666666</v>
      </c>
      <c r="CO1365" s="638" t="s">
        <v>4965</v>
      </c>
      <c r="CP1365" s="638"/>
      <c r="CQ1365" s="525" t="s">
        <v>4965</v>
      </c>
      <c r="CR1365" s="527" t="s">
        <v>4965</v>
      </c>
      <c r="CS1365" s="647" t="s">
        <v>1938</v>
      </c>
      <c r="CT1365" s="525" t="s">
        <v>4965</v>
      </c>
      <c r="CU1365" s="525" t="s">
        <v>4965</v>
      </c>
    </row>
    <row r="1366" spans="1:99" s="71" customFormat="1" ht="12" customHeight="1" x14ac:dyDescent="0.2">
      <c r="A1366" s="624" t="s">
        <v>3650</v>
      </c>
      <c r="B1366" s="151" t="s">
        <v>2059</v>
      </c>
      <c r="C1366" s="624" t="s">
        <v>3984</v>
      </c>
      <c r="D1366" s="624"/>
      <c r="E1366" s="624"/>
      <c r="F1366" s="624"/>
      <c r="G1366" s="624"/>
      <c r="H1366" s="624"/>
      <c r="I1366" s="624"/>
      <c r="J1366" s="626">
        <v>526043</v>
      </c>
      <c r="K1366" s="626">
        <v>175254</v>
      </c>
      <c r="L1366" s="512" t="s">
        <v>3080</v>
      </c>
      <c r="M1366" s="624"/>
      <c r="N1366" s="624"/>
      <c r="O1366" s="626"/>
      <c r="P1366" s="626"/>
      <c r="Q1366" s="627">
        <v>3</v>
      </c>
      <c r="R1366" s="632"/>
      <c r="S1366" s="632"/>
      <c r="T1366" s="632"/>
      <c r="U1366" s="643"/>
      <c r="V1366" s="643"/>
      <c r="W1366" s="643"/>
      <c r="X1366" s="642"/>
      <c r="Y1366" s="631" t="s">
        <v>1442</v>
      </c>
      <c r="Z1366" s="632" t="s">
        <v>1443</v>
      </c>
      <c r="AA1366" s="633"/>
      <c r="AB1366" s="624"/>
      <c r="AC1366" s="644">
        <v>6.8000000000000005E-2</v>
      </c>
      <c r="AD1366" s="624"/>
      <c r="AE1366" s="624"/>
      <c r="AF1366" s="743"/>
      <c r="AG1366" s="517" t="s">
        <v>1931</v>
      </c>
      <c r="AH1366" s="517" t="s">
        <v>1444</v>
      </c>
      <c r="AI1366" s="624">
        <v>1332143</v>
      </c>
      <c r="AJ1366" s="624">
        <v>0</v>
      </c>
      <c r="AK1366" s="624">
        <v>0</v>
      </c>
      <c r="AL1366" s="624">
        <v>0</v>
      </c>
      <c r="AM1366" s="624">
        <v>0</v>
      </c>
      <c r="AN1366" s="624">
        <v>0</v>
      </c>
      <c r="AO1366" s="624">
        <v>0</v>
      </c>
      <c r="AP1366" s="624">
        <v>0</v>
      </c>
      <c r="AQ1366" s="624">
        <v>0</v>
      </c>
      <c r="AR1366" s="624">
        <v>3</v>
      </c>
      <c r="AS1366" s="635" t="s">
        <v>4965</v>
      </c>
      <c r="AT1366" s="635" t="s">
        <v>4965</v>
      </c>
      <c r="AU1366" s="635" t="s">
        <v>4965</v>
      </c>
      <c r="AV1366" s="635" t="s">
        <v>4965</v>
      </c>
      <c r="AW1366" s="635" t="s">
        <v>4965</v>
      </c>
      <c r="AX1366" s="635" t="s">
        <v>4965</v>
      </c>
      <c r="AY1366" s="635" t="s">
        <v>4965</v>
      </c>
      <c r="AZ1366" s="635" t="s">
        <v>4965</v>
      </c>
      <c r="BA1366" s="635" t="s">
        <v>4965</v>
      </c>
      <c r="BB1366" s="635" t="s">
        <v>4965</v>
      </c>
      <c r="BC1366" s="635" t="s">
        <v>4965</v>
      </c>
      <c r="BD1366" s="635" t="s">
        <v>4965</v>
      </c>
      <c r="BE1366" s="635" t="s">
        <v>4965</v>
      </c>
      <c r="BF1366" s="635" t="s">
        <v>4965</v>
      </c>
      <c r="BG1366" s="635" t="s">
        <v>4965</v>
      </c>
      <c r="BH1366" s="635" t="s">
        <v>4965</v>
      </c>
      <c r="BI1366" s="635" t="s">
        <v>4965</v>
      </c>
      <c r="BJ1366" s="635" t="s">
        <v>4965</v>
      </c>
      <c r="BK1366" s="635" t="s">
        <v>4965</v>
      </c>
      <c r="BL1366" s="635" t="s">
        <v>4965</v>
      </c>
      <c r="BM1366" s="635" t="s">
        <v>4965</v>
      </c>
      <c r="BN1366" s="550" t="s">
        <v>4021</v>
      </c>
      <c r="BO1366" s="636">
        <v>0</v>
      </c>
      <c r="BP1366" s="636">
        <v>0</v>
      </c>
      <c r="BQ1366" s="637">
        <v>0</v>
      </c>
      <c r="BR1366" s="636">
        <v>0</v>
      </c>
      <c r="BS1366" s="636">
        <v>0</v>
      </c>
      <c r="BT1366" s="636">
        <v>0</v>
      </c>
      <c r="BU1366" s="589">
        <v>0.16</v>
      </c>
      <c r="BV1366" s="590">
        <v>0.16</v>
      </c>
      <c r="BW1366" s="590">
        <v>0.16</v>
      </c>
      <c r="BX1366" s="590">
        <v>0.16</v>
      </c>
      <c r="BY1366" s="590">
        <v>0.16</v>
      </c>
      <c r="BZ1366" s="590">
        <v>0.44</v>
      </c>
      <c r="CA1366" s="590">
        <v>0.44</v>
      </c>
      <c r="CB1366" s="590">
        <v>0.44</v>
      </c>
      <c r="CC1366" s="590">
        <v>0.44</v>
      </c>
      <c r="CD1366" s="590">
        <v>0.44</v>
      </c>
      <c r="CE1366" s="519">
        <v>0</v>
      </c>
      <c r="CF1366" s="519">
        <v>0</v>
      </c>
      <c r="CG1366" s="519">
        <v>0</v>
      </c>
      <c r="CH1366" s="519">
        <v>0</v>
      </c>
      <c r="CI1366" s="519">
        <v>0</v>
      </c>
      <c r="CJ1366" s="519">
        <v>0</v>
      </c>
      <c r="CK1366" s="623">
        <f t="shared" si="46"/>
        <v>3</v>
      </c>
      <c r="CL1366" s="554">
        <v>3</v>
      </c>
      <c r="CM1366" s="523">
        <v>0.16</v>
      </c>
      <c r="CN1366" s="554">
        <v>1.24</v>
      </c>
      <c r="CO1366" s="638" t="s">
        <v>4965</v>
      </c>
      <c r="CP1366" s="638"/>
      <c r="CQ1366" s="525" t="s">
        <v>4965</v>
      </c>
      <c r="CR1366" s="527" t="s">
        <v>4965</v>
      </c>
      <c r="CS1366" s="647" t="s">
        <v>1938</v>
      </c>
      <c r="CT1366" s="525" t="s">
        <v>4965</v>
      </c>
      <c r="CU1366" s="525" t="s">
        <v>4965</v>
      </c>
    </row>
    <row r="1367" spans="1:99" s="71" customFormat="1" ht="12" customHeight="1" x14ac:dyDescent="0.2">
      <c r="A1367" s="624" t="s">
        <v>3650</v>
      </c>
      <c r="B1367" s="151" t="s">
        <v>2059</v>
      </c>
      <c r="C1367" s="624" t="s">
        <v>3984</v>
      </c>
      <c r="D1367" s="624"/>
      <c r="E1367" s="624"/>
      <c r="F1367" s="624"/>
      <c r="G1367" s="624"/>
      <c r="H1367" s="624"/>
      <c r="I1367" s="624"/>
      <c r="J1367" s="626">
        <v>526043</v>
      </c>
      <c r="K1367" s="626">
        <v>175254</v>
      </c>
      <c r="L1367" s="512" t="s">
        <v>3080</v>
      </c>
      <c r="M1367" s="624"/>
      <c r="N1367" s="624"/>
      <c r="O1367" s="626"/>
      <c r="P1367" s="626"/>
      <c r="Q1367" s="627">
        <v>10</v>
      </c>
      <c r="R1367" s="632"/>
      <c r="S1367" s="632"/>
      <c r="T1367" s="632"/>
      <c r="U1367" s="643"/>
      <c r="V1367" s="643"/>
      <c r="W1367" s="643"/>
      <c r="X1367" s="642"/>
      <c r="Y1367" s="631" t="s">
        <v>1442</v>
      </c>
      <c r="Z1367" s="632" t="s">
        <v>1443</v>
      </c>
      <c r="AA1367" s="633"/>
      <c r="AB1367" s="624"/>
      <c r="AC1367" s="644">
        <v>0.22666666666666668</v>
      </c>
      <c r="AD1367" s="624"/>
      <c r="AE1367" s="624"/>
      <c r="AF1367" s="743"/>
      <c r="AG1367" s="641" t="s">
        <v>3063</v>
      </c>
      <c r="AH1367" s="517" t="s">
        <v>1444</v>
      </c>
      <c r="AI1367" s="624">
        <v>1332143</v>
      </c>
      <c r="AJ1367" s="624">
        <v>0</v>
      </c>
      <c r="AK1367" s="624">
        <v>0</v>
      </c>
      <c r="AL1367" s="624">
        <v>0</v>
      </c>
      <c r="AM1367" s="624">
        <v>0</v>
      </c>
      <c r="AN1367" s="624">
        <v>0</v>
      </c>
      <c r="AO1367" s="624">
        <v>0</v>
      </c>
      <c r="AP1367" s="624">
        <v>0</v>
      </c>
      <c r="AQ1367" s="624">
        <v>0</v>
      </c>
      <c r="AR1367" s="624">
        <v>10</v>
      </c>
      <c r="AS1367" s="635" t="s">
        <v>4965</v>
      </c>
      <c r="AT1367" s="635" t="s">
        <v>4965</v>
      </c>
      <c r="AU1367" s="635" t="s">
        <v>4965</v>
      </c>
      <c r="AV1367" s="635" t="s">
        <v>4965</v>
      </c>
      <c r="AW1367" s="635" t="s">
        <v>4965</v>
      </c>
      <c r="AX1367" s="635" t="s">
        <v>4965</v>
      </c>
      <c r="AY1367" s="635" t="s">
        <v>4965</v>
      </c>
      <c r="AZ1367" s="635" t="s">
        <v>4965</v>
      </c>
      <c r="BA1367" s="635" t="s">
        <v>4965</v>
      </c>
      <c r="BB1367" s="635" t="s">
        <v>4965</v>
      </c>
      <c r="BC1367" s="635" t="s">
        <v>4965</v>
      </c>
      <c r="BD1367" s="635" t="s">
        <v>4965</v>
      </c>
      <c r="BE1367" s="635" t="s">
        <v>4965</v>
      </c>
      <c r="BF1367" s="635" t="s">
        <v>4965</v>
      </c>
      <c r="BG1367" s="635" t="s">
        <v>4965</v>
      </c>
      <c r="BH1367" s="635" t="s">
        <v>4965</v>
      </c>
      <c r="BI1367" s="635" t="s">
        <v>4965</v>
      </c>
      <c r="BJ1367" s="635" t="s">
        <v>4965</v>
      </c>
      <c r="BK1367" s="635" t="s">
        <v>4965</v>
      </c>
      <c r="BL1367" s="635" t="s">
        <v>4965</v>
      </c>
      <c r="BM1367" s="635" t="s">
        <v>4965</v>
      </c>
      <c r="BN1367" s="550" t="s">
        <v>4021</v>
      </c>
      <c r="BO1367" s="636">
        <v>0</v>
      </c>
      <c r="BP1367" s="636">
        <v>0</v>
      </c>
      <c r="BQ1367" s="637">
        <v>0</v>
      </c>
      <c r="BR1367" s="636">
        <v>0</v>
      </c>
      <c r="BS1367" s="636">
        <v>0</v>
      </c>
      <c r="BT1367" s="636">
        <v>0</v>
      </c>
      <c r="BU1367" s="589">
        <v>0.53333333333333333</v>
      </c>
      <c r="BV1367" s="590">
        <v>0.53333333333333333</v>
      </c>
      <c r="BW1367" s="590">
        <v>0.53333333333333333</v>
      </c>
      <c r="BX1367" s="590">
        <v>0.53333333333333333</v>
      </c>
      <c r="BY1367" s="590">
        <v>0.53333333333333333</v>
      </c>
      <c r="BZ1367" s="590">
        <v>1.4666666666666666</v>
      </c>
      <c r="CA1367" s="590">
        <v>1.4666666666666666</v>
      </c>
      <c r="CB1367" s="590">
        <v>1.4666666666666666</v>
      </c>
      <c r="CC1367" s="590">
        <v>1.4666666666666666</v>
      </c>
      <c r="CD1367" s="590">
        <v>1.4666666666666666</v>
      </c>
      <c r="CE1367" s="519">
        <v>0</v>
      </c>
      <c r="CF1367" s="519">
        <v>0</v>
      </c>
      <c r="CG1367" s="519">
        <v>0</v>
      </c>
      <c r="CH1367" s="519">
        <v>0</v>
      </c>
      <c r="CI1367" s="519">
        <v>0</v>
      </c>
      <c r="CJ1367" s="519">
        <v>0</v>
      </c>
      <c r="CK1367" s="623">
        <f t="shared" si="46"/>
        <v>10</v>
      </c>
      <c r="CL1367" s="554">
        <v>10</v>
      </c>
      <c r="CM1367" s="554">
        <v>0.53333333333333333</v>
      </c>
      <c r="CN1367" s="554">
        <v>4.1333333333333329</v>
      </c>
      <c r="CO1367" s="638" t="s">
        <v>4965</v>
      </c>
      <c r="CP1367" s="638"/>
      <c r="CQ1367" s="525" t="s">
        <v>4965</v>
      </c>
      <c r="CR1367" s="527" t="s">
        <v>4965</v>
      </c>
      <c r="CS1367" s="647" t="s">
        <v>1938</v>
      </c>
      <c r="CT1367" s="525" t="s">
        <v>4965</v>
      </c>
      <c r="CU1367" s="525" t="s">
        <v>4965</v>
      </c>
    </row>
    <row r="1368" spans="1:99" s="71" customFormat="1" ht="12" customHeight="1" x14ac:dyDescent="0.2">
      <c r="A1368" s="624" t="s">
        <v>3650</v>
      </c>
      <c r="B1368" s="151" t="s">
        <v>1936</v>
      </c>
      <c r="C1368" s="624" t="s">
        <v>3985</v>
      </c>
      <c r="D1368" s="624"/>
      <c r="E1368" s="624"/>
      <c r="F1368" s="624"/>
      <c r="G1368" s="624"/>
      <c r="H1368" s="624"/>
      <c r="I1368" s="624"/>
      <c r="J1368" s="626">
        <v>526045</v>
      </c>
      <c r="K1368" s="626">
        <v>175348</v>
      </c>
      <c r="L1368" s="512" t="s">
        <v>3080</v>
      </c>
      <c r="M1368" s="624"/>
      <c r="N1368" s="624"/>
      <c r="O1368" s="626"/>
      <c r="P1368" s="626"/>
      <c r="Q1368" s="627">
        <v>4</v>
      </c>
      <c r="R1368" s="632"/>
      <c r="S1368" s="632"/>
      <c r="T1368" s="632"/>
      <c r="U1368" s="643"/>
      <c r="V1368" s="643"/>
      <c r="W1368" s="643"/>
      <c r="X1368" s="642"/>
      <c r="Y1368" s="631" t="s">
        <v>1442</v>
      </c>
      <c r="Z1368" s="632" t="s">
        <v>1443</v>
      </c>
      <c r="AA1368" s="633"/>
      <c r="AB1368" s="624"/>
      <c r="AC1368" s="644">
        <v>7.4838709677419346E-2</v>
      </c>
      <c r="AD1368" s="624"/>
      <c r="AE1368" s="624"/>
      <c r="AF1368" s="743"/>
      <c r="AG1368" s="517" t="s">
        <v>628</v>
      </c>
      <c r="AH1368" s="517" t="s">
        <v>1444</v>
      </c>
      <c r="AI1368" s="624">
        <v>1332144</v>
      </c>
      <c r="AJ1368" s="624">
        <v>0</v>
      </c>
      <c r="AK1368" s="624">
        <v>0</v>
      </c>
      <c r="AL1368" s="624">
        <v>0</v>
      </c>
      <c r="AM1368" s="624">
        <v>0</v>
      </c>
      <c r="AN1368" s="624">
        <v>0</v>
      </c>
      <c r="AO1368" s="624">
        <v>0</v>
      </c>
      <c r="AP1368" s="624">
        <v>0</v>
      </c>
      <c r="AQ1368" s="624">
        <v>0</v>
      </c>
      <c r="AR1368" s="624">
        <v>4</v>
      </c>
      <c r="AS1368" s="635" t="s">
        <v>4965</v>
      </c>
      <c r="AT1368" s="635" t="s">
        <v>4965</v>
      </c>
      <c r="AU1368" s="635" t="s">
        <v>4965</v>
      </c>
      <c r="AV1368" s="635" t="s">
        <v>4965</v>
      </c>
      <c r="AW1368" s="635" t="s">
        <v>4965</v>
      </c>
      <c r="AX1368" s="635" t="s">
        <v>4965</v>
      </c>
      <c r="AY1368" s="635" t="s">
        <v>4965</v>
      </c>
      <c r="AZ1368" s="635" t="s">
        <v>4965</v>
      </c>
      <c r="BA1368" s="635" t="s">
        <v>4965</v>
      </c>
      <c r="BB1368" s="635" t="s">
        <v>4965</v>
      </c>
      <c r="BC1368" s="635" t="s">
        <v>4965</v>
      </c>
      <c r="BD1368" s="635" t="s">
        <v>4965</v>
      </c>
      <c r="BE1368" s="635" t="s">
        <v>4965</v>
      </c>
      <c r="BF1368" s="635" t="s">
        <v>4965</v>
      </c>
      <c r="BG1368" s="635" t="s">
        <v>4965</v>
      </c>
      <c r="BH1368" s="635" t="s">
        <v>4965</v>
      </c>
      <c r="BI1368" s="635" t="s">
        <v>4965</v>
      </c>
      <c r="BJ1368" s="635" t="s">
        <v>4965</v>
      </c>
      <c r="BK1368" s="635" t="s">
        <v>4965</v>
      </c>
      <c r="BL1368" s="635" t="s">
        <v>4965</v>
      </c>
      <c r="BM1368" s="635" t="s">
        <v>4965</v>
      </c>
      <c r="BN1368" s="550" t="s">
        <v>4021</v>
      </c>
      <c r="BO1368" s="636">
        <v>0</v>
      </c>
      <c r="BP1368" s="636">
        <v>0</v>
      </c>
      <c r="BQ1368" s="637">
        <v>0</v>
      </c>
      <c r="BR1368" s="636">
        <v>0</v>
      </c>
      <c r="BS1368" s="636">
        <v>0</v>
      </c>
      <c r="BT1368" s="636">
        <v>0</v>
      </c>
      <c r="BU1368" s="589">
        <v>0.20645161290322581</v>
      </c>
      <c r="BV1368" s="590">
        <v>0.20645161290322581</v>
      </c>
      <c r="BW1368" s="590">
        <v>0.20645161290322581</v>
      </c>
      <c r="BX1368" s="590">
        <v>0.20645161290322581</v>
      </c>
      <c r="BY1368" s="590">
        <v>0.20645161290322581</v>
      </c>
      <c r="BZ1368" s="590">
        <v>0.59354838709677415</v>
      </c>
      <c r="CA1368" s="590">
        <v>0.59354838709677415</v>
      </c>
      <c r="CB1368" s="590">
        <v>0.59354838709677415</v>
      </c>
      <c r="CC1368" s="590">
        <v>0.59354838709677415</v>
      </c>
      <c r="CD1368" s="590">
        <v>0.59354838709677415</v>
      </c>
      <c r="CE1368" s="519">
        <v>0</v>
      </c>
      <c r="CF1368" s="519">
        <v>0</v>
      </c>
      <c r="CG1368" s="519">
        <v>0</v>
      </c>
      <c r="CH1368" s="519">
        <v>0</v>
      </c>
      <c r="CI1368" s="519">
        <v>0</v>
      </c>
      <c r="CJ1368" s="519">
        <v>0</v>
      </c>
      <c r="CK1368" s="623">
        <f t="shared" si="46"/>
        <v>4</v>
      </c>
      <c r="CL1368" s="554">
        <v>4</v>
      </c>
      <c r="CM1368" s="523">
        <v>0.20645161290322581</v>
      </c>
      <c r="CN1368" s="554">
        <v>1.6258064516129032</v>
      </c>
      <c r="CO1368" s="638" t="s">
        <v>4965</v>
      </c>
      <c r="CP1368" s="638"/>
      <c r="CQ1368" s="525" t="s">
        <v>4965</v>
      </c>
      <c r="CR1368" s="527" t="s">
        <v>4965</v>
      </c>
      <c r="CS1368" s="647" t="s">
        <v>1938</v>
      </c>
      <c r="CT1368" s="525" t="s">
        <v>4965</v>
      </c>
      <c r="CU1368" s="525" t="s">
        <v>4965</v>
      </c>
    </row>
    <row r="1369" spans="1:99" s="71" customFormat="1" ht="12" customHeight="1" x14ac:dyDescent="0.2">
      <c r="A1369" s="624" t="s">
        <v>3650</v>
      </c>
      <c r="B1369" s="151" t="s">
        <v>1936</v>
      </c>
      <c r="C1369" s="624" t="s">
        <v>3985</v>
      </c>
      <c r="D1369" s="624"/>
      <c r="E1369" s="624"/>
      <c r="F1369" s="624"/>
      <c r="G1369" s="624"/>
      <c r="H1369" s="624"/>
      <c r="I1369" s="624"/>
      <c r="J1369" s="626">
        <v>526045</v>
      </c>
      <c r="K1369" s="626">
        <v>175348</v>
      </c>
      <c r="L1369" s="512" t="s">
        <v>3080</v>
      </c>
      <c r="M1369" s="624"/>
      <c r="N1369" s="624"/>
      <c r="O1369" s="626"/>
      <c r="P1369" s="626"/>
      <c r="Q1369" s="627">
        <v>6</v>
      </c>
      <c r="R1369" s="632"/>
      <c r="S1369" s="632"/>
      <c r="T1369" s="632"/>
      <c r="U1369" s="643"/>
      <c r="V1369" s="643"/>
      <c r="W1369" s="643"/>
      <c r="X1369" s="642"/>
      <c r="Y1369" s="631" t="s">
        <v>1442</v>
      </c>
      <c r="Z1369" s="632" t="s">
        <v>1443</v>
      </c>
      <c r="AA1369" s="633"/>
      <c r="AB1369" s="624"/>
      <c r="AC1369" s="644">
        <v>0.11225806451612902</v>
      </c>
      <c r="AD1369" s="624"/>
      <c r="AE1369" s="624"/>
      <c r="AF1369" s="743"/>
      <c r="AG1369" s="517" t="s">
        <v>1931</v>
      </c>
      <c r="AH1369" s="517" t="s">
        <v>1444</v>
      </c>
      <c r="AI1369" s="624">
        <v>1332144</v>
      </c>
      <c r="AJ1369" s="624">
        <v>0</v>
      </c>
      <c r="AK1369" s="624">
        <v>0</v>
      </c>
      <c r="AL1369" s="624">
        <v>0</v>
      </c>
      <c r="AM1369" s="624">
        <v>0</v>
      </c>
      <c r="AN1369" s="624">
        <v>0</v>
      </c>
      <c r="AO1369" s="624">
        <v>0</v>
      </c>
      <c r="AP1369" s="624">
        <v>0</v>
      </c>
      <c r="AQ1369" s="624">
        <v>0</v>
      </c>
      <c r="AR1369" s="624">
        <v>6</v>
      </c>
      <c r="AS1369" s="635" t="s">
        <v>4965</v>
      </c>
      <c r="AT1369" s="635" t="s">
        <v>4965</v>
      </c>
      <c r="AU1369" s="635" t="s">
        <v>4965</v>
      </c>
      <c r="AV1369" s="635" t="s">
        <v>4965</v>
      </c>
      <c r="AW1369" s="635" t="s">
        <v>4965</v>
      </c>
      <c r="AX1369" s="635" t="s">
        <v>4965</v>
      </c>
      <c r="AY1369" s="635" t="s">
        <v>4965</v>
      </c>
      <c r="AZ1369" s="635" t="s">
        <v>4965</v>
      </c>
      <c r="BA1369" s="635" t="s">
        <v>4965</v>
      </c>
      <c r="BB1369" s="635" t="s">
        <v>4965</v>
      </c>
      <c r="BC1369" s="635" t="s">
        <v>4965</v>
      </c>
      <c r="BD1369" s="635" t="s">
        <v>4965</v>
      </c>
      <c r="BE1369" s="635" t="s">
        <v>4965</v>
      </c>
      <c r="BF1369" s="635" t="s">
        <v>4965</v>
      </c>
      <c r="BG1369" s="635" t="s">
        <v>4965</v>
      </c>
      <c r="BH1369" s="635" t="s">
        <v>4965</v>
      </c>
      <c r="BI1369" s="635" t="s">
        <v>4965</v>
      </c>
      <c r="BJ1369" s="635" t="s">
        <v>4965</v>
      </c>
      <c r="BK1369" s="635" t="s">
        <v>4965</v>
      </c>
      <c r="BL1369" s="635" t="s">
        <v>4965</v>
      </c>
      <c r="BM1369" s="635" t="s">
        <v>4965</v>
      </c>
      <c r="BN1369" s="550" t="s">
        <v>4021</v>
      </c>
      <c r="BO1369" s="636">
        <v>0</v>
      </c>
      <c r="BP1369" s="636">
        <v>0</v>
      </c>
      <c r="BQ1369" s="637">
        <v>0</v>
      </c>
      <c r="BR1369" s="636">
        <v>0</v>
      </c>
      <c r="BS1369" s="636">
        <v>0</v>
      </c>
      <c r="BT1369" s="636">
        <v>0</v>
      </c>
      <c r="BU1369" s="589">
        <v>0.30967741935483872</v>
      </c>
      <c r="BV1369" s="590">
        <v>0.30967741935483872</v>
      </c>
      <c r="BW1369" s="590">
        <v>0.30967741935483872</v>
      </c>
      <c r="BX1369" s="590">
        <v>0.30967741935483872</v>
      </c>
      <c r="BY1369" s="590">
        <v>0.30967741935483872</v>
      </c>
      <c r="BZ1369" s="590">
        <v>0.89032258064516123</v>
      </c>
      <c r="CA1369" s="590">
        <v>0.89032258064516123</v>
      </c>
      <c r="CB1369" s="590">
        <v>0.89032258064516123</v>
      </c>
      <c r="CC1369" s="590">
        <v>0.89032258064516123</v>
      </c>
      <c r="CD1369" s="590">
        <v>0.89032258064516123</v>
      </c>
      <c r="CE1369" s="519">
        <v>0</v>
      </c>
      <c r="CF1369" s="519">
        <v>0</v>
      </c>
      <c r="CG1369" s="519">
        <v>0</v>
      </c>
      <c r="CH1369" s="519">
        <v>0</v>
      </c>
      <c r="CI1369" s="519">
        <v>0</v>
      </c>
      <c r="CJ1369" s="519">
        <v>0</v>
      </c>
      <c r="CK1369" s="623">
        <f t="shared" si="46"/>
        <v>6</v>
      </c>
      <c r="CL1369" s="554">
        <v>6</v>
      </c>
      <c r="CM1369" s="523">
        <v>0.30967741935483872</v>
      </c>
      <c r="CN1369" s="554">
        <v>2.4387096774193546</v>
      </c>
      <c r="CO1369" s="638" t="s">
        <v>4965</v>
      </c>
      <c r="CP1369" s="638"/>
      <c r="CQ1369" s="525" t="s">
        <v>4965</v>
      </c>
      <c r="CR1369" s="527" t="s">
        <v>4965</v>
      </c>
      <c r="CS1369" s="647" t="s">
        <v>1938</v>
      </c>
      <c r="CT1369" s="525" t="s">
        <v>4965</v>
      </c>
      <c r="CU1369" s="525" t="s">
        <v>4965</v>
      </c>
    </row>
    <row r="1370" spans="1:99" s="71" customFormat="1" ht="12" customHeight="1" x14ac:dyDescent="0.2">
      <c r="A1370" s="624" t="s">
        <v>3650</v>
      </c>
      <c r="B1370" s="151" t="s">
        <v>1936</v>
      </c>
      <c r="C1370" s="624" t="s">
        <v>3985</v>
      </c>
      <c r="D1370" s="624"/>
      <c r="E1370" s="624"/>
      <c r="F1370" s="624"/>
      <c r="G1370" s="624"/>
      <c r="H1370" s="624"/>
      <c r="I1370" s="624"/>
      <c r="J1370" s="626">
        <v>526045</v>
      </c>
      <c r="K1370" s="626">
        <v>175348</v>
      </c>
      <c r="L1370" s="512" t="s">
        <v>3080</v>
      </c>
      <c r="M1370" s="624"/>
      <c r="N1370" s="624"/>
      <c r="O1370" s="626"/>
      <c r="P1370" s="626"/>
      <c r="Q1370" s="627">
        <v>21</v>
      </c>
      <c r="R1370" s="632"/>
      <c r="S1370" s="632"/>
      <c r="T1370" s="632"/>
      <c r="U1370" s="643"/>
      <c r="V1370" s="643"/>
      <c r="W1370" s="643"/>
      <c r="X1370" s="642"/>
      <c r="Y1370" s="631" t="s">
        <v>1442</v>
      </c>
      <c r="Z1370" s="632" t="s">
        <v>1443</v>
      </c>
      <c r="AA1370" s="633"/>
      <c r="AB1370" s="624"/>
      <c r="AC1370" s="644">
        <v>0.39290322580645154</v>
      </c>
      <c r="AD1370" s="624"/>
      <c r="AE1370" s="624"/>
      <c r="AF1370" s="743"/>
      <c r="AG1370" s="641" t="s">
        <v>3063</v>
      </c>
      <c r="AH1370" s="517" t="s">
        <v>1444</v>
      </c>
      <c r="AI1370" s="624">
        <v>1332144</v>
      </c>
      <c r="AJ1370" s="624">
        <v>0</v>
      </c>
      <c r="AK1370" s="624">
        <v>0</v>
      </c>
      <c r="AL1370" s="624">
        <v>0</v>
      </c>
      <c r="AM1370" s="624">
        <v>0</v>
      </c>
      <c r="AN1370" s="624">
        <v>0</v>
      </c>
      <c r="AO1370" s="624">
        <v>0</v>
      </c>
      <c r="AP1370" s="624">
        <v>0</v>
      </c>
      <c r="AQ1370" s="624">
        <v>0</v>
      </c>
      <c r="AR1370" s="624">
        <v>21</v>
      </c>
      <c r="AS1370" s="635" t="s">
        <v>4965</v>
      </c>
      <c r="AT1370" s="635" t="s">
        <v>4965</v>
      </c>
      <c r="AU1370" s="635" t="s">
        <v>4965</v>
      </c>
      <c r="AV1370" s="635" t="s">
        <v>4965</v>
      </c>
      <c r="AW1370" s="635" t="s">
        <v>4965</v>
      </c>
      <c r="AX1370" s="635" t="s">
        <v>4965</v>
      </c>
      <c r="AY1370" s="635" t="s">
        <v>4965</v>
      </c>
      <c r="AZ1370" s="635" t="s">
        <v>4965</v>
      </c>
      <c r="BA1370" s="635" t="s">
        <v>4965</v>
      </c>
      <c r="BB1370" s="635" t="s">
        <v>4965</v>
      </c>
      <c r="BC1370" s="635" t="s">
        <v>4965</v>
      </c>
      <c r="BD1370" s="635" t="s">
        <v>4965</v>
      </c>
      <c r="BE1370" s="635" t="s">
        <v>4965</v>
      </c>
      <c r="BF1370" s="635" t="s">
        <v>4965</v>
      </c>
      <c r="BG1370" s="635" t="s">
        <v>4965</v>
      </c>
      <c r="BH1370" s="635" t="s">
        <v>4965</v>
      </c>
      <c r="BI1370" s="635" t="s">
        <v>4965</v>
      </c>
      <c r="BJ1370" s="635" t="s">
        <v>4965</v>
      </c>
      <c r="BK1370" s="635" t="s">
        <v>4965</v>
      </c>
      <c r="BL1370" s="635" t="s">
        <v>4965</v>
      </c>
      <c r="BM1370" s="635" t="s">
        <v>4965</v>
      </c>
      <c r="BN1370" s="550" t="s">
        <v>4021</v>
      </c>
      <c r="BO1370" s="636">
        <v>0</v>
      </c>
      <c r="BP1370" s="636">
        <v>0</v>
      </c>
      <c r="BQ1370" s="637">
        <v>0</v>
      </c>
      <c r="BR1370" s="636">
        <v>0</v>
      </c>
      <c r="BS1370" s="636">
        <v>0</v>
      </c>
      <c r="BT1370" s="636">
        <v>0</v>
      </c>
      <c r="BU1370" s="589">
        <v>1.0838709677419354</v>
      </c>
      <c r="BV1370" s="590">
        <v>1.0838709677419354</v>
      </c>
      <c r="BW1370" s="590">
        <v>1.0838709677419354</v>
      </c>
      <c r="BX1370" s="590">
        <v>1.0838709677419354</v>
      </c>
      <c r="BY1370" s="590">
        <v>1.0838709677419354</v>
      </c>
      <c r="BZ1370" s="590">
        <v>3.1161290322580646</v>
      </c>
      <c r="CA1370" s="590">
        <v>3.1161290322580646</v>
      </c>
      <c r="CB1370" s="590">
        <v>3.1161290322580646</v>
      </c>
      <c r="CC1370" s="590">
        <v>3.1161290322580646</v>
      </c>
      <c r="CD1370" s="590">
        <v>3.1161290322580646</v>
      </c>
      <c r="CE1370" s="519">
        <v>0</v>
      </c>
      <c r="CF1370" s="519">
        <v>0</v>
      </c>
      <c r="CG1370" s="519">
        <v>0</v>
      </c>
      <c r="CH1370" s="519">
        <v>0</v>
      </c>
      <c r="CI1370" s="519">
        <v>0</v>
      </c>
      <c r="CJ1370" s="519">
        <v>0</v>
      </c>
      <c r="CK1370" s="623">
        <f t="shared" si="46"/>
        <v>21.000000000000004</v>
      </c>
      <c r="CL1370" s="554">
        <v>21.000000000000004</v>
      </c>
      <c r="CM1370" s="554">
        <v>1.0838709677419354</v>
      </c>
      <c r="CN1370" s="554">
        <v>8.5354838709677416</v>
      </c>
      <c r="CO1370" s="638" t="s">
        <v>4965</v>
      </c>
      <c r="CP1370" s="638"/>
      <c r="CQ1370" s="525" t="s">
        <v>4965</v>
      </c>
      <c r="CR1370" s="527" t="s">
        <v>4965</v>
      </c>
      <c r="CS1370" s="647" t="s">
        <v>1938</v>
      </c>
      <c r="CT1370" s="525" t="s">
        <v>4965</v>
      </c>
      <c r="CU1370" s="525" t="s">
        <v>4965</v>
      </c>
    </row>
    <row r="1371" spans="1:99" s="71" customFormat="1" ht="12" customHeight="1" x14ac:dyDescent="0.2">
      <c r="A1371" s="624" t="s">
        <v>3650</v>
      </c>
      <c r="B1371" s="151" t="s">
        <v>1937</v>
      </c>
      <c r="C1371" s="624" t="s">
        <v>3986</v>
      </c>
      <c r="D1371" s="624"/>
      <c r="E1371" s="624"/>
      <c r="F1371" s="624"/>
      <c r="G1371" s="624"/>
      <c r="H1371" s="624"/>
      <c r="I1371" s="624"/>
      <c r="J1371" s="626">
        <v>526150</v>
      </c>
      <c r="K1371" s="626">
        <v>175269</v>
      </c>
      <c r="L1371" s="512" t="s">
        <v>3067</v>
      </c>
      <c r="M1371" s="624"/>
      <c r="N1371" s="624"/>
      <c r="O1371" s="626"/>
      <c r="P1371" s="626"/>
      <c r="Q1371" s="627">
        <v>5</v>
      </c>
      <c r="R1371" s="632"/>
      <c r="S1371" s="632"/>
      <c r="T1371" s="632"/>
      <c r="U1371" s="643"/>
      <c r="V1371" s="643"/>
      <c r="W1371" s="643"/>
      <c r="X1371" s="642"/>
      <c r="Y1371" s="631" t="s">
        <v>1442</v>
      </c>
      <c r="Z1371" s="632" t="s">
        <v>1443</v>
      </c>
      <c r="AA1371" s="633"/>
      <c r="AB1371" s="624"/>
      <c r="AC1371" s="644">
        <v>8.7499999999999994E-2</v>
      </c>
      <c r="AD1371" s="624"/>
      <c r="AE1371" s="624"/>
      <c r="AF1371" s="743"/>
      <c r="AG1371" s="517" t="s">
        <v>628</v>
      </c>
      <c r="AH1371" s="517" t="s">
        <v>1444</v>
      </c>
      <c r="AI1371" s="624">
        <v>1332272</v>
      </c>
      <c r="AJ1371" s="624">
        <v>0</v>
      </c>
      <c r="AK1371" s="624">
        <v>0</v>
      </c>
      <c r="AL1371" s="624">
        <v>0</v>
      </c>
      <c r="AM1371" s="624">
        <v>0</v>
      </c>
      <c r="AN1371" s="624">
        <v>0</v>
      </c>
      <c r="AO1371" s="624">
        <v>0</v>
      </c>
      <c r="AP1371" s="624">
        <v>0</v>
      </c>
      <c r="AQ1371" s="624">
        <v>0</v>
      </c>
      <c r="AR1371" s="624">
        <v>5</v>
      </c>
      <c r="AS1371" s="635" t="s">
        <v>4965</v>
      </c>
      <c r="AT1371" s="635" t="s">
        <v>4965</v>
      </c>
      <c r="AU1371" s="635" t="s">
        <v>4965</v>
      </c>
      <c r="AV1371" s="635" t="s">
        <v>4965</v>
      </c>
      <c r="AW1371" s="635" t="s">
        <v>4965</v>
      </c>
      <c r="AX1371" s="635" t="s">
        <v>4965</v>
      </c>
      <c r="AY1371" s="635" t="s">
        <v>4965</v>
      </c>
      <c r="AZ1371" s="635" t="s">
        <v>4965</v>
      </c>
      <c r="BA1371" s="635" t="s">
        <v>4965</v>
      </c>
      <c r="BB1371" s="635" t="s">
        <v>4965</v>
      </c>
      <c r="BC1371" s="635" t="s">
        <v>4965</v>
      </c>
      <c r="BD1371" s="635" t="s">
        <v>4965</v>
      </c>
      <c r="BE1371" s="635" t="s">
        <v>4965</v>
      </c>
      <c r="BF1371" s="635" t="s">
        <v>4965</v>
      </c>
      <c r="BG1371" s="635" t="s">
        <v>4965</v>
      </c>
      <c r="BH1371" s="635" t="s">
        <v>4965</v>
      </c>
      <c r="BI1371" s="635" t="s">
        <v>4965</v>
      </c>
      <c r="BJ1371" s="635" t="s">
        <v>4965</v>
      </c>
      <c r="BK1371" s="635" t="s">
        <v>4965</v>
      </c>
      <c r="BL1371" s="635" t="s">
        <v>4965</v>
      </c>
      <c r="BM1371" s="635" t="s">
        <v>4965</v>
      </c>
      <c r="BN1371" s="550" t="s">
        <v>4021</v>
      </c>
      <c r="BO1371" s="636">
        <v>0</v>
      </c>
      <c r="BP1371" s="636">
        <v>0</v>
      </c>
      <c r="BQ1371" s="637">
        <v>0</v>
      </c>
      <c r="BR1371" s="636">
        <v>0</v>
      </c>
      <c r="BS1371" s="636">
        <v>0</v>
      </c>
      <c r="BT1371" s="636">
        <v>0</v>
      </c>
      <c r="BU1371" s="589">
        <v>0.1</v>
      </c>
      <c r="BV1371" s="590">
        <v>0.1</v>
      </c>
      <c r="BW1371" s="590">
        <v>0.1</v>
      </c>
      <c r="BX1371" s="590">
        <v>0.1</v>
      </c>
      <c r="BY1371" s="590">
        <v>0.1</v>
      </c>
      <c r="BZ1371" s="590">
        <v>0.2</v>
      </c>
      <c r="CA1371" s="590">
        <v>0.2</v>
      </c>
      <c r="CB1371" s="590">
        <v>0.2</v>
      </c>
      <c r="CC1371" s="590">
        <v>0.2</v>
      </c>
      <c r="CD1371" s="590">
        <v>0.2</v>
      </c>
      <c r="CE1371" s="590">
        <v>0.7</v>
      </c>
      <c r="CF1371" s="590">
        <v>0.7</v>
      </c>
      <c r="CG1371" s="590">
        <v>0.7</v>
      </c>
      <c r="CH1371" s="590">
        <v>0.7</v>
      </c>
      <c r="CI1371" s="590">
        <v>0.7</v>
      </c>
      <c r="CJ1371" s="519">
        <v>0</v>
      </c>
      <c r="CK1371" s="623">
        <f t="shared" si="46"/>
        <v>5</v>
      </c>
      <c r="CL1371" s="554">
        <v>1.4999999999999998</v>
      </c>
      <c r="CM1371" s="523">
        <v>0.1</v>
      </c>
      <c r="CN1371" s="554">
        <v>0.7</v>
      </c>
      <c r="CO1371" s="638" t="s">
        <v>4965</v>
      </c>
      <c r="CP1371" s="524" t="s">
        <v>1938</v>
      </c>
      <c r="CQ1371" s="525" t="s">
        <v>4965</v>
      </c>
      <c r="CR1371" s="527" t="s">
        <v>4965</v>
      </c>
      <c r="CS1371" s="647" t="s">
        <v>1938</v>
      </c>
      <c r="CT1371" s="525" t="s">
        <v>4965</v>
      </c>
      <c r="CU1371" s="525" t="s">
        <v>4965</v>
      </c>
    </row>
    <row r="1372" spans="1:99" s="71" customFormat="1" ht="12" customHeight="1" x14ac:dyDescent="0.2">
      <c r="A1372" s="624" t="s">
        <v>3650</v>
      </c>
      <c r="B1372" s="151" t="s">
        <v>1937</v>
      </c>
      <c r="C1372" s="624" t="s">
        <v>3986</v>
      </c>
      <c r="D1372" s="624"/>
      <c r="E1372" s="624"/>
      <c r="F1372" s="624"/>
      <c r="G1372" s="624"/>
      <c r="H1372" s="624"/>
      <c r="I1372" s="624"/>
      <c r="J1372" s="626">
        <v>526150</v>
      </c>
      <c r="K1372" s="626">
        <v>175269</v>
      </c>
      <c r="L1372" s="512" t="s">
        <v>3067</v>
      </c>
      <c r="M1372" s="624"/>
      <c r="N1372" s="624"/>
      <c r="O1372" s="626"/>
      <c r="P1372" s="626"/>
      <c r="Q1372" s="627">
        <v>8</v>
      </c>
      <c r="R1372" s="632"/>
      <c r="S1372" s="632"/>
      <c r="T1372" s="632"/>
      <c r="U1372" s="643"/>
      <c r="V1372" s="643"/>
      <c r="W1372" s="643"/>
      <c r="X1372" s="642"/>
      <c r="Y1372" s="631" t="s">
        <v>1442</v>
      </c>
      <c r="Z1372" s="632" t="s">
        <v>1443</v>
      </c>
      <c r="AA1372" s="633"/>
      <c r="AB1372" s="624"/>
      <c r="AC1372" s="644">
        <v>0.14000000000000001</v>
      </c>
      <c r="AD1372" s="624"/>
      <c r="AE1372" s="624"/>
      <c r="AF1372" s="743"/>
      <c r="AG1372" s="517" t="s">
        <v>1931</v>
      </c>
      <c r="AH1372" s="517" t="s">
        <v>1444</v>
      </c>
      <c r="AI1372" s="624">
        <v>1332272</v>
      </c>
      <c r="AJ1372" s="624">
        <v>0</v>
      </c>
      <c r="AK1372" s="624">
        <v>0</v>
      </c>
      <c r="AL1372" s="624">
        <v>0</v>
      </c>
      <c r="AM1372" s="624">
        <v>0</v>
      </c>
      <c r="AN1372" s="624">
        <v>0</v>
      </c>
      <c r="AO1372" s="624">
        <v>0</v>
      </c>
      <c r="AP1372" s="624">
        <v>0</v>
      </c>
      <c r="AQ1372" s="624">
        <v>0</v>
      </c>
      <c r="AR1372" s="624">
        <v>8</v>
      </c>
      <c r="AS1372" s="635" t="s">
        <v>4965</v>
      </c>
      <c r="AT1372" s="635" t="s">
        <v>4965</v>
      </c>
      <c r="AU1372" s="635" t="s">
        <v>4965</v>
      </c>
      <c r="AV1372" s="635" t="s">
        <v>4965</v>
      </c>
      <c r="AW1372" s="635" t="s">
        <v>4965</v>
      </c>
      <c r="AX1372" s="635" t="s">
        <v>4965</v>
      </c>
      <c r="AY1372" s="635" t="s">
        <v>4965</v>
      </c>
      <c r="AZ1372" s="635" t="s">
        <v>4965</v>
      </c>
      <c r="BA1372" s="635" t="s">
        <v>4965</v>
      </c>
      <c r="BB1372" s="635" t="s">
        <v>4965</v>
      </c>
      <c r="BC1372" s="635" t="s">
        <v>4965</v>
      </c>
      <c r="BD1372" s="635" t="s">
        <v>4965</v>
      </c>
      <c r="BE1372" s="635" t="s">
        <v>4965</v>
      </c>
      <c r="BF1372" s="635" t="s">
        <v>4965</v>
      </c>
      <c r="BG1372" s="635" t="s">
        <v>4965</v>
      </c>
      <c r="BH1372" s="635" t="s">
        <v>4965</v>
      </c>
      <c r="BI1372" s="635" t="s">
        <v>4965</v>
      </c>
      <c r="BJ1372" s="635" t="s">
        <v>4965</v>
      </c>
      <c r="BK1372" s="635" t="s">
        <v>4965</v>
      </c>
      <c r="BL1372" s="635" t="s">
        <v>4965</v>
      </c>
      <c r="BM1372" s="635" t="s">
        <v>4965</v>
      </c>
      <c r="BN1372" s="550" t="s">
        <v>4021</v>
      </c>
      <c r="BO1372" s="636">
        <v>0</v>
      </c>
      <c r="BP1372" s="636">
        <v>0</v>
      </c>
      <c r="BQ1372" s="637">
        <v>0</v>
      </c>
      <c r="BR1372" s="636">
        <v>0</v>
      </c>
      <c r="BS1372" s="636">
        <v>0</v>
      </c>
      <c r="BT1372" s="636">
        <v>0</v>
      </c>
      <c r="BU1372" s="589">
        <v>0.16</v>
      </c>
      <c r="BV1372" s="590">
        <v>0.16</v>
      </c>
      <c r="BW1372" s="590">
        <v>0.16</v>
      </c>
      <c r="BX1372" s="590">
        <v>0.16</v>
      </c>
      <c r="BY1372" s="590">
        <v>0.16</v>
      </c>
      <c r="BZ1372" s="590">
        <v>0.32</v>
      </c>
      <c r="CA1372" s="590">
        <v>0.32</v>
      </c>
      <c r="CB1372" s="590">
        <v>0.32</v>
      </c>
      <c r="CC1372" s="590">
        <v>0.32</v>
      </c>
      <c r="CD1372" s="590">
        <v>0.32</v>
      </c>
      <c r="CE1372" s="590">
        <v>1.1200000000000001</v>
      </c>
      <c r="CF1372" s="590">
        <v>1.1200000000000001</v>
      </c>
      <c r="CG1372" s="590">
        <v>1.1200000000000001</v>
      </c>
      <c r="CH1372" s="590">
        <v>1.1200000000000001</v>
      </c>
      <c r="CI1372" s="590">
        <v>1.1200000000000001</v>
      </c>
      <c r="CJ1372" s="519">
        <v>0</v>
      </c>
      <c r="CK1372" s="623">
        <f t="shared" si="46"/>
        <v>8</v>
      </c>
      <c r="CL1372" s="554">
        <v>2.4</v>
      </c>
      <c r="CM1372" s="523">
        <v>0.16</v>
      </c>
      <c r="CN1372" s="554">
        <v>1.1200000000000001</v>
      </c>
      <c r="CO1372" s="638" t="s">
        <v>4965</v>
      </c>
      <c r="CP1372" s="524" t="s">
        <v>1938</v>
      </c>
      <c r="CQ1372" s="525" t="s">
        <v>4965</v>
      </c>
      <c r="CR1372" s="527" t="s">
        <v>4965</v>
      </c>
      <c r="CS1372" s="647" t="s">
        <v>1938</v>
      </c>
      <c r="CT1372" s="525" t="s">
        <v>4965</v>
      </c>
      <c r="CU1372" s="525" t="s">
        <v>4965</v>
      </c>
    </row>
    <row r="1373" spans="1:99" s="71" customFormat="1" ht="12" customHeight="1" x14ac:dyDescent="0.2">
      <c r="A1373" s="624" t="s">
        <v>3650</v>
      </c>
      <c r="B1373" s="151" t="s">
        <v>1937</v>
      </c>
      <c r="C1373" s="624" t="s">
        <v>3986</v>
      </c>
      <c r="D1373" s="624"/>
      <c r="E1373" s="624"/>
      <c r="F1373" s="624"/>
      <c r="G1373" s="624"/>
      <c r="H1373" s="624"/>
      <c r="I1373" s="624"/>
      <c r="J1373" s="626">
        <v>526150</v>
      </c>
      <c r="K1373" s="626">
        <v>175269</v>
      </c>
      <c r="L1373" s="512" t="s">
        <v>3067</v>
      </c>
      <c r="M1373" s="624"/>
      <c r="N1373" s="624"/>
      <c r="O1373" s="626"/>
      <c r="P1373" s="626"/>
      <c r="Q1373" s="627">
        <v>27</v>
      </c>
      <c r="R1373" s="632"/>
      <c r="S1373" s="632"/>
      <c r="T1373" s="632"/>
      <c r="U1373" s="643"/>
      <c r="V1373" s="643"/>
      <c r="W1373" s="643"/>
      <c r="X1373" s="642"/>
      <c r="Y1373" s="631" t="s">
        <v>1442</v>
      </c>
      <c r="Z1373" s="632" t="s">
        <v>1443</v>
      </c>
      <c r="AA1373" s="633"/>
      <c r="AB1373" s="624"/>
      <c r="AC1373" s="644">
        <v>0.47249999999999998</v>
      </c>
      <c r="AD1373" s="624"/>
      <c r="AE1373" s="624"/>
      <c r="AF1373" s="743"/>
      <c r="AG1373" s="641" t="s">
        <v>3063</v>
      </c>
      <c r="AH1373" s="517" t="s">
        <v>1444</v>
      </c>
      <c r="AI1373" s="624">
        <v>1332272</v>
      </c>
      <c r="AJ1373" s="624">
        <v>0</v>
      </c>
      <c r="AK1373" s="624">
        <v>0</v>
      </c>
      <c r="AL1373" s="624">
        <v>0</v>
      </c>
      <c r="AM1373" s="624">
        <v>0</v>
      </c>
      <c r="AN1373" s="624">
        <v>0</v>
      </c>
      <c r="AO1373" s="624">
        <v>0</v>
      </c>
      <c r="AP1373" s="624">
        <v>0</v>
      </c>
      <c r="AQ1373" s="624">
        <v>0</v>
      </c>
      <c r="AR1373" s="624">
        <v>27</v>
      </c>
      <c r="AS1373" s="635" t="s">
        <v>4965</v>
      </c>
      <c r="AT1373" s="635" t="s">
        <v>4965</v>
      </c>
      <c r="AU1373" s="635" t="s">
        <v>4965</v>
      </c>
      <c r="AV1373" s="635" t="s">
        <v>4965</v>
      </c>
      <c r="AW1373" s="635" t="s">
        <v>4965</v>
      </c>
      <c r="AX1373" s="635" t="s">
        <v>4965</v>
      </c>
      <c r="AY1373" s="635" t="s">
        <v>4965</v>
      </c>
      <c r="AZ1373" s="635" t="s">
        <v>4965</v>
      </c>
      <c r="BA1373" s="635" t="s">
        <v>4965</v>
      </c>
      <c r="BB1373" s="635" t="s">
        <v>4965</v>
      </c>
      <c r="BC1373" s="635" t="s">
        <v>4965</v>
      </c>
      <c r="BD1373" s="635" t="s">
        <v>4965</v>
      </c>
      <c r="BE1373" s="635" t="s">
        <v>4965</v>
      </c>
      <c r="BF1373" s="635" t="s">
        <v>4965</v>
      </c>
      <c r="BG1373" s="635" t="s">
        <v>4965</v>
      </c>
      <c r="BH1373" s="635" t="s">
        <v>4965</v>
      </c>
      <c r="BI1373" s="635" t="s">
        <v>4965</v>
      </c>
      <c r="BJ1373" s="635" t="s">
        <v>4965</v>
      </c>
      <c r="BK1373" s="635" t="s">
        <v>4965</v>
      </c>
      <c r="BL1373" s="635" t="s">
        <v>4965</v>
      </c>
      <c r="BM1373" s="635" t="s">
        <v>4965</v>
      </c>
      <c r="BN1373" s="550" t="s">
        <v>4021</v>
      </c>
      <c r="BO1373" s="636">
        <v>0</v>
      </c>
      <c r="BP1373" s="636">
        <v>0</v>
      </c>
      <c r="BQ1373" s="637">
        <v>0</v>
      </c>
      <c r="BR1373" s="636">
        <v>0</v>
      </c>
      <c r="BS1373" s="636">
        <v>0</v>
      </c>
      <c r="BT1373" s="636">
        <v>0</v>
      </c>
      <c r="BU1373" s="589">
        <v>0.54</v>
      </c>
      <c r="BV1373" s="590">
        <v>0.54</v>
      </c>
      <c r="BW1373" s="590">
        <v>0.54</v>
      </c>
      <c r="BX1373" s="590">
        <v>0.54</v>
      </c>
      <c r="BY1373" s="590">
        <v>0.54</v>
      </c>
      <c r="BZ1373" s="590">
        <v>1.08</v>
      </c>
      <c r="CA1373" s="590">
        <v>1.08</v>
      </c>
      <c r="CB1373" s="590">
        <v>1.08</v>
      </c>
      <c r="CC1373" s="590">
        <v>1.08</v>
      </c>
      <c r="CD1373" s="590">
        <v>1.08</v>
      </c>
      <c r="CE1373" s="590">
        <v>3.78</v>
      </c>
      <c r="CF1373" s="590">
        <v>3.78</v>
      </c>
      <c r="CG1373" s="590">
        <v>3.78</v>
      </c>
      <c r="CH1373" s="590">
        <v>3.78</v>
      </c>
      <c r="CI1373" s="590">
        <v>3.78</v>
      </c>
      <c r="CJ1373" s="519">
        <v>0</v>
      </c>
      <c r="CK1373" s="623">
        <f t="shared" si="46"/>
        <v>27.000000000000004</v>
      </c>
      <c r="CL1373" s="554">
        <v>8.1000000000000014</v>
      </c>
      <c r="CM1373" s="554">
        <v>0.54</v>
      </c>
      <c r="CN1373" s="554">
        <v>3.7800000000000002</v>
      </c>
      <c r="CO1373" s="638" t="s">
        <v>4965</v>
      </c>
      <c r="CP1373" s="524" t="s">
        <v>1938</v>
      </c>
      <c r="CQ1373" s="525" t="s">
        <v>4965</v>
      </c>
      <c r="CR1373" s="527" t="s">
        <v>4965</v>
      </c>
      <c r="CS1373" s="647" t="s">
        <v>1938</v>
      </c>
      <c r="CT1373" s="525" t="s">
        <v>4965</v>
      </c>
      <c r="CU1373" s="525" t="s">
        <v>4965</v>
      </c>
    </row>
    <row r="1374" spans="1:99" s="71" customFormat="1" ht="12" customHeight="1" x14ac:dyDescent="0.2">
      <c r="A1374" s="624" t="s">
        <v>3650</v>
      </c>
      <c r="B1374" s="151" t="s">
        <v>2051</v>
      </c>
      <c r="C1374" s="624" t="s">
        <v>3987</v>
      </c>
      <c r="D1374" s="624"/>
      <c r="E1374" s="624"/>
      <c r="F1374" s="624"/>
      <c r="G1374" s="624"/>
      <c r="H1374" s="624"/>
      <c r="I1374" s="624"/>
      <c r="J1374" s="626">
        <v>525979</v>
      </c>
      <c r="K1374" s="626">
        <v>175334</v>
      </c>
      <c r="L1374" s="512" t="s">
        <v>3080</v>
      </c>
      <c r="M1374" s="624"/>
      <c r="N1374" s="624"/>
      <c r="O1374" s="626"/>
      <c r="P1374" s="626"/>
      <c r="Q1374" s="627">
        <v>8</v>
      </c>
      <c r="R1374" s="632"/>
      <c r="S1374" s="632"/>
      <c r="T1374" s="632"/>
      <c r="U1374" s="643"/>
      <c r="V1374" s="643"/>
      <c r="W1374" s="643"/>
      <c r="X1374" s="642"/>
      <c r="Y1374" s="631" t="s">
        <v>1442</v>
      </c>
      <c r="Z1374" s="632" t="s">
        <v>1443</v>
      </c>
      <c r="AA1374" s="633"/>
      <c r="AB1374" s="624"/>
      <c r="AC1374" s="644">
        <v>0.4</v>
      </c>
      <c r="AD1374" s="624"/>
      <c r="AE1374" s="624"/>
      <c r="AF1374" s="743"/>
      <c r="AG1374" s="641" t="s">
        <v>3063</v>
      </c>
      <c r="AH1374" s="517" t="s">
        <v>1444</v>
      </c>
      <c r="AI1374" s="624">
        <v>1332046</v>
      </c>
      <c r="AJ1374" s="624">
        <v>0</v>
      </c>
      <c r="AK1374" s="624">
        <v>0</v>
      </c>
      <c r="AL1374" s="624">
        <v>0</v>
      </c>
      <c r="AM1374" s="624">
        <v>0</v>
      </c>
      <c r="AN1374" s="624">
        <v>0</v>
      </c>
      <c r="AO1374" s="624">
        <v>0</v>
      </c>
      <c r="AP1374" s="624">
        <v>0</v>
      </c>
      <c r="AQ1374" s="624">
        <v>0</v>
      </c>
      <c r="AR1374" s="624">
        <v>8</v>
      </c>
      <c r="AS1374" s="635" t="s">
        <v>4965</v>
      </c>
      <c r="AT1374" s="635" t="s">
        <v>4965</v>
      </c>
      <c r="AU1374" s="635" t="s">
        <v>4965</v>
      </c>
      <c r="AV1374" s="635" t="s">
        <v>4965</v>
      </c>
      <c r="AW1374" s="635" t="s">
        <v>4965</v>
      </c>
      <c r="AX1374" s="635" t="s">
        <v>4965</v>
      </c>
      <c r="AY1374" s="635" t="s">
        <v>4965</v>
      </c>
      <c r="AZ1374" s="635" t="s">
        <v>4965</v>
      </c>
      <c r="BA1374" s="635" t="s">
        <v>4965</v>
      </c>
      <c r="BB1374" s="635" t="s">
        <v>4965</v>
      </c>
      <c r="BC1374" s="635" t="s">
        <v>4965</v>
      </c>
      <c r="BD1374" s="635" t="s">
        <v>4965</v>
      </c>
      <c r="BE1374" s="635" t="s">
        <v>4965</v>
      </c>
      <c r="BF1374" s="635" t="s">
        <v>4965</v>
      </c>
      <c r="BG1374" s="635" t="s">
        <v>4965</v>
      </c>
      <c r="BH1374" s="635" t="s">
        <v>4965</v>
      </c>
      <c r="BI1374" s="635" t="s">
        <v>4965</v>
      </c>
      <c r="BJ1374" s="635" t="s">
        <v>4965</v>
      </c>
      <c r="BK1374" s="635" t="s">
        <v>4965</v>
      </c>
      <c r="BL1374" s="635" t="s">
        <v>4965</v>
      </c>
      <c r="BM1374" s="635" t="s">
        <v>4965</v>
      </c>
      <c r="BN1374" s="550" t="s">
        <v>4021</v>
      </c>
      <c r="BO1374" s="636">
        <v>0</v>
      </c>
      <c r="BP1374" s="636">
        <v>0</v>
      </c>
      <c r="BQ1374" s="637">
        <v>0</v>
      </c>
      <c r="BR1374" s="636">
        <v>0</v>
      </c>
      <c r="BS1374" s="636">
        <v>0</v>
      </c>
      <c r="BT1374" s="636">
        <v>0</v>
      </c>
      <c r="BU1374" s="529">
        <v>0</v>
      </c>
      <c r="BV1374" s="519">
        <v>0</v>
      </c>
      <c r="BW1374" s="519">
        <v>0</v>
      </c>
      <c r="BX1374" s="519">
        <v>0</v>
      </c>
      <c r="BY1374" s="519">
        <v>0</v>
      </c>
      <c r="BZ1374" s="590">
        <v>0.8</v>
      </c>
      <c r="CA1374" s="590">
        <v>0.8</v>
      </c>
      <c r="CB1374" s="590">
        <v>0.8</v>
      </c>
      <c r="CC1374" s="590">
        <v>0.8</v>
      </c>
      <c r="CD1374" s="590">
        <v>0.8</v>
      </c>
      <c r="CE1374" s="590">
        <v>0.8</v>
      </c>
      <c r="CF1374" s="590">
        <v>0.8</v>
      </c>
      <c r="CG1374" s="590">
        <v>0.8</v>
      </c>
      <c r="CH1374" s="590">
        <v>0.8</v>
      </c>
      <c r="CI1374" s="590">
        <v>0.8</v>
      </c>
      <c r="CJ1374" s="519">
        <v>0</v>
      </c>
      <c r="CK1374" s="623">
        <f t="shared" si="46"/>
        <v>7.9999999999999991</v>
      </c>
      <c r="CL1374" s="554">
        <v>4</v>
      </c>
      <c r="CM1374" s="523">
        <v>0</v>
      </c>
      <c r="CN1374" s="554">
        <v>0.8</v>
      </c>
      <c r="CO1374" s="638" t="s">
        <v>4965</v>
      </c>
      <c r="CP1374" s="638"/>
      <c r="CQ1374" s="525" t="s">
        <v>4965</v>
      </c>
      <c r="CR1374" s="527" t="s">
        <v>4965</v>
      </c>
      <c r="CS1374" s="647" t="s">
        <v>1938</v>
      </c>
      <c r="CT1374" s="525" t="s">
        <v>4965</v>
      </c>
      <c r="CU1374" s="525" t="s">
        <v>4965</v>
      </c>
    </row>
    <row r="1375" spans="1:99" s="71" customFormat="1" ht="12" customHeight="1" x14ac:dyDescent="0.2">
      <c r="A1375" s="624" t="s">
        <v>3650</v>
      </c>
      <c r="B1375" s="151" t="s">
        <v>2051</v>
      </c>
      <c r="C1375" s="624" t="s">
        <v>3987</v>
      </c>
      <c r="D1375" s="624"/>
      <c r="E1375" s="624"/>
      <c r="F1375" s="624"/>
      <c r="G1375" s="624"/>
      <c r="H1375" s="624"/>
      <c r="I1375" s="624"/>
      <c r="J1375" s="626">
        <v>525979</v>
      </c>
      <c r="K1375" s="626">
        <v>175334</v>
      </c>
      <c r="L1375" s="512" t="s">
        <v>3080</v>
      </c>
      <c r="M1375" s="624"/>
      <c r="N1375" s="624"/>
      <c r="O1375" s="626"/>
      <c r="P1375" s="626"/>
      <c r="Q1375" s="627">
        <v>2</v>
      </c>
      <c r="R1375" s="632"/>
      <c r="S1375" s="632"/>
      <c r="T1375" s="632"/>
      <c r="U1375" s="643"/>
      <c r="V1375" s="643"/>
      <c r="W1375" s="643"/>
      <c r="X1375" s="642"/>
      <c r="Y1375" s="631" t="s">
        <v>1442</v>
      </c>
      <c r="Z1375" s="632" t="s">
        <v>1443</v>
      </c>
      <c r="AA1375" s="633"/>
      <c r="AB1375" s="624"/>
      <c r="AC1375" s="644">
        <v>0.1</v>
      </c>
      <c r="AD1375" s="624"/>
      <c r="AE1375" s="624"/>
      <c r="AF1375" s="743"/>
      <c r="AG1375" s="517" t="s">
        <v>628</v>
      </c>
      <c r="AH1375" s="517" t="s">
        <v>1444</v>
      </c>
      <c r="AI1375" s="624">
        <v>1332046</v>
      </c>
      <c r="AJ1375" s="624">
        <v>0</v>
      </c>
      <c r="AK1375" s="624">
        <v>0</v>
      </c>
      <c r="AL1375" s="624">
        <v>0</v>
      </c>
      <c r="AM1375" s="624">
        <v>0</v>
      </c>
      <c r="AN1375" s="624">
        <v>0</v>
      </c>
      <c r="AO1375" s="624">
        <v>0</v>
      </c>
      <c r="AP1375" s="624">
        <v>0</v>
      </c>
      <c r="AQ1375" s="624">
        <v>0</v>
      </c>
      <c r="AR1375" s="624">
        <v>2</v>
      </c>
      <c r="AS1375" s="635" t="s">
        <v>4965</v>
      </c>
      <c r="AT1375" s="635" t="s">
        <v>4965</v>
      </c>
      <c r="AU1375" s="635" t="s">
        <v>4965</v>
      </c>
      <c r="AV1375" s="635" t="s">
        <v>4965</v>
      </c>
      <c r="AW1375" s="635" t="s">
        <v>4965</v>
      </c>
      <c r="AX1375" s="635" t="s">
        <v>4965</v>
      </c>
      <c r="AY1375" s="635" t="s">
        <v>4965</v>
      </c>
      <c r="AZ1375" s="635" t="s">
        <v>4965</v>
      </c>
      <c r="BA1375" s="635" t="s">
        <v>4965</v>
      </c>
      <c r="BB1375" s="635" t="s">
        <v>4965</v>
      </c>
      <c r="BC1375" s="635" t="s">
        <v>4965</v>
      </c>
      <c r="BD1375" s="635" t="s">
        <v>4965</v>
      </c>
      <c r="BE1375" s="635" t="s">
        <v>4965</v>
      </c>
      <c r="BF1375" s="635" t="s">
        <v>4965</v>
      </c>
      <c r="BG1375" s="635" t="s">
        <v>4965</v>
      </c>
      <c r="BH1375" s="635" t="s">
        <v>4965</v>
      </c>
      <c r="BI1375" s="635" t="s">
        <v>4965</v>
      </c>
      <c r="BJ1375" s="635" t="s">
        <v>4965</v>
      </c>
      <c r="BK1375" s="635" t="s">
        <v>4965</v>
      </c>
      <c r="BL1375" s="635" t="s">
        <v>4965</v>
      </c>
      <c r="BM1375" s="635" t="s">
        <v>4965</v>
      </c>
      <c r="BN1375" s="550" t="s">
        <v>4021</v>
      </c>
      <c r="BO1375" s="636">
        <v>0</v>
      </c>
      <c r="BP1375" s="636">
        <v>0</v>
      </c>
      <c r="BQ1375" s="637">
        <v>0</v>
      </c>
      <c r="BR1375" s="636">
        <v>0</v>
      </c>
      <c r="BS1375" s="636">
        <v>0</v>
      </c>
      <c r="BT1375" s="636">
        <v>0</v>
      </c>
      <c r="BU1375" s="529">
        <v>0</v>
      </c>
      <c r="BV1375" s="519">
        <v>0</v>
      </c>
      <c r="BW1375" s="519">
        <v>0</v>
      </c>
      <c r="BX1375" s="519">
        <v>0</v>
      </c>
      <c r="BY1375" s="519">
        <v>0</v>
      </c>
      <c r="BZ1375" s="590">
        <v>0.2</v>
      </c>
      <c r="CA1375" s="590">
        <v>0.2</v>
      </c>
      <c r="CB1375" s="590">
        <v>0.2</v>
      </c>
      <c r="CC1375" s="590">
        <v>0.2</v>
      </c>
      <c r="CD1375" s="590">
        <v>0.2</v>
      </c>
      <c r="CE1375" s="590">
        <v>0.2</v>
      </c>
      <c r="CF1375" s="590">
        <v>0.2</v>
      </c>
      <c r="CG1375" s="590">
        <v>0.2</v>
      </c>
      <c r="CH1375" s="590">
        <v>0.2</v>
      </c>
      <c r="CI1375" s="590">
        <v>0.2</v>
      </c>
      <c r="CJ1375" s="519">
        <v>0</v>
      </c>
      <c r="CK1375" s="623">
        <f t="shared" si="46"/>
        <v>1.9999999999999998</v>
      </c>
      <c r="CL1375" s="554">
        <v>1</v>
      </c>
      <c r="CM1375" s="523">
        <v>0</v>
      </c>
      <c r="CN1375" s="554">
        <v>0.2</v>
      </c>
      <c r="CO1375" s="638" t="s">
        <v>4965</v>
      </c>
      <c r="CP1375" s="638"/>
      <c r="CQ1375" s="525" t="s">
        <v>4965</v>
      </c>
      <c r="CR1375" s="527" t="s">
        <v>4965</v>
      </c>
      <c r="CS1375" s="647" t="s">
        <v>1938</v>
      </c>
      <c r="CT1375" s="525" t="s">
        <v>4965</v>
      </c>
      <c r="CU1375" s="525" t="s">
        <v>4965</v>
      </c>
    </row>
    <row r="1376" spans="1:99" s="71" customFormat="1" ht="12" customHeight="1" x14ac:dyDescent="0.2">
      <c r="A1376" s="624" t="s">
        <v>3650</v>
      </c>
      <c r="B1376" s="151" t="s">
        <v>2051</v>
      </c>
      <c r="C1376" s="624" t="s">
        <v>3987</v>
      </c>
      <c r="D1376" s="624"/>
      <c r="E1376" s="624"/>
      <c r="F1376" s="624"/>
      <c r="G1376" s="624"/>
      <c r="H1376" s="624"/>
      <c r="I1376" s="624"/>
      <c r="J1376" s="626">
        <v>525979</v>
      </c>
      <c r="K1376" s="626">
        <v>175334</v>
      </c>
      <c r="L1376" s="512" t="s">
        <v>3080</v>
      </c>
      <c r="M1376" s="624"/>
      <c r="N1376" s="624"/>
      <c r="O1376" s="626"/>
      <c r="P1376" s="626"/>
      <c r="Q1376" s="627">
        <v>2</v>
      </c>
      <c r="R1376" s="632"/>
      <c r="S1376" s="632"/>
      <c r="T1376" s="632"/>
      <c r="U1376" s="643"/>
      <c r="V1376" s="643"/>
      <c r="W1376" s="643"/>
      <c r="X1376" s="642"/>
      <c r="Y1376" s="631" t="s">
        <v>1442</v>
      </c>
      <c r="Z1376" s="632" t="s">
        <v>1443</v>
      </c>
      <c r="AA1376" s="633"/>
      <c r="AB1376" s="624"/>
      <c r="AC1376" s="644">
        <v>0.1</v>
      </c>
      <c r="AD1376" s="624"/>
      <c r="AE1376" s="624"/>
      <c r="AF1376" s="743"/>
      <c r="AG1376" s="517" t="s">
        <v>1931</v>
      </c>
      <c r="AH1376" s="517" t="s">
        <v>1444</v>
      </c>
      <c r="AI1376" s="624">
        <v>1332046</v>
      </c>
      <c r="AJ1376" s="624">
        <v>0</v>
      </c>
      <c r="AK1376" s="624">
        <v>0</v>
      </c>
      <c r="AL1376" s="624">
        <v>0</v>
      </c>
      <c r="AM1376" s="624">
        <v>0</v>
      </c>
      <c r="AN1376" s="624">
        <v>0</v>
      </c>
      <c r="AO1376" s="624">
        <v>0</v>
      </c>
      <c r="AP1376" s="624">
        <v>0</v>
      </c>
      <c r="AQ1376" s="624">
        <v>0</v>
      </c>
      <c r="AR1376" s="624">
        <v>2</v>
      </c>
      <c r="AS1376" s="635" t="s">
        <v>4965</v>
      </c>
      <c r="AT1376" s="635" t="s">
        <v>4965</v>
      </c>
      <c r="AU1376" s="635" t="s">
        <v>4965</v>
      </c>
      <c r="AV1376" s="635" t="s">
        <v>4965</v>
      </c>
      <c r="AW1376" s="635" t="s">
        <v>4965</v>
      </c>
      <c r="AX1376" s="635" t="s">
        <v>4965</v>
      </c>
      <c r="AY1376" s="635" t="s">
        <v>4965</v>
      </c>
      <c r="AZ1376" s="635" t="s">
        <v>4965</v>
      </c>
      <c r="BA1376" s="635" t="s">
        <v>4965</v>
      </c>
      <c r="BB1376" s="635" t="s">
        <v>4965</v>
      </c>
      <c r="BC1376" s="635" t="s">
        <v>4965</v>
      </c>
      <c r="BD1376" s="635" t="s">
        <v>4965</v>
      </c>
      <c r="BE1376" s="635" t="s">
        <v>4965</v>
      </c>
      <c r="BF1376" s="635" t="s">
        <v>4965</v>
      </c>
      <c r="BG1376" s="635" t="s">
        <v>4965</v>
      </c>
      <c r="BH1376" s="635" t="s">
        <v>4965</v>
      </c>
      <c r="BI1376" s="635" t="s">
        <v>4965</v>
      </c>
      <c r="BJ1376" s="635" t="s">
        <v>4965</v>
      </c>
      <c r="BK1376" s="635" t="s">
        <v>4965</v>
      </c>
      <c r="BL1376" s="635" t="s">
        <v>4965</v>
      </c>
      <c r="BM1376" s="635" t="s">
        <v>4965</v>
      </c>
      <c r="BN1376" s="550" t="s">
        <v>4021</v>
      </c>
      <c r="BO1376" s="636">
        <v>0</v>
      </c>
      <c r="BP1376" s="636">
        <v>0</v>
      </c>
      <c r="BQ1376" s="637">
        <v>0</v>
      </c>
      <c r="BR1376" s="636">
        <v>0</v>
      </c>
      <c r="BS1376" s="636">
        <v>0</v>
      </c>
      <c r="BT1376" s="636">
        <v>0</v>
      </c>
      <c r="BU1376" s="529">
        <v>0</v>
      </c>
      <c r="BV1376" s="519">
        <v>0</v>
      </c>
      <c r="BW1376" s="519">
        <v>0</v>
      </c>
      <c r="BX1376" s="519">
        <v>0</v>
      </c>
      <c r="BY1376" s="519">
        <v>0</v>
      </c>
      <c r="BZ1376" s="590">
        <v>0.2</v>
      </c>
      <c r="CA1376" s="590">
        <v>0.2</v>
      </c>
      <c r="CB1376" s="590">
        <v>0.2</v>
      </c>
      <c r="CC1376" s="590">
        <v>0.2</v>
      </c>
      <c r="CD1376" s="590">
        <v>0.2</v>
      </c>
      <c r="CE1376" s="590">
        <v>0.2</v>
      </c>
      <c r="CF1376" s="590">
        <v>0.2</v>
      </c>
      <c r="CG1376" s="590">
        <v>0.2</v>
      </c>
      <c r="CH1376" s="590">
        <v>0.2</v>
      </c>
      <c r="CI1376" s="590">
        <v>0.2</v>
      </c>
      <c r="CJ1376" s="519">
        <v>0</v>
      </c>
      <c r="CK1376" s="623">
        <f t="shared" si="46"/>
        <v>1.9999999999999998</v>
      </c>
      <c r="CL1376" s="554">
        <v>1</v>
      </c>
      <c r="CM1376" s="523">
        <v>0</v>
      </c>
      <c r="CN1376" s="554">
        <v>0.2</v>
      </c>
      <c r="CO1376" s="638" t="s">
        <v>4965</v>
      </c>
      <c r="CP1376" s="638"/>
      <c r="CQ1376" s="525" t="s">
        <v>4965</v>
      </c>
      <c r="CR1376" s="527" t="s">
        <v>4965</v>
      </c>
      <c r="CS1376" s="647" t="s">
        <v>1938</v>
      </c>
      <c r="CT1376" s="525" t="s">
        <v>4965</v>
      </c>
      <c r="CU1376" s="525" t="s">
        <v>4965</v>
      </c>
    </row>
    <row r="1377" spans="1:99" s="71" customFormat="1" ht="12" customHeight="1" x14ac:dyDescent="0.2">
      <c r="A1377" s="624" t="s">
        <v>3650</v>
      </c>
      <c r="B1377" s="151" t="s">
        <v>2630</v>
      </c>
      <c r="C1377" s="624" t="s">
        <v>2631</v>
      </c>
      <c r="D1377" s="624"/>
      <c r="E1377" s="624"/>
      <c r="F1377" s="624"/>
      <c r="G1377" s="624"/>
      <c r="H1377" s="624"/>
      <c r="I1377" s="624"/>
      <c r="J1377" s="626">
        <v>527381</v>
      </c>
      <c r="K1377" s="626">
        <v>175529</v>
      </c>
      <c r="L1377" s="512" t="s">
        <v>3085</v>
      </c>
      <c r="M1377" s="624"/>
      <c r="N1377" s="624"/>
      <c r="O1377" s="626"/>
      <c r="P1377" s="626"/>
      <c r="Q1377" s="627">
        <v>9</v>
      </c>
      <c r="R1377" s="632"/>
      <c r="S1377" s="632"/>
      <c r="T1377" s="632"/>
      <c r="U1377" s="643"/>
      <c r="V1377" s="643"/>
      <c r="W1377" s="643"/>
      <c r="X1377" s="642"/>
      <c r="Y1377" s="631" t="s">
        <v>1442</v>
      </c>
      <c r="Z1377" s="632" t="s">
        <v>1443</v>
      </c>
      <c r="AA1377" s="633"/>
      <c r="AB1377" s="624"/>
      <c r="AC1377" s="644">
        <v>0.45246575342465756</v>
      </c>
      <c r="AD1377" s="624"/>
      <c r="AE1377" s="624"/>
      <c r="AF1377" s="743"/>
      <c r="AG1377" s="517" t="s">
        <v>628</v>
      </c>
      <c r="AH1377" s="517" t="s">
        <v>1444</v>
      </c>
      <c r="AI1377" s="624">
        <v>1332039</v>
      </c>
      <c r="AJ1377" s="624">
        <v>0</v>
      </c>
      <c r="AK1377" s="624">
        <v>0</v>
      </c>
      <c r="AL1377" s="624">
        <v>0</v>
      </c>
      <c r="AM1377" s="624">
        <v>0</v>
      </c>
      <c r="AN1377" s="624">
        <v>0</v>
      </c>
      <c r="AO1377" s="624">
        <v>0</v>
      </c>
      <c r="AP1377" s="624">
        <v>0</v>
      </c>
      <c r="AQ1377" s="624">
        <v>0</v>
      </c>
      <c r="AR1377" s="624">
        <v>9</v>
      </c>
      <c r="AS1377" s="635" t="s">
        <v>4965</v>
      </c>
      <c r="AT1377" s="635" t="s">
        <v>4965</v>
      </c>
      <c r="AU1377" s="635" t="s">
        <v>4965</v>
      </c>
      <c r="AV1377" s="635" t="s">
        <v>4965</v>
      </c>
      <c r="AW1377" s="635" t="s">
        <v>4965</v>
      </c>
      <c r="AX1377" s="635" t="s">
        <v>4965</v>
      </c>
      <c r="AY1377" s="635" t="s">
        <v>4965</v>
      </c>
      <c r="AZ1377" s="635" t="s">
        <v>4965</v>
      </c>
      <c r="BA1377" s="635" t="s">
        <v>4965</v>
      </c>
      <c r="BB1377" s="635" t="s">
        <v>4965</v>
      </c>
      <c r="BC1377" s="635" t="s">
        <v>4965</v>
      </c>
      <c r="BD1377" s="635" t="s">
        <v>4965</v>
      </c>
      <c r="BE1377" s="635" t="s">
        <v>4965</v>
      </c>
      <c r="BF1377" s="635" t="s">
        <v>4965</v>
      </c>
      <c r="BG1377" s="635" t="s">
        <v>4965</v>
      </c>
      <c r="BH1377" s="635" t="s">
        <v>4965</v>
      </c>
      <c r="BI1377" s="635" t="s">
        <v>4965</v>
      </c>
      <c r="BJ1377" s="635" t="s">
        <v>4965</v>
      </c>
      <c r="BK1377" s="635" t="s">
        <v>4965</v>
      </c>
      <c r="BL1377" s="635" t="s">
        <v>4965</v>
      </c>
      <c r="BM1377" s="635" t="s">
        <v>4965</v>
      </c>
      <c r="BN1377" s="550" t="s">
        <v>4021</v>
      </c>
      <c r="BO1377" s="636">
        <v>0</v>
      </c>
      <c r="BP1377" s="636">
        <v>0</v>
      </c>
      <c r="BQ1377" s="637">
        <v>0</v>
      </c>
      <c r="BR1377" s="636">
        <v>0</v>
      </c>
      <c r="BS1377" s="636">
        <v>0</v>
      </c>
      <c r="BT1377" s="636">
        <v>0</v>
      </c>
      <c r="BU1377" s="589">
        <v>0.17260273972602738</v>
      </c>
      <c r="BV1377" s="590">
        <v>0.17260273972602738</v>
      </c>
      <c r="BW1377" s="590">
        <v>0.17260273972602738</v>
      </c>
      <c r="BX1377" s="590">
        <v>0.17260273972602738</v>
      </c>
      <c r="BY1377" s="590">
        <v>0.17260273972602738</v>
      </c>
      <c r="BZ1377" s="590">
        <v>0.36986301369863012</v>
      </c>
      <c r="CA1377" s="590">
        <v>0.36986301369863012</v>
      </c>
      <c r="CB1377" s="590">
        <v>0.36986301369863012</v>
      </c>
      <c r="CC1377" s="590">
        <v>0.36986301369863012</v>
      </c>
      <c r="CD1377" s="590">
        <v>0.36986301369863012</v>
      </c>
      <c r="CE1377" s="590">
        <v>1.2575342465753425</v>
      </c>
      <c r="CF1377" s="590">
        <v>1.2575342465753425</v>
      </c>
      <c r="CG1377" s="590">
        <v>1.2575342465753425</v>
      </c>
      <c r="CH1377" s="590">
        <v>1.2575342465753425</v>
      </c>
      <c r="CI1377" s="590">
        <v>1.2575342465753425</v>
      </c>
      <c r="CJ1377" s="519">
        <v>0</v>
      </c>
      <c r="CK1377" s="623">
        <f t="shared" si="46"/>
        <v>9.0000000000000018</v>
      </c>
      <c r="CL1377" s="554">
        <v>2.7123287671232874</v>
      </c>
      <c r="CM1377" s="523">
        <v>0.17260273972602738</v>
      </c>
      <c r="CN1377" s="554">
        <v>1.2328767123287669</v>
      </c>
      <c r="CO1377" s="638" t="s">
        <v>4965</v>
      </c>
      <c r="CP1377" s="638"/>
      <c r="CQ1377" s="530" t="s">
        <v>1940</v>
      </c>
      <c r="CR1377" s="527" t="s">
        <v>4965</v>
      </c>
      <c r="CS1377" s="640" t="s">
        <v>4965</v>
      </c>
      <c r="CT1377" s="648" t="s">
        <v>1938</v>
      </c>
      <c r="CU1377" s="525" t="s">
        <v>4965</v>
      </c>
    </row>
    <row r="1378" spans="1:99" s="71" customFormat="1" ht="12" customHeight="1" x14ac:dyDescent="0.2">
      <c r="A1378" s="624" t="s">
        <v>3650</v>
      </c>
      <c r="B1378" s="151" t="s">
        <v>2630</v>
      </c>
      <c r="C1378" s="624" t="s">
        <v>2631</v>
      </c>
      <c r="D1378" s="624"/>
      <c r="E1378" s="624"/>
      <c r="F1378" s="624"/>
      <c r="G1378" s="624"/>
      <c r="H1378" s="624"/>
      <c r="I1378" s="624"/>
      <c r="J1378" s="626">
        <v>527381</v>
      </c>
      <c r="K1378" s="626">
        <v>175529</v>
      </c>
      <c r="L1378" s="512" t="s">
        <v>3085</v>
      </c>
      <c r="M1378" s="624"/>
      <c r="N1378" s="624"/>
      <c r="O1378" s="626"/>
      <c r="P1378" s="626"/>
      <c r="Q1378" s="627">
        <v>15</v>
      </c>
      <c r="R1378" s="632"/>
      <c r="S1378" s="632"/>
      <c r="T1378" s="632"/>
      <c r="U1378" s="643"/>
      <c r="V1378" s="643"/>
      <c r="W1378" s="643"/>
      <c r="X1378" s="642"/>
      <c r="Y1378" s="631" t="s">
        <v>1442</v>
      </c>
      <c r="Z1378" s="632" t="s">
        <v>1443</v>
      </c>
      <c r="AA1378" s="633"/>
      <c r="AB1378" s="624"/>
      <c r="AC1378" s="644">
        <v>0.75410958904109593</v>
      </c>
      <c r="AD1378" s="624"/>
      <c r="AE1378" s="624"/>
      <c r="AF1378" s="743"/>
      <c r="AG1378" s="517" t="s">
        <v>1931</v>
      </c>
      <c r="AH1378" s="517" t="s">
        <v>1444</v>
      </c>
      <c r="AI1378" s="624">
        <v>1332039</v>
      </c>
      <c r="AJ1378" s="624">
        <v>0</v>
      </c>
      <c r="AK1378" s="624">
        <v>0</v>
      </c>
      <c r="AL1378" s="624">
        <v>0</v>
      </c>
      <c r="AM1378" s="624">
        <v>0</v>
      </c>
      <c r="AN1378" s="624">
        <v>0</v>
      </c>
      <c r="AO1378" s="624">
        <v>0</v>
      </c>
      <c r="AP1378" s="624">
        <v>0</v>
      </c>
      <c r="AQ1378" s="624">
        <v>0</v>
      </c>
      <c r="AR1378" s="624">
        <v>15</v>
      </c>
      <c r="AS1378" s="635" t="s">
        <v>4965</v>
      </c>
      <c r="AT1378" s="635" t="s">
        <v>4965</v>
      </c>
      <c r="AU1378" s="635" t="s">
        <v>4965</v>
      </c>
      <c r="AV1378" s="635" t="s">
        <v>4965</v>
      </c>
      <c r="AW1378" s="635" t="s">
        <v>4965</v>
      </c>
      <c r="AX1378" s="635" t="s">
        <v>4965</v>
      </c>
      <c r="AY1378" s="635" t="s">
        <v>4965</v>
      </c>
      <c r="AZ1378" s="635" t="s">
        <v>4965</v>
      </c>
      <c r="BA1378" s="635" t="s">
        <v>4965</v>
      </c>
      <c r="BB1378" s="635" t="s">
        <v>4965</v>
      </c>
      <c r="BC1378" s="635" t="s">
        <v>4965</v>
      </c>
      <c r="BD1378" s="635" t="s">
        <v>4965</v>
      </c>
      <c r="BE1378" s="635" t="s">
        <v>4965</v>
      </c>
      <c r="BF1378" s="635" t="s">
        <v>4965</v>
      </c>
      <c r="BG1378" s="635" t="s">
        <v>4965</v>
      </c>
      <c r="BH1378" s="635" t="s">
        <v>4965</v>
      </c>
      <c r="BI1378" s="635" t="s">
        <v>4965</v>
      </c>
      <c r="BJ1378" s="635" t="s">
        <v>4965</v>
      </c>
      <c r="BK1378" s="635" t="s">
        <v>4965</v>
      </c>
      <c r="BL1378" s="635" t="s">
        <v>4965</v>
      </c>
      <c r="BM1378" s="635" t="s">
        <v>4965</v>
      </c>
      <c r="BN1378" s="550" t="s">
        <v>4021</v>
      </c>
      <c r="BO1378" s="636">
        <v>0</v>
      </c>
      <c r="BP1378" s="636">
        <v>0</v>
      </c>
      <c r="BQ1378" s="637">
        <v>0</v>
      </c>
      <c r="BR1378" s="636">
        <v>0</v>
      </c>
      <c r="BS1378" s="636">
        <v>0</v>
      </c>
      <c r="BT1378" s="636">
        <v>0</v>
      </c>
      <c r="BU1378" s="589">
        <v>0.28767123287671231</v>
      </c>
      <c r="BV1378" s="590">
        <v>0.28767123287671231</v>
      </c>
      <c r="BW1378" s="590">
        <v>0.28767123287671231</v>
      </c>
      <c r="BX1378" s="590">
        <v>0.28767123287671231</v>
      </c>
      <c r="BY1378" s="590">
        <v>0.28767123287671231</v>
      </c>
      <c r="BZ1378" s="590">
        <v>0.61643835616438358</v>
      </c>
      <c r="CA1378" s="590">
        <v>0.61643835616438358</v>
      </c>
      <c r="CB1378" s="590">
        <v>0.61643835616438358</v>
      </c>
      <c r="CC1378" s="590">
        <v>0.61643835616438358</v>
      </c>
      <c r="CD1378" s="590">
        <v>0.61643835616438358</v>
      </c>
      <c r="CE1378" s="590">
        <v>2.095890410958904</v>
      </c>
      <c r="CF1378" s="590">
        <v>2.095890410958904</v>
      </c>
      <c r="CG1378" s="590">
        <v>2.095890410958904</v>
      </c>
      <c r="CH1378" s="590">
        <v>2.095890410958904</v>
      </c>
      <c r="CI1378" s="590">
        <v>2.095890410958904</v>
      </c>
      <c r="CJ1378" s="519">
        <v>0</v>
      </c>
      <c r="CK1378" s="623">
        <f t="shared" si="46"/>
        <v>15.000000000000004</v>
      </c>
      <c r="CL1378" s="554">
        <v>4.5205479452054806</v>
      </c>
      <c r="CM1378" s="523">
        <v>0.28767123287671231</v>
      </c>
      <c r="CN1378" s="554">
        <v>2.0547945205479454</v>
      </c>
      <c r="CO1378" s="638" t="s">
        <v>4965</v>
      </c>
      <c r="CP1378" s="638"/>
      <c r="CQ1378" s="530" t="s">
        <v>1940</v>
      </c>
      <c r="CR1378" s="527" t="s">
        <v>4965</v>
      </c>
      <c r="CS1378" s="640" t="s">
        <v>4965</v>
      </c>
      <c r="CT1378" s="648" t="s">
        <v>1938</v>
      </c>
      <c r="CU1378" s="525" t="s">
        <v>4965</v>
      </c>
    </row>
    <row r="1379" spans="1:99" s="71" customFormat="1" ht="12" customHeight="1" x14ac:dyDescent="0.2">
      <c r="A1379" s="624" t="s">
        <v>3650</v>
      </c>
      <c r="B1379" s="151" t="s">
        <v>2630</v>
      </c>
      <c r="C1379" s="624" t="s">
        <v>2631</v>
      </c>
      <c r="D1379" s="624"/>
      <c r="E1379" s="624"/>
      <c r="F1379" s="624"/>
      <c r="G1379" s="624"/>
      <c r="H1379" s="624"/>
      <c r="I1379" s="624"/>
      <c r="J1379" s="626">
        <v>527381</v>
      </c>
      <c r="K1379" s="626">
        <v>175529</v>
      </c>
      <c r="L1379" s="512" t="s">
        <v>3085</v>
      </c>
      <c r="M1379" s="624"/>
      <c r="N1379" s="624"/>
      <c r="O1379" s="626"/>
      <c r="P1379" s="626"/>
      <c r="Q1379" s="627">
        <v>49</v>
      </c>
      <c r="R1379" s="632"/>
      <c r="S1379" s="632"/>
      <c r="T1379" s="632"/>
      <c r="U1379" s="643"/>
      <c r="V1379" s="643"/>
      <c r="W1379" s="643"/>
      <c r="X1379" s="642"/>
      <c r="Y1379" s="631" t="s">
        <v>1442</v>
      </c>
      <c r="Z1379" s="632" t="s">
        <v>1443</v>
      </c>
      <c r="AA1379" s="633"/>
      <c r="AB1379" s="624"/>
      <c r="AC1379" s="644">
        <v>2.4634246575342464</v>
      </c>
      <c r="AD1379" s="624"/>
      <c r="AE1379" s="624"/>
      <c r="AF1379" s="743"/>
      <c r="AG1379" s="641" t="s">
        <v>3063</v>
      </c>
      <c r="AH1379" s="517" t="s">
        <v>1444</v>
      </c>
      <c r="AI1379" s="624">
        <v>1332039</v>
      </c>
      <c r="AJ1379" s="624">
        <v>0</v>
      </c>
      <c r="AK1379" s="624">
        <v>0</v>
      </c>
      <c r="AL1379" s="624">
        <v>0</v>
      </c>
      <c r="AM1379" s="624">
        <v>0</v>
      </c>
      <c r="AN1379" s="624">
        <v>0</v>
      </c>
      <c r="AO1379" s="624">
        <v>0</v>
      </c>
      <c r="AP1379" s="624">
        <v>0</v>
      </c>
      <c r="AQ1379" s="624">
        <v>0</v>
      </c>
      <c r="AR1379" s="624">
        <v>49</v>
      </c>
      <c r="AS1379" s="635" t="s">
        <v>4965</v>
      </c>
      <c r="AT1379" s="635" t="s">
        <v>4965</v>
      </c>
      <c r="AU1379" s="635" t="s">
        <v>4965</v>
      </c>
      <c r="AV1379" s="635" t="s">
        <v>4965</v>
      </c>
      <c r="AW1379" s="635" t="s">
        <v>4965</v>
      </c>
      <c r="AX1379" s="635" t="s">
        <v>4965</v>
      </c>
      <c r="AY1379" s="635" t="s">
        <v>4965</v>
      </c>
      <c r="AZ1379" s="635" t="s">
        <v>4965</v>
      </c>
      <c r="BA1379" s="635" t="s">
        <v>4965</v>
      </c>
      <c r="BB1379" s="635" t="s">
        <v>4965</v>
      </c>
      <c r="BC1379" s="635" t="s">
        <v>4965</v>
      </c>
      <c r="BD1379" s="635" t="s">
        <v>4965</v>
      </c>
      <c r="BE1379" s="635" t="s">
        <v>4965</v>
      </c>
      <c r="BF1379" s="635" t="s">
        <v>4965</v>
      </c>
      <c r="BG1379" s="635" t="s">
        <v>4965</v>
      </c>
      <c r="BH1379" s="635" t="s">
        <v>4965</v>
      </c>
      <c r="BI1379" s="635" t="s">
        <v>4965</v>
      </c>
      <c r="BJ1379" s="635" t="s">
        <v>4965</v>
      </c>
      <c r="BK1379" s="635" t="s">
        <v>4965</v>
      </c>
      <c r="BL1379" s="635" t="s">
        <v>4965</v>
      </c>
      <c r="BM1379" s="635" t="s">
        <v>4965</v>
      </c>
      <c r="BN1379" s="550" t="s">
        <v>4021</v>
      </c>
      <c r="BO1379" s="636">
        <v>0</v>
      </c>
      <c r="BP1379" s="636">
        <v>0</v>
      </c>
      <c r="BQ1379" s="637">
        <v>0</v>
      </c>
      <c r="BR1379" s="636">
        <v>0</v>
      </c>
      <c r="BS1379" s="636">
        <v>0</v>
      </c>
      <c r="BT1379" s="636">
        <v>0</v>
      </c>
      <c r="BU1379" s="589">
        <v>0.93972602739726019</v>
      </c>
      <c r="BV1379" s="590">
        <v>0.93972602739726019</v>
      </c>
      <c r="BW1379" s="590">
        <v>0.93972602739726019</v>
      </c>
      <c r="BX1379" s="590">
        <v>0.93972602739726019</v>
      </c>
      <c r="BY1379" s="590">
        <v>0.93972602739726019</v>
      </c>
      <c r="BZ1379" s="590">
        <v>2.0136986301369864</v>
      </c>
      <c r="CA1379" s="590">
        <v>2.0136986301369864</v>
      </c>
      <c r="CB1379" s="590">
        <v>2.0136986301369864</v>
      </c>
      <c r="CC1379" s="590">
        <v>2.0136986301369864</v>
      </c>
      <c r="CD1379" s="590">
        <v>2.0136986301369864</v>
      </c>
      <c r="CE1379" s="590">
        <v>6.8465753424657532</v>
      </c>
      <c r="CF1379" s="590">
        <v>6.8465753424657532</v>
      </c>
      <c r="CG1379" s="590">
        <v>6.8465753424657532</v>
      </c>
      <c r="CH1379" s="590">
        <v>6.8465753424657532</v>
      </c>
      <c r="CI1379" s="590">
        <v>6.8465753424657532</v>
      </c>
      <c r="CJ1379" s="519">
        <v>0</v>
      </c>
      <c r="CK1379" s="623">
        <f t="shared" si="46"/>
        <v>49</v>
      </c>
      <c r="CL1379" s="554">
        <v>14.767123287671231</v>
      </c>
      <c r="CM1379" s="554">
        <v>0.93972602739726019</v>
      </c>
      <c r="CN1379" s="554">
        <v>6.712328767123287</v>
      </c>
      <c r="CO1379" s="638" t="s">
        <v>4965</v>
      </c>
      <c r="CP1379" s="638"/>
      <c r="CQ1379" s="530" t="s">
        <v>1940</v>
      </c>
      <c r="CR1379" s="527" t="s">
        <v>4965</v>
      </c>
      <c r="CS1379" s="640" t="s">
        <v>4965</v>
      </c>
      <c r="CT1379" s="648" t="s">
        <v>1938</v>
      </c>
      <c r="CU1379" s="525" t="s">
        <v>4965</v>
      </c>
    </row>
    <row r="1380" spans="1:99" s="71" customFormat="1" ht="12" customHeight="1" x14ac:dyDescent="0.2">
      <c r="A1380" s="624" t="s">
        <v>3650</v>
      </c>
      <c r="B1380" s="151" t="s">
        <v>2054</v>
      </c>
      <c r="C1380" s="624" t="s">
        <v>2632</v>
      </c>
      <c r="D1380" s="624"/>
      <c r="E1380" s="624"/>
      <c r="F1380" s="624"/>
      <c r="G1380" s="624"/>
      <c r="H1380" s="624"/>
      <c r="I1380" s="624"/>
      <c r="J1380" s="626">
        <v>527280</v>
      </c>
      <c r="K1380" s="626">
        <v>175482</v>
      </c>
      <c r="L1380" s="512" t="s">
        <v>3084</v>
      </c>
      <c r="M1380" s="624"/>
      <c r="N1380" s="624"/>
      <c r="O1380" s="626"/>
      <c r="P1380" s="626"/>
      <c r="Q1380" s="627">
        <v>15</v>
      </c>
      <c r="R1380" s="632"/>
      <c r="S1380" s="632"/>
      <c r="T1380" s="632"/>
      <c r="U1380" s="643"/>
      <c r="V1380" s="643"/>
      <c r="W1380" s="643"/>
      <c r="X1380" s="642"/>
      <c r="Y1380" s="631" t="s">
        <v>1442</v>
      </c>
      <c r="Z1380" s="632" t="s">
        <v>1443</v>
      </c>
      <c r="AA1380" s="633"/>
      <c r="AB1380" s="624"/>
      <c r="AC1380" s="644">
        <v>0.43461538461538463</v>
      </c>
      <c r="AD1380" s="624"/>
      <c r="AE1380" s="624"/>
      <c r="AF1380" s="743"/>
      <c r="AG1380" s="517" t="s">
        <v>628</v>
      </c>
      <c r="AH1380" s="517" t="s">
        <v>1444</v>
      </c>
      <c r="AI1380" s="624">
        <v>1332008</v>
      </c>
      <c r="AJ1380" s="624">
        <v>0</v>
      </c>
      <c r="AK1380" s="624">
        <v>0</v>
      </c>
      <c r="AL1380" s="624">
        <v>0</v>
      </c>
      <c r="AM1380" s="624">
        <v>0</v>
      </c>
      <c r="AN1380" s="624">
        <v>0</v>
      </c>
      <c r="AO1380" s="624">
        <v>0</v>
      </c>
      <c r="AP1380" s="624">
        <v>0</v>
      </c>
      <c r="AQ1380" s="624">
        <v>0</v>
      </c>
      <c r="AR1380" s="624">
        <v>15</v>
      </c>
      <c r="AS1380" s="635" t="s">
        <v>4965</v>
      </c>
      <c r="AT1380" s="635" t="s">
        <v>4965</v>
      </c>
      <c r="AU1380" s="635" t="s">
        <v>4965</v>
      </c>
      <c r="AV1380" s="635" t="s">
        <v>4965</v>
      </c>
      <c r="AW1380" s="635" t="s">
        <v>4965</v>
      </c>
      <c r="AX1380" s="635" t="s">
        <v>4965</v>
      </c>
      <c r="AY1380" s="635" t="s">
        <v>4965</v>
      </c>
      <c r="AZ1380" s="635" t="s">
        <v>4965</v>
      </c>
      <c r="BA1380" s="635" t="s">
        <v>4965</v>
      </c>
      <c r="BB1380" s="635" t="s">
        <v>4965</v>
      </c>
      <c r="BC1380" s="635" t="s">
        <v>4965</v>
      </c>
      <c r="BD1380" s="635" t="s">
        <v>4965</v>
      </c>
      <c r="BE1380" s="635" t="s">
        <v>4965</v>
      </c>
      <c r="BF1380" s="635" t="s">
        <v>4965</v>
      </c>
      <c r="BG1380" s="635" t="s">
        <v>4965</v>
      </c>
      <c r="BH1380" s="635" t="s">
        <v>4965</v>
      </c>
      <c r="BI1380" s="635" t="s">
        <v>4965</v>
      </c>
      <c r="BJ1380" s="635" t="s">
        <v>4965</v>
      </c>
      <c r="BK1380" s="635" t="s">
        <v>4965</v>
      </c>
      <c r="BL1380" s="635" t="s">
        <v>4965</v>
      </c>
      <c r="BM1380" s="635" t="s">
        <v>4965</v>
      </c>
      <c r="BN1380" s="550" t="s">
        <v>4021</v>
      </c>
      <c r="BO1380" s="636">
        <v>0</v>
      </c>
      <c r="BP1380" s="590">
        <v>0.15384615384615383</v>
      </c>
      <c r="BQ1380" s="649">
        <v>0.15384615384615383</v>
      </c>
      <c r="BR1380" s="590">
        <v>0.15384615384615383</v>
      </c>
      <c r="BS1380" s="590">
        <v>0.15384615384615383</v>
      </c>
      <c r="BT1380" s="590">
        <v>0.15384615384615383</v>
      </c>
      <c r="BU1380" s="589">
        <v>0.30769230769230765</v>
      </c>
      <c r="BV1380" s="590">
        <v>0.30769230769230765</v>
      </c>
      <c r="BW1380" s="590">
        <v>0.30769230769230765</v>
      </c>
      <c r="BX1380" s="590">
        <v>0.30769230769230765</v>
      </c>
      <c r="BY1380" s="590">
        <v>0.30769230769230765</v>
      </c>
      <c r="BZ1380" s="590">
        <v>0.61538461538461531</v>
      </c>
      <c r="CA1380" s="590">
        <v>0.61538461538461531</v>
      </c>
      <c r="CB1380" s="590">
        <v>0.61538461538461531</v>
      </c>
      <c r="CC1380" s="590">
        <v>0.61538461538461531</v>
      </c>
      <c r="CD1380" s="590">
        <v>0.61538461538461531</v>
      </c>
      <c r="CE1380" s="590">
        <v>1.9230769230769234</v>
      </c>
      <c r="CF1380" s="590">
        <v>1.9230769230769234</v>
      </c>
      <c r="CG1380" s="590">
        <v>1.9230769230769234</v>
      </c>
      <c r="CH1380" s="590">
        <v>1.9230769230769234</v>
      </c>
      <c r="CI1380" s="590">
        <v>1.9230769230769234</v>
      </c>
      <c r="CJ1380" s="519">
        <v>0</v>
      </c>
      <c r="CK1380" s="623">
        <f t="shared" si="46"/>
        <v>15</v>
      </c>
      <c r="CL1380" s="554">
        <v>5.3846153846153832</v>
      </c>
      <c r="CM1380" s="554">
        <v>0.92307692307692291</v>
      </c>
      <c r="CN1380" s="554">
        <v>2.7692307692307692</v>
      </c>
      <c r="CO1380" s="638" t="s">
        <v>4965</v>
      </c>
      <c r="CP1380" s="638"/>
      <c r="CQ1380" s="530" t="s">
        <v>1940</v>
      </c>
      <c r="CR1380" s="527" t="s">
        <v>4965</v>
      </c>
      <c r="CS1380" s="640" t="s">
        <v>4965</v>
      </c>
      <c r="CT1380" s="648" t="s">
        <v>1938</v>
      </c>
      <c r="CU1380" s="525" t="s">
        <v>4965</v>
      </c>
    </row>
    <row r="1381" spans="1:99" s="71" customFormat="1" ht="12" customHeight="1" x14ac:dyDescent="0.2">
      <c r="A1381" s="624" t="s">
        <v>3650</v>
      </c>
      <c r="B1381" s="151" t="s">
        <v>2054</v>
      </c>
      <c r="C1381" s="624" t="s">
        <v>2632</v>
      </c>
      <c r="D1381" s="624"/>
      <c r="E1381" s="624"/>
      <c r="F1381" s="624"/>
      <c r="G1381" s="624"/>
      <c r="H1381" s="624"/>
      <c r="I1381" s="624"/>
      <c r="J1381" s="626">
        <v>527280</v>
      </c>
      <c r="K1381" s="626">
        <v>175482</v>
      </c>
      <c r="L1381" s="512" t="s">
        <v>3084</v>
      </c>
      <c r="M1381" s="624"/>
      <c r="N1381" s="624"/>
      <c r="O1381" s="626"/>
      <c r="P1381" s="626"/>
      <c r="Q1381" s="627">
        <v>24</v>
      </c>
      <c r="R1381" s="632"/>
      <c r="S1381" s="632"/>
      <c r="T1381" s="632"/>
      <c r="U1381" s="643"/>
      <c r="V1381" s="643"/>
      <c r="W1381" s="643"/>
      <c r="X1381" s="642"/>
      <c r="Y1381" s="631" t="s">
        <v>1442</v>
      </c>
      <c r="Z1381" s="632" t="s">
        <v>1443</v>
      </c>
      <c r="AA1381" s="633"/>
      <c r="AB1381" s="624"/>
      <c r="AC1381" s="644">
        <v>0.69538461538461538</v>
      </c>
      <c r="AD1381" s="624"/>
      <c r="AE1381" s="624"/>
      <c r="AF1381" s="743"/>
      <c r="AG1381" s="517" t="s">
        <v>1931</v>
      </c>
      <c r="AH1381" s="517" t="s">
        <v>1444</v>
      </c>
      <c r="AI1381" s="624">
        <v>1332008</v>
      </c>
      <c r="AJ1381" s="624">
        <v>0</v>
      </c>
      <c r="AK1381" s="624">
        <v>0</v>
      </c>
      <c r="AL1381" s="624">
        <v>0</v>
      </c>
      <c r="AM1381" s="624">
        <v>0</v>
      </c>
      <c r="AN1381" s="624">
        <v>0</v>
      </c>
      <c r="AO1381" s="624">
        <v>0</v>
      </c>
      <c r="AP1381" s="624">
        <v>0</v>
      </c>
      <c r="AQ1381" s="624">
        <v>0</v>
      </c>
      <c r="AR1381" s="624">
        <v>24</v>
      </c>
      <c r="AS1381" s="635" t="s">
        <v>4965</v>
      </c>
      <c r="AT1381" s="635" t="s">
        <v>4965</v>
      </c>
      <c r="AU1381" s="635" t="s">
        <v>4965</v>
      </c>
      <c r="AV1381" s="635" t="s">
        <v>4965</v>
      </c>
      <c r="AW1381" s="635" t="s">
        <v>4965</v>
      </c>
      <c r="AX1381" s="635" t="s">
        <v>4965</v>
      </c>
      <c r="AY1381" s="635" t="s">
        <v>4965</v>
      </c>
      <c r="AZ1381" s="635" t="s">
        <v>4965</v>
      </c>
      <c r="BA1381" s="635" t="s">
        <v>4965</v>
      </c>
      <c r="BB1381" s="635" t="s">
        <v>4965</v>
      </c>
      <c r="BC1381" s="635" t="s">
        <v>4965</v>
      </c>
      <c r="BD1381" s="635" t="s">
        <v>4965</v>
      </c>
      <c r="BE1381" s="635" t="s">
        <v>4965</v>
      </c>
      <c r="BF1381" s="635" t="s">
        <v>4965</v>
      </c>
      <c r="BG1381" s="635" t="s">
        <v>4965</v>
      </c>
      <c r="BH1381" s="635" t="s">
        <v>4965</v>
      </c>
      <c r="BI1381" s="635" t="s">
        <v>4965</v>
      </c>
      <c r="BJ1381" s="635" t="s">
        <v>4965</v>
      </c>
      <c r="BK1381" s="635" t="s">
        <v>4965</v>
      </c>
      <c r="BL1381" s="635" t="s">
        <v>4965</v>
      </c>
      <c r="BM1381" s="635" t="s">
        <v>4965</v>
      </c>
      <c r="BN1381" s="550" t="s">
        <v>4021</v>
      </c>
      <c r="BO1381" s="636">
        <v>0</v>
      </c>
      <c r="BP1381" s="590">
        <v>0.24615384615384617</v>
      </c>
      <c r="BQ1381" s="649">
        <v>0.24615384615384617</v>
      </c>
      <c r="BR1381" s="590">
        <v>0.24615384615384617</v>
      </c>
      <c r="BS1381" s="590">
        <v>0.24615384615384617</v>
      </c>
      <c r="BT1381" s="590">
        <v>0.24615384615384617</v>
      </c>
      <c r="BU1381" s="589">
        <v>0.49230769230769234</v>
      </c>
      <c r="BV1381" s="590">
        <v>0.49230769230769234</v>
      </c>
      <c r="BW1381" s="590">
        <v>0.49230769230769234</v>
      </c>
      <c r="BX1381" s="590">
        <v>0.49230769230769234</v>
      </c>
      <c r="BY1381" s="590">
        <v>0.49230769230769234</v>
      </c>
      <c r="BZ1381" s="590">
        <v>0.98461538461538467</v>
      </c>
      <c r="CA1381" s="590">
        <v>0.98461538461538467</v>
      </c>
      <c r="CB1381" s="590">
        <v>0.98461538461538467</v>
      </c>
      <c r="CC1381" s="590">
        <v>0.98461538461538467</v>
      </c>
      <c r="CD1381" s="590">
        <v>0.98461538461538467</v>
      </c>
      <c r="CE1381" s="590">
        <v>3.0769230769230775</v>
      </c>
      <c r="CF1381" s="590">
        <v>3.0769230769230775</v>
      </c>
      <c r="CG1381" s="590">
        <v>3.0769230769230775</v>
      </c>
      <c r="CH1381" s="590">
        <v>3.0769230769230775</v>
      </c>
      <c r="CI1381" s="590">
        <v>3.0769230769230775</v>
      </c>
      <c r="CJ1381" s="519">
        <v>0</v>
      </c>
      <c r="CK1381" s="623">
        <f t="shared" si="46"/>
        <v>24</v>
      </c>
      <c r="CL1381" s="554">
        <v>8.6153846153846168</v>
      </c>
      <c r="CM1381" s="554">
        <v>1.476923076923077</v>
      </c>
      <c r="CN1381" s="554">
        <v>4.430769230769231</v>
      </c>
      <c r="CO1381" s="638" t="s">
        <v>4965</v>
      </c>
      <c r="CP1381" s="638"/>
      <c r="CQ1381" s="530" t="s">
        <v>1940</v>
      </c>
      <c r="CR1381" s="527" t="s">
        <v>4965</v>
      </c>
      <c r="CS1381" s="640" t="s">
        <v>4965</v>
      </c>
      <c r="CT1381" s="648" t="s">
        <v>1938</v>
      </c>
      <c r="CU1381" s="525" t="s">
        <v>4965</v>
      </c>
    </row>
    <row r="1382" spans="1:99" s="71" customFormat="1" ht="12" customHeight="1" x14ac:dyDescent="0.2">
      <c r="A1382" s="624" t="s">
        <v>3650</v>
      </c>
      <c r="B1382" s="151" t="s">
        <v>2054</v>
      </c>
      <c r="C1382" s="624" t="s">
        <v>2632</v>
      </c>
      <c r="D1382" s="624"/>
      <c r="E1382" s="624"/>
      <c r="F1382" s="624"/>
      <c r="G1382" s="624"/>
      <c r="H1382" s="624"/>
      <c r="I1382" s="624"/>
      <c r="J1382" s="626">
        <v>527280</v>
      </c>
      <c r="K1382" s="626">
        <v>175482</v>
      </c>
      <c r="L1382" s="512" t="s">
        <v>3084</v>
      </c>
      <c r="M1382" s="624"/>
      <c r="N1382" s="624"/>
      <c r="O1382" s="626"/>
      <c r="P1382" s="626"/>
      <c r="Q1382" s="627">
        <v>78</v>
      </c>
      <c r="R1382" s="632"/>
      <c r="S1382" s="632"/>
      <c r="T1382" s="632"/>
      <c r="U1382" s="643"/>
      <c r="V1382" s="643"/>
      <c r="W1382" s="643"/>
      <c r="X1382" s="642"/>
      <c r="Y1382" s="631" t="s">
        <v>1442</v>
      </c>
      <c r="Z1382" s="632" t="s">
        <v>1443</v>
      </c>
      <c r="AA1382" s="633"/>
      <c r="AB1382" s="624"/>
      <c r="AC1382" s="644">
        <v>2.2599999999999998</v>
      </c>
      <c r="AD1382" s="624"/>
      <c r="AE1382" s="624"/>
      <c r="AF1382" s="743"/>
      <c r="AG1382" s="641" t="s">
        <v>3063</v>
      </c>
      <c r="AH1382" s="517" t="s">
        <v>1444</v>
      </c>
      <c r="AI1382" s="624">
        <v>1332008</v>
      </c>
      <c r="AJ1382" s="624">
        <v>0</v>
      </c>
      <c r="AK1382" s="624">
        <v>0</v>
      </c>
      <c r="AL1382" s="624">
        <v>0</v>
      </c>
      <c r="AM1382" s="624">
        <v>0</v>
      </c>
      <c r="AN1382" s="624">
        <v>0</v>
      </c>
      <c r="AO1382" s="624">
        <v>0</v>
      </c>
      <c r="AP1382" s="624">
        <v>0</v>
      </c>
      <c r="AQ1382" s="624">
        <v>0</v>
      </c>
      <c r="AR1382" s="624">
        <v>78</v>
      </c>
      <c r="AS1382" s="635" t="s">
        <v>4965</v>
      </c>
      <c r="AT1382" s="635" t="s">
        <v>4965</v>
      </c>
      <c r="AU1382" s="635" t="s">
        <v>4965</v>
      </c>
      <c r="AV1382" s="635" t="s">
        <v>4965</v>
      </c>
      <c r="AW1382" s="635" t="s">
        <v>4965</v>
      </c>
      <c r="AX1382" s="635" t="s">
        <v>4965</v>
      </c>
      <c r="AY1382" s="635" t="s">
        <v>4965</v>
      </c>
      <c r="AZ1382" s="635" t="s">
        <v>4965</v>
      </c>
      <c r="BA1382" s="635" t="s">
        <v>4965</v>
      </c>
      <c r="BB1382" s="635" t="s">
        <v>4965</v>
      </c>
      <c r="BC1382" s="635" t="s">
        <v>4965</v>
      </c>
      <c r="BD1382" s="635" t="s">
        <v>4965</v>
      </c>
      <c r="BE1382" s="635" t="s">
        <v>4965</v>
      </c>
      <c r="BF1382" s="635" t="s">
        <v>4965</v>
      </c>
      <c r="BG1382" s="635" t="s">
        <v>4965</v>
      </c>
      <c r="BH1382" s="635" t="s">
        <v>4965</v>
      </c>
      <c r="BI1382" s="635" t="s">
        <v>4965</v>
      </c>
      <c r="BJ1382" s="635" t="s">
        <v>4965</v>
      </c>
      <c r="BK1382" s="635" t="s">
        <v>4965</v>
      </c>
      <c r="BL1382" s="635" t="s">
        <v>4965</v>
      </c>
      <c r="BM1382" s="635" t="s">
        <v>4965</v>
      </c>
      <c r="BN1382" s="550" t="s">
        <v>4021</v>
      </c>
      <c r="BO1382" s="636">
        <v>0</v>
      </c>
      <c r="BP1382" s="590">
        <v>0.8</v>
      </c>
      <c r="BQ1382" s="649">
        <v>0.8</v>
      </c>
      <c r="BR1382" s="590">
        <v>0.8</v>
      </c>
      <c r="BS1382" s="590">
        <v>0.8</v>
      </c>
      <c r="BT1382" s="590">
        <v>0.8</v>
      </c>
      <c r="BU1382" s="589">
        <v>1.6</v>
      </c>
      <c r="BV1382" s="590">
        <v>1.6</v>
      </c>
      <c r="BW1382" s="590">
        <v>1.6</v>
      </c>
      <c r="BX1382" s="590">
        <v>1.6</v>
      </c>
      <c r="BY1382" s="590">
        <v>1.6</v>
      </c>
      <c r="BZ1382" s="590">
        <v>3.2</v>
      </c>
      <c r="CA1382" s="590">
        <v>3.2</v>
      </c>
      <c r="CB1382" s="590">
        <v>3.2</v>
      </c>
      <c r="CC1382" s="590">
        <v>3.2</v>
      </c>
      <c r="CD1382" s="590">
        <v>3.2</v>
      </c>
      <c r="CE1382" s="590">
        <v>10</v>
      </c>
      <c r="CF1382" s="590">
        <v>10</v>
      </c>
      <c r="CG1382" s="590">
        <v>10</v>
      </c>
      <c r="CH1382" s="590">
        <v>10</v>
      </c>
      <c r="CI1382" s="590">
        <v>10</v>
      </c>
      <c r="CJ1382" s="519">
        <v>0</v>
      </c>
      <c r="CK1382" s="623">
        <f t="shared" si="46"/>
        <v>78</v>
      </c>
      <c r="CL1382" s="554">
        <v>27.999999999999996</v>
      </c>
      <c r="CM1382" s="554">
        <v>4.8000000000000007</v>
      </c>
      <c r="CN1382" s="554">
        <v>14.399999999999999</v>
      </c>
      <c r="CO1382" s="638" t="s">
        <v>4965</v>
      </c>
      <c r="CP1382" s="638"/>
      <c r="CQ1382" s="530" t="s">
        <v>1940</v>
      </c>
      <c r="CR1382" s="527" t="s">
        <v>4965</v>
      </c>
      <c r="CS1382" s="640" t="s">
        <v>4965</v>
      </c>
      <c r="CT1382" s="648" t="s">
        <v>1938</v>
      </c>
      <c r="CU1382" s="525" t="s">
        <v>4965</v>
      </c>
    </row>
    <row r="1383" spans="1:99" s="71" customFormat="1" ht="12" customHeight="1" x14ac:dyDescent="0.2">
      <c r="A1383" s="624" t="s">
        <v>3650</v>
      </c>
      <c r="B1383" s="151" t="s">
        <v>4026</v>
      </c>
      <c r="C1383" s="624" t="s">
        <v>2633</v>
      </c>
      <c r="D1383" s="624"/>
      <c r="E1383" s="624"/>
      <c r="F1383" s="624"/>
      <c r="G1383" s="624"/>
      <c r="H1383" s="624"/>
      <c r="I1383" s="624"/>
      <c r="J1383" s="626">
        <v>527208</v>
      </c>
      <c r="K1383" s="626">
        <v>175684</v>
      </c>
      <c r="L1383" s="512" t="s">
        <v>3067</v>
      </c>
      <c r="M1383" s="624"/>
      <c r="N1383" s="624"/>
      <c r="O1383" s="626"/>
      <c r="P1383" s="626"/>
      <c r="Q1383" s="627">
        <v>38</v>
      </c>
      <c r="R1383" s="632"/>
      <c r="S1383" s="632"/>
      <c r="T1383" s="632"/>
      <c r="U1383" s="643"/>
      <c r="V1383" s="643"/>
      <c r="W1383" s="643"/>
      <c r="X1383" s="642"/>
      <c r="Y1383" s="631" t="s">
        <v>1442</v>
      </c>
      <c r="Z1383" s="632" t="s">
        <v>1443</v>
      </c>
      <c r="AA1383" s="633"/>
      <c r="AB1383" s="624"/>
      <c r="AC1383" s="644">
        <v>0.1175257731958763</v>
      </c>
      <c r="AD1383" s="624"/>
      <c r="AE1383" s="624"/>
      <c r="AF1383" s="743"/>
      <c r="AG1383" s="517" t="s">
        <v>628</v>
      </c>
      <c r="AH1383" s="517" t="s">
        <v>1444</v>
      </c>
      <c r="AI1383" s="624">
        <v>1332101</v>
      </c>
      <c r="AJ1383" s="624">
        <v>0</v>
      </c>
      <c r="AK1383" s="624">
        <v>0</v>
      </c>
      <c r="AL1383" s="624">
        <v>0</v>
      </c>
      <c r="AM1383" s="624">
        <v>0</v>
      </c>
      <c r="AN1383" s="624">
        <v>0</v>
      </c>
      <c r="AO1383" s="624">
        <v>0</v>
      </c>
      <c r="AP1383" s="624">
        <v>0</v>
      </c>
      <c r="AQ1383" s="624">
        <v>0</v>
      </c>
      <c r="AR1383" s="624">
        <v>38</v>
      </c>
      <c r="AS1383" s="635" t="s">
        <v>4965</v>
      </c>
      <c r="AT1383" s="635" t="s">
        <v>4965</v>
      </c>
      <c r="AU1383" s="635" t="s">
        <v>4965</v>
      </c>
      <c r="AV1383" s="635" t="s">
        <v>4965</v>
      </c>
      <c r="AW1383" s="635" t="s">
        <v>4965</v>
      </c>
      <c r="AX1383" s="635" t="s">
        <v>4965</v>
      </c>
      <c r="AY1383" s="635" t="s">
        <v>4965</v>
      </c>
      <c r="AZ1383" s="635" t="s">
        <v>4965</v>
      </c>
      <c r="BA1383" s="635" t="s">
        <v>4965</v>
      </c>
      <c r="BB1383" s="635" t="s">
        <v>4965</v>
      </c>
      <c r="BC1383" s="635" t="s">
        <v>4965</v>
      </c>
      <c r="BD1383" s="635" t="s">
        <v>4965</v>
      </c>
      <c r="BE1383" s="635" t="s">
        <v>4965</v>
      </c>
      <c r="BF1383" s="635" t="s">
        <v>4965</v>
      </c>
      <c r="BG1383" s="635" t="s">
        <v>4965</v>
      </c>
      <c r="BH1383" s="635" t="s">
        <v>4965</v>
      </c>
      <c r="BI1383" s="635" t="s">
        <v>4965</v>
      </c>
      <c r="BJ1383" s="635" t="s">
        <v>4965</v>
      </c>
      <c r="BK1383" s="635" t="s">
        <v>4965</v>
      </c>
      <c r="BL1383" s="635" t="s">
        <v>4965</v>
      </c>
      <c r="BM1383" s="635" t="s">
        <v>4965</v>
      </c>
      <c r="BN1383" s="550" t="s">
        <v>4021</v>
      </c>
      <c r="BO1383" s="636">
        <v>0</v>
      </c>
      <c r="BP1383" s="590">
        <v>1.5147766323024057</v>
      </c>
      <c r="BQ1383" s="649">
        <v>1.5147766323024057</v>
      </c>
      <c r="BR1383" s="590">
        <v>1.5147766323024057</v>
      </c>
      <c r="BS1383" s="590">
        <v>1.5147766323024057</v>
      </c>
      <c r="BT1383" s="590">
        <v>1.5147766323024057</v>
      </c>
      <c r="BU1383" s="589">
        <v>1.5147766323024057</v>
      </c>
      <c r="BV1383" s="590">
        <v>1.5147766323024057</v>
      </c>
      <c r="BW1383" s="590">
        <v>1.5147766323024057</v>
      </c>
      <c r="BX1383" s="590">
        <v>1.5147766323024057</v>
      </c>
      <c r="BY1383" s="590">
        <v>1.5147766323024057</v>
      </c>
      <c r="BZ1383" s="590">
        <v>3.0556701030927838</v>
      </c>
      <c r="CA1383" s="590">
        <v>3.0556701030927838</v>
      </c>
      <c r="CB1383" s="590">
        <v>3.0556701030927838</v>
      </c>
      <c r="CC1383" s="590">
        <v>3.0556701030927838</v>
      </c>
      <c r="CD1383" s="590">
        <v>3.0556701030927838</v>
      </c>
      <c r="CE1383" s="590">
        <v>1.5147766323024057</v>
      </c>
      <c r="CF1383" s="590">
        <v>1.5147766323024057</v>
      </c>
      <c r="CG1383" s="590">
        <v>1.5147766323024057</v>
      </c>
      <c r="CH1383" s="590">
        <v>1.5147766323024057</v>
      </c>
      <c r="CI1383" s="590">
        <v>1.5147766323024057</v>
      </c>
      <c r="CJ1383" s="519">
        <v>0</v>
      </c>
      <c r="CK1383" s="623">
        <f t="shared" si="46"/>
        <v>38.000000000000007</v>
      </c>
      <c r="CL1383" s="554">
        <v>30.426116838487975</v>
      </c>
      <c r="CM1383" s="554">
        <v>7.5738831615120281</v>
      </c>
      <c r="CN1383" s="554">
        <v>16.688659793814434</v>
      </c>
      <c r="CO1383" s="638" t="s">
        <v>4965</v>
      </c>
      <c r="CP1383" s="524" t="s">
        <v>1938</v>
      </c>
      <c r="CQ1383" s="525" t="s">
        <v>4965</v>
      </c>
      <c r="CR1383" s="527" t="s">
        <v>4965</v>
      </c>
      <c r="CS1383" s="640" t="s">
        <v>4965</v>
      </c>
      <c r="CT1383" s="648" t="s">
        <v>1938</v>
      </c>
      <c r="CU1383" s="525" t="s">
        <v>4965</v>
      </c>
    </row>
    <row r="1384" spans="1:99" s="71" customFormat="1" ht="12" customHeight="1" x14ac:dyDescent="0.2">
      <c r="A1384" s="624" t="s">
        <v>3650</v>
      </c>
      <c r="B1384" s="151" t="s">
        <v>4026</v>
      </c>
      <c r="C1384" s="624" t="s">
        <v>2633</v>
      </c>
      <c r="D1384" s="624"/>
      <c r="E1384" s="624"/>
      <c r="F1384" s="624"/>
      <c r="G1384" s="624"/>
      <c r="H1384" s="624"/>
      <c r="I1384" s="624"/>
      <c r="J1384" s="626">
        <v>527208</v>
      </c>
      <c r="K1384" s="626">
        <v>175684</v>
      </c>
      <c r="L1384" s="512" t="s">
        <v>3067</v>
      </c>
      <c r="M1384" s="624"/>
      <c r="N1384" s="624"/>
      <c r="O1384" s="626"/>
      <c r="P1384" s="626"/>
      <c r="Q1384" s="627">
        <v>58</v>
      </c>
      <c r="R1384" s="632"/>
      <c r="S1384" s="632"/>
      <c r="T1384" s="632"/>
      <c r="U1384" s="643"/>
      <c r="V1384" s="643"/>
      <c r="W1384" s="643"/>
      <c r="X1384" s="642"/>
      <c r="Y1384" s="631" t="s">
        <v>1442</v>
      </c>
      <c r="Z1384" s="632" t="s">
        <v>1443</v>
      </c>
      <c r="AA1384" s="633"/>
      <c r="AB1384" s="624"/>
      <c r="AC1384" s="644">
        <v>0.1793814432989691</v>
      </c>
      <c r="AD1384" s="624"/>
      <c r="AE1384" s="624"/>
      <c r="AF1384" s="743"/>
      <c r="AG1384" s="517" t="s">
        <v>1931</v>
      </c>
      <c r="AH1384" s="517" t="s">
        <v>1444</v>
      </c>
      <c r="AI1384" s="624">
        <v>1332101</v>
      </c>
      <c r="AJ1384" s="624">
        <v>0</v>
      </c>
      <c r="AK1384" s="624">
        <v>0</v>
      </c>
      <c r="AL1384" s="624">
        <v>0</v>
      </c>
      <c r="AM1384" s="624">
        <v>0</v>
      </c>
      <c r="AN1384" s="624">
        <v>0</v>
      </c>
      <c r="AO1384" s="624">
        <v>0</v>
      </c>
      <c r="AP1384" s="624">
        <v>0</v>
      </c>
      <c r="AQ1384" s="624">
        <v>0</v>
      </c>
      <c r="AR1384" s="624">
        <v>58</v>
      </c>
      <c r="AS1384" s="635" t="s">
        <v>4965</v>
      </c>
      <c r="AT1384" s="635" t="s">
        <v>4965</v>
      </c>
      <c r="AU1384" s="635" t="s">
        <v>4965</v>
      </c>
      <c r="AV1384" s="635" t="s">
        <v>4965</v>
      </c>
      <c r="AW1384" s="635" t="s">
        <v>4965</v>
      </c>
      <c r="AX1384" s="635" t="s">
        <v>4965</v>
      </c>
      <c r="AY1384" s="635" t="s">
        <v>4965</v>
      </c>
      <c r="AZ1384" s="635" t="s">
        <v>4965</v>
      </c>
      <c r="BA1384" s="635" t="s">
        <v>4965</v>
      </c>
      <c r="BB1384" s="635" t="s">
        <v>4965</v>
      </c>
      <c r="BC1384" s="635" t="s">
        <v>4965</v>
      </c>
      <c r="BD1384" s="635" t="s">
        <v>4965</v>
      </c>
      <c r="BE1384" s="635" t="s">
        <v>4965</v>
      </c>
      <c r="BF1384" s="635" t="s">
        <v>4965</v>
      </c>
      <c r="BG1384" s="635" t="s">
        <v>4965</v>
      </c>
      <c r="BH1384" s="635" t="s">
        <v>4965</v>
      </c>
      <c r="BI1384" s="635" t="s">
        <v>4965</v>
      </c>
      <c r="BJ1384" s="635" t="s">
        <v>4965</v>
      </c>
      <c r="BK1384" s="635" t="s">
        <v>4965</v>
      </c>
      <c r="BL1384" s="635" t="s">
        <v>4965</v>
      </c>
      <c r="BM1384" s="635" t="s">
        <v>4965</v>
      </c>
      <c r="BN1384" s="550" t="s">
        <v>4021</v>
      </c>
      <c r="BO1384" s="636">
        <v>0</v>
      </c>
      <c r="BP1384" s="590">
        <v>2.3120274914089349</v>
      </c>
      <c r="BQ1384" s="649">
        <v>2.3120274914089349</v>
      </c>
      <c r="BR1384" s="590">
        <v>2.3120274914089349</v>
      </c>
      <c r="BS1384" s="590">
        <v>2.3120274914089349</v>
      </c>
      <c r="BT1384" s="590">
        <v>2.3120274914089349</v>
      </c>
      <c r="BU1384" s="589">
        <v>2.3120274914089349</v>
      </c>
      <c r="BV1384" s="590">
        <v>2.3120274914089349</v>
      </c>
      <c r="BW1384" s="590">
        <v>2.3120274914089349</v>
      </c>
      <c r="BX1384" s="590">
        <v>2.3120274914089349</v>
      </c>
      <c r="BY1384" s="590">
        <v>2.3120274914089349</v>
      </c>
      <c r="BZ1384" s="590">
        <v>4.6639175257731962</v>
      </c>
      <c r="CA1384" s="590">
        <v>4.6639175257731962</v>
      </c>
      <c r="CB1384" s="590">
        <v>4.6639175257731962</v>
      </c>
      <c r="CC1384" s="590">
        <v>4.6639175257731962</v>
      </c>
      <c r="CD1384" s="590">
        <v>4.6639175257731962</v>
      </c>
      <c r="CE1384" s="590">
        <v>2.3120274914089349</v>
      </c>
      <c r="CF1384" s="590">
        <v>2.3120274914089349</v>
      </c>
      <c r="CG1384" s="590">
        <v>2.3120274914089349</v>
      </c>
      <c r="CH1384" s="590">
        <v>2.3120274914089349</v>
      </c>
      <c r="CI1384" s="590">
        <v>2.3120274914089349</v>
      </c>
      <c r="CJ1384" s="519">
        <v>0</v>
      </c>
      <c r="CK1384" s="623">
        <f t="shared" si="46"/>
        <v>57.999999999999986</v>
      </c>
      <c r="CL1384" s="554">
        <v>46.439862542955318</v>
      </c>
      <c r="CM1384" s="554">
        <v>11.560137457044675</v>
      </c>
      <c r="CN1384" s="554">
        <v>25.47216494845361</v>
      </c>
      <c r="CO1384" s="638" t="s">
        <v>4965</v>
      </c>
      <c r="CP1384" s="524" t="s">
        <v>1938</v>
      </c>
      <c r="CQ1384" s="525" t="s">
        <v>4965</v>
      </c>
      <c r="CR1384" s="527" t="s">
        <v>4965</v>
      </c>
      <c r="CS1384" s="640" t="s">
        <v>4965</v>
      </c>
      <c r="CT1384" s="648" t="s">
        <v>1938</v>
      </c>
      <c r="CU1384" s="525" t="s">
        <v>4965</v>
      </c>
    </row>
    <row r="1385" spans="1:99" s="71" customFormat="1" ht="12" customHeight="1" x14ac:dyDescent="0.2">
      <c r="A1385" s="624" t="s">
        <v>3650</v>
      </c>
      <c r="B1385" s="151" t="s">
        <v>4026</v>
      </c>
      <c r="C1385" s="624" t="s">
        <v>2633</v>
      </c>
      <c r="D1385" s="624"/>
      <c r="E1385" s="624"/>
      <c r="F1385" s="624"/>
      <c r="G1385" s="624"/>
      <c r="H1385" s="624"/>
      <c r="I1385" s="624"/>
      <c r="J1385" s="626">
        <v>527208</v>
      </c>
      <c r="K1385" s="626">
        <v>175684</v>
      </c>
      <c r="L1385" s="512" t="s">
        <v>3067</v>
      </c>
      <c r="M1385" s="624"/>
      <c r="N1385" s="624"/>
      <c r="O1385" s="626"/>
      <c r="P1385" s="626"/>
      <c r="Q1385" s="627">
        <v>195</v>
      </c>
      <c r="R1385" s="632"/>
      <c r="S1385" s="632"/>
      <c r="T1385" s="632"/>
      <c r="U1385" s="643"/>
      <c r="V1385" s="643"/>
      <c r="W1385" s="643"/>
      <c r="X1385" s="642"/>
      <c r="Y1385" s="631" t="s">
        <v>1442</v>
      </c>
      <c r="Z1385" s="632" t="s">
        <v>1443</v>
      </c>
      <c r="AA1385" s="633"/>
      <c r="AB1385" s="624"/>
      <c r="AC1385" s="644">
        <v>0.60309278350515472</v>
      </c>
      <c r="AD1385" s="624"/>
      <c r="AE1385" s="624"/>
      <c r="AF1385" s="743"/>
      <c r="AG1385" s="641" t="s">
        <v>3063</v>
      </c>
      <c r="AH1385" s="517" t="s">
        <v>1444</v>
      </c>
      <c r="AI1385" s="624">
        <v>1332101</v>
      </c>
      <c r="AJ1385" s="624">
        <v>0</v>
      </c>
      <c r="AK1385" s="624">
        <v>0</v>
      </c>
      <c r="AL1385" s="624">
        <v>0</v>
      </c>
      <c r="AM1385" s="624">
        <v>0</v>
      </c>
      <c r="AN1385" s="624">
        <v>0</v>
      </c>
      <c r="AO1385" s="624">
        <v>0</v>
      </c>
      <c r="AP1385" s="624">
        <v>0</v>
      </c>
      <c r="AQ1385" s="624">
        <v>0</v>
      </c>
      <c r="AR1385" s="624">
        <v>195</v>
      </c>
      <c r="AS1385" s="635" t="s">
        <v>4965</v>
      </c>
      <c r="AT1385" s="635" t="s">
        <v>4965</v>
      </c>
      <c r="AU1385" s="635" t="s">
        <v>4965</v>
      </c>
      <c r="AV1385" s="635" t="s">
        <v>4965</v>
      </c>
      <c r="AW1385" s="635" t="s">
        <v>4965</v>
      </c>
      <c r="AX1385" s="635" t="s">
        <v>4965</v>
      </c>
      <c r="AY1385" s="635" t="s">
        <v>4965</v>
      </c>
      <c r="AZ1385" s="635" t="s">
        <v>4965</v>
      </c>
      <c r="BA1385" s="635" t="s">
        <v>4965</v>
      </c>
      <c r="BB1385" s="635" t="s">
        <v>4965</v>
      </c>
      <c r="BC1385" s="635" t="s">
        <v>4965</v>
      </c>
      <c r="BD1385" s="635" t="s">
        <v>4965</v>
      </c>
      <c r="BE1385" s="635" t="s">
        <v>4965</v>
      </c>
      <c r="BF1385" s="635" t="s">
        <v>4965</v>
      </c>
      <c r="BG1385" s="635" t="s">
        <v>4965</v>
      </c>
      <c r="BH1385" s="635" t="s">
        <v>4965</v>
      </c>
      <c r="BI1385" s="635" t="s">
        <v>4965</v>
      </c>
      <c r="BJ1385" s="635" t="s">
        <v>4965</v>
      </c>
      <c r="BK1385" s="635" t="s">
        <v>4965</v>
      </c>
      <c r="BL1385" s="635" t="s">
        <v>4965</v>
      </c>
      <c r="BM1385" s="635" t="s">
        <v>4965</v>
      </c>
      <c r="BN1385" s="550" t="s">
        <v>4021</v>
      </c>
      <c r="BO1385" s="636">
        <v>0</v>
      </c>
      <c r="BP1385" s="590">
        <v>7.7731958762886606</v>
      </c>
      <c r="BQ1385" s="649">
        <v>7.7731958762886606</v>
      </c>
      <c r="BR1385" s="590">
        <v>7.7731958762886606</v>
      </c>
      <c r="BS1385" s="590">
        <v>7.7731958762886606</v>
      </c>
      <c r="BT1385" s="590">
        <v>7.7731958762886606</v>
      </c>
      <c r="BU1385" s="589">
        <v>7.7731958762886606</v>
      </c>
      <c r="BV1385" s="590">
        <v>7.7731958762886606</v>
      </c>
      <c r="BW1385" s="590">
        <v>7.7731958762886606</v>
      </c>
      <c r="BX1385" s="590">
        <v>7.7731958762886606</v>
      </c>
      <c r="BY1385" s="590">
        <v>7.7731958762886606</v>
      </c>
      <c r="BZ1385" s="590">
        <v>15.680412371134022</v>
      </c>
      <c r="CA1385" s="590">
        <v>15.680412371134022</v>
      </c>
      <c r="CB1385" s="590">
        <v>15.680412371134022</v>
      </c>
      <c r="CC1385" s="590">
        <v>15.680412371134022</v>
      </c>
      <c r="CD1385" s="590">
        <v>15.680412371134022</v>
      </c>
      <c r="CE1385" s="590">
        <v>7.7731958762886606</v>
      </c>
      <c r="CF1385" s="590">
        <v>7.7731958762886606</v>
      </c>
      <c r="CG1385" s="590">
        <v>7.7731958762886606</v>
      </c>
      <c r="CH1385" s="590">
        <v>7.7731958762886606</v>
      </c>
      <c r="CI1385" s="590">
        <v>7.7731958762886606</v>
      </c>
      <c r="CJ1385" s="519">
        <v>0</v>
      </c>
      <c r="CK1385" s="623">
        <f t="shared" si="46"/>
        <v>195.00000000000009</v>
      </c>
      <c r="CL1385" s="554">
        <v>156.13402061855675</v>
      </c>
      <c r="CM1385" s="554">
        <v>38.865979381443303</v>
      </c>
      <c r="CN1385" s="554">
        <v>85.639175257731978</v>
      </c>
      <c r="CO1385" s="638" t="s">
        <v>4965</v>
      </c>
      <c r="CP1385" s="524" t="s">
        <v>1938</v>
      </c>
      <c r="CQ1385" s="525" t="s">
        <v>4965</v>
      </c>
      <c r="CR1385" s="527" t="s">
        <v>4965</v>
      </c>
      <c r="CS1385" s="640" t="s">
        <v>4965</v>
      </c>
      <c r="CT1385" s="648" t="s">
        <v>1938</v>
      </c>
      <c r="CU1385" s="525" t="s">
        <v>4965</v>
      </c>
    </row>
    <row r="1386" spans="1:99" s="71" customFormat="1" ht="12" customHeight="1" x14ac:dyDescent="0.2">
      <c r="A1386" s="624" t="s">
        <v>3650</v>
      </c>
      <c r="B1386" s="151" t="s">
        <v>4027</v>
      </c>
      <c r="C1386" s="624" t="s">
        <v>2634</v>
      </c>
      <c r="D1386" s="624"/>
      <c r="E1386" s="624"/>
      <c r="F1386" s="624"/>
      <c r="G1386" s="624"/>
      <c r="H1386" s="624"/>
      <c r="I1386" s="624"/>
      <c r="J1386" s="626">
        <v>526949</v>
      </c>
      <c r="K1386" s="626">
        <v>175362</v>
      </c>
      <c r="L1386" s="512" t="s">
        <v>3084</v>
      </c>
      <c r="M1386" s="624"/>
      <c r="N1386" s="624"/>
      <c r="O1386" s="626"/>
      <c r="P1386" s="626"/>
      <c r="Q1386" s="627">
        <v>15</v>
      </c>
      <c r="R1386" s="632"/>
      <c r="S1386" s="632"/>
      <c r="T1386" s="632"/>
      <c r="U1386" s="643"/>
      <c r="V1386" s="643"/>
      <c r="W1386" s="643"/>
      <c r="X1386" s="642"/>
      <c r="Y1386" s="631" t="s">
        <v>1442</v>
      </c>
      <c r="Z1386" s="632" t="s">
        <v>1443</v>
      </c>
      <c r="AA1386" s="633"/>
      <c r="AB1386" s="624"/>
      <c r="AC1386" s="644">
        <v>0.39358974358974358</v>
      </c>
      <c r="AD1386" s="624"/>
      <c r="AE1386" s="624"/>
      <c r="AF1386" s="743"/>
      <c r="AG1386" s="517" t="s">
        <v>628</v>
      </c>
      <c r="AH1386" s="517" t="s">
        <v>1444</v>
      </c>
      <c r="AI1386" s="624">
        <v>1332008</v>
      </c>
      <c r="AJ1386" s="624">
        <v>0</v>
      </c>
      <c r="AK1386" s="624">
        <v>0</v>
      </c>
      <c r="AL1386" s="624">
        <v>0</v>
      </c>
      <c r="AM1386" s="624">
        <v>0</v>
      </c>
      <c r="AN1386" s="624">
        <v>0</v>
      </c>
      <c r="AO1386" s="624">
        <v>0</v>
      </c>
      <c r="AP1386" s="624">
        <v>0</v>
      </c>
      <c r="AQ1386" s="624">
        <v>0</v>
      </c>
      <c r="AR1386" s="624">
        <v>15</v>
      </c>
      <c r="AS1386" s="635" t="s">
        <v>4965</v>
      </c>
      <c r="AT1386" s="635" t="s">
        <v>4965</v>
      </c>
      <c r="AU1386" s="635" t="s">
        <v>4965</v>
      </c>
      <c r="AV1386" s="635" t="s">
        <v>4965</v>
      </c>
      <c r="AW1386" s="635" t="s">
        <v>4965</v>
      </c>
      <c r="AX1386" s="635" t="s">
        <v>4965</v>
      </c>
      <c r="AY1386" s="635" t="s">
        <v>4965</v>
      </c>
      <c r="AZ1386" s="635" t="s">
        <v>4965</v>
      </c>
      <c r="BA1386" s="635" t="s">
        <v>4965</v>
      </c>
      <c r="BB1386" s="635" t="s">
        <v>4965</v>
      </c>
      <c r="BC1386" s="635" t="s">
        <v>4965</v>
      </c>
      <c r="BD1386" s="635" t="s">
        <v>4965</v>
      </c>
      <c r="BE1386" s="635" t="s">
        <v>4965</v>
      </c>
      <c r="BF1386" s="635" t="s">
        <v>4965</v>
      </c>
      <c r="BG1386" s="635" t="s">
        <v>4965</v>
      </c>
      <c r="BH1386" s="635" t="s">
        <v>4965</v>
      </c>
      <c r="BI1386" s="635" t="s">
        <v>4965</v>
      </c>
      <c r="BJ1386" s="635" t="s">
        <v>4965</v>
      </c>
      <c r="BK1386" s="635" t="s">
        <v>4965</v>
      </c>
      <c r="BL1386" s="635" t="s">
        <v>4965</v>
      </c>
      <c r="BM1386" s="635" t="s">
        <v>4965</v>
      </c>
      <c r="BN1386" s="550" t="s">
        <v>4021</v>
      </c>
      <c r="BO1386" s="636">
        <v>0</v>
      </c>
      <c r="BP1386" s="590">
        <v>0.15384615384615383</v>
      </c>
      <c r="BQ1386" s="649">
        <v>0.15384615384615383</v>
      </c>
      <c r="BR1386" s="590">
        <v>0.15384615384615383</v>
      </c>
      <c r="BS1386" s="590">
        <v>0.15384615384615383</v>
      </c>
      <c r="BT1386" s="590">
        <v>0.15384615384615383</v>
      </c>
      <c r="BU1386" s="589">
        <v>0.30769230769230765</v>
      </c>
      <c r="BV1386" s="590">
        <v>0.30769230769230765</v>
      </c>
      <c r="BW1386" s="590">
        <v>0.30769230769230765</v>
      </c>
      <c r="BX1386" s="590">
        <v>0.30769230769230765</v>
      </c>
      <c r="BY1386" s="590">
        <v>0.30769230769230765</v>
      </c>
      <c r="BZ1386" s="590">
        <v>0.61538461538461531</v>
      </c>
      <c r="CA1386" s="590">
        <v>0.61538461538461531</v>
      </c>
      <c r="CB1386" s="590">
        <v>0.61538461538461531</v>
      </c>
      <c r="CC1386" s="590">
        <v>0.61538461538461531</v>
      </c>
      <c r="CD1386" s="590">
        <v>0.61538461538461531</v>
      </c>
      <c r="CE1386" s="590">
        <v>1.9230769230769234</v>
      </c>
      <c r="CF1386" s="590">
        <v>1.9230769230769234</v>
      </c>
      <c r="CG1386" s="590">
        <v>1.9230769230769234</v>
      </c>
      <c r="CH1386" s="590">
        <v>1.9230769230769234</v>
      </c>
      <c r="CI1386" s="590">
        <v>1.9230769230769234</v>
      </c>
      <c r="CJ1386" s="519">
        <v>0</v>
      </c>
      <c r="CK1386" s="623">
        <f t="shared" si="46"/>
        <v>15</v>
      </c>
      <c r="CL1386" s="554">
        <v>5.3846153846153832</v>
      </c>
      <c r="CM1386" s="554">
        <v>0.92307692307692291</v>
      </c>
      <c r="CN1386" s="554">
        <v>2.7692307692307692</v>
      </c>
      <c r="CO1386" s="638" t="s">
        <v>4965</v>
      </c>
      <c r="CP1386" s="638"/>
      <c r="CQ1386" s="530" t="s">
        <v>1940</v>
      </c>
      <c r="CR1386" s="527" t="s">
        <v>4965</v>
      </c>
      <c r="CS1386" s="640" t="s">
        <v>4965</v>
      </c>
      <c r="CT1386" s="648" t="s">
        <v>1938</v>
      </c>
      <c r="CU1386" s="525" t="s">
        <v>4965</v>
      </c>
    </row>
    <row r="1387" spans="1:99" s="71" customFormat="1" ht="12" customHeight="1" x14ac:dyDescent="0.2">
      <c r="A1387" s="624" t="s">
        <v>3650</v>
      </c>
      <c r="B1387" s="151" t="s">
        <v>4027</v>
      </c>
      <c r="C1387" s="624" t="s">
        <v>2634</v>
      </c>
      <c r="D1387" s="624"/>
      <c r="E1387" s="624"/>
      <c r="F1387" s="624"/>
      <c r="G1387" s="624"/>
      <c r="H1387" s="624"/>
      <c r="I1387" s="624"/>
      <c r="J1387" s="626">
        <v>526949</v>
      </c>
      <c r="K1387" s="626">
        <v>175362</v>
      </c>
      <c r="L1387" s="512" t="s">
        <v>3084</v>
      </c>
      <c r="M1387" s="624"/>
      <c r="N1387" s="624"/>
      <c r="O1387" s="626"/>
      <c r="P1387" s="626"/>
      <c r="Q1387" s="627">
        <v>24</v>
      </c>
      <c r="R1387" s="632"/>
      <c r="S1387" s="632"/>
      <c r="T1387" s="632"/>
      <c r="U1387" s="643"/>
      <c r="V1387" s="643"/>
      <c r="W1387" s="643"/>
      <c r="X1387" s="642"/>
      <c r="Y1387" s="631" t="s">
        <v>1442</v>
      </c>
      <c r="Z1387" s="632" t="s">
        <v>1443</v>
      </c>
      <c r="AA1387" s="633"/>
      <c r="AB1387" s="624"/>
      <c r="AC1387" s="644">
        <v>0.62974358974358968</v>
      </c>
      <c r="AD1387" s="624"/>
      <c r="AE1387" s="624"/>
      <c r="AF1387" s="743"/>
      <c r="AG1387" s="517" t="s">
        <v>1931</v>
      </c>
      <c r="AH1387" s="517" t="s">
        <v>1444</v>
      </c>
      <c r="AI1387" s="624">
        <v>1332008</v>
      </c>
      <c r="AJ1387" s="624">
        <v>0</v>
      </c>
      <c r="AK1387" s="624">
        <v>0</v>
      </c>
      <c r="AL1387" s="624">
        <v>0</v>
      </c>
      <c r="AM1387" s="624">
        <v>0</v>
      </c>
      <c r="AN1387" s="624">
        <v>0</v>
      </c>
      <c r="AO1387" s="624">
        <v>0</v>
      </c>
      <c r="AP1387" s="624">
        <v>0</v>
      </c>
      <c r="AQ1387" s="624">
        <v>0</v>
      </c>
      <c r="AR1387" s="624">
        <v>24</v>
      </c>
      <c r="AS1387" s="635" t="s">
        <v>4965</v>
      </c>
      <c r="AT1387" s="635" t="s">
        <v>4965</v>
      </c>
      <c r="AU1387" s="635" t="s">
        <v>4965</v>
      </c>
      <c r="AV1387" s="635" t="s">
        <v>4965</v>
      </c>
      <c r="AW1387" s="635" t="s">
        <v>4965</v>
      </c>
      <c r="AX1387" s="635" t="s">
        <v>4965</v>
      </c>
      <c r="AY1387" s="635" t="s">
        <v>4965</v>
      </c>
      <c r="AZ1387" s="635" t="s">
        <v>4965</v>
      </c>
      <c r="BA1387" s="635" t="s">
        <v>4965</v>
      </c>
      <c r="BB1387" s="635" t="s">
        <v>4965</v>
      </c>
      <c r="BC1387" s="635" t="s">
        <v>4965</v>
      </c>
      <c r="BD1387" s="635" t="s">
        <v>4965</v>
      </c>
      <c r="BE1387" s="635" t="s">
        <v>4965</v>
      </c>
      <c r="BF1387" s="635" t="s">
        <v>4965</v>
      </c>
      <c r="BG1387" s="635" t="s">
        <v>4965</v>
      </c>
      <c r="BH1387" s="635" t="s">
        <v>4965</v>
      </c>
      <c r="BI1387" s="635" t="s">
        <v>4965</v>
      </c>
      <c r="BJ1387" s="635" t="s">
        <v>4965</v>
      </c>
      <c r="BK1387" s="635" t="s">
        <v>4965</v>
      </c>
      <c r="BL1387" s="635" t="s">
        <v>4965</v>
      </c>
      <c r="BM1387" s="635" t="s">
        <v>4965</v>
      </c>
      <c r="BN1387" s="550" t="s">
        <v>4021</v>
      </c>
      <c r="BO1387" s="636">
        <v>0</v>
      </c>
      <c r="BP1387" s="590">
        <v>0.24615384615384617</v>
      </c>
      <c r="BQ1387" s="649">
        <v>0.24615384615384617</v>
      </c>
      <c r="BR1387" s="590">
        <v>0.24615384615384617</v>
      </c>
      <c r="BS1387" s="590">
        <v>0.24615384615384617</v>
      </c>
      <c r="BT1387" s="590">
        <v>0.24615384615384617</v>
      </c>
      <c r="BU1387" s="589">
        <v>0.49230769230769234</v>
      </c>
      <c r="BV1387" s="590">
        <v>0.49230769230769234</v>
      </c>
      <c r="BW1387" s="590">
        <v>0.49230769230769234</v>
      </c>
      <c r="BX1387" s="590">
        <v>0.49230769230769234</v>
      </c>
      <c r="BY1387" s="590">
        <v>0.49230769230769234</v>
      </c>
      <c r="BZ1387" s="590">
        <v>0.98461538461538467</v>
      </c>
      <c r="CA1387" s="590">
        <v>0.98461538461538467</v>
      </c>
      <c r="CB1387" s="590">
        <v>0.98461538461538467</v>
      </c>
      <c r="CC1387" s="590">
        <v>0.98461538461538467</v>
      </c>
      <c r="CD1387" s="590">
        <v>0.98461538461538467</v>
      </c>
      <c r="CE1387" s="590">
        <v>3.0769230769230775</v>
      </c>
      <c r="CF1387" s="590">
        <v>3.0769230769230775</v>
      </c>
      <c r="CG1387" s="590">
        <v>3.0769230769230775</v>
      </c>
      <c r="CH1387" s="590">
        <v>3.0769230769230775</v>
      </c>
      <c r="CI1387" s="590">
        <v>3.0769230769230775</v>
      </c>
      <c r="CJ1387" s="519">
        <v>0</v>
      </c>
      <c r="CK1387" s="623">
        <f t="shared" si="46"/>
        <v>24</v>
      </c>
      <c r="CL1387" s="554">
        <v>8.6153846153846168</v>
      </c>
      <c r="CM1387" s="554">
        <v>1.476923076923077</v>
      </c>
      <c r="CN1387" s="554">
        <v>4.430769230769231</v>
      </c>
      <c r="CO1387" s="638" t="s">
        <v>4965</v>
      </c>
      <c r="CP1387" s="638"/>
      <c r="CQ1387" s="530" t="s">
        <v>1940</v>
      </c>
      <c r="CR1387" s="527" t="s">
        <v>4965</v>
      </c>
      <c r="CS1387" s="640" t="s">
        <v>4965</v>
      </c>
      <c r="CT1387" s="648" t="s">
        <v>1938</v>
      </c>
      <c r="CU1387" s="525" t="s">
        <v>4965</v>
      </c>
    </row>
    <row r="1388" spans="1:99" s="71" customFormat="1" ht="12" customHeight="1" x14ac:dyDescent="0.2">
      <c r="A1388" s="624" t="s">
        <v>3650</v>
      </c>
      <c r="B1388" s="151" t="s">
        <v>4027</v>
      </c>
      <c r="C1388" s="624" t="s">
        <v>2634</v>
      </c>
      <c r="D1388" s="624"/>
      <c r="E1388" s="624"/>
      <c r="F1388" s="624"/>
      <c r="G1388" s="624"/>
      <c r="H1388" s="624"/>
      <c r="I1388" s="624"/>
      <c r="J1388" s="626">
        <v>526949</v>
      </c>
      <c r="K1388" s="626">
        <v>175362</v>
      </c>
      <c r="L1388" s="512" t="s">
        <v>3084</v>
      </c>
      <c r="M1388" s="624"/>
      <c r="N1388" s="624"/>
      <c r="O1388" s="626"/>
      <c r="P1388" s="626"/>
      <c r="Q1388" s="627">
        <v>78</v>
      </c>
      <c r="R1388" s="632"/>
      <c r="S1388" s="632"/>
      <c r="T1388" s="632"/>
      <c r="U1388" s="643"/>
      <c r="V1388" s="643"/>
      <c r="W1388" s="643"/>
      <c r="X1388" s="642"/>
      <c r="Y1388" s="631" t="s">
        <v>1442</v>
      </c>
      <c r="Z1388" s="632" t="s">
        <v>1443</v>
      </c>
      <c r="AA1388" s="633"/>
      <c r="AB1388" s="624"/>
      <c r="AC1388" s="644">
        <v>2.0466666666666669</v>
      </c>
      <c r="AD1388" s="624"/>
      <c r="AE1388" s="624"/>
      <c r="AF1388" s="743"/>
      <c r="AG1388" s="641" t="s">
        <v>3063</v>
      </c>
      <c r="AH1388" s="517" t="s">
        <v>1444</v>
      </c>
      <c r="AI1388" s="624">
        <v>1332008</v>
      </c>
      <c r="AJ1388" s="624">
        <v>0</v>
      </c>
      <c r="AK1388" s="624">
        <v>0</v>
      </c>
      <c r="AL1388" s="624">
        <v>0</v>
      </c>
      <c r="AM1388" s="624">
        <v>0</v>
      </c>
      <c r="AN1388" s="624">
        <v>0</v>
      </c>
      <c r="AO1388" s="624">
        <v>0</v>
      </c>
      <c r="AP1388" s="624">
        <v>0</v>
      </c>
      <c r="AQ1388" s="624">
        <v>0</v>
      </c>
      <c r="AR1388" s="624">
        <v>78</v>
      </c>
      <c r="AS1388" s="635" t="s">
        <v>4965</v>
      </c>
      <c r="AT1388" s="635" t="s">
        <v>4965</v>
      </c>
      <c r="AU1388" s="635" t="s">
        <v>4965</v>
      </c>
      <c r="AV1388" s="635" t="s">
        <v>4965</v>
      </c>
      <c r="AW1388" s="635" t="s">
        <v>4965</v>
      </c>
      <c r="AX1388" s="635" t="s">
        <v>4965</v>
      </c>
      <c r="AY1388" s="635" t="s">
        <v>4965</v>
      </c>
      <c r="AZ1388" s="635" t="s">
        <v>4965</v>
      </c>
      <c r="BA1388" s="635" t="s">
        <v>4965</v>
      </c>
      <c r="BB1388" s="635" t="s">
        <v>4965</v>
      </c>
      <c r="BC1388" s="635" t="s">
        <v>4965</v>
      </c>
      <c r="BD1388" s="635" t="s">
        <v>4965</v>
      </c>
      <c r="BE1388" s="635" t="s">
        <v>4965</v>
      </c>
      <c r="BF1388" s="635" t="s">
        <v>4965</v>
      </c>
      <c r="BG1388" s="635" t="s">
        <v>4965</v>
      </c>
      <c r="BH1388" s="635" t="s">
        <v>4965</v>
      </c>
      <c r="BI1388" s="635" t="s">
        <v>4965</v>
      </c>
      <c r="BJ1388" s="635" t="s">
        <v>4965</v>
      </c>
      <c r="BK1388" s="635" t="s">
        <v>4965</v>
      </c>
      <c r="BL1388" s="635" t="s">
        <v>4965</v>
      </c>
      <c r="BM1388" s="635" t="s">
        <v>4965</v>
      </c>
      <c r="BN1388" s="550" t="s">
        <v>4021</v>
      </c>
      <c r="BO1388" s="636">
        <v>0</v>
      </c>
      <c r="BP1388" s="590">
        <v>0.8</v>
      </c>
      <c r="BQ1388" s="649">
        <v>0.8</v>
      </c>
      <c r="BR1388" s="590">
        <v>0.8</v>
      </c>
      <c r="BS1388" s="590">
        <v>0.8</v>
      </c>
      <c r="BT1388" s="590">
        <v>0.8</v>
      </c>
      <c r="BU1388" s="589">
        <v>1.6</v>
      </c>
      <c r="BV1388" s="590">
        <v>1.6</v>
      </c>
      <c r="BW1388" s="590">
        <v>1.6</v>
      </c>
      <c r="BX1388" s="590">
        <v>1.6</v>
      </c>
      <c r="BY1388" s="590">
        <v>1.6</v>
      </c>
      <c r="BZ1388" s="590">
        <v>3.2</v>
      </c>
      <c r="CA1388" s="590">
        <v>3.2</v>
      </c>
      <c r="CB1388" s="590">
        <v>3.2</v>
      </c>
      <c r="CC1388" s="590">
        <v>3.2</v>
      </c>
      <c r="CD1388" s="590">
        <v>3.2</v>
      </c>
      <c r="CE1388" s="590">
        <v>10</v>
      </c>
      <c r="CF1388" s="590">
        <v>10</v>
      </c>
      <c r="CG1388" s="590">
        <v>10</v>
      </c>
      <c r="CH1388" s="590">
        <v>10</v>
      </c>
      <c r="CI1388" s="590">
        <v>10</v>
      </c>
      <c r="CJ1388" s="519">
        <v>0</v>
      </c>
      <c r="CK1388" s="623">
        <f t="shared" si="46"/>
        <v>78</v>
      </c>
      <c r="CL1388" s="554">
        <v>27.999999999999996</v>
      </c>
      <c r="CM1388" s="554">
        <v>4.8000000000000007</v>
      </c>
      <c r="CN1388" s="554">
        <v>14.399999999999999</v>
      </c>
      <c r="CO1388" s="638" t="s">
        <v>4965</v>
      </c>
      <c r="CP1388" s="638"/>
      <c r="CQ1388" s="530" t="s">
        <v>1940</v>
      </c>
      <c r="CR1388" s="527" t="s">
        <v>4965</v>
      </c>
      <c r="CS1388" s="640" t="s">
        <v>4965</v>
      </c>
      <c r="CT1388" s="648" t="s">
        <v>1938</v>
      </c>
      <c r="CU1388" s="525" t="s">
        <v>4965</v>
      </c>
    </row>
    <row r="1389" spans="1:99" s="71" customFormat="1" ht="12" customHeight="1" x14ac:dyDescent="0.2">
      <c r="A1389" s="624" t="s">
        <v>3650</v>
      </c>
      <c r="B1389" s="624" t="s">
        <v>4005</v>
      </c>
      <c r="C1389" s="624" t="s">
        <v>4006</v>
      </c>
      <c r="D1389" s="624"/>
      <c r="E1389" s="624"/>
      <c r="F1389" s="624"/>
      <c r="G1389" s="624"/>
      <c r="H1389" s="624"/>
      <c r="I1389" s="624"/>
      <c r="J1389" s="626">
        <v>526929</v>
      </c>
      <c r="K1389" s="626">
        <v>175760</v>
      </c>
      <c r="L1389" s="512" t="s">
        <v>3067</v>
      </c>
      <c r="M1389" s="624"/>
      <c r="N1389" s="624"/>
      <c r="O1389" s="626"/>
      <c r="P1389" s="626"/>
      <c r="Q1389" s="627">
        <v>28</v>
      </c>
      <c r="R1389" s="632"/>
      <c r="S1389" s="632"/>
      <c r="T1389" s="632"/>
      <c r="U1389" s="643"/>
      <c r="V1389" s="643"/>
      <c r="W1389" s="643"/>
      <c r="X1389" s="642"/>
      <c r="Y1389" s="631" t="s">
        <v>1442</v>
      </c>
      <c r="Z1389" s="632" t="s">
        <v>1443</v>
      </c>
      <c r="AA1389" s="633"/>
      <c r="AB1389" s="624"/>
      <c r="AC1389" s="644">
        <v>2.2347417840375585</v>
      </c>
      <c r="AD1389" s="624"/>
      <c r="AE1389" s="624"/>
      <c r="AF1389" s="743"/>
      <c r="AG1389" s="517" t="s">
        <v>628</v>
      </c>
      <c r="AH1389" s="517" t="s">
        <v>1444</v>
      </c>
      <c r="AI1389" s="624">
        <v>1332298</v>
      </c>
      <c r="AJ1389" s="624">
        <v>0</v>
      </c>
      <c r="AK1389" s="624">
        <v>0</v>
      </c>
      <c r="AL1389" s="624">
        <v>0</v>
      </c>
      <c r="AM1389" s="624">
        <v>0</v>
      </c>
      <c r="AN1389" s="624">
        <v>0</v>
      </c>
      <c r="AO1389" s="624">
        <v>0</v>
      </c>
      <c r="AP1389" s="624">
        <v>0</v>
      </c>
      <c r="AQ1389" s="624">
        <v>0</v>
      </c>
      <c r="AR1389" s="624">
        <v>28</v>
      </c>
      <c r="AS1389" s="635" t="s">
        <v>4965</v>
      </c>
      <c r="AT1389" s="635" t="s">
        <v>4965</v>
      </c>
      <c r="AU1389" s="635" t="s">
        <v>4965</v>
      </c>
      <c r="AV1389" s="635" t="s">
        <v>4965</v>
      </c>
      <c r="AW1389" s="635" t="s">
        <v>4965</v>
      </c>
      <c r="AX1389" s="635" t="s">
        <v>4965</v>
      </c>
      <c r="AY1389" s="635" t="s">
        <v>4965</v>
      </c>
      <c r="AZ1389" s="635" t="s">
        <v>4965</v>
      </c>
      <c r="BA1389" s="635" t="s">
        <v>4965</v>
      </c>
      <c r="BB1389" s="635" t="s">
        <v>4965</v>
      </c>
      <c r="BC1389" s="635" t="s">
        <v>4965</v>
      </c>
      <c r="BD1389" s="635" t="s">
        <v>4965</v>
      </c>
      <c r="BE1389" s="635" t="s">
        <v>4965</v>
      </c>
      <c r="BF1389" s="635" t="s">
        <v>4965</v>
      </c>
      <c r="BG1389" s="635" t="s">
        <v>4965</v>
      </c>
      <c r="BH1389" s="635" t="s">
        <v>4965</v>
      </c>
      <c r="BI1389" s="635" t="s">
        <v>4965</v>
      </c>
      <c r="BJ1389" s="635" t="s">
        <v>4965</v>
      </c>
      <c r="BK1389" s="635" t="s">
        <v>4965</v>
      </c>
      <c r="BL1389" s="635" t="s">
        <v>4965</v>
      </c>
      <c r="BM1389" s="635" t="s">
        <v>4965</v>
      </c>
      <c r="BN1389" s="550" t="s">
        <v>4021</v>
      </c>
      <c r="BO1389" s="636">
        <v>0</v>
      </c>
      <c r="BP1389" s="636">
        <v>0</v>
      </c>
      <c r="BQ1389" s="637">
        <v>0</v>
      </c>
      <c r="BR1389" s="636">
        <v>0</v>
      </c>
      <c r="BS1389" s="636">
        <v>0</v>
      </c>
      <c r="BT1389" s="636">
        <v>0</v>
      </c>
      <c r="BU1389" s="589">
        <v>1.3934272300469484</v>
      </c>
      <c r="BV1389" s="590">
        <v>1.3934272300469484</v>
      </c>
      <c r="BW1389" s="590">
        <v>1.3934272300469484</v>
      </c>
      <c r="BX1389" s="590">
        <v>1.3934272300469484</v>
      </c>
      <c r="BY1389" s="590">
        <v>1.3934272300469484</v>
      </c>
      <c r="BZ1389" s="590">
        <v>4.2065727699530511</v>
      </c>
      <c r="CA1389" s="590">
        <v>4.2065727699530511</v>
      </c>
      <c r="CB1389" s="590">
        <v>4.2065727699530511</v>
      </c>
      <c r="CC1389" s="590">
        <v>4.2065727699530511</v>
      </c>
      <c r="CD1389" s="590">
        <v>4.2065727699530511</v>
      </c>
      <c r="CE1389" s="519">
        <v>0</v>
      </c>
      <c r="CF1389" s="519">
        <v>0</v>
      </c>
      <c r="CG1389" s="519">
        <v>0</v>
      </c>
      <c r="CH1389" s="519">
        <v>0</v>
      </c>
      <c r="CI1389" s="519">
        <v>0</v>
      </c>
      <c r="CJ1389" s="519">
        <v>0</v>
      </c>
      <c r="CK1389" s="623">
        <f t="shared" si="46"/>
        <v>28</v>
      </c>
      <c r="CL1389" s="554">
        <v>28</v>
      </c>
      <c r="CM1389" s="554">
        <v>1.3934272300469484</v>
      </c>
      <c r="CN1389" s="554">
        <v>11.173708920187792</v>
      </c>
      <c r="CO1389" s="638" t="s">
        <v>4965</v>
      </c>
      <c r="CP1389" s="524" t="s">
        <v>1938</v>
      </c>
      <c r="CQ1389" s="525" t="s">
        <v>4965</v>
      </c>
      <c r="CR1389" s="527" t="s">
        <v>4965</v>
      </c>
      <c r="CS1389" s="640" t="s">
        <v>4965</v>
      </c>
      <c r="CT1389" s="648" t="s">
        <v>1938</v>
      </c>
      <c r="CU1389" s="525" t="s">
        <v>4965</v>
      </c>
    </row>
    <row r="1390" spans="1:99" s="71" customFormat="1" ht="12" customHeight="1" x14ac:dyDescent="0.2">
      <c r="A1390" s="624" t="s">
        <v>3650</v>
      </c>
      <c r="B1390" s="624" t="s">
        <v>4005</v>
      </c>
      <c r="C1390" s="624" t="s">
        <v>4006</v>
      </c>
      <c r="D1390" s="624"/>
      <c r="E1390" s="624"/>
      <c r="F1390" s="624"/>
      <c r="G1390" s="624"/>
      <c r="H1390" s="624"/>
      <c r="I1390" s="624"/>
      <c r="J1390" s="626">
        <v>526929</v>
      </c>
      <c r="K1390" s="626">
        <v>175760</v>
      </c>
      <c r="L1390" s="512" t="s">
        <v>3067</v>
      </c>
      <c r="M1390" s="624"/>
      <c r="N1390" s="624"/>
      <c r="O1390" s="626"/>
      <c r="P1390" s="626"/>
      <c r="Q1390" s="627">
        <v>42</v>
      </c>
      <c r="R1390" s="632"/>
      <c r="S1390" s="632"/>
      <c r="T1390" s="632"/>
      <c r="U1390" s="643"/>
      <c r="V1390" s="643"/>
      <c r="W1390" s="643"/>
      <c r="X1390" s="642"/>
      <c r="Y1390" s="631" t="s">
        <v>1442</v>
      </c>
      <c r="Z1390" s="632" t="s">
        <v>1443</v>
      </c>
      <c r="AA1390" s="633"/>
      <c r="AB1390" s="624"/>
      <c r="AC1390" s="644">
        <v>3.352112676056338</v>
      </c>
      <c r="AD1390" s="624"/>
      <c r="AE1390" s="624"/>
      <c r="AF1390" s="743"/>
      <c r="AG1390" s="517" t="s">
        <v>1931</v>
      </c>
      <c r="AH1390" s="517" t="s">
        <v>1444</v>
      </c>
      <c r="AI1390" s="624">
        <v>1332298</v>
      </c>
      <c r="AJ1390" s="624">
        <v>0</v>
      </c>
      <c r="AK1390" s="624">
        <v>0</v>
      </c>
      <c r="AL1390" s="624">
        <v>0</v>
      </c>
      <c r="AM1390" s="624">
        <v>0</v>
      </c>
      <c r="AN1390" s="624">
        <v>0</v>
      </c>
      <c r="AO1390" s="624">
        <v>0</v>
      </c>
      <c r="AP1390" s="624">
        <v>0</v>
      </c>
      <c r="AQ1390" s="624">
        <v>0</v>
      </c>
      <c r="AR1390" s="624">
        <v>42</v>
      </c>
      <c r="AS1390" s="635" t="s">
        <v>4965</v>
      </c>
      <c r="AT1390" s="635" t="s">
        <v>4965</v>
      </c>
      <c r="AU1390" s="635" t="s">
        <v>4965</v>
      </c>
      <c r="AV1390" s="635" t="s">
        <v>4965</v>
      </c>
      <c r="AW1390" s="635" t="s">
        <v>4965</v>
      </c>
      <c r="AX1390" s="635" t="s">
        <v>4965</v>
      </c>
      <c r="AY1390" s="635" t="s">
        <v>4965</v>
      </c>
      <c r="AZ1390" s="635" t="s">
        <v>4965</v>
      </c>
      <c r="BA1390" s="635" t="s">
        <v>4965</v>
      </c>
      <c r="BB1390" s="635" t="s">
        <v>4965</v>
      </c>
      <c r="BC1390" s="635" t="s">
        <v>4965</v>
      </c>
      <c r="BD1390" s="635" t="s">
        <v>4965</v>
      </c>
      <c r="BE1390" s="635" t="s">
        <v>4965</v>
      </c>
      <c r="BF1390" s="635" t="s">
        <v>4965</v>
      </c>
      <c r="BG1390" s="635" t="s">
        <v>4965</v>
      </c>
      <c r="BH1390" s="635" t="s">
        <v>4965</v>
      </c>
      <c r="BI1390" s="635" t="s">
        <v>4965</v>
      </c>
      <c r="BJ1390" s="635" t="s">
        <v>4965</v>
      </c>
      <c r="BK1390" s="635" t="s">
        <v>4965</v>
      </c>
      <c r="BL1390" s="635" t="s">
        <v>4965</v>
      </c>
      <c r="BM1390" s="635" t="s">
        <v>4965</v>
      </c>
      <c r="BN1390" s="550" t="s">
        <v>4021</v>
      </c>
      <c r="BO1390" s="636">
        <v>0</v>
      </c>
      <c r="BP1390" s="636">
        <v>0</v>
      </c>
      <c r="BQ1390" s="637">
        <v>0</v>
      </c>
      <c r="BR1390" s="636">
        <v>0</v>
      </c>
      <c r="BS1390" s="636">
        <v>0</v>
      </c>
      <c r="BT1390" s="636">
        <v>0</v>
      </c>
      <c r="BU1390" s="589">
        <v>2.0901408450704229</v>
      </c>
      <c r="BV1390" s="590">
        <v>2.0901408450704229</v>
      </c>
      <c r="BW1390" s="590">
        <v>2.0901408450704229</v>
      </c>
      <c r="BX1390" s="590">
        <v>2.0901408450704229</v>
      </c>
      <c r="BY1390" s="590">
        <v>2.0901408450704229</v>
      </c>
      <c r="BZ1390" s="590">
        <v>6.3098591549295771</v>
      </c>
      <c r="CA1390" s="590">
        <v>6.3098591549295771</v>
      </c>
      <c r="CB1390" s="590">
        <v>6.3098591549295771</v>
      </c>
      <c r="CC1390" s="590">
        <v>6.3098591549295771</v>
      </c>
      <c r="CD1390" s="590">
        <v>6.3098591549295771</v>
      </c>
      <c r="CE1390" s="519">
        <v>0</v>
      </c>
      <c r="CF1390" s="519">
        <v>0</v>
      </c>
      <c r="CG1390" s="519">
        <v>0</v>
      </c>
      <c r="CH1390" s="519">
        <v>0</v>
      </c>
      <c r="CI1390" s="519">
        <v>0</v>
      </c>
      <c r="CJ1390" s="519">
        <v>0</v>
      </c>
      <c r="CK1390" s="623">
        <f t="shared" si="46"/>
        <v>42</v>
      </c>
      <c r="CL1390" s="554">
        <v>42</v>
      </c>
      <c r="CM1390" s="554">
        <v>2.0901408450704229</v>
      </c>
      <c r="CN1390" s="554">
        <v>16.760563380281692</v>
      </c>
      <c r="CO1390" s="638" t="s">
        <v>4965</v>
      </c>
      <c r="CP1390" s="524" t="s">
        <v>1938</v>
      </c>
      <c r="CQ1390" s="525" t="s">
        <v>4965</v>
      </c>
      <c r="CR1390" s="527" t="s">
        <v>4965</v>
      </c>
      <c r="CS1390" s="640" t="s">
        <v>4965</v>
      </c>
      <c r="CT1390" s="648" t="s">
        <v>1938</v>
      </c>
      <c r="CU1390" s="525" t="s">
        <v>4965</v>
      </c>
    </row>
    <row r="1391" spans="1:99" s="71" customFormat="1" ht="12" customHeight="1" x14ac:dyDescent="0.2">
      <c r="A1391" s="624" t="s">
        <v>3650</v>
      </c>
      <c r="B1391" s="624" t="s">
        <v>4005</v>
      </c>
      <c r="C1391" s="624" t="s">
        <v>4006</v>
      </c>
      <c r="D1391" s="624"/>
      <c r="E1391" s="624"/>
      <c r="F1391" s="624"/>
      <c r="G1391" s="624"/>
      <c r="H1391" s="624"/>
      <c r="I1391" s="624"/>
      <c r="J1391" s="626">
        <v>526929</v>
      </c>
      <c r="K1391" s="626">
        <v>175760</v>
      </c>
      <c r="L1391" s="512" t="s">
        <v>3067</v>
      </c>
      <c r="M1391" s="624"/>
      <c r="N1391" s="624"/>
      <c r="O1391" s="626"/>
      <c r="P1391" s="626"/>
      <c r="Q1391" s="627">
        <v>143</v>
      </c>
      <c r="R1391" s="632"/>
      <c r="S1391" s="632"/>
      <c r="T1391" s="632"/>
      <c r="U1391" s="643"/>
      <c r="V1391" s="643"/>
      <c r="W1391" s="643"/>
      <c r="X1391" s="642"/>
      <c r="Y1391" s="631" t="s">
        <v>1442</v>
      </c>
      <c r="Z1391" s="632" t="s">
        <v>1443</v>
      </c>
      <c r="AA1391" s="633"/>
      <c r="AB1391" s="624"/>
      <c r="AC1391" s="644">
        <v>11.413145539906104</v>
      </c>
      <c r="AD1391" s="624"/>
      <c r="AE1391" s="624"/>
      <c r="AF1391" s="743"/>
      <c r="AG1391" s="641" t="s">
        <v>3063</v>
      </c>
      <c r="AH1391" s="517" t="s">
        <v>1444</v>
      </c>
      <c r="AI1391" s="624">
        <v>1332298</v>
      </c>
      <c r="AJ1391" s="624">
        <v>0</v>
      </c>
      <c r="AK1391" s="624">
        <v>0</v>
      </c>
      <c r="AL1391" s="624">
        <v>0</v>
      </c>
      <c r="AM1391" s="624">
        <v>0</v>
      </c>
      <c r="AN1391" s="624">
        <v>0</v>
      </c>
      <c r="AO1391" s="624">
        <v>0</v>
      </c>
      <c r="AP1391" s="624">
        <v>0</v>
      </c>
      <c r="AQ1391" s="624">
        <v>0</v>
      </c>
      <c r="AR1391" s="624">
        <v>143</v>
      </c>
      <c r="AS1391" s="635" t="s">
        <v>4965</v>
      </c>
      <c r="AT1391" s="635" t="s">
        <v>4965</v>
      </c>
      <c r="AU1391" s="635" t="s">
        <v>4965</v>
      </c>
      <c r="AV1391" s="635" t="s">
        <v>4965</v>
      </c>
      <c r="AW1391" s="635" t="s">
        <v>4965</v>
      </c>
      <c r="AX1391" s="635" t="s">
        <v>4965</v>
      </c>
      <c r="AY1391" s="635" t="s">
        <v>4965</v>
      </c>
      <c r="AZ1391" s="635" t="s">
        <v>4965</v>
      </c>
      <c r="BA1391" s="635" t="s">
        <v>4965</v>
      </c>
      <c r="BB1391" s="635" t="s">
        <v>4965</v>
      </c>
      <c r="BC1391" s="635" t="s">
        <v>4965</v>
      </c>
      <c r="BD1391" s="635" t="s">
        <v>4965</v>
      </c>
      <c r="BE1391" s="635" t="s">
        <v>4965</v>
      </c>
      <c r="BF1391" s="635" t="s">
        <v>4965</v>
      </c>
      <c r="BG1391" s="635" t="s">
        <v>4965</v>
      </c>
      <c r="BH1391" s="635" t="s">
        <v>4965</v>
      </c>
      <c r="BI1391" s="635" t="s">
        <v>4965</v>
      </c>
      <c r="BJ1391" s="635" t="s">
        <v>4965</v>
      </c>
      <c r="BK1391" s="635" t="s">
        <v>4965</v>
      </c>
      <c r="BL1391" s="635" t="s">
        <v>4965</v>
      </c>
      <c r="BM1391" s="635" t="s">
        <v>4965</v>
      </c>
      <c r="BN1391" s="550" t="s">
        <v>4021</v>
      </c>
      <c r="BO1391" s="636">
        <v>0</v>
      </c>
      <c r="BP1391" s="636">
        <v>0</v>
      </c>
      <c r="BQ1391" s="637">
        <v>0</v>
      </c>
      <c r="BR1391" s="636">
        <v>0</v>
      </c>
      <c r="BS1391" s="636">
        <v>0</v>
      </c>
      <c r="BT1391" s="636">
        <v>0</v>
      </c>
      <c r="BU1391" s="589">
        <v>7.1164319248826287</v>
      </c>
      <c r="BV1391" s="590">
        <v>7.1164319248826287</v>
      </c>
      <c r="BW1391" s="590">
        <v>7.1164319248826287</v>
      </c>
      <c r="BX1391" s="590">
        <v>7.1164319248826287</v>
      </c>
      <c r="BY1391" s="590">
        <v>7.1164319248826287</v>
      </c>
      <c r="BZ1391" s="590">
        <v>21.483568075117368</v>
      </c>
      <c r="CA1391" s="590">
        <v>21.483568075117368</v>
      </c>
      <c r="CB1391" s="590">
        <v>21.483568075117368</v>
      </c>
      <c r="CC1391" s="590">
        <v>21.483568075117368</v>
      </c>
      <c r="CD1391" s="590">
        <v>21.483568075117368</v>
      </c>
      <c r="CE1391" s="519">
        <v>0</v>
      </c>
      <c r="CF1391" s="519">
        <v>0</v>
      </c>
      <c r="CG1391" s="519">
        <v>0</v>
      </c>
      <c r="CH1391" s="519">
        <v>0</v>
      </c>
      <c r="CI1391" s="519">
        <v>0</v>
      </c>
      <c r="CJ1391" s="519">
        <v>0</v>
      </c>
      <c r="CK1391" s="623">
        <f t="shared" si="46"/>
        <v>143</v>
      </c>
      <c r="CL1391" s="554">
        <v>143</v>
      </c>
      <c r="CM1391" s="554">
        <v>7.1164319248826287</v>
      </c>
      <c r="CN1391" s="554">
        <v>57.065727699530512</v>
      </c>
      <c r="CO1391" s="638" t="s">
        <v>4965</v>
      </c>
      <c r="CP1391" s="524" t="s">
        <v>1938</v>
      </c>
      <c r="CQ1391" s="525" t="s">
        <v>4965</v>
      </c>
      <c r="CR1391" s="527" t="s">
        <v>4965</v>
      </c>
      <c r="CS1391" s="640" t="s">
        <v>4965</v>
      </c>
      <c r="CT1391" s="648" t="s">
        <v>1938</v>
      </c>
      <c r="CU1391" s="525" t="s">
        <v>4965</v>
      </c>
    </row>
    <row r="1392" spans="1:99" s="71" customFormat="1" ht="12" customHeight="1" x14ac:dyDescent="0.2">
      <c r="A1392" s="624" t="s">
        <v>3650</v>
      </c>
      <c r="B1392" s="151" t="s">
        <v>2040</v>
      </c>
      <c r="C1392" s="624" t="s">
        <v>2635</v>
      </c>
      <c r="D1392" s="624"/>
      <c r="E1392" s="624"/>
      <c r="F1392" s="624"/>
      <c r="G1392" s="624"/>
      <c r="H1392" s="624"/>
      <c r="I1392" s="624"/>
      <c r="J1392" s="626">
        <v>527552</v>
      </c>
      <c r="K1392" s="626">
        <v>171544</v>
      </c>
      <c r="L1392" s="512" t="s">
        <v>3082</v>
      </c>
      <c r="M1392" s="624"/>
      <c r="N1392" s="624"/>
      <c r="O1392" s="626"/>
      <c r="P1392" s="626"/>
      <c r="Q1392" s="627">
        <v>4</v>
      </c>
      <c r="R1392" s="632"/>
      <c r="S1392" s="632"/>
      <c r="T1392" s="632"/>
      <c r="U1392" s="643"/>
      <c r="V1392" s="643"/>
      <c r="W1392" s="643"/>
      <c r="X1392" s="642"/>
      <c r="Y1392" s="631" t="s">
        <v>1442</v>
      </c>
      <c r="Z1392" s="632" t="s">
        <v>1443</v>
      </c>
      <c r="AA1392" s="633"/>
      <c r="AB1392" s="624"/>
      <c r="AC1392" s="644">
        <v>0.28827586206896549</v>
      </c>
      <c r="AD1392" s="624"/>
      <c r="AE1392" s="624"/>
      <c r="AF1392" s="743"/>
      <c r="AG1392" s="517" t="s">
        <v>628</v>
      </c>
      <c r="AH1392" s="517" t="s">
        <v>1444</v>
      </c>
      <c r="AI1392" s="624">
        <v>1332042</v>
      </c>
      <c r="AJ1392" s="624">
        <v>0</v>
      </c>
      <c r="AK1392" s="624">
        <v>0</v>
      </c>
      <c r="AL1392" s="624">
        <v>0</v>
      </c>
      <c r="AM1392" s="624">
        <v>0</v>
      </c>
      <c r="AN1392" s="624">
        <v>0</v>
      </c>
      <c r="AO1392" s="624">
        <v>0</v>
      </c>
      <c r="AP1392" s="624">
        <v>0</v>
      </c>
      <c r="AQ1392" s="624">
        <v>0</v>
      </c>
      <c r="AR1392" s="624">
        <v>4</v>
      </c>
      <c r="AS1392" s="635" t="s">
        <v>4965</v>
      </c>
      <c r="AT1392" s="635" t="s">
        <v>4965</v>
      </c>
      <c r="AU1392" s="635" t="s">
        <v>4965</v>
      </c>
      <c r="AV1392" s="635" t="s">
        <v>4965</v>
      </c>
      <c r="AW1392" s="635" t="s">
        <v>4965</v>
      </c>
      <c r="AX1392" s="635" t="s">
        <v>4965</v>
      </c>
      <c r="AY1392" s="635" t="s">
        <v>4965</v>
      </c>
      <c r="AZ1392" s="635" t="s">
        <v>4965</v>
      </c>
      <c r="BA1392" s="635" t="s">
        <v>4965</v>
      </c>
      <c r="BB1392" s="635" t="s">
        <v>4965</v>
      </c>
      <c r="BC1392" s="635" t="s">
        <v>4965</v>
      </c>
      <c r="BD1392" s="635" t="s">
        <v>4965</v>
      </c>
      <c r="BE1392" s="635" t="s">
        <v>4965</v>
      </c>
      <c r="BF1392" s="635" t="s">
        <v>4965</v>
      </c>
      <c r="BG1392" s="635" t="s">
        <v>4965</v>
      </c>
      <c r="BH1392" s="635" t="s">
        <v>4965</v>
      </c>
      <c r="BI1392" s="635" t="s">
        <v>4965</v>
      </c>
      <c r="BJ1392" s="635" t="s">
        <v>4965</v>
      </c>
      <c r="BK1392" s="635" t="s">
        <v>4965</v>
      </c>
      <c r="BL1392" s="635" t="s">
        <v>4965</v>
      </c>
      <c r="BM1392" s="635" t="s">
        <v>4965</v>
      </c>
      <c r="BN1392" s="550" t="s">
        <v>4021</v>
      </c>
      <c r="BO1392" s="636">
        <v>0</v>
      </c>
      <c r="BP1392" s="636">
        <v>0</v>
      </c>
      <c r="BQ1392" s="637">
        <v>0</v>
      </c>
      <c r="BR1392" s="636">
        <v>0</v>
      </c>
      <c r="BS1392" s="636">
        <v>0</v>
      </c>
      <c r="BT1392" s="636">
        <v>0</v>
      </c>
      <c r="BU1392" s="589">
        <v>8.2758620689655171E-2</v>
      </c>
      <c r="BV1392" s="590">
        <v>8.2758620689655171E-2</v>
      </c>
      <c r="BW1392" s="590">
        <v>8.2758620689655171E-2</v>
      </c>
      <c r="BX1392" s="590">
        <v>8.2758620689655171E-2</v>
      </c>
      <c r="BY1392" s="590">
        <v>8.2758620689655171E-2</v>
      </c>
      <c r="BZ1392" s="590">
        <v>0.35862068965517241</v>
      </c>
      <c r="CA1392" s="590">
        <v>0.35862068965517241</v>
      </c>
      <c r="CB1392" s="590">
        <v>0.35862068965517241</v>
      </c>
      <c r="CC1392" s="590">
        <v>0.35862068965517241</v>
      </c>
      <c r="CD1392" s="590">
        <v>0.35862068965517241</v>
      </c>
      <c r="CE1392" s="590">
        <v>0.35862068965517241</v>
      </c>
      <c r="CF1392" s="590">
        <v>0.35862068965517241</v>
      </c>
      <c r="CG1392" s="590">
        <v>0.35862068965517241</v>
      </c>
      <c r="CH1392" s="590">
        <v>0.35862068965517241</v>
      </c>
      <c r="CI1392" s="590">
        <v>0.35862068965517241</v>
      </c>
      <c r="CJ1392" s="519">
        <v>0</v>
      </c>
      <c r="CK1392" s="623">
        <f t="shared" si="46"/>
        <v>3.9999999999999991</v>
      </c>
      <c r="CL1392" s="554">
        <v>2.2068965517241379</v>
      </c>
      <c r="CM1392" s="523">
        <v>8.2758620689655171E-2</v>
      </c>
      <c r="CN1392" s="554">
        <v>0.77241379310344827</v>
      </c>
      <c r="CO1392" s="638" t="s">
        <v>4965</v>
      </c>
      <c r="CP1392" s="524" t="s">
        <v>1938</v>
      </c>
      <c r="CQ1392" s="530" t="s">
        <v>1941</v>
      </c>
      <c r="CR1392" s="527" t="s">
        <v>4965</v>
      </c>
      <c r="CS1392" s="640" t="s">
        <v>4965</v>
      </c>
      <c r="CT1392" s="525" t="s">
        <v>4965</v>
      </c>
      <c r="CU1392" s="525" t="s">
        <v>4965</v>
      </c>
    </row>
    <row r="1393" spans="1:99" s="71" customFormat="1" ht="12" customHeight="1" x14ac:dyDescent="0.2">
      <c r="A1393" s="624" t="s">
        <v>3650</v>
      </c>
      <c r="B1393" s="151" t="s">
        <v>2040</v>
      </c>
      <c r="C1393" s="624" t="s">
        <v>2635</v>
      </c>
      <c r="D1393" s="624"/>
      <c r="E1393" s="624"/>
      <c r="F1393" s="624"/>
      <c r="G1393" s="624"/>
      <c r="H1393" s="624"/>
      <c r="I1393" s="624"/>
      <c r="J1393" s="626">
        <v>527552</v>
      </c>
      <c r="K1393" s="626">
        <v>171544</v>
      </c>
      <c r="L1393" s="512" t="s">
        <v>3082</v>
      </c>
      <c r="M1393" s="624"/>
      <c r="N1393" s="624"/>
      <c r="O1393" s="626"/>
      <c r="P1393" s="626"/>
      <c r="Q1393" s="627">
        <v>6</v>
      </c>
      <c r="R1393" s="632"/>
      <c r="S1393" s="632"/>
      <c r="T1393" s="632"/>
      <c r="U1393" s="643"/>
      <c r="V1393" s="643"/>
      <c r="W1393" s="643"/>
      <c r="X1393" s="642"/>
      <c r="Y1393" s="631" t="s">
        <v>1442</v>
      </c>
      <c r="Z1393" s="632" t="s">
        <v>1443</v>
      </c>
      <c r="AA1393" s="633"/>
      <c r="AB1393" s="624"/>
      <c r="AC1393" s="644">
        <v>0.43241379310344824</v>
      </c>
      <c r="AD1393" s="624"/>
      <c r="AE1393" s="624"/>
      <c r="AF1393" s="743"/>
      <c r="AG1393" s="517" t="s">
        <v>1931</v>
      </c>
      <c r="AH1393" s="517" t="s">
        <v>1444</v>
      </c>
      <c r="AI1393" s="624">
        <v>1332042</v>
      </c>
      <c r="AJ1393" s="624">
        <v>0</v>
      </c>
      <c r="AK1393" s="624">
        <v>0</v>
      </c>
      <c r="AL1393" s="624">
        <v>0</v>
      </c>
      <c r="AM1393" s="624">
        <v>0</v>
      </c>
      <c r="AN1393" s="624">
        <v>0</v>
      </c>
      <c r="AO1393" s="624">
        <v>0</v>
      </c>
      <c r="AP1393" s="624">
        <v>0</v>
      </c>
      <c r="AQ1393" s="624">
        <v>0</v>
      </c>
      <c r="AR1393" s="624">
        <v>6</v>
      </c>
      <c r="AS1393" s="635" t="s">
        <v>4965</v>
      </c>
      <c r="AT1393" s="635" t="s">
        <v>4965</v>
      </c>
      <c r="AU1393" s="635" t="s">
        <v>4965</v>
      </c>
      <c r="AV1393" s="635" t="s">
        <v>4965</v>
      </c>
      <c r="AW1393" s="635" t="s">
        <v>4965</v>
      </c>
      <c r="AX1393" s="635" t="s">
        <v>4965</v>
      </c>
      <c r="AY1393" s="635" t="s">
        <v>4965</v>
      </c>
      <c r="AZ1393" s="635" t="s">
        <v>4965</v>
      </c>
      <c r="BA1393" s="635" t="s">
        <v>4965</v>
      </c>
      <c r="BB1393" s="635" t="s">
        <v>4965</v>
      </c>
      <c r="BC1393" s="635" t="s">
        <v>4965</v>
      </c>
      <c r="BD1393" s="635" t="s">
        <v>4965</v>
      </c>
      <c r="BE1393" s="635" t="s">
        <v>4965</v>
      </c>
      <c r="BF1393" s="635" t="s">
        <v>4965</v>
      </c>
      <c r="BG1393" s="635" t="s">
        <v>4965</v>
      </c>
      <c r="BH1393" s="635" t="s">
        <v>4965</v>
      </c>
      <c r="BI1393" s="635" t="s">
        <v>4965</v>
      </c>
      <c r="BJ1393" s="635" t="s">
        <v>4965</v>
      </c>
      <c r="BK1393" s="635" t="s">
        <v>4965</v>
      </c>
      <c r="BL1393" s="635" t="s">
        <v>4965</v>
      </c>
      <c r="BM1393" s="635" t="s">
        <v>4965</v>
      </c>
      <c r="BN1393" s="550" t="s">
        <v>4021</v>
      </c>
      <c r="BO1393" s="636">
        <v>0</v>
      </c>
      <c r="BP1393" s="636">
        <v>0</v>
      </c>
      <c r="BQ1393" s="637">
        <v>0</v>
      </c>
      <c r="BR1393" s="636">
        <v>0</v>
      </c>
      <c r="BS1393" s="636">
        <v>0</v>
      </c>
      <c r="BT1393" s="636">
        <v>0</v>
      </c>
      <c r="BU1393" s="589">
        <v>0.12413793103448276</v>
      </c>
      <c r="BV1393" s="590">
        <v>0.12413793103448276</v>
      </c>
      <c r="BW1393" s="590">
        <v>0.12413793103448276</v>
      </c>
      <c r="BX1393" s="590">
        <v>0.12413793103448276</v>
      </c>
      <c r="BY1393" s="590">
        <v>0.12413793103448276</v>
      </c>
      <c r="BZ1393" s="590">
        <v>0.53793103448275859</v>
      </c>
      <c r="CA1393" s="590">
        <v>0.53793103448275859</v>
      </c>
      <c r="CB1393" s="590">
        <v>0.53793103448275859</v>
      </c>
      <c r="CC1393" s="590">
        <v>0.53793103448275859</v>
      </c>
      <c r="CD1393" s="590">
        <v>0.53793103448275859</v>
      </c>
      <c r="CE1393" s="590">
        <v>0.53793103448275859</v>
      </c>
      <c r="CF1393" s="590">
        <v>0.53793103448275859</v>
      </c>
      <c r="CG1393" s="590">
        <v>0.53793103448275859</v>
      </c>
      <c r="CH1393" s="590">
        <v>0.53793103448275859</v>
      </c>
      <c r="CI1393" s="590">
        <v>0.53793103448275859</v>
      </c>
      <c r="CJ1393" s="519">
        <v>0</v>
      </c>
      <c r="CK1393" s="623">
        <f t="shared" si="46"/>
        <v>5.9999999999999982</v>
      </c>
      <c r="CL1393" s="554">
        <v>3.3103448275862064</v>
      </c>
      <c r="CM1393" s="523">
        <v>0.12413793103448276</v>
      </c>
      <c r="CN1393" s="554">
        <v>1.1586206896551725</v>
      </c>
      <c r="CO1393" s="638" t="s">
        <v>4965</v>
      </c>
      <c r="CP1393" s="524" t="s">
        <v>1938</v>
      </c>
      <c r="CQ1393" s="530" t="s">
        <v>1941</v>
      </c>
      <c r="CR1393" s="527" t="s">
        <v>4965</v>
      </c>
      <c r="CS1393" s="640" t="s">
        <v>4965</v>
      </c>
      <c r="CT1393" s="525" t="s">
        <v>4965</v>
      </c>
      <c r="CU1393" s="525" t="s">
        <v>4965</v>
      </c>
    </row>
    <row r="1394" spans="1:99" s="71" customFormat="1" ht="12" customHeight="1" x14ac:dyDescent="0.2">
      <c r="A1394" s="624" t="s">
        <v>3650</v>
      </c>
      <c r="B1394" s="151" t="s">
        <v>2040</v>
      </c>
      <c r="C1394" s="624" t="s">
        <v>2635</v>
      </c>
      <c r="D1394" s="624"/>
      <c r="E1394" s="624"/>
      <c r="F1394" s="624"/>
      <c r="G1394" s="624"/>
      <c r="H1394" s="624"/>
      <c r="I1394" s="624"/>
      <c r="J1394" s="626">
        <v>527552</v>
      </c>
      <c r="K1394" s="626">
        <v>171544</v>
      </c>
      <c r="L1394" s="512" t="s">
        <v>3082</v>
      </c>
      <c r="M1394" s="624"/>
      <c r="N1394" s="624"/>
      <c r="O1394" s="626"/>
      <c r="P1394" s="626"/>
      <c r="Q1394" s="627">
        <v>19</v>
      </c>
      <c r="R1394" s="632"/>
      <c r="S1394" s="632"/>
      <c r="T1394" s="632"/>
      <c r="U1394" s="643"/>
      <c r="V1394" s="643"/>
      <c r="W1394" s="643"/>
      <c r="X1394" s="642"/>
      <c r="Y1394" s="631" t="s">
        <v>1442</v>
      </c>
      <c r="Z1394" s="632" t="s">
        <v>1443</v>
      </c>
      <c r="AA1394" s="633"/>
      <c r="AB1394" s="624"/>
      <c r="AC1394" s="644">
        <v>1.3693103448275901</v>
      </c>
      <c r="AD1394" s="624"/>
      <c r="AE1394" s="624"/>
      <c r="AF1394" s="743"/>
      <c r="AG1394" s="641" t="s">
        <v>3063</v>
      </c>
      <c r="AH1394" s="517" t="s">
        <v>1444</v>
      </c>
      <c r="AI1394" s="624">
        <v>1332042</v>
      </c>
      <c r="AJ1394" s="624">
        <v>0</v>
      </c>
      <c r="AK1394" s="624">
        <v>0</v>
      </c>
      <c r="AL1394" s="624">
        <v>0</v>
      </c>
      <c r="AM1394" s="624">
        <v>0</v>
      </c>
      <c r="AN1394" s="624">
        <v>0</v>
      </c>
      <c r="AO1394" s="624">
        <v>0</v>
      </c>
      <c r="AP1394" s="624">
        <v>0</v>
      </c>
      <c r="AQ1394" s="624">
        <v>0</v>
      </c>
      <c r="AR1394" s="624">
        <v>19</v>
      </c>
      <c r="AS1394" s="635" t="s">
        <v>4965</v>
      </c>
      <c r="AT1394" s="635" t="s">
        <v>4965</v>
      </c>
      <c r="AU1394" s="635" t="s">
        <v>4965</v>
      </c>
      <c r="AV1394" s="635" t="s">
        <v>4965</v>
      </c>
      <c r="AW1394" s="635" t="s">
        <v>4965</v>
      </c>
      <c r="AX1394" s="635" t="s">
        <v>4965</v>
      </c>
      <c r="AY1394" s="635" t="s">
        <v>4965</v>
      </c>
      <c r="AZ1394" s="635" t="s">
        <v>4965</v>
      </c>
      <c r="BA1394" s="635" t="s">
        <v>4965</v>
      </c>
      <c r="BB1394" s="635" t="s">
        <v>4965</v>
      </c>
      <c r="BC1394" s="635" t="s">
        <v>4965</v>
      </c>
      <c r="BD1394" s="635" t="s">
        <v>4965</v>
      </c>
      <c r="BE1394" s="635" t="s">
        <v>4965</v>
      </c>
      <c r="BF1394" s="635" t="s">
        <v>4965</v>
      </c>
      <c r="BG1394" s="635" t="s">
        <v>4965</v>
      </c>
      <c r="BH1394" s="635" t="s">
        <v>4965</v>
      </c>
      <c r="BI1394" s="635" t="s">
        <v>4965</v>
      </c>
      <c r="BJ1394" s="635" t="s">
        <v>4965</v>
      </c>
      <c r="BK1394" s="635" t="s">
        <v>4965</v>
      </c>
      <c r="BL1394" s="635" t="s">
        <v>4965</v>
      </c>
      <c r="BM1394" s="635" t="s">
        <v>4965</v>
      </c>
      <c r="BN1394" s="550" t="s">
        <v>4021</v>
      </c>
      <c r="BO1394" s="636">
        <v>0</v>
      </c>
      <c r="BP1394" s="636">
        <v>0</v>
      </c>
      <c r="BQ1394" s="637">
        <v>0</v>
      </c>
      <c r="BR1394" s="636">
        <v>0</v>
      </c>
      <c r="BS1394" s="636">
        <v>0</v>
      </c>
      <c r="BT1394" s="636">
        <v>0</v>
      </c>
      <c r="BU1394" s="589">
        <v>0.39310344827586208</v>
      </c>
      <c r="BV1394" s="590">
        <v>0.39310344827586208</v>
      </c>
      <c r="BW1394" s="590">
        <v>0.39310344827586208</v>
      </c>
      <c r="BX1394" s="590">
        <v>0.39310344827586208</v>
      </c>
      <c r="BY1394" s="590">
        <v>0.39310344827586208</v>
      </c>
      <c r="BZ1394" s="590">
        <v>1.703448275862069</v>
      </c>
      <c r="CA1394" s="590">
        <v>1.703448275862069</v>
      </c>
      <c r="CB1394" s="590">
        <v>1.703448275862069</v>
      </c>
      <c r="CC1394" s="590">
        <v>1.703448275862069</v>
      </c>
      <c r="CD1394" s="590">
        <v>1.703448275862069</v>
      </c>
      <c r="CE1394" s="590">
        <v>1.703448275862069</v>
      </c>
      <c r="CF1394" s="590">
        <v>1.703448275862069</v>
      </c>
      <c r="CG1394" s="590">
        <v>1.703448275862069</v>
      </c>
      <c r="CH1394" s="590">
        <v>1.703448275862069</v>
      </c>
      <c r="CI1394" s="590">
        <v>1.703448275862069</v>
      </c>
      <c r="CJ1394" s="519">
        <v>0</v>
      </c>
      <c r="CK1394" s="623">
        <f t="shared" si="46"/>
        <v>19</v>
      </c>
      <c r="CL1394" s="554">
        <v>10.482758620689655</v>
      </c>
      <c r="CM1394" s="523">
        <v>0.39310344827586208</v>
      </c>
      <c r="CN1394" s="554">
        <v>3.6689655172413795</v>
      </c>
      <c r="CO1394" s="638" t="s">
        <v>4965</v>
      </c>
      <c r="CP1394" s="524" t="s">
        <v>1938</v>
      </c>
      <c r="CQ1394" s="530" t="s">
        <v>1941</v>
      </c>
      <c r="CR1394" s="527" t="s">
        <v>4965</v>
      </c>
      <c r="CS1394" s="640" t="s">
        <v>4965</v>
      </c>
      <c r="CT1394" s="525" t="s">
        <v>4965</v>
      </c>
      <c r="CU1394" s="525" t="s">
        <v>4965</v>
      </c>
    </row>
    <row r="1395" spans="1:99" s="71" customFormat="1" ht="12" customHeight="1" x14ac:dyDescent="0.2">
      <c r="A1395" s="624" t="s">
        <v>3650</v>
      </c>
      <c r="B1395" s="151" t="s">
        <v>2636</v>
      </c>
      <c r="C1395" s="624" t="s">
        <v>2637</v>
      </c>
      <c r="D1395" s="624"/>
      <c r="E1395" s="624"/>
      <c r="F1395" s="624"/>
      <c r="G1395" s="624"/>
      <c r="H1395" s="624"/>
      <c r="I1395" s="624"/>
      <c r="J1395" s="626">
        <v>527405</v>
      </c>
      <c r="K1395" s="626">
        <v>171318</v>
      </c>
      <c r="L1395" s="512" t="s">
        <v>3082</v>
      </c>
      <c r="M1395" s="624"/>
      <c r="N1395" s="624"/>
      <c r="O1395" s="626"/>
      <c r="P1395" s="626"/>
      <c r="Q1395" s="627">
        <v>6</v>
      </c>
      <c r="R1395" s="632"/>
      <c r="S1395" s="632"/>
      <c r="T1395" s="632"/>
      <c r="U1395" s="643"/>
      <c r="V1395" s="643"/>
      <c r="W1395" s="643"/>
      <c r="X1395" s="642"/>
      <c r="Y1395" s="631" t="s">
        <v>1442</v>
      </c>
      <c r="Z1395" s="632" t="s">
        <v>1443</v>
      </c>
      <c r="AA1395" s="633"/>
      <c r="AB1395" s="624"/>
      <c r="AC1395" s="644">
        <v>0.12133333333333332</v>
      </c>
      <c r="AD1395" s="624"/>
      <c r="AE1395" s="624"/>
      <c r="AF1395" s="743"/>
      <c r="AG1395" s="517" t="s">
        <v>628</v>
      </c>
      <c r="AH1395" s="517" t="s">
        <v>1444</v>
      </c>
      <c r="AI1395" s="624">
        <v>1332243</v>
      </c>
      <c r="AJ1395" s="624">
        <v>0</v>
      </c>
      <c r="AK1395" s="624">
        <v>0</v>
      </c>
      <c r="AL1395" s="624">
        <v>0</v>
      </c>
      <c r="AM1395" s="624">
        <v>0</v>
      </c>
      <c r="AN1395" s="624">
        <v>0</v>
      </c>
      <c r="AO1395" s="624">
        <v>0</v>
      </c>
      <c r="AP1395" s="624">
        <v>0</v>
      </c>
      <c r="AQ1395" s="624">
        <v>0</v>
      </c>
      <c r="AR1395" s="624">
        <v>6</v>
      </c>
      <c r="AS1395" s="635" t="s">
        <v>4965</v>
      </c>
      <c r="AT1395" s="635" t="s">
        <v>4965</v>
      </c>
      <c r="AU1395" s="635" t="s">
        <v>4965</v>
      </c>
      <c r="AV1395" s="635" t="s">
        <v>4965</v>
      </c>
      <c r="AW1395" s="635" t="s">
        <v>4965</v>
      </c>
      <c r="AX1395" s="635" t="s">
        <v>4965</v>
      </c>
      <c r="AY1395" s="635" t="s">
        <v>4965</v>
      </c>
      <c r="AZ1395" s="635" t="s">
        <v>4965</v>
      </c>
      <c r="BA1395" s="635" t="s">
        <v>4965</v>
      </c>
      <c r="BB1395" s="635" t="s">
        <v>4965</v>
      </c>
      <c r="BC1395" s="635" t="s">
        <v>4965</v>
      </c>
      <c r="BD1395" s="635" t="s">
        <v>4965</v>
      </c>
      <c r="BE1395" s="635" t="s">
        <v>4965</v>
      </c>
      <c r="BF1395" s="635" t="s">
        <v>4965</v>
      </c>
      <c r="BG1395" s="635" t="s">
        <v>4965</v>
      </c>
      <c r="BH1395" s="635" t="s">
        <v>4965</v>
      </c>
      <c r="BI1395" s="635" t="s">
        <v>4965</v>
      </c>
      <c r="BJ1395" s="635" t="s">
        <v>4965</v>
      </c>
      <c r="BK1395" s="635" t="s">
        <v>4965</v>
      </c>
      <c r="BL1395" s="635" t="s">
        <v>4965</v>
      </c>
      <c r="BM1395" s="635" t="s">
        <v>4965</v>
      </c>
      <c r="BN1395" s="550" t="s">
        <v>4021</v>
      </c>
      <c r="BO1395" s="636">
        <v>0</v>
      </c>
      <c r="BP1395" s="636">
        <v>0</v>
      </c>
      <c r="BQ1395" s="637">
        <v>0</v>
      </c>
      <c r="BR1395" s="636">
        <v>0</v>
      </c>
      <c r="BS1395" s="636">
        <v>0</v>
      </c>
      <c r="BT1395" s="636">
        <v>0</v>
      </c>
      <c r="BU1395" s="589">
        <v>0.90666666666666662</v>
      </c>
      <c r="BV1395" s="590">
        <v>0.90666666666666662</v>
      </c>
      <c r="BW1395" s="590">
        <v>0.90666666666666662</v>
      </c>
      <c r="BX1395" s="590">
        <v>0.90666666666666662</v>
      </c>
      <c r="BY1395" s="590">
        <v>0.90666666666666662</v>
      </c>
      <c r="BZ1395" s="590">
        <v>0.29333333333333333</v>
      </c>
      <c r="CA1395" s="590">
        <v>0.29333333333333333</v>
      </c>
      <c r="CB1395" s="590">
        <v>0.29333333333333333</v>
      </c>
      <c r="CC1395" s="590">
        <v>0.29333333333333333</v>
      </c>
      <c r="CD1395" s="590">
        <v>0.29333333333333333</v>
      </c>
      <c r="CE1395" s="519">
        <v>0</v>
      </c>
      <c r="CF1395" s="519">
        <v>0</v>
      </c>
      <c r="CG1395" s="519">
        <v>0</v>
      </c>
      <c r="CH1395" s="519">
        <v>0</v>
      </c>
      <c r="CI1395" s="519">
        <v>0</v>
      </c>
      <c r="CJ1395" s="519">
        <v>0</v>
      </c>
      <c r="CK1395" s="623">
        <f t="shared" si="46"/>
        <v>5.9999999999999982</v>
      </c>
      <c r="CL1395" s="554">
        <v>5.9999999999999982</v>
      </c>
      <c r="CM1395" s="554">
        <v>0.90666666666666662</v>
      </c>
      <c r="CN1395" s="554">
        <v>4.8266666666666662</v>
      </c>
      <c r="CO1395" s="638" t="s">
        <v>4965</v>
      </c>
      <c r="CP1395" s="524" t="s">
        <v>1938</v>
      </c>
      <c r="CQ1395" s="525" t="s">
        <v>4965</v>
      </c>
      <c r="CR1395" s="527" t="s">
        <v>4965</v>
      </c>
      <c r="CS1395" s="640" t="s">
        <v>4965</v>
      </c>
      <c r="CT1395" s="525" t="s">
        <v>4965</v>
      </c>
      <c r="CU1395" s="525" t="s">
        <v>4965</v>
      </c>
    </row>
    <row r="1396" spans="1:99" s="71" customFormat="1" ht="12" customHeight="1" x14ac:dyDescent="0.2">
      <c r="A1396" s="624" t="s">
        <v>3650</v>
      </c>
      <c r="B1396" s="151" t="s">
        <v>2636</v>
      </c>
      <c r="C1396" s="624" t="s">
        <v>2637</v>
      </c>
      <c r="D1396" s="624"/>
      <c r="E1396" s="624"/>
      <c r="F1396" s="624"/>
      <c r="G1396" s="624"/>
      <c r="H1396" s="624"/>
      <c r="I1396" s="624"/>
      <c r="J1396" s="626">
        <v>527405</v>
      </c>
      <c r="K1396" s="626">
        <v>171318</v>
      </c>
      <c r="L1396" s="512" t="s">
        <v>3082</v>
      </c>
      <c r="M1396" s="624"/>
      <c r="N1396" s="624"/>
      <c r="O1396" s="626"/>
      <c r="P1396" s="626"/>
      <c r="Q1396" s="627">
        <v>9</v>
      </c>
      <c r="R1396" s="632"/>
      <c r="S1396" s="632"/>
      <c r="T1396" s="632"/>
      <c r="U1396" s="643"/>
      <c r="V1396" s="643"/>
      <c r="W1396" s="643"/>
      <c r="X1396" s="642"/>
      <c r="Y1396" s="631" t="s">
        <v>1442</v>
      </c>
      <c r="Z1396" s="632" t="s">
        <v>1443</v>
      </c>
      <c r="AA1396" s="633"/>
      <c r="AB1396" s="624"/>
      <c r="AC1396" s="644">
        <v>0.182</v>
      </c>
      <c r="AD1396" s="624"/>
      <c r="AE1396" s="624"/>
      <c r="AF1396" s="743"/>
      <c r="AG1396" s="517" t="s">
        <v>1931</v>
      </c>
      <c r="AH1396" s="517" t="s">
        <v>1444</v>
      </c>
      <c r="AI1396" s="624">
        <v>1332243</v>
      </c>
      <c r="AJ1396" s="624">
        <v>0</v>
      </c>
      <c r="AK1396" s="624">
        <v>0</v>
      </c>
      <c r="AL1396" s="624">
        <v>0</v>
      </c>
      <c r="AM1396" s="624">
        <v>0</v>
      </c>
      <c r="AN1396" s="624">
        <v>0</v>
      </c>
      <c r="AO1396" s="624">
        <v>0</v>
      </c>
      <c r="AP1396" s="624">
        <v>0</v>
      </c>
      <c r="AQ1396" s="624">
        <v>0</v>
      </c>
      <c r="AR1396" s="624">
        <v>9</v>
      </c>
      <c r="AS1396" s="635" t="s">
        <v>4965</v>
      </c>
      <c r="AT1396" s="635" t="s">
        <v>4965</v>
      </c>
      <c r="AU1396" s="635" t="s">
        <v>4965</v>
      </c>
      <c r="AV1396" s="635" t="s">
        <v>4965</v>
      </c>
      <c r="AW1396" s="635" t="s">
        <v>4965</v>
      </c>
      <c r="AX1396" s="635" t="s">
        <v>4965</v>
      </c>
      <c r="AY1396" s="635" t="s">
        <v>4965</v>
      </c>
      <c r="AZ1396" s="635" t="s">
        <v>4965</v>
      </c>
      <c r="BA1396" s="635" t="s">
        <v>4965</v>
      </c>
      <c r="BB1396" s="635" t="s">
        <v>4965</v>
      </c>
      <c r="BC1396" s="635" t="s">
        <v>4965</v>
      </c>
      <c r="BD1396" s="635" t="s">
        <v>4965</v>
      </c>
      <c r="BE1396" s="635" t="s">
        <v>4965</v>
      </c>
      <c r="BF1396" s="635" t="s">
        <v>4965</v>
      </c>
      <c r="BG1396" s="635" t="s">
        <v>4965</v>
      </c>
      <c r="BH1396" s="635" t="s">
        <v>4965</v>
      </c>
      <c r="BI1396" s="635" t="s">
        <v>4965</v>
      </c>
      <c r="BJ1396" s="635" t="s">
        <v>4965</v>
      </c>
      <c r="BK1396" s="635" t="s">
        <v>4965</v>
      </c>
      <c r="BL1396" s="635" t="s">
        <v>4965</v>
      </c>
      <c r="BM1396" s="635" t="s">
        <v>4965</v>
      </c>
      <c r="BN1396" s="550" t="s">
        <v>4021</v>
      </c>
      <c r="BO1396" s="636">
        <v>0</v>
      </c>
      <c r="BP1396" s="636">
        <v>0</v>
      </c>
      <c r="BQ1396" s="637">
        <v>0</v>
      </c>
      <c r="BR1396" s="636">
        <v>0</v>
      </c>
      <c r="BS1396" s="636">
        <v>0</v>
      </c>
      <c r="BT1396" s="636">
        <v>0</v>
      </c>
      <c r="BU1396" s="589">
        <v>1.36</v>
      </c>
      <c r="BV1396" s="590">
        <v>1.36</v>
      </c>
      <c r="BW1396" s="590">
        <v>1.36</v>
      </c>
      <c r="BX1396" s="590">
        <v>1.36</v>
      </c>
      <c r="BY1396" s="590">
        <v>1.36</v>
      </c>
      <c r="BZ1396" s="590">
        <v>0.44</v>
      </c>
      <c r="CA1396" s="590">
        <v>0.44</v>
      </c>
      <c r="CB1396" s="590">
        <v>0.44</v>
      </c>
      <c r="CC1396" s="590">
        <v>0.44</v>
      </c>
      <c r="CD1396" s="590">
        <v>0.44</v>
      </c>
      <c r="CE1396" s="519">
        <v>0</v>
      </c>
      <c r="CF1396" s="519">
        <v>0</v>
      </c>
      <c r="CG1396" s="519">
        <v>0</v>
      </c>
      <c r="CH1396" s="519">
        <v>0</v>
      </c>
      <c r="CI1396" s="519">
        <v>0</v>
      </c>
      <c r="CJ1396" s="519">
        <v>0</v>
      </c>
      <c r="CK1396" s="623">
        <f t="shared" si="46"/>
        <v>9</v>
      </c>
      <c r="CL1396" s="554">
        <v>9</v>
      </c>
      <c r="CM1396" s="554">
        <v>1.36</v>
      </c>
      <c r="CN1396" s="554">
        <v>7.2400000000000011</v>
      </c>
      <c r="CO1396" s="638" t="s">
        <v>4965</v>
      </c>
      <c r="CP1396" s="524" t="s">
        <v>1938</v>
      </c>
      <c r="CQ1396" s="525" t="s">
        <v>4965</v>
      </c>
      <c r="CR1396" s="527" t="s">
        <v>4965</v>
      </c>
      <c r="CS1396" s="640" t="s">
        <v>4965</v>
      </c>
      <c r="CT1396" s="525" t="s">
        <v>4965</v>
      </c>
      <c r="CU1396" s="525" t="s">
        <v>4965</v>
      </c>
    </row>
    <row r="1397" spans="1:99" s="71" customFormat="1" ht="12" customHeight="1" x14ac:dyDescent="0.2">
      <c r="A1397" s="624" t="s">
        <v>3650</v>
      </c>
      <c r="B1397" s="151" t="s">
        <v>2636</v>
      </c>
      <c r="C1397" s="624" t="s">
        <v>2637</v>
      </c>
      <c r="D1397" s="624"/>
      <c r="E1397" s="624"/>
      <c r="F1397" s="624"/>
      <c r="G1397" s="624"/>
      <c r="H1397" s="624"/>
      <c r="I1397" s="624"/>
      <c r="J1397" s="626">
        <v>527405</v>
      </c>
      <c r="K1397" s="626">
        <v>171318</v>
      </c>
      <c r="L1397" s="512" t="s">
        <v>3082</v>
      </c>
      <c r="M1397" s="624"/>
      <c r="N1397" s="624"/>
      <c r="O1397" s="626"/>
      <c r="P1397" s="626"/>
      <c r="Q1397" s="627">
        <v>30</v>
      </c>
      <c r="R1397" s="632"/>
      <c r="S1397" s="632"/>
      <c r="T1397" s="632"/>
      <c r="U1397" s="643"/>
      <c r="V1397" s="643"/>
      <c r="W1397" s="643"/>
      <c r="X1397" s="642"/>
      <c r="Y1397" s="631" t="s">
        <v>1442</v>
      </c>
      <c r="Z1397" s="632" t="s">
        <v>1443</v>
      </c>
      <c r="AA1397" s="633"/>
      <c r="AB1397" s="624"/>
      <c r="AC1397" s="644">
        <v>0.60666666666666669</v>
      </c>
      <c r="AD1397" s="624"/>
      <c r="AE1397" s="624"/>
      <c r="AF1397" s="743"/>
      <c r="AG1397" s="641" t="s">
        <v>3063</v>
      </c>
      <c r="AH1397" s="517" t="s">
        <v>1444</v>
      </c>
      <c r="AI1397" s="624">
        <v>1332243</v>
      </c>
      <c r="AJ1397" s="624">
        <v>0</v>
      </c>
      <c r="AK1397" s="624">
        <v>0</v>
      </c>
      <c r="AL1397" s="624">
        <v>0</v>
      </c>
      <c r="AM1397" s="624">
        <v>0</v>
      </c>
      <c r="AN1397" s="624">
        <v>0</v>
      </c>
      <c r="AO1397" s="624">
        <v>0</v>
      </c>
      <c r="AP1397" s="624">
        <v>0</v>
      </c>
      <c r="AQ1397" s="624">
        <v>0</v>
      </c>
      <c r="AR1397" s="624">
        <v>30</v>
      </c>
      <c r="AS1397" s="635" t="s">
        <v>4965</v>
      </c>
      <c r="AT1397" s="635" t="s">
        <v>4965</v>
      </c>
      <c r="AU1397" s="635" t="s">
        <v>4965</v>
      </c>
      <c r="AV1397" s="635" t="s">
        <v>4965</v>
      </c>
      <c r="AW1397" s="635" t="s">
        <v>4965</v>
      </c>
      <c r="AX1397" s="635" t="s">
        <v>4965</v>
      </c>
      <c r="AY1397" s="635" t="s">
        <v>4965</v>
      </c>
      <c r="AZ1397" s="635" t="s">
        <v>4965</v>
      </c>
      <c r="BA1397" s="635" t="s">
        <v>4965</v>
      </c>
      <c r="BB1397" s="635" t="s">
        <v>4965</v>
      </c>
      <c r="BC1397" s="635" t="s">
        <v>4965</v>
      </c>
      <c r="BD1397" s="635" t="s">
        <v>4965</v>
      </c>
      <c r="BE1397" s="635" t="s">
        <v>4965</v>
      </c>
      <c r="BF1397" s="635" t="s">
        <v>4965</v>
      </c>
      <c r="BG1397" s="635" t="s">
        <v>4965</v>
      </c>
      <c r="BH1397" s="635" t="s">
        <v>4965</v>
      </c>
      <c r="BI1397" s="635" t="s">
        <v>4965</v>
      </c>
      <c r="BJ1397" s="635" t="s">
        <v>4965</v>
      </c>
      <c r="BK1397" s="635" t="s">
        <v>4965</v>
      </c>
      <c r="BL1397" s="635" t="s">
        <v>4965</v>
      </c>
      <c r="BM1397" s="635" t="s">
        <v>4965</v>
      </c>
      <c r="BN1397" s="550" t="s">
        <v>4021</v>
      </c>
      <c r="BO1397" s="636">
        <v>0</v>
      </c>
      <c r="BP1397" s="636">
        <v>0</v>
      </c>
      <c r="BQ1397" s="637">
        <v>0</v>
      </c>
      <c r="BR1397" s="636">
        <v>0</v>
      </c>
      <c r="BS1397" s="636">
        <v>0</v>
      </c>
      <c r="BT1397" s="636">
        <v>0</v>
      </c>
      <c r="BU1397" s="589">
        <v>4.5333333333333332</v>
      </c>
      <c r="BV1397" s="590">
        <v>4.5333333333333332</v>
      </c>
      <c r="BW1397" s="590">
        <v>4.5333333333333332</v>
      </c>
      <c r="BX1397" s="590">
        <v>4.5333333333333332</v>
      </c>
      <c r="BY1397" s="590">
        <v>4.5333333333333332</v>
      </c>
      <c r="BZ1397" s="590">
        <v>1.4666666666666666</v>
      </c>
      <c r="CA1397" s="590">
        <v>1.4666666666666666</v>
      </c>
      <c r="CB1397" s="590">
        <v>1.4666666666666666</v>
      </c>
      <c r="CC1397" s="590">
        <v>1.4666666666666666</v>
      </c>
      <c r="CD1397" s="590">
        <v>1.4666666666666666</v>
      </c>
      <c r="CE1397" s="519">
        <v>0</v>
      </c>
      <c r="CF1397" s="519">
        <v>0</v>
      </c>
      <c r="CG1397" s="519">
        <v>0</v>
      </c>
      <c r="CH1397" s="519">
        <v>0</v>
      </c>
      <c r="CI1397" s="519">
        <v>0</v>
      </c>
      <c r="CJ1397" s="519">
        <v>0</v>
      </c>
      <c r="CK1397" s="623">
        <f t="shared" si="46"/>
        <v>29.999999999999989</v>
      </c>
      <c r="CL1397" s="554">
        <v>29.999999999999989</v>
      </c>
      <c r="CM1397" s="554">
        <v>4.5333333333333332</v>
      </c>
      <c r="CN1397" s="554">
        <v>24.133333333333329</v>
      </c>
      <c r="CO1397" s="638" t="s">
        <v>4965</v>
      </c>
      <c r="CP1397" s="524" t="s">
        <v>1938</v>
      </c>
      <c r="CQ1397" s="525" t="s">
        <v>4965</v>
      </c>
      <c r="CR1397" s="527" t="s">
        <v>4965</v>
      </c>
      <c r="CS1397" s="640" t="s">
        <v>4965</v>
      </c>
      <c r="CT1397" s="525" t="s">
        <v>4965</v>
      </c>
      <c r="CU1397" s="525" t="s">
        <v>4965</v>
      </c>
    </row>
    <row r="1398" spans="1:99" s="71" customFormat="1" ht="12" customHeight="1" x14ac:dyDescent="0.2">
      <c r="A1398" s="624" t="s">
        <v>3650</v>
      </c>
      <c r="B1398" s="624" t="s">
        <v>4007</v>
      </c>
      <c r="C1398" s="624" t="s">
        <v>4008</v>
      </c>
      <c r="D1398" s="624"/>
      <c r="E1398" s="624"/>
      <c r="F1398" s="624"/>
      <c r="G1398" s="624"/>
      <c r="H1398" s="624"/>
      <c r="I1398" s="624"/>
      <c r="J1398" s="626">
        <v>527049</v>
      </c>
      <c r="K1398" s="626">
        <v>171130</v>
      </c>
      <c r="L1398" s="512" t="s">
        <v>3069</v>
      </c>
      <c r="M1398" s="624"/>
      <c r="N1398" s="624"/>
      <c r="O1398" s="626"/>
      <c r="P1398" s="626"/>
      <c r="Q1398" s="627">
        <v>21</v>
      </c>
      <c r="R1398" s="632"/>
      <c r="S1398" s="632"/>
      <c r="T1398" s="632"/>
      <c r="U1398" s="643"/>
      <c r="V1398" s="643"/>
      <c r="W1398" s="643"/>
      <c r="X1398" s="642"/>
      <c r="Y1398" s="631" t="s">
        <v>1442</v>
      </c>
      <c r="Z1398" s="632" t="s">
        <v>1443</v>
      </c>
      <c r="AA1398" s="633"/>
      <c r="AB1398" s="624"/>
      <c r="AC1398" s="644">
        <v>0.12090909090909091</v>
      </c>
      <c r="AD1398" s="624"/>
      <c r="AE1398" s="624"/>
      <c r="AF1398" s="743"/>
      <c r="AG1398" s="517" t="s">
        <v>628</v>
      </c>
      <c r="AH1398" s="517" t="s">
        <v>1444</v>
      </c>
      <c r="AI1398" s="624">
        <v>1332295</v>
      </c>
      <c r="AJ1398" s="624">
        <v>0</v>
      </c>
      <c r="AK1398" s="624">
        <v>0</v>
      </c>
      <c r="AL1398" s="624">
        <v>0</v>
      </c>
      <c r="AM1398" s="624">
        <v>0</v>
      </c>
      <c r="AN1398" s="624">
        <v>0</v>
      </c>
      <c r="AO1398" s="624">
        <v>0</v>
      </c>
      <c r="AP1398" s="624">
        <v>0</v>
      </c>
      <c r="AQ1398" s="624">
        <v>0</v>
      </c>
      <c r="AR1398" s="624">
        <v>21</v>
      </c>
      <c r="AS1398" s="635" t="s">
        <v>4965</v>
      </c>
      <c r="AT1398" s="635" t="s">
        <v>4965</v>
      </c>
      <c r="AU1398" s="635" t="s">
        <v>4965</v>
      </c>
      <c r="AV1398" s="635" t="s">
        <v>4965</v>
      </c>
      <c r="AW1398" s="635" t="s">
        <v>4965</v>
      </c>
      <c r="AX1398" s="635" t="s">
        <v>4965</v>
      </c>
      <c r="AY1398" s="635" t="s">
        <v>4965</v>
      </c>
      <c r="AZ1398" s="635" t="s">
        <v>4965</v>
      </c>
      <c r="BA1398" s="635" t="s">
        <v>4965</v>
      </c>
      <c r="BB1398" s="635" t="s">
        <v>4965</v>
      </c>
      <c r="BC1398" s="635" t="s">
        <v>4965</v>
      </c>
      <c r="BD1398" s="635" t="s">
        <v>4965</v>
      </c>
      <c r="BE1398" s="635" t="s">
        <v>4965</v>
      </c>
      <c r="BF1398" s="635" t="s">
        <v>4965</v>
      </c>
      <c r="BG1398" s="635" t="s">
        <v>4965</v>
      </c>
      <c r="BH1398" s="635" t="s">
        <v>4965</v>
      </c>
      <c r="BI1398" s="635" t="s">
        <v>4965</v>
      </c>
      <c r="BJ1398" s="635" t="s">
        <v>4965</v>
      </c>
      <c r="BK1398" s="635" t="s">
        <v>4965</v>
      </c>
      <c r="BL1398" s="635" t="s">
        <v>4965</v>
      </c>
      <c r="BM1398" s="635" t="s">
        <v>4965</v>
      </c>
      <c r="BN1398" s="550" t="s">
        <v>4021</v>
      </c>
      <c r="BO1398" s="636">
        <v>0</v>
      </c>
      <c r="BP1398" s="636">
        <v>0</v>
      </c>
      <c r="BQ1398" s="637">
        <v>0</v>
      </c>
      <c r="BR1398" s="636">
        <v>0</v>
      </c>
      <c r="BS1398" s="636">
        <v>0</v>
      </c>
      <c r="BT1398" s="636">
        <v>0</v>
      </c>
      <c r="BU1398" s="589">
        <v>1.4763636363636363</v>
      </c>
      <c r="BV1398" s="590">
        <v>1.4763636363636363</v>
      </c>
      <c r="BW1398" s="590">
        <v>1.4763636363636363</v>
      </c>
      <c r="BX1398" s="590">
        <v>1.4763636363636363</v>
      </c>
      <c r="BY1398" s="590">
        <v>1.4763636363636363</v>
      </c>
      <c r="BZ1398" s="590">
        <v>1.4509090909090909</v>
      </c>
      <c r="CA1398" s="590">
        <v>1.4509090909090909</v>
      </c>
      <c r="CB1398" s="590">
        <v>1.4509090909090909</v>
      </c>
      <c r="CC1398" s="590">
        <v>1.4509090909090909</v>
      </c>
      <c r="CD1398" s="590">
        <v>1.4509090909090909</v>
      </c>
      <c r="CE1398" s="590">
        <v>1.2727272727272729</v>
      </c>
      <c r="CF1398" s="590">
        <v>1.2727272727272729</v>
      </c>
      <c r="CG1398" s="590">
        <v>1.2727272727272729</v>
      </c>
      <c r="CH1398" s="590">
        <v>1.2727272727272729</v>
      </c>
      <c r="CI1398" s="590">
        <v>1.2727272727272729</v>
      </c>
      <c r="CJ1398" s="519">
        <v>0</v>
      </c>
      <c r="CK1398" s="623">
        <f t="shared" si="46"/>
        <v>21.000000000000004</v>
      </c>
      <c r="CL1398" s="554">
        <v>14.636363636363637</v>
      </c>
      <c r="CM1398" s="554">
        <v>1.4763636363636363</v>
      </c>
      <c r="CN1398" s="554">
        <v>8.8327272727272721</v>
      </c>
      <c r="CO1398" s="638" t="s">
        <v>4965</v>
      </c>
      <c r="CP1398" s="524" t="s">
        <v>1938</v>
      </c>
      <c r="CQ1398" s="525" t="s">
        <v>4965</v>
      </c>
      <c r="CR1398" s="527" t="s">
        <v>4965</v>
      </c>
      <c r="CS1398" s="640" t="s">
        <v>4965</v>
      </c>
      <c r="CT1398" s="525" t="s">
        <v>4965</v>
      </c>
      <c r="CU1398" s="525" t="s">
        <v>4965</v>
      </c>
    </row>
    <row r="1399" spans="1:99" s="71" customFormat="1" ht="12" customHeight="1" x14ac:dyDescent="0.2">
      <c r="A1399" s="624" t="s">
        <v>3650</v>
      </c>
      <c r="B1399" s="624" t="s">
        <v>4007</v>
      </c>
      <c r="C1399" s="624" t="s">
        <v>4008</v>
      </c>
      <c r="D1399" s="624"/>
      <c r="E1399" s="624"/>
      <c r="F1399" s="624"/>
      <c r="G1399" s="624"/>
      <c r="H1399" s="624"/>
      <c r="I1399" s="624"/>
      <c r="J1399" s="626">
        <v>527049</v>
      </c>
      <c r="K1399" s="626">
        <v>171130</v>
      </c>
      <c r="L1399" s="512" t="s">
        <v>3069</v>
      </c>
      <c r="M1399" s="624"/>
      <c r="N1399" s="624"/>
      <c r="O1399" s="626"/>
      <c r="P1399" s="626"/>
      <c r="Q1399" s="627">
        <v>33</v>
      </c>
      <c r="R1399" s="632"/>
      <c r="S1399" s="632"/>
      <c r="T1399" s="632"/>
      <c r="U1399" s="643"/>
      <c r="V1399" s="643"/>
      <c r="W1399" s="643"/>
      <c r="X1399" s="642"/>
      <c r="Y1399" s="631" t="s">
        <v>1442</v>
      </c>
      <c r="Z1399" s="632" t="s">
        <v>1443</v>
      </c>
      <c r="AA1399" s="633"/>
      <c r="AB1399" s="624"/>
      <c r="AC1399" s="644">
        <v>0.19</v>
      </c>
      <c r="AD1399" s="624"/>
      <c r="AE1399" s="624"/>
      <c r="AF1399" s="743"/>
      <c r="AG1399" s="517" t="s">
        <v>1931</v>
      </c>
      <c r="AH1399" s="517" t="s">
        <v>1444</v>
      </c>
      <c r="AI1399" s="624">
        <v>1332295</v>
      </c>
      <c r="AJ1399" s="624">
        <v>0</v>
      </c>
      <c r="AK1399" s="624">
        <v>0</v>
      </c>
      <c r="AL1399" s="624">
        <v>0</v>
      </c>
      <c r="AM1399" s="624">
        <v>0</v>
      </c>
      <c r="AN1399" s="624">
        <v>0</v>
      </c>
      <c r="AO1399" s="624">
        <v>0</v>
      </c>
      <c r="AP1399" s="624">
        <v>0</v>
      </c>
      <c r="AQ1399" s="624">
        <v>0</v>
      </c>
      <c r="AR1399" s="624">
        <v>33</v>
      </c>
      <c r="AS1399" s="635" t="s">
        <v>4965</v>
      </c>
      <c r="AT1399" s="635" t="s">
        <v>4965</v>
      </c>
      <c r="AU1399" s="635" t="s">
        <v>4965</v>
      </c>
      <c r="AV1399" s="635" t="s">
        <v>4965</v>
      </c>
      <c r="AW1399" s="635" t="s">
        <v>4965</v>
      </c>
      <c r="AX1399" s="635" t="s">
        <v>4965</v>
      </c>
      <c r="AY1399" s="635" t="s">
        <v>4965</v>
      </c>
      <c r="AZ1399" s="635" t="s">
        <v>4965</v>
      </c>
      <c r="BA1399" s="635" t="s">
        <v>4965</v>
      </c>
      <c r="BB1399" s="635" t="s">
        <v>4965</v>
      </c>
      <c r="BC1399" s="635" t="s">
        <v>4965</v>
      </c>
      <c r="BD1399" s="635" t="s">
        <v>4965</v>
      </c>
      <c r="BE1399" s="635" t="s">
        <v>4965</v>
      </c>
      <c r="BF1399" s="635" t="s">
        <v>4965</v>
      </c>
      <c r="BG1399" s="635" t="s">
        <v>4965</v>
      </c>
      <c r="BH1399" s="635" t="s">
        <v>4965</v>
      </c>
      <c r="BI1399" s="635" t="s">
        <v>4965</v>
      </c>
      <c r="BJ1399" s="635" t="s">
        <v>4965</v>
      </c>
      <c r="BK1399" s="635" t="s">
        <v>4965</v>
      </c>
      <c r="BL1399" s="635" t="s">
        <v>4965</v>
      </c>
      <c r="BM1399" s="635" t="s">
        <v>4965</v>
      </c>
      <c r="BN1399" s="550" t="s">
        <v>4021</v>
      </c>
      <c r="BO1399" s="636">
        <v>0</v>
      </c>
      <c r="BP1399" s="636">
        <v>0</v>
      </c>
      <c r="BQ1399" s="637">
        <v>0</v>
      </c>
      <c r="BR1399" s="636">
        <v>0</v>
      </c>
      <c r="BS1399" s="636">
        <v>0</v>
      </c>
      <c r="BT1399" s="636">
        <v>0</v>
      </c>
      <c r="BU1399" s="589">
        <v>2.3199999999999998</v>
      </c>
      <c r="BV1399" s="590">
        <v>2.3199999999999998</v>
      </c>
      <c r="BW1399" s="590">
        <v>2.3199999999999998</v>
      </c>
      <c r="BX1399" s="590">
        <v>2.3199999999999998</v>
      </c>
      <c r="BY1399" s="590">
        <v>2.3199999999999998</v>
      </c>
      <c r="BZ1399" s="590">
        <v>2.2799999999999998</v>
      </c>
      <c r="CA1399" s="590">
        <v>2.2799999999999998</v>
      </c>
      <c r="CB1399" s="590">
        <v>2.2799999999999998</v>
      </c>
      <c r="CC1399" s="590">
        <v>2.2799999999999998</v>
      </c>
      <c r="CD1399" s="590">
        <v>2.2799999999999998</v>
      </c>
      <c r="CE1399" s="590">
        <v>2</v>
      </c>
      <c r="CF1399" s="590">
        <v>2</v>
      </c>
      <c r="CG1399" s="590">
        <v>2</v>
      </c>
      <c r="CH1399" s="590">
        <v>2</v>
      </c>
      <c r="CI1399" s="590">
        <v>2</v>
      </c>
      <c r="CJ1399" s="519">
        <v>0</v>
      </c>
      <c r="CK1399" s="623">
        <f t="shared" si="46"/>
        <v>33</v>
      </c>
      <c r="CL1399" s="554">
        <v>23.000000000000004</v>
      </c>
      <c r="CM1399" s="554">
        <v>2.3199999999999998</v>
      </c>
      <c r="CN1399" s="554">
        <v>13.879999999999999</v>
      </c>
      <c r="CO1399" s="638" t="s">
        <v>4965</v>
      </c>
      <c r="CP1399" s="524" t="s">
        <v>1938</v>
      </c>
      <c r="CQ1399" s="525" t="s">
        <v>4965</v>
      </c>
      <c r="CR1399" s="527" t="s">
        <v>4965</v>
      </c>
      <c r="CS1399" s="640" t="s">
        <v>4965</v>
      </c>
      <c r="CT1399" s="525" t="s">
        <v>4965</v>
      </c>
      <c r="CU1399" s="525" t="s">
        <v>4965</v>
      </c>
    </row>
    <row r="1400" spans="1:99" s="71" customFormat="1" ht="12" customHeight="1" x14ac:dyDescent="0.2">
      <c r="A1400" s="624" t="s">
        <v>3650</v>
      </c>
      <c r="B1400" s="624" t="s">
        <v>4007</v>
      </c>
      <c r="C1400" s="624" t="s">
        <v>4008</v>
      </c>
      <c r="D1400" s="624"/>
      <c r="E1400" s="624"/>
      <c r="F1400" s="624"/>
      <c r="G1400" s="624"/>
      <c r="H1400" s="624"/>
      <c r="I1400" s="624"/>
      <c r="J1400" s="626">
        <v>527049</v>
      </c>
      <c r="K1400" s="626">
        <v>171130</v>
      </c>
      <c r="L1400" s="512" t="s">
        <v>3069</v>
      </c>
      <c r="M1400" s="624"/>
      <c r="N1400" s="624"/>
      <c r="O1400" s="626"/>
      <c r="P1400" s="626"/>
      <c r="Q1400" s="627">
        <v>111</v>
      </c>
      <c r="R1400" s="632"/>
      <c r="S1400" s="632"/>
      <c r="T1400" s="632"/>
      <c r="U1400" s="643"/>
      <c r="V1400" s="643"/>
      <c r="W1400" s="643"/>
      <c r="X1400" s="642"/>
      <c r="Y1400" s="631" t="s">
        <v>1442</v>
      </c>
      <c r="Z1400" s="632" t="s">
        <v>1443</v>
      </c>
      <c r="AA1400" s="633"/>
      <c r="AB1400" s="624"/>
      <c r="AC1400" s="644">
        <v>0.63909090909090904</v>
      </c>
      <c r="AD1400" s="624"/>
      <c r="AE1400" s="624"/>
      <c r="AF1400" s="743"/>
      <c r="AG1400" s="641" t="s">
        <v>3063</v>
      </c>
      <c r="AH1400" s="517" t="s">
        <v>1444</v>
      </c>
      <c r="AI1400" s="624">
        <v>1332295</v>
      </c>
      <c r="AJ1400" s="624">
        <v>0</v>
      </c>
      <c r="AK1400" s="624">
        <v>0</v>
      </c>
      <c r="AL1400" s="624">
        <v>0</v>
      </c>
      <c r="AM1400" s="624">
        <v>0</v>
      </c>
      <c r="AN1400" s="624">
        <v>0</v>
      </c>
      <c r="AO1400" s="624">
        <v>0</v>
      </c>
      <c r="AP1400" s="624">
        <v>0</v>
      </c>
      <c r="AQ1400" s="624">
        <v>0</v>
      </c>
      <c r="AR1400" s="624">
        <v>111</v>
      </c>
      <c r="AS1400" s="635" t="s">
        <v>4965</v>
      </c>
      <c r="AT1400" s="635" t="s">
        <v>4965</v>
      </c>
      <c r="AU1400" s="635" t="s">
        <v>4965</v>
      </c>
      <c r="AV1400" s="635" t="s">
        <v>4965</v>
      </c>
      <c r="AW1400" s="635" t="s">
        <v>4965</v>
      </c>
      <c r="AX1400" s="635" t="s">
        <v>4965</v>
      </c>
      <c r="AY1400" s="635" t="s">
        <v>4965</v>
      </c>
      <c r="AZ1400" s="635" t="s">
        <v>4965</v>
      </c>
      <c r="BA1400" s="635" t="s">
        <v>4965</v>
      </c>
      <c r="BB1400" s="635" t="s">
        <v>4965</v>
      </c>
      <c r="BC1400" s="635" t="s">
        <v>4965</v>
      </c>
      <c r="BD1400" s="635" t="s">
        <v>4965</v>
      </c>
      <c r="BE1400" s="635" t="s">
        <v>4965</v>
      </c>
      <c r="BF1400" s="635" t="s">
        <v>4965</v>
      </c>
      <c r="BG1400" s="635" t="s">
        <v>4965</v>
      </c>
      <c r="BH1400" s="635" t="s">
        <v>4965</v>
      </c>
      <c r="BI1400" s="635" t="s">
        <v>4965</v>
      </c>
      <c r="BJ1400" s="635" t="s">
        <v>4965</v>
      </c>
      <c r="BK1400" s="635" t="s">
        <v>4965</v>
      </c>
      <c r="BL1400" s="635" t="s">
        <v>4965</v>
      </c>
      <c r="BM1400" s="635" t="s">
        <v>4965</v>
      </c>
      <c r="BN1400" s="550" t="s">
        <v>4021</v>
      </c>
      <c r="BO1400" s="636">
        <v>0</v>
      </c>
      <c r="BP1400" s="636">
        <v>0</v>
      </c>
      <c r="BQ1400" s="637">
        <v>0</v>
      </c>
      <c r="BR1400" s="636">
        <v>0</v>
      </c>
      <c r="BS1400" s="636">
        <v>0</v>
      </c>
      <c r="BT1400" s="636">
        <v>0</v>
      </c>
      <c r="BU1400" s="589">
        <v>7.8036363636363628</v>
      </c>
      <c r="BV1400" s="590">
        <v>7.8036363636363628</v>
      </c>
      <c r="BW1400" s="590">
        <v>7.8036363636363628</v>
      </c>
      <c r="BX1400" s="590">
        <v>7.8036363636363628</v>
      </c>
      <c r="BY1400" s="590">
        <v>7.8036363636363628</v>
      </c>
      <c r="BZ1400" s="590">
        <v>7.669090909090909</v>
      </c>
      <c r="CA1400" s="590">
        <v>7.669090909090909</v>
      </c>
      <c r="CB1400" s="590">
        <v>7.669090909090909</v>
      </c>
      <c r="CC1400" s="590">
        <v>7.669090909090909</v>
      </c>
      <c r="CD1400" s="590">
        <v>7.669090909090909</v>
      </c>
      <c r="CE1400" s="590">
        <v>6.7272727272727284</v>
      </c>
      <c r="CF1400" s="590">
        <v>6.7272727272727284</v>
      </c>
      <c r="CG1400" s="590">
        <v>6.7272727272727284</v>
      </c>
      <c r="CH1400" s="590">
        <v>6.7272727272727284</v>
      </c>
      <c r="CI1400" s="590">
        <v>6.7272727272727284</v>
      </c>
      <c r="CJ1400" s="519">
        <v>0</v>
      </c>
      <c r="CK1400" s="623">
        <f t="shared" si="46"/>
        <v>111.00000000000004</v>
      </c>
      <c r="CL1400" s="554">
        <v>77.363636363636374</v>
      </c>
      <c r="CM1400" s="554">
        <v>7.8036363636363628</v>
      </c>
      <c r="CN1400" s="554">
        <v>46.687272727272727</v>
      </c>
      <c r="CO1400" s="638" t="s">
        <v>4965</v>
      </c>
      <c r="CP1400" s="524" t="s">
        <v>1938</v>
      </c>
      <c r="CQ1400" s="525" t="s">
        <v>4965</v>
      </c>
      <c r="CR1400" s="527" t="s">
        <v>4965</v>
      </c>
      <c r="CS1400" s="640" t="s">
        <v>4965</v>
      </c>
      <c r="CT1400" s="525" t="s">
        <v>4965</v>
      </c>
      <c r="CU1400" s="525" t="s">
        <v>4965</v>
      </c>
    </row>
    <row r="1401" spans="1:99" s="71" customFormat="1" ht="12" customHeight="1" x14ac:dyDescent="0.2">
      <c r="A1401" s="624" t="s">
        <v>3650</v>
      </c>
      <c r="B1401" s="151" t="s">
        <v>2056</v>
      </c>
      <c r="C1401" s="624" t="s">
        <v>2638</v>
      </c>
      <c r="D1401" s="624"/>
      <c r="E1401" s="624"/>
      <c r="F1401" s="624"/>
      <c r="G1401" s="624"/>
      <c r="H1401" s="624"/>
      <c r="I1401" s="624"/>
      <c r="J1401" s="626">
        <v>524039</v>
      </c>
      <c r="K1401" s="626">
        <v>175460</v>
      </c>
      <c r="L1401" s="512" t="s">
        <v>3088</v>
      </c>
      <c r="M1401" s="624"/>
      <c r="N1401" s="624"/>
      <c r="O1401" s="626"/>
      <c r="P1401" s="626"/>
      <c r="Q1401" s="627">
        <v>7</v>
      </c>
      <c r="R1401" s="632"/>
      <c r="S1401" s="632"/>
      <c r="T1401" s="632"/>
      <c r="U1401" s="643"/>
      <c r="V1401" s="643"/>
      <c r="W1401" s="643"/>
      <c r="X1401" s="642"/>
      <c r="Y1401" s="631" t="s">
        <v>1442</v>
      </c>
      <c r="Z1401" s="632" t="s">
        <v>1443</v>
      </c>
      <c r="AA1401" s="633"/>
      <c r="AB1401" s="624"/>
      <c r="AC1401" s="644">
        <v>4.3400000000000001E-2</v>
      </c>
      <c r="AD1401" s="624"/>
      <c r="AE1401" s="624"/>
      <c r="AF1401" s="743"/>
      <c r="AG1401" s="517" t="s">
        <v>628</v>
      </c>
      <c r="AH1401" s="517" t="s">
        <v>1444</v>
      </c>
      <c r="AI1401" s="624">
        <v>1332301</v>
      </c>
      <c r="AJ1401" s="624">
        <v>0</v>
      </c>
      <c r="AK1401" s="624">
        <v>0</v>
      </c>
      <c r="AL1401" s="624">
        <v>0</v>
      </c>
      <c r="AM1401" s="624">
        <v>0</v>
      </c>
      <c r="AN1401" s="624">
        <v>0</v>
      </c>
      <c r="AO1401" s="624">
        <v>0</v>
      </c>
      <c r="AP1401" s="624">
        <v>0</v>
      </c>
      <c r="AQ1401" s="624">
        <v>0</v>
      </c>
      <c r="AR1401" s="624">
        <v>7</v>
      </c>
      <c r="AS1401" s="635" t="s">
        <v>4965</v>
      </c>
      <c r="AT1401" s="635" t="s">
        <v>4965</v>
      </c>
      <c r="AU1401" s="635" t="s">
        <v>4965</v>
      </c>
      <c r="AV1401" s="635" t="s">
        <v>4965</v>
      </c>
      <c r="AW1401" s="635" t="s">
        <v>4965</v>
      </c>
      <c r="AX1401" s="635" t="s">
        <v>4965</v>
      </c>
      <c r="AY1401" s="635" t="s">
        <v>4965</v>
      </c>
      <c r="AZ1401" s="635" t="s">
        <v>4965</v>
      </c>
      <c r="BA1401" s="635" t="s">
        <v>4965</v>
      </c>
      <c r="BB1401" s="635" t="s">
        <v>4965</v>
      </c>
      <c r="BC1401" s="635" t="s">
        <v>4965</v>
      </c>
      <c r="BD1401" s="635" t="s">
        <v>4965</v>
      </c>
      <c r="BE1401" s="635" t="s">
        <v>4965</v>
      </c>
      <c r="BF1401" s="635" t="s">
        <v>4965</v>
      </c>
      <c r="BG1401" s="635" t="s">
        <v>4965</v>
      </c>
      <c r="BH1401" s="635" t="s">
        <v>4965</v>
      </c>
      <c r="BI1401" s="635" t="s">
        <v>4965</v>
      </c>
      <c r="BJ1401" s="635" t="s">
        <v>4965</v>
      </c>
      <c r="BK1401" s="635" t="s">
        <v>4965</v>
      </c>
      <c r="BL1401" s="635" t="s">
        <v>4965</v>
      </c>
      <c r="BM1401" s="635" t="s">
        <v>4965</v>
      </c>
      <c r="BN1401" s="550" t="s">
        <v>4021</v>
      </c>
      <c r="BO1401" s="636">
        <v>0</v>
      </c>
      <c r="BP1401" s="636">
        <v>0</v>
      </c>
      <c r="BQ1401" s="637">
        <v>0</v>
      </c>
      <c r="BR1401" s="636">
        <v>0</v>
      </c>
      <c r="BS1401" s="636">
        <v>0</v>
      </c>
      <c r="BT1401" s="636">
        <v>0</v>
      </c>
      <c r="BU1401" s="589">
        <v>0.14000000000000001</v>
      </c>
      <c r="BV1401" s="590">
        <v>0.14000000000000001</v>
      </c>
      <c r="BW1401" s="590">
        <v>0.14000000000000001</v>
      </c>
      <c r="BX1401" s="590">
        <v>0.14000000000000001</v>
      </c>
      <c r="BY1401" s="590">
        <v>0.14000000000000001</v>
      </c>
      <c r="BZ1401" s="590">
        <v>0.28000000000000003</v>
      </c>
      <c r="CA1401" s="590">
        <v>0.28000000000000003</v>
      </c>
      <c r="CB1401" s="590">
        <v>0.28000000000000003</v>
      </c>
      <c r="CC1401" s="590">
        <v>0.28000000000000003</v>
      </c>
      <c r="CD1401" s="590">
        <v>0.28000000000000003</v>
      </c>
      <c r="CE1401" s="590">
        <v>0.98</v>
      </c>
      <c r="CF1401" s="590">
        <v>0.98</v>
      </c>
      <c r="CG1401" s="590">
        <v>0.98</v>
      </c>
      <c r="CH1401" s="590">
        <v>0.98</v>
      </c>
      <c r="CI1401" s="590">
        <v>0.98</v>
      </c>
      <c r="CJ1401" s="519">
        <v>0</v>
      </c>
      <c r="CK1401" s="623">
        <f t="shared" si="46"/>
        <v>7.0000000000000018</v>
      </c>
      <c r="CL1401" s="554">
        <v>2.1000000000000005</v>
      </c>
      <c r="CM1401" s="523">
        <v>0.14000000000000001</v>
      </c>
      <c r="CN1401" s="554">
        <v>0.98000000000000009</v>
      </c>
      <c r="CO1401" s="638" t="s">
        <v>4965</v>
      </c>
      <c r="CP1401" s="638"/>
      <c r="CQ1401" s="530" t="s">
        <v>1942</v>
      </c>
      <c r="CR1401" s="527" t="s">
        <v>4965</v>
      </c>
      <c r="CS1401" s="640" t="s">
        <v>4965</v>
      </c>
      <c r="CT1401" s="525" t="s">
        <v>4965</v>
      </c>
      <c r="CU1401" s="525" t="s">
        <v>4965</v>
      </c>
    </row>
    <row r="1402" spans="1:99" s="71" customFormat="1" ht="12" customHeight="1" x14ac:dyDescent="0.2">
      <c r="A1402" s="624" t="s">
        <v>3650</v>
      </c>
      <c r="B1402" s="151" t="s">
        <v>2056</v>
      </c>
      <c r="C1402" s="624" t="s">
        <v>2638</v>
      </c>
      <c r="D1402" s="624"/>
      <c r="E1402" s="624"/>
      <c r="F1402" s="624"/>
      <c r="G1402" s="624"/>
      <c r="H1402" s="624"/>
      <c r="I1402" s="624"/>
      <c r="J1402" s="626">
        <v>524039</v>
      </c>
      <c r="K1402" s="626">
        <v>175460</v>
      </c>
      <c r="L1402" s="512" t="s">
        <v>3088</v>
      </c>
      <c r="M1402" s="624"/>
      <c r="N1402" s="624"/>
      <c r="O1402" s="626"/>
      <c r="P1402" s="626"/>
      <c r="Q1402" s="627">
        <v>9</v>
      </c>
      <c r="R1402" s="632"/>
      <c r="S1402" s="632"/>
      <c r="T1402" s="632"/>
      <c r="U1402" s="643"/>
      <c r="V1402" s="643"/>
      <c r="W1402" s="643"/>
      <c r="X1402" s="642"/>
      <c r="Y1402" s="631" t="s">
        <v>1442</v>
      </c>
      <c r="Z1402" s="632" t="s">
        <v>1443</v>
      </c>
      <c r="AA1402" s="633"/>
      <c r="AB1402" s="624"/>
      <c r="AC1402" s="644">
        <v>5.5799999999999995E-2</v>
      </c>
      <c r="AD1402" s="624"/>
      <c r="AE1402" s="624"/>
      <c r="AF1402" s="743"/>
      <c r="AG1402" s="517" t="s">
        <v>1931</v>
      </c>
      <c r="AH1402" s="517" t="s">
        <v>1444</v>
      </c>
      <c r="AI1402" s="624">
        <v>1332301</v>
      </c>
      <c r="AJ1402" s="624">
        <v>0</v>
      </c>
      <c r="AK1402" s="624">
        <v>0</v>
      </c>
      <c r="AL1402" s="624">
        <v>0</v>
      </c>
      <c r="AM1402" s="624">
        <v>0</v>
      </c>
      <c r="AN1402" s="624">
        <v>0</v>
      </c>
      <c r="AO1402" s="624">
        <v>0</v>
      </c>
      <c r="AP1402" s="624">
        <v>0</v>
      </c>
      <c r="AQ1402" s="624">
        <v>0</v>
      </c>
      <c r="AR1402" s="624">
        <v>9</v>
      </c>
      <c r="AS1402" s="635" t="s">
        <v>4965</v>
      </c>
      <c r="AT1402" s="635" t="s">
        <v>4965</v>
      </c>
      <c r="AU1402" s="635" t="s">
        <v>4965</v>
      </c>
      <c r="AV1402" s="635" t="s">
        <v>4965</v>
      </c>
      <c r="AW1402" s="635" t="s">
        <v>4965</v>
      </c>
      <c r="AX1402" s="635" t="s">
        <v>4965</v>
      </c>
      <c r="AY1402" s="635" t="s">
        <v>4965</v>
      </c>
      <c r="AZ1402" s="635" t="s">
        <v>4965</v>
      </c>
      <c r="BA1402" s="635" t="s">
        <v>4965</v>
      </c>
      <c r="BB1402" s="635" t="s">
        <v>4965</v>
      </c>
      <c r="BC1402" s="635" t="s">
        <v>4965</v>
      </c>
      <c r="BD1402" s="635" t="s">
        <v>4965</v>
      </c>
      <c r="BE1402" s="635" t="s">
        <v>4965</v>
      </c>
      <c r="BF1402" s="635" t="s">
        <v>4965</v>
      </c>
      <c r="BG1402" s="635" t="s">
        <v>4965</v>
      </c>
      <c r="BH1402" s="635" t="s">
        <v>4965</v>
      </c>
      <c r="BI1402" s="635" t="s">
        <v>4965</v>
      </c>
      <c r="BJ1402" s="635" t="s">
        <v>4965</v>
      </c>
      <c r="BK1402" s="635" t="s">
        <v>4965</v>
      </c>
      <c r="BL1402" s="635" t="s">
        <v>4965</v>
      </c>
      <c r="BM1402" s="635" t="s">
        <v>4965</v>
      </c>
      <c r="BN1402" s="550" t="s">
        <v>4021</v>
      </c>
      <c r="BO1402" s="636">
        <v>0</v>
      </c>
      <c r="BP1402" s="636">
        <v>0</v>
      </c>
      <c r="BQ1402" s="637">
        <v>0</v>
      </c>
      <c r="BR1402" s="636">
        <v>0</v>
      </c>
      <c r="BS1402" s="636">
        <v>0</v>
      </c>
      <c r="BT1402" s="636">
        <v>0</v>
      </c>
      <c r="BU1402" s="589">
        <v>0.18</v>
      </c>
      <c r="BV1402" s="590">
        <v>0.18</v>
      </c>
      <c r="BW1402" s="590">
        <v>0.18</v>
      </c>
      <c r="BX1402" s="590">
        <v>0.18</v>
      </c>
      <c r="BY1402" s="590">
        <v>0.18</v>
      </c>
      <c r="BZ1402" s="590">
        <v>0.36</v>
      </c>
      <c r="CA1402" s="590">
        <v>0.36</v>
      </c>
      <c r="CB1402" s="590">
        <v>0.36</v>
      </c>
      <c r="CC1402" s="590">
        <v>0.36</v>
      </c>
      <c r="CD1402" s="590">
        <v>0.36</v>
      </c>
      <c r="CE1402" s="590">
        <v>1.26</v>
      </c>
      <c r="CF1402" s="590">
        <v>1.26</v>
      </c>
      <c r="CG1402" s="590">
        <v>1.26</v>
      </c>
      <c r="CH1402" s="590">
        <v>1.26</v>
      </c>
      <c r="CI1402" s="590">
        <v>1.26</v>
      </c>
      <c r="CJ1402" s="519">
        <v>0</v>
      </c>
      <c r="CK1402" s="623">
        <f t="shared" si="46"/>
        <v>8.9999999999999982</v>
      </c>
      <c r="CL1402" s="554">
        <v>2.6999999999999993</v>
      </c>
      <c r="CM1402" s="523">
        <v>0.18</v>
      </c>
      <c r="CN1402" s="554">
        <v>1.2599999999999998</v>
      </c>
      <c r="CO1402" s="638" t="s">
        <v>4965</v>
      </c>
      <c r="CP1402" s="638"/>
      <c r="CQ1402" s="530" t="s">
        <v>1942</v>
      </c>
      <c r="CR1402" s="527" t="s">
        <v>4965</v>
      </c>
      <c r="CS1402" s="640" t="s">
        <v>4965</v>
      </c>
      <c r="CT1402" s="525" t="s">
        <v>4965</v>
      </c>
      <c r="CU1402" s="525" t="s">
        <v>4965</v>
      </c>
    </row>
    <row r="1403" spans="1:99" s="71" customFormat="1" ht="12" customHeight="1" x14ac:dyDescent="0.2">
      <c r="A1403" s="624" t="s">
        <v>3650</v>
      </c>
      <c r="B1403" s="151" t="s">
        <v>2056</v>
      </c>
      <c r="C1403" s="624" t="s">
        <v>2638</v>
      </c>
      <c r="D1403" s="624"/>
      <c r="E1403" s="624"/>
      <c r="F1403" s="624"/>
      <c r="G1403" s="624"/>
      <c r="H1403" s="624"/>
      <c r="I1403" s="624"/>
      <c r="J1403" s="626">
        <v>524039</v>
      </c>
      <c r="K1403" s="626">
        <v>175460</v>
      </c>
      <c r="L1403" s="512" t="s">
        <v>3088</v>
      </c>
      <c r="M1403" s="624"/>
      <c r="N1403" s="624"/>
      <c r="O1403" s="626"/>
      <c r="P1403" s="626"/>
      <c r="Q1403" s="627">
        <v>34</v>
      </c>
      <c r="R1403" s="632"/>
      <c r="S1403" s="632"/>
      <c r="T1403" s="632"/>
      <c r="U1403" s="643"/>
      <c r="V1403" s="643"/>
      <c r="W1403" s="643"/>
      <c r="X1403" s="642"/>
      <c r="Y1403" s="631" t="s">
        <v>1442</v>
      </c>
      <c r="Z1403" s="632" t="s">
        <v>1443</v>
      </c>
      <c r="AA1403" s="633"/>
      <c r="AB1403" s="624"/>
      <c r="AC1403" s="644">
        <v>0.21079999999999999</v>
      </c>
      <c r="AD1403" s="624"/>
      <c r="AE1403" s="624"/>
      <c r="AF1403" s="743"/>
      <c r="AG1403" s="641" t="s">
        <v>3063</v>
      </c>
      <c r="AH1403" s="517" t="s">
        <v>1444</v>
      </c>
      <c r="AI1403" s="624">
        <v>1332301</v>
      </c>
      <c r="AJ1403" s="624">
        <v>0</v>
      </c>
      <c r="AK1403" s="624">
        <v>0</v>
      </c>
      <c r="AL1403" s="624">
        <v>0</v>
      </c>
      <c r="AM1403" s="624">
        <v>0</v>
      </c>
      <c r="AN1403" s="624">
        <v>0</v>
      </c>
      <c r="AO1403" s="624">
        <v>0</v>
      </c>
      <c r="AP1403" s="624">
        <v>0</v>
      </c>
      <c r="AQ1403" s="624">
        <v>0</v>
      </c>
      <c r="AR1403" s="624">
        <v>34</v>
      </c>
      <c r="AS1403" s="635" t="s">
        <v>4965</v>
      </c>
      <c r="AT1403" s="635" t="s">
        <v>4965</v>
      </c>
      <c r="AU1403" s="635" t="s">
        <v>4965</v>
      </c>
      <c r="AV1403" s="635" t="s">
        <v>4965</v>
      </c>
      <c r="AW1403" s="635" t="s">
        <v>4965</v>
      </c>
      <c r="AX1403" s="635" t="s">
        <v>4965</v>
      </c>
      <c r="AY1403" s="635" t="s">
        <v>4965</v>
      </c>
      <c r="AZ1403" s="635" t="s">
        <v>4965</v>
      </c>
      <c r="BA1403" s="635" t="s">
        <v>4965</v>
      </c>
      <c r="BB1403" s="635" t="s">
        <v>4965</v>
      </c>
      <c r="BC1403" s="635" t="s">
        <v>4965</v>
      </c>
      <c r="BD1403" s="635" t="s">
        <v>4965</v>
      </c>
      <c r="BE1403" s="635" t="s">
        <v>4965</v>
      </c>
      <c r="BF1403" s="635" t="s">
        <v>4965</v>
      </c>
      <c r="BG1403" s="635" t="s">
        <v>4965</v>
      </c>
      <c r="BH1403" s="635" t="s">
        <v>4965</v>
      </c>
      <c r="BI1403" s="635" t="s">
        <v>4965</v>
      </c>
      <c r="BJ1403" s="635" t="s">
        <v>4965</v>
      </c>
      <c r="BK1403" s="635" t="s">
        <v>4965</v>
      </c>
      <c r="BL1403" s="635" t="s">
        <v>4965</v>
      </c>
      <c r="BM1403" s="635" t="s">
        <v>4965</v>
      </c>
      <c r="BN1403" s="550" t="s">
        <v>4021</v>
      </c>
      <c r="BO1403" s="636">
        <v>0</v>
      </c>
      <c r="BP1403" s="636">
        <v>0</v>
      </c>
      <c r="BQ1403" s="637">
        <v>0</v>
      </c>
      <c r="BR1403" s="636">
        <v>0</v>
      </c>
      <c r="BS1403" s="636">
        <v>0</v>
      </c>
      <c r="BT1403" s="636">
        <v>0</v>
      </c>
      <c r="BU1403" s="589">
        <v>0.68</v>
      </c>
      <c r="BV1403" s="590">
        <v>0.68</v>
      </c>
      <c r="BW1403" s="590">
        <v>0.68</v>
      </c>
      <c r="BX1403" s="590">
        <v>0.68</v>
      </c>
      <c r="BY1403" s="590">
        <v>0.68</v>
      </c>
      <c r="BZ1403" s="590">
        <v>1.36</v>
      </c>
      <c r="CA1403" s="590">
        <v>1.36</v>
      </c>
      <c r="CB1403" s="590">
        <v>1.36</v>
      </c>
      <c r="CC1403" s="590">
        <v>1.36</v>
      </c>
      <c r="CD1403" s="590">
        <v>1.36</v>
      </c>
      <c r="CE1403" s="590">
        <v>4.76</v>
      </c>
      <c r="CF1403" s="590">
        <v>4.76</v>
      </c>
      <c r="CG1403" s="590">
        <v>4.76</v>
      </c>
      <c r="CH1403" s="590">
        <v>4.76</v>
      </c>
      <c r="CI1403" s="590">
        <v>4.76</v>
      </c>
      <c r="CJ1403" s="519">
        <v>0</v>
      </c>
      <c r="CK1403" s="623">
        <f t="shared" si="46"/>
        <v>33.999999999999993</v>
      </c>
      <c r="CL1403" s="554">
        <v>10.200000000000001</v>
      </c>
      <c r="CM1403" s="554">
        <v>0.68</v>
      </c>
      <c r="CN1403" s="554">
        <v>4.7600000000000007</v>
      </c>
      <c r="CO1403" s="638" t="s">
        <v>4965</v>
      </c>
      <c r="CP1403" s="638"/>
      <c r="CQ1403" s="530" t="s">
        <v>1942</v>
      </c>
      <c r="CR1403" s="527" t="s">
        <v>4965</v>
      </c>
      <c r="CS1403" s="640" t="s">
        <v>4965</v>
      </c>
      <c r="CT1403" s="525" t="s">
        <v>4965</v>
      </c>
      <c r="CU1403" s="525" t="s">
        <v>4965</v>
      </c>
    </row>
    <row r="1404" spans="1:99" s="71" customFormat="1" ht="12" customHeight="1" x14ac:dyDescent="0.2">
      <c r="A1404" s="624" t="s">
        <v>3650</v>
      </c>
      <c r="B1404" s="151" t="s">
        <v>2041</v>
      </c>
      <c r="C1404" s="624" t="s">
        <v>2639</v>
      </c>
      <c r="D1404" s="624"/>
      <c r="E1404" s="624"/>
      <c r="F1404" s="624"/>
      <c r="G1404" s="624"/>
      <c r="H1404" s="624"/>
      <c r="I1404" s="624"/>
      <c r="J1404" s="626">
        <v>524141</v>
      </c>
      <c r="K1404" s="626">
        <v>175504</v>
      </c>
      <c r="L1404" s="512" t="s">
        <v>3088</v>
      </c>
      <c r="M1404" s="624"/>
      <c r="N1404" s="624"/>
      <c r="O1404" s="626"/>
      <c r="P1404" s="626"/>
      <c r="Q1404" s="627">
        <v>5</v>
      </c>
      <c r="R1404" s="632"/>
      <c r="S1404" s="632"/>
      <c r="T1404" s="632"/>
      <c r="U1404" s="643"/>
      <c r="V1404" s="643"/>
      <c r="W1404" s="643"/>
      <c r="X1404" s="642"/>
      <c r="Y1404" s="631" t="s">
        <v>1442</v>
      </c>
      <c r="Z1404" s="632" t="s">
        <v>1443</v>
      </c>
      <c r="AA1404" s="633"/>
      <c r="AB1404" s="624"/>
      <c r="AC1404" s="644">
        <v>6.1538461538461542E-2</v>
      </c>
      <c r="AD1404" s="624"/>
      <c r="AE1404" s="624"/>
      <c r="AF1404" s="743"/>
      <c r="AG1404" s="517" t="s">
        <v>628</v>
      </c>
      <c r="AH1404" s="517" t="s">
        <v>1444</v>
      </c>
      <c r="AI1404" s="624">
        <v>1332300</v>
      </c>
      <c r="AJ1404" s="624">
        <v>0</v>
      </c>
      <c r="AK1404" s="624">
        <v>0</v>
      </c>
      <c r="AL1404" s="624">
        <v>0</v>
      </c>
      <c r="AM1404" s="624">
        <v>0</v>
      </c>
      <c r="AN1404" s="624">
        <v>0</v>
      </c>
      <c r="AO1404" s="624">
        <v>0</v>
      </c>
      <c r="AP1404" s="624">
        <v>0</v>
      </c>
      <c r="AQ1404" s="624">
        <v>0</v>
      </c>
      <c r="AR1404" s="624">
        <v>5</v>
      </c>
      <c r="AS1404" s="635" t="s">
        <v>4965</v>
      </c>
      <c r="AT1404" s="635" t="s">
        <v>4965</v>
      </c>
      <c r="AU1404" s="635" t="s">
        <v>4965</v>
      </c>
      <c r="AV1404" s="635" t="s">
        <v>4965</v>
      </c>
      <c r="AW1404" s="635" t="s">
        <v>4965</v>
      </c>
      <c r="AX1404" s="635" t="s">
        <v>4965</v>
      </c>
      <c r="AY1404" s="635" t="s">
        <v>4965</v>
      </c>
      <c r="AZ1404" s="635" t="s">
        <v>4965</v>
      </c>
      <c r="BA1404" s="635" t="s">
        <v>4965</v>
      </c>
      <c r="BB1404" s="635" t="s">
        <v>4965</v>
      </c>
      <c r="BC1404" s="635" t="s">
        <v>4965</v>
      </c>
      <c r="BD1404" s="635" t="s">
        <v>4965</v>
      </c>
      <c r="BE1404" s="635" t="s">
        <v>4965</v>
      </c>
      <c r="BF1404" s="635" t="s">
        <v>4965</v>
      </c>
      <c r="BG1404" s="635" t="s">
        <v>4965</v>
      </c>
      <c r="BH1404" s="635" t="s">
        <v>4965</v>
      </c>
      <c r="BI1404" s="635" t="s">
        <v>4965</v>
      </c>
      <c r="BJ1404" s="635" t="s">
        <v>4965</v>
      </c>
      <c r="BK1404" s="635" t="s">
        <v>4965</v>
      </c>
      <c r="BL1404" s="635" t="s">
        <v>4965</v>
      </c>
      <c r="BM1404" s="635" t="s">
        <v>4965</v>
      </c>
      <c r="BN1404" s="550" t="s">
        <v>4021</v>
      </c>
      <c r="BO1404" s="636">
        <v>0</v>
      </c>
      <c r="BP1404" s="636">
        <v>0</v>
      </c>
      <c r="BQ1404" s="637">
        <v>0</v>
      </c>
      <c r="BR1404" s="636">
        <v>0</v>
      </c>
      <c r="BS1404" s="636">
        <v>0</v>
      </c>
      <c r="BT1404" s="636">
        <v>0</v>
      </c>
      <c r="BU1404" s="589">
        <v>0.10256410256410256</v>
      </c>
      <c r="BV1404" s="590">
        <v>0.10256410256410256</v>
      </c>
      <c r="BW1404" s="590">
        <v>0.10256410256410256</v>
      </c>
      <c r="BX1404" s="590">
        <v>0.10256410256410256</v>
      </c>
      <c r="BY1404" s="590">
        <v>0.10256410256410256</v>
      </c>
      <c r="BZ1404" s="590">
        <v>0.20512820512820512</v>
      </c>
      <c r="CA1404" s="590">
        <v>0.20512820512820512</v>
      </c>
      <c r="CB1404" s="590">
        <v>0.20512820512820512</v>
      </c>
      <c r="CC1404" s="590">
        <v>0.20512820512820512</v>
      </c>
      <c r="CD1404" s="590">
        <v>0.20512820512820512</v>
      </c>
      <c r="CE1404" s="590">
        <v>0.69230769230769229</v>
      </c>
      <c r="CF1404" s="590">
        <v>0.69230769230769229</v>
      </c>
      <c r="CG1404" s="590">
        <v>0.69230769230769229</v>
      </c>
      <c r="CH1404" s="590">
        <v>0.69230769230769229</v>
      </c>
      <c r="CI1404" s="590">
        <v>0.69230769230769229</v>
      </c>
      <c r="CJ1404" s="519">
        <v>0</v>
      </c>
      <c r="CK1404" s="623">
        <f t="shared" si="46"/>
        <v>5</v>
      </c>
      <c r="CL1404" s="554">
        <v>1.5384615384615381</v>
      </c>
      <c r="CM1404" s="523">
        <v>0.10256410256410256</v>
      </c>
      <c r="CN1404" s="554">
        <v>0.71794871794871784</v>
      </c>
      <c r="CO1404" s="638" t="s">
        <v>4965</v>
      </c>
      <c r="CP1404" s="638"/>
      <c r="CQ1404" s="530" t="s">
        <v>1942</v>
      </c>
      <c r="CR1404" s="527" t="s">
        <v>4965</v>
      </c>
      <c r="CS1404" s="640" t="s">
        <v>4965</v>
      </c>
      <c r="CT1404" s="525" t="s">
        <v>4965</v>
      </c>
      <c r="CU1404" s="525" t="s">
        <v>4965</v>
      </c>
    </row>
    <row r="1405" spans="1:99" s="71" customFormat="1" ht="12" customHeight="1" x14ac:dyDescent="0.2">
      <c r="A1405" s="624" t="s">
        <v>3650</v>
      </c>
      <c r="B1405" s="151" t="s">
        <v>2041</v>
      </c>
      <c r="C1405" s="624" t="s">
        <v>2639</v>
      </c>
      <c r="D1405" s="624"/>
      <c r="E1405" s="624"/>
      <c r="F1405" s="624"/>
      <c r="G1405" s="624"/>
      <c r="H1405" s="624"/>
      <c r="I1405" s="624"/>
      <c r="J1405" s="626">
        <v>524141</v>
      </c>
      <c r="K1405" s="626">
        <v>175504</v>
      </c>
      <c r="L1405" s="512" t="s">
        <v>3088</v>
      </c>
      <c r="M1405" s="624"/>
      <c r="N1405" s="624"/>
      <c r="O1405" s="626"/>
      <c r="P1405" s="626"/>
      <c r="Q1405" s="627">
        <v>8</v>
      </c>
      <c r="R1405" s="632"/>
      <c r="S1405" s="632"/>
      <c r="T1405" s="632"/>
      <c r="U1405" s="643"/>
      <c r="V1405" s="643"/>
      <c r="W1405" s="643"/>
      <c r="X1405" s="642"/>
      <c r="Y1405" s="631" t="s">
        <v>1442</v>
      </c>
      <c r="Z1405" s="632" t="s">
        <v>1443</v>
      </c>
      <c r="AA1405" s="633"/>
      <c r="AB1405" s="624"/>
      <c r="AC1405" s="644">
        <v>9.8461538461538461E-2</v>
      </c>
      <c r="AD1405" s="624"/>
      <c r="AE1405" s="624"/>
      <c r="AF1405" s="743"/>
      <c r="AG1405" s="517" t="s">
        <v>1931</v>
      </c>
      <c r="AH1405" s="517" t="s">
        <v>1444</v>
      </c>
      <c r="AI1405" s="624">
        <v>1332300</v>
      </c>
      <c r="AJ1405" s="624">
        <v>0</v>
      </c>
      <c r="AK1405" s="624">
        <v>0</v>
      </c>
      <c r="AL1405" s="624">
        <v>0</v>
      </c>
      <c r="AM1405" s="624">
        <v>0</v>
      </c>
      <c r="AN1405" s="624">
        <v>0</v>
      </c>
      <c r="AO1405" s="624">
        <v>0</v>
      </c>
      <c r="AP1405" s="624">
        <v>0</v>
      </c>
      <c r="AQ1405" s="624">
        <v>0</v>
      </c>
      <c r="AR1405" s="624">
        <v>8</v>
      </c>
      <c r="AS1405" s="635" t="s">
        <v>4965</v>
      </c>
      <c r="AT1405" s="635" t="s">
        <v>4965</v>
      </c>
      <c r="AU1405" s="635" t="s">
        <v>4965</v>
      </c>
      <c r="AV1405" s="635" t="s">
        <v>4965</v>
      </c>
      <c r="AW1405" s="635" t="s">
        <v>4965</v>
      </c>
      <c r="AX1405" s="635" t="s">
        <v>4965</v>
      </c>
      <c r="AY1405" s="635" t="s">
        <v>4965</v>
      </c>
      <c r="AZ1405" s="635" t="s">
        <v>4965</v>
      </c>
      <c r="BA1405" s="635" t="s">
        <v>4965</v>
      </c>
      <c r="BB1405" s="635" t="s">
        <v>4965</v>
      </c>
      <c r="BC1405" s="635" t="s">
        <v>4965</v>
      </c>
      <c r="BD1405" s="635" t="s">
        <v>4965</v>
      </c>
      <c r="BE1405" s="635" t="s">
        <v>4965</v>
      </c>
      <c r="BF1405" s="635" t="s">
        <v>4965</v>
      </c>
      <c r="BG1405" s="635" t="s">
        <v>4965</v>
      </c>
      <c r="BH1405" s="635" t="s">
        <v>4965</v>
      </c>
      <c r="BI1405" s="635" t="s">
        <v>4965</v>
      </c>
      <c r="BJ1405" s="635" t="s">
        <v>4965</v>
      </c>
      <c r="BK1405" s="635" t="s">
        <v>4965</v>
      </c>
      <c r="BL1405" s="635" t="s">
        <v>4965</v>
      </c>
      <c r="BM1405" s="635" t="s">
        <v>4965</v>
      </c>
      <c r="BN1405" s="550" t="s">
        <v>4021</v>
      </c>
      <c r="BO1405" s="636">
        <v>0</v>
      </c>
      <c r="BP1405" s="636">
        <v>0</v>
      </c>
      <c r="BQ1405" s="637">
        <v>0</v>
      </c>
      <c r="BR1405" s="636">
        <v>0</v>
      </c>
      <c r="BS1405" s="636">
        <v>0</v>
      </c>
      <c r="BT1405" s="636">
        <v>0</v>
      </c>
      <c r="BU1405" s="589">
        <v>0.1641025641025641</v>
      </c>
      <c r="BV1405" s="590">
        <v>0.1641025641025641</v>
      </c>
      <c r="BW1405" s="590">
        <v>0.1641025641025641</v>
      </c>
      <c r="BX1405" s="590">
        <v>0.1641025641025641</v>
      </c>
      <c r="BY1405" s="590">
        <v>0.1641025641025641</v>
      </c>
      <c r="BZ1405" s="590">
        <v>0.3282051282051282</v>
      </c>
      <c r="CA1405" s="590">
        <v>0.3282051282051282</v>
      </c>
      <c r="CB1405" s="590">
        <v>0.3282051282051282</v>
      </c>
      <c r="CC1405" s="590">
        <v>0.3282051282051282</v>
      </c>
      <c r="CD1405" s="590">
        <v>0.3282051282051282</v>
      </c>
      <c r="CE1405" s="590">
        <v>1.1076923076923078</v>
      </c>
      <c r="CF1405" s="590">
        <v>1.1076923076923078</v>
      </c>
      <c r="CG1405" s="590">
        <v>1.1076923076923078</v>
      </c>
      <c r="CH1405" s="590">
        <v>1.1076923076923078</v>
      </c>
      <c r="CI1405" s="590">
        <v>1.1076923076923078</v>
      </c>
      <c r="CJ1405" s="519">
        <v>0</v>
      </c>
      <c r="CK1405" s="623">
        <f t="shared" si="46"/>
        <v>8</v>
      </c>
      <c r="CL1405" s="554">
        <v>2.4615384615384617</v>
      </c>
      <c r="CM1405" s="523">
        <v>0.1641025641025641</v>
      </c>
      <c r="CN1405" s="554">
        <v>1.1487179487179486</v>
      </c>
      <c r="CO1405" s="638" t="s">
        <v>4965</v>
      </c>
      <c r="CP1405" s="638"/>
      <c r="CQ1405" s="530" t="s">
        <v>1942</v>
      </c>
      <c r="CR1405" s="527" t="s">
        <v>4965</v>
      </c>
      <c r="CS1405" s="640" t="s">
        <v>4965</v>
      </c>
      <c r="CT1405" s="525" t="s">
        <v>4965</v>
      </c>
      <c r="CU1405" s="525" t="s">
        <v>4965</v>
      </c>
    </row>
    <row r="1406" spans="1:99" s="71" customFormat="1" ht="12" customHeight="1" x14ac:dyDescent="0.2">
      <c r="A1406" s="624" t="s">
        <v>3650</v>
      </c>
      <c r="B1406" s="151" t="s">
        <v>2041</v>
      </c>
      <c r="C1406" s="624" t="s">
        <v>2639</v>
      </c>
      <c r="D1406" s="624"/>
      <c r="E1406" s="624"/>
      <c r="F1406" s="624"/>
      <c r="G1406" s="624"/>
      <c r="H1406" s="624"/>
      <c r="I1406" s="624"/>
      <c r="J1406" s="626">
        <v>524141</v>
      </c>
      <c r="K1406" s="626">
        <v>175504</v>
      </c>
      <c r="L1406" s="512" t="s">
        <v>3088</v>
      </c>
      <c r="M1406" s="624"/>
      <c r="N1406" s="624"/>
      <c r="O1406" s="626"/>
      <c r="P1406" s="626"/>
      <c r="Q1406" s="627">
        <v>26</v>
      </c>
      <c r="R1406" s="632"/>
      <c r="S1406" s="632"/>
      <c r="T1406" s="632"/>
      <c r="U1406" s="643"/>
      <c r="V1406" s="643"/>
      <c r="W1406" s="643"/>
      <c r="X1406" s="642"/>
      <c r="Y1406" s="631" t="s">
        <v>1442</v>
      </c>
      <c r="Z1406" s="632" t="s">
        <v>1443</v>
      </c>
      <c r="AA1406" s="633"/>
      <c r="AB1406" s="624"/>
      <c r="AC1406" s="644">
        <v>0.32</v>
      </c>
      <c r="AD1406" s="624"/>
      <c r="AE1406" s="624"/>
      <c r="AF1406" s="743"/>
      <c r="AG1406" s="641" t="s">
        <v>3063</v>
      </c>
      <c r="AH1406" s="517" t="s">
        <v>1444</v>
      </c>
      <c r="AI1406" s="624">
        <v>1332300</v>
      </c>
      <c r="AJ1406" s="624">
        <v>0</v>
      </c>
      <c r="AK1406" s="624">
        <v>0</v>
      </c>
      <c r="AL1406" s="624">
        <v>0</v>
      </c>
      <c r="AM1406" s="624">
        <v>0</v>
      </c>
      <c r="AN1406" s="624">
        <v>0</v>
      </c>
      <c r="AO1406" s="624">
        <v>0</v>
      </c>
      <c r="AP1406" s="624">
        <v>0</v>
      </c>
      <c r="AQ1406" s="624">
        <v>0</v>
      </c>
      <c r="AR1406" s="624">
        <v>26</v>
      </c>
      <c r="AS1406" s="635" t="s">
        <v>4965</v>
      </c>
      <c r="AT1406" s="635" t="s">
        <v>4965</v>
      </c>
      <c r="AU1406" s="635" t="s">
        <v>4965</v>
      </c>
      <c r="AV1406" s="635" t="s">
        <v>4965</v>
      </c>
      <c r="AW1406" s="635" t="s">
        <v>4965</v>
      </c>
      <c r="AX1406" s="635" t="s">
        <v>4965</v>
      </c>
      <c r="AY1406" s="635" t="s">
        <v>4965</v>
      </c>
      <c r="AZ1406" s="635" t="s">
        <v>4965</v>
      </c>
      <c r="BA1406" s="635" t="s">
        <v>4965</v>
      </c>
      <c r="BB1406" s="635" t="s">
        <v>4965</v>
      </c>
      <c r="BC1406" s="635" t="s">
        <v>4965</v>
      </c>
      <c r="BD1406" s="635" t="s">
        <v>4965</v>
      </c>
      <c r="BE1406" s="635" t="s">
        <v>4965</v>
      </c>
      <c r="BF1406" s="635" t="s">
        <v>4965</v>
      </c>
      <c r="BG1406" s="635" t="s">
        <v>4965</v>
      </c>
      <c r="BH1406" s="635" t="s">
        <v>4965</v>
      </c>
      <c r="BI1406" s="635" t="s">
        <v>4965</v>
      </c>
      <c r="BJ1406" s="635" t="s">
        <v>4965</v>
      </c>
      <c r="BK1406" s="635" t="s">
        <v>4965</v>
      </c>
      <c r="BL1406" s="635" t="s">
        <v>4965</v>
      </c>
      <c r="BM1406" s="635" t="s">
        <v>4965</v>
      </c>
      <c r="BN1406" s="550" t="s">
        <v>4021</v>
      </c>
      <c r="BO1406" s="636">
        <v>0</v>
      </c>
      <c r="BP1406" s="636">
        <v>0</v>
      </c>
      <c r="BQ1406" s="637">
        <v>0</v>
      </c>
      <c r="BR1406" s="636">
        <v>0</v>
      </c>
      <c r="BS1406" s="636">
        <v>0</v>
      </c>
      <c r="BT1406" s="636">
        <v>0</v>
      </c>
      <c r="BU1406" s="589">
        <v>0.53333333333333333</v>
      </c>
      <c r="BV1406" s="590">
        <v>0.53333333333333333</v>
      </c>
      <c r="BW1406" s="590">
        <v>0.53333333333333333</v>
      </c>
      <c r="BX1406" s="590">
        <v>0.53333333333333333</v>
      </c>
      <c r="BY1406" s="590">
        <v>0.53333333333333333</v>
      </c>
      <c r="BZ1406" s="590">
        <v>1.0666666666666667</v>
      </c>
      <c r="CA1406" s="590">
        <v>1.0666666666666667</v>
      </c>
      <c r="CB1406" s="590">
        <v>1.0666666666666667</v>
      </c>
      <c r="CC1406" s="590">
        <v>1.0666666666666667</v>
      </c>
      <c r="CD1406" s="590">
        <v>1.0666666666666667</v>
      </c>
      <c r="CE1406" s="590">
        <v>3.6</v>
      </c>
      <c r="CF1406" s="590">
        <v>3.6</v>
      </c>
      <c r="CG1406" s="590">
        <v>3.6</v>
      </c>
      <c r="CH1406" s="590">
        <v>3.6</v>
      </c>
      <c r="CI1406" s="590">
        <v>3.6</v>
      </c>
      <c r="CJ1406" s="519">
        <v>0</v>
      </c>
      <c r="CK1406" s="623">
        <f t="shared" si="46"/>
        <v>26.000000000000004</v>
      </c>
      <c r="CL1406" s="554">
        <v>7.9999999999999991</v>
      </c>
      <c r="CM1406" s="554">
        <v>0.53333333333333333</v>
      </c>
      <c r="CN1406" s="554">
        <v>3.7333333333333334</v>
      </c>
      <c r="CO1406" s="638" t="s">
        <v>4965</v>
      </c>
      <c r="CP1406" s="638"/>
      <c r="CQ1406" s="530" t="s">
        <v>1942</v>
      </c>
      <c r="CR1406" s="527" t="s">
        <v>4965</v>
      </c>
      <c r="CS1406" s="640" t="s">
        <v>4965</v>
      </c>
      <c r="CT1406" s="525" t="s">
        <v>4965</v>
      </c>
      <c r="CU1406" s="525" t="s">
        <v>4965</v>
      </c>
    </row>
    <row r="1407" spans="1:99" s="71" customFormat="1" ht="12" customHeight="1" x14ac:dyDescent="0.2">
      <c r="A1407" s="624" t="s">
        <v>3650</v>
      </c>
      <c r="B1407" s="151" t="s">
        <v>2042</v>
      </c>
      <c r="C1407" s="624" t="s">
        <v>2640</v>
      </c>
      <c r="D1407" s="624"/>
      <c r="E1407" s="624"/>
      <c r="F1407" s="624"/>
      <c r="G1407" s="624"/>
      <c r="H1407" s="624"/>
      <c r="I1407" s="624"/>
      <c r="J1407" s="626">
        <v>524131</v>
      </c>
      <c r="K1407" s="626">
        <v>175442</v>
      </c>
      <c r="L1407" s="512" t="s">
        <v>3088</v>
      </c>
      <c r="M1407" s="624"/>
      <c r="N1407" s="624"/>
      <c r="O1407" s="626"/>
      <c r="P1407" s="626"/>
      <c r="Q1407" s="627">
        <v>11</v>
      </c>
      <c r="R1407" s="632"/>
      <c r="S1407" s="632"/>
      <c r="T1407" s="632"/>
      <c r="U1407" s="643"/>
      <c r="V1407" s="643"/>
      <c r="W1407" s="643"/>
      <c r="X1407" s="642"/>
      <c r="Y1407" s="631" t="s">
        <v>1442</v>
      </c>
      <c r="Z1407" s="632" t="s">
        <v>1443</v>
      </c>
      <c r="AA1407" s="633"/>
      <c r="AB1407" s="624"/>
      <c r="AC1407" s="644">
        <v>4.8045977011494261E-2</v>
      </c>
      <c r="AD1407" s="624"/>
      <c r="AE1407" s="624"/>
      <c r="AF1407" s="743"/>
      <c r="AG1407" s="517" t="s">
        <v>628</v>
      </c>
      <c r="AH1407" s="517" t="s">
        <v>1444</v>
      </c>
      <c r="AI1407" s="624">
        <v>1332011</v>
      </c>
      <c r="AJ1407" s="624">
        <v>0</v>
      </c>
      <c r="AK1407" s="624">
        <v>0</v>
      </c>
      <c r="AL1407" s="624">
        <v>0</v>
      </c>
      <c r="AM1407" s="624">
        <v>0</v>
      </c>
      <c r="AN1407" s="624">
        <v>0</v>
      </c>
      <c r="AO1407" s="624">
        <v>0</v>
      </c>
      <c r="AP1407" s="624">
        <v>0</v>
      </c>
      <c r="AQ1407" s="624">
        <v>0</v>
      </c>
      <c r="AR1407" s="624">
        <v>11</v>
      </c>
      <c r="AS1407" s="635" t="s">
        <v>4965</v>
      </c>
      <c r="AT1407" s="635" t="s">
        <v>4965</v>
      </c>
      <c r="AU1407" s="635" t="s">
        <v>4965</v>
      </c>
      <c r="AV1407" s="635" t="s">
        <v>4965</v>
      </c>
      <c r="AW1407" s="635" t="s">
        <v>4965</v>
      </c>
      <c r="AX1407" s="635" t="s">
        <v>4965</v>
      </c>
      <c r="AY1407" s="635" t="s">
        <v>4965</v>
      </c>
      <c r="AZ1407" s="635" t="s">
        <v>4965</v>
      </c>
      <c r="BA1407" s="635" t="s">
        <v>4965</v>
      </c>
      <c r="BB1407" s="635" t="s">
        <v>4965</v>
      </c>
      <c r="BC1407" s="635" t="s">
        <v>4965</v>
      </c>
      <c r="BD1407" s="635" t="s">
        <v>4965</v>
      </c>
      <c r="BE1407" s="635" t="s">
        <v>4965</v>
      </c>
      <c r="BF1407" s="635" t="s">
        <v>4965</v>
      </c>
      <c r="BG1407" s="635" t="s">
        <v>4965</v>
      </c>
      <c r="BH1407" s="635" t="s">
        <v>4965</v>
      </c>
      <c r="BI1407" s="635" t="s">
        <v>4965</v>
      </c>
      <c r="BJ1407" s="635" t="s">
        <v>4965</v>
      </c>
      <c r="BK1407" s="635" t="s">
        <v>4965</v>
      </c>
      <c r="BL1407" s="635" t="s">
        <v>4965</v>
      </c>
      <c r="BM1407" s="635" t="s">
        <v>4965</v>
      </c>
      <c r="BN1407" s="550" t="s">
        <v>4021</v>
      </c>
      <c r="BO1407" s="636">
        <v>0</v>
      </c>
      <c r="BP1407" s="636">
        <v>0</v>
      </c>
      <c r="BQ1407" s="637">
        <v>0</v>
      </c>
      <c r="BR1407" s="636">
        <v>0</v>
      </c>
      <c r="BS1407" s="636">
        <v>0</v>
      </c>
      <c r="BT1407" s="636">
        <v>0</v>
      </c>
      <c r="BU1407" s="589">
        <v>0.55632183908045985</v>
      </c>
      <c r="BV1407" s="590">
        <v>0.55632183908045985</v>
      </c>
      <c r="BW1407" s="590">
        <v>0.55632183908045985</v>
      </c>
      <c r="BX1407" s="590">
        <v>0.55632183908045985</v>
      </c>
      <c r="BY1407" s="590">
        <v>0.55632183908045985</v>
      </c>
      <c r="BZ1407" s="590">
        <v>1.6436781609195403</v>
      </c>
      <c r="CA1407" s="590">
        <v>1.6436781609195403</v>
      </c>
      <c r="CB1407" s="590">
        <v>1.6436781609195403</v>
      </c>
      <c r="CC1407" s="590">
        <v>1.6436781609195403</v>
      </c>
      <c r="CD1407" s="590">
        <v>1.6436781609195403</v>
      </c>
      <c r="CE1407" s="519">
        <v>0</v>
      </c>
      <c r="CF1407" s="519">
        <v>0</v>
      </c>
      <c r="CG1407" s="519">
        <v>0</v>
      </c>
      <c r="CH1407" s="519">
        <v>0</v>
      </c>
      <c r="CI1407" s="519">
        <v>0</v>
      </c>
      <c r="CJ1407" s="519">
        <v>0</v>
      </c>
      <c r="CK1407" s="623">
        <f t="shared" si="46"/>
        <v>11.000000000000002</v>
      </c>
      <c r="CL1407" s="554">
        <v>11.000000000000002</v>
      </c>
      <c r="CM1407" s="554">
        <v>0.55632183908045985</v>
      </c>
      <c r="CN1407" s="554">
        <v>4.4252873563218396</v>
      </c>
      <c r="CO1407" s="638" t="s">
        <v>4965</v>
      </c>
      <c r="CP1407" s="638"/>
      <c r="CQ1407" s="530" t="s">
        <v>1942</v>
      </c>
      <c r="CR1407" s="527" t="s">
        <v>4965</v>
      </c>
      <c r="CS1407" s="640" t="s">
        <v>4965</v>
      </c>
      <c r="CT1407" s="525" t="s">
        <v>4965</v>
      </c>
      <c r="CU1407" s="525" t="s">
        <v>4965</v>
      </c>
    </row>
    <row r="1408" spans="1:99" s="71" customFormat="1" ht="12" customHeight="1" x14ac:dyDescent="0.2">
      <c r="A1408" s="624" t="s">
        <v>3650</v>
      </c>
      <c r="B1408" s="151" t="s">
        <v>2042</v>
      </c>
      <c r="C1408" s="624" t="s">
        <v>2640</v>
      </c>
      <c r="D1408" s="624"/>
      <c r="E1408" s="624"/>
      <c r="F1408" s="624"/>
      <c r="G1408" s="624"/>
      <c r="H1408" s="624"/>
      <c r="I1408" s="624"/>
      <c r="J1408" s="626">
        <v>524131</v>
      </c>
      <c r="K1408" s="626">
        <v>175442</v>
      </c>
      <c r="L1408" s="512" t="s">
        <v>3088</v>
      </c>
      <c r="M1408" s="624"/>
      <c r="N1408" s="624"/>
      <c r="O1408" s="626"/>
      <c r="P1408" s="626"/>
      <c r="Q1408" s="627">
        <v>18</v>
      </c>
      <c r="R1408" s="632"/>
      <c r="S1408" s="632"/>
      <c r="T1408" s="632"/>
      <c r="U1408" s="643"/>
      <c r="V1408" s="643"/>
      <c r="W1408" s="643"/>
      <c r="X1408" s="642"/>
      <c r="Y1408" s="631" t="s">
        <v>1442</v>
      </c>
      <c r="Z1408" s="632" t="s">
        <v>1443</v>
      </c>
      <c r="AA1408" s="633"/>
      <c r="AB1408" s="624"/>
      <c r="AC1408" s="644">
        <v>7.8620689655172424E-2</v>
      </c>
      <c r="AD1408" s="624"/>
      <c r="AE1408" s="624"/>
      <c r="AF1408" s="743"/>
      <c r="AG1408" s="517" t="s">
        <v>1931</v>
      </c>
      <c r="AH1408" s="517" t="s">
        <v>1444</v>
      </c>
      <c r="AI1408" s="624">
        <v>1332011</v>
      </c>
      <c r="AJ1408" s="624">
        <v>0</v>
      </c>
      <c r="AK1408" s="624">
        <v>0</v>
      </c>
      <c r="AL1408" s="624">
        <v>0</v>
      </c>
      <c r="AM1408" s="624">
        <v>0</v>
      </c>
      <c r="AN1408" s="624">
        <v>0</v>
      </c>
      <c r="AO1408" s="624">
        <v>0</v>
      </c>
      <c r="AP1408" s="624">
        <v>0</v>
      </c>
      <c r="AQ1408" s="624">
        <v>0</v>
      </c>
      <c r="AR1408" s="624">
        <v>18</v>
      </c>
      <c r="AS1408" s="635" t="s">
        <v>4965</v>
      </c>
      <c r="AT1408" s="635" t="s">
        <v>4965</v>
      </c>
      <c r="AU1408" s="635" t="s">
        <v>4965</v>
      </c>
      <c r="AV1408" s="635" t="s">
        <v>4965</v>
      </c>
      <c r="AW1408" s="635" t="s">
        <v>4965</v>
      </c>
      <c r="AX1408" s="635" t="s">
        <v>4965</v>
      </c>
      <c r="AY1408" s="635" t="s">
        <v>4965</v>
      </c>
      <c r="AZ1408" s="635" t="s">
        <v>4965</v>
      </c>
      <c r="BA1408" s="635" t="s">
        <v>4965</v>
      </c>
      <c r="BB1408" s="635" t="s">
        <v>4965</v>
      </c>
      <c r="BC1408" s="635" t="s">
        <v>4965</v>
      </c>
      <c r="BD1408" s="635" t="s">
        <v>4965</v>
      </c>
      <c r="BE1408" s="635" t="s">
        <v>4965</v>
      </c>
      <c r="BF1408" s="635" t="s">
        <v>4965</v>
      </c>
      <c r="BG1408" s="635" t="s">
        <v>4965</v>
      </c>
      <c r="BH1408" s="635" t="s">
        <v>4965</v>
      </c>
      <c r="BI1408" s="635" t="s">
        <v>4965</v>
      </c>
      <c r="BJ1408" s="635" t="s">
        <v>4965</v>
      </c>
      <c r="BK1408" s="635" t="s">
        <v>4965</v>
      </c>
      <c r="BL1408" s="635" t="s">
        <v>4965</v>
      </c>
      <c r="BM1408" s="635" t="s">
        <v>4965</v>
      </c>
      <c r="BN1408" s="550" t="s">
        <v>4021</v>
      </c>
      <c r="BO1408" s="636">
        <v>0</v>
      </c>
      <c r="BP1408" s="636">
        <v>0</v>
      </c>
      <c r="BQ1408" s="637">
        <v>0</v>
      </c>
      <c r="BR1408" s="636">
        <v>0</v>
      </c>
      <c r="BS1408" s="636">
        <v>0</v>
      </c>
      <c r="BT1408" s="636">
        <v>0</v>
      </c>
      <c r="BU1408" s="589">
        <v>0.91034482758620694</v>
      </c>
      <c r="BV1408" s="590">
        <v>0.91034482758620694</v>
      </c>
      <c r="BW1408" s="590">
        <v>0.91034482758620694</v>
      </c>
      <c r="BX1408" s="590">
        <v>0.91034482758620694</v>
      </c>
      <c r="BY1408" s="590">
        <v>0.91034482758620694</v>
      </c>
      <c r="BZ1408" s="590">
        <v>2.6896551724137927</v>
      </c>
      <c r="CA1408" s="590">
        <v>2.6896551724137927</v>
      </c>
      <c r="CB1408" s="590">
        <v>2.6896551724137927</v>
      </c>
      <c r="CC1408" s="590">
        <v>2.6896551724137927</v>
      </c>
      <c r="CD1408" s="590">
        <v>2.6896551724137927</v>
      </c>
      <c r="CE1408" s="519">
        <v>0</v>
      </c>
      <c r="CF1408" s="519">
        <v>0</v>
      </c>
      <c r="CG1408" s="519">
        <v>0</v>
      </c>
      <c r="CH1408" s="519">
        <v>0</v>
      </c>
      <c r="CI1408" s="519">
        <v>0</v>
      </c>
      <c r="CJ1408" s="519">
        <v>0</v>
      </c>
      <c r="CK1408" s="623">
        <f t="shared" si="46"/>
        <v>18</v>
      </c>
      <c r="CL1408" s="554">
        <v>18</v>
      </c>
      <c r="CM1408" s="554">
        <v>0.91034482758620694</v>
      </c>
      <c r="CN1408" s="554">
        <v>7.2413793103448274</v>
      </c>
      <c r="CO1408" s="638" t="s">
        <v>4965</v>
      </c>
      <c r="CP1408" s="638"/>
      <c r="CQ1408" s="530" t="s">
        <v>1942</v>
      </c>
      <c r="CR1408" s="527" t="s">
        <v>4965</v>
      </c>
      <c r="CS1408" s="640" t="s">
        <v>4965</v>
      </c>
      <c r="CT1408" s="525" t="s">
        <v>4965</v>
      </c>
      <c r="CU1408" s="525" t="s">
        <v>4965</v>
      </c>
    </row>
    <row r="1409" spans="1:99" s="71" customFormat="1" ht="12" customHeight="1" x14ac:dyDescent="0.2">
      <c r="A1409" s="624" t="s">
        <v>3650</v>
      </c>
      <c r="B1409" s="151" t="s">
        <v>2042</v>
      </c>
      <c r="C1409" s="624" t="s">
        <v>2640</v>
      </c>
      <c r="D1409" s="624"/>
      <c r="E1409" s="624"/>
      <c r="F1409" s="624"/>
      <c r="G1409" s="624"/>
      <c r="H1409" s="624"/>
      <c r="I1409" s="624"/>
      <c r="J1409" s="626">
        <v>524131</v>
      </c>
      <c r="K1409" s="626">
        <v>175442</v>
      </c>
      <c r="L1409" s="512" t="s">
        <v>3088</v>
      </c>
      <c r="M1409" s="624"/>
      <c r="N1409" s="624"/>
      <c r="O1409" s="626"/>
      <c r="P1409" s="626"/>
      <c r="Q1409" s="627">
        <v>58</v>
      </c>
      <c r="R1409" s="632"/>
      <c r="S1409" s="632"/>
      <c r="T1409" s="632"/>
      <c r="U1409" s="643"/>
      <c r="V1409" s="643"/>
      <c r="W1409" s="643"/>
      <c r="X1409" s="642"/>
      <c r="Y1409" s="631" t="s">
        <v>1442</v>
      </c>
      <c r="Z1409" s="632" t="s">
        <v>1443</v>
      </c>
      <c r="AA1409" s="633"/>
      <c r="AB1409" s="624"/>
      <c r="AC1409" s="644">
        <v>0.25333333333333335</v>
      </c>
      <c r="AD1409" s="624"/>
      <c r="AE1409" s="624"/>
      <c r="AF1409" s="743"/>
      <c r="AG1409" s="641" t="s">
        <v>3063</v>
      </c>
      <c r="AH1409" s="517" t="s">
        <v>1444</v>
      </c>
      <c r="AI1409" s="624">
        <v>1332011</v>
      </c>
      <c r="AJ1409" s="624">
        <v>0</v>
      </c>
      <c r="AK1409" s="624">
        <v>0</v>
      </c>
      <c r="AL1409" s="624">
        <v>0</v>
      </c>
      <c r="AM1409" s="624">
        <v>0</v>
      </c>
      <c r="AN1409" s="624">
        <v>0</v>
      </c>
      <c r="AO1409" s="624">
        <v>0</v>
      </c>
      <c r="AP1409" s="624">
        <v>0</v>
      </c>
      <c r="AQ1409" s="624">
        <v>0</v>
      </c>
      <c r="AR1409" s="624">
        <v>58</v>
      </c>
      <c r="AS1409" s="635" t="s">
        <v>4965</v>
      </c>
      <c r="AT1409" s="635" t="s">
        <v>4965</v>
      </c>
      <c r="AU1409" s="635" t="s">
        <v>4965</v>
      </c>
      <c r="AV1409" s="635" t="s">
        <v>4965</v>
      </c>
      <c r="AW1409" s="635" t="s">
        <v>4965</v>
      </c>
      <c r="AX1409" s="635" t="s">
        <v>4965</v>
      </c>
      <c r="AY1409" s="635" t="s">
        <v>4965</v>
      </c>
      <c r="AZ1409" s="635" t="s">
        <v>4965</v>
      </c>
      <c r="BA1409" s="635" t="s">
        <v>4965</v>
      </c>
      <c r="BB1409" s="635" t="s">
        <v>4965</v>
      </c>
      <c r="BC1409" s="635" t="s">
        <v>4965</v>
      </c>
      <c r="BD1409" s="635" t="s">
        <v>4965</v>
      </c>
      <c r="BE1409" s="635" t="s">
        <v>4965</v>
      </c>
      <c r="BF1409" s="635" t="s">
        <v>4965</v>
      </c>
      <c r="BG1409" s="635" t="s">
        <v>4965</v>
      </c>
      <c r="BH1409" s="635" t="s">
        <v>4965</v>
      </c>
      <c r="BI1409" s="635" t="s">
        <v>4965</v>
      </c>
      <c r="BJ1409" s="635" t="s">
        <v>4965</v>
      </c>
      <c r="BK1409" s="635" t="s">
        <v>4965</v>
      </c>
      <c r="BL1409" s="635" t="s">
        <v>4965</v>
      </c>
      <c r="BM1409" s="635" t="s">
        <v>4965</v>
      </c>
      <c r="BN1409" s="550" t="s">
        <v>4021</v>
      </c>
      <c r="BO1409" s="636">
        <v>0</v>
      </c>
      <c r="BP1409" s="636">
        <v>0</v>
      </c>
      <c r="BQ1409" s="637">
        <v>0</v>
      </c>
      <c r="BR1409" s="636">
        <v>0</v>
      </c>
      <c r="BS1409" s="636">
        <v>0</v>
      </c>
      <c r="BT1409" s="636">
        <v>0</v>
      </c>
      <c r="BU1409" s="589">
        <v>2.9333333333333336</v>
      </c>
      <c r="BV1409" s="590">
        <v>2.9333333333333336</v>
      </c>
      <c r="BW1409" s="590">
        <v>2.9333333333333336</v>
      </c>
      <c r="BX1409" s="590">
        <v>2.9333333333333336</v>
      </c>
      <c r="BY1409" s="590">
        <v>2.9333333333333336</v>
      </c>
      <c r="BZ1409" s="590">
        <v>8.6666666666666661</v>
      </c>
      <c r="CA1409" s="590">
        <v>8.6666666666666661</v>
      </c>
      <c r="CB1409" s="590">
        <v>8.6666666666666661</v>
      </c>
      <c r="CC1409" s="590">
        <v>8.6666666666666661</v>
      </c>
      <c r="CD1409" s="590">
        <v>8.6666666666666661</v>
      </c>
      <c r="CE1409" s="519">
        <v>0</v>
      </c>
      <c r="CF1409" s="519">
        <v>0</v>
      </c>
      <c r="CG1409" s="519">
        <v>0</v>
      </c>
      <c r="CH1409" s="519">
        <v>0</v>
      </c>
      <c r="CI1409" s="519">
        <v>0</v>
      </c>
      <c r="CJ1409" s="519">
        <v>0</v>
      </c>
      <c r="CK1409" s="623">
        <f t="shared" si="46"/>
        <v>57.999999999999993</v>
      </c>
      <c r="CL1409" s="554">
        <v>57.999999999999993</v>
      </c>
      <c r="CM1409" s="554">
        <v>2.9333333333333336</v>
      </c>
      <c r="CN1409" s="554">
        <v>23.333333333333336</v>
      </c>
      <c r="CO1409" s="638" t="s">
        <v>4965</v>
      </c>
      <c r="CP1409" s="638"/>
      <c r="CQ1409" s="530" t="s">
        <v>1942</v>
      </c>
      <c r="CR1409" s="527" t="s">
        <v>4965</v>
      </c>
      <c r="CS1409" s="640" t="s">
        <v>4965</v>
      </c>
      <c r="CT1409" s="525" t="s">
        <v>4965</v>
      </c>
      <c r="CU1409" s="525" t="s">
        <v>4965</v>
      </c>
    </row>
    <row r="1410" spans="1:99" s="71" customFormat="1" ht="12" customHeight="1" x14ac:dyDescent="0.2">
      <c r="A1410" s="624" t="s">
        <v>3650</v>
      </c>
      <c r="B1410" s="151" t="s">
        <v>2641</v>
      </c>
      <c r="C1410" s="624" t="s">
        <v>2642</v>
      </c>
      <c r="D1410" s="624"/>
      <c r="E1410" s="624"/>
      <c r="F1410" s="624"/>
      <c r="G1410" s="624"/>
      <c r="H1410" s="624"/>
      <c r="I1410" s="624"/>
      <c r="J1410" s="626">
        <v>524118</v>
      </c>
      <c r="K1410" s="626">
        <v>175369</v>
      </c>
      <c r="L1410" s="512" t="s">
        <v>3088</v>
      </c>
      <c r="M1410" s="624"/>
      <c r="N1410" s="624"/>
      <c r="O1410" s="626"/>
      <c r="P1410" s="626"/>
      <c r="Q1410" s="627">
        <v>5</v>
      </c>
      <c r="R1410" s="632"/>
      <c r="S1410" s="632"/>
      <c r="T1410" s="632"/>
      <c r="U1410" s="643"/>
      <c r="V1410" s="643"/>
      <c r="W1410" s="643"/>
      <c r="X1410" s="642"/>
      <c r="Y1410" s="631" t="s">
        <v>1442</v>
      </c>
      <c r="Z1410" s="632" t="s">
        <v>1443</v>
      </c>
      <c r="AA1410" s="633"/>
      <c r="AB1410" s="624"/>
      <c r="AC1410" s="644">
        <v>3.6249999999999998E-2</v>
      </c>
      <c r="AD1410" s="624"/>
      <c r="AE1410" s="624"/>
      <c r="AF1410" s="743"/>
      <c r="AG1410" s="517" t="s">
        <v>628</v>
      </c>
      <c r="AH1410" s="517" t="s">
        <v>1444</v>
      </c>
      <c r="AI1410" s="624">
        <v>1332299</v>
      </c>
      <c r="AJ1410" s="624">
        <v>0</v>
      </c>
      <c r="AK1410" s="624">
        <v>0</v>
      </c>
      <c r="AL1410" s="624">
        <v>0</v>
      </c>
      <c r="AM1410" s="624">
        <v>0</v>
      </c>
      <c r="AN1410" s="624">
        <v>0</v>
      </c>
      <c r="AO1410" s="624">
        <v>0</v>
      </c>
      <c r="AP1410" s="624">
        <v>0</v>
      </c>
      <c r="AQ1410" s="624">
        <v>0</v>
      </c>
      <c r="AR1410" s="624">
        <v>5</v>
      </c>
      <c r="AS1410" s="635" t="s">
        <v>4965</v>
      </c>
      <c r="AT1410" s="635" t="s">
        <v>4965</v>
      </c>
      <c r="AU1410" s="635" t="s">
        <v>4965</v>
      </c>
      <c r="AV1410" s="635" t="s">
        <v>4965</v>
      </c>
      <c r="AW1410" s="635" t="s">
        <v>4965</v>
      </c>
      <c r="AX1410" s="635" t="s">
        <v>4965</v>
      </c>
      <c r="AY1410" s="635" t="s">
        <v>4965</v>
      </c>
      <c r="AZ1410" s="635" t="s">
        <v>4965</v>
      </c>
      <c r="BA1410" s="635" t="s">
        <v>4965</v>
      </c>
      <c r="BB1410" s="635" t="s">
        <v>4965</v>
      </c>
      <c r="BC1410" s="635" t="s">
        <v>4965</v>
      </c>
      <c r="BD1410" s="635" t="s">
        <v>4965</v>
      </c>
      <c r="BE1410" s="635" t="s">
        <v>4965</v>
      </c>
      <c r="BF1410" s="635" t="s">
        <v>4965</v>
      </c>
      <c r="BG1410" s="635" t="s">
        <v>4965</v>
      </c>
      <c r="BH1410" s="635" t="s">
        <v>4965</v>
      </c>
      <c r="BI1410" s="635" t="s">
        <v>4965</v>
      </c>
      <c r="BJ1410" s="635" t="s">
        <v>4965</v>
      </c>
      <c r="BK1410" s="635" t="s">
        <v>4965</v>
      </c>
      <c r="BL1410" s="635" t="s">
        <v>4965</v>
      </c>
      <c r="BM1410" s="635" t="s">
        <v>4965</v>
      </c>
      <c r="BN1410" s="550" t="s">
        <v>4021</v>
      </c>
      <c r="BO1410" s="636">
        <v>0</v>
      </c>
      <c r="BP1410" s="636">
        <v>0</v>
      </c>
      <c r="BQ1410" s="637">
        <v>0</v>
      </c>
      <c r="BR1410" s="636">
        <v>0</v>
      </c>
      <c r="BS1410" s="636">
        <v>0</v>
      </c>
      <c r="BT1410" s="636">
        <v>0</v>
      </c>
      <c r="BU1410" s="589">
        <v>0.1</v>
      </c>
      <c r="BV1410" s="590">
        <v>0.1</v>
      </c>
      <c r="BW1410" s="590">
        <v>0.1</v>
      </c>
      <c r="BX1410" s="590">
        <v>0.1</v>
      </c>
      <c r="BY1410" s="590">
        <v>0.1</v>
      </c>
      <c r="BZ1410" s="590">
        <v>0.2</v>
      </c>
      <c r="CA1410" s="590">
        <v>0.2</v>
      </c>
      <c r="CB1410" s="590">
        <v>0.2</v>
      </c>
      <c r="CC1410" s="590">
        <v>0.2</v>
      </c>
      <c r="CD1410" s="590">
        <v>0.2</v>
      </c>
      <c r="CE1410" s="590">
        <v>0.7</v>
      </c>
      <c r="CF1410" s="590">
        <v>0.7</v>
      </c>
      <c r="CG1410" s="590">
        <v>0.7</v>
      </c>
      <c r="CH1410" s="590">
        <v>0.7</v>
      </c>
      <c r="CI1410" s="590">
        <v>0.7</v>
      </c>
      <c r="CJ1410" s="519">
        <v>0</v>
      </c>
      <c r="CK1410" s="623">
        <f t="shared" ref="CK1410:CK1459" si="47">SUM(BP1410:CJ1410)</f>
        <v>5</v>
      </c>
      <c r="CL1410" s="554">
        <v>1.4999999999999998</v>
      </c>
      <c r="CM1410" s="523">
        <v>0.1</v>
      </c>
      <c r="CN1410" s="554">
        <v>0.7</v>
      </c>
      <c r="CO1410" s="638" t="s">
        <v>4965</v>
      </c>
      <c r="CP1410" s="638"/>
      <c r="CQ1410" s="530" t="s">
        <v>1942</v>
      </c>
      <c r="CR1410" s="527" t="s">
        <v>4965</v>
      </c>
      <c r="CS1410" s="640" t="s">
        <v>4965</v>
      </c>
      <c r="CT1410" s="525" t="s">
        <v>4965</v>
      </c>
      <c r="CU1410" s="525" t="s">
        <v>4965</v>
      </c>
    </row>
    <row r="1411" spans="1:99" s="71" customFormat="1" ht="12" customHeight="1" x14ac:dyDescent="0.2">
      <c r="A1411" s="624" t="s">
        <v>3650</v>
      </c>
      <c r="B1411" s="151" t="s">
        <v>2641</v>
      </c>
      <c r="C1411" s="624" t="s">
        <v>2642</v>
      </c>
      <c r="D1411" s="624"/>
      <c r="E1411" s="624"/>
      <c r="F1411" s="624"/>
      <c r="G1411" s="624"/>
      <c r="H1411" s="624"/>
      <c r="I1411" s="624"/>
      <c r="J1411" s="626">
        <v>524118</v>
      </c>
      <c r="K1411" s="626">
        <v>175369</v>
      </c>
      <c r="L1411" s="512" t="s">
        <v>3088</v>
      </c>
      <c r="M1411" s="624"/>
      <c r="N1411" s="624"/>
      <c r="O1411" s="626"/>
      <c r="P1411" s="626"/>
      <c r="Q1411" s="627">
        <v>8</v>
      </c>
      <c r="R1411" s="632"/>
      <c r="S1411" s="632"/>
      <c r="T1411" s="632"/>
      <c r="U1411" s="643"/>
      <c r="V1411" s="643"/>
      <c r="W1411" s="643"/>
      <c r="X1411" s="642"/>
      <c r="Y1411" s="631" t="s">
        <v>1442</v>
      </c>
      <c r="Z1411" s="632" t="s">
        <v>1443</v>
      </c>
      <c r="AA1411" s="633"/>
      <c r="AB1411" s="624"/>
      <c r="AC1411" s="644">
        <v>5.7999999999999996E-2</v>
      </c>
      <c r="AD1411" s="624"/>
      <c r="AE1411" s="624"/>
      <c r="AF1411" s="743"/>
      <c r="AG1411" s="517" t="s">
        <v>1931</v>
      </c>
      <c r="AH1411" s="517" t="s">
        <v>1444</v>
      </c>
      <c r="AI1411" s="624">
        <v>1332299</v>
      </c>
      <c r="AJ1411" s="624">
        <v>0</v>
      </c>
      <c r="AK1411" s="624">
        <v>0</v>
      </c>
      <c r="AL1411" s="624">
        <v>0</v>
      </c>
      <c r="AM1411" s="624">
        <v>0</v>
      </c>
      <c r="AN1411" s="624">
        <v>0</v>
      </c>
      <c r="AO1411" s="624">
        <v>0</v>
      </c>
      <c r="AP1411" s="624">
        <v>0</v>
      </c>
      <c r="AQ1411" s="624">
        <v>0</v>
      </c>
      <c r="AR1411" s="624">
        <v>8</v>
      </c>
      <c r="AS1411" s="635" t="s">
        <v>4965</v>
      </c>
      <c r="AT1411" s="635" t="s">
        <v>4965</v>
      </c>
      <c r="AU1411" s="635" t="s">
        <v>4965</v>
      </c>
      <c r="AV1411" s="635" t="s">
        <v>4965</v>
      </c>
      <c r="AW1411" s="635" t="s">
        <v>4965</v>
      </c>
      <c r="AX1411" s="635" t="s">
        <v>4965</v>
      </c>
      <c r="AY1411" s="635" t="s">
        <v>4965</v>
      </c>
      <c r="AZ1411" s="635" t="s">
        <v>4965</v>
      </c>
      <c r="BA1411" s="635" t="s">
        <v>4965</v>
      </c>
      <c r="BB1411" s="635" t="s">
        <v>4965</v>
      </c>
      <c r="BC1411" s="635" t="s">
        <v>4965</v>
      </c>
      <c r="BD1411" s="635" t="s">
        <v>4965</v>
      </c>
      <c r="BE1411" s="635" t="s">
        <v>4965</v>
      </c>
      <c r="BF1411" s="635" t="s">
        <v>4965</v>
      </c>
      <c r="BG1411" s="635" t="s">
        <v>4965</v>
      </c>
      <c r="BH1411" s="635" t="s">
        <v>4965</v>
      </c>
      <c r="BI1411" s="635" t="s">
        <v>4965</v>
      </c>
      <c r="BJ1411" s="635" t="s">
        <v>4965</v>
      </c>
      <c r="BK1411" s="635" t="s">
        <v>4965</v>
      </c>
      <c r="BL1411" s="635" t="s">
        <v>4965</v>
      </c>
      <c r="BM1411" s="635" t="s">
        <v>4965</v>
      </c>
      <c r="BN1411" s="550" t="s">
        <v>4021</v>
      </c>
      <c r="BO1411" s="636">
        <v>0</v>
      </c>
      <c r="BP1411" s="636">
        <v>0</v>
      </c>
      <c r="BQ1411" s="637">
        <v>0</v>
      </c>
      <c r="BR1411" s="636">
        <v>0</v>
      </c>
      <c r="BS1411" s="636">
        <v>0</v>
      </c>
      <c r="BT1411" s="636">
        <v>0</v>
      </c>
      <c r="BU1411" s="589">
        <v>0.16</v>
      </c>
      <c r="BV1411" s="590">
        <v>0.16</v>
      </c>
      <c r="BW1411" s="590">
        <v>0.16</v>
      </c>
      <c r="BX1411" s="590">
        <v>0.16</v>
      </c>
      <c r="BY1411" s="590">
        <v>0.16</v>
      </c>
      <c r="BZ1411" s="590">
        <v>0.32</v>
      </c>
      <c r="CA1411" s="590">
        <v>0.32</v>
      </c>
      <c r="CB1411" s="590">
        <v>0.32</v>
      </c>
      <c r="CC1411" s="590">
        <v>0.32</v>
      </c>
      <c r="CD1411" s="590">
        <v>0.32</v>
      </c>
      <c r="CE1411" s="590">
        <v>1.1200000000000001</v>
      </c>
      <c r="CF1411" s="590">
        <v>1.1200000000000001</v>
      </c>
      <c r="CG1411" s="590">
        <v>1.1200000000000001</v>
      </c>
      <c r="CH1411" s="590">
        <v>1.1200000000000001</v>
      </c>
      <c r="CI1411" s="590">
        <v>1.1200000000000001</v>
      </c>
      <c r="CJ1411" s="519">
        <v>0</v>
      </c>
      <c r="CK1411" s="623">
        <f t="shared" si="47"/>
        <v>8</v>
      </c>
      <c r="CL1411" s="554">
        <v>2.4</v>
      </c>
      <c r="CM1411" s="523">
        <v>0.16</v>
      </c>
      <c r="CN1411" s="554">
        <v>1.1200000000000001</v>
      </c>
      <c r="CO1411" s="638" t="s">
        <v>4965</v>
      </c>
      <c r="CP1411" s="638"/>
      <c r="CQ1411" s="530" t="s">
        <v>1942</v>
      </c>
      <c r="CR1411" s="527" t="s">
        <v>4965</v>
      </c>
      <c r="CS1411" s="640" t="s">
        <v>4965</v>
      </c>
      <c r="CT1411" s="525" t="s">
        <v>4965</v>
      </c>
      <c r="CU1411" s="525" t="s">
        <v>4965</v>
      </c>
    </row>
    <row r="1412" spans="1:99" s="71" customFormat="1" ht="12" customHeight="1" x14ac:dyDescent="0.2">
      <c r="A1412" s="624" t="s">
        <v>3650</v>
      </c>
      <c r="B1412" s="151" t="s">
        <v>2641</v>
      </c>
      <c r="C1412" s="624" t="s">
        <v>2642</v>
      </c>
      <c r="D1412" s="624"/>
      <c r="E1412" s="624"/>
      <c r="F1412" s="624"/>
      <c r="G1412" s="624"/>
      <c r="H1412" s="624"/>
      <c r="I1412" s="624"/>
      <c r="J1412" s="626">
        <v>524118</v>
      </c>
      <c r="K1412" s="626">
        <v>175369</v>
      </c>
      <c r="L1412" s="512" t="s">
        <v>3088</v>
      </c>
      <c r="M1412" s="624"/>
      <c r="N1412" s="624"/>
      <c r="O1412" s="626"/>
      <c r="P1412" s="626"/>
      <c r="Q1412" s="627">
        <v>27</v>
      </c>
      <c r="R1412" s="632"/>
      <c r="S1412" s="632"/>
      <c r="T1412" s="632"/>
      <c r="U1412" s="643"/>
      <c r="V1412" s="643"/>
      <c r="W1412" s="643"/>
      <c r="X1412" s="642"/>
      <c r="Y1412" s="631" t="s">
        <v>1442</v>
      </c>
      <c r="Z1412" s="632" t="s">
        <v>1443</v>
      </c>
      <c r="AA1412" s="633"/>
      <c r="AB1412" s="624"/>
      <c r="AC1412" s="644">
        <v>0.19574999999999998</v>
      </c>
      <c r="AD1412" s="624"/>
      <c r="AE1412" s="624"/>
      <c r="AF1412" s="743"/>
      <c r="AG1412" s="641" t="s">
        <v>3063</v>
      </c>
      <c r="AH1412" s="517" t="s">
        <v>1444</v>
      </c>
      <c r="AI1412" s="624">
        <v>1332299</v>
      </c>
      <c r="AJ1412" s="624">
        <v>0</v>
      </c>
      <c r="AK1412" s="624">
        <v>0</v>
      </c>
      <c r="AL1412" s="624">
        <v>0</v>
      </c>
      <c r="AM1412" s="624">
        <v>0</v>
      </c>
      <c r="AN1412" s="624">
        <v>0</v>
      </c>
      <c r="AO1412" s="624">
        <v>0</v>
      </c>
      <c r="AP1412" s="624">
        <v>0</v>
      </c>
      <c r="AQ1412" s="624">
        <v>0</v>
      </c>
      <c r="AR1412" s="624">
        <v>27</v>
      </c>
      <c r="AS1412" s="635" t="s">
        <v>4965</v>
      </c>
      <c r="AT1412" s="635" t="s">
        <v>4965</v>
      </c>
      <c r="AU1412" s="635" t="s">
        <v>4965</v>
      </c>
      <c r="AV1412" s="635" t="s">
        <v>4965</v>
      </c>
      <c r="AW1412" s="635" t="s">
        <v>4965</v>
      </c>
      <c r="AX1412" s="635" t="s">
        <v>4965</v>
      </c>
      <c r="AY1412" s="635" t="s">
        <v>4965</v>
      </c>
      <c r="AZ1412" s="635" t="s">
        <v>4965</v>
      </c>
      <c r="BA1412" s="635" t="s">
        <v>4965</v>
      </c>
      <c r="BB1412" s="635" t="s">
        <v>4965</v>
      </c>
      <c r="BC1412" s="635" t="s">
        <v>4965</v>
      </c>
      <c r="BD1412" s="635" t="s">
        <v>4965</v>
      </c>
      <c r="BE1412" s="635" t="s">
        <v>4965</v>
      </c>
      <c r="BF1412" s="635" t="s">
        <v>4965</v>
      </c>
      <c r="BG1412" s="635" t="s">
        <v>4965</v>
      </c>
      <c r="BH1412" s="635" t="s">
        <v>4965</v>
      </c>
      <c r="BI1412" s="635" t="s">
        <v>4965</v>
      </c>
      <c r="BJ1412" s="635" t="s">
        <v>4965</v>
      </c>
      <c r="BK1412" s="635" t="s">
        <v>4965</v>
      </c>
      <c r="BL1412" s="635" t="s">
        <v>4965</v>
      </c>
      <c r="BM1412" s="635" t="s">
        <v>4965</v>
      </c>
      <c r="BN1412" s="550" t="s">
        <v>4021</v>
      </c>
      <c r="BO1412" s="636">
        <v>0</v>
      </c>
      <c r="BP1412" s="636">
        <v>0</v>
      </c>
      <c r="BQ1412" s="637">
        <v>0</v>
      </c>
      <c r="BR1412" s="636">
        <v>0</v>
      </c>
      <c r="BS1412" s="636">
        <v>0</v>
      </c>
      <c r="BT1412" s="636">
        <v>0</v>
      </c>
      <c r="BU1412" s="589">
        <v>0.54</v>
      </c>
      <c r="BV1412" s="590">
        <v>0.54</v>
      </c>
      <c r="BW1412" s="590">
        <v>0.54</v>
      </c>
      <c r="BX1412" s="590">
        <v>0.54</v>
      </c>
      <c r="BY1412" s="590">
        <v>0.54</v>
      </c>
      <c r="BZ1412" s="590">
        <v>1.08</v>
      </c>
      <c r="CA1412" s="590">
        <v>1.08</v>
      </c>
      <c r="CB1412" s="590">
        <v>1.08</v>
      </c>
      <c r="CC1412" s="590">
        <v>1.08</v>
      </c>
      <c r="CD1412" s="590">
        <v>1.08</v>
      </c>
      <c r="CE1412" s="590">
        <v>3.78</v>
      </c>
      <c r="CF1412" s="590">
        <v>3.78</v>
      </c>
      <c r="CG1412" s="590">
        <v>3.78</v>
      </c>
      <c r="CH1412" s="590">
        <v>3.78</v>
      </c>
      <c r="CI1412" s="590">
        <v>3.78</v>
      </c>
      <c r="CJ1412" s="519">
        <v>0</v>
      </c>
      <c r="CK1412" s="623">
        <f t="shared" si="47"/>
        <v>27.000000000000004</v>
      </c>
      <c r="CL1412" s="554">
        <v>8.1000000000000014</v>
      </c>
      <c r="CM1412" s="554">
        <v>0.54</v>
      </c>
      <c r="CN1412" s="554">
        <v>3.7800000000000002</v>
      </c>
      <c r="CO1412" s="638" t="s">
        <v>4965</v>
      </c>
      <c r="CP1412" s="638"/>
      <c r="CQ1412" s="530" t="s">
        <v>1942</v>
      </c>
      <c r="CR1412" s="527" t="s">
        <v>4965</v>
      </c>
      <c r="CS1412" s="640" t="s">
        <v>4965</v>
      </c>
      <c r="CT1412" s="525" t="s">
        <v>4965</v>
      </c>
      <c r="CU1412" s="525" t="s">
        <v>4965</v>
      </c>
    </row>
    <row r="1413" spans="1:99" s="71" customFormat="1" ht="12" customHeight="1" x14ac:dyDescent="0.2">
      <c r="A1413" s="624" t="s">
        <v>3650</v>
      </c>
      <c r="B1413" s="151" t="s">
        <v>2050</v>
      </c>
      <c r="C1413" s="624" t="s">
        <v>2643</v>
      </c>
      <c r="D1413" s="624"/>
      <c r="E1413" s="624"/>
      <c r="F1413" s="624"/>
      <c r="G1413" s="624"/>
      <c r="H1413" s="624"/>
      <c r="I1413" s="624"/>
      <c r="J1413" s="626">
        <v>524251</v>
      </c>
      <c r="K1413" s="626">
        <v>174933</v>
      </c>
      <c r="L1413" s="512" t="s">
        <v>3079</v>
      </c>
      <c r="M1413" s="624"/>
      <c r="N1413" s="624"/>
      <c r="O1413" s="626"/>
      <c r="P1413" s="626"/>
      <c r="Q1413" s="627">
        <v>23</v>
      </c>
      <c r="R1413" s="628"/>
      <c r="S1413" s="628"/>
      <c r="T1413" s="628"/>
      <c r="U1413" s="646"/>
      <c r="V1413" s="646"/>
      <c r="W1413" s="646"/>
      <c r="X1413" s="630"/>
      <c r="Y1413" s="631" t="s">
        <v>1442</v>
      </c>
      <c r="Z1413" s="632" t="s">
        <v>1443</v>
      </c>
      <c r="AA1413" s="633"/>
      <c r="AB1413" s="624"/>
      <c r="AC1413" s="174"/>
      <c r="AD1413" s="624"/>
      <c r="AE1413" s="624"/>
      <c r="AF1413" s="743"/>
      <c r="AG1413" s="641" t="s">
        <v>3063</v>
      </c>
      <c r="AH1413" s="517" t="s">
        <v>1444</v>
      </c>
      <c r="AI1413" s="624">
        <v>1332049</v>
      </c>
      <c r="AJ1413" s="624">
        <v>0</v>
      </c>
      <c r="AK1413" s="624">
        <v>0</v>
      </c>
      <c r="AL1413" s="624">
        <v>0</v>
      </c>
      <c r="AM1413" s="624">
        <v>0</v>
      </c>
      <c r="AN1413" s="624">
        <v>0</v>
      </c>
      <c r="AO1413" s="624">
        <v>0</v>
      </c>
      <c r="AP1413" s="624">
        <v>0</v>
      </c>
      <c r="AQ1413" s="624">
        <v>0</v>
      </c>
      <c r="AR1413" s="624">
        <v>23</v>
      </c>
      <c r="AS1413" s="635" t="s">
        <v>4965</v>
      </c>
      <c r="AT1413" s="635" t="s">
        <v>4965</v>
      </c>
      <c r="AU1413" s="635" t="s">
        <v>4965</v>
      </c>
      <c r="AV1413" s="635" t="s">
        <v>4965</v>
      </c>
      <c r="AW1413" s="635" t="s">
        <v>4965</v>
      </c>
      <c r="AX1413" s="635" t="s">
        <v>4965</v>
      </c>
      <c r="AY1413" s="635" t="s">
        <v>4965</v>
      </c>
      <c r="AZ1413" s="635" t="s">
        <v>4965</v>
      </c>
      <c r="BA1413" s="635" t="s">
        <v>4965</v>
      </c>
      <c r="BB1413" s="635" t="s">
        <v>4965</v>
      </c>
      <c r="BC1413" s="635" t="s">
        <v>4965</v>
      </c>
      <c r="BD1413" s="635" t="s">
        <v>4965</v>
      </c>
      <c r="BE1413" s="635" t="s">
        <v>4965</v>
      </c>
      <c r="BF1413" s="635" t="s">
        <v>4965</v>
      </c>
      <c r="BG1413" s="635" t="s">
        <v>4965</v>
      </c>
      <c r="BH1413" s="635" t="s">
        <v>4965</v>
      </c>
      <c r="BI1413" s="635" t="s">
        <v>4965</v>
      </c>
      <c r="BJ1413" s="635" t="s">
        <v>4965</v>
      </c>
      <c r="BK1413" s="635" t="s">
        <v>4965</v>
      </c>
      <c r="BL1413" s="635" t="s">
        <v>4965</v>
      </c>
      <c r="BM1413" s="635" t="s">
        <v>4965</v>
      </c>
      <c r="BN1413" s="550" t="s">
        <v>4021</v>
      </c>
      <c r="BO1413" s="636">
        <v>0</v>
      </c>
      <c r="BP1413" s="650">
        <v>0.66666666666666696</v>
      </c>
      <c r="BQ1413" s="651">
        <v>0.66666666666666696</v>
      </c>
      <c r="BR1413" s="650">
        <v>0.66666666666666696</v>
      </c>
      <c r="BS1413" s="650">
        <v>0.66666666666666696</v>
      </c>
      <c r="BT1413" s="650">
        <v>0.66666666666666696</v>
      </c>
      <c r="BU1413" s="652">
        <v>3.333333333333333</v>
      </c>
      <c r="BV1413" s="650">
        <v>3.333333333333333</v>
      </c>
      <c r="BW1413" s="650">
        <v>3.333333333333333</v>
      </c>
      <c r="BX1413" s="650">
        <v>3.333333333333333</v>
      </c>
      <c r="BY1413" s="650">
        <v>3.333333333333333</v>
      </c>
      <c r="BZ1413" s="650">
        <v>3</v>
      </c>
      <c r="CA1413" s="636">
        <v>0</v>
      </c>
      <c r="CB1413" s="636">
        <v>0</v>
      </c>
      <c r="CC1413" s="636">
        <v>0</v>
      </c>
      <c r="CD1413" s="636">
        <v>0</v>
      </c>
      <c r="CE1413" s="636">
        <v>0</v>
      </c>
      <c r="CF1413" s="636">
        <v>0</v>
      </c>
      <c r="CG1413" s="636">
        <v>0</v>
      </c>
      <c r="CH1413" s="636">
        <v>0</v>
      </c>
      <c r="CI1413" s="636">
        <v>0</v>
      </c>
      <c r="CJ1413" s="636">
        <v>0</v>
      </c>
      <c r="CK1413" s="623">
        <f t="shared" si="47"/>
        <v>22.999999999999996</v>
      </c>
      <c r="CL1413" s="554">
        <v>22.999999999999996</v>
      </c>
      <c r="CM1413" s="554">
        <v>6.0000000000000009</v>
      </c>
      <c r="CN1413" s="554">
        <v>22.333333333333332</v>
      </c>
      <c r="CO1413" s="638" t="s">
        <v>4965</v>
      </c>
      <c r="CP1413" s="638"/>
      <c r="CQ1413" s="530" t="s">
        <v>1942</v>
      </c>
      <c r="CR1413" s="527" t="s">
        <v>4965</v>
      </c>
      <c r="CS1413" s="640" t="s">
        <v>4965</v>
      </c>
      <c r="CT1413" s="525" t="s">
        <v>4965</v>
      </c>
      <c r="CU1413" s="525" t="s">
        <v>4965</v>
      </c>
    </row>
    <row r="1414" spans="1:99" s="71" customFormat="1" ht="12" customHeight="1" x14ac:dyDescent="0.2">
      <c r="A1414" s="624" t="s">
        <v>3650</v>
      </c>
      <c r="B1414" s="151" t="s">
        <v>2043</v>
      </c>
      <c r="C1414" s="624" t="s">
        <v>2644</v>
      </c>
      <c r="D1414" s="624"/>
      <c r="E1414" s="624"/>
      <c r="F1414" s="624"/>
      <c r="G1414" s="624"/>
      <c r="H1414" s="624"/>
      <c r="I1414" s="624"/>
      <c r="J1414" s="626">
        <v>524058</v>
      </c>
      <c r="K1414" s="626">
        <v>175199</v>
      </c>
      <c r="L1414" s="512" t="s">
        <v>3088</v>
      </c>
      <c r="M1414" s="624"/>
      <c r="N1414" s="624"/>
      <c r="O1414" s="626"/>
      <c r="P1414" s="626"/>
      <c r="Q1414" s="627">
        <v>8</v>
      </c>
      <c r="R1414" s="632"/>
      <c r="S1414" s="632"/>
      <c r="T1414" s="632"/>
      <c r="U1414" s="643"/>
      <c r="V1414" s="643"/>
      <c r="W1414" s="643"/>
      <c r="X1414" s="642"/>
      <c r="Y1414" s="631" t="s">
        <v>1442</v>
      </c>
      <c r="Z1414" s="632" t="s">
        <v>1443</v>
      </c>
      <c r="AA1414" s="633"/>
      <c r="AB1414" s="624"/>
      <c r="AC1414" s="644">
        <v>3.6721311475409843E-2</v>
      </c>
      <c r="AD1414" s="624"/>
      <c r="AE1414" s="624"/>
      <c r="AF1414" s="743"/>
      <c r="AG1414" s="517" t="s">
        <v>628</v>
      </c>
      <c r="AH1414" s="517" t="s">
        <v>1444</v>
      </c>
      <c r="AI1414" s="624">
        <v>1332304</v>
      </c>
      <c r="AJ1414" s="624">
        <v>0</v>
      </c>
      <c r="AK1414" s="624">
        <v>0</v>
      </c>
      <c r="AL1414" s="624">
        <v>0</v>
      </c>
      <c r="AM1414" s="624">
        <v>0</v>
      </c>
      <c r="AN1414" s="624">
        <v>0</v>
      </c>
      <c r="AO1414" s="624">
        <v>0</v>
      </c>
      <c r="AP1414" s="624">
        <v>0</v>
      </c>
      <c r="AQ1414" s="624">
        <v>0</v>
      </c>
      <c r="AR1414" s="624">
        <v>8</v>
      </c>
      <c r="AS1414" s="635" t="s">
        <v>4965</v>
      </c>
      <c r="AT1414" s="635" t="s">
        <v>4965</v>
      </c>
      <c r="AU1414" s="635" t="s">
        <v>4965</v>
      </c>
      <c r="AV1414" s="635" t="s">
        <v>4965</v>
      </c>
      <c r="AW1414" s="635" t="s">
        <v>4965</v>
      </c>
      <c r="AX1414" s="635" t="s">
        <v>4965</v>
      </c>
      <c r="AY1414" s="635" t="s">
        <v>4965</v>
      </c>
      <c r="AZ1414" s="635" t="s">
        <v>4965</v>
      </c>
      <c r="BA1414" s="635" t="s">
        <v>4965</v>
      </c>
      <c r="BB1414" s="635" t="s">
        <v>4965</v>
      </c>
      <c r="BC1414" s="635" t="s">
        <v>4965</v>
      </c>
      <c r="BD1414" s="635" t="s">
        <v>4965</v>
      </c>
      <c r="BE1414" s="635" t="s">
        <v>4965</v>
      </c>
      <c r="BF1414" s="635" t="s">
        <v>4965</v>
      </c>
      <c r="BG1414" s="635" t="s">
        <v>4965</v>
      </c>
      <c r="BH1414" s="635" t="s">
        <v>4965</v>
      </c>
      <c r="BI1414" s="635" t="s">
        <v>4965</v>
      </c>
      <c r="BJ1414" s="635" t="s">
        <v>4965</v>
      </c>
      <c r="BK1414" s="635" t="s">
        <v>4965</v>
      </c>
      <c r="BL1414" s="635" t="s">
        <v>4965</v>
      </c>
      <c r="BM1414" s="635" t="s">
        <v>4965</v>
      </c>
      <c r="BN1414" s="550" t="s">
        <v>4021</v>
      </c>
      <c r="BO1414" s="636">
        <v>0</v>
      </c>
      <c r="BP1414" s="590">
        <v>0.31475409836065571</v>
      </c>
      <c r="BQ1414" s="649">
        <v>0.31475409836065571</v>
      </c>
      <c r="BR1414" s="590">
        <v>0.31475409836065571</v>
      </c>
      <c r="BS1414" s="590">
        <v>0.31475409836065571</v>
      </c>
      <c r="BT1414" s="590">
        <v>0.31475409836065571</v>
      </c>
      <c r="BU1414" s="589">
        <v>0.52459016393442615</v>
      </c>
      <c r="BV1414" s="590">
        <v>0.52459016393442615</v>
      </c>
      <c r="BW1414" s="590">
        <v>0.52459016393442615</v>
      </c>
      <c r="BX1414" s="590">
        <v>0.52459016393442615</v>
      </c>
      <c r="BY1414" s="590">
        <v>0.52459016393442615</v>
      </c>
      <c r="BZ1414" s="590">
        <v>0.23606557377049181</v>
      </c>
      <c r="CA1414" s="590">
        <v>0.23606557377049181</v>
      </c>
      <c r="CB1414" s="590">
        <v>0.23606557377049181</v>
      </c>
      <c r="CC1414" s="590">
        <v>0.23606557377049181</v>
      </c>
      <c r="CD1414" s="590">
        <v>0.23606557377049181</v>
      </c>
      <c r="CE1414" s="590">
        <v>0.52459016393442615</v>
      </c>
      <c r="CF1414" s="590">
        <v>0.52459016393442615</v>
      </c>
      <c r="CG1414" s="590">
        <v>0.52459016393442615</v>
      </c>
      <c r="CH1414" s="590">
        <v>0.52459016393442615</v>
      </c>
      <c r="CI1414" s="590">
        <v>0.52459016393442615</v>
      </c>
      <c r="CJ1414" s="519">
        <v>0</v>
      </c>
      <c r="CK1414" s="623">
        <f t="shared" si="47"/>
        <v>7.9999999999999956</v>
      </c>
      <c r="CL1414" s="554">
        <v>5.3770491803278659</v>
      </c>
      <c r="CM1414" s="554">
        <v>1.783606557377049</v>
      </c>
      <c r="CN1414" s="554">
        <v>4.1180327868852444</v>
      </c>
      <c r="CO1414" s="638" t="s">
        <v>4965</v>
      </c>
      <c r="CP1414" s="638"/>
      <c r="CQ1414" s="530" t="s">
        <v>1942</v>
      </c>
      <c r="CR1414" s="527" t="s">
        <v>4965</v>
      </c>
      <c r="CS1414" s="640" t="s">
        <v>4965</v>
      </c>
      <c r="CT1414" s="525" t="s">
        <v>4965</v>
      </c>
      <c r="CU1414" s="525" t="s">
        <v>4965</v>
      </c>
    </row>
    <row r="1415" spans="1:99" s="71" customFormat="1" ht="12" customHeight="1" x14ac:dyDescent="0.2">
      <c r="A1415" s="624" t="s">
        <v>3650</v>
      </c>
      <c r="B1415" s="151" t="s">
        <v>2043</v>
      </c>
      <c r="C1415" s="624" t="s">
        <v>2644</v>
      </c>
      <c r="D1415" s="624"/>
      <c r="E1415" s="624"/>
      <c r="F1415" s="624"/>
      <c r="G1415" s="624"/>
      <c r="H1415" s="624"/>
      <c r="I1415" s="624"/>
      <c r="J1415" s="626">
        <v>524058</v>
      </c>
      <c r="K1415" s="626">
        <v>175199</v>
      </c>
      <c r="L1415" s="512" t="s">
        <v>3088</v>
      </c>
      <c r="M1415" s="624"/>
      <c r="N1415" s="624"/>
      <c r="O1415" s="626"/>
      <c r="P1415" s="626"/>
      <c r="Q1415" s="627">
        <v>12</v>
      </c>
      <c r="R1415" s="632"/>
      <c r="S1415" s="632"/>
      <c r="T1415" s="632"/>
      <c r="U1415" s="643"/>
      <c r="V1415" s="643"/>
      <c r="W1415" s="643"/>
      <c r="X1415" s="642"/>
      <c r="Y1415" s="631" t="s">
        <v>1442</v>
      </c>
      <c r="Z1415" s="632" t="s">
        <v>1443</v>
      </c>
      <c r="AA1415" s="633"/>
      <c r="AB1415" s="624"/>
      <c r="AC1415" s="644">
        <v>5.5081967213114764E-2</v>
      </c>
      <c r="AD1415" s="624"/>
      <c r="AE1415" s="624"/>
      <c r="AF1415" s="743"/>
      <c r="AG1415" s="517" t="s">
        <v>1931</v>
      </c>
      <c r="AH1415" s="517" t="s">
        <v>1444</v>
      </c>
      <c r="AI1415" s="624">
        <v>1332304</v>
      </c>
      <c r="AJ1415" s="624">
        <v>0</v>
      </c>
      <c r="AK1415" s="624">
        <v>0</v>
      </c>
      <c r="AL1415" s="624">
        <v>0</v>
      </c>
      <c r="AM1415" s="624">
        <v>0</v>
      </c>
      <c r="AN1415" s="624">
        <v>0</v>
      </c>
      <c r="AO1415" s="624">
        <v>0</v>
      </c>
      <c r="AP1415" s="624">
        <v>0</v>
      </c>
      <c r="AQ1415" s="624">
        <v>0</v>
      </c>
      <c r="AR1415" s="624">
        <v>12</v>
      </c>
      <c r="AS1415" s="635" t="s">
        <v>4965</v>
      </c>
      <c r="AT1415" s="635" t="s">
        <v>4965</v>
      </c>
      <c r="AU1415" s="635" t="s">
        <v>4965</v>
      </c>
      <c r="AV1415" s="635" t="s">
        <v>4965</v>
      </c>
      <c r="AW1415" s="635" t="s">
        <v>4965</v>
      </c>
      <c r="AX1415" s="635" t="s">
        <v>4965</v>
      </c>
      <c r="AY1415" s="635" t="s">
        <v>4965</v>
      </c>
      <c r="AZ1415" s="635" t="s">
        <v>4965</v>
      </c>
      <c r="BA1415" s="635" t="s">
        <v>4965</v>
      </c>
      <c r="BB1415" s="635" t="s">
        <v>4965</v>
      </c>
      <c r="BC1415" s="635" t="s">
        <v>4965</v>
      </c>
      <c r="BD1415" s="635" t="s">
        <v>4965</v>
      </c>
      <c r="BE1415" s="635" t="s">
        <v>4965</v>
      </c>
      <c r="BF1415" s="635" t="s">
        <v>4965</v>
      </c>
      <c r="BG1415" s="635" t="s">
        <v>4965</v>
      </c>
      <c r="BH1415" s="635" t="s">
        <v>4965</v>
      </c>
      <c r="BI1415" s="635" t="s">
        <v>4965</v>
      </c>
      <c r="BJ1415" s="635" t="s">
        <v>4965</v>
      </c>
      <c r="BK1415" s="635" t="s">
        <v>4965</v>
      </c>
      <c r="BL1415" s="635" t="s">
        <v>4965</v>
      </c>
      <c r="BM1415" s="635" t="s">
        <v>4965</v>
      </c>
      <c r="BN1415" s="550" t="s">
        <v>4021</v>
      </c>
      <c r="BO1415" s="636">
        <v>0</v>
      </c>
      <c r="BP1415" s="590">
        <v>0.47213114754098362</v>
      </c>
      <c r="BQ1415" s="649">
        <v>0.47213114754098362</v>
      </c>
      <c r="BR1415" s="590">
        <v>0.47213114754098362</v>
      </c>
      <c r="BS1415" s="590">
        <v>0.47213114754098362</v>
      </c>
      <c r="BT1415" s="590">
        <v>0.47213114754098362</v>
      </c>
      <c r="BU1415" s="589">
        <v>0.78688524590163933</v>
      </c>
      <c r="BV1415" s="590">
        <v>0.78688524590163933</v>
      </c>
      <c r="BW1415" s="590">
        <v>0.78688524590163933</v>
      </c>
      <c r="BX1415" s="590">
        <v>0.78688524590163933</v>
      </c>
      <c r="BY1415" s="590">
        <v>0.78688524590163933</v>
      </c>
      <c r="BZ1415" s="590">
        <v>0.35409836065573769</v>
      </c>
      <c r="CA1415" s="590">
        <v>0.35409836065573769</v>
      </c>
      <c r="CB1415" s="590">
        <v>0.35409836065573769</v>
      </c>
      <c r="CC1415" s="590">
        <v>0.35409836065573769</v>
      </c>
      <c r="CD1415" s="590">
        <v>0.35409836065573769</v>
      </c>
      <c r="CE1415" s="590">
        <v>0.78688524590163933</v>
      </c>
      <c r="CF1415" s="590">
        <v>0.78688524590163933</v>
      </c>
      <c r="CG1415" s="590">
        <v>0.78688524590163933</v>
      </c>
      <c r="CH1415" s="590">
        <v>0.78688524590163933</v>
      </c>
      <c r="CI1415" s="590">
        <v>0.78688524590163933</v>
      </c>
      <c r="CJ1415" s="519">
        <v>0</v>
      </c>
      <c r="CK1415" s="623">
        <f t="shared" si="47"/>
        <v>12.000000000000004</v>
      </c>
      <c r="CL1415" s="554">
        <v>8.0655737704918025</v>
      </c>
      <c r="CM1415" s="554">
        <v>2.6754098360655738</v>
      </c>
      <c r="CN1415" s="554">
        <v>6.1770491803278693</v>
      </c>
      <c r="CO1415" s="638" t="s">
        <v>4965</v>
      </c>
      <c r="CP1415" s="638"/>
      <c r="CQ1415" s="530" t="s">
        <v>1942</v>
      </c>
      <c r="CR1415" s="527" t="s">
        <v>4965</v>
      </c>
      <c r="CS1415" s="640" t="s">
        <v>4965</v>
      </c>
      <c r="CT1415" s="525" t="s">
        <v>4965</v>
      </c>
      <c r="CU1415" s="525" t="s">
        <v>4965</v>
      </c>
    </row>
    <row r="1416" spans="1:99" s="71" customFormat="1" ht="12" customHeight="1" x14ac:dyDescent="0.2">
      <c r="A1416" s="624" t="s">
        <v>3650</v>
      </c>
      <c r="B1416" s="151" t="s">
        <v>2043</v>
      </c>
      <c r="C1416" s="624" t="s">
        <v>2644</v>
      </c>
      <c r="D1416" s="624"/>
      <c r="E1416" s="624"/>
      <c r="F1416" s="624"/>
      <c r="G1416" s="624"/>
      <c r="H1416" s="624"/>
      <c r="I1416" s="624"/>
      <c r="J1416" s="626">
        <v>524058</v>
      </c>
      <c r="K1416" s="626">
        <v>175199</v>
      </c>
      <c r="L1416" s="512" t="s">
        <v>3088</v>
      </c>
      <c r="M1416" s="624"/>
      <c r="N1416" s="624"/>
      <c r="O1416" s="626"/>
      <c r="P1416" s="626"/>
      <c r="Q1416" s="627">
        <v>41</v>
      </c>
      <c r="R1416" s="632"/>
      <c r="S1416" s="632"/>
      <c r="T1416" s="632"/>
      <c r="U1416" s="643"/>
      <c r="V1416" s="643"/>
      <c r="W1416" s="643"/>
      <c r="X1416" s="642"/>
      <c r="Y1416" s="631" t="s">
        <v>1442</v>
      </c>
      <c r="Z1416" s="632" t="s">
        <v>1443</v>
      </c>
      <c r="AA1416" s="633"/>
      <c r="AB1416" s="624"/>
      <c r="AC1416" s="644">
        <v>0.18819672131147544</v>
      </c>
      <c r="AD1416" s="624"/>
      <c r="AE1416" s="624"/>
      <c r="AF1416" s="743"/>
      <c r="AG1416" s="641" t="s">
        <v>3063</v>
      </c>
      <c r="AH1416" s="517" t="s">
        <v>1444</v>
      </c>
      <c r="AI1416" s="624">
        <v>1332304</v>
      </c>
      <c r="AJ1416" s="624">
        <v>0</v>
      </c>
      <c r="AK1416" s="624">
        <v>0</v>
      </c>
      <c r="AL1416" s="624">
        <v>0</v>
      </c>
      <c r="AM1416" s="624">
        <v>0</v>
      </c>
      <c r="AN1416" s="624">
        <v>0</v>
      </c>
      <c r="AO1416" s="624">
        <v>0</v>
      </c>
      <c r="AP1416" s="624">
        <v>0</v>
      </c>
      <c r="AQ1416" s="624">
        <v>0</v>
      </c>
      <c r="AR1416" s="624">
        <v>41</v>
      </c>
      <c r="AS1416" s="635" t="s">
        <v>4965</v>
      </c>
      <c r="AT1416" s="635" t="s">
        <v>4965</v>
      </c>
      <c r="AU1416" s="635" t="s">
        <v>4965</v>
      </c>
      <c r="AV1416" s="635" t="s">
        <v>4965</v>
      </c>
      <c r="AW1416" s="635" t="s">
        <v>4965</v>
      </c>
      <c r="AX1416" s="635" t="s">
        <v>4965</v>
      </c>
      <c r="AY1416" s="635" t="s">
        <v>4965</v>
      </c>
      <c r="AZ1416" s="635" t="s">
        <v>4965</v>
      </c>
      <c r="BA1416" s="635" t="s">
        <v>4965</v>
      </c>
      <c r="BB1416" s="635" t="s">
        <v>4965</v>
      </c>
      <c r="BC1416" s="635" t="s">
        <v>4965</v>
      </c>
      <c r="BD1416" s="635" t="s">
        <v>4965</v>
      </c>
      <c r="BE1416" s="635" t="s">
        <v>4965</v>
      </c>
      <c r="BF1416" s="635" t="s">
        <v>4965</v>
      </c>
      <c r="BG1416" s="635" t="s">
        <v>4965</v>
      </c>
      <c r="BH1416" s="635" t="s">
        <v>4965</v>
      </c>
      <c r="BI1416" s="635" t="s">
        <v>4965</v>
      </c>
      <c r="BJ1416" s="635" t="s">
        <v>4965</v>
      </c>
      <c r="BK1416" s="635" t="s">
        <v>4965</v>
      </c>
      <c r="BL1416" s="635" t="s">
        <v>4965</v>
      </c>
      <c r="BM1416" s="635" t="s">
        <v>4965</v>
      </c>
      <c r="BN1416" s="550" t="s">
        <v>4021</v>
      </c>
      <c r="BO1416" s="636">
        <v>0</v>
      </c>
      <c r="BP1416" s="590">
        <v>1.6131147540983606</v>
      </c>
      <c r="BQ1416" s="649">
        <v>1.6131147540983606</v>
      </c>
      <c r="BR1416" s="590">
        <v>1.6131147540983606</v>
      </c>
      <c r="BS1416" s="590">
        <v>1.6131147540983606</v>
      </c>
      <c r="BT1416" s="590">
        <v>1.6131147540983606</v>
      </c>
      <c r="BU1416" s="589">
        <v>2.6885245901639343</v>
      </c>
      <c r="BV1416" s="590">
        <v>2.6885245901639343</v>
      </c>
      <c r="BW1416" s="590">
        <v>2.6885245901639343</v>
      </c>
      <c r="BX1416" s="590">
        <v>2.6885245901639343</v>
      </c>
      <c r="BY1416" s="590">
        <v>2.6885245901639343</v>
      </c>
      <c r="BZ1416" s="590">
        <v>1.2098360655737705</v>
      </c>
      <c r="CA1416" s="590">
        <v>1.2098360655737705</v>
      </c>
      <c r="CB1416" s="590">
        <v>1.2098360655737705</v>
      </c>
      <c r="CC1416" s="590">
        <v>1.2098360655737705</v>
      </c>
      <c r="CD1416" s="590">
        <v>1.2098360655737705</v>
      </c>
      <c r="CE1416" s="590">
        <v>2.6885245901639343</v>
      </c>
      <c r="CF1416" s="590">
        <v>2.6885245901639343</v>
      </c>
      <c r="CG1416" s="590">
        <v>2.6885245901639343</v>
      </c>
      <c r="CH1416" s="590">
        <v>2.6885245901639343</v>
      </c>
      <c r="CI1416" s="590">
        <v>2.6885245901639343</v>
      </c>
      <c r="CJ1416" s="519">
        <v>0</v>
      </c>
      <c r="CK1416" s="623">
        <f t="shared" si="47"/>
        <v>41.000000000000007</v>
      </c>
      <c r="CL1416" s="554">
        <v>27.557377049180328</v>
      </c>
      <c r="CM1416" s="554">
        <v>9.1409836065573771</v>
      </c>
      <c r="CN1416" s="554">
        <v>21.104918032786884</v>
      </c>
      <c r="CO1416" s="638" t="s">
        <v>4965</v>
      </c>
      <c r="CP1416" s="638"/>
      <c r="CQ1416" s="530" t="s">
        <v>1942</v>
      </c>
      <c r="CR1416" s="527" t="s">
        <v>4965</v>
      </c>
      <c r="CS1416" s="640" t="s">
        <v>4965</v>
      </c>
      <c r="CT1416" s="525" t="s">
        <v>4965</v>
      </c>
      <c r="CU1416" s="525" t="s">
        <v>4965</v>
      </c>
    </row>
    <row r="1417" spans="1:99" s="71" customFormat="1" ht="12" customHeight="1" x14ac:dyDescent="0.2">
      <c r="A1417" s="624" t="s">
        <v>3650</v>
      </c>
      <c r="B1417" s="624" t="s">
        <v>4009</v>
      </c>
      <c r="C1417" s="624" t="s">
        <v>4010</v>
      </c>
      <c r="D1417" s="624"/>
      <c r="E1417" s="624"/>
      <c r="F1417" s="624"/>
      <c r="G1417" s="624"/>
      <c r="H1417" s="624"/>
      <c r="I1417" s="624"/>
      <c r="J1417" s="626">
        <v>523506</v>
      </c>
      <c r="K1417" s="626">
        <v>174372</v>
      </c>
      <c r="L1417" s="512" t="s">
        <v>521</v>
      </c>
      <c r="M1417" s="624"/>
      <c r="N1417" s="624"/>
      <c r="O1417" s="626"/>
      <c r="P1417" s="626"/>
      <c r="Q1417" s="627">
        <v>14</v>
      </c>
      <c r="R1417" s="632"/>
      <c r="S1417" s="632"/>
      <c r="T1417" s="632"/>
      <c r="U1417" s="643"/>
      <c r="V1417" s="643"/>
      <c r="W1417" s="643"/>
      <c r="X1417" s="642"/>
      <c r="Y1417" s="631" t="s">
        <v>1442</v>
      </c>
      <c r="Z1417" s="632" t="s">
        <v>1443</v>
      </c>
      <c r="AA1417" s="633"/>
      <c r="AB1417" s="624"/>
      <c r="AC1417" s="644">
        <v>0.24146788990825688</v>
      </c>
      <c r="AD1417" s="624"/>
      <c r="AE1417" s="624"/>
      <c r="AF1417" s="743"/>
      <c r="AG1417" s="517" t="s">
        <v>628</v>
      </c>
      <c r="AH1417" s="517" t="s">
        <v>1444</v>
      </c>
      <c r="AI1417" s="624">
        <v>1332066</v>
      </c>
      <c r="AJ1417" s="624">
        <v>0</v>
      </c>
      <c r="AK1417" s="624">
        <v>0</v>
      </c>
      <c r="AL1417" s="624">
        <v>0</v>
      </c>
      <c r="AM1417" s="624">
        <v>0</v>
      </c>
      <c r="AN1417" s="624">
        <v>0</v>
      </c>
      <c r="AO1417" s="624">
        <v>0</v>
      </c>
      <c r="AP1417" s="624">
        <v>0</v>
      </c>
      <c r="AQ1417" s="624">
        <v>0</v>
      </c>
      <c r="AR1417" s="624">
        <v>14</v>
      </c>
      <c r="AS1417" s="635" t="s">
        <v>4965</v>
      </c>
      <c r="AT1417" s="635" t="s">
        <v>4965</v>
      </c>
      <c r="AU1417" s="635" t="s">
        <v>4965</v>
      </c>
      <c r="AV1417" s="635" t="s">
        <v>4965</v>
      </c>
      <c r="AW1417" s="635" t="s">
        <v>4965</v>
      </c>
      <c r="AX1417" s="635" t="s">
        <v>4965</v>
      </c>
      <c r="AY1417" s="635" t="s">
        <v>4965</v>
      </c>
      <c r="AZ1417" s="635" t="s">
        <v>4965</v>
      </c>
      <c r="BA1417" s="635" t="s">
        <v>4965</v>
      </c>
      <c r="BB1417" s="635" t="s">
        <v>4965</v>
      </c>
      <c r="BC1417" s="635" t="s">
        <v>4965</v>
      </c>
      <c r="BD1417" s="635" t="s">
        <v>4965</v>
      </c>
      <c r="BE1417" s="635" t="s">
        <v>4965</v>
      </c>
      <c r="BF1417" s="635" t="s">
        <v>4965</v>
      </c>
      <c r="BG1417" s="635" t="s">
        <v>4965</v>
      </c>
      <c r="BH1417" s="635" t="s">
        <v>4965</v>
      </c>
      <c r="BI1417" s="635" t="s">
        <v>4965</v>
      </c>
      <c r="BJ1417" s="635" t="s">
        <v>4965</v>
      </c>
      <c r="BK1417" s="635" t="s">
        <v>4965</v>
      </c>
      <c r="BL1417" s="635" t="s">
        <v>4965</v>
      </c>
      <c r="BM1417" s="635" t="s">
        <v>4965</v>
      </c>
      <c r="BN1417" s="550" t="s">
        <v>4021</v>
      </c>
      <c r="BO1417" s="636">
        <v>0</v>
      </c>
      <c r="BP1417" s="590">
        <v>0.69357798165137619</v>
      </c>
      <c r="BQ1417" s="649">
        <v>0.69357798165137619</v>
      </c>
      <c r="BR1417" s="590">
        <v>0.69357798165137619</v>
      </c>
      <c r="BS1417" s="590">
        <v>0.69357798165137619</v>
      </c>
      <c r="BT1417" s="590">
        <v>0.69357798165137619</v>
      </c>
      <c r="BU1417" s="589">
        <v>2.1064220183486237</v>
      </c>
      <c r="BV1417" s="590">
        <v>2.1064220183486237</v>
      </c>
      <c r="BW1417" s="590">
        <v>2.1064220183486237</v>
      </c>
      <c r="BX1417" s="590">
        <v>2.1064220183486237</v>
      </c>
      <c r="BY1417" s="590">
        <v>2.1064220183486237</v>
      </c>
      <c r="BZ1417" s="636">
        <v>0</v>
      </c>
      <c r="CA1417" s="636">
        <v>0</v>
      </c>
      <c r="CB1417" s="636">
        <v>0</v>
      </c>
      <c r="CC1417" s="636">
        <v>0</v>
      </c>
      <c r="CD1417" s="636">
        <v>0</v>
      </c>
      <c r="CE1417" s="636">
        <v>0</v>
      </c>
      <c r="CF1417" s="636">
        <v>0</v>
      </c>
      <c r="CG1417" s="636">
        <v>0</v>
      </c>
      <c r="CH1417" s="636">
        <v>0</v>
      </c>
      <c r="CI1417" s="636">
        <v>0</v>
      </c>
      <c r="CJ1417" s="636">
        <v>0</v>
      </c>
      <c r="CK1417" s="623">
        <f t="shared" si="47"/>
        <v>14.000000000000002</v>
      </c>
      <c r="CL1417" s="554">
        <v>14.000000000000002</v>
      </c>
      <c r="CM1417" s="554">
        <v>4.8807339449541285</v>
      </c>
      <c r="CN1417" s="554">
        <v>13.306422018348625</v>
      </c>
      <c r="CO1417" s="638" t="s">
        <v>4965</v>
      </c>
      <c r="CP1417" s="638"/>
      <c r="CQ1417" s="525" t="s">
        <v>4965</v>
      </c>
      <c r="CR1417" s="527" t="s">
        <v>4965</v>
      </c>
      <c r="CS1417" s="640" t="s">
        <v>4965</v>
      </c>
      <c r="CT1417" s="525" t="s">
        <v>4965</v>
      </c>
      <c r="CU1417" s="525" t="s">
        <v>4965</v>
      </c>
    </row>
    <row r="1418" spans="1:99" s="71" customFormat="1" ht="12" customHeight="1" x14ac:dyDescent="0.2">
      <c r="A1418" s="624" t="s">
        <v>3650</v>
      </c>
      <c r="B1418" s="624" t="s">
        <v>4009</v>
      </c>
      <c r="C1418" s="624" t="s">
        <v>4010</v>
      </c>
      <c r="D1418" s="624"/>
      <c r="E1418" s="624"/>
      <c r="F1418" s="624"/>
      <c r="G1418" s="624"/>
      <c r="H1418" s="624"/>
      <c r="I1418" s="624"/>
      <c r="J1418" s="626">
        <v>523506</v>
      </c>
      <c r="K1418" s="626">
        <v>174372</v>
      </c>
      <c r="L1418" s="512" t="s">
        <v>521</v>
      </c>
      <c r="M1418" s="624"/>
      <c r="N1418" s="624"/>
      <c r="O1418" s="626"/>
      <c r="P1418" s="626"/>
      <c r="Q1418" s="627">
        <v>22</v>
      </c>
      <c r="R1418" s="632"/>
      <c r="S1418" s="632"/>
      <c r="T1418" s="632"/>
      <c r="U1418" s="643"/>
      <c r="V1418" s="643"/>
      <c r="W1418" s="643"/>
      <c r="X1418" s="642"/>
      <c r="Y1418" s="631" t="s">
        <v>1442</v>
      </c>
      <c r="Z1418" s="632" t="s">
        <v>1443</v>
      </c>
      <c r="AA1418" s="633"/>
      <c r="AB1418" s="624"/>
      <c r="AC1418" s="644">
        <v>0.37944954128440367</v>
      </c>
      <c r="AD1418" s="624"/>
      <c r="AE1418" s="624"/>
      <c r="AF1418" s="743"/>
      <c r="AG1418" s="517" t="s">
        <v>1931</v>
      </c>
      <c r="AH1418" s="517" t="s">
        <v>1444</v>
      </c>
      <c r="AI1418" s="624">
        <v>1332066</v>
      </c>
      <c r="AJ1418" s="624">
        <v>0</v>
      </c>
      <c r="AK1418" s="624">
        <v>0</v>
      </c>
      <c r="AL1418" s="624">
        <v>0</v>
      </c>
      <c r="AM1418" s="624">
        <v>0</v>
      </c>
      <c r="AN1418" s="624">
        <v>0</v>
      </c>
      <c r="AO1418" s="624">
        <v>0</v>
      </c>
      <c r="AP1418" s="624">
        <v>0</v>
      </c>
      <c r="AQ1418" s="624">
        <v>0</v>
      </c>
      <c r="AR1418" s="624">
        <v>22</v>
      </c>
      <c r="AS1418" s="635" t="s">
        <v>4965</v>
      </c>
      <c r="AT1418" s="635" t="s">
        <v>4965</v>
      </c>
      <c r="AU1418" s="635" t="s">
        <v>4965</v>
      </c>
      <c r="AV1418" s="635" t="s">
        <v>4965</v>
      </c>
      <c r="AW1418" s="635" t="s">
        <v>4965</v>
      </c>
      <c r="AX1418" s="635" t="s">
        <v>4965</v>
      </c>
      <c r="AY1418" s="635" t="s">
        <v>4965</v>
      </c>
      <c r="AZ1418" s="635" t="s">
        <v>4965</v>
      </c>
      <c r="BA1418" s="635" t="s">
        <v>4965</v>
      </c>
      <c r="BB1418" s="635" t="s">
        <v>4965</v>
      </c>
      <c r="BC1418" s="635" t="s">
        <v>4965</v>
      </c>
      <c r="BD1418" s="635" t="s">
        <v>4965</v>
      </c>
      <c r="BE1418" s="635" t="s">
        <v>4965</v>
      </c>
      <c r="BF1418" s="635" t="s">
        <v>4965</v>
      </c>
      <c r="BG1418" s="635" t="s">
        <v>4965</v>
      </c>
      <c r="BH1418" s="635" t="s">
        <v>4965</v>
      </c>
      <c r="BI1418" s="635" t="s">
        <v>4965</v>
      </c>
      <c r="BJ1418" s="635" t="s">
        <v>4965</v>
      </c>
      <c r="BK1418" s="635" t="s">
        <v>4965</v>
      </c>
      <c r="BL1418" s="635" t="s">
        <v>4965</v>
      </c>
      <c r="BM1418" s="635" t="s">
        <v>4965</v>
      </c>
      <c r="BN1418" s="550" t="s">
        <v>4021</v>
      </c>
      <c r="BO1418" s="636">
        <v>0</v>
      </c>
      <c r="BP1418" s="590">
        <v>1.0899082568807341</v>
      </c>
      <c r="BQ1418" s="649">
        <v>1.0899082568807341</v>
      </c>
      <c r="BR1418" s="590">
        <v>1.0899082568807341</v>
      </c>
      <c r="BS1418" s="590">
        <v>1.0899082568807341</v>
      </c>
      <c r="BT1418" s="590">
        <v>1.0899082568807341</v>
      </c>
      <c r="BU1418" s="589">
        <v>3.3100917431192665</v>
      </c>
      <c r="BV1418" s="590">
        <v>3.3100917431192665</v>
      </c>
      <c r="BW1418" s="590">
        <v>3.3100917431192665</v>
      </c>
      <c r="BX1418" s="590">
        <v>3.3100917431192665</v>
      </c>
      <c r="BY1418" s="590">
        <v>3.3100917431192665</v>
      </c>
      <c r="BZ1418" s="636">
        <v>0</v>
      </c>
      <c r="CA1418" s="636">
        <v>0</v>
      </c>
      <c r="CB1418" s="636">
        <v>0</v>
      </c>
      <c r="CC1418" s="636">
        <v>0</v>
      </c>
      <c r="CD1418" s="636">
        <v>0</v>
      </c>
      <c r="CE1418" s="636">
        <v>0</v>
      </c>
      <c r="CF1418" s="636">
        <v>0</v>
      </c>
      <c r="CG1418" s="636">
        <v>0</v>
      </c>
      <c r="CH1418" s="636">
        <v>0</v>
      </c>
      <c r="CI1418" s="636">
        <v>0</v>
      </c>
      <c r="CJ1418" s="636">
        <v>0</v>
      </c>
      <c r="CK1418" s="623">
        <f t="shared" si="47"/>
        <v>22</v>
      </c>
      <c r="CL1418" s="554">
        <v>22</v>
      </c>
      <c r="CM1418" s="554">
        <v>7.6697247706422029</v>
      </c>
      <c r="CN1418" s="554">
        <v>20.910091743119267</v>
      </c>
      <c r="CO1418" s="638" t="s">
        <v>4965</v>
      </c>
      <c r="CP1418" s="638"/>
      <c r="CQ1418" s="525" t="s">
        <v>4965</v>
      </c>
      <c r="CR1418" s="527" t="s">
        <v>4965</v>
      </c>
      <c r="CS1418" s="640" t="s">
        <v>4965</v>
      </c>
      <c r="CT1418" s="525" t="s">
        <v>4965</v>
      </c>
      <c r="CU1418" s="525" t="s">
        <v>4965</v>
      </c>
    </row>
    <row r="1419" spans="1:99" s="71" customFormat="1" ht="12" customHeight="1" x14ac:dyDescent="0.2">
      <c r="A1419" s="624" t="s">
        <v>3650</v>
      </c>
      <c r="B1419" s="624" t="s">
        <v>4009</v>
      </c>
      <c r="C1419" s="624" t="s">
        <v>4010</v>
      </c>
      <c r="D1419" s="624"/>
      <c r="E1419" s="624"/>
      <c r="F1419" s="624"/>
      <c r="G1419" s="624"/>
      <c r="H1419" s="624"/>
      <c r="I1419" s="624"/>
      <c r="J1419" s="626">
        <v>523506</v>
      </c>
      <c r="K1419" s="626">
        <v>174372</v>
      </c>
      <c r="L1419" s="512" t="s">
        <v>521</v>
      </c>
      <c r="M1419" s="624"/>
      <c r="N1419" s="624"/>
      <c r="O1419" s="626"/>
      <c r="P1419" s="626"/>
      <c r="Q1419" s="627">
        <v>73</v>
      </c>
      <c r="R1419" s="632"/>
      <c r="S1419" s="632"/>
      <c r="T1419" s="632"/>
      <c r="U1419" s="643"/>
      <c r="V1419" s="643"/>
      <c r="W1419" s="643"/>
      <c r="X1419" s="642"/>
      <c r="Y1419" s="631" t="s">
        <v>1442</v>
      </c>
      <c r="Z1419" s="632" t="s">
        <v>1443</v>
      </c>
      <c r="AA1419" s="633"/>
      <c r="AB1419" s="624"/>
      <c r="AC1419" s="644">
        <v>1.2590825688073395</v>
      </c>
      <c r="AD1419" s="624"/>
      <c r="AE1419" s="624"/>
      <c r="AF1419" s="743"/>
      <c r="AG1419" s="641" t="s">
        <v>3063</v>
      </c>
      <c r="AH1419" s="517" t="s">
        <v>1444</v>
      </c>
      <c r="AI1419" s="624">
        <v>1332066</v>
      </c>
      <c r="AJ1419" s="624">
        <v>0</v>
      </c>
      <c r="AK1419" s="624">
        <v>0</v>
      </c>
      <c r="AL1419" s="624">
        <v>0</v>
      </c>
      <c r="AM1419" s="624">
        <v>0</v>
      </c>
      <c r="AN1419" s="624">
        <v>0</v>
      </c>
      <c r="AO1419" s="624">
        <v>0</v>
      </c>
      <c r="AP1419" s="624">
        <v>0</v>
      </c>
      <c r="AQ1419" s="624">
        <v>0</v>
      </c>
      <c r="AR1419" s="624">
        <v>73</v>
      </c>
      <c r="AS1419" s="635" t="s">
        <v>4965</v>
      </c>
      <c r="AT1419" s="635" t="s">
        <v>4965</v>
      </c>
      <c r="AU1419" s="635" t="s">
        <v>4965</v>
      </c>
      <c r="AV1419" s="635" t="s">
        <v>4965</v>
      </c>
      <c r="AW1419" s="635" t="s">
        <v>4965</v>
      </c>
      <c r="AX1419" s="635" t="s">
        <v>4965</v>
      </c>
      <c r="AY1419" s="635" t="s">
        <v>4965</v>
      </c>
      <c r="AZ1419" s="635" t="s">
        <v>4965</v>
      </c>
      <c r="BA1419" s="635" t="s">
        <v>4965</v>
      </c>
      <c r="BB1419" s="635" t="s">
        <v>4965</v>
      </c>
      <c r="BC1419" s="635" t="s">
        <v>4965</v>
      </c>
      <c r="BD1419" s="635" t="s">
        <v>4965</v>
      </c>
      <c r="BE1419" s="635" t="s">
        <v>4965</v>
      </c>
      <c r="BF1419" s="635" t="s">
        <v>4965</v>
      </c>
      <c r="BG1419" s="635" t="s">
        <v>4965</v>
      </c>
      <c r="BH1419" s="635" t="s">
        <v>4965</v>
      </c>
      <c r="BI1419" s="635" t="s">
        <v>4965</v>
      </c>
      <c r="BJ1419" s="635" t="s">
        <v>4965</v>
      </c>
      <c r="BK1419" s="635" t="s">
        <v>4965</v>
      </c>
      <c r="BL1419" s="635" t="s">
        <v>4965</v>
      </c>
      <c r="BM1419" s="635" t="s">
        <v>4965</v>
      </c>
      <c r="BN1419" s="550" t="s">
        <v>4021</v>
      </c>
      <c r="BO1419" s="636">
        <v>0</v>
      </c>
      <c r="BP1419" s="590">
        <v>3.6165137614678899</v>
      </c>
      <c r="BQ1419" s="649">
        <v>3.6165137614678899</v>
      </c>
      <c r="BR1419" s="590">
        <v>3.6165137614678899</v>
      </c>
      <c r="BS1419" s="590">
        <v>3.6165137614678899</v>
      </c>
      <c r="BT1419" s="590">
        <v>3.6165137614678899</v>
      </c>
      <c r="BU1419" s="589">
        <v>10.983486238532111</v>
      </c>
      <c r="BV1419" s="590">
        <v>10.983486238532111</v>
      </c>
      <c r="BW1419" s="590">
        <v>10.983486238532111</v>
      </c>
      <c r="BX1419" s="590">
        <v>10.983486238532111</v>
      </c>
      <c r="BY1419" s="590">
        <v>10.983486238532111</v>
      </c>
      <c r="BZ1419" s="636">
        <v>0</v>
      </c>
      <c r="CA1419" s="636">
        <v>0</v>
      </c>
      <c r="CB1419" s="636">
        <v>0</v>
      </c>
      <c r="CC1419" s="636">
        <v>0</v>
      </c>
      <c r="CD1419" s="636">
        <v>0</v>
      </c>
      <c r="CE1419" s="636">
        <v>0</v>
      </c>
      <c r="CF1419" s="636">
        <v>0</v>
      </c>
      <c r="CG1419" s="636">
        <v>0</v>
      </c>
      <c r="CH1419" s="636">
        <v>0</v>
      </c>
      <c r="CI1419" s="636">
        <v>0</v>
      </c>
      <c r="CJ1419" s="636">
        <v>0</v>
      </c>
      <c r="CK1419" s="623">
        <f t="shared" si="47"/>
        <v>73</v>
      </c>
      <c r="CL1419" s="554">
        <v>73</v>
      </c>
      <c r="CM1419" s="554">
        <v>25.449541284403672</v>
      </c>
      <c r="CN1419" s="554">
        <v>69.383486238532114</v>
      </c>
      <c r="CO1419" s="638" t="s">
        <v>4965</v>
      </c>
      <c r="CP1419" s="638"/>
      <c r="CQ1419" s="525" t="s">
        <v>4965</v>
      </c>
      <c r="CR1419" s="527" t="s">
        <v>4965</v>
      </c>
      <c r="CS1419" s="640" t="s">
        <v>4965</v>
      </c>
      <c r="CT1419" s="525" t="s">
        <v>4965</v>
      </c>
      <c r="CU1419" s="525" t="s">
        <v>4965</v>
      </c>
    </row>
    <row r="1420" spans="1:99" s="71" customFormat="1" ht="12" customHeight="1" x14ac:dyDescent="0.2">
      <c r="A1420" s="624" t="s">
        <v>3650</v>
      </c>
      <c r="B1420" s="151" t="s">
        <v>2052</v>
      </c>
      <c r="C1420" s="624" t="s">
        <v>2645</v>
      </c>
      <c r="D1420" s="624"/>
      <c r="E1420" s="624"/>
      <c r="F1420" s="624"/>
      <c r="G1420" s="624"/>
      <c r="H1420" s="624"/>
      <c r="I1420" s="624"/>
      <c r="J1420" s="626">
        <v>528927</v>
      </c>
      <c r="K1420" s="626">
        <v>173228</v>
      </c>
      <c r="L1420" s="512" t="s">
        <v>3076</v>
      </c>
      <c r="M1420" s="624"/>
      <c r="N1420" s="624"/>
      <c r="O1420" s="626"/>
      <c r="P1420" s="626"/>
      <c r="Q1420" s="627">
        <v>5</v>
      </c>
      <c r="R1420" s="632"/>
      <c r="S1420" s="632"/>
      <c r="T1420" s="632"/>
      <c r="U1420" s="643"/>
      <c r="V1420" s="643"/>
      <c r="W1420" s="643"/>
      <c r="X1420" s="642"/>
      <c r="Y1420" s="631" t="s">
        <v>1442</v>
      </c>
      <c r="Z1420" s="632" t="s">
        <v>1443</v>
      </c>
      <c r="AA1420" s="633"/>
      <c r="AB1420" s="624"/>
      <c r="AC1420" s="644">
        <v>8.7499999999999994E-2</v>
      </c>
      <c r="AD1420" s="624"/>
      <c r="AE1420" s="624"/>
      <c r="AF1420" s="743"/>
      <c r="AG1420" s="517" t="s">
        <v>628</v>
      </c>
      <c r="AH1420" s="517" t="s">
        <v>1444</v>
      </c>
      <c r="AI1420" s="624">
        <v>1332280</v>
      </c>
      <c r="AJ1420" s="624">
        <v>0</v>
      </c>
      <c r="AK1420" s="624">
        <v>0</v>
      </c>
      <c r="AL1420" s="624">
        <v>0</v>
      </c>
      <c r="AM1420" s="624">
        <v>0</v>
      </c>
      <c r="AN1420" s="624">
        <v>0</v>
      </c>
      <c r="AO1420" s="624">
        <v>0</v>
      </c>
      <c r="AP1420" s="624">
        <v>0</v>
      </c>
      <c r="AQ1420" s="624">
        <v>0</v>
      </c>
      <c r="AR1420" s="624">
        <v>5</v>
      </c>
      <c r="AS1420" s="635" t="s">
        <v>4965</v>
      </c>
      <c r="AT1420" s="635" t="s">
        <v>4965</v>
      </c>
      <c r="AU1420" s="635" t="s">
        <v>4965</v>
      </c>
      <c r="AV1420" s="635" t="s">
        <v>4965</v>
      </c>
      <c r="AW1420" s="635" t="s">
        <v>4965</v>
      </c>
      <c r="AX1420" s="635" t="s">
        <v>4965</v>
      </c>
      <c r="AY1420" s="635" t="s">
        <v>4965</v>
      </c>
      <c r="AZ1420" s="635" t="s">
        <v>4965</v>
      </c>
      <c r="BA1420" s="635" t="s">
        <v>4965</v>
      </c>
      <c r="BB1420" s="635" t="s">
        <v>4965</v>
      </c>
      <c r="BC1420" s="635" t="s">
        <v>4965</v>
      </c>
      <c r="BD1420" s="635" t="s">
        <v>4965</v>
      </c>
      <c r="BE1420" s="635" t="s">
        <v>4965</v>
      </c>
      <c r="BF1420" s="635" t="s">
        <v>4965</v>
      </c>
      <c r="BG1420" s="635" t="s">
        <v>4965</v>
      </c>
      <c r="BH1420" s="635" t="s">
        <v>4965</v>
      </c>
      <c r="BI1420" s="635" t="s">
        <v>4965</v>
      </c>
      <c r="BJ1420" s="635" t="s">
        <v>4965</v>
      </c>
      <c r="BK1420" s="635" t="s">
        <v>4965</v>
      </c>
      <c r="BL1420" s="635" t="s">
        <v>4965</v>
      </c>
      <c r="BM1420" s="635" t="s">
        <v>4965</v>
      </c>
      <c r="BN1420" s="550" t="s">
        <v>4021</v>
      </c>
      <c r="BO1420" s="636">
        <v>0</v>
      </c>
      <c r="BP1420" s="636">
        <v>0</v>
      </c>
      <c r="BQ1420" s="637">
        <v>0</v>
      </c>
      <c r="BR1420" s="636">
        <v>0</v>
      </c>
      <c r="BS1420" s="636">
        <v>0</v>
      </c>
      <c r="BT1420" s="636">
        <v>0</v>
      </c>
      <c r="BU1420" s="589">
        <v>0.11111111111111112</v>
      </c>
      <c r="BV1420" s="590">
        <v>0.11111111111111112</v>
      </c>
      <c r="BW1420" s="590">
        <v>0.11111111111111112</v>
      </c>
      <c r="BX1420" s="590">
        <v>0.11111111111111112</v>
      </c>
      <c r="BY1420" s="590">
        <v>0.11111111111111112</v>
      </c>
      <c r="BZ1420" s="590">
        <v>0.19444444444444445</v>
      </c>
      <c r="CA1420" s="590">
        <v>0.19444444444444445</v>
      </c>
      <c r="CB1420" s="590">
        <v>0.19444444444444445</v>
      </c>
      <c r="CC1420" s="590">
        <v>0.19444444444444445</v>
      </c>
      <c r="CD1420" s="590">
        <v>0.19444444444444445</v>
      </c>
      <c r="CE1420" s="590">
        <v>0.69444444444444442</v>
      </c>
      <c r="CF1420" s="590">
        <v>0.69444444444444442</v>
      </c>
      <c r="CG1420" s="590">
        <v>0.69444444444444442</v>
      </c>
      <c r="CH1420" s="590">
        <v>0.69444444444444442</v>
      </c>
      <c r="CI1420" s="590">
        <v>0.69444444444444442</v>
      </c>
      <c r="CJ1420" s="636">
        <v>0</v>
      </c>
      <c r="CK1420" s="623">
        <f t="shared" si="47"/>
        <v>5.0000000000000009</v>
      </c>
      <c r="CL1420" s="554">
        <v>1.5277777777777777</v>
      </c>
      <c r="CM1420" s="523">
        <v>0.11111111111111112</v>
      </c>
      <c r="CN1420" s="554">
        <v>0.75</v>
      </c>
      <c r="CO1420" s="638" t="s">
        <v>4965</v>
      </c>
      <c r="CP1420" s="638"/>
      <c r="CQ1420" s="525" t="s">
        <v>4965</v>
      </c>
      <c r="CR1420" s="527" t="s">
        <v>4965</v>
      </c>
      <c r="CS1420" s="640" t="s">
        <v>4965</v>
      </c>
      <c r="CT1420" s="525" t="s">
        <v>4965</v>
      </c>
      <c r="CU1420" s="525" t="s">
        <v>4965</v>
      </c>
    </row>
    <row r="1421" spans="1:99" ht="12" customHeight="1" x14ac:dyDescent="0.2">
      <c r="A1421" s="624" t="s">
        <v>3650</v>
      </c>
      <c r="B1421" s="151" t="s">
        <v>2052</v>
      </c>
      <c r="C1421" s="624" t="s">
        <v>2645</v>
      </c>
      <c r="D1421" s="624"/>
      <c r="E1421" s="624"/>
      <c r="F1421" s="624"/>
      <c r="G1421" s="624"/>
      <c r="H1421" s="624"/>
      <c r="I1421" s="624"/>
      <c r="J1421" s="626">
        <v>528927</v>
      </c>
      <c r="K1421" s="626">
        <v>173228</v>
      </c>
      <c r="L1421" s="512" t="s">
        <v>3076</v>
      </c>
      <c r="M1421" s="624"/>
      <c r="N1421" s="624"/>
      <c r="O1421" s="626"/>
      <c r="P1421" s="626"/>
      <c r="Q1421" s="627">
        <v>7</v>
      </c>
      <c r="R1421" s="632"/>
      <c r="S1421" s="632"/>
      <c r="T1421" s="632"/>
      <c r="U1421" s="643"/>
      <c r="V1421" s="643"/>
      <c r="W1421" s="643"/>
      <c r="X1421" s="642"/>
      <c r="Y1421" s="631" t="s">
        <v>1442</v>
      </c>
      <c r="Z1421" s="632" t="s">
        <v>1443</v>
      </c>
      <c r="AA1421" s="633"/>
      <c r="AB1421" s="624"/>
      <c r="AC1421" s="644">
        <v>0.1225</v>
      </c>
      <c r="AD1421" s="624"/>
      <c r="AE1421" s="624"/>
      <c r="AF1421" s="743"/>
      <c r="AG1421" s="517" t="s">
        <v>1931</v>
      </c>
      <c r="AH1421" s="517" t="s">
        <v>1444</v>
      </c>
      <c r="AI1421" s="624">
        <v>1332280</v>
      </c>
      <c r="AJ1421" s="624">
        <v>0</v>
      </c>
      <c r="AK1421" s="624">
        <v>0</v>
      </c>
      <c r="AL1421" s="624">
        <v>0</v>
      </c>
      <c r="AM1421" s="624">
        <v>0</v>
      </c>
      <c r="AN1421" s="624">
        <v>0</v>
      </c>
      <c r="AO1421" s="624">
        <v>0</v>
      </c>
      <c r="AP1421" s="624">
        <v>0</v>
      </c>
      <c r="AQ1421" s="624">
        <v>0</v>
      </c>
      <c r="AR1421" s="624">
        <v>7</v>
      </c>
      <c r="AS1421" s="635" t="s">
        <v>4965</v>
      </c>
      <c r="AT1421" s="635" t="s">
        <v>4965</v>
      </c>
      <c r="AU1421" s="635" t="s">
        <v>4965</v>
      </c>
      <c r="AV1421" s="635" t="s">
        <v>4965</v>
      </c>
      <c r="AW1421" s="635" t="s">
        <v>4965</v>
      </c>
      <c r="AX1421" s="635" t="s">
        <v>4965</v>
      </c>
      <c r="AY1421" s="635" t="s">
        <v>4965</v>
      </c>
      <c r="AZ1421" s="635" t="s">
        <v>4965</v>
      </c>
      <c r="BA1421" s="635" t="s">
        <v>4965</v>
      </c>
      <c r="BB1421" s="635" t="s">
        <v>4965</v>
      </c>
      <c r="BC1421" s="635" t="s">
        <v>4965</v>
      </c>
      <c r="BD1421" s="635" t="s">
        <v>4965</v>
      </c>
      <c r="BE1421" s="635" t="s">
        <v>4965</v>
      </c>
      <c r="BF1421" s="635" t="s">
        <v>4965</v>
      </c>
      <c r="BG1421" s="635" t="s">
        <v>4965</v>
      </c>
      <c r="BH1421" s="635" t="s">
        <v>4965</v>
      </c>
      <c r="BI1421" s="635" t="s">
        <v>4965</v>
      </c>
      <c r="BJ1421" s="635" t="s">
        <v>4965</v>
      </c>
      <c r="BK1421" s="635" t="s">
        <v>4965</v>
      </c>
      <c r="BL1421" s="635" t="s">
        <v>4965</v>
      </c>
      <c r="BM1421" s="635" t="s">
        <v>4965</v>
      </c>
      <c r="BN1421" s="550" t="s">
        <v>4021</v>
      </c>
      <c r="BO1421" s="636">
        <v>0</v>
      </c>
      <c r="BP1421" s="636">
        <v>0</v>
      </c>
      <c r="BQ1421" s="637">
        <v>0</v>
      </c>
      <c r="BR1421" s="636">
        <v>0</v>
      </c>
      <c r="BS1421" s="636">
        <v>0</v>
      </c>
      <c r="BT1421" s="636">
        <v>0</v>
      </c>
      <c r="BU1421" s="589">
        <v>0.15555555555555553</v>
      </c>
      <c r="BV1421" s="590">
        <v>0.15555555555555553</v>
      </c>
      <c r="BW1421" s="590">
        <v>0.15555555555555553</v>
      </c>
      <c r="BX1421" s="590">
        <v>0.15555555555555553</v>
      </c>
      <c r="BY1421" s="590">
        <v>0.15555555555555553</v>
      </c>
      <c r="BZ1421" s="590">
        <v>0.27222222222222225</v>
      </c>
      <c r="CA1421" s="590">
        <v>0.27222222222222225</v>
      </c>
      <c r="CB1421" s="590">
        <v>0.27222222222222225</v>
      </c>
      <c r="CC1421" s="590">
        <v>0.27222222222222225</v>
      </c>
      <c r="CD1421" s="590">
        <v>0.27222222222222225</v>
      </c>
      <c r="CE1421" s="590">
        <v>0.9722222222222221</v>
      </c>
      <c r="CF1421" s="590">
        <v>0.9722222222222221</v>
      </c>
      <c r="CG1421" s="590">
        <v>0.9722222222222221</v>
      </c>
      <c r="CH1421" s="590">
        <v>0.9722222222222221</v>
      </c>
      <c r="CI1421" s="590">
        <v>0.9722222222222221</v>
      </c>
      <c r="CJ1421" s="636">
        <v>0</v>
      </c>
      <c r="CK1421" s="623">
        <f t="shared" si="47"/>
        <v>7</v>
      </c>
      <c r="CL1421" s="554">
        <v>2.1388888888888884</v>
      </c>
      <c r="CM1421" s="523">
        <v>0.15555555555555553</v>
      </c>
      <c r="CN1421" s="554">
        <v>1.0499999999999998</v>
      </c>
      <c r="CO1421" s="638" t="s">
        <v>4965</v>
      </c>
      <c r="CP1421" s="638"/>
      <c r="CQ1421" s="525" t="s">
        <v>4965</v>
      </c>
      <c r="CR1421" s="527" t="s">
        <v>4965</v>
      </c>
      <c r="CS1421" s="640" t="s">
        <v>4965</v>
      </c>
      <c r="CT1421" s="525" t="s">
        <v>4965</v>
      </c>
      <c r="CU1421" s="525" t="s">
        <v>4965</v>
      </c>
    </row>
    <row r="1422" spans="1:99" ht="12" customHeight="1" x14ac:dyDescent="0.2">
      <c r="A1422" s="624" t="s">
        <v>3650</v>
      </c>
      <c r="B1422" s="151" t="s">
        <v>2052</v>
      </c>
      <c r="C1422" s="624" t="s">
        <v>2645</v>
      </c>
      <c r="D1422" s="624"/>
      <c r="E1422" s="624"/>
      <c r="F1422" s="624"/>
      <c r="G1422" s="624"/>
      <c r="H1422" s="624"/>
      <c r="I1422" s="624"/>
      <c r="J1422" s="626">
        <v>528927</v>
      </c>
      <c r="K1422" s="626">
        <v>173228</v>
      </c>
      <c r="L1422" s="512" t="s">
        <v>3076</v>
      </c>
      <c r="M1422" s="624"/>
      <c r="N1422" s="624"/>
      <c r="O1422" s="626"/>
      <c r="P1422" s="626"/>
      <c r="Q1422" s="627">
        <v>24</v>
      </c>
      <c r="R1422" s="632"/>
      <c r="S1422" s="632"/>
      <c r="T1422" s="632"/>
      <c r="U1422" s="643"/>
      <c r="V1422" s="643"/>
      <c r="W1422" s="643"/>
      <c r="X1422" s="642"/>
      <c r="Y1422" s="631" t="s">
        <v>1442</v>
      </c>
      <c r="Z1422" s="632" t="s">
        <v>1443</v>
      </c>
      <c r="AA1422" s="633"/>
      <c r="AB1422" s="624"/>
      <c r="AC1422" s="644">
        <v>0.42</v>
      </c>
      <c r="AD1422" s="624"/>
      <c r="AE1422" s="624"/>
      <c r="AF1422" s="743"/>
      <c r="AG1422" s="641" t="s">
        <v>3063</v>
      </c>
      <c r="AH1422" s="517" t="s">
        <v>1444</v>
      </c>
      <c r="AI1422" s="624">
        <v>1332280</v>
      </c>
      <c r="AJ1422" s="624">
        <v>0</v>
      </c>
      <c r="AK1422" s="624">
        <v>0</v>
      </c>
      <c r="AL1422" s="624">
        <v>0</v>
      </c>
      <c r="AM1422" s="624">
        <v>0</v>
      </c>
      <c r="AN1422" s="624">
        <v>0</v>
      </c>
      <c r="AO1422" s="624">
        <v>0</v>
      </c>
      <c r="AP1422" s="624">
        <v>0</v>
      </c>
      <c r="AQ1422" s="624">
        <v>0</v>
      </c>
      <c r="AR1422" s="624">
        <v>24</v>
      </c>
      <c r="AS1422" s="635" t="s">
        <v>4965</v>
      </c>
      <c r="AT1422" s="635" t="s">
        <v>4965</v>
      </c>
      <c r="AU1422" s="635" t="s">
        <v>4965</v>
      </c>
      <c r="AV1422" s="635" t="s">
        <v>4965</v>
      </c>
      <c r="AW1422" s="635" t="s">
        <v>4965</v>
      </c>
      <c r="AX1422" s="635" t="s">
        <v>4965</v>
      </c>
      <c r="AY1422" s="635" t="s">
        <v>4965</v>
      </c>
      <c r="AZ1422" s="635" t="s">
        <v>4965</v>
      </c>
      <c r="BA1422" s="635" t="s">
        <v>4965</v>
      </c>
      <c r="BB1422" s="635" t="s">
        <v>4965</v>
      </c>
      <c r="BC1422" s="635" t="s">
        <v>4965</v>
      </c>
      <c r="BD1422" s="635" t="s">
        <v>4965</v>
      </c>
      <c r="BE1422" s="635" t="s">
        <v>4965</v>
      </c>
      <c r="BF1422" s="635" t="s">
        <v>4965</v>
      </c>
      <c r="BG1422" s="635" t="s">
        <v>4965</v>
      </c>
      <c r="BH1422" s="635" t="s">
        <v>4965</v>
      </c>
      <c r="BI1422" s="635" t="s">
        <v>4965</v>
      </c>
      <c r="BJ1422" s="635" t="s">
        <v>4965</v>
      </c>
      <c r="BK1422" s="635" t="s">
        <v>4965</v>
      </c>
      <c r="BL1422" s="635" t="s">
        <v>4965</v>
      </c>
      <c r="BM1422" s="635" t="s">
        <v>4965</v>
      </c>
      <c r="BN1422" s="550" t="s">
        <v>4021</v>
      </c>
      <c r="BO1422" s="636">
        <v>0</v>
      </c>
      <c r="BP1422" s="636">
        <v>0</v>
      </c>
      <c r="BQ1422" s="637">
        <v>0</v>
      </c>
      <c r="BR1422" s="636">
        <v>0</v>
      </c>
      <c r="BS1422" s="636">
        <v>0</v>
      </c>
      <c r="BT1422" s="636">
        <v>0</v>
      </c>
      <c r="BU1422" s="589">
        <v>0.53333333333333333</v>
      </c>
      <c r="BV1422" s="590">
        <v>0.53333333333333333</v>
      </c>
      <c r="BW1422" s="590">
        <v>0.53333333333333333</v>
      </c>
      <c r="BX1422" s="590">
        <v>0.53333333333333333</v>
      </c>
      <c r="BY1422" s="590">
        <v>0.53333333333333333</v>
      </c>
      <c r="BZ1422" s="590">
        <v>0.93333333333333335</v>
      </c>
      <c r="CA1422" s="590">
        <v>0.93333333333333335</v>
      </c>
      <c r="CB1422" s="590">
        <v>0.93333333333333335</v>
      </c>
      <c r="CC1422" s="590">
        <v>0.93333333333333335</v>
      </c>
      <c r="CD1422" s="590">
        <v>0.93333333333333335</v>
      </c>
      <c r="CE1422" s="590">
        <v>3.333333333333333</v>
      </c>
      <c r="CF1422" s="590">
        <v>3.333333333333333</v>
      </c>
      <c r="CG1422" s="590">
        <v>3.333333333333333</v>
      </c>
      <c r="CH1422" s="590">
        <v>3.333333333333333</v>
      </c>
      <c r="CI1422" s="590">
        <v>3.333333333333333</v>
      </c>
      <c r="CJ1422" s="636">
        <v>0</v>
      </c>
      <c r="CK1422" s="623">
        <f t="shared" si="47"/>
        <v>23.999999999999996</v>
      </c>
      <c r="CL1422" s="554">
        <v>7.3333333333333339</v>
      </c>
      <c r="CM1422" s="554">
        <v>0.53333333333333333</v>
      </c>
      <c r="CN1422" s="554">
        <v>3.5999999999999996</v>
      </c>
      <c r="CO1422" s="638" t="s">
        <v>4965</v>
      </c>
      <c r="CP1422" s="638"/>
      <c r="CQ1422" s="525" t="s">
        <v>4965</v>
      </c>
      <c r="CR1422" s="527" t="s">
        <v>4965</v>
      </c>
      <c r="CS1422" s="640" t="s">
        <v>4965</v>
      </c>
      <c r="CT1422" s="525" t="s">
        <v>4965</v>
      </c>
      <c r="CU1422" s="525" t="s">
        <v>4965</v>
      </c>
    </row>
    <row r="1423" spans="1:99" ht="12" customHeight="1" x14ac:dyDescent="0.2">
      <c r="A1423" s="624" t="s">
        <v>3650</v>
      </c>
      <c r="B1423" s="151" t="s">
        <v>2053</v>
      </c>
      <c r="C1423" s="624" t="s">
        <v>2646</v>
      </c>
      <c r="D1423" s="624"/>
      <c r="E1423" s="624"/>
      <c r="F1423" s="624"/>
      <c r="G1423" s="624"/>
      <c r="H1423" s="624"/>
      <c r="I1423" s="624"/>
      <c r="J1423" s="626">
        <v>522250</v>
      </c>
      <c r="K1423" s="626">
        <v>173773</v>
      </c>
      <c r="L1423" s="512" t="s">
        <v>3068</v>
      </c>
      <c r="M1423" s="624"/>
      <c r="N1423" s="624"/>
      <c r="O1423" s="626"/>
      <c r="P1423" s="626"/>
      <c r="Q1423" s="627">
        <v>9</v>
      </c>
      <c r="R1423" s="632"/>
      <c r="S1423" s="632"/>
      <c r="T1423" s="632"/>
      <c r="U1423" s="643"/>
      <c r="V1423" s="643"/>
      <c r="W1423" s="643"/>
      <c r="X1423" s="642"/>
      <c r="Y1423" s="631" t="s">
        <v>1442</v>
      </c>
      <c r="Z1423" s="632" t="s">
        <v>1443</v>
      </c>
      <c r="AA1423" s="633"/>
      <c r="AB1423" s="624"/>
      <c r="AC1423" s="644">
        <v>0.2475</v>
      </c>
      <c r="AD1423" s="624"/>
      <c r="AE1423" s="624"/>
      <c r="AF1423" s="743"/>
      <c r="AG1423" s="517" t="s">
        <v>628</v>
      </c>
      <c r="AH1423" s="517" t="s">
        <v>1444</v>
      </c>
      <c r="AI1423" s="624">
        <v>1332186</v>
      </c>
      <c r="AJ1423" s="624">
        <v>0</v>
      </c>
      <c r="AK1423" s="624">
        <v>0</v>
      </c>
      <c r="AL1423" s="624">
        <v>0</v>
      </c>
      <c r="AM1423" s="624">
        <v>0</v>
      </c>
      <c r="AN1423" s="624">
        <v>0</v>
      </c>
      <c r="AO1423" s="624">
        <v>0</v>
      </c>
      <c r="AP1423" s="624">
        <v>0</v>
      </c>
      <c r="AQ1423" s="624">
        <v>0</v>
      </c>
      <c r="AR1423" s="624">
        <v>9</v>
      </c>
      <c r="AS1423" s="635" t="s">
        <v>4965</v>
      </c>
      <c r="AT1423" s="635" t="s">
        <v>4965</v>
      </c>
      <c r="AU1423" s="635" t="s">
        <v>4965</v>
      </c>
      <c r="AV1423" s="635" t="s">
        <v>4965</v>
      </c>
      <c r="AW1423" s="635" t="s">
        <v>4965</v>
      </c>
      <c r="AX1423" s="635" t="s">
        <v>4965</v>
      </c>
      <c r="AY1423" s="635" t="s">
        <v>4965</v>
      </c>
      <c r="AZ1423" s="635" t="s">
        <v>4965</v>
      </c>
      <c r="BA1423" s="635" t="s">
        <v>4965</v>
      </c>
      <c r="BB1423" s="635" t="s">
        <v>4965</v>
      </c>
      <c r="BC1423" s="635" t="s">
        <v>4965</v>
      </c>
      <c r="BD1423" s="635" t="s">
        <v>4965</v>
      </c>
      <c r="BE1423" s="635" t="s">
        <v>4965</v>
      </c>
      <c r="BF1423" s="635" t="s">
        <v>4965</v>
      </c>
      <c r="BG1423" s="635" t="s">
        <v>4965</v>
      </c>
      <c r="BH1423" s="635" t="s">
        <v>4965</v>
      </c>
      <c r="BI1423" s="635" t="s">
        <v>4965</v>
      </c>
      <c r="BJ1423" s="635" t="s">
        <v>4965</v>
      </c>
      <c r="BK1423" s="635" t="s">
        <v>4965</v>
      </c>
      <c r="BL1423" s="635" t="s">
        <v>4965</v>
      </c>
      <c r="BM1423" s="635" t="s">
        <v>4965</v>
      </c>
      <c r="BN1423" s="550" t="s">
        <v>4021</v>
      </c>
      <c r="BO1423" s="636">
        <v>0</v>
      </c>
      <c r="BP1423" s="636">
        <v>0</v>
      </c>
      <c r="BQ1423" s="637">
        <v>0</v>
      </c>
      <c r="BR1423" s="636">
        <v>0</v>
      </c>
      <c r="BS1423" s="636">
        <v>0</v>
      </c>
      <c r="BT1423" s="636">
        <v>0</v>
      </c>
      <c r="BU1423" s="589">
        <v>0.17499999999999999</v>
      </c>
      <c r="BV1423" s="590">
        <v>0.17499999999999999</v>
      </c>
      <c r="BW1423" s="590">
        <v>0.17499999999999999</v>
      </c>
      <c r="BX1423" s="590">
        <v>0.17499999999999999</v>
      </c>
      <c r="BY1423" s="590">
        <v>0.17499999999999999</v>
      </c>
      <c r="BZ1423" s="590">
        <v>0.35</v>
      </c>
      <c r="CA1423" s="590">
        <v>0.35</v>
      </c>
      <c r="CB1423" s="590">
        <v>0.35</v>
      </c>
      <c r="CC1423" s="590">
        <v>0.35</v>
      </c>
      <c r="CD1423" s="590">
        <v>0.35</v>
      </c>
      <c r="CE1423" s="590">
        <v>1.2749999999999999</v>
      </c>
      <c r="CF1423" s="590">
        <v>1.2749999999999999</v>
      </c>
      <c r="CG1423" s="590">
        <v>1.2749999999999999</v>
      </c>
      <c r="CH1423" s="590">
        <v>1.2749999999999999</v>
      </c>
      <c r="CI1423" s="590">
        <v>1.2749999999999999</v>
      </c>
      <c r="CJ1423" s="636">
        <v>0</v>
      </c>
      <c r="CK1423" s="623">
        <f t="shared" si="47"/>
        <v>9.0000000000000018</v>
      </c>
      <c r="CL1423" s="554">
        <v>2.6250000000000004</v>
      </c>
      <c r="CM1423" s="523">
        <v>0.17499999999999999</v>
      </c>
      <c r="CN1423" s="554">
        <v>1.2250000000000001</v>
      </c>
      <c r="CO1423" s="638" t="s">
        <v>4965</v>
      </c>
      <c r="CP1423" s="524" t="s">
        <v>1938</v>
      </c>
      <c r="CQ1423" s="525" t="s">
        <v>4965</v>
      </c>
      <c r="CR1423" s="527" t="s">
        <v>4965</v>
      </c>
      <c r="CS1423" s="640" t="s">
        <v>4965</v>
      </c>
      <c r="CT1423" s="525" t="s">
        <v>4965</v>
      </c>
      <c r="CU1423" s="525" t="s">
        <v>4965</v>
      </c>
    </row>
    <row r="1424" spans="1:99" ht="12" customHeight="1" x14ac:dyDescent="0.2">
      <c r="A1424" s="624" t="s">
        <v>3650</v>
      </c>
      <c r="B1424" s="151" t="s">
        <v>2053</v>
      </c>
      <c r="C1424" s="624" t="s">
        <v>2646</v>
      </c>
      <c r="D1424" s="624"/>
      <c r="E1424" s="624"/>
      <c r="F1424" s="624"/>
      <c r="G1424" s="624"/>
      <c r="H1424" s="624"/>
      <c r="I1424" s="624"/>
      <c r="J1424" s="626">
        <v>522250</v>
      </c>
      <c r="K1424" s="626">
        <v>173773</v>
      </c>
      <c r="L1424" s="512" t="s">
        <v>3068</v>
      </c>
      <c r="M1424" s="624"/>
      <c r="N1424" s="624"/>
      <c r="O1424" s="626"/>
      <c r="P1424" s="626"/>
      <c r="Q1424" s="627">
        <v>15</v>
      </c>
      <c r="R1424" s="632"/>
      <c r="S1424" s="632"/>
      <c r="T1424" s="632"/>
      <c r="U1424" s="643"/>
      <c r="V1424" s="643"/>
      <c r="W1424" s="643"/>
      <c r="X1424" s="642"/>
      <c r="Y1424" s="631" t="s">
        <v>1442</v>
      </c>
      <c r="Z1424" s="632" t="s">
        <v>1443</v>
      </c>
      <c r="AA1424" s="633"/>
      <c r="AB1424" s="624"/>
      <c r="AC1424" s="644">
        <v>0.41249999999999998</v>
      </c>
      <c r="AD1424" s="624"/>
      <c r="AE1424" s="624"/>
      <c r="AF1424" s="743"/>
      <c r="AG1424" s="517" t="s">
        <v>1931</v>
      </c>
      <c r="AH1424" s="517" t="s">
        <v>1444</v>
      </c>
      <c r="AI1424" s="624">
        <v>1332186</v>
      </c>
      <c r="AJ1424" s="624">
        <v>0</v>
      </c>
      <c r="AK1424" s="624">
        <v>0</v>
      </c>
      <c r="AL1424" s="624">
        <v>0</v>
      </c>
      <c r="AM1424" s="624">
        <v>0</v>
      </c>
      <c r="AN1424" s="624">
        <v>0</v>
      </c>
      <c r="AO1424" s="624">
        <v>0</v>
      </c>
      <c r="AP1424" s="624">
        <v>0</v>
      </c>
      <c r="AQ1424" s="624">
        <v>0</v>
      </c>
      <c r="AR1424" s="624">
        <v>15</v>
      </c>
      <c r="AS1424" s="635" t="s">
        <v>4965</v>
      </c>
      <c r="AT1424" s="635" t="s">
        <v>4965</v>
      </c>
      <c r="AU1424" s="635" t="s">
        <v>4965</v>
      </c>
      <c r="AV1424" s="635" t="s">
        <v>4965</v>
      </c>
      <c r="AW1424" s="635" t="s">
        <v>4965</v>
      </c>
      <c r="AX1424" s="635" t="s">
        <v>4965</v>
      </c>
      <c r="AY1424" s="635" t="s">
        <v>4965</v>
      </c>
      <c r="AZ1424" s="635" t="s">
        <v>4965</v>
      </c>
      <c r="BA1424" s="635" t="s">
        <v>4965</v>
      </c>
      <c r="BB1424" s="635" t="s">
        <v>4965</v>
      </c>
      <c r="BC1424" s="635" t="s">
        <v>4965</v>
      </c>
      <c r="BD1424" s="635" t="s">
        <v>4965</v>
      </c>
      <c r="BE1424" s="635" t="s">
        <v>4965</v>
      </c>
      <c r="BF1424" s="635" t="s">
        <v>4965</v>
      </c>
      <c r="BG1424" s="635" t="s">
        <v>4965</v>
      </c>
      <c r="BH1424" s="635" t="s">
        <v>4965</v>
      </c>
      <c r="BI1424" s="635" t="s">
        <v>4965</v>
      </c>
      <c r="BJ1424" s="635" t="s">
        <v>4965</v>
      </c>
      <c r="BK1424" s="635" t="s">
        <v>4965</v>
      </c>
      <c r="BL1424" s="635" t="s">
        <v>4965</v>
      </c>
      <c r="BM1424" s="635" t="s">
        <v>4965</v>
      </c>
      <c r="BN1424" s="550" t="s">
        <v>4021</v>
      </c>
      <c r="BO1424" s="636">
        <v>0</v>
      </c>
      <c r="BP1424" s="636">
        <v>0</v>
      </c>
      <c r="BQ1424" s="637">
        <v>0</v>
      </c>
      <c r="BR1424" s="636">
        <v>0</v>
      </c>
      <c r="BS1424" s="636">
        <v>0</v>
      </c>
      <c r="BT1424" s="636">
        <v>0</v>
      </c>
      <c r="BU1424" s="589">
        <v>0.29166666666666663</v>
      </c>
      <c r="BV1424" s="590">
        <v>0.29166666666666663</v>
      </c>
      <c r="BW1424" s="590">
        <v>0.29166666666666663</v>
      </c>
      <c r="BX1424" s="590">
        <v>0.29166666666666663</v>
      </c>
      <c r="BY1424" s="590">
        <v>0.29166666666666663</v>
      </c>
      <c r="BZ1424" s="590">
        <v>0.58333333333333326</v>
      </c>
      <c r="CA1424" s="590">
        <v>0.58333333333333326</v>
      </c>
      <c r="CB1424" s="590">
        <v>0.58333333333333326</v>
      </c>
      <c r="CC1424" s="590">
        <v>0.58333333333333326</v>
      </c>
      <c r="CD1424" s="590">
        <v>0.58333333333333326</v>
      </c>
      <c r="CE1424" s="590">
        <v>2.125</v>
      </c>
      <c r="CF1424" s="590">
        <v>2.125</v>
      </c>
      <c r="CG1424" s="590">
        <v>2.125</v>
      </c>
      <c r="CH1424" s="590">
        <v>2.125</v>
      </c>
      <c r="CI1424" s="590">
        <v>2.125</v>
      </c>
      <c r="CJ1424" s="636">
        <v>0</v>
      </c>
      <c r="CK1424" s="623">
        <f t="shared" si="47"/>
        <v>14.999999999999998</v>
      </c>
      <c r="CL1424" s="554">
        <v>4.3749999999999982</v>
      </c>
      <c r="CM1424" s="523">
        <v>0.29166666666666663</v>
      </c>
      <c r="CN1424" s="554">
        <v>2.0416666666666661</v>
      </c>
      <c r="CO1424" s="638" t="s">
        <v>4965</v>
      </c>
      <c r="CP1424" s="524" t="s">
        <v>1938</v>
      </c>
      <c r="CQ1424" s="525" t="s">
        <v>4965</v>
      </c>
      <c r="CR1424" s="527" t="s">
        <v>4965</v>
      </c>
      <c r="CS1424" s="640" t="s">
        <v>4965</v>
      </c>
      <c r="CT1424" s="525" t="s">
        <v>4965</v>
      </c>
      <c r="CU1424" s="525" t="s">
        <v>4965</v>
      </c>
    </row>
    <row r="1425" spans="1:99" ht="12" customHeight="1" x14ac:dyDescent="0.2">
      <c r="A1425" s="624" t="s">
        <v>3650</v>
      </c>
      <c r="B1425" s="151" t="s">
        <v>2053</v>
      </c>
      <c r="C1425" s="624" t="s">
        <v>2646</v>
      </c>
      <c r="D1425" s="624"/>
      <c r="E1425" s="624"/>
      <c r="F1425" s="624"/>
      <c r="G1425" s="624"/>
      <c r="H1425" s="624"/>
      <c r="I1425" s="624"/>
      <c r="J1425" s="626">
        <v>522250</v>
      </c>
      <c r="K1425" s="626">
        <v>173773</v>
      </c>
      <c r="L1425" s="512" t="s">
        <v>3068</v>
      </c>
      <c r="M1425" s="624"/>
      <c r="N1425" s="624"/>
      <c r="O1425" s="626"/>
      <c r="P1425" s="626"/>
      <c r="Q1425" s="627">
        <v>48</v>
      </c>
      <c r="R1425" s="632"/>
      <c r="S1425" s="632"/>
      <c r="T1425" s="632"/>
      <c r="U1425" s="643"/>
      <c r="V1425" s="643"/>
      <c r="W1425" s="643"/>
      <c r="X1425" s="642"/>
      <c r="Y1425" s="631" t="s">
        <v>1442</v>
      </c>
      <c r="Z1425" s="632" t="s">
        <v>1443</v>
      </c>
      <c r="AA1425" s="633"/>
      <c r="AB1425" s="624"/>
      <c r="AC1425" s="644">
        <v>1.32</v>
      </c>
      <c r="AD1425" s="624"/>
      <c r="AE1425" s="624"/>
      <c r="AF1425" s="743"/>
      <c r="AG1425" s="641" t="s">
        <v>3063</v>
      </c>
      <c r="AH1425" s="517" t="s">
        <v>1444</v>
      </c>
      <c r="AI1425" s="624">
        <v>1332186</v>
      </c>
      <c r="AJ1425" s="624">
        <v>0</v>
      </c>
      <c r="AK1425" s="624">
        <v>0</v>
      </c>
      <c r="AL1425" s="624">
        <v>0</v>
      </c>
      <c r="AM1425" s="624">
        <v>0</v>
      </c>
      <c r="AN1425" s="624">
        <v>0</v>
      </c>
      <c r="AO1425" s="624">
        <v>0</v>
      </c>
      <c r="AP1425" s="624">
        <v>0</v>
      </c>
      <c r="AQ1425" s="624">
        <v>0</v>
      </c>
      <c r="AR1425" s="624">
        <v>48</v>
      </c>
      <c r="AS1425" s="635" t="s">
        <v>4965</v>
      </c>
      <c r="AT1425" s="635" t="s">
        <v>4965</v>
      </c>
      <c r="AU1425" s="635" t="s">
        <v>4965</v>
      </c>
      <c r="AV1425" s="635" t="s">
        <v>4965</v>
      </c>
      <c r="AW1425" s="635" t="s">
        <v>4965</v>
      </c>
      <c r="AX1425" s="635" t="s">
        <v>4965</v>
      </c>
      <c r="AY1425" s="635" t="s">
        <v>4965</v>
      </c>
      <c r="AZ1425" s="635" t="s">
        <v>4965</v>
      </c>
      <c r="BA1425" s="635" t="s">
        <v>4965</v>
      </c>
      <c r="BB1425" s="635" t="s">
        <v>4965</v>
      </c>
      <c r="BC1425" s="635" t="s">
        <v>4965</v>
      </c>
      <c r="BD1425" s="635" t="s">
        <v>4965</v>
      </c>
      <c r="BE1425" s="635" t="s">
        <v>4965</v>
      </c>
      <c r="BF1425" s="635" t="s">
        <v>4965</v>
      </c>
      <c r="BG1425" s="635" t="s">
        <v>4965</v>
      </c>
      <c r="BH1425" s="635" t="s">
        <v>4965</v>
      </c>
      <c r="BI1425" s="635" t="s">
        <v>4965</v>
      </c>
      <c r="BJ1425" s="635" t="s">
        <v>4965</v>
      </c>
      <c r="BK1425" s="635" t="s">
        <v>4965</v>
      </c>
      <c r="BL1425" s="635" t="s">
        <v>4965</v>
      </c>
      <c r="BM1425" s="635" t="s">
        <v>4965</v>
      </c>
      <c r="BN1425" s="550" t="s">
        <v>4021</v>
      </c>
      <c r="BO1425" s="636">
        <v>0</v>
      </c>
      <c r="BP1425" s="636">
        <v>0</v>
      </c>
      <c r="BQ1425" s="637">
        <v>0</v>
      </c>
      <c r="BR1425" s="636">
        <v>0</v>
      </c>
      <c r="BS1425" s="636">
        <v>0</v>
      </c>
      <c r="BT1425" s="636">
        <v>0</v>
      </c>
      <c r="BU1425" s="589">
        <v>0.93333333333333335</v>
      </c>
      <c r="BV1425" s="590">
        <v>0.93333333333333335</v>
      </c>
      <c r="BW1425" s="590">
        <v>0.93333333333333335</v>
      </c>
      <c r="BX1425" s="590">
        <v>0.93333333333333335</v>
      </c>
      <c r="BY1425" s="590">
        <v>0.93333333333333335</v>
      </c>
      <c r="BZ1425" s="590">
        <v>1.8666666666666667</v>
      </c>
      <c r="CA1425" s="590">
        <v>1.8666666666666667</v>
      </c>
      <c r="CB1425" s="590">
        <v>1.8666666666666667</v>
      </c>
      <c r="CC1425" s="590">
        <v>1.8666666666666667</v>
      </c>
      <c r="CD1425" s="590">
        <v>1.8666666666666667</v>
      </c>
      <c r="CE1425" s="590">
        <v>6.8</v>
      </c>
      <c r="CF1425" s="590">
        <v>6.8</v>
      </c>
      <c r="CG1425" s="590">
        <v>6.8</v>
      </c>
      <c r="CH1425" s="590">
        <v>6.8</v>
      </c>
      <c r="CI1425" s="590">
        <v>6.8</v>
      </c>
      <c r="CJ1425" s="636">
        <v>0</v>
      </c>
      <c r="CK1425" s="623">
        <f t="shared" si="47"/>
        <v>47.999999999999993</v>
      </c>
      <c r="CL1425" s="554">
        <v>14.000000000000002</v>
      </c>
      <c r="CM1425" s="554">
        <v>0.93333333333333335</v>
      </c>
      <c r="CN1425" s="554">
        <v>6.5333333333333332</v>
      </c>
      <c r="CO1425" s="638" t="s">
        <v>4965</v>
      </c>
      <c r="CP1425" s="524" t="s">
        <v>1938</v>
      </c>
      <c r="CQ1425" s="525" t="s">
        <v>4965</v>
      </c>
      <c r="CR1425" s="527" t="s">
        <v>4965</v>
      </c>
      <c r="CS1425" s="640" t="s">
        <v>4965</v>
      </c>
      <c r="CT1425" s="525" t="s">
        <v>4965</v>
      </c>
      <c r="CU1425" s="525" t="s">
        <v>4965</v>
      </c>
    </row>
    <row r="1426" spans="1:99" ht="12" customHeight="1" x14ac:dyDescent="0.2">
      <c r="A1426" s="624" t="s">
        <v>3650</v>
      </c>
      <c r="B1426" s="151" t="s">
        <v>2049</v>
      </c>
      <c r="C1426" s="624" t="s">
        <v>2647</v>
      </c>
      <c r="D1426" s="624"/>
      <c r="E1426" s="624"/>
      <c r="F1426" s="624"/>
      <c r="G1426" s="624"/>
      <c r="H1426" s="624"/>
      <c r="I1426" s="624"/>
      <c r="J1426" s="626">
        <v>521954</v>
      </c>
      <c r="K1426" s="626">
        <v>172597</v>
      </c>
      <c r="L1426" s="512" t="s">
        <v>3068</v>
      </c>
      <c r="M1426" s="624"/>
      <c r="N1426" s="624"/>
      <c r="O1426" s="626"/>
      <c r="P1426" s="626"/>
      <c r="Q1426" s="627">
        <v>3</v>
      </c>
      <c r="R1426" s="632"/>
      <c r="S1426" s="632"/>
      <c r="T1426" s="632"/>
      <c r="U1426" s="643"/>
      <c r="V1426" s="643"/>
      <c r="W1426" s="643"/>
      <c r="X1426" s="642"/>
      <c r="Y1426" s="631" t="s">
        <v>1442</v>
      </c>
      <c r="Z1426" s="632" t="s">
        <v>1443</v>
      </c>
      <c r="AA1426" s="633"/>
      <c r="AB1426" s="624"/>
      <c r="AC1426" s="644">
        <v>0.2543478260869565</v>
      </c>
      <c r="AD1426" s="624"/>
      <c r="AE1426" s="624"/>
      <c r="AF1426" s="743"/>
      <c r="AG1426" s="517" t="s">
        <v>628</v>
      </c>
      <c r="AH1426" s="517" t="s">
        <v>1444</v>
      </c>
      <c r="AI1426" s="624">
        <v>1332023</v>
      </c>
      <c r="AJ1426" s="624">
        <v>0</v>
      </c>
      <c r="AK1426" s="624">
        <v>0</v>
      </c>
      <c r="AL1426" s="624">
        <v>0</v>
      </c>
      <c r="AM1426" s="624">
        <v>0</v>
      </c>
      <c r="AN1426" s="624">
        <v>0</v>
      </c>
      <c r="AO1426" s="624">
        <v>0</v>
      </c>
      <c r="AP1426" s="624">
        <v>0</v>
      </c>
      <c r="AQ1426" s="624">
        <v>0</v>
      </c>
      <c r="AR1426" s="624">
        <v>3</v>
      </c>
      <c r="AS1426" s="635" t="s">
        <v>4965</v>
      </c>
      <c r="AT1426" s="635" t="s">
        <v>4965</v>
      </c>
      <c r="AU1426" s="635" t="s">
        <v>4965</v>
      </c>
      <c r="AV1426" s="635" t="s">
        <v>4965</v>
      </c>
      <c r="AW1426" s="635" t="s">
        <v>4965</v>
      </c>
      <c r="AX1426" s="635" t="s">
        <v>4965</v>
      </c>
      <c r="AY1426" s="635" t="s">
        <v>4965</v>
      </c>
      <c r="AZ1426" s="635" t="s">
        <v>4965</v>
      </c>
      <c r="BA1426" s="635" t="s">
        <v>4965</v>
      </c>
      <c r="BB1426" s="635" t="s">
        <v>4965</v>
      </c>
      <c r="BC1426" s="635" t="s">
        <v>4965</v>
      </c>
      <c r="BD1426" s="635" t="s">
        <v>4965</v>
      </c>
      <c r="BE1426" s="635" t="s">
        <v>4965</v>
      </c>
      <c r="BF1426" s="635" t="s">
        <v>4965</v>
      </c>
      <c r="BG1426" s="635" t="s">
        <v>4965</v>
      </c>
      <c r="BH1426" s="635" t="s">
        <v>4965</v>
      </c>
      <c r="BI1426" s="635" t="s">
        <v>4965</v>
      </c>
      <c r="BJ1426" s="635" t="s">
        <v>4965</v>
      </c>
      <c r="BK1426" s="635" t="s">
        <v>4965</v>
      </c>
      <c r="BL1426" s="635" t="s">
        <v>4965</v>
      </c>
      <c r="BM1426" s="635" t="s">
        <v>4965</v>
      </c>
      <c r="BN1426" s="550" t="s">
        <v>4021</v>
      </c>
      <c r="BO1426" s="636">
        <v>0</v>
      </c>
      <c r="BP1426" s="519">
        <v>0</v>
      </c>
      <c r="BQ1426" s="528">
        <v>0</v>
      </c>
      <c r="BR1426" s="519">
        <v>0</v>
      </c>
      <c r="BS1426" s="519">
        <v>0</v>
      </c>
      <c r="BT1426" s="519">
        <v>0</v>
      </c>
      <c r="BU1426" s="589">
        <v>5.2173913043478258E-2</v>
      </c>
      <c r="BV1426" s="590">
        <v>5.2173913043478258E-2</v>
      </c>
      <c r="BW1426" s="590">
        <v>5.2173913043478258E-2</v>
      </c>
      <c r="BX1426" s="590">
        <v>5.2173913043478258E-2</v>
      </c>
      <c r="BY1426" s="590">
        <v>5.2173913043478258E-2</v>
      </c>
      <c r="BZ1426" s="590">
        <v>0.54782608695652169</v>
      </c>
      <c r="CA1426" s="590">
        <v>0.54782608695652169</v>
      </c>
      <c r="CB1426" s="590">
        <v>0.54782608695652169</v>
      </c>
      <c r="CC1426" s="590">
        <v>0.54782608695652169</v>
      </c>
      <c r="CD1426" s="590">
        <v>0.54782608695652169</v>
      </c>
      <c r="CE1426" s="621">
        <v>0</v>
      </c>
      <c r="CF1426" s="621">
        <v>0</v>
      </c>
      <c r="CG1426" s="621">
        <v>0</v>
      </c>
      <c r="CH1426" s="621">
        <v>0</v>
      </c>
      <c r="CI1426" s="621">
        <v>0</v>
      </c>
      <c r="CJ1426" s="621">
        <v>0</v>
      </c>
      <c r="CK1426" s="623">
        <f t="shared" si="47"/>
        <v>3</v>
      </c>
      <c r="CL1426" s="554">
        <v>3</v>
      </c>
      <c r="CM1426" s="523">
        <v>5.2173913043478258E-2</v>
      </c>
      <c r="CN1426" s="554">
        <v>0.80869565217391304</v>
      </c>
      <c r="CO1426" s="638" t="s">
        <v>4965</v>
      </c>
      <c r="CP1426" s="524" t="s">
        <v>1938</v>
      </c>
      <c r="CQ1426" s="525" t="s">
        <v>4965</v>
      </c>
      <c r="CR1426" s="527" t="s">
        <v>4965</v>
      </c>
      <c r="CS1426" s="640" t="s">
        <v>4965</v>
      </c>
      <c r="CT1426" s="525" t="s">
        <v>4965</v>
      </c>
      <c r="CU1426" s="525" t="s">
        <v>4965</v>
      </c>
    </row>
    <row r="1427" spans="1:99" ht="12" customHeight="1" x14ac:dyDescent="0.2">
      <c r="A1427" s="624" t="s">
        <v>3650</v>
      </c>
      <c r="B1427" s="151" t="s">
        <v>2049</v>
      </c>
      <c r="C1427" s="624" t="s">
        <v>2647</v>
      </c>
      <c r="D1427" s="624"/>
      <c r="E1427" s="624"/>
      <c r="F1427" s="624"/>
      <c r="G1427" s="624"/>
      <c r="H1427" s="624"/>
      <c r="I1427" s="624"/>
      <c r="J1427" s="626">
        <v>521954</v>
      </c>
      <c r="K1427" s="626">
        <v>172597</v>
      </c>
      <c r="L1427" s="512" t="s">
        <v>3068</v>
      </c>
      <c r="M1427" s="624"/>
      <c r="N1427" s="624"/>
      <c r="O1427" s="626"/>
      <c r="P1427" s="626"/>
      <c r="Q1427" s="627">
        <v>5</v>
      </c>
      <c r="R1427" s="632"/>
      <c r="S1427" s="632"/>
      <c r="T1427" s="632"/>
      <c r="U1427" s="643"/>
      <c r="V1427" s="643"/>
      <c r="W1427" s="643"/>
      <c r="X1427" s="642"/>
      <c r="Y1427" s="631" t="s">
        <v>1442</v>
      </c>
      <c r="Z1427" s="632" t="s">
        <v>1443</v>
      </c>
      <c r="AA1427" s="633"/>
      <c r="AB1427" s="624"/>
      <c r="AC1427" s="644">
        <v>0.42391304347826086</v>
      </c>
      <c r="AD1427" s="624"/>
      <c r="AE1427" s="624"/>
      <c r="AF1427" s="743"/>
      <c r="AG1427" s="517" t="s">
        <v>1931</v>
      </c>
      <c r="AH1427" s="517" t="s">
        <v>1444</v>
      </c>
      <c r="AI1427" s="624">
        <v>1332023</v>
      </c>
      <c r="AJ1427" s="624">
        <v>0</v>
      </c>
      <c r="AK1427" s="624">
        <v>0</v>
      </c>
      <c r="AL1427" s="624">
        <v>0</v>
      </c>
      <c r="AM1427" s="624">
        <v>0</v>
      </c>
      <c r="AN1427" s="624">
        <v>0</v>
      </c>
      <c r="AO1427" s="624">
        <v>0</v>
      </c>
      <c r="AP1427" s="624">
        <v>0</v>
      </c>
      <c r="AQ1427" s="624">
        <v>0</v>
      </c>
      <c r="AR1427" s="624">
        <v>5</v>
      </c>
      <c r="AS1427" s="635" t="s">
        <v>4965</v>
      </c>
      <c r="AT1427" s="635" t="s">
        <v>4965</v>
      </c>
      <c r="AU1427" s="635" t="s">
        <v>4965</v>
      </c>
      <c r="AV1427" s="635" t="s">
        <v>4965</v>
      </c>
      <c r="AW1427" s="635" t="s">
        <v>4965</v>
      </c>
      <c r="AX1427" s="635" t="s">
        <v>4965</v>
      </c>
      <c r="AY1427" s="635" t="s">
        <v>4965</v>
      </c>
      <c r="AZ1427" s="635" t="s">
        <v>4965</v>
      </c>
      <c r="BA1427" s="635" t="s">
        <v>4965</v>
      </c>
      <c r="BB1427" s="635" t="s">
        <v>4965</v>
      </c>
      <c r="BC1427" s="635" t="s">
        <v>4965</v>
      </c>
      <c r="BD1427" s="635" t="s">
        <v>4965</v>
      </c>
      <c r="BE1427" s="635" t="s">
        <v>4965</v>
      </c>
      <c r="BF1427" s="635" t="s">
        <v>4965</v>
      </c>
      <c r="BG1427" s="635" t="s">
        <v>4965</v>
      </c>
      <c r="BH1427" s="635" t="s">
        <v>4965</v>
      </c>
      <c r="BI1427" s="635" t="s">
        <v>4965</v>
      </c>
      <c r="BJ1427" s="635" t="s">
        <v>4965</v>
      </c>
      <c r="BK1427" s="635" t="s">
        <v>4965</v>
      </c>
      <c r="BL1427" s="635" t="s">
        <v>4965</v>
      </c>
      <c r="BM1427" s="635" t="s">
        <v>4965</v>
      </c>
      <c r="BN1427" s="550" t="s">
        <v>4021</v>
      </c>
      <c r="BO1427" s="636">
        <v>0</v>
      </c>
      <c r="BP1427" s="519">
        <v>0</v>
      </c>
      <c r="BQ1427" s="528">
        <v>0</v>
      </c>
      <c r="BR1427" s="519">
        <v>0</v>
      </c>
      <c r="BS1427" s="519">
        <v>0</v>
      </c>
      <c r="BT1427" s="519">
        <v>0</v>
      </c>
      <c r="BU1427" s="589">
        <v>8.6956521739130432E-2</v>
      </c>
      <c r="BV1427" s="590">
        <v>8.6956521739130432E-2</v>
      </c>
      <c r="BW1427" s="590">
        <v>8.6956521739130432E-2</v>
      </c>
      <c r="BX1427" s="590">
        <v>8.6956521739130432E-2</v>
      </c>
      <c r="BY1427" s="590">
        <v>8.6956521739130432E-2</v>
      </c>
      <c r="BZ1427" s="590">
        <v>0.91304347826086951</v>
      </c>
      <c r="CA1427" s="590">
        <v>0.91304347826086951</v>
      </c>
      <c r="CB1427" s="590">
        <v>0.91304347826086951</v>
      </c>
      <c r="CC1427" s="590">
        <v>0.91304347826086951</v>
      </c>
      <c r="CD1427" s="590">
        <v>0.91304347826086951</v>
      </c>
      <c r="CE1427" s="621">
        <v>0</v>
      </c>
      <c r="CF1427" s="621">
        <v>0</v>
      </c>
      <c r="CG1427" s="621">
        <v>0</v>
      </c>
      <c r="CH1427" s="621">
        <v>0</v>
      </c>
      <c r="CI1427" s="621">
        <v>0</v>
      </c>
      <c r="CJ1427" s="621">
        <v>0</v>
      </c>
      <c r="CK1427" s="623">
        <f t="shared" si="47"/>
        <v>4.9999999999999991</v>
      </c>
      <c r="CL1427" s="554">
        <v>4.9999999999999991</v>
      </c>
      <c r="CM1427" s="523">
        <v>8.6956521739130432E-2</v>
      </c>
      <c r="CN1427" s="554">
        <v>1.3478260869565217</v>
      </c>
      <c r="CO1427" s="638" t="s">
        <v>4965</v>
      </c>
      <c r="CP1427" s="524" t="s">
        <v>1938</v>
      </c>
      <c r="CQ1427" s="525" t="s">
        <v>4965</v>
      </c>
      <c r="CR1427" s="527" t="s">
        <v>4965</v>
      </c>
      <c r="CS1427" s="640" t="s">
        <v>4965</v>
      </c>
      <c r="CT1427" s="525" t="s">
        <v>4965</v>
      </c>
      <c r="CU1427" s="525" t="s">
        <v>4965</v>
      </c>
    </row>
    <row r="1428" spans="1:99" ht="12" customHeight="1" x14ac:dyDescent="0.2">
      <c r="A1428" s="624" t="s">
        <v>3650</v>
      </c>
      <c r="B1428" s="151" t="s">
        <v>2049</v>
      </c>
      <c r="C1428" s="624" t="s">
        <v>2647</v>
      </c>
      <c r="D1428" s="624"/>
      <c r="E1428" s="624"/>
      <c r="F1428" s="624"/>
      <c r="G1428" s="624"/>
      <c r="H1428" s="624"/>
      <c r="I1428" s="624"/>
      <c r="J1428" s="626">
        <v>521954</v>
      </c>
      <c r="K1428" s="626">
        <v>172597</v>
      </c>
      <c r="L1428" s="512" t="s">
        <v>3068</v>
      </c>
      <c r="M1428" s="624"/>
      <c r="N1428" s="624"/>
      <c r="O1428" s="626"/>
      <c r="P1428" s="626"/>
      <c r="Q1428" s="627">
        <v>15</v>
      </c>
      <c r="R1428" s="632"/>
      <c r="S1428" s="632"/>
      <c r="T1428" s="632"/>
      <c r="U1428" s="643"/>
      <c r="V1428" s="643"/>
      <c r="W1428" s="643"/>
      <c r="X1428" s="642"/>
      <c r="Y1428" s="631" t="s">
        <v>1442</v>
      </c>
      <c r="Z1428" s="632" t="s">
        <v>1443</v>
      </c>
      <c r="AA1428" s="633"/>
      <c r="AB1428" s="624"/>
      <c r="AC1428" s="644">
        <v>1.2717391304347825</v>
      </c>
      <c r="AD1428" s="624"/>
      <c r="AE1428" s="624"/>
      <c r="AF1428" s="743"/>
      <c r="AG1428" s="641" t="s">
        <v>3063</v>
      </c>
      <c r="AH1428" s="517" t="s">
        <v>1444</v>
      </c>
      <c r="AI1428" s="624">
        <v>1332023</v>
      </c>
      <c r="AJ1428" s="624">
        <v>0</v>
      </c>
      <c r="AK1428" s="624">
        <v>0</v>
      </c>
      <c r="AL1428" s="624">
        <v>0</v>
      </c>
      <c r="AM1428" s="624">
        <v>0</v>
      </c>
      <c r="AN1428" s="624">
        <v>0</v>
      </c>
      <c r="AO1428" s="624">
        <v>0</v>
      </c>
      <c r="AP1428" s="624">
        <v>0</v>
      </c>
      <c r="AQ1428" s="624">
        <v>0</v>
      </c>
      <c r="AR1428" s="624">
        <v>15</v>
      </c>
      <c r="AS1428" s="635" t="s">
        <v>4965</v>
      </c>
      <c r="AT1428" s="635" t="s">
        <v>4965</v>
      </c>
      <c r="AU1428" s="635" t="s">
        <v>4965</v>
      </c>
      <c r="AV1428" s="635" t="s">
        <v>4965</v>
      </c>
      <c r="AW1428" s="635" t="s">
        <v>4965</v>
      </c>
      <c r="AX1428" s="635" t="s">
        <v>4965</v>
      </c>
      <c r="AY1428" s="635" t="s">
        <v>4965</v>
      </c>
      <c r="AZ1428" s="635" t="s">
        <v>4965</v>
      </c>
      <c r="BA1428" s="635" t="s">
        <v>4965</v>
      </c>
      <c r="BB1428" s="635" t="s">
        <v>4965</v>
      </c>
      <c r="BC1428" s="635" t="s">
        <v>4965</v>
      </c>
      <c r="BD1428" s="635" t="s">
        <v>4965</v>
      </c>
      <c r="BE1428" s="635" t="s">
        <v>4965</v>
      </c>
      <c r="BF1428" s="635" t="s">
        <v>4965</v>
      </c>
      <c r="BG1428" s="635" t="s">
        <v>4965</v>
      </c>
      <c r="BH1428" s="635" t="s">
        <v>4965</v>
      </c>
      <c r="BI1428" s="635" t="s">
        <v>4965</v>
      </c>
      <c r="BJ1428" s="635" t="s">
        <v>4965</v>
      </c>
      <c r="BK1428" s="635" t="s">
        <v>4965</v>
      </c>
      <c r="BL1428" s="635" t="s">
        <v>4965</v>
      </c>
      <c r="BM1428" s="635" t="s">
        <v>4965</v>
      </c>
      <c r="BN1428" s="550" t="s">
        <v>4021</v>
      </c>
      <c r="BO1428" s="636">
        <v>0</v>
      </c>
      <c r="BP1428" s="519">
        <v>0</v>
      </c>
      <c r="BQ1428" s="528">
        <v>0</v>
      </c>
      <c r="BR1428" s="519">
        <v>0</v>
      </c>
      <c r="BS1428" s="519">
        <v>0</v>
      </c>
      <c r="BT1428" s="519">
        <v>0</v>
      </c>
      <c r="BU1428" s="589">
        <v>0.2608695652173913</v>
      </c>
      <c r="BV1428" s="590">
        <v>0.2608695652173913</v>
      </c>
      <c r="BW1428" s="590">
        <v>0.2608695652173913</v>
      </c>
      <c r="BX1428" s="590">
        <v>0.2608695652173913</v>
      </c>
      <c r="BY1428" s="590">
        <v>0.2608695652173913</v>
      </c>
      <c r="BZ1428" s="590">
        <v>2.7391304347826084</v>
      </c>
      <c r="CA1428" s="590">
        <v>2.7391304347826084</v>
      </c>
      <c r="CB1428" s="590">
        <v>2.7391304347826084</v>
      </c>
      <c r="CC1428" s="590">
        <v>2.7391304347826084</v>
      </c>
      <c r="CD1428" s="590">
        <v>2.7391304347826084</v>
      </c>
      <c r="CE1428" s="621">
        <v>0</v>
      </c>
      <c r="CF1428" s="621">
        <v>0</v>
      </c>
      <c r="CG1428" s="621">
        <v>0</v>
      </c>
      <c r="CH1428" s="621">
        <v>0</v>
      </c>
      <c r="CI1428" s="621">
        <v>0</v>
      </c>
      <c r="CJ1428" s="621">
        <v>0</v>
      </c>
      <c r="CK1428" s="623">
        <f t="shared" si="47"/>
        <v>15</v>
      </c>
      <c r="CL1428" s="554">
        <v>15</v>
      </c>
      <c r="CM1428" s="523">
        <v>0.2608695652173913</v>
      </c>
      <c r="CN1428" s="554">
        <v>4.0434782608695645</v>
      </c>
      <c r="CO1428" s="638" t="s">
        <v>4965</v>
      </c>
      <c r="CP1428" s="524" t="s">
        <v>1938</v>
      </c>
      <c r="CQ1428" s="525" t="s">
        <v>4965</v>
      </c>
      <c r="CR1428" s="527" t="s">
        <v>4965</v>
      </c>
      <c r="CS1428" s="640" t="s">
        <v>4965</v>
      </c>
      <c r="CT1428" s="525" t="s">
        <v>4965</v>
      </c>
      <c r="CU1428" s="525" t="s">
        <v>4965</v>
      </c>
    </row>
    <row r="1429" spans="1:99" ht="12" customHeight="1" x14ac:dyDescent="0.2">
      <c r="A1429" s="624" t="s">
        <v>3650</v>
      </c>
      <c r="B1429" s="625" t="s">
        <v>4011</v>
      </c>
      <c r="C1429" s="625" t="s">
        <v>4012</v>
      </c>
      <c r="D1429" s="625"/>
      <c r="E1429" s="625"/>
      <c r="F1429" s="625"/>
      <c r="G1429" s="625"/>
      <c r="H1429" s="625"/>
      <c r="I1429" s="625"/>
      <c r="J1429" s="626">
        <v>528358</v>
      </c>
      <c r="K1429" s="626">
        <v>176682</v>
      </c>
      <c r="L1429" s="512" t="s">
        <v>3066</v>
      </c>
      <c r="M1429" s="624"/>
      <c r="N1429" s="624"/>
      <c r="O1429" s="626"/>
      <c r="P1429" s="626"/>
      <c r="Q1429" s="627">
        <v>7</v>
      </c>
      <c r="R1429" s="632"/>
      <c r="S1429" s="632"/>
      <c r="T1429" s="632"/>
      <c r="U1429" s="643"/>
      <c r="V1429" s="643"/>
      <c r="W1429" s="643"/>
      <c r="X1429" s="642"/>
      <c r="Y1429" s="631" t="s">
        <v>1442</v>
      </c>
      <c r="Z1429" s="632" t="s">
        <v>1443</v>
      </c>
      <c r="AA1429" s="633"/>
      <c r="AB1429" s="624"/>
      <c r="AC1429" s="644">
        <v>0.15625</v>
      </c>
      <c r="AD1429" s="624"/>
      <c r="AE1429" s="624"/>
      <c r="AF1429" s="743"/>
      <c r="AG1429" s="517" t="s">
        <v>628</v>
      </c>
      <c r="AH1429" s="517" t="s">
        <v>1444</v>
      </c>
      <c r="AI1429" s="624">
        <v>1332296</v>
      </c>
      <c r="AJ1429" s="624">
        <v>0</v>
      </c>
      <c r="AK1429" s="624">
        <v>0</v>
      </c>
      <c r="AL1429" s="624">
        <v>0</v>
      </c>
      <c r="AM1429" s="624">
        <v>0</v>
      </c>
      <c r="AN1429" s="624">
        <v>0</v>
      </c>
      <c r="AO1429" s="624">
        <v>0</v>
      </c>
      <c r="AP1429" s="624">
        <v>0</v>
      </c>
      <c r="AQ1429" s="624">
        <v>0</v>
      </c>
      <c r="AR1429" s="624">
        <v>7</v>
      </c>
      <c r="AS1429" s="635" t="s">
        <v>4965</v>
      </c>
      <c r="AT1429" s="635" t="s">
        <v>4965</v>
      </c>
      <c r="AU1429" s="635" t="s">
        <v>4965</v>
      </c>
      <c r="AV1429" s="635" t="s">
        <v>4965</v>
      </c>
      <c r="AW1429" s="635" t="s">
        <v>4965</v>
      </c>
      <c r="AX1429" s="635" t="s">
        <v>4965</v>
      </c>
      <c r="AY1429" s="635" t="s">
        <v>4965</v>
      </c>
      <c r="AZ1429" s="635" t="s">
        <v>4965</v>
      </c>
      <c r="BA1429" s="635" t="s">
        <v>4965</v>
      </c>
      <c r="BB1429" s="635" t="s">
        <v>4965</v>
      </c>
      <c r="BC1429" s="635" t="s">
        <v>4965</v>
      </c>
      <c r="BD1429" s="635" t="s">
        <v>4965</v>
      </c>
      <c r="BE1429" s="635" t="s">
        <v>4965</v>
      </c>
      <c r="BF1429" s="635" t="s">
        <v>4965</v>
      </c>
      <c r="BG1429" s="635" t="s">
        <v>4965</v>
      </c>
      <c r="BH1429" s="635" t="s">
        <v>4965</v>
      </c>
      <c r="BI1429" s="635" t="s">
        <v>4965</v>
      </c>
      <c r="BJ1429" s="635" t="s">
        <v>4965</v>
      </c>
      <c r="BK1429" s="635" t="s">
        <v>4965</v>
      </c>
      <c r="BL1429" s="635" t="s">
        <v>4965</v>
      </c>
      <c r="BM1429" s="635" t="s">
        <v>4965</v>
      </c>
      <c r="BN1429" s="550" t="s">
        <v>4021</v>
      </c>
      <c r="BO1429" s="636">
        <v>0</v>
      </c>
      <c r="BP1429" s="519">
        <v>0</v>
      </c>
      <c r="BQ1429" s="528">
        <v>0</v>
      </c>
      <c r="BR1429" s="519">
        <v>0</v>
      </c>
      <c r="BS1429" s="519">
        <v>0</v>
      </c>
      <c r="BT1429" s="519">
        <v>0</v>
      </c>
      <c r="BU1429" s="589">
        <v>0.7</v>
      </c>
      <c r="BV1429" s="590">
        <v>0.7</v>
      </c>
      <c r="BW1429" s="590">
        <v>0.7</v>
      </c>
      <c r="BX1429" s="590">
        <v>0.7</v>
      </c>
      <c r="BY1429" s="590">
        <v>0.7</v>
      </c>
      <c r="BZ1429" s="590">
        <v>0.7</v>
      </c>
      <c r="CA1429" s="590">
        <v>0.7</v>
      </c>
      <c r="CB1429" s="590">
        <v>0.7</v>
      </c>
      <c r="CC1429" s="590">
        <v>0.7</v>
      </c>
      <c r="CD1429" s="590">
        <v>0.7</v>
      </c>
      <c r="CE1429" s="621">
        <v>0</v>
      </c>
      <c r="CF1429" s="621">
        <v>0</v>
      </c>
      <c r="CG1429" s="621">
        <v>0</v>
      </c>
      <c r="CH1429" s="621">
        <v>0</v>
      </c>
      <c r="CI1429" s="621">
        <v>0</v>
      </c>
      <c r="CJ1429" s="621">
        <v>0</v>
      </c>
      <c r="CK1429" s="623">
        <f t="shared" si="47"/>
        <v>7.0000000000000009</v>
      </c>
      <c r="CL1429" s="554">
        <v>7.0000000000000009</v>
      </c>
      <c r="CM1429" s="554">
        <v>0.7</v>
      </c>
      <c r="CN1429" s="554">
        <v>4.2</v>
      </c>
      <c r="CO1429" s="638" t="s">
        <v>4965</v>
      </c>
      <c r="CP1429" s="524" t="s">
        <v>1938</v>
      </c>
      <c r="CQ1429" s="525" t="s">
        <v>4965</v>
      </c>
      <c r="CR1429" s="527" t="s">
        <v>4965</v>
      </c>
      <c r="CS1429" s="640" t="s">
        <v>4965</v>
      </c>
      <c r="CT1429" s="525" t="s">
        <v>4965</v>
      </c>
      <c r="CU1429" s="525" t="s">
        <v>4965</v>
      </c>
    </row>
    <row r="1430" spans="1:99" ht="12" customHeight="1" x14ac:dyDescent="0.2">
      <c r="A1430" s="624" t="s">
        <v>3650</v>
      </c>
      <c r="B1430" s="625" t="s">
        <v>4011</v>
      </c>
      <c r="C1430" s="625" t="s">
        <v>4012</v>
      </c>
      <c r="D1430" s="625"/>
      <c r="E1430" s="625"/>
      <c r="F1430" s="625"/>
      <c r="G1430" s="625"/>
      <c r="H1430" s="625"/>
      <c r="I1430" s="625"/>
      <c r="J1430" s="626">
        <v>528358</v>
      </c>
      <c r="K1430" s="626">
        <v>176682</v>
      </c>
      <c r="L1430" s="512" t="s">
        <v>3066</v>
      </c>
      <c r="M1430" s="624"/>
      <c r="N1430" s="624"/>
      <c r="O1430" s="626"/>
      <c r="P1430" s="626"/>
      <c r="Q1430" s="627">
        <v>11</v>
      </c>
      <c r="R1430" s="632"/>
      <c r="S1430" s="632"/>
      <c r="T1430" s="632"/>
      <c r="U1430" s="643"/>
      <c r="V1430" s="643"/>
      <c r="W1430" s="643"/>
      <c r="X1430" s="642"/>
      <c r="Y1430" s="631" t="s">
        <v>1442</v>
      </c>
      <c r="Z1430" s="632" t="s">
        <v>1443</v>
      </c>
      <c r="AA1430" s="633"/>
      <c r="AB1430" s="624"/>
      <c r="AC1430" s="644">
        <v>0.2455357142857143</v>
      </c>
      <c r="AD1430" s="624"/>
      <c r="AE1430" s="624"/>
      <c r="AF1430" s="743"/>
      <c r="AG1430" s="517" t="s">
        <v>1931</v>
      </c>
      <c r="AH1430" s="517" t="s">
        <v>1444</v>
      </c>
      <c r="AI1430" s="624">
        <v>1332296</v>
      </c>
      <c r="AJ1430" s="624">
        <v>0</v>
      </c>
      <c r="AK1430" s="624">
        <v>0</v>
      </c>
      <c r="AL1430" s="624">
        <v>0</v>
      </c>
      <c r="AM1430" s="624">
        <v>0</v>
      </c>
      <c r="AN1430" s="624">
        <v>0</v>
      </c>
      <c r="AO1430" s="624">
        <v>0</v>
      </c>
      <c r="AP1430" s="624">
        <v>0</v>
      </c>
      <c r="AQ1430" s="624">
        <v>0</v>
      </c>
      <c r="AR1430" s="624">
        <v>11</v>
      </c>
      <c r="AS1430" s="635" t="s">
        <v>4965</v>
      </c>
      <c r="AT1430" s="635" t="s">
        <v>4965</v>
      </c>
      <c r="AU1430" s="635" t="s">
        <v>4965</v>
      </c>
      <c r="AV1430" s="635" t="s">
        <v>4965</v>
      </c>
      <c r="AW1430" s="635" t="s">
        <v>4965</v>
      </c>
      <c r="AX1430" s="635" t="s">
        <v>4965</v>
      </c>
      <c r="AY1430" s="635" t="s">
        <v>4965</v>
      </c>
      <c r="AZ1430" s="635" t="s">
        <v>4965</v>
      </c>
      <c r="BA1430" s="635" t="s">
        <v>4965</v>
      </c>
      <c r="BB1430" s="635" t="s">
        <v>4965</v>
      </c>
      <c r="BC1430" s="635" t="s">
        <v>4965</v>
      </c>
      <c r="BD1430" s="635" t="s">
        <v>4965</v>
      </c>
      <c r="BE1430" s="635" t="s">
        <v>4965</v>
      </c>
      <c r="BF1430" s="635" t="s">
        <v>4965</v>
      </c>
      <c r="BG1430" s="635" t="s">
        <v>4965</v>
      </c>
      <c r="BH1430" s="635" t="s">
        <v>4965</v>
      </c>
      <c r="BI1430" s="635" t="s">
        <v>4965</v>
      </c>
      <c r="BJ1430" s="635" t="s">
        <v>4965</v>
      </c>
      <c r="BK1430" s="635" t="s">
        <v>4965</v>
      </c>
      <c r="BL1430" s="635" t="s">
        <v>4965</v>
      </c>
      <c r="BM1430" s="635" t="s">
        <v>4965</v>
      </c>
      <c r="BN1430" s="550" t="s">
        <v>4021</v>
      </c>
      <c r="BO1430" s="636">
        <v>0</v>
      </c>
      <c r="BP1430" s="519">
        <v>0</v>
      </c>
      <c r="BQ1430" s="528">
        <v>0</v>
      </c>
      <c r="BR1430" s="519">
        <v>0</v>
      </c>
      <c r="BS1430" s="519">
        <v>0</v>
      </c>
      <c r="BT1430" s="519">
        <v>0</v>
      </c>
      <c r="BU1430" s="589">
        <v>1.1000000000000001</v>
      </c>
      <c r="BV1430" s="590">
        <v>1.1000000000000001</v>
      </c>
      <c r="BW1430" s="590">
        <v>1.1000000000000001</v>
      </c>
      <c r="BX1430" s="590">
        <v>1.1000000000000001</v>
      </c>
      <c r="BY1430" s="590">
        <v>1.1000000000000001</v>
      </c>
      <c r="BZ1430" s="590">
        <v>1.1000000000000001</v>
      </c>
      <c r="CA1430" s="590">
        <v>1.1000000000000001</v>
      </c>
      <c r="CB1430" s="590">
        <v>1.1000000000000001</v>
      </c>
      <c r="CC1430" s="590">
        <v>1.1000000000000001</v>
      </c>
      <c r="CD1430" s="590">
        <v>1.1000000000000001</v>
      </c>
      <c r="CE1430" s="621">
        <v>0</v>
      </c>
      <c r="CF1430" s="621">
        <v>0</v>
      </c>
      <c r="CG1430" s="621">
        <v>0</v>
      </c>
      <c r="CH1430" s="621">
        <v>0</v>
      </c>
      <c r="CI1430" s="621">
        <v>0</v>
      </c>
      <c r="CJ1430" s="621">
        <v>0</v>
      </c>
      <c r="CK1430" s="623">
        <f t="shared" si="47"/>
        <v>10.999999999999998</v>
      </c>
      <c r="CL1430" s="554">
        <v>10.999999999999998</v>
      </c>
      <c r="CM1430" s="554">
        <v>1.1000000000000001</v>
      </c>
      <c r="CN1430" s="554">
        <v>6.6</v>
      </c>
      <c r="CO1430" s="638" t="s">
        <v>4965</v>
      </c>
      <c r="CP1430" s="524" t="s">
        <v>1938</v>
      </c>
      <c r="CQ1430" s="525" t="s">
        <v>4965</v>
      </c>
      <c r="CR1430" s="527" t="s">
        <v>4965</v>
      </c>
      <c r="CS1430" s="640" t="s">
        <v>4965</v>
      </c>
      <c r="CT1430" s="525" t="s">
        <v>4965</v>
      </c>
      <c r="CU1430" s="525" t="s">
        <v>4965</v>
      </c>
    </row>
    <row r="1431" spans="1:99" ht="12" customHeight="1" x14ac:dyDescent="0.2">
      <c r="A1431" s="624" t="s">
        <v>3650</v>
      </c>
      <c r="B1431" s="625" t="s">
        <v>4011</v>
      </c>
      <c r="C1431" s="625" t="s">
        <v>4012</v>
      </c>
      <c r="D1431" s="625"/>
      <c r="E1431" s="625"/>
      <c r="F1431" s="625"/>
      <c r="G1431" s="625"/>
      <c r="H1431" s="625"/>
      <c r="I1431" s="625"/>
      <c r="J1431" s="626">
        <v>528358</v>
      </c>
      <c r="K1431" s="626">
        <v>176682</v>
      </c>
      <c r="L1431" s="512" t="s">
        <v>3066</v>
      </c>
      <c r="M1431" s="624"/>
      <c r="N1431" s="624"/>
      <c r="O1431" s="626"/>
      <c r="P1431" s="626"/>
      <c r="Q1431" s="627">
        <v>38</v>
      </c>
      <c r="R1431" s="632"/>
      <c r="S1431" s="632"/>
      <c r="T1431" s="632"/>
      <c r="U1431" s="643"/>
      <c r="V1431" s="643"/>
      <c r="W1431" s="643"/>
      <c r="X1431" s="642"/>
      <c r="Y1431" s="631" t="s">
        <v>1442</v>
      </c>
      <c r="Z1431" s="632" t="s">
        <v>1443</v>
      </c>
      <c r="AA1431" s="633"/>
      <c r="AB1431" s="624"/>
      <c r="AC1431" s="644">
        <v>0.8482142857142857</v>
      </c>
      <c r="AD1431" s="624"/>
      <c r="AE1431" s="624"/>
      <c r="AF1431" s="743"/>
      <c r="AG1431" s="641" t="s">
        <v>3063</v>
      </c>
      <c r="AH1431" s="517" t="s">
        <v>1444</v>
      </c>
      <c r="AI1431" s="624">
        <v>1332296</v>
      </c>
      <c r="AJ1431" s="624">
        <v>0</v>
      </c>
      <c r="AK1431" s="624">
        <v>0</v>
      </c>
      <c r="AL1431" s="624">
        <v>0</v>
      </c>
      <c r="AM1431" s="624">
        <v>0</v>
      </c>
      <c r="AN1431" s="624">
        <v>0</v>
      </c>
      <c r="AO1431" s="624">
        <v>0</v>
      </c>
      <c r="AP1431" s="624">
        <v>0</v>
      </c>
      <c r="AQ1431" s="624">
        <v>0</v>
      </c>
      <c r="AR1431" s="624">
        <v>38</v>
      </c>
      <c r="AS1431" s="635" t="s">
        <v>4965</v>
      </c>
      <c r="AT1431" s="635" t="s">
        <v>4965</v>
      </c>
      <c r="AU1431" s="635" t="s">
        <v>4965</v>
      </c>
      <c r="AV1431" s="635" t="s">
        <v>4965</v>
      </c>
      <c r="AW1431" s="635" t="s">
        <v>4965</v>
      </c>
      <c r="AX1431" s="635" t="s">
        <v>4965</v>
      </c>
      <c r="AY1431" s="635" t="s">
        <v>4965</v>
      </c>
      <c r="AZ1431" s="635" t="s">
        <v>4965</v>
      </c>
      <c r="BA1431" s="635" t="s">
        <v>4965</v>
      </c>
      <c r="BB1431" s="635" t="s">
        <v>4965</v>
      </c>
      <c r="BC1431" s="635" t="s">
        <v>4965</v>
      </c>
      <c r="BD1431" s="635" t="s">
        <v>4965</v>
      </c>
      <c r="BE1431" s="635" t="s">
        <v>4965</v>
      </c>
      <c r="BF1431" s="635" t="s">
        <v>4965</v>
      </c>
      <c r="BG1431" s="635" t="s">
        <v>4965</v>
      </c>
      <c r="BH1431" s="635" t="s">
        <v>4965</v>
      </c>
      <c r="BI1431" s="635" t="s">
        <v>4965</v>
      </c>
      <c r="BJ1431" s="635" t="s">
        <v>4965</v>
      </c>
      <c r="BK1431" s="635" t="s">
        <v>4965</v>
      </c>
      <c r="BL1431" s="635" t="s">
        <v>4965</v>
      </c>
      <c r="BM1431" s="635" t="s">
        <v>4965</v>
      </c>
      <c r="BN1431" s="550" t="s">
        <v>4021</v>
      </c>
      <c r="BO1431" s="636">
        <v>0</v>
      </c>
      <c r="BP1431" s="519">
        <v>0</v>
      </c>
      <c r="BQ1431" s="528">
        <v>0</v>
      </c>
      <c r="BR1431" s="519">
        <v>0</v>
      </c>
      <c r="BS1431" s="519">
        <v>0</v>
      </c>
      <c r="BT1431" s="519">
        <v>0</v>
      </c>
      <c r="BU1431" s="589">
        <v>3.8</v>
      </c>
      <c r="BV1431" s="590">
        <v>3.8</v>
      </c>
      <c r="BW1431" s="590">
        <v>3.8</v>
      </c>
      <c r="BX1431" s="590">
        <v>3.8</v>
      </c>
      <c r="BY1431" s="590">
        <v>3.8</v>
      </c>
      <c r="BZ1431" s="590">
        <v>3.8</v>
      </c>
      <c r="CA1431" s="590">
        <v>3.8</v>
      </c>
      <c r="CB1431" s="590">
        <v>3.8</v>
      </c>
      <c r="CC1431" s="590">
        <v>3.8</v>
      </c>
      <c r="CD1431" s="590">
        <v>3.8</v>
      </c>
      <c r="CE1431" s="621">
        <v>0</v>
      </c>
      <c r="CF1431" s="621">
        <v>0</v>
      </c>
      <c r="CG1431" s="621">
        <v>0</v>
      </c>
      <c r="CH1431" s="621">
        <v>0</v>
      </c>
      <c r="CI1431" s="621">
        <v>0</v>
      </c>
      <c r="CJ1431" s="621">
        <v>0</v>
      </c>
      <c r="CK1431" s="623">
        <f t="shared" si="47"/>
        <v>38</v>
      </c>
      <c r="CL1431" s="554">
        <v>38</v>
      </c>
      <c r="CM1431" s="554">
        <v>3.8</v>
      </c>
      <c r="CN1431" s="554">
        <v>22.8</v>
      </c>
      <c r="CO1431" s="638" t="s">
        <v>4965</v>
      </c>
      <c r="CP1431" s="524" t="s">
        <v>1938</v>
      </c>
      <c r="CQ1431" s="525" t="s">
        <v>4965</v>
      </c>
      <c r="CR1431" s="527" t="s">
        <v>4965</v>
      </c>
      <c r="CS1431" s="640" t="s">
        <v>4965</v>
      </c>
      <c r="CT1431" s="525" t="s">
        <v>4965</v>
      </c>
      <c r="CU1431" s="525" t="s">
        <v>4965</v>
      </c>
    </row>
    <row r="1432" spans="1:99" ht="12" customHeight="1" x14ac:dyDescent="0.2">
      <c r="A1432" s="624" t="s">
        <v>3650</v>
      </c>
      <c r="B1432" s="625" t="s">
        <v>1962</v>
      </c>
      <c r="C1432" s="625" t="s">
        <v>1963</v>
      </c>
      <c r="D1432" s="625"/>
      <c r="E1432" s="625"/>
      <c r="F1432" s="625"/>
      <c r="G1432" s="625"/>
      <c r="H1432" s="625"/>
      <c r="I1432" s="625"/>
      <c r="J1432" s="626">
        <v>525992</v>
      </c>
      <c r="K1432" s="626">
        <v>173625</v>
      </c>
      <c r="L1432" s="512" t="s">
        <v>3078</v>
      </c>
      <c r="M1432" s="624"/>
      <c r="N1432" s="624"/>
      <c r="O1432" s="626"/>
      <c r="P1432" s="626"/>
      <c r="Q1432" s="627">
        <v>6</v>
      </c>
      <c r="R1432" s="628"/>
      <c r="S1432" s="628"/>
      <c r="T1432" s="628"/>
      <c r="U1432" s="646"/>
      <c r="V1432" s="646"/>
      <c r="W1432" s="646"/>
      <c r="X1432" s="630"/>
      <c r="Y1432" s="631" t="s">
        <v>1442</v>
      </c>
      <c r="Z1432" s="632" t="s">
        <v>1443</v>
      </c>
      <c r="AA1432" s="633"/>
      <c r="AB1432" s="624"/>
      <c r="AC1432" s="644">
        <v>0.3</v>
      </c>
      <c r="AD1432" s="624"/>
      <c r="AE1432" s="624"/>
      <c r="AF1432" s="743"/>
      <c r="AG1432" s="517" t="s">
        <v>628</v>
      </c>
      <c r="AH1432" s="517" t="s">
        <v>1444</v>
      </c>
      <c r="AI1432" s="624">
        <v>1332297</v>
      </c>
      <c r="AJ1432" s="624">
        <v>0</v>
      </c>
      <c r="AK1432" s="624">
        <v>0</v>
      </c>
      <c r="AL1432" s="624">
        <v>0</v>
      </c>
      <c r="AM1432" s="624">
        <v>0</v>
      </c>
      <c r="AN1432" s="624">
        <v>0</v>
      </c>
      <c r="AO1432" s="624">
        <v>0</v>
      </c>
      <c r="AP1432" s="624">
        <v>0</v>
      </c>
      <c r="AQ1432" s="624">
        <v>0</v>
      </c>
      <c r="AR1432" s="624">
        <v>6</v>
      </c>
      <c r="AS1432" s="635" t="s">
        <v>4965</v>
      </c>
      <c r="AT1432" s="635" t="s">
        <v>4965</v>
      </c>
      <c r="AU1432" s="635" t="s">
        <v>4965</v>
      </c>
      <c r="AV1432" s="635" t="s">
        <v>4965</v>
      </c>
      <c r="AW1432" s="635" t="s">
        <v>4965</v>
      </c>
      <c r="AX1432" s="635" t="s">
        <v>4965</v>
      </c>
      <c r="AY1432" s="635" t="s">
        <v>4965</v>
      </c>
      <c r="AZ1432" s="635" t="s">
        <v>4965</v>
      </c>
      <c r="BA1432" s="635" t="s">
        <v>4965</v>
      </c>
      <c r="BB1432" s="635" t="s">
        <v>4965</v>
      </c>
      <c r="BC1432" s="635" t="s">
        <v>4965</v>
      </c>
      <c r="BD1432" s="635" t="s">
        <v>4965</v>
      </c>
      <c r="BE1432" s="635" t="s">
        <v>4965</v>
      </c>
      <c r="BF1432" s="635" t="s">
        <v>4965</v>
      </c>
      <c r="BG1432" s="635" t="s">
        <v>4965</v>
      </c>
      <c r="BH1432" s="635" t="s">
        <v>4965</v>
      </c>
      <c r="BI1432" s="635" t="s">
        <v>4965</v>
      </c>
      <c r="BJ1432" s="635" t="s">
        <v>4965</v>
      </c>
      <c r="BK1432" s="635" t="s">
        <v>4965</v>
      </c>
      <c r="BL1432" s="635" t="s">
        <v>4965</v>
      </c>
      <c r="BM1432" s="635" t="s">
        <v>4965</v>
      </c>
      <c r="BN1432" s="550" t="s">
        <v>4021</v>
      </c>
      <c r="BO1432" s="636">
        <v>0</v>
      </c>
      <c r="BP1432" s="519">
        <v>0</v>
      </c>
      <c r="BQ1432" s="528">
        <v>0</v>
      </c>
      <c r="BR1432" s="519">
        <v>0</v>
      </c>
      <c r="BS1432" s="519">
        <v>0</v>
      </c>
      <c r="BT1432" s="519">
        <v>0</v>
      </c>
      <c r="BU1432" s="589">
        <v>0.61224489795918369</v>
      </c>
      <c r="BV1432" s="590">
        <v>0.61224489795918369</v>
      </c>
      <c r="BW1432" s="590">
        <v>0.61224489795918369</v>
      </c>
      <c r="BX1432" s="590">
        <v>0.61224489795918369</v>
      </c>
      <c r="BY1432" s="590">
        <v>0.61224489795918369</v>
      </c>
      <c r="BZ1432" s="590">
        <v>0.58775510204081627</v>
      </c>
      <c r="CA1432" s="590">
        <v>0.58775510204081627</v>
      </c>
      <c r="CB1432" s="590">
        <v>0.58775510204081627</v>
      </c>
      <c r="CC1432" s="590">
        <v>0.58775510204081627</v>
      </c>
      <c r="CD1432" s="590">
        <v>0.58775510204081627</v>
      </c>
      <c r="CE1432" s="621">
        <v>0</v>
      </c>
      <c r="CF1432" s="621">
        <v>0</v>
      </c>
      <c r="CG1432" s="621">
        <v>0</v>
      </c>
      <c r="CH1432" s="621">
        <v>0</v>
      </c>
      <c r="CI1432" s="621">
        <v>0</v>
      </c>
      <c r="CJ1432" s="621">
        <v>0</v>
      </c>
      <c r="CK1432" s="623">
        <f t="shared" si="47"/>
        <v>6</v>
      </c>
      <c r="CL1432" s="554">
        <v>6</v>
      </c>
      <c r="CM1432" s="554">
        <v>0.61224489795918369</v>
      </c>
      <c r="CN1432" s="554">
        <v>3.6489795918367349</v>
      </c>
      <c r="CO1432" s="638" t="s">
        <v>4965</v>
      </c>
      <c r="CP1432" s="638"/>
      <c r="CQ1432" s="525" t="s">
        <v>4965</v>
      </c>
      <c r="CR1432" s="527" t="s">
        <v>4965</v>
      </c>
      <c r="CS1432" s="640" t="s">
        <v>4965</v>
      </c>
      <c r="CT1432" s="525" t="s">
        <v>4965</v>
      </c>
      <c r="CU1432" s="525" t="s">
        <v>4965</v>
      </c>
    </row>
    <row r="1433" spans="1:99" ht="12" customHeight="1" x14ac:dyDescent="0.2">
      <c r="A1433" s="624" t="s">
        <v>3650</v>
      </c>
      <c r="B1433" s="625" t="s">
        <v>1962</v>
      </c>
      <c r="C1433" s="625" t="s">
        <v>1963</v>
      </c>
      <c r="D1433" s="625"/>
      <c r="E1433" s="625"/>
      <c r="F1433" s="625"/>
      <c r="G1433" s="625"/>
      <c r="H1433" s="625"/>
      <c r="I1433" s="625"/>
      <c r="J1433" s="626">
        <v>525992</v>
      </c>
      <c r="K1433" s="626">
        <v>173625</v>
      </c>
      <c r="L1433" s="512" t="s">
        <v>3078</v>
      </c>
      <c r="M1433" s="624"/>
      <c r="N1433" s="624"/>
      <c r="O1433" s="626"/>
      <c r="P1433" s="626"/>
      <c r="Q1433" s="627">
        <v>33</v>
      </c>
      <c r="R1433" s="628"/>
      <c r="S1433" s="628"/>
      <c r="T1433" s="628"/>
      <c r="U1433" s="646"/>
      <c r="V1433" s="646"/>
      <c r="W1433" s="646"/>
      <c r="X1433" s="630"/>
      <c r="Y1433" s="631" t="s">
        <v>1442</v>
      </c>
      <c r="Z1433" s="632" t="s">
        <v>1443</v>
      </c>
      <c r="AA1433" s="633"/>
      <c r="AB1433" s="624"/>
      <c r="AC1433" s="644">
        <v>1.65</v>
      </c>
      <c r="AD1433" s="624"/>
      <c r="AE1433" s="624"/>
      <c r="AF1433" s="743"/>
      <c r="AG1433" s="641" t="s">
        <v>3063</v>
      </c>
      <c r="AH1433" s="517" t="s">
        <v>1444</v>
      </c>
      <c r="AI1433" s="624">
        <v>1332297</v>
      </c>
      <c r="AJ1433" s="624">
        <v>0</v>
      </c>
      <c r="AK1433" s="624">
        <v>0</v>
      </c>
      <c r="AL1433" s="624">
        <v>0</v>
      </c>
      <c r="AM1433" s="624">
        <v>0</v>
      </c>
      <c r="AN1433" s="624">
        <v>0</v>
      </c>
      <c r="AO1433" s="624">
        <v>0</v>
      </c>
      <c r="AP1433" s="624">
        <v>0</v>
      </c>
      <c r="AQ1433" s="624">
        <v>0</v>
      </c>
      <c r="AR1433" s="624">
        <v>33</v>
      </c>
      <c r="AS1433" s="635" t="s">
        <v>4965</v>
      </c>
      <c r="AT1433" s="635" t="s">
        <v>4965</v>
      </c>
      <c r="AU1433" s="635" t="s">
        <v>4965</v>
      </c>
      <c r="AV1433" s="635" t="s">
        <v>4965</v>
      </c>
      <c r="AW1433" s="635" t="s">
        <v>4965</v>
      </c>
      <c r="AX1433" s="635" t="s">
        <v>4965</v>
      </c>
      <c r="AY1433" s="635" t="s">
        <v>4965</v>
      </c>
      <c r="AZ1433" s="635" t="s">
        <v>4965</v>
      </c>
      <c r="BA1433" s="635" t="s">
        <v>4965</v>
      </c>
      <c r="BB1433" s="635" t="s">
        <v>4965</v>
      </c>
      <c r="BC1433" s="635" t="s">
        <v>4965</v>
      </c>
      <c r="BD1433" s="635" t="s">
        <v>4965</v>
      </c>
      <c r="BE1433" s="635" t="s">
        <v>4965</v>
      </c>
      <c r="BF1433" s="635" t="s">
        <v>4965</v>
      </c>
      <c r="BG1433" s="635" t="s">
        <v>4965</v>
      </c>
      <c r="BH1433" s="635" t="s">
        <v>4965</v>
      </c>
      <c r="BI1433" s="635" t="s">
        <v>4965</v>
      </c>
      <c r="BJ1433" s="635" t="s">
        <v>4965</v>
      </c>
      <c r="BK1433" s="635" t="s">
        <v>4965</v>
      </c>
      <c r="BL1433" s="635" t="s">
        <v>4965</v>
      </c>
      <c r="BM1433" s="635" t="s">
        <v>4965</v>
      </c>
      <c r="BN1433" s="550" t="s">
        <v>4021</v>
      </c>
      <c r="BO1433" s="636">
        <v>0</v>
      </c>
      <c r="BP1433" s="519">
        <v>0</v>
      </c>
      <c r="BQ1433" s="528">
        <v>0</v>
      </c>
      <c r="BR1433" s="519">
        <v>0</v>
      </c>
      <c r="BS1433" s="519">
        <v>0</v>
      </c>
      <c r="BT1433" s="519">
        <v>0</v>
      </c>
      <c r="BU1433" s="589">
        <v>3.3673469387755106</v>
      </c>
      <c r="BV1433" s="590">
        <v>3.3673469387755106</v>
      </c>
      <c r="BW1433" s="590">
        <v>3.3673469387755106</v>
      </c>
      <c r="BX1433" s="590">
        <v>3.3673469387755106</v>
      </c>
      <c r="BY1433" s="590">
        <v>3.3673469387755106</v>
      </c>
      <c r="BZ1433" s="590">
        <v>3.2326530612244895</v>
      </c>
      <c r="CA1433" s="590">
        <v>3.2326530612244895</v>
      </c>
      <c r="CB1433" s="590">
        <v>3.2326530612244895</v>
      </c>
      <c r="CC1433" s="590">
        <v>3.2326530612244895</v>
      </c>
      <c r="CD1433" s="590">
        <v>3.2326530612244895</v>
      </c>
      <c r="CE1433" s="621">
        <v>0</v>
      </c>
      <c r="CF1433" s="621">
        <v>0</v>
      </c>
      <c r="CG1433" s="621">
        <v>0</v>
      </c>
      <c r="CH1433" s="621">
        <v>0</v>
      </c>
      <c r="CI1433" s="621">
        <v>0</v>
      </c>
      <c r="CJ1433" s="621">
        <v>0</v>
      </c>
      <c r="CK1433" s="623">
        <f t="shared" si="47"/>
        <v>33</v>
      </c>
      <c r="CL1433" s="554">
        <v>33</v>
      </c>
      <c r="CM1433" s="554">
        <v>3.3673469387755106</v>
      </c>
      <c r="CN1433" s="554">
        <v>20.069387755102042</v>
      </c>
      <c r="CO1433" s="638" t="s">
        <v>4965</v>
      </c>
      <c r="CP1433" s="638"/>
      <c r="CQ1433" s="525" t="s">
        <v>4965</v>
      </c>
      <c r="CR1433" s="527" t="s">
        <v>4965</v>
      </c>
      <c r="CS1433" s="640" t="s">
        <v>4965</v>
      </c>
      <c r="CT1433" s="525" t="s">
        <v>4965</v>
      </c>
      <c r="CU1433" s="525" t="s">
        <v>4965</v>
      </c>
    </row>
    <row r="1434" spans="1:99" ht="12" customHeight="1" x14ac:dyDescent="0.2">
      <c r="A1434" s="632" t="s">
        <v>3650</v>
      </c>
      <c r="B1434" s="632" t="s">
        <v>4023</v>
      </c>
      <c r="C1434" s="653" t="s">
        <v>4022</v>
      </c>
      <c r="D1434" s="653"/>
      <c r="E1434" s="653"/>
      <c r="F1434" s="653"/>
      <c r="G1434" s="653"/>
      <c r="H1434" s="653"/>
      <c r="I1434" s="653"/>
      <c r="J1434" s="517">
        <v>527260</v>
      </c>
      <c r="K1434" s="517">
        <v>177215</v>
      </c>
      <c r="L1434" s="512" t="s">
        <v>4766</v>
      </c>
      <c r="M1434" s="632" t="s">
        <v>1432</v>
      </c>
      <c r="N1434" s="632" t="s">
        <v>1432</v>
      </c>
      <c r="O1434" s="517"/>
      <c r="P1434" s="517"/>
      <c r="Q1434" s="627">
        <v>26</v>
      </c>
      <c r="R1434" s="632"/>
      <c r="S1434" s="632"/>
      <c r="T1434" s="632"/>
      <c r="U1434" s="643"/>
      <c r="V1434" s="643"/>
      <c r="W1434" s="643"/>
      <c r="X1434" s="632" t="s">
        <v>1432</v>
      </c>
      <c r="Y1434" s="632" t="s">
        <v>1442</v>
      </c>
      <c r="Z1434" s="632" t="s">
        <v>1443</v>
      </c>
      <c r="AA1434" s="632"/>
      <c r="AB1434" s="631"/>
      <c r="AC1434" s="644"/>
      <c r="AD1434" s="631"/>
      <c r="AE1434" s="631"/>
      <c r="AF1434" s="743"/>
      <c r="AG1434" s="517" t="s">
        <v>1931</v>
      </c>
      <c r="AH1434" s="517" t="s">
        <v>1444</v>
      </c>
      <c r="AI1434" s="632"/>
      <c r="AJ1434" s="632">
        <v>6</v>
      </c>
      <c r="AK1434" s="632">
        <v>26</v>
      </c>
      <c r="AL1434" s="632">
        <v>0</v>
      </c>
      <c r="AM1434" s="632">
        <v>0</v>
      </c>
      <c r="AN1434" s="632">
        <v>0</v>
      </c>
      <c r="AO1434" s="632">
        <v>0</v>
      </c>
      <c r="AP1434" s="632">
        <v>0</v>
      </c>
      <c r="AQ1434" s="632">
        <v>0</v>
      </c>
      <c r="AR1434" s="632">
        <v>26</v>
      </c>
      <c r="AS1434" s="635" t="s">
        <v>4965</v>
      </c>
      <c r="AT1434" s="635" t="s">
        <v>4965</v>
      </c>
      <c r="AU1434" s="635" t="s">
        <v>4965</v>
      </c>
      <c r="AV1434" s="635" t="s">
        <v>4965</v>
      </c>
      <c r="AW1434" s="635" t="s">
        <v>4965</v>
      </c>
      <c r="AX1434" s="635" t="s">
        <v>4965</v>
      </c>
      <c r="AY1434" s="635" t="s">
        <v>4965</v>
      </c>
      <c r="AZ1434" s="635" t="s">
        <v>4965</v>
      </c>
      <c r="BA1434" s="635" t="s">
        <v>4965</v>
      </c>
      <c r="BB1434" s="635" t="s">
        <v>4965</v>
      </c>
      <c r="BC1434" s="635" t="s">
        <v>4965</v>
      </c>
      <c r="BD1434" s="635" t="s">
        <v>4965</v>
      </c>
      <c r="BE1434" s="635" t="s">
        <v>4965</v>
      </c>
      <c r="BF1434" s="635" t="s">
        <v>4965</v>
      </c>
      <c r="BG1434" s="635" t="s">
        <v>4965</v>
      </c>
      <c r="BH1434" s="635" t="s">
        <v>4965</v>
      </c>
      <c r="BI1434" s="635" t="s">
        <v>4965</v>
      </c>
      <c r="BJ1434" s="635" t="s">
        <v>4965</v>
      </c>
      <c r="BK1434" s="635" t="s">
        <v>4965</v>
      </c>
      <c r="BL1434" s="635" t="s">
        <v>4965</v>
      </c>
      <c r="BM1434" s="635" t="s">
        <v>4965</v>
      </c>
      <c r="BN1434" s="550" t="s">
        <v>4021</v>
      </c>
      <c r="BO1434" s="636">
        <v>0</v>
      </c>
      <c r="BP1434" s="590">
        <v>1.5468354430379745</v>
      </c>
      <c r="BQ1434" s="649">
        <v>1.5468354430379745</v>
      </c>
      <c r="BR1434" s="590">
        <v>1.5468354430379745</v>
      </c>
      <c r="BS1434" s="590">
        <v>1.5468354430379745</v>
      </c>
      <c r="BT1434" s="590">
        <v>1.5468354430379745</v>
      </c>
      <c r="BU1434" s="589">
        <v>1.8101265822784811</v>
      </c>
      <c r="BV1434" s="590">
        <v>1.8101265822784811</v>
      </c>
      <c r="BW1434" s="590">
        <v>1.8101265822784811</v>
      </c>
      <c r="BX1434" s="590">
        <v>1.8101265822784811</v>
      </c>
      <c r="BY1434" s="590">
        <v>1.8101265822784811</v>
      </c>
      <c r="BZ1434" s="590">
        <v>1.8430379746835441</v>
      </c>
      <c r="CA1434" s="590">
        <v>1.8430379746835441</v>
      </c>
      <c r="CB1434" s="590">
        <v>1.8430379746835441</v>
      </c>
      <c r="CC1434" s="590">
        <v>1.8430379746835441</v>
      </c>
      <c r="CD1434" s="590">
        <v>1.8430379746835441</v>
      </c>
      <c r="CE1434" s="621">
        <v>0</v>
      </c>
      <c r="CF1434" s="621">
        <v>0</v>
      </c>
      <c r="CG1434" s="621">
        <v>0</v>
      </c>
      <c r="CH1434" s="621">
        <v>0</v>
      </c>
      <c r="CI1434" s="621">
        <v>0</v>
      </c>
      <c r="CJ1434" s="621">
        <v>0</v>
      </c>
      <c r="CK1434" s="623">
        <f t="shared" si="47"/>
        <v>25.999999999999996</v>
      </c>
      <c r="CL1434" s="554">
        <v>25.999999999999996</v>
      </c>
      <c r="CM1434" s="554">
        <v>7.9974683544303788</v>
      </c>
      <c r="CN1434" s="554">
        <v>17.081012658227849</v>
      </c>
      <c r="CO1434" s="638" t="s">
        <v>4965</v>
      </c>
      <c r="CP1434" s="648"/>
      <c r="CQ1434" s="525" t="s">
        <v>4965</v>
      </c>
      <c r="CR1434" s="527" t="s">
        <v>4965</v>
      </c>
      <c r="CS1434" s="525" t="s">
        <v>4965</v>
      </c>
      <c r="CT1434" s="525" t="s">
        <v>4965</v>
      </c>
      <c r="CU1434" s="525" t="s">
        <v>4965</v>
      </c>
    </row>
    <row r="1435" spans="1:99" ht="12" customHeight="1" x14ac:dyDescent="0.2">
      <c r="A1435" s="632" t="s">
        <v>3650</v>
      </c>
      <c r="B1435" s="632" t="s">
        <v>4023</v>
      </c>
      <c r="C1435" s="653" t="s">
        <v>4022</v>
      </c>
      <c r="D1435" s="653"/>
      <c r="E1435" s="653"/>
      <c r="F1435" s="653"/>
      <c r="G1435" s="653"/>
      <c r="H1435" s="653"/>
      <c r="I1435" s="653"/>
      <c r="J1435" s="517">
        <v>527260</v>
      </c>
      <c r="K1435" s="517">
        <v>177215</v>
      </c>
      <c r="L1435" s="512" t="s">
        <v>4766</v>
      </c>
      <c r="M1435" s="632" t="s">
        <v>1432</v>
      </c>
      <c r="N1435" s="632" t="s">
        <v>1432</v>
      </c>
      <c r="O1435" s="517"/>
      <c r="P1435" s="517"/>
      <c r="Q1435" s="627">
        <v>27</v>
      </c>
      <c r="R1435" s="632"/>
      <c r="S1435" s="632"/>
      <c r="T1435" s="632"/>
      <c r="U1435" s="643"/>
      <c r="V1435" s="643"/>
      <c r="W1435" s="643"/>
      <c r="X1435" s="632" t="s">
        <v>1432</v>
      </c>
      <c r="Y1435" s="632" t="s">
        <v>1442</v>
      </c>
      <c r="Z1435" s="632" t="s">
        <v>1443</v>
      </c>
      <c r="AA1435" s="632"/>
      <c r="AB1435" s="631"/>
      <c r="AC1435" s="644"/>
      <c r="AD1435" s="631"/>
      <c r="AE1435" s="631"/>
      <c r="AF1435" s="743"/>
      <c r="AG1435" s="517" t="s">
        <v>628</v>
      </c>
      <c r="AH1435" s="517" t="s">
        <v>1444</v>
      </c>
      <c r="AI1435" s="632"/>
      <c r="AJ1435" s="632">
        <v>6</v>
      </c>
      <c r="AK1435" s="632">
        <v>27</v>
      </c>
      <c r="AL1435" s="632">
        <v>0</v>
      </c>
      <c r="AM1435" s="632">
        <v>0</v>
      </c>
      <c r="AN1435" s="632">
        <v>0</v>
      </c>
      <c r="AO1435" s="632">
        <v>0</v>
      </c>
      <c r="AP1435" s="632">
        <v>0</v>
      </c>
      <c r="AQ1435" s="632">
        <v>0</v>
      </c>
      <c r="AR1435" s="632">
        <v>27</v>
      </c>
      <c r="AS1435" s="635" t="s">
        <v>4965</v>
      </c>
      <c r="AT1435" s="635" t="s">
        <v>4965</v>
      </c>
      <c r="AU1435" s="635" t="s">
        <v>4965</v>
      </c>
      <c r="AV1435" s="635" t="s">
        <v>4965</v>
      </c>
      <c r="AW1435" s="635" t="s">
        <v>4965</v>
      </c>
      <c r="AX1435" s="635" t="s">
        <v>4965</v>
      </c>
      <c r="AY1435" s="635" t="s">
        <v>4965</v>
      </c>
      <c r="AZ1435" s="635" t="s">
        <v>4965</v>
      </c>
      <c r="BA1435" s="635" t="s">
        <v>4965</v>
      </c>
      <c r="BB1435" s="635" t="s">
        <v>4965</v>
      </c>
      <c r="BC1435" s="635" t="s">
        <v>4965</v>
      </c>
      <c r="BD1435" s="635" t="s">
        <v>4965</v>
      </c>
      <c r="BE1435" s="635" t="s">
        <v>4965</v>
      </c>
      <c r="BF1435" s="635" t="s">
        <v>4965</v>
      </c>
      <c r="BG1435" s="635" t="s">
        <v>4965</v>
      </c>
      <c r="BH1435" s="635" t="s">
        <v>4965</v>
      </c>
      <c r="BI1435" s="635" t="s">
        <v>4965</v>
      </c>
      <c r="BJ1435" s="635" t="s">
        <v>4965</v>
      </c>
      <c r="BK1435" s="635" t="s">
        <v>4965</v>
      </c>
      <c r="BL1435" s="635" t="s">
        <v>4965</v>
      </c>
      <c r="BM1435" s="635" t="s">
        <v>4965</v>
      </c>
      <c r="BN1435" s="550" t="s">
        <v>4021</v>
      </c>
      <c r="BO1435" s="636">
        <v>0</v>
      </c>
      <c r="BP1435" s="590">
        <v>1.6063291139240505</v>
      </c>
      <c r="BQ1435" s="649">
        <v>1.6063291139240505</v>
      </c>
      <c r="BR1435" s="590">
        <v>1.6063291139240505</v>
      </c>
      <c r="BS1435" s="590">
        <v>1.6063291139240505</v>
      </c>
      <c r="BT1435" s="590">
        <v>1.6063291139240505</v>
      </c>
      <c r="BU1435" s="589">
        <v>1.8797468354430382</v>
      </c>
      <c r="BV1435" s="590">
        <v>1.8797468354430382</v>
      </c>
      <c r="BW1435" s="590">
        <v>1.8797468354430382</v>
      </c>
      <c r="BX1435" s="590">
        <v>1.8797468354430382</v>
      </c>
      <c r="BY1435" s="590">
        <v>1.8797468354430382</v>
      </c>
      <c r="BZ1435" s="590">
        <v>1.9139240506329114</v>
      </c>
      <c r="CA1435" s="590">
        <v>1.9139240506329114</v>
      </c>
      <c r="CB1435" s="590">
        <v>1.9139240506329114</v>
      </c>
      <c r="CC1435" s="590">
        <v>1.9139240506329114</v>
      </c>
      <c r="CD1435" s="590">
        <v>1.9139240506329114</v>
      </c>
      <c r="CE1435" s="621">
        <v>0</v>
      </c>
      <c r="CF1435" s="621">
        <v>0</v>
      </c>
      <c r="CG1435" s="621">
        <v>0</v>
      </c>
      <c r="CH1435" s="621">
        <v>0</v>
      </c>
      <c r="CI1435" s="621">
        <v>0</v>
      </c>
      <c r="CJ1435" s="621">
        <v>0</v>
      </c>
      <c r="CK1435" s="623">
        <f t="shared" si="47"/>
        <v>26.999999999999996</v>
      </c>
      <c r="CL1435" s="554">
        <v>26.999999999999996</v>
      </c>
      <c r="CM1435" s="554">
        <v>8.3050632911392412</v>
      </c>
      <c r="CN1435" s="554">
        <v>17.737974683544305</v>
      </c>
      <c r="CO1435" s="638" t="s">
        <v>4965</v>
      </c>
      <c r="CP1435" s="648"/>
      <c r="CQ1435" s="525" t="s">
        <v>4965</v>
      </c>
      <c r="CR1435" s="527" t="s">
        <v>4965</v>
      </c>
      <c r="CS1435" s="525" t="s">
        <v>4965</v>
      </c>
      <c r="CT1435" s="525" t="s">
        <v>4965</v>
      </c>
      <c r="CU1435" s="525" t="s">
        <v>4965</v>
      </c>
    </row>
    <row r="1436" spans="1:99" ht="12" customHeight="1" x14ac:dyDescent="0.2">
      <c r="A1436" s="632" t="s">
        <v>3650</v>
      </c>
      <c r="B1436" s="632" t="s">
        <v>4023</v>
      </c>
      <c r="C1436" s="653" t="s">
        <v>4022</v>
      </c>
      <c r="D1436" s="653"/>
      <c r="E1436" s="653"/>
      <c r="F1436" s="653"/>
      <c r="G1436" s="653"/>
      <c r="H1436" s="653"/>
      <c r="I1436" s="653"/>
      <c r="J1436" s="517">
        <v>527260</v>
      </c>
      <c r="K1436" s="517">
        <v>177215</v>
      </c>
      <c r="L1436" s="512" t="s">
        <v>4766</v>
      </c>
      <c r="M1436" s="632" t="s">
        <v>1432</v>
      </c>
      <c r="N1436" s="632" t="s">
        <v>1432</v>
      </c>
      <c r="O1436" s="517"/>
      <c r="P1436" s="517"/>
      <c r="Q1436" s="627">
        <v>105</v>
      </c>
      <c r="R1436" s="632"/>
      <c r="S1436" s="632"/>
      <c r="T1436" s="632"/>
      <c r="U1436" s="643"/>
      <c r="V1436" s="643"/>
      <c r="W1436" s="643"/>
      <c r="X1436" s="632" t="s">
        <v>1432</v>
      </c>
      <c r="Y1436" s="632" t="s">
        <v>1442</v>
      </c>
      <c r="Z1436" s="632" t="s">
        <v>1443</v>
      </c>
      <c r="AA1436" s="632"/>
      <c r="AB1436" s="631"/>
      <c r="AC1436" s="174"/>
      <c r="AD1436" s="631"/>
      <c r="AE1436" s="631"/>
      <c r="AF1436" s="743"/>
      <c r="AG1436" s="641" t="s">
        <v>3063</v>
      </c>
      <c r="AH1436" s="517" t="s">
        <v>1444</v>
      </c>
      <c r="AI1436" s="632"/>
      <c r="AJ1436" s="632">
        <v>6</v>
      </c>
      <c r="AK1436" s="632">
        <v>105</v>
      </c>
      <c r="AL1436" s="632">
        <v>0</v>
      </c>
      <c r="AM1436" s="632">
        <v>0</v>
      </c>
      <c r="AN1436" s="632">
        <v>0</v>
      </c>
      <c r="AO1436" s="632">
        <v>0</v>
      </c>
      <c r="AP1436" s="632">
        <v>0</v>
      </c>
      <c r="AQ1436" s="632">
        <v>0</v>
      </c>
      <c r="AR1436" s="632">
        <v>105</v>
      </c>
      <c r="AS1436" s="635" t="s">
        <v>4965</v>
      </c>
      <c r="AT1436" s="635" t="s">
        <v>4965</v>
      </c>
      <c r="AU1436" s="635" t="s">
        <v>4965</v>
      </c>
      <c r="AV1436" s="635" t="s">
        <v>4965</v>
      </c>
      <c r="AW1436" s="635" t="s">
        <v>4965</v>
      </c>
      <c r="AX1436" s="635" t="s">
        <v>4965</v>
      </c>
      <c r="AY1436" s="635" t="s">
        <v>4965</v>
      </c>
      <c r="AZ1436" s="635" t="s">
        <v>4965</v>
      </c>
      <c r="BA1436" s="635" t="s">
        <v>4965</v>
      </c>
      <c r="BB1436" s="635" t="s">
        <v>4965</v>
      </c>
      <c r="BC1436" s="635" t="s">
        <v>4965</v>
      </c>
      <c r="BD1436" s="635" t="s">
        <v>4965</v>
      </c>
      <c r="BE1436" s="635" t="s">
        <v>4965</v>
      </c>
      <c r="BF1436" s="635" t="s">
        <v>4965</v>
      </c>
      <c r="BG1436" s="635" t="s">
        <v>4965</v>
      </c>
      <c r="BH1436" s="635" t="s">
        <v>4965</v>
      </c>
      <c r="BI1436" s="635" t="s">
        <v>4965</v>
      </c>
      <c r="BJ1436" s="635" t="s">
        <v>4965</v>
      </c>
      <c r="BK1436" s="635" t="s">
        <v>4965</v>
      </c>
      <c r="BL1436" s="635" t="s">
        <v>4965</v>
      </c>
      <c r="BM1436" s="635" t="s">
        <v>4965</v>
      </c>
      <c r="BN1436" s="550" t="s">
        <v>4021</v>
      </c>
      <c r="BO1436" s="636">
        <v>0</v>
      </c>
      <c r="BP1436" s="590">
        <v>6.2468354430379742</v>
      </c>
      <c r="BQ1436" s="649">
        <v>6.2468354430379742</v>
      </c>
      <c r="BR1436" s="590">
        <v>6.2468354430379742</v>
      </c>
      <c r="BS1436" s="590">
        <v>6.2468354430379742</v>
      </c>
      <c r="BT1436" s="590">
        <v>6.2468354430379742</v>
      </c>
      <c r="BU1436" s="589">
        <v>7.3101265822784809</v>
      </c>
      <c r="BV1436" s="590">
        <v>7.3101265822784809</v>
      </c>
      <c r="BW1436" s="590">
        <v>7.3101265822784809</v>
      </c>
      <c r="BX1436" s="590">
        <v>7.3101265822784809</v>
      </c>
      <c r="BY1436" s="590">
        <v>7.3101265822784809</v>
      </c>
      <c r="BZ1436" s="590">
        <v>7.443037974683544</v>
      </c>
      <c r="CA1436" s="590">
        <v>7.443037974683544</v>
      </c>
      <c r="CB1436" s="590">
        <v>7.443037974683544</v>
      </c>
      <c r="CC1436" s="590">
        <v>7.443037974683544</v>
      </c>
      <c r="CD1436" s="590">
        <v>7.443037974683544</v>
      </c>
      <c r="CE1436" s="621">
        <v>0</v>
      </c>
      <c r="CF1436" s="621">
        <v>0</v>
      </c>
      <c r="CG1436" s="621">
        <v>0</v>
      </c>
      <c r="CH1436" s="621">
        <v>0</v>
      </c>
      <c r="CI1436" s="621">
        <v>0</v>
      </c>
      <c r="CJ1436" s="621">
        <v>0</v>
      </c>
      <c r="CK1436" s="623">
        <f t="shared" si="47"/>
        <v>105.00000000000001</v>
      </c>
      <c r="CL1436" s="554">
        <v>105.00000000000001</v>
      </c>
      <c r="CM1436" s="554">
        <v>32.297468354430379</v>
      </c>
      <c r="CN1436" s="554">
        <v>68.98101265822784</v>
      </c>
      <c r="CO1436" s="638" t="s">
        <v>4965</v>
      </c>
      <c r="CP1436" s="648"/>
      <c r="CQ1436" s="525" t="s">
        <v>4965</v>
      </c>
      <c r="CR1436" s="527" t="s">
        <v>4965</v>
      </c>
      <c r="CS1436" s="525" t="s">
        <v>4965</v>
      </c>
      <c r="CT1436" s="525" t="s">
        <v>4965</v>
      </c>
      <c r="CU1436" s="525" t="s">
        <v>4965</v>
      </c>
    </row>
    <row r="1437" spans="1:99" ht="12" customHeight="1" x14ac:dyDescent="0.2">
      <c r="A1437" s="624" t="s">
        <v>3650</v>
      </c>
      <c r="B1437" s="151" t="s">
        <v>2648</v>
      </c>
      <c r="C1437" s="624" t="s">
        <v>2649</v>
      </c>
      <c r="D1437" s="624"/>
      <c r="E1437" s="624"/>
      <c r="F1437" s="624"/>
      <c r="G1437" s="624"/>
      <c r="H1437" s="624"/>
      <c r="I1437" s="624"/>
      <c r="J1437" s="626">
        <v>526592</v>
      </c>
      <c r="K1437" s="626">
        <v>175883</v>
      </c>
      <c r="L1437" s="512" t="s">
        <v>4766</v>
      </c>
      <c r="M1437" s="624"/>
      <c r="N1437" s="624"/>
      <c r="O1437" s="626"/>
      <c r="P1437" s="626"/>
      <c r="Q1437" s="627">
        <v>5</v>
      </c>
      <c r="R1437" s="632"/>
      <c r="S1437" s="632"/>
      <c r="T1437" s="632"/>
      <c r="U1437" s="643"/>
      <c r="V1437" s="643"/>
      <c r="W1437" s="643"/>
      <c r="X1437" s="642"/>
      <c r="Y1437" s="631" t="s">
        <v>1442</v>
      </c>
      <c r="Z1437" s="632" t="s">
        <v>1443</v>
      </c>
      <c r="AA1437" s="633"/>
      <c r="AB1437" s="624"/>
      <c r="AC1437" s="644">
        <v>0.10394736842105264</v>
      </c>
      <c r="AD1437" s="624"/>
      <c r="AE1437" s="624"/>
      <c r="AF1437" s="743"/>
      <c r="AG1437" s="517" t="s">
        <v>628</v>
      </c>
      <c r="AH1437" s="517" t="s">
        <v>1444</v>
      </c>
      <c r="AI1437" s="624">
        <v>1332234</v>
      </c>
      <c r="AJ1437" s="624">
        <v>0</v>
      </c>
      <c r="AK1437" s="624">
        <v>0</v>
      </c>
      <c r="AL1437" s="624">
        <v>0</v>
      </c>
      <c r="AM1437" s="624">
        <v>0</v>
      </c>
      <c r="AN1437" s="624">
        <v>0</v>
      </c>
      <c r="AO1437" s="624">
        <v>0</v>
      </c>
      <c r="AP1437" s="624">
        <v>0</v>
      </c>
      <c r="AQ1437" s="624">
        <v>0</v>
      </c>
      <c r="AR1437" s="624">
        <v>5</v>
      </c>
      <c r="AS1437" s="635" t="s">
        <v>4965</v>
      </c>
      <c r="AT1437" s="635" t="s">
        <v>4965</v>
      </c>
      <c r="AU1437" s="635" t="s">
        <v>4965</v>
      </c>
      <c r="AV1437" s="635" t="s">
        <v>4965</v>
      </c>
      <c r="AW1437" s="635" t="s">
        <v>4965</v>
      </c>
      <c r="AX1437" s="635" t="s">
        <v>4965</v>
      </c>
      <c r="AY1437" s="635" t="s">
        <v>4965</v>
      </c>
      <c r="AZ1437" s="635" t="s">
        <v>4965</v>
      </c>
      <c r="BA1437" s="635" t="s">
        <v>4965</v>
      </c>
      <c r="BB1437" s="635" t="s">
        <v>4965</v>
      </c>
      <c r="BC1437" s="635" t="s">
        <v>4965</v>
      </c>
      <c r="BD1437" s="635" t="s">
        <v>4965</v>
      </c>
      <c r="BE1437" s="635" t="s">
        <v>4965</v>
      </c>
      <c r="BF1437" s="635" t="s">
        <v>4965</v>
      </c>
      <c r="BG1437" s="635" t="s">
        <v>4965</v>
      </c>
      <c r="BH1437" s="635" t="s">
        <v>4965</v>
      </c>
      <c r="BI1437" s="635" t="s">
        <v>4965</v>
      </c>
      <c r="BJ1437" s="635" t="s">
        <v>4965</v>
      </c>
      <c r="BK1437" s="635" t="s">
        <v>4965</v>
      </c>
      <c r="BL1437" s="635" t="s">
        <v>4965</v>
      </c>
      <c r="BM1437" s="635" t="s">
        <v>4965</v>
      </c>
      <c r="BN1437" s="550" t="s">
        <v>4021</v>
      </c>
      <c r="BO1437" s="636">
        <v>0</v>
      </c>
      <c r="BP1437" s="636">
        <v>0</v>
      </c>
      <c r="BQ1437" s="637">
        <v>0</v>
      </c>
      <c r="BR1437" s="636">
        <v>0</v>
      </c>
      <c r="BS1437" s="636">
        <v>0</v>
      </c>
      <c r="BT1437" s="636">
        <v>0</v>
      </c>
      <c r="BU1437" s="589">
        <v>0.42105263157894735</v>
      </c>
      <c r="BV1437" s="590">
        <v>0.42105263157894735</v>
      </c>
      <c r="BW1437" s="590">
        <v>0.42105263157894735</v>
      </c>
      <c r="BX1437" s="590">
        <v>0.42105263157894735</v>
      </c>
      <c r="BY1437" s="590">
        <v>0.42105263157894735</v>
      </c>
      <c r="BZ1437" s="590">
        <v>0.28947368421052633</v>
      </c>
      <c r="CA1437" s="590">
        <v>0.28947368421052633</v>
      </c>
      <c r="CB1437" s="590">
        <v>0.28947368421052633</v>
      </c>
      <c r="CC1437" s="590">
        <v>0.28947368421052633</v>
      </c>
      <c r="CD1437" s="590">
        <v>0.28947368421052633</v>
      </c>
      <c r="CE1437" s="590">
        <v>0.28947368421052633</v>
      </c>
      <c r="CF1437" s="590">
        <v>0.28947368421052633</v>
      </c>
      <c r="CG1437" s="590">
        <v>0.28947368421052633</v>
      </c>
      <c r="CH1437" s="590">
        <v>0.28947368421052633</v>
      </c>
      <c r="CI1437" s="590">
        <v>0.28947368421052633</v>
      </c>
      <c r="CJ1437" s="621">
        <v>0</v>
      </c>
      <c r="CK1437" s="623">
        <f t="shared" si="47"/>
        <v>5.0000000000000018</v>
      </c>
      <c r="CL1437" s="554">
        <v>3.552631578947369</v>
      </c>
      <c r="CM1437" s="523">
        <v>0.42105263157894735</v>
      </c>
      <c r="CN1437" s="554">
        <v>2.3947368421052628</v>
      </c>
      <c r="CO1437" s="638" t="s">
        <v>4965</v>
      </c>
      <c r="CP1437" s="638"/>
      <c r="CQ1437" s="525" t="s">
        <v>4965</v>
      </c>
      <c r="CR1437" s="527" t="s">
        <v>4965</v>
      </c>
      <c r="CS1437" s="640" t="s">
        <v>4965</v>
      </c>
      <c r="CT1437" s="525" t="s">
        <v>4965</v>
      </c>
      <c r="CU1437" s="525" t="s">
        <v>4965</v>
      </c>
    </row>
    <row r="1438" spans="1:99" ht="12" customHeight="1" x14ac:dyDescent="0.2">
      <c r="A1438" s="624" t="s">
        <v>3650</v>
      </c>
      <c r="B1438" s="151" t="s">
        <v>2648</v>
      </c>
      <c r="C1438" s="624" t="s">
        <v>2649</v>
      </c>
      <c r="D1438" s="624"/>
      <c r="E1438" s="624"/>
      <c r="F1438" s="624"/>
      <c r="G1438" s="624"/>
      <c r="H1438" s="624"/>
      <c r="I1438" s="624"/>
      <c r="J1438" s="626">
        <v>526592</v>
      </c>
      <c r="K1438" s="626">
        <v>175883</v>
      </c>
      <c r="L1438" s="512" t="s">
        <v>4766</v>
      </c>
      <c r="M1438" s="624"/>
      <c r="N1438" s="624"/>
      <c r="O1438" s="626"/>
      <c r="P1438" s="626"/>
      <c r="Q1438" s="627">
        <v>8</v>
      </c>
      <c r="R1438" s="632"/>
      <c r="S1438" s="632"/>
      <c r="T1438" s="632"/>
      <c r="U1438" s="643"/>
      <c r="V1438" s="643"/>
      <c r="W1438" s="643"/>
      <c r="X1438" s="642"/>
      <c r="Y1438" s="631" t="s">
        <v>1442</v>
      </c>
      <c r="Z1438" s="632" t="s">
        <v>1443</v>
      </c>
      <c r="AA1438" s="633"/>
      <c r="AB1438" s="624"/>
      <c r="AC1438" s="644">
        <v>0.16631578947368422</v>
      </c>
      <c r="AD1438" s="624"/>
      <c r="AE1438" s="624"/>
      <c r="AF1438" s="743"/>
      <c r="AG1438" s="517" t="s">
        <v>1931</v>
      </c>
      <c r="AH1438" s="517" t="s">
        <v>1444</v>
      </c>
      <c r="AI1438" s="624">
        <v>1332234</v>
      </c>
      <c r="AJ1438" s="624">
        <v>0</v>
      </c>
      <c r="AK1438" s="624">
        <v>0</v>
      </c>
      <c r="AL1438" s="624">
        <v>0</v>
      </c>
      <c r="AM1438" s="624">
        <v>0</v>
      </c>
      <c r="AN1438" s="624">
        <v>0</v>
      </c>
      <c r="AO1438" s="624">
        <v>0</v>
      </c>
      <c r="AP1438" s="624">
        <v>0</v>
      </c>
      <c r="AQ1438" s="624">
        <v>0</v>
      </c>
      <c r="AR1438" s="624">
        <v>8</v>
      </c>
      <c r="AS1438" s="635" t="s">
        <v>4965</v>
      </c>
      <c r="AT1438" s="635" t="s">
        <v>4965</v>
      </c>
      <c r="AU1438" s="635" t="s">
        <v>4965</v>
      </c>
      <c r="AV1438" s="635" t="s">
        <v>4965</v>
      </c>
      <c r="AW1438" s="635" t="s">
        <v>4965</v>
      </c>
      <c r="AX1438" s="635" t="s">
        <v>4965</v>
      </c>
      <c r="AY1438" s="635" t="s">
        <v>4965</v>
      </c>
      <c r="AZ1438" s="635" t="s">
        <v>4965</v>
      </c>
      <c r="BA1438" s="635" t="s">
        <v>4965</v>
      </c>
      <c r="BB1438" s="635" t="s">
        <v>4965</v>
      </c>
      <c r="BC1438" s="635" t="s">
        <v>4965</v>
      </c>
      <c r="BD1438" s="635" t="s">
        <v>4965</v>
      </c>
      <c r="BE1438" s="635" t="s">
        <v>4965</v>
      </c>
      <c r="BF1438" s="635" t="s">
        <v>4965</v>
      </c>
      <c r="BG1438" s="635" t="s">
        <v>4965</v>
      </c>
      <c r="BH1438" s="635" t="s">
        <v>4965</v>
      </c>
      <c r="BI1438" s="635" t="s">
        <v>4965</v>
      </c>
      <c r="BJ1438" s="635" t="s">
        <v>4965</v>
      </c>
      <c r="BK1438" s="635" t="s">
        <v>4965</v>
      </c>
      <c r="BL1438" s="635" t="s">
        <v>4965</v>
      </c>
      <c r="BM1438" s="635" t="s">
        <v>4965</v>
      </c>
      <c r="BN1438" s="550" t="s">
        <v>4021</v>
      </c>
      <c r="BO1438" s="636">
        <v>0</v>
      </c>
      <c r="BP1438" s="636">
        <v>0</v>
      </c>
      <c r="BQ1438" s="637">
        <v>0</v>
      </c>
      <c r="BR1438" s="636">
        <v>0</v>
      </c>
      <c r="BS1438" s="636">
        <v>0</v>
      </c>
      <c r="BT1438" s="636">
        <v>0</v>
      </c>
      <c r="BU1438" s="589">
        <v>0.67368421052631577</v>
      </c>
      <c r="BV1438" s="590">
        <v>0.67368421052631577</v>
      </c>
      <c r="BW1438" s="590">
        <v>0.67368421052631577</v>
      </c>
      <c r="BX1438" s="590">
        <v>0.67368421052631577</v>
      </c>
      <c r="BY1438" s="590">
        <v>0.67368421052631577</v>
      </c>
      <c r="BZ1438" s="590">
        <v>0.4631578947368421</v>
      </c>
      <c r="CA1438" s="590">
        <v>0.4631578947368421</v>
      </c>
      <c r="CB1438" s="590">
        <v>0.4631578947368421</v>
      </c>
      <c r="CC1438" s="590">
        <v>0.4631578947368421</v>
      </c>
      <c r="CD1438" s="590">
        <v>0.4631578947368421</v>
      </c>
      <c r="CE1438" s="590">
        <v>0.4631578947368421</v>
      </c>
      <c r="CF1438" s="590">
        <v>0.4631578947368421</v>
      </c>
      <c r="CG1438" s="590">
        <v>0.4631578947368421</v>
      </c>
      <c r="CH1438" s="590">
        <v>0.4631578947368421</v>
      </c>
      <c r="CI1438" s="590">
        <v>0.4631578947368421</v>
      </c>
      <c r="CJ1438" s="621">
        <v>0</v>
      </c>
      <c r="CK1438" s="623">
        <f t="shared" si="47"/>
        <v>7.9999999999999973</v>
      </c>
      <c r="CL1438" s="554">
        <v>5.6842105263157885</v>
      </c>
      <c r="CM1438" s="554">
        <v>0.67368421052631577</v>
      </c>
      <c r="CN1438" s="554">
        <v>3.831578947368421</v>
      </c>
      <c r="CO1438" s="638" t="s">
        <v>4965</v>
      </c>
      <c r="CP1438" s="638"/>
      <c r="CQ1438" s="525" t="s">
        <v>4965</v>
      </c>
      <c r="CR1438" s="527" t="s">
        <v>4965</v>
      </c>
      <c r="CS1438" s="640" t="s">
        <v>4965</v>
      </c>
      <c r="CT1438" s="525" t="s">
        <v>4965</v>
      </c>
      <c r="CU1438" s="525" t="s">
        <v>4965</v>
      </c>
    </row>
    <row r="1439" spans="1:99" ht="12" customHeight="1" x14ac:dyDescent="0.2">
      <c r="A1439" s="624" t="s">
        <v>3650</v>
      </c>
      <c r="B1439" s="151" t="s">
        <v>2648</v>
      </c>
      <c r="C1439" s="624" t="s">
        <v>2649</v>
      </c>
      <c r="D1439" s="624"/>
      <c r="E1439" s="624"/>
      <c r="F1439" s="624"/>
      <c r="G1439" s="624"/>
      <c r="H1439" s="624"/>
      <c r="I1439" s="624"/>
      <c r="J1439" s="626">
        <v>526592</v>
      </c>
      <c r="K1439" s="626">
        <v>175883</v>
      </c>
      <c r="L1439" s="512" t="s">
        <v>4766</v>
      </c>
      <c r="M1439" s="624"/>
      <c r="N1439" s="624"/>
      <c r="O1439" s="626"/>
      <c r="P1439" s="626"/>
      <c r="Q1439" s="627">
        <v>25</v>
      </c>
      <c r="R1439" s="632"/>
      <c r="S1439" s="632"/>
      <c r="T1439" s="632"/>
      <c r="U1439" s="643"/>
      <c r="V1439" s="643"/>
      <c r="W1439" s="643"/>
      <c r="X1439" s="642"/>
      <c r="Y1439" s="631" t="s">
        <v>1442</v>
      </c>
      <c r="Z1439" s="632" t="s">
        <v>1443</v>
      </c>
      <c r="AA1439" s="633"/>
      <c r="AB1439" s="624"/>
      <c r="AC1439" s="644">
        <v>1.611842105263158</v>
      </c>
      <c r="AD1439" s="624"/>
      <c r="AE1439" s="624"/>
      <c r="AF1439" s="743"/>
      <c r="AG1439" s="641" t="s">
        <v>3063</v>
      </c>
      <c r="AH1439" s="517" t="s">
        <v>1444</v>
      </c>
      <c r="AI1439" s="624">
        <v>1332234</v>
      </c>
      <c r="AJ1439" s="624">
        <v>0</v>
      </c>
      <c r="AK1439" s="624">
        <v>0</v>
      </c>
      <c r="AL1439" s="624">
        <v>0</v>
      </c>
      <c r="AM1439" s="624">
        <v>0</v>
      </c>
      <c r="AN1439" s="624">
        <v>0</v>
      </c>
      <c r="AO1439" s="624">
        <v>0</v>
      </c>
      <c r="AP1439" s="624">
        <v>0</v>
      </c>
      <c r="AQ1439" s="624">
        <v>0</v>
      </c>
      <c r="AR1439" s="624">
        <v>25</v>
      </c>
      <c r="AS1439" s="635" t="s">
        <v>4965</v>
      </c>
      <c r="AT1439" s="635" t="s">
        <v>4965</v>
      </c>
      <c r="AU1439" s="635" t="s">
        <v>4965</v>
      </c>
      <c r="AV1439" s="635" t="s">
        <v>4965</v>
      </c>
      <c r="AW1439" s="635" t="s">
        <v>4965</v>
      </c>
      <c r="AX1439" s="635" t="s">
        <v>4965</v>
      </c>
      <c r="AY1439" s="635" t="s">
        <v>4965</v>
      </c>
      <c r="AZ1439" s="635" t="s">
        <v>4965</v>
      </c>
      <c r="BA1439" s="635" t="s">
        <v>4965</v>
      </c>
      <c r="BB1439" s="635" t="s">
        <v>4965</v>
      </c>
      <c r="BC1439" s="635" t="s">
        <v>4965</v>
      </c>
      <c r="BD1439" s="635" t="s">
        <v>4965</v>
      </c>
      <c r="BE1439" s="635" t="s">
        <v>4965</v>
      </c>
      <c r="BF1439" s="635" t="s">
        <v>4965</v>
      </c>
      <c r="BG1439" s="635" t="s">
        <v>4965</v>
      </c>
      <c r="BH1439" s="635" t="s">
        <v>4965</v>
      </c>
      <c r="BI1439" s="635" t="s">
        <v>4965</v>
      </c>
      <c r="BJ1439" s="635" t="s">
        <v>4965</v>
      </c>
      <c r="BK1439" s="635" t="s">
        <v>4965</v>
      </c>
      <c r="BL1439" s="635" t="s">
        <v>4965</v>
      </c>
      <c r="BM1439" s="635" t="s">
        <v>4965</v>
      </c>
      <c r="BN1439" s="550" t="s">
        <v>4021</v>
      </c>
      <c r="BO1439" s="636">
        <v>0</v>
      </c>
      <c r="BP1439" s="636">
        <v>0</v>
      </c>
      <c r="BQ1439" s="637">
        <v>0</v>
      </c>
      <c r="BR1439" s="636">
        <v>0</v>
      </c>
      <c r="BS1439" s="636">
        <v>0</v>
      </c>
      <c r="BT1439" s="636">
        <v>0</v>
      </c>
      <c r="BU1439" s="589">
        <v>2.1052631578947367</v>
      </c>
      <c r="BV1439" s="590">
        <v>2.1052631578947367</v>
      </c>
      <c r="BW1439" s="590">
        <v>2.1052631578947367</v>
      </c>
      <c r="BX1439" s="590">
        <v>2.1052631578947367</v>
      </c>
      <c r="BY1439" s="590">
        <v>2.1052631578947367</v>
      </c>
      <c r="BZ1439" s="590">
        <v>1.4473684210526316</v>
      </c>
      <c r="CA1439" s="590">
        <v>1.4473684210526316</v>
      </c>
      <c r="CB1439" s="590">
        <v>1.4473684210526316</v>
      </c>
      <c r="CC1439" s="590">
        <v>1.4473684210526316</v>
      </c>
      <c r="CD1439" s="590">
        <v>1.4473684210526316</v>
      </c>
      <c r="CE1439" s="590">
        <v>1.4473684210526316</v>
      </c>
      <c r="CF1439" s="590">
        <v>1.4473684210526316</v>
      </c>
      <c r="CG1439" s="590">
        <v>1.4473684210526316</v>
      </c>
      <c r="CH1439" s="590">
        <v>1.4473684210526316</v>
      </c>
      <c r="CI1439" s="590">
        <v>1.4473684210526316</v>
      </c>
      <c r="CJ1439" s="621">
        <v>0</v>
      </c>
      <c r="CK1439" s="623">
        <f t="shared" si="47"/>
        <v>24.999999999999989</v>
      </c>
      <c r="CL1439" s="554">
        <v>17.763157894736839</v>
      </c>
      <c r="CM1439" s="554">
        <v>2.1052631578947367</v>
      </c>
      <c r="CN1439" s="554">
        <v>11.973684210526315</v>
      </c>
      <c r="CO1439" s="638" t="s">
        <v>4965</v>
      </c>
      <c r="CP1439" s="638"/>
      <c r="CQ1439" s="525" t="s">
        <v>4965</v>
      </c>
      <c r="CR1439" s="527" t="s">
        <v>4965</v>
      </c>
      <c r="CS1439" s="640" t="s">
        <v>4965</v>
      </c>
      <c r="CT1439" s="525" t="s">
        <v>4965</v>
      </c>
      <c r="CU1439" s="525" t="s">
        <v>4965</v>
      </c>
    </row>
    <row r="1440" spans="1:99" ht="12" customHeight="1" x14ac:dyDescent="0.2">
      <c r="A1440" s="624" t="s">
        <v>3650</v>
      </c>
      <c r="B1440" s="151" t="s">
        <v>2047</v>
      </c>
      <c r="C1440" s="624" t="s">
        <v>2650</v>
      </c>
      <c r="D1440" s="624"/>
      <c r="E1440" s="624"/>
      <c r="F1440" s="624"/>
      <c r="G1440" s="624"/>
      <c r="H1440" s="624"/>
      <c r="I1440" s="624"/>
      <c r="J1440" s="626">
        <v>526651</v>
      </c>
      <c r="K1440" s="626">
        <v>175984</v>
      </c>
      <c r="L1440" s="512" t="s">
        <v>4766</v>
      </c>
      <c r="M1440" s="624"/>
      <c r="N1440" s="624"/>
      <c r="O1440" s="626"/>
      <c r="P1440" s="626"/>
      <c r="Q1440" s="627">
        <v>12</v>
      </c>
      <c r="R1440" s="632"/>
      <c r="S1440" s="632"/>
      <c r="T1440" s="632"/>
      <c r="U1440" s="643"/>
      <c r="V1440" s="643"/>
      <c r="W1440" s="643"/>
      <c r="X1440" s="642"/>
      <c r="Y1440" s="631" t="s">
        <v>1442</v>
      </c>
      <c r="Z1440" s="632" t="s">
        <v>1443</v>
      </c>
      <c r="AA1440" s="633"/>
      <c r="AB1440" s="624"/>
      <c r="AC1440" s="644">
        <v>0.15866666666666668</v>
      </c>
      <c r="AD1440" s="624"/>
      <c r="AE1440" s="624"/>
      <c r="AF1440" s="743"/>
      <c r="AG1440" s="517" t="s">
        <v>628</v>
      </c>
      <c r="AH1440" s="517" t="s">
        <v>1444</v>
      </c>
      <c r="AI1440" s="624">
        <v>1332061</v>
      </c>
      <c r="AJ1440" s="624">
        <v>0</v>
      </c>
      <c r="AK1440" s="624">
        <v>0</v>
      </c>
      <c r="AL1440" s="624">
        <v>0</v>
      </c>
      <c r="AM1440" s="624">
        <v>0</v>
      </c>
      <c r="AN1440" s="624">
        <v>0</v>
      </c>
      <c r="AO1440" s="624">
        <v>0</v>
      </c>
      <c r="AP1440" s="624">
        <v>0</v>
      </c>
      <c r="AQ1440" s="624">
        <v>0</v>
      </c>
      <c r="AR1440" s="624">
        <v>12</v>
      </c>
      <c r="AS1440" s="635" t="s">
        <v>4965</v>
      </c>
      <c r="AT1440" s="635" t="s">
        <v>4965</v>
      </c>
      <c r="AU1440" s="635" t="s">
        <v>4965</v>
      </c>
      <c r="AV1440" s="635" t="s">
        <v>4965</v>
      </c>
      <c r="AW1440" s="635" t="s">
        <v>4965</v>
      </c>
      <c r="AX1440" s="635" t="s">
        <v>4965</v>
      </c>
      <c r="AY1440" s="635" t="s">
        <v>4965</v>
      </c>
      <c r="AZ1440" s="635" t="s">
        <v>4965</v>
      </c>
      <c r="BA1440" s="635" t="s">
        <v>4965</v>
      </c>
      <c r="BB1440" s="635" t="s">
        <v>4965</v>
      </c>
      <c r="BC1440" s="635" t="s">
        <v>4965</v>
      </c>
      <c r="BD1440" s="635" t="s">
        <v>4965</v>
      </c>
      <c r="BE1440" s="635" t="s">
        <v>4965</v>
      </c>
      <c r="BF1440" s="635" t="s">
        <v>4965</v>
      </c>
      <c r="BG1440" s="635" t="s">
        <v>4965</v>
      </c>
      <c r="BH1440" s="635" t="s">
        <v>4965</v>
      </c>
      <c r="BI1440" s="635" t="s">
        <v>4965</v>
      </c>
      <c r="BJ1440" s="635" t="s">
        <v>4965</v>
      </c>
      <c r="BK1440" s="635" t="s">
        <v>4965</v>
      </c>
      <c r="BL1440" s="635" t="s">
        <v>4965</v>
      </c>
      <c r="BM1440" s="635" t="s">
        <v>4965</v>
      </c>
      <c r="BN1440" s="550" t="s">
        <v>4021</v>
      </c>
      <c r="BO1440" s="636">
        <v>0</v>
      </c>
      <c r="BP1440" s="590">
        <v>0.96</v>
      </c>
      <c r="BQ1440" s="649">
        <v>0.96</v>
      </c>
      <c r="BR1440" s="590">
        <v>0.96</v>
      </c>
      <c r="BS1440" s="590">
        <v>0.96</v>
      </c>
      <c r="BT1440" s="590">
        <v>0.96</v>
      </c>
      <c r="BU1440" s="589">
        <v>0.48</v>
      </c>
      <c r="BV1440" s="590">
        <v>0.48</v>
      </c>
      <c r="BW1440" s="590">
        <v>0.48</v>
      </c>
      <c r="BX1440" s="590">
        <v>0.48</v>
      </c>
      <c r="BY1440" s="590">
        <v>0.48</v>
      </c>
      <c r="BZ1440" s="590">
        <v>0.48</v>
      </c>
      <c r="CA1440" s="590">
        <v>0.48</v>
      </c>
      <c r="CB1440" s="590">
        <v>0.48</v>
      </c>
      <c r="CC1440" s="590">
        <v>0.48</v>
      </c>
      <c r="CD1440" s="590">
        <v>0.48</v>
      </c>
      <c r="CE1440" s="590">
        <v>0.48</v>
      </c>
      <c r="CF1440" s="590">
        <v>0.48</v>
      </c>
      <c r="CG1440" s="590">
        <v>0.48</v>
      </c>
      <c r="CH1440" s="590">
        <v>0.48</v>
      </c>
      <c r="CI1440" s="590">
        <v>0.48</v>
      </c>
      <c r="CJ1440" s="636">
        <v>0</v>
      </c>
      <c r="CK1440" s="623">
        <f t="shared" si="47"/>
        <v>12.000000000000005</v>
      </c>
      <c r="CL1440" s="554">
        <v>9.6000000000000032</v>
      </c>
      <c r="CM1440" s="554">
        <v>4.32</v>
      </c>
      <c r="CN1440" s="554">
        <v>6.7200000000000024</v>
      </c>
      <c r="CO1440" s="638" t="s">
        <v>4965</v>
      </c>
      <c r="CP1440" s="638"/>
      <c r="CQ1440" s="525" t="s">
        <v>4965</v>
      </c>
      <c r="CR1440" s="527" t="s">
        <v>4965</v>
      </c>
      <c r="CS1440" s="640" t="s">
        <v>4965</v>
      </c>
      <c r="CT1440" s="525" t="s">
        <v>4965</v>
      </c>
      <c r="CU1440" s="525" t="s">
        <v>4965</v>
      </c>
    </row>
    <row r="1441" spans="1:99" ht="12" customHeight="1" x14ac:dyDescent="0.2">
      <c r="A1441" s="624" t="s">
        <v>3650</v>
      </c>
      <c r="B1441" s="151" t="s">
        <v>2047</v>
      </c>
      <c r="C1441" s="624" t="s">
        <v>2650</v>
      </c>
      <c r="D1441" s="624"/>
      <c r="E1441" s="624"/>
      <c r="F1441" s="624"/>
      <c r="G1441" s="624"/>
      <c r="H1441" s="624"/>
      <c r="I1441" s="624"/>
      <c r="J1441" s="626">
        <v>526651</v>
      </c>
      <c r="K1441" s="626">
        <v>175984</v>
      </c>
      <c r="L1441" s="512" t="s">
        <v>4766</v>
      </c>
      <c r="M1441" s="624"/>
      <c r="N1441" s="624"/>
      <c r="O1441" s="626"/>
      <c r="P1441" s="626"/>
      <c r="Q1441" s="627">
        <v>18</v>
      </c>
      <c r="R1441" s="632"/>
      <c r="S1441" s="632"/>
      <c r="T1441" s="632"/>
      <c r="U1441" s="643"/>
      <c r="V1441" s="643"/>
      <c r="W1441" s="643"/>
      <c r="X1441" s="642"/>
      <c r="Y1441" s="631" t="s">
        <v>1442</v>
      </c>
      <c r="Z1441" s="632" t="s">
        <v>1443</v>
      </c>
      <c r="AA1441" s="633"/>
      <c r="AB1441" s="624"/>
      <c r="AC1441" s="644">
        <v>0.23799999999999999</v>
      </c>
      <c r="AD1441" s="624"/>
      <c r="AE1441" s="624"/>
      <c r="AF1441" s="743"/>
      <c r="AG1441" s="517" t="s">
        <v>1931</v>
      </c>
      <c r="AH1441" s="517" t="s">
        <v>1444</v>
      </c>
      <c r="AI1441" s="624">
        <v>1332061</v>
      </c>
      <c r="AJ1441" s="624">
        <v>0</v>
      </c>
      <c r="AK1441" s="624">
        <v>0</v>
      </c>
      <c r="AL1441" s="624">
        <v>0</v>
      </c>
      <c r="AM1441" s="624">
        <v>0</v>
      </c>
      <c r="AN1441" s="624">
        <v>0</v>
      </c>
      <c r="AO1441" s="624">
        <v>0</v>
      </c>
      <c r="AP1441" s="624">
        <v>0</v>
      </c>
      <c r="AQ1441" s="624">
        <v>0</v>
      </c>
      <c r="AR1441" s="624">
        <v>18</v>
      </c>
      <c r="AS1441" s="635" t="s">
        <v>4965</v>
      </c>
      <c r="AT1441" s="635" t="s">
        <v>4965</v>
      </c>
      <c r="AU1441" s="635" t="s">
        <v>4965</v>
      </c>
      <c r="AV1441" s="635" t="s">
        <v>4965</v>
      </c>
      <c r="AW1441" s="635" t="s">
        <v>4965</v>
      </c>
      <c r="AX1441" s="635" t="s">
        <v>4965</v>
      </c>
      <c r="AY1441" s="635" t="s">
        <v>4965</v>
      </c>
      <c r="AZ1441" s="635" t="s">
        <v>4965</v>
      </c>
      <c r="BA1441" s="635" t="s">
        <v>4965</v>
      </c>
      <c r="BB1441" s="635" t="s">
        <v>4965</v>
      </c>
      <c r="BC1441" s="635" t="s">
        <v>4965</v>
      </c>
      <c r="BD1441" s="635" t="s">
        <v>4965</v>
      </c>
      <c r="BE1441" s="635" t="s">
        <v>4965</v>
      </c>
      <c r="BF1441" s="635" t="s">
        <v>4965</v>
      </c>
      <c r="BG1441" s="635" t="s">
        <v>4965</v>
      </c>
      <c r="BH1441" s="635" t="s">
        <v>4965</v>
      </c>
      <c r="BI1441" s="635" t="s">
        <v>4965</v>
      </c>
      <c r="BJ1441" s="635" t="s">
        <v>4965</v>
      </c>
      <c r="BK1441" s="635" t="s">
        <v>4965</v>
      </c>
      <c r="BL1441" s="635" t="s">
        <v>4965</v>
      </c>
      <c r="BM1441" s="635" t="s">
        <v>4965</v>
      </c>
      <c r="BN1441" s="550" t="s">
        <v>4021</v>
      </c>
      <c r="BO1441" s="636">
        <v>0</v>
      </c>
      <c r="BP1441" s="590">
        <v>1.44</v>
      </c>
      <c r="BQ1441" s="649">
        <v>1.44</v>
      </c>
      <c r="BR1441" s="590">
        <v>1.44</v>
      </c>
      <c r="BS1441" s="590">
        <v>1.44</v>
      </c>
      <c r="BT1441" s="590">
        <v>1.44</v>
      </c>
      <c r="BU1441" s="589">
        <v>0.72</v>
      </c>
      <c r="BV1441" s="590">
        <v>0.72</v>
      </c>
      <c r="BW1441" s="590">
        <v>0.72</v>
      </c>
      <c r="BX1441" s="590">
        <v>0.72</v>
      </c>
      <c r="BY1441" s="590">
        <v>0.72</v>
      </c>
      <c r="BZ1441" s="590">
        <v>0.72</v>
      </c>
      <c r="CA1441" s="590">
        <v>0.72</v>
      </c>
      <c r="CB1441" s="590">
        <v>0.72</v>
      </c>
      <c r="CC1441" s="590">
        <v>0.72</v>
      </c>
      <c r="CD1441" s="590">
        <v>0.72</v>
      </c>
      <c r="CE1441" s="590">
        <v>0.72</v>
      </c>
      <c r="CF1441" s="590">
        <v>0.72</v>
      </c>
      <c r="CG1441" s="590">
        <v>0.72</v>
      </c>
      <c r="CH1441" s="590">
        <v>0.72</v>
      </c>
      <c r="CI1441" s="590">
        <v>0.72</v>
      </c>
      <c r="CJ1441" s="636">
        <v>0</v>
      </c>
      <c r="CK1441" s="623">
        <f t="shared" si="47"/>
        <v>18.000000000000004</v>
      </c>
      <c r="CL1441" s="554">
        <v>14.400000000000004</v>
      </c>
      <c r="CM1441" s="554">
        <v>6.4799999999999995</v>
      </c>
      <c r="CN1441" s="554">
        <v>10.08</v>
      </c>
      <c r="CO1441" s="638" t="s">
        <v>4965</v>
      </c>
      <c r="CP1441" s="638"/>
      <c r="CQ1441" s="525" t="s">
        <v>4965</v>
      </c>
      <c r="CR1441" s="527" t="s">
        <v>4965</v>
      </c>
      <c r="CS1441" s="640" t="s">
        <v>4965</v>
      </c>
      <c r="CT1441" s="525" t="s">
        <v>4965</v>
      </c>
      <c r="CU1441" s="525" t="s">
        <v>4965</v>
      </c>
    </row>
    <row r="1442" spans="1:99" ht="12" customHeight="1" x14ac:dyDescent="0.2">
      <c r="A1442" s="624" t="s">
        <v>3650</v>
      </c>
      <c r="B1442" s="151" t="s">
        <v>2047</v>
      </c>
      <c r="C1442" s="624" t="s">
        <v>2650</v>
      </c>
      <c r="D1442" s="624"/>
      <c r="E1442" s="624"/>
      <c r="F1442" s="624"/>
      <c r="G1442" s="624"/>
      <c r="H1442" s="624"/>
      <c r="I1442" s="624"/>
      <c r="J1442" s="626">
        <v>526651</v>
      </c>
      <c r="K1442" s="626">
        <v>175984</v>
      </c>
      <c r="L1442" s="512" t="s">
        <v>4766</v>
      </c>
      <c r="M1442" s="624"/>
      <c r="N1442" s="624"/>
      <c r="O1442" s="626"/>
      <c r="P1442" s="626"/>
      <c r="Q1442" s="627">
        <v>60</v>
      </c>
      <c r="R1442" s="632"/>
      <c r="S1442" s="632"/>
      <c r="T1442" s="632"/>
      <c r="U1442" s="643"/>
      <c r="V1442" s="643"/>
      <c r="W1442" s="643"/>
      <c r="X1442" s="642"/>
      <c r="Y1442" s="631" t="s">
        <v>1442</v>
      </c>
      <c r="Z1442" s="632" t="s">
        <v>1443</v>
      </c>
      <c r="AA1442" s="633"/>
      <c r="AB1442" s="624"/>
      <c r="AC1442" s="644">
        <v>0.52666666666666673</v>
      </c>
      <c r="AD1442" s="624"/>
      <c r="AE1442" s="624"/>
      <c r="AF1442" s="743"/>
      <c r="AG1442" s="641" t="s">
        <v>3063</v>
      </c>
      <c r="AH1442" s="517" t="s">
        <v>1444</v>
      </c>
      <c r="AI1442" s="624">
        <v>1332061</v>
      </c>
      <c r="AJ1442" s="624">
        <v>0</v>
      </c>
      <c r="AK1442" s="624">
        <v>0</v>
      </c>
      <c r="AL1442" s="624">
        <v>0</v>
      </c>
      <c r="AM1442" s="624">
        <v>0</v>
      </c>
      <c r="AN1442" s="624">
        <v>0</v>
      </c>
      <c r="AO1442" s="624">
        <v>0</v>
      </c>
      <c r="AP1442" s="624">
        <v>0</v>
      </c>
      <c r="AQ1442" s="624">
        <v>0</v>
      </c>
      <c r="AR1442" s="624">
        <v>60</v>
      </c>
      <c r="AS1442" s="635" t="s">
        <v>4965</v>
      </c>
      <c r="AT1442" s="635" t="s">
        <v>4965</v>
      </c>
      <c r="AU1442" s="635" t="s">
        <v>4965</v>
      </c>
      <c r="AV1442" s="635" t="s">
        <v>4965</v>
      </c>
      <c r="AW1442" s="635" t="s">
        <v>4965</v>
      </c>
      <c r="AX1442" s="635" t="s">
        <v>4965</v>
      </c>
      <c r="AY1442" s="635" t="s">
        <v>4965</v>
      </c>
      <c r="AZ1442" s="635" t="s">
        <v>4965</v>
      </c>
      <c r="BA1442" s="635" t="s">
        <v>4965</v>
      </c>
      <c r="BB1442" s="635" t="s">
        <v>4965</v>
      </c>
      <c r="BC1442" s="635" t="s">
        <v>4965</v>
      </c>
      <c r="BD1442" s="635" t="s">
        <v>4965</v>
      </c>
      <c r="BE1442" s="635" t="s">
        <v>4965</v>
      </c>
      <c r="BF1442" s="635" t="s">
        <v>4965</v>
      </c>
      <c r="BG1442" s="635" t="s">
        <v>4965</v>
      </c>
      <c r="BH1442" s="635" t="s">
        <v>4965</v>
      </c>
      <c r="BI1442" s="635" t="s">
        <v>4965</v>
      </c>
      <c r="BJ1442" s="635" t="s">
        <v>4965</v>
      </c>
      <c r="BK1442" s="635" t="s">
        <v>4965</v>
      </c>
      <c r="BL1442" s="635" t="s">
        <v>4965</v>
      </c>
      <c r="BM1442" s="635" t="s">
        <v>4965</v>
      </c>
      <c r="BN1442" s="550" t="s">
        <v>4021</v>
      </c>
      <c r="BO1442" s="636">
        <v>0</v>
      </c>
      <c r="BP1442" s="590">
        <v>4.8</v>
      </c>
      <c r="BQ1442" s="649">
        <v>4.8</v>
      </c>
      <c r="BR1442" s="590">
        <v>4.8</v>
      </c>
      <c r="BS1442" s="590">
        <v>4.8</v>
      </c>
      <c r="BT1442" s="590">
        <v>4.8</v>
      </c>
      <c r="BU1442" s="589">
        <v>2.4</v>
      </c>
      <c r="BV1442" s="590">
        <v>2.4</v>
      </c>
      <c r="BW1442" s="590">
        <v>2.4</v>
      </c>
      <c r="BX1442" s="590">
        <v>2.4</v>
      </c>
      <c r="BY1442" s="590">
        <v>2.4</v>
      </c>
      <c r="BZ1442" s="590">
        <v>2.4</v>
      </c>
      <c r="CA1442" s="590">
        <v>2.4</v>
      </c>
      <c r="CB1442" s="590">
        <v>2.4</v>
      </c>
      <c r="CC1442" s="590">
        <v>2.4</v>
      </c>
      <c r="CD1442" s="590">
        <v>2.4</v>
      </c>
      <c r="CE1442" s="590">
        <v>2.4</v>
      </c>
      <c r="CF1442" s="590">
        <v>2.4</v>
      </c>
      <c r="CG1442" s="590">
        <v>2.4</v>
      </c>
      <c r="CH1442" s="590">
        <v>2.4</v>
      </c>
      <c r="CI1442" s="590">
        <v>2.4</v>
      </c>
      <c r="CJ1442" s="636">
        <v>0</v>
      </c>
      <c r="CK1442" s="623">
        <f t="shared" si="47"/>
        <v>59.999999999999979</v>
      </c>
      <c r="CL1442" s="554">
        <v>47.999999999999986</v>
      </c>
      <c r="CM1442" s="554">
        <v>21.599999999999998</v>
      </c>
      <c r="CN1442" s="554">
        <v>33.599999999999994</v>
      </c>
      <c r="CO1442" s="638" t="s">
        <v>4965</v>
      </c>
      <c r="CP1442" s="638"/>
      <c r="CQ1442" s="525" t="s">
        <v>4965</v>
      </c>
      <c r="CR1442" s="527" t="s">
        <v>4965</v>
      </c>
      <c r="CS1442" s="640" t="s">
        <v>4965</v>
      </c>
      <c r="CT1442" s="525" t="s">
        <v>4965</v>
      </c>
      <c r="CU1442" s="525" t="s">
        <v>4965</v>
      </c>
    </row>
    <row r="1443" spans="1:99" ht="12" customHeight="1" x14ac:dyDescent="0.2">
      <c r="A1443" s="624" t="s">
        <v>3650</v>
      </c>
      <c r="B1443" s="151" t="s">
        <v>2060</v>
      </c>
      <c r="C1443" s="624" t="s">
        <v>2651</v>
      </c>
      <c r="D1443" s="624"/>
      <c r="E1443" s="624"/>
      <c r="F1443" s="624"/>
      <c r="G1443" s="624"/>
      <c r="H1443" s="624"/>
      <c r="I1443" s="624"/>
      <c r="J1443" s="626">
        <v>526547</v>
      </c>
      <c r="K1443" s="626">
        <v>175744</v>
      </c>
      <c r="L1443" s="512" t="s">
        <v>4766</v>
      </c>
      <c r="M1443" s="624"/>
      <c r="N1443" s="624"/>
      <c r="O1443" s="626"/>
      <c r="P1443" s="626"/>
      <c r="Q1443" s="627">
        <v>8</v>
      </c>
      <c r="R1443" s="632"/>
      <c r="S1443" s="632"/>
      <c r="T1443" s="632"/>
      <c r="U1443" s="643"/>
      <c r="V1443" s="643"/>
      <c r="W1443" s="643"/>
      <c r="X1443" s="642"/>
      <c r="Y1443" s="631" t="s">
        <v>1442</v>
      </c>
      <c r="Z1443" s="632" t="s">
        <v>1443</v>
      </c>
      <c r="AA1443" s="633"/>
      <c r="AB1443" s="624"/>
      <c r="AC1443" s="644">
        <v>0.10622950819672132</v>
      </c>
      <c r="AD1443" s="624"/>
      <c r="AE1443" s="624"/>
      <c r="AF1443" s="743"/>
      <c r="AG1443" s="517" t="s">
        <v>628</v>
      </c>
      <c r="AH1443" s="517" t="s">
        <v>1444</v>
      </c>
      <c r="AI1443" s="624">
        <v>1332288</v>
      </c>
      <c r="AJ1443" s="624">
        <v>0</v>
      </c>
      <c r="AK1443" s="624">
        <v>0</v>
      </c>
      <c r="AL1443" s="624">
        <v>0</v>
      </c>
      <c r="AM1443" s="624">
        <v>0</v>
      </c>
      <c r="AN1443" s="624">
        <v>0</v>
      </c>
      <c r="AO1443" s="624">
        <v>0</v>
      </c>
      <c r="AP1443" s="624">
        <v>0</v>
      </c>
      <c r="AQ1443" s="624">
        <v>0</v>
      </c>
      <c r="AR1443" s="624">
        <v>8</v>
      </c>
      <c r="AS1443" s="635" t="s">
        <v>4965</v>
      </c>
      <c r="AT1443" s="635" t="s">
        <v>4965</v>
      </c>
      <c r="AU1443" s="635" t="s">
        <v>4965</v>
      </c>
      <c r="AV1443" s="635" t="s">
        <v>4965</v>
      </c>
      <c r="AW1443" s="635" t="s">
        <v>4965</v>
      </c>
      <c r="AX1443" s="635" t="s">
        <v>4965</v>
      </c>
      <c r="AY1443" s="635" t="s">
        <v>4965</v>
      </c>
      <c r="AZ1443" s="635" t="s">
        <v>4965</v>
      </c>
      <c r="BA1443" s="635" t="s">
        <v>4965</v>
      </c>
      <c r="BB1443" s="635" t="s">
        <v>4965</v>
      </c>
      <c r="BC1443" s="635" t="s">
        <v>4965</v>
      </c>
      <c r="BD1443" s="635" t="s">
        <v>4965</v>
      </c>
      <c r="BE1443" s="635" t="s">
        <v>4965</v>
      </c>
      <c r="BF1443" s="635" t="s">
        <v>4965</v>
      </c>
      <c r="BG1443" s="635" t="s">
        <v>4965</v>
      </c>
      <c r="BH1443" s="635" t="s">
        <v>4965</v>
      </c>
      <c r="BI1443" s="635" t="s">
        <v>4965</v>
      </c>
      <c r="BJ1443" s="635" t="s">
        <v>4965</v>
      </c>
      <c r="BK1443" s="635" t="s">
        <v>4965</v>
      </c>
      <c r="BL1443" s="635" t="s">
        <v>4965</v>
      </c>
      <c r="BM1443" s="635" t="s">
        <v>4965</v>
      </c>
      <c r="BN1443" s="550" t="s">
        <v>4021</v>
      </c>
      <c r="BO1443" s="636">
        <v>0</v>
      </c>
      <c r="BP1443" s="636">
        <v>0</v>
      </c>
      <c r="BQ1443" s="637">
        <v>0</v>
      </c>
      <c r="BR1443" s="636">
        <v>0</v>
      </c>
      <c r="BS1443" s="636">
        <v>0</v>
      </c>
      <c r="BT1443" s="636">
        <v>0</v>
      </c>
      <c r="BU1443" s="589">
        <v>0.39344262295081966</v>
      </c>
      <c r="BV1443" s="590">
        <v>0.39344262295081966</v>
      </c>
      <c r="BW1443" s="590">
        <v>0.39344262295081966</v>
      </c>
      <c r="BX1443" s="590">
        <v>0.39344262295081966</v>
      </c>
      <c r="BY1443" s="590">
        <v>0.39344262295081966</v>
      </c>
      <c r="BZ1443" s="590">
        <v>0.39344262295081966</v>
      </c>
      <c r="CA1443" s="590">
        <v>0.39344262295081966</v>
      </c>
      <c r="CB1443" s="590">
        <v>0.39344262295081966</v>
      </c>
      <c r="CC1443" s="590">
        <v>0.39344262295081966</v>
      </c>
      <c r="CD1443" s="590">
        <v>0.39344262295081966</v>
      </c>
      <c r="CE1443" s="590">
        <v>0.81311475409836065</v>
      </c>
      <c r="CF1443" s="590">
        <v>0.81311475409836065</v>
      </c>
      <c r="CG1443" s="590">
        <v>0.81311475409836065</v>
      </c>
      <c r="CH1443" s="590">
        <v>0.81311475409836065</v>
      </c>
      <c r="CI1443" s="590">
        <v>0.81311475409836065</v>
      </c>
      <c r="CJ1443" s="636">
        <v>0</v>
      </c>
      <c r="CK1443" s="623">
        <f t="shared" si="47"/>
        <v>7.9999999999999982</v>
      </c>
      <c r="CL1443" s="554">
        <v>3.9344262295081966</v>
      </c>
      <c r="CM1443" s="523">
        <v>0.39344262295081966</v>
      </c>
      <c r="CN1443" s="554">
        <v>2.360655737704918</v>
      </c>
      <c r="CO1443" s="638" t="s">
        <v>4965</v>
      </c>
      <c r="CP1443" s="638"/>
      <c r="CQ1443" s="525" t="s">
        <v>4965</v>
      </c>
      <c r="CR1443" s="527" t="s">
        <v>4965</v>
      </c>
      <c r="CS1443" s="640" t="s">
        <v>4965</v>
      </c>
      <c r="CT1443" s="525" t="s">
        <v>4965</v>
      </c>
      <c r="CU1443" s="525" t="s">
        <v>4965</v>
      </c>
    </row>
    <row r="1444" spans="1:99" ht="12" customHeight="1" x14ac:dyDescent="0.2">
      <c r="A1444" s="624" t="s">
        <v>3650</v>
      </c>
      <c r="B1444" s="151" t="s">
        <v>2060</v>
      </c>
      <c r="C1444" s="624" t="s">
        <v>2651</v>
      </c>
      <c r="D1444" s="624"/>
      <c r="E1444" s="624"/>
      <c r="F1444" s="624"/>
      <c r="G1444" s="624"/>
      <c r="H1444" s="624"/>
      <c r="I1444" s="624"/>
      <c r="J1444" s="626">
        <v>526547</v>
      </c>
      <c r="K1444" s="626">
        <v>175744</v>
      </c>
      <c r="L1444" s="512" t="s">
        <v>4766</v>
      </c>
      <c r="M1444" s="624"/>
      <c r="N1444" s="624"/>
      <c r="O1444" s="626"/>
      <c r="P1444" s="626"/>
      <c r="Q1444" s="627">
        <v>12</v>
      </c>
      <c r="R1444" s="632"/>
      <c r="S1444" s="632"/>
      <c r="T1444" s="632"/>
      <c r="U1444" s="643"/>
      <c r="V1444" s="643"/>
      <c r="W1444" s="643"/>
      <c r="X1444" s="642"/>
      <c r="Y1444" s="631" t="s">
        <v>1442</v>
      </c>
      <c r="Z1444" s="632" t="s">
        <v>1443</v>
      </c>
      <c r="AA1444" s="633"/>
      <c r="AB1444" s="624"/>
      <c r="AC1444" s="644">
        <v>0.15934426229508197</v>
      </c>
      <c r="AD1444" s="624"/>
      <c r="AE1444" s="624"/>
      <c r="AF1444" s="743"/>
      <c r="AG1444" s="517" t="s">
        <v>1931</v>
      </c>
      <c r="AH1444" s="517" t="s">
        <v>1444</v>
      </c>
      <c r="AI1444" s="624">
        <v>1332288</v>
      </c>
      <c r="AJ1444" s="624">
        <v>0</v>
      </c>
      <c r="AK1444" s="624">
        <v>0</v>
      </c>
      <c r="AL1444" s="624">
        <v>0</v>
      </c>
      <c r="AM1444" s="624">
        <v>0</v>
      </c>
      <c r="AN1444" s="624">
        <v>0</v>
      </c>
      <c r="AO1444" s="624">
        <v>0</v>
      </c>
      <c r="AP1444" s="624">
        <v>0</v>
      </c>
      <c r="AQ1444" s="624">
        <v>0</v>
      </c>
      <c r="AR1444" s="624">
        <v>12</v>
      </c>
      <c r="AS1444" s="635" t="s">
        <v>4965</v>
      </c>
      <c r="AT1444" s="635" t="s">
        <v>4965</v>
      </c>
      <c r="AU1444" s="635" t="s">
        <v>4965</v>
      </c>
      <c r="AV1444" s="635" t="s">
        <v>4965</v>
      </c>
      <c r="AW1444" s="635" t="s">
        <v>4965</v>
      </c>
      <c r="AX1444" s="635" t="s">
        <v>4965</v>
      </c>
      <c r="AY1444" s="635" t="s">
        <v>4965</v>
      </c>
      <c r="AZ1444" s="635" t="s">
        <v>4965</v>
      </c>
      <c r="BA1444" s="635" t="s">
        <v>4965</v>
      </c>
      <c r="BB1444" s="635" t="s">
        <v>4965</v>
      </c>
      <c r="BC1444" s="635" t="s">
        <v>4965</v>
      </c>
      <c r="BD1444" s="635" t="s">
        <v>4965</v>
      </c>
      <c r="BE1444" s="635" t="s">
        <v>4965</v>
      </c>
      <c r="BF1444" s="635" t="s">
        <v>4965</v>
      </c>
      <c r="BG1444" s="635" t="s">
        <v>4965</v>
      </c>
      <c r="BH1444" s="635" t="s">
        <v>4965</v>
      </c>
      <c r="BI1444" s="635" t="s">
        <v>4965</v>
      </c>
      <c r="BJ1444" s="635" t="s">
        <v>4965</v>
      </c>
      <c r="BK1444" s="635" t="s">
        <v>4965</v>
      </c>
      <c r="BL1444" s="635" t="s">
        <v>4965</v>
      </c>
      <c r="BM1444" s="635" t="s">
        <v>4965</v>
      </c>
      <c r="BN1444" s="550" t="s">
        <v>4021</v>
      </c>
      <c r="BO1444" s="636">
        <v>0</v>
      </c>
      <c r="BP1444" s="636">
        <v>0</v>
      </c>
      <c r="BQ1444" s="637">
        <v>0</v>
      </c>
      <c r="BR1444" s="636">
        <v>0</v>
      </c>
      <c r="BS1444" s="636">
        <v>0</v>
      </c>
      <c r="BT1444" s="636">
        <v>0</v>
      </c>
      <c r="BU1444" s="589">
        <v>0.5901639344262295</v>
      </c>
      <c r="BV1444" s="590">
        <v>0.5901639344262295</v>
      </c>
      <c r="BW1444" s="590">
        <v>0.5901639344262295</v>
      </c>
      <c r="BX1444" s="590">
        <v>0.5901639344262295</v>
      </c>
      <c r="BY1444" s="590">
        <v>0.5901639344262295</v>
      </c>
      <c r="BZ1444" s="590">
        <v>0.5901639344262295</v>
      </c>
      <c r="CA1444" s="590">
        <v>0.5901639344262295</v>
      </c>
      <c r="CB1444" s="590">
        <v>0.5901639344262295</v>
      </c>
      <c r="CC1444" s="590">
        <v>0.5901639344262295</v>
      </c>
      <c r="CD1444" s="590">
        <v>0.5901639344262295</v>
      </c>
      <c r="CE1444" s="590">
        <v>1.2196721311475411</v>
      </c>
      <c r="CF1444" s="590">
        <v>1.2196721311475411</v>
      </c>
      <c r="CG1444" s="590">
        <v>1.2196721311475411</v>
      </c>
      <c r="CH1444" s="590">
        <v>1.2196721311475411</v>
      </c>
      <c r="CI1444" s="590">
        <v>1.2196721311475411</v>
      </c>
      <c r="CJ1444" s="636">
        <v>0</v>
      </c>
      <c r="CK1444" s="623">
        <f t="shared" si="47"/>
        <v>12.000000000000002</v>
      </c>
      <c r="CL1444" s="554">
        <v>5.9016393442622936</v>
      </c>
      <c r="CM1444" s="554">
        <v>0.5901639344262295</v>
      </c>
      <c r="CN1444" s="554">
        <v>3.5409836065573765</v>
      </c>
      <c r="CO1444" s="638" t="s">
        <v>4965</v>
      </c>
      <c r="CP1444" s="638"/>
      <c r="CQ1444" s="525" t="s">
        <v>4965</v>
      </c>
      <c r="CR1444" s="527" t="s">
        <v>4965</v>
      </c>
      <c r="CS1444" s="640" t="s">
        <v>4965</v>
      </c>
      <c r="CT1444" s="525" t="s">
        <v>4965</v>
      </c>
      <c r="CU1444" s="525" t="s">
        <v>4965</v>
      </c>
    </row>
    <row r="1445" spans="1:99" ht="12" customHeight="1" x14ac:dyDescent="0.2">
      <c r="A1445" s="624" t="s">
        <v>3650</v>
      </c>
      <c r="B1445" s="151" t="s">
        <v>2060</v>
      </c>
      <c r="C1445" s="624" t="s">
        <v>2651</v>
      </c>
      <c r="D1445" s="624"/>
      <c r="E1445" s="624"/>
      <c r="F1445" s="624"/>
      <c r="G1445" s="624"/>
      <c r="H1445" s="624"/>
      <c r="I1445" s="624"/>
      <c r="J1445" s="626">
        <v>526547</v>
      </c>
      <c r="K1445" s="626">
        <v>175744</v>
      </c>
      <c r="L1445" s="512" t="s">
        <v>4766</v>
      </c>
      <c r="M1445" s="624"/>
      <c r="N1445" s="624"/>
      <c r="O1445" s="626"/>
      <c r="P1445" s="626"/>
      <c r="Q1445" s="627">
        <v>41</v>
      </c>
      <c r="R1445" s="632"/>
      <c r="S1445" s="632"/>
      <c r="T1445" s="632"/>
      <c r="U1445" s="643"/>
      <c r="V1445" s="643"/>
      <c r="W1445" s="643"/>
      <c r="X1445" s="642"/>
      <c r="Y1445" s="631" t="s">
        <v>1442</v>
      </c>
      <c r="Z1445" s="632" t="s">
        <v>1443</v>
      </c>
      <c r="AA1445" s="633"/>
      <c r="AB1445" s="624"/>
      <c r="AC1445" s="644">
        <v>0.79983606557377041</v>
      </c>
      <c r="AD1445" s="624"/>
      <c r="AE1445" s="624"/>
      <c r="AF1445" s="743"/>
      <c r="AG1445" s="641" t="s">
        <v>3063</v>
      </c>
      <c r="AH1445" s="517" t="s">
        <v>1444</v>
      </c>
      <c r="AI1445" s="624">
        <v>1332288</v>
      </c>
      <c r="AJ1445" s="624">
        <v>0</v>
      </c>
      <c r="AK1445" s="624">
        <v>0</v>
      </c>
      <c r="AL1445" s="624">
        <v>0</v>
      </c>
      <c r="AM1445" s="624">
        <v>0</v>
      </c>
      <c r="AN1445" s="624">
        <v>0</v>
      </c>
      <c r="AO1445" s="624">
        <v>0</v>
      </c>
      <c r="AP1445" s="624">
        <v>0</v>
      </c>
      <c r="AQ1445" s="624">
        <v>0</v>
      </c>
      <c r="AR1445" s="624">
        <v>41</v>
      </c>
      <c r="AS1445" s="635" t="s">
        <v>4965</v>
      </c>
      <c r="AT1445" s="635" t="s">
        <v>4965</v>
      </c>
      <c r="AU1445" s="635" t="s">
        <v>4965</v>
      </c>
      <c r="AV1445" s="635" t="s">
        <v>4965</v>
      </c>
      <c r="AW1445" s="635" t="s">
        <v>4965</v>
      </c>
      <c r="AX1445" s="635" t="s">
        <v>4965</v>
      </c>
      <c r="AY1445" s="635" t="s">
        <v>4965</v>
      </c>
      <c r="AZ1445" s="635" t="s">
        <v>4965</v>
      </c>
      <c r="BA1445" s="635" t="s">
        <v>4965</v>
      </c>
      <c r="BB1445" s="635" t="s">
        <v>4965</v>
      </c>
      <c r="BC1445" s="635" t="s">
        <v>4965</v>
      </c>
      <c r="BD1445" s="635" t="s">
        <v>4965</v>
      </c>
      <c r="BE1445" s="635" t="s">
        <v>4965</v>
      </c>
      <c r="BF1445" s="635" t="s">
        <v>4965</v>
      </c>
      <c r="BG1445" s="635" t="s">
        <v>4965</v>
      </c>
      <c r="BH1445" s="635" t="s">
        <v>4965</v>
      </c>
      <c r="BI1445" s="635" t="s">
        <v>4965</v>
      </c>
      <c r="BJ1445" s="635" t="s">
        <v>4965</v>
      </c>
      <c r="BK1445" s="635" t="s">
        <v>4965</v>
      </c>
      <c r="BL1445" s="635" t="s">
        <v>4965</v>
      </c>
      <c r="BM1445" s="635" t="s">
        <v>4965</v>
      </c>
      <c r="BN1445" s="550" t="s">
        <v>4021</v>
      </c>
      <c r="BO1445" s="636">
        <v>0</v>
      </c>
      <c r="BP1445" s="636">
        <v>0</v>
      </c>
      <c r="BQ1445" s="637">
        <v>0</v>
      </c>
      <c r="BR1445" s="636">
        <v>0</v>
      </c>
      <c r="BS1445" s="636">
        <v>0</v>
      </c>
      <c r="BT1445" s="636">
        <v>0</v>
      </c>
      <c r="BU1445" s="589">
        <v>2.0163934426229506</v>
      </c>
      <c r="BV1445" s="590">
        <v>2.0163934426229506</v>
      </c>
      <c r="BW1445" s="590">
        <v>2.0163934426229506</v>
      </c>
      <c r="BX1445" s="590">
        <v>2.0163934426229506</v>
      </c>
      <c r="BY1445" s="590">
        <v>2.0163934426229506</v>
      </c>
      <c r="BZ1445" s="590">
        <v>2.0163934426229506</v>
      </c>
      <c r="CA1445" s="590">
        <v>2.0163934426229506</v>
      </c>
      <c r="CB1445" s="590">
        <v>2.0163934426229506</v>
      </c>
      <c r="CC1445" s="590">
        <v>2.0163934426229506</v>
      </c>
      <c r="CD1445" s="590">
        <v>2.0163934426229506</v>
      </c>
      <c r="CE1445" s="590">
        <v>4.1672131147540989</v>
      </c>
      <c r="CF1445" s="590">
        <v>4.1672131147540989</v>
      </c>
      <c r="CG1445" s="590">
        <v>4.1672131147540989</v>
      </c>
      <c r="CH1445" s="590">
        <v>4.1672131147540989</v>
      </c>
      <c r="CI1445" s="590">
        <v>4.1672131147540989</v>
      </c>
      <c r="CJ1445" s="636">
        <v>0</v>
      </c>
      <c r="CK1445" s="623">
        <f t="shared" si="47"/>
        <v>40.999999999999993</v>
      </c>
      <c r="CL1445" s="554">
        <v>20.163934426229503</v>
      </c>
      <c r="CM1445" s="554">
        <v>2.0163934426229506</v>
      </c>
      <c r="CN1445" s="554">
        <v>12.098360655737704</v>
      </c>
      <c r="CO1445" s="638" t="s">
        <v>4965</v>
      </c>
      <c r="CP1445" s="638"/>
      <c r="CQ1445" s="525" t="s">
        <v>4965</v>
      </c>
      <c r="CR1445" s="527" t="s">
        <v>4965</v>
      </c>
      <c r="CS1445" s="640" t="s">
        <v>4965</v>
      </c>
      <c r="CT1445" s="525" t="s">
        <v>4965</v>
      </c>
      <c r="CU1445" s="525" t="s">
        <v>4965</v>
      </c>
    </row>
    <row r="1446" spans="1:99" ht="12" customHeight="1" x14ac:dyDescent="0.2">
      <c r="A1446" s="624" t="s">
        <v>3650</v>
      </c>
      <c r="B1446" s="151" t="s">
        <v>2055</v>
      </c>
      <c r="C1446" s="624" t="s">
        <v>2652</v>
      </c>
      <c r="D1446" s="624"/>
      <c r="E1446" s="624"/>
      <c r="F1446" s="624"/>
      <c r="G1446" s="624"/>
      <c r="H1446" s="624"/>
      <c r="I1446" s="624"/>
      <c r="J1446" s="626">
        <v>526673</v>
      </c>
      <c r="K1446" s="626">
        <v>176397</v>
      </c>
      <c r="L1446" s="512" t="s">
        <v>4766</v>
      </c>
      <c r="M1446" s="624"/>
      <c r="N1446" s="624"/>
      <c r="O1446" s="626"/>
      <c r="P1446" s="626"/>
      <c r="Q1446" s="627">
        <v>4</v>
      </c>
      <c r="R1446" s="632"/>
      <c r="S1446" s="632"/>
      <c r="T1446" s="632"/>
      <c r="U1446" s="643"/>
      <c r="V1446" s="643"/>
      <c r="W1446" s="643"/>
      <c r="X1446" s="642"/>
      <c r="Y1446" s="631" t="s">
        <v>1442</v>
      </c>
      <c r="Z1446" s="632" t="s">
        <v>1443</v>
      </c>
      <c r="AA1446" s="633"/>
      <c r="AB1446" s="624"/>
      <c r="AC1446" s="644">
        <v>0.54794117647058826</v>
      </c>
      <c r="AD1446" s="624"/>
      <c r="AE1446" s="624"/>
      <c r="AF1446" s="743"/>
      <c r="AG1446" s="517" t="s">
        <v>628</v>
      </c>
      <c r="AH1446" s="517" t="s">
        <v>1444</v>
      </c>
      <c r="AI1446" s="624">
        <v>1332244</v>
      </c>
      <c r="AJ1446" s="624">
        <v>0</v>
      </c>
      <c r="AK1446" s="624">
        <v>0</v>
      </c>
      <c r="AL1446" s="624">
        <v>0</v>
      </c>
      <c r="AM1446" s="624">
        <v>0</v>
      </c>
      <c r="AN1446" s="624">
        <v>0</v>
      </c>
      <c r="AO1446" s="624">
        <v>0</v>
      </c>
      <c r="AP1446" s="624">
        <v>0</v>
      </c>
      <c r="AQ1446" s="624">
        <v>0</v>
      </c>
      <c r="AR1446" s="624">
        <v>4</v>
      </c>
      <c r="AS1446" s="635" t="s">
        <v>4965</v>
      </c>
      <c r="AT1446" s="635" t="s">
        <v>4965</v>
      </c>
      <c r="AU1446" s="635" t="s">
        <v>4965</v>
      </c>
      <c r="AV1446" s="635" t="s">
        <v>4965</v>
      </c>
      <c r="AW1446" s="635" t="s">
        <v>4965</v>
      </c>
      <c r="AX1446" s="635" t="s">
        <v>4965</v>
      </c>
      <c r="AY1446" s="635" t="s">
        <v>4965</v>
      </c>
      <c r="AZ1446" s="635" t="s">
        <v>4965</v>
      </c>
      <c r="BA1446" s="635" t="s">
        <v>4965</v>
      </c>
      <c r="BB1446" s="635" t="s">
        <v>4965</v>
      </c>
      <c r="BC1446" s="635" t="s">
        <v>4965</v>
      </c>
      <c r="BD1446" s="635" t="s">
        <v>4965</v>
      </c>
      <c r="BE1446" s="635" t="s">
        <v>4965</v>
      </c>
      <c r="BF1446" s="635" t="s">
        <v>4965</v>
      </c>
      <c r="BG1446" s="635" t="s">
        <v>4965</v>
      </c>
      <c r="BH1446" s="635" t="s">
        <v>4965</v>
      </c>
      <c r="BI1446" s="635" t="s">
        <v>4965</v>
      </c>
      <c r="BJ1446" s="635" t="s">
        <v>4965</v>
      </c>
      <c r="BK1446" s="635" t="s">
        <v>4965</v>
      </c>
      <c r="BL1446" s="635" t="s">
        <v>4965</v>
      </c>
      <c r="BM1446" s="635" t="s">
        <v>4965</v>
      </c>
      <c r="BN1446" s="550" t="s">
        <v>4021</v>
      </c>
      <c r="BO1446" s="636">
        <v>0</v>
      </c>
      <c r="BP1446" s="636">
        <v>0</v>
      </c>
      <c r="BQ1446" s="637">
        <v>0</v>
      </c>
      <c r="BR1446" s="636">
        <v>0</v>
      </c>
      <c r="BS1446" s="636">
        <v>0</v>
      </c>
      <c r="BT1446" s="636">
        <v>0</v>
      </c>
      <c r="BU1446" s="589">
        <v>0.23529411764705882</v>
      </c>
      <c r="BV1446" s="590">
        <v>0.23529411764705882</v>
      </c>
      <c r="BW1446" s="590">
        <v>0.23529411764705882</v>
      </c>
      <c r="BX1446" s="590">
        <v>0.23529411764705882</v>
      </c>
      <c r="BY1446" s="590">
        <v>0.23529411764705882</v>
      </c>
      <c r="BZ1446" s="590">
        <v>0.28235294117647058</v>
      </c>
      <c r="CA1446" s="590">
        <v>0.28235294117647058</v>
      </c>
      <c r="CB1446" s="590">
        <v>0.28235294117647058</v>
      </c>
      <c r="CC1446" s="590">
        <v>0.28235294117647058</v>
      </c>
      <c r="CD1446" s="590">
        <v>0.28235294117647058</v>
      </c>
      <c r="CE1446" s="590">
        <v>0.28235294117647058</v>
      </c>
      <c r="CF1446" s="590">
        <v>0.28235294117647058</v>
      </c>
      <c r="CG1446" s="590">
        <v>0.28235294117647058</v>
      </c>
      <c r="CH1446" s="590">
        <v>0.28235294117647058</v>
      </c>
      <c r="CI1446" s="590">
        <v>0.28235294117647058</v>
      </c>
      <c r="CJ1446" s="621">
        <v>0</v>
      </c>
      <c r="CK1446" s="623">
        <f t="shared" si="47"/>
        <v>3.9999999999999991</v>
      </c>
      <c r="CL1446" s="554">
        <v>2.5882352941176467</v>
      </c>
      <c r="CM1446" s="523">
        <v>0.23529411764705882</v>
      </c>
      <c r="CN1446" s="554">
        <v>1.4588235294117649</v>
      </c>
      <c r="CO1446" s="638" t="s">
        <v>4965</v>
      </c>
      <c r="CP1446" s="638"/>
      <c r="CQ1446" s="525" t="s">
        <v>4965</v>
      </c>
      <c r="CR1446" s="527" t="s">
        <v>4965</v>
      </c>
      <c r="CS1446" s="640" t="s">
        <v>4965</v>
      </c>
      <c r="CT1446" s="525" t="s">
        <v>4965</v>
      </c>
      <c r="CU1446" s="525" t="s">
        <v>4965</v>
      </c>
    </row>
    <row r="1447" spans="1:99" ht="12" customHeight="1" x14ac:dyDescent="0.2">
      <c r="A1447" s="624" t="s">
        <v>3650</v>
      </c>
      <c r="B1447" s="151" t="s">
        <v>2055</v>
      </c>
      <c r="C1447" s="624" t="s">
        <v>2652</v>
      </c>
      <c r="D1447" s="624"/>
      <c r="E1447" s="624"/>
      <c r="F1447" s="624"/>
      <c r="G1447" s="624"/>
      <c r="H1447" s="624"/>
      <c r="I1447" s="624"/>
      <c r="J1447" s="626">
        <v>526673</v>
      </c>
      <c r="K1447" s="626">
        <v>176397</v>
      </c>
      <c r="L1447" s="512" t="s">
        <v>4766</v>
      </c>
      <c r="M1447" s="624"/>
      <c r="N1447" s="624"/>
      <c r="O1447" s="626"/>
      <c r="P1447" s="626"/>
      <c r="Q1447" s="627">
        <v>7</v>
      </c>
      <c r="R1447" s="632"/>
      <c r="S1447" s="632"/>
      <c r="T1447" s="632"/>
      <c r="U1447" s="643"/>
      <c r="V1447" s="643"/>
      <c r="W1447" s="643"/>
      <c r="X1447" s="642"/>
      <c r="Y1447" s="631" t="s">
        <v>1442</v>
      </c>
      <c r="Z1447" s="632" t="s">
        <v>1443</v>
      </c>
      <c r="AA1447" s="633"/>
      <c r="AB1447" s="624"/>
      <c r="AC1447" s="644">
        <v>0.54794117647058826</v>
      </c>
      <c r="AD1447" s="624"/>
      <c r="AE1447" s="624"/>
      <c r="AF1447" s="743"/>
      <c r="AG1447" s="517" t="s">
        <v>1931</v>
      </c>
      <c r="AH1447" s="517" t="s">
        <v>1444</v>
      </c>
      <c r="AI1447" s="624">
        <v>1332244</v>
      </c>
      <c r="AJ1447" s="624">
        <v>0</v>
      </c>
      <c r="AK1447" s="624">
        <v>0</v>
      </c>
      <c r="AL1447" s="624">
        <v>0</v>
      </c>
      <c r="AM1447" s="624">
        <v>0</v>
      </c>
      <c r="AN1447" s="624">
        <v>0</v>
      </c>
      <c r="AO1447" s="624">
        <v>0</v>
      </c>
      <c r="AP1447" s="624">
        <v>0</v>
      </c>
      <c r="AQ1447" s="624">
        <v>0</v>
      </c>
      <c r="AR1447" s="624">
        <v>7</v>
      </c>
      <c r="AS1447" s="635" t="s">
        <v>4965</v>
      </c>
      <c r="AT1447" s="635" t="s">
        <v>4965</v>
      </c>
      <c r="AU1447" s="635" t="s">
        <v>4965</v>
      </c>
      <c r="AV1447" s="635" t="s">
        <v>4965</v>
      </c>
      <c r="AW1447" s="635" t="s">
        <v>4965</v>
      </c>
      <c r="AX1447" s="635" t="s">
        <v>4965</v>
      </c>
      <c r="AY1447" s="635" t="s">
        <v>4965</v>
      </c>
      <c r="AZ1447" s="635" t="s">
        <v>4965</v>
      </c>
      <c r="BA1447" s="635" t="s">
        <v>4965</v>
      </c>
      <c r="BB1447" s="635" t="s">
        <v>4965</v>
      </c>
      <c r="BC1447" s="635" t="s">
        <v>4965</v>
      </c>
      <c r="BD1447" s="635" t="s">
        <v>4965</v>
      </c>
      <c r="BE1447" s="635" t="s">
        <v>4965</v>
      </c>
      <c r="BF1447" s="635" t="s">
        <v>4965</v>
      </c>
      <c r="BG1447" s="635" t="s">
        <v>4965</v>
      </c>
      <c r="BH1447" s="635" t="s">
        <v>4965</v>
      </c>
      <c r="BI1447" s="635" t="s">
        <v>4965</v>
      </c>
      <c r="BJ1447" s="635" t="s">
        <v>4965</v>
      </c>
      <c r="BK1447" s="635" t="s">
        <v>4965</v>
      </c>
      <c r="BL1447" s="635" t="s">
        <v>4965</v>
      </c>
      <c r="BM1447" s="635" t="s">
        <v>4965</v>
      </c>
      <c r="BN1447" s="550" t="s">
        <v>4021</v>
      </c>
      <c r="BO1447" s="636">
        <v>0</v>
      </c>
      <c r="BP1447" s="636">
        <v>0</v>
      </c>
      <c r="BQ1447" s="637">
        <v>0</v>
      </c>
      <c r="BR1447" s="636">
        <v>0</v>
      </c>
      <c r="BS1447" s="636">
        <v>0</v>
      </c>
      <c r="BT1447" s="636">
        <v>0</v>
      </c>
      <c r="BU1447" s="589">
        <v>0.41176470588235298</v>
      </c>
      <c r="BV1447" s="590">
        <v>0.41176470588235298</v>
      </c>
      <c r="BW1447" s="590">
        <v>0.41176470588235298</v>
      </c>
      <c r="BX1447" s="590">
        <v>0.41176470588235298</v>
      </c>
      <c r="BY1447" s="590">
        <v>0.41176470588235298</v>
      </c>
      <c r="BZ1447" s="590">
        <v>0.49411764705882355</v>
      </c>
      <c r="CA1447" s="590">
        <v>0.49411764705882355</v>
      </c>
      <c r="CB1447" s="590">
        <v>0.49411764705882355</v>
      </c>
      <c r="CC1447" s="590">
        <v>0.49411764705882355</v>
      </c>
      <c r="CD1447" s="590">
        <v>0.49411764705882355</v>
      </c>
      <c r="CE1447" s="590">
        <v>0.49411764705882355</v>
      </c>
      <c r="CF1447" s="590">
        <v>0.49411764705882355</v>
      </c>
      <c r="CG1447" s="590">
        <v>0.49411764705882355</v>
      </c>
      <c r="CH1447" s="590">
        <v>0.49411764705882355</v>
      </c>
      <c r="CI1447" s="590">
        <v>0.49411764705882355</v>
      </c>
      <c r="CJ1447" s="621">
        <v>0</v>
      </c>
      <c r="CK1447" s="623">
        <f t="shared" si="47"/>
        <v>7</v>
      </c>
      <c r="CL1447" s="554">
        <v>4.5294117647058822</v>
      </c>
      <c r="CM1447" s="523">
        <v>0.41176470588235298</v>
      </c>
      <c r="CN1447" s="554">
        <v>2.5529411764705885</v>
      </c>
      <c r="CO1447" s="638" t="s">
        <v>4965</v>
      </c>
      <c r="CP1447" s="638"/>
      <c r="CQ1447" s="525" t="s">
        <v>4965</v>
      </c>
      <c r="CR1447" s="527" t="s">
        <v>4965</v>
      </c>
      <c r="CS1447" s="640" t="s">
        <v>4965</v>
      </c>
      <c r="CT1447" s="525" t="s">
        <v>4965</v>
      </c>
      <c r="CU1447" s="525" t="s">
        <v>4965</v>
      </c>
    </row>
    <row r="1448" spans="1:99" ht="12" customHeight="1" x14ac:dyDescent="0.2">
      <c r="A1448" s="624" t="s">
        <v>3650</v>
      </c>
      <c r="B1448" s="151" t="s">
        <v>2055</v>
      </c>
      <c r="C1448" s="624" t="s">
        <v>2652</v>
      </c>
      <c r="D1448" s="624"/>
      <c r="E1448" s="624"/>
      <c r="F1448" s="624"/>
      <c r="G1448" s="624"/>
      <c r="H1448" s="624"/>
      <c r="I1448" s="624"/>
      <c r="J1448" s="626">
        <v>526673</v>
      </c>
      <c r="K1448" s="626">
        <v>176397</v>
      </c>
      <c r="L1448" s="512" t="s">
        <v>4766</v>
      </c>
      <c r="M1448" s="624"/>
      <c r="N1448" s="624"/>
      <c r="O1448" s="626"/>
      <c r="P1448" s="626"/>
      <c r="Q1448" s="627">
        <v>23</v>
      </c>
      <c r="R1448" s="632"/>
      <c r="S1448" s="632"/>
      <c r="T1448" s="632"/>
      <c r="U1448" s="643"/>
      <c r="V1448" s="643"/>
      <c r="W1448" s="643"/>
      <c r="X1448" s="642"/>
      <c r="Y1448" s="631" t="s">
        <v>1442</v>
      </c>
      <c r="Z1448" s="632" t="s">
        <v>1443</v>
      </c>
      <c r="AA1448" s="633"/>
      <c r="AB1448" s="624"/>
      <c r="AC1448" s="644">
        <v>0.54794117647058826</v>
      </c>
      <c r="AD1448" s="624"/>
      <c r="AE1448" s="624"/>
      <c r="AF1448" s="743"/>
      <c r="AG1448" s="641" t="s">
        <v>3063</v>
      </c>
      <c r="AH1448" s="517" t="s">
        <v>1444</v>
      </c>
      <c r="AI1448" s="624">
        <v>1332244</v>
      </c>
      <c r="AJ1448" s="624">
        <v>0</v>
      </c>
      <c r="AK1448" s="624">
        <v>0</v>
      </c>
      <c r="AL1448" s="624">
        <v>0</v>
      </c>
      <c r="AM1448" s="624">
        <v>0</v>
      </c>
      <c r="AN1448" s="624">
        <v>0</v>
      </c>
      <c r="AO1448" s="624">
        <v>0</v>
      </c>
      <c r="AP1448" s="624">
        <v>0</v>
      </c>
      <c r="AQ1448" s="624">
        <v>0</v>
      </c>
      <c r="AR1448" s="624">
        <v>23</v>
      </c>
      <c r="AS1448" s="635" t="s">
        <v>4965</v>
      </c>
      <c r="AT1448" s="635" t="s">
        <v>4965</v>
      </c>
      <c r="AU1448" s="635" t="s">
        <v>4965</v>
      </c>
      <c r="AV1448" s="635" t="s">
        <v>4965</v>
      </c>
      <c r="AW1448" s="635" t="s">
        <v>4965</v>
      </c>
      <c r="AX1448" s="635" t="s">
        <v>4965</v>
      </c>
      <c r="AY1448" s="635" t="s">
        <v>4965</v>
      </c>
      <c r="AZ1448" s="635" t="s">
        <v>4965</v>
      </c>
      <c r="BA1448" s="635" t="s">
        <v>4965</v>
      </c>
      <c r="BB1448" s="635" t="s">
        <v>4965</v>
      </c>
      <c r="BC1448" s="635" t="s">
        <v>4965</v>
      </c>
      <c r="BD1448" s="635" t="s">
        <v>4965</v>
      </c>
      <c r="BE1448" s="635" t="s">
        <v>4965</v>
      </c>
      <c r="BF1448" s="635" t="s">
        <v>4965</v>
      </c>
      <c r="BG1448" s="635" t="s">
        <v>4965</v>
      </c>
      <c r="BH1448" s="635" t="s">
        <v>4965</v>
      </c>
      <c r="BI1448" s="635" t="s">
        <v>4965</v>
      </c>
      <c r="BJ1448" s="635" t="s">
        <v>4965</v>
      </c>
      <c r="BK1448" s="635" t="s">
        <v>4965</v>
      </c>
      <c r="BL1448" s="635" t="s">
        <v>4965</v>
      </c>
      <c r="BM1448" s="635" t="s">
        <v>4965</v>
      </c>
      <c r="BN1448" s="550" t="s">
        <v>4021</v>
      </c>
      <c r="BO1448" s="636">
        <v>0</v>
      </c>
      <c r="BP1448" s="636">
        <v>0</v>
      </c>
      <c r="BQ1448" s="637">
        <v>0</v>
      </c>
      <c r="BR1448" s="636">
        <v>0</v>
      </c>
      <c r="BS1448" s="636">
        <v>0</v>
      </c>
      <c r="BT1448" s="636">
        <v>0</v>
      </c>
      <c r="BU1448" s="589">
        <v>1.3529411764705883</v>
      </c>
      <c r="BV1448" s="590">
        <v>1.3529411764705883</v>
      </c>
      <c r="BW1448" s="590">
        <v>1.3529411764705883</v>
      </c>
      <c r="BX1448" s="590">
        <v>1.3529411764705883</v>
      </c>
      <c r="BY1448" s="590">
        <v>1.3529411764705883</v>
      </c>
      <c r="BZ1448" s="590">
        <v>1.6235294117647061</v>
      </c>
      <c r="CA1448" s="590">
        <v>1.6235294117647061</v>
      </c>
      <c r="CB1448" s="590">
        <v>1.6235294117647061</v>
      </c>
      <c r="CC1448" s="590">
        <v>1.6235294117647061</v>
      </c>
      <c r="CD1448" s="590">
        <v>1.6235294117647061</v>
      </c>
      <c r="CE1448" s="590">
        <v>1.6235294117647061</v>
      </c>
      <c r="CF1448" s="590">
        <v>1.6235294117647061</v>
      </c>
      <c r="CG1448" s="590">
        <v>1.6235294117647061</v>
      </c>
      <c r="CH1448" s="590">
        <v>1.6235294117647061</v>
      </c>
      <c r="CI1448" s="590">
        <v>1.6235294117647061</v>
      </c>
      <c r="CJ1448" s="621">
        <v>0</v>
      </c>
      <c r="CK1448" s="623">
        <f t="shared" si="47"/>
        <v>23.000000000000004</v>
      </c>
      <c r="CL1448" s="554">
        <v>14.882352941176469</v>
      </c>
      <c r="CM1448" s="554">
        <v>1.3529411764705883</v>
      </c>
      <c r="CN1448" s="554">
        <v>8.3882352941176475</v>
      </c>
      <c r="CO1448" s="638" t="s">
        <v>4965</v>
      </c>
      <c r="CP1448" s="638"/>
      <c r="CQ1448" s="525" t="s">
        <v>4965</v>
      </c>
      <c r="CR1448" s="527" t="s">
        <v>4965</v>
      </c>
      <c r="CS1448" s="640" t="s">
        <v>4965</v>
      </c>
      <c r="CT1448" s="525" t="s">
        <v>4965</v>
      </c>
      <c r="CU1448" s="525" t="s">
        <v>4965</v>
      </c>
    </row>
    <row r="1449" spans="1:99" ht="12" customHeight="1" x14ac:dyDescent="0.2">
      <c r="A1449" s="624" t="s">
        <v>3650</v>
      </c>
      <c r="B1449" s="151" t="s">
        <v>1932</v>
      </c>
      <c r="C1449" s="624" t="s">
        <v>2653</v>
      </c>
      <c r="D1449" s="624"/>
      <c r="E1449" s="624"/>
      <c r="F1449" s="624"/>
      <c r="G1449" s="624"/>
      <c r="H1449" s="624"/>
      <c r="I1449" s="624"/>
      <c r="J1449" s="626">
        <v>526384</v>
      </c>
      <c r="K1449" s="626">
        <v>175612</v>
      </c>
      <c r="L1449" s="512" t="s">
        <v>4766</v>
      </c>
      <c r="M1449" s="624"/>
      <c r="N1449" s="624"/>
      <c r="O1449" s="626"/>
      <c r="P1449" s="626"/>
      <c r="Q1449" s="627">
        <v>2</v>
      </c>
      <c r="R1449" s="632"/>
      <c r="S1449" s="632"/>
      <c r="T1449" s="632"/>
      <c r="U1449" s="643"/>
      <c r="V1449" s="643"/>
      <c r="W1449" s="643"/>
      <c r="X1449" s="642"/>
      <c r="Y1449" s="631" t="s">
        <v>1442</v>
      </c>
      <c r="Z1449" s="632" t="s">
        <v>1443</v>
      </c>
      <c r="AA1449" s="633"/>
      <c r="AB1449" s="624"/>
      <c r="AC1449" s="644">
        <v>4.1333333333333333E-2</v>
      </c>
      <c r="AD1449" s="624"/>
      <c r="AE1449" s="624"/>
      <c r="AF1449" s="743"/>
      <c r="AG1449" s="517" t="s">
        <v>628</v>
      </c>
      <c r="AH1449" s="517" t="s">
        <v>1444</v>
      </c>
      <c r="AI1449" s="624">
        <v>1332305</v>
      </c>
      <c r="AJ1449" s="624">
        <v>0</v>
      </c>
      <c r="AK1449" s="624">
        <v>0</v>
      </c>
      <c r="AL1449" s="624">
        <v>0</v>
      </c>
      <c r="AM1449" s="624">
        <v>0</v>
      </c>
      <c r="AN1449" s="624">
        <v>0</v>
      </c>
      <c r="AO1449" s="624">
        <v>0</v>
      </c>
      <c r="AP1449" s="624">
        <v>0</v>
      </c>
      <c r="AQ1449" s="624">
        <v>0</v>
      </c>
      <c r="AR1449" s="624">
        <v>2</v>
      </c>
      <c r="AS1449" s="635" t="s">
        <v>4965</v>
      </c>
      <c r="AT1449" s="635" t="s">
        <v>4965</v>
      </c>
      <c r="AU1449" s="635" t="s">
        <v>4965</v>
      </c>
      <c r="AV1449" s="635" t="s">
        <v>4965</v>
      </c>
      <c r="AW1449" s="635" t="s">
        <v>4965</v>
      </c>
      <c r="AX1449" s="635" t="s">
        <v>4965</v>
      </c>
      <c r="AY1449" s="635" t="s">
        <v>4965</v>
      </c>
      <c r="AZ1449" s="635" t="s">
        <v>4965</v>
      </c>
      <c r="BA1449" s="635" t="s">
        <v>4965</v>
      </c>
      <c r="BB1449" s="635" t="s">
        <v>4965</v>
      </c>
      <c r="BC1449" s="635" t="s">
        <v>4965</v>
      </c>
      <c r="BD1449" s="635" t="s">
        <v>4965</v>
      </c>
      <c r="BE1449" s="635" t="s">
        <v>4965</v>
      </c>
      <c r="BF1449" s="635" t="s">
        <v>4965</v>
      </c>
      <c r="BG1449" s="635" t="s">
        <v>4965</v>
      </c>
      <c r="BH1449" s="635" t="s">
        <v>4965</v>
      </c>
      <c r="BI1449" s="635" t="s">
        <v>4965</v>
      </c>
      <c r="BJ1449" s="635" t="s">
        <v>4965</v>
      </c>
      <c r="BK1449" s="635" t="s">
        <v>4965</v>
      </c>
      <c r="BL1449" s="635" t="s">
        <v>4965</v>
      </c>
      <c r="BM1449" s="635" t="s">
        <v>4965</v>
      </c>
      <c r="BN1449" s="550" t="s">
        <v>4021</v>
      </c>
      <c r="BO1449" s="636">
        <v>0</v>
      </c>
      <c r="BP1449" s="636">
        <v>0</v>
      </c>
      <c r="BQ1449" s="637">
        <v>0</v>
      </c>
      <c r="BR1449" s="636">
        <v>0</v>
      </c>
      <c r="BS1449" s="636">
        <v>0</v>
      </c>
      <c r="BT1449" s="636">
        <v>0</v>
      </c>
      <c r="BU1449" s="589">
        <v>0.26666666666666666</v>
      </c>
      <c r="BV1449" s="590">
        <v>0.26666666666666666</v>
      </c>
      <c r="BW1449" s="590">
        <v>0.26666666666666666</v>
      </c>
      <c r="BX1449" s="590">
        <v>0.26666666666666666</v>
      </c>
      <c r="BY1449" s="590">
        <v>0.26666666666666666</v>
      </c>
      <c r="BZ1449" s="590">
        <v>0.13333333333333333</v>
      </c>
      <c r="CA1449" s="590">
        <v>0.13333333333333333</v>
      </c>
      <c r="CB1449" s="590">
        <v>0.13333333333333333</v>
      </c>
      <c r="CC1449" s="590">
        <v>0.13333333333333333</v>
      </c>
      <c r="CD1449" s="590">
        <v>0.13333333333333333</v>
      </c>
      <c r="CE1449" s="621">
        <v>0</v>
      </c>
      <c r="CF1449" s="621">
        <v>0</v>
      </c>
      <c r="CG1449" s="621">
        <v>0</v>
      </c>
      <c r="CH1449" s="621">
        <v>0</v>
      </c>
      <c r="CI1449" s="621">
        <v>0</v>
      </c>
      <c r="CJ1449" s="621">
        <v>0</v>
      </c>
      <c r="CK1449" s="623">
        <f t="shared" si="47"/>
        <v>1.9999999999999998</v>
      </c>
      <c r="CL1449" s="554">
        <v>1.9999999999999998</v>
      </c>
      <c r="CM1449" s="523">
        <v>0.26666666666666666</v>
      </c>
      <c r="CN1449" s="554">
        <v>1.4666666666666666</v>
      </c>
      <c r="CO1449" s="638" t="s">
        <v>4965</v>
      </c>
      <c r="CP1449" s="638"/>
      <c r="CQ1449" s="525" t="s">
        <v>4965</v>
      </c>
      <c r="CR1449" s="527" t="s">
        <v>4965</v>
      </c>
      <c r="CS1449" s="640" t="s">
        <v>4965</v>
      </c>
      <c r="CT1449" s="525" t="s">
        <v>4965</v>
      </c>
      <c r="CU1449" s="525" t="s">
        <v>4965</v>
      </c>
    </row>
    <row r="1450" spans="1:99" ht="12" customHeight="1" x14ac:dyDescent="0.2">
      <c r="A1450" s="624" t="s">
        <v>3650</v>
      </c>
      <c r="B1450" s="151" t="s">
        <v>1932</v>
      </c>
      <c r="C1450" s="624" t="s">
        <v>2653</v>
      </c>
      <c r="D1450" s="624"/>
      <c r="E1450" s="624"/>
      <c r="F1450" s="624"/>
      <c r="G1450" s="624"/>
      <c r="H1450" s="624"/>
      <c r="I1450" s="624"/>
      <c r="J1450" s="626">
        <v>526384</v>
      </c>
      <c r="K1450" s="626">
        <v>175612</v>
      </c>
      <c r="L1450" s="512" t="s">
        <v>4766</v>
      </c>
      <c r="M1450" s="624"/>
      <c r="N1450" s="624"/>
      <c r="O1450" s="626"/>
      <c r="P1450" s="626"/>
      <c r="Q1450" s="627">
        <v>3</v>
      </c>
      <c r="R1450" s="632"/>
      <c r="S1450" s="632"/>
      <c r="T1450" s="632"/>
      <c r="U1450" s="643"/>
      <c r="V1450" s="643"/>
      <c r="W1450" s="643"/>
      <c r="X1450" s="642"/>
      <c r="Y1450" s="631" t="s">
        <v>1442</v>
      </c>
      <c r="Z1450" s="632" t="s">
        <v>1443</v>
      </c>
      <c r="AA1450" s="633"/>
      <c r="AB1450" s="624"/>
      <c r="AC1450" s="644">
        <v>6.2E-2</v>
      </c>
      <c r="AD1450" s="624"/>
      <c r="AE1450" s="624"/>
      <c r="AF1450" s="743"/>
      <c r="AG1450" s="517" t="s">
        <v>1931</v>
      </c>
      <c r="AH1450" s="517" t="s">
        <v>1444</v>
      </c>
      <c r="AI1450" s="624">
        <v>1332305</v>
      </c>
      <c r="AJ1450" s="624">
        <v>0</v>
      </c>
      <c r="AK1450" s="624">
        <v>0</v>
      </c>
      <c r="AL1450" s="624">
        <v>0</v>
      </c>
      <c r="AM1450" s="624">
        <v>0</v>
      </c>
      <c r="AN1450" s="624">
        <v>0</v>
      </c>
      <c r="AO1450" s="624">
        <v>0</v>
      </c>
      <c r="AP1450" s="624">
        <v>0</v>
      </c>
      <c r="AQ1450" s="624">
        <v>0</v>
      </c>
      <c r="AR1450" s="624">
        <v>3</v>
      </c>
      <c r="AS1450" s="635" t="s">
        <v>4965</v>
      </c>
      <c r="AT1450" s="635" t="s">
        <v>4965</v>
      </c>
      <c r="AU1450" s="635" t="s">
        <v>4965</v>
      </c>
      <c r="AV1450" s="635" t="s">
        <v>4965</v>
      </c>
      <c r="AW1450" s="635" t="s">
        <v>4965</v>
      </c>
      <c r="AX1450" s="635" t="s">
        <v>4965</v>
      </c>
      <c r="AY1450" s="635" t="s">
        <v>4965</v>
      </c>
      <c r="AZ1450" s="635" t="s">
        <v>4965</v>
      </c>
      <c r="BA1450" s="635" t="s">
        <v>4965</v>
      </c>
      <c r="BB1450" s="635" t="s">
        <v>4965</v>
      </c>
      <c r="BC1450" s="635" t="s">
        <v>4965</v>
      </c>
      <c r="BD1450" s="635" t="s">
        <v>4965</v>
      </c>
      <c r="BE1450" s="635" t="s">
        <v>4965</v>
      </c>
      <c r="BF1450" s="635" t="s">
        <v>4965</v>
      </c>
      <c r="BG1450" s="635" t="s">
        <v>4965</v>
      </c>
      <c r="BH1450" s="635" t="s">
        <v>4965</v>
      </c>
      <c r="BI1450" s="635" t="s">
        <v>4965</v>
      </c>
      <c r="BJ1450" s="635" t="s">
        <v>4965</v>
      </c>
      <c r="BK1450" s="635" t="s">
        <v>4965</v>
      </c>
      <c r="BL1450" s="635" t="s">
        <v>4965</v>
      </c>
      <c r="BM1450" s="635" t="s">
        <v>4965</v>
      </c>
      <c r="BN1450" s="550" t="s">
        <v>4021</v>
      </c>
      <c r="BO1450" s="636">
        <v>0</v>
      </c>
      <c r="BP1450" s="636">
        <v>0</v>
      </c>
      <c r="BQ1450" s="637">
        <v>0</v>
      </c>
      <c r="BR1450" s="636">
        <v>0</v>
      </c>
      <c r="BS1450" s="636">
        <v>0</v>
      </c>
      <c r="BT1450" s="636">
        <v>0</v>
      </c>
      <c r="BU1450" s="589">
        <v>0.4</v>
      </c>
      <c r="BV1450" s="590">
        <v>0.4</v>
      </c>
      <c r="BW1450" s="590">
        <v>0.4</v>
      </c>
      <c r="BX1450" s="590">
        <v>0.4</v>
      </c>
      <c r="BY1450" s="590">
        <v>0.4</v>
      </c>
      <c r="BZ1450" s="590">
        <v>0.2</v>
      </c>
      <c r="CA1450" s="590">
        <v>0.2</v>
      </c>
      <c r="CB1450" s="590">
        <v>0.2</v>
      </c>
      <c r="CC1450" s="590">
        <v>0.2</v>
      </c>
      <c r="CD1450" s="590">
        <v>0.2</v>
      </c>
      <c r="CE1450" s="621">
        <v>0</v>
      </c>
      <c r="CF1450" s="621">
        <v>0</v>
      </c>
      <c r="CG1450" s="621">
        <v>0</v>
      </c>
      <c r="CH1450" s="621">
        <v>0</v>
      </c>
      <c r="CI1450" s="621">
        <v>0</v>
      </c>
      <c r="CJ1450" s="621">
        <v>0</v>
      </c>
      <c r="CK1450" s="623">
        <f t="shared" si="47"/>
        <v>3.0000000000000009</v>
      </c>
      <c r="CL1450" s="554">
        <v>3.0000000000000009</v>
      </c>
      <c r="CM1450" s="523">
        <v>0.4</v>
      </c>
      <c r="CN1450" s="554">
        <v>2.2000000000000002</v>
      </c>
      <c r="CO1450" s="638" t="s">
        <v>4965</v>
      </c>
      <c r="CP1450" s="638"/>
      <c r="CQ1450" s="525" t="s">
        <v>4965</v>
      </c>
      <c r="CR1450" s="527" t="s">
        <v>4965</v>
      </c>
      <c r="CS1450" s="640" t="s">
        <v>4965</v>
      </c>
      <c r="CT1450" s="525" t="s">
        <v>4965</v>
      </c>
      <c r="CU1450" s="525" t="s">
        <v>4965</v>
      </c>
    </row>
    <row r="1451" spans="1:99" ht="12" customHeight="1" x14ac:dyDescent="0.2">
      <c r="A1451" s="624" t="s">
        <v>3650</v>
      </c>
      <c r="B1451" s="151" t="s">
        <v>1932</v>
      </c>
      <c r="C1451" s="624" t="s">
        <v>2653</v>
      </c>
      <c r="D1451" s="624"/>
      <c r="E1451" s="624"/>
      <c r="F1451" s="624"/>
      <c r="G1451" s="624"/>
      <c r="H1451" s="624"/>
      <c r="I1451" s="624"/>
      <c r="J1451" s="626">
        <v>526384</v>
      </c>
      <c r="K1451" s="626">
        <v>175612</v>
      </c>
      <c r="L1451" s="512" t="s">
        <v>4766</v>
      </c>
      <c r="M1451" s="624"/>
      <c r="N1451" s="624"/>
      <c r="O1451" s="626"/>
      <c r="P1451" s="626"/>
      <c r="Q1451" s="627">
        <v>10</v>
      </c>
      <c r="R1451" s="632"/>
      <c r="S1451" s="632"/>
      <c r="T1451" s="632"/>
      <c r="U1451" s="643"/>
      <c r="V1451" s="643"/>
      <c r="W1451" s="643"/>
      <c r="X1451" s="642"/>
      <c r="Y1451" s="631" t="s">
        <v>1442</v>
      </c>
      <c r="Z1451" s="632" t="s">
        <v>1443</v>
      </c>
      <c r="AA1451" s="633"/>
      <c r="AB1451" s="624"/>
      <c r="AC1451" s="644">
        <v>4.1333333333333333E-2</v>
      </c>
      <c r="AD1451" s="624"/>
      <c r="AE1451" s="624"/>
      <c r="AF1451" s="743"/>
      <c r="AG1451" s="641" t="s">
        <v>3063</v>
      </c>
      <c r="AH1451" s="517" t="s">
        <v>1444</v>
      </c>
      <c r="AI1451" s="624">
        <v>1332305</v>
      </c>
      <c r="AJ1451" s="624">
        <v>0</v>
      </c>
      <c r="AK1451" s="624">
        <v>0</v>
      </c>
      <c r="AL1451" s="624">
        <v>0</v>
      </c>
      <c r="AM1451" s="624">
        <v>0</v>
      </c>
      <c r="AN1451" s="624">
        <v>0</v>
      </c>
      <c r="AO1451" s="624">
        <v>0</v>
      </c>
      <c r="AP1451" s="624">
        <v>0</v>
      </c>
      <c r="AQ1451" s="624">
        <v>0</v>
      </c>
      <c r="AR1451" s="624">
        <v>10</v>
      </c>
      <c r="AS1451" s="635" t="s">
        <v>4965</v>
      </c>
      <c r="AT1451" s="635" t="s">
        <v>4965</v>
      </c>
      <c r="AU1451" s="635" t="s">
        <v>4965</v>
      </c>
      <c r="AV1451" s="635" t="s">
        <v>4965</v>
      </c>
      <c r="AW1451" s="635" t="s">
        <v>4965</v>
      </c>
      <c r="AX1451" s="635" t="s">
        <v>4965</v>
      </c>
      <c r="AY1451" s="635" t="s">
        <v>4965</v>
      </c>
      <c r="AZ1451" s="635" t="s">
        <v>4965</v>
      </c>
      <c r="BA1451" s="635" t="s">
        <v>4965</v>
      </c>
      <c r="BB1451" s="635" t="s">
        <v>4965</v>
      </c>
      <c r="BC1451" s="635" t="s">
        <v>4965</v>
      </c>
      <c r="BD1451" s="635" t="s">
        <v>4965</v>
      </c>
      <c r="BE1451" s="635" t="s">
        <v>4965</v>
      </c>
      <c r="BF1451" s="635" t="s">
        <v>4965</v>
      </c>
      <c r="BG1451" s="635" t="s">
        <v>4965</v>
      </c>
      <c r="BH1451" s="635" t="s">
        <v>4965</v>
      </c>
      <c r="BI1451" s="635" t="s">
        <v>4965</v>
      </c>
      <c r="BJ1451" s="635" t="s">
        <v>4965</v>
      </c>
      <c r="BK1451" s="635" t="s">
        <v>4965</v>
      </c>
      <c r="BL1451" s="635" t="s">
        <v>4965</v>
      </c>
      <c r="BM1451" s="635" t="s">
        <v>4965</v>
      </c>
      <c r="BN1451" s="550" t="s">
        <v>4021</v>
      </c>
      <c r="BO1451" s="636">
        <v>0</v>
      </c>
      <c r="BP1451" s="636">
        <v>0</v>
      </c>
      <c r="BQ1451" s="637">
        <v>0</v>
      </c>
      <c r="BR1451" s="636">
        <v>0</v>
      </c>
      <c r="BS1451" s="636">
        <v>0</v>
      </c>
      <c r="BT1451" s="636">
        <v>0</v>
      </c>
      <c r="BU1451" s="589">
        <v>1.3333333333333333</v>
      </c>
      <c r="BV1451" s="590">
        <v>1.3333333333333333</v>
      </c>
      <c r="BW1451" s="590">
        <v>1.3333333333333333</v>
      </c>
      <c r="BX1451" s="590">
        <v>1.3333333333333333</v>
      </c>
      <c r="BY1451" s="590">
        <v>1.3333333333333333</v>
      </c>
      <c r="BZ1451" s="590">
        <v>0.66666666666666663</v>
      </c>
      <c r="CA1451" s="590">
        <v>0.66666666666666663</v>
      </c>
      <c r="CB1451" s="590">
        <v>0.66666666666666663</v>
      </c>
      <c r="CC1451" s="590">
        <v>0.66666666666666663</v>
      </c>
      <c r="CD1451" s="590">
        <v>0.66666666666666663</v>
      </c>
      <c r="CE1451" s="621">
        <v>0</v>
      </c>
      <c r="CF1451" s="621">
        <v>0</v>
      </c>
      <c r="CG1451" s="621">
        <v>0</v>
      </c>
      <c r="CH1451" s="621">
        <v>0</v>
      </c>
      <c r="CI1451" s="621">
        <v>0</v>
      </c>
      <c r="CJ1451" s="621">
        <v>0</v>
      </c>
      <c r="CK1451" s="623">
        <f t="shared" si="47"/>
        <v>9.9999999999999982</v>
      </c>
      <c r="CL1451" s="554">
        <v>9.9999999999999982</v>
      </c>
      <c r="CM1451" s="554">
        <v>1.3333333333333333</v>
      </c>
      <c r="CN1451" s="554">
        <v>7.333333333333333</v>
      </c>
      <c r="CO1451" s="638" t="s">
        <v>4965</v>
      </c>
      <c r="CP1451" s="638"/>
      <c r="CQ1451" s="525" t="s">
        <v>4965</v>
      </c>
      <c r="CR1451" s="527" t="s">
        <v>4965</v>
      </c>
      <c r="CS1451" s="640" t="s">
        <v>4965</v>
      </c>
      <c r="CT1451" s="525" t="s">
        <v>4965</v>
      </c>
      <c r="CU1451" s="525" t="s">
        <v>4965</v>
      </c>
    </row>
    <row r="1452" spans="1:99" ht="12" customHeight="1" x14ac:dyDescent="0.2">
      <c r="A1452" s="624" t="s">
        <v>3650</v>
      </c>
      <c r="B1452" s="151" t="s">
        <v>2654</v>
      </c>
      <c r="C1452" s="624" t="s">
        <v>4003</v>
      </c>
      <c r="D1452" s="624"/>
      <c r="E1452" s="624"/>
      <c r="F1452" s="624"/>
      <c r="G1452" s="624"/>
      <c r="H1452" s="624"/>
      <c r="I1452" s="624"/>
      <c r="J1452" s="626">
        <v>526443</v>
      </c>
      <c r="K1452" s="626">
        <v>175676</v>
      </c>
      <c r="L1452" s="512" t="s">
        <v>4766</v>
      </c>
      <c r="M1452" s="624"/>
      <c r="N1452" s="624"/>
      <c r="O1452" s="626"/>
      <c r="P1452" s="626"/>
      <c r="Q1452" s="627">
        <v>2</v>
      </c>
      <c r="R1452" s="632"/>
      <c r="S1452" s="632"/>
      <c r="T1452" s="632"/>
      <c r="U1452" s="643"/>
      <c r="V1452" s="643"/>
      <c r="W1452" s="643"/>
      <c r="X1452" s="642"/>
      <c r="Y1452" s="631" t="s">
        <v>1442</v>
      </c>
      <c r="Z1452" s="632" t="s">
        <v>1443</v>
      </c>
      <c r="AA1452" s="633"/>
      <c r="AB1452" s="624"/>
      <c r="AC1452" s="644">
        <v>3.7894736842105259E-2</v>
      </c>
      <c r="AD1452" s="624"/>
      <c r="AE1452" s="624"/>
      <c r="AF1452" s="743"/>
      <c r="AG1452" s="517" t="s">
        <v>628</v>
      </c>
      <c r="AH1452" s="517" t="s">
        <v>1444</v>
      </c>
      <c r="AI1452" s="624">
        <v>1332092</v>
      </c>
      <c r="AJ1452" s="624">
        <v>0</v>
      </c>
      <c r="AK1452" s="624">
        <v>0</v>
      </c>
      <c r="AL1452" s="624">
        <v>0</v>
      </c>
      <c r="AM1452" s="624">
        <v>0</v>
      </c>
      <c r="AN1452" s="624">
        <v>0</v>
      </c>
      <c r="AO1452" s="624">
        <v>0</v>
      </c>
      <c r="AP1452" s="624">
        <v>0</v>
      </c>
      <c r="AQ1452" s="624">
        <v>0</v>
      </c>
      <c r="AR1452" s="624">
        <v>2</v>
      </c>
      <c r="AS1452" s="635" t="s">
        <v>4965</v>
      </c>
      <c r="AT1452" s="635" t="s">
        <v>4965</v>
      </c>
      <c r="AU1452" s="635" t="s">
        <v>4965</v>
      </c>
      <c r="AV1452" s="635" t="s">
        <v>4965</v>
      </c>
      <c r="AW1452" s="635" t="s">
        <v>4965</v>
      </c>
      <c r="AX1452" s="635" t="s">
        <v>4965</v>
      </c>
      <c r="AY1452" s="635" t="s">
        <v>4965</v>
      </c>
      <c r="AZ1452" s="635" t="s">
        <v>4965</v>
      </c>
      <c r="BA1452" s="635" t="s">
        <v>4965</v>
      </c>
      <c r="BB1452" s="635" t="s">
        <v>4965</v>
      </c>
      <c r="BC1452" s="635" t="s">
        <v>4965</v>
      </c>
      <c r="BD1452" s="635" t="s">
        <v>4965</v>
      </c>
      <c r="BE1452" s="635" t="s">
        <v>4965</v>
      </c>
      <c r="BF1452" s="635" t="s">
        <v>4965</v>
      </c>
      <c r="BG1452" s="635" t="s">
        <v>4965</v>
      </c>
      <c r="BH1452" s="635" t="s">
        <v>4965</v>
      </c>
      <c r="BI1452" s="635" t="s">
        <v>4965</v>
      </c>
      <c r="BJ1452" s="635" t="s">
        <v>4965</v>
      </c>
      <c r="BK1452" s="635" t="s">
        <v>4965</v>
      </c>
      <c r="BL1452" s="635" t="s">
        <v>4965</v>
      </c>
      <c r="BM1452" s="635" t="s">
        <v>4965</v>
      </c>
      <c r="BN1452" s="550" t="s">
        <v>4021</v>
      </c>
      <c r="BO1452" s="636">
        <v>0</v>
      </c>
      <c r="BP1452" s="636">
        <v>0</v>
      </c>
      <c r="BQ1452" s="637">
        <v>0</v>
      </c>
      <c r="BR1452" s="636">
        <v>0</v>
      </c>
      <c r="BS1452" s="636">
        <v>0</v>
      </c>
      <c r="BT1452" s="636">
        <v>0</v>
      </c>
      <c r="BU1452" s="589">
        <v>0.12631578947368421</v>
      </c>
      <c r="BV1452" s="590">
        <v>0.12631578947368421</v>
      </c>
      <c r="BW1452" s="590">
        <v>0.12631578947368421</v>
      </c>
      <c r="BX1452" s="590">
        <v>0.12631578947368421</v>
      </c>
      <c r="BY1452" s="590">
        <v>0.12631578947368421</v>
      </c>
      <c r="BZ1452" s="590">
        <v>0.12631578947368421</v>
      </c>
      <c r="CA1452" s="590">
        <v>0.12631578947368421</v>
      </c>
      <c r="CB1452" s="590">
        <v>0.12631578947368421</v>
      </c>
      <c r="CC1452" s="590">
        <v>0.12631578947368421</v>
      </c>
      <c r="CD1452" s="590">
        <v>0.12631578947368421</v>
      </c>
      <c r="CE1452" s="590">
        <v>0.14736842105263157</v>
      </c>
      <c r="CF1452" s="590">
        <v>0.14736842105263157</v>
      </c>
      <c r="CG1452" s="590">
        <v>0.14736842105263157</v>
      </c>
      <c r="CH1452" s="590">
        <v>0.14736842105263157</v>
      </c>
      <c r="CI1452" s="590">
        <v>0.14736842105263157</v>
      </c>
      <c r="CJ1452" s="621">
        <v>0</v>
      </c>
      <c r="CK1452" s="623">
        <f t="shared" si="47"/>
        <v>1.9999999999999998</v>
      </c>
      <c r="CL1452" s="554">
        <v>1.2631578947368418</v>
      </c>
      <c r="CM1452" s="523">
        <v>0.12631578947368421</v>
      </c>
      <c r="CN1452" s="554">
        <v>0.75789473684210518</v>
      </c>
      <c r="CO1452" s="638" t="s">
        <v>4965</v>
      </c>
      <c r="CP1452" s="638"/>
      <c r="CQ1452" s="525" t="s">
        <v>4965</v>
      </c>
      <c r="CR1452" s="527" t="s">
        <v>4965</v>
      </c>
      <c r="CS1452" s="640" t="s">
        <v>4965</v>
      </c>
      <c r="CT1452" s="525" t="s">
        <v>4965</v>
      </c>
      <c r="CU1452" s="525" t="s">
        <v>4965</v>
      </c>
    </row>
    <row r="1453" spans="1:99" ht="12" customHeight="1" x14ac:dyDescent="0.2">
      <c r="A1453" s="624" t="s">
        <v>3650</v>
      </c>
      <c r="B1453" s="151" t="s">
        <v>2654</v>
      </c>
      <c r="C1453" s="624" t="s">
        <v>4003</v>
      </c>
      <c r="D1453" s="624"/>
      <c r="E1453" s="624"/>
      <c r="F1453" s="624"/>
      <c r="G1453" s="624"/>
      <c r="H1453" s="624"/>
      <c r="I1453" s="624"/>
      <c r="J1453" s="626">
        <v>526443</v>
      </c>
      <c r="K1453" s="626">
        <v>175676</v>
      </c>
      <c r="L1453" s="512" t="s">
        <v>4766</v>
      </c>
      <c r="M1453" s="624"/>
      <c r="N1453" s="624"/>
      <c r="O1453" s="626"/>
      <c r="P1453" s="626"/>
      <c r="Q1453" s="627">
        <v>4</v>
      </c>
      <c r="R1453" s="632"/>
      <c r="S1453" s="632"/>
      <c r="T1453" s="632"/>
      <c r="U1453" s="643"/>
      <c r="V1453" s="643"/>
      <c r="W1453" s="643"/>
      <c r="X1453" s="642"/>
      <c r="Y1453" s="631" t="s">
        <v>1442</v>
      </c>
      <c r="Z1453" s="632" t="s">
        <v>1443</v>
      </c>
      <c r="AA1453" s="633"/>
      <c r="AB1453" s="624"/>
      <c r="AC1453" s="644">
        <v>7.5789473684210518E-2</v>
      </c>
      <c r="AD1453" s="624"/>
      <c r="AE1453" s="624"/>
      <c r="AF1453" s="743"/>
      <c r="AG1453" s="517" t="s">
        <v>1931</v>
      </c>
      <c r="AH1453" s="517" t="s">
        <v>1444</v>
      </c>
      <c r="AI1453" s="624">
        <v>1332092</v>
      </c>
      <c r="AJ1453" s="624">
        <v>0</v>
      </c>
      <c r="AK1453" s="624">
        <v>0</v>
      </c>
      <c r="AL1453" s="624">
        <v>0</v>
      </c>
      <c r="AM1453" s="624">
        <v>0</v>
      </c>
      <c r="AN1453" s="624">
        <v>0</v>
      </c>
      <c r="AO1453" s="624">
        <v>0</v>
      </c>
      <c r="AP1453" s="624">
        <v>0</v>
      </c>
      <c r="AQ1453" s="624">
        <v>0</v>
      </c>
      <c r="AR1453" s="624">
        <v>4</v>
      </c>
      <c r="AS1453" s="635" t="s">
        <v>4965</v>
      </c>
      <c r="AT1453" s="635" t="s">
        <v>4965</v>
      </c>
      <c r="AU1453" s="635" t="s">
        <v>4965</v>
      </c>
      <c r="AV1453" s="635" t="s">
        <v>4965</v>
      </c>
      <c r="AW1453" s="635" t="s">
        <v>4965</v>
      </c>
      <c r="AX1453" s="635" t="s">
        <v>4965</v>
      </c>
      <c r="AY1453" s="635" t="s">
        <v>4965</v>
      </c>
      <c r="AZ1453" s="635" t="s">
        <v>4965</v>
      </c>
      <c r="BA1453" s="635" t="s">
        <v>4965</v>
      </c>
      <c r="BB1453" s="635" t="s">
        <v>4965</v>
      </c>
      <c r="BC1453" s="635" t="s">
        <v>4965</v>
      </c>
      <c r="BD1453" s="635" t="s">
        <v>4965</v>
      </c>
      <c r="BE1453" s="635" t="s">
        <v>4965</v>
      </c>
      <c r="BF1453" s="635" t="s">
        <v>4965</v>
      </c>
      <c r="BG1453" s="635" t="s">
        <v>4965</v>
      </c>
      <c r="BH1453" s="635" t="s">
        <v>4965</v>
      </c>
      <c r="BI1453" s="635" t="s">
        <v>4965</v>
      </c>
      <c r="BJ1453" s="635" t="s">
        <v>4965</v>
      </c>
      <c r="BK1453" s="635" t="s">
        <v>4965</v>
      </c>
      <c r="BL1453" s="635" t="s">
        <v>4965</v>
      </c>
      <c r="BM1453" s="635" t="s">
        <v>4965</v>
      </c>
      <c r="BN1453" s="550" t="s">
        <v>4021</v>
      </c>
      <c r="BO1453" s="636">
        <v>0</v>
      </c>
      <c r="BP1453" s="636">
        <v>0</v>
      </c>
      <c r="BQ1453" s="637">
        <v>0</v>
      </c>
      <c r="BR1453" s="636">
        <v>0</v>
      </c>
      <c r="BS1453" s="636">
        <v>0</v>
      </c>
      <c r="BT1453" s="636">
        <v>0</v>
      </c>
      <c r="BU1453" s="589">
        <v>0.25263157894736843</v>
      </c>
      <c r="BV1453" s="590">
        <v>0.25263157894736843</v>
      </c>
      <c r="BW1453" s="590">
        <v>0.25263157894736843</v>
      </c>
      <c r="BX1453" s="590">
        <v>0.25263157894736843</v>
      </c>
      <c r="BY1453" s="590">
        <v>0.25263157894736843</v>
      </c>
      <c r="BZ1453" s="590">
        <v>0.25263157894736843</v>
      </c>
      <c r="CA1453" s="590">
        <v>0.25263157894736843</v>
      </c>
      <c r="CB1453" s="590">
        <v>0.25263157894736843</v>
      </c>
      <c r="CC1453" s="590">
        <v>0.25263157894736843</v>
      </c>
      <c r="CD1453" s="590">
        <v>0.25263157894736843</v>
      </c>
      <c r="CE1453" s="590">
        <v>0.29473684210526313</v>
      </c>
      <c r="CF1453" s="590">
        <v>0.29473684210526313</v>
      </c>
      <c r="CG1453" s="590">
        <v>0.29473684210526313</v>
      </c>
      <c r="CH1453" s="590">
        <v>0.29473684210526313</v>
      </c>
      <c r="CI1453" s="590">
        <v>0.29473684210526313</v>
      </c>
      <c r="CJ1453" s="621">
        <v>0</v>
      </c>
      <c r="CK1453" s="623">
        <f t="shared" si="47"/>
        <v>3.9999999999999996</v>
      </c>
      <c r="CL1453" s="554">
        <v>2.5263157894736836</v>
      </c>
      <c r="CM1453" s="523">
        <v>0.25263157894736843</v>
      </c>
      <c r="CN1453" s="554">
        <v>1.5157894736842104</v>
      </c>
      <c r="CO1453" s="638" t="s">
        <v>4965</v>
      </c>
      <c r="CP1453" s="638"/>
      <c r="CQ1453" s="525" t="s">
        <v>4965</v>
      </c>
      <c r="CR1453" s="527" t="s">
        <v>4965</v>
      </c>
      <c r="CS1453" s="640" t="s">
        <v>4965</v>
      </c>
      <c r="CT1453" s="525" t="s">
        <v>4965</v>
      </c>
      <c r="CU1453" s="525" t="s">
        <v>4965</v>
      </c>
    </row>
    <row r="1454" spans="1:99" ht="12" customHeight="1" x14ac:dyDescent="0.2">
      <c r="A1454" s="624" t="s">
        <v>3650</v>
      </c>
      <c r="B1454" s="151" t="s">
        <v>2654</v>
      </c>
      <c r="C1454" s="624" t="s">
        <v>4003</v>
      </c>
      <c r="D1454" s="624"/>
      <c r="E1454" s="624"/>
      <c r="F1454" s="624"/>
      <c r="G1454" s="624"/>
      <c r="H1454" s="624"/>
      <c r="I1454" s="624"/>
      <c r="J1454" s="626">
        <v>526443</v>
      </c>
      <c r="K1454" s="626">
        <v>175676</v>
      </c>
      <c r="L1454" s="512" t="s">
        <v>4766</v>
      </c>
      <c r="M1454" s="624"/>
      <c r="N1454" s="624"/>
      <c r="O1454" s="626"/>
      <c r="P1454" s="626"/>
      <c r="Q1454" s="627">
        <v>13</v>
      </c>
      <c r="R1454" s="632"/>
      <c r="S1454" s="632"/>
      <c r="T1454" s="632"/>
      <c r="U1454" s="643"/>
      <c r="V1454" s="643"/>
      <c r="W1454" s="643"/>
      <c r="X1454" s="642"/>
      <c r="Y1454" s="631" t="s">
        <v>1442</v>
      </c>
      <c r="Z1454" s="632" t="s">
        <v>1443</v>
      </c>
      <c r="AA1454" s="633"/>
      <c r="AB1454" s="624"/>
      <c r="AC1454" s="644">
        <v>0.21210526315789474</v>
      </c>
      <c r="AD1454" s="624"/>
      <c r="AE1454" s="624"/>
      <c r="AF1454" s="743"/>
      <c r="AG1454" s="641" t="s">
        <v>3063</v>
      </c>
      <c r="AH1454" s="517" t="s">
        <v>1444</v>
      </c>
      <c r="AI1454" s="624">
        <v>1332092</v>
      </c>
      <c r="AJ1454" s="624">
        <v>0</v>
      </c>
      <c r="AK1454" s="624">
        <v>0</v>
      </c>
      <c r="AL1454" s="624">
        <v>0</v>
      </c>
      <c r="AM1454" s="624">
        <v>0</v>
      </c>
      <c r="AN1454" s="624">
        <v>0</v>
      </c>
      <c r="AO1454" s="624">
        <v>0</v>
      </c>
      <c r="AP1454" s="624">
        <v>0</v>
      </c>
      <c r="AQ1454" s="624">
        <v>0</v>
      </c>
      <c r="AR1454" s="624">
        <v>13</v>
      </c>
      <c r="AS1454" s="635" t="s">
        <v>4965</v>
      </c>
      <c r="AT1454" s="635" t="s">
        <v>4965</v>
      </c>
      <c r="AU1454" s="635" t="s">
        <v>4965</v>
      </c>
      <c r="AV1454" s="635" t="s">
        <v>4965</v>
      </c>
      <c r="AW1454" s="635" t="s">
        <v>4965</v>
      </c>
      <c r="AX1454" s="635" t="s">
        <v>4965</v>
      </c>
      <c r="AY1454" s="635" t="s">
        <v>4965</v>
      </c>
      <c r="AZ1454" s="635" t="s">
        <v>4965</v>
      </c>
      <c r="BA1454" s="635" t="s">
        <v>4965</v>
      </c>
      <c r="BB1454" s="635" t="s">
        <v>4965</v>
      </c>
      <c r="BC1454" s="635" t="s">
        <v>4965</v>
      </c>
      <c r="BD1454" s="635" t="s">
        <v>4965</v>
      </c>
      <c r="BE1454" s="635" t="s">
        <v>4965</v>
      </c>
      <c r="BF1454" s="635" t="s">
        <v>4965</v>
      </c>
      <c r="BG1454" s="635" t="s">
        <v>4965</v>
      </c>
      <c r="BH1454" s="635" t="s">
        <v>4965</v>
      </c>
      <c r="BI1454" s="635" t="s">
        <v>4965</v>
      </c>
      <c r="BJ1454" s="635" t="s">
        <v>4965</v>
      </c>
      <c r="BK1454" s="635" t="s">
        <v>4965</v>
      </c>
      <c r="BL1454" s="635" t="s">
        <v>4965</v>
      </c>
      <c r="BM1454" s="635" t="s">
        <v>4965</v>
      </c>
      <c r="BN1454" s="550" t="s">
        <v>4021</v>
      </c>
      <c r="BO1454" s="636">
        <v>0</v>
      </c>
      <c r="BP1454" s="636">
        <v>0</v>
      </c>
      <c r="BQ1454" s="637">
        <v>0</v>
      </c>
      <c r="BR1454" s="636">
        <v>0</v>
      </c>
      <c r="BS1454" s="636">
        <v>0</v>
      </c>
      <c r="BT1454" s="636">
        <v>0</v>
      </c>
      <c r="BU1454" s="589">
        <v>0.82105263157894726</v>
      </c>
      <c r="BV1454" s="590">
        <v>0.82105263157894726</v>
      </c>
      <c r="BW1454" s="590">
        <v>0.82105263157894726</v>
      </c>
      <c r="BX1454" s="590">
        <v>0.82105263157894726</v>
      </c>
      <c r="BY1454" s="590">
        <v>0.82105263157894726</v>
      </c>
      <c r="BZ1454" s="590">
        <v>0.82105263157894726</v>
      </c>
      <c r="CA1454" s="590">
        <v>0.82105263157894726</v>
      </c>
      <c r="CB1454" s="590">
        <v>0.82105263157894726</v>
      </c>
      <c r="CC1454" s="590">
        <v>0.82105263157894726</v>
      </c>
      <c r="CD1454" s="590">
        <v>0.82105263157894726</v>
      </c>
      <c r="CE1454" s="590">
        <v>0.95789473684210513</v>
      </c>
      <c r="CF1454" s="590">
        <v>0.95789473684210513</v>
      </c>
      <c r="CG1454" s="590">
        <v>0.95789473684210513</v>
      </c>
      <c r="CH1454" s="590">
        <v>0.95789473684210513</v>
      </c>
      <c r="CI1454" s="590">
        <v>0.95789473684210513</v>
      </c>
      <c r="CJ1454" s="621">
        <v>0</v>
      </c>
      <c r="CK1454" s="623">
        <f t="shared" si="47"/>
        <v>12.999999999999998</v>
      </c>
      <c r="CL1454" s="554">
        <v>8.2105263157894726</v>
      </c>
      <c r="CM1454" s="554">
        <v>0.82105263157894726</v>
      </c>
      <c r="CN1454" s="554">
        <v>4.9263157894736835</v>
      </c>
      <c r="CO1454" s="638" t="s">
        <v>4965</v>
      </c>
      <c r="CP1454" s="638"/>
      <c r="CQ1454" s="525" t="s">
        <v>4965</v>
      </c>
      <c r="CR1454" s="527" t="s">
        <v>4965</v>
      </c>
      <c r="CS1454" s="640" t="s">
        <v>4965</v>
      </c>
      <c r="CT1454" s="525" t="s">
        <v>4965</v>
      </c>
      <c r="CU1454" s="525" t="s">
        <v>4965</v>
      </c>
    </row>
    <row r="1455" spans="1:99" ht="12" customHeight="1" x14ac:dyDescent="0.2">
      <c r="A1455" s="624" t="s">
        <v>3650</v>
      </c>
      <c r="B1455" s="151" t="s">
        <v>2048</v>
      </c>
      <c r="C1455" s="624" t="s">
        <v>4004</v>
      </c>
      <c r="D1455" s="624"/>
      <c r="E1455" s="624"/>
      <c r="F1455" s="624"/>
      <c r="G1455" s="624"/>
      <c r="H1455" s="624"/>
      <c r="I1455" s="624"/>
      <c r="J1455" s="626">
        <v>526732</v>
      </c>
      <c r="K1455" s="626">
        <v>176122</v>
      </c>
      <c r="L1455" s="512" t="s">
        <v>4766</v>
      </c>
      <c r="M1455" s="624"/>
      <c r="N1455" s="624"/>
      <c r="O1455" s="626"/>
      <c r="P1455" s="626"/>
      <c r="Q1455" s="627">
        <v>65</v>
      </c>
      <c r="R1455" s="632"/>
      <c r="S1455" s="632"/>
      <c r="T1455" s="632"/>
      <c r="U1455" s="643"/>
      <c r="V1455" s="643"/>
      <c r="W1455" s="643"/>
      <c r="X1455" s="642"/>
      <c r="Y1455" s="631" t="s">
        <v>1442</v>
      </c>
      <c r="Z1455" s="632" t="s">
        <v>1443</v>
      </c>
      <c r="AA1455" s="633"/>
      <c r="AB1455" s="624"/>
      <c r="AC1455" s="644">
        <v>0.24123711340206186</v>
      </c>
      <c r="AD1455" s="624"/>
      <c r="AE1455" s="624"/>
      <c r="AF1455" s="743"/>
      <c r="AG1455" s="641" t="s">
        <v>3063</v>
      </c>
      <c r="AH1455" s="517" t="s">
        <v>1444</v>
      </c>
      <c r="AI1455" s="624">
        <v>1332268</v>
      </c>
      <c r="AJ1455" s="624">
        <v>0</v>
      </c>
      <c r="AK1455" s="624">
        <v>0</v>
      </c>
      <c r="AL1455" s="624">
        <v>0</v>
      </c>
      <c r="AM1455" s="624">
        <v>0</v>
      </c>
      <c r="AN1455" s="624">
        <v>0</v>
      </c>
      <c r="AO1455" s="624">
        <v>0</v>
      </c>
      <c r="AP1455" s="624">
        <v>0</v>
      </c>
      <c r="AQ1455" s="624">
        <v>0</v>
      </c>
      <c r="AR1455" s="624">
        <v>65</v>
      </c>
      <c r="AS1455" s="635" t="s">
        <v>4965</v>
      </c>
      <c r="AT1455" s="635" t="s">
        <v>4965</v>
      </c>
      <c r="AU1455" s="635" t="s">
        <v>4965</v>
      </c>
      <c r="AV1455" s="635" t="s">
        <v>4965</v>
      </c>
      <c r="AW1455" s="635" t="s">
        <v>4965</v>
      </c>
      <c r="AX1455" s="635" t="s">
        <v>4965</v>
      </c>
      <c r="AY1455" s="635" t="s">
        <v>4965</v>
      </c>
      <c r="AZ1455" s="635" t="s">
        <v>4965</v>
      </c>
      <c r="BA1455" s="635" t="s">
        <v>4965</v>
      </c>
      <c r="BB1455" s="635" t="s">
        <v>4965</v>
      </c>
      <c r="BC1455" s="635" t="s">
        <v>4965</v>
      </c>
      <c r="BD1455" s="635" t="s">
        <v>4965</v>
      </c>
      <c r="BE1455" s="635" t="s">
        <v>4965</v>
      </c>
      <c r="BF1455" s="635" t="s">
        <v>4965</v>
      </c>
      <c r="BG1455" s="635" t="s">
        <v>4965</v>
      </c>
      <c r="BH1455" s="635" t="s">
        <v>4965</v>
      </c>
      <c r="BI1455" s="635" t="s">
        <v>4965</v>
      </c>
      <c r="BJ1455" s="635" t="s">
        <v>4965</v>
      </c>
      <c r="BK1455" s="635" t="s">
        <v>4965</v>
      </c>
      <c r="BL1455" s="635" t="s">
        <v>4965</v>
      </c>
      <c r="BM1455" s="635" t="s">
        <v>4965</v>
      </c>
      <c r="BN1455" s="550" t="s">
        <v>4021</v>
      </c>
      <c r="BO1455" s="636">
        <v>0</v>
      </c>
      <c r="BP1455" s="636">
        <v>0</v>
      </c>
      <c r="BQ1455" s="637">
        <v>0</v>
      </c>
      <c r="BR1455" s="636">
        <v>0</v>
      </c>
      <c r="BS1455" s="636">
        <v>0</v>
      </c>
      <c r="BT1455" s="636">
        <v>0</v>
      </c>
      <c r="BU1455" s="645">
        <v>0</v>
      </c>
      <c r="BV1455" s="636">
        <v>0</v>
      </c>
      <c r="BW1455" s="636">
        <v>0</v>
      </c>
      <c r="BX1455" s="636">
        <v>0</v>
      </c>
      <c r="BY1455" s="636">
        <v>0</v>
      </c>
      <c r="BZ1455" s="590">
        <v>2.5463917525773194</v>
      </c>
      <c r="CA1455" s="590">
        <v>2.5463917525773194</v>
      </c>
      <c r="CB1455" s="590">
        <v>2.5463917525773194</v>
      </c>
      <c r="CC1455" s="590">
        <v>2.5463917525773194</v>
      </c>
      <c r="CD1455" s="590">
        <v>2.5463917525773194</v>
      </c>
      <c r="CE1455" s="590">
        <v>10.453608247422681</v>
      </c>
      <c r="CF1455" s="590">
        <v>10.453608247422681</v>
      </c>
      <c r="CG1455" s="590">
        <v>10.453608247422681</v>
      </c>
      <c r="CH1455" s="590">
        <v>10.453608247422681</v>
      </c>
      <c r="CI1455" s="590">
        <v>10.453608247422681</v>
      </c>
      <c r="CJ1455" s="636">
        <v>0</v>
      </c>
      <c r="CK1455" s="623">
        <f t="shared" si="47"/>
        <v>65</v>
      </c>
      <c r="CL1455" s="554">
        <v>12.731958762886597</v>
      </c>
      <c r="CM1455" s="523">
        <v>0</v>
      </c>
      <c r="CN1455" s="554">
        <v>2.5463917525773194</v>
      </c>
      <c r="CO1455" s="638" t="s">
        <v>4965</v>
      </c>
      <c r="CP1455" s="638"/>
      <c r="CQ1455" s="525" t="s">
        <v>4965</v>
      </c>
      <c r="CR1455" s="527" t="s">
        <v>4965</v>
      </c>
      <c r="CS1455" s="640" t="s">
        <v>4965</v>
      </c>
      <c r="CT1455" s="525" t="s">
        <v>4965</v>
      </c>
      <c r="CU1455" s="525" t="s">
        <v>4965</v>
      </c>
    </row>
    <row r="1456" spans="1:99" ht="12" customHeight="1" x14ac:dyDescent="0.2">
      <c r="A1456" s="624" t="s">
        <v>3650</v>
      </c>
      <c r="B1456" s="151" t="s">
        <v>2048</v>
      </c>
      <c r="C1456" s="624" t="s">
        <v>4004</v>
      </c>
      <c r="D1456" s="624"/>
      <c r="E1456" s="624"/>
      <c r="F1456" s="624"/>
      <c r="G1456" s="624"/>
      <c r="H1456" s="624"/>
      <c r="I1456" s="624"/>
      <c r="J1456" s="626">
        <v>526732</v>
      </c>
      <c r="K1456" s="626">
        <v>176122</v>
      </c>
      <c r="L1456" s="512" t="s">
        <v>4766</v>
      </c>
      <c r="M1456" s="624"/>
      <c r="N1456" s="624"/>
      <c r="O1456" s="626"/>
      <c r="P1456" s="626"/>
      <c r="Q1456" s="627">
        <v>13</v>
      </c>
      <c r="R1456" s="632"/>
      <c r="S1456" s="632"/>
      <c r="T1456" s="632"/>
      <c r="U1456" s="643"/>
      <c r="V1456" s="643"/>
      <c r="W1456" s="643"/>
      <c r="X1456" s="642"/>
      <c r="Y1456" s="631" t="s">
        <v>1442</v>
      </c>
      <c r="Z1456" s="632" t="s">
        <v>1443</v>
      </c>
      <c r="AA1456" s="633"/>
      <c r="AB1456" s="624"/>
      <c r="AC1456" s="644">
        <v>9.3814432989690721E-2</v>
      </c>
      <c r="AD1456" s="624"/>
      <c r="AE1456" s="624"/>
      <c r="AF1456" s="743"/>
      <c r="AG1456" s="517" t="s">
        <v>628</v>
      </c>
      <c r="AH1456" s="517" t="s">
        <v>1444</v>
      </c>
      <c r="AI1456" s="624">
        <v>1332268</v>
      </c>
      <c r="AJ1456" s="624">
        <v>0</v>
      </c>
      <c r="AK1456" s="624">
        <v>0</v>
      </c>
      <c r="AL1456" s="624">
        <v>0</v>
      </c>
      <c r="AM1456" s="624">
        <v>0</v>
      </c>
      <c r="AN1456" s="624">
        <v>0</v>
      </c>
      <c r="AO1456" s="624">
        <v>0</v>
      </c>
      <c r="AP1456" s="624">
        <v>0</v>
      </c>
      <c r="AQ1456" s="624">
        <v>0</v>
      </c>
      <c r="AR1456" s="624">
        <v>13</v>
      </c>
      <c r="AS1456" s="635" t="s">
        <v>4965</v>
      </c>
      <c r="AT1456" s="635" t="s">
        <v>4965</v>
      </c>
      <c r="AU1456" s="635" t="s">
        <v>4965</v>
      </c>
      <c r="AV1456" s="635" t="s">
        <v>4965</v>
      </c>
      <c r="AW1456" s="635" t="s">
        <v>4965</v>
      </c>
      <c r="AX1456" s="635" t="s">
        <v>4965</v>
      </c>
      <c r="AY1456" s="635" t="s">
        <v>4965</v>
      </c>
      <c r="AZ1456" s="635" t="s">
        <v>4965</v>
      </c>
      <c r="BA1456" s="635" t="s">
        <v>4965</v>
      </c>
      <c r="BB1456" s="635" t="s">
        <v>4965</v>
      </c>
      <c r="BC1456" s="635" t="s">
        <v>4965</v>
      </c>
      <c r="BD1456" s="635" t="s">
        <v>4965</v>
      </c>
      <c r="BE1456" s="635" t="s">
        <v>4965</v>
      </c>
      <c r="BF1456" s="635" t="s">
        <v>4965</v>
      </c>
      <c r="BG1456" s="635" t="s">
        <v>4965</v>
      </c>
      <c r="BH1456" s="635" t="s">
        <v>4965</v>
      </c>
      <c r="BI1456" s="635" t="s">
        <v>4965</v>
      </c>
      <c r="BJ1456" s="635" t="s">
        <v>4965</v>
      </c>
      <c r="BK1456" s="635" t="s">
        <v>4965</v>
      </c>
      <c r="BL1456" s="635" t="s">
        <v>4965</v>
      </c>
      <c r="BM1456" s="635" t="s">
        <v>4965</v>
      </c>
      <c r="BN1456" s="550" t="s">
        <v>4021</v>
      </c>
      <c r="BO1456" s="636">
        <v>0</v>
      </c>
      <c r="BP1456" s="636">
        <v>0</v>
      </c>
      <c r="BQ1456" s="637">
        <v>0</v>
      </c>
      <c r="BR1456" s="636">
        <v>0</v>
      </c>
      <c r="BS1456" s="636">
        <v>0</v>
      </c>
      <c r="BT1456" s="636">
        <v>0</v>
      </c>
      <c r="BU1456" s="645">
        <v>0</v>
      </c>
      <c r="BV1456" s="636">
        <v>0</v>
      </c>
      <c r="BW1456" s="636">
        <v>0</v>
      </c>
      <c r="BX1456" s="636">
        <v>0</v>
      </c>
      <c r="BY1456" s="636">
        <v>0</v>
      </c>
      <c r="BZ1456" s="590">
        <v>0.50927835051546388</v>
      </c>
      <c r="CA1456" s="590">
        <v>0.50927835051546388</v>
      </c>
      <c r="CB1456" s="590">
        <v>0.50927835051546388</v>
      </c>
      <c r="CC1456" s="590">
        <v>0.50927835051546388</v>
      </c>
      <c r="CD1456" s="590">
        <v>0.50927835051546388</v>
      </c>
      <c r="CE1456" s="590">
        <v>2.0907216494845362</v>
      </c>
      <c r="CF1456" s="590">
        <v>2.0907216494845362</v>
      </c>
      <c r="CG1456" s="590">
        <v>2.0907216494845362</v>
      </c>
      <c r="CH1456" s="590">
        <v>2.0907216494845362</v>
      </c>
      <c r="CI1456" s="590">
        <v>2.0907216494845362</v>
      </c>
      <c r="CJ1456" s="636">
        <v>0</v>
      </c>
      <c r="CK1456" s="623">
        <f t="shared" si="47"/>
        <v>12.999999999999998</v>
      </c>
      <c r="CL1456" s="554">
        <v>2.5463917525773194</v>
      </c>
      <c r="CM1456" s="523">
        <v>0</v>
      </c>
      <c r="CN1456" s="554">
        <v>0.50927835051546388</v>
      </c>
      <c r="CO1456" s="638" t="s">
        <v>4965</v>
      </c>
      <c r="CP1456" s="638"/>
      <c r="CQ1456" s="525" t="s">
        <v>4965</v>
      </c>
      <c r="CR1456" s="527" t="s">
        <v>4965</v>
      </c>
      <c r="CS1456" s="640" t="s">
        <v>4965</v>
      </c>
      <c r="CT1456" s="525" t="s">
        <v>4965</v>
      </c>
      <c r="CU1456" s="525" t="s">
        <v>4965</v>
      </c>
    </row>
    <row r="1457" spans="1:99" ht="12" customHeight="1" x14ac:dyDescent="0.2">
      <c r="A1457" s="624" t="s">
        <v>3650</v>
      </c>
      <c r="B1457" s="151" t="s">
        <v>2048</v>
      </c>
      <c r="C1457" s="624" t="s">
        <v>4004</v>
      </c>
      <c r="D1457" s="624"/>
      <c r="E1457" s="624"/>
      <c r="F1457" s="624"/>
      <c r="G1457" s="624"/>
      <c r="H1457" s="624"/>
      <c r="I1457" s="624"/>
      <c r="J1457" s="626">
        <v>526732</v>
      </c>
      <c r="K1457" s="626">
        <v>176122</v>
      </c>
      <c r="L1457" s="512" t="s">
        <v>4766</v>
      </c>
      <c r="M1457" s="624"/>
      <c r="N1457" s="624"/>
      <c r="O1457" s="626"/>
      <c r="P1457" s="626"/>
      <c r="Q1457" s="627">
        <v>19</v>
      </c>
      <c r="R1457" s="632"/>
      <c r="S1457" s="632"/>
      <c r="T1457" s="632"/>
      <c r="U1457" s="643"/>
      <c r="V1457" s="643"/>
      <c r="W1457" s="643"/>
      <c r="X1457" s="642"/>
      <c r="Y1457" s="631" t="s">
        <v>1442</v>
      </c>
      <c r="Z1457" s="632" t="s">
        <v>1443</v>
      </c>
      <c r="AA1457" s="633"/>
      <c r="AB1457" s="624"/>
      <c r="AC1457" s="644">
        <v>0.13711340206185565</v>
      </c>
      <c r="AD1457" s="624"/>
      <c r="AE1457" s="624"/>
      <c r="AF1457" s="743"/>
      <c r="AG1457" s="517" t="s">
        <v>1931</v>
      </c>
      <c r="AH1457" s="517" t="s">
        <v>1444</v>
      </c>
      <c r="AI1457" s="624">
        <v>1332268</v>
      </c>
      <c r="AJ1457" s="624">
        <v>0</v>
      </c>
      <c r="AK1457" s="624">
        <v>0</v>
      </c>
      <c r="AL1457" s="624">
        <v>0</v>
      </c>
      <c r="AM1457" s="624">
        <v>0</v>
      </c>
      <c r="AN1457" s="624">
        <v>0</v>
      </c>
      <c r="AO1457" s="624">
        <v>0</v>
      </c>
      <c r="AP1457" s="624">
        <v>0</v>
      </c>
      <c r="AQ1457" s="624">
        <v>0</v>
      </c>
      <c r="AR1457" s="624">
        <v>19</v>
      </c>
      <c r="AS1457" s="635" t="s">
        <v>4965</v>
      </c>
      <c r="AT1457" s="635" t="s">
        <v>4965</v>
      </c>
      <c r="AU1457" s="635" t="s">
        <v>4965</v>
      </c>
      <c r="AV1457" s="635" t="s">
        <v>4965</v>
      </c>
      <c r="AW1457" s="635" t="s">
        <v>4965</v>
      </c>
      <c r="AX1457" s="635" t="s">
        <v>4965</v>
      </c>
      <c r="AY1457" s="635" t="s">
        <v>4965</v>
      </c>
      <c r="AZ1457" s="635" t="s">
        <v>4965</v>
      </c>
      <c r="BA1457" s="635" t="s">
        <v>4965</v>
      </c>
      <c r="BB1457" s="635" t="s">
        <v>4965</v>
      </c>
      <c r="BC1457" s="635" t="s">
        <v>4965</v>
      </c>
      <c r="BD1457" s="635" t="s">
        <v>4965</v>
      </c>
      <c r="BE1457" s="635" t="s">
        <v>4965</v>
      </c>
      <c r="BF1457" s="635" t="s">
        <v>4965</v>
      </c>
      <c r="BG1457" s="635" t="s">
        <v>4965</v>
      </c>
      <c r="BH1457" s="635" t="s">
        <v>4965</v>
      </c>
      <c r="BI1457" s="635" t="s">
        <v>4965</v>
      </c>
      <c r="BJ1457" s="635" t="s">
        <v>4965</v>
      </c>
      <c r="BK1457" s="635" t="s">
        <v>4965</v>
      </c>
      <c r="BL1457" s="635" t="s">
        <v>4965</v>
      </c>
      <c r="BM1457" s="635" t="s">
        <v>4965</v>
      </c>
      <c r="BN1457" s="550" t="s">
        <v>4021</v>
      </c>
      <c r="BO1457" s="636">
        <v>0</v>
      </c>
      <c r="BP1457" s="636">
        <v>0</v>
      </c>
      <c r="BQ1457" s="637">
        <v>0</v>
      </c>
      <c r="BR1457" s="636">
        <v>0</v>
      </c>
      <c r="BS1457" s="636">
        <v>0</v>
      </c>
      <c r="BT1457" s="636">
        <v>0</v>
      </c>
      <c r="BU1457" s="645">
        <v>0</v>
      </c>
      <c r="BV1457" s="636">
        <v>0</v>
      </c>
      <c r="BW1457" s="636">
        <v>0</v>
      </c>
      <c r="BX1457" s="636">
        <v>0</v>
      </c>
      <c r="BY1457" s="636">
        <v>0</v>
      </c>
      <c r="BZ1457" s="590">
        <v>0.74432989690721651</v>
      </c>
      <c r="CA1457" s="590">
        <v>0.74432989690721651</v>
      </c>
      <c r="CB1457" s="590">
        <v>0.74432989690721651</v>
      </c>
      <c r="CC1457" s="590">
        <v>0.74432989690721651</v>
      </c>
      <c r="CD1457" s="590">
        <v>0.74432989690721651</v>
      </c>
      <c r="CE1457" s="590">
        <v>3.0556701030927838</v>
      </c>
      <c r="CF1457" s="590">
        <v>3.0556701030927838</v>
      </c>
      <c r="CG1457" s="590">
        <v>3.0556701030927838</v>
      </c>
      <c r="CH1457" s="590">
        <v>3.0556701030927838</v>
      </c>
      <c r="CI1457" s="590">
        <v>3.0556701030927838</v>
      </c>
      <c r="CJ1457" s="636">
        <v>0</v>
      </c>
      <c r="CK1457" s="623">
        <f t="shared" si="47"/>
        <v>19</v>
      </c>
      <c r="CL1457" s="554">
        <v>3.7216494845360826</v>
      </c>
      <c r="CM1457" s="523">
        <v>0</v>
      </c>
      <c r="CN1457" s="554">
        <v>0.74432989690721651</v>
      </c>
      <c r="CO1457" s="638" t="s">
        <v>4965</v>
      </c>
      <c r="CP1457" s="638"/>
      <c r="CQ1457" s="525" t="s">
        <v>4965</v>
      </c>
      <c r="CR1457" s="527" t="s">
        <v>4965</v>
      </c>
      <c r="CS1457" s="640" t="s">
        <v>4965</v>
      </c>
      <c r="CT1457" s="525" t="s">
        <v>4965</v>
      </c>
      <c r="CU1457" s="525" t="s">
        <v>4965</v>
      </c>
    </row>
    <row r="1458" spans="1:99" ht="12" customHeight="1" x14ac:dyDescent="0.2">
      <c r="A1458" s="632" t="s">
        <v>4018</v>
      </c>
      <c r="B1458" s="632" t="s">
        <v>1444</v>
      </c>
      <c r="C1458" s="653" t="s">
        <v>4013</v>
      </c>
      <c r="D1458" s="653"/>
      <c r="E1458" s="653"/>
      <c r="F1458" s="653"/>
      <c r="G1458" s="653"/>
      <c r="H1458" s="653"/>
      <c r="I1458" s="653"/>
      <c r="J1458" s="517" t="s">
        <v>1444</v>
      </c>
      <c r="K1458" s="517" t="s">
        <v>1444</v>
      </c>
      <c r="L1458" s="632" t="s">
        <v>1444</v>
      </c>
      <c r="M1458" s="632"/>
      <c r="N1458" s="632"/>
      <c r="O1458" s="517"/>
      <c r="P1458" s="517"/>
      <c r="Q1458" s="654">
        <v>929</v>
      </c>
      <c r="R1458" s="632"/>
      <c r="S1458" s="632"/>
      <c r="T1458" s="632"/>
      <c r="U1458" s="632"/>
      <c r="V1458" s="632"/>
      <c r="W1458" s="632"/>
      <c r="X1458" s="632"/>
      <c r="Y1458" s="638" t="s">
        <v>4965</v>
      </c>
      <c r="Z1458" s="632" t="s">
        <v>1443</v>
      </c>
      <c r="AA1458" s="633"/>
      <c r="AB1458" s="632"/>
      <c r="AC1458" s="655"/>
      <c r="AD1458" s="632"/>
      <c r="AE1458" s="632"/>
      <c r="AF1458" s="743"/>
      <c r="AG1458" s="517" t="s">
        <v>1444</v>
      </c>
      <c r="AH1458" s="517" t="s">
        <v>1444</v>
      </c>
      <c r="AI1458" s="638" t="s">
        <v>4965</v>
      </c>
      <c r="AJ1458" s="632">
        <v>0</v>
      </c>
      <c r="AK1458" s="632">
        <v>0</v>
      </c>
      <c r="AL1458" s="632">
        <v>0</v>
      </c>
      <c r="AM1458" s="632">
        <v>0</v>
      </c>
      <c r="AN1458" s="632">
        <v>0</v>
      </c>
      <c r="AO1458" s="632">
        <v>0</v>
      </c>
      <c r="AP1458" s="632">
        <v>0</v>
      </c>
      <c r="AQ1458" s="632">
        <v>0</v>
      </c>
      <c r="AR1458" s="632">
        <v>929</v>
      </c>
      <c r="AS1458" s="635" t="s">
        <v>4965</v>
      </c>
      <c r="AT1458" s="635" t="s">
        <v>4965</v>
      </c>
      <c r="AU1458" s="635" t="s">
        <v>4965</v>
      </c>
      <c r="AV1458" s="635" t="s">
        <v>4965</v>
      </c>
      <c r="AW1458" s="635" t="s">
        <v>4965</v>
      </c>
      <c r="AX1458" s="635" t="s">
        <v>4965</v>
      </c>
      <c r="AY1458" s="635" t="s">
        <v>4965</v>
      </c>
      <c r="AZ1458" s="635" t="s">
        <v>4965</v>
      </c>
      <c r="BA1458" s="635" t="s">
        <v>4965</v>
      </c>
      <c r="BB1458" s="635" t="s">
        <v>4965</v>
      </c>
      <c r="BC1458" s="635" t="s">
        <v>4965</v>
      </c>
      <c r="BD1458" s="635" t="s">
        <v>4965</v>
      </c>
      <c r="BE1458" s="635" t="s">
        <v>4965</v>
      </c>
      <c r="BF1458" s="635" t="s">
        <v>4965</v>
      </c>
      <c r="BG1458" s="635" t="s">
        <v>4965</v>
      </c>
      <c r="BH1458" s="635" t="s">
        <v>4965</v>
      </c>
      <c r="BI1458" s="635" t="s">
        <v>4965</v>
      </c>
      <c r="BJ1458" s="635" t="s">
        <v>4965</v>
      </c>
      <c r="BK1458" s="635" t="s">
        <v>4965</v>
      </c>
      <c r="BL1458" s="635" t="s">
        <v>4965</v>
      </c>
      <c r="BM1458" s="635" t="s">
        <v>4965</v>
      </c>
      <c r="BN1458" s="550" t="s">
        <v>4021</v>
      </c>
      <c r="BO1458" s="656">
        <v>0</v>
      </c>
      <c r="BP1458" s="636">
        <v>0</v>
      </c>
      <c r="BQ1458" s="637">
        <v>0</v>
      </c>
      <c r="BR1458" s="636">
        <v>0</v>
      </c>
      <c r="BS1458" s="636">
        <v>0</v>
      </c>
      <c r="BT1458" s="636">
        <v>0</v>
      </c>
      <c r="BU1458" s="589">
        <v>30.6</v>
      </c>
      <c r="BV1458" s="590">
        <v>30.6</v>
      </c>
      <c r="BW1458" s="590">
        <v>30.6</v>
      </c>
      <c r="BX1458" s="590">
        <v>30.6</v>
      </c>
      <c r="BY1458" s="590">
        <v>30.6</v>
      </c>
      <c r="BZ1458" s="590">
        <v>84.2</v>
      </c>
      <c r="CA1458" s="590">
        <v>84.2</v>
      </c>
      <c r="CB1458" s="590">
        <v>84.2</v>
      </c>
      <c r="CC1458" s="590">
        <v>84.2</v>
      </c>
      <c r="CD1458" s="590">
        <v>84.2</v>
      </c>
      <c r="CE1458" s="590">
        <v>71</v>
      </c>
      <c r="CF1458" s="590">
        <v>71</v>
      </c>
      <c r="CG1458" s="590">
        <v>71</v>
      </c>
      <c r="CH1458" s="590">
        <v>71</v>
      </c>
      <c r="CI1458" s="590">
        <v>71</v>
      </c>
      <c r="CJ1458" s="636">
        <v>0</v>
      </c>
      <c r="CK1458" s="623">
        <f t="shared" si="47"/>
        <v>929</v>
      </c>
      <c r="CL1458" s="554">
        <v>574</v>
      </c>
      <c r="CM1458" s="554">
        <v>30.6</v>
      </c>
      <c r="CN1458" s="554">
        <v>237.2</v>
      </c>
      <c r="CO1458" s="638" t="s">
        <v>4965</v>
      </c>
      <c r="CP1458" s="638"/>
      <c r="CQ1458" s="525" t="s">
        <v>4965</v>
      </c>
      <c r="CR1458" s="527" t="s">
        <v>4965</v>
      </c>
      <c r="CS1458" s="640" t="s">
        <v>4965</v>
      </c>
      <c r="CT1458" s="525" t="s">
        <v>4965</v>
      </c>
      <c r="CU1458" s="525" t="s">
        <v>4965</v>
      </c>
    </row>
    <row r="1459" spans="1:99" ht="12" customHeight="1" x14ac:dyDescent="0.2">
      <c r="A1459" s="632" t="s">
        <v>4019</v>
      </c>
      <c r="B1459" s="632" t="s">
        <v>1444</v>
      </c>
      <c r="C1459" s="632" t="s">
        <v>4020</v>
      </c>
      <c r="D1459" s="632"/>
      <c r="E1459" s="632"/>
      <c r="F1459" s="632"/>
      <c r="G1459" s="632"/>
      <c r="H1459" s="632"/>
      <c r="I1459" s="632"/>
      <c r="J1459" s="517" t="s">
        <v>1444</v>
      </c>
      <c r="K1459" s="517" t="s">
        <v>1444</v>
      </c>
      <c r="L1459" s="632" t="s">
        <v>1444</v>
      </c>
      <c r="M1459" s="632"/>
      <c r="N1459" s="632"/>
      <c r="O1459" s="517"/>
      <c r="P1459" s="517"/>
      <c r="Q1459" s="654">
        <v>8041</v>
      </c>
      <c r="R1459" s="632"/>
      <c r="S1459" s="632"/>
      <c r="T1459" s="632"/>
      <c r="U1459" s="657"/>
      <c r="V1459" s="657"/>
      <c r="W1459" s="657"/>
      <c r="X1459" s="632"/>
      <c r="Y1459" s="638" t="s">
        <v>4965</v>
      </c>
      <c r="Z1459" s="632" t="s">
        <v>1443</v>
      </c>
      <c r="AA1459" s="633"/>
      <c r="AB1459" s="632"/>
      <c r="AC1459" s="655"/>
      <c r="AD1459" s="632"/>
      <c r="AE1459" s="632"/>
      <c r="AF1459" s="743"/>
      <c r="AG1459" s="517" t="s">
        <v>1444</v>
      </c>
      <c r="AH1459" s="517" t="s">
        <v>1444</v>
      </c>
      <c r="AI1459" s="638" t="s">
        <v>4965</v>
      </c>
      <c r="AJ1459" s="632">
        <v>0</v>
      </c>
      <c r="AK1459" s="632">
        <v>0</v>
      </c>
      <c r="AL1459" s="632">
        <v>0</v>
      </c>
      <c r="AM1459" s="632">
        <v>0</v>
      </c>
      <c r="AN1459" s="632">
        <v>0</v>
      </c>
      <c r="AO1459" s="632">
        <v>0</v>
      </c>
      <c r="AP1459" s="632">
        <v>0</v>
      </c>
      <c r="AQ1459" s="632">
        <v>0</v>
      </c>
      <c r="AR1459" s="632">
        <v>8041</v>
      </c>
      <c r="AS1459" s="635" t="s">
        <v>4965</v>
      </c>
      <c r="AT1459" s="635" t="s">
        <v>4965</v>
      </c>
      <c r="AU1459" s="635" t="s">
        <v>4965</v>
      </c>
      <c r="AV1459" s="635" t="s">
        <v>4965</v>
      </c>
      <c r="AW1459" s="635" t="s">
        <v>4965</v>
      </c>
      <c r="AX1459" s="635" t="s">
        <v>4965</v>
      </c>
      <c r="AY1459" s="635" t="s">
        <v>4965</v>
      </c>
      <c r="AZ1459" s="635" t="s">
        <v>4965</v>
      </c>
      <c r="BA1459" s="635" t="s">
        <v>4965</v>
      </c>
      <c r="BB1459" s="635" t="s">
        <v>4965</v>
      </c>
      <c r="BC1459" s="635" t="s">
        <v>4965</v>
      </c>
      <c r="BD1459" s="635" t="s">
        <v>4965</v>
      </c>
      <c r="BE1459" s="635" t="s">
        <v>4965</v>
      </c>
      <c r="BF1459" s="635" t="s">
        <v>4965</v>
      </c>
      <c r="BG1459" s="635" t="s">
        <v>4965</v>
      </c>
      <c r="BH1459" s="635" t="s">
        <v>4965</v>
      </c>
      <c r="BI1459" s="635" t="s">
        <v>4965</v>
      </c>
      <c r="BJ1459" s="635" t="s">
        <v>4965</v>
      </c>
      <c r="BK1459" s="635" t="s">
        <v>4965</v>
      </c>
      <c r="BL1459" s="635" t="s">
        <v>4965</v>
      </c>
      <c r="BM1459" s="635" t="s">
        <v>4965</v>
      </c>
      <c r="BN1459" s="550" t="s">
        <v>4021</v>
      </c>
      <c r="BO1459" s="656">
        <v>0</v>
      </c>
      <c r="BP1459" s="636">
        <v>0</v>
      </c>
      <c r="BQ1459" s="658">
        <v>0</v>
      </c>
      <c r="BR1459" s="659">
        <v>0</v>
      </c>
      <c r="BS1459" s="660">
        <v>473</v>
      </c>
      <c r="BT1459" s="660">
        <v>473</v>
      </c>
      <c r="BU1459" s="661">
        <v>473</v>
      </c>
      <c r="BV1459" s="590">
        <v>473</v>
      </c>
      <c r="BW1459" s="590">
        <v>473</v>
      </c>
      <c r="BX1459" s="590">
        <v>473</v>
      </c>
      <c r="BY1459" s="590">
        <v>473</v>
      </c>
      <c r="BZ1459" s="590">
        <v>473</v>
      </c>
      <c r="CA1459" s="590">
        <v>473</v>
      </c>
      <c r="CB1459" s="590">
        <v>473</v>
      </c>
      <c r="CC1459" s="590">
        <v>473</v>
      </c>
      <c r="CD1459" s="590">
        <v>473</v>
      </c>
      <c r="CE1459" s="590">
        <v>473</v>
      </c>
      <c r="CF1459" s="590">
        <v>473</v>
      </c>
      <c r="CG1459" s="590">
        <v>473</v>
      </c>
      <c r="CH1459" s="590">
        <v>473</v>
      </c>
      <c r="CI1459" s="590">
        <v>473</v>
      </c>
      <c r="CJ1459" s="636">
        <v>0</v>
      </c>
      <c r="CK1459" s="623">
        <f t="shared" si="47"/>
        <v>8041</v>
      </c>
      <c r="CL1459" s="554">
        <v>5676</v>
      </c>
      <c r="CM1459" s="554">
        <v>1419</v>
      </c>
      <c r="CN1459" s="554">
        <v>3784</v>
      </c>
      <c r="CO1459" s="638" t="s">
        <v>4965</v>
      </c>
      <c r="CP1459" s="638"/>
      <c r="CQ1459" s="525" t="s">
        <v>4965</v>
      </c>
      <c r="CR1459" s="527" t="s">
        <v>4965</v>
      </c>
      <c r="CS1459" s="640" t="s">
        <v>4965</v>
      </c>
      <c r="CT1459" s="525" t="s">
        <v>4965</v>
      </c>
      <c r="CU1459" s="525" t="s">
        <v>4965</v>
      </c>
    </row>
    <row r="1460" spans="1:99" ht="12" customHeight="1" x14ac:dyDescent="0.25">
      <c r="A1460" s="744"/>
      <c r="B1460" s="744"/>
      <c r="C1460" s="744"/>
      <c r="D1460" s="744"/>
      <c r="E1460" s="745"/>
      <c r="F1460" s="744"/>
      <c r="G1460" s="744"/>
      <c r="H1460" s="744"/>
      <c r="I1460" s="744"/>
      <c r="J1460" s="746"/>
      <c r="K1460" s="746"/>
      <c r="L1460" s="512"/>
      <c r="M1460" s="744"/>
      <c r="N1460" s="744"/>
      <c r="O1460" s="746"/>
      <c r="P1460" s="746"/>
      <c r="Q1460" s="747"/>
      <c r="R1460" s="744"/>
      <c r="S1460" s="744"/>
      <c r="T1460" s="744"/>
      <c r="U1460" s="744"/>
      <c r="V1460" s="744"/>
      <c r="W1460" s="744"/>
      <c r="X1460" s="744"/>
      <c r="Y1460" s="744"/>
      <c r="Z1460" s="744"/>
      <c r="AA1460" s="744"/>
      <c r="AB1460" s="744"/>
      <c r="AC1460" s="748"/>
      <c r="AD1460" s="749"/>
      <c r="AE1460" s="749"/>
      <c r="AF1460" s="749"/>
      <c r="AG1460" s="750"/>
      <c r="AH1460" s="745"/>
      <c r="AI1460" s="745"/>
      <c r="AJ1460" s="745"/>
      <c r="AK1460" s="745"/>
      <c r="AL1460" s="745"/>
      <c r="AM1460" s="745"/>
      <c r="AN1460" s="745"/>
      <c r="AO1460" s="745"/>
      <c r="AP1460" s="745"/>
      <c r="AQ1460" s="745"/>
      <c r="AR1460" s="745"/>
      <c r="AS1460" s="745"/>
      <c r="AT1460" s="745"/>
      <c r="AU1460" s="745"/>
      <c r="AV1460" s="745"/>
      <c r="AW1460" s="745"/>
      <c r="AX1460" s="745"/>
      <c r="AY1460" s="745"/>
      <c r="AZ1460" s="745"/>
      <c r="BA1460" s="745"/>
      <c r="BB1460" s="745"/>
      <c r="BC1460" s="745"/>
      <c r="BD1460" s="745"/>
      <c r="BE1460" s="745"/>
      <c r="BF1460" s="745"/>
      <c r="BG1460" s="745"/>
      <c r="BH1460" s="745"/>
      <c r="BI1460" s="745"/>
      <c r="BJ1460" s="745"/>
      <c r="BK1460" s="745"/>
      <c r="BL1460" s="745"/>
      <c r="BM1460" s="745"/>
      <c r="BN1460" s="662" t="s">
        <v>1167</v>
      </c>
      <c r="BO1460" s="663">
        <f t="shared" ref="BO1460:CN1460" si="48">SUM(BO2:BO1459)</f>
        <v>1069</v>
      </c>
      <c r="BP1460" s="663">
        <f t="shared" si="48"/>
        <v>2299.900000000001</v>
      </c>
      <c r="BQ1460" s="663">
        <f t="shared" si="48"/>
        <v>2832.3166666666675</v>
      </c>
      <c r="BR1460" s="663">
        <f t="shared" si="48"/>
        <v>1884.9357142857143</v>
      </c>
      <c r="BS1460" s="663">
        <f t="shared" si="48"/>
        <v>3261.7690476190483</v>
      </c>
      <c r="BT1460" s="663">
        <f t="shared" si="48"/>
        <v>2032.2690476190483</v>
      </c>
      <c r="BU1460" s="663">
        <f t="shared" si="48"/>
        <v>3438.6319727891218</v>
      </c>
      <c r="BV1460" s="663">
        <f t="shared" si="48"/>
        <v>2905.1319727891155</v>
      </c>
      <c r="BW1460" s="663">
        <f t="shared" si="48"/>
        <v>3217.2019727891143</v>
      </c>
      <c r="BX1460" s="663">
        <f t="shared" si="48"/>
        <v>2066.2286394557823</v>
      </c>
      <c r="BY1460" s="663">
        <f t="shared" si="48"/>
        <v>1343.9573696145121</v>
      </c>
      <c r="BZ1460" s="663">
        <f t="shared" si="48"/>
        <v>1826.9759637188204</v>
      </c>
      <c r="CA1460" s="663">
        <f t="shared" si="48"/>
        <v>1065.4204081632656</v>
      </c>
      <c r="CB1460" s="663">
        <f t="shared" si="48"/>
        <v>841.42040816326528</v>
      </c>
      <c r="CC1460" s="663">
        <f t="shared" si="48"/>
        <v>872.42040816326539</v>
      </c>
      <c r="CD1460" s="663">
        <f t="shared" si="48"/>
        <v>802.42040816326517</v>
      </c>
      <c r="CE1460" s="663">
        <f t="shared" si="48"/>
        <v>749.6</v>
      </c>
      <c r="CF1460" s="663">
        <f t="shared" si="48"/>
        <v>749.6</v>
      </c>
      <c r="CG1460" s="663">
        <f t="shared" si="48"/>
        <v>749.6</v>
      </c>
      <c r="CH1460" s="663">
        <f t="shared" si="48"/>
        <v>749.6</v>
      </c>
      <c r="CI1460" s="663">
        <f t="shared" si="48"/>
        <v>735.6</v>
      </c>
      <c r="CJ1460" s="684">
        <f t="shared" si="48"/>
        <v>0</v>
      </c>
      <c r="CK1460" s="663">
        <f t="shared" si="48"/>
        <v>34425</v>
      </c>
      <c r="CL1460" s="663">
        <f t="shared" si="48"/>
        <v>30690.999999999993</v>
      </c>
      <c r="CM1460" s="663">
        <f t="shared" si="48"/>
        <v>13449.922448979607</v>
      </c>
      <c r="CN1460" s="663">
        <f t="shared" si="48"/>
        <v>24018.085034013649</v>
      </c>
      <c r="CO1460" s="664"/>
      <c r="CP1460" s="664"/>
      <c r="CQ1460" s="530"/>
      <c r="CR1460" s="751"/>
      <c r="CS1460" s="744"/>
      <c r="CT1460" s="744"/>
      <c r="CU1460" s="744"/>
    </row>
  </sheetData>
  <autoFilter ref="A1:CU1460">
    <sortState ref="A2:CU1460">
      <sortCondition ref="A1:A1460"/>
    </sortState>
  </autoFilter>
  <sortState ref="A2:CU1314">
    <sortCondition ref="A1"/>
  </sortState>
  <phoneticPr fontId="5" type="noConversion"/>
  <pageMargins left="0.75" right="0.75" top="1" bottom="1" header="0.5" footer="0.5"/>
  <pageSetup paperSize="9" orientation="portrait" verticalDpi="1200" r:id="rId1"/>
  <headerFooter alignWithMargins="0"/>
  <ignoredErrors>
    <ignoredError sqref="F1462:F1625 F4:F1317" numberStoredAsText="1"/>
    <ignoredError sqref="CK1309:CK1461 CK2:CK1035" formulaRange="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AD74"/>
  <sheetViews>
    <sheetView zoomScale="85" zoomScaleNormal="85" workbookViewId="0">
      <selection sqref="A1:C2"/>
    </sheetView>
  </sheetViews>
  <sheetFormatPr defaultRowHeight="12.75" x14ac:dyDescent="0.2"/>
  <cols>
    <col min="1" max="1" width="5.140625" customWidth="1"/>
    <col min="2" max="2" width="28" style="69" customWidth="1"/>
    <col min="3" max="3" width="36.85546875" style="69" customWidth="1"/>
    <col min="4" max="10" width="8" customWidth="1"/>
    <col min="12" max="27" width="8" customWidth="1"/>
  </cols>
  <sheetData>
    <row r="1" spans="1:30" ht="25.5" x14ac:dyDescent="0.2">
      <c r="A1" s="908" t="s">
        <v>1178</v>
      </c>
      <c r="B1" s="909"/>
      <c r="C1" s="909"/>
      <c r="D1" s="291"/>
      <c r="E1" s="291"/>
      <c r="F1" s="291"/>
      <c r="G1" s="291"/>
      <c r="H1" s="291"/>
      <c r="I1" s="291"/>
      <c r="J1" s="291"/>
      <c r="K1" s="292" t="s">
        <v>1179</v>
      </c>
      <c r="L1" s="292" t="s">
        <v>1180</v>
      </c>
      <c r="M1" s="293">
        <v>1</v>
      </c>
      <c r="N1" s="293">
        <v>2</v>
      </c>
      <c r="O1" s="293">
        <v>3</v>
      </c>
      <c r="P1" s="293">
        <v>4</v>
      </c>
      <c r="Q1" s="293">
        <v>5</v>
      </c>
      <c r="R1" s="294">
        <v>6</v>
      </c>
      <c r="S1" s="294">
        <v>7</v>
      </c>
      <c r="T1" s="294">
        <v>8</v>
      </c>
      <c r="U1" s="294">
        <v>9</v>
      </c>
      <c r="V1" s="294">
        <v>10</v>
      </c>
      <c r="W1" s="294">
        <v>11</v>
      </c>
      <c r="X1" s="294">
        <v>12</v>
      </c>
      <c r="Y1" s="294">
        <v>13</v>
      </c>
      <c r="Z1" s="294">
        <v>14</v>
      </c>
      <c r="AA1" s="294">
        <v>15</v>
      </c>
      <c r="AB1" s="1"/>
      <c r="AC1" s="1"/>
      <c r="AD1" s="1"/>
    </row>
    <row r="2" spans="1:30" x14ac:dyDescent="0.2">
      <c r="A2" s="909"/>
      <c r="B2" s="909"/>
      <c r="C2" s="909"/>
      <c r="D2" s="295" t="s">
        <v>1181</v>
      </c>
      <c r="E2" s="295" t="s">
        <v>1182</v>
      </c>
      <c r="F2" s="295" t="s">
        <v>1681</v>
      </c>
      <c r="G2" s="295" t="s">
        <v>1682</v>
      </c>
      <c r="H2" s="295" t="s">
        <v>1683</v>
      </c>
      <c r="I2" s="295" t="s">
        <v>4875</v>
      </c>
      <c r="J2" s="295" t="s">
        <v>474</v>
      </c>
      <c r="K2" s="295" t="s">
        <v>473</v>
      </c>
      <c r="L2" s="295" t="s">
        <v>3</v>
      </c>
      <c r="M2" s="296" t="s">
        <v>4</v>
      </c>
      <c r="N2" s="296" t="s">
        <v>5</v>
      </c>
      <c r="O2" s="296" t="s">
        <v>6</v>
      </c>
      <c r="P2" s="296" t="s">
        <v>7</v>
      </c>
      <c r="Q2" s="296" t="s">
        <v>8</v>
      </c>
      <c r="R2" s="295" t="s">
        <v>9</v>
      </c>
      <c r="S2" s="295" t="s">
        <v>10</v>
      </c>
      <c r="T2" s="295" t="s">
        <v>11</v>
      </c>
      <c r="U2" s="295" t="s">
        <v>12</v>
      </c>
      <c r="V2" s="295" t="s">
        <v>13</v>
      </c>
      <c r="W2" s="295" t="s">
        <v>14</v>
      </c>
      <c r="X2" s="295" t="s">
        <v>15</v>
      </c>
      <c r="Y2" s="295" t="s">
        <v>16</v>
      </c>
      <c r="Z2" s="295" t="s">
        <v>30</v>
      </c>
      <c r="AA2" s="295" t="s">
        <v>36</v>
      </c>
      <c r="AB2" s="1"/>
      <c r="AC2" s="1"/>
      <c r="AD2" s="1"/>
    </row>
    <row r="3" spans="1:30" x14ac:dyDescent="0.2">
      <c r="A3" s="297" t="s">
        <v>17</v>
      </c>
      <c r="B3" s="884" t="s">
        <v>18</v>
      </c>
      <c r="C3" s="884"/>
      <c r="D3" s="298">
        <v>1031</v>
      </c>
      <c r="E3" s="298">
        <v>1560</v>
      </c>
      <c r="F3" s="298">
        <v>1539</v>
      </c>
      <c r="G3" s="298">
        <v>481</v>
      </c>
      <c r="H3" s="298">
        <v>979</v>
      </c>
      <c r="I3" s="298">
        <v>774</v>
      </c>
      <c r="J3" s="298">
        <v>1197</v>
      </c>
      <c r="K3" s="298"/>
      <c r="L3" s="298"/>
      <c r="M3" s="299"/>
      <c r="N3" s="299"/>
      <c r="O3" s="299"/>
      <c r="P3" s="299"/>
      <c r="Q3" s="299"/>
      <c r="R3" s="298"/>
      <c r="S3" s="298"/>
      <c r="T3" s="298"/>
      <c r="U3" s="298"/>
      <c r="V3" s="298"/>
      <c r="W3" s="298"/>
      <c r="X3" s="298"/>
      <c r="Y3" s="298"/>
      <c r="Z3" s="298"/>
      <c r="AA3" s="298"/>
      <c r="AB3" s="1"/>
      <c r="AC3" s="1"/>
      <c r="AD3" s="1"/>
    </row>
    <row r="4" spans="1:30" x14ac:dyDescent="0.2">
      <c r="A4" s="297" t="s">
        <v>19</v>
      </c>
      <c r="B4" s="884" t="s">
        <v>4974</v>
      </c>
      <c r="C4" s="884"/>
      <c r="D4" s="298"/>
      <c r="E4" s="298"/>
      <c r="F4" s="298"/>
      <c r="G4" s="298"/>
      <c r="H4" s="298"/>
      <c r="I4" s="298"/>
      <c r="J4" s="298"/>
      <c r="K4" s="298">
        <v>936</v>
      </c>
      <c r="L4" s="298"/>
      <c r="M4" s="299"/>
      <c r="N4" s="299"/>
      <c r="O4" s="299"/>
      <c r="P4" s="299"/>
      <c r="Q4" s="299"/>
      <c r="R4" s="298"/>
      <c r="S4" s="298"/>
      <c r="T4" s="298"/>
      <c r="U4" s="298"/>
      <c r="V4" s="298"/>
      <c r="W4" s="298"/>
      <c r="X4" s="298"/>
      <c r="Y4" s="298"/>
      <c r="Z4" s="298"/>
      <c r="AA4" s="298"/>
      <c r="AB4" s="1"/>
      <c r="AC4" s="1"/>
      <c r="AD4" s="1"/>
    </row>
    <row r="5" spans="1:30" x14ac:dyDescent="0.2">
      <c r="A5" s="297"/>
      <c r="B5" s="884" t="s">
        <v>20</v>
      </c>
      <c r="C5" s="884"/>
      <c r="D5" s="298"/>
      <c r="E5" s="298"/>
      <c r="F5" s="298"/>
      <c r="G5" s="298"/>
      <c r="H5" s="298"/>
      <c r="I5" s="298"/>
      <c r="J5" s="298"/>
      <c r="K5" s="298"/>
      <c r="L5" s="300">
        <f>'Scenario 1'!BP1460</f>
        <v>2299.900000000001</v>
      </c>
      <c r="M5" s="299"/>
      <c r="N5" s="299"/>
      <c r="O5" s="299"/>
      <c r="P5" s="299"/>
      <c r="Q5" s="299"/>
      <c r="R5" s="298"/>
      <c r="S5" s="298"/>
      <c r="T5" s="298"/>
      <c r="U5" s="298"/>
      <c r="V5" s="298"/>
      <c r="W5" s="298"/>
      <c r="X5" s="298"/>
      <c r="Y5" s="298"/>
      <c r="Z5" s="298"/>
      <c r="AA5" s="298"/>
      <c r="AB5" s="1"/>
      <c r="AC5" s="1"/>
      <c r="AD5" s="1"/>
    </row>
    <row r="6" spans="1:30" x14ac:dyDescent="0.2">
      <c r="A6" s="910" t="s">
        <v>21</v>
      </c>
      <c r="B6" s="884" t="s">
        <v>38</v>
      </c>
      <c r="C6" s="884"/>
      <c r="D6" s="298"/>
      <c r="E6" s="300"/>
      <c r="F6" s="300"/>
      <c r="G6" s="300"/>
      <c r="H6" s="300"/>
      <c r="I6" s="300"/>
      <c r="J6" s="300"/>
      <c r="K6" s="300"/>
      <c r="L6" s="300"/>
      <c r="M6" s="300">
        <f>'Scenario 1'!BQ1460</f>
        <v>2832.3166666666675</v>
      </c>
      <c r="N6" s="300">
        <f>'Scenario 1'!BR1460</f>
        <v>1884.9357142857143</v>
      </c>
      <c r="O6" s="300">
        <f>'Scenario 1'!BS1460</f>
        <v>3261.7690476190483</v>
      </c>
      <c r="P6" s="300">
        <f>'Scenario 1'!BT1460</f>
        <v>2032.2690476190483</v>
      </c>
      <c r="Q6" s="300">
        <f>'Scenario 1'!BU1460</f>
        <v>3438.6319727891218</v>
      </c>
      <c r="R6" s="298"/>
      <c r="S6" s="298"/>
      <c r="T6" s="298"/>
      <c r="U6" s="298"/>
      <c r="V6" s="298"/>
      <c r="W6" s="298"/>
      <c r="X6" s="298"/>
      <c r="Y6" s="298"/>
      <c r="Z6" s="298"/>
      <c r="AA6" s="298"/>
      <c r="AB6" s="1"/>
      <c r="AC6" s="1"/>
      <c r="AD6" s="1"/>
    </row>
    <row r="7" spans="1:30" x14ac:dyDescent="0.2">
      <c r="A7" s="911"/>
      <c r="B7" s="884" t="s">
        <v>37</v>
      </c>
      <c r="C7" s="884"/>
      <c r="D7" s="298"/>
      <c r="E7" s="300"/>
      <c r="F7" s="300"/>
      <c r="G7" s="300"/>
      <c r="H7" s="300"/>
      <c r="I7" s="300"/>
      <c r="J7" s="300"/>
      <c r="K7" s="300"/>
      <c r="L7" s="300"/>
      <c r="M7" s="301"/>
      <c r="N7" s="301"/>
      <c r="O7" s="301"/>
      <c r="P7" s="301"/>
      <c r="Q7" s="301"/>
      <c r="R7" s="300">
        <f>'Scenario 1'!BV1460</f>
        <v>2905.1319727891155</v>
      </c>
      <c r="S7" s="300">
        <f>'Scenario 1'!BW1460</f>
        <v>3217.2019727891143</v>
      </c>
      <c r="T7" s="300">
        <f>'Scenario 1'!BX1460</f>
        <v>2066.2286394557823</v>
      </c>
      <c r="U7" s="300">
        <f>'Scenario 1'!BY1460</f>
        <v>1343.9573696145121</v>
      </c>
      <c r="V7" s="300">
        <f>'Scenario 1'!BZ1460</f>
        <v>1826.9759637188204</v>
      </c>
      <c r="W7" s="300">
        <f>'Scenario 1'!CA1460</f>
        <v>1065.4204081632656</v>
      </c>
      <c r="X7" s="300">
        <f>'Scenario 1'!CB1460</f>
        <v>841.42040816326528</v>
      </c>
      <c r="Y7" s="300">
        <f>'Scenario 1'!CC1460</f>
        <v>872.42040816326539</v>
      </c>
      <c r="Z7" s="300">
        <f>'Scenario 1'!CD1460</f>
        <v>802.42040816326517</v>
      </c>
      <c r="AA7" s="300">
        <f>'Scenario 1'!CE1460</f>
        <v>749.6</v>
      </c>
      <c r="AB7" s="1"/>
      <c r="AC7" s="1"/>
      <c r="AD7" s="1"/>
    </row>
    <row r="8" spans="1:30" x14ac:dyDescent="0.2">
      <c r="A8" s="911"/>
      <c r="B8" s="915" t="s">
        <v>22</v>
      </c>
      <c r="C8" s="915"/>
      <c r="D8" s="303"/>
      <c r="E8" s="303"/>
      <c r="F8" s="303"/>
      <c r="G8" s="303"/>
      <c r="H8" s="303"/>
      <c r="I8" s="304"/>
      <c r="J8" s="304"/>
      <c r="K8" s="304"/>
      <c r="L8" s="304"/>
      <c r="M8" s="905">
        <f>SUM(M6:Q6)</f>
        <v>13449.922448979602</v>
      </c>
      <c r="N8" s="906"/>
      <c r="O8" s="906"/>
      <c r="P8" s="906"/>
      <c r="Q8" s="906"/>
      <c r="R8" s="893">
        <f>SUM(R7:V7)</f>
        <v>11359.495918367344</v>
      </c>
      <c r="S8" s="894"/>
      <c r="T8" s="894"/>
      <c r="U8" s="894"/>
      <c r="V8" s="895"/>
      <c r="W8" s="893">
        <f>SUM(W7:AA7)</f>
        <v>4331.2816326530619</v>
      </c>
      <c r="X8" s="894"/>
      <c r="Y8" s="894"/>
      <c r="Z8" s="894"/>
      <c r="AA8" s="895"/>
      <c r="AB8" s="1"/>
      <c r="AC8" s="1"/>
      <c r="AD8" s="1"/>
    </row>
    <row r="9" spans="1:30" x14ac:dyDescent="0.2">
      <c r="A9" s="911"/>
      <c r="B9" s="913" t="s">
        <v>23</v>
      </c>
      <c r="C9" s="914"/>
      <c r="D9" s="353"/>
      <c r="E9" s="354"/>
      <c r="F9" s="354"/>
      <c r="G9" s="354"/>
      <c r="H9" s="354"/>
      <c r="I9" s="354"/>
      <c r="J9" s="354"/>
      <c r="K9" s="354"/>
      <c r="L9" s="354"/>
      <c r="M9" s="903">
        <f>SUM(M8:V8)</f>
        <v>24809.418367346945</v>
      </c>
      <c r="N9" s="904"/>
      <c r="O9" s="904"/>
      <c r="P9" s="904"/>
      <c r="Q9" s="904"/>
      <c r="R9" s="904"/>
      <c r="S9" s="904"/>
      <c r="T9" s="904"/>
      <c r="U9" s="904"/>
      <c r="V9" s="904"/>
      <c r="W9" s="900">
        <f>W8</f>
        <v>4331.2816326530619</v>
      </c>
      <c r="X9" s="901"/>
      <c r="Y9" s="901"/>
      <c r="Z9" s="901"/>
      <c r="AA9" s="902"/>
      <c r="AB9" s="1"/>
      <c r="AC9" s="1"/>
      <c r="AD9" s="1"/>
    </row>
    <row r="10" spans="1:30" x14ac:dyDescent="0.2">
      <c r="A10" s="911"/>
      <c r="B10" s="913" t="s">
        <v>31</v>
      </c>
      <c r="C10" s="914"/>
      <c r="D10" s="303"/>
      <c r="E10" s="304"/>
      <c r="F10" s="304"/>
      <c r="G10" s="304"/>
      <c r="H10" s="304"/>
      <c r="I10" s="304"/>
      <c r="J10" s="304"/>
      <c r="K10" s="304"/>
      <c r="L10" s="304"/>
      <c r="M10" s="900">
        <f>SUM(M9:AA9)</f>
        <v>29140.700000000008</v>
      </c>
      <c r="N10" s="901"/>
      <c r="O10" s="901"/>
      <c r="P10" s="901"/>
      <c r="Q10" s="901"/>
      <c r="R10" s="901"/>
      <c r="S10" s="901"/>
      <c r="T10" s="901"/>
      <c r="U10" s="901"/>
      <c r="V10" s="901"/>
      <c r="W10" s="901"/>
      <c r="X10" s="901"/>
      <c r="Y10" s="901"/>
      <c r="Z10" s="901"/>
      <c r="AA10" s="902"/>
      <c r="AB10" s="1"/>
      <c r="AC10" s="1"/>
      <c r="AD10" s="1"/>
    </row>
    <row r="11" spans="1:30" x14ac:dyDescent="0.2">
      <c r="A11" s="302"/>
      <c r="B11" s="916" t="s">
        <v>1176</v>
      </c>
      <c r="C11" s="916"/>
      <c r="D11" s="305">
        <v>1031</v>
      </c>
      <c r="E11" s="305">
        <v>1560</v>
      </c>
      <c r="F11" s="305">
        <v>1539</v>
      </c>
      <c r="G11" s="305">
        <v>481</v>
      </c>
      <c r="H11" s="305">
        <v>979</v>
      </c>
      <c r="I11" s="305">
        <v>774</v>
      </c>
      <c r="J11" s="305">
        <v>1197</v>
      </c>
      <c r="K11" s="305">
        <v>1038.5</v>
      </c>
      <c r="L11" s="305">
        <v>2214.9</v>
      </c>
      <c r="M11" s="305">
        <v>2983.8166666666675</v>
      </c>
      <c r="N11" s="305">
        <v>2068.7238636363641</v>
      </c>
      <c r="O11" s="305">
        <v>3387.5509740259745</v>
      </c>
      <c r="P11" s="305">
        <v>2622.5323051948067</v>
      </c>
      <c r="Q11" s="305">
        <v>3227.6319727891155</v>
      </c>
      <c r="R11" s="305">
        <v>2133.4653061224481</v>
      </c>
      <c r="S11" s="305">
        <v>2445.5353061224482</v>
      </c>
      <c r="T11" s="305">
        <v>2066.2286394557823</v>
      </c>
      <c r="U11" s="305">
        <v>1343.9573696145121</v>
      </c>
      <c r="V11" s="305">
        <v>1826.9759637188204</v>
      </c>
      <c r="W11" s="305">
        <v>1065.4204081632656</v>
      </c>
      <c r="X11" s="305">
        <v>841.42040816326528</v>
      </c>
      <c r="Y11" s="305">
        <v>872.42040816326539</v>
      </c>
      <c r="Z11" s="305">
        <v>802.42040816326517</v>
      </c>
      <c r="AA11" s="305">
        <v>749.6</v>
      </c>
      <c r="AB11" s="1"/>
      <c r="AC11" s="1"/>
      <c r="AD11" s="1"/>
    </row>
    <row r="12" spans="1:30" x14ac:dyDescent="0.2">
      <c r="A12" s="910" t="s">
        <v>24</v>
      </c>
      <c r="B12" s="884" t="s">
        <v>1175</v>
      </c>
      <c r="C12" s="884"/>
      <c r="D12" s="306">
        <v>692</v>
      </c>
      <c r="E12" s="306">
        <v>692</v>
      </c>
      <c r="F12" s="306">
        <v>692</v>
      </c>
      <c r="G12" s="306">
        <v>692</v>
      </c>
      <c r="H12" s="307">
        <v>1081</v>
      </c>
      <c r="I12" s="307">
        <v>1081</v>
      </c>
      <c r="J12" s="307">
        <v>1081</v>
      </c>
      <c r="K12" s="307">
        <v>1081</v>
      </c>
      <c r="L12" s="307">
        <v>1724</v>
      </c>
      <c r="M12" s="308">
        <v>1724</v>
      </c>
      <c r="N12" s="308">
        <v>1724</v>
      </c>
      <c r="O12" s="308">
        <v>1724</v>
      </c>
      <c r="P12" s="308">
        <v>1724</v>
      </c>
      <c r="Q12" s="308">
        <v>1724</v>
      </c>
      <c r="R12" s="309">
        <v>1724</v>
      </c>
      <c r="S12" s="309">
        <v>1724</v>
      </c>
      <c r="T12" s="309">
        <v>1724</v>
      </c>
      <c r="U12" s="309">
        <v>1724</v>
      </c>
      <c r="V12" s="309">
        <v>1724</v>
      </c>
      <c r="W12" s="309">
        <v>1724</v>
      </c>
      <c r="X12" s="309">
        <v>1724</v>
      </c>
      <c r="Y12" s="309">
        <v>1724</v>
      </c>
      <c r="Z12" s="309">
        <v>1724</v>
      </c>
      <c r="AA12" s="309">
        <v>1724</v>
      </c>
      <c r="AB12" s="1"/>
      <c r="AC12" s="1"/>
      <c r="AD12" s="1"/>
    </row>
    <row r="13" spans="1:30" x14ac:dyDescent="0.2">
      <c r="A13" s="910"/>
      <c r="B13" s="884" t="s">
        <v>1168</v>
      </c>
      <c r="C13" s="884"/>
      <c r="D13" s="892" t="s">
        <v>34</v>
      </c>
      <c r="E13" s="892"/>
      <c r="F13" s="892"/>
      <c r="G13" s="892"/>
      <c r="H13" s="899" t="s">
        <v>39</v>
      </c>
      <c r="I13" s="899"/>
      <c r="J13" s="899"/>
      <c r="K13" s="899"/>
      <c r="L13" s="907" t="s">
        <v>33</v>
      </c>
      <c r="M13" s="907"/>
      <c r="N13" s="907"/>
      <c r="O13" s="907"/>
      <c r="P13" s="907"/>
      <c r="Q13" s="907"/>
      <c r="R13" s="907"/>
      <c r="S13" s="907"/>
      <c r="T13" s="907"/>
      <c r="U13" s="907"/>
      <c r="V13" s="896" t="s">
        <v>35</v>
      </c>
      <c r="W13" s="897"/>
      <c r="X13" s="897"/>
      <c r="Y13" s="897"/>
      <c r="Z13" s="897"/>
      <c r="AA13" s="898"/>
      <c r="AB13" s="1"/>
      <c r="AC13" s="1"/>
      <c r="AD13" s="1"/>
    </row>
    <row r="14" spans="1:30" x14ac:dyDescent="0.2">
      <c r="A14" s="911"/>
      <c r="B14" s="912" t="s">
        <v>25</v>
      </c>
      <c r="C14" s="912"/>
      <c r="D14" s="317">
        <f t="shared" ref="D14:J14" si="0">D3-D12</f>
        <v>339</v>
      </c>
      <c r="E14" s="317">
        <f t="shared" si="0"/>
        <v>868</v>
      </c>
      <c r="F14" s="317">
        <f t="shared" si="0"/>
        <v>847</v>
      </c>
      <c r="G14" s="317">
        <f t="shared" si="0"/>
        <v>-211</v>
      </c>
      <c r="H14" s="317">
        <f t="shared" si="0"/>
        <v>-102</v>
      </c>
      <c r="I14" s="317">
        <f t="shared" si="0"/>
        <v>-307</v>
      </c>
      <c r="J14" s="317">
        <f t="shared" si="0"/>
        <v>116</v>
      </c>
      <c r="K14" s="317">
        <f>K4-K12</f>
        <v>-145</v>
      </c>
      <c r="L14" s="317">
        <f>L5-L12</f>
        <v>575.900000000001</v>
      </c>
      <c r="M14" s="311">
        <f>M6-M12</f>
        <v>1108.3166666666675</v>
      </c>
      <c r="N14" s="311">
        <f>N6-N12</f>
        <v>160.93571428571431</v>
      </c>
      <c r="O14" s="311">
        <f>O6-O12</f>
        <v>1537.7690476190483</v>
      </c>
      <c r="P14" s="311">
        <f>P6-P12</f>
        <v>308.26904761904825</v>
      </c>
      <c r="Q14" s="311">
        <f>Q6-Q12</f>
        <v>1714.6319727891218</v>
      </c>
      <c r="R14" s="317">
        <f>R7-R12</f>
        <v>1181.1319727891155</v>
      </c>
      <c r="S14" s="317">
        <f t="shared" ref="S14:AA14" si="1">S7-S12</f>
        <v>1493.2019727891143</v>
      </c>
      <c r="T14" s="317">
        <f t="shared" si="1"/>
        <v>342.22863945578229</v>
      </c>
      <c r="U14" s="317">
        <f t="shared" si="1"/>
        <v>-380.04263038548788</v>
      </c>
      <c r="V14" s="317">
        <f t="shared" si="1"/>
        <v>102.97596371882037</v>
      </c>
      <c r="W14" s="317">
        <f t="shared" si="1"/>
        <v>-658.57959183673438</v>
      </c>
      <c r="X14" s="317">
        <f t="shared" si="1"/>
        <v>-882.57959183673472</v>
      </c>
      <c r="Y14" s="317">
        <f t="shared" si="1"/>
        <v>-851.57959183673461</v>
      </c>
      <c r="Z14" s="317">
        <f t="shared" si="1"/>
        <v>-921.57959183673483</v>
      </c>
      <c r="AA14" s="317">
        <f t="shared" si="1"/>
        <v>-974.4</v>
      </c>
      <c r="AB14" s="1"/>
      <c r="AC14" s="1"/>
      <c r="AD14" s="1"/>
    </row>
    <row r="15" spans="1:30" x14ac:dyDescent="0.2">
      <c r="A15" s="911"/>
      <c r="B15" s="884" t="s">
        <v>26</v>
      </c>
      <c r="C15" s="884"/>
      <c r="D15" s="309">
        <f>D3</f>
        <v>1031</v>
      </c>
      <c r="E15" s="309">
        <f>D15+E3</f>
        <v>2591</v>
      </c>
      <c r="F15" s="309">
        <f>E15+F3</f>
        <v>4130</v>
      </c>
      <c r="G15" s="309">
        <f>F15+G3</f>
        <v>4611</v>
      </c>
      <c r="H15" s="309">
        <f>H3</f>
        <v>979</v>
      </c>
      <c r="I15" s="309">
        <f>H15+I3</f>
        <v>1753</v>
      </c>
      <c r="J15" s="309">
        <f>I15+J3</f>
        <v>2950</v>
      </c>
      <c r="K15" s="309">
        <f>J15+K4</f>
        <v>3886</v>
      </c>
      <c r="L15" s="309">
        <f>L5</f>
        <v>2299.900000000001</v>
      </c>
      <c r="M15" s="311">
        <f>M6</f>
        <v>2832.3166666666675</v>
      </c>
      <c r="N15" s="311">
        <f>M15+N6</f>
        <v>4717.2523809523818</v>
      </c>
      <c r="O15" s="311">
        <f>N15+O6</f>
        <v>7979.0214285714301</v>
      </c>
      <c r="P15" s="311">
        <f>O15+P6</f>
        <v>10011.290476190479</v>
      </c>
      <c r="Q15" s="311">
        <f>P15+Q6</f>
        <v>13449.922448979602</v>
      </c>
      <c r="R15" s="310">
        <f>Q15+R7</f>
        <v>16355.054421768717</v>
      </c>
      <c r="S15" s="310">
        <f t="shared" ref="S15:Z15" si="2">R15+S7</f>
        <v>19572.256394557829</v>
      </c>
      <c r="T15" s="310">
        <f t="shared" si="2"/>
        <v>21638.485034013611</v>
      </c>
      <c r="U15" s="310">
        <f t="shared" si="2"/>
        <v>22982.442403628123</v>
      </c>
      <c r="V15" s="310">
        <f t="shared" si="2"/>
        <v>24809.418367346945</v>
      </c>
      <c r="W15" s="310">
        <f t="shared" si="2"/>
        <v>25874.838775510212</v>
      </c>
      <c r="X15" s="310">
        <f t="shared" si="2"/>
        <v>26716.259183673479</v>
      </c>
      <c r="Y15" s="310">
        <f t="shared" si="2"/>
        <v>27588.679591836746</v>
      </c>
      <c r="Z15" s="310">
        <f t="shared" si="2"/>
        <v>28391.100000000013</v>
      </c>
      <c r="AA15" s="310">
        <f>Z15+AA7</f>
        <v>29140.700000000012</v>
      </c>
      <c r="AB15" s="1"/>
      <c r="AC15" s="1"/>
      <c r="AD15" s="1"/>
    </row>
    <row r="16" spans="1:30" x14ac:dyDescent="0.2">
      <c r="A16" s="911"/>
      <c r="B16" s="884" t="s">
        <v>27</v>
      </c>
      <c r="C16" s="884"/>
      <c r="D16" s="309">
        <f>D12</f>
        <v>692</v>
      </c>
      <c r="E16" s="309">
        <f>D16+E12</f>
        <v>1384</v>
      </c>
      <c r="F16" s="309">
        <f t="shared" ref="F16:AA16" si="3">E16+F12</f>
        <v>2076</v>
      </c>
      <c r="G16" s="309">
        <f t="shared" si="3"/>
        <v>2768</v>
      </c>
      <c r="H16" s="309">
        <f>H12</f>
        <v>1081</v>
      </c>
      <c r="I16" s="309">
        <f>H16+I12</f>
        <v>2162</v>
      </c>
      <c r="J16" s="309">
        <f t="shared" si="3"/>
        <v>3243</v>
      </c>
      <c r="K16" s="309">
        <f t="shared" si="3"/>
        <v>4324</v>
      </c>
      <c r="L16" s="309">
        <f>L12</f>
        <v>1724</v>
      </c>
      <c r="M16" s="311">
        <f t="shared" si="3"/>
        <v>3448</v>
      </c>
      <c r="N16" s="311">
        <f t="shared" si="3"/>
        <v>5172</v>
      </c>
      <c r="O16" s="311">
        <f t="shared" si="3"/>
        <v>6896</v>
      </c>
      <c r="P16" s="311">
        <f t="shared" si="3"/>
        <v>8620</v>
      </c>
      <c r="Q16" s="311">
        <f t="shared" si="3"/>
        <v>10344</v>
      </c>
      <c r="R16" s="309">
        <f t="shared" si="3"/>
        <v>12068</v>
      </c>
      <c r="S16" s="309">
        <f t="shared" si="3"/>
        <v>13792</v>
      </c>
      <c r="T16" s="309">
        <f t="shared" si="3"/>
        <v>15516</v>
      </c>
      <c r="U16" s="309">
        <f t="shared" si="3"/>
        <v>17240</v>
      </c>
      <c r="V16" s="309">
        <f t="shared" si="3"/>
        <v>18964</v>
      </c>
      <c r="W16" s="309">
        <f t="shared" si="3"/>
        <v>20688</v>
      </c>
      <c r="X16" s="309">
        <f t="shared" si="3"/>
        <v>22412</v>
      </c>
      <c r="Y16" s="309">
        <f t="shared" si="3"/>
        <v>24136</v>
      </c>
      <c r="Z16" s="309">
        <f t="shared" si="3"/>
        <v>25860</v>
      </c>
      <c r="AA16" s="309">
        <f t="shared" si="3"/>
        <v>27584</v>
      </c>
      <c r="AB16" s="1"/>
      <c r="AC16" s="1"/>
      <c r="AD16" s="1"/>
    </row>
    <row r="17" spans="1:30" x14ac:dyDescent="0.2">
      <c r="A17" s="911"/>
      <c r="B17" s="884" t="s">
        <v>28</v>
      </c>
      <c r="C17" s="884"/>
      <c r="D17" s="309">
        <f>D15-D16</f>
        <v>339</v>
      </c>
      <c r="E17" s="309">
        <f t="shared" ref="E17:AA17" si="4">E15-E16</f>
        <v>1207</v>
      </c>
      <c r="F17" s="309">
        <f t="shared" si="4"/>
        <v>2054</v>
      </c>
      <c r="G17" s="309">
        <f t="shared" si="4"/>
        <v>1843</v>
      </c>
      <c r="H17" s="309">
        <f t="shared" si="4"/>
        <v>-102</v>
      </c>
      <c r="I17" s="309">
        <f t="shared" si="4"/>
        <v>-409</v>
      </c>
      <c r="J17" s="309">
        <f t="shared" si="4"/>
        <v>-293</v>
      </c>
      <c r="K17" s="309">
        <f t="shared" si="4"/>
        <v>-438</v>
      </c>
      <c r="L17" s="309">
        <f t="shared" si="4"/>
        <v>575.900000000001</v>
      </c>
      <c r="M17" s="311">
        <f t="shared" si="4"/>
        <v>-615.68333333333248</v>
      </c>
      <c r="N17" s="311">
        <f t="shared" si="4"/>
        <v>-454.74761904761817</v>
      </c>
      <c r="O17" s="311">
        <f t="shared" si="4"/>
        <v>1083.0214285714301</v>
      </c>
      <c r="P17" s="311">
        <f t="shared" si="4"/>
        <v>1391.2904761904792</v>
      </c>
      <c r="Q17" s="311">
        <f t="shared" si="4"/>
        <v>3105.9224489796015</v>
      </c>
      <c r="R17" s="309">
        <f t="shared" si="4"/>
        <v>4287.0544217687166</v>
      </c>
      <c r="S17" s="309">
        <f t="shared" si="4"/>
        <v>5780.2563945578295</v>
      </c>
      <c r="T17" s="309">
        <f t="shared" si="4"/>
        <v>6122.4850340136109</v>
      </c>
      <c r="U17" s="309">
        <f t="shared" si="4"/>
        <v>5742.4424036281234</v>
      </c>
      <c r="V17" s="309">
        <f t="shared" si="4"/>
        <v>5845.4183673469452</v>
      </c>
      <c r="W17" s="309">
        <f t="shared" si="4"/>
        <v>5186.8387755102121</v>
      </c>
      <c r="X17" s="309">
        <f t="shared" si="4"/>
        <v>4304.2591836734791</v>
      </c>
      <c r="Y17" s="309">
        <f t="shared" si="4"/>
        <v>3452.6795918367461</v>
      </c>
      <c r="Z17" s="309">
        <f t="shared" si="4"/>
        <v>2531.1000000000131</v>
      </c>
      <c r="AA17" s="309">
        <f t="shared" si="4"/>
        <v>1556.7000000000116</v>
      </c>
      <c r="AB17" s="1"/>
      <c r="AC17" s="1"/>
      <c r="AD17" s="1"/>
    </row>
    <row r="18" spans="1:30" ht="27.75" customHeight="1" x14ac:dyDescent="0.2">
      <c r="A18" s="911"/>
      <c r="B18" s="884" t="s">
        <v>1177</v>
      </c>
      <c r="C18" s="891"/>
      <c r="D18" s="309"/>
      <c r="E18" s="312"/>
      <c r="F18" s="312"/>
      <c r="G18" s="312"/>
      <c r="H18" s="312"/>
      <c r="I18" s="313"/>
      <c r="J18" s="313"/>
      <c r="K18" s="313"/>
      <c r="L18" s="313"/>
      <c r="M18" s="314">
        <f>M15/($L$19+$M$19+$N$19+$O$19+$P$19)</f>
        <v>0.31049921514313022</v>
      </c>
      <c r="N18" s="314">
        <f>N15/($L$19+$M$19+$N$19+$O$19+$P$19)</f>
        <v>0.51713961901074268</v>
      </c>
      <c r="O18" s="314">
        <f>O15/($L$19+$M$19+$N$19+$O$19+$P$19)</f>
        <v>0.87471853706858793</v>
      </c>
      <c r="P18" s="314">
        <f>P15/($L$19+$M$19+$N$19+$O$19+$P$19)</f>
        <v>1.0975106957533129</v>
      </c>
      <c r="Q18" s="314">
        <f>Q15/($L$19+$M$19+$N$19+$O$19+$P$19)</f>
        <v>1.4744786179078846</v>
      </c>
      <c r="R18" s="309"/>
      <c r="S18" s="309"/>
      <c r="T18" s="309"/>
      <c r="U18" s="309"/>
      <c r="V18" s="309"/>
      <c r="W18" s="309"/>
      <c r="X18" s="309"/>
      <c r="Y18" s="309"/>
      <c r="Z18" s="309"/>
      <c r="AA18" s="309"/>
      <c r="AB18" s="1"/>
      <c r="AC18" s="1"/>
      <c r="AD18" s="1"/>
    </row>
    <row r="19" spans="1:30" ht="26.25" customHeight="1" x14ac:dyDescent="0.2">
      <c r="A19" s="297" t="s">
        <v>29</v>
      </c>
      <c r="B19" s="884" t="s">
        <v>1171</v>
      </c>
      <c r="C19" s="884"/>
      <c r="D19" s="309"/>
      <c r="E19" s="309"/>
      <c r="F19" s="309"/>
      <c r="G19" s="309"/>
      <c r="H19" s="310"/>
      <c r="I19" s="310"/>
      <c r="J19" s="310"/>
      <c r="K19" s="310"/>
      <c r="L19" s="310">
        <f>Z16/L21</f>
        <v>1724</v>
      </c>
      <c r="M19" s="311">
        <f>($AA16-L15)/M21</f>
        <v>1806.0071428571428</v>
      </c>
      <c r="N19" s="311">
        <f>($AA16-M15)/N21</f>
        <v>1903.9756410256412</v>
      </c>
      <c r="O19" s="311">
        <f t="shared" ref="O19:Y19" si="5">($AA16-N15)/O21</f>
        <v>1905.5623015873016</v>
      </c>
      <c r="P19" s="311">
        <f t="shared" si="5"/>
        <v>1782.2707792207789</v>
      </c>
      <c r="Q19" s="311">
        <f t="shared" si="5"/>
        <v>1757.2709523809522</v>
      </c>
      <c r="R19" s="311">
        <f t="shared" si="5"/>
        <v>1570.4530612244887</v>
      </c>
      <c r="S19" s="311">
        <f t="shared" si="5"/>
        <v>1403.6181972789104</v>
      </c>
      <c r="T19" s="311">
        <f t="shared" si="5"/>
        <v>1144.534800777453</v>
      </c>
      <c r="U19" s="311">
        <f t="shared" si="5"/>
        <v>990.91916099773152</v>
      </c>
      <c r="V19" s="311">
        <f t="shared" si="5"/>
        <v>920.31151927437531</v>
      </c>
      <c r="W19" s="311">
        <f t="shared" si="5"/>
        <v>693.64540816326371</v>
      </c>
      <c r="X19" s="311">
        <f t="shared" si="5"/>
        <v>569.72040816326262</v>
      </c>
      <c r="Y19" s="311">
        <f t="shared" si="5"/>
        <v>433.87040816326044</v>
      </c>
      <c r="Z19" s="311">
        <f>($AA16-Y15)/Z21</f>
        <v>-4.6795918367461127</v>
      </c>
      <c r="AA19" s="311">
        <f>($AA16-Z15)</f>
        <v>-807.1000000000131</v>
      </c>
      <c r="AB19" s="1"/>
      <c r="AC19" s="1"/>
      <c r="AD19" s="1"/>
    </row>
    <row r="20" spans="1:30" x14ac:dyDescent="0.2">
      <c r="A20" s="315"/>
      <c r="B20" s="887" t="s">
        <v>1169</v>
      </c>
      <c r="C20" s="887"/>
      <c r="D20" s="310"/>
      <c r="E20" s="310"/>
      <c r="F20" s="310"/>
      <c r="G20" s="310"/>
      <c r="H20" s="310"/>
      <c r="I20" s="310"/>
      <c r="J20" s="310"/>
      <c r="K20" s="310"/>
      <c r="L20" s="310"/>
      <c r="M20" s="888">
        <f>SUM(M19:Q19)</f>
        <v>9155.0868170718168</v>
      </c>
      <c r="N20" s="889"/>
      <c r="O20" s="889"/>
      <c r="P20" s="889"/>
      <c r="Q20" s="890"/>
      <c r="R20" s="310"/>
      <c r="S20" s="316"/>
      <c r="T20" s="316"/>
      <c r="U20" s="316"/>
      <c r="V20" s="316"/>
      <c r="W20" s="316"/>
      <c r="X20" s="316"/>
      <c r="Y20" s="316"/>
      <c r="Z20" s="316"/>
      <c r="AA20" s="316"/>
      <c r="AB20" s="1"/>
      <c r="AC20" s="1"/>
      <c r="AD20" s="1"/>
    </row>
    <row r="21" spans="1:30" x14ac:dyDescent="0.2">
      <c r="B21" s="885" t="s">
        <v>32</v>
      </c>
      <c r="C21" s="886"/>
      <c r="D21" s="332"/>
      <c r="E21" s="332"/>
      <c r="F21" s="332"/>
      <c r="G21" s="332"/>
      <c r="H21" s="332"/>
      <c r="I21" s="332"/>
      <c r="J21" s="332"/>
      <c r="K21" s="332"/>
      <c r="L21" s="333">
        <v>15</v>
      </c>
      <c r="M21" s="334">
        <v>14</v>
      </c>
      <c r="N21" s="334">
        <v>13</v>
      </c>
      <c r="O21" s="334">
        <v>12</v>
      </c>
      <c r="P21" s="334">
        <v>11</v>
      </c>
      <c r="Q21" s="334">
        <v>10</v>
      </c>
      <c r="R21" s="334">
        <v>9</v>
      </c>
      <c r="S21" s="334">
        <v>8</v>
      </c>
      <c r="T21" s="334">
        <v>7</v>
      </c>
      <c r="U21" s="334">
        <v>6</v>
      </c>
      <c r="V21" s="334">
        <v>5</v>
      </c>
      <c r="W21" s="334">
        <v>4</v>
      </c>
      <c r="X21" s="334">
        <v>3</v>
      </c>
      <c r="Y21" s="334">
        <v>2</v>
      </c>
      <c r="Z21" s="334">
        <v>1</v>
      </c>
      <c r="AA21" s="328">
        <v>0</v>
      </c>
      <c r="AB21" s="1"/>
      <c r="AC21" s="1"/>
      <c r="AD21" s="1"/>
    </row>
    <row r="22" spans="1:30" x14ac:dyDescent="0.2">
      <c r="A22" s="1"/>
      <c r="B22" s="335"/>
      <c r="C22" s="335"/>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2">
      <c r="A23" s="1"/>
      <c r="B23" s="335"/>
      <c r="C23" s="335"/>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2">
      <c r="A24" s="1"/>
      <c r="B24" s="337"/>
      <c r="C24" s="336"/>
      <c r="D24" s="318" t="s">
        <v>1181</v>
      </c>
      <c r="E24" s="318" t="s">
        <v>1182</v>
      </c>
      <c r="F24" s="318" t="s">
        <v>1681</v>
      </c>
      <c r="G24" s="318" t="s">
        <v>1682</v>
      </c>
      <c r="H24" s="318" t="s">
        <v>1683</v>
      </c>
      <c r="I24" s="318" t="s">
        <v>4875</v>
      </c>
      <c r="J24" s="318" t="s">
        <v>474</v>
      </c>
      <c r="K24" s="318" t="s">
        <v>473</v>
      </c>
      <c r="L24" s="318" t="s">
        <v>3</v>
      </c>
      <c r="M24" s="319" t="s">
        <v>4</v>
      </c>
      <c r="N24" s="319" t="s">
        <v>5</v>
      </c>
      <c r="O24" s="319" t="s">
        <v>6</v>
      </c>
      <c r="P24" s="319" t="s">
        <v>7</v>
      </c>
      <c r="Q24" s="319" t="s">
        <v>8</v>
      </c>
      <c r="R24" s="318" t="s">
        <v>9</v>
      </c>
      <c r="S24" s="318" t="s">
        <v>10</v>
      </c>
      <c r="T24" s="318" t="s">
        <v>11</v>
      </c>
      <c r="U24" s="318" t="s">
        <v>12</v>
      </c>
      <c r="V24" s="318" t="s">
        <v>13</v>
      </c>
      <c r="W24" s="318" t="s">
        <v>14</v>
      </c>
      <c r="X24" s="318" t="s">
        <v>15</v>
      </c>
      <c r="Y24" s="318" t="s">
        <v>16</v>
      </c>
      <c r="Z24" s="318" t="s">
        <v>30</v>
      </c>
      <c r="AA24" s="318" t="s">
        <v>36</v>
      </c>
      <c r="AB24" s="1"/>
      <c r="AC24" s="1"/>
      <c r="AD24" s="1"/>
    </row>
    <row r="25" spans="1:30" x14ac:dyDescent="0.2">
      <c r="A25" s="1"/>
      <c r="B25" s="324" t="s">
        <v>18</v>
      </c>
      <c r="C25" s="325"/>
      <c r="D25" s="322">
        <f>D3</f>
        <v>1031</v>
      </c>
      <c r="E25" s="322">
        <f t="shared" ref="E25:J25" si="6">E3</f>
        <v>1560</v>
      </c>
      <c r="F25" s="322">
        <f t="shared" si="6"/>
        <v>1539</v>
      </c>
      <c r="G25" s="322">
        <f t="shared" si="6"/>
        <v>481</v>
      </c>
      <c r="H25" s="322">
        <f t="shared" si="6"/>
        <v>979</v>
      </c>
      <c r="I25" s="322">
        <f t="shared" si="6"/>
        <v>774</v>
      </c>
      <c r="J25" s="322">
        <f t="shared" si="6"/>
        <v>1197</v>
      </c>
      <c r="K25" s="320"/>
      <c r="L25" s="320"/>
      <c r="M25" s="320"/>
      <c r="N25" s="320"/>
      <c r="O25" s="320"/>
      <c r="P25" s="320"/>
      <c r="Q25" s="320"/>
      <c r="R25" s="320"/>
      <c r="S25" s="320"/>
      <c r="T25" s="320"/>
      <c r="U25" s="320"/>
      <c r="V25" s="320"/>
      <c r="W25" s="320"/>
      <c r="X25" s="320"/>
      <c r="Y25" s="320"/>
      <c r="Z25" s="320"/>
      <c r="AA25" s="320"/>
      <c r="AB25" s="1"/>
      <c r="AC25" s="1"/>
      <c r="AD25" s="1"/>
    </row>
    <row r="26" spans="1:30" ht="12.75" customHeight="1" x14ac:dyDescent="0.2">
      <c r="A26" s="1"/>
      <c r="B26" s="884" t="s">
        <v>4974</v>
      </c>
      <c r="C26" s="884"/>
      <c r="D26" s="323"/>
      <c r="E26" s="320"/>
      <c r="F26" s="320"/>
      <c r="G26" s="320"/>
      <c r="H26" s="320"/>
      <c r="I26" s="320"/>
      <c r="J26" s="321"/>
      <c r="K26" s="321">
        <f>K4</f>
        <v>936</v>
      </c>
      <c r="L26" s="320"/>
      <c r="M26" s="320"/>
      <c r="N26" s="320"/>
      <c r="O26" s="320"/>
      <c r="P26" s="320"/>
      <c r="Q26" s="320"/>
      <c r="R26" s="320"/>
      <c r="S26" s="320"/>
      <c r="T26" s="320"/>
      <c r="U26" s="320"/>
      <c r="V26" s="320"/>
      <c r="W26" s="320"/>
      <c r="X26" s="320"/>
      <c r="Y26" s="320"/>
      <c r="Z26" s="320"/>
      <c r="AA26" s="320"/>
      <c r="AB26" s="1"/>
      <c r="AC26" s="1"/>
      <c r="AD26" s="1"/>
    </row>
    <row r="27" spans="1:30" x14ac:dyDescent="0.2">
      <c r="A27" s="1"/>
      <c r="B27" s="324" t="s">
        <v>20</v>
      </c>
      <c r="C27" s="325"/>
      <c r="D27" s="323"/>
      <c r="E27" s="320"/>
      <c r="F27" s="320"/>
      <c r="G27" s="320"/>
      <c r="H27" s="320"/>
      <c r="I27" s="320"/>
      <c r="J27" s="320"/>
      <c r="K27" s="321"/>
      <c r="L27" s="321">
        <f>L5</f>
        <v>2299.900000000001</v>
      </c>
      <c r="M27" s="320"/>
      <c r="N27" s="320"/>
      <c r="O27" s="320"/>
      <c r="P27" s="320"/>
      <c r="Q27" s="320"/>
      <c r="R27" s="320"/>
      <c r="S27" s="320"/>
      <c r="T27" s="320"/>
      <c r="U27" s="320"/>
      <c r="V27" s="320"/>
      <c r="W27" s="320"/>
      <c r="X27" s="320"/>
      <c r="Y27" s="320"/>
      <c r="Z27" s="320"/>
      <c r="AA27" s="320"/>
      <c r="AB27" s="1"/>
      <c r="AC27" s="1"/>
      <c r="AD27" s="1"/>
    </row>
    <row r="28" spans="1:30" x14ac:dyDescent="0.2">
      <c r="A28" s="1"/>
      <c r="B28" s="324" t="s">
        <v>5546</v>
      </c>
      <c r="C28" s="325"/>
      <c r="D28" s="323"/>
      <c r="E28" s="320"/>
      <c r="F28" s="320"/>
      <c r="G28" s="320"/>
      <c r="H28" s="320"/>
      <c r="I28" s="320"/>
      <c r="J28" s="320"/>
      <c r="K28" s="320"/>
      <c r="L28" s="321"/>
      <c r="M28" s="321">
        <f>M6</f>
        <v>2832.3166666666675</v>
      </c>
      <c r="N28" s="321">
        <f>N6</f>
        <v>1884.9357142857143</v>
      </c>
      <c r="O28" s="321">
        <f>O6</f>
        <v>3261.7690476190483</v>
      </c>
      <c r="P28" s="321">
        <f>P6</f>
        <v>2032.2690476190483</v>
      </c>
      <c r="Q28" s="321">
        <f>Q6</f>
        <v>3438.6319727891218</v>
      </c>
      <c r="R28" s="320"/>
      <c r="S28" s="320"/>
      <c r="T28" s="320"/>
      <c r="U28" s="320"/>
      <c r="V28" s="320"/>
      <c r="W28" s="320"/>
      <c r="X28" s="320"/>
      <c r="Y28" s="320"/>
      <c r="Z28" s="320"/>
      <c r="AA28" s="320"/>
      <c r="AB28" s="1"/>
      <c r="AC28" s="1"/>
      <c r="AD28" s="1"/>
    </row>
    <row r="29" spans="1:30" x14ac:dyDescent="0.2">
      <c r="A29" s="1"/>
      <c r="B29" s="324" t="s">
        <v>1170</v>
      </c>
      <c r="C29" s="325"/>
      <c r="D29" s="323"/>
      <c r="E29" s="320"/>
      <c r="F29" s="320"/>
      <c r="G29" s="320"/>
      <c r="H29" s="320"/>
      <c r="I29" s="320"/>
      <c r="J29" s="320"/>
      <c r="K29" s="320"/>
      <c r="L29" s="320"/>
      <c r="M29" s="320"/>
      <c r="N29" s="320"/>
      <c r="O29" s="320"/>
      <c r="P29" s="320"/>
      <c r="Q29" s="321"/>
      <c r="R29" s="321">
        <f>R7</f>
        <v>2905.1319727891155</v>
      </c>
      <c r="S29" s="321">
        <f t="shared" ref="S29:AA29" si="7">S7</f>
        <v>3217.2019727891143</v>
      </c>
      <c r="T29" s="321">
        <f t="shared" si="7"/>
        <v>2066.2286394557823</v>
      </c>
      <c r="U29" s="321">
        <f t="shared" si="7"/>
        <v>1343.9573696145121</v>
      </c>
      <c r="V29" s="321">
        <f t="shared" si="7"/>
        <v>1826.9759637188204</v>
      </c>
      <c r="W29" s="321">
        <f t="shared" si="7"/>
        <v>1065.4204081632656</v>
      </c>
      <c r="X29" s="321">
        <f t="shared" si="7"/>
        <v>841.42040816326528</v>
      </c>
      <c r="Y29" s="321">
        <f t="shared" si="7"/>
        <v>872.42040816326539</v>
      </c>
      <c r="Z29" s="321">
        <f t="shared" si="7"/>
        <v>802.42040816326517</v>
      </c>
      <c r="AA29" s="321">
        <f t="shared" si="7"/>
        <v>749.6</v>
      </c>
      <c r="AB29" s="1"/>
      <c r="AC29" s="1"/>
      <c r="AD29" s="1"/>
    </row>
    <row r="30" spans="1:30" x14ac:dyDescent="0.2">
      <c r="A30" s="1"/>
      <c r="B30" s="324" t="s">
        <v>1175</v>
      </c>
      <c r="C30" s="325"/>
      <c r="D30" s="326">
        <v>692</v>
      </c>
      <c r="E30" s="327">
        <v>692</v>
      </c>
      <c r="F30" s="327">
        <v>692</v>
      </c>
      <c r="G30" s="327">
        <v>692</v>
      </c>
      <c r="H30" s="327">
        <v>1081</v>
      </c>
      <c r="I30" s="327">
        <v>1081</v>
      </c>
      <c r="J30" s="327">
        <v>1081</v>
      </c>
      <c r="K30" s="327">
        <v>1081</v>
      </c>
      <c r="L30" s="327">
        <v>1724</v>
      </c>
      <c r="M30" s="327">
        <v>1724</v>
      </c>
      <c r="N30" s="327">
        <v>1724</v>
      </c>
      <c r="O30" s="327">
        <v>1724</v>
      </c>
      <c r="P30" s="327">
        <v>1724</v>
      </c>
      <c r="Q30" s="327">
        <v>1724</v>
      </c>
      <c r="R30" s="327">
        <v>1724</v>
      </c>
      <c r="S30" s="327">
        <v>1724</v>
      </c>
      <c r="T30" s="327">
        <v>1724</v>
      </c>
      <c r="U30" s="327">
        <v>1724</v>
      </c>
      <c r="V30" s="327">
        <v>1724</v>
      </c>
      <c r="W30" s="327">
        <v>1724</v>
      </c>
      <c r="X30" s="327">
        <v>1724</v>
      </c>
      <c r="Y30" s="327">
        <v>1724</v>
      </c>
      <c r="Z30" s="327">
        <v>1724</v>
      </c>
      <c r="AA30" s="327">
        <v>1724</v>
      </c>
      <c r="AB30" s="1"/>
      <c r="AC30" s="1"/>
      <c r="AD30" s="1"/>
    </row>
    <row r="31" spans="1:30" x14ac:dyDescent="0.2">
      <c r="A31" s="1"/>
      <c r="B31" s="324" t="s">
        <v>1172</v>
      </c>
      <c r="C31" s="325"/>
      <c r="D31" s="328"/>
      <c r="E31" s="329"/>
      <c r="F31" s="329"/>
      <c r="G31" s="329"/>
      <c r="H31" s="329"/>
      <c r="I31" s="329"/>
      <c r="J31" s="329"/>
      <c r="K31" s="329"/>
      <c r="L31" s="330">
        <f>L19</f>
        <v>1724</v>
      </c>
      <c r="M31" s="330">
        <f t="shared" ref="M31:AA31" si="8">M19</f>
        <v>1806.0071428571428</v>
      </c>
      <c r="N31" s="330">
        <f t="shared" si="8"/>
        <v>1903.9756410256412</v>
      </c>
      <c r="O31" s="330">
        <f t="shared" si="8"/>
        <v>1905.5623015873016</v>
      </c>
      <c r="P31" s="330">
        <f t="shared" si="8"/>
        <v>1782.2707792207789</v>
      </c>
      <c r="Q31" s="330">
        <f t="shared" si="8"/>
        <v>1757.2709523809522</v>
      </c>
      <c r="R31" s="330">
        <f t="shared" si="8"/>
        <v>1570.4530612244887</v>
      </c>
      <c r="S31" s="330">
        <f t="shared" si="8"/>
        <v>1403.6181972789104</v>
      </c>
      <c r="T31" s="330">
        <f t="shared" si="8"/>
        <v>1144.534800777453</v>
      </c>
      <c r="U31" s="330">
        <f t="shared" si="8"/>
        <v>990.91916099773152</v>
      </c>
      <c r="V31" s="330">
        <f t="shared" si="8"/>
        <v>920.31151927437531</v>
      </c>
      <c r="W31" s="330">
        <f t="shared" si="8"/>
        <v>693.64540816326371</v>
      </c>
      <c r="X31" s="330">
        <f t="shared" si="8"/>
        <v>569.72040816326262</v>
      </c>
      <c r="Y31" s="330">
        <f t="shared" si="8"/>
        <v>433.87040816326044</v>
      </c>
      <c r="Z31" s="330">
        <f t="shared" si="8"/>
        <v>-4.6795918367461127</v>
      </c>
      <c r="AA31" s="330">
        <f t="shared" si="8"/>
        <v>-807.1000000000131</v>
      </c>
      <c r="AB31" s="1"/>
      <c r="AC31" s="1"/>
      <c r="AD31" s="1"/>
    </row>
    <row r="32" spans="1:30" x14ac:dyDescent="0.2">
      <c r="A32" s="1"/>
      <c r="B32" s="324" t="s">
        <v>1173</v>
      </c>
      <c r="C32" s="325"/>
      <c r="D32" s="328"/>
      <c r="E32" s="329"/>
      <c r="F32" s="329"/>
      <c r="G32" s="329"/>
      <c r="H32" s="329"/>
      <c r="I32" s="329"/>
      <c r="J32" s="329"/>
      <c r="K32" s="329"/>
      <c r="L32" s="331">
        <f>L31*105%</f>
        <v>1810.2</v>
      </c>
      <c r="M32" s="331">
        <f t="shared" ref="M32:AA32" si="9">M31*105%</f>
        <v>1896.3074999999999</v>
      </c>
      <c r="N32" s="331">
        <f t="shared" si="9"/>
        <v>1999.1744230769234</v>
      </c>
      <c r="O32" s="331">
        <f t="shared" si="9"/>
        <v>2000.8404166666667</v>
      </c>
      <c r="P32" s="331">
        <f t="shared" si="9"/>
        <v>1871.3843181818179</v>
      </c>
      <c r="Q32" s="331">
        <f t="shared" si="9"/>
        <v>1845.1344999999999</v>
      </c>
      <c r="R32" s="331">
        <f t="shared" si="9"/>
        <v>1648.9757142857131</v>
      </c>
      <c r="S32" s="331">
        <f t="shared" si="9"/>
        <v>1473.799107142856</v>
      </c>
      <c r="T32" s="331">
        <f t="shared" si="9"/>
        <v>1201.7615408163258</v>
      </c>
      <c r="U32" s="331">
        <f t="shared" si="9"/>
        <v>1040.4651190476181</v>
      </c>
      <c r="V32" s="331">
        <f t="shared" si="9"/>
        <v>966.3270952380941</v>
      </c>
      <c r="W32" s="331">
        <f t="shared" si="9"/>
        <v>728.32767857142687</v>
      </c>
      <c r="X32" s="331">
        <f t="shared" si="9"/>
        <v>598.20642857142582</v>
      </c>
      <c r="Y32" s="331">
        <f t="shared" si="9"/>
        <v>455.5639285714235</v>
      </c>
      <c r="Z32" s="331">
        <f t="shared" si="9"/>
        <v>-4.9135714285834187</v>
      </c>
      <c r="AA32" s="331">
        <f t="shared" si="9"/>
        <v>-847.4550000000138</v>
      </c>
      <c r="AB32" s="1"/>
      <c r="AC32" s="1"/>
      <c r="AD32" s="1"/>
    </row>
    <row r="33" spans="1:30" x14ac:dyDescent="0.2">
      <c r="A33" s="1"/>
      <c r="B33" s="324" t="s">
        <v>1174</v>
      </c>
      <c r="C33" s="325"/>
      <c r="D33" s="328"/>
      <c r="E33" s="329"/>
      <c r="F33" s="329"/>
      <c r="G33" s="329"/>
      <c r="H33" s="329"/>
      <c r="I33" s="329"/>
      <c r="J33" s="329"/>
      <c r="K33" s="329"/>
      <c r="L33" s="331">
        <f>L31*120%</f>
        <v>2068.7999999999997</v>
      </c>
      <c r="M33" s="331">
        <f t="shared" ref="M33:AA33" si="10">M31*120%</f>
        <v>2167.2085714285713</v>
      </c>
      <c r="N33" s="331">
        <f t="shared" si="10"/>
        <v>2284.7707692307695</v>
      </c>
      <c r="O33" s="331">
        <f t="shared" si="10"/>
        <v>2286.6747619047619</v>
      </c>
      <c r="P33" s="331">
        <f t="shared" si="10"/>
        <v>2138.7249350649345</v>
      </c>
      <c r="Q33" s="331">
        <f t="shared" si="10"/>
        <v>2108.7251428571426</v>
      </c>
      <c r="R33" s="331">
        <f t="shared" si="10"/>
        <v>1884.5436734693862</v>
      </c>
      <c r="S33" s="331">
        <f t="shared" si="10"/>
        <v>1684.3418367346924</v>
      </c>
      <c r="T33" s="331">
        <f t="shared" si="10"/>
        <v>1373.4417609329437</v>
      </c>
      <c r="U33" s="331">
        <f t="shared" si="10"/>
        <v>1189.1029931972778</v>
      </c>
      <c r="V33" s="331">
        <f t="shared" si="10"/>
        <v>1104.3738231292502</v>
      </c>
      <c r="W33" s="331">
        <f t="shared" si="10"/>
        <v>832.37448979591647</v>
      </c>
      <c r="X33" s="331">
        <f t="shared" si="10"/>
        <v>683.66448979591507</v>
      </c>
      <c r="Y33" s="331">
        <f t="shared" si="10"/>
        <v>520.64448979591248</v>
      </c>
      <c r="Z33" s="331">
        <f t="shared" si="10"/>
        <v>-5.6155102040953349</v>
      </c>
      <c r="AA33" s="331">
        <f t="shared" si="10"/>
        <v>-968.52000000001567</v>
      </c>
      <c r="AB33" s="1"/>
      <c r="AC33" s="1"/>
      <c r="AD33" s="1"/>
    </row>
    <row r="34" spans="1:30" x14ac:dyDescent="0.2">
      <c r="A34" s="1"/>
      <c r="B34" s="335"/>
      <c r="C34" s="335"/>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2">
      <c r="A35" s="1"/>
      <c r="B35" s="335"/>
      <c r="C35" s="335"/>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2">
      <c r="A36" s="1"/>
      <c r="B36" s="335"/>
      <c r="C36" s="335"/>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2">
      <c r="A37" s="1"/>
      <c r="B37" s="335"/>
      <c r="C37" s="335"/>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2">
      <c r="A38" s="1"/>
      <c r="B38" s="335"/>
      <c r="C38" s="335"/>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2">
      <c r="A39" s="1"/>
      <c r="B39" s="335"/>
      <c r="C39" s="335"/>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2">
      <c r="A40" s="1"/>
      <c r="B40" s="335"/>
      <c r="C40" s="335"/>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2">
      <c r="A41" s="1"/>
      <c r="B41" s="335"/>
      <c r="C41" s="335"/>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2">
      <c r="A42" s="1"/>
      <c r="B42" s="335"/>
      <c r="C42" s="335"/>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2">
      <c r="A43" s="1"/>
      <c r="B43" s="335"/>
      <c r="C43" s="335"/>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2">
      <c r="A44" s="1"/>
      <c r="B44" s="335"/>
      <c r="C44" s="335"/>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2">
      <c r="A45" s="1"/>
      <c r="B45" s="335"/>
      <c r="C45" s="335"/>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2">
      <c r="A46" s="1"/>
      <c r="B46" s="335"/>
      <c r="C46" s="335"/>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2">
      <c r="A47" s="1"/>
      <c r="B47" s="335"/>
      <c r="C47" s="335"/>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2">
      <c r="A48" s="1"/>
      <c r="B48" s="335"/>
      <c r="C48" s="335"/>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2">
      <c r="A49" s="1"/>
      <c r="B49" s="335"/>
      <c r="C49" s="335"/>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2">
      <c r="A50" s="1"/>
      <c r="B50" s="335"/>
      <c r="C50" s="335"/>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2">
      <c r="A51" s="1"/>
      <c r="B51" s="335"/>
      <c r="C51" s="335"/>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2">
      <c r="A52" s="1"/>
      <c r="B52" s="335"/>
      <c r="C52" s="335"/>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2">
      <c r="A53" s="1"/>
      <c r="B53" s="335"/>
      <c r="C53" s="335"/>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2">
      <c r="A54" s="1"/>
      <c r="B54" s="335"/>
      <c r="C54" s="335"/>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2">
      <c r="A55" s="1"/>
      <c r="B55" s="335"/>
      <c r="C55" s="335"/>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2">
      <c r="A56" s="1"/>
      <c r="B56" s="335"/>
      <c r="C56" s="335"/>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2">
      <c r="A57" s="1"/>
      <c r="B57" s="335"/>
      <c r="C57" s="335"/>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2">
      <c r="A58" s="1"/>
      <c r="B58" s="335"/>
      <c r="C58" s="335"/>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2">
      <c r="A59" s="1"/>
      <c r="B59" s="335"/>
      <c r="C59" s="335"/>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2">
      <c r="A60" s="1"/>
      <c r="B60" s="335"/>
      <c r="C60" s="335"/>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2">
      <c r="A61" s="1"/>
      <c r="B61" s="335"/>
      <c r="C61" s="335"/>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2">
      <c r="A62" s="1"/>
      <c r="B62" s="335"/>
      <c r="C62" s="335"/>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2">
      <c r="A63" s="1"/>
      <c r="B63" s="335"/>
      <c r="C63" s="335"/>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2">
      <c r="A64" s="1"/>
      <c r="B64" s="335"/>
      <c r="C64" s="335"/>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2">
      <c r="A65" s="1"/>
      <c r="B65" s="335"/>
      <c r="C65" s="335"/>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2">
      <c r="A66" s="1"/>
      <c r="B66" s="335"/>
      <c r="C66" s="335"/>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2">
      <c r="A67" s="1"/>
      <c r="B67" s="335"/>
      <c r="C67" s="335"/>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2">
      <c r="A68" s="1"/>
      <c r="B68" s="335"/>
      <c r="C68" s="335"/>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2">
      <c r="A69" s="1"/>
      <c r="B69" s="335"/>
      <c r="C69" s="335"/>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2">
      <c r="A70" s="1"/>
      <c r="B70" s="335"/>
      <c r="C70" s="335"/>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2">
      <c r="A71" s="1"/>
      <c r="B71" s="335"/>
      <c r="C71" s="335"/>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2">
      <c r="A72" s="1"/>
      <c r="B72" s="335"/>
      <c r="C72" s="335"/>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2">
      <c r="A73" s="1"/>
      <c r="B73" s="335"/>
      <c r="C73" s="335"/>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2">
      <c r="A74" s="1"/>
      <c r="B74" s="335"/>
      <c r="C74" s="335"/>
      <c r="D74" s="1"/>
      <c r="E74" s="1"/>
      <c r="F74" s="1"/>
      <c r="G74" s="1"/>
      <c r="H74" s="1"/>
      <c r="I74" s="1"/>
      <c r="J74" s="1"/>
      <c r="K74" s="1"/>
      <c r="L74" s="1"/>
      <c r="M74" s="1"/>
      <c r="N74" s="1"/>
      <c r="O74" s="1"/>
      <c r="P74" s="1"/>
      <c r="Q74" s="1"/>
      <c r="R74" s="1"/>
      <c r="S74" s="1"/>
      <c r="T74" s="1"/>
      <c r="U74" s="1"/>
      <c r="V74" s="1"/>
      <c r="W74" s="1"/>
      <c r="X74" s="1"/>
      <c r="Y74" s="1"/>
      <c r="Z74" s="1"/>
      <c r="AA74" s="1"/>
      <c r="AB74" s="1"/>
      <c r="AC74" s="1"/>
      <c r="AD74" s="1"/>
    </row>
  </sheetData>
  <mergeCells count="34">
    <mergeCell ref="A12:A18"/>
    <mergeCell ref="B12:C12"/>
    <mergeCell ref="B6:C6"/>
    <mergeCell ref="B7:C7"/>
    <mergeCell ref="B14:C14"/>
    <mergeCell ref="B9:C9"/>
    <mergeCell ref="B10:C10"/>
    <mergeCell ref="B8:C8"/>
    <mergeCell ref="B11:C11"/>
    <mergeCell ref="A6:A10"/>
    <mergeCell ref="A1:C2"/>
    <mergeCell ref="B3:C3"/>
    <mergeCell ref="B4:C4"/>
    <mergeCell ref="B5:C5"/>
    <mergeCell ref="W8:AA8"/>
    <mergeCell ref="M20:Q20"/>
    <mergeCell ref="B18:C18"/>
    <mergeCell ref="D13:G13"/>
    <mergeCell ref="R8:V8"/>
    <mergeCell ref="V13:AA13"/>
    <mergeCell ref="H13:K13"/>
    <mergeCell ref="M10:AA10"/>
    <mergeCell ref="W9:AA9"/>
    <mergeCell ref="M9:V9"/>
    <mergeCell ref="M8:Q8"/>
    <mergeCell ref="L13:U13"/>
    <mergeCell ref="B26:C26"/>
    <mergeCell ref="B19:C19"/>
    <mergeCell ref="B17:C17"/>
    <mergeCell ref="B13:C13"/>
    <mergeCell ref="B15:C15"/>
    <mergeCell ref="B21:C21"/>
    <mergeCell ref="B16:C16"/>
    <mergeCell ref="B20:C20"/>
  </mergeCells>
  <phoneticPr fontId="5" type="noConversion"/>
  <pageMargins left="0.75" right="0.75" top="1" bottom="1" header="0.5" footer="0.5"/>
  <pageSetup paperSize="8" scale="74" orientation="landscape" verticalDpi="1200" r:id="rId1"/>
  <headerFooter alignWithMargins="0"/>
  <ignoredErrors>
    <ignoredError sqref="H16:L16 H15:J15 L15"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autoPageBreaks="0"/>
  </sheetPr>
  <dimension ref="A1:CY1460"/>
  <sheetViews>
    <sheetView zoomScaleNormal="100" workbookViewId="0">
      <pane ySplit="1" topLeftCell="A2" activePane="bottomLeft" state="frozen"/>
      <selection activeCell="CV10" sqref="CV10"/>
      <selection pane="bottomLeft"/>
    </sheetView>
  </sheetViews>
  <sheetFormatPr defaultRowHeight="12" customHeight="1" x14ac:dyDescent="0.2"/>
  <cols>
    <col min="1" max="1" width="19.7109375" style="364" customWidth="1"/>
    <col min="2" max="2" width="10.28515625" style="364" customWidth="1"/>
    <col min="3" max="3" width="33.7109375" style="377" customWidth="1"/>
    <col min="4" max="4" width="30.7109375" style="369" customWidth="1"/>
    <col min="5" max="5" width="33.7109375" style="364" customWidth="1"/>
    <col min="6" max="6" width="8.7109375" style="364" customWidth="1"/>
    <col min="7" max="7" width="18.7109375" style="370" customWidth="1"/>
    <col min="8" max="8" width="7.28515625" style="364" customWidth="1"/>
    <col min="9" max="11" width="8" style="364" customWidth="1"/>
    <col min="12" max="12" width="18.7109375" style="371" customWidth="1"/>
    <col min="13" max="13" width="11.7109375" style="371" customWidth="1"/>
    <col min="14" max="14" width="10.7109375" style="372" customWidth="1"/>
    <col min="15" max="15" width="9.28515625" style="132" customWidth="1"/>
    <col min="16" max="17" width="9.28515625" style="364" customWidth="1"/>
    <col min="18" max="18" width="40.7109375" style="373" customWidth="1"/>
    <col min="19" max="19" width="10.7109375" style="373" customWidth="1"/>
    <col min="20" max="20" width="10.7109375" style="374" customWidth="1"/>
    <col min="21" max="21" width="10.7109375" style="364" customWidth="1"/>
    <col min="22" max="22" width="9.28515625" style="364" customWidth="1"/>
    <col min="23" max="23" width="10.28515625" style="364" customWidth="1"/>
    <col min="24" max="24" width="9.28515625" style="364" customWidth="1"/>
    <col min="25" max="25" width="11.42578125" style="364" customWidth="1"/>
    <col min="26" max="26" width="9.5703125" style="364" customWidth="1"/>
    <col min="27" max="27" width="9.28515625" style="364" customWidth="1"/>
    <col min="28" max="28" width="9.42578125" style="364" customWidth="1"/>
    <col min="29" max="30" width="12.28515625" style="364" customWidth="1"/>
    <col min="31" max="32" width="19" style="375" customWidth="1"/>
    <col min="33" max="33" width="7.85546875" style="370" customWidth="1"/>
    <col min="34" max="34" width="11.28515625" style="370" customWidth="1"/>
    <col min="35" max="35" width="9.28515625" style="370" customWidth="1"/>
    <col min="36" max="36" width="8.28515625" style="370" customWidth="1"/>
    <col min="37" max="63" width="9.28515625" style="370" customWidth="1"/>
    <col min="64" max="64" width="25.7109375" style="370" customWidth="1"/>
    <col min="65" max="65" width="8.28515625" style="371" customWidth="1"/>
    <col min="66" max="87" width="8.28515625" style="365" customWidth="1"/>
    <col min="88" max="88" width="11" style="31" customWidth="1"/>
    <col min="89" max="89" width="10.42578125" style="31" customWidth="1"/>
    <col min="90" max="90" width="9" style="31" customWidth="1"/>
    <col min="91" max="91" width="9.140625" style="31"/>
    <col min="92" max="92" width="11.7109375" style="31" customWidth="1"/>
    <col min="93" max="93" width="23.7109375" style="376" customWidth="1"/>
    <col min="94" max="94" width="27.140625" style="31" bestFit="1" customWidth="1"/>
    <col min="95" max="95" width="9.140625" style="375"/>
    <col min="96" max="96" width="13.28515625" style="376" customWidth="1"/>
    <col min="97" max="98" width="12.28515625" style="67" customWidth="1"/>
    <col min="99" max="99" width="9.140625" style="31"/>
    <col min="100" max="16384" width="9.140625" style="364"/>
  </cols>
  <sheetData>
    <row r="1" spans="1:99" s="71" customFormat="1" ht="50.1" customHeight="1" x14ac:dyDescent="0.2">
      <c r="A1" s="191" t="s">
        <v>2440</v>
      </c>
      <c r="B1" s="191" t="s">
        <v>2145</v>
      </c>
      <c r="C1" s="191" t="s">
        <v>4628</v>
      </c>
      <c r="D1" s="191" t="s">
        <v>2146</v>
      </c>
      <c r="E1" s="193" t="s">
        <v>2147</v>
      </c>
      <c r="F1" s="191" t="s">
        <v>2148</v>
      </c>
      <c r="G1" s="191" t="s">
        <v>2149</v>
      </c>
      <c r="H1" s="191" t="s">
        <v>2150</v>
      </c>
      <c r="I1" s="191" t="s">
        <v>4964</v>
      </c>
      <c r="J1" s="191" t="s">
        <v>2151</v>
      </c>
      <c r="K1" s="191" t="s">
        <v>2152</v>
      </c>
      <c r="L1" s="191" t="s">
        <v>522</v>
      </c>
      <c r="M1" s="193" t="s">
        <v>659</v>
      </c>
      <c r="N1" s="193" t="s">
        <v>660</v>
      </c>
      <c r="O1" s="191" t="s">
        <v>2154</v>
      </c>
      <c r="P1" s="191" t="s">
        <v>2155</v>
      </c>
      <c r="Q1" s="191" t="s">
        <v>2156</v>
      </c>
      <c r="R1" s="191" t="s">
        <v>2157</v>
      </c>
      <c r="S1" s="191" t="s">
        <v>2158</v>
      </c>
      <c r="T1" s="191" t="s">
        <v>2160</v>
      </c>
      <c r="U1" s="191" t="s">
        <v>2161</v>
      </c>
      <c r="V1" s="191" t="s">
        <v>2159</v>
      </c>
      <c r="W1" s="191" t="s">
        <v>2162</v>
      </c>
      <c r="X1" s="191" t="s">
        <v>2163</v>
      </c>
      <c r="Y1" s="191" t="s">
        <v>2164</v>
      </c>
      <c r="Z1" s="191" t="s">
        <v>2165</v>
      </c>
      <c r="AA1" s="382" t="s">
        <v>2166</v>
      </c>
      <c r="AB1" s="382" t="s">
        <v>583</v>
      </c>
      <c r="AC1" s="383" t="s">
        <v>2167</v>
      </c>
      <c r="AD1" s="192" t="s">
        <v>2153</v>
      </c>
      <c r="AE1" s="191" t="s">
        <v>4976</v>
      </c>
      <c r="AF1" s="193" t="s">
        <v>4975</v>
      </c>
      <c r="AG1" s="193" t="s">
        <v>553</v>
      </c>
      <c r="AH1" s="194" t="s">
        <v>554</v>
      </c>
      <c r="AI1" s="194" t="s">
        <v>1826</v>
      </c>
      <c r="AJ1" s="194" t="s">
        <v>1827</v>
      </c>
      <c r="AK1" s="194" t="s">
        <v>1828</v>
      </c>
      <c r="AL1" s="194" t="s">
        <v>1829</v>
      </c>
      <c r="AM1" s="194" t="s">
        <v>1830</v>
      </c>
      <c r="AN1" s="194" t="s">
        <v>1831</v>
      </c>
      <c r="AO1" s="194" t="s">
        <v>1832</v>
      </c>
      <c r="AP1" s="194" t="s">
        <v>1833</v>
      </c>
      <c r="AQ1" s="194" t="s">
        <v>1834</v>
      </c>
      <c r="AR1" s="194" t="s">
        <v>1835</v>
      </c>
      <c r="AS1" s="194" t="s">
        <v>1232</v>
      </c>
      <c r="AT1" s="194" t="s">
        <v>1233</v>
      </c>
      <c r="AU1" s="194" t="s">
        <v>1929</v>
      </c>
      <c r="AV1" s="194" t="s">
        <v>1415</v>
      </c>
      <c r="AW1" s="194" t="s">
        <v>1416</v>
      </c>
      <c r="AX1" s="194" t="s">
        <v>1417</v>
      </c>
      <c r="AY1" s="194" t="s">
        <v>1418</v>
      </c>
      <c r="AZ1" s="194" t="s">
        <v>1419</v>
      </c>
      <c r="BA1" s="194" t="s">
        <v>1420</v>
      </c>
      <c r="BB1" s="194" t="s">
        <v>1421</v>
      </c>
      <c r="BC1" s="194" t="s">
        <v>1422</v>
      </c>
      <c r="BD1" s="194" t="s">
        <v>1423</v>
      </c>
      <c r="BE1" s="194" t="s">
        <v>1424</v>
      </c>
      <c r="BF1" s="194" t="s">
        <v>1425</v>
      </c>
      <c r="BG1" s="194" t="s">
        <v>1426</v>
      </c>
      <c r="BH1" s="194" t="s">
        <v>1427</v>
      </c>
      <c r="BI1" s="194" t="s">
        <v>1428</v>
      </c>
      <c r="BJ1" s="194" t="s">
        <v>1429</v>
      </c>
      <c r="BK1" s="194" t="s">
        <v>1430</v>
      </c>
      <c r="BL1" s="195" t="s">
        <v>1930</v>
      </c>
      <c r="BM1" s="264" t="s">
        <v>4468</v>
      </c>
      <c r="BN1" s="233" t="s">
        <v>4469</v>
      </c>
      <c r="BO1" s="261" t="s">
        <v>4470</v>
      </c>
      <c r="BP1" s="262" t="s">
        <v>4471</v>
      </c>
      <c r="BQ1" s="262" t="s">
        <v>4472</v>
      </c>
      <c r="BR1" s="262" t="s">
        <v>4473</v>
      </c>
      <c r="BS1" s="263" t="s">
        <v>4474</v>
      </c>
      <c r="BT1" s="196" t="s">
        <v>4475</v>
      </c>
      <c r="BU1" s="196" t="s">
        <v>4476</v>
      </c>
      <c r="BV1" s="196" t="s">
        <v>4477</v>
      </c>
      <c r="BW1" s="196" t="s">
        <v>4478</v>
      </c>
      <c r="BX1" s="196" t="s">
        <v>4479</v>
      </c>
      <c r="BY1" s="196" t="s">
        <v>4480</v>
      </c>
      <c r="BZ1" s="196" t="s">
        <v>4481</v>
      </c>
      <c r="CA1" s="196" t="s">
        <v>4482</v>
      </c>
      <c r="CB1" s="196" t="s">
        <v>4483</v>
      </c>
      <c r="CC1" s="196" t="s">
        <v>4484</v>
      </c>
      <c r="CD1" s="196" t="s">
        <v>4485</v>
      </c>
      <c r="CE1" s="196" t="s">
        <v>4486</v>
      </c>
      <c r="CF1" s="196" t="s">
        <v>4487</v>
      </c>
      <c r="CG1" s="196" t="s">
        <v>4488</v>
      </c>
      <c r="CH1" s="196" t="s">
        <v>4489</v>
      </c>
      <c r="CI1" s="197" t="s">
        <v>1943</v>
      </c>
      <c r="CJ1" s="197" t="s">
        <v>4065</v>
      </c>
      <c r="CK1" s="197" t="s">
        <v>2669</v>
      </c>
      <c r="CL1" s="197" t="s">
        <v>4627</v>
      </c>
      <c r="CM1" s="197" t="s">
        <v>4624</v>
      </c>
      <c r="CN1" s="188" t="s">
        <v>523</v>
      </c>
      <c r="CO1" s="190" t="s">
        <v>3070</v>
      </c>
      <c r="CP1" s="189" t="s">
        <v>551</v>
      </c>
      <c r="CQ1" s="188" t="s">
        <v>1926</v>
      </c>
      <c r="CR1" s="188" t="s">
        <v>3072</v>
      </c>
      <c r="CS1" s="188" t="s">
        <v>3071</v>
      </c>
      <c r="CT1" s="188" t="s">
        <v>3073</v>
      </c>
    </row>
    <row r="2" spans="1:99" s="363" customFormat="1" ht="12" customHeight="1" x14ac:dyDescent="0.2">
      <c r="A2" s="72" t="s">
        <v>2441</v>
      </c>
      <c r="B2" s="73" t="s">
        <v>2313</v>
      </c>
      <c r="C2" s="73" t="s">
        <v>1432</v>
      </c>
      <c r="D2" s="73" t="s">
        <v>1432</v>
      </c>
      <c r="E2" s="78" t="s">
        <v>2314</v>
      </c>
      <c r="F2" s="73" t="s">
        <v>1432</v>
      </c>
      <c r="G2" s="73" t="s">
        <v>2315</v>
      </c>
      <c r="H2" s="73" t="s">
        <v>2717</v>
      </c>
      <c r="I2" s="73" t="s">
        <v>2316</v>
      </c>
      <c r="J2" s="73">
        <v>526750</v>
      </c>
      <c r="K2" s="73">
        <v>176190</v>
      </c>
      <c r="L2" s="177" t="s">
        <v>4766</v>
      </c>
      <c r="M2" s="74" t="s">
        <v>2317</v>
      </c>
      <c r="N2" s="74" t="s">
        <v>2318</v>
      </c>
      <c r="O2" s="73">
        <v>0</v>
      </c>
      <c r="P2" s="73">
        <v>7</v>
      </c>
      <c r="Q2" s="75">
        <v>7</v>
      </c>
      <c r="R2" s="73" t="s">
        <v>2319</v>
      </c>
      <c r="S2" s="73" t="s">
        <v>1154</v>
      </c>
      <c r="T2" s="74" t="s">
        <v>2320</v>
      </c>
      <c r="U2" s="74" t="s">
        <v>2321</v>
      </c>
      <c r="V2" s="73" t="s">
        <v>1439</v>
      </c>
      <c r="W2" s="74" t="s">
        <v>1432</v>
      </c>
      <c r="X2" s="73" t="s">
        <v>1442</v>
      </c>
      <c r="Y2" s="73" t="s">
        <v>1443</v>
      </c>
      <c r="Z2" s="73" t="s">
        <v>1443</v>
      </c>
      <c r="AA2" s="73" t="s">
        <v>1444</v>
      </c>
      <c r="AB2" s="384">
        <v>1.0999999999999999E-2</v>
      </c>
      <c r="AC2" s="76" t="s">
        <v>2317</v>
      </c>
      <c r="AD2" s="77" t="s">
        <v>2318</v>
      </c>
      <c r="AE2" s="157" t="s">
        <v>628</v>
      </c>
      <c r="AF2" s="78" t="s">
        <v>3904</v>
      </c>
      <c r="AG2" s="78"/>
      <c r="AH2" s="78"/>
      <c r="AI2" s="78"/>
      <c r="AJ2" s="78">
        <v>0</v>
      </c>
      <c r="AK2" s="78">
        <v>4</v>
      </c>
      <c r="AL2" s="78">
        <v>3</v>
      </c>
      <c r="AM2" s="78">
        <v>0</v>
      </c>
      <c r="AN2" s="78">
        <v>0</v>
      </c>
      <c r="AO2" s="78">
        <v>0</v>
      </c>
      <c r="AP2" s="78">
        <v>0</v>
      </c>
      <c r="AQ2" s="78">
        <v>0</v>
      </c>
      <c r="AR2" s="78">
        <v>4</v>
      </c>
      <c r="AS2" s="78">
        <v>3</v>
      </c>
      <c r="AT2" s="78">
        <v>0</v>
      </c>
      <c r="AU2" s="78">
        <v>0</v>
      </c>
      <c r="AV2" s="78">
        <v>0</v>
      </c>
      <c r="AW2" s="78">
        <v>0</v>
      </c>
      <c r="AX2" s="78">
        <v>0</v>
      </c>
      <c r="AY2" s="78">
        <v>0</v>
      </c>
      <c r="AZ2" s="78">
        <v>0</v>
      </c>
      <c r="BA2" s="78">
        <v>0</v>
      </c>
      <c r="BB2" s="78">
        <v>0</v>
      </c>
      <c r="BC2" s="78">
        <v>0</v>
      </c>
      <c r="BD2" s="78">
        <v>0</v>
      </c>
      <c r="BE2" s="78">
        <v>0</v>
      </c>
      <c r="BF2" s="78">
        <v>0</v>
      </c>
      <c r="BG2" s="78">
        <v>0</v>
      </c>
      <c r="BH2" s="78">
        <v>0</v>
      </c>
      <c r="BI2" s="78">
        <v>0</v>
      </c>
      <c r="BJ2" s="78">
        <v>0</v>
      </c>
      <c r="BK2" s="78">
        <v>0</v>
      </c>
      <c r="BL2" s="285"/>
      <c r="BM2" s="179">
        <f t="shared" ref="BM2:BM65" si="0">Q2</f>
        <v>7</v>
      </c>
      <c r="BN2" s="79">
        <v>0</v>
      </c>
      <c r="BO2" s="234">
        <v>0</v>
      </c>
      <c r="BP2" s="235">
        <v>0</v>
      </c>
      <c r="BQ2" s="235">
        <v>0</v>
      </c>
      <c r="BR2" s="235">
        <v>0</v>
      </c>
      <c r="BS2" s="236">
        <v>0</v>
      </c>
      <c r="BT2" s="79">
        <v>0</v>
      </c>
      <c r="BU2" s="79">
        <v>0</v>
      </c>
      <c r="BV2" s="79">
        <v>0</v>
      </c>
      <c r="BW2" s="79">
        <v>0</v>
      </c>
      <c r="BX2" s="79">
        <v>0</v>
      </c>
      <c r="BY2" s="79">
        <v>0</v>
      </c>
      <c r="BZ2" s="79">
        <v>0</v>
      </c>
      <c r="CA2" s="79">
        <v>0</v>
      </c>
      <c r="CB2" s="79">
        <v>0</v>
      </c>
      <c r="CC2" s="79">
        <v>0</v>
      </c>
      <c r="CD2" s="79">
        <v>0</v>
      </c>
      <c r="CE2" s="79">
        <v>0</v>
      </c>
      <c r="CF2" s="79">
        <v>0</v>
      </c>
      <c r="CG2" s="79">
        <v>0</v>
      </c>
      <c r="CH2" s="79">
        <v>0</v>
      </c>
      <c r="CI2" s="81">
        <f t="shared" ref="CI2:CI65" si="1">SUBTOTAL(9,BN2:CH2)</f>
        <v>0</v>
      </c>
      <c r="CJ2" s="131">
        <f t="shared" ref="CJ2:CJ65" si="2">SUM(BN2:CB2)</f>
        <v>0</v>
      </c>
      <c r="CK2" s="131">
        <f t="shared" ref="CK2:CK65" si="3">SUM(BO2:BS2)</f>
        <v>0</v>
      </c>
      <c r="CL2" s="131">
        <f t="shared" ref="CL2:CL65" si="4">SUM(BO2:BX2)</f>
        <v>0</v>
      </c>
      <c r="CM2" s="83">
        <v>1</v>
      </c>
      <c r="CN2" s="254" t="s">
        <v>4965</v>
      </c>
      <c r="CO2" s="140" t="s">
        <v>4965</v>
      </c>
      <c r="CP2" s="256" t="s">
        <v>4965</v>
      </c>
      <c r="CQ2" s="86" t="s">
        <v>4965</v>
      </c>
      <c r="CR2" s="85" t="s">
        <v>4965</v>
      </c>
      <c r="CS2" s="85" t="s">
        <v>4965</v>
      </c>
      <c r="CT2" s="85" t="s">
        <v>4965</v>
      </c>
      <c r="CU2" s="86"/>
    </row>
    <row r="3" spans="1:99" s="363" customFormat="1" ht="12" customHeight="1" x14ac:dyDescent="0.2">
      <c r="A3" s="72" t="s">
        <v>2441</v>
      </c>
      <c r="B3" s="73" t="s">
        <v>2313</v>
      </c>
      <c r="C3" s="73" t="s">
        <v>1432</v>
      </c>
      <c r="D3" s="73" t="s">
        <v>1432</v>
      </c>
      <c r="E3" s="78" t="s">
        <v>2314</v>
      </c>
      <c r="F3" s="73" t="s">
        <v>1432</v>
      </c>
      <c r="G3" s="73" t="s">
        <v>2315</v>
      </c>
      <c r="H3" s="73" t="s">
        <v>2717</v>
      </c>
      <c r="I3" s="73" t="s">
        <v>2316</v>
      </c>
      <c r="J3" s="73">
        <v>526750</v>
      </c>
      <c r="K3" s="73">
        <v>176190</v>
      </c>
      <c r="L3" s="177" t="s">
        <v>4766</v>
      </c>
      <c r="M3" s="74" t="s">
        <v>2317</v>
      </c>
      <c r="N3" s="74" t="s">
        <v>2318</v>
      </c>
      <c r="O3" s="73">
        <v>0</v>
      </c>
      <c r="P3" s="73">
        <v>59</v>
      </c>
      <c r="Q3" s="75">
        <v>59</v>
      </c>
      <c r="R3" s="73" t="s">
        <v>2319</v>
      </c>
      <c r="S3" s="73" t="s">
        <v>1154</v>
      </c>
      <c r="T3" s="74" t="s">
        <v>2320</v>
      </c>
      <c r="U3" s="74" t="s">
        <v>2321</v>
      </c>
      <c r="V3" s="73" t="s">
        <v>1439</v>
      </c>
      <c r="W3" s="74" t="s">
        <v>1432</v>
      </c>
      <c r="X3" s="73" t="s">
        <v>1442</v>
      </c>
      <c r="Y3" s="73" t="s">
        <v>1443</v>
      </c>
      <c r="Z3" s="73" t="s">
        <v>1443</v>
      </c>
      <c r="AA3" s="73" t="s">
        <v>1444</v>
      </c>
      <c r="AB3" s="384">
        <v>9.1999999999999998E-2</v>
      </c>
      <c r="AC3" s="76" t="s">
        <v>2317</v>
      </c>
      <c r="AD3" s="77" t="s">
        <v>2318</v>
      </c>
      <c r="AE3" s="157" t="s">
        <v>3063</v>
      </c>
      <c r="AF3" s="78" t="s">
        <v>1445</v>
      </c>
      <c r="AG3" s="78"/>
      <c r="AH3" s="78"/>
      <c r="AI3" s="78"/>
      <c r="AJ3" s="78">
        <v>0</v>
      </c>
      <c r="AK3" s="78">
        <v>17</v>
      </c>
      <c r="AL3" s="78">
        <v>42</v>
      </c>
      <c r="AM3" s="78">
        <v>0</v>
      </c>
      <c r="AN3" s="78">
        <v>0</v>
      </c>
      <c r="AO3" s="78">
        <v>0</v>
      </c>
      <c r="AP3" s="78">
        <v>0</v>
      </c>
      <c r="AQ3" s="78">
        <v>0</v>
      </c>
      <c r="AR3" s="78">
        <v>17</v>
      </c>
      <c r="AS3" s="78">
        <v>42</v>
      </c>
      <c r="AT3" s="78">
        <v>0</v>
      </c>
      <c r="AU3" s="78">
        <v>0</v>
      </c>
      <c r="AV3" s="78">
        <v>0</v>
      </c>
      <c r="AW3" s="78">
        <v>0</v>
      </c>
      <c r="AX3" s="78">
        <v>0</v>
      </c>
      <c r="AY3" s="78">
        <v>0</v>
      </c>
      <c r="AZ3" s="78">
        <v>0</v>
      </c>
      <c r="BA3" s="78">
        <v>0</v>
      </c>
      <c r="BB3" s="78">
        <v>0</v>
      </c>
      <c r="BC3" s="78">
        <v>0</v>
      </c>
      <c r="BD3" s="78">
        <v>0</v>
      </c>
      <c r="BE3" s="78">
        <v>0</v>
      </c>
      <c r="BF3" s="78">
        <v>0</v>
      </c>
      <c r="BG3" s="78">
        <v>0</v>
      </c>
      <c r="BH3" s="78">
        <v>0</v>
      </c>
      <c r="BI3" s="78">
        <v>0</v>
      </c>
      <c r="BJ3" s="78">
        <v>0</v>
      </c>
      <c r="BK3" s="78">
        <v>0</v>
      </c>
      <c r="BL3" s="285"/>
      <c r="BM3" s="179">
        <f t="shared" si="0"/>
        <v>59</v>
      </c>
      <c r="BN3" s="79">
        <v>0</v>
      </c>
      <c r="BO3" s="237">
        <v>0</v>
      </c>
      <c r="BP3" s="79">
        <v>0</v>
      </c>
      <c r="BQ3" s="79">
        <v>0</v>
      </c>
      <c r="BR3" s="79">
        <v>0</v>
      </c>
      <c r="BS3" s="238">
        <v>0</v>
      </c>
      <c r="BT3" s="79">
        <v>0</v>
      </c>
      <c r="BU3" s="79">
        <v>0</v>
      </c>
      <c r="BV3" s="79">
        <v>0</v>
      </c>
      <c r="BW3" s="79">
        <v>0</v>
      </c>
      <c r="BX3" s="79">
        <v>0</v>
      </c>
      <c r="BY3" s="79">
        <v>0</v>
      </c>
      <c r="BZ3" s="79">
        <v>0</v>
      </c>
      <c r="CA3" s="79">
        <v>0</v>
      </c>
      <c r="CB3" s="79">
        <v>0</v>
      </c>
      <c r="CC3" s="79">
        <v>0</v>
      </c>
      <c r="CD3" s="79">
        <v>0</v>
      </c>
      <c r="CE3" s="79">
        <v>0</v>
      </c>
      <c r="CF3" s="79">
        <v>0</v>
      </c>
      <c r="CG3" s="79">
        <v>0</v>
      </c>
      <c r="CH3" s="79">
        <v>0</v>
      </c>
      <c r="CI3" s="81">
        <f t="shared" si="1"/>
        <v>0</v>
      </c>
      <c r="CJ3" s="131">
        <f t="shared" si="2"/>
        <v>0</v>
      </c>
      <c r="CK3" s="131">
        <f t="shared" si="3"/>
        <v>0</v>
      </c>
      <c r="CL3" s="131">
        <f t="shared" si="4"/>
        <v>0</v>
      </c>
      <c r="CM3" s="83">
        <v>1</v>
      </c>
      <c r="CN3" s="254" t="s">
        <v>4965</v>
      </c>
      <c r="CO3" s="140" t="s">
        <v>4965</v>
      </c>
      <c r="CP3" s="256" t="s">
        <v>4965</v>
      </c>
      <c r="CQ3" s="86" t="s">
        <v>4965</v>
      </c>
      <c r="CR3" s="85" t="s">
        <v>4965</v>
      </c>
      <c r="CS3" s="85" t="s">
        <v>4965</v>
      </c>
      <c r="CT3" s="85" t="s">
        <v>4965</v>
      </c>
      <c r="CU3" s="86"/>
    </row>
    <row r="4" spans="1:99" s="363" customFormat="1" ht="12" customHeight="1" x14ac:dyDescent="0.2">
      <c r="A4" s="72" t="s">
        <v>2441</v>
      </c>
      <c r="B4" s="73" t="s">
        <v>2322</v>
      </c>
      <c r="C4" s="73" t="s">
        <v>1432</v>
      </c>
      <c r="D4" s="73" t="s">
        <v>1432</v>
      </c>
      <c r="E4" s="78" t="s">
        <v>1432</v>
      </c>
      <c r="F4" s="73" t="s">
        <v>2323</v>
      </c>
      <c r="G4" s="73" t="s">
        <v>2347</v>
      </c>
      <c r="H4" s="73" t="s">
        <v>1435</v>
      </c>
      <c r="I4" s="73" t="s">
        <v>2324</v>
      </c>
      <c r="J4" s="73">
        <v>527753</v>
      </c>
      <c r="K4" s="73">
        <v>171100</v>
      </c>
      <c r="L4" s="177" t="s">
        <v>3082</v>
      </c>
      <c r="M4" s="74" t="s">
        <v>3269</v>
      </c>
      <c r="N4" s="74" t="s">
        <v>3859</v>
      </c>
      <c r="O4" s="73">
        <v>0</v>
      </c>
      <c r="P4" s="73">
        <v>8</v>
      </c>
      <c r="Q4" s="75">
        <v>8</v>
      </c>
      <c r="R4" s="73" t="s">
        <v>602</v>
      </c>
      <c r="S4" s="73" t="s">
        <v>1438</v>
      </c>
      <c r="T4" s="74" t="s">
        <v>1660</v>
      </c>
      <c r="U4" s="74" t="s">
        <v>1661</v>
      </c>
      <c r="V4" s="73" t="s">
        <v>1439</v>
      </c>
      <c r="W4" s="74" t="s">
        <v>1432</v>
      </c>
      <c r="X4" s="73" t="s">
        <v>1442</v>
      </c>
      <c r="Y4" s="73" t="s">
        <v>1443</v>
      </c>
      <c r="Z4" s="73" t="s">
        <v>1444</v>
      </c>
      <c r="AA4" s="73" t="s">
        <v>2713</v>
      </c>
      <c r="AB4" s="384">
        <v>2.5999999999999999E-2</v>
      </c>
      <c r="AC4" s="76" t="s">
        <v>3269</v>
      </c>
      <c r="AD4" s="77" t="s">
        <v>3859</v>
      </c>
      <c r="AE4" s="157" t="s">
        <v>3063</v>
      </c>
      <c r="AF4" s="78" t="s">
        <v>1445</v>
      </c>
      <c r="AG4" s="78"/>
      <c r="AH4" s="78"/>
      <c r="AI4" s="78"/>
      <c r="AJ4" s="78">
        <v>0</v>
      </c>
      <c r="AK4" s="78">
        <v>6</v>
      </c>
      <c r="AL4" s="78">
        <v>2</v>
      </c>
      <c r="AM4" s="78">
        <v>0</v>
      </c>
      <c r="AN4" s="78">
        <v>0</v>
      </c>
      <c r="AO4" s="78">
        <v>0</v>
      </c>
      <c r="AP4" s="78">
        <v>0</v>
      </c>
      <c r="AQ4" s="78">
        <v>0</v>
      </c>
      <c r="AR4" s="78">
        <v>4</v>
      </c>
      <c r="AS4" s="78">
        <v>2</v>
      </c>
      <c r="AT4" s="78">
        <v>0</v>
      </c>
      <c r="AU4" s="78">
        <v>0</v>
      </c>
      <c r="AV4" s="78">
        <v>0</v>
      </c>
      <c r="AW4" s="78">
        <v>0</v>
      </c>
      <c r="AX4" s="78">
        <v>0</v>
      </c>
      <c r="AY4" s="78">
        <v>0</v>
      </c>
      <c r="AZ4" s="78">
        <v>0</v>
      </c>
      <c r="BA4" s="78">
        <v>0</v>
      </c>
      <c r="BB4" s="78">
        <v>0</v>
      </c>
      <c r="BC4" s="78">
        <v>0</v>
      </c>
      <c r="BD4" s="78">
        <v>0</v>
      </c>
      <c r="BE4" s="78">
        <v>0</v>
      </c>
      <c r="BF4" s="78">
        <v>2</v>
      </c>
      <c r="BG4" s="78">
        <v>0</v>
      </c>
      <c r="BH4" s="78">
        <v>0</v>
      </c>
      <c r="BI4" s="78">
        <v>0</v>
      </c>
      <c r="BJ4" s="78">
        <v>0</v>
      </c>
      <c r="BK4" s="78">
        <v>0</v>
      </c>
      <c r="BL4" s="285"/>
      <c r="BM4" s="179">
        <f t="shared" si="0"/>
        <v>8</v>
      </c>
      <c r="BN4" s="79">
        <v>0</v>
      </c>
      <c r="BO4" s="237">
        <v>0</v>
      </c>
      <c r="BP4" s="79">
        <v>0</v>
      </c>
      <c r="BQ4" s="79">
        <v>0</v>
      </c>
      <c r="BR4" s="79">
        <v>0</v>
      </c>
      <c r="BS4" s="238">
        <v>0</v>
      </c>
      <c r="BT4" s="79">
        <v>0</v>
      </c>
      <c r="BU4" s="79">
        <v>0</v>
      </c>
      <c r="BV4" s="79">
        <v>0</v>
      </c>
      <c r="BW4" s="79">
        <v>0</v>
      </c>
      <c r="BX4" s="79">
        <v>0</v>
      </c>
      <c r="BY4" s="79">
        <v>0</v>
      </c>
      <c r="BZ4" s="79">
        <v>0</v>
      </c>
      <c r="CA4" s="79">
        <v>0</v>
      </c>
      <c r="CB4" s="79">
        <v>0</v>
      </c>
      <c r="CC4" s="79">
        <v>0</v>
      </c>
      <c r="CD4" s="79">
        <v>0</v>
      </c>
      <c r="CE4" s="79">
        <v>0</v>
      </c>
      <c r="CF4" s="79">
        <v>0</v>
      </c>
      <c r="CG4" s="79">
        <v>0</v>
      </c>
      <c r="CH4" s="79">
        <v>0</v>
      </c>
      <c r="CI4" s="81">
        <f t="shared" si="1"/>
        <v>0</v>
      </c>
      <c r="CJ4" s="131">
        <f t="shared" si="2"/>
        <v>0</v>
      </c>
      <c r="CK4" s="131">
        <f t="shared" si="3"/>
        <v>0</v>
      </c>
      <c r="CL4" s="131">
        <f t="shared" si="4"/>
        <v>0</v>
      </c>
      <c r="CM4" s="83">
        <v>1</v>
      </c>
      <c r="CN4" s="254" t="s">
        <v>4965</v>
      </c>
      <c r="CO4" s="180" t="s">
        <v>1941</v>
      </c>
      <c r="CP4" s="256" t="s">
        <v>4965</v>
      </c>
      <c r="CQ4" s="86" t="s">
        <v>4965</v>
      </c>
      <c r="CR4" s="85" t="s">
        <v>4965</v>
      </c>
      <c r="CS4" s="85" t="s">
        <v>4965</v>
      </c>
      <c r="CT4" s="85" t="s">
        <v>4965</v>
      </c>
      <c r="CU4" s="86"/>
    </row>
    <row r="5" spans="1:99" s="363" customFormat="1" ht="12" customHeight="1" x14ac:dyDescent="0.2">
      <c r="A5" s="72" t="s">
        <v>2441</v>
      </c>
      <c r="B5" s="73" t="s">
        <v>1662</v>
      </c>
      <c r="C5" s="73" t="s">
        <v>1432</v>
      </c>
      <c r="D5" s="73" t="s">
        <v>1432</v>
      </c>
      <c r="E5" s="78" t="s">
        <v>1432</v>
      </c>
      <c r="F5" s="73" t="s">
        <v>2391</v>
      </c>
      <c r="G5" s="73" t="s">
        <v>1663</v>
      </c>
      <c r="H5" s="73" t="s">
        <v>2717</v>
      </c>
      <c r="I5" s="73" t="s">
        <v>1664</v>
      </c>
      <c r="J5" s="73">
        <v>527210</v>
      </c>
      <c r="K5" s="73">
        <v>175135</v>
      </c>
      <c r="L5" s="177" t="s">
        <v>3084</v>
      </c>
      <c r="M5" s="74" t="s">
        <v>1665</v>
      </c>
      <c r="N5" s="74" t="s">
        <v>3859</v>
      </c>
      <c r="O5" s="73">
        <v>1</v>
      </c>
      <c r="P5" s="73">
        <v>3</v>
      </c>
      <c r="Q5" s="75">
        <v>2</v>
      </c>
      <c r="R5" s="73" t="s">
        <v>3107</v>
      </c>
      <c r="S5" s="73" t="s">
        <v>1438</v>
      </c>
      <c r="T5" s="74" t="s">
        <v>3108</v>
      </c>
      <c r="U5" s="74" t="s">
        <v>3109</v>
      </c>
      <c r="V5" s="73" t="s">
        <v>1439</v>
      </c>
      <c r="W5" s="74" t="s">
        <v>1432</v>
      </c>
      <c r="X5" s="73" t="s">
        <v>1442</v>
      </c>
      <c r="Y5" s="73" t="s">
        <v>1453</v>
      </c>
      <c r="Z5" s="73" t="s">
        <v>1444</v>
      </c>
      <c r="AA5" s="73" t="s">
        <v>1454</v>
      </c>
      <c r="AB5" s="384">
        <v>1.0999999999999999E-2</v>
      </c>
      <c r="AC5" s="76" t="s">
        <v>1665</v>
      </c>
      <c r="AD5" s="77" t="s">
        <v>3859</v>
      </c>
      <c r="AE5" s="157" t="s">
        <v>3063</v>
      </c>
      <c r="AF5" s="78" t="s">
        <v>1445</v>
      </c>
      <c r="AG5" s="78"/>
      <c r="AH5" s="78"/>
      <c r="AI5" s="78"/>
      <c r="AJ5" s="78">
        <v>0</v>
      </c>
      <c r="AK5" s="78">
        <v>1</v>
      </c>
      <c r="AL5" s="78">
        <v>2</v>
      </c>
      <c r="AM5" s="78">
        <v>0</v>
      </c>
      <c r="AN5" s="78">
        <v>0</v>
      </c>
      <c r="AO5" s="78">
        <v>-1</v>
      </c>
      <c r="AP5" s="78">
        <v>0</v>
      </c>
      <c r="AQ5" s="78">
        <v>0</v>
      </c>
      <c r="AR5" s="78">
        <v>1</v>
      </c>
      <c r="AS5" s="78">
        <v>2</v>
      </c>
      <c r="AT5" s="78">
        <v>0</v>
      </c>
      <c r="AU5" s="78">
        <v>0</v>
      </c>
      <c r="AV5" s="78">
        <v>0</v>
      </c>
      <c r="AW5" s="78">
        <v>0</v>
      </c>
      <c r="AX5" s="78">
        <v>0</v>
      </c>
      <c r="AY5" s="78">
        <v>0</v>
      </c>
      <c r="AZ5" s="78">
        <v>0</v>
      </c>
      <c r="BA5" s="78">
        <v>0</v>
      </c>
      <c r="BB5" s="78">
        <v>0</v>
      </c>
      <c r="BC5" s="78">
        <v>-1</v>
      </c>
      <c r="BD5" s="78">
        <v>0</v>
      </c>
      <c r="BE5" s="78">
        <v>0</v>
      </c>
      <c r="BF5" s="78">
        <v>0</v>
      </c>
      <c r="BG5" s="78">
        <v>0</v>
      </c>
      <c r="BH5" s="78">
        <v>0</v>
      </c>
      <c r="BI5" s="78">
        <v>0</v>
      </c>
      <c r="BJ5" s="78">
        <v>0</v>
      </c>
      <c r="BK5" s="78">
        <v>0</v>
      </c>
      <c r="BL5" s="285"/>
      <c r="BM5" s="179">
        <f t="shared" si="0"/>
        <v>2</v>
      </c>
      <c r="BN5" s="79">
        <v>0</v>
      </c>
      <c r="BO5" s="237">
        <v>0</v>
      </c>
      <c r="BP5" s="79">
        <v>0</v>
      </c>
      <c r="BQ5" s="79">
        <v>0</v>
      </c>
      <c r="BR5" s="79">
        <v>0</v>
      </c>
      <c r="BS5" s="238">
        <v>0</v>
      </c>
      <c r="BT5" s="79">
        <v>0</v>
      </c>
      <c r="BU5" s="79">
        <v>0</v>
      </c>
      <c r="BV5" s="79">
        <v>0</v>
      </c>
      <c r="BW5" s="79">
        <v>0</v>
      </c>
      <c r="BX5" s="79">
        <v>0</v>
      </c>
      <c r="BY5" s="79">
        <v>0</v>
      </c>
      <c r="BZ5" s="79">
        <v>0</v>
      </c>
      <c r="CA5" s="79">
        <v>0</v>
      </c>
      <c r="CB5" s="79">
        <v>0</v>
      </c>
      <c r="CC5" s="79">
        <v>0</v>
      </c>
      <c r="CD5" s="79">
        <v>0</v>
      </c>
      <c r="CE5" s="79">
        <v>0</v>
      </c>
      <c r="CF5" s="79">
        <v>0</v>
      </c>
      <c r="CG5" s="79">
        <v>0</v>
      </c>
      <c r="CH5" s="79">
        <v>0</v>
      </c>
      <c r="CI5" s="81">
        <f t="shared" si="1"/>
        <v>0</v>
      </c>
      <c r="CJ5" s="131">
        <f t="shared" si="2"/>
        <v>0</v>
      </c>
      <c r="CK5" s="131">
        <f t="shared" si="3"/>
        <v>0</v>
      </c>
      <c r="CL5" s="131">
        <f t="shared" si="4"/>
        <v>0</v>
      </c>
      <c r="CM5" s="83">
        <v>7</v>
      </c>
      <c r="CN5" s="254" t="s">
        <v>4965</v>
      </c>
      <c r="CO5" s="140" t="s">
        <v>4965</v>
      </c>
      <c r="CP5" s="256" t="s">
        <v>4965</v>
      </c>
      <c r="CQ5" s="86" t="s">
        <v>4965</v>
      </c>
      <c r="CR5" s="85" t="s">
        <v>4965</v>
      </c>
      <c r="CS5" s="85" t="s">
        <v>4965</v>
      </c>
      <c r="CT5" s="85" t="s">
        <v>4965</v>
      </c>
      <c r="CU5" s="86"/>
    </row>
    <row r="6" spans="1:99" s="363" customFormat="1" ht="12" customHeight="1" x14ac:dyDescent="0.2">
      <c r="A6" s="72" t="s">
        <v>2441</v>
      </c>
      <c r="B6" s="73" t="s">
        <v>3110</v>
      </c>
      <c r="C6" s="73" t="s">
        <v>1432</v>
      </c>
      <c r="D6" s="73" t="s">
        <v>4449</v>
      </c>
      <c r="E6" s="78" t="s">
        <v>3111</v>
      </c>
      <c r="F6" s="73" t="s">
        <v>990</v>
      </c>
      <c r="G6" s="73" t="s">
        <v>3112</v>
      </c>
      <c r="H6" s="73" t="s">
        <v>1885</v>
      </c>
      <c r="I6" s="73" t="s">
        <v>2960</v>
      </c>
      <c r="J6" s="73">
        <v>525360</v>
      </c>
      <c r="K6" s="73">
        <v>174562</v>
      </c>
      <c r="L6" s="177" t="s">
        <v>3087</v>
      </c>
      <c r="M6" s="74" t="s">
        <v>4864</v>
      </c>
      <c r="N6" s="74" t="s">
        <v>3859</v>
      </c>
      <c r="O6" s="73">
        <v>0</v>
      </c>
      <c r="P6" s="73">
        <v>149</v>
      </c>
      <c r="Q6" s="75">
        <v>149</v>
      </c>
      <c r="R6" s="73" t="s">
        <v>3113</v>
      </c>
      <c r="S6" s="73" t="s">
        <v>1154</v>
      </c>
      <c r="T6" s="74" t="s">
        <v>3114</v>
      </c>
      <c r="U6" s="74" t="s">
        <v>3115</v>
      </c>
      <c r="V6" s="73" t="s">
        <v>1439</v>
      </c>
      <c r="W6" s="74" t="s">
        <v>1432</v>
      </c>
      <c r="X6" s="73" t="s">
        <v>1442</v>
      </c>
      <c r="Y6" s="73" t="s">
        <v>1443</v>
      </c>
      <c r="Z6" s="73" t="s">
        <v>1443</v>
      </c>
      <c r="AA6" s="73" t="s">
        <v>1444</v>
      </c>
      <c r="AB6" s="384">
        <v>0.371</v>
      </c>
      <c r="AC6" s="76" t="s">
        <v>4864</v>
      </c>
      <c r="AD6" s="77" t="s">
        <v>3859</v>
      </c>
      <c r="AE6" s="157" t="s">
        <v>3063</v>
      </c>
      <c r="AF6" s="78" t="s">
        <v>1445</v>
      </c>
      <c r="AG6" s="78"/>
      <c r="AH6" s="78"/>
      <c r="AI6" s="78"/>
      <c r="AJ6" s="78">
        <v>0</v>
      </c>
      <c r="AK6" s="78">
        <v>96</v>
      </c>
      <c r="AL6" s="78">
        <v>48</v>
      </c>
      <c r="AM6" s="78">
        <v>5</v>
      </c>
      <c r="AN6" s="78">
        <v>0</v>
      </c>
      <c r="AO6" s="78">
        <v>0</v>
      </c>
      <c r="AP6" s="78">
        <v>0</v>
      </c>
      <c r="AQ6" s="78">
        <v>0</v>
      </c>
      <c r="AR6" s="78">
        <v>96</v>
      </c>
      <c r="AS6" s="78">
        <v>48</v>
      </c>
      <c r="AT6" s="78">
        <v>5</v>
      </c>
      <c r="AU6" s="78">
        <v>0</v>
      </c>
      <c r="AV6" s="78">
        <v>0</v>
      </c>
      <c r="AW6" s="78">
        <v>0</v>
      </c>
      <c r="AX6" s="78">
        <v>0</v>
      </c>
      <c r="AY6" s="78">
        <v>0</v>
      </c>
      <c r="AZ6" s="78">
        <v>0</v>
      </c>
      <c r="BA6" s="78">
        <v>0</v>
      </c>
      <c r="BB6" s="78">
        <v>0</v>
      </c>
      <c r="BC6" s="78">
        <v>0</v>
      </c>
      <c r="BD6" s="78">
        <v>0</v>
      </c>
      <c r="BE6" s="78">
        <v>0</v>
      </c>
      <c r="BF6" s="78">
        <v>0</v>
      </c>
      <c r="BG6" s="78">
        <v>0</v>
      </c>
      <c r="BH6" s="78">
        <v>0</v>
      </c>
      <c r="BI6" s="78">
        <v>0</v>
      </c>
      <c r="BJ6" s="78">
        <v>0</v>
      </c>
      <c r="BK6" s="78">
        <v>0</v>
      </c>
      <c r="BL6" s="285"/>
      <c r="BM6" s="179">
        <f t="shared" si="0"/>
        <v>149</v>
      </c>
      <c r="BN6" s="79">
        <v>0</v>
      </c>
      <c r="BO6" s="237">
        <v>0</v>
      </c>
      <c r="BP6" s="79">
        <v>0</v>
      </c>
      <c r="BQ6" s="79">
        <v>0</v>
      </c>
      <c r="BR6" s="79">
        <v>0</v>
      </c>
      <c r="BS6" s="238">
        <v>0</v>
      </c>
      <c r="BT6" s="79">
        <v>0</v>
      </c>
      <c r="BU6" s="79">
        <v>0</v>
      </c>
      <c r="BV6" s="79">
        <v>0</v>
      </c>
      <c r="BW6" s="79">
        <v>0</v>
      </c>
      <c r="BX6" s="79">
        <v>0</v>
      </c>
      <c r="BY6" s="79">
        <v>0</v>
      </c>
      <c r="BZ6" s="79">
        <v>0</v>
      </c>
      <c r="CA6" s="79">
        <v>0</v>
      </c>
      <c r="CB6" s="79">
        <v>0</v>
      </c>
      <c r="CC6" s="79">
        <v>0</v>
      </c>
      <c r="CD6" s="79">
        <v>0</v>
      </c>
      <c r="CE6" s="79">
        <v>0</v>
      </c>
      <c r="CF6" s="79">
        <v>0</v>
      </c>
      <c r="CG6" s="79">
        <v>0</v>
      </c>
      <c r="CH6" s="79">
        <v>0</v>
      </c>
      <c r="CI6" s="81">
        <f t="shared" si="1"/>
        <v>0</v>
      </c>
      <c r="CJ6" s="131">
        <f t="shared" si="2"/>
        <v>0</v>
      </c>
      <c r="CK6" s="131">
        <f t="shared" si="3"/>
        <v>0</v>
      </c>
      <c r="CL6" s="131">
        <f t="shared" si="4"/>
        <v>0</v>
      </c>
      <c r="CM6" s="83">
        <v>1</v>
      </c>
      <c r="CN6" s="254" t="s">
        <v>4965</v>
      </c>
      <c r="CO6" s="140" t="s">
        <v>4965</v>
      </c>
      <c r="CP6" s="256" t="s">
        <v>4965</v>
      </c>
      <c r="CQ6" s="86" t="s">
        <v>4965</v>
      </c>
      <c r="CR6" s="87" t="s">
        <v>1938</v>
      </c>
      <c r="CS6" s="85" t="s">
        <v>4965</v>
      </c>
      <c r="CT6" s="85" t="s">
        <v>4965</v>
      </c>
      <c r="CU6" s="86"/>
    </row>
    <row r="7" spans="1:99" s="363" customFormat="1" ht="12" customHeight="1" x14ac:dyDescent="0.2">
      <c r="A7" s="72" t="s">
        <v>2441</v>
      </c>
      <c r="B7" s="73" t="s">
        <v>3110</v>
      </c>
      <c r="C7" s="73" t="s">
        <v>1432</v>
      </c>
      <c r="D7" s="73" t="s">
        <v>4450</v>
      </c>
      <c r="E7" s="78" t="s">
        <v>3111</v>
      </c>
      <c r="F7" s="73" t="s">
        <v>990</v>
      </c>
      <c r="G7" s="73" t="s">
        <v>3112</v>
      </c>
      <c r="H7" s="73" t="s">
        <v>1885</v>
      </c>
      <c r="I7" s="73" t="s">
        <v>2960</v>
      </c>
      <c r="J7" s="73">
        <v>525360</v>
      </c>
      <c r="K7" s="73">
        <v>174562</v>
      </c>
      <c r="L7" s="177" t="s">
        <v>3087</v>
      </c>
      <c r="M7" s="74" t="s">
        <v>4864</v>
      </c>
      <c r="N7" s="74" t="s">
        <v>3859</v>
      </c>
      <c r="O7" s="73">
        <v>0</v>
      </c>
      <c r="P7" s="73">
        <v>7</v>
      </c>
      <c r="Q7" s="75">
        <v>7</v>
      </c>
      <c r="R7" s="73" t="s">
        <v>3113</v>
      </c>
      <c r="S7" s="73" t="s">
        <v>1154</v>
      </c>
      <c r="T7" s="74" t="s">
        <v>3114</v>
      </c>
      <c r="U7" s="74" t="s">
        <v>3115</v>
      </c>
      <c r="V7" s="73" t="s">
        <v>1439</v>
      </c>
      <c r="W7" s="74" t="s">
        <v>1432</v>
      </c>
      <c r="X7" s="73" t="s">
        <v>1442</v>
      </c>
      <c r="Y7" s="73" t="s">
        <v>1443</v>
      </c>
      <c r="Z7" s="73" t="s">
        <v>1443</v>
      </c>
      <c r="AA7" s="73" t="s">
        <v>1444</v>
      </c>
      <c r="AB7" s="384">
        <v>3.6999999999999998E-2</v>
      </c>
      <c r="AC7" s="76" t="s">
        <v>4864</v>
      </c>
      <c r="AD7" s="77" t="s">
        <v>3859</v>
      </c>
      <c r="AE7" s="157" t="s">
        <v>3063</v>
      </c>
      <c r="AF7" s="78" t="s">
        <v>1445</v>
      </c>
      <c r="AG7" s="78"/>
      <c r="AH7" s="78">
        <v>0</v>
      </c>
      <c r="AI7" s="78">
        <v>0</v>
      </c>
      <c r="AJ7" s="78">
        <v>0</v>
      </c>
      <c r="AK7" s="78">
        <v>2</v>
      </c>
      <c r="AL7" s="78">
        <v>4</v>
      </c>
      <c r="AM7" s="78">
        <v>1</v>
      </c>
      <c r="AN7" s="78">
        <v>0</v>
      </c>
      <c r="AO7" s="78">
        <v>0</v>
      </c>
      <c r="AP7" s="78">
        <v>0</v>
      </c>
      <c r="AQ7" s="78">
        <v>0</v>
      </c>
      <c r="AR7" s="78">
        <v>2</v>
      </c>
      <c r="AS7" s="78">
        <v>4</v>
      </c>
      <c r="AT7" s="78">
        <v>1</v>
      </c>
      <c r="AU7" s="78">
        <v>0</v>
      </c>
      <c r="AV7" s="78">
        <v>0</v>
      </c>
      <c r="AW7" s="78">
        <v>0</v>
      </c>
      <c r="AX7" s="78">
        <v>0</v>
      </c>
      <c r="AY7" s="78">
        <v>0</v>
      </c>
      <c r="AZ7" s="78">
        <v>0</v>
      </c>
      <c r="BA7" s="78">
        <v>0</v>
      </c>
      <c r="BB7" s="78">
        <v>0</v>
      </c>
      <c r="BC7" s="78">
        <v>0</v>
      </c>
      <c r="BD7" s="78">
        <v>0</v>
      </c>
      <c r="BE7" s="78">
        <v>0</v>
      </c>
      <c r="BF7" s="78">
        <v>0</v>
      </c>
      <c r="BG7" s="78">
        <v>0</v>
      </c>
      <c r="BH7" s="78">
        <v>0</v>
      </c>
      <c r="BI7" s="78">
        <v>0</v>
      </c>
      <c r="BJ7" s="78">
        <v>0</v>
      </c>
      <c r="BK7" s="78">
        <v>0</v>
      </c>
      <c r="BL7" s="285"/>
      <c r="BM7" s="179">
        <f t="shared" si="0"/>
        <v>7</v>
      </c>
      <c r="BN7" s="79">
        <v>0</v>
      </c>
      <c r="BO7" s="237">
        <v>0</v>
      </c>
      <c r="BP7" s="79">
        <v>0</v>
      </c>
      <c r="BQ7" s="79">
        <v>0</v>
      </c>
      <c r="BR7" s="79">
        <v>0</v>
      </c>
      <c r="BS7" s="238">
        <v>0</v>
      </c>
      <c r="BT7" s="79">
        <v>0</v>
      </c>
      <c r="BU7" s="79">
        <v>0</v>
      </c>
      <c r="BV7" s="79">
        <v>0</v>
      </c>
      <c r="BW7" s="79">
        <v>0</v>
      </c>
      <c r="BX7" s="79">
        <v>0</v>
      </c>
      <c r="BY7" s="79">
        <v>0</v>
      </c>
      <c r="BZ7" s="79">
        <v>0</v>
      </c>
      <c r="CA7" s="79">
        <v>0</v>
      </c>
      <c r="CB7" s="79">
        <v>0</v>
      </c>
      <c r="CC7" s="79">
        <v>0</v>
      </c>
      <c r="CD7" s="79">
        <v>0</v>
      </c>
      <c r="CE7" s="79">
        <v>0</v>
      </c>
      <c r="CF7" s="79">
        <v>0</v>
      </c>
      <c r="CG7" s="79">
        <v>0</v>
      </c>
      <c r="CH7" s="79">
        <v>0</v>
      </c>
      <c r="CI7" s="81">
        <f t="shared" si="1"/>
        <v>0</v>
      </c>
      <c r="CJ7" s="131">
        <f t="shared" si="2"/>
        <v>0</v>
      </c>
      <c r="CK7" s="131">
        <f t="shared" si="3"/>
        <v>0</v>
      </c>
      <c r="CL7" s="131">
        <f t="shared" si="4"/>
        <v>0</v>
      </c>
      <c r="CM7" s="83">
        <v>1</v>
      </c>
      <c r="CN7" s="254" t="s">
        <v>4965</v>
      </c>
      <c r="CO7" s="140" t="s">
        <v>4965</v>
      </c>
      <c r="CP7" s="256" t="s">
        <v>4965</v>
      </c>
      <c r="CQ7" s="86" t="s">
        <v>4965</v>
      </c>
      <c r="CR7" s="87" t="s">
        <v>1938</v>
      </c>
      <c r="CS7" s="85" t="s">
        <v>4965</v>
      </c>
      <c r="CT7" s="85" t="s">
        <v>4965</v>
      </c>
      <c r="CU7" s="86"/>
    </row>
    <row r="8" spans="1:99" s="363" customFormat="1" ht="12" customHeight="1" x14ac:dyDescent="0.2">
      <c r="A8" s="72" t="s">
        <v>2441</v>
      </c>
      <c r="B8" s="73" t="s">
        <v>3110</v>
      </c>
      <c r="C8" s="73"/>
      <c r="D8" s="73" t="s">
        <v>4451</v>
      </c>
      <c r="E8" s="78" t="s">
        <v>3111</v>
      </c>
      <c r="F8" s="73" t="s">
        <v>990</v>
      </c>
      <c r="G8" s="73" t="s">
        <v>3112</v>
      </c>
      <c r="H8" s="73" t="s">
        <v>1885</v>
      </c>
      <c r="I8" s="73" t="s">
        <v>2960</v>
      </c>
      <c r="J8" s="73">
        <v>525360</v>
      </c>
      <c r="K8" s="73">
        <v>174562</v>
      </c>
      <c r="L8" s="177" t="s">
        <v>3087</v>
      </c>
      <c r="M8" s="74" t="s">
        <v>4864</v>
      </c>
      <c r="N8" s="74" t="s">
        <v>3859</v>
      </c>
      <c r="O8" s="73">
        <v>0</v>
      </c>
      <c r="P8" s="73">
        <v>5</v>
      </c>
      <c r="Q8" s="75">
        <v>5</v>
      </c>
      <c r="R8" s="73" t="s">
        <v>3113</v>
      </c>
      <c r="S8" s="73" t="s">
        <v>1154</v>
      </c>
      <c r="T8" s="74" t="s">
        <v>3114</v>
      </c>
      <c r="U8" s="74" t="s">
        <v>3115</v>
      </c>
      <c r="V8" s="73" t="s">
        <v>1439</v>
      </c>
      <c r="W8" s="74" t="s">
        <v>1432</v>
      </c>
      <c r="X8" s="73" t="s">
        <v>1442</v>
      </c>
      <c r="Y8" s="73" t="s">
        <v>1443</v>
      </c>
      <c r="Z8" s="73" t="s">
        <v>1443</v>
      </c>
      <c r="AA8" s="73" t="s">
        <v>1444</v>
      </c>
      <c r="AB8" s="384">
        <v>3.2000000000000001E-2</v>
      </c>
      <c r="AC8" s="76" t="s">
        <v>4864</v>
      </c>
      <c r="AD8" s="77" t="s">
        <v>3859</v>
      </c>
      <c r="AE8" s="157" t="s">
        <v>1931</v>
      </c>
      <c r="AF8" s="78" t="s">
        <v>3905</v>
      </c>
      <c r="AG8" s="78"/>
      <c r="AH8" s="78">
        <v>0</v>
      </c>
      <c r="AI8" s="78">
        <v>0</v>
      </c>
      <c r="AJ8" s="78">
        <v>0</v>
      </c>
      <c r="AK8" s="78">
        <v>0</v>
      </c>
      <c r="AL8" s="78">
        <v>5</v>
      </c>
      <c r="AM8" s="78">
        <v>0</v>
      </c>
      <c r="AN8" s="78">
        <v>0</v>
      </c>
      <c r="AO8" s="78">
        <v>0</v>
      </c>
      <c r="AP8" s="78">
        <v>0</v>
      </c>
      <c r="AQ8" s="78">
        <v>0</v>
      </c>
      <c r="AR8" s="78">
        <v>0</v>
      </c>
      <c r="AS8" s="78">
        <v>5</v>
      </c>
      <c r="AT8" s="78">
        <v>0</v>
      </c>
      <c r="AU8" s="78">
        <v>0</v>
      </c>
      <c r="AV8" s="78">
        <v>0</v>
      </c>
      <c r="AW8" s="78">
        <v>0</v>
      </c>
      <c r="AX8" s="78">
        <v>0</v>
      </c>
      <c r="AY8" s="78">
        <v>0</v>
      </c>
      <c r="AZ8" s="78">
        <v>0</v>
      </c>
      <c r="BA8" s="78">
        <v>0</v>
      </c>
      <c r="BB8" s="78">
        <v>0</v>
      </c>
      <c r="BC8" s="78">
        <v>0</v>
      </c>
      <c r="BD8" s="78">
        <v>0</v>
      </c>
      <c r="BE8" s="78">
        <v>0</v>
      </c>
      <c r="BF8" s="78">
        <v>0</v>
      </c>
      <c r="BG8" s="78">
        <v>0</v>
      </c>
      <c r="BH8" s="78">
        <v>0</v>
      </c>
      <c r="BI8" s="78">
        <v>0</v>
      </c>
      <c r="BJ8" s="78">
        <v>0</v>
      </c>
      <c r="BK8" s="78">
        <v>0</v>
      </c>
      <c r="BL8" s="285"/>
      <c r="BM8" s="179">
        <f t="shared" si="0"/>
        <v>5</v>
      </c>
      <c r="BN8" s="79">
        <v>0</v>
      </c>
      <c r="BO8" s="237">
        <v>0</v>
      </c>
      <c r="BP8" s="79">
        <v>0</v>
      </c>
      <c r="BQ8" s="79">
        <v>0</v>
      </c>
      <c r="BR8" s="79">
        <v>0</v>
      </c>
      <c r="BS8" s="238">
        <v>0</v>
      </c>
      <c r="BT8" s="79">
        <v>0</v>
      </c>
      <c r="BU8" s="79">
        <v>0</v>
      </c>
      <c r="BV8" s="79">
        <v>0</v>
      </c>
      <c r="BW8" s="79">
        <v>0</v>
      </c>
      <c r="BX8" s="79">
        <v>0</v>
      </c>
      <c r="BY8" s="79">
        <v>0</v>
      </c>
      <c r="BZ8" s="79">
        <v>0</v>
      </c>
      <c r="CA8" s="79">
        <v>0</v>
      </c>
      <c r="CB8" s="79">
        <v>0</v>
      </c>
      <c r="CC8" s="79">
        <v>0</v>
      </c>
      <c r="CD8" s="79">
        <v>0</v>
      </c>
      <c r="CE8" s="79">
        <v>0</v>
      </c>
      <c r="CF8" s="79">
        <v>0</v>
      </c>
      <c r="CG8" s="79">
        <v>0</v>
      </c>
      <c r="CH8" s="79">
        <v>0</v>
      </c>
      <c r="CI8" s="81">
        <f t="shared" si="1"/>
        <v>0</v>
      </c>
      <c r="CJ8" s="131">
        <f t="shared" si="2"/>
        <v>0</v>
      </c>
      <c r="CK8" s="131">
        <f t="shared" si="3"/>
        <v>0</v>
      </c>
      <c r="CL8" s="131">
        <f t="shared" si="4"/>
        <v>0</v>
      </c>
      <c r="CM8" s="83">
        <v>1</v>
      </c>
      <c r="CN8" s="254" t="s">
        <v>4965</v>
      </c>
      <c r="CO8" s="140" t="s">
        <v>4965</v>
      </c>
      <c r="CP8" s="256" t="s">
        <v>4965</v>
      </c>
      <c r="CQ8" s="86" t="s">
        <v>4965</v>
      </c>
      <c r="CR8" s="87" t="s">
        <v>1938</v>
      </c>
      <c r="CS8" s="85" t="s">
        <v>4965</v>
      </c>
      <c r="CT8" s="85" t="s">
        <v>4965</v>
      </c>
      <c r="CU8" s="86"/>
    </row>
    <row r="9" spans="1:99" s="363" customFormat="1" ht="12" customHeight="1" x14ac:dyDescent="0.2">
      <c r="A9" s="72" t="s">
        <v>2441</v>
      </c>
      <c r="B9" s="73" t="s">
        <v>3110</v>
      </c>
      <c r="C9" s="73" t="s">
        <v>1432</v>
      </c>
      <c r="D9" s="73" t="s">
        <v>4451</v>
      </c>
      <c r="E9" s="78" t="s">
        <v>3111</v>
      </c>
      <c r="F9" s="73" t="s">
        <v>990</v>
      </c>
      <c r="G9" s="73" t="s">
        <v>3112</v>
      </c>
      <c r="H9" s="73" t="s">
        <v>1885</v>
      </c>
      <c r="I9" s="73" t="s">
        <v>2960</v>
      </c>
      <c r="J9" s="73">
        <v>525360</v>
      </c>
      <c r="K9" s="73">
        <v>174562</v>
      </c>
      <c r="L9" s="177" t="s">
        <v>3087</v>
      </c>
      <c r="M9" s="74" t="s">
        <v>4864</v>
      </c>
      <c r="N9" s="74" t="s">
        <v>3859</v>
      </c>
      <c r="O9" s="73">
        <v>0</v>
      </c>
      <c r="P9" s="73">
        <v>19</v>
      </c>
      <c r="Q9" s="75">
        <v>19</v>
      </c>
      <c r="R9" s="73" t="s">
        <v>3113</v>
      </c>
      <c r="S9" s="73" t="s">
        <v>1154</v>
      </c>
      <c r="T9" s="74" t="s">
        <v>3114</v>
      </c>
      <c r="U9" s="74" t="s">
        <v>3115</v>
      </c>
      <c r="V9" s="73" t="s">
        <v>1439</v>
      </c>
      <c r="W9" s="74" t="s">
        <v>1432</v>
      </c>
      <c r="X9" s="73" t="s">
        <v>1442</v>
      </c>
      <c r="Y9" s="73" t="s">
        <v>1443</v>
      </c>
      <c r="Z9" s="73" t="s">
        <v>1443</v>
      </c>
      <c r="AA9" s="73" t="s">
        <v>2713</v>
      </c>
      <c r="AB9" s="384">
        <v>6.5000000000000002E-2</v>
      </c>
      <c r="AC9" s="76" t="s">
        <v>4864</v>
      </c>
      <c r="AD9" s="77" t="s">
        <v>3859</v>
      </c>
      <c r="AE9" s="157" t="s">
        <v>628</v>
      </c>
      <c r="AF9" s="78" t="s">
        <v>3904</v>
      </c>
      <c r="AG9" s="78"/>
      <c r="AH9" s="78">
        <v>0</v>
      </c>
      <c r="AI9" s="78">
        <v>0</v>
      </c>
      <c r="AJ9" s="78">
        <v>0</v>
      </c>
      <c r="AK9" s="78">
        <v>17</v>
      </c>
      <c r="AL9" s="78">
        <v>2</v>
      </c>
      <c r="AM9" s="78">
        <v>0</v>
      </c>
      <c r="AN9" s="78">
        <v>0</v>
      </c>
      <c r="AO9" s="78">
        <v>0</v>
      </c>
      <c r="AP9" s="78">
        <v>0</v>
      </c>
      <c r="AQ9" s="78">
        <v>0</v>
      </c>
      <c r="AR9" s="78">
        <v>17</v>
      </c>
      <c r="AS9" s="78">
        <v>2</v>
      </c>
      <c r="AT9" s="78">
        <v>0</v>
      </c>
      <c r="AU9" s="78">
        <v>0</v>
      </c>
      <c r="AV9" s="78">
        <v>0</v>
      </c>
      <c r="AW9" s="78">
        <v>0</v>
      </c>
      <c r="AX9" s="78">
        <v>0</v>
      </c>
      <c r="AY9" s="78">
        <v>0</v>
      </c>
      <c r="AZ9" s="78">
        <v>0</v>
      </c>
      <c r="BA9" s="78">
        <v>0</v>
      </c>
      <c r="BB9" s="78">
        <v>0</v>
      </c>
      <c r="BC9" s="78">
        <v>0</v>
      </c>
      <c r="BD9" s="78">
        <v>0</v>
      </c>
      <c r="BE9" s="78">
        <v>0</v>
      </c>
      <c r="BF9" s="78">
        <v>0</v>
      </c>
      <c r="BG9" s="78">
        <v>0</v>
      </c>
      <c r="BH9" s="78">
        <v>0</v>
      </c>
      <c r="BI9" s="78">
        <v>0</v>
      </c>
      <c r="BJ9" s="78">
        <v>0</v>
      </c>
      <c r="BK9" s="78">
        <v>0</v>
      </c>
      <c r="BL9" s="285"/>
      <c r="BM9" s="179">
        <f t="shared" si="0"/>
        <v>19</v>
      </c>
      <c r="BN9" s="79">
        <v>0</v>
      </c>
      <c r="BO9" s="237">
        <v>0</v>
      </c>
      <c r="BP9" s="79">
        <v>0</v>
      </c>
      <c r="BQ9" s="79">
        <v>0</v>
      </c>
      <c r="BR9" s="79">
        <v>0</v>
      </c>
      <c r="BS9" s="238">
        <v>0</v>
      </c>
      <c r="BT9" s="79">
        <v>0</v>
      </c>
      <c r="BU9" s="79">
        <v>0</v>
      </c>
      <c r="BV9" s="79">
        <v>0</v>
      </c>
      <c r="BW9" s="79">
        <v>0</v>
      </c>
      <c r="BX9" s="79">
        <v>0</v>
      </c>
      <c r="BY9" s="79">
        <v>0</v>
      </c>
      <c r="BZ9" s="79">
        <v>0</v>
      </c>
      <c r="CA9" s="79">
        <v>0</v>
      </c>
      <c r="CB9" s="79">
        <v>0</v>
      </c>
      <c r="CC9" s="79">
        <v>0</v>
      </c>
      <c r="CD9" s="79">
        <v>0</v>
      </c>
      <c r="CE9" s="79">
        <v>0</v>
      </c>
      <c r="CF9" s="79">
        <v>0</v>
      </c>
      <c r="CG9" s="79">
        <v>0</v>
      </c>
      <c r="CH9" s="79">
        <v>0</v>
      </c>
      <c r="CI9" s="81">
        <f t="shared" si="1"/>
        <v>0</v>
      </c>
      <c r="CJ9" s="131">
        <f t="shared" si="2"/>
        <v>0</v>
      </c>
      <c r="CK9" s="131">
        <f t="shared" si="3"/>
        <v>0</v>
      </c>
      <c r="CL9" s="131">
        <f t="shared" si="4"/>
        <v>0</v>
      </c>
      <c r="CM9" s="83">
        <v>1</v>
      </c>
      <c r="CN9" s="254" t="s">
        <v>4965</v>
      </c>
      <c r="CO9" s="140" t="s">
        <v>4965</v>
      </c>
      <c r="CP9" s="256" t="s">
        <v>4965</v>
      </c>
      <c r="CQ9" s="86" t="s">
        <v>4965</v>
      </c>
      <c r="CR9" s="87" t="s">
        <v>1938</v>
      </c>
      <c r="CS9" s="85" t="s">
        <v>4965</v>
      </c>
      <c r="CT9" s="85" t="s">
        <v>4965</v>
      </c>
      <c r="CU9" s="86"/>
    </row>
    <row r="10" spans="1:99" s="363" customFormat="1" ht="12" customHeight="1" x14ac:dyDescent="0.2">
      <c r="A10" s="72" t="s">
        <v>2441</v>
      </c>
      <c r="B10" s="73" t="s">
        <v>3116</v>
      </c>
      <c r="C10" s="73" t="s">
        <v>1432</v>
      </c>
      <c r="D10" s="73" t="s">
        <v>1432</v>
      </c>
      <c r="E10" s="78" t="s">
        <v>1432</v>
      </c>
      <c r="F10" s="73" t="s">
        <v>3117</v>
      </c>
      <c r="G10" s="73" t="s">
        <v>2523</v>
      </c>
      <c r="H10" s="73" t="s">
        <v>2524</v>
      </c>
      <c r="I10" s="73" t="s">
        <v>2525</v>
      </c>
      <c r="J10" s="73">
        <v>529164</v>
      </c>
      <c r="K10" s="73">
        <v>170873</v>
      </c>
      <c r="L10" s="177" t="s">
        <v>3081</v>
      </c>
      <c r="M10" s="74" t="s">
        <v>3118</v>
      </c>
      <c r="N10" s="74" t="s">
        <v>3859</v>
      </c>
      <c r="O10" s="73">
        <v>1</v>
      </c>
      <c r="P10" s="73">
        <v>3</v>
      </c>
      <c r="Q10" s="75">
        <v>2</v>
      </c>
      <c r="R10" s="73" t="s">
        <v>3119</v>
      </c>
      <c r="S10" s="73" t="s">
        <v>1438</v>
      </c>
      <c r="T10" s="74" t="s">
        <v>3120</v>
      </c>
      <c r="U10" s="74" t="s">
        <v>3121</v>
      </c>
      <c r="V10" s="73" t="s">
        <v>1439</v>
      </c>
      <c r="W10" s="74" t="s">
        <v>1432</v>
      </c>
      <c r="X10" s="73" t="s">
        <v>1442</v>
      </c>
      <c r="Y10" s="73" t="s">
        <v>1453</v>
      </c>
      <c r="Z10" s="73" t="s">
        <v>1444</v>
      </c>
      <c r="AA10" s="73" t="s">
        <v>1454</v>
      </c>
      <c r="AB10" s="384">
        <v>2.5999999999999999E-2</v>
      </c>
      <c r="AC10" s="76" t="s">
        <v>3118</v>
      </c>
      <c r="AD10" s="77" t="s">
        <v>3859</v>
      </c>
      <c r="AE10" s="157" t="s">
        <v>3063</v>
      </c>
      <c r="AF10" s="78" t="s">
        <v>1445</v>
      </c>
      <c r="AG10" s="78"/>
      <c r="AH10" s="78"/>
      <c r="AI10" s="78"/>
      <c r="AJ10" s="78">
        <v>0</v>
      </c>
      <c r="AK10" s="78">
        <v>1</v>
      </c>
      <c r="AL10" s="78">
        <v>2</v>
      </c>
      <c r="AM10" s="78">
        <v>0</v>
      </c>
      <c r="AN10" s="78">
        <v>-1</v>
      </c>
      <c r="AO10" s="78">
        <v>0</v>
      </c>
      <c r="AP10" s="78">
        <v>0</v>
      </c>
      <c r="AQ10" s="78">
        <v>0</v>
      </c>
      <c r="AR10" s="78">
        <v>1</v>
      </c>
      <c r="AS10" s="78">
        <v>2</v>
      </c>
      <c r="AT10" s="78">
        <v>0</v>
      </c>
      <c r="AU10" s="78">
        <v>0</v>
      </c>
      <c r="AV10" s="78">
        <v>0</v>
      </c>
      <c r="AW10" s="78">
        <v>0</v>
      </c>
      <c r="AX10" s="78">
        <v>0</v>
      </c>
      <c r="AY10" s="78">
        <v>0</v>
      </c>
      <c r="AZ10" s="78">
        <v>0</v>
      </c>
      <c r="BA10" s="78">
        <v>0</v>
      </c>
      <c r="BB10" s="78">
        <v>-1</v>
      </c>
      <c r="BC10" s="78">
        <v>0</v>
      </c>
      <c r="BD10" s="78">
        <v>0</v>
      </c>
      <c r="BE10" s="78">
        <v>0</v>
      </c>
      <c r="BF10" s="78">
        <v>0</v>
      </c>
      <c r="BG10" s="78">
        <v>0</v>
      </c>
      <c r="BH10" s="78">
        <v>0</v>
      </c>
      <c r="BI10" s="78">
        <v>0</v>
      </c>
      <c r="BJ10" s="78">
        <v>0</v>
      </c>
      <c r="BK10" s="78">
        <v>0</v>
      </c>
      <c r="BL10" s="285"/>
      <c r="BM10" s="179">
        <f t="shared" si="0"/>
        <v>2</v>
      </c>
      <c r="BN10" s="79">
        <v>0</v>
      </c>
      <c r="BO10" s="237">
        <v>0</v>
      </c>
      <c r="BP10" s="79">
        <v>0</v>
      </c>
      <c r="BQ10" s="79">
        <v>0</v>
      </c>
      <c r="BR10" s="79">
        <v>0</v>
      </c>
      <c r="BS10" s="238">
        <v>0</v>
      </c>
      <c r="BT10" s="79">
        <v>0</v>
      </c>
      <c r="BU10" s="79">
        <v>0</v>
      </c>
      <c r="BV10" s="79">
        <v>0</v>
      </c>
      <c r="BW10" s="79">
        <v>0</v>
      </c>
      <c r="BX10" s="79">
        <v>0</v>
      </c>
      <c r="BY10" s="79">
        <v>0</v>
      </c>
      <c r="BZ10" s="79">
        <v>0</v>
      </c>
      <c r="CA10" s="79">
        <v>0</v>
      </c>
      <c r="CB10" s="79">
        <v>0</v>
      </c>
      <c r="CC10" s="79">
        <v>0</v>
      </c>
      <c r="CD10" s="79">
        <v>0</v>
      </c>
      <c r="CE10" s="79">
        <v>0</v>
      </c>
      <c r="CF10" s="79">
        <v>0</v>
      </c>
      <c r="CG10" s="79">
        <v>0</v>
      </c>
      <c r="CH10" s="79">
        <v>0</v>
      </c>
      <c r="CI10" s="81">
        <f t="shared" si="1"/>
        <v>0</v>
      </c>
      <c r="CJ10" s="131">
        <f t="shared" si="2"/>
        <v>0</v>
      </c>
      <c r="CK10" s="131">
        <f t="shared" si="3"/>
        <v>0</v>
      </c>
      <c r="CL10" s="131">
        <f t="shared" si="4"/>
        <v>0</v>
      </c>
      <c r="CM10" s="83">
        <v>7</v>
      </c>
      <c r="CN10" s="254" t="s">
        <v>4965</v>
      </c>
      <c r="CO10" s="140" t="s">
        <v>4965</v>
      </c>
      <c r="CP10" s="256" t="s">
        <v>4965</v>
      </c>
      <c r="CQ10" s="86" t="s">
        <v>4965</v>
      </c>
      <c r="CR10" s="85" t="s">
        <v>4965</v>
      </c>
      <c r="CS10" s="85" t="s">
        <v>4965</v>
      </c>
      <c r="CT10" s="85" t="s">
        <v>4965</v>
      </c>
      <c r="CU10" s="86"/>
    </row>
    <row r="11" spans="1:99" s="363" customFormat="1" ht="12" customHeight="1" x14ac:dyDescent="0.2">
      <c r="A11" s="72" t="s">
        <v>2441</v>
      </c>
      <c r="B11" s="73" t="s">
        <v>3122</v>
      </c>
      <c r="C11" s="73" t="s">
        <v>1432</v>
      </c>
      <c r="D11" s="73" t="s">
        <v>1432</v>
      </c>
      <c r="E11" s="78" t="s">
        <v>1432</v>
      </c>
      <c r="F11" s="73" t="s">
        <v>3123</v>
      </c>
      <c r="G11" s="73" t="s">
        <v>2333</v>
      </c>
      <c r="H11" s="73" t="s">
        <v>1885</v>
      </c>
      <c r="I11" s="73" t="s">
        <v>2539</v>
      </c>
      <c r="J11" s="73">
        <v>525294</v>
      </c>
      <c r="K11" s="73">
        <v>174687</v>
      </c>
      <c r="L11" s="177" t="s">
        <v>3080</v>
      </c>
      <c r="M11" s="74" t="s">
        <v>1887</v>
      </c>
      <c r="N11" s="74" t="s">
        <v>1090</v>
      </c>
      <c r="O11" s="73">
        <v>0</v>
      </c>
      <c r="P11" s="73">
        <v>6</v>
      </c>
      <c r="Q11" s="75">
        <v>6</v>
      </c>
      <c r="R11" s="73" t="s">
        <v>1768</v>
      </c>
      <c r="S11" s="73" t="s">
        <v>1438</v>
      </c>
      <c r="T11" s="74" t="s">
        <v>1769</v>
      </c>
      <c r="U11" s="74" t="s">
        <v>1770</v>
      </c>
      <c r="V11" s="73" t="s">
        <v>1439</v>
      </c>
      <c r="W11" s="74" t="s">
        <v>1432</v>
      </c>
      <c r="X11" s="73" t="s">
        <v>1442</v>
      </c>
      <c r="Y11" s="73" t="s">
        <v>1443</v>
      </c>
      <c r="Z11" s="73" t="s">
        <v>1444</v>
      </c>
      <c r="AA11" s="73" t="s">
        <v>2713</v>
      </c>
      <c r="AB11" s="384">
        <v>1.0999999999999999E-2</v>
      </c>
      <c r="AC11" s="76" t="s">
        <v>1887</v>
      </c>
      <c r="AD11" s="77" t="s">
        <v>1090</v>
      </c>
      <c r="AE11" s="157" t="s">
        <v>3063</v>
      </c>
      <c r="AF11" s="78" t="s">
        <v>1445</v>
      </c>
      <c r="AG11" s="78"/>
      <c r="AH11" s="78"/>
      <c r="AI11" s="78"/>
      <c r="AJ11" s="78">
        <v>0</v>
      </c>
      <c r="AK11" s="78">
        <v>5</v>
      </c>
      <c r="AL11" s="78">
        <v>1</v>
      </c>
      <c r="AM11" s="78">
        <v>0</v>
      </c>
      <c r="AN11" s="78">
        <v>0</v>
      </c>
      <c r="AO11" s="78">
        <v>0</v>
      </c>
      <c r="AP11" s="78">
        <v>0</v>
      </c>
      <c r="AQ11" s="78">
        <v>0</v>
      </c>
      <c r="AR11" s="78">
        <v>5</v>
      </c>
      <c r="AS11" s="78">
        <v>1</v>
      </c>
      <c r="AT11" s="78">
        <v>0</v>
      </c>
      <c r="AU11" s="78">
        <v>0</v>
      </c>
      <c r="AV11" s="78">
        <v>0</v>
      </c>
      <c r="AW11" s="78">
        <v>0</v>
      </c>
      <c r="AX11" s="78">
        <v>0</v>
      </c>
      <c r="AY11" s="78">
        <v>0</v>
      </c>
      <c r="AZ11" s="78">
        <v>0</v>
      </c>
      <c r="BA11" s="78">
        <v>0</v>
      </c>
      <c r="BB11" s="78">
        <v>0</v>
      </c>
      <c r="BC11" s="78">
        <v>0</v>
      </c>
      <c r="BD11" s="78">
        <v>0</v>
      </c>
      <c r="BE11" s="78">
        <v>0</v>
      </c>
      <c r="BF11" s="78">
        <v>0</v>
      </c>
      <c r="BG11" s="78">
        <v>0</v>
      </c>
      <c r="BH11" s="78">
        <v>0</v>
      </c>
      <c r="BI11" s="78">
        <v>0</v>
      </c>
      <c r="BJ11" s="78">
        <v>0</v>
      </c>
      <c r="BK11" s="78">
        <v>0</v>
      </c>
      <c r="BL11" s="285"/>
      <c r="BM11" s="179">
        <f t="shared" si="0"/>
        <v>6</v>
      </c>
      <c r="BN11" s="79">
        <v>0</v>
      </c>
      <c r="BO11" s="237">
        <v>0</v>
      </c>
      <c r="BP11" s="79">
        <v>0</v>
      </c>
      <c r="BQ11" s="79">
        <v>0</v>
      </c>
      <c r="BR11" s="79">
        <v>0</v>
      </c>
      <c r="BS11" s="238">
        <v>0</v>
      </c>
      <c r="BT11" s="79">
        <v>0</v>
      </c>
      <c r="BU11" s="79">
        <v>0</v>
      </c>
      <c r="BV11" s="79">
        <v>0</v>
      </c>
      <c r="BW11" s="79">
        <v>0</v>
      </c>
      <c r="BX11" s="79">
        <v>0</v>
      </c>
      <c r="BY11" s="79">
        <v>0</v>
      </c>
      <c r="BZ11" s="79">
        <v>0</v>
      </c>
      <c r="CA11" s="79">
        <v>0</v>
      </c>
      <c r="CB11" s="79">
        <v>0</v>
      </c>
      <c r="CC11" s="79">
        <v>0</v>
      </c>
      <c r="CD11" s="79">
        <v>0</v>
      </c>
      <c r="CE11" s="79">
        <v>0</v>
      </c>
      <c r="CF11" s="79">
        <v>0</v>
      </c>
      <c r="CG11" s="79">
        <v>0</v>
      </c>
      <c r="CH11" s="79">
        <v>0</v>
      </c>
      <c r="CI11" s="81">
        <f t="shared" si="1"/>
        <v>0</v>
      </c>
      <c r="CJ11" s="131">
        <f t="shared" si="2"/>
        <v>0</v>
      </c>
      <c r="CK11" s="131">
        <f t="shared" si="3"/>
        <v>0</v>
      </c>
      <c r="CL11" s="131">
        <f t="shared" si="4"/>
        <v>0</v>
      </c>
      <c r="CM11" s="83">
        <v>1</v>
      </c>
      <c r="CN11" s="254" t="s">
        <v>4965</v>
      </c>
      <c r="CO11" s="140" t="s">
        <v>4965</v>
      </c>
      <c r="CP11" s="256" t="s">
        <v>4965</v>
      </c>
      <c r="CQ11" s="86" t="s">
        <v>4965</v>
      </c>
      <c r="CR11" s="85" t="s">
        <v>4965</v>
      </c>
      <c r="CS11" s="85" t="s">
        <v>4965</v>
      </c>
      <c r="CT11" s="85" t="s">
        <v>4965</v>
      </c>
      <c r="CU11" s="86"/>
    </row>
    <row r="12" spans="1:99" s="363" customFormat="1" ht="12" customHeight="1" x14ac:dyDescent="0.2">
      <c r="A12" s="72" t="s">
        <v>2441</v>
      </c>
      <c r="B12" s="73" t="s">
        <v>1771</v>
      </c>
      <c r="C12" s="73" t="s">
        <v>1432</v>
      </c>
      <c r="D12" s="73" t="s">
        <v>1432</v>
      </c>
      <c r="E12" s="78" t="s">
        <v>1432</v>
      </c>
      <c r="F12" s="73" t="s">
        <v>470</v>
      </c>
      <c r="G12" s="73" t="s">
        <v>2716</v>
      </c>
      <c r="H12" s="73" t="s">
        <v>2717</v>
      </c>
      <c r="I12" s="73" t="s">
        <v>2574</v>
      </c>
      <c r="J12" s="73">
        <v>528044</v>
      </c>
      <c r="K12" s="73">
        <v>175602</v>
      </c>
      <c r="L12" s="177" t="s">
        <v>3085</v>
      </c>
      <c r="M12" s="74" t="s">
        <v>1772</v>
      </c>
      <c r="N12" s="74" t="s">
        <v>774</v>
      </c>
      <c r="O12" s="73">
        <v>1</v>
      </c>
      <c r="P12" s="73">
        <v>5</v>
      </c>
      <c r="Q12" s="75">
        <v>4</v>
      </c>
      <c r="R12" s="73" t="s">
        <v>1773</v>
      </c>
      <c r="S12" s="73" t="s">
        <v>1438</v>
      </c>
      <c r="T12" s="74" t="s">
        <v>1774</v>
      </c>
      <c r="U12" s="74" t="s">
        <v>1775</v>
      </c>
      <c r="V12" s="73" t="s">
        <v>1439</v>
      </c>
      <c r="W12" s="74" t="s">
        <v>1432</v>
      </c>
      <c r="X12" s="73" t="s">
        <v>1442</v>
      </c>
      <c r="Y12" s="73" t="s">
        <v>1453</v>
      </c>
      <c r="Z12" s="73" t="s">
        <v>1444</v>
      </c>
      <c r="AA12" s="73" t="s">
        <v>2723</v>
      </c>
      <c r="AB12" s="384">
        <v>8.9999999999999993E-3</v>
      </c>
      <c r="AC12" s="76" t="s">
        <v>1772</v>
      </c>
      <c r="AD12" s="77" t="s">
        <v>774</v>
      </c>
      <c r="AE12" s="157" t="s">
        <v>3063</v>
      </c>
      <c r="AF12" s="78" t="s">
        <v>1445</v>
      </c>
      <c r="AG12" s="78"/>
      <c r="AH12" s="78"/>
      <c r="AI12" s="78"/>
      <c r="AJ12" s="78">
        <v>1</v>
      </c>
      <c r="AK12" s="78">
        <v>4</v>
      </c>
      <c r="AL12" s="78">
        <v>0</v>
      </c>
      <c r="AM12" s="78">
        <v>-1</v>
      </c>
      <c r="AN12" s="78">
        <v>0</v>
      </c>
      <c r="AO12" s="78">
        <v>0</v>
      </c>
      <c r="AP12" s="78">
        <v>0</v>
      </c>
      <c r="AQ12" s="78">
        <v>1</v>
      </c>
      <c r="AR12" s="78">
        <v>4</v>
      </c>
      <c r="AS12" s="78">
        <v>0</v>
      </c>
      <c r="AT12" s="78">
        <v>-1</v>
      </c>
      <c r="AU12" s="78">
        <v>0</v>
      </c>
      <c r="AV12" s="78">
        <v>0</v>
      </c>
      <c r="AW12" s="78">
        <v>0</v>
      </c>
      <c r="AX12" s="78">
        <v>0</v>
      </c>
      <c r="AY12" s="78">
        <v>0</v>
      </c>
      <c r="AZ12" s="78">
        <v>0</v>
      </c>
      <c r="BA12" s="78">
        <v>0</v>
      </c>
      <c r="BB12" s="78">
        <v>0</v>
      </c>
      <c r="BC12" s="78">
        <v>0</v>
      </c>
      <c r="BD12" s="78">
        <v>0</v>
      </c>
      <c r="BE12" s="78">
        <v>0</v>
      </c>
      <c r="BF12" s="78">
        <v>0</v>
      </c>
      <c r="BG12" s="78">
        <v>0</v>
      </c>
      <c r="BH12" s="78">
        <v>0</v>
      </c>
      <c r="BI12" s="78">
        <v>0</v>
      </c>
      <c r="BJ12" s="78">
        <v>0</v>
      </c>
      <c r="BK12" s="78">
        <v>0</v>
      </c>
      <c r="BL12" s="285"/>
      <c r="BM12" s="179">
        <f t="shared" si="0"/>
        <v>4</v>
      </c>
      <c r="BN12" s="79">
        <v>0</v>
      </c>
      <c r="BO12" s="237">
        <v>0</v>
      </c>
      <c r="BP12" s="79">
        <v>0</v>
      </c>
      <c r="BQ12" s="79">
        <v>0</v>
      </c>
      <c r="BR12" s="79">
        <v>0</v>
      </c>
      <c r="BS12" s="238">
        <v>0</v>
      </c>
      <c r="BT12" s="79">
        <v>0</v>
      </c>
      <c r="BU12" s="79">
        <v>0</v>
      </c>
      <c r="BV12" s="79">
        <v>0</v>
      </c>
      <c r="BW12" s="79">
        <v>0</v>
      </c>
      <c r="BX12" s="79">
        <v>0</v>
      </c>
      <c r="BY12" s="79">
        <v>0</v>
      </c>
      <c r="BZ12" s="79">
        <v>0</v>
      </c>
      <c r="CA12" s="79">
        <v>0</v>
      </c>
      <c r="CB12" s="79">
        <v>0</v>
      </c>
      <c r="CC12" s="79">
        <v>0</v>
      </c>
      <c r="CD12" s="79">
        <v>0</v>
      </c>
      <c r="CE12" s="79">
        <v>0</v>
      </c>
      <c r="CF12" s="79">
        <v>0</v>
      </c>
      <c r="CG12" s="79">
        <v>0</v>
      </c>
      <c r="CH12" s="79">
        <v>0</v>
      </c>
      <c r="CI12" s="81">
        <f t="shared" si="1"/>
        <v>0</v>
      </c>
      <c r="CJ12" s="131">
        <f t="shared" si="2"/>
        <v>0</v>
      </c>
      <c r="CK12" s="131">
        <f t="shared" si="3"/>
        <v>0</v>
      </c>
      <c r="CL12" s="131">
        <f t="shared" si="4"/>
        <v>0</v>
      </c>
      <c r="CM12" s="83">
        <v>7</v>
      </c>
      <c r="CN12" s="254" t="s">
        <v>4965</v>
      </c>
      <c r="CO12" s="140" t="s">
        <v>4965</v>
      </c>
      <c r="CP12" s="256" t="s">
        <v>4965</v>
      </c>
      <c r="CQ12" s="86" t="s">
        <v>4965</v>
      </c>
      <c r="CR12" s="85" t="s">
        <v>4965</v>
      </c>
      <c r="CS12" s="85" t="s">
        <v>4965</v>
      </c>
      <c r="CT12" s="85" t="s">
        <v>4965</v>
      </c>
      <c r="CU12" s="86"/>
    </row>
    <row r="13" spans="1:99" s="363" customFormat="1" ht="12" customHeight="1" x14ac:dyDescent="0.2">
      <c r="A13" s="72" t="s">
        <v>2441</v>
      </c>
      <c r="B13" s="73" t="s">
        <v>1776</v>
      </c>
      <c r="C13" s="73" t="s">
        <v>1432</v>
      </c>
      <c r="D13" s="73" t="s">
        <v>1432</v>
      </c>
      <c r="E13" s="78" t="s">
        <v>1432</v>
      </c>
      <c r="F13" s="73" t="s">
        <v>1777</v>
      </c>
      <c r="G13" s="73" t="s">
        <v>2888</v>
      </c>
      <c r="H13" s="73" t="s">
        <v>1435</v>
      </c>
      <c r="I13" s="73" t="s">
        <v>1778</v>
      </c>
      <c r="J13" s="73">
        <v>527493</v>
      </c>
      <c r="K13" s="73">
        <v>173160</v>
      </c>
      <c r="L13" s="177" t="s">
        <v>3083</v>
      </c>
      <c r="M13" s="74" t="s">
        <v>1650</v>
      </c>
      <c r="N13" s="74" t="s">
        <v>3859</v>
      </c>
      <c r="O13" s="73">
        <v>1</v>
      </c>
      <c r="P13" s="73">
        <v>2</v>
      </c>
      <c r="Q13" s="75">
        <v>1</v>
      </c>
      <c r="R13" s="73" t="s">
        <v>1779</v>
      </c>
      <c r="S13" s="73" t="s">
        <v>1438</v>
      </c>
      <c r="T13" s="74" t="s">
        <v>1780</v>
      </c>
      <c r="U13" s="74" t="s">
        <v>1781</v>
      </c>
      <c r="V13" s="73" t="s">
        <v>1439</v>
      </c>
      <c r="W13" s="74" t="s">
        <v>1432</v>
      </c>
      <c r="X13" s="73" t="s">
        <v>1442</v>
      </c>
      <c r="Y13" s="73" t="s">
        <v>1453</v>
      </c>
      <c r="Z13" s="73" t="s">
        <v>1444</v>
      </c>
      <c r="AA13" s="73" t="s">
        <v>2723</v>
      </c>
      <c r="AB13" s="384">
        <v>7.0000000000000001E-3</v>
      </c>
      <c r="AC13" s="76" t="s">
        <v>1650</v>
      </c>
      <c r="AD13" s="77" t="s">
        <v>3859</v>
      </c>
      <c r="AE13" s="157" t="s">
        <v>3063</v>
      </c>
      <c r="AF13" s="78" t="s">
        <v>1445</v>
      </c>
      <c r="AG13" s="78"/>
      <c r="AH13" s="78"/>
      <c r="AI13" s="78"/>
      <c r="AJ13" s="78">
        <v>0</v>
      </c>
      <c r="AK13" s="78">
        <v>0</v>
      </c>
      <c r="AL13" s="78">
        <v>2</v>
      </c>
      <c r="AM13" s="78">
        <v>0</v>
      </c>
      <c r="AN13" s="78">
        <v>-1</v>
      </c>
      <c r="AO13" s="78">
        <v>0</v>
      </c>
      <c r="AP13" s="78">
        <v>0</v>
      </c>
      <c r="AQ13" s="78">
        <v>0</v>
      </c>
      <c r="AR13" s="78">
        <v>0</v>
      </c>
      <c r="AS13" s="78">
        <v>2</v>
      </c>
      <c r="AT13" s="78">
        <v>0</v>
      </c>
      <c r="AU13" s="78">
        <v>-1</v>
      </c>
      <c r="AV13" s="78">
        <v>0</v>
      </c>
      <c r="AW13" s="78">
        <v>0</v>
      </c>
      <c r="AX13" s="78">
        <v>0</v>
      </c>
      <c r="AY13" s="78">
        <v>0</v>
      </c>
      <c r="AZ13" s="78">
        <v>0</v>
      </c>
      <c r="BA13" s="78">
        <v>0</v>
      </c>
      <c r="BB13" s="78">
        <v>0</v>
      </c>
      <c r="BC13" s="78">
        <v>0</v>
      </c>
      <c r="BD13" s="78">
        <v>0</v>
      </c>
      <c r="BE13" s="78">
        <v>0</v>
      </c>
      <c r="BF13" s="78">
        <v>0</v>
      </c>
      <c r="BG13" s="78">
        <v>0</v>
      </c>
      <c r="BH13" s="78">
        <v>0</v>
      </c>
      <c r="BI13" s="78">
        <v>0</v>
      </c>
      <c r="BJ13" s="78">
        <v>0</v>
      </c>
      <c r="BK13" s="78">
        <v>0</v>
      </c>
      <c r="BL13" s="285"/>
      <c r="BM13" s="179">
        <f t="shared" si="0"/>
        <v>1</v>
      </c>
      <c r="BN13" s="79">
        <v>0</v>
      </c>
      <c r="BO13" s="237">
        <v>0</v>
      </c>
      <c r="BP13" s="79">
        <v>0</v>
      </c>
      <c r="BQ13" s="79">
        <v>0</v>
      </c>
      <c r="BR13" s="79">
        <v>0</v>
      </c>
      <c r="BS13" s="238">
        <v>0</v>
      </c>
      <c r="BT13" s="79">
        <v>0</v>
      </c>
      <c r="BU13" s="79">
        <v>0</v>
      </c>
      <c r="BV13" s="79">
        <v>0</v>
      </c>
      <c r="BW13" s="79">
        <v>0</v>
      </c>
      <c r="BX13" s="79">
        <v>0</v>
      </c>
      <c r="BY13" s="79">
        <v>0</v>
      </c>
      <c r="BZ13" s="79">
        <v>0</v>
      </c>
      <c r="CA13" s="79">
        <v>0</v>
      </c>
      <c r="CB13" s="79">
        <v>0</v>
      </c>
      <c r="CC13" s="79">
        <v>0</v>
      </c>
      <c r="CD13" s="79">
        <v>0</v>
      </c>
      <c r="CE13" s="79">
        <v>0</v>
      </c>
      <c r="CF13" s="79">
        <v>0</v>
      </c>
      <c r="CG13" s="79">
        <v>0</v>
      </c>
      <c r="CH13" s="79">
        <v>0</v>
      </c>
      <c r="CI13" s="81">
        <f t="shared" si="1"/>
        <v>0</v>
      </c>
      <c r="CJ13" s="131">
        <f t="shared" si="2"/>
        <v>0</v>
      </c>
      <c r="CK13" s="131">
        <f t="shared" si="3"/>
        <v>0</v>
      </c>
      <c r="CL13" s="131">
        <f t="shared" si="4"/>
        <v>0</v>
      </c>
      <c r="CM13" s="83">
        <v>7</v>
      </c>
      <c r="CN13" s="254" t="s">
        <v>4965</v>
      </c>
      <c r="CO13" s="140" t="s">
        <v>4965</v>
      </c>
      <c r="CP13" s="256" t="s">
        <v>4965</v>
      </c>
      <c r="CQ13" s="86" t="s">
        <v>4965</v>
      </c>
      <c r="CR13" s="85" t="s">
        <v>4965</v>
      </c>
      <c r="CS13" s="85" t="s">
        <v>4965</v>
      </c>
      <c r="CT13" s="85" t="s">
        <v>4965</v>
      </c>
      <c r="CU13" s="86"/>
    </row>
    <row r="14" spans="1:99" s="363" customFormat="1" ht="12" customHeight="1" x14ac:dyDescent="0.2">
      <c r="A14" s="72" t="s">
        <v>2441</v>
      </c>
      <c r="B14" s="73" t="s">
        <v>1782</v>
      </c>
      <c r="C14" s="73" t="s">
        <v>1432</v>
      </c>
      <c r="D14" s="73" t="s">
        <v>1432</v>
      </c>
      <c r="E14" s="78" t="s">
        <v>1783</v>
      </c>
      <c r="F14" s="73" t="s">
        <v>1432</v>
      </c>
      <c r="G14" s="73" t="s">
        <v>1784</v>
      </c>
      <c r="H14" s="73" t="s">
        <v>1458</v>
      </c>
      <c r="I14" s="73" t="s">
        <v>4271</v>
      </c>
      <c r="J14" s="73">
        <v>523968</v>
      </c>
      <c r="K14" s="73">
        <v>174378</v>
      </c>
      <c r="L14" s="177" t="s">
        <v>3079</v>
      </c>
      <c r="M14" s="74" t="s">
        <v>4203</v>
      </c>
      <c r="N14" s="74" t="s">
        <v>3859</v>
      </c>
      <c r="O14" s="73">
        <v>0</v>
      </c>
      <c r="P14" s="73">
        <v>9</v>
      </c>
      <c r="Q14" s="75">
        <v>9</v>
      </c>
      <c r="R14" s="73" t="s">
        <v>1785</v>
      </c>
      <c r="S14" s="73" t="s">
        <v>1438</v>
      </c>
      <c r="T14" s="74" t="s">
        <v>1786</v>
      </c>
      <c r="U14" s="74" t="s">
        <v>1787</v>
      </c>
      <c r="V14" s="73" t="s">
        <v>1439</v>
      </c>
      <c r="W14" s="74" t="s">
        <v>1432</v>
      </c>
      <c r="X14" s="73" t="s">
        <v>4687</v>
      </c>
      <c r="Y14" s="73" t="s">
        <v>1443</v>
      </c>
      <c r="Z14" s="73" t="s">
        <v>1444</v>
      </c>
      <c r="AA14" s="73" t="s">
        <v>2713</v>
      </c>
      <c r="AB14" s="384">
        <v>0.16</v>
      </c>
      <c r="AC14" s="76" t="s">
        <v>4203</v>
      </c>
      <c r="AD14" s="77" t="s">
        <v>3859</v>
      </c>
      <c r="AE14" s="157" t="s">
        <v>3063</v>
      </c>
      <c r="AF14" s="78" t="s">
        <v>1445</v>
      </c>
      <c r="AG14" s="78"/>
      <c r="AH14" s="78">
        <v>9</v>
      </c>
      <c r="AI14" s="78">
        <v>9</v>
      </c>
      <c r="AJ14" s="78">
        <v>0</v>
      </c>
      <c r="AK14" s="78">
        <v>0</v>
      </c>
      <c r="AL14" s="78">
        <v>8</v>
      </c>
      <c r="AM14" s="78">
        <v>1</v>
      </c>
      <c r="AN14" s="78">
        <v>0</v>
      </c>
      <c r="AO14" s="78">
        <v>0</v>
      </c>
      <c r="AP14" s="78">
        <v>0</v>
      </c>
      <c r="AQ14" s="78">
        <v>0</v>
      </c>
      <c r="AR14" s="78">
        <v>0</v>
      </c>
      <c r="AS14" s="78">
        <v>8</v>
      </c>
      <c r="AT14" s="78">
        <v>1</v>
      </c>
      <c r="AU14" s="78">
        <v>0</v>
      </c>
      <c r="AV14" s="78">
        <v>0</v>
      </c>
      <c r="AW14" s="78">
        <v>0</v>
      </c>
      <c r="AX14" s="78">
        <v>0</v>
      </c>
      <c r="AY14" s="78">
        <v>0</v>
      </c>
      <c r="AZ14" s="78">
        <v>0</v>
      </c>
      <c r="BA14" s="78">
        <v>0</v>
      </c>
      <c r="BB14" s="78">
        <v>0</v>
      </c>
      <c r="BC14" s="78">
        <v>0</v>
      </c>
      <c r="BD14" s="78">
        <v>0</v>
      </c>
      <c r="BE14" s="78">
        <v>0</v>
      </c>
      <c r="BF14" s="78">
        <v>0</v>
      </c>
      <c r="BG14" s="78">
        <v>0</v>
      </c>
      <c r="BH14" s="78">
        <v>0</v>
      </c>
      <c r="BI14" s="78">
        <v>0</v>
      </c>
      <c r="BJ14" s="78">
        <v>0</v>
      </c>
      <c r="BK14" s="78">
        <v>0</v>
      </c>
      <c r="BL14" s="285"/>
      <c r="BM14" s="179">
        <f t="shared" si="0"/>
        <v>9</v>
      </c>
      <c r="BN14" s="79">
        <v>0</v>
      </c>
      <c r="BO14" s="79">
        <v>0</v>
      </c>
      <c r="BP14" s="79">
        <v>0</v>
      </c>
      <c r="BQ14" s="237">
        <v>0</v>
      </c>
      <c r="BR14" s="79">
        <v>0</v>
      </c>
      <c r="BS14" s="79">
        <v>0</v>
      </c>
      <c r="BT14" s="79">
        <v>0</v>
      </c>
      <c r="BU14" s="238">
        <v>0</v>
      </c>
      <c r="BV14" s="79">
        <v>0</v>
      </c>
      <c r="BW14" s="79">
        <v>0</v>
      </c>
      <c r="BX14" s="79">
        <v>0</v>
      </c>
      <c r="BY14" s="79">
        <v>0</v>
      </c>
      <c r="BZ14" s="79">
        <v>0</v>
      </c>
      <c r="CA14" s="79">
        <v>0</v>
      </c>
      <c r="CB14" s="79">
        <v>0</v>
      </c>
      <c r="CC14" s="79">
        <v>0</v>
      </c>
      <c r="CD14" s="79">
        <v>0</v>
      </c>
      <c r="CE14" s="79">
        <v>0</v>
      </c>
      <c r="CF14" s="79">
        <v>0</v>
      </c>
      <c r="CG14" s="79">
        <v>0</v>
      </c>
      <c r="CH14" s="79">
        <v>0</v>
      </c>
      <c r="CI14" s="81">
        <f t="shared" si="1"/>
        <v>0</v>
      </c>
      <c r="CJ14" s="131">
        <f t="shared" si="2"/>
        <v>0</v>
      </c>
      <c r="CK14" s="131">
        <f t="shared" si="3"/>
        <v>0</v>
      </c>
      <c r="CL14" s="131">
        <f t="shared" si="4"/>
        <v>0</v>
      </c>
      <c r="CM14" s="83">
        <v>1</v>
      </c>
      <c r="CN14" s="254" t="s">
        <v>4965</v>
      </c>
      <c r="CO14" s="140" t="s">
        <v>4965</v>
      </c>
      <c r="CP14" s="256" t="s">
        <v>4965</v>
      </c>
      <c r="CQ14" s="86" t="s">
        <v>4965</v>
      </c>
      <c r="CR14" s="85" t="s">
        <v>4965</v>
      </c>
      <c r="CS14" s="85" t="s">
        <v>4965</v>
      </c>
      <c r="CT14" s="85" t="s">
        <v>4965</v>
      </c>
      <c r="CU14" s="86"/>
    </row>
    <row r="15" spans="1:99" s="363" customFormat="1" ht="12" customHeight="1" x14ac:dyDescent="0.2">
      <c r="A15" s="72" t="s">
        <v>2441</v>
      </c>
      <c r="B15" s="73" t="s">
        <v>1788</v>
      </c>
      <c r="C15" s="73" t="s">
        <v>1432</v>
      </c>
      <c r="D15" s="73" t="s">
        <v>1432</v>
      </c>
      <c r="E15" s="78" t="s">
        <v>1789</v>
      </c>
      <c r="F15" s="73" t="s">
        <v>1432</v>
      </c>
      <c r="G15" s="73" t="s">
        <v>1790</v>
      </c>
      <c r="H15" s="73" t="s">
        <v>3875</v>
      </c>
      <c r="I15" s="73" t="s">
        <v>1791</v>
      </c>
      <c r="J15" s="73">
        <v>527990</v>
      </c>
      <c r="K15" s="73">
        <v>173629</v>
      </c>
      <c r="L15" s="177" t="s">
        <v>3083</v>
      </c>
      <c r="M15" s="74" t="s">
        <v>4203</v>
      </c>
      <c r="N15" s="74" t="s">
        <v>3859</v>
      </c>
      <c r="O15" s="73">
        <v>0</v>
      </c>
      <c r="P15" s="73">
        <v>1</v>
      </c>
      <c r="Q15" s="75">
        <v>1</v>
      </c>
      <c r="R15" s="73" t="s">
        <v>1792</v>
      </c>
      <c r="S15" s="73" t="s">
        <v>1438</v>
      </c>
      <c r="T15" s="74" t="s">
        <v>1772</v>
      </c>
      <c r="U15" s="74" t="s">
        <v>4149</v>
      </c>
      <c r="V15" s="73" t="s">
        <v>1439</v>
      </c>
      <c r="W15" s="74" t="s">
        <v>1432</v>
      </c>
      <c r="X15" s="73" t="s">
        <v>1442</v>
      </c>
      <c r="Y15" s="73" t="s">
        <v>1443</v>
      </c>
      <c r="Z15" s="73" t="s">
        <v>1444</v>
      </c>
      <c r="AA15" s="73" t="s">
        <v>2713</v>
      </c>
      <c r="AB15" s="384">
        <v>1.7000000000000001E-2</v>
      </c>
      <c r="AC15" s="76" t="s">
        <v>4203</v>
      </c>
      <c r="AD15" s="77" t="s">
        <v>3859</v>
      </c>
      <c r="AE15" s="157" t="s">
        <v>3063</v>
      </c>
      <c r="AF15" s="78" t="s">
        <v>1445</v>
      </c>
      <c r="AG15" s="78"/>
      <c r="AH15" s="78">
        <v>1</v>
      </c>
      <c r="AI15" s="78">
        <v>1</v>
      </c>
      <c r="AJ15" s="78">
        <v>0</v>
      </c>
      <c r="AK15" s="78">
        <v>0</v>
      </c>
      <c r="AL15" s="78">
        <v>0</v>
      </c>
      <c r="AM15" s="78">
        <v>0</v>
      </c>
      <c r="AN15" s="78">
        <v>1</v>
      </c>
      <c r="AO15" s="78">
        <v>0</v>
      </c>
      <c r="AP15" s="78">
        <v>0</v>
      </c>
      <c r="AQ15" s="78">
        <v>0</v>
      </c>
      <c r="AR15" s="78">
        <v>0</v>
      </c>
      <c r="AS15" s="78">
        <v>0</v>
      </c>
      <c r="AT15" s="78">
        <v>0</v>
      </c>
      <c r="AU15" s="78">
        <v>0</v>
      </c>
      <c r="AV15" s="78">
        <v>0</v>
      </c>
      <c r="AW15" s="78">
        <v>0</v>
      </c>
      <c r="AX15" s="78">
        <v>0</v>
      </c>
      <c r="AY15" s="78">
        <v>0</v>
      </c>
      <c r="AZ15" s="78">
        <v>0</v>
      </c>
      <c r="BA15" s="78">
        <v>0</v>
      </c>
      <c r="BB15" s="78">
        <v>1</v>
      </c>
      <c r="BC15" s="78">
        <v>0</v>
      </c>
      <c r="BD15" s="78">
        <v>0</v>
      </c>
      <c r="BE15" s="78">
        <v>0</v>
      </c>
      <c r="BF15" s="78">
        <v>0</v>
      </c>
      <c r="BG15" s="78">
        <v>0</v>
      </c>
      <c r="BH15" s="78">
        <v>0</v>
      </c>
      <c r="BI15" s="78">
        <v>0</v>
      </c>
      <c r="BJ15" s="78">
        <v>0</v>
      </c>
      <c r="BK15" s="78">
        <v>0</v>
      </c>
      <c r="BL15" s="285"/>
      <c r="BM15" s="179">
        <f t="shared" si="0"/>
        <v>1</v>
      </c>
      <c r="BN15" s="79">
        <v>0</v>
      </c>
      <c r="BO15" s="79">
        <v>0</v>
      </c>
      <c r="BP15" s="79">
        <v>0</v>
      </c>
      <c r="BQ15" s="237">
        <v>0</v>
      </c>
      <c r="BR15" s="79">
        <v>0</v>
      </c>
      <c r="BS15" s="79">
        <v>0</v>
      </c>
      <c r="BT15" s="79">
        <v>0</v>
      </c>
      <c r="BU15" s="238">
        <v>0</v>
      </c>
      <c r="BV15" s="79">
        <v>0</v>
      </c>
      <c r="BW15" s="79">
        <v>0</v>
      </c>
      <c r="BX15" s="79">
        <v>0</v>
      </c>
      <c r="BY15" s="79">
        <v>0</v>
      </c>
      <c r="BZ15" s="79">
        <v>0</v>
      </c>
      <c r="CA15" s="79">
        <v>0</v>
      </c>
      <c r="CB15" s="79">
        <v>0</v>
      </c>
      <c r="CC15" s="79">
        <v>0</v>
      </c>
      <c r="CD15" s="79">
        <v>0</v>
      </c>
      <c r="CE15" s="79">
        <v>0</v>
      </c>
      <c r="CF15" s="79">
        <v>0</v>
      </c>
      <c r="CG15" s="79">
        <v>0</v>
      </c>
      <c r="CH15" s="79">
        <v>0</v>
      </c>
      <c r="CI15" s="81">
        <f t="shared" si="1"/>
        <v>0</v>
      </c>
      <c r="CJ15" s="131">
        <f t="shared" si="2"/>
        <v>0</v>
      </c>
      <c r="CK15" s="131">
        <f t="shared" si="3"/>
        <v>0</v>
      </c>
      <c r="CL15" s="131">
        <f t="shared" si="4"/>
        <v>0</v>
      </c>
      <c r="CM15" s="83">
        <v>1</v>
      </c>
      <c r="CN15" s="254" t="s">
        <v>4965</v>
      </c>
      <c r="CO15" s="140" t="s">
        <v>4965</v>
      </c>
      <c r="CP15" s="256" t="s">
        <v>4965</v>
      </c>
      <c r="CQ15" s="86" t="s">
        <v>4965</v>
      </c>
      <c r="CR15" s="85" t="s">
        <v>4965</v>
      </c>
      <c r="CS15" s="85" t="s">
        <v>4965</v>
      </c>
      <c r="CT15" s="85" t="s">
        <v>4965</v>
      </c>
      <c r="CU15" s="86"/>
    </row>
    <row r="16" spans="1:99" s="363" customFormat="1" ht="12" customHeight="1" x14ac:dyDescent="0.2">
      <c r="A16" s="72" t="s">
        <v>2441</v>
      </c>
      <c r="B16" s="73" t="s">
        <v>1793</v>
      </c>
      <c r="C16" s="73" t="s">
        <v>1432</v>
      </c>
      <c r="D16" s="73" t="s">
        <v>1794</v>
      </c>
      <c r="E16" s="78" t="s">
        <v>1795</v>
      </c>
      <c r="F16" s="73" t="s">
        <v>4696</v>
      </c>
      <c r="G16" s="73" t="s">
        <v>1902</v>
      </c>
      <c r="H16" s="73" t="s">
        <v>3875</v>
      </c>
      <c r="I16" s="73" t="s">
        <v>330</v>
      </c>
      <c r="J16" s="73">
        <v>528750</v>
      </c>
      <c r="K16" s="73">
        <v>174024</v>
      </c>
      <c r="L16" s="177" t="s">
        <v>3076</v>
      </c>
      <c r="M16" s="74" t="s">
        <v>1796</v>
      </c>
      <c r="N16" s="74" t="s">
        <v>3859</v>
      </c>
      <c r="O16" s="73">
        <v>0</v>
      </c>
      <c r="P16" s="73">
        <v>1</v>
      </c>
      <c r="Q16" s="75">
        <v>1</v>
      </c>
      <c r="R16" s="73" t="s">
        <v>1797</v>
      </c>
      <c r="S16" s="73" t="s">
        <v>1438</v>
      </c>
      <c r="T16" s="74" t="s">
        <v>1798</v>
      </c>
      <c r="U16" s="74" t="s">
        <v>4692</v>
      </c>
      <c r="V16" s="73" t="s">
        <v>1439</v>
      </c>
      <c r="W16" s="74" t="s">
        <v>1432</v>
      </c>
      <c r="X16" s="73" t="s">
        <v>1442</v>
      </c>
      <c r="Y16" s="73" t="s">
        <v>3893</v>
      </c>
      <c r="Z16" s="73" t="s">
        <v>1444</v>
      </c>
      <c r="AA16" s="73" t="s">
        <v>4300</v>
      </c>
      <c r="AB16" s="384">
        <v>3.0000000000000001E-3</v>
      </c>
      <c r="AC16" s="76" t="s">
        <v>1796</v>
      </c>
      <c r="AD16" s="77" t="s">
        <v>3859</v>
      </c>
      <c r="AE16" s="157" t="s">
        <v>3063</v>
      </c>
      <c r="AF16" s="78" t="s">
        <v>1445</v>
      </c>
      <c r="AG16" s="78"/>
      <c r="AH16" s="78">
        <v>0</v>
      </c>
      <c r="AI16" s="78">
        <v>0</v>
      </c>
      <c r="AJ16" s="78">
        <v>0</v>
      </c>
      <c r="AK16" s="78">
        <v>1</v>
      </c>
      <c r="AL16" s="78">
        <v>0</v>
      </c>
      <c r="AM16" s="78">
        <v>0</v>
      </c>
      <c r="AN16" s="78">
        <v>0</v>
      </c>
      <c r="AO16" s="78">
        <v>0</v>
      </c>
      <c r="AP16" s="78">
        <v>0</v>
      </c>
      <c r="AQ16" s="78">
        <v>0</v>
      </c>
      <c r="AR16" s="78">
        <v>0</v>
      </c>
      <c r="AS16" s="78">
        <v>0</v>
      </c>
      <c r="AT16" s="78">
        <v>0</v>
      </c>
      <c r="AU16" s="78">
        <v>0</v>
      </c>
      <c r="AV16" s="78">
        <v>0</v>
      </c>
      <c r="AW16" s="78">
        <v>0</v>
      </c>
      <c r="AX16" s="78">
        <v>0</v>
      </c>
      <c r="AY16" s="78">
        <v>0</v>
      </c>
      <c r="AZ16" s="78">
        <v>0</v>
      </c>
      <c r="BA16" s="78">
        <v>0</v>
      </c>
      <c r="BB16" s="78">
        <v>0</v>
      </c>
      <c r="BC16" s="78">
        <v>0</v>
      </c>
      <c r="BD16" s="78">
        <v>0</v>
      </c>
      <c r="BE16" s="78">
        <v>0</v>
      </c>
      <c r="BF16" s="78">
        <v>1</v>
      </c>
      <c r="BG16" s="78">
        <v>0</v>
      </c>
      <c r="BH16" s="78">
        <v>0</v>
      </c>
      <c r="BI16" s="78">
        <v>0</v>
      </c>
      <c r="BJ16" s="78">
        <v>0</v>
      </c>
      <c r="BK16" s="78">
        <v>0</v>
      </c>
      <c r="BL16" s="285"/>
      <c r="BM16" s="179">
        <f t="shared" si="0"/>
        <v>1</v>
      </c>
      <c r="BN16" s="79">
        <v>0</v>
      </c>
      <c r="BO16" s="237">
        <v>0</v>
      </c>
      <c r="BP16" s="79">
        <v>0</v>
      </c>
      <c r="BQ16" s="79">
        <v>0</v>
      </c>
      <c r="BR16" s="79">
        <v>0</v>
      </c>
      <c r="BS16" s="238">
        <v>0</v>
      </c>
      <c r="BT16" s="79">
        <v>0</v>
      </c>
      <c r="BU16" s="79">
        <v>0</v>
      </c>
      <c r="BV16" s="79">
        <v>0</v>
      </c>
      <c r="BW16" s="79">
        <v>0</v>
      </c>
      <c r="BX16" s="79">
        <v>0</v>
      </c>
      <c r="BY16" s="79">
        <v>0</v>
      </c>
      <c r="BZ16" s="79">
        <v>0</v>
      </c>
      <c r="CA16" s="79">
        <v>0</v>
      </c>
      <c r="CB16" s="79">
        <v>0</v>
      </c>
      <c r="CC16" s="79">
        <v>0</v>
      </c>
      <c r="CD16" s="79">
        <v>0</v>
      </c>
      <c r="CE16" s="79">
        <v>0</v>
      </c>
      <c r="CF16" s="79">
        <v>0</v>
      </c>
      <c r="CG16" s="79">
        <v>0</v>
      </c>
      <c r="CH16" s="79">
        <v>0</v>
      </c>
      <c r="CI16" s="81">
        <f t="shared" si="1"/>
        <v>0</v>
      </c>
      <c r="CJ16" s="131">
        <f t="shared" si="2"/>
        <v>0</v>
      </c>
      <c r="CK16" s="131">
        <f t="shared" si="3"/>
        <v>0</v>
      </c>
      <c r="CL16" s="131">
        <f t="shared" si="4"/>
        <v>0</v>
      </c>
      <c r="CM16" s="83">
        <v>7</v>
      </c>
      <c r="CN16" s="254" t="s">
        <v>4965</v>
      </c>
      <c r="CO16" s="140" t="s">
        <v>4965</v>
      </c>
      <c r="CP16" s="256" t="s">
        <v>4965</v>
      </c>
      <c r="CQ16" s="86" t="s">
        <v>4965</v>
      </c>
      <c r="CR16" s="85" t="s">
        <v>4965</v>
      </c>
      <c r="CS16" s="85" t="s">
        <v>4965</v>
      </c>
      <c r="CT16" s="85" t="s">
        <v>4965</v>
      </c>
      <c r="CU16" s="86"/>
    </row>
    <row r="17" spans="1:99" s="363" customFormat="1" ht="12" customHeight="1" x14ac:dyDescent="0.2">
      <c r="A17" s="72" t="s">
        <v>2441</v>
      </c>
      <c r="B17" s="73" t="s">
        <v>1799</v>
      </c>
      <c r="C17" s="73" t="s">
        <v>1432</v>
      </c>
      <c r="D17" s="73" t="s">
        <v>1432</v>
      </c>
      <c r="E17" s="78" t="s">
        <v>1432</v>
      </c>
      <c r="F17" s="73" t="s">
        <v>1800</v>
      </c>
      <c r="G17" s="73" t="s">
        <v>4802</v>
      </c>
      <c r="H17" s="73" t="s">
        <v>1435</v>
      </c>
      <c r="I17" s="73" t="s">
        <v>1801</v>
      </c>
      <c r="J17" s="73">
        <v>527028</v>
      </c>
      <c r="K17" s="73">
        <v>171732</v>
      </c>
      <c r="L17" s="177" t="s">
        <v>3069</v>
      </c>
      <c r="M17" s="74" t="s">
        <v>2661</v>
      </c>
      <c r="N17" s="74" t="s">
        <v>1802</v>
      </c>
      <c r="O17" s="73">
        <v>0</v>
      </c>
      <c r="P17" s="73">
        <v>23</v>
      </c>
      <c r="Q17" s="75">
        <v>23</v>
      </c>
      <c r="R17" s="73" t="s">
        <v>1803</v>
      </c>
      <c r="S17" s="73" t="s">
        <v>1154</v>
      </c>
      <c r="T17" s="74" t="s">
        <v>1804</v>
      </c>
      <c r="U17" s="74" t="s">
        <v>1805</v>
      </c>
      <c r="V17" s="73" t="s">
        <v>1439</v>
      </c>
      <c r="W17" s="74" t="s">
        <v>1432</v>
      </c>
      <c r="X17" s="73" t="s">
        <v>1442</v>
      </c>
      <c r="Y17" s="73" t="s">
        <v>1443</v>
      </c>
      <c r="Z17" s="73" t="s">
        <v>1443</v>
      </c>
      <c r="AA17" s="73" t="s">
        <v>1444</v>
      </c>
      <c r="AB17" s="384">
        <v>6.6000000000000003E-2</v>
      </c>
      <c r="AC17" s="76" t="s">
        <v>2661</v>
      </c>
      <c r="AD17" s="77" t="s">
        <v>1802</v>
      </c>
      <c r="AE17" s="157" t="s">
        <v>3063</v>
      </c>
      <c r="AF17" s="78" t="s">
        <v>1445</v>
      </c>
      <c r="AG17" s="78"/>
      <c r="AH17" s="84"/>
      <c r="AI17" s="84"/>
      <c r="AJ17" s="78">
        <v>0</v>
      </c>
      <c r="AK17" s="78">
        <v>7</v>
      </c>
      <c r="AL17" s="78">
        <v>15</v>
      </c>
      <c r="AM17" s="78">
        <v>1</v>
      </c>
      <c r="AN17" s="78">
        <v>0</v>
      </c>
      <c r="AO17" s="78">
        <v>0</v>
      </c>
      <c r="AP17" s="78">
        <v>0</v>
      </c>
      <c r="AQ17" s="78">
        <v>0</v>
      </c>
      <c r="AR17" s="78">
        <v>7</v>
      </c>
      <c r="AS17" s="78">
        <v>15</v>
      </c>
      <c r="AT17" s="78">
        <v>1</v>
      </c>
      <c r="AU17" s="78">
        <v>0</v>
      </c>
      <c r="AV17" s="78">
        <v>0</v>
      </c>
      <c r="AW17" s="78">
        <v>0</v>
      </c>
      <c r="AX17" s="78">
        <v>0</v>
      </c>
      <c r="AY17" s="78">
        <v>0</v>
      </c>
      <c r="AZ17" s="78">
        <v>0</v>
      </c>
      <c r="BA17" s="78">
        <v>0</v>
      </c>
      <c r="BB17" s="78">
        <v>0</v>
      </c>
      <c r="BC17" s="78">
        <v>0</v>
      </c>
      <c r="BD17" s="78">
        <v>0</v>
      </c>
      <c r="BE17" s="78">
        <v>0</v>
      </c>
      <c r="BF17" s="78">
        <v>0</v>
      </c>
      <c r="BG17" s="78">
        <v>0</v>
      </c>
      <c r="BH17" s="78">
        <v>0</v>
      </c>
      <c r="BI17" s="78">
        <v>0</v>
      </c>
      <c r="BJ17" s="78">
        <v>0</v>
      </c>
      <c r="BK17" s="78">
        <v>0</v>
      </c>
      <c r="BL17" s="285"/>
      <c r="BM17" s="179">
        <f t="shared" si="0"/>
        <v>23</v>
      </c>
      <c r="BN17" s="79">
        <v>0</v>
      </c>
      <c r="BO17" s="237">
        <v>0</v>
      </c>
      <c r="BP17" s="79">
        <v>0</v>
      </c>
      <c r="BQ17" s="79">
        <v>0</v>
      </c>
      <c r="BR17" s="79">
        <v>0</v>
      </c>
      <c r="BS17" s="238">
        <v>0</v>
      </c>
      <c r="BT17" s="79">
        <v>0</v>
      </c>
      <c r="BU17" s="79">
        <v>0</v>
      </c>
      <c r="BV17" s="79">
        <v>0</v>
      </c>
      <c r="BW17" s="79">
        <v>0</v>
      </c>
      <c r="BX17" s="79">
        <v>0</v>
      </c>
      <c r="BY17" s="79">
        <v>0</v>
      </c>
      <c r="BZ17" s="79">
        <v>0</v>
      </c>
      <c r="CA17" s="79">
        <v>0</v>
      </c>
      <c r="CB17" s="79">
        <v>0</v>
      </c>
      <c r="CC17" s="79">
        <v>0</v>
      </c>
      <c r="CD17" s="79">
        <v>0</v>
      </c>
      <c r="CE17" s="79">
        <v>0</v>
      </c>
      <c r="CF17" s="79">
        <v>0</v>
      </c>
      <c r="CG17" s="79">
        <v>0</v>
      </c>
      <c r="CH17" s="79">
        <v>0</v>
      </c>
      <c r="CI17" s="81">
        <f t="shared" si="1"/>
        <v>0</v>
      </c>
      <c r="CJ17" s="131">
        <f t="shared" si="2"/>
        <v>0</v>
      </c>
      <c r="CK17" s="131">
        <f t="shared" si="3"/>
        <v>0</v>
      </c>
      <c r="CL17" s="131">
        <f t="shared" si="4"/>
        <v>0</v>
      </c>
      <c r="CM17" s="83">
        <v>1</v>
      </c>
      <c r="CN17" s="254" t="s">
        <v>4965</v>
      </c>
      <c r="CO17" s="140" t="s">
        <v>4965</v>
      </c>
      <c r="CP17" s="256" t="s">
        <v>4965</v>
      </c>
      <c r="CQ17" s="86" t="s">
        <v>4965</v>
      </c>
      <c r="CR17" s="85" t="s">
        <v>4965</v>
      </c>
      <c r="CS17" s="85" t="s">
        <v>4965</v>
      </c>
      <c r="CT17" s="85" t="s">
        <v>4965</v>
      </c>
      <c r="CU17" s="86"/>
    </row>
    <row r="18" spans="1:99" s="363" customFormat="1" ht="12" customHeight="1" x14ac:dyDescent="0.2">
      <c r="A18" s="72" t="s">
        <v>2441</v>
      </c>
      <c r="B18" s="73" t="s">
        <v>1799</v>
      </c>
      <c r="C18" s="73" t="s">
        <v>1432</v>
      </c>
      <c r="D18" s="73" t="s">
        <v>1432</v>
      </c>
      <c r="E18" s="78" t="s">
        <v>1432</v>
      </c>
      <c r="F18" s="73" t="s">
        <v>1800</v>
      </c>
      <c r="G18" s="73" t="s">
        <v>4802</v>
      </c>
      <c r="H18" s="73" t="s">
        <v>1435</v>
      </c>
      <c r="I18" s="73" t="s">
        <v>1801</v>
      </c>
      <c r="J18" s="73">
        <v>527028</v>
      </c>
      <c r="K18" s="73">
        <v>171732</v>
      </c>
      <c r="L18" s="177" t="s">
        <v>3069</v>
      </c>
      <c r="M18" s="74" t="s">
        <v>2661</v>
      </c>
      <c r="N18" s="74" t="s">
        <v>1802</v>
      </c>
      <c r="O18" s="73">
        <v>0</v>
      </c>
      <c r="P18" s="73">
        <v>8</v>
      </c>
      <c r="Q18" s="75">
        <v>8</v>
      </c>
      <c r="R18" s="73" t="s">
        <v>1803</v>
      </c>
      <c r="S18" s="73" t="s">
        <v>1154</v>
      </c>
      <c r="T18" s="74" t="s">
        <v>1804</v>
      </c>
      <c r="U18" s="74" t="s">
        <v>1805</v>
      </c>
      <c r="V18" s="73" t="s">
        <v>1439</v>
      </c>
      <c r="W18" s="74" t="s">
        <v>1432</v>
      </c>
      <c r="X18" s="73" t="s">
        <v>1442</v>
      </c>
      <c r="Y18" s="73" t="s">
        <v>1443</v>
      </c>
      <c r="Z18" s="73" t="s">
        <v>1443</v>
      </c>
      <c r="AA18" s="73" t="s">
        <v>1444</v>
      </c>
      <c r="AB18" s="384">
        <v>2.1000000000000001E-2</v>
      </c>
      <c r="AC18" s="76" t="s">
        <v>2661</v>
      </c>
      <c r="AD18" s="77" t="s">
        <v>1802</v>
      </c>
      <c r="AE18" s="157" t="s">
        <v>628</v>
      </c>
      <c r="AF18" s="78" t="s">
        <v>3904</v>
      </c>
      <c r="AG18" s="78"/>
      <c r="AH18" s="84"/>
      <c r="AI18" s="84"/>
      <c r="AJ18" s="78">
        <v>0</v>
      </c>
      <c r="AK18" s="78">
        <v>6</v>
      </c>
      <c r="AL18" s="78">
        <v>2</v>
      </c>
      <c r="AM18" s="78">
        <v>0</v>
      </c>
      <c r="AN18" s="78">
        <v>0</v>
      </c>
      <c r="AO18" s="78">
        <v>0</v>
      </c>
      <c r="AP18" s="78">
        <v>0</v>
      </c>
      <c r="AQ18" s="78">
        <v>0</v>
      </c>
      <c r="AR18" s="78">
        <v>6</v>
      </c>
      <c r="AS18" s="78">
        <v>2</v>
      </c>
      <c r="AT18" s="78">
        <v>0</v>
      </c>
      <c r="AU18" s="78">
        <v>0</v>
      </c>
      <c r="AV18" s="78">
        <v>0</v>
      </c>
      <c r="AW18" s="78">
        <v>0</v>
      </c>
      <c r="AX18" s="78">
        <v>0</v>
      </c>
      <c r="AY18" s="78">
        <v>0</v>
      </c>
      <c r="AZ18" s="78">
        <v>0</v>
      </c>
      <c r="BA18" s="78">
        <v>0</v>
      </c>
      <c r="BB18" s="78">
        <v>0</v>
      </c>
      <c r="BC18" s="78">
        <v>0</v>
      </c>
      <c r="BD18" s="78">
        <v>0</v>
      </c>
      <c r="BE18" s="78">
        <v>0</v>
      </c>
      <c r="BF18" s="78">
        <v>0</v>
      </c>
      <c r="BG18" s="78">
        <v>0</v>
      </c>
      <c r="BH18" s="78">
        <v>0</v>
      </c>
      <c r="BI18" s="78">
        <v>0</v>
      </c>
      <c r="BJ18" s="78">
        <v>0</v>
      </c>
      <c r="BK18" s="78">
        <v>0</v>
      </c>
      <c r="BL18" s="285"/>
      <c r="BM18" s="179">
        <f t="shared" si="0"/>
        <v>8</v>
      </c>
      <c r="BN18" s="79">
        <v>0</v>
      </c>
      <c r="BO18" s="237">
        <v>0</v>
      </c>
      <c r="BP18" s="79">
        <v>0</v>
      </c>
      <c r="BQ18" s="79">
        <v>0</v>
      </c>
      <c r="BR18" s="79">
        <v>0</v>
      </c>
      <c r="BS18" s="238">
        <v>0</v>
      </c>
      <c r="BT18" s="79">
        <v>0</v>
      </c>
      <c r="BU18" s="79">
        <v>0</v>
      </c>
      <c r="BV18" s="79">
        <v>0</v>
      </c>
      <c r="BW18" s="79">
        <v>0</v>
      </c>
      <c r="BX18" s="79">
        <v>0</v>
      </c>
      <c r="BY18" s="79">
        <v>0</v>
      </c>
      <c r="BZ18" s="79">
        <v>0</v>
      </c>
      <c r="CA18" s="79">
        <v>0</v>
      </c>
      <c r="CB18" s="79">
        <v>0</v>
      </c>
      <c r="CC18" s="79">
        <v>0</v>
      </c>
      <c r="CD18" s="79">
        <v>0</v>
      </c>
      <c r="CE18" s="79">
        <v>0</v>
      </c>
      <c r="CF18" s="79">
        <v>0</v>
      </c>
      <c r="CG18" s="79">
        <v>0</v>
      </c>
      <c r="CH18" s="79">
        <v>0</v>
      </c>
      <c r="CI18" s="81">
        <f t="shared" si="1"/>
        <v>0</v>
      </c>
      <c r="CJ18" s="131">
        <f t="shared" si="2"/>
        <v>0</v>
      </c>
      <c r="CK18" s="131">
        <f t="shared" si="3"/>
        <v>0</v>
      </c>
      <c r="CL18" s="131">
        <f t="shared" si="4"/>
        <v>0</v>
      </c>
      <c r="CM18" s="83">
        <v>1</v>
      </c>
      <c r="CN18" s="254" t="s">
        <v>4965</v>
      </c>
      <c r="CO18" s="140" t="s">
        <v>4965</v>
      </c>
      <c r="CP18" s="256" t="s">
        <v>4965</v>
      </c>
      <c r="CQ18" s="86" t="s">
        <v>4965</v>
      </c>
      <c r="CR18" s="85" t="s">
        <v>4965</v>
      </c>
      <c r="CS18" s="85" t="s">
        <v>4965</v>
      </c>
      <c r="CT18" s="85" t="s">
        <v>4965</v>
      </c>
      <c r="CU18" s="86"/>
    </row>
    <row r="19" spans="1:99" s="363" customFormat="1" ht="12" customHeight="1" x14ac:dyDescent="0.2">
      <c r="A19" s="72" t="s">
        <v>2441</v>
      </c>
      <c r="B19" s="73" t="s">
        <v>1806</v>
      </c>
      <c r="C19" s="73" t="s">
        <v>1432</v>
      </c>
      <c r="D19" s="73" t="s">
        <v>1432</v>
      </c>
      <c r="E19" s="78" t="s">
        <v>1432</v>
      </c>
      <c r="F19" s="73" t="s">
        <v>4705</v>
      </c>
      <c r="G19" s="73" t="s">
        <v>4270</v>
      </c>
      <c r="H19" s="73" t="s">
        <v>2717</v>
      </c>
      <c r="I19" s="73" t="s">
        <v>1807</v>
      </c>
      <c r="J19" s="73">
        <v>527086</v>
      </c>
      <c r="K19" s="73">
        <v>176186</v>
      </c>
      <c r="L19" s="177" t="s">
        <v>4766</v>
      </c>
      <c r="M19" s="74" t="s">
        <v>1205</v>
      </c>
      <c r="N19" s="74" t="s">
        <v>3248</v>
      </c>
      <c r="O19" s="73">
        <v>1</v>
      </c>
      <c r="P19" s="73">
        <v>3</v>
      </c>
      <c r="Q19" s="75">
        <v>2</v>
      </c>
      <c r="R19" s="73" t="s">
        <v>1808</v>
      </c>
      <c r="S19" s="73" t="s">
        <v>1438</v>
      </c>
      <c r="T19" s="74" t="s">
        <v>1809</v>
      </c>
      <c r="U19" s="74" t="s">
        <v>4156</v>
      </c>
      <c r="V19" s="73" t="s">
        <v>1439</v>
      </c>
      <c r="W19" s="74" t="s">
        <v>1432</v>
      </c>
      <c r="X19" s="73" t="s">
        <v>1442</v>
      </c>
      <c r="Y19" s="73" t="s">
        <v>1453</v>
      </c>
      <c r="Z19" s="73" t="s">
        <v>1444</v>
      </c>
      <c r="AA19" s="73" t="s">
        <v>2723</v>
      </c>
      <c r="AB19" s="384">
        <v>6.0000000000000001E-3</v>
      </c>
      <c r="AC19" s="76" t="s">
        <v>1205</v>
      </c>
      <c r="AD19" s="77" t="s">
        <v>3248</v>
      </c>
      <c r="AE19" s="157" t="s">
        <v>3063</v>
      </c>
      <c r="AF19" s="78" t="s">
        <v>1445</v>
      </c>
      <c r="AG19" s="78"/>
      <c r="AH19" s="78"/>
      <c r="AI19" s="78"/>
      <c r="AJ19" s="78">
        <v>0</v>
      </c>
      <c r="AK19" s="78">
        <v>2</v>
      </c>
      <c r="AL19" s="78">
        <v>1</v>
      </c>
      <c r="AM19" s="78">
        <v>-1</v>
      </c>
      <c r="AN19" s="78">
        <v>0</v>
      </c>
      <c r="AO19" s="78">
        <v>0</v>
      </c>
      <c r="AP19" s="78">
        <v>0</v>
      </c>
      <c r="AQ19" s="78">
        <v>0</v>
      </c>
      <c r="AR19" s="78">
        <v>2</v>
      </c>
      <c r="AS19" s="78">
        <v>1</v>
      </c>
      <c r="AT19" s="78">
        <v>-1</v>
      </c>
      <c r="AU19" s="78">
        <v>0</v>
      </c>
      <c r="AV19" s="78">
        <v>0</v>
      </c>
      <c r="AW19" s="78">
        <v>0</v>
      </c>
      <c r="AX19" s="78">
        <v>0</v>
      </c>
      <c r="AY19" s="78">
        <v>0</v>
      </c>
      <c r="AZ19" s="78">
        <v>0</v>
      </c>
      <c r="BA19" s="78">
        <v>0</v>
      </c>
      <c r="BB19" s="78">
        <v>0</v>
      </c>
      <c r="BC19" s="78">
        <v>0</v>
      </c>
      <c r="BD19" s="78">
        <v>0</v>
      </c>
      <c r="BE19" s="78">
        <v>0</v>
      </c>
      <c r="BF19" s="78">
        <v>0</v>
      </c>
      <c r="BG19" s="78">
        <v>0</v>
      </c>
      <c r="BH19" s="78">
        <v>0</v>
      </c>
      <c r="BI19" s="78">
        <v>0</v>
      </c>
      <c r="BJ19" s="78">
        <v>0</v>
      </c>
      <c r="BK19" s="78">
        <v>0</v>
      </c>
      <c r="BL19" s="285"/>
      <c r="BM19" s="179">
        <f t="shared" si="0"/>
        <v>2</v>
      </c>
      <c r="BN19" s="79">
        <v>0</v>
      </c>
      <c r="BO19" s="237">
        <v>0</v>
      </c>
      <c r="BP19" s="79">
        <v>0</v>
      </c>
      <c r="BQ19" s="79">
        <v>0</v>
      </c>
      <c r="BR19" s="79">
        <v>0</v>
      </c>
      <c r="BS19" s="238">
        <v>0</v>
      </c>
      <c r="BT19" s="79">
        <v>0</v>
      </c>
      <c r="BU19" s="79">
        <v>0</v>
      </c>
      <c r="BV19" s="79">
        <v>0</v>
      </c>
      <c r="BW19" s="79">
        <v>0</v>
      </c>
      <c r="BX19" s="79">
        <v>0</v>
      </c>
      <c r="BY19" s="79">
        <v>0</v>
      </c>
      <c r="BZ19" s="79">
        <v>0</v>
      </c>
      <c r="CA19" s="79">
        <v>0</v>
      </c>
      <c r="CB19" s="79">
        <v>0</v>
      </c>
      <c r="CC19" s="79">
        <v>0</v>
      </c>
      <c r="CD19" s="79">
        <v>0</v>
      </c>
      <c r="CE19" s="79">
        <v>0</v>
      </c>
      <c r="CF19" s="79">
        <v>0</v>
      </c>
      <c r="CG19" s="79">
        <v>0</v>
      </c>
      <c r="CH19" s="79">
        <v>0</v>
      </c>
      <c r="CI19" s="81">
        <f t="shared" si="1"/>
        <v>0</v>
      </c>
      <c r="CJ19" s="131">
        <f t="shared" si="2"/>
        <v>0</v>
      </c>
      <c r="CK19" s="131">
        <f t="shared" si="3"/>
        <v>0</v>
      </c>
      <c r="CL19" s="131">
        <f t="shared" si="4"/>
        <v>0</v>
      </c>
      <c r="CM19" s="83">
        <v>7</v>
      </c>
      <c r="CN19" s="254" t="s">
        <v>4965</v>
      </c>
      <c r="CO19" s="140" t="s">
        <v>4965</v>
      </c>
      <c r="CP19" s="256" t="s">
        <v>4965</v>
      </c>
      <c r="CQ19" s="86" t="s">
        <v>4965</v>
      </c>
      <c r="CR19" s="85" t="s">
        <v>4965</v>
      </c>
      <c r="CS19" s="85" t="s">
        <v>4965</v>
      </c>
      <c r="CT19" s="85" t="s">
        <v>4965</v>
      </c>
      <c r="CU19" s="86"/>
    </row>
    <row r="20" spans="1:99" s="363" customFormat="1" ht="12" customHeight="1" x14ac:dyDescent="0.2">
      <c r="A20" s="72" t="s">
        <v>2441</v>
      </c>
      <c r="B20" s="73" t="s">
        <v>1810</v>
      </c>
      <c r="C20" s="73" t="s">
        <v>1432</v>
      </c>
      <c r="D20" s="73" t="s">
        <v>1811</v>
      </c>
      <c r="E20" s="78" t="s">
        <v>1432</v>
      </c>
      <c r="F20" s="73" t="s">
        <v>1812</v>
      </c>
      <c r="G20" s="73" t="s">
        <v>1434</v>
      </c>
      <c r="H20" s="73" t="s">
        <v>1435</v>
      </c>
      <c r="I20" s="73" t="s">
        <v>1813</v>
      </c>
      <c r="J20" s="73">
        <v>527250</v>
      </c>
      <c r="K20" s="73">
        <v>171063</v>
      </c>
      <c r="L20" s="177" t="s">
        <v>3082</v>
      </c>
      <c r="M20" s="74" t="s">
        <v>3900</v>
      </c>
      <c r="N20" s="74" t="s">
        <v>3859</v>
      </c>
      <c r="O20" s="73">
        <v>0</v>
      </c>
      <c r="P20" s="73">
        <v>83</v>
      </c>
      <c r="Q20" s="75">
        <v>83</v>
      </c>
      <c r="R20" s="73" t="s">
        <v>1814</v>
      </c>
      <c r="S20" s="73" t="s">
        <v>1154</v>
      </c>
      <c r="T20" s="74" t="s">
        <v>4702</v>
      </c>
      <c r="U20" s="74" t="s">
        <v>4938</v>
      </c>
      <c r="V20" s="73" t="s">
        <v>1439</v>
      </c>
      <c r="W20" s="74" t="s">
        <v>1432</v>
      </c>
      <c r="X20" s="73" t="s">
        <v>1442</v>
      </c>
      <c r="Y20" s="73" t="s">
        <v>1443</v>
      </c>
      <c r="Z20" s="73" t="s">
        <v>1443</v>
      </c>
      <c r="AA20" s="73" t="s">
        <v>1444</v>
      </c>
      <c r="AB20" s="384">
        <v>0.34</v>
      </c>
      <c r="AC20" s="76" t="s">
        <v>3900</v>
      </c>
      <c r="AD20" s="77" t="s">
        <v>3859</v>
      </c>
      <c r="AE20" s="157" t="s">
        <v>3063</v>
      </c>
      <c r="AF20" s="78" t="s">
        <v>1445</v>
      </c>
      <c r="AG20" s="78"/>
      <c r="AH20" s="78"/>
      <c r="AI20" s="78"/>
      <c r="AJ20" s="78">
        <v>2</v>
      </c>
      <c r="AK20" s="78">
        <v>31</v>
      </c>
      <c r="AL20" s="78">
        <v>50</v>
      </c>
      <c r="AM20" s="78">
        <v>0</v>
      </c>
      <c r="AN20" s="78">
        <v>0</v>
      </c>
      <c r="AO20" s="78">
        <v>0</v>
      </c>
      <c r="AP20" s="78">
        <v>0</v>
      </c>
      <c r="AQ20" s="78">
        <v>2</v>
      </c>
      <c r="AR20" s="78">
        <v>31</v>
      </c>
      <c r="AS20" s="78">
        <v>50</v>
      </c>
      <c r="AT20" s="78">
        <v>0</v>
      </c>
      <c r="AU20" s="78">
        <v>0</v>
      </c>
      <c r="AV20" s="78">
        <v>0</v>
      </c>
      <c r="AW20" s="78">
        <v>0</v>
      </c>
      <c r="AX20" s="78">
        <v>0</v>
      </c>
      <c r="AY20" s="78">
        <v>0</v>
      </c>
      <c r="AZ20" s="78">
        <v>0</v>
      </c>
      <c r="BA20" s="78">
        <v>0</v>
      </c>
      <c r="BB20" s="78">
        <v>0</v>
      </c>
      <c r="BC20" s="78">
        <v>0</v>
      </c>
      <c r="BD20" s="78">
        <v>0</v>
      </c>
      <c r="BE20" s="78">
        <v>0</v>
      </c>
      <c r="BF20" s="78">
        <v>0</v>
      </c>
      <c r="BG20" s="78">
        <v>0</v>
      </c>
      <c r="BH20" s="78">
        <v>0</v>
      </c>
      <c r="BI20" s="78">
        <v>0</v>
      </c>
      <c r="BJ20" s="78">
        <v>0</v>
      </c>
      <c r="BK20" s="78">
        <v>0</v>
      </c>
      <c r="BL20" s="285"/>
      <c r="BM20" s="179">
        <f t="shared" si="0"/>
        <v>83</v>
      </c>
      <c r="BN20" s="79">
        <v>0</v>
      </c>
      <c r="BO20" s="237">
        <v>0</v>
      </c>
      <c r="BP20" s="79">
        <v>0</v>
      </c>
      <c r="BQ20" s="79">
        <v>0</v>
      </c>
      <c r="BR20" s="79">
        <v>0</v>
      </c>
      <c r="BS20" s="238">
        <v>0</v>
      </c>
      <c r="BT20" s="79">
        <v>0</v>
      </c>
      <c r="BU20" s="79">
        <v>0</v>
      </c>
      <c r="BV20" s="79">
        <v>0</v>
      </c>
      <c r="BW20" s="79">
        <v>0</v>
      </c>
      <c r="BX20" s="79">
        <v>0</v>
      </c>
      <c r="BY20" s="79">
        <v>0</v>
      </c>
      <c r="BZ20" s="79">
        <v>0</v>
      </c>
      <c r="CA20" s="79">
        <v>0</v>
      </c>
      <c r="CB20" s="79">
        <v>0</v>
      </c>
      <c r="CC20" s="79">
        <v>0</v>
      </c>
      <c r="CD20" s="79">
        <v>0</v>
      </c>
      <c r="CE20" s="79">
        <v>0</v>
      </c>
      <c r="CF20" s="79">
        <v>0</v>
      </c>
      <c r="CG20" s="79">
        <v>0</v>
      </c>
      <c r="CH20" s="79">
        <v>0</v>
      </c>
      <c r="CI20" s="81">
        <f t="shared" si="1"/>
        <v>0</v>
      </c>
      <c r="CJ20" s="131">
        <f t="shared" si="2"/>
        <v>0</v>
      </c>
      <c r="CK20" s="131">
        <f t="shared" si="3"/>
        <v>0</v>
      </c>
      <c r="CL20" s="131">
        <f t="shared" si="4"/>
        <v>0</v>
      </c>
      <c r="CM20" s="83">
        <v>1</v>
      </c>
      <c r="CN20" s="254" t="s">
        <v>4965</v>
      </c>
      <c r="CO20" s="140" t="s">
        <v>4965</v>
      </c>
      <c r="CP20" s="256" t="s">
        <v>4965</v>
      </c>
      <c r="CQ20" s="86" t="s">
        <v>4965</v>
      </c>
      <c r="CR20" s="85" t="s">
        <v>4965</v>
      </c>
      <c r="CS20" s="85" t="s">
        <v>4965</v>
      </c>
      <c r="CT20" s="85" t="s">
        <v>4965</v>
      </c>
      <c r="CU20" s="86"/>
    </row>
    <row r="21" spans="1:99" s="363" customFormat="1" ht="12" customHeight="1" x14ac:dyDescent="0.2">
      <c r="A21" s="72" t="s">
        <v>2441</v>
      </c>
      <c r="B21" s="73" t="s">
        <v>1810</v>
      </c>
      <c r="C21" s="73" t="s">
        <v>1432</v>
      </c>
      <c r="D21" s="73" t="s">
        <v>1815</v>
      </c>
      <c r="E21" s="78" t="s">
        <v>1432</v>
      </c>
      <c r="F21" s="73" t="s">
        <v>1812</v>
      </c>
      <c r="G21" s="73" t="s">
        <v>1434</v>
      </c>
      <c r="H21" s="73" t="s">
        <v>1435</v>
      </c>
      <c r="I21" s="73" t="s">
        <v>1813</v>
      </c>
      <c r="J21" s="73">
        <v>527250</v>
      </c>
      <c r="K21" s="73">
        <v>171063</v>
      </c>
      <c r="L21" s="177" t="s">
        <v>3082</v>
      </c>
      <c r="M21" s="74" t="s">
        <v>3900</v>
      </c>
      <c r="N21" s="74" t="s">
        <v>3859</v>
      </c>
      <c r="O21" s="73">
        <v>0</v>
      </c>
      <c r="P21" s="73">
        <v>28</v>
      </c>
      <c r="Q21" s="75">
        <v>28</v>
      </c>
      <c r="R21" s="73" t="s">
        <v>1814</v>
      </c>
      <c r="S21" s="73" t="s">
        <v>1154</v>
      </c>
      <c r="T21" s="74" t="s">
        <v>4702</v>
      </c>
      <c r="U21" s="74" t="s">
        <v>4938</v>
      </c>
      <c r="V21" s="73" t="s">
        <v>1439</v>
      </c>
      <c r="W21" s="74" t="s">
        <v>1432</v>
      </c>
      <c r="X21" s="73" t="s">
        <v>1442</v>
      </c>
      <c r="Y21" s="73" t="s">
        <v>1443</v>
      </c>
      <c r="Z21" s="73" t="s">
        <v>1443</v>
      </c>
      <c r="AA21" s="73" t="s">
        <v>1444</v>
      </c>
      <c r="AB21" s="384">
        <v>0.113</v>
      </c>
      <c r="AC21" s="76" t="s">
        <v>3900</v>
      </c>
      <c r="AD21" s="77" t="s">
        <v>3859</v>
      </c>
      <c r="AE21" s="157" t="s">
        <v>628</v>
      </c>
      <c r="AF21" s="78" t="s">
        <v>3904</v>
      </c>
      <c r="AG21" s="78"/>
      <c r="AH21" s="78"/>
      <c r="AI21" s="78"/>
      <c r="AJ21" s="78">
        <v>0</v>
      </c>
      <c r="AK21" s="78">
        <v>17</v>
      </c>
      <c r="AL21" s="78">
        <v>11</v>
      </c>
      <c r="AM21" s="78">
        <v>0</v>
      </c>
      <c r="AN21" s="78">
        <v>0</v>
      </c>
      <c r="AO21" s="78">
        <v>0</v>
      </c>
      <c r="AP21" s="78">
        <v>0</v>
      </c>
      <c r="AQ21" s="78">
        <v>0</v>
      </c>
      <c r="AR21" s="78">
        <v>17</v>
      </c>
      <c r="AS21" s="78">
        <v>11</v>
      </c>
      <c r="AT21" s="78">
        <v>0</v>
      </c>
      <c r="AU21" s="78">
        <v>0</v>
      </c>
      <c r="AV21" s="78">
        <v>0</v>
      </c>
      <c r="AW21" s="78">
        <v>0</v>
      </c>
      <c r="AX21" s="78">
        <v>0</v>
      </c>
      <c r="AY21" s="78">
        <v>0</v>
      </c>
      <c r="AZ21" s="78">
        <v>0</v>
      </c>
      <c r="BA21" s="78">
        <v>0</v>
      </c>
      <c r="BB21" s="78">
        <v>0</v>
      </c>
      <c r="BC21" s="78">
        <v>0</v>
      </c>
      <c r="BD21" s="78">
        <v>0</v>
      </c>
      <c r="BE21" s="78">
        <v>0</v>
      </c>
      <c r="BF21" s="78">
        <v>0</v>
      </c>
      <c r="BG21" s="78">
        <v>0</v>
      </c>
      <c r="BH21" s="78">
        <v>0</v>
      </c>
      <c r="BI21" s="78">
        <v>0</v>
      </c>
      <c r="BJ21" s="78">
        <v>0</v>
      </c>
      <c r="BK21" s="78">
        <v>0</v>
      </c>
      <c r="BL21" s="285"/>
      <c r="BM21" s="179">
        <f t="shared" si="0"/>
        <v>28</v>
      </c>
      <c r="BN21" s="79">
        <v>0</v>
      </c>
      <c r="BO21" s="237">
        <v>0</v>
      </c>
      <c r="BP21" s="79">
        <v>0</v>
      </c>
      <c r="BQ21" s="79">
        <v>0</v>
      </c>
      <c r="BR21" s="79">
        <v>0</v>
      </c>
      <c r="BS21" s="238">
        <v>0</v>
      </c>
      <c r="BT21" s="79">
        <v>0</v>
      </c>
      <c r="BU21" s="79">
        <v>0</v>
      </c>
      <c r="BV21" s="79">
        <v>0</v>
      </c>
      <c r="BW21" s="79">
        <v>0</v>
      </c>
      <c r="BX21" s="79">
        <v>0</v>
      </c>
      <c r="BY21" s="79">
        <v>0</v>
      </c>
      <c r="BZ21" s="79">
        <v>0</v>
      </c>
      <c r="CA21" s="79">
        <v>0</v>
      </c>
      <c r="CB21" s="79">
        <v>0</v>
      </c>
      <c r="CC21" s="79">
        <v>0</v>
      </c>
      <c r="CD21" s="79">
        <v>0</v>
      </c>
      <c r="CE21" s="79">
        <v>0</v>
      </c>
      <c r="CF21" s="79">
        <v>0</v>
      </c>
      <c r="CG21" s="79">
        <v>0</v>
      </c>
      <c r="CH21" s="79">
        <v>0</v>
      </c>
      <c r="CI21" s="81">
        <f t="shared" si="1"/>
        <v>0</v>
      </c>
      <c r="CJ21" s="131">
        <f t="shared" si="2"/>
        <v>0</v>
      </c>
      <c r="CK21" s="131">
        <f t="shared" si="3"/>
        <v>0</v>
      </c>
      <c r="CL21" s="131">
        <f t="shared" si="4"/>
        <v>0</v>
      </c>
      <c r="CM21" s="83">
        <v>1</v>
      </c>
      <c r="CN21" s="254" t="s">
        <v>4965</v>
      </c>
      <c r="CO21" s="140" t="s">
        <v>4965</v>
      </c>
      <c r="CP21" s="256" t="s">
        <v>4965</v>
      </c>
      <c r="CQ21" s="86" t="s">
        <v>4965</v>
      </c>
      <c r="CR21" s="85" t="s">
        <v>4965</v>
      </c>
      <c r="CS21" s="85" t="s">
        <v>4965</v>
      </c>
      <c r="CT21" s="85" t="s">
        <v>4965</v>
      </c>
      <c r="CU21" s="86"/>
    </row>
    <row r="22" spans="1:99" s="363" customFormat="1" ht="12" customHeight="1" x14ac:dyDescent="0.2">
      <c r="A22" s="72" t="s">
        <v>2441</v>
      </c>
      <c r="B22" s="73" t="s">
        <v>1927</v>
      </c>
      <c r="C22" s="73" t="s">
        <v>1432</v>
      </c>
      <c r="D22" s="73" t="s">
        <v>1432</v>
      </c>
      <c r="E22" s="78" t="s">
        <v>688</v>
      </c>
      <c r="F22" s="73" t="s">
        <v>1432</v>
      </c>
      <c r="G22" s="73" t="s">
        <v>689</v>
      </c>
      <c r="H22" s="73" t="s">
        <v>2524</v>
      </c>
      <c r="I22" s="73" t="s">
        <v>690</v>
      </c>
      <c r="J22" s="73">
        <v>529172</v>
      </c>
      <c r="K22" s="73">
        <v>171470</v>
      </c>
      <c r="L22" s="177" t="s">
        <v>3081</v>
      </c>
      <c r="M22" s="74" t="s">
        <v>3900</v>
      </c>
      <c r="N22" s="74" t="s">
        <v>3859</v>
      </c>
      <c r="O22" s="73">
        <v>0</v>
      </c>
      <c r="P22" s="73">
        <v>2</v>
      </c>
      <c r="Q22" s="75">
        <v>2</v>
      </c>
      <c r="R22" s="73" t="s">
        <v>691</v>
      </c>
      <c r="S22" s="73" t="s">
        <v>1438</v>
      </c>
      <c r="T22" s="74" t="s">
        <v>4702</v>
      </c>
      <c r="U22" s="74" t="s">
        <v>692</v>
      </c>
      <c r="V22" s="73" t="s">
        <v>1439</v>
      </c>
      <c r="W22" s="74" t="s">
        <v>1432</v>
      </c>
      <c r="X22" s="73" t="s">
        <v>1442</v>
      </c>
      <c r="Y22" s="73" t="s">
        <v>1443</v>
      </c>
      <c r="Z22" s="73" t="s">
        <v>1444</v>
      </c>
      <c r="AA22" s="73" t="s">
        <v>2713</v>
      </c>
      <c r="AB22" s="384">
        <v>5.0999999999999997E-2</v>
      </c>
      <c r="AC22" s="76" t="s">
        <v>3900</v>
      </c>
      <c r="AD22" s="77" t="s">
        <v>3859</v>
      </c>
      <c r="AE22" s="157" t="s">
        <v>3063</v>
      </c>
      <c r="AF22" s="78" t="s">
        <v>1445</v>
      </c>
      <c r="AG22" s="78"/>
      <c r="AH22" s="78"/>
      <c r="AI22" s="78"/>
      <c r="AJ22" s="78">
        <v>0</v>
      </c>
      <c r="AK22" s="78">
        <v>0</v>
      </c>
      <c r="AL22" s="78">
        <v>0</v>
      </c>
      <c r="AM22" s="78">
        <v>2</v>
      </c>
      <c r="AN22" s="78">
        <v>0</v>
      </c>
      <c r="AO22" s="78">
        <v>0</v>
      </c>
      <c r="AP22" s="78">
        <v>0</v>
      </c>
      <c r="AQ22" s="78">
        <v>0</v>
      </c>
      <c r="AR22" s="78">
        <v>0</v>
      </c>
      <c r="AS22" s="78">
        <v>0</v>
      </c>
      <c r="AT22" s="78">
        <v>0</v>
      </c>
      <c r="AU22" s="78">
        <v>0</v>
      </c>
      <c r="AV22" s="78">
        <v>0</v>
      </c>
      <c r="AW22" s="78">
        <v>0</v>
      </c>
      <c r="AX22" s="78">
        <v>0</v>
      </c>
      <c r="AY22" s="78">
        <v>0</v>
      </c>
      <c r="AZ22" s="78">
        <v>0</v>
      </c>
      <c r="BA22" s="78">
        <v>2</v>
      </c>
      <c r="BB22" s="78">
        <v>0</v>
      </c>
      <c r="BC22" s="78">
        <v>0</v>
      </c>
      <c r="BD22" s="78">
        <v>0</v>
      </c>
      <c r="BE22" s="78">
        <v>0</v>
      </c>
      <c r="BF22" s="78">
        <v>0</v>
      </c>
      <c r="BG22" s="78">
        <v>0</v>
      </c>
      <c r="BH22" s="78">
        <v>0</v>
      </c>
      <c r="BI22" s="78">
        <v>0</v>
      </c>
      <c r="BJ22" s="78">
        <v>0</v>
      </c>
      <c r="BK22" s="78">
        <v>0</v>
      </c>
      <c r="BL22" s="285"/>
      <c r="BM22" s="179">
        <f t="shared" si="0"/>
        <v>2</v>
      </c>
      <c r="BN22" s="79">
        <v>0</v>
      </c>
      <c r="BO22" s="237">
        <v>0</v>
      </c>
      <c r="BP22" s="79">
        <v>0</v>
      </c>
      <c r="BQ22" s="79">
        <v>0</v>
      </c>
      <c r="BR22" s="79">
        <v>0</v>
      </c>
      <c r="BS22" s="238">
        <v>0</v>
      </c>
      <c r="BT22" s="79">
        <v>0</v>
      </c>
      <c r="BU22" s="79">
        <v>0</v>
      </c>
      <c r="BV22" s="79">
        <v>0</v>
      </c>
      <c r="BW22" s="79">
        <v>0</v>
      </c>
      <c r="BX22" s="79">
        <v>0</v>
      </c>
      <c r="BY22" s="79">
        <v>0</v>
      </c>
      <c r="BZ22" s="79">
        <v>0</v>
      </c>
      <c r="CA22" s="79">
        <v>0</v>
      </c>
      <c r="CB22" s="79">
        <v>0</v>
      </c>
      <c r="CC22" s="79">
        <v>0</v>
      </c>
      <c r="CD22" s="79">
        <v>0</v>
      </c>
      <c r="CE22" s="79">
        <v>0</v>
      </c>
      <c r="CF22" s="79">
        <v>0</v>
      </c>
      <c r="CG22" s="79">
        <v>0</v>
      </c>
      <c r="CH22" s="79">
        <v>0</v>
      </c>
      <c r="CI22" s="81">
        <f t="shared" si="1"/>
        <v>0</v>
      </c>
      <c r="CJ22" s="131">
        <f t="shared" si="2"/>
        <v>0</v>
      </c>
      <c r="CK22" s="131">
        <f t="shared" si="3"/>
        <v>0</v>
      </c>
      <c r="CL22" s="131">
        <f t="shared" si="4"/>
        <v>0</v>
      </c>
      <c r="CM22" s="83">
        <v>1</v>
      </c>
      <c r="CN22" s="254" t="s">
        <v>4965</v>
      </c>
      <c r="CO22" s="140" t="s">
        <v>4965</v>
      </c>
      <c r="CP22" s="256" t="s">
        <v>4965</v>
      </c>
      <c r="CQ22" s="86" t="s">
        <v>4965</v>
      </c>
      <c r="CR22" s="85" t="s">
        <v>4965</v>
      </c>
      <c r="CS22" s="85" t="s">
        <v>4965</v>
      </c>
      <c r="CT22" s="85" t="s">
        <v>4965</v>
      </c>
      <c r="CU22" s="86"/>
    </row>
    <row r="23" spans="1:99" s="363" customFormat="1" ht="12" customHeight="1" x14ac:dyDescent="0.2">
      <c r="A23" s="72" t="s">
        <v>2441</v>
      </c>
      <c r="B23" s="73" t="s">
        <v>693</v>
      </c>
      <c r="C23" s="73" t="s">
        <v>1432</v>
      </c>
      <c r="D23" s="73" t="s">
        <v>1432</v>
      </c>
      <c r="E23" s="78" t="s">
        <v>694</v>
      </c>
      <c r="F23" s="73" t="s">
        <v>1432</v>
      </c>
      <c r="G23" s="73" t="s">
        <v>2087</v>
      </c>
      <c r="H23" s="73" t="s">
        <v>1458</v>
      </c>
      <c r="I23" s="73" t="s">
        <v>1896</v>
      </c>
      <c r="J23" s="73">
        <v>522943</v>
      </c>
      <c r="K23" s="73">
        <v>174578</v>
      </c>
      <c r="L23" s="177" t="s">
        <v>521</v>
      </c>
      <c r="M23" s="74" t="s">
        <v>695</v>
      </c>
      <c r="N23" s="74" t="s">
        <v>1023</v>
      </c>
      <c r="O23" s="73">
        <v>1</v>
      </c>
      <c r="P23" s="73">
        <v>1</v>
      </c>
      <c r="Q23" s="75">
        <v>0</v>
      </c>
      <c r="R23" s="73" t="s">
        <v>696</v>
      </c>
      <c r="S23" s="73" t="s">
        <v>1438</v>
      </c>
      <c r="T23" s="74" t="s">
        <v>697</v>
      </c>
      <c r="U23" s="74" t="s">
        <v>698</v>
      </c>
      <c r="V23" s="73" t="s">
        <v>1439</v>
      </c>
      <c r="W23" s="74" t="s">
        <v>1432</v>
      </c>
      <c r="X23" s="73" t="s">
        <v>1442</v>
      </c>
      <c r="Y23" s="73" t="s">
        <v>1443</v>
      </c>
      <c r="Z23" s="73" t="s">
        <v>1444</v>
      </c>
      <c r="AA23" s="73" t="s">
        <v>2713</v>
      </c>
      <c r="AB23" s="384">
        <v>4.2999999999999997E-2</v>
      </c>
      <c r="AC23" s="76" t="s">
        <v>695</v>
      </c>
      <c r="AD23" s="77" t="s">
        <v>1023</v>
      </c>
      <c r="AE23" s="157" t="s">
        <v>3063</v>
      </c>
      <c r="AF23" s="78" t="s">
        <v>1445</v>
      </c>
      <c r="AG23" s="78"/>
      <c r="AH23" s="78">
        <v>0</v>
      </c>
      <c r="AI23" s="78">
        <v>0</v>
      </c>
      <c r="AJ23" s="78">
        <v>0</v>
      </c>
      <c r="AK23" s="78">
        <v>0</v>
      </c>
      <c r="AL23" s="78">
        <v>-1</v>
      </c>
      <c r="AM23" s="78">
        <v>1</v>
      </c>
      <c r="AN23" s="78">
        <v>0</v>
      </c>
      <c r="AO23" s="78">
        <v>0</v>
      </c>
      <c r="AP23" s="78">
        <v>0</v>
      </c>
      <c r="AQ23" s="78">
        <v>0</v>
      </c>
      <c r="AR23" s="78">
        <v>0</v>
      </c>
      <c r="AS23" s="78">
        <v>0</v>
      </c>
      <c r="AT23" s="78">
        <v>0</v>
      </c>
      <c r="AU23" s="78">
        <v>0</v>
      </c>
      <c r="AV23" s="78">
        <v>0</v>
      </c>
      <c r="AW23" s="78">
        <v>0</v>
      </c>
      <c r="AX23" s="78">
        <v>0</v>
      </c>
      <c r="AY23" s="78">
        <v>0</v>
      </c>
      <c r="AZ23" s="78">
        <v>-1</v>
      </c>
      <c r="BA23" s="78">
        <v>1</v>
      </c>
      <c r="BB23" s="78">
        <v>0</v>
      </c>
      <c r="BC23" s="78">
        <v>0</v>
      </c>
      <c r="BD23" s="78">
        <v>0</v>
      </c>
      <c r="BE23" s="78">
        <v>0</v>
      </c>
      <c r="BF23" s="78">
        <v>0</v>
      </c>
      <c r="BG23" s="78">
        <v>0</v>
      </c>
      <c r="BH23" s="78">
        <v>0</v>
      </c>
      <c r="BI23" s="78">
        <v>0</v>
      </c>
      <c r="BJ23" s="78">
        <v>0</v>
      </c>
      <c r="BK23" s="78">
        <v>0</v>
      </c>
      <c r="BL23" s="285"/>
      <c r="BM23" s="179">
        <f t="shared" si="0"/>
        <v>0</v>
      </c>
      <c r="BN23" s="79">
        <v>0</v>
      </c>
      <c r="BO23" s="237">
        <v>0</v>
      </c>
      <c r="BP23" s="79">
        <v>0</v>
      </c>
      <c r="BQ23" s="79">
        <v>0</v>
      </c>
      <c r="BR23" s="79">
        <v>0</v>
      </c>
      <c r="BS23" s="238">
        <v>0</v>
      </c>
      <c r="BT23" s="79">
        <v>0</v>
      </c>
      <c r="BU23" s="79">
        <v>0</v>
      </c>
      <c r="BV23" s="79">
        <v>0</v>
      </c>
      <c r="BW23" s="79">
        <v>0</v>
      </c>
      <c r="BX23" s="79">
        <v>0</v>
      </c>
      <c r="BY23" s="79">
        <v>0</v>
      </c>
      <c r="BZ23" s="79">
        <v>0</v>
      </c>
      <c r="CA23" s="79">
        <v>0</v>
      </c>
      <c r="CB23" s="79">
        <v>0</v>
      </c>
      <c r="CC23" s="79">
        <v>0</v>
      </c>
      <c r="CD23" s="79">
        <v>0</v>
      </c>
      <c r="CE23" s="79">
        <v>0</v>
      </c>
      <c r="CF23" s="79">
        <v>0</v>
      </c>
      <c r="CG23" s="79">
        <v>0</v>
      </c>
      <c r="CH23" s="79">
        <v>0</v>
      </c>
      <c r="CI23" s="81">
        <f t="shared" si="1"/>
        <v>0</v>
      </c>
      <c r="CJ23" s="131">
        <f t="shared" si="2"/>
        <v>0</v>
      </c>
      <c r="CK23" s="131">
        <f t="shared" si="3"/>
        <v>0</v>
      </c>
      <c r="CL23" s="131">
        <f t="shared" si="4"/>
        <v>0</v>
      </c>
      <c r="CM23" s="83">
        <v>1</v>
      </c>
      <c r="CN23" s="254" t="s">
        <v>4965</v>
      </c>
      <c r="CO23" s="140" t="s">
        <v>4965</v>
      </c>
      <c r="CP23" s="256" t="s">
        <v>4965</v>
      </c>
      <c r="CQ23" s="86" t="s">
        <v>4965</v>
      </c>
      <c r="CR23" s="85" t="s">
        <v>4965</v>
      </c>
      <c r="CS23" s="85" t="s">
        <v>4965</v>
      </c>
      <c r="CT23" s="85" t="s">
        <v>4965</v>
      </c>
      <c r="CU23" s="86"/>
    </row>
    <row r="24" spans="1:99" s="363" customFormat="1" ht="12" customHeight="1" x14ac:dyDescent="0.2">
      <c r="A24" s="72" t="s">
        <v>2441</v>
      </c>
      <c r="B24" s="73" t="s">
        <v>699</v>
      </c>
      <c r="C24" s="73" t="s">
        <v>1432</v>
      </c>
      <c r="D24" s="73" t="s">
        <v>1432</v>
      </c>
      <c r="E24" s="78" t="s">
        <v>1432</v>
      </c>
      <c r="F24" s="73" t="s">
        <v>280</v>
      </c>
      <c r="G24" s="73" t="s">
        <v>3521</v>
      </c>
      <c r="H24" s="73" t="s">
        <v>1458</v>
      </c>
      <c r="I24" s="73" t="s">
        <v>700</v>
      </c>
      <c r="J24" s="73">
        <v>523744</v>
      </c>
      <c r="K24" s="73">
        <v>174514</v>
      </c>
      <c r="L24" s="177" t="s">
        <v>3079</v>
      </c>
      <c r="M24" s="74" t="s">
        <v>4203</v>
      </c>
      <c r="N24" s="74" t="s">
        <v>3859</v>
      </c>
      <c r="O24" s="73">
        <v>2</v>
      </c>
      <c r="P24" s="73">
        <v>1</v>
      </c>
      <c r="Q24" s="75">
        <v>-1</v>
      </c>
      <c r="R24" s="73" t="s">
        <v>1324</v>
      </c>
      <c r="S24" s="73" t="s">
        <v>1438</v>
      </c>
      <c r="T24" s="74" t="s">
        <v>1325</v>
      </c>
      <c r="U24" s="74" t="s">
        <v>1326</v>
      </c>
      <c r="V24" s="73" t="s">
        <v>1439</v>
      </c>
      <c r="W24" s="74" t="s">
        <v>1432</v>
      </c>
      <c r="X24" s="73" t="s">
        <v>1442</v>
      </c>
      <c r="Y24" s="73" t="s">
        <v>1453</v>
      </c>
      <c r="Z24" s="73" t="s">
        <v>1444</v>
      </c>
      <c r="AA24" s="73" t="s">
        <v>4207</v>
      </c>
      <c r="AB24" s="384">
        <v>1.7000000000000001E-2</v>
      </c>
      <c r="AC24" s="76" t="s">
        <v>4203</v>
      </c>
      <c r="AD24" s="77" t="s">
        <v>3859</v>
      </c>
      <c r="AE24" s="157" t="s">
        <v>3063</v>
      </c>
      <c r="AF24" s="78" t="s">
        <v>1445</v>
      </c>
      <c r="AG24" s="78"/>
      <c r="AH24" s="78"/>
      <c r="AI24" s="78"/>
      <c r="AJ24" s="78">
        <v>0</v>
      </c>
      <c r="AK24" s="78">
        <v>-1</v>
      </c>
      <c r="AL24" s="78">
        <v>0</v>
      </c>
      <c r="AM24" s="78">
        <v>0</v>
      </c>
      <c r="AN24" s="78">
        <v>0</v>
      </c>
      <c r="AO24" s="78">
        <v>0</v>
      </c>
      <c r="AP24" s="78">
        <v>0</v>
      </c>
      <c r="AQ24" s="78">
        <v>0</v>
      </c>
      <c r="AR24" s="78">
        <v>-1</v>
      </c>
      <c r="AS24" s="78">
        <v>0</v>
      </c>
      <c r="AT24" s="78">
        <v>-1</v>
      </c>
      <c r="AU24" s="78">
        <v>0</v>
      </c>
      <c r="AV24" s="78">
        <v>0</v>
      </c>
      <c r="AW24" s="78">
        <v>0</v>
      </c>
      <c r="AX24" s="78">
        <v>0</v>
      </c>
      <c r="AY24" s="78">
        <v>0</v>
      </c>
      <c r="AZ24" s="78">
        <v>0</v>
      </c>
      <c r="BA24" s="78">
        <v>1</v>
      </c>
      <c r="BB24" s="78">
        <v>0</v>
      </c>
      <c r="BC24" s="78">
        <v>0</v>
      </c>
      <c r="BD24" s="78">
        <v>0</v>
      </c>
      <c r="BE24" s="78">
        <v>0</v>
      </c>
      <c r="BF24" s="78">
        <v>0</v>
      </c>
      <c r="BG24" s="78">
        <v>0</v>
      </c>
      <c r="BH24" s="78">
        <v>0</v>
      </c>
      <c r="BI24" s="78">
        <v>0</v>
      </c>
      <c r="BJ24" s="78">
        <v>0</v>
      </c>
      <c r="BK24" s="78">
        <v>0</v>
      </c>
      <c r="BL24" s="285"/>
      <c r="BM24" s="179">
        <f t="shared" si="0"/>
        <v>-1</v>
      </c>
      <c r="BN24" s="79">
        <v>0</v>
      </c>
      <c r="BO24" s="237">
        <v>0</v>
      </c>
      <c r="BP24" s="79">
        <v>0</v>
      </c>
      <c r="BQ24" s="79">
        <v>0</v>
      </c>
      <c r="BR24" s="79">
        <v>0</v>
      </c>
      <c r="BS24" s="238">
        <v>0</v>
      </c>
      <c r="BT24" s="79">
        <v>0</v>
      </c>
      <c r="BU24" s="79">
        <v>0</v>
      </c>
      <c r="BV24" s="79">
        <v>0</v>
      </c>
      <c r="BW24" s="79">
        <v>0</v>
      </c>
      <c r="BX24" s="79">
        <v>0</v>
      </c>
      <c r="BY24" s="79">
        <v>0</v>
      </c>
      <c r="BZ24" s="79">
        <v>0</v>
      </c>
      <c r="CA24" s="79">
        <v>0</v>
      </c>
      <c r="CB24" s="79">
        <v>0</v>
      </c>
      <c r="CC24" s="79">
        <v>0</v>
      </c>
      <c r="CD24" s="79">
        <v>0</v>
      </c>
      <c r="CE24" s="79">
        <v>0</v>
      </c>
      <c r="CF24" s="79">
        <v>0</v>
      </c>
      <c r="CG24" s="79">
        <v>0</v>
      </c>
      <c r="CH24" s="79">
        <v>0</v>
      </c>
      <c r="CI24" s="81">
        <f t="shared" si="1"/>
        <v>0</v>
      </c>
      <c r="CJ24" s="131">
        <f t="shared" si="2"/>
        <v>0</v>
      </c>
      <c r="CK24" s="131">
        <f t="shared" si="3"/>
        <v>0</v>
      </c>
      <c r="CL24" s="131">
        <f t="shared" si="4"/>
        <v>0</v>
      </c>
      <c r="CM24" s="83">
        <v>7</v>
      </c>
      <c r="CN24" s="254" t="s">
        <v>4965</v>
      </c>
      <c r="CO24" s="140" t="s">
        <v>4965</v>
      </c>
      <c r="CP24" s="256" t="s">
        <v>4965</v>
      </c>
      <c r="CQ24" s="86" t="s">
        <v>4965</v>
      </c>
      <c r="CR24" s="85" t="s">
        <v>4965</v>
      </c>
      <c r="CS24" s="85" t="s">
        <v>4965</v>
      </c>
      <c r="CT24" s="85" t="s">
        <v>4965</v>
      </c>
      <c r="CU24" s="86"/>
    </row>
    <row r="25" spans="1:99" s="363" customFormat="1" ht="12" customHeight="1" x14ac:dyDescent="0.2">
      <c r="A25" s="72" t="s">
        <v>2441</v>
      </c>
      <c r="B25" s="73" t="s">
        <v>1327</v>
      </c>
      <c r="C25" s="73" t="s">
        <v>3696</v>
      </c>
      <c r="D25" s="73" t="s">
        <v>1328</v>
      </c>
      <c r="E25" s="78" t="s">
        <v>3698</v>
      </c>
      <c r="F25" s="73" t="s">
        <v>1432</v>
      </c>
      <c r="G25" s="73" t="s">
        <v>3699</v>
      </c>
      <c r="H25" s="73" t="s">
        <v>1885</v>
      </c>
      <c r="I25" s="73" t="s">
        <v>3700</v>
      </c>
      <c r="J25" s="73">
        <v>526241</v>
      </c>
      <c r="K25" s="73">
        <v>175489</v>
      </c>
      <c r="L25" s="177" t="s">
        <v>4766</v>
      </c>
      <c r="M25" s="74" t="s">
        <v>3269</v>
      </c>
      <c r="N25" s="74" t="s">
        <v>1329</v>
      </c>
      <c r="O25" s="73">
        <v>0</v>
      </c>
      <c r="P25" s="73">
        <v>64</v>
      </c>
      <c r="Q25" s="75">
        <v>64</v>
      </c>
      <c r="R25" s="73" t="s">
        <v>1330</v>
      </c>
      <c r="S25" s="73" t="s">
        <v>1438</v>
      </c>
      <c r="T25" s="74" t="s">
        <v>1331</v>
      </c>
      <c r="U25" s="74" t="s">
        <v>1332</v>
      </c>
      <c r="V25" s="73" t="s">
        <v>1439</v>
      </c>
      <c r="W25" s="74" t="s">
        <v>1432</v>
      </c>
      <c r="X25" s="73" t="s">
        <v>1442</v>
      </c>
      <c r="Y25" s="73" t="s">
        <v>1443</v>
      </c>
      <c r="Z25" s="73" t="s">
        <v>1443</v>
      </c>
      <c r="AA25" s="73" t="s">
        <v>1444</v>
      </c>
      <c r="AB25" s="384">
        <v>0.151</v>
      </c>
      <c r="AC25" s="76" t="s">
        <v>3269</v>
      </c>
      <c r="AD25" s="77" t="s">
        <v>1329</v>
      </c>
      <c r="AE25" s="157" t="s">
        <v>3063</v>
      </c>
      <c r="AF25" s="78" t="s">
        <v>1445</v>
      </c>
      <c r="AG25" s="78"/>
      <c r="AH25" s="78"/>
      <c r="AI25" s="78"/>
      <c r="AJ25" s="78">
        <v>0</v>
      </c>
      <c r="AK25" s="78">
        <v>24</v>
      </c>
      <c r="AL25" s="78">
        <v>32</v>
      </c>
      <c r="AM25" s="78">
        <v>6</v>
      </c>
      <c r="AN25" s="78">
        <v>2</v>
      </c>
      <c r="AO25" s="78">
        <v>0</v>
      </c>
      <c r="AP25" s="78">
        <v>0</v>
      </c>
      <c r="AQ25" s="78">
        <v>0</v>
      </c>
      <c r="AR25" s="78">
        <v>24</v>
      </c>
      <c r="AS25" s="78">
        <v>32</v>
      </c>
      <c r="AT25" s="78">
        <v>6</v>
      </c>
      <c r="AU25" s="78">
        <v>2</v>
      </c>
      <c r="AV25" s="78">
        <v>0</v>
      </c>
      <c r="AW25" s="78">
        <v>0</v>
      </c>
      <c r="AX25" s="78">
        <v>0</v>
      </c>
      <c r="AY25" s="78">
        <v>0</v>
      </c>
      <c r="AZ25" s="78">
        <v>0</v>
      </c>
      <c r="BA25" s="78">
        <v>0</v>
      </c>
      <c r="BB25" s="78">
        <v>0</v>
      </c>
      <c r="BC25" s="78">
        <v>0</v>
      </c>
      <c r="BD25" s="78">
        <v>0</v>
      </c>
      <c r="BE25" s="78">
        <v>0</v>
      </c>
      <c r="BF25" s="78">
        <v>0</v>
      </c>
      <c r="BG25" s="78">
        <v>0</v>
      </c>
      <c r="BH25" s="78">
        <v>0</v>
      </c>
      <c r="BI25" s="78">
        <v>0</v>
      </c>
      <c r="BJ25" s="78">
        <v>0</v>
      </c>
      <c r="BK25" s="78">
        <v>0</v>
      </c>
      <c r="BL25" s="285"/>
      <c r="BM25" s="179">
        <f t="shared" si="0"/>
        <v>64</v>
      </c>
      <c r="BN25" s="79">
        <v>0</v>
      </c>
      <c r="BO25" s="237">
        <v>0</v>
      </c>
      <c r="BP25" s="79">
        <v>0</v>
      </c>
      <c r="BQ25" s="79">
        <v>0</v>
      </c>
      <c r="BR25" s="79">
        <v>0</v>
      </c>
      <c r="BS25" s="238">
        <v>0</v>
      </c>
      <c r="BT25" s="79">
        <v>0</v>
      </c>
      <c r="BU25" s="79">
        <v>0</v>
      </c>
      <c r="BV25" s="79">
        <v>0</v>
      </c>
      <c r="BW25" s="79">
        <v>0</v>
      </c>
      <c r="BX25" s="79">
        <v>0</v>
      </c>
      <c r="BY25" s="79">
        <v>0</v>
      </c>
      <c r="BZ25" s="79">
        <v>0</v>
      </c>
      <c r="CA25" s="79">
        <v>0</v>
      </c>
      <c r="CB25" s="79">
        <v>0</v>
      </c>
      <c r="CC25" s="79">
        <v>0</v>
      </c>
      <c r="CD25" s="79">
        <v>0</v>
      </c>
      <c r="CE25" s="79">
        <v>0</v>
      </c>
      <c r="CF25" s="79">
        <v>0</v>
      </c>
      <c r="CG25" s="79">
        <v>0</v>
      </c>
      <c r="CH25" s="79">
        <v>0</v>
      </c>
      <c r="CI25" s="81">
        <f t="shared" si="1"/>
        <v>0</v>
      </c>
      <c r="CJ25" s="131">
        <f t="shared" si="2"/>
        <v>0</v>
      </c>
      <c r="CK25" s="131">
        <f t="shared" si="3"/>
        <v>0</v>
      </c>
      <c r="CL25" s="131">
        <f t="shared" si="4"/>
        <v>0</v>
      </c>
      <c r="CM25" s="83">
        <v>1</v>
      </c>
      <c r="CN25" s="254" t="s">
        <v>4965</v>
      </c>
      <c r="CO25" s="140" t="s">
        <v>4965</v>
      </c>
      <c r="CP25" s="256" t="s">
        <v>4965</v>
      </c>
      <c r="CQ25" s="86" t="s">
        <v>4965</v>
      </c>
      <c r="CR25" s="85" t="s">
        <v>4965</v>
      </c>
      <c r="CS25" s="85" t="s">
        <v>4965</v>
      </c>
      <c r="CT25" s="85" t="s">
        <v>4965</v>
      </c>
      <c r="CU25" s="86"/>
    </row>
    <row r="26" spans="1:99" s="363" customFormat="1" ht="12" customHeight="1" x14ac:dyDescent="0.2">
      <c r="A26" s="72" t="s">
        <v>2441</v>
      </c>
      <c r="B26" s="73" t="s">
        <v>1333</v>
      </c>
      <c r="C26" s="73" t="s">
        <v>1432</v>
      </c>
      <c r="D26" s="73" t="s">
        <v>1432</v>
      </c>
      <c r="E26" s="78" t="s">
        <v>1432</v>
      </c>
      <c r="F26" s="73" t="s">
        <v>2545</v>
      </c>
      <c r="G26" s="73" t="s">
        <v>3013</v>
      </c>
      <c r="H26" s="73" t="s">
        <v>1435</v>
      </c>
      <c r="I26" s="73" t="s">
        <v>1334</v>
      </c>
      <c r="J26" s="73">
        <v>527510</v>
      </c>
      <c r="K26" s="73">
        <v>172303</v>
      </c>
      <c r="L26" s="177" t="s">
        <v>3069</v>
      </c>
      <c r="M26" s="74" t="s">
        <v>3269</v>
      </c>
      <c r="N26" s="74" t="s">
        <v>3859</v>
      </c>
      <c r="O26" s="73">
        <v>1</v>
      </c>
      <c r="P26" s="73">
        <v>3</v>
      </c>
      <c r="Q26" s="75">
        <v>2</v>
      </c>
      <c r="R26" s="73" t="s">
        <v>205</v>
      </c>
      <c r="S26" s="73" t="s">
        <v>1438</v>
      </c>
      <c r="T26" s="74" t="s">
        <v>206</v>
      </c>
      <c r="U26" s="74" t="s">
        <v>207</v>
      </c>
      <c r="V26" s="73" t="s">
        <v>1439</v>
      </c>
      <c r="W26" s="74" t="s">
        <v>1432</v>
      </c>
      <c r="X26" s="73" t="s">
        <v>1442</v>
      </c>
      <c r="Y26" s="73" t="s">
        <v>1453</v>
      </c>
      <c r="Z26" s="73" t="s">
        <v>1444</v>
      </c>
      <c r="AA26" s="73" t="s">
        <v>1454</v>
      </c>
      <c r="AB26" s="384">
        <v>5.1999999999999998E-2</v>
      </c>
      <c r="AC26" s="76" t="s">
        <v>3269</v>
      </c>
      <c r="AD26" s="77" t="s">
        <v>3859</v>
      </c>
      <c r="AE26" s="157" t="s">
        <v>3063</v>
      </c>
      <c r="AF26" s="78" t="s">
        <v>1445</v>
      </c>
      <c r="AG26" s="78"/>
      <c r="AH26" s="78"/>
      <c r="AI26" s="78"/>
      <c r="AJ26" s="78">
        <v>0</v>
      </c>
      <c r="AK26" s="78">
        <v>0</v>
      </c>
      <c r="AL26" s="78">
        <v>3</v>
      </c>
      <c r="AM26" s="78">
        <v>0</v>
      </c>
      <c r="AN26" s="78">
        <v>-1</v>
      </c>
      <c r="AO26" s="78">
        <v>0</v>
      </c>
      <c r="AP26" s="78">
        <v>0</v>
      </c>
      <c r="AQ26" s="78">
        <v>0</v>
      </c>
      <c r="AR26" s="78">
        <v>0</v>
      </c>
      <c r="AS26" s="78">
        <v>3</v>
      </c>
      <c r="AT26" s="78">
        <v>0</v>
      </c>
      <c r="AU26" s="78">
        <v>0</v>
      </c>
      <c r="AV26" s="78">
        <v>0</v>
      </c>
      <c r="AW26" s="78">
        <v>0</v>
      </c>
      <c r="AX26" s="78">
        <v>0</v>
      </c>
      <c r="AY26" s="78">
        <v>0</v>
      </c>
      <c r="AZ26" s="78">
        <v>0</v>
      </c>
      <c r="BA26" s="78">
        <v>0</v>
      </c>
      <c r="BB26" s="78">
        <v>-1</v>
      </c>
      <c r="BC26" s="78">
        <v>0</v>
      </c>
      <c r="BD26" s="78">
        <v>0</v>
      </c>
      <c r="BE26" s="78">
        <v>0</v>
      </c>
      <c r="BF26" s="78">
        <v>0</v>
      </c>
      <c r="BG26" s="78">
        <v>0</v>
      </c>
      <c r="BH26" s="78">
        <v>0</v>
      </c>
      <c r="BI26" s="78">
        <v>0</v>
      </c>
      <c r="BJ26" s="78">
        <v>0</v>
      </c>
      <c r="BK26" s="78">
        <v>0</v>
      </c>
      <c r="BL26" s="285"/>
      <c r="BM26" s="179">
        <f t="shared" si="0"/>
        <v>2</v>
      </c>
      <c r="BN26" s="79">
        <v>0</v>
      </c>
      <c r="BO26" s="237">
        <v>0</v>
      </c>
      <c r="BP26" s="79">
        <v>0</v>
      </c>
      <c r="BQ26" s="79">
        <v>0</v>
      </c>
      <c r="BR26" s="79">
        <v>0</v>
      </c>
      <c r="BS26" s="238">
        <v>0</v>
      </c>
      <c r="BT26" s="79">
        <v>0</v>
      </c>
      <c r="BU26" s="79">
        <v>0</v>
      </c>
      <c r="BV26" s="79">
        <v>0</v>
      </c>
      <c r="BW26" s="79">
        <v>0</v>
      </c>
      <c r="BX26" s="79">
        <v>0</v>
      </c>
      <c r="BY26" s="79">
        <v>0</v>
      </c>
      <c r="BZ26" s="79">
        <v>0</v>
      </c>
      <c r="CA26" s="79">
        <v>0</v>
      </c>
      <c r="CB26" s="79">
        <v>0</v>
      </c>
      <c r="CC26" s="79">
        <v>0</v>
      </c>
      <c r="CD26" s="79">
        <v>0</v>
      </c>
      <c r="CE26" s="79">
        <v>0</v>
      </c>
      <c r="CF26" s="79">
        <v>0</v>
      </c>
      <c r="CG26" s="79">
        <v>0</v>
      </c>
      <c r="CH26" s="79">
        <v>0</v>
      </c>
      <c r="CI26" s="81">
        <f t="shared" si="1"/>
        <v>0</v>
      </c>
      <c r="CJ26" s="131">
        <f t="shared" si="2"/>
        <v>0</v>
      </c>
      <c r="CK26" s="131">
        <f t="shared" si="3"/>
        <v>0</v>
      </c>
      <c r="CL26" s="131">
        <f t="shared" si="4"/>
        <v>0</v>
      </c>
      <c r="CM26" s="83">
        <v>7</v>
      </c>
      <c r="CN26" s="254" t="s">
        <v>4965</v>
      </c>
      <c r="CO26" s="140" t="s">
        <v>4965</v>
      </c>
      <c r="CP26" s="256" t="s">
        <v>4965</v>
      </c>
      <c r="CQ26" s="86" t="s">
        <v>4965</v>
      </c>
      <c r="CR26" s="85" t="s">
        <v>4965</v>
      </c>
      <c r="CS26" s="85" t="s">
        <v>4965</v>
      </c>
      <c r="CT26" s="85" t="s">
        <v>4965</v>
      </c>
      <c r="CU26" s="86"/>
    </row>
    <row r="27" spans="1:99" s="363" customFormat="1" ht="12" customHeight="1" x14ac:dyDescent="0.2">
      <c r="A27" s="72" t="s">
        <v>2441</v>
      </c>
      <c r="B27" s="73" t="s">
        <v>208</v>
      </c>
      <c r="C27" s="73" t="s">
        <v>1432</v>
      </c>
      <c r="D27" s="73" t="s">
        <v>1432</v>
      </c>
      <c r="E27" s="78" t="s">
        <v>209</v>
      </c>
      <c r="F27" s="73" t="s">
        <v>1432</v>
      </c>
      <c r="G27" s="73" t="s">
        <v>210</v>
      </c>
      <c r="H27" s="73" t="s">
        <v>2717</v>
      </c>
      <c r="I27" s="73" t="s">
        <v>211</v>
      </c>
      <c r="J27" s="73">
        <v>528037</v>
      </c>
      <c r="K27" s="73">
        <v>175978</v>
      </c>
      <c r="L27" s="177" t="s">
        <v>3085</v>
      </c>
      <c r="M27" s="74" t="s">
        <v>212</v>
      </c>
      <c r="N27" s="74" t="s">
        <v>3859</v>
      </c>
      <c r="O27" s="73">
        <v>0</v>
      </c>
      <c r="P27" s="73">
        <v>1</v>
      </c>
      <c r="Q27" s="75">
        <v>1</v>
      </c>
      <c r="R27" s="73" t="s">
        <v>213</v>
      </c>
      <c r="S27" s="73" t="s">
        <v>1438</v>
      </c>
      <c r="T27" s="74" t="s">
        <v>214</v>
      </c>
      <c r="U27" s="74" t="s">
        <v>215</v>
      </c>
      <c r="V27" s="73" t="s">
        <v>1439</v>
      </c>
      <c r="W27" s="74" t="s">
        <v>1432</v>
      </c>
      <c r="X27" s="73" t="s">
        <v>1442</v>
      </c>
      <c r="Y27" s="73" t="s">
        <v>4694</v>
      </c>
      <c r="Z27" s="73" t="s">
        <v>1444</v>
      </c>
      <c r="AA27" s="73" t="s">
        <v>4300</v>
      </c>
      <c r="AB27" s="384">
        <v>3.0000000000000001E-3</v>
      </c>
      <c r="AC27" s="76" t="s">
        <v>212</v>
      </c>
      <c r="AD27" s="77" t="s">
        <v>3859</v>
      </c>
      <c r="AE27" s="157" t="s">
        <v>3063</v>
      </c>
      <c r="AF27" s="78" t="s">
        <v>1445</v>
      </c>
      <c r="AG27" s="78"/>
      <c r="AH27" s="78"/>
      <c r="AI27" s="78"/>
      <c r="AJ27" s="78">
        <v>0</v>
      </c>
      <c r="AK27" s="78">
        <v>1</v>
      </c>
      <c r="AL27" s="78">
        <v>0</v>
      </c>
      <c r="AM27" s="78">
        <v>0</v>
      </c>
      <c r="AN27" s="78">
        <v>0</v>
      </c>
      <c r="AO27" s="78">
        <v>0</v>
      </c>
      <c r="AP27" s="78">
        <v>0</v>
      </c>
      <c r="AQ27" s="78">
        <v>0</v>
      </c>
      <c r="AR27" s="78">
        <v>0</v>
      </c>
      <c r="AS27" s="78">
        <v>0</v>
      </c>
      <c r="AT27" s="78">
        <v>0</v>
      </c>
      <c r="AU27" s="78">
        <v>0</v>
      </c>
      <c r="AV27" s="78">
        <v>0</v>
      </c>
      <c r="AW27" s="78">
        <v>0</v>
      </c>
      <c r="AX27" s="78">
        <v>0</v>
      </c>
      <c r="AY27" s="78">
        <v>0</v>
      </c>
      <c r="AZ27" s="78">
        <v>0</v>
      </c>
      <c r="BA27" s="78">
        <v>0</v>
      </c>
      <c r="BB27" s="78">
        <v>0</v>
      </c>
      <c r="BC27" s="78">
        <v>0</v>
      </c>
      <c r="BD27" s="78">
        <v>0</v>
      </c>
      <c r="BE27" s="78">
        <v>0</v>
      </c>
      <c r="BF27" s="78">
        <v>1</v>
      </c>
      <c r="BG27" s="78">
        <v>0</v>
      </c>
      <c r="BH27" s="78">
        <v>0</v>
      </c>
      <c r="BI27" s="78">
        <v>0</v>
      </c>
      <c r="BJ27" s="78">
        <v>0</v>
      </c>
      <c r="BK27" s="78">
        <v>0</v>
      </c>
      <c r="BL27" s="285"/>
      <c r="BM27" s="179">
        <f t="shared" si="0"/>
        <v>1</v>
      </c>
      <c r="BN27" s="79">
        <v>0</v>
      </c>
      <c r="BO27" s="237">
        <v>0</v>
      </c>
      <c r="BP27" s="79">
        <v>0</v>
      </c>
      <c r="BQ27" s="79">
        <v>0</v>
      </c>
      <c r="BR27" s="79">
        <v>0</v>
      </c>
      <c r="BS27" s="238">
        <v>0</v>
      </c>
      <c r="BT27" s="79">
        <v>0</v>
      </c>
      <c r="BU27" s="79">
        <v>0</v>
      </c>
      <c r="BV27" s="79">
        <v>0</v>
      </c>
      <c r="BW27" s="79">
        <v>0</v>
      </c>
      <c r="BX27" s="79">
        <v>0</v>
      </c>
      <c r="BY27" s="79">
        <v>0</v>
      </c>
      <c r="BZ27" s="79">
        <v>0</v>
      </c>
      <c r="CA27" s="79">
        <v>0</v>
      </c>
      <c r="CB27" s="79">
        <v>0</v>
      </c>
      <c r="CC27" s="79">
        <v>0</v>
      </c>
      <c r="CD27" s="79">
        <v>0</v>
      </c>
      <c r="CE27" s="79">
        <v>0</v>
      </c>
      <c r="CF27" s="79">
        <v>0</v>
      </c>
      <c r="CG27" s="79">
        <v>0</v>
      </c>
      <c r="CH27" s="79">
        <v>0</v>
      </c>
      <c r="CI27" s="81">
        <f t="shared" si="1"/>
        <v>0</v>
      </c>
      <c r="CJ27" s="131">
        <f t="shared" si="2"/>
        <v>0</v>
      </c>
      <c r="CK27" s="131">
        <f t="shared" si="3"/>
        <v>0</v>
      </c>
      <c r="CL27" s="131">
        <f t="shared" si="4"/>
        <v>0</v>
      </c>
      <c r="CM27" s="83">
        <v>1</v>
      </c>
      <c r="CN27" s="254" t="s">
        <v>4965</v>
      </c>
      <c r="CO27" s="140" t="s">
        <v>4965</v>
      </c>
      <c r="CP27" s="256" t="s">
        <v>4965</v>
      </c>
      <c r="CQ27" s="86" t="s">
        <v>4965</v>
      </c>
      <c r="CR27" s="85" t="s">
        <v>4965</v>
      </c>
      <c r="CS27" s="85" t="s">
        <v>4965</v>
      </c>
      <c r="CT27" s="85" t="s">
        <v>4965</v>
      </c>
      <c r="CU27" s="86"/>
    </row>
    <row r="28" spans="1:99" s="363" customFormat="1" ht="12" customHeight="1" x14ac:dyDescent="0.2">
      <c r="A28" s="72" t="s">
        <v>2441</v>
      </c>
      <c r="B28" s="73" t="s">
        <v>3018</v>
      </c>
      <c r="C28" s="73" t="s">
        <v>3696</v>
      </c>
      <c r="D28" s="73" t="s">
        <v>1966</v>
      </c>
      <c r="E28" s="78" t="s">
        <v>3698</v>
      </c>
      <c r="F28" s="73" t="s">
        <v>1432</v>
      </c>
      <c r="G28" s="73" t="s">
        <v>3699</v>
      </c>
      <c r="H28" s="73" t="s">
        <v>1885</v>
      </c>
      <c r="I28" s="73" t="s">
        <v>3700</v>
      </c>
      <c r="J28" s="73">
        <v>526241</v>
      </c>
      <c r="K28" s="73">
        <v>175489</v>
      </c>
      <c r="L28" s="177" t="s">
        <v>4766</v>
      </c>
      <c r="M28" s="74" t="s">
        <v>3269</v>
      </c>
      <c r="N28" s="74" t="s">
        <v>3859</v>
      </c>
      <c r="O28" s="73">
        <v>0</v>
      </c>
      <c r="P28" s="73">
        <v>22</v>
      </c>
      <c r="Q28" s="75">
        <v>22</v>
      </c>
      <c r="R28" s="73" t="s">
        <v>4332</v>
      </c>
      <c r="S28" s="73" t="s">
        <v>1438</v>
      </c>
      <c r="T28" s="74" t="s">
        <v>1623</v>
      </c>
      <c r="U28" s="74" t="s">
        <v>1624</v>
      </c>
      <c r="V28" s="73" t="s">
        <v>1439</v>
      </c>
      <c r="W28" s="74" t="s">
        <v>1432</v>
      </c>
      <c r="X28" s="73" t="s">
        <v>1442</v>
      </c>
      <c r="Y28" s="73" t="s">
        <v>1443</v>
      </c>
      <c r="Z28" s="73" t="s">
        <v>1443</v>
      </c>
      <c r="AA28" s="73" t="s">
        <v>1444</v>
      </c>
      <c r="AB28" s="384">
        <v>0.122</v>
      </c>
      <c r="AC28" s="76" t="s">
        <v>3269</v>
      </c>
      <c r="AD28" s="77" t="s">
        <v>3859</v>
      </c>
      <c r="AE28" s="157" t="s">
        <v>3063</v>
      </c>
      <c r="AF28" s="78" t="s">
        <v>1445</v>
      </c>
      <c r="AG28" s="78"/>
      <c r="AH28" s="78"/>
      <c r="AI28" s="78"/>
      <c r="AJ28" s="78">
        <v>0</v>
      </c>
      <c r="AK28" s="78">
        <v>0</v>
      </c>
      <c r="AL28" s="78">
        <v>20</v>
      </c>
      <c r="AM28" s="78">
        <v>2</v>
      </c>
      <c r="AN28" s="78">
        <v>0</v>
      </c>
      <c r="AO28" s="78">
        <v>0</v>
      </c>
      <c r="AP28" s="78">
        <v>0</v>
      </c>
      <c r="AQ28" s="78">
        <v>0</v>
      </c>
      <c r="AR28" s="78">
        <v>0</v>
      </c>
      <c r="AS28" s="78">
        <v>20</v>
      </c>
      <c r="AT28" s="78">
        <v>2</v>
      </c>
      <c r="AU28" s="78">
        <v>0</v>
      </c>
      <c r="AV28" s="78">
        <v>0</v>
      </c>
      <c r="AW28" s="78">
        <v>0</v>
      </c>
      <c r="AX28" s="78">
        <v>0</v>
      </c>
      <c r="AY28" s="78">
        <v>0</v>
      </c>
      <c r="AZ28" s="78">
        <v>0</v>
      </c>
      <c r="BA28" s="78">
        <v>0</v>
      </c>
      <c r="BB28" s="78">
        <v>0</v>
      </c>
      <c r="BC28" s="78">
        <v>0</v>
      </c>
      <c r="BD28" s="78">
        <v>0</v>
      </c>
      <c r="BE28" s="78">
        <v>0</v>
      </c>
      <c r="BF28" s="78">
        <v>0</v>
      </c>
      <c r="BG28" s="78">
        <v>0</v>
      </c>
      <c r="BH28" s="78">
        <v>0</v>
      </c>
      <c r="BI28" s="78">
        <v>0</v>
      </c>
      <c r="BJ28" s="78">
        <v>0</v>
      </c>
      <c r="BK28" s="78">
        <v>0</v>
      </c>
      <c r="BL28" s="285"/>
      <c r="BM28" s="179">
        <f t="shared" si="0"/>
        <v>22</v>
      </c>
      <c r="BN28" s="79">
        <v>0</v>
      </c>
      <c r="BO28" s="237">
        <v>0</v>
      </c>
      <c r="BP28" s="79">
        <v>0</v>
      </c>
      <c r="BQ28" s="79">
        <v>0</v>
      </c>
      <c r="BR28" s="79">
        <v>0</v>
      </c>
      <c r="BS28" s="238">
        <v>0</v>
      </c>
      <c r="BT28" s="79">
        <v>0</v>
      </c>
      <c r="BU28" s="79">
        <v>0</v>
      </c>
      <c r="BV28" s="79">
        <v>0</v>
      </c>
      <c r="BW28" s="79">
        <v>0</v>
      </c>
      <c r="BX28" s="79">
        <v>0</v>
      </c>
      <c r="BY28" s="79">
        <v>0</v>
      </c>
      <c r="BZ28" s="79">
        <v>0</v>
      </c>
      <c r="CA28" s="79">
        <v>0</v>
      </c>
      <c r="CB28" s="79">
        <v>0</v>
      </c>
      <c r="CC28" s="79">
        <v>0</v>
      </c>
      <c r="CD28" s="79">
        <v>0</v>
      </c>
      <c r="CE28" s="79">
        <v>0</v>
      </c>
      <c r="CF28" s="79">
        <v>0</v>
      </c>
      <c r="CG28" s="79">
        <v>0</v>
      </c>
      <c r="CH28" s="79">
        <v>0</v>
      </c>
      <c r="CI28" s="81">
        <f t="shared" si="1"/>
        <v>0</v>
      </c>
      <c r="CJ28" s="131">
        <f t="shared" si="2"/>
        <v>0</v>
      </c>
      <c r="CK28" s="131">
        <f t="shared" si="3"/>
        <v>0</v>
      </c>
      <c r="CL28" s="131">
        <f t="shared" si="4"/>
        <v>0</v>
      </c>
      <c r="CM28" s="83">
        <v>1</v>
      </c>
      <c r="CN28" s="254" t="s">
        <v>4965</v>
      </c>
      <c r="CO28" s="140" t="s">
        <v>4965</v>
      </c>
      <c r="CP28" s="256" t="s">
        <v>4965</v>
      </c>
      <c r="CQ28" s="86" t="s">
        <v>4965</v>
      </c>
      <c r="CR28" s="85" t="s">
        <v>4965</v>
      </c>
      <c r="CS28" s="85" t="s">
        <v>4965</v>
      </c>
      <c r="CT28" s="85" t="s">
        <v>4965</v>
      </c>
      <c r="CU28" s="86"/>
    </row>
    <row r="29" spans="1:99" s="363" customFormat="1" ht="12" customHeight="1" x14ac:dyDescent="0.2">
      <c r="A29" s="70" t="s">
        <v>2441</v>
      </c>
      <c r="B29" s="73" t="s">
        <v>3018</v>
      </c>
      <c r="C29" s="73" t="s">
        <v>3696</v>
      </c>
      <c r="D29" s="73" t="s">
        <v>1966</v>
      </c>
      <c r="E29" s="78" t="s">
        <v>3698</v>
      </c>
      <c r="F29" s="73" t="s">
        <v>1432</v>
      </c>
      <c r="G29" s="73" t="s">
        <v>3699</v>
      </c>
      <c r="H29" s="73" t="s">
        <v>1885</v>
      </c>
      <c r="I29" s="73" t="s">
        <v>3700</v>
      </c>
      <c r="J29" s="73">
        <v>526241</v>
      </c>
      <c r="K29" s="73">
        <v>175489</v>
      </c>
      <c r="L29" s="177" t="s">
        <v>4766</v>
      </c>
      <c r="M29" s="74" t="s">
        <v>3269</v>
      </c>
      <c r="N29" s="74" t="s">
        <v>3859</v>
      </c>
      <c r="O29" s="73">
        <v>0</v>
      </c>
      <c r="P29" s="73">
        <v>10</v>
      </c>
      <c r="Q29" s="75">
        <v>10</v>
      </c>
      <c r="R29" s="73" t="s">
        <v>4332</v>
      </c>
      <c r="S29" s="73" t="s">
        <v>1438</v>
      </c>
      <c r="T29" s="74" t="s">
        <v>1623</v>
      </c>
      <c r="U29" s="74" t="s">
        <v>1624</v>
      </c>
      <c r="V29" s="73" t="s">
        <v>1439</v>
      </c>
      <c r="W29" s="74" t="s">
        <v>1432</v>
      </c>
      <c r="X29" s="73" t="s">
        <v>1442</v>
      </c>
      <c r="Y29" s="73" t="s">
        <v>1443</v>
      </c>
      <c r="Z29" s="73" t="s">
        <v>1443</v>
      </c>
      <c r="AA29" s="73" t="s">
        <v>1444</v>
      </c>
      <c r="AB29" s="384">
        <v>0.36599999999999999</v>
      </c>
      <c r="AC29" s="76" t="s">
        <v>3269</v>
      </c>
      <c r="AD29" s="77" t="s">
        <v>3859</v>
      </c>
      <c r="AE29" s="157" t="s">
        <v>628</v>
      </c>
      <c r="AF29" s="78" t="s">
        <v>3904</v>
      </c>
      <c r="AG29" s="78"/>
      <c r="AH29" s="78"/>
      <c r="AI29" s="78"/>
      <c r="AJ29" s="78">
        <v>0</v>
      </c>
      <c r="AK29" s="78">
        <v>10</v>
      </c>
      <c r="AL29" s="78">
        <v>0</v>
      </c>
      <c r="AM29" s="78">
        <v>0</v>
      </c>
      <c r="AN29" s="78">
        <v>0</v>
      </c>
      <c r="AO29" s="78">
        <v>0</v>
      </c>
      <c r="AP29" s="78">
        <v>0</v>
      </c>
      <c r="AQ29" s="78">
        <v>0</v>
      </c>
      <c r="AR29" s="78">
        <v>10</v>
      </c>
      <c r="AS29" s="78">
        <v>0</v>
      </c>
      <c r="AT29" s="78">
        <v>0</v>
      </c>
      <c r="AU29" s="78">
        <v>0</v>
      </c>
      <c r="AV29" s="78">
        <v>0</v>
      </c>
      <c r="AW29" s="78">
        <v>0</v>
      </c>
      <c r="AX29" s="78">
        <v>0</v>
      </c>
      <c r="AY29" s="78">
        <v>0</v>
      </c>
      <c r="AZ29" s="78">
        <v>0</v>
      </c>
      <c r="BA29" s="78">
        <v>0</v>
      </c>
      <c r="BB29" s="78">
        <v>0</v>
      </c>
      <c r="BC29" s="78">
        <v>0</v>
      </c>
      <c r="BD29" s="78">
        <v>0</v>
      </c>
      <c r="BE29" s="78">
        <v>0</v>
      </c>
      <c r="BF29" s="78">
        <v>0</v>
      </c>
      <c r="BG29" s="78">
        <v>0</v>
      </c>
      <c r="BH29" s="78">
        <v>0</v>
      </c>
      <c r="BI29" s="78">
        <v>0</v>
      </c>
      <c r="BJ29" s="78">
        <v>0</v>
      </c>
      <c r="BK29" s="78">
        <v>0</v>
      </c>
      <c r="BL29" s="285"/>
      <c r="BM29" s="179">
        <f t="shared" si="0"/>
        <v>10</v>
      </c>
      <c r="BN29" s="85">
        <v>0</v>
      </c>
      <c r="BO29" s="239">
        <v>0</v>
      </c>
      <c r="BP29" s="85">
        <v>0</v>
      </c>
      <c r="BQ29" s="85">
        <v>0</v>
      </c>
      <c r="BR29" s="85">
        <v>0</v>
      </c>
      <c r="BS29" s="240">
        <v>0</v>
      </c>
      <c r="BT29" s="85">
        <v>0</v>
      </c>
      <c r="BU29" s="85">
        <v>0</v>
      </c>
      <c r="BV29" s="85">
        <v>0</v>
      </c>
      <c r="BW29" s="85">
        <v>0</v>
      </c>
      <c r="BX29" s="85">
        <v>0</v>
      </c>
      <c r="BY29" s="85">
        <v>0</v>
      </c>
      <c r="BZ29" s="85">
        <v>0</v>
      </c>
      <c r="CA29" s="85">
        <v>0</v>
      </c>
      <c r="CB29" s="85">
        <v>0</v>
      </c>
      <c r="CC29" s="85">
        <v>0</v>
      </c>
      <c r="CD29" s="85">
        <v>0</v>
      </c>
      <c r="CE29" s="85">
        <v>0</v>
      </c>
      <c r="CF29" s="85">
        <v>0</v>
      </c>
      <c r="CG29" s="85">
        <v>0</v>
      </c>
      <c r="CH29" s="85">
        <v>0</v>
      </c>
      <c r="CI29" s="81">
        <f t="shared" si="1"/>
        <v>0</v>
      </c>
      <c r="CJ29" s="131">
        <f t="shared" si="2"/>
        <v>0</v>
      </c>
      <c r="CK29" s="131">
        <f t="shared" si="3"/>
        <v>0</v>
      </c>
      <c r="CL29" s="131">
        <f t="shared" si="4"/>
        <v>0</v>
      </c>
      <c r="CM29" s="83">
        <v>1</v>
      </c>
      <c r="CN29" s="255" t="s">
        <v>4965</v>
      </c>
      <c r="CO29" s="140" t="s">
        <v>4965</v>
      </c>
      <c r="CP29" s="256" t="s">
        <v>4965</v>
      </c>
      <c r="CQ29" s="86" t="s">
        <v>4965</v>
      </c>
      <c r="CR29" s="85" t="s">
        <v>4965</v>
      </c>
      <c r="CS29" s="85" t="s">
        <v>4965</v>
      </c>
      <c r="CT29" s="85" t="s">
        <v>4965</v>
      </c>
      <c r="CU29" s="86"/>
    </row>
    <row r="30" spans="1:99" s="363" customFormat="1" ht="12" customHeight="1" x14ac:dyDescent="0.2">
      <c r="A30" s="72" t="s">
        <v>2441</v>
      </c>
      <c r="B30" s="73" t="s">
        <v>1967</v>
      </c>
      <c r="C30" s="73" t="s">
        <v>1432</v>
      </c>
      <c r="D30" s="73" t="s">
        <v>1432</v>
      </c>
      <c r="E30" s="78" t="s">
        <v>1968</v>
      </c>
      <c r="F30" s="73" t="s">
        <v>1432</v>
      </c>
      <c r="G30" s="73" t="s">
        <v>3339</v>
      </c>
      <c r="H30" s="73" t="s">
        <v>1885</v>
      </c>
      <c r="I30" s="73" t="s">
        <v>3340</v>
      </c>
      <c r="J30" s="73">
        <v>526179</v>
      </c>
      <c r="K30" s="73">
        <v>172351</v>
      </c>
      <c r="L30" s="177" t="s">
        <v>3078</v>
      </c>
      <c r="M30" s="74" t="s">
        <v>3900</v>
      </c>
      <c r="N30" s="74" t="s">
        <v>3859</v>
      </c>
      <c r="O30" s="73">
        <v>0</v>
      </c>
      <c r="P30" s="73">
        <v>2</v>
      </c>
      <c r="Q30" s="75">
        <v>2</v>
      </c>
      <c r="R30" s="73" t="s">
        <v>3341</v>
      </c>
      <c r="S30" s="73" t="s">
        <v>1438</v>
      </c>
      <c r="T30" s="74" t="s">
        <v>3652</v>
      </c>
      <c r="U30" s="74" t="s">
        <v>3678</v>
      </c>
      <c r="V30" s="73" t="s">
        <v>1439</v>
      </c>
      <c r="W30" s="74" t="s">
        <v>1432</v>
      </c>
      <c r="X30" s="73" t="s">
        <v>1442</v>
      </c>
      <c r="Y30" s="73" t="s">
        <v>1443</v>
      </c>
      <c r="Z30" s="73" t="s">
        <v>1444</v>
      </c>
      <c r="AA30" s="73" t="s">
        <v>2713</v>
      </c>
      <c r="AB30" s="384">
        <v>1.7999999999999999E-2</v>
      </c>
      <c r="AC30" s="76" t="s">
        <v>3900</v>
      </c>
      <c r="AD30" s="77" t="s">
        <v>3859</v>
      </c>
      <c r="AE30" s="157" t="s">
        <v>3063</v>
      </c>
      <c r="AF30" s="78" t="s">
        <v>1445</v>
      </c>
      <c r="AG30" s="78"/>
      <c r="AH30" s="78"/>
      <c r="AI30" s="78"/>
      <c r="AJ30" s="78">
        <v>0</v>
      </c>
      <c r="AK30" s="78">
        <v>0</v>
      </c>
      <c r="AL30" s="78">
        <v>2</v>
      </c>
      <c r="AM30" s="78">
        <v>0</v>
      </c>
      <c r="AN30" s="78">
        <v>0</v>
      </c>
      <c r="AO30" s="78">
        <v>0</v>
      </c>
      <c r="AP30" s="78">
        <v>0</v>
      </c>
      <c r="AQ30" s="78">
        <v>0</v>
      </c>
      <c r="AR30" s="78">
        <v>0</v>
      </c>
      <c r="AS30" s="78">
        <v>0</v>
      </c>
      <c r="AT30" s="78">
        <v>0</v>
      </c>
      <c r="AU30" s="78">
        <v>0</v>
      </c>
      <c r="AV30" s="78">
        <v>0</v>
      </c>
      <c r="AW30" s="78">
        <v>0</v>
      </c>
      <c r="AX30" s="78">
        <v>0</v>
      </c>
      <c r="AY30" s="78">
        <v>0</v>
      </c>
      <c r="AZ30" s="78">
        <v>2</v>
      </c>
      <c r="BA30" s="78">
        <v>0</v>
      </c>
      <c r="BB30" s="78">
        <v>0</v>
      </c>
      <c r="BC30" s="78">
        <v>0</v>
      </c>
      <c r="BD30" s="78">
        <v>0</v>
      </c>
      <c r="BE30" s="78">
        <v>0</v>
      </c>
      <c r="BF30" s="78">
        <v>0</v>
      </c>
      <c r="BG30" s="78">
        <v>0</v>
      </c>
      <c r="BH30" s="78">
        <v>0</v>
      </c>
      <c r="BI30" s="78">
        <v>0</v>
      </c>
      <c r="BJ30" s="78">
        <v>0</v>
      </c>
      <c r="BK30" s="78">
        <v>0</v>
      </c>
      <c r="BL30" s="285"/>
      <c r="BM30" s="179">
        <f t="shared" si="0"/>
        <v>2</v>
      </c>
      <c r="BN30" s="79">
        <v>0</v>
      </c>
      <c r="BO30" s="237">
        <v>0</v>
      </c>
      <c r="BP30" s="79">
        <v>0</v>
      </c>
      <c r="BQ30" s="79">
        <v>0</v>
      </c>
      <c r="BR30" s="79">
        <v>0</v>
      </c>
      <c r="BS30" s="238">
        <v>0</v>
      </c>
      <c r="BT30" s="79">
        <v>0</v>
      </c>
      <c r="BU30" s="79">
        <v>0</v>
      </c>
      <c r="BV30" s="79">
        <v>0</v>
      </c>
      <c r="BW30" s="79">
        <v>0</v>
      </c>
      <c r="BX30" s="79">
        <v>0</v>
      </c>
      <c r="BY30" s="79">
        <v>0</v>
      </c>
      <c r="BZ30" s="79">
        <v>0</v>
      </c>
      <c r="CA30" s="79">
        <v>0</v>
      </c>
      <c r="CB30" s="79">
        <v>0</v>
      </c>
      <c r="CC30" s="79">
        <v>0</v>
      </c>
      <c r="CD30" s="79">
        <v>0</v>
      </c>
      <c r="CE30" s="79">
        <v>0</v>
      </c>
      <c r="CF30" s="79">
        <v>0</v>
      </c>
      <c r="CG30" s="79">
        <v>0</v>
      </c>
      <c r="CH30" s="79">
        <v>0</v>
      </c>
      <c r="CI30" s="81">
        <f t="shared" si="1"/>
        <v>0</v>
      </c>
      <c r="CJ30" s="131">
        <f t="shared" si="2"/>
        <v>0</v>
      </c>
      <c r="CK30" s="131">
        <f t="shared" si="3"/>
        <v>0</v>
      </c>
      <c r="CL30" s="131">
        <f t="shared" si="4"/>
        <v>0</v>
      </c>
      <c r="CM30" s="83">
        <v>1</v>
      </c>
      <c r="CN30" s="254" t="s">
        <v>4965</v>
      </c>
      <c r="CO30" s="140" t="s">
        <v>4965</v>
      </c>
      <c r="CP30" s="256" t="s">
        <v>4965</v>
      </c>
      <c r="CQ30" s="86" t="s">
        <v>4965</v>
      </c>
      <c r="CR30" s="85" t="s">
        <v>4965</v>
      </c>
      <c r="CS30" s="85" t="s">
        <v>4965</v>
      </c>
      <c r="CT30" s="85" t="s">
        <v>4965</v>
      </c>
      <c r="CU30" s="86"/>
    </row>
    <row r="31" spans="1:99" s="363" customFormat="1" ht="12" customHeight="1" x14ac:dyDescent="0.2">
      <c r="A31" s="72" t="s">
        <v>2441</v>
      </c>
      <c r="B31" s="73" t="s">
        <v>3342</v>
      </c>
      <c r="C31" s="73" t="s">
        <v>3343</v>
      </c>
      <c r="D31" s="73" t="s">
        <v>547</v>
      </c>
      <c r="E31" s="78" t="s">
        <v>3344</v>
      </c>
      <c r="F31" s="73" t="s">
        <v>3345</v>
      </c>
      <c r="G31" s="73" t="s">
        <v>271</v>
      </c>
      <c r="H31" s="73" t="s">
        <v>1458</v>
      </c>
      <c r="I31" s="73" t="s">
        <v>3346</v>
      </c>
      <c r="J31" s="73">
        <v>524345</v>
      </c>
      <c r="K31" s="73">
        <v>174887</v>
      </c>
      <c r="L31" s="177" t="s">
        <v>3079</v>
      </c>
      <c r="M31" s="74" t="s">
        <v>3347</v>
      </c>
      <c r="N31" s="74" t="s">
        <v>355</v>
      </c>
      <c r="O31" s="73">
        <v>0</v>
      </c>
      <c r="P31" s="73">
        <v>3</v>
      </c>
      <c r="Q31" s="75">
        <v>3</v>
      </c>
      <c r="R31" s="73" t="s">
        <v>3348</v>
      </c>
      <c r="S31" s="73" t="s">
        <v>1154</v>
      </c>
      <c r="T31" s="74" t="s">
        <v>3349</v>
      </c>
      <c r="U31" s="74" t="s">
        <v>3350</v>
      </c>
      <c r="V31" s="73" t="s">
        <v>1439</v>
      </c>
      <c r="W31" s="74" t="s">
        <v>1432</v>
      </c>
      <c r="X31" s="73" t="s">
        <v>1442</v>
      </c>
      <c r="Y31" s="73" t="s">
        <v>1443</v>
      </c>
      <c r="Z31" s="73" t="s">
        <v>1443</v>
      </c>
      <c r="AA31" s="73" t="s">
        <v>1444</v>
      </c>
      <c r="AB31" s="384">
        <v>2.3E-2</v>
      </c>
      <c r="AC31" s="76" t="s">
        <v>3347</v>
      </c>
      <c r="AD31" s="77" t="s">
        <v>355</v>
      </c>
      <c r="AE31" s="157" t="s">
        <v>628</v>
      </c>
      <c r="AF31" s="78" t="s">
        <v>3904</v>
      </c>
      <c r="AG31" s="339"/>
      <c r="AH31" s="78">
        <v>0</v>
      </c>
      <c r="AI31" s="78">
        <v>3</v>
      </c>
      <c r="AJ31" s="78">
        <v>0</v>
      </c>
      <c r="AK31" s="78">
        <v>1</v>
      </c>
      <c r="AL31" s="78">
        <v>2</v>
      </c>
      <c r="AM31" s="78">
        <v>0</v>
      </c>
      <c r="AN31" s="78">
        <v>0</v>
      </c>
      <c r="AO31" s="78">
        <v>0</v>
      </c>
      <c r="AP31" s="78">
        <v>0</v>
      </c>
      <c r="AQ31" s="78">
        <v>0</v>
      </c>
      <c r="AR31" s="78">
        <v>1</v>
      </c>
      <c r="AS31" s="78">
        <v>2</v>
      </c>
      <c r="AT31" s="78">
        <v>0</v>
      </c>
      <c r="AU31" s="78">
        <v>0</v>
      </c>
      <c r="AV31" s="78">
        <v>0</v>
      </c>
      <c r="AW31" s="78">
        <v>0</v>
      </c>
      <c r="AX31" s="78">
        <v>0</v>
      </c>
      <c r="AY31" s="78">
        <v>0</v>
      </c>
      <c r="AZ31" s="78">
        <v>0</v>
      </c>
      <c r="BA31" s="78">
        <v>0</v>
      </c>
      <c r="BB31" s="78">
        <v>0</v>
      </c>
      <c r="BC31" s="78">
        <v>0</v>
      </c>
      <c r="BD31" s="78">
        <v>0</v>
      </c>
      <c r="BE31" s="78">
        <v>0</v>
      </c>
      <c r="BF31" s="78">
        <v>0</v>
      </c>
      <c r="BG31" s="78">
        <v>0</v>
      </c>
      <c r="BH31" s="78">
        <v>0</v>
      </c>
      <c r="BI31" s="78">
        <v>0</v>
      </c>
      <c r="BJ31" s="78">
        <v>0</v>
      </c>
      <c r="BK31" s="78">
        <v>0</v>
      </c>
      <c r="BL31" s="285"/>
      <c r="BM31" s="179">
        <f t="shared" si="0"/>
        <v>3</v>
      </c>
      <c r="BN31" s="79">
        <v>0</v>
      </c>
      <c r="BO31" s="237">
        <v>0</v>
      </c>
      <c r="BP31" s="79">
        <v>0</v>
      </c>
      <c r="BQ31" s="79">
        <v>0</v>
      </c>
      <c r="BR31" s="79">
        <v>0</v>
      </c>
      <c r="BS31" s="238">
        <v>0</v>
      </c>
      <c r="BT31" s="79">
        <v>0</v>
      </c>
      <c r="BU31" s="79">
        <v>0</v>
      </c>
      <c r="BV31" s="79">
        <v>0</v>
      </c>
      <c r="BW31" s="79">
        <v>0</v>
      </c>
      <c r="BX31" s="79">
        <v>0</v>
      </c>
      <c r="BY31" s="79">
        <v>0</v>
      </c>
      <c r="BZ31" s="79">
        <v>0</v>
      </c>
      <c r="CA31" s="79">
        <v>0</v>
      </c>
      <c r="CB31" s="79">
        <v>0</v>
      </c>
      <c r="CC31" s="79">
        <v>0</v>
      </c>
      <c r="CD31" s="79">
        <v>0</v>
      </c>
      <c r="CE31" s="79">
        <v>0</v>
      </c>
      <c r="CF31" s="79">
        <v>0</v>
      </c>
      <c r="CG31" s="79">
        <v>0</v>
      </c>
      <c r="CH31" s="79">
        <v>0</v>
      </c>
      <c r="CI31" s="81">
        <f t="shared" si="1"/>
        <v>0</v>
      </c>
      <c r="CJ31" s="131">
        <f t="shared" si="2"/>
        <v>0</v>
      </c>
      <c r="CK31" s="131">
        <f t="shared" si="3"/>
        <v>0</v>
      </c>
      <c r="CL31" s="131">
        <f t="shared" si="4"/>
        <v>0</v>
      </c>
      <c r="CM31" s="83">
        <v>1</v>
      </c>
      <c r="CN31" s="254" t="s">
        <v>4965</v>
      </c>
      <c r="CO31" s="140" t="s">
        <v>4965</v>
      </c>
      <c r="CP31" s="256" t="s">
        <v>4965</v>
      </c>
      <c r="CQ31" s="86" t="s">
        <v>4965</v>
      </c>
      <c r="CR31" s="85" t="s">
        <v>4965</v>
      </c>
      <c r="CS31" s="85" t="s">
        <v>4965</v>
      </c>
      <c r="CT31" s="85" t="s">
        <v>4965</v>
      </c>
      <c r="CU31" s="86"/>
    </row>
    <row r="32" spans="1:99" s="363" customFormat="1" ht="12" customHeight="1" x14ac:dyDescent="0.2">
      <c r="A32" s="72" t="s">
        <v>2441</v>
      </c>
      <c r="B32" s="73" t="s">
        <v>3342</v>
      </c>
      <c r="C32" s="73" t="s">
        <v>3343</v>
      </c>
      <c r="D32" s="73" t="s">
        <v>548</v>
      </c>
      <c r="E32" s="78" t="s">
        <v>3344</v>
      </c>
      <c r="F32" s="73" t="s">
        <v>3345</v>
      </c>
      <c r="G32" s="73" t="s">
        <v>271</v>
      </c>
      <c r="H32" s="73" t="s">
        <v>1458</v>
      </c>
      <c r="I32" s="73" t="s">
        <v>3346</v>
      </c>
      <c r="J32" s="73">
        <v>524345</v>
      </c>
      <c r="K32" s="73">
        <v>174887</v>
      </c>
      <c r="L32" s="177" t="s">
        <v>3079</v>
      </c>
      <c r="M32" s="74" t="s">
        <v>3347</v>
      </c>
      <c r="N32" s="74" t="s">
        <v>367</v>
      </c>
      <c r="O32" s="73">
        <v>8</v>
      </c>
      <c r="P32" s="73">
        <v>52</v>
      </c>
      <c r="Q32" s="75">
        <v>44</v>
      </c>
      <c r="R32" s="73" t="s">
        <v>3348</v>
      </c>
      <c r="S32" s="73" t="s">
        <v>1154</v>
      </c>
      <c r="T32" s="74" t="s">
        <v>3349</v>
      </c>
      <c r="U32" s="74" t="s">
        <v>3350</v>
      </c>
      <c r="V32" s="73" t="s">
        <v>1439</v>
      </c>
      <c r="W32" s="74" t="s">
        <v>1432</v>
      </c>
      <c r="X32" s="73" t="s">
        <v>1442</v>
      </c>
      <c r="Y32" s="73" t="s">
        <v>1443</v>
      </c>
      <c r="Z32" s="73" t="s">
        <v>1443</v>
      </c>
      <c r="AA32" s="73" t="s">
        <v>1444</v>
      </c>
      <c r="AB32" s="384">
        <v>9.1999999999999998E-2</v>
      </c>
      <c r="AC32" s="76" t="s">
        <v>3347</v>
      </c>
      <c r="AD32" s="77" t="s">
        <v>367</v>
      </c>
      <c r="AE32" s="157" t="s">
        <v>3063</v>
      </c>
      <c r="AF32" s="78" t="s">
        <v>1445</v>
      </c>
      <c r="AG32" s="339"/>
      <c r="AH32" s="78">
        <v>5</v>
      </c>
      <c r="AI32" s="78">
        <v>52</v>
      </c>
      <c r="AJ32" s="78">
        <v>-4</v>
      </c>
      <c r="AK32" s="78">
        <v>0</v>
      </c>
      <c r="AL32" s="78">
        <v>34</v>
      </c>
      <c r="AM32" s="78">
        <v>14</v>
      </c>
      <c r="AN32" s="78">
        <v>0</v>
      </c>
      <c r="AO32" s="78">
        <v>0</v>
      </c>
      <c r="AP32" s="78">
        <v>0</v>
      </c>
      <c r="AQ32" s="78">
        <v>-4</v>
      </c>
      <c r="AR32" s="78">
        <v>0</v>
      </c>
      <c r="AS32" s="78">
        <v>34</v>
      </c>
      <c r="AT32" s="78">
        <v>14</v>
      </c>
      <c r="AU32" s="78">
        <v>0</v>
      </c>
      <c r="AV32" s="78">
        <v>0</v>
      </c>
      <c r="AW32" s="78">
        <v>0</v>
      </c>
      <c r="AX32" s="78">
        <v>0</v>
      </c>
      <c r="AY32" s="78">
        <v>0</v>
      </c>
      <c r="AZ32" s="78">
        <v>0</v>
      </c>
      <c r="BA32" s="78">
        <v>0</v>
      </c>
      <c r="BB32" s="78">
        <v>0</v>
      </c>
      <c r="BC32" s="78">
        <v>0</v>
      </c>
      <c r="BD32" s="78">
        <v>0</v>
      </c>
      <c r="BE32" s="78">
        <v>0</v>
      </c>
      <c r="BF32" s="78">
        <v>0</v>
      </c>
      <c r="BG32" s="78">
        <v>0</v>
      </c>
      <c r="BH32" s="78">
        <v>0</v>
      </c>
      <c r="BI32" s="78">
        <v>0</v>
      </c>
      <c r="BJ32" s="78">
        <v>0</v>
      </c>
      <c r="BK32" s="78">
        <v>0</v>
      </c>
      <c r="BL32" s="285"/>
      <c r="BM32" s="179">
        <f t="shared" si="0"/>
        <v>44</v>
      </c>
      <c r="BN32" s="79">
        <v>0</v>
      </c>
      <c r="BO32" s="237">
        <v>0</v>
      </c>
      <c r="BP32" s="79">
        <v>0</v>
      </c>
      <c r="BQ32" s="79">
        <v>0</v>
      </c>
      <c r="BR32" s="79">
        <v>0</v>
      </c>
      <c r="BS32" s="238">
        <v>0</v>
      </c>
      <c r="BT32" s="79">
        <v>0</v>
      </c>
      <c r="BU32" s="79">
        <v>0</v>
      </c>
      <c r="BV32" s="79">
        <v>0</v>
      </c>
      <c r="BW32" s="79">
        <v>0</v>
      </c>
      <c r="BX32" s="79">
        <v>0</v>
      </c>
      <c r="BY32" s="79">
        <v>0</v>
      </c>
      <c r="BZ32" s="79">
        <v>0</v>
      </c>
      <c r="CA32" s="79">
        <v>0</v>
      </c>
      <c r="CB32" s="79">
        <v>0</v>
      </c>
      <c r="CC32" s="79">
        <v>0</v>
      </c>
      <c r="CD32" s="79">
        <v>0</v>
      </c>
      <c r="CE32" s="79">
        <v>0</v>
      </c>
      <c r="CF32" s="79">
        <v>0</v>
      </c>
      <c r="CG32" s="79">
        <v>0</v>
      </c>
      <c r="CH32" s="79">
        <v>0</v>
      </c>
      <c r="CI32" s="81">
        <f t="shared" si="1"/>
        <v>0</v>
      </c>
      <c r="CJ32" s="131">
        <f t="shared" si="2"/>
        <v>0</v>
      </c>
      <c r="CK32" s="131">
        <f t="shared" si="3"/>
        <v>0</v>
      </c>
      <c r="CL32" s="131">
        <f t="shared" si="4"/>
        <v>0</v>
      </c>
      <c r="CM32" s="83">
        <v>1</v>
      </c>
      <c r="CN32" s="254" t="s">
        <v>4965</v>
      </c>
      <c r="CO32" s="140" t="s">
        <v>4965</v>
      </c>
      <c r="CP32" s="256" t="s">
        <v>4965</v>
      </c>
      <c r="CQ32" s="86" t="s">
        <v>4965</v>
      </c>
      <c r="CR32" s="85" t="s">
        <v>4965</v>
      </c>
      <c r="CS32" s="85" t="s">
        <v>4965</v>
      </c>
      <c r="CT32" s="85" t="s">
        <v>4965</v>
      </c>
      <c r="CU32" s="86"/>
    </row>
    <row r="33" spans="1:99" s="363" customFormat="1" ht="12" customHeight="1" x14ac:dyDescent="0.2">
      <c r="A33" s="72" t="s">
        <v>2441</v>
      </c>
      <c r="B33" s="73" t="s">
        <v>3351</v>
      </c>
      <c r="C33" s="73" t="s">
        <v>3352</v>
      </c>
      <c r="D33" s="73" t="s">
        <v>1432</v>
      </c>
      <c r="E33" s="78" t="s">
        <v>3353</v>
      </c>
      <c r="F33" s="73" t="s">
        <v>1432</v>
      </c>
      <c r="G33" s="73" t="s">
        <v>864</v>
      </c>
      <c r="H33" s="73" t="s">
        <v>1458</v>
      </c>
      <c r="I33" s="73" t="s">
        <v>3354</v>
      </c>
      <c r="J33" s="73">
        <v>522137</v>
      </c>
      <c r="K33" s="73">
        <v>175312</v>
      </c>
      <c r="L33" s="177" t="s">
        <v>521</v>
      </c>
      <c r="M33" s="74" t="s">
        <v>3900</v>
      </c>
      <c r="N33" s="74" t="s">
        <v>3859</v>
      </c>
      <c r="O33" s="73">
        <v>0</v>
      </c>
      <c r="P33" s="73">
        <v>1</v>
      </c>
      <c r="Q33" s="75">
        <v>1</v>
      </c>
      <c r="R33" s="73" t="s">
        <v>3355</v>
      </c>
      <c r="S33" s="73" t="s">
        <v>1438</v>
      </c>
      <c r="T33" s="74" t="s">
        <v>1624</v>
      </c>
      <c r="U33" s="74" t="s">
        <v>3686</v>
      </c>
      <c r="V33" s="73" t="s">
        <v>1439</v>
      </c>
      <c r="W33" s="74" t="s">
        <v>1432</v>
      </c>
      <c r="X33" s="73" t="s">
        <v>1442</v>
      </c>
      <c r="Y33" s="73" t="s">
        <v>1443</v>
      </c>
      <c r="Z33" s="73" t="s">
        <v>1444</v>
      </c>
      <c r="AA33" s="73" t="s">
        <v>2713</v>
      </c>
      <c r="AB33" s="384">
        <v>8.9999999999999993E-3</v>
      </c>
      <c r="AC33" s="76" t="s">
        <v>3900</v>
      </c>
      <c r="AD33" s="77" t="s">
        <v>3859</v>
      </c>
      <c r="AE33" s="157" t="s">
        <v>3063</v>
      </c>
      <c r="AF33" s="78" t="s">
        <v>1445</v>
      </c>
      <c r="AG33" s="78"/>
      <c r="AH33" s="84"/>
      <c r="AI33" s="84"/>
      <c r="AJ33" s="78">
        <v>0</v>
      </c>
      <c r="AK33" s="78">
        <v>0</v>
      </c>
      <c r="AL33" s="78">
        <v>0</v>
      </c>
      <c r="AM33" s="78">
        <v>1</v>
      </c>
      <c r="AN33" s="78">
        <v>0</v>
      </c>
      <c r="AO33" s="78">
        <v>0</v>
      </c>
      <c r="AP33" s="78">
        <v>0</v>
      </c>
      <c r="AQ33" s="78">
        <v>0</v>
      </c>
      <c r="AR33" s="78">
        <v>0</v>
      </c>
      <c r="AS33" s="78">
        <v>0</v>
      </c>
      <c r="AT33" s="78">
        <v>0</v>
      </c>
      <c r="AU33" s="78">
        <v>0</v>
      </c>
      <c r="AV33" s="78">
        <v>0</v>
      </c>
      <c r="AW33" s="78">
        <v>0</v>
      </c>
      <c r="AX33" s="78">
        <v>0</v>
      </c>
      <c r="AY33" s="78">
        <v>0</v>
      </c>
      <c r="AZ33" s="78">
        <v>0</v>
      </c>
      <c r="BA33" s="78">
        <v>1</v>
      </c>
      <c r="BB33" s="78">
        <v>0</v>
      </c>
      <c r="BC33" s="78">
        <v>0</v>
      </c>
      <c r="BD33" s="78">
        <v>0</v>
      </c>
      <c r="BE33" s="78">
        <v>0</v>
      </c>
      <c r="BF33" s="78">
        <v>0</v>
      </c>
      <c r="BG33" s="78">
        <v>0</v>
      </c>
      <c r="BH33" s="78">
        <v>0</v>
      </c>
      <c r="BI33" s="78">
        <v>0</v>
      </c>
      <c r="BJ33" s="78">
        <v>0</v>
      </c>
      <c r="BK33" s="78">
        <v>0</v>
      </c>
      <c r="BL33" s="285"/>
      <c r="BM33" s="179">
        <f t="shared" si="0"/>
        <v>1</v>
      </c>
      <c r="BN33" s="79">
        <v>0</v>
      </c>
      <c r="BO33" s="237">
        <v>0</v>
      </c>
      <c r="BP33" s="79">
        <v>0</v>
      </c>
      <c r="BQ33" s="79">
        <v>0</v>
      </c>
      <c r="BR33" s="79">
        <v>0</v>
      </c>
      <c r="BS33" s="238">
        <v>0</v>
      </c>
      <c r="BT33" s="79">
        <v>0</v>
      </c>
      <c r="BU33" s="79">
        <v>0</v>
      </c>
      <c r="BV33" s="79">
        <v>0</v>
      </c>
      <c r="BW33" s="79">
        <v>0</v>
      </c>
      <c r="BX33" s="79">
        <v>0</v>
      </c>
      <c r="BY33" s="79">
        <v>0</v>
      </c>
      <c r="BZ33" s="79">
        <v>0</v>
      </c>
      <c r="CA33" s="79">
        <v>0</v>
      </c>
      <c r="CB33" s="79">
        <v>0</v>
      </c>
      <c r="CC33" s="79">
        <v>0</v>
      </c>
      <c r="CD33" s="79">
        <v>0</v>
      </c>
      <c r="CE33" s="79">
        <v>0</v>
      </c>
      <c r="CF33" s="79">
        <v>0</v>
      </c>
      <c r="CG33" s="79">
        <v>0</v>
      </c>
      <c r="CH33" s="79">
        <v>0</v>
      </c>
      <c r="CI33" s="81">
        <f t="shared" si="1"/>
        <v>0</v>
      </c>
      <c r="CJ33" s="131">
        <f t="shared" si="2"/>
        <v>0</v>
      </c>
      <c r="CK33" s="131">
        <f t="shared" si="3"/>
        <v>0</v>
      </c>
      <c r="CL33" s="131">
        <f t="shared" si="4"/>
        <v>0</v>
      </c>
      <c r="CM33" s="83">
        <v>1</v>
      </c>
      <c r="CN33" s="254" t="s">
        <v>4965</v>
      </c>
      <c r="CO33" s="140" t="s">
        <v>4965</v>
      </c>
      <c r="CP33" s="256" t="s">
        <v>4965</v>
      </c>
      <c r="CQ33" s="86" t="s">
        <v>4965</v>
      </c>
      <c r="CR33" s="85" t="s">
        <v>4965</v>
      </c>
      <c r="CS33" s="85" t="s">
        <v>4965</v>
      </c>
      <c r="CT33" s="85" t="s">
        <v>4965</v>
      </c>
      <c r="CU33" s="86"/>
    </row>
    <row r="34" spans="1:99" s="363" customFormat="1" ht="12" customHeight="1" x14ac:dyDescent="0.2">
      <c r="A34" s="72" t="s">
        <v>2441</v>
      </c>
      <c r="B34" s="73" t="s">
        <v>3356</v>
      </c>
      <c r="C34" s="73" t="s">
        <v>3357</v>
      </c>
      <c r="D34" s="73" t="s">
        <v>1432</v>
      </c>
      <c r="E34" s="78" t="s">
        <v>3358</v>
      </c>
      <c r="F34" s="73" t="s">
        <v>1432</v>
      </c>
      <c r="G34" s="73" t="s">
        <v>3359</v>
      </c>
      <c r="H34" s="73" t="s">
        <v>3875</v>
      </c>
      <c r="I34" s="73" t="s">
        <v>3360</v>
      </c>
      <c r="J34" s="73">
        <v>528062</v>
      </c>
      <c r="K34" s="73">
        <v>174216</v>
      </c>
      <c r="L34" s="177" t="s">
        <v>3076</v>
      </c>
      <c r="M34" s="74" t="s">
        <v>3859</v>
      </c>
      <c r="N34" s="74" t="s">
        <v>3859</v>
      </c>
      <c r="O34" s="73">
        <v>0</v>
      </c>
      <c r="P34" s="73">
        <v>1</v>
      </c>
      <c r="Q34" s="75">
        <v>1</v>
      </c>
      <c r="R34" s="73" t="s">
        <v>603</v>
      </c>
      <c r="S34" s="73" t="s">
        <v>1438</v>
      </c>
      <c r="T34" s="74" t="s">
        <v>4938</v>
      </c>
      <c r="U34" s="74" t="s">
        <v>3686</v>
      </c>
      <c r="V34" s="73" t="s">
        <v>1439</v>
      </c>
      <c r="W34" s="74" t="s">
        <v>1432</v>
      </c>
      <c r="X34" s="73" t="s">
        <v>1442</v>
      </c>
      <c r="Y34" s="73" t="s">
        <v>3893</v>
      </c>
      <c r="Z34" s="73" t="s">
        <v>1444</v>
      </c>
      <c r="AA34" s="73" t="s">
        <v>4720</v>
      </c>
      <c r="AB34" s="384">
        <v>5.0000000000000001E-3</v>
      </c>
      <c r="AC34" s="76" t="s">
        <v>3859</v>
      </c>
      <c r="AD34" s="77" t="s">
        <v>3859</v>
      </c>
      <c r="AE34" s="157" t="s">
        <v>3063</v>
      </c>
      <c r="AF34" s="78" t="s">
        <v>1445</v>
      </c>
      <c r="AG34" s="78"/>
      <c r="AH34" s="84"/>
      <c r="AI34" s="84"/>
      <c r="AJ34" s="78">
        <v>0</v>
      </c>
      <c r="AK34" s="78">
        <v>1</v>
      </c>
      <c r="AL34" s="78">
        <v>0</v>
      </c>
      <c r="AM34" s="78">
        <v>0</v>
      </c>
      <c r="AN34" s="78">
        <v>0</v>
      </c>
      <c r="AO34" s="78">
        <v>0</v>
      </c>
      <c r="AP34" s="78">
        <v>0</v>
      </c>
      <c r="AQ34" s="78">
        <v>0</v>
      </c>
      <c r="AR34" s="78">
        <v>0</v>
      </c>
      <c r="AS34" s="78">
        <v>0</v>
      </c>
      <c r="AT34" s="78">
        <v>0</v>
      </c>
      <c r="AU34" s="78">
        <v>0</v>
      </c>
      <c r="AV34" s="78">
        <v>0</v>
      </c>
      <c r="AW34" s="78">
        <v>0</v>
      </c>
      <c r="AX34" s="78">
        <v>0</v>
      </c>
      <c r="AY34" s="78">
        <v>1</v>
      </c>
      <c r="AZ34" s="78">
        <v>0</v>
      </c>
      <c r="BA34" s="78">
        <v>0</v>
      </c>
      <c r="BB34" s="78">
        <v>0</v>
      </c>
      <c r="BC34" s="78">
        <v>0</v>
      </c>
      <c r="BD34" s="78">
        <v>0</v>
      </c>
      <c r="BE34" s="78">
        <v>0</v>
      </c>
      <c r="BF34" s="78">
        <v>0</v>
      </c>
      <c r="BG34" s="78">
        <v>0</v>
      </c>
      <c r="BH34" s="78">
        <v>0</v>
      </c>
      <c r="BI34" s="78">
        <v>0</v>
      </c>
      <c r="BJ34" s="78">
        <v>0</v>
      </c>
      <c r="BK34" s="78">
        <v>0</v>
      </c>
      <c r="BL34" s="285"/>
      <c r="BM34" s="179">
        <f t="shared" si="0"/>
        <v>1</v>
      </c>
      <c r="BN34" s="79">
        <v>0</v>
      </c>
      <c r="BO34" s="237">
        <v>0</v>
      </c>
      <c r="BP34" s="79">
        <v>0</v>
      </c>
      <c r="BQ34" s="79">
        <v>0</v>
      </c>
      <c r="BR34" s="79">
        <v>0</v>
      </c>
      <c r="BS34" s="238">
        <v>0</v>
      </c>
      <c r="BT34" s="79">
        <v>0</v>
      </c>
      <c r="BU34" s="79">
        <v>0</v>
      </c>
      <c r="BV34" s="79">
        <v>0</v>
      </c>
      <c r="BW34" s="79">
        <v>0</v>
      </c>
      <c r="BX34" s="79">
        <v>0</v>
      </c>
      <c r="BY34" s="79">
        <v>0</v>
      </c>
      <c r="BZ34" s="79">
        <v>0</v>
      </c>
      <c r="CA34" s="79">
        <v>0</v>
      </c>
      <c r="CB34" s="79">
        <v>0</v>
      </c>
      <c r="CC34" s="79">
        <v>0</v>
      </c>
      <c r="CD34" s="79">
        <v>0</v>
      </c>
      <c r="CE34" s="79">
        <v>0</v>
      </c>
      <c r="CF34" s="79">
        <v>0</v>
      </c>
      <c r="CG34" s="79">
        <v>0</v>
      </c>
      <c r="CH34" s="79">
        <v>0</v>
      </c>
      <c r="CI34" s="81">
        <f t="shared" si="1"/>
        <v>0</v>
      </c>
      <c r="CJ34" s="131">
        <f t="shared" si="2"/>
        <v>0</v>
      </c>
      <c r="CK34" s="131">
        <f t="shared" si="3"/>
        <v>0</v>
      </c>
      <c r="CL34" s="131">
        <f t="shared" si="4"/>
        <v>0</v>
      </c>
      <c r="CM34" s="83">
        <v>7</v>
      </c>
      <c r="CN34" s="254" t="s">
        <v>4965</v>
      </c>
      <c r="CO34" s="140" t="s">
        <v>4965</v>
      </c>
      <c r="CP34" s="256" t="s">
        <v>4965</v>
      </c>
      <c r="CQ34" s="86" t="s">
        <v>4965</v>
      </c>
      <c r="CR34" s="85" t="s">
        <v>4965</v>
      </c>
      <c r="CS34" s="85" t="s">
        <v>4965</v>
      </c>
      <c r="CT34" s="85" t="s">
        <v>4965</v>
      </c>
      <c r="CU34" s="86"/>
    </row>
    <row r="35" spans="1:99" s="363" customFormat="1" ht="12" customHeight="1" x14ac:dyDescent="0.2">
      <c r="A35" s="72" t="s">
        <v>2441</v>
      </c>
      <c r="B35" s="73" t="s">
        <v>1998</v>
      </c>
      <c r="C35" s="71"/>
      <c r="D35" s="73" t="s">
        <v>1432</v>
      </c>
      <c r="E35" s="78" t="s">
        <v>842</v>
      </c>
      <c r="F35" s="171" t="s">
        <v>1999</v>
      </c>
      <c r="G35" s="73" t="s">
        <v>1126</v>
      </c>
      <c r="H35" s="73" t="s">
        <v>2717</v>
      </c>
      <c r="I35" s="73" t="s">
        <v>2000</v>
      </c>
      <c r="J35" s="73">
        <v>527659</v>
      </c>
      <c r="K35" s="73">
        <v>174326</v>
      </c>
      <c r="L35" s="177" t="s">
        <v>3084</v>
      </c>
      <c r="M35" s="74" t="s">
        <v>3900</v>
      </c>
      <c r="N35" s="74" t="s">
        <v>3859</v>
      </c>
      <c r="O35" s="73">
        <v>0</v>
      </c>
      <c r="P35" s="73">
        <v>1</v>
      </c>
      <c r="Q35" s="75">
        <v>1</v>
      </c>
      <c r="R35" s="73" t="s">
        <v>2001</v>
      </c>
      <c r="S35" s="73" t="s">
        <v>1438</v>
      </c>
      <c r="T35" s="74" t="s">
        <v>2002</v>
      </c>
      <c r="U35" s="74" t="s">
        <v>3686</v>
      </c>
      <c r="V35" s="73" t="s">
        <v>1439</v>
      </c>
      <c r="W35" s="74" t="s">
        <v>1432</v>
      </c>
      <c r="X35" s="73" t="s">
        <v>1442</v>
      </c>
      <c r="Y35" s="73" t="s">
        <v>1443</v>
      </c>
      <c r="Z35" s="73" t="s">
        <v>1444</v>
      </c>
      <c r="AA35" s="73" t="s">
        <v>2713</v>
      </c>
      <c r="AB35" s="384">
        <v>5.0000000000000001E-3</v>
      </c>
      <c r="AC35" s="76" t="s">
        <v>3900</v>
      </c>
      <c r="AD35" s="77" t="s">
        <v>3859</v>
      </c>
      <c r="AE35" s="157" t="s">
        <v>3063</v>
      </c>
      <c r="AF35" s="78" t="s">
        <v>1445</v>
      </c>
      <c r="AG35" s="78"/>
      <c r="AH35" s="78"/>
      <c r="AI35" s="78"/>
      <c r="AJ35" s="78">
        <v>0</v>
      </c>
      <c r="AK35" s="78">
        <v>1</v>
      </c>
      <c r="AL35" s="78">
        <v>0</v>
      </c>
      <c r="AM35" s="78">
        <v>0</v>
      </c>
      <c r="AN35" s="78">
        <v>0</v>
      </c>
      <c r="AO35" s="78">
        <v>0</v>
      </c>
      <c r="AP35" s="78">
        <v>0</v>
      </c>
      <c r="AQ35" s="78">
        <v>0</v>
      </c>
      <c r="AR35" s="78">
        <v>0</v>
      </c>
      <c r="AS35" s="78">
        <v>0</v>
      </c>
      <c r="AT35" s="78">
        <v>0</v>
      </c>
      <c r="AU35" s="78">
        <v>0</v>
      </c>
      <c r="AV35" s="78">
        <v>0</v>
      </c>
      <c r="AW35" s="78">
        <v>0</v>
      </c>
      <c r="AX35" s="78">
        <v>0</v>
      </c>
      <c r="AY35" s="78">
        <v>1</v>
      </c>
      <c r="AZ35" s="78">
        <v>0</v>
      </c>
      <c r="BA35" s="78">
        <v>0</v>
      </c>
      <c r="BB35" s="78">
        <v>0</v>
      </c>
      <c r="BC35" s="78">
        <v>0</v>
      </c>
      <c r="BD35" s="78">
        <v>0</v>
      </c>
      <c r="BE35" s="78">
        <v>0</v>
      </c>
      <c r="BF35" s="78">
        <v>0</v>
      </c>
      <c r="BG35" s="78">
        <v>0</v>
      </c>
      <c r="BH35" s="78">
        <v>0</v>
      </c>
      <c r="BI35" s="78">
        <v>0</v>
      </c>
      <c r="BJ35" s="78">
        <v>0</v>
      </c>
      <c r="BK35" s="78">
        <v>0</v>
      </c>
      <c r="BL35" s="285"/>
      <c r="BM35" s="179">
        <f t="shared" si="0"/>
        <v>1</v>
      </c>
      <c r="BN35" s="79">
        <v>0</v>
      </c>
      <c r="BO35" s="237">
        <v>0</v>
      </c>
      <c r="BP35" s="79">
        <v>0</v>
      </c>
      <c r="BQ35" s="79">
        <v>0</v>
      </c>
      <c r="BR35" s="79">
        <v>0</v>
      </c>
      <c r="BS35" s="238">
        <v>0</v>
      </c>
      <c r="BT35" s="79">
        <v>0</v>
      </c>
      <c r="BU35" s="79">
        <v>0</v>
      </c>
      <c r="BV35" s="79">
        <v>0</v>
      </c>
      <c r="BW35" s="79">
        <v>0</v>
      </c>
      <c r="BX35" s="79">
        <v>0</v>
      </c>
      <c r="BY35" s="79">
        <v>0</v>
      </c>
      <c r="BZ35" s="79">
        <v>0</v>
      </c>
      <c r="CA35" s="79">
        <v>0</v>
      </c>
      <c r="CB35" s="79">
        <v>0</v>
      </c>
      <c r="CC35" s="79">
        <v>0</v>
      </c>
      <c r="CD35" s="79">
        <v>0</v>
      </c>
      <c r="CE35" s="79">
        <v>0</v>
      </c>
      <c r="CF35" s="79">
        <v>0</v>
      </c>
      <c r="CG35" s="79">
        <v>0</v>
      </c>
      <c r="CH35" s="79">
        <v>0</v>
      </c>
      <c r="CI35" s="81">
        <f t="shared" si="1"/>
        <v>0</v>
      </c>
      <c r="CJ35" s="131">
        <f t="shared" si="2"/>
        <v>0</v>
      </c>
      <c r="CK35" s="131">
        <f t="shared" si="3"/>
        <v>0</v>
      </c>
      <c r="CL35" s="131">
        <f t="shared" si="4"/>
        <v>0</v>
      </c>
      <c r="CM35" s="83">
        <v>1</v>
      </c>
      <c r="CN35" s="254" t="s">
        <v>4965</v>
      </c>
      <c r="CO35" s="140" t="s">
        <v>4965</v>
      </c>
      <c r="CP35" s="256" t="s">
        <v>4965</v>
      </c>
      <c r="CQ35" s="86" t="s">
        <v>4965</v>
      </c>
      <c r="CR35" s="85" t="s">
        <v>4965</v>
      </c>
      <c r="CS35" s="85" t="s">
        <v>4965</v>
      </c>
      <c r="CT35" s="85" t="s">
        <v>4965</v>
      </c>
      <c r="CU35" s="86"/>
    </row>
    <row r="36" spans="1:99" s="363" customFormat="1" ht="12" customHeight="1" x14ac:dyDescent="0.2">
      <c r="A36" s="72" t="s">
        <v>2441</v>
      </c>
      <c r="B36" s="73" t="s">
        <v>2003</v>
      </c>
      <c r="C36" s="73" t="s">
        <v>1432</v>
      </c>
      <c r="D36" s="73" t="s">
        <v>1432</v>
      </c>
      <c r="E36" s="78" t="s">
        <v>1432</v>
      </c>
      <c r="F36" s="73" t="s">
        <v>2004</v>
      </c>
      <c r="G36" s="73" t="s">
        <v>848</v>
      </c>
      <c r="H36" s="73" t="s">
        <v>1885</v>
      </c>
      <c r="I36" s="73" t="s">
        <v>2188</v>
      </c>
      <c r="J36" s="73">
        <v>525892</v>
      </c>
      <c r="K36" s="73">
        <v>174956</v>
      </c>
      <c r="L36" s="177" t="s">
        <v>3080</v>
      </c>
      <c r="M36" s="74" t="s">
        <v>3859</v>
      </c>
      <c r="N36" s="74" t="s">
        <v>3859</v>
      </c>
      <c r="O36" s="73">
        <v>1</v>
      </c>
      <c r="P36" s="73">
        <v>1</v>
      </c>
      <c r="Q36" s="75">
        <v>0</v>
      </c>
      <c r="R36" s="73" t="s">
        <v>639</v>
      </c>
      <c r="S36" s="73" t="s">
        <v>1438</v>
      </c>
      <c r="T36" s="74" t="s">
        <v>640</v>
      </c>
      <c r="U36" s="74" t="s">
        <v>2891</v>
      </c>
      <c r="V36" s="73" t="s">
        <v>1439</v>
      </c>
      <c r="W36" s="74" t="s">
        <v>1432</v>
      </c>
      <c r="X36" s="73" t="s">
        <v>1442</v>
      </c>
      <c r="Y36" s="73" t="s">
        <v>1443</v>
      </c>
      <c r="Z36" s="73" t="s">
        <v>1444</v>
      </c>
      <c r="AA36" s="73" t="s">
        <v>2713</v>
      </c>
      <c r="AB36" s="384">
        <v>7.0000000000000001E-3</v>
      </c>
      <c r="AC36" s="76" t="s">
        <v>3859</v>
      </c>
      <c r="AD36" s="77" t="s">
        <v>3859</v>
      </c>
      <c r="AE36" s="157" t="s">
        <v>3063</v>
      </c>
      <c r="AF36" s="78" t="s">
        <v>1445</v>
      </c>
      <c r="AG36" s="78"/>
      <c r="AH36" s="78">
        <v>0</v>
      </c>
      <c r="AI36" s="78">
        <v>0</v>
      </c>
      <c r="AJ36" s="78">
        <v>0</v>
      </c>
      <c r="AK36" s="78">
        <v>0</v>
      </c>
      <c r="AL36" s="78">
        <v>0</v>
      </c>
      <c r="AM36" s="78">
        <v>0</v>
      </c>
      <c r="AN36" s="78">
        <v>0</v>
      </c>
      <c r="AO36" s="78">
        <v>0</v>
      </c>
      <c r="AP36" s="78">
        <v>0</v>
      </c>
      <c r="AQ36" s="78">
        <v>0</v>
      </c>
      <c r="AR36" s="78">
        <v>0</v>
      </c>
      <c r="AS36" s="78">
        <v>0</v>
      </c>
      <c r="AT36" s="78">
        <v>0</v>
      </c>
      <c r="AU36" s="78">
        <v>0</v>
      </c>
      <c r="AV36" s="78">
        <v>0</v>
      </c>
      <c r="AW36" s="78">
        <v>0</v>
      </c>
      <c r="AX36" s="78">
        <v>0</v>
      </c>
      <c r="AY36" s="78">
        <v>0</v>
      </c>
      <c r="AZ36" s="78">
        <v>0</v>
      </c>
      <c r="BA36" s="78">
        <v>0</v>
      </c>
      <c r="BB36" s="78">
        <v>0</v>
      </c>
      <c r="BC36" s="78">
        <v>0</v>
      </c>
      <c r="BD36" s="78">
        <v>0</v>
      </c>
      <c r="BE36" s="78">
        <v>0</v>
      </c>
      <c r="BF36" s="78">
        <v>0</v>
      </c>
      <c r="BG36" s="78">
        <v>0</v>
      </c>
      <c r="BH36" s="78">
        <v>0</v>
      </c>
      <c r="BI36" s="78">
        <v>0</v>
      </c>
      <c r="BJ36" s="78">
        <v>0</v>
      </c>
      <c r="BK36" s="78">
        <v>0</v>
      </c>
      <c r="BL36" s="285"/>
      <c r="BM36" s="179">
        <f t="shared" si="0"/>
        <v>0</v>
      </c>
      <c r="BN36" s="79">
        <v>0</v>
      </c>
      <c r="BO36" s="237">
        <v>0</v>
      </c>
      <c r="BP36" s="79">
        <v>0</v>
      </c>
      <c r="BQ36" s="79">
        <v>0</v>
      </c>
      <c r="BR36" s="79">
        <v>0</v>
      </c>
      <c r="BS36" s="238">
        <v>0</v>
      </c>
      <c r="BT36" s="79">
        <v>0</v>
      </c>
      <c r="BU36" s="79">
        <v>0</v>
      </c>
      <c r="BV36" s="79">
        <v>0</v>
      </c>
      <c r="BW36" s="79">
        <v>0</v>
      </c>
      <c r="BX36" s="79">
        <v>0</v>
      </c>
      <c r="BY36" s="79">
        <v>0</v>
      </c>
      <c r="BZ36" s="79">
        <v>0</v>
      </c>
      <c r="CA36" s="79">
        <v>0</v>
      </c>
      <c r="CB36" s="79">
        <v>0</v>
      </c>
      <c r="CC36" s="79">
        <v>0</v>
      </c>
      <c r="CD36" s="79">
        <v>0</v>
      </c>
      <c r="CE36" s="79">
        <v>0</v>
      </c>
      <c r="CF36" s="79">
        <v>0</v>
      </c>
      <c r="CG36" s="79">
        <v>0</v>
      </c>
      <c r="CH36" s="79">
        <v>0</v>
      </c>
      <c r="CI36" s="81">
        <f t="shared" si="1"/>
        <v>0</v>
      </c>
      <c r="CJ36" s="131">
        <f t="shared" si="2"/>
        <v>0</v>
      </c>
      <c r="CK36" s="131">
        <f t="shared" si="3"/>
        <v>0</v>
      </c>
      <c r="CL36" s="131">
        <f t="shared" si="4"/>
        <v>0</v>
      </c>
      <c r="CM36" s="83">
        <v>1</v>
      </c>
      <c r="CN36" s="254" t="s">
        <v>4965</v>
      </c>
      <c r="CO36" s="140" t="s">
        <v>4965</v>
      </c>
      <c r="CP36" s="256" t="s">
        <v>4965</v>
      </c>
      <c r="CQ36" s="86" t="s">
        <v>4965</v>
      </c>
      <c r="CR36" s="85" t="s">
        <v>4965</v>
      </c>
      <c r="CS36" s="85" t="s">
        <v>4965</v>
      </c>
      <c r="CT36" s="85" t="s">
        <v>4965</v>
      </c>
      <c r="CU36" s="86"/>
    </row>
    <row r="37" spans="1:99" s="363" customFormat="1" ht="12" customHeight="1" x14ac:dyDescent="0.2">
      <c r="A37" s="72" t="s">
        <v>2441</v>
      </c>
      <c r="B37" s="73" t="s">
        <v>641</v>
      </c>
      <c r="C37" s="73" t="s">
        <v>1432</v>
      </c>
      <c r="D37" s="73" t="s">
        <v>1432</v>
      </c>
      <c r="E37" s="78" t="s">
        <v>1432</v>
      </c>
      <c r="F37" s="73" t="s">
        <v>4308</v>
      </c>
      <c r="G37" s="73" t="s">
        <v>2347</v>
      </c>
      <c r="H37" s="73" t="s">
        <v>1435</v>
      </c>
      <c r="I37" s="73" t="s">
        <v>642</v>
      </c>
      <c r="J37" s="73">
        <v>527743</v>
      </c>
      <c r="K37" s="73">
        <v>171194</v>
      </c>
      <c r="L37" s="177" t="s">
        <v>3082</v>
      </c>
      <c r="M37" s="74" t="s">
        <v>3859</v>
      </c>
      <c r="N37" s="74" t="s">
        <v>3859</v>
      </c>
      <c r="O37" s="73">
        <v>0</v>
      </c>
      <c r="P37" s="73">
        <v>2</v>
      </c>
      <c r="Q37" s="75">
        <v>2</v>
      </c>
      <c r="R37" s="73" t="s">
        <v>643</v>
      </c>
      <c r="S37" s="73" t="s">
        <v>1438</v>
      </c>
      <c r="T37" s="74" t="s">
        <v>644</v>
      </c>
      <c r="U37" s="74" t="s">
        <v>645</v>
      </c>
      <c r="V37" s="73" t="s">
        <v>1439</v>
      </c>
      <c r="W37" s="74" t="s">
        <v>1432</v>
      </c>
      <c r="X37" s="73" t="s">
        <v>1442</v>
      </c>
      <c r="Y37" s="73" t="s">
        <v>3893</v>
      </c>
      <c r="Z37" s="73" t="s">
        <v>1444</v>
      </c>
      <c r="AA37" s="73" t="s">
        <v>4720</v>
      </c>
      <c r="AB37" s="384">
        <v>7.0000000000000001E-3</v>
      </c>
      <c r="AC37" s="76" t="s">
        <v>3859</v>
      </c>
      <c r="AD37" s="77" t="s">
        <v>3859</v>
      </c>
      <c r="AE37" s="157" t="s">
        <v>3063</v>
      </c>
      <c r="AF37" s="78" t="s">
        <v>1445</v>
      </c>
      <c r="AG37" s="78"/>
      <c r="AH37" s="78"/>
      <c r="AI37" s="78"/>
      <c r="AJ37" s="78">
        <v>0</v>
      </c>
      <c r="AK37" s="78">
        <v>0</v>
      </c>
      <c r="AL37" s="78">
        <v>1</v>
      </c>
      <c r="AM37" s="78">
        <v>1</v>
      </c>
      <c r="AN37" s="78">
        <v>0</v>
      </c>
      <c r="AO37" s="78">
        <v>0</v>
      </c>
      <c r="AP37" s="78">
        <v>0</v>
      </c>
      <c r="AQ37" s="78">
        <v>0</v>
      </c>
      <c r="AR37" s="78">
        <v>0</v>
      </c>
      <c r="AS37" s="78">
        <v>1</v>
      </c>
      <c r="AT37" s="78">
        <v>1</v>
      </c>
      <c r="AU37" s="78">
        <v>0</v>
      </c>
      <c r="AV37" s="78">
        <v>0</v>
      </c>
      <c r="AW37" s="78">
        <v>0</v>
      </c>
      <c r="AX37" s="78">
        <v>0</v>
      </c>
      <c r="AY37" s="78">
        <v>0</v>
      </c>
      <c r="AZ37" s="78">
        <v>0</v>
      </c>
      <c r="BA37" s="78">
        <v>0</v>
      </c>
      <c r="BB37" s="78">
        <v>0</v>
      </c>
      <c r="BC37" s="78">
        <v>0</v>
      </c>
      <c r="BD37" s="78">
        <v>0</v>
      </c>
      <c r="BE37" s="78">
        <v>0</v>
      </c>
      <c r="BF37" s="78">
        <v>0</v>
      </c>
      <c r="BG37" s="78">
        <v>0</v>
      </c>
      <c r="BH37" s="78">
        <v>0</v>
      </c>
      <c r="BI37" s="78">
        <v>0</v>
      </c>
      <c r="BJ37" s="78">
        <v>0</v>
      </c>
      <c r="BK37" s="78">
        <v>0</v>
      </c>
      <c r="BL37" s="285"/>
      <c r="BM37" s="179">
        <f t="shared" si="0"/>
        <v>2</v>
      </c>
      <c r="BN37" s="79">
        <v>0</v>
      </c>
      <c r="BO37" s="237">
        <v>0</v>
      </c>
      <c r="BP37" s="79">
        <v>0</v>
      </c>
      <c r="BQ37" s="79">
        <v>0</v>
      </c>
      <c r="BR37" s="79">
        <v>0</v>
      </c>
      <c r="BS37" s="238">
        <v>0</v>
      </c>
      <c r="BT37" s="79">
        <v>0</v>
      </c>
      <c r="BU37" s="79">
        <v>0</v>
      </c>
      <c r="BV37" s="79">
        <v>0</v>
      </c>
      <c r="BW37" s="79">
        <v>0</v>
      </c>
      <c r="BX37" s="79">
        <v>0</v>
      </c>
      <c r="BY37" s="79">
        <v>0</v>
      </c>
      <c r="BZ37" s="79">
        <v>0</v>
      </c>
      <c r="CA37" s="79">
        <v>0</v>
      </c>
      <c r="CB37" s="79">
        <v>0</v>
      </c>
      <c r="CC37" s="79">
        <v>0</v>
      </c>
      <c r="CD37" s="79">
        <v>0</v>
      </c>
      <c r="CE37" s="79">
        <v>0</v>
      </c>
      <c r="CF37" s="79">
        <v>0</v>
      </c>
      <c r="CG37" s="79">
        <v>0</v>
      </c>
      <c r="CH37" s="79">
        <v>0</v>
      </c>
      <c r="CI37" s="81">
        <f t="shared" si="1"/>
        <v>0</v>
      </c>
      <c r="CJ37" s="131">
        <f t="shared" si="2"/>
        <v>0</v>
      </c>
      <c r="CK37" s="131">
        <f t="shared" si="3"/>
        <v>0</v>
      </c>
      <c r="CL37" s="131">
        <f t="shared" si="4"/>
        <v>0</v>
      </c>
      <c r="CM37" s="83">
        <v>7</v>
      </c>
      <c r="CN37" s="254" t="s">
        <v>4965</v>
      </c>
      <c r="CO37" s="180" t="s">
        <v>1941</v>
      </c>
      <c r="CP37" s="256" t="s">
        <v>4965</v>
      </c>
      <c r="CQ37" s="86" t="s">
        <v>4965</v>
      </c>
      <c r="CR37" s="85" t="s">
        <v>4965</v>
      </c>
      <c r="CS37" s="85" t="s">
        <v>4965</v>
      </c>
      <c r="CT37" s="85" t="s">
        <v>4965</v>
      </c>
      <c r="CU37" s="86"/>
    </row>
    <row r="38" spans="1:99" s="363" customFormat="1" ht="12" customHeight="1" x14ac:dyDescent="0.2">
      <c r="A38" s="72" t="s">
        <v>2441</v>
      </c>
      <c r="B38" s="73" t="s">
        <v>646</v>
      </c>
      <c r="C38" s="73" t="s">
        <v>1432</v>
      </c>
      <c r="D38" s="73" t="s">
        <v>1432</v>
      </c>
      <c r="E38" s="78" t="s">
        <v>4918</v>
      </c>
      <c r="F38" s="73" t="s">
        <v>1492</v>
      </c>
      <c r="G38" s="73" t="s">
        <v>1493</v>
      </c>
      <c r="H38" s="73" t="s">
        <v>1458</v>
      </c>
      <c r="I38" s="73" t="s">
        <v>1494</v>
      </c>
      <c r="J38" s="73">
        <v>524588</v>
      </c>
      <c r="K38" s="73">
        <v>175331</v>
      </c>
      <c r="L38" s="177" t="s">
        <v>3088</v>
      </c>
      <c r="M38" s="74" t="s">
        <v>2527</v>
      </c>
      <c r="N38" s="74" t="s">
        <v>3859</v>
      </c>
      <c r="O38" s="73">
        <v>0</v>
      </c>
      <c r="P38" s="73">
        <v>2</v>
      </c>
      <c r="Q38" s="75">
        <v>2</v>
      </c>
      <c r="R38" s="73" t="s">
        <v>647</v>
      </c>
      <c r="S38" s="73" t="s">
        <v>1438</v>
      </c>
      <c r="T38" s="74" t="s">
        <v>2014</v>
      </c>
      <c r="U38" s="74" t="s">
        <v>4853</v>
      </c>
      <c r="V38" s="73" t="s">
        <v>1439</v>
      </c>
      <c r="W38" s="74" t="s">
        <v>1432</v>
      </c>
      <c r="X38" s="73" t="s">
        <v>1442</v>
      </c>
      <c r="Y38" s="73" t="s">
        <v>3893</v>
      </c>
      <c r="Z38" s="73" t="s">
        <v>1444</v>
      </c>
      <c r="AA38" s="73" t="s">
        <v>4720</v>
      </c>
      <c r="AB38" s="384">
        <v>4.0000000000000001E-3</v>
      </c>
      <c r="AC38" s="76" t="s">
        <v>2527</v>
      </c>
      <c r="AD38" s="77" t="s">
        <v>3859</v>
      </c>
      <c r="AE38" s="157" t="s">
        <v>3063</v>
      </c>
      <c r="AF38" s="78" t="s">
        <v>1445</v>
      </c>
      <c r="AG38" s="78"/>
      <c r="AH38" s="84"/>
      <c r="AI38" s="84"/>
      <c r="AJ38" s="78">
        <v>0</v>
      </c>
      <c r="AK38" s="78">
        <v>2</v>
      </c>
      <c r="AL38" s="78">
        <v>0</v>
      </c>
      <c r="AM38" s="78">
        <v>0</v>
      </c>
      <c r="AN38" s="78">
        <v>0</v>
      </c>
      <c r="AO38" s="78">
        <v>0</v>
      </c>
      <c r="AP38" s="78">
        <v>0</v>
      </c>
      <c r="AQ38" s="78">
        <v>0</v>
      </c>
      <c r="AR38" s="78">
        <v>2</v>
      </c>
      <c r="AS38" s="78">
        <v>0</v>
      </c>
      <c r="AT38" s="78">
        <v>0</v>
      </c>
      <c r="AU38" s="78">
        <v>0</v>
      </c>
      <c r="AV38" s="78">
        <v>0</v>
      </c>
      <c r="AW38" s="78">
        <v>0</v>
      </c>
      <c r="AX38" s="78">
        <v>0</v>
      </c>
      <c r="AY38" s="78">
        <v>0</v>
      </c>
      <c r="AZ38" s="78">
        <v>0</v>
      </c>
      <c r="BA38" s="78">
        <v>0</v>
      </c>
      <c r="BB38" s="78">
        <v>0</v>
      </c>
      <c r="BC38" s="78">
        <v>0</v>
      </c>
      <c r="BD38" s="78">
        <v>0</v>
      </c>
      <c r="BE38" s="78">
        <v>0</v>
      </c>
      <c r="BF38" s="78">
        <v>0</v>
      </c>
      <c r="BG38" s="78">
        <v>0</v>
      </c>
      <c r="BH38" s="78">
        <v>0</v>
      </c>
      <c r="BI38" s="78">
        <v>0</v>
      </c>
      <c r="BJ38" s="78">
        <v>0</v>
      </c>
      <c r="BK38" s="78">
        <v>0</v>
      </c>
      <c r="BL38" s="285"/>
      <c r="BM38" s="179">
        <f t="shared" si="0"/>
        <v>2</v>
      </c>
      <c r="BN38" s="79">
        <v>0</v>
      </c>
      <c r="BO38" s="237">
        <v>0</v>
      </c>
      <c r="BP38" s="79">
        <v>0</v>
      </c>
      <c r="BQ38" s="79">
        <v>0</v>
      </c>
      <c r="BR38" s="79">
        <v>0</v>
      </c>
      <c r="BS38" s="238">
        <v>0</v>
      </c>
      <c r="BT38" s="79">
        <v>0</v>
      </c>
      <c r="BU38" s="79">
        <v>0</v>
      </c>
      <c r="BV38" s="79">
        <v>0</v>
      </c>
      <c r="BW38" s="79">
        <v>0</v>
      </c>
      <c r="BX38" s="79">
        <v>0</v>
      </c>
      <c r="BY38" s="79">
        <v>0</v>
      </c>
      <c r="BZ38" s="79">
        <v>0</v>
      </c>
      <c r="CA38" s="79">
        <v>0</v>
      </c>
      <c r="CB38" s="79">
        <v>0</v>
      </c>
      <c r="CC38" s="79">
        <v>0</v>
      </c>
      <c r="CD38" s="79">
        <v>0</v>
      </c>
      <c r="CE38" s="79">
        <v>0</v>
      </c>
      <c r="CF38" s="79">
        <v>0</v>
      </c>
      <c r="CG38" s="79">
        <v>0</v>
      </c>
      <c r="CH38" s="79">
        <v>0</v>
      </c>
      <c r="CI38" s="81">
        <f t="shared" si="1"/>
        <v>0</v>
      </c>
      <c r="CJ38" s="131">
        <f t="shared" si="2"/>
        <v>0</v>
      </c>
      <c r="CK38" s="131">
        <f t="shared" si="3"/>
        <v>0</v>
      </c>
      <c r="CL38" s="131">
        <f t="shared" si="4"/>
        <v>0</v>
      </c>
      <c r="CM38" s="83">
        <v>7</v>
      </c>
      <c r="CN38" s="254" t="s">
        <v>4965</v>
      </c>
      <c r="CO38" s="140" t="s">
        <v>4965</v>
      </c>
      <c r="CP38" s="256" t="s">
        <v>4965</v>
      </c>
      <c r="CQ38" s="86" t="s">
        <v>4965</v>
      </c>
      <c r="CR38" s="85" t="s">
        <v>4965</v>
      </c>
      <c r="CS38" s="85" t="s">
        <v>4965</v>
      </c>
      <c r="CT38" s="85" t="s">
        <v>4965</v>
      </c>
      <c r="CU38" s="86"/>
    </row>
    <row r="39" spans="1:99" s="363" customFormat="1" ht="12" customHeight="1" x14ac:dyDescent="0.2">
      <c r="A39" s="72" t="s">
        <v>2441</v>
      </c>
      <c r="B39" s="73" t="s">
        <v>2015</v>
      </c>
      <c r="C39" s="73" t="s">
        <v>1432</v>
      </c>
      <c r="D39" s="73" t="s">
        <v>1432</v>
      </c>
      <c r="E39" s="78" t="s">
        <v>1432</v>
      </c>
      <c r="F39" s="73" t="s">
        <v>1306</v>
      </c>
      <c r="G39" s="73" t="s">
        <v>2016</v>
      </c>
      <c r="H39" s="73" t="s">
        <v>1458</v>
      </c>
      <c r="I39" s="73" t="s">
        <v>2017</v>
      </c>
      <c r="J39" s="73">
        <v>522747</v>
      </c>
      <c r="K39" s="73">
        <v>174161</v>
      </c>
      <c r="L39" s="177" t="s">
        <v>521</v>
      </c>
      <c r="M39" s="74" t="s">
        <v>2018</v>
      </c>
      <c r="N39" s="74" t="s">
        <v>438</v>
      </c>
      <c r="O39" s="73">
        <v>1</v>
      </c>
      <c r="P39" s="73">
        <v>1</v>
      </c>
      <c r="Q39" s="75">
        <v>0</v>
      </c>
      <c r="R39" s="73" t="s">
        <v>2019</v>
      </c>
      <c r="S39" s="73" t="s">
        <v>1438</v>
      </c>
      <c r="T39" s="74" t="s">
        <v>2014</v>
      </c>
      <c r="U39" s="74" t="s">
        <v>4939</v>
      </c>
      <c r="V39" s="73" t="s">
        <v>1439</v>
      </c>
      <c r="W39" s="74" t="s">
        <v>1432</v>
      </c>
      <c r="X39" s="73" t="s">
        <v>1442</v>
      </c>
      <c r="Y39" s="73" t="s">
        <v>1443</v>
      </c>
      <c r="Z39" s="73" t="s">
        <v>1444</v>
      </c>
      <c r="AA39" s="73" t="s">
        <v>2713</v>
      </c>
      <c r="AB39" s="384">
        <v>7.9000000000000001E-2</v>
      </c>
      <c r="AC39" s="76" t="s">
        <v>2018</v>
      </c>
      <c r="AD39" s="77" t="s">
        <v>438</v>
      </c>
      <c r="AE39" s="157" t="s">
        <v>3063</v>
      </c>
      <c r="AF39" s="78" t="s">
        <v>1445</v>
      </c>
      <c r="AG39" s="78"/>
      <c r="AH39" s="78">
        <v>0</v>
      </c>
      <c r="AI39" s="78">
        <v>0</v>
      </c>
      <c r="AJ39" s="78">
        <v>0</v>
      </c>
      <c r="AK39" s="78">
        <v>0</v>
      </c>
      <c r="AL39" s="78">
        <v>-1</v>
      </c>
      <c r="AM39" s="78">
        <v>0</v>
      </c>
      <c r="AN39" s="78">
        <v>0</v>
      </c>
      <c r="AO39" s="78">
        <v>1</v>
      </c>
      <c r="AP39" s="78">
        <v>0</v>
      </c>
      <c r="AQ39" s="78">
        <v>0</v>
      </c>
      <c r="AR39" s="78">
        <v>0</v>
      </c>
      <c r="AS39" s="78">
        <v>0</v>
      </c>
      <c r="AT39" s="78">
        <v>0</v>
      </c>
      <c r="AU39" s="78">
        <v>0</v>
      </c>
      <c r="AV39" s="78">
        <v>0</v>
      </c>
      <c r="AW39" s="78">
        <v>0</v>
      </c>
      <c r="AX39" s="78">
        <v>0</v>
      </c>
      <c r="AY39" s="78">
        <v>0</v>
      </c>
      <c r="AZ39" s="78">
        <v>-1</v>
      </c>
      <c r="BA39" s="78">
        <v>0</v>
      </c>
      <c r="BB39" s="78">
        <v>0</v>
      </c>
      <c r="BC39" s="78">
        <v>1</v>
      </c>
      <c r="BD39" s="78">
        <v>0</v>
      </c>
      <c r="BE39" s="78">
        <v>0</v>
      </c>
      <c r="BF39" s="78">
        <v>0</v>
      </c>
      <c r="BG39" s="78">
        <v>0</v>
      </c>
      <c r="BH39" s="78">
        <v>0</v>
      </c>
      <c r="BI39" s="78">
        <v>0</v>
      </c>
      <c r="BJ39" s="78">
        <v>0</v>
      </c>
      <c r="BK39" s="78">
        <v>0</v>
      </c>
      <c r="BL39" s="285"/>
      <c r="BM39" s="179">
        <f t="shared" si="0"/>
        <v>0</v>
      </c>
      <c r="BN39" s="79">
        <v>0</v>
      </c>
      <c r="BO39" s="237">
        <v>0</v>
      </c>
      <c r="BP39" s="79">
        <v>0</v>
      </c>
      <c r="BQ39" s="79">
        <v>0</v>
      </c>
      <c r="BR39" s="79">
        <v>0</v>
      </c>
      <c r="BS39" s="238">
        <v>0</v>
      </c>
      <c r="BT39" s="79">
        <v>0</v>
      </c>
      <c r="BU39" s="79">
        <v>0</v>
      </c>
      <c r="BV39" s="79">
        <v>0</v>
      </c>
      <c r="BW39" s="79">
        <v>0</v>
      </c>
      <c r="BX39" s="79">
        <v>0</v>
      </c>
      <c r="BY39" s="79">
        <v>0</v>
      </c>
      <c r="BZ39" s="79">
        <v>0</v>
      </c>
      <c r="CA39" s="79">
        <v>0</v>
      </c>
      <c r="CB39" s="79">
        <v>0</v>
      </c>
      <c r="CC39" s="79">
        <v>0</v>
      </c>
      <c r="CD39" s="79">
        <v>0</v>
      </c>
      <c r="CE39" s="79">
        <v>0</v>
      </c>
      <c r="CF39" s="79">
        <v>0</v>
      </c>
      <c r="CG39" s="79">
        <v>0</v>
      </c>
      <c r="CH39" s="79">
        <v>0</v>
      </c>
      <c r="CI39" s="81">
        <f t="shared" si="1"/>
        <v>0</v>
      </c>
      <c r="CJ39" s="131">
        <f t="shared" si="2"/>
        <v>0</v>
      </c>
      <c r="CK39" s="131">
        <f t="shared" si="3"/>
        <v>0</v>
      </c>
      <c r="CL39" s="131">
        <f t="shared" si="4"/>
        <v>0</v>
      </c>
      <c r="CM39" s="83">
        <v>1</v>
      </c>
      <c r="CN39" s="254" t="s">
        <v>4965</v>
      </c>
      <c r="CO39" s="140" t="s">
        <v>4965</v>
      </c>
      <c r="CP39" s="256" t="s">
        <v>4965</v>
      </c>
      <c r="CQ39" s="86" t="s">
        <v>4965</v>
      </c>
      <c r="CR39" s="85" t="s">
        <v>4965</v>
      </c>
      <c r="CS39" s="85" t="s">
        <v>4965</v>
      </c>
      <c r="CT39" s="85" t="s">
        <v>4965</v>
      </c>
      <c r="CU39" s="86"/>
    </row>
    <row r="40" spans="1:99" s="363" customFormat="1" ht="12" customHeight="1" x14ac:dyDescent="0.2">
      <c r="A40" s="72" t="s">
        <v>2441</v>
      </c>
      <c r="B40" s="73" t="s">
        <v>2020</v>
      </c>
      <c r="C40" s="73" t="s">
        <v>1432</v>
      </c>
      <c r="D40" s="73" t="s">
        <v>1432</v>
      </c>
      <c r="E40" s="78" t="s">
        <v>2021</v>
      </c>
      <c r="F40" s="73" t="s">
        <v>1432</v>
      </c>
      <c r="G40" s="73" t="s">
        <v>3535</v>
      </c>
      <c r="H40" s="73" t="s">
        <v>1435</v>
      </c>
      <c r="I40" s="73" t="s">
        <v>2022</v>
      </c>
      <c r="J40" s="73">
        <v>528933</v>
      </c>
      <c r="K40" s="73">
        <v>172597</v>
      </c>
      <c r="L40" s="177" t="s">
        <v>3077</v>
      </c>
      <c r="M40" s="74" t="s">
        <v>3859</v>
      </c>
      <c r="N40" s="74" t="s">
        <v>3859</v>
      </c>
      <c r="O40" s="73">
        <v>0</v>
      </c>
      <c r="P40" s="73">
        <v>1</v>
      </c>
      <c r="Q40" s="75">
        <v>1</v>
      </c>
      <c r="R40" s="73" t="s">
        <v>2023</v>
      </c>
      <c r="S40" s="73" t="s">
        <v>1438</v>
      </c>
      <c r="T40" s="74" t="s">
        <v>2024</v>
      </c>
      <c r="U40" s="74" t="s">
        <v>3907</v>
      </c>
      <c r="V40" s="73" t="s">
        <v>1439</v>
      </c>
      <c r="W40" s="74" t="s">
        <v>1432</v>
      </c>
      <c r="X40" s="73" t="s">
        <v>4687</v>
      </c>
      <c r="Y40" s="73" t="s">
        <v>1443</v>
      </c>
      <c r="Z40" s="73" t="s">
        <v>1444</v>
      </c>
      <c r="AA40" s="73" t="s">
        <v>2713</v>
      </c>
      <c r="AB40" s="384">
        <v>6.0000000000000001E-3</v>
      </c>
      <c r="AC40" s="76" t="s">
        <v>3859</v>
      </c>
      <c r="AD40" s="77" t="s">
        <v>3859</v>
      </c>
      <c r="AE40" s="157" t="s">
        <v>3063</v>
      </c>
      <c r="AF40" s="78" t="s">
        <v>1445</v>
      </c>
      <c r="AG40" s="78"/>
      <c r="AH40" s="78"/>
      <c r="AI40" s="78"/>
      <c r="AJ40" s="78">
        <v>0</v>
      </c>
      <c r="AK40" s="78">
        <v>1</v>
      </c>
      <c r="AL40" s="78">
        <v>0</v>
      </c>
      <c r="AM40" s="78">
        <v>0</v>
      </c>
      <c r="AN40" s="78">
        <v>0</v>
      </c>
      <c r="AO40" s="78">
        <v>0</v>
      </c>
      <c r="AP40" s="78">
        <v>0</v>
      </c>
      <c r="AQ40" s="78">
        <v>0</v>
      </c>
      <c r="AR40" s="78">
        <v>0</v>
      </c>
      <c r="AS40" s="78">
        <v>0</v>
      </c>
      <c r="AT40" s="78">
        <v>0</v>
      </c>
      <c r="AU40" s="78">
        <v>0</v>
      </c>
      <c r="AV40" s="78">
        <v>0</v>
      </c>
      <c r="AW40" s="78">
        <v>0</v>
      </c>
      <c r="AX40" s="78">
        <v>0</v>
      </c>
      <c r="AY40" s="78">
        <v>1</v>
      </c>
      <c r="AZ40" s="78">
        <v>0</v>
      </c>
      <c r="BA40" s="78">
        <v>0</v>
      </c>
      <c r="BB40" s="78">
        <v>0</v>
      </c>
      <c r="BC40" s="78">
        <v>0</v>
      </c>
      <c r="BD40" s="78">
        <v>0</v>
      </c>
      <c r="BE40" s="78">
        <v>0</v>
      </c>
      <c r="BF40" s="78">
        <v>0</v>
      </c>
      <c r="BG40" s="78">
        <v>0</v>
      </c>
      <c r="BH40" s="78">
        <v>0</v>
      </c>
      <c r="BI40" s="78">
        <v>0</v>
      </c>
      <c r="BJ40" s="78">
        <v>0</v>
      </c>
      <c r="BK40" s="78">
        <v>0</v>
      </c>
      <c r="BL40" s="285"/>
      <c r="BM40" s="179">
        <f t="shared" si="0"/>
        <v>1</v>
      </c>
      <c r="BN40" s="79">
        <v>0</v>
      </c>
      <c r="BO40" s="237">
        <v>0</v>
      </c>
      <c r="BP40" s="79">
        <v>0</v>
      </c>
      <c r="BQ40" s="79">
        <v>0</v>
      </c>
      <c r="BR40" s="79">
        <v>0</v>
      </c>
      <c r="BS40" s="238">
        <v>0</v>
      </c>
      <c r="BT40" s="79">
        <v>0</v>
      </c>
      <c r="BU40" s="79">
        <v>0</v>
      </c>
      <c r="BV40" s="79">
        <v>0</v>
      </c>
      <c r="BW40" s="79">
        <v>0</v>
      </c>
      <c r="BX40" s="79">
        <v>0</v>
      </c>
      <c r="BY40" s="79">
        <v>0</v>
      </c>
      <c r="BZ40" s="79">
        <v>0</v>
      </c>
      <c r="CA40" s="79">
        <v>0</v>
      </c>
      <c r="CB40" s="79">
        <v>0</v>
      </c>
      <c r="CC40" s="79">
        <v>0</v>
      </c>
      <c r="CD40" s="79">
        <v>0</v>
      </c>
      <c r="CE40" s="79">
        <v>0</v>
      </c>
      <c r="CF40" s="79">
        <v>0</v>
      </c>
      <c r="CG40" s="79">
        <v>0</v>
      </c>
      <c r="CH40" s="79">
        <v>0</v>
      </c>
      <c r="CI40" s="81">
        <f t="shared" si="1"/>
        <v>0</v>
      </c>
      <c r="CJ40" s="131">
        <f t="shared" si="2"/>
        <v>0</v>
      </c>
      <c r="CK40" s="131">
        <f t="shared" si="3"/>
        <v>0</v>
      </c>
      <c r="CL40" s="131">
        <f t="shared" si="4"/>
        <v>0</v>
      </c>
      <c r="CM40" s="83">
        <v>1</v>
      </c>
      <c r="CN40" s="254" t="s">
        <v>4965</v>
      </c>
      <c r="CO40" s="140" t="s">
        <v>4965</v>
      </c>
      <c r="CP40" s="256" t="s">
        <v>4965</v>
      </c>
      <c r="CQ40" s="86" t="s">
        <v>4965</v>
      </c>
      <c r="CR40" s="85" t="s">
        <v>4965</v>
      </c>
      <c r="CS40" s="85" t="s">
        <v>4965</v>
      </c>
      <c r="CT40" s="85" t="s">
        <v>4965</v>
      </c>
      <c r="CU40" s="86"/>
    </row>
    <row r="41" spans="1:99" s="363" customFormat="1" ht="12" customHeight="1" x14ac:dyDescent="0.2">
      <c r="A41" s="72" t="s">
        <v>2441</v>
      </c>
      <c r="B41" s="73" t="s">
        <v>2025</v>
      </c>
      <c r="C41" s="73" t="s">
        <v>1432</v>
      </c>
      <c r="D41" s="73" t="s">
        <v>1432</v>
      </c>
      <c r="E41" s="78" t="s">
        <v>1432</v>
      </c>
      <c r="F41" s="73" t="s">
        <v>2026</v>
      </c>
      <c r="G41" s="73" t="s">
        <v>4802</v>
      </c>
      <c r="H41" s="73" t="s">
        <v>1435</v>
      </c>
      <c r="I41" s="73" t="s">
        <v>2027</v>
      </c>
      <c r="J41" s="73">
        <v>526851</v>
      </c>
      <c r="K41" s="73">
        <v>171864</v>
      </c>
      <c r="L41" s="177" t="s">
        <v>3069</v>
      </c>
      <c r="M41" s="74" t="s">
        <v>1376</v>
      </c>
      <c r="N41" s="74" t="s">
        <v>3859</v>
      </c>
      <c r="O41" s="73">
        <v>0</v>
      </c>
      <c r="P41" s="73">
        <v>1</v>
      </c>
      <c r="Q41" s="75">
        <v>1</v>
      </c>
      <c r="R41" s="73" t="s">
        <v>2028</v>
      </c>
      <c r="S41" s="73" t="s">
        <v>1438</v>
      </c>
      <c r="T41" s="74" t="s">
        <v>2029</v>
      </c>
      <c r="U41" s="74" t="s">
        <v>2030</v>
      </c>
      <c r="V41" s="73" t="s">
        <v>1439</v>
      </c>
      <c r="W41" s="74" t="s">
        <v>1432</v>
      </c>
      <c r="X41" s="73" t="s">
        <v>1442</v>
      </c>
      <c r="Y41" s="73" t="s">
        <v>3893</v>
      </c>
      <c r="Z41" s="73" t="s">
        <v>1444</v>
      </c>
      <c r="AA41" s="73" t="s">
        <v>4720</v>
      </c>
      <c r="AB41" s="384">
        <v>4.0000000000000001E-3</v>
      </c>
      <c r="AC41" s="76" t="s">
        <v>1376</v>
      </c>
      <c r="AD41" s="77" t="s">
        <v>3859</v>
      </c>
      <c r="AE41" s="157" t="s">
        <v>3063</v>
      </c>
      <c r="AF41" s="78" t="s">
        <v>1445</v>
      </c>
      <c r="AG41" s="78"/>
      <c r="AH41" s="84"/>
      <c r="AI41" s="84"/>
      <c r="AJ41" s="78">
        <v>0</v>
      </c>
      <c r="AK41" s="78">
        <v>0</v>
      </c>
      <c r="AL41" s="78">
        <v>1</v>
      </c>
      <c r="AM41" s="78">
        <v>0</v>
      </c>
      <c r="AN41" s="78">
        <v>0</v>
      </c>
      <c r="AO41" s="78">
        <v>0</v>
      </c>
      <c r="AP41" s="78">
        <v>0</v>
      </c>
      <c r="AQ41" s="78">
        <v>0</v>
      </c>
      <c r="AR41" s="78">
        <v>0</v>
      </c>
      <c r="AS41" s="78">
        <v>1</v>
      </c>
      <c r="AT41" s="78">
        <v>0</v>
      </c>
      <c r="AU41" s="78">
        <v>0</v>
      </c>
      <c r="AV41" s="78">
        <v>0</v>
      </c>
      <c r="AW41" s="78">
        <v>0</v>
      </c>
      <c r="AX41" s="78">
        <v>0</v>
      </c>
      <c r="AY41" s="78">
        <v>0</v>
      </c>
      <c r="AZ41" s="78">
        <v>0</v>
      </c>
      <c r="BA41" s="78">
        <v>0</v>
      </c>
      <c r="BB41" s="78">
        <v>0</v>
      </c>
      <c r="BC41" s="78">
        <v>0</v>
      </c>
      <c r="BD41" s="78">
        <v>0</v>
      </c>
      <c r="BE41" s="78">
        <v>0</v>
      </c>
      <c r="BF41" s="78">
        <v>0</v>
      </c>
      <c r="BG41" s="78">
        <v>0</v>
      </c>
      <c r="BH41" s="78">
        <v>0</v>
      </c>
      <c r="BI41" s="78">
        <v>0</v>
      </c>
      <c r="BJ41" s="78">
        <v>0</v>
      </c>
      <c r="BK41" s="78">
        <v>0</v>
      </c>
      <c r="BL41" s="285"/>
      <c r="BM41" s="179">
        <f t="shared" si="0"/>
        <v>1</v>
      </c>
      <c r="BN41" s="79">
        <v>0</v>
      </c>
      <c r="BO41" s="237">
        <v>0</v>
      </c>
      <c r="BP41" s="79">
        <v>0</v>
      </c>
      <c r="BQ41" s="79">
        <v>0</v>
      </c>
      <c r="BR41" s="79">
        <v>0</v>
      </c>
      <c r="BS41" s="238">
        <v>0</v>
      </c>
      <c r="BT41" s="79">
        <v>0</v>
      </c>
      <c r="BU41" s="79">
        <v>0</v>
      </c>
      <c r="BV41" s="79">
        <v>0</v>
      </c>
      <c r="BW41" s="79">
        <v>0</v>
      </c>
      <c r="BX41" s="79">
        <v>0</v>
      </c>
      <c r="BY41" s="79">
        <v>0</v>
      </c>
      <c r="BZ41" s="79">
        <v>0</v>
      </c>
      <c r="CA41" s="79">
        <v>0</v>
      </c>
      <c r="CB41" s="79">
        <v>0</v>
      </c>
      <c r="CC41" s="79">
        <v>0</v>
      </c>
      <c r="CD41" s="79">
        <v>0</v>
      </c>
      <c r="CE41" s="79">
        <v>0</v>
      </c>
      <c r="CF41" s="79">
        <v>0</v>
      </c>
      <c r="CG41" s="79">
        <v>0</v>
      </c>
      <c r="CH41" s="79">
        <v>0</v>
      </c>
      <c r="CI41" s="81">
        <f t="shared" si="1"/>
        <v>0</v>
      </c>
      <c r="CJ41" s="131">
        <f t="shared" si="2"/>
        <v>0</v>
      </c>
      <c r="CK41" s="131">
        <f t="shared" si="3"/>
        <v>0</v>
      </c>
      <c r="CL41" s="131">
        <f t="shared" si="4"/>
        <v>0</v>
      </c>
      <c r="CM41" s="83">
        <v>7</v>
      </c>
      <c r="CN41" s="254" t="s">
        <v>4965</v>
      </c>
      <c r="CO41" s="140" t="s">
        <v>4965</v>
      </c>
      <c r="CP41" s="256" t="s">
        <v>4965</v>
      </c>
      <c r="CQ41" s="86" t="s">
        <v>4965</v>
      </c>
      <c r="CR41" s="85" t="s">
        <v>4965</v>
      </c>
      <c r="CS41" s="85" t="s">
        <v>4965</v>
      </c>
      <c r="CT41" s="85" t="s">
        <v>4965</v>
      </c>
      <c r="CU41" s="86"/>
    </row>
    <row r="42" spans="1:99" s="363" customFormat="1" ht="12" customHeight="1" x14ac:dyDescent="0.2">
      <c r="A42" s="72" t="s">
        <v>2441</v>
      </c>
      <c r="B42" s="73" t="s">
        <v>2031</v>
      </c>
      <c r="C42" s="73" t="s">
        <v>1432</v>
      </c>
      <c r="D42" s="73" t="s">
        <v>1432</v>
      </c>
      <c r="E42" s="78" t="s">
        <v>1432</v>
      </c>
      <c r="F42" s="73" t="s">
        <v>2032</v>
      </c>
      <c r="G42" s="73" t="s">
        <v>4802</v>
      </c>
      <c r="H42" s="73" t="s">
        <v>1885</v>
      </c>
      <c r="I42" s="73" t="s">
        <v>2033</v>
      </c>
      <c r="J42" s="73">
        <v>525943</v>
      </c>
      <c r="K42" s="73">
        <v>173513</v>
      </c>
      <c r="L42" s="177" t="s">
        <v>3078</v>
      </c>
      <c r="M42" s="74" t="s">
        <v>4203</v>
      </c>
      <c r="N42" s="74" t="s">
        <v>3859</v>
      </c>
      <c r="O42" s="73">
        <v>0</v>
      </c>
      <c r="P42" s="73">
        <v>9</v>
      </c>
      <c r="Q42" s="75">
        <v>9</v>
      </c>
      <c r="R42" s="73" t="s">
        <v>2036</v>
      </c>
      <c r="S42" s="73" t="s">
        <v>1438</v>
      </c>
      <c r="T42" s="74" t="s">
        <v>5043</v>
      </c>
      <c r="U42" s="74" t="s">
        <v>2037</v>
      </c>
      <c r="V42" s="73" t="s">
        <v>1439</v>
      </c>
      <c r="W42" s="74" t="s">
        <v>1432</v>
      </c>
      <c r="X42" s="73" t="s">
        <v>1442</v>
      </c>
      <c r="Y42" s="73" t="s">
        <v>1443</v>
      </c>
      <c r="Z42" s="73" t="s">
        <v>1444</v>
      </c>
      <c r="AA42" s="73" t="s">
        <v>2713</v>
      </c>
      <c r="AB42" s="384">
        <v>4.9000000000000002E-2</v>
      </c>
      <c r="AC42" s="76" t="s">
        <v>4203</v>
      </c>
      <c r="AD42" s="77" t="s">
        <v>3859</v>
      </c>
      <c r="AE42" s="157" t="s">
        <v>3063</v>
      </c>
      <c r="AF42" s="78" t="s">
        <v>1445</v>
      </c>
      <c r="AG42" s="78"/>
      <c r="AH42" s="78"/>
      <c r="AI42" s="78"/>
      <c r="AJ42" s="78">
        <v>0</v>
      </c>
      <c r="AK42" s="78">
        <v>0</v>
      </c>
      <c r="AL42" s="78">
        <v>9</v>
      </c>
      <c r="AM42" s="78">
        <v>0</v>
      </c>
      <c r="AN42" s="78">
        <v>0</v>
      </c>
      <c r="AO42" s="78">
        <v>0</v>
      </c>
      <c r="AP42" s="78">
        <v>0</v>
      </c>
      <c r="AQ42" s="78">
        <v>0</v>
      </c>
      <c r="AR42" s="78">
        <v>0</v>
      </c>
      <c r="AS42" s="78">
        <v>8</v>
      </c>
      <c r="AT42" s="78">
        <v>0</v>
      </c>
      <c r="AU42" s="78">
        <v>0</v>
      </c>
      <c r="AV42" s="78">
        <v>0</v>
      </c>
      <c r="AW42" s="78">
        <v>0</v>
      </c>
      <c r="AX42" s="78">
        <v>0</v>
      </c>
      <c r="AY42" s="78">
        <v>0</v>
      </c>
      <c r="AZ42" s="78">
        <v>0</v>
      </c>
      <c r="BA42" s="78">
        <v>0</v>
      </c>
      <c r="BB42" s="78">
        <v>0</v>
      </c>
      <c r="BC42" s="78">
        <v>0</v>
      </c>
      <c r="BD42" s="78">
        <v>0</v>
      </c>
      <c r="BE42" s="78">
        <v>0</v>
      </c>
      <c r="BF42" s="78">
        <v>0</v>
      </c>
      <c r="BG42" s="78">
        <v>1</v>
      </c>
      <c r="BH42" s="78">
        <v>0</v>
      </c>
      <c r="BI42" s="78">
        <v>0</v>
      </c>
      <c r="BJ42" s="78">
        <v>0</v>
      </c>
      <c r="BK42" s="78">
        <v>0</v>
      </c>
      <c r="BL42" s="285"/>
      <c r="BM42" s="179">
        <f t="shared" si="0"/>
        <v>9</v>
      </c>
      <c r="BN42" s="79">
        <v>0</v>
      </c>
      <c r="BO42" s="237">
        <v>0</v>
      </c>
      <c r="BP42" s="79">
        <v>0</v>
      </c>
      <c r="BQ42" s="79">
        <v>0</v>
      </c>
      <c r="BR42" s="79">
        <v>0</v>
      </c>
      <c r="BS42" s="238">
        <v>0</v>
      </c>
      <c r="BT42" s="79">
        <v>0</v>
      </c>
      <c r="BU42" s="79">
        <v>0</v>
      </c>
      <c r="BV42" s="79">
        <v>0</v>
      </c>
      <c r="BW42" s="79">
        <v>0</v>
      </c>
      <c r="BX42" s="79">
        <v>0</v>
      </c>
      <c r="BY42" s="79">
        <v>0</v>
      </c>
      <c r="BZ42" s="79">
        <v>0</v>
      </c>
      <c r="CA42" s="79">
        <v>0</v>
      </c>
      <c r="CB42" s="79">
        <v>0</v>
      </c>
      <c r="CC42" s="79">
        <v>0</v>
      </c>
      <c r="CD42" s="79">
        <v>0</v>
      </c>
      <c r="CE42" s="79">
        <v>0</v>
      </c>
      <c r="CF42" s="79">
        <v>0</v>
      </c>
      <c r="CG42" s="79">
        <v>0</v>
      </c>
      <c r="CH42" s="79">
        <v>0</v>
      </c>
      <c r="CI42" s="81">
        <f t="shared" si="1"/>
        <v>0</v>
      </c>
      <c r="CJ42" s="131">
        <f t="shared" si="2"/>
        <v>0</v>
      </c>
      <c r="CK42" s="131">
        <f t="shared" si="3"/>
        <v>0</v>
      </c>
      <c r="CL42" s="131">
        <f t="shared" si="4"/>
        <v>0</v>
      </c>
      <c r="CM42" s="83">
        <v>1</v>
      </c>
      <c r="CN42" s="254" t="s">
        <v>4965</v>
      </c>
      <c r="CO42" s="140" t="s">
        <v>4965</v>
      </c>
      <c r="CP42" s="256" t="s">
        <v>4965</v>
      </c>
      <c r="CQ42" s="86" t="s">
        <v>4965</v>
      </c>
      <c r="CR42" s="85" t="s">
        <v>4965</v>
      </c>
      <c r="CS42" s="85" t="s">
        <v>4965</v>
      </c>
      <c r="CT42" s="85" t="s">
        <v>4965</v>
      </c>
      <c r="CU42" s="86"/>
    </row>
    <row r="43" spans="1:99" s="363" customFormat="1" ht="12" customHeight="1" x14ac:dyDescent="0.2">
      <c r="A43" s="72" t="s">
        <v>2441</v>
      </c>
      <c r="B43" s="73" t="s">
        <v>2038</v>
      </c>
      <c r="C43" s="73" t="s">
        <v>1432</v>
      </c>
      <c r="D43" s="73" t="s">
        <v>1432</v>
      </c>
      <c r="E43" s="78" t="s">
        <v>1432</v>
      </c>
      <c r="F43" s="73" t="s">
        <v>262</v>
      </c>
      <c r="G43" s="73" t="s">
        <v>1216</v>
      </c>
      <c r="H43" s="73" t="s">
        <v>3875</v>
      </c>
      <c r="I43" s="73" t="s">
        <v>2039</v>
      </c>
      <c r="J43" s="73">
        <v>527916</v>
      </c>
      <c r="K43" s="73">
        <v>173268</v>
      </c>
      <c r="L43" s="177" t="s">
        <v>3083</v>
      </c>
      <c r="M43" s="74" t="s">
        <v>3269</v>
      </c>
      <c r="N43" s="74" t="s">
        <v>3859</v>
      </c>
      <c r="O43" s="73">
        <v>1</v>
      </c>
      <c r="P43" s="73">
        <v>3</v>
      </c>
      <c r="Q43" s="75">
        <v>2</v>
      </c>
      <c r="R43" s="73" t="s">
        <v>1654</v>
      </c>
      <c r="S43" s="73" t="s">
        <v>1438</v>
      </c>
      <c r="T43" s="74" t="s">
        <v>1655</v>
      </c>
      <c r="U43" s="74" t="s">
        <v>1656</v>
      </c>
      <c r="V43" s="73" t="s">
        <v>1439</v>
      </c>
      <c r="W43" s="74" t="s">
        <v>1432</v>
      </c>
      <c r="X43" s="73" t="s">
        <v>1442</v>
      </c>
      <c r="Y43" s="73" t="s">
        <v>1453</v>
      </c>
      <c r="Z43" s="73" t="s">
        <v>1444</v>
      </c>
      <c r="AA43" s="73" t="s">
        <v>1454</v>
      </c>
      <c r="AB43" s="384">
        <v>2.4E-2</v>
      </c>
      <c r="AC43" s="76" t="s">
        <v>3269</v>
      </c>
      <c r="AD43" s="77" t="s">
        <v>3859</v>
      </c>
      <c r="AE43" s="157" t="s">
        <v>3063</v>
      </c>
      <c r="AF43" s="78" t="s">
        <v>1445</v>
      </c>
      <c r="AG43" s="78"/>
      <c r="AH43" s="78"/>
      <c r="AI43" s="78"/>
      <c r="AJ43" s="78">
        <v>0</v>
      </c>
      <c r="AK43" s="78">
        <v>0</v>
      </c>
      <c r="AL43" s="78">
        <v>3</v>
      </c>
      <c r="AM43" s="78">
        <v>0</v>
      </c>
      <c r="AN43" s="78">
        <v>0</v>
      </c>
      <c r="AO43" s="78">
        <v>-1</v>
      </c>
      <c r="AP43" s="78">
        <v>0</v>
      </c>
      <c r="AQ43" s="78">
        <v>0</v>
      </c>
      <c r="AR43" s="78">
        <v>0</v>
      </c>
      <c r="AS43" s="78">
        <v>3</v>
      </c>
      <c r="AT43" s="78">
        <v>0</v>
      </c>
      <c r="AU43" s="78">
        <v>0</v>
      </c>
      <c r="AV43" s="78">
        <v>0</v>
      </c>
      <c r="AW43" s="78">
        <v>0</v>
      </c>
      <c r="AX43" s="78">
        <v>0</v>
      </c>
      <c r="AY43" s="78">
        <v>0</v>
      </c>
      <c r="AZ43" s="78">
        <v>0</v>
      </c>
      <c r="BA43" s="78">
        <v>0</v>
      </c>
      <c r="BB43" s="78">
        <v>0</v>
      </c>
      <c r="BC43" s="78">
        <v>-1</v>
      </c>
      <c r="BD43" s="78">
        <v>0</v>
      </c>
      <c r="BE43" s="78">
        <v>0</v>
      </c>
      <c r="BF43" s="78">
        <v>0</v>
      </c>
      <c r="BG43" s="78">
        <v>0</v>
      </c>
      <c r="BH43" s="78">
        <v>0</v>
      </c>
      <c r="BI43" s="78">
        <v>0</v>
      </c>
      <c r="BJ43" s="78">
        <v>0</v>
      </c>
      <c r="BK43" s="78">
        <v>0</v>
      </c>
      <c r="BL43" s="285"/>
      <c r="BM43" s="179">
        <f t="shared" si="0"/>
        <v>2</v>
      </c>
      <c r="BN43" s="79">
        <v>0</v>
      </c>
      <c r="BO43" s="237">
        <v>0</v>
      </c>
      <c r="BP43" s="79">
        <v>0</v>
      </c>
      <c r="BQ43" s="79">
        <v>0</v>
      </c>
      <c r="BR43" s="79">
        <v>0</v>
      </c>
      <c r="BS43" s="238">
        <v>0</v>
      </c>
      <c r="BT43" s="79">
        <v>0</v>
      </c>
      <c r="BU43" s="79">
        <v>0</v>
      </c>
      <c r="BV43" s="79">
        <v>0</v>
      </c>
      <c r="BW43" s="79">
        <v>0</v>
      </c>
      <c r="BX43" s="79">
        <v>0</v>
      </c>
      <c r="BY43" s="79">
        <v>0</v>
      </c>
      <c r="BZ43" s="79">
        <v>0</v>
      </c>
      <c r="CA43" s="79">
        <v>0</v>
      </c>
      <c r="CB43" s="79">
        <v>0</v>
      </c>
      <c r="CC43" s="79">
        <v>0</v>
      </c>
      <c r="CD43" s="79">
        <v>0</v>
      </c>
      <c r="CE43" s="79">
        <v>0</v>
      </c>
      <c r="CF43" s="79">
        <v>0</v>
      </c>
      <c r="CG43" s="79">
        <v>0</v>
      </c>
      <c r="CH43" s="79">
        <v>0</v>
      </c>
      <c r="CI43" s="81">
        <f t="shared" si="1"/>
        <v>0</v>
      </c>
      <c r="CJ43" s="131">
        <f t="shared" si="2"/>
        <v>0</v>
      </c>
      <c r="CK43" s="131">
        <f t="shared" si="3"/>
        <v>0</v>
      </c>
      <c r="CL43" s="131">
        <f t="shared" si="4"/>
        <v>0</v>
      </c>
      <c r="CM43" s="83">
        <v>7</v>
      </c>
      <c r="CN43" s="254" t="s">
        <v>4965</v>
      </c>
      <c r="CO43" s="140" t="s">
        <v>4965</v>
      </c>
      <c r="CP43" s="256" t="s">
        <v>4965</v>
      </c>
      <c r="CQ43" s="86" t="s">
        <v>4965</v>
      </c>
      <c r="CR43" s="85" t="s">
        <v>4965</v>
      </c>
      <c r="CS43" s="85" t="s">
        <v>4965</v>
      </c>
      <c r="CT43" s="85" t="s">
        <v>4965</v>
      </c>
      <c r="CU43" s="86"/>
    </row>
    <row r="44" spans="1:99" s="363" customFormat="1" ht="12" customHeight="1" x14ac:dyDescent="0.2">
      <c r="A44" s="72" t="s">
        <v>2441</v>
      </c>
      <c r="B44" s="73" t="s">
        <v>1657</v>
      </c>
      <c r="C44" s="73" t="s">
        <v>1432</v>
      </c>
      <c r="D44" s="73" t="s">
        <v>1432</v>
      </c>
      <c r="E44" s="78" t="s">
        <v>1432</v>
      </c>
      <c r="F44" s="73" t="s">
        <v>1197</v>
      </c>
      <c r="G44" s="73" t="s">
        <v>2975</v>
      </c>
      <c r="H44" s="73" t="s">
        <v>1620</v>
      </c>
      <c r="I44" s="73" t="s">
        <v>1658</v>
      </c>
      <c r="J44" s="73">
        <v>528375</v>
      </c>
      <c r="K44" s="73">
        <v>175229</v>
      </c>
      <c r="L44" s="177" t="s">
        <v>3085</v>
      </c>
      <c r="M44" s="74" t="s">
        <v>4203</v>
      </c>
      <c r="N44" s="74" t="s">
        <v>3859</v>
      </c>
      <c r="O44" s="73">
        <v>2</v>
      </c>
      <c r="P44" s="73">
        <v>1</v>
      </c>
      <c r="Q44" s="75">
        <v>-1</v>
      </c>
      <c r="R44" s="73" t="s">
        <v>1659</v>
      </c>
      <c r="S44" s="73" t="s">
        <v>1438</v>
      </c>
      <c r="T44" s="74" t="s">
        <v>1637</v>
      </c>
      <c r="U44" s="74" t="s">
        <v>4213</v>
      </c>
      <c r="V44" s="73" t="s">
        <v>1439</v>
      </c>
      <c r="W44" s="74" t="s">
        <v>1432</v>
      </c>
      <c r="X44" s="73" t="s">
        <v>1442</v>
      </c>
      <c r="Y44" s="73" t="s">
        <v>1453</v>
      </c>
      <c r="Z44" s="73" t="s">
        <v>1444</v>
      </c>
      <c r="AA44" s="73" t="s">
        <v>4207</v>
      </c>
      <c r="AB44" s="384">
        <v>0.02</v>
      </c>
      <c r="AC44" s="76" t="s">
        <v>4203</v>
      </c>
      <c r="AD44" s="77" t="s">
        <v>3859</v>
      </c>
      <c r="AE44" s="157" t="s">
        <v>3063</v>
      </c>
      <c r="AF44" s="78" t="s">
        <v>1445</v>
      </c>
      <c r="AG44" s="78"/>
      <c r="AH44" s="78">
        <v>0</v>
      </c>
      <c r="AI44" s="78">
        <v>0</v>
      </c>
      <c r="AJ44" s="78">
        <v>0</v>
      </c>
      <c r="AK44" s="78">
        <v>-1</v>
      </c>
      <c r="AL44" s="78">
        <v>0</v>
      </c>
      <c r="AM44" s="78">
        <v>-1</v>
      </c>
      <c r="AN44" s="78">
        <v>0</v>
      </c>
      <c r="AO44" s="78">
        <v>1</v>
      </c>
      <c r="AP44" s="78">
        <v>0</v>
      </c>
      <c r="AQ44" s="78">
        <v>0</v>
      </c>
      <c r="AR44" s="78">
        <v>-1</v>
      </c>
      <c r="AS44" s="78">
        <v>0</v>
      </c>
      <c r="AT44" s="78">
        <v>-1</v>
      </c>
      <c r="AU44" s="78">
        <v>0</v>
      </c>
      <c r="AV44" s="78">
        <v>0</v>
      </c>
      <c r="AW44" s="78">
        <v>0</v>
      </c>
      <c r="AX44" s="78">
        <v>0</v>
      </c>
      <c r="AY44" s="78">
        <v>0</v>
      </c>
      <c r="AZ44" s="78">
        <v>0</v>
      </c>
      <c r="BA44" s="78">
        <v>0</v>
      </c>
      <c r="BB44" s="78">
        <v>0</v>
      </c>
      <c r="BC44" s="78">
        <v>1</v>
      </c>
      <c r="BD44" s="78">
        <v>0</v>
      </c>
      <c r="BE44" s="78">
        <v>0</v>
      </c>
      <c r="BF44" s="78">
        <v>0</v>
      </c>
      <c r="BG44" s="78">
        <v>0</v>
      </c>
      <c r="BH44" s="78">
        <v>0</v>
      </c>
      <c r="BI44" s="78">
        <v>0</v>
      </c>
      <c r="BJ44" s="78">
        <v>0</v>
      </c>
      <c r="BK44" s="78">
        <v>0</v>
      </c>
      <c r="BL44" s="285"/>
      <c r="BM44" s="179">
        <f t="shared" si="0"/>
        <v>-1</v>
      </c>
      <c r="BN44" s="79">
        <v>0</v>
      </c>
      <c r="BO44" s="237">
        <v>0</v>
      </c>
      <c r="BP44" s="79">
        <v>0</v>
      </c>
      <c r="BQ44" s="79">
        <v>0</v>
      </c>
      <c r="BR44" s="79">
        <v>0</v>
      </c>
      <c r="BS44" s="238">
        <v>0</v>
      </c>
      <c r="BT44" s="79">
        <v>0</v>
      </c>
      <c r="BU44" s="79">
        <v>0</v>
      </c>
      <c r="BV44" s="79">
        <v>0</v>
      </c>
      <c r="BW44" s="79">
        <v>0</v>
      </c>
      <c r="BX44" s="79">
        <v>0</v>
      </c>
      <c r="BY44" s="79">
        <v>0</v>
      </c>
      <c r="BZ44" s="79">
        <v>0</v>
      </c>
      <c r="CA44" s="79">
        <v>0</v>
      </c>
      <c r="CB44" s="79">
        <v>0</v>
      </c>
      <c r="CC44" s="79">
        <v>0</v>
      </c>
      <c r="CD44" s="79">
        <v>0</v>
      </c>
      <c r="CE44" s="79">
        <v>0</v>
      </c>
      <c r="CF44" s="79">
        <v>0</v>
      </c>
      <c r="CG44" s="79">
        <v>0</v>
      </c>
      <c r="CH44" s="79">
        <v>0</v>
      </c>
      <c r="CI44" s="81">
        <f t="shared" si="1"/>
        <v>0</v>
      </c>
      <c r="CJ44" s="131">
        <f t="shared" si="2"/>
        <v>0</v>
      </c>
      <c r="CK44" s="131">
        <f t="shared" si="3"/>
        <v>0</v>
      </c>
      <c r="CL44" s="131">
        <f t="shared" si="4"/>
        <v>0</v>
      </c>
      <c r="CM44" s="83">
        <v>7</v>
      </c>
      <c r="CN44" s="254" t="s">
        <v>4965</v>
      </c>
      <c r="CO44" s="140" t="s">
        <v>4965</v>
      </c>
      <c r="CP44" s="256" t="s">
        <v>4965</v>
      </c>
      <c r="CQ44" s="86" t="s">
        <v>4965</v>
      </c>
      <c r="CR44" s="85" t="s">
        <v>4965</v>
      </c>
      <c r="CS44" s="85" t="s">
        <v>4965</v>
      </c>
      <c r="CT44" s="85" t="s">
        <v>4965</v>
      </c>
      <c r="CU44" s="86"/>
    </row>
    <row r="45" spans="1:99" s="363" customFormat="1" ht="12" customHeight="1" x14ac:dyDescent="0.2">
      <c r="A45" s="72" t="s">
        <v>2441</v>
      </c>
      <c r="B45" s="73" t="s">
        <v>3822</v>
      </c>
      <c r="C45" s="73" t="s">
        <v>1432</v>
      </c>
      <c r="D45" s="73" t="s">
        <v>1432</v>
      </c>
      <c r="E45" s="78" t="s">
        <v>3823</v>
      </c>
      <c r="F45" s="73" t="s">
        <v>1432</v>
      </c>
      <c r="G45" s="73" t="s">
        <v>3824</v>
      </c>
      <c r="H45" s="73" t="s">
        <v>3944</v>
      </c>
      <c r="I45" s="73" t="s">
        <v>3825</v>
      </c>
      <c r="J45" s="73">
        <v>524257</v>
      </c>
      <c r="K45" s="73">
        <v>173590</v>
      </c>
      <c r="L45" s="177" t="s">
        <v>1398</v>
      </c>
      <c r="M45" s="74" t="s">
        <v>4203</v>
      </c>
      <c r="N45" s="74" t="s">
        <v>3859</v>
      </c>
      <c r="O45" s="73">
        <v>0</v>
      </c>
      <c r="P45" s="73">
        <v>3</v>
      </c>
      <c r="Q45" s="75">
        <v>3</v>
      </c>
      <c r="R45" s="73" t="s">
        <v>3826</v>
      </c>
      <c r="S45" s="73" t="s">
        <v>1438</v>
      </c>
      <c r="T45" s="74" t="s">
        <v>3827</v>
      </c>
      <c r="U45" s="74" t="s">
        <v>3828</v>
      </c>
      <c r="V45" s="73" t="s">
        <v>1439</v>
      </c>
      <c r="W45" s="74" t="s">
        <v>1432</v>
      </c>
      <c r="X45" s="73" t="s">
        <v>1442</v>
      </c>
      <c r="Y45" s="73" t="s">
        <v>1443</v>
      </c>
      <c r="Z45" s="73" t="s">
        <v>1444</v>
      </c>
      <c r="AA45" s="73" t="s">
        <v>2713</v>
      </c>
      <c r="AB45" s="384">
        <v>4.8000000000000001E-2</v>
      </c>
      <c r="AC45" s="76" t="s">
        <v>4203</v>
      </c>
      <c r="AD45" s="77" t="s">
        <v>3859</v>
      </c>
      <c r="AE45" s="157" t="s">
        <v>3063</v>
      </c>
      <c r="AF45" s="78" t="s">
        <v>1445</v>
      </c>
      <c r="AG45" s="78"/>
      <c r="AH45" s="78"/>
      <c r="AI45" s="78"/>
      <c r="AJ45" s="78">
        <v>0</v>
      </c>
      <c r="AK45" s="78">
        <v>0</v>
      </c>
      <c r="AL45" s="78">
        <v>0</v>
      </c>
      <c r="AM45" s="78">
        <v>3</v>
      </c>
      <c r="AN45" s="78">
        <v>0</v>
      </c>
      <c r="AO45" s="78">
        <v>0</v>
      </c>
      <c r="AP45" s="78">
        <v>0</v>
      </c>
      <c r="AQ45" s="78">
        <v>0</v>
      </c>
      <c r="AR45" s="78">
        <v>0</v>
      </c>
      <c r="AS45" s="78">
        <v>0</v>
      </c>
      <c r="AT45" s="78">
        <v>0</v>
      </c>
      <c r="AU45" s="78">
        <v>0</v>
      </c>
      <c r="AV45" s="78">
        <v>0</v>
      </c>
      <c r="AW45" s="78">
        <v>0</v>
      </c>
      <c r="AX45" s="78">
        <v>0</v>
      </c>
      <c r="AY45" s="78">
        <v>0</v>
      </c>
      <c r="AZ45" s="78">
        <v>0</v>
      </c>
      <c r="BA45" s="78">
        <v>3</v>
      </c>
      <c r="BB45" s="78">
        <v>0</v>
      </c>
      <c r="BC45" s="78">
        <v>0</v>
      </c>
      <c r="BD45" s="78">
        <v>0</v>
      </c>
      <c r="BE45" s="78">
        <v>0</v>
      </c>
      <c r="BF45" s="78">
        <v>0</v>
      </c>
      <c r="BG45" s="78">
        <v>0</v>
      </c>
      <c r="BH45" s="78">
        <v>0</v>
      </c>
      <c r="BI45" s="78">
        <v>0</v>
      </c>
      <c r="BJ45" s="78">
        <v>0</v>
      </c>
      <c r="BK45" s="78">
        <v>0</v>
      </c>
      <c r="BL45" s="285"/>
      <c r="BM45" s="179">
        <f t="shared" si="0"/>
        <v>3</v>
      </c>
      <c r="BN45" s="79">
        <v>0</v>
      </c>
      <c r="BO45" s="237">
        <v>0</v>
      </c>
      <c r="BP45" s="79">
        <v>0</v>
      </c>
      <c r="BQ45" s="79">
        <v>0</v>
      </c>
      <c r="BR45" s="79">
        <v>0</v>
      </c>
      <c r="BS45" s="238">
        <v>0</v>
      </c>
      <c r="BT45" s="79">
        <v>0</v>
      </c>
      <c r="BU45" s="79">
        <v>0</v>
      </c>
      <c r="BV45" s="79">
        <v>0</v>
      </c>
      <c r="BW45" s="79">
        <v>0</v>
      </c>
      <c r="BX45" s="79">
        <v>0</v>
      </c>
      <c r="BY45" s="79">
        <v>0</v>
      </c>
      <c r="BZ45" s="79">
        <v>0</v>
      </c>
      <c r="CA45" s="79">
        <v>0</v>
      </c>
      <c r="CB45" s="79">
        <v>0</v>
      </c>
      <c r="CC45" s="79">
        <v>0</v>
      </c>
      <c r="CD45" s="79">
        <v>0</v>
      </c>
      <c r="CE45" s="79">
        <v>0</v>
      </c>
      <c r="CF45" s="79">
        <v>0</v>
      </c>
      <c r="CG45" s="79">
        <v>0</v>
      </c>
      <c r="CH45" s="79">
        <v>0</v>
      </c>
      <c r="CI45" s="81">
        <f t="shared" si="1"/>
        <v>0</v>
      </c>
      <c r="CJ45" s="131">
        <f t="shared" si="2"/>
        <v>0</v>
      </c>
      <c r="CK45" s="131">
        <f t="shared" si="3"/>
        <v>0</v>
      </c>
      <c r="CL45" s="131">
        <f t="shared" si="4"/>
        <v>0</v>
      </c>
      <c r="CM45" s="83">
        <v>1</v>
      </c>
      <c r="CN45" s="254" t="s">
        <v>4965</v>
      </c>
      <c r="CO45" s="140" t="s">
        <v>4965</v>
      </c>
      <c r="CP45" s="256" t="s">
        <v>4965</v>
      </c>
      <c r="CQ45" s="86" t="s">
        <v>4965</v>
      </c>
      <c r="CR45" s="85" t="s">
        <v>4965</v>
      </c>
      <c r="CS45" s="85" t="s">
        <v>4965</v>
      </c>
      <c r="CT45" s="85" t="s">
        <v>4965</v>
      </c>
      <c r="CU45" s="86"/>
    </row>
    <row r="46" spans="1:99" s="363" customFormat="1" ht="12" customHeight="1" x14ac:dyDescent="0.2">
      <c r="A46" s="72" t="s">
        <v>2441</v>
      </c>
      <c r="B46" s="73" t="s">
        <v>3829</v>
      </c>
      <c r="C46" s="73" t="s">
        <v>1432</v>
      </c>
      <c r="D46" s="73" t="s">
        <v>1432</v>
      </c>
      <c r="E46" s="78" t="s">
        <v>3830</v>
      </c>
      <c r="F46" s="73" t="s">
        <v>1432</v>
      </c>
      <c r="G46" s="73" t="s">
        <v>3831</v>
      </c>
      <c r="H46" s="73" t="s">
        <v>1435</v>
      </c>
      <c r="I46" s="73" t="s">
        <v>3832</v>
      </c>
      <c r="J46" s="73">
        <v>527997</v>
      </c>
      <c r="K46" s="73">
        <v>172668</v>
      </c>
      <c r="L46" s="177" t="s">
        <v>3083</v>
      </c>
      <c r="M46" s="74" t="s">
        <v>3900</v>
      </c>
      <c r="N46" s="74" t="s">
        <v>3859</v>
      </c>
      <c r="O46" s="73">
        <v>0</v>
      </c>
      <c r="P46" s="73">
        <v>2</v>
      </c>
      <c r="Q46" s="75">
        <v>2</v>
      </c>
      <c r="R46" s="73" t="s">
        <v>3833</v>
      </c>
      <c r="S46" s="73" t="s">
        <v>1438</v>
      </c>
      <c r="T46" s="74" t="s">
        <v>3834</v>
      </c>
      <c r="U46" s="74" t="s">
        <v>3310</v>
      </c>
      <c r="V46" s="73" t="s">
        <v>1439</v>
      </c>
      <c r="W46" s="74" t="s">
        <v>1432</v>
      </c>
      <c r="X46" s="73" t="s">
        <v>1442</v>
      </c>
      <c r="Y46" s="73" t="s">
        <v>1443</v>
      </c>
      <c r="Z46" s="73" t="s">
        <v>1444</v>
      </c>
      <c r="AA46" s="73" t="s">
        <v>2713</v>
      </c>
      <c r="AB46" s="384">
        <v>8.5999999999999993E-2</v>
      </c>
      <c r="AC46" s="76" t="s">
        <v>3900</v>
      </c>
      <c r="AD46" s="77" t="s">
        <v>3859</v>
      </c>
      <c r="AE46" s="157" t="s">
        <v>3063</v>
      </c>
      <c r="AF46" s="78" t="s">
        <v>1445</v>
      </c>
      <c r="AG46" s="78"/>
      <c r="AH46" s="84"/>
      <c r="AI46" s="78">
        <v>2</v>
      </c>
      <c r="AJ46" s="78">
        <v>0</v>
      </c>
      <c r="AK46" s="78">
        <v>0</v>
      </c>
      <c r="AL46" s="78">
        <v>0</v>
      </c>
      <c r="AM46" s="78">
        <v>0</v>
      </c>
      <c r="AN46" s="78">
        <v>0</v>
      </c>
      <c r="AO46" s="78">
        <v>2</v>
      </c>
      <c r="AP46" s="78">
        <v>0</v>
      </c>
      <c r="AQ46" s="78">
        <v>0</v>
      </c>
      <c r="AR46" s="78">
        <v>0</v>
      </c>
      <c r="AS46" s="78">
        <v>0</v>
      </c>
      <c r="AT46" s="78">
        <v>0</v>
      </c>
      <c r="AU46" s="78">
        <v>0</v>
      </c>
      <c r="AV46" s="78">
        <v>0</v>
      </c>
      <c r="AW46" s="78">
        <v>0</v>
      </c>
      <c r="AX46" s="78">
        <v>0</v>
      </c>
      <c r="AY46" s="78">
        <v>0</v>
      </c>
      <c r="AZ46" s="78">
        <v>0</v>
      </c>
      <c r="BA46" s="78">
        <v>0</v>
      </c>
      <c r="BB46" s="78">
        <v>0</v>
      </c>
      <c r="BC46" s="78">
        <v>2</v>
      </c>
      <c r="BD46" s="78">
        <v>0</v>
      </c>
      <c r="BE46" s="78">
        <v>0</v>
      </c>
      <c r="BF46" s="78">
        <v>0</v>
      </c>
      <c r="BG46" s="78">
        <v>0</v>
      </c>
      <c r="BH46" s="78">
        <v>0</v>
      </c>
      <c r="BI46" s="78">
        <v>0</v>
      </c>
      <c r="BJ46" s="78">
        <v>0</v>
      </c>
      <c r="BK46" s="78">
        <v>0</v>
      </c>
      <c r="BL46" s="285"/>
      <c r="BM46" s="179">
        <f t="shared" si="0"/>
        <v>2</v>
      </c>
      <c r="BN46" s="79">
        <v>0</v>
      </c>
      <c r="BO46" s="237">
        <v>0</v>
      </c>
      <c r="BP46" s="79">
        <v>0</v>
      </c>
      <c r="BQ46" s="79">
        <v>0</v>
      </c>
      <c r="BR46" s="79">
        <v>0</v>
      </c>
      <c r="BS46" s="238">
        <v>0</v>
      </c>
      <c r="BT46" s="79">
        <v>0</v>
      </c>
      <c r="BU46" s="79">
        <v>0</v>
      </c>
      <c r="BV46" s="79">
        <v>0</v>
      </c>
      <c r="BW46" s="79">
        <v>0</v>
      </c>
      <c r="BX46" s="79">
        <v>0</v>
      </c>
      <c r="BY46" s="79">
        <v>0</v>
      </c>
      <c r="BZ46" s="79">
        <v>0</v>
      </c>
      <c r="CA46" s="79">
        <v>0</v>
      </c>
      <c r="CB46" s="79">
        <v>0</v>
      </c>
      <c r="CC46" s="79">
        <v>0</v>
      </c>
      <c r="CD46" s="79">
        <v>0</v>
      </c>
      <c r="CE46" s="79">
        <v>0</v>
      </c>
      <c r="CF46" s="79">
        <v>0</v>
      </c>
      <c r="CG46" s="79">
        <v>0</v>
      </c>
      <c r="CH46" s="79">
        <v>0</v>
      </c>
      <c r="CI46" s="81">
        <f t="shared" si="1"/>
        <v>0</v>
      </c>
      <c r="CJ46" s="131">
        <f t="shared" si="2"/>
        <v>0</v>
      </c>
      <c r="CK46" s="131">
        <f t="shared" si="3"/>
        <v>0</v>
      </c>
      <c r="CL46" s="131">
        <f t="shared" si="4"/>
        <v>0</v>
      </c>
      <c r="CM46" s="83">
        <v>1</v>
      </c>
      <c r="CN46" s="254" t="s">
        <v>4965</v>
      </c>
      <c r="CO46" s="140" t="s">
        <v>4965</v>
      </c>
      <c r="CP46" s="256" t="s">
        <v>4965</v>
      </c>
      <c r="CQ46" s="86" t="s">
        <v>4965</v>
      </c>
      <c r="CR46" s="85" t="s">
        <v>4965</v>
      </c>
      <c r="CS46" s="85" t="s">
        <v>4965</v>
      </c>
      <c r="CT46" s="85" t="s">
        <v>4965</v>
      </c>
      <c r="CU46" s="86"/>
    </row>
    <row r="47" spans="1:99" s="363" customFormat="1" ht="12" customHeight="1" x14ac:dyDescent="0.2">
      <c r="A47" s="72" t="s">
        <v>2441</v>
      </c>
      <c r="B47" s="73" t="s">
        <v>3835</v>
      </c>
      <c r="C47" s="73" t="s">
        <v>1432</v>
      </c>
      <c r="D47" s="73" t="s">
        <v>1432</v>
      </c>
      <c r="E47" s="78" t="s">
        <v>2858</v>
      </c>
      <c r="F47" s="73" t="s">
        <v>431</v>
      </c>
      <c r="G47" s="73" t="s">
        <v>1385</v>
      </c>
      <c r="H47" s="73" t="s">
        <v>1458</v>
      </c>
      <c r="I47" s="73" t="s">
        <v>2859</v>
      </c>
      <c r="J47" s="73">
        <v>524120</v>
      </c>
      <c r="K47" s="73">
        <v>175611</v>
      </c>
      <c r="L47" s="177" t="s">
        <v>3088</v>
      </c>
      <c r="M47" s="74" t="s">
        <v>2568</v>
      </c>
      <c r="N47" s="74" t="s">
        <v>785</v>
      </c>
      <c r="O47" s="73">
        <v>0</v>
      </c>
      <c r="P47" s="73">
        <v>1</v>
      </c>
      <c r="Q47" s="75">
        <v>1</v>
      </c>
      <c r="R47" s="73" t="s">
        <v>5087</v>
      </c>
      <c r="S47" s="73" t="s">
        <v>1438</v>
      </c>
      <c r="T47" s="74" t="s">
        <v>5088</v>
      </c>
      <c r="U47" s="74" t="s">
        <v>2891</v>
      </c>
      <c r="V47" s="73" t="s">
        <v>1439</v>
      </c>
      <c r="W47" s="74" t="s">
        <v>1432</v>
      </c>
      <c r="X47" s="73" t="s">
        <v>1442</v>
      </c>
      <c r="Y47" s="73" t="s">
        <v>4694</v>
      </c>
      <c r="Z47" s="73" t="s">
        <v>1444</v>
      </c>
      <c r="AA47" s="73" t="s">
        <v>4720</v>
      </c>
      <c r="AB47" s="384">
        <v>3.0000000000000001E-3</v>
      </c>
      <c r="AC47" s="76" t="s">
        <v>2568</v>
      </c>
      <c r="AD47" s="77" t="s">
        <v>785</v>
      </c>
      <c r="AE47" s="157" t="s">
        <v>3063</v>
      </c>
      <c r="AF47" s="78" t="s">
        <v>1445</v>
      </c>
      <c r="AG47" s="78"/>
      <c r="AH47" s="78">
        <v>0</v>
      </c>
      <c r="AI47" s="78">
        <v>0</v>
      </c>
      <c r="AJ47" s="78">
        <v>0</v>
      </c>
      <c r="AK47" s="78">
        <v>0</v>
      </c>
      <c r="AL47" s="78">
        <v>1</v>
      </c>
      <c r="AM47" s="78">
        <v>0</v>
      </c>
      <c r="AN47" s="78">
        <v>0</v>
      </c>
      <c r="AO47" s="78">
        <v>0</v>
      </c>
      <c r="AP47" s="78">
        <v>0</v>
      </c>
      <c r="AQ47" s="78">
        <v>0</v>
      </c>
      <c r="AR47" s="78">
        <v>0</v>
      </c>
      <c r="AS47" s="78">
        <v>1</v>
      </c>
      <c r="AT47" s="78">
        <v>0</v>
      </c>
      <c r="AU47" s="78">
        <v>0</v>
      </c>
      <c r="AV47" s="78">
        <v>0</v>
      </c>
      <c r="AW47" s="78">
        <v>0</v>
      </c>
      <c r="AX47" s="78">
        <v>0</v>
      </c>
      <c r="AY47" s="78">
        <v>0</v>
      </c>
      <c r="AZ47" s="78">
        <v>0</v>
      </c>
      <c r="BA47" s="78">
        <v>0</v>
      </c>
      <c r="BB47" s="78">
        <v>0</v>
      </c>
      <c r="BC47" s="78">
        <v>0</v>
      </c>
      <c r="BD47" s="78">
        <v>0</v>
      </c>
      <c r="BE47" s="78">
        <v>0</v>
      </c>
      <c r="BF47" s="78">
        <v>0</v>
      </c>
      <c r="BG47" s="78">
        <v>0</v>
      </c>
      <c r="BH47" s="78">
        <v>0</v>
      </c>
      <c r="BI47" s="78">
        <v>0</v>
      </c>
      <c r="BJ47" s="78">
        <v>0</v>
      </c>
      <c r="BK47" s="78">
        <v>0</v>
      </c>
      <c r="BL47" s="285"/>
      <c r="BM47" s="179">
        <f t="shared" si="0"/>
        <v>1</v>
      </c>
      <c r="BN47" s="79">
        <v>0</v>
      </c>
      <c r="BO47" s="237">
        <v>0</v>
      </c>
      <c r="BP47" s="79">
        <v>0</v>
      </c>
      <c r="BQ47" s="79">
        <v>0</v>
      </c>
      <c r="BR47" s="79">
        <v>0</v>
      </c>
      <c r="BS47" s="238">
        <v>0</v>
      </c>
      <c r="BT47" s="79">
        <v>0</v>
      </c>
      <c r="BU47" s="79">
        <v>0</v>
      </c>
      <c r="BV47" s="79">
        <v>0</v>
      </c>
      <c r="BW47" s="79">
        <v>0</v>
      </c>
      <c r="BX47" s="79">
        <v>0</v>
      </c>
      <c r="BY47" s="79">
        <v>0</v>
      </c>
      <c r="BZ47" s="79">
        <v>0</v>
      </c>
      <c r="CA47" s="79">
        <v>0</v>
      </c>
      <c r="CB47" s="79">
        <v>0</v>
      </c>
      <c r="CC47" s="79">
        <v>0</v>
      </c>
      <c r="CD47" s="79">
        <v>0</v>
      </c>
      <c r="CE47" s="79">
        <v>0</v>
      </c>
      <c r="CF47" s="79">
        <v>0</v>
      </c>
      <c r="CG47" s="79">
        <v>0</v>
      </c>
      <c r="CH47" s="79">
        <v>0</v>
      </c>
      <c r="CI47" s="81">
        <f t="shared" si="1"/>
        <v>0</v>
      </c>
      <c r="CJ47" s="131">
        <f t="shared" si="2"/>
        <v>0</v>
      </c>
      <c r="CK47" s="131">
        <f t="shared" si="3"/>
        <v>0</v>
      </c>
      <c r="CL47" s="131">
        <f t="shared" si="4"/>
        <v>0</v>
      </c>
      <c r="CM47" s="83">
        <v>1</v>
      </c>
      <c r="CN47" s="254" t="s">
        <v>4965</v>
      </c>
      <c r="CO47" s="180" t="s">
        <v>1942</v>
      </c>
      <c r="CP47" s="256" t="s">
        <v>4965</v>
      </c>
      <c r="CQ47" s="86" t="s">
        <v>4965</v>
      </c>
      <c r="CR47" s="85" t="s">
        <v>4965</v>
      </c>
      <c r="CS47" s="85" t="s">
        <v>4965</v>
      </c>
      <c r="CT47" s="85" t="s">
        <v>4965</v>
      </c>
      <c r="CU47" s="86"/>
    </row>
    <row r="48" spans="1:99" s="363" customFormat="1" ht="12" customHeight="1" x14ac:dyDescent="0.2">
      <c r="A48" s="72" t="s">
        <v>2441</v>
      </c>
      <c r="B48" s="73" t="s">
        <v>5089</v>
      </c>
      <c r="C48" s="73" t="s">
        <v>1432</v>
      </c>
      <c r="D48" s="73" t="s">
        <v>1432</v>
      </c>
      <c r="E48" s="78" t="s">
        <v>1432</v>
      </c>
      <c r="F48" s="73" t="s">
        <v>2516</v>
      </c>
      <c r="G48" s="73" t="s">
        <v>4131</v>
      </c>
      <c r="H48" s="73" t="s">
        <v>1885</v>
      </c>
      <c r="I48" s="73" t="s">
        <v>5090</v>
      </c>
      <c r="J48" s="73">
        <v>525034</v>
      </c>
      <c r="K48" s="73">
        <v>174165</v>
      </c>
      <c r="L48" s="177" t="s">
        <v>3079</v>
      </c>
      <c r="M48" s="74" t="s">
        <v>1160</v>
      </c>
      <c r="N48" s="74" t="s">
        <v>2065</v>
      </c>
      <c r="O48" s="73">
        <v>1</v>
      </c>
      <c r="P48" s="73">
        <v>2</v>
      </c>
      <c r="Q48" s="75">
        <v>1</v>
      </c>
      <c r="R48" s="73" t="s">
        <v>5091</v>
      </c>
      <c r="S48" s="73" t="s">
        <v>1438</v>
      </c>
      <c r="T48" s="74" t="s">
        <v>2037</v>
      </c>
      <c r="U48" s="74" t="s">
        <v>2891</v>
      </c>
      <c r="V48" s="73" t="s">
        <v>1439</v>
      </c>
      <c r="W48" s="74" t="s">
        <v>1432</v>
      </c>
      <c r="X48" s="73" t="s">
        <v>1442</v>
      </c>
      <c r="Y48" s="73" t="s">
        <v>1443</v>
      </c>
      <c r="Z48" s="73" t="s">
        <v>1444</v>
      </c>
      <c r="AA48" s="73" t="s">
        <v>2713</v>
      </c>
      <c r="AB48" s="384">
        <v>4.7E-2</v>
      </c>
      <c r="AC48" s="76" t="s">
        <v>1160</v>
      </c>
      <c r="AD48" s="77" t="s">
        <v>2065</v>
      </c>
      <c r="AE48" s="157" t="s">
        <v>3063</v>
      </c>
      <c r="AF48" s="78" t="s">
        <v>1445</v>
      </c>
      <c r="AG48" s="78"/>
      <c r="AH48" s="78">
        <v>2</v>
      </c>
      <c r="AI48" s="78">
        <v>2</v>
      </c>
      <c r="AJ48" s="78">
        <v>0</v>
      </c>
      <c r="AK48" s="78">
        <v>0</v>
      </c>
      <c r="AL48" s="78">
        <v>0</v>
      </c>
      <c r="AM48" s="78">
        <v>-1</v>
      </c>
      <c r="AN48" s="78">
        <v>2</v>
      </c>
      <c r="AO48" s="78">
        <v>0</v>
      </c>
      <c r="AP48" s="78">
        <v>0</v>
      </c>
      <c r="AQ48" s="78">
        <v>0</v>
      </c>
      <c r="AR48" s="78">
        <v>0</v>
      </c>
      <c r="AS48" s="78">
        <v>0</v>
      </c>
      <c r="AT48" s="78">
        <v>0</v>
      </c>
      <c r="AU48" s="78">
        <v>0</v>
      </c>
      <c r="AV48" s="78">
        <v>0</v>
      </c>
      <c r="AW48" s="78">
        <v>0</v>
      </c>
      <c r="AX48" s="78">
        <v>0</v>
      </c>
      <c r="AY48" s="78">
        <v>0</v>
      </c>
      <c r="AZ48" s="78">
        <v>0</v>
      </c>
      <c r="BA48" s="78">
        <v>-1</v>
      </c>
      <c r="BB48" s="78">
        <v>2</v>
      </c>
      <c r="BC48" s="78">
        <v>0</v>
      </c>
      <c r="BD48" s="78">
        <v>0</v>
      </c>
      <c r="BE48" s="78">
        <v>0</v>
      </c>
      <c r="BF48" s="78">
        <v>0</v>
      </c>
      <c r="BG48" s="78">
        <v>0</v>
      </c>
      <c r="BH48" s="78">
        <v>0</v>
      </c>
      <c r="BI48" s="78">
        <v>0</v>
      </c>
      <c r="BJ48" s="78">
        <v>0</v>
      </c>
      <c r="BK48" s="78">
        <v>0</v>
      </c>
      <c r="BL48" s="285"/>
      <c r="BM48" s="179">
        <f t="shared" si="0"/>
        <v>1</v>
      </c>
      <c r="BN48" s="79">
        <v>0</v>
      </c>
      <c r="BO48" s="237">
        <v>0</v>
      </c>
      <c r="BP48" s="79">
        <v>0</v>
      </c>
      <c r="BQ48" s="79">
        <v>0</v>
      </c>
      <c r="BR48" s="79">
        <v>0</v>
      </c>
      <c r="BS48" s="238">
        <v>0</v>
      </c>
      <c r="BT48" s="79">
        <v>0</v>
      </c>
      <c r="BU48" s="79">
        <v>0</v>
      </c>
      <c r="BV48" s="79">
        <v>0</v>
      </c>
      <c r="BW48" s="79">
        <v>0</v>
      </c>
      <c r="BX48" s="79">
        <v>0</v>
      </c>
      <c r="BY48" s="79">
        <v>0</v>
      </c>
      <c r="BZ48" s="79">
        <v>0</v>
      </c>
      <c r="CA48" s="79">
        <v>0</v>
      </c>
      <c r="CB48" s="79">
        <v>0</v>
      </c>
      <c r="CC48" s="79">
        <v>0</v>
      </c>
      <c r="CD48" s="79">
        <v>0</v>
      </c>
      <c r="CE48" s="79">
        <v>0</v>
      </c>
      <c r="CF48" s="79">
        <v>0</v>
      </c>
      <c r="CG48" s="79">
        <v>0</v>
      </c>
      <c r="CH48" s="79">
        <v>0</v>
      </c>
      <c r="CI48" s="81">
        <f t="shared" si="1"/>
        <v>0</v>
      </c>
      <c r="CJ48" s="131">
        <f t="shared" si="2"/>
        <v>0</v>
      </c>
      <c r="CK48" s="131">
        <f t="shared" si="3"/>
        <v>0</v>
      </c>
      <c r="CL48" s="131">
        <f t="shared" si="4"/>
        <v>0</v>
      </c>
      <c r="CM48" s="83">
        <v>1</v>
      </c>
      <c r="CN48" s="254" t="s">
        <v>4965</v>
      </c>
      <c r="CO48" s="140" t="s">
        <v>4965</v>
      </c>
      <c r="CP48" s="256" t="s">
        <v>4965</v>
      </c>
      <c r="CQ48" s="86" t="s">
        <v>4965</v>
      </c>
      <c r="CR48" s="85" t="s">
        <v>4965</v>
      </c>
      <c r="CS48" s="85" t="s">
        <v>4965</v>
      </c>
      <c r="CT48" s="85" t="s">
        <v>4965</v>
      </c>
      <c r="CU48" s="86"/>
    </row>
    <row r="49" spans="1:99" s="363" customFormat="1" ht="12" customHeight="1" x14ac:dyDescent="0.2">
      <c r="A49" s="72" t="s">
        <v>2441</v>
      </c>
      <c r="B49" s="73" t="s">
        <v>5092</v>
      </c>
      <c r="C49" s="73" t="s">
        <v>1432</v>
      </c>
      <c r="D49" s="73" t="s">
        <v>1432</v>
      </c>
      <c r="E49" s="78" t="s">
        <v>1432</v>
      </c>
      <c r="F49" s="73" t="s">
        <v>3590</v>
      </c>
      <c r="G49" s="73" t="s">
        <v>1216</v>
      </c>
      <c r="H49" s="73" t="s">
        <v>3875</v>
      </c>
      <c r="I49" s="73" t="s">
        <v>263</v>
      </c>
      <c r="J49" s="73">
        <v>527727</v>
      </c>
      <c r="K49" s="73">
        <v>173284</v>
      </c>
      <c r="L49" s="177" t="s">
        <v>3083</v>
      </c>
      <c r="M49" s="74" t="s">
        <v>1510</v>
      </c>
      <c r="N49" s="74" t="s">
        <v>3859</v>
      </c>
      <c r="O49" s="73">
        <v>4</v>
      </c>
      <c r="P49" s="73">
        <v>1</v>
      </c>
      <c r="Q49" s="75">
        <v>-3</v>
      </c>
      <c r="R49" s="73" t="s">
        <v>5093</v>
      </c>
      <c r="S49" s="73" t="s">
        <v>1438</v>
      </c>
      <c r="T49" s="74" t="s">
        <v>5094</v>
      </c>
      <c r="U49" s="74" t="s">
        <v>5095</v>
      </c>
      <c r="V49" s="73" t="s">
        <v>1439</v>
      </c>
      <c r="W49" s="74" t="s">
        <v>1432</v>
      </c>
      <c r="X49" s="73" t="s">
        <v>1442</v>
      </c>
      <c r="Y49" s="73" t="s">
        <v>1453</v>
      </c>
      <c r="Z49" s="73" t="s">
        <v>1444</v>
      </c>
      <c r="AA49" s="73" t="s">
        <v>4207</v>
      </c>
      <c r="AB49" s="384">
        <v>3.9E-2</v>
      </c>
      <c r="AC49" s="76" t="s">
        <v>1510</v>
      </c>
      <c r="AD49" s="77" t="s">
        <v>3859</v>
      </c>
      <c r="AE49" s="157" t="s">
        <v>3063</v>
      </c>
      <c r="AF49" s="78" t="s">
        <v>1445</v>
      </c>
      <c r="AG49" s="78"/>
      <c r="AH49" s="84"/>
      <c r="AI49" s="84"/>
      <c r="AJ49" s="78">
        <v>0</v>
      </c>
      <c r="AK49" s="78">
        <v>-3</v>
      </c>
      <c r="AL49" s="78">
        <v>-1</v>
      </c>
      <c r="AM49" s="78">
        <v>0</v>
      </c>
      <c r="AN49" s="78">
        <v>0</v>
      </c>
      <c r="AO49" s="78">
        <v>1</v>
      </c>
      <c r="AP49" s="78">
        <v>0</v>
      </c>
      <c r="AQ49" s="78">
        <v>0</v>
      </c>
      <c r="AR49" s="78">
        <v>-3</v>
      </c>
      <c r="AS49" s="78">
        <v>-1</v>
      </c>
      <c r="AT49" s="78">
        <v>0</v>
      </c>
      <c r="AU49" s="78">
        <v>0</v>
      </c>
      <c r="AV49" s="78">
        <v>0</v>
      </c>
      <c r="AW49" s="78">
        <v>0</v>
      </c>
      <c r="AX49" s="78">
        <v>0</v>
      </c>
      <c r="AY49" s="78">
        <v>0</v>
      </c>
      <c r="AZ49" s="78">
        <v>0</v>
      </c>
      <c r="BA49" s="78">
        <v>0</v>
      </c>
      <c r="BB49" s="78">
        <v>0</v>
      </c>
      <c r="BC49" s="78">
        <v>1</v>
      </c>
      <c r="BD49" s="78">
        <v>0</v>
      </c>
      <c r="BE49" s="78">
        <v>0</v>
      </c>
      <c r="BF49" s="78">
        <v>0</v>
      </c>
      <c r="BG49" s="78">
        <v>0</v>
      </c>
      <c r="BH49" s="78">
        <v>0</v>
      </c>
      <c r="BI49" s="78">
        <v>0</v>
      </c>
      <c r="BJ49" s="78">
        <v>0</v>
      </c>
      <c r="BK49" s="78">
        <v>0</v>
      </c>
      <c r="BL49" s="285"/>
      <c r="BM49" s="179">
        <f t="shared" si="0"/>
        <v>-3</v>
      </c>
      <c r="BN49" s="79">
        <v>0</v>
      </c>
      <c r="BO49" s="237">
        <v>0</v>
      </c>
      <c r="BP49" s="79">
        <v>0</v>
      </c>
      <c r="BQ49" s="79">
        <v>0</v>
      </c>
      <c r="BR49" s="79">
        <v>0</v>
      </c>
      <c r="BS49" s="238">
        <v>0</v>
      </c>
      <c r="BT49" s="79">
        <v>0</v>
      </c>
      <c r="BU49" s="79">
        <v>0</v>
      </c>
      <c r="BV49" s="79">
        <v>0</v>
      </c>
      <c r="BW49" s="79">
        <v>0</v>
      </c>
      <c r="BX49" s="79">
        <v>0</v>
      </c>
      <c r="BY49" s="79">
        <v>0</v>
      </c>
      <c r="BZ49" s="79">
        <v>0</v>
      </c>
      <c r="CA49" s="79">
        <v>0</v>
      </c>
      <c r="CB49" s="79">
        <v>0</v>
      </c>
      <c r="CC49" s="79">
        <v>0</v>
      </c>
      <c r="CD49" s="79">
        <v>0</v>
      </c>
      <c r="CE49" s="79">
        <v>0</v>
      </c>
      <c r="CF49" s="79">
        <v>0</v>
      </c>
      <c r="CG49" s="79">
        <v>0</v>
      </c>
      <c r="CH49" s="79">
        <v>0</v>
      </c>
      <c r="CI49" s="81">
        <f t="shared" si="1"/>
        <v>0</v>
      </c>
      <c r="CJ49" s="131">
        <f t="shared" si="2"/>
        <v>0</v>
      </c>
      <c r="CK49" s="131">
        <f t="shared" si="3"/>
        <v>0</v>
      </c>
      <c r="CL49" s="131">
        <f t="shared" si="4"/>
        <v>0</v>
      </c>
      <c r="CM49" s="83">
        <v>7</v>
      </c>
      <c r="CN49" s="254" t="s">
        <v>4965</v>
      </c>
      <c r="CO49" s="140" t="s">
        <v>4965</v>
      </c>
      <c r="CP49" s="256" t="s">
        <v>4965</v>
      </c>
      <c r="CQ49" s="86" t="s">
        <v>4965</v>
      </c>
      <c r="CR49" s="85" t="s">
        <v>4965</v>
      </c>
      <c r="CS49" s="85" t="s">
        <v>4965</v>
      </c>
      <c r="CT49" s="85" t="s">
        <v>4965</v>
      </c>
      <c r="CU49" s="86"/>
    </row>
    <row r="50" spans="1:99" s="363" customFormat="1" ht="12" customHeight="1" x14ac:dyDescent="0.2">
      <c r="A50" s="72" t="s">
        <v>2441</v>
      </c>
      <c r="B50" s="73" t="s">
        <v>5096</v>
      </c>
      <c r="C50" s="73" t="s">
        <v>1432</v>
      </c>
      <c r="D50" s="73" t="s">
        <v>1432</v>
      </c>
      <c r="E50" s="78" t="s">
        <v>5097</v>
      </c>
      <c r="F50" s="73" t="s">
        <v>1432</v>
      </c>
      <c r="G50" s="73" t="s">
        <v>5098</v>
      </c>
      <c r="H50" s="73" t="s">
        <v>1885</v>
      </c>
      <c r="I50" s="73" t="s">
        <v>1432</v>
      </c>
      <c r="J50" s="73">
        <v>525443</v>
      </c>
      <c r="K50" s="73">
        <v>174889</v>
      </c>
      <c r="L50" s="177" t="s">
        <v>3080</v>
      </c>
      <c r="M50" s="74" t="s">
        <v>5099</v>
      </c>
      <c r="N50" s="74" t="s">
        <v>3859</v>
      </c>
      <c r="O50" s="73">
        <v>0</v>
      </c>
      <c r="P50" s="73">
        <v>2</v>
      </c>
      <c r="Q50" s="75">
        <v>2</v>
      </c>
      <c r="R50" s="73" t="s">
        <v>3849</v>
      </c>
      <c r="S50" s="73" t="s">
        <v>1438</v>
      </c>
      <c r="T50" s="74" t="s">
        <v>4206</v>
      </c>
      <c r="U50" s="74" t="s">
        <v>3818</v>
      </c>
      <c r="V50" s="73" t="s">
        <v>1439</v>
      </c>
      <c r="W50" s="74" t="s">
        <v>1432</v>
      </c>
      <c r="X50" s="73" t="s">
        <v>1442</v>
      </c>
      <c r="Y50" s="73" t="s">
        <v>1443</v>
      </c>
      <c r="Z50" s="73" t="s">
        <v>1444</v>
      </c>
      <c r="AA50" s="73" t="s">
        <v>2713</v>
      </c>
      <c r="AB50" s="384">
        <v>2.1000000000000001E-2</v>
      </c>
      <c r="AC50" s="76" t="s">
        <v>5099</v>
      </c>
      <c r="AD50" s="77" t="s">
        <v>3859</v>
      </c>
      <c r="AE50" s="157" t="s">
        <v>3063</v>
      </c>
      <c r="AF50" s="78" t="s">
        <v>1445</v>
      </c>
      <c r="AG50" s="78"/>
      <c r="AH50" s="78">
        <v>0</v>
      </c>
      <c r="AI50" s="78">
        <v>0</v>
      </c>
      <c r="AJ50" s="78">
        <v>0</v>
      </c>
      <c r="AK50" s="78">
        <v>0</v>
      </c>
      <c r="AL50" s="78">
        <v>0</v>
      </c>
      <c r="AM50" s="78">
        <v>2</v>
      </c>
      <c r="AN50" s="78">
        <v>0</v>
      </c>
      <c r="AO50" s="78">
        <v>0</v>
      </c>
      <c r="AP50" s="78">
        <v>0</v>
      </c>
      <c r="AQ50" s="78">
        <v>0</v>
      </c>
      <c r="AR50" s="78">
        <v>0</v>
      </c>
      <c r="AS50" s="78">
        <v>0</v>
      </c>
      <c r="AT50" s="78">
        <v>0</v>
      </c>
      <c r="AU50" s="78">
        <v>0</v>
      </c>
      <c r="AV50" s="78">
        <v>0</v>
      </c>
      <c r="AW50" s="78">
        <v>0</v>
      </c>
      <c r="AX50" s="78">
        <v>0</v>
      </c>
      <c r="AY50" s="78">
        <v>0</v>
      </c>
      <c r="AZ50" s="78">
        <v>0</v>
      </c>
      <c r="BA50" s="78">
        <v>2</v>
      </c>
      <c r="BB50" s="78">
        <v>0</v>
      </c>
      <c r="BC50" s="78">
        <v>0</v>
      </c>
      <c r="BD50" s="78">
        <v>0</v>
      </c>
      <c r="BE50" s="78">
        <v>0</v>
      </c>
      <c r="BF50" s="78">
        <v>0</v>
      </c>
      <c r="BG50" s="78">
        <v>0</v>
      </c>
      <c r="BH50" s="78">
        <v>0</v>
      </c>
      <c r="BI50" s="78">
        <v>0</v>
      </c>
      <c r="BJ50" s="78">
        <v>0</v>
      </c>
      <c r="BK50" s="78">
        <v>0</v>
      </c>
      <c r="BL50" s="285"/>
      <c r="BM50" s="179">
        <f t="shared" si="0"/>
        <v>2</v>
      </c>
      <c r="BN50" s="79">
        <v>0</v>
      </c>
      <c r="BO50" s="237">
        <v>0</v>
      </c>
      <c r="BP50" s="79">
        <v>0</v>
      </c>
      <c r="BQ50" s="79">
        <v>0</v>
      </c>
      <c r="BR50" s="79">
        <v>0</v>
      </c>
      <c r="BS50" s="238">
        <v>0</v>
      </c>
      <c r="BT50" s="79">
        <v>0</v>
      </c>
      <c r="BU50" s="79">
        <v>0</v>
      </c>
      <c r="BV50" s="79">
        <v>0</v>
      </c>
      <c r="BW50" s="79">
        <v>0</v>
      </c>
      <c r="BX50" s="79">
        <v>0</v>
      </c>
      <c r="BY50" s="79">
        <v>0</v>
      </c>
      <c r="BZ50" s="79">
        <v>0</v>
      </c>
      <c r="CA50" s="79">
        <v>0</v>
      </c>
      <c r="CB50" s="79">
        <v>0</v>
      </c>
      <c r="CC50" s="79">
        <v>0</v>
      </c>
      <c r="CD50" s="79">
        <v>0</v>
      </c>
      <c r="CE50" s="79">
        <v>0</v>
      </c>
      <c r="CF50" s="79">
        <v>0</v>
      </c>
      <c r="CG50" s="79">
        <v>0</v>
      </c>
      <c r="CH50" s="79">
        <v>0</v>
      </c>
      <c r="CI50" s="81">
        <f t="shared" si="1"/>
        <v>0</v>
      </c>
      <c r="CJ50" s="131">
        <f t="shared" si="2"/>
        <v>0</v>
      </c>
      <c r="CK50" s="131">
        <f t="shared" si="3"/>
        <v>0</v>
      </c>
      <c r="CL50" s="131">
        <f t="shared" si="4"/>
        <v>0</v>
      </c>
      <c r="CM50" s="83">
        <v>1</v>
      </c>
      <c r="CN50" s="254" t="s">
        <v>4965</v>
      </c>
      <c r="CO50" s="140" t="s">
        <v>4965</v>
      </c>
      <c r="CP50" s="256" t="s">
        <v>4965</v>
      </c>
      <c r="CQ50" s="86" t="s">
        <v>4965</v>
      </c>
      <c r="CR50" s="85" t="s">
        <v>4965</v>
      </c>
      <c r="CS50" s="85" t="s">
        <v>4965</v>
      </c>
      <c r="CT50" s="85" t="s">
        <v>4965</v>
      </c>
      <c r="CU50" s="86"/>
    </row>
    <row r="51" spans="1:99" s="363" customFormat="1" ht="12" customHeight="1" x14ac:dyDescent="0.2">
      <c r="A51" s="72" t="s">
        <v>2441</v>
      </c>
      <c r="B51" s="73" t="s">
        <v>3850</v>
      </c>
      <c r="C51" s="73" t="s">
        <v>1432</v>
      </c>
      <c r="D51" s="73" t="s">
        <v>1432</v>
      </c>
      <c r="E51" s="78" t="s">
        <v>3851</v>
      </c>
      <c r="F51" s="73" t="s">
        <v>1432</v>
      </c>
      <c r="G51" s="73" t="s">
        <v>2716</v>
      </c>
      <c r="H51" s="73" t="s">
        <v>2717</v>
      </c>
      <c r="I51" s="73" t="s">
        <v>2718</v>
      </c>
      <c r="J51" s="73">
        <v>528381</v>
      </c>
      <c r="K51" s="73">
        <v>175769</v>
      </c>
      <c r="L51" s="177" t="s">
        <v>3085</v>
      </c>
      <c r="M51" s="74" t="s">
        <v>5099</v>
      </c>
      <c r="N51" s="74" t="s">
        <v>3859</v>
      </c>
      <c r="O51" s="73">
        <v>0</v>
      </c>
      <c r="P51" s="73">
        <v>4</v>
      </c>
      <c r="Q51" s="75">
        <v>4</v>
      </c>
      <c r="R51" s="73" t="s">
        <v>3852</v>
      </c>
      <c r="S51" s="73" t="s">
        <v>1438</v>
      </c>
      <c r="T51" s="74" t="s">
        <v>4206</v>
      </c>
      <c r="U51" s="74" t="s">
        <v>3807</v>
      </c>
      <c r="V51" s="73" t="s">
        <v>1439</v>
      </c>
      <c r="W51" s="74" t="s">
        <v>1432</v>
      </c>
      <c r="X51" s="73" t="s">
        <v>1442</v>
      </c>
      <c r="Y51" s="73" t="s">
        <v>1443</v>
      </c>
      <c r="Z51" s="73" t="s">
        <v>1444</v>
      </c>
      <c r="AA51" s="73" t="s">
        <v>2713</v>
      </c>
      <c r="AB51" s="384">
        <v>1.6E-2</v>
      </c>
      <c r="AC51" s="76" t="s">
        <v>5099</v>
      </c>
      <c r="AD51" s="77" t="s">
        <v>3859</v>
      </c>
      <c r="AE51" s="157" t="s">
        <v>3063</v>
      </c>
      <c r="AF51" s="78" t="s">
        <v>1445</v>
      </c>
      <c r="AG51" s="78"/>
      <c r="AH51" s="78">
        <v>1</v>
      </c>
      <c r="AI51" s="78">
        <v>1</v>
      </c>
      <c r="AJ51" s="78">
        <v>0</v>
      </c>
      <c r="AK51" s="78">
        <v>2</v>
      </c>
      <c r="AL51" s="78">
        <v>2</v>
      </c>
      <c r="AM51" s="78">
        <v>0</v>
      </c>
      <c r="AN51" s="78">
        <v>0</v>
      </c>
      <c r="AO51" s="78">
        <v>0</v>
      </c>
      <c r="AP51" s="78">
        <v>0</v>
      </c>
      <c r="AQ51" s="78">
        <v>0</v>
      </c>
      <c r="AR51" s="78">
        <v>2</v>
      </c>
      <c r="AS51" s="78">
        <v>2</v>
      </c>
      <c r="AT51" s="78">
        <v>0</v>
      </c>
      <c r="AU51" s="78">
        <v>0</v>
      </c>
      <c r="AV51" s="78">
        <v>0</v>
      </c>
      <c r="AW51" s="78">
        <v>0</v>
      </c>
      <c r="AX51" s="78">
        <v>0</v>
      </c>
      <c r="AY51" s="78">
        <v>0</v>
      </c>
      <c r="AZ51" s="78">
        <v>0</v>
      </c>
      <c r="BA51" s="78">
        <v>0</v>
      </c>
      <c r="BB51" s="78">
        <v>0</v>
      </c>
      <c r="BC51" s="78">
        <v>0</v>
      </c>
      <c r="BD51" s="78">
        <v>0</v>
      </c>
      <c r="BE51" s="78">
        <v>0</v>
      </c>
      <c r="BF51" s="78">
        <v>0</v>
      </c>
      <c r="BG51" s="78">
        <v>0</v>
      </c>
      <c r="BH51" s="78">
        <v>0</v>
      </c>
      <c r="BI51" s="78">
        <v>0</v>
      </c>
      <c r="BJ51" s="78">
        <v>0</v>
      </c>
      <c r="BK51" s="78">
        <v>0</v>
      </c>
      <c r="BL51" s="285"/>
      <c r="BM51" s="179">
        <f t="shared" si="0"/>
        <v>4</v>
      </c>
      <c r="BN51" s="79">
        <v>0</v>
      </c>
      <c r="BO51" s="237">
        <v>0</v>
      </c>
      <c r="BP51" s="79">
        <v>0</v>
      </c>
      <c r="BQ51" s="79">
        <v>0</v>
      </c>
      <c r="BR51" s="79">
        <v>0</v>
      </c>
      <c r="BS51" s="238">
        <v>0</v>
      </c>
      <c r="BT51" s="79">
        <v>0</v>
      </c>
      <c r="BU51" s="79">
        <v>0</v>
      </c>
      <c r="BV51" s="79">
        <v>0</v>
      </c>
      <c r="BW51" s="79">
        <v>0</v>
      </c>
      <c r="BX51" s="79">
        <v>0</v>
      </c>
      <c r="BY51" s="79">
        <v>0</v>
      </c>
      <c r="BZ51" s="79">
        <v>0</v>
      </c>
      <c r="CA51" s="79">
        <v>0</v>
      </c>
      <c r="CB51" s="79">
        <v>0</v>
      </c>
      <c r="CC51" s="79">
        <v>0</v>
      </c>
      <c r="CD51" s="79">
        <v>0</v>
      </c>
      <c r="CE51" s="79">
        <v>0</v>
      </c>
      <c r="CF51" s="79">
        <v>0</v>
      </c>
      <c r="CG51" s="79">
        <v>0</v>
      </c>
      <c r="CH51" s="79">
        <v>0</v>
      </c>
      <c r="CI51" s="81">
        <f t="shared" si="1"/>
        <v>0</v>
      </c>
      <c r="CJ51" s="131">
        <f t="shared" si="2"/>
        <v>0</v>
      </c>
      <c r="CK51" s="131">
        <f t="shared" si="3"/>
        <v>0</v>
      </c>
      <c r="CL51" s="131">
        <f t="shared" si="4"/>
        <v>0</v>
      </c>
      <c r="CM51" s="83">
        <v>1</v>
      </c>
      <c r="CN51" s="254" t="s">
        <v>4965</v>
      </c>
      <c r="CO51" s="140" t="s">
        <v>4965</v>
      </c>
      <c r="CP51" s="256" t="s">
        <v>4965</v>
      </c>
      <c r="CQ51" s="86" t="s">
        <v>4965</v>
      </c>
      <c r="CR51" s="85" t="s">
        <v>4965</v>
      </c>
      <c r="CS51" s="85" t="s">
        <v>4965</v>
      </c>
      <c r="CT51" s="85" t="s">
        <v>4965</v>
      </c>
      <c r="CU51" s="86"/>
    </row>
    <row r="52" spans="1:99" s="363" customFormat="1" ht="12" customHeight="1" x14ac:dyDescent="0.2">
      <c r="A52" s="72" t="s">
        <v>2441</v>
      </c>
      <c r="B52" s="73" t="s">
        <v>3853</v>
      </c>
      <c r="C52" s="73" t="s">
        <v>1432</v>
      </c>
      <c r="D52" s="73" t="s">
        <v>1432</v>
      </c>
      <c r="E52" s="78" t="s">
        <v>2529</v>
      </c>
      <c r="F52" s="73" t="s">
        <v>2530</v>
      </c>
      <c r="G52" s="73" t="s">
        <v>2531</v>
      </c>
      <c r="H52" s="73" t="s">
        <v>1885</v>
      </c>
      <c r="I52" s="73" t="s">
        <v>2532</v>
      </c>
      <c r="J52" s="73">
        <v>525918</v>
      </c>
      <c r="K52" s="73">
        <v>174651</v>
      </c>
      <c r="L52" s="177" t="s">
        <v>3080</v>
      </c>
      <c r="M52" s="74" t="s">
        <v>3900</v>
      </c>
      <c r="N52" s="74" t="s">
        <v>3859</v>
      </c>
      <c r="O52" s="73">
        <v>1</v>
      </c>
      <c r="P52" s="73">
        <v>3</v>
      </c>
      <c r="Q52" s="75">
        <v>2</v>
      </c>
      <c r="R52" s="73" t="s">
        <v>954</v>
      </c>
      <c r="S52" s="73" t="s">
        <v>1438</v>
      </c>
      <c r="T52" s="74" t="s">
        <v>4866</v>
      </c>
      <c r="U52" s="74" t="s">
        <v>4294</v>
      </c>
      <c r="V52" s="73" t="s">
        <v>1439</v>
      </c>
      <c r="W52" s="74" t="s">
        <v>1432</v>
      </c>
      <c r="X52" s="73" t="s">
        <v>1442</v>
      </c>
      <c r="Y52" s="73" t="s">
        <v>1453</v>
      </c>
      <c r="Z52" s="73" t="s">
        <v>1444</v>
      </c>
      <c r="AA52" s="73" t="s">
        <v>2723</v>
      </c>
      <c r="AB52" s="384">
        <v>0.01</v>
      </c>
      <c r="AC52" s="76" t="s">
        <v>3900</v>
      </c>
      <c r="AD52" s="77" t="s">
        <v>3859</v>
      </c>
      <c r="AE52" s="157" t="s">
        <v>3063</v>
      </c>
      <c r="AF52" s="78" t="s">
        <v>1445</v>
      </c>
      <c r="AG52" s="78"/>
      <c r="AH52" s="78">
        <v>0</v>
      </c>
      <c r="AI52" s="78">
        <v>0</v>
      </c>
      <c r="AJ52" s="78">
        <v>0</v>
      </c>
      <c r="AK52" s="78">
        <v>3</v>
      </c>
      <c r="AL52" s="78">
        <v>0</v>
      </c>
      <c r="AM52" s="78">
        <v>-1</v>
      </c>
      <c r="AN52" s="78">
        <v>0</v>
      </c>
      <c r="AO52" s="78">
        <v>0</v>
      </c>
      <c r="AP52" s="78">
        <v>0</v>
      </c>
      <c r="AQ52" s="78">
        <v>0</v>
      </c>
      <c r="AR52" s="78">
        <v>3</v>
      </c>
      <c r="AS52" s="78">
        <v>0</v>
      </c>
      <c r="AT52" s="78">
        <v>-1</v>
      </c>
      <c r="AU52" s="78">
        <v>0</v>
      </c>
      <c r="AV52" s="78">
        <v>0</v>
      </c>
      <c r="AW52" s="78">
        <v>0</v>
      </c>
      <c r="AX52" s="78">
        <v>0</v>
      </c>
      <c r="AY52" s="78">
        <v>0</v>
      </c>
      <c r="AZ52" s="78">
        <v>0</v>
      </c>
      <c r="BA52" s="78">
        <v>0</v>
      </c>
      <c r="BB52" s="78">
        <v>0</v>
      </c>
      <c r="BC52" s="78">
        <v>0</v>
      </c>
      <c r="BD52" s="78">
        <v>0</v>
      </c>
      <c r="BE52" s="78">
        <v>0</v>
      </c>
      <c r="BF52" s="78">
        <v>0</v>
      </c>
      <c r="BG52" s="78">
        <v>0</v>
      </c>
      <c r="BH52" s="78">
        <v>0</v>
      </c>
      <c r="BI52" s="78">
        <v>0</v>
      </c>
      <c r="BJ52" s="78">
        <v>0</v>
      </c>
      <c r="BK52" s="78">
        <v>0</v>
      </c>
      <c r="BL52" s="285"/>
      <c r="BM52" s="179">
        <f t="shared" si="0"/>
        <v>2</v>
      </c>
      <c r="BN52" s="79">
        <v>0</v>
      </c>
      <c r="BO52" s="237">
        <v>0</v>
      </c>
      <c r="BP52" s="79">
        <v>0</v>
      </c>
      <c r="BQ52" s="79">
        <v>0</v>
      </c>
      <c r="BR52" s="79">
        <v>0</v>
      </c>
      <c r="BS52" s="238">
        <v>0</v>
      </c>
      <c r="BT52" s="79">
        <v>0</v>
      </c>
      <c r="BU52" s="79">
        <v>0</v>
      </c>
      <c r="BV52" s="79">
        <v>0</v>
      </c>
      <c r="BW52" s="79">
        <v>0</v>
      </c>
      <c r="BX52" s="79">
        <v>0</v>
      </c>
      <c r="BY52" s="79">
        <v>0</v>
      </c>
      <c r="BZ52" s="79">
        <v>0</v>
      </c>
      <c r="CA52" s="79">
        <v>0</v>
      </c>
      <c r="CB52" s="79">
        <v>0</v>
      </c>
      <c r="CC52" s="79">
        <v>0</v>
      </c>
      <c r="CD52" s="79">
        <v>0</v>
      </c>
      <c r="CE52" s="79">
        <v>0</v>
      </c>
      <c r="CF52" s="79">
        <v>0</v>
      </c>
      <c r="CG52" s="79">
        <v>0</v>
      </c>
      <c r="CH52" s="79">
        <v>0</v>
      </c>
      <c r="CI52" s="81">
        <f t="shared" si="1"/>
        <v>0</v>
      </c>
      <c r="CJ52" s="131">
        <f t="shared" si="2"/>
        <v>0</v>
      </c>
      <c r="CK52" s="131">
        <f t="shared" si="3"/>
        <v>0</v>
      </c>
      <c r="CL52" s="131">
        <f t="shared" si="4"/>
        <v>0</v>
      </c>
      <c r="CM52" s="83">
        <v>7</v>
      </c>
      <c r="CN52" s="254" t="s">
        <v>4965</v>
      </c>
      <c r="CO52" s="140" t="s">
        <v>4965</v>
      </c>
      <c r="CP52" s="256" t="s">
        <v>4965</v>
      </c>
      <c r="CQ52" s="86" t="s">
        <v>4965</v>
      </c>
      <c r="CR52" s="85" t="s">
        <v>4965</v>
      </c>
      <c r="CS52" s="85" t="s">
        <v>4965</v>
      </c>
      <c r="CT52" s="85" t="s">
        <v>4965</v>
      </c>
      <c r="CU52" s="86"/>
    </row>
    <row r="53" spans="1:99" s="363" customFormat="1" ht="12" customHeight="1" x14ac:dyDescent="0.2">
      <c r="A53" s="72" t="s">
        <v>2441</v>
      </c>
      <c r="B53" s="73" t="s">
        <v>955</v>
      </c>
      <c r="C53" s="73" t="s">
        <v>1432</v>
      </c>
      <c r="D53" s="73" t="s">
        <v>1432</v>
      </c>
      <c r="E53" s="78" t="s">
        <v>956</v>
      </c>
      <c r="F53" s="73" t="s">
        <v>1432</v>
      </c>
      <c r="G53" s="73" t="s">
        <v>4046</v>
      </c>
      <c r="H53" s="73" t="s">
        <v>1885</v>
      </c>
      <c r="I53" s="73" t="s">
        <v>957</v>
      </c>
      <c r="J53" s="73">
        <v>525719</v>
      </c>
      <c r="K53" s="73">
        <v>173614</v>
      </c>
      <c r="L53" s="177" t="s">
        <v>3078</v>
      </c>
      <c r="M53" s="74" t="s">
        <v>3900</v>
      </c>
      <c r="N53" s="74" t="s">
        <v>3859</v>
      </c>
      <c r="O53" s="73">
        <v>0</v>
      </c>
      <c r="P53" s="73">
        <v>3</v>
      </c>
      <c r="Q53" s="75">
        <v>3</v>
      </c>
      <c r="R53" s="73" t="s">
        <v>958</v>
      </c>
      <c r="S53" s="73" t="s">
        <v>1438</v>
      </c>
      <c r="T53" s="74" t="s">
        <v>959</v>
      </c>
      <c r="U53" s="74" t="s">
        <v>3828</v>
      </c>
      <c r="V53" s="73" t="s">
        <v>1439</v>
      </c>
      <c r="W53" s="74" t="s">
        <v>1432</v>
      </c>
      <c r="X53" s="73" t="s">
        <v>1442</v>
      </c>
      <c r="Y53" s="73" t="s">
        <v>1443</v>
      </c>
      <c r="Z53" s="73" t="s">
        <v>1444</v>
      </c>
      <c r="AA53" s="73" t="s">
        <v>2713</v>
      </c>
      <c r="AB53" s="384">
        <v>0.04</v>
      </c>
      <c r="AC53" s="76" t="s">
        <v>3900</v>
      </c>
      <c r="AD53" s="77" t="s">
        <v>3859</v>
      </c>
      <c r="AE53" s="157" t="s">
        <v>3063</v>
      </c>
      <c r="AF53" s="78" t="s">
        <v>1445</v>
      </c>
      <c r="AG53" s="78"/>
      <c r="AH53" s="78">
        <v>0</v>
      </c>
      <c r="AI53" s="78">
        <v>3</v>
      </c>
      <c r="AJ53" s="78">
        <v>0</v>
      </c>
      <c r="AK53" s="78">
        <v>0</v>
      </c>
      <c r="AL53" s="78">
        <v>3</v>
      </c>
      <c r="AM53" s="78">
        <v>0</v>
      </c>
      <c r="AN53" s="78">
        <v>0</v>
      </c>
      <c r="AO53" s="78">
        <v>0</v>
      </c>
      <c r="AP53" s="78">
        <v>0</v>
      </c>
      <c r="AQ53" s="78">
        <v>0</v>
      </c>
      <c r="AR53" s="78">
        <v>0</v>
      </c>
      <c r="AS53" s="78">
        <v>0</v>
      </c>
      <c r="AT53" s="78">
        <v>0</v>
      </c>
      <c r="AU53" s="78">
        <v>0</v>
      </c>
      <c r="AV53" s="78">
        <v>0</v>
      </c>
      <c r="AW53" s="78">
        <v>0</v>
      </c>
      <c r="AX53" s="78">
        <v>0</v>
      </c>
      <c r="AY53" s="78">
        <v>0</v>
      </c>
      <c r="AZ53" s="78">
        <v>3</v>
      </c>
      <c r="BA53" s="78">
        <v>0</v>
      </c>
      <c r="BB53" s="78">
        <v>0</v>
      </c>
      <c r="BC53" s="78">
        <v>0</v>
      </c>
      <c r="BD53" s="78">
        <v>0</v>
      </c>
      <c r="BE53" s="78">
        <v>0</v>
      </c>
      <c r="BF53" s="78">
        <v>0</v>
      </c>
      <c r="BG53" s="78">
        <v>0</v>
      </c>
      <c r="BH53" s="78">
        <v>0</v>
      </c>
      <c r="BI53" s="78">
        <v>0</v>
      </c>
      <c r="BJ53" s="78">
        <v>0</v>
      </c>
      <c r="BK53" s="78">
        <v>0</v>
      </c>
      <c r="BL53" s="285"/>
      <c r="BM53" s="179">
        <f t="shared" si="0"/>
        <v>3</v>
      </c>
      <c r="BN53" s="79">
        <v>0</v>
      </c>
      <c r="BO53" s="237">
        <v>0</v>
      </c>
      <c r="BP53" s="79">
        <v>0</v>
      </c>
      <c r="BQ53" s="79">
        <v>0</v>
      </c>
      <c r="BR53" s="79">
        <v>0</v>
      </c>
      <c r="BS53" s="238">
        <v>0</v>
      </c>
      <c r="BT53" s="79">
        <v>0</v>
      </c>
      <c r="BU53" s="79">
        <v>0</v>
      </c>
      <c r="BV53" s="79">
        <v>0</v>
      </c>
      <c r="BW53" s="79">
        <v>0</v>
      </c>
      <c r="BX53" s="79">
        <v>0</v>
      </c>
      <c r="BY53" s="79">
        <v>0</v>
      </c>
      <c r="BZ53" s="79">
        <v>0</v>
      </c>
      <c r="CA53" s="79">
        <v>0</v>
      </c>
      <c r="CB53" s="79">
        <v>0</v>
      </c>
      <c r="CC53" s="79">
        <v>0</v>
      </c>
      <c r="CD53" s="79">
        <v>0</v>
      </c>
      <c r="CE53" s="79">
        <v>0</v>
      </c>
      <c r="CF53" s="79">
        <v>0</v>
      </c>
      <c r="CG53" s="79">
        <v>0</v>
      </c>
      <c r="CH53" s="79">
        <v>0</v>
      </c>
      <c r="CI53" s="81">
        <f t="shared" si="1"/>
        <v>0</v>
      </c>
      <c r="CJ53" s="131">
        <f t="shared" si="2"/>
        <v>0</v>
      </c>
      <c r="CK53" s="131">
        <f t="shared" si="3"/>
        <v>0</v>
      </c>
      <c r="CL53" s="131">
        <f t="shared" si="4"/>
        <v>0</v>
      </c>
      <c r="CM53" s="83">
        <v>1</v>
      </c>
      <c r="CN53" s="254" t="s">
        <v>4965</v>
      </c>
      <c r="CO53" s="140" t="s">
        <v>4965</v>
      </c>
      <c r="CP53" s="256" t="s">
        <v>4965</v>
      </c>
      <c r="CQ53" s="86" t="s">
        <v>4965</v>
      </c>
      <c r="CR53" s="85" t="s">
        <v>4965</v>
      </c>
      <c r="CS53" s="85" t="s">
        <v>4965</v>
      </c>
      <c r="CT53" s="87" t="s">
        <v>1938</v>
      </c>
      <c r="CU53" s="86"/>
    </row>
    <row r="54" spans="1:99" s="363" customFormat="1" ht="12" customHeight="1" x14ac:dyDescent="0.2">
      <c r="A54" s="72" t="s">
        <v>2441</v>
      </c>
      <c r="B54" s="73" t="s">
        <v>960</v>
      </c>
      <c r="C54" s="73" t="s">
        <v>1432</v>
      </c>
      <c r="D54" s="73" t="s">
        <v>1432</v>
      </c>
      <c r="E54" s="78" t="s">
        <v>1432</v>
      </c>
      <c r="F54" s="73" t="s">
        <v>961</v>
      </c>
      <c r="G54" s="73" t="s">
        <v>271</v>
      </c>
      <c r="H54" s="73" t="s">
        <v>1458</v>
      </c>
      <c r="I54" s="73" t="s">
        <v>4298</v>
      </c>
      <c r="J54" s="73">
        <v>523924</v>
      </c>
      <c r="K54" s="73">
        <v>175043</v>
      </c>
      <c r="L54" s="177" t="s">
        <v>3079</v>
      </c>
      <c r="M54" s="74" t="s">
        <v>3269</v>
      </c>
      <c r="N54" s="74" t="s">
        <v>3859</v>
      </c>
      <c r="O54" s="73">
        <v>1</v>
      </c>
      <c r="P54" s="73">
        <v>2</v>
      </c>
      <c r="Q54" s="75">
        <v>1</v>
      </c>
      <c r="R54" s="73" t="s">
        <v>962</v>
      </c>
      <c r="S54" s="73" t="s">
        <v>1438</v>
      </c>
      <c r="T54" s="74" t="s">
        <v>4294</v>
      </c>
      <c r="U54" s="74" t="s">
        <v>1949</v>
      </c>
      <c r="V54" s="73" t="s">
        <v>1439</v>
      </c>
      <c r="W54" s="74" t="s">
        <v>1432</v>
      </c>
      <c r="X54" s="73" t="s">
        <v>1442</v>
      </c>
      <c r="Y54" s="73" t="s">
        <v>1453</v>
      </c>
      <c r="Z54" s="73" t="s">
        <v>1444</v>
      </c>
      <c r="AA54" s="73" t="s">
        <v>2723</v>
      </c>
      <c r="AB54" s="384">
        <v>6.0000000000000001E-3</v>
      </c>
      <c r="AC54" s="76" t="s">
        <v>3269</v>
      </c>
      <c r="AD54" s="77" t="s">
        <v>3859</v>
      </c>
      <c r="AE54" s="157" t="s">
        <v>3063</v>
      </c>
      <c r="AF54" s="78" t="s">
        <v>1445</v>
      </c>
      <c r="AG54" s="78"/>
      <c r="AH54" s="78">
        <v>0</v>
      </c>
      <c r="AI54" s="78">
        <v>0</v>
      </c>
      <c r="AJ54" s="78">
        <v>0</v>
      </c>
      <c r="AK54" s="78">
        <v>1</v>
      </c>
      <c r="AL54" s="78">
        <v>0</v>
      </c>
      <c r="AM54" s="78">
        <v>0</v>
      </c>
      <c r="AN54" s="78">
        <v>0</v>
      </c>
      <c r="AO54" s="78">
        <v>0</v>
      </c>
      <c r="AP54" s="78">
        <v>0</v>
      </c>
      <c r="AQ54" s="78">
        <v>0</v>
      </c>
      <c r="AR54" s="78">
        <v>1</v>
      </c>
      <c r="AS54" s="78">
        <v>0</v>
      </c>
      <c r="AT54" s="78">
        <v>0</v>
      </c>
      <c r="AU54" s="78">
        <v>0</v>
      </c>
      <c r="AV54" s="78">
        <v>0</v>
      </c>
      <c r="AW54" s="78">
        <v>0</v>
      </c>
      <c r="AX54" s="78">
        <v>0</v>
      </c>
      <c r="AY54" s="78">
        <v>0</v>
      </c>
      <c r="AZ54" s="78">
        <v>0</v>
      </c>
      <c r="BA54" s="78">
        <v>0</v>
      </c>
      <c r="BB54" s="78">
        <v>0</v>
      </c>
      <c r="BC54" s="78">
        <v>0</v>
      </c>
      <c r="BD54" s="78">
        <v>0</v>
      </c>
      <c r="BE54" s="78">
        <v>0</v>
      </c>
      <c r="BF54" s="78">
        <v>0</v>
      </c>
      <c r="BG54" s="78">
        <v>0</v>
      </c>
      <c r="BH54" s="78">
        <v>0</v>
      </c>
      <c r="BI54" s="78">
        <v>0</v>
      </c>
      <c r="BJ54" s="78">
        <v>0</v>
      </c>
      <c r="BK54" s="78">
        <v>0</v>
      </c>
      <c r="BL54" s="285"/>
      <c r="BM54" s="179">
        <f t="shared" si="0"/>
        <v>1</v>
      </c>
      <c r="BN54" s="79">
        <v>0</v>
      </c>
      <c r="BO54" s="237">
        <v>0</v>
      </c>
      <c r="BP54" s="79">
        <v>0</v>
      </c>
      <c r="BQ54" s="79">
        <v>0</v>
      </c>
      <c r="BR54" s="79">
        <v>0</v>
      </c>
      <c r="BS54" s="238">
        <v>0</v>
      </c>
      <c r="BT54" s="79">
        <v>0</v>
      </c>
      <c r="BU54" s="79">
        <v>0</v>
      </c>
      <c r="BV54" s="79">
        <v>0</v>
      </c>
      <c r="BW54" s="79">
        <v>0</v>
      </c>
      <c r="BX54" s="79">
        <v>0</v>
      </c>
      <c r="BY54" s="79">
        <v>0</v>
      </c>
      <c r="BZ54" s="79">
        <v>0</v>
      </c>
      <c r="CA54" s="79">
        <v>0</v>
      </c>
      <c r="CB54" s="79">
        <v>0</v>
      </c>
      <c r="CC54" s="79">
        <v>0</v>
      </c>
      <c r="CD54" s="79">
        <v>0</v>
      </c>
      <c r="CE54" s="79">
        <v>0</v>
      </c>
      <c r="CF54" s="79">
        <v>0</v>
      </c>
      <c r="CG54" s="79">
        <v>0</v>
      </c>
      <c r="CH54" s="79">
        <v>0</v>
      </c>
      <c r="CI54" s="81">
        <f t="shared" si="1"/>
        <v>0</v>
      </c>
      <c r="CJ54" s="131">
        <f t="shared" si="2"/>
        <v>0</v>
      </c>
      <c r="CK54" s="131">
        <f t="shared" si="3"/>
        <v>0</v>
      </c>
      <c r="CL54" s="131">
        <f t="shared" si="4"/>
        <v>0</v>
      </c>
      <c r="CM54" s="83">
        <v>7</v>
      </c>
      <c r="CN54" s="254" t="s">
        <v>4965</v>
      </c>
      <c r="CO54" s="180" t="s">
        <v>1942</v>
      </c>
      <c r="CP54" s="256" t="s">
        <v>4965</v>
      </c>
      <c r="CQ54" s="86" t="s">
        <v>4965</v>
      </c>
      <c r="CR54" s="85" t="s">
        <v>4965</v>
      </c>
      <c r="CS54" s="85" t="s">
        <v>4965</v>
      </c>
      <c r="CT54" s="85" t="s">
        <v>4965</v>
      </c>
      <c r="CU54" s="86"/>
    </row>
    <row r="55" spans="1:99" s="363" customFormat="1" ht="12" customHeight="1" x14ac:dyDescent="0.2">
      <c r="A55" s="72" t="s">
        <v>2441</v>
      </c>
      <c r="B55" s="73" t="s">
        <v>963</v>
      </c>
      <c r="C55" s="73" t="s">
        <v>1432</v>
      </c>
      <c r="D55" s="73" t="s">
        <v>1432</v>
      </c>
      <c r="E55" s="78" t="s">
        <v>1432</v>
      </c>
      <c r="F55" s="73" t="s">
        <v>3266</v>
      </c>
      <c r="G55" s="73" t="s">
        <v>964</v>
      </c>
      <c r="H55" s="73" t="s">
        <v>1885</v>
      </c>
      <c r="I55" s="73" t="s">
        <v>191</v>
      </c>
      <c r="J55" s="73">
        <v>526861</v>
      </c>
      <c r="K55" s="73">
        <v>174683</v>
      </c>
      <c r="L55" s="177" t="s">
        <v>3089</v>
      </c>
      <c r="M55" s="74" t="s">
        <v>4864</v>
      </c>
      <c r="N55" s="74" t="s">
        <v>3859</v>
      </c>
      <c r="O55" s="73">
        <v>10</v>
      </c>
      <c r="P55" s="73">
        <v>4</v>
      </c>
      <c r="Q55" s="75">
        <v>-6</v>
      </c>
      <c r="R55" s="73" t="s">
        <v>965</v>
      </c>
      <c r="S55" s="73" t="s">
        <v>1438</v>
      </c>
      <c r="T55" s="74" t="s">
        <v>3818</v>
      </c>
      <c r="U55" s="74" t="s">
        <v>4294</v>
      </c>
      <c r="V55" s="73" t="s">
        <v>1439</v>
      </c>
      <c r="W55" s="74" t="s">
        <v>1432</v>
      </c>
      <c r="X55" s="73" t="s">
        <v>1442</v>
      </c>
      <c r="Y55" s="73" t="s">
        <v>1443</v>
      </c>
      <c r="Z55" s="73" t="s">
        <v>1444</v>
      </c>
      <c r="AA55" s="73" t="s">
        <v>2713</v>
      </c>
      <c r="AB55" s="384">
        <v>0.16700000000000001</v>
      </c>
      <c r="AC55" s="76" t="s">
        <v>4864</v>
      </c>
      <c r="AD55" s="77" t="s">
        <v>3859</v>
      </c>
      <c r="AE55" s="157" t="s">
        <v>3063</v>
      </c>
      <c r="AF55" s="78" t="s">
        <v>1445</v>
      </c>
      <c r="AG55" s="78"/>
      <c r="AH55" s="78">
        <v>0</v>
      </c>
      <c r="AI55" s="78">
        <v>4</v>
      </c>
      <c r="AJ55" s="78">
        <v>0</v>
      </c>
      <c r="AK55" s="78">
        <v>0</v>
      </c>
      <c r="AL55" s="78">
        <v>-10</v>
      </c>
      <c r="AM55" s="78">
        <v>0</v>
      </c>
      <c r="AN55" s="78">
        <v>0</v>
      </c>
      <c r="AO55" s="78">
        <v>4</v>
      </c>
      <c r="AP55" s="78">
        <v>0</v>
      </c>
      <c r="AQ55" s="78">
        <v>0</v>
      </c>
      <c r="AR55" s="78">
        <v>0</v>
      </c>
      <c r="AS55" s="78">
        <v>-10</v>
      </c>
      <c r="AT55" s="78">
        <v>0</v>
      </c>
      <c r="AU55" s="78">
        <v>0</v>
      </c>
      <c r="AV55" s="78">
        <v>0</v>
      </c>
      <c r="AW55" s="78">
        <v>0</v>
      </c>
      <c r="AX55" s="78">
        <v>0</v>
      </c>
      <c r="AY55" s="78">
        <v>0</v>
      </c>
      <c r="AZ55" s="78">
        <v>0</v>
      </c>
      <c r="BA55" s="78">
        <v>0</v>
      </c>
      <c r="BB55" s="78">
        <v>0</v>
      </c>
      <c r="BC55" s="78">
        <v>4</v>
      </c>
      <c r="BD55" s="78">
        <v>0</v>
      </c>
      <c r="BE55" s="78">
        <v>0</v>
      </c>
      <c r="BF55" s="78">
        <v>0</v>
      </c>
      <c r="BG55" s="78">
        <v>0</v>
      </c>
      <c r="BH55" s="78">
        <v>0</v>
      </c>
      <c r="BI55" s="78">
        <v>0</v>
      </c>
      <c r="BJ55" s="78">
        <v>0</v>
      </c>
      <c r="BK55" s="78">
        <v>0</v>
      </c>
      <c r="BL55" s="285"/>
      <c r="BM55" s="179">
        <f t="shared" si="0"/>
        <v>-6</v>
      </c>
      <c r="BN55" s="79">
        <v>0</v>
      </c>
      <c r="BO55" s="237">
        <v>0</v>
      </c>
      <c r="BP55" s="79">
        <v>0</v>
      </c>
      <c r="BQ55" s="79">
        <v>0</v>
      </c>
      <c r="BR55" s="79">
        <v>0</v>
      </c>
      <c r="BS55" s="238">
        <v>0</v>
      </c>
      <c r="BT55" s="79">
        <v>0</v>
      </c>
      <c r="BU55" s="79">
        <v>0</v>
      </c>
      <c r="BV55" s="79">
        <v>0</v>
      </c>
      <c r="BW55" s="79">
        <v>0</v>
      </c>
      <c r="BX55" s="79">
        <v>0</v>
      </c>
      <c r="BY55" s="79">
        <v>0</v>
      </c>
      <c r="BZ55" s="79">
        <v>0</v>
      </c>
      <c r="CA55" s="79">
        <v>0</v>
      </c>
      <c r="CB55" s="79">
        <v>0</v>
      </c>
      <c r="CC55" s="79">
        <v>0</v>
      </c>
      <c r="CD55" s="79">
        <v>0</v>
      </c>
      <c r="CE55" s="79">
        <v>0</v>
      </c>
      <c r="CF55" s="79">
        <v>0</v>
      </c>
      <c r="CG55" s="79">
        <v>0</v>
      </c>
      <c r="CH55" s="79">
        <v>0</v>
      </c>
      <c r="CI55" s="81">
        <f t="shared" si="1"/>
        <v>0</v>
      </c>
      <c r="CJ55" s="131">
        <f t="shared" si="2"/>
        <v>0</v>
      </c>
      <c r="CK55" s="131">
        <f t="shared" si="3"/>
        <v>0</v>
      </c>
      <c r="CL55" s="131">
        <f t="shared" si="4"/>
        <v>0</v>
      </c>
      <c r="CM55" s="83">
        <v>1</v>
      </c>
      <c r="CN55" s="254" t="s">
        <v>4965</v>
      </c>
      <c r="CO55" s="140" t="s">
        <v>4965</v>
      </c>
      <c r="CP55" s="256" t="s">
        <v>4965</v>
      </c>
      <c r="CQ55" s="86" t="s">
        <v>4965</v>
      </c>
      <c r="CR55" s="85" t="s">
        <v>4965</v>
      </c>
      <c r="CS55" s="85" t="s">
        <v>4965</v>
      </c>
      <c r="CT55" s="85" t="s">
        <v>4965</v>
      </c>
      <c r="CU55" s="86"/>
    </row>
    <row r="56" spans="1:99" s="363" customFormat="1" ht="12" customHeight="1" x14ac:dyDescent="0.2">
      <c r="A56" s="72" t="s">
        <v>2441</v>
      </c>
      <c r="B56" s="73" t="s">
        <v>966</v>
      </c>
      <c r="C56" s="73" t="s">
        <v>1432</v>
      </c>
      <c r="D56" s="73" t="s">
        <v>1432</v>
      </c>
      <c r="E56" s="78" t="s">
        <v>1432</v>
      </c>
      <c r="F56" s="73" t="s">
        <v>967</v>
      </c>
      <c r="G56" s="73" t="s">
        <v>4723</v>
      </c>
      <c r="H56" s="73" t="s">
        <v>1885</v>
      </c>
      <c r="I56" s="73" t="s">
        <v>968</v>
      </c>
      <c r="J56" s="73">
        <v>526184</v>
      </c>
      <c r="K56" s="73">
        <v>173367</v>
      </c>
      <c r="L56" s="177" t="s">
        <v>3078</v>
      </c>
      <c r="M56" s="74" t="s">
        <v>3859</v>
      </c>
      <c r="N56" s="74" t="s">
        <v>3859</v>
      </c>
      <c r="O56" s="73">
        <v>1</v>
      </c>
      <c r="P56" s="73">
        <v>5</v>
      </c>
      <c r="Q56" s="75">
        <v>4</v>
      </c>
      <c r="R56" s="73" t="s">
        <v>969</v>
      </c>
      <c r="S56" s="73" t="s">
        <v>1438</v>
      </c>
      <c r="T56" s="74" t="s">
        <v>970</v>
      </c>
      <c r="U56" s="74" t="s">
        <v>971</v>
      </c>
      <c r="V56" s="73" t="s">
        <v>1439</v>
      </c>
      <c r="W56" s="74" t="s">
        <v>1432</v>
      </c>
      <c r="X56" s="73" t="s">
        <v>1442</v>
      </c>
      <c r="Y56" s="73" t="s">
        <v>1443</v>
      </c>
      <c r="Z56" s="73" t="s">
        <v>1444</v>
      </c>
      <c r="AA56" s="73" t="s">
        <v>2713</v>
      </c>
      <c r="AB56" s="384">
        <v>2.8000000000000001E-2</v>
      </c>
      <c r="AC56" s="76" t="s">
        <v>3859</v>
      </c>
      <c r="AD56" s="77" t="s">
        <v>3859</v>
      </c>
      <c r="AE56" s="157" t="s">
        <v>3063</v>
      </c>
      <c r="AF56" s="78" t="s">
        <v>1445</v>
      </c>
      <c r="AG56" s="78"/>
      <c r="AH56" s="78">
        <v>3</v>
      </c>
      <c r="AI56" s="78">
        <v>5</v>
      </c>
      <c r="AJ56" s="78">
        <v>0</v>
      </c>
      <c r="AK56" s="78">
        <v>4</v>
      </c>
      <c r="AL56" s="78">
        <v>1</v>
      </c>
      <c r="AM56" s="78">
        <v>-1</v>
      </c>
      <c r="AN56" s="78">
        <v>0</v>
      </c>
      <c r="AO56" s="78">
        <v>0</v>
      </c>
      <c r="AP56" s="78">
        <v>0</v>
      </c>
      <c r="AQ56" s="78">
        <v>0</v>
      </c>
      <c r="AR56" s="78">
        <v>4</v>
      </c>
      <c r="AS56" s="78">
        <v>1</v>
      </c>
      <c r="AT56" s="78">
        <v>0</v>
      </c>
      <c r="AU56" s="78">
        <v>0</v>
      </c>
      <c r="AV56" s="78">
        <v>0</v>
      </c>
      <c r="AW56" s="78">
        <v>0</v>
      </c>
      <c r="AX56" s="78">
        <v>0</v>
      </c>
      <c r="AY56" s="78">
        <v>0</v>
      </c>
      <c r="AZ56" s="78">
        <v>0</v>
      </c>
      <c r="BA56" s="78">
        <v>-1</v>
      </c>
      <c r="BB56" s="78">
        <v>0</v>
      </c>
      <c r="BC56" s="78">
        <v>0</v>
      </c>
      <c r="BD56" s="78">
        <v>0</v>
      </c>
      <c r="BE56" s="78">
        <v>0</v>
      </c>
      <c r="BF56" s="78">
        <v>0</v>
      </c>
      <c r="BG56" s="78">
        <v>0</v>
      </c>
      <c r="BH56" s="78">
        <v>0</v>
      </c>
      <c r="BI56" s="78">
        <v>0</v>
      </c>
      <c r="BJ56" s="78">
        <v>0</v>
      </c>
      <c r="BK56" s="78">
        <v>0</v>
      </c>
      <c r="BL56" s="285"/>
      <c r="BM56" s="179">
        <f t="shared" si="0"/>
        <v>4</v>
      </c>
      <c r="BN56" s="79">
        <v>0</v>
      </c>
      <c r="BO56" s="237">
        <v>0</v>
      </c>
      <c r="BP56" s="79">
        <v>0</v>
      </c>
      <c r="BQ56" s="79">
        <v>0</v>
      </c>
      <c r="BR56" s="79">
        <v>0</v>
      </c>
      <c r="BS56" s="238">
        <v>0</v>
      </c>
      <c r="BT56" s="79">
        <v>0</v>
      </c>
      <c r="BU56" s="79">
        <v>0</v>
      </c>
      <c r="BV56" s="79">
        <v>0</v>
      </c>
      <c r="BW56" s="79">
        <v>0</v>
      </c>
      <c r="BX56" s="79">
        <v>0</v>
      </c>
      <c r="BY56" s="79">
        <v>0</v>
      </c>
      <c r="BZ56" s="79">
        <v>0</v>
      </c>
      <c r="CA56" s="79">
        <v>0</v>
      </c>
      <c r="CB56" s="79">
        <v>0</v>
      </c>
      <c r="CC56" s="79">
        <v>0</v>
      </c>
      <c r="CD56" s="79">
        <v>0</v>
      </c>
      <c r="CE56" s="79">
        <v>0</v>
      </c>
      <c r="CF56" s="79">
        <v>0</v>
      </c>
      <c r="CG56" s="79">
        <v>0</v>
      </c>
      <c r="CH56" s="79">
        <v>0</v>
      </c>
      <c r="CI56" s="81">
        <f t="shared" si="1"/>
        <v>0</v>
      </c>
      <c r="CJ56" s="131">
        <f t="shared" si="2"/>
        <v>0</v>
      </c>
      <c r="CK56" s="131">
        <f t="shared" si="3"/>
        <v>0</v>
      </c>
      <c r="CL56" s="131">
        <f t="shared" si="4"/>
        <v>0</v>
      </c>
      <c r="CM56" s="83">
        <v>1</v>
      </c>
      <c r="CN56" s="254" t="s">
        <v>4965</v>
      </c>
      <c r="CO56" s="140" t="s">
        <v>4965</v>
      </c>
      <c r="CP56" s="256" t="s">
        <v>4965</v>
      </c>
      <c r="CQ56" s="86" t="s">
        <v>4965</v>
      </c>
      <c r="CR56" s="85" t="s">
        <v>4965</v>
      </c>
      <c r="CS56" s="85" t="s">
        <v>4965</v>
      </c>
      <c r="CT56" s="85" t="s">
        <v>4965</v>
      </c>
      <c r="CU56" s="86"/>
    </row>
    <row r="57" spans="1:99" s="363" customFormat="1" ht="12" customHeight="1" x14ac:dyDescent="0.2">
      <c r="A57" s="72" t="s">
        <v>2441</v>
      </c>
      <c r="B57" s="73" t="s">
        <v>972</v>
      </c>
      <c r="C57" s="73" t="s">
        <v>1432</v>
      </c>
      <c r="D57" s="73" t="s">
        <v>1432</v>
      </c>
      <c r="E57" s="78" t="s">
        <v>973</v>
      </c>
      <c r="F57" s="73" t="s">
        <v>974</v>
      </c>
      <c r="G57" s="73" t="s">
        <v>5046</v>
      </c>
      <c r="H57" s="73" t="s">
        <v>3875</v>
      </c>
      <c r="I57" s="73" t="s">
        <v>975</v>
      </c>
      <c r="J57" s="73">
        <v>528527</v>
      </c>
      <c r="K57" s="73">
        <v>173266</v>
      </c>
      <c r="L57" s="177" t="s">
        <v>3076</v>
      </c>
      <c r="M57" s="74" t="s">
        <v>3859</v>
      </c>
      <c r="N57" s="74" t="s">
        <v>3859</v>
      </c>
      <c r="O57" s="73">
        <v>1</v>
      </c>
      <c r="P57" s="73">
        <v>3</v>
      </c>
      <c r="Q57" s="75">
        <v>2</v>
      </c>
      <c r="R57" s="73" t="s">
        <v>976</v>
      </c>
      <c r="S57" s="73" t="s">
        <v>1438</v>
      </c>
      <c r="T57" s="74" t="s">
        <v>925</v>
      </c>
      <c r="U57" s="74" t="s">
        <v>2870</v>
      </c>
      <c r="V57" s="73" t="s">
        <v>1439</v>
      </c>
      <c r="W57" s="74" t="s">
        <v>1432</v>
      </c>
      <c r="X57" s="73" t="s">
        <v>1442</v>
      </c>
      <c r="Y57" s="73" t="s">
        <v>4694</v>
      </c>
      <c r="Z57" s="73" t="s">
        <v>1444</v>
      </c>
      <c r="AA57" s="73" t="s">
        <v>2723</v>
      </c>
      <c r="AB57" s="384">
        <v>2.7E-2</v>
      </c>
      <c r="AC57" s="76" t="s">
        <v>3859</v>
      </c>
      <c r="AD57" s="77" t="s">
        <v>3859</v>
      </c>
      <c r="AE57" s="157" t="s">
        <v>3063</v>
      </c>
      <c r="AF57" s="78" t="s">
        <v>1445</v>
      </c>
      <c r="AG57" s="78"/>
      <c r="AH57" s="78">
        <v>0</v>
      </c>
      <c r="AI57" s="78">
        <v>0</v>
      </c>
      <c r="AJ57" s="78">
        <v>0</v>
      </c>
      <c r="AK57" s="78">
        <v>0</v>
      </c>
      <c r="AL57" s="78">
        <v>3</v>
      </c>
      <c r="AM57" s="78">
        <v>-1</v>
      </c>
      <c r="AN57" s="78">
        <v>0</v>
      </c>
      <c r="AO57" s="78">
        <v>0</v>
      </c>
      <c r="AP57" s="78">
        <v>0</v>
      </c>
      <c r="AQ57" s="78">
        <v>0</v>
      </c>
      <c r="AR57" s="78">
        <v>0</v>
      </c>
      <c r="AS57" s="78">
        <v>3</v>
      </c>
      <c r="AT57" s="78">
        <v>-1</v>
      </c>
      <c r="AU57" s="78">
        <v>0</v>
      </c>
      <c r="AV57" s="78">
        <v>0</v>
      </c>
      <c r="AW57" s="78">
        <v>0</v>
      </c>
      <c r="AX57" s="78">
        <v>0</v>
      </c>
      <c r="AY57" s="78">
        <v>0</v>
      </c>
      <c r="AZ57" s="78">
        <v>0</v>
      </c>
      <c r="BA57" s="78">
        <v>0</v>
      </c>
      <c r="BB57" s="78">
        <v>0</v>
      </c>
      <c r="BC57" s="78">
        <v>0</v>
      </c>
      <c r="BD57" s="78">
        <v>0</v>
      </c>
      <c r="BE57" s="78">
        <v>0</v>
      </c>
      <c r="BF57" s="78">
        <v>0</v>
      </c>
      <c r="BG57" s="78">
        <v>0</v>
      </c>
      <c r="BH57" s="78">
        <v>0</v>
      </c>
      <c r="BI57" s="78">
        <v>0</v>
      </c>
      <c r="BJ57" s="78">
        <v>0</v>
      </c>
      <c r="BK57" s="78">
        <v>0</v>
      </c>
      <c r="BL57" s="285"/>
      <c r="BM57" s="179">
        <f t="shared" si="0"/>
        <v>2</v>
      </c>
      <c r="BN57" s="79">
        <v>0</v>
      </c>
      <c r="BO57" s="237">
        <v>0</v>
      </c>
      <c r="BP57" s="79">
        <v>0</v>
      </c>
      <c r="BQ57" s="79">
        <v>0</v>
      </c>
      <c r="BR57" s="79">
        <v>0</v>
      </c>
      <c r="BS57" s="238">
        <v>0</v>
      </c>
      <c r="BT57" s="79">
        <v>0</v>
      </c>
      <c r="BU57" s="79">
        <v>0</v>
      </c>
      <c r="BV57" s="79">
        <v>0</v>
      </c>
      <c r="BW57" s="79">
        <v>0</v>
      </c>
      <c r="BX57" s="79">
        <v>0</v>
      </c>
      <c r="BY57" s="79">
        <v>0</v>
      </c>
      <c r="BZ57" s="79">
        <v>0</v>
      </c>
      <c r="CA57" s="79">
        <v>0</v>
      </c>
      <c r="CB57" s="79">
        <v>0</v>
      </c>
      <c r="CC57" s="79">
        <v>0</v>
      </c>
      <c r="CD57" s="79">
        <v>0</v>
      </c>
      <c r="CE57" s="79">
        <v>0</v>
      </c>
      <c r="CF57" s="79">
        <v>0</v>
      </c>
      <c r="CG57" s="79">
        <v>0</v>
      </c>
      <c r="CH57" s="79">
        <v>0</v>
      </c>
      <c r="CI57" s="81">
        <f t="shared" si="1"/>
        <v>0</v>
      </c>
      <c r="CJ57" s="131">
        <f t="shared" si="2"/>
        <v>0</v>
      </c>
      <c r="CK57" s="131">
        <f t="shared" si="3"/>
        <v>0</v>
      </c>
      <c r="CL57" s="131">
        <f t="shared" si="4"/>
        <v>0</v>
      </c>
      <c r="CM57" s="83">
        <v>1</v>
      </c>
      <c r="CN57" s="254" t="s">
        <v>4965</v>
      </c>
      <c r="CO57" s="180" t="s">
        <v>4767</v>
      </c>
      <c r="CP57" s="256" t="s">
        <v>4965</v>
      </c>
      <c r="CQ57" s="86" t="s">
        <v>4965</v>
      </c>
      <c r="CR57" s="85" t="s">
        <v>4965</v>
      </c>
      <c r="CS57" s="85" t="s">
        <v>4965</v>
      </c>
      <c r="CT57" s="85" t="s">
        <v>4965</v>
      </c>
      <c r="CU57" s="86"/>
    </row>
    <row r="58" spans="1:99" s="363" customFormat="1" ht="12" customHeight="1" x14ac:dyDescent="0.2">
      <c r="A58" s="72" t="s">
        <v>2441</v>
      </c>
      <c r="B58" s="73" t="s">
        <v>977</v>
      </c>
      <c r="C58" s="73" t="s">
        <v>1432</v>
      </c>
      <c r="D58" s="73" t="s">
        <v>1432</v>
      </c>
      <c r="E58" s="78" t="s">
        <v>1432</v>
      </c>
      <c r="F58" s="73" t="s">
        <v>2664</v>
      </c>
      <c r="G58" s="73" t="s">
        <v>978</v>
      </c>
      <c r="H58" s="73" t="s">
        <v>1435</v>
      </c>
      <c r="I58" s="73" t="s">
        <v>979</v>
      </c>
      <c r="J58" s="73">
        <v>527594</v>
      </c>
      <c r="K58" s="73">
        <v>173445</v>
      </c>
      <c r="L58" s="177" t="s">
        <v>3083</v>
      </c>
      <c r="M58" s="74" t="s">
        <v>980</v>
      </c>
      <c r="N58" s="74" t="s">
        <v>3859</v>
      </c>
      <c r="O58" s="73">
        <v>2</v>
      </c>
      <c r="P58" s="73">
        <v>1</v>
      </c>
      <c r="Q58" s="75">
        <v>-1</v>
      </c>
      <c r="R58" s="73" t="s">
        <v>981</v>
      </c>
      <c r="S58" s="73" t="s">
        <v>3676</v>
      </c>
      <c r="T58" s="74" t="s">
        <v>982</v>
      </c>
      <c r="U58" s="74" t="s">
        <v>983</v>
      </c>
      <c r="V58" s="73" t="s">
        <v>3677</v>
      </c>
      <c r="W58" s="74" t="s">
        <v>984</v>
      </c>
      <c r="X58" s="73" t="s">
        <v>1442</v>
      </c>
      <c r="Y58" s="73" t="s">
        <v>1453</v>
      </c>
      <c r="Z58" s="73" t="s">
        <v>1444</v>
      </c>
      <c r="AA58" s="73" t="s">
        <v>4207</v>
      </c>
      <c r="AB58" s="384">
        <v>1.9E-2</v>
      </c>
      <c r="AC58" s="76" t="s">
        <v>984</v>
      </c>
      <c r="AD58" s="77" t="s">
        <v>3859</v>
      </c>
      <c r="AE58" s="157" t="s">
        <v>3063</v>
      </c>
      <c r="AF58" s="78" t="s">
        <v>1445</v>
      </c>
      <c r="AG58" s="78"/>
      <c r="AH58" s="78">
        <v>0</v>
      </c>
      <c r="AI58" s="78">
        <v>0</v>
      </c>
      <c r="AJ58" s="78">
        <v>0</v>
      </c>
      <c r="AK58" s="78">
        <v>-1</v>
      </c>
      <c r="AL58" s="78">
        <v>0</v>
      </c>
      <c r="AM58" s="78">
        <v>-1</v>
      </c>
      <c r="AN58" s="78">
        <v>0</v>
      </c>
      <c r="AO58" s="78">
        <v>1</v>
      </c>
      <c r="AP58" s="78">
        <v>0</v>
      </c>
      <c r="AQ58" s="78">
        <v>0</v>
      </c>
      <c r="AR58" s="78">
        <v>-1</v>
      </c>
      <c r="AS58" s="78">
        <v>0</v>
      </c>
      <c r="AT58" s="78">
        <v>-1</v>
      </c>
      <c r="AU58" s="78">
        <v>0</v>
      </c>
      <c r="AV58" s="78">
        <v>0</v>
      </c>
      <c r="AW58" s="78">
        <v>0</v>
      </c>
      <c r="AX58" s="78">
        <v>0</v>
      </c>
      <c r="AY58" s="78">
        <v>0</v>
      </c>
      <c r="AZ58" s="78">
        <v>0</v>
      </c>
      <c r="BA58" s="78">
        <v>0</v>
      </c>
      <c r="BB58" s="78">
        <v>0</v>
      </c>
      <c r="BC58" s="78">
        <v>1</v>
      </c>
      <c r="BD58" s="78">
        <v>0</v>
      </c>
      <c r="BE58" s="78">
        <v>0</v>
      </c>
      <c r="BF58" s="78">
        <v>0</v>
      </c>
      <c r="BG58" s="78">
        <v>0</v>
      </c>
      <c r="BH58" s="78">
        <v>0</v>
      </c>
      <c r="BI58" s="78">
        <v>0</v>
      </c>
      <c r="BJ58" s="78">
        <v>0</v>
      </c>
      <c r="BK58" s="78">
        <v>0</v>
      </c>
      <c r="BL58" s="285"/>
      <c r="BM58" s="179">
        <f t="shared" si="0"/>
        <v>-1</v>
      </c>
      <c r="BN58" s="79">
        <v>0</v>
      </c>
      <c r="BO58" s="237">
        <v>0</v>
      </c>
      <c r="BP58" s="79">
        <v>0</v>
      </c>
      <c r="BQ58" s="79">
        <v>0</v>
      </c>
      <c r="BR58" s="79">
        <v>0</v>
      </c>
      <c r="BS58" s="238">
        <v>0</v>
      </c>
      <c r="BT58" s="79">
        <v>0</v>
      </c>
      <c r="BU58" s="79">
        <v>0</v>
      </c>
      <c r="BV58" s="79">
        <v>0</v>
      </c>
      <c r="BW58" s="79">
        <v>0</v>
      </c>
      <c r="BX58" s="79">
        <v>0</v>
      </c>
      <c r="BY58" s="79">
        <v>0</v>
      </c>
      <c r="BZ58" s="79">
        <v>0</v>
      </c>
      <c r="CA58" s="79">
        <v>0</v>
      </c>
      <c r="CB58" s="79">
        <v>0</v>
      </c>
      <c r="CC58" s="79">
        <v>0</v>
      </c>
      <c r="CD58" s="79">
        <v>0</v>
      </c>
      <c r="CE58" s="79">
        <v>0</v>
      </c>
      <c r="CF58" s="79">
        <v>0</v>
      </c>
      <c r="CG58" s="79">
        <v>0</v>
      </c>
      <c r="CH58" s="79">
        <v>0</v>
      </c>
      <c r="CI58" s="81">
        <f t="shared" si="1"/>
        <v>0</v>
      </c>
      <c r="CJ58" s="131">
        <f t="shared" si="2"/>
        <v>0</v>
      </c>
      <c r="CK58" s="131">
        <f t="shared" si="3"/>
        <v>0</v>
      </c>
      <c r="CL58" s="131">
        <f t="shared" si="4"/>
        <v>0</v>
      </c>
      <c r="CM58" s="83">
        <v>7</v>
      </c>
      <c r="CN58" s="254" t="s">
        <v>4965</v>
      </c>
      <c r="CO58" s="140" t="s">
        <v>4965</v>
      </c>
      <c r="CP58" s="256" t="s">
        <v>4965</v>
      </c>
      <c r="CQ58" s="86" t="s">
        <v>4965</v>
      </c>
      <c r="CR58" s="85" t="s">
        <v>4965</v>
      </c>
      <c r="CS58" s="85" t="s">
        <v>4965</v>
      </c>
      <c r="CT58" s="85" t="s">
        <v>4965</v>
      </c>
      <c r="CU58" s="86"/>
    </row>
    <row r="59" spans="1:99" s="363" customFormat="1" ht="12" customHeight="1" x14ac:dyDescent="0.2">
      <c r="A59" s="72" t="s">
        <v>2441</v>
      </c>
      <c r="B59" s="73" t="s">
        <v>985</v>
      </c>
      <c r="C59" s="73" t="s">
        <v>1432</v>
      </c>
      <c r="D59" s="73" t="s">
        <v>1432</v>
      </c>
      <c r="E59" s="78" t="s">
        <v>1432</v>
      </c>
      <c r="F59" s="73" t="s">
        <v>2516</v>
      </c>
      <c r="G59" s="73" t="s">
        <v>986</v>
      </c>
      <c r="H59" s="73" t="s">
        <v>2524</v>
      </c>
      <c r="I59" s="73" t="s">
        <v>987</v>
      </c>
      <c r="J59" s="73">
        <v>529465</v>
      </c>
      <c r="K59" s="73">
        <v>170812</v>
      </c>
      <c r="L59" s="177" t="s">
        <v>3081</v>
      </c>
      <c r="M59" s="74" t="s">
        <v>3900</v>
      </c>
      <c r="N59" s="74" t="s">
        <v>3859</v>
      </c>
      <c r="O59" s="73">
        <v>0</v>
      </c>
      <c r="P59" s="73">
        <v>1</v>
      </c>
      <c r="Q59" s="75">
        <v>1</v>
      </c>
      <c r="R59" s="73" t="s">
        <v>2393</v>
      </c>
      <c r="S59" s="73" t="s">
        <v>1438</v>
      </c>
      <c r="T59" s="74" t="s">
        <v>2870</v>
      </c>
      <c r="U59" s="74" t="s">
        <v>626</v>
      </c>
      <c r="V59" s="73" t="s">
        <v>1439</v>
      </c>
      <c r="W59" s="74" t="s">
        <v>1432</v>
      </c>
      <c r="X59" s="73" t="s">
        <v>1442</v>
      </c>
      <c r="Y59" s="73" t="s">
        <v>2722</v>
      </c>
      <c r="Z59" s="73" t="s">
        <v>1444</v>
      </c>
      <c r="AA59" s="73" t="s">
        <v>2723</v>
      </c>
      <c r="AB59" s="384">
        <v>6.0000000000000001E-3</v>
      </c>
      <c r="AC59" s="76" t="s">
        <v>3900</v>
      </c>
      <c r="AD59" s="77" t="s">
        <v>3859</v>
      </c>
      <c r="AE59" s="157" t="s">
        <v>3063</v>
      </c>
      <c r="AF59" s="78" t="s">
        <v>1445</v>
      </c>
      <c r="AG59" s="78"/>
      <c r="AH59" s="78">
        <v>0</v>
      </c>
      <c r="AI59" s="78">
        <v>0</v>
      </c>
      <c r="AJ59" s="78">
        <v>0</v>
      </c>
      <c r="AK59" s="78">
        <v>1</v>
      </c>
      <c r="AL59" s="78">
        <v>0</v>
      </c>
      <c r="AM59" s="78">
        <v>0</v>
      </c>
      <c r="AN59" s="78">
        <v>0</v>
      </c>
      <c r="AO59" s="78">
        <v>0</v>
      </c>
      <c r="AP59" s="78">
        <v>0</v>
      </c>
      <c r="AQ59" s="78">
        <v>0</v>
      </c>
      <c r="AR59" s="78">
        <v>1</v>
      </c>
      <c r="AS59" s="78">
        <v>0</v>
      </c>
      <c r="AT59" s="78">
        <v>0</v>
      </c>
      <c r="AU59" s="78">
        <v>0</v>
      </c>
      <c r="AV59" s="78">
        <v>0</v>
      </c>
      <c r="AW59" s="78">
        <v>0</v>
      </c>
      <c r="AX59" s="78">
        <v>0</v>
      </c>
      <c r="AY59" s="78">
        <v>0</v>
      </c>
      <c r="AZ59" s="78">
        <v>0</v>
      </c>
      <c r="BA59" s="78">
        <v>0</v>
      </c>
      <c r="BB59" s="78">
        <v>0</v>
      </c>
      <c r="BC59" s="78">
        <v>0</v>
      </c>
      <c r="BD59" s="78">
        <v>0</v>
      </c>
      <c r="BE59" s="78">
        <v>0</v>
      </c>
      <c r="BF59" s="78">
        <v>0</v>
      </c>
      <c r="BG59" s="78">
        <v>0</v>
      </c>
      <c r="BH59" s="78">
        <v>0</v>
      </c>
      <c r="BI59" s="78">
        <v>0</v>
      </c>
      <c r="BJ59" s="78">
        <v>0</v>
      </c>
      <c r="BK59" s="78">
        <v>0</v>
      </c>
      <c r="BL59" s="285"/>
      <c r="BM59" s="179">
        <f t="shared" si="0"/>
        <v>1</v>
      </c>
      <c r="BN59" s="79">
        <v>0</v>
      </c>
      <c r="BO59" s="237">
        <v>0</v>
      </c>
      <c r="BP59" s="79">
        <v>0</v>
      </c>
      <c r="BQ59" s="79">
        <v>0</v>
      </c>
      <c r="BR59" s="79">
        <v>0</v>
      </c>
      <c r="BS59" s="238">
        <v>0</v>
      </c>
      <c r="BT59" s="79">
        <v>0</v>
      </c>
      <c r="BU59" s="79">
        <v>0</v>
      </c>
      <c r="BV59" s="79">
        <v>0</v>
      </c>
      <c r="BW59" s="79">
        <v>0</v>
      </c>
      <c r="BX59" s="79">
        <v>0</v>
      </c>
      <c r="BY59" s="79">
        <v>0</v>
      </c>
      <c r="BZ59" s="79">
        <v>0</v>
      </c>
      <c r="CA59" s="79">
        <v>0</v>
      </c>
      <c r="CB59" s="79">
        <v>0</v>
      </c>
      <c r="CC59" s="79">
        <v>0</v>
      </c>
      <c r="CD59" s="79">
        <v>0</v>
      </c>
      <c r="CE59" s="79">
        <v>0</v>
      </c>
      <c r="CF59" s="79">
        <v>0</v>
      </c>
      <c r="CG59" s="79">
        <v>0</v>
      </c>
      <c r="CH59" s="79">
        <v>0</v>
      </c>
      <c r="CI59" s="81">
        <f t="shared" si="1"/>
        <v>0</v>
      </c>
      <c r="CJ59" s="131">
        <f t="shared" si="2"/>
        <v>0</v>
      </c>
      <c r="CK59" s="131">
        <f t="shared" si="3"/>
        <v>0</v>
      </c>
      <c r="CL59" s="131">
        <f t="shared" si="4"/>
        <v>0</v>
      </c>
      <c r="CM59" s="83">
        <v>7</v>
      </c>
      <c r="CN59" s="254" t="s">
        <v>4965</v>
      </c>
      <c r="CO59" s="140" t="s">
        <v>4965</v>
      </c>
      <c r="CP59" s="256" t="s">
        <v>4965</v>
      </c>
      <c r="CQ59" s="86" t="s">
        <v>4965</v>
      </c>
      <c r="CR59" s="85" t="s">
        <v>4965</v>
      </c>
      <c r="CS59" s="85" t="s">
        <v>4965</v>
      </c>
      <c r="CT59" s="85" t="s">
        <v>4965</v>
      </c>
      <c r="CU59" s="86"/>
    </row>
    <row r="60" spans="1:99" s="363" customFormat="1" ht="12" customHeight="1" x14ac:dyDescent="0.2">
      <c r="A60" s="72" t="s">
        <v>2441</v>
      </c>
      <c r="B60" s="73" t="s">
        <v>2394</v>
      </c>
      <c r="C60" s="73" t="s">
        <v>1432</v>
      </c>
      <c r="D60" s="169"/>
      <c r="E60" s="78" t="s">
        <v>1432</v>
      </c>
      <c r="F60" s="73" t="s">
        <v>2395</v>
      </c>
      <c r="G60" s="73" t="s">
        <v>3313</v>
      </c>
      <c r="H60" s="73" t="s">
        <v>1458</v>
      </c>
      <c r="I60" s="73" t="s">
        <v>3314</v>
      </c>
      <c r="J60" s="73">
        <v>524382</v>
      </c>
      <c r="K60" s="73">
        <v>175284</v>
      </c>
      <c r="L60" s="177" t="s">
        <v>3088</v>
      </c>
      <c r="M60" s="74" t="s">
        <v>4203</v>
      </c>
      <c r="N60" s="74" t="s">
        <v>3859</v>
      </c>
      <c r="O60" s="73">
        <v>0</v>
      </c>
      <c r="P60" s="73">
        <v>4</v>
      </c>
      <c r="Q60" s="75">
        <v>4</v>
      </c>
      <c r="R60" s="73" t="s">
        <v>2396</v>
      </c>
      <c r="S60" s="73" t="s">
        <v>1438</v>
      </c>
      <c r="T60" s="74" t="s">
        <v>911</v>
      </c>
      <c r="U60" s="74" t="s">
        <v>4305</v>
      </c>
      <c r="V60" s="73" t="s">
        <v>1439</v>
      </c>
      <c r="W60" s="74" t="s">
        <v>1432</v>
      </c>
      <c r="X60" s="73" t="s">
        <v>1442</v>
      </c>
      <c r="Y60" s="73" t="s">
        <v>4694</v>
      </c>
      <c r="Z60" s="73" t="s">
        <v>1444</v>
      </c>
      <c r="AA60" s="73" t="s">
        <v>3714</v>
      </c>
      <c r="AB60" s="384">
        <v>1.0999999999999999E-2</v>
      </c>
      <c r="AC60" s="76" t="s">
        <v>4203</v>
      </c>
      <c r="AD60" s="77" t="s">
        <v>3859</v>
      </c>
      <c r="AE60" s="157" t="s">
        <v>3063</v>
      </c>
      <c r="AF60" s="78" t="s">
        <v>1445</v>
      </c>
      <c r="AG60" s="78"/>
      <c r="AH60" s="78">
        <v>0</v>
      </c>
      <c r="AI60" s="78">
        <v>4</v>
      </c>
      <c r="AJ60" s="78">
        <v>0</v>
      </c>
      <c r="AK60" s="78">
        <v>3</v>
      </c>
      <c r="AL60" s="78">
        <v>1</v>
      </c>
      <c r="AM60" s="78">
        <v>0</v>
      </c>
      <c r="AN60" s="78">
        <v>0</v>
      </c>
      <c r="AO60" s="78">
        <v>0</v>
      </c>
      <c r="AP60" s="78">
        <v>0</v>
      </c>
      <c r="AQ60" s="78">
        <v>0</v>
      </c>
      <c r="AR60" s="78">
        <v>3</v>
      </c>
      <c r="AS60" s="78">
        <v>1</v>
      </c>
      <c r="AT60" s="78">
        <v>0</v>
      </c>
      <c r="AU60" s="78">
        <v>0</v>
      </c>
      <c r="AV60" s="78">
        <v>0</v>
      </c>
      <c r="AW60" s="78">
        <v>0</v>
      </c>
      <c r="AX60" s="78">
        <v>0</v>
      </c>
      <c r="AY60" s="78">
        <v>0</v>
      </c>
      <c r="AZ60" s="78">
        <v>0</v>
      </c>
      <c r="BA60" s="78">
        <v>0</v>
      </c>
      <c r="BB60" s="78">
        <v>0</v>
      </c>
      <c r="BC60" s="78">
        <v>0</v>
      </c>
      <c r="BD60" s="78">
        <v>0</v>
      </c>
      <c r="BE60" s="78">
        <v>0</v>
      </c>
      <c r="BF60" s="78">
        <v>0</v>
      </c>
      <c r="BG60" s="78">
        <v>0</v>
      </c>
      <c r="BH60" s="78">
        <v>0</v>
      </c>
      <c r="BI60" s="78">
        <v>0</v>
      </c>
      <c r="BJ60" s="78">
        <v>0</v>
      </c>
      <c r="BK60" s="78">
        <v>0</v>
      </c>
      <c r="BL60" s="285"/>
      <c r="BM60" s="179">
        <f t="shared" si="0"/>
        <v>4</v>
      </c>
      <c r="BN60" s="79">
        <v>0</v>
      </c>
      <c r="BO60" s="237">
        <v>0</v>
      </c>
      <c r="BP60" s="79">
        <v>0</v>
      </c>
      <c r="BQ60" s="79">
        <v>0</v>
      </c>
      <c r="BR60" s="79">
        <v>0</v>
      </c>
      <c r="BS60" s="238">
        <v>0</v>
      </c>
      <c r="BT60" s="79">
        <v>0</v>
      </c>
      <c r="BU60" s="79">
        <v>0</v>
      </c>
      <c r="BV60" s="79">
        <v>0</v>
      </c>
      <c r="BW60" s="79">
        <v>0</v>
      </c>
      <c r="BX60" s="79">
        <v>0</v>
      </c>
      <c r="BY60" s="79">
        <v>0</v>
      </c>
      <c r="BZ60" s="79">
        <v>0</v>
      </c>
      <c r="CA60" s="79">
        <v>0</v>
      </c>
      <c r="CB60" s="79">
        <v>0</v>
      </c>
      <c r="CC60" s="79">
        <v>0</v>
      </c>
      <c r="CD60" s="79">
        <v>0</v>
      </c>
      <c r="CE60" s="79">
        <v>0</v>
      </c>
      <c r="CF60" s="79">
        <v>0</v>
      </c>
      <c r="CG60" s="79">
        <v>0</v>
      </c>
      <c r="CH60" s="79">
        <v>0</v>
      </c>
      <c r="CI60" s="81">
        <f t="shared" si="1"/>
        <v>0</v>
      </c>
      <c r="CJ60" s="131">
        <f t="shared" si="2"/>
        <v>0</v>
      </c>
      <c r="CK60" s="131">
        <f t="shared" si="3"/>
        <v>0</v>
      </c>
      <c r="CL60" s="131">
        <f t="shared" si="4"/>
        <v>0</v>
      </c>
      <c r="CM60" s="83">
        <v>1</v>
      </c>
      <c r="CN60" s="254" t="s">
        <v>4965</v>
      </c>
      <c r="CO60" s="140" t="s">
        <v>4965</v>
      </c>
      <c r="CP60" s="256" t="s">
        <v>4965</v>
      </c>
      <c r="CQ60" s="86" t="s">
        <v>4965</v>
      </c>
      <c r="CR60" s="85" t="s">
        <v>4965</v>
      </c>
      <c r="CS60" s="85" t="s">
        <v>4965</v>
      </c>
      <c r="CT60" s="85" t="s">
        <v>4965</v>
      </c>
      <c r="CU60" s="86"/>
    </row>
    <row r="61" spans="1:99" s="363" customFormat="1" ht="12" customHeight="1" x14ac:dyDescent="0.2">
      <c r="A61" s="72" t="s">
        <v>2441</v>
      </c>
      <c r="B61" s="73" t="s">
        <v>2394</v>
      </c>
      <c r="C61" s="73" t="s">
        <v>1432</v>
      </c>
      <c r="D61" s="169"/>
      <c r="E61" s="78" t="s">
        <v>1432</v>
      </c>
      <c r="F61" s="73" t="s">
        <v>2395</v>
      </c>
      <c r="G61" s="73" t="s">
        <v>3313</v>
      </c>
      <c r="H61" s="73" t="s">
        <v>1458</v>
      </c>
      <c r="I61" s="73" t="s">
        <v>3314</v>
      </c>
      <c r="J61" s="73">
        <v>524382</v>
      </c>
      <c r="K61" s="73">
        <v>175284</v>
      </c>
      <c r="L61" s="177" t="s">
        <v>3088</v>
      </c>
      <c r="M61" s="74" t="s">
        <v>4203</v>
      </c>
      <c r="N61" s="74" t="s">
        <v>3859</v>
      </c>
      <c r="O61" s="73">
        <v>0</v>
      </c>
      <c r="P61" s="73">
        <v>3</v>
      </c>
      <c r="Q61" s="75">
        <v>3</v>
      </c>
      <c r="R61" s="73" t="s">
        <v>2396</v>
      </c>
      <c r="S61" s="73" t="s">
        <v>1438</v>
      </c>
      <c r="T61" s="74" t="s">
        <v>911</v>
      </c>
      <c r="U61" s="74" t="s">
        <v>4305</v>
      </c>
      <c r="V61" s="73" t="s">
        <v>1439</v>
      </c>
      <c r="W61" s="74" t="s">
        <v>1432</v>
      </c>
      <c r="X61" s="73" t="s">
        <v>1442</v>
      </c>
      <c r="Y61" s="73" t="s">
        <v>4694</v>
      </c>
      <c r="Z61" s="73" t="s">
        <v>1444</v>
      </c>
      <c r="AA61" s="73" t="s">
        <v>2713</v>
      </c>
      <c r="AB61" s="384">
        <v>2.4E-2</v>
      </c>
      <c r="AC61" s="76" t="s">
        <v>4203</v>
      </c>
      <c r="AD61" s="77" t="s">
        <v>3859</v>
      </c>
      <c r="AE61" s="157" t="s">
        <v>3063</v>
      </c>
      <c r="AF61" s="78" t="s">
        <v>1445</v>
      </c>
      <c r="AG61" s="78"/>
      <c r="AH61" s="78">
        <v>1</v>
      </c>
      <c r="AI61" s="78">
        <v>3</v>
      </c>
      <c r="AJ61" s="78">
        <v>0</v>
      </c>
      <c r="AK61" s="78">
        <v>0</v>
      </c>
      <c r="AL61" s="78">
        <v>3</v>
      </c>
      <c r="AM61" s="78">
        <v>0</v>
      </c>
      <c r="AN61" s="78">
        <v>0</v>
      </c>
      <c r="AO61" s="78">
        <v>0</v>
      </c>
      <c r="AP61" s="78">
        <v>0</v>
      </c>
      <c r="AQ61" s="78">
        <v>0</v>
      </c>
      <c r="AR61" s="78">
        <v>0</v>
      </c>
      <c r="AS61" s="78">
        <v>3</v>
      </c>
      <c r="AT61" s="78">
        <v>0</v>
      </c>
      <c r="AU61" s="78">
        <v>0</v>
      </c>
      <c r="AV61" s="78">
        <v>0</v>
      </c>
      <c r="AW61" s="78">
        <v>0</v>
      </c>
      <c r="AX61" s="78">
        <v>0</v>
      </c>
      <c r="AY61" s="78">
        <v>0</v>
      </c>
      <c r="AZ61" s="78">
        <v>0</v>
      </c>
      <c r="BA61" s="78">
        <v>0</v>
      </c>
      <c r="BB61" s="78">
        <v>0</v>
      </c>
      <c r="BC61" s="78">
        <v>0</v>
      </c>
      <c r="BD61" s="78">
        <v>0</v>
      </c>
      <c r="BE61" s="78">
        <v>0</v>
      </c>
      <c r="BF61" s="78">
        <v>0</v>
      </c>
      <c r="BG61" s="78">
        <v>0</v>
      </c>
      <c r="BH61" s="78">
        <v>0</v>
      </c>
      <c r="BI61" s="78">
        <v>0</v>
      </c>
      <c r="BJ61" s="78">
        <v>0</v>
      </c>
      <c r="BK61" s="78">
        <v>0</v>
      </c>
      <c r="BL61" s="285"/>
      <c r="BM61" s="179">
        <f t="shared" si="0"/>
        <v>3</v>
      </c>
      <c r="BN61" s="79">
        <v>0</v>
      </c>
      <c r="BO61" s="237">
        <v>0</v>
      </c>
      <c r="BP61" s="79">
        <v>0</v>
      </c>
      <c r="BQ61" s="79">
        <v>0</v>
      </c>
      <c r="BR61" s="79">
        <v>0</v>
      </c>
      <c r="BS61" s="238">
        <v>0</v>
      </c>
      <c r="BT61" s="79">
        <v>0</v>
      </c>
      <c r="BU61" s="79">
        <v>0</v>
      </c>
      <c r="BV61" s="79">
        <v>0</v>
      </c>
      <c r="BW61" s="79">
        <v>0</v>
      </c>
      <c r="BX61" s="79">
        <v>0</v>
      </c>
      <c r="BY61" s="79">
        <v>0</v>
      </c>
      <c r="BZ61" s="79">
        <v>0</v>
      </c>
      <c r="CA61" s="79">
        <v>0</v>
      </c>
      <c r="CB61" s="79">
        <v>0</v>
      </c>
      <c r="CC61" s="79">
        <v>0</v>
      </c>
      <c r="CD61" s="79">
        <v>0</v>
      </c>
      <c r="CE61" s="79">
        <v>0</v>
      </c>
      <c r="CF61" s="79">
        <v>0</v>
      </c>
      <c r="CG61" s="79">
        <v>0</v>
      </c>
      <c r="CH61" s="79">
        <v>0</v>
      </c>
      <c r="CI61" s="81">
        <f t="shared" si="1"/>
        <v>0</v>
      </c>
      <c r="CJ61" s="131">
        <f t="shared" si="2"/>
        <v>0</v>
      </c>
      <c r="CK61" s="131">
        <f t="shared" si="3"/>
        <v>0</v>
      </c>
      <c r="CL61" s="131">
        <f t="shared" si="4"/>
        <v>0</v>
      </c>
      <c r="CM61" s="83">
        <v>1</v>
      </c>
      <c r="CN61" s="254" t="s">
        <v>4965</v>
      </c>
      <c r="CO61" s="140" t="s">
        <v>4965</v>
      </c>
      <c r="CP61" s="256" t="s">
        <v>4965</v>
      </c>
      <c r="CQ61" s="86" t="s">
        <v>4965</v>
      </c>
      <c r="CR61" s="85" t="s">
        <v>4965</v>
      </c>
      <c r="CS61" s="85" t="s">
        <v>4965</v>
      </c>
      <c r="CT61" s="85" t="s">
        <v>4965</v>
      </c>
      <c r="CU61" s="86"/>
    </row>
    <row r="62" spans="1:99" s="363" customFormat="1" ht="12" customHeight="1" x14ac:dyDescent="0.2">
      <c r="A62" s="72" t="s">
        <v>2441</v>
      </c>
      <c r="B62" s="73" t="s">
        <v>2397</v>
      </c>
      <c r="C62" s="73" t="s">
        <v>1432</v>
      </c>
      <c r="D62" s="169"/>
      <c r="E62" s="78" t="s">
        <v>1432</v>
      </c>
      <c r="F62" s="73" t="s">
        <v>1767</v>
      </c>
      <c r="G62" s="73" t="s">
        <v>2513</v>
      </c>
      <c r="H62" s="73" t="s">
        <v>2717</v>
      </c>
      <c r="I62" s="73" t="s">
        <v>2399</v>
      </c>
      <c r="J62" s="73">
        <v>526962</v>
      </c>
      <c r="K62" s="73">
        <v>176159</v>
      </c>
      <c r="L62" s="177" t="s">
        <v>4766</v>
      </c>
      <c r="M62" s="74" t="s">
        <v>3900</v>
      </c>
      <c r="N62" s="74" t="s">
        <v>3859</v>
      </c>
      <c r="O62" s="73">
        <v>0</v>
      </c>
      <c r="P62" s="73">
        <v>17</v>
      </c>
      <c r="Q62" s="75">
        <v>17</v>
      </c>
      <c r="R62" s="73" t="s">
        <v>2400</v>
      </c>
      <c r="S62" s="73" t="s">
        <v>1154</v>
      </c>
      <c r="T62" s="74" t="s">
        <v>632</v>
      </c>
      <c r="U62" s="74" t="s">
        <v>268</v>
      </c>
      <c r="V62" s="73" t="s">
        <v>1439</v>
      </c>
      <c r="W62" s="74" t="s">
        <v>1432</v>
      </c>
      <c r="X62" s="73" t="s">
        <v>1442</v>
      </c>
      <c r="Y62" s="73" t="s">
        <v>1443</v>
      </c>
      <c r="Z62" s="73" t="s">
        <v>1443</v>
      </c>
      <c r="AA62" s="73" t="s">
        <v>1444</v>
      </c>
      <c r="AB62" s="384">
        <v>0.121</v>
      </c>
      <c r="AC62" s="76" t="s">
        <v>3900</v>
      </c>
      <c r="AD62" s="77" t="s">
        <v>3859</v>
      </c>
      <c r="AE62" s="157" t="s">
        <v>628</v>
      </c>
      <c r="AF62" s="78" t="s">
        <v>3279</v>
      </c>
      <c r="AG62" s="78"/>
      <c r="AH62" s="78">
        <v>2</v>
      </c>
      <c r="AI62" s="78">
        <v>17</v>
      </c>
      <c r="AJ62" s="78">
        <v>0</v>
      </c>
      <c r="AK62" s="78">
        <v>0</v>
      </c>
      <c r="AL62" s="78">
        <v>9</v>
      </c>
      <c r="AM62" s="78">
        <v>6</v>
      </c>
      <c r="AN62" s="78">
        <v>2</v>
      </c>
      <c r="AO62" s="78">
        <v>0</v>
      </c>
      <c r="AP62" s="78">
        <v>0</v>
      </c>
      <c r="AQ62" s="78">
        <v>0</v>
      </c>
      <c r="AR62" s="78">
        <v>0</v>
      </c>
      <c r="AS62" s="78">
        <v>9</v>
      </c>
      <c r="AT62" s="78">
        <v>6</v>
      </c>
      <c r="AU62" s="78">
        <v>2</v>
      </c>
      <c r="AV62" s="78">
        <v>0</v>
      </c>
      <c r="AW62" s="78">
        <v>0</v>
      </c>
      <c r="AX62" s="78">
        <v>0</v>
      </c>
      <c r="AY62" s="78">
        <v>0</v>
      </c>
      <c r="AZ62" s="78">
        <v>0</v>
      </c>
      <c r="BA62" s="78">
        <v>0</v>
      </c>
      <c r="BB62" s="78">
        <v>0</v>
      </c>
      <c r="BC62" s="78">
        <v>0</v>
      </c>
      <c r="BD62" s="78">
        <v>0</v>
      </c>
      <c r="BE62" s="78">
        <v>0</v>
      </c>
      <c r="BF62" s="78">
        <v>0</v>
      </c>
      <c r="BG62" s="78">
        <v>0</v>
      </c>
      <c r="BH62" s="78">
        <v>0</v>
      </c>
      <c r="BI62" s="78">
        <v>0</v>
      </c>
      <c r="BJ62" s="78">
        <v>0</v>
      </c>
      <c r="BK62" s="78">
        <v>0</v>
      </c>
      <c r="BL62" s="285"/>
      <c r="BM62" s="179">
        <f t="shared" si="0"/>
        <v>17</v>
      </c>
      <c r="BN62" s="79">
        <v>0</v>
      </c>
      <c r="BO62" s="237">
        <v>0</v>
      </c>
      <c r="BP62" s="79">
        <v>0</v>
      </c>
      <c r="BQ62" s="79">
        <v>0</v>
      </c>
      <c r="BR62" s="79">
        <v>0</v>
      </c>
      <c r="BS62" s="238">
        <v>0</v>
      </c>
      <c r="BT62" s="79">
        <v>0</v>
      </c>
      <c r="BU62" s="79">
        <v>0</v>
      </c>
      <c r="BV62" s="79">
        <v>0</v>
      </c>
      <c r="BW62" s="79">
        <v>0</v>
      </c>
      <c r="BX62" s="79">
        <v>0</v>
      </c>
      <c r="BY62" s="79">
        <v>0</v>
      </c>
      <c r="BZ62" s="79">
        <v>0</v>
      </c>
      <c r="CA62" s="79">
        <v>0</v>
      </c>
      <c r="CB62" s="79">
        <v>0</v>
      </c>
      <c r="CC62" s="79">
        <v>0</v>
      </c>
      <c r="CD62" s="79">
        <v>0</v>
      </c>
      <c r="CE62" s="79">
        <v>0</v>
      </c>
      <c r="CF62" s="79">
        <v>0</v>
      </c>
      <c r="CG62" s="79">
        <v>0</v>
      </c>
      <c r="CH62" s="79">
        <v>0</v>
      </c>
      <c r="CI62" s="81">
        <f t="shared" si="1"/>
        <v>0</v>
      </c>
      <c r="CJ62" s="131">
        <f t="shared" si="2"/>
        <v>0</v>
      </c>
      <c r="CK62" s="131">
        <f t="shared" si="3"/>
        <v>0</v>
      </c>
      <c r="CL62" s="131">
        <f t="shared" si="4"/>
        <v>0</v>
      </c>
      <c r="CM62" s="83">
        <v>1</v>
      </c>
      <c r="CN62" s="254" t="s">
        <v>4965</v>
      </c>
      <c r="CO62" s="140" t="s">
        <v>4965</v>
      </c>
      <c r="CP62" s="256" t="s">
        <v>4965</v>
      </c>
      <c r="CQ62" s="86" t="s">
        <v>4965</v>
      </c>
      <c r="CR62" s="85" t="s">
        <v>4965</v>
      </c>
      <c r="CS62" s="85" t="s">
        <v>4965</v>
      </c>
      <c r="CT62" s="85" t="s">
        <v>4965</v>
      </c>
      <c r="CU62" s="86"/>
    </row>
    <row r="63" spans="1:99" s="363" customFormat="1" ht="12" customHeight="1" x14ac:dyDescent="0.2">
      <c r="A63" s="72" t="s">
        <v>2441</v>
      </c>
      <c r="B63" s="73" t="s">
        <v>2401</v>
      </c>
      <c r="C63" s="73" t="s">
        <v>1432</v>
      </c>
      <c r="D63" s="73" t="s">
        <v>1432</v>
      </c>
      <c r="E63" s="78" t="s">
        <v>1432</v>
      </c>
      <c r="F63" s="73" t="s">
        <v>2142</v>
      </c>
      <c r="G63" s="73" t="s">
        <v>2402</v>
      </c>
      <c r="H63" s="73" t="s">
        <v>2717</v>
      </c>
      <c r="I63" s="73" t="s">
        <v>2403</v>
      </c>
      <c r="J63" s="73">
        <v>527410</v>
      </c>
      <c r="K63" s="73">
        <v>177203</v>
      </c>
      <c r="L63" s="177" t="s">
        <v>4766</v>
      </c>
      <c r="M63" s="74" t="s">
        <v>2404</v>
      </c>
      <c r="N63" s="74" t="s">
        <v>3859</v>
      </c>
      <c r="O63" s="73">
        <v>1</v>
      </c>
      <c r="P63" s="73">
        <v>1</v>
      </c>
      <c r="Q63" s="75">
        <v>0</v>
      </c>
      <c r="R63" s="73" t="s">
        <v>2405</v>
      </c>
      <c r="S63" s="73" t="s">
        <v>1438</v>
      </c>
      <c r="T63" s="74" t="s">
        <v>2406</v>
      </c>
      <c r="U63" s="74" t="s">
        <v>2407</v>
      </c>
      <c r="V63" s="73" t="s">
        <v>1439</v>
      </c>
      <c r="W63" s="74" t="s">
        <v>1432</v>
      </c>
      <c r="X63" s="73" t="s">
        <v>1442</v>
      </c>
      <c r="Y63" s="73" t="s">
        <v>1443</v>
      </c>
      <c r="Z63" s="73" t="s">
        <v>1444</v>
      </c>
      <c r="AA63" s="73" t="s">
        <v>2713</v>
      </c>
      <c r="AB63" s="384">
        <v>1.0999999999999999E-2</v>
      </c>
      <c r="AC63" s="76" t="s">
        <v>2404</v>
      </c>
      <c r="AD63" s="77" t="s">
        <v>3859</v>
      </c>
      <c r="AE63" s="157" t="s">
        <v>3063</v>
      </c>
      <c r="AF63" s="78" t="s">
        <v>1445</v>
      </c>
      <c r="AG63" s="78"/>
      <c r="AH63" s="78">
        <v>0</v>
      </c>
      <c r="AI63" s="78">
        <v>0</v>
      </c>
      <c r="AJ63" s="78">
        <v>0</v>
      </c>
      <c r="AK63" s="78">
        <v>0</v>
      </c>
      <c r="AL63" s="78">
        <v>-1</v>
      </c>
      <c r="AM63" s="78">
        <v>0</v>
      </c>
      <c r="AN63" s="78">
        <v>0</v>
      </c>
      <c r="AO63" s="78">
        <v>1</v>
      </c>
      <c r="AP63" s="78">
        <v>0</v>
      </c>
      <c r="AQ63" s="78">
        <v>0</v>
      </c>
      <c r="AR63" s="78">
        <v>0</v>
      </c>
      <c r="AS63" s="78">
        <v>0</v>
      </c>
      <c r="AT63" s="78">
        <v>0</v>
      </c>
      <c r="AU63" s="78">
        <v>0</v>
      </c>
      <c r="AV63" s="78">
        <v>0</v>
      </c>
      <c r="AW63" s="78">
        <v>0</v>
      </c>
      <c r="AX63" s="78">
        <v>0</v>
      </c>
      <c r="AY63" s="78">
        <v>0</v>
      </c>
      <c r="AZ63" s="78">
        <v>-1</v>
      </c>
      <c r="BA63" s="78">
        <v>0</v>
      </c>
      <c r="BB63" s="78">
        <v>0</v>
      </c>
      <c r="BC63" s="78">
        <v>1</v>
      </c>
      <c r="BD63" s="78">
        <v>0</v>
      </c>
      <c r="BE63" s="78">
        <v>0</v>
      </c>
      <c r="BF63" s="78">
        <v>0</v>
      </c>
      <c r="BG63" s="78">
        <v>0</v>
      </c>
      <c r="BH63" s="78">
        <v>0</v>
      </c>
      <c r="BI63" s="78">
        <v>0</v>
      </c>
      <c r="BJ63" s="78">
        <v>0</v>
      </c>
      <c r="BK63" s="78">
        <v>0</v>
      </c>
      <c r="BL63" s="285"/>
      <c r="BM63" s="179">
        <f t="shared" si="0"/>
        <v>0</v>
      </c>
      <c r="BN63" s="79">
        <v>0</v>
      </c>
      <c r="BO63" s="237">
        <v>0</v>
      </c>
      <c r="BP63" s="79">
        <v>0</v>
      </c>
      <c r="BQ63" s="79">
        <v>0</v>
      </c>
      <c r="BR63" s="79">
        <v>0</v>
      </c>
      <c r="BS63" s="238">
        <v>0</v>
      </c>
      <c r="BT63" s="79">
        <v>0</v>
      </c>
      <c r="BU63" s="79">
        <v>0</v>
      </c>
      <c r="BV63" s="79">
        <v>0</v>
      </c>
      <c r="BW63" s="79">
        <v>0</v>
      </c>
      <c r="BX63" s="79">
        <v>0</v>
      </c>
      <c r="BY63" s="79">
        <v>0</v>
      </c>
      <c r="BZ63" s="79">
        <v>0</v>
      </c>
      <c r="CA63" s="79">
        <v>0</v>
      </c>
      <c r="CB63" s="79">
        <v>0</v>
      </c>
      <c r="CC63" s="79">
        <v>0</v>
      </c>
      <c r="CD63" s="79">
        <v>0</v>
      </c>
      <c r="CE63" s="79">
        <v>0</v>
      </c>
      <c r="CF63" s="79">
        <v>0</v>
      </c>
      <c r="CG63" s="79">
        <v>0</v>
      </c>
      <c r="CH63" s="79">
        <v>0</v>
      </c>
      <c r="CI63" s="81">
        <f t="shared" si="1"/>
        <v>0</v>
      </c>
      <c r="CJ63" s="131">
        <f t="shared" si="2"/>
        <v>0</v>
      </c>
      <c r="CK63" s="131">
        <f t="shared" si="3"/>
        <v>0</v>
      </c>
      <c r="CL63" s="131">
        <f t="shared" si="4"/>
        <v>0</v>
      </c>
      <c r="CM63" s="83">
        <v>1</v>
      </c>
      <c r="CN63" s="254" t="s">
        <v>4965</v>
      </c>
      <c r="CO63" s="140" t="s">
        <v>4965</v>
      </c>
      <c r="CP63" s="256" t="s">
        <v>4965</v>
      </c>
      <c r="CQ63" s="86" t="s">
        <v>4965</v>
      </c>
      <c r="CR63" s="85" t="s">
        <v>4965</v>
      </c>
      <c r="CS63" s="85" t="s">
        <v>4965</v>
      </c>
      <c r="CT63" s="85" t="s">
        <v>4965</v>
      </c>
      <c r="CU63" s="86"/>
    </row>
    <row r="64" spans="1:99" s="363" customFormat="1" ht="12" customHeight="1" x14ac:dyDescent="0.2">
      <c r="A64" s="72" t="s">
        <v>2441</v>
      </c>
      <c r="B64" s="73" t="s">
        <v>2408</v>
      </c>
      <c r="C64" s="73" t="s">
        <v>1432</v>
      </c>
      <c r="D64" s="73" t="s">
        <v>1432</v>
      </c>
      <c r="E64" s="78" t="s">
        <v>1432</v>
      </c>
      <c r="F64" s="73" t="s">
        <v>2516</v>
      </c>
      <c r="G64" s="73" t="s">
        <v>1493</v>
      </c>
      <c r="H64" s="73" t="s">
        <v>1458</v>
      </c>
      <c r="I64" s="73" t="s">
        <v>2409</v>
      </c>
      <c r="J64" s="73">
        <v>524278</v>
      </c>
      <c r="K64" s="73">
        <v>175443</v>
      </c>
      <c r="L64" s="177" t="s">
        <v>3088</v>
      </c>
      <c r="M64" s="74" t="s">
        <v>356</v>
      </c>
      <c r="N64" s="74" t="s">
        <v>2410</v>
      </c>
      <c r="O64" s="73">
        <v>0</v>
      </c>
      <c r="P64" s="73">
        <v>1</v>
      </c>
      <c r="Q64" s="75">
        <v>1</v>
      </c>
      <c r="R64" s="73" t="s">
        <v>2411</v>
      </c>
      <c r="S64" s="73" t="s">
        <v>1438</v>
      </c>
      <c r="T64" s="74" t="s">
        <v>2412</v>
      </c>
      <c r="U64" s="74" t="s">
        <v>2413</v>
      </c>
      <c r="V64" s="73" t="s">
        <v>1439</v>
      </c>
      <c r="W64" s="74" t="s">
        <v>1432</v>
      </c>
      <c r="X64" s="73" t="s">
        <v>1442</v>
      </c>
      <c r="Y64" s="73" t="s">
        <v>3893</v>
      </c>
      <c r="Z64" s="73" t="s">
        <v>1444</v>
      </c>
      <c r="AA64" s="73" t="s">
        <v>4720</v>
      </c>
      <c r="AB64" s="384">
        <v>6.0000000000000001E-3</v>
      </c>
      <c r="AC64" s="76" t="s">
        <v>356</v>
      </c>
      <c r="AD64" s="77" t="s">
        <v>2410</v>
      </c>
      <c r="AE64" s="157" t="s">
        <v>3063</v>
      </c>
      <c r="AF64" s="78" t="s">
        <v>1445</v>
      </c>
      <c r="AG64" s="78"/>
      <c r="AH64" s="78">
        <v>0</v>
      </c>
      <c r="AI64" s="78">
        <v>0</v>
      </c>
      <c r="AJ64" s="78">
        <v>0</v>
      </c>
      <c r="AK64" s="78">
        <v>0</v>
      </c>
      <c r="AL64" s="78">
        <v>0</v>
      </c>
      <c r="AM64" s="78">
        <v>1</v>
      </c>
      <c r="AN64" s="78">
        <v>0</v>
      </c>
      <c r="AO64" s="78">
        <v>0</v>
      </c>
      <c r="AP64" s="78">
        <v>0</v>
      </c>
      <c r="AQ64" s="78">
        <v>0</v>
      </c>
      <c r="AR64" s="78">
        <v>0</v>
      </c>
      <c r="AS64" s="78">
        <v>0</v>
      </c>
      <c r="AT64" s="78">
        <v>0</v>
      </c>
      <c r="AU64" s="78">
        <v>0</v>
      </c>
      <c r="AV64" s="78">
        <v>0</v>
      </c>
      <c r="AW64" s="78">
        <v>0</v>
      </c>
      <c r="AX64" s="78">
        <v>0</v>
      </c>
      <c r="AY64" s="78">
        <v>0</v>
      </c>
      <c r="AZ64" s="78">
        <v>0</v>
      </c>
      <c r="BA64" s="78">
        <v>1</v>
      </c>
      <c r="BB64" s="78">
        <v>0</v>
      </c>
      <c r="BC64" s="78">
        <v>0</v>
      </c>
      <c r="BD64" s="78">
        <v>0</v>
      </c>
      <c r="BE64" s="78">
        <v>0</v>
      </c>
      <c r="BF64" s="78">
        <v>0</v>
      </c>
      <c r="BG64" s="78">
        <v>0</v>
      </c>
      <c r="BH64" s="78">
        <v>0</v>
      </c>
      <c r="BI64" s="78">
        <v>0</v>
      </c>
      <c r="BJ64" s="78">
        <v>0</v>
      </c>
      <c r="BK64" s="78">
        <v>0</v>
      </c>
      <c r="BL64" s="285"/>
      <c r="BM64" s="179">
        <f t="shared" si="0"/>
        <v>1</v>
      </c>
      <c r="BN64" s="79">
        <v>0</v>
      </c>
      <c r="BO64" s="237">
        <v>0</v>
      </c>
      <c r="BP64" s="79">
        <v>0</v>
      </c>
      <c r="BQ64" s="79">
        <v>0</v>
      </c>
      <c r="BR64" s="79">
        <v>0</v>
      </c>
      <c r="BS64" s="238">
        <v>0</v>
      </c>
      <c r="BT64" s="79">
        <v>0</v>
      </c>
      <c r="BU64" s="79">
        <v>0</v>
      </c>
      <c r="BV64" s="79">
        <v>0</v>
      </c>
      <c r="BW64" s="79">
        <v>0</v>
      </c>
      <c r="BX64" s="79">
        <v>0</v>
      </c>
      <c r="BY64" s="79">
        <v>0</v>
      </c>
      <c r="BZ64" s="79">
        <v>0</v>
      </c>
      <c r="CA64" s="79">
        <v>0</v>
      </c>
      <c r="CB64" s="79">
        <v>0</v>
      </c>
      <c r="CC64" s="79">
        <v>0</v>
      </c>
      <c r="CD64" s="79">
        <v>0</v>
      </c>
      <c r="CE64" s="79">
        <v>0</v>
      </c>
      <c r="CF64" s="79">
        <v>0</v>
      </c>
      <c r="CG64" s="79">
        <v>0</v>
      </c>
      <c r="CH64" s="79">
        <v>0</v>
      </c>
      <c r="CI64" s="81">
        <f t="shared" si="1"/>
        <v>0</v>
      </c>
      <c r="CJ64" s="131">
        <f t="shared" si="2"/>
        <v>0</v>
      </c>
      <c r="CK64" s="131">
        <f t="shared" si="3"/>
        <v>0</v>
      </c>
      <c r="CL64" s="131">
        <f t="shared" si="4"/>
        <v>0</v>
      </c>
      <c r="CM64" s="83">
        <v>7</v>
      </c>
      <c r="CN64" s="254" t="s">
        <v>4965</v>
      </c>
      <c r="CO64" s="140" t="s">
        <v>4965</v>
      </c>
      <c r="CP64" s="256" t="s">
        <v>4965</v>
      </c>
      <c r="CQ64" s="86" t="s">
        <v>4965</v>
      </c>
      <c r="CR64" s="85" t="s">
        <v>4965</v>
      </c>
      <c r="CS64" s="85" t="s">
        <v>4965</v>
      </c>
      <c r="CT64" s="85" t="s">
        <v>4965</v>
      </c>
      <c r="CU64" s="86"/>
    </row>
    <row r="65" spans="1:99" s="363" customFormat="1" ht="12" customHeight="1" x14ac:dyDescent="0.2">
      <c r="A65" s="72" t="s">
        <v>2441</v>
      </c>
      <c r="B65" s="73" t="s">
        <v>2414</v>
      </c>
      <c r="C65" s="73" t="s">
        <v>1432</v>
      </c>
      <c r="D65" s="73" t="s">
        <v>1432</v>
      </c>
      <c r="E65" s="78" t="s">
        <v>2415</v>
      </c>
      <c r="F65" s="73" t="s">
        <v>1432</v>
      </c>
      <c r="G65" s="73" t="s">
        <v>2416</v>
      </c>
      <c r="H65" s="73" t="s">
        <v>1885</v>
      </c>
      <c r="I65" s="73" t="s">
        <v>2417</v>
      </c>
      <c r="J65" s="73">
        <v>527138</v>
      </c>
      <c r="K65" s="73">
        <v>173218</v>
      </c>
      <c r="L65" s="177" t="s">
        <v>3089</v>
      </c>
      <c r="M65" s="74" t="s">
        <v>4203</v>
      </c>
      <c r="N65" s="74" t="s">
        <v>3859</v>
      </c>
      <c r="O65" s="73">
        <v>0</v>
      </c>
      <c r="P65" s="73">
        <v>1</v>
      </c>
      <c r="Q65" s="75">
        <v>1</v>
      </c>
      <c r="R65" s="73" t="s">
        <v>3754</v>
      </c>
      <c r="S65" s="73" t="s">
        <v>1438</v>
      </c>
      <c r="T65" s="74" t="s">
        <v>3755</v>
      </c>
      <c r="U65" s="74" t="s">
        <v>743</v>
      </c>
      <c r="V65" s="73" t="s">
        <v>1439</v>
      </c>
      <c r="W65" s="74" t="s">
        <v>1432</v>
      </c>
      <c r="X65" s="73" t="s">
        <v>4687</v>
      </c>
      <c r="Y65" s="73" t="s">
        <v>1443</v>
      </c>
      <c r="Z65" s="73" t="s">
        <v>1444</v>
      </c>
      <c r="AA65" s="73" t="s">
        <v>2713</v>
      </c>
      <c r="AB65" s="384">
        <v>0.108</v>
      </c>
      <c r="AC65" s="76" t="s">
        <v>4203</v>
      </c>
      <c r="AD65" s="77" t="s">
        <v>3859</v>
      </c>
      <c r="AE65" s="157" t="s">
        <v>3063</v>
      </c>
      <c r="AF65" s="78" t="s">
        <v>1445</v>
      </c>
      <c r="AG65" s="78"/>
      <c r="AH65" s="78">
        <v>1</v>
      </c>
      <c r="AI65" s="78">
        <v>1</v>
      </c>
      <c r="AJ65" s="78">
        <v>0</v>
      </c>
      <c r="AK65" s="78">
        <v>0</v>
      </c>
      <c r="AL65" s="78">
        <v>0</v>
      </c>
      <c r="AM65" s="78">
        <v>0</v>
      </c>
      <c r="AN65" s="78">
        <v>0</v>
      </c>
      <c r="AO65" s="78">
        <v>1</v>
      </c>
      <c r="AP65" s="78">
        <v>0</v>
      </c>
      <c r="AQ65" s="78">
        <v>0</v>
      </c>
      <c r="AR65" s="78">
        <v>0</v>
      </c>
      <c r="AS65" s="78">
        <v>0</v>
      </c>
      <c r="AT65" s="78">
        <v>0</v>
      </c>
      <c r="AU65" s="78">
        <v>0</v>
      </c>
      <c r="AV65" s="78">
        <v>0</v>
      </c>
      <c r="AW65" s="78">
        <v>0</v>
      </c>
      <c r="AX65" s="78">
        <v>0</v>
      </c>
      <c r="AY65" s="78">
        <v>0</v>
      </c>
      <c r="AZ65" s="78">
        <v>0</v>
      </c>
      <c r="BA65" s="78">
        <v>0</v>
      </c>
      <c r="BB65" s="78">
        <v>0</v>
      </c>
      <c r="BC65" s="78">
        <v>1</v>
      </c>
      <c r="BD65" s="78">
        <v>0</v>
      </c>
      <c r="BE65" s="78">
        <v>0</v>
      </c>
      <c r="BF65" s="78">
        <v>0</v>
      </c>
      <c r="BG65" s="78">
        <v>0</v>
      </c>
      <c r="BH65" s="78">
        <v>0</v>
      </c>
      <c r="BI65" s="78">
        <v>0</v>
      </c>
      <c r="BJ65" s="78">
        <v>0</v>
      </c>
      <c r="BK65" s="78">
        <v>0</v>
      </c>
      <c r="BL65" s="285"/>
      <c r="BM65" s="179">
        <f t="shared" si="0"/>
        <v>1</v>
      </c>
      <c r="BN65" s="79">
        <v>0</v>
      </c>
      <c r="BO65" s="237">
        <v>0</v>
      </c>
      <c r="BP65" s="79">
        <v>0</v>
      </c>
      <c r="BQ65" s="79">
        <v>0</v>
      </c>
      <c r="BR65" s="79">
        <v>0</v>
      </c>
      <c r="BS65" s="238">
        <v>0</v>
      </c>
      <c r="BT65" s="79">
        <v>0</v>
      </c>
      <c r="BU65" s="79">
        <v>0</v>
      </c>
      <c r="BV65" s="79">
        <v>0</v>
      </c>
      <c r="BW65" s="79">
        <v>0</v>
      </c>
      <c r="BX65" s="79">
        <v>0</v>
      </c>
      <c r="BY65" s="79">
        <v>0</v>
      </c>
      <c r="BZ65" s="79">
        <v>0</v>
      </c>
      <c r="CA65" s="79">
        <v>0</v>
      </c>
      <c r="CB65" s="79">
        <v>0</v>
      </c>
      <c r="CC65" s="79">
        <v>0</v>
      </c>
      <c r="CD65" s="79">
        <v>0</v>
      </c>
      <c r="CE65" s="79">
        <v>0</v>
      </c>
      <c r="CF65" s="79">
        <v>0</v>
      </c>
      <c r="CG65" s="79">
        <v>0</v>
      </c>
      <c r="CH65" s="79">
        <v>0</v>
      </c>
      <c r="CI65" s="81">
        <f t="shared" si="1"/>
        <v>0</v>
      </c>
      <c r="CJ65" s="131">
        <f t="shared" si="2"/>
        <v>0</v>
      </c>
      <c r="CK65" s="131">
        <f t="shared" si="3"/>
        <v>0</v>
      </c>
      <c r="CL65" s="131">
        <f t="shared" si="4"/>
        <v>0</v>
      </c>
      <c r="CM65" s="83">
        <v>1</v>
      </c>
      <c r="CN65" s="254" t="s">
        <v>4965</v>
      </c>
      <c r="CO65" s="140" t="s">
        <v>4965</v>
      </c>
      <c r="CP65" s="256" t="s">
        <v>4965</v>
      </c>
      <c r="CQ65" s="86" t="s">
        <v>4965</v>
      </c>
      <c r="CR65" s="85" t="s">
        <v>4965</v>
      </c>
      <c r="CS65" s="85" t="s">
        <v>4965</v>
      </c>
      <c r="CT65" s="85" t="s">
        <v>4965</v>
      </c>
      <c r="CU65" s="86"/>
    </row>
    <row r="66" spans="1:99" s="363" customFormat="1" ht="12" customHeight="1" x14ac:dyDescent="0.2">
      <c r="A66" s="72" t="s">
        <v>2441</v>
      </c>
      <c r="B66" s="73" t="s">
        <v>3756</v>
      </c>
      <c r="C66" s="73" t="s">
        <v>1432</v>
      </c>
      <c r="D66" s="73" t="s">
        <v>1432</v>
      </c>
      <c r="E66" s="78" t="s">
        <v>1432</v>
      </c>
      <c r="F66" s="73" t="s">
        <v>2516</v>
      </c>
      <c r="G66" s="73" t="s">
        <v>3757</v>
      </c>
      <c r="H66" s="73" t="s">
        <v>1435</v>
      </c>
      <c r="I66" s="73" t="s">
        <v>3912</v>
      </c>
      <c r="J66" s="73">
        <v>527727</v>
      </c>
      <c r="K66" s="73">
        <v>172861</v>
      </c>
      <c r="L66" s="177" t="s">
        <v>3083</v>
      </c>
      <c r="M66" s="74" t="s">
        <v>4806</v>
      </c>
      <c r="N66" s="74" t="s">
        <v>3859</v>
      </c>
      <c r="O66" s="73">
        <v>0</v>
      </c>
      <c r="P66" s="73">
        <v>1</v>
      </c>
      <c r="Q66" s="75">
        <v>1</v>
      </c>
      <c r="R66" s="73" t="s">
        <v>3758</v>
      </c>
      <c r="S66" s="73" t="s">
        <v>1438</v>
      </c>
      <c r="T66" s="74" t="s">
        <v>619</v>
      </c>
      <c r="U66" s="74" t="s">
        <v>2407</v>
      </c>
      <c r="V66" s="73" t="s">
        <v>1439</v>
      </c>
      <c r="W66" s="74" t="s">
        <v>1432</v>
      </c>
      <c r="X66" s="73" t="s">
        <v>1442</v>
      </c>
      <c r="Y66" s="73" t="s">
        <v>1443</v>
      </c>
      <c r="Z66" s="73" t="s">
        <v>1444</v>
      </c>
      <c r="AA66" s="73" t="s">
        <v>2713</v>
      </c>
      <c r="AB66" s="384">
        <v>4.1000000000000002E-2</v>
      </c>
      <c r="AC66" s="76" t="s">
        <v>4806</v>
      </c>
      <c r="AD66" s="77" t="s">
        <v>3859</v>
      </c>
      <c r="AE66" s="157" t="s">
        <v>3063</v>
      </c>
      <c r="AF66" s="78" t="s">
        <v>1445</v>
      </c>
      <c r="AG66" s="78"/>
      <c r="AH66" s="78">
        <v>0</v>
      </c>
      <c r="AI66" s="78">
        <v>0</v>
      </c>
      <c r="AJ66" s="78">
        <v>0</v>
      </c>
      <c r="AK66" s="78">
        <v>0</v>
      </c>
      <c r="AL66" s="78">
        <v>0</v>
      </c>
      <c r="AM66" s="78">
        <v>1</v>
      </c>
      <c r="AN66" s="78">
        <v>0</v>
      </c>
      <c r="AO66" s="78">
        <v>0</v>
      </c>
      <c r="AP66" s="78">
        <v>0</v>
      </c>
      <c r="AQ66" s="78">
        <v>0</v>
      </c>
      <c r="AR66" s="78">
        <v>0</v>
      </c>
      <c r="AS66" s="78">
        <v>0</v>
      </c>
      <c r="AT66" s="78">
        <v>0</v>
      </c>
      <c r="AU66" s="78">
        <v>0</v>
      </c>
      <c r="AV66" s="78">
        <v>0</v>
      </c>
      <c r="AW66" s="78">
        <v>0</v>
      </c>
      <c r="AX66" s="78">
        <v>0</v>
      </c>
      <c r="AY66" s="78">
        <v>0</v>
      </c>
      <c r="AZ66" s="78">
        <v>0</v>
      </c>
      <c r="BA66" s="78">
        <v>1</v>
      </c>
      <c r="BB66" s="78">
        <v>0</v>
      </c>
      <c r="BC66" s="78">
        <v>0</v>
      </c>
      <c r="BD66" s="78">
        <v>0</v>
      </c>
      <c r="BE66" s="78">
        <v>0</v>
      </c>
      <c r="BF66" s="78">
        <v>0</v>
      </c>
      <c r="BG66" s="78">
        <v>0</v>
      </c>
      <c r="BH66" s="78">
        <v>0</v>
      </c>
      <c r="BI66" s="78">
        <v>0</v>
      </c>
      <c r="BJ66" s="78">
        <v>0</v>
      </c>
      <c r="BK66" s="78">
        <v>0</v>
      </c>
      <c r="BL66" s="285"/>
      <c r="BM66" s="179">
        <f t="shared" ref="BM66:BM129" si="5">Q66</f>
        <v>1</v>
      </c>
      <c r="BN66" s="79">
        <v>0</v>
      </c>
      <c r="BO66" s="237">
        <v>0</v>
      </c>
      <c r="BP66" s="79">
        <v>0</v>
      </c>
      <c r="BQ66" s="79">
        <v>0</v>
      </c>
      <c r="BR66" s="79">
        <v>0</v>
      </c>
      <c r="BS66" s="238">
        <v>0</v>
      </c>
      <c r="BT66" s="79">
        <v>0</v>
      </c>
      <c r="BU66" s="79">
        <v>0</v>
      </c>
      <c r="BV66" s="79">
        <v>0</v>
      </c>
      <c r="BW66" s="79">
        <v>0</v>
      </c>
      <c r="BX66" s="79">
        <v>0</v>
      </c>
      <c r="BY66" s="79">
        <v>0</v>
      </c>
      <c r="BZ66" s="79">
        <v>0</v>
      </c>
      <c r="CA66" s="79">
        <v>0</v>
      </c>
      <c r="CB66" s="79">
        <v>0</v>
      </c>
      <c r="CC66" s="79">
        <v>0</v>
      </c>
      <c r="CD66" s="79">
        <v>0</v>
      </c>
      <c r="CE66" s="79">
        <v>0</v>
      </c>
      <c r="CF66" s="79">
        <v>0</v>
      </c>
      <c r="CG66" s="79">
        <v>0</v>
      </c>
      <c r="CH66" s="79">
        <v>0</v>
      </c>
      <c r="CI66" s="81">
        <f t="shared" ref="CI66:CI129" si="6">SUBTOTAL(9,BN66:CH66)</f>
        <v>0</v>
      </c>
      <c r="CJ66" s="131">
        <f t="shared" ref="CJ66:CJ129" si="7">SUM(BN66:CB66)</f>
        <v>0</v>
      </c>
      <c r="CK66" s="131">
        <f t="shared" ref="CK66:CK129" si="8">SUM(BO66:BS66)</f>
        <v>0</v>
      </c>
      <c r="CL66" s="131">
        <f t="shared" ref="CL66:CL129" si="9">SUM(BO66:BX66)</f>
        <v>0</v>
      </c>
      <c r="CM66" s="83">
        <v>1</v>
      </c>
      <c r="CN66" s="254" t="s">
        <v>4965</v>
      </c>
      <c r="CO66" s="140" t="s">
        <v>4965</v>
      </c>
      <c r="CP66" s="256" t="s">
        <v>4965</v>
      </c>
      <c r="CQ66" s="86" t="s">
        <v>4965</v>
      </c>
      <c r="CR66" s="85" t="s">
        <v>4965</v>
      </c>
      <c r="CS66" s="85" t="s">
        <v>4965</v>
      </c>
      <c r="CT66" s="85" t="s">
        <v>4965</v>
      </c>
      <c r="CU66" s="86"/>
    </row>
    <row r="67" spans="1:99" s="363" customFormat="1" ht="12" customHeight="1" x14ac:dyDescent="0.2">
      <c r="A67" s="72" t="s">
        <v>2441</v>
      </c>
      <c r="B67" s="73" t="s">
        <v>3759</v>
      </c>
      <c r="C67" s="73" t="s">
        <v>3760</v>
      </c>
      <c r="D67" s="73" t="s">
        <v>1432</v>
      </c>
      <c r="E67" s="78" t="s">
        <v>3761</v>
      </c>
      <c r="F67" s="73" t="s">
        <v>1432</v>
      </c>
      <c r="G67" s="73" t="s">
        <v>3762</v>
      </c>
      <c r="H67" s="73" t="s">
        <v>2717</v>
      </c>
      <c r="I67" s="73" t="s">
        <v>1854</v>
      </c>
      <c r="J67" s="73">
        <v>527941</v>
      </c>
      <c r="K67" s="73">
        <v>176628</v>
      </c>
      <c r="L67" s="177" t="s">
        <v>3066</v>
      </c>
      <c r="M67" s="74" t="s">
        <v>404</v>
      </c>
      <c r="N67" s="74" t="s">
        <v>3859</v>
      </c>
      <c r="O67" s="73">
        <v>0</v>
      </c>
      <c r="P67" s="73">
        <v>9</v>
      </c>
      <c r="Q67" s="75">
        <v>9</v>
      </c>
      <c r="R67" s="73" t="s">
        <v>3763</v>
      </c>
      <c r="S67" s="73" t="s">
        <v>3676</v>
      </c>
      <c r="T67" s="74" t="s">
        <v>3755</v>
      </c>
      <c r="U67" s="74" t="s">
        <v>3764</v>
      </c>
      <c r="V67" s="73" t="s">
        <v>3677</v>
      </c>
      <c r="W67" s="74" t="s">
        <v>3765</v>
      </c>
      <c r="X67" s="73" t="s">
        <v>1442</v>
      </c>
      <c r="Y67" s="73" t="s">
        <v>1443</v>
      </c>
      <c r="Z67" s="73" t="s">
        <v>1444</v>
      </c>
      <c r="AA67" s="73" t="s">
        <v>2713</v>
      </c>
      <c r="AB67" s="384">
        <v>0.109</v>
      </c>
      <c r="AC67" s="76" t="s">
        <v>404</v>
      </c>
      <c r="AD67" s="77" t="s">
        <v>3859</v>
      </c>
      <c r="AE67" s="157" t="s">
        <v>3063</v>
      </c>
      <c r="AF67" s="78" t="s">
        <v>1445</v>
      </c>
      <c r="AG67" s="78"/>
      <c r="AH67" s="78">
        <v>1</v>
      </c>
      <c r="AI67" s="78">
        <v>9</v>
      </c>
      <c r="AJ67" s="78">
        <v>0</v>
      </c>
      <c r="AK67" s="78">
        <v>0</v>
      </c>
      <c r="AL67" s="78">
        <v>0</v>
      </c>
      <c r="AM67" s="78">
        <v>0</v>
      </c>
      <c r="AN67" s="78">
        <v>0</v>
      </c>
      <c r="AO67" s="78">
        <v>9</v>
      </c>
      <c r="AP67" s="78">
        <v>0</v>
      </c>
      <c r="AQ67" s="78">
        <v>0</v>
      </c>
      <c r="AR67" s="78">
        <v>0</v>
      </c>
      <c r="AS67" s="78">
        <v>0</v>
      </c>
      <c r="AT67" s="78">
        <v>0</v>
      </c>
      <c r="AU67" s="78">
        <v>0</v>
      </c>
      <c r="AV67" s="78">
        <v>0</v>
      </c>
      <c r="AW67" s="78">
        <v>0</v>
      </c>
      <c r="AX67" s="78">
        <v>0</v>
      </c>
      <c r="AY67" s="78">
        <v>0</v>
      </c>
      <c r="AZ67" s="78">
        <v>0</v>
      </c>
      <c r="BA67" s="78">
        <v>0</v>
      </c>
      <c r="BB67" s="78">
        <v>0</v>
      </c>
      <c r="BC67" s="78">
        <v>9</v>
      </c>
      <c r="BD67" s="78">
        <v>0</v>
      </c>
      <c r="BE67" s="78">
        <v>0</v>
      </c>
      <c r="BF67" s="78">
        <v>0</v>
      </c>
      <c r="BG67" s="78">
        <v>0</v>
      </c>
      <c r="BH67" s="78">
        <v>0</v>
      </c>
      <c r="BI67" s="78">
        <v>0</v>
      </c>
      <c r="BJ67" s="78">
        <v>0</v>
      </c>
      <c r="BK67" s="78">
        <v>0</v>
      </c>
      <c r="BL67" s="285"/>
      <c r="BM67" s="179">
        <f t="shared" si="5"/>
        <v>9</v>
      </c>
      <c r="BN67" s="79">
        <v>0</v>
      </c>
      <c r="BO67" s="237">
        <v>0</v>
      </c>
      <c r="BP67" s="79">
        <v>0</v>
      </c>
      <c r="BQ67" s="79">
        <v>0</v>
      </c>
      <c r="BR67" s="79">
        <v>0</v>
      </c>
      <c r="BS67" s="238">
        <v>0</v>
      </c>
      <c r="BT67" s="79">
        <v>0</v>
      </c>
      <c r="BU67" s="79">
        <v>0</v>
      </c>
      <c r="BV67" s="79">
        <v>0</v>
      </c>
      <c r="BW67" s="79">
        <v>0</v>
      </c>
      <c r="BX67" s="79">
        <v>0</v>
      </c>
      <c r="BY67" s="79">
        <v>0</v>
      </c>
      <c r="BZ67" s="79">
        <v>0</v>
      </c>
      <c r="CA67" s="79">
        <v>0</v>
      </c>
      <c r="CB67" s="79">
        <v>0</v>
      </c>
      <c r="CC67" s="79">
        <v>0</v>
      </c>
      <c r="CD67" s="79">
        <v>0</v>
      </c>
      <c r="CE67" s="79">
        <v>0</v>
      </c>
      <c r="CF67" s="79">
        <v>0</v>
      </c>
      <c r="CG67" s="79">
        <v>0</v>
      </c>
      <c r="CH67" s="79">
        <v>0</v>
      </c>
      <c r="CI67" s="81">
        <f t="shared" si="6"/>
        <v>0</v>
      </c>
      <c r="CJ67" s="131">
        <f t="shared" si="7"/>
        <v>0</v>
      </c>
      <c r="CK67" s="131">
        <f t="shared" si="8"/>
        <v>0</v>
      </c>
      <c r="CL67" s="131">
        <f t="shared" si="9"/>
        <v>0</v>
      </c>
      <c r="CM67" s="83">
        <v>1</v>
      </c>
      <c r="CN67" s="254" t="s">
        <v>4965</v>
      </c>
      <c r="CO67" s="140" t="s">
        <v>4965</v>
      </c>
      <c r="CP67" s="256" t="s">
        <v>4965</v>
      </c>
      <c r="CQ67" s="86" t="s">
        <v>4965</v>
      </c>
      <c r="CR67" s="85" t="s">
        <v>4965</v>
      </c>
      <c r="CS67" s="85" t="s">
        <v>4965</v>
      </c>
      <c r="CT67" s="85" t="s">
        <v>4965</v>
      </c>
      <c r="CU67" s="86"/>
    </row>
    <row r="68" spans="1:99" s="363" customFormat="1" ht="12" customHeight="1" x14ac:dyDescent="0.2">
      <c r="A68" s="72" t="s">
        <v>2441</v>
      </c>
      <c r="B68" s="73" t="s">
        <v>3766</v>
      </c>
      <c r="C68" s="73" t="s">
        <v>1432</v>
      </c>
      <c r="D68" s="73" t="s">
        <v>1432</v>
      </c>
      <c r="E68" s="78" t="s">
        <v>3851</v>
      </c>
      <c r="F68" s="73" t="s">
        <v>1432</v>
      </c>
      <c r="G68" s="73" t="s">
        <v>2716</v>
      </c>
      <c r="H68" s="73" t="s">
        <v>2717</v>
      </c>
      <c r="I68" s="73" t="s">
        <v>2718</v>
      </c>
      <c r="J68" s="73">
        <v>528381</v>
      </c>
      <c r="K68" s="73">
        <v>175769</v>
      </c>
      <c r="L68" s="177" t="s">
        <v>3085</v>
      </c>
      <c r="M68" s="74" t="s">
        <v>3765</v>
      </c>
      <c r="N68" s="74" t="s">
        <v>3859</v>
      </c>
      <c r="O68" s="73">
        <v>0</v>
      </c>
      <c r="P68" s="73">
        <v>2</v>
      </c>
      <c r="Q68" s="75">
        <v>2</v>
      </c>
      <c r="R68" s="73" t="s">
        <v>1236</v>
      </c>
      <c r="S68" s="73" t="s">
        <v>1438</v>
      </c>
      <c r="T68" s="74" t="s">
        <v>3053</v>
      </c>
      <c r="U68" s="74" t="s">
        <v>1237</v>
      </c>
      <c r="V68" s="73" t="s">
        <v>1439</v>
      </c>
      <c r="W68" s="74" t="s">
        <v>1432</v>
      </c>
      <c r="X68" s="73" t="s">
        <v>1442</v>
      </c>
      <c r="Y68" s="73" t="s">
        <v>1443</v>
      </c>
      <c r="Z68" s="73" t="s">
        <v>1444</v>
      </c>
      <c r="AA68" s="73" t="s">
        <v>2713</v>
      </c>
      <c r="AB68" s="384">
        <v>0.02</v>
      </c>
      <c r="AC68" s="76" t="s">
        <v>3765</v>
      </c>
      <c r="AD68" s="77" t="s">
        <v>3859</v>
      </c>
      <c r="AE68" s="157" t="s">
        <v>3063</v>
      </c>
      <c r="AF68" s="78" t="s">
        <v>1445</v>
      </c>
      <c r="AG68" s="78"/>
      <c r="AH68" s="78">
        <v>0</v>
      </c>
      <c r="AI68" s="78">
        <v>0</v>
      </c>
      <c r="AJ68" s="78">
        <v>1</v>
      </c>
      <c r="AK68" s="78">
        <v>1</v>
      </c>
      <c r="AL68" s="78">
        <v>0</v>
      </c>
      <c r="AM68" s="78">
        <v>0</v>
      </c>
      <c r="AN68" s="78">
        <v>0</v>
      </c>
      <c r="AO68" s="78">
        <v>0</v>
      </c>
      <c r="AP68" s="78">
        <v>0</v>
      </c>
      <c r="AQ68" s="78">
        <v>1</v>
      </c>
      <c r="AR68" s="78">
        <v>1</v>
      </c>
      <c r="AS68" s="78">
        <v>0</v>
      </c>
      <c r="AT68" s="78">
        <v>0</v>
      </c>
      <c r="AU68" s="78">
        <v>0</v>
      </c>
      <c r="AV68" s="78">
        <v>0</v>
      </c>
      <c r="AW68" s="78">
        <v>0</v>
      </c>
      <c r="AX68" s="78">
        <v>0</v>
      </c>
      <c r="AY68" s="78">
        <v>0</v>
      </c>
      <c r="AZ68" s="78">
        <v>0</v>
      </c>
      <c r="BA68" s="78">
        <v>0</v>
      </c>
      <c r="BB68" s="78">
        <v>0</v>
      </c>
      <c r="BC68" s="78">
        <v>0</v>
      </c>
      <c r="BD68" s="78">
        <v>0</v>
      </c>
      <c r="BE68" s="78">
        <v>0</v>
      </c>
      <c r="BF68" s="78">
        <v>0</v>
      </c>
      <c r="BG68" s="78">
        <v>0</v>
      </c>
      <c r="BH68" s="78">
        <v>0</v>
      </c>
      <c r="BI68" s="78">
        <v>0</v>
      </c>
      <c r="BJ68" s="78">
        <v>0</v>
      </c>
      <c r="BK68" s="78">
        <v>0</v>
      </c>
      <c r="BL68" s="285"/>
      <c r="BM68" s="179">
        <f t="shared" si="5"/>
        <v>2</v>
      </c>
      <c r="BN68" s="79">
        <v>0</v>
      </c>
      <c r="BO68" s="237">
        <v>0</v>
      </c>
      <c r="BP68" s="79">
        <v>0</v>
      </c>
      <c r="BQ68" s="79">
        <v>0</v>
      </c>
      <c r="BR68" s="79">
        <v>0</v>
      </c>
      <c r="BS68" s="238">
        <v>0</v>
      </c>
      <c r="BT68" s="79">
        <v>0</v>
      </c>
      <c r="BU68" s="79">
        <v>0</v>
      </c>
      <c r="BV68" s="79">
        <v>0</v>
      </c>
      <c r="BW68" s="79">
        <v>0</v>
      </c>
      <c r="BX68" s="79">
        <v>0</v>
      </c>
      <c r="BY68" s="79">
        <v>0</v>
      </c>
      <c r="BZ68" s="79">
        <v>0</v>
      </c>
      <c r="CA68" s="79">
        <v>0</v>
      </c>
      <c r="CB68" s="79">
        <v>0</v>
      </c>
      <c r="CC68" s="79">
        <v>0</v>
      </c>
      <c r="CD68" s="79">
        <v>0</v>
      </c>
      <c r="CE68" s="79">
        <v>0</v>
      </c>
      <c r="CF68" s="79">
        <v>0</v>
      </c>
      <c r="CG68" s="79">
        <v>0</v>
      </c>
      <c r="CH68" s="79">
        <v>0</v>
      </c>
      <c r="CI68" s="81">
        <f t="shared" si="6"/>
        <v>0</v>
      </c>
      <c r="CJ68" s="131">
        <f t="shared" si="7"/>
        <v>0</v>
      </c>
      <c r="CK68" s="131">
        <f t="shared" si="8"/>
        <v>0</v>
      </c>
      <c r="CL68" s="131">
        <f t="shared" si="9"/>
        <v>0</v>
      </c>
      <c r="CM68" s="83">
        <v>1</v>
      </c>
      <c r="CN68" s="254" t="s">
        <v>4965</v>
      </c>
      <c r="CO68" s="140" t="s">
        <v>4965</v>
      </c>
      <c r="CP68" s="256" t="s">
        <v>4965</v>
      </c>
      <c r="CQ68" s="86" t="s">
        <v>4965</v>
      </c>
      <c r="CR68" s="85" t="s">
        <v>4965</v>
      </c>
      <c r="CS68" s="85" t="s">
        <v>4965</v>
      </c>
      <c r="CT68" s="85" t="s">
        <v>4965</v>
      </c>
      <c r="CU68" s="86"/>
    </row>
    <row r="69" spans="1:99" s="363" customFormat="1" ht="12" customHeight="1" x14ac:dyDescent="0.2">
      <c r="A69" s="72" t="s">
        <v>2441</v>
      </c>
      <c r="B69" s="73" t="s">
        <v>1238</v>
      </c>
      <c r="C69" s="73" t="s">
        <v>1432</v>
      </c>
      <c r="D69" s="73" t="s">
        <v>1432</v>
      </c>
      <c r="E69" s="78" t="s">
        <v>1432</v>
      </c>
      <c r="F69" s="73" t="s">
        <v>4729</v>
      </c>
      <c r="G69" s="73" t="s">
        <v>1663</v>
      </c>
      <c r="H69" s="73" t="s">
        <v>2717</v>
      </c>
      <c r="I69" s="73" t="s">
        <v>1664</v>
      </c>
      <c r="J69" s="73">
        <v>527240</v>
      </c>
      <c r="K69" s="73">
        <v>175125</v>
      </c>
      <c r="L69" s="177" t="s">
        <v>3084</v>
      </c>
      <c r="M69" s="74" t="s">
        <v>2242</v>
      </c>
      <c r="N69" s="74" t="s">
        <v>3859</v>
      </c>
      <c r="O69" s="73">
        <v>0</v>
      </c>
      <c r="P69" s="73">
        <v>2</v>
      </c>
      <c r="Q69" s="75">
        <v>2</v>
      </c>
      <c r="R69" s="73" t="s">
        <v>1239</v>
      </c>
      <c r="S69" s="73" t="s">
        <v>1438</v>
      </c>
      <c r="T69" s="74" t="s">
        <v>3764</v>
      </c>
      <c r="U69" s="74" t="s">
        <v>1240</v>
      </c>
      <c r="V69" s="73" t="s">
        <v>1439</v>
      </c>
      <c r="W69" s="74" t="s">
        <v>1432</v>
      </c>
      <c r="X69" s="73" t="s">
        <v>1442</v>
      </c>
      <c r="Y69" s="73" t="s">
        <v>3893</v>
      </c>
      <c r="Z69" s="73" t="s">
        <v>1444</v>
      </c>
      <c r="AA69" s="73" t="s">
        <v>1136</v>
      </c>
      <c r="AB69" s="384">
        <v>6.0000000000000001E-3</v>
      </c>
      <c r="AC69" s="76" t="s">
        <v>2242</v>
      </c>
      <c r="AD69" s="77" t="s">
        <v>3859</v>
      </c>
      <c r="AE69" s="157" t="s">
        <v>3063</v>
      </c>
      <c r="AF69" s="78" t="s">
        <v>1445</v>
      </c>
      <c r="AG69" s="78"/>
      <c r="AH69" s="78">
        <v>0</v>
      </c>
      <c r="AI69" s="78">
        <v>0</v>
      </c>
      <c r="AJ69" s="78">
        <v>0</v>
      </c>
      <c r="AK69" s="78">
        <v>0</v>
      </c>
      <c r="AL69" s="78">
        <v>1</v>
      </c>
      <c r="AM69" s="78">
        <v>1</v>
      </c>
      <c r="AN69" s="78">
        <v>0</v>
      </c>
      <c r="AO69" s="78">
        <v>0</v>
      </c>
      <c r="AP69" s="78">
        <v>0</v>
      </c>
      <c r="AQ69" s="78">
        <v>0</v>
      </c>
      <c r="AR69" s="78">
        <v>0</v>
      </c>
      <c r="AS69" s="78">
        <v>1</v>
      </c>
      <c r="AT69" s="78">
        <v>1</v>
      </c>
      <c r="AU69" s="78">
        <v>0</v>
      </c>
      <c r="AV69" s="78">
        <v>0</v>
      </c>
      <c r="AW69" s="78">
        <v>0</v>
      </c>
      <c r="AX69" s="78">
        <v>0</v>
      </c>
      <c r="AY69" s="78">
        <v>0</v>
      </c>
      <c r="AZ69" s="78">
        <v>0</v>
      </c>
      <c r="BA69" s="78">
        <v>0</v>
      </c>
      <c r="BB69" s="78">
        <v>0</v>
      </c>
      <c r="BC69" s="78">
        <v>0</v>
      </c>
      <c r="BD69" s="78">
        <v>0</v>
      </c>
      <c r="BE69" s="78">
        <v>0</v>
      </c>
      <c r="BF69" s="78">
        <v>0</v>
      </c>
      <c r="BG69" s="78">
        <v>0</v>
      </c>
      <c r="BH69" s="78">
        <v>0</v>
      </c>
      <c r="BI69" s="78">
        <v>0</v>
      </c>
      <c r="BJ69" s="78">
        <v>0</v>
      </c>
      <c r="BK69" s="78">
        <v>0</v>
      </c>
      <c r="BL69" s="285"/>
      <c r="BM69" s="179">
        <f t="shared" si="5"/>
        <v>2</v>
      </c>
      <c r="BN69" s="79">
        <v>0</v>
      </c>
      <c r="BO69" s="237">
        <v>0</v>
      </c>
      <c r="BP69" s="79">
        <v>0</v>
      </c>
      <c r="BQ69" s="79">
        <v>0</v>
      </c>
      <c r="BR69" s="79">
        <v>0</v>
      </c>
      <c r="BS69" s="238">
        <v>0</v>
      </c>
      <c r="BT69" s="79">
        <v>0</v>
      </c>
      <c r="BU69" s="79">
        <v>0</v>
      </c>
      <c r="BV69" s="79">
        <v>0</v>
      </c>
      <c r="BW69" s="79">
        <v>0</v>
      </c>
      <c r="BX69" s="79">
        <v>0</v>
      </c>
      <c r="BY69" s="79">
        <v>0</v>
      </c>
      <c r="BZ69" s="79">
        <v>0</v>
      </c>
      <c r="CA69" s="79">
        <v>0</v>
      </c>
      <c r="CB69" s="79">
        <v>0</v>
      </c>
      <c r="CC69" s="79">
        <v>0</v>
      </c>
      <c r="CD69" s="79">
        <v>0</v>
      </c>
      <c r="CE69" s="79">
        <v>0</v>
      </c>
      <c r="CF69" s="79">
        <v>0</v>
      </c>
      <c r="CG69" s="79">
        <v>0</v>
      </c>
      <c r="CH69" s="79">
        <v>0</v>
      </c>
      <c r="CI69" s="81">
        <f t="shared" si="6"/>
        <v>0</v>
      </c>
      <c r="CJ69" s="131">
        <f t="shared" si="7"/>
        <v>0</v>
      </c>
      <c r="CK69" s="131">
        <f t="shared" si="8"/>
        <v>0</v>
      </c>
      <c r="CL69" s="131">
        <f t="shared" si="9"/>
        <v>0</v>
      </c>
      <c r="CM69" s="83">
        <v>7</v>
      </c>
      <c r="CN69" s="254" t="s">
        <v>4965</v>
      </c>
      <c r="CO69" s="140" t="s">
        <v>4965</v>
      </c>
      <c r="CP69" s="256" t="s">
        <v>4965</v>
      </c>
      <c r="CQ69" s="86" t="s">
        <v>4965</v>
      </c>
      <c r="CR69" s="85" t="s">
        <v>4965</v>
      </c>
      <c r="CS69" s="85" t="s">
        <v>4965</v>
      </c>
      <c r="CT69" s="85" t="s">
        <v>4965</v>
      </c>
      <c r="CU69" s="86"/>
    </row>
    <row r="70" spans="1:99" s="363" customFormat="1" ht="12" customHeight="1" x14ac:dyDescent="0.2">
      <c r="A70" s="72" t="s">
        <v>2441</v>
      </c>
      <c r="B70" s="73" t="s">
        <v>1241</v>
      </c>
      <c r="C70" s="73" t="s">
        <v>1432</v>
      </c>
      <c r="D70" s="73" t="s">
        <v>1432</v>
      </c>
      <c r="E70" s="78" t="s">
        <v>1432</v>
      </c>
      <c r="F70" s="73" t="s">
        <v>1207</v>
      </c>
      <c r="G70" s="73" t="s">
        <v>885</v>
      </c>
      <c r="H70" s="73" t="s">
        <v>2717</v>
      </c>
      <c r="I70" s="73" t="s">
        <v>1208</v>
      </c>
      <c r="J70" s="73">
        <v>527800</v>
      </c>
      <c r="K70" s="73">
        <v>175581</v>
      </c>
      <c r="L70" s="177" t="s">
        <v>3085</v>
      </c>
      <c r="M70" s="74" t="s">
        <v>1205</v>
      </c>
      <c r="N70" s="74" t="s">
        <v>3859</v>
      </c>
      <c r="O70" s="73">
        <v>1</v>
      </c>
      <c r="P70" s="73">
        <v>2</v>
      </c>
      <c r="Q70" s="75">
        <v>1</v>
      </c>
      <c r="R70" s="73" t="s">
        <v>1242</v>
      </c>
      <c r="S70" s="73" t="s">
        <v>3676</v>
      </c>
      <c r="T70" s="74" t="s">
        <v>4290</v>
      </c>
      <c r="U70" s="74" t="s">
        <v>1234</v>
      </c>
      <c r="V70" s="73" t="s">
        <v>3677</v>
      </c>
      <c r="W70" s="74" t="s">
        <v>1235</v>
      </c>
      <c r="X70" s="73" t="s">
        <v>1442</v>
      </c>
      <c r="Y70" s="73" t="s">
        <v>1453</v>
      </c>
      <c r="Z70" s="73" t="s">
        <v>67</v>
      </c>
      <c r="AA70" s="73" t="s">
        <v>2723</v>
      </c>
      <c r="AB70" s="384">
        <v>1.2E-2</v>
      </c>
      <c r="AC70" s="76" t="s">
        <v>1205</v>
      </c>
      <c r="AD70" s="77" t="s">
        <v>3859</v>
      </c>
      <c r="AE70" s="157" t="s">
        <v>3063</v>
      </c>
      <c r="AF70" s="78" t="s">
        <v>1445</v>
      </c>
      <c r="AG70" s="78"/>
      <c r="AH70" s="78">
        <v>0</v>
      </c>
      <c r="AI70" s="78">
        <v>0</v>
      </c>
      <c r="AJ70" s="78">
        <v>0</v>
      </c>
      <c r="AK70" s="78">
        <v>1</v>
      </c>
      <c r="AL70" s="78">
        <v>1</v>
      </c>
      <c r="AM70" s="78">
        <v>-1</v>
      </c>
      <c r="AN70" s="78">
        <v>0</v>
      </c>
      <c r="AO70" s="78">
        <v>0</v>
      </c>
      <c r="AP70" s="78">
        <v>0</v>
      </c>
      <c r="AQ70" s="78">
        <v>0</v>
      </c>
      <c r="AR70" s="78">
        <v>1</v>
      </c>
      <c r="AS70" s="78">
        <v>1</v>
      </c>
      <c r="AT70" s="78">
        <v>-1</v>
      </c>
      <c r="AU70" s="78">
        <v>0</v>
      </c>
      <c r="AV70" s="78">
        <v>0</v>
      </c>
      <c r="AW70" s="78">
        <v>0</v>
      </c>
      <c r="AX70" s="78">
        <v>0</v>
      </c>
      <c r="AY70" s="78">
        <v>0</v>
      </c>
      <c r="AZ70" s="78">
        <v>0</v>
      </c>
      <c r="BA70" s="78">
        <v>0</v>
      </c>
      <c r="BB70" s="78">
        <v>0</v>
      </c>
      <c r="BC70" s="78">
        <v>0</v>
      </c>
      <c r="BD70" s="78">
        <v>0</v>
      </c>
      <c r="BE70" s="78">
        <v>0</v>
      </c>
      <c r="BF70" s="78">
        <v>0</v>
      </c>
      <c r="BG70" s="78">
        <v>0</v>
      </c>
      <c r="BH70" s="78">
        <v>0</v>
      </c>
      <c r="BI70" s="78">
        <v>0</v>
      </c>
      <c r="BJ70" s="78">
        <v>0</v>
      </c>
      <c r="BK70" s="78">
        <v>0</v>
      </c>
      <c r="BL70" s="285"/>
      <c r="BM70" s="179">
        <f t="shared" si="5"/>
        <v>1</v>
      </c>
      <c r="BN70" s="79">
        <v>0</v>
      </c>
      <c r="BO70" s="237">
        <v>0</v>
      </c>
      <c r="BP70" s="79">
        <v>0</v>
      </c>
      <c r="BQ70" s="79">
        <v>0</v>
      </c>
      <c r="BR70" s="79">
        <v>0</v>
      </c>
      <c r="BS70" s="238">
        <v>0</v>
      </c>
      <c r="BT70" s="79">
        <v>0</v>
      </c>
      <c r="BU70" s="79">
        <v>0</v>
      </c>
      <c r="BV70" s="79">
        <v>0</v>
      </c>
      <c r="BW70" s="79">
        <v>0</v>
      </c>
      <c r="BX70" s="79">
        <v>0</v>
      </c>
      <c r="BY70" s="79">
        <v>0</v>
      </c>
      <c r="BZ70" s="79">
        <v>0</v>
      </c>
      <c r="CA70" s="79">
        <v>0</v>
      </c>
      <c r="CB70" s="79">
        <v>0</v>
      </c>
      <c r="CC70" s="79">
        <v>0</v>
      </c>
      <c r="CD70" s="79">
        <v>0</v>
      </c>
      <c r="CE70" s="79">
        <v>0</v>
      </c>
      <c r="CF70" s="79">
        <v>0</v>
      </c>
      <c r="CG70" s="79">
        <v>0</v>
      </c>
      <c r="CH70" s="79">
        <v>0</v>
      </c>
      <c r="CI70" s="81">
        <f t="shared" si="6"/>
        <v>0</v>
      </c>
      <c r="CJ70" s="131">
        <f t="shared" si="7"/>
        <v>0</v>
      </c>
      <c r="CK70" s="131">
        <f t="shared" si="8"/>
        <v>0</v>
      </c>
      <c r="CL70" s="131">
        <f t="shared" si="9"/>
        <v>0</v>
      </c>
      <c r="CM70" s="83">
        <v>7</v>
      </c>
      <c r="CN70" s="254" t="s">
        <v>4965</v>
      </c>
      <c r="CO70" s="140" t="s">
        <v>4965</v>
      </c>
      <c r="CP70" s="256" t="s">
        <v>4965</v>
      </c>
      <c r="CQ70" s="86" t="s">
        <v>4965</v>
      </c>
      <c r="CR70" s="85" t="s">
        <v>4965</v>
      </c>
      <c r="CS70" s="85" t="s">
        <v>4965</v>
      </c>
      <c r="CT70" s="85" t="s">
        <v>4965</v>
      </c>
      <c r="CU70" s="86"/>
    </row>
    <row r="71" spans="1:99" s="363" customFormat="1" ht="12" customHeight="1" x14ac:dyDescent="0.2">
      <c r="A71" s="72" t="s">
        <v>2441</v>
      </c>
      <c r="B71" s="73" t="s">
        <v>68</v>
      </c>
      <c r="C71" s="73" t="s">
        <v>1432</v>
      </c>
      <c r="D71" s="73" t="s">
        <v>1432</v>
      </c>
      <c r="E71" s="78" t="s">
        <v>69</v>
      </c>
      <c r="F71" s="73" t="s">
        <v>70</v>
      </c>
      <c r="G71" s="73" t="s">
        <v>1480</v>
      </c>
      <c r="H71" s="73" t="s">
        <v>3299</v>
      </c>
      <c r="I71" s="73" t="s">
        <v>71</v>
      </c>
      <c r="J71" s="73">
        <v>528917</v>
      </c>
      <c r="K71" s="73">
        <v>176948</v>
      </c>
      <c r="L71" s="177" t="s">
        <v>3066</v>
      </c>
      <c r="M71" s="74" t="s">
        <v>4203</v>
      </c>
      <c r="N71" s="74" t="s">
        <v>3859</v>
      </c>
      <c r="O71" s="73">
        <v>0</v>
      </c>
      <c r="P71" s="73">
        <v>1</v>
      </c>
      <c r="Q71" s="75">
        <v>1</v>
      </c>
      <c r="R71" s="73" t="s">
        <v>72</v>
      </c>
      <c r="S71" s="73" t="s">
        <v>1438</v>
      </c>
      <c r="T71" s="74" t="s">
        <v>73</v>
      </c>
      <c r="U71" s="74" t="s">
        <v>971</v>
      </c>
      <c r="V71" s="73" t="s">
        <v>1439</v>
      </c>
      <c r="W71" s="74" t="s">
        <v>1432</v>
      </c>
      <c r="X71" s="73" t="s">
        <v>1442</v>
      </c>
      <c r="Y71" s="73" t="s">
        <v>4694</v>
      </c>
      <c r="Z71" s="73" t="s">
        <v>1444</v>
      </c>
      <c r="AA71" s="73" t="s">
        <v>2713</v>
      </c>
      <c r="AB71" s="384">
        <v>2.3E-2</v>
      </c>
      <c r="AC71" s="76" t="s">
        <v>3859</v>
      </c>
      <c r="AD71" s="77" t="s">
        <v>3859</v>
      </c>
      <c r="AE71" s="157" t="s">
        <v>3063</v>
      </c>
      <c r="AF71" s="78" t="s">
        <v>1445</v>
      </c>
      <c r="AG71" s="78"/>
      <c r="AH71" s="78">
        <v>0</v>
      </c>
      <c r="AI71" s="78">
        <v>0</v>
      </c>
      <c r="AJ71" s="78">
        <v>0</v>
      </c>
      <c r="AK71" s="78">
        <v>0</v>
      </c>
      <c r="AL71" s="78">
        <v>0</v>
      </c>
      <c r="AM71" s="78">
        <v>1</v>
      </c>
      <c r="AN71" s="78">
        <v>0</v>
      </c>
      <c r="AO71" s="78">
        <v>0</v>
      </c>
      <c r="AP71" s="78">
        <v>0</v>
      </c>
      <c r="AQ71" s="78">
        <v>0</v>
      </c>
      <c r="AR71" s="78">
        <v>0</v>
      </c>
      <c r="AS71" s="78">
        <v>0</v>
      </c>
      <c r="AT71" s="78">
        <v>0</v>
      </c>
      <c r="AU71" s="78">
        <v>0</v>
      </c>
      <c r="AV71" s="78">
        <v>0</v>
      </c>
      <c r="AW71" s="78">
        <v>0</v>
      </c>
      <c r="AX71" s="78">
        <v>0</v>
      </c>
      <c r="AY71" s="78">
        <v>0</v>
      </c>
      <c r="AZ71" s="78">
        <v>0</v>
      </c>
      <c r="BA71" s="78">
        <v>1</v>
      </c>
      <c r="BB71" s="78">
        <v>0</v>
      </c>
      <c r="BC71" s="78">
        <v>0</v>
      </c>
      <c r="BD71" s="78">
        <v>0</v>
      </c>
      <c r="BE71" s="78">
        <v>0</v>
      </c>
      <c r="BF71" s="78">
        <v>0</v>
      </c>
      <c r="BG71" s="78">
        <v>0</v>
      </c>
      <c r="BH71" s="78">
        <v>0</v>
      </c>
      <c r="BI71" s="78">
        <v>0</v>
      </c>
      <c r="BJ71" s="78">
        <v>0</v>
      </c>
      <c r="BK71" s="78">
        <v>0</v>
      </c>
      <c r="BL71" s="285"/>
      <c r="BM71" s="179">
        <f t="shared" si="5"/>
        <v>1</v>
      </c>
      <c r="BN71" s="79">
        <v>0</v>
      </c>
      <c r="BO71" s="237">
        <v>0</v>
      </c>
      <c r="BP71" s="79">
        <v>0</v>
      </c>
      <c r="BQ71" s="79">
        <v>0</v>
      </c>
      <c r="BR71" s="79">
        <v>0</v>
      </c>
      <c r="BS71" s="238">
        <v>0</v>
      </c>
      <c r="BT71" s="79">
        <v>0</v>
      </c>
      <c r="BU71" s="79">
        <v>0</v>
      </c>
      <c r="BV71" s="79">
        <v>0</v>
      </c>
      <c r="BW71" s="79">
        <v>0</v>
      </c>
      <c r="BX71" s="79">
        <v>0</v>
      </c>
      <c r="BY71" s="79">
        <v>0</v>
      </c>
      <c r="BZ71" s="79">
        <v>0</v>
      </c>
      <c r="CA71" s="79">
        <v>0</v>
      </c>
      <c r="CB71" s="79">
        <v>0</v>
      </c>
      <c r="CC71" s="79">
        <v>0</v>
      </c>
      <c r="CD71" s="79">
        <v>0</v>
      </c>
      <c r="CE71" s="79">
        <v>0</v>
      </c>
      <c r="CF71" s="79">
        <v>0</v>
      </c>
      <c r="CG71" s="79">
        <v>0</v>
      </c>
      <c r="CH71" s="79">
        <v>0</v>
      </c>
      <c r="CI71" s="81">
        <f t="shared" si="6"/>
        <v>0</v>
      </c>
      <c r="CJ71" s="131">
        <f t="shared" si="7"/>
        <v>0</v>
      </c>
      <c r="CK71" s="131">
        <f t="shared" si="8"/>
        <v>0</v>
      </c>
      <c r="CL71" s="131">
        <f t="shared" si="9"/>
        <v>0</v>
      </c>
      <c r="CM71" s="83">
        <v>1</v>
      </c>
      <c r="CN71" s="254" t="s">
        <v>4965</v>
      </c>
      <c r="CO71" s="140" t="s">
        <v>4965</v>
      </c>
      <c r="CP71" s="259" t="s">
        <v>1938</v>
      </c>
      <c r="CQ71" s="86" t="s">
        <v>4965</v>
      </c>
      <c r="CR71" s="85" t="s">
        <v>4965</v>
      </c>
      <c r="CS71" s="85" t="s">
        <v>4965</v>
      </c>
      <c r="CT71" s="85" t="s">
        <v>4965</v>
      </c>
      <c r="CU71" s="86"/>
    </row>
    <row r="72" spans="1:99" s="363" customFormat="1" ht="12" customHeight="1" x14ac:dyDescent="0.2">
      <c r="A72" s="72" t="s">
        <v>2441</v>
      </c>
      <c r="B72" s="73" t="s">
        <v>74</v>
      </c>
      <c r="C72" s="73" t="s">
        <v>1432</v>
      </c>
      <c r="D72" s="73" t="s">
        <v>1432</v>
      </c>
      <c r="E72" s="78" t="s">
        <v>75</v>
      </c>
      <c r="F72" s="73" t="s">
        <v>4193</v>
      </c>
      <c r="G72" s="73" t="s">
        <v>2402</v>
      </c>
      <c r="H72" s="73" t="s">
        <v>2717</v>
      </c>
      <c r="I72" s="73" t="s">
        <v>76</v>
      </c>
      <c r="J72" s="73">
        <v>527369</v>
      </c>
      <c r="K72" s="73">
        <v>177353</v>
      </c>
      <c r="L72" s="177" t="s">
        <v>4766</v>
      </c>
      <c r="M72" s="74" t="s">
        <v>3859</v>
      </c>
      <c r="N72" s="74" t="s">
        <v>3859</v>
      </c>
      <c r="O72" s="73">
        <v>2</v>
      </c>
      <c r="P72" s="73">
        <v>1</v>
      </c>
      <c r="Q72" s="75">
        <v>-1</v>
      </c>
      <c r="R72" s="73" t="s">
        <v>77</v>
      </c>
      <c r="S72" s="73" t="s">
        <v>1438</v>
      </c>
      <c r="T72" s="74" t="s">
        <v>3154</v>
      </c>
      <c r="U72" s="74" t="s">
        <v>2413</v>
      </c>
      <c r="V72" s="73" t="s">
        <v>1439</v>
      </c>
      <c r="W72" s="74" t="s">
        <v>1432</v>
      </c>
      <c r="X72" s="73" t="s">
        <v>1442</v>
      </c>
      <c r="Y72" s="73" t="s">
        <v>1453</v>
      </c>
      <c r="Z72" s="73" t="s">
        <v>1444</v>
      </c>
      <c r="AA72" s="73" t="s">
        <v>3714</v>
      </c>
      <c r="AB72" s="384">
        <v>8.1000000000000003E-2</v>
      </c>
      <c r="AC72" s="76" t="s">
        <v>3859</v>
      </c>
      <c r="AD72" s="77" t="s">
        <v>3859</v>
      </c>
      <c r="AE72" s="157" t="s">
        <v>3063</v>
      </c>
      <c r="AF72" s="78" t="s">
        <v>1445</v>
      </c>
      <c r="AG72" s="78"/>
      <c r="AH72" s="78">
        <v>0</v>
      </c>
      <c r="AI72" s="78">
        <v>0</v>
      </c>
      <c r="AJ72" s="78">
        <v>0</v>
      </c>
      <c r="AK72" s="78">
        <v>0</v>
      </c>
      <c r="AL72" s="78">
        <v>-1</v>
      </c>
      <c r="AM72" s="78">
        <v>-1</v>
      </c>
      <c r="AN72" s="78">
        <v>0</v>
      </c>
      <c r="AO72" s="78">
        <v>1</v>
      </c>
      <c r="AP72" s="78">
        <v>0</v>
      </c>
      <c r="AQ72" s="78">
        <v>0</v>
      </c>
      <c r="AR72" s="78">
        <v>0</v>
      </c>
      <c r="AS72" s="78">
        <v>-1</v>
      </c>
      <c r="AT72" s="78">
        <v>-1</v>
      </c>
      <c r="AU72" s="78">
        <v>0</v>
      </c>
      <c r="AV72" s="78">
        <v>1</v>
      </c>
      <c r="AW72" s="78">
        <v>0</v>
      </c>
      <c r="AX72" s="78">
        <v>0</v>
      </c>
      <c r="AY72" s="78">
        <v>0</v>
      </c>
      <c r="AZ72" s="78">
        <v>0</v>
      </c>
      <c r="BA72" s="78">
        <v>0</v>
      </c>
      <c r="BB72" s="78">
        <v>0</v>
      </c>
      <c r="BC72" s="78">
        <v>0</v>
      </c>
      <c r="BD72" s="78">
        <v>0</v>
      </c>
      <c r="BE72" s="78">
        <v>0</v>
      </c>
      <c r="BF72" s="78">
        <v>0</v>
      </c>
      <c r="BG72" s="78">
        <v>0</v>
      </c>
      <c r="BH72" s="78">
        <v>0</v>
      </c>
      <c r="BI72" s="78">
        <v>0</v>
      </c>
      <c r="BJ72" s="78">
        <v>0</v>
      </c>
      <c r="BK72" s="78">
        <v>0</v>
      </c>
      <c r="BL72" s="285"/>
      <c r="BM72" s="179">
        <f t="shared" si="5"/>
        <v>-1</v>
      </c>
      <c r="BN72" s="79">
        <v>0</v>
      </c>
      <c r="BO72" s="237">
        <v>0</v>
      </c>
      <c r="BP72" s="79">
        <v>0</v>
      </c>
      <c r="BQ72" s="79">
        <v>0</v>
      </c>
      <c r="BR72" s="79">
        <v>0</v>
      </c>
      <c r="BS72" s="238">
        <v>0</v>
      </c>
      <c r="BT72" s="79">
        <v>0</v>
      </c>
      <c r="BU72" s="79">
        <v>0</v>
      </c>
      <c r="BV72" s="79">
        <v>0</v>
      </c>
      <c r="BW72" s="79">
        <v>0</v>
      </c>
      <c r="BX72" s="79">
        <v>0</v>
      </c>
      <c r="BY72" s="79">
        <v>0</v>
      </c>
      <c r="BZ72" s="79">
        <v>0</v>
      </c>
      <c r="CA72" s="79">
        <v>0</v>
      </c>
      <c r="CB72" s="79">
        <v>0</v>
      </c>
      <c r="CC72" s="79">
        <v>0</v>
      </c>
      <c r="CD72" s="79">
        <v>0</v>
      </c>
      <c r="CE72" s="79">
        <v>0</v>
      </c>
      <c r="CF72" s="79">
        <v>0</v>
      </c>
      <c r="CG72" s="79">
        <v>0</v>
      </c>
      <c r="CH72" s="79">
        <v>0</v>
      </c>
      <c r="CI72" s="81">
        <f t="shared" si="6"/>
        <v>0</v>
      </c>
      <c r="CJ72" s="131">
        <f t="shared" si="7"/>
        <v>0</v>
      </c>
      <c r="CK72" s="131">
        <f t="shared" si="8"/>
        <v>0</v>
      </c>
      <c r="CL72" s="131">
        <f t="shared" si="9"/>
        <v>0</v>
      </c>
      <c r="CM72" s="83">
        <v>7</v>
      </c>
      <c r="CN72" s="254" t="s">
        <v>4965</v>
      </c>
      <c r="CO72" s="140" t="s">
        <v>4965</v>
      </c>
      <c r="CP72" s="256" t="s">
        <v>4965</v>
      </c>
      <c r="CQ72" s="86" t="s">
        <v>4965</v>
      </c>
      <c r="CR72" s="85" t="s">
        <v>4965</v>
      </c>
      <c r="CS72" s="85" t="s">
        <v>4965</v>
      </c>
      <c r="CT72" s="85" t="s">
        <v>4965</v>
      </c>
      <c r="CU72" s="86"/>
    </row>
    <row r="73" spans="1:99" s="363" customFormat="1" ht="12" customHeight="1" x14ac:dyDescent="0.2">
      <c r="A73" s="72" t="s">
        <v>2441</v>
      </c>
      <c r="B73" s="73" t="s">
        <v>78</v>
      </c>
      <c r="C73" s="73" t="s">
        <v>1432</v>
      </c>
      <c r="D73" s="73" t="s">
        <v>1432</v>
      </c>
      <c r="E73" s="78" t="s">
        <v>1432</v>
      </c>
      <c r="F73" s="73" t="s">
        <v>79</v>
      </c>
      <c r="G73" s="73" t="s">
        <v>1992</v>
      </c>
      <c r="H73" s="73" t="s">
        <v>1885</v>
      </c>
      <c r="I73" s="73" t="s">
        <v>1993</v>
      </c>
      <c r="J73" s="73">
        <v>526687</v>
      </c>
      <c r="K73" s="73">
        <v>174909</v>
      </c>
      <c r="L73" s="177" t="s">
        <v>3080</v>
      </c>
      <c r="M73" s="74" t="s">
        <v>1246</v>
      </c>
      <c r="N73" s="74" t="s">
        <v>3859</v>
      </c>
      <c r="O73" s="73">
        <v>0</v>
      </c>
      <c r="P73" s="73">
        <v>2</v>
      </c>
      <c r="Q73" s="75">
        <v>2</v>
      </c>
      <c r="R73" s="73" t="s">
        <v>1247</v>
      </c>
      <c r="S73" s="73" t="s">
        <v>1438</v>
      </c>
      <c r="T73" s="74" t="s">
        <v>1237</v>
      </c>
      <c r="U73" s="74" t="s">
        <v>1248</v>
      </c>
      <c r="V73" s="73" t="s">
        <v>1439</v>
      </c>
      <c r="W73" s="74" t="s">
        <v>1432</v>
      </c>
      <c r="X73" s="73" t="s">
        <v>1442</v>
      </c>
      <c r="Y73" s="73" t="s">
        <v>1453</v>
      </c>
      <c r="Z73" s="73" t="s">
        <v>1444</v>
      </c>
      <c r="AA73" s="73" t="s">
        <v>2713</v>
      </c>
      <c r="AB73" s="384">
        <v>3.1E-2</v>
      </c>
      <c r="AC73" s="76" t="s">
        <v>1246</v>
      </c>
      <c r="AD73" s="77" t="s">
        <v>3859</v>
      </c>
      <c r="AE73" s="157" t="s">
        <v>3063</v>
      </c>
      <c r="AF73" s="78" t="s">
        <v>1445</v>
      </c>
      <c r="AG73" s="78"/>
      <c r="AH73" s="78">
        <v>0</v>
      </c>
      <c r="AI73" s="78">
        <v>0</v>
      </c>
      <c r="AJ73" s="78">
        <v>0</v>
      </c>
      <c r="AK73" s="78">
        <v>0</v>
      </c>
      <c r="AL73" s="78">
        <v>0</v>
      </c>
      <c r="AM73" s="78">
        <v>0</v>
      </c>
      <c r="AN73" s="78">
        <v>0</v>
      </c>
      <c r="AO73" s="78">
        <v>2</v>
      </c>
      <c r="AP73" s="78">
        <v>0</v>
      </c>
      <c r="AQ73" s="78">
        <v>0</v>
      </c>
      <c r="AR73" s="78">
        <v>0</v>
      </c>
      <c r="AS73" s="78">
        <v>0</v>
      </c>
      <c r="AT73" s="78">
        <v>0</v>
      </c>
      <c r="AU73" s="78">
        <v>0</v>
      </c>
      <c r="AV73" s="78">
        <v>0</v>
      </c>
      <c r="AW73" s="78">
        <v>0</v>
      </c>
      <c r="AX73" s="78">
        <v>0</v>
      </c>
      <c r="AY73" s="78">
        <v>0</v>
      </c>
      <c r="AZ73" s="78">
        <v>0</v>
      </c>
      <c r="BA73" s="78">
        <v>0</v>
      </c>
      <c r="BB73" s="78">
        <v>0</v>
      </c>
      <c r="BC73" s="78">
        <v>2</v>
      </c>
      <c r="BD73" s="78">
        <v>0</v>
      </c>
      <c r="BE73" s="78">
        <v>0</v>
      </c>
      <c r="BF73" s="78">
        <v>0</v>
      </c>
      <c r="BG73" s="78">
        <v>0</v>
      </c>
      <c r="BH73" s="78">
        <v>0</v>
      </c>
      <c r="BI73" s="78">
        <v>0</v>
      </c>
      <c r="BJ73" s="78">
        <v>0</v>
      </c>
      <c r="BK73" s="78">
        <v>0</v>
      </c>
      <c r="BL73" s="285"/>
      <c r="BM73" s="179">
        <f t="shared" si="5"/>
        <v>2</v>
      </c>
      <c r="BN73" s="79">
        <v>0</v>
      </c>
      <c r="BO73" s="237">
        <v>0</v>
      </c>
      <c r="BP73" s="79">
        <v>0</v>
      </c>
      <c r="BQ73" s="79">
        <v>0</v>
      </c>
      <c r="BR73" s="79">
        <v>0</v>
      </c>
      <c r="BS73" s="238">
        <v>0</v>
      </c>
      <c r="BT73" s="79">
        <v>0</v>
      </c>
      <c r="BU73" s="79">
        <v>0</v>
      </c>
      <c r="BV73" s="79">
        <v>0</v>
      </c>
      <c r="BW73" s="79">
        <v>0</v>
      </c>
      <c r="BX73" s="79">
        <v>0</v>
      </c>
      <c r="BY73" s="79">
        <v>0</v>
      </c>
      <c r="BZ73" s="79">
        <v>0</v>
      </c>
      <c r="CA73" s="79">
        <v>0</v>
      </c>
      <c r="CB73" s="79">
        <v>0</v>
      </c>
      <c r="CC73" s="79">
        <v>0</v>
      </c>
      <c r="CD73" s="79">
        <v>0</v>
      </c>
      <c r="CE73" s="79">
        <v>0</v>
      </c>
      <c r="CF73" s="79">
        <v>0</v>
      </c>
      <c r="CG73" s="79">
        <v>0</v>
      </c>
      <c r="CH73" s="79">
        <v>0</v>
      </c>
      <c r="CI73" s="81">
        <f t="shared" si="6"/>
        <v>0</v>
      </c>
      <c r="CJ73" s="131">
        <f t="shared" si="7"/>
        <v>0</v>
      </c>
      <c r="CK73" s="131">
        <f t="shared" si="8"/>
        <v>0</v>
      </c>
      <c r="CL73" s="131">
        <f t="shared" si="9"/>
        <v>0</v>
      </c>
      <c r="CM73" s="83">
        <v>7</v>
      </c>
      <c r="CN73" s="254" t="s">
        <v>4965</v>
      </c>
      <c r="CO73" s="140" t="s">
        <v>4965</v>
      </c>
      <c r="CP73" s="256" t="s">
        <v>4965</v>
      </c>
      <c r="CQ73" s="86" t="s">
        <v>4965</v>
      </c>
      <c r="CR73" s="85" t="s">
        <v>4965</v>
      </c>
      <c r="CS73" s="85" t="s">
        <v>4965</v>
      </c>
      <c r="CT73" s="85" t="s">
        <v>4965</v>
      </c>
      <c r="CU73" s="86"/>
    </row>
    <row r="74" spans="1:99" s="363" customFormat="1" ht="12" customHeight="1" x14ac:dyDescent="0.2">
      <c r="A74" s="72" t="s">
        <v>2441</v>
      </c>
      <c r="B74" s="73" t="s">
        <v>853</v>
      </c>
      <c r="C74" s="73" t="s">
        <v>1432</v>
      </c>
      <c r="D74" s="73" t="s">
        <v>1432</v>
      </c>
      <c r="E74" s="78" t="s">
        <v>854</v>
      </c>
      <c r="F74" s="73" t="s">
        <v>855</v>
      </c>
      <c r="G74" s="73" t="s">
        <v>1143</v>
      </c>
      <c r="H74" s="73" t="s">
        <v>3875</v>
      </c>
      <c r="I74" s="73" t="s">
        <v>856</v>
      </c>
      <c r="J74" s="73">
        <v>528785</v>
      </c>
      <c r="K74" s="73">
        <v>173536</v>
      </c>
      <c r="L74" s="177" t="s">
        <v>3076</v>
      </c>
      <c r="M74" s="74" t="s">
        <v>857</v>
      </c>
      <c r="N74" s="74" t="s">
        <v>4125</v>
      </c>
      <c r="O74" s="73">
        <v>0</v>
      </c>
      <c r="P74" s="73">
        <v>37</v>
      </c>
      <c r="Q74" s="75">
        <v>37</v>
      </c>
      <c r="R74" s="73" t="s">
        <v>858</v>
      </c>
      <c r="S74" s="73" t="s">
        <v>1154</v>
      </c>
      <c r="T74" s="74" t="s">
        <v>859</v>
      </c>
      <c r="U74" s="74" t="s">
        <v>860</v>
      </c>
      <c r="V74" s="73" t="s">
        <v>1439</v>
      </c>
      <c r="W74" s="74" t="s">
        <v>1432</v>
      </c>
      <c r="X74" s="73" t="s">
        <v>1442</v>
      </c>
      <c r="Y74" s="73" t="s">
        <v>1443</v>
      </c>
      <c r="Z74" s="73" t="s">
        <v>1443</v>
      </c>
      <c r="AA74" s="73" t="s">
        <v>1444</v>
      </c>
      <c r="AB74" s="384">
        <v>8.0000000000000002E-3</v>
      </c>
      <c r="AC74" s="76" t="s">
        <v>857</v>
      </c>
      <c r="AD74" s="77" t="s">
        <v>4125</v>
      </c>
      <c r="AE74" s="157" t="s">
        <v>3063</v>
      </c>
      <c r="AF74" s="78" t="s">
        <v>1445</v>
      </c>
      <c r="AG74" s="78"/>
      <c r="AH74" s="78">
        <v>5</v>
      </c>
      <c r="AI74" s="78">
        <v>36</v>
      </c>
      <c r="AJ74" s="78">
        <v>0</v>
      </c>
      <c r="AK74" s="78">
        <v>11</v>
      </c>
      <c r="AL74" s="78">
        <v>21</v>
      </c>
      <c r="AM74" s="78">
        <v>5</v>
      </c>
      <c r="AN74" s="78">
        <v>0</v>
      </c>
      <c r="AO74" s="78">
        <v>0</v>
      </c>
      <c r="AP74" s="78">
        <v>0</v>
      </c>
      <c r="AQ74" s="78">
        <v>0</v>
      </c>
      <c r="AR74" s="78">
        <v>11</v>
      </c>
      <c r="AS74" s="78">
        <v>20</v>
      </c>
      <c r="AT74" s="78">
        <v>2</v>
      </c>
      <c r="AU74" s="78">
        <v>0</v>
      </c>
      <c r="AV74" s="78">
        <v>0</v>
      </c>
      <c r="AW74" s="78">
        <v>0</v>
      </c>
      <c r="AX74" s="78">
        <v>0</v>
      </c>
      <c r="AY74" s="78">
        <v>0</v>
      </c>
      <c r="AZ74" s="78">
        <v>1</v>
      </c>
      <c r="BA74" s="78">
        <v>3</v>
      </c>
      <c r="BB74" s="78">
        <v>0</v>
      </c>
      <c r="BC74" s="78">
        <v>0</v>
      </c>
      <c r="BD74" s="78">
        <v>0</v>
      </c>
      <c r="BE74" s="78">
        <v>0</v>
      </c>
      <c r="BF74" s="78">
        <v>0</v>
      </c>
      <c r="BG74" s="78">
        <v>0</v>
      </c>
      <c r="BH74" s="78">
        <v>0</v>
      </c>
      <c r="BI74" s="78">
        <v>0</v>
      </c>
      <c r="BJ74" s="78">
        <v>0</v>
      </c>
      <c r="BK74" s="78">
        <v>0</v>
      </c>
      <c r="BL74" s="285"/>
      <c r="BM74" s="179">
        <f t="shared" si="5"/>
        <v>37</v>
      </c>
      <c r="BN74" s="79">
        <v>0</v>
      </c>
      <c r="BO74" s="237">
        <v>0</v>
      </c>
      <c r="BP74" s="79">
        <v>0</v>
      </c>
      <c r="BQ74" s="79">
        <v>0</v>
      </c>
      <c r="BR74" s="79">
        <v>0</v>
      </c>
      <c r="BS74" s="238">
        <v>0</v>
      </c>
      <c r="BT74" s="79">
        <v>0</v>
      </c>
      <c r="BU74" s="79">
        <v>0</v>
      </c>
      <c r="BV74" s="79">
        <v>0</v>
      </c>
      <c r="BW74" s="79">
        <v>0</v>
      </c>
      <c r="BX74" s="79">
        <v>0</v>
      </c>
      <c r="BY74" s="79">
        <v>0</v>
      </c>
      <c r="BZ74" s="79">
        <v>0</v>
      </c>
      <c r="CA74" s="79">
        <v>0</v>
      </c>
      <c r="CB74" s="79">
        <v>0</v>
      </c>
      <c r="CC74" s="79">
        <v>0</v>
      </c>
      <c r="CD74" s="79">
        <v>0</v>
      </c>
      <c r="CE74" s="79">
        <v>0</v>
      </c>
      <c r="CF74" s="79">
        <v>0</v>
      </c>
      <c r="CG74" s="79">
        <v>0</v>
      </c>
      <c r="CH74" s="79">
        <v>0</v>
      </c>
      <c r="CI74" s="81">
        <f t="shared" si="6"/>
        <v>0</v>
      </c>
      <c r="CJ74" s="131">
        <f t="shared" si="7"/>
        <v>0</v>
      </c>
      <c r="CK74" s="131">
        <f t="shared" si="8"/>
        <v>0</v>
      </c>
      <c r="CL74" s="131">
        <f t="shared" si="9"/>
        <v>0</v>
      </c>
      <c r="CM74" s="83">
        <v>1</v>
      </c>
      <c r="CN74" s="254" t="s">
        <v>4965</v>
      </c>
      <c r="CO74" s="140" t="s">
        <v>4965</v>
      </c>
      <c r="CP74" s="256" t="s">
        <v>4965</v>
      </c>
      <c r="CQ74" s="86" t="s">
        <v>4965</v>
      </c>
      <c r="CR74" s="85" t="s">
        <v>4965</v>
      </c>
      <c r="CS74" s="85" t="s">
        <v>4965</v>
      </c>
      <c r="CT74" s="85" t="s">
        <v>4965</v>
      </c>
      <c r="CU74" s="86"/>
    </row>
    <row r="75" spans="1:99" s="363" customFormat="1" ht="12" customHeight="1" x14ac:dyDescent="0.2">
      <c r="A75" s="72" t="s">
        <v>2441</v>
      </c>
      <c r="B75" s="73" t="s">
        <v>853</v>
      </c>
      <c r="C75" s="73" t="s">
        <v>1432</v>
      </c>
      <c r="D75" s="73" t="s">
        <v>1432</v>
      </c>
      <c r="E75" s="78" t="s">
        <v>854</v>
      </c>
      <c r="F75" s="73" t="s">
        <v>855</v>
      </c>
      <c r="G75" s="73" t="s">
        <v>1143</v>
      </c>
      <c r="H75" s="73" t="s">
        <v>3875</v>
      </c>
      <c r="I75" s="73" t="s">
        <v>856</v>
      </c>
      <c r="J75" s="73">
        <v>528785</v>
      </c>
      <c r="K75" s="73">
        <v>173536</v>
      </c>
      <c r="L75" s="177" t="s">
        <v>3076</v>
      </c>
      <c r="M75" s="74" t="s">
        <v>857</v>
      </c>
      <c r="N75" s="74" t="s">
        <v>2554</v>
      </c>
      <c r="O75" s="73">
        <v>0</v>
      </c>
      <c r="P75" s="73">
        <v>3</v>
      </c>
      <c r="Q75" s="75">
        <v>3</v>
      </c>
      <c r="R75" s="73" t="s">
        <v>858</v>
      </c>
      <c r="S75" s="73" t="s">
        <v>1154</v>
      </c>
      <c r="T75" s="74" t="s">
        <v>859</v>
      </c>
      <c r="U75" s="74" t="s">
        <v>860</v>
      </c>
      <c r="V75" s="73" t="s">
        <v>1439</v>
      </c>
      <c r="W75" s="74" t="s">
        <v>1432</v>
      </c>
      <c r="X75" s="73" t="s">
        <v>1442</v>
      </c>
      <c r="Y75" s="73" t="s">
        <v>1443</v>
      </c>
      <c r="Z75" s="73" t="s">
        <v>1443</v>
      </c>
      <c r="AA75" s="73" t="s">
        <v>1444</v>
      </c>
      <c r="AB75" s="384">
        <v>4.0000000000000001E-3</v>
      </c>
      <c r="AC75" s="76" t="s">
        <v>857</v>
      </c>
      <c r="AD75" s="77" t="s">
        <v>2554</v>
      </c>
      <c r="AE75" s="157" t="s">
        <v>628</v>
      </c>
      <c r="AF75" s="78" t="s">
        <v>3279</v>
      </c>
      <c r="AG75" s="78"/>
      <c r="AH75" s="78">
        <v>0</v>
      </c>
      <c r="AI75" s="78">
        <v>3</v>
      </c>
      <c r="AJ75" s="78">
        <v>0</v>
      </c>
      <c r="AK75" s="78">
        <v>0</v>
      </c>
      <c r="AL75" s="78">
        <v>0</v>
      </c>
      <c r="AM75" s="78">
        <v>3</v>
      </c>
      <c r="AN75" s="78">
        <v>0</v>
      </c>
      <c r="AO75" s="78">
        <v>0</v>
      </c>
      <c r="AP75" s="78">
        <v>0</v>
      </c>
      <c r="AQ75" s="78">
        <v>0</v>
      </c>
      <c r="AR75" s="78">
        <v>0</v>
      </c>
      <c r="AS75" s="78">
        <v>0</v>
      </c>
      <c r="AT75" s="78">
        <v>0</v>
      </c>
      <c r="AU75" s="78">
        <v>0</v>
      </c>
      <c r="AV75" s="78">
        <v>0</v>
      </c>
      <c r="AW75" s="78">
        <v>0</v>
      </c>
      <c r="AX75" s="78">
        <v>0</v>
      </c>
      <c r="AY75" s="78">
        <v>0</v>
      </c>
      <c r="AZ75" s="78">
        <v>0</v>
      </c>
      <c r="BA75" s="78">
        <v>3</v>
      </c>
      <c r="BB75" s="78">
        <v>0</v>
      </c>
      <c r="BC75" s="78">
        <v>0</v>
      </c>
      <c r="BD75" s="78">
        <v>0</v>
      </c>
      <c r="BE75" s="78">
        <v>0</v>
      </c>
      <c r="BF75" s="78">
        <v>0</v>
      </c>
      <c r="BG75" s="78">
        <v>0</v>
      </c>
      <c r="BH75" s="78">
        <v>0</v>
      </c>
      <c r="BI75" s="78">
        <v>0</v>
      </c>
      <c r="BJ75" s="78">
        <v>0</v>
      </c>
      <c r="BK75" s="78">
        <v>0</v>
      </c>
      <c r="BL75" s="285"/>
      <c r="BM75" s="179">
        <f t="shared" si="5"/>
        <v>3</v>
      </c>
      <c r="BN75" s="79">
        <v>0</v>
      </c>
      <c r="BO75" s="237">
        <v>0</v>
      </c>
      <c r="BP75" s="79">
        <v>0</v>
      </c>
      <c r="BQ75" s="79">
        <v>0</v>
      </c>
      <c r="BR75" s="79">
        <v>0</v>
      </c>
      <c r="BS75" s="238">
        <v>0</v>
      </c>
      <c r="BT75" s="79">
        <v>0</v>
      </c>
      <c r="BU75" s="79">
        <v>0</v>
      </c>
      <c r="BV75" s="79">
        <v>0</v>
      </c>
      <c r="BW75" s="79">
        <v>0</v>
      </c>
      <c r="BX75" s="79">
        <v>0</v>
      </c>
      <c r="BY75" s="79">
        <v>0</v>
      </c>
      <c r="BZ75" s="79">
        <v>0</v>
      </c>
      <c r="CA75" s="79">
        <v>0</v>
      </c>
      <c r="CB75" s="79">
        <v>0</v>
      </c>
      <c r="CC75" s="79">
        <v>0</v>
      </c>
      <c r="CD75" s="79">
        <v>0</v>
      </c>
      <c r="CE75" s="79">
        <v>0</v>
      </c>
      <c r="CF75" s="79">
        <v>0</v>
      </c>
      <c r="CG75" s="79">
        <v>0</v>
      </c>
      <c r="CH75" s="79">
        <v>0</v>
      </c>
      <c r="CI75" s="81">
        <f t="shared" si="6"/>
        <v>0</v>
      </c>
      <c r="CJ75" s="131">
        <f t="shared" si="7"/>
        <v>0</v>
      </c>
      <c r="CK75" s="131">
        <f t="shared" si="8"/>
        <v>0</v>
      </c>
      <c r="CL75" s="131">
        <f t="shared" si="9"/>
        <v>0</v>
      </c>
      <c r="CM75" s="83">
        <v>1</v>
      </c>
      <c r="CN75" s="254" t="s">
        <v>4965</v>
      </c>
      <c r="CO75" s="140" t="s">
        <v>4965</v>
      </c>
      <c r="CP75" s="256" t="s">
        <v>4965</v>
      </c>
      <c r="CQ75" s="86" t="s">
        <v>4965</v>
      </c>
      <c r="CR75" s="85" t="s">
        <v>4965</v>
      </c>
      <c r="CS75" s="85" t="s">
        <v>4965</v>
      </c>
      <c r="CT75" s="85" t="s">
        <v>4965</v>
      </c>
      <c r="CU75" s="86"/>
    </row>
    <row r="76" spans="1:99" s="363" customFormat="1" ht="12" customHeight="1" x14ac:dyDescent="0.2">
      <c r="A76" s="72" t="s">
        <v>2441</v>
      </c>
      <c r="B76" s="73" t="s">
        <v>853</v>
      </c>
      <c r="C76" s="73" t="s">
        <v>1432</v>
      </c>
      <c r="D76" s="73" t="s">
        <v>1432</v>
      </c>
      <c r="E76" s="78" t="s">
        <v>854</v>
      </c>
      <c r="F76" s="73" t="s">
        <v>855</v>
      </c>
      <c r="G76" s="73" t="s">
        <v>1143</v>
      </c>
      <c r="H76" s="73" t="s">
        <v>3875</v>
      </c>
      <c r="I76" s="73" t="s">
        <v>856</v>
      </c>
      <c r="J76" s="73">
        <v>528785</v>
      </c>
      <c r="K76" s="73">
        <v>173536</v>
      </c>
      <c r="L76" s="177" t="s">
        <v>3076</v>
      </c>
      <c r="M76" s="74" t="s">
        <v>857</v>
      </c>
      <c r="N76" s="74" t="s">
        <v>2554</v>
      </c>
      <c r="O76" s="73">
        <v>0</v>
      </c>
      <c r="P76" s="73">
        <v>4</v>
      </c>
      <c r="Q76" s="75">
        <v>4</v>
      </c>
      <c r="R76" s="73" t="s">
        <v>858</v>
      </c>
      <c r="S76" s="73" t="s">
        <v>1154</v>
      </c>
      <c r="T76" s="74" t="s">
        <v>859</v>
      </c>
      <c r="U76" s="74" t="s">
        <v>860</v>
      </c>
      <c r="V76" s="73" t="s">
        <v>1439</v>
      </c>
      <c r="W76" s="74" t="s">
        <v>1432</v>
      </c>
      <c r="X76" s="73" t="s">
        <v>1442</v>
      </c>
      <c r="Y76" s="73" t="s">
        <v>1443</v>
      </c>
      <c r="Z76" s="73" t="s">
        <v>1444</v>
      </c>
      <c r="AA76" s="73" t="s">
        <v>2713</v>
      </c>
      <c r="AB76" s="384">
        <v>0</v>
      </c>
      <c r="AC76" s="76" t="s">
        <v>857</v>
      </c>
      <c r="AD76" s="77" t="s">
        <v>2554</v>
      </c>
      <c r="AE76" s="157" t="s">
        <v>628</v>
      </c>
      <c r="AF76" s="78" t="s">
        <v>3904</v>
      </c>
      <c r="AG76" s="78"/>
      <c r="AH76" s="78">
        <v>0</v>
      </c>
      <c r="AI76" s="78">
        <v>4</v>
      </c>
      <c r="AJ76" s="78">
        <v>0</v>
      </c>
      <c r="AK76" s="78">
        <v>4</v>
      </c>
      <c r="AL76" s="78">
        <v>0</v>
      </c>
      <c r="AM76" s="78">
        <v>0</v>
      </c>
      <c r="AN76" s="78">
        <v>0</v>
      </c>
      <c r="AO76" s="78">
        <v>0</v>
      </c>
      <c r="AP76" s="78">
        <v>0</v>
      </c>
      <c r="AQ76" s="78">
        <v>0</v>
      </c>
      <c r="AR76" s="78">
        <v>4</v>
      </c>
      <c r="AS76" s="78">
        <v>0</v>
      </c>
      <c r="AT76" s="78">
        <v>0</v>
      </c>
      <c r="AU76" s="78">
        <v>0</v>
      </c>
      <c r="AV76" s="78">
        <v>0</v>
      </c>
      <c r="AW76" s="78">
        <v>0</v>
      </c>
      <c r="AX76" s="78">
        <v>0</v>
      </c>
      <c r="AY76" s="78">
        <v>0</v>
      </c>
      <c r="AZ76" s="78">
        <v>0</v>
      </c>
      <c r="BA76" s="78">
        <v>0</v>
      </c>
      <c r="BB76" s="78">
        <v>0</v>
      </c>
      <c r="BC76" s="78">
        <v>0</v>
      </c>
      <c r="BD76" s="78">
        <v>0</v>
      </c>
      <c r="BE76" s="78">
        <v>0</v>
      </c>
      <c r="BF76" s="78">
        <v>0</v>
      </c>
      <c r="BG76" s="78">
        <v>0</v>
      </c>
      <c r="BH76" s="78">
        <v>0</v>
      </c>
      <c r="BI76" s="78">
        <v>0</v>
      </c>
      <c r="BJ76" s="78">
        <v>0</v>
      </c>
      <c r="BK76" s="78">
        <v>0</v>
      </c>
      <c r="BL76" s="285"/>
      <c r="BM76" s="179">
        <f t="shared" si="5"/>
        <v>4</v>
      </c>
      <c r="BN76" s="79">
        <v>0</v>
      </c>
      <c r="BO76" s="237">
        <v>0</v>
      </c>
      <c r="BP76" s="79">
        <v>0</v>
      </c>
      <c r="BQ76" s="79">
        <v>0</v>
      </c>
      <c r="BR76" s="79">
        <v>0</v>
      </c>
      <c r="BS76" s="238">
        <v>0</v>
      </c>
      <c r="BT76" s="79">
        <v>0</v>
      </c>
      <c r="BU76" s="79">
        <v>0</v>
      </c>
      <c r="BV76" s="79">
        <v>0</v>
      </c>
      <c r="BW76" s="79">
        <v>0</v>
      </c>
      <c r="BX76" s="79">
        <v>0</v>
      </c>
      <c r="BY76" s="79">
        <v>0</v>
      </c>
      <c r="BZ76" s="79">
        <v>0</v>
      </c>
      <c r="CA76" s="79">
        <v>0</v>
      </c>
      <c r="CB76" s="79">
        <v>0</v>
      </c>
      <c r="CC76" s="79">
        <v>0</v>
      </c>
      <c r="CD76" s="79">
        <v>0</v>
      </c>
      <c r="CE76" s="79">
        <v>0</v>
      </c>
      <c r="CF76" s="79">
        <v>0</v>
      </c>
      <c r="CG76" s="79">
        <v>0</v>
      </c>
      <c r="CH76" s="79">
        <v>0</v>
      </c>
      <c r="CI76" s="81">
        <f t="shared" si="6"/>
        <v>0</v>
      </c>
      <c r="CJ76" s="131">
        <f t="shared" si="7"/>
        <v>0</v>
      </c>
      <c r="CK76" s="131">
        <f t="shared" si="8"/>
        <v>0</v>
      </c>
      <c r="CL76" s="131">
        <f t="shared" si="9"/>
        <v>0</v>
      </c>
      <c r="CM76" s="83">
        <v>1</v>
      </c>
      <c r="CN76" s="254" t="s">
        <v>4965</v>
      </c>
      <c r="CO76" s="140" t="s">
        <v>4965</v>
      </c>
      <c r="CP76" s="256" t="s">
        <v>4965</v>
      </c>
      <c r="CQ76" s="86" t="s">
        <v>4965</v>
      </c>
      <c r="CR76" s="85" t="s">
        <v>4965</v>
      </c>
      <c r="CS76" s="85" t="s">
        <v>4965</v>
      </c>
      <c r="CT76" s="85" t="s">
        <v>4965</v>
      </c>
      <c r="CU76" s="86"/>
    </row>
    <row r="77" spans="1:99" s="363" customFormat="1" ht="12" customHeight="1" x14ac:dyDescent="0.2">
      <c r="A77" s="72" t="s">
        <v>2441</v>
      </c>
      <c r="B77" s="73" t="s">
        <v>1249</v>
      </c>
      <c r="C77" s="73" t="s">
        <v>1432</v>
      </c>
      <c r="D77" s="73" t="s">
        <v>1432</v>
      </c>
      <c r="E77" s="78" t="s">
        <v>1432</v>
      </c>
      <c r="F77" s="73" t="s">
        <v>1250</v>
      </c>
      <c r="G77" s="73" t="s">
        <v>166</v>
      </c>
      <c r="H77" s="73" t="s">
        <v>1458</v>
      </c>
      <c r="I77" s="73" t="s">
        <v>1251</v>
      </c>
      <c r="J77" s="73">
        <v>524688</v>
      </c>
      <c r="K77" s="73">
        <v>174919</v>
      </c>
      <c r="L77" s="177" t="s">
        <v>3079</v>
      </c>
      <c r="M77" s="74" t="s">
        <v>4203</v>
      </c>
      <c r="N77" s="74" t="s">
        <v>3859</v>
      </c>
      <c r="O77" s="73">
        <v>2</v>
      </c>
      <c r="P77" s="73">
        <v>2</v>
      </c>
      <c r="Q77" s="75">
        <v>0</v>
      </c>
      <c r="R77" s="73" t="s">
        <v>216</v>
      </c>
      <c r="S77" s="73" t="s">
        <v>1438</v>
      </c>
      <c r="T77" s="74" t="s">
        <v>1609</v>
      </c>
      <c r="U77" s="74" t="s">
        <v>852</v>
      </c>
      <c r="V77" s="73" t="s">
        <v>1439</v>
      </c>
      <c r="W77" s="74" t="s">
        <v>1432</v>
      </c>
      <c r="X77" s="73" t="s">
        <v>1442</v>
      </c>
      <c r="Y77" s="73" t="s">
        <v>1443</v>
      </c>
      <c r="Z77" s="73" t="s">
        <v>1444</v>
      </c>
      <c r="AA77" s="73" t="s">
        <v>2713</v>
      </c>
      <c r="AB77" s="384">
        <v>9.6000000000000002E-2</v>
      </c>
      <c r="AC77" s="76" t="s">
        <v>4203</v>
      </c>
      <c r="AD77" s="77" t="s">
        <v>3859</v>
      </c>
      <c r="AE77" s="157" t="s">
        <v>3063</v>
      </c>
      <c r="AF77" s="78" t="s">
        <v>1445</v>
      </c>
      <c r="AG77" s="78"/>
      <c r="AH77" s="78">
        <v>0</v>
      </c>
      <c r="AI77" s="78">
        <v>2</v>
      </c>
      <c r="AJ77" s="78">
        <v>0</v>
      </c>
      <c r="AK77" s="78">
        <v>0</v>
      </c>
      <c r="AL77" s="78">
        <v>0</v>
      </c>
      <c r="AM77" s="78">
        <v>0</v>
      </c>
      <c r="AN77" s="78">
        <v>-2</v>
      </c>
      <c r="AO77" s="78">
        <v>2</v>
      </c>
      <c r="AP77" s="78">
        <v>0</v>
      </c>
      <c r="AQ77" s="78">
        <v>0</v>
      </c>
      <c r="AR77" s="78">
        <v>0</v>
      </c>
      <c r="AS77" s="78">
        <v>0</v>
      </c>
      <c r="AT77" s="78">
        <v>0</v>
      </c>
      <c r="AU77" s="78">
        <v>0</v>
      </c>
      <c r="AV77" s="78">
        <v>0</v>
      </c>
      <c r="AW77" s="78">
        <v>0</v>
      </c>
      <c r="AX77" s="78">
        <v>0</v>
      </c>
      <c r="AY77" s="78">
        <v>0</v>
      </c>
      <c r="AZ77" s="78">
        <v>0</v>
      </c>
      <c r="BA77" s="78">
        <v>0</v>
      </c>
      <c r="BB77" s="78">
        <v>-2</v>
      </c>
      <c r="BC77" s="78">
        <v>2</v>
      </c>
      <c r="BD77" s="78">
        <v>0</v>
      </c>
      <c r="BE77" s="78">
        <v>0</v>
      </c>
      <c r="BF77" s="78">
        <v>0</v>
      </c>
      <c r="BG77" s="78">
        <v>0</v>
      </c>
      <c r="BH77" s="78">
        <v>0</v>
      </c>
      <c r="BI77" s="78">
        <v>0</v>
      </c>
      <c r="BJ77" s="78">
        <v>0</v>
      </c>
      <c r="BK77" s="78">
        <v>0</v>
      </c>
      <c r="BL77" s="285"/>
      <c r="BM77" s="179">
        <f t="shared" si="5"/>
        <v>0</v>
      </c>
      <c r="BN77" s="79">
        <v>0</v>
      </c>
      <c r="BO77" s="237">
        <v>0</v>
      </c>
      <c r="BP77" s="79">
        <v>0</v>
      </c>
      <c r="BQ77" s="79">
        <v>0</v>
      </c>
      <c r="BR77" s="79">
        <v>0</v>
      </c>
      <c r="BS77" s="238">
        <v>0</v>
      </c>
      <c r="BT77" s="79">
        <v>0</v>
      </c>
      <c r="BU77" s="79">
        <v>0</v>
      </c>
      <c r="BV77" s="79">
        <v>0</v>
      </c>
      <c r="BW77" s="79">
        <v>0</v>
      </c>
      <c r="BX77" s="79">
        <v>0</v>
      </c>
      <c r="BY77" s="79">
        <v>0</v>
      </c>
      <c r="BZ77" s="79">
        <v>0</v>
      </c>
      <c r="CA77" s="79">
        <v>0</v>
      </c>
      <c r="CB77" s="79">
        <v>0</v>
      </c>
      <c r="CC77" s="79">
        <v>0</v>
      </c>
      <c r="CD77" s="79">
        <v>0</v>
      </c>
      <c r="CE77" s="79">
        <v>0</v>
      </c>
      <c r="CF77" s="79">
        <v>0</v>
      </c>
      <c r="CG77" s="79">
        <v>0</v>
      </c>
      <c r="CH77" s="79">
        <v>0</v>
      </c>
      <c r="CI77" s="81">
        <f t="shared" si="6"/>
        <v>0</v>
      </c>
      <c r="CJ77" s="131">
        <f t="shared" si="7"/>
        <v>0</v>
      </c>
      <c r="CK77" s="131">
        <f t="shared" si="8"/>
        <v>0</v>
      </c>
      <c r="CL77" s="131">
        <f t="shared" si="9"/>
        <v>0</v>
      </c>
      <c r="CM77" s="83">
        <v>1</v>
      </c>
      <c r="CN77" s="254" t="s">
        <v>4965</v>
      </c>
      <c r="CO77" s="140" t="s">
        <v>4965</v>
      </c>
      <c r="CP77" s="256" t="s">
        <v>4965</v>
      </c>
      <c r="CQ77" s="86" t="s">
        <v>4965</v>
      </c>
      <c r="CR77" s="85" t="s">
        <v>4965</v>
      </c>
      <c r="CS77" s="85" t="s">
        <v>4965</v>
      </c>
      <c r="CT77" s="85" t="s">
        <v>4965</v>
      </c>
      <c r="CU77" s="86"/>
    </row>
    <row r="78" spans="1:99" s="363" customFormat="1" ht="12" customHeight="1" x14ac:dyDescent="0.2">
      <c r="A78" s="72" t="s">
        <v>2441</v>
      </c>
      <c r="B78" s="73" t="s">
        <v>217</v>
      </c>
      <c r="C78" s="73" t="s">
        <v>1432</v>
      </c>
      <c r="D78" s="73" t="s">
        <v>1432</v>
      </c>
      <c r="E78" s="78" t="s">
        <v>1432</v>
      </c>
      <c r="F78" s="73" t="s">
        <v>1313</v>
      </c>
      <c r="G78" s="73" t="s">
        <v>3535</v>
      </c>
      <c r="H78" s="73" t="s">
        <v>3875</v>
      </c>
      <c r="I78" s="73" t="s">
        <v>218</v>
      </c>
      <c r="J78" s="73">
        <v>528674</v>
      </c>
      <c r="K78" s="73">
        <v>173249</v>
      </c>
      <c r="L78" s="177" t="s">
        <v>3076</v>
      </c>
      <c r="M78" s="74" t="s">
        <v>1575</v>
      </c>
      <c r="N78" s="74" t="s">
        <v>4232</v>
      </c>
      <c r="O78" s="73">
        <v>0</v>
      </c>
      <c r="P78" s="73">
        <v>1</v>
      </c>
      <c r="Q78" s="75">
        <v>1</v>
      </c>
      <c r="R78" s="73" t="s">
        <v>219</v>
      </c>
      <c r="S78" s="73" t="s">
        <v>1438</v>
      </c>
      <c r="T78" s="74" t="s">
        <v>3162</v>
      </c>
      <c r="U78" s="74" t="s">
        <v>402</v>
      </c>
      <c r="V78" s="73" t="s">
        <v>1439</v>
      </c>
      <c r="W78" s="74" t="s">
        <v>1432</v>
      </c>
      <c r="X78" s="73" t="s">
        <v>1442</v>
      </c>
      <c r="Y78" s="73" t="s">
        <v>1443</v>
      </c>
      <c r="Z78" s="73" t="s">
        <v>1444</v>
      </c>
      <c r="AA78" s="73" t="s">
        <v>2713</v>
      </c>
      <c r="AB78" s="384">
        <v>3.0000000000000001E-3</v>
      </c>
      <c r="AC78" s="76" t="s">
        <v>1575</v>
      </c>
      <c r="AD78" s="77" t="s">
        <v>4232</v>
      </c>
      <c r="AE78" s="157" t="s">
        <v>3063</v>
      </c>
      <c r="AF78" s="78" t="s">
        <v>1445</v>
      </c>
      <c r="AG78" s="78"/>
      <c r="AH78" s="78">
        <v>0</v>
      </c>
      <c r="AI78" s="78">
        <v>0</v>
      </c>
      <c r="AJ78" s="78">
        <v>0</v>
      </c>
      <c r="AK78" s="78">
        <v>1</v>
      </c>
      <c r="AL78" s="78">
        <v>0</v>
      </c>
      <c r="AM78" s="78">
        <v>0</v>
      </c>
      <c r="AN78" s="78">
        <v>0</v>
      </c>
      <c r="AO78" s="78">
        <v>0</v>
      </c>
      <c r="AP78" s="78">
        <v>0</v>
      </c>
      <c r="AQ78" s="78">
        <v>0</v>
      </c>
      <c r="AR78" s="78">
        <v>1</v>
      </c>
      <c r="AS78" s="78">
        <v>0</v>
      </c>
      <c r="AT78" s="78">
        <v>0</v>
      </c>
      <c r="AU78" s="78">
        <v>0</v>
      </c>
      <c r="AV78" s="78">
        <v>0</v>
      </c>
      <c r="AW78" s="78">
        <v>0</v>
      </c>
      <c r="AX78" s="78">
        <v>0</v>
      </c>
      <c r="AY78" s="78">
        <v>0</v>
      </c>
      <c r="AZ78" s="78">
        <v>0</v>
      </c>
      <c r="BA78" s="78">
        <v>0</v>
      </c>
      <c r="BB78" s="78">
        <v>0</v>
      </c>
      <c r="BC78" s="78">
        <v>0</v>
      </c>
      <c r="BD78" s="78">
        <v>0</v>
      </c>
      <c r="BE78" s="78">
        <v>0</v>
      </c>
      <c r="BF78" s="78">
        <v>0</v>
      </c>
      <c r="BG78" s="78">
        <v>0</v>
      </c>
      <c r="BH78" s="78">
        <v>0</v>
      </c>
      <c r="BI78" s="78">
        <v>0</v>
      </c>
      <c r="BJ78" s="78">
        <v>0</v>
      </c>
      <c r="BK78" s="78">
        <v>0</v>
      </c>
      <c r="BL78" s="285"/>
      <c r="BM78" s="179">
        <f t="shared" si="5"/>
        <v>1</v>
      </c>
      <c r="BN78" s="79">
        <v>0</v>
      </c>
      <c r="BO78" s="237">
        <v>0</v>
      </c>
      <c r="BP78" s="79">
        <v>0</v>
      </c>
      <c r="BQ78" s="79">
        <v>0</v>
      </c>
      <c r="BR78" s="79">
        <v>0</v>
      </c>
      <c r="BS78" s="238">
        <v>0</v>
      </c>
      <c r="BT78" s="79">
        <v>0</v>
      </c>
      <c r="BU78" s="79">
        <v>0</v>
      </c>
      <c r="BV78" s="79">
        <v>0</v>
      </c>
      <c r="BW78" s="79">
        <v>0</v>
      </c>
      <c r="BX78" s="79">
        <v>0</v>
      </c>
      <c r="BY78" s="79">
        <v>0</v>
      </c>
      <c r="BZ78" s="79">
        <v>0</v>
      </c>
      <c r="CA78" s="79">
        <v>0</v>
      </c>
      <c r="CB78" s="79">
        <v>0</v>
      </c>
      <c r="CC78" s="79">
        <v>0</v>
      </c>
      <c r="CD78" s="79">
        <v>0</v>
      </c>
      <c r="CE78" s="79">
        <v>0</v>
      </c>
      <c r="CF78" s="79">
        <v>0</v>
      </c>
      <c r="CG78" s="79">
        <v>0</v>
      </c>
      <c r="CH78" s="79">
        <v>0</v>
      </c>
      <c r="CI78" s="81">
        <f t="shared" si="6"/>
        <v>0</v>
      </c>
      <c r="CJ78" s="131">
        <f t="shared" si="7"/>
        <v>0</v>
      </c>
      <c r="CK78" s="131">
        <f t="shared" si="8"/>
        <v>0</v>
      </c>
      <c r="CL78" s="131">
        <f t="shared" si="9"/>
        <v>0</v>
      </c>
      <c r="CM78" s="83">
        <v>1</v>
      </c>
      <c r="CN78" s="254" t="s">
        <v>4965</v>
      </c>
      <c r="CO78" s="180" t="s">
        <v>4767</v>
      </c>
      <c r="CP78" s="256" t="s">
        <v>4965</v>
      </c>
      <c r="CQ78" s="86" t="s">
        <v>4965</v>
      </c>
      <c r="CR78" s="85" t="s">
        <v>4965</v>
      </c>
      <c r="CS78" s="85" t="s">
        <v>4965</v>
      </c>
      <c r="CT78" s="85" t="s">
        <v>4965</v>
      </c>
      <c r="CU78" s="86"/>
    </row>
    <row r="79" spans="1:99" s="363" customFormat="1" ht="12" customHeight="1" x14ac:dyDescent="0.2">
      <c r="A79" s="72" t="s">
        <v>2441</v>
      </c>
      <c r="B79" s="73" t="s">
        <v>220</v>
      </c>
      <c r="C79" s="73" t="s">
        <v>1432</v>
      </c>
      <c r="D79" s="73" t="s">
        <v>1432</v>
      </c>
      <c r="E79" s="78" t="s">
        <v>221</v>
      </c>
      <c r="F79" s="73" t="s">
        <v>1432</v>
      </c>
      <c r="G79" s="73" t="s">
        <v>3898</v>
      </c>
      <c r="H79" s="73" t="s">
        <v>2717</v>
      </c>
      <c r="I79" s="73" t="s">
        <v>222</v>
      </c>
      <c r="J79" s="73">
        <v>526645</v>
      </c>
      <c r="K79" s="73">
        <v>175719</v>
      </c>
      <c r="L79" s="177" t="s">
        <v>3067</v>
      </c>
      <c r="M79" s="74" t="s">
        <v>3619</v>
      </c>
      <c r="N79" s="74" t="s">
        <v>2065</v>
      </c>
      <c r="O79" s="73">
        <v>0</v>
      </c>
      <c r="P79" s="73">
        <v>6</v>
      </c>
      <c r="Q79" s="75">
        <v>6</v>
      </c>
      <c r="R79" s="73" t="s">
        <v>223</v>
      </c>
      <c r="S79" s="73" t="s">
        <v>1438</v>
      </c>
      <c r="T79" s="74" t="s">
        <v>4305</v>
      </c>
      <c r="U79" s="74" t="s">
        <v>852</v>
      </c>
      <c r="V79" s="73" t="s">
        <v>1439</v>
      </c>
      <c r="W79" s="74" t="s">
        <v>1432</v>
      </c>
      <c r="X79" s="73" t="s">
        <v>1442</v>
      </c>
      <c r="Y79" s="73" t="s">
        <v>3893</v>
      </c>
      <c r="Z79" s="73" t="s">
        <v>1444</v>
      </c>
      <c r="AA79" s="73" t="s">
        <v>3894</v>
      </c>
      <c r="AB79" s="384">
        <v>2.4E-2</v>
      </c>
      <c r="AC79" s="76" t="s">
        <v>3619</v>
      </c>
      <c r="AD79" s="77" t="s">
        <v>2065</v>
      </c>
      <c r="AE79" s="157" t="s">
        <v>1931</v>
      </c>
      <c r="AF79" s="78" t="s">
        <v>373</v>
      </c>
      <c r="AG79" s="78"/>
      <c r="AH79" s="78">
        <v>0</v>
      </c>
      <c r="AI79" s="78">
        <v>0</v>
      </c>
      <c r="AJ79" s="78">
        <v>0</v>
      </c>
      <c r="AK79" s="78">
        <v>2</v>
      </c>
      <c r="AL79" s="78">
        <v>4</v>
      </c>
      <c r="AM79" s="78">
        <v>0</v>
      </c>
      <c r="AN79" s="78">
        <v>0</v>
      </c>
      <c r="AO79" s="78">
        <v>0</v>
      </c>
      <c r="AP79" s="78">
        <v>0</v>
      </c>
      <c r="AQ79" s="78">
        <v>0</v>
      </c>
      <c r="AR79" s="78">
        <v>2</v>
      </c>
      <c r="AS79" s="78">
        <v>4</v>
      </c>
      <c r="AT79" s="78">
        <v>0</v>
      </c>
      <c r="AU79" s="78">
        <v>0</v>
      </c>
      <c r="AV79" s="78">
        <v>0</v>
      </c>
      <c r="AW79" s="78">
        <v>0</v>
      </c>
      <c r="AX79" s="78">
        <v>0</v>
      </c>
      <c r="AY79" s="78">
        <v>0</v>
      </c>
      <c r="AZ79" s="78">
        <v>0</v>
      </c>
      <c r="BA79" s="78">
        <v>0</v>
      </c>
      <c r="BB79" s="78">
        <v>0</v>
      </c>
      <c r="BC79" s="78">
        <v>0</v>
      </c>
      <c r="BD79" s="78">
        <v>0</v>
      </c>
      <c r="BE79" s="78">
        <v>0</v>
      </c>
      <c r="BF79" s="78">
        <v>0</v>
      </c>
      <c r="BG79" s="78">
        <v>0</v>
      </c>
      <c r="BH79" s="78">
        <v>0</v>
      </c>
      <c r="BI79" s="78">
        <v>0</v>
      </c>
      <c r="BJ79" s="78">
        <v>0</v>
      </c>
      <c r="BK79" s="78">
        <v>0</v>
      </c>
      <c r="BL79" s="285"/>
      <c r="BM79" s="179">
        <f t="shared" si="5"/>
        <v>6</v>
      </c>
      <c r="BN79" s="79">
        <v>0</v>
      </c>
      <c r="BO79" s="237">
        <v>0</v>
      </c>
      <c r="BP79" s="79">
        <v>0</v>
      </c>
      <c r="BQ79" s="79">
        <v>0</v>
      </c>
      <c r="BR79" s="79">
        <v>0</v>
      </c>
      <c r="BS79" s="238">
        <v>0</v>
      </c>
      <c r="BT79" s="79">
        <v>0</v>
      </c>
      <c r="BU79" s="79">
        <v>0</v>
      </c>
      <c r="BV79" s="79">
        <v>0</v>
      </c>
      <c r="BW79" s="79">
        <v>0</v>
      </c>
      <c r="BX79" s="79">
        <v>0</v>
      </c>
      <c r="BY79" s="79">
        <v>0</v>
      </c>
      <c r="BZ79" s="79">
        <v>0</v>
      </c>
      <c r="CA79" s="79">
        <v>0</v>
      </c>
      <c r="CB79" s="79">
        <v>0</v>
      </c>
      <c r="CC79" s="79">
        <v>0</v>
      </c>
      <c r="CD79" s="79">
        <v>0</v>
      </c>
      <c r="CE79" s="79">
        <v>0</v>
      </c>
      <c r="CF79" s="79">
        <v>0</v>
      </c>
      <c r="CG79" s="79">
        <v>0</v>
      </c>
      <c r="CH79" s="79">
        <v>0</v>
      </c>
      <c r="CI79" s="81">
        <f t="shared" si="6"/>
        <v>0</v>
      </c>
      <c r="CJ79" s="131">
        <f t="shared" si="7"/>
        <v>0</v>
      </c>
      <c r="CK79" s="131">
        <f t="shared" si="8"/>
        <v>0</v>
      </c>
      <c r="CL79" s="131">
        <f t="shared" si="9"/>
        <v>0</v>
      </c>
      <c r="CM79" s="83">
        <v>7</v>
      </c>
      <c r="CN79" s="254" t="s">
        <v>4965</v>
      </c>
      <c r="CO79" s="140" t="s">
        <v>4965</v>
      </c>
      <c r="CP79" s="256" t="s">
        <v>4965</v>
      </c>
      <c r="CQ79" s="86" t="s">
        <v>4965</v>
      </c>
      <c r="CR79" s="85" t="s">
        <v>4965</v>
      </c>
      <c r="CS79" s="85" t="s">
        <v>4965</v>
      </c>
      <c r="CT79" s="85" t="s">
        <v>4965</v>
      </c>
      <c r="CU79" s="86"/>
    </row>
    <row r="80" spans="1:99" s="363" customFormat="1" ht="12" customHeight="1" x14ac:dyDescent="0.2">
      <c r="A80" s="72" t="s">
        <v>2441</v>
      </c>
      <c r="B80" s="73" t="s">
        <v>224</v>
      </c>
      <c r="C80" s="73" t="s">
        <v>1432</v>
      </c>
      <c r="D80" s="73" t="s">
        <v>1432</v>
      </c>
      <c r="E80" s="78" t="s">
        <v>1432</v>
      </c>
      <c r="F80" s="73" t="s">
        <v>225</v>
      </c>
      <c r="G80" s="73" t="s">
        <v>1385</v>
      </c>
      <c r="H80" s="73" t="s">
        <v>1458</v>
      </c>
      <c r="I80" s="73" t="s">
        <v>226</v>
      </c>
      <c r="J80" s="73">
        <v>523970</v>
      </c>
      <c r="K80" s="73">
        <v>175165</v>
      </c>
      <c r="L80" s="177" t="s">
        <v>3088</v>
      </c>
      <c r="M80" s="74" t="s">
        <v>429</v>
      </c>
      <c r="N80" s="74" t="s">
        <v>2128</v>
      </c>
      <c r="O80" s="73">
        <v>3</v>
      </c>
      <c r="P80" s="73">
        <v>5</v>
      </c>
      <c r="Q80" s="75">
        <v>2</v>
      </c>
      <c r="R80" s="73" t="s">
        <v>227</v>
      </c>
      <c r="S80" s="73" t="s">
        <v>1438</v>
      </c>
      <c r="T80" s="74" t="s">
        <v>228</v>
      </c>
      <c r="U80" s="74" t="s">
        <v>429</v>
      </c>
      <c r="V80" s="73" t="s">
        <v>1439</v>
      </c>
      <c r="W80" s="74" t="s">
        <v>1432</v>
      </c>
      <c r="X80" s="73" t="s">
        <v>1442</v>
      </c>
      <c r="Y80" s="73" t="s">
        <v>4694</v>
      </c>
      <c r="Z80" s="73" t="s">
        <v>1444</v>
      </c>
      <c r="AA80" s="73" t="s">
        <v>4720</v>
      </c>
      <c r="AB80" s="384">
        <v>8.9999999999999993E-3</v>
      </c>
      <c r="AC80" s="76" t="s">
        <v>429</v>
      </c>
      <c r="AD80" s="77" t="s">
        <v>2128</v>
      </c>
      <c r="AE80" s="157" t="s">
        <v>3063</v>
      </c>
      <c r="AF80" s="78" t="s">
        <v>1445</v>
      </c>
      <c r="AG80" s="78"/>
      <c r="AH80" s="78">
        <v>0</v>
      </c>
      <c r="AI80" s="78">
        <v>0</v>
      </c>
      <c r="AJ80" s="78">
        <v>0</v>
      </c>
      <c r="AK80" s="78">
        <v>1</v>
      </c>
      <c r="AL80" s="78">
        <v>4</v>
      </c>
      <c r="AM80" s="78">
        <v>-3</v>
      </c>
      <c r="AN80" s="78">
        <v>0</v>
      </c>
      <c r="AO80" s="78">
        <v>0</v>
      </c>
      <c r="AP80" s="78">
        <v>0</v>
      </c>
      <c r="AQ80" s="78">
        <v>0</v>
      </c>
      <c r="AR80" s="78">
        <v>1</v>
      </c>
      <c r="AS80" s="78">
        <v>4</v>
      </c>
      <c r="AT80" s="78">
        <v>-3</v>
      </c>
      <c r="AU80" s="78">
        <v>0</v>
      </c>
      <c r="AV80" s="78">
        <v>0</v>
      </c>
      <c r="AW80" s="78">
        <v>0</v>
      </c>
      <c r="AX80" s="78">
        <v>0</v>
      </c>
      <c r="AY80" s="78">
        <v>0</v>
      </c>
      <c r="AZ80" s="78">
        <v>0</v>
      </c>
      <c r="BA80" s="78">
        <v>0</v>
      </c>
      <c r="BB80" s="78">
        <v>0</v>
      </c>
      <c r="BC80" s="78">
        <v>0</v>
      </c>
      <c r="BD80" s="78">
        <v>0</v>
      </c>
      <c r="BE80" s="78">
        <v>0</v>
      </c>
      <c r="BF80" s="78">
        <v>0</v>
      </c>
      <c r="BG80" s="78">
        <v>0</v>
      </c>
      <c r="BH80" s="78">
        <v>0</v>
      </c>
      <c r="BI80" s="78">
        <v>0</v>
      </c>
      <c r="BJ80" s="78">
        <v>0</v>
      </c>
      <c r="BK80" s="78">
        <v>0</v>
      </c>
      <c r="BL80" s="285"/>
      <c r="BM80" s="179">
        <f t="shared" si="5"/>
        <v>2</v>
      </c>
      <c r="BN80" s="79">
        <v>0</v>
      </c>
      <c r="BO80" s="237">
        <v>0</v>
      </c>
      <c r="BP80" s="79">
        <v>0</v>
      </c>
      <c r="BQ80" s="79">
        <v>0</v>
      </c>
      <c r="BR80" s="79">
        <v>0</v>
      </c>
      <c r="BS80" s="238">
        <v>0</v>
      </c>
      <c r="BT80" s="79">
        <v>0</v>
      </c>
      <c r="BU80" s="79">
        <v>0</v>
      </c>
      <c r="BV80" s="79">
        <v>0</v>
      </c>
      <c r="BW80" s="79">
        <v>0</v>
      </c>
      <c r="BX80" s="79">
        <v>0</v>
      </c>
      <c r="BY80" s="79">
        <v>0</v>
      </c>
      <c r="BZ80" s="79">
        <v>0</v>
      </c>
      <c r="CA80" s="79">
        <v>0</v>
      </c>
      <c r="CB80" s="79">
        <v>0</v>
      </c>
      <c r="CC80" s="79">
        <v>0</v>
      </c>
      <c r="CD80" s="79">
        <v>0</v>
      </c>
      <c r="CE80" s="79">
        <v>0</v>
      </c>
      <c r="CF80" s="79">
        <v>0</v>
      </c>
      <c r="CG80" s="79">
        <v>0</v>
      </c>
      <c r="CH80" s="79">
        <v>0</v>
      </c>
      <c r="CI80" s="81">
        <f t="shared" si="6"/>
        <v>0</v>
      </c>
      <c r="CJ80" s="131">
        <f t="shared" si="7"/>
        <v>0</v>
      </c>
      <c r="CK80" s="131">
        <f t="shared" si="8"/>
        <v>0</v>
      </c>
      <c r="CL80" s="131">
        <f t="shared" si="9"/>
        <v>0</v>
      </c>
      <c r="CM80" s="83">
        <v>1</v>
      </c>
      <c r="CN80" s="254" t="s">
        <v>4965</v>
      </c>
      <c r="CO80" s="180" t="s">
        <v>1942</v>
      </c>
      <c r="CP80" s="256" t="s">
        <v>4965</v>
      </c>
      <c r="CQ80" s="86" t="s">
        <v>4965</v>
      </c>
      <c r="CR80" s="85" t="s">
        <v>4965</v>
      </c>
      <c r="CS80" s="85" t="s">
        <v>4965</v>
      </c>
      <c r="CT80" s="85" t="s">
        <v>4965</v>
      </c>
      <c r="CU80" s="86"/>
    </row>
    <row r="81" spans="1:99" s="363" customFormat="1" ht="12" customHeight="1" x14ac:dyDescent="0.2">
      <c r="A81" s="72" t="s">
        <v>2441</v>
      </c>
      <c r="B81" s="73" t="s">
        <v>229</v>
      </c>
      <c r="C81" s="73" t="s">
        <v>1432</v>
      </c>
      <c r="D81" s="73" t="s">
        <v>1432</v>
      </c>
      <c r="E81" s="78" t="s">
        <v>1432</v>
      </c>
      <c r="F81" s="73" t="s">
        <v>230</v>
      </c>
      <c r="G81" s="73" t="s">
        <v>4568</v>
      </c>
      <c r="H81" s="73" t="s">
        <v>1458</v>
      </c>
      <c r="I81" s="73" t="s">
        <v>4690</v>
      </c>
      <c r="J81" s="73">
        <v>523503</v>
      </c>
      <c r="K81" s="73">
        <v>175838</v>
      </c>
      <c r="L81" s="177" t="s">
        <v>3088</v>
      </c>
      <c r="M81" s="74" t="s">
        <v>1376</v>
      </c>
      <c r="N81" s="74" t="s">
        <v>3859</v>
      </c>
      <c r="O81" s="73">
        <v>0</v>
      </c>
      <c r="P81" s="73">
        <v>3</v>
      </c>
      <c r="Q81" s="75">
        <v>3</v>
      </c>
      <c r="R81" s="73" t="s">
        <v>231</v>
      </c>
      <c r="S81" s="73" t="s">
        <v>1438</v>
      </c>
      <c r="T81" s="74" t="s">
        <v>4305</v>
      </c>
      <c r="U81" s="74" t="s">
        <v>852</v>
      </c>
      <c r="V81" s="73" t="s">
        <v>1439</v>
      </c>
      <c r="W81" s="74" t="s">
        <v>1432</v>
      </c>
      <c r="X81" s="73" t="s">
        <v>1442</v>
      </c>
      <c r="Y81" s="73" t="s">
        <v>4694</v>
      </c>
      <c r="Z81" s="73" t="s">
        <v>1444</v>
      </c>
      <c r="AA81" s="73" t="s">
        <v>1136</v>
      </c>
      <c r="AB81" s="384">
        <v>8.9999999999999993E-3</v>
      </c>
      <c r="AC81" s="76" t="s">
        <v>1376</v>
      </c>
      <c r="AD81" s="77" t="s">
        <v>3859</v>
      </c>
      <c r="AE81" s="157" t="s">
        <v>3063</v>
      </c>
      <c r="AF81" s="78" t="s">
        <v>1445</v>
      </c>
      <c r="AG81" s="78"/>
      <c r="AH81" s="78">
        <v>0</v>
      </c>
      <c r="AI81" s="78">
        <v>0</v>
      </c>
      <c r="AJ81" s="78">
        <v>0</v>
      </c>
      <c r="AK81" s="78">
        <v>0</v>
      </c>
      <c r="AL81" s="78">
        <v>3</v>
      </c>
      <c r="AM81" s="78">
        <v>0</v>
      </c>
      <c r="AN81" s="78">
        <v>0</v>
      </c>
      <c r="AO81" s="78">
        <v>0</v>
      </c>
      <c r="AP81" s="78">
        <v>0</v>
      </c>
      <c r="AQ81" s="78">
        <v>0</v>
      </c>
      <c r="AR81" s="78">
        <v>0</v>
      </c>
      <c r="AS81" s="78">
        <v>3</v>
      </c>
      <c r="AT81" s="78">
        <v>0</v>
      </c>
      <c r="AU81" s="78">
        <v>0</v>
      </c>
      <c r="AV81" s="78">
        <v>0</v>
      </c>
      <c r="AW81" s="78">
        <v>0</v>
      </c>
      <c r="AX81" s="78">
        <v>0</v>
      </c>
      <c r="AY81" s="78">
        <v>0</v>
      </c>
      <c r="AZ81" s="78">
        <v>0</v>
      </c>
      <c r="BA81" s="78">
        <v>0</v>
      </c>
      <c r="BB81" s="78">
        <v>0</v>
      </c>
      <c r="BC81" s="78">
        <v>0</v>
      </c>
      <c r="BD81" s="78">
        <v>0</v>
      </c>
      <c r="BE81" s="78">
        <v>0</v>
      </c>
      <c r="BF81" s="78">
        <v>0</v>
      </c>
      <c r="BG81" s="78">
        <v>0</v>
      </c>
      <c r="BH81" s="78">
        <v>0</v>
      </c>
      <c r="BI81" s="78">
        <v>0</v>
      </c>
      <c r="BJ81" s="78">
        <v>0</v>
      </c>
      <c r="BK81" s="78">
        <v>0</v>
      </c>
      <c r="BL81" s="285"/>
      <c r="BM81" s="179">
        <f t="shared" si="5"/>
        <v>3</v>
      </c>
      <c r="BN81" s="79">
        <v>0</v>
      </c>
      <c r="BO81" s="237">
        <v>0</v>
      </c>
      <c r="BP81" s="79">
        <v>0</v>
      </c>
      <c r="BQ81" s="79">
        <v>0</v>
      </c>
      <c r="BR81" s="79">
        <v>0</v>
      </c>
      <c r="BS81" s="238">
        <v>0</v>
      </c>
      <c r="BT81" s="79">
        <v>0</v>
      </c>
      <c r="BU81" s="79">
        <v>0</v>
      </c>
      <c r="BV81" s="79">
        <v>0</v>
      </c>
      <c r="BW81" s="79">
        <v>0</v>
      </c>
      <c r="BX81" s="79">
        <v>0</v>
      </c>
      <c r="BY81" s="79">
        <v>0</v>
      </c>
      <c r="BZ81" s="79">
        <v>0</v>
      </c>
      <c r="CA81" s="79">
        <v>0</v>
      </c>
      <c r="CB81" s="79">
        <v>0</v>
      </c>
      <c r="CC81" s="79">
        <v>0</v>
      </c>
      <c r="CD81" s="79">
        <v>0</v>
      </c>
      <c r="CE81" s="79">
        <v>0</v>
      </c>
      <c r="CF81" s="79">
        <v>0</v>
      </c>
      <c r="CG81" s="79">
        <v>0</v>
      </c>
      <c r="CH81" s="79">
        <v>0</v>
      </c>
      <c r="CI81" s="81">
        <f t="shared" si="6"/>
        <v>0</v>
      </c>
      <c r="CJ81" s="131">
        <f t="shared" si="7"/>
        <v>0</v>
      </c>
      <c r="CK81" s="131">
        <f t="shared" si="8"/>
        <v>0</v>
      </c>
      <c r="CL81" s="131">
        <f t="shared" si="9"/>
        <v>0</v>
      </c>
      <c r="CM81" s="83">
        <v>1</v>
      </c>
      <c r="CN81" s="254" t="s">
        <v>4965</v>
      </c>
      <c r="CO81" s="140" t="s">
        <v>4965</v>
      </c>
      <c r="CP81" s="256" t="s">
        <v>4965</v>
      </c>
      <c r="CQ81" s="86" t="s">
        <v>4965</v>
      </c>
      <c r="CR81" s="85" t="s">
        <v>4965</v>
      </c>
      <c r="CS81" s="85" t="s">
        <v>4965</v>
      </c>
      <c r="CT81" s="85" t="s">
        <v>4965</v>
      </c>
      <c r="CU81" s="86"/>
    </row>
    <row r="82" spans="1:99" s="363" customFormat="1" ht="12" customHeight="1" x14ac:dyDescent="0.2">
      <c r="A82" s="72" t="s">
        <v>2441</v>
      </c>
      <c r="B82" s="73" t="s">
        <v>232</v>
      </c>
      <c r="C82" s="73" t="s">
        <v>1432</v>
      </c>
      <c r="D82" s="73" t="s">
        <v>1432</v>
      </c>
      <c r="E82" s="78" t="s">
        <v>233</v>
      </c>
      <c r="F82" s="73" t="s">
        <v>1432</v>
      </c>
      <c r="G82" s="73" t="s">
        <v>1385</v>
      </c>
      <c r="H82" s="73" t="s">
        <v>1458</v>
      </c>
      <c r="I82" s="73" t="s">
        <v>3288</v>
      </c>
      <c r="J82" s="73">
        <v>524085</v>
      </c>
      <c r="K82" s="73">
        <v>175344</v>
      </c>
      <c r="L82" s="177" t="s">
        <v>3088</v>
      </c>
      <c r="M82" s="74" t="s">
        <v>3900</v>
      </c>
      <c r="N82" s="74" t="s">
        <v>3859</v>
      </c>
      <c r="O82" s="73">
        <v>0</v>
      </c>
      <c r="P82" s="73">
        <v>4</v>
      </c>
      <c r="Q82" s="75">
        <v>4</v>
      </c>
      <c r="R82" s="73" t="s">
        <v>661</v>
      </c>
      <c r="S82" s="73" t="s">
        <v>1438</v>
      </c>
      <c r="T82" s="74" t="s">
        <v>662</v>
      </c>
      <c r="U82" s="74" t="s">
        <v>663</v>
      </c>
      <c r="V82" s="73" t="s">
        <v>1439</v>
      </c>
      <c r="W82" s="74" t="s">
        <v>1432</v>
      </c>
      <c r="X82" s="73" t="s">
        <v>1442</v>
      </c>
      <c r="Y82" s="73" t="s">
        <v>4694</v>
      </c>
      <c r="Z82" s="73" t="s">
        <v>1444</v>
      </c>
      <c r="AA82" s="73" t="s">
        <v>3894</v>
      </c>
      <c r="AB82" s="384">
        <v>1.7000000000000001E-2</v>
      </c>
      <c r="AC82" s="76" t="s">
        <v>3900</v>
      </c>
      <c r="AD82" s="77" t="s">
        <v>3859</v>
      </c>
      <c r="AE82" s="157" t="s">
        <v>3063</v>
      </c>
      <c r="AF82" s="78" t="s">
        <v>1445</v>
      </c>
      <c r="AG82" s="78"/>
      <c r="AH82" s="78">
        <v>0</v>
      </c>
      <c r="AI82" s="78">
        <v>0</v>
      </c>
      <c r="AJ82" s="78">
        <v>0</v>
      </c>
      <c r="AK82" s="78">
        <v>0</v>
      </c>
      <c r="AL82" s="78">
        <v>0</v>
      </c>
      <c r="AM82" s="78">
        <v>4</v>
      </c>
      <c r="AN82" s="78">
        <v>0</v>
      </c>
      <c r="AO82" s="78">
        <v>0</v>
      </c>
      <c r="AP82" s="78">
        <v>0</v>
      </c>
      <c r="AQ82" s="78">
        <v>0</v>
      </c>
      <c r="AR82" s="78">
        <v>0</v>
      </c>
      <c r="AS82" s="78">
        <v>0</v>
      </c>
      <c r="AT82" s="78">
        <v>0</v>
      </c>
      <c r="AU82" s="78">
        <v>0</v>
      </c>
      <c r="AV82" s="78">
        <v>0</v>
      </c>
      <c r="AW82" s="78">
        <v>0</v>
      </c>
      <c r="AX82" s="78">
        <v>0</v>
      </c>
      <c r="AY82" s="78">
        <v>0</v>
      </c>
      <c r="AZ82" s="78">
        <v>0</v>
      </c>
      <c r="BA82" s="78">
        <v>4</v>
      </c>
      <c r="BB82" s="78">
        <v>0</v>
      </c>
      <c r="BC82" s="78">
        <v>0</v>
      </c>
      <c r="BD82" s="78">
        <v>0</v>
      </c>
      <c r="BE82" s="78">
        <v>0</v>
      </c>
      <c r="BF82" s="78">
        <v>0</v>
      </c>
      <c r="BG82" s="78">
        <v>0</v>
      </c>
      <c r="BH82" s="78">
        <v>0</v>
      </c>
      <c r="BI82" s="78">
        <v>0</v>
      </c>
      <c r="BJ82" s="78">
        <v>0</v>
      </c>
      <c r="BK82" s="78">
        <v>0</v>
      </c>
      <c r="BL82" s="285"/>
      <c r="BM82" s="179">
        <f t="shared" si="5"/>
        <v>4</v>
      </c>
      <c r="BN82" s="79">
        <v>0</v>
      </c>
      <c r="BO82" s="237">
        <v>0</v>
      </c>
      <c r="BP82" s="79">
        <v>0</v>
      </c>
      <c r="BQ82" s="79">
        <v>0</v>
      </c>
      <c r="BR82" s="79">
        <v>0</v>
      </c>
      <c r="BS82" s="238">
        <v>0</v>
      </c>
      <c r="BT82" s="79">
        <v>0</v>
      </c>
      <c r="BU82" s="79">
        <v>0</v>
      </c>
      <c r="BV82" s="79">
        <v>0</v>
      </c>
      <c r="BW82" s="79">
        <v>0</v>
      </c>
      <c r="BX82" s="79">
        <v>0</v>
      </c>
      <c r="BY82" s="79">
        <v>0</v>
      </c>
      <c r="BZ82" s="79">
        <v>0</v>
      </c>
      <c r="CA82" s="79">
        <v>0</v>
      </c>
      <c r="CB82" s="79">
        <v>0</v>
      </c>
      <c r="CC82" s="79">
        <v>0</v>
      </c>
      <c r="CD82" s="79">
        <v>0</v>
      </c>
      <c r="CE82" s="79">
        <v>0</v>
      </c>
      <c r="CF82" s="79">
        <v>0</v>
      </c>
      <c r="CG82" s="79">
        <v>0</v>
      </c>
      <c r="CH82" s="79">
        <v>0</v>
      </c>
      <c r="CI82" s="81">
        <f t="shared" si="6"/>
        <v>0</v>
      </c>
      <c r="CJ82" s="131">
        <f t="shared" si="7"/>
        <v>0</v>
      </c>
      <c r="CK82" s="131">
        <f t="shared" si="8"/>
        <v>0</v>
      </c>
      <c r="CL82" s="131">
        <f t="shared" si="9"/>
        <v>0</v>
      </c>
      <c r="CM82" s="83">
        <v>1</v>
      </c>
      <c r="CN82" s="254" t="s">
        <v>4965</v>
      </c>
      <c r="CO82" s="180" t="s">
        <v>1942</v>
      </c>
      <c r="CP82" s="256" t="s">
        <v>4965</v>
      </c>
      <c r="CQ82" s="86" t="s">
        <v>4965</v>
      </c>
      <c r="CR82" s="85" t="s">
        <v>4965</v>
      </c>
      <c r="CS82" s="85" t="s">
        <v>4965</v>
      </c>
      <c r="CT82" s="85" t="s">
        <v>4965</v>
      </c>
      <c r="CU82" s="86"/>
    </row>
    <row r="83" spans="1:99" s="363" customFormat="1" ht="12" customHeight="1" x14ac:dyDescent="0.2">
      <c r="A83" s="72" t="s">
        <v>2441</v>
      </c>
      <c r="B83" s="73" t="s">
        <v>664</v>
      </c>
      <c r="C83" s="73" t="s">
        <v>1432</v>
      </c>
      <c r="D83" s="73" t="s">
        <v>1432</v>
      </c>
      <c r="E83" s="78" t="s">
        <v>1432</v>
      </c>
      <c r="F83" s="73" t="s">
        <v>2516</v>
      </c>
      <c r="G83" s="73" t="s">
        <v>406</v>
      </c>
      <c r="H83" s="73" t="s">
        <v>1458</v>
      </c>
      <c r="I83" s="73" t="s">
        <v>407</v>
      </c>
      <c r="J83" s="73">
        <v>521257</v>
      </c>
      <c r="K83" s="73">
        <v>174694</v>
      </c>
      <c r="L83" s="177" t="s">
        <v>3068</v>
      </c>
      <c r="M83" s="74" t="s">
        <v>3900</v>
      </c>
      <c r="N83" s="74" t="s">
        <v>3859</v>
      </c>
      <c r="O83" s="73">
        <v>1</v>
      </c>
      <c r="P83" s="73">
        <v>2</v>
      </c>
      <c r="Q83" s="75">
        <v>1</v>
      </c>
      <c r="R83" s="73" t="s">
        <v>665</v>
      </c>
      <c r="S83" s="73" t="s">
        <v>1438</v>
      </c>
      <c r="T83" s="74" t="s">
        <v>2404</v>
      </c>
      <c r="U83" s="74" t="s">
        <v>666</v>
      </c>
      <c r="V83" s="73" t="s">
        <v>1439</v>
      </c>
      <c r="W83" s="74" t="s">
        <v>1432</v>
      </c>
      <c r="X83" s="73" t="s">
        <v>1442</v>
      </c>
      <c r="Y83" s="73" t="s">
        <v>1443</v>
      </c>
      <c r="Z83" s="73" t="s">
        <v>1444</v>
      </c>
      <c r="AA83" s="73" t="s">
        <v>2713</v>
      </c>
      <c r="AB83" s="384">
        <v>8.7999999999999995E-2</v>
      </c>
      <c r="AC83" s="76" t="s">
        <v>3900</v>
      </c>
      <c r="AD83" s="77" t="s">
        <v>3859</v>
      </c>
      <c r="AE83" s="157" t="s">
        <v>3063</v>
      </c>
      <c r="AF83" s="78" t="s">
        <v>1445</v>
      </c>
      <c r="AG83" s="78"/>
      <c r="AH83" s="78">
        <v>0</v>
      </c>
      <c r="AI83" s="78">
        <v>0</v>
      </c>
      <c r="AJ83" s="78">
        <v>0</v>
      </c>
      <c r="AK83" s="78">
        <v>0</v>
      </c>
      <c r="AL83" s="78">
        <v>0</v>
      </c>
      <c r="AM83" s="78">
        <v>0</v>
      </c>
      <c r="AN83" s="78">
        <v>-1</v>
      </c>
      <c r="AO83" s="78">
        <v>2</v>
      </c>
      <c r="AP83" s="78">
        <v>0</v>
      </c>
      <c r="AQ83" s="78">
        <v>0</v>
      </c>
      <c r="AR83" s="78">
        <v>0</v>
      </c>
      <c r="AS83" s="78">
        <v>0</v>
      </c>
      <c r="AT83" s="78">
        <v>0</v>
      </c>
      <c r="AU83" s="78">
        <v>0</v>
      </c>
      <c r="AV83" s="78">
        <v>0</v>
      </c>
      <c r="AW83" s="78">
        <v>0</v>
      </c>
      <c r="AX83" s="78">
        <v>0</v>
      </c>
      <c r="AY83" s="78">
        <v>0</v>
      </c>
      <c r="AZ83" s="78">
        <v>0</v>
      </c>
      <c r="BA83" s="78">
        <v>0</v>
      </c>
      <c r="BB83" s="78">
        <v>-1</v>
      </c>
      <c r="BC83" s="78">
        <v>2</v>
      </c>
      <c r="BD83" s="78">
        <v>0</v>
      </c>
      <c r="BE83" s="78">
        <v>0</v>
      </c>
      <c r="BF83" s="78">
        <v>0</v>
      </c>
      <c r="BG83" s="78">
        <v>0</v>
      </c>
      <c r="BH83" s="78">
        <v>0</v>
      </c>
      <c r="BI83" s="78">
        <v>0</v>
      </c>
      <c r="BJ83" s="78">
        <v>0</v>
      </c>
      <c r="BK83" s="78">
        <v>0</v>
      </c>
      <c r="BL83" s="285"/>
      <c r="BM83" s="179">
        <f t="shared" si="5"/>
        <v>1</v>
      </c>
      <c r="BN83" s="79">
        <v>0</v>
      </c>
      <c r="BO83" s="237">
        <v>0</v>
      </c>
      <c r="BP83" s="79">
        <v>0</v>
      </c>
      <c r="BQ83" s="79">
        <v>0</v>
      </c>
      <c r="BR83" s="79">
        <v>0</v>
      </c>
      <c r="BS83" s="238">
        <v>0</v>
      </c>
      <c r="BT83" s="79">
        <v>0</v>
      </c>
      <c r="BU83" s="79">
        <v>0</v>
      </c>
      <c r="BV83" s="79">
        <v>0</v>
      </c>
      <c r="BW83" s="79">
        <v>0</v>
      </c>
      <c r="BX83" s="79">
        <v>0</v>
      </c>
      <c r="BY83" s="79">
        <v>0</v>
      </c>
      <c r="BZ83" s="79">
        <v>0</v>
      </c>
      <c r="CA83" s="79">
        <v>0</v>
      </c>
      <c r="CB83" s="79">
        <v>0</v>
      </c>
      <c r="CC83" s="79">
        <v>0</v>
      </c>
      <c r="CD83" s="79">
        <v>0</v>
      </c>
      <c r="CE83" s="79">
        <v>0</v>
      </c>
      <c r="CF83" s="79">
        <v>0</v>
      </c>
      <c r="CG83" s="79">
        <v>0</v>
      </c>
      <c r="CH83" s="79">
        <v>0</v>
      </c>
      <c r="CI83" s="81">
        <f t="shared" si="6"/>
        <v>0</v>
      </c>
      <c r="CJ83" s="131">
        <f t="shared" si="7"/>
        <v>0</v>
      </c>
      <c r="CK83" s="131">
        <f t="shared" si="8"/>
        <v>0</v>
      </c>
      <c r="CL83" s="131">
        <f t="shared" si="9"/>
        <v>0</v>
      </c>
      <c r="CM83" s="83">
        <v>1</v>
      </c>
      <c r="CN83" s="254" t="s">
        <v>4965</v>
      </c>
      <c r="CO83" s="140" t="s">
        <v>4965</v>
      </c>
      <c r="CP83" s="256" t="s">
        <v>4965</v>
      </c>
      <c r="CQ83" s="86" t="s">
        <v>4965</v>
      </c>
      <c r="CR83" s="85" t="s">
        <v>4965</v>
      </c>
      <c r="CS83" s="85" t="s">
        <v>4965</v>
      </c>
      <c r="CT83" s="85" t="s">
        <v>4965</v>
      </c>
      <c r="CU83" s="86"/>
    </row>
    <row r="84" spans="1:99" s="363" customFormat="1" ht="12" customHeight="1" x14ac:dyDescent="0.2">
      <c r="A84" s="72" t="s">
        <v>2441</v>
      </c>
      <c r="B84" s="73" t="s">
        <v>667</v>
      </c>
      <c r="C84" s="73" t="s">
        <v>1432</v>
      </c>
      <c r="D84" s="73" t="s">
        <v>1432</v>
      </c>
      <c r="E84" s="78" t="s">
        <v>1432</v>
      </c>
      <c r="F84" s="73" t="s">
        <v>3032</v>
      </c>
      <c r="G84" s="73" t="s">
        <v>1850</v>
      </c>
      <c r="H84" s="73" t="s">
        <v>2717</v>
      </c>
      <c r="I84" s="73" t="s">
        <v>668</v>
      </c>
      <c r="J84" s="73">
        <v>527683</v>
      </c>
      <c r="K84" s="73">
        <v>174877</v>
      </c>
      <c r="L84" s="177" t="s">
        <v>3084</v>
      </c>
      <c r="M84" s="74" t="s">
        <v>4806</v>
      </c>
      <c r="N84" s="74" t="s">
        <v>3859</v>
      </c>
      <c r="O84" s="73">
        <v>1</v>
      </c>
      <c r="P84" s="73">
        <v>1</v>
      </c>
      <c r="Q84" s="75">
        <v>0</v>
      </c>
      <c r="R84" s="73" t="s">
        <v>669</v>
      </c>
      <c r="S84" s="73" t="s">
        <v>1438</v>
      </c>
      <c r="T84" s="74" t="s">
        <v>440</v>
      </c>
      <c r="U84" s="74" t="s">
        <v>3150</v>
      </c>
      <c r="V84" s="73" t="s">
        <v>1439</v>
      </c>
      <c r="W84" s="74" t="s">
        <v>1432</v>
      </c>
      <c r="X84" s="73" t="s">
        <v>1442</v>
      </c>
      <c r="Y84" s="73" t="s">
        <v>3893</v>
      </c>
      <c r="Z84" s="73" t="s">
        <v>1444</v>
      </c>
      <c r="AA84" s="73" t="s">
        <v>1136</v>
      </c>
      <c r="AB84" s="384">
        <v>8.0000000000000002E-3</v>
      </c>
      <c r="AC84" s="76" t="s">
        <v>4806</v>
      </c>
      <c r="AD84" s="77" t="s">
        <v>3859</v>
      </c>
      <c r="AE84" s="157" t="s">
        <v>3063</v>
      </c>
      <c r="AF84" s="78" t="s">
        <v>1445</v>
      </c>
      <c r="AG84" s="78"/>
      <c r="AH84" s="78">
        <v>0</v>
      </c>
      <c r="AI84" s="78">
        <v>0</v>
      </c>
      <c r="AJ84" s="78">
        <v>0</v>
      </c>
      <c r="AK84" s="78">
        <v>0</v>
      </c>
      <c r="AL84" s="78">
        <v>0</v>
      </c>
      <c r="AM84" s="78">
        <v>-1</v>
      </c>
      <c r="AN84" s="78">
        <v>1</v>
      </c>
      <c r="AO84" s="78">
        <v>0</v>
      </c>
      <c r="AP84" s="78">
        <v>0</v>
      </c>
      <c r="AQ84" s="78">
        <v>0</v>
      </c>
      <c r="AR84" s="78">
        <v>0</v>
      </c>
      <c r="AS84" s="78">
        <v>0</v>
      </c>
      <c r="AT84" s="78">
        <v>-1</v>
      </c>
      <c r="AU84" s="78">
        <v>0</v>
      </c>
      <c r="AV84" s="78">
        <v>0</v>
      </c>
      <c r="AW84" s="78">
        <v>0</v>
      </c>
      <c r="AX84" s="78">
        <v>0</v>
      </c>
      <c r="AY84" s="78">
        <v>0</v>
      </c>
      <c r="AZ84" s="78">
        <v>0</v>
      </c>
      <c r="BA84" s="78">
        <v>0</v>
      </c>
      <c r="BB84" s="78">
        <v>1</v>
      </c>
      <c r="BC84" s="78">
        <v>0</v>
      </c>
      <c r="BD84" s="78">
        <v>0</v>
      </c>
      <c r="BE84" s="78">
        <v>0</v>
      </c>
      <c r="BF84" s="78">
        <v>0</v>
      </c>
      <c r="BG84" s="78">
        <v>0</v>
      </c>
      <c r="BH84" s="78">
        <v>0</v>
      </c>
      <c r="BI84" s="78">
        <v>0</v>
      </c>
      <c r="BJ84" s="78">
        <v>0</v>
      </c>
      <c r="BK84" s="78">
        <v>0</v>
      </c>
      <c r="BL84" s="285"/>
      <c r="BM84" s="179">
        <f t="shared" si="5"/>
        <v>0</v>
      </c>
      <c r="BN84" s="79">
        <v>0</v>
      </c>
      <c r="BO84" s="237">
        <v>0</v>
      </c>
      <c r="BP84" s="79">
        <v>0</v>
      </c>
      <c r="BQ84" s="79">
        <v>0</v>
      </c>
      <c r="BR84" s="79">
        <v>0</v>
      </c>
      <c r="BS84" s="238">
        <v>0</v>
      </c>
      <c r="BT84" s="79">
        <v>0</v>
      </c>
      <c r="BU84" s="79">
        <v>0</v>
      </c>
      <c r="BV84" s="79">
        <v>0</v>
      </c>
      <c r="BW84" s="79">
        <v>0</v>
      </c>
      <c r="BX84" s="79">
        <v>0</v>
      </c>
      <c r="BY84" s="79">
        <v>0</v>
      </c>
      <c r="BZ84" s="79">
        <v>0</v>
      </c>
      <c r="CA84" s="79">
        <v>0</v>
      </c>
      <c r="CB84" s="79">
        <v>0</v>
      </c>
      <c r="CC84" s="79">
        <v>0</v>
      </c>
      <c r="CD84" s="79">
        <v>0</v>
      </c>
      <c r="CE84" s="79">
        <v>0</v>
      </c>
      <c r="CF84" s="79">
        <v>0</v>
      </c>
      <c r="CG84" s="79">
        <v>0</v>
      </c>
      <c r="CH84" s="79">
        <v>0</v>
      </c>
      <c r="CI84" s="81">
        <f t="shared" si="6"/>
        <v>0</v>
      </c>
      <c r="CJ84" s="131">
        <f t="shared" si="7"/>
        <v>0</v>
      </c>
      <c r="CK84" s="131">
        <f t="shared" si="8"/>
        <v>0</v>
      </c>
      <c r="CL84" s="131">
        <f t="shared" si="9"/>
        <v>0</v>
      </c>
      <c r="CM84" s="83">
        <v>7</v>
      </c>
      <c r="CN84" s="254" t="s">
        <v>4965</v>
      </c>
      <c r="CO84" s="140" t="s">
        <v>4965</v>
      </c>
      <c r="CP84" s="256" t="s">
        <v>4965</v>
      </c>
      <c r="CQ84" s="86" t="s">
        <v>4965</v>
      </c>
      <c r="CR84" s="85" t="s">
        <v>4965</v>
      </c>
      <c r="CS84" s="85" t="s">
        <v>4965</v>
      </c>
      <c r="CT84" s="85" t="s">
        <v>4965</v>
      </c>
      <c r="CU84" s="86"/>
    </row>
    <row r="85" spans="1:99" s="363" customFormat="1" ht="12" customHeight="1" x14ac:dyDescent="0.2">
      <c r="A85" s="72" t="s">
        <v>2441</v>
      </c>
      <c r="B85" s="73" t="s">
        <v>670</v>
      </c>
      <c r="C85" s="73" t="s">
        <v>1432</v>
      </c>
      <c r="D85" s="73" t="s">
        <v>1432</v>
      </c>
      <c r="E85" s="78" t="s">
        <v>671</v>
      </c>
      <c r="F85" s="73" t="s">
        <v>672</v>
      </c>
      <c r="G85" s="73" t="s">
        <v>271</v>
      </c>
      <c r="H85" s="73" t="s">
        <v>1458</v>
      </c>
      <c r="I85" s="73" t="s">
        <v>1432</v>
      </c>
      <c r="J85" s="73">
        <v>524270</v>
      </c>
      <c r="K85" s="73">
        <v>174965</v>
      </c>
      <c r="L85" s="177" t="s">
        <v>3088</v>
      </c>
      <c r="M85" s="74" t="s">
        <v>2349</v>
      </c>
      <c r="N85" s="74" t="s">
        <v>3859</v>
      </c>
      <c r="O85" s="73">
        <v>0</v>
      </c>
      <c r="P85" s="73">
        <v>3</v>
      </c>
      <c r="Q85" s="75">
        <v>3</v>
      </c>
      <c r="R85" s="73" t="s">
        <v>673</v>
      </c>
      <c r="S85" s="73" t="s">
        <v>1438</v>
      </c>
      <c r="T85" s="74" t="s">
        <v>674</v>
      </c>
      <c r="U85" s="74" t="s">
        <v>1546</v>
      </c>
      <c r="V85" s="73" t="s">
        <v>1439</v>
      </c>
      <c r="W85" s="74" t="s">
        <v>1432</v>
      </c>
      <c r="X85" s="73" t="s">
        <v>1442</v>
      </c>
      <c r="Y85" s="73" t="s">
        <v>4694</v>
      </c>
      <c r="Z85" s="73" t="s">
        <v>1444</v>
      </c>
      <c r="AA85" s="73" t="s">
        <v>3894</v>
      </c>
      <c r="AB85" s="384">
        <v>1.9E-2</v>
      </c>
      <c r="AC85" s="76" t="s">
        <v>2349</v>
      </c>
      <c r="AD85" s="77" t="s">
        <v>3859</v>
      </c>
      <c r="AE85" s="157" t="s">
        <v>3063</v>
      </c>
      <c r="AF85" s="78" t="s">
        <v>1445</v>
      </c>
      <c r="AG85" s="78"/>
      <c r="AH85" s="78">
        <v>0</v>
      </c>
      <c r="AI85" s="78">
        <v>0</v>
      </c>
      <c r="AJ85" s="78">
        <v>0</v>
      </c>
      <c r="AK85" s="78">
        <v>1</v>
      </c>
      <c r="AL85" s="78">
        <v>2</v>
      </c>
      <c r="AM85" s="78">
        <v>0</v>
      </c>
      <c r="AN85" s="78">
        <v>0</v>
      </c>
      <c r="AO85" s="78">
        <v>0</v>
      </c>
      <c r="AP85" s="78">
        <v>0</v>
      </c>
      <c r="AQ85" s="78">
        <v>0</v>
      </c>
      <c r="AR85" s="78">
        <v>1</v>
      </c>
      <c r="AS85" s="78">
        <v>2</v>
      </c>
      <c r="AT85" s="78">
        <v>0</v>
      </c>
      <c r="AU85" s="78">
        <v>0</v>
      </c>
      <c r="AV85" s="78">
        <v>0</v>
      </c>
      <c r="AW85" s="78">
        <v>0</v>
      </c>
      <c r="AX85" s="78">
        <v>0</v>
      </c>
      <c r="AY85" s="78">
        <v>0</v>
      </c>
      <c r="AZ85" s="78">
        <v>0</v>
      </c>
      <c r="BA85" s="78">
        <v>0</v>
      </c>
      <c r="BB85" s="78">
        <v>0</v>
      </c>
      <c r="BC85" s="78">
        <v>0</v>
      </c>
      <c r="BD85" s="78">
        <v>0</v>
      </c>
      <c r="BE85" s="78">
        <v>0</v>
      </c>
      <c r="BF85" s="78">
        <v>0</v>
      </c>
      <c r="BG85" s="78">
        <v>0</v>
      </c>
      <c r="BH85" s="78">
        <v>0</v>
      </c>
      <c r="BI85" s="78">
        <v>0</v>
      </c>
      <c r="BJ85" s="78">
        <v>0</v>
      </c>
      <c r="BK85" s="78">
        <v>0</v>
      </c>
      <c r="BL85" s="285"/>
      <c r="BM85" s="179">
        <f t="shared" si="5"/>
        <v>3</v>
      </c>
      <c r="BN85" s="79">
        <v>0</v>
      </c>
      <c r="BO85" s="237">
        <v>0</v>
      </c>
      <c r="BP85" s="79">
        <v>0</v>
      </c>
      <c r="BQ85" s="79">
        <v>0</v>
      </c>
      <c r="BR85" s="79">
        <v>0</v>
      </c>
      <c r="BS85" s="238">
        <v>0</v>
      </c>
      <c r="BT85" s="79">
        <v>0</v>
      </c>
      <c r="BU85" s="79">
        <v>0</v>
      </c>
      <c r="BV85" s="79">
        <v>0</v>
      </c>
      <c r="BW85" s="79">
        <v>0</v>
      </c>
      <c r="BX85" s="79">
        <v>0</v>
      </c>
      <c r="BY85" s="79">
        <v>0</v>
      </c>
      <c r="BZ85" s="79">
        <v>0</v>
      </c>
      <c r="CA85" s="79">
        <v>0</v>
      </c>
      <c r="CB85" s="79">
        <v>0</v>
      </c>
      <c r="CC85" s="79">
        <v>0</v>
      </c>
      <c r="CD85" s="79">
        <v>0</v>
      </c>
      <c r="CE85" s="79">
        <v>0</v>
      </c>
      <c r="CF85" s="79">
        <v>0</v>
      </c>
      <c r="CG85" s="79">
        <v>0</v>
      </c>
      <c r="CH85" s="79">
        <v>0</v>
      </c>
      <c r="CI85" s="81">
        <f t="shared" si="6"/>
        <v>0</v>
      </c>
      <c r="CJ85" s="131">
        <f t="shared" si="7"/>
        <v>0</v>
      </c>
      <c r="CK85" s="131">
        <f t="shared" si="8"/>
        <v>0</v>
      </c>
      <c r="CL85" s="131">
        <f t="shared" si="9"/>
        <v>0</v>
      </c>
      <c r="CM85" s="83">
        <v>1</v>
      </c>
      <c r="CN85" s="254" t="s">
        <v>4965</v>
      </c>
      <c r="CO85" s="180" t="s">
        <v>1942</v>
      </c>
      <c r="CP85" s="256" t="s">
        <v>4965</v>
      </c>
      <c r="CQ85" s="86" t="s">
        <v>4965</v>
      </c>
      <c r="CR85" s="85" t="s">
        <v>4965</v>
      </c>
      <c r="CS85" s="85" t="s">
        <v>4965</v>
      </c>
      <c r="CT85" s="85" t="s">
        <v>4965</v>
      </c>
      <c r="CU85" s="86"/>
    </row>
    <row r="86" spans="1:99" s="363" customFormat="1" ht="12" customHeight="1" x14ac:dyDescent="0.2">
      <c r="A86" s="72" t="s">
        <v>2441</v>
      </c>
      <c r="B86" s="73" t="s">
        <v>675</v>
      </c>
      <c r="C86" s="73" t="s">
        <v>1432</v>
      </c>
      <c r="D86" s="73" t="s">
        <v>1432</v>
      </c>
      <c r="E86" s="78" t="s">
        <v>1432</v>
      </c>
      <c r="F86" s="73" t="s">
        <v>1838</v>
      </c>
      <c r="G86" s="73" t="s">
        <v>676</v>
      </c>
      <c r="H86" s="73" t="s">
        <v>2717</v>
      </c>
      <c r="I86" s="73" t="s">
        <v>677</v>
      </c>
      <c r="J86" s="73">
        <v>527579</v>
      </c>
      <c r="K86" s="73">
        <v>174775</v>
      </c>
      <c r="L86" s="177" t="s">
        <v>3084</v>
      </c>
      <c r="M86" s="74" t="s">
        <v>3900</v>
      </c>
      <c r="N86" s="74" t="s">
        <v>3859</v>
      </c>
      <c r="O86" s="73">
        <v>2</v>
      </c>
      <c r="P86" s="73">
        <v>1</v>
      </c>
      <c r="Q86" s="75">
        <v>-1</v>
      </c>
      <c r="R86" s="73" t="s">
        <v>678</v>
      </c>
      <c r="S86" s="73" t="s">
        <v>1438</v>
      </c>
      <c r="T86" s="74" t="s">
        <v>679</v>
      </c>
      <c r="U86" s="74" t="s">
        <v>417</v>
      </c>
      <c r="V86" s="73" t="s">
        <v>1439</v>
      </c>
      <c r="W86" s="74" t="s">
        <v>1432</v>
      </c>
      <c r="X86" s="73" t="s">
        <v>1442</v>
      </c>
      <c r="Y86" s="73" t="s">
        <v>3893</v>
      </c>
      <c r="Z86" s="73" t="s">
        <v>1444</v>
      </c>
      <c r="AA86" s="73" t="s">
        <v>4207</v>
      </c>
      <c r="AB86" s="384">
        <v>1.9E-2</v>
      </c>
      <c r="AC86" s="76" t="s">
        <v>3900</v>
      </c>
      <c r="AD86" s="77" t="s">
        <v>3859</v>
      </c>
      <c r="AE86" s="157" t="s">
        <v>3063</v>
      </c>
      <c r="AF86" s="78" t="s">
        <v>1445</v>
      </c>
      <c r="AG86" s="78"/>
      <c r="AH86" s="78">
        <v>0</v>
      </c>
      <c r="AI86" s="78">
        <v>0</v>
      </c>
      <c r="AJ86" s="78">
        <v>0</v>
      </c>
      <c r="AK86" s="78">
        <v>0</v>
      </c>
      <c r="AL86" s="78">
        <v>-2</v>
      </c>
      <c r="AM86" s="78">
        <v>0</v>
      </c>
      <c r="AN86" s="78">
        <v>1</v>
      </c>
      <c r="AO86" s="78">
        <v>0</v>
      </c>
      <c r="AP86" s="78">
        <v>0</v>
      </c>
      <c r="AQ86" s="78">
        <v>0</v>
      </c>
      <c r="AR86" s="78">
        <v>0</v>
      </c>
      <c r="AS86" s="78">
        <v>-2</v>
      </c>
      <c r="AT86" s="78">
        <v>0</v>
      </c>
      <c r="AU86" s="78">
        <v>0</v>
      </c>
      <c r="AV86" s="78">
        <v>0</v>
      </c>
      <c r="AW86" s="78">
        <v>0</v>
      </c>
      <c r="AX86" s="78">
        <v>0</v>
      </c>
      <c r="AY86" s="78">
        <v>0</v>
      </c>
      <c r="AZ86" s="78">
        <v>0</v>
      </c>
      <c r="BA86" s="78">
        <v>0</v>
      </c>
      <c r="BB86" s="78">
        <v>1</v>
      </c>
      <c r="BC86" s="78">
        <v>0</v>
      </c>
      <c r="BD86" s="78">
        <v>0</v>
      </c>
      <c r="BE86" s="78">
        <v>0</v>
      </c>
      <c r="BF86" s="78">
        <v>0</v>
      </c>
      <c r="BG86" s="78">
        <v>0</v>
      </c>
      <c r="BH86" s="78">
        <v>0</v>
      </c>
      <c r="BI86" s="78">
        <v>0</v>
      </c>
      <c r="BJ86" s="78">
        <v>0</v>
      </c>
      <c r="BK86" s="78">
        <v>0</v>
      </c>
      <c r="BL86" s="285"/>
      <c r="BM86" s="179">
        <f t="shared" si="5"/>
        <v>-1</v>
      </c>
      <c r="BN86" s="79">
        <v>0</v>
      </c>
      <c r="BO86" s="237">
        <v>0</v>
      </c>
      <c r="BP86" s="79">
        <v>0</v>
      </c>
      <c r="BQ86" s="79">
        <v>0</v>
      </c>
      <c r="BR86" s="79">
        <v>0</v>
      </c>
      <c r="BS86" s="238">
        <v>0</v>
      </c>
      <c r="BT86" s="79">
        <v>0</v>
      </c>
      <c r="BU86" s="79">
        <v>0</v>
      </c>
      <c r="BV86" s="79">
        <v>0</v>
      </c>
      <c r="BW86" s="79">
        <v>0</v>
      </c>
      <c r="BX86" s="79">
        <v>0</v>
      </c>
      <c r="BY86" s="79">
        <v>0</v>
      </c>
      <c r="BZ86" s="79">
        <v>0</v>
      </c>
      <c r="CA86" s="79">
        <v>0</v>
      </c>
      <c r="CB86" s="79">
        <v>0</v>
      </c>
      <c r="CC86" s="79">
        <v>0</v>
      </c>
      <c r="CD86" s="79">
        <v>0</v>
      </c>
      <c r="CE86" s="79">
        <v>0</v>
      </c>
      <c r="CF86" s="79">
        <v>0</v>
      </c>
      <c r="CG86" s="79">
        <v>0</v>
      </c>
      <c r="CH86" s="79">
        <v>0</v>
      </c>
      <c r="CI86" s="81">
        <f t="shared" si="6"/>
        <v>0</v>
      </c>
      <c r="CJ86" s="131">
        <f t="shared" si="7"/>
        <v>0</v>
      </c>
      <c r="CK86" s="131">
        <f t="shared" si="8"/>
        <v>0</v>
      </c>
      <c r="CL86" s="131">
        <f t="shared" si="9"/>
        <v>0</v>
      </c>
      <c r="CM86" s="83">
        <v>7</v>
      </c>
      <c r="CN86" s="254" t="s">
        <v>4965</v>
      </c>
      <c r="CO86" s="140" t="s">
        <v>4965</v>
      </c>
      <c r="CP86" s="256" t="s">
        <v>4965</v>
      </c>
      <c r="CQ86" s="86" t="s">
        <v>4965</v>
      </c>
      <c r="CR86" s="85" t="s">
        <v>4965</v>
      </c>
      <c r="CS86" s="85" t="s">
        <v>4965</v>
      </c>
      <c r="CT86" s="85" t="s">
        <v>4965</v>
      </c>
      <c r="CU86" s="86"/>
    </row>
    <row r="87" spans="1:99" s="363" customFormat="1" ht="12" customHeight="1" x14ac:dyDescent="0.2">
      <c r="A87" s="72" t="s">
        <v>2441</v>
      </c>
      <c r="B87" s="73" t="s">
        <v>680</v>
      </c>
      <c r="C87" s="73" t="s">
        <v>1432</v>
      </c>
      <c r="D87" s="73" t="s">
        <v>1432</v>
      </c>
      <c r="E87" s="78" t="s">
        <v>1432</v>
      </c>
      <c r="F87" s="73" t="s">
        <v>681</v>
      </c>
      <c r="G87" s="73" t="s">
        <v>848</v>
      </c>
      <c r="H87" s="73" t="s">
        <v>1885</v>
      </c>
      <c r="I87" s="73" t="s">
        <v>2936</v>
      </c>
      <c r="J87" s="73">
        <v>525919</v>
      </c>
      <c r="K87" s="73">
        <v>175021</v>
      </c>
      <c r="L87" s="177" t="s">
        <v>3080</v>
      </c>
      <c r="M87" s="74" t="s">
        <v>3624</v>
      </c>
      <c r="N87" s="74" t="s">
        <v>3859</v>
      </c>
      <c r="O87" s="73">
        <v>0</v>
      </c>
      <c r="P87" s="73">
        <v>1</v>
      </c>
      <c r="Q87" s="75">
        <v>1</v>
      </c>
      <c r="R87" s="73" t="s">
        <v>682</v>
      </c>
      <c r="S87" s="73" t="s">
        <v>1438</v>
      </c>
      <c r="T87" s="74" t="s">
        <v>4505</v>
      </c>
      <c r="U87" s="74" t="s">
        <v>410</v>
      </c>
      <c r="V87" s="73" t="s">
        <v>1439</v>
      </c>
      <c r="W87" s="74" t="s">
        <v>1432</v>
      </c>
      <c r="X87" s="73" t="s">
        <v>1442</v>
      </c>
      <c r="Y87" s="73" t="s">
        <v>3893</v>
      </c>
      <c r="Z87" s="73" t="s">
        <v>1444</v>
      </c>
      <c r="AA87" s="73" t="s">
        <v>4720</v>
      </c>
      <c r="AB87" s="384">
        <v>3.0000000000000001E-3</v>
      </c>
      <c r="AC87" s="76" t="s">
        <v>3624</v>
      </c>
      <c r="AD87" s="77" t="s">
        <v>3859</v>
      </c>
      <c r="AE87" s="157" t="s">
        <v>3063</v>
      </c>
      <c r="AF87" s="78" t="s">
        <v>1445</v>
      </c>
      <c r="AG87" s="78"/>
      <c r="AH87" s="78">
        <v>0</v>
      </c>
      <c r="AI87" s="78">
        <v>0</v>
      </c>
      <c r="AJ87" s="78">
        <v>0</v>
      </c>
      <c r="AK87" s="78">
        <v>1</v>
      </c>
      <c r="AL87" s="78">
        <v>0</v>
      </c>
      <c r="AM87" s="78">
        <v>0</v>
      </c>
      <c r="AN87" s="78">
        <v>0</v>
      </c>
      <c r="AO87" s="78">
        <v>0</v>
      </c>
      <c r="AP87" s="78">
        <v>0</v>
      </c>
      <c r="AQ87" s="78">
        <v>0</v>
      </c>
      <c r="AR87" s="78">
        <v>1</v>
      </c>
      <c r="AS87" s="78">
        <v>0</v>
      </c>
      <c r="AT87" s="78">
        <v>0</v>
      </c>
      <c r="AU87" s="78">
        <v>0</v>
      </c>
      <c r="AV87" s="78">
        <v>0</v>
      </c>
      <c r="AW87" s="78">
        <v>0</v>
      </c>
      <c r="AX87" s="78">
        <v>0</v>
      </c>
      <c r="AY87" s="78">
        <v>0</v>
      </c>
      <c r="AZ87" s="78">
        <v>0</v>
      </c>
      <c r="BA87" s="78">
        <v>0</v>
      </c>
      <c r="BB87" s="78">
        <v>0</v>
      </c>
      <c r="BC87" s="78">
        <v>0</v>
      </c>
      <c r="BD87" s="78">
        <v>0</v>
      </c>
      <c r="BE87" s="78">
        <v>0</v>
      </c>
      <c r="BF87" s="78">
        <v>0</v>
      </c>
      <c r="BG87" s="78">
        <v>0</v>
      </c>
      <c r="BH87" s="78">
        <v>0</v>
      </c>
      <c r="BI87" s="78">
        <v>0</v>
      </c>
      <c r="BJ87" s="78">
        <v>0</v>
      </c>
      <c r="BK87" s="78">
        <v>0</v>
      </c>
      <c r="BL87" s="285"/>
      <c r="BM87" s="179">
        <f t="shared" si="5"/>
        <v>1</v>
      </c>
      <c r="BN87" s="79">
        <v>0</v>
      </c>
      <c r="BO87" s="237">
        <v>0</v>
      </c>
      <c r="BP87" s="79">
        <v>0</v>
      </c>
      <c r="BQ87" s="79">
        <v>0</v>
      </c>
      <c r="BR87" s="79">
        <v>0</v>
      </c>
      <c r="BS87" s="238">
        <v>0</v>
      </c>
      <c r="BT87" s="79">
        <v>0</v>
      </c>
      <c r="BU87" s="79">
        <v>0</v>
      </c>
      <c r="BV87" s="79">
        <v>0</v>
      </c>
      <c r="BW87" s="79">
        <v>0</v>
      </c>
      <c r="BX87" s="79">
        <v>0</v>
      </c>
      <c r="BY87" s="79">
        <v>0</v>
      </c>
      <c r="BZ87" s="79">
        <v>0</v>
      </c>
      <c r="CA87" s="79">
        <v>0</v>
      </c>
      <c r="CB87" s="79">
        <v>0</v>
      </c>
      <c r="CC87" s="79">
        <v>0</v>
      </c>
      <c r="CD87" s="79">
        <v>0</v>
      </c>
      <c r="CE87" s="79">
        <v>0</v>
      </c>
      <c r="CF87" s="79">
        <v>0</v>
      </c>
      <c r="CG87" s="79">
        <v>0</v>
      </c>
      <c r="CH87" s="79">
        <v>0</v>
      </c>
      <c r="CI87" s="81">
        <f t="shared" si="6"/>
        <v>0</v>
      </c>
      <c r="CJ87" s="131">
        <f t="shared" si="7"/>
        <v>0</v>
      </c>
      <c r="CK87" s="131">
        <f t="shared" si="8"/>
        <v>0</v>
      </c>
      <c r="CL87" s="131">
        <f t="shared" si="9"/>
        <v>0</v>
      </c>
      <c r="CM87" s="83">
        <v>7</v>
      </c>
      <c r="CN87" s="254" t="s">
        <v>4965</v>
      </c>
      <c r="CO87" s="140" t="s">
        <v>4965</v>
      </c>
      <c r="CP87" s="256" t="s">
        <v>4965</v>
      </c>
      <c r="CQ87" s="86" t="s">
        <v>4965</v>
      </c>
      <c r="CR87" s="87" t="s">
        <v>1938</v>
      </c>
      <c r="CS87" s="85" t="s">
        <v>4965</v>
      </c>
      <c r="CT87" s="85" t="s">
        <v>4965</v>
      </c>
      <c r="CU87" s="86"/>
    </row>
    <row r="88" spans="1:99" s="363" customFormat="1" ht="12" customHeight="1" x14ac:dyDescent="0.2">
      <c r="A88" s="72" t="s">
        <v>2441</v>
      </c>
      <c r="B88" s="73" t="s">
        <v>683</v>
      </c>
      <c r="C88" s="73" t="s">
        <v>1432</v>
      </c>
      <c r="D88" s="73" t="s">
        <v>1432</v>
      </c>
      <c r="E88" s="78" t="s">
        <v>1432</v>
      </c>
      <c r="F88" s="73" t="s">
        <v>684</v>
      </c>
      <c r="G88" s="73" t="s">
        <v>2347</v>
      </c>
      <c r="H88" s="73" t="s">
        <v>1435</v>
      </c>
      <c r="I88" s="73" t="s">
        <v>642</v>
      </c>
      <c r="J88" s="73">
        <v>527729</v>
      </c>
      <c r="K88" s="73">
        <v>171207</v>
      </c>
      <c r="L88" s="177" t="s">
        <v>3082</v>
      </c>
      <c r="M88" s="74" t="s">
        <v>3859</v>
      </c>
      <c r="N88" s="74" t="s">
        <v>3859</v>
      </c>
      <c r="O88" s="73">
        <v>0</v>
      </c>
      <c r="P88" s="73">
        <v>2</v>
      </c>
      <c r="Q88" s="75">
        <v>2</v>
      </c>
      <c r="R88" s="73" t="s">
        <v>685</v>
      </c>
      <c r="S88" s="73" t="s">
        <v>1438</v>
      </c>
      <c r="T88" s="74" t="s">
        <v>440</v>
      </c>
      <c r="U88" s="74" t="s">
        <v>2849</v>
      </c>
      <c r="V88" s="73" t="s">
        <v>1439</v>
      </c>
      <c r="W88" s="74" t="s">
        <v>1432</v>
      </c>
      <c r="X88" s="73" t="s">
        <v>1442</v>
      </c>
      <c r="Y88" s="73" t="s">
        <v>1453</v>
      </c>
      <c r="Z88" s="73" t="s">
        <v>1444</v>
      </c>
      <c r="AA88" s="73" t="s">
        <v>2723</v>
      </c>
      <c r="AB88" s="384">
        <v>1.9E-2</v>
      </c>
      <c r="AC88" s="76" t="s">
        <v>3859</v>
      </c>
      <c r="AD88" s="77" t="s">
        <v>3859</v>
      </c>
      <c r="AE88" s="157" t="s">
        <v>3063</v>
      </c>
      <c r="AF88" s="78" t="s">
        <v>1445</v>
      </c>
      <c r="AG88" s="78"/>
      <c r="AH88" s="78">
        <v>0</v>
      </c>
      <c r="AI88" s="78">
        <v>0</v>
      </c>
      <c r="AJ88" s="78">
        <v>0</v>
      </c>
      <c r="AK88" s="78">
        <v>0</v>
      </c>
      <c r="AL88" s="78">
        <v>2</v>
      </c>
      <c r="AM88" s="78">
        <v>0</v>
      </c>
      <c r="AN88" s="78">
        <v>0</v>
      </c>
      <c r="AO88" s="78">
        <v>0</v>
      </c>
      <c r="AP88" s="78">
        <v>0</v>
      </c>
      <c r="AQ88" s="78">
        <v>0</v>
      </c>
      <c r="AR88" s="78">
        <v>0</v>
      </c>
      <c r="AS88" s="78">
        <v>2</v>
      </c>
      <c r="AT88" s="78">
        <v>0</v>
      </c>
      <c r="AU88" s="78">
        <v>0</v>
      </c>
      <c r="AV88" s="78">
        <v>0</v>
      </c>
      <c r="AW88" s="78">
        <v>0</v>
      </c>
      <c r="AX88" s="78">
        <v>0</v>
      </c>
      <c r="AY88" s="78">
        <v>0</v>
      </c>
      <c r="AZ88" s="78">
        <v>0</v>
      </c>
      <c r="BA88" s="78">
        <v>0</v>
      </c>
      <c r="BB88" s="78">
        <v>0</v>
      </c>
      <c r="BC88" s="78">
        <v>0</v>
      </c>
      <c r="BD88" s="78">
        <v>0</v>
      </c>
      <c r="BE88" s="78">
        <v>0</v>
      </c>
      <c r="BF88" s="78">
        <v>0</v>
      </c>
      <c r="BG88" s="78">
        <v>0</v>
      </c>
      <c r="BH88" s="78">
        <v>0</v>
      </c>
      <c r="BI88" s="78">
        <v>0</v>
      </c>
      <c r="BJ88" s="78">
        <v>0</v>
      </c>
      <c r="BK88" s="78">
        <v>0</v>
      </c>
      <c r="BL88" s="285"/>
      <c r="BM88" s="179">
        <f t="shared" si="5"/>
        <v>2</v>
      </c>
      <c r="BN88" s="79">
        <v>0</v>
      </c>
      <c r="BO88" s="237">
        <v>0</v>
      </c>
      <c r="BP88" s="79">
        <v>0</v>
      </c>
      <c r="BQ88" s="79">
        <v>0</v>
      </c>
      <c r="BR88" s="79">
        <v>0</v>
      </c>
      <c r="BS88" s="238">
        <v>0</v>
      </c>
      <c r="BT88" s="79">
        <v>0</v>
      </c>
      <c r="BU88" s="79">
        <v>0</v>
      </c>
      <c r="BV88" s="79">
        <v>0</v>
      </c>
      <c r="BW88" s="79">
        <v>0</v>
      </c>
      <c r="BX88" s="79">
        <v>0</v>
      </c>
      <c r="BY88" s="79">
        <v>0</v>
      </c>
      <c r="BZ88" s="79">
        <v>0</v>
      </c>
      <c r="CA88" s="79">
        <v>0</v>
      </c>
      <c r="CB88" s="79">
        <v>0</v>
      </c>
      <c r="CC88" s="79">
        <v>0</v>
      </c>
      <c r="CD88" s="79">
        <v>0</v>
      </c>
      <c r="CE88" s="79">
        <v>0</v>
      </c>
      <c r="CF88" s="79">
        <v>0</v>
      </c>
      <c r="CG88" s="79">
        <v>0</v>
      </c>
      <c r="CH88" s="79">
        <v>0</v>
      </c>
      <c r="CI88" s="81">
        <f t="shared" si="6"/>
        <v>0</v>
      </c>
      <c r="CJ88" s="131">
        <f t="shared" si="7"/>
        <v>0</v>
      </c>
      <c r="CK88" s="131">
        <f t="shared" si="8"/>
        <v>0</v>
      </c>
      <c r="CL88" s="131">
        <f t="shared" si="9"/>
        <v>0</v>
      </c>
      <c r="CM88" s="83">
        <v>7</v>
      </c>
      <c r="CN88" s="254" t="s">
        <v>4965</v>
      </c>
      <c r="CO88" s="180" t="s">
        <v>1941</v>
      </c>
      <c r="CP88" s="256" t="s">
        <v>4965</v>
      </c>
      <c r="CQ88" s="86" t="s">
        <v>4965</v>
      </c>
      <c r="CR88" s="85" t="s">
        <v>4965</v>
      </c>
      <c r="CS88" s="85" t="s">
        <v>4965</v>
      </c>
      <c r="CT88" s="85" t="s">
        <v>4965</v>
      </c>
      <c r="CU88" s="86"/>
    </row>
    <row r="89" spans="1:99" s="363" customFormat="1" ht="12" customHeight="1" x14ac:dyDescent="0.2">
      <c r="A89" s="72" t="s">
        <v>2441</v>
      </c>
      <c r="B89" s="73" t="s">
        <v>686</v>
      </c>
      <c r="C89" s="73" t="s">
        <v>1432</v>
      </c>
      <c r="D89" s="73" t="s">
        <v>1432</v>
      </c>
      <c r="E89" s="78" t="s">
        <v>1432</v>
      </c>
      <c r="F89" s="73" t="s">
        <v>687</v>
      </c>
      <c r="G89" s="73" t="s">
        <v>1480</v>
      </c>
      <c r="H89" s="73" t="s">
        <v>2717</v>
      </c>
      <c r="I89" s="73" t="s">
        <v>1502</v>
      </c>
      <c r="J89" s="73">
        <v>528219</v>
      </c>
      <c r="K89" s="73">
        <v>176690</v>
      </c>
      <c r="L89" s="177" t="s">
        <v>3066</v>
      </c>
      <c r="M89" s="74" t="s">
        <v>1362</v>
      </c>
      <c r="N89" s="74" t="s">
        <v>886</v>
      </c>
      <c r="O89" s="73">
        <v>0</v>
      </c>
      <c r="P89" s="73">
        <v>2</v>
      </c>
      <c r="Q89" s="75">
        <v>2</v>
      </c>
      <c r="R89" s="73" t="s">
        <v>1503</v>
      </c>
      <c r="S89" s="73" t="s">
        <v>1438</v>
      </c>
      <c r="T89" s="74" t="s">
        <v>447</v>
      </c>
      <c r="U89" s="74" t="s">
        <v>3841</v>
      </c>
      <c r="V89" s="73" t="s">
        <v>1439</v>
      </c>
      <c r="W89" s="74" t="s">
        <v>1432</v>
      </c>
      <c r="X89" s="73" t="s">
        <v>1442</v>
      </c>
      <c r="Y89" s="73" t="s">
        <v>2722</v>
      </c>
      <c r="Z89" s="73" t="s">
        <v>1444</v>
      </c>
      <c r="AA89" s="73" t="s">
        <v>3894</v>
      </c>
      <c r="AB89" s="384">
        <v>6.0000000000000001E-3</v>
      </c>
      <c r="AC89" s="76" t="s">
        <v>1362</v>
      </c>
      <c r="AD89" s="77" t="s">
        <v>886</v>
      </c>
      <c r="AE89" s="157" t="s">
        <v>3063</v>
      </c>
      <c r="AF89" s="78" t="s">
        <v>1445</v>
      </c>
      <c r="AG89" s="78"/>
      <c r="AH89" s="78">
        <v>0</v>
      </c>
      <c r="AI89" s="78">
        <v>0</v>
      </c>
      <c r="AJ89" s="78">
        <v>0</v>
      </c>
      <c r="AK89" s="78">
        <v>1</v>
      </c>
      <c r="AL89" s="78">
        <v>1</v>
      </c>
      <c r="AM89" s="78">
        <v>0</v>
      </c>
      <c r="AN89" s="78">
        <v>0</v>
      </c>
      <c r="AO89" s="78">
        <v>0</v>
      </c>
      <c r="AP89" s="78">
        <v>0</v>
      </c>
      <c r="AQ89" s="78">
        <v>0</v>
      </c>
      <c r="AR89" s="78">
        <v>1</v>
      </c>
      <c r="AS89" s="78">
        <v>1</v>
      </c>
      <c r="AT89" s="78">
        <v>0</v>
      </c>
      <c r="AU89" s="78">
        <v>0</v>
      </c>
      <c r="AV89" s="78">
        <v>0</v>
      </c>
      <c r="AW89" s="78">
        <v>0</v>
      </c>
      <c r="AX89" s="78">
        <v>0</v>
      </c>
      <c r="AY89" s="78">
        <v>0</v>
      </c>
      <c r="AZ89" s="78">
        <v>0</v>
      </c>
      <c r="BA89" s="78">
        <v>0</v>
      </c>
      <c r="BB89" s="78">
        <v>0</v>
      </c>
      <c r="BC89" s="78">
        <v>0</v>
      </c>
      <c r="BD89" s="78">
        <v>0</v>
      </c>
      <c r="BE89" s="78">
        <v>0</v>
      </c>
      <c r="BF89" s="78">
        <v>0</v>
      </c>
      <c r="BG89" s="78">
        <v>0</v>
      </c>
      <c r="BH89" s="78">
        <v>0</v>
      </c>
      <c r="BI89" s="78">
        <v>0</v>
      </c>
      <c r="BJ89" s="78">
        <v>0</v>
      </c>
      <c r="BK89" s="78">
        <v>0</v>
      </c>
      <c r="BL89" s="285"/>
      <c r="BM89" s="179">
        <f t="shared" si="5"/>
        <v>2</v>
      </c>
      <c r="BN89" s="79">
        <v>0</v>
      </c>
      <c r="BO89" s="237">
        <v>0</v>
      </c>
      <c r="BP89" s="79">
        <v>0</v>
      </c>
      <c r="BQ89" s="79">
        <v>0</v>
      </c>
      <c r="BR89" s="79">
        <v>0</v>
      </c>
      <c r="BS89" s="238">
        <v>0</v>
      </c>
      <c r="BT89" s="79">
        <v>0</v>
      </c>
      <c r="BU89" s="79">
        <v>0</v>
      </c>
      <c r="BV89" s="79">
        <v>0</v>
      </c>
      <c r="BW89" s="79">
        <v>0</v>
      </c>
      <c r="BX89" s="79">
        <v>0</v>
      </c>
      <c r="BY89" s="79">
        <v>0</v>
      </c>
      <c r="BZ89" s="79">
        <v>0</v>
      </c>
      <c r="CA89" s="79">
        <v>0</v>
      </c>
      <c r="CB89" s="79">
        <v>0</v>
      </c>
      <c r="CC89" s="79">
        <v>0</v>
      </c>
      <c r="CD89" s="79">
        <v>0</v>
      </c>
      <c r="CE89" s="79">
        <v>0</v>
      </c>
      <c r="CF89" s="79">
        <v>0</v>
      </c>
      <c r="CG89" s="79">
        <v>0</v>
      </c>
      <c r="CH89" s="79">
        <v>0</v>
      </c>
      <c r="CI89" s="81">
        <f t="shared" si="6"/>
        <v>0</v>
      </c>
      <c r="CJ89" s="131">
        <f t="shared" si="7"/>
        <v>0</v>
      </c>
      <c r="CK89" s="131">
        <f t="shared" si="8"/>
        <v>0</v>
      </c>
      <c r="CL89" s="131">
        <f t="shared" si="9"/>
        <v>0</v>
      </c>
      <c r="CM89" s="83">
        <v>7</v>
      </c>
      <c r="CN89" s="254" t="s">
        <v>4965</v>
      </c>
      <c r="CO89" s="140" t="s">
        <v>4965</v>
      </c>
      <c r="CP89" s="256" t="s">
        <v>4965</v>
      </c>
      <c r="CQ89" s="86" t="s">
        <v>4965</v>
      </c>
      <c r="CR89" s="85" t="s">
        <v>4965</v>
      </c>
      <c r="CS89" s="85" t="s">
        <v>4965</v>
      </c>
      <c r="CT89" s="85" t="s">
        <v>4965</v>
      </c>
      <c r="CU89" s="86"/>
    </row>
    <row r="90" spans="1:99" s="363" customFormat="1" ht="12" customHeight="1" x14ac:dyDescent="0.2">
      <c r="A90" s="72" t="s">
        <v>2441</v>
      </c>
      <c r="B90" s="73" t="s">
        <v>1504</v>
      </c>
      <c r="C90" s="73" t="s">
        <v>1432</v>
      </c>
      <c r="D90" s="73" t="s">
        <v>1432</v>
      </c>
      <c r="E90" s="78" t="s">
        <v>1432</v>
      </c>
      <c r="F90" s="73" t="s">
        <v>1505</v>
      </c>
      <c r="G90" s="73" t="s">
        <v>1506</v>
      </c>
      <c r="H90" s="73" t="s">
        <v>2717</v>
      </c>
      <c r="I90" s="73" t="s">
        <v>1507</v>
      </c>
      <c r="J90" s="73">
        <v>527666</v>
      </c>
      <c r="K90" s="73">
        <v>174457</v>
      </c>
      <c r="L90" s="177" t="s">
        <v>3084</v>
      </c>
      <c r="M90" s="74" t="s">
        <v>1508</v>
      </c>
      <c r="N90" s="74" t="s">
        <v>3859</v>
      </c>
      <c r="O90" s="73">
        <v>0</v>
      </c>
      <c r="P90" s="73">
        <v>4</v>
      </c>
      <c r="Q90" s="75">
        <v>4</v>
      </c>
      <c r="R90" s="73" t="s">
        <v>840</v>
      </c>
      <c r="S90" s="73" t="s">
        <v>1438</v>
      </c>
      <c r="T90" s="74" t="s">
        <v>841</v>
      </c>
      <c r="U90" s="74" t="s">
        <v>1508</v>
      </c>
      <c r="V90" s="73" t="s">
        <v>1439</v>
      </c>
      <c r="W90" s="74" t="s">
        <v>1432</v>
      </c>
      <c r="X90" s="73" t="s">
        <v>1442</v>
      </c>
      <c r="Y90" s="73" t="s">
        <v>1443</v>
      </c>
      <c r="Z90" s="73" t="s">
        <v>1444</v>
      </c>
      <c r="AA90" s="73" t="s">
        <v>2713</v>
      </c>
      <c r="AB90" s="384">
        <v>9.0999999999999998E-2</v>
      </c>
      <c r="AC90" s="76" t="s">
        <v>1508</v>
      </c>
      <c r="AD90" s="77" t="s">
        <v>3859</v>
      </c>
      <c r="AE90" s="157" t="s">
        <v>3063</v>
      </c>
      <c r="AF90" s="78" t="s">
        <v>1445</v>
      </c>
      <c r="AG90" s="78"/>
      <c r="AH90" s="78">
        <v>0</v>
      </c>
      <c r="AI90" s="78">
        <v>0</v>
      </c>
      <c r="AJ90" s="78">
        <v>0</v>
      </c>
      <c r="AK90" s="78">
        <v>0</v>
      </c>
      <c r="AL90" s="78">
        <v>0</v>
      </c>
      <c r="AM90" s="78">
        <v>0</v>
      </c>
      <c r="AN90" s="78">
        <v>4</v>
      </c>
      <c r="AO90" s="78">
        <v>0</v>
      </c>
      <c r="AP90" s="78">
        <v>0</v>
      </c>
      <c r="AQ90" s="78">
        <v>0</v>
      </c>
      <c r="AR90" s="78">
        <v>0</v>
      </c>
      <c r="AS90" s="78">
        <v>0</v>
      </c>
      <c r="AT90" s="78">
        <v>0</v>
      </c>
      <c r="AU90" s="78">
        <v>0</v>
      </c>
      <c r="AV90" s="78">
        <v>0</v>
      </c>
      <c r="AW90" s="78">
        <v>0</v>
      </c>
      <c r="AX90" s="78">
        <v>0</v>
      </c>
      <c r="AY90" s="78">
        <v>0</v>
      </c>
      <c r="AZ90" s="78">
        <v>0</v>
      </c>
      <c r="BA90" s="78">
        <v>0</v>
      </c>
      <c r="BB90" s="78">
        <v>4</v>
      </c>
      <c r="BC90" s="78">
        <v>0</v>
      </c>
      <c r="BD90" s="78">
        <v>0</v>
      </c>
      <c r="BE90" s="78">
        <v>0</v>
      </c>
      <c r="BF90" s="78">
        <v>0</v>
      </c>
      <c r="BG90" s="78">
        <v>0</v>
      </c>
      <c r="BH90" s="78">
        <v>0</v>
      </c>
      <c r="BI90" s="78">
        <v>0</v>
      </c>
      <c r="BJ90" s="78">
        <v>0</v>
      </c>
      <c r="BK90" s="78">
        <v>0</v>
      </c>
      <c r="BL90" s="285"/>
      <c r="BM90" s="179">
        <f t="shared" si="5"/>
        <v>4</v>
      </c>
      <c r="BN90" s="79">
        <v>0</v>
      </c>
      <c r="BO90" s="237">
        <v>0</v>
      </c>
      <c r="BP90" s="79">
        <v>0</v>
      </c>
      <c r="BQ90" s="79">
        <v>0</v>
      </c>
      <c r="BR90" s="79">
        <v>0</v>
      </c>
      <c r="BS90" s="238">
        <v>0</v>
      </c>
      <c r="BT90" s="79">
        <v>0</v>
      </c>
      <c r="BU90" s="79">
        <v>0</v>
      </c>
      <c r="BV90" s="79">
        <v>0</v>
      </c>
      <c r="BW90" s="79">
        <v>0</v>
      </c>
      <c r="BX90" s="79">
        <v>0</v>
      </c>
      <c r="BY90" s="79">
        <v>0</v>
      </c>
      <c r="BZ90" s="79">
        <v>0</v>
      </c>
      <c r="CA90" s="79">
        <v>0</v>
      </c>
      <c r="CB90" s="79">
        <v>0</v>
      </c>
      <c r="CC90" s="79">
        <v>0</v>
      </c>
      <c r="CD90" s="79">
        <v>0</v>
      </c>
      <c r="CE90" s="79">
        <v>0</v>
      </c>
      <c r="CF90" s="79">
        <v>0</v>
      </c>
      <c r="CG90" s="79">
        <v>0</v>
      </c>
      <c r="CH90" s="79">
        <v>0</v>
      </c>
      <c r="CI90" s="81">
        <f t="shared" si="6"/>
        <v>0</v>
      </c>
      <c r="CJ90" s="131">
        <f t="shared" si="7"/>
        <v>0</v>
      </c>
      <c r="CK90" s="131">
        <f t="shared" si="8"/>
        <v>0</v>
      </c>
      <c r="CL90" s="131">
        <f t="shared" si="9"/>
        <v>0</v>
      </c>
      <c r="CM90" s="83">
        <v>1</v>
      </c>
      <c r="CN90" s="254" t="s">
        <v>4965</v>
      </c>
      <c r="CO90" s="140" t="s">
        <v>4965</v>
      </c>
      <c r="CP90" s="256" t="s">
        <v>4965</v>
      </c>
      <c r="CQ90" s="86" t="s">
        <v>4965</v>
      </c>
      <c r="CR90" s="85" t="s">
        <v>4965</v>
      </c>
      <c r="CS90" s="85" t="s">
        <v>4965</v>
      </c>
      <c r="CT90" s="85" t="s">
        <v>4965</v>
      </c>
      <c r="CU90" s="86"/>
    </row>
    <row r="91" spans="1:99" s="363" customFormat="1" ht="12" customHeight="1" x14ac:dyDescent="0.2">
      <c r="A91" s="72" t="s">
        <v>2441</v>
      </c>
      <c r="B91" s="73" t="s">
        <v>1512</v>
      </c>
      <c r="C91" s="73" t="s">
        <v>1432</v>
      </c>
      <c r="D91" s="73" t="s">
        <v>1432</v>
      </c>
      <c r="E91" s="78" t="s">
        <v>1513</v>
      </c>
      <c r="F91" s="73" t="s">
        <v>4193</v>
      </c>
      <c r="G91" s="73" t="s">
        <v>1514</v>
      </c>
      <c r="H91" s="73" t="s">
        <v>3875</v>
      </c>
      <c r="I91" s="73" t="s">
        <v>1515</v>
      </c>
      <c r="J91" s="73">
        <v>527814</v>
      </c>
      <c r="K91" s="73">
        <v>173074</v>
      </c>
      <c r="L91" s="177" t="s">
        <v>3083</v>
      </c>
      <c r="M91" s="74" t="s">
        <v>3900</v>
      </c>
      <c r="N91" s="74" t="s">
        <v>1516</v>
      </c>
      <c r="O91" s="73">
        <v>0</v>
      </c>
      <c r="P91" s="73">
        <v>21</v>
      </c>
      <c r="Q91" s="75">
        <v>21</v>
      </c>
      <c r="R91" s="73" t="s">
        <v>1517</v>
      </c>
      <c r="S91" s="73" t="s">
        <v>1154</v>
      </c>
      <c r="T91" s="74" t="s">
        <v>1518</v>
      </c>
      <c r="U91" s="74" t="s">
        <v>3719</v>
      </c>
      <c r="V91" s="73" t="s">
        <v>1439</v>
      </c>
      <c r="W91" s="74" t="s">
        <v>1432</v>
      </c>
      <c r="X91" s="73" t="s">
        <v>1442</v>
      </c>
      <c r="Y91" s="73" t="s">
        <v>1443</v>
      </c>
      <c r="Z91" s="73" t="s">
        <v>1443</v>
      </c>
      <c r="AA91" s="73" t="s">
        <v>1444</v>
      </c>
      <c r="AB91" s="384">
        <v>0.12</v>
      </c>
      <c r="AC91" s="76" t="s">
        <v>3900</v>
      </c>
      <c r="AD91" s="77" t="s">
        <v>1516</v>
      </c>
      <c r="AE91" s="157" t="s">
        <v>3063</v>
      </c>
      <c r="AF91" s="78" t="s">
        <v>1445</v>
      </c>
      <c r="AG91" s="78"/>
      <c r="AH91" s="78">
        <v>5</v>
      </c>
      <c r="AI91" s="78">
        <v>21</v>
      </c>
      <c r="AJ91" s="78">
        <v>0</v>
      </c>
      <c r="AK91" s="78">
        <v>4</v>
      </c>
      <c r="AL91" s="78">
        <v>16</v>
      </c>
      <c r="AM91" s="78">
        <v>1</v>
      </c>
      <c r="AN91" s="78">
        <v>0</v>
      </c>
      <c r="AO91" s="78">
        <v>0</v>
      </c>
      <c r="AP91" s="78">
        <v>0</v>
      </c>
      <c r="AQ91" s="78">
        <v>0</v>
      </c>
      <c r="AR91" s="78">
        <v>4</v>
      </c>
      <c r="AS91" s="78">
        <v>16</v>
      </c>
      <c r="AT91" s="78">
        <v>1</v>
      </c>
      <c r="AU91" s="78">
        <v>0</v>
      </c>
      <c r="AV91" s="78">
        <v>0</v>
      </c>
      <c r="AW91" s="78">
        <v>0</v>
      </c>
      <c r="AX91" s="78">
        <v>0</v>
      </c>
      <c r="AY91" s="78">
        <v>0</v>
      </c>
      <c r="AZ91" s="78">
        <v>0</v>
      </c>
      <c r="BA91" s="78">
        <v>0</v>
      </c>
      <c r="BB91" s="78">
        <v>0</v>
      </c>
      <c r="BC91" s="78">
        <v>0</v>
      </c>
      <c r="BD91" s="78">
        <v>0</v>
      </c>
      <c r="BE91" s="78">
        <v>0</v>
      </c>
      <c r="BF91" s="78">
        <v>0</v>
      </c>
      <c r="BG91" s="78">
        <v>0</v>
      </c>
      <c r="BH91" s="78">
        <v>0</v>
      </c>
      <c r="BI91" s="78">
        <v>0</v>
      </c>
      <c r="BJ91" s="78">
        <v>0</v>
      </c>
      <c r="BK91" s="78">
        <v>0</v>
      </c>
      <c r="BL91" s="285"/>
      <c r="BM91" s="179">
        <f t="shared" si="5"/>
        <v>21</v>
      </c>
      <c r="BN91" s="79">
        <v>0</v>
      </c>
      <c r="BO91" s="237">
        <v>0</v>
      </c>
      <c r="BP91" s="79">
        <v>0</v>
      </c>
      <c r="BQ91" s="79">
        <v>0</v>
      </c>
      <c r="BR91" s="79">
        <v>0</v>
      </c>
      <c r="BS91" s="238">
        <v>0</v>
      </c>
      <c r="BT91" s="79">
        <v>0</v>
      </c>
      <c r="BU91" s="79">
        <v>0</v>
      </c>
      <c r="BV91" s="79">
        <v>0</v>
      </c>
      <c r="BW91" s="79">
        <v>0</v>
      </c>
      <c r="BX91" s="79">
        <v>0</v>
      </c>
      <c r="BY91" s="79">
        <v>0</v>
      </c>
      <c r="BZ91" s="79">
        <v>0</v>
      </c>
      <c r="CA91" s="79">
        <v>0</v>
      </c>
      <c r="CB91" s="79">
        <v>0</v>
      </c>
      <c r="CC91" s="79">
        <v>0</v>
      </c>
      <c r="CD91" s="79">
        <v>0</v>
      </c>
      <c r="CE91" s="79">
        <v>0</v>
      </c>
      <c r="CF91" s="79">
        <v>0</v>
      </c>
      <c r="CG91" s="79">
        <v>0</v>
      </c>
      <c r="CH91" s="79">
        <v>0</v>
      </c>
      <c r="CI91" s="81">
        <f t="shared" si="6"/>
        <v>0</v>
      </c>
      <c r="CJ91" s="131">
        <f t="shared" si="7"/>
        <v>0</v>
      </c>
      <c r="CK91" s="131">
        <f t="shared" si="8"/>
        <v>0</v>
      </c>
      <c r="CL91" s="131">
        <f t="shared" si="9"/>
        <v>0</v>
      </c>
      <c r="CM91" s="83">
        <v>1</v>
      </c>
      <c r="CN91" s="254" t="s">
        <v>4965</v>
      </c>
      <c r="CO91" s="140" t="s">
        <v>4965</v>
      </c>
      <c r="CP91" s="256" t="s">
        <v>4965</v>
      </c>
      <c r="CQ91" s="86" t="s">
        <v>4965</v>
      </c>
      <c r="CR91" s="85" t="s">
        <v>4965</v>
      </c>
      <c r="CS91" s="85" t="s">
        <v>4965</v>
      </c>
      <c r="CT91" s="85" t="s">
        <v>4965</v>
      </c>
      <c r="CU91" s="86"/>
    </row>
    <row r="92" spans="1:99" s="363" customFormat="1" ht="12" customHeight="1" x14ac:dyDescent="0.2">
      <c r="A92" s="72" t="s">
        <v>2441</v>
      </c>
      <c r="B92" s="73" t="s">
        <v>1512</v>
      </c>
      <c r="C92" s="73" t="s">
        <v>1432</v>
      </c>
      <c r="D92" s="73" t="s">
        <v>1432</v>
      </c>
      <c r="E92" s="78" t="s">
        <v>1513</v>
      </c>
      <c r="F92" s="73" t="s">
        <v>4193</v>
      </c>
      <c r="G92" s="73" t="s">
        <v>1514</v>
      </c>
      <c r="H92" s="73" t="s">
        <v>3875</v>
      </c>
      <c r="I92" s="73" t="s">
        <v>1515</v>
      </c>
      <c r="J92" s="73">
        <v>527814</v>
      </c>
      <c r="K92" s="73">
        <v>173074</v>
      </c>
      <c r="L92" s="177" t="s">
        <v>3083</v>
      </c>
      <c r="M92" s="74" t="s">
        <v>3900</v>
      </c>
      <c r="N92" s="74" t="s">
        <v>1516</v>
      </c>
      <c r="O92" s="73">
        <v>0</v>
      </c>
      <c r="P92" s="73">
        <v>7</v>
      </c>
      <c r="Q92" s="75">
        <v>7</v>
      </c>
      <c r="R92" s="73" t="s">
        <v>1517</v>
      </c>
      <c r="S92" s="73" t="s">
        <v>1154</v>
      </c>
      <c r="T92" s="74" t="s">
        <v>1518</v>
      </c>
      <c r="U92" s="74" t="s">
        <v>3719</v>
      </c>
      <c r="V92" s="73" t="s">
        <v>1439</v>
      </c>
      <c r="W92" s="74" t="s">
        <v>1432</v>
      </c>
      <c r="X92" s="73" t="s">
        <v>1442</v>
      </c>
      <c r="Y92" s="73" t="s">
        <v>1443</v>
      </c>
      <c r="Z92" s="73" t="s">
        <v>1443</v>
      </c>
      <c r="AA92" s="73" t="s">
        <v>1444</v>
      </c>
      <c r="AB92" s="384">
        <v>0.11899999999999999</v>
      </c>
      <c r="AC92" s="76" t="s">
        <v>3900</v>
      </c>
      <c r="AD92" s="77" t="s">
        <v>1516</v>
      </c>
      <c r="AE92" s="157" t="s">
        <v>628</v>
      </c>
      <c r="AF92" s="78" t="s">
        <v>3279</v>
      </c>
      <c r="AG92" s="78"/>
      <c r="AH92" s="78">
        <v>2</v>
      </c>
      <c r="AI92" s="78">
        <v>7</v>
      </c>
      <c r="AJ92" s="78">
        <v>0</v>
      </c>
      <c r="AK92" s="78">
        <v>0</v>
      </c>
      <c r="AL92" s="78">
        <v>5</v>
      </c>
      <c r="AM92" s="78">
        <v>2</v>
      </c>
      <c r="AN92" s="78">
        <v>0</v>
      </c>
      <c r="AO92" s="78">
        <v>0</v>
      </c>
      <c r="AP92" s="78">
        <v>0</v>
      </c>
      <c r="AQ92" s="78">
        <v>0</v>
      </c>
      <c r="AR92" s="78">
        <v>0</v>
      </c>
      <c r="AS92" s="78">
        <v>5</v>
      </c>
      <c r="AT92" s="78">
        <v>2</v>
      </c>
      <c r="AU92" s="78">
        <v>0</v>
      </c>
      <c r="AV92" s="78">
        <v>0</v>
      </c>
      <c r="AW92" s="78">
        <v>0</v>
      </c>
      <c r="AX92" s="78">
        <v>0</v>
      </c>
      <c r="AY92" s="78">
        <v>0</v>
      </c>
      <c r="AZ92" s="78">
        <v>0</v>
      </c>
      <c r="BA92" s="78">
        <v>0</v>
      </c>
      <c r="BB92" s="78">
        <v>0</v>
      </c>
      <c r="BC92" s="78">
        <v>0</v>
      </c>
      <c r="BD92" s="78">
        <v>0</v>
      </c>
      <c r="BE92" s="78">
        <v>0</v>
      </c>
      <c r="BF92" s="78">
        <v>0</v>
      </c>
      <c r="BG92" s="78">
        <v>0</v>
      </c>
      <c r="BH92" s="78">
        <v>0</v>
      </c>
      <c r="BI92" s="78">
        <v>0</v>
      </c>
      <c r="BJ92" s="78">
        <v>0</v>
      </c>
      <c r="BK92" s="78">
        <v>0</v>
      </c>
      <c r="BL92" s="285"/>
      <c r="BM92" s="179">
        <f t="shared" si="5"/>
        <v>7</v>
      </c>
      <c r="BN92" s="79">
        <v>0</v>
      </c>
      <c r="BO92" s="237">
        <v>0</v>
      </c>
      <c r="BP92" s="79">
        <v>0</v>
      </c>
      <c r="BQ92" s="79">
        <v>0</v>
      </c>
      <c r="BR92" s="79">
        <v>0</v>
      </c>
      <c r="BS92" s="238">
        <v>0</v>
      </c>
      <c r="BT92" s="79">
        <v>0</v>
      </c>
      <c r="BU92" s="79">
        <v>0</v>
      </c>
      <c r="BV92" s="79">
        <v>0</v>
      </c>
      <c r="BW92" s="79">
        <v>0</v>
      </c>
      <c r="BX92" s="79">
        <v>0</v>
      </c>
      <c r="BY92" s="79">
        <v>0</v>
      </c>
      <c r="BZ92" s="79">
        <v>0</v>
      </c>
      <c r="CA92" s="79">
        <v>0</v>
      </c>
      <c r="CB92" s="79">
        <v>0</v>
      </c>
      <c r="CC92" s="79">
        <v>0</v>
      </c>
      <c r="CD92" s="79">
        <v>0</v>
      </c>
      <c r="CE92" s="79">
        <v>0</v>
      </c>
      <c r="CF92" s="79">
        <v>0</v>
      </c>
      <c r="CG92" s="79">
        <v>0</v>
      </c>
      <c r="CH92" s="79">
        <v>0</v>
      </c>
      <c r="CI92" s="81">
        <f t="shared" si="6"/>
        <v>0</v>
      </c>
      <c r="CJ92" s="131">
        <f t="shared" si="7"/>
        <v>0</v>
      </c>
      <c r="CK92" s="131">
        <f t="shared" si="8"/>
        <v>0</v>
      </c>
      <c r="CL92" s="131">
        <f t="shared" si="9"/>
        <v>0</v>
      </c>
      <c r="CM92" s="83">
        <v>1</v>
      </c>
      <c r="CN92" s="254" t="s">
        <v>4965</v>
      </c>
      <c r="CO92" s="140" t="s">
        <v>4965</v>
      </c>
      <c r="CP92" s="256" t="s">
        <v>4965</v>
      </c>
      <c r="CQ92" s="86" t="s">
        <v>4965</v>
      </c>
      <c r="CR92" s="85" t="s">
        <v>4965</v>
      </c>
      <c r="CS92" s="85" t="s">
        <v>4965</v>
      </c>
      <c r="CT92" s="85" t="s">
        <v>4965</v>
      </c>
      <c r="CU92" s="86"/>
    </row>
    <row r="93" spans="1:99" s="363" customFormat="1" ht="12" customHeight="1" x14ac:dyDescent="0.2">
      <c r="A93" s="72" t="s">
        <v>2441</v>
      </c>
      <c r="B93" s="73" t="s">
        <v>1512</v>
      </c>
      <c r="C93" s="73" t="s">
        <v>1432</v>
      </c>
      <c r="D93" s="73" t="s">
        <v>1432</v>
      </c>
      <c r="E93" s="78" t="s">
        <v>1513</v>
      </c>
      <c r="F93" s="73" t="s">
        <v>4193</v>
      </c>
      <c r="G93" s="73" t="s">
        <v>1514</v>
      </c>
      <c r="H93" s="73" t="s">
        <v>3875</v>
      </c>
      <c r="I93" s="73" t="s">
        <v>1515</v>
      </c>
      <c r="J93" s="73">
        <v>527814</v>
      </c>
      <c r="K93" s="73">
        <v>173074</v>
      </c>
      <c r="L93" s="177" t="s">
        <v>3083</v>
      </c>
      <c r="M93" s="74" t="s">
        <v>3900</v>
      </c>
      <c r="N93" s="74" t="s">
        <v>1516</v>
      </c>
      <c r="O93" s="73">
        <v>0</v>
      </c>
      <c r="P93" s="73">
        <v>3</v>
      </c>
      <c r="Q93" s="75">
        <v>3</v>
      </c>
      <c r="R93" s="73" t="s">
        <v>1517</v>
      </c>
      <c r="S93" s="73" t="s">
        <v>1154</v>
      </c>
      <c r="T93" s="74" t="s">
        <v>1518</v>
      </c>
      <c r="U93" s="74" t="s">
        <v>3719</v>
      </c>
      <c r="V93" s="73" t="s">
        <v>1439</v>
      </c>
      <c r="W93" s="74" t="s">
        <v>1432</v>
      </c>
      <c r="X93" s="73" t="s">
        <v>1442</v>
      </c>
      <c r="Y93" s="73" t="s">
        <v>1443</v>
      </c>
      <c r="Z93" s="73" t="s">
        <v>1443</v>
      </c>
      <c r="AA93" s="73" t="s">
        <v>1444</v>
      </c>
      <c r="AB93" s="384">
        <v>0.11899999999999999</v>
      </c>
      <c r="AC93" s="76" t="s">
        <v>3900</v>
      </c>
      <c r="AD93" s="77" t="s">
        <v>1516</v>
      </c>
      <c r="AE93" s="157" t="s">
        <v>628</v>
      </c>
      <c r="AF93" s="78" t="s">
        <v>3904</v>
      </c>
      <c r="AG93" s="78"/>
      <c r="AH93" s="78">
        <v>3</v>
      </c>
      <c r="AI93" s="78">
        <v>3</v>
      </c>
      <c r="AJ93" s="78">
        <v>0</v>
      </c>
      <c r="AK93" s="78">
        <v>1</v>
      </c>
      <c r="AL93" s="78">
        <v>2</v>
      </c>
      <c r="AM93" s="78">
        <v>0</v>
      </c>
      <c r="AN93" s="78">
        <v>0</v>
      </c>
      <c r="AO93" s="78">
        <v>0</v>
      </c>
      <c r="AP93" s="78">
        <v>0</v>
      </c>
      <c r="AQ93" s="78">
        <v>0</v>
      </c>
      <c r="AR93" s="78">
        <v>1</v>
      </c>
      <c r="AS93" s="78">
        <v>2</v>
      </c>
      <c r="AT93" s="78">
        <v>0</v>
      </c>
      <c r="AU93" s="78">
        <v>0</v>
      </c>
      <c r="AV93" s="78">
        <v>0</v>
      </c>
      <c r="AW93" s="78">
        <v>0</v>
      </c>
      <c r="AX93" s="78">
        <v>0</v>
      </c>
      <c r="AY93" s="78">
        <v>0</v>
      </c>
      <c r="AZ93" s="78">
        <v>0</v>
      </c>
      <c r="BA93" s="78">
        <v>0</v>
      </c>
      <c r="BB93" s="78">
        <v>0</v>
      </c>
      <c r="BC93" s="78">
        <v>0</v>
      </c>
      <c r="BD93" s="78">
        <v>0</v>
      </c>
      <c r="BE93" s="78">
        <v>0</v>
      </c>
      <c r="BF93" s="78">
        <v>0</v>
      </c>
      <c r="BG93" s="78">
        <v>0</v>
      </c>
      <c r="BH93" s="78">
        <v>0</v>
      </c>
      <c r="BI93" s="78">
        <v>0</v>
      </c>
      <c r="BJ93" s="78">
        <v>0</v>
      </c>
      <c r="BK93" s="78">
        <v>0</v>
      </c>
      <c r="BL93" s="285"/>
      <c r="BM93" s="179">
        <f t="shared" si="5"/>
        <v>3</v>
      </c>
      <c r="BN93" s="79">
        <v>0</v>
      </c>
      <c r="BO93" s="237">
        <v>0</v>
      </c>
      <c r="BP93" s="79">
        <v>0</v>
      </c>
      <c r="BQ93" s="79">
        <v>0</v>
      </c>
      <c r="BR93" s="79">
        <v>0</v>
      </c>
      <c r="BS93" s="238">
        <v>0</v>
      </c>
      <c r="BT93" s="79">
        <v>0</v>
      </c>
      <c r="BU93" s="79">
        <v>0</v>
      </c>
      <c r="BV93" s="79">
        <v>0</v>
      </c>
      <c r="BW93" s="79">
        <v>0</v>
      </c>
      <c r="BX93" s="79">
        <v>0</v>
      </c>
      <c r="BY93" s="79">
        <v>0</v>
      </c>
      <c r="BZ93" s="79">
        <v>0</v>
      </c>
      <c r="CA93" s="79">
        <v>0</v>
      </c>
      <c r="CB93" s="79">
        <v>0</v>
      </c>
      <c r="CC93" s="79">
        <v>0</v>
      </c>
      <c r="CD93" s="79">
        <v>0</v>
      </c>
      <c r="CE93" s="79">
        <v>0</v>
      </c>
      <c r="CF93" s="79">
        <v>0</v>
      </c>
      <c r="CG93" s="79">
        <v>0</v>
      </c>
      <c r="CH93" s="79">
        <v>0</v>
      </c>
      <c r="CI93" s="81">
        <f t="shared" si="6"/>
        <v>0</v>
      </c>
      <c r="CJ93" s="131">
        <f t="shared" si="7"/>
        <v>0</v>
      </c>
      <c r="CK93" s="131">
        <f t="shared" si="8"/>
        <v>0</v>
      </c>
      <c r="CL93" s="131">
        <f t="shared" si="9"/>
        <v>0</v>
      </c>
      <c r="CM93" s="83">
        <v>1</v>
      </c>
      <c r="CN93" s="254" t="s">
        <v>4965</v>
      </c>
      <c r="CO93" s="140" t="s">
        <v>4965</v>
      </c>
      <c r="CP93" s="256" t="s">
        <v>4965</v>
      </c>
      <c r="CQ93" s="86" t="s">
        <v>4965</v>
      </c>
      <c r="CR93" s="85" t="s">
        <v>4965</v>
      </c>
      <c r="CS93" s="85" t="s">
        <v>4965</v>
      </c>
      <c r="CT93" s="85" t="s">
        <v>4965</v>
      </c>
      <c r="CU93" s="86"/>
    </row>
    <row r="94" spans="1:99" s="363" customFormat="1" ht="12" customHeight="1" x14ac:dyDescent="0.2">
      <c r="A94" s="72" t="s">
        <v>2441</v>
      </c>
      <c r="B94" s="73" t="s">
        <v>1519</v>
      </c>
      <c r="C94" s="73" t="s">
        <v>1432</v>
      </c>
      <c r="D94" s="73" t="s">
        <v>1432</v>
      </c>
      <c r="E94" s="78" t="s">
        <v>1432</v>
      </c>
      <c r="F94" s="73" t="s">
        <v>1520</v>
      </c>
      <c r="G94" s="73" t="s">
        <v>2523</v>
      </c>
      <c r="H94" s="73" t="s">
        <v>2524</v>
      </c>
      <c r="I94" s="73" t="s">
        <v>1521</v>
      </c>
      <c r="J94" s="73">
        <v>529344</v>
      </c>
      <c r="K94" s="73">
        <v>171137</v>
      </c>
      <c r="L94" s="177" t="s">
        <v>3081</v>
      </c>
      <c r="M94" s="74" t="s">
        <v>3859</v>
      </c>
      <c r="N94" s="74" t="s">
        <v>3859</v>
      </c>
      <c r="O94" s="73">
        <v>0</v>
      </c>
      <c r="P94" s="73">
        <v>1</v>
      </c>
      <c r="Q94" s="75">
        <v>1</v>
      </c>
      <c r="R94" s="73" t="s">
        <v>1522</v>
      </c>
      <c r="S94" s="73" t="s">
        <v>1438</v>
      </c>
      <c r="T94" s="74" t="s">
        <v>984</v>
      </c>
      <c r="U94" s="74" t="s">
        <v>1523</v>
      </c>
      <c r="V94" s="73" t="s">
        <v>1439</v>
      </c>
      <c r="W94" s="74" t="s">
        <v>1432</v>
      </c>
      <c r="X94" s="73" t="s">
        <v>1442</v>
      </c>
      <c r="Y94" s="73" t="s">
        <v>2722</v>
      </c>
      <c r="Z94" s="73" t="s">
        <v>1444</v>
      </c>
      <c r="AA94" s="73" t="s">
        <v>1136</v>
      </c>
      <c r="AB94" s="384">
        <v>6.0000000000000001E-3</v>
      </c>
      <c r="AC94" s="76" t="s">
        <v>3859</v>
      </c>
      <c r="AD94" s="77" t="s">
        <v>3859</v>
      </c>
      <c r="AE94" s="157" t="s">
        <v>3063</v>
      </c>
      <c r="AF94" s="78" t="s">
        <v>1445</v>
      </c>
      <c r="AG94" s="78"/>
      <c r="AH94" s="78">
        <v>0</v>
      </c>
      <c r="AI94" s="78">
        <v>0</v>
      </c>
      <c r="AJ94" s="78">
        <v>0</v>
      </c>
      <c r="AK94" s="78">
        <v>1</v>
      </c>
      <c r="AL94" s="78">
        <v>0</v>
      </c>
      <c r="AM94" s="78">
        <v>0</v>
      </c>
      <c r="AN94" s="78">
        <v>0</v>
      </c>
      <c r="AO94" s="78">
        <v>0</v>
      </c>
      <c r="AP94" s="78">
        <v>0</v>
      </c>
      <c r="AQ94" s="78">
        <v>0</v>
      </c>
      <c r="AR94" s="78">
        <v>1</v>
      </c>
      <c r="AS94" s="78">
        <v>0</v>
      </c>
      <c r="AT94" s="78">
        <v>0</v>
      </c>
      <c r="AU94" s="78">
        <v>0</v>
      </c>
      <c r="AV94" s="78">
        <v>0</v>
      </c>
      <c r="AW94" s="78">
        <v>0</v>
      </c>
      <c r="AX94" s="78">
        <v>0</v>
      </c>
      <c r="AY94" s="78">
        <v>0</v>
      </c>
      <c r="AZ94" s="78">
        <v>0</v>
      </c>
      <c r="BA94" s="78">
        <v>0</v>
      </c>
      <c r="BB94" s="78">
        <v>0</v>
      </c>
      <c r="BC94" s="78">
        <v>0</v>
      </c>
      <c r="BD94" s="78">
        <v>0</v>
      </c>
      <c r="BE94" s="78">
        <v>0</v>
      </c>
      <c r="BF94" s="78">
        <v>0</v>
      </c>
      <c r="BG94" s="78">
        <v>0</v>
      </c>
      <c r="BH94" s="78">
        <v>0</v>
      </c>
      <c r="BI94" s="78">
        <v>0</v>
      </c>
      <c r="BJ94" s="78">
        <v>0</v>
      </c>
      <c r="BK94" s="78">
        <v>0</v>
      </c>
      <c r="BL94" s="285"/>
      <c r="BM94" s="179">
        <f t="shared" si="5"/>
        <v>1</v>
      </c>
      <c r="BN94" s="79">
        <v>0</v>
      </c>
      <c r="BO94" s="237">
        <v>0</v>
      </c>
      <c r="BP94" s="79">
        <v>0</v>
      </c>
      <c r="BQ94" s="79">
        <v>0</v>
      </c>
      <c r="BR94" s="79">
        <v>0</v>
      </c>
      <c r="BS94" s="238">
        <v>0</v>
      </c>
      <c r="BT94" s="79">
        <v>0</v>
      </c>
      <c r="BU94" s="79">
        <v>0</v>
      </c>
      <c r="BV94" s="79">
        <v>0</v>
      </c>
      <c r="BW94" s="79">
        <v>0</v>
      </c>
      <c r="BX94" s="79">
        <v>0</v>
      </c>
      <c r="BY94" s="79">
        <v>0</v>
      </c>
      <c r="BZ94" s="79">
        <v>0</v>
      </c>
      <c r="CA94" s="79">
        <v>0</v>
      </c>
      <c r="CB94" s="79">
        <v>0</v>
      </c>
      <c r="CC94" s="79">
        <v>0</v>
      </c>
      <c r="CD94" s="79">
        <v>0</v>
      </c>
      <c r="CE94" s="79">
        <v>0</v>
      </c>
      <c r="CF94" s="79">
        <v>0</v>
      </c>
      <c r="CG94" s="79">
        <v>0</v>
      </c>
      <c r="CH94" s="79">
        <v>0</v>
      </c>
      <c r="CI94" s="81">
        <f t="shared" si="6"/>
        <v>0</v>
      </c>
      <c r="CJ94" s="131">
        <f t="shared" si="7"/>
        <v>0</v>
      </c>
      <c r="CK94" s="131">
        <f t="shared" si="8"/>
        <v>0</v>
      </c>
      <c r="CL94" s="131">
        <f t="shared" si="9"/>
        <v>0</v>
      </c>
      <c r="CM94" s="83">
        <v>7</v>
      </c>
      <c r="CN94" s="254" t="s">
        <v>4965</v>
      </c>
      <c r="CO94" s="140" t="s">
        <v>4965</v>
      </c>
      <c r="CP94" s="256" t="s">
        <v>4965</v>
      </c>
      <c r="CQ94" s="86" t="s">
        <v>4965</v>
      </c>
      <c r="CR94" s="85" t="s">
        <v>4965</v>
      </c>
      <c r="CS94" s="85" t="s">
        <v>4965</v>
      </c>
      <c r="CT94" s="85" t="s">
        <v>4965</v>
      </c>
      <c r="CU94" s="86"/>
    </row>
    <row r="95" spans="1:99" s="363" customFormat="1" ht="12" customHeight="1" x14ac:dyDescent="0.2">
      <c r="A95" s="72" t="s">
        <v>2441</v>
      </c>
      <c r="B95" s="73" t="s">
        <v>1524</v>
      </c>
      <c r="C95" s="73" t="s">
        <v>1432</v>
      </c>
      <c r="D95" s="73" t="s">
        <v>1432</v>
      </c>
      <c r="E95" s="78" t="s">
        <v>1432</v>
      </c>
      <c r="F95" s="73" t="s">
        <v>470</v>
      </c>
      <c r="G95" s="73" t="s">
        <v>2716</v>
      </c>
      <c r="H95" s="73" t="s">
        <v>2717</v>
      </c>
      <c r="I95" s="73" t="s">
        <v>2574</v>
      </c>
      <c r="J95" s="73">
        <v>528044</v>
      </c>
      <c r="K95" s="73">
        <v>175602</v>
      </c>
      <c r="L95" s="177" t="s">
        <v>3085</v>
      </c>
      <c r="M95" s="74" t="s">
        <v>4203</v>
      </c>
      <c r="N95" s="74" t="s">
        <v>3859</v>
      </c>
      <c r="O95" s="73">
        <v>0</v>
      </c>
      <c r="P95" s="73">
        <v>1</v>
      </c>
      <c r="Q95" s="75">
        <v>1</v>
      </c>
      <c r="R95" s="73" t="s">
        <v>604</v>
      </c>
      <c r="S95" s="73" t="s">
        <v>1438</v>
      </c>
      <c r="T95" s="74" t="s">
        <v>1525</v>
      </c>
      <c r="U95" s="74" t="s">
        <v>860</v>
      </c>
      <c r="V95" s="73" t="s">
        <v>1439</v>
      </c>
      <c r="W95" s="74" t="s">
        <v>1432</v>
      </c>
      <c r="X95" s="73" t="s">
        <v>1442</v>
      </c>
      <c r="Y95" s="73" t="s">
        <v>3893</v>
      </c>
      <c r="Z95" s="73" t="s">
        <v>1444</v>
      </c>
      <c r="AA95" s="73" t="s">
        <v>1136</v>
      </c>
      <c r="AB95" s="384">
        <v>5.0000000000000001E-3</v>
      </c>
      <c r="AC95" s="76" t="s">
        <v>4203</v>
      </c>
      <c r="AD95" s="77" t="s">
        <v>3859</v>
      </c>
      <c r="AE95" s="157" t="s">
        <v>3063</v>
      </c>
      <c r="AF95" s="78" t="s">
        <v>1445</v>
      </c>
      <c r="AG95" s="78"/>
      <c r="AH95" s="78">
        <v>0</v>
      </c>
      <c r="AI95" s="78">
        <v>0</v>
      </c>
      <c r="AJ95" s="78">
        <v>0</v>
      </c>
      <c r="AK95" s="78">
        <v>1</v>
      </c>
      <c r="AL95" s="78">
        <v>0</v>
      </c>
      <c r="AM95" s="78">
        <v>0</v>
      </c>
      <c r="AN95" s="78">
        <v>0</v>
      </c>
      <c r="AO95" s="78">
        <v>0</v>
      </c>
      <c r="AP95" s="78">
        <v>0</v>
      </c>
      <c r="AQ95" s="78">
        <v>0</v>
      </c>
      <c r="AR95" s="78">
        <v>1</v>
      </c>
      <c r="AS95" s="78">
        <v>0</v>
      </c>
      <c r="AT95" s="78">
        <v>0</v>
      </c>
      <c r="AU95" s="78">
        <v>0</v>
      </c>
      <c r="AV95" s="78">
        <v>0</v>
      </c>
      <c r="AW95" s="78">
        <v>0</v>
      </c>
      <c r="AX95" s="78">
        <v>0</v>
      </c>
      <c r="AY95" s="78">
        <v>0</v>
      </c>
      <c r="AZ95" s="78">
        <v>0</v>
      </c>
      <c r="BA95" s="78">
        <v>0</v>
      </c>
      <c r="BB95" s="78">
        <v>0</v>
      </c>
      <c r="BC95" s="78">
        <v>0</v>
      </c>
      <c r="BD95" s="78">
        <v>0</v>
      </c>
      <c r="BE95" s="78">
        <v>0</v>
      </c>
      <c r="BF95" s="78">
        <v>0</v>
      </c>
      <c r="BG95" s="78">
        <v>0</v>
      </c>
      <c r="BH95" s="78">
        <v>0</v>
      </c>
      <c r="BI95" s="78">
        <v>0</v>
      </c>
      <c r="BJ95" s="78">
        <v>0</v>
      </c>
      <c r="BK95" s="78">
        <v>0</v>
      </c>
      <c r="BL95" s="285"/>
      <c r="BM95" s="179">
        <f t="shared" si="5"/>
        <v>1</v>
      </c>
      <c r="BN95" s="79">
        <v>0</v>
      </c>
      <c r="BO95" s="237">
        <v>0</v>
      </c>
      <c r="BP95" s="79">
        <v>0</v>
      </c>
      <c r="BQ95" s="79">
        <v>0</v>
      </c>
      <c r="BR95" s="79">
        <v>0</v>
      </c>
      <c r="BS95" s="238">
        <v>0</v>
      </c>
      <c r="BT95" s="79">
        <v>0</v>
      </c>
      <c r="BU95" s="79">
        <v>0</v>
      </c>
      <c r="BV95" s="79">
        <v>0</v>
      </c>
      <c r="BW95" s="79">
        <v>0</v>
      </c>
      <c r="BX95" s="79">
        <v>0</v>
      </c>
      <c r="BY95" s="79">
        <v>0</v>
      </c>
      <c r="BZ95" s="79">
        <v>0</v>
      </c>
      <c r="CA95" s="79">
        <v>0</v>
      </c>
      <c r="CB95" s="79">
        <v>0</v>
      </c>
      <c r="CC95" s="79">
        <v>0</v>
      </c>
      <c r="CD95" s="79">
        <v>0</v>
      </c>
      <c r="CE95" s="79">
        <v>0</v>
      </c>
      <c r="CF95" s="79">
        <v>0</v>
      </c>
      <c r="CG95" s="79">
        <v>0</v>
      </c>
      <c r="CH95" s="79">
        <v>0</v>
      </c>
      <c r="CI95" s="81">
        <f t="shared" si="6"/>
        <v>0</v>
      </c>
      <c r="CJ95" s="131">
        <f t="shared" si="7"/>
        <v>0</v>
      </c>
      <c r="CK95" s="131">
        <f t="shared" si="8"/>
        <v>0</v>
      </c>
      <c r="CL95" s="131">
        <f t="shared" si="9"/>
        <v>0</v>
      </c>
      <c r="CM95" s="83">
        <v>7</v>
      </c>
      <c r="CN95" s="254" t="s">
        <v>4965</v>
      </c>
      <c r="CO95" s="140" t="s">
        <v>4965</v>
      </c>
      <c r="CP95" s="256" t="s">
        <v>4965</v>
      </c>
      <c r="CQ95" s="86" t="s">
        <v>4965</v>
      </c>
      <c r="CR95" s="85" t="s">
        <v>4965</v>
      </c>
      <c r="CS95" s="85" t="s">
        <v>4965</v>
      </c>
      <c r="CT95" s="85" t="s">
        <v>4965</v>
      </c>
      <c r="CU95" s="86"/>
    </row>
    <row r="96" spans="1:99" s="363" customFormat="1" ht="12" customHeight="1" x14ac:dyDescent="0.2">
      <c r="A96" s="72" t="s">
        <v>2441</v>
      </c>
      <c r="B96" s="73" t="s">
        <v>1526</v>
      </c>
      <c r="C96" s="73" t="s">
        <v>1432</v>
      </c>
      <c r="D96" s="73" t="s">
        <v>1432</v>
      </c>
      <c r="E96" s="78" t="s">
        <v>1527</v>
      </c>
      <c r="F96" s="73" t="s">
        <v>1432</v>
      </c>
      <c r="G96" s="73" t="s">
        <v>993</v>
      </c>
      <c r="H96" s="73" t="s">
        <v>3875</v>
      </c>
      <c r="I96" s="73" t="s">
        <v>1528</v>
      </c>
      <c r="J96" s="73">
        <v>527839</v>
      </c>
      <c r="K96" s="73">
        <v>173853</v>
      </c>
      <c r="L96" s="177" t="s">
        <v>3076</v>
      </c>
      <c r="M96" s="74" t="s">
        <v>2933</v>
      </c>
      <c r="N96" s="74" t="s">
        <v>1183</v>
      </c>
      <c r="O96" s="73">
        <v>0</v>
      </c>
      <c r="P96" s="73">
        <v>6</v>
      </c>
      <c r="Q96" s="75">
        <v>6</v>
      </c>
      <c r="R96" s="73" t="s">
        <v>1529</v>
      </c>
      <c r="S96" s="73" t="s">
        <v>1438</v>
      </c>
      <c r="T96" s="74" t="s">
        <v>2383</v>
      </c>
      <c r="U96" s="74" t="s">
        <v>3720</v>
      </c>
      <c r="V96" s="73" t="s">
        <v>1439</v>
      </c>
      <c r="W96" s="74" t="s">
        <v>1432</v>
      </c>
      <c r="X96" s="73" t="s">
        <v>1442</v>
      </c>
      <c r="Y96" s="73" t="s">
        <v>4694</v>
      </c>
      <c r="Z96" s="73" t="s">
        <v>1444</v>
      </c>
      <c r="AA96" s="73" t="s">
        <v>2713</v>
      </c>
      <c r="AB96" s="384">
        <v>1.0999999999999999E-2</v>
      </c>
      <c r="AC96" s="76" t="s">
        <v>2933</v>
      </c>
      <c r="AD96" s="77" t="s">
        <v>1183</v>
      </c>
      <c r="AE96" s="157" t="s">
        <v>1931</v>
      </c>
      <c r="AF96" s="78" t="s">
        <v>373</v>
      </c>
      <c r="AG96" s="78"/>
      <c r="AH96" s="78">
        <v>0</v>
      </c>
      <c r="AI96" s="78">
        <v>0</v>
      </c>
      <c r="AJ96" s="78">
        <v>0</v>
      </c>
      <c r="AK96" s="78">
        <v>6</v>
      </c>
      <c r="AL96" s="78">
        <v>0</v>
      </c>
      <c r="AM96" s="78">
        <v>0</v>
      </c>
      <c r="AN96" s="78">
        <v>0</v>
      </c>
      <c r="AO96" s="78">
        <v>0</v>
      </c>
      <c r="AP96" s="78">
        <v>0</v>
      </c>
      <c r="AQ96" s="78">
        <v>0</v>
      </c>
      <c r="AR96" s="78">
        <v>6</v>
      </c>
      <c r="AS96" s="78">
        <v>0</v>
      </c>
      <c r="AT96" s="78">
        <v>0</v>
      </c>
      <c r="AU96" s="78">
        <v>0</v>
      </c>
      <c r="AV96" s="78">
        <v>0</v>
      </c>
      <c r="AW96" s="78">
        <v>0</v>
      </c>
      <c r="AX96" s="78">
        <v>0</v>
      </c>
      <c r="AY96" s="78">
        <v>0</v>
      </c>
      <c r="AZ96" s="78">
        <v>0</v>
      </c>
      <c r="BA96" s="78">
        <v>0</v>
      </c>
      <c r="BB96" s="78">
        <v>0</v>
      </c>
      <c r="BC96" s="78">
        <v>0</v>
      </c>
      <c r="BD96" s="78">
        <v>0</v>
      </c>
      <c r="BE96" s="78">
        <v>0</v>
      </c>
      <c r="BF96" s="78">
        <v>0</v>
      </c>
      <c r="BG96" s="78">
        <v>0</v>
      </c>
      <c r="BH96" s="78">
        <v>0</v>
      </c>
      <c r="BI96" s="78">
        <v>0</v>
      </c>
      <c r="BJ96" s="78">
        <v>0</v>
      </c>
      <c r="BK96" s="78">
        <v>0</v>
      </c>
      <c r="BL96" s="285"/>
      <c r="BM96" s="179">
        <f t="shared" si="5"/>
        <v>6</v>
      </c>
      <c r="BN96" s="79">
        <v>0</v>
      </c>
      <c r="BO96" s="237">
        <v>0</v>
      </c>
      <c r="BP96" s="79">
        <v>0</v>
      </c>
      <c r="BQ96" s="79">
        <v>0</v>
      </c>
      <c r="BR96" s="79">
        <v>0</v>
      </c>
      <c r="BS96" s="238">
        <v>0</v>
      </c>
      <c r="BT96" s="79">
        <v>0</v>
      </c>
      <c r="BU96" s="79">
        <v>0</v>
      </c>
      <c r="BV96" s="79">
        <v>0</v>
      </c>
      <c r="BW96" s="79">
        <v>0</v>
      </c>
      <c r="BX96" s="79">
        <v>0</v>
      </c>
      <c r="BY96" s="79">
        <v>0</v>
      </c>
      <c r="BZ96" s="79">
        <v>0</v>
      </c>
      <c r="CA96" s="79">
        <v>0</v>
      </c>
      <c r="CB96" s="79">
        <v>0</v>
      </c>
      <c r="CC96" s="79">
        <v>0</v>
      </c>
      <c r="CD96" s="79">
        <v>0</v>
      </c>
      <c r="CE96" s="79">
        <v>0</v>
      </c>
      <c r="CF96" s="79">
        <v>0</v>
      </c>
      <c r="CG96" s="79">
        <v>0</v>
      </c>
      <c r="CH96" s="79">
        <v>0</v>
      </c>
      <c r="CI96" s="81">
        <f t="shared" si="6"/>
        <v>0</v>
      </c>
      <c r="CJ96" s="131">
        <f t="shared" si="7"/>
        <v>0</v>
      </c>
      <c r="CK96" s="131">
        <f t="shared" si="8"/>
        <v>0</v>
      </c>
      <c r="CL96" s="131">
        <f t="shared" si="9"/>
        <v>0</v>
      </c>
      <c r="CM96" s="83">
        <v>1</v>
      </c>
      <c r="CN96" s="254" t="s">
        <v>4965</v>
      </c>
      <c r="CO96" s="140" t="s">
        <v>4965</v>
      </c>
      <c r="CP96" s="256" t="s">
        <v>4965</v>
      </c>
      <c r="CQ96" s="86" t="s">
        <v>4965</v>
      </c>
      <c r="CR96" s="85" t="s">
        <v>4965</v>
      </c>
      <c r="CS96" s="85" t="s">
        <v>4965</v>
      </c>
      <c r="CT96" s="85" t="s">
        <v>4965</v>
      </c>
      <c r="CU96" s="86"/>
    </row>
    <row r="97" spans="1:99" s="363" customFormat="1" ht="12" customHeight="1" x14ac:dyDescent="0.2">
      <c r="A97" s="72" t="s">
        <v>2441</v>
      </c>
      <c r="B97" s="73" t="s">
        <v>1530</v>
      </c>
      <c r="C97" s="73" t="s">
        <v>1432</v>
      </c>
      <c r="D97" s="73" t="s">
        <v>1432</v>
      </c>
      <c r="E97" s="78" t="s">
        <v>1432</v>
      </c>
      <c r="F97" s="73" t="s">
        <v>1531</v>
      </c>
      <c r="G97" s="73" t="s">
        <v>1532</v>
      </c>
      <c r="H97" s="73" t="s">
        <v>2717</v>
      </c>
      <c r="I97" s="73" t="s">
        <v>1533</v>
      </c>
      <c r="J97" s="73">
        <v>527446</v>
      </c>
      <c r="K97" s="73">
        <v>175210</v>
      </c>
      <c r="L97" s="177" t="s">
        <v>3084</v>
      </c>
      <c r="M97" s="74" t="s">
        <v>3859</v>
      </c>
      <c r="N97" s="74" t="s">
        <v>3859</v>
      </c>
      <c r="O97" s="73">
        <v>0</v>
      </c>
      <c r="P97" s="73">
        <v>2</v>
      </c>
      <c r="Q97" s="75">
        <v>2</v>
      </c>
      <c r="R97" s="73" t="s">
        <v>1534</v>
      </c>
      <c r="S97" s="73" t="s">
        <v>1438</v>
      </c>
      <c r="T97" s="74" t="s">
        <v>410</v>
      </c>
      <c r="U97" s="74" t="s">
        <v>845</v>
      </c>
      <c r="V97" s="73" t="s">
        <v>1439</v>
      </c>
      <c r="W97" s="74" t="s">
        <v>1432</v>
      </c>
      <c r="X97" s="73" t="s">
        <v>1442</v>
      </c>
      <c r="Y97" s="73" t="s">
        <v>3893</v>
      </c>
      <c r="Z97" s="73" t="s">
        <v>1444</v>
      </c>
      <c r="AA97" s="73" t="s">
        <v>4720</v>
      </c>
      <c r="AB97" s="384">
        <v>6.0000000000000001E-3</v>
      </c>
      <c r="AC97" s="76" t="s">
        <v>3859</v>
      </c>
      <c r="AD97" s="77" t="s">
        <v>3859</v>
      </c>
      <c r="AE97" s="157" t="s">
        <v>3063</v>
      </c>
      <c r="AF97" s="78" t="s">
        <v>1445</v>
      </c>
      <c r="AG97" s="78"/>
      <c r="AH97" s="78">
        <v>0</v>
      </c>
      <c r="AI97" s="78">
        <v>0</v>
      </c>
      <c r="AJ97" s="78">
        <v>0</v>
      </c>
      <c r="AK97" s="78">
        <v>0</v>
      </c>
      <c r="AL97" s="78">
        <v>2</v>
      </c>
      <c r="AM97" s="78">
        <v>0</v>
      </c>
      <c r="AN97" s="78">
        <v>0</v>
      </c>
      <c r="AO97" s="78">
        <v>0</v>
      </c>
      <c r="AP97" s="78">
        <v>0</v>
      </c>
      <c r="AQ97" s="78">
        <v>0</v>
      </c>
      <c r="AR97" s="78">
        <v>0</v>
      </c>
      <c r="AS97" s="78">
        <v>0</v>
      </c>
      <c r="AT97" s="78">
        <v>0</v>
      </c>
      <c r="AU97" s="78">
        <v>0</v>
      </c>
      <c r="AV97" s="78">
        <v>0</v>
      </c>
      <c r="AW97" s="78">
        <v>0</v>
      </c>
      <c r="AX97" s="78">
        <v>0</v>
      </c>
      <c r="AY97" s="78">
        <v>0</v>
      </c>
      <c r="AZ97" s="78">
        <v>2</v>
      </c>
      <c r="BA97" s="78">
        <v>0</v>
      </c>
      <c r="BB97" s="78">
        <v>0</v>
      </c>
      <c r="BC97" s="78">
        <v>0</v>
      </c>
      <c r="BD97" s="78">
        <v>0</v>
      </c>
      <c r="BE97" s="78">
        <v>0</v>
      </c>
      <c r="BF97" s="78">
        <v>0</v>
      </c>
      <c r="BG97" s="78">
        <v>0</v>
      </c>
      <c r="BH97" s="78">
        <v>0</v>
      </c>
      <c r="BI97" s="78">
        <v>0</v>
      </c>
      <c r="BJ97" s="78">
        <v>0</v>
      </c>
      <c r="BK97" s="78">
        <v>0</v>
      </c>
      <c r="BL97" s="285"/>
      <c r="BM97" s="179">
        <f t="shared" si="5"/>
        <v>2</v>
      </c>
      <c r="BN97" s="79">
        <v>0</v>
      </c>
      <c r="BO97" s="237">
        <v>0</v>
      </c>
      <c r="BP97" s="79">
        <v>0</v>
      </c>
      <c r="BQ97" s="79">
        <v>0</v>
      </c>
      <c r="BR97" s="79">
        <v>0</v>
      </c>
      <c r="BS97" s="238">
        <v>0</v>
      </c>
      <c r="BT97" s="79">
        <v>0</v>
      </c>
      <c r="BU97" s="79">
        <v>0</v>
      </c>
      <c r="BV97" s="79">
        <v>0</v>
      </c>
      <c r="BW97" s="79">
        <v>0</v>
      </c>
      <c r="BX97" s="79">
        <v>0</v>
      </c>
      <c r="BY97" s="79">
        <v>0</v>
      </c>
      <c r="BZ97" s="79">
        <v>0</v>
      </c>
      <c r="CA97" s="79">
        <v>0</v>
      </c>
      <c r="CB97" s="79">
        <v>0</v>
      </c>
      <c r="CC97" s="79">
        <v>0</v>
      </c>
      <c r="CD97" s="79">
        <v>0</v>
      </c>
      <c r="CE97" s="79">
        <v>0</v>
      </c>
      <c r="CF97" s="79">
        <v>0</v>
      </c>
      <c r="CG97" s="79">
        <v>0</v>
      </c>
      <c r="CH97" s="79">
        <v>0</v>
      </c>
      <c r="CI97" s="81">
        <f t="shared" si="6"/>
        <v>0</v>
      </c>
      <c r="CJ97" s="131">
        <f t="shared" si="7"/>
        <v>0</v>
      </c>
      <c r="CK97" s="131">
        <f t="shared" si="8"/>
        <v>0</v>
      </c>
      <c r="CL97" s="131">
        <f t="shared" si="9"/>
        <v>0</v>
      </c>
      <c r="CM97" s="83">
        <v>7</v>
      </c>
      <c r="CN97" s="254" t="s">
        <v>4965</v>
      </c>
      <c r="CO97" s="140" t="s">
        <v>4965</v>
      </c>
      <c r="CP97" s="256" t="s">
        <v>4965</v>
      </c>
      <c r="CQ97" s="86" t="s">
        <v>4965</v>
      </c>
      <c r="CR97" s="85" t="s">
        <v>4965</v>
      </c>
      <c r="CS97" s="85" t="s">
        <v>4965</v>
      </c>
      <c r="CT97" s="85" t="s">
        <v>4965</v>
      </c>
      <c r="CU97" s="86"/>
    </row>
    <row r="98" spans="1:99" s="363" customFormat="1" ht="12" customHeight="1" x14ac:dyDescent="0.2">
      <c r="A98" s="72" t="s">
        <v>2441</v>
      </c>
      <c r="B98" s="73" t="s">
        <v>1535</v>
      </c>
      <c r="C98" s="73" t="s">
        <v>1536</v>
      </c>
      <c r="D98" s="73" t="s">
        <v>1432</v>
      </c>
      <c r="E98" s="78" t="s">
        <v>1432</v>
      </c>
      <c r="F98" s="73" t="s">
        <v>1537</v>
      </c>
      <c r="G98" s="73" t="s">
        <v>5046</v>
      </c>
      <c r="H98" s="73" t="s">
        <v>1435</v>
      </c>
      <c r="I98" s="73" t="s">
        <v>1538</v>
      </c>
      <c r="J98" s="73">
        <v>528198</v>
      </c>
      <c r="K98" s="73">
        <v>172681</v>
      </c>
      <c r="L98" s="177" t="s">
        <v>3083</v>
      </c>
      <c r="M98" s="74" t="s">
        <v>3900</v>
      </c>
      <c r="N98" s="74" t="s">
        <v>3859</v>
      </c>
      <c r="O98" s="73">
        <v>0</v>
      </c>
      <c r="P98" s="73">
        <v>2</v>
      </c>
      <c r="Q98" s="75">
        <v>2</v>
      </c>
      <c r="R98" s="73" t="s">
        <v>1539</v>
      </c>
      <c r="S98" s="73" t="s">
        <v>1438</v>
      </c>
      <c r="T98" s="74" t="s">
        <v>666</v>
      </c>
      <c r="U98" s="74" t="s">
        <v>1540</v>
      </c>
      <c r="V98" s="73" t="s">
        <v>1439</v>
      </c>
      <c r="W98" s="74" t="s">
        <v>1432</v>
      </c>
      <c r="X98" s="73" t="s">
        <v>1442</v>
      </c>
      <c r="Y98" s="73" t="s">
        <v>4694</v>
      </c>
      <c r="Z98" s="73" t="s">
        <v>1444</v>
      </c>
      <c r="AA98" s="73" t="s">
        <v>3894</v>
      </c>
      <c r="AB98" s="384">
        <v>1.7999999999999999E-2</v>
      </c>
      <c r="AC98" s="76" t="s">
        <v>3900</v>
      </c>
      <c r="AD98" s="77" t="s">
        <v>3859</v>
      </c>
      <c r="AE98" s="157" t="s">
        <v>3063</v>
      </c>
      <c r="AF98" s="78" t="s">
        <v>1445</v>
      </c>
      <c r="AG98" s="78"/>
      <c r="AH98" s="78">
        <v>0</v>
      </c>
      <c r="AI98" s="78">
        <v>0</v>
      </c>
      <c r="AJ98" s="78">
        <v>0</v>
      </c>
      <c r="AK98" s="78">
        <v>0</v>
      </c>
      <c r="AL98" s="78">
        <v>2</v>
      </c>
      <c r="AM98" s="78">
        <v>0</v>
      </c>
      <c r="AN98" s="78">
        <v>0</v>
      </c>
      <c r="AO98" s="78">
        <v>0</v>
      </c>
      <c r="AP98" s="78">
        <v>0</v>
      </c>
      <c r="AQ98" s="78">
        <v>0</v>
      </c>
      <c r="AR98" s="78">
        <v>0</v>
      </c>
      <c r="AS98" s="78">
        <v>2</v>
      </c>
      <c r="AT98" s="78">
        <v>0</v>
      </c>
      <c r="AU98" s="78">
        <v>0</v>
      </c>
      <c r="AV98" s="78">
        <v>0</v>
      </c>
      <c r="AW98" s="78">
        <v>0</v>
      </c>
      <c r="AX98" s="78">
        <v>0</v>
      </c>
      <c r="AY98" s="78">
        <v>0</v>
      </c>
      <c r="AZ98" s="78">
        <v>0</v>
      </c>
      <c r="BA98" s="78">
        <v>0</v>
      </c>
      <c r="BB98" s="78">
        <v>0</v>
      </c>
      <c r="BC98" s="78">
        <v>0</v>
      </c>
      <c r="BD98" s="78">
        <v>0</v>
      </c>
      <c r="BE98" s="78">
        <v>0</v>
      </c>
      <c r="BF98" s="78">
        <v>0</v>
      </c>
      <c r="BG98" s="78">
        <v>0</v>
      </c>
      <c r="BH98" s="78">
        <v>0</v>
      </c>
      <c r="BI98" s="78">
        <v>0</v>
      </c>
      <c r="BJ98" s="78">
        <v>0</v>
      </c>
      <c r="BK98" s="78">
        <v>0</v>
      </c>
      <c r="BL98" s="285"/>
      <c r="BM98" s="179">
        <f t="shared" si="5"/>
        <v>2</v>
      </c>
      <c r="BN98" s="79">
        <v>0</v>
      </c>
      <c r="BO98" s="237">
        <v>0</v>
      </c>
      <c r="BP98" s="79">
        <v>0</v>
      </c>
      <c r="BQ98" s="79">
        <v>0</v>
      </c>
      <c r="BR98" s="79">
        <v>0</v>
      </c>
      <c r="BS98" s="238">
        <v>0</v>
      </c>
      <c r="BT98" s="79">
        <v>0</v>
      </c>
      <c r="BU98" s="79">
        <v>0</v>
      </c>
      <c r="BV98" s="79">
        <v>0</v>
      </c>
      <c r="BW98" s="79">
        <v>0</v>
      </c>
      <c r="BX98" s="79">
        <v>0</v>
      </c>
      <c r="BY98" s="79">
        <v>0</v>
      </c>
      <c r="BZ98" s="79">
        <v>0</v>
      </c>
      <c r="CA98" s="79">
        <v>0</v>
      </c>
      <c r="CB98" s="79">
        <v>0</v>
      </c>
      <c r="CC98" s="79">
        <v>0</v>
      </c>
      <c r="CD98" s="79">
        <v>0</v>
      </c>
      <c r="CE98" s="79">
        <v>0</v>
      </c>
      <c r="CF98" s="79">
        <v>0</v>
      </c>
      <c r="CG98" s="79">
        <v>0</v>
      </c>
      <c r="CH98" s="79">
        <v>0</v>
      </c>
      <c r="CI98" s="81">
        <f t="shared" si="6"/>
        <v>0</v>
      </c>
      <c r="CJ98" s="131">
        <f t="shared" si="7"/>
        <v>0</v>
      </c>
      <c r="CK98" s="131">
        <f t="shared" si="8"/>
        <v>0</v>
      </c>
      <c r="CL98" s="131">
        <f t="shared" si="9"/>
        <v>0</v>
      </c>
      <c r="CM98" s="83">
        <v>1</v>
      </c>
      <c r="CN98" s="254" t="s">
        <v>4965</v>
      </c>
      <c r="CO98" s="140" t="s">
        <v>4965</v>
      </c>
      <c r="CP98" s="256" t="s">
        <v>4965</v>
      </c>
      <c r="CQ98" s="86" t="s">
        <v>4965</v>
      </c>
      <c r="CR98" s="85" t="s">
        <v>4965</v>
      </c>
      <c r="CS98" s="85" t="s">
        <v>4965</v>
      </c>
      <c r="CT98" s="85" t="s">
        <v>4965</v>
      </c>
      <c r="CU98" s="86"/>
    </row>
    <row r="99" spans="1:99" s="363" customFormat="1" ht="12" customHeight="1" x14ac:dyDescent="0.2">
      <c r="A99" s="72" t="s">
        <v>2441</v>
      </c>
      <c r="B99" s="73" t="s">
        <v>1541</v>
      </c>
      <c r="C99" s="73" t="s">
        <v>1432</v>
      </c>
      <c r="D99" s="73" t="s">
        <v>1432</v>
      </c>
      <c r="E99" s="78" t="s">
        <v>1432</v>
      </c>
      <c r="F99" s="73" t="s">
        <v>4193</v>
      </c>
      <c r="G99" s="73" t="s">
        <v>1761</v>
      </c>
      <c r="H99" s="73" t="s">
        <v>2717</v>
      </c>
      <c r="I99" s="73" t="s">
        <v>1762</v>
      </c>
      <c r="J99" s="73">
        <v>527604</v>
      </c>
      <c r="K99" s="73">
        <v>176518</v>
      </c>
      <c r="L99" s="177" t="s">
        <v>4766</v>
      </c>
      <c r="M99" s="74" t="s">
        <v>733</v>
      </c>
      <c r="N99" s="74" t="s">
        <v>807</v>
      </c>
      <c r="O99" s="73">
        <v>2</v>
      </c>
      <c r="P99" s="73">
        <v>1</v>
      </c>
      <c r="Q99" s="75">
        <v>-1</v>
      </c>
      <c r="R99" s="73" t="s">
        <v>3471</v>
      </c>
      <c r="S99" s="73" t="s">
        <v>1438</v>
      </c>
      <c r="T99" s="74" t="s">
        <v>3472</v>
      </c>
      <c r="U99" s="74" t="s">
        <v>3517</v>
      </c>
      <c r="V99" s="73" t="s">
        <v>1439</v>
      </c>
      <c r="W99" s="74" t="s">
        <v>1432</v>
      </c>
      <c r="X99" s="73" t="s">
        <v>1442</v>
      </c>
      <c r="Y99" s="73" t="s">
        <v>1453</v>
      </c>
      <c r="Z99" s="73" t="s">
        <v>1444</v>
      </c>
      <c r="AA99" s="73" t="s">
        <v>4207</v>
      </c>
      <c r="AB99" s="384">
        <v>0.02</v>
      </c>
      <c r="AC99" s="76" t="s">
        <v>733</v>
      </c>
      <c r="AD99" s="77" t="s">
        <v>807</v>
      </c>
      <c r="AE99" s="157" t="s">
        <v>3063</v>
      </c>
      <c r="AF99" s="78" t="s">
        <v>1445</v>
      </c>
      <c r="AG99" s="78"/>
      <c r="AH99" s="78">
        <v>0</v>
      </c>
      <c r="AI99" s="78">
        <v>0</v>
      </c>
      <c r="AJ99" s="78">
        <v>0</v>
      </c>
      <c r="AK99" s="78">
        <v>0</v>
      </c>
      <c r="AL99" s="78">
        <v>-2</v>
      </c>
      <c r="AM99" s="78">
        <v>0</v>
      </c>
      <c r="AN99" s="78">
        <v>1</v>
      </c>
      <c r="AO99" s="78">
        <v>0</v>
      </c>
      <c r="AP99" s="78">
        <v>0</v>
      </c>
      <c r="AQ99" s="78">
        <v>0</v>
      </c>
      <c r="AR99" s="78">
        <v>0</v>
      </c>
      <c r="AS99" s="78">
        <v>-2</v>
      </c>
      <c r="AT99" s="78">
        <v>0</v>
      </c>
      <c r="AU99" s="78">
        <v>0</v>
      </c>
      <c r="AV99" s="78">
        <v>0</v>
      </c>
      <c r="AW99" s="78">
        <v>0</v>
      </c>
      <c r="AX99" s="78">
        <v>0</v>
      </c>
      <c r="AY99" s="78">
        <v>0</v>
      </c>
      <c r="AZ99" s="78">
        <v>0</v>
      </c>
      <c r="BA99" s="78">
        <v>0</v>
      </c>
      <c r="BB99" s="78">
        <v>1</v>
      </c>
      <c r="BC99" s="78">
        <v>0</v>
      </c>
      <c r="BD99" s="78">
        <v>0</v>
      </c>
      <c r="BE99" s="78">
        <v>0</v>
      </c>
      <c r="BF99" s="78">
        <v>0</v>
      </c>
      <c r="BG99" s="78">
        <v>0</v>
      </c>
      <c r="BH99" s="78">
        <v>0</v>
      </c>
      <c r="BI99" s="78">
        <v>0</v>
      </c>
      <c r="BJ99" s="78">
        <v>0</v>
      </c>
      <c r="BK99" s="78">
        <v>0</v>
      </c>
      <c r="BL99" s="285"/>
      <c r="BM99" s="179">
        <f t="shared" si="5"/>
        <v>-1</v>
      </c>
      <c r="BN99" s="79">
        <v>0</v>
      </c>
      <c r="BO99" s="237">
        <v>0</v>
      </c>
      <c r="BP99" s="79">
        <v>0</v>
      </c>
      <c r="BQ99" s="79">
        <v>0</v>
      </c>
      <c r="BR99" s="79">
        <v>0</v>
      </c>
      <c r="BS99" s="238">
        <v>0</v>
      </c>
      <c r="BT99" s="79">
        <v>0</v>
      </c>
      <c r="BU99" s="79">
        <v>0</v>
      </c>
      <c r="BV99" s="79">
        <v>0</v>
      </c>
      <c r="BW99" s="79">
        <v>0</v>
      </c>
      <c r="BX99" s="79">
        <v>0</v>
      </c>
      <c r="BY99" s="79">
        <v>0</v>
      </c>
      <c r="BZ99" s="79">
        <v>0</v>
      </c>
      <c r="CA99" s="79">
        <v>0</v>
      </c>
      <c r="CB99" s="79">
        <v>0</v>
      </c>
      <c r="CC99" s="79">
        <v>0</v>
      </c>
      <c r="CD99" s="79">
        <v>0</v>
      </c>
      <c r="CE99" s="79">
        <v>0</v>
      </c>
      <c r="CF99" s="79">
        <v>0</v>
      </c>
      <c r="CG99" s="79">
        <v>0</v>
      </c>
      <c r="CH99" s="79">
        <v>0</v>
      </c>
      <c r="CI99" s="81">
        <f t="shared" si="6"/>
        <v>0</v>
      </c>
      <c r="CJ99" s="131">
        <f t="shared" si="7"/>
        <v>0</v>
      </c>
      <c r="CK99" s="131">
        <f t="shared" si="8"/>
        <v>0</v>
      </c>
      <c r="CL99" s="131">
        <f t="shared" si="9"/>
        <v>0</v>
      </c>
      <c r="CM99" s="83">
        <v>7</v>
      </c>
      <c r="CN99" s="254" t="s">
        <v>4965</v>
      </c>
      <c r="CO99" s="140" t="s">
        <v>4965</v>
      </c>
      <c r="CP99" s="256" t="s">
        <v>4965</v>
      </c>
      <c r="CQ99" s="86" t="s">
        <v>4965</v>
      </c>
      <c r="CR99" s="85" t="s">
        <v>4965</v>
      </c>
      <c r="CS99" s="85" t="s">
        <v>4965</v>
      </c>
      <c r="CT99" s="85" t="s">
        <v>4965</v>
      </c>
      <c r="CU99" s="86"/>
    </row>
    <row r="100" spans="1:99" s="363" customFormat="1" ht="12" customHeight="1" x14ac:dyDescent="0.2">
      <c r="A100" s="72" t="s">
        <v>2441</v>
      </c>
      <c r="B100" s="73" t="s">
        <v>3473</v>
      </c>
      <c r="C100" s="73" t="s">
        <v>1432</v>
      </c>
      <c r="D100" s="73" t="s">
        <v>1432</v>
      </c>
      <c r="E100" s="78" t="s">
        <v>3474</v>
      </c>
      <c r="F100" s="73" t="s">
        <v>3873</v>
      </c>
      <c r="G100" s="73" t="s">
        <v>1029</v>
      </c>
      <c r="H100" s="73" t="s">
        <v>2717</v>
      </c>
      <c r="I100" s="73" t="s">
        <v>3475</v>
      </c>
      <c r="J100" s="73">
        <v>527284</v>
      </c>
      <c r="K100" s="73">
        <v>177345</v>
      </c>
      <c r="L100" s="177" t="s">
        <v>4766</v>
      </c>
      <c r="M100" s="74" t="s">
        <v>3859</v>
      </c>
      <c r="N100" s="74" t="s">
        <v>3859</v>
      </c>
      <c r="O100" s="73">
        <v>1</v>
      </c>
      <c r="P100" s="73">
        <v>2</v>
      </c>
      <c r="Q100" s="75">
        <v>1</v>
      </c>
      <c r="R100" s="73" t="s">
        <v>2781</v>
      </c>
      <c r="S100" s="73" t="s">
        <v>1438</v>
      </c>
      <c r="T100" s="74" t="s">
        <v>253</v>
      </c>
      <c r="U100" s="74" t="s">
        <v>2840</v>
      </c>
      <c r="V100" s="73" t="s">
        <v>1439</v>
      </c>
      <c r="W100" s="74" t="s">
        <v>1432</v>
      </c>
      <c r="X100" s="73" t="s">
        <v>1442</v>
      </c>
      <c r="Y100" s="73" t="s">
        <v>1453</v>
      </c>
      <c r="Z100" s="73" t="s">
        <v>1444</v>
      </c>
      <c r="AA100" s="73" t="s">
        <v>2723</v>
      </c>
      <c r="AB100" s="384">
        <v>3.1E-2</v>
      </c>
      <c r="AC100" s="76" t="s">
        <v>3859</v>
      </c>
      <c r="AD100" s="77" t="s">
        <v>3859</v>
      </c>
      <c r="AE100" s="157" t="s">
        <v>3063</v>
      </c>
      <c r="AF100" s="78" t="s">
        <v>1445</v>
      </c>
      <c r="AG100" s="78"/>
      <c r="AH100" s="78">
        <v>0</v>
      </c>
      <c r="AI100" s="78">
        <v>0</v>
      </c>
      <c r="AJ100" s="78">
        <v>0</v>
      </c>
      <c r="AK100" s="78">
        <v>1</v>
      </c>
      <c r="AL100" s="78">
        <v>0</v>
      </c>
      <c r="AM100" s="78">
        <v>0</v>
      </c>
      <c r="AN100" s="78">
        <v>-1</v>
      </c>
      <c r="AO100" s="78">
        <v>1</v>
      </c>
      <c r="AP100" s="78">
        <v>0</v>
      </c>
      <c r="AQ100" s="78">
        <v>0</v>
      </c>
      <c r="AR100" s="78">
        <v>1</v>
      </c>
      <c r="AS100" s="78">
        <v>0</v>
      </c>
      <c r="AT100" s="78">
        <v>0</v>
      </c>
      <c r="AU100" s="78">
        <v>-1</v>
      </c>
      <c r="AV100" s="78">
        <v>1</v>
      </c>
      <c r="AW100" s="78">
        <v>0</v>
      </c>
      <c r="AX100" s="78">
        <v>0</v>
      </c>
      <c r="AY100" s="78">
        <v>0</v>
      </c>
      <c r="AZ100" s="78">
        <v>0</v>
      </c>
      <c r="BA100" s="78">
        <v>0</v>
      </c>
      <c r="BB100" s="78">
        <v>0</v>
      </c>
      <c r="BC100" s="78">
        <v>0</v>
      </c>
      <c r="BD100" s="78">
        <v>0</v>
      </c>
      <c r="BE100" s="78">
        <v>0</v>
      </c>
      <c r="BF100" s="78">
        <v>0</v>
      </c>
      <c r="BG100" s="78">
        <v>0</v>
      </c>
      <c r="BH100" s="78">
        <v>0</v>
      </c>
      <c r="BI100" s="78">
        <v>0</v>
      </c>
      <c r="BJ100" s="78">
        <v>0</v>
      </c>
      <c r="BK100" s="78">
        <v>0</v>
      </c>
      <c r="BL100" s="285"/>
      <c r="BM100" s="179">
        <f t="shared" si="5"/>
        <v>1</v>
      </c>
      <c r="BN100" s="79">
        <v>0</v>
      </c>
      <c r="BO100" s="237">
        <v>0</v>
      </c>
      <c r="BP100" s="79">
        <v>0</v>
      </c>
      <c r="BQ100" s="79">
        <v>0</v>
      </c>
      <c r="BR100" s="79">
        <v>0</v>
      </c>
      <c r="BS100" s="238">
        <v>0</v>
      </c>
      <c r="BT100" s="79">
        <v>0</v>
      </c>
      <c r="BU100" s="79">
        <v>0</v>
      </c>
      <c r="BV100" s="79">
        <v>0</v>
      </c>
      <c r="BW100" s="79">
        <v>0</v>
      </c>
      <c r="BX100" s="79">
        <v>0</v>
      </c>
      <c r="BY100" s="79">
        <v>0</v>
      </c>
      <c r="BZ100" s="79">
        <v>0</v>
      </c>
      <c r="CA100" s="79">
        <v>0</v>
      </c>
      <c r="CB100" s="79">
        <v>0</v>
      </c>
      <c r="CC100" s="79">
        <v>0</v>
      </c>
      <c r="CD100" s="79">
        <v>0</v>
      </c>
      <c r="CE100" s="79">
        <v>0</v>
      </c>
      <c r="CF100" s="79">
        <v>0</v>
      </c>
      <c r="CG100" s="79">
        <v>0</v>
      </c>
      <c r="CH100" s="79">
        <v>0</v>
      </c>
      <c r="CI100" s="81">
        <f t="shared" si="6"/>
        <v>0</v>
      </c>
      <c r="CJ100" s="131">
        <f t="shared" si="7"/>
        <v>0</v>
      </c>
      <c r="CK100" s="131">
        <f t="shared" si="8"/>
        <v>0</v>
      </c>
      <c r="CL100" s="131">
        <f t="shared" si="9"/>
        <v>0</v>
      </c>
      <c r="CM100" s="83">
        <v>7</v>
      </c>
      <c r="CN100" s="254" t="s">
        <v>4965</v>
      </c>
      <c r="CO100" s="140" t="s">
        <v>4965</v>
      </c>
      <c r="CP100" s="256" t="s">
        <v>4965</v>
      </c>
      <c r="CQ100" s="86" t="s">
        <v>4965</v>
      </c>
      <c r="CR100" s="85" t="s">
        <v>4965</v>
      </c>
      <c r="CS100" s="85" t="s">
        <v>4965</v>
      </c>
      <c r="CT100" s="85" t="s">
        <v>4965</v>
      </c>
      <c r="CU100" s="86"/>
    </row>
    <row r="101" spans="1:99" s="363" customFormat="1" ht="12" customHeight="1" x14ac:dyDescent="0.2">
      <c r="A101" s="72" t="s">
        <v>2441</v>
      </c>
      <c r="B101" s="73" t="s">
        <v>2782</v>
      </c>
      <c r="C101" s="73" t="s">
        <v>1432</v>
      </c>
      <c r="D101" s="73" t="s">
        <v>1432</v>
      </c>
      <c r="E101" s="78" t="s">
        <v>1432</v>
      </c>
      <c r="F101" s="73" t="s">
        <v>4729</v>
      </c>
      <c r="G101" s="73" t="s">
        <v>2783</v>
      </c>
      <c r="H101" s="73" t="s">
        <v>1458</v>
      </c>
      <c r="I101" s="73" t="s">
        <v>2784</v>
      </c>
      <c r="J101" s="73">
        <v>524153</v>
      </c>
      <c r="K101" s="73">
        <v>174740</v>
      </c>
      <c r="L101" s="177" t="s">
        <v>3079</v>
      </c>
      <c r="M101" s="74" t="s">
        <v>4203</v>
      </c>
      <c r="N101" s="74" t="s">
        <v>3859</v>
      </c>
      <c r="O101" s="73">
        <v>2</v>
      </c>
      <c r="P101" s="73">
        <v>1</v>
      </c>
      <c r="Q101" s="75">
        <v>-1</v>
      </c>
      <c r="R101" s="73" t="s">
        <v>2785</v>
      </c>
      <c r="S101" s="73" t="s">
        <v>1438</v>
      </c>
      <c r="T101" s="74" t="s">
        <v>441</v>
      </c>
      <c r="U101" s="74" t="s">
        <v>3706</v>
      </c>
      <c r="V101" s="73" t="s">
        <v>1439</v>
      </c>
      <c r="W101" s="74" t="s">
        <v>1432</v>
      </c>
      <c r="X101" s="73" t="s">
        <v>1442</v>
      </c>
      <c r="Y101" s="73" t="s">
        <v>1453</v>
      </c>
      <c r="Z101" s="73" t="s">
        <v>1444</v>
      </c>
      <c r="AA101" s="73" t="s">
        <v>4207</v>
      </c>
      <c r="AB101" s="384">
        <v>8.8999999999999996E-2</v>
      </c>
      <c r="AC101" s="76" t="s">
        <v>4203</v>
      </c>
      <c r="AD101" s="77" t="s">
        <v>3859</v>
      </c>
      <c r="AE101" s="157" t="s">
        <v>3063</v>
      </c>
      <c r="AF101" s="78" t="s">
        <v>1445</v>
      </c>
      <c r="AG101" s="78"/>
      <c r="AH101" s="78">
        <v>0</v>
      </c>
      <c r="AI101" s="78">
        <v>0</v>
      </c>
      <c r="AJ101" s="78">
        <v>0</v>
      </c>
      <c r="AK101" s="78">
        <v>-1</v>
      </c>
      <c r="AL101" s="78">
        <v>-1</v>
      </c>
      <c r="AM101" s="78">
        <v>0</v>
      </c>
      <c r="AN101" s="78">
        <v>0</v>
      </c>
      <c r="AO101" s="78">
        <v>1</v>
      </c>
      <c r="AP101" s="78">
        <v>0</v>
      </c>
      <c r="AQ101" s="78">
        <v>0</v>
      </c>
      <c r="AR101" s="78">
        <v>-1</v>
      </c>
      <c r="AS101" s="78">
        <v>-1</v>
      </c>
      <c r="AT101" s="78">
        <v>0</v>
      </c>
      <c r="AU101" s="78">
        <v>0</v>
      </c>
      <c r="AV101" s="78">
        <v>0</v>
      </c>
      <c r="AW101" s="78">
        <v>0</v>
      </c>
      <c r="AX101" s="78">
        <v>0</v>
      </c>
      <c r="AY101" s="78">
        <v>0</v>
      </c>
      <c r="AZ101" s="78">
        <v>0</v>
      </c>
      <c r="BA101" s="78">
        <v>0</v>
      </c>
      <c r="BB101" s="78">
        <v>0</v>
      </c>
      <c r="BC101" s="78">
        <v>1</v>
      </c>
      <c r="BD101" s="78">
        <v>0</v>
      </c>
      <c r="BE101" s="78">
        <v>0</v>
      </c>
      <c r="BF101" s="78">
        <v>0</v>
      </c>
      <c r="BG101" s="78">
        <v>0</v>
      </c>
      <c r="BH101" s="78">
        <v>0</v>
      </c>
      <c r="BI101" s="78">
        <v>0</v>
      </c>
      <c r="BJ101" s="78">
        <v>0</v>
      </c>
      <c r="BK101" s="78">
        <v>0</v>
      </c>
      <c r="BL101" s="285"/>
      <c r="BM101" s="179">
        <f t="shared" si="5"/>
        <v>-1</v>
      </c>
      <c r="BN101" s="79">
        <v>0</v>
      </c>
      <c r="BO101" s="237">
        <v>0</v>
      </c>
      <c r="BP101" s="79">
        <v>0</v>
      </c>
      <c r="BQ101" s="79">
        <v>0</v>
      </c>
      <c r="BR101" s="79">
        <v>0</v>
      </c>
      <c r="BS101" s="238">
        <v>0</v>
      </c>
      <c r="BT101" s="79">
        <v>0</v>
      </c>
      <c r="BU101" s="79">
        <v>0</v>
      </c>
      <c r="BV101" s="79">
        <v>0</v>
      </c>
      <c r="BW101" s="79">
        <v>0</v>
      </c>
      <c r="BX101" s="79">
        <v>0</v>
      </c>
      <c r="BY101" s="79">
        <v>0</v>
      </c>
      <c r="BZ101" s="79">
        <v>0</v>
      </c>
      <c r="CA101" s="79">
        <v>0</v>
      </c>
      <c r="CB101" s="79">
        <v>0</v>
      </c>
      <c r="CC101" s="79">
        <v>0</v>
      </c>
      <c r="CD101" s="79">
        <v>0</v>
      </c>
      <c r="CE101" s="79">
        <v>0</v>
      </c>
      <c r="CF101" s="79">
        <v>0</v>
      </c>
      <c r="CG101" s="79">
        <v>0</v>
      </c>
      <c r="CH101" s="79">
        <v>0</v>
      </c>
      <c r="CI101" s="81">
        <f t="shared" si="6"/>
        <v>0</v>
      </c>
      <c r="CJ101" s="131">
        <f t="shared" si="7"/>
        <v>0</v>
      </c>
      <c r="CK101" s="131">
        <f t="shared" si="8"/>
        <v>0</v>
      </c>
      <c r="CL101" s="131">
        <f t="shared" si="9"/>
        <v>0</v>
      </c>
      <c r="CM101" s="83">
        <v>7</v>
      </c>
      <c r="CN101" s="254" t="s">
        <v>4965</v>
      </c>
      <c r="CO101" s="140" t="s">
        <v>4965</v>
      </c>
      <c r="CP101" s="256" t="s">
        <v>4965</v>
      </c>
      <c r="CQ101" s="86" t="s">
        <v>4965</v>
      </c>
      <c r="CR101" s="85" t="s">
        <v>4965</v>
      </c>
      <c r="CS101" s="85" t="s">
        <v>4965</v>
      </c>
      <c r="CT101" s="85" t="s">
        <v>4965</v>
      </c>
      <c r="CU101" s="86"/>
    </row>
    <row r="102" spans="1:99" s="363" customFormat="1" ht="12" customHeight="1" x14ac:dyDescent="0.2">
      <c r="A102" s="72" t="s">
        <v>2441</v>
      </c>
      <c r="B102" s="73" t="s">
        <v>2786</v>
      </c>
      <c r="C102" s="73" t="s">
        <v>1432</v>
      </c>
      <c r="D102" s="73" t="s">
        <v>1432</v>
      </c>
      <c r="E102" s="78" t="s">
        <v>1432</v>
      </c>
      <c r="F102" s="73" t="s">
        <v>3281</v>
      </c>
      <c r="G102" s="73" t="s">
        <v>2787</v>
      </c>
      <c r="H102" s="73" t="s">
        <v>1458</v>
      </c>
      <c r="I102" s="73" t="s">
        <v>2788</v>
      </c>
      <c r="J102" s="73">
        <v>523452</v>
      </c>
      <c r="K102" s="73">
        <v>175487</v>
      </c>
      <c r="L102" s="177" t="s">
        <v>3088</v>
      </c>
      <c r="M102" s="74" t="s">
        <v>3859</v>
      </c>
      <c r="N102" s="74" t="s">
        <v>3859</v>
      </c>
      <c r="O102" s="73">
        <v>3</v>
      </c>
      <c r="P102" s="73">
        <v>1</v>
      </c>
      <c r="Q102" s="75">
        <v>-2</v>
      </c>
      <c r="R102" s="73" t="s">
        <v>2789</v>
      </c>
      <c r="S102" s="73" t="s">
        <v>1438</v>
      </c>
      <c r="T102" s="74" t="s">
        <v>2790</v>
      </c>
      <c r="U102" s="74" t="s">
        <v>2430</v>
      </c>
      <c r="V102" s="73" t="s">
        <v>1439</v>
      </c>
      <c r="W102" s="74" t="s">
        <v>1432</v>
      </c>
      <c r="X102" s="73" t="s">
        <v>1442</v>
      </c>
      <c r="Y102" s="73" t="s">
        <v>1453</v>
      </c>
      <c r="Z102" s="73" t="s">
        <v>1444</v>
      </c>
      <c r="AA102" s="73" t="s">
        <v>4207</v>
      </c>
      <c r="AB102" s="384">
        <v>0.03</v>
      </c>
      <c r="AC102" s="76" t="s">
        <v>3859</v>
      </c>
      <c r="AD102" s="77" t="s">
        <v>3859</v>
      </c>
      <c r="AE102" s="157" t="s">
        <v>3063</v>
      </c>
      <c r="AF102" s="78" t="s">
        <v>1445</v>
      </c>
      <c r="AG102" s="78"/>
      <c r="AH102" s="78">
        <v>0</v>
      </c>
      <c r="AI102" s="78">
        <v>0</v>
      </c>
      <c r="AJ102" s="78">
        <v>0</v>
      </c>
      <c r="AK102" s="78">
        <v>-2</v>
      </c>
      <c r="AL102" s="78">
        <v>-1</v>
      </c>
      <c r="AM102" s="78">
        <v>0</v>
      </c>
      <c r="AN102" s="78">
        <v>1</v>
      </c>
      <c r="AO102" s="78">
        <v>0</v>
      </c>
      <c r="AP102" s="78">
        <v>0</v>
      </c>
      <c r="AQ102" s="78">
        <v>0</v>
      </c>
      <c r="AR102" s="78">
        <v>-2</v>
      </c>
      <c r="AS102" s="78">
        <v>-1</v>
      </c>
      <c r="AT102" s="78">
        <v>0</v>
      </c>
      <c r="AU102" s="78">
        <v>0</v>
      </c>
      <c r="AV102" s="78">
        <v>0</v>
      </c>
      <c r="AW102" s="78">
        <v>0</v>
      </c>
      <c r="AX102" s="78">
        <v>0</v>
      </c>
      <c r="AY102" s="78">
        <v>0</v>
      </c>
      <c r="AZ102" s="78">
        <v>0</v>
      </c>
      <c r="BA102" s="78">
        <v>0</v>
      </c>
      <c r="BB102" s="78">
        <v>1</v>
      </c>
      <c r="BC102" s="78">
        <v>0</v>
      </c>
      <c r="BD102" s="78">
        <v>0</v>
      </c>
      <c r="BE102" s="78">
        <v>0</v>
      </c>
      <c r="BF102" s="78">
        <v>0</v>
      </c>
      <c r="BG102" s="78">
        <v>0</v>
      </c>
      <c r="BH102" s="78">
        <v>0</v>
      </c>
      <c r="BI102" s="78">
        <v>0</v>
      </c>
      <c r="BJ102" s="78">
        <v>0</v>
      </c>
      <c r="BK102" s="78">
        <v>0</v>
      </c>
      <c r="BL102" s="285"/>
      <c r="BM102" s="179">
        <f t="shared" si="5"/>
        <v>-2</v>
      </c>
      <c r="BN102" s="79">
        <v>0</v>
      </c>
      <c r="BO102" s="237">
        <v>0</v>
      </c>
      <c r="BP102" s="79">
        <v>0</v>
      </c>
      <c r="BQ102" s="79">
        <v>0</v>
      </c>
      <c r="BR102" s="79">
        <v>0</v>
      </c>
      <c r="BS102" s="238">
        <v>0</v>
      </c>
      <c r="BT102" s="79">
        <v>0</v>
      </c>
      <c r="BU102" s="79">
        <v>0</v>
      </c>
      <c r="BV102" s="79">
        <v>0</v>
      </c>
      <c r="BW102" s="79">
        <v>0</v>
      </c>
      <c r="BX102" s="79">
        <v>0</v>
      </c>
      <c r="BY102" s="79">
        <v>0</v>
      </c>
      <c r="BZ102" s="79">
        <v>0</v>
      </c>
      <c r="CA102" s="79">
        <v>0</v>
      </c>
      <c r="CB102" s="79">
        <v>0</v>
      </c>
      <c r="CC102" s="79">
        <v>0</v>
      </c>
      <c r="CD102" s="79">
        <v>0</v>
      </c>
      <c r="CE102" s="79">
        <v>0</v>
      </c>
      <c r="CF102" s="79">
        <v>0</v>
      </c>
      <c r="CG102" s="79">
        <v>0</v>
      </c>
      <c r="CH102" s="79">
        <v>0</v>
      </c>
      <c r="CI102" s="81">
        <f t="shared" si="6"/>
        <v>0</v>
      </c>
      <c r="CJ102" s="131">
        <f t="shared" si="7"/>
        <v>0</v>
      </c>
      <c r="CK102" s="131">
        <f t="shared" si="8"/>
        <v>0</v>
      </c>
      <c r="CL102" s="131">
        <f t="shared" si="9"/>
        <v>0</v>
      </c>
      <c r="CM102" s="83">
        <v>7</v>
      </c>
      <c r="CN102" s="254" t="s">
        <v>4965</v>
      </c>
      <c r="CO102" s="140" t="s">
        <v>4965</v>
      </c>
      <c r="CP102" s="256" t="s">
        <v>4965</v>
      </c>
      <c r="CQ102" s="86" t="s">
        <v>4965</v>
      </c>
      <c r="CR102" s="85" t="s">
        <v>4965</v>
      </c>
      <c r="CS102" s="85" t="s">
        <v>4965</v>
      </c>
      <c r="CT102" s="85" t="s">
        <v>4965</v>
      </c>
      <c r="CU102" s="86"/>
    </row>
    <row r="103" spans="1:99" s="363" customFormat="1" ht="12" customHeight="1" x14ac:dyDescent="0.2">
      <c r="A103" s="72" t="s">
        <v>2441</v>
      </c>
      <c r="B103" s="73" t="s">
        <v>2791</v>
      </c>
      <c r="C103" s="73" t="s">
        <v>1432</v>
      </c>
      <c r="D103" s="73" t="s">
        <v>1432</v>
      </c>
      <c r="E103" s="78" t="s">
        <v>1432</v>
      </c>
      <c r="F103" s="73" t="s">
        <v>2792</v>
      </c>
      <c r="G103" s="73" t="s">
        <v>4297</v>
      </c>
      <c r="H103" s="73" t="s">
        <v>2717</v>
      </c>
      <c r="I103" s="73" t="s">
        <v>4310</v>
      </c>
      <c r="J103" s="73">
        <v>527722</v>
      </c>
      <c r="K103" s="73">
        <v>174769</v>
      </c>
      <c r="L103" s="177" t="s">
        <v>3084</v>
      </c>
      <c r="M103" s="74" t="s">
        <v>4203</v>
      </c>
      <c r="N103" s="74" t="s">
        <v>3859</v>
      </c>
      <c r="O103" s="73">
        <v>0</v>
      </c>
      <c r="P103" s="73">
        <v>1</v>
      </c>
      <c r="Q103" s="75">
        <v>1</v>
      </c>
      <c r="R103" s="73" t="s">
        <v>2793</v>
      </c>
      <c r="S103" s="73" t="s">
        <v>1438</v>
      </c>
      <c r="T103" s="74" t="s">
        <v>2849</v>
      </c>
      <c r="U103" s="74" t="s">
        <v>2794</v>
      </c>
      <c r="V103" s="73" t="s">
        <v>1439</v>
      </c>
      <c r="W103" s="74" t="s">
        <v>1432</v>
      </c>
      <c r="X103" s="73" t="s">
        <v>1442</v>
      </c>
      <c r="Y103" s="73" t="s">
        <v>3893</v>
      </c>
      <c r="Z103" s="73" t="s">
        <v>1444</v>
      </c>
      <c r="AA103" s="73" t="s">
        <v>1136</v>
      </c>
      <c r="AB103" s="384">
        <v>4.0000000000000001E-3</v>
      </c>
      <c r="AC103" s="76" t="s">
        <v>4203</v>
      </c>
      <c r="AD103" s="77" t="s">
        <v>3859</v>
      </c>
      <c r="AE103" s="157" t="s">
        <v>3063</v>
      </c>
      <c r="AF103" s="78" t="s">
        <v>1445</v>
      </c>
      <c r="AG103" s="78"/>
      <c r="AH103" s="78">
        <v>0</v>
      </c>
      <c r="AI103" s="78">
        <v>0</v>
      </c>
      <c r="AJ103" s="78">
        <v>0</v>
      </c>
      <c r="AK103" s="78">
        <v>0</v>
      </c>
      <c r="AL103" s="78">
        <v>1</v>
      </c>
      <c r="AM103" s="78">
        <v>0</v>
      </c>
      <c r="AN103" s="78">
        <v>0</v>
      </c>
      <c r="AO103" s="78">
        <v>0</v>
      </c>
      <c r="AP103" s="78">
        <v>0</v>
      </c>
      <c r="AQ103" s="78">
        <v>0</v>
      </c>
      <c r="AR103" s="78">
        <v>0</v>
      </c>
      <c r="AS103" s="78">
        <v>1</v>
      </c>
      <c r="AT103" s="78">
        <v>0</v>
      </c>
      <c r="AU103" s="78">
        <v>0</v>
      </c>
      <c r="AV103" s="78">
        <v>0</v>
      </c>
      <c r="AW103" s="78">
        <v>0</v>
      </c>
      <c r="AX103" s="78">
        <v>0</v>
      </c>
      <c r="AY103" s="78">
        <v>0</v>
      </c>
      <c r="AZ103" s="78">
        <v>0</v>
      </c>
      <c r="BA103" s="78">
        <v>0</v>
      </c>
      <c r="BB103" s="78">
        <v>0</v>
      </c>
      <c r="BC103" s="78">
        <v>0</v>
      </c>
      <c r="BD103" s="78">
        <v>0</v>
      </c>
      <c r="BE103" s="78">
        <v>0</v>
      </c>
      <c r="BF103" s="78">
        <v>0</v>
      </c>
      <c r="BG103" s="78">
        <v>0</v>
      </c>
      <c r="BH103" s="78">
        <v>0</v>
      </c>
      <c r="BI103" s="78">
        <v>0</v>
      </c>
      <c r="BJ103" s="78">
        <v>0</v>
      </c>
      <c r="BK103" s="78">
        <v>0</v>
      </c>
      <c r="BL103" s="285"/>
      <c r="BM103" s="179">
        <f t="shared" si="5"/>
        <v>1</v>
      </c>
      <c r="BN103" s="79">
        <v>0</v>
      </c>
      <c r="BO103" s="237">
        <v>0</v>
      </c>
      <c r="BP103" s="79">
        <v>0</v>
      </c>
      <c r="BQ103" s="79">
        <v>0</v>
      </c>
      <c r="BR103" s="79">
        <v>0</v>
      </c>
      <c r="BS103" s="238">
        <v>0</v>
      </c>
      <c r="BT103" s="79">
        <v>0</v>
      </c>
      <c r="BU103" s="79">
        <v>0</v>
      </c>
      <c r="BV103" s="79">
        <v>0</v>
      </c>
      <c r="BW103" s="79">
        <v>0</v>
      </c>
      <c r="BX103" s="79">
        <v>0</v>
      </c>
      <c r="BY103" s="79">
        <v>0</v>
      </c>
      <c r="BZ103" s="79">
        <v>0</v>
      </c>
      <c r="CA103" s="79">
        <v>0</v>
      </c>
      <c r="CB103" s="79">
        <v>0</v>
      </c>
      <c r="CC103" s="79">
        <v>0</v>
      </c>
      <c r="CD103" s="79">
        <v>0</v>
      </c>
      <c r="CE103" s="79">
        <v>0</v>
      </c>
      <c r="CF103" s="79">
        <v>0</v>
      </c>
      <c r="CG103" s="79">
        <v>0</v>
      </c>
      <c r="CH103" s="79">
        <v>0</v>
      </c>
      <c r="CI103" s="81">
        <f t="shared" si="6"/>
        <v>0</v>
      </c>
      <c r="CJ103" s="131">
        <f t="shared" si="7"/>
        <v>0</v>
      </c>
      <c r="CK103" s="131">
        <f t="shared" si="8"/>
        <v>0</v>
      </c>
      <c r="CL103" s="131">
        <f t="shared" si="9"/>
        <v>0</v>
      </c>
      <c r="CM103" s="83">
        <v>7</v>
      </c>
      <c r="CN103" s="254" t="s">
        <v>4965</v>
      </c>
      <c r="CO103" s="140" t="s">
        <v>4965</v>
      </c>
      <c r="CP103" s="256" t="s">
        <v>4965</v>
      </c>
      <c r="CQ103" s="86" t="s">
        <v>4965</v>
      </c>
      <c r="CR103" s="85" t="s">
        <v>4965</v>
      </c>
      <c r="CS103" s="85" t="s">
        <v>4965</v>
      </c>
      <c r="CT103" s="85" t="s">
        <v>4965</v>
      </c>
      <c r="CU103" s="86"/>
    </row>
    <row r="104" spans="1:99" s="363" customFormat="1" ht="12" customHeight="1" x14ac:dyDescent="0.2">
      <c r="A104" s="72" t="s">
        <v>2441</v>
      </c>
      <c r="B104" s="73" t="s">
        <v>2795</v>
      </c>
      <c r="C104" s="73" t="s">
        <v>1432</v>
      </c>
      <c r="D104" s="73" t="s">
        <v>1432</v>
      </c>
      <c r="E104" s="78" t="s">
        <v>1432</v>
      </c>
      <c r="F104" s="73" t="s">
        <v>387</v>
      </c>
      <c r="G104" s="73" t="s">
        <v>250</v>
      </c>
      <c r="H104" s="73" t="s">
        <v>3875</v>
      </c>
      <c r="I104" s="73" t="s">
        <v>2796</v>
      </c>
      <c r="J104" s="73">
        <v>527777</v>
      </c>
      <c r="K104" s="73">
        <v>173631</v>
      </c>
      <c r="L104" s="177" t="s">
        <v>3083</v>
      </c>
      <c r="M104" s="74" t="s">
        <v>4203</v>
      </c>
      <c r="N104" s="74" t="s">
        <v>2797</v>
      </c>
      <c r="O104" s="73">
        <v>3</v>
      </c>
      <c r="P104" s="73">
        <v>1</v>
      </c>
      <c r="Q104" s="75">
        <v>-2</v>
      </c>
      <c r="R104" s="73" t="s">
        <v>2798</v>
      </c>
      <c r="S104" s="73" t="s">
        <v>1438</v>
      </c>
      <c r="T104" s="74" t="s">
        <v>2845</v>
      </c>
      <c r="U104" s="74" t="s">
        <v>1540</v>
      </c>
      <c r="V104" s="73" t="s">
        <v>1439</v>
      </c>
      <c r="W104" s="74" t="s">
        <v>1432</v>
      </c>
      <c r="X104" s="73" t="s">
        <v>1442</v>
      </c>
      <c r="Y104" s="73" t="s">
        <v>1453</v>
      </c>
      <c r="Z104" s="73" t="s">
        <v>1444</v>
      </c>
      <c r="AA104" s="73" t="s">
        <v>4207</v>
      </c>
      <c r="AB104" s="384">
        <v>0.03</v>
      </c>
      <c r="AC104" s="76" t="s">
        <v>4203</v>
      </c>
      <c r="AD104" s="77" t="s">
        <v>2797</v>
      </c>
      <c r="AE104" s="157" t="s">
        <v>3063</v>
      </c>
      <c r="AF104" s="78" t="s">
        <v>1445</v>
      </c>
      <c r="AG104" s="78"/>
      <c r="AH104" s="78">
        <v>0</v>
      </c>
      <c r="AI104" s="78">
        <v>0</v>
      </c>
      <c r="AJ104" s="78">
        <v>0</v>
      </c>
      <c r="AK104" s="78">
        <v>0</v>
      </c>
      <c r="AL104" s="78">
        <v>-3</v>
      </c>
      <c r="AM104" s="78">
        <v>0</v>
      </c>
      <c r="AN104" s="78">
        <v>0</v>
      </c>
      <c r="AO104" s="78">
        <v>1</v>
      </c>
      <c r="AP104" s="78">
        <v>0</v>
      </c>
      <c r="AQ104" s="78">
        <v>0</v>
      </c>
      <c r="AR104" s="78">
        <v>0</v>
      </c>
      <c r="AS104" s="78">
        <v>-3</v>
      </c>
      <c r="AT104" s="78">
        <v>0</v>
      </c>
      <c r="AU104" s="78">
        <v>0</v>
      </c>
      <c r="AV104" s="78">
        <v>0</v>
      </c>
      <c r="AW104" s="78">
        <v>0</v>
      </c>
      <c r="AX104" s="78">
        <v>0</v>
      </c>
      <c r="AY104" s="78">
        <v>0</v>
      </c>
      <c r="AZ104" s="78">
        <v>0</v>
      </c>
      <c r="BA104" s="78">
        <v>0</v>
      </c>
      <c r="BB104" s="78">
        <v>0</v>
      </c>
      <c r="BC104" s="78">
        <v>1</v>
      </c>
      <c r="BD104" s="78">
        <v>0</v>
      </c>
      <c r="BE104" s="78">
        <v>0</v>
      </c>
      <c r="BF104" s="78">
        <v>0</v>
      </c>
      <c r="BG104" s="78">
        <v>0</v>
      </c>
      <c r="BH104" s="78">
        <v>0</v>
      </c>
      <c r="BI104" s="78">
        <v>0</v>
      </c>
      <c r="BJ104" s="78">
        <v>0</v>
      </c>
      <c r="BK104" s="78">
        <v>0</v>
      </c>
      <c r="BL104" s="285"/>
      <c r="BM104" s="179">
        <f t="shared" si="5"/>
        <v>-2</v>
      </c>
      <c r="BN104" s="79">
        <v>0</v>
      </c>
      <c r="BO104" s="237">
        <v>0</v>
      </c>
      <c r="BP104" s="79">
        <v>0</v>
      </c>
      <c r="BQ104" s="79">
        <v>0</v>
      </c>
      <c r="BR104" s="79">
        <v>0</v>
      </c>
      <c r="BS104" s="238">
        <v>0</v>
      </c>
      <c r="BT104" s="79">
        <v>0</v>
      </c>
      <c r="BU104" s="79">
        <v>0</v>
      </c>
      <c r="BV104" s="79">
        <v>0</v>
      </c>
      <c r="BW104" s="79">
        <v>0</v>
      </c>
      <c r="BX104" s="79">
        <v>0</v>
      </c>
      <c r="BY104" s="79">
        <v>0</v>
      </c>
      <c r="BZ104" s="79">
        <v>0</v>
      </c>
      <c r="CA104" s="79">
        <v>0</v>
      </c>
      <c r="CB104" s="79">
        <v>0</v>
      </c>
      <c r="CC104" s="79">
        <v>0</v>
      </c>
      <c r="CD104" s="79">
        <v>0</v>
      </c>
      <c r="CE104" s="79">
        <v>0</v>
      </c>
      <c r="CF104" s="79">
        <v>0</v>
      </c>
      <c r="CG104" s="79">
        <v>0</v>
      </c>
      <c r="CH104" s="79">
        <v>0</v>
      </c>
      <c r="CI104" s="81">
        <f t="shared" si="6"/>
        <v>0</v>
      </c>
      <c r="CJ104" s="131">
        <f t="shared" si="7"/>
        <v>0</v>
      </c>
      <c r="CK104" s="131">
        <f t="shared" si="8"/>
        <v>0</v>
      </c>
      <c r="CL104" s="131">
        <f t="shared" si="9"/>
        <v>0</v>
      </c>
      <c r="CM104" s="83">
        <v>7</v>
      </c>
      <c r="CN104" s="254" t="s">
        <v>4965</v>
      </c>
      <c r="CO104" s="140" t="s">
        <v>4965</v>
      </c>
      <c r="CP104" s="256" t="s">
        <v>4965</v>
      </c>
      <c r="CQ104" s="86" t="s">
        <v>4965</v>
      </c>
      <c r="CR104" s="85" t="s">
        <v>4965</v>
      </c>
      <c r="CS104" s="85" t="s">
        <v>4965</v>
      </c>
      <c r="CT104" s="85" t="s">
        <v>4965</v>
      </c>
      <c r="CU104" s="86"/>
    </row>
    <row r="105" spans="1:99" s="363" customFormat="1" ht="12" customHeight="1" x14ac:dyDescent="0.2">
      <c r="A105" s="72" t="s">
        <v>2441</v>
      </c>
      <c r="B105" s="73" t="s">
        <v>2799</v>
      </c>
      <c r="C105" s="73" t="s">
        <v>1432</v>
      </c>
      <c r="D105" s="73" t="s">
        <v>1432</v>
      </c>
      <c r="E105" s="78" t="s">
        <v>1432</v>
      </c>
      <c r="F105" s="73" t="s">
        <v>3906</v>
      </c>
      <c r="G105" s="73" t="s">
        <v>3282</v>
      </c>
      <c r="H105" s="73" t="s">
        <v>1435</v>
      </c>
      <c r="I105" s="73" t="s">
        <v>2392</v>
      </c>
      <c r="J105" s="73">
        <v>527295</v>
      </c>
      <c r="K105" s="73">
        <v>171289</v>
      </c>
      <c r="L105" s="177" t="s">
        <v>3069</v>
      </c>
      <c r="M105" s="74" t="s">
        <v>4203</v>
      </c>
      <c r="N105" s="74" t="s">
        <v>3859</v>
      </c>
      <c r="O105" s="73">
        <v>1</v>
      </c>
      <c r="P105" s="73">
        <v>2</v>
      </c>
      <c r="Q105" s="75">
        <v>1</v>
      </c>
      <c r="R105" s="73" t="s">
        <v>2800</v>
      </c>
      <c r="S105" s="73" t="s">
        <v>1438</v>
      </c>
      <c r="T105" s="74" t="s">
        <v>2846</v>
      </c>
      <c r="U105" s="74" t="s">
        <v>1050</v>
      </c>
      <c r="V105" s="73" t="s">
        <v>1439</v>
      </c>
      <c r="W105" s="74" t="s">
        <v>1432</v>
      </c>
      <c r="X105" s="73" t="s">
        <v>1442</v>
      </c>
      <c r="Y105" s="73" t="s">
        <v>1453</v>
      </c>
      <c r="Z105" s="73" t="s">
        <v>1444</v>
      </c>
      <c r="AA105" s="73" t="s">
        <v>2723</v>
      </c>
      <c r="AB105" s="384">
        <v>7.0000000000000001E-3</v>
      </c>
      <c r="AC105" s="76" t="s">
        <v>4203</v>
      </c>
      <c r="AD105" s="77" t="s">
        <v>3859</v>
      </c>
      <c r="AE105" s="157" t="s">
        <v>3063</v>
      </c>
      <c r="AF105" s="78" t="s">
        <v>1445</v>
      </c>
      <c r="AG105" s="78"/>
      <c r="AH105" s="78">
        <v>0</v>
      </c>
      <c r="AI105" s="78">
        <v>0</v>
      </c>
      <c r="AJ105" s="78">
        <v>0</v>
      </c>
      <c r="AK105" s="78">
        <v>1</v>
      </c>
      <c r="AL105" s="78">
        <v>1</v>
      </c>
      <c r="AM105" s="78">
        <v>0</v>
      </c>
      <c r="AN105" s="78">
        <v>-1</v>
      </c>
      <c r="AO105" s="78">
        <v>0</v>
      </c>
      <c r="AP105" s="78">
        <v>0</v>
      </c>
      <c r="AQ105" s="78">
        <v>0</v>
      </c>
      <c r="AR105" s="78">
        <v>1</v>
      </c>
      <c r="AS105" s="78">
        <v>1</v>
      </c>
      <c r="AT105" s="78">
        <v>0</v>
      </c>
      <c r="AU105" s="78">
        <v>0</v>
      </c>
      <c r="AV105" s="78">
        <v>0</v>
      </c>
      <c r="AW105" s="78">
        <v>0</v>
      </c>
      <c r="AX105" s="78">
        <v>0</v>
      </c>
      <c r="AY105" s="78">
        <v>0</v>
      </c>
      <c r="AZ105" s="78">
        <v>0</v>
      </c>
      <c r="BA105" s="78">
        <v>0</v>
      </c>
      <c r="BB105" s="78">
        <v>-1</v>
      </c>
      <c r="BC105" s="78">
        <v>0</v>
      </c>
      <c r="BD105" s="78">
        <v>0</v>
      </c>
      <c r="BE105" s="78">
        <v>0</v>
      </c>
      <c r="BF105" s="78">
        <v>0</v>
      </c>
      <c r="BG105" s="78">
        <v>0</v>
      </c>
      <c r="BH105" s="78">
        <v>0</v>
      </c>
      <c r="BI105" s="78">
        <v>0</v>
      </c>
      <c r="BJ105" s="78">
        <v>0</v>
      </c>
      <c r="BK105" s="78">
        <v>0</v>
      </c>
      <c r="BL105" s="285"/>
      <c r="BM105" s="179">
        <f t="shared" si="5"/>
        <v>1</v>
      </c>
      <c r="BN105" s="79">
        <v>0</v>
      </c>
      <c r="BO105" s="237">
        <v>0</v>
      </c>
      <c r="BP105" s="79">
        <v>0</v>
      </c>
      <c r="BQ105" s="79">
        <v>0</v>
      </c>
      <c r="BR105" s="79">
        <v>0</v>
      </c>
      <c r="BS105" s="238">
        <v>0</v>
      </c>
      <c r="BT105" s="79">
        <v>0</v>
      </c>
      <c r="BU105" s="79">
        <v>0</v>
      </c>
      <c r="BV105" s="79">
        <v>0</v>
      </c>
      <c r="BW105" s="79">
        <v>0</v>
      </c>
      <c r="BX105" s="79">
        <v>0</v>
      </c>
      <c r="BY105" s="79">
        <v>0</v>
      </c>
      <c r="BZ105" s="79">
        <v>0</v>
      </c>
      <c r="CA105" s="79">
        <v>0</v>
      </c>
      <c r="CB105" s="79">
        <v>0</v>
      </c>
      <c r="CC105" s="79">
        <v>0</v>
      </c>
      <c r="CD105" s="79">
        <v>0</v>
      </c>
      <c r="CE105" s="79">
        <v>0</v>
      </c>
      <c r="CF105" s="79">
        <v>0</v>
      </c>
      <c r="CG105" s="79">
        <v>0</v>
      </c>
      <c r="CH105" s="79">
        <v>0</v>
      </c>
      <c r="CI105" s="81">
        <f t="shared" si="6"/>
        <v>0</v>
      </c>
      <c r="CJ105" s="131">
        <f t="shared" si="7"/>
        <v>0</v>
      </c>
      <c r="CK105" s="131">
        <f t="shared" si="8"/>
        <v>0</v>
      </c>
      <c r="CL105" s="131">
        <f t="shared" si="9"/>
        <v>0</v>
      </c>
      <c r="CM105" s="83">
        <v>7</v>
      </c>
      <c r="CN105" s="254" t="s">
        <v>4965</v>
      </c>
      <c r="CO105" s="140" t="s">
        <v>4965</v>
      </c>
      <c r="CP105" s="256" t="s">
        <v>4965</v>
      </c>
      <c r="CQ105" s="86" t="s">
        <v>4965</v>
      </c>
      <c r="CR105" s="85" t="s">
        <v>4965</v>
      </c>
      <c r="CS105" s="85" t="s">
        <v>4965</v>
      </c>
      <c r="CT105" s="85" t="s">
        <v>4965</v>
      </c>
      <c r="CU105" s="86"/>
    </row>
    <row r="106" spans="1:99" s="363" customFormat="1" ht="12" customHeight="1" x14ac:dyDescent="0.2">
      <c r="A106" s="72" t="s">
        <v>2441</v>
      </c>
      <c r="B106" s="73" t="s">
        <v>2801</v>
      </c>
      <c r="C106" s="73" t="s">
        <v>1432</v>
      </c>
      <c r="D106" s="73" t="s">
        <v>1432</v>
      </c>
      <c r="E106" s="78" t="s">
        <v>1432</v>
      </c>
      <c r="F106" s="73" t="s">
        <v>1132</v>
      </c>
      <c r="G106" s="73" t="s">
        <v>2888</v>
      </c>
      <c r="H106" s="73" t="s">
        <v>1435</v>
      </c>
      <c r="I106" s="73" t="s">
        <v>2802</v>
      </c>
      <c r="J106" s="73">
        <v>527829</v>
      </c>
      <c r="K106" s="73">
        <v>172624</v>
      </c>
      <c r="L106" s="177" t="s">
        <v>3083</v>
      </c>
      <c r="M106" s="74" t="s">
        <v>2803</v>
      </c>
      <c r="N106" s="74" t="s">
        <v>3859</v>
      </c>
      <c r="O106" s="73">
        <v>0</v>
      </c>
      <c r="P106" s="73">
        <v>9</v>
      </c>
      <c r="Q106" s="75">
        <v>9</v>
      </c>
      <c r="R106" s="73" t="s">
        <v>4322</v>
      </c>
      <c r="S106" s="73" t="s">
        <v>1438</v>
      </c>
      <c r="T106" s="74" t="s">
        <v>4323</v>
      </c>
      <c r="U106" s="74" t="s">
        <v>212</v>
      </c>
      <c r="V106" s="73" t="s">
        <v>1439</v>
      </c>
      <c r="W106" s="74" t="s">
        <v>1432</v>
      </c>
      <c r="X106" s="73" t="s">
        <v>1442</v>
      </c>
      <c r="Y106" s="73" t="s">
        <v>4694</v>
      </c>
      <c r="Z106" s="73" t="s">
        <v>1444</v>
      </c>
      <c r="AA106" s="73" t="s">
        <v>2713</v>
      </c>
      <c r="AB106" s="384">
        <v>0.13200000000000001</v>
      </c>
      <c r="AC106" s="76" t="s">
        <v>2803</v>
      </c>
      <c r="AD106" s="77" t="s">
        <v>3859</v>
      </c>
      <c r="AE106" s="157" t="s">
        <v>3063</v>
      </c>
      <c r="AF106" s="78" t="s">
        <v>1445</v>
      </c>
      <c r="AG106" s="78"/>
      <c r="AH106" s="78">
        <v>0</v>
      </c>
      <c r="AI106" s="78">
        <v>9</v>
      </c>
      <c r="AJ106" s="78">
        <v>0</v>
      </c>
      <c r="AK106" s="78">
        <v>0</v>
      </c>
      <c r="AL106" s="78">
        <v>7</v>
      </c>
      <c r="AM106" s="78">
        <v>0</v>
      </c>
      <c r="AN106" s="78">
        <v>2</v>
      </c>
      <c r="AO106" s="78">
        <v>0</v>
      </c>
      <c r="AP106" s="78">
        <v>0</v>
      </c>
      <c r="AQ106" s="78">
        <v>0</v>
      </c>
      <c r="AR106" s="78">
        <v>0</v>
      </c>
      <c r="AS106" s="78">
        <v>7</v>
      </c>
      <c r="AT106" s="78">
        <v>0</v>
      </c>
      <c r="AU106" s="78">
        <v>0</v>
      </c>
      <c r="AV106" s="78">
        <v>0</v>
      </c>
      <c r="AW106" s="78">
        <v>0</v>
      </c>
      <c r="AX106" s="78">
        <v>0</v>
      </c>
      <c r="AY106" s="78">
        <v>0</v>
      </c>
      <c r="AZ106" s="78">
        <v>0</v>
      </c>
      <c r="BA106" s="78">
        <v>0</v>
      </c>
      <c r="BB106" s="78">
        <v>2</v>
      </c>
      <c r="BC106" s="78">
        <v>0</v>
      </c>
      <c r="BD106" s="78">
        <v>0</v>
      </c>
      <c r="BE106" s="78">
        <v>0</v>
      </c>
      <c r="BF106" s="78">
        <v>0</v>
      </c>
      <c r="BG106" s="78">
        <v>0</v>
      </c>
      <c r="BH106" s="78">
        <v>0</v>
      </c>
      <c r="BI106" s="78">
        <v>0</v>
      </c>
      <c r="BJ106" s="78">
        <v>0</v>
      </c>
      <c r="BK106" s="78">
        <v>0</v>
      </c>
      <c r="BL106" s="285"/>
      <c r="BM106" s="179">
        <f t="shared" si="5"/>
        <v>9</v>
      </c>
      <c r="BN106" s="79">
        <v>0</v>
      </c>
      <c r="BO106" s="237">
        <v>0</v>
      </c>
      <c r="BP106" s="79">
        <v>0</v>
      </c>
      <c r="BQ106" s="79">
        <v>0</v>
      </c>
      <c r="BR106" s="79">
        <v>0</v>
      </c>
      <c r="BS106" s="238">
        <v>0</v>
      </c>
      <c r="BT106" s="79">
        <v>0</v>
      </c>
      <c r="BU106" s="79">
        <v>0</v>
      </c>
      <c r="BV106" s="79">
        <v>0</v>
      </c>
      <c r="BW106" s="79">
        <v>0</v>
      </c>
      <c r="BX106" s="79">
        <v>0</v>
      </c>
      <c r="BY106" s="79">
        <v>0</v>
      </c>
      <c r="BZ106" s="79">
        <v>0</v>
      </c>
      <c r="CA106" s="79">
        <v>0</v>
      </c>
      <c r="CB106" s="79">
        <v>0</v>
      </c>
      <c r="CC106" s="79">
        <v>0</v>
      </c>
      <c r="CD106" s="79">
        <v>0</v>
      </c>
      <c r="CE106" s="79">
        <v>0</v>
      </c>
      <c r="CF106" s="79">
        <v>0</v>
      </c>
      <c r="CG106" s="79">
        <v>0</v>
      </c>
      <c r="CH106" s="79">
        <v>0</v>
      </c>
      <c r="CI106" s="81">
        <f t="shared" si="6"/>
        <v>0</v>
      </c>
      <c r="CJ106" s="131">
        <f t="shared" si="7"/>
        <v>0</v>
      </c>
      <c r="CK106" s="131">
        <f t="shared" si="8"/>
        <v>0</v>
      </c>
      <c r="CL106" s="131">
        <f t="shared" si="9"/>
        <v>0</v>
      </c>
      <c r="CM106" s="83">
        <v>1</v>
      </c>
      <c r="CN106" s="254" t="s">
        <v>4965</v>
      </c>
      <c r="CO106" s="140" t="s">
        <v>4965</v>
      </c>
      <c r="CP106" s="256" t="s">
        <v>4965</v>
      </c>
      <c r="CQ106" s="86" t="s">
        <v>4965</v>
      </c>
      <c r="CR106" s="85" t="s">
        <v>4965</v>
      </c>
      <c r="CS106" s="85" t="s">
        <v>4965</v>
      </c>
      <c r="CT106" s="85" t="s">
        <v>4965</v>
      </c>
      <c r="CU106" s="86"/>
    </row>
    <row r="107" spans="1:99" s="363" customFormat="1" ht="12" customHeight="1" x14ac:dyDescent="0.2">
      <c r="A107" s="72" t="s">
        <v>2441</v>
      </c>
      <c r="B107" s="73" t="s">
        <v>4324</v>
      </c>
      <c r="C107" s="73" t="s">
        <v>1432</v>
      </c>
      <c r="D107" s="73" t="s">
        <v>1432</v>
      </c>
      <c r="E107" s="78" t="s">
        <v>1432</v>
      </c>
      <c r="F107" s="73" t="s">
        <v>2516</v>
      </c>
      <c r="G107" s="73" t="s">
        <v>4621</v>
      </c>
      <c r="H107" s="73" t="s">
        <v>1458</v>
      </c>
      <c r="I107" s="73" t="s">
        <v>4325</v>
      </c>
      <c r="J107" s="73">
        <v>523957</v>
      </c>
      <c r="K107" s="73">
        <v>175200</v>
      </c>
      <c r="L107" s="177" t="s">
        <v>3088</v>
      </c>
      <c r="M107" s="74" t="s">
        <v>3900</v>
      </c>
      <c r="N107" s="74" t="s">
        <v>3859</v>
      </c>
      <c r="O107" s="73">
        <v>0</v>
      </c>
      <c r="P107" s="73">
        <v>1</v>
      </c>
      <c r="Q107" s="75">
        <v>1</v>
      </c>
      <c r="R107" s="73" t="s">
        <v>2726</v>
      </c>
      <c r="S107" s="73" t="s">
        <v>1438</v>
      </c>
      <c r="T107" s="74" t="s">
        <v>2790</v>
      </c>
      <c r="U107" s="74" t="s">
        <v>3538</v>
      </c>
      <c r="V107" s="73" t="s">
        <v>1439</v>
      </c>
      <c r="W107" s="74" t="s">
        <v>1432</v>
      </c>
      <c r="X107" s="73" t="s">
        <v>1442</v>
      </c>
      <c r="Y107" s="73" t="s">
        <v>4694</v>
      </c>
      <c r="Z107" s="73" t="s">
        <v>1444</v>
      </c>
      <c r="AA107" s="73" t="s">
        <v>3894</v>
      </c>
      <c r="AB107" s="384">
        <v>0.03</v>
      </c>
      <c r="AC107" s="76" t="s">
        <v>3900</v>
      </c>
      <c r="AD107" s="77" t="s">
        <v>3859</v>
      </c>
      <c r="AE107" s="157" t="s">
        <v>3063</v>
      </c>
      <c r="AF107" s="78" t="s">
        <v>1445</v>
      </c>
      <c r="AG107" s="78"/>
      <c r="AH107" s="78">
        <v>0</v>
      </c>
      <c r="AI107" s="78">
        <v>0</v>
      </c>
      <c r="AJ107" s="78">
        <v>0</v>
      </c>
      <c r="AK107" s="78">
        <v>1</v>
      </c>
      <c r="AL107" s="78">
        <v>0</v>
      </c>
      <c r="AM107" s="78">
        <v>0</v>
      </c>
      <c r="AN107" s="78">
        <v>0</v>
      </c>
      <c r="AO107" s="78">
        <v>0</v>
      </c>
      <c r="AP107" s="78">
        <v>0</v>
      </c>
      <c r="AQ107" s="78">
        <v>0</v>
      </c>
      <c r="AR107" s="78">
        <v>0</v>
      </c>
      <c r="AS107" s="78">
        <v>0</v>
      </c>
      <c r="AT107" s="78">
        <v>0</v>
      </c>
      <c r="AU107" s="78">
        <v>0</v>
      </c>
      <c r="AV107" s="78">
        <v>0</v>
      </c>
      <c r="AW107" s="78">
        <v>0</v>
      </c>
      <c r="AX107" s="78">
        <v>0</v>
      </c>
      <c r="AY107" s="78">
        <v>1</v>
      </c>
      <c r="AZ107" s="78">
        <v>0</v>
      </c>
      <c r="BA107" s="78">
        <v>0</v>
      </c>
      <c r="BB107" s="78">
        <v>0</v>
      </c>
      <c r="BC107" s="78">
        <v>0</v>
      </c>
      <c r="BD107" s="78">
        <v>0</v>
      </c>
      <c r="BE107" s="78">
        <v>0</v>
      </c>
      <c r="BF107" s="78">
        <v>0</v>
      </c>
      <c r="BG107" s="78">
        <v>0</v>
      </c>
      <c r="BH107" s="78">
        <v>0</v>
      </c>
      <c r="BI107" s="78">
        <v>0</v>
      </c>
      <c r="BJ107" s="78">
        <v>0</v>
      </c>
      <c r="BK107" s="78">
        <v>0</v>
      </c>
      <c r="BL107" s="285"/>
      <c r="BM107" s="179">
        <f t="shared" si="5"/>
        <v>1</v>
      </c>
      <c r="BN107" s="79">
        <v>0</v>
      </c>
      <c r="BO107" s="237">
        <v>0</v>
      </c>
      <c r="BP107" s="79">
        <v>0</v>
      </c>
      <c r="BQ107" s="79">
        <v>0</v>
      </c>
      <c r="BR107" s="79">
        <v>0</v>
      </c>
      <c r="BS107" s="238">
        <v>0</v>
      </c>
      <c r="BT107" s="79">
        <v>0</v>
      </c>
      <c r="BU107" s="79">
        <v>0</v>
      </c>
      <c r="BV107" s="79">
        <v>0</v>
      </c>
      <c r="BW107" s="79">
        <v>0</v>
      </c>
      <c r="BX107" s="79">
        <v>0</v>
      </c>
      <c r="BY107" s="79">
        <v>0</v>
      </c>
      <c r="BZ107" s="79">
        <v>0</v>
      </c>
      <c r="CA107" s="79">
        <v>0</v>
      </c>
      <c r="CB107" s="79">
        <v>0</v>
      </c>
      <c r="CC107" s="79">
        <v>0</v>
      </c>
      <c r="CD107" s="79">
        <v>0</v>
      </c>
      <c r="CE107" s="79">
        <v>0</v>
      </c>
      <c r="CF107" s="79">
        <v>0</v>
      </c>
      <c r="CG107" s="79">
        <v>0</v>
      </c>
      <c r="CH107" s="79">
        <v>0</v>
      </c>
      <c r="CI107" s="81">
        <f t="shared" si="6"/>
        <v>0</v>
      </c>
      <c r="CJ107" s="131">
        <f t="shared" si="7"/>
        <v>0</v>
      </c>
      <c r="CK107" s="131">
        <f t="shared" si="8"/>
        <v>0</v>
      </c>
      <c r="CL107" s="131">
        <f t="shared" si="9"/>
        <v>0</v>
      </c>
      <c r="CM107" s="83">
        <v>1</v>
      </c>
      <c r="CN107" s="254" t="s">
        <v>4965</v>
      </c>
      <c r="CO107" s="140" t="s">
        <v>4965</v>
      </c>
      <c r="CP107" s="256" t="s">
        <v>4965</v>
      </c>
      <c r="CQ107" s="86" t="s">
        <v>4965</v>
      </c>
      <c r="CR107" s="85" t="s">
        <v>4965</v>
      </c>
      <c r="CS107" s="85" t="s">
        <v>4965</v>
      </c>
      <c r="CT107" s="85" t="s">
        <v>4965</v>
      </c>
      <c r="CU107" s="86"/>
    </row>
    <row r="108" spans="1:99" s="363" customFormat="1" ht="12" customHeight="1" x14ac:dyDescent="0.2">
      <c r="A108" s="72" t="s">
        <v>2441</v>
      </c>
      <c r="B108" s="73" t="s">
        <v>2727</v>
      </c>
      <c r="C108" s="73" t="s">
        <v>1432</v>
      </c>
      <c r="D108" s="73" t="s">
        <v>1432</v>
      </c>
      <c r="E108" s="78" t="s">
        <v>2728</v>
      </c>
      <c r="F108" s="73" t="s">
        <v>4595</v>
      </c>
      <c r="G108" s="73" t="s">
        <v>2729</v>
      </c>
      <c r="H108" s="73" t="s">
        <v>3944</v>
      </c>
      <c r="I108" s="73" t="s">
        <v>2730</v>
      </c>
      <c r="J108" s="73">
        <v>523709</v>
      </c>
      <c r="K108" s="73">
        <v>173260</v>
      </c>
      <c r="L108" s="177" t="s">
        <v>1398</v>
      </c>
      <c r="M108" s="74" t="s">
        <v>3711</v>
      </c>
      <c r="N108" s="74" t="s">
        <v>3859</v>
      </c>
      <c r="O108" s="73">
        <v>1</v>
      </c>
      <c r="P108" s="73">
        <v>3</v>
      </c>
      <c r="Q108" s="75">
        <v>2</v>
      </c>
      <c r="R108" s="73" t="s">
        <v>2731</v>
      </c>
      <c r="S108" s="73" t="s">
        <v>1438</v>
      </c>
      <c r="T108" s="74" t="s">
        <v>3517</v>
      </c>
      <c r="U108" s="74" t="s">
        <v>1554</v>
      </c>
      <c r="V108" s="73" t="s">
        <v>1439</v>
      </c>
      <c r="W108" s="74" t="s">
        <v>1432</v>
      </c>
      <c r="X108" s="73" t="s">
        <v>1442</v>
      </c>
      <c r="Y108" s="73" t="s">
        <v>1443</v>
      </c>
      <c r="Z108" s="73" t="s">
        <v>1444</v>
      </c>
      <c r="AA108" s="73" t="s">
        <v>2713</v>
      </c>
      <c r="AB108" s="384">
        <v>1.9E-2</v>
      </c>
      <c r="AC108" s="76" t="s">
        <v>3711</v>
      </c>
      <c r="AD108" s="77" t="s">
        <v>3859</v>
      </c>
      <c r="AE108" s="157" t="s">
        <v>3063</v>
      </c>
      <c r="AF108" s="78" t="s">
        <v>1445</v>
      </c>
      <c r="AG108" s="78"/>
      <c r="AH108" s="78">
        <v>0</v>
      </c>
      <c r="AI108" s="78">
        <v>0</v>
      </c>
      <c r="AJ108" s="78">
        <v>0</v>
      </c>
      <c r="AK108" s="78">
        <v>0</v>
      </c>
      <c r="AL108" s="78">
        <v>0</v>
      </c>
      <c r="AM108" s="78">
        <v>-1</v>
      </c>
      <c r="AN108" s="78">
        <v>3</v>
      </c>
      <c r="AO108" s="78">
        <v>0</v>
      </c>
      <c r="AP108" s="78">
        <v>0</v>
      </c>
      <c r="AQ108" s="78">
        <v>0</v>
      </c>
      <c r="AR108" s="78">
        <v>0</v>
      </c>
      <c r="AS108" s="78">
        <v>0</v>
      </c>
      <c r="AT108" s="78">
        <v>0</v>
      </c>
      <c r="AU108" s="78">
        <v>0</v>
      </c>
      <c r="AV108" s="78">
        <v>0</v>
      </c>
      <c r="AW108" s="78">
        <v>0</v>
      </c>
      <c r="AX108" s="78">
        <v>0</v>
      </c>
      <c r="AY108" s="78">
        <v>0</v>
      </c>
      <c r="AZ108" s="78">
        <v>0</v>
      </c>
      <c r="BA108" s="78">
        <v>-1</v>
      </c>
      <c r="BB108" s="78">
        <v>3</v>
      </c>
      <c r="BC108" s="78">
        <v>0</v>
      </c>
      <c r="BD108" s="78">
        <v>0</v>
      </c>
      <c r="BE108" s="78">
        <v>0</v>
      </c>
      <c r="BF108" s="78">
        <v>0</v>
      </c>
      <c r="BG108" s="78">
        <v>0</v>
      </c>
      <c r="BH108" s="78">
        <v>0</v>
      </c>
      <c r="BI108" s="78">
        <v>0</v>
      </c>
      <c r="BJ108" s="78">
        <v>0</v>
      </c>
      <c r="BK108" s="78">
        <v>0</v>
      </c>
      <c r="BL108" s="285"/>
      <c r="BM108" s="179">
        <f t="shared" si="5"/>
        <v>2</v>
      </c>
      <c r="BN108" s="79">
        <v>0</v>
      </c>
      <c r="BO108" s="237">
        <v>0</v>
      </c>
      <c r="BP108" s="79">
        <v>0</v>
      </c>
      <c r="BQ108" s="79">
        <v>0</v>
      </c>
      <c r="BR108" s="79">
        <v>0</v>
      </c>
      <c r="BS108" s="238">
        <v>0</v>
      </c>
      <c r="BT108" s="79">
        <v>0</v>
      </c>
      <c r="BU108" s="79">
        <v>0</v>
      </c>
      <c r="BV108" s="79">
        <v>0</v>
      </c>
      <c r="BW108" s="79">
        <v>0</v>
      </c>
      <c r="BX108" s="79">
        <v>0</v>
      </c>
      <c r="BY108" s="79">
        <v>0</v>
      </c>
      <c r="BZ108" s="79">
        <v>0</v>
      </c>
      <c r="CA108" s="79">
        <v>0</v>
      </c>
      <c r="CB108" s="79">
        <v>0</v>
      </c>
      <c r="CC108" s="79">
        <v>0</v>
      </c>
      <c r="CD108" s="79">
        <v>0</v>
      </c>
      <c r="CE108" s="79">
        <v>0</v>
      </c>
      <c r="CF108" s="79">
        <v>0</v>
      </c>
      <c r="CG108" s="79">
        <v>0</v>
      </c>
      <c r="CH108" s="79">
        <v>0</v>
      </c>
      <c r="CI108" s="81">
        <f t="shared" si="6"/>
        <v>0</v>
      </c>
      <c r="CJ108" s="131">
        <f t="shared" si="7"/>
        <v>0</v>
      </c>
      <c r="CK108" s="131">
        <f t="shared" si="8"/>
        <v>0</v>
      </c>
      <c r="CL108" s="131">
        <f t="shared" si="9"/>
        <v>0</v>
      </c>
      <c r="CM108" s="83">
        <v>1</v>
      </c>
      <c r="CN108" s="254" t="s">
        <v>4965</v>
      </c>
      <c r="CO108" s="140" t="s">
        <v>4965</v>
      </c>
      <c r="CP108" s="256" t="s">
        <v>4965</v>
      </c>
      <c r="CQ108" s="86" t="s">
        <v>4965</v>
      </c>
      <c r="CR108" s="85" t="s">
        <v>4965</v>
      </c>
      <c r="CS108" s="85" t="s">
        <v>4965</v>
      </c>
      <c r="CT108" s="85" t="s">
        <v>4965</v>
      </c>
      <c r="CU108" s="86"/>
    </row>
    <row r="109" spans="1:99" s="363" customFormat="1" ht="12" customHeight="1" x14ac:dyDescent="0.2">
      <c r="A109" s="72" t="s">
        <v>2441</v>
      </c>
      <c r="B109" s="73" t="s">
        <v>2732</v>
      </c>
      <c r="C109" s="73" t="s">
        <v>1432</v>
      </c>
      <c r="D109" s="73" t="s">
        <v>1432</v>
      </c>
      <c r="E109" s="78" t="s">
        <v>1432</v>
      </c>
      <c r="F109" s="73" t="s">
        <v>2733</v>
      </c>
      <c r="G109" s="73" t="s">
        <v>2734</v>
      </c>
      <c r="H109" s="73" t="s">
        <v>1885</v>
      </c>
      <c r="I109" s="73" t="s">
        <v>2735</v>
      </c>
      <c r="J109" s="73">
        <v>524180</v>
      </c>
      <c r="K109" s="73">
        <v>173675</v>
      </c>
      <c r="L109" s="177" t="s">
        <v>1398</v>
      </c>
      <c r="M109" s="74" t="s">
        <v>3859</v>
      </c>
      <c r="N109" s="74" t="s">
        <v>3859</v>
      </c>
      <c r="O109" s="73">
        <v>0</v>
      </c>
      <c r="P109" s="73">
        <v>1</v>
      </c>
      <c r="Q109" s="75">
        <v>1</v>
      </c>
      <c r="R109" s="73" t="s">
        <v>2736</v>
      </c>
      <c r="S109" s="73" t="s">
        <v>1438</v>
      </c>
      <c r="T109" s="74" t="s">
        <v>4812</v>
      </c>
      <c r="U109" s="74" t="s">
        <v>2737</v>
      </c>
      <c r="V109" s="73" t="s">
        <v>1439</v>
      </c>
      <c r="W109" s="74" t="s">
        <v>1432</v>
      </c>
      <c r="X109" s="73" t="s">
        <v>1442</v>
      </c>
      <c r="Y109" s="73" t="s">
        <v>1453</v>
      </c>
      <c r="Z109" s="73" t="s">
        <v>1444</v>
      </c>
      <c r="AA109" s="73" t="s">
        <v>2723</v>
      </c>
      <c r="AB109" s="384">
        <v>8.9999999999999993E-3</v>
      </c>
      <c r="AC109" s="76" t="s">
        <v>3859</v>
      </c>
      <c r="AD109" s="77" t="s">
        <v>3859</v>
      </c>
      <c r="AE109" s="157" t="s">
        <v>3063</v>
      </c>
      <c r="AF109" s="78" t="s">
        <v>1445</v>
      </c>
      <c r="AG109" s="78"/>
      <c r="AH109" s="78">
        <v>0</v>
      </c>
      <c r="AI109" s="78">
        <v>0</v>
      </c>
      <c r="AJ109" s="78">
        <v>0</v>
      </c>
      <c r="AK109" s="78">
        <v>0</v>
      </c>
      <c r="AL109" s="78">
        <v>1</v>
      </c>
      <c r="AM109" s="78">
        <v>0</v>
      </c>
      <c r="AN109" s="78">
        <v>0</v>
      </c>
      <c r="AO109" s="78">
        <v>0</v>
      </c>
      <c r="AP109" s="78">
        <v>0</v>
      </c>
      <c r="AQ109" s="78">
        <v>0</v>
      </c>
      <c r="AR109" s="78">
        <v>0</v>
      </c>
      <c r="AS109" s="78">
        <v>1</v>
      </c>
      <c r="AT109" s="78">
        <v>0</v>
      </c>
      <c r="AU109" s="78">
        <v>0</v>
      </c>
      <c r="AV109" s="78">
        <v>0</v>
      </c>
      <c r="AW109" s="78">
        <v>0</v>
      </c>
      <c r="AX109" s="78">
        <v>0</v>
      </c>
      <c r="AY109" s="78">
        <v>0</v>
      </c>
      <c r="AZ109" s="78">
        <v>0</v>
      </c>
      <c r="BA109" s="78">
        <v>0</v>
      </c>
      <c r="BB109" s="78">
        <v>0</v>
      </c>
      <c r="BC109" s="78">
        <v>0</v>
      </c>
      <c r="BD109" s="78">
        <v>0</v>
      </c>
      <c r="BE109" s="78">
        <v>0</v>
      </c>
      <c r="BF109" s="78">
        <v>0</v>
      </c>
      <c r="BG109" s="78">
        <v>0</v>
      </c>
      <c r="BH109" s="78">
        <v>0</v>
      </c>
      <c r="BI109" s="78">
        <v>0</v>
      </c>
      <c r="BJ109" s="78">
        <v>0</v>
      </c>
      <c r="BK109" s="78">
        <v>0</v>
      </c>
      <c r="BL109" s="285"/>
      <c r="BM109" s="179">
        <f t="shared" si="5"/>
        <v>1</v>
      </c>
      <c r="BN109" s="79">
        <v>0</v>
      </c>
      <c r="BO109" s="237">
        <v>0</v>
      </c>
      <c r="BP109" s="79">
        <v>0</v>
      </c>
      <c r="BQ109" s="79">
        <v>0</v>
      </c>
      <c r="BR109" s="79">
        <v>0</v>
      </c>
      <c r="BS109" s="238">
        <v>0</v>
      </c>
      <c r="BT109" s="79">
        <v>0</v>
      </c>
      <c r="BU109" s="79">
        <v>0</v>
      </c>
      <c r="BV109" s="79">
        <v>0</v>
      </c>
      <c r="BW109" s="79">
        <v>0</v>
      </c>
      <c r="BX109" s="79">
        <v>0</v>
      </c>
      <c r="BY109" s="79">
        <v>0</v>
      </c>
      <c r="BZ109" s="79">
        <v>0</v>
      </c>
      <c r="CA109" s="79">
        <v>0</v>
      </c>
      <c r="CB109" s="79">
        <v>0</v>
      </c>
      <c r="CC109" s="79">
        <v>0</v>
      </c>
      <c r="CD109" s="79">
        <v>0</v>
      </c>
      <c r="CE109" s="79">
        <v>0</v>
      </c>
      <c r="CF109" s="79">
        <v>0</v>
      </c>
      <c r="CG109" s="79">
        <v>0</v>
      </c>
      <c r="CH109" s="79">
        <v>0</v>
      </c>
      <c r="CI109" s="81">
        <f t="shared" si="6"/>
        <v>0</v>
      </c>
      <c r="CJ109" s="131">
        <f t="shared" si="7"/>
        <v>0</v>
      </c>
      <c r="CK109" s="131">
        <f t="shared" si="8"/>
        <v>0</v>
      </c>
      <c r="CL109" s="131">
        <f t="shared" si="9"/>
        <v>0</v>
      </c>
      <c r="CM109" s="83">
        <v>7</v>
      </c>
      <c r="CN109" s="254" t="s">
        <v>4965</v>
      </c>
      <c r="CO109" s="140" t="s">
        <v>4965</v>
      </c>
      <c r="CP109" s="256" t="s">
        <v>4965</v>
      </c>
      <c r="CQ109" s="86" t="s">
        <v>4965</v>
      </c>
      <c r="CR109" s="85" t="s">
        <v>4965</v>
      </c>
      <c r="CS109" s="85" t="s">
        <v>4965</v>
      </c>
      <c r="CT109" s="85" t="s">
        <v>4965</v>
      </c>
      <c r="CU109" s="86"/>
    </row>
    <row r="110" spans="1:99" s="363" customFormat="1" ht="12" customHeight="1" x14ac:dyDescent="0.2">
      <c r="A110" s="72" t="s">
        <v>2441</v>
      </c>
      <c r="B110" s="73" t="s">
        <v>2738</v>
      </c>
      <c r="C110" s="73" t="s">
        <v>1432</v>
      </c>
      <c r="D110" s="73" t="s">
        <v>1432</v>
      </c>
      <c r="E110" s="78" t="s">
        <v>1432</v>
      </c>
      <c r="F110" s="73" t="s">
        <v>2739</v>
      </c>
      <c r="G110" s="73" t="s">
        <v>4802</v>
      </c>
      <c r="H110" s="73" t="s">
        <v>1885</v>
      </c>
      <c r="I110" s="73" t="s">
        <v>2740</v>
      </c>
      <c r="J110" s="73">
        <v>525875</v>
      </c>
      <c r="K110" s="73">
        <v>173782</v>
      </c>
      <c r="L110" s="177" t="s">
        <v>3078</v>
      </c>
      <c r="M110" s="74" t="s">
        <v>3936</v>
      </c>
      <c r="N110" s="74" t="s">
        <v>3859</v>
      </c>
      <c r="O110" s="73">
        <v>0</v>
      </c>
      <c r="P110" s="73">
        <v>2</v>
      </c>
      <c r="Q110" s="75">
        <v>2</v>
      </c>
      <c r="R110" s="73" t="s">
        <v>2741</v>
      </c>
      <c r="S110" s="73" t="s">
        <v>1438</v>
      </c>
      <c r="T110" s="74" t="s">
        <v>2840</v>
      </c>
      <c r="U110" s="74" t="s">
        <v>1554</v>
      </c>
      <c r="V110" s="73" t="s">
        <v>1439</v>
      </c>
      <c r="W110" s="74" t="s">
        <v>1432</v>
      </c>
      <c r="X110" s="73" t="s">
        <v>1442</v>
      </c>
      <c r="Y110" s="73" t="s">
        <v>3893</v>
      </c>
      <c r="Z110" s="73" t="s">
        <v>1444</v>
      </c>
      <c r="AA110" s="73" t="s">
        <v>4720</v>
      </c>
      <c r="AB110" s="384">
        <v>3.1E-2</v>
      </c>
      <c r="AC110" s="76" t="s">
        <v>3936</v>
      </c>
      <c r="AD110" s="77" t="s">
        <v>3859</v>
      </c>
      <c r="AE110" s="157" t="s">
        <v>3063</v>
      </c>
      <c r="AF110" s="78" t="s">
        <v>1445</v>
      </c>
      <c r="AG110" s="78"/>
      <c r="AH110" s="78">
        <v>0</v>
      </c>
      <c r="AI110" s="78">
        <v>0</v>
      </c>
      <c r="AJ110" s="78">
        <v>0</v>
      </c>
      <c r="AK110" s="78">
        <v>0</v>
      </c>
      <c r="AL110" s="78">
        <v>0</v>
      </c>
      <c r="AM110" s="78">
        <v>0</v>
      </c>
      <c r="AN110" s="78">
        <v>2</v>
      </c>
      <c r="AO110" s="78">
        <v>0</v>
      </c>
      <c r="AP110" s="78">
        <v>0</v>
      </c>
      <c r="AQ110" s="78">
        <v>0</v>
      </c>
      <c r="AR110" s="78">
        <v>0</v>
      </c>
      <c r="AS110" s="78">
        <v>0</v>
      </c>
      <c r="AT110" s="78">
        <v>0</v>
      </c>
      <c r="AU110" s="78">
        <v>0</v>
      </c>
      <c r="AV110" s="78">
        <v>0</v>
      </c>
      <c r="AW110" s="78">
        <v>0</v>
      </c>
      <c r="AX110" s="78">
        <v>0</v>
      </c>
      <c r="AY110" s="78">
        <v>0</v>
      </c>
      <c r="AZ110" s="78">
        <v>0</v>
      </c>
      <c r="BA110" s="78">
        <v>0</v>
      </c>
      <c r="BB110" s="78">
        <v>2</v>
      </c>
      <c r="BC110" s="78">
        <v>0</v>
      </c>
      <c r="BD110" s="78">
        <v>0</v>
      </c>
      <c r="BE110" s="78">
        <v>0</v>
      </c>
      <c r="BF110" s="78">
        <v>0</v>
      </c>
      <c r="BG110" s="78">
        <v>0</v>
      </c>
      <c r="BH110" s="78">
        <v>0</v>
      </c>
      <c r="BI110" s="78">
        <v>0</v>
      </c>
      <c r="BJ110" s="78">
        <v>0</v>
      </c>
      <c r="BK110" s="78">
        <v>0</v>
      </c>
      <c r="BL110" s="285"/>
      <c r="BM110" s="179">
        <f t="shared" si="5"/>
        <v>2</v>
      </c>
      <c r="BN110" s="79">
        <v>0</v>
      </c>
      <c r="BO110" s="237">
        <v>0</v>
      </c>
      <c r="BP110" s="79">
        <v>0</v>
      </c>
      <c r="BQ110" s="79">
        <v>0</v>
      </c>
      <c r="BR110" s="79">
        <v>0</v>
      </c>
      <c r="BS110" s="238">
        <v>0</v>
      </c>
      <c r="BT110" s="79">
        <v>0</v>
      </c>
      <c r="BU110" s="79">
        <v>0</v>
      </c>
      <c r="BV110" s="79">
        <v>0</v>
      </c>
      <c r="BW110" s="79">
        <v>0</v>
      </c>
      <c r="BX110" s="79">
        <v>0</v>
      </c>
      <c r="BY110" s="79">
        <v>0</v>
      </c>
      <c r="BZ110" s="79">
        <v>0</v>
      </c>
      <c r="CA110" s="79">
        <v>0</v>
      </c>
      <c r="CB110" s="79">
        <v>0</v>
      </c>
      <c r="CC110" s="79">
        <v>0</v>
      </c>
      <c r="CD110" s="79">
        <v>0</v>
      </c>
      <c r="CE110" s="79">
        <v>0</v>
      </c>
      <c r="CF110" s="79">
        <v>0</v>
      </c>
      <c r="CG110" s="79">
        <v>0</v>
      </c>
      <c r="CH110" s="79">
        <v>0</v>
      </c>
      <c r="CI110" s="81">
        <f t="shared" si="6"/>
        <v>0</v>
      </c>
      <c r="CJ110" s="131">
        <f t="shared" si="7"/>
        <v>0</v>
      </c>
      <c r="CK110" s="131">
        <f t="shared" si="8"/>
        <v>0</v>
      </c>
      <c r="CL110" s="131">
        <f t="shared" si="9"/>
        <v>0</v>
      </c>
      <c r="CM110" s="83">
        <v>7</v>
      </c>
      <c r="CN110" s="254" t="s">
        <v>4965</v>
      </c>
      <c r="CO110" s="140" t="s">
        <v>4965</v>
      </c>
      <c r="CP110" s="256" t="s">
        <v>4965</v>
      </c>
      <c r="CQ110" s="86" t="s">
        <v>4965</v>
      </c>
      <c r="CR110" s="85" t="s">
        <v>4965</v>
      </c>
      <c r="CS110" s="85" t="s">
        <v>4965</v>
      </c>
      <c r="CT110" s="87" t="s">
        <v>1938</v>
      </c>
      <c r="CU110" s="86"/>
    </row>
    <row r="111" spans="1:99" s="363" customFormat="1" ht="12" customHeight="1" x14ac:dyDescent="0.2">
      <c r="A111" s="72" t="s">
        <v>2441</v>
      </c>
      <c r="B111" s="73" t="s">
        <v>2742</v>
      </c>
      <c r="C111" s="73" t="s">
        <v>1432</v>
      </c>
      <c r="D111" s="73" t="s">
        <v>1432</v>
      </c>
      <c r="E111" s="78" t="s">
        <v>1432</v>
      </c>
      <c r="F111" s="73" t="s">
        <v>4193</v>
      </c>
      <c r="G111" s="73" t="s">
        <v>1373</v>
      </c>
      <c r="H111" s="73" t="s">
        <v>2717</v>
      </c>
      <c r="I111" s="73" t="s">
        <v>2743</v>
      </c>
      <c r="J111" s="73">
        <v>526695</v>
      </c>
      <c r="K111" s="73">
        <v>176474</v>
      </c>
      <c r="L111" s="177" t="s">
        <v>4766</v>
      </c>
      <c r="M111" s="74" t="s">
        <v>3900</v>
      </c>
      <c r="N111" s="74" t="s">
        <v>3859</v>
      </c>
      <c r="O111" s="73">
        <v>0</v>
      </c>
      <c r="P111" s="73">
        <v>3</v>
      </c>
      <c r="Q111" s="75">
        <v>3</v>
      </c>
      <c r="R111" s="73" t="s">
        <v>1335</v>
      </c>
      <c r="S111" s="73" t="s">
        <v>1438</v>
      </c>
      <c r="T111" s="74" t="s">
        <v>1336</v>
      </c>
      <c r="U111" s="74" t="s">
        <v>4273</v>
      </c>
      <c r="V111" s="73" t="s">
        <v>1439</v>
      </c>
      <c r="W111" s="74" t="s">
        <v>1432</v>
      </c>
      <c r="X111" s="73" t="s">
        <v>1442</v>
      </c>
      <c r="Y111" s="73" t="s">
        <v>3893</v>
      </c>
      <c r="Z111" s="73" t="s">
        <v>1444</v>
      </c>
      <c r="AA111" s="73" t="s">
        <v>3894</v>
      </c>
      <c r="AB111" s="384">
        <v>3.2000000000000001E-2</v>
      </c>
      <c r="AC111" s="76" t="s">
        <v>3900</v>
      </c>
      <c r="AD111" s="77" t="s">
        <v>3859</v>
      </c>
      <c r="AE111" s="157" t="s">
        <v>3063</v>
      </c>
      <c r="AF111" s="78" t="s">
        <v>1445</v>
      </c>
      <c r="AG111" s="78"/>
      <c r="AH111" s="78">
        <v>0</v>
      </c>
      <c r="AI111" s="78">
        <v>0</v>
      </c>
      <c r="AJ111" s="78">
        <v>0</v>
      </c>
      <c r="AK111" s="78">
        <v>0</v>
      </c>
      <c r="AL111" s="78">
        <v>2</v>
      </c>
      <c r="AM111" s="78">
        <v>0</v>
      </c>
      <c r="AN111" s="78">
        <v>1</v>
      </c>
      <c r="AO111" s="78">
        <v>0</v>
      </c>
      <c r="AP111" s="78">
        <v>0</v>
      </c>
      <c r="AQ111" s="78">
        <v>0</v>
      </c>
      <c r="AR111" s="78">
        <v>0</v>
      </c>
      <c r="AS111" s="78">
        <v>2</v>
      </c>
      <c r="AT111" s="78">
        <v>0</v>
      </c>
      <c r="AU111" s="78">
        <v>1</v>
      </c>
      <c r="AV111" s="78">
        <v>0</v>
      </c>
      <c r="AW111" s="78">
        <v>0</v>
      </c>
      <c r="AX111" s="78">
        <v>0</v>
      </c>
      <c r="AY111" s="78">
        <v>0</v>
      </c>
      <c r="AZ111" s="78">
        <v>0</v>
      </c>
      <c r="BA111" s="78">
        <v>0</v>
      </c>
      <c r="BB111" s="78">
        <v>0</v>
      </c>
      <c r="BC111" s="78">
        <v>0</v>
      </c>
      <c r="BD111" s="78">
        <v>0</v>
      </c>
      <c r="BE111" s="78">
        <v>0</v>
      </c>
      <c r="BF111" s="78">
        <v>0</v>
      </c>
      <c r="BG111" s="78">
        <v>0</v>
      </c>
      <c r="BH111" s="78">
        <v>0</v>
      </c>
      <c r="BI111" s="78">
        <v>0</v>
      </c>
      <c r="BJ111" s="78">
        <v>0</v>
      </c>
      <c r="BK111" s="78">
        <v>0</v>
      </c>
      <c r="BL111" s="285"/>
      <c r="BM111" s="179">
        <f t="shared" si="5"/>
        <v>3</v>
      </c>
      <c r="BN111" s="79">
        <v>0</v>
      </c>
      <c r="BO111" s="237">
        <v>0</v>
      </c>
      <c r="BP111" s="79">
        <v>0</v>
      </c>
      <c r="BQ111" s="79">
        <v>0</v>
      </c>
      <c r="BR111" s="79">
        <v>0</v>
      </c>
      <c r="BS111" s="238">
        <v>0</v>
      </c>
      <c r="BT111" s="79">
        <v>0</v>
      </c>
      <c r="BU111" s="79">
        <v>0</v>
      </c>
      <c r="BV111" s="79">
        <v>0</v>
      </c>
      <c r="BW111" s="79">
        <v>0</v>
      </c>
      <c r="BX111" s="79">
        <v>0</v>
      </c>
      <c r="BY111" s="79">
        <v>0</v>
      </c>
      <c r="BZ111" s="79">
        <v>0</v>
      </c>
      <c r="CA111" s="79">
        <v>0</v>
      </c>
      <c r="CB111" s="79">
        <v>0</v>
      </c>
      <c r="CC111" s="79">
        <v>0</v>
      </c>
      <c r="CD111" s="79">
        <v>0</v>
      </c>
      <c r="CE111" s="79">
        <v>0</v>
      </c>
      <c r="CF111" s="79">
        <v>0</v>
      </c>
      <c r="CG111" s="79">
        <v>0</v>
      </c>
      <c r="CH111" s="79">
        <v>0</v>
      </c>
      <c r="CI111" s="81">
        <f t="shared" si="6"/>
        <v>0</v>
      </c>
      <c r="CJ111" s="131">
        <f t="shared" si="7"/>
        <v>0</v>
      </c>
      <c r="CK111" s="131">
        <f t="shared" si="8"/>
        <v>0</v>
      </c>
      <c r="CL111" s="131">
        <f t="shared" si="9"/>
        <v>0</v>
      </c>
      <c r="CM111" s="83">
        <v>7</v>
      </c>
      <c r="CN111" s="254" t="s">
        <v>4965</v>
      </c>
      <c r="CO111" s="140" t="s">
        <v>4965</v>
      </c>
      <c r="CP111" s="256" t="s">
        <v>4965</v>
      </c>
      <c r="CQ111" s="86" t="s">
        <v>4965</v>
      </c>
      <c r="CR111" s="85" t="s">
        <v>4965</v>
      </c>
      <c r="CS111" s="85" t="s">
        <v>4965</v>
      </c>
      <c r="CT111" s="85" t="s">
        <v>4965</v>
      </c>
      <c r="CU111" s="86"/>
    </row>
    <row r="112" spans="1:99" s="363" customFormat="1" ht="12" customHeight="1" x14ac:dyDescent="0.2">
      <c r="A112" s="72" t="s">
        <v>2441</v>
      </c>
      <c r="B112" s="73" t="s">
        <v>1337</v>
      </c>
      <c r="C112" s="73" t="s">
        <v>1432</v>
      </c>
      <c r="D112" s="73" t="s">
        <v>1432</v>
      </c>
      <c r="E112" s="78" t="s">
        <v>1432</v>
      </c>
      <c r="F112" s="73" t="s">
        <v>1338</v>
      </c>
      <c r="G112" s="73" t="s">
        <v>2716</v>
      </c>
      <c r="H112" s="73" t="s">
        <v>2717</v>
      </c>
      <c r="I112" s="73" t="s">
        <v>1339</v>
      </c>
      <c r="J112" s="73">
        <v>527865</v>
      </c>
      <c r="K112" s="73">
        <v>175536</v>
      </c>
      <c r="L112" s="177" t="s">
        <v>3085</v>
      </c>
      <c r="M112" s="74" t="s">
        <v>3900</v>
      </c>
      <c r="N112" s="74" t="s">
        <v>3859</v>
      </c>
      <c r="O112" s="73">
        <v>0</v>
      </c>
      <c r="P112" s="73">
        <v>1</v>
      </c>
      <c r="Q112" s="75">
        <v>1</v>
      </c>
      <c r="R112" s="73" t="s">
        <v>1340</v>
      </c>
      <c r="S112" s="73" t="s">
        <v>1438</v>
      </c>
      <c r="T112" s="74" t="s">
        <v>3531</v>
      </c>
      <c r="U112" s="74" t="s">
        <v>4797</v>
      </c>
      <c r="V112" s="73" t="s">
        <v>1439</v>
      </c>
      <c r="W112" s="74" t="s">
        <v>1432</v>
      </c>
      <c r="X112" s="73" t="s">
        <v>1442</v>
      </c>
      <c r="Y112" s="73" t="s">
        <v>4694</v>
      </c>
      <c r="Z112" s="73" t="s">
        <v>1444</v>
      </c>
      <c r="AA112" s="73" t="s">
        <v>1136</v>
      </c>
      <c r="AB112" s="384">
        <v>4.0000000000000001E-3</v>
      </c>
      <c r="AC112" s="76" t="s">
        <v>3900</v>
      </c>
      <c r="AD112" s="77" t="s">
        <v>3859</v>
      </c>
      <c r="AE112" s="157" t="s">
        <v>3063</v>
      </c>
      <c r="AF112" s="78" t="s">
        <v>1445</v>
      </c>
      <c r="AG112" s="78"/>
      <c r="AH112" s="78">
        <v>0</v>
      </c>
      <c r="AI112" s="78">
        <v>0</v>
      </c>
      <c r="AJ112" s="78">
        <v>0</v>
      </c>
      <c r="AK112" s="78">
        <v>0</v>
      </c>
      <c r="AL112" s="78">
        <v>1</v>
      </c>
      <c r="AM112" s="78">
        <v>0</v>
      </c>
      <c r="AN112" s="78">
        <v>0</v>
      </c>
      <c r="AO112" s="78">
        <v>0</v>
      </c>
      <c r="AP112" s="78">
        <v>0</v>
      </c>
      <c r="AQ112" s="78">
        <v>0</v>
      </c>
      <c r="AR112" s="78">
        <v>0</v>
      </c>
      <c r="AS112" s="78">
        <v>1</v>
      </c>
      <c r="AT112" s="78">
        <v>0</v>
      </c>
      <c r="AU112" s="78">
        <v>0</v>
      </c>
      <c r="AV112" s="78">
        <v>0</v>
      </c>
      <c r="AW112" s="78">
        <v>0</v>
      </c>
      <c r="AX112" s="78">
        <v>0</v>
      </c>
      <c r="AY112" s="78">
        <v>0</v>
      </c>
      <c r="AZ112" s="78">
        <v>0</v>
      </c>
      <c r="BA112" s="78">
        <v>0</v>
      </c>
      <c r="BB112" s="78">
        <v>0</v>
      </c>
      <c r="BC112" s="78">
        <v>0</v>
      </c>
      <c r="BD112" s="78">
        <v>0</v>
      </c>
      <c r="BE112" s="78">
        <v>0</v>
      </c>
      <c r="BF112" s="78">
        <v>0</v>
      </c>
      <c r="BG112" s="78">
        <v>0</v>
      </c>
      <c r="BH112" s="78">
        <v>0</v>
      </c>
      <c r="BI112" s="78">
        <v>0</v>
      </c>
      <c r="BJ112" s="78">
        <v>0</v>
      </c>
      <c r="BK112" s="78">
        <v>0</v>
      </c>
      <c r="BL112" s="285"/>
      <c r="BM112" s="179">
        <f t="shared" si="5"/>
        <v>1</v>
      </c>
      <c r="BN112" s="79">
        <v>0</v>
      </c>
      <c r="BO112" s="237">
        <v>0</v>
      </c>
      <c r="BP112" s="79">
        <v>0</v>
      </c>
      <c r="BQ112" s="79">
        <v>0</v>
      </c>
      <c r="BR112" s="79">
        <v>0</v>
      </c>
      <c r="BS112" s="238">
        <v>0</v>
      </c>
      <c r="BT112" s="79">
        <v>0</v>
      </c>
      <c r="BU112" s="79">
        <v>0</v>
      </c>
      <c r="BV112" s="79">
        <v>0</v>
      </c>
      <c r="BW112" s="79">
        <v>0</v>
      </c>
      <c r="BX112" s="79">
        <v>0</v>
      </c>
      <c r="BY112" s="79">
        <v>0</v>
      </c>
      <c r="BZ112" s="79">
        <v>0</v>
      </c>
      <c r="CA112" s="79">
        <v>0</v>
      </c>
      <c r="CB112" s="79">
        <v>0</v>
      </c>
      <c r="CC112" s="79">
        <v>0</v>
      </c>
      <c r="CD112" s="79">
        <v>0</v>
      </c>
      <c r="CE112" s="79">
        <v>0</v>
      </c>
      <c r="CF112" s="79">
        <v>0</v>
      </c>
      <c r="CG112" s="79">
        <v>0</v>
      </c>
      <c r="CH112" s="79">
        <v>0</v>
      </c>
      <c r="CI112" s="81">
        <f t="shared" si="6"/>
        <v>0</v>
      </c>
      <c r="CJ112" s="131">
        <f t="shared" si="7"/>
        <v>0</v>
      </c>
      <c r="CK112" s="131">
        <f t="shared" si="8"/>
        <v>0</v>
      </c>
      <c r="CL112" s="131">
        <f t="shared" si="9"/>
        <v>0</v>
      </c>
      <c r="CM112" s="83">
        <v>1</v>
      </c>
      <c r="CN112" s="254" t="s">
        <v>4965</v>
      </c>
      <c r="CO112" s="140" t="s">
        <v>4965</v>
      </c>
      <c r="CP112" s="256" t="s">
        <v>4965</v>
      </c>
      <c r="CQ112" s="86" t="s">
        <v>4965</v>
      </c>
      <c r="CR112" s="85" t="s">
        <v>4965</v>
      </c>
      <c r="CS112" s="85" t="s">
        <v>4965</v>
      </c>
      <c r="CT112" s="85" t="s">
        <v>4965</v>
      </c>
      <c r="CU112" s="86"/>
    </row>
    <row r="113" spans="1:99" s="363" customFormat="1" ht="12" customHeight="1" x14ac:dyDescent="0.2">
      <c r="A113" s="72" t="s">
        <v>2441</v>
      </c>
      <c r="B113" s="73" t="s">
        <v>1341</v>
      </c>
      <c r="C113" s="73" t="s">
        <v>1432</v>
      </c>
      <c r="D113" s="73" t="s">
        <v>1432</v>
      </c>
      <c r="E113" s="78" t="s">
        <v>1432</v>
      </c>
      <c r="F113" s="73" t="s">
        <v>1342</v>
      </c>
      <c r="G113" s="73" t="s">
        <v>2347</v>
      </c>
      <c r="H113" s="73" t="s">
        <v>1435</v>
      </c>
      <c r="I113" s="73" t="s">
        <v>2703</v>
      </c>
      <c r="J113" s="73">
        <v>527653</v>
      </c>
      <c r="K113" s="73">
        <v>171273</v>
      </c>
      <c r="L113" s="177" t="s">
        <v>3082</v>
      </c>
      <c r="M113" s="74" t="s">
        <v>3900</v>
      </c>
      <c r="N113" s="74" t="s">
        <v>3859</v>
      </c>
      <c r="O113" s="73">
        <v>0</v>
      </c>
      <c r="P113" s="73">
        <v>3</v>
      </c>
      <c r="Q113" s="75">
        <v>3</v>
      </c>
      <c r="R113" s="73" t="s">
        <v>1343</v>
      </c>
      <c r="S113" s="73" t="s">
        <v>1438</v>
      </c>
      <c r="T113" s="74" t="s">
        <v>398</v>
      </c>
      <c r="U113" s="74" t="s">
        <v>526</v>
      </c>
      <c r="V113" s="73" t="s">
        <v>1439</v>
      </c>
      <c r="W113" s="74" t="s">
        <v>1432</v>
      </c>
      <c r="X113" s="73" t="s">
        <v>1442</v>
      </c>
      <c r="Y113" s="73" t="s">
        <v>2722</v>
      </c>
      <c r="Z113" s="73" t="s">
        <v>1444</v>
      </c>
      <c r="AA113" s="73" t="s">
        <v>2723</v>
      </c>
      <c r="AB113" s="384">
        <v>8.9999999999999993E-3</v>
      </c>
      <c r="AC113" s="76" t="s">
        <v>3900</v>
      </c>
      <c r="AD113" s="77" t="s">
        <v>3859</v>
      </c>
      <c r="AE113" s="157" t="s">
        <v>3063</v>
      </c>
      <c r="AF113" s="78" t="s">
        <v>1445</v>
      </c>
      <c r="AG113" s="78"/>
      <c r="AH113" s="78">
        <v>0</v>
      </c>
      <c r="AI113" s="78">
        <v>0</v>
      </c>
      <c r="AJ113" s="78">
        <v>1</v>
      </c>
      <c r="AK113" s="78">
        <v>2</v>
      </c>
      <c r="AL113" s="78">
        <v>0</v>
      </c>
      <c r="AM113" s="78">
        <v>0</v>
      </c>
      <c r="AN113" s="78">
        <v>0</v>
      </c>
      <c r="AO113" s="78">
        <v>0</v>
      </c>
      <c r="AP113" s="78">
        <v>0</v>
      </c>
      <c r="AQ113" s="78">
        <v>1</v>
      </c>
      <c r="AR113" s="78">
        <v>2</v>
      </c>
      <c r="AS113" s="78">
        <v>0</v>
      </c>
      <c r="AT113" s="78">
        <v>0</v>
      </c>
      <c r="AU113" s="78">
        <v>0</v>
      </c>
      <c r="AV113" s="78">
        <v>0</v>
      </c>
      <c r="AW113" s="78">
        <v>0</v>
      </c>
      <c r="AX113" s="78">
        <v>0</v>
      </c>
      <c r="AY113" s="78">
        <v>0</v>
      </c>
      <c r="AZ113" s="78">
        <v>0</v>
      </c>
      <c r="BA113" s="78">
        <v>0</v>
      </c>
      <c r="BB113" s="78">
        <v>0</v>
      </c>
      <c r="BC113" s="78">
        <v>0</v>
      </c>
      <c r="BD113" s="78">
        <v>0</v>
      </c>
      <c r="BE113" s="78">
        <v>0</v>
      </c>
      <c r="BF113" s="78">
        <v>0</v>
      </c>
      <c r="BG113" s="78">
        <v>0</v>
      </c>
      <c r="BH113" s="78">
        <v>0</v>
      </c>
      <c r="BI113" s="78">
        <v>0</v>
      </c>
      <c r="BJ113" s="78">
        <v>0</v>
      </c>
      <c r="BK113" s="78">
        <v>0</v>
      </c>
      <c r="BL113" s="285"/>
      <c r="BM113" s="179">
        <f t="shared" si="5"/>
        <v>3</v>
      </c>
      <c r="BN113" s="79">
        <v>0</v>
      </c>
      <c r="BO113" s="237">
        <v>0</v>
      </c>
      <c r="BP113" s="79">
        <v>0</v>
      </c>
      <c r="BQ113" s="79">
        <v>0</v>
      </c>
      <c r="BR113" s="79">
        <v>0</v>
      </c>
      <c r="BS113" s="238">
        <v>0</v>
      </c>
      <c r="BT113" s="79">
        <v>0</v>
      </c>
      <c r="BU113" s="79">
        <v>0</v>
      </c>
      <c r="BV113" s="79">
        <v>0</v>
      </c>
      <c r="BW113" s="79">
        <v>0</v>
      </c>
      <c r="BX113" s="79">
        <v>0</v>
      </c>
      <c r="BY113" s="79">
        <v>0</v>
      </c>
      <c r="BZ113" s="79">
        <v>0</v>
      </c>
      <c r="CA113" s="79">
        <v>0</v>
      </c>
      <c r="CB113" s="79">
        <v>0</v>
      </c>
      <c r="CC113" s="79">
        <v>0</v>
      </c>
      <c r="CD113" s="79">
        <v>0</v>
      </c>
      <c r="CE113" s="79">
        <v>0</v>
      </c>
      <c r="CF113" s="79">
        <v>0</v>
      </c>
      <c r="CG113" s="79">
        <v>0</v>
      </c>
      <c r="CH113" s="79">
        <v>0</v>
      </c>
      <c r="CI113" s="81">
        <f t="shared" si="6"/>
        <v>0</v>
      </c>
      <c r="CJ113" s="131">
        <f t="shared" si="7"/>
        <v>0</v>
      </c>
      <c r="CK113" s="131">
        <f t="shared" si="8"/>
        <v>0</v>
      </c>
      <c r="CL113" s="131">
        <f t="shared" si="9"/>
        <v>0</v>
      </c>
      <c r="CM113" s="83">
        <v>7</v>
      </c>
      <c r="CN113" s="254" t="s">
        <v>4965</v>
      </c>
      <c r="CO113" s="180" t="s">
        <v>1941</v>
      </c>
      <c r="CP113" s="256" t="s">
        <v>4965</v>
      </c>
      <c r="CQ113" s="86" t="s">
        <v>4965</v>
      </c>
      <c r="CR113" s="85" t="s">
        <v>4965</v>
      </c>
      <c r="CS113" s="85" t="s">
        <v>4965</v>
      </c>
      <c r="CT113" s="85" t="s">
        <v>4965</v>
      </c>
      <c r="CU113" s="86"/>
    </row>
    <row r="114" spans="1:99" s="363" customFormat="1" ht="12" customHeight="1" x14ac:dyDescent="0.2">
      <c r="A114" s="72" t="s">
        <v>2441</v>
      </c>
      <c r="B114" s="73" t="s">
        <v>1344</v>
      </c>
      <c r="C114" s="73" t="s">
        <v>1432</v>
      </c>
      <c r="D114" s="73" t="s">
        <v>1432</v>
      </c>
      <c r="E114" s="78" t="s">
        <v>1432</v>
      </c>
      <c r="F114" s="73" t="s">
        <v>1345</v>
      </c>
      <c r="G114" s="73" t="s">
        <v>2729</v>
      </c>
      <c r="H114" s="73" t="s">
        <v>3944</v>
      </c>
      <c r="I114" s="73" t="s">
        <v>1346</v>
      </c>
      <c r="J114" s="73">
        <v>523679</v>
      </c>
      <c r="K114" s="73">
        <v>172829</v>
      </c>
      <c r="L114" s="177" t="s">
        <v>1398</v>
      </c>
      <c r="M114" s="74" t="s">
        <v>4203</v>
      </c>
      <c r="N114" s="74" t="s">
        <v>3859</v>
      </c>
      <c r="O114" s="73">
        <v>0</v>
      </c>
      <c r="P114" s="73">
        <v>8</v>
      </c>
      <c r="Q114" s="75">
        <v>8</v>
      </c>
      <c r="R114" s="73" t="s">
        <v>1347</v>
      </c>
      <c r="S114" s="73" t="s">
        <v>1438</v>
      </c>
      <c r="T114" s="74" t="s">
        <v>1348</v>
      </c>
      <c r="U114" s="74" t="s">
        <v>3877</v>
      </c>
      <c r="V114" s="73" t="s">
        <v>1439</v>
      </c>
      <c r="W114" s="74" t="s">
        <v>1432</v>
      </c>
      <c r="X114" s="73" t="s">
        <v>1442</v>
      </c>
      <c r="Y114" s="73" t="s">
        <v>1443</v>
      </c>
      <c r="Z114" s="73" t="s">
        <v>1444</v>
      </c>
      <c r="AA114" s="73" t="s">
        <v>2713</v>
      </c>
      <c r="AB114" s="384">
        <v>7.6999999999999999E-2</v>
      </c>
      <c r="AC114" s="76" t="s">
        <v>4203</v>
      </c>
      <c r="AD114" s="77" t="s">
        <v>3859</v>
      </c>
      <c r="AE114" s="157" t="s">
        <v>3063</v>
      </c>
      <c r="AF114" s="78" t="s">
        <v>1445</v>
      </c>
      <c r="AG114" s="78"/>
      <c r="AH114" s="78">
        <v>0</v>
      </c>
      <c r="AI114" s="78">
        <v>8</v>
      </c>
      <c r="AJ114" s="78">
        <v>0</v>
      </c>
      <c r="AK114" s="78">
        <v>0</v>
      </c>
      <c r="AL114" s="78">
        <v>7</v>
      </c>
      <c r="AM114" s="78">
        <v>1</v>
      </c>
      <c r="AN114" s="78">
        <v>0</v>
      </c>
      <c r="AO114" s="78">
        <v>0</v>
      </c>
      <c r="AP114" s="78">
        <v>0</v>
      </c>
      <c r="AQ114" s="78">
        <v>0</v>
      </c>
      <c r="AR114" s="78">
        <v>0</v>
      </c>
      <c r="AS114" s="78">
        <v>7</v>
      </c>
      <c r="AT114" s="78">
        <v>1</v>
      </c>
      <c r="AU114" s="78">
        <v>0</v>
      </c>
      <c r="AV114" s="78">
        <v>0</v>
      </c>
      <c r="AW114" s="78">
        <v>0</v>
      </c>
      <c r="AX114" s="78">
        <v>0</v>
      </c>
      <c r="AY114" s="78">
        <v>0</v>
      </c>
      <c r="AZ114" s="78">
        <v>0</v>
      </c>
      <c r="BA114" s="78">
        <v>0</v>
      </c>
      <c r="BB114" s="78">
        <v>0</v>
      </c>
      <c r="BC114" s="78">
        <v>0</v>
      </c>
      <c r="BD114" s="78">
        <v>0</v>
      </c>
      <c r="BE114" s="78">
        <v>0</v>
      </c>
      <c r="BF114" s="78">
        <v>0</v>
      </c>
      <c r="BG114" s="78">
        <v>0</v>
      </c>
      <c r="BH114" s="78">
        <v>0</v>
      </c>
      <c r="BI114" s="78">
        <v>0</v>
      </c>
      <c r="BJ114" s="78">
        <v>0</v>
      </c>
      <c r="BK114" s="78">
        <v>0</v>
      </c>
      <c r="BL114" s="285"/>
      <c r="BM114" s="179">
        <f t="shared" si="5"/>
        <v>8</v>
      </c>
      <c r="BN114" s="79">
        <v>0</v>
      </c>
      <c r="BO114" s="237">
        <v>0</v>
      </c>
      <c r="BP114" s="79">
        <v>0</v>
      </c>
      <c r="BQ114" s="79">
        <v>0</v>
      </c>
      <c r="BR114" s="79">
        <v>0</v>
      </c>
      <c r="BS114" s="238">
        <v>0</v>
      </c>
      <c r="BT114" s="79">
        <v>0</v>
      </c>
      <c r="BU114" s="79">
        <v>0</v>
      </c>
      <c r="BV114" s="79">
        <v>0</v>
      </c>
      <c r="BW114" s="79">
        <v>0</v>
      </c>
      <c r="BX114" s="79">
        <v>0</v>
      </c>
      <c r="BY114" s="79">
        <v>0</v>
      </c>
      <c r="BZ114" s="79">
        <v>0</v>
      </c>
      <c r="CA114" s="79">
        <v>0</v>
      </c>
      <c r="CB114" s="79">
        <v>0</v>
      </c>
      <c r="CC114" s="79">
        <v>0</v>
      </c>
      <c r="CD114" s="79">
        <v>0</v>
      </c>
      <c r="CE114" s="79">
        <v>0</v>
      </c>
      <c r="CF114" s="79">
        <v>0</v>
      </c>
      <c r="CG114" s="79">
        <v>0</v>
      </c>
      <c r="CH114" s="79">
        <v>0</v>
      </c>
      <c r="CI114" s="81">
        <f t="shared" si="6"/>
        <v>0</v>
      </c>
      <c r="CJ114" s="131">
        <f t="shared" si="7"/>
        <v>0</v>
      </c>
      <c r="CK114" s="131">
        <f t="shared" si="8"/>
        <v>0</v>
      </c>
      <c r="CL114" s="131">
        <f t="shared" si="9"/>
        <v>0</v>
      </c>
      <c r="CM114" s="83">
        <v>1</v>
      </c>
      <c r="CN114" s="254" t="s">
        <v>4965</v>
      </c>
      <c r="CO114" s="140" t="s">
        <v>4965</v>
      </c>
      <c r="CP114" s="256" t="s">
        <v>4965</v>
      </c>
      <c r="CQ114" s="86" t="s">
        <v>4965</v>
      </c>
      <c r="CR114" s="85" t="s">
        <v>4965</v>
      </c>
      <c r="CS114" s="85" t="s">
        <v>4965</v>
      </c>
      <c r="CT114" s="85" t="s">
        <v>4965</v>
      </c>
      <c r="CU114" s="86"/>
    </row>
    <row r="115" spans="1:99" s="363" customFormat="1" ht="12" customHeight="1" x14ac:dyDescent="0.2">
      <c r="A115" s="72" t="s">
        <v>2441</v>
      </c>
      <c r="B115" s="73" t="s">
        <v>1349</v>
      </c>
      <c r="C115" s="73" t="s">
        <v>1432</v>
      </c>
      <c r="D115" s="73" t="s">
        <v>1432</v>
      </c>
      <c r="E115" s="78" t="s">
        <v>1350</v>
      </c>
      <c r="F115" s="73" t="s">
        <v>1351</v>
      </c>
      <c r="G115" s="73" t="s">
        <v>4802</v>
      </c>
      <c r="H115" s="73" t="s">
        <v>1435</v>
      </c>
      <c r="I115" s="73" t="s">
        <v>1352</v>
      </c>
      <c r="J115" s="73">
        <v>526177</v>
      </c>
      <c r="K115" s="73">
        <v>172334</v>
      </c>
      <c r="L115" s="177" t="s">
        <v>3078</v>
      </c>
      <c r="M115" s="74" t="s">
        <v>3618</v>
      </c>
      <c r="N115" s="74" t="s">
        <v>3859</v>
      </c>
      <c r="O115" s="73">
        <v>0</v>
      </c>
      <c r="P115" s="73">
        <v>1</v>
      </c>
      <c r="Q115" s="75">
        <v>1</v>
      </c>
      <c r="R115" s="73" t="s">
        <v>2804</v>
      </c>
      <c r="S115" s="73" t="s">
        <v>1438</v>
      </c>
      <c r="T115" s="74" t="s">
        <v>3725</v>
      </c>
      <c r="U115" s="74" t="s">
        <v>4817</v>
      </c>
      <c r="V115" s="73" t="s">
        <v>1439</v>
      </c>
      <c r="W115" s="74" t="s">
        <v>1432</v>
      </c>
      <c r="X115" s="73" t="s">
        <v>1442</v>
      </c>
      <c r="Y115" s="73" t="s">
        <v>3893</v>
      </c>
      <c r="Z115" s="73" t="s">
        <v>1444</v>
      </c>
      <c r="AA115" s="73" t="s">
        <v>4720</v>
      </c>
      <c r="AB115" s="384">
        <v>0.01</v>
      </c>
      <c r="AC115" s="76" t="s">
        <v>3618</v>
      </c>
      <c r="AD115" s="77" t="s">
        <v>3859</v>
      </c>
      <c r="AE115" s="157" t="s">
        <v>3063</v>
      </c>
      <c r="AF115" s="78" t="s">
        <v>1445</v>
      </c>
      <c r="AG115" s="78"/>
      <c r="AH115" s="78">
        <v>0</v>
      </c>
      <c r="AI115" s="78">
        <v>0</v>
      </c>
      <c r="AJ115" s="78">
        <v>0</v>
      </c>
      <c r="AK115" s="78">
        <v>0</v>
      </c>
      <c r="AL115" s="78">
        <v>1</v>
      </c>
      <c r="AM115" s="78">
        <v>0</v>
      </c>
      <c r="AN115" s="78">
        <v>0</v>
      </c>
      <c r="AO115" s="78">
        <v>0</v>
      </c>
      <c r="AP115" s="78">
        <v>0</v>
      </c>
      <c r="AQ115" s="78">
        <v>0</v>
      </c>
      <c r="AR115" s="78">
        <v>0</v>
      </c>
      <c r="AS115" s="78">
        <v>1</v>
      </c>
      <c r="AT115" s="78">
        <v>0</v>
      </c>
      <c r="AU115" s="78">
        <v>0</v>
      </c>
      <c r="AV115" s="78">
        <v>0</v>
      </c>
      <c r="AW115" s="78">
        <v>0</v>
      </c>
      <c r="AX115" s="78">
        <v>0</v>
      </c>
      <c r="AY115" s="78">
        <v>0</v>
      </c>
      <c r="AZ115" s="78">
        <v>0</v>
      </c>
      <c r="BA115" s="78">
        <v>0</v>
      </c>
      <c r="BB115" s="78">
        <v>0</v>
      </c>
      <c r="BC115" s="78">
        <v>0</v>
      </c>
      <c r="BD115" s="78">
        <v>0</v>
      </c>
      <c r="BE115" s="78">
        <v>0</v>
      </c>
      <c r="BF115" s="78">
        <v>0</v>
      </c>
      <c r="BG115" s="78">
        <v>0</v>
      </c>
      <c r="BH115" s="78">
        <v>0</v>
      </c>
      <c r="BI115" s="78">
        <v>0</v>
      </c>
      <c r="BJ115" s="78">
        <v>0</v>
      </c>
      <c r="BK115" s="78">
        <v>0</v>
      </c>
      <c r="BL115" s="285"/>
      <c r="BM115" s="179">
        <f t="shared" si="5"/>
        <v>1</v>
      </c>
      <c r="BN115" s="79">
        <v>0</v>
      </c>
      <c r="BO115" s="237">
        <v>0</v>
      </c>
      <c r="BP115" s="79">
        <v>0</v>
      </c>
      <c r="BQ115" s="79">
        <v>0</v>
      </c>
      <c r="BR115" s="79">
        <v>0</v>
      </c>
      <c r="BS115" s="238">
        <v>0</v>
      </c>
      <c r="BT115" s="79">
        <v>0</v>
      </c>
      <c r="BU115" s="79">
        <v>0</v>
      </c>
      <c r="BV115" s="79">
        <v>0</v>
      </c>
      <c r="BW115" s="79">
        <v>0</v>
      </c>
      <c r="BX115" s="79">
        <v>0</v>
      </c>
      <c r="BY115" s="79">
        <v>0</v>
      </c>
      <c r="BZ115" s="79">
        <v>0</v>
      </c>
      <c r="CA115" s="79">
        <v>0</v>
      </c>
      <c r="CB115" s="79">
        <v>0</v>
      </c>
      <c r="CC115" s="79">
        <v>0</v>
      </c>
      <c r="CD115" s="79">
        <v>0</v>
      </c>
      <c r="CE115" s="79">
        <v>0</v>
      </c>
      <c r="CF115" s="79">
        <v>0</v>
      </c>
      <c r="CG115" s="79">
        <v>0</v>
      </c>
      <c r="CH115" s="79">
        <v>0</v>
      </c>
      <c r="CI115" s="81">
        <f t="shared" si="6"/>
        <v>0</v>
      </c>
      <c r="CJ115" s="131">
        <f t="shared" si="7"/>
        <v>0</v>
      </c>
      <c r="CK115" s="131">
        <f t="shared" si="8"/>
        <v>0</v>
      </c>
      <c r="CL115" s="131">
        <f t="shared" si="9"/>
        <v>0</v>
      </c>
      <c r="CM115" s="83">
        <v>7</v>
      </c>
      <c r="CN115" s="254" t="s">
        <v>4965</v>
      </c>
      <c r="CO115" s="140" t="s">
        <v>4965</v>
      </c>
      <c r="CP115" s="256" t="s">
        <v>4965</v>
      </c>
      <c r="CQ115" s="86" t="s">
        <v>4965</v>
      </c>
      <c r="CR115" s="85" t="s">
        <v>4965</v>
      </c>
      <c r="CS115" s="85" t="s">
        <v>4965</v>
      </c>
      <c r="CT115" s="85" t="s">
        <v>4965</v>
      </c>
      <c r="CU115" s="86"/>
    </row>
    <row r="116" spans="1:99" s="363" customFormat="1" ht="12" customHeight="1" x14ac:dyDescent="0.2">
      <c r="A116" s="72" t="s">
        <v>2441</v>
      </c>
      <c r="B116" s="73" t="s">
        <v>2805</v>
      </c>
      <c r="C116" s="73" t="s">
        <v>1432</v>
      </c>
      <c r="D116" s="73" t="s">
        <v>1432</v>
      </c>
      <c r="E116" s="78" t="s">
        <v>2314</v>
      </c>
      <c r="F116" s="73" t="s">
        <v>1432</v>
      </c>
      <c r="G116" s="73" t="s">
        <v>2315</v>
      </c>
      <c r="H116" s="73" t="s">
        <v>2717</v>
      </c>
      <c r="I116" s="73" t="s">
        <v>2316</v>
      </c>
      <c r="J116" s="73">
        <v>526750</v>
      </c>
      <c r="K116" s="73">
        <v>176190</v>
      </c>
      <c r="L116" s="177" t="s">
        <v>4766</v>
      </c>
      <c r="M116" s="74" t="s">
        <v>3900</v>
      </c>
      <c r="N116" s="74" t="s">
        <v>2318</v>
      </c>
      <c r="O116" s="73">
        <v>7</v>
      </c>
      <c r="P116" s="73">
        <v>14</v>
      </c>
      <c r="Q116" s="75">
        <v>7</v>
      </c>
      <c r="R116" s="73" t="s">
        <v>2806</v>
      </c>
      <c r="S116" s="73" t="s">
        <v>1154</v>
      </c>
      <c r="T116" s="74" t="s">
        <v>3713</v>
      </c>
      <c r="U116" s="74" t="s">
        <v>3181</v>
      </c>
      <c r="V116" s="73" t="s">
        <v>1439</v>
      </c>
      <c r="W116" s="74" t="s">
        <v>1432</v>
      </c>
      <c r="X116" s="73" t="s">
        <v>1442</v>
      </c>
      <c r="Y116" s="73" t="s">
        <v>3893</v>
      </c>
      <c r="Z116" s="73" t="s">
        <v>1444</v>
      </c>
      <c r="AA116" s="73" t="s">
        <v>2713</v>
      </c>
      <c r="AB116" s="384">
        <v>3.9E-2</v>
      </c>
      <c r="AC116" s="76" t="s">
        <v>3900</v>
      </c>
      <c r="AD116" s="77" t="s">
        <v>2318</v>
      </c>
      <c r="AE116" s="157" t="s">
        <v>3063</v>
      </c>
      <c r="AF116" s="78" t="s">
        <v>1445</v>
      </c>
      <c r="AG116" s="78"/>
      <c r="AH116" s="78">
        <v>1</v>
      </c>
      <c r="AI116" s="78">
        <v>14</v>
      </c>
      <c r="AJ116" s="78">
        <v>0</v>
      </c>
      <c r="AK116" s="78">
        <v>0</v>
      </c>
      <c r="AL116" s="78">
        <v>14</v>
      </c>
      <c r="AM116" s="78">
        <v>-7</v>
      </c>
      <c r="AN116" s="78">
        <v>0</v>
      </c>
      <c r="AO116" s="78">
        <v>0</v>
      </c>
      <c r="AP116" s="78">
        <v>0</v>
      </c>
      <c r="AQ116" s="78">
        <v>0</v>
      </c>
      <c r="AR116" s="78">
        <v>0</v>
      </c>
      <c r="AS116" s="78">
        <v>14</v>
      </c>
      <c r="AT116" s="78">
        <v>0</v>
      </c>
      <c r="AU116" s="78">
        <v>0</v>
      </c>
      <c r="AV116" s="78">
        <v>0</v>
      </c>
      <c r="AW116" s="78">
        <v>0</v>
      </c>
      <c r="AX116" s="78">
        <v>0</v>
      </c>
      <c r="AY116" s="78">
        <v>0</v>
      </c>
      <c r="AZ116" s="78">
        <v>0</v>
      </c>
      <c r="BA116" s="78">
        <v>0</v>
      </c>
      <c r="BB116" s="78">
        <v>0</v>
      </c>
      <c r="BC116" s="78">
        <v>0</v>
      </c>
      <c r="BD116" s="78">
        <v>0</v>
      </c>
      <c r="BE116" s="78">
        <v>0</v>
      </c>
      <c r="BF116" s="78">
        <v>0</v>
      </c>
      <c r="BG116" s="78">
        <v>0</v>
      </c>
      <c r="BH116" s="78">
        <v>-7</v>
      </c>
      <c r="BI116" s="78">
        <v>0</v>
      </c>
      <c r="BJ116" s="78">
        <v>0</v>
      </c>
      <c r="BK116" s="78">
        <v>0</v>
      </c>
      <c r="BL116" s="285"/>
      <c r="BM116" s="179">
        <f t="shared" si="5"/>
        <v>7</v>
      </c>
      <c r="BN116" s="79">
        <v>0</v>
      </c>
      <c r="BO116" s="237">
        <v>0</v>
      </c>
      <c r="BP116" s="79">
        <v>0</v>
      </c>
      <c r="BQ116" s="79">
        <v>0</v>
      </c>
      <c r="BR116" s="79">
        <v>0</v>
      </c>
      <c r="BS116" s="238">
        <v>0</v>
      </c>
      <c r="BT116" s="79">
        <v>0</v>
      </c>
      <c r="BU116" s="79">
        <v>0</v>
      </c>
      <c r="BV116" s="79">
        <v>0</v>
      </c>
      <c r="BW116" s="79">
        <v>0</v>
      </c>
      <c r="BX116" s="79">
        <v>0</v>
      </c>
      <c r="BY116" s="79">
        <v>0</v>
      </c>
      <c r="BZ116" s="79">
        <v>0</v>
      </c>
      <c r="CA116" s="79">
        <v>0</v>
      </c>
      <c r="CB116" s="79">
        <v>0</v>
      </c>
      <c r="CC116" s="79">
        <v>0</v>
      </c>
      <c r="CD116" s="79">
        <v>0</v>
      </c>
      <c r="CE116" s="79">
        <v>0</v>
      </c>
      <c r="CF116" s="79">
        <v>0</v>
      </c>
      <c r="CG116" s="79">
        <v>0</v>
      </c>
      <c r="CH116" s="79">
        <v>0</v>
      </c>
      <c r="CI116" s="81">
        <f t="shared" si="6"/>
        <v>0</v>
      </c>
      <c r="CJ116" s="131">
        <f t="shared" si="7"/>
        <v>0</v>
      </c>
      <c r="CK116" s="131">
        <f t="shared" si="8"/>
        <v>0</v>
      </c>
      <c r="CL116" s="131">
        <f t="shared" si="9"/>
        <v>0</v>
      </c>
      <c r="CM116" s="83">
        <v>7</v>
      </c>
      <c r="CN116" s="254" t="s">
        <v>4965</v>
      </c>
      <c r="CO116" s="140" t="s">
        <v>4965</v>
      </c>
      <c r="CP116" s="256" t="s">
        <v>4965</v>
      </c>
      <c r="CQ116" s="86" t="s">
        <v>4965</v>
      </c>
      <c r="CR116" s="85" t="s">
        <v>4965</v>
      </c>
      <c r="CS116" s="85" t="s">
        <v>4965</v>
      </c>
      <c r="CT116" s="85" t="s">
        <v>4965</v>
      </c>
      <c r="CU116" s="86"/>
    </row>
    <row r="117" spans="1:99" s="363" customFormat="1" ht="12" customHeight="1" x14ac:dyDescent="0.2">
      <c r="A117" s="72" t="s">
        <v>2441</v>
      </c>
      <c r="B117" s="73" t="s">
        <v>2807</v>
      </c>
      <c r="C117" s="73" t="s">
        <v>1432</v>
      </c>
      <c r="D117" s="73" t="s">
        <v>1432</v>
      </c>
      <c r="E117" s="78" t="s">
        <v>1432</v>
      </c>
      <c r="F117" s="73" t="s">
        <v>4516</v>
      </c>
      <c r="G117" s="73" t="s">
        <v>929</v>
      </c>
      <c r="H117" s="73" t="s">
        <v>1435</v>
      </c>
      <c r="I117" s="73" t="s">
        <v>2552</v>
      </c>
      <c r="J117" s="73">
        <v>527979</v>
      </c>
      <c r="K117" s="73">
        <v>172297</v>
      </c>
      <c r="L117" s="177" t="s">
        <v>3077</v>
      </c>
      <c r="M117" s="74" t="s">
        <v>3859</v>
      </c>
      <c r="N117" s="74" t="s">
        <v>3859</v>
      </c>
      <c r="O117" s="73">
        <v>1</v>
      </c>
      <c r="P117" s="73">
        <v>3</v>
      </c>
      <c r="Q117" s="75">
        <v>2</v>
      </c>
      <c r="R117" s="73" t="s">
        <v>2808</v>
      </c>
      <c r="S117" s="73" t="s">
        <v>1438</v>
      </c>
      <c r="T117" s="74" t="s">
        <v>2809</v>
      </c>
      <c r="U117" s="74" t="s">
        <v>2242</v>
      </c>
      <c r="V117" s="73" t="s">
        <v>1439</v>
      </c>
      <c r="W117" s="74" t="s">
        <v>1432</v>
      </c>
      <c r="X117" s="73" t="s">
        <v>1442</v>
      </c>
      <c r="Y117" s="73" t="s">
        <v>4694</v>
      </c>
      <c r="Z117" s="73" t="s">
        <v>1444</v>
      </c>
      <c r="AA117" s="73" t="s">
        <v>2723</v>
      </c>
      <c r="AB117" s="384">
        <v>7.0000000000000001E-3</v>
      </c>
      <c r="AC117" s="76" t="s">
        <v>3859</v>
      </c>
      <c r="AD117" s="77" t="s">
        <v>3859</v>
      </c>
      <c r="AE117" s="157" t="s">
        <v>3063</v>
      </c>
      <c r="AF117" s="78" t="s">
        <v>1445</v>
      </c>
      <c r="AG117" s="78"/>
      <c r="AH117" s="78">
        <v>0</v>
      </c>
      <c r="AI117" s="78">
        <v>0</v>
      </c>
      <c r="AJ117" s="78">
        <v>1</v>
      </c>
      <c r="AK117" s="78">
        <v>1</v>
      </c>
      <c r="AL117" s="78">
        <v>0</v>
      </c>
      <c r="AM117" s="78">
        <v>1</v>
      </c>
      <c r="AN117" s="78">
        <v>-1</v>
      </c>
      <c r="AO117" s="78">
        <v>0</v>
      </c>
      <c r="AP117" s="78">
        <v>0</v>
      </c>
      <c r="AQ117" s="78">
        <v>1</v>
      </c>
      <c r="AR117" s="78">
        <v>1</v>
      </c>
      <c r="AS117" s="78">
        <v>0</v>
      </c>
      <c r="AT117" s="78">
        <v>1</v>
      </c>
      <c r="AU117" s="78">
        <v>-1</v>
      </c>
      <c r="AV117" s="78">
        <v>0</v>
      </c>
      <c r="AW117" s="78">
        <v>0</v>
      </c>
      <c r="AX117" s="78">
        <v>0</v>
      </c>
      <c r="AY117" s="78">
        <v>0</v>
      </c>
      <c r="AZ117" s="78">
        <v>0</v>
      </c>
      <c r="BA117" s="78">
        <v>0</v>
      </c>
      <c r="BB117" s="78">
        <v>0</v>
      </c>
      <c r="BC117" s="78">
        <v>0</v>
      </c>
      <c r="BD117" s="78">
        <v>0</v>
      </c>
      <c r="BE117" s="78">
        <v>0</v>
      </c>
      <c r="BF117" s="78">
        <v>0</v>
      </c>
      <c r="BG117" s="78">
        <v>0</v>
      </c>
      <c r="BH117" s="78">
        <v>0</v>
      </c>
      <c r="BI117" s="78">
        <v>0</v>
      </c>
      <c r="BJ117" s="78">
        <v>0</v>
      </c>
      <c r="BK117" s="78">
        <v>0</v>
      </c>
      <c r="BL117" s="285"/>
      <c r="BM117" s="179">
        <f t="shared" si="5"/>
        <v>2</v>
      </c>
      <c r="BN117" s="79">
        <v>0</v>
      </c>
      <c r="BO117" s="237">
        <v>0</v>
      </c>
      <c r="BP117" s="79">
        <v>0</v>
      </c>
      <c r="BQ117" s="79">
        <v>0</v>
      </c>
      <c r="BR117" s="79">
        <v>0</v>
      </c>
      <c r="BS117" s="238">
        <v>0</v>
      </c>
      <c r="BT117" s="79">
        <v>0</v>
      </c>
      <c r="BU117" s="79">
        <v>0</v>
      </c>
      <c r="BV117" s="79">
        <v>0</v>
      </c>
      <c r="BW117" s="79">
        <v>0</v>
      </c>
      <c r="BX117" s="79">
        <v>0</v>
      </c>
      <c r="BY117" s="79">
        <v>0</v>
      </c>
      <c r="BZ117" s="79">
        <v>0</v>
      </c>
      <c r="CA117" s="79">
        <v>0</v>
      </c>
      <c r="CB117" s="79">
        <v>0</v>
      </c>
      <c r="CC117" s="79">
        <v>0</v>
      </c>
      <c r="CD117" s="79">
        <v>0</v>
      </c>
      <c r="CE117" s="79">
        <v>0</v>
      </c>
      <c r="CF117" s="79">
        <v>0</v>
      </c>
      <c r="CG117" s="79">
        <v>0</v>
      </c>
      <c r="CH117" s="79">
        <v>0</v>
      </c>
      <c r="CI117" s="81">
        <f t="shared" si="6"/>
        <v>0</v>
      </c>
      <c r="CJ117" s="131">
        <f t="shared" si="7"/>
        <v>0</v>
      </c>
      <c r="CK117" s="131">
        <f t="shared" si="8"/>
        <v>0</v>
      </c>
      <c r="CL117" s="131">
        <f t="shared" si="9"/>
        <v>0</v>
      </c>
      <c r="CM117" s="83">
        <v>1</v>
      </c>
      <c r="CN117" s="254" t="s">
        <v>4965</v>
      </c>
      <c r="CO117" s="140" t="s">
        <v>4965</v>
      </c>
      <c r="CP117" s="256" t="s">
        <v>4965</v>
      </c>
      <c r="CQ117" s="86" t="s">
        <v>4965</v>
      </c>
      <c r="CR117" s="85" t="s">
        <v>4965</v>
      </c>
      <c r="CS117" s="85" t="s">
        <v>4965</v>
      </c>
      <c r="CT117" s="85" t="s">
        <v>4965</v>
      </c>
      <c r="CU117" s="86"/>
    </row>
    <row r="118" spans="1:99" s="363" customFormat="1" ht="12" customHeight="1" x14ac:dyDescent="0.2">
      <c r="A118" s="72" t="s">
        <v>2441</v>
      </c>
      <c r="B118" s="73" t="s">
        <v>2810</v>
      </c>
      <c r="C118" s="73" t="s">
        <v>1432</v>
      </c>
      <c r="D118" s="73" t="s">
        <v>1432</v>
      </c>
      <c r="E118" s="78" t="s">
        <v>1432</v>
      </c>
      <c r="F118" s="73" t="s">
        <v>2562</v>
      </c>
      <c r="G118" s="73" t="s">
        <v>3591</v>
      </c>
      <c r="H118" s="73" t="s">
        <v>2717</v>
      </c>
      <c r="I118" s="73" t="s">
        <v>2811</v>
      </c>
      <c r="J118" s="73">
        <v>527253</v>
      </c>
      <c r="K118" s="73">
        <v>175696</v>
      </c>
      <c r="L118" s="177" t="s">
        <v>3067</v>
      </c>
      <c r="M118" s="74" t="s">
        <v>3859</v>
      </c>
      <c r="N118" s="74" t="s">
        <v>3859</v>
      </c>
      <c r="O118" s="73">
        <v>0</v>
      </c>
      <c r="P118" s="73">
        <v>4</v>
      </c>
      <c r="Q118" s="75">
        <v>4</v>
      </c>
      <c r="R118" s="73" t="s">
        <v>2812</v>
      </c>
      <c r="S118" s="73" t="s">
        <v>1438</v>
      </c>
      <c r="T118" s="74" t="s">
        <v>4746</v>
      </c>
      <c r="U118" s="74" t="s">
        <v>4280</v>
      </c>
      <c r="V118" s="73" t="s">
        <v>1439</v>
      </c>
      <c r="W118" s="74" t="s">
        <v>1432</v>
      </c>
      <c r="X118" s="73" t="s">
        <v>1442</v>
      </c>
      <c r="Y118" s="73" t="s">
        <v>1443</v>
      </c>
      <c r="Z118" s="73" t="s">
        <v>1444</v>
      </c>
      <c r="AA118" s="73" t="s">
        <v>2713</v>
      </c>
      <c r="AB118" s="384">
        <v>3.0000000000000001E-3</v>
      </c>
      <c r="AC118" s="76" t="s">
        <v>3859</v>
      </c>
      <c r="AD118" s="77" t="s">
        <v>3859</v>
      </c>
      <c r="AE118" s="157" t="s">
        <v>3063</v>
      </c>
      <c r="AF118" s="78" t="s">
        <v>1445</v>
      </c>
      <c r="AG118" s="78"/>
      <c r="AH118" s="78">
        <v>0</v>
      </c>
      <c r="AI118" s="78">
        <v>0</v>
      </c>
      <c r="AJ118" s="78">
        <v>0</v>
      </c>
      <c r="AK118" s="78">
        <v>3</v>
      </c>
      <c r="AL118" s="78">
        <v>1</v>
      </c>
      <c r="AM118" s="78">
        <v>0</v>
      </c>
      <c r="AN118" s="78">
        <v>0</v>
      </c>
      <c r="AO118" s="78">
        <v>0</v>
      </c>
      <c r="AP118" s="78">
        <v>0</v>
      </c>
      <c r="AQ118" s="78">
        <v>0</v>
      </c>
      <c r="AR118" s="78">
        <v>3</v>
      </c>
      <c r="AS118" s="78">
        <v>1</v>
      </c>
      <c r="AT118" s="78">
        <v>0</v>
      </c>
      <c r="AU118" s="78">
        <v>0</v>
      </c>
      <c r="AV118" s="78">
        <v>0</v>
      </c>
      <c r="AW118" s="78">
        <v>0</v>
      </c>
      <c r="AX118" s="78">
        <v>0</v>
      </c>
      <c r="AY118" s="78">
        <v>0</v>
      </c>
      <c r="AZ118" s="78">
        <v>0</v>
      </c>
      <c r="BA118" s="78">
        <v>0</v>
      </c>
      <c r="BB118" s="78">
        <v>0</v>
      </c>
      <c r="BC118" s="78">
        <v>0</v>
      </c>
      <c r="BD118" s="78">
        <v>0</v>
      </c>
      <c r="BE118" s="78">
        <v>0</v>
      </c>
      <c r="BF118" s="78">
        <v>0</v>
      </c>
      <c r="BG118" s="78">
        <v>0</v>
      </c>
      <c r="BH118" s="78">
        <v>0</v>
      </c>
      <c r="BI118" s="78">
        <v>0</v>
      </c>
      <c r="BJ118" s="78">
        <v>0</v>
      </c>
      <c r="BK118" s="78">
        <v>0</v>
      </c>
      <c r="BL118" s="285"/>
      <c r="BM118" s="179">
        <f t="shared" si="5"/>
        <v>4</v>
      </c>
      <c r="BN118" s="79">
        <v>0</v>
      </c>
      <c r="BO118" s="237">
        <v>0</v>
      </c>
      <c r="BP118" s="79">
        <v>0</v>
      </c>
      <c r="BQ118" s="79">
        <v>0</v>
      </c>
      <c r="BR118" s="79">
        <v>0</v>
      </c>
      <c r="BS118" s="238">
        <v>0</v>
      </c>
      <c r="BT118" s="79">
        <v>0</v>
      </c>
      <c r="BU118" s="79">
        <v>0</v>
      </c>
      <c r="BV118" s="79">
        <v>0</v>
      </c>
      <c r="BW118" s="79">
        <v>0</v>
      </c>
      <c r="BX118" s="79">
        <v>0</v>
      </c>
      <c r="BY118" s="79">
        <v>0</v>
      </c>
      <c r="BZ118" s="79">
        <v>0</v>
      </c>
      <c r="CA118" s="79">
        <v>0</v>
      </c>
      <c r="CB118" s="79">
        <v>0</v>
      </c>
      <c r="CC118" s="79">
        <v>0</v>
      </c>
      <c r="CD118" s="79">
        <v>0</v>
      </c>
      <c r="CE118" s="79">
        <v>0</v>
      </c>
      <c r="CF118" s="79">
        <v>0</v>
      </c>
      <c r="CG118" s="79">
        <v>0</v>
      </c>
      <c r="CH118" s="79">
        <v>0</v>
      </c>
      <c r="CI118" s="81">
        <f t="shared" si="6"/>
        <v>0</v>
      </c>
      <c r="CJ118" s="131">
        <f t="shared" si="7"/>
        <v>0</v>
      </c>
      <c r="CK118" s="131">
        <f t="shared" si="8"/>
        <v>0</v>
      </c>
      <c r="CL118" s="131">
        <f t="shared" si="9"/>
        <v>0</v>
      </c>
      <c r="CM118" s="83">
        <v>1</v>
      </c>
      <c r="CN118" s="254" t="s">
        <v>4965</v>
      </c>
      <c r="CO118" s="180" t="s">
        <v>1940</v>
      </c>
      <c r="CP118" s="256" t="s">
        <v>4965</v>
      </c>
      <c r="CQ118" s="86" t="s">
        <v>4965</v>
      </c>
      <c r="CR118" s="85" t="s">
        <v>4965</v>
      </c>
      <c r="CS118" s="87" t="s">
        <v>1938</v>
      </c>
      <c r="CT118" s="85" t="s">
        <v>4965</v>
      </c>
      <c r="CU118" s="86"/>
    </row>
    <row r="119" spans="1:99" s="363" customFormat="1" ht="12" customHeight="1" x14ac:dyDescent="0.2">
      <c r="A119" s="72" t="s">
        <v>2441</v>
      </c>
      <c r="B119" s="73" t="s">
        <v>2813</v>
      </c>
      <c r="C119" s="73" t="s">
        <v>1432</v>
      </c>
      <c r="D119" s="73" t="s">
        <v>1432</v>
      </c>
      <c r="E119" s="78" t="s">
        <v>1432</v>
      </c>
      <c r="F119" s="73" t="s">
        <v>2814</v>
      </c>
      <c r="G119" s="73" t="s">
        <v>2815</v>
      </c>
      <c r="H119" s="73" t="s">
        <v>1458</v>
      </c>
      <c r="I119" s="73" t="s">
        <v>2816</v>
      </c>
      <c r="J119" s="73">
        <v>523332</v>
      </c>
      <c r="K119" s="73">
        <v>175715</v>
      </c>
      <c r="L119" s="177" t="s">
        <v>3088</v>
      </c>
      <c r="M119" s="74" t="s">
        <v>2817</v>
      </c>
      <c r="N119" s="74" t="s">
        <v>158</v>
      </c>
      <c r="O119" s="73">
        <v>2</v>
      </c>
      <c r="P119" s="73">
        <v>1</v>
      </c>
      <c r="Q119" s="75">
        <v>-1</v>
      </c>
      <c r="R119" s="73" t="s">
        <v>2818</v>
      </c>
      <c r="S119" s="73" t="s">
        <v>1438</v>
      </c>
      <c r="T119" s="74" t="s">
        <v>4746</v>
      </c>
      <c r="U119" s="74" t="s">
        <v>2819</v>
      </c>
      <c r="V119" s="73" t="s">
        <v>1439</v>
      </c>
      <c r="W119" s="74" t="s">
        <v>1432</v>
      </c>
      <c r="X119" s="73" t="s">
        <v>1442</v>
      </c>
      <c r="Y119" s="73" t="s">
        <v>1453</v>
      </c>
      <c r="Z119" s="73" t="s">
        <v>1444</v>
      </c>
      <c r="AA119" s="73" t="s">
        <v>4207</v>
      </c>
      <c r="AB119" s="384">
        <v>1.6E-2</v>
      </c>
      <c r="AC119" s="76" t="s">
        <v>2817</v>
      </c>
      <c r="AD119" s="77" t="s">
        <v>158</v>
      </c>
      <c r="AE119" s="157" t="s">
        <v>3063</v>
      </c>
      <c r="AF119" s="78" t="s">
        <v>1445</v>
      </c>
      <c r="AG119" s="78"/>
      <c r="AH119" s="78">
        <v>0</v>
      </c>
      <c r="AI119" s="78">
        <v>0</v>
      </c>
      <c r="AJ119" s="78">
        <v>0</v>
      </c>
      <c r="AK119" s="78">
        <v>-1</v>
      </c>
      <c r="AL119" s="78">
        <v>-1</v>
      </c>
      <c r="AM119" s="78">
        <v>0</v>
      </c>
      <c r="AN119" s="78">
        <v>0</v>
      </c>
      <c r="AO119" s="78">
        <v>1</v>
      </c>
      <c r="AP119" s="78">
        <v>0</v>
      </c>
      <c r="AQ119" s="78">
        <v>0</v>
      </c>
      <c r="AR119" s="78">
        <v>-1</v>
      </c>
      <c r="AS119" s="78">
        <v>-1</v>
      </c>
      <c r="AT119" s="78">
        <v>0</v>
      </c>
      <c r="AU119" s="78">
        <v>0</v>
      </c>
      <c r="AV119" s="78">
        <v>0</v>
      </c>
      <c r="AW119" s="78">
        <v>0</v>
      </c>
      <c r="AX119" s="78">
        <v>0</v>
      </c>
      <c r="AY119" s="78">
        <v>0</v>
      </c>
      <c r="AZ119" s="78">
        <v>0</v>
      </c>
      <c r="BA119" s="78">
        <v>0</v>
      </c>
      <c r="BB119" s="78">
        <v>0</v>
      </c>
      <c r="BC119" s="78">
        <v>1</v>
      </c>
      <c r="BD119" s="78">
        <v>0</v>
      </c>
      <c r="BE119" s="78">
        <v>0</v>
      </c>
      <c r="BF119" s="78">
        <v>0</v>
      </c>
      <c r="BG119" s="78">
        <v>0</v>
      </c>
      <c r="BH119" s="78">
        <v>0</v>
      </c>
      <c r="BI119" s="78">
        <v>0</v>
      </c>
      <c r="BJ119" s="78">
        <v>0</v>
      </c>
      <c r="BK119" s="78">
        <v>0</v>
      </c>
      <c r="BL119" s="285"/>
      <c r="BM119" s="179">
        <f t="shared" si="5"/>
        <v>-1</v>
      </c>
      <c r="BN119" s="79">
        <v>0</v>
      </c>
      <c r="BO119" s="237">
        <v>0</v>
      </c>
      <c r="BP119" s="79">
        <v>0</v>
      </c>
      <c r="BQ119" s="79">
        <v>0</v>
      </c>
      <c r="BR119" s="79">
        <v>0</v>
      </c>
      <c r="BS119" s="238">
        <v>0</v>
      </c>
      <c r="BT119" s="79">
        <v>0</v>
      </c>
      <c r="BU119" s="79">
        <v>0</v>
      </c>
      <c r="BV119" s="79">
        <v>0</v>
      </c>
      <c r="BW119" s="79">
        <v>0</v>
      </c>
      <c r="BX119" s="79">
        <v>0</v>
      </c>
      <c r="BY119" s="79">
        <v>0</v>
      </c>
      <c r="BZ119" s="79">
        <v>0</v>
      </c>
      <c r="CA119" s="79">
        <v>0</v>
      </c>
      <c r="CB119" s="79">
        <v>0</v>
      </c>
      <c r="CC119" s="79">
        <v>0</v>
      </c>
      <c r="CD119" s="79">
        <v>0</v>
      </c>
      <c r="CE119" s="79">
        <v>0</v>
      </c>
      <c r="CF119" s="79">
        <v>0</v>
      </c>
      <c r="CG119" s="79">
        <v>0</v>
      </c>
      <c r="CH119" s="79">
        <v>0</v>
      </c>
      <c r="CI119" s="81">
        <f t="shared" si="6"/>
        <v>0</v>
      </c>
      <c r="CJ119" s="131">
        <f t="shared" si="7"/>
        <v>0</v>
      </c>
      <c r="CK119" s="131">
        <f t="shared" si="8"/>
        <v>0</v>
      </c>
      <c r="CL119" s="131">
        <f t="shared" si="9"/>
        <v>0</v>
      </c>
      <c r="CM119" s="83">
        <v>7</v>
      </c>
      <c r="CN119" s="254" t="s">
        <v>4965</v>
      </c>
      <c r="CO119" s="140" t="s">
        <v>4965</v>
      </c>
      <c r="CP119" s="256" t="s">
        <v>4965</v>
      </c>
      <c r="CQ119" s="86" t="s">
        <v>4965</v>
      </c>
      <c r="CR119" s="85" t="s">
        <v>4965</v>
      </c>
      <c r="CS119" s="85" t="s">
        <v>4965</v>
      </c>
      <c r="CT119" s="85" t="s">
        <v>4965</v>
      </c>
      <c r="CU119" s="86"/>
    </row>
    <row r="120" spans="1:99" s="363" customFormat="1" ht="12" customHeight="1" x14ac:dyDescent="0.2">
      <c r="A120" s="72" t="s">
        <v>2441</v>
      </c>
      <c r="B120" s="73" t="s">
        <v>2820</v>
      </c>
      <c r="C120" s="73" t="s">
        <v>1432</v>
      </c>
      <c r="D120" s="73" t="s">
        <v>1432</v>
      </c>
      <c r="E120" s="78" t="s">
        <v>2821</v>
      </c>
      <c r="F120" s="73" t="s">
        <v>1432</v>
      </c>
      <c r="G120" s="73" t="s">
        <v>2822</v>
      </c>
      <c r="H120" s="73" t="s">
        <v>1435</v>
      </c>
      <c r="I120" s="73" t="s">
        <v>2823</v>
      </c>
      <c r="J120" s="73">
        <v>527719</v>
      </c>
      <c r="K120" s="73">
        <v>173534</v>
      </c>
      <c r="L120" s="177" t="s">
        <v>3083</v>
      </c>
      <c r="M120" s="74" t="s">
        <v>3900</v>
      </c>
      <c r="N120" s="74" t="s">
        <v>3859</v>
      </c>
      <c r="O120" s="73">
        <v>1</v>
      </c>
      <c r="P120" s="73">
        <v>0</v>
      </c>
      <c r="Q120" s="75">
        <v>-1</v>
      </c>
      <c r="R120" s="73" t="s">
        <v>2824</v>
      </c>
      <c r="S120" s="73" t="s">
        <v>1438</v>
      </c>
      <c r="T120" s="74" t="s">
        <v>1061</v>
      </c>
      <c r="U120" s="74" t="s">
        <v>2825</v>
      </c>
      <c r="V120" s="73" t="s">
        <v>1439</v>
      </c>
      <c r="W120" s="74" t="s">
        <v>1432</v>
      </c>
      <c r="X120" s="73" t="s">
        <v>1442</v>
      </c>
      <c r="Y120" s="73" t="s">
        <v>3893</v>
      </c>
      <c r="Z120" s="73" t="s">
        <v>1444</v>
      </c>
      <c r="AA120" s="73" t="s">
        <v>1155</v>
      </c>
      <c r="AB120" s="384">
        <v>6.0000000000000001E-3</v>
      </c>
      <c r="AC120" s="76" t="s">
        <v>3900</v>
      </c>
      <c r="AD120" s="77" t="s">
        <v>3859</v>
      </c>
      <c r="AE120" s="157" t="s">
        <v>3063</v>
      </c>
      <c r="AF120" s="78" t="s">
        <v>1445</v>
      </c>
      <c r="AG120" s="78"/>
      <c r="AH120" s="78">
        <v>0</v>
      </c>
      <c r="AI120" s="78">
        <v>0</v>
      </c>
      <c r="AJ120" s="78">
        <v>0</v>
      </c>
      <c r="AK120" s="78">
        <v>0</v>
      </c>
      <c r="AL120" s="78">
        <v>0</v>
      </c>
      <c r="AM120" s="78">
        <v>-1</v>
      </c>
      <c r="AN120" s="78">
        <v>0</v>
      </c>
      <c r="AO120" s="78">
        <v>0</v>
      </c>
      <c r="AP120" s="78">
        <v>0</v>
      </c>
      <c r="AQ120" s="78">
        <v>0</v>
      </c>
      <c r="AR120" s="78">
        <v>0</v>
      </c>
      <c r="AS120" s="78">
        <v>0</v>
      </c>
      <c r="AT120" s="78">
        <v>0</v>
      </c>
      <c r="AU120" s="78">
        <v>0</v>
      </c>
      <c r="AV120" s="78">
        <v>0</v>
      </c>
      <c r="AW120" s="78">
        <v>0</v>
      </c>
      <c r="AX120" s="78">
        <v>0</v>
      </c>
      <c r="AY120" s="78">
        <v>0</v>
      </c>
      <c r="AZ120" s="78">
        <v>0</v>
      </c>
      <c r="BA120" s="78">
        <v>-1</v>
      </c>
      <c r="BB120" s="78">
        <v>0</v>
      </c>
      <c r="BC120" s="78">
        <v>0</v>
      </c>
      <c r="BD120" s="78">
        <v>0</v>
      </c>
      <c r="BE120" s="78">
        <v>0</v>
      </c>
      <c r="BF120" s="78">
        <v>0</v>
      </c>
      <c r="BG120" s="78">
        <v>0</v>
      </c>
      <c r="BH120" s="78">
        <v>0</v>
      </c>
      <c r="BI120" s="78">
        <v>0</v>
      </c>
      <c r="BJ120" s="78">
        <v>0</v>
      </c>
      <c r="BK120" s="78">
        <v>0</v>
      </c>
      <c r="BL120" s="285"/>
      <c r="BM120" s="179">
        <f t="shared" si="5"/>
        <v>-1</v>
      </c>
      <c r="BN120" s="79">
        <v>0</v>
      </c>
      <c r="BO120" s="237">
        <v>0</v>
      </c>
      <c r="BP120" s="79">
        <v>0</v>
      </c>
      <c r="BQ120" s="79">
        <v>0</v>
      </c>
      <c r="BR120" s="79">
        <v>0</v>
      </c>
      <c r="BS120" s="238">
        <v>0</v>
      </c>
      <c r="BT120" s="79">
        <v>0</v>
      </c>
      <c r="BU120" s="79">
        <v>0</v>
      </c>
      <c r="BV120" s="79">
        <v>0</v>
      </c>
      <c r="BW120" s="79">
        <v>0</v>
      </c>
      <c r="BX120" s="79">
        <v>0</v>
      </c>
      <c r="BY120" s="79">
        <v>0</v>
      </c>
      <c r="BZ120" s="79">
        <v>0</v>
      </c>
      <c r="CA120" s="79">
        <v>0</v>
      </c>
      <c r="CB120" s="79">
        <v>0</v>
      </c>
      <c r="CC120" s="79">
        <v>0</v>
      </c>
      <c r="CD120" s="79">
        <v>0</v>
      </c>
      <c r="CE120" s="79">
        <v>0</v>
      </c>
      <c r="CF120" s="79">
        <v>0</v>
      </c>
      <c r="CG120" s="79">
        <v>0</v>
      </c>
      <c r="CH120" s="79">
        <v>0</v>
      </c>
      <c r="CI120" s="81">
        <f t="shared" si="6"/>
        <v>0</v>
      </c>
      <c r="CJ120" s="131">
        <f t="shared" si="7"/>
        <v>0</v>
      </c>
      <c r="CK120" s="131">
        <f t="shared" si="8"/>
        <v>0</v>
      </c>
      <c r="CL120" s="131">
        <f t="shared" si="9"/>
        <v>0</v>
      </c>
      <c r="CM120" s="83">
        <v>7</v>
      </c>
      <c r="CN120" s="254" t="s">
        <v>4965</v>
      </c>
      <c r="CO120" s="140" t="s">
        <v>4965</v>
      </c>
      <c r="CP120" s="256" t="s">
        <v>4965</v>
      </c>
      <c r="CQ120" s="86" t="s">
        <v>4965</v>
      </c>
      <c r="CR120" s="85" t="s">
        <v>4965</v>
      </c>
      <c r="CS120" s="85" t="s">
        <v>4965</v>
      </c>
      <c r="CT120" s="85" t="s">
        <v>4965</v>
      </c>
      <c r="CU120" s="86"/>
    </row>
    <row r="121" spans="1:99" s="363" customFormat="1" ht="12" customHeight="1" x14ac:dyDescent="0.2">
      <c r="A121" s="72" t="s">
        <v>2441</v>
      </c>
      <c r="B121" s="73" t="s">
        <v>2826</v>
      </c>
      <c r="C121" s="73" t="s">
        <v>1432</v>
      </c>
      <c r="D121" s="73" t="s">
        <v>1432</v>
      </c>
      <c r="E121" s="78" t="s">
        <v>2827</v>
      </c>
      <c r="F121" s="73" t="s">
        <v>1432</v>
      </c>
      <c r="G121" s="73" t="s">
        <v>2828</v>
      </c>
      <c r="H121" s="73" t="s">
        <v>2717</v>
      </c>
      <c r="I121" s="73" t="s">
        <v>2829</v>
      </c>
      <c r="J121" s="73">
        <v>527650</v>
      </c>
      <c r="K121" s="73">
        <v>176358</v>
      </c>
      <c r="L121" s="177" t="s">
        <v>3067</v>
      </c>
      <c r="M121" s="74" t="s">
        <v>3627</v>
      </c>
      <c r="N121" s="74" t="s">
        <v>2830</v>
      </c>
      <c r="O121" s="73">
        <v>2</v>
      </c>
      <c r="P121" s="73">
        <v>1</v>
      </c>
      <c r="Q121" s="75">
        <v>-1</v>
      </c>
      <c r="R121" s="73" t="s">
        <v>2831</v>
      </c>
      <c r="S121" s="73" t="s">
        <v>1438</v>
      </c>
      <c r="T121" s="74" t="s">
        <v>4769</v>
      </c>
      <c r="U121" s="74" t="s">
        <v>2832</v>
      </c>
      <c r="V121" s="73" t="s">
        <v>1439</v>
      </c>
      <c r="W121" s="74" t="s">
        <v>1432</v>
      </c>
      <c r="X121" s="73" t="s">
        <v>1442</v>
      </c>
      <c r="Y121" s="73" t="s">
        <v>1453</v>
      </c>
      <c r="Z121" s="73" t="s">
        <v>1444</v>
      </c>
      <c r="AA121" s="73" t="s">
        <v>3714</v>
      </c>
      <c r="AB121" s="384">
        <v>1.4999999999999999E-2</v>
      </c>
      <c r="AC121" s="76" t="s">
        <v>3627</v>
      </c>
      <c r="AD121" s="77" t="s">
        <v>2830</v>
      </c>
      <c r="AE121" s="157" t="s">
        <v>3063</v>
      </c>
      <c r="AF121" s="78" t="s">
        <v>1445</v>
      </c>
      <c r="AG121" s="78"/>
      <c r="AH121" s="78">
        <v>0</v>
      </c>
      <c r="AI121" s="78">
        <v>0</v>
      </c>
      <c r="AJ121" s="78">
        <v>0</v>
      </c>
      <c r="AK121" s="78">
        <v>-2</v>
      </c>
      <c r="AL121" s="78">
        <v>0</v>
      </c>
      <c r="AM121" s="78">
        <v>0</v>
      </c>
      <c r="AN121" s="78">
        <v>0</v>
      </c>
      <c r="AO121" s="78">
        <v>1</v>
      </c>
      <c r="AP121" s="78">
        <v>0</v>
      </c>
      <c r="AQ121" s="78">
        <v>0</v>
      </c>
      <c r="AR121" s="78">
        <v>-2</v>
      </c>
      <c r="AS121" s="78">
        <v>0</v>
      </c>
      <c r="AT121" s="78">
        <v>0</v>
      </c>
      <c r="AU121" s="78">
        <v>0</v>
      </c>
      <c r="AV121" s="78">
        <v>1</v>
      </c>
      <c r="AW121" s="78">
        <v>0</v>
      </c>
      <c r="AX121" s="78">
        <v>0</v>
      </c>
      <c r="AY121" s="78">
        <v>0</v>
      </c>
      <c r="AZ121" s="78">
        <v>0</v>
      </c>
      <c r="BA121" s="78">
        <v>0</v>
      </c>
      <c r="BB121" s="78">
        <v>0</v>
      </c>
      <c r="BC121" s="78">
        <v>0</v>
      </c>
      <c r="BD121" s="78">
        <v>0</v>
      </c>
      <c r="BE121" s="78">
        <v>0</v>
      </c>
      <c r="BF121" s="78">
        <v>0</v>
      </c>
      <c r="BG121" s="78">
        <v>0</v>
      </c>
      <c r="BH121" s="78">
        <v>0</v>
      </c>
      <c r="BI121" s="78">
        <v>0</v>
      </c>
      <c r="BJ121" s="78">
        <v>0</v>
      </c>
      <c r="BK121" s="78">
        <v>0</v>
      </c>
      <c r="BL121" s="285"/>
      <c r="BM121" s="179">
        <f t="shared" si="5"/>
        <v>-1</v>
      </c>
      <c r="BN121" s="79">
        <v>0</v>
      </c>
      <c r="BO121" s="237">
        <v>0</v>
      </c>
      <c r="BP121" s="79">
        <v>0</v>
      </c>
      <c r="BQ121" s="79">
        <v>0</v>
      </c>
      <c r="BR121" s="79">
        <v>0</v>
      </c>
      <c r="BS121" s="238">
        <v>0</v>
      </c>
      <c r="BT121" s="79">
        <v>0</v>
      </c>
      <c r="BU121" s="79">
        <v>0</v>
      </c>
      <c r="BV121" s="79">
        <v>0</v>
      </c>
      <c r="BW121" s="79">
        <v>0</v>
      </c>
      <c r="BX121" s="79">
        <v>0</v>
      </c>
      <c r="BY121" s="79">
        <v>0</v>
      </c>
      <c r="BZ121" s="79">
        <v>0</v>
      </c>
      <c r="CA121" s="79">
        <v>0</v>
      </c>
      <c r="CB121" s="79">
        <v>0</v>
      </c>
      <c r="CC121" s="79">
        <v>0</v>
      </c>
      <c r="CD121" s="79">
        <v>0</v>
      </c>
      <c r="CE121" s="79">
        <v>0</v>
      </c>
      <c r="CF121" s="79">
        <v>0</v>
      </c>
      <c r="CG121" s="79">
        <v>0</v>
      </c>
      <c r="CH121" s="79">
        <v>0</v>
      </c>
      <c r="CI121" s="81">
        <f t="shared" si="6"/>
        <v>0</v>
      </c>
      <c r="CJ121" s="131">
        <f t="shared" si="7"/>
        <v>0</v>
      </c>
      <c r="CK121" s="131">
        <f t="shared" si="8"/>
        <v>0</v>
      </c>
      <c r="CL121" s="131">
        <f t="shared" si="9"/>
        <v>0</v>
      </c>
      <c r="CM121" s="83">
        <v>7</v>
      </c>
      <c r="CN121" s="254" t="s">
        <v>4965</v>
      </c>
      <c r="CO121" s="140" t="s">
        <v>4965</v>
      </c>
      <c r="CP121" s="256" t="s">
        <v>4965</v>
      </c>
      <c r="CQ121" s="86" t="s">
        <v>4965</v>
      </c>
      <c r="CR121" s="85" t="s">
        <v>4965</v>
      </c>
      <c r="CS121" s="85" t="s">
        <v>4965</v>
      </c>
      <c r="CT121" s="85" t="s">
        <v>4965</v>
      </c>
      <c r="CU121" s="86"/>
    </row>
    <row r="122" spans="1:99" s="363" customFormat="1" ht="12" customHeight="1" x14ac:dyDescent="0.2">
      <c r="A122" s="72" t="s">
        <v>2441</v>
      </c>
      <c r="B122" s="73" t="s">
        <v>2833</v>
      </c>
      <c r="C122" s="73" t="s">
        <v>1432</v>
      </c>
      <c r="D122" s="73" t="s">
        <v>1432</v>
      </c>
      <c r="E122" s="78" t="s">
        <v>1432</v>
      </c>
      <c r="F122" s="73" t="s">
        <v>4269</v>
      </c>
      <c r="G122" s="73" t="s">
        <v>1150</v>
      </c>
      <c r="H122" s="73" t="s">
        <v>2717</v>
      </c>
      <c r="I122" s="73" t="s">
        <v>2901</v>
      </c>
      <c r="J122" s="73">
        <v>526925</v>
      </c>
      <c r="K122" s="73">
        <v>175134</v>
      </c>
      <c r="L122" s="177" t="s">
        <v>3080</v>
      </c>
      <c r="M122" s="74" t="s">
        <v>3638</v>
      </c>
      <c r="N122" s="74" t="s">
        <v>881</v>
      </c>
      <c r="O122" s="73">
        <v>0</v>
      </c>
      <c r="P122" s="73">
        <v>1</v>
      </c>
      <c r="Q122" s="75">
        <v>1</v>
      </c>
      <c r="R122" s="73" t="s">
        <v>2585</v>
      </c>
      <c r="S122" s="73" t="s">
        <v>1438</v>
      </c>
      <c r="T122" s="74" t="s">
        <v>1554</v>
      </c>
      <c r="U122" s="74" t="s">
        <v>1205</v>
      </c>
      <c r="V122" s="73" t="s">
        <v>1439</v>
      </c>
      <c r="W122" s="74" t="s">
        <v>1432</v>
      </c>
      <c r="X122" s="73" t="s">
        <v>1442</v>
      </c>
      <c r="Y122" s="73" t="s">
        <v>4694</v>
      </c>
      <c r="Z122" s="73" t="s">
        <v>1444</v>
      </c>
      <c r="AA122" s="73" t="s">
        <v>2713</v>
      </c>
      <c r="AB122" s="384">
        <v>7.0000000000000001E-3</v>
      </c>
      <c r="AC122" s="76" t="s">
        <v>3638</v>
      </c>
      <c r="AD122" s="77" t="s">
        <v>881</v>
      </c>
      <c r="AE122" s="157" t="s">
        <v>3063</v>
      </c>
      <c r="AF122" s="78" t="s">
        <v>1445</v>
      </c>
      <c r="AG122" s="78"/>
      <c r="AH122" s="78">
        <v>0</v>
      </c>
      <c r="AI122" s="78">
        <v>0</v>
      </c>
      <c r="AJ122" s="78">
        <v>0</v>
      </c>
      <c r="AK122" s="78">
        <v>1</v>
      </c>
      <c r="AL122" s="78">
        <v>0</v>
      </c>
      <c r="AM122" s="78">
        <v>0</v>
      </c>
      <c r="AN122" s="78">
        <v>0</v>
      </c>
      <c r="AO122" s="78">
        <v>0</v>
      </c>
      <c r="AP122" s="78">
        <v>0</v>
      </c>
      <c r="AQ122" s="78">
        <v>0</v>
      </c>
      <c r="AR122" s="78">
        <v>1</v>
      </c>
      <c r="AS122" s="78">
        <v>0</v>
      </c>
      <c r="AT122" s="78">
        <v>0</v>
      </c>
      <c r="AU122" s="78">
        <v>0</v>
      </c>
      <c r="AV122" s="78">
        <v>0</v>
      </c>
      <c r="AW122" s="78">
        <v>0</v>
      </c>
      <c r="AX122" s="78">
        <v>0</v>
      </c>
      <c r="AY122" s="78">
        <v>0</v>
      </c>
      <c r="AZ122" s="78">
        <v>0</v>
      </c>
      <c r="BA122" s="78">
        <v>0</v>
      </c>
      <c r="BB122" s="78">
        <v>0</v>
      </c>
      <c r="BC122" s="78">
        <v>0</v>
      </c>
      <c r="BD122" s="78">
        <v>0</v>
      </c>
      <c r="BE122" s="78">
        <v>0</v>
      </c>
      <c r="BF122" s="78">
        <v>0</v>
      </c>
      <c r="BG122" s="78">
        <v>0</v>
      </c>
      <c r="BH122" s="78">
        <v>0</v>
      </c>
      <c r="BI122" s="78">
        <v>0</v>
      </c>
      <c r="BJ122" s="78">
        <v>0</v>
      </c>
      <c r="BK122" s="78">
        <v>0</v>
      </c>
      <c r="BL122" s="285"/>
      <c r="BM122" s="179">
        <f t="shared" si="5"/>
        <v>1</v>
      </c>
      <c r="BN122" s="79">
        <v>0</v>
      </c>
      <c r="BO122" s="237">
        <v>0</v>
      </c>
      <c r="BP122" s="79">
        <v>0</v>
      </c>
      <c r="BQ122" s="79">
        <v>0</v>
      </c>
      <c r="BR122" s="79">
        <v>0</v>
      </c>
      <c r="BS122" s="238">
        <v>0</v>
      </c>
      <c r="BT122" s="79">
        <v>0</v>
      </c>
      <c r="BU122" s="79">
        <v>0</v>
      </c>
      <c r="BV122" s="79">
        <v>0</v>
      </c>
      <c r="BW122" s="79">
        <v>0</v>
      </c>
      <c r="BX122" s="79">
        <v>0</v>
      </c>
      <c r="BY122" s="79">
        <v>0</v>
      </c>
      <c r="BZ122" s="79">
        <v>0</v>
      </c>
      <c r="CA122" s="79">
        <v>0</v>
      </c>
      <c r="CB122" s="79">
        <v>0</v>
      </c>
      <c r="CC122" s="79">
        <v>0</v>
      </c>
      <c r="CD122" s="79">
        <v>0</v>
      </c>
      <c r="CE122" s="79">
        <v>0</v>
      </c>
      <c r="CF122" s="79">
        <v>0</v>
      </c>
      <c r="CG122" s="79">
        <v>0</v>
      </c>
      <c r="CH122" s="79">
        <v>0</v>
      </c>
      <c r="CI122" s="81">
        <f t="shared" si="6"/>
        <v>0</v>
      </c>
      <c r="CJ122" s="131">
        <f t="shared" si="7"/>
        <v>0</v>
      </c>
      <c r="CK122" s="131">
        <f t="shared" si="8"/>
        <v>0</v>
      </c>
      <c r="CL122" s="131">
        <f t="shared" si="9"/>
        <v>0</v>
      </c>
      <c r="CM122" s="83">
        <v>1</v>
      </c>
      <c r="CN122" s="254" t="s">
        <v>4965</v>
      </c>
      <c r="CO122" s="140" t="s">
        <v>4965</v>
      </c>
      <c r="CP122" s="256" t="s">
        <v>4965</v>
      </c>
      <c r="CQ122" s="86" t="s">
        <v>4965</v>
      </c>
      <c r="CR122" s="85" t="s">
        <v>4965</v>
      </c>
      <c r="CS122" s="85" t="s">
        <v>4965</v>
      </c>
      <c r="CT122" s="85" t="s">
        <v>4965</v>
      </c>
      <c r="CU122" s="86"/>
    </row>
    <row r="123" spans="1:99" s="363" customFormat="1" ht="12" customHeight="1" x14ac:dyDescent="0.2">
      <c r="A123" s="72" t="s">
        <v>2441</v>
      </c>
      <c r="B123" s="73" t="s">
        <v>2586</v>
      </c>
      <c r="C123" s="73" t="s">
        <v>1432</v>
      </c>
      <c r="D123" s="73" t="s">
        <v>1432</v>
      </c>
      <c r="E123" s="78" t="s">
        <v>1432</v>
      </c>
      <c r="F123" s="73" t="s">
        <v>1412</v>
      </c>
      <c r="G123" s="73" t="s">
        <v>2587</v>
      </c>
      <c r="H123" s="73" t="s">
        <v>1435</v>
      </c>
      <c r="I123" s="73" t="s">
        <v>2588</v>
      </c>
      <c r="J123" s="73">
        <v>528034</v>
      </c>
      <c r="K123" s="73">
        <v>171138</v>
      </c>
      <c r="L123" s="177" t="s">
        <v>3082</v>
      </c>
      <c r="M123" s="74" t="s">
        <v>1856</v>
      </c>
      <c r="N123" s="74" t="s">
        <v>324</v>
      </c>
      <c r="O123" s="73">
        <v>0</v>
      </c>
      <c r="P123" s="73">
        <v>3</v>
      </c>
      <c r="Q123" s="75">
        <v>3</v>
      </c>
      <c r="R123" s="73" t="s">
        <v>2589</v>
      </c>
      <c r="S123" s="73" t="s">
        <v>1438</v>
      </c>
      <c r="T123" s="74" t="s">
        <v>4265</v>
      </c>
      <c r="U123" s="74" t="s">
        <v>4266</v>
      </c>
      <c r="V123" s="73" t="s">
        <v>1439</v>
      </c>
      <c r="W123" s="74" t="s">
        <v>1432</v>
      </c>
      <c r="X123" s="73" t="s">
        <v>1442</v>
      </c>
      <c r="Y123" s="73" t="s">
        <v>1453</v>
      </c>
      <c r="Z123" s="73" t="s">
        <v>1444</v>
      </c>
      <c r="AA123" s="73" t="s">
        <v>3714</v>
      </c>
      <c r="AB123" s="384">
        <v>2.9000000000000001E-2</v>
      </c>
      <c r="AC123" s="76" t="s">
        <v>1856</v>
      </c>
      <c r="AD123" s="77" t="s">
        <v>324</v>
      </c>
      <c r="AE123" s="157" t="s">
        <v>3063</v>
      </c>
      <c r="AF123" s="78" t="s">
        <v>1445</v>
      </c>
      <c r="AG123" s="78"/>
      <c r="AH123" s="78">
        <v>0</v>
      </c>
      <c r="AI123" s="78">
        <v>0</v>
      </c>
      <c r="AJ123" s="78">
        <v>0</v>
      </c>
      <c r="AK123" s="78">
        <v>2</v>
      </c>
      <c r="AL123" s="78">
        <v>0</v>
      </c>
      <c r="AM123" s="78">
        <v>1</v>
      </c>
      <c r="AN123" s="78">
        <v>0</v>
      </c>
      <c r="AO123" s="78">
        <v>0</v>
      </c>
      <c r="AP123" s="78">
        <v>0</v>
      </c>
      <c r="AQ123" s="78">
        <v>0</v>
      </c>
      <c r="AR123" s="78">
        <v>2</v>
      </c>
      <c r="AS123" s="78">
        <v>0</v>
      </c>
      <c r="AT123" s="78">
        <v>1</v>
      </c>
      <c r="AU123" s="78">
        <v>0</v>
      </c>
      <c r="AV123" s="78">
        <v>0</v>
      </c>
      <c r="AW123" s="78">
        <v>0</v>
      </c>
      <c r="AX123" s="78">
        <v>0</v>
      </c>
      <c r="AY123" s="78">
        <v>0</v>
      </c>
      <c r="AZ123" s="78">
        <v>0</v>
      </c>
      <c r="BA123" s="78">
        <v>0</v>
      </c>
      <c r="BB123" s="78">
        <v>0</v>
      </c>
      <c r="BC123" s="78">
        <v>0</v>
      </c>
      <c r="BD123" s="78">
        <v>0</v>
      </c>
      <c r="BE123" s="78">
        <v>0</v>
      </c>
      <c r="BF123" s="78">
        <v>0</v>
      </c>
      <c r="BG123" s="78">
        <v>0</v>
      </c>
      <c r="BH123" s="78">
        <v>0</v>
      </c>
      <c r="BI123" s="78">
        <v>0</v>
      </c>
      <c r="BJ123" s="78">
        <v>0</v>
      </c>
      <c r="BK123" s="78">
        <v>0</v>
      </c>
      <c r="BL123" s="285"/>
      <c r="BM123" s="179">
        <f t="shared" si="5"/>
        <v>3</v>
      </c>
      <c r="BN123" s="79">
        <v>0</v>
      </c>
      <c r="BO123" s="237">
        <v>0</v>
      </c>
      <c r="BP123" s="79">
        <v>0</v>
      </c>
      <c r="BQ123" s="79">
        <v>0</v>
      </c>
      <c r="BR123" s="79">
        <v>0</v>
      </c>
      <c r="BS123" s="238">
        <v>0</v>
      </c>
      <c r="BT123" s="79">
        <v>0</v>
      </c>
      <c r="BU123" s="79">
        <v>0</v>
      </c>
      <c r="BV123" s="79">
        <v>0</v>
      </c>
      <c r="BW123" s="79">
        <v>0</v>
      </c>
      <c r="BX123" s="79">
        <v>0</v>
      </c>
      <c r="BY123" s="79">
        <v>0</v>
      </c>
      <c r="BZ123" s="79">
        <v>0</v>
      </c>
      <c r="CA123" s="79">
        <v>0</v>
      </c>
      <c r="CB123" s="79">
        <v>0</v>
      </c>
      <c r="CC123" s="79">
        <v>0</v>
      </c>
      <c r="CD123" s="79">
        <v>0</v>
      </c>
      <c r="CE123" s="79">
        <v>0</v>
      </c>
      <c r="CF123" s="79">
        <v>0</v>
      </c>
      <c r="CG123" s="79">
        <v>0</v>
      </c>
      <c r="CH123" s="79">
        <v>0</v>
      </c>
      <c r="CI123" s="81">
        <f t="shared" si="6"/>
        <v>0</v>
      </c>
      <c r="CJ123" s="131">
        <f t="shared" si="7"/>
        <v>0</v>
      </c>
      <c r="CK123" s="131">
        <f t="shared" si="8"/>
        <v>0</v>
      </c>
      <c r="CL123" s="131">
        <f t="shared" si="9"/>
        <v>0</v>
      </c>
      <c r="CM123" s="83">
        <v>7</v>
      </c>
      <c r="CN123" s="254" t="s">
        <v>4965</v>
      </c>
      <c r="CO123" s="140" t="s">
        <v>4965</v>
      </c>
      <c r="CP123" s="256" t="s">
        <v>4965</v>
      </c>
      <c r="CQ123" s="86" t="s">
        <v>4965</v>
      </c>
      <c r="CR123" s="85" t="s">
        <v>4965</v>
      </c>
      <c r="CS123" s="85" t="s">
        <v>4965</v>
      </c>
      <c r="CT123" s="85" t="s">
        <v>4965</v>
      </c>
      <c r="CU123" s="86"/>
    </row>
    <row r="124" spans="1:99" s="363" customFormat="1" ht="12" customHeight="1" x14ac:dyDescent="0.2">
      <c r="A124" s="72" t="s">
        <v>2441</v>
      </c>
      <c r="B124" s="73" t="s">
        <v>2590</v>
      </c>
      <c r="C124" s="73" t="s">
        <v>1432</v>
      </c>
      <c r="D124" s="73" t="s">
        <v>1432</v>
      </c>
      <c r="E124" s="78" t="s">
        <v>1432</v>
      </c>
      <c r="F124" s="73" t="s">
        <v>2591</v>
      </c>
      <c r="G124" s="73" t="s">
        <v>804</v>
      </c>
      <c r="H124" s="73" t="s">
        <v>2524</v>
      </c>
      <c r="I124" s="73" t="s">
        <v>805</v>
      </c>
      <c r="J124" s="73">
        <v>529462</v>
      </c>
      <c r="K124" s="73">
        <v>170769</v>
      </c>
      <c r="L124" s="177" t="s">
        <v>3081</v>
      </c>
      <c r="M124" s="74" t="s">
        <v>4630</v>
      </c>
      <c r="N124" s="74" t="s">
        <v>2978</v>
      </c>
      <c r="O124" s="73">
        <v>0</v>
      </c>
      <c r="P124" s="73">
        <v>1</v>
      </c>
      <c r="Q124" s="75">
        <v>1</v>
      </c>
      <c r="R124" s="73" t="s">
        <v>2592</v>
      </c>
      <c r="S124" s="73" t="s">
        <v>1438</v>
      </c>
      <c r="T124" s="74" t="s">
        <v>276</v>
      </c>
      <c r="U124" s="74" t="s">
        <v>1957</v>
      </c>
      <c r="V124" s="73" t="s">
        <v>1439</v>
      </c>
      <c r="W124" s="74" t="s">
        <v>1432</v>
      </c>
      <c r="X124" s="73" t="s">
        <v>1442</v>
      </c>
      <c r="Y124" s="73" t="s">
        <v>3893</v>
      </c>
      <c r="Z124" s="73" t="s">
        <v>1444</v>
      </c>
      <c r="AA124" s="73" t="s">
        <v>4720</v>
      </c>
      <c r="AB124" s="384">
        <v>8.9999999999999993E-3</v>
      </c>
      <c r="AC124" s="76" t="s">
        <v>4630</v>
      </c>
      <c r="AD124" s="77" t="s">
        <v>2978</v>
      </c>
      <c r="AE124" s="157" t="s">
        <v>3063</v>
      </c>
      <c r="AF124" s="78" t="s">
        <v>1445</v>
      </c>
      <c r="AG124" s="78">
        <v>0</v>
      </c>
      <c r="AH124" s="78">
        <v>0</v>
      </c>
      <c r="AI124" s="78">
        <v>0</v>
      </c>
      <c r="AJ124" s="78">
        <v>0</v>
      </c>
      <c r="AK124" s="78">
        <v>1</v>
      </c>
      <c r="AL124" s="78">
        <v>0</v>
      </c>
      <c r="AM124" s="78">
        <v>0</v>
      </c>
      <c r="AN124" s="78">
        <v>0</v>
      </c>
      <c r="AO124" s="78">
        <v>0</v>
      </c>
      <c r="AP124" s="78">
        <v>0</v>
      </c>
      <c r="AQ124" s="78">
        <v>0</v>
      </c>
      <c r="AR124" s="78">
        <v>1</v>
      </c>
      <c r="AS124" s="78">
        <v>0</v>
      </c>
      <c r="AT124" s="78">
        <v>0</v>
      </c>
      <c r="AU124" s="78">
        <v>0</v>
      </c>
      <c r="AV124" s="78">
        <v>0</v>
      </c>
      <c r="AW124" s="78">
        <v>0</v>
      </c>
      <c r="AX124" s="78">
        <v>0</v>
      </c>
      <c r="AY124" s="78">
        <v>0</v>
      </c>
      <c r="AZ124" s="78">
        <v>0</v>
      </c>
      <c r="BA124" s="78">
        <v>0</v>
      </c>
      <c r="BB124" s="78">
        <v>0</v>
      </c>
      <c r="BC124" s="78">
        <v>0</v>
      </c>
      <c r="BD124" s="78">
        <v>0</v>
      </c>
      <c r="BE124" s="78">
        <v>0</v>
      </c>
      <c r="BF124" s="78">
        <v>0</v>
      </c>
      <c r="BG124" s="78">
        <v>0</v>
      </c>
      <c r="BH124" s="78">
        <v>0</v>
      </c>
      <c r="BI124" s="78">
        <v>0</v>
      </c>
      <c r="BJ124" s="78">
        <v>0</v>
      </c>
      <c r="BK124" s="78">
        <v>0</v>
      </c>
      <c r="BL124" s="285"/>
      <c r="BM124" s="179">
        <f t="shared" si="5"/>
        <v>1</v>
      </c>
      <c r="BN124" s="79">
        <v>0</v>
      </c>
      <c r="BO124" s="237">
        <v>0</v>
      </c>
      <c r="BP124" s="79">
        <v>0</v>
      </c>
      <c r="BQ124" s="79">
        <v>0</v>
      </c>
      <c r="BR124" s="79">
        <v>0</v>
      </c>
      <c r="BS124" s="238">
        <v>0</v>
      </c>
      <c r="BT124" s="79">
        <v>0</v>
      </c>
      <c r="BU124" s="79">
        <v>0</v>
      </c>
      <c r="BV124" s="79">
        <v>0</v>
      </c>
      <c r="BW124" s="79">
        <v>0</v>
      </c>
      <c r="BX124" s="79">
        <v>0</v>
      </c>
      <c r="BY124" s="79">
        <v>0</v>
      </c>
      <c r="BZ124" s="79">
        <v>0</v>
      </c>
      <c r="CA124" s="79">
        <v>0</v>
      </c>
      <c r="CB124" s="79">
        <v>0</v>
      </c>
      <c r="CC124" s="79">
        <v>0</v>
      </c>
      <c r="CD124" s="79">
        <v>0</v>
      </c>
      <c r="CE124" s="79">
        <v>0</v>
      </c>
      <c r="CF124" s="79">
        <v>0</v>
      </c>
      <c r="CG124" s="79">
        <v>0</v>
      </c>
      <c r="CH124" s="79">
        <v>0</v>
      </c>
      <c r="CI124" s="81">
        <f t="shared" si="6"/>
        <v>0</v>
      </c>
      <c r="CJ124" s="131">
        <f t="shared" si="7"/>
        <v>0</v>
      </c>
      <c r="CK124" s="131">
        <f t="shared" si="8"/>
        <v>0</v>
      </c>
      <c r="CL124" s="131">
        <f t="shared" si="9"/>
        <v>0</v>
      </c>
      <c r="CM124" s="83">
        <v>7</v>
      </c>
      <c r="CN124" s="254" t="s">
        <v>4965</v>
      </c>
      <c r="CO124" s="140" t="s">
        <v>4965</v>
      </c>
      <c r="CP124" s="256" t="s">
        <v>4965</v>
      </c>
      <c r="CQ124" s="86" t="s">
        <v>4965</v>
      </c>
      <c r="CR124" s="85" t="s">
        <v>4965</v>
      </c>
      <c r="CS124" s="85" t="s">
        <v>4965</v>
      </c>
      <c r="CT124" s="85" t="s">
        <v>4965</v>
      </c>
      <c r="CU124" s="86"/>
    </row>
    <row r="125" spans="1:99" s="363" customFormat="1" ht="12" customHeight="1" x14ac:dyDescent="0.2">
      <c r="A125" s="72" t="s">
        <v>2441</v>
      </c>
      <c r="B125" s="73" t="s">
        <v>2593</v>
      </c>
      <c r="C125" s="73" t="s">
        <v>1432</v>
      </c>
      <c r="D125" s="73" t="s">
        <v>1432</v>
      </c>
      <c r="E125" s="78" t="s">
        <v>2594</v>
      </c>
      <c r="F125" s="73" t="s">
        <v>2595</v>
      </c>
      <c r="G125" s="73" t="s">
        <v>271</v>
      </c>
      <c r="H125" s="73" t="s">
        <v>1458</v>
      </c>
      <c r="I125" s="73" t="s">
        <v>2596</v>
      </c>
      <c r="J125" s="73">
        <v>523850</v>
      </c>
      <c r="K125" s="73">
        <v>175104</v>
      </c>
      <c r="L125" s="177" t="s">
        <v>3088</v>
      </c>
      <c r="M125" s="74" t="s">
        <v>3859</v>
      </c>
      <c r="N125" s="74" t="s">
        <v>3859</v>
      </c>
      <c r="O125" s="73">
        <v>0</v>
      </c>
      <c r="P125" s="73">
        <v>2</v>
      </c>
      <c r="Q125" s="75">
        <v>2</v>
      </c>
      <c r="R125" s="73" t="s">
        <v>2597</v>
      </c>
      <c r="S125" s="73" t="s">
        <v>1438</v>
      </c>
      <c r="T125" s="74" t="s">
        <v>2598</v>
      </c>
      <c r="U125" s="74" t="s">
        <v>3484</v>
      </c>
      <c r="V125" s="73" t="s">
        <v>1439</v>
      </c>
      <c r="W125" s="74" t="s">
        <v>1432</v>
      </c>
      <c r="X125" s="73" t="s">
        <v>1442</v>
      </c>
      <c r="Y125" s="73" t="s">
        <v>4694</v>
      </c>
      <c r="Z125" s="73" t="s">
        <v>1444</v>
      </c>
      <c r="AA125" s="73" t="s">
        <v>2723</v>
      </c>
      <c r="AB125" s="384">
        <v>1.4E-2</v>
      </c>
      <c r="AC125" s="76" t="s">
        <v>3859</v>
      </c>
      <c r="AD125" s="77" t="s">
        <v>3859</v>
      </c>
      <c r="AE125" s="157" t="s">
        <v>3063</v>
      </c>
      <c r="AF125" s="78" t="s">
        <v>1445</v>
      </c>
      <c r="AG125" s="78"/>
      <c r="AH125" s="78">
        <v>0</v>
      </c>
      <c r="AI125" s="78">
        <v>0</v>
      </c>
      <c r="AJ125" s="78">
        <v>0</v>
      </c>
      <c r="AK125" s="78">
        <v>2</v>
      </c>
      <c r="AL125" s="78">
        <v>0</v>
      </c>
      <c r="AM125" s="78">
        <v>0</v>
      </c>
      <c r="AN125" s="78">
        <v>0</v>
      </c>
      <c r="AO125" s="78">
        <v>0</v>
      </c>
      <c r="AP125" s="78">
        <v>0</v>
      </c>
      <c r="AQ125" s="78">
        <v>0</v>
      </c>
      <c r="AR125" s="78">
        <v>2</v>
      </c>
      <c r="AS125" s="78">
        <v>0</v>
      </c>
      <c r="AT125" s="78">
        <v>0</v>
      </c>
      <c r="AU125" s="78">
        <v>0</v>
      </c>
      <c r="AV125" s="78">
        <v>0</v>
      </c>
      <c r="AW125" s="78">
        <v>0</v>
      </c>
      <c r="AX125" s="78">
        <v>0</v>
      </c>
      <c r="AY125" s="78">
        <v>0</v>
      </c>
      <c r="AZ125" s="78">
        <v>0</v>
      </c>
      <c r="BA125" s="78">
        <v>0</v>
      </c>
      <c r="BB125" s="78">
        <v>0</v>
      </c>
      <c r="BC125" s="78">
        <v>0</v>
      </c>
      <c r="BD125" s="78">
        <v>0</v>
      </c>
      <c r="BE125" s="78">
        <v>0</v>
      </c>
      <c r="BF125" s="78">
        <v>0</v>
      </c>
      <c r="BG125" s="78">
        <v>0</v>
      </c>
      <c r="BH125" s="78">
        <v>0</v>
      </c>
      <c r="BI125" s="78">
        <v>0</v>
      </c>
      <c r="BJ125" s="78">
        <v>0</v>
      </c>
      <c r="BK125" s="78">
        <v>0</v>
      </c>
      <c r="BL125" s="285"/>
      <c r="BM125" s="179">
        <f t="shared" si="5"/>
        <v>2</v>
      </c>
      <c r="BN125" s="79">
        <v>0</v>
      </c>
      <c r="BO125" s="237">
        <v>0</v>
      </c>
      <c r="BP125" s="79">
        <v>0</v>
      </c>
      <c r="BQ125" s="79">
        <v>0</v>
      </c>
      <c r="BR125" s="79">
        <v>0</v>
      </c>
      <c r="BS125" s="238">
        <v>0</v>
      </c>
      <c r="BT125" s="79">
        <v>0</v>
      </c>
      <c r="BU125" s="79">
        <v>0</v>
      </c>
      <c r="BV125" s="79">
        <v>0</v>
      </c>
      <c r="BW125" s="79">
        <v>0</v>
      </c>
      <c r="BX125" s="79">
        <v>0</v>
      </c>
      <c r="BY125" s="79">
        <v>0</v>
      </c>
      <c r="BZ125" s="79">
        <v>0</v>
      </c>
      <c r="CA125" s="79">
        <v>0</v>
      </c>
      <c r="CB125" s="79">
        <v>0</v>
      </c>
      <c r="CC125" s="79">
        <v>0</v>
      </c>
      <c r="CD125" s="79">
        <v>0</v>
      </c>
      <c r="CE125" s="79">
        <v>0</v>
      </c>
      <c r="CF125" s="79">
        <v>0</v>
      </c>
      <c r="CG125" s="79">
        <v>0</v>
      </c>
      <c r="CH125" s="79">
        <v>0</v>
      </c>
      <c r="CI125" s="81">
        <f t="shared" si="6"/>
        <v>0</v>
      </c>
      <c r="CJ125" s="131">
        <f t="shared" si="7"/>
        <v>0</v>
      </c>
      <c r="CK125" s="131">
        <f t="shared" si="8"/>
        <v>0</v>
      </c>
      <c r="CL125" s="131">
        <f t="shared" si="9"/>
        <v>0</v>
      </c>
      <c r="CM125" s="83">
        <v>1</v>
      </c>
      <c r="CN125" s="254" t="s">
        <v>4965</v>
      </c>
      <c r="CO125" s="180" t="s">
        <v>1942</v>
      </c>
      <c r="CP125" s="256" t="s">
        <v>4965</v>
      </c>
      <c r="CQ125" s="86" t="s">
        <v>4965</v>
      </c>
      <c r="CR125" s="85" t="s">
        <v>4965</v>
      </c>
      <c r="CS125" s="85" t="s">
        <v>4965</v>
      </c>
      <c r="CT125" s="85" t="s">
        <v>4965</v>
      </c>
      <c r="CU125" s="86"/>
    </row>
    <row r="126" spans="1:99" s="363" customFormat="1" ht="12" customHeight="1" x14ac:dyDescent="0.2">
      <c r="A126" s="72" t="s">
        <v>2441</v>
      </c>
      <c r="B126" s="73" t="s">
        <v>2599</v>
      </c>
      <c r="C126" s="73" t="s">
        <v>1432</v>
      </c>
      <c r="D126" s="73" t="s">
        <v>1432</v>
      </c>
      <c r="E126" s="78" t="s">
        <v>1432</v>
      </c>
      <c r="F126" s="73" t="s">
        <v>3906</v>
      </c>
      <c r="G126" s="73" t="s">
        <v>3947</v>
      </c>
      <c r="H126" s="73" t="s">
        <v>1435</v>
      </c>
      <c r="I126" s="73" t="s">
        <v>3948</v>
      </c>
      <c r="J126" s="73">
        <v>528955</v>
      </c>
      <c r="K126" s="73">
        <v>172409</v>
      </c>
      <c r="L126" s="177" t="s">
        <v>3077</v>
      </c>
      <c r="M126" s="74" t="s">
        <v>2233</v>
      </c>
      <c r="N126" s="74" t="s">
        <v>3859</v>
      </c>
      <c r="O126" s="73">
        <v>0</v>
      </c>
      <c r="P126" s="73">
        <v>1</v>
      </c>
      <c r="Q126" s="75">
        <v>1</v>
      </c>
      <c r="R126" s="338" t="s">
        <v>2620</v>
      </c>
      <c r="S126" s="73" t="s">
        <v>1438</v>
      </c>
      <c r="T126" s="74" t="s">
        <v>2621</v>
      </c>
      <c r="U126" s="74" t="s">
        <v>2233</v>
      </c>
      <c r="V126" s="73" t="s">
        <v>1439</v>
      </c>
      <c r="W126" s="74" t="s">
        <v>1432</v>
      </c>
      <c r="X126" s="73" t="s">
        <v>1442</v>
      </c>
      <c r="Y126" s="73" t="s">
        <v>1453</v>
      </c>
      <c r="Z126" s="73" t="s">
        <v>1444</v>
      </c>
      <c r="AA126" s="73" t="s">
        <v>4207</v>
      </c>
      <c r="AB126" s="384">
        <v>3.7999999999999999E-2</v>
      </c>
      <c r="AC126" s="76" t="s">
        <v>2233</v>
      </c>
      <c r="AD126" s="77" t="s">
        <v>3859</v>
      </c>
      <c r="AE126" s="157" t="s">
        <v>3063</v>
      </c>
      <c r="AF126" s="78" t="s">
        <v>1445</v>
      </c>
      <c r="AG126" s="84"/>
      <c r="AH126" s="78">
        <v>0</v>
      </c>
      <c r="AI126" s="78">
        <v>0</v>
      </c>
      <c r="AJ126" s="78">
        <v>0</v>
      </c>
      <c r="AK126" s="78">
        <v>0</v>
      </c>
      <c r="AL126" s="78">
        <v>0</v>
      </c>
      <c r="AM126" s="78">
        <v>0</v>
      </c>
      <c r="AN126" s="78">
        <v>0</v>
      </c>
      <c r="AO126" s="78">
        <v>1</v>
      </c>
      <c r="AP126" s="78">
        <v>0</v>
      </c>
      <c r="AQ126" s="78">
        <v>0</v>
      </c>
      <c r="AR126" s="78">
        <v>0</v>
      </c>
      <c r="AS126" s="78">
        <v>0</v>
      </c>
      <c r="AT126" s="78">
        <v>0</v>
      </c>
      <c r="AU126" s="78">
        <v>0</v>
      </c>
      <c r="AV126" s="78">
        <v>0</v>
      </c>
      <c r="AW126" s="78">
        <v>0</v>
      </c>
      <c r="AX126" s="78">
        <v>0</v>
      </c>
      <c r="AY126" s="78">
        <v>0</v>
      </c>
      <c r="AZ126" s="78">
        <v>0</v>
      </c>
      <c r="BA126" s="78">
        <v>0</v>
      </c>
      <c r="BB126" s="78">
        <v>0</v>
      </c>
      <c r="BC126" s="78">
        <v>1</v>
      </c>
      <c r="BD126" s="78">
        <v>0</v>
      </c>
      <c r="BE126" s="78">
        <v>0</v>
      </c>
      <c r="BF126" s="78">
        <v>0</v>
      </c>
      <c r="BG126" s="78">
        <v>0</v>
      </c>
      <c r="BH126" s="78">
        <v>0</v>
      </c>
      <c r="BI126" s="78">
        <v>0</v>
      </c>
      <c r="BJ126" s="78">
        <v>0</v>
      </c>
      <c r="BK126" s="78">
        <v>0</v>
      </c>
      <c r="BL126" s="285"/>
      <c r="BM126" s="179">
        <f t="shared" si="5"/>
        <v>1</v>
      </c>
      <c r="BN126" s="79">
        <v>0</v>
      </c>
      <c r="BO126" s="237">
        <v>0</v>
      </c>
      <c r="BP126" s="79">
        <v>0</v>
      </c>
      <c r="BQ126" s="79">
        <v>0</v>
      </c>
      <c r="BR126" s="79">
        <v>0</v>
      </c>
      <c r="BS126" s="238">
        <v>0</v>
      </c>
      <c r="BT126" s="79">
        <v>0</v>
      </c>
      <c r="BU126" s="79">
        <v>0</v>
      </c>
      <c r="BV126" s="79">
        <v>0</v>
      </c>
      <c r="BW126" s="79">
        <v>0</v>
      </c>
      <c r="BX126" s="79">
        <v>0</v>
      </c>
      <c r="BY126" s="79">
        <v>0</v>
      </c>
      <c r="BZ126" s="79">
        <v>0</v>
      </c>
      <c r="CA126" s="79">
        <v>0</v>
      </c>
      <c r="CB126" s="79">
        <v>0</v>
      </c>
      <c r="CC126" s="79">
        <v>0</v>
      </c>
      <c r="CD126" s="79">
        <v>0</v>
      </c>
      <c r="CE126" s="79">
        <v>0</v>
      </c>
      <c r="CF126" s="79">
        <v>0</v>
      </c>
      <c r="CG126" s="79">
        <v>0</v>
      </c>
      <c r="CH126" s="79">
        <v>0</v>
      </c>
      <c r="CI126" s="81">
        <f t="shared" si="6"/>
        <v>0</v>
      </c>
      <c r="CJ126" s="131">
        <f t="shared" si="7"/>
        <v>0</v>
      </c>
      <c r="CK126" s="131">
        <f t="shared" si="8"/>
        <v>0</v>
      </c>
      <c r="CL126" s="131">
        <f t="shared" si="9"/>
        <v>0</v>
      </c>
      <c r="CM126" s="83">
        <v>7</v>
      </c>
      <c r="CN126" s="254" t="s">
        <v>4965</v>
      </c>
      <c r="CO126" s="140" t="s">
        <v>4965</v>
      </c>
      <c r="CP126" s="256" t="s">
        <v>4965</v>
      </c>
      <c r="CQ126" s="86" t="s">
        <v>4965</v>
      </c>
      <c r="CR126" s="85" t="s">
        <v>4965</v>
      </c>
      <c r="CS126" s="85" t="s">
        <v>4965</v>
      </c>
      <c r="CT126" s="85" t="s">
        <v>4965</v>
      </c>
      <c r="CU126" s="86"/>
    </row>
    <row r="127" spans="1:99" s="363" customFormat="1" ht="12" customHeight="1" x14ac:dyDescent="0.2">
      <c r="A127" s="72" t="s">
        <v>2441</v>
      </c>
      <c r="B127" s="73" t="s">
        <v>2622</v>
      </c>
      <c r="C127" s="73" t="s">
        <v>1432</v>
      </c>
      <c r="D127" s="73" t="s">
        <v>1432</v>
      </c>
      <c r="E127" s="78" t="s">
        <v>2623</v>
      </c>
      <c r="F127" s="73" t="s">
        <v>1197</v>
      </c>
      <c r="G127" s="73" t="s">
        <v>2624</v>
      </c>
      <c r="H127" s="73" t="s">
        <v>3299</v>
      </c>
      <c r="I127" s="73" t="s">
        <v>2625</v>
      </c>
      <c r="J127" s="73">
        <v>528704</v>
      </c>
      <c r="K127" s="73">
        <v>176393</v>
      </c>
      <c r="L127" s="177" t="s">
        <v>3066</v>
      </c>
      <c r="M127" s="74" t="s">
        <v>3900</v>
      </c>
      <c r="N127" s="74" t="s">
        <v>3859</v>
      </c>
      <c r="O127" s="73">
        <v>0</v>
      </c>
      <c r="P127" s="73">
        <v>1</v>
      </c>
      <c r="Q127" s="75">
        <v>1</v>
      </c>
      <c r="R127" s="73" t="s">
        <v>3964</v>
      </c>
      <c r="S127" s="73" t="s">
        <v>1438</v>
      </c>
      <c r="T127" s="74" t="s">
        <v>1210</v>
      </c>
      <c r="U127" s="74" t="s">
        <v>3938</v>
      </c>
      <c r="V127" s="73" t="s">
        <v>1439</v>
      </c>
      <c r="W127" s="74" t="s">
        <v>1432</v>
      </c>
      <c r="X127" s="73" t="s">
        <v>1442</v>
      </c>
      <c r="Y127" s="73" t="s">
        <v>1443</v>
      </c>
      <c r="Z127" s="73" t="s">
        <v>1444</v>
      </c>
      <c r="AA127" s="73" t="s">
        <v>2713</v>
      </c>
      <c r="AB127" s="384">
        <v>3.0000000000000001E-3</v>
      </c>
      <c r="AC127" s="76" t="s">
        <v>3900</v>
      </c>
      <c r="AD127" s="77" t="s">
        <v>3859</v>
      </c>
      <c r="AE127" s="157" t="s">
        <v>3063</v>
      </c>
      <c r="AF127" s="78" t="s">
        <v>1445</v>
      </c>
      <c r="AG127" s="78"/>
      <c r="AH127" s="78">
        <v>0</v>
      </c>
      <c r="AI127" s="78">
        <v>0</v>
      </c>
      <c r="AJ127" s="78">
        <v>1</v>
      </c>
      <c r="AK127" s="78">
        <v>0</v>
      </c>
      <c r="AL127" s="78">
        <v>0</v>
      </c>
      <c r="AM127" s="78">
        <v>0</v>
      </c>
      <c r="AN127" s="78">
        <v>0</v>
      </c>
      <c r="AO127" s="78">
        <v>0</v>
      </c>
      <c r="AP127" s="78">
        <v>0</v>
      </c>
      <c r="AQ127" s="78">
        <v>1</v>
      </c>
      <c r="AR127" s="78">
        <v>0</v>
      </c>
      <c r="AS127" s="78">
        <v>0</v>
      </c>
      <c r="AT127" s="78">
        <v>0</v>
      </c>
      <c r="AU127" s="78">
        <v>0</v>
      </c>
      <c r="AV127" s="78">
        <v>0</v>
      </c>
      <c r="AW127" s="78">
        <v>0</v>
      </c>
      <c r="AX127" s="78">
        <v>0</v>
      </c>
      <c r="AY127" s="78">
        <v>0</v>
      </c>
      <c r="AZ127" s="78">
        <v>0</v>
      </c>
      <c r="BA127" s="78">
        <v>0</v>
      </c>
      <c r="BB127" s="78">
        <v>0</v>
      </c>
      <c r="BC127" s="78">
        <v>0</v>
      </c>
      <c r="BD127" s="78">
        <v>0</v>
      </c>
      <c r="BE127" s="78">
        <v>0</v>
      </c>
      <c r="BF127" s="78">
        <v>0</v>
      </c>
      <c r="BG127" s="78">
        <v>0</v>
      </c>
      <c r="BH127" s="78">
        <v>0</v>
      </c>
      <c r="BI127" s="78">
        <v>0</v>
      </c>
      <c r="BJ127" s="78">
        <v>0</v>
      </c>
      <c r="BK127" s="78">
        <v>0</v>
      </c>
      <c r="BL127" s="285"/>
      <c r="BM127" s="179">
        <f t="shared" si="5"/>
        <v>1</v>
      </c>
      <c r="BN127" s="79">
        <v>0</v>
      </c>
      <c r="BO127" s="237">
        <v>0</v>
      </c>
      <c r="BP127" s="79">
        <v>0</v>
      </c>
      <c r="BQ127" s="79">
        <v>0</v>
      </c>
      <c r="BR127" s="79">
        <v>0</v>
      </c>
      <c r="BS127" s="238">
        <v>0</v>
      </c>
      <c r="BT127" s="79">
        <v>0</v>
      </c>
      <c r="BU127" s="79">
        <v>0</v>
      </c>
      <c r="BV127" s="79">
        <v>0</v>
      </c>
      <c r="BW127" s="79">
        <v>0</v>
      </c>
      <c r="BX127" s="79">
        <v>0</v>
      </c>
      <c r="BY127" s="79">
        <v>0</v>
      </c>
      <c r="BZ127" s="79">
        <v>0</v>
      </c>
      <c r="CA127" s="79">
        <v>0</v>
      </c>
      <c r="CB127" s="79">
        <v>0</v>
      </c>
      <c r="CC127" s="79">
        <v>0</v>
      </c>
      <c r="CD127" s="79">
        <v>0</v>
      </c>
      <c r="CE127" s="79">
        <v>0</v>
      </c>
      <c r="CF127" s="79">
        <v>0</v>
      </c>
      <c r="CG127" s="79">
        <v>0</v>
      </c>
      <c r="CH127" s="79">
        <v>0</v>
      </c>
      <c r="CI127" s="81">
        <f t="shared" si="6"/>
        <v>0</v>
      </c>
      <c r="CJ127" s="131">
        <f t="shared" si="7"/>
        <v>0</v>
      </c>
      <c r="CK127" s="131">
        <f t="shared" si="8"/>
        <v>0</v>
      </c>
      <c r="CL127" s="131">
        <f t="shared" si="9"/>
        <v>0</v>
      </c>
      <c r="CM127" s="83">
        <v>1</v>
      </c>
      <c r="CN127" s="254" t="s">
        <v>4965</v>
      </c>
      <c r="CO127" s="140" t="s">
        <v>4965</v>
      </c>
      <c r="CP127" s="256" t="s">
        <v>4965</v>
      </c>
      <c r="CQ127" s="86" t="s">
        <v>4965</v>
      </c>
      <c r="CR127" s="85" t="s">
        <v>4965</v>
      </c>
      <c r="CS127" s="85" t="s">
        <v>4965</v>
      </c>
      <c r="CT127" s="85" t="s">
        <v>4965</v>
      </c>
      <c r="CU127" s="86"/>
    </row>
    <row r="128" spans="1:99" s="363" customFormat="1" ht="12" customHeight="1" x14ac:dyDescent="0.2">
      <c r="A128" s="72" t="s">
        <v>2441</v>
      </c>
      <c r="B128" s="73" t="s">
        <v>3965</v>
      </c>
      <c r="C128" s="73" t="s">
        <v>1432</v>
      </c>
      <c r="D128" s="73" t="s">
        <v>1432</v>
      </c>
      <c r="E128" s="78" t="s">
        <v>3966</v>
      </c>
      <c r="F128" s="73" t="s">
        <v>1432</v>
      </c>
      <c r="G128" s="73" t="s">
        <v>2333</v>
      </c>
      <c r="H128" s="73" t="s">
        <v>1885</v>
      </c>
      <c r="I128" s="73" t="s">
        <v>3967</v>
      </c>
      <c r="J128" s="73">
        <v>525267</v>
      </c>
      <c r="K128" s="73">
        <v>174685</v>
      </c>
      <c r="L128" s="177" t="s">
        <v>3080</v>
      </c>
      <c r="M128" s="74" t="s">
        <v>3900</v>
      </c>
      <c r="N128" s="74" t="s">
        <v>3859</v>
      </c>
      <c r="O128" s="73">
        <v>0</v>
      </c>
      <c r="P128" s="73">
        <v>1</v>
      </c>
      <c r="Q128" s="75">
        <v>1</v>
      </c>
      <c r="R128" s="73" t="s">
        <v>4552</v>
      </c>
      <c r="S128" s="73" t="s">
        <v>1438</v>
      </c>
      <c r="T128" s="74" t="s">
        <v>1210</v>
      </c>
      <c r="U128" s="74" t="s">
        <v>750</v>
      </c>
      <c r="V128" s="73" t="s">
        <v>1439</v>
      </c>
      <c r="W128" s="74" t="s">
        <v>1432</v>
      </c>
      <c r="X128" s="73" t="s">
        <v>1442</v>
      </c>
      <c r="Y128" s="73" t="s">
        <v>1443</v>
      </c>
      <c r="Z128" s="73" t="s">
        <v>1444</v>
      </c>
      <c r="AA128" s="73" t="s">
        <v>2713</v>
      </c>
      <c r="AB128" s="384">
        <v>8.0000000000000002E-3</v>
      </c>
      <c r="AC128" s="76" t="s">
        <v>3900</v>
      </c>
      <c r="AD128" s="77" t="s">
        <v>3859</v>
      </c>
      <c r="AE128" s="157" t="s">
        <v>3063</v>
      </c>
      <c r="AF128" s="78" t="s">
        <v>1445</v>
      </c>
      <c r="AG128" s="78"/>
      <c r="AH128" s="78">
        <v>0</v>
      </c>
      <c r="AI128" s="78">
        <v>0</v>
      </c>
      <c r="AJ128" s="78">
        <v>0</v>
      </c>
      <c r="AK128" s="78">
        <v>0</v>
      </c>
      <c r="AL128" s="78">
        <v>0</v>
      </c>
      <c r="AM128" s="78">
        <v>1</v>
      </c>
      <c r="AN128" s="78">
        <v>0</v>
      </c>
      <c r="AO128" s="78">
        <v>0</v>
      </c>
      <c r="AP128" s="78">
        <v>0</v>
      </c>
      <c r="AQ128" s="78">
        <v>0</v>
      </c>
      <c r="AR128" s="78">
        <v>0</v>
      </c>
      <c r="AS128" s="78">
        <v>0</v>
      </c>
      <c r="AT128" s="78">
        <v>0</v>
      </c>
      <c r="AU128" s="78">
        <v>0</v>
      </c>
      <c r="AV128" s="78">
        <v>0</v>
      </c>
      <c r="AW128" s="78">
        <v>0</v>
      </c>
      <c r="AX128" s="78">
        <v>0</v>
      </c>
      <c r="AY128" s="78">
        <v>0</v>
      </c>
      <c r="AZ128" s="78">
        <v>0</v>
      </c>
      <c r="BA128" s="78">
        <v>1</v>
      </c>
      <c r="BB128" s="78">
        <v>0</v>
      </c>
      <c r="BC128" s="78">
        <v>0</v>
      </c>
      <c r="BD128" s="78">
        <v>0</v>
      </c>
      <c r="BE128" s="78">
        <v>0</v>
      </c>
      <c r="BF128" s="78">
        <v>0</v>
      </c>
      <c r="BG128" s="78">
        <v>0</v>
      </c>
      <c r="BH128" s="78">
        <v>0</v>
      </c>
      <c r="BI128" s="78">
        <v>0</v>
      </c>
      <c r="BJ128" s="78">
        <v>0</v>
      </c>
      <c r="BK128" s="78">
        <v>0</v>
      </c>
      <c r="BL128" s="285"/>
      <c r="BM128" s="179">
        <f t="shared" si="5"/>
        <v>1</v>
      </c>
      <c r="BN128" s="79">
        <v>0</v>
      </c>
      <c r="BO128" s="237">
        <v>0</v>
      </c>
      <c r="BP128" s="79">
        <v>0</v>
      </c>
      <c r="BQ128" s="79">
        <v>0</v>
      </c>
      <c r="BR128" s="79">
        <v>0</v>
      </c>
      <c r="BS128" s="238">
        <v>0</v>
      </c>
      <c r="BT128" s="79">
        <v>0</v>
      </c>
      <c r="BU128" s="79">
        <v>0</v>
      </c>
      <c r="BV128" s="79">
        <v>0</v>
      </c>
      <c r="BW128" s="79">
        <v>0</v>
      </c>
      <c r="BX128" s="79">
        <v>0</v>
      </c>
      <c r="BY128" s="79">
        <v>0</v>
      </c>
      <c r="BZ128" s="79">
        <v>0</v>
      </c>
      <c r="CA128" s="79">
        <v>0</v>
      </c>
      <c r="CB128" s="79">
        <v>0</v>
      </c>
      <c r="CC128" s="79">
        <v>0</v>
      </c>
      <c r="CD128" s="79">
        <v>0</v>
      </c>
      <c r="CE128" s="79">
        <v>0</v>
      </c>
      <c r="CF128" s="79">
        <v>0</v>
      </c>
      <c r="CG128" s="79">
        <v>0</v>
      </c>
      <c r="CH128" s="79">
        <v>0</v>
      </c>
      <c r="CI128" s="81">
        <f t="shared" si="6"/>
        <v>0</v>
      </c>
      <c r="CJ128" s="131">
        <f t="shared" si="7"/>
        <v>0</v>
      </c>
      <c r="CK128" s="131">
        <f t="shared" si="8"/>
        <v>0</v>
      </c>
      <c r="CL128" s="131">
        <f t="shared" si="9"/>
        <v>0</v>
      </c>
      <c r="CM128" s="83">
        <v>1</v>
      </c>
      <c r="CN128" s="254" t="s">
        <v>4965</v>
      </c>
      <c r="CO128" s="140" t="s">
        <v>4965</v>
      </c>
      <c r="CP128" s="256" t="s">
        <v>4965</v>
      </c>
      <c r="CQ128" s="86" t="s">
        <v>4965</v>
      </c>
      <c r="CR128" s="85" t="s">
        <v>4965</v>
      </c>
      <c r="CS128" s="85" t="s">
        <v>4965</v>
      </c>
      <c r="CT128" s="85" t="s">
        <v>4965</v>
      </c>
      <c r="CU128" s="86"/>
    </row>
    <row r="129" spans="1:99" s="363" customFormat="1" ht="12" customHeight="1" x14ac:dyDescent="0.2">
      <c r="A129" s="72" t="s">
        <v>2441</v>
      </c>
      <c r="B129" s="73" t="s">
        <v>4553</v>
      </c>
      <c r="C129" s="73" t="s">
        <v>1432</v>
      </c>
      <c r="D129" s="73" t="s">
        <v>1432</v>
      </c>
      <c r="E129" s="78" t="s">
        <v>1432</v>
      </c>
      <c r="F129" s="73" t="s">
        <v>4554</v>
      </c>
      <c r="G129" s="73" t="s">
        <v>5046</v>
      </c>
      <c r="H129" s="73" t="s">
        <v>3875</v>
      </c>
      <c r="I129" s="73" t="s">
        <v>2582</v>
      </c>
      <c r="J129" s="73">
        <v>528671</v>
      </c>
      <c r="K129" s="73">
        <v>173578</v>
      </c>
      <c r="L129" s="177" t="s">
        <v>3076</v>
      </c>
      <c r="M129" s="74" t="s">
        <v>3859</v>
      </c>
      <c r="N129" s="74" t="s">
        <v>3859</v>
      </c>
      <c r="O129" s="73">
        <v>0</v>
      </c>
      <c r="P129" s="73">
        <v>1</v>
      </c>
      <c r="Q129" s="75">
        <v>1</v>
      </c>
      <c r="R129" s="73" t="s">
        <v>4555</v>
      </c>
      <c r="S129" s="73" t="s">
        <v>1438</v>
      </c>
      <c r="T129" s="74" t="s">
        <v>1210</v>
      </c>
      <c r="U129" s="74" t="s">
        <v>4818</v>
      </c>
      <c r="V129" s="73" t="s">
        <v>1439</v>
      </c>
      <c r="W129" s="74" t="s">
        <v>1432</v>
      </c>
      <c r="X129" s="73" t="s">
        <v>1442</v>
      </c>
      <c r="Y129" s="73" t="s">
        <v>1453</v>
      </c>
      <c r="Z129" s="73" t="s">
        <v>1444</v>
      </c>
      <c r="AA129" s="73" t="s">
        <v>2723</v>
      </c>
      <c r="AB129" s="384">
        <v>4.0000000000000001E-3</v>
      </c>
      <c r="AC129" s="76" t="s">
        <v>3859</v>
      </c>
      <c r="AD129" s="77" t="s">
        <v>3859</v>
      </c>
      <c r="AE129" s="157" t="s">
        <v>3063</v>
      </c>
      <c r="AF129" s="78" t="s">
        <v>1445</v>
      </c>
      <c r="AG129" s="78"/>
      <c r="AH129" s="78">
        <v>0</v>
      </c>
      <c r="AI129" s="78">
        <v>0</v>
      </c>
      <c r="AJ129" s="78">
        <v>0</v>
      </c>
      <c r="AK129" s="78">
        <v>0</v>
      </c>
      <c r="AL129" s="78">
        <v>0</v>
      </c>
      <c r="AM129" s="78">
        <v>1</v>
      </c>
      <c r="AN129" s="78">
        <v>0</v>
      </c>
      <c r="AO129" s="78">
        <v>0</v>
      </c>
      <c r="AP129" s="78">
        <v>0</v>
      </c>
      <c r="AQ129" s="78">
        <v>0</v>
      </c>
      <c r="AR129" s="78">
        <v>0</v>
      </c>
      <c r="AS129" s="78">
        <v>0</v>
      </c>
      <c r="AT129" s="78">
        <v>1</v>
      </c>
      <c r="AU129" s="78">
        <v>0</v>
      </c>
      <c r="AV129" s="78">
        <v>0</v>
      </c>
      <c r="AW129" s="78">
        <v>0</v>
      </c>
      <c r="AX129" s="78">
        <v>0</v>
      </c>
      <c r="AY129" s="78">
        <v>0</v>
      </c>
      <c r="AZ129" s="78">
        <v>0</v>
      </c>
      <c r="BA129" s="78">
        <v>0</v>
      </c>
      <c r="BB129" s="78">
        <v>0</v>
      </c>
      <c r="BC129" s="78">
        <v>0</v>
      </c>
      <c r="BD129" s="78">
        <v>0</v>
      </c>
      <c r="BE129" s="78">
        <v>0</v>
      </c>
      <c r="BF129" s="78">
        <v>0</v>
      </c>
      <c r="BG129" s="78">
        <v>0</v>
      </c>
      <c r="BH129" s="78">
        <v>0</v>
      </c>
      <c r="BI129" s="78">
        <v>0</v>
      </c>
      <c r="BJ129" s="78">
        <v>0</v>
      </c>
      <c r="BK129" s="78">
        <v>0</v>
      </c>
      <c r="BL129" s="285"/>
      <c r="BM129" s="179">
        <f t="shared" si="5"/>
        <v>1</v>
      </c>
      <c r="BN129" s="79">
        <v>0</v>
      </c>
      <c r="BO129" s="237">
        <v>0</v>
      </c>
      <c r="BP129" s="79">
        <v>0</v>
      </c>
      <c r="BQ129" s="79">
        <v>0</v>
      </c>
      <c r="BR129" s="79">
        <v>0</v>
      </c>
      <c r="BS129" s="238">
        <v>0</v>
      </c>
      <c r="BT129" s="79">
        <v>0</v>
      </c>
      <c r="BU129" s="79">
        <v>0</v>
      </c>
      <c r="BV129" s="79">
        <v>0</v>
      </c>
      <c r="BW129" s="79">
        <v>0</v>
      </c>
      <c r="BX129" s="79">
        <v>0</v>
      </c>
      <c r="BY129" s="79">
        <v>0</v>
      </c>
      <c r="BZ129" s="79">
        <v>0</v>
      </c>
      <c r="CA129" s="79">
        <v>0</v>
      </c>
      <c r="CB129" s="79">
        <v>0</v>
      </c>
      <c r="CC129" s="79">
        <v>0</v>
      </c>
      <c r="CD129" s="79">
        <v>0</v>
      </c>
      <c r="CE129" s="79">
        <v>0</v>
      </c>
      <c r="CF129" s="79">
        <v>0</v>
      </c>
      <c r="CG129" s="79">
        <v>0</v>
      </c>
      <c r="CH129" s="79">
        <v>0</v>
      </c>
      <c r="CI129" s="81">
        <f t="shared" si="6"/>
        <v>0</v>
      </c>
      <c r="CJ129" s="131">
        <f t="shared" si="7"/>
        <v>0</v>
      </c>
      <c r="CK129" s="131">
        <f t="shared" si="8"/>
        <v>0</v>
      </c>
      <c r="CL129" s="131">
        <f t="shared" si="9"/>
        <v>0</v>
      </c>
      <c r="CM129" s="83">
        <v>7</v>
      </c>
      <c r="CN129" s="254" t="s">
        <v>4965</v>
      </c>
      <c r="CO129" s="180" t="s">
        <v>4767</v>
      </c>
      <c r="CP129" s="256" t="s">
        <v>4965</v>
      </c>
      <c r="CQ129" s="86" t="s">
        <v>4965</v>
      </c>
      <c r="CR129" s="85" t="s">
        <v>4965</v>
      </c>
      <c r="CS129" s="85" t="s">
        <v>4965</v>
      </c>
      <c r="CT129" s="85" t="s">
        <v>4965</v>
      </c>
      <c r="CU129" s="86"/>
    </row>
    <row r="130" spans="1:99" s="363" customFormat="1" ht="12" customHeight="1" x14ac:dyDescent="0.2">
      <c r="A130" s="72" t="s">
        <v>2441</v>
      </c>
      <c r="B130" s="73" t="s">
        <v>4556</v>
      </c>
      <c r="C130" s="73" t="s">
        <v>1432</v>
      </c>
      <c r="D130" s="73" t="s">
        <v>1432</v>
      </c>
      <c r="E130" s="78" t="s">
        <v>1432</v>
      </c>
      <c r="F130" s="73" t="s">
        <v>225</v>
      </c>
      <c r="G130" s="73" t="s">
        <v>1385</v>
      </c>
      <c r="H130" s="73" t="s">
        <v>1458</v>
      </c>
      <c r="I130" s="73" t="s">
        <v>226</v>
      </c>
      <c r="J130" s="73">
        <v>523970</v>
      </c>
      <c r="K130" s="73">
        <v>175165</v>
      </c>
      <c r="L130" s="177" t="s">
        <v>3088</v>
      </c>
      <c r="M130" s="74" t="s">
        <v>1841</v>
      </c>
      <c r="N130" s="74" t="s">
        <v>2128</v>
      </c>
      <c r="O130" s="73">
        <v>0</v>
      </c>
      <c r="P130" s="73">
        <v>2</v>
      </c>
      <c r="Q130" s="75">
        <v>2</v>
      </c>
      <c r="R130" s="73" t="s">
        <v>4557</v>
      </c>
      <c r="S130" s="73" t="s">
        <v>1438</v>
      </c>
      <c r="T130" s="74" t="s">
        <v>3867</v>
      </c>
      <c r="U130" s="74" t="s">
        <v>3494</v>
      </c>
      <c r="V130" s="73" t="s">
        <v>1439</v>
      </c>
      <c r="W130" s="74" t="s">
        <v>1432</v>
      </c>
      <c r="X130" s="73" t="s">
        <v>1442</v>
      </c>
      <c r="Y130" s="73" t="s">
        <v>1443</v>
      </c>
      <c r="Z130" s="73" t="s">
        <v>1444</v>
      </c>
      <c r="AA130" s="73" t="s">
        <v>2713</v>
      </c>
      <c r="AB130" s="384">
        <v>1.2999999999999999E-2</v>
      </c>
      <c r="AC130" s="76" t="s">
        <v>1841</v>
      </c>
      <c r="AD130" s="77" t="s">
        <v>2128</v>
      </c>
      <c r="AE130" s="157" t="s">
        <v>3063</v>
      </c>
      <c r="AF130" s="78" t="s">
        <v>1445</v>
      </c>
      <c r="AG130" s="78"/>
      <c r="AH130" s="78">
        <v>0</v>
      </c>
      <c r="AI130" s="78">
        <v>0</v>
      </c>
      <c r="AJ130" s="78">
        <v>0</v>
      </c>
      <c r="AK130" s="78">
        <v>0</v>
      </c>
      <c r="AL130" s="78">
        <v>2</v>
      </c>
      <c r="AM130" s="78">
        <v>0</v>
      </c>
      <c r="AN130" s="78">
        <v>0</v>
      </c>
      <c r="AO130" s="78">
        <v>0</v>
      </c>
      <c r="AP130" s="78">
        <v>0</v>
      </c>
      <c r="AQ130" s="78">
        <v>0</v>
      </c>
      <c r="AR130" s="78">
        <v>0</v>
      </c>
      <c r="AS130" s="78">
        <v>2</v>
      </c>
      <c r="AT130" s="78">
        <v>0</v>
      </c>
      <c r="AU130" s="78">
        <v>0</v>
      </c>
      <c r="AV130" s="78">
        <v>0</v>
      </c>
      <c r="AW130" s="78">
        <v>0</v>
      </c>
      <c r="AX130" s="78">
        <v>0</v>
      </c>
      <c r="AY130" s="78">
        <v>0</v>
      </c>
      <c r="AZ130" s="78">
        <v>0</v>
      </c>
      <c r="BA130" s="78">
        <v>0</v>
      </c>
      <c r="BB130" s="78">
        <v>0</v>
      </c>
      <c r="BC130" s="78">
        <v>0</v>
      </c>
      <c r="BD130" s="78">
        <v>0</v>
      </c>
      <c r="BE130" s="78">
        <v>0</v>
      </c>
      <c r="BF130" s="78">
        <v>0</v>
      </c>
      <c r="BG130" s="78">
        <v>0</v>
      </c>
      <c r="BH130" s="78">
        <v>0</v>
      </c>
      <c r="BI130" s="78">
        <v>0</v>
      </c>
      <c r="BJ130" s="78">
        <v>0</v>
      </c>
      <c r="BK130" s="78">
        <v>0</v>
      </c>
      <c r="BL130" s="285"/>
      <c r="BM130" s="179">
        <f t="shared" ref="BM130:BM193" si="10">Q130</f>
        <v>2</v>
      </c>
      <c r="BN130" s="79">
        <v>0</v>
      </c>
      <c r="BO130" s="237">
        <v>0</v>
      </c>
      <c r="BP130" s="79">
        <v>0</v>
      </c>
      <c r="BQ130" s="79">
        <v>0</v>
      </c>
      <c r="BR130" s="79">
        <v>0</v>
      </c>
      <c r="BS130" s="238">
        <v>0</v>
      </c>
      <c r="BT130" s="79">
        <v>0</v>
      </c>
      <c r="BU130" s="79">
        <v>0</v>
      </c>
      <c r="BV130" s="79">
        <v>0</v>
      </c>
      <c r="BW130" s="79">
        <v>0</v>
      </c>
      <c r="BX130" s="79">
        <v>0</v>
      </c>
      <c r="BY130" s="79">
        <v>0</v>
      </c>
      <c r="BZ130" s="79">
        <v>0</v>
      </c>
      <c r="CA130" s="79">
        <v>0</v>
      </c>
      <c r="CB130" s="79">
        <v>0</v>
      </c>
      <c r="CC130" s="79">
        <v>0</v>
      </c>
      <c r="CD130" s="79">
        <v>0</v>
      </c>
      <c r="CE130" s="79">
        <v>0</v>
      </c>
      <c r="CF130" s="79">
        <v>0</v>
      </c>
      <c r="CG130" s="79">
        <v>0</v>
      </c>
      <c r="CH130" s="79">
        <v>0</v>
      </c>
      <c r="CI130" s="81">
        <f t="shared" ref="CI130:CI193" si="11">SUBTOTAL(9,BN130:CH130)</f>
        <v>0</v>
      </c>
      <c r="CJ130" s="131">
        <f t="shared" ref="CJ130:CJ193" si="12">SUM(BN130:CB130)</f>
        <v>0</v>
      </c>
      <c r="CK130" s="131">
        <f t="shared" ref="CK130:CK193" si="13">SUM(BO130:BS130)</f>
        <v>0</v>
      </c>
      <c r="CL130" s="131">
        <f t="shared" ref="CL130:CL193" si="14">SUM(BO130:BX130)</f>
        <v>0</v>
      </c>
      <c r="CM130" s="83">
        <v>1</v>
      </c>
      <c r="CN130" s="254" t="s">
        <v>4965</v>
      </c>
      <c r="CO130" s="180" t="s">
        <v>1942</v>
      </c>
      <c r="CP130" s="256" t="s">
        <v>4965</v>
      </c>
      <c r="CQ130" s="86" t="s">
        <v>4965</v>
      </c>
      <c r="CR130" s="85" t="s">
        <v>4965</v>
      </c>
      <c r="CS130" s="85" t="s">
        <v>4965</v>
      </c>
      <c r="CT130" s="85" t="s">
        <v>4965</v>
      </c>
      <c r="CU130" s="86"/>
    </row>
    <row r="131" spans="1:99" s="363" customFormat="1" ht="12" customHeight="1" x14ac:dyDescent="0.2">
      <c r="A131" s="72" t="s">
        <v>2441</v>
      </c>
      <c r="B131" s="73" t="s">
        <v>4558</v>
      </c>
      <c r="C131" s="73" t="s">
        <v>1432</v>
      </c>
      <c r="D131" s="73" t="s">
        <v>1432</v>
      </c>
      <c r="E131" s="78" t="s">
        <v>4559</v>
      </c>
      <c r="F131" s="73" t="s">
        <v>3320</v>
      </c>
      <c r="G131" s="73" t="s">
        <v>4723</v>
      </c>
      <c r="H131" s="73" t="s">
        <v>1885</v>
      </c>
      <c r="I131" s="73" t="s">
        <v>3381</v>
      </c>
      <c r="J131" s="73">
        <v>526159</v>
      </c>
      <c r="K131" s="73">
        <v>173424</v>
      </c>
      <c r="L131" s="177" t="s">
        <v>3089</v>
      </c>
      <c r="M131" s="74" t="s">
        <v>3859</v>
      </c>
      <c r="N131" s="74" t="s">
        <v>3859</v>
      </c>
      <c r="O131" s="73">
        <v>0</v>
      </c>
      <c r="P131" s="73">
        <v>1</v>
      </c>
      <c r="Q131" s="75">
        <v>1</v>
      </c>
      <c r="R131" s="73" t="s">
        <v>3382</v>
      </c>
      <c r="S131" s="73" t="s">
        <v>1438</v>
      </c>
      <c r="T131" s="74" t="s">
        <v>3383</v>
      </c>
      <c r="U131" s="74" t="s">
        <v>4280</v>
      </c>
      <c r="V131" s="73" t="s">
        <v>1439</v>
      </c>
      <c r="W131" s="74" t="s">
        <v>1432</v>
      </c>
      <c r="X131" s="73" t="s">
        <v>1442</v>
      </c>
      <c r="Y131" s="73" t="s">
        <v>3893</v>
      </c>
      <c r="Z131" s="73" t="s">
        <v>1444</v>
      </c>
      <c r="AA131" s="73" t="s">
        <v>3894</v>
      </c>
      <c r="AB131" s="384">
        <v>7.0000000000000001E-3</v>
      </c>
      <c r="AC131" s="76" t="s">
        <v>3859</v>
      </c>
      <c r="AD131" s="77" t="s">
        <v>3859</v>
      </c>
      <c r="AE131" s="157" t="s">
        <v>3063</v>
      </c>
      <c r="AF131" s="78" t="s">
        <v>1445</v>
      </c>
      <c r="AG131" s="78"/>
      <c r="AH131" s="78">
        <v>0</v>
      </c>
      <c r="AI131" s="78">
        <v>0</v>
      </c>
      <c r="AJ131" s="78">
        <v>0</v>
      </c>
      <c r="AK131" s="78">
        <v>0</v>
      </c>
      <c r="AL131" s="78">
        <v>1</v>
      </c>
      <c r="AM131" s="78">
        <v>0</v>
      </c>
      <c r="AN131" s="78">
        <v>0</v>
      </c>
      <c r="AO131" s="78">
        <v>0</v>
      </c>
      <c r="AP131" s="78">
        <v>0</v>
      </c>
      <c r="AQ131" s="78">
        <v>0</v>
      </c>
      <c r="AR131" s="78">
        <v>0</v>
      </c>
      <c r="AS131" s="78">
        <v>1</v>
      </c>
      <c r="AT131" s="78">
        <v>0</v>
      </c>
      <c r="AU131" s="78">
        <v>0</v>
      </c>
      <c r="AV131" s="78">
        <v>0</v>
      </c>
      <c r="AW131" s="78">
        <v>0</v>
      </c>
      <c r="AX131" s="78">
        <v>0</v>
      </c>
      <c r="AY131" s="78">
        <v>0</v>
      </c>
      <c r="AZ131" s="78">
        <v>0</v>
      </c>
      <c r="BA131" s="78">
        <v>0</v>
      </c>
      <c r="BB131" s="78">
        <v>0</v>
      </c>
      <c r="BC131" s="78">
        <v>0</v>
      </c>
      <c r="BD131" s="78">
        <v>0</v>
      </c>
      <c r="BE131" s="78">
        <v>0</v>
      </c>
      <c r="BF131" s="78">
        <v>0</v>
      </c>
      <c r="BG131" s="78">
        <v>0</v>
      </c>
      <c r="BH131" s="78">
        <v>0</v>
      </c>
      <c r="BI131" s="78">
        <v>0</v>
      </c>
      <c r="BJ131" s="78">
        <v>0</v>
      </c>
      <c r="BK131" s="78">
        <v>0</v>
      </c>
      <c r="BL131" s="285"/>
      <c r="BM131" s="179">
        <f t="shared" si="10"/>
        <v>1</v>
      </c>
      <c r="BN131" s="79">
        <v>0</v>
      </c>
      <c r="BO131" s="237">
        <v>0</v>
      </c>
      <c r="BP131" s="79">
        <v>0</v>
      </c>
      <c r="BQ131" s="79">
        <v>0</v>
      </c>
      <c r="BR131" s="79">
        <v>0</v>
      </c>
      <c r="BS131" s="238">
        <v>0</v>
      </c>
      <c r="BT131" s="79">
        <v>0</v>
      </c>
      <c r="BU131" s="79">
        <v>0</v>
      </c>
      <c r="BV131" s="79">
        <v>0</v>
      </c>
      <c r="BW131" s="79">
        <v>0</v>
      </c>
      <c r="BX131" s="79">
        <v>0</v>
      </c>
      <c r="BY131" s="79">
        <v>0</v>
      </c>
      <c r="BZ131" s="79">
        <v>0</v>
      </c>
      <c r="CA131" s="79">
        <v>0</v>
      </c>
      <c r="CB131" s="79">
        <v>0</v>
      </c>
      <c r="CC131" s="79">
        <v>0</v>
      </c>
      <c r="CD131" s="79">
        <v>0</v>
      </c>
      <c r="CE131" s="79">
        <v>0</v>
      </c>
      <c r="CF131" s="79">
        <v>0</v>
      </c>
      <c r="CG131" s="79">
        <v>0</v>
      </c>
      <c r="CH131" s="79">
        <v>0</v>
      </c>
      <c r="CI131" s="81">
        <f t="shared" si="11"/>
        <v>0</v>
      </c>
      <c r="CJ131" s="131">
        <f t="shared" si="12"/>
        <v>0</v>
      </c>
      <c r="CK131" s="131">
        <f t="shared" si="13"/>
        <v>0</v>
      </c>
      <c r="CL131" s="131">
        <f t="shared" si="14"/>
        <v>0</v>
      </c>
      <c r="CM131" s="83">
        <v>7</v>
      </c>
      <c r="CN131" s="254" t="s">
        <v>4965</v>
      </c>
      <c r="CO131" s="140" t="s">
        <v>4965</v>
      </c>
      <c r="CP131" s="256" t="s">
        <v>4965</v>
      </c>
      <c r="CQ131" s="86" t="s">
        <v>4965</v>
      </c>
      <c r="CR131" s="85" t="s">
        <v>4965</v>
      </c>
      <c r="CS131" s="85" t="s">
        <v>4965</v>
      </c>
      <c r="CT131" s="85" t="s">
        <v>4965</v>
      </c>
      <c r="CU131" s="86"/>
    </row>
    <row r="132" spans="1:99" s="363" customFormat="1" ht="12" customHeight="1" x14ac:dyDescent="0.2">
      <c r="A132" s="72" t="s">
        <v>2441</v>
      </c>
      <c r="B132" s="73" t="s">
        <v>3384</v>
      </c>
      <c r="C132" s="73" t="s">
        <v>1432</v>
      </c>
      <c r="D132" s="73" t="s">
        <v>1432</v>
      </c>
      <c r="E132" s="78" t="s">
        <v>1432</v>
      </c>
      <c r="F132" s="73" t="s">
        <v>3385</v>
      </c>
      <c r="G132" s="73" t="s">
        <v>195</v>
      </c>
      <c r="H132" s="73" t="s">
        <v>3875</v>
      </c>
      <c r="I132" s="73" t="s">
        <v>196</v>
      </c>
      <c r="J132" s="73">
        <v>528843</v>
      </c>
      <c r="K132" s="73">
        <v>173116</v>
      </c>
      <c r="L132" s="177" t="s">
        <v>3076</v>
      </c>
      <c r="M132" s="74" t="s">
        <v>3386</v>
      </c>
      <c r="N132" s="74" t="s">
        <v>306</v>
      </c>
      <c r="O132" s="73">
        <v>0</v>
      </c>
      <c r="P132" s="73">
        <v>2</v>
      </c>
      <c r="Q132" s="75">
        <v>2</v>
      </c>
      <c r="R132" s="73" t="s">
        <v>3387</v>
      </c>
      <c r="S132" s="73" t="s">
        <v>1438</v>
      </c>
      <c r="T132" s="74" t="s">
        <v>2344</v>
      </c>
      <c r="U132" s="74" t="s">
        <v>2745</v>
      </c>
      <c r="V132" s="73" t="s">
        <v>1439</v>
      </c>
      <c r="W132" s="74" t="s">
        <v>1432</v>
      </c>
      <c r="X132" s="73" t="s">
        <v>1442</v>
      </c>
      <c r="Y132" s="73" t="s">
        <v>1453</v>
      </c>
      <c r="Z132" s="73" t="s">
        <v>1444</v>
      </c>
      <c r="AA132" s="73" t="s">
        <v>2723</v>
      </c>
      <c r="AB132" s="384">
        <v>4.0000000000000001E-3</v>
      </c>
      <c r="AC132" s="76" t="s">
        <v>3386</v>
      </c>
      <c r="AD132" s="77" t="s">
        <v>306</v>
      </c>
      <c r="AE132" s="157" t="s">
        <v>3063</v>
      </c>
      <c r="AF132" s="78" t="s">
        <v>1445</v>
      </c>
      <c r="AG132" s="78"/>
      <c r="AH132" s="78">
        <v>0</v>
      </c>
      <c r="AI132" s="78">
        <v>0</v>
      </c>
      <c r="AJ132" s="78">
        <v>0</v>
      </c>
      <c r="AK132" s="78">
        <v>2</v>
      </c>
      <c r="AL132" s="78">
        <v>0</v>
      </c>
      <c r="AM132" s="78">
        <v>0</v>
      </c>
      <c r="AN132" s="78">
        <v>0</v>
      </c>
      <c r="AO132" s="78">
        <v>0</v>
      </c>
      <c r="AP132" s="78">
        <v>0</v>
      </c>
      <c r="AQ132" s="78">
        <v>0</v>
      </c>
      <c r="AR132" s="78">
        <v>2</v>
      </c>
      <c r="AS132" s="78">
        <v>0</v>
      </c>
      <c r="AT132" s="78">
        <v>0</v>
      </c>
      <c r="AU132" s="78">
        <v>0</v>
      </c>
      <c r="AV132" s="78">
        <v>0</v>
      </c>
      <c r="AW132" s="78">
        <v>0</v>
      </c>
      <c r="AX132" s="78">
        <v>0</v>
      </c>
      <c r="AY132" s="78">
        <v>0</v>
      </c>
      <c r="AZ132" s="78">
        <v>0</v>
      </c>
      <c r="BA132" s="78">
        <v>0</v>
      </c>
      <c r="BB132" s="78">
        <v>0</v>
      </c>
      <c r="BC132" s="78">
        <v>0</v>
      </c>
      <c r="BD132" s="78">
        <v>0</v>
      </c>
      <c r="BE132" s="78">
        <v>0</v>
      </c>
      <c r="BF132" s="78">
        <v>0</v>
      </c>
      <c r="BG132" s="78">
        <v>0</v>
      </c>
      <c r="BH132" s="78">
        <v>0</v>
      </c>
      <c r="BI132" s="78">
        <v>0</v>
      </c>
      <c r="BJ132" s="78">
        <v>0</v>
      </c>
      <c r="BK132" s="78">
        <v>0</v>
      </c>
      <c r="BL132" s="285"/>
      <c r="BM132" s="179">
        <f t="shared" si="10"/>
        <v>2</v>
      </c>
      <c r="BN132" s="79">
        <v>0</v>
      </c>
      <c r="BO132" s="237">
        <v>0</v>
      </c>
      <c r="BP132" s="79">
        <v>0</v>
      </c>
      <c r="BQ132" s="79">
        <v>0</v>
      </c>
      <c r="BR132" s="79">
        <v>0</v>
      </c>
      <c r="BS132" s="238">
        <v>0</v>
      </c>
      <c r="BT132" s="79">
        <v>0</v>
      </c>
      <c r="BU132" s="79">
        <v>0</v>
      </c>
      <c r="BV132" s="79">
        <v>0</v>
      </c>
      <c r="BW132" s="79">
        <v>0</v>
      </c>
      <c r="BX132" s="79">
        <v>0</v>
      </c>
      <c r="BY132" s="79">
        <v>0</v>
      </c>
      <c r="BZ132" s="79">
        <v>0</v>
      </c>
      <c r="CA132" s="79">
        <v>0</v>
      </c>
      <c r="CB132" s="79">
        <v>0</v>
      </c>
      <c r="CC132" s="79">
        <v>0</v>
      </c>
      <c r="CD132" s="79">
        <v>0</v>
      </c>
      <c r="CE132" s="79">
        <v>0</v>
      </c>
      <c r="CF132" s="79">
        <v>0</v>
      </c>
      <c r="CG132" s="79">
        <v>0</v>
      </c>
      <c r="CH132" s="79">
        <v>0</v>
      </c>
      <c r="CI132" s="81">
        <f t="shared" si="11"/>
        <v>0</v>
      </c>
      <c r="CJ132" s="131">
        <f t="shared" si="12"/>
        <v>0</v>
      </c>
      <c r="CK132" s="131">
        <f t="shared" si="13"/>
        <v>0</v>
      </c>
      <c r="CL132" s="131">
        <f t="shared" si="14"/>
        <v>0</v>
      </c>
      <c r="CM132" s="83">
        <v>7</v>
      </c>
      <c r="CN132" s="254" t="s">
        <v>4965</v>
      </c>
      <c r="CO132" s="140" t="s">
        <v>4965</v>
      </c>
      <c r="CP132" s="256" t="s">
        <v>4965</v>
      </c>
      <c r="CQ132" s="86" t="s">
        <v>4965</v>
      </c>
      <c r="CR132" s="85" t="s">
        <v>4965</v>
      </c>
      <c r="CS132" s="85" t="s">
        <v>4965</v>
      </c>
      <c r="CT132" s="85" t="s">
        <v>4965</v>
      </c>
      <c r="CU132" s="86"/>
    </row>
    <row r="133" spans="1:99" s="363" customFormat="1" ht="12" customHeight="1" x14ac:dyDescent="0.2">
      <c r="A133" s="72" t="s">
        <v>2441</v>
      </c>
      <c r="B133" s="73" t="s">
        <v>3388</v>
      </c>
      <c r="C133" s="73" t="s">
        <v>3696</v>
      </c>
      <c r="D133" s="73" t="s">
        <v>3389</v>
      </c>
      <c r="E133" s="78" t="s">
        <v>3698</v>
      </c>
      <c r="F133" s="73" t="s">
        <v>1432</v>
      </c>
      <c r="G133" s="73" t="s">
        <v>3699</v>
      </c>
      <c r="H133" s="73" t="s">
        <v>1885</v>
      </c>
      <c r="I133" s="73" t="s">
        <v>3700</v>
      </c>
      <c r="J133" s="73">
        <v>526241</v>
      </c>
      <c r="K133" s="73">
        <v>175489</v>
      </c>
      <c r="L133" s="177" t="s">
        <v>4766</v>
      </c>
      <c r="M133" s="74" t="s">
        <v>3269</v>
      </c>
      <c r="N133" s="74" t="s">
        <v>1329</v>
      </c>
      <c r="O133" s="73">
        <v>2</v>
      </c>
      <c r="P133" s="73">
        <v>1</v>
      </c>
      <c r="Q133" s="75">
        <v>-1</v>
      </c>
      <c r="R133" s="73" t="s">
        <v>3390</v>
      </c>
      <c r="S133" s="73" t="s">
        <v>1438</v>
      </c>
      <c r="T133" s="74" t="s">
        <v>1614</v>
      </c>
      <c r="U133" s="74" t="s">
        <v>1495</v>
      </c>
      <c r="V133" s="73" t="s">
        <v>1439</v>
      </c>
      <c r="W133" s="74" t="s">
        <v>1432</v>
      </c>
      <c r="X133" s="73" t="s">
        <v>1442</v>
      </c>
      <c r="Y133" s="73" t="s">
        <v>1453</v>
      </c>
      <c r="Z133" s="73" t="s">
        <v>1444</v>
      </c>
      <c r="AA133" s="73" t="s">
        <v>3714</v>
      </c>
      <c r="AB133" s="384">
        <v>7.0000000000000001E-3</v>
      </c>
      <c r="AC133" s="76" t="s">
        <v>3269</v>
      </c>
      <c r="AD133" s="77" t="s">
        <v>1329</v>
      </c>
      <c r="AE133" s="157" t="s">
        <v>3063</v>
      </c>
      <c r="AF133" s="78" t="s">
        <v>1445</v>
      </c>
      <c r="AG133" s="78"/>
      <c r="AH133" s="78">
        <v>0</v>
      </c>
      <c r="AI133" s="78">
        <v>0</v>
      </c>
      <c r="AJ133" s="78">
        <v>0</v>
      </c>
      <c r="AK133" s="78">
        <v>0</v>
      </c>
      <c r="AL133" s="78">
        <v>-2</v>
      </c>
      <c r="AM133" s="78">
        <v>0</v>
      </c>
      <c r="AN133" s="78">
        <v>1</v>
      </c>
      <c r="AO133" s="78">
        <v>0</v>
      </c>
      <c r="AP133" s="78">
        <v>0</v>
      </c>
      <c r="AQ133" s="78">
        <v>0</v>
      </c>
      <c r="AR133" s="78">
        <v>0</v>
      </c>
      <c r="AS133" s="78">
        <v>-2</v>
      </c>
      <c r="AT133" s="78">
        <v>0</v>
      </c>
      <c r="AU133" s="78">
        <v>1</v>
      </c>
      <c r="AV133" s="78">
        <v>0</v>
      </c>
      <c r="AW133" s="78">
        <v>0</v>
      </c>
      <c r="AX133" s="78">
        <v>0</v>
      </c>
      <c r="AY133" s="78">
        <v>0</v>
      </c>
      <c r="AZ133" s="78">
        <v>0</v>
      </c>
      <c r="BA133" s="78">
        <v>0</v>
      </c>
      <c r="BB133" s="78">
        <v>0</v>
      </c>
      <c r="BC133" s="78">
        <v>0</v>
      </c>
      <c r="BD133" s="78">
        <v>0</v>
      </c>
      <c r="BE133" s="78">
        <v>0</v>
      </c>
      <c r="BF133" s="78">
        <v>0</v>
      </c>
      <c r="BG133" s="78">
        <v>0</v>
      </c>
      <c r="BH133" s="78">
        <v>0</v>
      </c>
      <c r="BI133" s="78">
        <v>0</v>
      </c>
      <c r="BJ133" s="78">
        <v>0</v>
      </c>
      <c r="BK133" s="78">
        <v>0</v>
      </c>
      <c r="BL133" s="285"/>
      <c r="BM133" s="179">
        <f t="shared" si="10"/>
        <v>-1</v>
      </c>
      <c r="BN133" s="79">
        <v>0</v>
      </c>
      <c r="BO133" s="237">
        <v>0</v>
      </c>
      <c r="BP133" s="79">
        <v>0</v>
      </c>
      <c r="BQ133" s="79">
        <v>0</v>
      </c>
      <c r="BR133" s="79">
        <v>0</v>
      </c>
      <c r="BS133" s="238">
        <v>0</v>
      </c>
      <c r="BT133" s="79">
        <v>0</v>
      </c>
      <c r="BU133" s="79">
        <v>0</v>
      </c>
      <c r="BV133" s="79">
        <v>0</v>
      </c>
      <c r="BW133" s="79">
        <v>0</v>
      </c>
      <c r="BX133" s="79">
        <v>0</v>
      </c>
      <c r="BY133" s="79">
        <v>0</v>
      </c>
      <c r="BZ133" s="79">
        <v>0</v>
      </c>
      <c r="CA133" s="79">
        <v>0</v>
      </c>
      <c r="CB133" s="79">
        <v>0</v>
      </c>
      <c r="CC133" s="79">
        <v>0</v>
      </c>
      <c r="CD133" s="79">
        <v>0</v>
      </c>
      <c r="CE133" s="79">
        <v>0</v>
      </c>
      <c r="CF133" s="79">
        <v>0</v>
      </c>
      <c r="CG133" s="79">
        <v>0</v>
      </c>
      <c r="CH133" s="79">
        <v>0</v>
      </c>
      <c r="CI133" s="81">
        <f t="shared" si="11"/>
        <v>0</v>
      </c>
      <c r="CJ133" s="131">
        <f t="shared" si="12"/>
        <v>0</v>
      </c>
      <c r="CK133" s="131">
        <f t="shared" si="13"/>
        <v>0</v>
      </c>
      <c r="CL133" s="131">
        <f t="shared" si="14"/>
        <v>0</v>
      </c>
      <c r="CM133" s="83">
        <v>7</v>
      </c>
      <c r="CN133" s="254" t="s">
        <v>4965</v>
      </c>
      <c r="CO133" s="140" t="s">
        <v>4965</v>
      </c>
      <c r="CP133" s="256" t="s">
        <v>4965</v>
      </c>
      <c r="CQ133" s="86" t="s">
        <v>4965</v>
      </c>
      <c r="CR133" s="85" t="s">
        <v>4965</v>
      </c>
      <c r="CS133" s="85" t="s">
        <v>4965</v>
      </c>
      <c r="CT133" s="85" t="s">
        <v>4965</v>
      </c>
      <c r="CU133" s="86"/>
    </row>
    <row r="134" spans="1:99" s="363" customFormat="1" ht="12" customHeight="1" x14ac:dyDescent="0.2">
      <c r="A134" s="72" t="s">
        <v>2441</v>
      </c>
      <c r="B134" s="73" t="s">
        <v>3391</v>
      </c>
      <c r="C134" s="73" t="s">
        <v>1432</v>
      </c>
      <c r="D134" s="73" t="s">
        <v>1432</v>
      </c>
      <c r="E134" s="78" t="s">
        <v>4166</v>
      </c>
      <c r="F134" s="73" t="s">
        <v>431</v>
      </c>
      <c r="G134" s="73" t="s">
        <v>2034</v>
      </c>
      <c r="H134" s="73" t="s">
        <v>1885</v>
      </c>
      <c r="I134" s="73" t="s">
        <v>2035</v>
      </c>
      <c r="J134" s="73">
        <v>525158</v>
      </c>
      <c r="K134" s="73">
        <v>173878</v>
      </c>
      <c r="L134" s="177" t="s">
        <v>3087</v>
      </c>
      <c r="M134" s="74" t="s">
        <v>3859</v>
      </c>
      <c r="N134" s="74" t="s">
        <v>3859</v>
      </c>
      <c r="O134" s="73">
        <v>0</v>
      </c>
      <c r="P134" s="73">
        <v>1</v>
      </c>
      <c r="Q134" s="75">
        <v>1</v>
      </c>
      <c r="R134" s="73" t="s">
        <v>3392</v>
      </c>
      <c r="S134" s="73" t="s">
        <v>1438</v>
      </c>
      <c r="T134" s="74" t="s">
        <v>2745</v>
      </c>
      <c r="U134" s="74" t="s">
        <v>4590</v>
      </c>
      <c r="V134" s="73" t="s">
        <v>1439</v>
      </c>
      <c r="W134" s="74" t="s">
        <v>1432</v>
      </c>
      <c r="X134" s="73" t="s">
        <v>1442</v>
      </c>
      <c r="Y134" s="73" t="s">
        <v>1443</v>
      </c>
      <c r="Z134" s="73" t="s">
        <v>1444</v>
      </c>
      <c r="AA134" s="73" t="s">
        <v>2713</v>
      </c>
      <c r="AB134" s="384">
        <v>0.02</v>
      </c>
      <c r="AC134" s="76" t="s">
        <v>3859</v>
      </c>
      <c r="AD134" s="77" t="s">
        <v>3859</v>
      </c>
      <c r="AE134" s="157" t="s">
        <v>3063</v>
      </c>
      <c r="AF134" s="78" t="s">
        <v>1445</v>
      </c>
      <c r="AG134" s="78">
        <v>0</v>
      </c>
      <c r="AH134" s="78">
        <v>0</v>
      </c>
      <c r="AI134" s="78">
        <v>0</v>
      </c>
      <c r="AJ134" s="78">
        <v>0</v>
      </c>
      <c r="AK134" s="78">
        <v>0</v>
      </c>
      <c r="AL134" s="78">
        <v>0</v>
      </c>
      <c r="AM134" s="78">
        <v>0</v>
      </c>
      <c r="AN134" s="78">
        <v>1</v>
      </c>
      <c r="AO134" s="78">
        <v>0</v>
      </c>
      <c r="AP134" s="78">
        <v>0</v>
      </c>
      <c r="AQ134" s="78">
        <v>0</v>
      </c>
      <c r="AR134" s="78">
        <v>0</v>
      </c>
      <c r="AS134" s="78">
        <v>0</v>
      </c>
      <c r="AT134" s="78">
        <v>0</v>
      </c>
      <c r="AU134" s="78">
        <v>0</v>
      </c>
      <c r="AV134" s="78">
        <v>0</v>
      </c>
      <c r="AW134" s="78">
        <v>0</v>
      </c>
      <c r="AX134" s="78">
        <v>0</v>
      </c>
      <c r="AY134" s="78">
        <v>0</v>
      </c>
      <c r="AZ134" s="78">
        <v>0</v>
      </c>
      <c r="BA134" s="78">
        <v>0</v>
      </c>
      <c r="BB134" s="78">
        <v>1</v>
      </c>
      <c r="BC134" s="78">
        <v>0</v>
      </c>
      <c r="BD134" s="78">
        <v>0</v>
      </c>
      <c r="BE134" s="78">
        <v>0</v>
      </c>
      <c r="BF134" s="78">
        <v>0</v>
      </c>
      <c r="BG134" s="78">
        <v>0</v>
      </c>
      <c r="BH134" s="78">
        <v>0</v>
      </c>
      <c r="BI134" s="78">
        <v>0</v>
      </c>
      <c r="BJ134" s="78">
        <v>0</v>
      </c>
      <c r="BK134" s="78">
        <v>0</v>
      </c>
      <c r="BL134" s="285"/>
      <c r="BM134" s="179">
        <f t="shared" si="10"/>
        <v>1</v>
      </c>
      <c r="BN134" s="79">
        <v>0</v>
      </c>
      <c r="BO134" s="237">
        <v>0</v>
      </c>
      <c r="BP134" s="79">
        <v>0</v>
      </c>
      <c r="BQ134" s="79">
        <v>0</v>
      </c>
      <c r="BR134" s="79">
        <v>0</v>
      </c>
      <c r="BS134" s="238">
        <v>0</v>
      </c>
      <c r="BT134" s="79">
        <v>0</v>
      </c>
      <c r="BU134" s="79">
        <v>0</v>
      </c>
      <c r="BV134" s="79">
        <v>0</v>
      </c>
      <c r="BW134" s="79">
        <v>0</v>
      </c>
      <c r="BX134" s="79">
        <v>0</v>
      </c>
      <c r="BY134" s="79">
        <v>0</v>
      </c>
      <c r="BZ134" s="79">
        <v>0</v>
      </c>
      <c r="CA134" s="79">
        <v>0</v>
      </c>
      <c r="CB134" s="79">
        <v>0</v>
      </c>
      <c r="CC134" s="79">
        <v>0</v>
      </c>
      <c r="CD134" s="79">
        <v>0</v>
      </c>
      <c r="CE134" s="79">
        <v>0</v>
      </c>
      <c r="CF134" s="79">
        <v>0</v>
      </c>
      <c r="CG134" s="79">
        <v>0</v>
      </c>
      <c r="CH134" s="79">
        <v>0</v>
      </c>
      <c r="CI134" s="81">
        <f t="shared" si="11"/>
        <v>0</v>
      </c>
      <c r="CJ134" s="131">
        <f t="shared" si="12"/>
        <v>0</v>
      </c>
      <c r="CK134" s="131">
        <f t="shared" si="13"/>
        <v>0</v>
      </c>
      <c r="CL134" s="131">
        <f t="shared" si="14"/>
        <v>0</v>
      </c>
      <c r="CM134" s="83">
        <v>1</v>
      </c>
      <c r="CN134" s="254" t="s">
        <v>4965</v>
      </c>
      <c r="CO134" s="140" t="s">
        <v>4965</v>
      </c>
      <c r="CP134" s="256" t="s">
        <v>4965</v>
      </c>
      <c r="CQ134" s="86" t="s">
        <v>4965</v>
      </c>
      <c r="CR134" s="85" t="s">
        <v>4965</v>
      </c>
      <c r="CS134" s="85" t="s">
        <v>4965</v>
      </c>
      <c r="CT134" s="85" t="s">
        <v>4965</v>
      </c>
      <c r="CU134" s="86"/>
    </row>
    <row r="135" spans="1:99" s="363" customFormat="1" ht="12" customHeight="1" x14ac:dyDescent="0.2">
      <c r="A135" s="72" t="s">
        <v>2441</v>
      </c>
      <c r="B135" s="73" t="s">
        <v>3420</v>
      </c>
      <c r="C135" s="73" t="s">
        <v>1432</v>
      </c>
      <c r="D135" s="73" t="s">
        <v>1432</v>
      </c>
      <c r="E135" s="78" t="s">
        <v>1432</v>
      </c>
      <c r="F135" s="73" t="s">
        <v>1738</v>
      </c>
      <c r="G135" s="73" t="s">
        <v>3421</v>
      </c>
      <c r="H135" s="73" t="s">
        <v>2717</v>
      </c>
      <c r="I135" s="73" t="s">
        <v>3422</v>
      </c>
      <c r="J135" s="73">
        <v>527320</v>
      </c>
      <c r="K135" s="73">
        <v>175025</v>
      </c>
      <c r="L135" s="177" t="s">
        <v>3084</v>
      </c>
      <c r="M135" s="74" t="s">
        <v>3423</v>
      </c>
      <c r="N135" s="74" t="s">
        <v>3859</v>
      </c>
      <c r="O135" s="73">
        <v>1</v>
      </c>
      <c r="P135" s="73">
        <v>3</v>
      </c>
      <c r="Q135" s="75">
        <v>2</v>
      </c>
      <c r="R135" s="73" t="s">
        <v>3424</v>
      </c>
      <c r="S135" s="73" t="s">
        <v>1438</v>
      </c>
      <c r="T135" s="74" t="s">
        <v>3425</v>
      </c>
      <c r="U135" s="74" t="s">
        <v>2527</v>
      </c>
      <c r="V135" s="73" t="s">
        <v>1439</v>
      </c>
      <c r="W135" s="74" t="s">
        <v>1432</v>
      </c>
      <c r="X135" s="73" t="s">
        <v>1442</v>
      </c>
      <c r="Y135" s="73" t="s">
        <v>1453</v>
      </c>
      <c r="Z135" s="73" t="s">
        <v>1444</v>
      </c>
      <c r="AA135" s="73" t="s">
        <v>1454</v>
      </c>
      <c r="AB135" s="384">
        <v>1.2E-2</v>
      </c>
      <c r="AC135" s="76" t="s">
        <v>3423</v>
      </c>
      <c r="AD135" s="77" t="s">
        <v>3859</v>
      </c>
      <c r="AE135" s="157" t="s">
        <v>3063</v>
      </c>
      <c r="AF135" s="78" t="s">
        <v>1445</v>
      </c>
      <c r="AG135" s="78">
        <v>0</v>
      </c>
      <c r="AH135" s="78">
        <v>0</v>
      </c>
      <c r="AI135" s="78">
        <v>0</v>
      </c>
      <c r="AJ135" s="78">
        <v>0</v>
      </c>
      <c r="AK135" s="78">
        <v>1</v>
      </c>
      <c r="AL135" s="78">
        <v>0</v>
      </c>
      <c r="AM135" s="78">
        <v>2</v>
      </c>
      <c r="AN135" s="78">
        <v>-1</v>
      </c>
      <c r="AO135" s="78">
        <v>0</v>
      </c>
      <c r="AP135" s="78">
        <v>0</v>
      </c>
      <c r="AQ135" s="78">
        <v>0</v>
      </c>
      <c r="AR135" s="78">
        <v>1</v>
      </c>
      <c r="AS135" s="78">
        <v>0</v>
      </c>
      <c r="AT135" s="78">
        <v>2</v>
      </c>
      <c r="AU135" s="78">
        <v>0</v>
      </c>
      <c r="AV135" s="78">
        <v>0</v>
      </c>
      <c r="AW135" s="78">
        <v>0</v>
      </c>
      <c r="AX135" s="78">
        <v>0</v>
      </c>
      <c r="AY135" s="78">
        <v>0</v>
      </c>
      <c r="AZ135" s="78">
        <v>0</v>
      </c>
      <c r="BA135" s="78">
        <v>0</v>
      </c>
      <c r="BB135" s="78">
        <v>-1</v>
      </c>
      <c r="BC135" s="78">
        <v>0</v>
      </c>
      <c r="BD135" s="78">
        <v>0</v>
      </c>
      <c r="BE135" s="78">
        <v>0</v>
      </c>
      <c r="BF135" s="78">
        <v>0</v>
      </c>
      <c r="BG135" s="78">
        <v>0</v>
      </c>
      <c r="BH135" s="78">
        <v>0</v>
      </c>
      <c r="BI135" s="78">
        <v>0</v>
      </c>
      <c r="BJ135" s="78">
        <v>0</v>
      </c>
      <c r="BK135" s="78">
        <v>0</v>
      </c>
      <c r="BL135" s="285"/>
      <c r="BM135" s="179">
        <f t="shared" si="10"/>
        <v>2</v>
      </c>
      <c r="BN135" s="79">
        <v>0</v>
      </c>
      <c r="BO135" s="237">
        <v>0</v>
      </c>
      <c r="BP135" s="79">
        <v>0</v>
      </c>
      <c r="BQ135" s="79">
        <v>0</v>
      </c>
      <c r="BR135" s="79">
        <v>0</v>
      </c>
      <c r="BS135" s="238">
        <v>0</v>
      </c>
      <c r="BT135" s="79">
        <v>0</v>
      </c>
      <c r="BU135" s="79">
        <v>0</v>
      </c>
      <c r="BV135" s="79">
        <v>0</v>
      </c>
      <c r="BW135" s="79">
        <v>0</v>
      </c>
      <c r="BX135" s="79">
        <v>0</v>
      </c>
      <c r="BY135" s="79">
        <v>0</v>
      </c>
      <c r="BZ135" s="79">
        <v>0</v>
      </c>
      <c r="CA135" s="79">
        <v>0</v>
      </c>
      <c r="CB135" s="79">
        <v>0</v>
      </c>
      <c r="CC135" s="79">
        <v>0</v>
      </c>
      <c r="CD135" s="79">
        <v>0</v>
      </c>
      <c r="CE135" s="79">
        <v>0</v>
      </c>
      <c r="CF135" s="79">
        <v>0</v>
      </c>
      <c r="CG135" s="79">
        <v>0</v>
      </c>
      <c r="CH135" s="79">
        <v>0</v>
      </c>
      <c r="CI135" s="81">
        <f t="shared" si="11"/>
        <v>0</v>
      </c>
      <c r="CJ135" s="131">
        <f t="shared" si="12"/>
        <v>0</v>
      </c>
      <c r="CK135" s="131">
        <f t="shared" si="13"/>
        <v>0</v>
      </c>
      <c r="CL135" s="131">
        <f t="shared" si="14"/>
        <v>0</v>
      </c>
      <c r="CM135" s="83">
        <v>7</v>
      </c>
      <c r="CN135" s="254" t="s">
        <v>4965</v>
      </c>
      <c r="CO135" s="140" t="s">
        <v>4965</v>
      </c>
      <c r="CP135" s="256" t="s">
        <v>4965</v>
      </c>
      <c r="CQ135" s="86" t="s">
        <v>4965</v>
      </c>
      <c r="CR135" s="85" t="s">
        <v>4965</v>
      </c>
      <c r="CS135" s="85" t="s">
        <v>4965</v>
      </c>
      <c r="CT135" s="85" t="s">
        <v>4965</v>
      </c>
      <c r="CU135" s="86"/>
    </row>
    <row r="136" spans="1:99" s="363" customFormat="1" ht="12" customHeight="1" x14ac:dyDescent="0.2">
      <c r="A136" s="72" t="s">
        <v>2441</v>
      </c>
      <c r="B136" s="73" t="s">
        <v>3426</v>
      </c>
      <c r="C136" s="73" t="s">
        <v>1432</v>
      </c>
      <c r="D136" s="73" t="s">
        <v>1432</v>
      </c>
      <c r="E136" s="78" t="s">
        <v>1432</v>
      </c>
      <c r="F136" s="73" t="s">
        <v>4981</v>
      </c>
      <c r="G136" s="73" t="s">
        <v>3709</v>
      </c>
      <c r="H136" s="73" t="s">
        <v>1435</v>
      </c>
      <c r="I136" s="73" t="s">
        <v>3427</v>
      </c>
      <c r="J136" s="73">
        <v>528635</v>
      </c>
      <c r="K136" s="73">
        <v>172272</v>
      </c>
      <c r="L136" s="177" t="s">
        <v>3077</v>
      </c>
      <c r="M136" s="74" t="s">
        <v>3859</v>
      </c>
      <c r="N136" s="74" t="s">
        <v>3859</v>
      </c>
      <c r="O136" s="73">
        <v>3</v>
      </c>
      <c r="P136" s="73">
        <v>1</v>
      </c>
      <c r="Q136" s="75">
        <v>-2</v>
      </c>
      <c r="R136" s="73" t="s">
        <v>3428</v>
      </c>
      <c r="S136" s="73" t="s">
        <v>1438</v>
      </c>
      <c r="T136" s="74" t="s">
        <v>2825</v>
      </c>
      <c r="U136" s="74" t="s">
        <v>4280</v>
      </c>
      <c r="V136" s="73" t="s">
        <v>1439</v>
      </c>
      <c r="W136" s="74" t="s">
        <v>1432</v>
      </c>
      <c r="X136" s="73" t="s">
        <v>1442</v>
      </c>
      <c r="Y136" s="73" t="s">
        <v>1453</v>
      </c>
      <c r="Z136" s="73" t="s">
        <v>1444</v>
      </c>
      <c r="AA136" s="73" t="s">
        <v>4207</v>
      </c>
      <c r="AB136" s="384">
        <v>3.7999999999999999E-2</v>
      </c>
      <c r="AC136" s="76" t="s">
        <v>3859</v>
      </c>
      <c r="AD136" s="77" t="s">
        <v>3859</v>
      </c>
      <c r="AE136" s="157" t="s">
        <v>3063</v>
      </c>
      <c r="AF136" s="78" t="s">
        <v>1445</v>
      </c>
      <c r="AG136" s="78">
        <v>0</v>
      </c>
      <c r="AH136" s="78">
        <v>0</v>
      </c>
      <c r="AI136" s="78">
        <v>0</v>
      </c>
      <c r="AJ136" s="78">
        <v>0</v>
      </c>
      <c r="AK136" s="78">
        <v>0</v>
      </c>
      <c r="AL136" s="78">
        <v>-2</v>
      </c>
      <c r="AM136" s="78">
        <v>-1</v>
      </c>
      <c r="AN136" s="78">
        <v>0</v>
      </c>
      <c r="AO136" s="78">
        <v>1</v>
      </c>
      <c r="AP136" s="78">
        <v>0</v>
      </c>
      <c r="AQ136" s="78">
        <v>0</v>
      </c>
      <c r="AR136" s="78">
        <v>0</v>
      </c>
      <c r="AS136" s="78">
        <v>-2</v>
      </c>
      <c r="AT136" s="78">
        <v>-1</v>
      </c>
      <c r="AU136" s="78">
        <v>0</v>
      </c>
      <c r="AV136" s="78">
        <v>0</v>
      </c>
      <c r="AW136" s="78">
        <v>0</v>
      </c>
      <c r="AX136" s="78">
        <v>0</v>
      </c>
      <c r="AY136" s="78">
        <v>0</v>
      </c>
      <c r="AZ136" s="78">
        <v>0</v>
      </c>
      <c r="BA136" s="78">
        <v>0</v>
      </c>
      <c r="BB136" s="78">
        <v>0</v>
      </c>
      <c r="BC136" s="78">
        <v>1</v>
      </c>
      <c r="BD136" s="78">
        <v>0</v>
      </c>
      <c r="BE136" s="78">
        <v>0</v>
      </c>
      <c r="BF136" s="78">
        <v>0</v>
      </c>
      <c r="BG136" s="78">
        <v>0</v>
      </c>
      <c r="BH136" s="78">
        <v>0</v>
      </c>
      <c r="BI136" s="78">
        <v>0</v>
      </c>
      <c r="BJ136" s="78">
        <v>0</v>
      </c>
      <c r="BK136" s="78">
        <v>0</v>
      </c>
      <c r="BL136" s="285"/>
      <c r="BM136" s="179">
        <f t="shared" si="10"/>
        <v>-2</v>
      </c>
      <c r="BN136" s="79">
        <v>0</v>
      </c>
      <c r="BO136" s="237">
        <v>0</v>
      </c>
      <c r="BP136" s="79">
        <v>0</v>
      </c>
      <c r="BQ136" s="79">
        <v>0</v>
      </c>
      <c r="BR136" s="79">
        <v>0</v>
      </c>
      <c r="BS136" s="238">
        <v>0</v>
      </c>
      <c r="BT136" s="79">
        <v>0</v>
      </c>
      <c r="BU136" s="79">
        <v>0</v>
      </c>
      <c r="BV136" s="79">
        <v>0</v>
      </c>
      <c r="BW136" s="79">
        <v>0</v>
      </c>
      <c r="BX136" s="79">
        <v>0</v>
      </c>
      <c r="BY136" s="79">
        <v>0</v>
      </c>
      <c r="BZ136" s="79">
        <v>0</v>
      </c>
      <c r="CA136" s="79">
        <v>0</v>
      </c>
      <c r="CB136" s="79">
        <v>0</v>
      </c>
      <c r="CC136" s="79">
        <v>0</v>
      </c>
      <c r="CD136" s="79">
        <v>0</v>
      </c>
      <c r="CE136" s="79">
        <v>0</v>
      </c>
      <c r="CF136" s="79">
        <v>0</v>
      </c>
      <c r="CG136" s="79">
        <v>0</v>
      </c>
      <c r="CH136" s="79">
        <v>0</v>
      </c>
      <c r="CI136" s="81">
        <f t="shared" si="11"/>
        <v>0</v>
      </c>
      <c r="CJ136" s="131">
        <f t="shared" si="12"/>
        <v>0</v>
      </c>
      <c r="CK136" s="131">
        <f t="shared" si="13"/>
        <v>0</v>
      </c>
      <c r="CL136" s="131">
        <f t="shared" si="14"/>
        <v>0</v>
      </c>
      <c r="CM136" s="83">
        <v>7</v>
      </c>
      <c r="CN136" s="254" t="s">
        <v>4965</v>
      </c>
      <c r="CO136" s="140" t="s">
        <v>4965</v>
      </c>
      <c r="CP136" s="256" t="s">
        <v>4965</v>
      </c>
      <c r="CQ136" s="86" t="s">
        <v>4965</v>
      </c>
      <c r="CR136" s="85" t="s">
        <v>4965</v>
      </c>
      <c r="CS136" s="85" t="s">
        <v>4965</v>
      </c>
      <c r="CT136" s="85" t="s">
        <v>4965</v>
      </c>
      <c r="CU136" s="86"/>
    </row>
    <row r="137" spans="1:99" s="363" customFormat="1" ht="12" customHeight="1" x14ac:dyDescent="0.2">
      <c r="A137" s="72" t="s">
        <v>2441</v>
      </c>
      <c r="B137" s="73" t="s">
        <v>3429</v>
      </c>
      <c r="C137" s="73" t="s">
        <v>3430</v>
      </c>
      <c r="D137" s="73" t="s">
        <v>1432</v>
      </c>
      <c r="E137" s="78" t="s">
        <v>1432</v>
      </c>
      <c r="F137" s="73" t="s">
        <v>4151</v>
      </c>
      <c r="G137" s="73" t="s">
        <v>271</v>
      </c>
      <c r="H137" s="73" t="s">
        <v>1458</v>
      </c>
      <c r="I137" s="73" t="s">
        <v>3431</v>
      </c>
      <c r="J137" s="73">
        <v>524512</v>
      </c>
      <c r="K137" s="73">
        <v>174872</v>
      </c>
      <c r="L137" s="177" t="s">
        <v>3079</v>
      </c>
      <c r="M137" s="74" t="s">
        <v>3859</v>
      </c>
      <c r="N137" s="74" t="s">
        <v>3859</v>
      </c>
      <c r="O137" s="73">
        <v>0</v>
      </c>
      <c r="P137" s="73">
        <v>4</v>
      </c>
      <c r="Q137" s="75">
        <v>4</v>
      </c>
      <c r="R137" s="73" t="s">
        <v>3432</v>
      </c>
      <c r="S137" s="73" t="s">
        <v>1438</v>
      </c>
      <c r="T137" s="74" t="s">
        <v>1495</v>
      </c>
      <c r="U137" s="74" t="s">
        <v>4590</v>
      </c>
      <c r="V137" s="73" t="s">
        <v>1439</v>
      </c>
      <c r="W137" s="74" t="s">
        <v>1432</v>
      </c>
      <c r="X137" s="73" t="s">
        <v>1442</v>
      </c>
      <c r="Y137" s="73" t="s">
        <v>3893</v>
      </c>
      <c r="Z137" s="73" t="s">
        <v>1444</v>
      </c>
      <c r="AA137" s="73" t="s">
        <v>4720</v>
      </c>
      <c r="AB137" s="384">
        <v>1.6E-2</v>
      </c>
      <c r="AC137" s="76" t="s">
        <v>3859</v>
      </c>
      <c r="AD137" s="77" t="s">
        <v>3859</v>
      </c>
      <c r="AE137" s="157" t="s">
        <v>3063</v>
      </c>
      <c r="AF137" s="78" t="s">
        <v>1445</v>
      </c>
      <c r="AG137" s="84"/>
      <c r="AH137" s="78">
        <v>0</v>
      </c>
      <c r="AI137" s="78">
        <v>0</v>
      </c>
      <c r="AJ137" s="78">
        <v>0</v>
      </c>
      <c r="AK137" s="78">
        <v>4</v>
      </c>
      <c r="AL137" s="78">
        <v>0</v>
      </c>
      <c r="AM137" s="78">
        <v>0</v>
      </c>
      <c r="AN137" s="78">
        <v>0</v>
      </c>
      <c r="AO137" s="78">
        <v>0</v>
      </c>
      <c r="AP137" s="78">
        <v>0</v>
      </c>
      <c r="AQ137" s="78">
        <v>0</v>
      </c>
      <c r="AR137" s="78">
        <v>4</v>
      </c>
      <c r="AS137" s="78">
        <v>0</v>
      </c>
      <c r="AT137" s="78">
        <v>0</v>
      </c>
      <c r="AU137" s="78">
        <v>0</v>
      </c>
      <c r="AV137" s="78">
        <v>0</v>
      </c>
      <c r="AW137" s="78">
        <v>0</v>
      </c>
      <c r="AX137" s="78">
        <v>0</v>
      </c>
      <c r="AY137" s="78">
        <v>0</v>
      </c>
      <c r="AZ137" s="78">
        <v>0</v>
      </c>
      <c r="BA137" s="78">
        <v>0</v>
      </c>
      <c r="BB137" s="78">
        <v>0</v>
      </c>
      <c r="BC137" s="78">
        <v>0</v>
      </c>
      <c r="BD137" s="78">
        <v>0</v>
      </c>
      <c r="BE137" s="78">
        <v>0</v>
      </c>
      <c r="BF137" s="78">
        <v>0</v>
      </c>
      <c r="BG137" s="78">
        <v>0</v>
      </c>
      <c r="BH137" s="78">
        <v>0</v>
      </c>
      <c r="BI137" s="78">
        <v>0</v>
      </c>
      <c r="BJ137" s="78">
        <v>0</v>
      </c>
      <c r="BK137" s="78">
        <v>0</v>
      </c>
      <c r="BL137" s="285"/>
      <c r="BM137" s="179">
        <f t="shared" si="10"/>
        <v>4</v>
      </c>
      <c r="BN137" s="79">
        <v>0</v>
      </c>
      <c r="BO137" s="237">
        <v>0</v>
      </c>
      <c r="BP137" s="79">
        <v>0</v>
      </c>
      <c r="BQ137" s="79">
        <v>0</v>
      </c>
      <c r="BR137" s="79">
        <v>0</v>
      </c>
      <c r="BS137" s="238">
        <v>0</v>
      </c>
      <c r="BT137" s="79">
        <v>0</v>
      </c>
      <c r="BU137" s="79">
        <v>0</v>
      </c>
      <c r="BV137" s="79">
        <v>0</v>
      </c>
      <c r="BW137" s="79">
        <v>0</v>
      </c>
      <c r="BX137" s="79">
        <v>0</v>
      </c>
      <c r="BY137" s="79">
        <v>0</v>
      </c>
      <c r="BZ137" s="79">
        <v>0</v>
      </c>
      <c r="CA137" s="79">
        <v>0</v>
      </c>
      <c r="CB137" s="79">
        <v>0</v>
      </c>
      <c r="CC137" s="79">
        <v>0</v>
      </c>
      <c r="CD137" s="79">
        <v>0</v>
      </c>
      <c r="CE137" s="79">
        <v>0</v>
      </c>
      <c r="CF137" s="79">
        <v>0</v>
      </c>
      <c r="CG137" s="79">
        <v>0</v>
      </c>
      <c r="CH137" s="79">
        <v>0</v>
      </c>
      <c r="CI137" s="81">
        <f t="shared" si="11"/>
        <v>0</v>
      </c>
      <c r="CJ137" s="131">
        <f t="shared" si="12"/>
        <v>0</v>
      </c>
      <c r="CK137" s="131">
        <f t="shared" si="13"/>
        <v>0</v>
      </c>
      <c r="CL137" s="131">
        <f t="shared" si="14"/>
        <v>0</v>
      </c>
      <c r="CM137" s="83">
        <v>7</v>
      </c>
      <c r="CN137" s="254" t="s">
        <v>4965</v>
      </c>
      <c r="CO137" s="180" t="s">
        <v>1942</v>
      </c>
      <c r="CP137" s="256" t="s">
        <v>4965</v>
      </c>
      <c r="CQ137" s="86" t="s">
        <v>4965</v>
      </c>
      <c r="CR137" s="85" t="s">
        <v>4965</v>
      </c>
      <c r="CS137" s="85" t="s">
        <v>4965</v>
      </c>
      <c r="CT137" s="85" t="s">
        <v>4965</v>
      </c>
      <c r="CU137" s="86"/>
    </row>
    <row r="138" spans="1:99" s="363" customFormat="1" ht="12" customHeight="1" x14ac:dyDescent="0.2">
      <c r="A138" s="72" t="s">
        <v>2441</v>
      </c>
      <c r="B138" s="73" t="s">
        <v>3433</v>
      </c>
      <c r="C138" s="73" t="s">
        <v>1432</v>
      </c>
      <c r="D138" s="73" t="s">
        <v>1432</v>
      </c>
      <c r="E138" s="78" t="s">
        <v>1432</v>
      </c>
      <c r="F138" s="73" t="s">
        <v>3434</v>
      </c>
      <c r="G138" s="73" t="s">
        <v>1150</v>
      </c>
      <c r="H138" s="73" t="s">
        <v>2717</v>
      </c>
      <c r="I138" s="73" t="s">
        <v>4779</v>
      </c>
      <c r="J138" s="73">
        <v>526665</v>
      </c>
      <c r="K138" s="73">
        <v>175006</v>
      </c>
      <c r="L138" s="177" t="s">
        <v>3080</v>
      </c>
      <c r="M138" s="74" t="s">
        <v>3859</v>
      </c>
      <c r="N138" s="74" t="s">
        <v>3859</v>
      </c>
      <c r="O138" s="73">
        <v>1</v>
      </c>
      <c r="P138" s="73">
        <v>2</v>
      </c>
      <c r="Q138" s="75">
        <v>1</v>
      </c>
      <c r="R138" s="73" t="s">
        <v>3435</v>
      </c>
      <c r="S138" s="73" t="s">
        <v>1438</v>
      </c>
      <c r="T138" s="74" t="s">
        <v>3539</v>
      </c>
      <c r="U138" s="74" t="s">
        <v>3436</v>
      </c>
      <c r="V138" s="73" t="s">
        <v>1439</v>
      </c>
      <c r="W138" s="74" t="s">
        <v>1432</v>
      </c>
      <c r="X138" s="73" t="s">
        <v>1442</v>
      </c>
      <c r="Y138" s="73" t="s">
        <v>4694</v>
      </c>
      <c r="Z138" s="73" t="s">
        <v>1444</v>
      </c>
      <c r="AA138" s="73" t="s">
        <v>2723</v>
      </c>
      <c r="AB138" s="384">
        <v>1.2E-2</v>
      </c>
      <c r="AC138" s="76" t="s">
        <v>3859</v>
      </c>
      <c r="AD138" s="77" t="s">
        <v>3859</v>
      </c>
      <c r="AE138" s="157" t="s">
        <v>3063</v>
      </c>
      <c r="AF138" s="78" t="s">
        <v>1445</v>
      </c>
      <c r="AG138" s="78">
        <v>0</v>
      </c>
      <c r="AH138" s="78">
        <v>0</v>
      </c>
      <c r="AI138" s="78">
        <v>0</v>
      </c>
      <c r="AJ138" s="78">
        <v>0</v>
      </c>
      <c r="AK138" s="78">
        <v>0</v>
      </c>
      <c r="AL138" s="78">
        <v>2</v>
      </c>
      <c r="AM138" s="78">
        <v>-1</v>
      </c>
      <c r="AN138" s="78">
        <v>0</v>
      </c>
      <c r="AO138" s="78">
        <v>0</v>
      </c>
      <c r="AP138" s="78">
        <v>0</v>
      </c>
      <c r="AQ138" s="78">
        <v>0</v>
      </c>
      <c r="AR138" s="78">
        <v>0</v>
      </c>
      <c r="AS138" s="78">
        <v>2</v>
      </c>
      <c r="AT138" s="78">
        <v>-1</v>
      </c>
      <c r="AU138" s="78">
        <v>0</v>
      </c>
      <c r="AV138" s="78">
        <v>0</v>
      </c>
      <c r="AW138" s="78">
        <v>0</v>
      </c>
      <c r="AX138" s="78">
        <v>0</v>
      </c>
      <c r="AY138" s="78">
        <v>0</v>
      </c>
      <c r="AZ138" s="78">
        <v>0</v>
      </c>
      <c r="BA138" s="78">
        <v>0</v>
      </c>
      <c r="BB138" s="78">
        <v>0</v>
      </c>
      <c r="BC138" s="78">
        <v>0</v>
      </c>
      <c r="BD138" s="78">
        <v>0</v>
      </c>
      <c r="BE138" s="78">
        <v>0</v>
      </c>
      <c r="BF138" s="78">
        <v>0</v>
      </c>
      <c r="BG138" s="78">
        <v>0</v>
      </c>
      <c r="BH138" s="78">
        <v>0</v>
      </c>
      <c r="BI138" s="78">
        <v>0</v>
      </c>
      <c r="BJ138" s="78">
        <v>0</v>
      </c>
      <c r="BK138" s="78">
        <v>0</v>
      </c>
      <c r="BL138" s="285"/>
      <c r="BM138" s="179">
        <f t="shared" si="10"/>
        <v>1</v>
      </c>
      <c r="BN138" s="79">
        <v>0</v>
      </c>
      <c r="BO138" s="237">
        <v>0</v>
      </c>
      <c r="BP138" s="79">
        <v>0</v>
      </c>
      <c r="BQ138" s="79">
        <v>0</v>
      </c>
      <c r="BR138" s="79">
        <v>0</v>
      </c>
      <c r="BS138" s="238">
        <v>0</v>
      </c>
      <c r="BT138" s="79">
        <v>0</v>
      </c>
      <c r="BU138" s="79">
        <v>0</v>
      </c>
      <c r="BV138" s="79">
        <v>0</v>
      </c>
      <c r="BW138" s="79">
        <v>0</v>
      </c>
      <c r="BX138" s="79">
        <v>0</v>
      </c>
      <c r="BY138" s="79">
        <v>0</v>
      </c>
      <c r="BZ138" s="79">
        <v>0</v>
      </c>
      <c r="CA138" s="79">
        <v>0</v>
      </c>
      <c r="CB138" s="79">
        <v>0</v>
      </c>
      <c r="CC138" s="79">
        <v>0</v>
      </c>
      <c r="CD138" s="79">
        <v>0</v>
      </c>
      <c r="CE138" s="79">
        <v>0</v>
      </c>
      <c r="CF138" s="79">
        <v>0</v>
      </c>
      <c r="CG138" s="79">
        <v>0</v>
      </c>
      <c r="CH138" s="79">
        <v>0</v>
      </c>
      <c r="CI138" s="81">
        <f t="shared" si="11"/>
        <v>0</v>
      </c>
      <c r="CJ138" s="131">
        <f t="shared" si="12"/>
        <v>0</v>
      </c>
      <c r="CK138" s="131">
        <f t="shared" si="13"/>
        <v>0</v>
      </c>
      <c r="CL138" s="131">
        <f t="shared" si="14"/>
        <v>0</v>
      </c>
      <c r="CM138" s="83">
        <v>1</v>
      </c>
      <c r="CN138" s="254" t="s">
        <v>4965</v>
      </c>
      <c r="CO138" s="140" t="s">
        <v>4965</v>
      </c>
      <c r="CP138" s="256" t="s">
        <v>4965</v>
      </c>
      <c r="CQ138" s="86" t="s">
        <v>4965</v>
      </c>
      <c r="CR138" s="85" t="s">
        <v>4965</v>
      </c>
      <c r="CS138" s="85" t="s">
        <v>4965</v>
      </c>
      <c r="CT138" s="85" t="s">
        <v>4965</v>
      </c>
      <c r="CU138" s="86"/>
    </row>
    <row r="139" spans="1:99" s="363" customFormat="1" ht="12" customHeight="1" x14ac:dyDescent="0.2">
      <c r="A139" s="72" t="s">
        <v>2441</v>
      </c>
      <c r="B139" s="73" t="s">
        <v>3437</v>
      </c>
      <c r="C139" s="73" t="s">
        <v>1432</v>
      </c>
      <c r="D139" s="73" t="s">
        <v>1432</v>
      </c>
      <c r="E139" s="78" t="s">
        <v>1432</v>
      </c>
      <c r="F139" s="73" t="s">
        <v>3438</v>
      </c>
      <c r="G139" s="73" t="s">
        <v>3313</v>
      </c>
      <c r="H139" s="73" t="s">
        <v>1458</v>
      </c>
      <c r="I139" s="73" t="s">
        <v>2427</v>
      </c>
      <c r="J139" s="73">
        <v>524868</v>
      </c>
      <c r="K139" s="73">
        <v>175111</v>
      </c>
      <c r="L139" s="177" t="s">
        <v>3088</v>
      </c>
      <c r="M139" s="74" t="s">
        <v>866</v>
      </c>
      <c r="N139" s="74" t="s">
        <v>3859</v>
      </c>
      <c r="O139" s="73">
        <v>2</v>
      </c>
      <c r="P139" s="73">
        <v>2</v>
      </c>
      <c r="Q139" s="75">
        <v>0</v>
      </c>
      <c r="R139" s="73" t="s">
        <v>3439</v>
      </c>
      <c r="S139" s="73" t="s">
        <v>1438</v>
      </c>
      <c r="T139" s="74" t="s">
        <v>3489</v>
      </c>
      <c r="U139" s="74" t="s">
        <v>4889</v>
      </c>
      <c r="V139" s="73" t="s">
        <v>1439</v>
      </c>
      <c r="W139" s="74" t="s">
        <v>1432</v>
      </c>
      <c r="X139" s="73" t="s">
        <v>1442</v>
      </c>
      <c r="Y139" s="73" t="s">
        <v>1453</v>
      </c>
      <c r="Z139" s="73" t="s">
        <v>1444</v>
      </c>
      <c r="AA139" s="73" t="s">
        <v>1454</v>
      </c>
      <c r="AB139" s="384">
        <v>3.3000000000000002E-2</v>
      </c>
      <c r="AC139" s="76" t="s">
        <v>866</v>
      </c>
      <c r="AD139" s="77" t="s">
        <v>3859</v>
      </c>
      <c r="AE139" s="157" t="s">
        <v>3063</v>
      </c>
      <c r="AF139" s="78" t="s">
        <v>1445</v>
      </c>
      <c r="AG139" s="78">
        <v>0</v>
      </c>
      <c r="AH139" s="78">
        <v>1</v>
      </c>
      <c r="AI139" s="78">
        <v>0</v>
      </c>
      <c r="AJ139" s="78">
        <v>0</v>
      </c>
      <c r="AK139" s="78">
        <v>-1</v>
      </c>
      <c r="AL139" s="78">
        <v>2</v>
      </c>
      <c r="AM139" s="78">
        <v>-1</v>
      </c>
      <c r="AN139" s="78">
        <v>0</v>
      </c>
      <c r="AO139" s="78">
        <v>0</v>
      </c>
      <c r="AP139" s="78">
        <v>0</v>
      </c>
      <c r="AQ139" s="78">
        <v>0</v>
      </c>
      <c r="AR139" s="78">
        <v>-1</v>
      </c>
      <c r="AS139" s="78">
        <v>2</v>
      </c>
      <c r="AT139" s="78">
        <v>0</v>
      </c>
      <c r="AU139" s="78">
        <v>0</v>
      </c>
      <c r="AV139" s="78">
        <v>0</v>
      </c>
      <c r="AW139" s="78">
        <v>0</v>
      </c>
      <c r="AX139" s="78">
        <v>0</v>
      </c>
      <c r="AY139" s="78">
        <v>0</v>
      </c>
      <c r="AZ139" s="78">
        <v>0</v>
      </c>
      <c r="BA139" s="78">
        <v>-1</v>
      </c>
      <c r="BB139" s="78">
        <v>0</v>
      </c>
      <c r="BC139" s="78">
        <v>0</v>
      </c>
      <c r="BD139" s="78">
        <v>0</v>
      </c>
      <c r="BE139" s="78">
        <v>0</v>
      </c>
      <c r="BF139" s="78">
        <v>0</v>
      </c>
      <c r="BG139" s="78">
        <v>0</v>
      </c>
      <c r="BH139" s="78">
        <v>0</v>
      </c>
      <c r="BI139" s="78">
        <v>0</v>
      </c>
      <c r="BJ139" s="78">
        <v>0</v>
      </c>
      <c r="BK139" s="78">
        <v>0</v>
      </c>
      <c r="BL139" s="285"/>
      <c r="BM139" s="179">
        <f t="shared" si="10"/>
        <v>0</v>
      </c>
      <c r="BN139" s="79">
        <v>0</v>
      </c>
      <c r="BO139" s="237">
        <v>0</v>
      </c>
      <c r="BP139" s="79">
        <v>0</v>
      </c>
      <c r="BQ139" s="79">
        <v>0</v>
      </c>
      <c r="BR139" s="79">
        <v>0</v>
      </c>
      <c r="BS139" s="238">
        <v>0</v>
      </c>
      <c r="BT139" s="79">
        <v>0</v>
      </c>
      <c r="BU139" s="79">
        <v>0</v>
      </c>
      <c r="BV139" s="79">
        <v>0</v>
      </c>
      <c r="BW139" s="79">
        <v>0</v>
      </c>
      <c r="BX139" s="79">
        <v>0</v>
      </c>
      <c r="BY139" s="79">
        <v>0</v>
      </c>
      <c r="BZ139" s="79">
        <v>0</v>
      </c>
      <c r="CA139" s="79">
        <v>0</v>
      </c>
      <c r="CB139" s="79">
        <v>0</v>
      </c>
      <c r="CC139" s="79">
        <v>0</v>
      </c>
      <c r="CD139" s="79">
        <v>0</v>
      </c>
      <c r="CE139" s="79">
        <v>0</v>
      </c>
      <c r="CF139" s="79">
        <v>0</v>
      </c>
      <c r="CG139" s="79">
        <v>0</v>
      </c>
      <c r="CH139" s="79">
        <v>0</v>
      </c>
      <c r="CI139" s="81">
        <f t="shared" si="11"/>
        <v>0</v>
      </c>
      <c r="CJ139" s="131">
        <f t="shared" si="12"/>
        <v>0</v>
      </c>
      <c r="CK139" s="131">
        <f t="shared" si="13"/>
        <v>0</v>
      </c>
      <c r="CL139" s="131">
        <f t="shared" si="14"/>
        <v>0</v>
      </c>
      <c r="CM139" s="83">
        <v>7</v>
      </c>
      <c r="CN139" s="254" t="s">
        <v>4965</v>
      </c>
      <c r="CO139" s="140" t="s">
        <v>4965</v>
      </c>
      <c r="CP139" s="256" t="s">
        <v>4965</v>
      </c>
      <c r="CQ139" s="86" t="s">
        <v>4965</v>
      </c>
      <c r="CR139" s="85" t="s">
        <v>4965</v>
      </c>
      <c r="CS139" s="85" t="s">
        <v>4965</v>
      </c>
      <c r="CT139" s="85" t="s">
        <v>4965</v>
      </c>
      <c r="CU139" s="86"/>
    </row>
    <row r="140" spans="1:99" s="363" customFormat="1" ht="12" customHeight="1" x14ac:dyDescent="0.2">
      <c r="A140" s="72" t="s">
        <v>2441</v>
      </c>
      <c r="B140" s="73" t="s">
        <v>3440</v>
      </c>
      <c r="C140" s="73" t="s">
        <v>1432</v>
      </c>
      <c r="D140" s="73" t="s">
        <v>1432</v>
      </c>
      <c r="E140" s="78" t="s">
        <v>3441</v>
      </c>
      <c r="F140" s="73" t="s">
        <v>2213</v>
      </c>
      <c r="G140" s="73" t="s">
        <v>3313</v>
      </c>
      <c r="H140" s="73" t="s">
        <v>1458</v>
      </c>
      <c r="I140" s="73" t="s">
        <v>2427</v>
      </c>
      <c r="J140" s="73">
        <v>524811</v>
      </c>
      <c r="K140" s="73">
        <v>175112</v>
      </c>
      <c r="L140" s="177" t="s">
        <v>3088</v>
      </c>
      <c r="M140" s="74" t="s">
        <v>3226</v>
      </c>
      <c r="N140" s="74" t="s">
        <v>3515</v>
      </c>
      <c r="O140" s="73">
        <v>0</v>
      </c>
      <c r="P140" s="73">
        <v>1</v>
      </c>
      <c r="Q140" s="75">
        <v>1</v>
      </c>
      <c r="R140" s="73" t="s">
        <v>3442</v>
      </c>
      <c r="S140" s="73" t="s">
        <v>1438</v>
      </c>
      <c r="T140" s="74" t="s">
        <v>4770</v>
      </c>
      <c r="U140" s="74" t="s">
        <v>3443</v>
      </c>
      <c r="V140" s="73" t="s">
        <v>1439</v>
      </c>
      <c r="W140" s="74" t="s">
        <v>1432</v>
      </c>
      <c r="X140" s="73" t="s">
        <v>1442</v>
      </c>
      <c r="Y140" s="73" t="s">
        <v>3893</v>
      </c>
      <c r="Z140" s="73" t="s">
        <v>1444</v>
      </c>
      <c r="AA140" s="73" t="s">
        <v>4720</v>
      </c>
      <c r="AB140" s="384">
        <v>5.0000000000000001E-3</v>
      </c>
      <c r="AC140" s="76" t="s">
        <v>3226</v>
      </c>
      <c r="AD140" s="77" t="s">
        <v>3515</v>
      </c>
      <c r="AE140" s="157" t="s">
        <v>3063</v>
      </c>
      <c r="AF140" s="78" t="s">
        <v>1445</v>
      </c>
      <c r="AG140" s="78">
        <v>0</v>
      </c>
      <c r="AH140" s="78">
        <v>0</v>
      </c>
      <c r="AI140" s="78">
        <v>0</v>
      </c>
      <c r="AJ140" s="78">
        <v>0</v>
      </c>
      <c r="AK140" s="78">
        <v>0</v>
      </c>
      <c r="AL140" s="78">
        <v>1</v>
      </c>
      <c r="AM140" s="78">
        <v>0</v>
      </c>
      <c r="AN140" s="78">
        <v>0</v>
      </c>
      <c r="AO140" s="78">
        <v>0</v>
      </c>
      <c r="AP140" s="78">
        <v>0</v>
      </c>
      <c r="AQ140" s="78">
        <v>0</v>
      </c>
      <c r="AR140" s="78">
        <v>0</v>
      </c>
      <c r="AS140" s="78">
        <v>0</v>
      </c>
      <c r="AT140" s="78">
        <v>0</v>
      </c>
      <c r="AU140" s="78">
        <v>0</v>
      </c>
      <c r="AV140" s="78">
        <v>0</v>
      </c>
      <c r="AW140" s="78">
        <v>0</v>
      </c>
      <c r="AX140" s="78">
        <v>0</v>
      </c>
      <c r="AY140" s="78">
        <v>0</v>
      </c>
      <c r="AZ140" s="78">
        <v>1</v>
      </c>
      <c r="BA140" s="78">
        <v>0</v>
      </c>
      <c r="BB140" s="78">
        <v>0</v>
      </c>
      <c r="BC140" s="78">
        <v>0</v>
      </c>
      <c r="BD140" s="78">
        <v>0</v>
      </c>
      <c r="BE140" s="78">
        <v>0</v>
      </c>
      <c r="BF140" s="78">
        <v>0</v>
      </c>
      <c r="BG140" s="78">
        <v>0</v>
      </c>
      <c r="BH140" s="78">
        <v>0</v>
      </c>
      <c r="BI140" s="78">
        <v>0</v>
      </c>
      <c r="BJ140" s="78">
        <v>0</v>
      </c>
      <c r="BK140" s="78">
        <v>0</v>
      </c>
      <c r="BL140" s="285"/>
      <c r="BM140" s="179">
        <f t="shared" si="10"/>
        <v>1</v>
      </c>
      <c r="BN140" s="79">
        <v>0</v>
      </c>
      <c r="BO140" s="237">
        <v>0</v>
      </c>
      <c r="BP140" s="79">
        <v>0</v>
      </c>
      <c r="BQ140" s="79">
        <v>0</v>
      </c>
      <c r="BR140" s="79">
        <v>0</v>
      </c>
      <c r="BS140" s="238">
        <v>0</v>
      </c>
      <c r="BT140" s="79">
        <v>0</v>
      </c>
      <c r="BU140" s="79">
        <v>0</v>
      </c>
      <c r="BV140" s="79">
        <v>0</v>
      </c>
      <c r="BW140" s="79">
        <v>0</v>
      </c>
      <c r="BX140" s="79">
        <v>0</v>
      </c>
      <c r="BY140" s="79">
        <v>0</v>
      </c>
      <c r="BZ140" s="79">
        <v>0</v>
      </c>
      <c r="CA140" s="79">
        <v>0</v>
      </c>
      <c r="CB140" s="79">
        <v>0</v>
      </c>
      <c r="CC140" s="79">
        <v>0</v>
      </c>
      <c r="CD140" s="79">
        <v>0</v>
      </c>
      <c r="CE140" s="79">
        <v>0</v>
      </c>
      <c r="CF140" s="79">
        <v>0</v>
      </c>
      <c r="CG140" s="79">
        <v>0</v>
      </c>
      <c r="CH140" s="79">
        <v>0</v>
      </c>
      <c r="CI140" s="81">
        <f t="shared" si="11"/>
        <v>0</v>
      </c>
      <c r="CJ140" s="131">
        <f t="shared" si="12"/>
        <v>0</v>
      </c>
      <c r="CK140" s="131">
        <f t="shared" si="13"/>
        <v>0</v>
      </c>
      <c r="CL140" s="131">
        <f t="shared" si="14"/>
        <v>0</v>
      </c>
      <c r="CM140" s="83">
        <v>7</v>
      </c>
      <c r="CN140" s="254" t="s">
        <v>4965</v>
      </c>
      <c r="CO140" s="140" t="s">
        <v>4965</v>
      </c>
      <c r="CP140" s="256" t="s">
        <v>4965</v>
      </c>
      <c r="CQ140" s="86" t="s">
        <v>4965</v>
      </c>
      <c r="CR140" s="85" t="s">
        <v>4965</v>
      </c>
      <c r="CS140" s="85" t="s">
        <v>4965</v>
      </c>
      <c r="CT140" s="85" t="s">
        <v>4965</v>
      </c>
      <c r="CU140" s="86"/>
    </row>
    <row r="141" spans="1:99" s="363" customFormat="1" ht="12" customHeight="1" x14ac:dyDescent="0.2">
      <c r="A141" s="72" t="s">
        <v>2441</v>
      </c>
      <c r="B141" s="73" t="s">
        <v>3444</v>
      </c>
      <c r="C141" s="73" t="s">
        <v>1432</v>
      </c>
      <c r="D141" s="169"/>
      <c r="E141" s="78" t="s">
        <v>3445</v>
      </c>
      <c r="F141" s="73" t="s">
        <v>3446</v>
      </c>
      <c r="G141" s="73" t="s">
        <v>3313</v>
      </c>
      <c r="H141" s="73" t="s">
        <v>1458</v>
      </c>
      <c r="I141" s="73" t="s">
        <v>3314</v>
      </c>
      <c r="J141" s="73">
        <v>524374</v>
      </c>
      <c r="K141" s="73">
        <v>175298</v>
      </c>
      <c r="L141" s="177" t="s">
        <v>3088</v>
      </c>
      <c r="M141" s="74" t="s">
        <v>3926</v>
      </c>
      <c r="N141" s="74" t="s">
        <v>3859</v>
      </c>
      <c r="O141" s="73">
        <v>0</v>
      </c>
      <c r="P141" s="73">
        <v>4</v>
      </c>
      <c r="Q141" s="75">
        <v>4</v>
      </c>
      <c r="R141" s="73" t="s">
        <v>3447</v>
      </c>
      <c r="S141" s="73" t="s">
        <v>1438</v>
      </c>
      <c r="T141" s="74" t="s">
        <v>3448</v>
      </c>
      <c r="U141" s="74" t="s">
        <v>3449</v>
      </c>
      <c r="V141" s="73" t="s">
        <v>1439</v>
      </c>
      <c r="W141" s="74" t="s">
        <v>1432</v>
      </c>
      <c r="X141" s="73" t="s">
        <v>1442</v>
      </c>
      <c r="Y141" s="73" t="s">
        <v>1443</v>
      </c>
      <c r="Z141" s="73" t="s">
        <v>1444</v>
      </c>
      <c r="AA141" s="73" t="s">
        <v>2713</v>
      </c>
      <c r="AB141" s="384">
        <v>0.02</v>
      </c>
      <c r="AC141" s="76" t="s">
        <v>3926</v>
      </c>
      <c r="AD141" s="77" t="s">
        <v>3859</v>
      </c>
      <c r="AE141" s="157" t="s">
        <v>3063</v>
      </c>
      <c r="AF141" s="78" t="s">
        <v>1445</v>
      </c>
      <c r="AG141" s="84"/>
      <c r="AH141" s="78">
        <v>0</v>
      </c>
      <c r="AI141" s="78">
        <v>0</v>
      </c>
      <c r="AJ141" s="78">
        <v>0</v>
      </c>
      <c r="AK141" s="78">
        <v>0</v>
      </c>
      <c r="AL141" s="78">
        <v>0</v>
      </c>
      <c r="AM141" s="78">
        <v>4</v>
      </c>
      <c r="AN141" s="78">
        <v>0</v>
      </c>
      <c r="AO141" s="78">
        <v>0</v>
      </c>
      <c r="AP141" s="78">
        <v>0</v>
      </c>
      <c r="AQ141" s="78">
        <v>0</v>
      </c>
      <c r="AR141" s="78">
        <v>0</v>
      </c>
      <c r="AS141" s="78">
        <v>0</v>
      </c>
      <c r="AT141" s="78">
        <v>0</v>
      </c>
      <c r="AU141" s="78">
        <v>0</v>
      </c>
      <c r="AV141" s="78">
        <v>0</v>
      </c>
      <c r="AW141" s="78">
        <v>0</v>
      </c>
      <c r="AX141" s="78">
        <v>0</v>
      </c>
      <c r="AY141" s="78">
        <v>0</v>
      </c>
      <c r="AZ141" s="78">
        <v>0</v>
      </c>
      <c r="BA141" s="78">
        <v>4</v>
      </c>
      <c r="BB141" s="78">
        <v>0</v>
      </c>
      <c r="BC141" s="78">
        <v>0</v>
      </c>
      <c r="BD141" s="78">
        <v>0</v>
      </c>
      <c r="BE141" s="78">
        <v>0</v>
      </c>
      <c r="BF141" s="78">
        <v>0</v>
      </c>
      <c r="BG141" s="78">
        <v>0</v>
      </c>
      <c r="BH141" s="78">
        <v>0</v>
      </c>
      <c r="BI141" s="78">
        <v>0</v>
      </c>
      <c r="BJ141" s="78">
        <v>0</v>
      </c>
      <c r="BK141" s="78">
        <v>0</v>
      </c>
      <c r="BL141" s="285"/>
      <c r="BM141" s="179">
        <f t="shared" si="10"/>
        <v>4</v>
      </c>
      <c r="BN141" s="79">
        <v>0</v>
      </c>
      <c r="BO141" s="237">
        <v>0</v>
      </c>
      <c r="BP141" s="79">
        <v>0</v>
      </c>
      <c r="BQ141" s="79">
        <v>0</v>
      </c>
      <c r="BR141" s="79">
        <v>0</v>
      </c>
      <c r="BS141" s="238">
        <v>0</v>
      </c>
      <c r="BT141" s="79">
        <v>0</v>
      </c>
      <c r="BU141" s="79">
        <v>0</v>
      </c>
      <c r="BV141" s="79">
        <v>0</v>
      </c>
      <c r="BW141" s="79">
        <v>0</v>
      </c>
      <c r="BX141" s="79">
        <v>0</v>
      </c>
      <c r="BY141" s="79">
        <v>0</v>
      </c>
      <c r="BZ141" s="79">
        <v>0</v>
      </c>
      <c r="CA141" s="79">
        <v>0</v>
      </c>
      <c r="CB141" s="79">
        <v>0</v>
      </c>
      <c r="CC141" s="79">
        <v>0</v>
      </c>
      <c r="CD141" s="79">
        <v>0</v>
      </c>
      <c r="CE141" s="79">
        <v>0</v>
      </c>
      <c r="CF141" s="79">
        <v>0</v>
      </c>
      <c r="CG141" s="79">
        <v>0</v>
      </c>
      <c r="CH141" s="79">
        <v>0</v>
      </c>
      <c r="CI141" s="81">
        <f t="shared" si="11"/>
        <v>0</v>
      </c>
      <c r="CJ141" s="131">
        <f t="shared" si="12"/>
        <v>0</v>
      </c>
      <c r="CK141" s="131">
        <f t="shared" si="13"/>
        <v>0</v>
      </c>
      <c r="CL141" s="131">
        <f t="shared" si="14"/>
        <v>0</v>
      </c>
      <c r="CM141" s="83">
        <v>1</v>
      </c>
      <c r="CN141" s="254" t="s">
        <v>4965</v>
      </c>
      <c r="CO141" s="140" t="s">
        <v>4965</v>
      </c>
      <c r="CP141" s="256" t="s">
        <v>4965</v>
      </c>
      <c r="CQ141" s="86" t="s">
        <v>4965</v>
      </c>
      <c r="CR141" s="85" t="s">
        <v>4965</v>
      </c>
      <c r="CS141" s="85" t="s">
        <v>4965</v>
      </c>
      <c r="CT141" s="85" t="s">
        <v>4965</v>
      </c>
      <c r="CU141" s="86"/>
    </row>
    <row r="142" spans="1:99" s="363" customFormat="1" ht="12" customHeight="1" x14ac:dyDescent="0.2">
      <c r="A142" s="72" t="s">
        <v>2441</v>
      </c>
      <c r="B142" s="73" t="s">
        <v>3444</v>
      </c>
      <c r="C142" s="73" t="s">
        <v>1432</v>
      </c>
      <c r="D142" s="169"/>
      <c r="E142" s="78" t="s">
        <v>3445</v>
      </c>
      <c r="F142" s="73" t="s">
        <v>3446</v>
      </c>
      <c r="G142" s="73" t="s">
        <v>3313</v>
      </c>
      <c r="H142" s="73" t="s">
        <v>1458</v>
      </c>
      <c r="I142" s="73" t="s">
        <v>3314</v>
      </c>
      <c r="J142" s="73">
        <v>524374</v>
      </c>
      <c r="K142" s="73">
        <v>175298</v>
      </c>
      <c r="L142" s="177" t="s">
        <v>3088</v>
      </c>
      <c r="M142" s="74" t="s">
        <v>3926</v>
      </c>
      <c r="N142" s="74" t="s">
        <v>3859</v>
      </c>
      <c r="O142" s="73">
        <v>0</v>
      </c>
      <c r="P142" s="73">
        <v>2</v>
      </c>
      <c r="Q142" s="75">
        <v>2</v>
      </c>
      <c r="R142" s="73" t="s">
        <v>3447</v>
      </c>
      <c r="S142" s="73" t="s">
        <v>1438</v>
      </c>
      <c r="T142" s="74" t="s">
        <v>3448</v>
      </c>
      <c r="U142" s="74" t="s">
        <v>3449</v>
      </c>
      <c r="V142" s="73" t="s">
        <v>1439</v>
      </c>
      <c r="W142" s="74" t="s">
        <v>1432</v>
      </c>
      <c r="X142" s="73" t="s">
        <v>1442</v>
      </c>
      <c r="Y142" s="73" t="s">
        <v>1443</v>
      </c>
      <c r="Z142" s="73" t="s">
        <v>1444</v>
      </c>
      <c r="AA142" s="73" t="s">
        <v>2713</v>
      </c>
      <c r="AB142" s="384">
        <v>2E-3</v>
      </c>
      <c r="AC142" s="76" t="s">
        <v>3926</v>
      </c>
      <c r="AD142" s="77" t="s">
        <v>3859</v>
      </c>
      <c r="AE142" s="157" t="s">
        <v>3063</v>
      </c>
      <c r="AF142" s="78" t="s">
        <v>1445</v>
      </c>
      <c r="AG142" s="84"/>
      <c r="AH142" s="78">
        <v>0</v>
      </c>
      <c r="AI142" s="78">
        <v>0</v>
      </c>
      <c r="AJ142" s="78">
        <v>0</v>
      </c>
      <c r="AK142" s="78">
        <v>1</v>
      </c>
      <c r="AL142" s="78">
        <v>0</v>
      </c>
      <c r="AM142" s="78">
        <v>1</v>
      </c>
      <c r="AN142" s="78">
        <v>0</v>
      </c>
      <c r="AO142" s="78">
        <v>0</v>
      </c>
      <c r="AP142" s="78">
        <v>0</v>
      </c>
      <c r="AQ142" s="78">
        <v>0</v>
      </c>
      <c r="AR142" s="78">
        <v>1</v>
      </c>
      <c r="AS142" s="78">
        <v>0</v>
      </c>
      <c r="AT142" s="78">
        <v>1</v>
      </c>
      <c r="AU142" s="78">
        <v>0</v>
      </c>
      <c r="AV142" s="78">
        <v>0</v>
      </c>
      <c r="AW142" s="78">
        <v>0</v>
      </c>
      <c r="AX142" s="78">
        <v>0</v>
      </c>
      <c r="AY142" s="78">
        <v>0</v>
      </c>
      <c r="AZ142" s="78">
        <v>0</v>
      </c>
      <c r="BA142" s="78">
        <v>0</v>
      </c>
      <c r="BB142" s="78">
        <v>0</v>
      </c>
      <c r="BC142" s="78">
        <v>0</v>
      </c>
      <c r="BD142" s="78">
        <v>0</v>
      </c>
      <c r="BE142" s="78">
        <v>0</v>
      </c>
      <c r="BF142" s="78">
        <v>0</v>
      </c>
      <c r="BG142" s="78">
        <v>0</v>
      </c>
      <c r="BH142" s="78">
        <v>0</v>
      </c>
      <c r="BI142" s="78">
        <v>0</v>
      </c>
      <c r="BJ142" s="78">
        <v>0</v>
      </c>
      <c r="BK142" s="78">
        <v>0</v>
      </c>
      <c r="BL142" s="285"/>
      <c r="BM142" s="179">
        <f t="shared" si="10"/>
        <v>2</v>
      </c>
      <c r="BN142" s="79">
        <v>0</v>
      </c>
      <c r="BO142" s="237">
        <v>0</v>
      </c>
      <c r="BP142" s="79">
        <v>0</v>
      </c>
      <c r="BQ142" s="79">
        <v>0</v>
      </c>
      <c r="BR142" s="79">
        <v>0</v>
      </c>
      <c r="BS142" s="238">
        <v>0</v>
      </c>
      <c r="BT142" s="79">
        <v>0</v>
      </c>
      <c r="BU142" s="79">
        <v>0</v>
      </c>
      <c r="BV142" s="79">
        <v>0</v>
      </c>
      <c r="BW142" s="79">
        <v>0</v>
      </c>
      <c r="BX142" s="79">
        <v>0</v>
      </c>
      <c r="BY142" s="79">
        <v>0</v>
      </c>
      <c r="BZ142" s="79">
        <v>0</v>
      </c>
      <c r="CA142" s="79">
        <v>0</v>
      </c>
      <c r="CB142" s="79">
        <v>0</v>
      </c>
      <c r="CC142" s="79">
        <v>0</v>
      </c>
      <c r="CD142" s="79">
        <v>0</v>
      </c>
      <c r="CE142" s="79">
        <v>0</v>
      </c>
      <c r="CF142" s="79">
        <v>0</v>
      </c>
      <c r="CG142" s="79">
        <v>0</v>
      </c>
      <c r="CH142" s="79">
        <v>0</v>
      </c>
      <c r="CI142" s="81">
        <f t="shared" si="11"/>
        <v>0</v>
      </c>
      <c r="CJ142" s="131">
        <f t="shared" si="12"/>
        <v>0</v>
      </c>
      <c r="CK142" s="131">
        <f t="shared" si="13"/>
        <v>0</v>
      </c>
      <c r="CL142" s="131">
        <f t="shared" si="14"/>
        <v>0</v>
      </c>
      <c r="CM142" s="83">
        <v>1</v>
      </c>
      <c r="CN142" s="254" t="s">
        <v>4965</v>
      </c>
      <c r="CO142" s="140" t="s">
        <v>4965</v>
      </c>
      <c r="CP142" s="256" t="s">
        <v>4965</v>
      </c>
      <c r="CQ142" s="86" t="s">
        <v>4965</v>
      </c>
      <c r="CR142" s="85" t="s">
        <v>4965</v>
      </c>
      <c r="CS142" s="85" t="s">
        <v>4965</v>
      </c>
      <c r="CT142" s="85" t="s">
        <v>4965</v>
      </c>
      <c r="CU142" s="86"/>
    </row>
    <row r="143" spans="1:99" s="363" customFormat="1" ht="12" customHeight="1" x14ac:dyDescent="0.2">
      <c r="A143" s="72" t="s">
        <v>2441</v>
      </c>
      <c r="B143" s="73" t="s">
        <v>3450</v>
      </c>
      <c r="C143" s="73" t="s">
        <v>1432</v>
      </c>
      <c r="D143" s="73" t="s">
        <v>1432</v>
      </c>
      <c r="E143" s="78" t="s">
        <v>1432</v>
      </c>
      <c r="F143" s="73" t="s">
        <v>2115</v>
      </c>
      <c r="G143" s="73" t="s">
        <v>3947</v>
      </c>
      <c r="H143" s="73" t="s">
        <v>1435</v>
      </c>
      <c r="I143" s="73" t="s">
        <v>3948</v>
      </c>
      <c r="J143" s="73">
        <v>528922</v>
      </c>
      <c r="K143" s="73">
        <v>172391</v>
      </c>
      <c r="L143" s="177" t="s">
        <v>3077</v>
      </c>
      <c r="M143" s="74" t="s">
        <v>3859</v>
      </c>
      <c r="N143" s="74" t="s">
        <v>3859</v>
      </c>
      <c r="O143" s="73">
        <v>2</v>
      </c>
      <c r="P143" s="73">
        <v>1</v>
      </c>
      <c r="Q143" s="75">
        <v>-1</v>
      </c>
      <c r="R143" s="73" t="s">
        <v>3451</v>
      </c>
      <c r="S143" s="73" t="s">
        <v>1438</v>
      </c>
      <c r="T143" s="74" t="s">
        <v>4077</v>
      </c>
      <c r="U143" s="74" t="s">
        <v>3494</v>
      </c>
      <c r="V143" s="73" t="s">
        <v>1439</v>
      </c>
      <c r="W143" s="74" t="s">
        <v>1432</v>
      </c>
      <c r="X143" s="73" t="s">
        <v>1442</v>
      </c>
      <c r="Y143" s="73" t="s">
        <v>1453</v>
      </c>
      <c r="Z143" s="73" t="s">
        <v>1444</v>
      </c>
      <c r="AA143" s="73" t="s">
        <v>4207</v>
      </c>
      <c r="AB143" s="384">
        <v>3.7999999999999999E-2</v>
      </c>
      <c r="AC143" s="76" t="s">
        <v>3859</v>
      </c>
      <c r="AD143" s="77" t="s">
        <v>3859</v>
      </c>
      <c r="AE143" s="157" t="s">
        <v>3063</v>
      </c>
      <c r="AF143" s="78" t="s">
        <v>1445</v>
      </c>
      <c r="AG143" s="78">
        <v>0</v>
      </c>
      <c r="AH143" s="78">
        <v>0</v>
      </c>
      <c r="AI143" s="78">
        <v>0</v>
      </c>
      <c r="AJ143" s="78">
        <v>0</v>
      </c>
      <c r="AK143" s="78">
        <v>0</v>
      </c>
      <c r="AL143" s="78">
        <v>0</v>
      </c>
      <c r="AM143" s="78">
        <v>-1</v>
      </c>
      <c r="AN143" s="78">
        <v>-1</v>
      </c>
      <c r="AO143" s="78">
        <v>1</v>
      </c>
      <c r="AP143" s="78">
        <v>0</v>
      </c>
      <c r="AQ143" s="78">
        <v>0</v>
      </c>
      <c r="AR143" s="78">
        <v>0</v>
      </c>
      <c r="AS143" s="78">
        <v>0</v>
      </c>
      <c r="AT143" s="78">
        <v>-1</v>
      </c>
      <c r="AU143" s="78">
        <v>-1</v>
      </c>
      <c r="AV143" s="78">
        <v>0</v>
      </c>
      <c r="AW143" s="78">
        <v>0</v>
      </c>
      <c r="AX143" s="78">
        <v>0</v>
      </c>
      <c r="AY143" s="78">
        <v>0</v>
      </c>
      <c r="AZ143" s="78">
        <v>0</v>
      </c>
      <c r="BA143" s="78">
        <v>0</v>
      </c>
      <c r="BB143" s="78">
        <v>0</v>
      </c>
      <c r="BC143" s="78">
        <v>1</v>
      </c>
      <c r="BD143" s="78">
        <v>0</v>
      </c>
      <c r="BE143" s="78">
        <v>0</v>
      </c>
      <c r="BF143" s="78">
        <v>0</v>
      </c>
      <c r="BG143" s="78">
        <v>0</v>
      </c>
      <c r="BH143" s="78">
        <v>0</v>
      </c>
      <c r="BI143" s="78">
        <v>0</v>
      </c>
      <c r="BJ143" s="78">
        <v>0</v>
      </c>
      <c r="BK143" s="78">
        <v>0</v>
      </c>
      <c r="BL143" s="285"/>
      <c r="BM143" s="179">
        <f t="shared" si="10"/>
        <v>-1</v>
      </c>
      <c r="BN143" s="79">
        <v>0</v>
      </c>
      <c r="BO143" s="237">
        <v>0</v>
      </c>
      <c r="BP143" s="79">
        <v>0</v>
      </c>
      <c r="BQ143" s="79">
        <v>0</v>
      </c>
      <c r="BR143" s="79">
        <v>0</v>
      </c>
      <c r="BS143" s="238">
        <v>0</v>
      </c>
      <c r="BT143" s="79">
        <v>0</v>
      </c>
      <c r="BU143" s="79">
        <v>0</v>
      </c>
      <c r="BV143" s="79">
        <v>0</v>
      </c>
      <c r="BW143" s="79">
        <v>0</v>
      </c>
      <c r="BX143" s="79">
        <v>0</v>
      </c>
      <c r="BY143" s="79">
        <v>0</v>
      </c>
      <c r="BZ143" s="79">
        <v>0</v>
      </c>
      <c r="CA143" s="79">
        <v>0</v>
      </c>
      <c r="CB143" s="79">
        <v>0</v>
      </c>
      <c r="CC143" s="79">
        <v>0</v>
      </c>
      <c r="CD143" s="79">
        <v>0</v>
      </c>
      <c r="CE143" s="79">
        <v>0</v>
      </c>
      <c r="CF143" s="79">
        <v>0</v>
      </c>
      <c r="CG143" s="79">
        <v>0</v>
      </c>
      <c r="CH143" s="79">
        <v>0</v>
      </c>
      <c r="CI143" s="81">
        <f t="shared" si="11"/>
        <v>0</v>
      </c>
      <c r="CJ143" s="131">
        <f t="shared" si="12"/>
        <v>0</v>
      </c>
      <c r="CK143" s="131">
        <f t="shared" si="13"/>
        <v>0</v>
      </c>
      <c r="CL143" s="131">
        <f t="shared" si="14"/>
        <v>0</v>
      </c>
      <c r="CM143" s="83">
        <v>7</v>
      </c>
      <c r="CN143" s="254" t="s">
        <v>4965</v>
      </c>
      <c r="CO143" s="140" t="s">
        <v>4965</v>
      </c>
      <c r="CP143" s="256" t="s">
        <v>4965</v>
      </c>
      <c r="CQ143" s="86" t="s">
        <v>4965</v>
      </c>
      <c r="CR143" s="85" t="s">
        <v>4965</v>
      </c>
      <c r="CS143" s="85" t="s">
        <v>4965</v>
      </c>
      <c r="CT143" s="85" t="s">
        <v>4965</v>
      </c>
      <c r="CU143" s="86"/>
    </row>
    <row r="144" spans="1:99" s="363" customFormat="1" ht="12" customHeight="1" x14ac:dyDescent="0.2">
      <c r="A144" s="72" t="s">
        <v>2441</v>
      </c>
      <c r="B144" s="73" t="s">
        <v>3452</v>
      </c>
      <c r="C144" s="73" t="s">
        <v>1432</v>
      </c>
      <c r="D144" s="73" t="s">
        <v>1432</v>
      </c>
      <c r="E144" s="78" t="s">
        <v>1432</v>
      </c>
      <c r="F144" s="73" t="s">
        <v>2668</v>
      </c>
      <c r="G144" s="73" t="s">
        <v>4297</v>
      </c>
      <c r="H144" s="73" t="s">
        <v>2717</v>
      </c>
      <c r="I144" s="73" t="s">
        <v>3453</v>
      </c>
      <c r="J144" s="73">
        <v>527719</v>
      </c>
      <c r="K144" s="73">
        <v>174692</v>
      </c>
      <c r="L144" s="177" t="s">
        <v>3084</v>
      </c>
      <c r="M144" s="74" t="s">
        <v>359</v>
      </c>
      <c r="N144" s="74" t="s">
        <v>3859</v>
      </c>
      <c r="O144" s="73">
        <v>0</v>
      </c>
      <c r="P144" s="73">
        <v>2</v>
      </c>
      <c r="Q144" s="75">
        <v>2</v>
      </c>
      <c r="R144" s="73" t="s">
        <v>605</v>
      </c>
      <c r="S144" s="73" t="s">
        <v>1438</v>
      </c>
      <c r="T144" s="74" t="s">
        <v>2819</v>
      </c>
      <c r="U144" s="74" t="s">
        <v>3624</v>
      </c>
      <c r="V144" s="73" t="s">
        <v>1439</v>
      </c>
      <c r="W144" s="74" t="s">
        <v>1432</v>
      </c>
      <c r="X144" s="73" t="s">
        <v>1442</v>
      </c>
      <c r="Y144" s="73" t="s">
        <v>4694</v>
      </c>
      <c r="Z144" s="73" t="s">
        <v>1444</v>
      </c>
      <c r="AA144" s="73" t="s">
        <v>1136</v>
      </c>
      <c r="AB144" s="384">
        <v>8.0000000000000002E-3</v>
      </c>
      <c r="AC144" s="76" t="s">
        <v>359</v>
      </c>
      <c r="AD144" s="77" t="s">
        <v>3859</v>
      </c>
      <c r="AE144" s="157" t="s">
        <v>3063</v>
      </c>
      <c r="AF144" s="78" t="s">
        <v>1445</v>
      </c>
      <c r="AG144" s="78">
        <v>0</v>
      </c>
      <c r="AH144" s="78">
        <v>0</v>
      </c>
      <c r="AI144" s="78">
        <v>0</v>
      </c>
      <c r="AJ144" s="78">
        <v>0</v>
      </c>
      <c r="AK144" s="78">
        <v>0</v>
      </c>
      <c r="AL144" s="78">
        <v>2</v>
      </c>
      <c r="AM144" s="78">
        <v>0</v>
      </c>
      <c r="AN144" s="78">
        <v>0</v>
      </c>
      <c r="AO144" s="78">
        <v>0</v>
      </c>
      <c r="AP144" s="78">
        <v>0</v>
      </c>
      <c r="AQ144" s="78">
        <v>0</v>
      </c>
      <c r="AR144" s="78">
        <v>0</v>
      </c>
      <c r="AS144" s="78">
        <v>2</v>
      </c>
      <c r="AT144" s="78">
        <v>0</v>
      </c>
      <c r="AU144" s="78">
        <v>0</v>
      </c>
      <c r="AV144" s="78">
        <v>0</v>
      </c>
      <c r="AW144" s="78">
        <v>0</v>
      </c>
      <c r="AX144" s="78">
        <v>0</v>
      </c>
      <c r="AY144" s="78">
        <v>0</v>
      </c>
      <c r="AZ144" s="78">
        <v>0</v>
      </c>
      <c r="BA144" s="78">
        <v>0</v>
      </c>
      <c r="BB144" s="78">
        <v>0</v>
      </c>
      <c r="BC144" s="78">
        <v>0</v>
      </c>
      <c r="BD144" s="78">
        <v>0</v>
      </c>
      <c r="BE144" s="78">
        <v>0</v>
      </c>
      <c r="BF144" s="78">
        <v>0</v>
      </c>
      <c r="BG144" s="78">
        <v>0</v>
      </c>
      <c r="BH144" s="78">
        <v>0</v>
      </c>
      <c r="BI144" s="78">
        <v>0</v>
      </c>
      <c r="BJ144" s="78">
        <v>0</v>
      </c>
      <c r="BK144" s="78">
        <v>0</v>
      </c>
      <c r="BL144" s="285"/>
      <c r="BM144" s="179">
        <f t="shared" si="10"/>
        <v>2</v>
      </c>
      <c r="BN144" s="79">
        <v>0</v>
      </c>
      <c r="BO144" s="237">
        <v>0</v>
      </c>
      <c r="BP144" s="79">
        <v>0</v>
      </c>
      <c r="BQ144" s="79">
        <v>0</v>
      </c>
      <c r="BR144" s="79">
        <v>0</v>
      </c>
      <c r="BS144" s="238">
        <v>0</v>
      </c>
      <c r="BT144" s="79">
        <v>0</v>
      </c>
      <c r="BU144" s="79">
        <v>0</v>
      </c>
      <c r="BV144" s="79">
        <v>0</v>
      </c>
      <c r="BW144" s="79">
        <v>0</v>
      </c>
      <c r="BX144" s="79">
        <v>0</v>
      </c>
      <c r="BY144" s="79">
        <v>0</v>
      </c>
      <c r="BZ144" s="79">
        <v>0</v>
      </c>
      <c r="CA144" s="79">
        <v>0</v>
      </c>
      <c r="CB144" s="79">
        <v>0</v>
      </c>
      <c r="CC144" s="79">
        <v>0</v>
      </c>
      <c r="CD144" s="79">
        <v>0</v>
      </c>
      <c r="CE144" s="79">
        <v>0</v>
      </c>
      <c r="CF144" s="79">
        <v>0</v>
      </c>
      <c r="CG144" s="79">
        <v>0</v>
      </c>
      <c r="CH144" s="79">
        <v>0</v>
      </c>
      <c r="CI144" s="81">
        <f t="shared" si="11"/>
        <v>0</v>
      </c>
      <c r="CJ144" s="131">
        <f t="shared" si="12"/>
        <v>0</v>
      </c>
      <c r="CK144" s="131">
        <f t="shared" si="13"/>
        <v>0</v>
      </c>
      <c r="CL144" s="131">
        <f t="shared" si="14"/>
        <v>0</v>
      </c>
      <c r="CM144" s="83">
        <v>1</v>
      </c>
      <c r="CN144" s="254" t="s">
        <v>4965</v>
      </c>
      <c r="CO144" s="140" t="s">
        <v>4965</v>
      </c>
      <c r="CP144" s="256" t="s">
        <v>4965</v>
      </c>
      <c r="CQ144" s="86" t="s">
        <v>4965</v>
      </c>
      <c r="CR144" s="85" t="s">
        <v>4965</v>
      </c>
      <c r="CS144" s="85" t="s">
        <v>4965</v>
      </c>
      <c r="CT144" s="85" t="s">
        <v>4965</v>
      </c>
      <c r="CU144" s="86"/>
    </row>
    <row r="145" spans="1:99" s="363" customFormat="1" ht="12" customHeight="1" x14ac:dyDescent="0.2">
      <c r="A145" s="72" t="s">
        <v>2441</v>
      </c>
      <c r="B145" s="73" t="s">
        <v>3454</v>
      </c>
      <c r="C145" s="73" t="s">
        <v>1432</v>
      </c>
      <c r="D145" s="73" t="s">
        <v>1432</v>
      </c>
      <c r="E145" s="78" t="s">
        <v>1432</v>
      </c>
      <c r="F145" s="73" t="s">
        <v>3455</v>
      </c>
      <c r="G145" s="73" t="s">
        <v>4802</v>
      </c>
      <c r="H145" s="73" t="s">
        <v>1885</v>
      </c>
      <c r="I145" s="73" t="s">
        <v>3456</v>
      </c>
      <c r="J145" s="73">
        <v>526078</v>
      </c>
      <c r="K145" s="73">
        <v>172904</v>
      </c>
      <c r="L145" s="177" t="s">
        <v>3078</v>
      </c>
      <c r="M145" s="74" t="s">
        <v>2073</v>
      </c>
      <c r="N145" s="74" t="s">
        <v>3859</v>
      </c>
      <c r="O145" s="73">
        <v>0</v>
      </c>
      <c r="P145" s="73">
        <v>1</v>
      </c>
      <c r="Q145" s="75">
        <v>1</v>
      </c>
      <c r="R145" s="73" t="s">
        <v>3457</v>
      </c>
      <c r="S145" s="73" t="s">
        <v>1438</v>
      </c>
      <c r="T145" s="74" t="s">
        <v>2232</v>
      </c>
      <c r="U145" s="74" t="s">
        <v>3494</v>
      </c>
      <c r="V145" s="73" t="s">
        <v>1439</v>
      </c>
      <c r="W145" s="74" t="s">
        <v>1432</v>
      </c>
      <c r="X145" s="73" t="s">
        <v>1442</v>
      </c>
      <c r="Y145" s="73" t="s">
        <v>3893</v>
      </c>
      <c r="Z145" s="73" t="s">
        <v>1444</v>
      </c>
      <c r="AA145" s="73" t="s">
        <v>4720</v>
      </c>
      <c r="AB145" s="384">
        <v>5.0000000000000001E-3</v>
      </c>
      <c r="AC145" s="76" t="s">
        <v>2073</v>
      </c>
      <c r="AD145" s="77" t="s">
        <v>3859</v>
      </c>
      <c r="AE145" s="157" t="s">
        <v>3063</v>
      </c>
      <c r="AF145" s="78" t="s">
        <v>1445</v>
      </c>
      <c r="AG145" s="78">
        <v>0</v>
      </c>
      <c r="AH145" s="78">
        <v>0</v>
      </c>
      <c r="AI145" s="78">
        <v>0</v>
      </c>
      <c r="AJ145" s="78">
        <v>0</v>
      </c>
      <c r="AK145" s="78">
        <v>0</v>
      </c>
      <c r="AL145" s="78">
        <v>0</v>
      </c>
      <c r="AM145" s="78">
        <v>1</v>
      </c>
      <c r="AN145" s="78">
        <v>0</v>
      </c>
      <c r="AO145" s="78">
        <v>0</v>
      </c>
      <c r="AP145" s="78">
        <v>0</v>
      </c>
      <c r="AQ145" s="78">
        <v>0</v>
      </c>
      <c r="AR145" s="78">
        <v>0</v>
      </c>
      <c r="AS145" s="78">
        <v>0</v>
      </c>
      <c r="AT145" s="78">
        <v>1</v>
      </c>
      <c r="AU145" s="78">
        <v>0</v>
      </c>
      <c r="AV145" s="78">
        <v>0</v>
      </c>
      <c r="AW145" s="78">
        <v>0</v>
      </c>
      <c r="AX145" s="78">
        <v>0</v>
      </c>
      <c r="AY145" s="78">
        <v>0</v>
      </c>
      <c r="AZ145" s="78">
        <v>0</v>
      </c>
      <c r="BA145" s="78">
        <v>0</v>
      </c>
      <c r="BB145" s="78">
        <v>0</v>
      </c>
      <c r="BC145" s="78">
        <v>0</v>
      </c>
      <c r="BD145" s="78">
        <v>0</v>
      </c>
      <c r="BE145" s="78">
        <v>0</v>
      </c>
      <c r="BF145" s="78">
        <v>0</v>
      </c>
      <c r="BG145" s="78">
        <v>0</v>
      </c>
      <c r="BH145" s="78">
        <v>0</v>
      </c>
      <c r="BI145" s="78">
        <v>0</v>
      </c>
      <c r="BJ145" s="78">
        <v>0</v>
      </c>
      <c r="BK145" s="78">
        <v>0</v>
      </c>
      <c r="BL145" s="285"/>
      <c r="BM145" s="179">
        <f t="shared" si="10"/>
        <v>1</v>
      </c>
      <c r="BN145" s="79">
        <v>0</v>
      </c>
      <c r="BO145" s="237">
        <v>0</v>
      </c>
      <c r="BP145" s="79">
        <v>0</v>
      </c>
      <c r="BQ145" s="79">
        <v>0</v>
      </c>
      <c r="BR145" s="79">
        <v>0</v>
      </c>
      <c r="BS145" s="238">
        <v>0</v>
      </c>
      <c r="BT145" s="79">
        <v>0</v>
      </c>
      <c r="BU145" s="79">
        <v>0</v>
      </c>
      <c r="BV145" s="79">
        <v>0</v>
      </c>
      <c r="BW145" s="79">
        <v>0</v>
      </c>
      <c r="BX145" s="79">
        <v>0</v>
      </c>
      <c r="BY145" s="79">
        <v>0</v>
      </c>
      <c r="BZ145" s="79">
        <v>0</v>
      </c>
      <c r="CA145" s="79">
        <v>0</v>
      </c>
      <c r="CB145" s="79">
        <v>0</v>
      </c>
      <c r="CC145" s="79">
        <v>0</v>
      </c>
      <c r="CD145" s="79">
        <v>0</v>
      </c>
      <c r="CE145" s="79">
        <v>0</v>
      </c>
      <c r="CF145" s="79">
        <v>0</v>
      </c>
      <c r="CG145" s="79">
        <v>0</v>
      </c>
      <c r="CH145" s="79">
        <v>0</v>
      </c>
      <c r="CI145" s="81">
        <f t="shared" si="11"/>
        <v>0</v>
      </c>
      <c r="CJ145" s="131">
        <f t="shared" si="12"/>
        <v>0</v>
      </c>
      <c r="CK145" s="131">
        <f t="shared" si="13"/>
        <v>0</v>
      </c>
      <c r="CL145" s="131">
        <f t="shared" si="14"/>
        <v>0</v>
      </c>
      <c r="CM145" s="83">
        <v>7</v>
      </c>
      <c r="CN145" s="254" t="s">
        <v>4965</v>
      </c>
      <c r="CO145" s="140" t="s">
        <v>4965</v>
      </c>
      <c r="CP145" s="256" t="s">
        <v>4965</v>
      </c>
      <c r="CQ145" s="86" t="s">
        <v>4965</v>
      </c>
      <c r="CR145" s="85" t="s">
        <v>4965</v>
      </c>
      <c r="CS145" s="85" t="s">
        <v>4965</v>
      </c>
      <c r="CT145" s="85" t="s">
        <v>4965</v>
      </c>
      <c r="CU145" s="86"/>
    </row>
    <row r="146" spans="1:99" s="363" customFormat="1" ht="12" customHeight="1" x14ac:dyDescent="0.2">
      <c r="A146" s="72" t="s">
        <v>2441</v>
      </c>
      <c r="B146" s="73" t="s">
        <v>3458</v>
      </c>
      <c r="C146" s="73" t="s">
        <v>1432</v>
      </c>
      <c r="D146" s="73" t="s">
        <v>1432</v>
      </c>
      <c r="E146" s="78" t="s">
        <v>1432</v>
      </c>
      <c r="F146" s="73" t="s">
        <v>3459</v>
      </c>
      <c r="G146" s="73" t="s">
        <v>2716</v>
      </c>
      <c r="H146" s="73" t="s">
        <v>2717</v>
      </c>
      <c r="I146" s="73" t="s">
        <v>2180</v>
      </c>
      <c r="J146" s="73">
        <v>527754</v>
      </c>
      <c r="K146" s="73">
        <v>175519</v>
      </c>
      <c r="L146" s="177" t="s">
        <v>3085</v>
      </c>
      <c r="M146" s="74" t="s">
        <v>1362</v>
      </c>
      <c r="N146" s="74" t="s">
        <v>2705</v>
      </c>
      <c r="O146" s="73">
        <v>0</v>
      </c>
      <c r="P146" s="73">
        <v>3</v>
      </c>
      <c r="Q146" s="75">
        <v>3</v>
      </c>
      <c r="R146" s="73" t="s">
        <v>3460</v>
      </c>
      <c r="S146" s="73" t="s">
        <v>1438</v>
      </c>
      <c r="T146" s="74" t="s">
        <v>2817</v>
      </c>
      <c r="U146" s="74" t="s">
        <v>2576</v>
      </c>
      <c r="V146" s="73" t="s">
        <v>1439</v>
      </c>
      <c r="W146" s="74" t="s">
        <v>1432</v>
      </c>
      <c r="X146" s="73" t="s">
        <v>1442</v>
      </c>
      <c r="Y146" s="73" t="s">
        <v>3893</v>
      </c>
      <c r="Z146" s="73" t="s">
        <v>1444</v>
      </c>
      <c r="AA146" s="73" t="s">
        <v>4720</v>
      </c>
      <c r="AB146" s="384">
        <v>7.0000000000000001E-3</v>
      </c>
      <c r="AC146" s="76" t="s">
        <v>1362</v>
      </c>
      <c r="AD146" s="77" t="s">
        <v>2705</v>
      </c>
      <c r="AE146" s="157" t="s">
        <v>3063</v>
      </c>
      <c r="AF146" s="78" t="s">
        <v>1445</v>
      </c>
      <c r="AG146" s="78">
        <v>0</v>
      </c>
      <c r="AH146" s="78">
        <v>0</v>
      </c>
      <c r="AI146" s="78">
        <v>0</v>
      </c>
      <c r="AJ146" s="78">
        <v>0</v>
      </c>
      <c r="AK146" s="78">
        <v>3</v>
      </c>
      <c r="AL146" s="78">
        <v>0</v>
      </c>
      <c r="AM146" s="78">
        <v>0</v>
      </c>
      <c r="AN146" s="78">
        <v>0</v>
      </c>
      <c r="AO146" s="78">
        <v>0</v>
      </c>
      <c r="AP146" s="78">
        <v>0</v>
      </c>
      <c r="AQ146" s="78">
        <v>0</v>
      </c>
      <c r="AR146" s="78">
        <v>3</v>
      </c>
      <c r="AS146" s="78">
        <v>0</v>
      </c>
      <c r="AT146" s="78">
        <v>0</v>
      </c>
      <c r="AU146" s="78">
        <v>0</v>
      </c>
      <c r="AV146" s="78">
        <v>0</v>
      </c>
      <c r="AW146" s="78">
        <v>0</v>
      </c>
      <c r="AX146" s="78">
        <v>0</v>
      </c>
      <c r="AY146" s="78">
        <v>0</v>
      </c>
      <c r="AZ146" s="78">
        <v>0</v>
      </c>
      <c r="BA146" s="78">
        <v>0</v>
      </c>
      <c r="BB146" s="78">
        <v>0</v>
      </c>
      <c r="BC146" s="78">
        <v>0</v>
      </c>
      <c r="BD146" s="78">
        <v>0</v>
      </c>
      <c r="BE146" s="78">
        <v>0</v>
      </c>
      <c r="BF146" s="78">
        <v>0</v>
      </c>
      <c r="BG146" s="78">
        <v>0</v>
      </c>
      <c r="BH146" s="78">
        <v>0</v>
      </c>
      <c r="BI146" s="78">
        <v>0</v>
      </c>
      <c r="BJ146" s="78">
        <v>0</v>
      </c>
      <c r="BK146" s="78">
        <v>0</v>
      </c>
      <c r="BL146" s="285"/>
      <c r="BM146" s="179">
        <f t="shared" si="10"/>
        <v>3</v>
      </c>
      <c r="BN146" s="79">
        <v>0</v>
      </c>
      <c r="BO146" s="237">
        <v>0</v>
      </c>
      <c r="BP146" s="79">
        <v>0</v>
      </c>
      <c r="BQ146" s="79">
        <v>0</v>
      </c>
      <c r="BR146" s="79">
        <v>0</v>
      </c>
      <c r="BS146" s="238">
        <v>0</v>
      </c>
      <c r="BT146" s="79">
        <v>0</v>
      </c>
      <c r="BU146" s="79">
        <v>0</v>
      </c>
      <c r="BV146" s="79">
        <v>0</v>
      </c>
      <c r="BW146" s="79">
        <v>0</v>
      </c>
      <c r="BX146" s="79">
        <v>0</v>
      </c>
      <c r="BY146" s="79">
        <v>0</v>
      </c>
      <c r="BZ146" s="79">
        <v>0</v>
      </c>
      <c r="CA146" s="79">
        <v>0</v>
      </c>
      <c r="CB146" s="79">
        <v>0</v>
      </c>
      <c r="CC146" s="79">
        <v>0</v>
      </c>
      <c r="CD146" s="79">
        <v>0</v>
      </c>
      <c r="CE146" s="79">
        <v>0</v>
      </c>
      <c r="CF146" s="79">
        <v>0</v>
      </c>
      <c r="CG146" s="79">
        <v>0</v>
      </c>
      <c r="CH146" s="79">
        <v>0</v>
      </c>
      <c r="CI146" s="81">
        <f t="shared" si="11"/>
        <v>0</v>
      </c>
      <c r="CJ146" s="131">
        <f t="shared" si="12"/>
        <v>0</v>
      </c>
      <c r="CK146" s="131">
        <f t="shared" si="13"/>
        <v>0</v>
      </c>
      <c r="CL146" s="131">
        <f t="shared" si="14"/>
        <v>0</v>
      </c>
      <c r="CM146" s="83">
        <v>7</v>
      </c>
      <c r="CN146" s="254" t="s">
        <v>4965</v>
      </c>
      <c r="CO146" s="180" t="s">
        <v>1940</v>
      </c>
      <c r="CP146" s="256" t="s">
        <v>4965</v>
      </c>
      <c r="CQ146" s="86" t="s">
        <v>4965</v>
      </c>
      <c r="CR146" s="85" t="s">
        <v>4965</v>
      </c>
      <c r="CS146" s="85" t="s">
        <v>4965</v>
      </c>
      <c r="CT146" s="85" t="s">
        <v>4965</v>
      </c>
      <c r="CU146" s="86"/>
    </row>
    <row r="147" spans="1:99" s="363" customFormat="1" ht="12" customHeight="1" x14ac:dyDescent="0.2">
      <c r="A147" s="72" t="s">
        <v>2441</v>
      </c>
      <c r="B147" s="73" t="s">
        <v>3461</v>
      </c>
      <c r="C147" s="73" t="s">
        <v>1432</v>
      </c>
      <c r="D147" s="73" t="s">
        <v>1432</v>
      </c>
      <c r="E147" s="78" t="s">
        <v>1432</v>
      </c>
      <c r="F147" s="73" t="s">
        <v>2115</v>
      </c>
      <c r="G147" s="73" t="s">
        <v>2436</v>
      </c>
      <c r="H147" s="73" t="s">
        <v>1435</v>
      </c>
      <c r="I147" s="73" t="s">
        <v>3462</v>
      </c>
      <c r="J147" s="73">
        <v>527988</v>
      </c>
      <c r="K147" s="73">
        <v>172966</v>
      </c>
      <c r="L147" s="177" t="s">
        <v>3083</v>
      </c>
      <c r="M147" s="74" t="s">
        <v>3900</v>
      </c>
      <c r="N147" s="74" t="s">
        <v>3859</v>
      </c>
      <c r="O147" s="73">
        <v>2</v>
      </c>
      <c r="P147" s="73">
        <v>1</v>
      </c>
      <c r="Q147" s="75">
        <v>-1</v>
      </c>
      <c r="R147" s="73" t="s">
        <v>3463</v>
      </c>
      <c r="S147" s="73" t="s">
        <v>1438</v>
      </c>
      <c r="T147" s="74" t="s">
        <v>5048</v>
      </c>
      <c r="U147" s="74" t="s">
        <v>2485</v>
      </c>
      <c r="V147" s="73" t="s">
        <v>1439</v>
      </c>
      <c r="W147" s="74" t="s">
        <v>1432</v>
      </c>
      <c r="X147" s="73" t="s">
        <v>1442</v>
      </c>
      <c r="Y147" s="73" t="s">
        <v>1453</v>
      </c>
      <c r="Z147" s="73" t="s">
        <v>1444</v>
      </c>
      <c r="AA147" s="73" t="s">
        <v>4207</v>
      </c>
      <c r="AB147" s="384">
        <v>1.4E-2</v>
      </c>
      <c r="AC147" s="76" t="s">
        <v>3900</v>
      </c>
      <c r="AD147" s="77" t="s">
        <v>3859</v>
      </c>
      <c r="AE147" s="157" t="s">
        <v>3063</v>
      </c>
      <c r="AF147" s="78" t="s">
        <v>1445</v>
      </c>
      <c r="AG147" s="78">
        <v>0</v>
      </c>
      <c r="AH147" s="78">
        <v>0</v>
      </c>
      <c r="AI147" s="78">
        <v>0</v>
      </c>
      <c r="AJ147" s="78">
        <v>0</v>
      </c>
      <c r="AK147" s="78">
        <v>-1</v>
      </c>
      <c r="AL147" s="78">
        <v>-1</v>
      </c>
      <c r="AM147" s="78">
        <v>0</v>
      </c>
      <c r="AN147" s="78">
        <v>1</v>
      </c>
      <c r="AO147" s="78">
        <v>0</v>
      </c>
      <c r="AP147" s="78">
        <v>0</v>
      </c>
      <c r="AQ147" s="78">
        <v>0</v>
      </c>
      <c r="AR147" s="78">
        <v>-1</v>
      </c>
      <c r="AS147" s="78">
        <v>-1</v>
      </c>
      <c r="AT147" s="78">
        <v>0</v>
      </c>
      <c r="AU147" s="78">
        <v>0</v>
      </c>
      <c r="AV147" s="78">
        <v>0</v>
      </c>
      <c r="AW147" s="78">
        <v>0</v>
      </c>
      <c r="AX147" s="78">
        <v>0</v>
      </c>
      <c r="AY147" s="78">
        <v>0</v>
      </c>
      <c r="AZ147" s="78">
        <v>0</v>
      </c>
      <c r="BA147" s="78">
        <v>0</v>
      </c>
      <c r="BB147" s="78">
        <v>1</v>
      </c>
      <c r="BC147" s="78">
        <v>0</v>
      </c>
      <c r="BD147" s="78">
        <v>0</v>
      </c>
      <c r="BE147" s="78">
        <v>0</v>
      </c>
      <c r="BF147" s="78">
        <v>0</v>
      </c>
      <c r="BG147" s="78">
        <v>0</v>
      </c>
      <c r="BH147" s="78">
        <v>0</v>
      </c>
      <c r="BI147" s="78">
        <v>0</v>
      </c>
      <c r="BJ147" s="78">
        <v>0</v>
      </c>
      <c r="BK147" s="78">
        <v>0</v>
      </c>
      <c r="BL147" s="285"/>
      <c r="BM147" s="179">
        <f t="shared" si="10"/>
        <v>-1</v>
      </c>
      <c r="BN147" s="79">
        <v>0</v>
      </c>
      <c r="BO147" s="237">
        <v>0</v>
      </c>
      <c r="BP147" s="79">
        <v>0</v>
      </c>
      <c r="BQ147" s="79">
        <v>0</v>
      </c>
      <c r="BR147" s="79">
        <v>0</v>
      </c>
      <c r="BS147" s="238">
        <v>0</v>
      </c>
      <c r="BT147" s="79">
        <v>0</v>
      </c>
      <c r="BU147" s="79">
        <v>0</v>
      </c>
      <c r="BV147" s="79">
        <v>0</v>
      </c>
      <c r="BW147" s="79">
        <v>0</v>
      </c>
      <c r="BX147" s="79">
        <v>0</v>
      </c>
      <c r="BY147" s="79">
        <v>0</v>
      </c>
      <c r="BZ147" s="79">
        <v>0</v>
      </c>
      <c r="CA147" s="79">
        <v>0</v>
      </c>
      <c r="CB147" s="79">
        <v>0</v>
      </c>
      <c r="CC147" s="79">
        <v>0</v>
      </c>
      <c r="CD147" s="79">
        <v>0</v>
      </c>
      <c r="CE147" s="79">
        <v>0</v>
      </c>
      <c r="CF147" s="79">
        <v>0</v>
      </c>
      <c r="CG147" s="79">
        <v>0</v>
      </c>
      <c r="CH147" s="79">
        <v>0</v>
      </c>
      <c r="CI147" s="81">
        <f t="shared" si="11"/>
        <v>0</v>
      </c>
      <c r="CJ147" s="131">
        <f t="shared" si="12"/>
        <v>0</v>
      </c>
      <c r="CK147" s="131">
        <f t="shared" si="13"/>
        <v>0</v>
      </c>
      <c r="CL147" s="131">
        <f t="shared" si="14"/>
        <v>0</v>
      </c>
      <c r="CM147" s="83">
        <v>7</v>
      </c>
      <c r="CN147" s="254" t="s">
        <v>4965</v>
      </c>
      <c r="CO147" s="140" t="s">
        <v>4965</v>
      </c>
      <c r="CP147" s="256" t="s">
        <v>4965</v>
      </c>
      <c r="CQ147" s="86" t="s">
        <v>4965</v>
      </c>
      <c r="CR147" s="85" t="s">
        <v>4965</v>
      </c>
      <c r="CS147" s="85" t="s">
        <v>4965</v>
      </c>
      <c r="CT147" s="85" t="s">
        <v>4965</v>
      </c>
      <c r="CU147" s="86"/>
    </row>
    <row r="148" spans="1:99" s="363" customFormat="1" ht="12" customHeight="1" x14ac:dyDescent="0.2">
      <c r="A148" s="72" t="s">
        <v>2441</v>
      </c>
      <c r="B148" s="73" t="s">
        <v>3464</v>
      </c>
      <c r="C148" s="73" t="s">
        <v>1432</v>
      </c>
      <c r="D148" s="73" t="s">
        <v>1432</v>
      </c>
      <c r="E148" s="78" t="s">
        <v>1432</v>
      </c>
      <c r="F148" s="73" t="s">
        <v>1306</v>
      </c>
      <c r="G148" s="73" t="s">
        <v>3465</v>
      </c>
      <c r="H148" s="73" t="s">
        <v>1885</v>
      </c>
      <c r="I148" s="73" t="s">
        <v>3466</v>
      </c>
      <c r="J148" s="73">
        <v>526239</v>
      </c>
      <c r="K148" s="73">
        <v>174931</v>
      </c>
      <c r="L148" s="177" t="s">
        <v>3080</v>
      </c>
      <c r="M148" s="74" t="s">
        <v>2509</v>
      </c>
      <c r="N148" s="74" t="s">
        <v>3467</v>
      </c>
      <c r="O148" s="73">
        <v>2</v>
      </c>
      <c r="P148" s="73">
        <v>1</v>
      </c>
      <c r="Q148" s="75">
        <v>-1</v>
      </c>
      <c r="R148" s="73" t="s">
        <v>2758</v>
      </c>
      <c r="S148" s="73" t="s">
        <v>1438</v>
      </c>
      <c r="T148" s="74" t="s">
        <v>2750</v>
      </c>
      <c r="U148" s="74" t="s">
        <v>3931</v>
      </c>
      <c r="V148" s="73" t="s">
        <v>1439</v>
      </c>
      <c r="W148" s="74" t="s">
        <v>1432</v>
      </c>
      <c r="X148" s="73" t="s">
        <v>1442</v>
      </c>
      <c r="Y148" s="73" t="s">
        <v>1453</v>
      </c>
      <c r="Z148" s="73" t="s">
        <v>1444</v>
      </c>
      <c r="AA148" s="73" t="s">
        <v>4207</v>
      </c>
      <c r="AB148" s="384">
        <v>1.7999999999999999E-2</v>
      </c>
      <c r="AC148" s="76" t="s">
        <v>2509</v>
      </c>
      <c r="AD148" s="77" t="s">
        <v>3467</v>
      </c>
      <c r="AE148" s="157" t="s">
        <v>3063</v>
      </c>
      <c r="AF148" s="78" t="s">
        <v>1445</v>
      </c>
      <c r="AG148" s="78">
        <v>0</v>
      </c>
      <c r="AH148" s="78">
        <v>0</v>
      </c>
      <c r="AI148" s="78">
        <v>0</v>
      </c>
      <c r="AJ148" s="78">
        <v>0</v>
      </c>
      <c r="AK148" s="78">
        <v>-1</v>
      </c>
      <c r="AL148" s="78">
        <v>-1</v>
      </c>
      <c r="AM148" s="78">
        <v>0</v>
      </c>
      <c r="AN148" s="78">
        <v>1</v>
      </c>
      <c r="AO148" s="78">
        <v>0</v>
      </c>
      <c r="AP148" s="78">
        <v>0</v>
      </c>
      <c r="AQ148" s="78">
        <v>0</v>
      </c>
      <c r="AR148" s="78">
        <v>-1</v>
      </c>
      <c r="AS148" s="78">
        <v>-1</v>
      </c>
      <c r="AT148" s="78">
        <v>0</v>
      </c>
      <c r="AU148" s="78">
        <v>0</v>
      </c>
      <c r="AV148" s="78">
        <v>0</v>
      </c>
      <c r="AW148" s="78">
        <v>0</v>
      </c>
      <c r="AX148" s="78">
        <v>0</v>
      </c>
      <c r="AY148" s="78">
        <v>0</v>
      </c>
      <c r="AZ148" s="78">
        <v>0</v>
      </c>
      <c r="BA148" s="78">
        <v>0</v>
      </c>
      <c r="BB148" s="78">
        <v>1</v>
      </c>
      <c r="BC148" s="78">
        <v>0</v>
      </c>
      <c r="BD148" s="78">
        <v>0</v>
      </c>
      <c r="BE148" s="78">
        <v>0</v>
      </c>
      <c r="BF148" s="78">
        <v>0</v>
      </c>
      <c r="BG148" s="78">
        <v>0</v>
      </c>
      <c r="BH148" s="78">
        <v>0</v>
      </c>
      <c r="BI148" s="78">
        <v>0</v>
      </c>
      <c r="BJ148" s="78">
        <v>0</v>
      </c>
      <c r="BK148" s="78">
        <v>0</v>
      </c>
      <c r="BL148" s="285"/>
      <c r="BM148" s="179">
        <f t="shared" si="10"/>
        <v>-1</v>
      </c>
      <c r="BN148" s="79">
        <v>0</v>
      </c>
      <c r="BO148" s="237">
        <v>0</v>
      </c>
      <c r="BP148" s="79">
        <v>0</v>
      </c>
      <c r="BQ148" s="79">
        <v>0</v>
      </c>
      <c r="BR148" s="79">
        <v>0</v>
      </c>
      <c r="BS148" s="238">
        <v>0</v>
      </c>
      <c r="BT148" s="79">
        <v>0</v>
      </c>
      <c r="BU148" s="79">
        <v>0</v>
      </c>
      <c r="BV148" s="79">
        <v>0</v>
      </c>
      <c r="BW148" s="79">
        <v>0</v>
      </c>
      <c r="BX148" s="79">
        <v>0</v>
      </c>
      <c r="BY148" s="79">
        <v>0</v>
      </c>
      <c r="BZ148" s="79">
        <v>0</v>
      </c>
      <c r="CA148" s="79">
        <v>0</v>
      </c>
      <c r="CB148" s="79">
        <v>0</v>
      </c>
      <c r="CC148" s="79">
        <v>0</v>
      </c>
      <c r="CD148" s="79">
        <v>0</v>
      </c>
      <c r="CE148" s="79">
        <v>0</v>
      </c>
      <c r="CF148" s="79">
        <v>0</v>
      </c>
      <c r="CG148" s="79">
        <v>0</v>
      </c>
      <c r="CH148" s="79">
        <v>0</v>
      </c>
      <c r="CI148" s="81">
        <f t="shared" si="11"/>
        <v>0</v>
      </c>
      <c r="CJ148" s="131">
        <f t="shared" si="12"/>
        <v>0</v>
      </c>
      <c r="CK148" s="131">
        <f t="shared" si="13"/>
        <v>0</v>
      </c>
      <c r="CL148" s="131">
        <f t="shared" si="14"/>
        <v>0</v>
      </c>
      <c r="CM148" s="83">
        <v>7</v>
      </c>
      <c r="CN148" s="254" t="s">
        <v>4965</v>
      </c>
      <c r="CO148" s="140" t="s">
        <v>4965</v>
      </c>
      <c r="CP148" s="256" t="s">
        <v>4965</v>
      </c>
      <c r="CQ148" s="86" t="s">
        <v>4965</v>
      </c>
      <c r="CR148" s="85" t="s">
        <v>4965</v>
      </c>
      <c r="CS148" s="85" t="s">
        <v>4965</v>
      </c>
      <c r="CT148" s="85" t="s">
        <v>4965</v>
      </c>
      <c r="CU148" s="86"/>
    </row>
    <row r="149" spans="1:99" s="363" customFormat="1" ht="12" customHeight="1" x14ac:dyDescent="0.2">
      <c r="A149" s="72" t="s">
        <v>2441</v>
      </c>
      <c r="B149" s="73" t="s">
        <v>2759</v>
      </c>
      <c r="C149" s="73" t="s">
        <v>1432</v>
      </c>
      <c r="D149" s="73" t="s">
        <v>1432</v>
      </c>
      <c r="E149" s="78" t="s">
        <v>2760</v>
      </c>
      <c r="F149" s="73" t="s">
        <v>4087</v>
      </c>
      <c r="G149" s="73" t="s">
        <v>2761</v>
      </c>
      <c r="H149" s="73" t="s">
        <v>2524</v>
      </c>
      <c r="I149" s="73" t="s">
        <v>2762</v>
      </c>
      <c r="J149" s="73">
        <v>528636</v>
      </c>
      <c r="K149" s="73">
        <v>170704</v>
      </c>
      <c r="L149" s="177" t="s">
        <v>3081</v>
      </c>
      <c r="M149" s="74" t="s">
        <v>1311</v>
      </c>
      <c r="N149" s="74" t="s">
        <v>1746</v>
      </c>
      <c r="O149" s="73">
        <v>0</v>
      </c>
      <c r="P149" s="73">
        <v>4</v>
      </c>
      <c r="Q149" s="75">
        <v>4</v>
      </c>
      <c r="R149" s="73" t="s">
        <v>2763</v>
      </c>
      <c r="S149" s="73" t="s">
        <v>1438</v>
      </c>
      <c r="T149" s="74" t="s">
        <v>3632</v>
      </c>
      <c r="U149" s="74" t="s">
        <v>4871</v>
      </c>
      <c r="V149" s="73" t="s">
        <v>1439</v>
      </c>
      <c r="W149" s="74" t="s">
        <v>1432</v>
      </c>
      <c r="X149" s="73" t="s">
        <v>1442</v>
      </c>
      <c r="Y149" s="73" t="s">
        <v>1443</v>
      </c>
      <c r="Z149" s="73" t="s">
        <v>1444</v>
      </c>
      <c r="AA149" s="73" t="s">
        <v>2713</v>
      </c>
      <c r="AB149" s="384">
        <v>5.2999999999999999E-2</v>
      </c>
      <c r="AC149" s="76" t="s">
        <v>1311</v>
      </c>
      <c r="AD149" s="77" t="s">
        <v>1746</v>
      </c>
      <c r="AE149" s="157" t="s">
        <v>1931</v>
      </c>
      <c r="AF149" s="78" t="s">
        <v>3905</v>
      </c>
      <c r="AG149" s="78">
        <v>0</v>
      </c>
      <c r="AH149" s="78">
        <v>0</v>
      </c>
      <c r="AI149" s="78">
        <v>0</v>
      </c>
      <c r="AJ149" s="78">
        <v>0</v>
      </c>
      <c r="AK149" s="78">
        <v>0</v>
      </c>
      <c r="AL149" s="78">
        <v>0</v>
      </c>
      <c r="AM149" s="78">
        <v>0</v>
      </c>
      <c r="AN149" s="78">
        <v>4</v>
      </c>
      <c r="AO149" s="78">
        <v>0</v>
      </c>
      <c r="AP149" s="78">
        <v>0</v>
      </c>
      <c r="AQ149" s="78">
        <v>0</v>
      </c>
      <c r="AR149" s="78">
        <v>0</v>
      </c>
      <c r="AS149" s="78">
        <v>0</v>
      </c>
      <c r="AT149" s="78">
        <v>0</v>
      </c>
      <c r="AU149" s="78">
        <v>0</v>
      </c>
      <c r="AV149" s="78">
        <v>0</v>
      </c>
      <c r="AW149" s="78">
        <v>0</v>
      </c>
      <c r="AX149" s="78">
        <v>0</v>
      </c>
      <c r="AY149" s="78">
        <v>0</v>
      </c>
      <c r="AZ149" s="78">
        <v>0</v>
      </c>
      <c r="BA149" s="78">
        <v>0</v>
      </c>
      <c r="BB149" s="78">
        <v>4</v>
      </c>
      <c r="BC149" s="78">
        <v>0</v>
      </c>
      <c r="BD149" s="78">
        <v>0</v>
      </c>
      <c r="BE149" s="78">
        <v>0</v>
      </c>
      <c r="BF149" s="78">
        <v>0</v>
      </c>
      <c r="BG149" s="78">
        <v>0</v>
      </c>
      <c r="BH149" s="78">
        <v>0</v>
      </c>
      <c r="BI149" s="78">
        <v>0</v>
      </c>
      <c r="BJ149" s="78">
        <v>0</v>
      </c>
      <c r="BK149" s="78">
        <v>0</v>
      </c>
      <c r="BL149" s="285"/>
      <c r="BM149" s="179">
        <f t="shared" si="10"/>
        <v>4</v>
      </c>
      <c r="BN149" s="79">
        <v>0</v>
      </c>
      <c r="BO149" s="237">
        <v>0</v>
      </c>
      <c r="BP149" s="79">
        <v>0</v>
      </c>
      <c r="BQ149" s="79">
        <v>0</v>
      </c>
      <c r="BR149" s="79">
        <v>0</v>
      </c>
      <c r="BS149" s="238">
        <v>0</v>
      </c>
      <c r="BT149" s="79">
        <v>0</v>
      </c>
      <c r="BU149" s="79">
        <v>0</v>
      </c>
      <c r="BV149" s="79">
        <v>0</v>
      </c>
      <c r="BW149" s="79">
        <v>0</v>
      </c>
      <c r="BX149" s="79">
        <v>0</v>
      </c>
      <c r="BY149" s="79">
        <v>0</v>
      </c>
      <c r="BZ149" s="79">
        <v>0</v>
      </c>
      <c r="CA149" s="79">
        <v>0</v>
      </c>
      <c r="CB149" s="79">
        <v>0</v>
      </c>
      <c r="CC149" s="79">
        <v>0</v>
      </c>
      <c r="CD149" s="79">
        <v>0</v>
      </c>
      <c r="CE149" s="79">
        <v>0</v>
      </c>
      <c r="CF149" s="79">
        <v>0</v>
      </c>
      <c r="CG149" s="79">
        <v>0</v>
      </c>
      <c r="CH149" s="79">
        <v>0</v>
      </c>
      <c r="CI149" s="81">
        <f t="shared" si="11"/>
        <v>0</v>
      </c>
      <c r="CJ149" s="131">
        <f t="shared" si="12"/>
        <v>0</v>
      </c>
      <c r="CK149" s="131">
        <f t="shared" si="13"/>
        <v>0</v>
      </c>
      <c r="CL149" s="131">
        <f t="shared" si="14"/>
        <v>0</v>
      </c>
      <c r="CM149" s="83">
        <v>1</v>
      </c>
      <c r="CN149" s="254" t="s">
        <v>4965</v>
      </c>
      <c r="CO149" s="140" t="s">
        <v>4965</v>
      </c>
      <c r="CP149" s="256" t="s">
        <v>4965</v>
      </c>
      <c r="CQ149" s="86" t="s">
        <v>4965</v>
      </c>
      <c r="CR149" s="85" t="s">
        <v>4965</v>
      </c>
      <c r="CS149" s="85" t="s">
        <v>4965</v>
      </c>
      <c r="CT149" s="85" t="s">
        <v>4965</v>
      </c>
      <c r="CU149" s="86"/>
    </row>
    <row r="150" spans="1:99" s="363" customFormat="1" ht="12" customHeight="1" x14ac:dyDescent="0.2">
      <c r="A150" s="72" t="s">
        <v>2441</v>
      </c>
      <c r="B150" s="73" t="s">
        <v>2764</v>
      </c>
      <c r="C150" s="73" t="s">
        <v>1432</v>
      </c>
      <c r="D150" s="73" t="s">
        <v>1432</v>
      </c>
      <c r="E150" s="78" t="s">
        <v>2765</v>
      </c>
      <c r="F150" s="73" t="s">
        <v>1767</v>
      </c>
      <c r="G150" s="73" t="s">
        <v>2016</v>
      </c>
      <c r="H150" s="73" t="s">
        <v>1458</v>
      </c>
      <c r="I150" s="73" t="s">
        <v>2766</v>
      </c>
      <c r="J150" s="73">
        <v>522749</v>
      </c>
      <c r="K150" s="73">
        <v>174031</v>
      </c>
      <c r="L150" s="177" t="s">
        <v>521</v>
      </c>
      <c r="M150" s="74" t="s">
        <v>1376</v>
      </c>
      <c r="N150" s="74" t="s">
        <v>3859</v>
      </c>
      <c r="O150" s="73">
        <v>8</v>
      </c>
      <c r="P150" s="73">
        <v>9</v>
      </c>
      <c r="Q150" s="75">
        <v>1</v>
      </c>
      <c r="R150" s="73" t="s">
        <v>2767</v>
      </c>
      <c r="S150" s="73" t="s">
        <v>1438</v>
      </c>
      <c r="T150" s="74" t="s">
        <v>2750</v>
      </c>
      <c r="U150" s="74" t="s">
        <v>3923</v>
      </c>
      <c r="V150" s="73" t="s">
        <v>1439</v>
      </c>
      <c r="W150" s="74" t="s">
        <v>1432</v>
      </c>
      <c r="X150" s="73" t="s">
        <v>1442</v>
      </c>
      <c r="Y150" s="73" t="s">
        <v>1443</v>
      </c>
      <c r="Z150" s="73" t="s">
        <v>1444</v>
      </c>
      <c r="AA150" s="73" t="s">
        <v>2713</v>
      </c>
      <c r="AB150" s="384">
        <v>0.48299999999999998</v>
      </c>
      <c r="AC150" s="76" t="s">
        <v>1376</v>
      </c>
      <c r="AD150" s="77" t="s">
        <v>3859</v>
      </c>
      <c r="AE150" s="157" t="s">
        <v>3063</v>
      </c>
      <c r="AF150" s="78" t="s">
        <v>1445</v>
      </c>
      <c r="AG150" s="78">
        <v>0</v>
      </c>
      <c r="AH150" s="78">
        <v>0</v>
      </c>
      <c r="AI150" s="78">
        <v>0</v>
      </c>
      <c r="AJ150" s="78">
        <v>0</v>
      </c>
      <c r="AK150" s="78">
        <v>0</v>
      </c>
      <c r="AL150" s="78">
        <v>-8</v>
      </c>
      <c r="AM150" s="78">
        <v>0</v>
      </c>
      <c r="AN150" s="78">
        <v>8</v>
      </c>
      <c r="AO150" s="78">
        <v>1</v>
      </c>
      <c r="AP150" s="78">
        <v>0</v>
      </c>
      <c r="AQ150" s="78">
        <v>0</v>
      </c>
      <c r="AR150" s="78">
        <v>0</v>
      </c>
      <c r="AS150" s="78">
        <v>-8</v>
      </c>
      <c r="AT150" s="78">
        <v>0</v>
      </c>
      <c r="AU150" s="78">
        <v>0</v>
      </c>
      <c r="AV150" s="78">
        <v>0</v>
      </c>
      <c r="AW150" s="78">
        <v>0</v>
      </c>
      <c r="AX150" s="78">
        <v>0</v>
      </c>
      <c r="AY150" s="78">
        <v>0</v>
      </c>
      <c r="AZ150" s="78">
        <v>0</v>
      </c>
      <c r="BA150" s="78">
        <v>0</v>
      </c>
      <c r="BB150" s="78">
        <v>8</v>
      </c>
      <c r="BC150" s="78">
        <v>1</v>
      </c>
      <c r="BD150" s="78">
        <v>0</v>
      </c>
      <c r="BE150" s="78">
        <v>0</v>
      </c>
      <c r="BF150" s="78">
        <v>0</v>
      </c>
      <c r="BG150" s="78">
        <v>0</v>
      </c>
      <c r="BH150" s="78">
        <v>0</v>
      </c>
      <c r="BI150" s="78">
        <v>0</v>
      </c>
      <c r="BJ150" s="78">
        <v>0</v>
      </c>
      <c r="BK150" s="78">
        <v>0</v>
      </c>
      <c r="BL150" s="285"/>
      <c r="BM150" s="179">
        <f t="shared" si="10"/>
        <v>1</v>
      </c>
      <c r="BN150" s="79">
        <v>0</v>
      </c>
      <c r="BO150" s="237">
        <v>0</v>
      </c>
      <c r="BP150" s="79">
        <v>0</v>
      </c>
      <c r="BQ150" s="79">
        <v>0</v>
      </c>
      <c r="BR150" s="79">
        <v>0</v>
      </c>
      <c r="BS150" s="238">
        <v>0</v>
      </c>
      <c r="BT150" s="79">
        <v>0</v>
      </c>
      <c r="BU150" s="79">
        <v>0</v>
      </c>
      <c r="BV150" s="79">
        <v>0</v>
      </c>
      <c r="BW150" s="79">
        <v>0</v>
      </c>
      <c r="BX150" s="79">
        <v>0</v>
      </c>
      <c r="BY150" s="79">
        <v>0</v>
      </c>
      <c r="BZ150" s="79">
        <v>0</v>
      </c>
      <c r="CA150" s="79">
        <v>0</v>
      </c>
      <c r="CB150" s="79">
        <v>0</v>
      </c>
      <c r="CC150" s="79">
        <v>0</v>
      </c>
      <c r="CD150" s="79">
        <v>0</v>
      </c>
      <c r="CE150" s="79">
        <v>0</v>
      </c>
      <c r="CF150" s="79">
        <v>0</v>
      </c>
      <c r="CG150" s="79">
        <v>0</v>
      </c>
      <c r="CH150" s="79">
        <v>0</v>
      </c>
      <c r="CI150" s="81">
        <f t="shared" si="11"/>
        <v>0</v>
      </c>
      <c r="CJ150" s="131">
        <f t="shared" si="12"/>
        <v>0</v>
      </c>
      <c r="CK150" s="131">
        <f t="shared" si="13"/>
        <v>0</v>
      </c>
      <c r="CL150" s="131">
        <f t="shared" si="14"/>
        <v>0</v>
      </c>
      <c r="CM150" s="83">
        <v>1</v>
      </c>
      <c r="CN150" s="254" t="s">
        <v>4965</v>
      </c>
      <c r="CO150" s="140" t="s">
        <v>4965</v>
      </c>
      <c r="CP150" s="256" t="s">
        <v>4965</v>
      </c>
      <c r="CQ150" s="86" t="s">
        <v>4965</v>
      </c>
      <c r="CR150" s="85" t="s">
        <v>4965</v>
      </c>
      <c r="CS150" s="85" t="s">
        <v>4965</v>
      </c>
      <c r="CT150" s="85" t="s">
        <v>4965</v>
      </c>
      <c r="CU150" s="86"/>
    </row>
    <row r="151" spans="1:99" s="363" customFormat="1" ht="12" customHeight="1" x14ac:dyDescent="0.2">
      <c r="A151" s="72" t="s">
        <v>2441</v>
      </c>
      <c r="B151" s="73" t="s">
        <v>2768</v>
      </c>
      <c r="C151" s="73" t="s">
        <v>1432</v>
      </c>
      <c r="D151" s="73" t="s">
        <v>1432</v>
      </c>
      <c r="E151" s="78" t="s">
        <v>1432</v>
      </c>
      <c r="F151" s="73" t="s">
        <v>2769</v>
      </c>
      <c r="G151" s="73" t="s">
        <v>2770</v>
      </c>
      <c r="H151" s="73" t="s">
        <v>1885</v>
      </c>
      <c r="I151" s="73" t="s">
        <v>2771</v>
      </c>
      <c r="J151" s="73">
        <v>526274</v>
      </c>
      <c r="K151" s="73">
        <v>174542</v>
      </c>
      <c r="L151" s="177" t="s">
        <v>3089</v>
      </c>
      <c r="M151" s="74" t="s">
        <v>1151</v>
      </c>
      <c r="N151" s="74" t="s">
        <v>367</v>
      </c>
      <c r="O151" s="73">
        <v>2</v>
      </c>
      <c r="P151" s="73">
        <v>1</v>
      </c>
      <c r="Q151" s="75">
        <v>-1</v>
      </c>
      <c r="R151" s="73" t="s">
        <v>2772</v>
      </c>
      <c r="S151" s="73" t="s">
        <v>1438</v>
      </c>
      <c r="T151" s="74" t="s">
        <v>3936</v>
      </c>
      <c r="U151" s="74" t="s">
        <v>46</v>
      </c>
      <c r="V151" s="73" t="s">
        <v>1439</v>
      </c>
      <c r="W151" s="74" t="s">
        <v>1432</v>
      </c>
      <c r="X151" s="73" t="s">
        <v>1442</v>
      </c>
      <c r="Y151" s="73" t="s">
        <v>4694</v>
      </c>
      <c r="Z151" s="73" t="s">
        <v>1444</v>
      </c>
      <c r="AA151" s="73" t="s">
        <v>4207</v>
      </c>
      <c r="AB151" s="384">
        <v>2.5000000000000001E-2</v>
      </c>
      <c r="AC151" s="76" t="s">
        <v>1151</v>
      </c>
      <c r="AD151" s="77" t="s">
        <v>367</v>
      </c>
      <c r="AE151" s="157" t="s">
        <v>3063</v>
      </c>
      <c r="AF151" s="78" t="s">
        <v>1445</v>
      </c>
      <c r="AG151" s="84"/>
      <c r="AH151" s="78">
        <v>0</v>
      </c>
      <c r="AI151" s="78">
        <v>0</v>
      </c>
      <c r="AJ151" s="78">
        <v>0</v>
      </c>
      <c r="AK151" s="78">
        <v>0</v>
      </c>
      <c r="AL151" s="78">
        <v>-2</v>
      </c>
      <c r="AM151" s="78">
        <v>0</v>
      </c>
      <c r="AN151" s="78">
        <v>1</v>
      </c>
      <c r="AO151" s="78">
        <v>0</v>
      </c>
      <c r="AP151" s="78">
        <v>0</v>
      </c>
      <c r="AQ151" s="78">
        <v>0</v>
      </c>
      <c r="AR151" s="78">
        <v>0</v>
      </c>
      <c r="AS151" s="78">
        <v>-2</v>
      </c>
      <c r="AT151" s="78">
        <v>0</v>
      </c>
      <c r="AU151" s="78">
        <v>0</v>
      </c>
      <c r="AV151" s="78">
        <v>0</v>
      </c>
      <c r="AW151" s="78">
        <v>0</v>
      </c>
      <c r="AX151" s="78">
        <v>0</v>
      </c>
      <c r="AY151" s="78">
        <v>0</v>
      </c>
      <c r="AZ151" s="78">
        <v>0</v>
      </c>
      <c r="BA151" s="78">
        <v>0</v>
      </c>
      <c r="BB151" s="78">
        <v>1</v>
      </c>
      <c r="BC151" s="78">
        <v>0</v>
      </c>
      <c r="BD151" s="78">
        <v>0</v>
      </c>
      <c r="BE151" s="78">
        <v>0</v>
      </c>
      <c r="BF151" s="78">
        <v>0</v>
      </c>
      <c r="BG151" s="78">
        <v>0</v>
      </c>
      <c r="BH151" s="78">
        <v>0</v>
      </c>
      <c r="BI151" s="78">
        <v>0</v>
      </c>
      <c r="BJ151" s="78">
        <v>0</v>
      </c>
      <c r="BK151" s="78">
        <v>0</v>
      </c>
      <c r="BL151" s="285"/>
      <c r="BM151" s="179">
        <f t="shared" si="10"/>
        <v>-1</v>
      </c>
      <c r="BN151" s="79">
        <v>0</v>
      </c>
      <c r="BO151" s="237">
        <v>0</v>
      </c>
      <c r="BP151" s="79">
        <v>0</v>
      </c>
      <c r="BQ151" s="79">
        <v>0</v>
      </c>
      <c r="BR151" s="79">
        <v>0</v>
      </c>
      <c r="BS151" s="238">
        <v>0</v>
      </c>
      <c r="BT151" s="79">
        <v>0</v>
      </c>
      <c r="BU151" s="79">
        <v>0</v>
      </c>
      <c r="BV151" s="79">
        <v>0</v>
      </c>
      <c r="BW151" s="79">
        <v>0</v>
      </c>
      <c r="BX151" s="79">
        <v>0</v>
      </c>
      <c r="BY151" s="79">
        <v>0</v>
      </c>
      <c r="BZ151" s="79">
        <v>0</v>
      </c>
      <c r="CA151" s="79">
        <v>0</v>
      </c>
      <c r="CB151" s="79">
        <v>0</v>
      </c>
      <c r="CC151" s="79">
        <v>0</v>
      </c>
      <c r="CD151" s="79">
        <v>0</v>
      </c>
      <c r="CE151" s="79">
        <v>0</v>
      </c>
      <c r="CF151" s="79">
        <v>0</v>
      </c>
      <c r="CG151" s="79">
        <v>0</v>
      </c>
      <c r="CH151" s="79">
        <v>0</v>
      </c>
      <c r="CI151" s="81">
        <f t="shared" si="11"/>
        <v>0</v>
      </c>
      <c r="CJ151" s="131">
        <f t="shared" si="12"/>
        <v>0</v>
      </c>
      <c r="CK151" s="131">
        <f t="shared" si="13"/>
        <v>0</v>
      </c>
      <c r="CL151" s="131">
        <f t="shared" si="14"/>
        <v>0</v>
      </c>
      <c r="CM151" s="83">
        <v>1</v>
      </c>
      <c r="CN151" s="254" t="s">
        <v>4965</v>
      </c>
      <c r="CO151" s="140" t="s">
        <v>4965</v>
      </c>
      <c r="CP151" s="256" t="s">
        <v>4965</v>
      </c>
      <c r="CQ151" s="86" t="s">
        <v>4965</v>
      </c>
      <c r="CR151" s="85" t="s">
        <v>4965</v>
      </c>
      <c r="CS151" s="85" t="s">
        <v>4965</v>
      </c>
      <c r="CT151" s="85" t="s">
        <v>4965</v>
      </c>
      <c r="CU151" s="86"/>
    </row>
    <row r="152" spans="1:99" s="363" customFormat="1" ht="12" customHeight="1" x14ac:dyDescent="0.2">
      <c r="A152" s="72" t="s">
        <v>2441</v>
      </c>
      <c r="B152" s="73" t="s">
        <v>2773</v>
      </c>
      <c r="C152" s="73" t="s">
        <v>1432</v>
      </c>
      <c r="D152" s="73" t="s">
        <v>1432</v>
      </c>
      <c r="E152" s="78" t="s">
        <v>1432</v>
      </c>
      <c r="F152" s="73" t="s">
        <v>2774</v>
      </c>
      <c r="G152" s="73" t="s">
        <v>2775</v>
      </c>
      <c r="H152" s="73" t="s">
        <v>1458</v>
      </c>
      <c r="I152" s="73" t="s">
        <v>2776</v>
      </c>
      <c r="J152" s="73">
        <v>524915</v>
      </c>
      <c r="K152" s="73">
        <v>174875</v>
      </c>
      <c r="L152" s="177" t="s">
        <v>3080</v>
      </c>
      <c r="M152" s="74" t="s">
        <v>47</v>
      </c>
      <c r="N152" s="74" t="s">
        <v>2997</v>
      </c>
      <c r="O152" s="73">
        <v>1</v>
      </c>
      <c r="P152" s="73">
        <v>2</v>
      </c>
      <c r="Q152" s="75">
        <v>1</v>
      </c>
      <c r="R152" s="73" t="s">
        <v>2777</v>
      </c>
      <c r="S152" s="73" t="s">
        <v>1574</v>
      </c>
      <c r="T152" s="74" t="s">
        <v>4266</v>
      </c>
      <c r="U152" s="74" t="s">
        <v>2778</v>
      </c>
      <c r="V152" s="73" t="s">
        <v>1439</v>
      </c>
      <c r="W152" s="74" t="s">
        <v>1432</v>
      </c>
      <c r="X152" s="73" t="s">
        <v>1442</v>
      </c>
      <c r="Y152" s="73" t="s">
        <v>1453</v>
      </c>
      <c r="Z152" s="73" t="s">
        <v>1444</v>
      </c>
      <c r="AA152" s="73" t="s">
        <v>1454</v>
      </c>
      <c r="AB152" s="384">
        <v>1.4999999999999999E-2</v>
      </c>
      <c r="AC152" s="76" t="s">
        <v>47</v>
      </c>
      <c r="AD152" s="77" t="s">
        <v>2997</v>
      </c>
      <c r="AE152" s="157" t="s">
        <v>3063</v>
      </c>
      <c r="AF152" s="78" t="s">
        <v>1445</v>
      </c>
      <c r="AG152" s="78">
        <v>0</v>
      </c>
      <c r="AH152" s="78">
        <v>0</v>
      </c>
      <c r="AI152" s="78">
        <v>0</v>
      </c>
      <c r="AJ152" s="78">
        <v>0</v>
      </c>
      <c r="AK152" s="78">
        <v>0</v>
      </c>
      <c r="AL152" s="78">
        <v>1</v>
      </c>
      <c r="AM152" s="78">
        <v>1</v>
      </c>
      <c r="AN152" s="78">
        <v>-1</v>
      </c>
      <c r="AO152" s="78">
        <v>0</v>
      </c>
      <c r="AP152" s="78">
        <v>0</v>
      </c>
      <c r="AQ152" s="78">
        <v>0</v>
      </c>
      <c r="AR152" s="78">
        <v>0</v>
      </c>
      <c r="AS152" s="78">
        <v>1</v>
      </c>
      <c r="AT152" s="78">
        <v>1</v>
      </c>
      <c r="AU152" s="78">
        <v>0</v>
      </c>
      <c r="AV152" s="78">
        <v>0</v>
      </c>
      <c r="AW152" s="78">
        <v>0</v>
      </c>
      <c r="AX152" s="78">
        <v>0</v>
      </c>
      <c r="AY152" s="78">
        <v>0</v>
      </c>
      <c r="AZ152" s="78">
        <v>0</v>
      </c>
      <c r="BA152" s="78">
        <v>0</v>
      </c>
      <c r="BB152" s="78">
        <v>-1</v>
      </c>
      <c r="BC152" s="78">
        <v>0</v>
      </c>
      <c r="BD152" s="78">
        <v>0</v>
      </c>
      <c r="BE152" s="78">
        <v>0</v>
      </c>
      <c r="BF152" s="78">
        <v>0</v>
      </c>
      <c r="BG152" s="78">
        <v>0</v>
      </c>
      <c r="BH152" s="78">
        <v>0</v>
      </c>
      <c r="BI152" s="78">
        <v>0</v>
      </c>
      <c r="BJ152" s="78">
        <v>0</v>
      </c>
      <c r="BK152" s="78">
        <v>0</v>
      </c>
      <c r="BL152" s="285"/>
      <c r="BM152" s="179">
        <f t="shared" si="10"/>
        <v>1</v>
      </c>
      <c r="BN152" s="79">
        <v>0</v>
      </c>
      <c r="BO152" s="237">
        <v>0</v>
      </c>
      <c r="BP152" s="79">
        <v>0</v>
      </c>
      <c r="BQ152" s="79">
        <v>0</v>
      </c>
      <c r="BR152" s="79">
        <v>0</v>
      </c>
      <c r="BS152" s="238">
        <v>0</v>
      </c>
      <c r="BT152" s="79">
        <v>0</v>
      </c>
      <c r="BU152" s="79">
        <v>0</v>
      </c>
      <c r="BV152" s="79">
        <v>0</v>
      </c>
      <c r="BW152" s="79">
        <v>0</v>
      </c>
      <c r="BX152" s="79">
        <v>0</v>
      </c>
      <c r="BY152" s="79">
        <v>0</v>
      </c>
      <c r="BZ152" s="79">
        <v>0</v>
      </c>
      <c r="CA152" s="79">
        <v>0</v>
      </c>
      <c r="CB152" s="79">
        <v>0</v>
      </c>
      <c r="CC152" s="79">
        <v>0</v>
      </c>
      <c r="CD152" s="79">
        <v>0</v>
      </c>
      <c r="CE152" s="79">
        <v>0</v>
      </c>
      <c r="CF152" s="79">
        <v>0</v>
      </c>
      <c r="CG152" s="79">
        <v>0</v>
      </c>
      <c r="CH152" s="79">
        <v>0</v>
      </c>
      <c r="CI152" s="81">
        <f t="shared" si="11"/>
        <v>0</v>
      </c>
      <c r="CJ152" s="131">
        <f t="shared" si="12"/>
        <v>0</v>
      </c>
      <c r="CK152" s="131">
        <f t="shared" si="13"/>
        <v>0</v>
      </c>
      <c r="CL152" s="131">
        <f t="shared" si="14"/>
        <v>0</v>
      </c>
      <c r="CM152" s="83">
        <v>7</v>
      </c>
      <c r="CN152" s="254" t="s">
        <v>4965</v>
      </c>
      <c r="CO152" s="140" t="s">
        <v>4965</v>
      </c>
      <c r="CP152" s="256" t="s">
        <v>4965</v>
      </c>
      <c r="CQ152" s="86" t="s">
        <v>4965</v>
      </c>
      <c r="CR152" s="85" t="s">
        <v>4965</v>
      </c>
      <c r="CS152" s="85" t="s">
        <v>4965</v>
      </c>
      <c r="CT152" s="85" t="s">
        <v>4965</v>
      </c>
      <c r="CU152" s="86"/>
    </row>
    <row r="153" spans="1:99" s="363" customFormat="1" ht="12" customHeight="1" x14ac:dyDescent="0.2">
      <c r="A153" s="72" t="s">
        <v>2441</v>
      </c>
      <c r="B153" s="73" t="s">
        <v>2779</v>
      </c>
      <c r="C153" s="73" t="s">
        <v>1432</v>
      </c>
      <c r="D153" s="73" t="s">
        <v>1432</v>
      </c>
      <c r="E153" s="78" t="s">
        <v>1432</v>
      </c>
      <c r="F153" s="73" t="s">
        <v>2724</v>
      </c>
      <c r="G153" s="73" t="s">
        <v>929</v>
      </c>
      <c r="H153" s="73" t="s">
        <v>1435</v>
      </c>
      <c r="I153" s="73" t="s">
        <v>2780</v>
      </c>
      <c r="J153" s="73">
        <v>527903</v>
      </c>
      <c r="K153" s="73">
        <v>172219</v>
      </c>
      <c r="L153" s="177" t="s">
        <v>3077</v>
      </c>
      <c r="M153" s="74" t="s">
        <v>132</v>
      </c>
      <c r="N153" s="74" t="s">
        <v>4232</v>
      </c>
      <c r="O153" s="73">
        <v>0</v>
      </c>
      <c r="P153" s="73">
        <v>1</v>
      </c>
      <c r="Q153" s="75">
        <v>1</v>
      </c>
      <c r="R153" s="73" t="s">
        <v>4992</v>
      </c>
      <c r="S153" s="73" t="s">
        <v>1438</v>
      </c>
      <c r="T153" s="74" t="s">
        <v>3930</v>
      </c>
      <c r="U153" s="74" t="s">
        <v>3931</v>
      </c>
      <c r="V153" s="73" t="s">
        <v>1439</v>
      </c>
      <c r="W153" s="74" t="s">
        <v>1432</v>
      </c>
      <c r="X153" s="73" t="s">
        <v>1442</v>
      </c>
      <c r="Y153" s="73" t="s">
        <v>4694</v>
      </c>
      <c r="Z153" s="73" t="s">
        <v>1444</v>
      </c>
      <c r="AA153" s="73" t="s">
        <v>2713</v>
      </c>
      <c r="AB153" s="384">
        <v>1.6E-2</v>
      </c>
      <c r="AC153" s="76" t="s">
        <v>132</v>
      </c>
      <c r="AD153" s="77" t="s">
        <v>4232</v>
      </c>
      <c r="AE153" s="157" t="s">
        <v>3063</v>
      </c>
      <c r="AF153" s="78" t="s">
        <v>1445</v>
      </c>
      <c r="AG153" s="78"/>
      <c r="AH153" s="78">
        <v>0</v>
      </c>
      <c r="AI153" s="78">
        <v>0</v>
      </c>
      <c r="AJ153" s="78">
        <v>1</v>
      </c>
      <c r="AK153" s="78">
        <v>0</v>
      </c>
      <c r="AL153" s="78">
        <v>0</v>
      </c>
      <c r="AM153" s="78">
        <v>0</v>
      </c>
      <c r="AN153" s="78">
        <v>0</v>
      </c>
      <c r="AO153" s="78">
        <v>0</v>
      </c>
      <c r="AP153" s="78">
        <v>0</v>
      </c>
      <c r="AQ153" s="78">
        <v>1</v>
      </c>
      <c r="AR153" s="78">
        <v>0</v>
      </c>
      <c r="AS153" s="78">
        <v>0</v>
      </c>
      <c r="AT153" s="78">
        <v>0</v>
      </c>
      <c r="AU153" s="78">
        <v>0</v>
      </c>
      <c r="AV153" s="78">
        <v>0</v>
      </c>
      <c r="AW153" s="78">
        <v>0</v>
      </c>
      <c r="AX153" s="78">
        <v>0</v>
      </c>
      <c r="AY153" s="78">
        <v>0</v>
      </c>
      <c r="AZ153" s="78">
        <v>0</v>
      </c>
      <c r="BA153" s="78">
        <v>0</v>
      </c>
      <c r="BB153" s="78">
        <v>0</v>
      </c>
      <c r="BC153" s="78">
        <v>0</v>
      </c>
      <c r="BD153" s="78">
        <v>0</v>
      </c>
      <c r="BE153" s="78">
        <v>0</v>
      </c>
      <c r="BF153" s="78">
        <v>0</v>
      </c>
      <c r="BG153" s="78">
        <v>0</v>
      </c>
      <c r="BH153" s="78">
        <v>0</v>
      </c>
      <c r="BI153" s="78">
        <v>0</v>
      </c>
      <c r="BJ153" s="78">
        <v>0</v>
      </c>
      <c r="BK153" s="78">
        <v>0</v>
      </c>
      <c r="BL153" s="285"/>
      <c r="BM153" s="179">
        <f t="shared" si="10"/>
        <v>1</v>
      </c>
      <c r="BN153" s="79">
        <v>0</v>
      </c>
      <c r="BO153" s="237">
        <v>0</v>
      </c>
      <c r="BP153" s="79">
        <v>0</v>
      </c>
      <c r="BQ153" s="79">
        <v>0</v>
      </c>
      <c r="BR153" s="79">
        <v>0</v>
      </c>
      <c r="BS153" s="238">
        <v>0</v>
      </c>
      <c r="BT153" s="79">
        <v>0</v>
      </c>
      <c r="BU153" s="79">
        <v>0</v>
      </c>
      <c r="BV153" s="79">
        <v>0</v>
      </c>
      <c r="BW153" s="79">
        <v>0</v>
      </c>
      <c r="BX153" s="79">
        <v>0</v>
      </c>
      <c r="BY153" s="79">
        <v>0</v>
      </c>
      <c r="BZ153" s="79">
        <v>0</v>
      </c>
      <c r="CA153" s="79">
        <v>0</v>
      </c>
      <c r="CB153" s="79">
        <v>0</v>
      </c>
      <c r="CC153" s="79">
        <v>0</v>
      </c>
      <c r="CD153" s="79">
        <v>0</v>
      </c>
      <c r="CE153" s="79">
        <v>0</v>
      </c>
      <c r="CF153" s="79">
        <v>0</v>
      </c>
      <c r="CG153" s="79">
        <v>0</v>
      </c>
      <c r="CH153" s="79">
        <v>0</v>
      </c>
      <c r="CI153" s="81">
        <f t="shared" si="11"/>
        <v>0</v>
      </c>
      <c r="CJ153" s="131">
        <f t="shared" si="12"/>
        <v>0</v>
      </c>
      <c r="CK153" s="131">
        <f t="shared" si="13"/>
        <v>0</v>
      </c>
      <c r="CL153" s="131">
        <f t="shared" si="14"/>
        <v>0</v>
      </c>
      <c r="CM153" s="83">
        <v>1</v>
      </c>
      <c r="CN153" s="254" t="s">
        <v>4965</v>
      </c>
      <c r="CO153" s="140" t="s">
        <v>4965</v>
      </c>
      <c r="CP153" s="256" t="s">
        <v>4965</v>
      </c>
      <c r="CQ153" s="86" t="s">
        <v>4965</v>
      </c>
      <c r="CR153" s="85" t="s">
        <v>4965</v>
      </c>
      <c r="CS153" s="85" t="s">
        <v>4965</v>
      </c>
      <c r="CT153" s="85" t="s">
        <v>4965</v>
      </c>
      <c r="CU153" s="86"/>
    </row>
    <row r="154" spans="1:99" s="363" customFormat="1" ht="12" customHeight="1" x14ac:dyDescent="0.2">
      <c r="A154" s="72" t="s">
        <v>2441</v>
      </c>
      <c r="B154" s="73" t="s">
        <v>4993</v>
      </c>
      <c r="C154" s="73" t="s">
        <v>1432</v>
      </c>
      <c r="D154" s="73" t="s">
        <v>1432</v>
      </c>
      <c r="E154" s="78" t="s">
        <v>4994</v>
      </c>
      <c r="F154" s="73" t="s">
        <v>4193</v>
      </c>
      <c r="G154" s="73" t="s">
        <v>3112</v>
      </c>
      <c r="H154" s="73" t="s">
        <v>1885</v>
      </c>
      <c r="I154" s="73" t="s">
        <v>4995</v>
      </c>
      <c r="J154" s="73">
        <v>525274</v>
      </c>
      <c r="K154" s="73">
        <v>174620</v>
      </c>
      <c r="L154" s="177" t="s">
        <v>3087</v>
      </c>
      <c r="M154" s="74" t="s">
        <v>3026</v>
      </c>
      <c r="N154" s="74" t="s">
        <v>390</v>
      </c>
      <c r="O154" s="73">
        <v>0</v>
      </c>
      <c r="P154" s="73">
        <v>1</v>
      </c>
      <c r="Q154" s="75">
        <v>1</v>
      </c>
      <c r="R154" s="73" t="s">
        <v>4996</v>
      </c>
      <c r="S154" s="73" t="s">
        <v>1389</v>
      </c>
      <c r="T154" s="74" t="s">
        <v>2750</v>
      </c>
      <c r="U154" s="74" t="s">
        <v>4774</v>
      </c>
      <c r="V154" s="73" t="s">
        <v>1439</v>
      </c>
      <c r="W154" s="74" t="s">
        <v>1432</v>
      </c>
      <c r="X154" s="73" t="s">
        <v>1442</v>
      </c>
      <c r="Y154" s="73" t="s">
        <v>3893</v>
      </c>
      <c r="Z154" s="73" t="s">
        <v>1444</v>
      </c>
      <c r="AA154" s="73" t="s">
        <v>4720</v>
      </c>
      <c r="AB154" s="384">
        <v>4.5999999999999999E-2</v>
      </c>
      <c r="AC154" s="76" t="s">
        <v>3026</v>
      </c>
      <c r="AD154" s="77" t="s">
        <v>390</v>
      </c>
      <c r="AE154" s="157" t="s">
        <v>3063</v>
      </c>
      <c r="AF154" s="78" t="s">
        <v>1445</v>
      </c>
      <c r="AG154" s="78">
        <v>0</v>
      </c>
      <c r="AH154" s="78">
        <v>0</v>
      </c>
      <c r="AI154" s="78">
        <v>0</v>
      </c>
      <c r="AJ154" s="78">
        <v>0</v>
      </c>
      <c r="AK154" s="78">
        <v>0</v>
      </c>
      <c r="AL154" s="78">
        <v>0</v>
      </c>
      <c r="AM154" s="78">
        <v>1</v>
      </c>
      <c r="AN154" s="78">
        <v>0</v>
      </c>
      <c r="AO154" s="78">
        <v>0</v>
      </c>
      <c r="AP154" s="78">
        <v>0</v>
      </c>
      <c r="AQ154" s="78">
        <v>0</v>
      </c>
      <c r="AR154" s="78">
        <v>0</v>
      </c>
      <c r="AS154" s="78">
        <v>0</v>
      </c>
      <c r="AT154" s="78">
        <v>0</v>
      </c>
      <c r="AU154" s="78">
        <v>0</v>
      </c>
      <c r="AV154" s="78">
        <v>0</v>
      </c>
      <c r="AW154" s="78">
        <v>0</v>
      </c>
      <c r="AX154" s="78">
        <v>0</v>
      </c>
      <c r="AY154" s="78">
        <v>0</v>
      </c>
      <c r="AZ154" s="78">
        <v>0</v>
      </c>
      <c r="BA154" s="78">
        <v>1</v>
      </c>
      <c r="BB154" s="78">
        <v>0</v>
      </c>
      <c r="BC154" s="78">
        <v>0</v>
      </c>
      <c r="BD154" s="78">
        <v>0</v>
      </c>
      <c r="BE154" s="78">
        <v>0</v>
      </c>
      <c r="BF154" s="78">
        <v>0</v>
      </c>
      <c r="BG154" s="78">
        <v>0</v>
      </c>
      <c r="BH154" s="78">
        <v>0</v>
      </c>
      <c r="BI154" s="78">
        <v>0</v>
      </c>
      <c r="BJ154" s="78">
        <v>0</v>
      </c>
      <c r="BK154" s="78">
        <v>0</v>
      </c>
      <c r="BL154" s="285"/>
      <c r="BM154" s="179">
        <f t="shared" si="10"/>
        <v>1</v>
      </c>
      <c r="BN154" s="79">
        <v>0</v>
      </c>
      <c r="BO154" s="237">
        <v>0</v>
      </c>
      <c r="BP154" s="79">
        <v>0</v>
      </c>
      <c r="BQ154" s="79">
        <v>0</v>
      </c>
      <c r="BR154" s="79">
        <v>0</v>
      </c>
      <c r="BS154" s="238">
        <v>0</v>
      </c>
      <c r="BT154" s="79">
        <v>0</v>
      </c>
      <c r="BU154" s="79">
        <v>0</v>
      </c>
      <c r="BV154" s="79">
        <v>0</v>
      </c>
      <c r="BW154" s="79">
        <v>0</v>
      </c>
      <c r="BX154" s="79">
        <v>0</v>
      </c>
      <c r="BY154" s="79">
        <v>0</v>
      </c>
      <c r="BZ154" s="79">
        <v>0</v>
      </c>
      <c r="CA154" s="79">
        <v>0</v>
      </c>
      <c r="CB154" s="79">
        <v>0</v>
      </c>
      <c r="CC154" s="79">
        <v>0</v>
      </c>
      <c r="CD154" s="79">
        <v>0</v>
      </c>
      <c r="CE154" s="79">
        <v>0</v>
      </c>
      <c r="CF154" s="79">
        <v>0</v>
      </c>
      <c r="CG154" s="79">
        <v>0</v>
      </c>
      <c r="CH154" s="79">
        <v>0</v>
      </c>
      <c r="CI154" s="81">
        <f t="shared" si="11"/>
        <v>0</v>
      </c>
      <c r="CJ154" s="131">
        <f t="shared" si="12"/>
        <v>0</v>
      </c>
      <c r="CK154" s="131">
        <f t="shared" si="13"/>
        <v>0</v>
      </c>
      <c r="CL154" s="131">
        <f t="shared" si="14"/>
        <v>0</v>
      </c>
      <c r="CM154" s="83">
        <v>7</v>
      </c>
      <c r="CN154" s="254" t="s">
        <v>4965</v>
      </c>
      <c r="CO154" s="140" t="s">
        <v>4965</v>
      </c>
      <c r="CP154" s="256" t="s">
        <v>4965</v>
      </c>
      <c r="CQ154" s="86" t="s">
        <v>4965</v>
      </c>
      <c r="CR154" s="85" t="s">
        <v>4965</v>
      </c>
      <c r="CS154" s="85" t="s">
        <v>4965</v>
      </c>
      <c r="CT154" s="85" t="s">
        <v>4965</v>
      </c>
      <c r="CU154" s="86"/>
    </row>
    <row r="155" spans="1:99" s="363" customFormat="1" ht="12" customHeight="1" x14ac:dyDescent="0.2">
      <c r="A155" s="72" t="s">
        <v>2441</v>
      </c>
      <c r="B155" s="73" t="s">
        <v>4997</v>
      </c>
      <c r="C155" s="73" t="s">
        <v>1432</v>
      </c>
      <c r="D155" s="73" t="s">
        <v>1432</v>
      </c>
      <c r="E155" s="78" t="s">
        <v>1432</v>
      </c>
      <c r="F155" s="73" t="s">
        <v>4998</v>
      </c>
      <c r="G155" s="73" t="s">
        <v>1150</v>
      </c>
      <c r="H155" s="73" t="s">
        <v>2717</v>
      </c>
      <c r="I155" s="73" t="s">
        <v>4999</v>
      </c>
      <c r="J155" s="73">
        <v>526958</v>
      </c>
      <c r="K155" s="73">
        <v>175165</v>
      </c>
      <c r="L155" s="177" t="s">
        <v>3080</v>
      </c>
      <c r="M155" s="74" t="s">
        <v>2176</v>
      </c>
      <c r="N155" s="74" t="s">
        <v>3859</v>
      </c>
      <c r="O155" s="73">
        <v>0</v>
      </c>
      <c r="P155" s="73">
        <v>1</v>
      </c>
      <c r="Q155" s="75">
        <v>1</v>
      </c>
      <c r="R155" s="73" t="s">
        <v>5000</v>
      </c>
      <c r="S155" s="73" t="s">
        <v>1438</v>
      </c>
      <c r="T155" s="74" t="s">
        <v>3436</v>
      </c>
      <c r="U155" s="74" t="s">
        <v>2494</v>
      </c>
      <c r="V155" s="73" t="s">
        <v>1439</v>
      </c>
      <c r="W155" s="74" t="s">
        <v>1432</v>
      </c>
      <c r="X155" s="73" t="s">
        <v>1442</v>
      </c>
      <c r="Y155" s="73" t="s">
        <v>3893</v>
      </c>
      <c r="Z155" s="73" t="s">
        <v>1444</v>
      </c>
      <c r="AA155" s="73" t="s">
        <v>1136</v>
      </c>
      <c r="AB155" s="384">
        <v>7.0000000000000001E-3</v>
      </c>
      <c r="AC155" s="76" t="s">
        <v>2176</v>
      </c>
      <c r="AD155" s="77" t="s">
        <v>3859</v>
      </c>
      <c r="AE155" s="157" t="s">
        <v>3063</v>
      </c>
      <c r="AF155" s="78" t="s">
        <v>1445</v>
      </c>
      <c r="AG155" s="78"/>
      <c r="AH155" s="78">
        <v>0</v>
      </c>
      <c r="AI155" s="78">
        <v>0</v>
      </c>
      <c r="AJ155" s="78">
        <v>0</v>
      </c>
      <c r="AK155" s="78">
        <v>0</v>
      </c>
      <c r="AL155" s="78">
        <v>1</v>
      </c>
      <c r="AM155" s="78">
        <v>0</v>
      </c>
      <c r="AN155" s="78">
        <v>0</v>
      </c>
      <c r="AO155" s="78">
        <v>0</v>
      </c>
      <c r="AP155" s="78">
        <v>0</v>
      </c>
      <c r="AQ155" s="78">
        <v>0</v>
      </c>
      <c r="AR155" s="78">
        <v>0</v>
      </c>
      <c r="AS155" s="78">
        <v>1</v>
      </c>
      <c r="AT155" s="78">
        <v>0</v>
      </c>
      <c r="AU155" s="78">
        <v>0</v>
      </c>
      <c r="AV155" s="78">
        <v>0</v>
      </c>
      <c r="AW155" s="78">
        <v>0</v>
      </c>
      <c r="AX155" s="78">
        <v>0</v>
      </c>
      <c r="AY155" s="78">
        <v>0</v>
      </c>
      <c r="AZ155" s="78">
        <v>0</v>
      </c>
      <c r="BA155" s="78">
        <v>0</v>
      </c>
      <c r="BB155" s="78">
        <v>0</v>
      </c>
      <c r="BC155" s="78">
        <v>0</v>
      </c>
      <c r="BD155" s="78">
        <v>0</v>
      </c>
      <c r="BE155" s="78">
        <v>0</v>
      </c>
      <c r="BF155" s="78">
        <v>0</v>
      </c>
      <c r="BG155" s="78">
        <v>0</v>
      </c>
      <c r="BH155" s="78">
        <v>0</v>
      </c>
      <c r="BI155" s="78">
        <v>0</v>
      </c>
      <c r="BJ155" s="78">
        <v>0</v>
      </c>
      <c r="BK155" s="78">
        <v>0</v>
      </c>
      <c r="BL155" s="285"/>
      <c r="BM155" s="179">
        <f t="shared" si="10"/>
        <v>1</v>
      </c>
      <c r="BN155" s="79">
        <v>0</v>
      </c>
      <c r="BO155" s="237">
        <v>0</v>
      </c>
      <c r="BP155" s="79">
        <v>0</v>
      </c>
      <c r="BQ155" s="79">
        <v>0</v>
      </c>
      <c r="BR155" s="79">
        <v>0</v>
      </c>
      <c r="BS155" s="238">
        <v>0</v>
      </c>
      <c r="BT155" s="79">
        <v>0</v>
      </c>
      <c r="BU155" s="79">
        <v>0</v>
      </c>
      <c r="BV155" s="79">
        <v>0</v>
      </c>
      <c r="BW155" s="79">
        <v>0</v>
      </c>
      <c r="BX155" s="79">
        <v>0</v>
      </c>
      <c r="BY155" s="79">
        <v>0</v>
      </c>
      <c r="BZ155" s="79">
        <v>0</v>
      </c>
      <c r="CA155" s="79">
        <v>0</v>
      </c>
      <c r="CB155" s="79">
        <v>0</v>
      </c>
      <c r="CC155" s="79">
        <v>0</v>
      </c>
      <c r="CD155" s="79">
        <v>0</v>
      </c>
      <c r="CE155" s="79">
        <v>0</v>
      </c>
      <c r="CF155" s="79">
        <v>0</v>
      </c>
      <c r="CG155" s="79">
        <v>0</v>
      </c>
      <c r="CH155" s="79">
        <v>0</v>
      </c>
      <c r="CI155" s="81">
        <f t="shared" si="11"/>
        <v>0</v>
      </c>
      <c r="CJ155" s="131">
        <f t="shared" si="12"/>
        <v>0</v>
      </c>
      <c r="CK155" s="131">
        <f t="shared" si="13"/>
        <v>0</v>
      </c>
      <c r="CL155" s="131">
        <f t="shared" si="14"/>
        <v>0</v>
      </c>
      <c r="CM155" s="83">
        <v>7</v>
      </c>
      <c r="CN155" s="254" t="s">
        <v>4965</v>
      </c>
      <c r="CO155" s="140" t="s">
        <v>4965</v>
      </c>
      <c r="CP155" s="256" t="s">
        <v>4965</v>
      </c>
      <c r="CQ155" s="86" t="s">
        <v>4965</v>
      </c>
      <c r="CR155" s="85" t="s">
        <v>4965</v>
      </c>
      <c r="CS155" s="85" t="s">
        <v>4965</v>
      </c>
      <c r="CT155" s="85" t="s">
        <v>4965</v>
      </c>
      <c r="CU155" s="86"/>
    </row>
    <row r="156" spans="1:99" s="363" customFormat="1" ht="12" customHeight="1" x14ac:dyDescent="0.2">
      <c r="A156" s="72" t="s">
        <v>2441</v>
      </c>
      <c r="B156" s="73" t="s">
        <v>5001</v>
      </c>
      <c r="C156" s="73" t="s">
        <v>1432</v>
      </c>
      <c r="D156" s="73" t="s">
        <v>1432</v>
      </c>
      <c r="E156" s="78" t="s">
        <v>5002</v>
      </c>
      <c r="F156" s="73" t="s">
        <v>5003</v>
      </c>
      <c r="G156" s="73" t="s">
        <v>5046</v>
      </c>
      <c r="H156" s="73" t="s">
        <v>1435</v>
      </c>
      <c r="I156" s="73" t="s">
        <v>5004</v>
      </c>
      <c r="J156" s="73">
        <v>528192</v>
      </c>
      <c r="K156" s="73">
        <v>172683</v>
      </c>
      <c r="L156" s="177" t="s">
        <v>3083</v>
      </c>
      <c r="M156" s="74" t="s">
        <v>3900</v>
      </c>
      <c r="N156" s="74" t="s">
        <v>3859</v>
      </c>
      <c r="O156" s="73">
        <v>0</v>
      </c>
      <c r="P156" s="73">
        <v>4</v>
      </c>
      <c r="Q156" s="75">
        <v>4</v>
      </c>
      <c r="R156" s="73" t="s">
        <v>5005</v>
      </c>
      <c r="S156" s="73" t="s">
        <v>1438</v>
      </c>
      <c r="T156" s="74" t="s">
        <v>757</v>
      </c>
      <c r="U156" s="74" t="s">
        <v>3619</v>
      </c>
      <c r="V156" s="73" t="s">
        <v>1439</v>
      </c>
      <c r="W156" s="74" t="s">
        <v>1432</v>
      </c>
      <c r="X156" s="73" t="s">
        <v>1442</v>
      </c>
      <c r="Y156" s="73" t="s">
        <v>4694</v>
      </c>
      <c r="Z156" s="73" t="s">
        <v>1444</v>
      </c>
      <c r="AA156" s="73" t="s">
        <v>2713</v>
      </c>
      <c r="AB156" s="384">
        <v>3.6999999999999998E-2</v>
      </c>
      <c r="AC156" s="76" t="s">
        <v>3900</v>
      </c>
      <c r="AD156" s="77" t="s">
        <v>3859</v>
      </c>
      <c r="AE156" s="157" t="s">
        <v>3063</v>
      </c>
      <c r="AF156" s="78" t="s">
        <v>1445</v>
      </c>
      <c r="AG156" s="78">
        <v>0</v>
      </c>
      <c r="AH156" s="78">
        <v>0</v>
      </c>
      <c r="AI156" s="78">
        <v>0</v>
      </c>
      <c r="AJ156" s="78">
        <v>0</v>
      </c>
      <c r="AK156" s="78">
        <v>1</v>
      </c>
      <c r="AL156" s="78">
        <v>2</v>
      </c>
      <c r="AM156" s="78">
        <v>1</v>
      </c>
      <c r="AN156" s="78">
        <v>0</v>
      </c>
      <c r="AO156" s="78">
        <v>0</v>
      </c>
      <c r="AP156" s="78">
        <v>0</v>
      </c>
      <c r="AQ156" s="78">
        <v>0</v>
      </c>
      <c r="AR156" s="78">
        <v>1</v>
      </c>
      <c r="AS156" s="78">
        <v>2</v>
      </c>
      <c r="AT156" s="78">
        <v>1</v>
      </c>
      <c r="AU156" s="78">
        <v>0</v>
      </c>
      <c r="AV156" s="78">
        <v>0</v>
      </c>
      <c r="AW156" s="78">
        <v>0</v>
      </c>
      <c r="AX156" s="78">
        <v>0</v>
      </c>
      <c r="AY156" s="78">
        <v>0</v>
      </c>
      <c r="AZ156" s="78">
        <v>0</v>
      </c>
      <c r="BA156" s="78">
        <v>0</v>
      </c>
      <c r="BB156" s="78">
        <v>0</v>
      </c>
      <c r="BC156" s="78">
        <v>0</v>
      </c>
      <c r="BD156" s="78">
        <v>0</v>
      </c>
      <c r="BE156" s="78">
        <v>0</v>
      </c>
      <c r="BF156" s="78">
        <v>0</v>
      </c>
      <c r="BG156" s="78">
        <v>0</v>
      </c>
      <c r="BH156" s="78">
        <v>0</v>
      </c>
      <c r="BI156" s="78">
        <v>0</v>
      </c>
      <c r="BJ156" s="78">
        <v>0</v>
      </c>
      <c r="BK156" s="78">
        <v>0</v>
      </c>
      <c r="BL156" s="285"/>
      <c r="BM156" s="179">
        <f t="shared" si="10"/>
        <v>4</v>
      </c>
      <c r="BN156" s="79">
        <v>0</v>
      </c>
      <c r="BO156" s="237">
        <v>0</v>
      </c>
      <c r="BP156" s="79">
        <v>0</v>
      </c>
      <c r="BQ156" s="79">
        <v>0</v>
      </c>
      <c r="BR156" s="79">
        <v>0</v>
      </c>
      <c r="BS156" s="238">
        <v>0</v>
      </c>
      <c r="BT156" s="79">
        <v>0</v>
      </c>
      <c r="BU156" s="79">
        <v>0</v>
      </c>
      <c r="BV156" s="79">
        <v>0</v>
      </c>
      <c r="BW156" s="79">
        <v>0</v>
      </c>
      <c r="BX156" s="79">
        <v>0</v>
      </c>
      <c r="BY156" s="79">
        <v>0</v>
      </c>
      <c r="BZ156" s="79">
        <v>0</v>
      </c>
      <c r="CA156" s="79">
        <v>0</v>
      </c>
      <c r="CB156" s="79">
        <v>0</v>
      </c>
      <c r="CC156" s="79">
        <v>0</v>
      </c>
      <c r="CD156" s="79">
        <v>0</v>
      </c>
      <c r="CE156" s="79">
        <v>0</v>
      </c>
      <c r="CF156" s="79">
        <v>0</v>
      </c>
      <c r="CG156" s="79">
        <v>0</v>
      </c>
      <c r="CH156" s="79">
        <v>0</v>
      </c>
      <c r="CI156" s="81">
        <f t="shared" si="11"/>
        <v>0</v>
      </c>
      <c r="CJ156" s="131">
        <f t="shared" si="12"/>
        <v>0</v>
      </c>
      <c r="CK156" s="131">
        <f t="shared" si="13"/>
        <v>0</v>
      </c>
      <c r="CL156" s="131">
        <f t="shared" si="14"/>
        <v>0</v>
      </c>
      <c r="CM156" s="83">
        <v>1</v>
      </c>
      <c r="CN156" s="254" t="s">
        <v>4965</v>
      </c>
      <c r="CO156" s="140" t="s">
        <v>4965</v>
      </c>
      <c r="CP156" s="256" t="s">
        <v>4965</v>
      </c>
      <c r="CQ156" s="86" t="s">
        <v>4965</v>
      </c>
      <c r="CR156" s="85" t="s">
        <v>4965</v>
      </c>
      <c r="CS156" s="85" t="s">
        <v>4965</v>
      </c>
      <c r="CT156" s="85" t="s">
        <v>4965</v>
      </c>
      <c r="CU156" s="86"/>
    </row>
    <row r="157" spans="1:99" s="363" customFormat="1" ht="12" customHeight="1" x14ac:dyDescent="0.2">
      <c r="A157" s="72" t="s">
        <v>2441</v>
      </c>
      <c r="B157" s="73" t="s">
        <v>5006</v>
      </c>
      <c r="C157" s="73" t="s">
        <v>1432</v>
      </c>
      <c r="D157" s="73" t="s">
        <v>1432</v>
      </c>
      <c r="E157" s="78" t="s">
        <v>1432</v>
      </c>
      <c r="F157" s="73" t="s">
        <v>2537</v>
      </c>
      <c r="G157" s="73" t="s">
        <v>5007</v>
      </c>
      <c r="H157" s="73" t="s">
        <v>1885</v>
      </c>
      <c r="I157" s="73" t="s">
        <v>5008</v>
      </c>
      <c r="J157" s="73">
        <v>526125</v>
      </c>
      <c r="K157" s="73">
        <v>175056</v>
      </c>
      <c r="L157" s="177" t="s">
        <v>3080</v>
      </c>
      <c r="M157" s="74" t="s">
        <v>3859</v>
      </c>
      <c r="N157" s="74" t="s">
        <v>3859</v>
      </c>
      <c r="O157" s="73">
        <v>1</v>
      </c>
      <c r="P157" s="73">
        <v>1</v>
      </c>
      <c r="Q157" s="75">
        <v>0</v>
      </c>
      <c r="R157" s="73" t="s">
        <v>5009</v>
      </c>
      <c r="S157" s="73" t="s">
        <v>1438</v>
      </c>
      <c r="T157" s="74" t="s">
        <v>2265</v>
      </c>
      <c r="U157" s="74" t="s">
        <v>3923</v>
      </c>
      <c r="V157" s="73" t="s">
        <v>1439</v>
      </c>
      <c r="W157" s="74" t="s">
        <v>1432</v>
      </c>
      <c r="X157" s="73" t="s">
        <v>1442</v>
      </c>
      <c r="Y157" s="73" t="s">
        <v>1443</v>
      </c>
      <c r="Z157" s="73" t="s">
        <v>1444</v>
      </c>
      <c r="AA157" s="73" t="s">
        <v>2713</v>
      </c>
      <c r="AB157" s="384">
        <v>8.9999999999999993E-3</v>
      </c>
      <c r="AC157" s="76" t="s">
        <v>3859</v>
      </c>
      <c r="AD157" s="77" t="s">
        <v>3859</v>
      </c>
      <c r="AE157" s="157" t="s">
        <v>3063</v>
      </c>
      <c r="AF157" s="78" t="s">
        <v>1445</v>
      </c>
      <c r="AG157" s="78">
        <v>0</v>
      </c>
      <c r="AH157" s="78">
        <v>0</v>
      </c>
      <c r="AI157" s="78">
        <v>0</v>
      </c>
      <c r="AJ157" s="78">
        <v>0</v>
      </c>
      <c r="AK157" s="78">
        <v>0</v>
      </c>
      <c r="AL157" s="78">
        <v>-1</v>
      </c>
      <c r="AM157" s="78">
        <v>0</v>
      </c>
      <c r="AN157" s="78">
        <v>1</v>
      </c>
      <c r="AO157" s="78">
        <v>0</v>
      </c>
      <c r="AP157" s="78">
        <v>0</v>
      </c>
      <c r="AQ157" s="78">
        <v>0</v>
      </c>
      <c r="AR157" s="78">
        <v>0</v>
      </c>
      <c r="AS157" s="78">
        <v>0</v>
      </c>
      <c r="AT157" s="78">
        <v>0</v>
      </c>
      <c r="AU157" s="78">
        <v>0</v>
      </c>
      <c r="AV157" s="78">
        <v>0</v>
      </c>
      <c r="AW157" s="78">
        <v>0</v>
      </c>
      <c r="AX157" s="78">
        <v>0</v>
      </c>
      <c r="AY157" s="78">
        <v>0</v>
      </c>
      <c r="AZ157" s="78">
        <v>-1</v>
      </c>
      <c r="BA157" s="78">
        <v>0</v>
      </c>
      <c r="BB157" s="78">
        <v>1</v>
      </c>
      <c r="BC157" s="78">
        <v>0</v>
      </c>
      <c r="BD157" s="78">
        <v>0</v>
      </c>
      <c r="BE157" s="78">
        <v>0</v>
      </c>
      <c r="BF157" s="78">
        <v>0</v>
      </c>
      <c r="BG157" s="78">
        <v>0</v>
      </c>
      <c r="BH157" s="78">
        <v>0</v>
      </c>
      <c r="BI157" s="78">
        <v>0</v>
      </c>
      <c r="BJ157" s="78">
        <v>0</v>
      </c>
      <c r="BK157" s="78">
        <v>0</v>
      </c>
      <c r="BL157" s="285"/>
      <c r="BM157" s="179">
        <f t="shared" si="10"/>
        <v>0</v>
      </c>
      <c r="BN157" s="79">
        <v>0</v>
      </c>
      <c r="BO157" s="237">
        <v>0</v>
      </c>
      <c r="BP157" s="79">
        <v>0</v>
      </c>
      <c r="BQ157" s="79">
        <v>0</v>
      </c>
      <c r="BR157" s="79">
        <v>0</v>
      </c>
      <c r="BS157" s="238">
        <v>0</v>
      </c>
      <c r="BT157" s="79">
        <v>0</v>
      </c>
      <c r="BU157" s="79">
        <v>0</v>
      </c>
      <c r="BV157" s="79">
        <v>0</v>
      </c>
      <c r="BW157" s="79">
        <v>0</v>
      </c>
      <c r="BX157" s="79">
        <v>0</v>
      </c>
      <c r="BY157" s="79">
        <v>0</v>
      </c>
      <c r="BZ157" s="79">
        <v>0</v>
      </c>
      <c r="CA157" s="79">
        <v>0</v>
      </c>
      <c r="CB157" s="79">
        <v>0</v>
      </c>
      <c r="CC157" s="79">
        <v>0</v>
      </c>
      <c r="CD157" s="79">
        <v>0</v>
      </c>
      <c r="CE157" s="79">
        <v>0</v>
      </c>
      <c r="CF157" s="79">
        <v>0</v>
      </c>
      <c r="CG157" s="79">
        <v>0</v>
      </c>
      <c r="CH157" s="79">
        <v>0</v>
      </c>
      <c r="CI157" s="81">
        <f t="shared" si="11"/>
        <v>0</v>
      </c>
      <c r="CJ157" s="131">
        <f t="shared" si="12"/>
        <v>0</v>
      </c>
      <c r="CK157" s="131">
        <f t="shared" si="13"/>
        <v>0</v>
      </c>
      <c r="CL157" s="131">
        <f t="shared" si="14"/>
        <v>0</v>
      </c>
      <c r="CM157" s="83">
        <v>1</v>
      </c>
      <c r="CN157" s="254" t="s">
        <v>4965</v>
      </c>
      <c r="CO157" s="140" t="s">
        <v>4965</v>
      </c>
      <c r="CP157" s="256" t="s">
        <v>4965</v>
      </c>
      <c r="CQ157" s="86" t="s">
        <v>4965</v>
      </c>
      <c r="CR157" s="85" t="s">
        <v>4965</v>
      </c>
      <c r="CS157" s="85" t="s">
        <v>4965</v>
      </c>
      <c r="CT157" s="85" t="s">
        <v>4965</v>
      </c>
      <c r="CU157" s="86"/>
    </row>
    <row r="158" spans="1:99" s="363" customFormat="1" ht="12" customHeight="1" x14ac:dyDescent="0.2">
      <c r="A158" s="72" t="s">
        <v>2441</v>
      </c>
      <c r="B158" s="73" t="s">
        <v>5010</v>
      </c>
      <c r="C158" s="73" t="s">
        <v>1432</v>
      </c>
      <c r="D158" s="73" t="s">
        <v>1432</v>
      </c>
      <c r="E158" s="78" t="s">
        <v>1432</v>
      </c>
      <c r="F158" s="73" t="s">
        <v>5011</v>
      </c>
      <c r="G158" s="73" t="s">
        <v>5012</v>
      </c>
      <c r="H158" s="73" t="s">
        <v>1458</v>
      </c>
      <c r="I158" s="73" t="s">
        <v>4943</v>
      </c>
      <c r="J158" s="73">
        <v>524446</v>
      </c>
      <c r="K158" s="73">
        <v>175086</v>
      </c>
      <c r="L158" s="177" t="s">
        <v>3088</v>
      </c>
      <c r="M158" s="74" t="s">
        <v>3859</v>
      </c>
      <c r="N158" s="74" t="s">
        <v>3859</v>
      </c>
      <c r="O158" s="73">
        <v>0</v>
      </c>
      <c r="P158" s="73">
        <v>1</v>
      </c>
      <c r="Q158" s="75">
        <v>1</v>
      </c>
      <c r="R158" s="73" t="s">
        <v>5013</v>
      </c>
      <c r="S158" s="73" t="s">
        <v>1438</v>
      </c>
      <c r="T158" s="74" t="s">
        <v>2502</v>
      </c>
      <c r="U158" s="74" t="s">
        <v>3584</v>
      </c>
      <c r="V158" s="73" t="s">
        <v>1439</v>
      </c>
      <c r="W158" s="74" t="s">
        <v>1432</v>
      </c>
      <c r="X158" s="73" t="s">
        <v>1442</v>
      </c>
      <c r="Y158" s="73" t="s">
        <v>1443</v>
      </c>
      <c r="Z158" s="73" t="s">
        <v>1444</v>
      </c>
      <c r="AA158" s="73" t="s">
        <v>2713</v>
      </c>
      <c r="AB158" s="384">
        <v>4.0000000000000001E-3</v>
      </c>
      <c r="AC158" s="76" t="s">
        <v>3859</v>
      </c>
      <c r="AD158" s="77" t="s">
        <v>3859</v>
      </c>
      <c r="AE158" s="157" t="s">
        <v>3063</v>
      </c>
      <c r="AF158" s="78" t="s">
        <v>1445</v>
      </c>
      <c r="AG158" s="78">
        <v>0</v>
      </c>
      <c r="AH158" s="78">
        <v>0</v>
      </c>
      <c r="AI158" s="78">
        <v>0</v>
      </c>
      <c r="AJ158" s="78">
        <v>0</v>
      </c>
      <c r="AK158" s="78">
        <v>1</v>
      </c>
      <c r="AL158" s="78">
        <v>0</v>
      </c>
      <c r="AM158" s="78">
        <v>0</v>
      </c>
      <c r="AN158" s="78">
        <v>0</v>
      </c>
      <c r="AO158" s="78">
        <v>0</v>
      </c>
      <c r="AP158" s="78">
        <v>0</v>
      </c>
      <c r="AQ158" s="78">
        <v>0</v>
      </c>
      <c r="AR158" s="78">
        <v>0</v>
      </c>
      <c r="AS158" s="78">
        <v>0</v>
      </c>
      <c r="AT158" s="78">
        <v>0</v>
      </c>
      <c r="AU158" s="78">
        <v>0</v>
      </c>
      <c r="AV158" s="78">
        <v>0</v>
      </c>
      <c r="AW158" s="78">
        <v>0</v>
      </c>
      <c r="AX158" s="78">
        <v>0</v>
      </c>
      <c r="AY158" s="78">
        <v>1</v>
      </c>
      <c r="AZ158" s="78">
        <v>0</v>
      </c>
      <c r="BA158" s="78">
        <v>0</v>
      </c>
      <c r="BB158" s="78">
        <v>0</v>
      </c>
      <c r="BC158" s="78">
        <v>0</v>
      </c>
      <c r="BD158" s="78">
        <v>0</v>
      </c>
      <c r="BE158" s="78">
        <v>0</v>
      </c>
      <c r="BF158" s="78">
        <v>0</v>
      </c>
      <c r="BG158" s="78">
        <v>0</v>
      </c>
      <c r="BH158" s="78">
        <v>0</v>
      </c>
      <c r="BI158" s="78">
        <v>0</v>
      </c>
      <c r="BJ158" s="78">
        <v>0</v>
      </c>
      <c r="BK158" s="78">
        <v>0</v>
      </c>
      <c r="BL158" s="285"/>
      <c r="BM158" s="179">
        <f t="shared" si="10"/>
        <v>1</v>
      </c>
      <c r="BN158" s="79">
        <v>0</v>
      </c>
      <c r="BO158" s="237">
        <v>0</v>
      </c>
      <c r="BP158" s="79">
        <v>0</v>
      </c>
      <c r="BQ158" s="79">
        <v>0</v>
      </c>
      <c r="BR158" s="79">
        <v>0</v>
      </c>
      <c r="BS158" s="238">
        <v>0</v>
      </c>
      <c r="BT158" s="79">
        <v>0</v>
      </c>
      <c r="BU158" s="79">
        <v>0</v>
      </c>
      <c r="BV158" s="79">
        <v>0</v>
      </c>
      <c r="BW158" s="79">
        <v>0</v>
      </c>
      <c r="BX158" s="79">
        <v>0</v>
      </c>
      <c r="BY158" s="79">
        <v>0</v>
      </c>
      <c r="BZ158" s="79">
        <v>0</v>
      </c>
      <c r="CA158" s="79">
        <v>0</v>
      </c>
      <c r="CB158" s="79">
        <v>0</v>
      </c>
      <c r="CC158" s="79">
        <v>0</v>
      </c>
      <c r="CD158" s="79">
        <v>0</v>
      </c>
      <c r="CE158" s="79">
        <v>0</v>
      </c>
      <c r="CF158" s="79">
        <v>0</v>
      </c>
      <c r="CG158" s="79">
        <v>0</v>
      </c>
      <c r="CH158" s="79">
        <v>0</v>
      </c>
      <c r="CI158" s="81">
        <f t="shared" si="11"/>
        <v>0</v>
      </c>
      <c r="CJ158" s="131">
        <f t="shared" si="12"/>
        <v>0</v>
      </c>
      <c r="CK158" s="131">
        <f t="shared" si="13"/>
        <v>0</v>
      </c>
      <c r="CL158" s="131">
        <f t="shared" si="14"/>
        <v>0</v>
      </c>
      <c r="CM158" s="83">
        <v>1</v>
      </c>
      <c r="CN158" s="254" t="s">
        <v>4965</v>
      </c>
      <c r="CO158" s="140" t="s">
        <v>4965</v>
      </c>
      <c r="CP158" s="256" t="s">
        <v>4965</v>
      </c>
      <c r="CQ158" s="86" t="s">
        <v>4965</v>
      </c>
      <c r="CR158" s="85" t="s">
        <v>4965</v>
      </c>
      <c r="CS158" s="85" t="s">
        <v>4965</v>
      </c>
      <c r="CT158" s="85" t="s">
        <v>4965</v>
      </c>
      <c r="CU158" s="86"/>
    </row>
    <row r="159" spans="1:99" s="363" customFormat="1" ht="12" customHeight="1" x14ac:dyDescent="0.2">
      <c r="A159" s="72" t="s">
        <v>2441</v>
      </c>
      <c r="B159" s="73" t="s">
        <v>5014</v>
      </c>
      <c r="C159" s="73" t="s">
        <v>1432</v>
      </c>
      <c r="D159" s="73" t="s">
        <v>1432</v>
      </c>
      <c r="E159" s="78" t="s">
        <v>1432</v>
      </c>
      <c r="F159" s="73" t="s">
        <v>5015</v>
      </c>
      <c r="G159" s="73" t="s">
        <v>4802</v>
      </c>
      <c r="H159" s="73" t="s">
        <v>1435</v>
      </c>
      <c r="I159" s="73" t="s">
        <v>3177</v>
      </c>
      <c r="J159" s="73">
        <v>526503</v>
      </c>
      <c r="K159" s="73">
        <v>172072</v>
      </c>
      <c r="L159" s="177" t="s">
        <v>3078</v>
      </c>
      <c r="M159" s="74" t="s">
        <v>438</v>
      </c>
      <c r="N159" s="74" t="s">
        <v>3733</v>
      </c>
      <c r="O159" s="73">
        <v>0</v>
      </c>
      <c r="P159" s="73">
        <v>1</v>
      </c>
      <c r="Q159" s="75">
        <v>1</v>
      </c>
      <c r="R159" s="73" t="s">
        <v>5016</v>
      </c>
      <c r="S159" s="73" t="s">
        <v>1438</v>
      </c>
      <c r="T159" s="74" t="s">
        <v>2493</v>
      </c>
      <c r="U159" s="74" t="s">
        <v>4170</v>
      </c>
      <c r="V159" s="73" t="s">
        <v>1439</v>
      </c>
      <c r="W159" s="74" t="s">
        <v>1432</v>
      </c>
      <c r="X159" s="73" t="s">
        <v>1442</v>
      </c>
      <c r="Y159" s="73" t="s">
        <v>3893</v>
      </c>
      <c r="Z159" s="73" t="s">
        <v>1444</v>
      </c>
      <c r="AA159" s="73" t="s">
        <v>1136</v>
      </c>
      <c r="AB159" s="384">
        <v>3.0000000000000001E-3</v>
      </c>
      <c r="AC159" s="76" t="s">
        <v>438</v>
      </c>
      <c r="AD159" s="77" t="s">
        <v>3733</v>
      </c>
      <c r="AE159" s="157" t="s">
        <v>3063</v>
      </c>
      <c r="AF159" s="78" t="s">
        <v>1445</v>
      </c>
      <c r="AG159" s="78">
        <v>0</v>
      </c>
      <c r="AH159" s="78">
        <v>0</v>
      </c>
      <c r="AI159" s="78">
        <v>0</v>
      </c>
      <c r="AJ159" s="78">
        <v>0</v>
      </c>
      <c r="AK159" s="78">
        <v>1</v>
      </c>
      <c r="AL159" s="78">
        <v>0</v>
      </c>
      <c r="AM159" s="78">
        <v>0</v>
      </c>
      <c r="AN159" s="78">
        <v>0</v>
      </c>
      <c r="AO159" s="78">
        <v>0</v>
      </c>
      <c r="AP159" s="78">
        <v>0</v>
      </c>
      <c r="AQ159" s="78">
        <v>0</v>
      </c>
      <c r="AR159" s="78">
        <v>1</v>
      </c>
      <c r="AS159" s="78">
        <v>0</v>
      </c>
      <c r="AT159" s="78">
        <v>0</v>
      </c>
      <c r="AU159" s="78">
        <v>0</v>
      </c>
      <c r="AV159" s="78">
        <v>0</v>
      </c>
      <c r="AW159" s="78">
        <v>0</v>
      </c>
      <c r="AX159" s="78">
        <v>0</v>
      </c>
      <c r="AY159" s="78">
        <v>0</v>
      </c>
      <c r="AZ159" s="78">
        <v>0</v>
      </c>
      <c r="BA159" s="78">
        <v>0</v>
      </c>
      <c r="BB159" s="78">
        <v>0</v>
      </c>
      <c r="BC159" s="78">
        <v>0</v>
      </c>
      <c r="BD159" s="78">
        <v>0</v>
      </c>
      <c r="BE159" s="78">
        <v>0</v>
      </c>
      <c r="BF159" s="78">
        <v>0</v>
      </c>
      <c r="BG159" s="78">
        <v>0</v>
      </c>
      <c r="BH159" s="78">
        <v>0</v>
      </c>
      <c r="BI159" s="78">
        <v>0</v>
      </c>
      <c r="BJ159" s="78">
        <v>0</v>
      </c>
      <c r="BK159" s="78">
        <v>0</v>
      </c>
      <c r="BL159" s="285"/>
      <c r="BM159" s="179">
        <f t="shared" si="10"/>
        <v>1</v>
      </c>
      <c r="BN159" s="79">
        <v>0</v>
      </c>
      <c r="BO159" s="237">
        <v>0</v>
      </c>
      <c r="BP159" s="79">
        <v>0</v>
      </c>
      <c r="BQ159" s="79">
        <v>0</v>
      </c>
      <c r="BR159" s="79">
        <v>0</v>
      </c>
      <c r="BS159" s="238">
        <v>0</v>
      </c>
      <c r="BT159" s="79">
        <v>0</v>
      </c>
      <c r="BU159" s="79">
        <v>0</v>
      </c>
      <c r="BV159" s="79">
        <v>0</v>
      </c>
      <c r="BW159" s="79">
        <v>0</v>
      </c>
      <c r="BX159" s="79">
        <v>0</v>
      </c>
      <c r="BY159" s="79">
        <v>0</v>
      </c>
      <c r="BZ159" s="79">
        <v>0</v>
      </c>
      <c r="CA159" s="79">
        <v>0</v>
      </c>
      <c r="CB159" s="79">
        <v>0</v>
      </c>
      <c r="CC159" s="79">
        <v>0</v>
      </c>
      <c r="CD159" s="79">
        <v>0</v>
      </c>
      <c r="CE159" s="79">
        <v>0</v>
      </c>
      <c r="CF159" s="79">
        <v>0</v>
      </c>
      <c r="CG159" s="79">
        <v>0</v>
      </c>
      <c r="CH159" s="79">
        <v>0</v>
      </c>
      <c r="CI159" s="81">
        <f t="shared" si="11"/>
        <v>0</v>
      </c>
      <c r="CJ159" s="131">
        <f t="shared" si="12"/>
        <v>0</v>
      </c>
      <c r="CK159" s="131">
        <f t="shared" si="13"/>
        <v>0</v>
      </c>
      <c r="CL159" s="131">
        <f t="shared" si="14"/>
        <v>0</v>
      </c>
      <c r="CM159" s="83">
        <v>7</v>
      </c>
      <c r="CN159" s="254" t="s">
        <v>4965</v>
      </c>
      <c r="CO159" s="140" t="s">
        <v>4965</v>
      </c>
      <c r="CP159" s="256" t="s">
        <v>4965</v>
      </c>
      <c r="CQ159" s="86" t="s">
        <v>4965</v>
      </c>
      <c r="CR159" s="85" t="s">
        <v>4965</v>
      </c>
      <c r="CS159" s="85" t="s">
        <v>4965</v>
      </c>
      <c r="CT159" s="85" t="s">
        <v>4965</v>
      </c>
      <c r="CU159" s="86"/>
    </row>
    <row r="160" spans="1:99" s="363" customFormat="1" ht="12" customHeight="1" x14ac:dyDescent="0.2">
      <c r="A160" s="72" t="s">
        <v>2441</v>
      </c>
      <c r="B160" s="73" t="s">
        <v>5017</v>
      </c>
      <c r="C160" s="73" t="s">
        <v>1432</v>
      </c>
      <c r="D160" s="73" t="s">
        <v>1432</v>
      </c>
      <c r="E160" s="78" t="s">
        <v>1432</v>
      </c>
      <c r="F160" s="73" t="s">
        <v>3266</v>
      </c>
      <c r="G160" s="73" t="s">
        <v>5018</v>
      </c>
      <c r="H160" s="73" t="s">
        <v>3875</v>
      </c>
      <c r="I160" s="73" t="s">
        <v>5019</v>
      </c>
      <c r="J160" s="73">
        <v>528883</v>
      </c>
      <c r="K160" s="73">
        <v>174086</v>
      </c>
      <c r="L160" s="177" t="s">
        <v>3076</v>
      </c>
      <c r="M160" s="74" t="s">
        <v>3900</v>
      </c>
      <c r="N160" s="74" t="s">
        <v>3859</v>
      </c>
      <c r="O160" s="73">
        <v>0</v>
      </c>
      <c r="P160" s="73">
        <v>1</v>
      </c>
      <c r="Q160" s="75">
        <v>1</v>
      </c>
      <c r="R160" s="73" t="s">
        <v>5020</v>
      </c>
      <c r="S160" s="73" t="s">
        <v>1438</v>
      </c>
      <c r="T160" s="74" t="s">
        <v>5021</v>
      </c>
      <c r="U160" s="74" t="s">
        <v>740</v>
      </c>
      <c r="V160" s="73" t="s">
        <v>1439</v>
      </c>
      <c r="W160" s="74" t="s">
        <v>1432</v>
      </c>
      <c r="X160" s="73" t="s">
        <v>1442</v>
      </c>
      <c r="Y160" s="73" t="s">
        <v>4694</v>
      </c>
      <c r="Z160" s="73" t="s">
        <v>1444</v>
      </c>
      <c r="AA160" s="73" t="s">
        <v>4207</v>
      </c>
      <c r="AB160" s="384">
        <v>1.4E-2</v>
      </c>
      <c r="AC160" s="76" t="s">
        <v>3900</v>
      </c>
      <c r="AD160" s="77" t="s">
        <v>3859</v>
      </c>
      <c r="AE160" s="157" t="s">
        <v>3063</v>
      </c>
      <c r="AF160" s="78" t="s">
        <v>1445</v>
      </c>
      <c r="AG160" s="78">
        <v>0</v>
      </c>
      <c r="AH160" s="78">
        <v>0</v>
      </c>
      <c r="AI160" s="78">
        <v>0</v>
      </c>
      <c r="AJ160" s="78">
        <v>0</v>
      </c>
      <c r="AK160" s="78">
        <v>0</v>
      </c>
      <c r="AL160" s="78">
        <v>0</v>
      </c>
      <c r="AM160" s="78">
        <v>0</v>
      </c>
      <c r="AN160" s="78">
        <v>0</v>
      </c>
      <c r="AO160" s="78">
        <v>1</v>
      </c>
      <c r="AP160" s="78">
        <v>0</v>
      </c>
      <c r="AQ160" s="78">
        <v>0</v>
      </c>
      <c r="AR160" s="78">
        <v>0</v>
      </c>
      <c r="AS160" s="78">
        <v>0</v>
      </c>
      <c r="AT160" s="78">
        <v>0</v>
      </c>
      <c r="AU160" s="78">
        <v>0</v>
      </c>
      <c r="AV160" s="78">
        <v>0</v>
      </c>
      <c r="AW160" s="78">
        <v>0</v>
      </c>
      <c r="AX160" s="78">
        <v>0</v>
      </c>
      <c r="AY160" s="78">
        <v>0</v>
      </c>
      <c r="AZ160" s="78">
        <v>0</v>
      </c>
      <c r="BA160" s="78">
        <v>0</v>
      </c>
      <c r="BB160" s="78">
        <v>0</v>
      </c>
      <c r="BC160" s="78">
        <v>1</v>
      </c>
      <c r="BD160" s="78">
        <v>0</v>
      </c>
      <c r="BE160" s="78">
        <v>0</v>
      </c>
      <c r="BF160" s="78">
        <v>0</v>
      </c>
      <c r="BG160" s="78">
        <v>0</v>
      </c>
      <c r="BH160" s="78">
        <v>0</v>
      </c>
      <c r="BI160" s="78">
        <v>0</v>
      </c>
      <c r="BJ160" s="78">
        <v>0</v>
      </c>
      <c r="BK160" s="78">
        <v>0</v>
      </c>
      <c r="BL160" s="285"/>
      <c r="BM160" s="179">
        <f t="shared" si="10"/>
        <v>1</v>
      </c>
      <c r="BN160" s="79">
        <v>0</v>
      </c>
      <c r="BO160" s="237">
        <v>0</v>
      </c>
      <c r="BP160" s="79">
        <v>0</v>
      </c>
      <c r="BQ160" s="79">
        <v>0</v>
      </c>
      <c r="BR160" s="79">
        <v>0</v>
      </c>
      <c r="BS160" s="238">
        <v>0</v>
      </c>
      <c r="BT160" s="79">
        <v>0</v>
      </c>
      <c r="BU160" s="79">
        <v>0</v>
      </c>
      <c r="BV160" s="79">
        <v>0</v>
      </c>
      <c r="BW160" s="79">
        <v>0</v>
      </c>
      <c r="BX160" s="79">
        <v>0</v>
      </c>
      <c r="BY160" s="79">
        <v>0</v>
      </c>
      <c r="BZ160" s="79">
        <v>0</v>
      </c>
      <c r="CA160" s="79">
        <v>0</v>
      </c>
      <c r="CB160" s="79">
        <v>0</v>
      </c>
      <c r="CC160" s="79">
        <v>0</v>
      </c>
      <c r="CD160" s="79">
        <v>0</v>
      </c>
      <c r="CE160" s="79">
        <v>0</v>
      </c>
      <c r="CF160" s="79">
        <v>0</v>
      </c>
      <c r="CG160" s="79">
        <v>0</v>
      </c>
      <c r="CH160" s="79">
        <v>0</v>
      </c>
      <c r="CI160" s="81">
        <f t="shared" si="11"/>
        <v>0</v>
      </c>
      <c r="CJ160" s="131">
        <f t="shared" si="12"/>
        <v>0</v>
      </c>
      <c r="CK160" s="131">
        <f t="shared" si="13"/>
        <v>0</v>
      </c>
      <c r="CL160" s="131">
        <f t="shared" si="14"/>
        <v>0</v>
      </c>
      <c r="CM160" s="83">
        <v>1</v>
      </c>
      <c r="CN160" s="254" t="s">
        <v>4965</v>
      </c>
      <c r="CO160" s="140" t="s">
        <v>4965</v>
      </c>
      <c r="CP160" s="256" t="s">
        <v>4965</v>
      </c>
      <c r="CQ160" s="86" t="s">
        <v>4965</v>
      </c>
      <c r="CR160" s="85" t="s">
        <v>4965</v>
      </c>
      <c r="CS160" s="85" t="s">
        <v>4965</v>
      </c>
      <c r="CT160" s="85" t="s">
        <v>4965</v>
      </c>
      <c r="CU160" s="86"/>
    </row>
    <row r="161" spans="1:99" s="363" customFormat="1" ht="12" customHeight="1" x14ac:dyDescent="0.2">
      <c r="A161" s="72" t="s">
        <v>2441</v>
      </c>
      <c r="B161" s="73" t="s">
        <v>5022</v>
      </c>
      <c r="C161" s="73" t="s">
        <v>1432</v>
      </c>
      <c r="D161" s="73" t="s">
        <v>1432</v>
      </c>
      <c r="E161" s="78" t="s">
        <v>1432</v>
      </c>
      <c r="F161" s="73" t="s">
        <v>4326</v>
      </c>
      <c r="G161" s="73" t="s">
        <v>3673</v>
      </c>
      <c r="H161" s="73" t="s">
        <v>1885</v>
      </c>
      <c r="I161" s="73" t="s">
        <v>4327</v>
      </c>
      <c r="J161" s="73">
        <v>525933</v>
      </c>
      <c r="K161" s="73">
        <v>174528</v>
      </c>
      <c r="L161" s="177" t="s">
        <v>3080</v>
      </c>
      <c r="M161" s="74" t="s">
        <v>3859</v>
      </c>
      <c r="N161" s="74" t="s">
        <v>3859</v>
      </c>
      <c r="O161" s="73">
        <v>1</v>
      </c>
      <c r="P161" s="73">
        <v>2</v>
      </c>
      <c r="Q161" s="75">
        <v>1</v>
      </c>
      <c r="R161" s="73" t="s">
        <v>3403</v>
      </c>
      <c r="S161" s="73" t="s">
        <v>1438</v>
      </c>
      <c r="T161" s="74" t="s">
        <v>3503</v>
      </c>
      <c r="U161" s="74" t="s">
        <v>2335</v>
      </c>
      <c r="V161" s="73" t="s">
        <v>1439</v>
      </c>
      <c r="W161" s="74" t="s">
        <v>1432</v>
      </c>
      <c r="X161" s="73" t="s">
        <v>1442</v>
      </c>
      <c r="Y161" s="73" t="s">
        <v>1453</v>
      </c>
      <c r="Z161" s="73" t="s">
        <v>1444</v>
      </c>
      <c r="AA161" s="73" t="s">
        <v>1454</v>
      </c>
      <c r="AB161" s="384">
        <v>1.2999999999999999E-2</v>
      </c>
      <c r="AC161" s="76" t="s">
        <v>3859</v>
      </c>
      <c r="AD161" s="77" t="s">
        <v>3859</v>
      </c>
      <c r="AE161" s="157" t="s">
        <v>3063</v>
      </c>
      <c r="AF161" s="78" t="s">
        <v>1445</v>
      </c>
      <c r="AG161" s="84"/>
      <c r="AH161" s="78">
        <v>0</v>
      </c>
      <c r="AI161" s="78">
        <v>0</v>
      </c>
      <c r="AJ161" s="78">
        <v>0</v>
      </c>
      <c r="AK161" s="78">
        <v>0</v>
      </c>
      <c r="AL161" s="78">
        <v>0</v>
      </c>
      <c r="AM161" s="78">
        <v>2</v>
      </c>
      <c r="AN161" s="78">
        <v>-1</v>
      </c>
      <c r="AO161" s="78">
        <v>0</v>
      </c>
      <c r="AP161" s="78">
        <v>0</v>
      </c>
      <c r="AQ161" s="78">
        <v>0</v>
      </c>
      <c r="AR161" s="78">
        <v>0</v>
      </c>
      <c r="AS161" s="78">
        <v>0</v>
      </c>
      <c r="AT161" s="78">
        <v>2</v>
      </c>
      <c r="AU161" s="78">
        <v>0</v>
      </c>
      <c r="AV161" s="78">
        <v>0</v>
      </c>
      <c r="AW161" s="78">
        <v>0</v>
      </c>
      <c r="AX161" s="78">
        <v>0</v>
      </c>
      <c r="AY161" s="78">
        <v>0</v>
      </c>
      <c r="AZ161" s="78">
        <v>0</v>
      </c>
      <c r="BA161" s="78">
        <v>0</v>
      </c>
      <c r="BB161" s="78">
        <v>-1</v>
      </c>
      <c r="BC161" s="78">
        <v>0</v>
      </c>
      <c r="BD161" s="78">
        <v>0</v>
      </c>
      <c r="BE161" s="78">
        <v>0</v>
      </c>
      <c r="BF161" s="78">
        <v>0</v>
      </c>
      <c r="BG161" s="78">
        <v>0</v>
      </c>
      <c r="BH161" s="78">
        <v>0</v>
      </c>
      <c r="BI161" s="78">
        <v>0</v>
      </c>
      <c r="BJ161" s="78">
        <v>0</v>
      </c>
      <c r="BK161" s="78">
        <v>0</v>
      </c>
      <c r="BL161" s="285"/>
      <c r="BM161" s="179">
        <f t="shared" si="10"/>
        <v>1</v>
      </c>
      <c r="BN161" s="79">
        <v>0</v>
      </c>
      <c r="BO161" s="237">
        <v>0</v>
      </c>
      <c r="BP161" s="79">
        <v>0</v>
      </c>
      <c r="BQ161" s="79">
        <v>0</v>
      </c>
      <c r="BR161" s="79">
        <v>0</v>
      </c>
      <c r="BS161" s="238">
        <v>0</v>
      </c>
      <c r="BT161" s="79">
        <v>0</v>
      </c>
      <c r="BU161" s="79">
        <v>0</v>
      </c>
      <c r="BV161" s="79">
        <v>0</v>
      </c>
      <c r="BW161" s="79">
        <v>0</v>
      </c>
      <c r="BX161" s="79">
        <v>0</v>
      </c>
      <c r="BY161" s="79">
        <v>0</v>
      </c>
      <c r="BZ161" s="79">
        <v>0</v>
      </c>
      <c r="CA161" s="79">
        <v>0</v>
      </c>
      <c r="CB161" s="79">
        <v>0</v>
      </c>
      <c r="CC161" s="79">
        <v>0</v>
      </c>
      <c r="CD161" s="79">
        <v>0</v>
      </c>
      <c r="CE161" s="79">
        <v>0</v>
      </c>
      <c r="CF161" s="79">
        <v>0</v>
      </c>
      <c r="CG161" s="79">
        <v>0</v>
      </c>
      <c r="CH161" s="79">
        <v>0</v>
      </c>
      <c r="CI161" s="81">
        <f t="shared" si="11"/>
        <v>0</v>
      </c>
      <c r="CJ161" s="131">
        <f t="shared" si="12"/>
        <v>0</v>
      </c>
      <c r="CK161" s="131">
        <f t="shared" si="13"/>
        <v>0</v>
      </c>
      <c r="CL161" s="131">
        <f t="shared" si="14"/>
        <v>0</v>
      </c>
      <c r="CM161" s="83">
        <v>7</v>
      </c>
      <c r="CN161" s="254" t="s">
        <v>4965</v>
      </c>
      <c r="CO161" s="140" t="s">
        <v>4965</v>
      </c>
      <c r="CP161" s="256" t="s">
        <v>4965</v>
      </c>
      <c r="CQ161" s="86" t="s">
        <v>4965</v>
      </c>
      <c r="CR161" s="85" t="s">
        <v>4965</v>
      </c>
      <c r="CS161" s="85" t="s">
        <v>4965</v>
      </c>
      <c r="CT161" s="85" t="s">
        <v>4965</v>
      </c>
      <c r="CU161" s="86"/>
    </row>
    <row r="162" spans="1:99" s="363" customFormat="1" ht="12" customHeight="1" x14ac:dyDescent="0.2">
      <c r="A162" s="72" t="s">
        <v>2441</v>
      </c>
      <c r="B162" s="73" t="s">
        <v>3404</v>
      </c>
      <c r="C162" s="73" t="s">
        <v>1432</v>
      </c>
      <c r="D162" s="73" t="s">
        <v>1432</v>
      </c>
      <c r="E162" s="78" t="s">
        <v>1432</v>
      </c>
      <c r="F162" s="73" t="s">
        <v>2115</v>
      </c>
      <c r="G162" s="73" t="s">
        <v>2605</v>
      </c>
      <c r="H162" s="73" t="s">
        <v>2717</v>
      </c>
      <c r="I162" s="73" t="s">
        <v>1038</v>
      </c>
      <c r="J162" s="73">
        <v>527202</v>
      </c>
      <c r="K162" s="73">
        <v>176686</v>
      </c>
      <c r="L162" s="177" t="s">
        <v>4766</v>
      </c>
      <c r="M162" s="74" t="s">
        <v>3900</v>
      </c>
      <c r="N162" s="74" t="s">
        <v>3859</v>
      </c>
      <c r="O162" s="73">
        <v>2</v>
      </c>
      <c r="P162" s="73">
        <v>1</v>
      </c>
      <c r="Q162" s="75">
        <v>-1</v>
      </c>
      <c r="R162" s="73" t="s">
        <v>3405</v>
      </c>
      <c r="S162" s="73" t="s">
        <v>1438</v>
      </c>
      <c r="T162" s="74" t="s">
        <v>3931</v>
      </c>
      <c r="U162" s="74" t="s">
        <v>2520</v>
      </c>
      <c r="V162" s="73" t="s">
        <v>1439</v>
      </c>
      <c r="W162" s="74" t="s">
        <v>1432</v>
      </c>
      <c r="X162" s="73" t="s">
        <v>1442</v>
      </c>
      <c r="Y162" s="73" t="s">
        <v>1453</v>
      </c>
      <c r="Z162" s="73" t="s">
        <v>1444</v>
      </c>
      <c r="AA162" s="73" t="s">
        <v>4207</v>
      </c>
      <c r="AB162" s="384">
        <v>1.2999999999999999E-2</v>
      </c>
      <c r="AC162" s="76" t="s">
        <v>3900</v>
      </c>
      <c r="AD162" s="77" t="s">
        <v>3859</v>
      </c>
      <c r="AE162" s="157" t="s">
        <v>3063</v>
      </c>
      <c r="AF162" s="78" t="s">
        <v>1445</v>
      </c>
      <c r="AG162" s="78">
        <v>0</v>
      </c>
      <c r="AH162" s="78">
        <v>0</v>
      </c>
      <c r="AI162" s="78">
        <v>0</v>
      </c>
      <c r="AJ162" s="78">
        <v>0</v>
      </c>
      <c r="AK162" s="78">
        <v>-1</v>
      </c>
      <c r="AL162" s="78">
        <v>-1</v>
      </c>
      <c r="AM162" s="78">
        <v>0</v>
      </c>
      <c r="AN162" s="78">
        <v>1</v>
      </c>
      <c r="AO162" s="78">
        <v>0</v>
      </c>
      <c r="AP162" s="78">
        <v>0</v>
      </c>
      <c r="AQ162" s="78">
        <v>0</v>
      </c>
      <c r="AR162" s="78">
        <v>-1</v>
      </c>
      <c r="AS162" s="78">
        <v>-1</v>
      </c>
      <c r="AT162" s="78">
        <v>0</v>
      </c>
      <c r="AU162" s="78">
        <v>0</v>
      </c>
      <c r="AV162" s="78">
        <v>0</v>
      </c>
      <c r="AW162" s="78">
        <v>0</v>
      </c>
      <c r="AX162" s="78">
        <v>0</v>
      </c>
      <c r="AY162" s="78">
        <v>0</v>
      </c>
      <c r="AZ162" s="78">
        <v>0</v>
      </c>
      <c r="BA162" s="78">
        <v>0</v>
      </c>
      <c r="BB162" s="78">
        <v>1</v>
      </c>
      <c r="BC162" s="78">
        <v>0</v>
      </c>
      <c r="BD162" s="78">
        <v>0</v>
      </c>
      <c r="BE162" s="78">
        <v>0</v>
      </c>
      <c r="BF162" s="78">
        <v>0</v>
      </c>
      <c r="BG162" s="78">
        <v>0</v>
      </c>
      <c r="BH162" s="78">
        <v>0</v>
      </c>
      <c r="BI162" s="78">
        <v>0</v>
      </c>
      <c r="BJ162" s="78">
        <v>0</v>
      </c>
      <c r="BK162" s="78">
        <v>0</v>
      </c>
      <c r="BL162" s="285"/>
      <c r="BM162" s="179">
        <f t="shared" si="10"/>
        <v>-1</v>
      </c>
      <c r="BN162" s="79">
        <v>0</v>
      </c>
      <c r="BO162" s="237">
        <v>0</v>
      </c>
      <c r="BP162" s="79">
        <v>0</v>
      </c>
      <c r="BQ162" s="79">
        <v>0</v>
      </c>
      <c r="BR162" s="79">
        <v>0</v>
      </c>
      <c r="BS162" s="238">
        <v>0</v>
      </c>
      <c r="BT162" s="79">
        <v>0</v>
      </c>
      <c r="BU162" s="79">
        <v>0</v>
      </c>
      <c r="BV162" s="79">
        <v>0</v>
      </c>
      <c r="BW162" s="79">
        <v>0</v>
      </c>
      <c r="BX162" s="79">
        <v>0</v>
      </c>
      <c r="BY162" s="79">
        <v>0</v>
      </c>
      <c r="BZ162" s="79">
        <v>0</v>
      </c>
      <c r="CA162" s="79">
        <v>0</v>
      </c>
      <c r="CB162" s="79">
        <v>0</v>
      </c>
      <c r="CC162" s="79">
        <v>0</v>
      </c>
      <c r="CD162" s="79">
        <v>0</v>
      </c>
      <c r="CE162" s="79">
        <v>0</v>
      </c>
      <c r="CF162" s="79">
        <v>0</v>
      </c>
      <c r="CG162" s="79">
        <v>0</v>
      </c>
      <c r="CH162" s="79">
        <v>0</v>
      </c>
      <c r="CI162" s="81">
        <f t="shared" si="11"/>
        <v>0</v>
      </c>
      <c r="CJ162" s="131">
        <f t="shared" si="12"/>
        <v>0</v>
      </c>
      <c r="CK162" s="131">
        <f t="shared" si="13"/>
        <v>0</v>
      </c>
      <c r="CL162" s="131">
        <f t="shared" si="14"/>
        <v>0</v>
      </c>
      <c r="CM162" s="83">
        <v>7</v>
      </c>
      <c r="CN162" s="254" t="s">
        <v>4965</v>
      </c>
      <c r="CO162" s="140" t="s">
        <v>4965</v>
      </c>
      <c r="CP162" s="256" t="s">
        <v>4965</v>
      </c>
      <c r="CQ162" s="86" t="s">
        <v>4965</v>
      </c>
      <c r="CR162" s="85" t="s">
        <v>4965</v>
      </c>
      <c r="CS162" s="85" t="s">
        <v>4965</v>
      </c>
      <c r="CT162" s="85" t="s">
        <v>4965</v>
      </c>
      <c r="CU162" s="86"/>
    </row>
    <row r="163" spans="1:99" s="363" customFormat="1" ht="12" customHeight="1" x14ac:dyDescent="0.2">
      <c r="A163" s="72" t="s">
        <v>2441</v>
      </c>
      <c r="B163" s="73" t="s">
        <v>3406</v>
      </c>
      <c r="C163" s="73" t="s">
        <v>1432</v>
      </c>
      <c r="D163" s="73" t="s">
        <v>1432</v>
      </c>
      <c r="E163" s="78" t="s">
        <v>1432</v>
      </c>
      <c r="F163" s="73" t="s">
        <v>3813</v>
      </c>
      <c r="G163" s="73" t="s">
        <v>804</v>
      </c>
      <c r="H163" s="73" t="s">
        <v>2524</v>
      </c>
      <c r="I163" s="73" t="s">
        <v>1346</v>
      </c>
      <c r="J163" s="73">
        <v>529457</v>
      </c>
      <c r="K163" s="73">
        <v>171103</v>
      </c>
      <c r="L163" s="177" t="s">
        <v>3081</v>
      </c>
      <c r="M163" s="74" t="s">
        <v>4203</v>
      </c>
      <c r="N163" s="74" t="s">
        <v>3859</v>
      </c>
      <c r="O163" s="73">
        <v>0</v>
      </c>
      <c r="P163" s="73">
        <v>5</v>
      </c>
      <c r="Q163" s="75">
        <v>5</v>
      </c>
      <c r="R163" s="73" t="s">
        <v>3407</v>
      </c>
      <c r="S163" s="73" t="s">
        <v>1438</v>
      </c>
      <c r="T163" s="74" t="s">
        <v>3188</v>
      </c>
      <c r="U163" s="74" t="s">
        <v>2946</v>
      </c>
      <c r="V163" s="73" t="s">
        <v>1439</v>
      </c>
      <c r="W163" s="74" t="s">
        <v>1432</v>
      </c>
      <c r="X163" s="73" t="s">
        <v>1442</v>
      </c>
      <c r="Y163" s="73" t="s">
        <v>4694</v>
      </c>
      <c r="Z163" s="73" t="s">
        <v>1444</v>
      </c>
      <c r="AA163" s="73" t="s">
        <v>3894</v>
      </c>
      <c r="AB163" s="384">
        <v>0.05</v>
      </c>
      <c r="AC163" s="76" t="s">
        <v>3900</v>
      </c>
      <c r="AD163" s="77" t="s">
        <v>3859</v>
      </c>
      <c r="AE163" s="157" t="s">
        <v>3063</v>
      </c>
      <c r="AF163" s="78" t="s">
        <v>1445</v>
      </c>
      <c r="AG163" s="78">
        <v>0</v>
      </c>
      <c r="AH163" s="78">
        <v>0</v>
      </c>
      <c r="AI163" s="78">
        <v>0</v>
      </c>
      <c r="AJ163" s="78">
        <v>0</v>
      </c>
      <c r="AK163" s="78">
        <v>1</v>
      </c>
      <c r="AL163" s="78">
        <v>3</v>
      </c>
      <c r="AM163" s="78">
        <v>1</v>
      </c>
      <c r="AN163" s="78">
        <v>0</v>
      </c>
      <c r="AO163" s="78">
        <v>0</v>
      </c>
      <c r="AP163" s="78">
        <v>0</v>
      </c>
      <c r="AQ163" s="78">
        <v>0</v>
      </c>
      <c r="AR163" s="78">
        <v>1</v>
      </c>
      <c r="AS163" s="78">
        <v>3</v>
      </c>
      <c r="AT163" s="78">
        <v>1</v>
      </c>
      <c r="AU163" s="78">
        <v>0</v>
      </c>
      <c r="AV163" s="78">
        <v>0</v>
      </c>
      <c r="AW163" s="78">
        <v>0</v>
      </c>
      <c r="AX163" s="78">
        <v>0</v>
      </c>
      <c r="AY163" s="78">
        <v>0</v>
      </c>
      <c r="AZ163" s="78">
        <v>0</v>
      </c>
      <c r="BA163" s="78">
        <v>0</v>
      </c>
      <c r="BB163" s="78">
        <v>0</v>
      </c>
      <c r="BC163" s="78">
        <v>0</v>
      </c>
      <c r="BD163" s="78">
        <v>0</v>
      </c>
      <c r="BE163" s="78">
        <v>0</v>
      </c>
      <c r="BF163" s="78">
        <v>0</v>
      </c>
      <c r="BG163" s="78">
        <v>0</v>
      </c>
      <c r="BH163" s="78">
        <v>0</v>
      </c>
      <c r="BI163" s="78">
        <v>0</v>
      </c>
      <c r="BJ163" s="78">
        <v>0</v>
      </c>
      <c r="BK163" s="78">
        <v>0</v>
      </c>
      <c r="BL163" s="285"/>
      <c r="BM163" s="179">
        <f t="shared" si="10"/>
        <v>5</v>
      </c>
      <c r="BN163" s="79">
        <v>0</v>
      </c>
      <c r="BO163" s="237">
        <v>0</v>
      </c>
      <c r="BP163" s="79">
        <v>0</v>
      </c>
      <c r="BQ163" s="79">
        <v>0</v>
      </c>
      <c r="BR163" s="79">
        <v>0</v>
      </c>
      <c r="BS163" s="238">
        <v>0</v>
      </c>
      <c r="BT163" s="79">
        <v>0</v>
      </c>
      <c r="BU163" s="79">
        <v>0</v>
      </c>
      <c r="BV163" s="79">
        <v>0</v>
      </c>
      <c r="BW163" s="79">
        <v>0</v>
      </c>
      <c r="BX163" s="79">
        <v>0</v>
      </c>
      <c r="BY163" s="79">
        <v>0</v>
      </c>
      <c r="BZ163" s="79">
        <v>0</v>
      </c>
      <c r="CA163" s="79">
        <v>0</v>
      </c>
      <c r="CB163" s="79">
        <v>0</v>
      </c>
      <c r="CC163" s="79">
        <v>0</v>
      </c>
      <c r="CD163" s="79">
        <v>0</v>
      </c>
      <c r="CE163" s="79">
        <v>0</v>
      </c>
      <c r="CF163" s="79">
        <v>0</v>
      </c>
      <c r="CG163" s="79">
        <v>0</v>
      </c>
      <c r="CH163" s="79">
        <v>0</v>
      </c>
      <c r="CI163" s="81">
        <f t="shared" si="11"/>
        <v>0</v>
      </c>
      <c r="CJ163" s="131">
        <f t="shared" si="12"/>
        <v>0</v>
      </c>
      <c r="CK163" s="131">
        <f t="shared" si="13"/>
        <v>0</v>
      </c>
      <c r="CL163" s="131">
        <f t="shared" si="14"/>
        <v>0</v>
      </c>
      <c r="CM163" s="83">
        <v>1</v>
      </c>
      <c r="CN163" s="254" t="s">
        <v>4965</v>
      </c>
      <c r="CO163" s="140" t="s">
        <v>4965</v>
      </c>
      <c r="CP163" s="256" t="s">
        <v>4965</v>
      </c>
      <c r="CQ163" s="86" t="s">
        <v>4965</v>
      </c>
      <c r="CR163" s="85" t="s">
        <v>4965</v>
      </c>
      <c r="CS163" s="85" t="s">
        <v>4965</v>
      </c>
      <c r="CT163" s="85" t="s">
        <v>4965</v>
      </c>
      <c r="CU163" s="86"/>
    </row>
    <row r="164" spans="1:99" s="363" customFormat="1" ht="12" customHeight="1" x14ac:dyDescent="0.2">
      <c r="A164" s="72" t="s">
        <v>2441</v>
      </c>
      <c r="B164" s="73" t="s">
        <v>3408</v>
      </c>
      <c r="C164" s="73" t="s">
        <v>1432</v>
      </c>
      <c r="D164" s="73" t="s">
        <v>1432</v>
      </c>
      <c r="E164" s="78" t="s">
        <v>3409</v>
      </c>
      <c r="F164" s="73" t="s">
        <v>3410</v>
      </c>
      <c r="G164" s="73" t="s">
        <v>200</v>
      </c>
      <c r="H164" s="73" t="s">
        <v>1885</v>
      </c>
      <c r="I164" s="73" t="s">
        <v>201</v>
      </c>
      <c r="J164" s="73">
        <v>525245</v>
      </c>
      <c r="K164" s="73">
        <v>173906</v>
      </c>
      <c r="L164" s="177" t="s">
        <v>3087</v>
      </c>
      <c r="M164" s="74" t="s">
        <v>3859</v>
      </c>
      <c r="N164" s="74" t="s">
        <v>3859</v>
      </c>
      <c r="O164" s="73">
        <v>0</v>
      </c>
      <c r="P164" s="73">
        <v>1</v>
      </c>
      <c r="Q164" s="75">
        <v>1</v>
      </c>
      <c r="R164" s="73" t="s">
        <v>3411</v>
      </c>
      <c r="S164" s="73" t="s">
        <v>1438</v>
      </c>
      <c r="T164" s="74" t="s">
        <v>733</v>
      </c>
      <c r="U164" s="74" t="s">
        <v>2509</v>
      </c>
      <c r="V164" s="73" t="s">
        <v>1439</v>
      </c>
      <c r="W164" s="74" t="s">
        <v>1432</v>
      </c>
      <c r="X164" s="73" t="s">
        <v>1442</v>
      </c>
      <c r="Y164" s="73" t="s">
        <v>1453</v>
      </c>
      <c r="Z164" s="73" t="s">
        <v>1444</v>
      </c>
      <c r="AA164" s="73" t="s">
        <v>1136</v>
      </c>
      <c r="AB164" s="384">
        <v>6.0000000000000001E-3</v>
      </c>
      <c r="AC164" s="76" t="s">
        <v>3859</v>
      </c>
      <c r="AD164" s="77" t="s">
        <v>3859</v>
      </c>
      <c r="AE164" s="157" t="s">
        <v>3063</v>
      </c>
      <c r="AF164" s="78" t="s">
        <v>1445</v>
      </c>
      <c r="AG164" s="84"/>
      <c r="AH164" s="78">
        <v>0</v>
      </c>
      <c r="AI164" s="78">
        <v>0</v>
      </c>
      <c r="AJ164" s="78">
        <v>0</v>
      </c>
      <c r="AK164" s="78">
        <v>1</v>
      </c>
      <c r="AL164" s="78">
        <v>0</v>
      </c>
      <c r="AM164" s="78">
        <v>0</v>
      </c>
      <c r="AN164" s="78">
        <v>0</v>
      </c>
      <c r="AO164" s="78">
        <v>0</v>
      </c>
      <c r="AP164" s="78">
        <v>0</v>
      </c>
      <c r="AQ164" s="78">
        <v>0</v>
      </c>
      <c r="AR164" s="78">
        <v>1</v>
      </c>
      <c r="AS164" s="78">
        <v>0</v>
      </c>
      <c r="AT164" s="78">
        <v>0</v>
      </c>
      <c r="AU164" s="78">
        <v>0</v>
      </c>
      <c r="AV164" s="78">
        <v>0</v>
      </c>
      <c r="AW164" s="78">
        <v>0</v>
      </c>
      <c r="AX164" s="78">
        <v>0</v>
      </c>
      <c r="AY164" s="78">
        <v>0</v>
      </c>
      <c r="AZ164" s="78">
        <v>0</v>
      </c>
      <c r="BA164" s="78">
        <v>0</v>
      </c>
      <c r="BB164" s="78">
        <v>0</v>
      </c>
      <c r="BC164" s="78">
        <v>0</v>
      </c>
      <c r="BD164" s="78">
        <v>0</v>
      </c>
      <c r="BE164" s="78">
        <v>0</v>
      </c>
      <c r="BF164" s="78">
        <v>0</v>
      </c>
      <c r="BG164" s="78">
        <v>0</v>
      </c>
      <c r="BH164" s="78">
        <v>0</v>
      </c>
      <c r="BI164" s="78">
        <v>0</v>
      </c>
      <c r="BJ164" s="78">
        <v>0</v>
      </c>
      <c r="BK164" s="78">
        <v>0</v>
      </c>
      <c r="BL164" s="285"/>
      <c r="BM164" s="179">
        <f t="shared" si="10"/>
        <v>1</v>
      </c>
      <c r="BN164" s="79">
        <v>0</v>
      </c>
      <c r="BO164" s="237">
        <v>0</v>
      </c>
      <c r="BP164" s="79">
        <v>0</v>
      </c>
      <c r="BQ164" s="79">
        <v>0</v>
      </c>
      <c r="BR164" s="79">
        <v>0</v>
      </c>
      <c r="BS164" s="238">
        <v>0</v>
      </c>
      <c r="BT164" s="79">
        <v>0</v>
      </c>
      <c r="BU164" s="79">
        <v>0</v>
      </c>
      <c r="BV164" s="79">
        <v>0</v>
      </c>
      <c r="BW164" s="79">
        <v>0</v>
      </c>
      <c r="BX164" s="79">
        <v>0</v>
      </c>
      <c r="BY164" s="79">
        <v>0</v>
      </c>
      <c r="BZ164" s="79">
        <v>0</v>
      </c>
      <c r="CA164" s="79">
        <v>0</v>
      </c>
      <c r="CB164" s="79">
        <v>0</v>
      </c>
      <c r="CC164" s="79">
        <v>0</v>
      </c>
      <c r="CD164" s="79">
        <v>0</v>
      </c>
      <c r="CE164" s="79">
        <v>0</v>
      </c>
      <c r="CF164" s="79">
        <v>0</v>
      </c>
      <c r="CG164" s="79">
        <v>0</v>
      </c>
      <c r="CH164" s="79">
        <v>0</v>
      </c>
      <c r="CI164" s="81">
        <f t="shared" si="11"/>
        <v>0</v>
      </c>
      <c r="CJ164" s="131">
        <f t="shared" si="12"/>
        <v>0</v>
      </c>
      <c r="CK164" s="131">
        <f t="shared" si="13"/>
        <v>0</v>
      </c>
      <c r="CL164" s="131">
        <f t="shared" si="14"/>
        <v>0</v>
      </c>
      <c r="CM164" s="83">
        <v>7</v>
      </c>
      <c r="CN164" s="254" t="s">
        <v>4965</v>
      </c>
      <c r="CO164" s="140" t="s">
        <v>4965</v>
      </c>
      <c r="CP164" s="256" t="s">
        <v>4965</v>
      </c>
      <c r="CQ164" s="86" t="s">
        <v>4965</v>
      </c>
      <c r="CR164" s="85" t="s">
        <v>4965</v>
      </c>
      <c r="CS164" s="85" t="s">
        <v>4965</v>
      </c>
      <c r="CT164" s="85" t="s">
        <v>4965</v>
      </c>
      <c r="CU164" s="86"/>
    </row>
    <row r="165" spans="1:99" s="363" customFormat="1" ht="12" customHeight="1" x14ac:dyDescent="0.2">
      <c r="A165" s="72" t="s">
        <v>2441</v>
      </c>
      <c r="B165" s="73" t="s">
        <v>3412</v>
      </c>
      <c r="C165" s="73" t="s">
        <v>1432</v>
      </c>
      <c r="D165" s="73" t="s">
        <v>1432</v>
      </c>
      <c r="E165" s="78" t="s">
        <v>1432</v>
      </c>
      <c r="F165" s="73" t="s">
        <v>3413</v>
      </c>
      <c r="G165" s="73" t="s">
        <v>5046</v>
      </c>
      <c r="H165" s="73" t="s">
        <v>3875</v>
      </c>
      <c r="I165" s="73" t="s">
        <v>4218</v>
      </c>
      <c r="J165" s="73">
        <v>528560</v>
      </c>
      <c r="K165" s="73">
        <v>173368</v>
      </c>
      <c r="L165" s="177" t="s">
        <v>3076</v>
      </c>
      <c r="M165" s="74" t="s">
        <v>2193</v>
      </c>
      <c r="N165" s="74" t="s">
        <v>2119</v>
      </c>
      <c r="O165" s="73">
        <v>0</v>
      </c>
      <c r="P165" s="73">
        <v>7</v>
      </c>
      <c r="Q165" s="75">
        <v>7</v>
      </c>
      <c r="R165" s="73" t="s">
        <v>3414</v>
      </c>
      <c r="S165" s="73" t="s">
        <v>3187</v>
      </c>
      <c r="T165" s="74" t="s">
        <v>3415</v>
      </c>
      <c r="U165" s="74" t="s">
        <v>4583</v>
      </c>
      <c r="V165" s="73" t="s">
        <v>1439</v>
      </c>
      <c r="W165" s="74" t="s">
        <v>1432</v>
      </c>
      <c r="X165" s="73" t="s">
        <v>1442</v>
      </c>
      <c r="Y165" s="73" t="s">
        <v>3893</v>
      </c>
      <c r="Z165" s="73" t="s">
        <v>1444</v>
      </c>
      <c r="AA165" s="73" t="s">
        <v>4720</v>
      </c>
      <c r="AB165" s="384">
        <v>8.0000000000000002E-3</v>
      </c>
      <c r="AC165" s="76" t="s">
        <v>2193</v>
      </c>
      <c r="AD165" s="77" t="s">
        <v>2119</v>
      </c>
      <c r="AE165" s="157" t="s">
        <v>3063</v>
      </c>
      <c r="AF165" s="78" t="s">
        <v>1445</v>
      </c>
      <c r="AG165" s="84"/>
      <c r="AH165" s="78">
        <v>0</v>
      </c>
      <c r="AI165" s="78">
        <v>0</v>
      </c>
      <c r="AJ165" s="78">
        <v>1</v>
      </c>
      <c r="AK165" s="78">
        <v>5</v>
      </c>
      <c r="AL165" s="78">
        <v>1</v>
      </c>
      <c r="AM165" s="78">
        <v>0</v>
      </c>
      <c r="AN165" s="78">
        <v>0</v>
      </c>
      <c r="AO165" s="78">
        <v>0</v>
      </c>
      <c r="AP165" s="78">
        <v>0</v>
      </c>
      <c r="AQ165" s="78">
        <v>1</v>
      </c>
      <c r="AR165" s="78">
        <v>5</v>
      </c>
      <c r="AS165" s="78">
        <v>1</v>
      </c>
      <c r="AT165" s="78">
        <v>0</v>
      </c>
      <c r="AU165" s="78">
        <v>0</v>
      </c>
      <c r="AV165" s="78">
        <v>0</v>
      </c>
      <c r="AW165" s="78">
        <v>0</v>
      </c>
      <c r="AX165" s="78">
        <v>0</v>
      </c>
      <c r="AY165" s="78">
        <v>0</v>
      </c>
      <c r="AZ165" s="78">
        <v>0</v>
      </c>
      <c r="BA165" s="78">
        <v>0</v>
      </c>
      <c r="BB165" s="78">
        <v>0</v>
      </c>
      <c r="BC165" s="78">
        <v>0</v>
      </c>
      <c r="BD165" s="78">
        <v>0</v>
      </c>
      <c r="BE165" s="78">
        <v>0</v>
      </c>
      <c r="BF165" s="78">
        <v>0</v>
      </c>
      <c r="BG165" s="78">
        <v>0</v>
      </c>
      <c r="BH165" s="78">
        <v>0</v>
      </c>
      <c r="BI165" s="78">
        <v>0</v>
      </c>
      <c r="BJ165" s="78">
        <v>0</v>
      </c>
      <c r="BK165" s="78">
        <v>0</v>
      </c>
      <c r="BL165" s="285"/>
      <c r="BM165" s="179">
        <f t="shared" si="10"/>
        <v>7</v>
      </c>
      <c r="BN165" s="79">
        <v>0</v>
      </c>
      <c r="BO165" s="237">
        <v>0</v>
      </c>
      <c r="BP165" s="79">
        <v>0</v>
      </c>
      <c r="BQ165" s="79">
        <v>0</v>
      </c>
      <c r="BR165" s="79">
        <v>0</v>
      </c>
      <c r="BS165" s="238">
        <v>0</v>
      </c>
      <c r="BT165" s="79">
        <v>0</v>
      </c>
      <c r="BU165" s="79">
        <v>0</v>
      </c>
      <c r="BV165" s="79">
        <v>0</v>
      </c>
      <c r="BW165" s="79">
        <v>0</v>
      </c>
      <c r="BX165" s="79">
        <v>0</v>
      </c>
      <c r="BY165" s="79">
        <v>0</v>
      </c>
      <c r="BZ165" s="79">
        <v>0</v>
      </c>
      <c r="CA165" s="79">
        <v>0</v>
      </c>
      <c r="CB165" s="79">
        <v>0</v>
      </c>
      <c r="CC165" s="79">
        <v>0</v>
      </c>
      <c r="CD165" s="79">
        <v>0</v>
      </c>
      <c r="CE165" s="79">
        <v>0</v>
      </c>
      <c r="CF165" s="79">
        <v>0</v>
      </c>
      <c r="CG165" s="79">
        <v>0</v>
      </c>
      <c r="CH165" s="79">
        <v>0</v>
      </c>
      <c r="CI165" s="81">
        <f t="shared" si="11"/>
        <v>0</v>
      </c>
      <c r="CJ165" s="131">
        <f t="shared" si="12"/>
        <v>0</v>
      </c>
      <c r="CK165" s="131">
        <f t="shared" si="13"/>
        <v>0</v>
      </c>
      <c r="CL165" s="131">
        <f t="shared" si="14"/>
        <v>0</v>
      </c>
      <c r="CM165" s="83">
        <v>7</v>
      </c>
      <c r="CN165" s="254" t="s">
        <v>4965</v>
      </c>
      <c r="CO165" s="180" t="s">
        <v>4767</v>
      </c>
      <c r="CP165" s="256" t="s">
        <v>4965</v>
      </c>
      <c r="CQ165" s="86" t="s">
        <v>4965</v>
      </c>
      <c r="CR165" s="85" t="s">
        <v>4965</v>
      </c>
      <c r="CS165" s="85" t="s">
        <v>4965</v>
      </c>
      <c r="CT165" s="85" t="s">
        <v>4965</v>
      </c>
      <c r="CU165" s="86"/>
    </row>
    <row r="166" spans="1:99" s="363" customFormat="1" ht="12" customHeight="1" x14ac:dyDescent="0.2">
      <c r="A166" s="72" t="s">
        <v>2441</v>
      </c>
      <c r="B166" s="73" t="s">
        <v>3416</v>
      </c>
      <c r="C166" s="73" t="s">
        <v>1432</v>
      </c>
      <c r="D166" s="73" t="s">
        <v>1432</v>
      </c>
      <c r="E166" s="78" t="s">
        <v>1432</v>
      </c>
      <c r="F166" s="73" t="s">
        <v>3417</v>
      </c>
      <c r="G166" s="73" t="s">
        <v>4802</v>
      </c>
      <c r="H166" s="73" t="s">
        <v>1885</v>
      </c>
      <c r="I166" s="73" t="s">
        <v>2033</v>
      </c>
      <c r="J166" s="73">
        <v>525943</v>
      </c>
      <c r="K166" s="73">
        <v>173450</v>
      </c>
      <c r="L166" s="177" t="s">
        <v>3078</v>
      </c>
      <c r="M166" s="74" t="s">
        <v>3859</v>
      </c>
      <c r="N166" s="74" t="s">
        <v>3859</v>
      </c>
      <c r="O166" s="73">
        <v>0</v>
      </c>
      <c r="P166" s="73">
        <v>2</v>
      </c>
      <c r="Q166" s="75">
        <v>2</v>
      </c>
      <c r="R166" s="73" t="s">
        <v>3418</v>
      </c>
      <c r="S166" s="73" t="s">
        <v>1438</v>
      </c>
      <c r="T166" s="74" t="s">
        <v>733</v>
      </c>
      <c r="U166" s="74" t="s">
        <v>1361</v>
      </c>
      <c r="V166" s="73" t="s">
        <v>1439</v>
      </c>
      <c r="W166" s="74" t="s">
        <v>1432</v>
      </c>
      <c r="X166" s="73" t="s">
        <v>1442</v>
      </c>
      <c r="Y166" s="73" t="s">
        <v>3893</v>
      </c>
      <c r="Z166" s="73" t="s">
        <v>1444</v>
      </c>
      <c r="AA166" s="73" t="s">
        <v>4720</v>
      </c>
      <c r="AB166" s="384">
        <v>0.01</v>
      </c>
      <c r="AC166" s="76" t="s">
        <v>3859</v>
      </c>
      <c r="AD166" s="77" t="s">
        <v>3859</v>
      </c>
      <c r="AE166" s="157" t="s">
        <v>3063</v>
      </c>
      <c r="AF166" s="78" t="s">
        <v>1445</v>
      </c>
      <c r="AG166" s="78">
        <v>0</v>
      </c>
      <c r="AH166" s="78">
        <v>0</v>
      </c>
      <c r="AI166" s="78">
        <v>0</v>
      </c>
      <c r="AJ166" s="78">
        <v>0</v>
      </c>
      <c r="AK166" s="78">
        <v>0</v>
      </c>
      <c r="AL166" s="78">
        <v>2</v>
      </c>
      <c r="AM166" s="78">
        <v>0</v>
      </c>
      <c r="AN166" s="78">
        <v>0</v>
      </c>
      <c r="AO166" s="78">
        <v>0</v>
      </c>
      <c r="AP166" s="78">
        <v>0</v>
      </c>
      <c r="AQ166" s="78">
        <v>0</v>
      </c>
      <c r="AR166" s="78">
        <v>0</v>
      </c>
      <c r="AS166" s="78">
        <v>2</v>
      </c>
      <c r="AT166" s="78">
        <v>0</v>
      </c>
      <c r="AU166" s="78">
        <v>0</v>
      </c>
      <c r="AV166" s="78">
        <v>0</v>
      </c>
      <c r="AW166" s="78">
        <v>0</v>
      </c>
      <c r="AX166" s="78">
        <v>0</v>
      </c>
      <c r="AY166" s="78">
        <v>0</v>
      </c>
      <c r="AZ166" s="78">
        <v>0</v>
      </c>
      <c r="BA166" s="78">
        <v>0</v>
      </c>
      <c r="BB166" s="78">
        <v>0</v>
      </c>
      <c r="BC166" s="78">
        <v>0</v>
      </c>
      <c r="BD166" s="78">
        <v>0</v>
      </c>
      <c r="BE166" s="78">
        <v>0</v>
      </c>
      <c r="BF166" s="78">
        <v>0</v>
      </c>
      <c r="BG166" s="78">
        <v>0</v>
      </c>
      <c r="BH166" s="78">
        <v>0</v>
      </c>
      <c r="BI166" s="78">
        <v>0</v>
      </c>
      <c r="BJ166" s="78">
        <v>0</v>
      </c>
      <c r="BK166" s="78">
        <v>0</v>
      </c>
      <c r="BL166" s="285"/>
      <c r="BM166" s="179">
        <f t="shared" si="10"/>
        <v>2</v>
      </c>
      <c r="BN166" s="79">
        <v>0</v>
      </c>
      <c r="BO166" s="237">
        <v>0</v>
      </c>
      <c r="BP166" s="79">
        <v>0</v>
      </c>
      <c r="BQ166" s="79">
        <v>0</v>
      </c>
      <c r="BR166" s="79">
        <v>0</v>
      </c>
      <c r="BS166" s="238">
        <v>0</v>
      </c>
      <c r="BT166" s="79">
        <v>0</v>
      </c>
      <c r="BU166" s="79">
        <v>0</v>
      </c>
      <c r="BV166" s="79">
        <v>0</v>
      </c>
      <c r="BW166" s="79">
        <v>0</v>
      </c>
      <c r="BX166" s="79">
        <v>0</v>
      </c>
      <c r="BY166" s="79">
        <v>0</v>
      </c>
      <c r="BZ166" s="79">
        <v>0</v>
      </c>
      <c r="CA166" s="79">
        <v>0</v>
      </c>
      <c r="CB166" s="79">
        <v>0</v>
      </c>
      <c r="CC166" s="79">
        <v>0</v>
      </c>
      <c r="CD166" s="79">
        <v>0</v>
      </c>
      <c r="CE166" s="79">
        <v>0</v>
      </c>
      <c r="CF166" s="79">
        <v>0</v>
      </c>
      <c r="CG166" s="79">
        <v>0</v>
      </c>
      <c r="CH166" s="79">
        <v>0</v>
      </c>
      <c r="CI166" s="81">
        <f t="shared" si="11"/>
        <v>0</v>
      </c>
      <c r="CJ166" s="131">
        <f t="shared" si="12"/>
        <v>0</v>
      </c>
      <c r="CK166" s="131">
        <f t="shared" si="13"/>
        <v>0</v>
      </c>
      <c r="CL166" s="131">
        <f t="shared" si="14"/>
        <v>0</v>
      </c>
      <c r="CM166" s="83">
        <v>7</v>
      </c>
      <c r="CN166" s="254" t="s">
        <v>4965</v>
      </c>
      <c r="CO166" s="140" t="s">
        <v>4965</v>
      </c>
      <c r="CP166" s="256" t="s">
        <v>4965</v>
      </c>
      <c r="CQ166" s="86" t="s">
        <v>4965</v>
      </c>
      <c r="CR166" s="85" t="s">
        <v>4965</v>
      </c>
      <c r="CS166" s="85" t="s">
        <v>4965</v>
      </c>
      <c r="CT166" s="85" t="s">
        <v>4965</v>
      </c>
      <c r="CU166" s="86"/>
    </row>
    <row r="167" spans="1:99" s="363" customFormat="1" ht="12" customHeight="1" x14ac:dyDescent="0.2">
      <c r="A167" s="72" t="s">
        <v>2441</v>
      </c>
      <c r="B167" s="73" t="s">
        <v>3419</v>
      </c>
      <c r="C167" s="73" t="s">
        <v>1432</v>
      </c>
      <c r="D167" s="73" t="s">
        <v>1432</v>
      </c>
      <c r="E167" s="78" t="s">
        <v>1432</v>
      </c>
      <c r="F167" s="73" t="s">
        <v>4778</v>
      </c>
      <c r="G167" s="73" t="s">
        <v>4802</v>
      </c>
      <c r="H167" s="73" t="s">
        <v>1885</v>
      </c>
      <c r="I167" s="73" t="s">
        <v>794</v>
      </c>
      <c r="J167" s="73">
        <v>525903</v>
      </c>
      <c r="K167" s="73">
        <v>173876</v>
      </c>
      <c r="L167" s="177" t="s">
        <v>3078</v>
      </c>
      <c r="M167" s="74" t="s">
        <v>4088</v>
      </c>
      <c r="N167" s="74" t="s">
        <v>2081</v>
      </c>
      <c r="O167" s="73">
        <v>0</v>
      </c>
      <c r="P167" s="73">
        <v>1</v>
      </c>
      <c r="Q167" s="75">
        <v>1</v>
      </c>
      <c r="R167" s="73" t="s">
        <v>2098</v>
      </c>
      <c r="S167" s="73" t="s">
        <v>1438</v>
      </c>
      <c r="T167" s="74" t="s">
        <v>3619</v>
      </c>
      <c r="U167" s="74" t="s">
        <v>363</v>
      </c>
      <c r="V167" s="73" t="s">
        <v>1439</v>
      </c>
      <c r="W167" s="74" t="s">
        <v>1432</v>
      </c>
      <c r="X167" s="73" t="s">
        <v>1442</v>
      </c>
      <c r="Y167" s="73" t="s">
        <v>4694</v>
      </c>
      <c r="Z167" s="73" t="s">
        <v>1444</v>
      </c>
      <c r="AA167" s="73" t="s">
        <v>1136</v>
      </c>
      <c r="AB167" s="384">
        <v>6.0000000000000001E-3</v>
      </c>
      <c r="AC167" s="76" t="s">
        <v>4088</v>
      </c>
      <c r="AD167" s="77" t="s">
        <v>2081</v>
      </c>
      <c r="AE167" s="157" t="s">
        <v>3063</v>
      </c>
      <c r="AF167" s="78" t="s">
        <v>1445</v>
      </c>
      <c r="AG167" s="78">
        <v>0</v>
      </c>
      <c r="AH167" s="78">
        <v>0</v>
      </c>
      <c r="AI167" s="78">
        <v>0</v>
      </c>
      <c r="AJ167" s="78">
        <v>0</v>
      </c>
      <c r="AK167" s="78">
        <v>1</v>
      </c>
      <c r="AL167" s="78">
        <v>0</v>
      </c>
      <c r="AM167" s="78">
        <v>0</v>
      </c>
      <c r="AN167" s="78">
        <v>0</v>
      </c>
      <c r="AO167" s="78">
        <v>0</v>
      </c>
      <c r="AP167" s="78">
        <v>0</v>
      </c>
      <c r="AQ167" s="78">
        <v>0</v>
      </c>
      <c r="AR167" s="78">
        <v>1</v>
      </c>
      <c r="AS167" s="78">
        <v>0</v>
      </c>
      <c r="AT167" s="78">
        <v>0</v>
      </c>
      <c r="AU167" s="78">
        <v>0</v>
      </c>
      <c r="AV167" s="78">
        <v>0</v>
      </c>
      <c r="AW167" s="78">
        <v>0</v>
      </c>
      <c r="AX167" s="78">
        <v>0</v>
      </c>
      <c r="AY167" s="78">
        <v>0</v>
      </c>
      <c r="AZ167" s="78">
        <v>0</v>
      </c>
      <c r="BA167" s="78">
        <v>0</v>
      </c>
      <c r="BB167" s="78">
        <v>0</v>
      </c>
      <c r="BC167" s="78">
        <v>0</v>
      </c>
      <c r="BD167" s="78">
        <v>0</v>
      </c>
      <c r="BE167" s="78">
        <v>0</v>
      </c>
      <c r="BF167" s="78">
        <v>0</v>
      </c>
      <c r="BG167" s="78">
        <v>0</v>
      </c>
      <c r="BH167" s="78">
        <v>0</v>
      </c>
      <c r="BI167" s="78">
        <v>0</v>
      </c>
      <c r="BJ167" s="78">
        <v>0</v>
      </c>
      <c r="BK167" s="78">
        <v>0</v>
      </c>
      <c r="BL167" s="285"/>
      <c r="BM167" s="179">
        <f t="shared" si="10"/>
        <v>1</v>
      </c>
      <c r="BN167" s="79">
        <v>0</v>
      </c>
      <c r="BO167" s="237">
        <v>0</v>
      </c>
      <c r="BP167" s="79">
        <v>0</v>
      </c>
      <c r="BQ167" s="79">
        <v>0</v>
      </c>
      <c r="BR167" s="79">
        <v>0</v>
      </c>
      <c r="BS167" s="238">
        <v>0</v>
      </c>
      <c r="BT167" s="79">
        <v>0</v>
      </c>
      <c r="BU167" s="79">
        <v>0</v>
      </c>
      <c r="BV167" s="79">
        <v>0</v>
      </c>
      <c r="BW167" s="79">
        <v>0</v>
      </c>
      <c r="BX167" s="79">
        <v>0</v>
      </c>
      <c r="BY167" s="79">
        <v>0</v>
      </c>
      <c r="BZ167" s="79">
        <v>0</v>
      </c>
      <c r="CA167" s="79">
        <v>0</v>
      </c>
      <c r="CB167" s="79">
        <v>0</v>
      </c>
      <c r="CC167" s="79">
        <v>0</v>
      </c>
      <c r="CD167" s="79">
        <v>0</v>
      </c>
      <c r="CE167" s="79">
        <v>0</v>
      </c>
      <c r="CF167" s="79">
        <v>0</v>
      </c>
      <c r="CG167" s="79">
        <v>0</v>
      </c>
      <c r="CH167" s="79">
        <v>0</v>
      </c>
      <c r="CI167" s="81">
        <f t="shared" si="11"/>
        <v>0</v>
      </c>
      <c r="CJ167" s="131">
        <f t="shared" si="12"/>
        <v>0</v>
      </c>
      <c r="CK167" s="131">
        <f t="shared" si="13"/>
        <v>0</v>
      </c>
      <c r="CL167" s="131">
        <f t="shared" si="14"/>
        <v>0</v>
      </c>
      <c r="CM167" s="83">
        <v>1</v>
      </c>
      <c r="CN167" s="254" t="s">
        <v>4965</v>
      </c>
      <c r="CO167" s="140" t="s">
        <v>4965</v>
      </c>
      <c r="CP167" s="256" t="s">
        <v>4965</v>
      </c>
      <c r="CQ167" s="86" t="s">
        <v>4965</v>
      </c>
      <c r="CR167" s="85" t="s">
        <v>4965</v>
      </c>
      <c r="CS167" s="85" t="s">
        <v>4965</v>
      </c>
      <c r="CT167" s="85" t="s">
        <v>4965</v>
      </c>
      <c r="CU167" s="86"/>
    </row>
    <row r="168" spans="1:99" s="363" customFormat="1" ht="12" customHeight="1" x14ac:dyDescent="0.2">
      <c r="A168" s="72" t="s">
        <v>2441</v>
      </c>
      <c r="B168" s="73" t="s">
        <v>2099</v>
      </c>
      <c r="C168" s="73" t="s">
        <v>1432</v>
      </c>
      <c r="D168" s="73" t="s">
        <v>1432</v>
      </c>
      <c r="E168" s="78" t="s">
        <v>1432</v>
      </c>
      <c r="F168" s="73" t="s">
        <v>2184</v>
      </c>
      <c r="G168" s="73" t="s">
        <v>1150</v>
      </c>
      <c r="H168" s="73" t="s">
        <v>2717</v>
      </c>
      <c r="I168" s="73" t="s">
        <v>4779</v>
      </c>
      <c r="J168" s="73">
        <v>526573</v>
      </c>
      <c r="K168" s="73">
        <v>174969</v>
      </c>
      <c r="L168" s="177" t="s">
        <v>3080</v>
      </c>
      <c r="M168" s="74" t="s">
        <v>3859</v>
      </c>
      <c r="N168" s="74" t="s">
        <v>3859</v>
      </c>
      <c r="O168" s="73">
        <v>0</v>
      </c>
      <c r="P168" s="73">
        <v>3</v>
      </c>
      <c r="Q168" s="75">
        <v>3</v>
      </c>
      <c r="R168" s="73" t="s">
        <v>2100</v>
      </c>
      <c r="S168" s="73" t="s">
        <v>1438</v>
      </c>
      <c r="T168" s="74" t="s">
        <v>2520</v>
      </c>
      <c r="U168" s="74" t="s">
        <v>4100</v>
      </c>
      <c r="V168" s="73" t="s">
        <v>1439</v>
      </c>
      <c r="W168" s="74" t="s">
        <v>1432</v>
      </c>
      <c r="X168" s="73" t="s">
        <v>1442</v>
      </c>
      <c r="Y168" s="73" t="s">
        <v>3893</v>
      </c>
      <c r="Z168" s="73" t="s">
        <v>1444</v>
      </c>
      <c r="AA168" s="73" t="s">
        <v>4720</v>
      </c>
      <c r="AB168" s="384">
        <v>1.4999999999999999E-2</v>
      </c>
      <c r="AC168" s="76" t="s">
        <v>3859</v>
      </c>
      <c r="AD168" s="77" t="s">
        <v>3859</v>
      </c>
      <c r="AE168" s="157" t="s">
        <v>3063</v>
      </c>
      <c r="AF168" s="78" t="s">
        <v>1445</v>
      </c>
      <c r="AG168" s="84"/>
      <c r="AH168" s="78">
        <v>0</v>
      </c>
      <c r="AI168" s="78">
        <v>0</v>
      </c>
      <c r="AJ168" s="78">
        <v>1</v>
      </c>
      <c r="AK168" s="78">
        <v>0</v>
      </c>
      <c r="AL168" s="78">
        <v>2</v>
      </c>
      <c r="AM168" s="78">
        <v>0</v>
      </c>
      <c r="AN168" s="78">
        <v>0</v>
      </c>
      <c r="AO168" s="78">
        <v>0</v>
      </c>
      <c r="AP168" s="78">
        <v>0</v>
      </c>
      <c r="AQ168" s="78">
        <v>1</v>
      </c>
      <c r="AR168" s="78">
        <v>0</v>
      </c>
      <c r="AS168" s="78">
        <v>2</v>
      </c>
      <c r="AT168" s="78">
        <v>0</v>
      </c>
      <c r="AU168" s="78">
        <v>0</v>
      </c>
      <c r="AV168" s="78">
        <v>0</v>
      </c>
      <c r="AW168" s="78">
        <v>0</v>
      </c>
      <c r="AX168" s="78">
        <v>0</v>
      </c>
      <c r="AY168" s="78">
        <v>0</v>
      </c>
      <c r="AZ168" s="78">
        <v>0</v>
      </c>
      <c r="BA168" s="78">
        <v>0</v>
      </c>
      <c r="BB168" s="78">
        <v>0</v>
      </c>
      <c r="BC168" s="78">
        <v>0</v>
      </c>
      <c r="BD168" s="78">
        <v>0</v>
      </c>
      <c r="BE168" s="78">
        <v>0</v>
      </c>
      <c r="BF168" s="78">
        <v>0</v>
      </c>
      <c r="BG168" s="78">
        <v>0</v>
      </c>
      <c r="BH168" s="78">
        <v>0</v>
      </c>
      <c r="BI168" s="78">
        <v>0</v>
      </c>
      <c r="BJ168" s="78">
        <v>0</v>
      </c>
      <c r="BK168" s="78">
        <v>0</v>
      </c>
      <c r="BL168" s="285"/>
      <c r="BM168" s="179">
        <f t="shared" si="10"/>
        <v>3</v>
      </c>
      <c r="BN168" s="79">
        <v>0</v>
      </c>
      <c r="BO168" s="237">
        <v>0</v>
      </c>
      <c r="BP168" s="79">
        <v>0</v>
      </c>
      <c r="BQ168" s="79">
        <v>0</v>
      </c>
      <c r="BR168" s="79">
        <v>0</v>
      </c>
      <c r="BS168" s="238">
        <v>0</v>
      </c>
      <c r="BT168" s="79">
        <v>0</v>
      </c>
      <c r="BU168" s="79">
        <v>0</v>
      </c>
      <c r="BV168" s="79">
        <v>0</v>
      </c>
      <c r="BW168" s="79">
        <v>0</v>
      </c>
      <c r="BX168" s="79">
        <v>0</v>
      </c>
      <c r="BY168" s="79">
        <v>0</v>
      </c>
      <c r="BZ168" s="79">
        <v>0</v>
      </c>
      <c r="CA168" s="79">
        <v>0</v>
      </c>
      <c r="CB168" s="79">
        <v>0</v>
      </c>
      <c r="CC168" s="79">
        <v>0</v>
      </c>
      <c r="CD168" s="79">
        <v>0</v>
      </c>
      <c r="CE168" s="79">
        <v>0</v>
      </c>
      <c r="CF168" s="79">
        <v>0</v>
      </c>
      <c r="CG168" s="79">
        <v>0</v>
      </c>
      <c r="CH168" s="79">
        <v>0</v>
      </c>
      <c r="CI168" s="81">
        <f t="shared" si="11"/>
        <v>0</v>
      </c>
      <c r="CJ168" s="131">
        <f t="shared" si="12"/>
        <v>0</v>
      </c>
      <c r="CK168" s="131">
        <f t="shared" si="13"/>
        <v>0</v>
      </c>
      <c r="CL168" s="131">
        <f t="shared" si="14"/>
        <v>0</v>
      </c>
      <c r="CM168" s="83">
        <v>7</v>
      </c>
      <c r="CN168" s="254" t="s">
        <v>4965</v>
      </c>
      <c r="CO168" s="140" t="s">
        <v>4965</v>
      </c>
      <c r="CP168" s="256" t="s">
        <v>4965</v>
      </c>
      <c r="CQ168" s="86" t="s">
        <v>4965</v>
      </c>
      <c r="CR168" s="85" t="s">
        <v>4965</v>
      </c>
      <c r="CS168" s="85" t="s">
        <v>4965</v>
      </c>
      <c r="CT168" s="85" t="s">
        <v>4965</v>
      </c>
      <c r="CU168" s="86"/>
    </row>
    <row r="169" spans="1:99" s="363" customFormat="1" ht="12" customHeight="1" x14ac:dyDescent="0.2">
      <c r="A169" s="72" t="s">
        <v>2441</v>
      </c>
      <c r="B169" s="73" t="s">
        <v>2101</v>
      </c>
      <c r="C169" s="73" t="s">
        <v>2102</v>
      </c>
      <c r="D169" s="73" t="s">
        <v>1432</v>
      </c>
      <c r="E169" s="78" t="s">
        <v>2103</v>
      </c>
      <c r="F169" s="73" t="s">
        <v>1432</v>
      </c>
      <c r="G169" s="73" t="s">
        <v>2104</v>
      </c>
      <c r="H169" s="73" t="s">
        <v>3875</v>
      </c>
      <c r="I169" s="73" t="s">
        <v>2105</v>
      </c>
      <c r="J169" s="73">
        <v>528494</v>
      </c>
      <c r="K169" s="73">
        <v>173566</v>
      </c>
      <c r="L169" s="177" t="s">
        <v>3076</v>
      </c>
      <c r="M169" s="74" t="s">
        <v>4278</v>
      </c>
      <c r="N169" s="74" t="s">
        <v>3859</v>
      </c>
      <c r="O169" s="73">
        <v>0</v>
      </c>
      <c r="P169" s="73">
        <v>3</v>
      </c>
      <c r="Q169" s="75">
        <v>3</v>
      </c>
      <c r="R169" s="73" t="s">
        <v>2106</v>
      </c>
      <c r="S169" s="73" t="s">
        <v>1438</v>
      </c>
      <c r="T169" s="74" t="s">
        <v>3624</v>
      </c>
      <c r="U169" s="74" t="s">
        <v>1877</v>
      </c>
      <c r="V169" s="73" t="s">
        <v>1439</v>
      </c>
      <c r="W169" s="74" t="s">
        <v>1432</v>
      </c>
      <c r="X169" s="73" t="s">
        <v>1442</v>
      </c>
      <c r="Y169" s="73" t="s">
        <v>1443</v>
      </c>
      <c r="Z169" s="73" t="s">
        <v>1444</v>
      </c>
      <c r="AA169" s="73" t="s">
        <v>2713</v>
      </c>
      <c r="AB169" s="384">
        <v>5.5E-2</v>
      </c>
      <c r="AC169" s="76" t="s">
        <v>4278</v>
      </c>
      <c r="AD169" s="77" t="s">
        <v>3859</v>
      </c>
      <c r="AE169" s="157" t="s">
        <v>3063</v>
      </c>
      <c r="AF169" s="78" t="s">
        <v>1445</v>
      </c>
      <c r="AG169" s="84"/>
      <c r="AH169" s="78">
        <v>3</v>
      </c>
      <c r="AI169" s="78">
        <v>3</v>
      </c>
      <c r="AJ169" s="78">
        <v>0</v>
      </c>
      <c r="AK169" s="78">
        <v>0</v>
      </c>
      <c r="AL169" s="78">
        <v>0</v>
      </c>
      <c r="AM169" s="78">
        <v>3</v>
      </c>
      <c r="AN169" s="78">
        <v>0</v>
      </c>
      <c r="AO169" s="78">
        <v>0</v>
      </c>
      <c r="AP169" s="78">
        <v>0</v>
      </c>
      <c r="AQ169" s="78">
        <v>0</v>
      </c>
      <c r="AR169" s="78">
        <v>0</v>
      </c>
      <c r="AS169" s="78">
        <v>0</v>
      </c>
      <c r="AT169" s="78">
        <v>0</v>
      </c>
      <c r="AU169" s="78">
        <v>0</v>
      </c>
      <c r="AV169" s="78">
        <v>0</v>
      </c>
      <c r="AW169" s="78">
        <v>0</v>
      </c>
      <c r="AX169" s="78">
        <v>0</v>
      </c>
      <c r="AY169" s="78">
        <v>0</v>
      </c>
      <c r="AZ169" s="78">
        <v>0</v>
      </c>
      <c r="BA169" s="78">
        <v>3</v>
      </c>
      <c r="BB169" s="78">
        <v>0</v>
      </c>
      <c r="BC169" s="78">
        <v>0</v>
      </c>
      <c r="BD169" s="78">
        <v>0</v>
      </c>
      <c r="BE169" s="78">
        <v>0</v>
      </c>
      <c r="BF169" s="78">
        <v>0</v>
      </c>
      <c r="BG169" s="78">
        <v>0</v>
      </c>
      <c r="BH169" s="78">
        <v>0</v>
      </c>
      <c r="BI169" s="78">
        <v>0</v>
      </c>
      <c r="BJ169" s="78">
        <v>0</v>
      </c>
      <c r="BK169" s="78">
        <v>0</v>
      </c>
      <c r="BL169" s="285"/>
      <c r="BM169" s="179">
        <f t="shared" si="10"/>
        <v>3</v>
      </c>
      <c r="BN169" s="79">
        <v>0</v>
      </c>
      <c r="BO169" s="237">
        <v>0</v>
      </c>
      <c r="BP169" s="79">
        <v>0</v>
      </c>
      <c r="BQ169" s="79">
        <v>0</v>
      </c>
      <c r="BR169" s="79">
        <v>0</v>
      </c>
      <c r="BS169" s="238">
        <v>0</v>
      </c>
      <c r="BT169" s="79">
        <v>0</v>
      </c>
      <c r="BU169" s="79">
        <v>0</v>
      </c>
      <c r="BV169" s="79">
        <v>0</v>
      </c>
      <c r="BW169" s="79">
        <v>0</v>
      </c>
      <c r="BX169" s="79">
        <v>0</v>
      </c>
      <c r="BY169" s="79">
        <v>0</v>
      </c>
      <c r="BZ169" s="79">
        <v>0</v>
      </c>
      <c r="CA169" s="79">
        <v>0</v>
      </c>
      <c r="CB169" s="79">
        <v>0</v>
      </c>
      <c r="CC169" s="79">
        <v>0</v>
      </c>
      <c r="CD169" s="79">
        <v>0</v>
      </c>
      <c r="CE169" s="79">
        <v>0</v>
      </c>
      <c r="CF169" s="79">
        <v>0</v>
      </c>
      <c r="CG169" s="79">
        <v>0</v>
      </c>
      <c r="CH169" s="79">
        <v>0</v>
      </c>
      <c r="CI169" s="81">
        <f t="shared" si="11"/>
        <v>0</v>
      </c>
      <c r="CJ169" s="131">
        <f t="shared" si="12"/>
        <v>0</v>
      </c>
      <c r="CK169" s="131">
        <f t="shared" si="13"/>
        <v>0</v>
      </c>
      <c r="CL169" s="131">
        <f t="shared" si="14"/>
        <v>0</v>
      </c>
      <c r="CM169" s="83">
        <v>1</v>
      </c>
      <c r="CN169" s="254" t="s">
        <v>4965</v>
      </c>
      <c r="CO169" s="140" t="s">
        <v>4965</v>
      </c>
      <c r="CP169" s="256" t="s">
        <v>4965</v>
      </c>
      <c r="CQ169" s="86" t="s">
        <v>4965</v>
      </c>
      <c r="CR169" s="85" t="s">
        <v>4965</v>
      </c>
      <c r="CS169" s="85" t="s">
        <v>4965</v>
      </c>
      <c r="CT169" s="85" t="s">
        <v>4965</v>
      </c>
      <c r="CU169" s="86"/>
    </row>
    <row r="170" spans="1:99" s="363" customFormat="1" ht="12" customHeight="1" x14ac:dyDescent="0.2">
      <c r="A170" s="72" t="s">
        <v>2441</v>
      </c>
      <c r="B170" s="73" t="s">
        <v>2107</v>
      </c>
      <c r="C170" s="73" t="s">
        <v>1432</v>
      </c>
      <c r="D170" s="73" t="s">
        <v>1432</v>
      </c>
      <c r="E170" s="78" t="s">
        <v>1432</v>
      </c>
      <c r="F170" s="73" t="s">
        <v>1412</v>
      </c>
      <c r="G170" s="73" t="s">
        <v>4982</v>
      </c>
      <c r="H170" s="73" t="s">
        <v>2717</v>
      </c>
      <c r="I170" s="73" t="s">
        <v>4983</v>
      </c>
      <c r="J170" s="73">
        <v>527554</v>
      </c>
      <c r="K170" s="73">
        <v>176537</v>
      </c>
      <c r="L170" s="177" t="s">
        <v>4766</v>
      </c>
      <c r="M170" s="74" t="s">
        <v>367</v>
      </c>
      <c r="N170" s="74" t="s">
        <v>291</v>
      </c>
      <c r="O170" s="73">
        <v>2</v>
      </c>
      <c r="P170" s="73">
        <v>1</v>
      </c>
      <c r="Q170" s="75">
        <v>-1</v>
      </c>
      <c r="R170" s="73" t="s">
        <v>2108</v>
      </c>
      <c r="S170" s="73" t="s">
        <v>1438</v>
      </c>
      <c r="T170" s="74" t="s">
        <v>451</v>
      </c>
      <c r="U170" s="74" t="s">
        <v>3723</v>
      </c>
      <c r="V170" s="73" t="s">
        <v>1439</v>
      </c>
      <c r="W170" s="74" t="s">
        <v>1432</v>
      </c>
      <c r="X170" s="73" t="s">
        <v>1442</v>
      </c>
      <c r="Y170" s="73" t="s">
        <v>1453</v>
      </c>
      <c r="Z170" s="73" t="s">
        <v>1444</v>
      </c>
      <c r="AA170" s="73" t="s">
        <v>4207</v>
      </c>
      <c r="AB170" s="384">
        <v>1.9E-2</v>
      </c>
      <c r="AC170" s="76" t="s">
        <v>367</v>
      </c>
      <c r="AD170" s="77" t="s">
        <v>291</v>
      </c>
      <c r="AE170" s="157" t="s">
        <v>3063</v>
      </c>
      <c r="AF170" s="78" t="s">
        <v>1445</v>
      </c>
      <c r="AG170" s="78">
        <v>0</v>
      </c>
      <c r="AH170" s="78">
        <v>0</v>
      </c>
      <c r="AI170" s="78">
        <v>0</v>
      </c>
      <c r="AJ170" s="78">
        <v>0</v>
      </c>
      <c r="AK170" s="78">
        <v>-1</v>
      </c>
      <c r="AL170" s="78">
        <v>-1</v>
      </c>
      <c r="AM170" s="78">
        <v>0</v>
      </c>
      <c r="AN170" s="78">
        <v>1</v>
      </c>
      <c r="AO170" s="78">
        <v>0</v>
      </c>
      <c r="AP170" s="78">
        <v>0</v>
      </c>
      <c r="AQ170" s="78">
        <v>0</v>
      </c>
      <c r="AR170" s="78">
        <v>-1</v>
      </c>
      <c r="AS170" s="78">
        <v>-1</v>
      </c>
      <c r="AT170" s="78">
        <v>0</v>
      </c>
      <c r="AU170" s="78">
        <v>0</v>
      </c>
      <c r="AV170" s="78">
        <v>0</v>
      </c>
      <c r="AW170" s="78">
        <v>0</v>
      </c>
      <c r="AX170" s="78">
        <v>0</v>
      </c>
      <c r="AY170" s="78">
        <v>0</v>
      </c>
      <c r="AZ170" s="78">
        <v>0</v>
      </c>
      <c r="BA170" s="78">
        <v>0</v>
      </c>
      <c r="BB170" s="78">
        <v>1</v>
      </c>
      <c r="BC170" s="78">
        <v>0</v>
      </c>
      <c r="BD170" s="78">
        <v>0</v>
      </c>
      <c r="BE170" s="78">
        <v>0</v>
      </c>
      <c r="BF170" s="78">
        <v>0</v>
      </c>
      <c r="BG170" s="78">
        <v>0</v>
      </c>
      <c r="BH170" s="78">
        <v>0</v>
      </c>
      <c r="BI170" s="78">
        <v>0</v>
      </c>
      <c r="BJ170" s="78">
        <v>0</v>
      </c>
      <c r="BK170" s="78">
        <v>0</v>
      </c>
      <c r="BL170" s="285"/>
      <c r="BM170" s="179">
        <f t="shared" si="10"/>
        <v>-1</v>
      </c>
      <c r="BN170" s="79">
        <v>0</v>
      </c>
      <c r="BO170" s="237">
        <v>0</v>
      </c>
      <c r="BP170" s="79">
        <v>0</v>
      </c>
      <c r="BQ170" s="79">
        <v>0</v>
      </c>
      <c r="BR170" s="79">
        <v>0</v>
      </c>
      <c r="BS170" s="238">
        <v>0</v>
      </c>
      <c r="BT170" s="79">
        <v>0</v>
      </c>
      <c r="BU170" s="79">
        <v>0</v>
      </c>
      <c r="BV170" s="79">
        <v>0</v>
      </c>
      <c r="BW170" s="79">
        <v>0</v>
      </c>
      <c r="BX170" s="79">
        <v>0</v>
      </c>
      <c r="BY170" s="79">
        <v>0</v>
      </c>
      <c r="BZ170" s="79">
        <v>0</v>
      </c>
      <c r="CA170" s="79">
        <v>0</v>
      </c>
      <c r="CB170" s="79">
        <v>0</v>
      </c>
      <c r="CC170" s="79">
        <v>0</v>
      </c>
      <c r="CD170" s="79">
        <v>0</v>
      </c>
      <c r="CE170" s="79">
        <v>0</v>
      </c>
      <c r="CF170" s="79">
        <v>0</v>
      </c>
      <c r="CG170" s="79">
        <v>0</v>
      </c>
      <c r="CH170" s="79">
        <v>0</v>
      </c>
      <c r="CI170" s="81">
        <f t="shared" si="11"/>
        <v>0</v>
      </c>
      <c r="CJ170" s="131">
        <f t="shared" si="12"/>
        <v>0</v>
      </c>
      <c r="CK170" s="131">
        <f t="shared" si="13"/>
        <v>0</v>
      </c>
      <c r="CL170" s="131">
        <f t="shared" si="14"/>
        <v>0</v>
      </c>
      <c r="CM170" s="83">
        <v>7</v>
      </c>
      <c r="CN170" s="254" t="s">
        <v>4965</v>
      </c>
      <c r="CO170" s="140" t="s">
        <v>4965</v>
      </c>
      <c r="CP170" s="256" t="s">
        <v>4965</v>
      </c>
      <c r="CQ170" s="86" t="s">
        <v>4965</v>
      </c>
      <c r="CR170" s="85" t="s">
        <v>4965</v>
      </c>
      <c r="CS170" s="85" t="s">
        <v>4965</v>
      </c>
      <c r="CT170" s="85" t="s">
        <v>4965</v>
      </c>
      <c r="CU170" s="86"/>
    </row>
    <row r="171" spans="1:99" s="363" customFormat="1" ht="12" customHeight="1" x14ac:dyDescent="0.2">
      <c r="A171" s="72" t="s">
        <v>2441</v>
      </c>
      <c r="B171" s="73" t="s">
        <v>2109</v>
      </c>
      <c r="C171" s="73" t="s">
        <v>1432</v>
      </c>
      <c r="D171" s="73" t="s">
        <v>1432</v>
      </c>
      <c r="E171" s="78" t="s">
        <v>1432</v>
      </c>
      <c r="F171" s="73" t="s">
        <v>2110</v>
      </c>
      <c r="G171" s="73" t="s">
        <v>4793</v>
      </c>
      <c r="H171" s="73" t="s">
        <v>3875</v>
      </c>
      <c r="I171" s="73" t="s">
        <v>2111</v>
      </c>
      <c r="J171" s="73">
        <v>529008</v>
      </c>
      <c r="K171" s="73">
        <v>173300</v>
      </c>
      <c r="L171" s="177" t="s">
        <v>3076</v>
      </c>
      <c r="M171" s="74" t="s">
        <v>4057</v>
      </c>
      <c r="N171" s="74" t="s">
        <v>4248</v>
      </c>
      <c r="O171" s="73">
        <v>0</v>
      </c>
      <c r="P171" s="73">
        <v>2</v>
      </c>
      <c r="Q171" s="75">
        <v>2</v>
      </c>
      <c r="R171" s="73" t="s">
        <v>4823</v>
      </c>
      <c r="S171" s="73" t="s">
        <v>1438</v>
      </c>
      <c r="T171" s="74" t="s">
        <v>1354</v>
      </c>
      <c r="U171" s="74" t="s">
        <v>2993</v>
      </c>
      <c r="V171" s="73" t="s">
        <v>1439</v>
      </c>
      <c r="W171" s="74" t="s">
        <v>1432</v>
      </c>
      <c r="X171" s="73" t="s">
        <v>1442</v>
      </c>
      <c r="Y171" s="73" t="s">
        <v>4694</v>
      </c>
      <c r="Z171" s="73" t="s">
        <v>1444</v>
      </c>
      <c r="AA171" s="73" t="s">
        <v>3894</v>
      </c>
      <c r="AB171" s="384">
        <v>0.01</v>
      </c>
      <c r="AC171" s="76" t="s">
        <v>4057</v>
      </c>
      <c r="AD171" s="77" t="s">
        <v>4248</v>
      </c>
      <c r="AE171" s="157" t="s">
        <v>3063</v>
      </c>
      <c r="AF171" s="78" t="s">
        <v>1445</v>
      </c>
      <c r="AG171" s="78">
        <v>0</v>
      </c>
      <c r="AH171" s="78">
        <v>0</v>
      </c>
      <c r="AI171" s="78">
        <v>0</v>
      </c>
      <c r="AJ171" s="78">
        <v>0</v>
      </c>
      <c r="AK171" s="78">
        <v>1</v>
      </c>
      <c r="AL171" s="78">
        <v>0</v>
      </c>
      <c r="AM171" s="78">
        <v>1</v>
      </c>
      <c r="AN171" s="78">
        <v>0</v>
      </c>
      <c r="AO171" s="78">
        <v>0</v>
      </c>
      <c r="AP171" s="78">
        <v>0</v>
      </c>
      <c r="AQ171" s="78">
        <v>0</v>
      </c>
      <c r="AR171" s="78">
        <v>1</v>
      </c>
      <c r="AS171" s="78">
        <v>0</v>
      </c>
      <c r="AT171" s="78">
        <v>1</v>
      </c>
      <c r="AU171" s="78">
        <v>0</v>
      </c>
      <c r="AV171" s="78">
        <v>0</v>
      </c>
      <c r="AW171" s="78">
        <v>0</v>
      </c>
      <c r="AX171" s="78">
        <v>0</v>
      </c>
      <c r="AY171" s="78">
        <v>0</v>
      </c>
      <c r="AZ171" s="78">
        <v>0</v>
      </c>
      <c r="BA171" s="78">
        <v>0</v>
      </c>
      <c r="BB171" s="78">
        <v>0</v>
      </c>
      <c r="BC171" s="78">
        <v>0</v>
      </c>
      <c r="BD171" s="78">
        <v>0</v>
      </c>
      <c r="BE171" s="78">
        <v>0</v>
      </c>
      <c r="BF171" s="78">
        <v>0</v>
      </c>
      <c r="BG171" s="78">
        <v>0</v>
      </c>
      <c r="BH171" s="78">
        <v>0</v>
      </c>
      <c r="BI171" s="78">
        <v>0</v>
      </c>
      <c r="BJ171" s="78">
        <v>0</v>
      </c>
      <c r="BK171" s="78">
        <v>0</v>
      </c>
      <c r="BL171" s="285"/>
      <c r="BM171" s="179">
        <f t="shared" si="10"/>
        <v>2</v>
      </c>
      <c r="BN171" s="79">
        <v>0</v>
      </c>
      <c r="BO171" s="237">
        <v>0</v>
      </c>
      <c r="BP171" s="79">
        <v>0</v>
      </c>
      <c r="BQ171" s="79">
        <v>0</v>
      </c>
      <c r="BR171" s="79">
        <v>0</v>
      </c>
      <c r="BS171" s="238">
        <v>0</v>
      </c>
      <c r="BT171" s="79">
        <v>0</v>
      </c>
      <c r="BU171" s="79">
        <v>0</v>
      </c>
      <c r="BV171" s="79">
        <v>0</v>
      </c>
      <c r="BW171" s="79">
        <v>0</v>
      </c>
      <c r="BX171" s="79">
        <v>0</v>
      </c>
      <c r="BY171" s="79">
        <v>0</v>
      </c>
      <c r="BZ171" s="79">
        <v>0</v>
      </c>
      <c r="CA171" s="79">
        <v>0</v>
      </c>
      <c r="CB171" s="79">
        <v>0</v>
      </c>
      <c r="CC171" s="79">
        <v>0</v>
      </c>
      <c r="CD171" s="79">
        <v>0</v>
      </c>
      <c r="CE171" s="79">
        <v>0</v>
      </c>
      <c r="CF171" s="79">
        <v>0</v>
      </c>
      <c r="CG171" s="79">
        <v>0</v>
      </c>
      <c r="CH171" s="79">
        <v>0</v>
      </c>
      <c r="CI171" s="81">
        <f t="shared" si="11"/>
        <v>0</v>
      </c>
      <c r="CJ171" s="131">
        <f t="shared" si="12"/>
        <v>0</v>
      </c>
      <c r="CK171" s="131">
        <f t="shared" si="13"/>
        <v>0</v>
      </c>
      <c r="CL171" s="131">
        <f t="shared" si="14"/>
        <v>0</v>
      </c>
      <c r="CM171" s="83">
        <v>1</v>
      </c>
      <c r="CN171" s="254" t="s">
        <v>4965</v>
      </c>
      <c r="CO171" s="140" t="s">
        <v>4965</v>
      </c>
      <c r="CP171" s="256" t="s">
        <v>4965</v>
      </c>
      <c r="CQ171" s="86" t="s">
        <v>4965</v>
      </c>
      <c r="CR171" s="85" t="s">
        <v>4965</v>
      </c>
      <c r="CS171" s="85" t="s">
        <v>4965</v>
      </c>
      <c r="CT171" s="85" t="s">
        <v>4965</v>
      </c>
      <c r="CU171" s="86"/>
    </row>
    <row r="172" spans="1:99" s="363" customFormat="1" ht="12" customHeight="1" x14ac:dyDescent="0.2">
      <c r="A172" s="72" t="s">
        <v>2441</v>
      </c>
      <c r="B172" s="73" t="s">
        <v>4824</v>
      </c>
      <c r="C172" s="73" t="s">
        <v>1432</v>
      </c>
      <c r="D172" s="73" t="s">
        <v>1432</v>
      </c>
      <c r="E172" s="78" t="s">
        <v>1432</v>
      </c>
      <c r="F172" s="73" t="s">
        <v>2332</v>
      </c>
      <c r="G172" s="73" t="s">
        <v>929</v>
      </c>
      <c r="H172" s="73" t="s">
        <v>1435</v>
      </c>
      <c r="I172" s="73" t="s">
        <v>4825</v>
      </c>
      <c r="J172" s="73">
        <v>527751</v>
      </c>
      <c r="K172" s="73">
        <v>172127</v>
      </c>
      <c r="L172" s="177" t="s">
        <v>3069</v>
      </c>
      <c r="M172" s="74" t="s">
        <v>2882</v>
      </c>
      <c r="N172" s="74" t="s">
        <v>2877</v>
      </c>
      <c r="O172" s="73">
        <v>0</v>
      </c>
      <c r="P172" s="73">
        <v>2</v>
      </c>
      <c r="Q172" s="75">
        <v>2</v>
      </c>
      <c r="R172" s="73" t="s">
        <v>4826</v>
      </c>
      <c r="S172" s="73" t="s">
        <v>3187</v>
      </c>
      <c r="T172" s="74" t="s">
        <v>2938</v>
      </c>
      <c r="U172" s="74" t="s">
        <v>1410</v>
      </c>
      <c r="V172" s="73" t="s">
        <v>1439</v>
      </c>
      <c r="W172" s="74" t="s">
        <v>1432</v>
      </c>
      <c r="X172" s="73" t="s">
        <v>1442</v>
      </c>
      <c r="Y172" s="73" t="s">
        <v>3893</v>
      </c>
      <c r="Z172" s="73" t="s">
        <v>1444</v>
      </c>
      <c r="AA172" s="73" t="s">
        <v>4720</v>
      </c>
      <c r="AB172" s="384">
        <v>4.4999999999999998E-2</v>
      </c>
      <c r="AC172" s="76" t="s">
        <v>2882</v>
      </c>
      <c r="AD172" s="77" t="s">
        <v>2877</v>
      </c>
      <c r="AE172" s="157" t="s">
        <v>3063</v>
      </c>
      <c r="AF172" s="78" t="s">
        <v>1445</v>
      </c>
      <c r="AG172" s="84"/>
      <c r="AH172" s="78">
        <v>0</v>
      </c>
      <c r="AI172" s="78">
        <v>0</v>
      </c>
      <c r="AJ172" s="78">
        <v>1</v>
      </c>
      <c r="AK172" s="78">
        <v>0</v>
      </c>
      <c r="AL172" s="78">
        <v>1</v>
      </c>
      <c r="AM172" s="78">
        <v>0</v>
      </c>
      <c r="AN172" s="78">
        <v>0</v>
      </c>
      <c r="AO172" s="78">
        <v>0</v>
      </c>
      <c r="AP172" s="78">
        <v>0</v>
      </c>
      <c r="AQ172" s="78">
        <v>1</v>
      </c>
      <c r="AR172" s="78">
        <v>0</v>
      </c>
      <c r="AS172" s="78">
        <v>1</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285"/>
      <c r="BM172" s="179">
        <f t="shared" si="10"/>
        <v>2</v>
      </c>
      <c r="BN172" s="79">
        <v>0</v>
      </c>
      <c r="BO172" s="237">
        <v>0</v>
      </c>
      <c r="BP172" s="79">
        <v>0</v>
      </c>
      <c r="BQ172" s="79">
        <v>0</v>
      </c>
      <c r="BR172" s="79">
        <v>0</v>
      </c>
      <c r="BS172" s="238">
        <v>0</v>
      </c>
      <c r="BT172" s="79">
        <v>0</v>
      </c>
      <c r="BU172" s="79">
        <v>0</v>
      </c>
      <c r="BV172" s="79">
        <v>0</v>
      </c>
      <c r="BW172" s="79">
        <v>0</v>
      </c>
      <c r="BX172" s="79">
        <v>0</v>
      </c>
      <c r="BY172" s="79">
        <v>0</v>
      </c>
      <c r="BZ172" s="79">
        <v>0</v>
      </c>
      <c r="CA172" s="79">
        <v>0</v>
      </c>
      <c r="CB172" s="79">
        <v>0</v>
      </c>
      <c r="CC172" s="79">
        <v>0</v>
      </c>
      <c r="CD172" s="79">
        <v>0</v>
      </c>
      <c r="CE172" s="79">
        <v>0</v>
      </c>
      <c r="CF172" s="79">
        <v>0</v>
      </c>
      <c r="CG172" s="79">
        <v>0</v>
      </c>
      <c r="CH172" s="79">
        <v>0</v>
      </c>
      <c r="CI172" s="81">
        <f t="shared" si="11"/>
        <v>0</v>
      </c>
      <c r="CJ172" s="131">
        <f t="shared" si="12"/>
        <v>0</v>
      </c>
      <c r="CK172" s="131">
        <f t="shared" si="13"/>
        <v>0</v>
      </c>
      <c r="CL172" s="131">
        <f t="shared" si="14"/>
        <v>0</v>
      </c>
      <c r="CM172" s="83">
        <v>7</v>
      </c>
      <c r="CN172" s="254" t="s">
        <v>4965</v>
      </c>
      <c r="CO172" s="140" t="s">
        <v>4965</v>
      </c>
      <c r="CP172" s="256" t="s">
        <v>4965</v>
      </c>
      <c r="CQ172" s="86" t="s">
        <v>4965</v>
      </c>
      <c r="CR172" s="85" t="s">
        <v>4965</v>
      </c>
      <c r="CS172" s="85" t="s">
        <v>4965</v>
      </c>
      <c r="CT172" s="85" t="s">
        <v>4965</v>
      </c>
      <c r="CU172" s="86"/>
    </row>
    <row r="173" spans="1:99" s="363" customFormat="1" ht="12" customHeight="1" x14ac:dyDescent="0.2">
      <c r="A173" s="72" t="s">
        <v>2441</v>
      </c>
      <c r="B173" s="73" t="s">
        <v>4827</v>
      </c>
      <c r="C173" s="73" t="s">
        <v>1432</v>
      </c>
      <c r="D173" s="73" t="s">
        <v>1432</v>
      </c>
      <c r="E173" s="78" t="s">
        <v>1432</v>
      </c>
      <c r="F173" s="73" t="s">
        <v>4828</v>
      </c>
      <c r="G173" s="73" t="s">
        <v>2333</v>
      </c>
      <c r="H173" s="73" t="s">
        <v>1885</v>
      </c>
      <c r="I173" s="73" t="s">
        <v>2757</v>
      </c>
      <c r="J173" s="73">
        <v>525544</v>
      </c>
      <c r="K173" s="73">
        <v>174696</v>
      </c>
      <c r="L173" s="177" t="s">
        <v>3080</v>
      </c>
      <c r="M173" s="74" t="s">
        <v>3900</v>
      </c>
      <c r="N173" s="74" t="s">
        <v>3859</v>
      </c>
      <c r="O173" s="73">
        <v>0</v>
      </c>
      <c r="P173" s="73">
        <v>2</v>
      </c>
      <c r="Q173" s="75">
        <v>2</v>
      </c>
      <c r="R173" s="73" t="s">
        <v>4829</v>
      </c>
      <c r="S173" s="73" t="s">
        <v>1438</v>
      </c>
      <c r="T173" s="74" t="s">
        <v>2946</v>
      </c>
      <c r="U173" s="74" t="s">
        <v>2507</v>
      </c>
      <c r="V173" s="73" t="s">
        <v>1439</v>
      </c>
      <c r="W173" s="74" t="s">
        <v>1432</v>
      </c>
      <c r="X173" s="73" t="s">
        <v>1442</v>
      </c>
      <c r="Y173" s="73" t="s">
        <v>2722</v>
      </c>
      <c r="Z173" s="73" t="s">
        <v>1444</v>
      </c>
      <c r="AA173" s="73" t="s">
        <v>2713</v>
      </c>
      <c r="AB173" s="384">
        <v>6.0000000000000001E-3</v>
      </c>
      <c r="AC173" s="76" t="s">
        <v>3900</v>
      </c>
      <c r="AD173" s="77" t="s">
        <v>3859</v>
      </c>
      <c r="AE173" s="157" t="s">
        <v>3063</v>
      </c>
      <c r="AF173" s="78" t="s">
        <v>1445</v>
      </c>
      <c r="AG173" s="84"/>
      <c r="AH173" s="78">
        <v>0</v>
      </c>
      <c r="AI173" s="78">
        <v>0</v>
      </c>
      <c r="AJ173" s="78">
        <v>0</v>
      </c>
      <c r="AK173" s="78">
        <v>0</v>
      </c>
      <c r="AL173" s="78">
        <v>2</v>
      </c>
      <c r="AM173" s="78">
        <v>0</v>
      </c>
      <c r="AN173" s="78">
        <v>0</v>
      </c>
      <c r="AO173" s="78">
        <v>0</v>
      </c>
      <c r="AP173" s="78">
        <v>0</v>
      </c>
      <c r="AQ173" s="78">
        <v>0</v>
      </c>
      <c r="AR173" s="78">
        <v>0</v>
      </c>
      <c r="AS173" s="78">
        <v>2</v>
      </c>
      <c r="AT173" s="78">
        <v>0</v>
      </c>
      <c r="AU173" s="78">
        <v>0</v>
      </c>
      <c r="AV173" s="78">
        <v>0</v>
      </c>
      <c r="AW173" s="78">
        <v>0</v>
      </c>
      <c r="AX173" s="78">
        <v>0</v>
      </c>
      <c r="AY173" s="78">
        <v>0</v>
      </c>
      <c r="AZ173" s="78">
        <v>0</v>
      </c>
      <c r="BA173" s="78">
        <v>0</v>
      </c>
      <c r="BB173" s="78">
        <v>0</v>
      </c>
      <c r="BC173" s="78">
        <v>0</v>
      </c>
      <c r="BD173" s="78">
        <v>0</v>
      </c>
      <c r="BE173" s="78">
        <v>0</v>
      </c>
      <c r="BF173" s="78">
        <v>0</v>
      </c>
      <c r="BG173" s="78">
        <v>0</v>
      </c>
      <c r="BH173" s="78">
        <v>0</v>
      </c>
      <c r="BI173" s="78">
        <v>0</v>
      </c>
      <c r="BJ173" s="78">
        <v>0</v>
      </c>
      <c r="BK173" s="78">
        <v>0</v>
      </c>
      <c r="BL173" s="285"/>
      <c r="BM173" s="179">
        <f t="shared" si="10"/>
        <v>2</v>
      </c>
      <c r="BN173" s="79">
        <v>0</v>
      </c>
      <c r="BO173" s="237">
        <v>0</v>
      </c>
      <c r="BP173" s="79">
        <v>0</v>
      </c>
      <c r="BQ173" s="79">
        <v>0</v>
      </c>
      <c r="BR173" s="79">
        <v>0</v>
      </c>
      <c r="BS173" s="238">
        <v>0</v>
      </c>
      <c r="BT173" s="79">
        <v>0</v>
      </c>
      <c r="BU173" s="79">
        <v>0</v>
      </c>
      <c r="BV173" s="79">
        <v>0</v>
      </c>
      <c r="BW173" s="79">
        <v>0</v>
      </c>
      <c r="BX173" s="79">
        <v>0</v>
      </c>
      <c r="BY173" s="79">
        <v>0</v>
      </c>
      <c r="BZ173" s="79">
        <v>0</v>
      </c>
      <c r="CA173" s="79">
        <v>0</v>
      </c>
      <c r="CB173" s="79">
        <v>0</v>
      </c>
      <c r="CC173" s="79">
        <v>0</v>
      </c>
      <c r="CD173" s="79">
        <v>0</v>
      </c>
      <c r="CE173" s="79">
        <v>0</v>
      </c>
      <c r="CF173" s="79">
        <v>0</v>
      </c>
      <c r="CG173" s="79">
        <v>0</v>
      </c>
      <c r="CH173" s="79">
        <v>0</v>
      </c>
      <c r="CI173" s="81">
        <f t="shared" si="11"/>
        <v>0</v>
      </c>
      <c r="CJ173" s="131">
        <f t="shared" si="12"/>
        <v>0</v>
      </c>
      <c r="CK173" s="131">
        <f t="shared" si="13"/>
        <v>0</v>
      </c>
      <c r="CL173" s="131">
        <f t="shared" si="14"/>
        <v>0</v>
      </c>
      <c r="CM173" s="83">
        <v>7</v>
      </c>
      <c r="CN173" s="254" t="s">
        <v>4965</v>
      </c>
      <c r="CO173" s="180" t="s">
        <v>1939</v>
      </c>
      <c r="CP173" s="256" t="s">
        <v>4965</v>
      </c>
      <c r="CQ173" s="86" t="s">
        <v>4965</v>
      </c>
      <c r="CR173" s="87" t="s">
        <v>1938</v>
      </c>
      <c r="CS173" s="85" t="s">
        <v>4965</v>
      </c>
      <c r="CT173" s="85" t="s">
        <v>4965</v>
      </c>
      <c r="CU173" s="86"/>
    </row>
    <row r="174" spans="1:99" s="363" customFormat="1" ht="12" customHeight="1" x14ac:dyDescent="0.2">
      <c r="A174" s="72" t="s">
        <v>2441</v>
      </c>
      <c r="B174" s="73" t="s">
        <v>4830</v>
      </c>
      <c r="C174" s="73" t="s">
        <v>1432</v>
      </c>
      <c r="D174" s="73" t="s">
        <v>1432</v>
      </c>
      <c r="E174" s="78" t="s">
        <v>1432</v>
      </c>
      <c r="F174" s="73" t="s">
        <v>4516</v>
      </c>
      <c r="G174" s="73" t="s">
        <v>929</v>
      </c>
      <c r="H174" s="73" t="s">
        <v>1435</v>
      </c>
      <c r="I174" s="73" t="s">
        <v>2552</v>
      </c>
      <c r="J174" s="73">
        <v>527979</v>
      </c>
      <c r="K174" s="73">
        <v>172297</v>
      </c>
      <c r="L174" s="177" t="s">
        <v>3077</v>
      </c>
      <c r="M174" s="74" t="s">
        <v>3859</v>
      </c>
      <c r="N174" s="74" t="s">
        <v>3859</v>
      </c>
      <c r="O174" s="73">
        <v>1</v>
      </c>
      <c r="P174" s="73">
        <v>3</v>
      </c>
      <c r="Q174" s="75">
        <v>2</v>
      </c>
      <c r="R174" s="73" t="s">
        <v>4831</v>
      </c>
      <c r="S174" s="73" t="s">
        <v>1438</v>
      </c>
      <c r="T174" s="74" t="s">
        <v>2486</v>
      </c>
      <c r="U174" s="74" t="s">
        <v>2540</v>
      </c>
      <c r="V174" s="73" t="s">
        <v>1439</v>
      </c>
      <c r="W174" s="74" t="s">
        <v>1432</v>
      </c>
      <c r="X174" s="73" t="s">
        <v>1442</v>
      </c>
      <c r="Y174" s="73" t="s">
        <v>4694</v>
      </c>
      <c r="Z174" s="73" t="s">
        <v>1444</v>
      </c>
      <c r="AA174" s="73" t="s">
        <v>2723</v>
      </c>
      <c r="AB174" s="384">
        <v>1.0999999999999999E-2</v>
      </c>
      <c r="AC174" s="76" t="s">
        <v>3859</v>
      </c>
      <c r="AD174" s="77" t="s">
        <v>3859</v>
      </c>
      <c r="AE174" s="157" t="s">
        <v>3063</v>
      </c>
      <c r="AF174" s="78" t="s">
        <v>1445</v>
      </c>
      <c r="AG174" s="78"/>
      <c r="AH174" s="78">
        <v>0</v>
      </c>
      <c r="AI174" s="78">
        <v>0</v>
      </c>
      <c r="AJ174" s="78">
        <v>1</v>
      </c>
      <c r="AK174" s="78">
        <v>0</v>
      </c>
      <c r="AL174" s="78">
        <v>0</v>
      </c>
      <c r="AM174" s="78">
        <v>2</v>
      </c>
      <c r="AN174" s="78">
        <v>-1</v>
      </c>
      <c r="AO174" s="78">
        <v>0</v>
      </c>
      <c r="AP174" s="78">
        <v>0</v>
      </c>
      <c r="AQ174" s="78">
        <v>1</v>
      </c>
      <c r="AR174" s="78">
        <v>0</v>
      </c>
      <c r="AS174" s="78">
        <v>0</v>
      </c>
      <c r="AT174" s="78">
        <v>2</v>
      </c>
      <c r="AU174" s="78">
        <v>-1</v>
      </c>
      <c r="AV174" s="78">
        <v>0</v>
      </c>
      <c r="AW174" s="78">
        <v>0</v>
      </c>
      <c r="AX174" s="78">
        <v>0</v>
      </c>
      <c r="AY174" s="78">
        <v>0</v>
      </c>
      <c r="AZ174" s="78">
        <v>0</v>
      </c>
      <c r="BA174" s="78">
        <v>0</v>
      </c>
      <c r="BB174" s="78">
        <v>0</v>
      </c>
      <c r="BC174" s="78">
        <v>0</v>
      </c>
      <c r="BD174" s="78">
        <v>0</v>
      </c>
      <c r="BE174" s="78">
        <v>0</v>
      </c>
      <c r="BF174" s="78">
        <v>0</v>
      </c>
      <c r="BG174" s="78">
        <v>0</v>
      </c>
      <c r="BH174" s="78">
        <v>0</v>
      </c>
      <c r="BI174" s="78">
        <v>0</v>
      </c>
      <c r="BJ174" s="78">
        <v>0</v>
      </c>
      <c r="BK174" s="78">
        <v>0</v>
      </c>
      <c r="BL174" s="285"/>
      <c r="BM174" s="179">
        <f t="shared" si="10"/>
        <v>2</v>
      </c>
      <c r="BN174" s="79">
        <v>0</v>
      </c>
      <c r="BO174" s="237">
        <v>0</v>
      </c>
      <c r="BP174" s="79">
        <v>0</v>
      </c>
      <c r="BQ174" s="79">
        <v>0</v>
      </c>
      <c r="BR174" s="79">
        <v>0</v>
      </c>
      <c r="BS174" s="238">
        <v>0</v>
      </c>
      <c r="BT174" s="79">
        <v>0</v>
      </c>
      <c r="BU174" s="79">
        <v>0</v>
      </c>
      <c r="BV174" s="79">
        <v>0</v>
      </c>
      <c r="BW174" s="79">
        <v>0</v>
      </c>
      <c r="BX174" s="79">
        <v>0</v>
      </c>
      <c r="BY174" s="79">
        <v>0</v>
      </c>
      <c r="BZ174" s="79">
        <v>0</v>
      </c>
      <c r="CA174" s="79">
        <v>0</v>
      </c>
      <c r="CB174" s="79">
        <v>0</v>
      </c>
      <c r="CC174" s="79">
        <v>0</v>
      </c>
      <c r="CD174" s="79">
        <v>0</v>
      </c>
      <c r="CE174" s="79">
        <v>0</v>
      </c>
      <c r="CF174" s="79">
        <v>0</v>
      </c>
      <c r="CG174" s="79">
        <v>0</v>
      </c>
      <c r="CH174" s="79">
        <v>0</v>
      </c>
      <c r="CI174" s="81">
        <f t="shared" si="11"/>
        <v>0</v>
      </c>
      <c r="CJ174" s="131">
        <f t="shared" si="12"/>
        <v>0</v>
      </c>
      <c r="CK174" s="131">
        <f t="shared" si="13"/>
        <v>0</v>
      </c>
      <c r="CL174" s="131">
        <f t="shared" si="14"/>
        <v>0</v>
      </c>
      <c r="CM174" s="83">
        <v>1</v>
      </c>
      <c r="CN174" s="254" t="s">
        <v>4965</v>
      </c>
      <c r="CO174" s="140" t="s">
        <v>4965</v>
      </c>
      <c r="CP174" s="256" t="s">
        <v>4965</v>
      </c>
      <c r="CQ174" s="86" t="s">
        <v>4965</v>
      </c>
      <c r="CR174" s="85" t="s">
        <v>4965</v>
      </c>
      <c r="CS174" s="85" t="s">
        <v>4965</v>
      </c>
      <c r="CT174" s="85" t="s">
        <v>4965</v>
      </c>
      <c r="CU174" s="86"/>
    </row>
    <row r="175" spans="1:99" s="363" customFormat="1" ht="12" customHeight="1" x14ac:dyDescent="0.2">
      <c r="A175" s="72" t="s">
        <v>2441</v>
      </c>
      <c r="B175" s="73" t="s">
        <v>4832</v>
      </c>
      <c r="C175" s="73" t="s">
        <v>1432</v>
      </c>
      <c r="D175" s="73" t="s">
        <v>1432</v>
      </c>
      <c r="E175" s="78" t="s">
        <v>1432</v>
      </c>
      <c r="F175" s="73" t="s">
        <v>1715</v>
      </c>
      <c r="G175" s="73" t="s">
        <v>4833</v>
      </c>
      <c r="H175" s="73" t="s">
        <v>3875</v>
      </c>
      <c r="I175" s="73" t="s">
        <v>4834</v>
      </c>
      <c r="J175" s="73">
        <v>528303</v>
      </c>
      <c r="K175" s="73">
        <v>173748</v>
      </c>
      <c r="L175" s="177" t="s">
        <v>3083</v>
      </c>
      <c r="M175" s="74" t="s">
        <v>3900</v>
      </c>
      <c r="N175" s="74" t="s">
        <v>3859</v>
      </c>
      <c r="O175" s="73">
        <v>2</v>
      </c>
      <c r="P175" s="73">
        <v>1</v>
      </c>
      <c r="Q175" s="75">
        <v>-1</v>
      </c>
      <c r="R175" s="73" t="s">
        <v>4835</v>
      </c>
      <c r="S175" s="73" t="s">
        <v>1438</v>
      </c>
      <c r="T175" s="74" t="s">
        <v>4717</v>
      </c>
      <c r="U175" s="74" t="s">
        <v>1856</v>
      </c>
      <c r="V175" s="73" t="s">
        <v>1439</v>
      </c>
      <c r="W175" s="74" t="s">
        <v>1432</v>
      </c>
      <c r="X175" s="73" t="s">
        <v>1442</v>
      </c>
      <c r="Y175" s="73" t="s">
        <v>1453</v>
      </c>
      <c r="Z175" s="73" t="s">
        <v>1444</v>
      </c>
      <c r="AA175" s="73" t="s">
        <v>4207</v>
      </c>
      <c r="AB175" s="384">
        <v>2.1000000000000001E-2</v>
      </c>
      <c r="AC175" s="76" t="s">
        <v>3900</v>
      </c>
      <c r="AD175" s="77" t="s">
        <v>3859</v>
      </c>
      <c r="AE175" s="157" t="s">
        <v>3063</v>
      </c>
      <c r="AF175" s="78" t="s">
        <v>1445</v>
      </c>
      <c r="AG175" s="78">
        <v>0</v>
      </c>
      <c r="AH175" s="78">
        <v>0</v>
      </c>
      <c r="AI175" s="78">
        <v>0</v>
      </c>
      <c r="AJ175" s="78">
        <v>0</v>
      </c>
      <c r="AK175" s="78">
        <v>-1</v>
      </c>
      <c r="AL175" s="78">
        <v>-1</v>
      </c>
      <c r="AM175" s="78">
        <v>1</v>
      </c>
      <c r="AN175" s="78">
        <v>0</v>
      </c>
      <c r="AO175" s="78">
        <v>0</v>
      </c>
      <c r="AP175" s="78">
        <v>0</v>
      </c>
      <c r="AQ175" s="78">
        <v>0</v>
      </c>
      <c r="AR175" s="78">
        <v>-1</v>
      </c>
      <c r="AS175" s="78">
        <v>-1</v>
      </c>
      <c r="AT175" s="78">
        <v>0</v>
      </c>
      <c r="AU175" s="78">
        <v>0</v>
      </c>
      <c r="AV175" s="78">
        <v>0</v>
      </c>
      <c r="AW175" s="78">
        <v>0</v>
      </c>
      <c r="AX175" s="78">
        <v>0</v>
      </c>
      <c r="AY175" s="78">
        <v>0</v>
      </c>
      <c r="AZ175" s="78">
        <v>0</v>
      </c>
      <c r="BA175" s="78">
        <v>1</v>
      </c>
      <c r="BB175" s="78">
        <v>0</v>
      </c>
      <c r="BC175" s="78">
        <v>0</v>
      </c>
      <c r="BD175" s="78">
        <v>0</v>
      </c>
      <c r="BE175" s="78">
        <v>0</v>
      </c>
      <c r="BF175" s="78">
        <v>0</v>
      </c>
      <c r="BG175" s="78">
        <v>0</v>
      </c>
      <c r="BH175" s="78">
        <v>0</v>
      </c>
      <c r="BI175" s="78">
        <v>0</v>
      </c>
      <c r="BJ175" s="78">
        <v>0</v>
      </c>
      <c r="BK175" s="78">
        <v>0</v>
      </c>
      <c r="BL175" s="285"/>
      <c r="BM175" s="179">
        <f t="shared" si="10"/>
        <v>-1</v>
      </c>
      <c r="BN175" s="79">
        <v>0</v>
      </c>
      <c r="BO175" s="237">
        <v>0</v>
      </c>
      <c r="BP175" s="79">
        <v>0</v>
      </c>
      <c r="BQ175" s="79">
        <v>0</v>
      </c>
      <c r="BR175" s="79">
        <v>0</v>
      </c>
      <c r="BS175" s="238">
        <v>0</v>
      </c>
      <c r="BT175" s="79">
        <v>0</v>
      </c>
      <c r="BU175" s="79">
        <v>0</v>
      </c>
      <c r="BV175" s="79">
        <v>0</v>
      </c>
      <c r="BW175" s="79">
        <v>0</v>
      </c>
      <c r="BX175" s="79">
        <v>0</v>
      </c>
      <c r="BY175" s="79">
        <v>0</v>
      </c>
      <c r="BZ175" s="79">
        <v>0</v>
      </c>
      <c r="CA175" s="79">
        <v>0</v>
      </c>
      <c r="CB175" s="79">
        <v>0</v>
      </c>
      <c r="CC175" s="79">
        <v>0</v>
      </c>
      <c r="CD175" s="79">
        <v>0</v>
      </c>
      <c r="CE175" s="79">
        <v>0</v>
      </c>
      <c r="CF175" s="79">
        <v>0</v>
      </c>
      <c r="CG175" s="79">
        <v>0</v>
      </c>
      <c r="CH175" s="79">
        <v>0</v>
      </c>
      <c r="CI175" s="81">
        <f t="shared" si="11"/>
        <v>0</v>
      </c>
      <c r="CJ175" s="131">
        <f t="shared" si="12"/>
        <v>0</v>
      </c>
      <c r="CK175" s="131">
        <f t="shared" si="13"/>
        <v>0</v>
      </c>
      <c r="CL175" s="131">
        <f t="shared" si="14"/>
        <v>0</v>
      </c>
      <c r="CM175" s="83">
        <v>7</v>
      </c>
      <c r="CN175" s="254" t="s">
        <v>4965</v>
      </c>
      <c r="CO175" s="140" t="s">
        <v>4965</v>
      </c>
      <c r="CP175" s="256" t="s">
        <v>4965</v>
      </c>
      <c r="CQ175" s="86" t="s">
        <v>4965</v>
      </c>
      <c r="CR175" s="85" t="s">
        <v>4965</v>
      </c>
      <c r="CS175" s="85" t="s">
        <v>4965</v>
      </c>
      <c r="CT175" s="85" t="s">
        <v>4965</v>
      </c>
      <c r="CU175" s="86"/>
    </row>
    <row r="176" spans="1:99" s="363" customFormat="1" ht="12" customHeight="1" x14ac:dyDescent="0.2">
      <c r="A176" s="72" t="s">
        <v>2441</v>
      </c>
      <c r="B176" s="73" t="s">
        <v>4836</v>
      </c>
      <c r="C176" s="73" t="s">
        <v>1432</v>
      </c>
      <c r="D176" s="73" t="s">
        <v>1432</v>
      </c>
      <c r="E176" s="78" t="s">
        <v>1432</v>
      </c>
      <c r="F176" s="73" t="s">
        <v>1447</v>
      </c>
      <c r="G176" s="73" t="s">
        <v>4837</v>
      </c>
      <c r="H176" s="73" t="s">
        <v>3875</v>
      </c>
      <c r="I176" s="73" t="s">
        <v>4838</v>
      </c>
      <c r="J176" s="73">
        <v>528570</v>
      </c>
      <c r="K176" s="73">
        <v>174144</v>
      </c>
      <c r="L176" s="177" t="s">
        <v>3076</v>
      </c>
      <c r="M176" s="74" t="s">
        <v>3900</v>
      </c>
      <c r="N176" s="74" t="s">
        <v>3859</v>
      </c>
      <c r="O176" s="73">
        <v>2</v>
      </c>
      <c r="P176" s="73">
        <v>1</v>
      </c>
      <c r="Q176" s="75">
        <v>-1</v>
      </c>
      <c r="R176" s="73" t="s">
        <v>4839</v>
      </c>
      <c r="S176" s="73" t="s">
        <v>1438</v>
      </c>
      <c r="T176" s="74" t="s">
        <v>2962</v>
      </c>
      <c r="U176" s="74" t="s">
        <v>3217</v>
      </c>
      <c r="V176" s="73" t="s">
        <v>1439</v>
      </c>
      <c r="W176" s="74" t="s">
        <v>1432</v>
      </c>
      <c r="X176" s="73" t="s">
        <v>1442</v>
      </c>
      <c r="Y176" s="73" t="s">
        <v>1453</v>
      </c>
      <c r="Z176" s="73" t="s">
        <v>1444</v>
      </c>
      <c r="AA176" s="73" t="s">
        <v>4207</v>
      </c>
      <c r="AB176" s="384">
        <v>1.9E-2</v>
      </c>
      <c r="AC176" s="76" t="s">
        <v>3900</v>
      </c>
      <c r="AD176" s="77" t="s">
        <v>3859</v>
      </c>
      <c r="AE176" s="157" t="s">
        <v>3063</v>
      </c>
      <c r="AF176" s="78" t="s">
        <v>1445</v>
      </c>
      <c r="AG176" s="78">
        <v>0</v>
      </c>
      <c r="AH176" s="78">
        <v>0</v>
      </c>
      <c r="AI176" s="78">
        <v>0</v>
      </c>
      <c r="AJ176" s="78">
        <v>0</v>
      </c>
      <c r="AK176" s="78">
        <v>0</v>
      </c>
      <c r="AL176" s="78">
        <v>-2</v>
      </c>
      <c r="AM176" s="78">
        <v>0</v>
      </c>
      <c r="AN176" s="78">
        <v>1</v>
      </c>
      <c r="AO176" s="78">
        <v>0</v>
      </c>
      <c r="AP176" s="78">
        <v>0</v>
      </c>
      <c r="AQ176" s="78">
        <v>0</v>
      </c>
      <c r="AR176" s="78">
        <v>0</v>
      </c>
      <c r="AS176" s="78">
        <v>-2</v>
      </c>
      <c r="AT176" s="78">
        <v>0</v>
      </c>
      <c r="AU176" s="78">
        <v>0</v>
      </c>
      <c r="AV176" s="78">
        <v>0</v>
      </c>
      <c r="AW176" s="78">
        <v>0</v>
      </c>
      <c r="AX176" s="78">
        <v>0</v>
      </c>
      <c r="AY176" s="78">
        <v>0</v>
      </c>
      <c r="AZ176" s="78">
        <v>0</v>
      </c>
      <c r="BA176" s="78">
        <v>0</v>
      </c>
      <c r="BB176" s="78">
        <v>1</v>
      </c>
      <c r="BC176" s="78">
        <v>0</v>
      </c>
      <c r="BD176" s="78">
        <v>0</v>
      </c>
      <c r="BE176" s="78">
        <v>0</v>
      </c>
      <c r="BF176" s="78">
        <v>0</v>
      </c>
      <c r="BG176" s="78">
        <v>0</v>
      </c>
      <c r="BH176" s="78">
        <v>0</v>
      </c>
      <c r="BI176" s="78">
        <v>0</v>
      </c>
      <c r="BJ176" s="78">
        <v>0</v>
      </c>
      <c r="BK176" s="78">
        <v>0</v>
      </c>
      <c r="BL176" s="285"/>
      <c r="BM176" s="179">
        <f t="shared" si="10"/>
        <v>-1</v>
      </c>
      <c r="BN176" s="79">
        <v>0</v>
      </c>
      <c r="BO176" s="237">
        <v>0</v>
      </c>
      <c r="BP176" s="79">
        <v>0</v>
      </c>
      <c r="BQ176" s="79">
        <v>0</v>
      </c>
      <c r="BR176" s="79">
        <v>0</v>
      </c>
      <c r="BS176" s="238">
        <v>0</v>
      </c>
      <c r="BT176" s="79">
        <v>0</v>
      </c>
      <c r="BU176" s="79">
        <v>0</v>
      </c>
      <c r="BV176" s="79">
        <v>0</v>
      </c>
      <c r="BW176" s="79">
        <v>0</v>
      </c>
      <c r="BX176" s="79">
        <v>0</v>
      </c>
      <c r="BY176" s="79">
        <v>0</v>
      </c>
      <c r="BZ176" s="79">
        <v>0</v>
      </c>
      <c r="CA176" s="79">
        <v>0</v>
      </c>
      <c r="CB176" s="79">
        <v>0</v>
      </c>
      <c r="CC176" s="79">
        <v>0</v>
      </c>
      <c r="CD176" s="79">
        <v>0</v>
      </c>
      <c r="CE176" s="79">
        <v>0</v>
      </c>
      <c r="CF176" s="79">
        <v>0</v>
      </c>
      <c r="CG176" s="79">
        <v>0</v>
      </c>
      <c r="CH176" s="79">
        <v>0</v>
      </c>
      <c r="CI176" s="81">
        <f t="shared" si="11"/>
        <v>0</v>
      </c>
      <c r="CJ176" s="131">
        <f t="shared" si="12"/>
        <v>0</v>
      </c>
      <c r="CK176" s="131">
        <f t="shared" si="13"/>
        <v>0</v>
      </c>
      <c r="CL176" s="131">
        <f t="shared" si="14"/>
        <v>0</v>
      </c>
      <c r="CM176" s="83">
        <v>7</v>
      </c>
      <c r="CN176" s="254" t="s">
        <v>4965</v>
      </c>
      <c r="CO176" s="140" t="s">
        <v>4965</v>
      </c>
      <c r="CP176" s="256" t="s">
        <v>4965</v>
      </c>
      <c r="CQ176" s="86" t="s">
        <v>4965</v>
      </c>
      <c r="CR176" s="85" t="s">
        <v>4965</v>
      </c>
      <c r="CS176" s="85" t="s">
        <v>4965</v>
      </c>
      <c r="CT176" s="85" t="s">
        <v>4965</v>
      </c>
      <c r="CU176" s="86"/>
    </row>
    <row r="177" spans="1:99" s="363" customFormat="1" ht="12" customHeight="1" x14ac:dyDescent="0.2">
      <c r="A177" s="72" t="s">
        <v>2441</v>
      </c>
      <c r="B177" s="73" t="s">
        <v>4840</v>
      </c>
      <c r="C177" s="73" t="s">
        <v>1432</v>
      </c>
      <c r="D177" s="73" t="s">
        <v>1432</v>
      </c>
      <c r="E177" s="78" t="s">
        <v>1432</v>
      </c>
      <c r="F177" s="73" t="s">
        <v>4841</v>
      </c>
      <c r="G177" s="73" t="s">
        <v>4842</v>
      </c>
      <c r="H177" s="73" t="s">
        <v>3875</v>
      </c>
      <c r="I177" s="73" t="s">
        <v>4843</v>
      </c>
      <c r="J177" s="73">
        <v>528609</v>
      </c>
      <c r="K177" s="73">
        <v>173060</v>
      </c>
      <c r="L177" s="177" t="s">
        <v>3083</v>
      </c>
      <c r="M177" s="74" t="s">
        <v>1575</v>
      </c>
      <c r="N177" s="74" t="s">
        <v>4844</v>
      </c>
      <c r="O177" s="73">
        <v>0</v>
      </c>
      <c r="P177" s="73">
        <v>1</v>
      </c>
      <c r="Q177" s="75">
        <v>1</v>
      </c>
      <c r="R177" s="73" t="s">
        <v>4845</v>
      </c>
      <c r="S177" s="73" t="s">
        <v>1438</v>
      </c>
      <c r="T177" s="74" t="s">
        <v>3226</v>
      </c>
      <c r="U177" s="74" t="s">
        <v>1836</v>
      </c>
      <c r="V177" s="73" t="s">
        <v>1439</v>
      </c>
      <c r="W177" s="74" t="s">
        <v>1432</v>
      </c>
      <c r="X177" s="73" t="s">
        <v>1442</v>
      </c>
      <c r="Y177" s="73" t="s">
        <v>4694</v>
      </c>
      <c r="Z177" s="73" t="s">
        <v>1444</v>
      </c>
      <c r="AA177" s="73" t="s">
        <v>2723</v>
      </c>
      <c r="AB177" s="384">
        <v>4.0000000000000001E-3</v>
      </c>
      <c r="AC177" s="76" t="s">
        <v>1575</v>
      </c>
      <c r="AD177" s="77" t="s">
        <v>4844</v>
      </c>
      <c r="AE177" s="157" t="s">
        <v>3063</v>
      </c>
      <c r="AF177" s="78" t="s">
        <v>1445</v>
      </c>
      <c r="AG177" s="78">
        <v>0</v>
      </c>
      <c r="AH177" s="78">
        <v>0</v>
      </c>
      <c r="AI177" s="78">
        <v>0</v>
      </c>
      <c r="AJ177" s="78">
        <v>0</v>
      </c>
      <c r="AK177" s="78">
        <v>1</v>
      </c>
      <c r="AL177" s="78">
        <v>0</v>
      </c>
      <c r="AM177" s="78">
        <v>0</v>
      </c>
      <c r="AN177" s="78">
        <v>0</v>
      </c>
      <c r="AO177" s="78">
        <v>0</v>
      </c>
      <c r="AP177" s="78">
        <v>0</v>
      </c>
      <c r="AQ177" s="78">
        <v>0</v>
      </c>
      <c r="AR177" s="78">
        <v>1</v>
      </c>
      <c r="AS177" s="78">
        <v>0</v>
      </c>
      <c r="AT177" s="78">
        <v>0</v>
      </c>
      <c r="AU177" s="78">
        <v>0</v>
      </c>
      <c r="AV177" s="78">
        <v>0</v>
      </c>
      <c r="AW177" s="78">
        <v>0</v>
      </c>
      <c r="AX177" s="78">
        <v>0</v>
      </c>
      <c r="AY177" s="78">
        <v>0</v>
      </c>
      <c r="AZ177" s="78">
        <v>0</v>
      </c>
      <c r="BA177" s="78">
        <v>0</v>
      </c>
      <c r="BB177" s="78">
        <v>0</v>
      </c>
      <c r="BC177" s="78">
        <v>0</v>
      </c>
      <c r="BD177" s="78">
        <v>0</v>
      </c>
      <c r="BE177" s="78">
        <v>0</v>
      </c>
      <c r="BF177" s="78">
        <v>0</v>
      </c>
      <c r="BG177" s="78">
        <v>0</v>
      </c>
      <c r="BH177" s="78">
        <v>0</v>
      </c>
      <c r="BI177" s="78">
        <v>0</v>
      </c>
      <c r="BJ177" s="78">
        <v>0</v>
      </c>
      <c r="BK177" s="78">
        <v>0</v>
      </c>
      <c r="BL177" s="285"/>
      <c r="BM177" s="179">
        <f t="shared" si="10"/>
        <v>1</v>
      </c>
      <c r="BN177" s="79">
        <v>0</v>
      </c>
      <c r="BO177" s="237">
        <v>0</v>
      </c>
      <c r="BP177" s="79">
        <v>0</v>
      </c>
      <c r="BQ177" s="79">
        <v>0</v>
      </c>
      <c r="BR177" s="79">
        <v>0</v>
      </c>
      <c r="BS177" s="238">
        <v>0</v>
      </c>
      <c r="BT177" s="79">
        <v>0</v>
      </c>
      <c r="BU177" s="79">
        <v>0</v>
      </c>
      <c r="BV177" s="79">
        <v>0</v>
      </c>
      <c r="BW177" s="79">
        <v>0</v>
      </c>
      <c r="BX177" s="79">
        <v>0</v>
      </c>
      <c r="BY177" s="79">
        <v>0</v>
      </c>
      <c r="BZ177" s="79">
        <v>0</v>
      </c>
      <c r="CA177" s="79">
        <v>0</v>
      </c>
      <c r="CB177" s="79">
        <v>0</v>
      </c>
      <c r="CC177" s="79">
        <v>0</v>
      </c>
      <c r="CD177" s="79">
        <v>0</v>
      </c>
      <c r="CE177" s="79">
        <v>0</v>
      </c>
      <c r="CF177" s="79">
        <v>0</v>
      </c>
      <c r="CG177" s="79">
        <v>0</v>
      </c>
      <c r="CH177" s="79">
        <v>0</v>
      </c>
      <c r="CI177" s="81">
        <f t="shared" si="11"/>
        <v>0</v>
      </c>
      <c r="CJ177" s="131">
        <f t="shared" si="12"/>
        <v>0</v>
      </c>
      <c r="CK177" s="131">
        <f t="shared" si="13"/>
        <v>0</v>
      </c>
      <c r="CL177" s="131">
        <f t="shared" si="14"/>
        <v>0</v>
      </c>
      <c r="CM177" s="83">
        <v>1</v>
      </c>
      <c r="CN177" s="254" t="s">
        <v>4965</v>
      </c>
      <c r="CO177" s="140" t="s">
        <v>4965</v>
      </c>
      <c r="CP177" s="256" t="s">
        <v>4965</v>
      </c>
      <c r="CQ177" s="86" t="s">
        <v>4965</v>
      </c>
      <c r="CR177" s="85" t="s">
        <v>4965</v>
      </c>
      <c r="CS177" s="85" t="s">
        <v>4965</v>
      </c>
      <c r="CT177" s="85" t="s">
        <v>4965</v>
      </c>
      <c r="CU177" s="86"/>
    </row>
    <row r="178" spans="1:99" s="363" customFormat="1" ht="12" customHeight="1" x14ac:dyDescent="0.2">
      <c r="A178" s="72" t="s">
        <v>2441</v>
      </c>
      <c r="B178" s="73" t="s">
        <v>4846</v>
      </c>
      <c r="C178" s="73" t="s">
        <v>1432</v>
      </c>
      <c r="D178" s="73" t="s">
        <v>1432</v>
      </c>
      <c r="E178" s="78" t="s">
        <v>1432</v>
      </c>
      <c r="F178" s="73" t="s">
        <v>4847</v>
      </c>
      <c r="G178" s="73" t="s">
        <v>908</v>
      </c>
      <c r="H178" s="73" t="s">
        <v>2717</v>
      </c>
      <c r="I178" s="73" t="s">
        <v>1745</v>
      </c>
      <c r="J178" s="73">
        <v>527375</v>
      </c>
      <c r="K178" s="73">
        <v>175280</v>
      </c>
      <c r="L178" s="177" t="s">
        <v>3084</v>
      </c>
      <c r="M178" s="74" t="s">
        <v>1748</v>
      </c>
      <c r="N178" s="74" t="s">
        <v>2134</v>
      </c>
      <c r="O178" s="73">
        <v>0</v>
      </c>
      <c r="P178" s="73">
        <v>3</v>
      </c>
      <c r="Q178" s="75">
        <v>3</v>
      </c>
      <c r="R178" s="73" t="s">
        <v>2247</v>
      </c>
      <c r="S178" s="73" t="s">
        <v>3187</v>
      </c>
      <c r="T178" s="74" t="s">
        <v>1877</v>
      </c>
      <c r="U178" s="74" t="s">
        <v>3423</v>
      </c>
      <c r="V178" s="73" t="s">
        <v>1439</v>
      </c>
      <c r="W178" s="74" t="s">
        <v>1432</v>
      </c>
      <c r="X178" s="73" t="s">
        <v>1442</v>
      </c>
      <c r="Y178" s="73" t="s">
        <v>3893</v>
      </c>
      <c r="Z178" s="73" t="s">
        <v>1444</v>
      </c>
      <c r="AA178" s="73" t="s">
        <v>4720</v>
      </c>
      <c r="AB178" s="384">
        <v>1.2E-2</v>
      </c>
      <c r="AC178" s="76" t="s">
        <v>1748</v>
      </c>
      <c r="AD178" s="77" t="s">
        <v>2134</v>
      </c>
      <c r="AE178" s="157" t="s">
        <v>3063</v>
      </c>
      <c r="AF178" s="78" t="s">
        <v>1445</v>
      </c>
      <c r="AG178" s="84"/>
      <c r="AH178" s="78">
        <v>0</v>
      </c>
      <c r="AI178" s="78">
        <v>0</v>
      </c>
      <c r="AJ178" s="78">
        <v>0</v>
      </c>
      <c r="AK178" s="78">
        <v>0</v>
      </c>
      <c r="AL178" s="78">
        <v>3</v>
      </c>
      <c r="AM178" s="78">
        <v>0</v>
      </c>
      <c r="AN178" s="78">
        <v>0</v>
      </c>
      <c r="AO178" s="78">
        <v>0</v>
      </c>
      <c r="AP178" s="78">
        <v>0</v>
      </c>
      <c r="AQ178" s="78">
        <v>0</v>
      </c>
      <c r="AR178" s="78">
        <v>0</v>
      </c>
      <c r="AS178" s="78">
        <v>3</v>
      </c>
      <c r="AT178" s="78">
        <v>0</v>
      </c>
      <c r="AU178" s="78">
        <v>0</v>
      </c>
      <c r="AV178" s="78">
        <v>0</v>
      </c>
      <c r="AW178" s="78">
        <v>0</v>
      </c>
      <c r="AX178" s="78">
        <v>0</v>
      </c>
      <c r="AY178" s="78">
        <v>0</v>
      </c>
      <c r="AZ178" s="78">
        <v>0</v>
      </c>
      <c r="BA178" s="78">
        <v>0</v>
      </c>
      <c r="BB178" s="78">
        <v>0</v>
      </c>
      <c r="BC178" s="78">
        <v>0</v>
      </c>
      <c r="BD178" s="78">
        <v>0</v>
      </c>
      <c r="BE178" s="78">
        <v>0</v>
      </c>
      <c r="BF178" s="78">
        <v>0</v>
      </c>
      <c r="BG178" s="78">
        <v>0</v>
      </c>
      <c r="BH178" s="78">
        <v>0</v>
      </c>
      <c r="BI178" s="78">
        <v>0</v>
      </c>
      <c r="BJ178" s="78">
        <v>0</v>
      </c>
      <c r="BK178" s="78">
        <v>0</v>
      </c>
      <c r="BL178" s="285"/>
      <c r="BM178" s="179">
        <f t="shared" si="10"/>
        <v>3</v>
      </c>
      <c r="BN178" s="79">
        <v>0</v>
      </c>
      <c r="BO178" s="237">
        <v>0</v>
      </c>
      <c r="BP178" s="79">
        <v>0</v>
      </c>
      <c r="BQ178" s="79">
        <v>0</v>
      </c>
      <c r="BR178" s="79">
        <v>0</v>
      </c>
      <c r="BS178" s="238">
        <v>0</v>
      </c>
      <c r="BT178" s="79">
        <v>0</v>
      </c>
      <c r="BU178" s="79">
        <v>0</v>
      </c>
      <c r="BV178" s="79">
        <v>0</v>
      </c>
      <c r="BW178" s="79">
        <v>0</v>
      </c>
      <c r="BX178" s="79">
        <v>0</v>
      </c>
      <c r="BY178" s="79">
        <v>0</v>
      </c>
      <c r="BZ178" s="79">
        <v>0</v>
      </c>
      <c r="CA178" s="79">
        <v>0</v>
      </c>
      <c r="CB178" s="79">
        <v>0</v>
      </c>
      <c r="CC178" s="79">
        <v>0</v>
      </c>
      <c r="CD178" s="79">
        <v>0</v>
      </c>
      <c r="CE178" s="79">
        <v>0</v>
      </c>
      <c r="CF178" s="79">
        <v>0</v>
      </c>
      <c r="CG178" s="79">
        <v>0</v>
      </c>
      <c r="CH178" s="79">
        <v>0</v>
      </c>
      <c r="CI178" s="81">
        <f t="shared" si="11"/>
        <v>0</v>
      </c>
      <c r="CJ178" s="131">
        <f t="shared" si="12"/>
        <v>0</v>
      </c>
      <c r="CK178" s="131">
        <f t="shared" si="13"/>
        <v>0</v>
      </c>
      <c r="CL178" s="131">
        <f t="shared" si="14"/>
        <v>0</v>
      </c>
      <c r="CM178" s="83">
        <v>7</v>
      </c>
      <c r="CN178" s="254" t="s">
        <v>4965</v>
      </c>
      <c r="CO178" s="180" t="s">
        <v>1940</v>
      </c>
      <c r="CP178" s="256" t="s">
        <v>4965</v>
      </c>
      <c r="CQ178" s="86" t="s">
        <v>4965</v>
      </c>
      <c r="CR178" s="85" t="s">
        <v>4965</v>
      </c>
      <c r="CS178" s="85" t="s">
        <v>4965</v>
      </c>
      <c r="CT178" s="85" t="s">
        <v>4965</v>
      </c>
      <c r="CU178" s="86"/>
    </row>
    <row r="179" spans="1:99" s="363" customFormat="1" ht="12" customHeight="1" x14ac:dyDescent="0.2">
      <c r="A179" s="72" t="s">
        <v>2441</v>
      </c>
      <c r="B179" s="73" t="s">
        <v>2248</v>
      </c>
      <c r="C179" s="73" t="s">
        <v>1432</v>
      </c>
      <c r="D179" s="73" t="s">
        <v>1432</v>
      </c>
      <c r="E179" s="78" t="s">
        <v>1432</v>
      </c>
      <c r="F179" s="73" t="s">
        <v>2249</v>
      </c>
      <c r="G179" s="73" t="s">
        <v>1434</v>
      </c>
      <c r="H179" s="73" t="s">
        <v>1435</v>
      </c>
      <c r="I179" s="73" t="s">
        <v>4123</v>
      </c>
      <c r="J179" s="73">
        <v>527542</v>
      </c>
      <c r="K179" s="73">
        <v>171555</v>
      </c>
      <c r="L179" s="177" t="s">
        <v>3082</v>
      </c>
      <c r="M179" s="74" t="s">
        <v>2250</v>
      </c>
      <c r="N179" s="74" t="s">
        <v>3859</v>
      </c>
      <c r="O179" s="73">
        <v>0</v>
      </c>
      <c r="P179" s="73">
        <v>8</v>
      </c>
      <c r="Q179" s="75">
        <v>8</v>
      </c>
      <c r="R179" s="73" t="s">
        <v>2251</v>
      </c>
      <c r="S179" s="73" t="s">
        <v>1438</v>
      </c>
      <c r="T179" s="74" t="s">
        <v>2491</v>
      </c>
      <c r="U179" s="74" t="s">
        <v>2219</v>
      </c>
      <c r="V179" s="73" t="s">
        <v>1439</v>
      </c>
      <c r="W179" s="74" t="s">
        <v>1432</v>
      </c>
      <c r="X179" s="73" t="s">
        <v>1442</v>
      </c>
      <c r="Y179" s="73" t="s">
        <v>3893</v>
      </c>
      <c r="Z179" s="73" t="s">
        <v>1444</v>
      </c>
      <c r="AA179" s="73" t="s">
        <v>2713</v>
      </c>
      <c r="AB179" s="384">
        <v>0.09</v>
      </c>
      <c r="AC179" s="76" t="s">
        <v>2250</v>
      </c>
      <c r="AD179" s="77" t="s">
        <v>3859</v>
      </c>
      <c r="AE179" s="157" t="s">
        <v>3063</v>
      </c>
      <c r="AF179" s="78" t="s">
        <v>1445</v>
      </c>
      <c r="AG179" s="78">
        <v>0</v>
      </c>
      <c r="AH179" s="78">
        <v>0</v>
      </c>
      <c r="AI179" s="78">
        <v>0</v>
      </c>
      <c r="AJ179" s="78">
        <v>0</v>
      </c>
      <c r="AK179" s="78">
        <v>2</v>
      </c>
      <c r="AL179" s="78">
        <v>6</v>
      </c>
      <c r="AM179" s="78">
        <v>0</v>
      </c>
      <c r="AN179" s="78">
        <v>0</v>
      </c>
      <c r="AO179" s="78">
        <v>0</v>
      </c>
      <c r="AP179" s="78">
        <v>0</v>
      </c>
      <c r="AQ179" s="78">
        <v>0</v>
      </c>
      <c r="AR179" s="78">
        <v>2</v>
      </c>
      <c r="AS179" s="78">
        <v>6</v>
      </c>
      <c r="AT179" s="78">
        <v>0</v>
      </c>
      <c r="AU179" s="78">
        <v>0</v>
      </c>
      <c r="AV179" s="78">
        <v>0</v>
      </c>
      <c r="AW179" s="78">
        <v>0</v>
      </c>
      <c r="AX179" s="78">
        <v>0</v>
      </c>
      <c r="AY179" s="78">
        <v>0</v>
      </c>
      <c r="AZ179" s="78">
        <v>0</v>
      </c>
      <c r="BA179" s="78">
        <v>0</v>
      </c>
      <c r="BB179" s="78">
        <v>0</v>
      </c>
      <c r="BC179" s="78">
        <v>0</v>
      </c>
      <c r="BD179" s="78">
        <v>0</v>
      </c>
      <c r="BE179" s="78">
        <v>0</v>
      </c>
      <c r="BF179" s="78">
        <v>0</v>
      </c>
      <c r="BG179" s="78">
        <v>0</v>
      </c>
      <c r="BH179" s="78">
        <v>0</v>
      </c>
      <c r="BI179" s="78">
        <v>0</v>
      </c>
      <c r="BJ179" s="78">
        <v>0</v>
      </c>
      <c r="BK179" s="78">
        <v>0</v>
      </c>
      <c r="BL179" s="285"/>
      <c r="BM179" s="179">
        <f t="shared" si="10"/>
        <v>8</v>
      </c>
      <c r="BN179" s="79">
        <v>0</v>
      </c>
      <c r="BO179" s="237">
        <v>0</v>
      </c>
      <c r="BP179" s="79">
        <v>0</v>
      </c>
      <c r="BQ179" s="79">
        <v>0</v>
      </c>
      <c r="BR179" s="79">
        <v>0</v>
      </c>
      <c r="BS179" s="238">
        <v>0</v>
      </c>
      <c r="BT179" s="79">
        <v>0</v>
      </c>
      <c r="BU179" s="79">
        <v>0</v>
      </c>
      <c r="BV179" s="79">
        <v>0</v>
      </c>
      <c r="BW179" s="79">
        <v>0</v>
      </c>
      <c r="BX179" s="79">
        <v>0</v>
      </c>
      <c r="BY179" s="79">
        <v>0</v>
      </c>
      <c r="BZ179" s="79">
        <v>0</v>
      </c>
      <c r="CA179" s="79">
        <v>0</v>
      </c>
      <c r="CB179" s="79">
        <v>0</v>
      </c>
      <c r="CC179" s="79">
        <v>0</v>
      </c>
      <c r="CD179" s="79">
        <v>0</v>
      </c>
      <c r="CE179" s="79">
        <v>0</v>
      </c>
      <c r="CF179" s="79">
        <v>0</v>
      </c>
      <c r="CG179" s="79">
        <v>0</v>
      </c>
      <c r="CH179" s="79">
        <v>0</v>
      </c>
      <c r="CI179" s="81">
        <f t="shared" si="11"/>
        <v>0</v>
      </c>
      <c r="CJ179" s="131">
        <f t="shared" si="12"/>
        <v>0</v>
      </c>
      <c r="CK179" s="131">
        <f t="shared" si="13"/>
        <v>0</v>
      </c>
      <c r="CL179" s="131">
        <f t="shared" si="14"/>
        <v>0</v>
      </c>
      <c r="CM179" s="83">
        <v>7</v>
      </c>
      <c r="CN179" s="254" t="s">
        <v>4965</v>
      </c>
      <c r="CO179" s="180" t="s">
        <v>1941</v>
      </c>
      <c r="CP179" s="256" t="s">
        <v>4965</v>
      </c>
      <c r="CQ179" s="86" t="s">
        <v>4965</v>
      </c>
      <c r="CR179" s="85" t="s">
        <v>4965</v>
      </c>
      <c r="CS179" s="85" t="s">
        <v>4965</v>
      </c>
      <c r="CT179" s="85" t="s">
        <v>4965</v>
      </c>
      <c r="CU179" s="86"/>
    </row>
    <row r="180" spans="1:99" s="363" customFormat="1" ht="12" customHeight="1" x14ac:dyDescent="0.2">
      <c r="A180" s="72" t="s">
        <v>2441</v>
      </c>
      <c r="B180" s="73" t="s">
        <v>2252</v>
      </c>
      <c r="C180" s="73" t="s">
        <v>1432</v>
      </c>
      <c r="D180" s="73" t="s">
        <v>1432</v>
      </c>
      <c r="E180" s="78" t="s">
        <v>1432</v>
      </c>
      <c r="F180" s="73" t="s">
        <v>2253</v>
      </c>
      <c r="G180" s="73" t="s">
        <v>2513</v>
      </c>
      <c r="H180" s="73" t="s">
        <v>2717</v>
      </c>
      <c r="I180" s="73" t="s">
        <v>4887</v>
      </c>
      <c r="J180" s="73">
        <v>526443</v>
      </c>
      <c r="K180" s="73">
        <v>175565</v>
      </c>
      <c r="L180" s="177" t="s">
        <v>4766</v>
      </c>
      <c r="M180" s="74" t="s">
        <v>2066</v>
      </c>
      <c r="N180" s="74" t="s">
        <v>3859</v>
      </c>
      <c r="O180" s="73">
        <v>0</v>
      </c>
      <c r="P180" s="73">
        <v>1</v>
      </c>
      <c r="Q180" s="75">
        <v>1</v>
      </c>
      <c r="R180" s="73" t="s">
        <v>2254</v>
      </c>
      <c r="S180" s="73" t="s">
        <v>1438</v>
      </c>
      <c r="T180" s="74" t="s">
        <v>4284</v>
      </c>
      <c r="U180" s="74" t="s">
        <v>2255</v>
      </c>
      <c r="V180" s="73" t="s">
        <v>1439</v>
      </c>
      <c r="W180" s="74" t="s">
        <v>1432</v>
      </c>
      <c r="X180" s="73" t="s">
        <v>1442</v>
      </c>
      <c r="Y180" s="73" t="s">
        <v>1443</v>
      </c>
      <c r="Z180" s="73" t="s">
        <v>1444</v>
      </c>
      <c r="AA180" s="73" t="s">
        <v>2713</v>
      </c>
      <c r="AB180" s="384">
        <v>4.0000000000000001E-3</v>
      </c>
      <c r="AC180" s="76" t="s">
        <v>2066</v>
      </c>
      <c r="AD180" s="77" t="s">
        <v>3859</v>
      </c>
      <c r="AE180" s="157" t="s">
        <v>3063</v>
      </c>
      <c r="AF180" s="78" t="s">
        <v>1445</v>
      </c>
      <c r="AG180" s="78">
        <v>0</v>
      </c>
      <c r="AH180" s="78">
        <v>0</v>
      </c>
      <c r="AI180" s="78">
        <v>0</v>
      </c>
      <c r="AJ180" s="78">
        <v>0</v>
      </c>
      <c r="AK180" s="78">
        <v>0</v>
      </c>
      <c r="AL180" s="78">
        <v>1</v>
      </c>
      <c r="AM180" s="78">
        <v>0</v>
      </c>
      <c r="AN180" s="78">
        <v>0</v>
      </c>
      <c r="AO180" s="78">
        <v>0</v>
      </c>
      <c r="AP180" s="78">
        <v>0</v>
      </c>
      <c r="AQ180" s="78">
        <v>0</v>
      </c>
      <c r="AR180" s="78">
        <v>0</v>
      </c>
      <c r="AS180" s="78">
        <v>1</v>
      </c>
      <c r="AT180" s="78">
        <v>0</v>
      </c>
      <c r="AU180" s="78">
        <v>0</v>
      </c>
      <c r="AV180" s="78">
        <v>0</v>
      </c>
      <c r="AW180" s="78">
        <v>0</v>
      </c>
      <c r="AX180" s="78">
        <v>0</v>
      </c>
      <c r="AY180" s="78">
        <v>0</v>
      </c>
      <c r="AZ180" s="78">
        <v>0</v>
      </c>
      <c r="BA180" s="78">
        <v>0</v>
      </c>
      <c r="BB180" s="78">
        <v>0</v>
      </c>
      <c r="BC180" s="78">
        <v>0</v>
      </c>
      <c r="BD180" s="78">
        <v>0</v>
      </c>
      <c r="BE180" s="78">
        <v>0</v>
      </c>
      <c r="BF180" s="78">
        <v>0</v>
      </c>
      <c r="BG180" s="78">
        <v>0</v>
      </c>
      <c r="BH180" s="78">
        <v>0</v>
      </c>
      <c r="BI180" s="78">
        <v>0</v>
      </c>
      <c r="BJ180" s="78">
        <v>0</v>
      </c>
      <c r="BK180" s="78">
        <v>0</v>
      </c>
      <c r="BL180" s="285"/>
      <c r="BM180" s="179">
        <f t="shared" si="10"/>
        <v>1</v>
      </c>
      <c r="BN180" s="79">
        <v>0</v>
      </c>
      <c r="BO180" s="237">
        <v>0</v>
      </c>
      <c r="BP180" s="79">
        <v>0</v>
      </c>
      <c r="BQ180" s="79">
        <v>0</v>
      </c>
      <c r="BR180" s="79">
        <v>0</v>
      </c>
      <c r="BS180" s="238">
        <v>0</v>
      </c>
      <c r="BT180" s="79">
        <v>0</v>
      </c>
      <c r="BU180" s="79">
        <v>0</v>
      </c>
      <c r="BV180" s="79">
        <v>0</v>
      </c>
      <c r="BW180" s="79">
        <v>0</v>
      </c>
      <c r="BX180" s="79">
        <v>0</v>
      </c>
      <c r="BY180" s="79">
        <v>0</v>
      </c>
      <c r="BZ180" s="79">
        <v>0</v>
      </c>
      <c r="CA180" s="79">
        <v>0</v>
      </c>
      <c r="CB180" s="79">
        <v>0</v>
      </c>
      <c r="CC180" s="79">
        <v>0</v>
      </c>
      <c r="CD180" s="79">
        <v>0</v>
      </c>
      <c r="CE180" s="79">
        <v>0</v>
      </c>
      <c r="CF180" s="79">
        <v>0</v>
      </c>
      <c r="CG180" s="79">
        <v>0</v>
      </c>
      <c r="CH180" s="79">
        <v>0</v>
      </c>
      <c r="CI180" s="81">
        <f t="shared" si="11"/>
        <v>0</v>
      </c>
      <c r="CJ180" s="131">
        <f t="shared" si="12"/>
        <v>0</v>
      </c>
      <c r="CK180" s="131">
        <f t="shared" si="13"/>
        <v>0</v>
      </c>
      <c r="CL180" s="131">
        <f t="shared" si="14"/>
        <v>0</v>
      </c>
      <c r="CM180" s="83">
        <v>1</v>
      </c>
      <c r="CN180" s="254" t="s">
        <v>4965</v>
      </c>
      <c r="CO180" s="140" t="s">
        <v>4965</v>
      </c>
      <c r="CP180" s="256" t="s">
        <v>4965</v>
      </c>
      <c r="CQ180" s="86" t="s">
        <v>4965</v>
      </c>
      <c r="CR180" s="85" t="s">
        <v>4965</v>
      </c>
      <c r="CS180" s="85" t="s">
        <v>4965</v>
      </c>
      <c r="CT180" s="85" t="s">
        <v>4965</v>
      </c>
      <c r="CU180" s="86"/>
    </row>
    <row r="181" spans="1:99" s="363" customFormat="1" ht="12" customHeight="1" x14ac:dyDescent="0.2">
      <c r="A181" s="72" t="s">
        <v>2441</v>
      </c>
      <c r="B181" s="73" t="s">
        <v>2256</v>
      </c>
      <c r="C181" s="73" t="s">
        <v>1432</v>
      </c>
      <c r="D181" s="73" t="s">
        <v>1432</v>
      </c>
      <c r="E181" s="78" t="s">
        <v>1432</v>
      </c>
      <c r="F181" s="73" t="s">
        <v>2257</v>
      </c>
      <c r="G181" s="73" t="s">
        <v>4568</v>
      </c>
      <c r="H181" s="73" t="s">
        <v>1458</v>
      </c>
      <c r="I181" s="73" t="s">
        <v>2258</v>
      </c>
      <c r="J181" s="73">
        <v>523495</v>
      </c>
      <c r="K181" s="73">
        <v>175880</v>
      </c>
      <c r="L181" s="177" t="s">
        <v>3088</v>
      </c>
      <c r="M181" s="74" t="s">
        <v>3900</v>
      </c>
      <c r="N181" s="74" t="s">
        <v>3859</v>
      </c>
      <c r="O181" s="73">
        <v>0</v>
      </c>
      <c r="P181" s="73">
        <v>1</v>
      </c>
      <c r="Q181" s="75">
        <v>1</v>
      </c>
      <c r="R181" s="73" t="s">
        <v>2259</v>
      </c>
      <c r="S181" s="73" t="s">
        <v>1438</v>
      </c>
      <c r="T181" s="74" t="s">
        <v>3101</v>
      </c>
      <c r="U181" s="74" t="s">
        <v>2260</v>
      </c>
      <c r="V181" s="73" t="s">
        <v>1439</v>
      </c>
      <c r="W181" s="74" t="s">
        <v>1432</v>
      </c>
      <c r="X181" s="73" t="s">
        <v>1442</v>
      </c>
      <c r="Y181" s="73" t="s">
        <v>3893</v>
      </c>
      <c r="Z181" s="73" t="s">
        <v>1444</v>
      </c>
      <c r="AA181" s="73" t="s">
        <v>4720</v>
      </c>
      <c r="AB181" s="384">
        <v>5.0000000000000001E-3</v>
      </c>
      <c r="AC181" s="76" t="s">
        <v>3900</v>
      </c>
      <c r="AD181" s="77" t="s">
        <v>3859</v>
      </c>
      <c r="AE181" s="157" t="s">
        <v>3063</v>
      </c>
      <c r="AF181" s="78" t="s">
        <v>1445</v>
      </c>
      <c r="AG181" s="78">
        <v>0</v>
      </c>
      <c r="AH181" s="78">
        <v>0</v>
      </c>
      <c r="AI181" s="78">
        <v>0</v>
      </c>
      <c r="AJ181" s="78">
        <v>0</v>
      </c>
      <c r="AK181" s="78">
        <v>0</v>
      </c>
      <c r="AL181" s="78">
        <v>1</v>
      </c>
      <c r="AM181" s="78">
        <v>0</v>
      </c>
      <c r="AN181" s="78">
        <v>0</v>
      </c>
      <c r="AO181" s="78">
        <v>0</v>
      </c>
      <c r="AP181" s="78">
        <v>0</v>
      </c>
      <c r="AQ181" s="78">
        <v>0</v>
      </c>
      <c r="AR181" s="78">
        <v>0</v>
      </c>
      <c r="AS181" s="78">
        <v>1</v>
      </c>
      <c r="AT181" s="78">
        <v>0</v>
      </c>
      <c r="AU181" s="78">
        <v>0</v>
      </c>
      <c r="AV181" s="78">
        <v>0</v>
      </c>
      <c r="AW181" s="78">
        <v>0</v>
      </c>
      <c r="AX181" s="78">
        <v>0</v>
      </c>
      <c r="AY181" s="78">
        <v>0</v>
      </c>
      <c r="AZ181" s="78">
        <v>0</v>
      </c>
      <c r="BA181" s="78">
        <v>0</v>
      </c>
      <c r="BB181" s="78">
        <v>0</v>
      </c>
      <c r="BC181" s="78">
        <v>0</v>
      </c>
      <c r="BD181" s="78">
        <v>0</v>
      </c>
      <c r="BE181" s="78">
        <v>0</v>
      </c>
      <c r="BF181" s="78">
        <v>0</v>
      </c>
      <c r="BG181" s="78">
        <v>0</v>
      </c>
      <c r="BH181" s="78">
        <v>0</v>
      </c>
      <c r="BI181" s="78">
        <v>0</v>
      </c>
      <c r="BJ181" s="78">
        <v>0</v>
      </c>
      <c r="BK181" s="78">
        <v>0</v>
      </c>
      <c r="BL181" s="285"/>
      <c r="BM181" s="179">
        <f t="shared" si="10"/>
        <v>1</v>
      </c>
      <c r="BN181" s="79">
        <v>0</v>
      </c>
      <c r="BO181" s="237">
        <v>0</v>
      </c>
      <c r="BP181" s="79">
        <v>0</v>
      </c>
      <c r="BQ181" s="79">
        <v>0</v>
      </c>
      <c r="BR181" s="79">
        <v>0</v>
      </c>
      <c r="BS181" s="238">
        <v>0</v>
      </c>
      <c r="BT181" s="79">
        <v>0</v>
      </c>
      <c r="BU181" s="79">
        <v>0</v>
      </c>
      <c r="BV181" s="79">
        <v>0</v>
      </c>
      <c r="BW181" s="79">
        <v>0</v>
      </c>
      <c r="BX181" s="79">
        <v>0</v>
      </c>
      <c r="BY181" s="79">
        <v>0</v>
      </c>
      <c r="BZ181" s="79">
        <v>0</v>
      </c>
      <c r="CA181" s="79">
        <v>0</v>
      </c>
      <c r="CB181" s="79">
        <v>0</v>
      </c>
      <c r="CC181" s="79">
        <v>0</v>
      </c>
      <c r="CD181" s="79">
        <v>0</v>
      </c>
      <c r="CE181" s="79">
        <v>0</v>
      </c>
      <c r="CF181" s="79">
        <v>0</v>
      </c>
      <c r="CG181" s="79">
        <v>0</v>
      </c>
      <c r="CH181" s="79">
        <v>0</v>
      </c>
      <c r="CI181" s="81">
        <f t="shared" si="11"/>
        <v>0</v>
      </c>
      <c r="CJ181" s="131">
        <f t="shared" si="12"/>
        <v>0</v>
      </c>
      <c r="CK181" s="131">
        <f t="shared" si="13"/>
        <v>0</v>
      </c>
      <c r="CL181" s="131">
        <f t="shared" si="14"/>
        <v>0</v>
      </c>
      <c r="CM181" s="83">
        <v>7</v>
      </c>
      <c r="CN181" s="254" t="s">
        <v>4965</v>
      </c>
      <c r="CO181" s="140" t="s">
        <v>4965</v>
      </c>
      <c r="CP181" s="256" t="s">
        <v>4965</v>
      </c>
      <c r="CQ181" s="86" t="s">
        <v>4965</v>
      </c>
      <c r="CR181" s="85" t="s">
        <v>4965</v>
      </c>
      <c r="CS181" s="85" t="s">
        <v>4965</v>
      </c>
      <c r="CT181" s="85" t="s">
        <v>4965</v>
      </c>
      <c r="CU181" s="86"/>
    </row>
    <row r="182" spans="1:99" s="363" customFormat="1" ht="12" customHeight="1" x14ac:dyDescent="0.2">
      <c r="A182" s="72" t="s">
        <v>2441</v>
      </c>
      <c r="B182" s="73" t="s">
        <v>2261</v>
      </c>
      <c r="C182" s="73" t="s">
        <v>1432</v>
      </c>
      <c r="D182" s="73" t="s">
        <v>1432</v>
      </c>
      <c r="E182" s="78" t="s">
        <v>1432</v>
      </c>
      <c r="F182" s="73" t="s">
        <v>3873</v>
      </c>
      <c r="G182" s="73" t="s">
        <v>2262</v>
      </c>
      <c r="H182" s="73" t="s">
        <v>3875</v>
      </c>
      <c r="I182" s="73" t="s">
        <v>2263</v>
      </c>
      <c r="J182" s="73">
        <v>528661</v>
      </c>
      <c r="K182" s="73">
        <v>174076</v>
      </c>
      <c r="L182" s="177" t="s">
        <v>3076</v>
      </c>
      <c r="M182" s="74" t="s">
        <v>1401</v>
      </c>
      <c r="N182" s="74" t="s">
        <v>3859</v>
      </c>
      <c r="O182" s="73">
        <v>2</v>
      </c>
      <c r="P182" s="73">
        <v>2</v>
      </c>
      <c r="Q182" s="75">
        <v>0</v>
      </c>
      <c r="R182" s="73" t="s">
        <v>2607</v>
      </c>
      <c r="S182" s="73" t="s">
        <v>1438</v>
      </c>
      <c r="T182" s="74" t="s">
        <v>2491</v>
      </c>
      <c r="U182" s="74" t="s">
        <v>1369</v>
      </c>
      <c r="V182" s="73" t="s">
        <v>1439</v>
      </c>
      <c r="W182" s="74" t="s">
        <v>1432</v>
      </c>
      <c r="X182" s="73" t="s">
        <v>1442</v>
      </c>
      <c r="Y182" s="73" t="s">
        <v>1453</v>
      </c>
      <c r="Z182" s="73" t="s">
        <v>1444</v>
      </c>
      <c r="AA182" s="73" t="s">
        <v>4207</v>
      </c>
      <c r="AB182" s="384">
        <v>0.06</v>
      </c>
      <c r="AC182" s="76" t="s">
        <v>1401</v>
      </c>
      <c r="AD182" s="77" t="s">
        <v>3859</v>
      </c>
      <c r="AE182" s="157" t="s">
        <v>3063</v>
      </c>
      <c r="AF182" s="78" t="s">
        <v>1445</v>
      </c>
      <c r="AG182" s="78">
        <v>0</v>
      </c>
      <c r="AH182" s="78">
        <v>0</v>
      </c>
      <c r="AI182" s="78">
        <v>0</v>
      </c>
      <c r="AJ182" s="78">
        <v>0</v>
      </c>
      <c r="AK182" s="78">
        <v>0</v>
      </c>
      <c r="AL182" s="78">
        <v>0</v>
      </c>
      <c r="AM182" s="78">
        <v>-1</v>
      </c>
      <c r="AN182" s="78">
        <v>2</v>
      </c>
      <c r="AO182" s="78">
        <v>-1</v>
      </c>
      <c r="AP182" s="78">
        <v>0</v>
      </c>
      <c r="AQ182" s="78">
        <v>0</v>
      </c>
      <c r="AR182" s="78">
        <v>0</v>
      </c>
      <c r="AS182" s="78">
        <v>0</v>
      </c>
      <c r="AT182" s="78">
        <v>-1</v>
      </c>
      <c r="AU182" s="78">
        <v>0</v>
      </c>
      <c r="AV182" s="78">
        <v>-1</v>
      </c>
      <c r="AW182" s="78">
        <v>0</v>
      </c>
      <c r="AX182" s="78">
        <v>0</v>
      </c>
      <c r="AY182" s="78">
        <v>0</v>
      </c>
      <c r="AZ182" s="78">
        <v>0</v>
      </c>
      <c r="BA182" s="78">
        <v>0</v>
      </c>
      <c r="BB182" s="78">
        <v>2</v>
      </c>
      <c r="BC182" s="78">
        <v>0</v>
      </c>
      <c r="BD182" s="78">
        <v>0</v>
      </c>
      <c r="BE182" s="78">
        <v>0</v>
      </c>
      <c r="BF182" s="78">
        <v>0</v>
      </c>
      <c r="BG182" s="78">
        <v>0</v>
      </c>
      <c r="BH182" s="78">
        <v>0</v>
      </c>
      <c r="BI182" s="78">
        <v>0</v>
      </c>
      <c r="BJ182" s="78">
        <v>0</v>
      </c>
      <c r="BK182" s="78">
        <v>0</v>
      </c>
      <c r="BL182" s="285"/>
      <c r="BM182" s="179">
        <f t="shared" si="10"/>
        <v>0</v>
      </c>
      <c r="BN182" s="79">
        <v>0</v>
      </c>
      <c r="BO182" s="237">
        <v>0</v>
      </c>
      <c r="BP182" s="79">
        <v>0</v>
      </c>
      <c r="BQ182" s="79">
        <v>0</v>
      </c>
      <c r="BR182" s="79">
        <v>0</v>
      </c>
      <c r="BS182" s="238">
        <v>0</v>
      </c>
      <c r="BT182" s="79">
        <v>0</v>
      </c>
      <c r="BU182" s="79">
        <v>0</v>
      </c>
      <c r="BV182" s="79">
        <v>0</v>
      </c>
      <c r="BW182" s="79">
        <v>0</v>
      </c>
      <c r="BX182" s="79">
        <v>0</v>
      </c>
      <c r="BY182" s="79">
        <v>0</v>
      </c>
      <c r="BZ182" s="79">
        <v>0</v>
      </c>
      <c r="CA182" s="79">
        <v>0</v>
      </c>
      <c r="CB182" s="79">
        <v>0</v>
      </c>
      <c r="CC182" s="79">
        <v>0</v>
      </c>
      <c r="CD182" s="79">
        <v>0</v>
      </c>
      <c r="CE182" s="79">
        <v>0</v>
      </c>
      <c r="CF182" s="79">
        <v>0</v>
      </c>
      <c r="CG182" s="79">
        <v>0</v>
      </c>
      <c r="CH182" s="79">
        <v>0</v>
      </c>
      <c r="CI182" s="81">
        <f t="shared" si="11"/>
        <v>0</v>
      </c>
      <c r="CJ182" s="131">
        <f t="shared" si="12"/>
        <v>0</v>
      </c>
      <c r="CK182" s="131">
        <f t="shared" si="13"/>
        <v>0</v>
      </c>
      <c r="CL182" s="131">
        <f t="shared" si="14"/>
        <v>0</v>
      </c>
      <c r="CM182" s="83">
        <v>7</v>
      </c>
      <c r="CN182" s="254" t="s">
        <v>4965</v>
      </c>
      <c r="CO182" s="140" t="s">
        <v>4965</v>
      </c>
      <c r="CP182" s="256" t="s">
        <v>4965</v>
      </c>
      <c r="CQ182" s="86" t="s">
        <v>4965</v>
      </c>
      <c r="CR182" s="85" t="s">
        <v>4965</v>
      </c>
      <c r="CS182" s="85" t="s">
        <v>4965</v>
      </c>
      <c r="CT182" s="85" t="s">
        <v>4965</v>
      </c>
      <c r="CU182" s="86"/>
    </row>
    <row r="183" spans="1:99" s="363" customFormat="1" ht="12" customHeight="1" x14ac:dyDescent="0.2">
      <c r="A183" s="72" t="s">
        <v>2441</v>
      </c>
      <c r="B183" s="73" t="s">
        <v>2608</v>
      </c>
      <c r="C183" s="73" t="s">
        <v>1432</v>
      </c>
      <c r="D183" s="73" t="s">
        <v>1432</v>
      </c>
      <c r="E183" s="78" t="s">
        <v>1432</v>
      </c>
      <c r="F183" s="73" t="s">
        <v>4729</v>
      </c>
      <c r="G183" s="73" t="s">
        <v>3282</v>
      </c>
      <c r="H183" s="73" t="s">
        <v>1435</v>
      </c>
      <c r="I183" s="73" t="s">
        <v>2392</v>
      </c>
      <c r="J183" s="73">
        <v>527290</v>
      </c>
      <c r="K183" s="73">
        <v>171292</v>
      </c>
      <c r="L183" s="177" t="s">
        <v>3069</v>
      </c>
      <c r="M183" s="74" t="s">
        <v>3900</v>
      </c>
      <c r="N183" s="74" t="s">
        <v>3859</v>
      </c>
      <c r="O183" s="73">
        <v>1</v>
      </c>
      <c r="P183" s="73">
        <v>2</v>
      </c>
      <c r="Q183" s="75">
        <v>1</v>
      </c>
      <c r="R183" s="73" t="s">
        <v>2609</v>
      </c>
      <c r="S183" s="73" t="s">
        <v>1438</v>
      </c>
      <c r="T183" s="74" t="s">
        <v>3026</v>
      </c>
      <c r="U183" s="74" t="s">
        <v>2610</v>
      </c>
      <c r="V183" s="73" t="s">
        <v>1439</v>
      </c>
      <c r="W183" s="74" t="s">
        <v>1432</v>
      </c>
      <c r="X183" s="73" t="s">
        <v>1442</v>
      </c>
      <c r="Y183" s="73" t="s">
        <v>4694</v>
      </c>
      <c r="Z183" s="73" t="s">
        <v>1444</v>
      </c>
      <c r="AA183" s="73" t="s">
        <v>1454</v>
      </c>
      <c r="AB183" s="384">
        <v>1.4E-2</v>
      </c>
      <c r="AC183" s="76" t="s">
        <v>3900</v>
      </c>
      <c r="AD183" s="77" t="s">
        <v>3859</v>
      </c>
      <c r="AE183" s="157" t="s">
        <v>3063</v>
      </c>
      <c r="AF183" s="78" t="s">
        <v>1445</v>
      </c>
      <c r="AG183" s="78">
        <v>0</v>
      </c>
      <c r="AH183" s="78">
        <v>0</v>
      </c>
      <c r="AI183" s="78">
        <v>0</v>
      </c>
      <c r="AJ183" s="78">
        <v>0</v>
      </c>
      <c r="AK183" s="78">
        <v>0</v>
      </c>
      <c r="AL183" s="78">
        <v>0</v>
      </c>
      <c r="AM183" s="78">
        <v>1</v>
      </c>
      <c r="AN183" s="78">
        <v>0</v>
      </c>
      <c r="AO183" s="78">
        <v>0</v>
      </c>
      <c r="AP183" s="78">
        <v>0</v>
      </c>
      <c r="AQ183" s="78">
        <v>0</v>
      </c>
      <c r="AR183" s="78">
        <v>0</v>
      </c>
      <c r="AS183" s="78">
        <v>0</v>
      </c>
      <c r="AT183" s="78">
        <v>1</v>
      </c>
      <c r="AU183" s="78">
        <v>1</v>
      </c>
      <c r="AV183" s="78">
        <v>0</v>
      </c>
      <c r="AW183" s="78">
        <v>0</v>
      </c>
      <c r="AX183" s="78">
        <v>0</v>
      </c>
      <c r="AY183" s="78">
        <v>0</v>
      </c>
      <c r="AZ183" s="78">
        <v>0</v>
      </c>
      <c r="BA183" s="78">
        <v>0</v>
      </c>
      <c r="BB183" s="78">
        <v>-1</v>
      </c>
      <c r="BC183" s="78">
        <v>0</v>
      </c>
      <c r="BD183" s="78">
        <v>0</v>
      </c>
      <c r="BE183" s="78">
        <v>0</v>
      </c>
      <c r="BF183" s="78">
        <v>0</v>
      </c>
      <c r="BG183" s="78">
        <v>0</v>
      </c>
      <c r="BH183" s="78">
        <v>0</v>
      </c>
      <c r="BI183" s="78">
        <v>0</v>
      </c>
      <c r="BJ183" s="78">
        <v>0</v>
      </c>
      <c r="BK183" s="78">
        <v>0</v>
      </c>
      <c r="BL183" s="285"/>
      <c r="BM183" s="179">
        <f t="shared" si="10"/>
        <v>1</v>
      </c>
      <c r="BN183" s="79">
        <v>0</v>
      </c>
      <c r="BO183" s="237">
        <v>0</v>
      </c>
      <c r="BP183" s="79">
        <v>0</v>
      </c>
      <c r="BQ183" s="79">
        <v>0</v>
      </c>
      <c r="BR183" s="79">
        <v>0</v>
      </c>
      <c r="BS183" s="238">
        <v>0</v>
      </c>
      <c r="BT183" s="79">
        <v>0</v>
      </c>
      <c r="BU183" s="79">
        <v>0</v>
      </c>
      <c r="BV183" s="79">
        <v>0</v>
      </c>
      <c r="BW183" s="79">
        <v>0</v>
      </c>
      <c r="BX183" s="79">
        <v>0</v>
      </c>
      <c r="BY183" s="79">
        <v>0</v>
      </c>
      <c r="BZ183" s="79">
        <v>0</v>
      </c>
      <c r="CA183" s="79">
        <v>0</v>
      </c>
      <c r="CB183" s="79">
        <v>0</v>
      </c>
      <c r="CC183" s="79">
        <v>0</v>
      </c>
      <c r="CD183" s="79">
        <v>0</v>
      </c>
      <c r="CE183" s="79">
        <v>0</v>
      </c>
      <c r="CF183" s="79">
        <v>0</v>
      </c>
      <c r="CG183" s="79">
        <v>0</v>
      </c>
      <c r="CH183" s="79">
        <v>0</v>
      </c>
      <c r="CI183" s="81">
        <f t="shared" si="11"/>
        <v>0</v>
      </c>
      <c r="CJ183" s="131">
        <f t="shared" si="12"/>
        <v>0</v>
      </c>
      <c r="CK183" s="131">
        <f t="shared" si="13"/>
        <v>0</v>
      </c>
      <c r="CL183" s="131">
        <f t="shared" si="14"/>
        <v>0</v>
      </c>
      <c r="CM183" s="83">
        <v>1</v>
      </c>
      <c r="CN183" s="254" t="s">
        <v>4965</v>
      </c>
      <c r="CO183" s="140" t="s">
        <v>4965</v>
      </c>
      <c r="CP183" s="256" t="s">
        <v>4965</v>
      </c>
      <c r="CQ183" s="86" t="s">
        <v>4965</v>
      </c>
      <c r="CR183" s="85" t="s">
        <v>4965</v>
      </c>
      <c r="CS183" s="85" t="s">
        <v>4965</v>
      </c>
      <c r="CT183" s="85" t="s">
        <v>4965</v>
      </c>
      <c r="CU183" s="86"/>
    </row>
    <row r="184" spans="1:99" s="363" customFormat="1" ht="12" customHeight="1" x14ac:dyDescent="0.2">
      <c r="A184" s="72" t="s">
        <v>2441</v>
      </c>
      <c r="B184" s="73" t="s">
        <v>2611</v>
      </c>
      <c r="C184" s="73" t="s">
        <v>1432</v>
      </c>
      <c r="D184" s="73" t="s">
        <v>1432</v>
      </c>
      <c r="E184" s="78" t="s">
        <v>1432</v>
      </c>
      <c r="F184" s="73" t="s">
        <v>2004</v>
      </c>
      <c r="G184" s="73" t="s">
        <v>848</v>
      </c>
      <c r="H184" s="73" t="s">
        <v>1885</v>
      </c>
      <c r="I184" s="73" t="s">
        <v>2188</v>
      </c>
      <c r="J184" s="73">
        <v>525892</v>
      </c>
      <c r="K184" s="73">
        <v>174956</v>
      </c>
      <c r="L184" s="177" t="s">
        <v>3080</v>
      </c>
      <c r="M184" s="74" t="s">
        <v>3859</v>
      </c>
      <c r="N184" s="74" t="s">
        <v>3859</v>
      </c>
      <c r="O184" s="73">
        <v>0</v>
      </c>
      <c r="P184" s="73">
        <v>3</v>
      </c>
      <c r="Q184" s="75">
        <v>3</v>
      </c>
      <c r="R184" s="73" t="s">
        <v>2612</v>
      </c>
      <c r="S184" s="73" t="s">
        <v>1438</v>
      </c>
      <c r="T184" s="74" t="s">
        <v>1161</v>
      </c>
      <c r="U184" s="74" t="s">
        <v>2219</v>
      </c>
      <c r="V184" s="73" t="s">
        <v>1439</v>
      </c>
      <c r="W184" s="74" t="s">
        <v>1432</v>
      </c>
      <c r="X184" s="73" t="s">
        <v>1442</v>
      </c>
      <c r="Y184" s="73" t="s">
        <v>4694</v>
      </c>
      <c r="Z184" s="73" t="s">
        <v>1444</v>
      </c>
      <c r="AA184" s="73" t="s">
        <v>2713</v>
      </c>
      <c r="AB184" s="384">
        <v>7.0000000000000001E-3</v>
      </c>
      <c r="AC184" s="76" t="s">
        <v>3859</v>
      </c>
      <c r="AD184" s="77" t="s">
        <v>3859</v>
      </c>
      <c r="AE184" s="157" t="s">
        <v>3063</v>
      </c>
      <c r="AF184" s="78" t="s">
        <v>1445</v>
      </c>
      <c r="AG184" s="84"/>
      <c r="AH184" s="78">
        <v>0</v>
      </c>
      <c r="AI184" s="78">
        <v>0</v>
      </c>
      <c r="AJ184" s="78">
        <v>0</v>
      </c>
      <c r="AK184" s="78">
        <v>1</v>
      </c>
      <c r="AL184" s="78">
        <v>2</v>
      </c>
      <c r="AM184" s="78">
        <v>0</v>
      </c>
      <c r="AN184" s="78">
        <v>0</v>
      </c>
      <c r="AO184" s="78">
        <v>0</v>
      </c>
      <c r="AP184" s="78">
        <v>0</v>
      </c>
      <c r="AQ184" s="78">
        <v>0</v>
      </c>
      <c r="AR184" s="78">
        <v>1</v>
      </c>
      <c r="AS184" s="78">
        <v>1</v>
      </c>
      <c r="AT184" s="78">
        <v>0</v>
      </c>
      <c r="AU184" s="78">
        <v>0</v>
      </c>
      <c r="AV184" s="78">
        <v>0</v>
      </c>
      <c r="AW184" s="78">
        <v>0</v>
      </c>
      <c r="AX184" s="78">
        <v>0</v>
      </c>
      <c r="AY184" s="78">
        <v>0</v>
      </c>
      <c r="AZ184" s="78">
        <v>1</v>
      </c>
      <c r="BA184" s="78">
        <v>0</v>
      </c>
      <c r="BB184" s="78">
        <v>0</v>
      </c>
      <c r="BC184" s="78">
        <v>0</v>
      </c>
      <c r="BD184" s="78">
        <v>0</v>
      </c>
      <c r="BE184" s="78">
        <v>0</v>
      </c>
      <c r="BF184" s="78">
        <v>0</v>
      </c>
      <c r="BG184" s="78">
        <v>0</v>
      </c>
      <c r="BH184" s="78">
        <v>0</v>
      </c>
      <c r="BI184" s="78">
        <v>0</v>
      </c>
      <c r="BJ184" s="78">
        <v>0</v>
      </c>
      <c r="BK184" s="78">
        <v>0</v>
      </c>
      <c r="BL184" s="285"/>
      <c r="BM184" s="179">
        <f t="shared" si="10"/>
        <v>3</v>
      </c>
      <c r="BN184" s="79">
        <v>0</v>
      </c>
      <c r="BO184" s="237">
        <v>0</v>
      </c>
      <c r="BP184" s="79">
        <v>0</v>
      </c>
      <c r="BQ184" s="79">
        <v>0</v>
      </c>
      <c r="BR184" s="79">
        <v>0</v>
      </c>
      <c r="BS184" s="238">
        <v>0</v>
      </c>
      <c r="BT184" s="79">
        <v>0</v>
      </c>
      <c r="BU184" s="79">
        <v>0</v>
      </c>
      <c r="BV184" s="79">
        <v>0</v>
      </c>
      <c r="BW184" s="79">
        <v>0</v>
      </c>
      <c r="BX184" s="79">
        <v>0</v>
      </c>
      <c r="BY184" s="79">
        <v>0</v>
      </c>
      <c r="BZ184" s="79">
        <v>0</v>
      </c>
      <c r="CA184" s="79">
        <v>0</v>
      </c>
      <c r="CB184" s="79">
        <v>0</v>
      </c>
      <c r="CC184" s="79">
        <v>0</v>
      </c>
      <c r="CD184" s="79">
        <v>0</v>
      </c>
      <c r="CE184" s="79">
        <v>0</v>
      </c>
      <c r="CF184" s="79">
        <v>0</v>
      </c>
      <c r="CG184" s="79">
        <v>0</v>
      </c>
      <c r="CH184" s="79">
        <v>0</v>
      </c>
      <c r="CI184" s="81">
        <f t="shared" si="11"/>
        <v>0</v>
      </c>
      <c r="CJ184" s="131">
        <f t="shared" si="12"/>
        <v>0</v>
      </c>
      <c r="CK184" s="131">
        <f t="shared" si="13"/>
        <v>0</v>
      </c>
      <c r="CL184" s="131">
        <f t="shared" si="14"/>
        <v>0</v>
      </c>
      <c r="CM184" s="83">
        <v>1</v>
      </c>
      <c r="CN184" s="254" t="s">
        <v>4965</v>
      </c>
      <c r="CO184" s="140" t="s">
        <v>4965</v>
      </c>
      <c r="CP184" s="256" t="s">
        <v>4965</v>
      </c>
      <c r="CQ184" s="86" t="s">
        <v>4965</v>
      </c>
      <c r="CR184" s="85" t="s">
        <v>4965</v>
      </c>
      <c r="CS184" s="85" t="s">
        <v>4965</v>
      </c>
      <c r="CT184" s="85" t="s">
        <v>4965</v>
      </c>
      <c r="CU184" s="86"/>
    </row>
    <row r="185" spans="1:99" s="363" customFormat="1" ht="12" customHeight="1" x14ac:dyDescent="0.2">
      <c r="A185" s="72" t="s">
        <v>2441</v>
      </c>
      <c r="B185" s="73" t="s">
        <v>2613</v>
      </c>
      <c r="C185" s="73" t="s">
        <v>1432</v>
      </c>
      <c r="D185" s="73" t="s">
        <v>1432</v>
      </c>
      <c r="E185" s="78" t="s">
        <v>1432</v>
      </c>
      <c r="F185" s="73" t="s">
        <v>2614</v>
      </c>
      <c r="G185" s="73" t="s">
        <v>2615</v>
      </c>
      <c r="H185" s="73" t="s">
        <v>2717</v>
      </c>
      <c r="I185" s="73" t="s">
        <v>2616</v>
      </c>
      <c r="J185" s="73">
        <v>528270</v>
      </c>
      <c r="K185" s="73">
        <v>174597</v>
      </c>
      <c r="L185" s="177" t="s">
        <v>3076</v>
      </c>
      <c r="M185" s="74" t="s">
        <v>3940</v>
      </c>
      <c r="N185" s="74" t="s">
        <v>3859</v>
      </c>
      <c r="O185" s="73">
        <v>2</v>
      </c>
      <c r="P185" s="73">
        <v>1</v>
      </c>
      <c r="Q185" s="75">
        <v>-1</v>
      </c>
      <c r="R185" s="73" t="s">
        <v>2617</v>
      </c>
      <c r="S185" s="73" t="s">
        <v>1438</v>
      </c>
      <c r="T185" s="74" t="s">
        <v>1140</v>
      </c>
      <c r="U185" s="74" t="s">
        <v>1380</v>
      </c>
      <c r="V185" s="73" t="s">
        <v>1439</v>
      </c>
      <c r="W185" s="74" t="s">
        <v>1432</v>
      </c>
      <c r="X185" s="73" t="s">
        <v>1442</v>
      </c>
      <c r="Y185" s="73" t="s">
        <v>1453</v>
      </c>
      <c r="Z185" s="73" t="s">
        <v>1444</v>
      </c>
      <c r="AA185" s="73" t="s">
        <v>4207</v>
      </c>
      <c r="AB185" s="384">
        <v>1.0999999999999999E-2</v>
      </c>
      <c r="AC185" s="76" t="s">
        <v>3940</v>
      </c>
      <c r="AD185" s="77" t="s">
        <v>3859</v>
      </c>
      <c r="AE185" s="157" t="s">
        <v>3063</v>
      </c>
      <c r="AF185" s="78" t="s">
        <v>1445</v>
      </c>
      <c r="AG185" s="78">
        <v>0</v>
      </c>
      <c r="AH185" s="78">
        <v>0</v>
      </c>
      <c r="AI185" s="78">
        <v>0</v>
      </c>
      <c r="AJ185" s="78">
        <v>0</v>
      </c>
      <c r="AK185" s="78">
        <v>-1</v>
      </c>
      <c r="AL185" s="78">
        <v>0</v>
      </c>
      <c r="AM185" s="78">
        <v>-1</v>
      </c>
      <c r="AN185" s="78">
        <v>1</v>
      </c>
      <c r="AO185" s="78">
        <v>0</v>
      </c>
      <c r="AP185" s="78">
        <v>0</v>
      </c>
      <c r="AQ185" s="78">
        <v>0</v>
      </c>
      <c r="AR185" s="78">
        <v>-1</v>
      </c>
      <c r="AS185" s="78">
        <v>0</v>
      </c>
      <c r="AT185" s="78">
        <v>-1</v>
      </c>
      <c r="AU185" s="78">
        <v>0</v>
      </c>
      <c r="AV185" s="78">
        <v>0</v>
      </c>
      <c r="AW185" s="78">
        <v>0</v>
      </c>
      <c r="AX185" s="78">
        <v>0</v>
      </c>
      <c r="AY185" s="78">
        <v>0</v>
      </c>
      <c r="AZ185" s="78">
        <v>0</v>
      </c>
      <c r="BA185" s="78">
        <v>0</v>
      </c>
      <c r="BB185" s="78">
        <v>1</v>
      </c>
      <c r="BC185" s="78">
        <v>0</v>
      </c>
      <c r="BD185" s="78">
        <v>0</v>
      </c>
      <c r="BE185" s="78">
        <v>0</v>
      </c>
      <c r="BF185" s="78">
        <v>0</v>
      </c>
      <c r="BG185" s="78">
        <v>0</v>
      </c>
      <c r="BH185" s="78">
        <v>0</v>
      </c>
      <c r="BI185" s="78">
        <v>0</v>
      </c>
      <c r="BJ185" s="78">
        <v>0</v>
      </c>
      <c r="BK185" s="78">
        <v>0</v>
      </c>
      <c r="BL185" s="285"/>
      <c r="BM185" s="179">
        <f t="shared" si="10"/>
        <v>-1</v>
      </c>
      <c r="BN185" s="79">
        <v>0</v>
      </c>
      <c r="BO185" s="237">
        <v>0</v>
      </c>
      <c r="BP185" s="79">
        <v>0</v>
      </c>
      <c r="BQ185" s="79">
        <v>0</v>
      </c>
      <c r="BR185" s="79">
        <v>0</v>
      </c>
      <c r="BS185" s="238">
        <v>0</v>
      </c>
      <c r="BT185" s="79">
        <v>0</v>
      </c>
      <c r="BU185" s="79">
        <v>0</v>
      </c>
      <c r="BV185" s="79">
        <v>0</v>
      </c>
      <c r="BW185" s="79">
        <v>0</v>
      </c>
      <c r="BX185" s="79">
        <v>0</v>
      </c>
      <c r="BY185" s="79">
        <v>0</v>
      </c>
      <c r="BZ185" s="79">
        <v>0</v>
      </c>
      <c r="CA185" s="79">
        <v>0</v>
      </c>
      <c r="CB185" s="79">
        <v>0</v>
      </c>
      <c r="CC185" s="79">
        <v>0</v>
      </c>
      <c r="CD185" s="79">
        <v>0</v>
      </c>
      <c r="CE185" s="79">
        <v>0</v>
      </c>
      <c r="CF185" s="79">
        <v>0</v>
      </c>
      <c r="CG185" s="79">
        <v>0</v>
      </c>
      <c r="CH185" s="79">
        <v>0</v>
      </c>
      <c r="CI185" s="81">
        <f t="shared" si="11"/>
        <v>0</v>
      </c>
      <c r="CJ185" s="131">
        <f t="shared" si="12"/>
        <v>0</v>
      </c>
      <c r="CK185" s="131">
        <f t="shared" si="13"/>
        <v>0</v>
      </c>
      <c r="CL185" s="131">
        <f t="shared" si="14"/>
        <v>0</v>
      </c>
      <c r="CM185" s="83">
        <v>7</v>
      </c>
      <c r="CN185" s="254" t="s">
        <v>4965</v>
      </c>
      <c r="CO185" s="140" t="s">
        <v>4965</v>
      </c>
      <c r="CP185" s="256" t="s">
        <v>4965</v>
      </c>
      <c r="CQ185" s="86" t="s">
        <v>4965</v>
      </c>
      <c r="CR185" s="85" t="s">
        <v>4965</v>
      </c>
      <c r="CS185" s="85" t="s">
        <v>4965</v>
      </c>
      <c r="CT185" s="85" t="s">
        <v>4965</v>
      </c>
      <c r="CU185" s="86"/>
    </row>
    <row r="186" spans="1:99" s="363" customFormat="1" ht="12" customHeight="1" x14ac:dyDescent="0.2">
      <c r="A186" s="72" t="s">
        <v>2441</v>
      </c>
      <c r="B186" s="73" t="s">
        <v>2618</v>
      </c>
      <c r="C186" s="73" t="s">
        <v>1432</v>
      </c>
      <c r="D186" s="73" t="s">
        <v>1432</v>
      </c>
      <c r="E186" s="78" t="s">
        <v>1432</v>
      </c>
      <c r="F186" s="73" t="s">
        <v>1543</v>
      </c>
      <c r="G186" s="73" t="s">
        <v>200</v>
      </c>
      <c r="H186" s="73" t="s">
        <v>1885</v>
      </c>
      <c r="I186" s="73" t="s">
        <v>1544</v>
      </c>
      <c r="J186" s="73">
        <v>525215</v>
      </c>
      <c r="K186" s="73">
        <v>173947</v>
      </c>
      <c r="L186" s="177" t="s">
        <v>3087</v>
      </c>
      <c r="M186" s="74" t="s">
        <v>3859</v>
      </c>
      <c r="N186" s="74" t="s">
        <v>3859</v>
      </c>
      <c r="O186" s="73">
        <v>0</v>
      </c>
      <c r="P186" s="73">
        <v>2</v>
      </c>
      <c r="Q186" s="75">
        <v>2</v>
      </c>
      <c r="R186" s="73" t="s">
        <v>2626</v>
      </c>
      <c r="S186" s="73" t="s">
        <v>1438</v>
      </c>
      <c r="T186" s="74" t="s">
        <v>1875</v>
      </c>
      <c r="U186" s="74" t="s">
        <v>1510</v>
      </c>
      <c r="V186" s="73" t="s">
        <v>1439</v>
      </c>
      <c r="W186" s="74" t="s">
        <v>1432</v>
      </c>
      <c r="X186" s="73" t="s">
        <v>1442</v>
      </c>
      <c r="Y186" s="73" t="s">
        <v>4694</v>
      </c>
      <c r="Z186" s="73" t="s">
        <v>1444</v>
      </c>
      <c r="AA186" s="73" t="s">
        <v>1136</v>
      </c>
      <c r="AB186" s="384">
        <v>1.6E-2</v>
      </c>
      <c r="AC186" s="76" t="s">
        <v>3859</v>
      </c>
      <c r="AD186" s="77" t="s">
        <v>3859</v>
      </c>
      <c r="AE186" s="157" t="s">
        <v>3063</v>
      </c>
      <c r="AF186" s="78" t="s">
        <v>1445</v>
      </c>
      <c r="AG186" s="78"/>
      <c r="AH186" s="78">
        <v>0</v>
      </c>
      <c r="AI186" s="78">
        <v>0</v>
      </c>
      <c r="AJ186" s="78">
        <v>0</v>
      </c>
      <c r="AK186" s="78">
        <v>1</v>
      </c>
      <c r="AL186" s="78">
        <v>1</v>
      </c>
      <c r="AM186" s="78">
        <v>0</v>
      </c>
      <c r="AN186" s="78">
        <v>0</v>
      </c>
      <c r="AO186" s="78">
        <v>0</v>
      </c>
      <c r="AP186" s="78">
        <v>0</v>
      </c>
      <c r="AQ186" s="78">
        <v>0</v>
      </c>
      <c r="AR186" s="78">
        <v>1</v>
      </c>
      <c r="AS186" s="78">
        <v>1</v>
      </c>
      <c r="AT186" s="78">
        <v>0</v>
      </c>
      <c r="AU186" s="78">
        <v>0</v>
      </c>
      <c r="AV186" s="78">
        <v>0</v>
      </c>
      <c r="AW186" s="78">
        <v>0</v>
      </c>
      <c r="AX186" s="78">
        <v>0</v>
      </c>
      <c r="AY186" s="78">
        <v>0</v>
      </c>
      <c r="AZ186" s="78">
        <v>0</v>
      </c>
      <c r="BA186" s="78">
        <v>0</v>
      </c>
      <c r="BB186" s="78">
        <v>0</v>
      </c>
      <c r="BC186" s="78">
        <v>0</v>
      </c>
      <c r="BD186" s="78">
        <v>0</v>
      </c>
      <c r="BE186" s="78">
        <v>0</v>
      </c>
      <c r="BF186" s="78">
        <v>0</v>
      </c>
      <c r="BG186" s="78">
        <v>0</v>
      </c>
      <c r="BH186" s="78">
        <v>0</v>
      </c>
      <c r="BI186" s="78">
        <v>0</v>
      </c>
      <c r="BJ186" s="78">
        <v>0</v>
      </c>
      <c r="BK186" s="78">
        <v>0</v>
      </c>
      <c r="BL186" s="285"/>
      <c r="BM186" s="179">
        <f t="shared" si="10"/>
        <v>2</v>
      </c>
      <c r="BN186" s="79">
        <v>0</v>
      </c>
      <c r="BO186" s="237">
        <v>0</v>
      </c>
      <c r="BP186" s="79">
        <v>0</v>
      </c>
      <c r="BQ186" s="79">
        <v>0</v>
      </c>
      <c r="BR186" s="79">
        <v>0</v>
      </c>
      <c r="BS186" s="238">
        <v>0</v>
      </c>
      <c r="BT186" s="79">
        <v>0</v>
      </c>
      <c r="BU186" s="79">
        <v>0</v>
      </c>
      <c r="BV186" s="79">
        <v>0</v>
      </c>
      <c r="BW186" s="79">
        <v>0</v>
      </c>
      <c r="BX186" s="79">
        <v>0</v>
      </c>
      <c r="BY186" s="79">
        <v>0</v>
      </c>
      <c r="BZ186" s="79">
        <v>0</v>
      </c>
      <c r="CA186" s="79">
        <v>0</v>
      </c>
      <c r="CB186" s="79">
        <v>0</v>
      </c>
      <c r="CC186" s="79">
        <v>0</v>
      </c>
      <c r="CD186" s="79">
        <v>0</v>
      </c>
      <c r="CE186" s="79">
        <v>0</v>
      </c>
      <c r="CF186" s="79">
        <v>0</v>
      </c>
      <c r="CG186" s="79">
        <v>0</v>
      </c>
      <c r="CH186" s="79">
        <v>0</v>
      </c>
      <c r="CI186" s="81">
        <f t="shared" si="11"/>
        <v>0</v>
      </c>
      <c r="CJ186" s="131">
        <f t="shared" si="12"/>
        <v>0</v>
      </c>
      <c r="CK186" s="131">
        <f t="shared" si="13"/>
        <v>0</v>
      </c>
      <c r="CL186" s="131">
        <f t="shared" si="14"/>
        <v>0</v>
      </c>
      <c r="CM186" s="83">
        <v>1</v>
      </c>
      <c r="CN186" s="254" t="s">
        <v>4965</v>
      </c>
      <c r="CO186" s="140" t="s">
        <v>4965</v>
      </c>
      <c r="CP186" s="256" t="s">
        <v>4965</v>
      </c>
      <c r="CQ186" s="86" t="s">
        <v>4965</v>
      </c>
      <c r="CR186" s="85" t="s">
        <v>4965</v>
      </c>
      <c r="CS186" s="85" t="s">
        <v>4965</v>
      </c>
      <c r="CT186" s="85" t="s">
        <v>4965</v>
      </c>
      <c r="CU186" s="86"/>
    </row>
    <row r="187" spans="1:99" s="363" customFormat="1" ht="12" customHeight="1" x14ac:dyDescent="0.2">
      <c r="A187" s="72" t="s">
        <v>2441</v>
      </c>
      <c r="B187" s="73" t="s">
        <v>2627</v>
      </c>
      <c r="C187" s="73" t="s">
        <v>1432</v>
      </c>
      <c r="D187" s="73" t="s">
        <v>1432</v>
      </c>
      <c r="E187" s="78" t="s">
        <v>1432</v>
      </c>
      <c r="F187" s="73" t="s">
        <v>280</v>
      </c>
      <c r="G187" s="73" t="s">
        <v>1434</v>
      </c>
      <c r="H187" s="73" t="s">
        <v>1435</v>
      </c>
      <c r="I187" s="73" t="s">
        <v>2949</v>
      </c>
      <c r="J187" s="73">
        <v>527539</v>
      </c>
      <c r="K187" s="73">
        <v>171640</v>
      </c>
      <c r="L187" s="177" t="s">
        <v>3069</v>
      </c>
      <c r="M187" s="74" t="s">
        <v>158</v>
      </c>
      <c r="N187" s="74" t="s">
        <v>158</v>
      </c>
      <c r="O187" s="73">
        <v>1</v>
      </c>
      <c r="P187" s="73">
        <v>2</v>
      </c>
      <c r="Q187" s="75">
        <v>1</v>
      </c>
      <c r="R187" s="73" t="s">
        <v>2628</v>
      </c>
      <c r="S187" s="73" t="s">
        <v>1438</v>
      </c>
      <c r="T187" s="74" t="s">
        <v>363</v>
      </c>
      <c r="U187" s="74" t="s">
        <v>364</v>
      </c>
      <c r="V187" s="73" t="s">
        <v>1439</v>
      </c>
      <c r="W187" s="74" t="s">
        <v>1432</v>
      </c>
      <c r="X187" s="73" t="s">
        <v>1442</v>
      </c>
      <c r="Y187" s="73" t="s">
        <v>1453</v>
      </c>
      <c r="Z187" s="73" t="s">
        <v>1444</v>
      </c>
      <c r="AA187" s="73" t="s">
        <v>2723</v>
      </c>
      <c r="AB187" s="384">
        <v>2E-3</v>
      </c>
      <c r="AC187" s="76" t="s">
        <v>158</v>
      </c>
      <c r="AD187" s="77" t="s">
        <v>158</v>
      </c>
      <c r="AE187" s="157" t="s">
        <v>3063</v>
      </c>
      <c r="AF187" s="78" t="s">
        <v>1445</v>
      </c>
      <c r="AG187" s="84"/>
      <c r="AH187" s="78">
        <v>0</v>
      </c>
      <c r="AI187" s="78">
        <v>0</v>
      </c>
      <c r="AJ187" s="78">
        <v>1</v>
      </c>
      <c r="AK187" s="78">
        <v>0</v>
      </c>
      <c r="AL187" s="78">
        <v>0</v>
      </c>
      <c r="AM187" s="78">
        <v>0</v>
      </c>
      <c r="AN187" s="78">
        <v>0</v>
      </c>
      <c r="AO187" s="78">
        <v>0</v>
      </c>
      <c r="AP187" s="78">
        <v>0</v>
      </c>
      <c r="AQ187" s="78">
        <v>1</v>
      </c>
      <c r="AR187" s="78">
        <v>0</v>
      </c>
      <c r="AS187" s="78">
        <v>0</v>
      </c>
      <c r="AT187" s="78">
        <v>0</v>
      </c>
      <c r="AU187" s="78">
        <v>0</v>
      </c>
      <c r="AV187" s="78">
        <v>0</v>
      </c>
      <c r="AW187" s="78">
        <v>0</v>
      </c>
      <c r="AX187" s="78">
        <v>0</v>
      </c>
      <c r="AY187" s="78">
        <v>0</v>
      </c>
      <c r="AZ187" s="78">
        <v>0</v>
      </c>
      <c r="BA187" s="78">
        <v>0</v>
      </c>
      <c r="BB187" s="78">
        <v>0</v>
      </c>
      <c r="BC187" s="78">
        <v>0</v>
      </c>
      <c r="BD187" s="78">
        <v>0</v>
      </c>
      <c r="BE187" s="78">
        <v>0</v>
      </c>
      <c r="BF187" s="78">
        <v>0</v>
      </c>
      <c r="BG187" s="78">
        <v>0</v>
      </c>
      <c r="BH187" s="78">
        <v>0</v>
      </c>
      <c r="BI187" s="78">
        <v>0</v>
      </c>
      <c r="BJ187" s="78">
        <v>0</v>
      </c>
      <c r="BK187" s="78">
        <v>0</v>
      </c>
      <c r="BL187" s="285"/>
      <c r="BM187" s="179">
        <f t="shared" si="10"/>
        <v>1</v>
      </c>
      <c r="BN187" s="79">
        <v>0</v>
      </c>
      <c r="BO187" s="237">
        <v>0</v>
      </c>
      <c r="BP187" s="79">
        <v>0</v>
      </c>
      <c r="BQ187" s="79">
        <v>0</v>
      </c>
      <c r="BR187" s="79">
        <v>0</v>
      </c>
      <c r="BS187" s="238">
        <v>0</v>
      </c>
      <c r="BT187" s="79">
        <v>0</v>
      </c>
      <c r="BU187" s="79">
        <v>0</v>
      </c>
      <c r="BV187" s="79">
        <v>0</v>
      </c>
      <c r="BW187" s="79">
        <v>0</v>
      </c>
      <c r="BX187" s="79">
        <v>0</v>
      </c>
      <c r="BY187" s="79">
        <v>0</v>
      </c>
      <c r="BZ187" s="79">
        <v>0</v>
      </c>
      <c r="CA187" s="79">
        <v>0</v>
      </c>
      <c r="CB187" s="79">
        <v>0</v>
      </c>
      <c r="CC187" s="79">
        <v>0</v>
      </c>
      <c r="CD187" s="79">
        <v>0</v>
      </c>
      <c r="CE187" s="79">
        <v>0</v>
      </c>
      <c r="CF187" s="79">
        <v>0</v>
      </c>
      <c r="CG187" s="79">
        <v>0</v>
      </c>
      <c r="CH187" s="79">
        <v>0</v>
      </c>
      <c r="CI187" s="81">
        <f t="shared" si="11"/>
        <v>0</v>
      </c>
      <c r="CJ187" s="131">
        <f t="shared" si="12"/>
        <v>0</v>
      </c>
      <c r="CK187" s="131">
        <f t="shared" si="13"/>
        <v>0</v>
      </c>
      <c r="CL187" s="131">
        <f t="shared" si="14"/>
        <v>0</v>
      </c>
      <c r="CM187" s="83">
        <v>7</v>
      </c>
      <c r="CN187" s="254" t="s">
        <v>4965</v>
      </c>
      <c r="CO187" s="180" t="s">
        <v>1941</v>
      </c>
      <c r="CP187" s="256" t="s">
        <v>4965</v>
      </c>
      <c r="CQ187" s="86" t="s">
        <v>4965</v>
      </c>
      <c r="CR187" s="85" t="s">
        <v>4965</v>
      </c>
      <c r="CS187" s="85" t="s">
        <v>4965</v>
      </c>
      <c r="CT187" s="85" t="s">
        <v>4965</v>
      </c>
      <c r="CU187" s="86"/>
    </row>
    <row r="188" spans="1:99" s="363" customFormat="1" ht="12" customHeight="1" x14ac:dyDescent="0.2">
      <c r="A188" s="72" t="s">
        <v>2441</v>
      </c>
      <c r="B188" s="73" t="s">
        <v>530</v>
      </c>
      <c r="C188" s="73" t="s">
        <v>1432</v>
      </c>
      <c r="D188" s="73" t="s">
        <v>1432</v>
      </c>
      <c r="E188" s="78" t="s">
        <v>1432</v>
      </c>
      <c r="F188" s="73" t="s">
        <v>3195</v>
      </c>
      <c r="G188" s="73" t="s">
        <v>531</v>
      </c>
      <c r="H188" s="73" t="s">
        <v>1435</v>
      </c>
      <c r="I188" s="73" t="s">
        <v>532</v>
      </c>
      <c r="J188" s="73">
        <v>527660</v>
      </c>
      <c r="K188" s="73">
        <v>171506</v>
      </c>
      <c r="L188" s="177" t="s">
        <v>3082</v>
      </c>
      <c r="M188" s="74" t="s">
        <v>3775</v>
      </c>
      <c r="N188" s="74" t="s">
        <v>816</v>
      </c>
      <c r="O188" s="73">
        <v>1</v>
      </c>
      <c r="P188" s="73">
        <v>2</v>
      </c>
      <c r="Q188" s="75">
        <v>1</v>
      </c>
      <c r="R188" s="73" t="s">
        <v>533</v>
      </c>
      <c r="S188" s="73" t="s">
        <v>1438</v>
      </c>
      <c r="T188" s="74" t="s">
        <v>2928</v>
      </c>
      <c r="U188" s="74" t="s">
        <v>4804</v>
      </c>
      <c r="V188" s="73" t="s">
        <v>1439</v>
      </c>
      <c r="W188" s="74" t="s">
        <v>1432</v>
      </c>
      <c r="X188" s="73" t="s">
        <v>1442</v>
      </c>
      <c r="Y188" s="73" t="s">
        <v>1453</v>
      </c>
      <c r="Z188" s="73" t="s">
        <v>1444</v>
      </c>
      <c r="AA188" s="73" t="s">
        <v>1454</v>
      </c>
      <c r="AB188" s="384">
        <v>0.01</v>
      </c>
      <c r="AC188" s="76" t="s">
        <v>3775</v>
      </c>
      <c r="AD188" s="77" t="s">
        <v>816</v>
      </c>
      <c r="AE188" s="157" t="s">
        <v>3063</v>
      </c>
      <c r="AF188" s="78" t="s">
        <v>1445</v>
      </c>
      <c r="AG188" s="78">
        <v>0</v>
      </c>
      <c r="AH188" s="78">
        <v>0</v>
      </c>
      <c r="AI188" s="78">
        <v>0</v>
      </c>
      <c r="AJ188" s="78">
        <v>0</v>
      </c>
      <c r="AK188" s="78">
        <v>1</v>
      </c>
      <c r="AL188" s="78">
        <v>1</v>
      </c>
      <c r="AM188" s="78">
        <v>0</v>
      </c>
      <c r="AN188" s="78">
        <v>-1</v>
      </c>
      <c r="AO188" s="78">
        <v>0</v>
      </c>
      <c r="AP188" s="78">
        <v>0</v>
      </c>
      <c r="AQ188" s="78">
        <v>0</v>
      </c>
      <c r="AR188" s="78">
        <v>1</v>
      </c>
      <c r="AS188" s="78">
        <v>1</v>
      </c>
      <c r="AT188" s="78">
        <v>0</v>
      </c>
      <c r="AU188" s="78">
        <v>0</v>
      </c>
      <c r="AV188" s="78">
        <v>0</v>
      </c>
      <c r="AW188" s="78">
        <v>0</v>
      </c>
      <c r="AX188" s="78">
        <v>0</v>
      </c>
      <c r="AY188" s="78">
        <v>0</v>
      </c>
      <c r="AZ188" s="78">
        <v>0</v>
      </c>
      <c r="BA188" s="78">
        <v>0</v>
      </c>
      <c r="BB188" s="78">
        <v>-1</v>
      </c>
      <c r="BC188" s="78">
        <v>0</v>
      </c>
      <c r="BD188" s="78">
        <v>0</v>
      </c>
      <c r="BE188" s="78">
        <v>0</v>
      </c>
      <c r="BF188" s="78">
        <v>0</v>
      </c>
      <c r="BG188" s="78">
        <v>0</v>
      </c>
      <c r="BH188" s="78">
        <v>0</v>
      </c>
      <c r="BI188" s="78">
        <v>0</v>
      </c>
      <c r="BJ188" s="78">
        <v>0</v>
      </c>
      <c r="BK188" s="78">
        <v>0</v>
      </c>
      <c r="BL188" s="285"/>
      <c r="BM188" s="179">
        <f t="shared" si="10"/>
        <v>1</v>
      </c>
      <c r="BN188" s="79">
        <v>0</v>
      </c>
      <c r="BO188" s="237">
        <v>0</v>
      </c>
      <c r="BP188" s="79">
        <v>0</v>
      </c>
      <c r="BQ188" s="79">
        <v>0</v>
      </c>
      <c r="BR188" s="79">
        <v>0</v>
      </c>
      <c r="BS188" s="238">
        <v>0</v>
      </c>
      <c r="BT188" s="79">
        <v>0</v>
      </c>
      <c r="BU188" s="79">
        <v>0</v>
      </c>
      <c r="BV188" s="79">
        <v>0</v>
      </c>
      <c r="BW188" s="79">
        <v>0</v>
      </c>
      <c r="BX188" s="79">
        <v>0</v>
      </c>
      <c r="BY188" s="79">
        <v>0</v>
      </c>
      <c r="BZ188" s="79">
        <v>0</v>
      </c>
      <c r="CA188" s="79">
        <v>0</v>
      </c>
      <c r="CB188" s="79">
        <v>0</v>
      </c>
      <c r="CC188" s="79">
        <v>0</v>
      </c>
      <c r="CD188" s="79">
        <v>0</v>
      </c>
      <c r="CE188" s="79">
        <v>0</v>
      </c>
      <c r="CF188" s="79">
        <v>0</v>
      </c>
      <c r="CG188" s="79">
        <v>0</v>
      </c>
      <c r="CH188" s="79">
        <v>0</v>
      </c>
      <c r="CI188" s="81">
        <f t="shared" si="11"/>
        <v>0</v>
      </c>
      <c r="CJ188" s="131">
        <f t="shared" si="12"/>
        <v>0</v>
      </c>
      <c r="CK188" s="131">
        <f t="shared" si="13"/>
        <v>0</v>
      </c>
      <c r="CL188" s="131">
        <f t="shared" si="14"/>
        <v>0</v>
      </c>
      <c r="CM188" s="83">
        <v>7</v>
      </c>
      <c r="CN188" s="254" t="s">
        <v>4965</v>
      </c>
      <c r="CO188" s="140" t="s">
        <v>4965</v>
      </c>
      <c r="CP188" s="256" t="s">
        <v>4965</v>
      </c>
      <c r="CQ188" s="86" t="s">
        <v>4965</v>
      </c>
      <c r="CR188" s="85" t="s">
        <v>4965</v>
      </c>
      <c r="CS188" s="85" t="s">
        <v>4965</v>
      </c>
      <c r="CT188" s="85" t="s">
        <v>4965</v>
      </c>
      <c r="CU188" s="86"/>
    </row>
    <row r="189" spans="1:99" s="363" customFormat="1" ht="12" customHeight="1" x14ac:dyDescent="0.2">
      <c r="A189" s="72" t="s">
        <v>2441</v>
      </c>
      <c r="B189" s="73" t="s">
        <v>534</v>
      </c>
      <c r="C189" s="73" t="s">
        <v>1432</v>
      </c>
      <c r="D189" s="73" t="s">
        <v>1432</v>
      </c>
      <c r="E189" s="78" t="s">
        <v>1432</v>
      </c>
      <c r="F189" s="73" t="s">
        <v>974</v>
      </c>
      <c r="G189" s="73" t="s">
        <v>555</v>
      </c>
      <c r="H189" s="73" t="s">
        <v>1435</v>
      </c>
      <c r="I189" s="73" t="s">
        <v>2348</v>
      </c>
      <c r="J189" s="73">
        <v>527830</v>
      </c>
      <c r="K189" s="73">
        <v>171081</v>
      </c>
      <c r="L189" s="177" t="s">
        <v>3082</v>
      </c>
      <c r="M189" s="74" t="s">
        <v>158</v>
      </c>
      <c r="N189" s="74" t="s">
        <v>3859</v>
      </c>
      <c r="O189" s="73">
        <v>1</v>
      </c>
      <c r="P189" s="73">
        <v>4</v>
      </c>
      <c r="Q189" s="75">
        <v>3</v>
      </c>
      <c r="R189" s="73" t="s">
        <v>556</v>
      </c>
      <c r="S189" s="73" t="s">
        <v>1438</v>
      </c>
      <c r="T189" s="74" t="s">
        <v>4057</v>
      </c>
      <c r="U189" s="74" t="s">
        <v>4795</v>
      </c>
      <c r="V189" s="73" t="s">
        <v>1439</v>
      </c>
      <c r="W189" s="74" t="s">
        <v>1432</v>
      </c>
      <c r="X189" s="73" t="s">
        <v>1442</v>
      </c>
      <c r="Y189" s="73" t="s">
        <v>4694</v>
      </c>
      <c r="Z189" s="73" t="s">
        <v>1444</v>
      </c>
      <c r="AA189" s="73" t="s">
        <v>2713</v>
      </c>
      <c r="AB189" s="384">
        <v>8.0000000000000002E-3</v>
      </c>
      <c r="AC189" s="76" t="s">
        <v>158</v>
      </c>
      <c r="AD189" s="77" t="s">
        <v>3859</v>
      </c>
      <c r="AE189" s="157" t="s">
        <v>3063</v>
      </c>
      <c r="AF189" s="78" t="s">
        <v>1445</v>
      </c>
      <c r="AG189" s="78">
        <v>0</v>
      </c>
      <c r="AH189" s="78">
        <v>0</v>
      </c>
      <c r="AI189" s="78">
        <v>0</v>
      </c>
      <c r="AJ189" s="78">
        <v>0</v>
      </c>
      <c r="AK189" s="78">
        <v>2</v>
      </c>
      <c r="AL189" s="78">
        <v>2</v>
      </c>
      <c r="AM189" s="78">
        <v>-1</v>
      </c>
      <c r="AN189" s="78">
        <v>0</v>
      </c>
      <c r="AO189" s="78">
        <v>0</v>
      </c>
      <c r="AP189" s="78">
        <v>0</v>
      </c>
      <c r="AQ189" s="78">
        <v>0</v>
      </c>
      <c r="AR189" s="78">
        <v>2</v>
      </c>
      <c r="AS189" s="78">
        <v>2</v>
      </c>
      <c r="AT189" s="78">
        <v>-1</v>
      </c>
      <c r="AU189" s="78">
        <v>0</v>
      </c>
      <c r="AV189" s="78">
        <v>0</v>
      </c>
      <c r="AW189" s="78">
        <v>0</v>
      </c>
      <c r="AX189" s="78">
        <v>0</v>
      </c>
      <c r="AY189" s="78">
        <v>0</v>
      </c>
      <c r="AZ189" s="78">
        <v>0</v>
      </c>
      <c r="BA189" s="78">
        <v>0</v>
      </c>
      <c r="BB189" s="78">
        <v>0</v>
      </c>
      <c r="BC189" s="78">
        <v>0</v>
      </c>
      <c r="BD189" s="78">
        <v>0</v>
      </c>
      <c r="BE189" s="78">
        <v>0</v>
      </c>
      <c r="BF189" s="78">
        <v>0</v>
      </c>
      <c r="BG189" s="78">
        <v>0</v>
      </c>
      <c r="BH189" s="78">
        <v>0</v>
      </c>
      <c r="BI189" s="78">
        <v>0</v>
      </c>
      <c r="BJ189" s="78">
        <v>0</v>
      </c>
      <c r="BK189" s="78">
        <v>0</v>
      </c>
      <c r="BL189" s="285"/>
      <c r="BM189" s="179">
        <f t="shared" si="10"/>
        <v>3</v>
      </c>
      <c r="BN189" s="79">
        <v>0</v>
      </c>
      <c r="BO189" s="237">
        <v>0</v>
      </c>
      <c r="BP189" s="79">
        <v>0</v>
      </c>
      <c r="BQ189" s="79">
        <v>0</v>
      </c>
      <c r="BR189" s="79">
        <v>0</v>
      </c>
      <c r="BS189" s="238">
        <v>0</v>
      </c>
      <c r="BT189" s="79">
        <v>0</v>
      </c>
      <c r="BU189" s="79">
        <v>0</v>
      </c>
      <c r="BV189" s="79">
        <v>0</v>
      </c>
      <c r="BW189" s="79">
        <v>0</v>
      </c>
      <c r="BX189" s="79">
        <v>0</v>
      </c>
      <c r="BY189" s="79">
        <v>0</v>
      </c>
      <c r="BZ189" s="79">
        <v>0</v>
      </c>
      <c r="CA189" s="79">
        <v>0</v>
      </c>
      <c r="CB189" s="79">
        <v>0</v>
      </c>
      <c r="CC189" s="79">
        <v>0</v>
      </c>
      <c r="CD189" s="79">
        <v>0</v>
      </c>
      <c r="CE189" s="79">
        <v>0</v>
      </c>
      <c r="CF189" s="79">
        <v>0</v>
      </c>
      <c r="CG189" s="79">
        <v>0</v>
      </c>
      <c r="CH189" s="79">
        <v>0</v>
      </c>
      <c r="CI189" s="81">
        <f t="shared" si="11"/>
        <v>0</v>
      </c>
      <c r="CJ189" s="131">
        <f t="shared" si="12"/>
        <v>0</v>
      </c>
      <c r="CK189" s="131">
        <f t="shared" si="13"/>
        <v>0</v>
      </c>
      <c r="CL189" s="131">
        <f t="shared" si="14"/>
        <v>0</v>
      </c>
      <c r="CM189" s="83">
        <v>1</v>
      </c>
      <c r="CN189" s="254" t="s">
        <v>4965</v>
      </c>
      <c r="CO189" s="180" t="s">
        <v>1941</v>
      </c>
      <c r="CP189" s="256" t="s">
        <v>4965</v>
      </c>
      <c r="CQ189" s="86" t="s">
        <v>4965</v>
      </c>
      <c r="CR189" s="85" t="s">
        <v>4965</v>
      </c>
      <c r="CS189" s="85" t="s">
        <v>4965</v>
      </c>
      <c r="CT189" s="85" t="s">
        <v>4965</v>
      </c>
      <c r="CU189" s="86"/>
    </row>
    <row r="190" spans="1:99" s="363" customFormat="1" ht="12" customHeight="1" x14ac:dyDescent="0.2">
      <c r="A190" s="72" t="s">
        <v>2441</v>
      </c>
      <c r="B190" s="73" t="s">
        <v>557</v>
      </c>
      <c r="C190" s="73" t="s">
        <v>1432</v>
      </c>
      <c r="D190" s="73" t="s">
        <v>1432</v>
      </c>
      <c r="E190" s="78" t="s">
        <v>1432</v>
      </c>
      <c r="F190" s="73" t="s">
        <v>1584</v>
      </c>
      <c r="G190" s="73" t="s">
        <v>2523</v>
      </c>
      <c r="H190" s="73" t="s">
        <v>2524</v>
      </c>
      <c r="I190" s="73" t="s">
        <v>1521</v>
      </c>
      <c r="J190" s="73">
        <v>529349</v>
      </c>
      <c r="K190" s="73">
        <v>171212</v>
      </c>
      <c r="L190" s="177" t="s">
        <v>3081</v>
      </c>
      <c r="M190" s="74" t="s">
        <v>558</v>
      </c>
      <c r="N190" s="74" t="s">
        <v>3859</v>
      </c>
      <c r="O190" s="73">
        <v>2</v>
      </c>
      <c r="P190" s="73">
        <v>4</v>
      </c>
      <c r="Q190" s="75">
        <v>2</v>
      </c>
      <c r="R190" s="73" t="s">
        <v>559</v>
      </c>
      <c r="S190" s="73" t="s">
        <v>1438</v>
      </c>
      <c r="T190" s="74" t="s">
        <v>3940</v>
      </c>
      <c r="U190" s="74" t="s">
        <v>343</v>
      </c>
      <c r="V190" s="73" t="s">
        <v>1439</v>
      </c>
      <c r="W190" s="74" t="s">
        <v>1432</v>
      </c>
      <c r="X190" s="73" t="s">
        <v>1442</v>
      </c>
      <c r="Y190" s="73" t="s">
        <v>1443</v>
      </c>
      <c r="Z190" s="73" t="s">
        <v>1444</v>
      </c>
      <c r="AA190" s="73" t="s">
        <v>2713</v>
      </c>
      <c r="AB190" s="384">
        <v>3.0000000000000001E-3</v>
      </c>
      <c r="AC190" s="76" t="s">
        <v>558</v>
      </c>
      <c r="AD190" s="77" t="s">
        <v>3859</v>
      </c>
      <c r="AE190" s="157" t="s">
        <v>3063</v>
      </c>
      <c r="AF190" s="78" t="s">
        <v>1445</v>
      </c>
      <c r="AG190" s="78">
        <v>0</v>
      </c>
      <c r="AH190" s="78">
        <v>0</v>
      </c>
      <c r="AI190" s="78">
        <v>0</v>
      </c>
      <c r="AJ190" s="78">
        <v>0</v>
      </c>
      <c r="AK190" s="78">
        <v>0</v>
      </c>
      <c r="AL190" s="78">
        <v>2</v>
      </c>
      <c r="AM190" s="78">
        <v>0</v>
      </c>
      <c r="AN190" s="78">
        <v>0</v>
      </c>
      <c r="AO190" s="78">
        <v>0</v>
      </c>
      <c r="AP190" s="78">
        <v>0</v>
      </c>
      <c r="AQ190" s="78">
        <v>0</v>
      </c>
      <c r="AR190" s="78">
        <v>0</v>
      </c>
      <c r="AS190" s="78">
        <v>2</v>
      </c>
      <c r="AT190" s="78">
        <v>0</v>
      </c>
      <c r="AU190" s="78">
        <v>0</v>
      </c>
      <c r="AV190" s="78">
        <v>0</v>
      </c>
      <c r="AW190" s="78">
        <v>0</v>
      </c>
      <c r="AX190" s="78">
        <v>0</v>
      </c>
      <c r="AY190" s="78">
        <v>0</v>
      </c>
      <c r="AZ190" s="78">
        <v>0</v>
      </c>
      <c r="BA190" s="78">
        <v>0</v>
      </c>
      <c r="BB190" s="78">
        <v>0</v>
      </c>
      <c r="BC190" s="78">
        <v>0</v>
      </c>
      <c r="BD190" s="78">
        <v>0</v>
      </c>
      <c r="BE190" s="78">
        <v>0</v>
      </c>
      <c r="BF190" s="78">
        <v>0</v>
      </c>
      <c r="BG190" s="78">
        <v>0</v>
      </c>
      <c r="BH190" s="78">
        <v>0</v>
      </c>
      <c r="BI190" s="78">
        <v>0</v>
      </c>
      <c r="BJ190" s="78">
        <v>0</v>
      </c>
      <c r="BK190" s="78">
        <v>0</v>
      </c>
      <c r="BL190" s="285"/>
      <c r="BM190" s="179">
        <f t="shared" si="10"/>
        <v>2</v>
      </c>
      <c r="BN190" s="79">
        <v>0</v>
      </c>
      <c r="BO190" s="237">
        <v>0</v>
      </c>
      <c r="BP190" s="79">
        <v>0</v>
      </c>
      <c r="BQ190" s="79">
        <v>0</v>
      </c>
      <c r="BR190" s="79">
        <v>0</v>
      </c>
      <c r="BS190" s="238">
        <v>0</v>
      </c>
      <c r="BT190" s="79">
        <v>0</v>
      </c>
      <c r="BU190" s="79">
        <v>0</v>
      </c>
      <c r="BV190" s="79">
        <v>0</v>
      </c>
      <c r="BW190" s="79">
        <v>0</v>
      </c>
      <c r="BX190" s="79">
        <v>0</v>
      </c>
      <c r="BY190" s="79">
        <v>0</v>
      </c>
      <c r="BZ190" s="79">
        <v>0</v>
      </c>
      <c r="CA190" s="79">
        <v>0</v>
      </c>
      <c r="CB190" s="79">
        <v>0</v>
      </c>
      <c r="CC190" s="79">
        <v>0</v>
      </c>
      <c r="CD190" s="79">
        <v>0</v>
      </c>
      <c r="CE190" s="79">
        <v>0</v>
      </c>
      <c r="CF190" s="79">
        <v>0</v>
      </c>
      <c r="CG190" s="79">
        <v>0</v>
      </c>
      <c r="CH190" s="79">
        <v>0</v>
      </c>
      <c r="CI190" s="81">
        <f t="shared" si="11"/>
        <v>0</v>
      </c>
      <c r="CJ190" s="131">
        <f t="shared" si="12"/>
        <v>0</v>
      </c>
      <c r="CK190" s="131">
        <f t="shared" si="13"/>
        <v>0</v>
      </c>
      <c r="CL190" s="131">
        <f t="shared" si="14"/>
        <v>0</v>
      </c>
      <c r="CM190" s="83">
        <v>1</v>
      </c>
      <c r="CN190" s="254" t="s">
        <v>4965</v>
      </c>
      <c r="CO190" s="140" t="s">
        <v>4965</v>
      </c>
      <c r="CP190" s="256" t="s">
        <v>4965</v>
      </c>
      <c r="CQ190" s="86" t="s">
        <v>4965</v>
      </c>
      <c r="CR190" s="85" t="s">
        <v>4965</v>
      </c>
      <c r="CS190" s="85" t="s">
        <v>4965</v>
      </c>
      <c r="CT190" s="85" t="s">
        <v>4965</v>
      </c>
      <c r="CU190" s="86"/>
    </row>
    <row r="191" spans="1:99" s="363" customFormat="1" ht="12" customHeight="1" x14ac:dyDescent="0.2">
      <c r="A191" s="72" t="s">
        <v>2441</v>
      </c>
      <c r="B191" s="73" t="s">
        <v>560</v>
      </c>
      <c r="C191" s="73" t="s">
        <v>1432</v>
      </c>
      <c r="D191" s="73" t="s">
        <v>1432</v>
      </c>
      <c r="E191" s="78" t="s">
        <v>1432</v>
      </c>
      <c r="F191" s="73" t="s">
        <v>2346</v>
      </c>
      <c r="G191" s="73" t="s">
        <v>4568</v>
      </c>
      <c r="H191" s="73" t="s">
        <v>1458</v>
      </c>
      <c r="I191" s="73" t="s">
        <v>561</v>
      </c>
      <c r="J191" s="73">
        <v>523440</v>
      </c>
      <c r="K191" s="73">
        <v>175856</v>
      </c>
      <c r="L191" s="177" t="s">
        <v>3088</v>
      </c>
      <c r="M191" s="74" t="s">
        <v>3859</v>
      </c>
      <c r="N191" s="74" t="s">
        <v>3859</v>
      </c>
      <c r="O191" s="73">
        <v>1</v>
      </c>
      <c r="P191" s="73">
        <v>2</v>
      </c>
      <c r="Q191" s="75">
        <v>1</v>
      </c>
      <c r="R191" s="73" t="s">
        <v>562</v>
      </c>
      <c r="S191" s="73" t="s">
        <v>1438</v>
      </c>
      <c r="T191" s="74" t="s">
        <v>563</v>
      </c>
      <c r="U191" s="74" t="s">
        <v>149</v>
      </c>
      <c r="V191" s="73" t="s">
        <v>1439</v>
      </c>
      <c r="W191" s="74" t="s">
        <v>1432</v>
      </c>
      <c r="X191" s="73" t="s">
        <v>1442</v>
      </c>
      <c r="Y191" s="73" t="s">
        <v>1443</v>
      </c>
      <c r="Z191" s="73" t="s">
        <v>1444</v>
      </c>
      <c r="AA191" s="73" t="s">
        <v>2713</v>
      </c>
      <c r="AB191" s="384">
        <v>8.0000000000000002E-3</v>
      </c>
      <c r="AC191" s="76" t="s">
        <v>3859</v>
      </c>
      <c r="AD191" s="77" t="s">
        <v>3859</v>
      </c>
      <c r="AE191" s="157" t="s">
        <v>3063</v>
      </c>
      <c r="AF191" s="78" t="s">
        <v>1445</v>
      </c>
      <c r="AG191" s="78">
        <v>0</v>
      </c>
      <c r="AH191" s="78">
        <v>0</v>
      </c>
      <c r="AI191" s="78">
        <v>0</v>
      </c>
      <c r="AJ191" s="78">
        <v>0</v>
      </c>
      <c r="AK191" s="78">
        <v>0</v>
      </c>
      <c r="AL191" s="78">
        <v>2</v>
      </c>
      <c r="AM191" s="78">
        <v>-1</v>
      </c>
      <c r="AN191" s="78">
        <v>0</v>
      </c>
      <c r="AO191" s="78">
        <v>0</v>
      </c>
      <c r="AP191" s="78">
        <v>0</v>
      </c>
      <c r="AQ191" s="78">
        <v>0</v>
      </c>
      <c r="AR191" s="78">
        <v>0</v>
      </c>
      <c r="AS191" s="78">
        <v>2</v>
      </c>
      <c r="AT191" s="78">
        <v>-1</v>
      </c>
      <c r="AU191" s="78">
        <v>0</v>
      </c>
      <c r="AV191" s="78">
        <v>0</v>
      </c>
      <c r="AW191" s="78">
        <v>0</v>
      </c>
      <c r="AX191" s="78">
        <v>0</v>
      </c>
      <c r="AY191" s="78">
        <v>0</v>
      </c>
      <c r="AZ191" s="78">
        <v>0</v>
      </c>
      <c r="BA191" s="78">
        <v>0</v>
      </c>
      <c r="BB191" s="78">
        <v>0</v>
      </c>
      <c r="BC191" s="78">
        <v>0</v>
      </c>
      <c r="BD191" s="78">
        <v>0</v>
      </c>
      <c r="BE191" s="78">
        <v>0</v>
      </c>
      <c r="BF191" s="78">
        <v>0</v>
      </c>
      <c r="BG191" s="78">
        <v>0</v>
      </c>
      <c r="BH191" s="78">
        <v>0</v>
      </c>
      <c r="BI191" s="78">
        <v>0</v>
      </c>
      <c r="BJ191" s="78">
        <v>0</v>
      </c>
      <c r="BK191" s="78">
        <v>0</v>
      </c>
      <c r="BL191" s="285"/>
      <c r="BM191" s="179">
        <f t="shared" si="10"/>
        <v>1</v>
      </c>
      <c r="BN191" s="79">
        <v>0</v>
      </c>
      <c r="BO191" s="237">
        <v>0</v>
      </c>
      <c r="BP191" s="79">
        <v>0</v>
      </c>
      <c r="BQ191" s="79">
        <v>0</v>
      </c>
      <c r="BR191" s="79">
        <v>0</v>
      </c>
      <c r="BS191" s="238">
        <v>0</v>
      </c>
      <c r="BT191" s="79">
        <v>0</v>
      </c>
      <c r="BU191" s="79">
        <v>0</v>
      </c>
      <c r="BV191" s="79">
        <v>0</v>
      </c>
      <c r="BW191" s="79">
        <v>0</v>
      </c>
      <c r="BX191" s="79">
        <v>0</v>
      </c>
      <c r="BY191" s="79">
        <v>0</v>
      </c>
      <c r="BZ191" s="79">
        <v>0</v>
      </c>
      <c r="CA191" s="79">
        <v>0</v>
      </c>
      <c r="CB191" s="79">
        <v>0</v>
      </c>
      <c r="CC191" s="79">
        <v>0</v>
      </c>
      <c r="CD191" s="79">
        <v>0</v>
      </c>
      <c r="CE191" s="79">
        <v>0</v>
      </c>
      <c r="CF191" s="79">
        <v>0</v>
      </c>
      <c r="CG191" s="79">
        <v>0</v>
      </c>
      <c r="CH191" s="79">
        <v>0</v>
      </c>
      <c r="CI191" s="81">
        <f t="shared" si="11"/>
        <v>0</v>
      </c>
      <c r="CJ191" s="131">
        <f t="shared" si="12"/>
        <v>0</v>
      </c>
      <c r="CK191" s="131">
        <f t="shared" si="13"/>
        <v>0</v>
      </c>
      <c r="CL191" s="131">
        <f t="shared" si="14"/>
        <v>0</v>
      </c>
      <c r="CM191" s="83">
        <v>1</v>
      </c>
      <c r="CN191" s="254" t="s">
        <v>4965</v>
      </c>
      <c r="CO191" s="140" t="s">
        <v>4965</v>
      </c>
      <c r="CP191" s="256" t="s">
        <v>4965</v>
      </c>
      <c r="CQ191" s="86" t="s">
        <v>4965</v>
      </c>
      <c r="CR191" s="85" t="s">
        <v>4965</v>
      </c>
      <c r="CS191" s="85" t="s">
        <v>4965</v>
      </c>
      <c r="CT191" s="85" t="s">
        <v>4965</v>
      </c>
      <c r="CU191" s="86"/>
    </row>
    <row r="192" spans="1:99" s="363" customFormat="1" ht="12" customHeight="1" x14ac:dyDescent="0.2">
      <c r="A192" s="72" t="s">
        <v>2441</v>
      </c>
      <c r="B192" s="73" t="s">
        <v>564</v>
      </c>
      <c r="C192" s="73" t="s">
        <v>541</v>
      </c>
      <c r="D192" s="73" t="s">
        <v>1432</v>
      </c>
      <c r="E192" s="78" t="s">
        <v>1432</v>
      </c>
      <c r="F192" s="73" t="s">
        <v>2516</v>
      </c>
      <c r="G192" s="73" t="s">
        <v>542</v>
      </c>
      <c r="H192" s="73" t="s">
        <v>1458</v>
      </c>
      <c r="I192" s="73" t="s">
        <v>543</v>
      </c>
      <c r="J192" s="73">
        <v>524447</v>
      </c>
      <c r="K192" s="73">
        <v>175287</v>
      </c>
      <c r="L192" s="177" t="s">
        <v>3088</v>
      </c>
      <c r="M192" s="74" t="s">
        <v>617</v>
      </c>
      <c r="N192" s="74" t="s">
        <v>2543</v>
      </c>
      <c r="O192" s="73">
        <v>0</v>
      </c>
      <c r="P192" s="73">
        <v>3</v>
      </c>
      <c r="Q192" s="75">
        <v>3</v>
      </c>
      <c r="R192" s="73" t="s">
        <v>565</v>
      </c>
      <c r="S192" s="73" t="s">
        <v>1389</v>
      </c>
      <c r="T192" s="74" t="s">
        <v>2193</v>
      </c>
      <c r="U192" s="74" t="s">
        <v>2170</v>
      </c>
      <c r="V192" s="73" t="s">
        <v>1439</v>
      </c>
      <c r="W192" s="74" t="s">
        <v>1432</v>
      </c>
      <c r="X192" s="73" t="s">
        <v>1442</v>
      </c>
      <c r="Y192" s="73" t="s">
        <v>3893</v>
      </c>
      <c r="Z192" s="73" t="s">
        <v>1444</v>
      </c>
      <c r="AA192" s="73" t="s">
        <v>4720</v>
      </c>
      <c r="AB192" s="384">
        <v>1.0999999999999999E-2</v>
      </c>
      <c r="AC192" s="76" t="s">
        <v>617</v>
      </c>
      <c r="AD192" s="77" t="s">
        <v>2543</v>
      </c>
      <c r="AE192" s="157" t="s">
        <v>3063</v>
      </c>
      <c r="AF192" s="78" t="s">
        <v>1445</v>
      </c>
      <c r="AG192" s="78">
        <v>0</v>
      </c>
      <c r="AH192" s="78">
        <v>0</v>
      </c>
      <c r="AI192" s="78">
        <v>0</v>
      </c>
      <c r="AJ192" s="78">
        <v>0</v>
      </c>
      <c r="AK192" s="78">
        <v>1</v>
      </c>
      <c r="AL192" s="78">
        <v>2</v>
      </c>
      <c r="AM192" s="78">
        <v>0</v>
      </c>
      <c r="AN192" s="78">
        <v>0</v>
      </c>
      <c r="AO192" s="78">
        <v>0</v>
      </c>
      <c r="AP192" s="78">
        <v>0</v>
      </c>
      <c r="AQ192" s="78">
        <v>0</v>
      </c>
      <c r="AR192" s="78">
        <v>1</v>
      </c>
      <c r="AS192" s="78">
        <v>2</v>
      </c>
      <c r="AT192" s="78">
        <v>0</v>
      </c>
      <c r="AU192" s="78">
        <v>0</v>
      </c>
      <c r="AV192" s="78">
        <v>0</v>
      </c>
      <c r="AW192" s="78">
        <v>0</v>
      </c>
      <c r="AX192" s="78">
        <v>0</v>
      </c>
      <c r="AY192" s="78">
        <v>0</v>
      </c>
      <c r="AZ192" s="78">
        <v>0</v>
      </c>
      <c r="BA192" s="78">
        <v>0</v>
      </c>
      <c r="BB192" s="78">
        <v>0</v>
      </c>
      <c r="BC192" s="78">
        <v>0</v>
      </c>
      <c r="BD192" s="78">
        <v>0</v>
      </c>
      <c r="BE192" s="78">
        <v>0</v>
      </c>
      <c r="BF192" s="78">
        <v>0</v>
      </c>
      <c r="BG192" s="78">
        <v>0</v>
      </c>
      <c r="BH192" s="78">
        <v>0</v>
      </c>
      <c r="BI192" s="78">
        <v>0</v>
      </c>
      <c r="BJ192" s="78">
        <v>0</v>
      </c>
      <c r="BK192" s="78">
        <v>0</v>
      </c>
      <c r="BL192" s="285"/>
      <c r="BM192" s="179">
        <f t="shared" si="10"/>
        <v>3</v>
      </c>
      <c r="BN192" s="79">
        <v>0</v>
      </c>
      <c r="BO192" s="237">
        <v>0</v>
      </c>
      <c r="BP192" s="79">
        <v>0</v>
      </c>
      <c r="BQ192" s="79">
        <v>0</v>
      </c>
      <c r="BR192" s="79">
        <v>0</v>
      </c>
      <c r="BS192" s="238">
        <v>0</v>
      </c>
      <c r="BT192" s="79">
        <v>0</v>
      </c>
      <c r="BU192" s="79">
        <v>0</v>
      </c>
      <c r="BV192" s="79">
        <v>0</v>
      </c>
      <c r="BW192" s="79">
        <v>0</v>
      </c>
      <c r="BX192" s="79">
        <v>0</v>
      </c>
      <c r="BY192" s="79">
        <v>0</v>
      </c>
      <c r="BZ192" s="79">
        <v>0</v>
      </c>
      <c r="CA192" s="79">
        <v>0</v>
      </c>
      <c r="CB192" s="79">
        <v>0</v>
      </c>
      <c r="CC192" s="79">
        <v>0</v>
      </c>
      <c r="CD192" s="79">
        <v>0</v>
      </c>
      <c r="CE192" s="79">
        <v>0</v>
      </c>
      <c r="CF192" s="79">
        <v>0</v>
      </c>
      <c r="CG192" s="79">
        <v>0</v>
      </c>
      <c r="CH192" s="79">
        <v>0</v>
      </c>
      <c r="CI192" s="81">
        <f t="shared" si="11"/>
        <v>0</v>
      </c>
      <c r="CJ192" s="131">
        <f t="shared" si="12"/>
        <v>0</v>
      </c>
      <c r="CK192" s="131">
        <f t="shared" si="13"/>
        <v>0</v>
      </c>
      <c r="CL192" s="131">
        <f t="shared" si="14"/>
        <v>0</v>
      </c>
      <c r="CM192" s="83">
        <v>7</v>
      </c>
      <c r="CN192" s="254" t="s">
        <v>4965</v>
      </c>
      <c r="CO192" s="140" t="s">
        <v>4965</v>
      </c>
      <c r="CP192" s="256" t="s">
        <v>4965</v>
      </c>
      <c r="CQ192" s="86" t="s">
        <v>4965</v>
      </c>
      <c r="CR192" s="85" t="s">
        <v>4965</v>
      </c>
      <c r="CS192" s="85" t="s">
        <v>4965</v>
      </c>
      <c r="CT192" s="85" t="s">
        <v>4965</v>
      </c>
      <c r="CU192" s="86"/>
    </row>
    <row r="193" spans="1:99" s="363" customFormat="1" ht="12" customHeight="1" x14ac:dyDescent="0.2">
      <c r="A193" s="72" t="s">
        <v>2441</v>
      </c>
      <c r="B193" s="73" t="s">
        <v>566</v>
      </c>
      <c r="C193" s="73" t="s">
        <v>1432</v>
      </c>
      <c r="D193" s="73" t="s">
        <v>1432</v>
      </c>
      <c r="E193" s="78" t="s">
        <v>1432</v>
      </c>
      <c r="F193" s="73" t="s">
        <v>567</v>
      </c>
      <c r="G193" s="73" t="s">
        <v>1150</v>
      </c>
      <c r="H193" s="73" t="s">
        <v>1885</v>
      </c>
      <c r="I193" s="73" t="s">
        <v>4779</v>
      </c>
      <c r="J193" s="73">
        <v>526675</v>
      </c>
      <c r="K193" s="73">
        <v>175001</v>
      </c>
      <c r="L193" s="177" t="s">
        <v>3080</v>
      </c>
      <c r="M193" s="74" t="s">
        <v>2072</v>
      </c>
      <c r="N193" s="74" t="s">
        <v>3859</v>
      </c>
      <c r="O193" s="73">
        <v>0</v>
      </c>
      <c r="P193" s="73">
        <v>1</v>
      </c>
      <c r="Q193" s="75">
        <v>1</v>
      </c>
      <c r="R193" s="73" t="s">
        <v>568</v>
      </c>
      <c r="S193" s="73" t="s">
        <v>1438</v>
      </c>
      <c r="T193" s="74" t="s">
        <v>718</v>
      </c>
      <c r="U193" s="74" t="s">
        <v>3248</v>
      </c>
      <c r="V193" s="73" t="s">
        <v>1439</v>
      </c>
      <c r="W193" s="74" t="s">
        <v>1432</v>
      </c>
      <c r="X193" s="73" t="s">
        <v>1442</v>
      </c>
      <c r="Y193" s="73" t="s">
        <v>3893</v>
      </c>
      <c r="Z193" s="73" t="s">
        <v>1444</v>
      </c>
      <c r="AA193" s="73" t="s">
        <v>1136</v>
      </c>
      <c r="AB193" s="384">
        <v>6.0000000000000001E-3</v>
      </c>
      <c r="AC193" s="76" t="s">
        <v>2072</v>
      </c>
      <c r="AD193" s="77" t="s">
        <v>3859</v>
      </c>
      <c r="AE193" s="157" t="s">
        <v>3063</v>
      </c>
      <c r="AF193" s="78" t="s">
        <v>1445</v>
      </c>
      <c r="AG193" s="84"/>
      <c r="AH193" s="78">
        <v>0</v>
      </c>
      <c r="AI193" s="78">
        <v>0</v>
      </c>
      <c r="AJ193" s="78">
        <v>0</v>
      </c>
      <c r="AK193" s="78">
        <v>0</v>
      </c>
      <c r="AL193" s="78">
        <v>1</v>
      </c>
      <c r="AM193" s="78">
        <v>0</v>
      </c>
      <c r="AN193" s="78">
        <v>0</v>
      </c>
      <c r="AO193" s="78">
        <v>0</v>
      </c>
      <c r="AP193" s="78">
        <v>0</v>
      </c>
      <c r="AQ193" s="78">
        <v>0</v>
      </c>
      <c r="AR193" s="78">
        <v>0</v>
      </c>
      <c r="AS193" s="78">
        <v>1</v>
      </c>
      <c r="AT193" s="78">
        <v>0</v>
      </c>
      <c r="AU193" s="78">
        <v>0</v>
      </c>
      <c r="AV193" s="78">
        <v>0</v>
      </c>
      <c r="AW193" s="78">
        <v>0</v>
      </c>
      <c r="AX193" s="78">
        <v>0</v>
      </c>
      <c r="AY193" s="78">
        <v>0</v>
      </c>
      <c r="AZ193" s="78">
        <v>0</v>
      </c>
      <c r="BA193" s="78">
        <v>0</v>
      </c>
      <c r="BB193" s="78">
        <v>0</v>
      </c>
      <c r="BC193" s="78">
        <v>0</v>
      </c>
      <c r="BD193" s="78">
        <v>0</v>
      </c>
      <c r="BE193" s="78">
        <v>0</v>
      </c>
      <c r="BF193" s="78">
        <v>0</v>
      </c>
      <c r="BG193" s="78">
        <v>0</v>
      </c>
      <c r="BH193" s="78">
        <v>0</v>
      </c>
      <c r="BI193" s="78">
        <v>0</v>
      </c>
      <c r="BJ193" s="78">
        <v>0</v>
      </c>
      <c r="BK193" s="78">
        <v>0</v>
      </c>
      <c r="BL193" s="285"/>
      <c r="BM193" s="179">
        <f t="shared" si="10"/>
        <v>1</v>
      </c>
      <c r="BN193" s="79">
        <v>0</v>
      </c>
      <c r="BO193" s="237">
        <v>0</v>
      </c>
      <c r="BP193" s="79">
        <v>0</v>
      </c>
      <c r="BQ193" s="79">
        <v>0</v>
      </c>
      <c r="BR193" s="79">
        <v>0</v>
      </c>
      <c r="BS193" s="238">
        <v>0</v>
      </c>
      <c r="BT193" s="79">
        <v>0</v>
      </c>
      <c r="BU193" s="79">
        <v>0</v>
      </c>
      <c r="BV193" s="79">
        <v>0</v>
      </c>
      <c r="BW193" s="79">
        <v>0</v>
      </c>
      <c r="BX193" s="79">
        <v>0</v>
      </c>
      <c r="BY193" s="79">
        <v>0</v>
      </c>
      <c r="BZ193" s="79">
        <v>0</v>
      </c>
      <c r="CA193" s="79">
        <v>0</v>
      </c>
      <c r="CB193" s="79">
        <v>0</v>
      </c>
      <c r="CC193" s="79">
        <v>0</v>
      </c>
      <c r="CD193" s="79">
        <v>0</v>
      </c>
      <c r="CE193" s="79">
        <v>0</v>
      </c>
      <c r="CF193" s="79">
        <v>0</v>
      </c>
      <c r="CG193" s="79">
        <v>0</v>
      </c>
      <c r="CH193" s="79">
        <v>0</v>
      </c>
      <c r="CI193" s="81">
        <f t="shared" si="11"/>
        <v>0</v>
      </c>
      <c r="CJ193" s="131">
        <f t="shared" si="12"/>
        <v>0</v>
      </c>
      <c r="CK193" s="131">
        <f t="shared" si="13"/>
        <v>0</v>
      </c>
      <c r="CL193" s="131">
        <f t="shared" si="14"/>
        <v>0</v>
      </c>
      <c r="CM193" s="83">
        <v>7</v>
      </c>
      <c r="CN193" s="254" t="s">
        <v>4965</v>
      </c>
      <c r="CO193" s="140" t="s">
        <v>4965</v>
      </c>
      <c r="CP193" s="256" t="s">
        <v>4965</v>
      </c>
      <c r="CQ193" s="86" t="s">
        <v>4965</v>
      </c>
      <c r="CR193" s="85" t="s">
        <v>4965</v>
      </c>
      <c r="CS193" s="85" t="s">
        <v>4965</v>
      </c>
      <c r="CT193" s="85" t="s">
        <v>4965</v>
      </c>
      <c r="CU193" s="86"/>
    </row>
    <row r="194" spans="1:99" s="363" customFormat="1" ht="12" customHeight="1" x14ac:dyDescent="0.2">
      <c r="A194" s="72" t="s">
        <v>2441</v>
      </c>
      <c r="B194" s="73" t="s">
        <v>569</v>
      </c>
      <c r="C194" s="73" t="s">
        <v>1432</v>
      </c>
      <c r="D194" s="73" t="s">
        <v>1432</v>
      </c>
      <c r="E194" s="78" t="s">
        <v>4921</v>
      </c>
      <c r="F194" s="73" t="s">
        <v>4516</v>
      </c>
      <c r="G194" s="73" t="s">
        <v>689</v>
      </c>
      <c r="H194" s="73" t="s">
        <v>2524</v>
      </c>
      <c r="I194" s="73" t="s">
        <v>570</v>
      </c>
      <c r="J194" s="73">
        <v>529227</v>
      </c>
      <c r="K194" s="73">
        <v>171100</v>
      </c>
      <c r="L194" s="177" t="s">
        <v>3081</v>
      </c>
      <c r="M194" s="74" t="s">
        <v>2088</v>
      </c>
      <c r="N194" s="74" t="s">
        <v>722</v>
      </c>
      <c r="O194" s="73">
        <v>0</v>
      </c>
      <c r="P194" s="73">
        <v>1</v>
      </c>
      <c r="Q194" s="75">
        <v>1</v>
      </c>
      <c r="R194" s="73" t="s">
        <v>105</v>
      </c>
      <c r="S194" s="73" t="s">
        <v>1389</v>
      </c>
      <c r="T194" s="74" t="s">
        <v>1728</v>
      </c>
      <c r="U194" s="74" t="s">
        <v>2988</v>
      </c>
      <c r="V194" s="73" t="s">
        <v>1439</v>
      </c>
      <c r="W194" s="74" t="s">
        <v>1432</v>
      </c>
      <c r="X194" s="73" t="s">
        <v>1442</v>
      </c>
      <c r="Y194" s="73" t="s">
        <v>3893</v>
      </c>
      <c r="Z194" s="73" t="s">
        <v>1444</v>
      </c>
      <c r="AA194" s="73" t="s">
        <v>4720</v>
      </c>
      <c r="AB194" s="384">
        <v>4.0000000000000001E-3</v>
      </c>
      <c r="AC194" s="76" t="s">
        <v>2088</v>
      </c>
      <c r="AD194" s="77" t="s">
        <v>722</v>
      </c>
      <c r="AE194" s="157" t="s">
        <v>3063</v>
      </c>
      <c r="AF194" s="78" t="s">
        <v>1445</v>
      </c>
      <c r="AG194" s="84"/>
      <c r="AH194" s="78">
        <v>0</v>
      </c>
      <c r="AI194" s="78">
        <v>0</v>
      </c>
      <c r="AJ194" s="78">
        <v>1</v>
      </c>
      <c r="AK194" s="78">
        <v>0</v>
      </c>
      <c r="AL194" s="78">
        <v>0</v>
      </c>
      <c r="AM194" s="78">
        <v>0</v>
      </c>
      <c r="AN194" s="78">
        <v>0</v>
      </c>
      <c r="AO194" s="78">
        <v>0</v>
      </c>
      <c r="AP194" s="78">
        <v>0</v>
      </c>
      <c r="AQ194" s="78">
        <v>1</v>
      </c>
      <c r="AR194" s="78">
        <v>0</v>
      </c>
      <c r="AS194" s="78">
        <v>0</v>
      </c>
      <c r="AT194" s="78">
        <v>0</v>
      </c>
      <c r="AU194" s="78">
        <v>0</v>
      </c>
      <c r="AV194" s="78">
        <v>0</v>
      </c>
      <c r="AW194" s="78">
        <v>0</v>
      </c>
      <c r="AX194" s="78">
        <v>0</v>
      </c>
      <c r="AY194" s="78">
        <v>0</v>
      </c>
      <c r="AZ194" s="78">
        <v>0</v>
      </c>
      <c r="BA194" s="78">
        <v>0</v>
      </c>
      <c r="BB194" s="78">
        <v>0</v>
      </c>
      <c r="BC194" s="78">
        <v>0</v>
      </c>
      <c r="BD194" s="78">
        <v>0</v>
      </c>
      <c r="BE194" s="78">
        <v>0</v>
      </c>
      <c r="BF194" s="78">
        <v>0</v>
      </c>
      <c r="BG194" s="78">
        <v>0</v>
      </c>
      <c r="BH194" s="78">
        <v>0</v>
      </c>
      <c r="BI194" s="78">
        <v>0</v>
      </c>
      <c r="BJ194" s="78">
        <v>0</v>
      </c>
      <c r="BK194" s="78">
        <v>0</v>
      </c>
      <c r="BL194" s="285"/>
      <c r="BM194" s="179">
        <f t="shared" ref="BM194:BM227" si="15">Q194</f>
        <v>1</v>
      </c>
      <c r="BN194" s="79">
        <v>0</v>
      </c>
      <c r="BO194" s="237">
        <v>0</v>
      </c>
      <c r="BP194" s="79">
        <v>0</v>
      </c>
      <c r="BQ194" s="79">
        <v>0</v>
      </c>
      <c r="BR194" s="79">
        <v>0</v>
      </c>
      <c r="BS194" s="238">
        <v>0</v>
      </c>
      <c r="BT194" s="79">
        <v>0</v>
      </c>
      <c r="BU194" s="79">
        <v>0</v>
      </c>
      <c r="BV194" s="79">
        <v>0</v>
      </c>
      <c r="BW194" s="79">
        <v>0</v>
      </c>
      <c r="BX194" s="79">
        <v>0</v>
      </c>
      <c r="BY194" s="79">
        <v>0</v>
      </c>
      <c r="BZ194" s="79">
        <v>0</v>
      </c>
      <c r="CA194" s="79">
        <v>0</v>
      </c>
      <c r="CB194" s="79">
        <v>0</v>
      </c>
      <c r="CC194" s="79">
        <v>0</v>
      </c>
      <c r="CD194" s="79">
        <v>0</v>
      </c>
      <c r="CE194" s="79">
        <v>0</v>
      </c>
      <c r="CF194" s="79">
        <v>0</v>
      </c>
      <c r="CG194" s="79">
        <v>0</v>
      </c>
      <c r="CH194" s="79">
        <v>0</v>
      </c>
      <c r="CI194" s="81">
        <f t="shared" ref="CI194:CI249" si="16">SUBTOTAL(9,BN194:CH194)</f>
        <v>0</v>
      </c>
      <c r="CJ194" s="131">
        <f t="shared" ref="CJ194:CJ249" si="17">SUM(BN194:CB194)</f>
        <v>0</v>
      </c>
      <c r="CK194" s="131">
        <f t="shared" ref="CK194:CK249" si="18">SUM(BO194:BS194)</f>
        <v>0</v>
      </c>
      <c r="CL194" s="131">
        <f t="shared" ref="CL194:CL249" si="19">SUM(BO194:BX194)</f>
        <v>0</v>
      </c>
      <c r="CM194" s="83">
        <v>7</v>
      </c>
      <c r="CN194" s="254" t="s">
        <v>4965</v>
      </c>
      <c r="CO194" s="140" t="s">
        <v>4965</v>
      </c>
      <c r="CP194" s="256" t="s">
        <v>4965</v>
      </c>
      <c r="CQ194" s="86" t="s">
        <v>4965</v>
      </c>
      <c r="CR194" s="85" t="s">
        <v>4965</v>
      </c>
      <c r="CS194" s="85" t="s">
        <v>4965</v>
      </c>
      <c r="CT194" s="85" t="s">
        <v>4965</v>
      </c>
      <c r="CU194" s="86"/>
    </row>
    <row r="195" spans="1:99" s="363" customFormat="1" ht="12" customHeight="1" x14ac:dyDescent="0.2">
      <c r="A195" s="72" t="s">
        <v>2441</v>
      </c>
      <c r="B195" s="73" t="s">
        <v>106</v>
      </c>
      <c r="C195" s="73" t="s">
        <v>1432</v>
      </c>
      <c r="D195" s="73" t="s">
        <v>1432</v>
      </c>
      <c r="E195" s="78" t="s">
        <v>1432</v>
      </c>
      <c r="F195" s="73" t="s">
        <v>107</v>
      </c>
      <c r="G195" s="73" t="s">
        <v>2236</v>
      </c>
      <c r="H195" s="73" t="s">
        <v>1435</v>
      </c>
      <c r="I195" s="73" t="s">
        <v>108</v>
      </c>
      <c r="J195" s="73">
        <v>527150</v>
      </c>
      <c r="K195" s="73">
        <v>173014</v>
      </c>
      <c r="L195" s="177" t="s">
        <v>3089</v>
      </c>
      <c r="M195" s="74" t="s">
        <v>1310</v>
      </c>
      <c r="N195" s="74" t="s">
        <v>109</v>
      </c>
      <c r="O195" s="73">
        <v>1</v>
      </c>
      <c r="P195" s="73">
        <v>2</v>
      </c>
      <c r="Q195" s="75">
        <v>1</v>
      </c>
      <c r="R195" s="73" t="s">
        <v>110</v>
      </c>
      <c r="S195" s="73" t="s">
        <v>1438</v>
      </c>
      <c r="T195" s="74" t="s">
        <v>2219</v>
      </c>
      <c r="U195" s="74" t="s">
        <v>2500</v>
      </c>
      <c r="V195" s="73" t="s">
        <v>1439</v>
      </c>
      <c r="W195" s="74" t="s">
        <v>1432</v>
      </c>
      <c r="X195" s="73" t="s">
        <v>1442</v>
      </c>
      <c r="Y195" s="73" t="s">
        <v>1453</v>
      </c>
      <c r="Z195" s="73" t="s">
        <v>1444</v>
      </c>
      <c r="AA195" s="73" t="s">
        <v>1454</v>
      </c>
      <c r="AB195" s="384">
        <v>1.4E-2</v>
      </c>
      <c r="AC195" s="76" t="s">
        <v>1310</v>
      </c>
      <c r="AD195" s="77" t="s">
        <v>109</v>
      </c>
      <c r="AE195" s="157" t="s">
        <v>3063</v>
      </c>
      <c r="AF195" s="78" t="s">
        <v>1445</v>
      </c>
      <c r="AG195" s="78">
        <v>0</v>
      </c>
      <c r="AH195" s="78">
        <v>0</v>
      </c>
      <c r="AI195" s="78">
        <v>0</v>
      </c>
      <c r="AJ195" s="78">
        <v>0</v>
      </c>
      <c r="AK195" s="78">
        <v>0</v>
      </c>
      <c r="AL195" s="78">
        <v>0</v>
      </c>
      <c r="AM195" s="78">
        <v>2</v>
      </c>
      <c r="AN195" s="78">
        <v>-1</v>
      </c>
      <c r="AO195" s="78">
        <v>0</v>
      </c>
      <c r="AP195" s="78">
        <v>0</v>
      </c>
      <c r="AQ195" s="78">
        <v>0</v>
      </c>
      <c r="AR195" s="78">
        <v>0</v>
      </c>
      <c r="AS195" s="78">
        <v>0</v>
      </c>
      <c r="AT195" s="78">
        <v>2</v>
      </c>
      <c r="AU195" s="78">
        <v>0</v>
      </c>
      <c r="AV195" s="78">
        <v>0</v>
      </c>
      <c r="AW195" s="78">
        <v>0</v>
      </c>
      <c r="AX195" s="78">
        <v>0</v>
      </c>
      <c r="AY195" s="78">
        <v>0</v>
      </c>
      <c r="AZ195" s="78">
        <v>0</v>
      </c>
      <c r="BA195" s="78">
        <v>0</v>
      </c>
      <c r="BB195" s="78">
        <v>-1</v>
      </c>
      <c r="BC195" s="78">
        <v>0</v>
      </c>
      <c r="BD195" s="78">
        <v>0</v>
      </c>
      <c r="BE195" s="78">
        <v>0</v>
      </c>
      <c r="BF195" s="78">
        <v>0</v>
      </c>
      <c r="BG195" s="78">
        <v>0</v>
      </c>
      <c r="BH195" s="78">
        <v>0</v>
      </c>
      <c r="BI195" s="78">
        <v>0</v>
      </c>
      <c r="BJ195" s="78">
        <v>0</v>
      </c>
      <c r="BK195" s="78">
        <v>0</v>
      </c>
      <c r="BL195" s="285"/>
      <c r="BM195" s="179">
        <f t="shared" si="15"/>
        <v>1</v>
      </c>
      <c r="BN195" s="79">
        <v>0</v>
      </c>
      <c r="BO195" s="237">
        <v>0</v>
      </c>
      <c r="BP195" s="79">
        <v>0</v>
      </c>
      <c r="BQ195" s="79">
        <v>0</v>
      </c>
      <c r="BR195" s="79">
        <v>0</v>
      </c>
      <c r="BS195" s="238">
        <v>0</v>
      </c>
      <c r="BT195" s="79">
        <v>0</v>
      </c>
      <c r="BU195" s="79">
        <v>0</v>
      </c>
      <c r="BV195" s="79">
        <v>0</v>
      </c>
      <c r="BW195" s="79">
        <v>0</v>
      </c>
      <c r="BX195" s="79">
        <v>0</v>
      </c>
      <c r="BY195" s="79">
        <v>0</v>
      </c>
      <c r="BZ195" s="79">
        <v>0</v>
      </c>
      <c r="CA195" s="79">
        <v>0</v>
      </c>
      <c r="CB195" s="79">
        <v>0</v>
      </c>
      <c r="CC195" s="79">
        <v>0</v>
      </c>
      <c r="CD195" s="79">
        <v>0</v>
      </c>
      <c r="CE195" s="79">
        <v>0</v>
      </c>
      <c r="CF195" s="79">
        <v>0</v>
      </c>
      <c r="CG195" s="79">
        <v>0</v>
      </c>
      <c r="CH195" s="79">
        <v>0</v>
      </c>
      <c r="CI195" s="81">
        <f t="shared" si="16"/>
        <v>0</v>
      </c>
      <c r="CJ195" s="131">
        <f t="shared" si="17"/>
        <v>0</v>
      </c>
      <c r="CK195" s="131">
        <f t="shared" si="18"/>
        <v>0</v>
      </c>
      <c r="CL195" s="131">
        <f t="shared" si="19"/>
        <v>0</v>
      </c>
      <c r="CM195" s="83">
        <v>7</v>
      </c>
      <c r="CN195" s="254" t="s">
        <v>4965</v>
      </c>
      <c r="CO195" s="140" t="s">
        <v>4965</v>
      </c>
      <c r="CP195" s="256" t="s">
        <v>4965</v>
      </c>
      <c r="CQ195" s="86" t="s">
        <v>4965</v>
      </c>
      <c r="CR195" s="85" t="s">
        <v>4965</v>
      </c>
      <c r="CS195" s="85" t="s">
        <v>4965</v>
      </c>
      <c r="CT195" s="85" t="s">
        <v>4965</v>
      </c>
      <c r="CU195" s="86"/>
    </row>
    <row r="196" spans="1:99" s="363" customFormat="1" ht="12" customHeight="1" x14ac:dyDescent="0.2">
      <c r="A196" s="72" t="s">
        <v>2441</v>
      </c>
      <c r="B196" s="73" t="s">
        <v>111</v>
      </c>
      <c r="C196" s="73" t="s">
        <v>1432</v>
      </c>
      <c r="D196" s="73" t="s">
        <v>1432</v>
      </c>
      <c r="E196" s="78" t="s">
        <v>1432</v>
      </c>
      <c r="F196" s="73" t="s">
        <v>2115</v>
      </c>
      <c r="G196" s="73" t="s">
        <v>112</v>
      </c>
      <c r="H196" s="73" t="s">
        <v>2717</v>
      </c>
      <c r="I196" s="73" t="s">
        <v>113</v>
      </c>
      <c r="J196" s="73">
        <v>528501</v>
      </c>
      <c r="K196" s="73">
        <v>175734</v>
      </c>
      <c r="L196" s="177" t="s">
        <v>3085</v>
      </c>
      <c r="M196" s="74" t="s">
        <v>1581</v>
      </c>
      <c r="N196" s="74" t="s">
        <v>1581</v>
      </c>
      <c r="O196" s="73">
        <v>0</v>
      </c>
      <c r="P196" s="73">
        <v>1</v>
      </c>
      <c r="Q196" s="75">
        <v>1</v>
      </c>
      <c r="R196" s="73" t="s">
        <v>114</v>
      </c>
      <c r="S196" s="73" t="s">
        <v>1574</v>
      </c>
      <c r="T196" s="74" t="s">
        <v>115</v>
      </c>
      <c r="U196" s="74" t="s">
        <v>1581</v>
      </c>
      <c r="V196" s="73" t="s">
        <v>1439</v>
      </c>
      <c r="W196" s="74" t="s">
        <v>1432</v>
      </c>
      <c r="X196" s="73" t="s">
        <v>1442</v>
      </c>
      <c r="Y196" s="73" t="s">
        <v>3893</v>
      </c>
      <c r="Z196" s="73" t="s">
        <v>1444</v>
      </c>
      <c r="AA196" s="73" t="s">
        <v>3681</v>
      </c>
      <c r="AB196" s="384">
        <v>1E-3</v>
      </c>
      <c r="AC196" s="76" t="s">
        <v>1581</v>
      </c>
      <c r="AD196" s="77" t="s">
        <v>1581</v>
      </c>
      <c r="AE196" s="157" t="s">
        <v>3063</v>
      </c>
      <c r="AF196" s="78" t="s">
        <v>1445</v>
      </c>
      <c r="AG196" s="78">
        <v>0</v>
      </c>
      <c r="AH196" s="78">
        <v>0</v>
      </c>
      <c r="AI196" s="78">
        <v>0</v>
      </c>
      <c r="AJ196" s="78">
        <v>0</v>
      </c>
      <c r="AK196" s="78">
        <v>1</v>
      </c>
      <c r="AL196" s="78">
        <v>0</v>
      </c>
      <c r="AM196" s="78">
        <v>0</v>
      </c>
      <c r="AN196" s="78">
        <v>0</v>
      </c>
      <c r="AO196" s="78">
        <v>0</v>
      </c>
      <c r="AP196" s="78">
        <v>0</v>
      </c>
      <c r="AQ196" s="78">
        <v>0</v>
      </c>
      <c r="AR196" s="78">
        <v>1</v>
      </c>
      <c r="AS196" s="78">
        <v>0</v>
      </c>
      <c r="AT196" s="78">
        <v>0</v>
      </c>
      <c r="AU196" s="78">
        <v>0</v>
      </c>
      <c r="AV196" s="78">
        <v>0</v>
      </c>
      <c r="AW196" s="78">
        <v>0</v>
      </c>
      <c r="AX196" s="78">
        <v>0</v>
      </c>
      <c r="AY196" s="78">
        <v>0</v>
      </c>
      <c r="AZ196" s="78">
        <v>0</v>
      </c>
      <c r="BA196" s="78">
        <v>0</v>
      </c>
      <c r="BB196" s="78">
        <v>0</v>
      </c>
      <c r="BC196" s="78">
        <v>0</v>
      </c>
      <c r="BD196" s="78">
        <v>0</v>
      </c>
      <c r="BE196" s="78">
        <v>0</v>
      </c>
      <c r="BF196" s="78">
        <v>0</v>
      </c>
      <c r="BG196" s="78">
        <v>0</v>
      </c>
      <c r="BH196" s="78">
        <v>0</v>
      </c>
      <c r="BI196" s="78">
        <v>0</v>
      </c>
      <c r="BJ196" s="78">
        <v>0</v>
      </c>
      <c r="BK196" s="78">
        <v>0</v>
      </c>
      <c r="BL196" s="285"/>
      <c r="BM196" s="179">
        <f t="shared" si="15"/>
        <v>1</v>
      </c>
      <c r="BN196" s="79">
        <v>0</v>
      </c>
      <c r="BO196" s="237">
        <v>0</v>
      </c>
      <c r="BP196" s="79">
        <v>0</v>
      </c>
      <c r="BQ196" s="79">
        <v>0</v>
      </c>
      <c r="BR196" s="79">
        <v>0</v>
      </c>
      <c r="BS196" s="238">
        <v>0</v>
      </c>
      <c r="BT196" s="79">
        <v>0</v>
      </c>
      <c r="BU196" s="79">
        <v>0</v>
      </c>
      <c r="BV196" s="79">
        <v>0</v>
      </c>
      <c r="BW196" s="79">
        <v>0</v>
      </c>
      <c r="BX196" s="79">
        <v>0</v>
      </c>
      <c r="BY196" s="79">
        <v>0</v>
      </c>
      <c r="BZ196" s="79">
        <v>0</v>
      </c>
      <c r="CA196" s="79">
        <v>0</v>
      </c>
      <c r="CB196" s="79">
        <v>0</v>
      </c>
      <c r="CC196" s="79">
        <v>0</v>
      </c>
      <c r="CD196" s="79">
        <v>0</v>
      </c>
      <c r="CE196" s="79">
        <v>0</v>
      </c>
      <c r="CF196" s="79">
        <v>0</v>
      </c>
      <c r="CG196" s="79">
        <v>0</v>
      </c>
      <c r="CH196" s="79">
        <v>0</v>
      </c>
      <c r="CI196" s="81">
        <f t="shared" si="16"/>
        <v>0</v>
      </c>
      <c r="CJ196" s="131">
        <f t="shared" si="17"/>
        <v>0</v>
      </c>
      <c r="CK196" s="131">
        <f t="shared" si="18"/>
        <v>0</v>
      </c>
      <c r="CL196" s="131">
        <f t="shared" si="19"/>
        <v>0</v>
      </c>
      <c r="CM196" s="83">
        <v>7</v>
      </c>
      <c r="CN196" s="254" t="s">
        <v>4965</v>
      </c>
      <c r="CO196" s="140" t="s">
        <v>4965</v>
      </c>
      <c r="CP196" s="256" t="s">
        <v>4965</v>
      </c>
      <c r="CQ196" s="86" t="s">
        <v>4965</v>
      </c>
      <c r="CR196" s="85" t="s">
        <v>4965</v>
      </c>
      <c r="CS196" s="85" t="s">
        <v>4965</v>
      </c>
      <c r="CT196" s="85" t="s">
        <v>4965</v>
      </c>
      <c r="CU196" s="86"/>
    </row>
    <row r="197" spans="1:99" s="363" customFormat="1" ht="12" customHeight="1" x14ac:dyDescent="0.2">
      <c r="A197" s="72" t="s">
        <v>2441</v>
      </c>
      <c r="B197" s="73" t="s">
        <v>116</v>
      </c>
      <c r="C197" s="73" t="s">
        <v>1432</v>
      </c>
      <c r="D197" s="73" t="s">
        <v>1432</v>
      </c>
      <c r="E197" s="78" t="s">
        <v>1432</v>
      </c>
      <c r="F197" s="73" t="s">
        <v>2184</v>
      </c>
      <c r="G197" s="73" t="s">
        <v>1150</v>
      </c>
      <c r="H197" s="73" t="s">
        <v>2717</v>
      </c>
      <c r="I197" s="73" t="s">
        <v>4779</v>
      </c>
      <c r="J197" s="73">
        <v>526573</v>
      </c>
      <c r="K197" s="73">
        <v>174969</v>
      </c>
      <c r="L197" s="177" t="s">
        <v>3080</v>
      </c>
      <c r="M197" s="74" t="s">
        <v>3859</v>
      </c>
      <c r="N197" s="74" t="s">
        <v>3859</v>
      </c>
      <c r="O197" s="73">
        <v>0</v>
      </c>
      <c r="P197" s="73">
        <v>1</v>
      </c>
      <c r="Q197" s="75">
        <v>1</v>
      </c>
      <c r="R197" s="73" t="s">
        <v>117</v>
      </c>
      <c r="S197" s="73" t="s">
        <v>1438</v>
      </c>
      <c r="T197" s="74" t="s">
        <v>118</v>
      </c>
      <c r="U197" s="74" t="s">
        <v>2477</v>
      </c>
      <c r="V197" s="73" t="s">
        <v>1439</v>
      </c>
      <c r="W197" s="74" t="s">
        <v>1432</v>
      </c>
      <c r="X197" s="73" t="s">
        <v>1442</v>
      </c>
      <c r="Y197" s="73" t="s">
        <v>3893</v>
      </c>
      <c r="Z197" s="73" t="s">
        <v>1444</v>
      </c>
      <c r="AA197" s="73" t="s">
        <v>3894</v>
      </c>
      <c r="AB197" s="384">
        <v>7.0000000000000001E-3</v>
      </c>
      <c r="AC197" s="76" t="s">
        <v>3859</v>
      </c>
      <c r="AD197" s="77" t="s">
        <v>3859</v>
      </c>
      <c r="AE197" s="157" t="s">
        <v>3063</v>
      </c>
      <c r="AF197" s="78" t="s">
        <v>1445</v>
      </c>
      <c r="AG197" s="84"/>
      <c r="AH197" s="78">
        <v>0</v>
      </c>
      <c r="AI197" s="78">
        <v>0</v>
      </c>
      <c r="AJ197" s="78">
        <v>1</v>
      </c>
      <c r="AK197" s="78">
        <v>0</v>
      </c>
      <c r="AL197" s="78">
        <v>0</v>
      </c>
      <c r="AM197" s="78">
        <v>0</v>
      </c>
      <c r="AN197" s="78">
        <v>0</v>
      </c>
      <c r="AO197" s="78">
        <v>0</v>
      </c>
      <c r="AP197" s="78">
        <v>0</v>
      </c>
      <c r="AQ197" s="78">
        <v>1</v>
      </c>
      <c r="AR197" s="78">
        <v>0</v>
      </c>
      <c r="AS197" s="78">
        <v>0</v>
      </c>
      <c r="AT197" s="78">
        <v>0</v>
      </c>
      <c r="AU197" s="78">
        <v>0</v>
      </c>
      <c r="AV197" s="78">
        <v>0</v>
      </c>
      <c r="AW197" s="78">
        <v>0</v>
      </c>
      <c r="AX197" s="78">
        <v>0</v>
      </c>
      <c r="AY197" s="78">
        <v>0</v>
      </c>
      <c r="AZ197" s="78">
        <v>0</v>
      </c>
      <c r="BA197" s="78">
        <v>0</v>
      </c>
      <c r="BB197" s="78">
        <v>0</v>
      </c>
      <c r="BC197" s="78">
        <v>0</v>
      </c>
      <c r="BD197" s="78">
        <v>0</v>
      </c>
      <c r="BE197" s="78">
        <v>0</v>
      </c>
      <c r="BF197" s="78">
        <v>0</v>
      </c>
      <c r="BG197" s="78">
        <v>0</v>
      </c>
      <c r="BH197" s="78">
        <v>0</v>
      </c>
      <c r="BI197" s="78">
        <v>0</v>
      </c>
      <c r="BJ197" s="78">
        <v>0</v>
      </c>
      <c r="BK197" s="78">
        <v>0</v>
      </c>
      <c r="BL197" s="285"/>
      <c r="BM197" s="179">
        <f t="shared" si="15"/>
        <v>1</v>
      </c>
      <c r="BN197" s="79">
        <v>0</v>
      </c>
      <c r="BO197" s="237">
        <v>0</v>
      </c>
      <c r="BP197" s="79">
        <v>0</v>
      </c>
      <c r="BQ197" s="79">
        <v>0</v>
      </c>
      <c r="BR197" s="79">
        <v>0</v>
      </c>
      <c r="BS197" s="238">
        <v>0</v>
      </c>
      <c r="BT197" s="79">
        <v>0</v>
      </c>
      <c r="BU197" s="79">
        <v>0</v>
      </c>
      <c r="BV197" s="79">
        <v>0</v>
      </c>
      <c r="BW197" s="79">
        <v>0</v>
      </c>
      <c r="BX197" s="79">
        <v>0</v>
      </c>
      <c r="BY197" s="79">
        <v>0</v>
      </c>
      <c r="BZ197" s="79">
        <v>0</v>
      </c>
      <c r="CA197" s="79">
        <v>0</v>
      </c>
      <c r="CB197" s="79">
        <v>0</v>
      </c>
      <c r="CC197" s="79">
        <v>0</v>
      </c>
      <c r="CD197" s="79">
        <v>0</v>
      </c>
      <c r="CE197" s="79">
        <v>0</v>
      </c>
      <c r="CF197" s="79">
        <v>0</v>
      </c>
      <c r="CG197" s="79">
        <v>0</v>
      </c>
      <c r="CH197" s="79">
        <v>0</v>
      </c>
      <c r="CI197" s="81">
        <f t="shared" si="16"/>
        <v>0</v>
      </c>
      <c r="CJ197" s="131">
        <f t="shared" si="17"/>
        <v>0</v>
      </c>
      <c r="CK197" s="131">
        <f t="shared" si="18"/>
        <v>0</v>
      </c>
      <c r="CL197" s="131">
        <f t="shared" si="19"/>
        <v>0</v>
      </c>
      <c r="CM197" s="83">
        <v>7</v>
      </c>
      <c r="CN197" s="254" t="s">
        <v>4965</v>
      </c>
      <c r="CO197" s="140" t="s">
        <v>4965</v>
      </c>
      <c r="CP197" s="256" t="s">
        <v>4965</v>
      </c>
      <c r="CQ197" s="86" t="s">
        <v>4965</v>
      </c>
      <c r="CR197" s="85" t="s">
        <v>4965</v>
      </c>
      <c r="CS197" s="85" t="s">
        <v>4965</v>
      </c>
      <c r="CT197" s="85" t="s">
        <v>4965</v>
      </c>
      <c r="CU197" s="86"/>
    </row>
    <row r="198" spans="1:99" s="363" customFormat="1" ht="12" customHeight="1" x14ac:dyDescent="0.2">
      <c r="A198" s="72" t="s">
        <v>2441</v>
      </c>
      <c r="B198" s="73" t="s">
        <v>119</v>
      </c>
      <c r="C198" s="73" t="s">
        <v>120</v>
      </c>
      <c r="D198" s="73" t="s">
        <v>121</v>
      </c>
      <c r="E198" s="78" t="s">
        <v>122</v>
      </c>
      <c r="F198" s="73" t="s">
        <v>4981</v>
      </c>
      <c r="G198" s="73" t="s">
        <v>1150</v>
      </c>
      <c r="H198" s="73" t="s">
        <v>2717</v>
      </c>
      <c r="I198" s="73" t="s">
        <v>2788</v>
      </c>
      <c r="J198" s="73">
        <v>526991</v>
      </c>
      <c r="K198" s="73">
        <v>175269</v>
      </c>
      <c r="L198" s="177" t="s">
        <v>3084</v>
      </c>
      <c r="M198" s="74" t="s">
        <v>3859</v>
      </c>
      <c r="N198" s="74" t="s">
        <v>3859</v>
      </c>
      <c r="O198" s="73">
        <v>3</v>
      </c>
      <c r="P198" s="73">
        <v>5</v>
      </c>
      <c r="Q198" s="75">
        <v>2</v>
      </c>
      <c r="R198" s="73" t="s">
        <v>123</v>
      </c>
      <c r="S198" s="73" t="s">
        <v>1154</v>
      </c>
      <c r="T198" s="74" t="s">
        <v>4804</v>
      </c>
      <c r="U198" s="74" t="s">
        <v>1499</v>
      </c>
      <c r="V198" s="73" t="s">
        <v>1439</v>
      </c>
      <c r="W198" s="74" t="s">
        <v>1432</v>
      </c>
      <c r="X198" s="73" t="s">
        <v>1442</v>
      </c>
      <c r="Y198" s="73" t="s">
        <v>1453</v>
      </c>
      <c r="Z198" s="73" t="s">
        <v>1444</v>
      </c>
      <c r="AA198" s="73" t="s">
        <v>2723</v>
      </c>
      <c r="AB198" s="384">
        <v>4.4999999999999998E-2</v>
      </c>
      <c r="AC198" s="76" t="s">
        <v>3859</v>
      </c>
      <c r="AD198" s="77" t="s">
        <v>3859</v>
      </c>
      <c r="AE198" s="157" t="s">
        <v>3063</v>
      </c>
      <c r="AF198" s="78" t="s">
        <v>1445</v>
      </c>
      <c r="AG198" s="84"/>
      <c r="AH198" s="78">
        <v>0</v>
      </c>
      <c r="AI198" s="78">
        <v>0</v>
      </c>
      <c r="AJ198" s="78">
        <v>0</v>
      </c>
      <c r="AK198" s="78">
        <v>3</v>
      </c>
      <c r="AL198" s="78">
        <v>-1</v>
      </c>
      <c r="AM198" s="78">
        <v>0</v>
      </c>
      <c r="AN198" s="78">
        <v>0</v>
      </c>
      <c r="AO198" s="78">
        <v>0</v>
      </c>
      <c r="AP198" s="78">
        <v>0</v>
      </c>
      <c r="AQ198" s="78">
        <v>0</v>
      </c>
      <c r="AR198" s="78">
        <v>3</v>
      </c>
      <c r="AS198" s="78">
        <v>-1</v>
      </c>
      <c r="AT198" s="78">
        <v>0</v>
      </c>
      <c r="AU198" s="78">
        <v>0</v>
      </c>
      <c r="AV198" s="78">
        <v>0</v>
      </c>
      <c r="AW198" s="78">
        <v>0</v>
      </c>
      <c r="AX198" s="78">
        <v>0</v>
      </c>
      <c r="AY198" s="78">
        <v>0</v>
      </c>
      <c r="AZ198" s="78">
        <v>0</v>
      </c>
      <c r="BA198" s="78">
        <v>0</v>
      </c>
      <c r="BB198" s="78">
        <v>0</v>
      </c>
      <c r="BC198" s="78">
        <v>0</v>
      </c>
      <c r="BD198" s="78">
        <v>0</v>
      </c>
      <c r="BE198" s="78">
        <v>0</v>
      </c>
      <c r="BF198" s="78">
        <v>0</v>
      </c>
      <c r="BG198" s="78">
        <v>0</v>
      </c>
      <c r="BH198" s="78">
        <v>0</v>
      </c>
      <c r="BI198" s="78">
        <v>0</v>
      </c>
      <c r="BJ198" s="78">
        <v>0</v>
      </c>
      <c r="BK198" s="78">
        <v>0</v>
      </c>
      <c r="BL198" s="285"/>
      <c r="BM198" s="179">
        <f t="shared" si="15"/>
        <v>2</v>
      </c>
      <c r="BN198" s="79">
        <v>0</v>
      </c>
      <c r="BO198" s="237">
        <v>0</v>
      </c>
      <c r="BP198" s="79">
        <v>0</v>
      </c>
      <c r="BQ198" s="79">
        <v>0</v>
      </c>
      <c r="BR198" s="79">
        <v>0</v>
      </c>
      <c r="BS198" s="238">
        <v>0</v>
      </c>
      <c r="BT198" s="79">
        <v>0</v>
      </c>
      <c r="BU198" s="79">
        <v>0</v>
      </c>
      <c r="BV198" s="79">
        <v>0</v>
      </c>
      <c r="BW198" s="79">
        <v>0</v>
      </c>
      <c r="BX198" s="79">
        <v>0</v>
      </c>
      <c r="BY198" s="79">
        <v>0</v>
      </c>
      <c r="BZ198" s="79">
        <v>0</v>
      </c>
      <c r="CA198" s="79">
        <v>0</v>
      </c>
      <c r="CB198" s="79">
        <v>0</v>
      </c>
      <c r="CC198" s="79">
        <v>0</v>
      </c>
      <c r="CD198" s="79">
        <v>0</v>
      </c>
      <c r="CE198" s="79">
        <v>0</v>
      </c>
      <c r="CF198" s="79">
        <v>0</v>
      </c>
      <c r="CG198" s="79">
        <v>0</v>
      </c>
      <c r="CH198" s="79">
        <v>0</v>
      </c>
      <c r="CI198" s="81">
        <f t="shared" si="16"/>
        <v>0</v>
      </c>
      <c r="CJ198" s="131">
        <f t="shared" si="17"/>
        <v>0</v>
      </c>
      <c r="CK198" s="131">
        <f t="shared" si="18"/>
        <v>0</v>
      </c>
      <c r="CL198" s="131">
        <f t="shared" si="19"/>
        <v>0</v>
      </c>
      <c r="CM198" s="83">
        <v>7</v>
      </c>
      <c r="CN198" s="254" t="s">
        <v>4965</v>
      </c>
      <c r="CO198" s="180" t="s">
        <v>1940</v>
      </c>
      <c r="CP198" s="256" t="s">
        <v>4965</v>
      </c>
      <c r="CQ198" s="86" t="s">
        <v>4965</v>
      </c>
      <c r="CR198" s="85" t="s">
        <v>4965</v>
      </c>
      <c r="CS198" s="87" t="s">
        <v>1938</v>
      </c>
      <c r="CT198" s="85" t="s">
        <v>4965</v>
      </c>
      <c r="CU198" s="86"/>
    </row>
    <row r="199" spans="1:99" s="363" customFormat="1" ht="12" customHeight="1" x14ac:dyDescent="0.2">
      <c r="A199" s="72" t="s">
        <v>2441</v>
      </c>
      <c r="B199" s="73" t="s">
        <v>124</v>
      </c>
      <c r="C199" s="73" t="s">
        <v>1432</v>
      </c>
      <c r="D199" s="73" t="s">
        <v>1432</v>
      </c>
      <c r="E199" s="78" t="s">
        <v>1432</v>
      </c>
      <c r="F199" s="73" t="s">
        <v>2516</v>
      </c>
      <c r="G199" s="73" t="s">
        <v>125</v>
      </c>
      <c r="H199" s="73" t="s">
        <v>1458</v>
      </c>
      <c r="I199" s="73" t="s">
        <v>126</v>
      </c>
      <c r="J199" s="73">
        <v>524595</v>
      </c>
      <c r="K199" s="73">
        <v>175345</v>
      </c>
      <c r="L199" s="177" t="s">
        <v>3088</v>
      </c>
      <c r="M199" s="74" t="s">
        <v>154</v>
      </c>
      <c r="N199" s="74" t="s">
        <v>154</v>
      </c>
      <c r="O199" s="73">
        <v>2</v>
      </c>
      <c r="P199" s="73">
        <v>1</v>
      </c>
      <c r="Q199" s="75">
        <v>-1</v>
      </c>
      <c r="R199" s="73" t="s">
        <v>2785</v>
      </c>
      <c r="S199" s="73" t="s">
        <v>1574</v>
      </c>
      <c r="T199" s="74" t="s">
        <v>3900</v>
      </c>
      <c r="U199" s="74" t="s">
        <v>154</v>
      </c>
      <c r="V199" s="73" t="s">
        <v>1439</v>
      </c>
      <c r="W199" s="74" t="s">
        <v>1432</v>
      </c>
      <c r="X199" s="73" t="s">
        <v>1442</v>
      </c>
      <c r="Y199" s="73" t="s">
        <v>1453</v>
      </c>
      <c r="Z199" s="73" t="s">
        <v>1444</v>
      </c>
      <c r="AA199" s="73" t="s">
        <v>4207</v>
      </c>
      <c r="AB199" s="384">
        <v>6.0000000000000001E-3</v>
      </c>
      <c r="AC199" s="76" t="s">
        <v>154</v>
      </c>
      <c r="AD199" s="77" t="s">
        <v>154</v>
      </c>
      <c r="AE199" s="157" t="s">
        <v>3063</v>
      </c>
      <c r="AF199" s="78" t="s">
        <v>1445</v>
      </c>
      <c r="AG199" s="78">
        <v>0</v>
      </c>
      <c r="AH199" s="78">
        <v>0</v>
      </c>
      <c r="AI199" s="78">
        <v>0</v>
      </c>
      <c r="AJ199" s="78">
        <v>0</v>
      </c>
      <c r="AK199" s="78">
        <v>-1</v>
      </c>
      <c r="AL199" s="78">
        <v>0</v>
      </c>
      <c r="AM199" s="78">
        <v>-1</v>
      </c>
      <c r="AN199" s="78">
        <v>1</v>
      </c>
      <c r="AO199" s="78">
        <v>0</v>
      </c>
      <c r="AP199" s="78">
        <v>0</v>
      </c>
      <c r="AQ199" s="78">
        <v>0</v>
      </c>
      <c r="AR199" s="78">
        <v>-1</v>
      </c>
      <c r="AS199" s="78">
        <v>0</v>
      </c>
      <c r="AT199" s="78">
        <v>-1</v>
      </c>
      <c r="AU199" s="78">
        <v>0</v>
      </c>
      <c r="AV199" s="78">
        <v>0</v>
      </c>
      <c r="AW199" s="78">
        <v>0</v>
      </c>
      <c r="AX199" s="78">
        <v>0</v>
      </c>
      <c r="AY199" s="78">
        <v>0</v>
      </c>
      <c r="AZ199" s="78">
        <v>0</v>
      </c>
      <c r="BA199" s="78">
        <v>0</v>
      </c>
      <c r="BB199" s="78">
        <v>1</v>
      </c>
      <c r="BC199" s="78">
        <v>0</v>
      </c>
      <c r="BD199" s="78">
        <v>0</v>
      </c>
      <c r="BE199" s="78">
        <v>0</v>
      </c>
      <c r="BF199" s="78">
        <v>0</v>
      </c>
      <c r="BG199" s="78">
        <v>0</v>
      </c>
      <c r="BH199" s="78">
        <v>0</v>
      </c>
      <c r="BI199" s="78">
        <v>0</v>
      </c>
      <c r="BJ199" s="78">
        <v>0</v>
      </c>
      <c r="BK199" s="78">
        <v>0</v>
      </c>
      <c r="BL199" s="285"/>
      <c r="BM199" s="179">
        <f t="shared" si="15"/>
        <v>-1</v>
      </c>
      <c r="BN199" s="79">
        <v>0</v>
      </c>
      <c r="BO199" s="237">
        <v>0</v>
      </c>
      <c r="BP199" s="79">
        <v>0</v>
      </c>
      <c r="BQ199" s="79">
        <v>0</v>
      </c>
      <c r="BR199" s="79">
        <v>0</v>
      </c>
      <c r="BS199" s="238">
        <v>0</v>
      </c>
      <c r="BT199" s="79">
        <v>0</v>
      </c>
      <c r="BU199" s="79">
        <v>0</v>
      </c>
      <c r="BV199" s="79">
        <v>0</v>
      </c>
      <c r="BW199" s="79">
        <v>0</v>
      </c>
      <c r="BX199" s="79">
        <v>0</v>
      </c>
      <c r="BY199" s="79">
        <v>0</v>
      </c>
      <c r="BZ199" s="79">
        <v>0</v>
      </c>
      <c r="CA199" s="79">
        <v>0</v>
      </c>
      <c r="CB199" s="79">
        <v>0</v>
      </c>
      <c r="CC199" s="79">
        <v>0</v>
      </c>
      <c r="CD199" s="79">
        <v>0</v>
      </c>
      <c r="CE199" s="79">
        <v>0</v>
      </c>
      <c r="CF199" s="79">
        <v>0</v>
      </c>
      <c r="CG199" s="79">
        <v>0</v>
      </c>
      <c r="CH199" s="79">
        <v>0</v>
      </c>
      <c r="CI199" s="81">
        <f t="shared" si="16"/>
        <v>0</v>
      </c>
      <c r="CJ199" s="131">
        <f t="shared" si="17"/>
        <v>0</v>
      </c>
      <c r="CK199" s="131">
        <f t="shared" si="18"/>
        <v>0</v>
      </c>
      <c r="CL199" s="131">
        <f t="shared" si="19"/>
        <v>0</v>
      </c>
      <c r="CM199" s="83">
        <v>7</v>
      </c>
      <c r="CN199" s="254" t="s">
        <v>4965</v>
      </c>
      <c r="CO199" s="140" t="s">
        <v>4965</v>
      </c>
      <c r="CP199" s="256" t="s">
        <v>4965</v>
      </c>
      <c r="CQ199" s="86" t="s">
        <v>4965</v>
      </c>
      <c r="CR199" s="85" t="s">
        <v>4965</v>
      </c>
      <c r="CS199" s="85" t="s">
        <v>4965</v>
      </c>
      <c r="CT199" s="85" t="s">
        <v>4965</v>
      </c>
      <c r="CU199" s="86"/>
    </row>
    <row r="200" spans="1:99" s="363" customFormat="1" ht="12" customHeight="1" x14ac:dyDescent="0.2">
      <c r="A200" s="72" t="s">
        <v>2441</v>
      </c>
      <c r="B200" s="73" t="s">
        <v>127</v>
      </c>
      <c r="C200" s="73" t="s">
        <v>1432</v>
      </c>
      <c r="D200" s="73" t="s">
        <v>1432</v>
      </c>
      <c r="E200" s="78" t="s">
        <v>776</v>
      </c>
      <c r="F200" s="73" t="s">
        <v>128</v>
      </c>
      <c r="G200" s="73" t="s">
        <v>4802</v>
      </c>
      <c r="H200" s="73" t="s">
        <v>1885</v>
      </c>
      <c r="I200" s="73" t="s">
        <v>2033</v>
      </c>
      <c r="J200" s="73">
        <v>525941</v>
      </c>
      <c r="K200" s="73">
        <v>173529</v>
      </c>
      <c r="L200" s="177" t="s">
        <v>3078</v>
      </c>
      <c r="M200" s="74" t="s">
        <v>1072</v>
      </c>
      <c r="N200" s="74" t="s">
        <v>558</v>
      </c>
      <c r="O200" s="73">
        <v>0</v>
      </c>
      <c r="P200" s="73">
        <v>1</v>
      </c>
      <c r="Q200" s="75">
        <v>1</v>
      </c>
      <c r="R200" s="73" t="s">
        <v>2092</v>
      </c>
      <c r="S200" s="73" t="s">
        <v>1389</v>
      </c>
      <c r="T200" s="74" t="s">
        <v>1754</v>
      </c>
      <c r="U200" s="74" t="s">
        <v>367</v>
      </c>
      <c r="V200" s="73" t="s">
        <v>1439</v>
      </c>
      <c r="W200" s="74" t="s">
        <v>1432</v>
      </c>
      <c r="X200" s="73" t="s">
        <v>1442</v>
      </c>
      <c r="Y200" s="73" t="s">
        <v>3893</v>
      </c>
      <c r="Z200" s="73" t="s">
        <v>1444</v>
      </c>
      <c r="AA200" s="73" t="s">
        <v>4720</v>
      </c>
      <c r="AB200" s="384">
        <v>5.0000000000000001E-3</v>
      </c>
      <c r="AC200" s="76" t="s">
        <v>1072</v>
      </c>
      <c r="AD200" s="77" t="s">
        <v>558</v>
      </c>
      <c r="AE200" s="157" t="s">
        <v>3063</v>
      </c>
      <c r="AF200" s="78" t="s">
        <v>1445</v>
      </c>
      <c r="AG200" s="78">
        <v>0</v>
      </c>
      <c r="AH200" s="78">
        <v>0</v>
      </c>
      <c r="AI200" s="78">
        <v>0</v>
      </c>
      <c r="AJ200" s="78">
        <v>0</v>
      </c>
      <c r="AK200" s="78">
        <v>1</v>
      </c>
      <c r="AL200" s="78">
        <v>0</v>
      </c>
      <c r="AM200" s="78">
        <v>0</v>
      </c>
      <c r="AN200" s="78">
        <v>0</v>
      </c>
      <c r="AO200" s="78">
        <v>0</v>
      </c>
      <c r="AP200" s="78">
        <v>0</v>
      </c>
      <c r="AQ200" s="78">
        <v>0</v>
      </c>
      <c r="AR200" s="78">
        <v>1</v>
      </c>
      <c r="AS200" s="78">
        <v>0</v>
      </c>
      <c r="AT200" s="78">
        <v>0</v>
      </c>
      <c r="AU200" s="78">
        <v>0</v>
      </c>
      <c r="AV200" s="78">
        <v>0</v>
      </c>
      <c r="AW200" s="78">
        <v>0</v>
      </c>
      <c r="AX200" s="78">
        <v>0</v>
      </c>
      <c r="AY200" s="78">
        <v>0</v>
      </c>
      <c r="AZ200" s="78">
        <v>0</v>
      </c>
      <c r="BA200" s="78">
        <v>0</v>
      </c>
      <c r="BB200" s="78">
        <v>0</v>
      </c>
      <c r="BC200" s="78">
        <v>0</v>
      </c>
      <c r="BD200" s="78">
        <v>0</v>
      </c>
      <c r="BE200" s="78">
        <v>0</v>
      </c>
      <c r="BF200" s="78">
        <v>0</v>
      </c>
      <c r="BG200" s="78">
        <v>0</v>
      </c>
      <c r="BH200" s="78">
        <v>0</v>
      </c>
      <c r="BI200" s="78">
        <v>0</v>
      </c>
      <c r="BJ200" s="78">
        <v>0</v>
      </c>
      <c r="BK200" s="78">
        <v>0</v>
      </c>
      <c r="BL200" s="285"/>
      <c r="BM200" s="179">
        <f t="shared" si="15"/>
        <v>1</v>
      </c>
      <c r="BN200" s="79">
        <v>0</v>
      </c>
      <c r="BO200" s="237">
        <v>0</v>
      </c>
      <c r="BP200" s="79">
        <v>0</v>
      </c>
      <c r="BQ200" s="79">
        <v>0</v>
      </c>
      <c r="BR200" s="79">
        <v>0</v>
      </c>
      <c r="BS200" s="238">
        <v>0</v>
      </c>
      <c r="BT200" s="79">
        <v>0</v>
      </c>
      <c r="BU200" s="79">
        <v>0</v>
      </c>
      <c r="BV200" s="79">
        <v>0</v>
      </c>
      <c r="BW200" s="79">
        <v>0</v>
      </c>
      <c r="BX200" s="79">
        <v>0</v>
      </c>
      <c r="BY200" s="79">
        <v>0</v>
      </c>
      <c r="BZ200" s="79">
        <v>0</v>
      </c>
      <c r="CA200" s="79">
        <v>0</v>
      </c>
      <c r="CB200" s="79">
        <v>0</v>
      </c>
      <c r="CC200" s="79">
        <v>0</v>
      </c>
      <c r="CD200" s="79">
        <v>0</v>
      </c>
      <c r="CE200" s="79">
        <v>0</v>
      </c>
      <c r="CF200" s="79">
        <v>0</v>
      </c>
      <c r="CG200" s="79">
        <v>0</v>
      </c>
      <c r="CH200" s="79">
        <v>0</v>
      </c>
      <c r="CI200" s="81">
        <f t="shared" si="16"/>
        <v>0</v>
      </c>
      <c r="CJ200" s="131">
        <f t="shared" si="17"/>
        <v>0</v>
      </c>
      <c r="CK200" s="131">
        <f t="shared" si="18"/>
        <v>0</v>
      </c>
      <c r="CL200" s="131">
        <f t="shared" si="19"/>
        <v>0</v>
      </c>
      <c r="CM200" s="83">
        <v>7</v>
      </c>
      <c r="CN200" s="254" t="s">
        <v>4965</v>
      </c>
      <c r="CO200" s="140" t="s">
        <v>4965</v>
      </c>
      <c r="CP200" s="256" t="s">
        <v>4965</v>
      </c>
      <c r="CQ200" s="86" t="s">
        <v>4965</v>
      </c>
      <c r="CR200" s="85" t="s">
        <v>4965</v>
      </c>
      <c r="CS200" s="85" t="s">
        <v>4965</v>
      </c>
      <c r="CT200" s="85" t="s">
        <v>4965</v>
      </c>
      <c r="CU200" s="86"/>
    </row>
    <row r="201" spans="1:99" s="363" customFormat="1" ht="12" customHeight="1" x14ac:dyDescent="0.2">
      <c r="A201" s="72" t="s">
        <v>2441</v>
      </c>
      <c r="B201" s="73" t="s">
        <v>2093</v>
      </c>
      <c r="C201" s="73" t="s">
        <v>1432</v>
      </c>
      <c r="D201" s="73" t="s">
        <v>1432</v>
      </c>
      <c r="E201" s="78" t="s">
        <v>1432</v>
      </c>
      <c r="F201" s="73" t="s">
        <v>2868</v>
      </c>
      <c r="G201" s="73" t="s">
        <v>1282</v>
      </c>
      <c r="H201" s="73" t="s">
        <v>1458</v>
      </c>
      <c r="I201" s="73" t="s">
        <v>167</v>
      </c>
      <c r="J201" s="73">
        <v>524318</v>
      </c>
      <c r="K201" s="73">
        <v>175079</v>
      </c>
      <c r="L201" s="177" t="s">
        <v>3088</v>
      </c>
      <c r="M201" s="74" t="s">
        <v>2094</v>
      </c>
      <c r="N201" s="74" t="s">
        <v>1008</v>
      </c>
      <c r="O201" s="73">
        <v>1</v>
      </c>
      <c r="P201" s="73">
        <v>2</v>
      </c>
      <c r="Q201" s="75">
        <v>1</v>
      </c>
      <c r="R201" s="73" t="s">
        <v>2095</v>
      </c>
      <c r="S201" s="73" t="s">
        <v>1438</v>
      </c>
      <c r="T201" s="74" t="s">
        <v>1707</v>
      </c>
      <c r="U201" s="74" t="s">
        <v>338</v>
      </c>
      <c r="V201" s="73" t="s">
        <v>1439</v>
      </c>
      <c r="W201" s="74" t="s">
        <v>1432</v>
      </c>
      <c r="X201" s="73" t="s">
        <v>1442</v>
      </c>
      <c r="Y201" s="73" t="s">
        <v>4694</v>
      </c>
      <c r="Z201" s="73" t="s">
        <v>1444</v>
      </c>
      <c r="AA201" s="73" t="s">
        <v>1454</v>
      </c>
      <c r="AB201" s="384">
        <v>1.4999999999999999E-2</v>
      </c>
      <c r="AC201" s="76" t="s">
        <v>2094</v>
      </c>
      <c r="AD201" s="77" t="s">
        <v>1008</v>
      </c>
      <c r="AE201" s="157" t="s">
        <v>3063</v>
      </c>
      <c r="AF201" s="78" t="s">
        <v>1445</v>
      </c>
      <c r="AG201" s="84"/>
      <c r="AH201" s="78">
        <v>0</v>
      </c>
      <c r="AI201" s="78">
        <v>0</v>
      </c>
      <c r="AJ201" s="78">
        <v>0</v>
      </c>
      <c r="AK201" s="78">
        <v>0</v>
      </c>
      <c r="AL201" s="78">
        <v>1</v>
      </c>
      <c r="AM201" s="78">
        <v>1</v>
      </c>
      <c r="AN201" s="78">
        <v>-1</v>
      </c>
      <c r="AO201" s="78">
        <v>0</v>
      </c>
      <c r="AP201" s="78">
        <v>0</v>
      </c>
      <c r="AQ201" s="78">
        <v>0</v>
      </c>
      <c r="AR201" s="78">
        <v>0</v>
      </c>
      <c r="AS201" s="78">
        <v>1</v>
      </c>
      <c r="AT201" s="78">
        <v>1</v>
      </c>
      <c r="AU201" s="78">
        <v>0</v>
      </c>
      <c r="AV201" s="78">
        <v>0</v>
      </c>
      <c r="AW201" s="78">
        <v>0</v>
      </c>
      <c r="AX201" s="78">
        <v>0</v>
      </c>
      <c r="AY201" s="78">
        <v>0</v>
      </c>
      <c r="AZ201" s="78">
        <v>0</v>
      </c>
      <c r="BA201" s="78">
        <v>0</v>
      </c>
      <c r="BB201" s="78">
        <v>-1</v>
      </c>
      <c r="BC201" s="78">
        <v>0</v>
      </c>
      <c r="BD201" s="78">
        <v>0</v>
      </c>
      <c r="BE201" s="78">
        <v>0</v>
      </c>
      <c r="BF201" s="78">
        <v>0</v>
      </c>
      <c r="BG201" s="78">
        <v>0</v>
      </c>
      <c r="BH201" s="78">
        <v>0</v>
      </c>
      <c r="BI201" s="78">
        <v>0</v>
      </c>
      <c r="BJ201" s="78">
        <v>0</v>
      </c>
      <c r="BK201" s="78">
        <v>0</v>
      </c>
      <c r="BL201" s="285"/>
      <c r="BM201" s="179">
        <f t="shared" si="15"/>
        <v>1</v>
      </c>
      <c r="BN201" s="79">
        <v>0</v>
      </c>
      <c r="BO201" s="237">
        <v>0</v>
      </c>
      <c r="BP201" s="79">
        <v>0</v>
      </c>
      <c r="BQ201" s="79">
        <v>0</v>
      </c>
      <c r="BR201" s="79">
        <v>0</v>
      </c>
      <c r="BS201" s="238">
        <v>0</v>
      </c>
      <c r="BT201" s="79">
        <v>0</v>
      </c>
      <c r="BU201" s="79">
        <v>0</v>
      </c>
      <c r="BV201" s="79">
        <v>0</v>
      </c>
      <c r="BW201" s="79">
        <v>0</v>
      </c>
      <c r="BX201" s="79">
        <v>0</v>
      </c>
      <c r="BY201" s="79">
        <v>0</v>
      </c>
      <c r="BZ201" s="79">
        <v>0</v>
      </c>
      <c r="CA201" s="79">
        <v>0</v>
      </c>
      <c r="CB201" s="79">
        <v>0</v>
      </c>
      <c r="CC201" s="79">
        <v>0</v>
      </c>
      <c r="CD201" s="79">
        <v>0</v>
      </c>
      <c r="CE201" s="79">
        <v>0</v>
      </c>
      <c r="CF201" s="79">
        <v>0</v>
      </c>
      <c r="CG201" s="79">
        <v>0</v>
      </c>
      <c r="CH201" s="79">
        <v>0</v>
      </c>
      <c r="CI201" s="81">
        <f t="shared" si="16"/>
        <v>0</v>
      </c>
      <c r="CJ201" s="131">
        <f t="shared" si="17"/>
        <v>0</v>
      </c>
      <c r="CK201" s="131">
        <f t="shared" si="18"/>
        <v>0</v>
      </c>
      <c r="CL201" s="131">
        <f t="shared" si="19"/>
        <v>0</v>
      </c>
      <c r="CM201" s="83">
        <v>1</v>
      </c>
      <c r="CN201" s="254" t="s">
        <v>4965</v>
      </c>
      <c r="CO201" s="140" t="s">
        <v>4965</v>
      </c>
      <c r="CP201" s="256" t="s">
        <v>4965</v>
      </c>
      <c r="CQ201" s="86" t="s">
        <v>4965</v>
      </c>
      <c r="CR201" s="85" t="s">
        <v>4965</v>
      </c>
      <c r="CS201" s="85" t="s">
        <v>4965</v>
      </c>
      <c r="CT201" s="85" t="s">
        <v>4965</v>
      </c>
      <c r="CU201" s="86"/>
    </row>
    <row r="202" spans="1:99" s="363" customFormat="1" ht="12" customHeight="1" x14ac:dyDescent="0.2">
      <c r="A202" s="72" t="s">
        <v>2441</v>
      </c>
      <c r="B202" s="73" t="s">
        <v>2096</v>
      </c>
      <c r="C202" s="73" t="s">
        <v>1432</v>
      </c>
      <c r="D202" s="73" t="s">
        <v>1432</v>
      </c>
      <c r="E202" s="78" t="s">
        <v>1432</v>
      </c>
      <c r="F202" s="73" t="s">
        <v>871</v>
      </c>
      <c r="G202" s="73" t="s">
        <v>615</v>
      </c>
      <c r="H202" s="73" t="s">
        <v>1435</v>
      </c>
      <c r="I202" s="73" t="s">
        <v>2944</v>
      </c>
      <c r="J202" s="73">
        <v>528319</v>
      </c>
      <c r="K202" s="73">
        <v>172192</v>
      </c>
      <c r="L202" s="177" t="s">
        <v>3077</v>
      </c>
      <c r="M202" s="74" t="s">
        <v>1748</v>
      </c>
      <c r="N202" s="74" t="s">
        <v>1748</v>
      </c>
      <c r="O202" s="73">
        <v>1</v>
      </c>
      <c r="P202" s="73">
        <v>2</v>
      </c>
      <c r="Q202" s="75">
        <v>1</v>
      </c>
      <c r="R202" s="73" t="s">
        <v>2097</v>
      </c>
      <c r="S202" s="73" t="s">
        <v>1574</v>
      </c>
      <c r="T202" s="74" t="s">
        <v>3169</v>
      </c>
      <c r="U202" s="74" t="s">
        <v>1748</v>
      </c>
      <c r="V202" s="73" t="s">
        <v>1439</v>
      </c>
      <c r="W202" s="74" t="s">
        <v>1432</v>
      </c>
      <c r="X202" s="73" t="s">
        <v>1442</v>
      </c>
      <c r="Y202" s="73" t="s">
        <v>1453</v>
      </c>
      <c r="Z202" s="73" t="s">
        <v>1444</v>
      </c>
      <c r="AA202" s="73" t="s">
        <v>2723</v>
      </c>
      <c r="AB202" s="384">
        <v>1.7000000000000001E-2</v>
      </c>
      <c r="AC202" s="76" t="s">
        <v>1748</v>
      </c>
      <c r="AD202" s="77" t="s">
        <v>1748</v>
      </c>
      <c r="AE202" s="157" t="s">
        <v>3063</v>
      </c>
      <c r="AF202" s="78" t="s">
        <v>1445</v>
      </c>
      <c r="AG202" s="84"/>
      <c r="AH202" s="78">
        <v>0</v>
      </c>
      <c r="AI202" s="78">
        <v>0</v>
      </c>
      <c r="AJ202" s="78">
        <v>0</v>
      </c>
      <c r="AK202" s="78">
        <v>0</v>
      </c>
      <c r="AL202" s="78">
        <v>1</v>
      </c>
      <c r="AM202" s="78">
        <v>0</v>
      </c>
      <c r="AN202" s="78">
        <v>0</v>
      </c>
      <c r="AO202" s="78">
        <v>0</v>
      </c>
      <c r="AP202" s="78">
        <v>0</v>
      </c>
      <c r="AQ202" s="78">
        <v>0</v>
      </c>
      <c r="AR202" s="78">
        <v>0</v>
      </c>
      <c r="AS202" s="78">
        <v>1</v>
      </c>
      <c r="AT202" s="78">
        <v>0</v>
      </c>
      <c r="AU202" s="78">
        <v>0</v>
      </c>
      <c r="AV202" s="78">
        <v>0</v>
      </c>
      <c r="AW202" s="78">
        <v>0</v>
      </c>
      <c r="AX202" s="78">
        <v>0</v>
      </c>
      <c r="AY202" s="78">
        <v>0</v>
      </c>
      <c r="AZ202" s="78">
        <v>0</v>
      </c>
      <c r="BA202" s="78">
        <v>0</v>
      </c>
      <c r="BB202" s="78">
        <v>0</v>
      </c>
      <c r="BC202" s="78">
        <v>0</v>
      </c>
      <c r="BD202" s="78">
        <v>0</v>
      </c>
      <c r="BE202" s="78">
        <v>0</v>
      </c>
      <c r="BF202" s="78">
        <v>0</v>
      </c>
      <c r="BG202" s="78">
        <v>0</v>
      </c>
      <c r="BH202" s="78">
        <v>0</v>
      </c>
      <c r="BI202" s="78">
        <v>0</v>
      </c>
      <c r="BJ202" s="78">
        <v>0</v>
      </c>
      <c r="BK202" s="78">
        <v>0</v>
      </c>
      <c r="BL202" s="285"/>
      <c r="BM202" s="179">
        <f t="shared" si="15"/>
        <v>1</v>
      </c>
      <c r="BN202" s="79">
        <v>0</v>
      </c>
      <c r="BO202" s="237">
        <v>0</v>
      </c>
      <c r="BP202" s="79">
        <v>0</v>
      </c>
      <c r="BQ202" s="79">
        <v>0</v>
      </c>
      <c r="BR202" s="79">
        <v>0</v>
      </c>
      <c r="BS202" s="238">
        <v>0</v>
      </c>
      <c r="BT202" s="79">
        <v>0</v>
      </c>
      <c r="BU202" s="79">
        <v>0</v>
      </c>
      <c r="BV202" s="79">
        <v>0</v>
      </c>
      <c r="BW202" s="79">
        <v>0</v>
      </c>
      <c r="BX202" s="79">
        <v>0</v>
      </c>
      <c r="BY202" s="79">
        <v>0</v>
      </c>
      <c r="BZ202" s="79">
        <v>0</v>
      </c>
      <c r="CA202" s="79">
        <v>0</v>
      </c>
      <c r="CB202" s="79">
        <v>0</v>
      </c>
      <c r="CC202" s="79">
        <v>0</v>
      </c>
      <c r="CD202" s="79">
        <v>0</v>
      </c>
      <c r="CE202" s="79">
        <v>0</v>
      </c>
      <c r="CF202" s="79">
        <v>0</v>
      </c>
      <c r="CG202" s="79">
        <v>0</v>
      </c>
      <c r="CH202" s="79">
        <v>0</v>
      </c>
      <c r="CI202" s="81">
        <f t="shared" si="16"/>
        <v>0</v>
      </c>
      <c r="CJ202" s="131">
        <f t="shared" si="17"/>
        <v>0</v>
      </c>
      <c r="CK202" s="131">
        <f t="shared" si="18"/>
        <v>0</v>
      </c>
      <c r="CL202" s="131">
        <f t="shared" si="19"/>
        <v>0</v>
      </c>
      <c r="CM202" s="83">
        <v>7</v>
      </c>
      <c r="CN202" s="254" t="s">
        <v>4965</v>
      </c>
      <c r="CO202" s="140" t="s">
        <v>4965</v>
      </c>
      <c r="CP202" s="256" t="s">
        <v>4965</v>
      </c>
      <c r="CQ202" s="86" t="s">
        <v>4965</v>
      </c>
      <c r="CR202" s="85" t="s">
        <v>4965</v>
      </c>
      <c r="CS202" s="85" t="s">
        <v>4965</v>
      </c>
      <c r="CT202" s="85" t="s">
        <v>4965</v>
      </c>
      <c r="CU202" s="86"/>
    </row>
    <row r="203" spans="1:99" s="363" customFormat="1" ht="12" customHeight="1" x14ac:dyDescent="0.2">
      <c r="A203" s="72" t="s">
        <v>2441</v>
      </c>
      <c r="B203" s="73" t="s">
        <v>724</v>
      </c>
      <c r="C203" s="73" t="s">
        <v>1432</v>
      </c>
      <c r="D203" s="73" t="s">
        <v>1432</v>
      </c>
      <c r="E203" s="78" t="s">
        <v>1432</v>
      </c>
      <c r="F203" s="73" t="s">
        <v>725</v>
      </c>
      <c r="G203" s="73" t="s">
        <v>271</v>
      </c>
      <c r="H203" s="73" t="s">
        <v>1458</v>
      </c>
      <c r="I203" s="73" t="s">
        <v>726</v>
      </c>
      <c r="J203" s="73">
        <v>523805</v>
      </c>
      <c r="K203" s="73">
        <v>175079</v>
      </c>
      <c r="L203" s="177" t="s">
        <v>3079</v>
      </c>
      <c r="M203" s="74" t="s">
        <v>3859</v>
      </c>
      <c r="N203" s="74" t="s">
        <v>3859</v>
      </c>
      <c r="O203" s="73">
        <v>1</v>
      </c>
      <c r="P203" s="73">
        <v>2</v>
      </c>
      <c r="Q203" s="75">
        <v>1</v>
      </c>
      <c r="R203" s="73" t="s">
        <v>1603</v>
      </c>
      <c r="S203" s="73" t="s">
        <v>1438</v>
      </c>
      <c r="T203" s="74" t="s">
        <v>3362</v>
      </c>
      <c r="U203" s="74" t="s">
        <v>187</v>
      </c>
      <c r="V203" s="73" t="s">
        <v>1439</v>
      </c>
      <c r="W203" s="74" t="s">
        <v>1432</v>
      </c>
      <c r="X203" s="73" t="s">
        <v>1442</v>
      </c>
      <c r="Y203" s="73" t="s">
        <v>4694</v>
      </c>
      <c r="Z203" s="73" t="s">
        <v>1444</v>
      </c>
      <c r="AA203" s="73" t="s">
        <v>2723</v>
      </c>
      <c r="AB203" s="384">
        <v>7.0000000000000001E-3</v>
      </c>
      <c r="AC203" s="76" t="s">
        <v>3859</v>
      </c>
      <c r="AD203" s="77" t="s">
        <v>3859</v>
      </c>
      <c r="AE203" s="157" t="s">
        <v>3063</v>
      </c>
      <c r="AF203" s="78" t="s">
        <v>1445</v>
      </c>
      <c r="AG203" s="78">
        <v>0</v>
      </c>
      <c r="AH203" s="78">
        <v>0</v>
      </c>
      <c r="AI203" s="78">
        <v>0</v>
      </c>
      <c r="AJ203" s="78">
        <v>1</v>
      </c>
      <c r="AK203" s="78">
        <v>0</v>
      </c>
      <c r="AL203" s="78">
        <v>1</v>
      </c>
      <c r="AM203" s="78">
        <v>-1</v>
      </c>
      <c r="AN203" s="78">
        <v>0</v>
      </c>
      <c r="AO203" s="78">
        <v>0</v>
      </c>
      <c r="AP203" s="78">
        <v>0</v>
      </c>
      <c r="AQ203" s="78">
        <v>1</v>
      </c>
      <c r="AR203" s="78">
        <v>0</v>
      </c>
      <c r="AS203" s="78">
        <v>1</v>
      </c>
      <c r="AT203" s="78">
        <v>-1</v>
      </c>
      <c r="AU203" s="78">
        <v>0</v>
      </c>
      <c r="AV203" s="78">
        <v>0</v>
      </c>
      <c r="AW203" s="78">
        <v>0</v>
      </c>
      <c r="AX203" s="78">
        <v>0</v>
      </c>
      <c r="AY203" s="78">
        <v>0</v>
      </c>
      <c r="AZ203" s="78">
        <v>0</v>
      </c>
      <c r="BA203" s="78">
        <v>0</v>
      </c>
      <c r="BB203" s="78">
        <v>0</v>
      </c>
      <c r="BC203" s="78">
        <v>0</v>
      </c>
      <c r="BD203" s="78">
        <v>0</v>
      </c>
      <c r="BE203" s="78">
        <v>0</v>
      </c>
      <c r="BF203" s="78">
        <v>0</v>
      </c>
      <c r="BG203" s="78">
        <v>0</v>
      </c>
      <c r="BH203" s="78">
        <v>0</v>
      </c>
      <c r="BI203" s="78">
        <v>0</v>
      </c>
      <c r="BJ203" s="78">
        <v>0</v>
      </c>
      <c r="BK203" s="78">
        <v>0</v>
      </c>
      <c r="BL203" s="285"/>
      <c r="BM203" s="179">
        <f t="shared" si="15"/>
        <v>1</v>
      </c>
      <c r="BN203" s="79">
        <v>0</v>
      </c>
      <c r="BO203" s="237">
        <v>0</v>
      </c>
      <c r="BP203" s="79">
        <v>0</v>
      </c>
      <c r="BQ203" s="79">
        <v>0</v>
      </c>
      <c r="BR203" s="79">
        <v>0</v>
      </c>
      <c r="BS203" s="238">
        <v>0</v>
      </c>
      <c r="BT203" s="79">
        <v>0</v>
      </c>
      <c r="BU203" s="79">
        <v>0</v>
      </c>
      <c r="BV203" s="79">
        <v>0</v>
      </c>
      <c r="BW203" s="79">
        <v>0</v>
      </c>
      <c r="BX203" s="79">
        <v>0</v>
      </c>
      <c r="BY203" s="79">
        <v>0</v>
      </c>
      <c r="BZ203" s="79">
        <v>0</v>
      </c>
      <c r="CA203" s="79">
        <v>0</v>
      </c>
      <c r="CB203" s="79">
        <v>0</v>
      </c>
      <c r="CC203" s="79">
        <v>0</v>
      </c>
      <c r="CD203" s="79">
        <v>0</v>
      </c>
      <c r="CE203" s="79">
        <v>0</v>
      </c>
      <c r="CF203" s="79">
        <v>0</v>
      </c>
      <c r="CG203" s="79">
        <v>0</v>
      </c>
      <c r="CH203" s="79">
        <v>0</v>
      </c>
      <c r="CI203" s="81">
        <f t="shared" si="16"/>
        <v>0</v>
      </c>
      <c r="CJ203" s="131">
        <f t="shared" si="17"/>
        <v>0</v>
      </c>
      <c r="CK203" s="131">
        <f t="shared" si="18"/>
        <v>0</v>
      </c>
      <c r="CL203" s="131">
        <f t="shared" si="19"/>
        <v>0</v>
      </c>
      <c r="CM203" s="83">
        <v>1</v>
      </c>
      <c r="CN203" s="254" t="s">
        <v>4965</v>
      </c>
      <c r="CO203" s="180" t="s">
        <v>1942</v>
      </c>
      <c r="CP203" s="256" t="s">
        <v>4965</v>
      </c>
      <c r="CQ203" s="86" t="s">
        <v>4965</v>
      </c>
      <c r="CR203" s="85" t="s">
        <v>4965</v>
      </c>
      <c r="CS203" s="85" t="s">
        <v>4965</v>
      </c>
      <c r="CT203" s="85" t="s">
        <v>4965</v>
      </c>
      <c r="CU203" s="86"/>
    </row>
    <row r="204" spans="1:99" s="363" customFormat="1" ht="12" customHeight="1" x14ac:dyDescent="0.2">
      <c r="A204" s="72" t="s">
        <v>2441</v>
      </c>
      <c r="B204" s="73" t="s">
        <v>1604</v>
      </c>
      <c r="C204" s="73" t="s">
        <v>1432</v>
      </c>
      <c r="D204" s="73" t="s">
        <v>1432</v>
      </c>
      <c r="E204" s="78" t="s">
        <v>1432</v>
      </c>
      <c r="F204" s="73" t="s">
        <v>4868</v>
      </c>
      <c r="G204" s="73" t="s">
        <v>1605</v>
      </c>
      <c r="H204" s="73" t="s">
        <v>2524</v>
      </c>
      <c r="I204" s="73" t="s">
        <v>1606</v>
      </c>
      <c r="J204" s="73">
        <v>529156</v>
      </c>
      <c r="K204" s="73">
        <v>170694</v>
      </c>
      <c r="L204" s="177" t="s">
        <v>3081</v>
      </c>
      <c r="M204" s="74" t="s">
        <v>2065</v>
      </c>
      <c r="N204" s="74" t="s">
        <v>2065</v>
      </c>
      <c r="O204" s="73">
        <v>2</v>
      </c>
      <c r="P204" s="73">
        <v>1</v>
      </c>
      <c r="Q204" s="75">
        <v>-1</v>
      </c>
      <c r="R204" s="73" t="s">
        <v>1607</v>
      </c>
      <c r="S204" s="73" t="s">
        <v>1574</v>
      </c>
      <c r="T204" s="74" t="s">
        <v>4068</v>
      </c>
      <c r="U204" s="74" t="s">
        <v>2065</v>
      </c>
      <c r="V204" s="73" t="s">
        <v>1439</v>
      </c>
      <c r="W204" s="74" t="s">
        <v>1432</v>
      </c>
      <c r="X204" s="73" t="s">
        <v>1442</v>
      </c>
      <c r="Y204" s="73" t="s">
        <v>1453</v>
      </c>
      <c r="Z204" s="73" t="s">
        <v>1444</v>
      </c>
      <c r="AA204" s="73" t="s">
        <v>4207</v>
      </c>
      <c r="AB204" s="384">
        <v>1.2999999999999999E-2</v>
      </c>
      <c r="AC204" s="76" t="s">
        <v>2065</v>
      </c>
      <c r="AD204" s="77" t="s">
        <v>2065</v>
      </c>
      <c r="AE204" s="157" t="s">
        <v>3063</v>
      </c>
      <c r="AF204" s="78" t="s">
        <v>1445</v>
      </c>
      <c r="AG204" s="78">
        <v>0</v>
      </c>
      <c r="AH204" s="78">
        <v>0</v>
      </c>
      <c r="AI204" s="78">
        <v>0</v>
      </c>
      <c r="AJ204" s="78">
        <v>0</v>
      </c>
      <c r="AK204" s="78">
        <v>-1</v>
      </c>
      <c r="AL204" s="78">
        <v>-1</v>
      </c>
      <c r="AM204" s="78">
        <v>1</v>
      </c>
      <c r="AN204" s="78">
        <v>0</v>
      </c>
      <c r="AO204" s="78">
        <v>0</v>
      </c>
      <c r="AP204" s="78">
        <v>0</v>
      </c>
      <c r="AQ204" s="78">
        <v>0</v>
      </c>
      <c r="AR204" s="78">
        <v>-1</v>
      </c>
      <c r="AS204" s="78">
        <v>-1</v>
      </c>
      <c r="AT204" s="78">
        <v>0</v>
      </c>
      <c r="AU204" s="78">
        <v>0</v>
      </c>
      <c r="AV204" s="78">
        <v>0</v>
      </c>
      <c r="AW204" s="78">
        <v>0</v>
      </c>
      <c r="AX204" s="78">
        <v>0</v>
      </c>
      <c r="AY204" s="78">
        <v>0</v>
      </c>
      <c r="AZ204" s="78">
        <v>0</v>
      </c>
      <c r="BA204" s="78">
        <v>1</v>
      </c>
      <c r="BB204" s="78">
        <v>0</v>
      </c>
      <c r="BC204" s="78">
        <v>0</v>
      </c>
      <c r="BD204" s="78">
        <v>0</v>
      </c>
      <c r="BE204" s="78">
        <v>0</v>
      </c>
      <c r="BF204" s="78">
        <v>0</v>
      </c>
      <c r="BG204" s="78">
        <v>0</v>
      </c>
      <c r="BH204" s="78">
        <v>0</v>
      </c>
      <c r="BI204" s="78">
        <v>0</v>
      </c>
      <c r="BJ204" s="78">
        <v>0</v>
      </c>
      <c r="BK204" s="78">
        <v>0</v>
      </c>
      <c r="BL204" s="285"/>
      <c r="BM204" s="179">
        <f t="shared" si="15"/>
        <v>-1</v>
      </c>
      <c r="BN204" s="79">
        <v>0</v>
      </c>
      <c r="BO204" s="237">
        <v>0</v>
      </c>
      <c r="BP204" s="79">
        <v>0</v>
      </c>
      <c r="BQ204" s="79">
        <v>0</v>
      </c>
      <c r="BR204" s="79">
        <v>0</v>
      </c>
      <c r="BS204" s="238">
        <v>0</v>
      </c>
      <c r="BT204" s="79">
        <v>0</v>
      </c>
      <c r="BU204" s="79">
        <v>0</v>
      </c>
      <c r="BV204" s="79">
        <v>0</v>
      </c>
      <c r="BW204" s="79">
        <v>0</v>
      </c>
      <c r="BX204" s="79">
        <v>0</v>
      </c>
      <c r="BY204" s="79">
        <v>0</v>
      </c>
      <c r="BZ204" s="79">
        <v>0</v>
      </c>
      <c r="CA204" s="79">
        <v>0</v>
      </c>
      <c r="CB204" s="79">
        <v>0</v>
      </c>
      <c r="CC204" s="79">
        <v>0</v>
      </c>
      <c r="CD204" s="79">
        <v>0</v>
      </c>
      <c r="CE204" s="79">
        <v>0</v>
      </c>
      <c r="CF204" s="79">
        <v>0</v>
      </c>
      <c r="CG204" s="79">
        <v>0</v>
      </c>
      <c r="CH204" s="79">
        <v>0</v>
      </c>
      <c r="CI204" s="81">
        <f t="shared" si="16"/>
        <v>0</v>
      </c>
      <c r="CJ204" s="131">
        <f t="shared" si="17"/>
        <v>0</v>
      </c>
      <c r="CK204" s="131">
        <f t="shared" si="18"/>
        <v>0</v>
      </c>
      <c r="CL204" s="131">
        <f t="shared" si="19"/>
        <v>0</v>
      </c>
      <c r="CM204" s="83">
        <v>7</v>
      </c>
      <c r="CN204" s="254" t="s">
        <v>4965</v>
      </c>
      <c r="CO204" s="140" t="s">
        <v>4965</v>
      </c>
      <c r="CP204" s="256" t="s">
        <v>4965</v>
      </c>
      <c r="CQ204" s="86" t="s">
        <v>4965</v>
      </c>
      <c r="CR204" s="85" t="s">
        <v>4965</v>
      </c>
      <c r="CS204" s="85" t="s">
        <v>4965</v>
      </c>
      <c r="CT204" s="85" t="s">
        <v>4965</v>
      </c>
      <c r="CU204" s="86"/>
    </row>
    <row r="205" spans="1:99" s="363" customFormat="1" ht="12" customHeight="1" x14ac:dyDescent="0.2">
      <c r="A205" s="72" t="s">
        <v>2441</v>
      </c>
      <c r="B205" s="73" t="s">
        <v>1945</v>
      </c>
      <c r="C205" s="73" t="s">
        <v>1432</v>
      </c>
      <c r="D205" s="73" t="s">
        <v>1432</v>
      </c>
      <c r="E205" s="78" t="s">
        <v>1432</v>
      </c>
      <c r="F205" s="73" t="s">
        <v>1946</v>
      </c>
      <c r="G205" s="73" t="s">
        <v>4568</v>
      </c>
      <c r="H205" s="73" t="s">
        <v>1458</v>
      </c>
      <c r="I205" s="73" t="s">
        <v>1947</v>
      </c>
      <c r="J205" s="73">
        <v>523753</v>
      </c>
      <c r="K205" s="73">
        <v>175755</v>
      </c>
      <c r="L205" s="177" t="s">
        <v>3088</v>
      </c>
      <c r="M205" s="74" t="s">
        <v>3859</v>
      </c>
      <c r="N205" s="74" t="s">
        <v>3859</v>
      </c>
      <c r="O205" s="73">
        <v>0</v>
      </c>
      <c r="P205" s="73">
        <v>1</v>
      </c>
      <c r="Q205" s="75">
        <v>1</v>
      </c>
      <c r="R205" s="73" t="s">
        <v>56</v>
      </c>
      <c r="S205" s="73" t="s">
        <v>1438</v>
      </c>
      <c r="T205" s="74" t="s">
        <v>898</v>
      </c>
      <c r="U205" s="74" t="s">
        <v>2139</v>
      </c>
      <c r="V205" s="73" t="s">
        <v>1439</v>
      </c>
      <c r="W205" s="74" t="s">
        <v>1432</v>
      </c>
      <c r="X205" s="73" t="s">
        <v>1442</v>
      </c>
      <c r="Y205" s="73" t="s">
        <v>3893</v>
      </c>
      <c r="Z205" s="73" t="s">
        <v>1444</v>
      </c>
      <c r="AA205" s="73" t="s">
        <v>1136</v>
      </c>
      <c r="AB205" s="384">
        <v>3.0000000000000001E-3</v>
      </c>
      <c r="AC205" s="76" t="s">
        <v>3859</v>
      </c>
      <c r="AD205" s="77" t="s">
        <v>3859</v>
      </c>
      <c r="AE205" s="157" t="s">
        <v>3063</v>
      </c>
      <c r="AF205" s="78" t="s">
        <v>1445</v>
      </c>
      <c r="AG205" s="78">
        <v>0</v>
      </c>
      <c r="AH205" s="78">
        <v>0</v>
      </c>
      <c r="AI205" s="78">
        <v>0</v>
      </c>
      <c r="AJ205" s="78">
        <v>0</v>
      </c>
      <c r="AK205" s="78">
        <v>0</v>
      </c>
      <c r="AL205" s="78">
        <v>0</v>
      </c>
      <c r="AM205" s="78">
        <v>1</v>
      </c>
      <c r="AN205" s="78">
        <v>0</v>
      </c>
      <c r="AO205" s="78">
        <v>0</v>
      </c>
      <c r="AP205" s="78">
        <v>0</v>
      </c>
      <c r="AQ205" s="78">
        <v>0</v>
      </c>
      <c r="AR205" s="78">
        <v>0</v>
      </c>
      <c r="AS205" s="78">
        <v>0</v>
      </c>
      <c r="AT205" s="78">
        <v>1</v>
      </c>
      <c r="AU205" s="78">
        <v>0</v>
      </c>
      <c r="AV205" s="78">
        <v>0</v>
      </c>
      <c r="AW205" s="78">
        <v>0</v>
      </c>
      <c r="AX205" s="78">
        <v>0</v>
      </c>
      <c r="AY205" s="78">
        <v>0</v>
      </c>
      <c r="AZ205" s="78">
        <v>0</v>
      </c>
      <c r="BA205" s="78">
        <v>0</v>
      </c>
      <c r="BB205" s="78">
        <v>0</v>
      </c>
      <c r="BC205" s="78">
        <v>0</v>
      </c>
      <c r="BD205" s="78">
        <v>0</v>
      </c>
      <c r="BE205" s="78">
        <v>0</v>
      </c>
      <c r="BF205" s="78">
        <v>0</v>
      </c>
      <c r="BG205" s="78">
        <v>0</v>
      </c>
      <c r="BH205" s="78">
        <v>0</v>
      </c>
      <c r="BI205" s="78">
        <v>0</v>
      </c>
      <c r="BJ205" s="78">
        <v>0</v>
      </c>
      <c r="BK205" s="78">
        <v>0</v>
      </c>
      <c r="BL205" s="285"/>
      <c r="BM205" s="179">
        <f t="shared" si="15"/>
        <v>1</v>
      </c>
      <c r="BN205" s="79">
        <v>0</v>
      </c>
      <c r="BO205" s="237">
        <v>0</v>
      </c>
      <c r="BP205" s="79">
        <v>0</v>
      </c>
      <c r="BQ205" s="79">
        <v>0</v>
      </c>
      <c r="BR205" s="79">
        <v>0</v>
      </c>
      <c r="BS205" s="238">
        <v>0</v>
      </c>
      <c r="BT205" s="79">
        <v>0</v>
      </c>
      <c r="BU205" s="79">
        <v>0</v>
      </c>
      <c r="BV205" s="79">
        <v>0</v>
      </c>
      <c r="BW205" s="79">
        <v>0</v>
      </c>
      <c r="BX205" s="79">
        <v>0</v>
      </c>
      <c r="BY205" s="79">
        <v>0</v>
      </c>
      <c r="BZ205" s="79">
        <v>0</v>
      </c>
      <c r="CA205" s="79">
        <v>0</v>
      </c>
      <c r="CB205" s="79">
        <v>0</v>
      </c>
      <c r="CC205" s="79">
        <v>0</v>
      </c>
      <c r="CD205" s="79">
        <v>0</v>
      </c>
      <c r="CE205" s="79">
        <v>0</v>
      </c>
      <c r="CF205" s="79">
        <v>0</v>
      </c>
      <c r="CG205" s="79">
        <v>0</v>
      </c>
      <c r="CH205" s="79">
        <v>0</v>
      </c>
      <c r="CI205" s="81">
        <f t="shared" si="16"/>
        <v>0</v>
      </c>
      <c r="CJ205" s="131">
        <f t="shared" si="17"/>
        <v>0</v>
      </c>
      <c r="CK205" s="131">
        <f t="shared" si="18"/>
        <v>0</v>
      </c>
      <c r="CL205" s="131">
        <f t="shared" si="19"/>
        <v>0</v>
      </c>
      <c r="CM205" s="83">
        <v>7</v>
      </c>
      <c r="CN205" s="254" t="s">
        <v>4965</v>
      </c>
      <c r="CO205" s="140" t="s">
        <v>4965</v>
      </c>
      <c r="CP205" s="256" t="s">
        <v>4965</v>
      </c>
      <c r="CQ205" s="86" t="s">
        <v>4965</v>
      </c>
      <c r="CR205" s="85" t="s">
        <v>4965</v>
      </c>
      <c r="CS205" s="85" t="s">
        <v>4965</v>
      </c>
      <c r="CT205" s="85" t="s">
        <v>4965</v>
      </c>
      <c r="CU205" s="86"/>
    </row>
    <row r="206" spans="1:99" s="363" customFormat="1" ht="12" customHeight="1" x14ac:dyDescent="0.2">
      <c r="A206" s="72" t="s">
        <v>2441</v>
      </c>
      <c r="B206" s="73" t="s">
        <v>57</v>
      </c>
      <c r="C206" s="73" t="s">
        <v>1432</v>
      </c>
      <c r="D206" s="73" t="s">
        <v>1432</v>
      </c>
      <c r="E206" s="78" t="s">
        <v>1432</v>
      </c>
      <c r="F206" s="73" t="s">
        <v>1447</v>
      </c>
      <c r="G206" s="73" t="s">
        <v>1448</v>
      </c>
      <c r="H206" s="73" t="s">
        <v>1435</v>
      </c>
      <c r="I206" s="73" t="s">
        <v>1449</v>
      </c>
      <c r="J206" s="73">
        <v>527163</v>
      </c>
      <c r="K206" s="73">
        <v>171099</v>
      </c>
      <c r="L206" s="177" t="s">
        <v>3069</v>
      </c>
      <c r="M206" s="74" t="s">
        <v>3859</v>
      </c>
      <c r="N206" s="74" t="s">
        <v>3859</v>
      </c>
      <c r="O206" s="73">
        <v>2</v>
      </c>
      <c r="P206" s="73">
        <v>0</v>
      </c>
      <c r="Q206" s="75">
        <v>-2</v>
      </c>
      <c r="R206" s="73" t="s">
        <v>58</v>
      </c>
      <c r="S206" s="73" t="s">
        <v>1438</v>
      </c>
      <c r="T206" s="74" t="s">
        <v>356</v>
      </c>
      <c r="U206" s="74" t="s">
        <v>3178</v>
      </c>
      <c r="V206" s="73" t="s">
        <v>1439</v>
      </c>
      <c r="W206" s="74" t="s">
        <v>1432</v>
      </c>
      <c r="X206" s="73" t="s">
        <v>1442</v>
      </c>
      <c r="Y206" s="73" t="s">
        <v>3893</v>
      </c>
      <c r="Z206" s="73" t="s">
        <v>1444</v>
      </c>
      <c r="AA206" s="73" t="s">
        <v>2723</v>
      </c>
      <c r="AB206" s="384">
        <v>1.0999999999999999E-2</v>
      </c>
      <c r="AC206" s="76" t="s">
        <v>3859</v>
      </c>
      <c r="AD206" s="77" t="s">
        <v>3859</v>
      </c>
      <c r="AE206" s="157" t="s">
        <v>3063</v>
      </c>
      <c r="AF206" s="78" t="s">
        <v>1445</v>
      </c>
      <c r="AG206" s="84"/>
      <c r="AH206" s="78">
        <v>0</v>
      </c>
      <c r="AI206" s="78">
        <v>0</v>
      </c>
      <c r="AJ206" s="78">
        <v>0</v>
      </c>
      <c r="AK206" s="78">
        <v>0</v>
      </c>
      <c r="AL206" s="78">
        <v>0</v>
      </c>
      <c r="AM206" s="78">
        <v>-1</v>
      </c>
      <c r="AN206" s="78">
        <v>-1</v>
      </c>
      <c r="AO206" s="78">
        <v>0</v>
      </c>
      <c r="AP206" s="78">
        <v>0</v>
      </c>
      <c r="AQ206" s="78">
        <v>0</v>
      </c>
      <c r="AR206" s="78">
        <v>0</v>
      </c>
      <c r="AS206" s="78">
        <v>0</v>
      </c>
      <c r="AT206" s="78">
        <v>-1</v>
      </c>
      <c r="AU206" s="78">
        <v>-1</v>
      </c>
      <c r="AV206" s="78">
        <v>0</v>
      </c>
      <c r="AW206" s="78">
        <v>0</v>
      </c>
      <c r="AX206" s="78">
        <v>0</v>
      </c>
      <c r="AY206" s="78">
        <v>0</v>
      </c>
      <c r="AZ206" s="78">
        <v>0</v>
      </c>
      <c r="BA206" s="78">
        <v>0</v>
      </c>
      <c r="BB206" s="78">
        <v>0</v>
      </c>
      <c r="BC206" s="78">
        <v>0</v>
      </c>
      <c r="BD206" s="78">
        <v>0</v>
      </c>
      <c r="BE206" s="78">
        <v>0</v>
      </c>
      <c r="BF206" s="78">
        <v>0</v>
      </c>
      <c r="BG206" s="78">
        <v>0</v>
      </c>
      <c r="BH206" s="78">
        <v>0</v>
      </c>
      <c r="BI206" s="78">
        <v>0</v>
      </c>
      <c r="BJ206" s="78">
        <v>0</v>
      </c>
      <c r="BK206" s="78">
        <v>0</v>
      </c>
      <c r="BL206" s="285"/>
      <c r="BM206" s="179">
        <f t="shared" si="15"/>
        <v>-2</v>
      </c>
      <c r="BN206" s="79">
        <v>0</v>
      </c>
      <c r="BO206" s="237">
        <v>0</v>
      </c>
      <c r="BP206" s="79">
        <v>0</v>
      </c>
      <c r="BQ206" s="79">
        <v>0</v>
      </c>
      <c r="BR206" s="79">
        <v>0</v>
      </c>
      <c r="BS206" s="238">
        <v>0</v>
      </c>
      <c r="BT206" s="79">
        <v>0</v>
      </c>
      <c r="BU206" s="79">
        <v>0</v>
      </c>
      <c r="BV206" s="79">
        <v>0</v>
      </c>
      <c r="BW206" s="79">
        <v>0</v>
      </c>
      <c r="BX206" s="79">
        <v>0</v>
      </c>
      <c r="BY206" s="79">
        <v>0</v>
      </c>
      <c r="BZ206" s="79">
        <v>0</v>
      </c>
      <c r="CA206" s="79">
        <v>0</v>
      </c>
      <c r="CB206" s="79">
        <v>0</v>
      </c>
      <c r="CC206" s="79">
        <v>0</v>
      </c>
      <c r="CD206" s="79">
        <v>0</v>
      </c>
      <c r="CE206" s="79">
        <v>0</v>
      </c>
      <c r="CF206" s="79">
        <v>0</v>
      </c>
      <c r="CG206" s="79">
        <v>0</v>
      </c>
      <c r="CH206" s="79">
        <v>0</v>
      </c>
      <c r="CI206" s="81">
        <f t="shared" si="16"/>
        <v>0</v>
      </c>
      <c r="CJ206" s="131">
        <f t="shared" si="17"/>
        <v>0</v>
      </c>
      <c r="CK206" s="131">
        <f t="shared" si="18"/>
        <v>0</v>
      </c>
      <c r="CL206" s="131">
        <f t="shared" si="19"/>
        <v>0</v>
      </c>
      <c r="CM206" s="83">
        <v>7</v>
      </c>
      <c r="CN206" s="254" t="s">
        <v>4965</v>
      </c>
      <c r="CO206" s="140" t="s">
        <v>4965</v>
      </c>
      <c r="CP206" s="256" t="s">
        <v>4965</v>
      </c>
      <c r="CQ206" s="86" t="s">
        <v>4965</v>
      </c>
      <c r="CR206" s="85" t="s">
        <v>4965</v>
      </c>
      <c r="CS206" s="85" t="s">
        <v>4965</v>
      </c>
      <c r="CT206" s="85" t="s">
        <v>4965</v>
      </c>
      <c r="CU206" s="86"/>
    </row>
    <row r="207" spans="1:99" s="363" customFormat="1" ht="12" customHeight="1" x14ac:dyDescent="0.2">
      <c r="A207" s="72" t="s">
        <v>2441</v>
      </c>
      <c r="B207" s="73" t="s">
        <v>59</v>
      </c>
      <c r="C207" s="73" t="s">
        <v>1432</v>
      </c>
      <c r="D207" s="73" t="s">
        <v>1432</v>
      </c>
      <c r="E207" s="78" t="s">
        <v>1432</v>
      </c>
      <c r="F207" s="73" t="s">
        <v>3266</v>
      </c>
      <c r="G207" s="73" t="s">
        <v>5046</v>
      </c>
      <c r="H207" s="73" t="s">
        <v>3875</v>
      </c>
      <c r="I207" s="73" t="s">
        <v>60</v>
      </c>
      <c r="J207" s="73">
        <v>528760</v>
      </c>
      <c r="K207" s="73">
        <v>173700</v>
      </c>
      <c r="L207" s="177" t="s">
        <v>3076</v>
      </c>
      <c r="M207" s="74" t="s">
        <v>3859</v>
      </c>
      <c r="N207" s="74" t="s">
        <v>3859</v>
      </c>
      <c r="O207" s="73">
        <v>0</v>
      </c>
      <c r="P207" s="73">
        <v>1</v>
      </c>
      <c r="Q207" s="75">
        <v>1</v>
      </c>
      <c r="R207" s="73" t="s">
        <v>61</v>
      </c>
      <c r="S207" s="73" t="s">
        <v>1438</v>
      </c>
      <c r="T207" s="74" t="s">
        <v>2073</v>
      </c>
      <c r="U207" s="74" t="s">
        <v>2132</v>
      </c>
      <c r="V207" s="73" t="s">
        <v>1439</v>
      </c>
      <c r="W207" s="74" t="s">
        <v>1432</v>
      </c>
      <c r="X207" s="73" t="s">
        <v>1442</v>
      </c>
      <c r="Y207" s="73" t="s">
        <v>3893</v>
      </c>
      <c r="Z207" s="73" t="s">
        <v>1444</v>
      </c>
      <c r="AA207" s="73" t="s">
        <v>4720</v>
      </c>
      <c r="AB207" s="384">
        <v>4.0000000000000001E-3</v>
      </c>
      <c r="AC207" s="76" t="s">
        <v>3859</v>
      </c>
      <c r="AD207" s="77" t="s">
        <v>3859</v>
      </c>
      <c r="AE207" s="157" t="s">
        <v>3063</v>
      </c>
      <c r="AF207" s="78" t="s">
        <v>1445</v>
      </c>
      <c r="AG207" s="84"/>
      <c r="AH207" s="78">
        <v>0</v>
      </c>
      <c r="AI207" s="78">
        <v>0</v>
      </c>
      <c r="AJ207" s="78">
        <v>0</v>
      </c>
      <c r="AK207" s="78">
        <v>0</v>
      </c>
      <c r="AL207" s="78">
        <v>1</v>
      </c>
      <c r="AM207" s="78">
        <v>0</v>
      </c>
      <c r="AN207" s="78">
        <v>0</v>
      </c>
      <c r="AO207" s="78">
        <v>0</v>
      </c>
      <c r="AP207" s="78">
        <v>0</v>
      </c>
      <c r="AQ207" s="78">
        <v>0</v>
      </c>
      <c r="AR207" s="78">
        <v>0</v>
      </c>
      <c r="AS207" s="78">
        <v>1</v>
      </c>
      <c r="AT207" s="78">
        <v>0</v>
      </c>
      <c r="AU207" s="78">
        <v>0</v>
      </c>
      <c r="AV207" s="78">
        <v>0</v>
      </c>
      <c r="AW207" s="78">
        <v>0</v>
      </c>
      <c r="AX207" s="78">
        <v>0</v>
      </c>
      <c r="AY207" s="78">
        <v>0</v>
      </c>
      <c r="AZ207" s="78">
        <v>0</v>
      </c>
      <c r="BA207" s="78">
        <v>0</v>
      </c>
      <c r="BB207" s="78">
        <v>0</v>
      </c>
      <c r="BC207" s="78">
        <v>0</v>
      </c>
      <c r="BD207" s="78">
        <v>0</v>
      </c>
      <c r="BE207" s="78">
        <v>0</v>
      </c>
      <c r="BF207" s="78">
        <v>0</v>
      </c>
      <c r="BG207" s="78">
        <v>0</v>
      </c>
      <c r="BH207" s="78">
        <v>0</v>
      </c>
      <c r="BI207" s="78">
        <v>0</v>
      </c>
      <c r="BJ207" s="78">
        <v>0</v>
      </c>
      <c r="BK207" s="78">
        <v>0</v>
      </c>
      <c r="BL207" s="285"/>
      <c r="BM207" s="179">
        <f t="shared" si="15"/>
        <v>1</v>
      </c>
      <c r="BN207" s="79">
        <v>0</v>
      </c>
      <c r="BO207" s="237">
        <v>0</v>
      </c>
      <c r="BP207" s="79">
        <v>0</v>
      </c>
      <c r="BQ207" s="79">
        <v>0</v>
      </c>
      <c r="BR207" s="79">
        <v>0</v>
      </c>
      <c r="BS207" s="238">
        <v>0</v>
      </c>
      <c r="BT207" s="79">
        <v>0</v>
      </c>
      <c r="BU207" s="79">
        <v>0</v>
      </c>
      <c r="BV207" s="79">
        <v>0</v>
      </c>
      <c r="BW207" s="79">
        <v>0</v>
      </c>
      <c r="BX207" s="79">
        <v>0</v>
      </c>
      <c r="BY207" s="79">
        <v>0</v>
      </c>
      <c r="BZ207" s="79">
        <v>0</v>
      </c>
      <c r="CA207" s="79">
        <v>0</v>
      </c>
      <c r="CB207" s="79">
        <v>0</v>
      </c>
      <c r="CC207" s="79">
        <v>0</v>
      </c>
      <c r="CD207" s="79">
        <v>0</v>
      </c>
      <c r="CE207" s="79">
        <v>0</v>
      </c>
      <c r="CF207" s="79">
        <v>0</v>
      </c>
      <c r="CG207" s="79">
        <v>0</v>
      </c>
      <c r="CH207" s="79">
        <v>0</v>
      </c>
      <c r="CI207" s="81">
        <f t="shared" si="16"/>
        <v>0</v>
      </c>
      <c r="CJ207" s="131">
        <f t="shared" si="17"/>
        <v>0</v>
      </c>
      <c r="CK207" s="131">
        <f t="shared" si="18"/>
        <v>0</v>
      </c>
      <c r="CL207" s="131">
        <f t="shared" si="19"/>
        <v>0</v>
      </c>
      <c r="CM207" s="83">
        <v>7</v>
      </c>
      <c r="CN207" s="254" t="s">
        <v>4965</v>
      </c>
      <c r="CO207" s="140" t="s">
        <v>4965</v>
      </c>
      <c r="CP207" s="256" t="s">
        <v>4965</v>
      </c>
      <c r="CQ207" s="86" t="s">
        <v>4965</v>
      </c>
      <c r="CR207" s="85" t="s">
        <v>4965</v>
      </c>
      <c r="CS207" s="85" t="s">
        <v>4965</v>
      </c>
      <c r="CT207" s="85" t="s">
        <v>4965</v>
      </c>
      <c r="CU207" s="86"/>
    </row>
    <row r="208" spans="1:99" s="363" customFormat="1" ht="12" customHeight="1" x14ac:dyDescent="0.2">
      <c r="A208" s="72" t="s">
        <v>2441</v>
      </c>
      <c r="B208" s="73" t="s">
        <v>2682</v>
      </c>
      <c r="C208" s="73" t="s">
        <v>1432</v>
      </c>
      <c r="D208" s="73" t="s">
        <v>1432</v>
      </c>
      <c r="E208" s="78" t="s">
        <v>2683</v>
      </c>
      <c r="F208" s="73" t="s">
        <v>2684</v>
      </c>
      <c r="G208" s="73" t="s">
        <v>2685</v>
      </c>
      <c r="H208" s="73" t="s">
        <v>1458</v>
      </c>
      <c r="I208" s="73" t="s">
        <v>2686</v>
      </c>
      <c r="J208" s="73">
        <v>524061</v>
      </c>
      <c r="K208" s="73">
        <v>174621</v>
      </c>
      <c r="L208" s="177" t="s">
        <v>3079</v>
      </c>
      <c r="M208" s="74" t="s">
        <v>2687</v>
      </c>
      <c r="N208" s="74" t="s">
        <v>2687</v>
      </c>
      <c r="O208" s="73">
        <v>0</v>
      </c>
      <c r="P208" s="73">
        <v>1</v>
      </c>
      <c r="Q208" s="75">
        <v>1</v>
      </c>
      <c r="R208" s="73" t="s">
        <v>1559</v>
      </c>
      <c r="S208" s="73" t="s">
        <v>1574</v>
      </c>
      <c r="T208" s="74" t="s">
        <v>137</v>
      </c>
      <c r="U208" s="74" t="s">
        <v>2687</v>
      </c>
      <c r="V208" s="73" t="s">
        <v>1439</v>
      </c>
      <c r="W208" s="74" t="s">
        <v>1432</v>
      </c>
      <c r="X208" s="73" t="s">
        <v>1442</v>
      </c>
      <c r="Y208" s="73" t="s">
        <v>1453</v>
      </c>
      <c r="Z208" s="73" t="s">
        <v>1444</v>
      </c>
      <c r="AA208" s="73" t="s">
        <v>3894</v>
      </c>
      <c r="AB208" s="384">
        <v>3.5000000000000003E-2</v>
      </c>
      <c r="AC208" s="76" t="s">
        <v>2687</v>
      </c>
      <c r="AD208" s="77" t="s">
        <v>2687</v>
      </c>
      <c r="AE208" s="157" t="s">
        <v>3063</v>
      </c>
      <c r="AF208" s="78" t="s">
        <v>1445</v>
      </c>
      <c r="AG208" s="78">
        <v>0</v>
      </c>
      <c r="AH208" s="78">
        <v>0</v>
      </c>
      <c r="AI208" s="78">
        <v>0</v>
      </c>
      <c r="AJ208" s="78">
        <v>0</v>
      </c>
      <c r="AK208" s="78">
        <v>0</v>
      </c>
      <c r="AL208" s="78">
        <v>1</v>
      </c>
      <c r="AM208" s="78">
        <v>0</v>
      </c>
      <c r="AN208" s="78">
        <v>0</v>
      </c>
      <c r="AO208" s="78">
        <v>0</v>
      </c>
      <c r="AP208" s="78">
        <v>0</v>
      </c>
      <c r="AQ208" s="78">
        <v>0</v>
      </c>
      <c r="AR208" s="78">
        <v>0</v>
      </c>
      <c r="AS208" s="78">
        <v>0</v>
      </c>
      <c r="AT208" s="78">
        <v>0</v>
      </c>
      <c r="AU208" s="78">
        <v>0</v>
      </c>
      <c r="AV208" s="78">
        <v>0</v>
      </c>
      <c r="AW208" s="78">
        <v>0</v>
      </c>
      <c r="AX208" s="78">
        <v>0</v>
      </c>
      <c r="AY208" s="78">
        <v>0</v>
      </c>
      <c r="AZ208" s="78">
        <v>1</v>
      </c>
      <c r="BA208" s="78">
        <v>0</v>
      </c>
      <c r="BB208" s="78">
        <v>0</v>
      </c>
      <c r="BC208" s="78">
        <v>0</v>
      </c>
      <c r="BD208" s="78">
        <v>0</v>
      </c>
      <c r="BE208" s="78">
        <v>0</v>
      </c>
      <c r="BF208" s="78">
        <v>0</v>
      </c>
      <c r="BG208" s="78">
        <v>0</v>
      </c>
      <c r="BH208" s="78">
        <v>0</v>
      </c>
      <c r="BI208" s="78">
        <v>0</v>
      </c>
      <c r="BJ208" s="78">
        <v>0</v>
      </c>
      <c r="BK208" s="78">
        <v>0</v>
      </c>
      <c r="BL208" s="285"/>
      <c r="BM208" s="179">
        <f t="shared" si="15"/>
        <v>1</v>
      </c>
      <c r="BN208" s="79">
        <v>0</v>
      </c>
      <c r="BO208" s="237">
        <v>0</v>
      </c>
      <c r="BP208" s="79">
        <v>0</v>
      </c>
      <c r="BQ208" s="79">
        <v>0</v>
      </c>
      <c r="BR208" s="79">
        <v>0</v>
      </c>
      <c r="BS208" s="238">
        <v>0</v>
      </c>
      <c r="BT208" s="79">
        <v>0</v>
      </c>
      <c r="BU208" s="79">
        <v>0</v>
      </c>
      <c r="BV208" s="79">
        <v>0</v>
      </c>
      <c r="BW208" s="79">
        <v>0</v>
      </c>
      <c r="BX208" s="79">
        <v>0</v>
      </c>
      <c r="BY208" s="79">
        <v>0</v>
      </c>
      <c r="BZ208" s="79">
        <v>0</v>
      </c>
      <c r="CA208" s="79">
        <v>0</v>
      </c>
      <c r="CB208" s="79">
        <v>0</v>
      </c>
      <c r="CC208" s="79">
        <v>0</v>
      </c>
      <c r="CD208" s="79">
        <v>0</v>
      </c>
      <c r="CE208" s="79">
        <v>0</v>
      </c>
      <c r="CF208" s="79">
        <v>0</v>
      </c>
      <c r="CG208" s="79">
        <v>0</v>
      </c>
      <c r="CH208" s="79">
        <v>0</v>
      </c>
      <c r="CI208" s="81">
        <f t="shared" si="16"/>
        <v>0</v>
      </c>
      <c r="CJ208" s="131">
        <f t="shared" si="17"/>
        <v>0</v>
      </c>
      <c r="CK208" s="131">
        <f t="shared" si="18"/>
        <v>0</v>
      </c>
      <c r="CL208" s="131">
        <f t="shared" si="19"/>
        <v>0</v>
      </c>
      <c r="CM208" s="83">
        <v>7</v>
      </c>
      <c r="CN208" s="254" t="s">
        <v>4965</v>
      </c>
      <c r="CO208" s="140" t="s">
        <v>4965</v>
      </c>
      <c r="CP208" s="256" t="s">
        <v>4965</v>
      </c>
      <c r="CQ208" s="86" t="s">
        <v>4965</v>
      </c>
      <c r="CR208" s="85" t="s">
        <v>4965</v>
      </c>
      <c r="CS208" s="85" t="s">
        <v>4965</v>
      </c>
      <c r="CT208" s="85" t="s">
        <v>4965</v>
      </c>
      <c r="CU208" s="86"/>
    </row>
    <row r="209" spans="1:99" s="363" customFormat="1" ht="12" customHeight="1" x14ac:dyDescent="0.2">
      <c r="A209" s="72" t="s">
        <v>2441</v>
      </c>
      <c r="B209" s="73" t="s">
        <v>3477</v>
      </c>
      <c r="C209" s="73" t="s">
        <v>1432</v>
      </c>
      <c r="D209" s="73" t="s">
        <v>1432</v>
      </c>
      <c r="E209" s="78" t="s">
        <v>3478</v>
      </c>
      <c r="F209" s="73" t="s">
        <v>4636</v>
      </c>
      <c r="G209" s="73" t="s">
        <v>1150</v>
      </c>
      <c r="H209" s="73" t="s">
        <v>2717</v>
      </c>
      <c r="I209" s="73" t="s">
        <v>4779</v>
      </c>
      <c r="J209" s="73">
        <v>526613</v>
      </c>
      <c r="K209" s="73">
        <v>174976</v>
      </c>
      <c r="L209" s="177" t="s">
        <v>3080</v>
      </c>
      <c r="M209" s="74" t="s">
        <v>3479</v>
      </c>
      <c r="N209" s="74" t="s">
        <v>3479</v>
      </c>
      <c r="O209" s="73">
        <v>0</v>
      </c>
      <c r="P209" s="73">
        <v>1</v>
      </c>
      <c r="Q209" s="75">
        <v>1</v>
      </c>
      <c r="R209" s="73" t="s">
        <v>3480</v>
      </c>
      <c r="S209" s="73" t="s">
        <v>1574</v>
      </c>
      <c r="T209" s="74" t="s">
        <v>3481</v>
      </c>
      <c r="U209" s="74" t="s">
        <v>3479</v>
      </c>
      <c r="V209" s="73" t="s">
        <v>1439</v>
      </c>
      <c r="W209" s="74" t="s">
        <v>1432</v>
      </c>
      <c r="X209" s="73" t="s">
        <v>1442</v>
      </c>
      <c r="Y209" s="73" t="s">
        <v>3893</v>
      </c>
      <c r="Z209" s="73" t="s">
        <v>1444</v>
      </c>
      <c r="AA209" s="73" t="s">
        <v>1136</v>
      </c>
      <c r="AB209" s="384">
        <v>6.0000000000000001E-3</v>
      </c>
      <c r="AC209" s="76" t="s">
        <v>3479</v>
      </c>
      <c r="AD209" s="77" t="s">
        <v>3479</v>
      </c>
      <c r="AE209" s="157" t="s">
        <v>3063</v>
      </c>
      <c r="AF209" s="78" t="s">
        <v>1445</v>
      </c>
      <c r="AG209" s="78"/>
      <c r="AH209" s="78">
        <v>0</v>
      </c>
      <c r="AI209" s="78">
        <v>0</v>
      </c>
      <c r="AJ209" s="78">
        <v>0</v>
      </c>
      <c r="AK209" s="78">
        <v>0</v>
      </c>
      <c r="AL209" s="78">
        <v>0</v>
      </c>
      <c r="AM209" s="78">
        <v>0</v>
      </c>
      <c r="AN209" s="78">
        <v>1</v>
      </c>
      <c r="AO209" s="78">
        <v>0</v>
      </c>
      <c r="AP209" s="78">
        <v>0</v>
      </c>
      <c r="AQ209" s="78">
        <v>0</v>
      </c>
      <c r="AR209" s="78">
        <v>0</v>
      </c>
      <c r="AS209" s="78">
        <v>0</v>
      </c>
      <c r="AT209" s="78">
        <v>0</v>
      </c>
      <c r="AU209" s="78">
        <v>1</v>
      </c>
      <c r="AV209" s="78">
        <v>0</v>
      </c>
      <c r="AW209" s="78">
        <v>0</v>
      </c>
      <c r="AX209" s="78">
        <v>0</v>
      </c>
      <c r="AY209" s="78">
        <v>0</v>
      </c>
      <c r="AZ209" s="78">
        <v>0</v>
      </c>
      <c r="BA209" s="78">
        <v>0</v>
      </c>
      <c r="BB209" s="78">
        <v>0</v>
      </c>
      <c r="BC209" s="78">
        <v>0</v>
      </c>
      <c r="BD209" s="78">
        <v>0</v>
      </c>
      <c r="BE209" s="78">
        <v>0</v>
      </c>
      <c r="BF209" s="78">
        <v>0</v>
      </c>
      <c r="BG209" s="78">
        <v>0</v>
      </c>
      <c r="BH209" s="78">
        <v>0</v>
      </c>
      <c r="BI209" s="78">
        <v>0</v>
      </c>
      <c r="BJ209" s="78">
        <v>0</v>
      </c>
      <c r="BK209" s="78">
        <v>0</v>
      </c>
      <c r="BL209" s="285"/>
      <c r="BM209" s="179">
        <f t="shared" si="15"/>
        <v>1</v>
      </c>
      <c r="BN209" s="79">
        <v>0</v>
      </c>
      <c r="BO209" s="237">
        <v>0</v>
      </c>
      <c r="BP209" s="79">
        <v>0</v>
      </c>
      <c r="BQ209" s="79">
        <v>0</v>
      </c>
      <c r="BR209" s="79">
        <v>0</v>
      </c>
      <c r="BS209" s="238">
        <v>0</v>
      </c>
      <c r="BT209" s="79">
        <v>0</v>
      </c>
      <c r="BU209" s="79">
        <v>0</v>
      </c>
      <c r="BV209" s="79">
        <v>0</v>
      </c>
      <c r="BW209" s="79">
        <v>0</v>
      </c>
      <c r="BX209" s="79">
        <v>0</v>
      </c>
      <c r="BY209" s="79">
        <v>0</v>
      </c>
      <c r="BZ209" s="79">
        <v>0</v>
      </c>
      <c r="CA209" s="79">
        <v>0</v>
      </c>
      <c r="CB209" s="79">
        <v>0</v>
      </c>
      <c r="CC209" s="79">
        <v>0</v>
      </c>
      <c r="CD209" s="79">
        <v>0</v>
      </c>
      <c r="CE209" s="79">
        <v>0</v>
      </c>
      <c r="CF209" s="79">
        <v>0</v>
      </c>
      <c r="CG209" s="79">
        <v>0</v>
      </c>
      <c r="CH209" s="79">
        <v>0</v>
      </c>
      <c r="CI209" s="81">
        <f t="shared" si="16"/>
        <v>0</v>
      </c>
      <c r="CJ209" s="131">
        <f t="shared" si="17"/>
        <v>0</v>
      </c>
      <c r="CK209" s="131">
        <f t="shared" si="18"/>
        <v>0</v>
      </c>
      <c r="CL209" s="131">
        <f t="shared" si="19"/>
        <v>0</v>
      </c>
      <c r="CM209" s="83">
        <v>7</v>
      </c>
      <c r="CN209" s="254" t="s">
        <v>4965</v>
      </c>
      <c r="CO209" s="140" t="s">
        <v>4965</v>
      </c>
      <c r="CP209" s="256" t="s">
        <v>4965</v>
      </c>
      <c r="CQ209" s="86" t="s">
        <v>4965</v>
      </c>
      <c r="CR209" s="85" t="s">
        <v>4965</v>
      </c>
      <c r="CS209" s="85" t="s">
        <v>4965</v>
      </c>
      <c r="CT209" s="85" t="s">
        <v>4965</v>
      </c>
      <c r="CU209" s="86"/>
    </row>
    <row r="210" spans="1:99" s="363" customFormat="1" ht="12" customHeight="1" x14ac:dyDescent="0.2">
      <c r="A210" s="72" t="s">
        <v>2441</v>
      </c>
      <c r="B210" s="73" t="s">
        <v>62</v>
      </c>
      <c r="C210" s="73" t="s">
        <v>1432</v>
      </c>
      <c r="D210" s="73" t="s">
        <v>1432</v>
      </c>
      <c r="E210" s="78" t="s">
        <v>1432</v>
      </c>
      <c r="F210" s="73" t="s">
        <v>63</v>
      </c>
      <c r="G210" s="73" t="s">
        <v>2888</v>
      </c>
      <c r="H210" s="73" t="s">
        <v>1885</v>
      </c>
      <c r="I210" s="73" t="s">
        <v>64</v>
      </c>
      <c r="J210" s="73">
        <v>527004</v>
      </c>
      <c r="K210" s="73">
        <v>173926</v>
      </c>
      <c r="L210" s="177" t="s">
        <v>3089</v>
      </c>
      <c r="M210" s="74" t="s">
        <v>2122</v>
      </c>
      <c r="N210" s="74" t="s">
        <v>2122</v>
      </c>
      <c r="O210" s="73">
        <v>0</v>
      </c>
      <c r="P210" s="73">
        <v>1</v>
      </c>
      <c r="Q210" s="75">
        <v>1</v>
      </c>
      <c r="R210" s="73" t="s">
        <v>65</v>
      </c>
      <c r="S210" s="73" t="s">
        <v>1438</v>
      </c>
      <c r="T210" s="74" t="s">
        <v>344</v>
      </c>
      <c r="U210" s="74" t="s">
        <v>2122</v>
      </c>
      <c r="V210" s="73" t="s">
        <v>1439</v>
      </c>
      <c r="W210" s="74" t="s">
        <v>1432</v>
      </c>
      <c r="X210" s="73" t="s">
        <v>1442</v>
      </c>
      <c r="Y210" s="73" t="s">
        <v>4694</v>
      </c>
      <c r="Z210" s="73" t="s">
        <v>1444</v>
      </c>
      <c r="AA210" s="73" t="s">
        <v>1136</v>
      </c>
      <c r="AB210" s="384">
        <v>5.0000000000000001E-3</v>
      </c>
      <c r="AC210" s="76" t="s">
        <v>2122</v>
      </c>
      <c r="AD210" s="77" t="s">
        <v>2122</v>
      </c>
      <c r="AE210" s="157" t="s">
        <v>3063</v>
      </c>
      <c r="AF210" s="78" t="s">
        <v>1445</v>
      </c>
      <c r="AG210" s="84"/>
      <c r="AH210" s="78">
        <v>0</v>
      </c>
      <c r="AI210" s="78">
        <v>0</v>
      </c>
      <c r="AJ210" s="78">
        <v>0</v>
      </c>
      <c r="AK210" s="78">
        <v>1</v>
      </c>
      <c r="AL210" s="78">
        <v>0</v>
      </c>
      <c r="AM210" s="78">
        <v>0</v>
      </c>
      <c r="AN210" s="78">
        <v>0</v>
      </c>
      <c r="AO210" s="78">
        <v>0</v>
      </c>
      <c r="AP210" s="78">
        <v>0</v>
      </c>
      <c r="AQ210" s="78">
        <v>0</v>
      </c>
      <c r="AR210" s="78">
        <v>1</v>
      </c>
      <c r="AS210" s="78">
        <v>0</v>
      </c>
      <c r="AT210" s="78">
        <v>0</v>
      </c>
      <c r="AU210" s="78">
        <v>0</v>
      </c>
      <c r="AV210" s="78">
        <v>0</v>
      </c>
      <c r="AW210" s="78">
        <v>0</v>
      </c>
      <c r="AX210" s="78">
        <v>0</v>
      </c>
      <c r="AY210" s="78">
        <v>0</v>
      </c>
      <c r="AZ210" s="78">
        <v>0</v>
      </c>
      <c r="BA210" s="78">
        <v>0</v>
      </c>
      <c r="BB210" s="78">
        <v>0</v>
      </c>
      <c r="BC210" s="78">
        <v>0</v>
      </c>
      <c r="BD210" s="78">
        <v>0</v>
      </c>
      <c r="BE210" s="78">
        <v>0</v>
      </c>
      <c r="BF210" s="78">
        <v>0</v>
      </c>
      <c r="BG210" s="78">
        <v>0</v>
      </c>
      <c r="BH210" s="78">
        <v>0</v>
      </c>
      <c r="BI210" s="78">
        <v>0</v>
      </c>
      <c r="BJ210" s="78">
        <v>0</v>
      </c>
      <c r="BK210" s="78">
        <v>0</v>
      </c>
      <c r="BL210" s="285"/>
      <c r="BM210" s="179">
        <f t="shared" si="15"/>
        <v>1</v>
      </c>
      <c r="BN210" s="79">
        <v>0</v>
      </c>
      <c r="BO210" s="237">
        <v>0</v>
      </c>
      <c r="BP210" s="79">
        <v>0</v>
      </c>
      <c r="BQ210" s="79">
        <v>0</v>
      </c>
      <c r="BR210" s="79">
        <v>0</v>
      </c>
      <c r="BS210" s="238">
        <v>0</v>
      </c>
      <c r="BT210" s="79">
        <v>0</v>
      </c>
      <c r="BU210" s="79">
        <v>0</v>
      </c>
      <c r="BV210" s="79">
        <v>0</v>
      </c>
      <c r="BW210" s="79">
        <v>0</v>
      </c>
      <c r="BX210" s="79">
        <v>0</v>
      </c>
      <c r="BY210" s="79">
        <v>0</v>
      </c>
      <c r="BZ210" s="79">
        <v>0</v>
      </c>
      <c r="CA210" s="79">
        <v>0</v>
      </c>
      <c r="CB210" s="79">
        <v>0</v>
      </c>
      <c r="CC210" s="79">
        <v>0</v>
      </c>
      <c r="CD210" s="79">
        <v>0</v>
      </c>
      <c r="CE210" s="79">
        <v>0</v>
      </c>
      <c r="CF210" s="79">
        <v>0</v>
      </c>
      <c r="CG210" s="79">
        <v>0</v>
      </c>
      <c r="CH210" s="79">
        <v>0</v>
      </c>
      <c r="CI210" s="81">
        <f t="shared" si="16"/>
        <v>0</v>
      </c>
      <c r="CJ210" s="131">
        <f t="shared" si="17"/>
        <v>0</v>
      </c>
      <c r="CK210" s="131">
        <f t="shared" si="18"/>
        <v>0</v>
      </c>
      <c r="CL210" s="131">
        <f t="shared" si="19"/>
        <v>0</v>
      </c>
      <c r="CM210" s="83">
        <v>1</v>
      </c>
      <c r="CN210" s="254" t="s">
        <v>4965</v>
      </c>
      <c r="CO210" s="140" t="s">
        <v>4965</v>
      </c>
      <c r="CP210" s="256" t="s">
        <v>4965</v>
      </c>
      <c r="CQ210" s="86" t="s">
        <v>4965</v>
      </c>
      <c r="CR210" s="85" t="s">
        <v>4965</v>
      </c>
      <c r="CS210" s="85" t="s">
        <v>4965</v>
      </c>
      <c r="CT210" s="85" t="s">
        <v>4965</v>
      </c>
      <c r="CU210" s="86"/>
    </row>
    <row r="211" spans="1:99" s="363" customFormat="1" ht="12" customHeight="1" x14ac:dyDescent="0.2">
      <c r="A211" s="72" t="s">
        <v>2441</v>
      </c>
      <c r="B211" s="73" t="s">
        <v>66</v>
      </c>
      <c r="C211" s="73" t="s">
        <v>1432</v>
      </c>
      <c r="D211" s="73" t="s">
        <v>1432</v>
      </c>
      <c r="E211" s="78" t="s">
        <v>1432</v>
      </c>
      <c r="F211" s="73" t="s">
        <v>2537</v>
      </c>
      <c r="G211" s="73" t="s">
        <v>648</v>
      </c>
      <c r="H211" s="73" t="s">
        <v>1458</v>
      </c>
      <c r="I211" s="73" t="s">
        <v>4551</v>
      </c>
      <c r="J211" s="73">
        <v>524349</v>
      </c>
      <c r="K211" s="73">
        <v>175139</v>
      </c>
      <c r="L211" s="177" t="s">
        <v>3088</v>
      </c>
      <c r="M211" s="74" t="s">
        <v>3859</v>
      </c>
      <c r="N211" s="74" t="s">
        <v>3859</v>
      </c>
      <c r="O211" s="73">
        <v>1</v>
      </c>
      <c r="P211" s="73">
        <v>1</v>
      </c>
      <c r="Q211" s="75">
        <v>0</v>
      </c>
      <c r="R211" s="73" t="s">
        <v>649</v>
      </c>
      <c r="S211" s="73" t="s">
        <v>1438</v>
      </c>
      <c r="T211" s="74" t="s">
        <v>650</v>
      </c>
      <c r="U211" s="74" t="s">
        <v>4121</v>
      </c>
      <c r="V211" s="73" t="s">
        <v>1439</v>
      </c>
      <c r="W211" s="74" t="s">
        <v>1432</v>
      </c>
      <c r="X211" s="73" t="s">
        <v>1442</v>
      </c>
      <c r="Y211" s="73" t="s">
        <v>1443</v>
      </c>
      <c r="Z211" s="73" t="s">
        <v>1444</v>
      </c>
      <c r="AA211" s="73" t="s">
        <v>2713</v>
      </c>
      <c r="AB211" s="384">
        <v>1.2999999999999999E-2</v>
      </c>
      <c r="AC211" s="76" t="s">
        <v>3859</v>
      </c>
      <c r="AD211" s="77" t="s">
        <v>3859</v>
      </c>
      <c r="AE211" s="157" t="s">
        <v>3063</v>
      </c>
      <c r="AF211" s="78" t="s">
        <v>1445</v>
      </c>
      <c r="AG211" s="78">
        <v>0</v>
      </c>
      <c r="AH211" s="78">
        <v>0</v>
      </c>
      <c r="AI211" s="78">
        <v>0</v>
      </c>
      <c r="AJ211" s="78">
        <v>0</v>
      </c>
      <c r="AK211" s="78">
        <v>0</v>
      </c>
      <c r="AL211" s="78">
        <v>-1</v>
      </c>
      <c r="AM211" s="78">
        <v>0</v>
      </c>
      <c r="AN211" s="78">
        <v>1</v>
      </c>
      <c r="AO211" s="78">
        <v>0</v>
      </c>
      <c r="AP211" s="78">
        <v>0</v>
      </c>
      <c r="AQ211" s="78">
        <v>0</v>
      </c>
      <c r="AR211" s="78">
        <v>0</v>
      </c>
      <c r="AS211" s="78">
        <v>0</v>
      </c>
      <c r="AT211" s="78">
        <v>0</v>
      </c>
      <c r="AU211" s="78">
        <v>0</v>
      </c>
      <c r="AV211" s="78">
        <v>0</v>
      </c>
      <c r="AW211" s="78">
        <v>0</v>
      </c>
      <c r="AX211" s="78">
        <v>0</v>
      </c>
      <c r="AY211" s="78">
        <v>0</v>
      </c>
      <c r="AZ211" s="78">
        <v>-1</v>
      </c>
      <c r="BA211" s="78">
        <v>0</v>
      </c>
      <c r="BB211" s="78">
        <v>1</v>
      </c>
      <c r="BC211" s="78">
        <v>0</v>
      </c>
      <c r="BD211" s="78">
        <v>0</v>
      </c>
      <c r="BE211" s="78">
        <v>0</v>
      </c>
      <c r="BF211" s="78">
        <v>0</v>
      </c>
      <c r="BG211" s="78">
        <v>0</v>
      </c>
      <c r="BH211" s="78">
        <v>0</v>
      </c>
      <c r="BI211" s="78">
        <v>0</v>
      </c>
      <c r="BJ211" s="78">
        <v>0</v>
      </c>
      <c r="BK211" s="78">
        <v>0</v>
      </c>
      <c r="BL211" s="285"/>
      <c r="BM211" s="179">
        <f t="shared" si="15"/>
        <v>0</v>
      </c>
      <c r="BN211" s="79">
        <v>0</v>
      </c>
      <c r="BO211" s="237">
        <v>0</v>
      </c>
      <c r="BP211" s="79">
        <v>0</v>
      </c>
      <c r="BQ211" s="79">
        <v>0</v>
      </c>
      <c r="BR211" s="79">
        <v>0</v>
      </c>
      <c r="BS211" s="238">
        <v>0</v>
      </c>
      <c r="BT211" s="79">
        <v>0</v>
      </c>
      <c r="BU211" s="79">
        <v>0</v>
      </c>
      <c r="BV211" s="79">
        <v>0</v>
      </c>
      <c r="BW211" s="79">
        <v>0</v>
      </c>
      <c r="BX211" s="79">
        <v>0</v>
      </c>
      <c r="BY211" s="79">
        <v>0</v>
      </c>
      <c r="BZ211" s="79">
        <v>0</v>
      </c>
      <c r="CA211" s="79">
        <v>0</v>
      </c>
      <c r="CB211" s="79">
        <v>0</v>
      </c>
      <c r="CC211" s="79">
        <v>0</v>
      </c>
      <c r="CD211" s="79">
        <v>0</v>
      </c>
      <c r="CE211" s="79">
        <v>0</v>
      </c>
      <c r="CF211" s="79">
        <v>0</v>
      </c>
      <c r="CG211" s="79">
        <v>0</v>
      </c>
      <c r="CH211" s="79">
        <v>0</v>
      </c>
      <c r="CI211" s="81">
        <f t="shared" si="16"/>
        <v>0</v>
      </c>
      <c r="CJ211" s="131">
        <f t="shared" si="17"/>
        <v>0</v>
      </c>
      <c r="CK211" s="131">
        <f t="shared" si="18"/>
        <v>0</v>
      </c>
      <c r="CL211" s="131">
        <f t="shared" si="19"/>
        <v>0</v>
      </c>
      <c r="CM211" s="83">
        <v>1</v>
      </c>
      <c r="CN211" s="254" t="s">
        <v>4965</v>
      </c>
      <c r="CO211" s="140" t="s">
        <v>4965</v>
      </c>
      <c r="CP211" s="256" t="s">
        <v>4965</v>
      </c>
      <c r="CQ211" s="86" t="s">
        <v>4965</v>
      </c>
      <c r="CR211" s="85" t="s">
        <v>4965</v>
      </c>
      <c r="CS211" s="85" t="s">
        <v>4965</v>
      </c>
      <c r="CT211" s="85" t="s">
        <v>4965</v>
      </c>
      <c r="CU211" s="86"/>
    </row>
    <row r="212" spans="1:99" s="363" customFormat="1" ht="12" customHeight="1" x14ac:dyDescent="0.2">
      <c r="A212" s="72" t="s">
        <v>2441</v>
      </c>
      <c r="B212" s="73" t="s">
        <v>651</v>
      </c>
      <c r="C212" s="73" t="s">
        <v>1432</v>
      </c>
      <c r="D212" s="73" t="s">
        <v>1432</v>
      </c>
      <c r="E212" s="78" t="s">
        <v>1432</v>
      </c>
      <c r="F212" s="73" t="s">
        <v>1077</v>
      </c>
      <c r="G212" s="73" t="s">
        <v>5039</v>
      </c>
      <c r="H212" s="73" t="s">
        <v>3299</v>
      </c>
      <c r="I212" s="73" t="s">
        <v>1078</v>
      </c>
      <c r="J212" s="73">
        <v>528701</v>
      </c>
      <c r="K212" s="73">
        <v>177008</v>
      </c>
      <c r="L212" s="177" t="s">
        <v>3066</v>
      </c>
      <c r="M212" s="74" t="s">
        <v>652</v>
      </c>
      <c r="N212" s="74" t="s">
        <v>652</v>
      </c>
      <c r="O212" s="73">
        <v>1</v>
      </c>
      <c r="P212" s="73">
        <v>3</v>
      </c>
      <c r="Q212" s="75">
        <v>2</v>
      </c>
      <c r="R212" s="73" t="s">
        <v>653</v>
      </c>
      <c r="S212" s="73" t="s">
        <v>1438</v>
      </c>
      <c r="T212" s="74" t="s">
        <v>5041</v>
      </c>
      <c r="U212" s="74" t="s">
        <v>652</v>
      </c>
      <c r="V212" s="73" t="s">
        <v>1439</v>
      </c>
      <c r="W212" s="74" t="s">
        <v>1432</v>
      </c>
      <c r="X212" s="73" t="s">
        <v>1442</v>
      </c>
      <c r="Y212" s="73" t="s">
        <v>1453</v>
      </c>
      <c r="Z212" s="73" t="s">
        <v>1444</v>
      </c>
      <c r="AA212" s="73" t="s">
        <v>1454</v>
      </c>
      <c r="AB212" s="384">
        <v>1.4E-2</v>
      </c>
      <c r="AC212" s="76" t="s">
        <v>652</v>
      </c>
      <c r="AD212" s="77" t="s">
        <v>652</v>
      </c>
      <c r="AE212" s="157" t="s">
        <v>3063</v>
      </c>
      <c r="AF212" s="78" t="s">
        <v>1445</v>
      </c>
      <c r="AG212" s="78">
        <v>0</v>
      </c>
      <c r="AH212" s="78">
        <v>0</v>
      </c>
      <c r="AI212" s="78">
        <v>0</v>
      </c>
      <c r="AJ212" s="78">
        <v>0</v>
      </c>
      <c r="AK212" s="78">
        <v>2</v>
      </c>
      <c r="AL212" s="78">
        <v>0</v>
      </c>
      <c r="AM212" s="78">
        <v>1</v>
      </c>
      <c r="AN212" s="78">
        <v>-1</v>
      </c>
      <c r="AO212" s="78">
        <v>0</v>
      </c>
      <c r="AP212" s="78">
        <v>0</v>
      </c>
      <c r="AQ212" s="78">
        <v>0</v>
      </c>
      <c r="AR212" s="78">
        <v>2</v>
      </c>
      <c r="AS212" s="78">
        <v>0</v>
      </c>
      <c r="AT212" s="78">
        <v>1</v>
      </c>
      <c r="AU212" s="78">
        <v>0</v>
      </c>
      <c r="AV212" s="78">
        <v>0</v>
      </c>
      <c r="AW212" s="78">
        <v>0</v>
      </c>
      <c r="AX212" s="78">
        <v>0</v>
      </c>
      <c r="AY212" s="78">
        <v>0</v>
      </c>
      <c r="AZ212" s="78">
        <v>0</v>
      </c>
      <c r="BA212" s="78">
        <v>0</v>
      </c>
      <c r="BB212" s="78">
        <v>-1</v>
      </c>
      <c r="BC212" s="78">
        <v>0</v>
      </c>
      <c r="BD212" s="78">
        <v>0</v>
      </c>
      <c r="BE212" s="78">
        <v>0</v>
      </c>
      <c r="BF212" s="78">
        <v>0</v>
      </c>
      <c r="BG212" s="78">
        <v>0</v>
      </c>
      <c r="BH212" s="78">
        <v>0</v>
      </c>
      <c r="BI212" s="78">
        <v>0</v>
      </c>
      <c r="BJ212" s="78">
        <v>0</v>
      </c>
      <c r="BK212" s="78">
        <v>0</v>
      </c>
      <c r="BL212" s="285"/>
      <c r="BM212" s="179">
        <f t="shared" si="15"/>
        <v>2</v>
      </c>
      <c r="BN212" s="79">
        <v>0</v>
      </c>
      <c r="BO212" s="237">
        <v>0</v>
      </c>
      <c r="BP212" s="79">
        <v>0</v>
      </c>
      <c r="BQ212" s="79">
        <v>0</v>
      </c>
      <c r="BR212" s="79">
        <v>0</v>
      </c>
      <c r="BS212" s="238">
        <v>0</v>
      </c>
      <c r="BT212" s="79">
        <v>0</v>
      </c>
      <c r="BU212" s="79">
        <v>0</v>
      </c>
      <c r="BV212" s="79">
        <v>0</v>
      </c>
      <c r="BW212" s="79">
        <v>0</v>
      </c>
      <c r="BX212" s="79">
        <v>0</v>
      </c>
      <c r="BY212" s="79">
        <v>0</v>
      </c>
      <c r="BZ212" s="79">
        <v>0</v>
      </c>
      <c r="CA212" s="79">
        <v>0</v>
      </c>
      <c r="CB212" s="79">
        <v>0</v>
      </c>
      <c r="CC212" s="79">
        <v>0</v>
      </c>
      <c r="CD212" s="79">
        <v>0</v>
      </c>
      <c r="CE212" s="79">
        <v>0</v>
      </c>
      <c r="CF212" s="79">
        <v>0</v>
      </c>
      <c r="CG212" s="79">
        <v>0</v>
      </c>
      <c r="CH212" s="79">
        <v>0</v>
      </c>
      <c r="CI212" s="81">
        <f t="shared" si="16"/>
        <v>0</v>
      </c>
      <c r="CJ212" s="131">
        <f t="shared" si="17"/>
        <v>0</v>
      </c>
      <c r="CK212" s="131">
        <f t="shared" si="18"/>
        <v>0</v>
      </c>
      <c r="CL212" s="131">
        <f t="shared" si="19"/>
        <v>0</v>
      </c>
      <c r="CM212" s="83">
        <v>7</v>
      </c>
      <c r="CN212" s="254" t="s">
        <v>4965</v>
      </c>
      <c r="CO212" s="140" t="s">
        <v>4965</v>
      </c>
      <c r="CP212" s="259" t="s">
        <v>1938</v>
      </c>
      <c r="CQ212" s="86" t="s">
        <v>4965</v>
      </c>
      <c r="CR212" s="85" t="s">
        <v>4965</v>
      </c>
      <c r="CS212" s="85" t="s">
        <v>4965</v>
      </c>
      <c r="CT212" s="85" t="s">
        <v>4965</v>
      </c>
      <c r="CU212" s="86"/>
    </row>
    <row r="213" spans="1:99" s="363" customFormat="1" ht="12" customHeight="1" x14ac:dyDescent="0.2">
      <c r="A213" s="72" t="s">
        <v>2441</v>
      </c>
      <c r="B213" s="73" t="s">
        <v>654</v>
      </c>
      <c r="C213" s="73" t="s">
        <v>1432</v>
      </c>
      <c r="D213" s="73" t="s">
        <v>1432</v>
      </c>
      <c r="E213" s="78" t="s">
        <v>1432</v>
      </c>
      <c r="F213" s="73" t="s">
        <v>655</v>
      </c>
      <c r="G213" s="73" t="s">
        <v>200</v>
      </c>
      <c r="H213" s="73" t="s">
        <v>1885</v>
      </c>
      <c r="I213" s="73" t="s">
        <v>529</v>
      </c>
      <c r="J213" s="73">
        <v>525233</v>
      </c>
      <c r="K213" s="73">
        <v>173598</v>
      </c>
      <c r="L213" s="177" t="s">
        <v>3087</v>
      </c>
      <c r="M213" s="74" t="s">
        <v>3859</v>
      </c>
      <c r="N213" s="74" t="s">
        <v>3859</v>
      </c>
      <c r="O213" s="73">
        <v>0</v>
      </c>
      <c r="P213" s="73">
        <v>1</v>
      </c>
      <c r="Q213" s="75">
        <v>1</v>
      </c>
      <c r="R213" s="73" t="s">
        <v>2909</v>
      </c>
      <c r="S213" s="73" t="s">
        <v>1438</v>
      </c>
      <c r="T213" s="74" t="s">
        <v>3230</v>
      </c>
      <c r="U213" s="74" t="s">
        <v>875</v>
      </c>
      <c r="V213" s="73" t="s">
        <v>1439</v>
      </c>
      <c r="W213" s="74" t="s">
        <v>1432</v>
      </c>
      <c r="X213" s="73" t="s">
        <v>1442</v>
      </c>
      <c r="Y213" s="73" t="s">
        <v>3893</v>
      </c>
      <c r="Z213" s="73" t="s">
        <v>1444</v>
      </c>
      <c r="AA213" s="73" t="s">
        <v>1136</v>
      </c>
      <c r="AB213" s="384">
        <v>5.0000000000000001E-3</v>
      </c>
      <c r="AC213" s="76" t="s">
        <v>3859</v>
      </c>
      <c r="AD213" s="77" t="s">
        <v>3859</v>
      </c>
      <c r="AE213" s="157" t="s">
        <v>3063</v>
      </c>
      <c r="AF213" s="78" t="s">
        <v>1445</v>
      </c>
      <c r="AG213" s="84"/>
      <c r="AH213" s="78">
        <v>0</v>
      </c>
      <c r="AI213" s="78">
        <v>0</v>
      </c>
      <c r="AJ213" s="78">
        <v>0</v>
      </c>
      <c r="AK213" s="78">
        <v>1</v>
      </c>
      <c r="AL213" s="78">
        <v>0</v>
      </c>
      <c r="AM213" s="78">
        <v>0</v>
      </c>
      <c r="AN213" s="78">
        <v>0</v>
      </c>
      <c r="AO213" s="78">
        <v>0</v>
      </c>
      <c r="AP213" s="78">
        <v>0</v>
      </c>
      <c r="AQ213" s="78">
        <v>0</v>
      </c>
      <c r="AR213" s="78">
        <v>1</v>
      </c>
      <c r="AS213" s="78">
        <v>0</v>
      </c>
      <c r="AT213" s="78">
        <v>0</v>
      </c>
      <c r="AU213" s="78">
        <v>0</v>
      </c>
      <c r="AV213" s="78">
        <v>0</v>
      </c>
      <c r="AW213" s="78">
        <v>0</v>
      </c>
      <c r="AX213" s="78">
        <v>0</v>
      </c>
      <c r="AY213" s="78">
        <v>0</v>
      </c>
      <c r="AZ213" s="78">
        <v>0</v>
      </c>
      <c r="BA213" s="78">
        <v>0</v>
      </c>
      <c r="BB213" s="78">
        <v>0</v>
      </c>
      <c r="BC213" s="78">
        <v>0</v>
      </c>
      <c r="BD213" s="78">
        <v>0</v>
      </c>
      <c r="BE213" s="78">
        <v>0</v>
      </c>
      <c r="BF213" s="78">
        <v>0</v>
      </c>
      <c r="BG213" s="78">
        <v>0</v>
      </c>
      <c r="BH213" s="78">
        <v>0</v>
      </c>
      <c r="BI213" s="78">
        <v>0</v>
      </c>
      <c r="BJ213" s="78">
        <v>0</v>
      </c>
      <c r="BK213" s="78">
        <v>0</v>
      </c>
      <c r="BL213" s="285"/>
      <c r="BM213" s="179">
        <f t="shared" si="15"/>
        <v>1</v>
      </c>
      <c r="BN213" s="79">
        <v>0</v>
      </c>
      <c r="BO213" s="237">
        <v>0</v>
      </c>
      <c r="BP213" s="79">
        <v>0</v>
      </c>
      <c r="BQ213" s="79">
        <v>0</v>
      </c>
      <c r="BR213" s="79">
        <v>0</v>
      </c>
      <c r="BS213" s="238">
        <v>0</v>
      </c>
      <c r="BT213" s="79">
        <v>0</v>
      </c>
      <c r="BU213" s="79">
        <v>0</v>
      </c>
      <c r="BV213" s="79">
        <v>0</v>
      </c>
      <c r="BW213" s="79">
        <v>0</v>
      </c>
      <c r="BX213" s="79">
        <v>0</v>
      </c>
      <c r="BY213" s="79">
        <v>0</v>
      </c>
      <c r="BZ213" s="79">
        <v>0</v>
      </c>
      <c r="CA213" s="79">
        <v>0</v>
      </c>
      <c r="CB213" s="79">
        <v>0</v>
      </c>
      <c r="CC213" s="79">
        <v>0</v>
      </c>
      <c r="CD213" s="79">
        <v>0</v>
      </c>
      <c r="CE213" s="79">
        <v>0</v>
      </c>
      <c r="CF213" s="79">
        <v>0</v>
      </c>
      <c r="CG213" s="79">
        <v>0</v>
      </c>
      <c r="CH213" s="79">
        <v>0</v>
      </c>
      <c r="CI213" s="81">
        <f t="shared" si="16"/>
        <v>0</v>
      </c>
      <c r="CJ213" s="131">
        <f t="shared" si="17"/>
        <v>0</v>
      </c>
      <c r="CK213" s="131">
        <f t="shared" si="18"/>
        <v>0</v>
      </c>
      <c r="CL213" s="131">
        <f t="shared" si="19"/>
        <v>0</v>
      </c>
      <c r="CM213" s="83">
        <v>7</v>
      </c>
      <c r="CN213" s="254" t="s">
        <v>4965</v>
      </c>
      <c r="CO213" s="140" t="s">
        <v>4965</v>
      </c>
      <c r="CP213" s="256" t="s">
        <v>4965</v>
      </c>
      <c r="CQ213" s="86" t="s">
        <v>4965</v>
      </c>
      <c r="CR213" s="85" t="s">
        <v>4965</v>
      </c>
      <c r="CS213" s="85" t="s">
        <v>4965</v>
      </c>
      <c r="CT213" s="85" t="s">
        <v>4965</v>
      </c>
      <c r="CU213" s="86"/>
    </row>
    <row r="214" spans="1:99" s="363" customFormat="1" ht="12" customHeight="1" x14ac:dyDescent="0.2">
      <c r="A214" s="72" t="s">
        <v>2441</v>
      </c>
      <c r="B214" s="73" t="s">
        <v>2910</v>
      </c>
      <c r="C214" s="73" t="s">
        <v>1432</v>
      </c>
      <c r="D214" s="73" t="s">
        <v>1432</v>
      </c>
      <c r="E214" s="78" t="s">
        <v>2911</v>
      </c>
      <c r="F214" s="73" t="s">
        <v>1281</v>
      </c>
      <c r="G214" s="73" t="s">
        <v>2912</v>
      </c>
      <c r="H214" s="73" t="s">
        <v>2524</v>
      </c>
      <c r="I214" s="73" t="s">
        <v>2913</v>
      </c>
      <c r="J214" s="73">
        <v>529001</v>
      </c>
      <c r="K214" s="73">
        <v>170868</v>
      </c>
      <c r="L214" s="177" t="s">
        <v>3081</v>
      </c>
      <c r="M214" s="74" t="s">
        <v>3859</v>
      </c>
      <c r="N214" s="74" t="s">
        <v>3859</v>
      </c>
      <c r="O214" s="73">
        <v>0</v>
      </c>
      <c r="P214" s="73">
        <v>1</v>
      </c>
      <c r="Q214" s="75">
        <v>1</v>
      </c>
      <c r="R214" s="73" t="s">
        <v>2951</v>
      </c>
      <c r="S214" s="73" t="s">
        <v>1438</v>
      </c>
      <c r="T214" s="74" t="s">
        <v>1318</v>
      </c>
      <c r="U214" s="74" t="s">
        <v>158</v>
      </c>
      <c r="V214" s="73" t="s">
        <v>1439</v>
      </c>
      <c r="W214" s="74" t="s">
        <v>1432</v>
      </c>
      <c r="X214" s="73" t="s">
        <v>1442</v>
      </c>
      <c r="Y214" s="73" t="s">
        <v>3893</v>
      </c>
      <c r="Z214" s="73" t="s">
        <v>1444</v>
      </c>
      <c r="AA214" s="73" t="s">
        <v>3894</v>
      </c>
      <c r="AB214" s="384">
        <v>1.4999999999999999E-2</v>
      </c>
      <c r="AC214" s="76" t="s">
        <v>3859</v>
      </c>
      <c r="AD214" s="77" t="s">
        <v>3859</v>
      </c>
      <c r="AE214" s="157" t="s">
        <v>1931</v>
      </c>
      <c r="AF214" s="78" t="s">
        <v>373</v>
      </c>
      <c r="AG214" s="78">
        <v>0</v>
      </c>
      <c r="AH214" s="78">
        <v>0</v>
      </c>
      <c r="AI214" s="78">
        <v>0</v>
      </c>
      <c r="AJ214" s="78">
        <v>0</v>
      </c>
      <c r="AK214" s="78">
        <v>0</v>
      </c>
      <c r="AL214" s="78">
        <v>1</v>
      </c>
      <c r="AM214" s="78">
        <v>0</v>
      </c>
      <c r="AN214" s="78">
        <v>0</v>
      </c>
      <c r="AO214" s="78">
        <v>0</v>
      </c>
      <c r="AP214" s="78">
        <v>0</v>
      </c>
      <c r="AQ214" s="78">
        <v>0</v>
      </c>
      <c r="AR214" s="78">
        <v>0</v>
      </c>
      <c r="AS214" s="78">
        <v>0</v>
      </c>
      <c r="AT214" s="78">
        <v>0</v>
      </c>
      <c r="AU214" s="78">
        <v>0</v>
      </c>
      <c r="AV214" s="78">
        <v>0</v>
      </c>
      <c r="AW214" s="78">
        <v>0</v>
      </c>
      <c r="AX214" s="78">
        <v>0</v>
      </c>
      <c r="AY214" s="78">
        <v>0</v>
      </c>
      <c r="AZ214" s="78">
        <v>1</v>
      </c>
      <c r="BA214" s="78">
        <v>0</v>
      </c>
      <c r="BB214" s="78">
        <v>0</v>
      </c>
      <c r="BC214" s="78">
        <v>0</v>
      </c>
      <c r="BD214" s="78">
        <v>0</v>
      </c>
      <c r="BE214" s="78">
        <v>0</v>
      </c>
      <c r="BF214" s="78">
        <v>0</v>
      </c>
      <c r="BG214" s="78">
        <v>0</v>
      </c>
      <c r="BH214" s="78">
        <v>0</v>
      </c>
      <c r="BI214" s="78">
        <v>0</v>
      </c>
      <c r="BJ214" s="78">
        <v>0</v>
      </c>
      <c r="BK214" s="78">
        <v>0</v>
      </c>
      <c r="BL214" s="285"/>
      <c r="BM214" s="179">
        <f t="shared" si="15"/>
        <v>1</v>
      </c>
      <c r="BN214" s="79">
        <v>0</v>
      </c>
      <c r="BO214" s="237">
        <v>0</v>
      </c>
      <c r="BP214" s="79">
        <v>0</v>
      </c>
      <c r="BQ214" s="79">
        <v>0</v>
      </c>
      <c r="BR214" s="79">
        <v>0</v>
      </c>
      <c r="BS214" s="238">
        <v>0</v>
      </c>
      <c r="BT214" s="79">
        <v>0</v>
      </c>
      <c r="BU214" s="79">
        <v>0</v>
      </c>
      <c r="BV214" s="79">
        <v>0</v>
      </c>
      <c r="BW214" s="79">
        <v>0</v>
      </c>
      <c r="BX214" s="79">
        <v>0</v>
      </c>
      <c r="BY214" s="79">
        <v>0</v>
      </c>
      <c r="BZ214" s="79">
        <v>0</v>
      </c>
      <c r="CA214" s="79">
        <v>0</v>
      </c>
      <c r="CB214" s="79">
        <v>0</v>
      </c>
      <c r="CC214" s="79">
        <v>0</v>
      </c>
      <c r="CD214" s="79">
        <v>0</v>
      </c>
      <c r="CE214" s="79">
        <v>0</v>
      </c>
      <c r="CF214" s="79">
        <v>0</v>
      </c>
      <c r="CG214" s="79">
        <v>0</v>
      </c>
      <c r="CH214" s="79">
        <v>0</v>
      </c>
      <c r="CI214" s="81">
        <f t="shared" si="16"/>
        <v>0</v>
      </c>
      <c r="CJ214" s="131">
        <f t="shared" si="17"/>
        <v>0</v>
      </c>
      <c r="CK214" s="131">
        <f t="shared" si="18"/>
        <v>0</v>
      </c>
      <c r="CL214" s="131">
        <f t="shared" si="19"/>
        <v>0</v>
      </c>
      <c r="CM214" s="83">
        <v>7</v>
      </c>
      <c r="CN214" s="254" t="s">
        <v>4965</v>
      </c>
      <c r="CO214" s="140" t="s">
        <v>4965</v>
      </c>
      <c r="CP214" s="256" t="s">
        <v>4965</v>
      </c>
      <c r="CQ214" s="86" t="s">
        <v>4965</v>
      </c>
      <c r="CR214" s="85" t="s">
        <v>4965</v>
      </c>
      <c r="CS214" s="85" t="s">
        <v>4965</v>
      </c>
      <c r="CT214" s="85" t="s">
        <v>4965</v>
      </c>
      <c r="CU214" s="86"/>
    </row>
    <row r="215" spans="1:99" s="363" customFormat="1" ht="12" customHeight="1" x14ac:dyDescent="0.2">
      <c r="A215" s="72" t="s">
        <v>2441</v>
      </c>
      <c r="B215" s="73" t="s">
        <v>2952</v>
      </c>
      <c r="C215" s="73" t="s">
        <v>1432</v>
      </c>
      <c r="D215" s="73" t="s">
        <v>1432</v>
      </c>
      <c r="E215" s="78" t="s">
        <v>1432</v>
      </c>
      <c r="F215" s="73" t="s">
        <v>2953</v>
      </c>
      <c r="G215" s="73" t="s">
        <v>804</v>
      </c>
      <c r="H215" s="73" t="s">
        <v>2524</v>
      </c>
      <c r="I215" s="73" t="s">
        <v>805</v>
      </c>
      <c r="J215" s="73">
        <v>529460</v>
      </c>
      <c r="K215" s="73">
        <v>170738</v>
      </c>
      <c r="L215" s="177" t="s">
        <v>3081</v>
      </c>
      <c r="M215" s="74" t="s">
        <v>1329</v>
      </c>
      <c r="N215" s="74" t="s">
        <v>1329</v>
      </c>
      <c r="O215" s="73">
        <v>0</v>
      </c>
      <c r="P215" s="73">
        <v>2</v>
      </c>
      <c r="Q215" s="75">
        <v>2</v>
      </c>
      <c r="R215" s="73" t="s">
        <v>2954</v>
      </c>
      <c r="S215" s="73" t="s">
        <v>1438</v>
      </c>
      <c r="T215" s="74" t="s">
        <v>2084</v>
      </c>
      <c r="U215" s="74" t="s">
        <v>1329</v>
      </c>
      <c r="V215" s="73" t="s">
        <v>1439</v>
      </c>
      <c r="W215" s="74" t="s">
        <v>1432</v>
      </c>
      <c r="X215" s="73" t="s">
        <v>1442</v>
      </c>
      <c r="Y215" s="73" t="s">
        <v>3893</v>
      </c>
      <c r="Z215" s="73" t="s">
        <v>1444</v>
      </c>
      <c r="AA215" s="73" t="s">
        <v>1136</v>
      </c>
      <c r="AB215" s="384">
        <v>8.9999999999999993E-3</v>
      </c>
      <c r="AC215" s="76" t="s">
        <v>1329</v>
      </c>
      <c r="AD215" s="77" t="s">
        <v>1329</v>
      </c>
      <c r="AE215" s="157" t="s">
        <v>3063</v>
      </c>
      <c r="AF215" s="78" t="s">
        <v>1445</v>
      </c>
      <c r="AG215" s="78"/>
      <c r="AH215" s="78">
        <v>0</v>
      </c>
      <c r="AI215" s="78">
        <v>0</v>
      </c>
      <c r="AJ215" s="78">
        <v>0</v>
      </c>
      <c r="AK215" s="78">
        <v>2</v>
      </c>
      <c r="AL215" s="78">
        <v>0</v>
      </c>
      <c r="AM215" s="78">
        <v>0</v>
      </c>
      <c r="AN215" s="78">
        <v>0</v>
      </c>
      <c r="AO215" s="78">
        <v>0</v>
      </c>
      <c r="AP215" s="78">
        <v>0</v>
      </c>
      <c r="AQ215" s="78">
        <v>0</v>
      </c>
      <c r="AR215" s="78">
        <v>2</v>
      </c>
      <c r="AS215" s="78">
        <v>0</v>
      </c>
      <c r="AT215" s="78">
        <v>0</v>
      </c>
      <c r="AU215" s="78">
        <v>0</v>
      </c>
      <c r="AV215" s="78">
        <v>0</v>
      </c>
      <c r="AW215" s="78">
        <v>0</v>
      </c>
      <c r="AX215" s="78">
        <v>0</v>
      </c>
      <c r="AY215" s="78">
        <v>0</v>
      </c>
      <c r="AZ215" s="78">
        <v>0</v>
      </c>
      <c r="BA215" s="78">
        <v>0</v>
      </c>
      <c r="BB215" s="78">
        <v>0</v>
      </c>
      <c r="BC215" s="78">
        <v>0</v>
      </c>
      <c r="BD215" s="78">
        <v>0</v>
      </c>
      <c r="BE215" s="78">
        <v>0</v>
      </c>
      <c r="BF215" s="78">
        <v>0</v>
      </c>
      <c r="BG215" s="78">
        <v>0</v>
      </c>
      <c r="BH215" s="78">
        <v>0</v>
      </c>
      <c r="BI215" s="78">
        <v>0</v>
      </c>
      <c r="BJ215" s="78">
        <v>0</v>
      </c>
      <c r="BK215" s="78">
        <v>0</v>
      </c>
      <c r="BL215" s="285"/>
      <c r="BM215" s="179">
        <f t="shared" si="15"/>
        <v>2</v>
      </c>
      <c r="BN215" s="79">
        <v>0</v>
      </c>
      <c r="BO215" s="237">
        <v>0</v>
      </c>
      <c r="BP215" s="79">
        <v>0</v>
      </c>
      <c r="BQ215" s="79">
        <v>0</v>
      </c>
      <c r="BR215" s="79">
        <v>0</v>
      </c>
      <c r="BS215" s="238">
        <v>0</v>
      </c>
      <c r="BT215" s="79">
        <v>0</v>
      </c>
      <c r="BU215" s="79">
        <v>0</v>
      </c>
      <c r="BV215" s="79">
        <v>0</v>
      </c>
      <c r="BW215" s="79">
        <v>0</v>
      </c>
      <c r="BX215" s="79">
        <v>0</v>
      </c>
      <c r="BY215" s="79">
        <v>0</v>
      </c>
      <c r="BZ215" s="79">
        <v>0</v>
      </c>
      <c r="CA215" s="79">
        <v>0</v>
      </c>
      <c r="CB215" s="79">
        <v>0</v>
      </c>
      <c r="CC215" s="79">
        <v>0</v>
      </c>
      <c r="CD215" s="79">
        <v>0</v>
      </c>
      <c r="CE215" s="79">
        <v>0</v>
      </c>
      <c r="CF215" s="79">
        <v>0</v>
      </c>
      <c r="CG215" s="79">
        <v>0</v>
      </c>
      <c r="CH215" s="79">
        <v>0</v>
      </c>
      <c r="CI215" s="81">
        <f t="shared" si="16"/>
        <v>0</v>
      </c>
      <c r="CJ215" s="131">
        <f t="shared" si="17"/>
        <v>0</v>
      </c>
      <c r="CK215" s="131">
        <f t="shared" si="18"/>
        <v>0</v>
      </c>
      <c r="CL215" s="131">
        <f t="shared" si="19"/>
        <v>0</v>
      </c>
      <c r="CM215" s="83">
        <v>7</v>
      </c>
      <c r="CN215" s="254" t="s">
        <v>4965</v>
      </c>
      <c r="CO215" s="140" t="s">
        <v>4965</v>
      </c>
      <c r="CP215" s="256" t="s">
        <v>4965</v>
      </c>
      <c r="CQ215" s="86" t="s">
        <v>4965</v>
      </c>
      <c r="CR215" s="85" t="s">
        <v>4965</v>
      </c>
      <c r="CS215" s="85" t="s">
        <v>4965</v>
      </c>
      <c r="CT215" s="85" t="s">
        <v>4965</v>
      </c>
      <c r="CU215" s="86"/>
    </row>
    <row r="216" spans="1:99" s="363" customFormat="1" ht="12" customHeight="1" x14ac:dyDescent="0.2">
      <c r="A216" s="72" t="s">
        <v>2441</v>
      </c>
      <c r="B216" s="73" t="s">
        <v>2955</v>
      </c>
      <c r="C216" s="73" t="s">
        <v>1432</v>
      </c>
      <c r="D216" s="73" t="s">
        <v>1432</v>
      </c>
      <c r="E216" s="78" t="s">
        <v>2956</v>
      </c>
      <c r="F216" s="73" t="s">
        <v>4151</v>
      </c>
      <c r="G216" s="73" t="s">
        <v>4837</v>
      </c>
      <c r="H216" s="73" t="s">
        <v>3875</v>
      </c>
      <c r="I216" s="73" t="s">
        <v>3602</v>
      </c>
      <c r="J216" s="73">
        <v>528619</v>
      </c>
      <c r="K216" s="73">
        <v>173914</v>
      </c>
      <c r="L216" s="177" t="s">
        <v>3076</v>
      </c>
      <c r="M216" s="74" t="s">
        <v>3859</v>
      </c>
      <c r="N216" s="74" t="s">
        <v>3859</v>
      </c>
      <c r="O216" s="73">
        <v>0</v>
      </c>
      <c r="P216" s="73">
        <v>1</v>
      </c>
      <c r="Q216" s="75">
        <v>1</v>
      </c>
      <c r="R216" s="73" t="s">
        <v>3603</v>
      </c>
      <c r="S216" s="73" t="s">
        <v>1438</v>
      </c>
      <c r="T216" s="74" t="s">
        <v>1952</v>
      </c>
      <c r="U216" s="74" t="s">
        <v>1740</v>
      </c>
      <c r="V216" s="73" t="s">
        <v>1439</v>
      </c>
      <c r="W216" s="74" t="s">
        <v>1432</v>
      </c>
      <c r="X216" s="73" t="s">
        <v>1442</v>
      </c>
      <c r="Y216" s="73" t="s">
        <v>1453</v>
      </c>
      <c r="Z216" s="73" t="s">
        <v>1444</v>
      </c>
      <c r="AA216" s="73" t="s">
        <v>2713</v>
      </c>
      <c r="AB216" s="384">
        <v>8.0000000000000002E-3</v>
      </c>
      <c r="AC216" s="76" t="s">
        <v>3859</v>
      </c>
      <c r="AD216" s="77" t="s">
        <v>3859</v>
      </c>
      <c r="AE216" s="157" t="s">
        <v>3063</v>
      </c>
      <c r="AF216" s="78" t="s">
        <v>1445</v>
      </c>
      <c r="AG216" s="78">
        <v>0</v>
      </c>
      <c r="AH216" s="78">
        <v>0</v>
      </c>
      <c r="AI216" s="78">
        <v>0</v>
      </c>
      <c r="AJ216" s="78">
        <v>0</v>
      </c>
      <c r="AK216" s="78">
        <v>0</v>
      </c>
      <c r="AL216" s="78">
        <v>0</v>
      </c>
      <c r="AM216" s="78">
        <v>1</v>
      </c>
      <c r="AN216" s="78">
        <v>0</v>
      </c>
      <c r="AO216" s="78">
        <v>0</v>
      </c>
      <c r="AP216" s="78">
        <v>0</v>
      </c>
      <c r="AQ216" s="78">
        <v>0</v>
      </c>
      <c r="AR216" s="78">
        <v>0</v>
      </c>
      <c r="AS216" s="78">
        <v>0</v>
      </c>
      <c r="AT216" s="78">
        <v>1</v>
      </c>
      <c r="AU216" s="78">
        <v>0</v>
      </c>
      <c r="AV216" s="78">
        <v>0</v>
      </c>
      <c r="AW216" s="78">
        <v>0</v>
      </c>
      <c r="AX216" s="78">
        <v>0</v>
      </c>
      <c r="AY216" s="78">
        <v>0</v>
      </c>
      <c r="AZ216" s="78">
        <v>0</v>
      </c>
      <c r="BA216" s="78">
        <v>0</v>
      </c>
      <c r="BB216" s="78">
        <v>0</v>
      </c>
      <c r="BC216" s="78">
        <v>0</v>
      </c>
      <c r="BD216" s="78">
        <v>0</v>
      </c>
      <c r="BE216" s="78">
        <v>0</v>
      </c>
      <c r="BF216" s="78">
        <v>0</v>
      </c>
      <c r="BG216" s="78">
        <v>0</v>
      </c>
      <c r="BH216" s="78">
        <v>0</v>
      </c>
      <c r="BI216" s="78">
        <v>0</v>
      </c>
      <c r="BJ216" s="78">
        <v>0</v>
      </c>
      <c r="BK216" s="78">
        <v>0</v>
      </c>
      <c r="BL216" s="285"/>
      <c r="BM216" s="179">
        <f t="shared" si="15"/>
        <v>1</v>
      </c>
      <c r="BN216" s="79">
        <v>0</v>
      </c>
      <c r="BO216" s="237">
        <v>0</v>
      </c>
      <c r="BP216" s="79">
        <v>0</v>
      </c>
      <c r="BQ216" s="79">
        <v>0</v>
      </c>
      <c r="BR216" s="79">
        <v>0</v>
      </c>
      <c r="BS216" s="238">
        <v>0</v>
      </c>
      <c r="BT216" s="79">
        <v>0</v>
      </c>
      <c r="BU216" s="79">
        <v>0</v>
      </c>
      <c r="BV216" s="79">
        <v>0</v>
      </c>
      <c r="BW216" s="79">
        <v>0</v>
      </c>
      <c r="BX216" s="79">
        <v>0</v>
      </c>
      <c r="BY216" s="79">
        <v>0</v>
      </c>
      <c r="BZ216" s="79">
        <v>0</v>
      </c>
      <c r="CA216" s="79">
        <v>0</v>
      </c>
      <c r="CB216" s="79">
        <v>0</v>
      </c>
      <c r="CC216" s="79">
        <v>0</v>
      </c>
      <c r="CD216" s="79">
        <v>0</v>
      </c>
      <c r="CE216" s="79">
        <v>0</v>
      </c>
      <c r="CF216" s="79">
        <v>0</v>
      </c>
      <c r="CG216" s="79">
        <v>0</v>
      </c>
      <c r="CH216" s="79">
        <v>0</v>
      </c>
      <c r="CI216" s="81">
        <f t="shared" si="16"/>
        <v>0</v>
      </c>
      <c r="CJ216" s="131">
        <f t="shared" si="17"/>
        <v>0</v>
      </c>
      <c r="CK216" s="131">
        <f t="shared" si="18"/>
        <v>0</v>
      </c>
      <c r="CL216" s="131">
        <f t="shared" si="19"/>
        <v>0</v>
      </c>
      <c r="CM216" s="83">
        <v>7</v>
      </c>
      <c r="CN216" s="254" t="s">
        <v>4965</v>
      </c>
      <c r="CO216" s="140" t="s">
        <v>4965</v>
      </c>
      <c r="CP216" s="256" t="s">
        <v>4965</v>
      </c>
      <c r="CQ216" s="86" t="s">
        <v>4965</v>
      </c>
      <c r="CR216" s="85" t="s">
        <v>4965</v>
      </c>
      <c r="CS216" s="85" t="s">
        <v>4965</v>
      </c>
      <c r="CT216" s="85" t="s">
        <v>4965</v>
      </c>
      <c r="CU216" s="86"/>
    </row>
    <row r="217" spans="1:99" s="363" customFormat="1" ht="12" customHeight="1" x14ac:dyDescent="0.2">
      <c r="A217" s="72" t="s">
        <v>2441</v>
      </c>
      <c r="B217" s="73" t="s">
        <v>3604</v>
      </c>
      <c r="C217" s="73" t="s">
        <v>541</v>
      </c>
      <c r="D217" s="73" t="s">
        <v>1432</v>
      </c>
      <c r="E217" s="78" t="s">
        <v>1432</v>
      </c>
      <c r="F217" s="73" t="s">
        <v>2516</v>
      </c>
      <c r="G217" s="73" t="s">
        <v>542</v>
      </c>
      <c r="H217" s="73" t="s">
        <v>1458</v>
      </c>
      <c r="I217" s="73" t="s">
        <v>543</v>
      </c>
      <c r="J217" s="73">
        <v>524447</v>
      </c>
      <c r="K217" s="73">
        <v>175287</v>
      </c>
      <c r="L217" s="177" t="s">
        <v>3088</v>
      </c>
      <c r="M217" s="74" t="s">
        <v>617</v>
      </c>
      <c r="N217" s="74" t="s">
        <v>2543</v>
      </c>
      <c r="O217" s="73">
        <v>0</v>
      </c>
      <c r="P217" s="73">
        <v>4</v>
      </c>
      <c r="Q217" s="75">
        <v>4</v>
      </c>
      <c r="R217" s="73" t="s">
        <v>3605</v>
      </c>
      <c r="S217" s="73" t="s">
        <v>1389</v>
      </c>
      <c r="T217" s="74" t="s">
        <v>348</v>
      </c>
      <c r="U217" s="74" t="s">
        <v>2673</v>
      </c>
      <c r="V217" s="73" t="s">
        <v>1439</v>
      </c>
      <c r="W217" s="74" t="s">
        <v>1432</v>
      </c>
      <c r="X217" s="73" t="s">
        <v>1442</v>
      </c>
      <c r="Y217" s="73" t="s">
        <v>3893</v>
      </c>
      <c r="Z217" s="73" t="s">
        <v>1444</v>
      </c>
      <c r="AA217" s="73" t="s">
        <v>4720</v>
      </c>
      <c r="AB217" s="384">
        <v>1.0999999999999999E-2</v>
      </c>
      <c r="AC217" s="76" t="s">
        <v>617</v>
      </c>
      <c r="AD217" s="77" t="s">
        <v>2543</v>
      </c>
      <c r="AE217" s="157" t="s">
        <v>3063</v>
      </c>
      <c r="AF217" s="78" t="s">
        <v>1445</v>
      </c>
      <c r="AG217" s="78">
        <v>0</v>
      </c>
      <c r="AH217" s="78">
        <v>0</v>
      </c>
      <c r="AI217" s="78">
        <v>0</v>
      </c>
      <c r="AJ217" s="78">
        <v>2</v>
      </c>
      <c r="AK217" s="78">
        <v>0</v>
      </c>
      <c r="AL217" s="78">
        <v>2</v>
      </c>
      <c r="AM217" s="78">
        <v>0</v>
      </c>
      <c r="AN217" s="78">
        <v>0</v>
      </c>
      <c r="AO217" s="78">
        <v>0</v>
      </c>
      <c r="AP217" s="78">
        <v>0</v>
      </c>
      <c r="AQ217" s="78">
        <v>2</v>
      </c>
      <c r="AR217" s="78">
        <v>0</v>
      </c>
      <c r="AS217" s="78">
        <v>2</v>
      </c>
      <c r="AT217" s="78">
        <v>0</v>
      </c>
      <c r="AU217" s="78">
        <v>0</v>
      </c>
      <c r="AV217" s="78">
        <v>0</v>
      </c>
      <c r="AW217" s="78">
        <v>0</v>
      </c>
      <c r="AX217" s="78">
        <v>0</v>
      </c>
      <c r="AY217" s="78">
        <v>0</v>
      </c>
      <c r="AZ217" s="78">
        <v>0</v>
      </c>
      <c r="BA217" s="78">
        <v>0</v>
      </c>
      <c r="BB217" s="78">
        <v>0</v>
      </c>
      <c r="BC217" s="78">
        <v>0</v>
      </c>
      <c r="BD217" s="78">
        <v>0</v>
      </c>
      <c r="BE217" s="78">
        <v>0</v>
      </c>
      <c r="BF217" s="78">
        <v>0</v>
      </c>
      <c r="BG217" s="78">
        <v>0</v>
      </c>
      <c r="BH217" s="78">
        <v>0</v>
      </c>
      <c r="BI217" s="78">
        <v>0</v>
      </c>
      <c r="BJ217" s="78">
        <v>0</v>
      </c>
      <c r="BK217" s="78">
        <v>0</v>
      </c>
      <c r="BL217" s="285"/>
      <c r="BM217" s="179">
        <f t="shared" si="15"/>
        <v>4</v>
      </c>
      <c r="BN217" s="79">
        <v>0</v>
      </c>
      <c r="BO217" s="237">
        <v>0</v>
      </c>
      <c r="BP217" s="79">
        <v>0</v>
      </c>
      <c r="BQ217" s="79">
        <v>0</v>
      </c>
      <c r="BR217" s="79">
        <v>0</v>
      </c>
      <c r="BS217" s="238">
        <v>0</v>
      </c>
      <c r="BT217" s="79">
        <v>0</v>
      </c>
      <c r="BU217" s="79">
        <v>0</v>
      </c>
      <c r="BV217" s="79">
        <v>0</v>
      </c>
      <c r="BW217" s="79">
        <v>0</v>
      </c>
      <c r="BX217" s="79">
        <v>0</v>
      </c>
      <c r="BY217" s="79">
        <v>0</v>
      </c>
      <c r="BZ217" s="79">
        <v>0</v>
      </c>
      <c r="CA217" s="79">
        <v>0</v>
      </c>
      <c r="CB217" s="79">
        <v>0</v>
      </c>
      <c r="CC217" s="79">
        <v>0</v>
      </c>
      <c r="CD217" s="79">
        <v>0</v>
      </c>
      <c r="CE217" s="79">
        <v>0</v>
      </c>
      <c r="CF217" s="79">
        <v>0</v>
      </c>
      <c r="CG217" s="79">
        <v>0</v>
      </c>
      <c r="CH217" s="79">
        <v>0</v>
      </c>
      <c r="CI217" s="81">
        <f t="shared" si="16"/>
        <v>0</v>
      </c>
      <c r="CJ217" s="131">
        <f t="shared" si="17"/>
        <v>0</v>
      </c>
      <c r="CK217" s="131">
        <f t="shared" si="18"/>
        <v>0</v>
      </c>
      <c r="CL217" s="131">
        <f t="shared" si="19"/>
        <v>0</v>
      </c>
      <c r="CM217" s="83">
        <v>7</v>
      </c>
      <c r="CN217" s="254" t="s">
        <v>4965</v>
      </c>
      <c r="CO217" s="140" t="s">
        <v>4965</v>
      </c>
      <c r="CP217" s="256" t="s">
        <v>4965</v>
      </c>
      <c r="CQ217" s="86" t="s">
        <v>4965</v>
      </c>
      <c r="CR217" s="85" t="s">
        <v>4965</v>
      </c>
      <c r="CS217" s="85" t="s">
        <v>4965</v>
      </c>
      <c r="CT217" s="85" t="s">
        <v>4965</v>
      </c>
      <c r="CU217" s="86"/>
    </row>
    <row r="218" spans="1:99" s="363" customFormat="1" ht="12" customHeight="1" x14ac:dyDescent="0.2">
      <c r="A218" s="72" t="s">
        <v>2441</v>
      </c>
      <c r="B218" s="73" t="s">
        <v>3606</v>
      </c>
      <c r="C218" s="73" t="s">
        <v>3607</v>
      </c>
      <c r="D218" s="73" t="s">
        <v>1432</v>
      </c>
      <c r="E218" s="78" t="s">
        <v>3608</v>
      </c>
      <c r="F218" s="73" t="s">
        <v>1432</v>
      </c>
      <c r="G218" s="73" t="s">
        <v>2888</v>
      </c>
      <c r="H218" s="73" t="s">
        <v>1435</v>
      </c>
      <c r="I218" s="73" t="s">
        <v>597</v>
      </c>
      <c r="J218" s="73">
        <v>527559</v>
      </c>
      <c r="K218" s="73">
        <v>173077</v>
      </c>
      <c r="L218" s="177" t="s">
        <v>3083</v>
      </c>
      <c r="M218" s="74" t="s">
        <v>710</v>
      </c>
      <c r="N218" s="74" t="s">
        <v>3859</v>
      </c>
      <c r="O218" s="73">
        <v>0</v>
      </c>
      <c r="P218" s="73">
        <v>1</v>
      </c>
      <c r="Q218" s="75">
        <v>1</v>
      </c>
      <c r="R218" s="73" t="s">
        <v>2293</v>
      </c>
      <c r="S218" s="73" t="s">
        <v>1438</v>
      </c>
      <c r="T218" s="74" t="s">
        <v>652</v>
      </c>
      <c r="U218" s="74" t="s">
        <v>710</v>
      </c>
      <c r="V218" s="73" t="s">
        <v>1439</v>
      </c>
      <c r="W218" s="74" t="s">
        <v>1432</v>
      </c>
      <c r="X218" s="73" t="s">
        <v>1442</v>
      </c>
      <c r="Y218" s="73" t="s">
        <v>1443</v>
      </c>
      <c r="Z218" s="73" t="s">
        <v>1444</v>
      </c>
      <c r="AA218" s="73" t="s">
        <v>2713</v>
      </c>
      <c r="AB218" s="384">
        <v>8.9999999999999993E-3</v>
      </c>
      <c r="AC218" s="76" t="s">
        <v>710</v>
      </c>
      <c r="AD218" s="77" t="s">
        <v>3859</v>
      </c>
      <c r="AE218" s="157" t="s">
        <v>3063</v>
      </c>
      <c r="AF218" s="78" t="s">
        <v>1445</v>
      </c>
      <c r="AG218" s="84"/>
      <c r="AH218" s="78">
        <v>0</v>
      </c>
      <c r="AI218" s="78">
        <v>0</v>
      </c>
      <c r="AJ218" s="78">
        <v>0</v>
      </c>
      <c r="AK218" s="78">
        <v>0</v>
      </c>
      <c r="AL218" s="78">
        <v>0</v>
      </c>
      <c r="AM218" s="78">
        <v>1</v>
      </c>
      <c r="AN218" s="78">
        <v>0</v>
      </c>
      <c r="AO218" s="78">
        <v>0</v>
      </c>
      <c r="AP218" s="78">
        <v>0</v>
      </c>
      <c r="AQ218" s="78">
        <v>0</v>
      </c>
      <c r="AR218" s="78">
        <v>0</v>
      </c>
      <c r="AS218" s="78">
        <v>0</v>
      </c>
      <c r="AT218" s="78">
        <v>0</v>
      </c>
      <c r="AU218" s="78">
        <v>0</v>
      </c>
      <c r="AV218" s="78">
        <v>0</v>
      </c>
      <c r="AW218" s="78">
        <v>0</v>
      </c>
      <c r="AX218" s="78">
        <v>0</v>
      </c>
      <c r="AY218" s="78">
        <v>0</v>
      </c>
      <c r="AZ218" s="78">
        <v>0</v>
      </c>
      <c r="BA218" s="78">
        <v>1</v>
      </c>
      <c r="BB218" s="78">
        <v>0</v>
      </c>
      <c r="BC218" s="78">
        <v>0</v>
      </c>
      <c r="BD218" s="78">
        <v>0</v>
      </c>
      <c r="BE218" s="78">
        <v>0</v>
      </c>
      <c r="BF218" s="78">
        <v>0</v>
      </c>
      <c r="BG218" s="78">
        <v>0</v>
      </c>
      <c r="BH218" s="78">
        <v>0</v>
      </c>
      <c r="BI218" s="78">
        <v>0</v>
      </c>
      <c r="BJ218" s="78">
        <v>0</v>
      </c>
      <c r="BK218" s="78">
        <v>0</v>
      </c>
      <c r="BL218" s="285"/>
      <c r="BM218" s="179">
        <f t="shared" si="15"/>
        <v>1</v>
      </c>
      <c r="BN218" s="79">
        <v>0</v>
      </c>
      <c r="BO218" s="237">
        <v>0</v>
      </c>
      <c r="BP218" s="79">
        <v>0</v>
      </c>
      <c r="BQ218" s="79">
        <v>0</v>
      </c>
      <c r="BR218" s="79">
        <v>0</v>
      </c>
      <c r="BS218" s="238">
        <v>0</v>
      </c>
      <c r="BT218" s="79">
        <v>0</v>
      </c>
      <c r="BU218" s="79">
        <v>0</v>
      </c>
      <c r="BV218" s="79">
        <v>0</v>
      </c>
      <c r="BW218" s="79">
        <v>0</v>
      </c>
      <c r="BX218" s="79">
        <v>0</v>
      </c>
      <c r="BY218" s="79">
        <v>0</v>
      </c>
      <c r="BZ218" s="79">
        <v>0</v>
      </c>
      <c r="CA218" s="79">
        <v>0</v>
      </c>
      <c r="CB218" s="79">
        <v>0</v>
      </c>
      <c r="CC218" s="79">
        <v>0</v>
      </c>
      <c r="CD218" s="79">
        <v>0</v>
      </c>
      <c r="CE218" s="79">
        <v>0</v>
      </c>
      <c r="CF218" s="79">
        <v>0</v>
      </c>
      <c r="CG218" s="79">
        <v>0</v>
      </c>
      <c r="CH218" s="79">
        <v>0</v>
      </c>
      <c r="CI218" s="81">
        <f t="shared" si="16"/>
        <v>0</v>
      </c>
      <c r="CJ218" s="131">
        <f t="shared" si="17"/>
        <v>0</v>
      </c>
      <c r="CK218" s="131">
        <f t="shared" si="18"/>
        <v>0</v>
      </c>
      <c r="CL218" s="131">
        <f t="shared" si="19"/>
        <v>0</v>
      </c>
      <c r="CM218" s="83">
        <v>1</v>
      </c>
      <c r="CN218" s="254" t="s">
        <v>4965</v>
      </c>
      <c r="CO218" s="140" t="s">
        <v>4965</v>
      </c>
      <c r="CP218" s="256" t="s">
        <v>4965</v>
      </c>
      <c r="CQ218" s="86" t="s">
        <v>4965</v>
      </c>
      <c r="CR218" s="85" t="s">
        <v>4965</v>
      </c>
      <c r="CS218" s="85" t="s">
        <v>4965</v>
      </c>
      <c r="CT218" s="85" t="s">
        <v>4965</v>
      </c>
      <c r="CU218" s="86"/>
    </row>
    <row r="219" spans="1:99" s="363" customFormat="1" ht="12" customHeight="1" x14ac:dyDescent="0.2">
      <c r="A219" s="72" t="s">
        <v>2441</v>
      </c>
      <c r="B219" s="73" t="s">
        <v>2294</v>
      </c>
      <c r="C219" s="73" t="s">
        <v>1432</v>
      </c>
      <c r="D219" s="73" t="s">
        <v>1432</v>
      </c>
      <c r="E219" s="78" t="s">
        <v>2295</v>
      </c>
      <c r="F219" s="73" t="s">
        <v>4178</v>
      </c>
      <c r="G219" s="73" t="s">
        <v>2296</v>
      </c>
      <c r="H219" s="73" t="s">
        <v>1435</v>
      </c>
      <c r="I219" s="73" t="s">
        <v>2297</v>
      </c>
      <c r="J219" s="73">
        <v>526713</v>
      </c>
      <c r="K219" s="73">
        <v>171729</v>
      </c>
      <c r="L219" s="177" t="s">
        <v>3069</v>
      </c>
      <c r="M219" s="74" t="s">
        <v>4125</v>
      </c>
      <c r="N219" s="74" t="s">
        <v>3859</v>
      </c>
      <c r="O219" s="73">
        <v>0</v>
      </c>
      <c r="P219" s="73">
        <v>1</v>
      </c>
      <c r="Q219" s="75">
        <v>1</v>
      </c>
      <c r="R219" s="73" t="s">
        <v>2298</v>
      </c>
      <c r="S219" s="73" t="s">
        <v>1438</v>
      </c>
      <c r="T219" s="74" t="s">
        <v>1589</v>
      </c>
      <c r="U219" s="74" t="s">
        <v>2830</v>
      </c>
      <c r="V219" s="73" t="s">
        <v>1439</v>
      </c>
      <c r="W219" s="74" t="s">
        <v>1432</v>
      </c>
      <c r="X219" s="73" t="s">
        <v>1442</v>
      </c>
      <c r="Y219" s="73" t="s">
        <v>3893</v>
      </c>
      <c r="Z219" s="73" t="s">
        <v>1444</v>
      </c>
      <c r="AA219" s="73" t="s">
        <v>1136</v>
      </c>
      <c r="AB219" s="384">
        <v>6.0000000000000001E-3</v>
      </c>
      <c r="AC219" s="76" t="s">
        <v>4125</v>
      </c>
      <c r="AD219" s="77" t="s">
        <v>3859</v>
      </c>
      <c r="AE219" s="157" t="s">
        <v>3063</v>
      </c>
      <c r="AF219" s="78" t="s">
        <v>1445</v>
      </c>
      <c r="AG219" s="78">
        <v>0</v>
      </c>
      <c r="AH219" s="78">
        <v>0</v>
      </c>
      <c r="AI219" s="78">
        <v>0</v>
      </c>
      <c r="AJ219" s="78">
        <v>0</v>
      </c>
      <c r="AK219" s="78">
        <v>1</v>
      </c>
      <c r="AL219" s="78">
        <v>0</v>
      </c>
      <c r="AM219" s="78">
        <v>0</v>
      </c>
      <c r="AN219" s="78">
        <v>0</v>
      </c>
      <c r="AO219" s="78">
        <v>0</v>
      </c>
      <c r="AP219" s="78">
        <v>0</v>
      </c>
      <c r="AQ219" s="78">
        <v>0</v>
      </c>
      <c r="AR219" s="78">
        <v>1</v>
      </c>
      <c r="AS219" s="78">
        <v>0</v>
      </c>
      <c r="AT219" s="78">
        <v>0</v>
      </c>
      <c r="AU219" s="78">
        <v>0</v>
      </c>
      <c r="AV219" s="78">
        <v>0</v>
      </c>
      <c r="AW219" s="78">
        <v>0</v>
      </c>
      <c r="AX219" s="78">
        <v>0</v>
      </c>
      <c r="AY219" s="78">
        <v>0</v>
      </c>
      <c r="AZ219" s="78">
        <v>0</v>
      </c>
      <c r="BA219" s="78">
        <v>0</v>
      </c>
      <c r="BB219" s="78">
        <v>0</v>
      </c>
      <c r="BC219" s="78">
        <v>0</v>
      </c>
      <c r="BD219" s="78">
        <v>0</v>
      </c>
      <c r="BE219" s="78">
        <v>0</v>
      </c>
      <c r="BF219" s="78">
        <v>0</v>
      </c>
      <c r="BG219" s="78">
        <v>0</v>
      </c>
      <c r="BH219" s="78">
        <v>0</v>
      </c>
      <c r="BI219" s="78">
        <v>0</v>
      </c>
      <c r="BJ219" s="78">
        <v>0</v>
      </c>
      <c r="BK219" s="78">
        <v>0</v>
      </c>
      <c r="BL219" s="285"/>
      <c r="BM219" s="179">
        <f t="shared" si="15"/>
        <v>1</v>
      </c>
      <c r="BN219" s="79">
        <v>0</v>
      </c>
      <c r="BO219" s="237">
        <v>0</v>
      </c>
      <c r="BP219" s="79">
        <v>0</v>
      </c>
      <c r="BQ219" s="79">
        <v>0</v>
      </c>
      <c r="BR219" s="79">
        <v>0</v>
      </c>
      <c r="BS219" s="238">
        <v>0</v>
      </c>
      <c r="BT219" s="79">
        <v>0</v>
      </c>
      <c r="BU219" s="79">
        <v>0</v>
      </c>
      <c r="BV219" s="79">
        <v>0</v>
      </c>
      <c r="BW219" s="79">
        <v>0</v>
      </c>
      <c r="BX219" s="79">
        <v>0</v>
      </c>
      <c r="BY219" s="79">
        <v>0</v>
      </c>
      <c r="BZ219" s="79">
        <v>0</v>
      </c>
      <c r="CA219" s="79">
        <v>0</v>
      </c>
      <c r="CB219" s="79">
        <v>0</v>
      </c>
      <c r="CC219" s="79">
        <v>0</v>
      </c>
      <c r="CD219" s="79">
        <v>0</v>
      </c>
      <c r="CE219" s="79">
        <v>0</v>
      </c>
      <c r="CF219" s="79">
        <v>0</v>
      </c>
      <c r="CG219" s="79">
        <v>0</v>
      </c>
      <c r="CH219" s="79">
        <v>0</v>
      </c>
      <c r="CI219" s="81">
        <f t="shared" si="16"/>
        <v>0</v>
      </c>
      <c r="CJ219" s="131">
        <f t="shared" si="17"/>
        <v>0</v>
      </c>
      <c r="CK219" s="131">
        <f t="shared" si="18"/>
        <v>0</v>
      </c>
      <c r="CL219" s="131">
        <f t="shared" si="19"/>
        <v>0</v>
      </c>
      <c r="CM219" s="83">
        <v>7</v>
      </c>
      <c r="CN219" s="254" t="s">
        <v>4965</v>
      </c>
      <c r="CO219" s="140" t="s">
        <v>4965</v>
      </c>
      <c r="CP219" s="256" t="s">
        <v>4965</v>
      </c>
      <c r="CQ219" s="86" t="s">
        <v>4965</v>
      </c>
      <c r="CR219" s="85" t="s">
        <v>4965</v>
      </c>
      <c r="CS219" s="85" t="s">
        <v>4965</v>
      </c>
      <c r="CT219" s="85" t="s">
        <v>4965</v>
      </c>
      <c r="CU219" s="86"/>
    </row>
    <row r="220" spans="1:99" s="363" customFormat="1" ht="12" customHeight="1" x14ac:dyDescent="0.2">
      <c r="A220" s="72" t="s">
        <v>2441</v>
      </c>
      <c r="B220" s="73" t="s">
        <v>2299</v>
      </c>
      <c r="C220" s="73" t="s">
        <v>1432</v>
      </c>
      <c r="D220" s="73" t="s">
        <v>1432</v>
      </c>
      <c r="E220" s="78" t="s">
        <v>1432</v>
      </c>
      <c r="F220" s="73" t="s">
        <v>2696</v>
      </c>
      <c r="G220" s="73" t="s">
        <v>2300</v>
      </c>
      <c r="H220" s="73" t="s">
        <v>1435</v>
      </c>
      <c r="I220" s="73" t="s">
        <v>2301</v>
      </c>
      <c r="J220" s="73">
        <v>528608</v>
      </c>
      <c r="K220" s="73">
        <v>172791</v>
      </c>
      <c r="L220" s="177" t="s">
        <v>3077</v>
      </c>
      <c r="M220" s="74" t="s">
        <v>1121</v>
      </c>
      <c r="N220" s="74" t="s">
        <v>3859</v>
      </c>
      <c r="O220" s="73">
        <v>1</v>
      </c>
      <c r="P220" s="73">
        <v>0</v>
      </c>
      <c r="Q220" s="75">
        <v>-1</v>
      </c>
      <c r="R220" s="73" t="s">
        <v>2302</v>
      </c>
      <c r="S220" s="73" t="s">
        <v>1438</v>
      </c>
      <c r="T220" s="74" t="s">
        <v>1311</v>
      </c>
      <c r="U220" s="74" t="s">
        <v>2128</v>
      </c>
      <c r="V220" s="73" t="s">
        <v>1439</v>
      </c>
      <c r="W220" s="74" t="s">
        <v>1432</v>
      </c>
      <c r="X220" s="73" t="s">
        <v>1442</v>
      </c>
      <c r="Y220" s="73" t="s">
        <v>3893</v>
      </c>
      <c r="Z220" s="73" t="s">
        <v>1444</v>
      </c>
      <c r="AA220" s="73" t="s">
        <v>1454</v>
      </c>
      <c r="AB220" s="384">
        <v>1.0999999999999999E-2</v>
      </c>
      <c r="AC220" s="76" t="s">
        <v>1121</v>
      </c>
      <c r="AD220" s="77" t="s">
        <v>3859</v>
      </c>
      <c r="AE220" s="157" t="s">
        <v>3063</v>
      </c>
      <c r="AF220" s="78" t="s">
        <v>1445</v>
      </c>
      <c r="AG220" s="78">
        <v>0</v>
      </c>
      <c r="AH220" s="78">
        <v>0</v>
      </c>
      <c r="AI220" s="78">
        <v>0</v>
      </c>
      <c r="AJ220" s="78">
        <v>0</v>
      </c>
      <c r="AK220" s="78">
        <v>0</v>
      </c>
      <c r="AL220" s="78">
        <v>0</v>
      </c>
      <c r="AM220" s="78">
        <v>0</v>
      </c>
      <c r="AN220" s="78">
        <v>-1</v>
      </c>
      <c r="AO220" s="78">
        <v>0</v>
      </c>
      <c r="AP220" s="78">
        <v>0</v>
      </c>
      <c r="AQ220" s="78">
        <v>0</v>
      </c>
      <c r="AR220" s="78">
        <v>0</v>
      </c>
      <c r="AS220" s="78">
        <v>0</v>
      </c>
      <c r="AT220" s="78">
        <v>0</v>
      </c>
      <c r="AU220" s="78">
        <v>0</v>
      </c>
      <c r="AV220" s="78">
        <v>0</v>
      </c>
      <c r="AW220" s="78">
        <v>0</v>
      </c>
      <c r="AX220" s="78">
        <v>0</v>
      </c>
      <c r="AY220" s="78">
        <v>0</v>
      </c>
      <c r="AZ220" s="78">
        <v>0</v>
      </c>
      <c r="BA220" s="78">
        <v>0</v>
      </c>
      <c r="BB220" s="78">
        <v>-1</v>
      </c>
      <c r="BC220" s="78">
        <v>0</v>
      </c>
      <c r="BD220" s="78">
        <v>0</v>
      </c>
      <c r="BE220" s="78">
        <v>0</v>
      </c>
      <c r="BF220" s="78">
        <v>0</v>
      </c>
      <c r="BG220" s="78">
        <v>0</v>
      </c>
      <c r="BH220" s="78">
        <v>0</v>
      </c>
      <c r="BI220" s="78">
        <v>0</v>
      </c>
      <c r="BJ220" s="78">
        <v>0</v>
      </c>
      <c r="BK220" s="78">
        <v>0</v>
      </c>
      <c r="BL220" s="285"/>
      <c r="BM220" s="179">
        <f t="shared" si="15"/>
        <v>-1</v>
      </c>
      <c r="BN220" s="79">
        <v>0</v>
      </c>
      <c r="BO220" s="237">
        <v>0</v>
      </c>
      <c r="BP220" s="79">
        <v>0</v>
      </c>
      <c r="BQ220" s="79">
        <v>0</v>
      </c>
      <c r="BR220" s="79">
        <v>0</v>
      </c>
      <c r="BS220" s="238">
        <v>0</v>
      </c>
      <c r="BT220" s="79">
        <v>0</v>
      </c>
      <c r="BU220" s="79">
        <v>0</v>
      </c>
      <c r="BV220" s="79">
        <v>0</v>
      </c>
      <c r="BW220" s="79">
        <v>0</v>
      </c>
      <c r="BX220" s="79">
        <v>0</v>
      </c>
      <c r="BY220" s="79">
        <v>0</v>
      </c>
      <c r="BZ220" s="79">
        <v>0</v>
      </c>
      <c r="CA220" s="79">
        <v>0</v>
      </c>
      <c r="CB220" s="79">
        <v>0</v>
      </c>
      <c r="CC220" s="79">
        <v>0</v>
      </c>
      <c r="CD220" s="79">
        <v>0</v>
      </c>
      <c r="CE220" s="79">
        <v>0</v>
      </c>
      <c r="CF220" s="79">
        <v>0</v>
      </c>
      <c r="CG220" s="79">
        <v>0</v>
      </c>
      <c r="CH220" s="79">
        <v>0</v>
      </c>
      <c r="CI220" s="81">
        <f t="shared" si="16"/>
        <v>0</v>
      </c>
      <c r="CJ220" s="131">
        <f t="shared" si="17"/>
        <v>0</v>
      </c>
      <c r="CK220" s="131">
        <f t="shared" si="18"/>
        <v>0</v>
      </c>
      <c r="CL220" s="131">
        <f t="shared" si="19"/>
        <v>0</v>
      </c>
      <c r="CM220" s="83">
        <v>7</v>
      </c>
      <c r="CN220" s="254" t="s">
        <v>4965</v>
      </c>
      <c r="CO220" s="140" t="s">
        <v>4965</v>
      </c>
      <c r="CP220" s="256" t="s">
        <v>4965</v>
      </c>
      <c r="CQ220" s="86" t="s">
        <v>4965</v>
      </c>
      <c r="CR220" s="85" t="s">
        <v>4965</v>
      </c>
      <c r="CS220" s="85" t="s">
        <v>4965</v>
      </c>
      <c r="CT220" s="85" t="s">
        <v>4965</v>
      </c>
      <c r="CU220" s="86"/>
    </row>
    <row r="221" spans="1:99" s="363" customFormat="1" ht="12" customHeight="1" x14ac:dyDescent="0.2">
      <c r="A221" s="72" t="s">
        <v>2441</v>
      </c>
      <c r="B221" s="73" t="s">
        <v>4752</v>
      </c>
      <c r="C221" s="73" t="s">
        <v>1432</v>
      </c>
      <c r="D221" s="73" t="s">
        <v>1432</v>
      </c>
      <c r="E221" s="78" t="s">
        <v>1432</v>
      </c>
      <c r="F221" s="73" t="s">
        <v>4753</v>
      </c>
      <c r="G221" s="73" t="s">
        <v>4754</v>
      </c>
      <c r="H221" s="73" t="s">
        <v>2717</v>
      </c>
      <c r="I221" s="73" t="s">
        <v>4755</v>
      </c>
      <c r="J221" s="73">
        <v>527658</v>
      </c>
      <c r="K221" s="73">
        <v>175832</v>
      </c>
      <c r="L221" s="177" t="s">
        <v>3085</v>
      </c>
      <c r="M221" s="74" t="s">
        <v>3251</v>
      </c>
      <c r="N221" s="74" t="s">
        <v>3251</v>
      </c>
      <c r="O221" s="73">
        <v>0</v>
      </c>
      <c r="P221" s="73">
        <v>1</v>
      </c>
      <c r="Q221" s="75">
        <v>1</v>
      </c>
      <c r="R221" s="73" t="s">
        <v>4756</v>
      </c>
      <c r="S221" s="73" t="s">
        <v>1574</v>
      </c>
      <c r="T221" s="74" t="s">
        <v>4039</v>
      </c>
      <c r="U221" s="74" t="s">
        <v>3251</v>
      </c>
      <c r="V221" s="73" t="s">
        <v>1439</v>
      </c>
      <c r="W221" s="74" t="s">
        <v>1432</v>
      </c>
      <c r="X221" s="73" t="s">
        <v>1442</v>
      </c>
      <c r="Y221" s="73" t="s">
        <v>1453</v>
      </c>
      <c r="Z221" s="73" t="s">
        <v>1444</v>
      </c>
      <c r="AA221" s="73" t="s">
        <v>1454</v>
      </c>
      <c r="AB221" s="384">
        <v>4.0000000000000001E-3</v>
      </c>
      <c r="AC221" s="76" t="s">
        <v>3251</v>
      </c>
      <c r="AD221" s="77" t="s">
        <v>3251</v>
      </c>
      <c r="AE221" s="157" t="s">
        <v>3063</v>
      </c>
      <c r="AF221" s="78" t="s">
        <v>1445</v>
      </c>
      <c r="AG221" s="78">
        <v>0</v>
      </c>
      <c r="AH221" s="78">
        <v>0</v>
      </c>
      <c r="AI221" s="78">
        <v>0</v>
      </c>
      <c r="AJ221" s="78">
        <v>0</v>
      </c>
      <c r="AK221" s="78">
        <v>0</v>
      </c>
      <c r="AL221" s="78">
        <v>0</v>
      </c>
      <c r="AM221" s="78">
        <v>1</v>
      </c>
      <c r="AN221" s="78">
        <v>0</v>
      </c>
      <c r="AO221" s="78">
        <v>0</v>
      </c>
      <c r="AP221" s="78">
        <v>0</v>
      </c>
      <c r="AQ221" s="78">
        <v>0</v>
      </c>
      <c r="AR221" s="78">
        <v>0</v>
      </c>
      <c r="AS221" s="78">
        <v>0</v>
      </c>
      <c r="AT221" s="78">
        <v>1</v>
      </c>
      <c r="AU221" s="78">
        <v>0</v>
      </c>
      <c r="AV221" s="78">
        <v>0</v>
      </c>
      <c r="AW221" s="78">
        <v>0</v>
      </c>
      <c r="AX221" s="78">
        <v>0</v>
      </c>
      <c r="AY221" s="78">
        <v>0</v>
      </c>
      <c r="AZ221" s="78">
        <v>0</v>
      </c>
      <c r="BA221" s="78">
        <v>0</v>
      </c>
      <c r="BB221" s="78">
        <v>0</v>
      </c>
      <c r="BC221" s="78">
        <v>0</v>
      </c>
      <c r="BD221" s="78">
        <v>0</v>
      </c>
      <c r="BE221" s="78">
        <v>0</v>
      </c>
      <c r="BF221" s="78">
        <v>0</v>
      </c>
      <c r="BG221" s="78">
        <v>0</v>
      </c>
      <c r="BH221" s="78">
        <v>0</v>
      </c>
      <c r="BI221" s="78">
        <v>0</v>
      </c>
      <c r="BJ221" s="78">
        <v>0</v>
      </c>
      <c r="BK221" s="78">
        <v>0</v>
      </c>
      <c r="BL221" s="285"/>
      <c r="BM221" s="179">
        <f t="shared" si="15"/>
        <v>1</v>
      </c>
      <c r="BN221" s="79">
        <v>0</v>
      </c>
      <c r="BO221" s="237">
        <v>0</v>
      </c>
      <c r="BP221" s="79">
        <v>0</v>
      </c>
      <c r="BQ221" s="79">
        <v>0</v>
      </c>
      <c r="BR221" s="79">
        <v>0</v>
      </c>
      <c r="BS221" s="238">
        <v>0</v>
      </c>
      <c r="BT221" s="79">
        <v>0</v>
      </c>
      <c r="BU221" s="79">
        <v>0</v>
      </c>
      <c r="BV221" s="79">
        <v>0</v>
      </c>
      <c r="BW221" s="79">
        <v>0</v>
      </c>
      <c r="BX221" s="79">
        <v>0</v>
      </c>
      <c r="BY221" s="79">
        <v>0</v>
      </c>
      <c r="BZ221" s="79">
        <v>0</v>
      </c>
      <c r="CA221" s="79">
        <v>0</v>
      </c>
      <c r="CB221" s="79">
        <v>0</v>
      </c>
      <c r="CC221" s="79">
        <v>0</v>
      </c>
      <c r="CD221" s="79">
        <v>0</v>
      </c>
      <c r="CE221" s="79">
        <v>0</v>
      </c>
      <c r="CF221" s="79">
        <v>0</v>
      </c>
      <c r="CG221" s="79">
        <v>0</v>
      </c>
      <c r="CH221" s="79">
        <v>0</v>
      </c>
      <c r="CI221" s="81">
        <f t="shared" si="16"/>
        <v>0</v>
      </c>
      <c r="CJ221" s="131">
        <f t="shared" si="17"/>
        <v>0</v>
      </c>
      <c r="CK221" s="131">
        <f t="shared" si="18"/>
        <v>0</v>
      </c>
      <c r="CL221" s="131">
        <f t="shared" si="19"/>
        <v>0</v>
      </c>
      <c r="CM221" s="83">
        <v>7</v>
      </c>
      <c r="CN221" s="254" t="s">
        <v>4965</v>
      </c>
      <c r="CO221" s="140" t="s">
        <v>4965</v>
      </c>
      <c r="CP221" s="256" t="s">
        <v>4965</v>
      </c>
      <c r="CQ221" s="86" t="s">
        <v>4965</v>
      </c>
      <c r="CR221" s="85" t="s">
        <v>4965</v>
      </c>
      <c r="CS221" s="85" t="s">
        <v>4965</v>
      </c>
      <c r="CT221" s="85" t="s">
        <v>4965</v>
      </c>
      <c r="CU221" s="86"/>
    </row>
    <row r="222" spans="1:99" s="363" customFormat="1" ht="12" customHeight="1" x14ac:dyDescent="0.2">
      <c r="A222" s="72" t="s">
        <v>2441</v>
      </c>
      <c r="B222" s="73" t="s">
        <v>2303</v>
      </c>
      <c r="C222" s="73" t="s">
        <v>1432</v>
      </c>
      <c r="D222" s="73" t="s">
        <v>1432</v>
      </c>
      <c r="E222" s="78" t="s">
        <v>1432</v>
      </c>
      <c r="F222" s="73" t="s">
        <v>160</v>
      </c>
      <c r="G222" s="73" t="s">
        <v>4942</v>
      </c>
      <c r="H222" s="73" t="s">
        <v>1885</v>
      </c>
      <c r="I222" s="73" t="s">
        <v>161</v>
      </c>
      <c r="J222" s="73">
        <v>525157</v>
      </c>
      <c r="K222" s="73">
        <v>173398</v>
      </c>
      <c r="L222" s="177" t="s">
        <v>3087</v>
      </c>
      <c r="M222" s="74" t="s">
        <v>324</v>
      </c>
      <c r="N222" s="74" t="s">
        <v>941</v>
      </c>
      <c r="O222" s="73">
        <v>0</v>
      </c>
      <c r="P222" s="73">
        <v>1</v>
      </c>
      <c r="Q222" s="75">
        <v>1</v>
      </c>
      <c r="R222" s="73" t="s">
        <v>2304</v>
      </c>
      <c r="S222" s="73" t="s">
        <v>1574</v>
      </c>
      <c r="T222" s="74" t="s">
        <v>1023</v>
      </c>
      <c r="U222" s="74" t="s">
        <v>2978</v>
      </c>
      <c r="V222" s="73" t="s">
        <v>1439</v>
      </c>
      <c r="W222" s="74" t="s">
        <v>1432</v>
      </c>
      <c r="X222" s="73" t="s">
        <v>1442</v>
      </c>
      <c r="Y222" s="73" t="s">
        <v>3893</v>
      </c>
      <c r="Z222" s="73" t="s">
        <v>1444</v>
      </c>
      <c r="AA222" s="73" t="s">
        <v>1136</v>
      </c>
      <c r="AB222" s="384">
        <v>5.0000000000000001E-3</v>
      </c>
      <c r="AC222" s="76" t="s">
        <v>324</v>
      </c>
      <c r="AD222" s="77" t="s">
        <v>941</v>
      </c>
      <c r="AE222" s="157" t="s">
        <v>3063</v>
      </c>
      <c r="AF222" s="78" t="s">
        <v>1445</v>
      </c>
      <c r="AG222" s="84"/>
      <c r="AH222" s="78">
        <v>0</v>
      </c>
      <c r="AI222" s="78">
        <v>0</v>
      </c>
      <c r="AJ222" s="78">
        <v>0</v>
      </c>
      <c r="AK222" s="78">
        <v>0</v>
      </c>
      <c r="AL222" s="78">
        <v>1</v>
      </c>
      <c r="AM222" s="78">
        <v>0</v>
      </c>
      <c r="AN222" s="78">
        <v>0</v>
      </c>
      <c r="AO222" s="78">
        <v>0</v>
      </c>
      <c r="AP222" s="78">
        <v>0</v>
      </c>
      <c r="AQ222" s="78">
        <v>0</v>
      </c>
      <c r="AR222" s="78">
        <v>0</v>
      </c>
      <c r="AS222" s="78">
        <v>1</v>
      </c>
      <c r="AT222" s="78">
        <v>0</v>
      </c>
      <c r="AU222" s="78">
        <v>0</v>
      </c>
      <c r="AV222" s="78">
        <v>0</v>
      </c>
      <c r="AW222" s="78">
        <v>0</v>
      </c>
      <c r="AX222" s="78">
        <v>0</v>
      </c>
      <c r="AY222" s="78">
        <v>0</v>
      </c>
      <c r="AZ222" s="78">
        <v>0</v>
      </c>
      <c r="BA222" s="78">
        <v>0</v>
      </c>
      <c r="BB222" s="78">
        <v>0</v>
      </c>
      <c r="BC222" s="78">
        <v>0</v>
      </c>
      <c r="BD222" s="78">
        <v>0</v>
      </c>
      <c r="BE222" s="78">
        <v>0</v>
      </c>
      <c r="BF222" s="78">
        <v>0</v>
      </c>
      <c r="BG222" s="78">
        <v>0</v>
      </c>
      <c r="BH222" s="78">
        <v>0</v>
      </c>
      <c r="BI222" s="78">
        <v>0</v>
      </c>
      <c r="BJ222" s="78">
        <v>0</v>
      </c>
      <c r="BK222" s="78">
        <v>0</v>
      </c>
      <c r="BL222" s="285"/>
      <c r="BM222" s="179">
        <f t="shared" si="15"/>
        <v>1</v>
      </c>
      <c r="BN222" s="79">
        <v>0</v>
      </c>
      <c r="BO222" s="237">
        <v>0</v>
      </c>
      <c r="BP222" s="79">
        <v>0</v>
      </c>
      <c r="BQ222" s="79">
        <v>0</v>
      </c>
      <c r="BR222" s="79">
        <v>0</v>
      </c>
      <c r="BS222" s="238">
        <v>0</v>
      </c>
      <c r="BT222" s="79">
        <v>0</v>
      </c>
      <c r="BU222" s="79">
        <v>0</v>
      </c>
      <c r="BV222" s="79">
        <v>0</v>
      </c>
      <c r="BW222" s="79">
        <v>0</v>
      </c>
      <c r="BX222" s="79">
        <v>0</v>
      </c>
      <c r="BY222" s="79">
        <v>0</v>
      </c>
      <c r="BZ222" s="79">
        <v>0</v>
      </c>
      <c r="CA222" s="79">
        <v>0</v>
      </c>
      <c r="CB222" s="79">
        <v>0</v>
      </c>
      <c r="CC222" s="79">
        <v>0</v>
      </c>
      <c r="CD222" s="79">
        <v>0</v>
      </c>
      <c r="CE222" s="79">
        <v>0</v>
      </c>
      <c r="CF222" s="79">
        <v>0</v>
      </c>
      <c r="CG222" s="79">
        <v>0</v>
      </c>
      <c r="CH222" s="79">
        <v>0</v>
      </c>
      <c r="CI222" s="81">
        <f t="shared" si="16"/>
        <v>0</v>
      </c>
      <c r="CJ222" s="131">
        <f t="shared" si="17"/>
        <v>0</v>
      </c>
      <c r="CK222" s="131">
        <f t="shared" si="18"/>
        <v>0</v>
      </c>
      <c r="CL222" s="131">
        <f t="shared" si="19"/>
        <v>0</v>
      </c>
      <c r="CM222" s="83">
        <v>7</v>
      </c>
      <c r="CN222" s="254" t="s">
        <v>4965</v>
      </c>
      <c r="CO222" s="140" t="s">
        <v>4965</v>
      </c>
      <c r="CP222" s="256" t="s">
        <v>4965</v>
      </c>
      <c r="CQ222" s="86" t="s">
        <v>4965</v>
      </c>
      <c r="CR222" s="85" t="s">
        <v>4965</v>
      </c>
      <c r="CS222" s="85" t="s">
        <v>4965</v>
      </c>
      <c r="CT222" s="85" t="s">
        <v>4965</v>
      </c>
      <c r="CU222" s="86"/>
    </row>
    <row r="223" spans="1:99" s="363" customFormat="1" ht="12" customHeight="1" x14ac:dyDescent="0.2">
      <c r="A223" s="72" t="s">
        <v>2441</v>
      </c>
      <c r="B223" s="73" t="s">
        <v>2305</v>
      </c>
      <c r="C223" s="73" t="s">
        <v>1432</v>
      </c>
      <c r="D223" s="73" t="s">
        <v>1432</v>
      </c>
      <c r="E223" s="78" t="s">
        <v>3445</v>
      </c>
      <c r="F223" s="73" t="s">
        <v>3446</v>
      </c>
      <c r="G223" s="73" t="s">
        <v>3313</v>
      </c>
      <c r="H223" s="73" t="s">
        <v>1458</v>
      </c>
      <c r="I223" s="73" t="s">
        <v>3314</v>
      </c>
      <c r="J223" s="73">
        <v>524374</v>
      </c>
      <c r="K223" s="73">
        <v>175298</v>
      </c>
      <c r="L223" s="177" t="s">
        <v>3088</v>
      </c>
      <c r="M223" s="74" t="s">
        <v>3859</v>
      </c>
      <c r="N223" s="74" t="s">
        <v>3859</v>
      </c>
      <c r="O223" s="73">
        <v>0</v>
      </c>
      <c r="P223" s="73">
        <v>1</v>
      </c>
      <c r="Q223" s="75">
        <v>1</v>
      </c>
      <c r="R223" s="73" t="s">
        <v>2306</v>
      </c>
      <c r="S223" s="73" t="s">
        <v>1438</v>
      </c>
      <c r="T223" s="74" t="s">
        <v>2542</v>
      </c>
      <c r="U223" s="74" t="s">
        <v>377</v>
      </c>
      <c r="V223" s="73" t="s">
        <v>1439</v>
      </c>
      <c r="W223" s="74" t="s">
        <v>1432</v>
      </c>
      <c r="X223" s="73" t="s">
        <v>1442</v>
      </c>
      <c r="Y223" s="73" t="s">
        <v>3893</v>
      </c>
      <c r="Z223" s="73" t="s">
        <v>1444</v>
      </c>
      <c r="AA223" s="73" t="s">
        <v>3894</v>
      </c>
      <c r="AB223" s="384">
        <v>7.0000000000000001E-3</v>
      </c>
      <c r="AC223" s="76" t="s">
        <v>3859</v>
      </c>
      <c r="AD223" s="77" t="s">
        <v>3859</v>
      </c>
      <c r="AE223" s="157" t="s">
        <v>3063</v>
      </c>
      <c r="AF223" s="78" t="s">
        <v>1445</v>
      </c>
      <c r="AG223" s="84"/>
      <c r="AH223" s="78">
        <v>0</v>
      </c>
      <c r="AI223" s="78">
        <v>0</v>
      </c>
      <c r="AJ223" s="78">
        <v>1</v>
      </c>
      <c r="AK223" s="78">
        <v>0</v>
      </c>
      <c r="AL223" s="78">
        <v>0</v>
      </c>
      <c r="AM223" s="78">
        <v>0</v>
      </c>
      <c r="AN223" s="78">
        <v>0</v>
      </c>
      <c r="AO223" s="78">
        <v>0</v>
      </c>
      <c r="AP223" s="78">
        <v>0</v>
      </c>
      <c r="AQ223" s="78">
        <v>1</v>
      </c>
      <c r="AR223" s="78">
        <v>0</v>
      </c>
      <c r="AS223" s="78">
        <v>0</v>
      </c>
      <c r="AT223" s="78">
        <v>0</v>
      </c>
      <c r="AU223" s="78">
        <v>0</v>
      </c>
      <c r="AV223" s="78">
        <v>0</v>
      </c>
      <c r="AW223" s="78">
        <v>0</v>
      </c>
      <c r="AX223" s="78">
        <v>0</v>
      </c>
      <c r="AY223" s="78">
        <v>0</v>
      </c>
      <c r="AZ223" s="78">
        <v>0</v>
      </c>
      <c r="BA223" s="78">
        <v>0</v>
      </c>
      <c r="BB223" s="78">
        <v>0</v>
      </c>
      <c r="BC223" s="78">
        <v>0</v>
      </c>
      <c r="BD223" s="78">
        <v>0</v>
      </c>
      <c r="BE223" s="78">
        <v>0</v>
      </c>
      <c r="BF223" s="78">
        <v>0</v>
      </c>
      <c r="BG223" s="78">
        <v>0</v>
      </c>
      <c r="BH223" s="78">
        <v>0</v>
      </c>
      <c r="BI223" s="78">
        <v>0</v>
      </c>
      <c r="BJ223" s="78">
        <v>0</v>
      </c>
      <c r="BK223" s="78">
        <v>0</v>
      </c>
      <c r="BL223" s="285"/>
      <c r="BM223" s="179">
        <f t="shared" si="15"/>
        <v>1</v>
      </c>
      <c r="BN223" s="79">
        <v>0</v>
      </c>
      <c r="BO223" s="237">
        <v>0</v>
      </c>
      <c r="BP223" s="79">
        <v>0</v>
      </c>
      <c r="BQ223" s="79">
        <v>0</v>
      </c>
      <c r="BR223" s="79">
        <v>0</v>
      </c>
      <c r="BS223" s="238">
        <v>0</v>
      </c>
      <c r="BT223" s="79">
        <v>0</v>
      </c>
      <c r="BU223" s="79">
        <v>0</v>
      </c>
      <c r="BV223" s="79">
        <v>0</v>
      </c>
      <c r="BW223" s="79">
        <v>0</v>
      </c>
      <c r="BX223" s="79">
        <v>0</v>
      </c>
      <c r="BY223" s="79">
        <v>0</v>
      </c>
      <c r="BZ223" s="79">
        <v>0</v>
      </c>
      <c r="CA223" s="79">
        <v>0</v>
      </c>
      <c r="CB223" s="79">
        <v>0</v>
      </c>
      <c r="CC223" s="79">
        <v>0</v>
      </c>
      <c r="CD223" s="79">
        <v>0</v>
      </c>
      <c r="CE223" s="79">
        <v>0</v>
      </c>
      <c r="CF223" s="79">
        <v>0</v>
      </c>
      <c r="CG223" s="79">
        <v>0</v>
      </c>
      <c r="CH223" s="79">
        <v>0</v>
      </c>
      <c r="CI223" s="81">
        <f t="shared" si="16"/>
        <v>0</v>
      </c>
      <c r="CJ223" s="131">
        <f t="shared" si="17"/>
        <v>0</v>
      </c>
      <c r="CK223" s="131">
        <f t="shared" si="18"/>
        <v>0</v>
      </c>
      <c r="CL223" s="131">
        <f t="shared" si="19"/>
        <v>0</v>
      </c>
      <c r="CM223" s="83">
        <v>7</v>
      </c>
      <c r="CN223" s="254" t="s">
        <v>4965</v>
      </c>
      <c r="CO223" s="140" t="s">
        <v>4965</v>
      </c>
      <c r="CP223" s="256" t="s">
        <v>4965</v>
      </c>
      <c r="CQ223" s="86" t="s">
        <v>4965</v>
      </c>
      <c r="CR223" s="85" t="s">
        <v>4965</v>
      </c>
      <c r="CS223" s="85" t="s">
        <v>4965</v>
      </c>
      <c r="CT223" s="85" t="s">
        <v>4965</v>
      </c>
      <c r="CU223" s="86"/>
    </row>
    <row r="224" spans="1:99" s="363" customFormat="1" ht="12" customHeight="1" x14ac:dyDescent="0.2">
      <c r="A224" s="72" t="s">
        <v>2441</v>
      </c>
      <c r="B224" s="73" t="s">
        <v>2307</v>
      </c>
      <c r="C224" s="73" t="s">
        <v>1432</v>
      </c>
      <c r="D224" s="73" t="s">
        <v>1432</v>
      </c>
      <c r="E224" s="78" t="s">
        <v>1432</v>
      </c>
      <c r="F224" s="73" t="s">
        <v>2308</v>
      </c>
      <c r="G224" s="73" t="s">
        <v>2309</v>
      </c>
      <c r="H224" s="73" t="s">
        <v>1458</v>
      </c>
      <c r="I224" s="73" t="s">
        <v>2310</v>
      </c>
      <c r="J224" s="73">
        <v>523754</v>
      </c>
      <c r="K224" s="73">
        <v>175202</v>
      </c>
      <c r="L224" s="177" t="s">
        <v>3088</v>
      </c>
      <c r="M224" s="74" t="s">
        <v>3859</v>
      </c>
      <c r="N224" s="74" t="s">
        <v>3859</v>
      </c>
      <c r="O224" s="73">
        <v>2</v>
      </c>
      <c r="P224" s="73">
        <v>1</v>
      </c>
      <c r="Q224" s="75">
        <v>-1</v>
      </c>
      <c r="R224" s="73" t="s">
        <v>606</v>
      </c>
      <c r="S224" s="73" t="s">
        <v>1438</v>
      </c>
      <c r="T224" s="74" t="s">
        <v>3838</v>
      </c>
      <c r="U224" s="74" t="s">
        <v>711</v>
      </c>
      <c r="V224" s="73" t="s">
        <v>1439</v>
      </c>
      <c r="W224" s="74" t="s">
        <v>1432</v>
      </c>
      <c r="X224" s="73" t="s">
        <v>1442</v>
      </c>
      <c r="Y224" s="73" t="s">
        <v>4694</v>
      </c>
      <c r="Z224" s="73" t="s">
        <v>1444</v>
      </c>
      <c r="AA224" s="73" t="s">
        <v>4207</v>
      </c>
      <c r="AB224" s="384">
        <v>1.2999999999999999E-2</v>
      </c>
      <c r="AC224" s="76" t="s">
        <v>3859</v>
      </c>
      <c r="AD224" s="77" t="s">
        <v>3859</v>
      </c>
      <c r="AE224" s="157" t="s">
        <v>3063</v>
      </c>
      <c r="AF224" s="78" t="s">
        <v>1445</v>
      </c>
      <c r="AG224" s="78"/>
      <c r="AH224" s="78">
        <v>0</v>
      </c>
      <c r="AI224" s="78">
        <v>0</v>
      </c>
      <c r="AJ224" s="78">
        <v>0</v>
      </c>
      <c r="AK224" s="78">
        <v>0</v>
      </c>
      <c r="AL224" s="78">
        <v>-2</v>
      </c>
      <c r="AM224" s="78">
        <v>0</v>
      </c>
      <c r="AN224" s="78">
        <v>1</v>
      </c>
      <c r="AO224" s="78">
        <v>0</v>
      </c>
      <c r="AP224" s="78">
        <v>0</v>
      </c>
      <c r="AQ224" s="78">
        <v>0</v>
      </c>
      <c r="AR224" s="78">
        <v>0</v>
      </c>
      <c r="AS224" s="78">
        <v>-2</v>
      </c>
      <c r="AT224" s="78">
        <v>0</v>
      </c>
      <c r="AU224" s="78">
        <v>0</v>
      </c>
      <c r="AV224" s="78">
        <v>0</v>
      </c>
      <c r="AW224" s="78">
        <v>0</v>
      </c>
      <c r="AX224" s="78">
        <v>0</v>
      </c>
      <c r="AY224" s="78">
        <v>0</v>
      </c>
      <c r="AZ224" s="78">
        <v>0</v>
      </c>
      <c r="BA224" s="78">
        <v>0</v>
      </c>
      <c r="BB224" s="78">
        <v>1</v>
      </c>
      <c r="BC224" s="78">
        <v>0</v>
      </c>
      <c r="BD224" s="78">
        <v>0</v>
      </c>
      <c r="BE224" s="78">
        <v>0</v>
      </c>
      <c r="BF224" s="78">
        <v>0</v>
      </c>
      <c r="BG224" s="78">
        <v>0</v>
      </c>
      <c r="BH224" s="78">
        <v>0</v>
      </c>
      <c r="BI224" s="78">
        <v>0</v>
      </c>
      <c r="BJ224" s="78">
        <v>0</v>
      </c>
      <c r="BK224" s="78">
        <v>0</v>
      </c>
      <c r="BL224" s="285"/>
      <c r="BM224" s="179">
        <f t="shared" si="15"/>
        <v>-1</v>
      </c>
      <c r="BN224" s="79">
        <v>0</v>
      </c>
      <c r="BO224" s="237">
        <v>0</v>
      </c>
      <c r="BP224" s="79">
        <v>0</v>
      </c>
      <c r="BQ224" s="79">
        <v>0</v>
      </c>
      <c r="BR224" s="79">
        <v>0</v>
      </c>
      <c r="BS224" s="238">
        <v>0</v>
      </c>
      <c r="BT224" s="79">
        <v>0</v>
      </c>
      <c r="BU224" s="79">
        <v>0</v>
      </c>
      <c r="BV224" s="79">
        <v>0</v>
      </c>
      <c r="BW224" s="79">
        <v>0</v>
      </c>
      <c r="BX224" s="79">
        <v>0</v>
      </c>
      <c r="BY224" s="79">
        <v>0</v>
      </c>
      <c r="BZ224" s="79">
        <v>0</v>
      </c>
      <c r="CA224" s="79">
        <v>0</v>
      </c>
      <c r="CB224" s="79">
        <v>0</v>
      </c>
      <c r="CC224" s="79">
        <v>0</v>
      </c>
      <c r="CD224" s="79">
        <v>0</v>
      </c>
      <c r="CE224" s="79">
        <v>0</v>
      </c>
      <c r="CF224" s="79">
        <v>0</v>
      </c>
      <c r="CG224" s="79">
        <v>0</v>
      </c>
      <c r="CH224" s="79">
        <v>0</v>
      </c>
      <c r="CI224" s="81">
        <f t="shared" si="16"/>
        <v>0</v>
      </c>
      <c r="CJ224" s="131">
        <f t="shared" si="17"/>
        <v>0</v>
      </c>
      <c r="CK224" s="131">
        <f t="shared" si="18"/>
        <v>0</v>
      </c>
      <c r="CL224" s="131">
        <f t="shared" si="19"/>
        <v>0</v>
      </c>
      <c r="CM224" s="83">
        <v>1</v>
      </c>
      <c r="CN224" s="254" t="s">
        <v>4965</v>
      </c>
      <c r="CO224" s="140" t="s">
        <v>4965</v>
      </c>
      <c r="CP224" s="256" t="s">
        <v>4965</v>
      </c>
      <c r="CQ224" s="86" t="s">
        <v>4965</v>
      </c>
      <c r="CR224" s="85" t="s">
        <v>4965</v>
      </c>
      <c r="CS224" s="85" t="s">
        <v>4965</v>
      </c>
      <c r="CT224" s="85" t="s">
        <v>4965</v>
      </c>
      <c r="CU224" s="86"/>
    </row>
    <row r="225" spans="1:99" s="363" customFormat="1" ht="12" customHeight="1" x14ac:dyDescent="0.2">
      <c r="A225" s="72" t="s">
        <v>2441</v>
      </c>
      <c r="B225" s="73" t="s">
        <v>4241</v>
      </c>
      <c r="C225" s="73" t="s">
        <v>1432</v>
      </c>
      <c r="D225" s="73" t="s">
        <v>1432</v>
      </c>
      <c r="E225" s="78" t="s">
        <v>1432</v>
      </c>
      <c r="F225" s="73" t="s">
        <v>4200</v>
      </c>
      <c r="G225" s="73" t="s">
        <v>1398</v>
      </c>
      <c r="H225" s="73" t="s">
        <v>1885</v>
      </c>
      <c r="I225" s="73" t="s">
        <v>4242</v>
      </c>
      <c r="J225" s="73">
        <v>525147</v>
      </c>
      <c r="K225" s="73">
        <v>174662</v>
      </c>
      <c r="L225" s="177" t="s">
        <v>3080</v>
      </c>
      <c r="M225" s="74" t="s">
        <v>1084</v>
      </c>
      <c r="N225" s="74" t="s">
        <v>1084</v>
      </c>
      <c r="O225" s="73">
        <v>1</v>
      </c>
      <c r="P225" s="73">
        <v>2</v>
      </c>
      <c r="Q225" s="75">
        <v>1</v>
      </c>
      <c r="R225" s="73" t="s">
        <v>4243</v>
      </c>
      <c r="S225" s="73" t="s">
        <v>1574</v>
      </c>
      <c r="T225" s="74" t="s">
        <v>1995</v>
      </c>
      <c r="U225" s="74" t="s">
        <v>1084</v>
      </c>
      <c r="V225" s="73" t="s">
        <v>1439</v>
      </c>
      <c r="W225" s="74" t="s">
        <v>1432</v>
      </c>
      <c r="X225" s="73" t="s">
        <v>1442</v>
      </c>
      <c r="Y225" s="73" t="s">
        <v>1453</v>
      </c>
      <c r="Z225" s="73" t="s">
        <v>1444</v>
      </c>
      <c r="AA225" s="73" t="s">
        <v>1454</v>
      </c>
      <c r="AB225" s="384">
        <v>3.3000000000000002E-2</v>
      </c>
      <c r="AC225" s="76" t="s">
        <v>1084</v>
      </c>
      <c r="AD225" s="77" t="s">
        <v>1084</v>
      </c>
      <c r="AE225" s="157" t="s">
        <v>3063</v>
      </c>
      <c r="AF225" s="78" t="s">
        <v>1445</v>
      </c>
      <c r="AG225" s="78">
        <v>0</v>
      </c>
      <c r="AH225" s="78">
        <v>0</v>
      </c>
      <c r="AI225" s="78">
        <v>0</v>
      </c>
      <c r="AJ225" s="78">
        <v>0</v>
      </c>
      <c r="AK225" s="78">
        <v>2</v>
      </c>
      <c r="AL225" s="78">
        <v>0</v>
      </c>
      <c r="AM225" s="78">
        <v>-1</v>
      </c>
      <c r="AN225" s="78">
        <v>0</v>
      </c>
      <c r="AO225" s="78">
        <v>0</v>
      </c>
      <c r="AP225" s="78">
        <v>0</v>
      </c>
      <c r="AQ225" s="78">
        <v>0</v>
      </c>
      <c r="AR225" s="78">
        <v>2</v>
      </c>
      <c r="AS225" s="78">
        <v>0</v>
      </c>
      <c r="AT225" s="78">
        <v>0</v>
      </c>
      <c r="AU225" s="78">
        <v>0</v>
      </c>
      <c r="AV225" s="78">
        <v>0</v>
      </c>
      <c r="AW225" s="78">
        <v>0</v>
      </c>
      <c r="AX225" s="78">
        <v>0</v>
      </c>
      <c r="AY225" s="78">
        <v>0</v>
      </c>
      <c r="AZ225" s="78">
        <v>0</v>
      </c>
      <c r="BA225" s="78">
        <v>-1</v>
      </c>
      <c r="BB225" s="78">
        <v>0</v>
      </c>
      <c r="BC225" s="78">
        <v>0</v>
      </c>
      <c r="BD225" s="78">
        <v>0</v>
      </c>
      <c r="BE225" s="78">
        <v>0</v>
      </c>
      <c r="BF225" s="78">
        <v>0</v>
      </c>
      <c r="BG225" s="78">
        <v>0</v>
      </c>
      <c r="BH225" s="78">
        <v>0</v>
      </c>
      <c r="BI225" s="78">
        <v>0</v>
      </c>
      <c r="BJ225" s="78">
        <v>0</v>
      </c>
      <c r="BK225" s="78">
        <v>0</v>
      </c>
      <c r="BL225" s="285"/>
      <c r="BM225" s="179">
        <f t="shared" si="15"/>
        <v>1</v>
      </c>
      <c r="BN225" s="79">
        <v>0</v>
      </c>
      <c r="BO225" s="237">
        <v>0</v>
      </c>
      <c r="BP225" s="79">
        <v>0</v>
      </c>
      <c r="BQ225" s="79">
        <v>0</v>
      </c>
      <c r="BR225" s="79">
        <v>0</v>
      </c>
      <c r="BS225" s="238">
        <v>0</v>
      </c>
      <c r="BT225" s="79">
        <v>0</v>
      </c>
      <c r="BU225" s="79">
        <v>0</v>
      </c>
      <c r="BV225" s="79">
        <v>0</v>
      </c>
      <c r="BW225" s="79">
        <v>0</v>
      </c>
      <c r="BX225" s="79">
        <v>0</v>
      </c>
      <c r="BY225" s="79">
        <v>0</v>
      </c>
      <c r="BZ225" s="79">
        <v>0</v>
      </c>
      <c r="CA225" s="79">
        <v>0</v>
      </c>
      <c r="CB225" s="79">
        <v>0</v>
      </c>
      <c r="CC225" s="79">
        <v>0</v>
      </c>
      <c r="CD225" s="79">
        <v>0</v>
      </c>
      <c r="CE225" s="79">
        <v>0</v>
      </c>
      <c r="CF225" s="79">
        <v>0</v>
      </c>
      <c r="CG225" s="79">
        <v>0</v>
      </c>
      <c r="CH225" s="79">
        <v>0</v>
      </c>
      <c r="CI225" s="81">
        <f t="shared" si="16"/>
        <v>0</v>
      </c>
      <c r="CJ225" s="131">
        <f t="shared" si="17"/>
        <v>0</v>
      </c>
      <c r="CK225" s="131">
        <f t="shared" si="18"/>
        <v>0</v>
      </c>
      <c r="CL225" s="131">
        <f t="shared" si="19"/>
        <v>0</v>
      </c>
      <c r="CM225" s="83">
        <v>7</v>
      </c>
      <c r="CN225" s="254" t="s">
        <v>4965</v>
      </c>
      <c r="CO225" s="140" t="s">
        <v>4965</v>
      </c>
      <c r="CP225" s="256" t="s">
        <v>4965</v>
      </c>
      <c r="CQ225" s="86" t="s">
        <v>4965</v>
      </c>
      <c r="CR225" s="85" t="s">
        <v>4965</v>
      </c>
      <c r="CS225" s="85" t="s">
        <v>4965</v>
      </c>
      <c r="CT225" s="85" t="s">
        <v>4965</v>
      </c>
      <c r="CU225" s="86"/>
    </row>
    <row r="226" spans="1:99" s="363" customFormat="1" ht="12" customHeight="1" x14ac:dyDescent="0.2">
      <c r="A226" s="72" t="s">
        <v>2441</v>
      </c>
      <c r="B226" s="73" t="s">
        <v>4244</v>
      </c>
      <c r="C226" s="73" t="s">
        <v>1432</v>
      </c>
      <c r="D226" s="73" t="s">
        <v>1432</v>
      </c>
      <c r="E226" s="78" t="s">
        <v>4245</v>
      </c>
      <c r="F226" s="73" t="s">
        <v>4246</v>
      </c>
      <c r="G226" s="73" t="s">
        <v>5046</v>
      </c>
      <c r="H226" s="73" t="s">
        <v>3875</v>
      </c>
      <c r="I226" s="73" t="s">
        <v>4247</v>
      </c>
      <c r="J226" s="73">
        <v>528424</v>
      </c>
      <c r="K226" s="73">
        <v>173046</v>
      </c>
      <c r="L226" s="177" t="s">
        <v>3077</v>
      </c>
      <c r="M226" s="74" t="s">
        <v>4248</v>
      </c>
      <c r="N226" s="74" t="s">
        <v>4248</v>
      </c>
      <c r="O226" s="73">
        <v>0</v>
      </c>
      <c r="P226" s="73">
        <v>1</v>
      </c>
      <c r="Q226" s="75">
        <v>1</v>
      </c>
      <c r="R226" s="73" t="s">
        <v>4249</v>
      </c>
      <c r="S226" s="73" t="s">
        <v>1574</v>
      </c>
      <c r="T226" s="74" t="s">
        <v>764</v>
      </c>
      <c r="U226" s="74" t="s">
        <v>4248</v>
      </c>
      <c r="V226" s="73" t="s">
        <v>1439</v>
      </c>
      <c r="W226" s="74" t="s">
        <v>1432</v>
      </c>
      <c r="X226" s="73" t="s">
        <v>1442</v>
      </c>
      <c r="Y226" s="73" t="s">
        <v>3893</v>
      </c>
      <c r="Z226" s="73" t="s">
        <v>1444</v>
      </c>
      <c r="AA226" s="73" t="s">
        <v>4720</v>
      </c>
      <c r="AB226" s="384">
        <v>4.0000000000000001E-3</v>
      </c>
      <c r="AC226" s="76" t="s">
        <v>4248</v>
      </c>
      <c r="AD226" s="77" t="s">
        <v>4248</v>
      </c>
      <c r="AE226" s="157" t="s">
        <v>3063</v>
      </c>
      <c r="AF226" s="78" t="s">
        <v>1445</v>
      </c>
      <c r="AG226" s="78">
        <v>0</v>
      </c>
      <c r="AH226" s="78">
        <v>0</v>
      </c>
      <c r="AI226" s="78">
        <v>0</v>
      </c>
      <c r="AJ226" s="78">
        <v>0</v>
      </c>
      <c r="AK226" s="78">
        <v>1</v>
      </c>
      <c r="AL226" s="78">
        <v>0</v>
      </c>
      <c r="AM226" s="78">
        <v>0</v>
      </c>
      <c r="AN226" s="78">
        <v>0</v>
      </c>
      <c r="AO226" s="78">
        <v>0</v>
      </c>
      <c r="AP226" s="78">
        <v>0</v>
      </c>
      <c r="AQ226" s="78">
        <v>0</v>
      </c>
      <c r="AR226" s="78">
        <v>1</v>
      </c>
      <c r="AS226" s="78">
        <v>0</v>
      </c>
      <c r="AT226" s="78">
        <v>0</v>
      </c>
      <c r="AU226" s="78">
        <v>0</v>
      </c>
      <c r="AV226" s="78">
        <v>0</v>
      </c>
      <c r="AW226" s="78">
        <v>0</v>
      </c>
      <c r="AX226" s="78">
        <v>0</v>
      </c>
      <c r="AY226" s="78">
        <v>0</v>
      </c>
      <c r="AZ226" s="78">
        <v>0</v>
      </c>
      <c r="BA226" s="78">
        <v>0</v>
      </c>
      <c r="BB226" s="78">
        <v>0</v>
      </c>
      <c r="BC226" s="78">
        <v>0</v>
      </c>
      <c r="BD226" s="78">
        <v>0</v>
      </c>
      <c r="BE226" s="78">
        <v>0</v>
      </c>
      <c r="BF226" s="78">
        <v>0</v>
      </c>
      <c r="BG226" s="78">
        <v>0</v>
      </c>
      <c r="BH226" s="78">
        <v>0</v>
      </c>
      <c r="BI226" s="78">
        <v>0</v>
      </c>
      <c r="BJ226" s="78">
        <v>0</v>
      </c>
      <c r="BK226" s="78">
        <v>0</v>
      </c>
      <c r="BL226" s="285"/>
      <c r="BM226" s="179">
        <f t="shared" si="15"/>
        <v>1</v>
      </c>
      <c r="BN226" s="79">
        <v>0</v>
      </c>
      <c r="BO226" s="237">
        <v>0</v>
      </c>
      <c r="BP226" s="79">
        <v>0</v>
      </c>
      <c r="BQ226" s="79">
        <v>0</v>
      </c>
      <c r="BR226" s="79">
        <v>0</v>
      </c>
      <c r="BS226" s="238">
        <v>0</v>
      </c>
      <c r="BT226" s="79">
        <v>0</v>
      </c>
      <c r="BU226" s="79">
        <v>0</v>
      </c>
      <c r="BV226" s="79">
        <v>0</v>
      </c>
      <c r="BW226" s="79">
        <v>0</v>
      </c>
      <c r="BX226" s="79">
        <v>0</v>
      </c>
      <c r="BY226" s="79">
        <v>0</v>
      </c>
      <c r="BZ226" s="79">
        <v>0</v>
      </c>
      <c r="CA226" s="79">
        <v>0</v>
      </c>
      <c r="CB226" s="79">
        <v>0</v>
      </c>
      <c r="CC226" s="79">
        <v>0</v>
      </c>
      <c r="CD226" s="79">
        <v>0</v>
      </c>
      <c r="CE226" s="79">
        <v>0</v>
      </c>
      <c r="CF226" s="79">
        <v>0</v>
      </c>
      <c r="CG226" s="79">
        <v>0</v>
      </c>
      <c r="CH226" s="79">
        <v>0</v>
      </c>
      <c r="CI226" s="81">
        <f t="shared" si="16"/>
        <v>0</v>
      </c>
      <c r="CJ226" s="131">
        <f t="shared" si="17"/>
        <v>0</v>
      </c>
      <c r="CK226" s="131">
        <f t="shared" si="18"/>
        <v>0</v>
      </c>
      <c r="CL226" s="131">
        <f t="shared" si="19"/>
        <v>0</v>
      </c>
      <c r="CM226" s="83">
        <v>7</v>
      </c>
      <c r="CN226" s="254" t="s">
        <v>4965</v>
      </c>
      <c r="CO226" s="140" t="s">
        <v>4965</v>
      </c>
      <c r="CP226" s="256" t="s">
        <v>4965</v>
      </c>
      <c r="CQ226" s="86" t="s">
        <v>4965</v>
      </c>
      <c r="CR226" s="85" t="s">
        <v>4965</v>
      </c>
      <c r="CS226" s="85" t="s">
        <v>4965</v>
      </c>
      <c r="CT226" s="85" t="s">
        <v>4965</v>
      </c>
      <c r="CU226" s="86"/>
    </row>
    <row r="227" spans="1:99" s="363" customFormat="1" ht="12" customHeight="1" x14ac:dyDescent="0.2">
      <c r="A227" s="72" t="s">
        <v>2441</v>
      </c>
      <c r="B227" s="73" t="s">
        <v>2311</v>
      </c>
      <c r="C227" s="73" t="s">
        <v>1432</v>
      </c>
      <c r="D227" s="73" t="s">
        <v>1432</v>
      </c>
      <c r="E227" s="78" t="s">
        <v>1432</v>
      </c>
      <c r="F227" s="73" t="s">
        <v>1322</v>
      </c>
      <c r="G227" s="73" t="s">
        <v>1385</v>
      </c>
      <c r="H227" s="73" t="s">
        <v>1458</v>
      </c>
      <c r="I227" s="73" t="s">
        <v>1017</v>
      </c>
      <c r="J227" s="73">
        <v>524091</v>
      </c>
      <c r="K227" s="73">
        <v>175512</v>
      </c>
      <c r="L227" s="177" t="s">
        <v>3088</v>
      </c>
      <c r="M227" s="74" t="s">
        <v>3859</v>
      </c>
      <c r="N227" s="74" t="s">
        <v>3859</v>
      </c>
      <c r="O227" s="73">
        <v>0</v>
      </c>
      <c r="P227" s="73">
        <v>1</v>
      </c>
      <c r="Q227" s="75">
        <v>1</v>
      </c>
      <c r="R227" s="73" t="s">
        <v>2312</v>
      </c>
      <c r="S227" s="73" t="s">
        <v>1438</v>
      </c>
      <c r="T227" s="74" t="s">
        <v>353</v>
      </c>
      <c r="U227" s="74" t="s">
        <v>3745</v>
      </c>
      <c r="V227" s="73" t="s">
        <v>1439</v>
      </c>
      <c r="W227" s="74" t="s">
        <v>1432</v>
      </c>
      <c r="X227" s="73" t="s">
        <v>1442</v>
      </c>
      <c r="Y227" s="73" t="s">
        <v>3893</v>
      </c>
      <c r="Z227" s="73" t="s">
        <v>1444</v>
      </c>
      <c r="AA227" s="73" t="s">
        <v>1136</v>
      </c>
      <c r="AB227" s="384">
        <v>4.0000000000000001E-3</v>
      </c>
      <c r="AC227" s="76" t="s">
        <v>3859</v>
      </c>
      <c r="AD227" s="77" t="s">
        <v>3859</v>
      </c>
      <c r="AE227" s="157" t="s">
        <v>3063</v>
      </c>
      <c r="AF227" s="78" t="s">
        <v>1445</v>
      </c>
      <c r="AG227" s="84"/>
      <c r="AH227" s="78">
        <v>0</v>
      </c>
      <c r="AI227" s="78">
        <v>0</v>
      </c>
      <c r="AJ227" s="78">
        <v>1</v>
      </c>
      <c r="AK227" s="78">
        <v>0</v>
      </c>
      <c r="AL227" s="78">
        <v>0</v>
      </c>
      <c r="AM227" s="78">
        <v>0</v>
      </c>
      <c r="AN227" s="78">
        <v>0</v>
      </c>
      <c r="AO227" s="78">
        <v>0</v>
      </c>
      <c r="AP227" s="78">
        <v>0</v>
      </c>
      <c r="AQ227" s="78">
        <v>1</v>
      </c>
      <c r="AR227" s="78">
        <v>0</v>
      </c>
      <c r="AS227" s="78">
        <v>0</v>
      </c>
      <c r="AT227" s="78">
        <v>0</v>
      </c>
      <c r="AU227" s="78">
        <v>0</v>
      </c>
      <c r="AV227" s="78">
        <v>0</v>
      </c>
      <c r="AW227" s="78">
        <v>0</v>
      </c>
      <c r="AX227" s="78">
        <v>0</v>
      </c>
      <c r="AY227" s="78">
        <v>0</v>
      </c>
      <c r="AZ227" s="78">
        <v>0</v>
      </c>
      <c r="BA227" s="78">
        <v>0</v>
      </c>
      <c r="BB227" s="78">
        <v>0</v>
      </c>
      <c r="BC227" s="78">
        <v>0</v>
      </c>
      <c r="BD227" s="78">
        <v>0</v>
      </c>
      <c r="BE227" s="78">
        <v>0</v>
      </c>
      <c r="BF227" s="78">
        <v>0</v>
      </c>
      <c r="BG227" s="78">
        <v>0</v>
      </c>
      <c r="BH227" s="78">
        <v>0</v>
      </c>
      <c r="BI227" s="78">
        <v>0</v>
      </c>
      <c r="BJ227" s="78">
        <v>0</v>
      </c>
      <c r="BK227" s="78">
        <v>0</v>
      </c>
      <c r="BL227" s="285"/>
      <c r="BM227" s="179">
        <f t="shared" si="15"/>
        <v>1</v>
      </c>
      <c r="BN227" s="79">
        <v>0</v>
      </c>
      <c r="BO227" s="237">
        <v>0</v>
      </c>
      <c r="BP227" s="79">
        <v>0</v>
      </c>
      <c r="BQ227" s="79">
        <v>0</v>
      </c>
      <c r="BR227" s="79">
        <v>0</v>
      </c>
      <c r="BS227" s="238">
        <v>0</v>
      </c>
      <c r="BT227" s="79">
        <v>0</v>
      </c>
      <c r="BU227" s="79">
        <v>0</v>
      </c>
      <c r="BV227" s="79">
        <v>0</v>
      </c>
      <c r="BW227" s="79">
        <v>0</v>
      </c>
      <c r="BX227" s="79">
        <v>0</v>
      </c>
      <c r="BY227" s="79">
        <v>0</v>
      </c>
      <c r="BZ227" s="79">
        <v>0</v>
      </c>
      <c r="CA227" s="79">
        <v>0</v>
      </c>
      <c r="CB227" s="79">
        <v>0</v>
      </c>
      <c r="CC227" s="79">
        <v>0</v>
      </c>
      <c r="CD227" s="79">
        <v>0</v>
      </c>
      <c r="CE227" s="79">
        <v>0</v>
      </c>
      <c r="CF227" s="79">
        <v>0</v>
      </c>
      <c r="CG227" s="79">
        <v>0</v>
      </c>
      <c r="CH227" s="79">
        <v>0</v>
      </c>
      <c r="CI227" s="81">
        <f t="shared" si="16"/>
        <v>0</v>
      </c>
      <c r="CJ227" s="131">
        <f t="shared" si="17"/>
        <v>0</v>
      </c>
      <c r="CK227" s="131">
        <f t="shared" si="18"/>
        <v>0</v>
      </c>
      <c r="CL227" s="131">
        <f t="shared" si="19"/>
        <v>0</v>
      </c>
      <c r="CM227" s="83">
        <v>7</v>
      </c>
      <c r="CN227" s="254" t="s">
        <v>4965</v>
      </c>
      <c r="CO227" s="180" t="s">
        <v>1942</v>
      </c>
      <c r="CP227" s="256" t="s">
        <v>4965</v>
      </c>
      <c r="CQ227" s="86" t="s">
        <v>4965</v>
      </c>
      <c r="CR227" s="85" t="s">
        <v>4965</v>
      </c>
      <c r="CS227" s="85" t="s">
        <v>4965</v>
      </c>
      <c r="CT227" s="85" t="s">
        <v>4965</v>
      </c>
      <c r="CU227" s="86"/>
    </row>
    <row r="228" spans="1:99" s="363" customFormat="1" ht="12" customHeight="1" x14ac:dyDescent="0.2">
      <c r="A228" s="89" t="s">
        <v>2442</v>
      </c>
      <c r="B228" s="90" t="s">
        <v>1431</v>
      </c>
      <c r="C228" s="90" t="s">
        <v>1432</v>
      </c>
      <c r="D228" s="90" t="s">
        <v>1432</v>
      </c>
      <c r="E228" s="96" t="s">
        <v>1432</v>
      </c>
      <c r="F228" s="90" t="s">
        <v>1433</v>
      </c>
      <c r="G228" s="90" t="s">
        <v>1434</v>
      </c>
      <c r="H228" s="90" t="s">
        <v>1435</v>
      </c>
      <c r="I228" s="90" t="s">
        <v>1436</v>
      </c>
      <c r="J228" s="90">
        <v>527255</v>
      </c>
      <c r="K228" s="90">
        <v>171173</v>
      </c>
      <c r="L228" s="177" t="s">
        <v>3069</v>
      </c>
      <c r="M228" s="91">
        <v>39408</v>
      </c>
      <c r="N228" s="92" t="s">
        <v>1432</v>
      </c>
      <c r="O228" s="90">
        <v>0</v>
      </c>
      <c r="P228" s="90">
        <v>14</v>
      </c>
      <c r="Q228" s="93">
        <v>14</v>
      </c>
      <c r="R228" s="90" t="s">
        <v>1437</v>
      </c>
      <c r="S228" s="90" t="s">
        <v>1438</v>
      </c>
      <c r="T228" s="92" t="s">
        <v>1440</v>
      </c>
      <c r="U228" s="92" t="s">
        <v>1441</v>
      </c>
      <c r="V228" s="90" t="s">
        <v>1439</v>
      </c>
      <c r="W228" s="92" t="s">
        <v>1432</v>
      </c>
      <c r="X228" s="90" t="s">
        <v>1442</v>
      </c>
      <c r="Y228" s="90" t="s">
        <v>1443</v>
      </c>
      <c r="Z228" s="90" t="s">
        <v>1443</v>
      </c>
      <c r="AA228" s="90" t="s">
        <v>1444</v>
      </c>
      <c r="AB228" s="385">
        <v>6.0999999999999999E-2</v>
      </c>
      <c r="AC228" s="94">
        <v>39408</v>
      </c>
      <c r="AD228" s="95" t="s">
        <v>1432</v>
      </c>
      <c r="AE228" s="157" t="s">
        <v>3063</v>
      </c>
      <c r="AF228" s="96" t="s">
        <v>1445</v>
      </c>
      <c r="AG228" s="97"/>
      <c r="AH228" s="97"/>
      <c r="AI228" s="97"/>
      <c r="AJ228" s="96">
        <v>0</v>
      </c>
      <c r="AK228" s="96">
        <v>0</v>
      </c>
      <c r="AL228" s="96">
        <v>14</v>
      </c>
      <c r="AM228" s="96">
        <v>0</v>
      </c>
      <c r="AN228" s="96">
        <v>0</v>
      </c>
      <c r="AO228" s="96">
        <v>0</v>
      </c>
      <c r="AP228" s="96">
        <v>0</v>
      </c>
      <c r="AQ228" s="96">
        <v>0</v>
      </c>
      <c r="AR228" s="96">
        <v>0</v>
      </c>
      <c r="AS228" s="96">
        <v>14</v>
      </c>
      <c r="AT228" s="96">
        <v>0</v>
      </c>
      <c r="AU228" s="96">
        <v>0</v>
      </c>
      <c r="AV228" s="96">
        <v>0</v>
      </c>
      <c r="AW228" s="96">
        <v>0</v>
      </c>
      <c r="AX228" s="96">
        <v>0</v>
      </c>
      <c r="AY228" s="96">
        <v>0</v>
      </c>
      <c r="AZ228" s="96">
        <v>0</v>
      </c>
      <c r="BA228" s="96">
        <v>0</v>
      </c>
      <c r="BB228" s="96">
        <v>0</v>
      </c>
      <c r="BC228" s="96">
        <v>0</v>
      </c>
      <c r="BD228" s="96">
        <v>0</v>
      </c>
      <c r="BE228" s="96">
        <v>0</v>
      </c>
      <c r="BF228" s="96">
        <v>0</v>
      </c>
      <c r="BG228" s="96">
        <v>0</v>
      </c>
      <c r="BH228" s="96">
        <v>0</v>
      </c>
      <c r="BI228" s="96">
        <v>0</v>
      </c>
      <c r="BJ228" s="96">
        <v>0</v>
      </c>
      <c r="BK228" s="96">
        <v>0</v>
      </c>
      <c r="BL228" s="120" t="s">
        <v>4490</v>
      </c>
      <c r="BM228" s="98">
        <v>0</v>
      </c>
      <c r="BN228" s="133">
        <v>7</v>
      </c>
      <c r="BO228" s="241">
        <v>7</v>
      </c>
      <c r="BP228" s="79">
        <v>0</v>
      </c>
      <c r="BQ228" s="79">
        <v>0</v>
      </c>
      <c r="BR228" s="79">
        <v>0</v>
      </c>
      <c r="BS228" s="238">
        <v>0</v>
      </c>
      <c r="BT228" s="79">
        <v>0</v>
      </c>
      <c r="BU228" s="79">
        <v>0</v>
      </c>
      <c r="BV228" s="79">
        <v>0</v>
      </c>
      <c r="BW228" s="79">
        <v>0</v>
      </c>
      <c r="BX228" s="79">
        <v>0</v>
      </c>
      <c r="BY228" s="79">
        <v>0</v>
      </c>
      <c r="BZ228" s="79">
        <v>0</v>
      </c>
      <c r="CA228" s="79">
        <v>0</v>
      </c>
      <c r="CB228" s="79">
        <v>0</v>
      </c>
      <c r="CC228" s="79">
        <v>0</v>
      </c>
      <c r="CD228" s="79">
        <v>0</v>
      </c>
      <c r="CE228" s="79">
        <v>0</v>
      </c>
      <c r="CF228" s="79">
        <v>0</v>
      </c>
      <c r="CG228" s="79">
        <v>0</v>
      </c>
      <c r="CH228" s="79">
        <v>0</v>
      </c>
      <c r="CI228" s="81">
        <f t="shared" si="16"/>
        <v>14</v>
      </c>
      <c r="CJ228" s="260">
        <f t="shared" si="17"/>
        <v>14</v>
      </c>
      <c r="CK228" s="260">
        <f t="shared" si="18"/>
        <v>7</v>
      </c>
      <c r="CL228" s="260">
        <f t="shared" si="19"/>
        <v>7</v>
      </c>
      <c r="CM228" s="83">
        <v>2</v>
      </c>
      <c r="CN228" s="83" t="s">
        <v>4965</v>
      </c>
      <c r="CO228" s="140" t="s">
        <v>4965</v>
      </c>
      <c r="CP228" s="256" t="s">
        <v>4965</v>
      </c>
      <c r="CQ228" s="85" t="s">
        <v>4965</v>
      </c>
      <c r="CR228" s="85" t="s">
        <v>4965</v>
      </c>
      <c r="CS228" s="85" t="s">
        <v>4965</v>
      </c>
      <c r="CT228" s="85" t="s">
        <v>4965</v>
      </c>
      <c r="CU228" s="85"/>
    </row>
    <row r="229" spans="1:99" s="363" customFormat="1" ht="12" customHeight="1" x14ac:dyDescent="0.2">
      <c r="A229" s="89" t="s">
        <v>2442</v>
      </c>
      <c r="B229" s="90" t="s">
        <v>1446</v>
      </c>
      <c r="C229" s="90" t="s">
        <v>1432</v>
      </c>
      <c r="D229" s="90" t="s">
        <v>1432</v>
      </c>
      <c r="E229" s="96" t="s">
        <v>1432</v>
      </c>
      <c r="F229" s="90" t="s">
        <v>1447</v>
      </c>
      <c r="G229" s="90" t="s">
        <v>1448</v>
      </c>
      <c r="H229" s="90" t="s">
        <v>1435</v>
      </c>
      <c r="I229" s="90" t="s">
        <v>1449</v>
      </c>
      <c r="J229" s="90">
        <v>527163</v>
      </c>
      <c r="K229" s="90">
        <v>171099</v>
      </c>
      <c r="L229" s="177" t="s">
        <v>3069</v>
      </c>
      <c r="M229" s="91">
        <v>39790</v>
      </c>
      <c r="N229" s="92" t="s">
        <v>1432</v>
      </c>
      <c r="O229" s="90">
        <v>1</v>
      </c>
      <c r="P229" s="90">
        <v>2</v>
      </c>
      <c r="Q229" s="93">
        <v>1</v>
      </c>
      <c r="R229" s="90" t="s">
        <v>1450</v>
      </c>
      <c r="S229" s="90" t="s">
        <v>1438</v>
      </c>
      <c r="T229" s="92" t="s">
        <v>1451</v>
      </c>
      <c r="U229" s="92" t="s">
        <v>1452</v>
      </c>
      <c r="V229" s="90" t="s">
        <v>1439</v>
      </c>
      <c r="W229" s="92" t="s">
        <v>1432</v>
      </c>
      <c r="X229" s="90" t="s">
        <v>1442</v>
      </c>
      <c r="Y229" s="90" t="s">
        <v>1453</v>
      </c>
      <c r="Z229" s="90" t="s">
        <v>1444</v>
      </c>
      <c r="AA229" s="90" t="s">
        <v>1454</v>
      </c>
      <c r="AB229" s="385">
        <v>1.0999999999999999E-2</v>
      </c>
      <c r="AC229" s="94">
        <v>39790</v>
      </c>
      <c r="AD229" s="95" t="s">
        <v>1432</v>
      </c>
      <c r="AE229" s="157" t="s">
        <v>3063</v>
      </c>
      <c r="AF229" s="96" t="s">
        <v>1445</v>
      </c>
      <c r="AG229" s="97"/>
      <c r="AH229" s="97"/>
      <c r="AI229" s="97"/>
      <c r="AJ229" s="96">
        <v>0</v>
      </c>
      <c r="AK229" s="96">
        <v>0</v>
      </c>
      <c r="AL229" s="96">
        <v>0</v>
      </c>
      <c r="AM229" s="96">
        <v>1</v>
      </c>
      <c r="AN229" s="96">
        <v>0</v>
      </c>
      <c r="AO229" s="96">
        <v>0</v>
      </c>
      <c r="AP229" s="96">
        <v>0</v>
      </c>
      <c r="AQ229" s="96">
        <v>0</v>
      </c>
      <c r="AR229" s="96">
        <v>0</v>
      </c>
      <c r="AS229" s="96">
        <v>0</v>
      </c>
      <c r="AT229" s="96">
        <v>1</v>
      </c>
      <c r="AU229" s="96">
        <v>1</v>
      </c>
      <c r="AV229" s="96">
        <v>0</v>
      </c>
      <c r="AW229" s="96">
        <v>0</v>
      </c>
      <c r="AX229" s="96">
        <v>0</v>
      </c>
      <c r="AY229" s="96">
        <v>0</v>
      </c>
      <c r="AZ229" s="96">
        <v>0</v>
      </c>
      <c r="BA229" s="96">
        <v>0</v>
      </c>
      <c r="BB229" s="96">
        <v>-1</v>
      </c>
      <c r="BC229" s="96">
        <v>0</v>
      </c>
      <c r="BD229" s="96">
        <v>0</v>
      </c>
      <c r="BE229" s="96">
        <v>0</v>
      </c>
      <c r="BF229" s="96">
        <v>0</v>
      </c>
      <c r="BG229" s="96">
        <v>0</v>
      </c>
      <c r="BH229" s="96">
        <v>0</v>
      </c>
      <c r="BI229" s="96">
        <v>0</v>
      </c>
      <c r="BJ229" s="96">
        <v>0</v>
      </c>
      <c r="BK229" s="96">
        <v>0</v>
      </c>
      <c r="BL229" s="120" t="s">
        <v>4490</v>
      </c>
      <c r="BM229" s="98">
        <v>0</v>
      </c>
      <c r="BN229" s="133">
        <v>0.5</v>
      </c>
      <c r="BO229" s="241">
        <v>0.5</v>
      </c>
      <c r="BP229" s="79">
        <v>0</v>
      </c>
      <c r="BQ229" s="79">
        <v>0</v>
      </c>
      <c r="BR229" s="79">
        <v>0</v>
      </c>
      <c r="BS229" s="238">
        <v>0</v>
      </c>
      <c r="BT229" s="79">
        <v>0</v>
      </c>
      <c r="BU229" s="79">
        <v>0</v>
      </c>
      <c r="BV229" s="79">
        <v>0</v>
      </c>
      <c r="BW229" s="79">
        <v>0</v>
      </c>
      <c r="BX229" s="79">
        <v>0</v>
      </c>
      <c r="BY229" s="79">
        <v>0</v>
      </c>
      <c r="BZ229" s="79">
        <v>0</v>
      </c>
      <c r="CA229" s="79">
        <v>0</v>
      </c>
      <c r="CB229" s="79">
        <v>0</v>
      </c>
      <c r="CC229" s="79">
        <v>0</v>
      </c>
      <c r="CD229" s="79">
        <v>0</v>
      </c>
      <c r="CE229" s="79">
        <v>0</v>
      </c>
      <c r="CF229" s="79">
        <v>0</v>
      </c>
      <c r="CG229" s="79">
        <v>0</v>
      </c>
      <c r="CH229" s="79">
        <v>0</v>
      </c>
      <c r="CI229" s="81">
        <f t="shared" si="16"/>
        <v>1</v>
      </c>
      <c r="CJ229" s="260">
        <f t="shared" si="17"/>
        <v>1</v>
      </c>
      <c r="CK229" s="260">
        <f t="shared" si="18"/>
        <v>0.5</v>
      </c>
      <c r="CL229" s="260">
        <f t="shared" si="19"/>
        <v>0.5</v>
      </c>
      <c r="CM229" s="83">
        <v>8</v>
      </c>
      <c r="CN229" s="254" t="s">
        <v>4965</v>
      </c>
      <c r="CO229" s="140" t="s">
        <v>4965</v>
      </c>
      <c r="CP229" s="256" t="s">
        <v>4965</v>
      </c>
      <c r="CQ229" s="86" t="s">
        <v>4965</v>
      </c>
      <c r="CR229" s="85" t="s">
        <v>4965</v>
      </c>
      <c r="CS229" s="85" t="s">
        <v>4965</v>
      </c>
      <c r="CT229" s="85" t="s">
        <v>4965</v>
      </c>
      <c r="CU229" s="86"/>
    </row>
    <row r="230" spans="1:99" s="363" customFormat="1" ht="12" customHeight="1" x14ac:dyDescent="0.2">
      <c r="A230" s="89" t="s">
        <v>2442</v>
      </c>
      <c r="B230" s="90" t="s">
        <v>1455</v>
      </c>
      <c r="C230" s="90" t="s">
        <v>1432</v>
      </c>
      <c r="D230" s="90" t="s">
        <v>1432</v>
      </c>
      <c r="E230" s="96" t="s">
        <v>1456</v>
      </c>
      <c r="F230" s="90" t="s">
        <v>1432</v>
      </c>
      <c r="G230" s="90" t="s">
        <v>1457</v>
      </c>
      <c r="H230" s="90" t="s">
        <v>1458</v>
      </c>
      <c r="I230" s="90" t="s">
        <v>1459</v>
      </c>
      <c r="J230" s="90">
        <v>523114</v>
      </c>
      <c r="K230" s="90">
        <v>175218</v>
      </c>
      <c r="L230" s="177" t="s">
        <v>521</v>
      </c>
      <c r="M230" s="91">
        <v>39954</v>
      </c>
      <c r="N230" s="92" t="s">
        <v>1432</v>
      </c>
      <c r="O230" s="90">
        <v>0</v>
      </c>
      <c r="P230" s="90">
        <v>2</v>
      </c>
      <c r="Q230" s="93">
        <v>2</v>
      </c>
      <c r="R230" s="90" t="s">
        <v>2710</v>
      </c>
      <c r="S230" s="90" t="s">
        <v>1438</v>
      </c>
      <c r="T230" s="92" t="s">
        <v>2711</v>
      </c>
      <c r="U230" s="92" t="s">
        <v>2712</v>
      </c>
      <c r="V230" s="90" t="s">
        <v>1439</v>
      </c>
      <c r="W230" s="92" t="s">
        <v>1432</v>
      </c>
      <c r="X230" s="90" t="s">
        <v>1442</v>
      </c>
      <c r="Y230" s="90" t="s">
        <v>1443</v>
      </c>
      <c r="Z230" s="90" t="s">
        <v>1444</v>
      </c>
      <c r="AA230" s="90" t="s">
        <v>2713</v>
      </c>
      <c r="AB230" s="385">
        <v>5.8999999999999997E-2</v>
      </c>
      <c r="AC230" s="94">
        <v>39954</v>
      </c>
      <c r="AD230" s="95" t="s">
        <v>1432</v>
      </c>
      <c r="AE230" s="157" t="s">
        <v>3063</v>
      </c>
      <c r="AF230" s="96" t="s">
        <v>1445</v>
      </c>
      <c r="AG230" s="97"/>
      <c r="AH230" s="97"/>
      <c r="AI230" s="97"/>
      <c r="AJ230" s="96">
        <v>0</v>
      </c>
      <c r="AK230" s="96">
        <v>0</v>
      </c>
      <c r="AL230" s="96">
        <v>2</v>
      </c>
      <c r="AM230" s="96">
        <v>0</v>
      </c>
      <c r="AN230" s="96">
        <v>0</v>
      </c>
      <c r="AO230" s="96">
        <v>0</v>
      </c>
      <c r="AP230" s="96">
        <v>0</v>
      </c>
      <c r="AQ230" s="96">
        <v>0</v>
      </c>
      <c r="AR230" s="96">
        <v>0</v>
      </c>
      <c r="AS230" s="96">
        <v>0</v>
      </c>
      <c r="AT230" s="96">
        <v>0</v>
      </c>
      <c r="AU230" s="96">
        <v>0</v>
      </c>
      <c r="AV230" s="96">
        <v>0</v>
      </c>
      <c r="AW230" s="96">
        <v>0</v>
      </c>
      <c r="AX230" s="96">
        <v>0</v>
      </c>
      <c r="AY230" s="96">
        <v>0</v>
      </c>
      <c r="AZ230" s="96">
        <v>2</v>
      </c>
      <c r="BA230" s="96">
        <v>0</v>
      </c>
      <c r="BB230" s="96">
        <v>0</v>
      </c>
      <c r="BC230" s="96">
        <v>0</v>
      </c>
      <c r="BD230" s="96">
        <v>0</v>
      </c>
      <c r="BE230" s="96">
        <v>0</v>
      </c>
      <c r="BF230" s="96">
        <v>0</v>
      </c>
      <c r="BG230" s="96">
        <v>0</v>
      </c>
      <c r="BH230" s="96">
        <v>0</v>
      </c>
      <c r="BI230" s="96">
        <v>0</v>
      </c>
      <c r="BJ230" s="96">
        <v>0</v>
      </c>
      <c r="BK230" s="96">
        <v>0</v>
      </c>
      <c r="BL230" s="120" t="s">
        <v>4490</v>
      </c>
      <c r="BM230" s="98">
        <v>0</v>
      </c>
      <c r="BN230" s="133">
        <v>1</v>
      </c>
      <c r="BO230" s="241">
        <v>1</v>
      </c>
      <c r="BP230" s="79">
        <v>0</v>
      </c>
      <c r="BQ230" s="79">
        <v>0</v>
      </c>
      <c r="BR230" s="79">
        <v>0</v>
      </c>
      <c r="BS230" s="238">
        <v>0</v>
      </c>
      <c r="BT230" s="79">
        <v>0</v>
      </c>
      <c r="BU230" s="79">
        <v>0</v>
      </c>
      <c r="BV230" s="79">
        <v>0</v>
      </c>
      <c r="BW230" s="79">
        <v>0</v>
      </c>
      <c r="BX230" s="79">
        <v>0</v>
      </c>
      <c r="BY230" s="79">
        <v>0</v>
      </c>
      <c r="BZ230" s="79">
        <v>0</v>
      </c>
      <c r="CA230" s="79">
        <v>0</v>
      </c>
      <c r="CB230" s="79">
        <v>0</v>
      </c>
      <c r="CC230" s="79">
        <v>0</v>
      </c>
      <c r="CD230" s="79">
        <v>0</v>
      </c>
      <c r="CE230" s="79">
        <v>0</v>
      </c>
      <c r="CF230" s="79">
        <v>0</v>
      </c>
      <c r="CG230" s="79">
        <v>0</v>
      </c>
      <c r="CH230" s="79">
        <v>0</v>
      </c>
      <c r="CI230" s="81">
        <f t="shared" si="16"/>
        <v>2</v>
      </c>
      <c r="CJ230" s="260">
        <f t="shared" si="17"/>
        <v>2</v>
      </c>
      <c r="CK230" s="260">
        <f t="shared" si="18"/>
        <v>1</v>
      </c>
      <c r="CL230" s="260">
        <f t="shared" si="19"/>
        <v>1</v>
      </c>
      <c r="CM230" s="83">
        <v>2</v>
      </c>
      <c r="CN230" s="83" t="s">
        <v>4965</v>
      </c>
      <c r="CO230" s="140" t="s">
        <v>4965</v>
      </c>
      <c r="CP230" s="256" t="s">
        <v>4965</v>
      </c>
      <c r="CQ230" s="85" t="s">
        <v>4965</v>
      </c>
      <c r="CR230" s="85" t="s">
        <v>4965</v>
      </c>
      <c r="CS230" s="85" t="s">
        <v>4965</v>
      </c>
      <c r="CT230" s="85" t="s">
        <v>4965</v>
      </c>
      <c r="CU230" s="85"/>
    </row>
    <row r="231" spans="1:99" s="363" customFormat="1" ht="12" customHeight="1" x14ac:dyDescent="0.2">
      <c r="A231" s="89" t="s">
        <v>2442</v>
      </c>
      <c r="B231" s="90" t="s">
        <v>2714</v>
      </c>
      <c r="C231" s="90" t="s">
        <v>1432</v>
      </c>
      <c r="D231" s="90" t="s">
        <v>1432</v>
      </c>
      <c r="E231" s="96" t="s">
        <v>1432</v>
      </c>
      <c r="F231" s="90" t="s">
        <v>2715</v>
      </c>
      <c r="G231" s="90" t="s">
        <v>2716</v>
      </c>
      <c r="H231" s="90" t="s">
        <v>2717</v>
      </c>
      <c r="I231" s="90" t="s">
        <v>2718</v>
      </c>
      <c r="J231" s="90">
        <v>528371</v>
      </c>
      <c r="K231" s="90">
        <v>175760</v>
      </c>
      <c r="L231" s="177" t="s">
        <v>3085</v>
      </c>
      <c r="M231" s="91">
        <v>40547</v>
      </c>
      <c r="N231" s="92" t="s">
        <v>1432</v>
      </c>
      <c r="O231" s="90">
        <v>0</v>
      </c>
      <c r="P231" s="90">
        <v>1</v>
      </c>
      <c r="Q231" s="93">
        <v>1</v>
      </c>
      <c r="R231" s="90" t="s">
        <v>2719</v>
      </c>
      <c r="S231" s="90" t="s">
        <v>1438</v>
      </c>
      <c r="T231" s="92" t="s">
        <v>2720</v>
      </c>
      <c r="U231" s="92" t="s">
        <v>2721</v>
      </c>
      <c r="V231" s="90" t="s">
        <v>1439</v>
      </c>
      <c r="W231" s="92" t="s">
        <v>1432</v>
      </c>
      <c r="X231" s="90" t="s">
        <v>1432</v>
      </c>
      <c r="Y231" s="90" t="s">
        <v>2722</v>
      </c>
      <c r="Z231" s="90" t="s">
        <v>1444</v>
      </c>
      <c r="AA231" s="90" t="s">
        <v>2723</v>
      </c>
      <c r="AB231" s="385">
        <v>3.0000000000000001E-3</v>
      </c>
      <c r="AC231" s="94">
        <v>40547</v>
      </c>
      <c r="AD231" s="95" t="s">
        <v>1432</v>
      </c>
      <c r="AE231" s="157" t="s">
        <v>3063</v>
      </c>
      <c r="AF231" s="96" t="s">
        <v>1445</v>
      </c>
      <c r="AG231" s="97"/>
      <c r="AH231" s="97"/>
      <c r="AI231" s="97"/>
      <c r="AJ231" s="96">
        <v>0</v>
      </c>
      <c r="AK231" s="96">
        <v>1</v>
      </c>
      <c r="AL231" s="96">
        <v>0</v>
      </c>
      <c r="AM231" s="96">
        <v>0</v>
      </c>
      <c r="AN231" s="96">
        <v>0</v>
      </c>
      <c r="AO231" s="96">
        <v>0</v>
      </c>
      <c r="AP231" s="96">
        <v>0</v>
      </c>
      <c r="AQ231" s="96">
        <v>0</v>
      </c>
      <c r="AR231" s="96">
        <v>1</v>
      </c>
      <c r="AS231" s="96">
        <v>0</v>
      </c>
      <c r="AT231" s="96">
        <v>0</v>
      </c>
      <c r="AU231" s="96">
        <v>0</v>
      </c>
      <c r="AV231" s="96">
        <v>0</v>
      </c>
      <c r="AW231" s="96">
        <v>0</v>
      </c>
      <c r="AX231" s="96">
        <v>0</v>
      </c>
      <c r="AY231" s="96">
        <v>0</v>
      </c>
      <c r="AZ231" s="96">
        <v>0</v>
      </c>
      <c r="BA231" s="96">
        <v>0</v>
      </c>
      <c r="BB231" s="96">
        <v>0</v>
      </c>
      <c r="BC231" s="96">
        <v>0</v>
      </c>
      <c r="BD231" s="96">
        <v>0</v>
      </c>
      <c r="BE231" s="96">
        <v>0</v>
      </c>
      <c r="BF231" s="96">
        <v>0</v>
      </c>
      <c r="BG231" s="96">
        <v>0</v>
      </c>
      <c r="BH231" s="96">
        <v>0</v>
      </c>
      <c r="BI231" s="96">
        <v>0</v>
      </c>
      <c r="BJ231" s="96">
        <v>0</v>
      </c>
      <c r="BK231" s="96">
        <v>0</v>
      </c>
      <c r="BL231" s="120" t="s">
        <v>4490</v>
      </c>
      <c r="BM231" s="98">
        <v>0</v>
      </c>
      <c r="BN231" s="133">
        <v>0.5</v>
      </c>
      <c r="BO231" s="241">
        <v>0.5</v>
      </c>
      <c r="BP231" s="79">
        <v>0</v>
      </c>
      <c r="BQ231" s="79">
        <v>0</v>
      </c>
      <c r="BR231" s="79">
        <v>0</v>
      </c>
      <c r="BS231" s="238">
        <v>0</v>
      </c>
      <c r="BT231" s="79">
        <v>0</v>
      </c>
      <c r="BU231" s="79">
        <v>0</v>
      </c>
      <c r="BV231" s="79">
        <v>0</v>
      </c>
      <c r="BW231" s="79">
        <v>0</v>
      </c>
      <c r="BX231" s="79">
        <v>0</v>
      </c>
      <c r="BY231" s="79">
        <v>0</v>
      </c>
      <c r="BZ231" s="79">
        <v>0</v>
      </c>
      <c r="CA231" s="79">
        <v>0</v>
      </c>
      <c r="CB231" s="79">
        <v>0</v>
      </c>
      <c r="CC231" s="79">
        <v>0</v>
      </c>
      <c r="CD231" s="79">
        <v>0</v>
      </c>
      <c r="CE231" s="79">
        <v>0</v>
      </c>
      <c r="CF231" s="79">
        <v>0</v>
      </c>
      <c r="CG231" s="79">
        <v>0</v>
      </c>
      <c r="CH231" s="79">
        <v>0</v>
      </c>
      <c r="CI231" s="81">
        <f t="shared" si="16"/>
        <v>1</v>
      </c>
      <c r="CJ231" s="260">
        <f t="shared" si="17"/>
        <v>1</v>
      </c>
      <c r="CK231" s="260">
        <f t="shared" si="18"/>
        <v>0.5</v>
      </c>
      <c r="CL231" s="260">
        <f t="shared" si="19"/>
        <v>0.5</v>
      </c>
      <c r="CM231" s="83">
        <v>8</v>
      </c>
      <c r="CN231" s="254" t="s">
        <v>4965</v>
      </c>
      <c r="CO231" s="140" t="s">
        <v>4965</v>
      </c>
      <c r="CP231" s="256" t="s">
        <v>4965</v>
      </c>
      <c r="CQ231" s="86" t="s">
        <v>4965</v>
      </c>
      <c r="CR231" s="85" t="s">
        <v>4965</v>
      </c>
      <c r="CS231" s="85" t="s">
        <v>4965</v>
      </c>
      <c r="CT231" s="85" t="s">
        <v>4965</v>
      </c>
      <c r="CU231" s="86"/>
    </row>
    <row r="232" spans="1:99" s="363" customFormat="1" ht="12" customHeight="1" x14ac:dyDescent="0.2">
      <c r="A232" s="89" t="s">
        <v>2442</v>
      </c>
      <c r="B232" s="90" t="s">
        <v>1156</v>
      </c>
      <c r="C232" s="90" t="s">
        <v>1432</v>
      </c>
      <c r="D232" s="90" t="s">
        <v>1432</v>
      </c>
      <c r="E232" s="96" t="s">
        <v>1432</v>
      </c>
      <c r="F232" s="90" t="s">
        <v>1157</v>
      </c>
      <c r="G232" s="90" t="s">
        <v>2716</v>
      </c>
      <c r="H232" s="90" t="s">
        <v>2717</v>
      </c>
      <c r="I232" s="90" t="s">
        <v>1158</v>
      </c>
      <c r="J232" s="90">
        <v>528208</v>
      </c>
      <c r="K232" s="90">
        <v>175704</v>
      </c>
      <c r="L232" s="177" t="s">
        <v>3085</v>
      </c>
      <c r="M232" s="91">
        <v>40832</v>
      </c>
      <c r="N232" s="92" t="s">
        <v>1432</v>
      </c>
      <c r="O232" s="90">
        <v>0</v>
      </c>
      <c r="P232" s="90">
        <v>4</v>
      </c>
      <c r="Q232" s="93">
        <v>4</v>
      </c>
      <c r="R232" s="90" t="s">
        <v>3890</v>
      </c>
      <c r="S232" s="90" t="s">
        <v>1438</v>
      </c>
      <c r="T232" s="92" t="s">
        <v>3891</v>
      </c>
      <c r="U232" s="92" t="s">
        <v>3892</v>
      </c>
      <c r="V232" s="90" t="s">
        <v>1439</v>
      </c>
      <c r="W232" s="92" t="s">
        <v>1432</v>
      </c>
      <c r="X232" s="90" t="s">
        <v>1442</v>
      </c>
      <c r="Y232" s="90" t="s">
        <v>3893</v>
      </c>
      <c r="Z232" s="90" t="s">
        <v>1444</v>
      </c>
      <c r="AA232" s="90" t="s">
        <v>3894</v>
      </c>
      <c r="AB232" s="385">
        <v>4.8000000000000001E-2</v>
      </c>
      <c r="AC232" s="94">
        <v>40832</v>
      </c>
      <c r="AD232" s="95" t="s">
        <v>1432</v>
      </c>
      <c r="AE232" s="157" t="s">
        <v>3063</v>
      </c>
      <c r="AF232" s="96" t="s">
        <v>1445</v>
      </c>
      <c r="AG232" s="97"/>
      <c r="AH232" s="97"/>
      <c r="AI232" s="97"/>
      <c r="AJ232" s="96">
        <v>0</v>
      </c>
      <c r="AK232" s="96">
        <v>0</v>
      </c>
      <c r="AL232" s="96">
        <v>1</v>
      </c>
      <c r="AM232" s="96">
        <v>3</v>
      </c>
      <c r="AN232" s="96">
        <v>0</v>
      </c>
      <c r="AO232" s="96">
        <v>0</v>
      </c>
      <c r="AP232" s="96">
        <v>0</v>
      </c>
      <c r="AQ232" s="96">
        <v>0</v>
      </c>
      <c r="AR232" s="96">
        <v>0</v>
      </c>
      <c r="AS232" s="96">
        <v>1</v>
      </c>
      <c r="AT232" s="96">
        <v>3</v>
      </c>
      <c r="AU232" s="96">
        <v>0</v>
      </c>
      <c r="AV232" s="96">
        <v>0</v>
      </c>
      <c r="AW232" s="96">
        <v>0</v>
      </c>
      <c r="AX232" s="96">
        <v>0</v>
      </c>
      <c r="AY232" s="96">
        <v>0</v>
      </c>
      <c r="AZ232" s="96">
        <v>0</v>
      </c>
      <c r="BA232" s="96">
        <v>0</v>
      </c>
      <c r="BB232" s="96">
        <v>0</v>
      </c>
      <c r="BC232" s="96">
        <v>0</v>
      </c>
      <c r="BD232" s="96">
        <v>0</v>
      </c>
      <c r="BE232" s="96">
        <v>0</v>
      </c>
      <c r="BF232" s="96">
        <v>0</v>
      </c>
      <c r="BG232" s="96">
        <v>0</v>
      </c>
      <c r="BH232" s="96">
        <v>0</v>
      </c>
      <c r="BI232" s="96">
        <v>0</v>
      </c>
      <c r="BJ232" s="96">
        <v>0</v>
      </c>
      <c r="BK232" s="96">
        <v>0</v>
      </c>
      <c r="BL232" s="120" t="s">
        <v>4490</v>
      </c>
      <c r="BM232" s="98">
        <v>0</v>
      </c>
      <c r="BN232" s="133">
        <v>2</v>
      </c>
      <c r="BO232" s="241">
        <v>2</v>
      </c>
      <c r="BP232" s="79">
        <v>0</v>
      </c>
      <c r="BQ232" s="79">
        <v>0</v>
      </c>
      <c r="BR232" s="79">
        <v>0</v>
      </c>
      <c r="BS232" s="238">
        <v>0</v>
      </c>
      <c r="BT232" s="79">
        <v>0</v>
      </c>
      <c r="BU232" s="79">
        <v>0</v>
      </c>
      <c r="BV232" s="79">
        <v>0</v>
      </c>
      <c r="BW232" s="79">
        <v>0</v>
      </c>
      <c r="BX232" s="79">
        <v>0</v>
      </c>
      <c r="BY232" s="79">
        <v>0</v>
      </c>
      <c r="BZ232" s="79">
        <v>0</v>
      </c>
      <c r="CA232" s="79">
        <v>0</v>
      </c>
      <c r="CB232" s="79">
        <v>0</v>
      </c>
      <c r="CC232" s="79">
        <v>0</v>
      </c>
      <c r="CD232" s="79">
        <v>0</v>
      </c>
      <c r="CE232" s="79">
        <v>0</v>
      </c>
      <c r="CF232" s="79">
        <v>0</v>
      </c>
      <c r="CG232" s="79">
        <v>0</v>
      </c>
      <c r="CH232" s="79">
        <v>0</v>
      </c>
      <c r="CI232" s="81">
        <f t="shared" si="16"/>
        <v>4</v>
      </c>
      <c r="CJ232" s="260">
        <f t="shared" si="17"/>
        <v>4</v>
      </c>
      <c r="CK232" s="260">
        <f t="shared" si="18"/>
        <v>2</v>
      </c>
      <c r="CL232" s="260">
        <f t="shared" si="19"/>
        <v>2</v>
      </c>
      <c r="CM232" s="83">
        <v>8</v>
      </c>
      <c r="CN232" s="254" t="s">
        <v>4965</v>
      </c>
      <c r="CO232" s="140" t="s">
        <v>4965</v>
      </c>
      <c r="CP232" s="256" t="s">
        <v>4965</v>
      </c>
      <c r="CQ232" s="86" t="s">
        <v>4965</v>
      </c>
      <c r="CR232" s="85" t="s">
        <v>4965</v>
      </c>
      <c r="CS232" s="85" t="s">
        <v>4965</v>
      </c>
      <c r="CT232" s="85" t="s">
        <v>4965</v>
      </c>
      <c r="CU232" s="86"/>
    </row>
    <row r="233" spans="1:99" s="363" customFormat="1" ht="12" customHeight="1" x14ac:dyDescent="0.2">
      <c r="A233" s="89" t="s">
        <v>2442</v>
      </c>
      <c r="B233" s="90" t="s">
        <v>3895</v>
      </c>
      <c r="C233" s="90" t="s">
        <v>1432</v>
      </c>
      <c r="D233" s="90" t="s">
        <v>1432</v>
      </c>
      <c r="E233" s="96" t="s">
        <v>3896</v>
      </c>
      <c r="F233" s="90" t="s">
        <v>3897</v>
      </c>
      <c r="G233" s="90" t="s">
        <v>3898</v>
      </c>
      <c r="H233" s="90" t="s">
        <v>2717</v>
      </c>
      <c r="I233" s="90" t="s">
        <v>3899</v>
      </c>
      <c r="J233" s="90">
        <v>526710</v>
      </c>
      <c r="K233" s="90">
        <v>175659</v>
      </c>
      <c r="L233" s="177" t="s">
        <v>3067</v>
      </c>
      <c r="M233" s="91">
        <v>41729</v>
      </c>
      <c r="N233" s="92" t="s">
        <v>1432</v>
      </c>
      <c r="O233" s="90">
        <v>0</v>
      </c>
      <c r="P233" s="90">
        <v>7</v>
      </c>
      <c r="Q233" s="93">
        <v>7</v>
      </c>
      <c r="R233" s="90" t="s">
        <v>3901</v>
      </c>
      <c r="S233" s="90" t="s">
        <v>1154</v>
      </c>
      <c r="T233" s="92" t="s">
        <v>3902</v>
      </c>
      <c r="U233" s="92" t="s">
        <v>3903</v>
      </c>
      <c r="V233" s="90" t="s">
        <v>1439</v>
      </c>
      <c r="W233" s="92" t="s">
        <v>1432</v>
      </c>
      <c r="X233" s="90" t="s">
        <v>1442</v>
      </c>
      <c r="Y233" s="90" t="s">
        <v>1443</v>
      </c>
      <c r="Z233" s="90" t="s">
        <v>1443</v>
      </c>
      <c r="AA233" s="90" t="s">
        <v>1444</v>
      </c>
      <c r="AB233" s="385">
        <v>2.1999999999999999E-2</v>
      </c>
      <c r="AC233" s="94">
        <v>41729</v>
      </c>
      <c r="AD233" s="95" t="s">
        <v>1432</v>
      </c>
      <c r="AE233" s="157" t="s">
        <v>628</v>
      </c>
      <c r="AF233" s="96" t="s">
        <v>3904</v>
      </c>
      <c r="AG233" s="96">
        <v>1332230</v>
      </c>
      <c r="AH233" s="96">
        <v>0</v>
      </c>
      <c r="AI233" s="96">
        <v>7</v>
      </c>
      <c r="AJ233" s="96">
        <v>0</v>
      </c>
      <c r="AK233" s="96">
        <v>3</v>
      </c>
      <c r="AL233" s="96">
        <v>3</v>
      </c>
      <c r="AM233" s="96">
        <v>1</v>
      </c>
      <c r="AN233" s="96">
        <v>0</v>
      </c>
      <c r="AO233" s="96">
        <v>0</v>
      </c>
      <c r="AP233" s="96">
        <v>0</v>
      </c>
      <c r="AQ233" s="96">
        <v>0</v>
      </c>
      <c r="AR233" s="96">
        <v>3</v>
      </c>
      <c r="AS233" s="96">
        <v>3</v>
      </c>
      <c r="AT233" s="96">
        <v>1</v>
      </c>
      <c r="AU233" s="96">
        <v>0</v>
      </c>
      <c r="AV233" s="96">
        <v>0</v>
      </c>
      <c r="AW233" s="96">
        <v>0</v>
      </c>
      <c r="AX233" s="96">
        <v>0</v>
      </c>
      <c r="AY233" s="96">
        <v>0</v>
      </c>
      <c r="AZ233" s="96">
        <v>0</v>
      </c>
      <c r="BA233" s="96">
        <v>0</v>
      </c>
      <c r="BB233" s="96">
        <v>0</v>
      </c>
      <c r="BC233" s="96">
        <v>0</v>
      </c>
      <c r="BD233" s="96">
        <v>0</v>
      </c>
      <c r="BE233" s="96">
        <v>0</v>
      </c>
      <c r="BF233" s="96">
        <v>0</v>
      </c>
      <c r="BG233" s="96">
        <v>0</v>
      </c>
      <c r="BH233" s="96">
        <v>0</v>
      </c>
      <c r="BI233" s="96">
        <v>0</v>
      </c>
      <c r="BJ233" s="96">
        <v>0</v>
      </c>
      <c r="BK233" s="96">
        <v>0</v>
      </c>
      <c r="BL233" s="120" t="s">
        <v>4490</v>
      </c>
      <c r="BM233" s="98">
        <v>0</v>
      </c>
      <c r="BN233" s="133">
        <f>Q233/2</f>
        <v>3.5</v>
      </c>
      <c r="BO233" s="241">
        <v>3.5</v>
      </c>
      <c r="BP233" s="79">
        <v>0</v>
      </c>
      <c r="BQ233" s="79">
        <v>0</v>
      </c>
      <c r="BR233" s="79">
        <v>0</v>
      </c>
      <c r="BS233" s="238">
        <v>0</v>
      </c>
      <c r="BT233" s="79">
        <v>0</v>
      </c>
      <c r="BU233" s="79">
        <v>0</v>
      </c>
      <c r="BV233" s="79">
        <v>0</v>
      </c>
      <c r="BW233" s="79">
        <v>0</v>
      </c>
      <c r="BX233" s="79">
        <v>0</v>
      </c>
      <c r="BY233" s="79">
        <v>0</v>
      </c>
      <c r="BZ233" s="79">
        <v>0</v>
      </c>
      <c r="CA233" s="79">
        <v>0</v>
      </c>
      <c r="CB233" s="79">
        <v>0</v>
      </c>
      <c r="CC233" s="79">
        <v>0</v>
      </c>
      <c r="CD233" s="79">
        <v>0</v>
      </c>
      <c r="CE233" s="79">
        <v>0</v>
      </c>
      <c r="CF233" s="79">
        <v>0</v>
      </c>
      <c r="CG233" s="79">
        <v>0</v>
      </c>
      <c r="CH233" s="79">
        <v>0</v>
      </c>
      <c r="CI233" s="81">
        <f t="shared" si="16"/>
        <v>7</v>
      </c>
      <c r="CJ233" s="260">
        <f t="shared" si="17"/>
        <v>7</v>
      </c>
      <c r="CK233" s="260">
        <f t="shared" si="18"/>
        <v>3.5</v>
      </c>
      <c r="CL233" s="260">
        <f t="shared" si="19"/>
        <v>3.5</v>
      </c>
      <c r="CM233" s="83">
        <v>2</v>
      </c>
      <c r="CN233" s="83" t="s">
        <v>4965</v>
      </c>
      <c r="CO233" s="140" t="s">
        <v>4965</v>
      </c>
      <c r="CP233" s="256" t="s">
        <v>4965</v>
      </c>
      <c r="CQ233" s="85" t="s">
        <v>4965</v>
      </c>
      <c r="CR233" s="85" t="s">
        <v>4965</v>
      </c>
      <c r="CS233" s="85" t="s">
        <v>4965</v>
      </c>
      <c r="CT233" s="85" t="s">
        <v>4965</v>
      </c>
      <c r="CU233" s="86"/>
    </row>
    <row r="234" spans="1:99" s="363" customFormat="1" ht="12" customHeight="1" x14ac:dyDescent="0.2">
      <c r="A234" s="89" t="s">
        <v>2442</v>
      </c>
      <c r="B234" s="90" t="s">
        <v>3895</v>
      </c>
      <c r="C234" s="90" t="s">
        <v>1432</v>
      </c>
      <c r="D234" s="90" t="s">
        <v>1432</v>
      </c>
      <c r="E234" s="96" t="s">
        <v>3896</v>
      </c>
      <c r="F234" s="90" t="s">
        <v>3897</v>
      </c>
      <c r="G234" s="90" t="s">
        <v>3898</v>
      </c>
      <c r="H234" s="90" t="s">
        <v>2717</v>
      </c>
      <c r="I234" s="90" t="s">
        <v>3899</v>
      </c>
      <c r="J234" s="90">
        <v>526710</v>
      </c>
      <c r="K234" s="90">
        <v>175659</v>
      </c>
      <c r="L234" s="177" t="s">
        <v>3067</v>
      </c>
      <c r="M234" s="91">
        <v>41729</v>
      </c>
      <c r="N234" s="92" t="s">
        <v>1432</v>
      </c>
      <c r="O234" s="90">
        <v>0</v>
      </c>
      <c r="P234" s="90">
        <v>15</v>
      </c>
      <c r="Q234" s="93">
        <v>15</v>
      </c>
      <c r="R234" s="90" t="s">
        <v>3901</v>
      </c>
      <c r="S234" s="90" t="s">
        <v>1154</v>
      </c>
      <c r="T234" s="92" t="s">
        <v>3902</v>
      </c>
      <c r="U234" s="92" t="s">
        <v>3903</v>
      </c>
      <c r="V234" s="90" t="s">
        <v>1439</v>
      </c>
      <c r="W234" s="92" t="s">
        <v>1432</v>
      </c>
      <c r="X234" s="90" t="s">
        <v>1442</v>
      </c>
      <c r="Y234" s="90" t="s">
        <v>1443</v>
      </c>
      <c r="Z234" s="90" t="s">
        <v>1443</v>
      </c>
      <c r="AA234" s="90" t="s">
        <v>1444</v>
      </c>
      <c r="AB234" s="385">
        <v>1.2999999999999999E-2</v>
      </c>
      <c r="AC234" s="94">
        <v>41729</v>
      </c>
      <c r="AD234" s="95" t="s">
        <v>1432</v>
      </c>
      <c r="AE234" s="157" t="s">
        <v>1931</v>
      </c>
      <c r="AF234" s="96" t="s">
        <v>3905</v>
      </c>
      <c r="AG234" s="96">
        <v>1332230</v>
      </c>
      <c r="AH234" s="96">
        <v>0</v>
      </c>
      <c r="AI234" s="96">
        <v>15</v>
      </c>
      <c r="AJ234" s="96">
        <v>0</v>
      </c>
      <c r="AK234" s="96">
        <v>4</v>
      </c>
      <c r="AL234" s="96">
        <v>6</v>
      </c>
      <c r="AM234" s="96">
        <v>5</v>
      </c>
      <c r="AN234" s="96">
        <v>0</v>
      </c>
      <c r="AO234" s="96">
        <v>0</v>
      </c>
      <c r="AP234" s="96">
        <v>0</v>
      </c>
      <c r="AQ234" s="96">
        <v>0</v>
      </c>
      <c r="AR234" s="96">
        <v>4</v>
      </c>
      <c r="AS234" s="96">
        <v>6</v>
      </c>
      <c r="AT234" s="96">
        <v>5</v>
      </c>
      <c r="AU234" s="96">
        <v>0</v>
      </c>
      <c r="AV234" s="96">
        <v>0</v>
      </c>
      <c r="AW234" s="96">
        <v>0</v>
      </c>
      <c r="AX234" s="96">
        <v>0</v>
      </c>
      <c r="AY234" s="96">
        <v>0</v>
      </c>
      <c r="AZ234" s="96">
        <v>0</v>
      </c>
      <c r="BA234" s="96">
        <v>0</v>
      </c>
      <c r="BB234" s="96">
        <v>0</v>
      </c>
      <c r="BC234" s="96">
        <v>0</v>
      </c>
      <c r="BD234" s="96">
        <v>0</v>
      </c>
      <c r="BE234" s="96">
        <v>0</v>
      </c>
      <c r="BF234" s="96">
        <v>0</v>
      </c>
      <c r="BG234" s="96">
        <v>0</v>
      </c>
      <c r="BH234" s="96">
        <v>0</v>
      </c>
      <c r="BI234" s="96">
        <v>0</v>
      </c>
      <c r="BJ234" s="96">
        <v>0</v>
      </c>
      <c r="BK234" s="96">
        <v>0</v>
      </c>
      <c r="BL234" s="120" t="s">
        <v>4490</v>
      </c>
      <c r="BM234" s="98">
        <v>0</v>
      </c>
      <c r="BN234" s="133">
        <f>Q234/2</f>
        <v>7.5</v>
      </c>
      <c r="BO234" s="241">
        <v>7.5</v>
      </c>
      <c r="BP234" s="79">
        <v>0</v>
      </c>
      <c r="BQ234" s="79">
        <v>0</v>
      </c>
      <c r="BR234" s="79">
        <v>0</v>
      </c>
      <c r="BS234" s="238">
        <v>0</v>
      </c>
      <c r="BT234" s="79">
        <v>0</v>
      </c>
      <c r="BU234" s="79">
        <v>0</v>
      </c>
      <c r="BV234" s="79">
        <v>0</v>
      </c>
      <c r="BW234" s="79">
        <v>0</v>
      </c>
      <c r="BX234" s="79">
        <v>0</v>
      </c>
      <c r="BY234" s="79">
        <v>0</v>
      </c>
      <c r="BZ234" s="79">
        <v>0</v>
      </c>
      <c r="CA234" s="79">
        <v>0</v>
      </c>
      <c r="CB234" s="79">
        <v>0</v>
      </c>
      <c r="CC234" s="79">
        <v>0</v>
      </c>
      <c r="CD234" s="79">
        <v>0</v>
      </c>
      <c r="CE234" s="79">
        <v>0</v>
      </c>
      <c r="CF234" s="79">
        <v>0</v>
      </c>
      <c r="CG234" s="79">
        <v>0</v>
      </c>
      <c r="CH234" s="79">
        <v>0</v>
      </c>
      <c r="CI234" s="81">
        <f t="shared" si="16"/>
        <v>15</v>
      </c>
      <c r="CJ234" s="260">
        <f t="shared" si="17"/>
        <v>15</v>
      </c>
      <c r="CK234" s="260">
        <f t="shared" si="18"/>
        <v>7.5</v>
      </c>
      <c r="CL234" s="260">
        <f t="shared" si="19"/>
        <v>7.5</v>
      </c>
      <c r="CM234" s="83">
        <v>2</v>
      </c>
      <c r="CN234" s="83" t="s">
        <v>4965</v>
      </c>
      <c r="CO234" s="140" t="s">
        <v>4965</v>
      </c>
      <c r="CP234" s="256" t="s">
        <v>4965</v>
      </c>
      <c r="CQ234" s="85" t="s">
        <v>4965</v>
      </c>
      <c r="CR234" s="85" t="s">
        <v>4965</v>
      </c>
      <c r="CS234" s="85" t="s">
        <v>4965</v>
      </c>
      <c r="CT234" s="85" t="s">
        <v>4965</v>
      </c>
      <c r="CU234" s="85"/>
    </row>
    <row r="235" spans="1:99" s="363" customFormat="1" ht="12" customHeight="1" x14ac:dyDescent="0.2">
      <c r="A235" s="89" t="s">
        <v>2442</v>
      </c>
      <c r="B235" s="90" t="s">
        <v>3895</v>
      </c>
      <c r="C235" s="90"/>
      <c r="D235" s="90" t="s">
        <v>1432</v>
      </c>
      <c r="E235" s="96" t="s">
        <v>3896</v>
      </c>
      <c r="F235" s="90" t="s">
        <v>3897</v>
      </c>
      <c r="G235" s="90" t="s">
        <v>3898</v>
      </c>
      <c r="H235" s="90" t="s">
        <v>2717</v>
      </c>
      <c r="I235" s="90" t="s">
        <v>3899</v>
      </c>
      <c r="J235" s="90">
        <v>526710</v>
      </c>
      <c r="K235" s="90">
        <v>175659</v>
      </c>
      <c r="L235" s="177" t="s">
        <v>3067</v>
      </c>
      <c r="M235" s="91">
        <v>41729</v>
      </c>
      <c r="N235" s="92" t="s">
        <v>1432</v>
      </c>
      <c r="O235" s="90">
        <v>0</v>
      </c>
      <c r="P235" s="90">
        <v>47</v>
      </c>
      <c r="Q235" s="93">
        <v>47</v>
      </c>
      <c r="R235" s="90" t="s">
        <v>3901</v>
      </c>
      <c r="S235" s="90" t="s">
        <v>1154</v>
      </c>
      <c r="T235" s="92" t="s">
        <v>3902</v>
      </c>
      <c r="U235" s="92" t="s">
        <v>3903</v>
      </c>
      <c r="V235" s="90" t="s">
        <v>1439</v>
      </c>
      <c r="W235" s="92" t="s">
        <v>1432</v>
      </c>
      <c r="X235" s="90" t="s">
        <v>1442</v>
      </c>
      <c r="Y235" s="90" t="s">
        <v>1443</v>
      </c>
      <c r="Z235" s="90" t="s">
        <v>1443</v>
      </c>
      <c r="AA235" s="90" t="s">
        <v>1444</v>
      </c>
      <c r="AB235" s="385">
        <v>7.0999999999999994E-2</v>
      </c>
      <c r="AC235" s="94">
        <v>41729</v>
      </c>
      <c r="AD235" s="95" t="s">
        <v>1432</v>
      </c>
      <c r="AE235" s="157" t="s">
        <v>3063</v>
      </c>
      <c r="AF235" s="96" t="s">
        <v>1445</v>
      </c>
      <c r="AG235" s="96">
        <v>1332230</v>
      </c>
      <c r="AH235" s="96">
        <v>0</v>
      </c>
      <c r="AI235" s="96">
        <v>46</v>
      </c>
      <c r="AJ235" s="96">
        <v>0</v>
      </c>
      <c r="AK235" s="96">
        <v>21</v>
      </c>
      <c r="AL235" s="96">
        <v>16</v>
      </c>
      <c r="AM235" s="96">
        <v>9</v>
      </c>
      <c r="AN235" s="96">
        <v>1</v>
      </c>
      <c r="AO235" s="96">
        <v>0</v>
      </c>
      <c r="AP235" s="96">
        <v>0</v>
      </c>
      <c r="AQ235" s="96">
        <v>0</v>
      </c>
      <c r="AR235" s="96">
        <v>21</v>
      </c>
      <c r="AS235" s="96">
        <v>16</v>
      </c>
      <c r="AT235" s="96">
        <v>9</v>
      </c>
      <c r="AU235" s="96">
        <v>0</v>
      </c>
      <c r="AV235" s="96">
        <v>0</v>
      </c>
      <c r="AW235" s="96">
        <v>0</v>
      </c>
      <c r="AX235" s="96">
        <v>0</v>
      </c>
      <c r="AY235" s="96">
        <v>0</v>
      </c>
      <c r="AZ235" s="96">
        <v>0</v>
      </c>
      <c r="BA235" s="96">
        <v>0</v>
      </c>
      <c r="BB235" s="96">
        <v>1</v>
      </c>
      <c r="BC235" s="96">
        <v>0</v>
      </c>
      <c r="BD235" s="96">
        <v>0</v>
      </c>
      <c r="BE235" s="96">
        <v>0</v>
      </c>
      <c r="BF235" s="96">
        <v>0</v>
      </c>
      <c r="BG235" s="96">
        <v>0</v>
      </c>
      <c r="BH235" s="96">
        <v>0</v>
      </c>
      <c r="BI235" s="96">
        <v>0</v>
      </c>
      <c r="BJ235" s="96">
        <v>0</v>
      </c>
      <c r="BK235" s="96">
        <v>0</v>
      </c>
      <c r="BL235" s="120" t="s">
        <v>4490</v>
      </c>
      <c r="BM235" s="98">
        <v>0</v>
      </c>
      <c r="BN235" s="79">
        <v>0</v>
      </c>
      <c r="BO235" s="241">
        <v>9.4</v>
      </c>
      <c r="BP235" s="133">
        <v>9.4</v>
      </c>
      <c r="BQ235" s="133">
        <v>9.4</v>
      </c>
      <c r="BR235" s="133">
        <v>9.4</v>
      </c>
      <c r="BS235" s="243">
        <v>9.4</v>
      </c>
      <c r="BT235" s="79">
        <v>0</v>
      </c>
      <c r="BU235" s="79">
        <v>0</v>
      </c>
      <c r="BV235" s="79">
        <v>0</v>
      </c>
      <c r="BW235" s="79">
        <v>0</v>
      </c>
      <c r="BX235" s="79">
        <v>0</v>
      </c>
      <c r="BY235" s="79">
        <v>0</v>
      </c>
      <c r="BZ235" s="79">
        <v>0</v>
      </c>
      <c r="CA235" s="79">
        <v>0</v>
      </c>
      <c r="CB235" s="79">
        <v>0</v>
      </c>
      <c r="CC235" s="79">
        <v>0</v>
      </c>
      <c r="CD235" s="79">
        <v>0</v>
      </c>
      <c r="CE235" s="79">
        <v>0</v>
      </c>
      <c r="CF235" s="79">
        <v>0</v>
      </c>
      <c r="CG235" s="79">
        <v>0</v>
      </c>
      <c r="CH235" s="79">
        <v>0</v>
      </c>
      <c r="CI235" s="81">
        <f t="shared" si="16"/>
        <v>47</v>
      </c>
      <c r="CJ235" s="260">
        <f t="shared" si="17"/>
        <v>47</v>
      </c>
      <c r="CK235" s="260">
        <f t="shared" si="18"/>
        <v>47</v>
      </c>
      <c r="CL235" s="260">
        <f t="shared" si="19"/>
        <v>47</v>
      </c>
      <c r="CM235" s="83">
        <v>3</v>
      </c>
      <c r="CN235" s="254" t="s">
        <v>4965</v>
      </c>
      <c r="CO235" s="140" t="s">
        <v>4965</v>
      </c>
      <c r="CP235" s="256" t="s">
        <v>4965</v>
      </c>
      <c r="CQ235" s="86" t="s">
        <v>4965</v>
      </c>
      <c r="CR235" s="85" t="s">
        <v>4965</v>
      </c>
      <c r="CS235" s="85" t="s">
        <v>4965</v>
      </c>
      <c r="CT235" s="85" t="s">
        <v>4965</v>
      </c>
      <c r="CU235" s="85"/>
    </row>
    <row r="236" spans="1:99" s="363" customFormat="1" ht="12" customHeight="1" x14ac:dyDescent="0.2">
      <c r="A236" s="89" t="s">
        <v>2442</v>
      </c>
      <c r="B236" s="90" t="s">
        <v>3909</v>
      </c>
      <c r="C236" s="90" t="s">
        <v>1432</v>
      </c>
      <c r="D236" s="90" t="s">
        <v>1432</v>
      </c>
      <c r="E236" s="96" t="s">
        <v>1432</v>
      </c>
      <c r="F236" s="90" t="s">
        <v>3910</v>
      </c>
      <c r="G236" s="90" t="s">
        <v>3911</v>
      </c>
      <c r="H236" s="90" t="s">
        <v>1435</v>
      </c>
      <c r="I236" s="90" t="s">
        <v>3912</v>
      </c>
      <c r="J236" s="90">
        <v>527726</v>
      </c>
      <c r="K236" s="90">
        <v>172862</v>
      </c>
      <c r="L236" s="177" t="s">
        <v>3083</v>
      </c>
      <c r="M236" s="91">
        <v>40938</v>
      </c>
      <c r="N236" s="92" t="s">
        <v>1432</v>
      </c>
      <c r="O236" s="90">
        <v>2</v>
      </c>
      <c r="P236" s="90">
        <v>3</v>
      </c>
      <c r="Q236" s="93">
        <v>1</v>
      </c>
      <c r="R236" s="90" t="s">
        <v>1463</v>
      </c>
      <c r="S236" s="90" t="s">
        <v>1464</v>
      </c>
      <c r="T236" s="92" t="s">
        <v>1465</v>
      </c>
      <c r="U236" s="92" t="s">
        <v>3908</v>
      </c>
      <c r="V236" s="90" t="s">
        <v>1439</v>
      </c>
      <c r="W236" s="92" t="s">
        <v>1432</v>
      </c>
      <c r="X236" s="90" t="s">
        <v>1442</v>
      </c>
      <c r="Y236" s="90" t="s">
        <v>1443</v>
      </c>
      <c r="Z236" s="90" t="s">
        <v>1444</v>
      </c>
      <c r="AA236" s="90" t="s">
        <v>2713</v>
      </c>
      <c r="AB236" s="385">
        <v>0.04</v>
      </c>
      <c r="AC236" s="94">
        <v>40938</v>
      </c>
      <c r="AD236" s="95" t="s">
        <v>1432</v>
      </c>
      <c r="AE236" s="157" t="s">
        <v>3063</v>
      </c>
      <c r="AF236" s="96" t="s">
        <v>1445</v>
      </c>
      <c r="AG236" s="97"/>
      <c r="AH236" s="97"/>
      <c r="AI236" s="97"/>
      <c r="AJ236" s="96">
        <v>0</v>
      </c>
      <c r="AK236" s="96">
        <v>0</v>
      </c>
      <c r="AL236" s="96">
        <v>0</v>
      </c>
      <c r="AM236" s="96">
        <v>1</v>
      </c>
      <c r="AN236" s="96">
        <v>0</v>
      </c>
      <c r="AO236" s="96">
        <v>0</v>
      </c>
      <c r="AP236" s="96">
        <v>0</v>
      </c>
      <c r="AQ236" s="96">
        <v>0</v>
      </c>
      <c r="AR236" s="96">
        <v>0</v>
      </c>
      <c r="AS236" s="96">
        <v>0</v>
      </c>
      <c r="AT236" s="96">
        <v>0</v>
      </c>
      <c r="AU236" s="96">
        <v>0</v>
      </c>
      <c r="AV236" s="96">
        <v>0</v>
      </c>
      <c r="AW236" s="96">
        <v>0</v>
      </c>
      <c r="AX236" s="96">
        <v>0</v>
      </c>
      <c r="AY236" s="96">
        <v>0</v>
      </c>
      <c r="AZ236" s="96">
        <v>0</v>
      </c>
      <c r="BA236" s="96">
        <v>1</v>
      </c>
      <c r="BB236" s="96">
        <v>0</v>
      </c>
      <c r="BC236" s="96">
        <v>0</v>
      </c>
      <c r="BD236" s="96">
        <v>0</v>
      </c>
      <c r="BE236" s="96">
        <v>0</v>
      </c>
      <c r="BF236" s="96">
        <v>0</v>
      </c>
      <c r="BG236" s="96">
        <v>0</v>
      </c>
      <c r="BH236" s="96">
        <v>0</v>
      </c>
      <c r="BI236" s="96">
        <v>0</v>
      </c>
      <c r="BJ236" s="96">
        <v>0</v>
      </c>
      <c r="BK236" s="96">
        <v>0</v>
      </c>
      <c r="BL236" s="120" t="s">
        <v>4490</v>
      </c>
      <c r="BM236" s="98">
        <v>0</v>
      </c>
      <c r="BN236" s="133">
        <v>0.5</v>
      </c>
      <c r="BO236" s="241">
        <v>0.5</v>
      </c>
      <c r="BP236" s="79">
        <v>0</v>
      </c>
      <c r="BQ236" s="79">
        <v>0</v>
      </c>
      <c r="BR236" s="79">
        <v>0</v>
      </c>
      <c r="BS236" s="238">
        <v>0</v>
      </c>
      <c r="BT236" s="79">
        <v>0</v>
      </c>
      <c r="BU236" s="79">
        <v>0</v>
      </c>
      <c r="BV236" s="79">
        <v>0</v>
      </c>
      <c r="BW236" s="79">
        <v>0</v>
      </c>
      <c r="BX236" s="79">
        <v>0</v>
      </c>
      <c r="BY236" s="79">
        <v>0</v>
      </c>
      <c r="BZ236" s="79">
        <v>0</v>
      </c>
      <c r="CA236" s="79">
        <v>0</v>
      </c>
      <c r="CB236" s="79">
        <v>0</v>
      </c>
      <c r="CC236" s="79">
        <v>0</v>
      </c>
      <c r="CD236" s="79">
        <v>0</v>
      </c>
      <c r="CE236" s="79">
        <v>0</v>
      </c>
      <c r="CF236" s="79">
        <v>0</v>
      </c>
      <c r="CG236" s="79">
        <v>0</v>
      </c>
      <c r="CH236" s="79">
        <v>0</v>
      </c>
      <c r="CI236" s="81">
        <f t="shared" si="16"/>
        <v>1</v>
      </c>
      <c r="CJ236" s="260">
        <f t="shared" si="17"/>
        <v>1</v>
      </c>
      <c r="CK236" s="260">
        <f t="shared" si="18"/>
        <v>0.5</v>
      </c>
      <c r="CL236" s="260">
        <f t="shared" si="19"/>
        <v>0.5</v>
      </c>
      <c r="CM236" s="83">
        <v>2</v>
      </c>
      <c r="CN236" s="83" t="s">
        <v>4965</v>
      </c>
      <c r="CO236" s="140" t="s">
        <v>4965</v>
      </c>
      <c r="CP236" s="256" t="s">
        <v>4965</v>
      </c>
      <c r="CQ236" s="85" t="s">
        <v>4965</v>
      </c>
      <c r="CR236" s="85" t="s">
        <v>4965</v>
      </c>
      <c r="CS236" s="85" t="s">
        <v>4965</v>
      </c>
      <c r="CT236" s="85" t="s">
        <v>4965</v>
      </c>
      <c r="CU236" s="85"/>
    </row>
    <row r="237" spans="1:99" s="363" customFormat="1" ht="12" customHeight="1" x14ac:dyDescent="0.2">
      <c r="A237" s="89" t="s">
        <v>2442</v>
      </c>
      <c r="B237" s="90" t="s">
        <v>1466</v>
      </c>
      <c r="C237" s="90" t="s">
        <v>1432</v>
      </c>
      <c r="D237" s="90" t="s">
        <v>1432</v>
      </c>
      <c r="E237" s="96" t="s">
        <v>1432</v>
      </c>
      <c r="F237" s="90" t="s">
        <v>1467</v>
      </c>
      <c r="G237" s="90" t="s">
        <v>1468</v>
      </c>
      <c r="H237" s="90" t="s">
        <v>2717</v>
      </c>
      <c r="I237" s="90" t="s">
        <v>1469</v>
      </c>
      <c r="J237" s="90">
        <v>526420</v>
      </c>
      <c r="K237" s="90">
        <v>175644</v>
      </c>
      <c r="L237" s="177" t="s">
        <v>4766</v>
      </c>
      <c r="M237" s="91">
        <v>41729</v>
      </c>
      <c r="N237" s="92" t="s">
        <v>1432</v>
      </c>
      <c r="O237" s="90">
        <v>0</v>
      </c>
      <c r="P237" s="90">
        <v>29</v>
      </c>
      <c r="Q237" s="93">
        <v>29</v>
      </c>
      <c r="R237" s="90" t="s">
        <v>265</v>
      </c>
      <c r="S237" s="90" t="s">
        <v>266</v>
      </c>
      <c r="T237" s="92" t="s">
        <v>267</v>
      </c>
      <c r="U237" s="92" t="s">
        <v>268</v>
      </c>
      <c r="V237" s="90" t="s">
        <v>1439</v>
      </c>
      <c r="W237" s="92" t="s">
        <v>1432</v>
      </c>
      <c r="X237" s="90" t="s">
        <v>1442</v>
      </c>
      <c r="Y237" s="90" t="s">
        <v>1443</v>
      </c>
      <c r="Z237" s="90" t="s">
        <v>1443</v>
      </c>
      <c r="AA237" s="90" t="s">
        <v>1444</v>
      </c>
      <c r="AB237" s="385">
        <v>6.5000000000000002E-2</v>
      </c>
      <c r="AC237" s="94">
        <v>41729</v>
      </c>
      <c r="AD237" s="95" t="s">
        <v>1432</v>
      </c>
      <c r="AE237" s="157" t="s">
        <v>3063</v>
      </c>
      <c r="AF237" s="96" t="s">
        <v>1445</v>
      </c>
      <c r="AG237" s="97"/>
      <c r="AH237" s="97"/>
      <c r="AI237" s="96">
        <v>29</v>
      </c>
      <c r="AJ237" s="96">
        <v>0</v>
      </c>
      <c r="AK237" s="96">
        <v>11</v>
      </c>
      <c r="AL237" s="96">
        <v>15</v>
      </c>
      <c r="AM237" s="96">
        <v>3</v>
      </c>
      <c r="AN237" s="96">
        <v>0</v>
      </c>
      <c r="AO237" s="96">
        <v>0</v>
      </c>
      <c r="AP237" s="96">
        <v>0</v>
      </c>
      <c r="AQ237" s="96">
        <v>0</v>
      </c>
      <c r="AR237" s="96">
        <v>11</v>
      </c>
      <c r="AS237" s="96">
        <v>15</v>
      </c>
      <c r="AT237" s="96">
        <v>3</v>
      </c>
      <c r="AU237" s="96">
        <v>0</v>
      </c>
      <c r="AV237" s="96">
        <v>0</v>
      </c>
      <c r="AW237" s="96">
        <v>0</v>
      </c>
      <c r="AX237" s="96">
        <v>0</v>
      </c>
      <c r="AY237" s="96">
        <v>0</v>
      </c>
      <c r="AZ237" s="96">
        <v>0</v>
      </c>
      <c r="BA237" s="96">
        <v>0</v>
      </c>
      <c r="BB237" s="96">
        <v>0</v>
      </c>
      <c r="BC237" s="96">
        <v>0</v>
      </c>
      <c r="BD237" s="96">
        <v>0</v>
      </c>
      <c r="BE237" s="96">
        <v>0</v>
      </c>
      <c r="BF237" s="96">
        <v>0</v>
      </c>
      <c r="BG237" s="96">
        <v>0</v>
      </c>
      <c r="BH237" s="96">
        <v>0</v>
      </c>
      <c r="BI237" s="96">
        <v>0</v>
      </c>
      <c r="BJ237" s="96">
        <v>0</v>
      </c>
      <c r="BK237" s="96">
        <v>0</v>
      </c>
      <c r="BL237" s="120" t="s">
        <v>4966</v>
      </c>
      <c r="BM237" s="98">
        <v>0</v>
      </c>
      <c r="BN237" s="133">
        <v>29</v>
      </c>
      <c r="BO237" s="237">
        <v>0</v>
      </c>
      <c r="BP237" s="79">
        <v>0</v>
      </c>
      <c r="BQ237" s="79">
        <v>0</v>
      </c>
      <c r="BR237" s="79">
        <v>0</v>
      </c>
      <c r="BS237" s="238">
        <v>0</v>
      </c>
      <c r="BT237" s="79">
        <v>0</v>
      </c>
      <c r="BU237" s="79">
        <v>0</v>
      </c>
      <c r="BV237" s="79">
        <v>0</v>
      </c>
      <c r="BW237" s="79">
        <v>0</v>
      </c>
      <c r="BX237" s="79">
        <v>0</v>
      </c>
      <c r="BY237" s="79">
        <v>0</v>
      </c>
      <c r="BZ237" s="79">
        <v>0</v>
      </c>
      <c r="CA237" s="79">
        <v>0</v>
      </c>
      <c r="CB237" s="79">
        <v>0</v>
      </c>
      <c r="CC237" s="79">
        <v>0</v>
      </c>
      <c r="CD237" s="79">
        <v>0</v>
      </c>
      <c r="CE237" s="79">
        <v>0</v>
      </c>
      <c r="CF237" s="79">
        <v>0</v>
      </c>
      <c r="CG237" s="79">
        <v>0</v>
      </c>
      <c r="CH237" s="79">
        <v>0</v>
      </c>
      <c r="CI237" s="81">
        <f t="shared" si="16"/>
        <v>29</v>
      </c>
      <c r="CJ237" s="260">
        <f t="shared" si="17"/>
        <v>29</v>
      </c>
      <c r="CK237" s="131">
        <f t="shared" si="18"/>
        <v>0</v>
      </c>
      <c r="CL237" s="131">
        <f t="shared" si="19"/>
        <v>0</v>
      </c>
      <c r="CM237" s="83">
        <v>3</v>
      </c>
      <c r="CN237" s="254" t="s">
        <v>4965</v>
      </c>
      <c r="CO237" s="140" t="s">
        <v>4965</v>
      </c>
      <c r="CP237" s="256" t="s">
        <v>4965</v>
      </c>
      <c r="CQ237" s="86" t="s">
        <v>4965</v>
      </c>
      <c r="CR237" s="85" t="s">
        <v>4965</v>
      </c>
      <c r="CS237" s="85" t="s">
        <v>4965</v>
      </c>
      <c r="CT237" s="85" t="s">
        <v>4965</v>
      </c>
      <c r="CU237" s="85"/>
    </row>
    <row r="238" spans="1:99" s="363" customFormat="1" ht="12" customHeight="1" x14ac:dyDescent="0.2">
      <c r="A238" s="89" t="s">
        <v>2442</v>
      </c>
      <c r="B238" s="90" t="s">
        <v>1466</v>
      </c>
      <c r="C238" s="90" t="s">
        <v>1432</v>
      </c>
      <c r="D238" s="90" t="s">
        <v>1432</v>
      </c>
      <c r="E238" s="96" t="s">
        <v>1432</v>
      </c>
      <c r="F238" s="90" t="s">
        <v>1467</v>
      </c>
      <c r="G238" s="90" t="s">
        <v>1468</v>
      </c>
      <c r="H238" s="90" t="s">
        <v>2717</v>
      </c>
      <c r="I238" s="90" t="s">
        <v>1469</v>
      </c>
      <c r="J238" s="90">
        <v>526420</v>
      </c>
      <c r="K238" s="90">
        <v>175644</v>
      </c>
      <c r="L238" s="177" t="s">
        <v>4766</v>
      </c>
      <c r="M238" s="91">
        <v>41729</v>
      </c>
      <c r="N238" s="92" t="s">
        <v>1432</v>
      </c>
      <c r="O238" s="90">
        <v>0</v>
      </c>
      <c r="P238" s="90">
        <v>9</v>
      </c>
      <c r="Q238" s="93">
        <v>9</v>
      </c>
      <c r="R238" s="90" t="s">
        <v>265</v>
      </c>
      <c r="S238" s="90" t="s">
        <v>266</v>
      </c>
      <c r="T238" s="92" t="s">
        <v>267</v>
      </c>
      <c r="U238" s="92" t="s">
        <v>268</v>
      </c>
      <c r="V238" s="90" t="s">
        <v>1439</v>
      </c>
      <c r="W238" s="92" t="s">
        <v>1432</v>
      </c>
      <c r="X238" s="90" t="s">
        <v>1442</v>
      </c>
      <c r="Y238" s="90" t="s">
        <v>1443</v>
      </c>
      <c r="Z238" s="90" t="s">
        <v>1443</v>
      </c>
      <c r="AA238" s="90" t="s">
        <v>1444</v>
      </c>
      <c r="AB238" s="385">
        <v>1.7999999999999999E-2</v>
      </c>
      <c r="AC238" s="94">
        <v>41729</v>
      </c>
      <c r="AD238" s="95" t="s">
        <v>1432</v>
      </c>
      <c r="AE238" s="157" t="s">
        <v>628</v>
      </c>
      <c r="AF238" s="96" t="s">
        <v>3904</v>
      </c>
      <c r="AG238" s="97"/>
      <c r="AH238" s="97"/>
      <c r="AI238" s="96">
        <v>9</v>
      </c>
      <c r="AJ238" s="96">
        <v>0</v>
      </c>
      <c r="AK238" s="96">
        <v>0</v>
      </c>
      <c r="AL238" s="96">
        <v>5</v>
      </c>
      <c r="AM238" s="96">
        <v>4</v>
      </c>
      <c r="AN238" s="96">
        <v>0</v>
      </c>
      <c r="AO238" s="96">
        <v>0</v>
      </c>
      <c r="AP238" s="96">
        <v>0</v>
      </c>
      <c r="AQ238" s="96">
        <v>0</v>
      </c>
      <c r="AR238" s="96">
        <v>0</v>
      </c>
      <c r="AS238" s="96">
        <v>5</v>
      </c>
      <c r="AT238" s="96">
        <v>4</v>
      </c>
      <c r="AU238" s="96">
        <v>0</v>
      </c>
      <c r="AV238" s="96">
        <v>0</v>
      </c>
      <c r="AW238" s="96">
        <v>0</v>
      </c>
      <c r="AX238" s="96">
        <v>0</v>
      </c>
      <c r="AY238" s="96">
        <v>0</v>
      </c>
      <c r="AZ238" s="96">
        <v>0</v>
      </c>
      <c r="BA238" s="96">
        <v>0</v>
      </c>
      <c r="BB238" s="96">
        <v>0</v>
      </c>
      <c r="BC238" s="96">
        <v>0</v>
      </c>
      <c r="BD238" s="96">
        <v>0</v>
      </c>
      <c r="BE238" s="96">
        <v>0</v>
      </c>
      <c r="BF238" s="96">
        <v>0</v>
      </c>
      <c r="BG238" s="96">
        <v>0</v>
      </c>
      <c r="BH238" s="96">
        <v>0</v>
      </c>
      <c r="BI238" s="96">
        <v>0</v>
      </c>
      <c r="BJ238" s="96">
        <v>0</v>
      </c>
      <c r="BK238" s="96">
        <v>0</v>
      </c>
      <c r="BL238" s="120" t="s">
        <v>4490</v>
      </c>
      <c r="BM238" s="98">
        <v>0</v>
      </c>
      <c r="BN238" s="133">
        <f>Q238/2</f>
        <v>4.5</v>
      </c>
      <c r="BO238" s="241">
        <v>4.5</v>
      </c>
      <c r="BP238" s="79">
        <v>0</v>
      </c>
      <c r="BQ238" s="79">
        <v>0</v>
      </c>
      <c r="BR238" s="79">
        <v>0</v>
      </c>
      <c r="BS238" s="238">
        <v>0</v>
      </c>
      <c r="BT238" s="79">
        <v>0</v>
      </c>
      <c r="BU238" s="79">
        <v>0</v>
      </c>
      <c r="BV238" s="79">
        <v>0</v>
      </c>
      <c r="BW238" s="79">
        <v>0</v>
      </c>
      <c r="BX238" s="79">
        <v>0</v>
      </c>
      <c r="BY238" s="79">
        <v>0</v>
      </c>
      <c r="BZ238" s="79">
        <v>0</v>
      </c>
      <c r="CA238" s="79">
        <v>0</v>
      </c>
      <c r="CB238" s="79">
        <v>0</v>
      </c>
      <c r="CC238" s="79">
        <v>0</v>
      </c>
      <c r="CD238" s="79">
        <v>0</v>
      </c>
      <c r="CE238" s="79">
        <v>0</v>
      </c>
      <c r="CF238" s="79">
        <v>0</v>
      </c>
      <c r="CG238" s="79">
        <v>0</v>
      </c>
      <c r="CH238" s="79">
        <v>0</v>
      </c>
      <c r="CI238" s="81">
        <f t="shared" si="16"/>
        <v>9</v>
      </c>
      <c r="CJ238" s="260">
        <f t="shared" si="17"/>
        <v>9</v>
      </c>
      <c r="CK238" s="260">
        <f t="shared" si="18"/>
        <v>4.5</v>
      </c>
      <c r="CL238" s="260">
        <f t="shared" si="19"/>
        <v>4.5</v>
      </c>
      <c r="CM238" s="83">
        <v>2</v>
      </c>
      <c r="CN238" s="83" t="s">
        <v>4965</v>
      </c>
      <c r="CO238" s="140" t="s">
        <v>4965</v>
      </c>
      <c r="CP238" s="256" t="s">
        <v>4965</v>
      </c>
      <c r="CQ238" s="85" t="s">
        <v>4965</v>
      </c>
      <c r="CR238" s="85" t="s">
        <v>4965</v>
      </c>
      <c r="CS238" s="85" t="s">
        <v>4965</v>
      </c>
      <c r="CT238" s="85" t="s">
        <v>4965</v>
      </c>
      <c r="CU238" s="86"/>
    </row>
    <row r="239" spans="1:99" s="363" customFormat="1" ht="12" customHeight="1" x14ac:dyDescent="0.2">
      <c r="A239" s="89" t="s">
        <v>2442</v>
      </c>
      <c r="B239" s="90" t="s">
        <v>269</v>
      </c>
      <c r="C239" s="90" t="s">
        <v>1432</v>
      </c>
      <c r="D239" s="90" t="s">
        <v>1432</v>
      </c>
      <c r="E239" s="96" t="s">
        <v>1432</v>
      </c>
      <c r="F239" s="90" t="s">
        <v>270</v>
      </c>
      <c r="G239" s="90" t="s">
        <v>271</v>
      </c>
      <c r="H239" s="90" t="s">
        <v>1458</v>
      </c>
      <c r="I239" s="90" t="s">
        <v>272</v>
      </c>
      <c r="J239" s="90">
        <v>523893</v>
      </c>
      <c r="K239" s="90">
        <v>175089</v>
      </c>
      <c r="L239" s="177" t="s">
        <v>3088</v>
      </c>
      <c r="M239" s="91">
        <v>41912</v>
      </c>
      <c r="N239" s="92" t="s">
        <v>1432</v>
      </c>
      <c r="O239" s="90">
        <v>0</v>
      </c>
      <c r="P239" s="90">
        <v>2</v>
      </c>
      <c r="Q239" s="93">
        <v>2</v>
      </c>
      <c r="R239" s="90" t="s">
        <v>274</v>
      </c>
      <c r="S239" s="90" t="s">
        <v>1154</v>
      </c>
      <c r="T239" s="92" t="s">
        <v>275</v>
      </c>
      <c r="U239" s="92" t="s">
        <v>276</v>
      </c>
      <c r="V239" s="90" t="s">
        <v>1439</v>
      </c>
      <c r="W239" s="92" t="s">
        <v>1432</v>
      </c>
      <c r="X239" s="90" t="s">
        <v>1442</v>
      </c>
      <c r="Y239" s="90" t="s">
        <v>1443</v>
      </c>
      <c r="Z239" s="90" t="s">
        <v>1443</v>
      </c>
      <c r="AA239" s="90" t="s">
        <v>1444</v>
      </c>
      <c r="AB239" s="385">
        <v>8.0000000000000002E-3</v>
      </c>
      <c r="AC239" s="94">
        <v>41912</v>
      </c>
      <c r="AD239" s="95" t="s">
        <v>1432</v>
      </c>
      <c r="AE239" s="157" t="s">
        <v>1931</v>
      </c>
      <c r="AF239" s="96" t="s">
        <v>3905</v>
      </c>
      <c r="AG239" s="97"/>
      <c r="AH239" s="96">
        <v>0</v>
      </c>
      <c r="AI239" s="96">
        <v>2</v>
      </c>
      <c r="AJ239" s="96">
        <v>0</v>
      </c>
      <c r="AK239" s="96">
        <v>0</v>
      </c>
      <c r="AL239" s="96">
        <v>2</v>
      </c>
      <c r="AM239" s="96">
        <v>0</v>
      </c>
      <c r="AN239" s="96">
        <v>0</v>
      </c>
      <c r="AO239" s="96">
        <v>0</v>
      </c>
      <c r="AP239" s="96">
        <v>0</v>
      </c>
      <c r="AQ239" s="96">
        <v>0</v>
      </c>
      <c r="AR239" s="96">
        <v>0</v>
      </c>
      <c r="AS239" s="96">
        <v>2</v>
      </c>
      <c r="AT239" s="96">
        <v>0</v>
      </c>
      <c r="AU239" s="96">
        <v>0</v>
      </c>
      <c r="AV239" s="96">
        <v>0</v>
      </c>
      <c r="AW239" s="96">
        <v>0</v>
      </c>
      <c r="AX239" s="96">
        <v>0</v>
      </c>
      <c r="AY239" s="96">
        <v>0</v>
      </c>
      <c r="AZ239" s="96">
        <v>0</v>
      </c>
      <c r="BA239" s="96">
        <v>0</v>
      </c>
      <c r="BB239" s="96">
        <v>0</v>
      </c>
      <c r="BC239" s="96">
        <v>0</v>
      </c>
      <c r="BD239" s="96">
        <v>0</v>
      </c>
      <c r="BE239" s="96">
        <v>0</v>
      </c>
      <c r="BF239" s="96">
        <v>0</v>
      </c>
      <c r="BG239" s="96">
        <v>0</v>
      </c>
      <c r="BH239" s="96">
        <v>0</v>
      </c>
      <c r="BI239" s="96">
        <v>0</v>
      </c>
      <c r="BJ239" s="96">
        <v>0</v>
      </c>
      <c r="BK239" s="96">
        <v>0</v>
      </c>
      <c r="BL239" s="120" t="s">
        <v>4968</v>
      </c>
      <c r="BM239" s="98">
        <v>0</v>
      </c>
      <c r="BN239" s="79">
        <v>0</v>
      </c>
      <c r="BO239" s="237">
        <v>0</v>
      </c>
      <c r="BP239" s="79">
        <v>0</v>
      </c>
      <c r="BQ239" s="133">
        <v>2</v>
      </c>
      <c r="BR239" s="79">
        <v>0</v>
      </c>
      <c r="BS239" s="238">
        <v>0</v>
      </c>
      <c r="BT239" s="79">
        <v>0</v>
      </c>
      <c r="BU239" s="79">
        <v>0</v>
      </c>
      <c r="BV239" s="79">
        <v>0</v>
      </c>
      <c r="BW239" s="79">
        <v>0</v>
      </c>
      <c r="BX239" s="79">
        <v>0</v>
      </c>
      <c r="BY239" s="79">
        <v>0</v>
      </c>
      <c r="BZ239" s="79">
        <v>0</v>
      </c>
      <c r="CA239" s="79">
        <v>0</v>
      </c>
      <c r="CB239" s="79">
        <v>0</v>
      </c>
      <c r="CC239" s="79">
        <v>0</v>
      </c>
      <c r="CD239" s="79">
        <v>0</v>
      </c>
      <c r="CE239" s="79">
        <v>0</v>
      </c>
      <c r="CF239" s="79">
        <v>0</v>
      </c>
      <c r="CG239" s="79">
        <v>0</v>
      </c>
      <c r="CH239" s="79">
        <v>0</v>
      </c>
      <c r="CI239" s="81">
        <f t="shared" si="16"/>
        <v>2</v>
      </c>
      <c r="CJ239" s="260">
        <f t="shared" si="17"/>
        <v>2</v>
      </c>
      <c r="CK239" s="260">
        <f t="shared" si="18"/>
        <v>2</v>
      </c>
      <c r="CL239" s="260">
        <f t="shared" si="19"/>
        <v>2</v>
      </c>
      <c r="CM239" s="83">
        <v>2</v>
      </c>
      <c r="CN239" s="83" t="s">
        <v>4965</v>
      </c>
      <c r="CO239" s="180" t="s">
        <v>1942</v>
      </c>
      <c r="CP239" s="256" t="s">
        <v>4965</v>
      </c>
      <c r="CQ239" s="85" t="s">
        <v>4965</v>
      </c>
      <c r="CR239" s="85" t="s">
        <v>4965</v>
      </c>
      <c r="CS239" s="85" t="s">
        <v>4965</v>
      </c>
      <c r="CT239" s="85" t="s">
        <v>4965</v>
      </c>
      <c r="CU239" s="85"/>
    </row>
    <row r="240" spans="1:99" s="363" customFormat="1" ht="12" customHeight="1" x14ac:dyDescent="0.2">
      <c r="A240" s="89" t="s">
        <v>2442</v>
      </c>
      <c r="B240" s="90" t="s">
        <v>269</v>
      </c>
      <c r="C240" s="90" t="s">
        <v>1432</v>
      </c>
      <c r="D240" s="90" t="s">
        <v>1432</v>
      </c>
      <c r="E240" s="96" t="s">
        <v>1432</v>
      </c>
      <c r="F240" s="90" t="s">
        <v>270</v>
      </c>
      <c r="G240" s="90" t="s">
        <v>271</v>
      </c>
      <c r="H240" s="90" t="s">
        <v>1458</v>
      </c>
      <c r="I240" s="90" t="s">
        <v>272</v>
      </c>
      <c r="J240" s="90">
        <v>523893</v>
      </c>
      <c r="K240" s="90">
        <v>175089</v>
      </c>
      <c r="L240" s="177" t="s">
        <v>3088</v>
      </c>
      <c r="M240" s="91">
        <v>41912</v>
      </c>
      <c r="N240" s="92" t="s">
        <v>1432</v>
      </c>
      <c r="O240" s="90">
        <v>0</v>
      </c>
      <c r="P240" s="90">
        <v>2</v>
      </c>
      <c r="Q240" s="93">
        <v>2</v>
      </c>
      <c r="R240" s="90" t="s">
        <v>274</v>
      </c>
      <c r="S240" s="90" t="s">
        <v>1154</v>
      </c>
      <c r="T240" s="92" t="s">
        <v>275</v>
      </c>
      <c r="U240" s="92" t="s">
        <v>276</v>
      </c>
      <c r="V240" s="90" t="s">
        <v>1439</v>
      </c>
      <c r="W240" s="92" t="s">
        <v>1432</v>
      </c>
      <c r="X240" s="90" t="s">
        <v>1442</v>
      </c>
      <c r="Y240" s="90" t="s">
        <v>1443</v>
      </c>
      <c r="Z240" s="90" t="s">
        <v>1443</v>
      </c>
      <c r="AA240" s="90" t="s">
        <v>1444</v>
      </c>
      <c r="AB240" s="385">
        <v>8.0000000000000002E-3</v>
      </c>
      <c r="AC240" s="94">
        <v>41912</v>
      </c>
      <c r="AD240" s="95" t="s">
        <v>1432</v>
      </c>
      <c r="AE240" s="157" t="s">
        <v>628</v>
      </c>
      <c r="AF240" s="96" t="s">
        <v>3904</v>
      </c>
      <c r="AG240" s="97"/>
      <c r="AH240" s="96">
        <v>1</v>
      </c>
      <c r="AI240" s="96">
        <v>2</v>
      </c>
      <c r="AJ240" s="96">
        <v>0</v>
      </c>
      <c r="AK240" s="96">
        <v>2</v>
      </c>
      <c r="AL240" s="96">
        <v>0</v>
      </c>
      <c r="AM240" s="96">
        <v>0</v>
      </c>
      <c r="AN240" s="96">
        <v>0</v>
      </c>
      <c r="AO240" s="96">
        <v>0</v>
      </c>
      <c r="AP240" s="96">
        <v>0</v>
      </c>
      <c r="AQ240" s="96">
        <v>0</v>
      </c>
      <c r="AR240" s="96">
        <v>2</v>
      </c>
      <c r="AS240" s="96">
        <v>0</v>
      </c>
      <c r="AT240" s="96">
        <v>0</v>
      </c>
      <c r="AU240" s="96">
        <v>0</v>
      </c>
      <c r="AV240" s="96">
        <v>0</v>
      </c>
      <c r="AW240" s="96">
        <v>0</v>
      </c>
      <c r="AX240" s="96">
        <v>0</v>
      </c>
      <c r="AY240" s="96">
        <v>0</v>
      </c>
      <c r="AZ240" s="96">
        <v>0</v>
      </c>
      <c r="BA240" s="96">
        <v>0</v>
      </c>
      <c r="BB240" s="96">
        <v>0</v>
      </c>
      <c r="BC240" s="96">
        <v>0</v>
      </c>
      <c r="BD240" s="96">
        <v>0</v>
      </c>
      <c r="BE240" s="96">
        <v>0</v>
      </c>
      <c r="BF240" s="96">
        <v>0</v>
      </c>
      <c r="BG240" s="96">
        <v>0</v>
      </c>
      <c r="BH240" s="96">
        <v>0</v>
      </c>
      <c r="BI240" s="96">
        <v>0</v>
      </c>
      <c r="BJ240" s="96">
        <v>0</v>
      </c>
      <c r="BK240" s="96">
        <v>0</v>
      </c>
      <c r="BL240" s="120" t="s">
        <v>4968</v>
      </c>
      <c r="BM240" s="98">
        <v>0</v>
      </c>
      <c r="BN240" s="79">
        <v>0</v>
      </c>
      <c r="BO240" s="237">
        <v>0</v>
      </c>
      <c r="BP240" s="79">
        <v>0</v>
      </c>
      <c r="BQ240" s="133">
        <v>2</v>
      </c>
      <c r="BR240" s="79">
        <v>0</v>
      </c>
      <c r="BS240" s="238">
        <v>0</v>
      </c>
      <c r="BT240" s="79">
        <v>0</v>
      </c>
      <c r="BU240" s="79">
        <v>0</v>
      </c>
      <c r="BV240" s="79">
        <v>0</v>
      </c>
      <c r="BW240" s="79">
        <v>0</v>
      </c>
      <c r="BX240" s="79">
        <v>0</v>
      </c>
      <c r="BY240" s="79">
        <v>0</v>
      </c>
      <c r="BZ240" s="79">
        <v>0</v>
      </c>
      <c r="CA240" s="79">
        <v>0</v>
      </c>
      <c r="CB240" s="79">
        <v>0</v>
      </c>
      <c r="CC240" s="79">
        <v>0</v>
      </c>
      <c r="CD240" s="79">
        <v>0</v>
      </c>
      <c r="CE240" s="79">
        <v>0</v>
      </c>
      <c r="CF240" s="79">
        <v>0</v>
      </c>
      <c r="CG240" s="79">
        <v>0</v>
      </c>
      <c r="CH240" s="79">
        <v>0</v>
      </c>
      <c r="CI240" s="81">
        <f t="shared" si="16"/>
        <v>2</v>
      </c>
      <c r="CJ240" s="260">
        <f t="shared" si="17"/>
        <v>2</v>
      </c>
      <c r="CK240" s="260">
        <f t="shared" si="18"/>
        <v>2</v>
      </c>
      <c r="CL240" s="260">
        <f t="shared" si="19"/>
        <v>2</v>
      </c>
      <c r="CM240" s="83">
        <v>2</v>
      </c>
      <c r="CN240" s="83" t="s">
        <v>4965</v>
      </c>
      <c r="CO240" s="180" t="s">
        <v>1942</v>
      </c>
      <c r="CP240" s="256" t="s">
        <v>4965</v>
      </c>
      <c r="CQ240" s="85" t="s">
        <v>4965</v>
      </c>
      <c r="CR240" s="85" t="s">
        <v>4965</v>
      </c>
      <c r="CS240" s="85" t="s">
        <v>4965</v>
      </c>
      <c r="CT240" s="85" t="s">
        <v>4965</v>
      </c>
      <c r="CU240" s="85"/>
    </row>
    <row r="241" spans="1:99" s="363" customFormat="1" ht="12" customHeight="1" x14ac:dyDescent="0.2">
      <c r="A241" s="89" t="s">
        <v>2442</v>
      </c>
      <c r="B241" s="90" t="s">
        <v>269</v>
      </c>
      <c r="C241" s="90" t="s">
        <v>1432</v>
      </c>
      <c r="D241" s="90" t="s">
        <v>1432</v>
      </c>
      <c r="E241" s="96" t="s">
        <v>1432</v>
      </c>
      <c r="F241" s="90" t="s">
        <v>270</v>
      </c>
      <c r="G241" s="90" t="s">
        <v>271</v>
      </c>
      <c r="H241" s="90" t="s">
        <v>1458</v>
      </c>
      <c r="I241" s="90" t="s">
        <v>272</v>
      </c>
      <c r="J241" s="90">
        <v>523893</v>
      </c>
      <c r="K241" s="90">
        <v>175089</v>
      </c>
      <c r="L241" s="177" t="s">
        <v>3088</v>
      </c>
      <c r="M241" s="91">
        <v>41912</v>
      </c>
      <c r="N241" s="92" t="s">
        <v>1432</v>
      </c>
      <c r="O241" s="90">
        <v>0</v>
      </c>
      <c r="P241" s="90">
        <v>10</v>
      </c>
      <c r="Q241" s="93">
        <v>10</v>
      </c>
      <c r="R241" s="90" t="s">
        <v>274</v>
      </c>
      <c r="S241" s="90" t="s">
        <v>1154</v>
      </c>
      <c r="T241" s="92" t="s">
        <v>275</v>
      </c>
      <c r="U241" s="92" t="s">
        <v>276</v>
      </c>
      <c r="V241" s="90" t="s">
        <v>1439</v>
      </c>
      <c r="W241" s="92" t="s">
        <v>1432</v>
      </c>
      <c r="X241" s="90" t="s">
        <v>1442</v>
      </c>
      <c r="Y241" s="90" t="s">
        <v>1443</v>
      </c>
      <c r="Z241" s="90" t="s">
        <v>1443</v>
      </c>
      <c r="AA241" s="90" t="s">
        <v>1444</v>
      </c>
      <c r="AB241" s="385">
        <v>1.7000000000000001E-2</v>
      </c>
      <c r="AC241" s="94">
        <v>41912</v>
      </c>
      <c r="AD241" s="95" t="s">
        <v>1432</v>
      </c>
      <c r="AE241" s="157" t="s">
        <v>3063</v>
      </c>
      <c r="AF241" s="96" t="s">
        <v>1445</v>
      </c>
      <c r="AG241" s="97"/>
      <c r="AH241" s="96">
        <v>1</v>
      </c>
      <c r="AI241" s="96">
        <v>10</v>
      </c>
      <c r="AJ241" s="96">
        <v>0</v>
      </c>
      <c r="AK241" s="96">
        <v>0</v>
      </c>
      <c r="AL241" s="96">
        <v>10</v>
      </c>
      <c r="AM241" s="96">
        <v>0</v>
      </c>
      <c r="AN241" s="96">
        <v>0</v>
      </c>
      <c r="AO241" s="96">
        <v>0</v>
      </c>
      <c r="AP241" s="96">
        <v>0</v>
      </c>
      <c r="AQ241" s="96">
        <v>0</v>
      </c>
      <c r="AR241" s="96">
        <v>0</v>
      </c>
      <c r="AS241" s="96">
        <v>10</v>
      </c>
      <c r="AT241" s="96">
        <v>0</v>
      </c>
      <c r="AU241" s="96">
        <v>0</v>
      </c>
      <c r="AV241" s="96">
        <v>0</v>
      </c>
      <c r="AW241" s="96">
        <v>0</v>
      </c>
      <c r="AX241" s="96">
        <v>0</v>
      </c>
      <c r="AY241" s="96">
        <v>0</v>
      </c>
      <c r="AZ241" s="96">
        <v>0</v>
      </c>
      <c r="BA241" s="96">
        <v>0</v>
      </c>
      <c r="BB241" s="96">
        <v>0</v>
      </c>
      <c r="BC241" s="96">
        <v>0</v>
      </c>
      <c r="BD241" s="96">
        <v>0</v>
      </c>
      <c r="BE241" s="96">
        <v>0</v>
      </c>
      <c r="BF241" s="96">
        <v>0</v>
      </c>
      <c r="BG241" s="96">
        <v>0</v>
      </c>
      <c r="BH241" s="96">
        <v>0</v>
      </c>
      <c r="BI241" s="96">
        <v>0</v>
      </c>
      <c r="BJ241" s="96">
        <v>0</v>
      </c>
      <c r="BK241" s="96">
        <v>0</v>
      </c>
      <c r="BL241" s="120" t="s">
        <v>4968</v>
      </c>
      <c r="BM241" s="98">
        <v>0</v>
      </c>
      <c r="BN241" s="79">
        <v>0</v>
      </c>
      <c r="BO241" s="237">
        <v>0</v>
      </c>
      <c r="BP241" s="79">
        <v>0</v>
      </c>
      <c r="BQ241" s="133">
        <v>10</v>
      </c>
      <c r="BR241" s="79">
        <v>0</v>
      </c>
      <c r="BS241" s="238">
        <v>0</v>
      </c>
      <c r="BT241" s="79">
        <v>0</v>
      </c>
      <c r="BU241" s="79">
        <v>0</v>
      </c>
      <c r="BV241" s="79">
        <v>0</v>
      </c>
      <c r="BW241" s="79">
        <v>0</v>
      </c>
      <c r="BX241" s="79">
        <v>0</v>
      </c>
      <c r="BY241" s="79">
        <v>0</v>
      </c>
      <c r="BZ241" s="79">
        <v>0</v>
      </c>
      <c r="CA241" s="79">
        <v>0</v>
      </c>
      <c r="CB241" s="79">
        <v>0</v>
      </c>
      <c r="CC241" s="79">
        <v>0</v>
      </c>
      <c r="CD241" s="79">
        <v>0</v>
      </c>
      <c r="CE241" s="79">
        <v>0</v>
      </c>
      <c r="CF241" s="79">
        <v>0</v>
      </c>
      <c r="CG241" s="79">
        <v>0</v>
      </c>
      <c r="CH241" s="79">
        <v>0</v>
      </c>
      <c r="CI241" s="81">
        <f t="shared" si="16"/>
        <v>10</v>
      </c>
      <c r="CJ241" s="260">
        <f t="shared" si="17"/>
        <v>10</v>
      </c>
      <c r="CK241" s="260">
        <f t="shared" si="18"/>
        <v>10</v>
      </c>
      <c r="CL241" s="260">
        <f t="shared" si="19"/>
        <v>10</v>
      </c>
      <c r="CM241" s="83">
        <v>2</v>
      </c>
      <c r="CN241" s="83" t="s">
        <v>4965</v>
      </c>
      <c r="CO241" s="180" t="s">
        <v>1942</v>
      </c>
      <c r="CP241" s="256" t="s">
        <v>4965</v>
      </c>
      <c r="CQ241" s="85" t="s">
        <v>4965</v>
      </c>
      <c r="CR241" s="85" t="s">
        <v>4965</v>
      </c>
      <c r="CS241" s="85" t="s">
        <v>4965</v>
      </c>
      <c r="CT241" s="85" t="s">
        <v>4965</v>
      </c>
      <c r="CU241" s="85"/>
    </row>
    <row r="242" spans="1:99" s="363" customFormat="1" ht="12" customHeight="1" x14ac:dyDescent="0.2">
      <c r="A242" s="89" t="s">
        <v>2442</v>
      </c>
      <c r="B242" s="90" t="s">
        <v>277</v>
      </c>
      <c r="C242" s="90" t="s">
        <v>1432</v>
      </c>
      <c r="D242" s="90" t="s">
        <v>278</v>
      </c>
      <c r="E242" s="96" t="s">
        <v>279</v>
      </c>
      <c r="F242" s="90" t="s">
        <v>280</v>
      </c>
      <c r="G242" s="90" t="s">
        <v>1468</v>
      </c>
      <c r="H242" s="90" t="s">
        <v>2717</v>
      </c>
      <c r="I242" s="90" t="s">
        <v>1432</v>
      </c>
      <c r="J242" s="90">
        <v>526469</v>
      </c>
      <c r="K242" s="90">
        <v>175635</v>
      </c>
      <c r="L242" s="177" t="s">
        <v>4766</v>
      </c>
      <c r="M242" s="91">
        <v>41729</v>
      </c>
      <c r="N242" s="92" t="s">
        <v>1432</v>
      </c>
      <c r="O242" s="90">
        <v>0</v>
      </c>
      <c r="P242" s="90">
        <v>6</v>
      </c>
      <c r="Q242" s="93">
        <v>6</v>
      </c>
      <c r="R242" s="90" t="s">
        <v>281</v>
      </c>
      <c r="S242" s="90" t="s">
        <v>1154</v>
      </c>
      <c r="T242" s="92" t="s">
        <v>282</v>
      </c>
      <c r="U242" s="92" t="s">
        <v>283</v>
      </c>
      <c r="V242" s="90" t="s">
        <v>1439</v>
      </c>
      <c r="W242" s="92" t="s">
        <v>1432</v>
      </c>
      <c r="X242" s="90" t="s">
        <v>1442</v>
      </c>
      <c r="Y242" s="90" t="s">
        <v>1443</v>
      </c>
      <c r="Z242" s="90" t="s">
        <v>1443</v>
      </c>
      <c r="AA242" s="90" t="s">
        <v>1444</v>
      </c>
      <c r="AB242" s="385">
        <v>3.2000000000000001E-2</v>
      </c>
      <c r="AC242" s="94">
        <v>41729</v>
      </c>
      <c r="AD242" s="95" t="s">
        <v>1432</v>
      </c>
      <c r="AE242" s="157" t="s">
        <v>1931</v>
      </c>
      <c r="AF242" s="96" t="s">
        <v>3905</v>
      </c>
      <c r="AG242" s="97"/>
      <c r="AH242" s="96">
        <v>1</v>
      </c>
      <c r="AI242" s="96">
        <v>6</v>
      </c>
      <c r="AJ242" s="96">
        <v>0</v>
      </c>
      <c r="AK242" s="96">
        <v>0</v>
      </c>
      <c r="AL242" s="96">
        <v>0</v>
      </c>
      <c r="AM242" s="96">
        <v>6</v>
      </c>
      <c r="AN242" s="96">
        <v>0</v>
      </c>
      <c r="AO242" s="96">
        <v>0</v>
      </c>
      <c r="AP242" s="96">
        <v>0</v>
      </c>
      <c r="AQ242" s="96">
        <v>0</v>
      </c>
      <c r="AR242" s="96">
        <v>0</v>
      </c>
      <c r="AS242" s="96">
        <v>0</v>
      </c>
      <c r="AT242" s="96">
        <v>0</v>
      </c>
      <c r="AU242" s="96">
        <v>0</v>
      </c>
      <c r="AV242" s="96">
        <v>0</v>
      </c>
      <c r="AW242" s="96">
        <v>0</v>
      </c>
      <c r="AX242" s="96">
        <v>0</v>
      </c>
      <c r="AY242" s="96">
        <v>0</v>
      </c>
      <c r="AZ242" s="96">
        <v>0</v>
      </c>
      <c r="BA242" s="96">
        <v>6</v>
      </c>
      <c r="BB242" s="96">
        <v>0</v>
      </c>
      <c r="BC242" s="96">
        <v>0</v>
      </c>
      <c r="BD242" s="96">
        <v>0</v>
      </c>
      <c r="BE242" s="96">
        <v>0</v>
      </c>
      <c r="BF242" s="96">
        <v>0</v>
      </c>
      <c r="BG242" s="96">
        <v>0</v>
      </c>
      <c r="BH242" s="96">
        <v>0</v>
      </c>
      <c r="BI242" s="96">
        <v>0</v>
      </c>
      <c r="BJ242" s="96">
        <v>0</v>
      </c>
      <c r="BK242" s="96">
        <v>0</v>
      </c>
      <c r="BL242" s="120" t="s">
        <v>4145</v>
      </c>
      <c r="BM242" s="98">
        <v>0</v>
      </c>
      <c r="BN242" s="79">
        <v>0</v>
      </c>
      <c r="BO242" s="237">
        <v>0</v>
      </c>
      <c r="BP242" s="133">
        <v>2</v>
      </c>
      <c r="BQ242" s="133">
        <v>2</v>
      </c>
      <c r="BR242" s="133">
        <v>2</v>
      </c>
      <c r="BS242" s="238">
        <v>0</v>
      </c>
      <c r="BT242" s="79">
        <v>0</v>
      </c>
      <c r="BU242" s="79">
        <v>0</v>
      </c>
      <c r="BV242" s="79">
        <v>0</v>
      </c>
      <c r="BW242" s="79">
        <v>0</v>
      </c>
      <c r="BX242" s="79">
        <v>0</v>
      </c>
      <c r="BY242" s="79">
        <v>0</v>
      </c>
      <c r="BZ242" s="79">
        <v>0</v>
      </c>
      <c r="CA242" s="79">
        <v>0</v>
      </c>
      <c r="CB242" s="79">
        <v>0</v>
      </c>
      <c r="CC242" s="79">
        <v>0</v>
      </c>
      <c r="CD242" s="79">
        <v>0</v>
      </c>
      <c r="CE242" s="79">
        <v>0</v>
      </c>
      <c r="CF242" s="79">
        <v>0</v>
      </c>
      <c r="CG242" s="79">
        <v>0</v>
      </c>
      <c r="CH242" s="79">
        <v>0</v>
      </c>
      <c r="CI242" s="81">
        <f t="shared" si="16"/>
        <v>6</v>
      </c>
      <c r="CJ242" s="260">
        <f t="shared" si="17"/>
        <v>6</v>
      </c>
      <c r="CK242" s="260">
        <f t="shared" si="18"/>
        <v>6</v>
      </c>
      <c r="CL242" s="260">
        <f t="shared" si="19"/>
        <v>6</v>
      </c>
      <c r="CM242" s="83">
        <v>2</v>
      </c>
      <c r="CN242" s="83" t="s">
        <v>4965</v>
      </c>
      <c r="CO242" s="140" t="s">
        <v>4965</v>
      </c>
      <c r="CP242" s="256" t="s">
        <v>4965</v>
      </c>
      <c r="CQ242" s="85" t="s">
        <v>4965</v>
      </c>
      <c r="CR242" s="85" t="s">
        <v>4965</v>
      </c>
      <c r="CS242" s="85" t="s">
        <v>4965</v>
      </c>
      <c r="CT242" s="85" t="s">
        <v>4965</v>
      </c>
      <c r="CU242" s="85"/>
    </row>
    <row r="243" spans="1:99" s="363" customFormat="1" ht="12" customHeight="1" x14ac:dyDescent="0.2">
      <c r="A243" s="89" t="s">
        <v>2442</v>
      </c>
      <c r="B243" s="90" t="s">
        <v>277</v>
      </c>
      <c r="C243" s="90" t="s">
        <v>1432</v>
      </c>
      <c r="D243" s="90" t="s">
        <v>284</v>
      </c>
      <c r="E243" s="96" t="s">
        <v>279</v>
      </c>
      <c r="F243" s="90" t="s">
        <v>280</v>
      </c>
      <c r="G243" s="90" t="s">
        <v>1468</v>
      </c>
      <c r="H243" s="90" t="s">
        <v>2717</v>
      </c>
      <c r="I243" s="90" t="s">
        <v>1432</v>
      </c>
      <c r="J243" s="90">
        <v>526469</v>
      </c>
      <c r="K243" s="90">
        <v>175635</v>
      </c>
      <c r="L243" s="177" t="s">
        <v>4766</v>
      </c>
      <c r="M243" s="91">
        <v>41729</v>
      </c>
      <c r="N243" s="92" t="s">
        <v>1432</v>
      </c>
      <c r="O243" s="90">
        <v>0</v>
      </c>
      <c r="P243" s="90">
        <v>13</v>
      </c>
      <c r="Q243" s="93">
        <v>13</v>
      </c>
      <c r="R243" s="90" t="s">
        <v>281</v>
      </c>
      <c r="S243" s="90" t="s">
        <v>1154</v>
      </c>
      <c r="T243" s="92" t="s">
        <v>282</v>
      </c>
      <c r="U243" s="92" t="s">
        <v>283</v>
      </c>
      <c r="V243" s="90" t="s">
        <v>1439</v>
      </c>
      <c r="W243" s="92" t="s">
        <v>1432</v>
      </c>
      <c r="X243" s="90" t="s">
        <v>1442</v>
      </c>
      <c r="Y243" s="90" t="s">
        <v>1443</v>
      </c>
      <c r="Z243" s="90" t="s">
        <v>1443</v>
      </c>
      <c r="AA243" s="90" t="s">
        <v>1444</v>
      </c>
      <c r="AB243" s="385">
        <v>9.1999999999999998E-2</v>
      </c>
      <c r="AC243" s="94">
        <v>41729</v>
      </c>
      <c r="AD243" s="95" t="s">
        <v>1432</v>
      </c>
      <c r="AE243" s="157" t="s">
        <v>3063</v>
      </c>
      <c r="AF243" s="96" t="s">
        <v>1445</v>
      </c>
      <c r="AG243" s="97"/>
      <c r="AH243" s="96">
        <v>1</v>
      </c>
      <c r="AI243" s="96">
        <v>13</v>
      </c>
      <c r="AJ243" s="96">
        <v>0</v>
      </c>
      <c r="AK243" s="96">
        <v>5</v>
      </c>
      <c r="AL243" s="96">
        <v>7</v>
      </c>
      <c r="AM243" s="96">
        <v>1</v>
      </c>
      <c r="AN243" s="96">
        <v>0</v>
      </c>
      <c r="AO243" s="96">
        <v>0</v>
      </c>
      <c r="AP243" s="96">
        <v>0</v>
      </c>
      <c r="AQ243" s="96">
        <v>0</v>
      </c>
      <c r="AR243" s="96">
        <v>5</v>
      </c>
      <c r="AS243" s="96">
        <v>7</v>
      </c>
      <c r="AT243" s="96">
        <v>1</v>
      </c>
      <c r="AU243" s="96">
        <v>0</v>
      </c>
      <c r="AV243" s="96">
        <v>0</v>
      </c>
      <c r="AW243" s="96">
        <v>0</v>
      </c>
      <c r="AX243" s="96">
        <v>0</v>
      </c>
      <c r="AY243" s="96">
        <v>0</v>
      </c>
      <c r="AZ243" s="96">
        <v>0</v>
      </c>
      <c r="BA243" s="96">
        <v>0</v>
      </c>
      <c r="BB243" s="96">
        <v>0</v>
      </c>
      <c r="BC243" s="96">
        <v>0</v>
      </c>
      <c r="BD243" s="96">
        <v>0</v>
      </c>
      <c r="BE243" s="96">
        <v>0</v>
      </c>
      <c r="BF243" s="96">
        <v>0</v>
      </c>
      <c r="BG243" s="96">
        <v>0</v>
      </c>
      <c r="BH243" s="96">
        <v>0</v>
      </c>
      <c r="BI243" s="96">
        <v>0</v>
      </c>
      <c r="BJ243" s="96">
        <v>0</v>
      </c>
      <c r="BK243" s="96">
        <v>0</v>
      </c>
      <c r="BL243" s="120" t="s">
        <v>4145</v>
      </c>
      <c r="BM243" s="98">
        <v>0</v>
      </c>
      <c r="BN243" s="79">
        <v>0</v>
      </c>
      <c r="BO243" s="237">
        <v>0</v>
      </c>
      <c r="BP243" s="133">
        <v>4.333333333333333</v>
      </c>
      <c r="BQ243" s="133">
        <v>4.333333333333333</v>
      </c>
      <c r="BR243" s="133">
        <v>4.333333333333333</v>
      </c>
      <c r="BS243" s="238">
        <v>0</v>
      </c>
      <c r="BT243" s="79">
        <v>0</v>
      </c>
      <c r="BU243" s="79">
        <v>0</v>
      </c>
      <c r="BV243" s="79">
        <v>0</v>
      </c>
      <c r="BW243" s="79">
        <v>0</v>
      </c>
      <c r="BX243" s="79">
        <v>0</v>
      </c>
      <c r="BY243" s="79">
        <v>0</v>
      </c>
      <c r="BZ243" s="79">
        <v>0</v>
      </c>
      <c r="CA243" s="79">
        <v>0</v>
      </c>
      <c r="CB243" s="79">
        <v>0</v>
      </c>
      <c r="CC243" s="79">
        <v>0</v>
      </c>
      <c r="CD243" s="79">
        <v>0</v>
      </c>
      <c r="CE243" s="79">
        <v>0</v>
      </c>
      <c r="CF243" s="79">
        <v>0</v>
      </c>
      <c r="CG243" s="79">
        <v>0</v>
      </c>
      <c r="CH243" s="79">
        <v>0</v>
      </c>
      <c r="CI243" s="81">
        <f t="shared" si="16"/>
        <v>13</v>
      </c>
      <c r="CJ243" s="260">
        <f t="shared" si="17"/>
        <v>13</v>
      </c>
      <c r="CK243" s="260">
        <f t="shared" si="18"/>
        <v>13</v>
      </c>
      <c r="CL243" s="260">
        <f t="shared" si="19"/>
        <v>13</v>
      </c>
      <c r="CM243" s="83">
        <v>2</v>
      </c>
      <c r="CN243" s="83" t="s">
        <v>4965</v>
      </c>
      <c r="CO243" s="140" t="s">
        <v>4965</v>
      </c>
      <c r="CP243" s="256" t="s">
        <v>4965</v>
      </c>
      <c r="CQ243" s="85" t="s">
        <v>4965</v>
      </c>
      <c r="CR243" s="85" t="s">
        <v>4965</v>
      </c>
      <c r="CS243" s="85" t="s">
        <v>4965</v>
      </c>
      <c r="CT243" s="85" t="s">
        <v>4965</v>
      </c>
      <c r="CU243" s="85"/>
    </row>
    <row r="244" spans="1:99" s="363" customFormat="1" ht="12" customHeight="1" x14ac:dyDescent="0.2">
      <c r="A244" s="89" t="s">
        <v>2442</v>
      </c>
      <c r="B244" s="90" t="s">
        <v>277</v>
      </c>
      <c r="C244" s="90" t="s">
        <v>1432</v>
      </c>
      <c r="D244" s="90" t="s">
        <v>1880</v>
      </c>
      <c r="E244" s="96" t="s">
        <v>279</v>
      </c>
      <c r="F244" s="90" t="s">
        <v>280</v>
      </c>
      <c r="G244" s="90" t="s">
        <v>1468</v>
      </c>
      <c r="H244" s="90" t="s">
        <v>2717</v>
      </c>
      <c r="I244" s="90" t="s">
        <v>1432</v>
      </c>
      <c r="J244" s="90">
        <v>526469</v>
      </c>
      <c r="K244" s="90">
        <v>175635</v>
      </c>
      <c r="L244" s="177" t="s">
        <v>4766</v>
      </c>
      <c r="M244" s="91">
        <v>41729</v>
      </c>
      <c r="N244" s="92" t="s">
        <v>1432</v>
      </c>
      <c r="O244" s="90">
        <v>0</v>
      </c>
      <c r="P244" s="90">
        <v>4</v>
      </c>
      <c r="Q244" s="93">
        <v>4</v>
      </c>
      <c r="R244" s="90" t="s">
        <v>281</v>
      </c>
      <c r="S244" s="90" t="s">
        <v>1154</v>
      </c>
      <c r="T244" s="92" t="s">
        <v>282</v>
      </c>
      <c r="U244" s="92" t="s">
        <v>283</v>
      </c>
      <c r="V244" s="90" t="s">
        <v>1439</v>
      </c>
      <c r="W244" s="92" t="s">
        <v>1432</v>
      </c>
      <c r="X244" s="90" t="s">
        <v>1442</v>
      </c>
      <c r="Y244" s="90" t="s">
        <v>1443</v>
      </c>
      <c r="Z244" s="90" t="s">
        <v>1443</v>
      </c>
      <c r="AA244" s="90" t="s">
        <v>1444</v>
      </c>
      <c r="AB244" s="385">
        <v>2.1999999999999999E-2</v>
      </c>
      <c r="AC244" s="94">
        <v>41729</v>
      </c>
      <c r="AD244" s="95" t="s">
        <v>1432</v>
      </c>
      <c r="AE244" s="157" t="s">
        <v>628</v>
      </c>
      <c r="AF244" s="96" t="s">
        <v>3904</v>
      </c>
      <c r="AG244" s="97"/>
      <c r="AH244" s="97"/>
      <c r="AI244" s="96">
        <v>4</v>
      </c>
      <c r="AJ244" s="96">
        <v>0</v>
      </c>
      <c r="AK244" s="96">
        <v>1</v>
      </c>
      <c r="AL244" s="96">
        <v>2</v>
      </c>
      <c r="AM244" s="96">
        <v>1</v>
      </c>
      <c r="AN244" s="96">
        <v>0</v>
      </c>
      <c r="AO244" s="96">
        <v>0</v>
      </c>
      <c r="AP244" s="96">
        <v>0</v>
      </c>
      <c r="AQ244" s="96">
        <v>0</v>
      </c>
      <c r="AR244" s="96">
        <v>1</v>
      </c>
      <c r="AS244" s="96">
        <v>2</v>
      </c>
      <c r="AT244" s="96">
        <v>1</v>
      </c>
      <c r="AU244" s="96">
        <v>0</v>
      </c>
      <c r="AV244" s="96">
        <v>0</v>
      </c>
      <c r="AW244" s="96">
        <v>0</v>
      </c>
      <c r="AX244" s="96">
        <v>0</v>
      </c>
      <c r="AY244" s="96">
        <v>0</v>
      </c>
      <c r="AZ244" s="96">
        <v>0</v>
      </c>
      <c r="BA244" s="96">
        <v>0</v>
      </c>
      <c r="BB244" s="96">
        <v>0</v>
      </c>
      <c r="BC244" s="96">
        <v>0</v>
      </c>
      <c r="BD244" s="96">
        <v>0</v>
      </c>
      <c r="BE244" s="96">
        <v>0</v>
      </c>
      <c r="BF244" s="96">
        <v>0</v>
      </c>
      <c r="BG244" s="96">
        <v>0</v>
      </c>
      <c r="BH244" s="96">
        <v>0</v>
      </c>
      <c r="BI244" s="96">
        <v>0</v>
      </c>
      <c r="BJ244" s="96">
        <v>0</v>
      </c>
      <c r="BK244" s="96">
        <v>0</v>
      </c>
      <c r="BL244" s="120" t="s">
        <v>4145</v>
      </c>
      <c r="BM244" s="98">
        <v>0</v>
      </c>
      <c r="BN244" s="79">
        <v>0</v>
      </c>
      <c r="BO244" s="237">
        <v>0</v>
      </c>
      <c r="BP244" s="133">
        <v>1.3333333333333333</v>
      </c>
      <c r="BQ244" s="133">
        <v>1.3333333333333333</v>
      </c>
      <c r="BR244" s="133">
        <v>1.3333333333333333</v>
      </c>
      <c r="BS244" s="238">
        <v>0</v>
      </c>
      <c r="BT244" s="79">
        <v>0</v>
      </c>
      <c r="BU244" s="79">
        <v>0</v>
      </c>
      <c r="BV244" s="79">
        <v>0</v>
      </c>
      <c r="BW244" s="79">
        <v>0</v>
      </c>
      <c r="BX244" s="79">
        <v>0</v>
      </c>
      <c r="BY244" s="79">
        <v>0</v>
      </c>
      <c r="BZ244" s="79">
        <v>0</v>
      </c>
      <c r="CA244" s="79">
        <v>0</v>
      </c>
      <c r="CB244" s="79">
        <v>0</v>
      </c>
      <c r="CC244" s="79">
        <v>0</v>
      </c>
      <c r="CD244" s="79">
        <v>0</v>
      </c>
      <c r="CE244" s="79">
        <v>0</v>
      </c>
      <c r="CF244" s="79">
        <v>0</v>
      </c>
      <c r="CG244" s="79">
        <v>0</v>
      </c>
      <c r="CH244" s="79">
        <v>0</v>
      </c>
      <c r="CI244" s="81">
        <f t="shared" si="16"/>
        <v>4</v>
      </c>
      <c r="CJ244" s="260">
        <f t="shared" si="17"/>
        <v>4</v>
      </c>
      <c r="CK244" s="260">
        <f t="shared" si="18"/>
        <v>4</v>
      </c>
      <c r="CL244" s="260">
        <f t="shared" si="19"/>
        <v>4</v>
      </c>
      <c r="CM244" s="83">
        <v>2</v>
      </c>
      <c r="CN244" s="83" t="s">
        <v>4965</v>
      </c>
      <c r="CO244" s="140" t="s">
        <v>4965</v>
      </c>
      <c r="CP244" s="256" t="s">
        <v>4965</v>
      </c>
      <c r="CQ244" s="85" t="s">
        <v>4965</v>
      </c>
      <c r="CR244" s="85" t="s">
        <v>4965</v>
      </c>
      <c r="CS244" s="85" t="s">
        <v>4965</v>
      </c>
      <c r="CT244" s="85" t="s">
        <v>4965</v>
      </c>
      <c r="CU244" s="85"/>
    </row>
    <row r="245" spans="1:99" s="363" customFormat="1" ht="12" customHeight="1" x14ac:dyDescent="0.2">
      <c r="A245" s="89" t="s">
        <v>2442</v>
      </c>
      <c r="B245" s="90" t="s">
        <v>1881</v>
      </c>
      <c r="C245" s="90" t="s">
        <v>1882</v>
      </c>
      <c r="D245" s="90" t="s">
        <v>1883</v>
      </c>
      <c r="E245" s="96" t="s">
        <v>1882</v>
      </c>
      <c r="F245" s="90" t="s">
        <v>1432</v>
      </c>
      <c r="G245" s="90" t="s">
        <v>1884</v>
      </c>
      <c r="H245" s="90" t="s">
        <v>1885</v>
      </c>
      <c r="I245" s="90" t="s">
        <v>1886</v>
      </c>
      <c r="J245" s="90">
        <v>525385</v>
      </c>
      <c r="K245" s="90">
        <v>175234</v>
      </c>
      <c r="L245" s="177" t="s">
        <v>3088</v>
      </c>
      <c r="M245" s="91">
        <v>40633</v>
      </c>
      <c r="N245" s="92" t="s">
        <v>1432</v>
      </c>
      <c r="O245" s="90">
        <v>0</v>
      </c>
      <c r="P245" s="90">
        <v>33</v>
      </c>
      <c r="Q245" s="93">
        <v>33</v>
      </c>
      <c r="R245" s="90" t="s">
        <v>4560</v>
      </c>
      <c r="S245" s="90" t="s">
        <v>1154</v>
      </c>
      <c r="T245" s="92" t="s">
        <v>4561</v>
      </c>
      <c r="U245" s="92" t="s">
        <v>4562</v>
      </c>
      <c r="V245" s="90" t="s">
        <v>1439</v>
      </c>
      <c r="W245" s="92" t="s">
        <v>1432</v>
      </c>
      <c r="X245" s="90" t="s">
        <v>1442</v>
      </c>
      <c r="Y245" s="90" t="s">
        <v>1443</v>
      </c>
      <c r="Z245" s="90" t="s">
        <v>1443</v>
      </c>
      <c r="AA245" s="90" t="s">
        <v>1444</v>
      </c>
      <c r="AB245" s="385">
        <v>8.7999999999999995E-2</v>
      </c>
      <c r="AC245" s="94">
        <v>40633</v>
      </c>
      <c r="AD245" s="95" t="s">
        <v>1432</v>
      </c>
      <c r="AE245" s="157" t="s">
        <v>628</v>
      </c>
      <c r="AF245" s="96" t="s">
        <v>3904</v>
      </c>
      <c r="AG245" s="97"/>
      <c r="AH245" s="96">
        <v>33</v>
      </c>
      <c r="AI245" s="96">
        <v>33</v>
      </c>
      <c r="AJ245" s="96">
        <v>0</v>
      </c>
      <c r="AK245" s="96">
        <v>14</v>
      </c>
      <c r="AL245" s="96">
        <v>19</v>
      </c>
      <c r="AM245" s="96">
        <v>0</v>
      </c>
      <c r="AN245" s="96">
        <v>0</v>
      </c>
      <c r="AO245" s="96">
        <v>0</v>
      </c>
      <c r="AP245" s="96">
        <v>0</v>
      </c>
      <c r="AQ245" s="96">
        <v>0</v>
      </c>
      <c r="AR245" s="96">
        <v>14</v>
      </c>
      <c r="AS245" s="96">
        <v>19</v>
      </c>
      <c r="AT245" s="96">
        <v>0</v>
      </c>
      <c r="AU245" s="96">
        <v>0</v>
      </c>
      <c r="AV245" s="96">
        <v>0</v>
      </c>
      <c r="AW245" s="96">
        <v>0</v>
      </c>
      <c r="AX245" s="96">
        <v>0</v>
      </c>
      <c r="AY245" s="96">
        <v>0</v>
      </c>
      <c r="AZ245" s="96">
        <v>0</v>
      </c>
      <c r="BA245" s="96">
        <v>0</v>
      </c>
      <c r="BB245" s="96">
        <v>0</v>
      </c>
      <c r="BC245" s="96">
        <v>0</v>
      </c>
      <c r="BD245" s="96">
        <v>0</v>
      </c>
      <c r="BE245" s="96">
        <v>0</v>
      </c>
      <c r="BF245" s="96">
        <v>0</v>
      </c>
      <c r="BG245" s="96">
        <v>0</v>
      </c>
      <c r="BH245" s="96">
        <v>0</v>
      </c>
      <c r="BI245" s="96">
        <v>0</v>
      </c>
      <c r="BJ245" s="96">
        <v>0</v>
      </c>
      <c r="BK245" s="96">
        <v>0</v>
      </c>
      <c r="BL245" s="120" t="s">
        <v>4967</v>
      </c>
      <c r="BM245" s="98">
        <v>0</v>
      </c>
      <c r="BN245" s="79">
        <v>0</v>
      </c>
      <c r="BO245" s="241">
        <v>16.5</v>
      </c>
      <c r="BP245" s="133">
        <v>16.5</v>
      </c>
      <c r="BQ245" s="79">
        <v>0</v>
      </c>
      <c r="BR245" s="79">
        <v>0</v>
      </c>
      <c r="BS245" s="238">
        <v>0</v>
      </c>
      <c r="BT245" s="79">
        <v>0</v>
      </c>
      <c r="BU245" s="79">
        <v>0</v>
      </c>
      <c r="BV245" s="79">
        <v>0</v>
      </c>
      <c r="BW245" s="79">
        <v>0</v>
      </c>
      <c r="BX245" s="79">
        <v>0</v>
      </c>
      <c r="BY245" s="79">
        <v>0</v>
      </c>
      <c r="BZ245" s="79">
        <v>0</v>
      </c>
      <c r="CA245" s="79">
        <v>0</v>
      </c>
      <c r="CB245" s="79">
        <v>0</v>
      </c>
      <c r="CC245" s="79">
        <v>0</v>
      </c>
      <c r="CD245" s="79">
        <v>0</v>
      </c>
      <c r="CE245" s="79">
        <v>0</v>
      </c>
      <c r="CF245" s="79">
        <v>0</v>
      </c>
      <c r="CG245" s="79">
        <v>0</v>
      </c>
      <c r="CH245" s="79">
        <v>0</v>
      </c>
      <c r="CI245" s="81">
        <f t="shared" si="16"/>
        <v>33</v>
      </c>
      <c r="CJ245" s="260">
        <f t="shared" si="17"/>
        <v>33</v>
      </c>
      <c r="CK245" s="260">
        <f t="shared" si="18"/>
        <v>33</v>
      </c>
      <c r="CL245" s="260">
        <f t="shared" si="19"/>
        <v>33</v>
      </c>
      <c r="CM245" s="83">
        <v>3</v>
      </c>
      <c r="CN245" s="254" t="s">
        <v>4965</v>
      </c>
      <c r="CO245" s="140" t="s">
        <v>4965</v>
      </c>
      <c r="CP245" s="256" t="s">
        <v>4965</v>
      </c>
      <c r="CQ245" s="86" t="s">
        <v>4965</v>
      </c>
      <c r="CR245" s="87" t="s">
        <v>1938</v>
      </c>
      <c r="CS245" s="85" t="s">
        <v>4965</v>
      </c>
      <c r="CT245" s="85" t="s">
        <v>4965</v>
      </c>
      <c r="CU245" s="86"/>
    </row>
    <row r="246" spans="1:99" s="363" customFormat="1" ht="12" customHeight="1" x14ac:dyDescent="0.2">
      <c r="A246" s="89" t="s">
        <v>2442</v>
      </c>
      <c r="B246" s="90" t="s">
        <v>1881</v>
      </c>
      <c r="C246" s="90" t="s">
        <v>1882</v>
      </c>
      <c r="D246" s="90" t="s">
        <v>1883</v>
      </c>
      <c r="E246" s="96" t="s">
        <v>1882</v>
      </c>
      <c r="F246" s="90" t="s">
        <v>1432</v>
      </c>
      <c r="G246" s="90" t="s">
        <v>1884</v>
      </c>
      <c r="H246" s="90" t="s">
        <v>1885</v>
      </c>
      <c r="I246" s="90" t="s">
        <v>1886</v>
      </c>
      <c r="J246" s="90">
        <v>525385</v>
      </c>
      <c r="K246" s="90">
        <v>175234</v>
      </c>
      <c r="L246" s="177" t="s">
        <v>3088</v>
      </c>
      <c r="M246" s="91">
        <v>40633</v>
      </c>
      <c r="N246" s="92" t="s">
        <v>1432</v>
      </c>
      <c r="O246" s="90">
        <v>0</v>
      </c>
      <c r="P246" s="90">
        <v>75</v>
      </c>
      <c r="Q246" s="93">
        <v>75</v>
      </c>
      <c r="R246" s="90" t="s">
        <v>4560</v>
      </c>
      <c r="S246" s="90" t="s">
        <v>1154</v>
      </c>
      <c r="T246" s="92" t="s">
        <v>4561</v>
      </c>
      <c r="U246" s="92" t="s">
        <v>4562</v>
      </c>
      <c r="V246" s="90" t="s">
        <v>1439</v>
      </c>
      <c r="W246" s="92" t="s">
        <v>1432</v>
      </c>
      <c r="X246" s="90" t="s">
        <v>1442</v>
      </c>
      <c r="Y246" s="90" t="s">
        <v>1443</v>
      </c>
      <c r="Z246" s="90" t="s">
        <v>1443</v>
      </c>
      <c r="AA246" s="90" t="s">
        <v>1444</v>
      </c>
      <c r="AB246" s="385">
        <v>0.20399999999999999</v>
      </c>
      <c r="AC246" s="94">
        <v>40633</v>
      </c>
      <c r="AD246" s="95" t="s">
        <v>1432</v>
      </c>
      <c r="AE246" s="157" t="s">
        <v>3063</v>
      </c>
      <c r="AF246" s="96" t="s">
        <v>1445</v>
      </c>
      <c r="AG246" s="97"/>
      <c r="AH246" s="97"/>
      <c r="AI246" s="97"/>
      <c r="AJ246" s="96">
        <v>0</v>
      </c>
      <c r="AK246" s="96">
        <v>5</v>
      </c>
      <c r="AL246" s="96">
        <v>60</v>
      </c>
      <c r="AM246" s="96">
        <v>10</v>
      </c>
      <c r="AN246" s="96">
        <v>0</v>
      </c>
      <c r="AO246" s="96">
        <v>0</v>
      </c>
      <c r="AP246" s="96">
        <v>0</v>
      </c>
      <c r="AQ246" s="96">
        <v>0</v>
      </c>
      <c r="AR246" s="96">
        <v>5</v>
      </c>
      <c r="AS246" s="96">
        <v>60</v>
      </c>
      <c r="AT246" s="96">
        <v>10</v>
      </c>
      <c r="AU246" s="96">
        <v>0</v>
      </c>
      <c r="AV246" s="96">
        <v>0</v>
      </c>
      <c r="AW246" s="96">
        <v>0</v>
      </c>
      <c r="AX246" s="96">
        <v>0</v>
      </c>
      <c r="AY246" s="96">
        <v>0</v>
      </c>
      <c r="AZ246" s="96">
        <v>0</v>
      </c>
      <c r="BA246" s="96">
        <v>0</v>
      </c>
      <c r="BB246" s="96">
        <v>0</v>
      </c>
      <c r="BC246" s="96">
        <v>0</v>
      </c>
      <c r="BD246" s="96">
        <v>0</v>
      </c>
      <c r="BE246" s="96">
        <v>0</v>
      </c>
      <c r="BF246" s="96">
        <v>0</v>
      </c>
      <c r="BG246" s="96">
        <v>0</v>
      </c>
      <c r="BH246" s="96">
        <v>0</v>
      </c>
      <c r="BI246" s="96">
        <v>0</v>
      </c>
      <c r="BJ246" s="96">
        <v>0</v>
      </c>
      <c r="BK246" s="96">
        <v>0</v>
      </c>
      <c r="BL246" s="120" t="s">
        <v>4967</v>
      </c>
      <c r="BM246" s="98">
        <v>0</v>
      </c>
      <c r="BN246" s="79">
        <v>0</v>
      </c>
      <c r="BO246" s="241">
        <v>37.5</v>
      </c>
      <c r="BP246" s="133">
        <v>37.5</v>
      </c>
      <c r="BQ246" s="79">
        <v>0</v>
      </c>
      <c r="BR246" s="79">
        <v>0</v>
      </c>
      <c r="BS246" s="238">
        <v>0</v>
      </c>
      <c r="BT246" s="79">
        <v>0</v>
      </c>
      <c r="BU246" s="79">
        <v>0</v>
      </c>
      <c r="BV246" s="79">
        <v>0</v>
      </c>
      <c r="BW246" s="79">
        <v>0</v>
      </c>
      <c r="BX246" s="79">
        <v>0</v>
      </c>
      <c r="BY246" s="79">
        <v>0</v>
      </c>
      <c r="BZ246" s="79">
        <v>0</v>
      </c>
      <c r="CA246" s="79">
        <v>0</v>
      </c>
      <c r="CB246" s="79">
        <v>0</v>
      </c>
      <c r="CC246" s="79">
        <v>0</v>
      </c>
      <c r="CD246" s="79">
        <v>0</v>
      </c>
      <c r="CE246" s="79">
        <v>0</v>
      </c>
      <c r="CF246" s="79">
        <v>0</v>
      </c>
      <c r="CG246" s="79">
        <v>0</v>
      </c>
      <c r="CH246" s="79">
        <v>0</v>
      </c>
      <c r="CI246" s="81">
        <f t="shared" si="16"/>
        <v>75</v>
      </c>
      <c r="CJ246" s="260">
        <f t="shared" si="17"/>
        <v>75</v>
      </c>
      <c r="CK246" s="260">
        <f t="shared" si="18"/>
        <v>75</v>
      </c>
      <c r="CL246" s="260">
        <f t="shared" si="19"/>
        <v>75</v>
      </c>
      <c r="CM246" s="83">
        <v>3</v>
      </c>
      <c r="CN246" s="254" t="s">
        <v>4965</v>
      </c>
      <c r="CO246" s="140" t="s">
        <v>4965</v>
      </c>
      <c r="CP246" s="256" t="s">
        <v>4965</v>
      </c>
      <c r="CQ246" s="86" t="s">
        <v>4965</v>
      </c>
      <c r="CR246" s="87" t="s">
        <v>1938</v>
      </c>
      <c r="CS246" s="85" t="s">
        <v>4965</v>
      </c>
      <c r="CT246" s="85" t="s">
        <v>4965</v>
      </c>
      <c r="CU246" s="86"/>
    </row>
    <row r="247" spans="1:99" s="363" customFormat="1" ht="12" customHeight="1" x14ac:dyDescent="0.2">
      <c r="A247" s="89" t="s">
        <v>2442</v>
      </c>
      <c r="B247" s="90" t="s">
        <v>1881</v>
      </c>
      <c r="C247" s="90" t="s">
        <v>1882</v>
      </c>
      <c r="D247" s="90" t="s">
        <v>4563</v>
      </c>
      <c r="E247" s="96" t="s">
        <v>1882</v>
      </c>
      <c r="F247" s="90" t="s">
        <v>1432</v>
      </c>
      <c r="G247" s="90" t="s">
        <v>1884</v>
      </c>
      <c r="H247" s="90" t="s">
        <v>1885</v>
      </c>
      <c r="I247" s="90" t="s">
        <v>1886</v>
      </c>
      <c r="J247" s="90">
        <v>525385</v>
      </c>
      <c r="K247" s="90">
        <v>175234</v>
      </c>
      <c r="L247" s="177" t="s">
        <v>3088</v>
      </c>
      <c r="M247" s="91">
        <v>40633</v>
      </c>
      <c r="N247" s="92" t="s">
        <v>1432</v>
      </c>
      <c r="O247" s="90">
        <v>0</v>
      </c>
      <c r="P247" s="90">
        <v>38</v>
      </c>
      <c r="Q247" s="93">
        <v>38</v>
      </c>
      <c r="R247" s="90" t="s">
        <v>4560</v>
      </c>
      <c r="S247" s="90" t="s">
        <v>1154</v>
      </c>
      <c r="T247" s="92" t="s">
        <v>4561</v>
      </c>
      <c r="U247" s="92" t="s">
        <v>4562</v>
      </c>
      <c r="V247" s="90" t="s">
        <v>1439</v>
      </c>
      <c r="W247" s="92" t="s">
        <v>1432</v>
      </c>
      <c r="X247" s="90" t="s">
        <v>1442</v>
      </c>
      <c r="Y247" s="90" t="s">
        <v>1443</v>
      </c>
      <c r="Z247" s="90" t="s">
        <v>1443</v>
      </c>
      <c r="AA247" s="90" t="s">
        <v>1444</v>
      </c>
      <c r="AB247" s="385">
        <v>0.11</v>
      </c>
      <c r="AC247" s="94">
        <v>40633</v>
      </c>
      <c r="AD247" s="95" t="s">
        <v>1928</v>
      </c>
      <c r="AE247" s="157" t="s">
        <v>1931</v>
      </c>
      <c r="AF247" s="96" t="s">
        <v>3905</v>
      </c>
      <c r="AG247" s="97"/>
      <c r="AH247" s="96">
        <v>38</v>
      </c>
      <c r="AI247" s="96">
        <v>38</v>
      </c>
      <c r="AJ247" s="96">
        <v>0</v>
      </c>
      <c r="AK247" s="96">
        <v>12</v>
      </c>
      <c r="AL247" s="96">
        <v>11</v>
      </c>
      <c r="AM247" s="96">
        <v>12</v>
      </c>
      <c r="AN247" s="96">
        <v>3</v>
      </c>
      <c r="AO247" s="96">
        <v>0</v>
      </c>
      <c r="AP247" s="96">
        <v>0</v>
      </c>
      <c r="AQ247" s="96">
        <v>0</v>
      </c>
      <c r="AR247" s="96">
        <v>12</v>
      </c>
      <c r="AS247" s="96">
        <v>11</v>
      </c>
      <c r="AT247" s="96">
        <v>12</v>
      </c>
      <c r="AU247" s="96">
        <v>3</v>
      </c>
      <c r="AV247" s="96">
        <v>0</v>
      </c>
      <c r="AW247" s="96">
        <v>0</v>
      </c>
      <c r="AX247" s="96">
        <v>0</v>
      </c>
      <c r="AY247" s="96">
        <v>0</v>
      </c>
      <c r="AZ247" s="96">
        <v>0</v>
      </c>
      <c r="BA247" s="96">
        <v>0</v>
      </c>
      <c r="BB247" s="96">
        <v>0</v>
      </c>
      <c r="BC247" s="96">
        <v>0</v>
      </c>
      <c r="BD247" s="96">
        <v>0</v>
      </c>
      <c r="BE247" s="96">
        <v>0</v>
      </c>
      <c r="BF247" s="96">
        <v>0</v>
      </c>
      <c r="BG247" s="96">
        <v>0</v>
      </c>
      <c r="BH247" s="96">
        <v>0</v>
      </c>
      <c r="BI247" s="96">
        <v>0</v>
      </c>
      <c r="BJ247" s="96">
        <v>0</v>
      </c>
      <c r="BK247" s="96">
        <v>0</v>
      </c>
      <c r="BL247" s="120" t="s">
        <v>4967</v>
      </c>
      <c r="BM247" s="98">
        <v>0</v>
      </c>
      <c r="BN247" s="133">
        <v>38</v>
      </c>
      <c r="BO247" s="237">
        <v>0</v>
      </c>
      <c r="BP247" s="79">
        <v>0</v>
      </c>
      <c r="BQ247" s="79">
        <v>0</v>
      </c>
      <c r="BR247" s="79">
        <v>0</v>
      </c>
      <c r="BS247" s="238">
        <v>0</v>
      </c>
      <c r="BT247" s="79">
        <v>0</v>
      </c>
      <c r="BU247" s="79">
        <v>0</v>
      </c>
      <c r="BV247" s="79">
        <v>0</v>
      </c>
      <c r="BW247" s="79">
        <v>0</v>
      </c>
      <c r="BX247" s="79">
        <v>0</v>
      </c>
      <c r="BY247" s="79">
        <v>0</v>
      </c>
      <c r="BZ247" s="79">
        <v>0</v>
      </c>
      <c r="CA247" s="79">
        <v>0</v>
      </c>
      <c r="CB247" s="79">
        <v>0</v>
      </c>
      <c r="CC247" s="79">
        <v>0</v>
      </c>
      <c r="CD247" s="79">
        <v>0</v>
      </c>
      <c r="CE247" s="79">
        <v>0</v>
      </c>
      <c r="CF247" s="79">
        <v>0</v>
      </c>
      <c r="CG247" s="79">
        <v>0</v>
      </c>
      <c r="CH247" s="79">
        <v>0</v>
      </c>
      <c r="CI247" s="81">
        <f t="shared" si="16"/>
        <v>38</v>
      </c>
      <c r="CJ247" s="260">
        <f t="shared" si="17"/>
        <v>38</v>
      </c>
      <c r="CK247" s="131">
        <f t="shared" si="18"/>
        <v>0</v>
      </c>
      <c r="CL247" s="131">
        <f t="shared" si="19"/>
        <v>0</v>
      </c>
      <c r="CM247" s="83">
        <v>3</v>
      </c>
      <c r="CN247" s="254" t="s">
        <v>4965</v>
      </c>
      <c r="CO247" s="140" t="s">
        <v>4965</v>
      </c>
      <c r="CP247" s="256" t="s">
        <v>4965</v>
      </c>
      <c r="CQ247" s="86" t="s">
        <v>4965</v>
      </c>
      <c r="CR247" s="87" t="s">
        <v>1938</v>
      </c>
      <c r="CS247" s="85" t="s">
        <v>4965</v>
      </c>
      <c r="CT247" s="85" t="s">
        <v>4965</v>
      </c>
      <c r="CU247" s="86"/>
    </row>
    <row r="248" spans="1:99" s="363" customFormat="1" ht="12" customHeight="1" x14ac:dyDescent="0.2">
      <c r="A248" s="89" t="s">
        <v>2442</v>
      </c>
      <c r="B248" s="90" t="s">
        <v>1881</v>
      </c>
      <c r="C248" s="90" t="s">
        <v>1882</v>
      </c>
      <c r="D248" s="90" t="s">
        <v>4564</v>
      </c>
      <c r="E248" s="96" t="s">
        <v>1882</v>
      </c>
      <c r="F248" s="90" t="s">
        <v>1432</v>
      </c>
      <c r="G248" s="90" t="s">
        <v>1884</v>
      </c>
      <c r="H248" s="90" t="s">
        <v>1885</v>
      </c>
      <c r="I248" s="90" t="s">
        <v>1886</v>
      </c>
      <c r="J248" s="90">
        <v>525385</v>
      </c>
      <c r="K248" s="90">
        <v>175234</v>
      </c>
      <c r="L248" s="177" t="s">
        <v>3088</v>
      </c>
      <c r="M248" s="91">
        <v>40633</v>
      </c>
      <c r="N248" s="92" t="s">
        <v>1432</v>
      </c>
      <c r="O248" s="90">
        <v>0</v>
      </c>
      <c r="P248" s="90">
        <v>10</v>
      </c>
      <c r="Q248" s="93">
        <v>10</v>
      </c>
      <c r="R248" s="90" t="s">
        <v>4560</v>
      </c>
      <c r="S248" s="90" t="s">
        <v>1154</v>
      </c>
      <c r="T248" s="92" t="s">
        <v>4561</v>
      </c>
      <c r="U248" s="92" t="s">
        <v>4562</v>
      </c>
      <c r="V248" s="90" t="s">
        <v>1439</v>
      </c>
      <c r="W248" s="92" t="s">
        <v>1432</v>
      </c>
      <c r="X248" s="90" t="s">
        <v>1442</v>
      </c>
      <c r="Y248" s="90" t="s">
        <v>1443</v>
      </c>
      <c r="Z248" s="90" t="s">
        <v>1443</v>
      </c>
      <c r="AA248" s="90" t="s">
        <v>1444</v>
      </c>
      <c r="AB248" s="385">
        <v>8.7999999999999995E-2</v>
      </c>
      <c r="AC248" s="94">
        <v>40633</v>
      </c>
      <c r="AD248" s="95" t="s">
        <v>1432</v>
      </c>
      <c r="AE248" s="157" t="s">
        <v>628</v>
      </c>
      <c r="AF248" s="96" t="s">
        <v>3904</v>
      </c>
      <c r="AG248" s="97"/>
      <c r="AH248" s="96">
        <v>8</v>
      </c>
      <c r="AI248" s="96">
        <v>8</v>
      </c>
      <c r="AJ248" s="96">
        <v>0</v>
      </c>
      <c r="AK248" s="96">
        <v>2</v>
      </c>
      <c r="AL248" s="96">
        <v>8</v>
      </c>
      <c r="AM248" s="96">
        <v>0</v>
      </c>
      <c r="AN248" s="96">
        <v>0</v>
      </c>
      <c r="AO248" s="96">
        <v>0</v>
      </c>
      <c r="AP248" s="96">
        <v>0</v>
      </c>
      <c r="AQ248" s="96">
        <v>0</v>
      </c>
      <c r="AR248" s="96">
        <v>2</v>
      </c>
      <c r="AS248" s="96">
        <v>8</v>
      </c>
      <c r="AT248" s="96">
        <v>0</v>
      </c>
      <c r="AU248" s="96">
        <v>0</v>
      </c>
      <c r="AV248" s="96">
        <v>0</v>
      </c>
      <c r="AW248" s="96">
        <v>0</v>
      </c>
      <c r="AX248" s="96">
        <v>0</v>
      </c>
      <c r="AY248" s="96">
        <v>0</v>
      </c>
      <c r="AZ248" s="96">
        <v>0</v>
      </c>
      <c r="BA248" s="96">
        <v>0</v>
      </c>
      <c r="BB248" s="96">
        <v>0</v>
      </c>
      <c r="BC248" s="96">
        <v>0</v>
      </c>
      <c r="BD248" s="96">
        <v>0</v>
      </c>
      <c r="BE248" s="96">
        <v>0</v>
      </c>
      <c r="BF248" s="96">
        <v>0</v>
      </c>
      <c r="BG248" s="96">
        <v>0</v>
      </c>
      <c r="BH248" s="96">
        <v>0</v>
      </c>
      <c r="BI248" s="96">
        <v>0</v>
      </c>
      <c r="BJ248" s="96">
        <v>0</v>
      </c>
      <c r="BK248" s="96">
        <v>0</v>
      </c>
      <c r="BL248" s="120" t="s">
        <v>4491</v>
      </c>
      <c r="BM248" s="98">
        <v>0</v>
      </c>
      <c r="BN248" s="79">
        <v>0</v>
      </c>
      <c r="BO248" s="241">
        <v>5</v>
      </c>
      <c r="BP248" s="133">
        <v>5</v>
      </c>
      <c r="BQ248" s="79">
        <v>0</v>
      </c>
      <c r="BR248" s="79">
        <v>0</v>
      </c>
      <c r="BS248" s="238">
        <v>0</v>
      </c>
      <c r="BT248" s="79">
        <v>0</v>
      </c>
      <c r="BU248" s="79">
        <v>0</v>
      </c>
      <c r="BV248" s="79">
        <v>0</v>
      </c>
      <c r="BW248" s="79">
        <v>0</v>
      </c>
      <c r="BX248" s="79">
        <v>0</v>
      </c>
      <c r="BY248" s="79">
        <v>0</v>
      </c>
      <c r="BZ248" s="79">
        <v>0</v>
      </c>
      <c r="CA248" s="79">
        <v>0</v>
      </c>
      <c r="CB248" s="79">
        <v>0</v>
      </c>
      <c r="CC248" s="79">
        <v>0</v>
      </c>
      <c r="CD248" s="79">
        <v>0</v>
      </c>
      <c r="CE248" s="79">
        <v>0</v>
      </c>
      <c r="CF248" s="79">
        <v>0</v>
      </c>
      <c r="CG248" s="79">
        <v>0</v>
      </c>
      <c r="CH248" s="79">
        <v>0</v>
      </c>
      <c r="CI248" s="81">
        <f t="shared" si="16"/>
        <v>10</v>
      </c>
      <c r="CJ248" s="260">
        <f t="shared" si="17"/>
        <v>10</v>
      </c>
      <c r="CK248" s="260">
        <f t="shared" si="18"/>
        <v>10</v>
      </c>
      <c r="CL248" s="260">
        <f t="shared" si="19"/>
        <v>10</v>
      </c>
      <c r="CM248" s="83">
        <v>2</v>
      </c>
      <c r="CN248" s="83" t="s">
        <v>4965</v>
      </c>
      <c r="CO248" s="140" t="s">
        <v>4965</v>
      </c>
      <c r="CP248" s="257" t="s">
        <v>4965</v>
      </c>
      <c r="CQ248" s="85" t="s">
        <v>4965</v>
      </c>
      <c r="CR248" s="87" t="s">
        <v>1938</v>
      </c>
      <c r="CS248" s="85" t="s">
        <v>4965</v>
      </c>
      <c r="CT248" s="85" t="s">
        <v>4965</v>
      </c>
      <c r="CU248" s="86"/>
    </row>
    <row r="249" spans="1:99" s="363" customFormat="1" ht="12" customHeight="1" x14ac:dyDescent="0.2">
      <c r="A249" s="89" t="s">
        <v>2442</v>
      </c>
      <c r="B249" s="90" t="s">
        <v>1881</v>
      </c>
      <c r="C249" s="90" t="s">
        <v>1882</v>
      </c>
      <c r="D249" s="90" t="s">
        <v>4564</v>
      </c>
      <c r="E249" s="96" t="s">
        <v>1882</v>
      </c>
      <c r="F249" s="90" t="s">
        <v>1432</v>
      </c>
      <c r="G249" s="90" t="s">
        <v>1884</v>
      </c>
      <c r="H249" s="90" t="s">
        <v>1885</v>
      </c>
      <c r="I249" s="90" t="s">
        <v>1886</v>
      </c>
      <c r="J249" s="90">
        <v>525385</v>
      </c>
      <c r="K249" s="90">
        <v>175234</v>
      </c>
      <c r="L249" s="177" t="s">
        <v>3088</v>
      </c>
      <c r="M249" s="91">
        <v>40633</v>
      </c>
      <c r="N249" s="92" t="s">
        <v>1432</v>
      </c>
      <c r="O249" s="90">
        <v>0</v>
      </c>
      <c r="P249" s="90">
        <v>77</v>
      </c>
      <c r="Q249" s="93">
        <v>77</v>
      </c>
      <c r="R249" s="90" t="s">
        <v>4560</v>
      </c>
      <c r="S249" s="90" t="s">
        <v>1154</v>
      </c>
      <c r="T249" s="92" t="s">
        <v>4561</v>
      </c>
      <c r="U249" s="92" t="s">
        <v>4562</v>
      </c>
      <c r="V249" s="90" t="s">
        <v>1439</v>
      </c>
      <c r="W249" s="92" t="s">
        <v>1432</v>
      </c>
      <c r="X249" s="90" t="s">
        <v>1442</v>
      </c>
      <c r="Y249" s="90" t="s">
        <v>1443</v>
      </c>
      <c r="Z249" s="90" t="s">
        <v>1443</v>
      </c>
      <c r="AA249" s="90" t="s">
        <v>1444</v>
      </c>
      <c r="AB249" s="385">
        <v>0.20399999999999999</v>
      </c>
      <c r="AC249" s="94">
        <v>40633</v>
      </c>
      <c r="AD249" s="95" t="s">
        <v>1432</v>
      </c>
      <c r="AE249" s="157" t="s">
        <v>3063</v>
      </c>
      <c r="AF249" s="96" t="s">
        <v>1445</v>
      </c>
      <c r="AG249" s="97"/>
      <c r="AH249" s="97"/>
      <c r="AI249" s="97"/>
      <c r="AJ249" s="96">
        <v>0</v>
      </c>
      <c r="AK249" s="96">
        <v>0</v>
      </c>
      <c r="AL249" s="96">
        <v>68</v>
      </c>
      <c r="AM249" s="96">
        <v>5</v>
      </c>
      <c r="AN249" s="96">
        <v>4</v>
      </c>
      <c r="AO249" s="96">
        <v>0</v>
      </c>
      <c r="AP249" s="96">
        <v>0</v>
      </c>
      <c r="AQ249" s="96">
        <v>0</v>
      </c>
      <c r="AR249" s="96">
        <v>0</v>
      </c>
      <c r="AS249" s="96">
        <v>68</v>
      </c>
      <c r="AT249" s="96">
        <v>5</v>
      </c>
      <c r="AU249" s="96">
        <v>4</v>
      </c>
      <c r="AV249" s="96">
        <v>0</v>
      </c>
      <c r="AW249" s="96">
        <v>0</v>
      </c>
      <c r="AX249" s="96">
        <v>0</v>
      </c>
      <c r="AY249" s="96">
        <v>0</v>
      </c>
      <c r="AZ249" s="96">
        <v>0</v>
      </c>
      <c r="BA249" s="96">
        <v>0</v>
      </c>
      <c r="BB249" s="96">
        <v>0</v>
      </c>
      <c r="BC249" s="96">
        <v>0</v>
      </c>
      <c r="BD249" s="96">
        <v>0</v>
      </c>
      <c r="BE249" s="96">
        <v>0</v>
      </c>
      <c r="BF249" s="96">
        <v>0</v>
      </c>
      <c r="BG249" s="96">
        <v>0</v>
      </c>
      <c r="BH249" s="96">
        <v>0</v>
      </c>
      <c r="BI249" s="96">
        <v>0</v>
      </c>
      <c r="BJ249" s="96">
        <v>0</v>
      </c>
      <c r="BK249" s="96">
        <v>0</v>
      </c>
      <c r="BL249" s="120" t="s">
        <v>4967</v>
      </c>
      <c r="BM249" s="98">
        <v>0</v>
      </c>
      <c r="BN249" s="79">
        <v>0</v>
      </c>
      <c r="BO249" s="241">
        <v>38.5</v>
      </c>
      <c r="BP249" s="133">
        <v>38.5</v>
      </c>
      <c r="BQ249" s="79">
        <v>0</v>
      </c>
      <c r="BR249" s="79">
        <v>0</v>
      </c>
      <c r="BS249" s="238">
        <v>0</v>
      </c>
      <c r="BT249" s="79">
        <v>0</v>
      </c>
      <c r="BU249" s="79">
        <v>0</v>
      </c>
      <c r="BV249" s="79">
        <v>0</v>
      </c>
      <c r="BW249" s="79">
        <v>0</v>
      </c>
      <c r="BX249" s="79">
        <v>0</v>
      </c>
      <c r="BY249" s="79">
        <v>0</v>
      </c>
      <c r="BZ249" s="79">
        <v>0</v>
      </c>
      <c r="CA249" s="79">
        <v>0</v>
      </c>
      <c r="CB249" s="79">
        <v>0</v>
      </c>
      <c r="CC249" s="79">
        <v>0</v>
      </c>
      <c r="CD249" s="79">
        <v>0</v>
      </c>
      <c r="CE249" s="79">
        <v>0</v>
      </c>
      <c r="CF249" s="79">
        <v>0</v>
      </c>
      <c r="CG249" s="79">
        <v>0</v>
      </c>
      <c r="CH249" s="79">
        <v>0</v>
      </c>
      <c r="CI249" s="81">
        <f t="shared" si="16"/>
        <v>77</v>
      </c>
      <c r="CJ249" s="260">
        <f t="shared" si="17"/>
        <v>77</v>
      </c>
      <c r="CK249" s="260">
        <f t="shared" si="18"/>
        <v>77</v>
      </c>
      <c r="CL249" s="260">
        <f t="shared" si="19"/>
        <v>77</v>
      </c>
      <c r="CM249" s="83">
        <v>3</v>
      </c>
      <c r="CN249" s="254" t="s">
        <v>4965</v>
      </c>
      <c r="CO249" s="140" t="s">
        <v>4965</v>
      </c>
      <c r="CP249" s="256" t="s">
        <v>4965</v>
      </c>
      <c r="CQ249" s="86" t="s">
        <v>4965</v>
      </c>
      <c r="CR249" s="87" t="s">
        <v>1938</v>
      </c>
      <c r="CS249" s="85" t="s">
        <v>4965</v>
      </c>
      <c r="CT249" s="85" t="s">
        <v>4965</v>
      </c>
      <c r="CU249" s="85"/>
    </row>
    <row r="250" spans="1:99" s="363" customFormat="1" ht="12" customHeight="1" x14ac:dyDescent="0.2">
      <c r="A250" s="557" t="s">
        <v>2442</v>
      </c>
      <c r="B250" s="711" t="s">
        <v>1881</v>
      </c>
      <c r="C250" s="711" t="s">
        <v>1882</v>
      </c>
      <c r="D250" s="711" t="s">
        <v>4565</v>
      </c>
      <c r="E250" s="712" t="s">
        <v>1882</v>
      </c>
      <c r="F250" s="711"/>
      <c r="G250" s="711" t="s">
        <v>1884</v>
      </c>
      <c r="H250" s="711" t="s">
        <v>1885</v>
      </c>
      <c r="I250" s="711" t="s">
        <v>1886</v>
      </c>
      <c r="J250" s="711">
        <v>525385</v>
      </c>
      <c r="K250" s="711">
        <v>175234</v>
      </c>
      <c r="L250" s="177" t="s">
        <v>3088</v>
      </c>
      <c r="M250" s="713">
        <v>40633</v>
      </c>
      <c r="N250" s="713">
        <v>42094</v>
      </c>
      <c r="O250" s="711">
        <v>0</v>
      </c>
      <c r="P250" s="711">
        <v>35</v>
      </c>
      <c r="Q250" s="681">
        <v>35</v>
      </c>
      <c r="R250" s="711" t="s">
        <v>4560</v>
      </c>
      <c r="S250" s="711" t="s">
        <v>1154</v>
      </c>
      <c r="T250" s="713">
        <v>40113</v>
      </c>
      <c r="U250" s="713">
        <v>40434</v>
      </c>
      <c r="V250" s="713"/>
      <c r="W250" s="714" t="s">
        <v>1439</v>
      </c>
      <c r="X250" s="711"/>
      <c r="Y250" s="714" t="s">
        <v>1442</v>
      </c>
      <c r="Z250" s="711" t="s">
        <v>1443</v>
      </c>
      <c r="AA250" s="711" t="s">
        <v>1443</v>
      </c>
      <c r="AB250" s="711" t="s">
        <v>1444</v>
      </c>
      <c r="AC250" s="711">
        <v>0.2</v>
      </c>
      <c r="AD250" s="715">
        <v>40633</v>
      </c>
      <c r="AE250" s="715"/>
      <c r="AF250" s="716">
        <v>42094</v>
      </c>
      <c r="AG250" s="714" t="s">
        <v>3063</v>
      </c>
      <c r="AH250" s="717" t="s">
        <v>1445</v>
      </c>
      <c r="AI250" s="678" t="s">
        <v>4965</v>
      </c>
      <c r="AJ250" s="712">
        <v>0</v>
      </c>
      <c r="AK250" s="712">
        <v>0</v>
      </c>
      <c r="AL250" s="712">
        <v>0</v>
      </c>
      <c r="AM250" s="712">
        <v>6</v>
      </c>
      <c r="AN250" s="712">
        <v>22</v>
      </c>
      <c r="AO250" s="712">
        <v>7</v>
      </c>
      <c r="AP250" s="712">
        <v>0</v>
      </c>
      <c r="AQ250" s="712">
        <v>0</v>
      </c>
      <c r="AR250" s="712">
        <v>0</v>
      </c>
      <c r="AS250" s="712">
        <v>0</v>
      </c>
      <c r="AT250" s="712">
        <v>6</v>
      </c>
      <c r="AU250" s="712">
        <v>22</v>
      </c>
      <c r="AV250" s="712">
        <v>7</v>
      </c>
      <c r="AW250" s="712">
        <v>0</v>
      </c>
      <c r="AX250" s="712">
        <v>0</v>
      </c>
      <c r="AY250" s="712">
        <v>0</v>
      </c>
      <c r="AZ250" s="712">
        <v>0</v>
      </c>
      <c r="BA250" s="712">
        <v>0</v>
      </c>
      <c r="BB250" s="712">
        <v>0</v>
      </c>
      <c r="BC250" s="712">
        <v>0</v>
      </c>
      <c r="BD250" s="712">
        <v>0</v>
      </c>
      <c r="BE250" s="712">
        <v>0</v>
      </c>
      <c r="BF250" s="712">
        <v>0</v>
      </c>
      <c r="BG250" s="712">
        <v>0</v>
      </c>
      <c r="BH250" s="712">
        <v>0</v>
      </c>
      <c r="BI250" s="712">
        <v>0</v>
      </c>
      <c r="BJ250" s="712">
        <v>0</v>
      </c>
      <c r="BK250" s="712">
        <v>0</v>
      </c>
      <c r="BL250" s="712">
        <v>0</v>
      </c>
      <c r="BM250" s="712">
        <v>0</v>
      </c>
      <c r="BN250" s="712"/>
      <c r="BO250" s="752">
        <v>35</v>
      </c>
      <c r="BP250" s="524">
        <v>0</v>
      </c>
      <c r="BQ250" s="524">
        <v>0</v>
      </c>
      <c r="BR250" s="524">
        <v>0</v>
      </c>
      <c r="BS250" s="575">
        <v>0</v>
      </c>
      <c r="BT250" s="524">
        <v>0</v>
      </c>
      <c r="BU250" s="524">
        <v>0</v>
      </c>
      <c r="BV250" s="524">
        <v>0</v>
      </c>
      <c r="BW250" s="524">
        <v>0</v>
      </c>
      <c r="BX250" s="524">
        <v>0</v>
      </c>
      <c r="BY250" s="524">
        <v>0</v>
      </c>
      <c r="BZ250" s="719">
        <v>0</v>
      </c>
      <c r="CA250" s="719">
        <v>0</v>
      </c>
      <c r="CB250" s="719">
        <v>0</v>
      </c>
      <c r="CC250" s="719">
        <v>0</v>
      </c>
      <c r="CD250" s="719">
        <v>0</v>
      </c>
      <c r="CE250" s="719">
        <v>0</v>
      </c>
      <c r="CF250" s="719">
        <v>0</v>
      </c>
      <c r="CG250" s="719">
        <v>0</v>
      </c>
      <c r="CH250" s="719">
        <v>0</v>
      </c>
      <c r="CI250" s="719">
        <v>0</v>
      </c>
      <c r="CJ250" s="719">
        <v>0</v>
      </c>
      <c r="CK250" s="720">
        <v>0</v>
      </c>
      <c r="CL250" s="554">
        <v>0</v>
      </c>
      <c r="CM250" s="554">
        <v>0</v>
      </c>
      <c r="CN250" s="554">
        <v>0</v>
      </c>
      <c r="CO250" s="721">
        <v>1</v>
      </c>
      <c r="CP250" s="721"/>
      <c r="CQ250" s="719" t="s">
        <v>4965</v>
      </c>
      <c r="CR250" s="719" t="s">
        <v>4965</v>
      </c>
      <c r="CS250" s="722" t="s">
        <v>1938</v>
      </c>
      <c r="CT250" s="723" t="s">
        <v>4965</v>
      </c>
      <c r="CU250" s="724" t="s">
        <v>4965</v>
      </c>
    </row>
    <row r="251" spans="1:99" s="363" customFormat="1" ht="12" customHeight="1" x14ac:dyDescent="0.2">
      <c r="A251" s="557" t="s">
        <v>2442</v>
      </c>
      <c r="B251" s="711" t="s">
        <v>1881</v>
      </c>
      <c r="C251" s="711" t="s">
        <v>1882</v>
      </c>
      <c r="D251" s="711" t="s">
        <v>4565</v>
      </c>
      <c r="E251" s="712" t="s">
        <v>1882</v>
      </c>
      <c r="F251" s="711"/>
      <c r="G251" s="711" t="s">
        <v>1884</v>
      </c>
      <c r="H251" s="711" t="s">
        <v>1885</v>
      </c>
      <c r="I251" s="711" t="s">
        <v>1886</v>
      </c>
      <c r="J251" s="711">
        <v>525385</v>
      </c>
      <c r="K251" s="711">
        <v>175234</v>
      </c>
      <c r="L251" s="177" t="s">
        <v>3088</v>
      </c>
      <c r="M251" s="713">
        <v>40633</v>
      </c>
      <c r="N251" s="713">
        <v>42094</v>
      </c>
      <c r="O251" s="711">
        <v>0</v>
      </c>
      <c r="P251" s="711">
        <v>98</v>
      </c>
      <c r="Q251" s="681">
        <v>98</v>
      </c>
      <c r="R251" s="711" t="s">
        <v>4560</v>
      </c>
      <c r="S251" s="711" t="s">
        <v>1154</v>
      </c>
      <c r="T251" s="713">
        <v>40113</v>
      </c>
      <c r="U251" s="713">
        <v>40434</v>
      </c>
      <c r="V251" s="713"/>
      <c r="W251" s="714" t="s">
        <v>1439</v>
      </c>
      <c r="X251" s="711"/>
      <c r="Y251" s="714" t="s">
        <v>1442</v>
      </c>
      <c r="Z251" s="711" t="s">
        <v>1443</v>
      </c>
      <c r="AA251" s="711" t="s">
        <v>1443</v>
      </c>
      <c r="AB251" s="711" t="s">
        <v>1444</v>
      </c>
      <c r="AC251" s="711">
        <v>0.09</v>
      </c>
      <c r="AD251" s="715">
        <v>40633</v>
      </c>
      <c r="AE251" s="715"/>
      <c r="AF251" s="716">
        <v>42094</v>
      </c>
      <c r="AG251" s="714" t="s">
        <v>628</v>
      </c>
      <c r="AH251" s="717" t="s">
        <v>3904</v>
      </c>
      <c r="AI251" s="678" t="s">
        <v>4965</v>
      </c>
      <c r="AJ251" s="712">
        <v>0</v>
      </c>
      <c r="AK251" s="712">
        <v>0</v>
      </c>
      <c r="AL251" s="712">
        <v>0</v>
      </c>
      <c r="AM251" s="712">
        <v>34</v>
      </c>
      <c r="AN251" s="712">
        <v>62</v>
      </c>
      <c r="AO251" s="712">
        <v>2</v>
      </c>
      <c r="AP251" s="712">
        <v>0</v>
      </c>
      <c r="AQ251" s="712">
        <v>0</v>
      </c>
      <c r="AR251" s="712">
        <v>0</v>
      </c>
      <c r="AS251" s="712">
        <v>0</v>
      </c>
      <c r="AT251" s="712">
        <v>34</v>
      </c>
      <c r="AU251" s="712">
        <v>62</v>
      </c>
      <c r="AV251" s="712">
        <v>2</v>
      </c>
      <c r="AW251" s="712">
        <v>0</v>
      </c>
      <c r="AX251" s="712">
        <v>0</v>
      </c>
      <c r="AY251" s="712">
        <v>0</v>
      </c>
      <c r="AZ251" s="712">
        <v>0</v>
      </c>
      <c r="BA251" s="712">
        <v>0</v>
      </c>
      <c r="BB251" s="712">
        <v>0</v>
      </c>
      <c r="BC251" s="712">
        <v>0</v>
      </c>
      <c r="BD251" s="712">
        <v>0</v>
      </c>
      <c r="BE251" s="712">
        <v>0</v>
      </c>
      <c r="BF251" s="712">
        <v>0</v>
      </c>
      <c r="BG251" s="712">
        <v>0</v>
      </c>
      <c r="BH251" s="712">
        <v>0</v>
      </c>
      <c r="BI251" s="712">
        <v>0</v>
      </c>
      <c r="BJ251" s="712">
        <v>0</v>
      </c>
      <c r="BK251" s="712">
        <v>0</v>
      </c>
      <c r="BL251" s="712">
        <v>0</v>
      </c>
      <c r="BM251" s="712">
        <v>0</v>
      </c>
      <c r="BN251" s="712"/>
      <c r="BO251" s="752">
        <v>98</v>
      </c>
      <c r="BP251" s="524">
        <v>0</v>
      </c>
      <c r="BQ251" s="524">
        <v>0</v>
      </c>
      <c r="BR251" s="524">
        <v>0</v>
      </c>
      <c r="BS251" s="575">
        <v>0</v>
      </c>
      <c r="BT251" s="524">
        <v>0</v>
      </c>
      <c r="BU251" s="524">
        <v>0</v>
      </c>
      <c r="BV251" s="524">
        <v>0</v>
      </c>
      <c r="BW251" s="524">
        <v>0</v>
      </c>
      <c r="BX251" s="524">
        <v>0</v>
      </c>
      <c r="BY251" s="719">
        <v>0</v>
      </c>
      <c r="BZ251" s="719">
        <v>0</v>
      </c>
      <c r="CA251" s="719">
        <v>0</v>
      </c>
      <c r="CB251" s="719">
        <v>0</v>
      </c>
      <c r="CC251" s="719">
        <v>0</v>
      </c>
      <c r="CD251" s="719">
        <v>0</v>
      </c>
      <c r="CE251" s="719">
        <v>0</v>
      </c>
      <c r="CF251" s="719">
        <v>0</v>
      </c>
      <c r="CG251" s="719">
        <v>0</v>
      </c>
      <c r="CH251" s="719">
        <v>0</v>
      </c>
      <c r="CI251" s="719">
        <v>0</v>
      </c>
      <c r="CJ251" s="719">
        <v>0</v>
      </c>
      <c r="CK251" s="720">
        <v>0</v>
      </c>
      <c r="CL251" s="554">
        <v>0</v>
      </c>
      <c r="CM251" s="554">
        <v>0</v>
      </c>
      <c r="CN251" s="554">
        <v>0</v>
      </c>
      <c r="CO251" s="721">
        <v>1</v>
      </c>
      <c r="CP251" s="721"/>
      <c r="CQ251" s="719" t="s">
        <v>4965</v>
      </c>
      <c r="CR251" s="719" t="s">
        <v>4965</v>
      </c>
      <c r="CS251" s="722" t="s">
        <v>1938</v>
      </c>
      <c r="CT251" s="723" t="s">
        <v>4965</v>
      </c>
      <c r="CU251" s="724" t="s">
        <v>4965</v>
      </c>
    </row>
    <row r="252" spans="1:99" s="363" customFormat="1" ht="12" customHeight="1" x14ac:dyDescent="0.2">
      <c r="A252" s="89" t="s">
        <v>2442</v>
      </c>
      <c r="B252" s="90" t="s">
        <v>4566</v>
      </c>
      <c r="C252" s="90" t="s">
        <v>1432</v>
      </c>
      <c r="D252" s="90" t="s">
        <v>1432</v>
      </c>
      <c r="E252" s="96" t="s">
        <v>4567</v>
      </c>
      <c r="F252" s="90" t="s">
        <v>1432</v>
      </c>
      <c r="G252" s="90" t="s">
        <v>4568</v>
      </c>
      <c r="H252" s="90" t="s">
        <v>1458</v>
      </c>
      <c r="I252" s="90" t="s">
        <v>3289</v>
      </c>
      <c r="J252" s="90">
        <v>523284</v>
      </c>
      <c r="K252" s="90">
        <v>175846</v>
      </c>
      <c r="L252" s="177" t="s">
        <v>3088</v>
      </c>
      <c r="M252" s="91">
        <v>40155</v>
      </c>
      <c r="N252" s="92" t="s">
        <v>1432</v>
      </c>
      <c r="O252" s="90">
        <v>0</v>
      </c>
      <c r="P252" s="90">
        <v>1</v>
      </c>
      <c r="Q252" s="93">
        <v>1</v>
      </c>
      <c r="R252" s="90" t="s">
        <v>3291</v>
      </c>
      <c r="S252" s="90" t="s">
        <v>1438</v>
      </c>
      <c r="T252" s="92" t="s">
        <v>3292</v>
      </c>
      <c r="U252" s="92" t="s">
        <v>3290</v>
      </c>
      <c r="V252" s="90" t="s">
        <v>1439</v>
      </c>
      <c r="W252" s="92" t="s">
        <v>1432</v>
      </c>
      <c r="X252" s="90" t="s">
        <v>1442</v>
      </c>
      <c r="Y252" s="90" t="s">
        <v>1443</v>
      </c>
      <c r="Z252" s="90" t="s">
        <v>1444</v>
      </c>
      <c r="AA252" s="90" t="s">
        <v>2713</v>
      </c>
      <c r="AB252" s="385">
        <v>1.0999999999999999E-2</v>
      </c>
      <c r="AC252" s="94">
        <v>40155</v>
      </c>
      <c r="AD252" s="95" t="s">
        <v>1432</v>
      </c>
      <c r="AE252" s="157" t="s">
        <v>3063</v>
      </c>
      <c r="AF252" s="96" t="s">
        <v>1445</v>
      </c>
      <c r="AG252" s="97"/>
      <c r="AH252" s="97"/>
      <c r="AI252" s="97"/>
      <c r="AJ252" s="96">
        <v>0</v>
      </c>
      <c r="AK252" s="96">
        <v>0</v>
      </c>
      <c r="AL252" s="96">
        <v>0</v>
      </c>
      <c r="AM252" s="96">
        <v>1</v>
      </c>
      <c r="AN252" s="96">
        <v>0</v>
      </c>
      <c r="AO252" s="96">
        <v>0</v>
      </c>
      <c r="AP252" s="96">
        <v>0</v>
      </c>
      <c r="AQ252" s="96">
        <v>0</v>
      </c>
      <c r="AR252" s="96">
        <v>0</v>
      </c>
      <c r="AS252" s="96">
        <v>0</v>
      </c>
      <c r="AT252" s="96">
        <v>0</v>
      </c>
      <c r="AU252" s="96">
        <v>0</v>
      </c>
      <c r="AV252" s="96">
        <v>0</v>
      </c>
      <c r="AW252" s="96">
        <v>0</v>
      </c>
      <c r="AX252" s="96">
        <v>0</v>
      </c>
      <c r="AY252" s="96">
        <v>0</v>
      </c>
      <c r="AZ252" s="96">
        <v>0</v>
      </c>
      <c r="BA252" s="96">
        <v>1</v>
      </c>
      <c r="BB252" s="96">
        <v>0</v>
      </c>
      <c r="BC252" s="96">
        <v>0</v>
      </c>
      <c r="BD252" s="96">
        <v>0</v>
      </c>
      <c r="BE252" s="96">
        <v>0</v>
      </c>
      <c r="BF252" s="96">
        <v>0</v>
      </c>
      <c r="BG252" s="96">
        <v>0</v>
      </c>
      <c r="BH252" s="96">
        <v>0</v>
      </c>
      <c r="BI252" s="96">
        <v>0</v>
      </c>
      <c r="BJ252" s="96">
        <v>0</v>
      </c>
      <c r="BK252" s="96">
        <v>0</v>
      </c>
      <c r="BL252" s="120" t="s">
        <v>4490</v>
      </c>
      <c r="BM252" s="98">
        <v>0</v>
      </c>
      <c r="BN252" s="133">
        <v>0.5</v>
      </c>
      <c r="BO252" s="241">
        <v>0.5</v>
      </c>
      <c r="BP252" s="79">
        <v>0</v>
      </c>
      <c r="BQ252" s="79">
        <v>0</v>
      </c>
      <c r="BR252" s="79">
        <v>0</v>
      </c>
      <c r="BS252" s="238">
        <v>0</v>
      </c>
      <c r="BT252" s="79">
        <v>0</v>
      </c>
      <c r="BU252" s="79">
        <v>0</v>
      </c>
      <c r="BV252" s="79">
        <v>0</v>
      </c>
      <c r="BW252" s="79">
        <v>0</v>
      </c>
      <c r="BX252" s="79">
        <v>0</v>
      </c>
      <c r="BY252" s="79">
        <v>0</v>
      </c>
      <c r="BZ252" s="79">
        <v>0</v>
      </c>
      <c r="CA252" s="79">
        <v>0</v>
      </c>
      <c r="CB252" s="79">
        <v>0</v>
      </c>
      <c r="CC252" s="79">
        <v>0</v>
      </c>
      <c r="CD252" s="79">
        <v>0</v>
      </c>
      <c r="CE252" s="79">
        <v>0</v>
      </c>
      <c r="CF252" s="79">
        <v>0</v>
      </c>
      <c r="CG252" s="79">
        <v>0</v>
      </c>
      <c r="CH252" s="79">
        <v>0</v>
      </c>
      <c r="CI252" s="81">
        <f t="shared" ref="CI252:CI283" si="20">SUBTOTAL(9,BN252:CH252)</f>
        <v>1</v>
      </c>
      <c r="CJ252" s="260">
        <f t="shared" ref="CJ252:CJ315" si="21">SUM(BN252:CB252)</f>
        <v>1</v>
      </c>
      <c r="CK252" s="260">
        <f t="shared" ref="CK252:CK315" si="22">SUM(BO252:BS252)</f>
        <v>0.5</v>
      </c>
      <c r="CL252" s="260">
        <f t="shared" ref="CL252:CL315" si="23">SUM(BO252:BX252)</f>
        <v>0.5</v>
      </c>
      <c r="CM252" s="83">
        <v>2</v>
      </c>
      <c r="CN252" s="83" t="s">
        <v>4965</v>
      </c>
      <c r="CO252" s="140" t="s">
        <v>4965</v>
      </c>
      <c r="CP252" s="256" t="s">
        <v>4965</v>
      </c>
      <c r="CQ252" s="85" t="s">
        <v>4965</v>
      </c>
      <c r="CR252" s="85" t="s">
        <v>4965</v>
      </c>
      <c r="CS252" s="85" t="s">
        <v>4965</v>
      </c>
      <c r="CT252" s="85" t="s">
        <v>4965</v>
      </c>
      <c r="CU252" s="85"/>
    </row>
    <row r="253" spans="1:99" s="363" customFormat="1" ht="12" customHeight="1" x14ac:dyDescent="0.2">
      <c r="A253" s="710" t="s">
        <v>2442</v>
      </c>
      <c r="B253" s="114" t="s">
        <v>3293</v>
      </c>
      <c r="C253" s="114" t="s">
        <v>3294</v>
      </c>
      <c r="D253" s="114" t="s">
        <v>4452</v>
      </c>
      <c r="E253" s="117" t="s">
        <v>3296</v>
      </c>
      <c r="F253" s="114" t="s">
        <v>3297</v>
      </c>
      <c r="G253" s="114" t="s">
        <v>3298</v>
      </c>
      <c r="H253" s="114" t="s">
        <v>3299</v>
      </c>
      <c r="I253" s="114" t="s">
        <v>1432</v>
      </c>
      <c r="J253" s="114">
        <v>528934</v>
      </c>
      <c r="K253" s="114">
        <v>177496</v>
      </c>
      <c r="L253" s="177" t="s">
        <v>3066</v>
      </c>
      <c r="M253" s="99"/>
      <c r="N253" s="99" t="s">
        <v>1432</v>
      </c>
      <c r="O253" s="114">
        <v>0</v>
      </c>
      <c r="P253" s="114">
        <v>178</v>
      </c>
      <c r="Q253" s="115">
        <v>178</v>
      </c>
      <c r="R253" s="114" t="s">
        <v>3308</v>
      </c>
      <c r="S253" s="114" t="s">
        <v>266</v>
      </c>
      <c r="T253" s="99" t="s">
        <v>3309</v>
      </c>
      <c r="U253" s="116">
        <v>40778</v>
      </c>
      <c r="V253" s="114" t="s">
        <v>1439</v>
      </c>
      <c r="W253" s="99" t="s">
        <v>1432</v>
      </c>
      <c r="X253" s="114" t="s">
        <v>1442</v>
      </c>
      <c r="Y253" s="114" t="s">
        <v>1443</v>
      </c>
      <c r="Z253" s="114" t="s">
        <v>883</v>
      </c>
      <c r="AA253" s="114" t="s">
        <v>1444</v>
      </c>
      <c r="AB253" s="387">
        <v>0.57999999999999996</v>
      </c>
      <c r="AC253" s="111" t="s">
        <v>1432</v>
      </c>
      <c r="AD253" s="112" t="s">
        <v>1432</v>
      </c>
      <c r="AE253" s="157" t="s">
        <v>3063</v>
      </c>
      <c r="AF253" s="117" t="s">
        <v>1445</v>
      </c>
      <c r="AG253" s="117"/>
      <c r="AH253" s="117">
        <v>18</v>
      </c>
      <c r="AI253" s="117">
        <v>178</v>
      </c>
      <c r="AJ253" s="117">
        <v>0</v>
      </c>
      <c r="AK253" s="117">
        <v>10</v>
      </c>
      <c r="AL253" s="117">
        <v>63</v>
      </c>
      <c r="AM253" s="117">
        <v>78</v>
      </c>
      <c r="AN253" s="117">
        <v>26</v>
      </c>
      <c r="AO253" s="117">
        <v>1</v>
      </c>
      <c r="AP253" s="117">
        <v>0</v>
      </c>
      <c r="AQ253" s="117">
        <v>0</v>
      </c>
      <c r="AR253" s="117">
        <v>10</v>
      </c>
      <c r="AS253" s="117">
        <v>63</v>
      </c>
      <c r="AT253" s="117">
        <v>78</v>
      </c>
      <c r="AU253" s="117">
        <v>26</v>
      </c>
      <c r="AV253" s="117">
        <v>1</v>
      </c>
      <c r="AW253" s="117">
        <v>0</v>
      </c>
      <c r="AX253" s="117">
        <v>0</v>
      </c>
      <c r="AY253" s="117">
        <v>0</v>
      </c>
      <c r="AZ253" s="117">
        <v>0</v>
      </c>
      <c r="BA253" s="117">
        <v>0</v>
      </c>
      <c r="BB253" s="117">
        <v>0</v>
      </c>
      <c r="BC253" s="117">
        <v>0</v>
      </c>
      <c r="BD253" s="117">
        <v>0</v>
      </c>
      <c r="BE253" s="117">
        <v>0</v>
      </c>
      <c r="BF253" s="117">
        <v>0</v>
      </c>
      <c r="BG253" s="117">
        <v>0</v>
      </c>
      <c r="BH253" s="117">
        <v>0</v>
      </c>
      <c r="BI253" s="117">
        <v>0</v>
      </c>
      <c r="BJ253" s="117">
        <v>0</v>
      </c>
      <c r="BK253" s="117">
        <v>0</v>
      </c>
      <c r="BL253" s="120" t="s">
        <v>1944</v>
      </c>
      <c r="BM253" s="98">
        <v>0</v>
      </c>
      <c r="BN253" s="79">
        <v>0</v>
      </c>
      <c r="BO253" s="237">
        <v>0</v>
      </c>
      <c r="BP253" s="79">
        <v>0</v>
      </c>
      <c r="BQ253" s="133">
        <v>42</v>
      </c>
      <c r="BR253" s="133">
        <v>136</v>
      </c>
      <c r="BS253" s="238">
        <v>0</v>
      </c>
      <c r="BT253" s="79">
        <v>0</v>
      </c>
      <c r="BU253" s="79">
        <v>0</v>
      </c>
      <c r="BV253" s="79">
        <v>0</v>
      </c>
      <c r="BW253" s="79">
        <v>0</v>
      </c>
      <c r="BX253" s="79">
        <v>0</v>
      </c>
      <c r="BY253" s="79">
        <v>0</v>
      </c>
      <c r="BZ253" s="79">
        <v>0</v>
      </c>
      <c r="CA253" s="79">
        <v>0</v>
      </c>
      <c r="CB253" s="79">
        <v>0</v>
      </c>
      <c r="CC253" s="79">
        <v>0</v>
      </c>
      <c r="CD253" s="79">
        <v>0</v>
      </c>
      <c r="CE253" s="79">
        <v>0</v>
      </c>
      <c r="CF253" s="79">
        <v>0</v>
      </c>
      <c r="CG253" s="79">
        <v>0</v>
      </c>
      <c r="CH253" s="79">
        <v>0</v>
      </c>
      <c r="CI253" s="81">
        <f t="shared" si="20"/>
        <v>178</v>
      </c>
      <c r="CJ253" s="260">
        <f t="shared" si="21"/>
        <v>178</v>
      </c>
      <c r="CK253" s="260">
        <f t="shared" si="22"/>
        <v>178</v>
      </c>
      <c r="CL253" s="260">
        <f t="shared" si="23"/>
        <v>178</v>
      </c>
      <c r="CM253" s="83">
        <v>5</v>
      </c>
      <c r="CN253" s="254" t="s">
        <v>4965</v>
      </c>
      <c r="CO253" s="140" t="s">
        <v>4965</v>
      </c>
      <c r="CP253" s="126" t="s">
        <v>1938</v>
      </c>
      <c r="CQ253" s="86" t="s">
        <v>4965</v>
      </c>
      <c r="CR253" s="85" t="s">
        <v>4965</v>
      </c>
      <c r="CS253" s="85" t="s">
        <v>4965</v>
      </c>
      <c r="CT253" s="85" t="s">
        <v>4965</v>
      </c>
      <c r="CU253" s="86"/>
    </row>
    <row r="254" spans="1:99" s="363" customFormat="1" ht="12" customHeight="1" x14ac:dyDescent="0.2">
      <c r="A254" s="89" t="s">
        <v>2442</v>
      </c>
      <c r="B254" s="90" t="s">
        <v>3293</v>
      </c>
      <c r="C254" s="90" t="s">
        <v>3294</v>
      </c>
      <c r="D254" s="90" t="s">
        <v>3295</v>
      </c>
      <c r="E254" s="96" t="s">
        <v>3296</v>
      </c>
      <c r="F254" s="90" t="s">
        <v>3297</v>
      </c>
      <c r="G254" s="90" t="s">
        <v>3298</v>
      </c>
      <c r="H254" s="90" t="s">
        <v>3299</v>
      </c>
      <c r="I254" s="90" t="s">
        <v>1432</v>
      </c>
      <c r="J254" s="90">
        <v>528934</v>
      </c>
      <c r="K254" s="90">
        <v>177496</v>
      </c>
      <c r="L254" s="177" t="s">
        <v>3066</v>
      </c>
      <c r="M254" s="91">
        <v>41599</v>
      </c>
      <c r="N254" s="92" t="s">
        <v>1432</v>
      </c>
      <c r="O254" s="90">
        <v>0</v>
      </c>
      <c r="P254" s="90">
        <v>866</v>
      </c>
      <c r="Q254" s="93">
        <v>866</v>
      </c>
      <c r="R254" s="90" t="s">
        <v>3308</v>
      </c>
      <c r="S254" s="90" t="s">
        <v>266</v>
      </c>
      <c r="T254" s="92" t="s">
        <v>3309</v>
      </c>
      <c r="U254" s="92" t="s">
        <v>3310</v>
      </c>
      <c r="V254" s="90" t="s">
        <v>1439</v>
      </c>
      <c r="W254" s="92" t="s">
        <v>1432</v>
      </c>
      <c r="X254" s="90" t="s">
        <v>1442</v>
      </c>
      <c r="Y254" s="90" t="s">
        <v>1443</v>
      </c>
      <c r="Z254" s="90" t="s">
        <v>1443</v>
      </c>
      <c r="AA254" s="90" t="s">
        <v>1444</v>
      </c>
      <c r="AB254" s="385">
        <v>3</v>
      </c>
      <c r="AC254" s="94">
        <v>41599</v>
      </c>
      <c r="AD254" s="95" t="s">
        <v>1432</v>
      </c>
      <c r="AE254" s="157" t="s">
        <v>3063</v>
      </c>
      <c r="AF254" s="96" t="s">
        <v>1445</v>
      </c>
      <c r="AG254" s="97"/>
      <c r="AH254" s="96">
        <v>87</v>
      </c>
      <c r="AI254" s="96">
        <v>866</v>
      </c>
      <c r="AJ254" s="96">
        <v>108</v>
      </c>
      <c r="AK254" s="96">
        <v>244</v>
      </c>
      <c r="AL254" s="96">
        <v>456</v>
      </c>
      <c r="AM254" s="96">
        <v>41</v>
      </c>
      <c r="AN254" s="96">
        <v>6</v>
      </c>
      <c r="AO254" s="96">
        <v>11</v>
      </c>
      <c r="AP254" s="96">
        <v>0</v>
      </c>
      <c r="AQ254" s="96">
        <v>108</v>
      </c>
      <c r="AR254" s="96">
        <v>244</v>
      </c>
      <c r="AS254" s="96">
        <v>456</v>
      </c>
      <c r="AT254" s="96">
        <v>41</v>
      </c>
      <c r="AU254" s="96">
        <v>6</v>
      </c>
      <c r="AV254" s="96">
        <v>11</v>
      </c>
      <c r="AW254" s="96">
        <v>0</v>
      </c>
      <c r="AX254" s="96">
        <v>0</v>
      </c>
      <c r="AY254" s="96">
        <v>0</v>
      </c>
      <c r="AZ254" s="96">
        <v>0</v>
      </c>
      <c r="BA254" s="96">
        <v>0</v>
      </c>
      <c r="BB254" s="96">
        <v>0</v>
      </c>
      <c r="BC254" s="96">
        <v>0</v>
      </c>
      <c r="BD254" s="96">
        <v>0</v>
      </c>
      <c r="BE254" s="96">
        <v>0</v>
      </c>
      <c r="BF254" s="96">
        <v>0</v>
      </c>
      <c r="BG254" s="96">
        <v>0</v>
      </c>
      <c r="BH254" s="96">
        <v>0</v>
      </c>
      <c r="BI254" s="96">
        <v>0</v>
      </c>
      <c r="BJ254" s="96">
        <v>0</v>
      </c>
      <c r="BK254" s="96">
        <v>0</v>
      </c>
      <c r="BL254" s="120" t="s">
        <v>1944</v>
      </c>
      <c r="BM254" s="98">
        <v>0</v>
      </c>
      <c r="BN254" s="79">
        <v>0</v>
      </c>
      <c r="BO254" s="241">
        <v>288.66666666666669</v>
      </c>
      <c r="BP254" s="133">
        <v>288.66666666666669</v>
      </c>
      <c r="BQ254" s="133">
        <v>288.66666666666669</v>
      </c>
      <c r="BR254" s="79">
        <v>0</v>
      </c>
      <c r="BS254" s="238">
        <v>0</v>
      </c>
      <c r="BT254" s="79">
        <v>0</v>
      </c>
      <c r="BU254" s="79">
        <v>0</v>
      </c>
      <c r="BV254" s="79">
        <v>0</v>
      </c>
      <c r="BW254" s="79">
        <v>0</v>
      </c>
      <c r="BX254" s="79">
        <v>0</v>
      </c>
      <c r="BY254" s="79">
        <v>0</v>
      </c>
      <c r="BZ254" s="79">
        <v>0</v>
      </c>
      <c r="CA254" s="79">
        <v>0</v>
      </c>
      <c r="CB254" s="79">
        <v>0</v>
      </c>
      <c r="CC254" s="79">
        <v>0</v>
      </c>
      <c r="CD254" s="79">
        <v>0</v>
      </c>
      <c r="CE254" s="79">
        <v>0</v>
      </c>
      <c r="CF254" s="79">
        <v>0</v>
      </c>
      <c r="CG254" s="79">
        <v>0</v>
      </c>
      <c r="CH254" s="79">
        <v>0</v>
      </c>
      <c r="CI254" s="81">
        <f t="shared" si="20"/>
        <v>866</v>
      </c>
      <c r="CJ254" s="260">
        <f t="shared" si="21"/>
        <v>866</v>
      </c>
      <c r="CK254" s="260">
        <f t="shared" si="22"/>
        <v>866</v>
      </c>
      <c r="CL254" s="260">
        <f t="shared" si="23"/>
        <v>866</v>
      </c>
      <c r="CM254" s="83">
        <v>3</v>
      </c>
      <c r="CN254" s="254" t="s">
        <v>4965</v>
      </c>
      <c r="CO254" s="140" t="s">
        <v>4965</v>
      </c>
      <c r="CP254" s="102" t="s">
        <v>1938</v>
      </c>
      <c r="CQ254" s="86" t="s">
        <v>4965</v>
      </c>
      <c r="CR254" s="85" t="s">
        <v>4965</v>
      </c>
      <c r="CS254" s="85" t="s">
        <v>4965</v>
      </c>
      <c r="CT254" s="85" t="s">
        <v>4965</v>
      </c>
      <c r="CU254" s="86"/>
    </row>
    <row r="255" spans="1:99" s="363" customFormat="1" ht="12" customHeight="1" x14ac:dyDescent="0.2">
      <c r="A255" s="89" t="s">
        <v>2442</v>
      </c>
      <c r="B255" s="90" t="s">
        <v>3311</v>
      </c>
      <c r="C255" s="90" t="s">
        <v>1432</v>
      </c>
      <c r="D255" s="90" t="s">
        <v>1432</v>
      </c>
      <c r="E255" s="96" t="s">
        <v>1432</v>
      </c>
      <c r="F255" s="90" t="s">
        <v>3312</v>
      </c>
      <c r="G255" s="90" t="s">
        <v>3313</v>
      </c>
      <c r="H255" s="90" t="s">
        <v>1458</v>
      </c>
      <c r="I255" s="90" t="s">
        <v>3314</v>
      </c>
      <c r="J255" s="90">
        <v>524407</v>
      </c>
      <c r="K255" s="90">
        <v>175278</v>
      </c>
      <c r="L255" s="177" t="s">
        <v>3088</v>
      </c>
      <c r="M255" s="91">
        <v>41729</v>
      </c>
      <c r="N255" s="92" t="s">
        <v>1432</v>
      </c>
      <c r="O255" s="90">
        <v>4</v>
      </c>
      <c r="P255" s="90">
        <v>9</v>
      </c>
      <c r="Q255" s="93">
        <v>5</v>
      </c>
      <c r="R255" s="90" t="s">
        <v>3315</v>
      </c>
      <c r="S255" s="90" t="s">
        <v>1438</v>
      </c>
      <c r="T255" s="92" t="s">
        <v>3316</v>
      </c>
      <c r="U255" s="92" t="s">
        <v>3317</v>
      </c>
      <c r="V255" s="90" t="s">
        <v>1439</v>
      </c>
      <c r="W255" s="92" t="s">
        <v>1432</v>
      </c>
      <c r="X255" s="90" t="s">
        <v>1442</v>
      </c>
      <c r="Y255" s="90" t="s">
        <v>1443</v>
      </c>
      <c r="Z255" s="90" t="s">
        <v>1444</v>
      </c>
      <c r="AA255" s="90" t="s">
        <v>2713</v>
      </c>
      <c r="AB255" s="385">
        <v>0.125</v>
      </c>
      <c r="AC255" s="94">
        <v>41729</v>
      </c>
      <c r="AD255" s="95" t="s">
        <v>1432</v>
      </c>
      <c r="AE255" s="157" t="s">
        <v>3063</v>
      </c>
      <c r="AF255" s="96" t="s">
        <v>1445</v>
      </c>
      <c r="AG255" s="97"/>
      <c r="AH255" s="96">
        <v>1</v>
      </c>
      <c r="AI255" s="96">
        <v>9</v>
      </c>
      <c r="AJ255" s="96">
        <v>0</v>
      </c>
      <c r="AK255" s="96">
        <v>0</v>
      </c>
      <c r="AL255" s="96">
        <v>-3</v>
      </c>
      <c r="AM255" s="96">
        <v>8</v>
      </c>
      <c r="AN255" s="96">
        <v>0</v>
      </c>
      <c r="AO255" s="96">
        <v>0</v>
      </c>
      <c r="AP255" s="96">
        <v>0</v>
      </c>
      <c r="AQ255" s="96">
        <v>0</v>
      </c>
      <c r="AR255" s="96">
        <v>0</v>
      </c>
      <c r="AS255" s="96">
        <v>-3</v>
      </c>
      <c r="AT255" s="96">
        <v>1</v>
      </c>
      <c r="AU255" s="96">
        <v>0</v>
      </c>
      <c r="AV255" s="96">
        <v>0</v>
      </c>
      <c r="AW255" s="96">
        <v>0</v>
      </c>
      <c r="AX255" s="96">
        <v>0</v>
      </c>
      <c r="AY255" s="96">
        <v>0</v>
      </c>
      <c r="AZ255" s="96">
        <v>0</v>
      </c>
      <c r="BA255" s="96">
        <v>7</v>
      </c>
      <c r="BB255" s="96">
        <v>0</v>
      </c>
      <c r="BC255" s="96">
        <v>0</v>
      </c>
      <c r="BD255" s="96">
        <v>0</v>
      </c>
      <c r="BE255" s="96">
        <v>0</v>
      </c>
      <c r="BF255" s="96">
        <v>0</v>
      </c>
      <c r="BG255" s="96">
        <v>0</v>
      </c>
      <c r="BH255" s="96">
        <v>0</v>
      </c>
      <c r="BI255" s="96">
        <v>0</v>
      </c>
      <c r="BJ255" s="96">
        <v>0</v>
      </c>
      <c r="BK255" s="96">
        <v>0</v>
      </c>
      <c r="BL255" s="120" t="s">
        <v>4490</v>
      </c>
      <c r="BM255" s="98">
        <v>0</v>
      </c>
      <c r="BN255" s="133">
        <v>2.5</v>
      </c>
      <c r="BO255" s="241">
        <v>2.5</v>
      </c>
      <c r="BP255" s="79">
        <v>0</v>
      </c>
      <c r="BQ255" s="79">
        <v>0</v>
      </c>
      <c r="BR255" s="79">
        <v>0</v>
      </c>
      <c r="BS255" s="238">
        <v>0</v>
      </c>
      <c r="BT255" s="79">
        <v>0</v>
      </c>
      <c r="BU255" s="79">
        <v>0</v>
      </c>
      <c r="BV255" s="79">
        <v>0</v>
      </c>
      <c r="BW255" s="79">
        <v>0</v>
      </c>
      <c r="BX255" s="79">
        <v>0</v>
      </c>
      <c r="BY255" s="79">
        <v>0</v>
      </c>
      <c r="BZ255" s="79">
        <v>0</v>
      </c>
      <c r="CA255" s="79">
        <v>0</v>
      </c>
      <c r="CB255" s="79">
        <v>0</v>
      </c>
      <c r="CC255" s="79">
        <v>0</v>
      </c>
      <c r="CD255" s="79">
        <v>0</v>
      </c>
      <c r="CE255" s="79">
        <v>0</v>
      </c>
      <c r="CF255" s="79">
        <v>0</v>
      </c>
      <c r="CG255" s="79">
        <v>0</v>
      </c>
      <c r="CH255" s="79">
        <v>0</v>
      </c>
      <c r="CI255" s="81">
        <f t="shared" si="20"/>
        <v>5</v>
      </c>
      <c r="CJ255" s="260">
        <f t="shared" si="21"/>
        <v>5</v>
      </c>
      <c r="CK255" s="260">
        <f t="shared" si="22"/>
        <v>2.5</v>
      </c>
      <c r="CL255" s="260">
        <f t="shared" si="23"/>
        <v>2.5</v>
      </c>
      <c r="CM255" s="83">
        <v>2</v>
      </c>
      <c r="CN255" s="83" t="s">
        <v>4965</v>
      </c>
      <c r="CO255" s="140" t="s">
        <v>4965</v>
      </c>
      <c r="CP255" s="256" t="s">
        <v>4965</v>
      </c>
      <c r="CQ255" s="85" t="s">
        <v>4965</v>
      </c>
      <c r="CR255" s="85" t="s">
        <v>4965</v>
      </c>
      <c r="CS255" s="85" t="s">
        <v>4965</v>
      </c>
      <c r="CT255" s="85" t="s">
        <v>4965</v>
      </c>
      <c r="CU255" s="85"/>
    </row>
    <row r="256" spans="1:99" s="363" customFormat="1" ht="12" customHeight="1" x14ac:dyDescent="0.2">
      <c r="A256" s="89" t="s">
        <v>2442</v>
      </c>
      <c r="B256" s="90" t="s">
        <v>3318</v>
      </c>
      <c r="C256" s="90" t="s">
        <v>1432</v>
      </c>
      <c r="D256" s="90" t="s">
        <v>1432</v>
      </c>
      <c r="E256" s="96" t="s">
        <v>3319</v>
      </c>
      <c r="F256" s="90" t="s">
        <v>3320</v>
      </c>
      <c r="G256" s="90" t="s">
        <v>3321</v>
      </c>
      <c r="H256" s="90" t="s">
        <v>1885</v>
      </c>
      <c r="I256" s="90" t="s">
        <v>3322</v>
      </c>
      <c r="J256" s="90">
        <v>524750</v>
      </c>
      <c r="K256" s="90">
        <v>173341</v>
      </c>
      <c r="L256" s="177" t="s">
        <v>3087</v>
      </c>
      <c r="M256" s="91">
        <v>41729</v>
      </c>
      <c r="N256" s="92" t="s">
        <v>1432</v>
      </c>
      <c r="O256" s="90">
        <v>0</v>
      </c>
      <c r="P256" s="90">
        <v>3</v>
      </c>
      <c r="Q256" s="93">
        <v>3</v>
      </c>
      <c r="R256" s="90" t="s">
        <v>3323</v>
      </c>
      <c r="S256" s="90" t="s">
        <v>1438</v>
      </c>
      <c r="T256" s="92" t="s">
        <v>3324</v>
      </c>
      <c r="U256" s="92" t="s">
        <v>3325</v>
      </c>
      <c r="V256" s="90" t="s">
        <v>1439</v>
      </c>
      <c r="W256" s="92" t="s">
        <v>1432</v>
      </c>
      <c r="X256" s="90" t="s">
        <v>1442</v>
      </c>
      <c r="Y256" s="90" t="s">
        <v>1443</v>
      </c>
      <c r="Z256" s="90" t="s">
        <v>1444</v>
      </c>
      <c r="AA256" s="90" t="s">
        <v>2713</v>
      </c>
      <c r="AB256" s="385">
        <v>1.4999999999999999E-2</v>
      </c>
      <c r="AC256" s="94">
        <v>41729</v>
      </c>
      <c r="AD256" s="95" t="s">
        <v>1432</v>
      </c>
      <c r="AE256" s="157" t="s">
        <v>3063</v>
      </c>
      <c r="AF256" s="96" t="s">
        <v>1445</v>
      </c>
      <c r="AG256" s="97"/>
      <c r="AH256" s="97"/>
      <c r="AI256" s="97"/>
      <c r="AJ256" s="96">
        <v>0</v>
      </c>
      <c r="AK256" s="96">
        <v>2</v>
      </c>
      <c r="AL256" s="96">
        <v>1</v>
      </c>
      <c r="AM256" s="96">
        <v>0</v>
      </c>
      <c r="AN256" s="96">
        <v>0</v>
      </c>
      <c r="AO256" s="96">
        <v>0</v>
      </c>
      <c r="AP256" s="96">
        <v>0</v>
      </c>
      <c r="AQ256" s="96">
        <v>0</v>
      </c>
      <c r="AR256" s="96">
        <v>2</v>
      </c>
      <c r="AS256" s="96">
        <v>1</v>
      </c>
      <c r="AT256" s="96">
        <v>0</v>
      </c>
      <c r="AU256" s="96">
        <v>0</v>
      </c>
      <c r="AV256" s="96">
        <v>0</v>
      </c>
      <c r="AW256" s="96">
        <v>0</v>
      </c>
      <c r="AX256" s="96">
        <v>0</v>
      </c>
      <c r="AY256" s="96">
        <v>0</v>
      </c>
      <c r="AZ256" s="96">
        <v>0</v>
      </c>
      <c r="BA256" s="96">
        <v>0</v>
      </c>
      <c r="BB256" s="96">
        <v>0</v>
      </c>
      <c r="BC256" s="96">
        <v>0</v>
      </c>
      <c r="BD256" s="96">
        <v>0</v>
      </c>
      <c r="BE256" s="96">
        <v>0</v>
      </c>
      <c r="BF256" s="96">
        <v>0</v>
      </c>
      <c r="BG256" s="96">
        <v>0</v>
      </c>
      <c r="BH256" s="96">
        <v>0</v>
      </c>
      <c r="BI256" s="96">
        <v>0</v>
      </c>
      <c r="BJ256" s="96">
        <v>0</v>
      </c>
      <c r="BK256" s="96">
        <v>0</v>
      </c>
      <c r="BL256" s="120" t="s">
        <v>4490</v>
      </c>
      <c r="BM256" s="98">
        <v>0</v>
      </c>
      <c r="BN256" s="133">
        <v>1.5</v>
      </c>
      <c r="BO256" s="241">
        <v>1.5</v>
      </c>
      <c r="BP256" s="79">
        <v>0</v>
      </c>
      <c r="BQ256" s="79">
        <v>0</v>
      </c>
      <c r="BR256" s="79">
        <v>0</v>
      </c>
      <c r="BS256" s="238">
        <v>0</v>
      </c>
      <c r="BT256" s="79">
        <v>0</v>
      </c>
      <c r="BU256" s="79">
        <v>0</v>
      </c>
      <c r="BV256" s="79">
        <v>0</v>
      </c>
      <c r="BW256" s="79">
        <v>0</v>
      </c>
      <c r="BX256" s="79">
        <v>0</v>
      </c>
      <c r="BY256" s="79">
        <v>0</v>
      </c>
      <c r="BZ256" s="79">
        <v>0</v>
      </c>
      <c r="CA256" s="79">
        <v>0</v>
      </c>
      <c r="CB256" s="79">
        <v>0</v>
      </c>
      <c r="CC256" s="79">
        <v>0</v>
      </c>
      <c r="CD256" s="79">
        <v>0</v>
      </c>
      <c r="CE256" s="79">
        <v>0</v>
      </c>
      <c r="CF256" s="79">
        <v>0</v>
      </c>
      <c r="CG256" s="79">
        <v>0</v>
      </c>
      <c r="CH256" s="79">
        <v>0</v>
      </c>
      <c r="CI256" s="81">
        <f t="shared" si="20"/>
        <v>3</v>
      </c>
      <c r="CJ256" s="260">
        <f t="shared" si="21"/>
        <v>3</v>
      </c>
      <c r="CK256" s="260">
        <f t="shared" si="22"/>
        <v>1.5</v>
      </c>
      <c r="CL256" s="260">
        <f t="shared" si="23"/>
        <v>1.5</v>
      </c>
      <c r="CM256" s="83">
        <v>2</v>
      </c>
      <c r="CN256" s="83" t="s">
        <v>4965</v>
      </c>
      <c r="CO256" s="140" t="s">
        <v>4965</v>
      </c>
      <c r="CP256" s="256" t="s">
        <v>4965</v>
      </c>
      <c r="CQ256" s="85" t="s">
        <v>4965</v>
      </c>
      <c r="CR256" s="85" t="s">
        <v>4965</v>
      </c>
      <c r="CS256" s="85" t="s">
        <v>4965</v>
      </c>
      <c r="CT256" s="85" t="s">
        <v>4965</v>
      </c>
      <c r="CU256" s="85"/>
    </row>
    <row r="257" spans="1:99" s="363" customFormat="1" ht="12" customHeight="1" x14ac:dyDescent="0.2">
      <c r="A257" s="89" t="s">
        <v>2442</v>
      </c>
      <c r="B257" s="90" t="s">
        <v>3326</v>
      </c>
      <c r="C257" s="90" t="s">
        <v>1432</v>
      </c>
      <c r="D257" s="90" t="s">
        <v>1432</v>
      </c>
      <c r="E257" s="96" t="s">
        <v>1432</v>
      </c>
      <c r="F257" s="90" t="s">
        <v>3327</v>
      </c>
      <c r="G257" s="90" t="s">
        <v>3857</v>
      </c>
      <c r="H257" s="90" t="s">
        <v>1885</v>
      </c>
      <c r="I257" s="90" t="s">
        <v>3858</v>
      </c>
      <c r="J257" s="90">
        <v>526340</v>
      </c>
      <c r="K257" s="90">
        <v>174090</v>
      </c>
      <c r="L257" s="177" t="s">
        <v>3089</v>
      </c>
      <c r="M257" s="91">
        <v>42094</v>
      </c>
      <c r="N257" s="92" t="s">
        <v>1432</v>
      </c>
      <c r="O257" s="90">
        <v>1</v>
      </c>
      <c r="P257" s="90">
        <v>1</v>
      </c>
      <c r="Q257" s="93">
        <v>0</v>
      </c>
      <c r="R257" s="90" t="s">
        <v>3860</v>
      </c>
      <c r="S257" s="90" t="s">
        <v>1438</v>
      </c>
      <c r="T257" s="92" t="s">
        <v>3861</v>
      </c>
      <c r="U257" s="92" t="s">
        <v>3862</v>
      </c>
      <c r="V257" s="90" t="s">
        <v>1439</v>
      </c>
      <c r="W257" s="92" t="s">
        <v>1432</v>
      </c>
      <c r="X257" s="90" t="s">
        <v>1442</v>
      </c>
      <c r="Y257" s="90" t="s">
        <v>1443</v>
      </c>
      <c r="Z257" s="90" t="s">
        <v>1444</v>
      </c>
      <c r="AA257" s="90" t="s">
        <v>2713</v>
      </c>
      <c r="AB257" s="385">
        <v>8.9999999999999993E-3</v>
      </c>
      <c r="AC257" s="94">
        <v>42094</v>
      </c>
      <c r="AD257" s="95" t="s">
        <v>1432</v>
      </c>
      <c r="AE257" s="157" t="s">
        <v>3063</v>
      </c>
      <c r="AF257" s="96" t="s">
        <v>1445</v>
      </c>
      <c r="AG257" s="97"/>
      <c r="AH257" s="97"/>
      <c r="AI257" s="97"/>
      <c r="AJ257" s="96">
        <v>0</v>
      </c>
      <c r="AK257" s="96">
        <v>-1</v>
      </c>
      <c r="AL257" s="96">
        <v>1</v>
      </c>
      <c r="AM257" s="96">
        <v>0</v>
      </c>
      <c r="AN257" s="96">
        <v>0</v>
      </c>
      <c r="AO257" s="96">
        <v>0</v>
      </c>
      <c r="AP257" s="96">
        <v>0</v>
      </c>
      <c r="AQ257" s="96">
        <v>0</v>
      </c>
      <c r="AR257" s="96">
        <v>0</v>
      </c>
      <c r="AS257" s="96">
        <v>0</v>
      </c>
      <c r="AT257" s="96">
        <v>0</v>
      </c>
      <c r="AU257" s="96">
        <v>0</v>
      </c>
      <c r="AV257" s="96">
        <v>0</v>
      </c>
      <c r="AW257" s="96">
        <v>0</v>
      </c>
      <c r="AX257" s="96">
        <v>0</v>
      </c>
      <c r="AY257" s="96">
        <v>-1</v>
      </c>
      <c r="AZ257" s="96">
        <v>1</v>
      </c>
      <c r="BA257" s="96">
        <v>0</v>
      </c>
      <c r="BB257" s="96">
        <v>0</v>
      </c>
      <c r="BC257" s="96">
        <v>0</v>
      </c>
      <c r="BD257" s="96">
        <v>0</v>
      </c>
      <c r="BE257" s="96">
        <v>0</v>
      </c>
      <c r="BF257" s="96">
        <v>0</v>
      </c>
      <c r="BG257" s="96">
        <v>0</v>
      </c>
      <c r="BH257" s="96">
        <v>0</v>
      </c>
      <c r="BI257" s="96">
        <v>0</v>
      </c>
      <c r="BJ257" s="96">
        <v>0</v>
      </c>
      <c r="BK257" s="96">
        <v>0</v>
      </c>
      <c r="BL257" s="339"/>
      <c r="BM257" s="179">
        <f>Q257</f>
        <v>0</v>
      </c>
      <c r="BN257" s="79">
        <v>0</v>
      </c>
      <c r="BO257" s="237">
        <v>0</v>
      </c>
      <c r="BP257" s="79">
        <v>0</v>
      </c>
      <c r="BQ257" s="79">
        <v>0</v>
      </c>
      <c r="BR257" s="79">
        <v>0</v>
      </c>
      <c r="BS257" s="238">
        <v>0</v>
      </c>
      <c r="BT257" s="79">
        <v>0</v>
      </c>
      <c r="BU257" s="79">
        <v>0</v>
      </c>
      <c r="BV257" s="79">
        <v>0</v>
      </c>
      <c r="BW257" s="79">
        <v>0</v>
      </c>
      <c r="BX257" s="79">
        <v>0</v>
      </c>
      <c r="BY257" s="79">
        <v>0</v>
      </c>
      <c r="BZ257" s="79">
        <v>0</v>
      </c>
      <c r="CA257" s="79">
        <v>0</v>
      </c>
      <c r="CB257" s="79">
        <v>0</v>
      </c>
      <c r="CC257" s="79">
        <v>0</v>
      </c>
      <c r="CD257" s="79">
        <v>0</v>
      </c>
      <c r="CE257" s="79">
        <v>0</v>
      </c>
      <c r="CF257" s="79">
        <v>0</v>
      </c>
      <c r="CG257" s="79">
        <v>0</v>
      </c>
      <c r="CH257" s="79">
        <v>0</v>
      </c>
      <c r="CI257" s="81">
        <f t="shared" si="20"/>
        <v>0</v>
      </c>
      <c r="CJ257" s="131">
        <f t="shared" si="21"/>
        <v>0</v>
      </c>
      <c r="CK257" s="131">
        <f t="shared" si="22"/>
        <v>0</v>
      </c>
      <c r="CL257" s="131">
        <f t="shared" si="23"/>
        <v>0</v>
      </c>
      <c r="CM257" s="83">
        <v>2</v>
      </c>
      <c r="CN257" s="83" t="s">
        <v>4965</v>
      </c>
      <c r="CO257" s="140" t="s">
        <v>4965</v>
      </c>
      <c r="CP257" s="256" t="s">
        <v>4965</v>
      </c>
      <c r="CQ257" s="85" t="s">
        <v>4965</v>
      </c>
      <c r="CR257" s="85" t="s">
        <v>4965</v>
      </c>
      <c r="CS257" s="85" t="s">
        <v>4965</v>
      </c>
      <c r="CT257" s="85" t="s">
        <v>4965</v>
      </c>
      <c r="CU257" s="85"/>
    </row>
    <row r="258" spans="1:99" s="363" customFormat="1" ht="12" customHeight="1" x14ac:dyDescent="0.2">
      <c r="A258" s="89" t="s">
        <v>2442</v>
      </c>
      <c r="B258" s="90" t="s">
        <v>3863</v>
      </c>
      <c r="C258" s="90" t="s">
        <v>1432</v>
      </c>
      <c r="D258" s="90" t="s">
        <v>1432</v>
      </c>
      <c r="E258" s="96" t="s">
        <v>3864</v>
      </c>
      <c r="F258" s="90" t="s">
        <v>3865</v>
      </c>
      <c r="G258" s="90" t="s">
        <v>3866</v>
      </c>
      <c r="H258" s="90" t="s">
        <v>1885</v>
      </c>
      <c r="I258" s="90" t="s">
        <v>1886</v>
      </c>
      <c r="J258" s="90">
        <v>525103</v>
      </c>
      <c r="K258" s="90">
        <v>175205</v>
      </c>
      <c r="L258" s="177" t="s">
        <v>3088</v>
      </c>
      <c r="M258" s="91">
        <v>41347</v>
      </c>
      <c r="N258" s="92" t="s">
        <v>1432</v>
      </c>
      <c r="O258" s="90">
        <v>0</v>
      </c>
      <c r="P258" s="90">
        <v>21</v>
      </c>
      <c r="Q258" s="93">
        <v>21</v>
      </c>
      <c r="R258" s="90" t="s">
        <v>3868</v>
      </c>
      <c r="S258" s="90" t="s">
        <v>1154</v>
      </c>
      <c r="T258" s="92" t="s">
        <v>3869</v>
      </c>
      <c r="U258" s="92" t="s">
        <v>3870</v>
      </c>
      <c r="V258" s="90" t="s">
        <v>1439</v>
      </c>
      <c r="W258" s="92" t="s">
        <v>1432</v>
      </c>
      <c r="X258" s="90" t="s">
        <v>1442</v>
      </c>
      <c r="Y258" s="90" t="s">
        <v>1443</v>
      </c>
      <c r="Z258" s="90" t="s">
        <v>1443</v>
      </c>
      <c r="AA258" s="90" t="s">
        <v>1444</v>
      </c>
      <c r="AB258" s="385">
        <v>7.9000000000000001E-2</v>
      </c>
      <c r="AC258" s="94">
        <v>41347</v>
      </c>
      <c r="AD258" s="95" t="s">
        <v>1432</v>
      </c>
      <c r="AE258" s="157" t="s">
        <v>3063</v>
      </c>
      <c r="AF258" s="96" t="s">
        <v>1445</v>
      </c>
      <c r="AG258" s="97"/>
      <c r="AH258" s="96">
        <v>1</v>
      </c>
      <c r="AI258" s="96">
        <v>21</v>
      </c>
      <c r="AJ258" s="96">
        <v>0</v>
      </c>
      <c r="AK258" s="96">
        <v>0</v>
      </c>
      <c r="AL258" s="96">
        <v>19</v>
      </c>
      <c r="AM258" s="96">
        <v>2</v>
      </c>
      <c r="AN258" s="96">
        <v>0</v>
      </c>
      <c r="AO258" s="96">
        <v>0</v>
      </c>
      <c r="AP258" s="96">
        <v>0</v>
      </c>
      <c r="AQ258" s="96">
        <v>0</v>
      </c>
      <c r="AR258" s="96">
        <v>0</v>
      </c>
      <c r="AS258" s="96">
        <v>19</v>
      </c>
      <c r="AT258" s="96">
        <v>2</v>
      </c>
      <c r="AU258" s="96">
        <v>0</v>
      </c>
      <c r="AV258" s="96">
        <v>0</v>
      </c>
      <c r="AW258" s="96">
        <v>0</v>
      </c>
      <c r="AX258" s="96">
        <v>0</v>
      </c>
      <c r="AY258" s="96">
        <v>0</v>
      </c>
      <c r="AZ258" s="96">
        <v>0</v>
      </c>
      <c r="BA258" s="96">
        <v>0</v>
      </c>
      <c r="BB258" s="96">
        <v>0</v>
      </c>
      <c r="BC258" s="96">
        <v>0</v>
      </c>
      <c r="BD258" s="96">
        <v>0</v>
      </c>
      <c r="BE258" s="96">
        <v>0</v>
      </c>
      <c r="BF258" s="96">
        <v>0</v>
      </c>
      <c r="BG258" s="96">
        <v>0</v>
      </c>
      <c r="BH258" s="96">
        <v>0</v>
      </c>
      <c r="BI258" s="96">
        <v>0</v>
      </c>
      <c r="BJ258" s="96">
        <v>0</v>
      </c>
      <c r="BK258" s="96">
        <v>0</v>
      </c>
      <c r="BL258" s="120" t="s">
        <v>4491</v>
      </c>
      <c r="BM258" s="98">
        <v>0</v>
      </c>
      <c r="BN258" s="133">
        <v>21</v>
      </c>
      <c r="BO258" s="237">
        <v>0</v>
      </c>
      <c r="BP258" s="79">
        <v>0</v>
      </c>
      <c r="BQ258" s="79">
        <v>0</v>
      </c>
      <c r="BR258" s="79">
        <v>0</v>
      </c>
      <c r="BS258" s="238">
        <v>0</v>
      </c>
      <c r="BT258" s="79">
        <v>0</v>
      </c>
      <c r="BU258" s="79">
        <v>0</v>
      </c>
      <c r="BV258" s="79">
        <v>0</v>
      </c>
      <c r="BW258" s="79">
        <v>0</v>
      </c>
      <c r="BX258" s="79">
        <v>0</v>
      </c>
      <c r="BY258" s="79">
        <v>0</v>
      </c>
      <c r="BZ258" s="79">
        <v>0</v>
      </c>
      <c r="CA258" s="79">
        <v>0</v>
      </c>
      <c r="CB258" s="79">
        <v>0</v>
      </c>
      <c r="CC258" s="79">
        <v>0</v>
      </c>
      <c r="CD258" s="79">
        <v>0</v>
      </c>
      <c r="CE258" s="79">
        <v>0</v>
      </c>
      <c r="CF258" s="79">
        <v>0</v>
      </c>
      <c r="CG258" s="79">
        <v>0</v>
      </c>
      <c r="CH258" s="79">
        <v>0</v>
      </c>
      <c r="CI258" s="81">
        <f t="shared" si="20"/>
        <v>21</v>
      </c>
      <c r="CJ258" s="260">
        <f t="shared" si="21"/>
        <v>21</v>
      </c>
      <c r="CK258" s="131">
        <f t="shared" si="22"/>
        <v>0</v>
      </c>
      <c r="CL258" s="131">
        <f t="shared" si="23"/>
        <v>0</v>
      </c>
      <c r="CM258" s="83">
        <v>3</v>
      </c>
      <c r="CN258" s="254" t="s">
        <v>4965</v>
      </c>
      <c r="CO258" s="140" t="s">
        <v>4965</v>
      </c>
      <c r="CP258" s="256" t="s">
        <v>4965</v>
      </c>
      <c r="CQ258" s="86" t="s">
        <v>4965</v>
      </c>
      <c r="CR258" s="87" t="s">
        <v>1938</v>
      </c>
      <c r="CS258" s="85" t="s">
        <v>4965</v>
      </c>
      <c r="CT258" s="85" t="s">
        <v>4965</v>
      </c>
      <c r="CU258" s="86"/>
    </row>
    <row r="259" spans="1:99" s="363" customFormat="1" ht="12" customHeight="1" x14ac:dyDescent="0.2">
      <c r="A259" s="89" t="s">
        <v>2442</v>
      </c>
      <c r="B259" s="90" t="s">
        <v>3863</v>
      </c>
      <c r="C259" s="90" t="s">
        <v>1432</v>
      </c>
      <c r="D259" s="90" t="s">
        <v>3871</v>
      </c>
      <c r="E259" s="96" t="s">
        <v>3864</v>
      </c>
      <c r="F259" s="90" t="s">
        <v>3865</v>
      </c>
      <c r="G259" s="90" t="s">
        <v>3866</v>
      </c>
      <c r="H259" s="90" t="s">
        <v>1885</v>
      </c>
      <c r="I259" s="90" t="s">
        <v>1886</v>
      </c>
      <c r="J259" s="90">
        <v>525103</v>
      </c>
      <c r="K259" s="90">
        <v>175205</v>
      </c>
      <c r="L259" s="177" t="s">
        <v>3088</v>
      </c>
      <c r="M259" s="91">
        <v>41347</v>
      </c>
      <c r="N259" s="92" t="s">
        <v>1432</v>
      </c>
      <c r="O259" s="90">
        <v>0</v>
      </c>
      <c r="P259" s="90">
        <v>8</v>
      </c>
      <c r="Q259" s="93">
        <v>8</v>
      </c>
      <c r="R259" s="90" t="s">
        <v>3868</v>
      </c>
      <c r="S259" s="90" t="s">
        <v>1154</v>
      </c>
      <c r="T259" s="92" t="s">
        <v>3869</v>
      </c>
      <c r="U259" s="92" t="s">
        <v>3870</v>
      </c>
      <c r="V259" s="90" t="s">
        <v>1439</v>
      </c>
      <c r="W259" s="92" t="s">
        <v>1432</v>
      </c>
      <c r="X259" s="90" t="s">
        <v>1442</v>
      </c>
      <c r="Y259" s="90" t="s">
        <v>1443</v>
      </c>
      <c r="Z259" s="90" t="s">
        <v>1443</v>
      </c>
      <c r="AA259" s="90" t="s">
        <v>1444</v>
      </c>
      <c r="AB259" s="385">
        <v>3.1E-2</v>
      </c>
      <c r="AC259" s="94">
        <v>41347</v>
      </c>
      <c r="AD259" s="95" t="s">
        <v>1432</v>
      </c>
      <c r="AE259" s="157" t="s">
        <v>628</v>
      </c>
      <c r="AF259" s="96" t="s">
        <v>3904</v>
      </c>
      <c r="AG259" s="97"/>
      <c r="AH259" s="96">
        <v>2</v>
      </c>
      <c r="AI259" s="96">
        <v>8</v>
      </c>
      <c r="AJ259" s="96">
        <v>0</v>
      </c>
      <c r="AK259" s="96">
        <v>3</v>
      </c>
      <c r="AL259" s="96">
        <v>4</v>
      </c>
      <c r="AM259" s="96">
        <v>1</v>
      </c>
      <c r="AN259" s="96">
        <v>0</v>
      </c>
      <c r="AO259" s="96">
        <v>0</v>
      </c>
      <c r="AP259" s="96">
        <v>0</v>
      </c>
      <c r="AQ259" s="96">
        <v>0</v>
      </c>
      <c r="AR259" s="96">
        <v>3</v>
      </c>
      <c r="AS259" s="96">
        <v>4</v>
      </c>
      <c r="AT259" s="96">
        <v>1</v>
      </c>
      <c r="AU259" s="96">
        <v>0</v>
      </c>
      <c r="AV259" s="96">
        <v>0</v>
      </c>
      <c r="AW259" s="96">
        <v>0</v>
      </c>
      <c r="AX259" s="96">
        <v>0</v>
      </c>
      <c r="AY259" s="96">
        <v>0</v>
      </c>
      <c r="AZ259" s="96">
        <v>0</v>
      </c>
      <c r="BA259" s="96">
        <v>0</v>
      </c>
      <c r="BB259" s="96">
        <v>0</v>
      </c>
      <c r="BC259" s="96">
        <v>0</v>
      </c>
      <c r="BD259" s="96">
        <v>0</v>
      </c>
      <c r="BE259" s="96">
        <v>0</v>
      </c>
      <c r="BF259" s="96">
        <v>0</v>
      </c>
      <c r="BG259" s="96">
        <v>0</v>
      </c>
      <c r="BH259" s="96">
        <v>0</v>
      </c>
      <c r="BI259" s="96">
        <v>0</v>
      </c>
      <c r="BJ259" s="96">
        <v>0</v>
      </c>
      <c r="BK259" s="96">
        <v>0</v>
      </c>
      <c r="BL259" s="120" t="s">
        <v>4490</v>
      </c>
      <c r="BM259" s="98">
        <v>0</v>
      </c>
      <c r="BN259" s="133">
        <v>4</v>
      </c>
      <c r="BO259" s="241">
        <v>4</v>
      </c>
      <c r="BP259" s="79">
        <v>0</v>
      </c>
      <c r="BQ259" s="79">
        <v>0</v>
      </c>
      <c r="BR259" s="79">
        <v>0</v>
      </c>
      <c r="BS259" s="238">
        <v>0</v>
      </c>
      <c r="BT259" s="79">
        <v>0</v>
      </c>
      <c r="BU259" s="79">
        <v>0</v>
      </c>
      <c r="BV259" s="79">
        <v>0</v>
      </c>
      <c r="BW259" s="79">
        <v>0</v>
      </c>
      <c r="BX259" s="79">
        <v>0</v>
      </c>
      <c r="BY259" s="79">
        <v>0</v>
      </c>
      <c r="BZ259" s="79">
        <v>0</v>
      </c>
      <c r="CA259" s="79">
        <v>0</v>
      </c>
      <c r="CB259" s="79">
        <v>0</v>
      </c>
      <c r="CC259" s="79">
        <v>0</v>
      </c>
      <c r="CD259" s="79">
        <v>0</v>
      </c>
      <c r="CE259" s="79">
        <v>0</v>
      </c>
      <c r="CF259" s="79">
        <v>0</v>
      </c>
      <c r="CG259" s="79">
        <v>0</v>
      </c>
      <c r="CH259" s="79">
        <v>0</v>
      </c>
      <c r="CI259" s="81">
        <f t="shared" si="20"/>
        <v>8</v>
      </c>
      <c r="CJ259" s="260">
        <f t="shared" si="21"/>
        <v>8</v>
      </c>
      <c r="CK259" s="260">
        <f t="shared" si="22"/>
        <v>4</v>
      </c>
      <c r="CL259" s="260">
        <f t="shared" si="23"/>
        <v>4</v>
      </c>
      <c r="CM259" s="83">
        <v>2</v>
      </c>
      <c r="CN259" s="83" t="s">
        <v>4965</v>
      </c>
      <c r="CO259" s="140" t="s">
        <v>4965</v>
      </c>
      <c r="CP259" s="256" t="s">
        <v>4965</v>
      </c>
      <c r="CQ259" s="85" t="s">
        <v>4965</v>
      </c>
      <c r="CR259" s="87" t="s">
        <v>1938</v>
      </c>
      <c r="CS259" s="85" t="s">
        <v>4965</v>
      </c>
      <c r="CT259" s="85" t="s">
        <v>4965</v>
      </c>
      <c r="CU259" s="85"/>
    </row>
    <row r="260" spans="1:99" s="363" customFormat="1" ht="12" customHeight="1" x14ac:dyDescent="0.2">
      <c r="A260" s="89" t="s">
        <v>2442</v>
      </c>
      <c r="B260" s="90" t="s">
        <v>3872</v>
      </c>
      <c r="C260" s="90" t="s">
        <v>1432</v>
      </c>
      <c r="D260" s="90" t="s">
        <v>1432</v>
      </c>
      <c r="E260" s="96" t="s">
        <v>1432</v>
      </c>
      <c r="F260" s="90" t="s">
        <v>3873</v>
      </c>
      <c r="G260" s="90" t="s">
        <v>3874</v>
      </c>
      <c r="H260" s="90" t="s">
        <v>3875</v>
      </c>
      <c r="I260" s="90" t="s">
        <v>3876</v>
      </c>
      <c r="J260" s="90">
        <v>528862</v>
      </c>
      <c r="K260" s="90">
        <v>173581</v>
      </c>
      <c r="L260" s="177" t="s">
        <v>3076</v>
      </c>
      <c r="M260" s="91">
        <v>41348</v>
      </c>
      <c r="N260" s="92" t="s">
        <v>1432</v>
      </c>
      <c r="O260" s="90">
        <v>0</v>
      </c>
      <c r="P260" s="90">
        <v>8</v>
      </c>
      <c r="Q260" s="93">
        <v>8</v>
      </c>
      <c r="R260" s="90" t="s">
        <v>3199</v>
      </c>
      <c r="S260" s="90" t="s">
        <v>1438</v>
      </c>
      <c r="T260" s="92" t="s">
        <v>3200</v>
      </c>
      <c r="U260" s="92" t="s">
        <v>3201</v>
      </c>
      <c r="V260" s="90" t="s">
        <v>1439</v>
      </c>
      <c r="W260" s="92" t="s">
        <v>1432</v>
      </c>
      <c r="X260" s="90" t="s">
        <v>1442</v>
      </c>
      <c r="Y260" s="90" t="s">
        <v>3893</v>
      </c>
      <c r="Z260" s="90" t="s">
        <v>1444</v>
      </c>
      <c r="AA260" s="90" t="s">
        <v>3894</v>
      </c>
      <c r="AB260" s="385">
        <v>4.9000000000000002E-2</v>
      </c>
      <c r="AC260" s="94">
        <v>41348</v>
      </c>
      <c r="AD260" s="95" t="s">
        <v>1432</v>
      </c>
      <c r="AE260" s="157" t="s">
        <v>3063</v>
      </c>
      <c r="AF260" s="96" t="s">
        <v>1445</v>
      </c>
      <c r="AG260" s="97"/>
      <c r="AH260" s="97"/>
      <c r="AI260" s="97"/>
      <c r="AJ260" s="96">
        <v>3</v>
      </c>
      <c r="AK260" s="96">
        <v>5</v>
      </c>
      <c r="AL260" s="96">
        <v>0</v>
      </c>
      <c r="AM260" s="96">
        <v>0</v>
      </c>
      <c r="AN260" s="96">
        <v>0</v>
      </c>
      <c r="AO260" s="96">
        <v>0</v>
      </c>
      <c r="AP260" s="96">
        <v>0</v>
      </c>
      <c r="AQ260" s="96">
        <v>3</v>
      </c>
      <c r="AR260" s="96">
        <v>5</v>
      </c>
      <c r="AS260" s="96">
        <v>0</v>
      </c>
      <c r="AT260" s="96">
        <v>0</v>
      </c>
      <c r="AU260" s="96">
        <v>0</v>
      </c>
      <c r="AV260" s="96">
        <v>0</v>
      </c>
      <c r="AW260" s="96">
        <v>0</v>
      </c>
      <c r="AX260" s="96">
        <v>0</v>
      </c>
      <c r="AY260" s="96">
        <v>0</v>
      </c>
      <c r="AZ260" s="96">
        <v>0</v>
      </c>
      <c r="BA260" s="96">
        <v>0</v>
      </c>
      <c r="BB260" s="96">
        <v>0</v>
      </c>
      <c r="BC260" s="96">
        <v>0</v>
      </c>
      <c r="BD260" s="96">
        <v>0</v>
      </c>
      <c r="BE260" s="96">
        <v>0</v>
      </c>
      <c r="BF260" s="96">
        <v>0</v>
      </c>
      <c r="BG260" s="96">
        <v>0</v>
      </c>
      <c r="BH260" s="96">
        <v>0</v>
      </c>
      <c r="BI260" s="96">
        <v>0</v>
      </c>
      <c r="BJ260" s="96">
        <v>0</v>
      </c>
      <c r="BK260" s="96">
        <v>0</v>
      </c>
      <c r="BL260" s="120" t="s">
        <v>4490</v>
      </c>
      <c r="BM260" s="98">
        <v>0</v>
      </c>
      <c r="BN260" s="133">
        <v>4</v>
      </c>
      <c r="BO260" s="241">
        <v>4</v>
      </c>
      <c r="BP260" s="79">
        <v>0</v>
      </c>
      <c r="BQ260" s="79">
        <v>0</v>
      </c>
      <c r="BR260" s="79">
        <v>0</v>
      </c>
      <c r="BS260" s="238">
        <v>0</v>
      </c>
      <c r="BT260" s="79">
        <v>0</v>
      </c>
      <c r="BU260" s="79">
        <v>0</v>
      </c>
      <c r="BV260" s="79">
        <v>0</v>
      </c>
      <c r="BW260" s="79">
        <v>0</v>
      </c>
      <c r="BX260" s="79">
        <v>0</v>
      </c>
      <c r="BY260" s="79">
        <v>0</v>
      </c>
      <c r="BZ260" s="79">
        <v>0</v>
      </c>
      <c r="CA260" s="79">
        <v>0</v>
      </c>
      <c r="CB260" s="79">
        <v>0</v>
      </c>
      <c r="CC260" s="79">
        <v>0</v>
      </c>
      <c r="CD260" s="79">
        <v>0</v>
      </c>
      <c r="CE260" s="79">
        <v>0</v>
      </c>
      <c r="CF260" s="79">
        <v>0</v>
      </c>
      <c r="CG260" s="79">
        <v>0</v>
      </c>
      <c r="CH260" s="79">
        <v>0</v>
      </c>
      <c r="CI260" s="81">
        <f t="shared" si="20"/>
        <v>8</v>
      </c>
      <c r="CJ260" s="260">
        <f t="shared" si="21"/>
        <v>8</v>
      </c>
      <c r="CK260" s="260">
        <f t="shared" si="22"/>
        <v>4</v>
      </c>
      <c r="CL260" s="260">
        <f t="shared" si="23"/>
        <v>4</v>
      </c>
      <c r="CM260" s="83">
        <v>8</v>
      </c>
      <c r="CN260" s="254" t="s">
        <v>4965</v>
      </c>
      <c r="CO260" s="140" t="s">
        <v>4965</v>
      </c>
      <c r="CP260" s="256" t="s">
        <v>4965</v>
      </c>
      <c r="CQ260" s="86" t="s">
        <v>4965</v>
      </c>
      <c r="CR260" s="85" t="s">
        <v>4965</v>
      </c>
      <c r="CS260" s="85" t="s">
        <v>4965</v>
      </c>
      <c r="CT260" s="85" t="s">
        <v>4965</v>
      </c>
      <c r="CU260" s="86"/>
    </row>
    <row r="261" spans="1:99" s="363" customFormat="1" ht="12" customHeight="1" x14ac:dyDescent="0.2">
      <c r="A261" s="89" t="s">
        <v>2442</v>
      </c>
      <c r="B261" s="90" t="s">
        <v>3202</v>
      </c>
      <c r="C261" s="90" t="s">
        <v>3942</v>
      </c>
      <c r="D261" s="90" t="s">
        <v>1432</v>
      </c>
      <c r="E261" s="96" t="s">
        <v>1432</v>
      </c>
      <c r="F261" s="90" t="s">
        <v>3943</v>
      </c>
      <c r="G261" s="90" t="s">
        <v>3321</v>
      </c>
      <c r="H261" s="90" t="s">
        <v>3944</v>
      </c>
      <c r="I261" s="90" t="s">
        <v>3945</v>
      </c>
      <c r="J261" s="90">
        <v>524702</v>
      </c>
      <c r="K261" s="90">
        <v>173192</v>
      </c>
      <c r="L261" s="177" t="s">
        <v>1398</v>
      </c>
      <c r="M261" s="91">
        <v>41428</v>
      </c>
      <c r="N261" s="92" t="s">
        <v>1432</v>
      </c>
      <c r="O261" s="90">
        <v>2</v>
      </c>
      <c r="P261" s="90">
        <v>10</v>
      </c>
      <c r="Q261" s="93">
        <v>8</v>
      </c>
      <c r="R261" s="90" t="s">
        <v>4147</v>
      </c>
      <c r="S261" s="90" t="s">
        <v>1438</v>
      </c>
      <c r="T261" s="92" t="s">
        <v>4148</v>
      </c>
      <c r="U261" s="92" t="s">
        <v>4149</v>
      </c>
      <c r="V261" s="90" t="s">
        <v>1439</v>
      </c>
      <c r="W261" s="92" t="s">
        <v>1432</v>
      </c>
      <c r="X261" s="90" t="s">
        <v>1442</v>
      </c>
      <c r="Y261" s="90" t="s">
        <v>1443</v>
      </c>
      <c r="Z261" s="90" t="s">
        <v>1443</v>
      </c>
      <c r="AA261" s="90" t="s">
        <v>1444</v>
      </c>
      <c r="AB261" s="385">
        <v>3.2000000000000001E-2</v>
      </c>
      <c r="AC261" s="94">
        <v>41428</v>
      </c>
      <c r="AD261" s="95" t="s">
        <v>1432</v>
      </c>
      <c r="AE261" s="157" t="s">
        <v>3063</v>
      </c>
      <c r="AF261" s="96" t="s">
        <v>1445</v>
      </c>
      <c r="AG261" s="97"/>
      <c r="AH261" s="97"/>
      <c r="AI261" s="97"/>
      <c r="AJ261" s="96">
        <v>0</v>
      </c>
      <c r="AK261" s="96">
        <v>8</v>
      </c>
      <c r="AL261" s="96">
        <v>0</v>
      </c>
      <c r="AM261" s="96">
        <v>0</v>
      </c>
      <c r="AN261" s="96">
        <v>0</v>
      </c>
      <c r="AO261" s="96">
        <v>0</v>
      </c>
      <c r="AP261" s="96">
        <v>0</v>
      </c>
      <c r="AQ261" s="96">
        <v>0</v>
      </c>
      <c r="AR261" s="96">
        <v>8</v>
      </c>
      <c r="AS261" s="96">
        <v>0</v>
      </c>
      <c r="AT261" s="96">
        <v>0</v>
      </c>
      <c r="AU261" s="96">
        <v>0</v>
      </c>
      <c r="AV261" s="96">
        <v>0</v>
      </c>
      <c r="AW261" s="96">
        <v>0</v>
      </c>
      <c r="AX261" s="96">
        <v>0</v>
      </c>
      <c r="AY261" s="96">
        <v>0</v>
      </c>
      <c r="AZ261" s="96">
        <v>0</v>
      </c>
      <c r="BA261" s="96">
        <v>0</v>
      </c>
      <c r="BB261" s="96">
        <v>0</v>
      </c>
      <c r="BC261" s="96">
        <v>0</v>
      </c>
      <c r="BD261" s="96">
        <v>0</v>
      </c>
      <c r="BE261" s="96">
        <v>0</v>
      </c>
      <c r="BF261" s="96">
        <v>0</v>
      </c>
      <c r="BG261" s="96">
        <v>0</v>
      </c>
      <c r="BH261" s="96">
        <v>0</v>
      </c>
      <c r="BI261" s="96">
        <v>0</v>
      </c>
      <c r="BJ261" s="96">
        <v>0</v>
      </c>
      <c r="BK261" s="96">
        <v>0</v>
      </c>
      <c r="BL261" s="120" t="s">
        <v>4490</v>
      </c>
      <c r="BM261" s="98">
        <v>0</v>
      </c>
      <c r="BN261" s="133">
        <v>4</v>
      </c>
      <c r="BO261" s="241">
        <v>4</v>
      </c>
      <c r="BP261" s="79">
        <v>0</v>
      </c>
      <c r="BQ261" s="79">
        <v>0</v>
      </c>
      <c r="BR261" s="79">
        <v>0</v>
      </c>
      <c r="BS261" s="238">
        <v>0</v>
      </c>
      <c r="BT261" s="79">
        <v>0</v>
      </c>
      <c r="BU261" s="79">
        <v>0</v>
      </c>
      <c r="BV261" s="79">
        <v>0</v>
      </c>
      <c r="BW261" s="79">
        <v>0</v>
      </c>
      <c r="BX261" s="79">
        <v>0</v>
      </c>
      <c r="BY261" s="79">
        <v>0</v>
      </c>
      <c r="BZ261" s="79">
        <v>0</v>
      </c>
      <c r="CA261" s="79">
        <v>0</v>
      </c>
      <c r="CB261" s="79">
        <v>0</v>
      </c>
      <c r="CC261" s="79">
        <v>0</v>
      </c>
      <c r="CD261" s="79">
        <v>0</v>
      </c>
      <c r="CE261" s="79">
        <v>0</v>
      </c>
      <c r="CF261" s="79">
        <v>0</v>
      </c>
      <c r="CG261" s="79">
        <v>0</v>
      </c>
      <c r="CH261" s="79">
        <v>0</v>
      </c>
      <c r="CI261" s="81">
        <f t="shared" si="20"/>
        <v>8</v>
      </c>
      <c r="CJ261" s="260">
        <f t="shared" si="21"/>
        <v>8</v>
      </c>
      <c r="CK261" s="260">
        <f t="shared" si="22"/>
        <v>4</v>
      </c>
      <c r="CL261" s="260">
        <f t="shared" si="23"/>
        <v>4</v>
      </c>
      <c r="CM261" s="83">
        <v>2</v>
      </c>
      <c r="CN261" s="83" t="s">
        <v>4965</v>
      </c>
      <c r="CO261" s="140" t="s">
        <v>4965</v>
      </c>
      <c r="CP261" s="256" t="s">
        <v>4965</v>
      </c>
      <c r="CQ261" s="85" t="s">
        <v>4965</v>
      </c>
      <c r="CR261" s="85" t="s">
        <v>4965</v>
      </c>
      <c r="CS261" s="85" t="s">
        <v>4965</v>
      </c>
      <c r="CT261" s="85" t="s">
        <v>4965</v>
      </c>
      <c r="CU261" s="85"/>
    </row>
    <row r="262" spans="1:99" s="363" customFormat="1" ht="12" customHeight="1" x14ac:dyDescent="0.2">
      <c r="A262" s="89" t="s">
        <v>2442</v>
      </c>
      <c r="B262" s="90" t="s">
        <v>4150</v>
      </c>
      <c r="C262" s="90" t="s">
        <v>1432</v>
      </c>
      <c r="D262" s="90" t="s">
        <v>1432</v>
      </c>
      <c r="E262" s="96" t="s">
        <v>1432</v>
      </c>
      <c r="F262" s="90" t="s">
        <v>4151</v>
      </c>
      <c r="G262" s="90" t="s">
        <v>4152</v>
      </c>
      <c r="H262" s="90" t="s">
        <v>3299</v>
      </c>
      <c r="I262" s="90" t="s">
        <v>4153</v>
      </c>
      <c r="J262" s="90">
        <v>529035</v>
      </c>
      <c r="K262" s="90">
        <v>176328</v>
      </c>
      <c r="L262" s="177" t="s">
        <v>3066</v>
      </c>
      <c r="M262" s="91">
        <v>40945</v>
      </c>
      <c r="N262" s="92" t="s">
        <v>1432</v>
      </c>
      <c r="O262" s="90">
        <v>2</v>
      </c>
      <c r="P262" s="90">
        <v>9</v>
      </c>
      <c r="Q262" s="93">
        <v>7</v>
      </c>
      <c r="R262" s="90" t="s">
        <v>4155</v>
      </c>
      <c r="S262" s="90" t="s">
        <v>1438</v>
      </c>
      <c r="T262" s="92" t="s">
        <v>4156</v>
      </c>
      <c r="U262" s="92" t="s">
        <v>4157</v>
      </c>
      <c r="V262" s="90" t="s">
        <v>1439</v>
      </c>
      <c r="W262" s="92" t="s">
        <v>1432</v>
      </c>
      <c r="X262" s="90" t="s">
        <v>1442</v>
      </c>
      <c r="Y262" s="90" t="s">
        <v>1443</v>
      </c>
      <c r="Z262" s="90" t="s">
        <v>1444</v>
      </c>
      <c r="AA262" s="90" t="s">
        <v>2713</v>
      </c>
      <c r="AB262" s="385">
        <v>3.3000000000000002E-2</v>
      </c>
      <c r="AC262" s="94">
        <v>40945</v>
      </c>
      <c r="AD262" s="95" t="s">
        <v>1432</v>
      </c>
      <c r="AE262" s="157" t="s">
        <v>3063</v>
      </c>
      <c r="AF262" s="96" t="s">
        <v>1445</v>
      </c>
      <c r="AG262" s="97"/>
      <c r="AH262" s="96">
        <v>1</v>
      </c>
      <c r="AI262" s="96">
        <v>9</v>
      </c>
      <c r="AJ262" s="96">
        <v>0</v>
      </c>
      <c r="AK262" s="96">
        <v>2</v>
      </c>
      <c r="AL262" s="96">
        <v>2</v>
      </c>
      <c r="AM262" s="96">
        <v>3</v>
      </c>
      <c r="AN262" s="96">
        <v>0</v>
      </c>
      <c r="AO262" s="96">
        <v>0</v>
      </c>
      <c r="AP262" s="96">
        <v>0</v>
      </c>
      <c r="AQ262" s="96">
        <v>0</v>
      </c>
      <c r="AR262" s="96">
        <v>2</v>
      </c>
      <c r="AS262" s="96">
        <v>2</v>
      </c>
      <c r="AT262" s="96">
        <v>3</v>
      </c>
      <c r="AU262" s="96">
        <v>0</v>
      </c>
      <c r="AV262" s="96">
        <v>0</v>
      </c>
      <c r="AW262" s="96">
        <v>0</v>
      </c>
      <c r="AX262" s="96">
        <v>0</v>
      </c>
      <c r="AY262" s="96">
        <v>0</v>
      </c>
      <c r="AZ262" s="96">
        <v>0</v>
      </c>
      <c r="BA262" s="96">
        <v>0</v>
      </c>
      <c r="BB262" s="96">
        <v>0</v>
      </c>
      <c r="BC262" s="96">
        <v>0</v>
      </c>
      <c r="BD262" s="96">
        <v>0</v>
      </c>
      <c r="BE262" s="96">
        <v>0</v>
      </c>
      <c r="BF262" s="96">
        <v>0</v>
      </c>
      <c r="BG262" s="96">
        <v>0</v>
      </c>
      <c r="BH262" s="96">
        <v>0</v>
      </c>
      <c r="BI262" s="96">
        <v>0</v>
      </c>
      <c r="BJ262" s="96">
        <v>0</v>
      </c>
      <c r="BK262" s="96">
        <v>0</v>
      </c>
      <c r="BL262" s="120" t="s">
        <v>4490</v>
      </c>
      <c r="BM262" s="98">
        <v>0</v>
      </c>
      <c r="BN262" s="133">
        <v>3.5</v>
      </c>
      <c r="BO262" s="241">
        <v>3.5</v>
      </c>
      <c r="BP262" s="79">
        <v>0</v>
      </c>
      <c r="BQ262" s="79">
        <v>0</v>
      </c>
      <c r="BR262" s="79">
        <v>0</v>
      </c>
      <c r="BS262" s="238">
        <v>0</v>
      </c>
      <c r="BT262" s="79">
        <v>0</v>
      </c>
      <c r="BU262" s="79">
        <v>0</v>
      </c>
      <c r="BV262" s="79">
        <v>0</v>
      </c>
      <c r="BW262" s="79">
        <v>0</v>
      </c>
      <c r="BX262" s="79">
        <v>0</v>
      </c>
      <c r="BY262" s="79">
        <v>0</v>
      </c>
      <c r="BZ262" s="79">
        <v>0</v>
      </c>
      <c r="CA262" s="79">
        <v>0</v>
      </c>
      <c r="CB262" s="79">
        <v>0</v>
      </c>
      <c r="CC262" s="79">
        <v>0</v>
      </c>
      <c r="CD262" s="79">
        <v>0</v>
      </c>
      <c r="CE262" s="79">
        <v>0</v>
      </c>
      <c r="CF262" s="79">
        <v>0</v>
      </c>
      <c r="CG262" s="79">
        <v>0</v>
      </c>
      <c r="CH262" s="79">
        <v>0</v>
      </c>
      <c r="CI262" s="81">
        <f t="shared" si="20"/>
        <v>7</v>
      </c>
      <c r="CJ262" s="260">
        <f t="shared" si="21"/>
        <v>7</v>
      </c>
      <c r="CK262" s="260">
        <f t="shared" si="22"/>
        <v>3.5</v>
      </c>
      <c r="CL262" s="260">
        <f t="shared" si="23"/>
        <v>3.5</v>
      </c>
      <c r="CM262" s="83">
        <v>2</v>
      </c>
      <c r="CN262" s="83" t="s">
        <v>4965</v>
      </c>
      <c r="CO262" s="140" t="s">
        <v>4965</v>
      </c>
      <c r="CP262" s="102" t="s">
        <v>1938</v>
      </c>
      <c r="CQ262" s="85" t="s">
        <v>4965</v>
      </c>
      <c r="CR262" s="85" t="s">
        <v>4965</v>
      </c>
      <c r="CS262" s="85" t="s">
        <v>4965</v>
      </c>
      <c r="CT262" s="85" t="s">
        <v>4965</v>
      </c>
      <c r="CU262" s="85"/>
    </row>
    <row r="263" spans="1:99" s="363" customFormat="1" ht="12" customHeight="1" x14ac:dyDescent="0.2">
      <c r="A263" s="89" t="s">
        <v>2442</v>
      </c>
      <c r="B263" s="90" t="s">
        <v>4158</v>
      </c>
      <c r="C263" s="90" t="s">
        <v>4159</v>
      </c>
      <c r="D263" s="90" t="s">
        <v>1432</v>
      </c>
      <c r="E263" s="96" t="s">
        <v>4160</v>
      </c>
      <c r="F263" s="90" t="s">
        <v>1432</v>
      </c>
      <c r="G263" s="90" t="s">
        <v>4161</v>
      </c>
      <c r="H263" s="90" t="s">
        <v>1435</v>
      </c>
      <c r="I263" s="90" t="s">
        <v>4162</v>
      </c>
      <c r="J263" s="90">
        <v>526567</v>
      </c>
      <c r="K263" s="90">
        <v>172108</v>
      </c>
      <c r="L263" s="177" t="s">
        <v>3078</v>
      </c>
      <c r="M263" s="91">
        <v>41729</v>
      </c>
      <c r="N263" s="92" t="s">
        <v>1432</v>
      </c>
      <c r="O263" s="90">
        <v>0</v>
      </c>
      <c r="P263" s="90">
        <v>1</v>
      </c>
      <c r="Q263" s="93">
        <v>1</v>
      </c>
      <c r="R263" s="90" t="s">
        <v>4163</v>
      </c>
      <c r="S263" s="90" t="s">
        <v>1438</v>
      </c>
      <c r="T263" s="92" t="s">
        <v>4685</v>
      </c>
      <c r="U263" s="92" t="s">
        <v>4686</v>
      </c>
      <c r="V263" s="90" t="s">
        <v>1439</v>
      </c>
      <c r="W263" s="92" t="s">
        <v>1432</v>
      </c>
      <c r="X263" s="90" t="s">
        <v>4687</v>
      </c>
      <c r="Y263" s="90" t="s">
        <v>1443</v>
      </c>
      <c r="Z263" s="90" t="s">
        <v>1444</v>
      </c>
      <c r="AA263" s="90" t="s">
        <v>2713</v>
      </c>
      <c r="AB263" s="385">
        <v>1.0999999999999999E-2</v>
      </c>
      <c r="AC263" s="94">
        <v>41729</v>
      </c>
      <c r="AD263" s="95" t="s">
        <v>1432</v>
      </c>
      <c r="AE263" s="157" t="s">
        <v>3063</v>
      </c>
      <c r="AF263" s="96" t="s">
        <v>1445</v>
      </c>
      <c r="AG263" s="97"/>
      <c r="AH263" s="97"/>
      <c r="AI263" s="97"/>
      <c r="AJ263" s="96">
        <v>0</v>
      </c>
      <c r="AK263" s="96">
        <v>0</v>
      </c>
      <c r="AL263" s="96">
        <v>0</v>
      </c>
      <c r="AM263" s="96">
        <v>1</v>
      </c>
      <c r="AN263" s="96">
        <v>0</v>
      </c>
      <c r="AO263" s="96">
        <v>0</v>
      </c>
      <c r="AP263" s="96">
        <v>0</v>
      </c>
      <c r="AQ263" s="96">
        <v>0</v>
      </c>
      <c r="AR263" s="96">
        <v>0</v>
      </c>
      <c r="AS263" s="96">
        <v>0</v>
      </c>
      <c r="AT263" s="96">
        <v>0</v>
      </c>
      <c r="AU263" s="96">
        <v>0</v>
      </c>
      <c r="AV263" s="96">
        <v>0</v>
      </c>
      <c r="AW263" s="96">
        <v>0</v>
      </c>
      <c r="AX263" s="96">
        <v>0</v>
      </c>
      <c r="AY263" s="96">
        <v>0</v>
      </c>
      <c r="AZ263" s="96">
        <v>0</v>
      </c>
      <c r="BA263" s="96">
        <v>1</v>
      </c>
      <c r="BB263" s="96">
        <v>0</v>
      </c>
      <c r="BC263" s="96">
        <v>0</v>
      </c>
      <c r="BD263" s="96">
        <v>0</v>
      </c>
      <c r="BE263" s="96">
        <v>0</v>
      </c>
      <c r="BF263" s="96">
        <v>0</v>
      </c>
      <c r="BG263" s="96">
        <v>0</v>
      </c>
      <c r="BH263" s="96">
        <v>0</v>
      </c>
      <c r="BI263" s="96">
        <v>0</v>
      </c>
      <c r="BJ263" s="96">
        <v>0</v>
      </c>
      <c r="BK263" s="96">
        <v>0</v>
      </c>
      <c r="BL263" s="120" t="s">
        <v>4490</v>
      </c>
      <c r="BM263" s="98">
        <v>0</v>
      </c>
      <c r="BN263" s="133">
        <v>0.5</v>
      </c>
      <c r="BO263" s="241">
        <v>0.5</v>
      </c>
      <c r="BP263" s="79">
        <v>0</v>
      </c>
      <c r="BQ263" s="79">
        <v>0</v>
      </c>
      <c r="BR263" s="79">
        <v>0</v>
      </c>
      <c r="BS263" s="238">
        <v>0</v>
      </c>
      <c r="BT263" s="79">
        <v>0</v>
      </c>
      <c r="BU263" s="79">
        <v>0</v>
      </c>
      <c r="BV263" s="79">
        <v>0</v>
      </c>
      <c r="BW263" s="79">
        <v>0</v>
      </c>
      <c r="BX263" s="79">
        <v>0</v>
      </c>
      <c r="BY263" s="79">
        <v>0</v>
      </c>
      <c r="BZ263" s="79">
        <v>0</v>
      </c>
      <c r="CA263" s="79">
        <v>0</v>
      </c>
      <c r="CB263" s="79">
        <v>0</v>
      </c>
      <c r="CC263" s="79">
        <v>0</v>
      </c>
      <c r="CD263" s="79">
        <v>0</v>
      </c>
      <c r="CE263" s="79">
        <v>0</v>
      </c>
      <c r="CF263" s="79">
        <v>0</v>
      </c>
      <c r="CG263" s="79">
        <v>0</v>
      </c>
      <c r="CH263" s="79">
        <v>0</v>
      </c>
      <c r="CI263" s="81">
        <f t="shared" si="20"/>
        <v>1</v>
      </c>
      <c r="CJ263" s="260">
        <f t="shared" si="21"/>
        <v>1</v>
      </c>
      <c r="CK263" s="260">
        <f t="shared" si="22"/>
        <v>0.5</v>
      </c>
      <c r="CL263" s="260">
        <f t="shared" si="23"/>
        <v>0.5</v>
      </c>
      <c r="CM263" s="83">
        <v>2</v>
      </c>
      <c r="CN263" s="83" t="s">
        <v>4965</v>
      </c>
      <c r="CO263" s="140" t="s">
        <v>4965</v>
      </c>
      <c r="CP263" s="256" t="s">
        <v>4965</v>
      </c>
      <c r="CQ263" s="85" t="s">
        <v>4965</v>
      </c>
      <c r="CR263" s="85" t="s">
        <v>4965</v>
      </c>
      <c r="CS263" s="85" t="s">
        <v>4965</v>
      </c>
      <c r="CT263" s="85" t="s">
        <v>4965</v>
      </c>
      <c r="CU263" s="85"/>
    </row>
    <row r="264" spans="1:99" s="363" customFormat="1" ht="12" customHeight="1" x14ac:dyDescent="0.2">
      <c r="A264" s="89" t="s">
        <v>2442</v>
      </c>
      <c r="B264" s="90" t="s">
        <v>4688</v>
      </c>
      <c r="C264" s="90" t="s">
        <v>1432</v>
      </c>
      <c r="D264" s="90" t="s">
        <v>1432</v>
      </c>
      <c r="E264" s="96" t="s">
        <v>4689</v>
      </c>
      <c r="F264" s="90" t="s">
        <v>1432</v>
      </c>
      <c r="G264" s="90" t="s">
        <v>4568</v>
      </c>
      <c r="H264" s="90" t="s">
        <v>1458</v>
      </c>
      <c r="I264" s="90" t="s">
        <v>4690</v>
      </c>
      <c r="J264" s="90">
        <v>523502</v>
      </c>
      <c r="K264" s="90">
        <v>175832</v>
      </c>
      <c r="L264" s="177" t="s">
        <v>3088</v>
      </c>
      <c r="M264" s="91">
        <v>42094</v>
      </c>
      <c r="N264" s="92" t="s">
        <v>1432</v>
      </c>
      <c r="O264" s="90">
        <v>0</v>
      </c>
      <c r="P264" s="90">
        <v>1</v>
      </c>
      <c r="Q264" s="93">
        <v>1</v>
      </c>
      <c r="R264" s="90" t="s">
        <v>4691</v>
      </c>
      <c r="S264" s="90" t="s">
        <v>1438</v>
      </c>
      <c r="T264" s="92" t="s">
        <v>4692</v>
      </c>
      <c r="U264" s="92" t="s">
        <v>4693</v>
      </c>
      <c r="V264" s="90" t="s">
        <v>1439</v>
      </c>
      <c r="W264" s="92" t="s">
        <v>1432</v>
      </c>
      <c r="X264" s="90" t="s">
        <v>1442</v>
      </c>
      <c r="Y264" s="90" t="s">
        <v>4694</v>
      </c>
      <c r="Z264" s="90" t="s">
        <v>1444</v>
      </c>
      <c r="AA264" s="90" t="s">
        <v>3894</v>
      </c>
      <c r="AB264" s="385">
        <v>6.0000000000000001E-3</v>
      </c>
      <c r="AC264" s="94">
        <v>42094</v>
      </c>
      <c r="AD264" s="95" t="s">
        <v>1432</v>
      </c>
      <c r="AE264" s="157" t="s">
        <v>3063</v>
      </c>
      <c r="AF264" s="96" t="s">
        <v>1445</v>
      </c>
      <c r="AG264" s="97"/>
      <c r="AH264" s="97"/>
      <c r="AI264" s="97"/>
      <c r="AJ264" s="96">
        <v>0</v>
      </c>
      <c r="AK264" s="96">
        <v>1</v>
      </c>
      <c r="AL264" s="96">
        <v>0</v>
      </c>
      <c r="AM264" s="96">
        <v>0</v>
      </c>
      <c r="AN264" s="96">
        <v>0</v>
      </c>
      <c r="AO264" s="96">
        <v>0</v>
      </c>
      <c r="AP264" s="96">
        <v>0</v>
      </c>
      <c r="AQ264" s="96">
        <v>0</v>
      </c>
      <c r="AR264" s="96">
        <v>1</v>
      </c>
      <c r="AS264" s="96">
        <v>0</v>
      </c>
      <c r="AT264" s="96">
        <v>0</v>
      </c>
      <c r="AU264" s="96">
        <v>0</v>
      </c>
      <c r="AV264" s="96">
        <v>0</v>
      </c>
      <c r="AW264" s="96">
        <v>0</v>
      </c>
      <c r="AX264" s="96">
        <v>0</v>
      </c>
      <c r="AY264" s="96">
        <v>0</v>
      </c>
      <c r="AZ264" s="96">
        <v>0</v>
      </c>
      <c r="BA264" s="96">
        <v>0</v>
      </c>
      <c r="BB264" s="96">
        <v>0</v>
      </c>
      <c r="BC264" s="96">
        <v>0</v>
      </c>
      <c r="BD264" s="96">
        <v>0</v>
      </c>
      <c r="BE264" s="96">
        <v>0</v>
      </c>
      <c r="BF264" s="96">
        <v>0</v>
      </c>
      <c r="BG264" s="96">
        <v>0</v>
      </c>
      <c r="BH264" s="96">
        <v>0</v>
      </c>
      <c r="BI264" s="96">
        <v>0</v>
      </c>
      <c r="BJ264" s="96">
        <v>0</v>
      </c>
      <c r="BK264" s="96">
        <v>0</v>
      </c>
      <c r="BL264" s="120" t="s">
        <v>4490</v>
      </c>
      <c r="BM264" s="98">
        <v>0</v>
      </c>
      <c r="BN264" s="133">
        <v>0.5</v>
      </c>
      <c r="BO264" s="241">
        <v>0.5</v>
      </c>
      <c r="BP264" s="79">
        <v>0</v>
      </c>
      <c r="BQ264" s="79">
        <v>0</v>
      </c>
      <c r="BR264" s="79">
        <v>0</v>
      </c>
      <c r="BS264" s="238">
        <v>0</v>
      </c>
      <c r="BT264" s="79">
        <v>0</v>
      </c>
      <c r="BU264" s="79">
        <v>0</v>
      </c>
      <c r="BV264" s="79">
        <v>0</v>
      </c>
      <c r="BW264" s="79">
        <v>0</v>
      </c>
      <c r="BX264" s="79">
        <v>0</v>
      </c>
      <c r="BY264" s="79">
        <v>0</v>
      </c>
      <c r="BZ264" s="79">
        <v>0</v>
      </c>
      <c r="CA264" s="79">
        <v>0</v>
      </c>
      <c r="CB264" s="79">
        <v>0</v>
      </c>
      <c r="CC264" s="79">
        <v>0</v>
      </c>
      <c r="CD264" s="79">
        <v>0</v>
      </c>
      <c r="CE264" s="79">
        <v>0</v>
      </c>
      <c r="CF264" s="79">
        <v>0</v>
      </c>
      <c r="CG264" s="79">
        <v>0</v>
      </c>
      <c r="CH264" s="79">
        <v>0</v>
      </c>
      <c r="CI264" s="81">
        <f t="shared" si="20"/>
        <v>1</v>
      </c>
      <c r="CJ264" s="260">
        <f t="shared" si="21"/>
        <v>1</v>
      </c>
      <c r="CK264" s="260">
        <f t="shared" si="22"/>
        <v>0.5</v>
      </c>
      <c r="CL264" s="260">
        <f t="shared" si="23"/>
        <v>0.5</v>
      </c>
      <c r="CM264" s="83">
        <v>2</v>
      </c>
      <c r="CN264" s="83" t="s">
        <v>4965</v>
      </c>
      <c r="CO264" s="140" t="s">
        <v>4965</v>
      </c>
      <c r="CP264" s="256" t="s">
        <v>4965</v>
      </c>
      <c r="CQ264" s="85" t="s">
        <v>4965</v>
      </c>
      <c r="CR264" s="85" t="s">
        <v>4965</v>
      </c>
      <c r="CS264" s="85" t="s">
        <v>4965</v>
      </c>
      <c r="CT264" s="85" t="s">
        <v>4965</v>
      </c>
      <c r="CU264" s="85"/>
    </row>
    <row r="265" spans="1:99" s="363" customFormat="1" ht="12" customHeight="1" x14ac:dyDescent="0.2">
      <c r="A265" s="89" t="s">
        <v>2442</v>
      </c>
      <c r="B265" s="90" t="s">
        <v>4695</v>
      </c>
      <c r="C265" s="90" t="s">
        <v>4696</v>
      </c>
      <c r="D265" s="90" t="s">
        <v>1432</v>
      </c>
      <c r="E265" s="96" t="s">
        <v>4697</v>
      </c>
      <c r="F265" s="90" t="s">
        <v>1432</v>
      </c>
      <c r="G265" s="90" t="s">
        <v>4698</v>
      </c>
      <c r="H265" s="90" t="s">
        <v>1458</v>
      </c>
      <c r="I265" s="90" t="s">
        <v>4699</v>
      </c>
      <c r="J265" s="90">
        <v>525021</v>
      </c>
      <c r="K265" s="90">
        <v>174084</v>
      </c>
      <c r="L265" s="177" t="s">
        <v>3079</v>
      </c>
      <c r="M265" s="91">
        <v>40413</v>
      </c>
      <c r="N265" s="92" t="s">
        <v>1432</v>
      </c>
      <c r="O265" s="90">
        <v>0</v>
      </c>
      <c r="P265" s="90">
        <v>1</v>
      </c>
      <c r="Q265" s="93">
        <v>1</v>
      </c>
      <c r="R265" s="90" t="s">
        <v>4701</v>
      </c>
      <c r="S265" s="90" t="s">
        <v>1438</v>
      </c>
      <c r="T265" s="92" t="s">
        <v>4702</v>
      </c>
      <c r="U265" s="92" t="s">
        <v>4700</v>
      </c>
      <c r="V265" s="90" t="s">
        <v>1439</v>
      </c>
      <c r="W265" s="92" t="s">
        <v>1432</v>
      </c>
      <c r="X265" s="90" t="s">
        <v>1442</v>
      </c>
      <c r="Y265" s="90" t="s">
        <v>1443</v>
      </c>
      <c r="Z265" s="90" t="s">
        <v>1444</v>
      </c>
      <c r="AA265" s="90" t="s">
        <v>2713</v>
      </c>
      <c r="AB265" s="385">
        <v>4.3999999999999997E-2</v>
      </c>
      <c r="AC265" s="94">
        <v>40413</v>
      </c>
      <c r="AD265" s="95" t="s">
        <v>1432</v>
      </c>
      <c r="AE265" s="157" t="s">
        <v>3063</v>
      </c>
      <c r="AF265" s="96" t="s">
        <v>1445</v>
      </c>
      <c r="AG265" s="97"/>
      <c r="AH265" s="97"/>
      <c r="AI265" s="97"/>
      <c r="AJ265" s="96">
        <v>0</v>
      </c>
      <c r="AK265" s="96">
        <v>0</v>
      </c>
      <c r="AL265" s="96">
        <v>0</v>
      </c>
      <c r="AM265" s="96">
        <v>0</v>
      </c>
      <c r="AN265" s="96">
        <v>1</v>
      </c>
      <c r="AO265" s="96">
        <v>0</v>
      </c>
      <c r="AP265" s="96">
        <v>0</v>
      </c>
      <c r="AQ265" s="96">
        <v>0</v>
      </c>
      <c r="AR265" s="96">
        <v>0</v>
      </c>
      <c r="AS265" s="96">
        <v>0</v>
      </c>
      <c r="AT265" s="96">
        <v>0</v>
      </c>
      <c r="AU265" s="96">
        <v>0</v>
      </c>
      <c r="AV265" s="96">
        <v>0</v>
      </c>
      <c r="AW265" s="96">
        <v>0</v>
      </c>
      <c r="AX265" s="96">
        <v>0</v>
      </c>
      <c r="AY265" s="96">
        <v>0</v>
      </c>
      <c r="AZ265" s="96">
        <v>0</v>
      </c>
      <c r="BA265" s="96">
        <v>0</v>
      </c>
      <c r="BB265" s="96">
        <v>1</v>
      </c>
      <c r="BC265" s="96">
        <v>0</v>
      </c>
      <c r="BD265" s="96">
        <v>0</v>
      </c>
      <c r="BE265" s="96">
        <v>0</v>
      </c>
      <c r="BF265" s="96">
        <v>0</v>
      </c>
      <c r="BG265" s="96">
        <v>0</v>
      </c>
      <c r="BH265" s="96">
        <v>0</v>
      </c>
      <c r="BI265" s="96">
        <v>0</v>
      </c>
      <c r="BJ265" s="96">
        <v>0</v>
      </c>
      <c r="BK265" s="96">
        <v>0</v>
      </c>
      <c r="BL265" s="120" t="s">
        <v>4490</v>
      </c>
      <c r="BM265" s="98">
        <v>0</v>
      </c>
      <c r="BN265" s="133">
        <v>0.5</v>
      </c>
      <c r="BO265" s="241">
        <v>0.5</v>
      </c>
      <c r="BP265" s="79">
        <v>0</v>
      </c>
      <c r="BQ265" s="79">
        <v>0</v>
      </c>
      <c r="BR265" s="79">
        <v>0</v>
      </c>
      <c r="BS265" s="238">
        <v>0</v>
      </c>
      <c r="BT265" s="79">
        <v>0</v>
      </c>
      <c r="BU265" s="79">
        <v>0</v>
      </c>
      <c r="BV265" s="79">
        <v>0</v>
      </c>
      <c r="BW265" s="79">
        <v>0</v>
      </c>
      <c r="BX265" s="79">
        <v>0</v>
      </c>
      <c r="BY265" s="79">
        <v>0</v>
      </c>
      <c r="BZ265" s="79">
        <v>0</v>
      </c>
      <c r="CA265" s="79">
        <v>0</v>
      </c>
      <c r="CB265" s="79">
        <v>0</v>
      </c>
      <c r="CC265" s="79">
        <v>0</v>
      </c>
      <c r="CD265" s="79">
        <v>0</v>
      </c>
      <c r="CE265" s="79">
        <v>0</v>
      </c>
      <c r="CF265" s="79">
        <v>0</v>
      </c>
      <c r="CG265" s="79">
        <v>0</v>
      </c>
      <c r="CH265" s="79">
        <v>0</v>
      </c>
      <c r="CI265" s="81">
        <f t="shared" si="20"/>
        <v>1</v>
      </c>
      <c r="CJ265" s="260">
        <f t="shared" si="21"/>
        <v>1</v>
      </c>
      <c r="CK265" s="260">
        <f t="shared" si="22"/>
        <v>0.5</v>
      </c>
      <c r="CL265" s="260">
        <f t="shared" si="23"/>
        <v>0.5</v>
      </c>
      <c r="CM265" s="83">
        <v>2</v>
      </c>
      <c r="CN265" s="83" t="s">
        <v>4965</v>
      </c>
      <c r="CO265" s="140" t="s">
        <v>4965</v>
      </c>
      <c r="CP265" s="256" t="s">
        <v>4965</v>
      </c>
      <c r="CQ265" s="85" t="s">
        <v>4965</v>
      </c>
      <c r="CR265" s="85" t="s">
        <v>4965</v>
      </c>
      <c r="CS265" s="85" t="s">
        <v>4965</v>
      </c>
      <c r="CT265" s="85" t="s">
        <v>4965</v>
      </c>
      <c r="CU265" s="85"/>
    </row>
    <row r="266" spans="1:99" s="363" customFormat="1" ht="12" customHeight="1" x14ac:dyDescent="0.2">
      <c r="A266" s="89" t="s">
        <v>2442</v>
      </c>
      <c r="B266" s="90" t="s">
        <v>4703</v>
      </c>
      <c r="C266" s="90" t="s">
        <v>1432</v>
      </c>
      <c r="D266" s="90" t="s">
        <v>1432</v>
      </c>
      <c r="E266" s="96" t="s">
        <v>4704</v>
      </c>
      <c r="F266" s="90" t="s">
        <v>4705</v>
      </c>
      <c r="G266" s="90" t="s">
        <v>4706</v>
      </c>
      <c r="H266" s="90" t="s">
        <v>1435</v>
      </c>
      <c r="I266" s="90" t="s">
        <v>4707</v>
      </c>
      <c r="J266" s="90">
        <v>527686</v>
      </c>
      <c r="K266" s="90">
        <v>170779</v>
      </c>
      <c r="L266" s="177" t="s">
        <v>3082</v>
      </c>
      <c r="M266" s="91">
        <v>41577</v>
      </c>
      <c r="N266" s="92" t="s">
        <v>1432</v>
      </c>
      <c r="O266" s="90">
        <v>0</v>
      </c>
      <c r="P266" s="90">
        <v>2</v>
      </c>
      <c r="Q266" s="93">
        <v>2</v>
      </c>
      <c r="R266" s="90" t="s">
        <v>4708</v>
      </c>
      <c r="S266" s="90" t="s">
        <v>1438</v>
      </c>
      <c r="T266" s="92" t="s">
        <v>4709</v>
      </c>
      <c r="U266" s="92" t="s">
        <v>4710</v>
      </c>
      <c r="V266" s="90" t="s">
        <v>1439</v>
      </c>
      <c r="W266" s="92" t="s">
        <v>1432</v>
      </c>
      <c r="X266" s="90" t="s">
        <v>1442</v>
      </c>
      <c r="Y266" s="90" t="s">
        <v>1443</v>
      </c>
      <c r="Z266" s="90" t="s">
        <v>1444</v>
      </c>
      <c r="AA266" s="90" t="s">
        <v>2713</v>
      </c>
      <c r="AB266" s="385">
        <v>1.9E-2</v>
      </c>
      <c r="AC266" s="94">
        <v>41577</v>
      </c>
      <c r="AD266" s="95" t="s">
        <v>1432</v>
      </c>
      <c r="AE266" s="157" t="s">
        <v>3063</v>
      </c>
      <c r="AF266" s="96" t="s">
        <v>1445</v>
      </c>
      <c r="AG266" s="97"/>
      <c r="AH266" s="96">
        <v>0</v>
      </c>
      <c r="AI266" s="96">
        <v>0</v>
      </c>
      <c r="AJ266" s="96">
        <v>0</v>
      </c>
      <c r="AK266" s="96">
        <v>0</v>
      </c>
      <c r="AL266" s="96">
        <v>1</v>
      </c>
      <c r="AM266" s="96">
        <v>1</v>
      </c>
      <c r="AN266" s="96">
        <v>0</v>
      </c>
      <c r="AO266" s="96">
        <v>0</v>
      </c>
      <c r="AP266" s="96">
        <v>0</v>
      </c>
      <c r="AQ266" s="96">
        <v>0</v>
      </c>
      <c r="AR266" s="96">
        <v>0</v>
      </c>
      <c r="AS266" s="96">
        <v>1</v>
      </c>
      <c r="AT266" s="96">
        <v>1</v>
      </c>
      <c r="AU266" s="96">
        <v>0</v>
      </c>
      <c r="AV266" s="96">
        <v>0</v>
      </c>
      <c r="AW266" s="96">
        <v>0</v>
      </c>
      <c r="AX266" s="96">
        <v>0</v>
      </c>
      <c r="AY266" s="96">
        <v>0</v>
      </c>
      <c r="AZ266" s="96">
        <v>0</v>
      </c>
      <c r="BA266" s="96">
        <v>0</v>
      </c>
      <c r="BB266" s="96">
        <v>0</v>
      </c>
      <c r="BC266" s="96">
        <v>0</v>
      </c>
      <c r="BD266" s="96">
        <v>0</v>
      </c>
      <c r="BE266" s="96">
        <v>0</v>
      </c>
      <c r="BF266" s="96">
        <v>0</v>
      </c>
      <c r="BG266" s="96">
        <v>0</v>
      </c>
      <c r="BH266" s="96">
        <v>0</v>
      </c>
      <c r="BI266" s="96">
        <v>0</v>
      </c>
      <c r="BJ266" s="96">
        <v>0</v>
      </c>
      <c r="BK266" s="96">
        <v>0</v>
      </c>
      <c r="BL266" s="120" t="s">
        <v>4490</v>
      </c>
      <c r="BM266" s="98">
        <v>0</v>
      </c>
      <c r="BN266" s="133">
        <v>1</v>
      </c>
      <c r="BO266" s="241">
        <v>1</v>
      </c>
      <c r="BP266" s="79">
        <v>0</v>
      </c>
      <c r="BQ266" s="79">
        <v>0</v>
      </c>
      <c r="BR266" s="79">
        <v>0</v>
      </c>
      <c r="BS266" s="238">
        <v>0</v>
      </c>
      <c r="BT266" s="79">
        <v>0</v>
      </c>
      <c r="BU266" s="79">
        <v>0</v>
      </c>
      <c r="BV266" s="79">
        <v>0</v>
      </c>
      <c r="BW266" s="79">
        <v>0</v>
      </c>
      <c r="BX266" s="79">
        <v>0</v>
      </c>
      <c r="BY266" s="79">
        <v>0</v>
      </c>
      <c r="BZ266" s="79">
        <v>0</v>
      </c>
      <c r="CA266" s="79">
        <v>0</v>
      </c>
      <c r="CB266" s="79">
        <v>0</v>
      </c>
      <c r="CC266" s="79">
        <v>0</v>
      </c>
      <c r="CD266" s="79">
        <v>0</v>
      </c>
      <c r="CE266" s="79">
        <v>0</v>
      </c>
      <c r="CF266" s="79">
        <v>0</v>
      </c>
      <c r="CG266" s="79">
        <v>0</v>
      </c>
      <c r="CH266" s="79">
        <v>0</v>
      </c>
      <c r="CI266" s="81">
        <f t="shared" si="20"/>
        <v>2</v>
      </c>
      <c r="CJ266" s="260">
        <f t="shared" si="21"/>
        <v>2</v>
      </c>
      <c r="CK266" s="260">
        <f t="shared" si="22"/>
        <v>1</v>
      </c>
      <c r="CL266" s="260">
        <f t="shared" si="23"/>
        <v>1</v>
      </c>
      <c r="CM266" s="83">
        <v>2</v>
      </c>
      <c r="CN266" s="83" t="s">
        <v>4965</v>
      </c>
      <c r="CO266" s="140" t="s">
        <v>4965</v>
      </c>
      <c r="CP266" s="256" t="s">
        <v>4965</v>
      </c>
      <c r="CQ266" s="85" t="s">
        <v>4965</v>
      </c>
      <c r="CR266" s="85" t="s">
        <v>4965</v>
      </c>
      <c r="CS266" s="85" t="s">
        <v>4965</v>
      </c>
      <c r="CT266" s="85" t="s">
        <v>4965</v>
      </c>
      <c r="CU266" s="85"/>
    </row>
    <row r="267" spans="1:99" s="363" customFormat="1" ht="12" customHeight="1" x14ac:dyDescent="0.2">
      <c r="A267" s="89" t="s">
        <v>2442</v>
      </c>
      <c r="B267" s="90" t="s">
        <v>4711</v>
      </c>
      <c r="C267" s="90" t="s">
        <v>4712</v>
      </c>
      <c r="D267" s="90" t="s">
        <v>1432</v>
      </c>
      <c r="E267" s="96" t="s">
        <v>4713</v>
      </c>
      <c r="F267" s="90" t="s">
        <v>4714</v>
      </c>
      <c r="G267" s="90" t="s">
        <v>4715</v>
      </c>
      <c r="H267" s="90" t="s">
        <v>1435</v>
      </c>
      <c r="I267" s="90" t="s">
        <v>4716</v>
      </c>
      <c r="J267" s="90">
        <v>527531</v>
      </c>
      <c r="K267" s="90">
        <v>171706</v>
      </c>
      <c r="L267" s="177" t="s">
        <v>3069</v>
      </c>
      <c r="M267" s="91">
        <v>41572</v>
      </c>
      <c r="N267" s="92" t="s">
        <v>1432</v>
      </c>
      <c r="O267" s="90">
        <v>0</v>
      </c>
      <c r="P267" s="90">
        <v>8</v>
      </c>
      <c r="Q267" s="93">
        <v>8</v>
      </c>
      <c r="R267" s="90" t="s">
        <v>4718</v>
      </c>
      <c r="S267" s="90" t="s">
        <v>1438</v>
      </c>
      <c r="T267" s="92" t="s">
        <v>4709</v>
      </c>
      <c r="U267" s="92" t="s">
        <v>4719</v>
      </c>
      <c r="V267" s="90" t="s">
        <v>1439</v>
      </c>
      <c r="W267" s="92" t="s">
        <v>1432</v>
      </c>
      <c r="X267" s="90" t="s">
        <v>1442</v>
      </c>
      <c r="Y267" s="90" t="s">
        <v>4694</v>
      </c>
      <c r="Z267" s="90" t="s">
        <v>1444</v>
      </c>
      <c r="AA267" s="90" t="s">
        <v>4720</v>
      </c>
      <c r="AB267" s="385">
        <v>4.8000000000000001E-2</v>
      </c>
      <c r="AC267" s="94">
        <v>41572</v>
      </c>
      <c r="AD267" s="95" t="s">
        <v>1432</v>
      </c>
      <c r="AE267" s="157" t="s">
        <v>3063</v>
      </c>
      <c r="AF267" s="96" t="s">
        <v>1445</v>
      </c>
      <c r="AG267" s="97"/>
      <c r="AH267" s="97"/>
      <c r="AI267" s="97"/>
      <c r="AJ267" s="96">
        <v>0</v>
      </c>
      <c r="AK267" s="96">
        <v>0</v>
      </c>
      <c r="AL267" s="96">
        <v>8</v>
      </c>
      <c r="AM267" s="96">
        <v>0</v>
      </c>
      <c r="AN267" s="96">
        <v>0</v>
      </c>
      <c r="AO267" s="96">
        <v>0</v>
      </c>
      <c r="AP267" s="96">
        <v>0</v>
      </c>
      <c r="AQ267" s="96">
        <v>0</v>
      </c>
      <c r="AR267" s="96">
        <v>0</v>
      </c>
      <c r="AS267" s="96">
        <v>8</v>
      </c>
      <c r="AT267" s="96">
        <v>0</v>
      </c>
      <c r="AU267" s="96">
        <v>0</v>
      </c>
      <c r="AV267" s="96">
        <v>0</v>
      </c>
      <c r="AW267" s="96">
        <v>0</v>
      </c>
      <c r="AX267" s="96">
        <v>0</v>
      </c>
      <c r="AY267" s="96">
        <v>0</v>
      </c>
      <c r="AZ267" s="96">
        <v>0</v>
      </c>
      <c r="BA267" s="96">
        <v>0</v>
      </c>
      <c r="BB267" s="96">
        <v>0</v>
      </c>
      <c r="BC267" s="96">
        <v>0</v>
      </c>
      <c r="BD267" s="96">
        <v>0</v>
      </c>
      <c r="BE267" s="96">
        <v>0</v>
      </c>
      <c r="BF267" s="96">
        <v>0</v>
      </c>
      <c r="BG267" s="96">
        <v>0</v>
      </c>
      <c r="BH267" s="96">
        <v>0</v>
      </c>
      <c r="BI267" s="96">
        <v>0</v>
      </c>
      <c r="BJ267" s="96">
        <v>0</v>
      </c>
      <c r="BK267" s="96">
        <v>0</v>
      </c>
      <c r="BL267" s="120" t="s">
        <v>4490</v>
      </c>
      <c r="BM267" s="98">
        <v>0</v>
      </c>
      <c r="BN267" s="133">
        <v>4</v>
      </c>
      <c r="BO267" s="241">
        <v>4</v>
      </c>
      <c r="BP267" s="79">
        <v>0</v>
      </c>
      <c r="BQ267" s="79">
        <v>0</v>
      </c>
      <c r="BR267" s="79">
        <v>0</v>
      </c>
      <c r="BS267" s="238">
        <v>0</v>
      </c>
      <c r="BT267" s="79">
        <v>0</v>
      </c>
      <c r="BU267" s="79">
        <v>0</v>
      </c>
      <c r="BV267" s="79">
        <v>0</v>
      </c>
      <c r="BW267" s="79">
        <v>0</v>
      </c>
      <c r="BX267" s="79">
        <v>0</v>
      </c>
      <c r="BY267" s="79">
        <v>0</v>
      </c>
      <c r="BZ267" s="79">
        <v>0</v>
      </c>
      <c r="CA267" s="79">
        <v>0</v>
      </c>
      <c r="CB267" s="79">
        <v>0</v>
      </c>
      <c r="CC267" s="79">
        <v>0</v>
      </c>
      <c r="CD267" s="79">
        <v>0</v>
      </c>
      <c r="CE267" s="79">
        <v>0</v>
      </c>
      <c r="CF267" s="79">
        <v>0</v>
      </c>
      <c r="CG267" s="79">
        <v>0</v>
      </c>
      <c r="CH267" s="79">
        <v>0</v>
      </c>
      <c r="CI267" s="81">
        <f t="shared" si="20"/>
        <v>8</v>
      </c>
      <c r="CJ267" s="260">
        <f t="shared" si="21"/>
        <v>8</v>
      </c>
      <c r="CK267" s="260">
        <f t="shared" si="22"/>
        <v>4</v>
      </c>
      <c r="CL267" s="260">
        <f t="shared" si="23"/>
        <v>4</v>
      </c>
      <c r="CM267" s="83">
        <v>2</v>
      </c>
      <c r="CN267" s="83" t="s">
        <v>4965</v>
      </c>
      <c r="CO267" s="180" t="s">
        <v>1941</v>
      </c>
      <c r="CP267" s="256" t="s">
        <v>4965</v>
      </c>
      <c r="CQ267" s="85" t="s">
        <v>4965</v>
      </c>
      <c r="CR267" s="85" t="s">
        <v>4965</v>
      </c>
      <c r="CS267" s="85" t="s">
        <v>4965</v>
      </c>
      <c r="CT267" s="85" t="s">
        <v>4965</v>
      </c>
      <c r="CU267" s="85"/>
    </row>
    <row r="268" spans="1:99" s="363" customFormat="1" ht="12" customHeight="1" x14ac:dyDescent="0.2">
      <c r="A268" s="89" t="s">
        <v>2442</v>
      </c>
      <c r="B268" s="90" t="s">
        <v>4721</v>
      </c>
      <c r="C268" s="90" t="s">
        <v>1432</v>
      </c>
      <c r="D268" s="90" t="s">
        <v>1432</v>
      </c>
      <c r="E268" s="96" t="s">
        <v>1432</v>
      </c>
      <c r="F268" s="90" t="s">
        <v>4722</v>
      </c>
      <c r="G268" s="90" t="s">
        <v>4723</v>
      </c>
      <c r="H268" s="90" t="s">
        <v>1885</v>
      </c>
      <c r="I268" s="90" t="s">
        <v>4724</v>
      </c>
      <c r="J268" s="90">
        <v>526048</v>
      </c>
      <c r="K268" s="90">
        <v>173206</v>
      </c>
      <c r="L268" s="177" t="s">
        <v>3078</v>
      </c>
      <c r="M268" s="91">
        <v>41729</v>
      </c>
      <c r="N268" s="92" t="s">
        <v>1432</v>
      </c>
      <c r="O268" s="90">
        <v>0</v>
      </c>
      <c r="P268" s="90">
        <v>6</v>
      </c>
      <c r="Q268" s="93">
        <v>6</v>
      </c>
      <c r="R268" s="90" t="s">
        <v>4725</v>
      </c>
      <c r="S268" s="90" t="s">
        <v>1438</v>
      </c>
      <c r="T268" s="92" t="s">
        <v>4726</v>
      </c>
      <c r="U268" s="92" t="s">
        <v>4727</v>
      </c>
      <c r="V268" s="90" t="s">
        <v>1439</v>
      </c>
      <c r="W268" s="92" t="s">
        <v>1432</v>
      </c>
      <c r="X268" s="90" t="s">
        <v>1442</v>
      </c>
      <c r="Y268" s="90" t="s">
        <v>1443</v>
      </c>
      <c r="Z268" s="90" t="s">
        <v>1444</v>
      </c>
      <c r="AA268" s="90" t="s">
        <v>2713</v>
      </c>
      <c r="AB268" s="385">
        <v>3.4000000000000002E-2</v>
      </c>
      <c r="AC268" s="94">
        <v>41729</v>
      </c>
      <c r="AD268" s="95" t="s">
        <v>1432</v>
      </c>
      <c r="AE268" s="157" t="s">
        <v>1931</v>
      </c>
      <c r="AF268" s="96" t="s">
        <v>3905</v>
      </c>
      <c r="AG268" s="97"/>
      <c r="AH268" s="96">
        <v>1</v>
      </c>
      <c r="AI268" s="96">
        <v>1</v>
      </c>
      <c r="AJ268" s="96">
        <v>0</v>
      </c>
      <c r="AK268" s="96">
        <v>3</v>
      </c>
      <c r="AL268" s="96">
        <v>3</v>
      </c>
      <c r="AM268" s="96">
        <v>0</v>
      </c>
      <c r="AN268" s="96">
        <v>0</v>
      </c>
      <c r="AO268" s="96">
        <v>0</v>
      </c>
      <c r="AP268" s="96">
        <v>0</v>
      </c>
      <c r="AQ268" s="96">
        <v>0</v>
      </c>
      <c r="AR268" s="96">
        <v>3</v>
      </c>
      <c r="AS268" s="96">
        <v>3</v>
      </c>
      <c r="AT268" s="96">
        <v>0</v>
      </c>
      <c r="AU268" s="96">
        <v>0</v>
      </c>
      <c r="AV268" s="96">
        <v>0</v>
      </c>
      <c r="AW268" s="96">
        <v>0</v>
      </c>
      <c r="AX268" s="96">
        <v>0</v>
      </c>
      <c r="AY268" s="96">
        <v>0</v>
      </c>
      <c r="AZ268" s="96">
        <v>0</v>
      </c>
      <c r="BA268" s="96">
        <v>0</v>
      </c>
      <c r="BB268" s="96">
        <v>0</v>
      </c>
      <c r="BC268" s="96">
        <v>0</v>
      </c>
      <c r="BD268" s="96">
        <v>0</v>
      </c>
      <c r="BE268" s="96">
        <v>0</v>
      </c>
      <c r="BF268" s="96">
        <v>0</v>
      </c>
      <c r="BG268" s="96">
        <v>0</v>
      </c>
      <c r="BH268" s="96">
        <v>0</v>
      </c>
      <c r="BI268" s="96">
        <v>0</v>
      </c>
      <c r="BJ268" s="96">
        <v>0</v>
      </c>
      <c r="BK268" s="96">
        <v>0</v>
      </c>
      <c r="BL268" s="120" t="s">
        <v>4490</v>
      </c>
      <c r="BM268" s="98">
        <v>0</v>
      </c>
      <c r="BN268" s="133">
        <v>3</v>
      </c>
      <c r="BO268" s="241">
        <v>3</v>
      </c>
      <c r="BP268" s="79">
        <v>0</v>
      </c>
      <c r="BQ268" s="79">
        <v>0</v>
      </c>
      <c r="BR268" s="79">
        <v>0</v>
      </c>
      <c r="BS268" s="238">
        <v>0</v>
      </c>
      <c r="BT268" s="79">
        <v>0</v>
      </c>
      <c r="BU268" s="79">
        <v>0</v>
      </c>
      <c r="BV268" s="79">
        <v>0</v>
      </c>
      <c r="BW268" s="79">
        <v>0</v>
      </c>
      <c r="BX268" s="79">
        <v>0</v>
      </c>
      <c r="BY268" s="79">
        <v>0</v>
      </c>
      <c r="BZ268" s="79">
        <v>0</v>
      </c>
      <c r="CA268" s="79">
        <v>0</v>
      </c>
      <c r="CB268" s="79">
        <v>0</v>
      </c>
      <c r="CC268" s="79">
        <v>0</v>
      </c>
      <c r="CD268" s="79">
        <v>0</v>
      </c>
      <c r="CE268" s="79">
        <v>0</v>
      </c>
      <c r="CF268" s="79">
        <v>0</v>
      </c>
      <c r="CG268" s="79">
        <v>0</v>
      </c>
      <c r="CH268" s="79">
        <v>0</v>
      </c>
      <c r="CI268" s="81">
        <f t="shared" si="20"/>
        <v>6</v>
      </c>
      <c r="CJ268" s="260">
        <f t="shared" si="21"/>
        <v>6</v>
      </c>
      <c r="CK268" s="260">
        <f t="shared" si="22"/>
        <v>3</v>
      </c>
      <c r="CL268" s="260">
        <f t="shared" si="23"/>
        <v>3</v>
      </c>
      <c r="CM268" s="83">
        <v>2</v>
      </c>
      <c r="CN268" s="83" t="s">
        <v>4965</v>
      </c>
      <c r="CO268" s="140" t="s">
        <v>4965</v>
      </c>
      <c r="CP268" s="256" t="s">
        <v>4965</v>
      </c>
      <c r="CQ268" s="85" t="s">
        <v>4965</v>
      </c>
      <c r="CR268" s="85" t="s">
        <v>4965</v>
      </c>
      <c r="CS268" s="85" t="s">
        <v>4965</v>
      </c>
      <c r="CT268" s="87" t="s">
        <v>1938</v>
      </c>
      <c r="CU268" s="85"/>
    </row>
    <row r="269" spans="1:99" s="363" customFormat="1" ht="12" customHeight="1" x14ac:dyDescent="0.2">
      <c r="A269" s="89" t="s">
        <v>2442</v>
      </c>
      <c r="B269" s="90" t="s">
        <v>4728</v>
      </c>
      <c r="C269" s="90" t="s">
        <v>1432</v>
      </c>
      <c r="D269" s="90" t="s">
        <v>1432</v>
      </c>
      <c r="E269" s="96" t="s">
        <v>1432</v>
      </c>
      <c r="F269" s="90" t="s">
        <v>4729</v>
      </c>
      <c r="G269" s="90" t="s">
        <v>4730</v>
      </c>
      <c r="H269" s="90" t="s">
        <v>1458</v>
      </c>
      <c r="I269" s="90" t="s">
        <v>4731</v>
      </c>
      <c r="J269" s="90">
        <v>522375</v>
      </c>
      <c r="K269" s="90">
        <v>173834</v>
      </c>
      <c r="L269" s="177" t="s">
        <v>3068</v>
      </c>
      <c r="M269" s="91">
        <v>41729</v>
      </c>
      <c r="N269" s="92" t="s">
        <v>1432</v>
      </c>
      <c r="O269" s="90">
        <v>1</v>
      </c>
      <c r="P269" s="90">
        <v>3</v>
      </c>
      <c r="Q269" s="93">
        <v>2</v>
      </c>
      <c r="R269" s="90" t="s">
        <v>4732</v>
      </c>
      <c r="S269" s="90" t="s">
        <v>1154</v>
      </c>
      <c r="T269" s="92" t="s">
        <v>4733</v>
      </c>
      <c r="U269" s="92" t="s">
        <v>1887</v>
      </c>
      <c r="V269" s="90" t="s">
        <v>1439</v>
      </c>
      <c r="W269" s="92" t="s">
        <v>1432</v>
      </c>
      <c r="X269" s="90" t="s">
        <v>1442</v>
      </c>
      <c r="Y269" s="90" t="s">
        <v>1443</v>
      </c>
      <c r="Z269" s="90" t="s">
        <v>1444</v>
      </c>
      <c r="AA269" s="90" t="s">
        <v>2713</v>
      </c>
      <c r="AB269" s="385">
        <v>1.2E-2</v>
      </c>
      <c r="AC269" s="94">
        <v>41729</v>
      </c>
      <c r="AD269" s="95" t="s">
        <v>1432</v>
      </c>
      <c r="AE269" s="157" t="s">
        <v>1931</v>
      </c>
      <c r="AF269" s="96" t="s">
        <v>3905</v>
      </c>
      <c r="AG269" s="97"/>
      <c r="AH269" s="97"/>
      <c r="AI269" s="97"/>
      <c r="AJ269" s="96">
        <v>0</v>
      </c>
      <c r="AK269" s="96">
        <v>1</v>
      </c>
      <c r="AL269" s="96">
        <v>1</v>
      </c>
      <c r="AM269" s="96">
        <v>0</v>
      </c>
      <c r="AN269" s="96">
        <v>0</v>
      </c>
      <c r="AO269" s="96">
        <v>0</v>
      </c>
      <c r="AP269" s="96">
        <v>0</v>
      </c>
      <c r="AQ269" s="96">
        <v>0</v>
      </c>
      <c r="AR269" s="96">
        <v>2</v>
      </c>
      <c r="AS269" s="96">
        <v>1</v>
      </c>
      <c r="AT269" s="96">
        <v>0</v>
      </c>
      <c r="AU269" s="96">
        <v>0</v>
      </c>
      <c r="AV269" s="96">
        <v>0</v>
      </c>
      <c r="AW269" s="96">
        <v>0</v>
      </c>
      <c r="AX269" s="96">
        <v>0</v>
      </c>
      <c r="AY269" s="96">
        <v>-1</v>
      </c>
      <c r="AZ269" s="96">
        <v>0</v>
      </c>
      <c r="BA269" s="96">
        <v>0</v>
      </c>
      <c r="BB269" s="96">
        <v>0</v>
      </c>
      <c r="BC269" s="96">
        <v>0</v>
      </c>
      <c r="BD269" s="96">
        <v>0</v>
      </c>
      <c r="BE269" s="96">
        <v>0</v>
      </c>
      <c r="BF269" s="96">
        <v>0</v>
      </c>
      <c r="BG269" s="96">
        <v>0</v>
      </c>
      <c r="BH269" s="96">
        <v>0</v>
      </c>
      <c r="BI269" s="96">
        <v>0</v>
      </c>
      <c r="BJ269" s="96">
        <v>0</v>
      </c>
      <c r="BK269" s="96">
        <v>0</v>
      </c>
      <c r="BL269" s="120" t="s">
        <v>4490</v>
      </c>
      <c r="BM269" s="98">
        <v>0</v>
      </c>
      <c r="BN269" s="133">
        <v>1</v>
      </c>
      <c r="BO269" s="241">
        <v>1</v>
      </c>
      <c r="BP269" s="79">
        <v>0</v>
      </c>
      <c r="BQ269" s="79">
        <v>0</v>
      </c>
      <c r="BR269" s="79">
        <v>0</v>
      </c>
      <c r="BS269" s="238">
        <v>0</v>
      </c>
      <c r="BT269" s="79">
        <v>0</v>
      </c>
      <c r="BU269" s="79">
        <v>0</v>
      </c>
      <c r="BV269" s="79">
        <v>0</v>
      </c>
      <c r="BW269" s="79">
        <v>0</v>
      </c>
      <c r="BX269" s="79">
        <v>0</v>
      </c>
      <c r="BY269" s="79">
        <v>0</v>
      </c>
      <c r="BZ269" s="79">
        <v>0</v>
      </c>
      <c r="CA269" s="79">
        <v>0</v>
      </c>
      <c r="CB269" s="79">
        <v>0</v>
      </c>
      <c r="CC269" s="79">
        <v>0</v>
      </c>
      <c r="CD269" s="79">
        <v>0</v>
      </c>
      <c r="CE269" s="79">
        <v>0</v>
      </c>
      <c r="CF269" s="79">
        <v>0</v>
      </c>
      <c r="CG269" s="79">
        <v>0</v>
      </c>
      <c r="CH269" s="79">
        <v>0</v>
      </c>
      <c r="CI269" s="81">
        <f t="shared" si="20"/>
        <v>2</v>
      </c>
      <c r="CJ269" s="260">
        <f t="shared" si="21"/>
        <v>2</v>
      </c>
      <c r="CK269" s="260">
        <f t="shared" si="22"/>
        <v>1</v>
      </c>
      <c r="CL269" s="260">
        <f t="shared" si="23"/>
        <v>1</v>
      </c>
      <c r="CM269" s="83">
        <v>2</v>
      </c>
      <c r="CN269" s="83" t="s">
        <v>4965</v>
      </c>
      <c r="CO269" s="140" t="s">
        <v>4965</v>
      </c>
      <c r="CP269" s="256" t="s">
        <v>4965</v>
      </c>
      <c r="CQ269" s="85" t="s">
        <v>4965</v>
      </c>
      <c r="CR269" s="85" t="s">
        <v>4965</v>
      </c>
      <c r="CS269" s="85" t="s">
        <v>4965</v>
      </c>
      <c r="CT269" s="85" t="s">
        <v>4965</v>
      </c>
      <c r="CU269" s="85"/>
    </row>
    <row r="270" spans="1:99" s="363" customFormat="1" ht="12" customHeight="1" x14ac:dyDescent="0.2">
      <c r="A270" s="89" t="s">
        <v>2442</v>
      </c>
      <c r="B270" s="90" t="s">
        <v>4734</v>
      </c>
      <c r="C270" s="90" t="s">
        <v>1432</v>
      </c>
      <c r="D270" s="90" t="s">
        <v>1432</v>
      </c>
      <c r="E270" s="96" t="s">
        <v>1432</v>
      </c>
      <c r="F270" s="90" t="s">
        <v>4735</v>
      </c>
      <c r="G270" s="90" t="s">
        <v>4736</v>
      </c>
      <c r="H270" s="90" t="s">
        <v>3944</v>
      </c>
      <c r="I270" s="90" t="s">
        <v>4737</v>
      </c>
      <c r="J270" s="90">
        <v>524356</v>
      </c>
      <c r="K270" s="90">
        <v>172782</v>
      </c>
      <c r="L270" s="177" t="s">
        <v>1398</v>
      </c>
      <c r="M270" s="91">
        <v>41729</v>
      </c>
      <c r="N270" s="92" t="s">
        <v>1432</v>
      </c>
      <c r="O270" s="90">
        <v>1</v>
      </c>
      <c r="P270" s="90">
        <v>1</v>
      </c>
      <c r="Q270" s="93">
        <v>0</v>
      </c>
      <c r="R270" s="90" t="s">
        <v>4738</v>
      </c>
      <c r="S270" s="90" t="s">
        <v>1438</v>
      </c>
      <c r="T270" s="92" t="s">
        <v>4739</v>
      </c>
      <c r="U270" s="92" t="s">
        <v>4740</v>
      </c>
      <c r="V270" s="90" t="s">
        <v>1439</v>
      </c>
      <c r="W270" s="92" t="s">
        <v>1432</v>
      </c>
      <c r="X270" s="90" t="s">
        <v>1442</v>
      </c>
      <c r="Y270" s="90" t="s">
        <v>1443</v>
      </c>
      <c r="Z270" s="90" t="s">
        <v>1444</v>
      </c>
      <c r="AA270" s="90" t="s">
        <v>2713</v>
      </c>
      <c r="AB270" s="385">
        <v>6.2E-2</v>
      </c>
      <c r="AC270" s="94">
        <v>41729</v>
      </c>
      <c r="AD270" s="95" t="s">
        <v>1432</v>
      </c>
      <c r="AE270" s="157" t="s">
        <v>3063</v>
      </c>
      <c r="AF270" s="96" t="s">
        <v>1445</v>
      </c>
      <c r="AG270" s="97"/>
      <c r="AH270" s="97"/>
      <c r="AI270" s="97"/>
      <c r="AJ270" s="96">
        <v>0</v>
      </c>
      <c r="AK270" s="96">
        <v>0</v>
      </c>
      <c r="AL270" s="96">
        <v>0</v>
      </c>
      <c r="AM270" s="96">
        <v>0</v>
      </c>
      <c r="AN270" s="96">
        <v>1</v>
      </c>
      <c r="AO270" s="96">
        <v>0</v>
      </c>
      <c r="AP270" s="96">
        <v>-1</v>
      </c>
      <c r="AQ270" s="96">
        <v>0</v>
      </c>
      <c r="AR270" s="96">
        <v>0</v>
      </c>
      <c r="AS270" s="96">
        <v>0</v>
      </c>
      <c r="AT270" s="96">
        <v>0</v>
      </c>
      <c r="AU270" s="96">
        <v>0</v>
      </c>
      <c r="AV270" s="96">
        <v>0</v>
      </c>
      <c r="AW270" s="96">
        <v>0</v>
      </c>
      <c r="AX270" s="96">
        <v>0</v>
      </c>
      <c r="AY270" s="96">
        <v>0</v>
      </c>
      <c r="AZ270" s="96">
        <v>0</v>
      </c>
      <c r="BA270" s="96">
        <v>0</v>
      </c>
      <c r="BB270" s="96">
        <v>1</v>
      </c>
      <c r="BC270" s="96">
        <v>0</v>
      </c>
      <c r="BD270" s="96">
        <v>-1</v>
      </c>
      <c r="BE270" s="96">
        <v>0</v>
      </c>
      <c r="BF270" s="96">
        <v>0</v>
      </c>
      <c r="BG270" s="96">
        <v>0</v>
      </c>
      <c r="BH270" s="96">
        <v>0</v>
      </c>
      <c r="BI270" s="96">
        <v>0</v>
      </c>
      <c r="BJ270" s="96">
        <v>0</v>
      </c>
      <c r="BK270" s="96">
        <v>0</v>
      </c>
      <c r="BL270" s="339"/>
      <c r="BM270" s="179">
        <f>Q270</f>
        <v>0</v>
      </c>
      <c r="BN270" s="79">
        <v>0</v>
      </c>
      <c r="BO270" s="237">
        <v>0</v>
      </c>
      <c r="BP270" s="79">
        <v>0</v>
      </c>
      <c r="BQ270" s="79">
        <v>0</v>
      </c>
      <c r="BR270" s="79">
        <v>0</v>
      </c>
      <c r="BS270" s="238">
        <v>0</v>
      </c>
      <c r="BT270" s="79">
        <v>0</v>
      </c>
      <c r="BU270" s="79">
        <v>0</v>
      </c>
      <c r="BV270" s="79">
        <v>0</v>
      </c>
      <c r="BW270" s="79">
        <v>0</v>
      </c>
      <c r="BX270" s="79">
        <v>0</v>
      </c>
      <c r="BY270" s="79">
        <v>0</v>
      </c>
      <c r="BZ270" s="79">
        <v>0</v>
      </c>
      <c r="CA270" s="79">
        <v>0</v>
      </c>
      <c r="CB270" s="79">
        <v>0</v>
      </c>
      <c r="CC270" s="79">
        <v>0</v>
      </c>
      <c r="CD270" s="79">
        <v>0</v>
      </c>
      <c r="CE270" s="79">
        <v>0</v>
      </c>
      <c r="CF270" s="79">
        <v>0</v>
      </c>
      <c r="CG270" s="79">
        <v>0</v>
      </c>
      <c r="CH270" s="79">
        <v>0</v>
      </c>
      <c r="CI270" s="81">
        <f t="shared" si="20"/>
        <v>0</v>
      </c>
      <c r="CJ270" s="131">
        <f t="shared" si="21"/>
        <v>0</v>
      </c>
      <c r="CK270" s="131">
        <f t="shared" si="22"/>
        <v>0</v>
      </c>
      <c r="CL270" s="131">
        <f t="shared" si="23"/>
        <v>0</v>
      </c>
      <c r="CM270" s="83">
        <v>2</v>
      </c>
      <c r="CN270" s="83" t="s">
        <v>4965</v>
      </c>
      <c r="CO270" s="140" t="s">
        <v>4965</v>
      </c>
      <c r="CP270" s="256" t="s">
        <v>4965</v>
      </c>
      <c r="CQ270" s="85" t="s">
        <v>4965</v>
      </c>
      <c r="CR270" s="85" t="s">
        <v>4965</v>
      </c>
      <c r="CS270" s="85" t="s">
        <v>4965</v>
      </c>
      <c r="CT270" s="85" t="s">
        <v>4965</v>
      </c>
      <c r="CU270" s="85"/>
    </row>
    <row r="271" spans="1:99" s="363" customFormat="1" ht="12" customHeight="1" x14ac:dyDescent="0.2">
      <c r="A271" s="89" t="s">
        <v>2442</v>
      </c>
      <c r="B271" s="90" t="s">
        <v>4741</v>
      </c>
      <c r="C271" s="90" t="s">
        <v>1432</v>
      </c>
      <c r="D271" s="90" t="s">
        <v>4742</v>
      </c>
      <c r="E271" s="96" t="s">
        <v>4743</v>
      </c>
      <c r="F271" s="90" t="s">
        <v>4744</v>
      </c>
      <c r="G271" s="90" t="s">
        <v>271</v>
      </c>
      <c r="H271" s="90" t="s">
        <v>1458</v>
      </c>
      <c r="I271" s="90" t="s">
        <v>4745</v>
      </c>
      <c r="J271" s="90">
        <v>524045</v>
      </c>
      <c r="K271" s="90">
        <v>174982</v>
      </c>
      <c r="L271" s="177" t="s">
        <v>3079</v>
      </c>
      <c r="M271" s="91">
        <v>41289</v>
      </c>
      <c r="N271" s="92" t="s">
        <v>1432</v>
      </c>
      <c r="O271" s="90">
        <v>18</v>
      </c>
      <c r="P271" s="90">
        <v>56</v>
      </c>
      <c r="Q271" s="93">
        <v>38</v>
      </c>
      <c r="R271" s="90" t="s">
        <v>3651</v>
      </c>
      <c r="S271" s="90" t="s">
        <v>1154</v>
      </c>
      <c r="T271" s="92" t="s">
        <v>3652</v>
      </c>
      <c r="U271" s="92" t="s">
        <v>3653</v>
      </c>
      <c r="V271" s="90" t="s">
        <v>1439</v>
      </c>
      <c r="W271" s="92" t="s">
        <v>1432</v>
      </c>
      <c r="X271" s="90" t="s">
        <v>1442</v>
      </c>
      <c r="Y271" s="90" t="s">
        <v>1443</v>
      </c>
      <c r="Z271" s="90" t="s">
        <v>1443</v>
      </c>
      <c r="AA271" s="90" t="s">
        <v>1444</v>
      </c>
      <c r="AB271" s="385">
        <v>0.13700000000000001</v>
      </c>
      <c r="AC271" s="94">
        <v>41289</v>
      </c>
      <c r="AD271" s="95" t="s">
        <v>1432</v>
      </c>
      <c r="AE271" s="157" t="s">
        <v>3063</v>
      </c>
      <c r="AF271" s="96" t="s">
        <v>1445</v>
      </c>
      <c r="AG271" s="97"/>
      <c r="AH271" s="97"/>
      <c r="AI271" s="96">
        <v>56</v>
      </c>
      <c r="AJ271" s="96">
        <v>-8</v>
      </c>
      <c r="AK271" s="96">
        <v>8</v>
      </c>
      <c r="AL271" s="96">
        <v>35</v>
      </c>
      <c r="AM271" s="96">
        <v>3</v>
      </c>
      <c r="AN271" s="96">
        <v>0</v>
      </c>
      <c r="AO271" s="96">
        <v>0</v>
      </c>
      <c r="AP271" s="96">
        <v>0</v>
      </c>
      <c r="AQ271" s="96">
        <v>-8</v>
      </c>
      <c r="AR271" s="96">
        <v>8</v>
      </c>
      <c r="AS271" s="96">
        <v>35</v>
      </c>
      <c r="AT271" s="96">
        <v>3</v>
      </c>
      <c r="AU271" s="96">
        <v>0</v>
      </c>
      <c r="AV271" s="96">
        <v>0</v>
      </c>
      <c r="AW271" s="96">
        <v>0</v>
      </c>
      <c r="AX271" s="96">
        <v>0</v>
      </c>
      <c r="AY271" s="96">
        <v>0</v>
      </c>
      <c r="AZ271" s="96">
        <v>0</v>
      </c>
      <c r="BA271" s="96">
        <v>0</v>
      </c>
      <c r="BB271" s="96">
        <v>0</v>
      </c>
      <c r="BC271" s="96">
        <v>0</v>
      </c>
      <c r="BD271" s="96">
        <v>0</v>
      </c>
      <c r="BE271" s="96">
        <v>0</v>
      </c>
      <c r="BF271" s="96">
        <v>0</v>
      </c>
      <c r="BG271" s="96">
        <v>0</v>
      </c>
      <c r="BH271" s="96">
        <v>0</v>
      </c>
      <c r="BI271" s="96">
        <v>0</v>
      </c>
      <c r="BJ271" s="96">
        <v>0</v>
      </c>
      <c r="BK271" s="96">
        <v>0</v>
      </c>
      <c r="BL271" s="120" t="s">
        <v>4491</v>
      </c>
      <c r="BM271" s="98">
        <v>0</v>
      </c>
      <c r="BN271" s="133">
        <v>38</v>
      </c>
      <c r="BO271" s="237">
        <v>0</v>
      </c>
      <c r="BP271" s="79">
        <v>0</v>
      </c>
      <c r="BQ271" s="79">
        <v>0</v>
      </c>
      <c r="BR271" s="79">
        <v>0</v>
      </c>
      <c r="BS271" s="238">
        <v>0</v>
      </c>
      <c r="BT271" s="79">
        <v>0</v>
      </c>
      <c r="BU271" s="79">
        <v>0</v>
      </c>
      <c r="BV271" s="79">
        <v>0</v>
      </c>
      <c r="BW271" s="79">
        <v>0</v>
      </c>
      <c r="BX271" s="79">
        <v>0</v>
      </c>
      <c r="BY271" s="79">
        <v>0</v>
      </c>
      <c r="BZ271" s="79">
        <v>0</v>
      </c>
      <c r="CA271" s="79">
        <v>0</v>
      </c>
      <c r="CB271" s="79">
        <v>0</v>
      </c>
      <c r="CC271" s="79">
        <v>0</v>
      </c>
      <c r="CD271" s="79">
        <v>0</v>
      </c>
      <c r="CE271" s="79">
        <v>0</v>
      </c>
      <c r="CF271" s="79">
        <v>0</v>
      </c>
      <c r="CG271" s="79">
        <v>0</v>
      </c>
      <c r="CH271" s="79">
        <v>0</v>
      </c>
      <c r="CI271" s="81">
        <f t="shared" si="20"/>
        <v>38</v>
      </c>
      <c r="CJ271" s="260">
        <f t="shared" si="21"/>
        <v>38</v>
      </c>
      <c r="CK271" s="131">
        <f t="shared" si="22"/>
        <v>0</v>
      </c>
      <c r="CL271" s="131">
        <f t="shared" si="23"/>
        <v>0</v>
      </c>
      <c r="CM271" s="83">
        <v>3</v>
      </c>
      <c r="CN271" s="254" t="s">
        <v>4965</v>
      </c>
      <c r="CO271" s="180" t="s">
        <v>1942</v>
      </c>
      <c r="CP271" s="256" t="s">
        <v>4965</v>
      </c>
      <c r="CQ271" s="86" t="s">
        <v>4965</v>
      </c>
      <c r="CR271" s="85" t="s">
        <v>4965</v>
      </c>
      <c r="CS271" s="85" t="s">
        <v>4965</v>
      </c>
      <c r="CT271" s="85" t="s">
        <v>4965</v>
      </c>
      <c r="CU271" s="86"/>
    </row>
    <row r="272" spans="1:99" s="363" customFormat="1" ht="12" customHeight="1" x14ac:dyDescent="0.2">
      <c r="A272" s="89" t="s">
        <v>2442</v>
      </c>
      <c r="B272" s="90" t="s">
        <v>4741</v>
      </c>
      <c r="C272" s="90" t="s">
        <v>1432</v>
      </c>
      <c r="D272" s="90" t="s">
        <v>3654</v>
      </c>
      <c r="E272" s="96" t="s">
        <v>4743</v>
      </c>
      <c r="F272" s="90" t="s">
        <v>4744</v>
      </c>
      <c r="G272" s="90" t="s">
        <v>271</v>
      </c>
      <c r="H272" s="90" t="s">
        <v>1458</v>
      </c>
      <c r="I272" s="90" t="s">
        <v>4745</v>
      </c>
      <c r="J272" s="90">
        <v>524045</v>
      </c>
      <c r="K272" s="90">
        <v>174982</v>
      </c>
      <c r="L272" s="177" t="s">
        <v>3079</v>
      </c>
      <c r="M272" s="91">
        <v>41289</v>
      </c>
      <c r="N272" s="92" t="s">
        <v>1432</v>
      </c>
      <c r="O272" s="90">
        <v>0</v>
      </c>
      <c r="P272" s="90">
        <v>12</v>
      </c>
      <c r="Q272" s="93">
        <v>12</v>
      </c>
      <c r="R272" s="90" t="s">
        <v>3651</v>
      </c>
      <c r="S272" s="90" t="s">
        <v>1154</v>
      </c>
      <c r="T272" s="92" t="s">
        <v>3652</v>
      </c>
      <c r="U272" s="92" t="s">
        <v>3653</v>
      </c>
      <c r="V272" s="90" t="s">
        <v>1439</v>
      </c>
      <c r="W272" s="92" t="s">
        <v>1432</v>
      </c>
      <c r="X272" s="90" t="s">
        <v>1442</v>
      </c>
      <c r="Y272" s="90" t="s">
        <v>1443</v>
      </c>
      <c r="Z272" s="90" t="s">
        <v>1443</v>
      </c>
      <c r="AA272" s="90" t="s">
        <v>1444</v>
      </c>
      <c r="AB272" s="385">
        <v>2.8000000000000001E-2</v>
      </c>
      <c r="AC272" s="94">
        <v>41289</v>
      </c>
      <c r="AD272" s="95" t="s">
        <v>1432</v>
      </c>
      <c r="AE272" s="157" t="s">
        <v>628</v>
      </c>
      <c r="AF272" s="96" t="s">
        <v>3904</v>
      </c>
      <c r="AG272" s="97"/>
      <c r="AH272" s="96">
        <v>1</v>
      </c>
      <c r="AI272" s="96">
        <v>12</v>
      </c>
      <c r="AJ272" s="96">
        <v>0</v>
      </c>
      <c r="AK272" s="96">
        <v>8</v>
      </c>
      <c r="AL272" s="96">
        <v>4</v>
      </c>
      <c r="AM272" s="96">
        <v>0</v>
      </c>
      <c r="AN272" s="96">
        <v>0</v>
      </c>
      <c r="AO272" s="96">
        <v>0</v>
      </c>
      <c r="AP272" s="96">
        <v>0</v>
      </c>
      <c r="AQ272" s="96">
        <v>0</v>
      </c>
      <c r="AR272" s="96">
        <v>8</v>
      </c>
      <c r="AS272" s="96">
        <v>4</v>
      </c>
      <c r="AT272" s="96">
        <v>0</v>
      </c>
      <c r="AU272" s="96">
        <v>0</v>
      </c>
      <c r="AV272" s="96">
        <v>0</v>
      </c>
      <c r="AW272" s="96">
        <v>0</v>
      </c>
      <c r="AX272" s="96">
        <v>0</v>
      </c>
      <c r="AY272" s="96">
        <v>0</v>
      </c>
      <c r="AZ272" s="96">
        <v>0</v>
      </c>
      <c r="BA272" s="96">
        <v>0</v>
      </c>
      <c r="BB272" s="96">
        <v>0</v>
      </c>
      <c r="BC272" s="96">
        <v>0</v>
      </c>
      <c r="BD272" s="96">
        <v>0</v>
      </c>
      <c r="BE272" s="96">
        <v>0</v>
      </c>
      <c r="BF272" s="96">
        <v>0</v>
      </c>
      <c r="BG272" s="96">
        <v>0</v>
      </c>
      <c r="BH272" s="96">
        <v>0</v>
      </c>
      <c r="BI272" s="96">
        <v>0</v>
      </c>
      <c r="BJ272" s="96">
        <v>0</v>
      </c>
      <c r="BK272" s="96">
        <v>0</v>
      </c>
      <c r="BL272" s="120" t="s">
        <v>4491</v>
      </c>
      <c r="BM272" s="98">
        <v>0</v>
      </c>
      <c r="BN272" s="133">
        <v>6</v>
      </c>
      <c r="BO272" s="241">
        <v>6</v>
      </c>
      <c r="BP272" s="79">
        <v>0</v>
      </c>
      <c r="BQ272" s="79">
        <v>0</v>
      </c>
      <c r="BR272" s="79">
        <v>0</v>
      </c>
      <c r="BS272" s="238">
        <v>0</v>
      </c>
      <c r="BT272" s="79">
        <v>0</v>
      </c>
      <c r="BU272" s="79">
        <v>0</v>
      </c>
      <c r="BV272" s="79">
        <v>0</v>
      </c>
      <c r="BW272" s="79">
        <v>0</v>
      </c>
      <c r="BX272" s="79">
        <v>0</v>
      </c>
      <c r="BY272" s="79">
        <v>0</v>
      </c>
      <c r="BZ272" s="79">
        <v>0</v>
      </c>
      <c r="CA272" s="79">
        <v>0</v>
      </c>
      <c r="CB272" s="79">
        <v>0</v>
      </c>
      <c r="CC272" s="79">
        <v>0</v>
      </c>
      <c r="CD272" s="79">
        <v>0</v>
      </c>
      <c r="CE272" s="79">
        <v>0</v>
      </c>
      <c r="CF272" s="79">
        <v>0</v>
      </c>
      <c r="CG272" s="79">
        <v>0</v>
      </c>
      <c r="CH272" s="79">
        <v>0</v>
      </c>
      <c r="CI272" s="81">
        <f t="shared" si="20"/>
        <v>12</v>
      </c>
      <c r="CJ272" s="260">
        <f t="shared" si="21"/>
        <v>12</v>
      </c>
      <c r="CK272" s="260">
        <f t="shared" si="22"/>
        <v>6</v>
      </c>
      <c r="CL272" s="260">
        <f t="shared" si="23"/>
        <v>6</v>
      </c>
      <c r="CM272" s="83">
        <v>2</v>
      </c>
      <c r="CN272" s="83" t="s">
        <v>4965</v>
      </c>
      <c r="CO272" s="180" t="s">
        <v>1942</v>
      </c>
      <c r="CP272" s="256" t="s">
        <v>4965</v>
      </c>
      <c r="CQ272" s="85" t="s">
        <v>4965</v>
      </c>
      <c r="CR272" s="85" t="s">
        <v>4965</v>
      </c>
      <c r="CS272" s="85" t="s">
        <v>4965</v>
      </c>
      <c r="CT272" s="85" t="s">
        <v>4965</v>
      </c>
      <c r="CU272" s="85"/>
    </row>
    <row r="273" spans="1:99" s="363" customFormat="1" ht="12" customHeight="1" x14ac:dyDescent="0.2">
      <c r="A273" s="89" t="s">
        <v>2442</v>
      </c>
      <c r="B273" s="90" t="s">
        <v>3655</v>
      </c>
      <c r="C273" s="90" t="s">
        <v>1432</v>
      </c>
      <c r="D273" s="90" t="s">
        <v>1432</v>
      </c>
      <c r="E273" s="96" t="s">
        <v>3656</v>
      </c>
      <c r="F273" s="90" t="s">
        <v>1432</v>
      </c>
      <c r="G273" s="90" t="s">
        <v>3657</v>
      </c>
      <c r="H273" s="90" t="s">
        <v>3299</v>
      </c>
      <c r="I273" s="90" t="s">
        <v>3658</v>
      </c>
      <c r="J273" s="90">
        <v>528963</v>
      </c>
      <c r="K273" s="90">
        <v>176286</v>
      </c>
      <c r="L273" s="177" t="s">
        <v>3066</v>
      </c>
      <c r="M273" s="91">
        <v>41306</v>
      </c>
      <c r="N273" s="92" t="s">
        <v>1432</v>
      </c>
      <c r="O273" s="90">
        <v>0</v>
      </c>
      <c r="P273" s="90">
        <v>2</v>
      </c>
      <c r="Q273" s="93">
        <v>2</v>
      </c>
      <c r="R273" s="90" t="s">
        <v>3659</v>
      </c>
      <c r="S273" s="90" t="s">
        <v>3660</v>
      </c>
      <c r="T273" s="92" t="s">
        <v>3661</v>
      </c>
      <c r="U273" s="92" t="s">
        <v>3662</v>
      </c>
      <c r="V273" s="90" t="s">
        <v>1439</v>
      </c>
      <c r="W273" s="92" t="s">
        <v>1432</v>
      </c>
      <c r="X273" s="90" t="s">
        <v>1442</v>
      </c>
      <c r="Y273" s="90" t="s">
        <v>1443</v>
      </c>
      <c r="Z273" s="90" t="s">
        <v>1444</v>
      </c>
      <c r="AA273" s="90" t="s">
        <v>2713</v>
      </c>
      <c r="AB273" s="385">
        <v>2.1999999999999999E-2</v>
      </c>
      <c r="AC273" s="94">
        <v>41306</v>
      </c>
      <c r="AD273" s="95" t="s">
        <v>1432</v>
      </c>
      <c r="AE273" s="157" t="s">
        <v>3063</v>
      </c>
      <c r="AF273" s="96" t="s">
        <v>1445</v>
      </c>
      <c r="AG273" s="97"/>
      <c r="AH273" s="96">
        <v>0</v>
      </c>
      <c r="AI273" s="96">
        <v>2</v>
      </c>
      <c r="AJ273" s="96">
        <v>0</v>
      </c>
      <c r="AK273" s="96">
        <v>0</v>
      </c>
      <c r="AL273" s="96">
        <v>0</v>
      </c>
      <c r="AM273" s="96">
        <v>2</v>
      </c>
      <c r="AN273" s="96">
        <v>0</v>
      </c>
      <c r="AO273" s="96">
        <v>0</v>
      </c>
      <c r="AP273" s="96">
        <v>0</v>
      </c>
      <c r="AQ273" s="96">
        <v>0</v>
      </c>
      <c r="AR273" s="96">
        <v>0</v>
      </c>
      <c r="AS273" s="96">
        <v>0</v>
      </c>
      <c r="AT273" s="96">
        <v>0</v>
      </c>
      <c r="AU273" s="96">
        <v>0</v>
      </c>
      <c r="AV273" s="96">
        <v>0</v>
      </c>
      <c r="AW273" s="96">
        <v>0</v>
      </c>
      <c r="AX273" s="96">
        <v>0</v>
      </c>
      <c r="AY273" s="96">
        <v>0</v>
      </c>
      <c r="AZ273" s="96">
        <v>0</v>
      </c>
      <c r="BA273" s="96">
        <v>2</v>
      </c>
      <c r="BB273" s="96">
        <v>0</v>
      </c>
      <c r="BC273" s="96">
        <v>0</v>
      </c>
      <c r="BD273" s="96">
        <v>0</v>
      </c>
      <c r="BE273" s="96">
        <v>0</v>
      </c>
      <c r="BF273" s="96">
        <v>0</v>
      </c>
      <c r="BG273" s="96">
        <v>0</v>
      </c>
      <c r="BH273" s="96">
        <v>0</v>
      </c>
      <c r="BI273" s="96">
        <v>0</v>
      </c>
      <c r="BJ273" s="96">
        <v>0</v>
      </c>
      <c r="BK273" s="96">
        <v>0</v>
      </c>
      <c r="BL273" s="120" t="s">
        <v>4490</v>
      </c>
      <c r="BM273" s="98">
        <v>0</v>
      </c>
      <c r="BN273" s="133">
        <v>1</v>
      </c>
      <c r="BO273" s="241">
        <v>1</v>
      </c>
      <c r="BP273" s="237">
        <v>0</v>
      </c>
      <c r="BQ273" s="79">
        <v>0</v>
      </c>
      <c r="BR273" s="79">
        <v>0</v>
      </c>
      <c r="BS273" s="238">
        <v>0</v>
      </c>
      <c r="BT273" s="79">
        <v>0</v>
      </c>
      <c r="BU273" s="79">
        <v>0</v>
      </c>
      <c r="BV273" s="79">
        <v>0</v>
      </c>
      <c r="BW273" s="79">
        <v>0</v>
      </c>
      <c r="BX273" s="79">
        <v>0</v>
      </c>
      <c r="BY273" s="79">
        <v>0</v>
      </c>
      <c r="BZ273" s="79">
        <v>0</v>
      </c>
      <c r="CA273" s="79">
        <v>0</v>
      </c>
      <c r="CB273" s="79">
        <v>0</v>
      </c>
      <c r="CC273" s="79">
        <v>0</v>
      </c>
      <c r="CD273" s="79">
        <v>0</v>
      </c>
      <c r="CE273" s="79">
        <v>0</v>
      </c>
      <c r="CF273" s="79">
        <v>0</v>
      </c>
      <c r="CG273" s="79">
        <v>0</v>
      </c>
      <c r="CH273" s="79">
        <v>0</v>
      </c>
      <c r="CI273" s="81">
        <f t="shared" si="20"/>
        <v>2</v>
      </c>
      <c r="CJ273" s="260">
        <f t="shared" si="21"/>
        <v>2</v>
      </c>
      <c r="CK273" s="260">
        <f t="shared" si="22"/>
        <v>1</v>
      </c>
      <c r="CL273" s="260">
        <f t="shared" si="23"/>
        <v>1</v>
      </c>
      <c r="CM273" s="83">
        <v>2</v>
      </c>
      <c r="CN273" s="83" t="s">
        <v>4965</v>
      </c>
      <c r="CO273" s="140" t="s">
        <v>4965</v>
      </c>
      <c r="CP273" s="256" t="s">
        <v>4965</v>
      </c>
      <c r="CQ273" s="85" t="s">
        <v>4965</v>
      </c>
      <c r="CR273" s="85" t="s">
        <v>4965</v>
      </c>
      <c r="CS273" s="85" t="s">
        <v>4965</v>
      </c>
      <c r="CT273" s="85" t="s">
        <v>4965</v>
      </c>
      <c r="CU273" s="85"/>
    </row>
    <row r="274" spans="1:99" s="363" customFormat="1" ht="12" customHeight="1" x14ac:dyDescent="0.2">
      <c r="A274" s="89" t="s">
        <v>2442</v>
      </c>
      <c r="B274" s="90" t="s">
        <v>3663</v>
      </c>
      <c r="C274" s="90" t="s">
        <v>4146</v>
      </c>
      <c r="D274" s="90" t="s">
        <v>3664</v>
      </c>
      <c r="E274" s="96" t="s">
        <v>3665</v>
      </c>
      <c r="F274" s="90" t="s">
        <v>3666</v>
      </c>
      <c r="G274" s="90" t="s">
        <v>271</v>
      </c>
      <c r="H274" s="90" t="s">
        <v>1458</v>
      </c>
      <c r="I274" s="90" t="s">
        <v>3667</v>
      </c>
      <c r="J274" s="90">
        <v>524420</v>
      </c>
      <c r="K274" s="90">
        <v>174916</v>
      </c>
      <c r="L274" s="177" t="s">
        <v>3079</v>
      </c>
      <c r="M274" s="91">
        <v>41729</v>
      </c>
      <c r="N274" s="92" t="s">
        <v>1432</v>
      </c>
      <c r="O274" s="90">
        <v>0</v>
      </c>
      <c r="P274" s="90">
        <v>40</v>
      </c>
      <c r="Q274" s="93">
        <v>40</v>
      </c>
      <c r="R274" s="90" t="s">
        <v>3668</v>
      </c>
      <c r="S274" s="90" t="s">
        <v>1154</v>
      </c>
      <c r="T274" s="92" t="s">
        <v>3317</v>
      </c>
      <c r="U274" s="92" t="s">
        <v>268</v>
      </c>
      <c r="V274" s="90" t="s">
        <v>1439</v>
      </c>
      <c r="W274" s="92" t="s">
        <v>1432</v>
      </c>
      <c r="X274" s="90" t="s">
        <v>1442</v>
      </c>
      <c r="Y274" s="90" t="s">
        <v>1443</v>
      </c>
      <c r="Z274" s="90" t="s">
        <v>1443</v>
      </c>
      <c r="AA274" s="90" t="s">
        <v>1444</v>
      </c>
      <c r="AB274" s="385">
        <v>5.0999999999999997E-2</v>
      </c>
      <c r="AC274" s="94">
        <v>41729</v>
      </c>
      <c r="AD274" s="95" t="s">
        <v>1432</v>
      </c>
      <c r="AE274" s="157" t="s">
        <v>3063</v>
      </c>
      <c r="AF274" s="96" t="s">
        <v>1445</v>
      </c>
      <c r="AG274" s="97"/>
      <c r="AH274" s="96">
        <v>4</v>
      </c>
      <c r="AI274" s="96">
        <v>40</v>
      </c>
      <c r="AJ274" s="96">
        <v>0</v>
      </c>
      <c r="AK274" s="96">
        <v>14</v>
      </c>
      <c r="AL274" s="96">
        <v>22</v>
      </c>
      <c r="AM274" s="96">
        <v>4</v>
      </c>
      <c r="AN274" s="96">
        <v>0</v>
      </c>
      <c r="AO274" s="96">
        <v>0</v>
      </c>
      <c r="AP274" s="96">
        <v>0</v>
      </c>
      <c r="AQ274" s="96">
        <v>0</v>
      </c>
      <c r="AR274" s="96">
        <v>14</v>
      </c>
      <c r="AS274" s="96">
        <v>22</v>
      </c>
      <c r="AT274" s="96">
        <v>4</v>
      </c>
      <c r="AU274" s="96">
        <v>0</v>
      </c>
      <c r="AV274" s="96">
        <v>0</v>
      </c>
      <c r="AW274" s="96">
        <v>0</v>
      </c>
      <c r="AX274" s="96">
        <v>0</v>
      </c>
      <c r="AY274" s="96">
        <v>0</v>
      </c>
      <c r="AZ274" s="96">
        <v>0</v>
      </c>
      <c r="BA274" s="96">
        <v>0</v>
      </c>
      <c r="BB274" s="96">
        <v>0</v>
      </c>
      <c r="BC274" s="96">
        <v>0</v>
      </c>
      <c r="BD274" s="96">
        <v>0</v>
      </c>
      <c r="BE274" s="96">
        <v>0</v>
      </c>
      <c r="BF274" s="96">
        <v>0</v>
      </c>
      <c r="BG274" s="96">
        <v>0</v>
      </c>
      <c r="BH274" s="96">
        <v>0</v>
      </c>
      <c r="BI274" s="96">
        <v>0</v>
      </c>
      <c r="BJ274" s="96">
        <v>0</v>
      </c>
      <c r="BK274" s="96">
        <v>0</v>
      </c>
      <c r="BL274" s="120" t="s">
        <v>4968</v>
      </c>
      <c r="BM274" s="98">
        <v>0</v>
      </c>
      <c r="BN274" s="79">
        <v>0</v>
      </c>
      <c r="BO274" s="241">
        <v>20</v>
      </c>
      <c r="BP274" s="241">
        <v>20</v>
      </c>
      <c r="BQ274" s="79">
        <v>0</v>
      </c>
      <c r="BR274" s="79">
        <v>0</v>
      </c>
      <c r="BS274" s="238">
        <v>0</v>
      </c>
      <c r="BT274" s="79">
        <v>0</v>
      </c>
      <c r="BU274" s="79">
        <v>0</v>
      </c>
      <c r="BV274" s="79">
        <v>0</v>
      </c>
      <c r="BW274" s="79">
        <v>0</v>
      </c>
      <c r="BX274" s="79">
        <v>0</v>
      </c>
      <c r="BY274" s="79">
        <v>0</v>
      </c>
      <c r="BZ274" s="79">
        <v>0</v>
      </c>
      <c r="CA274" s="79">
        <v>0</v>
      </c>
      <c r="CB274" s="79">
        <v>0</v>
      </c>
      <c r="CC274" s="79">
        <v>0</v>
      </c>
      <c r="CD274" s="79">
        <v>0</v>
      </c>
      <c r="CE274" s="79">
        <v>0</v>
      </c>
      <c r="CF274" s="79">
        <v>0</v>
      </c>
      <c r="CG274" s="79">
        <v>0</v>
      </c>
      <c r="CH274" s="79">
        <v>0</v>
      </c>
      <c r="CI274" s="81">
        <f t="shared" si="20"/>
        <v>40</v>
      </c>
      <c r="CJ274" s="260">
        <f t="shared" si="21"/>
        <v>40</v>
      </c>
      <c r="CK274" s="260">
        <f t="shared" si="22"/>
        <v>40</v>
      </c>
      <c r="CL274" s="260">
        <f t="shared" si="23"/>
        <v>40</v>
      </c>
      <c r="CM274" s="83">
        <v>3</v>
      </c>
      <c r="CN274" s="254" t="s">
        <v>4965</v>
      </c>
      <c r="CO274" s="180" t="s">
        <v>1942</v>
      </c>
      <c r="CP274" s="256" t="s">
        <v>4965</v>
      </c>
      <c r="CQ274" s="86" t="s">
        <v>4965</v>
      </c>
      <c r="CR274" s="85" t="s">
        <v>4965</v>
      </c>
      <c r="CS274" s="85" t="s">
        <v>4965</v>
      </c>
      <c r="CT274" s="85" t="s">
        <v>4965</v>
      </c>
      <c r="CU274" s="86"/>
    </row>
    <row r="275" spans="1:99" s="363" customFormat="1" ht="12" customHeight="1" x14ac:dyDescent="0.2">
      <c r="A275" s="89" t="s">
        <v>2442</v>
      </c>
      <c r="B275" s="90" t="s">
        <v>3663</v>
      </c>
      <c r="C275" s="90" t="s">
        <v>4146</v>
      </c>
      <c r="D275" s="90" t="s">
        <v>3669</v>
      </c>
      <c r="E275" s="96" t="s">
        <v>3665</v>
      </c>
      <c r="F275" s="90" t="s">
        <v>3666</v>
      </c>
      <c r="G275" s="90" t="s">
        <v>271</v>
      </c>
      <c r="H275" s="90" t="s">
        <v>1458</v>
      </c>
      <c r="I275" s="90" t="s">
        <v>3667</v>
      </c>
      <c r="J275" s="90">
        <v>524420</v>
      </c>
      <c r="K275" s="90">
        <v>174916</v>
      </c>
      <c r="L275" s="177" t="s">
        <v>3079</v>
      </c>
      <c r="M275" s="91">
        <v>41729</v>
      </c>
      <c r="N275" s="92" t="s">
        <v>1432</v>
      </c>
      <c r="O275" s="90">
        <v>0</v>
      </c>
      <c r="P275" s="90">
        <v>55</v>
      </c>
      <c r="Q275" s="93">
        <v>55</v>
      </c>
      <c r="R275" s="90" t="s">
        <v>3668</v>
      </c>
      <c r="S275" s="90" t="s">
        <v>1154</v>
      </c>
      <c r="T275" s="92" t="s">
        <v>3317</v>
      </c>
      <c r="U275" s="92" t="s">
        <v>268</v>
      </c>
      <c r="V275" s="90" t="s">
        <v>1439</v>
      </c>
      <c r="W275" s="92" t="s">
        <v>1432</v>
      </c>
      <c r="X275" s="90" t="s">
        <v>1442</v>
      </c>
      <c r="Y275" s="90" t="s">
        <v>1443</v>
      </c>
      <c r="Z275" s="90" t="s">
        <v>1443</v>
      </c>
      <c r="AA275" s="90" t="s">
        <v>1444</v>
      </c>
      <c r="AB275" s="385">
        <v>5.0999999999999997E-2</v>
      </c>
      <c r="AC275" s="94">
        <v>41729</v>
      </c>
      <c r="AD275" s="95" t="s">
        <v>1432</v>
      </c>
      <c r="AE275" s="157" t="s">
        <v>3063</v>
      </c>
      <c r="AF275" s="96" t="s">
        <v>1445</v>
      </c>
      <c r="AG275" s="97"/>
      <c r="AH275" s="96">
        <v>6</v>
      </c>
      <c r="AI275" s="96">
        <v>57</v>
      </c>
      <c r="AJ275" s="96">
        <v>0</v>
      </c>
      <c r="AK275" s="96">
        <v>10</v>
      </c>
      <c r="AL275" s="96">
        <v>44</v>
      </c>
      <c r="AM275" s="96">
        <v>1</v>
      </c>
      <c r="AN275" s="96">
        <v>0</v>
      </c>
      <c r="AO275" s="96">
        <v>0</v>
      </c>
      <c r="AP275" s="96">
        <v>0</v>
      </c>
      <c r="AQ275" s="96">
        <v>0</v>
      </c>
      <c r="AR275" s="96">
        <v>10</v>
      </c>
      <c r="AS275" s="96">
        <v>44</v>
      </c>
      <c r="AT275" s="96">
        <v>1</v>
      </c>
      <c r="AU275" s="96">
        <v>0</v>
      </c>
      <c r="AV275" s="96">
        <v>0</v>
      </c>
      <c r="AW275" s="96">
        <v>0</v>
      </c>
      <c r="AX275" s="96">
        <v>0</v>
      </c>
      <c r="AY275" s="96">
        <v>0</v>
      </c>
      <c r="AZ275" s="96">
        <v>0</v>
      </c>
      <c r="BA275" s="96">
        <v>0</v>
      </c>
      <c r="BB275" s="96">
        <v>0</v>
      </c>
      <c r="BC275" s="96">
        <v>0</v>
      </c>
      <c r="BD275" s="96">
        <v>0</v>
      </c>
      <c r="BE275" s="96">
        <v>0</v>
      </c>
      <c r="BF275" s="96">
        <v>0</v>
      </c>
      <c r="BG275" s="96">
        <v>0</v>
      </c>
      <c r="BH275" s="96">
        <v>0</v>
      </c>
      <c r="BI275" s="96">
        <v>0</v>
      </c>
      <c r="BJ275" s="96">
        <v>0</v>
      </c>
      <c r="BK275" s="96">
        <v>0</v>
      </c>
      <c r="BL275" s="120" t="s">
        <v>4968</v>
      </c>
      <c r="BM275" s="98">
        <v>0</v>
      </c>
      <c r="BN275" s="79">
        <v>0</v>
      </c>
      <c r="BO275" s="241">
        <v>27.5</v>
      </c>
      <c r="BP275" s="241">
        <v>27.5</v>
      </c>
      <c r="BQ275" s="79">
        <v>0</v>
      </c>
      <c r="BR275" s="79">
        <v>0</v>
      </c>
      <c r="BS275" s="238">
        <v>0</v>
      </c>
      <c r="BT275" s="79">
        <v>0</v>
      </c>
      <c r="BU275" s="79">
        <v>0</v>
      </c>
      <c r="BV275" s="79">
        <v>0</v>
      </c>
      <c r="BW275" s="79">
        <v>0</v>
      </c>
      <c r="BX275" s="79">
        <v>0</v>
      </c>
      <c r="BY275" s="79">
        <v>0</v>
      </c>
      <c r="BZ275" s="79">
        <v>0</v>
      </c>
      <c r="CA275" s="79">
        <v>0</v>
      </c>
      <c r="CB275" s="79">
        <v>0</v>
      </c>
      <c r="CC275" s="79">
        <v>0</v>
      </c>
      <c r="CD275" s="79">
        <v>0</v>
      </c>
      <c r="CE275" s="79">
        <v>0</v>
      </c>
      <c r="CF275" s="79">
        <v>0</v>
      </c>
      <c r="CG275" s="79">
        <v>0</v>
      </c>
      <c r="CH275" s="79">
        <v>0</v>
      </c>
      <c r="CI275" s="81">
        <f t="shared" si="20"/>
        <v>55</v>
      </c>
      <c r="CJ275" s="260">
        <f t="shared" si="21"/>
        <v>55</v>
      </c>
      <c r="CK275" s="260">
        <f t="shared" si="22"/>
        <v>55</v>
      </c>
      <c r="CL275" s="260">
        <f t="shared" si="23"/>
        <v>55</v>
      </c>
      <c r="CM275" s="83">
        <v>3</v>
      </c>
      <c r="CN275" s="254" t="s">
        <v>4965</v>
      </c>
      <c r="CO275" s="180" t="s">
        <v>1942</v>
      </c>
      <c r="CP275" s="256" t="s">
        <v>4965</v>
      </c>
      <c r="CQ275" s="86" t="s">
        <v>4965</v>
      </c>
      <c r="CR275" s="85" t="s">
        <v>4965</v>
      </c>
      <c r="CS275" s="85" t="s">
        <v>4965</v>
      </c>
      <c r="CT275" s="85" t="s">
        <v>4965</v>
      </c>
      <c r="CU275" s="86"/>
    </row>
    <row r="276" spans="1:99" s="363" customFormat="1" ht="12" customHeight="1" x14ac:dyDescent="0.2">
      <c r="A276" s="89" t="s">
        <v>2442</v>
      </c>
      <c r="B276" s="90" t="s">
        <v>3663</v>
      </c>
      <c r="C276" s="90" t="s">
        <v>4146</v>
      </c>
      <c r="D276" s="90" t="s">
        <v>278</v>
      </c>
      <c r="E276" s="96" t="s">
        <v>3665</v>
      </c>
      <c r="F276" s="90" t="s">
        <v>3666</v>
      </c>
      <c r="G276" s="90" t="s">
        <v>271</v>
      </c>
      <c r="H276" s="90" t="s">
        <v>1458</v>
      </c>
      <c r="I276" s="90" t="s">
        <v>3667</v>
      </c>
      <c r="J276" s="90">
        <v>524420</v>
      </c>
      <c r="K276" s="90">
        <v>174916</v>
      </c>
      <c r="L276" s="177" t="s">
        <v>3079</v>
      </c>
      <c r="M276" s="91">
        <v>41729</v>
      </c>
      <c r="N276" s="92" t="s">
        <v>1432</v>
      </c>
      <c r="O276" s="90">
        <v>0</v>
      </c>
      <c r="P276" s="90">
        <v>17</v>
      </c>
      <c r="Q276" s="93">
        <v>17</v>
      </c>
      <c r="R276" s="90" t="s">
        <v>3668</v>
      </c>
      <c r="S276" s="90" t="s">
        <v>1154</v>
      </c>
      <c r="T276" s="92" t="s">
        <v>3317</v>
      </c>
      <c r="U276" s="92" t="s">
        <v>268</v>
      </c>
      <c r="V276" s="90" t="s">
        <v>1439</v>
      </c>
      <c r="W276" s="92" t="s">
        <v>1432</v>
      </c>
      <c r="X276" s="90" t="s">
        <v>1442</v>
      </c>
      <c r="Y276" s="90" t="s">
        <v>1443</v>
      </c>
      <c r="Z276" s="90" t="s">
        <v>1443</v>
      </c>
      <c r="AA276" s="90" t="s">
        <v>1444</v>
      </c>
      <c r="AB276" s="385">
        <v>5.0999999999999997E-2</v>
      </c>
      <c r="AC276" s="94">
        <v>41729</v>
      </c>
      <c r="AD276" s="95" t="s">
        <v>1432</v>
      </c>
      <c r="AE276" s="157" t="s">
        <v>3063</v>
      </c>
      <c r="AF276" s="96" t="s">
        <v>1445</v>
      </c>
      <c r="AG276" s="97"/>
      <c r="AH276" s="96">
        <v>2</v>
      </c>
      <c r="AI276" s="96">
        <v>17</v>
      </c>
      <c r="AJ276" s="96">
        <v>0</v>
      </c>
      <c r="AK276" s="96">
        <v>0</v>
      </c>
      <c r="AL276" s="96">
        <v>15</v>
      </c>
      <c r="AM276" s="96">
        <v>2</v>
      </c>
      <c r="AN276" s="96">
        <v>0</v>
      </c>
      <c r="AO276" s="96">
        <v>0</v>
      </c>
      <c r="AP276" s="96">
        <v>0</v>
      </c>
      <c r="AQ276" s="96">
        <v>0</v>
      </c>
      <c r="AR276" s="96">
        <v>0</v>
      </c>
      <c r="AS276" s="96">
        <v>15</v>
      </c>
      <c r="AT276" s="96">
        <v>2</v>
      </c>
      <c r="AU276" s="96">
        <v>0</v>
      </c>
      <c r="AV276" s="96">
        <v>0</v>
      </c>
      <c r="AW276" s="96">
        <v>0</v>
      </c>
      <c r="AX276" s="96">
        <v>0</v>
      </c>
      <c r="AY276" s="96">
        <v>0</v>
      </c>
      <c r="AZ276" s="96">
        <v>0</v>
      </c>
      <c r="BA276" s="96">
        <v>0</v>
      </c>
      <c r="BB276" s="96">
        <v>0</v>
      </c>
      <c r="BC276" s="96">
        <v>0</v>
      </c>
      <c r="BD276" s="96">
        <v>0</v>
      </c>
      <c r="BE276" s="96">
        <v>0</v>
      </c>
      <c r="BF276" s="96">
        <v>0</v>
      </c>
      <c r="BG276" s="96">
        <v>0</v>
      </c>
      <c r="BH276" s="96">
        <v>0</v>
      </c>
      <c r="BI276" s="96">
        <v>0</v>
      </c>
      <c r="BJ276" s="96">
        <v>0</v>
      </c>
      <c r="BK276" s="96">
        <v>0</v>
      </c>
      <c r="BL276" s="120" t="s">
        <v>4968</v>
      </c>
      <c r="BM276" s="98">
        <v>0</v>
      </c>
      <c r="BN276" s="79">
        <v>0</v>
      </c>
      <c r="BO276" s="241">
        <v>8.5</v>
      </c>
      <c r="BP276" s="241">
        <v>8.5</v>
      </c>
      <c r="BQ276" s="79">
        <v>0</v>
      </c>
      <c r="BR276" s="79">
        <v>0</v>
      </c>
      <c r="BS276" s="238">
        <v>0</v>
      </c>
      <c r="BT276" s="79">
        <v>0</v>
      </c>
      <c r="BU276" s="79">
        <v>0</v>
      </c>
      <c r="BV276" s="79">
        <v>0</v>
      </c>
      <c r="BW276" s="79">
        <v>0</v>
      </c>
      <c r="BX276" s="79">
        <v>0</v>
      </c>
      <c r="BY276" s="79">
        <v>0</v>
      </c>
      <c r="BZ276" s="79">
        <v>0</v>
      </c>
      <c r="CA276" s="79">
        <v>0</v>
      </c>
      <c r="CB276" s="79">
        <v>0</v>
      </c>
      <c r="CC276" s="79">
        <v>0</v>
      </c>
      <c r="CD276" s="79">
        <v>0</v>
      </c>
      <c r="CE276" s="79">
        <v>0</v>
      </c>
      <c r="CF276" s="79">
        <v>0</v>
      </c>
      <c r="CG276" s="79">
        <v>0</v>
      </c>
      <c r="CH276" s="79">
        <v>0</v>
      </c>
      <c r="CI276" s="81">
        <f t="shared" si="20"/>
        <v>17</v>
      </c>
      <c r="CJ276" s="260">
        <f t="shared" si="21"/>
        <v>17</v>
      </c>
      <c r="CK276" s="260">
        <f t="shared" si="22"/>
        <v>17</v>
      </c>
      <c r="CL276" s="260">
        <f t="shared" si="23"/>
        <v>17</v>
      </c>
      <c r="CM276" s="83">
        <v>2</v>
      </c>
      <c r="CN276" s="83" t="s">
        <v>4965</v>
      </c>
      <c r="CO276" s="180" t="s">
        <v>1942</v>
      </c>
      <c r="CP276" s="256" t="s">
        <v>4965</v>
      </c>
      <c r="CQ276" s="85" t="s">
        <v>4965</v>
      </c>
      <c r="CR276" s="85" t="s">
        <v>4965</v>
      </c>
      <c r="CS276" s="85" t="s">
        <v>4965</v>
      </c>
      <c r="CT276" s="85" t="s">
        <v>4965</v>
      </c>
      <c r="CU276" s="85"/>
    </row>
    <row r="277" spans="1:99" s="363" customFormat="1" ht="12" customHeight="1" x14ac:dyDescent="0.2">
      <c r="A277" s="89" t="s">
        <v>2442</v>
      </c>
      <c r="B277" s="90" t="s">
        <v>3663</v>
      </c>
      <c r="C277" s="90" t="s">
        <v>4146</v>
      </c>
      <c r="D277" s="90" t="s">
        <v>3670</v>
      </c>
      <c r="E277" s="96" t="s">
        <v>3665</v>
      </c>
      <c r="F277" s="90" t="s">
        <v>3666</v>
      </c>
      <c r="G277" s="90" t="s">
        <v>271</v>
      </c>
      <c r="H277" s="90" t="s">
        <v>1458</v>
      </c>
      <c r="I277" s="90" t="s">
        <v>3667</v>
      </c>
      <c r="J277" s="90">
        <v>524420</v>
      </c>
      <c r="K277" s="90">
        <v>174916</v>
      </c>
      <c r="L277" s="177" t="s">
        <v>3079</v>
      </c>
      <c r="M277" s="91">
        <v>41729</v>
      </c>
      <c r="N277" s="92" t="s">
        <v>1432</v>
      </c>
      <c r="O277" s="90">
        <v>0</v>
      </c>
      <c r="P277" s="90">
        <v>34</v>
      </c>
      <c r="Q277" s="93">
        <v>34</v>
      </c>
      <c r="R277" s="90" t="s">
        <v>3668</v>
      </c>
      <c r="S277" s="90" t="s">
        <v>1154</v>
      </c>
      <c r="T277" s="92" t="s">
        <v>3317</v>
      </c>
      <c r="U277" s="92" t="s">
        <v>268</v>
      </c>
      <c r="V277" s="90" t="s">
        <v>1439</v>
      </c>
      <c r="W277" s="92" t="s">
        <v>1432</v>
      </c>
      <c r="X277" s="90" t="s">
        <v>1442</v>
      </c>
      <c r="Y277" s="90" t="s">
        <v>1443</v>
      </c>
      <c r="Z277" s="90" t="s">
        <v>1443</v>
      </c>
      <c r="AA277" s="90" t="s">
        <v>1444</v>
      </c>
      <c r="AB277" s="385">
        <v>5.8000000000000003E-2</v>
      </c>
      <c r="AC277" s="94">
        <v>41729</v>
      </c>
      <c r="AD277" s="95" t="s">
        <v>1432</v>
      </c>
      <c r="AE277" s="157" t="s">
        <v>628</v>
      </c>
      <c r="AF277" s="96" t="s">
        <v>3904</v>
      </c>
      <c r="AG277" s="97"/>
      <c r="AH277" s="96">
        <v>3</v>
      </c>
      <c r="AI277" s="96">
        <v>34</v>
      </c>
      <c r="AJ277" s="96">
        <v>0</v>
      </c>
      <c r="AK277" s="96">
        <v>12</v>
      </c>
      <c r="AL277" s="96">
        <v>15</v>
      </c>
      <c r="AM277" s="96">
        <v>7</v>
      </c>
      <c r="AN277" s="96">
        <v>0</v>
      </c>
      <c r="AO277" s="96">
        <v>0</v>
      </c>
      <c r="AP277" s="96">
        <v>0</v>
      </c>
      <c r="AQ277" s="96">
        <v>0</v>
      </c>
      <c r="AR277" s="96">
        <v>12</v>
      </c>
      <c r="AS277" s="96">
        <v>15</v>
      </c>
      <c r="AT277" s="96">
        <v>7</v>
      </c>
      <c r="AU277" s="96">
        <v>0</v>
      </c>
      <c r="AV277" s="96">
        <v>0</v>
      </c>
      <c r="AW277" s="96">
        <v>0</v>
      </c>
      <c r="AX277" s="96">
        <v>0</v>
      </c>
      <c r="AY277" s="96">
        <v>0</v>
      </c>
      <c r="AZ277" s="96">
        <v>0</v>
      </c>
      <c r="BA277" s="96">
        <v>0</v>
      </c>
      <c r="BB277" s="96">
        <v>0</v>
      </c>
      <c r="BC277" s="96">
        <v>0</v>
      </c>
      <c r="BD277" s="96">
        <v>0</v>
      </c>
      <c r="BE277" s="96">
        <v>0</v>
      </c>
      <c r="BF277" s="96">
        <v>0</v>
      </c>
      <c r="BG277" s="96">
        <v>0</v>
      </c>
      <c r="BH277" s="96">
        <v>0</v>
      </c>
      <c r="BI277" s="96">
        <v>0</v>
      </c>
      <c r="BJ277" s="96">
        <v>0</v>
      </c>
      <c r="BK277" s="96">
        <v>0</v>
      </c>
      <c r="BL277" s="120" t="s">
        <v>4968</v>
      </c>
      <c r="BM277" s="98">
        <v>0</v>
      </c>
      <c r="BN277" s="79">
        <v>0</v>
      </c>
      <c r="BO277" s="241">
        <v>17</v>
      </c>
      <c r="BP277" s="133">
        <v>17</v>
      </c>
      <c r="BQ277" s="79">
        <v>0</v>
      </c>
      <c r="BR277" s="79">
        <v>0</v>
      </c>
      <c r="BS277" s="238">
        <v>0</v>
      </c>
      <c r="BT277" s="79">
        <v>0</v>
      </c>
      <c r="BU277" s="79">
        <v>0</v>
      </c>
      <c r="BV277" s="79">
        <v>0</v>
      </c>
      <c r="BW277" s="79">
        <v>0</v>
      </c>
      <c r="BX277" s="79">
        <v>0</v>
      </c>
      <c r="BY277" s="79">
        <v>0</v>
      </c>
      <c r="BZ277" s="79">
        <v>0</v>
      </c>
      <c r="CA277" s="79">
        <v>0</v>
      </c>
      <c r="CB277" s="79">
        <v>0</v>
      </c>
      <c r="CC277" s="79">
        <v>0</v>
      </c>
      <c r="CD277" s="79">
        <v>0</v>
      </c>
      <c r="CE277" s="79">
        <v>0</v>
      </c>
      <c r="CF277" s="79">
        <v>0</v>
      </c>
      <c r="CG277" s="79">
        <v>0</v>
      </c>
      <c r="CH277" s="79">
        <v>0</v>
      </c>
      <c r="CI277" s="81">
        <f t="shared" si="20"/>
        <v>34</v>
      </c>
      <c r="CJ277" s="260">
        <f t="shared" si="21"/>
        <v>34</v>
      </c>
      <c r="CK277" s="260">
        <f t="shared" si="22"/>
        <v>34</v>
      </c>
      <c r="CL277" s="260">
        <f t="shared" si="23"/>
        <v>34</v>
      </c>
      <c r="CM277" s="83">
        <v>3</v>
      </c>
      <c r="CN277" s="254" t="s">
        <v>4965</v>
      </c>
      <c r="CO277" s="180" t="s">
        <v>1942</v>
      </c>
      <c r="CP277" s="256" t="s">
        <v>4965</v>
      </c>
      <c r="CQ277" s="86" t="s">
        <v>4965</v>
      </c>
      <c r="CR277" s="85" t="s">
        <v>4965</v>
      </c>
      <c r="CS277" s="85" t="s">
        <v>4965</v>
      </c>
      <c r="CT277" s="85" t="s">
        <v>4965</v>
      </c>
      <c r="CU277" s="86"/>
    </row>
    <row r="278" spans="1:99" s="363" customFormat="1" ht="12" customHeight="1" x14ac:dyDescent="0.2">
      <c r="A278" s="89" t="s">
        <v>2442</v>
      </c>
      <c r="B278" s="90" t="s">
        <v>3671</v>
      </c>
      <c r="C278" s="90" t="s">
        <v>1432</v>
      </c>
      <c r="D278" s="90" t="s">
        <v>1432</v>
      </c>
      <c r="E278" s="96" t="s">
        <v>3672</v>
      </c>
      <c r="F278" s="90" t="s">
        <v>1432</v>
      </c>
      <c r="G278" s="90" t="s">
        <v>3673</v>
      </c>
      <c r="H278" s="90" t="s">
        <v>1885</v>
      </c>
      <c r="I278" s="90" t="s">
        <v>3674</v>
      </c>
      <c r="J278" s="90">
        <v>526093</v>
      </c>
      <c r="K278" s="90">
        <v>174219</v>
      </c>
      <c r="L278" s="177" t="s">
        <v>3080</v>
      </c>
      <c r="M278" s="91">
        <v>42094</v>
      </c>
      <c r="N278" s="92" t="s">
        <v>1432</v>
      </c>
      <c r="O278" s="90">
        <v>0</v>
      </c>
      <c r="P278" s="90">
        <v>1</v>
      </c>
      <c r="Q278" s="93">
        <v>1</v>
      </c>
      <c r="R278" s="90" t="s">
        <v>3675</v>
      </c>
      <c r="S278" s="90" t="s">
        <v>3676</v>
      </c>
      <c r="T278" s="92" t="s">
        <v>3678</v>
      </c>
      <c r="U278" s="92" t="s">
        <v>3679</v>
      </c>
      <c r="V278" s="90" t="s">
        <v>3677</v>
      </c>
      <c r="W278" s="92" t="s">
        <v>3680</v>
      </c>
      <c r="X278" s="90" t="s">
        <v>4687</v>
      </c>
      <c r="Y278" s="90" t="s">
        <v>3893</v>
      </c>
      <c r="Z278" s="90" t="s">
        <v>1444</v>
      </c>
      <c r="AA278" s="90" t="s">
        <v>3681</v>
      </c>
      <c r="AB278" s="385">
        <v>3.0000000000000001E-3</v>
      </c>
      <c r="AC278" s="94">
        <v>42094</v>
      </c>
      <c r="AD278" s="95" t="s">
        <v>1432</v>
      </c>
      <c r="AE278" s="157" t="s">
        <v>3063</v>
      </c>
      <c r="AF278" s="96" t="s">
        <v>1445</v>
      </c>
      <c r="AG278" s="97"/>
      <c r="AH278" s="97"/>
      <c r="AI278" s="97"/>
      <c r="AJ278" s="96">
        <v>0</v>
      </c>
      <c r="AK278" s="96">
        <v>1</v>
      </c>
      <c r="AL278" s="96">
        <v>0</v>
      </c>
      <c r="AM278" s="96">
        <v>0</v>
      </c>
      <c r="AN278" s="96">
        <v>0</v>
      </c>
      <c r="AO278" s="96">
        <v>0</v>
      </c>
      <c r="AP278" s="96">
        <v>0</v>
      </c>
      <c r="AQ278" s="96">
        <v>0</v>
      </c>
      <c r="AR278" s="96">
        <v>0</v>
      </c>
      <c r="AS278" s="96">
        <v>0</v>
      </c>
      <c r="AT278" s="96">
        <v>0</v>
      </c>
      <c r="AU278" s="96">
        <v>0</v>
      </c>
      <c r="AV278" s="96">
        <v>0</v>
      </c>
      <c r="AW278" s="96">
        <v>0</v>
      </c>
      <c r="AX278" s="96">
        <v>0</v>
      </c>
      <c r="AY278" s="96">
        <v>1</v>
      </c>
      <c r="AZ278" s="96">
        <v>0</v>
      </c>
      <c r="BA278" s="96">
        <v>0</v>
      </c>
      <c r="BB278" s="96">
        <v>0</v>
      </c>
      <c r="BC278" s="96">
        <v>0</v>
      </c>
      <c r="BD278" s="96">
        <v>0</v>
      </c>
      <c r="BE278" s="96">
        <v>0</v>
      </c>
      <c r="BF278" s="96">
        <v>0</v>
      </c>
      <c r="BG278" s="96">
        <v>0</v>
      </c>
      <c r="BH278" s="96">
        <v>0</v>
      </c>
      <c r="BI278" s="96">
        <v>0</v>
      </c>
      <c r="BJ278" s="96">
        <v>0</v>
      </c>
      <c r="BK278" s="96">
        <v>0</v>
      </c>
      <c r="BL278" s="120" t="s">
        <v>4490</v>
      </c>
      <c r="BM278" s="98">
        <v>0</v>
      </c>
      <c r="BN278" s="133">
        <v>0.5</v>
      </c>
      <c r="BO278" s="241">
        <v>0.5</v>
      </c>
      <c r="BP278" s="79">
        <v>0</v>
      </c>
      <c r="BQ278" s="79">
        <v>0</v>
      </c>
      <c r="BR278" s="79">
        <v>0</v>
      </c>
      <c r="BS278" s="238">
        <v>0</v>
      </c>
      <c r="BT278" s="79">
        <v>0</v>
      </c>
      <c r="BU278" s="79">
        <v>0</v>
      </c>
      <c r="BV278" s="79">
        <v>0</v>
      </c>
      <c r="BW278" s="79">
        <v>0</v>
      </c>
      <c r="BX278" s="79">
        <v>0</v>
      </c>
      <c r="BY278" s="79">
        <v>0</v>
      </c>
      <c r="BZ278" s="79">
        <v>0</v>
      </c>
      <c r="CA278" s="79">
        <v>0</v>
      </c>
      <c r="CB278" s="79">
        <v>0</v>
      </c>
      <c r="CC278" s="79">
        <v>0</v>
      </c>
      <c r="CD278" s="79">
        <v>0</v>
      </c>
      <c r="CE278" s="79">
        <v>0</v>
      </c>
      <c r="CF278" s="79">
        <v>0</v>
      </c>
      <c r="CG278" s="79">
        <v>0</v>
      </c>
      <c r="CH278" s="79">
        <v>0</v>
      </c>
      <c r="CI278" s="81">
        <f t="shared" si="20"/>
        <v>1</v>
      </c>
      <c r="CJ278" s="260">
        <f t="shared" si="21"/>
        <v>1</v>
      </c>
      <c r="CK278" s="260">
        <f t="shared" si="22"/>
        <v>0.5</v>
      </c>
      <c r="CL278" s="260">
        <f t="shared" si="23"/>
        <v>0.5</v>
      </c>
      <c r="CM278" s="83">
        <v>8</v>
      </c>
      <c r="CN278" s="254" t="s">
        <v>4965</v>
      </c>
      <c r="CO278" s="140" t="s">
        <v>4965</v>
      </c>
      <c r="CP278" s="256" t="s">
        <v>4965</v>
      </c>
      <c r="CQ278" s="86" t="s">
        <v>4965</v>
      </c>
      <c r="CR278" s="85" t="s">
        <v>4965</v>
      </c>
      <c r="CS278" s="85" t="s">
        <v>4965</v>
      </c>
      <c r="CT278" s="85" t="s">
        <v>4965</v>
      </c>
      <c r="CU278" s="86"/>
    </row>
    <row r="279" spans="1:99" s="363" customFormat="1" ht="12" customHeight="1" x14ac:dyDescent="0.2">
      <c r="A279" s="89" t="s">
        <v>2442</v>
      </c>
      <c r="B279" s="90" t="s">
        <v>3682</v>
      </c>
      <c r="C279" s="90" t="s">
        <v>1432</v>
      </c>
      <c r="D279" s="90" t="s">
        <v>1432</v>
      </c>
      <c r="E279" s="96" t="s">
        <v>3683</v>
      </c>
      <c r="F279" s="90" t="s">
        <v>1432</v>
      </c>
      <c r="G279" s="90" t="s">
        <v>3684</v>
      </c>
      <c r="H279" s="90" t="s">
        <v>1458</v>
      </c>
      <c r="I279" s="90" t="s">
        <v>3685</v>
      </c>
      <c r="J279" s="90">
        <v>524661</v>
      </c>
      <c r="K279" s="90">
        <v>175105</v>
      </c>
      <c r="L279" s="177" t="s">
        <v>3088</v>
      </c>
      <c r="M279" s="91">
        <v>40652</v>
      </c>
      <c r="N279" s="92" t="s">
        <v>1432</v>
      </c>
      <c r="O279" s="90">
        <v>1</v>
      </c>
      <c r="P279" s="90">
        <v>4</v>
      </c>
      <c r="Q279" s="93">
        <v>3</v>
      </c>
      <c r="R279" s="90" t="s">
        <v>3687</v>
      </c>
      <c r="S279" s="90" t="s">
        <v>1438</v>
      </c>
      <c r="T279" s="92" t="s">
        <v>3688</v>
      </c>
      <c r="U279" s="92" t="s">
        <v>3686</v>
      </c>
      <c r="V279" s="90" t="s">
        <v>1439</v>
      </c>
      <c r="W279" s="92" t="s">
        <v>1432</v>
      </c>
      <c r="X279" s="90" t="s">
        <v>1442</v>
      </c>
      <c r="Y279" s="90" t="s">
        <v>1453</v>
      </c>
      <c r="Z279" s="90" t="s">
        <v>1444</v>
      </c>
      <c r="AA279" s="90" t="s">
        <v>1454</v>
      </c>
      <c r="AB279" s="385">
        <v>4.2999999999999997E-2</v>
      </c>
      <c r="AC279" s="94">
        <v>40652</v>
      </c>
      <c r="AD279" s="95" t="s">
        <v>1432</v>
      </c>
      <c r="AE279" s="157" t="s">
        <v>3063</v>
      </c>
      <c r="AF279" s="96" t="s">
        <v>1445</v>
      </c>
      <c r="AG279" s="97"/>
      <c r="AH279" s="97"/>
      <c r="AI279" s="97"/>
      <c r="AJ279" s="96">
        <v>0</v>
      </c>
      <c r="AK279" s="96">
        <v>0</v>
      </c>
      <c r="AL279" s="96">
        <v>4</v>
      </c>
      <c r="AM279" s="96">
        <v>-1</v>
      </c>
      <c r="AN279" s="96">
        <v>0</v>
      </c>
      <c r="AO279" s="96">
        <v>0</v>
      </c>
      <c r="AP279" s="96">
        <v>0</v>
      </c>
      <c r="AQ279" s="96">
        <v>0</v>
      </c>
      <c r="AR279" s="96">
        <v>0</v>
      </c>
      <c r="AS279" s="96">
        <v>4</v>
      </c>
      <c r="AT279" s="96">
        <v>0</v>
      </c>
      <c r="AU279" s="96">
        <v>0</v>
      </c>
      <c r="AV279" s="96">
        <v>0</v>
      </c>
      <c r="AW279" s="96">
        <v>0</v>
      </c>
      <c r="AX279" s="96">
        <v>0</v>
      </c>
      <c r="AY279" s="96">
        <v>0</v>
      </c>
      <c r="AZ279" s="96">
        <v>0</v>
      </c>
      <c r="BA279" s="96">
        <v>-1</v>
      </c>
      <c r="BB279" s="96">
        <v>0</v>
      </c>
      <c r="BC279" s="96">
        <v>0</v>
      </c>
      <c r="BD279" s="96">
        <v>0</v>
      </c>
      <c r="BE279" s="96">
        <v>0</v>
      </c>
      <c r="BF279" s="96">
        <v>0</v>
      </c>
      <c r="BG279" s="96">
        <v>0</v>
      </c>
      <c r="BH279" s="96">
        <v>0</v>
      </c>
      <c r="BI279" s="96">
        <v>0</v>
      </c>
      <c r="BJ279" s="96">
        <v>0</v>
      </c>
      <c r="BK279" s="96">
        <v>0</v>
      </c>
      <c r="BL279" s="120" t="s">
        <v>4490</v>
      </c>
      <c r="BM279" s="98">
        <v>0</v>
      </c>
      <c r="BN279" s="133">
        <v>1.5</v>
      </c>
      <c r="BO279" s="241">
        <v>1.5</v>
      </c>
      <c r="BP279" s="79">
        <v>0</v>
      </c>
      <c r="BQ279" s="79">
        <v>0</v>
      </c>
      <c r="BR279" s="79">
        <v>0</v>
      </c>
      <c r="BS279" s="238">
        <v>0</v>
      </c>
      <c r="BT279" s="79">
        <v>0</v>
      </c>
      <c r="BU279" s="79">
        <v>0</v>
      </c>
      <c r="BV279" s="79">
        <v>0</v>
      </c>
      <c r="BW279" s="79">
        <v>0</v>
      </c>
      <c r="BX279" s="79">
        <v>0</v>
      </c>
      <c r="BY279" s="79">
        <v>0</v>
      </c>
      <c r="BZ279" s="79">
        <v>0</v>
      </c>
      <c r="CA279" s="79">
        <v>0</v>
      </c>
      <c r="CB279" s="79">
        <v>0</v>
      </c>
      <c r="CC279" s="79">
        <v>0</v>
      </c>
      <c r="CD279" s="79">
        <v>0</v>
      </c>
      <c r="CE279" s="79">
        <v>0</v>
      </c>
      <c r="CF279" s="79">
        <v>0</v>
      </c>
      <c r="CG279" s="79">
        <v>0</v>
      </c>
      <c r="CH279" s="79">
        <v>0</v>
      </c>
      <c r="CI279" s="81">
        <f t="shared" si="20"/>
        <v>3</v>
      </c>
      <c r="CJ279" s="260">
        <f t="shared" si="21"/>
        <v>3</v>
      </c>
      <c r="CK279" s="260">
        <f t="shared" si="22"/>
        <v>1.5</v>
      </c>
      <c r="CL279" s="260">
        <f t="shared" si="23"/>
        <v>1.5</v>
      </c>
      <c r="CM279" s="83">
        <v>8</v>
      </c>
      <c r="CN279" s="254" t="s">
        <v>4965</v>
      </c>
      <c r="CO279" s="140" t="s">
        <v>4965</v>
      </c>
      <c r="CP279" s="256" t="s">
        <v>4965</v>
      </c>
      <c r="CQ279" s="86" t="s">
        <v>4965</v>
      </c>
      <c r="CR279" s="85" t="s">
        <v>4965</v>
      </c>
      <c r="CS279" s="85" t="s">
        <v>4965</v>
      </c>
      <c r="CT279" s="85" t="s">
        <v>4965</v>
      </c>
      <c r="CU279" s="86"/>
    </row>
    <row r="280" spans="1:99" s="363" customFormat="1" ht="12" customHeight="1" x14ac:dyDescent="0.2">
      <c r="A280" s="89" t="s">
        <v>2442</v>
      </c>
      <c r="B280" s="90" t="s">
        <v>3689</v>
      </c>
      <c r="C280" s="90" t="s">
        <v>1432</v>
      </c>
      <c r="D280" s="90" t="s">
        <v>1432</v>
      </c>
      <c r="E280" s="96" t="s">
        <v>3690</v>
      </c>
      <c r="F280" s="90" t="s">
        <v>1432</v>
      </c>
      <c r="G280" s="90" t="s">
        <v>2725</v>
      </c>
      <c r="H280" s="90" t="s">
        <v>2717</v>
      </c>
      <c r="I280" s="90" t="s">
        <v>3691</v>
      </c>
      <c r="J280" s="90">
        <v>527456</v>
      </c>
      <c r="K280" s="90">
        <v>177135</v>
      </c>
      <c r="L280" s="177" t="s">
        <v>4766</v>
      </c>
      <c r="M280" s="91">
        <v>41729</v>
      </c>
      <c r="N280" s="92" t="s">
        <v>1432</v>
      </c>
      <c r="O280" s="90">
        <v>0</v>
      </c>
      <c r="P280" s="90">
        <v>1</v>
      </c>
      <c r="Q280" s="93">
        <v>1</v>
      </c>
      <c r="R280" s="90" t="s">
        <v>3692</v>
      </c>
      <c r="S280" s="90" t="s">
        <v>1438</v>
      </c>
      <c r="T280" s="92" t="s">
        <v>3693</v>
      </c>
      <c r="U280" s="92" t="s">
        <v>3694</v>
      </c>
      <c r="V280" s="90" t="s">
        <v>1439</v>
      </c>
      <c r="W280" s="92" t="s">
        <v>1432</v>
      </c>
      <c r="X280" s="90" t="s">
        <v>1442</v>
      </c>
      <c r="Y280" s="90" t="s">
        <v>1443</v>
      </c>
      <c r="Z280" s="90" t="s">
        <v>1444</v>
      </c>
      <c r="AA280" s="90" t="s">
        <v>2713</v>
      </c>
      <c r="AB280" s="385">
        <v>9.7000000000000003E-2</v>
      </c>
      <c r="AC280" s="94">
        <v>41729</v>
      </c>
      <c r="AD280" s="95" t="s">
        <v>1432</v>
      </c>
      <c r="AE280" s="157" t="s">
        <v>3063</v>
      </c>
      <c r="AF280" s="96" t="s">
        <v>1445</v>
      </c>
      <c r="AG280" s="97"/>
      <c r="AH280" s="96">
        <v>1</v>
      </c>
      <c r="AI280" s="96">
        <v>1</v>
      </c>
      <c r="AJ280" s="96">
        <v>0</v>
      </c>
      <c r="AK280" s="96">
        <v>0</v>
      </c>
      <c r="AL280" s="96">
        <v>0</v>
      </c>
      <c r="AM280" s="96">
        <v>0</v>
      </c>
      <c r="AN280" s="96">
        <v>0</v>
      </c>
      <c r="AO280" s="96">
        <v>1</v>
      </c>
      <c r="AP280" s="96">
        <v>0</v>
      </c>
      <c r="AQ280" s="96">
        <v>0</v>
      </c>
      <c r="AR280" s="96">
        <v>0</v>
      </c>
      <c r="AS280" s="96">
        <v>0</v>
      </c>
      <c r="AT280" s="96">
        <v>0</v>
      </c>
      <c r="AU280" s="96">
        <v>0</v>
      </c>
      <c r="AV280" s="96">
        <v>0</v>
      </c>
      <c r="AW280" s="96">
        <v>0</v>
      </c>
      <c r="AX280" s="96">
        <v>0</v>
      </c>
      <c r="AY280" s="96">
        <v>0</v>
      </c>
      <c r="AZ280" s="96">
        <v>0</v>
      </c>
      <c r="BA280" s="96">
        <v>0</v>
      </c>
      <c r="BB280" s="96">
        <v>0</v>
      </c>
      <c r="BC280" s="96">
        <v>1</v>
      </c>
      <c r="BD280" s="96">
        <v>0</v>
      </c>
      <c r="BE280" s="96">
        <v>0</v>
      </c>
      <c r="BF280" s="96">
        <v>0</v>
      </c>
      <c r="BG280" s="96">
        <v>0</v>
      </c>
      <c r="BH280" s="96">
        <v>0</v>
      </c>
      <c r="BI280" s="96">
        <v>0</v>
      </c>
      <c r="BJ280" s="96">
        <v>0</v>
      </c>
      <c r="BK280" s="96">
        <v>0</v>
      </c>
      <c r="BL280" s="120" t="s">
        <v>4490</v>
      </c>
      <c r="BM280" s="98">
        <v>0</v>
      </c>
      <c r="BN280" s="133">
        <v>0.5</v>
      </c>
      <c r="BO280" s="241">
        <v>0.5</v>
      </c>
      <c r="BP280" s="79">
        <v>0</v>
      </c>
      <c r="BQ280" s="79">
        <v>0</v>
      </c>
      <c r="BR280" s="79">
        <v>0</v>
      </c>
      <c r="BS280" s="238">
        <v>0</v>
      </c>
      <c r="BT280" s="79">
        <v>0</v>
      </c>
      <c r="BU280" s="79">
        <v>0</v>
      </c>
      <c r="BV280" s="79">
        <v>0</v>
      </c>
      <c r="BW280" s="79">
        <v>0</v>
      </c>
      <c r="BX280" s="79">
        <v>0</v>
      </c>
      <c r="BY280" s="79">
        <v>0</v>
      </c>
      <c r="BZ280" s="79">
        <v>0</v>
      </c>
      <c r="CA280" s="79">
        <v>0</v>
      </c>
      <c r="CB280" s="79">
        <v>0</v>
      </c>
      <c r="CC280" s="79">
        <v>0</v>
      </c>
      <c r="CD280" s="79">
        <v>0</v>
      </c>
      <c r="CE280" s="79">
        <v>0</v>
      </c>
      <c r="CF280" s="79">
        <v>0</v>
      </c>
      <c r="CG280" s="79">
        <v>0</v>
      </c>
      <c r="CH280" s="79">
        <v>0</v>
      </c>
      <c r="CI280" s="81">
        <f t="shared" si="20"/>
        <v>1</v>
      </c>
      <c r="CJ280" s="260">
        <f t="shared" si="21"/>
        <v>1</v>
      </c>
      <c r="CK280" s="260">
        <f t="shared" si="22"/>
        <v>0.5</v>
      </c>
      <c r="CL280" s="260">
        <f t="shared" si="23"/>
        <v>0.5</v>
      </c>
      <c r="CM280" s="83">
        <v>2</v>
      </c>
      <c r="CN280" s="83" t="s">
        <v>4965</v>
      </c>
      <c r="CO280" s="140" t="s">
        <v>4965</v>
      </c>
      <c r="CP280" s="256" t="s">
        <v>4965</v>
      </c>
      <c r="CQ280" s="85" t="s">
        <v>4965</v>
      </c>
      <c r="CR280" s="85" t="s">
        <v>4965</v>
      </c>
      <c r="CS280" s="85" t="s">
        <v>4965</v>
      </c>
      <c r="CT280" s="85" t="s">
        <v>4965</v>
      </c>
      <c r="CU280" s="85"/>
    </row>
    <row r="281" spans="1:99" s="363" customFormat="1" ht="12" customHeight="1" x14ac:dyDescent="0.2">
      <c r="A281" s="89" t="s">
        <v>2442</v>
      </c>
      <c r="B281" s="90" t="s">
        <v>3695</v>
      </c>
      <c r="C281" s="90" t="s">
        <v>3696</v>
      </c>
      <c r="D281" s="90" t="s">
        <v>3697</v>
      </c>
      <c r="E281" s="96" t="s">
        <v>3698</v>
      </c>
      <c r="F281" s="90" t="s">
        <v>1432</v>
      </c>
      <c r="G281" s="90" t="s">
        <v>3699</v>
      </c>
      <c r="H281" s="90" t="s">
        <v>1885</v>
      </c>
      <c r="I281" s="90" t="s">
        <v>3700</v>
      </c>
      <c r="J281" s="90">
        <v>526241</v>
      </c>
      <c r="K281" s="90">
        <v>175489</v>
      </c>
      <c r="L281" s="177" t="s">
        <v>4766</v>
      </c>
      <c r="M281" s="91">
        <v>41395</v>
      </c>
      <c r="N281" s="92" t="s">
        <v>1432</v>
      </c>
      <c r="O281" s="90">
        <v>0</v>
      </c>
      <c r="P281" s="90">
        <v>88</v>
      </c>
      <c r="Q281" s="93">
        <v>88</v>
      </c>
      <c r="R281" s="90" t="s">
        <v>4928</v>
      </c>
      <c r="S281" s="90" t="s">
        <v>1154</v>
      </c>
      <c r="T281" s="92" t="s">
        <v>4929</v>
      </c>
      <c r="U281" s="92" t="s">
        <v>4930</v>
      </c>
      <c r="V281" s="90" t="s">
        <v>1439</v>
      </c>
      <c r="W281" s="92" t="s">
        <v>1432</v>
      </c>
      <c r="X281" s="90" t="s">
        <v>1442</v>
      </c>
      <c r="Y281" s="90" t="s">
        <v>1443</v>
      </c>
      <c r="Z281" s="90" t="s">
        <v>1443</v>
      </c>
      <c r="AA281" s="90" t="s">
        <v>1444</v>
      </c>
      <c r="AB281" s="385">
        <v>0.10299999999999999</v>
      </c>
      <c r="AC281" s="94">
        <v>41395</v>
      </c>
      <c r="AD281" s="95" t="s">
        <v>1432</v>
      </c>
      <c r="AE281" s="157" t="s">
        <v>3063</v>
      </c>
      <c r="AF281" s="96" t="s">
        <v>1445</v>
      </c>
      <c r="AG281" s="97"/>
      <c r="AH281" s="96">
        <v>8</v>
      </c>
      <c r="AI281" s="96">
        <v>88</v>
      </c>
      <c r="AJ281" s="96">
        <v>0</v>
      </c>
      <c r="AK281" s="96">
        <v>20</v>
      </c>
      <c r="AL281" s="96">
        <v>38</v>
      </c>
      <c r="AM281" s="96">
        <v>30</v>
      </c>
      <c r="AN281" s="96">
        <v>0</v>
      </c>
      <c r="AO281" s="96">
        <v>0</v>
      </c>
      <c r="AP281" s="96">
        <v>0</v>
      </c>
      <c r="AQ281" s="96">
        <v>0</v>
      </c>
      <c r="AR281" s="96">
        <v>20</v>
      </c>
      <c r="AS281" s="96">
        <v>38</v>
      </c>
      <c r="AT281" s="96">
        <v>30</v>
      </c>
      <c r="AU281" s="96">
        <v>0</v>
      </c>
      <c r="AV281" s="96">
        <v>0</v>
      </c>
      <c r="AW281" s="96">
        <v>0</v>
      </c>
      <c r="AX281" s="96">
        <v>0</v>
      </c>
      <c r="AY281" s="96">
        <v>0</v>
      </c>
      <c r="AZ281" s="96">
        <v>0</v>
      </c>
      <c r="BA281" s="96">
        <v>0</v>
      </c>
      <c r="BB281" s="96">
        <v>0</v>
      </c>
      <c r="BC281" s="96">
        <v>0</v>
      </c>
      <c r="BD281" s="96">
        <v>0</v>
      </c>
      <c r="BE281" s="96">
        <v>0</v>
      </c>
      <c r="BF281" s="96">
        <v>0</v>
      </c>
      <c r="BG281" s="96">
        <v>0</v>
      </c>
      <c r="BH281" s="96">
        <v>0</v>
      </c>
      <c r="BI281" s="96">
        <v>0</v>
      </c>
      <c r="BJ281" s="96">
        <v>0</v>
      </c>
      <c r="BK281" s="96">
        <v>0</v>
      </c>
      <c r="BL281" s="120" t="s">
        <v>4491</v>
      </c>
      <c r="BM281" s="98">
        <v>0</v>
      </c>
      <c r="BN281" s="79">
        <v>0</v>
      </c>
      <c r="BO281" s="241">
        <v>88</v>
      </c>
      <c r="BP281" s="79">
        <v>0</v>
      </c>
      <c r="BQ281" s="79">
        <v>0</v>
      </c>
      <c r="BR281" s="79">
        <v>0</v>
      </c>
      <c r="BS281" s="238">
        <v>0</v>
      </c>
      <c r="BT281" s="79">
        <v>0</v>
      </c>
      <c r="BU281" s="79">
        <v>0</v>
      </c>
      <c r="BV281" s="79">
        <v>0</v>
      </c>
      <c r="BW281" s="79">
        <v>0</v>
      </c>
      <c r="BX281" s="79">
        <v>0</v>
      </c>
      <c r="BY281" s="79">
        <v>0</v>
      </c>
      <c r="BZ281" s="79">
        <v>0</v>
      </c>
      <c r="CA281" s="79">
        <v>0</v>
      </c>
      <c r="CB281" s="79">
        <v>0</v>
      </c>
      <c r="CC281" s="79">
        <v>0</v>
      </c>
      <c r="CD281" s="79">
        <v>0</v>
      </c>
      <c r="CE281" s="79">
        <v>0</v>
      </c>
      <c r="CF281" s="79">
        <v>0</v>
      </c>
      <c r="CG281" s="79">
        <v>0</v>
      </c>
      <c r="CH281" s="79">
        <v>0</v>
      </c>
      <c r="CI281" s="81">
        <f t="shared" si="20"/>
        <v>88</v>
      </c>
      <c r="CJ281" s="260">
        <f t="shared" si="21"/>
        <v>88</v>
      </c>
      <c r="CK281" s="260">
        <f t="shared" si="22"/>
        <v>88</v>
      </c>
      <c r="CL281" s="260">
        <f t="shared" si="23"/>
        <v>88</v>
      </c>
      <c r="CM281" s="83">
        <v>5</v>
      </c>
      <c r="CN281" s="254" t="s">
        <v>4965</v>
      </c>
      <c r="CO281" s="140" t="s">
        <v>4965</v>
      </c>
      <c r="CP281" s="256" t="s">
        <v>4965</v>
      </c>
      <c r="CQ281" s="86" t="s">
        <v>4965</v>
      </c>
      <c r="CR281" s="85" t="s">
        <v>4965</v>
      </c>
      <c r="CS281" s="85" t="s">
        <v>4965</v>
      </c>
      <c r="CT281" s="85" t="s">
        <v>4965</v>
      </c>
      <c r="CU281" s="86"/>
    </row>
    <row r="282" spans="1:99" s="363" customFormat="1" ht="12" customHeight="1" x14ac:dyDescent="0.2">
      <c r="A282" s="89" t="s">
        <v>2442</v>
      </c>
      <c r="B282" s="90" t="s">
        <v>3695</v>
      </c>
      <c r="C282" s="90" t="s">
        <v>3696</v>
      </c>
      <c r="D282" s="90" t="s">
        <v>4931</v>
      </c>
      <c r="E282" s="96" t="s">
        <v>3698</v>
      </c>
      <c r="F282" s="90" t="s">
        <v>1432</v>
      </c>
      <c r="G282" s="90" t="s">
        <v>3699</v>
      </c>
      <c r="H282" s="90" t="s">
        <v>1885</v>
      </c>
      <c r="I282" s="90" t="s">
        <v>3700</v>
      </c>
      <c r="J282" s="90">
        <v>526241</v>
      </c>
      <c r="K282" s="90">
        <v>175489</v>
      </c>
      <c r="L282" s="177" t="s">
        <v>4766</v>
      </c>
      <c r="M282" s="91">
        <v>41395</v>
      </c>
      <c r="N282" s="92" t="s">
        <v>1432</v>
      </c>
      <c r="O282" s="90">
        <v>0</v>
      </c>
      <c r="P282" s="90">
        <v>49</v>
      </c>
      <c r="Q282" s="93">
        <v>49</v>
      </c>
      <c r="R282" s="90" t="s">
        <v>4928</v>
      </c>
      <c r="S282" s="90" t="s">
        <v>1154</v>
      </c>
      <c r="T282" s="92" t="s">
        <v>4929</v>
      </c>
      <c r="U282" s="92" t="s">
        <v>4930</v>
      </c>
      <c r="V282" s="90" t="s">
        <v>1439</v>
      </c>
      <c r="W282" s="92" t="s">
        <v>1432</v>
      </c>
      <c r="X282" s="90" t="s">
        <v>1442</v>
      </c>
      <c r="Y282" s="90" t="s">
        <v>1443</v>
      </c>
      <c r="Z282" s="90" t="s">
        <v>1443</v>
      </c>
      <c r="AA282" s="90" t="s">
        <v>1444</v>
      </c>
      <c r="AB282" s="385">
        <v>0.123</v>
      </c>
      <c r="AC282" s="94">
        <v>41395</v>
      </c>
      <c r="AD282" s="95" t="s">
        <v>1432</v>
      </c>
      <c r="AE282" s="157" t="s">
        <v>3063</v>
      </c>
      <c r="AF282" s="96" t="s">
        <v>1445</v>
      </c>
      <c r="AG282" s="97"/>
      <c r="AH282" s="96">
        <v>4</v>
      </c>
      <c r="AI282" s="96">
        <v>49</v>
      </c>
      <c r="AJ282" s="96">
        <v>0</v>
      </c>
      <c r="AK282" s="96">
        <v>11</v>
      </c>
      <c r="AL282" s="96">
        <v>29</v>
      </c>
      <c r="AM282" s="96">
        <v>9</v>
      </c>
      <c r="AN282" s="96">
        <v>0</v>
      </c>
      <c r="AO282" s="96">
        <v>0</v>
      </c>
      <c r="AP282" s="96">
        <v>0</v>
      </c>
      <c r="AQ282" s="96">
        <v>0</v>
      </c>
      <c r="AR282" s="96">
        <v>11</v>
      </c>
      <c r="AS282" s="96">
        <v>29</v>
      </c>
      <c r="AT282" s="96">
        <v>9</v>
      </c>
      <c r="AU282" s="96">
        <v>0</v>
      </c>
      <c r="AV282" s="96">
        <v>0</v>
      </c>
      <c r="AW282" s="96">
        <v>0</v>
      </c>
      <c r="AX282" s="96">
        <v>0</v>
      </c>
      <c r="AY282" s="96">
        <v>0</v>
      </c>
      <c r="AZ282" s="96">
        <v>0</v>
      </c>
      <c r="BA282" s="96">
        <v>0</v>
      </c>
      <c r="BB282" s="96">
        <v>0</v>
      </c>
      <c r="BC282" s="96">
        <v>0</v>
      </c>
      <c r="BD282" s="96">
        <v>0</v>
      </c>
      <c r="BE282" s="96">
        <v>0</v>
      </c>
      <c r="BF282" s="96">
        <v>0</v>
      </c>
      <c r="BG282" s="96">
        <v>0</v>
      </c>
      <c r="BH282" s="96">
        <v>0</v>
      </c>
      <c r="BI282" s="96">
        <v>0</v>
      </c>
      <c r="BJ282" s="96">
        <v>0</v>
      </c>
      <c r="BK282" s="96">
        <v>0</v>
      </c>
      <c r="BL282" s="120" t="s">
        <v>4491</v>
      </c>
      <c r="BM282" s="98">
        <v>0</v>
      </c>
      <c r="BN282" s="133">
        <v>49</v>
      </c>
      <c r="BO282" s="237">
        <v>0</v>
      </c>
      <c r="BP282" s="79">
        <v>0</v>
      </c>
      <c r="BQ282" s="79">
        <v>0</v>
      </c>
      <c r="BR282" s="79">
        <v>0</v>
      </c>
      <c r="BS282" s="238">
        <v>0</v>
      </c>
      <c r="BT282" s="79">
        <v>0</v>
      </c>
      <c r="BU282" s="79">
        <v>0</v>
      </c>
      <c r="BV282" s="79">
        <v>0</v>
      </c>
      <c r="BW282" s="79">
        <v>0</v>
      </c>
      <c r="BX282" s="79">
        <v>0</v>
      </c>
      <c r="BY282" s="79">
        <v>0</v>
      </c>
      <c r="BZ282" s="79">
        <v>0</v>
      </c>
      <c r="CA282" s="79">
        <v>0</v>
      </c>
      <c r="CB282" s="79">
        <v>0</v>
      </c>
      <c r="CC282" s="79">
        <v>0</v>
      </c>
      <c r="CD282" s="79">
        <v>0</v>
      </c>
      <c r="CE282" s="79">
        <v>0</v>
      </c>
      <c r="CF282" s="79">
        <v>0</v>
      </c>
      <c r="CG282" s="79">
        <v>0</v>
      </c>
      <c r="CH282" s="79">
        <v>0</v>
      </c>
      <c r="CI282" s="81">
        <f t="shared" si="20"/>
        <v>49</v>
      </c>
      <c r="CJ282" s="260">
        <f t="shared" si="21"/>
        <v>49</v>
      </c>
      <c r="CK282" s="131">
        <f t="shared" si="22"/>
        <v>0</v>
      </c>
      <c r="CL282" s="131">
        <f t="shared" si="23"/>
        <v>0</v>
      </c>
      <c r="CM282" s="83">
        <v>5</v>
      </c>
      <c r="CN282" s="254" t="s">
        <v>4965</v>
      </c>
      <c r="CO282" s="140" t="s">
        <v>4965</v>
      </c>
      <c r="CP282" s="256" t="s">
        <v>4965</v>
      </c>
      <c r="CQ282" s="86" t="s">
        <v>4965</v>
      </c>
      <c r="CR282" s="85" t="s">
        <v>4965</v>
      </c>
      <c r="CS282" s="85" t="s">
        <v>4965</v>
      </c>
      <c r="CT282" s="85" t="s">
        <v>4965</v>
      </c>
      <c r="CU282" s="86"/>
    </row>
    <row r="283" spans="1:99" s="363" customFormat="1" ht="12" customHeight="1" x14ac:dyDescent="0.2">
      <c r="A283" s="89" t="s">
        <v>2442</v>
      </c>
      <c r="B283" s="90" t="s">
        <v>3695</v>
      </c>
      <c r="C283" s="90" t="s">
        <v>3696</v>
      </c>
      <c r="D283" s="90" t="s">
        <v>4931</v>
      </c>
      <c r="E283" s="96" t="s">
        <v>3698</v>
      </c>
      <c r="F283" s="90" t="s">
        <v>1432</v>
      </c>
      <c r="G283" s="90" t="s">
        <v>3699</v>
      </c>
      <c r="H283" s="90" t="s">
        <v>1885</v>
      </c>
      <c r="I283" s="90" t="s">
        <v>3700</v>
      </c>
      <c r="J283" s="90">
        <v>526241</v>
      </c>
      <c r="K283" s="90">
        <v>175489</v>
      </c>
      <c r="L283" s="177" t="s">
        <v>4766</v>
      </c>
      <c r="M283" s="91">
        <v>41395</v>
      </c>
      <c r="N283" s="92" t="s">
        <v>1432</v>
      </c>
      <c r="O283" s="90">
        <v>0</v>
      </c>
      <c r="P283" s="90">
        <v>28</v>
      </c>
      <c r="Q283" s="93">
        <v>28</v>
      </c>
      <c r="R283" s="90" t="s">
        <v>4928</v>
      </c>
      <c r="S283" s="90" t="s">
        <v>1154</v>
      </c>
      <c r="T283" s="92" t="s">
        <v>4929</v>
      </c>
      <c r="U283" s="92" t="s">
        <v>4930</v>
      </c>
      <c r="V283" s="90" t="s">
        <v>1439</v>
      </c>
      <c r="W283" s="92" t="s">
        <v>1432</v>
      </c>
      <c r="X283" s="90" t="s">
        <v>1442</v>
      </c>
      <c r="Y283" s="90" t="s">
        <v>1443</v>
      </c>
      <c r="Z283" s="90" t="s">
        <v>1443</v>
      </c>
      <c r="AA283" s="90" t="s">
        <v>1444</v>
      </c>
      <c r="AB283" s="385">
        <v>4.4999999999999998E-2</v>
      </c>
      <c r="AC283" s="94">
        <v>41395</v>
      </c>
      <c r="AD283" s="95" t="s">
        <v>1432</v>
      </c>
      <c r="AE283" s="157" t="s">
        <v>628</v>
      </c>
      <c r="AF283" s="96" t="s">
        <v>3904</v>
      </c>
      <c r="AG283" s="97"/>
      <c r="AH283" s="96">
        <v>3</v>
      </c>
      <c r="AI283" s="96">
        <v>28</v>
      </c>
      <c r="AJ283" s="96">
        <v>0</v>
      </c>
      <c r="AK283" s="96">
        <v>13</v>
      </c>
      <c r="AL283" s="96">
        <v>15</v>
      </c>
      <c r="AM283" s="96">
        <v>0</v>
      </c>
      <c r="AN283" s="96">
        <v>0</v>
      </c>
      <c r="AO283" s="96">
        <v>0</v>
      </c>
      <c r="AP283" s="96">
        <v>0</v>
      </c>
      <c r="AQ283" s="96">
        <v>0</v>
      </c>
      <c r="AR283" s="96">
        <v>13</v>
      </c>
      <c r="AS283" s="96">
        <v>15</v>
      </c>
      <c r="AT283" s="96">
        <v>0</v>
      </c>
      <c r="AU283" s="96">
        <v>0</v>
      </c>
      <c r="AV283" s="96">
        <v>0</v>
      </c>
      <c r="AW283" s="96">
        <v>0</v>
      </c>
      <c r="AX283" s="96">
        <v>0</v>
      </c>
      <c r="AY283" s="96">
        <v>0</v>
      </c>
      <c r="AZ283" s="96">
        <v>0</v>
      </c>
      <c r="BA283" s="96">
        <v>0</v>
      </c>
      <c r="BB283" s="96">
        <v>0</v>
      </c>
      <c r="BC283" s="96">
        <v>0</v>
      </c>
      <c r="BD283" s="96">
        <v>0</v>
      </c>
      <c r="BE283" s="96">
        <v>0</v>
      </c>
      <c r="BF283" s="96">
        <v>0</v>
      </c>
      <c r="BG283" s="96">
        <v>0</v>
      </c>
      <c r="BH283" s="96">
        <v>0</v>
      </c>
      <c r="BI283" s="96">
        <v>0</v>
      </c>
      <c r="BJ283" s="96">
        <v>0</v>
      </c>
      <c r="BK283" s="96">
        <v>0</v>
      </c>
      <c r="BL283" s="120" t="s">
        <v>4491</v>
      </c>
      <c r="BM283" s="98">
        <v>0</v>
      </c>
      <c r="BN283" s="133">
        <v>28</v>
      </c>
      <c r="BO283" s="237">
        <v>0</v>
      </c>
      <c r="BP283" s="79">
        <v>0</v>
      </c>
      <c r="BQ283" s="79">
        <v>0</v>
      </c>
      <c r="BR283" s="79">
        <v>0</v>
      </c>
      <c r="BS283" s="238">
        <v>0</v>
      </c>
      <c r="BT283" s="79">
        <v>0</v>
      </c>
      <c r="BU283" s="79">
        <v>0</v>
      </c>
      <c r="BV283" s="79">
        <v>0</v>
      </c>
      <c r="BW283" s="79">
        <v>0</v>
      </c>
      <c r="BX283" s="79">
        <v>0</v>
      </c>
      <c r="BY283" s="79">
        <v>0</v>
      </c>
      <c r="BZ283" s="79">
        <v>0</v>
      </c>
      <c r="CA283" s="79">
        <v>0</v>
      </c>
      <c r="CB283" s="79">
        <v>0</v>
      </c>
      <c r="CC283" s="79">
        <v>0</v>
      </c>
      <c r="CD283" s="79">
        <v>0</v>
      </c>
      <c r="CE283" s="79">
        <v>0</v>
      </c>
      <c r="CF283" s="79">
        <v>0</v>
      </c>
      <c r="CG283" s="79">
        <v>0</v>
      </c>
      <c r="CH283" s="79">
        <v>0</v>
      </c>
      <c r="CI283" s="81">
        <f t="shared" si="20"/>
        <v>28</v>
      </c>
      <c r="CJ283" s="260">
        <f t="shared" si="21"/>
        <v>28</v>
      </c>
      <c r="CK283" s="131">
        <f t="shared" si="22"/>
        <v>0</v>
      </c>
      <c r="CL283" s="131">
        <f t="shared" si="23"/>
        <v>0</v>
      </c>
      <c r="CM283" s="83">
        <v>5</v>
      </c>
      <c r="CN283" s="254" t="s">
        <v>4965</v>
      </c>
      <c r="CO283" s="140" t="s">
        <v>4965</v>
      </c>
      <c r="CP283" s="256" t="s">
        <v>4965</v>
      </c>
      <c r="CQ283" s="86" t="s">
        <v>4965</v>
      </c>
      <c r="CR283" s="85" t="s">
        <v>4965</v>
      </c>
      <c r="CS283" s="85" t="s">
        <v>4965</v>
      </c>
      <c r="CT283" s="85" t="s">
        <v>4965</v>
      </c>
      <c r="CU283" s="86"/>
    </row>
    <row r="284" spans="1:99" s="363" customFormat="1" ht="12" customHeight="1" x14ac:dyDescent="0.2">
      <c r="A284" s="89" t="s">
        <v>2442</v>
      </c>
      <c r="B284" s="90" t="s">
        <v>3695</v>
      </c>
      <c r="C284" s="90" t="s">
        <v>3696</v>
      </c>
      <c r="D284" s="90" t="s">
        <v>4932</v>
      </c>
      <c r="E284" s="96" t="s">
        <v>3698</v>
      </c>
      <c r="F284" s="90" t="s">
        <v>1432</v>
      </c>
      <c r="G284" s="90" t="s">
        <v>3699</v>
      </c>
      <c r="H284" s="90" t="s">
        <v>1885</v>
      </c>
      <c r="I284" s="90" t="s">
        <v>3700</v>
      </c>
      <c r="J284" s="90">
        <v>526241</v>
      </c>
      <c r="K284" s="90">
        <v>175489</v>
      </c>
      <c r="L284" s="177" t="s">
        <v>4766</v>
      </c>
      <c r="M284" s="91">
        <v>41395</v>
      </c>
      <c r="N284" s="92" t="s">
        <v>1432</v>
      </c>
      <c r="O284" s="90">
        <v>0</v>
      </c>
      <c r="P284" s="90">
        <v>32</v>
      </c>
      <c r="Q284" s="93">
        <v>32</v>
      </c>
      <c r="R284" s="90" t="s">
        <v>4928</v>
      </c>
      <c r="S284" s="90" t="s">
        <v>1154</v>
      </c>
      <c r="T284" s="92" t="s">
        <v>4929</v>
      </c>
      <c r="U284" s="92" t="s">
        <v>4930</v>
      </c>
      <c r="V284" s="90" t="s">
        <v>1439</v>
      </c>
      <c r="W284" s="92" t="s">
        <v>1432</v>
      </c>
      <c r="X284" s="90" t="s">
        <v>1442</v>
      </c>
      <c r="Y284" s="90" t="s">
        <v>1443</v>
      </c>
      <c r="Z284" s="90" t="s">
        <v>1443</v>
      </c>
      <c r="AA284" s="90" t="s">
        <v>1444</v>
      </c>
      <c r="AB284" s="385">
        <v>8.5000000000000006E-2</v>
      </c>
      <c r="AC284" s="94">
        <v>41395</v>
      </c>
      <c r="AD284" s="95" t="s">
        <v>1432</v>
      </c>
      <c r="AE284" s="157" t="s">
        <v>3063</v>
      </c>
      <c r="AF284" s="96" t="s">
        <v>1445</v>
      </c>
      <c r="AG284" s="97"/>
      <c r="AH284" s="96">
        <v>3</v>
      </c>
      <c r="AI284" s="96">
        <v>32</v>
      </c>
      <c r="AJ284" s="96">
        <v>6</v>
      </c>
      <c r="AK284" s="96">
        <v>3</v>
      </c>
      <c r="AL284" s="96">
        <v>18</v>
      </c>
      <c r="AM284" s="96">
        <v>5</v>
      </c>
      <c r="AN284" s="96">
        <v>0</v>
      </c>
      <c r="AO284" s="96">
        <v>0</v>
      </c>
      <c r="AP284" s="96">
        <v>0</v>
      </c>
      <c r="AQ284" s="96">
        <v>6</v>
      </c>
      <c r="AR284" s="96">
        <v>3</v>
      </c>
      <c r="AS284" s="96">
        <v>18</v>
      </c>
      <c r="AT284" s="96">
        <v>5</v>
      </c>
      <c r="AU284" s="96">
        <v>0</v>
      </c>
      <c r="AV284" s="96">
        <v>0</v>
      </c>
      <c r="AW284" s="96">
        <v>0</v>
      </c>
      <c r="AX284" s="96">
        <v>0</v>
      </c>
      <c r="AY284" s="96">
        <v>0</v>
      </c>
      <c r="AZ284" s="96">
        <v>0</v>
      </c>
      <c r="BA284" s="96">
        <v>0</v>
      </c>
      <c r="BB284" s="96">
        <v>0</v>
      </c>
      <c r="BC284" s="96">
        <v>0</v>
      </c>
      <c r="BD284" s="96">
        <v>0</v>
      </c>
      <c r="BE284" s="96">
        <v>0</v>
      </c>
      <c r="BF284" s="96">
        <v>0</v>
      </c>
      <c r="BG284" s="96">
        <v>0</v>
      </c>
      <c r="BH284" s="96">
        <v>0</v>
      </c>
      <c r="BI284" s="96">
        <v>0</v>
      </c>
      <c r="BJ284" s="96">
        <v>0</v>
      </c>
      <c r="BK284" s="96">
        <v>0</v>
      </c>
      <c r="BL284" s="120" t="s">
        <v>4491</v>
      </c>
      <c r="BM284" s="98">
        <v>0</v>
      </c>
      <c r="BN284" s="133">
        <v>32</v>
      </c>
      <c r="BO284" s="237">
        <v>0</v>
      </c>
      <c r="BP284" s="79">
        <v>0</v>
      </c>
      <c r="BQ284" s="79">
        <v>0</v>
      </c>
      <c r="BR284" s="79">
        <v>0</v>
      </c>
      <c r="BS284" s="238">
        <v>0</v>
      </c>
      <c r="BT284" s="79">
        <v>0</v>
      </c>
      <c r="BU284" s="79">
        <v>0</v>
      </c>
      <c r="BV284" s="79">
        <v>0</v>
      </c>
      <c r="BW284" s="79">
        <v>0</v>
      </c>
      <c r="BX284" s="79">
        <v>0</v>
      </c>
      <c r="BY284" s="79">
        <v>0</v>
      </c>
      <c r="BZ284" s="79">
        <v>0</v>
      </c>
      <c r="CA284" s="79">
        <v>0</v>
      </c>
      <c r="CB284" s="79">
        <v>0</v>
      </c>
      <c r="CC284" s="79">
        <v>0</v>
      </c>
      <c r="CD284" s="79">
        <v>0</v>
      </c>
      <c r="CE284" s="79">
        <v>0</v>
      </c>
      <c r="CF284" s="79">
        <v>0</v>
      </c>
      <c r="CG284" s="79">
        <v>0</v>
      </c>
      <c r="CH284" s="79">
        <v>0</v>
      </c>
      <c r="CI284" s="81">
        <f t="shared" ref="CI284:CI315" si="24">SUBTOTAL(9,BN284:CH284)</f>
        <v>32</v>
      </c>
      <c r="CJ284" s="260">
        <f t="shared" si="21"/>
        <v>32</v>
      </c>
      <c r="CK284" s="260">
        <f t="shared" si="22"/>
        <v>0</v>
      </c>
      <c r="CL284" s="260">
        <f t="shared" si="23"/>
        <v>0</v>
      </c>
      <c r="CM284" s="83">
        <v>5</v>
      </c>
      <c r="CN284" s="254" t="s">
        <v>4965</v>
      </c>
      <c r="CO284" s="140" t="s">
        <v>4965</v>
      </c>
      <c r="CP284" s="256" t="s">
        <v>4965</v>
      </c>
      <c r="CQ284" s="86" t="s">
        <v>4965</v>
      </c>
      <c r="CR284" s="85" t="s">
        <v>4965</v>
      </c>
      <c r="CS284" s="85" t="s">
        <v>4965</v>
      </c>
      <c r="CT284" s="85" t="s">
        <v>4965</v>
      </c>
      <c r="CU284" s="86"/>
    </row>
    <row r="285" spans="1:99" s="363" customFormat="1" ht="12" customHeight="1" x14ac:dyDescent="0.2">
      <c r="A285" s="89" t="s">
        <v>2442</v>
      </c>
      <c r="B285" s="90" t="s">
        <v>3695</v>
      </c>
      <c r="C285" s="90" t="s">
        <v>3696</v>
      </c>
      <c r="D285" s="90" t="s">
        <v>4932</v>
      </c>
      <c r="E285" s="96" t="s">
        <v>3698</v>
      </c>
      <c r="F285" s="90" t="s">
        <v>1432</v>
      </c>
      <c r="G285" s="90" t="s">
        <v>3699</v>
      </c>
      <c r="H285" s="90" t="s">
        <v>1885</v>
      </c>
      <c r="I285" s="90" t="s">
        <v>3700</v>
      </c>
      <c r="J285" s="90">
        <v>526241</v>
      </c>
      <c r="K285" s="90">
        <v>175489</v>
      </c>
      <c r="L285" s="177" t="s">
        <v>4766</v>
      </c>
      <c r="M285" s="91">
        <v>41395</v>
      </c>
      <c r="N285" s="92" t="s">
        <v>1432</v>
      </c>
      <c r="O285" s="90">
        <v>0</v>
      </c>
      <c r="P285" s="90">
        <v>53</v>
      </c>
      <c r="Q285" s="93">
        <v>53</v>
      </c>
      <c r="R285" s="90" t="s">
        <v>4928</v>
      </c>
      <c r="S285" s="90" t="s">
        <v>1154</v>
      </c>
      <c r="T285" s="92" t="s">
        <v>4929</v>
      </c>
      <c r="U285" s="92" t="s">
        <v>4930</v>
      </c>
      <c r="V285" s="90" t="s">
        <v>1439</v>
      </c>
      <c r="W285" s="92" t="s">
        <v>1432</v>
      </c>
      <c r="X285" s="90" t="s">
        <v>1442</v>
      </c>
      <c r="Y285" s="90" t="s">
        <v>1443</v>
      </c>
      <c r="Z285" s="90" t="s">
        <v>1443</v>
      </c>
      <c r="AA285" s="90" t="s">
        <v>1444</v>
      </c>
      <c r="AB285" s="385">
        <v>8.3000000000000004E-2</v>
      </c>
      <c r="AC285" s="94">
        <v>41395</v>
      </c>
      <c r="AD285" s="95" t="s">
        <v>1432</v>
      </c>
      <c r="AE285" s="157" t="s">
        <v>628</v>
      </c>
      <c r="AF285" s="96" t="s">
        <v>3904</v>
      </c>
      <c r="AG285" s="97"/>
      <c r="AH285" s="96">
        <v>5</v>
      </c>
      <c r="AI285" s="96">
        <v>53</v>
      </c>
      <c r="AJ285" s="96">
        <v>0</v>
      </c>
      <c r="AK285" s="96">
        <v>25</v>
      </c>
      <c r="AL285" s="96">
        <v>28</v>
      </c>
      <c r="AM285" s="96">
        <v>0</v>
      </c>
      <c r="AN285" s="96">
        <v>0</v>
      </c>
      <c r="AO285" s="96">
        <v>0</v>
      </c>
      <c r="AP285" s="96">
        <v>0</v>
      </c>
      <c r="AQ285" s="96">
        <v>0</v>
      </c>
      <c r="AR285" s="96">
        <v>25</v>
      </c>
      <c r="AS285" s="96">
        <v>28</v>
      </c>
      <c r="AT285" s="96">
        <v>0</v>
      </c>
      <c r="AU285" s="96">
        <v>0</v>
      </c>
      <c r="AV285" s="96">
        <v>0</v>
      </c>
      <c r="AW285" s="96">
        <v>0</v>
      </c>
      <c r="AX285" s="96">
        <v>0</v>
      </c>
      <c r="AY285" s="96">
        <v>0</v>
      </c>
      <c r="AZ285" s="96">
        <v>0</v>
      </c>
      <c r="BA285" s="96">
        <v>0</v>
      </c>
      <c r="BB285" s="96">
        <v>0</v>
      </c>
      <c r="BC285" s="96">
        <v>0</v>
      </c>
      <c r="BD285" s="96">
        <v>0</v>
      </c>
      <c r="BE285" s="96">
        <v>0</v>
      </c>
      <c r="BF285" s="96">
        <v>0</v>
      </c>
      <c r="BG285" s="96">
        <v>0</v>
      </c>
      <c r="BH285" s="96">
        <v>0</v>
      </c>
      <c r="BI285" s="96">
        <v>0</v>
      </c>
      <c r="BJ285" s="96">
        <v>0</v>
      </c>
      <c r="BK285" s="96">
        <v>0</v>
      </c>
      <c r="BL285" s="120" t="s">
        <v>4491</v>
      </c>
      <c r="BM285" s="98">
        <v>0</v>
      </c>
      <c r="BN285" s="133">
        <v>53</v>
      </c>
      <c r="BO285" s="237">
        <v>0</v>
      </c>
      <c r="BP285" s="79">
        <v>0</v>
      </c>
      <c r="BQ285" s="79">
        <v>0</v>
      </c>
      <c r="BR285" s="79">
        <v>0</v>
      </c>
      <c r="BS285" s="238">
        <v>0</v>
      </c>
      <c r="BT285" s="79">
        <v>0</v>
      </c>
      <c r="BU285" s="79">
        <v>0</v>
      </c>
      <c r="BV285" s="79">
        <v>0</v>
      </c>
      <c r="BW285" s="79">
        <v>0</v>
      </c>
      <c r="BX285" s="79">
        <v>0</v>
      </c>
      <c r="BY285" s="79">
        <v>0</v>
      </c>
      <c r="BZ285" s="79">
        <v>0</v>
      </c>
      <c r="CA285" s="79">
        <v>0</v>
      </c>
      <c r="CB285" s="79">
        <v>0</v>
      </c>
      <c r="CC285" s="79">
        <v>0</v>
      </c>
      <c r="CD285" s="79">
        <v>0</v>
      </c>
      <c r="CE285" s="79">
        <v>0</v>
      </c>
      <c r="CF285" s="79">
        <v>0</v>
      </c>
      <c r="CG285" s="79">
        <v>0</v>
      </c>
      <c r="CH285" s="79">
        <v>0</v>
      </c>
      <c r="CI285" s="81">
        <f t="shared" si="24"/>
        <v>53</v>
      </c>
      <c r="CJ285" s="260">
        <f t="shared" si="21"/>
        <v>53</v>
      </c>
      <c r="CK285" s="260">
        <f t="shared" si="22"/>
        <v>0</v>
      </c>
      <c r="CL285" s="260">
        <f t="shared" si="23"/>
        <v>0</v>
      </c>
      <c r="CM285" s="83">
        <v>5</v>
      </c>
      <c r="CN285" s="254" t="s">
        <v>4965</v>
      </c>
      <c r="CO285" s="140" t="s">
        <v>4965</v>
      </c>
      <c r="CP285" s="256" t="s">
        <v>4965</v>
      </c>
      <c r="CQ285" s="86" t="s">
        <v>4965</v>
      </c>
      <c r="CR285" s="85" t="s">
        <v>4965</v>
      </c>
      <c r="CS285" s="85" t="s">
        <v>4965</v>
      </c>
      <c r="CT285" s="85" t="s">
        <v>4965</v>
      </c>
      <c r="CU285" s="86"/>
    </row>
    <row r="286" spans="1:99" s="363" customFormat="1" ht="12" customHeight="1" x14ac:dyDescent="0.2">
      <c r="A286" s="89" t="s">
        <v>2442</v>
      </c>
      <c r="B286" s="90" t="s">
        <v>4933</v>
      </c>
      <c r="C286" s="90" t="s">
        <v>1432</v>
      </c>
      <c r="D286" s="90" t="s">
        <v>1432</v>
      </c>
      <c r="E286" s="96" t="s">
        <v>4934</v>
      </c>
      <c r="F286" s="90" t="s">
        <v>1432</v>
      </c>
      <c r="G286" s="90" t="s">
        <v>4935</v>
      </c>
      <c r="H286" s="90" t="s">
        <v>1885</v>
      </c>
      <c r="I286" s="90" t="s">
        <v>4936</v>
      </c>
      <c r="J286" s="90">
        <v>525134</v>
      </c>
      <c r="K286" s="90">
        <v>174492</v>
      </c>
      <c r="L286" s="177" t="s">
        <v>3079</v>
      </c>
      <c r="M286" s="91">
        <v>42094</v>
      </c>
      <c r="N286" s="92" t="s">
        <v>1432</v>
      </c>
      <c r="O286" s="90">
        <v>0</v>
      </c>
      <c r="P286" s="90">
        <v>1</v>
      </c>
      <c r="Q286" s="93">
        <v>1</v>
      </c>
      <c r="R286" s="90" t="s">
        <v>4937</v>
      </c>
      <c r="S286" s="90" t="s">
        <v>1438</v>
      </c>
      <c r="T286" s="92" t="s">
        <v>4938</v>
      </c>
      <c r="U286" s="92" t="s">
        <v>4939</v>
      </c>
      <c r="V286" s="90" t="s">
        <v>1439</v>
      </c>
      <c r="W286" s="92" t="s">
        <v>1432</v>
      </c>
      <c r="X286" s="90" t="s">
        <v>1442</v>
      </c>
      <c r="Y286" s="90" t="s">
        <v>1443</v>
      </c>
      <c r="Z286" s="90" t="s">
        <v>1444</v>
      </c>
      <c r="AA286" s="90" t="s">
        <v>2713</v>
      </c>
      <c r="AB286" s="385">
        <v>1.6E-2</v>
      </c>
      <c r="AC286" s="94">
        <v>42094</v>
      </c>
      <c r="AD286" s="95" t="s">
        <v>1432</v>
      </c>
      <c r="AE286" s="157" t="s">
        <v>3063</v>
      </c>
      <c r="AF286" s="96" t="s">
        <v>1445</v>
      </c>
      <c r="AG286" s="97"/>
      <c r="AH286" s="97"/>
      <c r="AI286" s="97"/>
      <c r="AJ286" s="96">
        <v>0</v>
      </c>
      <c r="AK286" s="96">
        <v>0</v>
      </c>
      <c r="AL286" s="96">
        <v>0</v>
      </c>
      <c r="AM286" s="96">
        <v>0</v>
      </c>
      <c r="AN286" s="96">
        <v>0</v>
      </c>
      <c r="AO286" s="96">
        <v>1</v>
      </c>
      <c r="AP286" s="96">
        <v>0</v>
      </c>
      <c r="AQ286" s="96">
        <v>0</v>
      </c>
      <c r="AR286" s="96">
        <v>0</v>
      </c>
      <c r="AS286" s="96">
        <v>0</v>
      </c>
      <c r="AT286" s="96">
        <v>0</v>
      </c>
      <c r="AU286" s="96">
        <v>0</v>
      </c>
      <c r="AV286" s="96">
        <v>0</v>
      </c>
      <c r="AW286" s="96">
        <v>0</v>
      </c>
      <c r="AX286" s="96">
        <v>0</v>
      </c>
      <c r="AY286" s="96">
        <v>0</v>
      </c>
      <c r="AZ286" s="96">
        <v>0</v>
      </c>
      <c r="BA286" s="96">
        <v>0</v>
      </c>
      <c r="BB286" s="96">
        <v>0</v>
      </c>
      <c r="BC286" s="96">
        <v>1</v>
      </c>
      <c r="BD286" s="96">
        <v>0</v>
      </c>
      <c r="BE286" s="96">
        <v>0</v>
      </c>
      <c r="BF286" s="96">
        <v>0</v>
      </c>
      <c r="BG286" s="96">
        <v>0</v>
      </c>
      <c r="BH286" s="96">
        <v>0</v>
      </c>
      <c r="BI286" s="96">
        <v>0</v>
      </c>
      <c r="BJ286" s="96">
        <v>0</v>
      </c>
      <c r="BK286" s="96">
        <v>0</v>
      </c>
      <c r="BL286" s="120" t="s">
        <v>4490</v>
      </c>
      <c r="BM286" s="98">
        <v>0</v>
      </c>
      <c r="BN286" s="133">
        <v>0.5</v>
      </c>
      <c r="BO286" s="241">
        <v>0.5</v>
      </c>
      <c r="BP286" s="79">
        <v>0</v>
      </c>
      <c r="BQ286" s="79">
        <v>0</v>
      </c>
      <c r="BR286" s="79">
        <v>0</v>
      </c>
      <c r="BS286" s="238">
        <v>0</v>
      </c>
      <c r="BT286" s="79">
        <v>0</v>
      </c>
      <c r="BU286" s="79">
        <v>0</v>
      </c>
      <c r="BV286" s="79">
        <v>0</v>
      </c>
      <c r="BW286" s="79">
        <v>0</v>
      </c>
      <c r="BX286" s="79">
        <v>0</v>
      </c>
      <c r="BY286" s="79">
        <v>0</v>
      </c>
      <c r="BZ286" s="79">
        <v>0</v>
      </c>
      <c r="CA286" s="79">
        <v>0</v>
      </c>
      <c r="CB286" s="79">
        <v>0</v>
      </c>
      <c r="CC286" s="79">
        <v>0</v>
      </c>
      <c r="CD286" s="79">
        <v>0</v>
      </c>
      <c r="CE286" s="79">
        <v>0</v>
      </c>
      <c r="CF286" s="79">
        <v>0</v>
      </c>
      <c r="CG286" s="79">
        <v>0</v>
      </c>
      <c r="CH286" s="79">
        <v>0</v>
      </c>
      <c r="CI286" s="81">
        <f t="shared" si="24"/>
        <v>1</v>
      </c>
      <c r="CJ286" s="260">
        <f t="shared" si="21"/>
        <v>1</v>
      </c>
      <c r="CK286" s="260">
        <f t="shared" si="22"/>
        <v>0.5</v>
      </c>
      <c r="CL286" s="260">
        <f t="shared" si="23"/>
        <v>0.5</v>
      </c>
      <c r="CM286" s="83">
        <v>2</v>
      </c>
      <c r="CN286" s="83" t="s">
        <v>4965</v>
      </c>
      <c r="CO286" s="140" t="s">
        <v>4965</v>
      </c>
      <c r="CP286" s="256" t="s">
        <v>4965</v>
      </c>
      <c r="CQ286" s="85" t="s">
        <v>4965</v>
      </c>
      <c r="CR286" s="85" t="s">
        <v>4965</v>
      </c>
      <c r="CS286" s="85" t="s">
        <v>4965</v>
      </c>
      <c r="CT286" s="85" t="s">
        <v>4965</v>
      </c>
      <c r="CU286" s="85"/>
    </row>
    <row r="287" spans="1:99" s="363" customFormat="1" ht="12" customHeight="1" x14ac:dyDescent="0.2">
      <c r="A287" s="89" t="s">
        <v>2442</v>
      </c>
      <c r="B287" s="90" t="s">
        <v>4940</v>
      </c>
      <c r="C287" s="90" t="s">
        <v>1432</v>
      </c>
      <c r="D287" s="90" t="s">
        <v>1432</v>
      </c>
      <c r="E287" s="96" t="s">
        <v>4941</v>
      </c>
      <c r="F287" s="90" t="s">
        <v>1432</v>
      </c>
      <c r="G287" s="90" t="s">
        <v>4942</v>
      </c>
      <c r="H287" s="90" t="s">
        <v>1885</v>
      </c>
      <c r="I287" s="90" t="s">
        <v>4943</v>
      </c>
      <c r="J287" s="90">
        <v>524818</v>
      </c>
      <c r="K287" s="90">
        <v>173252</v>
      </c>
      <c r="L287" s="177" t="s">
        <v>3087</v>
      </c>
      <c r="M287" s="91">
        <v>42094</v>
      </c>
      <c r="N287" s="92" t="s">
        <v>1432</v>
      </c>
      <c r="O287" s="90">
        <v>0</v>
      </c>
      <c r="P287" s="90">
        <v>1</v>
      </c>
      <c r="Q287" s="93">
        <v>1</v>
      </c>
      <c r="R287" s="90" t="s">
        <v>4944</v>
      </c>
      <c r="S287" s="90" t="s">
        <v>1438</v>
      </c>
      <c r="T287" s="92" t="s">
        <v>4945</v>
      </c>
      <c r="U287" s="92" t="s">
        <v>4719</v>
      </c>
      <c r="V287" s="90" t="s">
        <v>1439</v>
      </c>
      <c r="W287" s="92" t="s">
        <v>1432</v>
      </c>
      <c r="X287" s="90" t="s">
        <v>1442</v>
      </c>
      <c r="Y287" s="90" t="s">
        <v>3893</v>
      </c>
      <c r="Z287" s="90" t="s">
        <v>1444</v>
      </c>
      <c r="AA287" s="90" t="s">
        <v>3894</v>
      </c>
      <c r="AB287" s="385">
        <v>8.0000000000000002E-3</v>
      </c>
      <c r="AC287" s="94">
        <v>42094</v>
      </c>
      <c r="AD287" s="95" t="s">
        <v>1432</v>
      </c>
      <c r="AE287" s="157" t="s">
        <v>3063</v>
      </c>
      <c r="AF287" s="96" t="s">
        <v>1445</v>
      </c>
      <c r="AG287" s="97"/>
      <c r="AH287" s="97"/>
      <c r="AI287" s="97"/>
      <c r="AJ287" s="96">
        <v>0</v>
      </c>
      <c r="AK287" s="96">
        <v>1</v>
      </c>
      <c r="AL287" s="96">
        <v>0</v>
      </c>
      <c r="AM287" s="96">
        <v>0</v>
      </c>
      <c r="AN287" s="96">
        <v>0</v>
      </c>
      <c r="AO287" s="96">
        <v>0</v>
      </c>
      <c r="AP287" s="96">
        <v>0</v>
      </c>
      <c r="AQ287" s="96">
        <v>0</v>
      </c>
      <c r="AR287" s="96">
        <v>1</v>
      </c>
      <c r="AS287" s="96">
        <v>0</v>
      </c>
      <c r="AT287" s="96">
        <v>0</v>
      </c>
      <c r="AU287" s="96">
        <v>0</v>
      </c>
      <c r="AV287" s="96">
        <v>0</v>
      </c>
      <c r="AW287" s="96">
        <v>0</v>
      </c>
      <c r="AX287" s="96">
        <v>0</v>
      </c>
      <c r="AY287" s="96">
        <v>0</v>
      </c>
      <c r="AZ287" s="96">
        <v>0</v>
      </c>
      <c r="BA287" s="96">
        <v>0</v>
      </c>
      <c r="BB287" s="96">
        <v>0</v>
      </c>
      <c r="BC287" s="96">
        <v>0</v>
      </c>
      <c r="BD287" s="96">
        <v>0</v>
      </c>
      <c r="BE287" s="96">
        <v>0</v>
      </c>
      <c r="BF287" s="96">
        <v>0</v>
      </c>
      <c r="BG287" s="96">
        <v>0</v>
      </c>
      <c r="BH287" s="96">
        <v>0</v>
      </c>
      <c r="BI287" s="96">
        <v>0</v>
      </c>
      <c r="BJ287" s="96">
        <v>0</v>
      </c>
      <c r="BK287" s="96">
        <v>0</v>
      </c>
      <c r="BL287" s="120" t="s">
        <v>4490</v>
      </c>
      <c r="BM287" s="98">
        <v>0</v>
      </c>
      <c r="BN287" s="133">
        <v>0.5</v>
      </c>
      <c r="BO287" s="241">
        <v>0.5</v>
      </c>
      <c r="BP287" s="79">
        <v>0</v>
      </c>
      <c r="BQ287" s="79">
        <v>0</v>
      </c>
      <c r="BR287" s="79">
        <v>0</v>
      </c>
      <c r="BS287" s="238">
        <v>0</v>
      </c>
      <c r="BT287" s="79">
        <v>0</v>
      </c>
      <c r="BU287" s="79">
        <v>0</v>
      </c>
      <c r="BV287" s="79">
        <v>0</v>
      </c>
      <c r="BW287" s="79">
        <v>0</v>
      </c>
      <c r="BX287" s="79">
        <v>0</v>
      </c>
      <c r="BY287" s="79">
        <v>0</v>
      </c>
      <c r="BZ287" s="79">
        <v>0</v>
      </c>
      <c r="CA287" s="79">
        <v>0</v>
      </c>
      <c r="CB287" s="79">
        <v>0</v>
      </c>
      <c r="CC287" s="79">
        <v>0</v>
      </c>
      <c r="CD287" s="79">
        <v>0</v>
      </c>
      <c r="CE287" s="79">
        <v>0</v>
      </c>
      <c r="CF287" s="79">
        <v>0</v>
      </c>
      <c r="CG287" s="79">
        <v>0</v>
      </c>
      <c r="CH287" s="79">
        <v>0</v>
      </c>
      <c r="CI287" s="81">
        <f t="shared" si="24"/>
        <v>1</v>
      </c>
      <c r="CJ287" s="260">
        <f t="shared" si="21"/>
        <v>1</v>
      </c>
      <c r="CK287" s="260">
        <f t="shared" si="22"/>
        <v>0.5</v>
      </c>
      <c r="CL287" s="260">
        <f t="shared" si="23"/>
        <v>0.5</v>
      </c>
      <c r="CM287" s="83">
        <v>8</v>
      </c>
      <c r="CN287" s="254" t="s">
        <v>4965</v>
      </c>
      <c r="CO287" s="140" t="s">
        <v>4965</v>
      </c>
      <c r="CP287" s="256" t="s">
        <v>4965</v>
      </c>
      <c r="CQ287" s="86" t="s">
        <v>4965</v>
      </c>
      <c r="CR287" s="85" t="s">
        <v>4965</v>
      </c>
      <c r="CS287" s="85" t="s">
        <v>4965</v>
      </c>
      <c r="CT287" s="85" t="s">
        <v>4965</v>
      </c>
      <c r="CU287" s="86"/>
    </row>
    <row r="288" spans="1:99" s="363" customFormat="1" ht="12" customHeight="1" x14ac:dyDescent="0.2">
      <c r="A288" s="89" t="s">
        <v>2442</v>
      </c>
      <c r="B288" s="90" t="s">
        <v>4946</v>
      </c>
      <c r="C288" s="90" t="s">
        <v>1432</v>
      </c>
      <c r="D288" s="90" t="s">
        <v>1432</v>
      </c>
      <c r="E288" s="96" t="s">
        <v>4947</v>
      </c>
      <c r="F288" s="90" t="s">
        <v>1432</v>
      </c>
      <c r="G288" s="90" t="s">
        <v>4948</v>
      </c>
      <c r="H288" s="90" t="s">
        <v>3875</v>
      </c>
      <c r="I288" s="90" t="s">
        <v>4949</v>
      </c>
      <c r="J288" s="90">
        <v>528384</v>
      </c>
      <c r="K288" s="90">
        <v>173897</v>
      </c>
      <c r="L288" s="177" t="s">
        <v>3076</v>
      </c>
      <c r="M288" s="91">
        <v>42094</v>
      </c>
      <c r="N288" s="92" t="s">
        <v>1432</v>
      </c>
      <c r="O288" s="90">
        <v>0</v>
      </c>
      <c r="P288" s="90">
        <v>3</v>
      </c>
      <c r="Q288" s="93">
        <v>3</v>
      </c>
      <c r="R288" s="90" t="s">
        <v>4950</v>
      </c>
      <c r="S288" s="90" t="s">
        <v>1438</v>
      </c>
      <c r="T288" s="92" t="s">
        <v>4951</v>
      </c>
      <c r="U288" s="92" t="s">
        <v>4952</v>
      </c>
      <c r="V288" s="90" t="s">
        <v>1439</v>
      </c>
      <c r="W288" s="92" t="s">
        <v>1432</v>
      </c>
      <c r="X288" s="90" t="s">
        <v>1442</v>
      </c>
      <c r="Y288" s="90" t="s">
        <v>1443</v>
      </c>
      <c r="Z288" s="90" t="s">
        <v>1444</v>
      </c>
      <c r="AA288" s="90" t="s">
        <v>2713</v>
      </c>
      <c r="AB288" s="385">
        <v>6.2E-2</v>
      </c>
      <c r="AC288" s="94">
        <v>42094</v>
      </c>
      <c r="AD288" s="95" t="s">
        <v>1432</v>
      </c>
      <c r="AE288" s="157" t="s">
        <v>3063</v>
      </c>
      <c r="AF288" s="96" t="s">
        <v>1445</v>
      </c>
      <c r="AG288" s="96"/>
      <c r="AH288" s="96"/>
      <c r="AI288" s="96"/>
      <c r="AJ288" s="96">
        <v>0</v>
      </c>
      <c r="AK288" s="96">
        <v>0</v>
      </c>
      <c r="AL288" s="96">
        <v>0</v>
      </c>
      <c r="AM288" s="96">
        <v>0</v>
      </c>
      <c r="AN288" s="96">
        <v>3</v>
      </c>
      <c r="AO288" s="96">
        <v>0</v>
      </c>
      <c r="AP288" s="96">
        <v>0</v>
      </c>
      <c r="AQ288" s="96">
        <v>0</v>
      </c>
      <c r="AR288" s="96">
        <v>0</v>
      </c>
      <c r="AS288" s="96">
        <v>0</v>
      </c>
      <c r="AT288" s="96">
        <v>0</v>
      </c>
      <c r="AU288" s="96">
        <v>0</v>
      </c>
      <c r="AV288" s="96">
        <v>0</v>
      </c>
      <c r="AW288" s="96">
        <v>0</v>
      </c>
      <c r="AX288" s="96">
        <v>0</v>
      </c>
      <c r="AY288" s="96">
        <v>0</v>
      </c>
      <c r="AZ288" s="96">
        <v>0</v>
      </c>
      <c r="BA288" s="96">
        <v>0</v>
      </c>
      <c r="BB288" s="96">
        <v>3</v>
      </c>
      <c r="BC288" s="96">
        <v>0</v>
      </c>
      <c r="BD288" s="96">
        <v>0</v>
      </c>
      <c r="BE288" s="96">
        <v>0</v>
      </c>
      <c r="BF288" s="96">
        <v>0</v>
      </c>
      <c r="BG288" s="96">
        <v>0</v>
      </c>
      <c r="BH288" s="96">
        <v>0</v>
      </c>
      <c r="BI288" s="96">
        <v>0</v>
      </c>
      <c r="BJ288" s="96">
        <v>0</v>
      </c>
      <c r="BK288" s="96">
        <v>0</v>
      </c>
      <c r="BL288" s="120" t="s">
        <v>4490</v>
      </c>
      <c r="BM288" s="98">
        <v>0</v>
      </c>
      <c r="BN288" s="133">
        <v>1.5</v>
      </c>
      <c r="BO288" s="241">
        <v>1.5</v>
      </c>
      <c r="BP288" s="79">
        <v>0</v>
      </c>
      <c r="BQ288" s="79">
        <v>0</v>
      </c>
      <c r="BR288" s="79">
        <v>0</v>
      </c>
      <c r="BS288" s="238">
        <v>0</v>
      </c>
      <c r="BT288" s="79">
        <v>0</v>
      </c>
      <c r="BU288" s="79">
        <v>0</v>
      </c>
      <c r="BV288" s="79">
        <v>0</v>
      </c>
      <c r="BW288" s="79">
        <v>0</v>
      </c>
      <c r="BX288" s="79">
        <v>0</v>
      </c>
      <c r="BY288" s="79">
        <v>0</v>
      </c>
      <c r="BZ288" s="79">
        <v>0</v>
      </c>
      <c r="CA288" s="79">
        <v>0</v>
      </c>
      <c r="CB288" s="79">
        <v>0</v>
      </c>
      <c r="CC288" s="79">
        <v>0</v>
      </c>
      <c r="CD288" s="79">
        <v>0</v>
      </c>
      <c r="CE288" s="79">
        <v>0</v>
      </c>
      <c r="CF288" s="79">
        <v>0</v>
      </c>
      <c r="CG288" s="79">
        <v>0</v>
      </c>
      <c r="CH288" s="79">
        <v>0</v>
      </c>
      <c r="CI288" s="81">
        <f t="shared" si="24"/>
        <v>3</v>
      </c>
      <c r="CJ288" s="260">
        <f t="shared" si="21"/>
        <v>3</v>
      </c>
      <c r="CK288" s="260">
        <f t="shared" si="22"/>
        <v>1.5</v>
      </c>
      <c r="CL288" s="260">
        <f t="shared" si="23"/>
        <v>1.5</v>
      </c>
      <c r="CM288" s="83">
        <v>2</v>
      </c>
      <c r="CN288" s="83" t="s">
        <v>4965</v>
      </c>
      <c r="CO288" s="140" t="s">
        <v>4965</v>
      </c>
      <c r="CP288" s="256" t="s">
        <v>4965</v>
      </c>
      <c r="CQ288" s="85" t="s">
        <v>4965</v>
      </c>
      <c r="CR288" s="85" t="s">
        <v>4965</v>
      </c>
      <c r="CS288" s="85" t="s">
        <v>4965</v>
      </c>
      <c r="CT288" s="85" t="s">
        <v>4965</v>
      </c>
      <c r="CU288" s="85"/>
    </row>
    <row r="289" spans="1:99" s="363" customFormat="1" ht="12" customHeight="1" x14ac:dyDescent="0.2">
      <c r="A289" s="89" t="s">
        <v>2442</v>
      </c>
      <c r="B289" s="90" t="s">
        <v>4953</v>
      </c>
      <c r="C289" s="90" t="s">
        <v>4954</v>
      </c>
      <c r="D289" s="90" t="s">
        <v>4955</v>
      </c>
      <c r="E289" s="96" t="s">
        <v>4956</v>
      </c>
      <c r="F289" s="90" t="s">
        <v>1432</v>
      </c>
      <c r="G289" s="90" t="s">
        <v>4957</v>
      </c>
      <c r="H289" s="90" t="s">
        <v>3299</v>
      </c>
      <c r="I289" s="90" t="s">
        <v>1432</v>
      </c>
      <c r="J289" s="90">
        <v>529643</v>
      </c>
      <c r="K289" s="90">
        <v>177593</v>
      </c>
      <c r="L289" s="180" t="s">
        <v>3066</v>
      </c>
      <c r="M289" s="91">
        <v>41275</v>
      </c>
      <c r="N289" s="92" t="s">
        <v>1432</v>
      </c>
      <c r="O289" s="90">
        <v>0</v>
      </c>
      <c r="P289" s="90">
        <v>98</v>
      </c>
      <c r="Q289" s="93">
        <v>98</v>
      </c>
      <c r="R289" s="90" t="s">
        <v>5033</v>
      </c>
      <c r="S289" s="90" t="s">
        <v>266</v>
      </c>
      <c r="T289" s="92" t="s">
        <v>5034</v>
      </c>
      <c r="U289" s="92" t="s">
        <v>268</v>
      </c>
      <c r="V289" s="90" t="s">
        <v>1439</v>
      </c>
      <c r="W289" s="92" t="s">
        <v>1432</v>
      </c>
      <c r="X289" s="90" t="s">
        <v>1442</v>
      </c>
      <c r="Y289" s="90" t="s">
        <v>1443</v>
      </c>
      <c r="Z289" s="90" t="s">
        <v>1443</v>
      </c>
      <c r="AA289" s="90" t="s">
        <v>1444</v>
      </c>
      <c r="AB289" s="385">
        <v>0.17299999999999999</v>
      </c>
      <c r="AC289" s="94">
        <v>41275</v>
      </c>
      <c r="AD289" s="95" t="s">
        <v>1432</v>
      </c>
      <c r="AE289" s="157" t="s">
        <v>628</v>
      </c>
      <c r="AF289" s="96" t="s">
        <v>3904</v>
      </c>
      <c r="AG289" s="96"/>
      <c r="AH289" s="96">
        <v>10</v>
      </c>
      <c r="AI289" s="96">
        <v>98</v>
      </c>
      <c r="AJ289" s="96">
        <v>0</v>
      </c>
      <c r="AK289" s="96">
        <v>34</v>
      </c>
      <c r="AL289" s="96">
        <v>64</v>
      </c>
      <c r="AM289" s="96">
        <v>0</v>
      </c>
      <c r="AN289" s="96">
        <v>0</v>
      </c>
      <c r="AO289" s="96">
        <v>0</v>
      </c>
      <c r="AP289" s="96">
        <v>0</v>
      </c>
      <c r="AQ289" s="96">
        <v>0</v>
      </c>
      <c r="AR289" s="96">
        <v>34</v>
      </c>
      <c r="AS289" s="96">
        <v>64</v>
      </c>
      <c r="AT289" s="96">
        <v>0</v>
      </c>
      <c r="AU289" s="96">
        <v>0</v>
      </c>
      <c r="AV289" s="96">
        <v>0</v>
      </c>
      <c r="AW289" s="96">
        <v>0</v>
      </c>
      <c r="AX289" s="96">
        <v>0</v>
      </c>
      <c r="AY289" s="96">
        <v>0</v>
      </c>
      <c r="AZ289" s="96">
        <v>0</v>
      </c>
      <c r="BA289" s="96">
        <v>0</v>
      </c>
      <c r="BB289" s="96">
        <v>0</v>
      </c>
      <c r="BC289" s="96">
        <v>0</v>
      </c>
      <c r="BD289" s="96">
        <v>0</v>
      </c>
      <c r="BE289" s="96">
        <v>0</v>
      </c>
      <c r="BF289" s="96">
        <v>0</v>
      </c>
      <c r="BG289" s="96">
        <v>0</v>
      </c>
      <c r="BH289" s="96">
        <v>0</v>
      </c>
      <c r="BI289" s="96">
        <v>0</v>
      </c>
      <c r="BJ289" s="96">
        <v>0</v>
      </c>
      <c r="BK289" s="96">
        <v>0</v>
      </c>
      <c r="BL289" s="120" t="s">
        <v>1944</v>
      </c>
      <c r="BM289" s="98">
        <v>0</v>
      </c>
      <c r="BN289" s="133">
        <v>49</v>
      </c>
      <c r="BO289" s="241">
        <v>49</v>
      </c>
      <c r="BP289" s="79">
        <v>0</v>
      </c>
      <c r="BQ289" s="79">
        <v>0</v>
      </c>
      <c r="BR289" s="79">
        <v>0</v>
      </c>
      <c r="BS289" s="238">
        <v>0</v>
      </c>
      <c r="BT289" s="79">
        <v>0</v>
      </c>
      <c r="BU289" s="79">
        <v>0</v>
      </c>
      <c r="BV289" s="79">
        <v>0</v>
      </c>
      <c r="BW289" s="79">
        <v>0</v>
      </c>
      <c r="BX289" s="79">
        <v>0</v>
      </c>
      <c r="BY289" s="79">
        <v>0</v>
      </c>
      <c r="BZ289" s="79">
        <v>0</v>
      </c>
      <c r="CA289" s="79">
        <v>0</v>
      </c>
      <c r="CB289" s="79">
        <v>0</v>
      </c>
      <c r="CC289" s="79">
        <v>0</v>
      </c>
      <c r="CD289" s="79">
        <v>0</v>
      </c>
      <c r="CE289" s="79">
        <v>0</v>
      </c>
      <c r="CF289" s="79">
        <v>0</v>
      </c>
      <c r="CG289" s="79">
        <v>0</v>
      </c>
      <c r="CH289" s="79">
        <v>0</v>
      </c>
      <c r="CI289" s="81">
        <f t="shared" si="24"/>
        <v>98</v>
      </c>
      <c r="CJ289" s="260">
        <f t="shared" si="21"/>
        <v>98</v>
      </c>
      <c r="CK289" s="260">
        <f t="shared" si="22"/>
        <v>49</v>
      </c>
      <c r="CL289" s="260">
        <f t="shared" si="23"/>
        <v>49</v>
      </c>
      <c r="CM289" s="83">
        <v>3</v>
      </c>
      <c r="CN289" s="254" t="s">
        <v>4965</v>
      </c>
      <c r="CO289" s="140" t="s">
        <v>4965</v>
      </c>
      <c r="CP289" s="102" t="s">
        <v>1938</v>
      </c>
      <c r="CQ289" s="86" t="s">
        <v>4965</v>
      </c>
      <c r="CR289" s="85" t="s">
        <v>4965</v>
      </c>
      <c r="CS289" s="85" t="s">
        <v>4965</v>
      </c>
      <c r="CT289" s="85" t="s">
        <v>4965</v>
      </c>
      <c r="CU289" s="86"/>
    </row>
    <row r="290" spans="1:99" s="363" customFormat="1" ht="12" customHeight="1" x14ac:dyDescent="0.2">
      <c r="A290" s="89" t="s">
        <v>2442</v>
      </c>
      <c r="B290" s="90" t="s">
        <v>4953</v>
      </c>
      <c r="C290" s="90" t="s">
        <v>4954</v>
      </c>
      <c r="D290" s="90" t="s">
        <v>5035</v>
      </c>
      <c r="E290" s="96" t="s">
        <v>4956</v>
      </c>
      <c r="F290" s="90" t="s">
        <v>1432</v>
      </c>
      <c r="G290" s="90" t="s">
        <v>4957</v>
      </c>
      <c r="H290" s="90" t="s">
        <v>3299</v>
      </c>
      <c r="I290" s="90" t="s">
        <v>1432</v>
      </c>
      <c r="J290" s="90">
        <v>529643</v>
      </c>
      <c r="K290" s="90">
        <v>177593</v>
      </c>
      <c r="L290" s="180" t="s">
        <v>3066</v>
      </c>
      <c r="M290" s="91">
        <v>41275</v>
      </c>
      <c r="N290" s="92" t="s">
        <v>1432</v>
      </c>
      <c r="O290" s="90">
        <v>0</v>
      </c>
      <c r="P290" s="90">
        <v>541</v>
      </c>
      <c r="Q290" s="93">
        <v>541</v>
      </c>
      <c r="R290" s="90" t="s">
        <v>5033</v>
      </c>
      <c r="S290" s="90" t="s">
        <v>266</v>
      </c>
      <c r="T290" s="92" t="s">
        <v>5034</v>
      </c>
      <c r="U290" s="92" t="s">
        <v>268</v>
      </c>
      <c r="V290" s="90" t="s">
        <v>1439</v>
      </c>
      <c r="W290" s="92" t="s">
        <v>1432</v>
      </c>
      <c r="X290" s="90" t="s">
        <v>1442</v>
      </c>
      <c r="Y290" s="90" t="s">
        <v>1443</v>
      </c>
      <c r="Z290" s="90" t="s">
        <v>1443</v>
      </c>
      <c r="AA290" s="90" t="s">
        <v>1444</v>
      </c>
      <c r="AB290" s="385">
        <v>0.96199999999999997</v>
      </c>
      <c r="AC290" s="94">
        <v>41275</v>
      </c>
      <c r="AD290" s="95" t="s">
        <v>1432</v>
      </c>
      <c r="AE290" s="157" t="s">
        <v>3063</v>
      </c>
      <c r="AF290" s="96" t="s">
        <v>1445</v>
      </c>
      <c r="AG290" s="96"/>
      <c r="AH290" s="96">
        <v>54</v>
      </c>
      <c r="AI290" s="96">
        <v>541</v>
      </c>
      <c r="AJ290" s="96">
        <v>36</v>
      </c>
      <c r="AK290" s="96">
        <v>158</v>
      </c>
      <c r="AL290" s="96">
        <v>290</v>
      </c>
      <c r="AM290" s="96">
        <v>57</v>
      </c>
      <c r="AN290" s="96">
        <v>0</v>
      </c>
      <c r="AO290" s="96">
        <v>0</v>
      </c>
      <c r="AP290" s="96">
        <v>0</v>
      </c>
      <c r="AQ290" s="96">
        <v>36</v>
      </c>
      <c r="AR290" s="96">
        <v>158</v>
      </c>
      <c r="AS290" s="96">
        <v>290</v>
      </c>
      <c r="AT290" s="96">
        <v>57</v>
      </c>
      <c r="AU290" s="96">
        <v>0</v>
      </c>
      <c r="AV290" s="96">
        <v>0</v>
      </c>
      <c r="AW290" s="96">
        <v>0</v>
      </c>
      <c r="AX290" s="96">
        <v>0</v>
      </c>
      <c r="AY290" s="96">
        <v>0</v>
      </c>
      <c r="AZ290" s="96">
        <v>0</v>
      </c>
      <c r="BA290" s="96">
        <v>0</v>
      </c>
      <c r="BB290" s="96">
        <v>0</v>
      </c>
      <c r="BC290" s="96">
        <v>0</v>
      </c>
      <c r="BD290" s="96">
        <v>0</v>
      </c>
      <c r="BE290" s="96">
        <v>0</v>
      </c>
      <c r="BF290" s="96">
        <v>0</v>
      </c>
      <c r="BG290" s="96">
        <v>0</v>
      </c>
      <c r="BH290" s="96">
        <v>0</v>
      </c>
      <c r="BI290" s="96">
        <v>0</v>
      </c>
      <c r="BJ290" s="96">
        <v>0</v>
      </c>
      <c r="BK290" s="96">
        <v>0</v>
      </c>
      <c r="BL290" s="120" t="s">
        <v>1944</v>
      </c>
      <c r="BM290" s="98">
        <v>0</v>
      </c>
      <c r="BN290" s="133">
        <v>180.33333333333334</v>
      </c>
      <c r="BO290" s="241">
        <v>180.33333333333334</v>
      </c>
      <c r="BP290" s="133">
        <v>180.33333333333334</v>
      </c>
      <c r="BQ290" s="79">
        <v>0</v>
      </c>
      <c r="BR290" s="79">
        <v>0</v>
      </c>
      <c r="BS290" s="238">
        <v>0</v>
      </c>
      <c r="BT290" s="79">
        <v>0</v>
      </c>
      <c r="BU290" s="79">
        <v>0</v>
      </c>
      <c r="BV290" s="79">
        <v>0</v>
      </c>
      <c r="BW290" s="79">
        <v>0</v>
      </c>
      <c r="BX290" s="79">
        <v>0</v>
      </c>
      <c r="BY290" s="79">
        <v>0</v>
      </c>
      <c r="BZ290" s="79">
        <v>0</v>
      </c>
      <c r="CA290" s="79">
        <v>0</v>
      </c>
      <c r="CB290" s="79">
        <v>0</v>
      </c>
      <c r="CC290" s="79">
        <v>0</v>
      </c>
      <c r="CD290" s="79">
        <v>0</v>
      </c>
      <c r="CE290" s="79">
        <v>0</v>
      </c>
      <c r="CF290" s="79">
        <v>0</v>
      </c>
      <c r="CG290" s="79">
        <v>0</v>
      </c>
      <c r="CH290" s="79">
        <v>0</v>
      </c>
      <c r="CI290" s="81">
        <f t="shared" si="24"/>
        <v>541</v>
      </c>
      <c r="CJ290" s="260">
        <f t="shared" si="21"/>
        <v>541</v>
      </c>
      <c r="CK290" s="260">
        <f t="shared" si="22"/>
        <v>360.66666666666669</v>
      </c>
      <c r="CL290" s="260">
        <f t="shared" si="23"/>
        <v>360.66666666666669</v>
      </c>
      <c r="CM290" s="83">
        <v>3</v>
      </c>
      <c r="CN290" s="254" t="s">
        <v>4965</v>
      </c>
      <c r="CO290" s="140" t="s">
        <v>4965</v>
      </c>
      <c r="CP290" s="102" t="s">
        <v>1938</v>
      </c>
      <c r="CQ290" s="86" t="s">
        <v>4965</v>
      </c>
      <c r="CR290" s="85" t="s">
        <v>4965</v>
      </c>
      <c r="CS290" s="85" t="s">
        <v>4965</v>
      </c>
      <c r="CT290" s="85" t="s">
        <v>4965</v>
      </c>
      <c r="CU290" s="86"/>
    </row>
    <row r="291" spans="1:99" s="363" customFormat="1" ht="12" customHeight="1" x14ac:dyDescent="0.2">
      <c r="A291" s="89" t="s">
        <v>2442</v>
      </c>
      <c r="B291" s="90" t="s">
        <v>5036</v>
      </c>
      <c r="C291" s="90" t="s">
        <v>1432</v>
      </c>
      <c r="D291" s="90" t="s">
        <v>1432</v>
      </c>
      <c r="E291" s="96" t="s">
        <v>5037</v>
      </c>
      <c r="F291" s="90" t="s">
        <v>5038</v>
      </c>
      <c r="G291" s="90" t="s">
        <v>5039</v>
      </c>
      <c r="H291" s="90" t="s">
        <v>3299</v>
      </c>
      <c r="I291" s="90" t="s">
        <v>5040</v>
      </c>
      <c r="J291" s="90">
        <v>528672</v>
      </c>
      <c r="K291" s="90">
        <v>177315</v>
      </c>
      <c r="L291" s="177" t="s">
        <v>3066</v>
      </c>
      <c r="M291" s="91">
        <v>41828</v>
      </c>
      <c r="N291" s="92" t="s">
        <v>1432</v>
      </c>
      <c r="O291" s="90">
        <v>0</v>
      </c>
      <c r="P291" s="90">
        <v>68</v>
      </c>
      <c r="Q291" s="93">
        <v>68</v>
      </c>
      <c r="R291" s="90" t="s">
        <v>5042</v>
      </c>
      <c r="S291" s="90" t="s">
        <v>1154</v>
      </c>
      <c r="T291" s="92" t="s">
        <v>5043</v>
      </c>
      <c r="U291" s="92" t="s">
        <v>268</v>
      </c>
      <c r="V291" s="90" t="s">
        <v>1439</v>
      </c>
      <c r="W291" s="92" t="s">
        <v>1432</v>
      </c>
      <c r="X291" s="90" t="s">
        <v>1442</v>
      </c>
      <c r="Y291" s="90" t="s">
        <v>1443</v>
      </c>
      <c r="Z291" s="90" t="s">
        <v>1443</v>
      </c>
      <c r="AA291" s="90" t="s">
        <v>1444</v>
      </c>
      <c r="AB291" s="385">
        <v>0.98299999999999998</v>
      </c>
      <c r="AC291" s="94">
        <v>41828</v>
      </c>
      <c r="AD291" s="95" t="s">
        <v>1432</v>
      </c>
      <c r="AE291" s="157" t="s">
        <v>628</v>
      </c>
      <c r="AF291" s="96" t="s">
        <v>3904</v>
      </c>
      <c r="AG291" s="96"/>
      <c r="AH291" s="96">
        <v>7</v>
      </c>
      <c r="AI291" s="96">
        <v>68</v>
      </c>
      <c r="AJ291" s="96">
        <v>0</v>
      </c>
      <c r="AK291" s="96">
        <v>19</v>
      </c>
      <c r="AL291" s="96">
        <v>35</v>
      </c>
      <c r="AM291" s="96">
        <v>14</v>
      </c>
      <c r="AN291" s="96">
        <v>0</v>
      </c>
      <c r="AO291" s="96">
        <v>0</v>
      </c>
      <c r="AP291" s="96">
        <v>0</v>
      </c>
      <c r="AQ291" s="96">
        <v>0</v>
      </c>
      <c r="AR291" s="96">
        <v>19</v>
      </c>
      <c r="AS291" s="96">
        <v>35</v>
      </c>
      <c r="AT291" s="96">
        <v>14</v>
      </c>
      <c r="AU291" s="96">
        <v>0</v>
      </c>
      <c r="AV291" s="96">
        <v>0</v>
      </c>
      <c r="AW291" s="96">
        <v>0</v>
      </c>
      <c r="AX291" s="96">
        <v>0</v>
      </c>
      <c r="AY291" s="96">
        <v>0</v>
      </c>
      <c r="AZ291" s="96">
        <v>0</v>
      </c>
      <c r="BA291" s="96">
        <v>0</v>
      </c>
      <c r="BB291" s="96">
        <v>0</v>
      </c>
      <c r="BC291" s="96">
        <v>0</v>
      </c>
      <c r="BD291" s="96">
        <v>0</v>
      </c>
      <c r="BE291" s="96">
        <v>0</v>
      </c>
      <c r="BF291" s="96">
        <v>0</v>
      </c>
      <c r="BG291" s="96">
        <v>0</v>
      </c>
      <c r="BH291" s="96">
        <v>0</v>
      </c>
      <c r="BI291" s="96">
        <v>0</v>
      </c>
      <c r="BJ291" s="96">
        <v>0</v>
      </c>
      <c r="BK291" s="96">
        <v>0</v>
      </c>
      <c r="BL291" s="120" t="s">
        <v>1944</v>
      </c>
      <c r="BM291" s="98">
        <v>0</v>
      </c>
      <c r="BN291" s="79">
        <v>0</v>
      </c>
      <c r="BO291" s="133">
        <v>68</v>
      </c>
      <c r="BP291" s="79">
        <v>0</v>
      </c>
      <c r="BQ291" s="79">
        <v>0</v>
      </c>
      <c r="BR291" s="79">
        <v>0</v>
      </c>
      <c r="BS291" s="238">
        <v>0</v>
      </c>
      <c r="BT291" s="79">
        <v>0</v>
      </c>
      <c r="BU291" s="79">
        <v>0</v>
      </c>
      <c r="BV291" s="79">
        <v>0</v>
      </c>
      <c r="BW291" s="79">
        <v>0</v>
      </c>
      <c r="BX291" s="79">
        <v>0</v>
      </c>
      <c r="BY291" s="79">
        <v>0</v>
      </c>
      <c r="BZ291" s="79">
        <v>0</v>
      </c>
      <c r="CA291" s="79">
        <v>0</v>
      </c>
      <c r="CB291" s="79">
        <v>0</v>
      </c>
      <c r="CC291" s="79">
        <v>0</v>
      </c>
      <c r="CD291" s="79">
        <v>0</v>
      </c>
      <c r="CE291" s="79">
        <v>0</v>
      </c>
      <c r="CF291" s="79">
        <v>0</v>
      </c>
      <c r="CG291" s="79">
        <v>0</v>
      </c>
      <c r="CH291" s="79">
        <v>0</v>
      </c>
      <c r="CI291" s="81">
        <f t="shared" si="24"/>
        <v>68</v>
      </c>
      <c r="CJ291" s="260">
        <f t="shared" si="21"/>
        <v>68</v>
      </c>
      <c r="CK291" s="260">
        <f t="shared" si="22"/>
        <v>68</v>
      </c>
      <c r="CL291" s="260">
        <f t="shared" si="23"/>
        <v>68</v>
      </c>
      <c r="CM291" s="83">
        <v>3</v>
      </c>
      <c r="CN291" s="254" t="s">
        <v>4965</v>
      </c>
      <c r="CO291" s="140" t="s">
        <v>4965</v>
      </c>
      <c r="CP291" s="102" t="s">
        <v>1938</v>
      </c>
      <c r="CQ291" s="86" t="s">
        <v>4965</v>
      </c>
      <c r="CR291" s="85" t="s">
        <v>4965</v>
      </c>
      <c r="CS291" s="85" t="s">
        <v>4965</v>
      </c>
      <c r="CT291" s="85" t="s">
        <v>4965</v>
      </c>
      <c r="CU291" s="86"/>
    </row>
    <row r="292" spans="1:99" s="363" customFormat="1" ht="12" customHeight="1" x14ac:dyDescent="0.2">
      <c r="A292" s="89" t="s">
        <v>2442</v>
      </c>
      <c r="B292" s="90" t="s">
        <v>5036</v>
      </c>
      <c r="C292" s="90" t="s">
        <v>1432</v>
      </c>
      <c r="D292" s="90" t="s">
        <v>1432</v>
      </c>
      <c r="E292" s="96" t="s">
        <v>5037</v>
      </c>
      <c r="F292" s="90" t="s">
        <v>5038</v>
      </c>
      <c r="G292" s="90" t="s">
        <v>5039</v>
      </c>
      <c r="H292" s="90" t="s">
        <v>3299</v>
      </c>
      <c r="I292" s="90" t="s">
        <v>5040</v>
      </c>
      <c r="J292" s="90">
        <v>528672</v>
      </c>
      <c r="K292" s="90">
        <v>177315</v>
      </c>
      <c r="L292" s="177" t="s">
        <v>3066</v>
      </c>
      <c r="M292" s="91">
        <v>41828</v>
      </c>
      <c r="N292" s="92" t="s">
        <v>1432</v>
      </c>
      <c r="O292" s="90">
        <v>0</v>
      </c>
      <c r="P292" s="90">
        <v>386</v>
      </c>
      <c r="Q292" s="93">
        <v>386</v>
      </c>
      <c r="R292" s="90" t="s">
        <v>5042</v>
      </c>
      <c r="S292" s="90" t="s">
        <v>1154</v>
      </c>
      <c r="T292" s="92" t="s">
        <v>5043</v>
      </c>
      <c r="U292" s="92" t="s">
        <v>268</v>
      </c>
      <c r="V292" s="90" t="s">
        <v>1439</v>
      </c>
      <c r="W292" s="92" t="s">
        <v>1432</v>
      </c>
      <c r="X292" s="90" t="s">
        <v>1442</v>
      </c>
      <c r="Y292" s="90" t="s">
        <v>1443</v>
      </c>
      <c r="Z292" s="90" t="s">
        <v>1443</v>
      </c>
      <c r="AA292" s="90" t="s">
        <v>1444</v>
      </c>
      <c r="AB292" s="385">
        <v>0.187</v>
      </c>
      <c r="AC292" s="94">
        <v>41828</v>
      </c>
      <c r="AD292" s="95" t="s">
        <v>1432</v>
      </c>
      <c r="AE292" s="157" t="s">
        <v>3063</v>
      </c>
      <c r="AF292" s="96" t="s">
        <v>1445</v>
      </c>
      <c r="AG292" s="97"/>
      <c r="AH292" s="96">
        <v>39</v>
      </c>
      <c r="AI292" s="96">
        <v>388</v>
      </c>
      <c r="AJ292" s="96">
        <v>0</v>
      </c>
      <c r="AK292" s="96">
        <v>80</v>
      </c>
      <c r="AL292" s="96">
        <v>180</v>
      </c>
      <c r="AM292" s="96">
        <v>126</v>
      </c>
      <c r="AN292" s="96">
        <v>0</v>
      </c>
      <c r="AO292" s="96">
        <v>0</v>
      </c>
      <c r="AP292" s="96">
        <v>0</v>
      </c>
      <c r="AQ292" s="96">
        <v>0</v>
      </c>
      <c r="AR292" s="96">
        <v>80</v>
      </c>
      <c r="AS292" s="96">
        <v>180</v>
      </c>
      <c r="AT292" s="96">
        <v>126</v>
      </c>
      <c r="AU292" s="96">
        <v>0</v>
      </c>
      <c r="AV292" s="96">
        <v>0</v>
      </c>
      <c r="AW292" s="96">
        <v>0</v>
      </c>
      <c r="AX292" s="96">
        <v>0</v>
      </c>
      <c r="AY292" s="96">
        <v>0</v>
      </c>
      <c r="AZ292" s="96">
        <v>0</v>
      </c>
      <c r="BA292" s="96">
        <v>0</v>
      </c>
      <c r="BB292" s="96">
        <v>0</v>
      </c>
      <c r="BC292" s="96">
        <v>0</v>
      </c>
      <c r="BD292" s="96">
        <v>0</v>
      </c>
      <c r="BE292" s="96">
        <v>0</v>
      </c>
      <c r="BF292" s="96">
        <v>0</v>
      </c>
      <c r="BG292" s="96">
        <v>0</v>
      </c>
      <c r="BH292" s="96">
        <v>0</v>
      </c>
      <c r="BI292" s="96">
        <v>0</v>
      </c>
      <c r="BJ292" s="96">
        <v>0</v>
      </c>
      <c r="BK292" s="96">
        <v>0</v>
      </c>
      <c r="BL292" s="120" t="s">
        <v>1944</v>
      </c>
      <c r="BM292" s="98">
        <v>0</v>
      </c>
      <c r="BN292" s="133">
        <v>96.5</v>
      </c>
      <c r="BO292" s="241">
        <v>96.5</v>
      </c>
      <c r="BP292" s="133">
        <v>96.5</v>
      </c>
      <c r="BQ292" s="133">
        <v>96.5</v>
      </c>
      <c r="BR292" s="79">
        <v>0</v>
      </c>
      <c r="BS292" s="238">
        <v>0</v>
      </c>
      <c r="BT292" s="79">
        <v>0</v>
      </c>
      <c r="BU292" s="79">
        <v>0</v>
      </c>
      <c r="BV292" s="79">
        <v>0</v>
      </c>
      <c r="BW292" s="79">
        <v>0</v>
      </c>
      <c r="BX292" s="79">
        <v>0</v>
      </c>
      <c r="BY292" s="79">
        <v>0</v>
      </c>
      <c r="BZ292" s="79">
        <v>0</v>
      </c>
      <c r="CA292" s="79">
        <v>0</v>
      </c>
      <c r="CB292" s="79">
        <v>0</v>
      </c>
      <c r="CC292" s="79">
        <v>0</v>
      </c>
      <c r="CD292" s="79">
        <v>0</v>
      </c>
      <c r="CE292" s="79">
        <v>0</v>
      </c>
      <c r="CF292" s="79">
        <v>0</v>
      </c>
      <c r="CG292" s="79">
        <v>0</v>
      </c>
      <c r="CH292" s="79">
        <v>0</v>
      </c>
      <c r="CI292" s="81">
        <f t="shared" si="24"/>
        <v>386</v>
      </c>
      <c r="CJ292" s="260">
        <f t="shared" si="21"/>
        <v>386</v>
      </c>
      <c r="CK292" s="260">
        <f t="shared" si="22"/>
        <v>289.5</v>
      </c>
      <c r="CL292" s="260">
        <f t="shared" si="23"/>
        <v>289.5</v>
      </c>
      <c r="CM292" s="83">
        <v>3</v>
      </c>
      <c r="CN292" s="254" t="s">
        <v>4965</v>
      </c>
      <c r="CO292" s="140" t="s">
        <v>4965</v>
      </c>
      <c r="CP292" s="102" t="s">
        <v>1938</v>
      </c>
      <c r="CQ292" s="86" t="s">
        <v>4965</v>
      </c>
      <c r="CR292" s="85" t="s">
        <v>4965</v>
      </c>
      <c r="CS292" s="85" t="s">
        <v>4965</v>
      </c>
      <c r="CT292" s="85" t="s">
        <v>4965</v>
      </c>
      <c r="CU292" s="86"/>
    </row>
    <row r="293" spans="1:99" s="363" customFormat="1" ht="12" customHeight="1" x14ac:dyDescent="0.2">
      <c r="A293" s="89" t="s">
        <v>2442</v>
      </c>
      <c r="B293" s="90" t="s">
        <v>5044</v>
      </c>
      <c r="C293" s="90" t="s">
        <v>1432</v>
      </c>
      <c r="D293" s="90" t="s">
        <v>1432</v>
      </c>
      <c r="E293" s="96" t="s">
        <v>1432</v>
      </c>
      <c r="F293" s="90" t="s">
        <v>5045</v>
      </c>
      <c r="G293" s="90" t="s">
        <v>5046</v>
      </c>
      <c r="H293" s="90" t="s">
        <v>3875</v>
      </c>
      <c r="I293" s="90" t="s">
        <v>5047</v>
      </c>
      <c r="J293" s="90">
        <v>528254</v>
      </c>
      <c r="K293" s="90">
        <v>172653</v>
      </c>
      <c r="L293" s="177" t="s">
        <v>3077</v>
      </c>
      <c r="M293" s="91">
        <v>41414</v>
      </c>
      <c r="N293" s="92" t="s">
        <v>1432</v>
      </c>
      <c r="O293" s="90">
        <v>0</v>
      </c>
      <c r="P293" s="90">
        <v>2</v>
      </c>
      <c r="Q293" s="93">
        <v>2</v>
      </c>
      <c r="R293" s="90" t="s">
        <v>607</v>
      </c>
      <c r="S293" s="90" t="s">
        <v>1438</v>
      </c>
      <c r="T293" s="92" t="s">
        <v>5049</v>
      </c>
      <c r="U293" s="92" t="s">
        <v>4191</v>
      </c>
      <c r="V293" s="90" t="s">
        <v>1439</v>
      </c>
      <c r="W293" s="92" t="s">
        <v>1432</v>
      </c>
      <c r="X293" s="90" t="s">
        <v>1442</v>
      </c>
      <c r="Y293" s="90" t="s">
        <v>2722</v>
      </c>
      <c r="Z293" s="90" t="s">
        <v>1444</v>
      </c>
      <c r="AA293" s="90" t="s">
        <v>2723</v>
      </c>
      <c r="AB293" s="385">
        <v>0.01</v>
      </c>
      <c r="AC293" s="94">
        <v>41414</v>
      </c>
      <c r="AD293" s="95" t="s">
        <v>1432</v>
      </c>
      <c r="AE293" s="157" t="s">
        <v>3063</v>
      </c>
      <c r="AF293" s="96" t="s">
        <v>1445</v>
      </c>
      <c r="AG293" s="97"/>
      <c r="AH293" s="97"/>
      <c r="AI293" s="97"/>
      <c r="AJ293" s="96">
        <v>0</v>
      </c>
      <c r="AK293" s="96">
        <v>1</v>
      </c>
      <c r="AL293" s="96">
        <v>0</v>
      </c>
      <c r="AM293" s="96">
        <v>1</v>
      </c>
      <c r="AN293" s="96">
        <v>0</v>
      </c>
      <c r="AO293" s="96">
        <v>0</v>
      </c>
      <c r="AP293" s="96">
        <v>0</v>
      </c>
      <c r="AQ293" s="96">
        <v>0</v>
      </c>
      <c r="AR293" s="96">
        <v>1</v>
      </c>
      <c r="AS293" s="96">
        <v>0</v>
      </c>
      <c r="AT293" s="96">
        <v>1</v>
      </c>
      <c r="AU293" s="96">
        <v>0</v>
      </c>
      <c r="AV293" s="96">
        <v>0</v>
      </c>
      <c r="AW293" s="96">
        <v>0</v>
      </c>
      <c r="AX293" s="96">
        <v>0</v>
      </c>
      <c r="AY293" s="96">
        <v>0</v>
      </c>
      <c r="AZ293" s="96">
        <v>0</v>
      </c>
      <c r="BA293" s="96">
        <v>0</v>
      </c>
      <c r="BB293" s="96">
        <v>0</v>
      </c>
      <c r="BC293" s="96">
        <v>0</v>
      </c>
      <c r="BD293" s="96">
        <v>0</v>
      </c>
      <c r="BE293" s="96">
        <v>0</v>
      </c>
      <c r="BF293" s="96">
        <v>0</v>
      </c>
      <c r="BG293" s="96">
        <v>0</v>
      </c>
      <c r="BH293" s="96">
        <v>0</v>
      </c>
      <c r="BI293" s="96">
        <v>0</v>
      </c>
      <c r="BJ293" s="96">
        <v>0</v>
      </c>
      <c r="BK293" s="96">
        <v>0</v>
      </c>
      <c r="BL293" s="120" t="s">
        <v>4490</v>
      </c>
      <c r="BM293" s="98">
        <v>0</v>
      </c>
      <c r="BN293" s="133">
        <v>1</v>
      </c>
      <c r="BO293" s="241">
        <v>1</v>
      </c>
      <c r="BP293" s="79">
        <v>0</v>
      </c>
      <c r="BQ293" s="79">
        <v>0</v>
      </c>
      <c r="BR293" s="79">
        <v>0</v>
      </c>
      <c r="BS293" s="238">
        <v>0</v>
      </c>
      <c r="BT293" s="79">
        <v>0</v>
      </c>
      <c r="BU293" s="79">
        <v>0</v>
      </c>
      <c r="BV293" s="79">
        <v>0</v>
      </c>
      <c r="BW293" s="79">
        <v>0</v>
      </c>
      <c r="BX293" s="79">
        <v>0</v>
      </c>
      <c r="BY293" s="79">
        <v>0</v>
      </c>
      <c r="BZ293" s="79">
        <v>0</v>
      </c>
      <c r="CA293" s="79">
        <v>0</v>
      </c>
      <c r="CB293" s="79">
        <v>0</v>
      </c>
      <c r="CC293" s="79">
        <v>0</v>
      </c>
      <c r="CD293" s="79">
        <v>0</v>
      </c>
      <c r="CE293" s="79">
        <v>0</v>
      </c>
      <c r="CF293" s="79">
        <v>0</v>
      </c>
      <c r="CG293" s="79">
        <v>0</v>
      </c>
      <c r="CH293" s="79">
        <v>0</v>
      </c>
      <c r="CI293" s="81">
        <f t="shared" si="24"/>
        <v>2</v>
      </c>
      <c r="CJ293" s="260">
        <f t="shared" si="21"/>
        <v>2</v>
      </c>
      <c r="CK293" s="260">
        <f t="shared" si="22"/>
        <v>1</v>
      </c>
      <c r="CL293" s="260">
        <f t="shared" si="23"/>
        <v>1</v>
      </c>
      <c r="CM293" s="83">
        <v>8</v>
      </c>
      <c r="CN293" s="254" t="s">
        <v>4965</v>
      </c>
      <c r="CO293" s="140" t="s">
        <v>4965</v>
      </c>
      <c r="CP293" s="256" t="s">
        <v>4965</v>
      </c>
      <c r="CQ293" s="86" t="s">
        <v>4965</v>
      </c>
      <c r="CR293" s="85" t="s">
        <v>4965</v>
      </c>
      <c r="CS293" s="85" t="s">
        <v>4965</v>
      </c>
      <c r="CT293" s="85" t="s">
        <v>4965</v>
      </c>
      <c r="CU293" s="86"/>
    </row>
    <row r="294" spans="1:99" s="363" customFormat="1" ht="12" customHeight="1" x14ac:dyDescent="0.2">
      <c r="A294" s="89" t="s">
        <v>2442</v>
      </c>
      <c r="B294" s="90" t="s">
        <v>4192</v>
      </c>
      <c r="C294" s="90" t="s">
        <v>1432</v>
      </c>
      <c r="D294" s="90" t="s">
        <v>1432</v>
      </c>
      <c r="E294" s="96" t="s">
        <v>1432</v>
      </c>
      <c r="F294" s="90" t="s">
        <v>4193</v>
      </c>
      <c r="G294" s="90" t="s">
        <v>4194</v>
      </c>
      <c r="H294" s="90" t="s">
        <v>2717</v>
      </c>
      <c r="I294" s="90" t="s">
        <v>4195</v>
      </c>
      <c r="J294" s="90">
        <v>527740</v>
      </c>
      <c r="K294" s="90">
        <v>175128</v>
      </c>
      <c r="L294" s="177" t="s">
        <v>3084</v>
      </c>
      <c r="M294" s="91">
        <v>41877</v>
      </c>
      <c r="N294" s="92" t="s">
        <v>1432</v>
      </c>
      <c r="O294" s="90">
        <v>1</v>
      </c>
      <c r="P294" s="90">
        <v>3</v>
      </c>
      <c r="Q294" s="93">
        <v>2</v>
      </c>
      <c r="R294" s="90" t="s">
        <v>4196</v>
      </c>
      <c r="S294" s="90" t="s">
        <v>1438</v>
      </c>
      <c r="T294" s="92" t="s">
        <v>4197</v>
      </c>
      <c r="U294" s="92" t="s">
        <v>4198</v>
      </c>
      <c r="V294" s="90" t="s">
        <v>1439</v>
      </c>
      <c r="W294" s="92" t="s">
        <v>1432</v>
      </c>
      <c r="X294" s="90" t="s">
        <v>1442</v>
      </c>
      <c r="Y294" s="90" t="s">
        <v>1453</v>
      </c>
      <c r="Z294" s="90" t="s">
        <v>1444</v>
      </c>
      <c r="AA294" s="90" t="s">
        <v>1454</v>
      </c>
      <c r="AB294" s="385">
        <v>1.2E-2</v>
      </c>
      <c r="AC294" s="94">
        <v>41877</v>
      </c>
      <c r="AD294" s="95" t="s">
        <v>1432</v>
      </c>
      <c r="AE294" s="157" t="s">
        <v>3063</v>
      </c>
      <c r="AF294" s="96" t="s">
        <v>1445</v>
      </c>
      <c r="AG294" s="97"/>
      <c r="AH294" s="96">
        <v>0</v>
      </c>
      <c r="AI294" s="96">
        <v>0</v>
      </c>
      <c r="AJ294" s="96">
        <v>0</v>
      </c>
      <c r="AK294" s="96">
        <v>1</v>
      </c>
      <c r="AL294" s="96">
        <v>1</v>
      </c>
      <c r="AM294" s="96">
        <v>1</v>
      </c>
      <c r="AN294" s="96">
        <v>-1</v>
      </c>
      <c r="AO294" s="96">
        <v>0</v>
      </c>
      <c r="AP294" s="96">
        <v>0</v>
      </c>
      <c r="AQ294" s="96">
        <v>0</v>
      </c>
      <c r="AR294" s="96">
        <v>1</v>
      </c>
      <c r="AS294" s="96">
        <v>1</v>
      </c>
      <c r="AT294" s="96">
        <v>1</v>
      </c>
      <c r="AU294" s="96">
        <v>0</v>
      </c>
      <c r="AV294" s="96">
        <v>0</v>
      </c>
      <c r="AW294" s="96">
        <v>0</v>
      </c>
      <c r="AX294" s="96">
        <v>0</v>
      </c>
      <c r="AY294" s="96">
        <v>0</v>
      </c>
      <c r="AZ294" s="96">
        <v>0</v>
      </c>
      <c r="BA294" s="96">
        <v>0</v>
      </c>
      <c r="BB294" s="96">
        <v>-1</v>
      </c>
      <c r="BC294" s="96">
        <v>0</v>
      </c>
      <c r="BD294" s="96">
        <v>0</v>
      </c>
      <c r="BE294" s="96">
        <v>0</v>
      </c>
      <c r="BF294" s="96">
        <v>0</v>
      </c>
      <c r="BG294" s="96">
        <v>0</v>
      </c>
      <c r="BH294" s="96">
        <v>0</v>
      </c>
      <c r="BI294" s="96">
        <v>0</v>
      </c>
      <c r="BJ294" s="96">
        <v>0</v>
      </c>
      <c r="BK294" s="96">
        <v>0</v>
      </c>
      <c r="BL294" s="120" t="s">
        <v>4490</v>
      </c>
      <c r="BM294" s="98">
        <v>0</v>
      </c>
      <c r="BN294" s="133">
        <v>1</v>
      </c>
      <c r="BO294" s="241">
        <v>1</v>
      </c>
      <c r="BP294" s="79">
        <v>0</v>
      </c>
      <c r="BQ294" s="79">
        <v>0</v>
      </c>
      <c r="BR294" s="79">
        <v>0</v>
      </c>
      <c r="BS294" s="238">
        <v>0</v>
      </c>
      <c r="BT294" s="79">
        <v>0</v>
      </c>
      <c r="BU294" s="79">
        <v>0</v>
      </c>
      <c r="BV294" s="79">
        <v>0</v>
      </c>
      <c r="BW294" s="79">
        <v>0</v>
      </c>
      <c r="BX294" s="79">
        <v>0</v>
      </c>
      <c r="BY294" s="79">
        <v>0</v>
      </c>
      <c r="BZ294" s="79">
        <v>0</v>
      </c>
      <c r="CA294" s="79">
        <v>0</v>
      </c>
      <c r="CB294" s="79">
        <v>0</v>
      </c>
      <c r="CC294" s="79">
        <v>0</v>
      </c>
      <c r="CD294" s="79">
        <v>0</v>
      </c>
      <c r="CE294" s="79">
        <v>0</v>
      </c>
      <c r="CF294" s="79">
        <v>0</v>
      </c>
      <c r="CG294" s="79">
        <v>0</v>
      </c>
      <c r="CH294" s="79">
        <v>0</v>
      </c>
      <c r="CI294" s="81">
        <f t="shared" si="24"/>
        <v>2</v>
      </c>
      <c r="CJ294" s="260">
        <f t="shared" si="21"/>
        <v>2</v>
      </c>
      <c r="CK294" s="260">
        <f t="shared" si="22"/>
        <v>1</v>
      </c>
      <c r="CL294" s="260">
        <f t="shared" si="23"/>
        <v>1</v>
      </c>
      <c r="CM294" s="83">
        <v>8</v>
      </c>
      <c r="CN294" s="254" t="s">
        <v>4965</v>
      </c>
      <c r="CO294" s="140" t="s">
        <v>4965</v>
      </c>
      <c r="CP294" s="256" t="s">
        <v>4965</v>
      </c>
      <c r="CQ294" s="86" t="s">
        <v>4965</v>
      </c>
      <c r="CR294" s="85" t="s">
        <v>4965</v>
      </c>
      <c r="CS294" s="85" t="s">
        <v>4965</v>
      </c>
      <c r="CT294" s="85" t="s">
        <v>4965</v>
      </c>
      <c r="CU294" s="86"/>
    </row>
    <row r="295" spans="1:99" ht="12" customHeight="1" x14ac:dyDescent="0.2">
      <c r="A295" s="89" t="s">
        <v>2442</v>
      </c>
      <c r="B295" s="90" t="s">
        <v>4199</v>
      </c>
      <c r="C295" s="90" t="s">
        <v>1432</v>
      </c>
      <c r="D295" s="90" t="s">
        <v>1432</v>
      </c>
      <c r="E295" s="96" t="s">
        <v>1432</v>
      </c>
      <c r="F295" s="90" t="s">
        <v>4200</v>
      </c>
      <c r="G295" s="90" t="s">
        <v>4201</v>
      </c>
      <c r="H295" s="90" t="s">
        <v>1885</v>
      </c>
      <c r="I295" s="90" t="s">
        <v>4202</v>
      </c>
      <c r="J295" s="90">
        <v>526278</v>
      </c>
      <c r="K295" s="90">
        <v>174634</v>
      </c>
      <c r="L295" s="177" t="s">
        <v>3089</v>
      </c>
      <c r="M295" s="91">
        <v>41364</v>
      </c>
      <c r="N295" s="92" t="s">
        <v>1432</v>
      </c>
      <c r="O295" s="90">
        <v>2</v>
      </c>
      <c r="P295" s="90">
        <v>1</v>
      </c>
      <c r="Q295" s="93">
        <v>-1</v>
      </c>
      <c r="R295" s="90" t="s">
        <v>4204</v>
      </c>
      <c r="S295" s="90" t="s">
        <v>1438</v>
      </c>
      <c r="T295" s="92" t="s">
        <v>4205</v>
      </c>
      <c r="U295" s="92" t="s">
        <v>4206</v>
      </c>
      <c r="V295" s="90" t="s">
        <v>1439</v>
      </c>
      <c r="W295" s="92" t="s">
        <v>1432</v>
      </c>
      <c r="X295" s="90" t="s">
        <v>1442</v>
      </c>
      <c r="Y295" s="90" t="s">
        <v>1453</v>
      </c>
      <c r="Z295" s="90" t="s">
        <v>1444</v>
      </c>
      <c r="AA295" s="90" t="s">
        <v>4207</v>
      </c>
      <c r="AB295" s="385">
        <v>2.1000000000000001E-2</v>
      </c>
      <c r="AC295" s="94">
        <v>41364</v>
      </c>
      <c r="AD295" s="95" t="s">
        <v>1432</v>
      </c>
      <c r="AE295" s="157" t="s">
        <v>3063</v>
      </c>
      <c r="AF295" s="96" t="s">
        <v>1445</v>
      </c>
      <c r="AG295" s="97"/>
      <c r="AH295" s="97"/>
      <c r="AI295" s="97"/>
      <c r="AJ295" s="96">
        <v>-1</v>
      </c>
      <c r="AK295" s="96">
        <v>0</v>
      </c>
      <c r="AL295" s="96">
        <v>0</v>
      </c>
      <c r="AM295" s="96">
        <v>0</v>
      </c>
      <c r="AN295" s="96">
        <v>-1</v>
      </c>
      <c r="AO295" s="96">
        <v>1</v>
      </c>
      <c r="AP295" s="96">
        <v>0</v>
      </c>
      <c r="AQ295" s="96">
        <v>-1</v>
      </c>
      <c r="AR295" s="96">
        <v>0</v>
      </c>
      <c r="AS295" s="96">
        <v>0</v>
      </c>
      <c r="AT295" s="96">
        <v>0</v>
      </c>
      <c r="AU295" s="96">
        <v>-1</v>
      </c>
      <c r="AV295" s="96">
        <v>1</v>
      </c>
      <c r="AW295" s="96">
        <v>0</v>
      </c>
      <c r="AX295" s="96">
        <v>0</v>
      </c>
      <c r="AY295" s="96">
        <v>0</v>
      </c>
      <c r="AZ295" s="96">
        <v>0</v>
      </c>
      <c r="BA295" s="96">
        <v>0</v>
      </c>
      <c r="BB295" s="96">
        <v>0</v>
      </c>
      <c r="BC295" s="96">
        <v>0</v>
      </c>
      <c r="BD295" s="96">
        <v>0</v>
      </c>
      <c r="BE295" s="96">
        <v>0</v>
      </c>
      <c r="BF295" s="96">
        <v>0</v>
      </c>
      <c r="BG295" s="96">
        <v>0</v>
      </c>
      <c r="BH295" s="96">
        <v>0</v>
      </c>
      <c r="BI295" s="96">
        <v>0</v>
      </c>
      <c r="BJ295" s="96">
        <v>0</v>
      </c>
      <c r="BK295" s="96">
        <v>0</v>
      </c>
      <c r="BL295" s="120" t="s">
        <v>4490</v>
      </c>
      <c r="BM295" s="98">
        <v>0</v>
      </c>
      <c r="BN295" s="133">
        <v>-0.5</v>
      </c>
      <c r="BO295" s="241">
        <v>-0.5</v>
      </c>
      <c r="BP295" s="79">
        <v>0</v>
      </c>
      <c r="BQ295" s="79">
        <v>0</v>
      </c>
      <c r="BR295" s="79">
        <v>0</v>
      </c>
      <c r="BS295" s="238">
        <v>0</v>
      </c>
      <c r="BT295" s="79">
        <v>0</v>
      </c>
      <c r="BU295" s="79">
        <v>0</v>
      </c>
      <c r="BV295" s="79">
        <v>0</v>
      </c>
      <c r="BW295" s="79">
        <v>0</v>
      </c>
      <c r="BX295" s="79">
        <v>0</v>
      </c>
      <c r="BY295" s="79">
        <v>0</v>
      </c>
      <c r="BZ295" s="79">
        <v>0</v>
      </c>
      <c r="CA295" s="79">
        <v>0</v>
      </c>
      <c r="CB295" s="79">
        <v>0</v>
      </c>
      <c r="CC295" s="79">
        <v>0</v>
      </c>
      <c r="CD295" s="79">
        <v>0</v>
      </c>
      <c r="CE295" s="79">
        <v>0</v>
      </c>
      <c r="CF295" s="79">
        <v>0</v>
      </c>
      <c r="CG295" s="79">
        <v>0</v>
      </c>
      <c r="CH295" s="79">
        <v>0</v>
      </c>
      <c r="CI295" s="81">
        <f t="shared" si="24"/>
        <v>-1</v>
      </c>
      <c r="CJ295" s="260">
        <f t="shared" si="21"/>
        <v>-1</v>
      </c>
      <c r="CK295" s="260">
        <f t="shared" si="22"/>
        <v>-0.5</v>
      </c>
      <c r="CL295" s="260">
        <f t="shared" si="23"/>
        <v>-0.5</v>
      </c>
      <c r="CM295" s="83">
        <v>8</v>
      </c>
      <c r="CN295" s="254" t="s">
        <v>4965</v>
      </c>
      <c r="CO295" s="140" t="s">
        <v>4965</v>
      </c>
      <c r="CP295" s="256" t="s">
        <v>4965</v>
      </c>
      <c r="CQ295" s="86" t="s">
        <v>4965</v>
      </c>
      <c r="CR295" s="85" t="s">
        <v>4965</v>
      </c>
      <c r="CS295" s="85" t="s">
        <v>4965</v>
      </c>
      <c r="CT295" s="85" t="s">
        <v>4965</v>
      </c>
      <c r="CU295" s="86"/>
    </row>
    <row r="296" spans="1:99" ht="12" customHeight="1" x14ac:dyDescent="0.2">
      <c r="A296" s="89" t="s">
        <v>2442</v>
      </c>
      <c r="B296" s="90" t="s">
        <v>4208</v>
      </c>
      <c r="C296" s="90" t="s">
        <v>1432</v>
      </c>
      <c r="D296" s="90" t="s">
        <v>1432</v>
      </c>
      <c r="E296" s="96" t="s">
        <v>1432</v>
      </c>
      <c r="F296" s="90" t="s">
        <v>4209</v>
      </c>
      <c r="G296" s="90" t="s">
        <v>4210</v>
      </c>
      <c r="H296" s="90" t="s">
        <v>2717</v>
      </c>
      <c r="I296" s="90" t="s">
        <v>4211</v>
      </c>
      <c r="J296" s="90">
        <v>527501</v>
      </c>
      <c r="K296" s="90">
        <v>174984</v>
      </c>
      <c r="L296" s="177" t="s">
        <v>3084</v>
      </c>
      <c r="M296" s="91">
        <v>41578</v>
      </c>
      <c r="N296" s="92" t="s">
        <v>1432</v>
      </c>
      <c r="O296" s="90">
        <v>1</v>
      </c>
      <c r="P296" s="90">
        <v>2</v>
      </c>
      <c r="Q296" s="93">
        <v>1</v>
      </c>
      <c r="R296" s="90" t="s">
        <v>4212</v>
      </c>
      <c r="S296" s="90" t="s">
        <v>1438</v>
      </c>
      <c r="T296" s="92" t="s">
        <v>4213</v>
      </c>
      <c r="U296" s="92" t="s">
        <v>4214</v>
      </c>
      <c r="V296" s="90" t="s">
        <v>1439</v>
      </c>
      <c r="W296" s="92" t="s">
        <v>1432</v>
      </c>
      <c r="X296" s="90" t="s">
        <v>1442</v>
      </c>
      <c r="Y296" s="90" t="s">
        <v>2722</v>
      </c>
      <c r="Z296" s="90" t="s">
        <v>1444</v>
      </c>
      <c r="AA296" s="90" t="s">
        <v>2723</v>
      </c>
      <c r="AB296" s="385">
        <v>8.0000000000000002E-3</v>
      </c>
      <c r="AC296" s="94">
        <v>41578</v>
      </c>
      <c r="AD296" s="95" t="s">
        <v>1432</v>
      </c>
      <c r="AE296" s="157" t="s">
        <v>3063</v>
      </c>
      <c r="AF296" s="96" t="s">
        <v>1445</v>
      </c>
      <c r="AG296" s="97"/>
      <c r="AH296" s="96">
        <v>0</v>
      </c>
      <c r="AI296" s="96">
        <v>0</v>
      </c>
      <c r="AJ296" s="96">
        <v>0</v>
      </c>
      <c r="AK296" s="96">
        <v>0</v>
      </c>
      <c r="AL296" s="96">
        <v>1</v>
      </c>
      <c r="AM296" s="96">
        <v>0</v>
      </c>
      <c r="AN296" s="96">
        <v>0</v>
      </c>
      <c r="AO296" s="96">
        <v>0</v>
      </c>
      <c r="AP296" s="96">
        <v>0</v>
      </c>
      <c r="AQ296" s="96">
        <v>0</v>
      </c>
      <c r="AR296" s="96">
        <v>0</v>
      </c>
      <c r="AS296" s="96">
        <v>1</v>
      </c>
      <c r="AT296" s="96">
        <v>0</v>
      </c>
      <c r="AU296" s="96">
        <v>0</v>
      </c>
      <c r="AV296" s="96">
        <v>0</v>
      </c>
      <c r="AW296" s="96">
        <v>0</v>
      </c>
      <c r="AX296" s="96">
        <v>0</v>
      </c>
      <c r="AY296" s="96">
        <v>0</v>
      </c>
      <c r="AZ296" s="96">
        <v>0</v>
      </c>
      <c r="BA296" s="96">
        <v>0</v>
      </c>
      <c r="BB296" s="96">
        <v>0</v>
      </c>
      <c r="BC296" s="96">
        <v>0</v>
      </c>
      <c r="BD296" s="96">
        <v>0</v>
      </c>
      <c r="BE296" s="96">
        <v>0</v>
      </c>
      <c r="BF296" s="96">
        <v>0</v>
      </c>
      <c r="BG296" s="96">
        <v>0</v>
      </c>
      <c r="BH296" s="96">
        <v>0</v>
      </c>
      <c r="BI296" s="96">
        <v>0</v>
      </c>
      <c r="BJ296" s="96">
        <v>0</v>
      </c>
      <c r="BK296" s="96">
        <v>0</v>
      </c>
      <c r="BL296" s="120" t="s">
        <v>4490</v>
      </c>
      <c r="BM296" s="98">
        <v>0</v>
      </c>
      <c r="BN296" s="133">
        <v>0.5</v>
      </c>
      <c r="BO296" s="241">
        <v>0.5</v>
      </c>
      <c r="BP296" s="79">
        <v>0</v>
      </c>
      <c r="BQ296" s="79">
        <v>0</v>
      </c>
      <c r="BR296" s="79">
        <v>0</v>
      </c>
      <c r="BS296" s="238">
        <v>0</v>
      </c>
      <c r="BT296" s="79">
        <v>0</v>
      </c>
      <c r="BU296" s="79">
        <v>0</v>
      </c>
      <c r="BV296" s="79">
        <v>0</v>
      </c>
      <c r="BW296" s="79">
        <v>0</v>
      </c>
      <c r="BX296" s="79">
        <v>0</v>
      </c>
      <c r="BY296" s="79">
        <v>0</v>
      </c>
      <c r="BZ296" s="79">
        <v>0</v>
      </c>
      <c r="CA296" s="79">
        <v>0</v>
      </c>
      <c r="CB296" s="79">
        <v>0</v>
      </c>
      <c r="CC296" s="79">
        <v>0</v>
      </c>
      <c r="CD296" s="79">
        <v>0</v>
      </c>
      <c r="CE296" s="79">
        <v>0</v>
      </c>
      <c r="CF296" s="79">
        <v>0</v>
      </c>
      <c r="CG296" s="79">
        <v>0</v>
      </c>
      <c r="CH296" s="79">
        <v>0</v>
      </c>
      <c r="CI296" s="81">
        <f t="shared" si="24"/>
        <v>1</v>
      </c>
      <c r="CJ296" s="260">
        <f t="shared" si="21"/>
        <v>1</v>
      </c>
      <c r="CK296" s="260">
        <f t="shared" si="22"/>
        <v>0.5</v>
      </c>
      <c r="CL296" s="260">
        <f t="shared" si="23"/>
        <v>0.5</v>
      </c>
      <c r="CM296" s="83">
        <v>8</v>
      </c>
      <c r="CN296" s="254" t="s">
        <v>4965</v>
      </c>
      <c r="CO296" s="180" t="s">
        <v>1940</v>
      </c>
      <c r="CP296" s="256" t="s">
        <v>4965</v>
      </c>
      <c r="CQ296" s="86" t="s">
        <v>4965</v>
      </c>
      <c r="CR296" s="85" t="s">
        <v>4965</v>
      </c>
      <c r="CS296" s="85" t="s">
        <v>4965</v>
      </c>
      <c r="CT296" s="85" t="s">
        <v>4965</v>
      </c>
      <c r="CU296" s="86"/>
    </row>
    <row r="297" spans="1:99" ht="12" customHeight="1" x14ac:dyDescent="0.2">
      <c r="A297" s="89" t="s">
        <v>2442</v>
      </c>
      <c r="B297" s="90" t="s">
        <v>4215</v>
      </c>
      <c r="C297" s="90" t="s">
        <v>1432</v>
      </c>
      <c r="D297" s="90" t="s">
        <v>1432</v>
      </c>
      <c r="E297" s="96" t="s">
        <v>1432</v>
      </c>
      <c r="F297" s="90" t="s">
        <v>4216</v>
      </c>
      <c r="G297" s="90" t="s">
        <v>4217</v>
      </c>
      <c r="H297" s="90" t="s">
        <v>1435</v>
      </c>
      <c r="I297" s="90" t="s">
        <v>4218</v>
      </c>
      <c r="J297" s="90">
        <v>528739</v>
      </c>
      <c r="K297" s="90">
        <v>171370</v>
      </c>
      <c r="L297" s="177" t="s">
        <v>3081</v>
      </c>
      <c r="M297" s="91">
        <v>40830</v>
      </c>
      <c r="N297" s="92" t="s">
        <v>1432</v>
      </c>
      <c r="O297" s="90">
        <v>1</v>
      </c>
      <c r="P297" s="90">
        <v>3</v>
      </c>
      <c r="Q297" s="93">
        <v>2</v>
      </c>
      <c r="R297" s="90" t="s">
        <v>4852</v>
      </c>
      <c r="S297" s="90" t="s">
        <v>1438</v>
      </c>
      <c r="T297" s="92" t="s">
        <v>4853</v>
      </c>
      <c r="U297" s="92" t="s">
        <v>4219</v>
      </c>
      <c r="V297" s="90" t="s">
        <v>1439</v>
      </c>
      <c r="W297" s="92" t="s">
        <v>1432</v>
      </c>
      <c r="X297" s="90" t="s">
        <v>1442</v>
      </c>
      <c r="Y297" s="90" t="s">
        <v>1453</v>
      </c>
      <c r="Z297" s="90" t="s">
        <v>1444</v>
      </c>
      <c r="AA297" s="90" t="s">
        <v>1454</v>
      </c>
      <c r="AB297" s="385">
        <v>2.7E-2</v>
      </c>
      <c r="AC297" s="94">
        <v>40830</v>
      </c>
      <c r="AD297" s="95" t="s">
        <v>1432</v>
      </c>
      <c r="AE297" s="157" t="s">
        <v>3063</v>
      </c>
      <c r="AF297" s="96" t="s">
        <v>1445</v>
      </c>
      <c r="AG297" s="97"/>
      <c r="AH297" s="96">
        <v>0</v>
      </c>
      <c r="AI297" s="96">
        <v>0</v>
      </c>
      <c r="AJ297" s="96">
        <v>0</v>
      </c>
      <c r="AK297" s="96">
        <v>1</v>
      </c>
      <c r="AL297" s="96">
        <v>1</v>
      </c>
      <c r="AM297" s="96">
        <v>1</v>
      </c>
      <c r="AN297" s="96">
        <v>0</v>
      </c>
      <c r="AO297" s="96">
        <v>-1</v>
      </c>
      <c r="AP297" s="96">
        <v>0</v>
      </c>
      <c r="AQ297" s="96">
        <v>0</v>
      </c>
      <c r="AR297" s="96">
        <v>1</v>
      </c>
      <c r="AS297" s="96">
        <v>1</v>
      </c>
      <c r="AT297" s="96">
        <v>1</v>
      </c>
      <c r="AU297" s="96">
        <v>0</v>
      </c>
      <c r="AV297" s="96">
        <v>0</v>
      </c>
      <c r="AW297" s="96">
        <v>0</v>
      </c>
      <c r="AX297" s="96">
        <v>0</v>
      </c>
      <c r="AY297" s="96">
        <v>0</v>
      </c>
      <c r="AZ297" s="96">
        <v>0</v>
      </c>
      <c r="BA297" s="96">
        <v>0</v>
      </c>
      <c r="BB297" s="96">
        <v>0</v>
      </c>
      <c r="BC297" s="96">
        <v>-1</v>
      </c>
      <c r="BD297" s="96">
        <v>0</v>
      </c>
      <c r="BE297" s="96">
        <v>0</v>
      </c>
      <c r="BF297" s="96">
        <v>0</v>
      </c>
      <c r="BG297" s="96">
        <v>0</v>
      </c>
      <c r="BH297" s="96">
        <v>0</v>
      </c>
      <c r="BI297" s="96">
        <v>0</v>
      </c>
      <c r="BJ297" s="96">
        <v>0</v>
      </c>
      <c r="BK297" s="96">
        <v>0</v>
      </c>
      <c r="BL297" s="120" t="s">
        <v>4490</v>
      </c>
      <c r="BM297" s="98">
        <v>0</v>
      </c>
      <c r="BN297" s="133">
        <v>1</v>
      </c>
      <c r="BO297" s="241">
        <v>1</v>
      </c>
      <c r="BP297" s="79">
        <v>0</v>
      </c>
      <c r="BQ297" s="79">
        <v>0</v>
      </c>
      <c r="BR297" s="79">
        <v>0</v>
      </c>
      <c r="BS297" s="238">
        <v>0</v>
      </c>
      <c r="BT297" s="79">
        <v>0</v>
      </c>
      <c r="BU297" s="79">
        <v>0</v>
      </c>
      <c r="BV297" s="79">
        <v>0</v>
      </c>
      <c r="BW297" s="79">
        <v>0</v>
      </c>
      <c r="BX297" s="79">
        <v>0</v>
      </c>
      <c r="BY297" s="79">
        <v>0</v>
      </c>
      <c r="BZ297" s="79">
        <v>0</v>
      </c>
      <c r="CA297" s="79">
        <v>0</v>
      </c>
      <c r="CB297" s="79">
        <v>0</v>
      </c>
      <c r="CC297" s="79">
        <v>0</v>
      </c>
      <c r="CD297" s="79">
        <v>0</v>
      </c>
      <c r="CE297" s="79">
        <v>0</v>
      </c>
      <c r="CF297" s="79">
        <v>0</v>
      </c>
      <c r="CG297" s="79">
        <v>0</v>
      </c>
      <c r="CH297" s="79">
        <v>0</v>
      </c>
      <c r="CI297" s="81">
        <f t="shared" si="24"/>
        <v>2</v>
      </c>
      <c r="CJ297" s="260">
        <f t="shared" si="21"/>
        <v>2</v>
      </c>
      <c r="CK297" s="260">
        <f t="shared" si="22"/>
        <v>1</v>
      </c>
      <c r="CL297" s="260">
        <f t="shared" si="23"/>
        <v>1</v>
      </c>
      <c r="CM297" s="83">
        <v>8</v>
      </c>
      <c r="CN297" s="254" t="s">
        <v>4965</v>
      </c>
      <c r="CO297" s="140" t="s">
        <v>4965</v>
      </c>
      <c r="CP297" s="256" t="s">
        <v>4965</v>
      </c>
      <c r="CQ297" s="86" t="s">
        <v>4965</v>
      </c>
      <c r="CR297" s="85" t="s">
        <v>4965</v>
      </c>
      <c r="CS297" s="85" t="s">
        <v>4965</v>
      </c>
      <c r="CT297" s="85" t="s">
        <v>4965</v>
      </c>
      <c r="CU297" s="86"/>
    </row>
    <row r="298" spans="1:99" ht="12" customHeight="1" x14ac:dyDescent="0.2">
      <c r="A298" s="89" t="s">
        <v>2442</v>
      </c>
      <c r="B298" s="90" t="s">
        <v>4854</v>
      </c>
      <c r="C298" s="90" t="s">
        <v>1432</v>
      </c>
      <c r="D298" s="90" t="s">
        <v>1432</v>
      </c>
      <c r="E298" s="96" t="s">
        <v>4855</v>
      </c>
      <c r="F298" s="90" t="s">
        <v>4193</v>
      </c>
      <c r="G298" s="90" t="s">
        <v>4856</v>
      </c>
      <c r="H298" s="90" t="s">
        <v>1458</v>
      </c>
      <c r="I298" s="90" t="s">
        <v>4857</v>
      </c>
      <c r="J298" s="90">
        <v>524514</v>
      </c>
      <c r="K298" s="90">
        <v>174905</v>
      </c>
      <c r="L298" s="177" t="s">
        <v>3079</v>
      </c>
      <c r="M298" s="91">
        <v>42094</v>
      </c>
      <c r="N298" s="92" t="s">
        <v>1432</v>
      </c>
      <c r="O298" s="90">
        <v>0</v>
      </c>
      <c r="P298" s="90">
        <v>9</v>
      </c>
      <c r="Q298" s="93">
        <v>9</v>
      </c>
      <c r="R298" s="90" t="s">
        <v>4858</v>
      </c>
      <c r="S298" s="90" t="s">
        <v>1438</v>
      </c>
      <c r="T298" s="92" t="s">
        <v>4859</v>
      </c>
      <c r="U298" s="92" t="s">
        <v>4214</v>
      </c>
      <c r="V298" s="90" t="s">
        <v>1439</v>
      </c>
      <c r="W298" s="92" t="s">
        <v>1432</v>
      </c>
      <c r="X298" s="90" t="s">
        <v>1442</v>
      </c>
      <c r="Y298" s="90" t="s">
        <v>1443</v>
      </c>
      <c r="Z298" s="90" t="s">
        <v>1444</v>
      </c>
      <c r="AA298" s="90" t="s">
        <v>2713</v>
      </c>
      <c r="AB298" s="385">
        <v>2.4E-2</v>
      </c>
      <c r="AC298" s="94">
        <v>42094</v>
      </c>
      <c r="AD298" s="95" t="s">
        <v>1432</v>
      </c>
      <c r="AE298" s="157" t="s">
        <v>3063</v>
      </c>
      <c r="AF298" s="96" t="s">
        <v>1445</v>
      </c>
      <c r="AG298" s="97"/>
      <c r="AH298" s="96">
        <v>0</v>
      </c>
      <c r="AI298" s="96">
        <v>0</v>
      </c>
      <c r="AJ298" s="96">
        <v>0</v>
      </c>
      <c r="AK298" s="96">
        <v>1</v>
      </c>
      <c r="AL298" s="96">
        <v>3</v>
      </c>
      <c r="AM298" s="96">
        <v>5</v>
      </c>
      <c r="AN298" s="96">
        <v>0</v>
      </c>
      <c r="AO298" s="96">
        <v>0</v>
      </c>
      <c r="AP298" s="96">
        <v>0</v>
      </c>
      <c r="AQ298" s="96">
        <v>0</v>
      </c>
      <c r="AR298" s="96">
        <v>1</v>
      </c>
      <c r="AS298" s="96">
        <v>3</v>
      </c>
      <c r="AT298" s="96">
        <v>5</v>
      </c>
      <c r="AU298" s="96">
        <v>0</v>
      </c>
      <c r="AV298" s="96">
        <v>0</v>
      </c>
      <c r="AW298" s="96">
        <v>0</v>
      </c>
      <c r="AX298" s="96">
        <v>0</v>
      </c>
      <c r="AY298" s="96">
        <v>0</v>
      </c>
      <c r="AZ298" s="96">
        <v>0</v>
      </c>
      <c r="BA298" s="96">
        <v>0</v>
      </c>
      <c r="BB298" s="96">
        <v>0</v>
      </c>
      <c r="BC298" s="96">
        <v>0</v>
      </c>
      <c r="BD298" s="96">
        <v>0</v>
      </c>
      <c r="BE298" s="96">
        <v>0</v>
      </c>
      <c r="BF298" s="96">
        <v>0</v>
      </c>
      <c r="BG298" s="96">
        <v>0</v>
      </c>
      <c r="BH298" s="96">
        <v>0</v>
      </c>
      <c r="BI298" s="96">
        <v>0</v>
      </c>
      <c r="BJ298" s="96">
        <v>0</v>
      </c>
      <c r="BK298" s="96">
        <v>0</v>
      </c>
      <c r="BL298" s="120" t="s">
        <v>4490</v>
      </c>
      <c r="BM298" s="98">
        <v>0</v>
      </c>
      <c r="BN298" s="133">
        <v>4.5</v>
      </c>
      <c r="BO298" s="241">
        <v>4.5</v>
      </c>
      <c r="BP298" s="79">
        <v>0</v>
      </c>
      <c r="BQ298" s="79">
        <v>0</v>
      </c>
      <c r="BR298" s="79">
        <v>0</v>
      </c>
      <c r="BS298" s="238">
        <v>0</v>
      </c>
      <c r="BT298" s="79">
        <v>0</v>
      </c>
      <c r="BU298" s="79">
        <v>0</v>
      </c>
      <c r="BV298" s="79">
        <v>0</v>
      </c>
      <c r="BW298" s="79">
        <v>0</v>
      </c>
      <c r="BX298" s="79">
        <v>0</v>
      </c>
      <c r="BY298" s="79">
        <v>0</v>
      </c>
      <c r="BZ298" s="79">
        <v>0</v>
      </c>
      <c r="CA298" s="79">
        <v>0</v>
      </c>
      <c r="CB298" s="79">
        <v>0</v>
      </c>
      <c r="CC298" s="79">
        <v>0</v>
      </c>
      <c r="CD298" s="79">
        <v>0</v>
      </c>
      <c r="CE298" s="79">
        <v>0</v>
      </c>
      <c r="CF298" s="79">
        <v>0</v>
      </c>
      <c r="CG298" s="79">
        <v>0</v>
      </c>
      <c r="CH298" s="79">
        <v>0</v>
      </c>
      <c r="CI298" s="81">
        <f t="shared" si="24"/>
        <v>9</v>
      </c>
      <c r="CJ298" s="260">
        <f t="shared" si="21"/>
        <v>9</v>
      </c>
      <c r="CK298" s="260">
        <f t="shared" si="22"/>
        <v>4.5</v>
      </c>
      <c r="CL298" s="260">
        <f t="shared" si="23"/>
        <v>4.5</v>
      </c>
      <c r="CM298" s="83">
        <v>2</v>
      </c>
      <c r="CN298" s="83" t="s">
        <v>4965</v>
      </c>
      <c r="CO298" s="180" t="s">
        <v>1942</v>
      </c>
      <c r="CP298" s="256" t="s">
        <v>4965</v>
      </c>
      <c r="CQ298" s="85" t="s">
        <v>4965</v>
      </c>
      <c r="CR298" s="85" t="s">
        <v>4965</v>
      </c>
      <c r="CS298" s="85" t="s">
        <v>4965</v>
      </c>
      <c r="CT298" s="85" t="s">
        <v>4965</v>
      </c>
      <c r="CU298" s="85"/>
    </row>
    <row r="299" spans="1:99" ht="12" customHeight="1" x14ac:dyDescent="0.2">
      <c r="A299" s="89" t="s">
        <v>2442</v>
      </c>
      <c r="B299" s="90" t="s">
        <v>4860</v>
      </c>
      <c r="C299" s="90" t="s">
        <v>1432</v>
      </c>
      <c r="D299" s="90" t="s">
        <v>1432</v>
      </c>
      <c r="E299" s="96" t="s">
        <v>1432</v>
      </c>
      <c r="F299" s="90" t="s">
        <v>4861</v>
      </c>
      <c r="G299" s="90" t="s">
        <v>4862</v>
      </c>
      <c r="H299" s="90" t="s">
        <v>1885</v>
      </c>
      <c r="I299" s="90" t="s">
        <v>4863</v>
      </c>
      <c r="J299" s="90">
        <v>526104</v>
      </c>
      <c r="K299" s="90">
        <v>174968</v>
      </c>
      <c r="L299" s="177" t="s">
        <v>3080</v>
      </c>
      <c r="M299" s="91">
        <v>40908</v>
      </c>
      <c r="N299" s="92" t="s">
        <v>1432</v>
      </c>
      <c r="O299" s="90">
        <v>2</v>
      </c>
      <c r="P299" s="90">
        <v>4</v>
      </c>
      <c r="Q299" s="93">
        <v>2</v>
      </c>
      <c r="R299" s="90" t="s">
        <v>4865</v>
      </c>
      <c r="S299" s="90" t="s">
        <v>1438</v>
      </c>
      <c r="T299" s="92" t="s">
        <v>4866</v>
      </c>
      <c r="U299" s="92" t="s">
        <v>4214</v>
      </c>
      <c r="V299" s="90" t="s">
        <v>1439</v>
      </c>
      <c r="W299" s="92" t="s">
        <v>1432</v>
      </c>
      <c r="X299" s="90" t="s">
        <v>1442</v>
      </c>
      <c r="Y299" s="90" t="s">
        <v>1443</v>
      </c>
      <c r="Z299" s="90" t="s">
        <v>1444</v>
      </c>
      <c r="AA299" s="90" t="s">
        <v>2713</v>
      </c>
      <c r="AB299" s="385">
        <v>5.5E-2</v>
      </c>
      <c r="AC299" s="94">
        <v>40908</v>
      </c>
      <c r="AD299" s="95" t="s">
        <v>1432</v>
      </c>
      <c r="AE299" s="157" t="s">
        <v>3063</v>
      </c>
      <c r="AF299" s="96" t="s">
        <v>1445</v>
      </c>
      <c r="AG299" s="97"/>
      <c r="AH299" s="96">
        <v>4</v>
      </c>
      <c r="AI299" s="96">
        <v>4</v>
      </c>
      <c r="AJ299" s="96">
        <v>0</v>
      </c>
      <c r="AK299" s="96">
        <v>0</v>
      </c>
      <c r="AL299" s="96">
        <v>0</v>
      </c>
      <c r="AM299" s="96">
        <v>2</v>
      </c>
      <c r="AN299" s="96">
        <v>0</v>
      </c>
      <c r="AO299" s="96">
        <v>0</v>
      </c>
      <c r="AP299" s="96">
        <v>0</v>
      </c>
      <c r="AQ299" s="96">
        <v>0</v>
      </c>
      <c r="AR299" s="96">
        <v>0</v>
      </c>
      <c r="AS299" s="96">
        <v>0</v>
      </c>
      <c r="AT299" s="96">
        <v>0</v>
      </c>
      <c r="AU299" s="96">
        <v>0</v>
      </c>
      <c r="AV299" s="96">
        <v>0</v>
      </c>
      <c r="AW299" s="96">
        <v>0</v>
      </c>
      <c r="AX299" s="96">
        <v>0</v>
      </c>
      <c r="AY299" s="96">
        <v>0</v>
      </c>
      <c r="AZ299" s="96">
        <v>0</v>
      </c>
      <c r="BA299" s="96">
        <v>2</v>
      </c>
      <c r="BB299" s="96">
        <v>0</v>
      </c>
      <c r="BC299" s="96">
        <v>0</v>
      </c>
      <c r="BD299" s="96">
        <v>0</v>
      </c>
      <c r="BE299" s="96">
        <v>0</v>
      </c>
      <c r="BF299" s="96">
        <v>0</v>
      </c>
      <c r="BG299" s="96">
        <v>0</v>
      </c>
      <c r="BH299" s="96">
        <v>0</v>
      </c>
      <c r="BI299" s="96">
        <v>0</v>
      </c>
      <c r="BJ299" s="96">
        <v>0</v>
      </c>
      <c r="BK299" s="96">
        <v>0</v>
      </c>
      <c r="BL299" s="120" t="s">
        <v>4490</v>
      </c>
      <c r="BM299" s="98">
        <v>0</v>
      </c>
      <c r="BN299" s="133">
        <v>1</v>
      </c>
      <c r="BO299" s="241">
        <v>1</v>
      </c>
      <c r="BP299" s="79">
        <v>0</v>
      </c>
      <c r="BQ299" s="79">
        <v>0</v>
      </c>
      <c r="BR299" s="79">
        <v>0</v>
      </c>
      <c r="BS299" s="238">
        <v>0</v>
      </c>
      <c r="BT299" s="79">
        <v>0</v>
      </c>
      <c r="BU299" s="79">
        <v>0</v>
      </c>
      <c r="BV299" s="79">
        <v>0</v>
      </c>
      <c r="BW299" s="79">
        <v>0</v>
      </c>
      <c r="BX299" s="79">
        <v>0</v>
      </c>
      <c r="BY299" s="79">
        <v>0</v>
      </c>
      <c r="BZ299" s="79">
        <v>0</v>
      </c>
      <c r="CA299" s="79">
        <v>0</v>
      </c>
      <c r="CB299" s="79">
        <v>0</v>
      </c>
      <c r="CC299" s="79">
        <v>0</v>
      </c>
      <c r="CD299" s="79">
        <v>0</v>
      </c>
      <c r="CE299" s="79">
        <v>0</v>
      </c>
      <c r="CF299" s="79">
        <v>0</v>
      </c>
      <c r="CG299" s="79">
        <v>0</v>
      </c>
      <c r="CH299" s="79">
        <v>0</v>
      </c>
      <c r="CI299" s="81">
        <f t="shared" si="24"/>
        <v>2</v>
      </c>
      <c r="CJ299" s="260">
        <f t="shared" si="21"/>
        <v>2</v>
      </c>
      <c r="CK299" s="260">
        <f t="shared" si="22"/>
        <v>1</v>
      </c>
      <c r="CL299" s="260">
        <f t="shared" si="23"/>
        <v>1</v>
      </c>
      <c r="CM299" s="83">
        <v>2</v>
      </c>
      <c r="CN299" s="83" t="s">
        <v>4965</v>
      </c>
      <c r="CO299" s="140" t="s">
        <v>4965</v>
      </c>
      <c r="CP299" s="256" t="s">
        <v>4965</v>
      </c>
      <c r="CQ299" s="85" t="s">
        <v>4965</v>
      </c>
      <c r="CR299" s="85" t="s">
        <v>4965</v>
      </c>
      <c r="CS299" s="85" t="s">
        <v>4965</v>
      </c>
      <c r="CT299" s="85" t="s">
        <v>4965</v>
      </c>
      <c r="CU299" s="85"/>
    </row>
    <row r="300" spans="1:99" ht="12" customHeight="1" x14ac:dyDescent="0.2">
      <c r="A300" s="89" t="s">
        <v>2442</v>
      </c>
      <c r="B300" s="90" t="s">
        <v>4867</v>
      </c>
      <c r="C300" s="90" t="s">
        <v>1432</v>
      </c>
      <c r="D300" s="90" t="s">
        <v>1432</v>
      </c>
      <c r="E300" s="96" t="s">
        <v>1432</v>
      </c>
      <c r="F300" s="90" t="s">
        <v>4868</v>
      </c>
      <c r="G300" s="90" t="s">
        <v>4869</v>
      </c>
      <c r="H300" s="90" t="s">
        <v>3875</v>
      </c>
      <c r="I300" s="90" t="s">
        <v>4870</v>
      </c>
      <c r="J300" s="90">
        <v>528611</v>
      </c>
      <c r="K300" s="90">
        <v>173313</v>
      </c>
      <c r="L300" s="177" t="s">
        <v>3076</v>
      </c>
      <c r="M300" s="91">
        <v>41523</v>
      </c>
      <c r="N300" s="92" t="s">
        <v>1432</v>
      </c>
      <c r="O300" s="90">
        <v>0</v>
      </c>
      <c r="P300" s="90">
        <v>1</v>
      </c>
      <c r="Q300" s="93">
        <v>1</v>
      </c>
      <c r="R300" s="90" t="s">
        <v>608</v>
      </c>
      <c r="S300" s="90" t="s">
        <v>1438</v>
      </c>
      <c r="T300" s="92" t="s">
        <v>1470</v>
      </c>
      <c r="U300" s="92" t="s">
        <v>1471</v>
      </c>
      <c r="V300" s="90" t="s">
        <v>1439</v>
      </c>
      <c r="W300" s="92" t="s">
        <v>1432</v>
      </c>
      <c r="X300" s="90" t="s">
        <v>1442</v>
      </c>
      <c r="Y300" s="90" t="s">
        <v>1443</v>
      </c>
      <c r="Z300" s="90" t="s">
        <v>1444</v>
      </c>
      <c r="AA300" s="90" t="s">
        <v>2713</v>
      </c>
      <c r="AB300" s="385">
        <v>3.0000000000000001E-3</v>
      </c>
      <c r="AC300" s="94">
        <v>41523</v>
      </c>
      <c r="AD300" s="95" t="s">
        <v>1432</v>
      </c>
      <c r="AE300" s="157" t="s">
        <v>3063</v>
      </c>
      <c r="AF300" s="96" t="s">
        <v>1445</v>
      </c>
      <c r="AG300" s="97"/>
      <c r="AH300" s="96">
        <v>0</v>
      </c>
      <c r="AI300" s="96">
        <v>1</v>
      </c>
      <c r="AJ300" s="96">
        <v>0</v>
      </c>
      <c r="AK300" s="96">
        <v>0</v>
      </c>
      <c r="AL300" s="96">
        <v>1</v>
      </c>
      <c r="AM300" s="96">
        <v>0</v>
      </c>
      <c r="AN300" s="96">
        <v>0</v>
      </c>
      <c r="AO300" s="96">
        <v>0</v>
      </c>
      <c r="AP300" s="96">
        <v>0</v>
      </c>
      <c r="AQ300" s="96">
        <v>0</v>
      </c>
      <c r="AR300" s="96">
        <v>0</v>
      </c>
      <c r="AS300" s="96">
        <v>1</v>
      </c>
      <c r="AT300" s="96">
        <v>0</v>
      </c>
      <c r="AU300" s="96">
        <v>0</v>
      </c>
      <c r="AV300" s="96">
        <v>0</v>
      </c>
      <c r="AW300" s="96">
        <v>0</v>
      </c>
      <c r="AX300" s="96">
        <v>0</v>
      </c>
      <c r="AY300" s="96">
        <v>0</v>
      </c>
      <c r="AZ300" s="96">
        <v>0</v>
      </c>
      <c r="BA300" s="96">
        <v>0</v>
      </c>
      <c r="BB300" s="96">
        <v>0</v>
      </c>
      <c r="BC300" s="96">
        <v>0</v>
      </c>
      <c r="BD300" s="96">
        <v>0</v>
      </c>
      <c r="BE300" s="96">
        <v>0</v>
      </c>
      <c r="BF300" s="96">
        <v>0</v>
      </c>
      <c r="BG300" s="96">
        <v>0</v>
      </c>
      <c r="BH300" s="96">
        <v>0</v>
      </c>
      <c r="BI300" s="96">
        <v>0</v>
      </c>
      <c r="BJ300" s="96">
        <v>0</v>
      </c>
      <c r="BK300" s="96">
        <v>0</v>
      </c>
      <c r="BL300" s="120" t="s">
        <v>4490</v>
      </c>
      <c r="BM300" s="98">
        <v>0</v>
      </c>
      <c r="BN300" s="133">
        <v>0.5</v>
      </c>
      <c r="BO300" s="241">
        <v>0.5</v>
      </c>
      <c r="BP300" s="79">
        <v>0</v>
      </c>
      <c r="BQ300" s="79">
        <v>0</v>
      </c>
      <c r="BR300" s="79">
        <v>0</v>
      </c>
      <c r="BS300" s="238">
        <v>0</v>
      </c>
      <c r="BT300" s="79">
        <v>0</v>
      </c>
      <c r="BU300" s="79">
        <v>0</v>
      </c>
      <c r="BV300" s="79">
        <v>0</v>
      </c>
      <c r="BW300" s="79">
        <v>0</v>
      </c>
      <c r="BX300" s="79">
        <v>0</v>
      </c>
      <c r="BY300" s="79">
        <v>0</v>
      </c>
      <c r="BZ300" s="79">
        <v>0</v>
      </c>
      <c r="CA300" s="79">
        <v>0</v>
      </c>
      <c r="CB300" s="79">
        <v>0</v>
      </c>
      <c r="CC300" s="79">
        <v>0</v>
      </c>
      <c r="CD300" s="79">
        <v>0</v>
      </c>
      <c r="CE300" s="79">
        <v>0</v>
      </c>
      <c r="CF300" s="79">
        <v>0</v>
      </c>
      <c r="CG300" s="79">
        <v>0</v>
      </c>
      <c r="CH300" s="79">
        <v>0</v>
      </c>
      <c r="CI300" s="81">
        <f t="shared" si="24"/>
        <v>1</v>
      </c>
      <c r="CJ300" s="260">
        <f t="shared" si="21"/>
        <v>1</v>
      </c>
      <c r="CK300" s="260">
        <f t="shared" si="22"/>
        <v>0.5</v>
      </c>
      <c r="CL300" s="260">
        <f t="shared" si="23"/>
        <v>0.5</v>
      </c>
      <c r="CM300" s="83">
        <v>2</v>
      </c>
      <c r="CN300" s="83" t="s">
        <v>4965</v>
      </c>
      <c r="CO300" s="180" t="s">
        <v>4767</v>
      </c>
      <c r="CP300" s="256" t="s">
        <v>4965</v>
      </c>
      <c r="CQ300" s="85" t="s">
        <v>4965</v>
      </c>
      <c r="CR300" s="85" t="s">
        <v>4965</v>
      </c>
      <c r="CS300" s="85" t="s">
        <v>4965</v>
      </c>
      <c r="CT300" s="85" t="s">
        <v>4965</v>
      </c>
      <c r="CU300" s="85"/>
    </row>
    <row r="301" spans="1:99" ht="12" customHeight="1" x14ac:dyDescent="0.2">
      <c r="A301" s="89" t="s">
        <v>2442</v>
      </c>
      <c r="B301" s="90" t="s">
        <v>1472</v>
      </c>
      <c r="C301" s="90" t="s">
        <v>1432</v>
      </c>
      <c r="D301" s="90" t="s">
        <v>1432</v>
      </c>
      <c r="E301" s="96" t="s">
        <v>1432</v>
      </c>
      <c r="F301" s="90" t="s">
        <v>3865</v>
      </c>
      <c r="G301" s="90" t="s">
        <v>1473</v>
      </c>
      <c r="H301" s="90" t="s">
        <v>1458</v>
      </c>
      <c r="I301" s="90" t="s">
        <v>1474</v>
      </c>
      <c r="J301" s="90">
        <v>521240</v>
      </c>
      <c r="K301" s="90">
        <v>174488</v>
      </c>
      <c r="L301" s="177" t="s">
        <v>3068</v>
      </c>
      <c r="M301" s="91">
        <v>41737</v>
      </c>
      <c r="N301" s="92" t="s">
        <v>1432</v>
      </c>
      <c r="O301" s="90">
        <v>1</v>
      </c>
      <c r="P301" s="90">
        <v>1</v>
      </c>
      <c r="Q301" s="93">
        <v>0</v>
      </c>
      <c r="R301" s="90" t="s">
        <v>1476</v>
      </c>
      <c r="S301" s="90" t="s">
        <v>1438</v>
      </c>
      <c r="T301" s="92" t="s">
        <v>4859</v>
      </c>
      <c r="U301" s="92" t="s">
        <v>1477</v>
      </c>
      <c r="V301" s="90" t="s">
        <v>1439</v>
      </c>
      <c r="W301" s="92" t="s">
        <v>1432</v>
      </c>
      <c r="X301" s="90" t="s">
        <v>1442</v>
      </c>
      <c r="Y301" s="90" t="s">
        <v>1443</v>
      </c>
      <c r="Z301" s="90" t="s">
        <v>1444</v>
      </c>
      <c r="AA301" s="90" t="s">
        <v>2713</v>
      </c>
      <c r="AB301" s="385">
        <v>0.10199999999999999</v>
      </c>
      <c r="AC301" s="94">
        <v>41737</v>
      </c>
      <c r="AD301" s="95" t="s">
        <v>1432</v>
      </c>
      <c r="AE301" s="157" t="s">
        <v>3063</v>
      </c>
      <c r="AF301" s="96" t="s">
        <v>1445</v>
      </c>
      <c r="AG301" s="97"/>
      <c r="AH301" s="96">
        <v>1</v>
      </c>
      <c r="AI301" s="96">
        <v>1</v>
      </c>
      <c r="AJ301" s="96">
        <v>0</v>
      </c>
      <c r="AK301" s="96">
        <v>0</v>
      </c>
      <c r="AL301" s="96">
        <v>0</v>
      </c>
      <c r="AM301" s="96">
        <v>0</v>
      </c>
      <c r="AN301" s="96">
        <v>0</v>
      </c>
      <c r="AO301" s="96">
        <v>0</v>
      </c>
      <c r="AP301" s="96">
        <v>0</v>
      </c>
      <c r="AQ301" s="96">
        <v>0</v>
      </c>
      <c r="AR301" s="96">
        <v>0</v>
      </c>
      <c r="AS301" s="96">
        <v>0</v>
      </c>
      <c r="AT301" s="96">
        <v>0</v>
      </c>
      <c r="AU301" s="96">
        <v>0</v>
      </c>
      <c r="AV301" s="96">
        <v>0</v>
      </c>
      <c r="AW301" s="96">
        <v>0</v>
      </c>
      <c r="AX301" s="96">
        <v>0</v>
      </c>
      <c r="AY301" s="96">
        <v>0</v>
      </c>
      <c r="AZ301" s="96">
        <v>0</v>
      </c>
      <c r="BA301" s="96">
        <v>0</v>
      </c>
      <c r="BB301" s="96">
        <v>0</v>
      </c>
      <c r="BC301" s="96">
        <v>0</v>
      </c>
      <c r="BD301" s="96">
        <v>0</v>
      </c>
      <c r="BE301" s="96">
        <v>0</v>
      </c>
      <c r="BF301" s="96">
        <v>0</v>
      </c>
      <c r="BG301" s="96">
        <v>0</v>
      </c>
      <c r="BH301" s="96">
        <v>0</v>
      </c>
      <c r="BI301" s="96">
        <v>0</v>
      </c>
      <c r="BJ301" s="96">
        <v>0</v>
      </c>
      <c r="BK301" s="96">
        <v>0</v>
      </c>
      <c r="BL301" s="339"/>
      <c r="BM301" s="179">
        <f>Q301</f>
        <v>0</v>
      </c>
      <c r="BN301" s="79">
        <v>0</v>
      </c>
      <c r="BO301" s="237">
        <v>0</v>
      </c>
      <c r="BP301" s="79">
        <v>0</v>
      </c>
      <c r="BQ301" s="79">
        <v>0</v>
      </c>
      <c r="BR301" s="79">
        <v>0</v>
      </c>
      <c r="BS301" s="238">
        <v>0</v>
      </c>
      <c r="BT301" s="79">
        <v>0</v>
      </c>
      <c r="BU301" s="79">
        <v>0</v>
      </c>
      <c r="BV301" s="79">
        <v>0</v>
      </c>
      <c r="BW301" s="79">
        <v>0</v>
      </c>
      <c r="BX301" s="79">
        <v>0</v>
      </c>
      <c r="BY301" s="79">
        <v>0</v>
      </c>
      <c r="BZ301" s="79">
        <v>0</v>
      </c>
      <c r="CA301" s="79">
        <v>0</v>
      </c>
      <c r="CB301" s="79">
        <v>0</v>
      </c>
      <c r="CC301" s="79">
        <v>0</v>
      </c>
      <c r="CD301" s="79">
        <v>0</v>
      </c>
      <c r="CE301" s="79">
        <v>0</v>
      </c>
      <c r="CF301" s="79">
        <v>0</v>
      </c>
      <c r="CG301" s="79">
        <v>0</v>
      </c>
      <c r="CH301" s="79">
        <v>0</v>
      </c>
      <c r="CI301" s="81">
        <f t="shared" si="24"/>
        <v>0</v>
      </c>
      <c r="CJ301" s="131">
        <f t="shared" si="21"/>
        <v>0</v>
      </c>
      <c r="CK301" s="131">
        <f t="shared" si="22"/>
        <v>0</v>
      </c>
      <c r="CL301" s="131">
        <f t="shared" si="23"/>
        <v>0</v>
      </c>
      <c r="CM301" s="83">
        <v>2</v>
      </c>
      <c r="CN301" s="83" t="s">
        <v>4965</v>
      </c>
      <c r="CO301" s="140" t="s">
        <v>4965</v>
      </c>
      <c r="CP301" s="256" t="s">
        <v>4965</v>
      </c>
      <c r="CQ301" s="85" t="s">
        <v>4965</v>
      </c>
      <c r="CR301" s="85" t="s">
        <v>4965</v>
      </c>
      <c r="CS301" s="85" t="s">
        <v>4965</v>
      </c>
      <c r="CT301" s="85" t="s">
        <v>4965</v>
      </c>
      <c r="CU301" s="85"/>
    </row>
    <row r="302" spans="1:99" ht="12" customHeight="1" x14ac:dyDescent="0.2">
      <c r="A302" s="89" t="s">
        <v>2442</v>
      </c>
      <c r="B302" s="90" t="s">
        <v>1478</v>
      </c>
      <c r="C302" s="90" t="s">
        <v>1432</v>
      </c>
      <c r="D302" s="90" t="s">
        <v>1432</v>
      </c>
      <c r="E302" s="96" t="s">
        <v>1432</v>
      </c>
      <c r="F302" s="90" t="s">
        <v>1479</v>
      </c>
      <c r="G302" s="90" t="s">
        <v>1480</v>
      </c>
      <c r="H302" s="90" t="s">
        <v>2717</v>
      </c>
      <c r="I302" s="90" t="s">
        <v>1481</v>
      </c>
      <c r="J302" s="90">
        <v>527289</v>
      </c>
      <c r="K302" s="90">
        <v>176316</v>
      </c>
      <c r="L302" s="177" t="s">
        <v>4766</v>
      </c>
      <c r="M302" s="91">
        <v>42094</v>
      </c>
      <c r="N302" s="92" t="s">
        <v>1432</v>
      </c>
      <c r="O302" s="90">
        <v>0</v>
      </c>
      <c r="P302" s="90">
        <v>2</v>
      </c>
      <c r="Q302" s="93">
        <v>2</v>
      </c>
      <c r="R302" s="90" t="s">
        <v>1482</v>
      </c>
      <c r="S302" s="90" t="s">
        <v>1438</v>
      </c>
      <c r="T302" s="92" t="s">
        <v>4866</v>
      </c>
      <c r="U302" s="92" t="s">
        <v>1483</v>
      </c>
      <c r="V302" s="90" t="s">
        <v>1439</v>
      </c>
      <c r="W302" s="92" t="s">
        <v>1432</v>
      </c>
      <c r="X302" s="90" t="s">
        <v>1442</v>
      </c>
      <c r="Y302" s="90" t="s">
        <v>3893</v>
      </c>
      <c r="Z302" s="90" t="s">
        <v>1444</v>
      </c>
      <c r="AA302" s="90" t="s">
        <v>3894</v>
      </c>
      <c r="AB302" s="385">
        <v>8.0000000000000002E-3</v>
      </c>
      <c r="AC302" s="94">
        <v>42094</v>
      </c>
      <c r="AD302" s="95" t="s">
        <v>1432</v>
      </c>
      <c r="AE302" s="157" t="s">
        <v>3063</v>
      </c>
      <c r="AF302" s="96" t="s">
        <v>1445</v>
      </c>
      <c r="AG302" s="97"/>
      <c r="AH302" s="96">
        <v>0</v>
      </c>
      <c r="AI302" s="96">
        <v>0</v>
      </c>
      <c r="AJ302" s="96">
        <v>0</v>
      </c>
      <c r="AK302" s="96">
        <v>0</v>
      </c>
      <c r="AL302" s="96">
        <v>2</v>
      </c>
      <c r="AM302" s="96">
        <v>0</v>
      </c>
      <c r="AN302" s="96">
        <v>0</v>
      </c>
      <c r="AO302" s="96">
        <v>0</v>
      </c>
      <c r="AP302" s="96">
        <v>0</v>
      </c>
      <c r="AQ302" s="96">
        <v>0</v>
      </c>
      <c r="AR302" s="96">
        <v>0</v>
      </c>
      <c r="AS302" s="96">
        <v>2</v>
      </c>
      <c r="AT302" s="96">
        <v>0</v>
      </c>
      <c r="AU302" s="96">
        <v>0</v>
      </c>
      <c r="AV302" s="96">
        <v>0</v>
      </c>
      <c r="AW302" s="96">
        <v>0</v>
      </c>
      <c r="AX302" s="96">
        <v>0</v>
      </c>
      <c r="AY302" s="96">
        <v>0</v>
      </c>
      <c r="AZ302" s="96">
        <v>0</v>
      </c>
      <c r="BA302" s="96">
        <v>0</v>
      </c>
      <c r="BB302" s="96">
        <v>0</v>
      </c>
      <c r="BC302" s="96">
        <v>0</v>
      </c>
      <c r="BD302" s="96">
        <v>0</v>
      </c>
      <c r="BE302" s="96">
        <v>0</v>
      </c>
      <c r="BF302" s="96">
        <v>0</v>
      </c>
      <c r="BG302" s="96">
        <v>0</v>
      </c>
      <c r="BH302" s="96">
        <v>0</v>
      </c>
      <c r="BI302" s="96">
        <v>0</v>
      </c>
      <c r="BJ302" s="96">
        <v>0</v>
      </c>
      <c r="BK302" s="96">
        <v>0</v>
      </c>
      <c r="BL302" s="120" t="s">
        <v>4490</v>
      </c>
      <c r="BM302" s="98">
        <v>0</v>
      </c>
      <c r="BN302" s="133">
        <v>1</v>
      </c>
      <c r="BO302" s="241">
        <v>1</v>
      </c>
      <c r="BP302" s="79">
        <v>0</v>
      </c>
      <c r="BQ302" s="79">
        <v>0</v>
      </c>
      <c r="BR302" s="79">
        <v>0</v>
      </c>
      <c r="BS302" s="238">
        <v>0</v>
      </c>
      <c r="BT302" s="79">
        <v>0</v>
      </c>
      <c r="BU302" s="79">
        <v>0</v>
      </c>
      <c r="BV302" s="79">
        <v>0</v>
      </c>
      <c r="BW302" s="79">
        <v>0</v>
      </c>
      <c r="BX302" s="79">
        <v>0</v>
      </c>
      <c r="BY302" s="79">
        <v>0</v>
      </c>
      <c r="BZ302" s="79">
        <v>0</v>
      </c>
      <c r="CA302" s="79">
        <v>0</v>
      </c>
      <c r="CB302" s="79">
        <v>0</v>
      </c>
      <c r="CC302" s="79">
        <v>0</v>
      </c>
      <c r="CD302" s="79">
        <v>0</v>
      </c>
      <c r="CE302" s="79">
        <v>0</v>
      </c>
      <c r="CF302" s="79">
        <v>0</v>
      </c>
      <c r="CG302" s="79">
        <v>0</v>
      </c>
      <c r="CH302" s="79">
        <v>0</v>
      </c>
      <c r="CI302" s="81">
        <f t="shared" si="24"/>
        <v>2</v>
      </c>
      <c r="CJ302" s="260">
        <f t="shared" si="21"/>
        <v>2</v>
      </c>
      <c r="CK302" s="260">
        <f t="shared" si="22"/>
        <v>1</v>
      </c>
      <c r="CL302" s="260">
        <f t="shared" si="23"/>
        <v>1</v>
      </c>
      <c r="CM302" s="83">
        <v>8</v>
      </c>
      <c r="CN302" s="254" t="s">
        <v>4965</v>
      </c>
      <c r="CO302" s="140" t="s">
        <v>4965</v>
      </c>
      <c r="CP302" s="256" t="s">
        <v>4965</v>
      </c>
      <c r="CQ302" s="86" t="s">
        <v>4965</v>
      </c>
      <c r="CR302" s="85" t="s">
        <v>4965</v>
      </c>
      <c r="CS302" s="85" t="s">
        <v>4965</v>
      </c>
      <c r="CT302" s="85" t="s">
        <v>4965</v>
      </c>
      <c r="CU302" s="86"/>
    </row>
    <row r="303" spans="1:99" ht="12" customHeight="1" x14ac:dyDescent="0.2">
      <c r="A303" s="89" t="s">
        <v>2442</v>
      </c>
      <c r="B303" s="90" t="s">
        <v>1484</v>
      </c>
      <c r="C303" s="90" t="s">
        <v>1432</v>
      </c>
      <c r="D303" s="90" t="s">
        <v>1432</v>
      </c>
      <c r="E303" s="96" t="s">
        <v>1432</v>
      </c>
      <c r="F303" s="90" t="s">
        <v>1485</v>
      </c>
      <c r="G303" s="90" t="s">
        <v>1486</v>
      </c>
      <c r="H303" s="90" t="s">
        <v>2717</v>
      </c>
      <c r="I303" s="90" t="s">
        <v>1487</v>
      </c>
      <c r="J303" s="90">
        <v>526826</v>
      </c>
      <c r="K303" s="90">
        <v>176674</v>
      </c>
      <c r="L303" s="177" t="s">
        <v>4766</v>
      </c>
      <c r="M303" s="91">
        <v>41729</v>
      </c>
      <c r="N303" s="92" t="s">
        <v>1432</v>
      </c>
      <c r="O303" s="90">
        <v>0</v>
      </c>
      <c r="P303" s="90">
        <v>4</v>
      </c>
      <c r="Q303" s="93">
        <v>4</v>
      </c>
      <c r="R303" s="90" t="s">
        <v>1488</v>
      </c>
      <c r="S303" s="90" t="s">
        <v>1438</v>
      </c>
      <c r="T303" s="92" t="s">
        <v>1489</v>
      </c>
      <c r="U303" s="92" t="s">
        <v>1471</v>
      </c>
      <c r="V303" s="90" t="s">
        <v>1439</v>
      </c>
      <c r="W303" s="92" t="s">
        <v>1432</v>
      </c>
      <c r="X303" s="90" t="s">
        <v>1442</v>
      </c>
      <c r="Y303" s="90" t="s">
        <v>3893</v>
      </c>
      <c r="Z303" s="90" t="s">
        <v>1444</v>
      </c>
      <c r="AA303" s="90" t="s">
        <v>4720</v>
      </c>
      <c r="AB303" s="385">
        <v>8.0000000000000002E-3</v>
      </c>
      <c r="AC303" s="94">
        <v>41729</v>
      </c>
      <c r="AD303" s="95" t="s">
        <v>1432</v>
      </c>
      <c r="AE303" s="157" t="s">
        <v>3063</v>
      </c>
      <c r="AF303" s="96" t="s">
        <v>1445</v>
      </c>
      <c r="AG303" s="97"/>
      <c r="AH303" s="96">
        <v>0</v>
      </c>
      <c r="AI303" s="96">
        <v>0</v>
      </c>
      <c r="AJ303" s="96">
        <v>0</v>
      </c>
      <c r="AK303" s="96">
        <v>1</v>
      </c>
      <c r="AL303" s="96">
        <v>2</v>
      </c>
      <c r="AM303" s="96">
        <v>1</v>
      </c>
      <c r="AN303" s="96">
        <v>0</v>
      </c>
      <c r="AO303" s="96">
        <v>0</v>
      </c>
      <c r="AP303" s="96">
        <v>0</v>
      </c>
      <c r="AQ303" s="96">
        <v>0</v>
      </c>
      <c r="AR303" s="96">
        <v>1</v>
      </c>
      <c r="AS303" s="96">
        <v>2</v>
      </c>
      <c r="AT303" s="96">
        <v>1</v>
      </c>
      <c r="AU303" s="96">
        <v>0</v>
      </c>
      <c r="AV303" s="96">
        <v>0</v>
      </c>
      <c r="AW303" s="96">
        <v>0</v>
      </c>
      <c r="AX303" s="96">
        <v>0</v>
      </c>
      <c r="AY303" s="96">
        <v>0</v>
      </c>
      <c r="AZ303" s="96">
        <v>0</v>
      </c>
      <c r="BA303" s="96">
        <v>0</v>
      </c>
      <c r="BB303" s="96">
        <v>0</v>
      </c>
      <c r="BC303" s="96">
        <v>0</v>
      </c>
      <c r="BD303" s="96">
        <v>0</v>
      </c>
      <c r="BE303" s="96">
        <v>0</v>
      </c>
      <c r="BF303" s="96">
        <v>0</v>
      </c>
      <c r="BG303" s="96">
        <v>0</v>
      </c>
      <c r="BH303" s="96">
        <v>0</v>
      </c>
      <c r="BI303" s="96">
        <v>0</v>
      </c>
      <c r="BJ303" s="96">
        <v>0</v>
      </c>
      <c r="BK303" s="96">
        <v>0</v>
      </c>
      <c r="BL303" s="120" t="s">
        <v>4490</v>
      </c>
      <c r="BM303" s="98">
        <v>0</v>
      </c>
      <c r="BN303" s="133">
        <v>2</v>
      </c>
      <c r="BO303" s="241">
        <v>2</v>
      </c>
      <c r="BP303" s="79">
        <v>0</v>
      </c>
      <c r="BQ303" s="79">
        <v>0</v>
      </c>
      <c r="BR303" s="79">
        <v>0</v>
      </c>
      <c r="BS303" s="238">
        <v>0</v>
      </c>
      <c r="BT303" s="79">
        <v>0</v>
      </c>
      <c r="BU303" s="79">
        <v>0</v>
      </c>
      <c r="BV303" s="79">
        <v>0</v>
      </c>
      <c r="BW303" s="79">
        <v>0</v>
      </c>
      <c r="BX303" s="79">
        <v>0</v>
      </c>
      <c r="BY303" s="79">
        <v>0</v>
      </c>
      <c r="BZ303" s="79">
        <v>0</v>
      </c>
      <c r="CA303" s="79">
        <v>0</v>
      </c>
      <c r="CB303" s="79">
        <v>0</v>
      </c>
      <c r="CC303" s="79">
        <v>0</v>
      </c>
      <c r="CD303" s="79">
        <v>0</v>
      </c>
      <c r="CE303" s="79">
        <v>0</v>
      </c>
      <c r="CF303" s="79">
        <v>0</v>
      </c>
      <c r="CG303" s="79">
        <v>0</v>
      </c>
      <c r="CH303" s="79">
        <v>0</v>
      </c>
      <c r="CI303" s="81">
        <f t="shared" si="24"/>
        <v>4</v>
      </c>
      <c r="CJ303" s="260">
        <f t="shared" si="21"/>
        <v>4</v>
      </c>
      <c r="CK303" s="260">
        <f t="shared" si="22"/>
        <v>2</v>
      </c>
      <c r="CL303" s="260">
        <f t="shared" si="23"/>
        <v>2</v>
      </c>
      <c r="CM303" s="83">
        <v>8</v>
      </c>
      <c r="CN303" s="254" t="s">
        <v>4965</v>
      </c>
      <c r="CO303" s="140" t="s">
        <v>4965</v>
      </c>
      <c r="CP303" s="256" t="s">
        <v>4965</v>
      </c>
      <c r="CQ303" s="86" t="s">
        <v>4965</v>
      </c>
      <c r="CR303" s="85" t="s">
        <v>4965</v>
      </c>
      <c r="CS303" s="85" t="s">
        <v>4965</v>
      </c>
      <c r="CT303" s="85" t="s">
        <v>4965</v>
      </c>
      <c r="CU303" s="86"/>
    </row>
    <row r="304" spans="1:99" s="363" customFormat="1" ht="12" customHeight="1" x14ac:dyDescent="0.2">
      <c r="A304" s="89" t="s">
        <v>2442</v>
      </c>
      <c r="B304" s="90" t="s">
        <v>1490</v>
      </c>
      <c r="C304" s="90" t="s">
        <v>1432</v>
      </c>
      <c r="D304" s="90" t="s">
        <v>1432</v>
      </c>
      <c r="E304" s="96" t="s">
        <v>1491</v>
      </c>
      <c r="F304" s="90" t="s">
        <v>1492</v>
      </c>
      <c r="G304" s="90" t="s">
        <v>1493</v>
      </c>
      <c r="H304" s="90" t="s">
        <v>1458</v>
      </c>
      <c r="I304" s="90" t="s">
        <v>1494</v>
      </c>
      <c r="J304" s="90">
        <v>524621</v>
      </c>
      <c r="K304" s="90">
        <v>175335</v>
      </c>
      <c r="L304" s="177" t="s">
        <v>3088</v>
      </c>
      <c r="M304" s="91">
        <v>41374</v>
      </c>
      <c r="N304" s="92" t="s">
        <v>1432</v>
      </c>
      <c r="O304" s="90">
        <v>0</v>
      </c>
      <c r="P304" s="90">
        <v>1</v>
      </c>
      <c r="Q304" s="93">
        <v>1</v>
      </c>
      <c r="R304" s="90" t="s">
        <v>2863</v>
      </c>
      <c r="S304" s="90" t="s">
        <v>1438</v>
      </c>
      <c r="T304" s="92" t="s">
        <v>4866</v>
      </c>
      <c r="U304" s="92" t="s">
        <v>4214</v>
      </c>
      <c r="V304" s="90" t="s">
        <v>1439</v>
      </c>
      <c r="W304" s="92" t="s">
        <v>1432</v>
      </c>
      <c r="X304" s="90" t="s">
        <v>1442</v>
      </c>
      <c r="Y304" s="90" t="s">
        <v>2722</v>
      </c>
      <c r="Z304" s="90" t="s">
        <v>1444</v>
      </c>
      <c r="AA304" s="90" t="s">
        <v>2723</v>
      </c>
      <c r="AB304" s="385">
        <v>3.0000000000000001E-3</v>
      </c>
      <c r="AC304" s="94">
        <v>41374</v>
      </c>
      <c r="AD304" s="95" t="s">
        <v>1432</v>
      </c>
      <c r="AE304" s="157" t="s">
        <v>3063</v>
      </c>
      <c r="AF304" s="96" t="s">
        <v>1445</v>
      </c>
      <c r="AG304" s="97"/>
      <c r="AH304" s="96">
        <v>0</v>
      </c>
      <c r="AI304" s="96">
        <v>0</v>
      </c>
      <c r="AJ304" s="96">
        <v>0</v>
      </c>
      <c r="AK304" s="96">
        <v>1</v>
      </c>
      <c r="AL304" s="96">
        <v>0</v>
      </c>
      <c r="AM304" s="96">
        <v>0</v>
      </c>
      <c r="AN304" s="96">
        <v>0</v>
      </c>
      <c r="AO304" s="96">
        <v>0</v>
      </c>
      <c r="AP304" s="96">
        <v>0</v>
      </c>
      <c r="AQ304" s="96">
        <v>0</v>
      </c>
      <c r="AR304" s="96">
        <v>1</v>
      </c>
      <c r="AS304" s="96">
        <v>0</v>
      </c>
      <c r="AT304" s="96">
        <v>0</v>
      </c>
      <c r="AU304" s="96">
        <v>0</v>
      </c>
      <c r="AV304" s="96">
        <v>0</v>
      </c>
      <c r="AW304" s="96">
        <v>0</v>
      </c>
      <c r="AX304" s="96">
        <v>0</v>
      </c>
      <c r="AY304" s="96">
        <v>0</v>
      </c>
      <c r="AZ304" s="96">
        <v>0</v>
      </c>
      <c r="BA304" s="96">
        <v>0</v>
      </c>
      <c r="BB304" s="96">
        <v>0</v>
      </c>
      <c r="BC304" s="96">
        <v>0</v>
      </c>
      <c r="BD304" s="96">
        <v>0</v>
      </c>
      <c r="BE304" s="96">
        <v>0</v>
      </c>
      <c r="BF304" s="96">
        <v>0</v>
      </c>
      <c r="BG304" s="96">
        <v>0</v>
      </c>
      <c r="BH304" s="96">
        <v>0</v>
      </c>
      <c r="BI304" s="96">
        <v>0</v>
      </c>
      <c r="BJ304" s="96">
        <v>0</v>
      </c>
      <c r="BK304" s="96">
        <v>0</v>
      </c>
      <c r="BL304" s="120" t="s">
        <v>4490</v>
      </c>
      <c r="BM304" s="98">
        <v>0</v>
      </c>
      <c r="BN304" s="133">
        <v>0.5</v>
      </c>
      <c r="BO304" s="241">
        <v>0.5</v>
      </c>
      <c r="BP304" s="79">
        <v>0</v>
      </c>
      <c r="BQ304" s="79">
        <v>0</v>
      </c>
      <c r="BR304" s="79">
        <v>0</v>
      </c>
      <c r="BS304" s="238">
        <v>0</v>
      </c>
      <c r="BT304" s="79">
        <v>0</v>
      </c>
      <c r="BU304" s="79">
        <v>0</v>
      </c>
      <c r="BV304" s="79">
        <v>0</v>
      </c>
      <c r="BW304" s="79">
        <v>0</v>
      </c>
      <c r="BX304" s="79">
        <v>0</v>
      </c>
      <c r="BY304" s="79">
        <v>0</v>
      </c>
      <c r="BZ304" s="79">
        <v>0</v>
      </c>
      <c r="CA304" s="79">
        <v>0</v>
      </c>
      <c r="CB304" s="79">
        <v>0</v>
      </c>
      <c r="CC304" s="79">
        <v>0</v>
      </c>
      <c r="CD304" s="79">
        <v>0</v>
      </c>
      <c r="CE304" s="79">
        <v>0</v>
      </c>
      <c r="CF304" s="79">
        <v>0</v>
      </c>
      <c r="CG304" s="79">
        <v>0</v>
      </c>
      <c r="CH304" s="79">
        <v>0</v>
      </c>
      <c r="CI304" s="81">
        <f t="shared" si="24"/>
        <v>1</v>
      </c>
      <c r="CJ304" s="260">
        <f t="shared" si="21"/>
        <v>1</v>
      </c>
      <c r="CK304" s="260">
        <f t="shared" si="22"/>
        <v>0.5</v>
      </c>
      <c r="CL304" s="260">
        <f t="shared" si="23"/>
        <v>0.5</v>
      </c>
      <c r="CM304" s="83">
        <v>8</v>
      </c>
      <c r="CN304" s="254" t="s">
        <v>4965</v>
      </c>
      <c r="CO304" s="140" t="s">
        <v>4965</v>
      </c>
      <c r="CP304" s="256" t="s">
        <v>4965</v>
      </c>
      <c r="CQ304" s="86" t="s">
        <v>4965</v>
      </c>
      <c r="CR304" s="85" t="s">
        <v>4965</v>
      </c>
      <c r="CS304" s="85" t="s">
        <v>4965</v>
      </c>
      <c r="CT304" s="85" t="s">
        <v>4965</v>
      </c>
      <c r="CU304" s="86"/>
    </row>
    <row r="305" spans="1:99" s="363" customFormat="1" ht="12" customHeight="1" x14ac:dyDescent="0.2">
      <c r="A305" s="132" t="s">
        <v>2442</v>
      </c>
      <c r="B305" s="90" t="s">
        <v>2864</v>
      </c>
      <c r="C305" s="90" t="s">
        <v>2865</v>
      </c>
      <c r="D305" s="90" t="s">
        <v>544</v>
      </c>
      <c r="E305" s="96" t="s">
        <v>2867</v>
      </c>
      <c r="F305" s="90" t="s">
        <v>2868</v>
      </c>
      <c r="G305" s="90" t="s">
        <v>3298</v>
      </c>
      <c r="H305" s="90" t="s">
        <v>3299</v>
      </c>
      <c r="I305" s="90" t="s">
        <v>2869</v>
      </c>
      <c r="J305" s="90">
        <v>529424</v>
      </c>
      <c r="K305" s="90">
        <v>177541</v>
      </c>
      <c r="L305" s="180" t="s">
        <v>3066</v>
      </c>
      <c r="M305" s="91">
        <v>40892</v>
      </c>
      <c r="N305" s="92"/>
      <c r="O305" s="90">
        <v>0</v>
      </c>
      <c r="P305" s="90">
        <v>91</v>
      </c>
      <c r="Q305" s="93">
        <v>91</v>
      </c>
      <c r="R305" s="90" t="s">
        <v>2871</v>
      </c>
      <c r="S305" s="90" t="s">
        <v>1154</v>
      </c>
      <c r="T305" s="92" t="s">
        <v>4866</v>
      </c>
      <c r="U305" s="92" t="s">
        <v>2870</v>
      </c>
      <c r="V305" s="90" t="s">
        <v>1439</v>
      </c>
      <c r="W305" s="92" t="s">
        <v>1432</v>
      </c>
      <c r="X305" s="90" t="s">
        <v>1442</v>
      </c>
      <c r="Y305" s="90" t="s">
        <v>1443</v>
      </c>
      <c r="Z305" s="90" t="s">
        <v>1443</v>
      </c>
      <c r="AA305" s="90" t="s">
        <v>1444</v>
      </c>
      <c r="AB305" s="385">
        <v>0.33</v>
      </c>
      <c r="AC305" s="94">
        <v>41061</v>
      </c>
      <c r="AD305" s="95" t="s">
        <v>1888</v>
      </c>
      <c r="AE305" s="157" t="s">
        <v>3063</v>
      </c>
      <c r="AF305" s="96" t="s">
        <v>1445</v>
      </c>
      <c r="AG305" s="96"/>
      <c r="AH305" s="96">
        <v>9</v>
      </c>
      <c r="AI305" s="96">
        <v>91</v>
      </c>
      <c r="AJ305" s="96">
        <v>6</v>
      </c>
      <c r="AK305" s="96">
        <v>12</v>
      </c>
      <c r="AL305" s="96">
        <v>71</v>
      </c>
      <c r="AM305" s="96">
        <v>0</v>
      </c>
      <c r="AN305" s="96">
        <v>2</v>
      </c>
      <c r="AO305" s="96">
        <v>0</v>
      </c>
      <c r="AP305" s="96">
        <v>0</v>
      </c>
      <c r="AQ305" s="96">
        <v>6</v>
      </c>
      <c r="AR305" s="96">
        <v>12</v>
      </c>
      <c r="AS305" s="96">
        <v>71</v>
      </c>
      <c r="AT305" s="96">
        <v>0</v>
      </c>
      <c r="AU305" s="96">
        <v>2</v>
      </c>
      <c r="AV305" s="96">
        <v>0</v>
      </c>
      <c r="AW305" s="96">
        <v>0</v>
      </c>
      <c r="AX305" s="96">
        <v>0</v>
      </c>
      <c r="AY305" s="96">
        <v>0</v>
      </c>
      <c r="AZ305" s="96">
        <v>0</v>
      </c>
      <c r="BA305" s="96">
        <v>0</v>
      </c>
      <c r="BB305" s="96">
        <v>0</v>
      </c>
      <c r="BC305" s="96">
        <v>0</v>
      </c>
      <c r="BD305" s="96">
        <v>0</v>
      </c>
      <c r="BE305" s="96">
        <v>0</v>
      </c>
      <c r="BF305" s="96">
        <v>0</v>
      </c>
      <c r="BG305" s="96">
        <v>0</v>
      </c>
      <c r="BH305" s="96">
        <v>0</v>
      </c>
      <c r="BI305" s="96">
        <v>0</v>
      </c>
      <c r="BJ305" s="96">
        <v>0</v>
      </c>
      <c r="BK305" s="96">
        <v>0</v>
      </c>
      <c r="BL305" s="120" t="s">
        <v>4491</v>
      </c>
      <c r="BM305" s="98">
        <v>0</v>
      </c>
      <c r="BN305" s="133">
        <v>91</v>
      </c>
      <c r="BO305" s="237">
        <v>0</v>
      </c>
      <c r="BP305" s="79">
        <v>0</v>
      </c>
      <c r="BQ305" s="79">
        <v>0</v>
      </c>
      <c r="BR305" s="79">
        <v>0</v>
      </c>
      <c r="BS305" s="238">
        <v>0</v>
      </c>
      <c r="BT305" s="79">
        <v>0</v>
      </c>
      <c r="BU305" s="79">
        <v>0</v>
      </c>
      <c r="BV305" s="79">
        <v>0</v>
      </c>
      <c r="BW305" s="79">
        <v>0</v>
      </c>
      <c r="BX305" s="79">
        <v>0</v>
      </c>
      <c r="BY305" s="79">
        <v>0</v>
      </c>
      <c r="BZ305" s="79">
        <v>0</v>
      </c>
      <c r="CA305" s="79">
        <v>0</v>
      </c>
      <c r="CB305" s="79">
        <v>0</v>
      </c>
      <c r="CC305" s="79">
        <v>0</v>
      </c>
      <c r="CD305" s="79">
        <v>0</v>
      </c>
      <c r="CE305" s="79">
        <v>0</v>
      </c>
      <c r="CF305" s="79">
        <v>0</v>
      </c>
      <c r="CG305" s="79">
        <v>0</v>
      </c>
      <c r="CH305" s="79">
        <v>0</v>
      </c>
      <c r="CI305" s="81">
        <f t="shared" si="24"/>
        <v>91</v>
      </c>
      <c r="CJ305" s="260">
        <f t="shared" si="21"/>
        <v>91</v>
      </c>
      <c r="CK305" s="131">
        <f t="shared" si="22"/>
        <v>0</v>
      </c>
      <c r="CL305" s="131">
        <f t="shared" si="23"/>
        <v>0</v>
      </c>
      <c r="CM305" s="83">
        <v>3</v>
      </c>
      <c r="CN305" s="254" t="s">
        <v>4965</v>
      </c>
      <c r="CO305" s="140" t="s">
        <v>4965</v>
      </c>
      <c r="CP305" s="102" t="s">
        <v>1938</v>
      </c>
      <c r="CQ305" s="86" t="s">
        <v>4965</v>
      </c>
      <c r="CR305" s="85" t="s">
        <v>4965</v>
      </c>
      <c r="CS305" s="85" t="s">
        <v>4965</v>
      </c>
      <c r="CT305" s="85" t="s">
        <v>4965</v>
      </c>
      <c r="CU305" s="86"/>
    </row>
    <row r="306" spans="1:99" s="363" customFormat="1" ht="12" customHeight="1" x14ac:dyDescent="0.2">
      <c r="A306" s="132" t="s">
        <v>2442</v>
      </c>
      <c r="B306" s="90" t="s">
        <v>2864</v>
      </c>
      <c r="C306" s="90" t="s">
        <v>2865</v>
      </c>
      <c r="D306" s="90" t="s">
        <v>545</v>
      </c>
      <c r="E306" s="96" t="s">
        <v>2867</v>
      </c>
      <c r="F306" s="90" t="s">
        <v>2868</v>
      </c>
      <c r="G306" s="90" t="s">
        <v>3298</v>
      </c>
      <c r="H306" s="90" t="s">
        <v>3299</v>
      </c>
      <c r="I306" s="90" t="s">
        <v>2869</v>
      </c>
      <c r="J306" s="90">
        <v>529424</v>
      </c>
      <c r="K306" s="90">
        <v>177541</v>
      </c>
      <c r="L306" s="180" t="s">
        <v>3066</v>
      </c>
      <c r="M306" s="91">
        <v>40892</v>
      </c>
      <c r="N306" s="92"/>
      <c r="O306" s="90">
        <v>0</v>
      </c>
      <c r="P306" s="90">
        <v>81</v>
      </c>
      <c r="Q306" s="93">
        <v>81</v>
      </c>
      <c r="R306" s="90" t="s">
        <v>2871</v>
      </c>
      <c r="S306" s="90" t="s">
        <v>1154</v>
      </c>
      <c r="T306" s="92" t="s">
        <v>4866</v>
      </c>
      <c r="U306" s="92" t="s">
        <v>2870</v>
      </c>
      <c r="V306" s="90" t="s">
        <v>1439</v>
      </c>
      <c r="W306" s="92" t="s">
        <v>1432</v>
      </c>
      <c r="X306" s="90" t="s">
        <v>1442</v>
      </c>
      <c r="Y306" s="90" t="s">
        <v>1443</v>
      </c>
      <c r="Z306" s="90" t="s">
        <v>1443</v>
      </c>
      <c r="AA306" s="90" t="s">
        <v>1444</v>
      </c>
      <c r="AB306" s="385">
        <v>0.32700000000000001</v>
      </c>
      <c r="AC306" s="94">
        <v>41091</v>
      </c>
      <c r="AD306" s="95" t="s">
        <v>3962</v>
      </c>
      <c r="AE306" s="157" t="s">
        <v>3063</v>
      </c>
      <c r="AF306" s="96" t="s">
        <v>1445</v>
      </c>
      <c r="AG306" s="96"/>
      <c r="AH306" s="96">
        <v>8</v>
      </c>
      <c r="AI306" s="96">
        <v>81</v>
      </c>
      <c r="AJ306" s="96">
        <v>6</v>
      </c>
      <c r="AK306" s="96">
        <v>12</v>
      </c>
      <c r="AL306" s="96">
        <v>61</v>
      </c>
      <c r="AM306" s="96">
        <v>0</v>
      </c>
      <c r="AN306" s="96">
        <v>2</v>
      </c>
      <c r="AO306" s="96">
        <v>0</v>
      </c>
      <c r="AP306" s="96">
        <v>0</v>
      </c>
      <c r="AQ306" s="96">
        <v>6</v>
      </c>
      <c r="AR306" s="96">
        <v>12</v>
      </c>
      <c r="AS306" s="96">
        <v>61</v>
      </c>
      <c r="AT306" s="96">
        <v>0</v>
      </c>
      <c r="AU306" s="96">
        <v>2</v>
      </c>
      <c r="AV306" s="96">
        <v>0</v>
      </c>
      <c r="AW306" s="96">
        <v>0</v>
      </c>
      <c r="AX306" s="96">
        <v>0</v>
      </c>
      <c r="AY306" s="96">
        <v>0</v>
      </c>
      <c r="AZ306" s="96">
        <v>0</v>
      </c>
      <c r="BA306" s="96">
        <v>0</v>
      </c>
      <c r="BB306" s="96">
        <v>0</v>
      </c>
      <c r="BC306" s="96">
        <v>0</v>
      </c>
      <c r="BD306" s="96">
        <v>0</v>
      </c>
      <c r="BE306" s="96">
        <v>0</v>
      </c>
      <c r="BF306" s="96">
        <v>0</v>
      </c>
      <c r="BG306" s="96">
        <v>0</v>
      </c>
      <c r="BH306" s="96">
        <v>0</v>
      </c>
      <c r="BI306" s="96">
        <v>0</v>
      </c>
      <c r="BJ306" s="96">
        <v>0</v>
      </c>
      <c r="BK306" s="96">
        <v>0</v>
      </c>
      <c r="BL306" s="120" t="s">
        <v>4491</v>
      </c>
      <c r="BM306" s="98">
        <v>0</v>
      </c>
      <c r="BN306" s="133">
        <v>81</v>
      </c>
      <c r="BO306" s="237">
        <v>0</v>
      </c>
      <c r="BP306" s="79">
        <v>0</v>
      </c>
      <c r="BQ306" s="79">
        <v>0</v>
      </c>
      <c r="BR306" s="79">
        <v>0</v>
      </c>
      <c r="BS306" s="238">
        <v>0</v>
      </c>
      <c r="BT306" s="79">
        <v>0</v>
      </c>
      <c r="BU306" s="79">
        <v>0</v>
      </c>
      <c r="BV306" s="79">
        <v>0</v>
      </c>
      <c r="BW306" s="79">
        <v>0</v>
      </c>
      <c r="BX306" s="79">
        <v>0</v>
      </c>
      <c r="BY306" s="79">
        <v>0</v>
      </c>
      <c r="BZ306" s="79">
        <v>0</v>
      </c>
      <c r="CA306" s="79">
        <v>0</v>
      </c>
      <c r="CB306" s="79">
        <v>0</v>
      </c>
      <c r="CC306" s="79">
        <v>0</v>
      </c>
      <c r="CD306" s="79">
        <v>0</v>
      </c>
      <c r="CE306" s="79">
        <v>0</v>
      </c>
      <c r="CF306" s="79">
        <v>0</v>
      </c>
      <c r="CG306" s="79">
        <v>0</v>
      </c>
      <c r="CH306" s="79">
        <v>0</v>
      </c>
      <c r="CI306" s="81">
        <f t="shared" si="24"/>
        <v>81</v>
      </c>
      <c r="CJ306" s="260">
        <f t="shared" si="21"/>
        <v>81</v>
      </c>
      <c r="CK306" s="131">
        <f t="shared" si="22"/>
        <v>0</v>
      </c>
      <c r="CL306" s="131">
        <f t="shared" si="23"/>
        <v>0</v>
      </c>
      <c r="CM306" s="83">
        <v>3</v>
      </c>
      <c r="CN306" s="254" t="s">
        <v>4965</v>
      </c>
      <c r="CO306" s="140" t="s">
        <v>4965</v>
      </c>
      <c r="CP306" s="102" t="s">
        <v>1938</v>
      </c>
      <c r="CQ306" s="86" t="s">
        <v>4965</v>
      </c>
      <c r="CR306" s="85" t="s">
        <v>4965</v>
      </c>
      <c r="CS306" s="85" t="s">
        <v>4965</v>
      </c>
      <c r="CT306" s="85" t="s">
        <v>4965</v>
      </c>
      <c r="CU306" s="86"/>
    </row>
    <row r="307" spans="1:99" s="363" customFormat="1" ht="12" customHeight="1" x14ac:dyDescent="0.2">
      <c r="A307" s="132" t="s">
        <v>2442</v>
      </c>
      <c r="B307" s="90" t="s">
        <v>2864</v>
      </c>
      <c r="C307" s="90" t="s">
        <v>2865</v>
      </c>
      <c r="D307" s="90" t="s">
        <v>2866</v>
      </c>
      <c r="E307" s="96" t="s">
        <v>2867</v>
      </c>
      <c r="F307" s="90" t="s">
        <v>2868</v>
      </c>
      <c r="G307" s="90" t="s">
        <v>3298</v>
      </c>
      <c r="H307" s="90" t="s">
        <v>3299</v>
      </c>
      <c r="I307" s="90" t="s">
        <v>2869</v>
      </c>
      <c r="J307" s="90">
        <v>529424</v>
      </c>
      <c r="K307" s="90">
        <v>177541</v>
      </c>
      <c r="L307" s="180" t="s">
        <v>3066</v>
      </c>
      <c r="M307" s="91">
        <v>40892</v>
      </c>
      <c r="N307" s="92"/>
      <c r="O307" s="90">
        <v>0</v>
      </c>
      <c r="P307" s="90">
        <v>201</v>
      </c>
      <c r="Q307" s="93">
        <v>201</v>
      </c>
      <c r="R307" s="90" t="s">
        <v>2871</v>
      </c>
      <c r="S307" s="90" t="s">
        <v>1154</v>
      </c>
      <c r="T307" s="92" t="s">
        <v>4866</v>
      </c>
      <c r="U307" s="92" t="s">
        <v>2870</v>
      </c>
      <c r="V307" s="90" t="s">
        <v>1439</v>
      </c>
      <c r="W307" s="92" t="s">
        <v>1432</v>
      </c>
      <c r="X307" s="90" t="s">
        <v>1442</v>
      </c>
      <c r="Y307" s="90" t="s">
        <v>1443</v>
      </c>
      <c r="Z307" s="90" t="s">
        <v>1443</v>
      </c>
      <c r="AA307" s="90" t="s">
        <v>1444</v>
      </c>
      <c r="AB307" s="385">
        <v>0.32400000000000001</v>
      </c>
      <c r="AC307" s="94">
        <v>41306</v>
      </c>
      <c r="AD307" s="95" t="s">
        <v>1889</v>
      </c>
      <c r="AE307" s="157" t="s">
        <v>3063</v>
      </c>
      <c r="AF307" s="96" t="s">
        <v>1445</v>
      </c>
      <c r="AG307" s="96"/>
      <c r="AH307" s="96">
        <v>15</v>
      </c>
      <c r="AI307" s="96">
        <v>201</v>
      </c>
      <c r="AJ307" s="96">
        <v>12</v>
      </c>
      <c r="AK307" s="96">
        <v>37</v>
      </c>
      <c r="AL307" s="96">
        <v>120</v>
      </c>
      <c r="AM307" s="96">
        <v>32</v>
      </c>
      <c r="AN307" s="96">
        <v>0</v>
      </c>
      <c r="AO307" s="96">
        <v>0</v>
      </c>
      <c r="AP307" s="96">
        <v>0</v>
      </c>
      <c r="AQ307" s="96">
        <v>12</v>
      </c>
      <c r="AR307" s="96">
        <v>37</v>
      </c>
      <c r="AS307" s="96">
        <v>120</v>
      </c>
      <c r="AT307" s="96">
        <v>32</v>
      </c>
      <c r="AU307" s="96">
        <v>0</v>
      </c>
      <c r="AV307" s="96">
        <v>0</v>
      </c>
      <c r="AW307" s="96">
        <v>0</v>
      </c>
      <c r="AX307" s="96">
        <v>0</v>
      </c>
      <c r="AY307" s="96">
        <v>0</v>
      </c>
      <c r="AZ307" s="96">
        <v>0</v>
      </c>
      <c r="BA307" s="96">
        <v>0</v>
      </c>
      <c r="BB307" s="96">
        <v>0</v>
      </c>
      <c r="BC307" s="96">
        <v>0</v>
      </c>
      <c r="BD307" s="96">
        <v>0</v>
      </c>
      <c r="BE307" s="96">
        <v>0</v>
      </c>
      <c r="BF307" s="96">
        <v>0</v>
      </c>
      <c r="BG307" s="96">
        <v>0</v>
      </c>
      <c r="BH307" s="96">
        <v>0</v>
      </c>
      <c r="BI307" s="96">
        <v>0</v>
      </c>
      <c r="BJ307" s="96">
        <v>0</v>
      </c>
      <c r="BK307" s="96">
        <v>0</v>
      </c>
      <c r="BL307" s="120" t="s">
        <v>4491</v>
      </c>
      <c r="BM307" s="98">
        <v>0</v>
      </c>
      <c r="BN307" s="133">
        <v>201</v>
      </c>
      <c r="BO307" s="237">
        <v>0</v>
      </c>
      <c r="BP307" s="79">
        <v>0</v>
      </c>
      <c r="BQ307" s="79">
        <v>0</v>
      </c>
      <c r="BR307" s="79">
        <v>0</v>
      </c>
      <c r="BS307" s="238">
        <v>0</v>
      </c>
      <c r="BT307" s="79">
        <v>0</v>
      </c>
      <c r="BU307" s="79">
        <v>0</v>
      </c>
      <c r="BV307" s="79">
        <v>0</v>
      </c>
      <c r="BW307" s="79">
        <v>0</v>
      </c>
      <c r="BX307" s="79">
        <v>0</v>
      </c>
      <c r="BY307" s="79">
        <v>0</v>
      </c>
      <c r="BZ307" s="79">
        <v>0</v>
      </c>
      <c r="CA307" s="79">
        <v>0</v>
      </c>
      <c r="CB307" s="79">
        <v>0</v>
      </c>
      <c r="CC307" s="79">
        <v>0</v>
      </c>
      <c r="CD307" s="79">
        <v>0</v>
      </c>
      <c r="CE307" s="79">
        <v>0</v>
      </c>
      <c r="CF307" s="79">
        <v>0</v>
      </c>
      <c r="CG307" s="79">
        <v>0</v>
      </c>
      <c r="CH307" s="79">
        <v>0</v>
      </c>
      <c r="CI307" s="81">
        <f t="shared" si="24"/>
        <v>201</v>
      </c>
      <c r="CJ307" s="260">
        <f t="shared" si="21"/>
        <v>201</v>
      </c>
      <c r="CK307" s="131">
        <f t="shared" si="22"/>
        <v>0</v>
      </c>
      <c r="CL307" s="131">
        <f t="shared" si="23"/>
        <v>0</v>
      </c>
      <c r="CM307" s="83">
        <v>3</v>
      </c>
      <c r="CN307" s="254" t="s">
        <v>4965</v>
      </c>
      <c r="CO307" s="140" t="s">
        <v>4965</v>
      </c>
      <c r="CP307" s="102" t="s">
        <v>1938</v>
      </c>
      <c r="CQ307" s="86" t="s">
        <v>4965</v>
      </c>
      <c r="CR307" s="85" t="s">
        <v>4965</v>
      </c>
      <c r="CS307" s="85" t="s">
        <v>4965</v>
      </c>
      <c r="CT307" s="85" t="s">
        <v>4965</v>
      </c>
      <c r="CU307" s="86"/>
    </row>
    <row r="308" spans="1:99" s="363" customFormat="1" ht="12" customHeight="1" x14ac:dyDescent="0.2">
      <c r="A308" s="132" t="s">
        <v>2442</v>
      </c>
      <c r="B308" s="90" t="s">
        <v>2864</v>
      </c>
      <c r="C308" s="90" t="s">
        <v>2865</v>
      </c>
      <c r="D308" s="90" t="s">
        <v>2872</v>
      </c>
      <c r="E308" s="96" t="s">
        <v>2867</v>
      </c>
      <c r="F308" s="90" t="s">
        <v>2868</v>
      </c>
      <c r="G308" s="90" t="s">
        <v>3298</v>
      </c>
      <c r="H308" s="90" t="s">
        <v>3299</v>
      </c>
      <c r="I308" s="90" t="s">
        <v>2869</v>
      </c>
      <c r="J308" s="90">
        <v>529424</v>
      </c>
      <c r="K308" s="90">
        <v>177541</v>
      </c>
      <c r="L308" s="180" t="s">
        <v>3066</v>
      </c>
      <c r="M308" s="91">
        <v>40892</v>
      </c>
      <c r="N308" s="92"/>
      <c r="O308" s="90">
        <v>0</v>
      </c>
      <c r="P308" s="90">
        <v>4</v>
      </c>
      <c r="Q308" s="93">
        <v>4</v>
      </c>
      <c r="R308" s="90" t="s">
        <v>2871</v>
      </c>
      <c r="S308" s="90" t="s">
        <v>1154</v>
      </c>
      <c r="T308" s="92" t="s">
        <v>4866</v>
      </c>
      <c r="U308" s="92" t="s">
        <v>2870</v>
      </c>
      <c r="V308" s="90" t="s">
        <v>1439</v>
      </c>
      <c r="W308" s="92" t="s">
        <v>1432</v>
      </c>
      <c r="X308" s="90" t="s">
        <v>1442</v>
      </c>
      <c r="Y308" s="90" t="s">
        <v>1443</v>
      </c>
      <c r="Z308" s="90" t="s">
        <v>1443</v>
      </c>
      <c r="AA308" s="90" t="s">
        <v>1444</v>
      </c>
      <c r="AB308" s="385">
        <v>0.32400000000000001</v>
      </c>
      <c r="AC308" s="94">
        <v>41306</v>
      </c>
      <c r="AD308" s="95" t="s">
        <v>1889</v>
      </c>
      <c r="AE308" s="157" t="s">
        <v>3063</v>
      </c>
      <c r="AF308" s="96" t="s">
        <v>1445</v>
      </c>
      <c r="AG308" s="96"/>
      <c r="AH308" s="96">
        <v>0</v>
      </c>
      <c r="AI308" s="96">
        <v>4</v>
      </c>
      <c r="AJ308" s="96">
        <v>0</v>
      </c>
      <c r="AK308" s="96">
        <v>0</v>
      </c>
      <c r="AL308" s="96">
        <v>1</v>
      </c>
      <c r="AM308" s="96">
        <v>3</v>
      </c>
      <c r="AN308" s="96">
        <v>0</v>
      </c>
      <c r="AO308" s="96">
        <v>0</v>
      </c>
      <c r="AP308" s="96">
        <v>0</v>
      </c>
      <c r="AQ308" s="96">
        <v>0</v>
      </c>
      <c r="AR308" s="96">
        <v>0</v>
      </c>
      <c r="AS308" s="96">
        <v>1</v>
      </c>
      <c r="AT308" s="96">
        <v>3</v>
      </c>
      <c r="AU308" s="96">
        <v>0</v>
      </c>
      <c r="AV308" s="96">
        <v>0</v>
      </c>
      <c r="AW308" s="96">
        <v>0</v>
      </c>
      <c r="AX308" s="96">
        <v>0</v>
      </c>
      <c r="AY308" s="96">
        <v>0</v>
      </c>
      <c r="AZ308" s="96">
        <v>0</v>
      </c>
      <c r="BA308" s="96">
        <v>0</v>
      </c>
      <c r="BB308" s="96">
        <v>0</v>
      </c>
      <c r="BC308" s="96">
        <v>0</v>
      </c>
      <c r="BD308" s="96">
        <v>0</v>
      </c>
      <c r="BE308" s="96">
        <v>0</v>
      </c>
      <c r="BF308" s="96">
        <v>0</v>
      </c>
      <c r="BG308" s="96">
        <v>0</v>
      </c>
      <c r="BH308" s="96">
        <v>0</v>
      </c>
      <c r="BI308" s="96">
        <v>0</v>
      </c>
      <c r="BJ308" s="96">
        <v>0</v>
      </c>
      <c r="BK308" s="96">
        <v>0</v>
      </c>
      <c r="BL308" s="120" t="s">
        <v>4491</v>
      </c>
      <c r="BM308" s="98">
        <v>0</v>
      </c>
      <c r="BN308" s="133">
        <v>4</v>
      </c>
      <c r="BO308" s="237">
        <v>0</v>
      </c>
      <c r="BP308" s="79">
        <v>0</v>
      </c>
      <c r="BQ308" s="79">
        <v>0</v>
      </c>
      <c r="BR308" s="79">
        <v>0</v>
      </c>
      <c r="BS308" s="238">
        <v>0</v>
      </c>
      <c r="BT308" s="79">
        <v>0</v>
      </c>
      <c r="BU308" s="79">
        <v>0</v>
      </c>
      <c r="BV308" s="79">
        <v>0</v>
      </c>
      <c r="BW308" s="79">
        <v>0</v>
      </c>
      <c r="BX308" s="79">
        <v>0</v>
      </c>
      <c r="BY308" s="79">
        <v>0</v>
      </c>
      <c r="BZ308" s="79">
        <v>0</v>
      </c>
      <c r="CA308" s="79">
        <v>0</v>
      </c>
      <c r="CB308" s="79">
        <v>0</v>
      </c>
      <c r="CC308" s="79">
        <v>0</v>
      </c>
      <c r="CD308" s="79">
        <v>0</v>
      </c>
      <c r="CE308" s="79">
        <v>0</v>
      </c>
      <c r="CF308" s="79">
        <v>0</v>
      </c>
      <c r="CG308" s="79">
        <v>0</v>
      </c>
      <c r="CH308" s="79">
        <v>0</v>
      </c>
      <c r="CI308" s="81">
        <f t="shared" si="24"/>
        <v>4</v>
      </c>
      <c r="CJ308" s="260">
        <f t="shared" si="21"/>
        <v>4</v>
      </c>
      <c r="CK308" s="131">
        <f t="shared" si="22"/>
        <v>0</v>
      </c>
      <c r="CL308" s="131">
        <f t="shared" si="23"/>
        <v>0</v>
      </c>
      <c r="CM308" s="83">
        <v>2</v>
      </c>
      <c r="CN308" s="83" t="s">
        <v>4965</v>
      </c>
      <c r="CO308" s="140" t="s">
        <v>4965</v>
      </c>
      <c r="CP308" s="102" t="s">
        <v>1938</v>
      </c>
      <c r="CQ308" s="85" t="s">
        <v>4965</v>
      </c>
      <c r="CR308" s="85" t="s">
        <v>4965</v>
      </c>
      <c r="CS308" s="85" t="s">
        <v>4965</v>
      </c>
      <c r="CT308" s="85" t="s">
        <v>4965</v>
      </c>
      <c r="CU308" s="85"/>
    </row>
    <row r="309" spans="1:99" s="363" customFormat="1" ht="12" customHeight="1" x14ac:dyDescent="0.2">
      <c r="A309" s="132" t="s">
        <v>2442</v>
      </c>
      <c r="B309" s="90" t="s">
        <v>2864</v>
      </c>
      <c r="C309" s="90" t="s">
        <v>2865</v>
      </c>
      <c r="D309" s="90" t="s">
        <v>2873</v>
      </c>
      <c r="E309" s="96" t="s">
        <v>2867</v>
      </c>
      <c r="F309" s="90" t="s">
        <v>2868</v>
      </c>
      <c r="G309" s="90" t="s">
        <v>3298</v>
      </c>
      <c r="H309" s="90" t="s">
        <v>3299</v>
      </c>
      <c r="I309" s="90" t="s">
        <v>2869</v>
      </c>
      <c r="J309" s="90">
        <v>529424</v>
      </c>
      <c r="K309" s="90">
        <v>177541</v>
      </c>
      <c r="L309" s="180" t="s">
        <v>3066</v>
      </c>
      <c r="M309" s="91">
        <v>40892</v>
      </c>
      <c r="N309" s="92"/>
      <c r="O309" s="90">
        <v>0</v>
      </c>
      <c r="P309" s="90">
        <v>232</v>
      </c>
      <c r="Q309" s="93">
        <v>232</v>
      </c>
      <c r="R309" s="90" t="s">
        <v>2871</v>
      </c>
      <c r="S309" s="90" t="s">
        <v>1154</v>
      </c>
      <c r="T309" s="92" t="s">
        <v>4866</v>
      </c>
      <c r="U309" s="92" t="s">
        <v>2870</v>
      </c>
      <c r="V309" s="90" t="s">
        <v>1439</v>
      </c>
      <c r="W309" s="92" t="s">
        <v>1432</v>
      </c>
      <c r="X309" s="90" t="s">
        <v>1442</v>
      </c>
      <c r="Y309" s="90" t="s">
        <v>1443</v>
      </c>
      <c r="Z309" s="90" t="s">
        <v>1443</v>
      </c>
      <c r="AA309" s="90" t="s">
        <v>1444</v>
      </c>
      <c r="AB309" s="385">
        <v>0.32</v>
      </c>
      <c r="AC309" s="94">
        <v>41670</v>
      </c>
      <c r="AD309" s="95" t="s">
        <v>1432</v>
      </c>
      <c r="AE309" s="157" t="s">
        <v>3063</v>
      </c>
      <c r="AF309" s="96" t="s">
        <v>1445</v>
      </c>
      <c r="AG309" s="96"/>
      <c r="AH309" s="96">
        <v>18</v>
      </c>
      <c r="AI309" s="96">
        <v>232</v>
      </c>
      <c r="AJ309" s="96">
        <v>10</v>
      </c>
      <c r="AK309" s="96">
        <v>39</v>
      </c>
      <c r="AL309" s="96">
        <v>150</v>
      </c>
      <c r="AM309" s="96">
        <v>33</v>
      </c>
      <c r="AN309" s="96">
        <v>0</v>
      </c>
      <c r="AO309" s="96">
        <v>0</v>
      </c>
      <c r="AP309" s="96">
        <v>0</v>
      </c>
      <c r="AQ309" s="96">
        <v>10</v>
      </c>
      <c r="AR309" s="96">
        <v>39</v>
      </c>
      <c r="AS309" s="96">
        <v>150</v>
      </c>
      <c r="AT309" s="96">
        <v>33</v>
      </c>
      <c r="AU309" s="96">
        <v>0</v>
      </c>
      <c r="AV309" s="96">
        <v>0</v>
      </c>
      <c r="AW309" s="96">
        <v>0</v>
      </c>
      <c r="AX309" s="96">
        <v>0</v>
      </c>
      <c r="AY309" s="96">
        <v>0</v>
      </c>
      <c r="AZ309" s="96">
        <v>0</v>
      </c>
      <c r="BA309" s="96">
        <v>0</v>
      </c>
      <c r="BB309" s="96">
        <v>0</v>
      </c>
      <c r="BC309" s="96">
        <v>0</v>
      </c>
      <c r="BD309" s="96">
        <v>0</v>
      </c>
      <c r="BE309" s="96">
        <v>0</v>
      </c>
      <c r="BF309" s="96">
        <v>0</v>
      </c>
      <c r="BG309" s="96">
        <v>0</v>
      </c>
      <c r="BH309" s="96">
        <v>0</v>
      </c>
      <c r="BI309" s="96">
        <v>0</v>
      </c>
      <c r="BJ309" s="96">
        <v>0</v>
      </c>
      <c r="BK309" s="96">
        <v>0</v>
      </c>
      <c r="BL309" s="120" t="s">
        <v>4491</v>
      </c>
      <c r="BM309" s="98">
        <v>0</v>
      </c>
      <c r="BN309" s="79">
        <v>0</v>
      </c>
      <c r="BO309" s="241">
        <v>232</v>
      </c>
      <c r="BP309" s="79">
        <v>0</v>
      </c>
      <c r="BQ309" s="79">
        <v>0</v>
      </c>
      <c r="BR309" s="79">
        <v>0</v>
      </c>
      <c r="BS309" s="238">
        <v>0</v>
      </c>
      <c r="BT309" s="79">
        <v>0</v>
      </c>
      <c r="BU309" s="79">
        <v>0</v>
      </c>
      <c r="BV309" s="79">
        <v>0</v>
      </c>
      <c r="BW309" s="79">
        <v>0</v>
      </c>
      <c r="BX309" s="79">
        <v>0</v>
      </c>
      <c r="BY309" s="79">
        <v>0</v>
      </c>
      <c r="BZ309" s="79">
        <v>0</v>
      </c>
      <c r="CA309" s="79">
        <v>0</v>
      </c>
      <c r="CB309" s="79">
        <v>0</v>
      </c>
      <c r="CC309" s="79">
        <v>0</v>
      </c>
      <c r="CD309" s="79">
        <v>0</v>
      </c>
      <c r="CE309" s="79">
        <v>0</v>
      </c>
      <c r="CF309" s="79">
        <v>0</v>
      </c>
      <c r="CG309" s="79">
        <v>0</v>
      </c>
      <c r="CH309" s="79">
        <v>0</v>
      </c>
      <c r="CI309" s="81">
        <f t="shared" si="24"/>
        <v>232</v>
      </c>
      <c r="CJ309" s="260">
        <f t="shared" si="21"/>
        <v>232</v>
      </c>
      <c r="CK309" s="260">
        <f t="shared" si="22"/>
        <v>232</v>
      </c>
      <c r="CL309" s="260">
        <f t="shared" si="23"/>
        <v>232</v>
      </c>
      <c r="CM309" s="83">
        <v>3</v>
      </c>
      <c r="CN309" s="254" t="s">
        <v>4965</v>
      </c>
      <c r="CO309" s="140" t="s">
        <v>4965</v>
      </c>
      <c r="CP309" s="102" t="s">
        <v>1938</v>
      </c>
      <c r="CQ309" s="86" t="s">
        <v>4965</v>
      </c>
      <c r="CR309" s="85" t="s">
        <v>4965</v>
      </c>
      <c r="CS309" s="85" t="s">
        <v>4965</v>
      </c>
      <c r="CT309" s="85" t="s">
        <v>4965</v>
      </c>
      <c r="CU309" s="86"/>
    </row>
    <row r="310" spans="1:99" s="363" customFormat="1" ht="12" customHeight="1" x14ac:dyDescent="0.2">
      <c r="A310" s="132" t="s">
        <v>2442</v>
      </c>
      <c r="B310" s="90" t="s">
        <v>2864</v>
      </c>
      <c r="C310" s="90" t="s">
        <v>2865</v>
      </c>
      <c r="D310" s="90" t="s">
        <v>2875</v>
      </c>
      <c r="E310" s="96" t="s">
        <v>2867</v>
      </c>
      <c r="F310" s="90" t="s">
        <v>2868</v>
      </c>
      <c r="G310" s="90" t="s">
        <v>3298</v>
      </c>
      <c r="H310" s="90" t="s">
        <v>3299</v>
      </c>
      <c r="I310" s="90" t="s">
        <v>2869</v>
      </c>
      <c r="J310" s="90">
        <v>529424</v>
      </c>
      <c r="K310" s="90">
        <v>177541</v>
      </c>
      <c r="L310" s="180" t="s">
        <v>3066</v>
      </c>
      <c r="M310" s="91">
        <v>40892</v>
      </c>
      <c r="N310" s="92"/>
      <c r="O310" s="90">
        <v>0</v>
      </c>
      <c r="P310" s="90">
        <v>14</v>
      </c>
      <c r="Q310" s="93">
        <v>14</v>
      </c>
      <c r="R310" s="90" t="s">
        <v>2871</v>
      </c>
      <c r="S310" s="90" t="s">
        <v>1154</v>
      </c>
      <c r="T310" s="92" t="s">
        <v>4866</v>
      </c>
      <c r="U310" s="92" t="s">
        <v>2870</v>
      </c>
      <c r="V310" s="90" t="s">
        <v>1439</v>
      </c>
      <c r="W310" s="92" t="s">
        <v>1432</v>
      </c>
      <c r="X310" s="90" t="s">
        <v>1442</v>
      </c>
      <c r="Y310" s="90" t="s">
        <v>1443</v>
      </c>
      <c r="Z310" s="90" t="s">
        <v>1443</v>
      </c>
      <c r="AA310" s="90" t="s">
        <v>1444</v>
      </c>
      <c r="AB310" s="385">
        <v>0.32</v>
      </c>
      <c r="AC310" s="94">
        <v>41670</v>
      </c>
      <c r="AD310" s="95" t="s">
        <v>1432</v>
      </c>
      <c r="AE310" s="157" t="s">
        <v>3063</v>
      </c>
      <c r="AF310" s="96" t="s">
        <v>1445</v>
      </c>
      <c r="AG310" s="96"/>
      <c r="AH310" s="96">
        <v>1</v>
      </c>
      <c r="AI310" s="96">
        <v>14</v>
      </c>
      <c r="AJ310" s="96">
        <v>0</v>
      </c>
      <c r="AK310" s="96">
        <v>0</v>
      </c>
      <c r="AL310" s="96">
        <v>7</v>
      </c>
      <c r="AM310" s="96">
        <v>7</v>
      </c>
      <c r="AN310" s="96">
        <v>0</v>
      </c>
      <c r="AO310" s="96">
        <v>0</v>
      </c>
      <c r="AP310" s="96">
        <v>0</v>
      </c>
      <c r="AQ310" s="96">
        <v>0</v>
      </c>
      <c r="AR310" s="96">
        <v>0</v>
      </c>
      <c r="AS310" s="96">
        <v>7</v>
      </c>
      <c r="AT310" s="96">
        <v>7</v>
      </c>
      <c r="AU310" s="96">
        <v>0</v>
      </c>
      <c r="AV310" s="96">
        <v>0</v>
      </c>
      <c r="AW310" s="96">
        <v>0</v>
      </c>
      <c r="AX310" s="96">
        <v>0</v>
      </c>
      <c r="AY310" s="96">
        <v>0</v>
      </c>
      <c r="AZ310" s="96">
        <v>0</v>
      </c>
      <c r="BA310" s="96">
        <v>0</v>
      </c>
      <c r="BB310" s="96">
        <v>0</v>
      </c>
      <c r="BC310" s="96">
        <v>0</v>
      </c>
      <c r="BD310" s="96">
        <v>0</v>
      </c>
      <c r="BE310" s="96">
        <v>0</v>
      </c>
      <c r="BF310" s="96">
        <v>0</v>
      </c>
      <c r="BG310" s="96">
        <v>0</v>
      </c>
      <c r="BH310" s="96">
        <v>0</v>
      </c>
      <c r="BI310" s="96">
        <v>0</v>
      </c>
      <c r="BJ310" s="96">
        <v>0</v>
      </c>
      <c r="BK310" s="96">
        <v>0</v>
      </c>
      <c r="BL310" s="120" t="s">
        <v>4491</v>
      </c>
      <c r="BM310" s="98">
        <v>0</v>
      </c>
      <c r="BN310" s="79">
        <v>0</v>
      </c>
      <c r="BO310" s="241">
        <v>14</v>
      </c>
      <c r="BP310" s="79">
        <v>0</v>
      </c>
      <c r="BQ310" s="79">
        <v>0</v>
      </c>
      <c r="BR310" s="79">
        <v>0</v>
      </c>
      <c r="BS310" s="238">
        <v>0</v>
      </c>
      <c r="BT310" s="79">
        <v>0</v>
      </c>
      <c r="BU310" s="79">
        <v>0</v>
      </c>
      <c r="BV310" s="79">
        <v>0</v>
      </c>
      <c r="BW310" s="79">
        <v>0</v>
      </c>
      <c r="BX310" s="79">
        <v>0</v>
      </c>
      <c r="BY310" s="79">
        <v>0</v>
      </c>
      <c r="BZ310" s="79">
        <v>0</v>
      </c>
      <c r="CA310" s="79">
        <v>0</v>
      </c>
      <c r="CB310" s="79">
        <v>0</v>
      </c>
      <c r="CC310" s="79">
        <v>0</v>
      </c>
      <c r="CD310" s="79">
        <v>0</v>
      </c>
      <c r="CE310" s="79">
        <v>0</v>
      </c>
      <c r="CF310" s="79">
        <v>0</v>
      </c>
      <c r="CG310" s="79">
        <v>0</v>
      </c>
      <c r="CH310" s="79">
        <v>0</v>
      </c>
      <c r="CI310" s="81">
        <f t="shared" si="24"/>
        <v>14</v>
      </c>
      <c r="CJ310" s="260">
        <f t="shared" si="21"/>
        <v>14</v>
      </c>
      <c r="CK310" s="260">
        <f t="shared" si="22"/>
        <v>14</v>
      </c>
      <c r="CL310" s="260">
        <f t="shared" si="23"/>
        <v>14</v>
      </c>
      <c r="CM310" s="83">
        <v>2</v>
      </c>
      <c r="CN310" s="83" t="s">
        <v>4965</v>
      </c>
      <c r="CO310" s="140" t="s">
        <v>4965</v>
      </c>
      <c r="CP310" s="102" t="s">
        <v>1938</v>
      </c>
      <c r="CQ310" s="85" t="s">
        <v>4965</v>
      </c>
      <c r="CR310" s="85" t="s">
        <v>4965</v>
      </c>
      <c r="CS310" s="85" t="s">
        <v>4965</v>
      </c>
      <c r="CT310" s="85" t="s">
        <v>4965</v>
      </c>
      <c r="CU310" s="85"/>
    </row>
    <row r="311" spans="1:99" s="363" customFormat="1" ht="12" customHeight="1" x14ac:dyDescent="0.2">
      <c r="A311" s="132" t="s">
        <v>2442</v>
      </c>
      <c r="B311" s="114" t="s">
        <v>2864</v>
      </c>
      <c r="C311" s="114" t="s">
        <v>2865</v>
      </c>
      <c r="D311" s="125" t="s">
        <v>2876</v>
      </c>
      <c r="E311" s="117" t="s">
        <v>2867</v>
      </c>
      <c r="F311" s="114" t="s">
        <v>2868</v>
      </c>
      <c r="G311" s="114" t="s">
        <v>3298</v>
      </c>
      <c r="H311" s="114" t="s">
        <v>3299</v>
      </c>
      <c r="I311" s="114" t="s">
        <v>2869</v>
      </c>
      <c r="J311" s="114">
        <v>529424</v>
      </c>
      <c r="K311" s="114">
        <v>177541</v>
      </c>
      <c r="L311" s="180" t="s">
        <v>3066</v>
      </c>
      <c r="M311" s="116">
        <v>40892</v>
      </c>
      <c r="N311" s="99"/>
      <c r="O311" s="114">
        <v>0</v>
      </c>
      <c r="P311" s="114">
        <v>74</v>
      </c>
      <c r="Q311" s="115">
        <v>74</v>
      </c>
      <c r="R311" s="114" t="s">
        <v>2871</v>
      </c>
      <c r="S311" s="114" t="s">
        <v>1154</v>
      </c>
      <c r="T311" s="99" t="s">
        <v>4866</v>
      </c>
      <c r="U311" s="99" t="s">
        <v>2870</v>
      </c>
      <c r="V311" s="114" t="s">
        <v>1439</v>
      </c>
      <c r="W311" s="99" t="s">
        <v>1432</v>
      </c>
      <c r="X311" s="114" t="s">
        <v>1442</v>
      </c>
      <c r="Y311" s="114" t="s">
        <v>1443</v>
      </c>
      <c r="Z311" s="114" t="s">
        <v>1443</v>
      </c>
      <c r="AA311" s="114" t="s">
        <v>1444</v>
      </c>
      <c r="AB311" s="386">
        <v>0.314</v>
      </c>
      <c r="AC311" s="100">
        <v>41852</v>
      </c>
      <c r="AD311" s="95" t="s">
        <v>1432</v>
      </c>
      <c r="AE311" s="157" t="s">
        <v>3063</v>
      </c>
      <c r="AF311" s="117" t="s">
        <v>1445</v>
      </c>
      <c r="AG311" s="117"/>
      <c r="AH311" s="117">
        <v>7</v>
      </c>
      <c r="AI311" s="117">
        <v>74</v>
      </c>
      <c r="AJ311" s="117">
        <v>5</v>
      </c>
      <c r="AK311" s="117">
        <v>18</v>
      </c>
      <c r="AL311" s="117">
        <v>14</v>
      </c>
      <c r="AM311" s="117">
        <v>37</v>
      </c>
      <c r="AN311" s="117">
        <v>0</v>
      </c>
      <c r="AO311" s="117">
        <v>0</v>
      </c>
      <c r="AP311" s="117">
        <v>0</v>
      </c>
      <c r="AQ311" s="117">
        <v>5</v>
      </c>
      <c r="AR311" s="117">
        <v>18</v>
      </c>
      <c r="AS311" s="117">
        <v>14</v>
      </c>
      <c r="AT311" s="117">
        <v>37</v>
      </c>
      <c r="AU311" s="117">
        <v>0</v>
      </c>
      <c r="AV311" s="117">
        <v>0</v>
      </c>
      <c r="AW311" s="117">
        <v>0</v>
      </c>
      <c r="AX311" s="117">
        <v>0</v>
      </c>
      <c r="AY311" s="117">
        <v>0</v>
      </c>
      <c r="AZ311" s="117">
        <v>0</v>
      </c>
      <c r="BA311" s="117">
        <v>0</v>
      </c>
      <c r="BB311" s="117">
        <v>0</v>
      </c>
      <c r="BC311" s="117">
        <v>0</v>
      </c>
      <c r="BD311" s="117">
        <v>0</v>
      </c>
      <c r="BE311" s="117">
        <v>0</v>
      </c>
      <c r="BF311" s="117">
        <v>0</v>
      </c>
      <c r="BG311" s="117">
        <v>0</v>
      </c>
      <c r="BH311" s="117">
        <v>0</v>
      </c>
      <c r="BI311" s="117">
        <v>0</v>
      </c>
      <c r="BJ311" s="117">
        <v>0</v>
      </c>
      <c r="BK311" s="117">
        <v>0</v>
      </c>
      <c r="BL311" s="120" t="s">
        <v>4491</v>
      </c>
      <c r="BM311" s="98">
        <v>0</v>
      </c>
      <c r="BN311" s="79">
        <v>0</v>
      </c>
      <c r="BO311" s="237">
        <v>0</v>
      </c>
      <c r="BP311" s="133">
        <v>74</v>
      </c>
      <c r="BQ311" s="79">
        <v>0</v>
      </c>
      <c r="BR311" s="79">
        <v>0</v>
      </c>
      <c r="BS311" s="238">
        <v>0</v>
      </c>
      <c r="BT311" s="79">
        <v>0</v>
      </c>
      <c r="BU311" s="79">
        <v>0</v>
      </c>
      <c r="BV311" s="79">
        <v>0</v>
      </c>
      <c r="BW311" s="79">
        <v>0</v>
      </c>
      <c r="BX311" s="79">
        <v>0</v>
      </c>
      <c r="BY311" s="79">
        <v>0</v>
      </c>
      <c r="BZ311" s="79">
        <v>0</v>
      </c>
      <c r="CA311" s="79">
        <v>0</v>
      </c>
      <c r="CB311" s="79">
        <v>0</v>
      </c>
      <c r="CC311" s="79">
        <v>0</v>
      </c>
      <c r="CD311" s="79">
        <v>0</v>
      </c>
      <c r="CE311" s="79">
        <v>0</v>
      </c>
      <c r="CF311" s="79">
        <v>0</v>
      </c>
      <c r="CG311" s="79">
        <v>0</v>
      </c>
      <c r="CH311" s="79">
        <v>0</v>
      </c>
      <c r="CI311" s="81">
        <f t="shared" si="24"/>
        <v>74</v>
      </c>
      <c r="CJ311" s="260">
        <f t="shared" si="21"/>
        <v>74</v>
      </c>
      <c r="CK311" s="260">
        <f t="shared" si="22"/>
        <v>74</v>
      </c>
      <c r="CL311" s="260">
        <f t="shared" si="23"/>
        <v>74</v>
      </c>
      <c r="CM311" s="83">
        <v>3</v>
      </c>
      <c r="CN311" s="254" t="s">
        <v>4965</v>
      </c>
      <c r="CO311" s="140" t="s">
        <v>4965</v>
      </c>
      <c r="CP311" s="102" t="s">
        <v>1938</v>
      </c>
      <c r="CQ311" s="86" t="s">
        <v>4965</v>
      </c>
      <c r="CR311" s="85" t="s">
        <v>4965</v>
      </c>
      <c r="CS311" s="85" t="s">
        <v>4965</v>
      </c>
      <c r="CT311" s="85" t="s">
        <v>4965</v>
      </c>
      <c r="CU311" s="86"/>
    </row>
    <row r="312" spans="1:99" ht="12" customHeight="1" x14ac:dyDescent="0.2">
      <c r="A312" s="132" t="s">
        <v>2442</v>
      </c>
      <c r="B312" s="114" t="s">
        <v>2864</v>
      </c>
      <c r="C312" s="114" t="s">
        <v>2865</v>
      </c>
      <c r="D312" s="125" t="s">
        <v>546</v>
      </c>
      <c r="E312" s="117" t="s">
        <v>2867</v>
      </c>
      <c r="F312" s="114" t="s">
        <v>2868</v>
      </c>
      <c r="G312" s="114" t="s">
        <v>3298</v>
      </c>
      <c r="H312" s="114" t="s">
        <v>3299</v>
      </c>
      <c r="I312" s="114" t="s">
        <v>2869</v>
      </c>
      <c r="J312" s="114">
        <v>529424</v>
      </c>
      <c r="K312" s="114">
        <v>177541</v>
      </c>
      <c r="L312" s="180" t="s">
        <v>3066</v>
      </c>
      <c r="M312" s="116">
        <v>40892</v>
      </c>
      <c r="N312" s="99"/>
      <c r="O312" s="114">
        <v>0</v>
      </c>
      <c r="P312" s="114">
        <v>116</v>
      </c>
      <c r="Q312" s="115">
        <v>116</v>
      </c>
      <c r="R312" s="114" t="s">
        <v>2871</v>
      </c>
      <c r="S312" s="114" t="s">
        <v>1154</v>
      </c>
      <c r="T312" s="99" t="s">
        <v>4866</v>
      </c>
      <c r="U312" s="99" t="s">
        <v>2870</v>
      </c>
      <c r="V312" s="114" t="s">
        <v>1439</v>
      </c>
      <c r="W312" s="99" t="s">
        <v>1432</v>
      </c>
      <c r="X312" s="114" t="s">
        <v>1442</v>
      </c>
      <c r="Y312" s="114" t="s">
        <v>1443</v>
      </c>
      <c r="Z312" s="114" t="s">
        <v>1443</v>
      </c>
      <c r="AA312" s="114" t="s">
        <v>1444</v>
      </c>
      <c r="AB312" s="385">
        <v>0.30499999999999999</v>
      </c>
      <c r="AC312" s="100">
        <v>41883</v>
      </c>
      <c r="AD312" s="95" t="s">
        <v>1432</v>
      </c>
      <c r="AE312" s="157" t="s">
        <v>628</v>
      </c>
      <c r="AF312" s="117" t="s">
        <v>3904</v>
      </c>
      <c r="AG312" s="117"/>
      <c r="AH312" s="117">
        <v>12</v>
      </c>
      <c r="AI312" s="117">
        <v>116</v>
      </c>
      <c r="AJ312" s="117">
        <v>0</v>
      </c>
      <c r="AK312" s="117">
        <v>80</v>
      </c>
      <c r="AL312" s="117">
        <v>36</v>
      </c>
      <c r="AM312" s="117">
        <v>0</v>
      </c>
      <c r="AN312" s="117">
        <v>0</v>
      </c>
      <c r="AO312" s="117">
        <v>0</v>
      </c>
      <c r="AP312" s="117">
        <v>0</v>
      </c>
      <c r="AQ312" s="117">
        <v>0</v>
      </c>
      <c r="AR312" s="117">
        <v>80</v>
      </c>
      <c r="AS312" s="117">
        <v>36</v>
      </c>
      <c r="AT312" s="117">
        <v>0</v>
      </c>
      <c r="AU312" s="117">
        <v>0</v>
      </c>
      <c r="AV312" s="117">
        <v>0</v>
      </c>
      <c r="AW312" s="117">
        <v>0</v>
      </c>
      <c r="AX312" s="117">
        <v>0</v>
      </c>
      <c r="AY312" s="117">
        <v>0</v>
      </c>
      <c r="AZ312" s="117">
        <v>0</v>
      </c>
      <c r="BA312" s="117">
        <v>0</v>
      </c>
      <c r="BB312" s="117">
        <v>0</v>
      </c>
      <c r="BC312" s="117">
        <v>0</v>
      </c>
      <c r="BD312" s="117">
        <v>0</v>
      </c>
      <c r="BE312" s="117">
        <v>0</v>
      </c>
      <c r="BF312" s="117">
        <v>0</v>
      </c>
      <c r="BG312" s="117">
        <v>0</v>
      </c>
      <c r="BH312" s="117">
        <v>0</v>
      </c>
      <c r="BI312" s="117">
        <v>0</v>
      </c>
      <c r="BJ312" s="117">
        <v>0</v>
      </c>
      <c r="BK312" s="117">
        <v>0</v>
      </c>
      <c r="BL312" s="120" t="s">
        <v>4491</v>
      </c>
      <c r="BM312" s="98">
        <v>0</v>
      </c>
      <c r="BN312" s="79">
        <v>0</v>
      </c>
      <c r="BO312" s="241">
        <v>116</v>
      </c>
      <c r="BP312" s="79">
        <v>0</v>
      </c>
      <c r="BQ312" s="79">
        <v>0</v>
      </c>
      <c r="BR312" s="79">
        <v>0</v>
      </c>
      <c r="BS312" s="238">
        <v>0</v>
      </c>
      <c r="BT312" s="79">
        <v>0</v>
      </c>
      <c r="BU312" s="79">
        <v>0</v>
      </c>
      <c r="BV312" s="79">
        <v>0</v>
      </c>
      <c r="BW312" s="79">
        <v>0</v>
      </c>
      <c r="BX312" s="79">
        <v>0</v>
      </c>
      <c r="BY312" s="79">
        <v>0</v>
      </c>
      <c r="BZ312" s="79">
        <v>0</v>
      </c>
      <c r="CA312" s="79">
        <v>0</v>
      </c>
      <c r="CB312" s="79">
        <v>0</v>
      </c>
      <c r="CC312" s="79">
        <v>0</v>
      </c>
      <c r="CD312" s="79">
        <v>0</v>
      </c>
      <c r="CE312" s="79">
        <v>0</v>
      </c>
      <c r="CF312" s="79">
        <v>0</v>
      </c>
      <c r="CG312" s="79">
        <v>0</v>
      </c>
      <c r="CH312" s="79">
        <v>0</v>
      </c>
      <c r="CI312" s="81">
        <f t="shared" si="24"/>
        <v>116</v>
      </c>
      <c r="CJ312" s="260">
        <f t="shared" si="21"/>
        <v>116</v>
      </c>
      <c r="CK312" s="260">
        <f t="shared" si="22"/>
        <v>116</v>
      </c>
      <c r="CL312" s="260">
        <f t="shared" si="23"/>
        <v>116</v>
      </c>
      <c r="CM312" s="83">
        <v>3</v>
      </c>
      <c r="CN312" s="254" t="s">
        <v>4965</v>
      </c>
      <c r="CO312" s="140" t="s">
        <v>4965</v>
      </c>
      <c r="CP312" s="102" t="s">
        <v>1938</v>
      </c>
      <c r="CQ312" s="86" t="s">
        <v>4965</v>
      </c>
      <c r="CR312" s="85" t="s">
        <v>4965</v>
      </c>
      <c r="CS312" s="85" t="s">
        <v>4965</v>
      </c>
      <c r="CT312" s="85" t="s">
        <v>4965</v>
      </c>
      <c r="CU312" s="86"/>
    </row>
    <row r="313" spans="1:99" ht="12" customHeight="1" x14ac:dyDescent="0.2">
      <c r="A313" s="89" t="s">
        <v>2442</v>
      </c>
      <c r="B313" s="90" t="s">
        <v>2878</v>
      </c>
      <c r="C313" s="90" t="s">
        <v>1432</v>
      </c>
      <c r="D313" s="90" t="s">
        <v>1432</v>
      </c>
      <c r="E313" s="96" t="s">
        <v>1432</v>
      </c>
      <c r="F313" s="90" t="s">
        <v>2879</v>
      </c>
      <c r="G313" s="90" t="s">
        <v>2880</v>
      </c>
      <c r="H313" s="90" t="s">
        <v>1435</v>
      </c>
      <c r="I313" s="90" t="s">
        <v>2881</v>
      </c>
      <c r="J313" s="90">
        <v>527551</v>
      </c>
      <c r="K313" s="90">
        <v>173262</v>
      </c>
      <c r="L313" s="177" t="s">
        <v>3083</v>
      </c>
      <c r="M313" s="91">
        <v>41662</v>
      </c>
      <c r="N313" s="92" t="s">
        <v>1432</v>
      </c>
      <c r="O313" s="90">
        <v>0</v>
      </c>
      <c r="P313" s="90">
        <v>1</v>
      </c>
      <c r="Q313" s="93">
        <v>1</v>
      </c>
      <c r="R313" s="90" t="s">
        <v>2883</v>
      </c>
      <c r="S313" s="90" t="s">
        <v>1438</v>
      </c>
      <c r="T313" s="92" t="s">
        <v>2884</v>
      </c>
      <c r="U313" s="92" t="s">
        <v>2885</v>
      </c>
      <c r="V313" s="90" t="s">
        <v>1439</v>
      </c>
      <c r="W313" s="92" t="s">
        <v>1432</v>
      </c>
      <c r="X313" s="90" t="s">
        <v>1442</v>
      </c>
      <c r="Y313" s="90" t="s">
        <v>1443</v>
      </c>
      <c r="Z313" s="90" t="s">
        <v>1444</v>
      </c>
      <c r="AA313" s="90" t="s">
        <v>2713</v>
      </c>
      <c r="AB313" s="385">
        <v>2.1999999999999999E-2</v>
      </c>
      <c r="AC313" s="94">
        <v>41662</v>
      </c>
      <c r="AD313" s="95" t="s">
        <v>1432</v>
      </c>
      <c r="AE313" s="157" t="s">
        <v>3063</v>
      </c>
      <c r="AF313" s="96" t="s">
        <v>1445</v>
      </c>
      <c r="AG313" s="97"/>
      <c r="AH313" s="96">
        <v>1</v>
      </c>
      <c r="AI313" s="96">
        <v>1</v>
      </c>
      <c r="AJ313" s="96">
        <v>0</v>
      </c>
      <c r="AK313" s="96">
        <v>0</v>
      </c>
      <c r="AL313" s="96">
        <v>0</v>
      </c>
      <c r="AM313" s="96">
        <v>0</v>
      </c>
      <c r="AN313" s="96">
        <v>0</v>
      </c>
      <c r="AO313" s="96">
        <v>1</v>
      </c>
      <c r="AP313" s="96">
        <v>0</v>
      </c>
      <c r="AQ313" s="96">
        <v>0</v>
      </c>
      <c r="AR313" s="96">
        <v>0</v>
      </c>
      <c r="AS313" s="96">
        <v>0</v>
      </c>
      <c r="AT313" s="96">
        <v>0</v>
      </c>
      <c r="AU313" s="96">
        <v>0</v>
      </c>
      <c r="AV313" s="96">
        <v>0</v>
      </c>
      <c r="AW313" s="96">
        <v>0</v>
      </c>
      <c r="AX313" s="96">
        <v>0</v>
      </c>
      <c r="AY313" s="96">
        <v>0</v>
      </c>
      <c r="AZ313" s="96">
        <v>0</v>
      </c>
      <c r="BA313" s="96">
        <v>0</v>
      </c>
      <c r="BB313" s="96">
        <v>0</v>
      </c>
      <c r="BC313" s="96">
        <v>1</v>
      </c>
      <c r="BD313" s="96">
        <v>0</v>
      </c>
      <c r="BE313" s="96">
        <v>0</v>
      </c>
      <c r="BF313" s="96">
        <v>0</v>
      </c>
      <c r="BG313" s="96">
        <v>0</v>
      </c>
      <c r="BH313" s="96">
        <v>0</v>
      </c>
      <c r="BI313" s="96">
        <v>0</v>
      </c>
      <c r="BJ313" s="96">
        <v>0</v>
      </c>
      <c r="BK313" s="96">
        <v>0</v>
      </c>
      <c r="BL313" s="120" t="s">
        <v>4490</v>
      </c>
      <c r="BM313" s="98">
        <v>0</v>
      </c>
      <c r="BN313" s="133">
        <f t="shared" ref="BN313:BN318" si="25">Q313/2</f>
        <v>0.5</v>
      </c>
      <c r="BO313" s="241">
        <v>0.5</v>
      </c>
      <c r="BP313" s="79">
        <v>0</v>
      </c>
      <c r="BQ313" s="79">
        <v>0</v>
      </c>
      <c r="BR313" s="79">
        <v>0</v>
      </c>
      <c r="BS313" s="238">
        <v>0</v>
      </c>
      <c r="BT313" s="79">
        <v>0</v>
      </c>
      <c r="BU313" s="79">
        <v>0</v>
      </c>
      <c r="BV313" s="79">
        <v>0</v>
      </c>
      <c r="BW313" s="79">
        <v>0</v>
      </c>
      <c r="BX313" s="79">
        <v>0</v>
      </c>
      <c r="BY313" s="79">
        <v>0</v>
      </c>
      <c r="BZ313" s="79">
        <v>0</v>
      </c>
      <c r="CA313" s="79">
        <v>0</v>
      </c>
      <c r="CB313" s="79">
        <v>0</v>
      </c>
      <c r="CC313" s="79">
        <v>0</v>
      </c>
      <c r="CD313" s="79">
        <v>0</v>
      </c>
      <c r="CE313" s="79">
        <v>0</v>
      </c>
      <c r="CF313" s="79">
        <v>0</v>
      </c>
      <c r="CG313" s="79">
        <v>0</v>
      </c>
      <c r="CH313" s="79">
        <v>0</v>
      </c>
      <c r="CI313" s="81">
        <f t="shared" si="24"/>
        <v>1</v>
      </c>
      <c r="CJ313" s="260">
        <f t="shared" si="21"/>
        <v>1</v>
      </c>
      <c r="CK313" s="260">
        <f t="shared" si="22"/>
        <v>0.5</v>
      </c>
      <c r="CL313" s="260">
        <f t="shared" si="23"/>
        <v>0.5</v>
      </c>
      <c r="CM313" s="83">
        <v>2</v>
      </c>
      <c r="CN313" s="83" t="s">
        <v>4965</v>
      </c>
      <c r="CO313" s="140" t="s">
        <v>4965</v>
      </c>
      <c r="CP313" s="256" t="s">
        <v>4965</v>
      </c>
      <c r="CQ313" s="85" t="s">
        <v>4965</v>
      </c>
      <c r="CR313" s="85" t="s">
        <v>4965</v>
      </c>
      <c r="CS313" s="85" t="s">
        <v>4965</v>
      </c>
      <c r="CT313" s="85" t="s">
        <v>4965</v>
      </c>
      <c r="CU313" s="85"/>
    </row>
    <row r="314" spans="1:99" ht="12" customHeight="1" x14ac:dyDescent="0.2">
      <c r="A314" s="89" t="s">
        <v>2442</v>
      </c>
      <c r="B314" s="90" t="s">
        <v>2886</v>
      </c>
      <c r="C314" s="90" t="s">
        <v>1432</v>
      </c>
      <c r="D314" s="90" t="s">
        <v>1432</v>
      </c>
      <c r="E314" s="96" t="s">
        <v>1432</v>
      </c>
      <c r="F314" s="90" t="s">
        <v>2887</v>
      </c>
      <c r="G314" s="90" t="s">
        <v>2888</v>
      </c>
      <c r="H314" s="90" t="s">
        <v>1435</v>
      </c>
      <c r="I314" s="90" t="s">
        <v>2889</v>
      </c>
      <c r="J314" s="90">
        <v>527814</v>
      </c>
      <c r="K314" s="90">
        <v>172555</v>
      </c>
      <c r="L314" s="177" t="s">
        <v>3083</v>
      </c>
      <c r="M314" s="91">
        <v>40995</v>
      </c>
      <c r="N314" s="92" t="s">
        <v>1432</v>
      </c>
      <c r="O314" s="90">
        <v>0</v>
      </c>
      <c r="P314" s="90">
        <v>4</v>
      </c>
      <c r="Q314" s="93">
        <v>4</v>
      </c>
      <c r="R314" s="90" t="s">
        <v>2890</v>
      </c>
      <c r="S314" s="90" t="s">
        <v>1438</v>
      </c>
      <c r="T314" s="92" t="s">
        <v>2891</v>
      </c>
      <c r="U314" s="92" t="s">
        <v>2892</v>
      </c>
      <c r="V314" s="90" t="s">
        <v>1439</v>
      </c>
      <c r="W314" s="92" t="s">
        <v>1432</v>
      </c>
      <c r="X314" s="90" t="s">
        <v>1442</v>
      </c>
      <c r="Y314" s="90" t="s">
        <v>3893</v>
      </c>
      <c r="Z314" s="90" t="s">
        <v>1444</v>
      </c>
      <c r="AA314" s="90" t="s">
        <v>3894</v>
      </c>
      <c r="AB314" s="385">
        <v>3.5000000000000003E-2</v>
      </c>
      <c r="AC314" s="94">
        <v>40995</v>
      </c>
      <c r="AD314" s="95" t="s">
        <v>1432</v>
      </c>
      <c r="AE314" s="157" t="s">
        <v>3063</v>
      </c>
      <c r="AF314" s="96" t="s">
        <v>1445</v>
      </c>
      <c r="AG314" s="97"/>
      <c r="AH314" s="96">
        <v>0</v>
      </c>
      <c r="AI314" s="96">
        <v>0</v>
      </c>
      <c r="AJ314" s="96">
        <v>0</v>
      </c>
      <c r="AK314" s="96">
        <v>0</v>
      </c>
      <c r="AL314" s="96">
        <v>2</v>
      </c>
      <c r="AM314" s="96">
        <v>2</v>
      </c>
      <c r="AN314" s="96">
        <v>0</v>
      </c>
      <c r="AO314" s="96">
        <v>0</v>
      </c>
      <c r="AP314" s="96">
        <v>0</v>
      </c>
      <c r="AQ314" s="96">
        <v>0</v>
      </c>
      <c r="AR314" s="96">
        <v>0</v>
      </c>
      <c r="AS314" s="96">
        <v>2</v>
      </c>
      <c r="AT314" s="96">
        <v>2</v>
      </c>
      <c r="AU314" s="96">
        <v>0</v>
      </c>
      <c r="AV314" s="96">
        <v>0</v>
      </c>
      <c r="AW314" s="96">
        <v>0</v>
      </c>
      <c r="AX314" s="96">
        <v>0</v>
      </c>
      <c r="AY314" s="96">
        <v>0</v>
      </c>
      <c r="AZ314" s="96">
        <v>0</v>
      </c>
      <c r="BA314" s="96">
        <v>0</v>
      </c>
      <c r="BB314" s="96">
        <v>0</v>
      </c>
      <c r="BC314" s="96">
        <v>0</v>
      </c>
      <c r="BD314" s="96">
        <v>0</v>
      </c>
      <c r="BE314" s="96">
        <v>0</v>
      </c>
      <c r="BF314" s="96">
        <v>0</v>
      </c>
      <c r="BG314" s="96">
        <v>0</v>
      </c>
      <c r="BH314" s="96">
        <v>0</v>
      </c>
      <c r="BI314" s="96">
        <v>0</v>
      </c>
      <c r="BJ314" s="96">
        <v>0</v>
      </c>
      <c r="BK314" s="96">
        <v>0</v>
      </c>
      <c r="BL314" s="120" t="s">
        <v>4490</v>
      </c>
      <c r="BM314" s="98">
        <v>0</v>
      </c>
      <c r="BN314" s="133">
        <f t="shared" si="25"/>
        <v>2</v>
      </c>
      <c r="BO314" s="241">
        <v>2</v>
      </c>
      <c r="BP314" s="79">
        <v>0</v>
      </c>
      <c r="BQ314" s="79">
        <v>0</v>
      </c>
      <c r="BR314" s="79">
        <v>0</v>
      </c>
      <c r="BS314" s="238">
        <v>0</v>
      </c>
      <c r="BT314" s="79">
        <v>0</v>
      </c>
      <c r="BU314" s="79">
        <v>0</v>
      </c>
      <c r="BV314" s="79">
        <v>0</v>
      </c>
      <c r="BW314" s="79">
        <v>0</v>
      </c>
      <c r="BX314" s="79">
        <v>0</v>
      </c>
      <c r="BY314" s="79">
        <v>0</v>
      </c>
      <c r="BZ314" s="79">
        <v>0</v>
      </c>
      <c r="CA314" s="79">
        <v>0</v>
      </c>
      <c r="CB314" s="79">
        <v>0</v>
      </c>
      <c r="CC314" s="79">
        <v>0</v>
      </c>
      <c r="CD314" s="79">
        <v>0</v>
      </c>
      <c r="CE314" s="79">
        <v>0</v>
      </c>
      <c r="CF314" s="79">
        <v>0</v>
      </c>
      <c r="CG314" s="79">
        <v>0</v>
      </c>
      <c r="CH314" s="79">
        <v>0</v>
      </c>
      <c r="CI314" s="81">
        <f t="shared" si="24"/>
        <v>4</v>
      </c>
      <c r="CJ314" s="260">
        <f t="shared" si="21"/>
        <v>4</v>
      </c>
      <c r="CK314" s="260">
        <f t="shared" si="22"/>
        <v>2</v>
      </c>
      <c r="CL314" s="260">
        <f t="shared" si="23"/>
        <v>2</v>
      </c>
      <c r="CM314" s="83">
        <v>8</v>
      </c>
      <c r="CN314" s="254" t="s">
        <v>4965</v>
      </c>
      <c r="CO314" s="140" t="s">
        <v>4965</v>
      </c>
      <c r="CP314" s="256" t="s">
        <v>4965</v>
      </c>
      <c r="CQ314" s="86" t="s">
        <v>4965</v>
      </c>
      <c r="CR314" s="85" t="s">
        <v>4965</v>
      </c>
      <c r="CS314" s="85" t="s">
        <v>4965</v>
      </c>
      <c r="CT314" s="85" t="s">
        <v>4965</v>
      </c>
      <c r="CU314" s="86"/>
    </row>
    <row r="315" spans="1:99" ht="12" customHeight="1" x14ac:dyDescent="0.2">
      <c r="A315" s="89" t="s">
        <v>2442</v>
      </c>
      <c r="B315" s="90" t="s">
        <v>919</v>
      </c>
      <c r="C315" s="90" t="s">
        <v>1432</v>
      </c>
      <c r="D315" s="90" t="s">
        <v>1432</v>
      </c>
      <c r="E315" s="96" t="s">
        <v>920</v>
      </c>
      <c r="F315" s="90" t="s">
        <v>1432</v>
      </c>
      <c r="G315" s="90" t="s">
        <v>921</v>
      </c>
      <c r="H315" s="90" t="s">
        <v>2717</v>
      </c>
      <c r="I315" s="90" t="s">
        <v>922</v>
      </c>
      <c r="J315" s="90">
        <v>527228</v>
      </c>
      <c r="K315" s="90">
        <v>175145</v>
      </c>
      <c r="L315" s="177" t="s">
        <v>3084</v>
      </c>
      <c r="M315" s="91">
        <v>41729</v>
      </c>
      <c r="N315" s="92" t="s">
        <v>1432</v>
      </c>
      <c r="O315" s="90">
        <v>0</v>
      </c>
      <c r="P315" s="90">
        <v>1</v>
      </c>
      <c r="Q315" s="93">
        <v>1</v>
      </c>
      <c r="R315" s="90" t="s">
        <v>923</v>
      </c>
      <c r="S315" s="90" t="s">
        <v>3676</v>
      </c>
      <c r="T315" s="92" t="s">
        <v>924</v>
      </c>
      <c r="U315" s="92" t="s">
        <v>925</v>
      </c>
      <c r="V315" s="90" t="s">
        <v>3677</v>
      </c>
      <c r="W315" s="92" t="s">
        <v>926</v>
      </c>
      <c r="X315" s="90" t="s">
        <v>1442</v>
      </c>
      <c r="Y315" s="90" t="s">
        <v>1443</v>
      </c>
      <c r="Z315" s="90" t="s">
        <v>1444</v>
      </c>
      <c r="AA315" s="90" t="s">
        <v>2713</v>
      </c>
      <c r="AB315" s="385">
        <v>1.2E-2</v>
      </c>
      <c r="AC315" s="94">
        <v>41729</v>
      </c>
      <c r="AD315" s="95" t="s">
        <v>1432</v>
      </c>
      <c r="AE315" s="157" t="s">
        <v>3063</v>
      </c>
      <c r="AF315" s="96" t="s">
        <v>1445</v>
      </c>
      <c r="AG315" s="97"/>
      <c r="AH315" s="96">
        <v>0</v>
      </c>
      <c r="AI315" s="96">
        <v>0</v>
      </c>
      <c r="AJ315" s="96">
        <v>0</v>
      </c>
      <c r="AK315" s="96">
        <v>0</v>
      </c>
      <c r="AL315" s="96">
        <v>1</v>
      </c>
      <c r="AM315" s="96">
        <v>0</v>
      </c>
      <c r="AN315" s="96">
        <v>0</v>
      </c>
      <c r="AO315" s="96">
        <v>0</v>
      </c>
      <c r="AP315" s="96">
        <v>0</v>
      </c>
      <c r="AQ315" s="96">
        <v>0</v>
      </c>
      <c r="AR315" s="96">
        <v>0</v>
      </c>
      <c r="AS315" s="96">
        <v>0</v>
      </c>
      <c r="AT315" s="96">
        <v>0</v>
      </c>
      <c r="AU315" s="96">
        <v>0</v>
      </c>
      <c r="AV315" s="96">
        <v>0</v>
      </c>
      <c r="AW315" s="96">
        <v>0</v>
      </c>
      <c r="AX315" s="96">
        <v>0</v>
      </c>
      <c r="AY315" s="96">
        <v>0</v>
      </c>
      <c r="AZ315" s="96">
        <v>0</v>
      </c>
      <c r="BA315" s="96">
        <v>0</v>
      </c>
      <c r="BB315" s="96">
        <v>0</v>
      </c>
      <c r="BC315" s="96">
        <v>0</v>
      </c>
      <c r="BD315" s="96">
        <v>0</v>
      </c>
      <c r="BE315" s="96">
        <v>0</v>
      </c>
      <c r="BF315" s="96">
        <v>0</v>
      </c>
      <c r="BG315" s="96">
        <v>1</v>
      </c>
      <c r="BH315" s="96">
        <v>0</v>
      </c>
      <c r="BI315" s="96">
        <v>0</v>
      </c>
      <c r="BJ315" s="96">
        <v>0</v>
      </c>
      <c r="BK315" s="96">
        <v>0</v>
      </c>
      <c r="BL315" s="120" t="s">
        <v>4490</v>
      </c>
      <c r="BM315" s="98">
        <v>0</v>
      </c>
      <c r="BN315" s="133">
        <f t="shared" si="25"/>
        <v>0.5</v>
      </c>
      <c r="BO315" s="241">
        <v>0.5</v>
      </c>
      <c r="BP315" s="79">
        <v>0</v>
      </c>
      <c r="BQ315" s="79">
        <v>0</v>
      </c>
      <c r="BR315" s="79">
        <v>0</v>
      </c>
      <c r="BS315" s="238">
        <v>0</v>
      </c>
      <c r="BT315" s="79">
        <v>0</v>
      </c>
      <c r="BU315" s="79">
        <v>0</v>
      </c>
      <c r="BV315" s="79">
        <v>0</v>
      </c>
      <c r="BW315" s="79">
        <v>0</v>
      </c>
      <c r="BX315" s="79">
        <v>0</v>
      </c>
      <c r="BY315" s="79">
        <v>0</v>
      </c>
      <c r="BZ315" s="79">
        <v>0</v>
      </c>
      <c r="CA315" s="79">
        <v>0</v>
      </c>
      <c r="CB315" s="79">
        <v>0</v>
      </c>
      <c r="CC315" s="79">
        <v>0</v>
      </c>
      <c r="CD315" s="79">
        <v>0</v>
      </c>
      <c r="CE315" s="79">
        <v>0</v>
      </c>
      <c r="CF315" s="79">
        <v>0</v>
      </c>
      <c r="CG315" s="79">
        <v>0</v>
      </c>
      <c r="CH315" s="79">
        <v>0</v>
      </c>
      <c r="CI315" s="81">
        <f t="shared" si="24"/>
        <v>1</v>
      </c>
      <c r="CJ315" s="260">
        <f t="shared" si="21"/>
        <v>1</v>
      </c>
      <c r="CK315" s="260">
        <f t="shared" si="22"/>
        <v>0.5</v>
      </c>
      <c r="CL315" s="260">
        <f t="shared" si="23"/>
        <v>0.5</v>
      </c>
      <c r="CM315" s="83">
        <v>2</v>
      </c>
      <c r="CN315" s="83" t="s">
        <v>4965</v>
      </c>
      <c r="CO315" s="140" t="s">
        <v>4965</v>
      </c>
      <c r="CP315" s="256" t="s">
        <v>4965</v>
      </c>
      <c r="CQ315" s="85" t="s">
        <v>4965</v>
      </c>
      <c r="CR315" s="85" t="s">
        <v>4965</v>
      </c>
      <c r="CS315" s="85" t="s">
        <v>4965</v>
      </c>
      <c r="CT315" s="85" t="s">
        <v>4965</v>
      </c>
      <c r="CU315" s="85"/>
    </row>
    <row r="316" spans="1:99" ht="12" customHeight="1" x14ac:dyDescent="0.2">
      <c r="A316" s="89" t="s">
        <v>2442</v>
      </c>
      <c r="B316" s="90" t="s">
        <v>927</v>
      </c>
      <c r="C316" s="90" t="s">
        <v>1432</v>
      </c>
      <c r="D316" s="90" t="s">
        <v>1432</v>
      </c>
      <c r="E316" s="96" t="s">
        <v>1432</v>
      </c>
      <c r="F316" s="90" t="s">
        <v>928</v>
      </c>
      <c r="G316" s="90" t="s">
        <v>929</v>
      </c>
      <c r="H316" s="90" t="s">
        <v>1435</v>
      </c>
      <c r="I316" s="90" t="s">
        <v>930</v>
      </c>
      <c r="J316" s="90">
        <v>527556</v>
      </c>
      <c r="K316" s="90">
        <v>171684</v>
      </c>
      <c r="L316" s="177" t="s">
        <v>3069</v>
      </c>
      <c r="M316" s="91">
        <v>42079</v>
      </c>
      <c r="N316" s="92" t="s">
        <v>1432</v>
      </c>
      <c r="O316" s="90">
        <v>3</v>
      </c>
      <c r="P316" s="90">
        <v>6</v>
      </c>
      <c r="Q316" s="93">
        <v>3</v>
      </c>
      <c r="R316" s="90" t="s">
        <v>931</v>
      </c>
      <c r="S316" s="90" t="s">
        <v>1438</v>
      </c>
      <c r="T316" s="92" t="s">
        <v>932</v>
      </c>
      <c r="U316" s="92" t="s">
        <v>933</v>
      </c>
      <c r="V316" s="90" t="s">
        <v>1439</v>
      </c>
      <c r="W316" s="92" t="s">
        <v>1432</v>
      </c>
      <c r="X316" s="90" t="s">
        <v>1442</v>
      </c>
      <c r="Y316" s="90" t="s">
        <v>2722</v>
      </c>
      <c r="Z316" s="90" t="s">
        <v>1444</v>
      </c>
      <c r="AA316" s="90" t="s">
        <v>2723</v>
      </c>
      <c r="AB316" s="385">
        <v>1.2E-2</v>
      </c>
      <c r="AC316" s="94">
        <v>42079</v>
      </c>
      <c r="AD316" s="95" t="s">
        <v>1432</v>
      </c>
      <c r="AE316" s="157" t="s">
        <v>3063</v>
      </c>
      <c r="AF316" s="96" t="s">
        <v>1445</v>
      </c>
      <c r="AG316" s="97"/>
      <c r="AH316" s="96">
        <v>0</v>
      </c>
      <c r="AI316" s="96">
        <v>0</v>
      </c>
      <c r="AJ316" s="96">
        <v>0</v>
      </c>
      <c r="AK316" s="96">
        <v>1</v>
      </c>
      <c r="AL316" s="96">
        <v>2</v>
      </c>
      <c r="AM316" s="96">
        <v>0</v>
      </c>
      <c r="AN316" s="96">
        <v>0</v>
      </c>
      <c r="AO316" s="96">
        <v>0</v>
      </c>
      <c r="AP316" s="96">
        <v>0</v>
      </c>
      <c r="AQ316" s="96">
        <v>0</v>
      </c>
      <c r="AR316" s="96">
        <v>1</v>
      </c>
      <c r="AS316" s="96">
        <v>2</v>
      </c>
      <c r="AT316" s="96">
        <v>0</v>
      </c>
      <c r="AU316" s="96">
        <v>0</v>
      </c>
      <c r="AV316" s="96">
        <v>0</v>
      </c>
      <c r="AW316" s="96">
        <v>0</v>
      </c>
      <c r="AX316" s="96">
        <v>0</v>
      </c>
      <c r="AY316" s="96">
        <v>0</v>
      </c>
      <c r="AZ316" s="96">
        <v>0</v>
      </c>
      <c r="BA316" s="96">
        <v>0</v>
      </c>
      <c r="BB316" s="96">
        <v>0</v>
      </c>
      <c r="BC316" s="96">
        <v>0</v>
      </c>
      <c r="BD316" s="96">
        <v>0</v>
      </c>
      <c r="BE316" s="96">
        <v>0</v>
      </c>
      <c r="BF316" s="96">
        <v>0</v>
      </c>
      <c r="BG316" s="96">
        <v>0</v>
      </c>
      <c r="BH316" s="96">
        <v>0</v>
      </c>
      <c r="BI316" s="96">
        <v>0</v>
      </c>
      <c r="BJ316" s="96">
        <v>0</v>
      </c>
      <c r="BK316" s="96">
        <v>0</v>
      </c>
      <c r="BL316" s="120" t="s">
        <v>4490</v>
      </c>
      <c r="BM316" s="98">
        <v>0</v>
      </c>
      <c r="BN316" s="133">
        <f t="shared" si="25"/>
        <v>1.5</v>
      </c>
      <c r="BO316" s="241">
        <v>1.5</v>
      </c>
      <c r="BP316" s="79">
        <v>0</v>
      </c>
      <c r="BQ316" s="79">
        <v>0</v>
      </c>
      <c r="BR316" s="79">
        <v>0</v>
      </c>
      <c r="BS316" s="238">
        <v>0</v>
      </c>
      <c r="BT316" s="79">
        <v>0</v>
      </c>
      <c r="BU316" s="79">
        <v>0</v>
      </c>
      <c r="BV316" s="79">
        <v>0</v>
      </c>
      <c r="BW316" s="79">
        <v>0</v>
      </c>
      <c r="BX316" s="79">
        <v>0</v>
      </c>
      <c r="BY316" s="79">
        <v>0</v>
      </c>
      <c r="BZ316" s="79">
        <v>0</v>
      </c>
      <c r="CA316" s="79">
        <v>0</v>
      </c>
      <c r="CB316" s="79">
        <v>0</v>
      </c>
      <c r="CC316" s="79">
        <v>0</v>
      </c>
      <c r="CD316" s="79">
        <v>0</v>
      </c>
      <c r="CE316" s="79">
        <v>0</v>
      </c>
      <c r="CF316" s="79">
        <v>0</v>
      </c>
      <c r="CG316" s="79">
        <v>0</v>
      </c>
      <c r="CH316" s="79">
        <v>0</v>
      </c>
      <c r="CI316" s="81">
        <f t="shared" ref="CI316:CI331" si="26">SUBTOTAL(9,BN316:CH316)</f>
        <v>3</v>
      </c>
      <c r="CJ316" s="260">
        <f t="shared" ref="CJ316:CJ379" si="27">SUM(BN316:CB316)</f>
        <v>3</v>
      </c>
      <c r="CK316" s="260">
        <f t="shared" ref="CK316:CK379" si="28">SUM(BO316:BS316)</f>
        <v>1.5</v>
      </c>
      <c r="CL316" s="260">
        <f t="shared" ref="CL316:CL379" si="29">SUM(BO316:BX316)</f>
        <v>1.5</v>
      </c>
      <c r="CM316" s="83">
        <v>8</v>
      </c>
      <c r="CN316" s="254" t="s">
        <v>4965</v>
      </c>
      <c r="CO316" s="180" t="s">
        <v>1941</v>
      </c>
      <c r="CP316" s="256" t="s">
        <v>4965</v>
      </c>
      <c r="CQ316" s="86" t="s">
        <v>4965</v>
      </c>
      <c r="CR316" s="85" t="s">
        <v>4965</v>
      </c>
      <c r="CS316" s="85" t="s">
        <v>4965</v>
      </c>
      <c r="CT316" s="85" t="s">
        <v>4965</v>
      </c>
      <c r="CU316" s="86"/>
    </row>
    <row r="317" spans="1:99" ht="12" customHeight="1" x14ac:dyDescent="0.2">
      <c r="A317" s="89" t="s">
        <v>2442</v>
      </c>
      <c r="B317" s="90" t="s">
        <v>934</v>
      </c>
      <c r="C317" s="90" t="s">
        <v>1432</v>
      </c>
      <c r="D317" s="90" t="s">
        <v>1432</v>
      </c>
      <c r="E317" s="96" t="s">
        <v>1432</v>
      </c>
      <c r="F317" s="90" t="s">
        <v>935</v>
      </c>
      <c r="G317" s="90" t="s">
        <v>5039</v>
      </c>
      <c r="H317" s="90" t="s">
        <v>3299</v>
      </c>
      <c r="I317" s="90" t="s">
        <v>936</v>
      </c>
      <c r="J317" s="90">
        <v>528704</v>
      </c>
      <c r="K317" s="90">
        <v>176459</v>
      </c>
      <c r="L317" s="177" t="s">
        <v>3066</v>
      </c>
      <c r="M317" s="91">
        <v>41975</v>
      </c>
      <c r="N317" s="92" t="s">
        <v>1432</v>
      </c>
      <c r="O317" s="90">
        <v>0</v>
      </c>
      <c r="P317" s="90">
        <v>1</v>
      </c>
      <c r="Q317" s="93">
        <v>1</v>
      </c>
      <c r="R317" s="90" t="s">
        <v>609</v>
      </c>
      <c r="S317" s="90" t="s">
        <v>1438</v>
      </c>
      <c r="T317" s="92" t="s">
        <v>938</v>
      </c>
      <c r="U317" s="92" t="s">
        <v>1471</v>
      </c>
      <c r="V317" s="90" t="s">
        <v>1439</v>
      </c>
      <c r="W317" s="92" t="s">
        <v>1432</v>
      </c>
      <c r="X317" s="90" t="s">
        <v>1442</v>
      </c>
      <c r="Y317" s="90" t="s">
        <v>2722</v>
      </c>
      <c r="Z317" s="90" t="s">
        <v>1444</v>
      </c>
      <c r="AA317" s="90" t="s">
        <v>2723</v>
      </c>
      <c r="AB317" s="385">
        <v>4.0000000000000001E-3</v>
      </c>
      <c r="AC317" s="94">
        <v>41975</v>
      </c>
      <c r="AD317" s="95" t="s">
        <v>1432</v>
      </c>
      <c r="AE317" s="157" t="s">
        <v>3063</v>
      </c>
      <c r="AF317" s="96" t="s">
        <v>1445</v>
      </c>
      <c r="AG317" s="97"/>
      <c r="AH317" s="96">
        <v>0</v>
      </c>
      <c r="AI317" s="96">
        <v>0</v>
      </c>
      <c r="AJ317" s="96">
        <v>0</v>
      </c>
      <c r="AK317" s="96">
        <v>1</v>
      </c>
      <c r="AL317" s="96">
        <v>0</v>
      </c>
      <c r="AM317" s="96">
        <v>0</v>
      </c>
      <c r="AN317" s="96">
        <v>0</v>
      </c>
      <c r="AO317" s="96">
        <v>0</v>
      </c>
      <c r="AP317" s="96">
        <v>0</v>
      </c>
      <c r="AQ317" s="96">
        <v>0</v>
      </c>
      <c r="AR317" s="96">
        <v>1</v>
      </c>
      <c r="AS317" s="96">
        <v>0</v>
      </c>
      <c r="AT317" s="96">
        <v>0</v>
      </c>
      <c r="AU317" s="96">
        <v>0</v>
      </c>
      <c r="AV317" s="96">
        <v>0</v>
      </c>
      <c r="AW317" s="96">
        <v>0</v>
      </c>
      <c r="AX317" s="96">
        <v>0</v>
      </c>
      <c r="AY317" s="96">
        <v>0</v>
      </c>
      <c r="AZ317" s="96">
        <v>0</v>
      </c>
      <c r="BA317" s="96">
        <v>0</v>
      </c>
      <c r="BB317" s="96">
        <v>0</v>
      </c>
      <c r="BC317" s="96">
        <v>0</v>
      </c>
      <c r="BD317" s="96">
        <v>0</v>
      </c>
      <c r="BE317" s="96">
        <v>0</v>
      </c>
      <c r="BF317" s="96">
        <v>0</v>
      </c>
      <c r="BG317" s="96">
        <v>0</v>
      </c>
      <c r="BH317" s="96">
        <v>0</v>
      </c>
      <c r="BI317" s="96">
        <v>0</v>
      </c>
      <c r="BJ317" s="96">
        <v>0</v>
      </c>
      <c r="BK317" s="96">
        <v>0</v>
      </c>
      <c r="BL317" s="120" t="s">
        <v>4490</v>
      </c>
      <c r="BM317" s="98">
        <v>0</v>
      </c>
      <c r="BN317" s="133">
        <f t="shared" si="25"/>
        <v>0.5</v>
      </c>
      <c r="BO317" s="241">
        <v>0.5</v>
      </c>
      <c r="BP317" s="79">
        <v>0</v>
      </c>
      <c r="BQ317" s="79">
        <v>0</v>
      </c>
      <c r="BR317" s="79">
        <v>0</v>
      </c>
      <c r="BS317" s="238">
        <v>0</v>
      </c>
      <c r="BT317" s="79">
        <v>0</v>
      </c>
      <c r="BU317" s="79">
        <v>0</v>
      </c>
      <c r="BV317" s="79">
        <v>0</v>
      </c>
      <c r="BW317" s="79">
        <v>0</v>
      </c>
      <c r="BX317" s="79">
        <v>0</v>
      </c>
      <c r="BY317" s="79">
        <v>0</v>
      </c>
      <c r="BZ317" s="79">
        <v>0</v>
      </c>
      <c r="CA317" s="79">
        <v>0</v>
      </c>
      <c r="CB317" s="79">
        <v>0</v>
      </c>
      <c r="CC317" s="79">
        <v>0</v>
      </c>
      <c r="CD317" s="79">
        <v>0</v>
      </c>
      <c r="CE317" s="79">
        <v>0</v>
      </c>
      <c r="CF317" s="79">
        <v>0</v>
      </c>
      <c r="CG317" s="79">
        <v>0</v>
      </c>
      <c r="CH317" s="79">
        <v>0</v>
      </c>
      <c r="CI317" s="81">
        <f t="shared" si="26"/>
        <v>1</v>
      </c>
      <c r="CJ317" s="260">
        <f t="shared" si="27"/>
        <v>1</v>
      </c>
      <c r="CK317" s="260">
        <f t="shared" si="28"/>
        <v>0.5</v>
      </c>
      <c r="CL317" s="260">
        <f t="shared" si="29"/>
        <v>0.5</v>
      </c>
      <c r="CM317" s="83">
        <v>8</v>
      </c>
      <c r="CN317" s="254" t="s">
        <v>4965</v>
      </c>
      <c r="CO317" s="140" t="s">
        <v>4965</v>
      </c>
      <c r="CP317" s="256" t="s">
        <v>4965</v>
      </c>
      <c r="CQ317" s="86" t="s">
        <v>4965</v>
      </c>
      <c r="CR317" s="85" t="s">
        <v>4965</v>
      </c>
      <c r="CS317" s="85" t="s">
        <v>4965</v>
      </c>
      <c r="CT317" s="85" t="s">
        <v>4965</v>
      </c>
      <c r="CU317" s="86"/>
    </row>
    <row r="318" spans="1:99" s="363" customFormat="1" ht="12" customHeight="1" x14ac:dyDescent="0.2">
      <c r="A318" s="89" t="s">
        <v>2442</v>
      </c>
      <c r="B318" s="90" t="s">
        <v>939</v>
      </c>
      <c r="C318" s="90" t="s">
        <v>1432</v>
      </c>
      <c r="D318" s="90" t="s">
        <v>1432</v>
      </c>
      <c r="E318" s="96" t="s">
        <v>992</v>
      </c>
      <c r="F318" s="90" t="s">
        <v>1432</v>
      </c>
      <c r="G318" s="90" t="s">
        <v>993</v>
      </c>
      <c r="H318" s="90" t="s">
        <v>3875</v>
      </c>
      <c r="I318" s="90" t="s">
        <v>994</v>
      </c>
      <c r="J318" s="90">
        <v>528501</v>
      </c>
      <c r="K318" s="90">
        <v>174179</v>
      </c>
      <c r="L318" s="177" t="s">
        <v>3076</v>
      </c>
      <c r="M318" s="91">
        <v>42094</v>
      </c>
      <c r="N318" s="92" t="s">
        <v>1432</v>
      </c>
      <c r="O318" s="90">
        <v>0</v>
      </c>
      <c r="P318" s="90">
        <v>7</v>
      </c>
      <c r="Q318" s="93">
        <v>7</v>
      </c>
      <c r="R318" s="90" t="s">
        <v>995</v>
      </c>
      <c r="S318" s="90" t="s">
        <v>3676</v>
      </c>
      <c r="T318" s="92" t="s">
        <v>925</v>
      </c>
      <c r="U318" s="92" t="s">
        <v>996</v>
      </c>
      <c r="V318" s="90" t="s">
        <v>3677</v>
      </c>
      <c r="W318" s="92" t="s">
        <v>997</v>
      </c>
      <c r="X318" s="90" t="s">
        <v>1442</v>
      </c>
      <c r="Y318" s="90" t="s">
        <v>2722</v>
      </c>
      <c r="Z318" s="90" t="s">
        <v>1444</v>
      </c>
      <c r="AA318" s="90" t="s">
        <v>2723</v>
      </c>
      <c r="AB318" s="385">
        <v>9.9000000000000005E-2</v>
      </c>
      <c r="AC318" s="94">
        <v>42094</v>
      </c>
      <c r="AD318" s="95" t="s">
        <v>1432</v>
      </c>
      <c r="AE318" s="157" t="s">
        <v>3063</v>
      </c>
      <c r="AF318" s="96" t="s">
        <v>1445</v>
      </c>
      <c r="AG318" s="97"/>
      <c r="AH318" s="96">
        <v>0</v>
      </c>
      <c r="AI318" s="96">
        <v>7</v>
      </c>
      <c r="AJ318" s="96">
        <v>0</v>
      </c>
      <c r="AK318" s="96">
        <v>4</v>
      </c>
      <c r="AL318" s="96">
        <v>2</v>
      </c>
      <c r="AM318" s="96">
        <v>1</v>
      </c>
      <c r="AN318" s="96">
        <v>0</v>
      </c>
      <c r="AO318" s="96">
        <v>0</v>
      </c>
      <c r="AP318" s="96">
        <v>0</v>
      </c>
      <c r="AQ318" s="96">
        <v>0</v>
      </c>
      <c r="AR318" s="96">
        <v>4</v>
      </c>
      <c r="AS318" s="96">
        <v>2</v>
      </c>
      <c r="AT318" s="96">
        <v>1</v>
      </c>
      <c r="AU318" s="96">
        <v>0</v>
      </c>
      <c r="AV318" s="96">
        <v>0</v>
      </c>
      <c r="AW318" s="96">
        <v>0</v>
      </c>
      <c r="AX318" s="96">
        <v>0</v>
      </c>
      <c r="AY318" s="96">
        <v>0</v>
      </c>
      <c r="AZ318" s="96">
        <v>0</v>
      </c>
      <c r="BA318" s="96">
        <v>0</v>
      </c>
      <c r="BB318" s="96">
        <v>0</v>
      </c>
      <c r="BC318" s="96">
        <v>0</v>
      </c>
      <c r="BD318" s="96">
        <v>0</v>
      </c>
      <c r="BE318" s="96">
        <v>0</v>
      </c>
      <c r="BF318" s="96">
        <v>0</v>
      </c>
      <c r="BG318" s="96">
        <v>0</v>
      </c>
      <c r="BH318" s="96">
        <v>0</v>
      </c>
      <c r="BI318" s="96">
        <v>0</v>
      </c>
      <c r="BJ318" s="96">
        <v>0</v>
      </c>
      <c r="BK318" s="96">
        <v>0</v>
      </c>
      <c r="BL318" s="120" t="s">
        <v>4490</v>
      </c>
      <c r="BM318" s="98">
        <v>0</v>
      </c>
      <c r="BN318" s="133">
        <f t="shared" si="25"/>
        <v>3.5</v>
      </c>
      <c r="BO318" s="241">
        <v>3.5</v>
      </c>
      <c r="BP318" s="79">
        <v>0</v>
      </c>
      <c r="BQ318" s="79">
        <v>0</v>
      </c>
      <c r="BR318" s="79">
        <v>0</v>
      </c>
      <c r="BS318" s="238">
        <v>0</v>
      </c>
      <c r="BT318" s="79">
        <v>0</v>
      </c>
      <c r="BU318" s="79">
        <v>0</v>
      </c>
      <c r="BV318" s="79">
        <v>0</v>
      </c>
      <c r="BW318" s="79">
        <v>0</v>
      </c>
      <c r="BX318" s="79">
        <v>0</v>
      </c>
      <c r="BY318" s="79">
        <v>0</v>
      </c>
      <c r="BZ318" s="79">
        <v>0</v>
      </c>
      <c r="CA318" s="79">
        <v>0</v>
      </c>
      <c r="CB318" s="79">
        <v>0</v>
      </c>
      <c r="CC318" s="79">
        <v>0</v>
      </c>
      <c r="CD318" s="79">
        <v>0</v>
      </c>
      <c r="CE318" s="79">
        <v>0</v>
      </c>
      <c r="CF318" s="79">
        <v>0</v>
      </c>
      <c r="CG318" s="79">
        <v>0</v>
      </c>
      <c r="CH318" s="79">
        <v>0</v>
      </c>
      <c r="CI318" s="81">
        <f t="shared" si="26"/>
        <v>7</v>
      </c>
      <c r="CJ318" s="260">
        <f t="shared" si="27"/>
        <v>7</v>
      </c>
      <c r="CK318" s="260">
        <f t="shared" si="28"/>
        <v>3.5</v>
      </c>
      <c r="CL318" s="260">
        <f t="shared" si="29"/>
        <v>3.5</v>
      </c>
      <c r="CM318" s="83">
        <v>8</v>
      </c>
      <c r="CN318" s="254" t="s">
        <v>4965</v>
      </c>
      <c r="CO318" s="140" t="s">
        <v>4965</v>
      </c>
      <c r="CP318" s="256" t="s">
        <v>4965</v>
      </c>
      <c r="CQ318" s="86" t="s">
        <v>4965</v>
      </c>
      <c r="CR318" s="85" t="s">
        <v>4965</v>
      </c>
      <c r="CS318" s="85" t="s">
        <v>4965</v>
      </c>
      <c r="CT318" s="85" t="s">
        <v>4965</v>
      </c>
      <c r="CU318" s="86"/>
    </row>
    <row r="319" spans="1:99" ht="12" customHeight="1" x14ac:dyDescent="0.2">
      <c r="A319" s="89" t="s">
        <v>2442</v>
      </c>
      <c r="B319" s="90" t="s">
        <v>998</v>
      </c>
      <c r="C319" s="90" t="s">
        <v>1432</v>
      </c>
      <c r="D319" s="90" t="s">
        <v>1432</v>
      </c>
      <c r="E319" s="96" t="s">
        <v>1432</v>
      </c>
      <c r="F319" s="90" t="s">
        <v>1432</v>
      </c>
      <c r="G319" s="90" t="s">
        <v>999</v>
      </c>
      <c r="H319" s="90" t="s">
        <v>1458</v>
      </c>
      <c r="I319" s="90" t="s">
        <v>1000</v>
      </c>
      <c r="J319" s="90">
        <v>521828</v>
      </c>
      <c r="K319" s="90">
        <v>175440</v>
      </c>
      <c r="L319" s="177" t="s">
        <v>3068</v>
      </c>
      <c r="M319" s="91">
        <v>41729</v>
      </c>
      <c r="N319" s="92" t="s">
        <v>1432</v>
      </c>
      <c r="O319" s="90">
        <v>0</v>
      </c>
      <c r="P319" s="90">
        <v>21</v>
      </c>
      <c r="Q319" s="93">
        <v>21</v>
      </c>
      <c r="R319" s="90" t="s">
        <v>1891</v>
      </c>
      <c r="S319" s="90" t="s">
        <v>1438</v>
      </c>
      <c r="T319" s="92" t="s">
        <v>4214</v>
      </c>
      <c r="U319" s="92" t="s">
        <v>996</v>
      </c>
      <c r="V319" s="90" t="s">
        <v>1439</v>
      </c>
      <c r="W319" s="92" t="s">
        <v>1432</v>
      </c>
      <c r="X319" s="90" t="s">
        <v>1442</v>
      </c>
      <c r="Y319" s="90" t="s">
        <v>1443</v>
      </c>
      <c r="Z319" s="90" t="s">
        <v>1443</v>
      </c>
      <c r="AA319" s="90" t="s">
        <v>1444</v>
      </c>
      <c r="AB319" s="385">
        <v>0.28599999999999998</v>
      </c>
      <c r="AC319" s="94">
        <v>41729</v>
      </c>
      <c r="AD319" s="95" t="s">
        <v>1432</v>
      </c>
      <c r="AE319" s="157" t="s">
        <v>3063</v>
      </c>
      <c r="AF319" s="96" t="s">
        <v>1892</v>
      </c>
      <c r="AG319" s="97"/>
      <c r="AH319" s="96">
        <v>21</v>
      </c>
      <c r="AI319" s="96">
        <v>21</v>
      </c>
      <c r="AJ319" s="96">
        <v>0</v>
      </c>
      <c r="AK319" s="96">
        <v>0</v>
      </c>
      <c r="AL319" s="96">
        <v>9</v>
      </c>
      <c r="AM319" s="96">
        <v>2</v>
      </c>
      <c r="AN319" s="96">
        <v>1</v>
      </c>
      <c r="AO319" s="96">
        <v>9</v>
      </c>
      <c r="AP319" s="96">
        <v>0</v>
      </c>
      <c r="AQ319" s="96">
        <v>0</v>
      </c>
      <c r="AR319" s="96">
        <v>0</v>
      </c>
      <c r="AS319" s="96">
        <v>9</v>
      </c>
      <c r="AT319" s="96">
        <v>2</v>
      </c>
      <c r="AU319" s="96">
        <v>1</v>
      </c>
      <c r="AV319" s="96">
        <v>0</v>
      </c>
      <c r="AW319" s="96">
        <v>0</v>
      </c>
      <c r="AX319" s="96">
        <v>0</v>
      </c>
      <c r="AY319" s="96">
        <v>0</v>
      </c>
      <c r="AZ319" s="96">
        <v>0</v>
      </c>
      <c r="BA319" s="96">
        <v>0</v>
      </c>
      <c r="BB319" s="96">
        <v>0</v>
      </c>
      <c r="BC319" s="96">
        <v>9</v>
      </c>
      <c r="BD319" s="96">
        <v>0</v>
      </c>
      <c r="BE319" s="96">
        <v>0</v>
      </c>
      <c r="BF319" s="96">
        <v>0</v>
      </c>
      <c r="BG319" s="96">
        <v>0</v>
      </c>
      <c r="BH319" s="96">
        <v>0</v>
      </c>
      <c r="BI319" s="96">
        <v>0</v>
      </c>
      <c r="BJ319" s="96">
        <v>0</v>
      </c>
      <c r="BK319" s="96">
        <v>0</v>
      </c>
      <c r="BL319" s="120" t="s">
        <v>4968</v>
      </c>
      <c r="BM319" s="98">
        <v>0</v>
      </c>
      <c r="BN319" s="133">
        <v>21</v>
      </c>
      <c r="BO319" s="237">
        <v>0</v>
      </c>
      <c r="BP319" s="79">
        <v>0</v>
      </c>
      <c r="BQ319" s="79">
        <v>0</v>
      </c>
      <c r="BR319" s="79">
        <v>0</v>
      </c>
      <c r="BS319" s="238">
        <v>0</v>
      </c>
      <c r="BT319" s="79">
        <v>0</v>
      </c>
      <c r="BU319" s="79">
        <v>0</v>
      </c>
      <c r="BV319" s="79">
        <v>0</v>
      </c>
      <c r="BW319" s="79">
        <v>0</v>
      </c>
      <c r="BX319" s="79">
        <v>0</v>
      </c>
      <c r="BY319" s="79">
        <v>0</v>
      </c>
      <c r="BZ319" s="79">
        <v>0</v>
      </c>
      <c r="CA319" s="79">
        <v>0</v>
      </c>
      <c r="CB319" s="79">
        <v>0</v>
      </c>
      <c r="CC319" s="79">
        <v>0</v>
      </c>
      <c r="CD319" s="79">
        <v>0</v>
      </c>
      <c r="CE319" s="79">
        <v>0</v>
      </c>
      <c r="CF319" s="79">
        <v>0</v>
      </c>
      <c r="CG319" s="79">
        <v>0</v>
      </c>
      <c r="CH319" s="79">
        <v>0</v>
      </c>
      <c r="CI319" s="81">
        <f t="shared" si="26"/>
        <v>21</v>
      </c>
      <c r="CJ319" s="260">
        <f t="shared" si="27"/>
        <v>21</v>
      </c>
      <c r="CK319" s="131">
        <f t="shared" si="28"/>
        <v>0</v>
      </c>
      <c r="CL319" s="131">
        <f t="shared" si="29"/>
        <v>0</v>
      </c>
      <c r="CM319" s="83">
        <v>3</v>
      </c>
      <c r="CN319" s="254" t="s">
        <v>4965</v>
      </c>
      <c r="CO319" s="140" t="s">
        <v>4965</v>
      </c>
      <c r="CP319" s="256" t="s">
        <v>4965</v>
      </c>
      <c r="CQ319" s="86" t="s">
        <v>4965</v>
      </c>
      <c r="CR319" s="85" t="s">
        <v>4965</v>
      </c>
      <c r="CS319" s="85" t="s">
        <v>4965</v>
      </c>
      <c r="CT319" s="85" t="s">
        <v>4965</v>
      </c>
      <c r="CU319" s="86"/>
    </row>
    <row r="320" spans="1:99" ht="12" customHeight="1" x14ac:dyDescent="0.2">
      <c r="A320" s="89" t="s">
        <v>2442</v>
      </c>
      <c r="B320" s="90" t="s">
        <v>1893</v>
      </c>
      <c r="C320" s="90" t="s">
        <v>1432</v>
      </c>
      <c r="D320" s="90" t="s">
        <v>1432</v>
      </c>
      <c r="E320" s="96" t="s">
        <v>1432</v>
      </c>
      <c r="F320" s="90" t="s">
        <v>1894</v>
      </c>
      <c r="G320" s="90" t="s">
        <v>1895</v>
      </c>
      <c r="H320" s="90" t="s">
        <v>2717</v>
      </c>
      <c r="I320" s="90" t="s">
        <v>1896</v>
      </c>
      <c r="J320" s="90">
        <v>527783</v>
      </c>
      <c r="K320" s="90">
        <v>174496</v>
      </c>
      <c r="L320" s="177" t="s">
        <v>3084</v>
      </c>
      <c r="M320" s="91">
        <v>41666</v>
      </c>
      <c r="N320" s="92" t="s">
        <v>1432</v>
      </c>
      <c r="O320" s="90">
        <v>1</v>
      </c>
      <c r="P320" s="90">
        <v>1</v>
      </c>
      <c r="Q320" s="93">
        <v>0</v>
      </c>
      <c r="R320" s="90" t="s">
        <v>1897</v>
      </c>
      <c r="S320" s="90" t="s">
        <v>1438</v>
      </c>
      <c r="T320" s="92" t="s">
        <v>3870</v>
      </c>
      <c r="U320" s="92" t="s">
        <v>1898</v>
      </c>
      <c r="V320" s="90" t="s">
        <v>1439</v>
      </c>
      <c r="W320" s="92" t="s">
        <v>1432</v>
      </c>
      <c r="X320" s="90" t="s">
        <v>1442</v>
      </c>
      <c r="Y320" s="90" t="s">
        <v>1443</v>
      </c>
      <c r="Z320" s="90" t="s">
        <v>1444</v>
      </c>
      <c r="AA320" s="90" t="s">
        <v>2713</v>
      </c>
      <c r="AB320" s="385">
        <v>0.01</v>
      </c>
      <c r="AC320" s="94">
        <v>41666</v>
      </c>
      <c r="AD320" s="95" t="s">
        <v>1432</v>
      </c>
      <c r="AE320" s="157" t="s">
        <v>3063</v>
      </c>
      <c r="AF320" s="96" t="s">
        <v>1445</v>
      </c>
      <c r="AG320" s="97"/>
      <c r="AH320" s="96">
        <v>0</v>
      </c>
      <c r="AI320" s="96">
        <v>0</v>
      </c>
      <c r="AJ320" s="96">
        <v>0</v>
      </c>
      <c r="AK320" s="96">
        <v>0</v>
      </c>
      <c r="AL320" s="96">
        <v>-1</v>
      </c>
      <c r="AM320" s="96">
        <v>0</v>
      </c>
      <c r="AN320" s="96">
        <v>1</v>
      </c>
      <c r="AO320" s="96">
        <v>0</v>
      </c>
      <c r="AP320" s="96">
        <v>0</v>
      </c>
      <c r="AQ320" s="96">
        <v>0</v>
      </c>
      <c r="AR320" s="96">
        <v>0</v>
      </c>
      <c r="AS320" s="96">
        <v>0</v>
      </c>
      <c r="AT320" s="96">
        <v>0</v>
      </c>
      <c r="AU320" s="96">
        <v>0</v>
      </c>
      <c r="AV320" s="96">
        <v>0</v>
      </c>
      <c r="AW320" s="96">
        <v>0</v>
      </c>
      <c r="AX320" s="96">
        <v>0</v>
      </c>
      <c r="AY320" s="96">
        <v>0</v>
      </c>
      <c r="AZ320" s="96">
        <v>-1</v>
      </c>
      <c r="BA320" s="96">
        <v>0</v>
      </c>
      <c r="BB320" s="96">
        <v>1</v>
      </c>
      <c r="BC320" s="96">
        <v>0</v>
      </c>
      <c r="BD320" s="96">
        <v>0</v>
      </c>
      <c r="BE320" s="96">
        <v>0</v>
      </c>
      <c r="BF320" s="96">
        <v>0</v>
      </c>
      <c r="BG320" s="96">
        <v>0</v>
      </c>
      <c r="BH320" s="96">
        <v>0</v>
      </c>
      <c r="BI320" s="96">
        <v>0</v>
      </c>
      <c r="BJ320" s="96">
        <v>0</v>
      </c>
      <c r="BK320" s="96">
        <v>0</v>
      </c>
      <c r="BL320" s="339"/>
      <c r="BM320" s="179">
        <f>Q320</f>
        <v>0</v>
      </c>
      <c r="BN320" s="79">
        <v>0</v>
      </c>
      <c r="BO320" s="237">
        <v>0</v>
      </c>
      <c r="BP320" s="79">
        <v>0</v>
      </c>
      <c r="BQ320" s="79">
        <v>0</v>
      </c>
      <c r="BR320" s="79">
        <v>0</v>
      </c>
      <c r="BS320" s="238">
        <v>0</v>
      </c>
      <c r="BT320" s="79">
        <v>0</v>
      </c>
      <c r="BU320" s="79">
        <v>0</v>
      </c>
      <c r="BV320" s="79">
        <v>0</v>
      </c>
      <c r="BW320" s="79">
        <v>0</v>
      </c>
      <c r="BX320" s="79">
        <v>0</v>
      </c>
      <c r="BY320" s="79">
        <v>0</v>
      </c>
      <c r="BZ320" s="79">
        <v>0</v>
      </c>
      <c r="CA320" s="79">
        <v>0</v>
      </c>
      <c r="CB320" s="79">
        <v>0</v>
      </c>
      <c r="CC320" s="79">
        <v>0</v>
      </c>
      <c r="CD320" s="79">
        <v>0</v>
      </c>
      <c r="CE320" s="79">
        <v>0</v>
      </c>
      <c r="CF320" s="79">
        <v>0</v>
      </c>
      <c r="CG320" s="79">
        <v>0</v>
      </c>
      <c r="CH320" s="79">
        <v>0</v>
      </c>
      <c r="CI320" s="81">
        <f t="shared" si="26"/>
        <v>0</v>
      </c>
      <c r="CJ320" s="131">
        <f t="shared" si="27"/>
        <v>0</v>
      </c>
      <c r="CK320" s="131">
        <f t="shared" si="28"/>
        <v>0</v>
      </c>
      <c r="CL320" s="131">
        <f t="shared" si="29"/>
        <v>0</v>
      </c>
      <c r="CM320" s="83">
        <v>2</v>
      </c>
      <c r="CN320" s="83" t="s">
        <v>4965</v>
      </c>
      <c r="CO320" s="140" t="s">
        <v>4965</v>
      </c>
      <c r="CP320" s="256" t="s">
        <v>4965</v>
      </c>
      <c r="CQ320" s="85" t="s">
        <v>4965</v>
      </c>
      <c r="CR320" s="85" t="s">
        <v>4965</v>
      </c>
      <c r="CS320" s="85" t="s">
        <v>4965</v>
      </c>
      <c r="CT320" s="85" t="s">
        <v>4965</v>
      </c>
      <c r="CU320" s="85"/>
    </row>
    <row r="321" spans="1:99" ht="12" customHeight="1" x14ac:dyDescent="0.2">
      <c r="A321" s="89" t="s">
        <v>2442</v>
      </c>
      <c r="B321" s="90" t="s">
        <v>1899</v>
      </c>
      <c r="C321" s="90" t="s">
        <v>1432</v>
      </c>
      <c r="D321" s="90" t="s">
        <v>1432</v>
      </c>
      <c r="E321" s="96" t="s">
        <v>1900</v>
      </c>
      <c r="F321" s="90" t="s">
        <v>1901</v>
      </c>
      <c r="G321" s="90" t="s">
        <v>1902</v>
      </c>
      <c r="H321" s="90" t="s">
        <v>3875</v>
      </c>
      <c r="I321" s="90" t="s">
        <v>1903</v>
      </c>
      <c r="J321" s="90">
        <v>528770</v>
      </c>
      <c r="K321" s="90">
        <v>174023</v>
      </c>
      <c r="L321" s="177" t="s">
        <v>3076</v>
      </c>
      <c r="M321" s="91">
        <v>42094</v>
      </c>
      <c r="N321" s="92" t="s">
        <v>1432</v>
      </c>
      <c r="O321" s="90">
        <v>0</v>
      </c>
      <c r="P321" s="90">
        <v>8</v>
      </c>
      <c r="Q321" s="93">
        <v>8</v>
      </c>
      <c r="R321" s="90" t="s">
        <v>610</v>
      </c>
      <c r="S321" s="90" t="s">
        <v>1438</v>
      </c>
      <c r="T321" s="92" t="s">
        <v>3263</v>
      </c>
      <c r="U321" s="92" t="s">
        <v>3264</v>
      </c>
      <c r="V321" s="90" t="s">
        <v>1439</v>
      </c>
      <c r="W321" s="92" t="s">
        <v>1432</v>
      </c>
      <c r="X321" s="90" t="s">
        <v>1442</v>
      </c>
      <c r="Y321" s="90" t="s">
        <v>2722</v>
      </c>
      <c r="Z321" s="90" t="s">
        <v>1444</v>
      </c>
      <c r="AA321" s="90" t="s">
        <v>3894</v>
      </c>
      <c r="AB321" s="385">
        <v>4.2999999999999997E-2</v>
      </c>
      <c r="AC321" s="94">
        <v>42094</v>
      </c>
      <c r="AD321" s="95" t="s">
        <v>1432</v>
      </c>
      <c r="AE321" s="157" t="s">
        <v>3063</v>
      </c>
      <c r="AF321" s="96" t="s">
        <v>1445</v>
      </c>
      <c r="AG321" s="97"/>
      <c r="AH321" s="96">
        <v>8</v>
      </c>
      <c r="AI321" s="96">
        <v>8</v>
      </c>
      <c r="AJ321" s="96">
        <v>0</v>
      </c>
      <c r="AK321" s="96">
        <v>2</v>
      </c>
      <c r="AL321" s="96">
        <v>6</v>
      </c>
      <c r="AM321" s="96">
        <v>0</v>
      </c>
      <c r="AN321" s="96">
        <v>0</v>
      </c>
      <c r="AO321" s="96">
        <v>0</v>
      </c>
      <c r="AP321" s="96">
        <v>0</v>
      </c>
      <c r="AQ321" s="96">
        <v>0</v>
      </c>
      <c r="AR321" s="96">
        <v>2</v>
      </c>
      <c r="AS321" s="96">
        <v>6</v>
      </c>
      <c r="AT321" s="96">
        <v>0</v>
      </c>
      <c r="AU321" s="96">
        <v>0</v>
      </c>
      <c r="AV321" s="96">
        <v>0</v>
      </c>
      <c r="AW321" s="96">
        <v>0</v>
      </c>
      <c r="AX321" s="96">
        <v>0</v>
      </c>
      <c r="AY321" s="96">
        <v>0</v>
      </c>
      <c r="AZ321" s="96">
        <v>0</v>
      </c>
      <c r="BA321" s="96">
        <v>0</v>
      </c>
      <c r="BB321" s="96">
        <v>0</v>
      </c>
      <c r="BC321" s="96">
        <v>0</v>
      </c>
      <c r="BD321" s="96">
        <v>0</v>
      </c>
      <c r="BE321" s="96">
        <v>0</v>
      </c>
      <c r="BF321" s="96">
        <v>0</v>
      </c>
      <c r="BG321" s="96">
        <v>0</v>
      </c>
      <c r="BH321" s="96">
        <v>0</v>
      </c>
      <c r="BI321" s="96">
        <v>0</v>
      </c>
      <c r="BJ321" s="96">
        <v>0</v>
      </c>
      <c r="BK321" s="96">
        <v>0</v>
      </c>
      <c r="BL321" s="120" t="s">
        <v>4490</v>
      </c>
      <c r="BM321" s="98">
        <v>0</v>
      </c>
      <c r="BN321" s="133">
        <f>Q321/2</f>
        <v>4</v>
      </c>
      <c r="BO321" s="241">
        <v>4</v>
      </c>
      <c r="BP321" s="79">
        <v>0</v>
      </c>
      <c r="BQ321" s="79">
        <v>0</v>
      </c>
      <c r="BR321" s="79">
        <v>0</v>
      </c>
      <c r="BS321" s="238">
        <v>0</v>
      </c>
      <c r="BT321" s="79">
        <v>0</v>
      </c>
      <c r="BU321" s="79">
        <v>0</v>
      </c>
      <c r="BV321" s="79">
        <v>0</v>
      </c>
      <c r="BW321" s="79">
        <v>0</v>
      </c>
      <c r="BX321" s="79">
        <v>0</v>
      </c>
      <c r="BY321" s="79">
        <v>0</v>
      </c>
      <c r="BZ321" s="79">
        <v>0</v>
      </c>
      <c r="CA321" s="79">
        <v>0</v>
      </c>
      <c r="CB321" s="79">
        <v>0</v>
      </c>
      <c r="CC321" s="79">
        <v>0</v>
      </c>
      <c r="CD321" s="79">
        <v>0</v>
      </c>
      <c r="CE321" s="79">
        <v>0</v>
      </c>
      <c r="CF321" s="79">
        <v>0</v>
      </c>
      <c r="CG321" s="79">
        <v>0</v>
      </c>
      <c r="CH321" s="79">
        <v>0</v>
      </c>
      <c r="CI321" s="81">
        <f t="shared" si="26"/>
        <v>8</v>
      </c>
      <c r="CJ321" s="260">
        <f t="shared" si="27"/>
        <v>8</v>
      </c>
      <c r="CK321" s="260">
        <f t="shared" si="28"/>
        <v>4</v>
      </c>
      <c r="CL321" s="260">
        <f t="shared" si="29"/>
        <v>4</v>
      </c>
      <c r="CM321" s="83">
        <v>8</v>
      </c>
      <c r="CN321" s="254" t="s">
        <v>4965</v>
      </c>
      <c r="CO321" s="140" t="s">
        <v>4965</v>
      </c>
      <c r="CP321" s="256" t="s">
        <v>4965</v>
      </c>
      <c r="CQ321" s="86" t="s">
        <v>4965</v>
      </c>
      <c r="CR321" s="85" t="s">
        <v>4965</v>
      </c>
      <c r="CS321" s="85" t="s">
        <v>4965</v>
      </c>
      <c r="CT321" s="85" t="s">
        <v>4965</v>
      </c>
      <c r="CU321" s="86"/>
    </row>
    <row r="322" spans="1:99" s="363" customFormat="1" ht="12" customHeight="1" x14ac:dyDescent="0.2">
      <c r="A322" s="89" t="s">
        <v>2442</v>
      </c>
      <c r="B322" s="90" t="s">
        <v>3265</v>
      </c>
      <c r="C322" s="90" t="s">
        <v>1432</v>
      </c>
      <c r="D322" s="90" t="s">
        <v>1432</v>
      </c>
      <c r="E322" s="96" t="s">
        <v>1432</v>
      </c>
      <c r="F322" s="90" t="s">
        <v>3266</v>
      </c>
      <c r="G322" s="90" t="s">
        <v>3267</v>
      </c>
      <c r="H322" s="90" t="s">
        <v>3875</v>
      </c>
      <c r="I322" s="90" t="s">
        <v>3268</v>
      </c>
      <c r="J322" s="90">
        <v>528618</v>
      </c>
      <c r="K322" s="90">
        <v>173430</v>
      </c>
      <c r="L322" s="177" t="s">
        <v>3076</v>
      </c>
      <c r="M322" s="91">
        <v>40999</v>
      </c>
      <c r="N322" s="92" t="s">
        <v>1432</v>
      </c>
      <c r="O322" s="90">
        <v>1</v>
      </c>
      <c r="P322" s="90">
        <v>2</v>
      </c>
      <c r="Q322" s="93">
        <v>1</v>
      </c>
      <c r="R322" s="90" t="s">
        <v>3270</v>
      </c>
      <c r="S322" s="90" t="s">
        <v>1438</v>
      </c>
      <c r="T322" s="92" t="s">
        <v>3263</v>
      </c>
      <c r="U322" s="92" t="s">
        <v>996</v>
      </c>
      <c r="V322" s="90" t="s">
        <v>1439</v>
      </c>
      <c r="W322" s="92" t="s">
        <v>1432</v>
      </c>
      <c r="X322" s="90" t="s">
        <v>1442</v>
      </c>
      <c r="Y322" s="90" t="s">
        <v>3893</v>
      </c>
      <c r="Z322" s="90" t="s">
        <v>1444</v>
      </c>
      <c r="AA322" s="90" t="s">
        <v>3894</v>
      </c>
      <c r="AB322" s="385">
        <v>3.0000000000000001E-3</v>
      </c>
      <c r="AC322" s="94">
        <v>40999</v>
      </c>
      <c r="AD322" s="95" t="s">
        <v>1432</v>
      </c>
      <c r="AE322" s="157" t="s">
        <v>3063</v>
      </c>
      <c r="AF322" s="96" t="s">
        <v>1445</v>
      </c>
      <c r="AG322" s="97"/>
      <c r="AH322" s="96">
        <v>0</v>
      </c>
      <c r="AI322" s="96">
        <v>0</v>
      </c>
      <c r="AJ322" s="96">
        <v>0</v>
      </c>
      <c r="AK322" s="96">
        <v>2</v>
      </c>
      <c r="AL322" s="96">
        <v>0</v>
      </c>
      <c r="AM322" s="96">
        <v>0</v>
      </c>
      <c r="AN322" s="96">
        <v>0</v>
      </c>
      <c r="AO322" s="96">
        <v>-1</v>
      </c>
      <c r="AP322" s="96">
        <v>0</v>
      </c>
      <c r="AQ322" s="96">
        <v>0</v>
      </c>
      <c r="AR322" s="96">
        <v>2</v>
      </c>
      <c r="AS322" s="96">
        <v>0</v>
      </c>
      <c r="AT322" s="96">
        <v>0</v>
      </c>
      <c r="AU322" s="96">
        <v>0</v>
      </c>
      <c r="AV322" s="96">
        <v>-1</v>
      </c>
      <c r="AW322" s="96">
        <v>0</v>
      </c>
      <c r="AX322" s="96">
        <v>0</v>
      </c>
      <c r="AY322" s="96">
        <v>0</v>
      </c>
      <c r="AZ322" s="96">
        <v>0</v>
      </c>
      <c r="BA322" s="96">
        <v>0</v>
      </c>
      <c r="BB322" s="96">
        <v>0</v>
      </c>
      <c r="BC322" s="96">
        <v>0</v>
      </c>
      <c r="BD322" s="96">
        <v>0</v>
      </c>
      <c r="BE322" s="96">
        <v>0</v>
      </c>
      <c r="BF322" s="96">
        <v>0</v>
      </c>
      <c r="BG322" s="96">
        <v>0</v>
      </c>
      <c r="BH322" s="96">
        <v>0</v>
      </c>
      <c r="BI322" s="96">
        <v>0</v>
      </c>
      <c r="BJ322" s="96">
        <v>0</v>
      </c>
      <c r="BK322" s="96">
        <v>0</v>
      </c>
      <c r="BL322" s="120" t="s">
        <v>4490</v>
      </c>
      <c r="BM322" s="98">
        <v>0</v>
      </c>
      <c r="BN322" s="133">
        <f>Q322/2</f>
        <v>0.5</v>
      </c>
      <c r="BO322" s="241">
        <v>0.5</v>
      </c>
      <c r="BP322" s="79">
        <v>0</v>
      </c>
      <c r="BQ322" s="79">
        <v>0</v>
      </c>
      <c r="BR322" s="79">
        <v>0</v>
      </c>
      <c r="BS322" s="238">
        <v>0</v>
      </c>
      <c r="BT322" s="79">
        <v>0</v>
      </c>
      <c r="BU322" s="79">
        <v>0</v>
      </c>
      <c r="BV322" s="79">
        <v>0</v>
      </c>
      <c r="BW322" s="79">
        <v>0</v>
      </c>
      <c r="BX322" s="79">
        <v>0</v>
      </c>
      <c r="BY322" s="79">
        <v>0</v>
      </c>
      <c r="BZ322" s="79">
        <v>0</v>
      </c>
      <c r="CA322" s="79">
        <v>0</v>
      </c>
      <c r="CB322" s="79">
        <v>0</v>
      </c>
      <c r="CC322" s="79">
        <v>0</v>
      </c>
      <c r="CD322" s="79">
        <v>0</v>
      </c>
      <c r="CE322" s="79">
        <v>0</v>
      </c>
      <c r="CF322" s="79">
        <v>0</v>
      </c>
      <c r="CG322" s="79">
        <v>0</v>
      </c>
      <c r="CH322" s="79">
        <v>0</v>
      </c>
      <c r="CI322" s="81">
        <f t="shared" si="26"/>
        <v>1</v>
      </c>
      <c r="CJ322" s="260">
        <f t="shared" si="27"/>
        <v>1</v>
      </c>
      <c r="CK322" s="260">
        <f t="shared" si="28"/>
        <v>0.5</v>
      </c>
      <c r="CL322" s="260">
        <f t="shared" si="29"/>
        <v>0.5</v>
      </c>
      <c r="CM322" s="83">
        <v>8</v>
      </c>
      <c r="CN322" s="254" t="s">
        <v>4965</v>
      </c>
      <c r="CO322" s="140" t="s">
        <v>4965</v>
      </c>
      <c r="CP322" s="256" t="s">
        <v>4965</v>
      </c>
      <c r="CQ322" s="86" t="s">
        <v>4965</v>
      </c>
      <c r="CR322" s="85" t="s">
        <v>4965</v>
      </c>
      <c r="CS322" s="85" t="s">
        <v>4965</v>
      </c>
      <c r="CT322" s="85" t="s">
        <v>4965</v>
      </c>
      <c r="CU322" s="86"/>
    </row>
    <row r="323" spans="1:99" ht="12" customHeight="1" x14ac:dyDescent="0.2">
      <c r="A323" s="89" t="s">
        <v>2442</v>
      </c>
      <c r="B323" s="90" t="s">
        <v>3271</v>
      </c>
      <c r="C323" s="90" t="s">
        <v>3272</v>
      </c>
      <c r="D323" s="90" t="s">
        <v>1432</v>
      </c>
      <c r="E323" s="96" t="s">
        <v>3273</v>
      </c>
      <c r="F323" s="90" t="s">
        <v>3274</v>
      </c>
      <c r="G323" s="90" t="s">
        <v>3275</v>
      </c>
      <c r="H323" s="90" t="s">
        <v>1885</v>
      </c>
      <c r="I323" s="90" t="s">
        <v>1432</v>
      </c>
      <c r="J323" s="90">
        <v>525279</v>
      </c>
      <c r="K323" s="90">
        <v>175114</v>
      </c>
      <c r="L323" s="177" t="s">
        <v>3088</v>
      </c>
      <c r="M323" s="91">
        <v>41729</v>
      </c>
      <c r="N323" s="92" t="s">
        <v>1432</v>
      </c>
      <c r="O323" s="90">
        <v>0</v>
      </c>
      <c r="P323" s="90">
        <v>19</v>
      </c>
      <c r="Q323" s="93">
        <v>19</v>
      </c>
      <c r="R323" s="90" t="s">
        <v>3276</v>
      </c>
      <c r="S323" s="90" t="s">
        <v>1154</v>
      </c>
      <c r="T323" s="92" t="s">
        <v>3277</v>
      </c>
      <c r="U323" s="92" t="s">
        <v>3278</v>
      </c>
      <c r="V323" s="90" t="s">
        <v>1439</v>
      </c>
      <c r="W323" s="92" t="s">
        <v>1432</v>
      </c>
      <c r="X323" s="90" t="s">
        <v>1442</v>
      </c>
      <c r="Y323" s="90" t="s">
        <v>1443</v>
      </c>
      <c r="Z323" s="90" t="s">
        <v>1443</v>
      </c>
      <c r="AA323" s="90" t="s">
        <v>1444</v>
      </c>
      <c r="AB323" s="385">
        <v>4.8000000000000001E-2</v>
      </c>
      <c r="AC323" s="94">
        <v>41729</v>
      </c>
      <c r="AD323" s="95" t="s">
        <v>1432</v>
      </c>
      <c r="AE323" s="157" t="s">
        <v>628</v>
      </c>
      <c r="AF323" s="96" t="s">
        <v>3279</v>
      </c>
      <c r="AG323" s="97"/>
      <c r="AH323" s="96">
        <v>5</v>
      </c>
      <c r="AI323" s="96">
        <v>34</v>
      </c>
      <c r="AJ323" s="96">
        <v>0</v>
      </c>
      <c r="AK323" s="96">
        <v>4</v>
      </c>
      <c r="AL323" s="96">
        <v>8</v>
      </c>
      <c r="AM323" s="96">
        <v>7</v>
      </c>
      <c r="AN323" s="96">
        <v>0</v>
      </c>
      <c r="AO323" s="96">
        <v>0</v>
      </c>
      <c r="AP323" s="96">
        <v>0</v>
      </c>
      <c r="AQ323" s="96">
        <v>0</v>
      </c>
      <c r="AR323" s="96">
        <v>4</v>
      </c>
      <c r="AS323" s="96">
        <v>8</v>
      </c>
      <c r="AT323" s="96">
        <v>7</v>
      </c>
      <c r="AU323" s="96">
        <v>0</v>
      </c>
      <c r="AV323" s="96">
        <v>0</v>
      </c>
      <c r="AW323" s="96">
        <v>0</v>
      </c>
      <c r="AX323" s="96">
        <v>0</v>
      </c>
      <c r="AY323" s="96">
        <v>0</v>
      </c>
      <c r="AZ323" s="96">
        <v>0</v>
      </c>
      <c r="BA323" s="96">
        <v>0</v>
      </c>
      <c r="BB323" s="96">
        <v>0</v>
      </c>
      <c r="BC323" s="96">
        <v>0</v>
      </c>
      <c r="BD323" s="96">
        <v>0</v>
      </c>
      <c r="BE323" s="96">
        <v>0</v>
      </c>
      <c r="BF323" s="96">
        <v>0</v>
      </c>
      <c r="BG323" s="96">
        <v>0</v>
      </c>
      <c r="BH323" s="96">
        <v>0</v>
      </c>
      <c r="BI323" s="96">
        <v>0</v>
      </c>
      <c r="BJ323" s="96">
        <v>0</v>
      </c>
      <c r="BK323" s="96">
        <v>0</v>
      </c>
      <c r="BL323" s="120" t="s">
        <v>4490</v>
      </c>
      <c r="BM323" s="98">
        <v>0</v>
      </c>
      <c r="BN323" s="133">
        <f>Q323/2</f>
        <v>9.5</v>
      </c>
      <c r="BO323" s="241">
        <v>9.5</v>
      </c>
      <c r="BP323" s="79">
        <v>0</v>
      </c>
      <c r="BQ323" s="79">
        <v>0</v>
      </c>
      <c r="BR323" s="79">
        <v>0</v>
      </c>
      <c r="BS323" s="238">
        <v>0</v>
      </c>
      <c r="BT323" s="79">
        <v>0</v>
      </c>
      <c r="BU323" s="79">
        <v>0</v>
      </c>
      <c r="BV323" s="79">
        <v>0</v>
      </c>
      <c r="BW323" s="79">
        <v>0</v>
      </c>
      <c r="BX323" s="79">
        <v>0</v>
      </c>
      <c r="BY323" s="79">
        <v>0</v>
      </c>
      <c r="BZ323" s="79">
        <v>0</v>
      </c>
      <c r="CA323" s="79">
        <v>0</v>
      </c>
      <c r="CB323" s="79">
        <v>0</v>
      </c>
      <c r="CC323" s="79">
        <v>0</v>
      </c>
      <c r="CD323" s="79">
        <v>0</v>
      </c>
      <c r="CE323" s="79">
        <v>0</v>
      </c>
      <c r="CF323" s="79">
        <v>0</v>
      </c>
      <c r="CG323" s="79">
        <v>0</v>
      </c>
      <c r="CH323" s="79">
        <v>0</v>
      </c>
      <c r="CI323" s="81">
        <f t="shared" si="26"/>
        <v>19</v>
      </c>
      <c r="CJ323" s="260">
        <f t="shared" si="27"/>
        <v>19</v>
      </c>
      <c r="CK323" s="260">
        <f t="shared" si="28"/>
        <v>9.5</v>
      </c>
      <c r="CL323" s="260">
        <f t="shared" si="29"/>
        <v>9.5</v>
      </c>
      <c r="CM323" s="83">
        <v>2</v>
      </c>
      <c r="CN323" s="83" t="s">
        <v>4965</v>
      </c>
      <c r="CO323" s="140" t="s">
        <v>4965</v>
      </c>
      <c r="CP323" s="256" t="s">
        <v>4965</v>
      </c>
      <c r="CQ323" s="85" t="s">
        <v>4965</v>
      </c>
      <c r="CR323" s="87" t="s">
        <v>1938</v>
      </c>
      <c r="CS323" s="85" t="s">
        <v>4965</v>
      </c>
      <c r="CT323" s="85" t="s">
        <v>4965</v>
      </c>
      <c r="CU323" s="86"/>
    </row>
    <row r="324" spans="1:99" ht="12" customHeight="1" x14ac:dyDescent="0.2">
      <c r="A324" s="89" t="s">
        <v>2442</v>
      </c>
      <c r="B324" s="90" t="s">
        <v>3271</v>
      </c>
      <c r="C324" s="90" t="s">
        <v>3272</v>
      </c>
      <c r="D324" s="90" t="s">
        <v>1432</v>
      </c>
      <c r="E324" s="96" t="s">
        <v>3273</v>
      </c>
      <c r="F324" s="90" t="s">
        <v>3274</v>
      </c>
      <c r="G324" s="90" t="s">
        <v>3275</v>
      </c>
      <c r="H324" s="90" t="s">
        <v>1885</v>
      </c>
      <c r="I324" s="90" t="s">
        <v>1432</v>
      </c>
      <c r="J324" s="90">
        <v>525279</v>
      </c>
      <c r="K324" s="90">
        <v>175114</v>
      </c>
      <c r="L324" s="177" t="s">
        <v>3088</v>
      </c>
      <c r="M324" s="91">
        <v>41729</v>
      </c>
      <c r="N324" s="92" t="s">
        <v>1432</v>
      </c>
      <c r="O324" s="90">
        <v>0</v>
      </c>
      <c r="P324" s="90">
        <v>19</v>
      </c>
      <c r="Q324" s="93">
        <v>19</v>
      </c>
      <c r="R324" s="90" t="s">
        <v>3276</v>
      </c>
      <c r="S324" s="90" t="s">
        <v>1154</v>
      </c>
      <c r="T324" s="92" t="s">
        <v>3277</v>
      </c>
      <c r="U324" s="92" t="s">
        <v>3278</v>
      </c>
      <c r="V324" s="90" t="s">
        <v>1439</v>
      </c>
      <c r="W324" s="92" t="s">
        <v>1432</v>
      </c>
      <c r="X324" s="90" t="s">
        <v>1442</v>
      </c>
      <c r="Y324" s="90" t="s">
        <v>1443</v>
      </c>
      <c r="Z324" s="90" t="s">
        <v>1443</v>
      </c>
      <c r="AA324" s="90" t="s">
        <v>1444</v>
      </c>
      <c r="AB324" s="385">
        <v>0.28899999999999998</v>
      </c>
      <c r="AC324" s="94">
        <v>41729</v>
      </c>
      <c r="AD324" s="95" t="s">
        <v>1432</v>
      </c>
      <c r="AE324" s="157" t="s">
        <v>628</v>
      </c>
      <c r="AF324" s="96" t="s">
        <v>3904</v>
      </c>
      <c r="AG324" s="97"/>
      <c r="AH324" s="96">
        <v>4</v>
      </c>
      <c r="AI324" s="96">
        <v>14</v>
      </c>
      <c r="AJ324" s="96">
        <v>0</v>
      </c>
      <c r="AK324" s="96">
        <v>6</v>
      </c>
      <c r="AL324" s="96">
        <v>12</v>
      </c>
      <c r="AM324" s="96">
        <v>1</v>
      </c>
      <c r="AN324" s="96">
        <v>0</v>
      </c>
      <c r="AO324" s="96">
        <v>0</v>
      </c>
      <c r="AP324" s="96">
        <v>0</v>
      </c>
      <c r="AQ324" s="96">
        <v>0</v>
      </c>
      <c r="AR324" s="96">
        <v>6</v>
      </c>
      <c r="AS324" s="96">
        <v>12</v>
      </c>
      <c r="AT324" s="96">
        <v>1</v>
      </c>
      <c r="AU324" s="96">
        <v>0</v>
      </c>
      <c r="AV324" s="96">
        <v>0</v>
      </c>
      <c r="AW324" s="96">
        <v>0</v>
      </c>
      <c r="AX324" s="96">
        <v>0</v>
      </c>
      <c r="AY324" s="96">
        <v>0</v>
      </c>
      <c r="AZ324" s="96">
        <v>0</v>
      </c>
      <c r="BA324" s="96">
        <v>0</v>
      </c>
      <c r="BB324" s="96">
        <v>0</v>
      </c>
      <c r="BC324" s="96">
        <v>0</v>
      </c>
      <c r="BD324" s="96">
        <v>0</v>
      </c>
      <c r="BE324" s="96">
        <v>0</v>
      </c>
      <c r="BF324" s="96">
        <v>0</v>
      </c>
      <c r="BG324" s="96">
        <v>0</v>
      </c>
      <c r="BH324" s="96">
        <v>0</v>
      </c>
      <c r="BI324" s="96">
        <v>0</v>
      </c>
      <c r="BJ324" s="96">
        <v>0</v>
      </c>
      <c r="BK324" s="96">
        <v>0</v>
      </c>
      <c r="BL324" s="120" t="s">
        <v>4490</v>
      </c>
      <c r="BM324" s="98">
        <v>0</v>
      </c>
      <c r="BN324" s="133">
        <f>Q324/2</f>
        <v>9.5</v>
      </c>
      <c r="BO324" s="241">
        <v>9.5</v>
      </c>
      <c r="BP324" s="79">
        <v>0</v>
      </c>
      <c r="BQ324" s="79">
        <v>0</v>
      </c>
      <c r="BR324" s="79">
        <v>0</v>
      </c>
      <c r="BS324" s="238">
        <v>0</v>
      </c>
      <c r="BT324" s="79">
        <v>0</v>
      </c>
      <c r="BU324" s="79">
        <v>0</v>
      </c>
      <c r="BV324" s="79">
        <v>0</v>
      </c>
      <c r="BW324" s="79">
        <v>0</v>
      </c>
      <c r="BX324" s="79">
        <v>0</v>
      </c>
      <c r="BY324" s="79">
        <v>0</v>
      </c>
      <c r="BZ324" s="79">
        <v>0</v>
      </c>
      <c r="CA324" s="79">
        <v>0</v>
      </c>
      <c r="CB324" s="79">
        <v>0</v>
      </c>
      <c r="CC324" s="79">
        <v>0</v>
      </c>
      <c r="CD324" s="79">
        <v>0</v>
      </c>
      <c r="CE324" s="79">
        <v>0</v>
      </c>
      <c r="CF324" s="79">
        <v>0</v>
      </c>
      <c r="CG324" s="79">
        <v>0</v>
      </c>
      <c r="CH324" s="79">
        <v>0</v>
      </c>
      <c r="CI324" s="81">
        <f t="shared" si="26"/>
        <v>19</v>
      </c>
      <c r="CJ324" s="260">
        <f t="shared" si="27"/>
        <v>19</v>
      </c>
      <c r="CK324" s="260">
        <f t="shared" si="28"/>
        <v>9.5</v>
      </c>
      <c r="CL324" s="260">
        <f t="shared" si="29"/>
        <v>9.5</v>
      </c>
      <c r="CM324" s="83">
        <v>2</v>
      </c>
      <c r="CN324" s="83" t="s">
        <v>4965</v>
      </c>
      <c r="CO324" s="140" t="s">
        <v>4965</v>
      </c>
      <c r="CP324" s="256" t="s">
        <v>4965</v>
      </c>
      <c r="CQ324" s="85" t="s">
        <v>4965</v>
      </c>
      <c r="CR324" s="87" t="s">
        <v>1938</v>
      </c>
      <c r="CS324" s="85" t="s">
        <v>4965</v>
      </c>
      <c r="CT324" s="85" t="s">
        <v>4965</v>
      </c>
      <c r="CU324" s="85"/>
    </row>
    <row r="325" spans="1:99" ht="12" customHeight="1" x14ac:dyDescent="0.2">
      <c r="A325" s="89" t="s">
        <v>2442</v>
      </c>
      <c r="B325" s="90" t="s">
        <v>3271</v>
      </c>
      <c r="C325" s="90" t="s">
        <v>3272</v>
      </c>
      <c r="D325" s="90" t="s">
        <v>1432</v>
      </c>
      <c r="E325" s="96" t="s">
        <v>3273</v>
      </c>
      <c r="F325" s="90" t="s">
        <v>3274</v>
      </c>
      <c r="G325" s="90" t="s">
        <v>3275</v>
      </c>
      <c r="H325" s="90" t="s">
        <v>1885</v>
      </c>
      <c r="I325" s="90" t="s">
        <v>1432</v>
      </c>
      <c r="J325" s="90">
        <v>525279</v>
      </c>
      <c r="K325" s="90">
        <v>175114</v>
      </c>
      <c r="L325" s="177" t="s">
        <v>3088</v>
      </c>
      <c r="M325" s="91">
        <v>41729</v>
      </c>
      <c r="N325" s="92" t="s">
        <v>1432</v>
      </c>
      <c r="O325" s="90">
        <v>0</v>
      </c>
      <c r="P325" s="90">
        <v>114</v>
      </c>
      <c r="Q325" s="93">
        <v>114</v>
      </c>
      <c r="R325" s="90" t="s">
        <v>3276</v>
      </c>
      <c r="S325" s="90" t="s">
        <v>1154</v>
      </c>
      <c r="T325" s="92" t="s">
        <v>3277</v>
      </c>
      <c r="U325" s="92" t="s">
        <v>3278</v>
      </c>
      <c r="V325" s="90" t="s">
        <v>1439</v>
      </c>
      <c r="W325" s="92" t="s">
        <v>1432</v>
      </c>
      <c r="X325" s="90" t="s">
        <v>1442</v>
      </c>
      <c r="Y325" s="90" t="s">
        <v>1443</v>
      </c>
      <c r="Z325" s="90" t="s">
        <v>1443</v>
      </c>
      <c r="AA325" s="90" t="s">
        <v>1444</v>
      </c>
      <c r="AB325" s="385">
        <v>4.8000000000000001E-2</v>
      </c>
      <c r="AC325" s="94">
        <v>41729</v>
      </c>
      <c r="AD325" s="95" t="s">
        <v>1432</v>
      </c>
      <c r="AE325" s="157" t="s">
        <v>3063</v>
      </c>
      <c r="AF325" s="96" t="s">
        <v>1445</v>
      </c>
      <c r="AG325" s="97"/>
      <c r="AH325" s="96">
        <v>7</v>
      </c>
      <c r="AI325" s="96">
        <v>110</v>
      </c>
      <c r="AJ325" s="96">
        <v>0</v>
      </c>
      <c r="AK325" s="96">
        <v>25</v>
      </c>
      <c r="AL325" s="96">
        <v>82</v>
      </c>
      <c r="AM325" s="96">
        <v>7</v>
      </c>
      <c r="AN325" s="96">
        <v>0</v>
      </c>
      <c r="AO325" s="96">
        <v>0</v>
      </c>
      <c r="AP325" s="96">
        <v>0</v>
      </c>
      <c r="AQ325" s="96">
        <v>0</v>
      </c>
      <c r="AR325" s="96">
        <v>25</v>
      </c>
      <c r="AS325" s="96">
        <v>82</v>
      </c>
      <c r="AT325" s="96">
        <v>7</v>
      </c>
      <c r="AU325" s="96">
        <v>0</v>
      </c>
      <c r="AV325" s="96">
        <v>0</v>
      </c>
      <c r="AW325" s="96">
        <v>0</v>
      </c>
      <c r="AX325" s="96">
        <v>0</v>
      </c>
      <c r="AY325" s="96">
        <v>0</v>
      </c>
      <c r="AZ325" s="96">
        <v>0</v>
      </c>
      <c r="BA325" s="96">
        <v>0</v>
      </c>
      <c r="BB325" s="96">
        <v>0</v>
      </c>
      <c r="BC325" s="96">
        <v>0</v>
      </c>
      <c r="BD325" s="96">
        <v>0</v>
      </c>
      <c r="BE325" s="96">
        <v>0</v>
      </c>
      <c r="BF325" s="96">
        <v>0</v>
      </c>
      <c r="BG325" s="96">
        <v>0</v>
      </c>
      <c r="BH325" s="96">
        <v>0</v>
      </c>
      <c r="BI325" s="96">
        <v>0</v>
      </c>
      <c r="BJ325" s="96">
        <v>0</v>
      </c>
      <c r="BK325" s="96">
        <v>0</v>
      </c>
      <c r="BL325" s="120" t="s">
        <v>4491</v>
      </c>
      <c r="BM325" s="98">
        <v>0</v>
      </c>
      <c r="BN325" s="133">
        <v>60</v>
      </c>
      <c r="BO325" s="241">
        <v>54</v>
      </c>
      <c r="BP325" s="79">
        <v>0</v>
      </c>
      <c r="BQ325" s="79">
        <v>0</v>
      </c>
      <c r="BR325" s="79">
        <v>0</v>
      </c>
      <c r="BS325" s="238">
        <v>0</v>
      </c>
      <c r="BT325" s="79">
        <v>0</v>
      </c>
      <c r="BU325" s="79">
        <v>0</v>
      </c>
      <c r="BV325" s="79">
        <v>0</v>
      </c>
      <c r="BW325" s="79">
        <v>0</v>
      </c>
      <c r="BX325" s="79">
        <v>0</v>
      </c>
      <c r="BY325" s="79">
        <v>0</v>
      </c>
      <c r="BZ325" s="79">
        <v>0</v>
      </c>
      <c r="CA325" s="79">
        <v>0</v>
      </c>
      <c r="CB325" s="79">
        <v>0</v>
      </c>
      <c r="CC325" s="79">
        <v>0</v>
      </c>
      <c r="CD325" s="79">
        <v>0</v>
      </c>
      <c r="CE325" s="79">
        <v>0</v>
      </c>
      <c r="CF325" s="79">
        <v>0</v>
      </c>
      <c r="CG325" s="79">
        <v>0</v>
      </c>
      <c r="CH325" s="79">
        <v>0</v>
      </c>
      <c r="CI325" s="81">
        <f t="shared" si="26"/>
        <v>114</v>
      </c>
      <c r="CJ325" s="260">
        <f t="shared" si="27"/>
        <v>114</v>
      </c>
      <c r="CK325" s="260">
        <f t="shared" si="28"/>
        <v>54</v>
      </c>
      <c r="CL325" s="260">
        <f t="shared" si="29"/>
        <v>54</v>
      </c>
      <c r="CM325" s="83">
        <v>3</v>
      </c>
      <c r="CN325" s="254" t="s">
        <v>4965</v>
      </c>
      <c r="CO325" s="140" t="s">
        <v>4965</v>
      </c>
      <c r="CP325" s="256" t="s">
        <v>4965</v>
      </c>
      <c r="CQ325" s="86" t="s">
        <v>4965</v>
      </c>
      <c r="CR325" s="87" t="s">
        <v>1938</v>
      </c>
      <c r="CS325" s="85" t="s">
        <v>4965</v>
      </c>
      <c r="CT325" s="85" t="s">
        <v>4965</v>
      </c>
      <c r="CU325" s="85"/>
    </row>
    <row r="326" spans="1:99" ht="12" customHeight="1" x14ac:dyDescent="0.2">
      <c r="A326" s="89" t="s">
        <v>2442</v>
      </c>
      <c r="B326" s="90" t="s">
        <v>3280</v>
      </c>
      <c r="C326" s="90" t="s">
        <v>1432</v>
      </c>
      <c r="D326" s="90" t="s">
        <v>1432</v>
      </c>
      <c r="E326" s="96" t="s">
        <v>1432</v>
      </c>
      <c r="F326" s="90" t="s">
        <v>3281</v>
      </c>
      <c r="G326" s="90" t="s">
        <v>3282</v>
      </c>
      <c r="H326" s="90" t="s">
        <v>1435</v>
      </c>
      <c r="I326" s="90" t="s">
        <v>3283</v>
      </c>
      <c r="J326" s="90">
        <v>527292</v>
      </c>
      <c r="K326" s="90">
        <v>171334</v>
      </c>
      <c r="L326" s="177" t="s">
        <v>3069</v>
      </c>
      <c r="M326" s="91">
        <v>41536</v>
      </c>
      <c r="N326" s="92" t="s">
        <v>1432</v>
      </c>
      <c r="O326" s="90">
        <v>1</v>
      </c>
      <c r="P326" s="90">
        <v>2</v>
      </c>
      <c r="Q326" s="93">
        <v>1</v>
      </c>
      <c r="R326" s="90" t="s">
        <v>3285</v>
      </c>
      <c r="S326" s="90" t="s">
        <v>1438</v>
      </c>
      <c r="T326" s="92" t="s">
        <v>2870</v>
      </c>
      <c r="U326" s="92" t="s">
        <v>4154</v>
      </c>
      <c r="V326" s="90" t="s">
        <v>1439</v>
      </c>
      <c r="W326" s="92" t="s">
        <v>1432</v>
      </c>
      <c r="X326" s="90" t="s">
        <v>1442</v>
      </c>
      <c r="Y326" s="90" t="s">
        <v>1453</v>
      </c>
      <c r="Z326" s="90" t="s">
        <v>1444</v>
      </c>
      <c r="AA326" s="90" t="s">
        <v>1454</v>
      </c>
      <c r="AB326" s="385">
        <v>1.2999999999999999E-2</v>
      </c>
      <c r="AC326" s="94">
        <v>41536</v>
      </c>
      <c r="AD326" s="95" t="s">
        <v>1432</v>
      </c>
      <c r="AE326" s="157" t="s">
        <v>3063</v>
      </c>
      <c r="AF326" s="96" t="s">
        <v>1445</v>
      </c>
      <c r="AG326" s="97"/>
      <c r="AH326" s="96">
        <v>0</v>
      </c>
      <c r="AI326" s="96">
        <v>0</v>
      </c>
      <c r="AJ326" s="96">
        <v>0</v>
      </c>
      <c r="AK326" s="96">
        <v>0</v>
      </c>
      <c r="AL326" s="96">
        <v>1</v>
      </c>
      <c r="AM326" s="96">
        <v>1</v>
      </c>
      <c r="AN326" s="96">
        <v>-1</v>
      </c>
      <c r="AO326" s="96">
        <v>0</v>
      </c>
      <c r="AP326" s="96">
        <v>0</v>
      </c>
      <c r="AQ326" s="96">
        <v>0</v>
      </c>
      <c r="AR326" s="96">
        <v>0</v>
      </c>
      <c r="AS326" s="96">
        <v>1</v>
      </c>
      <c r="AT326" s="96">
        <v>1</v>
      </c>
      <c r="AU326" s="96">
        <v>0</v>
      </c>
      <c r="AV326" s="96">
        <v>0</v>
      </c>
      <c r="AW326" s="96">
        <v>0</v>
      </c>
      <c r="AX326" s="96">
        <v>0</v>
      </c>
      <c r="AY326" s="96">
        <v>0</v>
      </c>
      <c r="AZ326" s="96">
        <v>0</v>
      </c>
      <c r="BA326" s="96">
        <v>0</v>
      </c>
      <c r="BB326" s="96">
        <v>-1</v>
      </c>
      <c r="BC326" s="96">
        <v>0</v>
      </c>
      <c r="BD326" s="96">
        <v>0</v>
      </c>
      <c r="BE326" s="96">
        <v>0</v>
      </c>
      <c r="BF326" s="96">
        <v>0</v>
      </c>
      <c r="BG326" s="96">
        <v>0</v>
      </c>
      <c r="BH326" s="96">
        <v>0</v>
      </c>
      <c r="BI326" s="96">
        <v>0</v>
      </c>
      <c r="BJ326" s="96">
        <v>0</v>
      </c>
      <c r="BK326" s="96">
        <v>0</v>
      </c>
      <c r="BL326" s="120" t="s">
        <v>4490</v>
      </c>
      <c r="BM326" s="98">
        <v>0</v>
      </c>
      <c r="BN326" s="133">
        <f>Q326/2</f>
        <v>0.5</v>
      </c>
      <c r="BO326" s="241">
        <v>0.5</v>
      </c>
      <c r="BP326" s="79">
        <v>0</v>
      </c>
      <c r="BQ326" s="79">
        <v>0</v>
      </c>
      <c r="BR326" s="79">
        <v>0</v>
      </c>
      <c r="BS326" s="238">
        <v>0</v>
      </c>
      <c r="BT326" s="79">
        <v>0</v>
      </c>
      <c r="BU326" s="79">
        <v>0</v>
      </c>
      <c r="BV326" s="79">
        <v>0</v>
      </c>
      <c r="BW326" s="79">
        <v>0</v>
      </c>
      <c r="BX326" s="79">
        <v>0</v>
      </c>
      <c r="BY326" s="79">
        <v>0</v>
      </c>
      <c r="BZ326" s="79">
        <v>0</v>
      </c>
      <c r="CA326" s="79">
        <v>0</v>
      </c>
      <c r="CB326" s="79">
        <v>0</v>
      </c>
      <c r="CC326" s="79">
        <v>0</v>
      </c>
      <c r="CD326" s="79">
        <v>0</v>
      </c>
      <c r="CE326" s="79">
        <v>0</v>
      </c>
      <c r="CF326" s="79">
        <v>0</v>
      </c>
      <c r="CG326" s="79">
        <v>0</v>
      </c>
      <c r="CH326" s="79">
        <v>0</v>
      </c>
      <c r="CI326" s="81">
        <f t="shared" si="26"/>
        <v>1</v>
      </c>
      <c r="CJ326" s="260">
        <f t="shared" si="27"/>
        <v>1</v>
      </c>
      <c r="CK326" s="260">
        <f t="shared" si="28"/>
        <v>0.5</v>
      </c>
      <c r="CL326" s="260">
        <f t="shared" si="29"/>
        <v>0.5</v>
      </c>
      <c r="CM326" s="83">
        <v>8</v>
      </c>
      <c r="CN326" s="254" t="s">
        <v>4965</v>
      </c>
      <c r="CO326" s="140" t="s">
        <v>4965</v>
      </c>
      <c r="CP326" s="256" t="s">
        <v>4965</v>
      </c>
      <c r="CQ326" s="86" t="s">
        <v>4965</v>
      </c>
      <c r="CR326" s="85" t="s">
        <v>4965</v>
      </c>
      <c r="CS326" s="85" t="s">
        <v>4965</v>
      </c>
      <c r="CT326" s="85" t="s">
        <v>4965</v>
      </c>
      <c r="CU326" s="86"/>
    </row>
    <row r="327" spans="1:99" ht="12" customHeight="1" x14ac:dyDescent="0.2">
      <c r="A327" s="89" t="s">
        <v>2442</v>
      </c>
      <c r="B327" s="90" t="s">
        <v>3286</v>
      </c>
      <c r="C327" s="90" t="s">
        <v>1432</v>
      </c>
      <c r="D327" s="90" t="s">
        <v>1432</v>
      </c>
      <c r="E327" s="96" t="s">
        <v>1432</v>
      </c>
      <c r="F327" s="90" t="s">
        <v>3906</v>
      </c>
      <c r="G327" s="90" t="s">
        <v>3287</v>
      </c>
      <c r="H327" s="90" t="s">
        <v>1458</v>
      </c>
      <c r="I327" s="90" t="s">
        <v>3288</v>
      </c>
      <c r="J327" s="90">
        <v>524082</v>
      </c>
      <c r="K327" s="90">
        <v>175355</v>
      </c>
      <c r="L327" s="177" t="s">
        <v>3088</v>
      </c>
      <c r="M327" s="91">
        <v>41606</v>
      </c>
      <c r="N327" s="92" t="s">
        <v>1432</v>
      </c>
      <c r="O327" s="90">
        <v>0</v>
      </c>
      <c r="P327" s="90">
        <v>1</v>
      </c>
      <c r="Q327" s="93">
        <v>1</v>
      </c>
      <c r="R327" s="90" t="s">
        <v>1948</v>
      </c>
      <c r="S327" s="90" t="s">
        <v>1438</v>
      </c>
      <c r="T327" s="92" t="s">
        <v>1949</v>
      </c>
      <c r="U327" s="92" t="s">
        <v>1950</v>
      </c>
      <c r="V327" s="90" t="s">
        <v>1439</v>
      </c>
      <c r="W327" s="92" t="s">
        <v>1432</v>
      </c>
      <c r="X327" s="90" t="s">
        <v>1442</v>
      </c>
      <c r="Y327" s="90" t="s">
        <v>3893</v>
      </c>
      <c r="Z327" s="90" t="s">
        <v>1444</v>
      </c>
      <c r="AA327" s="90" t="s">
        <v>4720</v>
      </c>
      <c r="AB327" s="385">
        <v>5.0999999999999997E-2</v>
      </c>
      <c r="AC327" s="94">
        <v>41606</v>
      </c>
      <c r="AD327" s="95" t="s">
        <v>1432</v>
      </c>
      <c r="AE327" s="157" t="s">
        <v>3063</v>
      </c>
      <c r="AF327" s="96" t="s">
        <v>1445</v>
      </c>
      <c r="AG327" s="97"/>
      <c r="AH327" s="96">
        <v>0</v>
      </c>
      <c r="AI327" s="96">
        <v>0</v>
      </c>
      <c r="AJ327" s="96">
        <v>0</v>
      </c>
      <c r="AK327" s="96">
        <v>0</v>
      </c>
      <c r="AL327" s="96">
        <v>0</v>
      </c>
      <c r="AM327" s="96">
        <v>1</v>
      </c>
      <c r="AN327" s="96">
        <v>0</v>
      </c>
      <c r="AO327" s="96">
        <v>0</v>
      </c>
      <c r="AP327" s="96">
        <v>0</v>
      </c>
      <c r="AQ327" s="96">
        <v>0</v>
      </c>
      <c r="AR327" s="96">
        <v>0</v>
      </c>
      <c r="AS327" s="96">
        <v>0</v>
      </c>
      <c r="AT327" s="96">
        <v>0</v>
      </c>
      <c r="AU327" s="96">
        <v>0</v>
      </c>
      <c r="AV327" s="96">
        <v>0</v>
      </c>
      <c r="AW327" s="96">
        <v>0</v>
      </c>
      <c r="AX327" s="96">
        <v>0</v>
      </c>
      <c r="AY327" s="96">
        <v>0</v>
      </c>
      <c r="AZ327" s="96">
        <v>0</v>
      </c>
      <c r="BA327" s="96">
        <v>1</v>
      </c>
      <c r="BB327" s="96">
        <v>0</v>
      </c>
      <c r="BC327" s="96">
        <v>0</v>
      </c>
      <c r="BD327" s="96">
        <v>0</v>
      </c>
      <c r="BE327" s="96">
        <v>0</v>
      </c>
      <c r="BF327" s="96">
        <v>0</v>
      </c>
      <c r="BG327" s="96">
        <v>0</v>
      </c>
      <c r="BH327" s="96">
        <v>0</v>
      </c>
      <c r="BI327" s="96">
        <v>0</v>
      </c>
      <c r="BJ327" s="96">
        <v>0</v>
      </c>
      <c r="BK327" s="96">
        <v>0</v>
      </c>
      <c r="BL327" s="120" t="s">
        <v>4490</v>
      </c>
      <c r="BM327" s="98">
        <v>0</v>
      </c>
      <c r="BN327" s="133">
        <f>Q327/2</f>
        <v>0.5</v>
      </c>
      <c r="BO327" s="241">
        <v>0.5</v>
      </c>
      <c r="BP327" s="79">
        <v>0</v>
      </c>
      <c r="BQ327" s="79">
        <v>0</v>
      </c>
      <c r="BR327" s="79">
        <v>0</v>
      </c>
      <c r="BS327" s="238">
        <v>0</v>
      </c>
      <c r="BT327" s="79">
        <v>0</v>
      </c>
      <c r="BU327" s="79">
        <v>0</v>
      </c>
      <c r="BV327" s="79">
        <v>0</v>
      </c>
      <c r="BW327" s="79">
        <v>0</v>
      </c>
      <c r="BX327" s="79">
        <v>0</v>
      </c>
      <c r="BY327" s="79">
        <v>0</v>
      </c>
      <c r="BZ327" s="79">
        <v>0</v>
      </c>
      <c r="CA327" s="79">
        <v>0</v>
      </c>
      <c r="CB327" s="79">
        <v>0</v>
      </c>
      <c r="CC327" s="79">
        <v>0</v>
      </c>
      <c r="CD327" s="79">
        <v>0</v>
      </c>
      <c r="CE327" s="79">
        <v>0</v>
      </c>
      <c r="CF327" s="79">
        <v>0</v>
      </c>
      <c r="CG327" s="79">
        <v>0</v>
      </c>
      <c r="CH327" s="79">
        <v>0</v>
      </c>
      <c r="CI327" s="81">
        <f t="shared" si="26"/>
        <v>1</v>
      </c>
      <c r="CJ327" s="260">
        <f t="shared" si="27"/>
        <v>1</v>
      </c>
      <c r="CK327" s="260">
        <f t="shared" si="28"/>
        <v>0.5</v>
      </c>
      <c r="CL327" s="260">
        <f t="shared" si="29"/>
        <v>0.5</v>
      </c>
      <c r="CM327" s="83">
        <v>8</v>
      </c>
      <c r="CN327" s="254" t="s">
        <v>4965</v>
      </c>
      <c r="CO327" s="180" t="s">
        <v>1942</v>
      </c>
      <c r="CP327" s="256" t="s">
        <v>4965</v>
      </c>
      <c r="CQ327" s="86" t="s">
        <v>4965</v>
      </c>
      <c r="CR327" s="85" t="s">
        <v>4965</v>
      </c>
      <c r="CS327" s="85" t="s">
        <v>4965</v>
      </c>
      <c r="CT327" s="85" t="s">
        <v>4965</v>
      </c>
      <c r="CU327" s="86"/>
    </row>
    <row r="328" spans="1:99" ht="12" customHeight="1" x14ac:dyDescent="0.2">
      <c r="A328" s="89" t="s">
        <v>2442</v>
      </c>
      <c r="B328" s="90" t="s">
        <v>613</v>
      </c>
      <c r="C328" s="90" t="s">
        <v>1432</v>
      </c>
      <c r="D328" s="90" t="s">
        <v>1432</v>
      </c>
      <c r="E328" s="96" t="s">
        <v>1432</v>
      </c>
      <c r="F328" s="90" t="s">
        <v>614</v>
      </c>
      <c r="G328" s="90" t="s">
        <v>615</v>
      </c>
      <c r="H328" s="90" t="s">
        <v>1435</v>
      </c>
      <c r="I328" s="90" t="s">
        <v>616</v>
      </c>
      <c r="J328" s="90">
        <v>528308</v>
      </c>
      <c r="K328" s="90">
        <v>172151</v>
      </c>
      <c r="L328" s="177" t="s">
        <v>3077</v>
      </c>
      <c r="M328" s="91">
        <v>41744</v>
      </c>
      <c r="N328" s="92" t="s">
        <v>1432</v>
      </c>
      <c r="O328" s="90">
        <v>0</v>
      </c>
      <c r="P328" s="90">
        <v>2</v>
      </c>
      <c r="Q328" s="93">
        <v>2</v>
      </c>
      <c r="R328" s="90" t="s">
        <v>618</v>
      </c>
      <c r="S328" s="90" t="s">
        <v>1438</v>
      </c>
      <c r="T328" s="92" t="s">
        <v>619</v>
      </c>
      <c r="U328" s="92" t="s">
        <v>619</v>
      </c>
      <c r="V328" s="90" t="s">
        <v>1439</v>
      </c>
      <c r="W328" s="92" t="s">
        <v>1432</v>
      </c>
      <c r="X328" s="90" t="s">
        <v>1442</v>
      </c>
      <c r="Y328" s="90" t="s">
        <v>1443</v>
      </c>
      <c r="Z328" s="90" t="s">
        <v>1444</v>
      </c>
      <c r="AA328" s="90" t="s">
        <v>2713</v>
      </c>
      <c r="AB328" s="385">
        <v>4.0000000000000001E-3</v>
      </c>
      <c r="AC328" s="94">
        <v>41744</v>
      </c>
      <c r="AD328" s="95" t="s">
        <v>1432</v>
      </c>
      <c r="AE328" s="157" t="s">
        <v>3063</v>
      </c>
      <c r="AF328" s="96" t="s">
        <v>1445</v>
      </c>
      <c r="AG328" s="97"/>
      <c r="AH328" s="96">
        <v>0</v>
      </c>
      <c r="AI328" s="96">
        <v>0</v>
      </c>
      <c r="AJ328" s="96">
        <v>1</v>
      </c>
      <c r="AK328" s="96">
        <v>1</v>
      </c>
      <c r="AL328" s="96">
        <v>0</v>
      </c>
      <c r="AM328" s="96">
        <v>0</v>
      </c>
      <c r="AN328" s="96">
        <v>0</v>
      </c>
      <c r="AO328" s="96">
        <v>0</v>
      </c>
      <c r="AP328" s="96">
        <v>0</v>
      </c>
      <c r="AQ328" s="96">
        <v>1</v>
      </c>
      <c r="AR328" s="96">
        <v>1</v>
      </c>
      <c r="AS328" s="96">
        <v>0</v>
      </c>
      <c r="AT328" s="96">
        <v>0</v>
      </c>
      <c r="AU328" s="96">
        <v>0</v>
      </c>
      <c r="AV328" s="96">
        <v>0</v>
      </c>
      <c r="AW328" s="96">
        <v>0</v>
      </c>
      <c r="AX328" s="96">
        <v>0</v>
      </c>
      <c r="AY328" s="96">
        <v>0</v>
      </c>
      <c r="AZ328" s="96">
        <v>0</v>
      </c>
      <c r="BA328" s="96">
        <v>0</v>
      </c>
      <c r="BB328" s="96">
        <v>0</v>
      </c>
      <c r="BC328" s="96">
        <v>0</v>
      </c>
      <c r="BD328" s="96">
        <v>0</v>
      </c>
      <c r="BE328" s="96">
        <v>0</v>
      </c>
      <c r="BF328" s="96">
        <v>0</v>
      </c>
      <c r="BG328" s="96">
        <v>0</v>
      </c>
      <c r="BH328" s="96">
        <v>0</v>
      </c>
      <c r="BI328" s="96">
        <v>0</v>
      </c>
      <c r="BJ328" s="96">
        <v>0</v>
      </c>
      <c r="BK328" s="96">
        <v>0</v>
      </c>
      <c r="BL328" s="120" t="s">
        <v>4490</v>
      </c>
      <c r="BM328" s="98">
        <v>0</v>
      </c>
      <c r="BN328" s="133">
        <f>Q328/2</f>
        <v>1</v>
      </c>
      <c r="BO328" s="241">
        <v>1</v>
      </c>
      <c r="BP328" s="79">
        <v>0</v>
      </c>
      <c r="BQ328" s="79">
        <v>0</v>
      </c>
      <c r="BR328" s="79">
        <v>0</v>
      </c>
      <c r="BS328" s="238">
        <v>0</v>
      </c>
      <c r="BT328" s="79">
        <v>0</v>
      </c>
      <c r="BU328" s="79">
        <v>0</v>
      </c>
      <c r="BV328" s="79">
        <v>0</v>
      </c>
      <c r="BW328" s="79">
        <v>0</v>
      </c>
      <c r="BX328" s="79">
        <v>0</v>
      </c>
      <c r="BY328" s="79">
        <v>0</v>
      </c>
      <c r="BZ328" s="79">
        <v>0</v>
      </c>
      <c r="CA328" s="79">
        <v>0</v>
      </c>
      <c r="CB328" s="79">
        <v>0</v>
      </c>
      <c r="CC328" s="79">
        <v>0</v>
      </c>
      <c r="CD328" s="79">
        <v>0</v>
      </c>
      <c r="CE328" s="79">
        <v>0</v>
      </c>
      <c r="CF328" s="79">
        <v>0</v>
      </c>
      <c r="CG328" s="79">
        <v>0</v>
      </c>
      <c r="CH328" s="79">
        <v>0</v>
      </c>
      <c r="CI328" s="81">
        <f t="shared" si="26"/>
        <v>2</v>
      </c>
      <c r="CJ328" s="260">
        <f t="shared" si="27"/>
        <v>2</v>
      </c>
      <c r="CK328" s="260">
        <f t="shared" si="28"/>
        <v>1</v>
      </c>
      <c r="CL328" s="260">
        <f t="shared" si="29"/>
        <v>1</v>
      </c>
      <c r="CM328" s="83">
        <v>2</v>
      </c>
      <c r="CN328" s="83" t="s">
        <v>4965</v>
      </c>
      <c r="CO328" s="140" t="s">
        <v>4965</v>
      </c>
      <c r="CP328" s="256" t="s">
        <v>4965</v>
      </c>
      <c r="CQ328" s="85" t="s">
        <v>4965</v>
      </c>
      <c r="CR328" s="85" t="s">
        <v>4965</v>
      </c>
      <c r="CS328" s="85" t="s">
        <v>4965</v>
      </c>
      <c r="CT328" s="85" t="s">
        <v>4965</v>
      </c>
      <c r="CU328" s="85"/>
    </row>
    <row r="329" spans="1:99" s="363" customFormat="1" ht="12" customHeight="1" x14ac:dyDescent="0.2">
      <c r="A329" s="89" t="s">
        <v>2442</v>
      </c>
      <c r="B329" s="90" t="s">
        <v>620</v>
      </c>
      <c r="C329" s="90" t="s">
        <v>1432</v>
      </c>
      <c r="D329" s="90" t="s">
        <v>1432</v>
      </c>
      <c r="E329" s="96" t="s">
        <v>1432</v>
      </c>
      <c r="F329" s="90" t="s">
        <v>1447</v>
      </c>
      <c r="G329" s="90" t="s">
        <v>621</v>
      </c>
      <c r="H329" s="90" t="s">
        <v>1435</v>
      </c>
      <c r="I329" s="90" t="s">
        <v>622</v>
      </c>
      <c r="J329" s="90">
        <v>528671</v>
      </c>
      <c r="K329" s="90">
        <v>172824</v>
      </c>
      <c r="L329" s="177" t="s">
        <v>3077</v>
      </c>
      <c r="M329" s="91">
        <v>41607</v>
      </c>
      <c r="N329" s="92" t="s">
        <v>1432</v>
      </c>
      <c r="O329" s="90">
        <v>1</v>
      </c>
      <c r="P329" s="90">
        <v>3</v>
      </c>
      <c r="Q329" s="93">
        <v>2</v>
      </c>
      <c r="R329" s="90" t="s">
        <v>624</v>
      </c>
      <c r="S329" s="90" t="s">
        <v>1438</v>
      </c>
      <c r="T329" s="92" t="s">
        <v>625</v>
      </c>
      <c r="U329" s="92" t="s">
        <v>626</v>
      </c>
      <c r="V329" s="90" t="s">
        <v>1439</v>
      </c>
      <c r="W329" s="92" t="s">
        <v>1432</v>
      </c>
      <c r="X329" s="90" t="s">
        <v>1442</v>
      </c>
      <c r="Y329" s="90" t="s">
        <v>1443</v>
      </c>
      <c r="Z329" s="90" t="s">
        <v>1444</v>
      </c>
      <c r="AA329" s="90" t="s">
        <v>2713</v>
      </c>
      <c r="AB329" s="385">
        <v>1.7000000000000001E-2</v>
      </c>
      <c r="AC329" s="94">
        <v>41607</v>
      </c>
      <c r="AD329" s="95" t="s">
        <v>1432</v>
      </c>
      <c r="AE329" s="157" t="s">
        <v>3063</v>
      </c>
      <c r="AF329" s="96" t="s">
        <v>1445</v>
      </c>
      <c r="AG329" s="97"/>
      <c r="AH329" s="96">
        <v>0</v>
      </c>
      <c r="AI329" s="96">
        <v>0</v>
      </c>
      <c r="AJ329" s="96">
        <v>0</v>
      </c>
      <c r="AK329" s="96">
        <v>0</v>
      </c>
      <c r="AL329" s="96">
        <v>3</v>
      </c>
      <c r="AM329" s="96">
        <v>-1</v>
      </c>
      <c r="AN329" s="96">
        <v>0</v>
      </c>
      <c r="AO329" s="96">
        <v>0</v>
      </c>
      <c r="AP329" s="96">
        <v>0</v>
      </c>
      <c r="AQ329" s="96">
        <v>0</v>
      </c>
      <c r="AR329" s="96">
        <v>0</v>
      </c>
      <c r="AS329" s="96">
        <v>3</v>
      </c>
      <c r="AT329" s="96">
        <v>0</v>
      </c>
      <c r="AU329" s="96">
        <v>0</v>
      </c>
      <c r="AV329" s="96">
        <v>0</v>
      </c>
      <c r="AW329" s="96">
        <v>0</v>
      </c>
      <c r="AX329" s="96">
        <v>0</v>
      </c>
      <c r="AY329" s="96">
        <v>0</v>
      </c>
      <c r="AZ329" s="96">
        <v>0</v>
      </c>
      <c r="BA329" s="96">
        <v>-1</v>
      </c>
      <c r="BB329" s="96">
        <v>0</v>
      </c>
      <c r="BC329" s="96">
        <v>0</v>
      </c>
      <c r="BD329" s="96">
        <v>0</v>
      </c>
      <c r="BE329" s="96">
        <v>0</v>
      </c>
      <c r="BF329" s="96">
        <v>0</v>
      </c>
      <c r="BG329" s="96">
        <v>0</v>
      </c>
      <c r="BH329" s="96">
        <v>0</v>
      </c>
      <c r="BI329" s="96">
        <v>0</v>
      </c>
      <c r="BJ329" s="96">
        <v>0</v>
      </c>
      <c r="BK329" s="96">
        <v>0</v>
      </c>
      <c r="BL329" s="120" t="s">
        <v>4490</v>
      </c>
      <c r="BM329" s="98">
        <v>0</v>
      </c>
      <c r="BN329" s="133">
        <f>Q329/2</f>
        <v>1</v>
      </c>
      <c r="BO329" s="241">
        <v>1</v>
      </c>
      <c r="BP329" s="79">
        <v>0</v>
      </c>
      <c r="BQ329" s="79">
        <v>0</v>
      </c>
      <c r="BR329" s="79">
        <v>0</v>
      </c>
      <c r="BS329" s="238">
        <v>0</v>
      </c>
      <c r="BT329" s="79">
        <v>0</v>
      </c>
      <c r="BU329" s="79">
        <v>0</v>
      </c>
      <c r="BV329" s="79">
        <v>0</v>
      </c>
      <c r="BW329" s="79">
        <v>0</v>
      </c>
      <c r="BX329" s="79">
        <v>0</v>
      </c>
      <c r="BY329" s="79">
        <v>0</v>
      </c>
      <c r="BZ329" s="79">
        <v>0</v>
      </c>
      <c r="CA329" s="79">
        <v>0</v>
      </c>
      <c r="CB329" s="79">
        <v>0</v>
      </c>
      <c r="CC329" s="79">
        <v>0</v>
      </c>
      <c r="CD329" s="79">
        <v>0</v>
      </c>
      <c r="CE329" s="79">
        <v>0</v>
      </c>
      <c r="CF329" s="79">
        <v>0</v>
      </c>
      <c r="CG329" s="79">
        <v>0</v>
      </c>
      <c r="CH329" s="79">
        <v>0</v>
      </c>
      <c r="CI329" s="81">
        <f t="shared" si="26"/>
        <v>2</v>
      </c>
      <c r="CJ329" s="260">
        <f t="shared" si="27"/>
        <v>2</v>
      </c>
      <c r="CK329" s="260">
        <f t="shared" si="28"/>
        <v>1</v>
      </c>
      <c r="CL329" s="260">
        <f t="shared" si="29"/>
        <v>1</v>
      </c>
      <c r="CM329" s="83">
        <v>2</v>
      </c>
      <c r="CN329" s="83" t="s">
        <v>4965</v>
      </c>
      <c r="CO329" s="140" t="s">
        <v>4965</v>
      </c>
      <c r="CP329" s="256" t="s">
        <v>4965</v>
      </c>
      <c r="CQ329" s="85" t="s">
        <v>4965</v>
      </c>
      <c r="CR329" s="85" t="s">
        <v>4965</v>
      </c>
      <c r="CS329" s="85" t="s">
        <v>4965</v>
      </c>
      <c r="CT329" s="85" t="s">
        <v>4965</v>
      </c>
      <c r="CU329" s="85"/>
    </row>
    <row r="330" spans="1:99" s="363" customFormat="1" ht="12" customHeight="1" x14ac:dyDescent="0.2">
      <c r="A330" s="89" t="s">
        <v>2442</v>
      </c>
      <c r="B330" s="90" t="s">
        <v>627</v>
      </c>
      <c r="C330" s="90" t="s">
        <v>1432</v>
      </c>
      <c r="D330" s="168"/>
      <c r="E330" s="96" t="s">
        <v>629</v>
      </c>
      <c r="F330" s="90" t="s">
        <v>1432</v>
      </c>
      <c r="G330" s="90" t="s">
        <v>630</v>
      </c>
      <c r="H330" s="90" t="s">
        <v>2717</v>
      </c>
      <c r="I330" s="90" t="s">
        <v>1432</v>
      </c>
      <c r="J330" s="90">
        <v>526277</v>
      </c>
      <c r="K330" s="90">
        <v>175259</v>
      </c>
      <c r="L330" s="177" t="s">
        <v>3067</v>
      </c>
      <c r="M330" s="91">
        <v>41108</v>
      </c>
      <c r="N330" s="92" t="s">
        <v>1432</v>
      </c>
      <c r="O330" s="90">
        <v>0</v>
      </c>
      <c r="P330" s="90">
        <v>20</v>
      </c>
      <c r="Q330" s="93">
        <v>20</v>
      </c>
      <c r="R330" s="90" t="s">
        <v>631</v>
      </c>
      <c r="S330" s="90" t="s">
        <v>1438</v>
      </c>
      <c r="T330" s="92" t="s">
        <v>632</v>
      </c>
      <c r="U330" s="92" t="s">
        <v>268</v>
      </c>
      <c r="V330" s="90" t="s">
        <v>1439</v>
      </c>
      <c r="W330" s="92" t="s">
        <v>1432</v>
      </c>
      <c r="X330" s="90" t="s">
        <v>1442</v>
      </c>
      <c r="Y330" s="90" t="s">
        <v>1443</v>
      </c>
      <c r="Z330" s="90" t="s">
        <v>1443</v>
      </c>
      <c r="AA330" s="90" t="s">
        <v>1444</v>
      </c>
      <c r="AB330" s="385">
        <v>9.5000000000000001E-2</v>
      </c>
      <c r="AC330" s="94">
        <v>41108</v>
      </c>
      <c r="AD330" s="95" t="s">
        <v>1432</v>
      </c>
      <c r="AE330" s="157" t="s">
        <v>3063</v>
      </c>
      <c r="AF330" s="96" t="s">
        <v>1445</v>
      </c>
      <c r="AG330" s="97"/>
      <c r="AH330" s="96">
        <v>0</v>
      </c>
      <c r="AI330" s="96">
        <v>0</v>
      </c>
      <c r="AJ330" s="96">
        <v>0</v>
      </c>
      <c r="AK330" s="96">
        <v>7</v>
      </c>
      <c r="AL330" s="96">
        <v>13</v>
      </c>
      <c r="AM330" s="96">
        <v>0</v>
      </c>
      <c r="AN330" s="96">
        <v>0</v>
      </c>
      <c r="AO330" s="96">
        <v>0</v>
      </c>
      <c r="AP330" s="96">
        <v>0</v>
      </c>
      <c r="AQ330" s="96">
        <v>0</v>
      </c>
      <c r="AR330" s="96">
        <v>7</v>
      </c>
      <c r="AS330" s="96">
        <v>13</v>
      </c>
      <c r="AT330" s="96">
        <v>0</v>
      </c>
      <c r="AU330" s="96">
        <v>0</v>
      </c>
      <c r="AV330" s="96">
        <v>0</v>
      </c>
      <c r="AW330" s="96">
        <v>0</v>
      </c>
      <c r="AX330" s="96">
        <v>0</v>
      </c>
      <c r="AY330" s="96">
        <v>0</v>
      </c>
      <c r="AZ330" s="96">
        <v>0</v>
      </c>
      <c r="BA330" s="96">
        <v>0</v>
      </c>
      <c r="BB330" s="96">
        <v>0</v>
      </c>
      <c r="BC330" s="96">
        <v>0</v>
      </c>
      <c r="BD330" s="96">
        <v>0</v>
      </c>
      <c r="BE330" s="96">
        <v>0</v>
      </c>
      <c r="BF330" s="96">
        <v>0</v>
      </c>
      <c r="BG330" s="96">
        <v>0</v>
      </c>
      <c r="BH330" s="96">
        <v>0</v>
      </c>
      <c r="BI330" s="96">
        <v>0</v>
      </c>
      <c r="BJ330" s="96">
        <v>0</v>
      </c>
      <c r="BK330" s="96">
        <v>0</v>
      </c>
      <c r="BL330" s="120" t="s">
        <v>4491</v>
      </c>
      <c r="BM330" s="98">
        <v>0</v>
      </c>
      <c r="BN330" s="133">
        <v>20</v>
      </c>
      <c r="BO330" s="237">
        <v>0</v>
      </c>
      <c r="BP330" s="79">
        <v>0</v>
      </c>
      <c r="BQ330" s="79">
        <v>0</v>
      </c>
      <c r="BR330" s="79">
        <v>0</v>
      </c>
      <c r="BS330" s="238">
        <v>0</v>
      </c>
      <c r="BT330" s="79">
        <v>0</v>
      </c>
      <c r="BU330" s="79">
        <v>0</v>
      </c>
      <c r="BV330" s="79">
        <v>0</v>
      </c>
      <c r="BW330" s="79">
        <v>0</v>
      </c>
      <c r="BX330" s="79">
        <v>0</v>
      </c>
      <c r="BY330" s="79">
        <v>0</v>
      </c>
      <c r="BZ330" s="79">
        <v>0</v>
      </c>
      <c r="CA330" s="79">
        <v>0</v>
      </c>
      <c r="CB330" s="79">
        <v>0</v>
      </c>
      <c r="CC330" s="79">
        <v>0</v>
      </c>
      <c r="CD330" s="79">
        <v>0</v>
      </c>
      <c r="CE330" s="79">
        <v>0</v>
      </c>
      <c r="CF330" s="79">
        <v>0</v>
      </c>
      <c r="CG330" s="79">
        <v>0</v>
      </c>
      <c r="CH330" s="79">
        <v>0</v>
      </c>
      <c r="CI330" s="81">
        <f t="shared" si="26"/>
        <v>20</v>
      </c>
      <c r="CJ330" s="260">
        <f t="shared" si="27"/>
        <v>20</v>
      </c>
      <c r="CK330" s="131">
        <f t="shared" si="28"/>
        <v>0</v>
      </c>
      <c r="CL330" s="131">
        <f t="shared" si="29"/>
        <v>0</v>
      </c>
      <c r="CM330" s="83">
        <v>3</v>
      </c>
      <c r="CN330" s="254" t="s">
        <v>4965</v>
      </c>
      <c r="CO330" s="140" t="s">
        <v>4965</v>
      </c>
      <c r="CP330" s="256" t="s">
        <v>4965</v>
      </c>
      <c r="CQ330" s="86" t="s">
        <v>4965</v>
      </c>
      <c r="CR330" s="87" t="s">
        <v>1938</v>
      </c>
      <c r="CS330" s="85" t="s">
        <v>4965</v>
      </c>
      <c r="CT330" s="85" t="s">
        <v>4965</v>
      </c>
      <c r="CU330" s="86"/>
    </row>
    <row r="331" spans="1:99" s="363" customFormat="1" ht="12" customHeight="1" x14ac:dyDescent="0.2">
      <c r="A331" s="89" t="s">
        <v>2442</v>
      </c>
      <c r="B331" s="90" t="s">
        <v>627</v>
      </c>
      <c r="C331" s="90" t="s">
        <v>1432</v>
      </c>
      <c r="D331" s="168"/>
      <c r="E331" s="96" t="s">
        <v>629</v>
      </c>
      <c r="F331" s="90" t="s">
        <v>1432</v>
      </c>
      <c r="G331" s="90" t="s">
        <v>630</v>
      </c>
      <c r="H331" s="90" t="s">
        <v>2717</v>
      </c>
      <c r="I331" s="90" t="s">
        <v>1432</v>
      </c>
      <c r="J331" s="90">
        <v>526277</v>
      </c>
      <c r="K331" s="90">
        <v>175259</v>
      </c>
      <c r="L331" s="177" t="s">
        <v>3067</v>
      </c>
      <c r="M331" s="91">
        <v>41108</v>
      </c>
      <c r="N331" s="92" t="s">
        <v>1432</v>
      </c>
      <c r="O331" s="90">
        <v>0</v>
      </c>
      <c r="P331" s="90">
        <v>119</v>
      </c>
      <c r="Q331" s="93">
        <v>119</v>
      </c>
      <c r="R331" s="90" t="s">
        <v>631</v>
      </c>
      <c r="S331" s="90" t="s">
        <v>1438</v>
      </c>
      <c r="T331" s="92" t="s">
        <v>632</v>
      </c>
      <c r="U331" s="92" t="s">
        <v>268</v>
      </c>
      <c r="V331" s="90" t="s">
        <v>1439</v>
      </c>
      <c r="W331" s="92" t="s">
        <v>1432</v>
      </c>
      <c r="X331" s="90" t="s">
        <v>1442</v>
      </c>
      <c r="Y331" s="90" t="s">
        <v>1443</v>
      </c>
      <c r="Z331" s="90" t="s">
        <v>1443</v>
      </c>
      <c r="AA331" s="90" t="s">
        <v>1444</v>
      </c>
      <c r="AB331" s="385">
        <v>0.56799999999999995</v>
      </c>
      <c r="AC331" s="94">
        <v>41108</v>
      </c>
      <c r="AD331" s="95" t="s">
        <v>1432</v>
      </c>
      <c r="AE331" s="157" t="s">
        <v>3063</v>
      </c>
      <c r="AF331" s="96" t="s">
        <v>1445</v>
      </c>
      <c r="AG331" s="97"/>
      <c r="AH331" s="96">
        <v>0</v>
      </c>
      <c r="AI331" s="96">
        <v>0</v>
      </c>
      <c r="AJ331" s="96">
        <v>0</v>
      </c>
      <c r="AK331" s="96">
        <v>36</v>
      </c>
      <c r="AL331" s="96">
        <v>71</v>
      </c>
      <c r="AM331" s="96">
        <v>12</v>
      </c>
      <c r="AN331" s="96">
        <v>0</v>
      </c>
      <c r="AO331" s="96">
        <v>0</v>
      </c>
      <c r="AP331" s="96">
        <v>0</v>
      </c>
      <c r="AQ331" s="96">
        <v>0</v>
      </c>
      <c r="AR331" s="96">
        <v>36</v>
      </c>
      <c r="AS331" s="96">
        <v>71</v>
      </c>
      <c r="AT331" s="96">
        <v>12</v>
      </c>
      <c r="AU331" s="96">
        <v>0</v>
      </c>
      <c r="AV331" s="96">
        <v>0</v>
      </c>
      <c r="AW331" s="96">
        <v>0</v>
      </c>
      <c r="AX331" s="96">
        <v>0</v>
      </c>
      <c r="AY331" s="96">
        <v>0</v>
      </c>
      <c r="AZ331" s="96">
        <v>0</v>
      </c>
      <c r="BA331" s="96">
        <v>0</v>
      </c>
      <c r="BB331" s="96">
        <v>0</v>
      </c>
      <c r="BC331" s="96">
        <v>0</v>
      </c>
      <c r="BD331" s="96">
        <v>0</v>
      </c>
      <c r="BE331" s="96">
        <v>0</v>
      </c>
      <c r="BF331" s="96">
        <v>0</v>
      </c>
      <c r="BG331" s="96">
        <v>0</v>
      </c>
      <c r="BH331" s="96">
        <v>0</v>
      </c>
      <c r="BI331" s="96">
        <v>0</v>
      </c>
      <c r="BJ331" s="96">
        <v>0</v>
      </c>
      <c r="BK331" s="96">
        <v>0</v>
      </c>
      <c r="BL331" s="120" t="s">
        <v>4491</v>
      </c>
      <c r="BM331" s="98">
        <v>0</v>
      </c>
      <c r="BN331" s="133">
        <v>59.5</v>
      </c>
      <c r="BO331" s="241">
        <v>59.5</v>
      </c>
      <c r="BP331" s="79">
        <v>0</v>
      </c>
      <c r="BQ331" s="79">
        <v>0</v>
      </c>
      <c r="BR331" s="79">
        <v>0</v>
      </c>
      <c r="BS331" s="238">
        <v>0</v>
      </c>
      <c r="BT331" s="79">
        <v>0</v>
      </c>
      <c r="BU331" s="79">
        <v>0</v>
      </c>
      <c r="BV331" s="79">
        <v>0</v>
      </c>
      <c r="BW331" s="79">
        <v>0</v>
      </c>
      <c r="BX331" s="79">
        <v>0</v>
      </c>
      <c r="BY331" s="79">
        <v>0</v>
      </c>
      <c r="BZ331" s="79">
        <v>0</v>
      </c>
      <c r="CA331" s="79">
        <v>0</v>
      </c>
      <c r="CB331" s="79">
        <v>0</v>
      </c>
      <c r="CC331" s="79">
        <v>0</v>
      </c>
      <c r="CD331" s="79">
        <v>0</v>
      </c>
      <c r="CE331" s="79">
        <v>0</v>
      </c>
      <c r="CF331" s="79">
        <v>0</v>
      </c>
      <c r="CG331" s="79">
        <v>0</v>
      </c>
      <c r="CH331" s="79">
        <v>0</v>
      </c>
      <c r="CI331" s="81">
        <f t="shared" si="26"/>
        <v>119</v>
      </c>
      <c r="CJ331" s="260">
        <f t="shared" si="27"/>
        <v>119</v>
      </c>
      <c r="CK331" s="260">
        <f t="shared" si="28"/>
        <v>59.5</v>
      </c>
      <c r="CL331" s="260">
        <f t="shared" si="29"/>
        <v>59.5</v>
      </c>
      <c r="CM331" s="83">
        <v>3</v>
      </c>
      <c r="CN331" s="254" t="s">
        <v>4965</v>
      </c>
      <c r="CO331" s="140" t="s">
        <v>4965</v>
      </c>
      <c r="CP331" s="256" t="s">
        <v>4965</v>
      </c>
      <c r="CQ331" s="86" t="s">
        <v>4965</v>
      </c>
      <c r="CR331" s="87" t="s">
        <v>1938</v>
      </c>
      <c r="CS331" s="85" t="s">
        <v>4965</v>
      </c>
      <c r="CT331" s="85" t="s">
        <v>4965</v>
      </c>
      <c r="CU331" s="86"/>
    </row>
    <row r="332" spans="1:99" ht="12" customHeight="1" x14ac:dyDescent="0.2">
      <c r="A332" s="89" t="s">
        <v>2442</v>
      </c>
      <c r="B332" s="90" t="s">
        <v>1970</v>
      </c>
      <c r="C332" s="90" t="s">
        <v>1432</v>
      </c>
      <c r="D332" s="90"/>
      <c r="E332" s="96" t="s">
        <v>1432</v>
      </c>
      <c r="F332" s="90" t="s">
        <v>1971</v>
      </c>
      <c r="G332" s="90" t="s">
        <v>3321</v>
      </c>
      <c r="H332" s="90" t="s">
        <v>1885</v>
      </c>
      <c r="I332" s="90" t="s">
        <v>1972</v>
      </c>
      <c r="J332" s="90">
        <v>524799</v>
      </c>
      <c r="K332" s="90">
        <v>173338</v>
      </c>
      <c r="L332" s="177" t="s">
        <v>3087</v>
      </c>
      <c r="M332" s="91">
        <v>42094</v>
      </c>
      <c r="N332" s="92" t="s">
        <v>1432</v>
      </c>
      <c r="O332" s="90">
        <v>0</v>
      </c>
      <c r="P332" s="90">
        <v>22</v>
      </c>
      <c r="Q332" s="93">
        <v>22</v>
      </c>
      <c r="R332" s="90" t="s">
        <v>891</v>
      </c>
      <c r="S332" s="90" t="s">
        <v>3676</v>
      </c>
      <c r="T332" s="92" t="s">
        <v>632</v>
      </c>
      <c r="U332" s="92" t="s">
        <v>892</v>
      </c>
      <c r="V332" s="90" t="s">
        <v>3677</v>
      </c>
      <c r="W332" s="92" t="s">
        <v>893</v>
      </c>
      <c r="X332" s="90" t="s">
        <v>1442</v>
      </c>
      <c r="Y332" s="90" t="s">
        <v>1443</v>
      </c>
      <c r="Z332" s="90" t="s">
        <v>1443</v>
      </c>
      <c r="AA332" s="90" t="s">
        <v>1444</v>
      </c>
      <c r="AB332" s="385">
        <v>7.1999999999999995E-2</v>
      </c>
      <c r="AC332" s="94">
        <v>42094</v>
      </c>
      <c r="AD332" s="95" t="s">
        <v>1432</v>
      </c>
      <c r="AE332" s="157" t="s">
        <v>3063</v>
      </c>
      <c r="AF332" s="96" t="s">
        <v>1445</v>
      </c>
      <c r="AG332" s="97"/>
      <c r="AH332" s="96">
        <v>2</v>
      </c>
      <c r="AI332" s="96">
        <v>22</v>
      </c>
      <c r="AJ332" s="96">
        <v>0</v>
      </c>
      <c r="AK332" s="96">
        <v>5</v>
      </c>
      <c r="AL332" s="96">
        <v>15</v>
      </c>
      <c r="AM332" s="96">
        <v>2</v>
      </c>
      <c r="AN332" s="96">
        <v>0</v>
      </c>
      <c r="AO332" s="96">
        <v>0</v>
      </c>
      <c r="AP332" s="96">
        <v>0</v>
      </c>
      <c r="AQ332" s="96">
        <v>0</v>
      </c>
      <c r="AR332" s="96">
        <v>5</v>
      </c>
      <c r="AS332" s="96">
        <v>15</v>
      </c>
      <c r="AT332" s="96">
        <v>2</v>
      </c>
      <c r="AU332" s="96">
        <v>0</v>
      </c>
      <c r="AV332" s="96">
        <v>0</v>
      </c>
      <c r="AW332" s="96">
        <v>0</v>
      </c>
      <c r="AX332" s="96">
        <v>0</v>
      </c>
      <c r="AY332" s="96">
        <v>0</v>
      </c>
      <c r="AZ332" s="96">
        <v>0</v>
      </c>
      <c r="BA332" s="96">
        <v>0</v>
      </c>
      <c r="BB332" s="96">
        <v>0</v>
      </c>
      <c r="BC332" s="96">
        <v>0</v>
      </c>
      <c r="BD332" s="96">
        <v>0</v>
      </c>
      <c r="BE332" s="96">
        <v>0</v>
      </c>
      <c r="BF332" s="96">
        <v>0</v>
      </c>
      <c r="BG332" s="96">
        <v>0</v>
      </c>
      <c r="BH332" s="96">
        <v>0</v>
      </c>
      <c r="BI332" s="96">
        <v>0</v>
      </c>
      <c r="BJ332" s="96">
        <v>0</v>
      </c>
      <c r="BK332" s="96">
        <v>0</v>
      </c>
      <c r="BL332" s="120" t="s">
        <v>4490</v>
      </c>
      <c r="BM332" s="98">
        <v>0</v>
      </c>
      <c r="BN332" s="98">
        <v>0</v>
      </c>
      <c r="BO332" s="241">
        <v>4.4000000000000004</v>
      </c>
      <c r="BP332" s="133">
        <v>4.4000000000000004</v>
      </c>
      <c r="BQ332" s="133">
        <v>4.4000000000000004</v>
      </c>
      <c r="BR332" s="133">
        <v>4.4000000000000004</v>
      </c>
      <c r="BS332" s="243">
        <v>4.4000000000000004</v>
      </c>
      <c r="BT332" s="79">
        <v>0</v>
      </c>
      <c r="BU332" s="79">
        <v>0</v>
      </c>
      <c r="BV332" s="79">
        <v>0</v>
      </c>
      <c r="BW332" s="79">
        <v>0</v>
      </c>
      <c r="BX332" s="79">
        <v>0</v>
      </c>
      <c r="BY332" s="79">
        <v>0</v>
      </c>
      <c r="BZ332" s="79">
        <v>0</v>
      </c>
      <c r="CA332" s="79">
        <v>0</v>
      </c>
      <c r="CB332" s="79">
        <v>0</v>
      </c>
      <c r="CC332" s="79">
        <v>0</v>
      </c>
      <c r="CD332" s="79">
        <v>0</v>
      </c>
      <c r="CE332" s="79">
        <v>0</v>
      </c>
      <c r="CF332" s="79">
        <v>0</v>
      </c>
      <c r="CG332" s="79">
        <v>0</v>
      </c>
      <c r="CH332" s="79">
        <v>0</v>
      </c>
      <c r="CI332" s="81">
        <f>SUBTOTAL(9,BO332:CH332)</f>
        <v>22</v>
      </c>
      <c r="CJ332" s="260">
        <f t="shared" si="27"/>
        <v>22</v>
      </c>
      <c r="CK332" s="260">
        <f t="shared" si="28"/>
        <v>22</v>
      </c>
      <c r="CL332" s="260">
        <f t="shared" si="29"/>
        <v>22</v>
      </c>
      <c r="CM332" s="83">
        <v>3</v>
      </c>
      <c r="CN332" s="254" t="s">
        <v>4965</v>
      </c>
      <c r="CO332" s="140" t="s">
        <v>4965</v>
      </c>
      <c r="CP332" s="256" t="s">
        <v>4965</v>
      </c>
      <c r="CQ332" s="86" t="s">
        <v>4965</v>
      </c>
      <c r="CR332" s="85" t="s">
        <v>4965</v>
      </c>
      <c r="CS332" s="85" t="s">
        <v>4965</v>
      </c>
      <c r="CT332" s="85" t="s">
        <v>4965</v>
      </c>
      <c r="CU332" s="86"/>
    </row>
    <row r="333" spans="1:99" ht="12" customHeight="1" x14ac:dyDescent="0.2">
      <c r="A333" s="89" t="s">
        <v>2442</v>
      </c>
      <c r="B333" s="90" t="s">
        <v>894</v>
      </c>
      <c r="C333" s="90" t="s">
        <v>1432</v>
      </c>
      <c r="D333" s="90" t="s">
        <v>1432</v>
      </c>
      <c r="E333" s="96" t="s">
        <v>895</v>
      </c>
      <c r="F333" s="90" t="s">
        <v>1432</v>
      </c>
      <c r="G333" s="90" t="s">
        <v>896</v>
      </c>
      <c r="H333" s="90" t="s">
        <v>3875</v>
      </c>
      <c r="I333" s="90" t="s">
        <v>897</v>
      </c>
      <c r="J333" s="90">
        <v>528076</v>
      </c>
      <c r="K333" s="90">
        <v>173476</v>
      </c>
      <c r="L333" s="177" t="s">
        <v>3083</v>
      </c>
      <c r="M333" s="91">
        <v>41795</v>
      </c>
      <c r="N333" s="92" t="s">
        <v>1432</v>
      </c>
      <c r="O333" s="90">
        <v>0</v>
      </c>
      <c r="P333" s="90">
        <v>2</v>
      </c>
      <c r="Q333" s="93">
        <v>2</v>
      </c>
      <c r="R333" s="90" t="s">
        <v>899</v>
      </c>
      <c r="S333" s="90" t="s">
        <v>1438</v>
      </c>
      <c r="T333" s="92" t="s">
        <v>1950</v>
      </c>
      <c r="U333" s="92" t="s">
        <v>3264</v>
      </c>
      <c r="V333" s="90" t="s">
        <v>1439</v>
      </c>
      <c r="W333" s="92" t="s">
        <v>1432</v>
      </c>
      <c r="X333" s="90" t="s">
        <v>1442</v>
      </c>
      <c r="Y333" s="90" t="s">
        <v>1443</v>
      </c>
      <c r="Z333" s="90" t="s">
        <v>1444</v>
      </c>
      <c r="AA333" s="90" t="s">
        <v>2713</v>
      </c>
      <c r="AB333" s="385">
        <v>5.0000000000000001E-3</v>
      </c>
      <c r="AC333" s="94">
        <v>41795</v>
      </c>
      <c r="AD333" s="95" t="s">
        <v>1432</v>
      </c>
      <c r="AE333" s="157" t="s">
        <v>3063</v>
      </c>
      <c r="AF333" s="96" t="s">
        <v>1445</v>
      </c>
      <c r="AG333" s="97"/>
      <c r="AH333" s="96">
        <v>0</v>
      </c>
      <c r="AI333" s="96">
        <v>0</v>
      </c>
      <c r="AJ333" s="96">
        <v>0</v>
      </c>
      <c r="AK333" s="96">
        <v>1</v>
      </c>
      <c r="AL333" s="96">
        <v>1</v>
      </c>
      <c r="AM333" s="96">
        <v>0</v>
      </c>
      <c r="AN333" s="96">
        <v>0</v>
      </c>
      <c r="AO333" s="96">
        <v>0</v>
      </c>
      <c r="AP333" s="96">
        <v>0</v>
      </c>
      <c r="AQ333" s="96">
        <v>0</v>
      </c>
      <c r="AR333" s="96">
        <v>1</v>
      </c>
      <c r="AS333" s="96">
        <v>1</v>
      </c>
      <c r="AT333" s="96">
        <v>0</v>
      </c>
      <c r="AU333" s="96">
        <v>0</v>
      </c>
      <c r="AV333" s="96">
        <v>0</v>
      </c>
      <c r="AW333" s="96">
        <v>0</v>
      </c>
      <c r="AX333" s="96">
        <v>0</v>
      </c>
      <c r="AY333" s="96">
        <v>0</v>
      </c>
      <c r="AZ333" s="96">
        <v>0</v>
      </c>
      <c r="BA333" s="96">
        <v>0</v>
      </c>
      <c r="BB333" s="96">
        <v>0</v>
      </c>
      <c r="BC333" s="96">
        <v>0</v>
      </c>
      <c r="BD333" s="96">
        <v>0</v>
      </c>
      <c r="BE333" s="96">
        <v>0</v>
      </c>
      <c r="BF333" s="96">
        <v>0</v>
      </c>
      <c r="BG333" s="96">
        <v>0</v>
      </c>
      <c r="BH333" s="96">
        <v>0</v>
      </c>
      <c r="BI333" s="96">
        <v>0</v>
      </c>
      <c r="BJ333" s="96">
        <v>0</v>
      </c>
      <c r="BK333" s="96">
        <v>0</v>
      </c>
      <c r="BL333" s="120" t="s">
        <v>4490</v>
      </c>
      <c r="BM333" s="98">
        <v>0</v>
      </c>
      <c r="BN333" s="133">
        <f>Q333/2</f>
        <v>1</v>
      </c>
      <c r="BO333" s="241">
        <v>1</v>
      </c>
      <c r="BP333" s="79">
        <v>0</v>
      </c>
      <c r="BQ333" s="79">
        <v>0</v>
      </c>
      <c r="BR333" s="79">
        <v>0</v>
      </c>
      <c r="BS333" s="238">
        <v>0</v>
      </c>
      <c r="BT333" s="79">
        <v>0</v>
      </c>
      <c r="BU333" s="79">
        <v>0</v>
      </c>
      <c r="BV333" s="79">
        <v>0</v>
      </c>
      <c r="BW333" s="79">
        <v>0</v>
      </c>
      <c r="BX333" s="79">
        <v>0</v>
      </c>
      <c r="BY333" s="79">
        <v>0</v>
      </c>
      <c r="BZ333" s="79">
        <v>0</v>
      </c>
      <c r="CA333" s="79">
        <v>0</v>
      </c>
      <c r="CB333" s="79">
        <v>0</v>
      </c>
      <c r="CC333" s="79">
        <v>0</v>
      </c>
      <c r="CD333" s="79">
        <v>0</v>
      </c>
      <c r="CE333" s="79">
        <v>0</v>
      </c>
      <c r="CF333" s="79">
        <v>0</v>
      </c>
      <c r="CG333" s="79">
        <v>0</v>
      </c>
      <c r="CH333" s="79">
        <v>0</v>
      </c>
      <c r="CI333" s="81">
        <f t="shared" ref="CI333:CI396" si="30">SUBTOTAL(9,BN333:CH333)</f>
        <v>2</v>
      </c>
      <c r="CJ333" s="260">
        <f t="shared" si="27"/>
        <v>2</v>
      </c>
      <c r="CK333" s="260">
        <f t="shared" si="28"/>
        <v>1</v>
      </c>
      <c r="CL333" s="260">
        <f t="shared" si="29"/>
        <v>1</v>
      </c>
      <c r="CM333" s="83">
        <v>2</v>
      </c>
      <c r="CN333" s="83" t="s">
        <v>4965</v>
      </c>
      <c r="CO333" s="140" t="s">
        <v>4965</v>
      </c>
      <c r="CP333" s="256" t="s">
        <v>4965</v>
      </c>
      <c r="CQ333" s="85" t="s">
        <v>4965</v>
      </c>
      <c r="CR333" s="85" t="s">
        <v>4965</v>
      </c>
      <c r="CS333" s="85" t="s">
        <v>4965</v>
      </c>
      <c r="CT333" s="85" t="s">
        <v>4965</v>
      </c>
      <c r="CU333" s="85"/>
    </row>
    <row r="334" spans="1:99" ht="12" customHeight="1" x14ac:dyDescent="0.2">
      <c r="A334" s="89" t="s">
        <v>2442</v>
      </c>
      <c r="B334" s="90" t="s">
        <v>900</v>
      </c>
      <c r="C334" s="90" t="s">
        <v>1432</v>
      </c>
      <c r="D334" s="90" t="s">
        <v>1432</v>
      </c>
      <c r="E334" s="96" t="s">
        <v>901</v>
      </c>
      <c r="F334" s="90" t="s">
        <v>1432</v>
      </c>
      <c r="G334" s="90" t="s">
        <v>902</v>
      </c>
      <c r="H334" s="90" t="s">
        <v>1458</v>
      </c>
      <c r="I334" s="90" t="s">
        <v>903</v>
      </c>
      <c r="J334" s="90">
        <v>524829</v>
      </c>
      <c r="K334" s="90">
        <v>174468</v>
      </c>
      <c r="L334" s="177" t="s">
        <v>3079</v>
      </c>
      <c r="M334" s="91">
        <v>42094</v>
      </c>
      <c r="N334" s="92" t="s">
        <v>1432</v>
      </c>
      <c r="O334" s="90">
        <v>0</v>
      </c>
      <c r="P334" s="90">
        <v>1</v>
      </c>
      <c r="Q334" s="93">
        <v>1</v>
      </c>
      <c r="R334" s="90" t="s">
        <v>904</v>
      </c>
      <c r="S334" s="90" t="s">
        <v>1438</v>
      </c>
      <c r="T334" s="92" t="s">
        <v>905</v>
      </c>
      <c r="U334" s="92" t="s">
        <v>3264</v>
      </c>
      <c r="V334" s="90" t="s">
        <v>1439</v>
      </c>
      <c r="W334" s="92" t="s">
        <v>1432</v>
      </c>
      <c r="X334" s="90" t="s">
        <v>1442</v>
      </c>
      <c r="Y334" s="90" t="s">
        <v>1443</v>
      </c>
      <c r="Z334" s="90" t="s">
        <v>1444</v>
      </c>
      <c r="AA334" s="90" t="s">
        <v>2713</v>
      </c>
      <c r="AB334" s="385">
        <v>8.0000000000000002E-3</v>
      </c>
      <c r="AC334" s="94">
        <v>42094</v>
      </c>
      <c r="AD334" s="95" t="s">
        <v>1432</v>
      </c>
      <c r="AE334" s="157" t="s">
        <v>3063</v>
      </c>
      <c r="AF334" s="96" t="s">
        <v>1445</v>
      </c>
      <c r="AG334" s="97"/>
      <c r="AH334" s="96">
        <v>0</v>
      </c>
      <c r="AI334" s="96">
        <v>0</v>
      </c>
      <c r="AJ334" s="96">
        <v>0</v>
      </c>
      <c r="AK334" s="96">
        <v>0</v>
      </c>
      <c r="AL334" s="96">
        <v>1</v>
      </c>
      <c r="AM334" s="96">
        <v>0</v>
      </c>
      <c r="AN334" s="96">
        <v>0</v>
      </c>
      <c r="AO334" s="96">
        <v>0</v>
      </c>
      <c r="AP334" s="96">
        <v>0</v>
      </c>
      <c r="AQ334" s="96">
        <v>0</v>
      </c>
      <c r="AR334" s="96">
        <v>0</v>
      </c>
      <c r="AS334" s="96">
        <v>0</v>
      </c>
      <c r="AT334" s="96">
        <v>0</v>
      </c>
      <c r="AU334" s="96">
        <v>0</v>
      </c>
      <c r="AV334" s="96">
        <v>0</v>
      </c>
      <c r="AW334" s="96">
        <v>0</v>
      </c>
      <c r="AX334" s="96">
        <v>0</v>
      </c>
      <c r="AY334" s="96">
        <v>0</v>
      </c>
      <c r="AZ334" s="96">
        <v>1</v>
      </c>
      <c r="BA334" s="96">
        <v>0</v>
      </c>
      <c r="BB334" s="96">
        <v>0</v>
      </c>
      <c r="BC334" s="96">
        <v>0</v>
      </c>
      <c r="BD334" s="96">
        <v>0</v>
      </c>
      <c r="BE334" s="96">
        <v>0</v>
      </c>
      <c r="BF334" s="96">
        <v>0</v>
      </c>
      <c r="BG334" s="96">
        <v>0</v>
      </c>
      <c r="BH334" s="96">
        <v>0</v>
      </c>
      <c r="BI334" s="96">
        <v>0</v>
      </c>
      <c r="BJ334" s="96">
        <v>0</v>
      </c>
      <c r="BK334" s="96">
        <v>0</v>
      </c>
      <c r="BL334" s="120" t="s">
        <v>4490</v>
      </c>
      <c r="BM334" s="98">
        <v>0</v>
      </c>
      <c r="BN334" s="133">
        <f>Q334/2</f>
        <v>0.5</v>
      </c>
      <c r="BO334" s="241">
        <v>0.5</v>
      </c>
      <c r="BP334" s="79">
        <v>0</v>
      </c>
      <c r="BQ334" s="79">
        <v>0</v>
      </c>
      <c r="BR334" s="79">
        <v>0</v>
      </c>
      <c r="BS334" s="238">
        <v>0</v>
      </c>
      <c r="BT334" s="79">
        <v>0</v>
      </c>
      <c r="BU334" s="79">
        <v>0</v>
      </c>
      <c r="BV334" s="79">
        <v>0</v>
      </c>
      <c r="BW334" s="79">
        <v>0</v>
      </c>
      <c r="BX334" s="79">
        <v>0</v>
      </c>
      <c r="BY334" s="79">
        <v>0</v>
      </c>
      <c r="BZ334" s="79">
        <v>0</v>
      </c>
      <c r="CA334" s="79">
        <v>0</v>
      </c>
      <c r="CB334" s="79">
        <v>0</v>
      </c>
      <c r="CC334" s="79">
        <v>0</v>
      </c>
      <c r="CD334" s="79">
        <v>0</v>
      </c>
      <c r="CE334" s="79">
        <v>0</v>
      </c>
      <c r="CF334" s="79">
        <v>0</v>
      </c>
      <c r="CG334" s="79">
        <v>0</v>
      </c>
      <c r="CH334" s="79">
        <v>0</v>
      </c>
      <c r="CI334" s="81">
        <f t="shared" si="30"/>
        <v>1</v>
      </c>
      <c r="CJ334" s="260">
        <f t="shared" si="27"/>
        <v>1</v>
      </c>
      <c r="CK334" s="260">
        <f t="shared" si="28"/>
        <v>0.5</v>
      </c>
      <c r="CL334" s="260">
        <f t="shared" si="29"/>
        <v>0.5</v>
      </c>
      <c r="CM334" s="83">
        <v>2</v>
      </c>
      <c r="CN334" s="83" t="s">
        <v>4965</v>
      </c>
      <c r="CO334" s="140" t="s">
        <v>4965</v>
      </c>
      <c r="CP334" s="256" t="s">
        <v>4965</v>
      </c>
      <c r="CQ334" s="85" t="s">
        <v>4965</v>
      </c>
      <c r="CR334" s="85" t="s">
        <v>4965</v>
      </c>
      <c r="CS334" s="85" t="s">
        <v>4965</v>
      </c>
      <c r="CT334" s="85" t="s">
        <v>4965</v>
      </c>
      <c r="CU334" s="85"/>
    </row>
    <row r="335" spans="1:99" s="366" customFormat="1" ht="12" customHeight="1" x14ac:dyDescent="0.2">
      <c r="A335" s="89" t="s">
        <v>2442</v>
      </c>
      <c r="B335" s="90" t="s">
        <v>906</v>
      </c>
      <c r="C335" s="90" t="s">
        <v>1432</v>
      </c>
      <c r="D335" s="90" t="s">
        <v>1432</v>
      </c>
      <c r="E335" s="96" t="s">
        <v>1432</v>
      </c>
      <c r="F335" s="90" t="s">
        <v>907</v>
      </c>
      <c r="G335" s="90" t="s">
        <v>908</v>
      </c>
      <c r="H335" s="90" t="s">
        <v>2717</v>
      </c>
      <c r="I335" s="90" t="s">
        <v>909</v>
      </c>
      <c r="J335" s="90">
        <v>527446</v>
      </c>
      <c r="K335" s="90">
        <v>175152</v>
      </c>
      <c r="L335" s="177" t="s">
        <v>3084</v>
      </c>
      <c r="M335" s="91">
        <v>42094</v>
      </c>
      <c r="N335" s="92" t="s">
        <v>1432</v>
      </c>
      <c r="O335" s="90">
        <v>0</v>
      </c>
      <c r="P335" s="90">
        <v>6</v>
      </c>
      <c r="Q335" s="93">
        <v>6</v>
      </c>
      <c r="R335" s="90" t="s">
        <v>910</v>
      </c>
      <c r="S335" s="90" t="s">
        <v>1438</v>
      </c>
      <c r="T335" s="92" t="s">
        <v>911</v>
      </c>
      <c r="U335" s="92" t="s">
        <v>912</v>
      </c>
      <c r="V335" s="90" t="s">
        <v>1439</v>
      </c>
      <c r="W335" s="92" t="s">
        <v>1432</v>
      </c>
      <c r="X335" s="90" t="s">
        <v>1442</v>
      </c>
      <c r="Y335" s="90" t="s">
        <v>1453</v>
      </c>
      <c r="Z335" s="90" t="s">
        <v>1444</v>
      </c>
      <c r="AA335" s="90" t="s">
        <v>3894</v>
      </c>
      <c r="AB335" s="385">
        <v>1.7999999999999999E-2</v>
      </c>
      <c r="AC335" s="94">
        <v>42094</v>
      </c>
      <c r="AD335" s="95" t="s">
        <v>1432</v>
      </c>
      <c r="AE335" s="157" t="s">
        <v>3063</v>
      </c>
      <c r="AF335" s="96" t="s">
        <v>1445</v>
      </c>
      <c r="AG335" s="97"/>
      <c r="AH335" s="96">
        <v>0</v>
      </c>
      <c r="AI335" s="96">
        <v>0</v>
      </c>
      <c r="AJ335" s="96">
        <v>0</v>
      </c>
      <c r="AK335" s="96">
        <v>0</v>
      </c>
      <c r="AL335" s="96">
        <v>6</v>
      </c>
      <c r="AM335" s="96">
        <v>0</v>
      </c>
      <c r="AN335" s="96">
        <v>0</v>
      </c>
      <c r="AO335" s="96">
        <v>0</v>
      </c>
      <c r="AP335" s="96">
        <v>0</v>
      </c>
      <c r="AQ335" s="96">
        <v>0</v>
      </c>
      <c r="AR335" s="96">
        <v>0</v>
      </c>
      <c r="AS335" s="96">
        <v>6</v>
      </c>
      <c r="AT335" s="96">
        <v>0</v>
      </c>
      <c r="AU335" s="96">
        <v>0</v>
      </c>
      <c r="AV335" s="96">
        <v>0</v>
      </c>
      <c r="AW335" s="96">
        <v>0</v>
      </c>
      <c r="AX335" s="96">
        <v>0</v>
      </c>
      <c r="AY335" s="96">
        <v>0</v>
      </c>
      <c r="AZ335" s="96">
        <v>0</v>
      </c>
      <c r="BA335" s="96">
        <v>0</v>
      </c>
      <c r="BB335" s="96">
        <v>0</v>
      </c>
      <c r="BC335" s="96">
        <v>0</v>
      </c>
      <c r="BD335" s="96">
        <v>0</v>
      </c>
      <c r="BE335" s="96">
        <v>0</v>
      </c>
      <c r="BF335" s="96">
        <v>0</v>
      </c>
      <c r="BG335" s="96">
        <v>0</v>
      </c>
      <c r="BH335" s="96">
        <v>0</v>
      </c>
      <c r="BI335" s="96">
        <v>0</v>
      </c>
      <c r="BJ335" s="96">
        <v>0</v>
      </c>
      <c r="BK335" s="96">
        <v>0</v>
      </c>
      <c r="BL335" s="120" t="s">
        <v>4490</v>
      </c>
      <c r="BM335" s="98">
        <v>0</v>
      </c>
      <c r="BN335" s="133">
        <f>Q335/2</f>
        <v>3</v>
      </c>
      <c r="BO335" s="241">
        <v>3</v>
      </c>
      <c r="BP335" s="79">
        <v>0</v>
      </c>
      <c r="BQ335" s="79">
        <v>0</v>
      </c>
      <c r="BR335" s="79">
        <v>0</v>
      </c>
      <c r="BS335" s="238">
        <v>0</v>
      </c>
      <c r="BT335" s="79">
        <v>0</v>
      </c>
      <c r="BU335" s="79">
        <v>0</v>
      </c>
      <c r="BV335" s="79">
        <v>0</v>
      </c>
      <c r="BW335" s="79">
        <v>0</v>
      </c>
      <c r="BX335" s="79">
        <v>0</v>
      </c>
      <c r="BY335" s="79">
        <v>0</v>
      </c>
      <c r="BZ335" s="79">
        <v>0</v>
      </c>
      <c r="CA335" s="79">
        <v>0</v>
      </c>
      <c r="CB335" s="79">
        <v>0</v>
      </c>
      <c r="CC335" s="79">
        <v>0</v>
      </c>
      <c r="CD335" s="79">
        <v>0</v>
      </c>
      <c r="CE335" s="79">
        <v>0</v>
      </c>
      <c r="CF335" s="79">
        <v>0</v>
      </c>
      <c r="CG335" s="79">
        <v>0</v>
      </c>
      <c r="CH335" s="79">
        <v>0</v>
      </c>
      <c r="CI335" s="81">
        <f t="shared" si="30"/>
        <v>6</v>
      </c>
      <c r="CJ335" s="260">
        <f t="shared" si="27"/>
        <v>6</v>
      </c>
      <c r="CK335" s="260">
        <f t="shared" si="28"/>
        <v>3</v>
      </c>
      <c r="CL335" s="260">
        <f t="shared" si="29"/>
        <v>3</v>
      </c>
      <c r="CM335" s="83">
        <v>8</v>
      </c>
      <c r="CN335" s="254" t="s">
        <v>4965</v>
      </c>
      <c r="CO335" s="180" t="s">
        <v>1940</v>
      </c>
      <c r="CP335" s="256" t="s">
        <v>4965</v>
      </c>
      <c r="CQ335" s="86" t="s">
        <v>4965</v>
      </c>
      <c r="CR335" s="85" t="s">
        <v>4965</v>
      </c>
      <c r="CS335" s="85" t="s">
        <v>4965</v>
      </c>
      <c r="CT335" s="85" t="s">
        <v>4965</v>
      </c>
      <c r="CU335" s="86"/>
    </row>
    <row r="336" spans="1:99" s="366" customFormat="1" ht="12" customHeight="1" x14ac:dyDescent="0.2">
      <c r="A336" s="89" t="s">
        <v>2442</v>
      </c>
      <c r="B336" s="101" t="s">
        <v>913</v>
      </c>
      <c r="C336" s="101" t="s">
        <v>914</v>
      </c>
      <c r="D336" s="101" t="s">
        <v>1432</v>
      </c>
      <c r="E336" s="107" t="s">
        <v>915</v>
      </c>
      <c r="F336" s="101" t="s">
        <v>2879</v>
      </c>
      <c r="G336" s="101" t="s">
        <v>916</v>
      </c>
      <c r="H336" s="101" t="s">
        <v>1885</v>
      </c>
      <c r="I336" s="101" t="s">
        <v>917</v>
      </c>
      <c r="J336" s="101">
        <v>525628</v>
      </c>
      <c r="K336" s="101">
        <v>173237</v>
      </c>
      <c r="L336" s="177" t="s">
        <v>3087</v>
      </c>
      <c r="M336" s="103">
        <v>41685</v>
      </c>
      <c r="N336" s="104" t="s">
        <v>1432</v>
      </c>
      <c r="O336" s="101">
        <v>0</v>
      </c>
      <c r="P336" s="101">
        <v>33</v>
      </c>
      <c r="Q336" s="93">
        <v>33</v>
      </c>
      <c r="R336" s="101" t="s">
        <v>1129</v>
      </c>
      <c r="S336" s="101" t="s">
        <v>1154</v>
      </c>
      <c r="T336" s="104" t="s">
        <v>619</v>
      </c>
      <c r="U336" s="104" t="s">
        <v>1130</v>
      </c>
      <c r="V336" s="101" t="s">
        <v>1439</v>
      </c>
      <c r="W336" s="104" t="s">
        <v>1432</v>
      </c>
      <c r="X336" s="101" t="s">
        <v>1442</v>
      </c>
      <c r="Y336" s="101" t="s">
        <v>1443</v>
      </c>
      <c r="Z336" s="101" t="s">
        <v>1443</v>
      </c>
      <c r="AA336" s="101" t="s">
        <v>1444</v>
      </c>
      <c r="AB336" s="385">
        <v>0.123</v>
      </c>
      <c r="AC336" s="105">
        <v>41685</v>
      </c>
      <c r="AD336" s="106" t="s">
        <v>1432</v>
      </c>
      <c r="AE336" s="157" t="s">
        <v>628</v>
      </c>
      <c r="AF336" s="107" t="s">
        <v>3904</v>
      </c>
      <c r="AG336" s="108"/>
      <c r="AH336" s="107">
        <v>3</v>
      </c>
      <c r="AI336" s="107">
        <v>33</v>
      </c>
      <c r="AJ336" s="107">
        <v>0</v>
      </c>
      <c r="AK336" s="107">
        <v>15</v>
      </c>
      <c r="AL336" s="107">
        <v>14</v>
      </c>
      <c r="AM336" s="107">
        <v>4</v>
      </c>
      <c r="AN336" s="107">
        <v>0</v>
      </c>
      <c r="AO336" s="107">
        <v>0</v>
      </c>
      <c r="AP336" s="107">
        <v>0</v>
      </c>
      <c r="AQ336" s="107">
        <v>0</v>
      </c>
      <c r="AR336" s="107">
        <v>15</v>
      </c>
      <c r="AS336" s="107">
        <v>14</v>
      </c>
      <c r="AT336" s="107">
        <v>4</v>
      </c>
      <c r="AU336" s="107">
        <v>0</v>
      </c>
      <c r="AV336" s="107">
        <v>0</v>
      </c>
      <c r="AW336" s="107">
        <v>0</v>
      </c>
      <c r="AX336" s="107">
        <v>0</v>
      </c>
      <c r="AY336" s="107">
        <v>0</v>
      </c>
      <c r="AZ336" s="107">
        <v>0</v>
      </c>
      <c r="BA336" s="107">
        <v>0</v>
      </c>
      <c r="BB336" s="107">
        <v>0</v>
      </c>
      <c r="BC336" s="107">
        <v>0</v>
      </c>
      <c r="BD336" s="107">
        <v>0</v>
      </c>
      <c r="BE336" s="107">
        <v>0</v>
      </c>
      <c r="BF336" s="107">
        <v>0</v>
      </c>
      <c r="BG336" s="107">
        <v>0</v>
      </c>
      <c r="BH336" s="107">
        <v>0</v>
      </c>
      <c r="BI336" s="107">
        <v>0</v>
      </c>
      <c r="BJ336" s="107">
        <v>0</v>
      </c>
      <c r="BK336" s="107">
        <v>0</v>
      </c>
      <c r="BL336" s="120" t="s">
        <v>4968</v>
      </c>
      <c r="BM336" s="109">
        <v>0</v>
      </c>
      <c r="BN336" s="133">
        <v>33</v>
      </c>
      <c r="BO336" s="237">
        <v>0</v>
      </c>
      <c r="BP336" s="79">
        <v>0</v>
      </c>
      <c r="BQ336" s="83">
        <v>0</v>
      </c>
      <c r="BR336" s="83">
        <v>0</v>
      </c>
      <c r="BS336" s="242">
        <v>0</v>
      </c>
      <c r="BT336" s="83">
        <v>0</v>
      </c>
      <c r="BU336" s="83">
        <v>0</v>
      </c>
      <c r="BV336" s="83">
        <v>0</v>
      </c>
      <c r="BW336" s="83">
        <v>0</v>
      </c>
      <c r="BX336" s="83">
        <v>0</v>
      </c>
      <c r="BY336" s="83">
        <v>0</v>
      </c>
      <c r="BZ336" s="83">
        <v>0</v>
      </c>
      <c r="CA336" s="83">
        <v>0</v>
      </c>
      <c r="CB336" s="83">
        <v>0</v>
      </c>
      <c r="CC336" s="83">
        <v>0</v>
      </c>
      <c r="CD336" s="83">
        <v>0</v>
      </c>
      <c r="CE336" s="83">
        <v>0</v>
      </c>
      <c r="CF336" s="83">
        <v>0</v>
      </c>
      <c r="CG336" s="83">
        <v>0</v>
      </c>
      <c r="CH336" s="83">
        <v>0</v>
      </c>
      <c r="CI336" s="81">
        <f t="shared" si="30"/>
        <v>33</v>
      </c>
      <c r="CJ336" s="260">
        <f t="shared" si="27"/>
        <v>33</v>
      </c>
      <c r="CK336" s="131">
        <f t="shared" si="28"/>
        <v>0</v>
      </c>
      <c r="CL336" s="131">
        <f t="shared" si="29"/>
        <v>0</v>
      </c>
      <c r="CM336" s="83">
        <v>3</v>
      </c>
      <c r="CN336" s="254" t="s">
        <v>4965</v>
      </c>
      <c r="CO336" s="140" t="s">
        <v>4965</v>
      </c>
      <c r="CP336" s="256" t="s">
        <v>4965</v>
      </c>
      <c r="CQ336" s="86" t="s">
        <v>4965</v>
      </c>
      <c r="CR336" s="85" t="s">
        <v>4965</v>
      </c>
      <c r="CS336" s="85" t="s">
        <v>4965</v>
      </c>
      <c r="CT336" s="87" t="s">
        <v>1938</v>
      </c>
      <c r="CU336" s="86"/>
    </row>
    <row r="337" spans="1:99" s="366" customFormat="1" ht="12" customHeight="1" x14ac:dyDescent="0.2">
      <c r="A337" s="89" t="s">
        <v>2442</v>
      </c>
      <c r="B337" s="101" t="s">
        <v>913</v>
      </c>
      <c r="C337" s="101" t="s">
        <v>914</v>
      </c>
      <c r="D337" s="101" t="s">
        <v>1432</v>
      </c>
      <c r="E337" s="107" t="s">
        <v>915</v>
      </c>
      <c r="F337" s="101" t="s">
        <v>2879</v>
      </c>
      <c r="G337" s="101" t="s">
        <v>916</v>
      </c>
      <c r="H337" s="101" t="s">
        <v>1885</v>
      </c>
      <c r="I337" s="101" t="s">
        <v>917</v>
      </c>
      <c r="J337" s="101">
        <v>525628</v>
      </c>
      <c r="K337" s="101">
        <v>173237</v>
      </c>
      <c r="L337" s="177" t="s">
        <v>3087</v>
      </c>
      <c r="M337" s="103">
        <v>41685</v>
      </c>
      <c r="N337" s="104" t="s">
        <v>1432</v>
      </c>
      <c r="O337" s="101">
        <v>0</v>
      </c>
      <c r="P337" s="101">
        <v>6</v>
      </c>
      <c r="Q337" s="93">
        <v>6</v>
      </c>
      <c r="R337" s="101" t="s">
        <v>1129</v>
      </c>
      <c r="S337" s="101" t="s">
        <v>1154</v>
      </c>
      <c r="T337" s="104" t="s">
        <v>619</v>
      </c>
      <c r="U337" s="104" t="s">
        <v>1130</v>
      </c>
      <c r="V337" s="101" t="s">
        <v>1439</v>
      </c>
      <c r="W337" s="104" t="s">
        <v>1432</v>
      </c>
      <c r="X337" s="101" t="s">
        <v>1442</v>
      </c>
      <c r="Y337" s="101" t="s">
        <v>1443</v>
      </c>
      <c r="Z337" s="101" t="s">
        <v>1443</v>
      </c>
      <c r="AA337" s="101" t="s">
        <v>1444</v>
      </c>
      <c r="AB337" s="385">
        <v>2.1999999999999999E-2</v>
      </c>
      <c r="AC337" s="105">
        <v>41685</v>
      </c>
      <c r="AD337" s="106" t="s">
        <v>1432</v>
      </c>
      <c r="AE337" s="157" t="s">
        <v>1931</v>
      </c>
      <c r="AF337" s="107" t="s">
        <v>3905</v>
      </c>
      <c r="AG337" s="108"/>
      <c r="AH337" s="107">
        <v>1</v>
      </c>
      <c r="AI337" s="107">
        <v>6</v>
      </c>
      <c r="AJ337" s="107">
        <v>0</v>
      </c>
      <c r="AK337" s="107">
        <v>1</v>
      </c>
      <c r="AL337" s="107">
        <v>2</v>
      </c>
      <c r="AM337" s="107">
        <v>3</v>
      </c>
      <c r="AN337" s="107">
        <v>0</v>
      </c>
      <c r="AO337" s="107">
        <v>0</v>
      </c>
      <c r="AP337" s="107">
        <v>0</v>
      </c>
      <c r="AQ337" s="107">
        <v>0</v>
      </c>
      <c r="AR337" s="107">
        <v>1</v>
      </c>
      <c r="AS337" s="107">
        <v>2</v>
      </c>
      <c r="AT337" s="107">
        <v>3</v>
      </c>
      <c r="AU337" s="107">
        <v>0</v>
      </c>
      <c r="AV337" s="107">
        <v>0</v>
      </c>
      <c r="AW337" s="107">
        <v>0</v>
      </c>
      <c r="AX337" s="107">
        <v>0</v>
      </c>
      <c r="AY337" s="107">
        <v>0</v>
      </c>
      <c r="AZ337" s="107">
        <v>0</v>
      </c>
      <c r="BA337" s="107">
        <v>0</v>
      </c>
      <c r="BB337" s="107">
        <v>0</v>
      </c>
      <c r="BC337" s="107">
        <v>0</v>
      </c>
      <c r="BD337" s="107">
        <v>0</v>
      </c>
      <c r="BE337" s="107">
        <v>0</v>
      </c>
      <c r="BF337" s="107">
        <v>0</v>
      </c>
      <c r="BG337" s="107">
        <v>0</v>
      </c>
      <c r="BH337" s="107">
        <v>0</v>
      </c>
      <c r="BI337" s="107">
        <v>0</v>
      </c>
      <c r="BJ337" s="107">
        <v>0</v>
      </c>
      <c r="BK337" s="107">
        <v>0</v>
      </c>
      <c r="BL337" s="120" t="s">
        <v>4968</v>
      </c>
      <c r="BM337" s="109">
        <v>0</v>
      </c>
      <c r="BN337" s="133">
        <v>6</v>
      </c>
      <c r="BO337" s="237">
        <v>0</v>
      </c>
      <c r="BP337" s="79">
        <v>0</v>
      </c>
      <c r="BQ337" s="83">
        <v>0</v>
      </c>
      <c r="BR337" s="83">
        <v>0</v>
      </c>
      <c r="BS337" s="242">
        <v>0</v>
      </c>
      <c r="BT337" s="83">
        <v>0</v>
      </c>
      <c r="BU337" s="83">
        <v>0</v>
      </c>
      <c r="BV337" s="83">
        <v>0</v>
      </c>
      <c r="BW337" s="83">
        <v>0</v>
      </c>
      <c r="BX337" s="83">
        <v>0</v>
      </c>
      <c r="BY337" s="83">
        <v>0</v>
      </c>
      <c r="BZ337" s="83">
        <v>0</v>
      </c>
      <c r="CA337" s="83">
        <v>0</v>
      </c>
      <c r="CB337" s="83">
        <v>0</v>
      </c>
      <c r="CC337" s="83">
        <v>0</v>
      </c>
      <c r="CD337" s="83">
        <v>0</v>
      </c>
      <c r="CE337" s="83">
        <v>0</v>
      </c>
      <c r="CF337" s="83">
        <v>0</v>
      </c>
      <c r="CG337" s="83">
        <v>0</v>
      </c>
      <c r="CH337" s="83">
        <v>0</v>
      </c>
      <c r="CI337" s="81">
        <f t="shared" si="30"/>
        <v>6</v>
      </c>
      <c r="CJ337" s="260">
        <f t="shared" si="27"/>
        <v>6</v>
      </c>
      <c r="CK337" s="131">
        <f t="shared" si="28"/>
        <v>0</v>
      </c>
      <c r="CL337" s="131">
        <f t="shared" si="29"/>
        <v>0</v>
      </c>
      <c r="CM337" s="83">
        <v>2</v>
      </c>
      <c r="CN337" s="83" t="s">
        <v>4965</v>
      </c>
      <c r="CO337" s="140" t="s">
        <v>4965</v>
      </c>
      <c r="CP337" s="256" t="s">
        <v>4965</v>
      </c>
      <c r="CQ337" s="85" t="s">
        <v>4965</v>
      </c>
      <c r="CR337" s="85" t="s">
        <v>4965</v>
      </c>
      <c r="CS337" s="85" t="s">
        <v>4965</v>
      </c>
      <c r="CT337" s="87" t="s">
        <v>1938</v>
      </c>
      <c r="CU337" s="85"/>
    </row>
    <row r="338" spans="1:99" ht="12" customHeight="1" x14ac:dyDescent="0.2">
      <c r="A338" s="89" t="s">
        <v>2442</v>
      </c>
      <c r="B338" s="101" t="s">
        <v>913</v>
      </c>
      <c r="C338" s="101" t="s">
        <v>914</v>
      </c>
      <c r="D338" s="101" t="s">
        <v>1432</v>
      </c>
      <c r="E338" s="107" t="s">
        <v>915</v>
      </c>
      <c r="F338" s="101" t="s">
        <v>2879</v>
      </c>
      <c r="G338" s="101" t="s">
        <v>916</v>
      </c>
      <c r="H338" s="101" t="s">
        <v>1885</v>
      </c>
      <c r="I338" s="101" t="s">
        <v>917</v>
      </c>
      <c r="J338" s="101">
        <v>525628</v>
      </c>
      <c r="K338" s="101">
        <v>173237</v>
      </c>
      <c r="L338" s="177" t="s">
        <v>3087</v>
      </c>
      <c r="M338" s="103">
        <v>41685</v>
      </c>
      <c r="N338" s="104" t="s">
        <v>1432</v>
      </c>
      <c r="O338" s="101">
        <v>0</v>
      </c>
      <c r="P338" s="101">
        <v>154</v>
      </c>
      <c r="Q338" s="93">
        <v>154</v>
      </c>
      <c r="R338" s="101" t="s">
        <v>1129</v>
      </c>
      <c r="S338" s="101" t="s">
        <v>1154</v>
      </c>
      <c r="T338" s="104" t="s">
        <v>619</v>
      </c>
      <c r="U338" s="104" t="s">
        <v>1130</v>
      </c>
      <c r="V338" s="101" t="s">
        <v>1439</v>
      </c>
      <c r="W338" s="104" t="s">
        <v>1432</v>
      </c>
      <c r="X338" s="101" t="s">
        <v>1442</v>
      </c>
      <c r="Y338" s="101" t="s">
        <v>1443</v>
      </c>
      <c r="Z338" s="101" t="s">
        <v>1443</v>
      </c>
      <c r="AA338" s="101" t="s">
        <v>1444</v>
      </c>
      <c r="AB338" s="385">
        <v>0.57599999999999996</v>
      </c>
      <c r="AC338" s="105">
        <v>41685</v>
      </c>
      <c r="AD338" s="106" t="s">
        <v>1432</v>
      </c>
      <c r="AE338" s="157" t="s">
        <v>3063</v>
      </c>
      <c r="AF338" s="107" t="s">
        <v>1445</v>
      </c>
      <c r="AG338" s="108"/>
      <c r="AH338" s="107">
        <v>15</v>
      </c>
      <c r="AI338" s="107">
        <v>154</v>
      </c>
      <c r="AJ338" s="107">
        <v>4</v>
      </c>
      <c r="AK338" s="107">
        <v>51</v>
      </c>
      <c r="AL338" s="107">
        <v>72</v>
      </c>
      <c r="AM338" s="107">
        <v>23</v>
      </c>
      <c r="AN338" s="107">
        <v>4</v>
      </c>
      <c r="AO338" s="107">
        <v>0</v>
      </c>
      <c r="AP338" s="107">
        <v>0</v>
      </c>
      <c r="AQ338" s="107">
        <v>4</v>
      </c>
      <c r="AR338" s="107">
        <v>51</v>
      </c>
      <c r="AS338" s="107">
        <v>72</v>
      </c>
      <c r="AT338" s="107">
        <v>23</v>
      </c>
      <c r="AU338" s="107">
        <v>0</v>
      </c>
      <c r="AV338" s="107">
        <v>0</v>
      </c>
      <c r="AW338" s="107">
        <v>0</v>
      </c>
      <c r="AX338" s="107">
        <v>0</v>
      </c>
      <c r="AY338" s="107">
        <v>0</v>
      </c>
      <c r="AZ338" s="107">
        <v>0</v>
      </c>
      <c r="BA338" s="107">
        <v>0</v>
      </c>
      <c r="BB338" s="107">
        <v>4</v>
      </c>
      <c r="BC338" s="107">
        <v>0</v>
      </c>
      <c r="BD338" s="107">
        <v>0</v>
      </c>
      <c r="BE338" s="107">
        <v>0</v>
      </c>
      <c r="BF338" s="107">
        <v>0</v>
      </c>
      <c r="BG338" s="107">
        <v>0</v>
      </c>
      <c r="BH338" s="107">
        <v>0</v>
      </c>
      <c r="BI338" s="107">
        <v>0</v>
      </c>
      <c r="BJ338" s="107">
        <v>0</v>
      </c>
      <c r="BK338" s="107">
        <v>0</v>
      </c>
      <c r="BL338" s="120" t="s">
        <v>4968</v>
      </c>
      <c r="BM338" s="109">
        <v>0</v>
      </c>
      <c r="BN338" s="133">
        <v>77</v>
      </c>
      <c r="BO338" s="241">
        <v>77</v>
      </c>
      <c r="BP338" s="79">
        <v>0</v>
      </c>
      <c r="BQ338" s="83">
        <v>0</v>
      </c>
      <c r="BR338" s="83">
        <v>0</v>
      </c>
      <c r="BS338" s="242">
        <v>0</v>
      </c>
      <c r="BT338" s="83">
        <v>0</v>
      </c>
      <c r="BU338" s="83">
        <v>0</v>
      </c>
      <c r="BV338" s="83">
        <v>0</v>
      </c>
      <c r="BW338" s="83">
        <v>0</v>
      </c>
      <c r="BX338" s="83">
        <v>0</v>
      </c>
      <c r="BY338" s="83">
        <v>0</v>
      </c>
      <c r="BZ338" s="83">
        <v>0</v>
      </c>
      <c r="CA338" s="83">
        <v>0</v>
      </c>
      <c r="CB338" s="83">
        <v>0</v>
      </c>
      <c r="CC338" s="83">
        <v>0</v>
      </c>
      <c r="CD338" s="83">
        <v>0</v>
      </c>
      <c r="CE338" s="83">
        <v>0</v>
      </c>
      <c r="CF338" s="83">
        <v>0</v>
      </c>
      <c r="CG338" s="83">
        <v>0</v>
      </c>
      <c r="CH338" s="83">
        <v>0</v>
      </c>
      <c r="CI338" s="81">
        <f t="shared" si="30"/>
        <v>154</v>
      </c>
      <c r="CJ338" s="260">
        <f t="shared" si="27"/>
        <v>154</v>
      </c>
      <c r="CK338" s="260">
        <f t="shared" si="28"/>
        <v>77</v>
      </c>
      <c r="CL338" s="260">
        <f t="shared" si="29"/>
        <v>77</v>
      </c>
      <c r="CM338" s="83">
        <v>3</v>
      </c>
      <c r="CN338" s="254" t="s">
        <v>4965</v>
      </c>
      <c r="CO338" s="140" t="s">
        <v>4965</v>
      </c>
      <c r="CP338" s="256" t="s">
        <v>4965</v>
      </c>
      <c r="CQ338" s="86" t="s">
        <v>4965</v>
      </c>
      <c r="CR338" s="85" t="s">
        <v>4965</v>
      </c>
      <c r="CS338" s="85" t="s">
        <v>4965</v>
      </c>
      <c r="CT338" s="87" t="s">
        <v>1938</v>
      </c>
      <c r="CU338" s="86"/>
    </row>
    <row r="339" spans="1:99" s="363" customFormat="1" ht="12" customHeight="1" x14ac:dyDescent="0.2">
      <c r="A339" s="89" t="s">
        <v>2442</v>
      </c>
      <c r="B339" s="90" t="s">
        <v>1131</v>
      </c>
      <c r="C339" s="90" t="s">
        <v>1432</v>
      </c>
      <c r="D339" s="90" t="s">
        <v>1432</v>
      </c>
      <c r="E339" s="96" t="s">
        <v>1432</v>
      </c>
      <c r="F339" s="90" t="s">
        <v>1132</v>
      </c>
      <c r="G339" s="90" t="s">
        <v>4568</v>
      </c>
      <c r="H339" s="90" t="s">
        <v>1458</v>
      </c>
      <c r="I339" s="90" t="s">
        <v>1133</v>
      </c>
      <c r="J339" s="90">
        <v>523672</v>
      </c>
      <c r="K339" s="90">
        <v>175817</v>
      </c>
      <c r="L339" s="177" t="s">
        <v>3088</v>
      </c>
      <c r="M339" s="91">
        <v>41364</v>
      </c>
      <c r="N339" s="92" t="s">
        <v>1432</v>
      </c>
      <c r="O339" s="90">
        <v>2</v>
      </c>
      <c r="P339" s="90">
        <v>3</v>
      </c>
      <c r="Q339" s="93">
        <v>1</v>
      </c>
      <c r="R339" s="90" t="s">
        <v>1134</v>
      </c>
      <c r="S339" s="90" t="s">
        <v>1438</v>
      </c>
      <c r="T339" s="92" t="s">
        <v>1135</v>
      </c>
      <c r="U339" s="92" t="s">
        <v>3264</v>
      </c>
      <c r="V339" s="90" t="s">
        <v>1439</v>
      </c>
      <c r="W339" s="92" t="s">
        <v>1432</v>
      </c>
      <c r="X339" s="90" t="s">
        <v>1442</v>
      </c>
      <c r="Y339" s="90" t="s">
        <v>1453</v>
      </c>
      <c r="Z339" s="90" t="s">
        <v>1444</v>
      </c>
      <c r="AA339" s="90" t="s">
        <v>1136</v>
      </c>
      <c r="AB339" s="385">
        <v>7.0000000000000001E-3</v>
      </c>
      <c r="AC339" s="94">
        <v>41364</v>
      </c>
      <c r="AD339" s="95" t="s">
        <v>1432</v>
      </c>
      <c r="AE339" s="157" t="s">
        <v>3063</v>
      </c>
      <c r="AF339" s="96" t="s">
        <v>1445</v>
      </c>
      <c r="AG339" s="97"/>
      <c r="AH339" s="96">
        <v>0</v>
      </c>
      <c r="AI339" s="96">
        <v>0</v>
      </c>
      <c r="AJ339" s="96">
        <v>0</v>
      </c>
      <c r="AK339" s="96">
        <v>0</v>
      </c>
      <c r="AL339" s="96">
        <v>0</v>
      </c>
      <c r="AM339" s="96">
        <v>1</v>
      </c>
      <c r="AN339" s="96">
        <v>0</v>
      </c>
      <c r="AO339" s="96">
        <v>0</v>
      </c>
      <c r="AP339" s="96">
        <v>0</v>
      </c>
      <c r="AQ339" s="96">
        <v>0</v>
      </c>
      <c r="AR339" s="96">
        <v>0</v>
      </c>
      <c r="AS339" s="96">
        <v>0</v>
      </c>
      <c r="AT339" s="96">
        <v>1</v>
      </c>
      <c r="AU339" s="96">
        <v>0</v>
      </c>
      <c r="AV339" s="96">
        <v>0</v>
      </c>
      <c r="AW339" s="96">
        <v>0</v>
      </c>
      <c r="AX339" s="96">
        <v>0</v>
      </c>
      <c r="AY339" s="96">
        <v>0</v>
      </c>
      <c r="AZ339" s="96">
        <v>0</v>
      </c>
      <c r="BA339" s="96">
        <v>0</v>
      </c>
      <c r="BB339" s="96">
        <v>0</v>
      </c>
      <c r="BC339" s="96">
        <v>0</v>
      </c>
      <c r="BD339" s="96">
        <v>0</v>
      </c>
      <c r="BE339" s="96">
        <v>0</v>
      </c>
      <c r="BF339" s="96">
        <v>0</v>
      </c>
      <c r="BG339" s="96">
        <v>0</v>
      </c>
      <c r="BH339" s="96">
        <v>0</v>
      </c>
      <c r="BI339" s="96">
        <v>0</v>
      </c>
      <c r="BJ339" s="96">
        <v>0</v>
      </c>
      <c r="BK339" s="96">
        <v>0</v>
      </c>
      <c r="BL339" s="120" t="s">
        <v>4490</v>
      </c>
      <c r="BM339" s="98">
        <v>0</v>
      </c>
      <c r="BN339" s="133">
        <f>Q339/2</f>
        <v>0.5</v>
      </c>
      <c r="BO339" s="241">
        <v>0.5</v>
      </c>
      <c r="BP339" s="79">
        <v>0</v>
      </c>
      <c r="BQ339" s="79">
        <v>0</v>
      </c>
      <c r="BR339" s="79">
        <v>0</v>
      </c>
      <c r="BS339" s="238">
        <v>0</v>
      </c>
      <c r="BT339" s="79">
        <v>0</v>
      </c>
      <c r="BU339" s="79">
        <v>0</v>
      </c>
      <c r="BV339" s="79">
        <v>0</v>
      </c>
      <c r="BW339" s="79">
        <v>0</v>
      </c>
      <c r="BX339" s="79">
        <v>0</v>
      </c>
      <c r="BY339" s="79">
        <v>0</v>
      </c>
      <c r="BZ339" s="79">
        <v>0</v>
      </c>
      <c r="CA339" s="79">
        <v>0</v>
      </c>
      <c r="CB339" s="79">
        <v>0</v>
      </c>
      <c r="CC339" s="79">
        <v>0</v>
      </c>
      <c r="CD339" s="79">
        <v>0</v>
      </c>
      <c r="CE339" s="79">
        <v>0</v>
      </c>
      <c r="CF339" s="79">
        <v>0</v>
      </c>
      <c r="CG339" s="79">
        <v>0</v>
      </c>
      <c r="CH339" s="79">
        <v>0</v>
      </c>
      <c r="CI339" s="81">
        <f t="shared" si="30"/>
        <v>1</v>
      </c>
      <c r="CJ339" s="260">
        <f t="shared" si="27"/>
        <v>1</v>
      </c>
      <c r="CK339" s="260">
        <f t="shared" si="28"/>
        <v>0.5</v>
      </c>
      <c r="CL339" s="260">
        <f t="shared" si="29"/>
        <v>0.5</v>
      </c>
      <c r="CM339" s="83">
        <v>8</v>
      </c>
      <c r="CN339" s="254" t="s">
        <v>4965</v>
      </c>
      <c r="CO339" s="140" t="s">
        <v>4965</v>
      </c>
      <c r="CP339" s="256" t="s">
        <v>4965</v>
      </c>
      <c r="CQ339" s="86" t="s">
        <v>4965</v>
      </c>
      <c r="CR339" s="85" t="s">
        <v>4965</v>
      </c>
      <c r="CS339" s="85" t="s">
        <v>4965</v>
      </c>
      <c r="CT339" s="85" t="s">
        <v>4965</v>
      </c>
      <c r="CU339" s="86"/>
    </row>
    <row r="340" spans="1:99" ht="12" customHeight="1" x14ac:dyDescent="0.2">
      <c r="A340" s="89" t="s">
        <v>2442</v>
      </c>
      <c r="B340" s="90" t="s">
        <v>1137</v>
      </c>
      <c r="C340" s="90" t="s">
        <v>1138</v>
      </c>
      <c r="D340" s="90" t="s">
        <v>1432</v>
      </c>
      <c r="E340" s="96" t="s">
        <v>1139</v>
      </c>
      <c r="F340" s="90" t="s">
        <v>1432</v>
      </c>
      <c r="G340" s="90" t="s">
        <v>4568</v>
      </c>
      <c r="H340" s="90" t="s">
        <v>1458</v>
      </c>
      <c r="I340" s="90" t="s">
        <v>1432</v>
      </c>
      <c r="J340" s="90">
        <v>523136</v>
      </c>
      <c r="K340" s="90">
        <v>175950</v>
      </c>
      <c r="L340" s="177" t="s">
        <v>3088</v>
      </c>
      <c r="M340" s="91">
        <v>42094</v>
      </c>
      <c r="N340" s="92" t="s">
        <v>1432</v>
      </c>
      <c r="O340" s="90">
        <v>0</v>
      </c>
      <c r="P340" s="90">
        <v>24</v>
      </c>
      <c r="Q340" s="93">
        <v>24</v>
      </c>
      <c r="R340" s="90" t="s">
        <v>4623</v>
      </c>
      <c r="S340" s="90" t="s">
        <v>1438</v>
      </c>
      <c r="T340" s="92" t="s">
        <v>1898</v>
      </c>
      <c r="U340" s="92" t="s">
        <v>1140</v>
      </c>
      <c r="V340" s="90" t="s">
        <v>1439</v>
      </c>
      <c r="W340" s="92" t="s">
        <v>1432</v>
      </c>
      <c r="X340" s="90" t="s">
        <v>1442</v>
      </c>
      <c r="Y340" s="90" t="s">
        <v>4694</v>
      </c>
      <c r="Z340" s="90" t="s">
        <v>1443</v>
      </c>
      <c r="AA340" s="90" t="s">
        <v>1444</v>
      </c>
      <c r="AB340" s="385">
        <v>0.13750000000000001</v>
      </c>
      <c r="AC340" s="94">
        <v>42094</v>
      </c>
      <c r="AD340" s="95" t="s">
        <v>1432</v>
      </c>
      <c r="AE340" s="157" t="s">
        <v>3063</v>
      </c>
      <c r="AF340" s="96" t="s">
        <v>1892</v>
      </c>
      <c r="AG340" s="97"/>
      <c r="AH340" s="96">
        <v>2</v>
      </c>
      <c r="AI340" s="96">
        <v>24</v>
      </c>
      <c r="AJ340" s="96">
        <v>0</v>
      </c>
      <c r="AK340" s="96">
        <v>4</v>
      </c>
      <c r="AL340" s="96">
        <v>16</v>
      </c>
      <c r="AM340" s="96">
        <v>4</v>
      </c>
      <c r="AN340" s="96">
        <v>0</v>
      </c>
      <c r="AO340" s="96">
        <v>0</v>
      </c>
      <c r="AP340" s="96">
        <v>0</v>
      </c>
      <c r="AQ340" s="96">
        <v>0</v>
      </c>
      <c r="AR340" s="96">
        <v>4</v>
      </c>
      <c r="AS340" s="96">
        <v>16</v>
      </c>
      <c r="AT340" s="96">
        <v>4</v>
      </c>
      <c r="AU340" s="96">
        <v>0</v>
      </c>
      <c r="AV340" s="96">
        <v>0</v>
      </c>
      <c r="AW340" s="96">
        <v>0</v>
      </c>
      <c r="AX340" s="96">
        <v>0</v>
      </c>
      <c r="AY340" s="96">
        <v>0</v>
      </c>
      <c r="AZ340" s="96">
        <v>0</v>
      </c>
      <c r="BA340" s="96">
        <v>0</v>
      </c>
      <c r="BB340" s="96">
        <v>0</v>
      </c>
      <c r="BC340" s="96">
        <v>0</v>
      </c>
      <c r="BD340" s="96">
        <v>0</v>
      </c>
      <c r="BE340" s="96">
        <v>0</v>
      </c>
      <c r="BF340" s="96">
        <v>0</v>
      </c>
      <c r="BG340" s="96">
        <v>0</v>
      </c>
      <c r="BH340" s="96">
        <v>0</v>
      </c>
      <c r="BI340" s="96">
        <v>0</v>
      </c>
      <c r="BJ340" s="96">
        <v>0</v>
      </c>
      <c r="BK340" s="96">
        <v>0</v>
      </c>
      <c r="BL340" s="120" t="s">
        <v>4491</v>
      </c>
      <c r="BM340" s="98">
        <v>0</v>
      </c>
      <c r="BN340" s="79">
        <v>0</v>
      </c>
      <c r="BO340" s="241">
        <v>24</v>
      </c>
      <c r="BP340" s="79">
        <v>0</v>
      </c>
      <c r="BQ340" s="79">
        <v>0</v>
      </c>
      <c r="BR340" s="79">
        <v>0</v>
      </c>
      <c r="BS340" s="238">
        <v>0</v>
      </c>
      <c r="BT340" s="79">
        <v>0</v>
      </c>
      <c r="BU340" s="79">
        <v>0</v>
      </c>
      <c r="BV340" s="79">
        <v>0</v>
      </c>
      <c r="BW340" s="79">
        <v>0</v>
      </c>
      <c r="BX340" s="79">
        <v>0</v>
      </c>
      <c r="BY340" s="79">
        <v>0</v>
      </c>
      <c r="BZ340" s="79">
        <v>0</v>
      </c>
      <c r="CA340" s="79">
        <v>0</v>
      </c>
      <c r="CB340" s="79">
        <v>0</v>
      </c>
      <c r="CC340" s="79">
        <v>0</v>
      </c>
      <c r="CD340" s="79">
        <v>0</v>
      </c>
      <c r="CE340" s="79">
        <v>0</v>
      </c>
      <c r="CF340" s="79">
        <v>0</v>
      </c>
      <c r="CG340" s="79">
        <v>0</v>
      </c>
      <c r="CH340" s="79">
        <v>0</v>
      </c>
      <c r="CI340" s="81">
        <f t="shared" si="30"/>
        <v>24</v>
      </c>
      <c r="CJ340" s="260">
        <f t="shared" si="27"/>
        <v>24</v>
      </c>
      <c r="CK340" s="260">
        <f t="shared" si="28"/>
        <v>24</v>
      </c>
      <c r="CL340" s="260">
        <f t="shared" si="29"/>
        <v>24</v>
      </c>
      <c r="CM340" s="83">
        <v>3</v>
      </c>
      <c r="CN340" s="254" t="s">
        <v>4965</v>
      </c>
      <c r="CO340" s="140" t="s">
        <v>4965</v>
      </c>
      <c r="CP340" s="256" t="s">
        <v>4965</v>
      </c>
      <c r="CQ340" s="86" t="s">
        <v>4965</v>
      </c>
      <c r="CR340" s="85" t="s">
        <v>4965</v>
      </c>
      <c r="CS340" s="85" t="s">
        <v>4965</v>
      </c>
      <c r="CT340" s="85" t="s">
        <v>4965</v>
      </c>
      <c r="CU340" s="86"/>
    </row>
    <row r="341" spans="1:99" ht="12" customHeight="1" x14ac:dyDescent="0.2">
      <c r="A341" s="89" t="s">
        <v>2442</v>
      </c>
      <c r="B341" s="90" t="s">
        <v>1141</v>
      </c>
      <c r="C341" s="90" t="s">
        <v>1432</v>
      </c>
      <c r="D341" s="90" t="s">
        <v>1432</v>
      </c>
      <c r="E341" s="96" t="s">
        <v>1142</v>
      </c>
      <c r="F341" s="90" t="s">
        <v>4729</v>
      </c>
      <c r="G341" s="90" t="s">
        <v>1143</v>
      </c>
      <c r="H341" s="90" t="s">
        <v>3875</v>
      </c>
      <c r="I341" s="90" t="s">
        <v>1144</v>
      </c>
      <c r="J341" s="90">
        <v>528901</v>
      </c>
      <c r="K341" s="90">
        <v>173502</v>
      </c>
      <c r="L341" s="177" t="s">
        <v>3076</v>
      </c>
      <c r="M341" s="91">
        <v>41607</v>
      </c>
      <c r="N341" s="92" t="s">
        <v>1432</v>
      </c>
      <c r="O341" s="90">
        <v>0</v>
      </c>
      <c r="P341" s="90">
        <v>2</v>
      </c>
      <c r="Q341" s="93">
        <v>2</v>
      </c>
      <c r="R341" s="90" t="s">
        <v>1145</v>
      </c>
      <c r="S341" s="90" t="s">
        <v>1438</v>
      </c>
      <c r="T341" s="92" t="s">
        <v>1146</v>
      </c>
      <c r="U341" s="92" t="s">
        <v>1147</v>
      </c>
      <c r="V341" s="90" t="s">
        <v>1439</v>
      </c>
      <c r="W341" s="92" t="s">
        <v>1432</v>
      </c>
      <c r="X341" s="90" t="s">
        <v>1442</v>
      </c>
      <c r="Y341" s="90" t="s">
        <v>2722</v>
      </c>
      <c r="Z341" s="90" t="s">
        <v>1444</v>
      </c>
      <c r="AA341" s="90" t="s">
        <v>2723</v>
      </c>
      <c r="AB341" s="385">
        <v>0.02</v>
      </c>
      <c r="AC341" s="94">
        <v>41607</v>
      </c>
      <c r="AD341" s="95" t="s">
        <v>1432</v>
      </c>
      <c r="AE341" s="157" t="s">
        <v>3063</v>
      </c>
      <c r="AF341" s="96" t="s">
        <v>1445</v>
      </c>
      <c r="AG341" s="96"/>
      <c r="AH341" s="96">
        <v>0</v>
      </c>
      <c r="AI341" s="96">
        <v>0</v>
      </c>
      <c r="AJ341" s="96">
        <v>0</v>
      </c>
      <c r="AK341" s="96">
        <v>2</v>
      </c>
      <c r="AL341" s="96">
        <v>0</v>
      </c>
      <c r="AM341" s="96">
        <v>0</v>
      </c>
      <c r="AN341" s="96">
        <v>0</v>
      </c>
      <c r="AO341" s="96">
        <v>0</v>
      </c>
      <c r="AP341" s="96">
        <v>0</v>
      </c>
      <c r="AQ341" s="96">
        <v>0</v>
      </c>
      <c r="AR341" s="96">
        <v>2</v>
      </c>
      <c r="AS341" s="96">
        <v>0</v>
      </c>
      <c r="AT341" s="96">
        <v>0</v>
      </c>
      <c r="AU341" s="96">
        <v>0</v>
      </c>
      <c r="AV341" s="96">
        <v>0</v>
      </c>
      <c r="AW341" s="96">
        <v>0</v>
      </c>
      <c r="AX341" s="96">
        <v>0</v>
      </c>
      <c r="AY341" s="96">
        <v>0</v>
      </c>
      <c r="AZ341" s="96">
        <v>0</v>
      </c>
      <c r="BA341" s="96">
        <v>0</v>
      </c>
      <c r="BB341" s="96">
        <v>0</v>
      </c>
      <c r="BC341" s="96">
        <v>0</v>
      </c>
      <c r="BD341" s="96">
        <v>0</v>
      </c>
      <c r="BE341" s="96">
        <v>0</v>
      </c>
      <c r="BF341" s="96">
        <v>0</v>
      </c>
      <c r="BG341" s="96">
        <v>0</v>
      </c>
      <c r="BH341" s="96">
        <v>0</v>
      </c>
      <c r="BI341" s="96">
        <v>0</v>
      </c>
      <c r="BJ341" s="96">
        <v>0</v>
      </c>
      <c r="BK341" s="96">
        <v>0</v>
      </c>
      <c r="BL341" s="120" t="s">
        <v>4490</v>
      </c>
      <c r="BM341" s="98">
        <v>0</v>
      </c>
      <c r="BN341" s="133">
        <f>Q341/2</f>
        <v>1</v>
      </c>
      <c r="BO341" s="241">
        <v>1</v>
      </c>
      <c r="BP341" s="79">
        <v>0</v>
      </c>
      <c r="BQ341" s="79">
        <v>0</v>
      </c>
      <c r="BR341" s="79">
        <v>0</v>
      </c>
      <c r="BS341" s="238">
        <v>0</v>
      </c>
      <c r="BT341" s="79">
        <v>0</v>
      </c>
      <c r="BU341" s="79">
        <v>0</v>
      </c>
      <c r="BV341" s="79">
        <v>0</v>
      </c>
      <c r="BW341" s="79">
        <v>0</v>
      </c>
      <c r="BX341" s="79">
        <v>0</v>
      </c>
      <c r="BY341" s="79">
        <v>0</v>
      </c>
      <c r="BZ341" s="79">
        <v>0</v>
      </c>
      <c r="CA341" s="79">
        <v>0</v>
      </c>
      <c r="CB341" s="79">
        <v>0</v>
      </c>
      <c r="CC341" s="79">
        <v>0</v>
      </c>
      <c r="CD341" s="79">
        <v>0</v>
      </c>
      <c r="CE341" s="79">
        <v>0</v>
      </c>
      <c r="CF341" s="79">
        <v>0</v>
      </c>
      <c r="CG341" s="79">
        <v>0</v>
      </c>
      <c r="CH341" s="79">
        <v>0</v>
      </c>
      <c r="CI341" s="81">
        <f t="shared" si="30"/>
        <v>2</v>
      </c>
      <c r="CJ341" s="260">
        <f t="shared" si="27"/>
        <v>2</v>
      </c>
      <c r="CK341" s="260">
        <f t="shared" si="28"/>
        <v>1</v>
      </c>
      <c r="CL341" s="260">
        <f t="shared" si="29"/>
        <v>1</v>
      </c>
      <c r="CM341" s="83">
        <v>8</v>
      </c>
      <c r="CN341" s="254" t="s">
        <v>4965</v>
      </c>
      <c r="CO341" s="140" t="s">
        <v>4965</v>
      </c>
      <c r="CP341" s="256" t="s">
        <v>4965</v>
      </c>
      <c r="CQ341" s="86" t="s">
        <v>4965</v>
      </c>
      <c r="CR341" s="85" t="s">
        <v>4965</v>
      </c>
      <c r="CS341" s="85" t="s">
        <v>4965</v>
      </c>
      <c r="CT341" s="85" t="s">
        <v>4965</v>
      </c>
      <c r="CU341" s="86"/>
    </row>
    <row r="342" spans="1:99" ht="12" customHeight="1" x14ac:dyDescent="0.2">
      <c r="A342" s="132" t="s">
        <v>2442</v>
      </c>
      <c r="B342" s="90" t="s">
        <v>1148</v>
      </c>
      <c r="C342" s="90" t="s">
        <v>1432</v>
      </c>
      <c r="D342" s="101" t="s">
        <v>4662</v>
      </c>
      <c r="E342" s="96" t="s">
        <v>1149</v>
      </c>
      <c r="F342" s="90" t="s">
        <v>1432</v>
      </c>
      <c r="G342" s="90" t="s">
        <v>1150</v>
      </c>
      <c r="H342" s="90" t="s">
        <v>2717</v>
      </c>
      <c r="I342" s="90" t="s">
        <v>1432</v>
      </c>
      <c r="J342" s="90">
        <v>527156</v>
      </c>
      <c r="K342" s="90">
        <v>175243</v>
      </c>
      <c r="L342" s="180" t="s">
        <v>3084</v>
      </c>
      <c r="M342" s="91">
        <v>41304</v>
      </c>
      <c r="N342" s="92" t="s">
        <v>1432</v>
      </c>
      <c r="O342" s="90">
        <v>0</v>
      </c>
      <c r="P342" s="90">
        <v>6</v>
      </c>
      <c r="Q342" s="93">
        <v>6</v>
      </c>
      <c r="R342" s="90" t="s">
        <v>843</v>
      </c>
      <c r="S342" s="90" t="s">
        <v>1154</v>
      </c>
      <c r="T342" s="92" t="s">
        <v>844</v>
      </c>
      <c r="U342" s="92" t="s">
        <v>845</v>
      </c>
      <c r="V342" s="90" t="s">
        <v>1439</v>
      </c>
      <c r="W342" s="92" t="s">
        <v>1432</v>
      </c>
      <c r="X342" s="90" t="s">
        <v>1442</v>
      </c>
      <c r="Y342" s="90" t="s">
        <v>1443</v>
      </c>
      <c r="Z342" s="90" t="s">
        <v>1443</v>
      </c>
      <c r="AA342" s="90" t="s">
        <v>1444</v>
      </c>
      <c r="AB342" s="385">
        <v>2.1999999999999999E-2</v>
      </c>
      <c r="AC342" s="94">
        <v>41364</v>
      </c>
      <c r="AD342" s="95" t="s">
        <v>1432</v>
      </c>
      <c r="AE342" s="157" t="s">
        <v>628</v>
      </c>
      <c r="AF342" s="96" t="s">
        <v>3279</v>
      </c>
      <c r="AG342" s="96"/>
      <c r="AH342" s="96">
        <v>0</v>
      </c>
      <c r="AI342" s="96">
        <v>6</v>
      </c>
      <c r="AJ342" s="96">
        <v>0</v>
      </c>
      <c r="AK342" s="96">
        <v>1</v>
      </c>
      <c r="AL342" s="96">
        <v>1</v>
      </c>
      <c r="AM342" s="96">
        <v>2</v>
      </c>
      <c r="AN342" s="96">
        <v>2</v>
      </c>
      <c r="AO342" s="96">
        <v>0</v>
      </c>
      <c r="AP342" s="96">
        <v>0</v>
      </c>
      <c r="AQ342" s="96">
        <v>0</v>
      </c>
      <c r="AR342" s="96">
        <v>1</v>
      </c>
      <c r="AS342" s="96">
        <v>1</v>
      </c>
      <c r="AT342" s="96">
        <v>2</v>
      </c>
      <c r="AU342" s="96">
        <v>2</v>
      </c>
      <c r="AV342" s="96">
        <v>0</v>
      </c>
      <c r="AW342" s="96">
        <v>0</v>
      </c>
      <c r="AX342" s="96">
        <v>0</v>
      </c>
      <c r="AY342" s="96">
        <v>0</v>
      </c>
      <c r="AZ342" s="96">
        <v>0</v>
      </c>
      <c r="BA342" s="96">
        <v>0</v>
      </c>
      <c r="BB342" s="96">
        <v>0</v>
      </c>
      <c r="BC342" s="96">
        <v>0</v>
      </c>
      <c r="BD342" s="96">
        <v>0</v>
      </c>
      <c r="BE342" s="96">
        <v>0</v>
      </c>
      <c r="BF342" s="96">
        <v>0</v>
      </c>
      <c r="BG342" s="96">
        <v>0</v>
      </c>
      <c r="BH342" s="96">
        <v>0</v>
      </c>
      <c r="BI342" s="96">
        <v>0</v>
      </c>
      <c r="BJ342" s="96">
        <v>0</v>
      </c>
      <c r="BK342" s="96">
        <v>0</v>
      </c>
      <c r="BL342" s="120" t="s">
        <v>4490</v>
      </c>
      <c r="BM342" s="98">
        <v>0</v>
      </c>
      <c r="BN342" s="133">
        <f>Q342/2</f>
        <v>3</v>
      </c>
      <c r="BO342" s="241">
        <v>3</v>
      </c>
      <c r="BP342" s="79">
        <v>0</v>
      </c>
      <c r="BQ342" s="79">
        <v>0</v>
      </c>
      <c r="BR342" s="79">
        <v>0</v>
      </c>
      <c r="BS342" s="238">
        <v>0</v>
      </c>
      <c r="BT342" s="79">
        <v>0</v>
      </c>
      <c r="BU342" s="79">
        <v>0</v>
      </c>
      <c r="BV342" s="79">
        <v>0</v>
      </c>
      <c r="BW342" s="79">
        <v>0</v>
      </c>
      <c r="BX342" s="79">
        <v>0</v>
      </c>
      <c r="BY342" s="79">
        <v>0</v>
      </c>
      <c r="BZ342" s="79">
        <v>0</v>
      </c>
      <c r="CA342" s="79">
        <v>0</v>
      </c>
      <c r="CB342" s="79">
        <v>0</v>
      </c>
      <c r="CC342" s="79">
        <v>0</v>
      </c>
      <c r="CD342" s="79">
        <v>0</v>
      </c>
      <c r="CE342" s="79">
        <v>0</v>
      </c>
      <c r="CF342" s="79">
        <v>0</v>
      </c>
      <c r="CG342" s="79">
        <v>0</v>
      </c>
      <c r="CH342" s="79">
        <v>0</v>
      </c>
      <c r="CI342" s="81">
        <f t="shared" si="30"/>
        <v>6</v>
      </c>
      <c r="CJ342" s="260">
        <f t="shared" si="27"/>
        <v>6</v>
      </c>
      <c r="CK342" s="260">
        <f t="shared" si="28"/>
        <v>3</v>
      </c>
      <c r="CL342" s="260">
        <f t="shared" si="29"/>
        <v>3</v>
      </c>
      <c r="CM342" s="83">
        <v>2</v>
      </c>
      <c r="CN342" s="83" t="s">
        <v>4965</v>
      </c>
      <c r="CO342" s="140" t="s">
        <v>4965</v>
      </c>
      <c r="CP342" s="257" t="s">
        <v>4965</v>
      </c>
      <c r="CQ342" s="85" t="s">
        <v>4965</v>
      </c>
      <c r="CR342" s="85" t="s">
        <v>4965</v>
      </c>
      <c r="CS342" s="87" t="s">
        <v>1938</v>
      </c>
      <c r="CT342" s="85" t="s">
        <v>4965</v>
      </c>
      <c r="CU342" s="85"/>
    </row>
    <row r="343" spans="1:99" s="363" customFormat="1" ht="12" customHeight="1" x14ac:dyDescent="0.2">
      <c r="A343" s="132" t="s">
        <v>2442</v>
      </c>
      <c r="B343" s="90" t="s">
        <v>1148</v>
      </c>
      <c r="C343" s="90" t="s">
        <v>1432</v>
      </c>
      <c r="D343" s="101" t="s">
        <v>4662</v>
      </c>
      <c r="E343" s="96" t="s">
        <v>1149</v>
      </c>
      <c r="F343" s="90" t="s">
        <v>1432</v>
      </c>
      <c r="G343" s="90" t="s">
        <v>1150</v>
      </c>
      <c r="H343" s="90" t="s">
        <v>2717</v>
      </c>
      <c r="I343" s="90" t="s">
        <v>1432</v>
      </c>
      <c r="J343" s="90">
        <v>527156</v>
      </c>
      <c r="K343" s="90">
        <v>175243</v>
      </c>
      <c r="L343" s="180" t="s">
        <v>3084</v>
      </c>
      <c r="M343" s="91">
        <v>41304</v>
      </c>
      <c r="N343" s="92" t="s">
        <v>1432</v>
      </c>
      <c r="O343" s="90">
        <v>0</v>
      </c>
      <c r="P343" s="90">
        <v>7</v>
      </c>
      <c r="Q343" s="93">
        <v>7</v>
      </c>
      <c r="R343" s="90" t="s">
        <v>843</v>
      </c>
      <c r="S343" s="90" t="s">
        <v>1154</v>
      </c>
      <c r="T343" s="92" t="s">
        <v>844</v>
      </c>
      <c r="U343" s="92" t="s">
        <v>845</v>
      </c>
      <c r="V343" s="90" t="s">
        <v>1439</v>
      </c>
      <c r="W343" s="92" t="s">
        <v>1432</v>
      </c>
      <c r="X343" s="90" t="s">
        <v>1442</v>
      </c>
      <c r="Y343" s="90" t="s">
        <v>1443</v>
      </c>
      <c r="Z343" s="90" t="s">
        <v>1443</v>
      </c>
      <c r="AA343" s="90" t="s">
        <v>1444</v>
      </c>
      <c r="AB343" s="385">
        <v>2.5000000000000001E-2</v>
      </c>
      <c r="AC343" s="94">
        <v>41364</v>
      </c>
      <c r="AD343" s="95" t="s">
        <v>1432</v>
      </c>
      <c r="AE343" s="157" t="s">
        <v>628</v>
      </c>
      <c r="AF343" s="96" t="s">
        <v>3904</v>
      </c>
      <c r="AG343" s="96"/>
      <c r="AH343" s="96">
        <v>0</v>
      </c>
      <c r="AI343" s="96">
        <v>7</v>
      </c>
      <c r="AJ343" s="96">
        <v>0</v>
      </c>
      <c r="AK343" s="96">
        <v>2</v>
      </c>
      <c r="AL343" s="96">
        <v>3</v>
      </c>
      <c r="AM343" s="96">
        <v>2</v>
      </c>
      <c r="AN343" s="96">
        <v>0</v>
      </c>
      <c r="AO343" s="96">
        <v>0</v>
      </c>
      <c r="AP343" s="96">
        <v>0</v>
      </c>
      <c r="AQ343" s="96">
        <v>0</v>
      </c>
      <c r="AR343" s="96">
        <v>2</v>
      </c>
      <c r="AS343" s="96">
        <v>3</v>
      </c>
      <c r="AT343" s="96">
        <v>2</v>
      </c>
      <c r="AU343" s="96">
        <v>0</v>
      </c>
      <c r="AV343" s="96">
        <v>0</v>
      </c>
      <c r="AW343" s="96">
        <v>0</v>
      </c>
      <c r="AX343" s="96">
        <v>0</v>
      </c>
      <c r="AY343" s="96">
        <v>0</v>
      </c>
      <c r="AZ343" s="96">
        <v>0</v>
      </c>
      <c r="BA343" s="96">
        <v>0</v>
      </c>
      <c r="BB343" s="96">
        <v>0</v>
      </c>
      <c r="BC343" s="96">
        <v>0</v>
      </c>
      <c r="BD343" s="96">
        <v>0</v>
      </c>
      <c r="BE343" s="96">
        <v>0</v>
      </c>
      <c r="BF343" s="96">
        <v>0</v>
      </c>
      <c r="BG343" s="96">
        <v>0</v>
      </c>
      <c r="BH343" s="96">
        <v>0</v>
      </c>
      <c r="BI343" s="96">
        <v>0</v>
      </c>
      <c r="BJ343" s="96">
        <v>0</v>
      </c>
      <c r="BK343" s="96">
        <v>0</v>
      </c>
      <c r="BL343" s="120" t="s">
        <v>4490</v>
      </c>
      <c r="BM343" s="98">
        <v>0</v>
      </c>
      <c r="BN343" s="133">
        <f>Q343/2</f>
        <v>3.5</v>
      </c>
      <c r="BO343" s="241">
        <v>3.5</v>
      </c>
      <c r="BP343" s="79">
        <v>0</v>
      </c>
      <c r="BQ343" s="79">
        <v>0</v>
      </c>
      <c r="BR343" s="79">
        <v>0</v>
      </c>
      <c r="BS343" s="238">
        <v>0</v>
      </c>
      <c r="BT343" s="79">
        <v>0</v>
      </c>
      <c r="BU343" s="79">
        <v>0</v>
      </c>
      <c r="BV343" s="79">
        <v>0</v>
      </c>
      <c r="BW343" s="79">
        <v>0</v>
      </c>
      <c r="BX343" s="79">
        <v>0</v>
      </c>
      <c r="BY343" s="79">
        <v>0</v>
      </c>
      <c r="BZ343" s="79">
        <v>0</v>
      </c>
      <c r="CA343" s="79">
        <v>0</v>
      </c>
      <c r="CB343" s="79">
        <v>0</v>
      </c>
      <c r="CC343" s="79">
        <v>0</v>
      </c>
      <c r="CD343" s="79">
        <v>0</v>
      </c>
      <c r="CE343" s="79">
        <v>0</v>
      </c>
      <c r="CF343" s="79">
        <v>0</v>
      </c>
      <c r="CG343" s="79">
        <v>0</v>
      </c>
      <c r="CH343" s="79">
        <v>0</v>
      </c>
      <c r="CI343" s="81">
        <f t="shared" si="30"/>
        <v>7</v>
      </c>
      <c r="CJ343" s="260">
        <f t="shared" si="27"/>
        <v>7</v>
      </c>
      <c r="CK343" s="260">
        <f t="shared" si="28"/>
        <v>3.5</v>
      </c>
      <c r="CL343" s="260">
        <f t="shared" si="29"/>
        <v>3.5</v>
      </c>
      <c r="CM343" s="83">
        <v>2</v>
      </c>
      <c r="CN343" s="83" t="s">
        <v>4965</v>
      </c>
      <c r="CO343" s="140" t="s">
        <v>4965</v>
      </c>
      <c r="CP343" s="257" t="s">
        <v>4965</v>
      </c>
      <c r="CQ343" s="85" t="s">
        <v>4965</v>
      </c>
      <c r="CR343" s="85" t="s">
        <v>4965</v>
      </c>
      <c r="CS343" s="87" t="s">
        <v>1938</v>
      </c>
      <c r="CT343" s="85" t="s">
        <v>4965</v>
      </c>
      <c r="CU343" s="85"/>
    </row>
    <row r="344" spans="1:99" s="363" customFormat="1" ht="12" customHeight="1" x14ac:dyDescent="0.2">
      <c r="A344" s="132" t="s">
        <v>2442</v>
      </c>
      <c r="B344" s="90" t="s">
        <v>1148</v>
      </c>
      <c r="C344" s="90" t="s">
        <v>1432</v>
      </c>
      <c r="D344" s="101" t="s">
        <v>4662</v>
      </c>
      <c r="E344" s="96" t="s">
        <v>1149</v>
      </c>
      <c r="F344" s="90" t="s">
        <v>1432</v>
      </c>
      <c r="G344" s="90" t="s">
        <v>1150</v>
      </c>
      <c r="H344" s="90" t="s">
        <v>2717</v>
      </c>
      <c r="I344" s="90" t="s">
        <v>1432</v>
      </c>
      <c r="J344" s="90">
        <v>527156</v>
      </c>
      <c r="K344" s="90">
        <v>175243</v>
      </c>
      <c r="L344" s="180" t="s">
        <v>3084</v>
      </c>
      <c r="M344" s="91">
        <v>41304</v>
      </c>
      <c r="N344" s="92" t="s">
        <v>1432</v>
      </c>
      <c r="O344" s="90">
        <v>0</v>
      </c>
      <c r="P344" s="90">
        <v>67</v>
      </c>
      <c r="Q344" s="93">
        <v>67</v>
      </c>
      <c r="R344" s="90" t="s">
        <v>843</v>
      </c>
      <c r="S344" s="90" t="s">
        <v>1154</v>
      </c>
      <c r="T344" s="92" t="s">
        <v>844</v>
      </c>
      <c r="U344" s="92" t="s">
        <v>845</v>
      </c>
      <c r="V344" s="90" t="s">
        <v>1439</v>
      </c>
      <c r="W344" s="92" t="s">
        <v>1432</v>
      </c>
      <c r="X344" s="90" t="s">
        <v>1442</v>
      </c>
      <c r="Y344" s="90" t="s">
        <v>1443</v>
      </c>
      <c r="Z344" s="90" t="s">
        <v>1443</v>
      </c>
      <c r="AA344" s="90" t="s">
        <v>1444</v>
      </c>
      <c r="AB344" s="385">
        <v>0.24099999999999999</v>
      </c>
      <c r="AC344" s="94">
        <v>41364</v>
      </c>
      <c r="AD344" s="95" t="s">
        <v>1432</v>
      </c>
      <c r="AE344" s="157" t="s">
        <v>3063</v>
      </c>
      <c r="AF344" s="96" t="s">
        <v>1445</v>
      </c>
      <c r="AG344" s="96"/>
      <c r="AH344" s="96">
        <v>4</v>
      </c>
      <c r="AI344" s="96">
        <v>67</v>
      </c>
      <c r="AJ344" s="96">
        <v>0</v>
      </c>
      <c r="AK344" s="96">
        <v>19</v>
      </c>
      <c r="AL344" s="96">
        <v>38</v>
      </c>
      <c r="AM344" s="96">
        <v>6</v>
      </c>
      <c r="AN344" s="96">
        <v>4</v>
      </c>
      <c r="AO344" s="96">
        <v>0</v>
      </c>
      <c r="AP344" s="96">
        <v>0</v>
      </c>
      <c r="AQ344" s="96">
        <v>0</v>
      </c>
      <c r="AR344" s="96">
        <v>19</v>
      </c>
      <c r="AS344" s="96">
        <v>38</v>
      </c>
      <c r="AT344" s="96">
        <v>6</v>
      </c>
      <c r="AU344" s="96">
        <v>4</v>
      </c>
      <c r="AV344" s="96">
        <v>0</v>
      </c>
      <c r="AW344" s="96">
        <v>0</v>
      </c>
      <c r="AX344" s="96">
        <v>0</v>
      </c>
      <c r="AY344" s="96">
        <v>0</v>
      </c>
      <c r="AZ344" s="96">
        <v>0</v>
      </c>
      <c r="BA344" s="96">
        <v>0</v>
      </c>
      <c r="BB344" s="96">
        <v>0</v>
      </c>
      <c r="BC344" s="96">
        <v>0</v>
      </c>
      <c r="BD344" s="96">
        <v>0</v>
      </c>
      <c r="BE344" s="96">
        <v>0</v>
      </c>
      <c r="BF344" s="96">
        <v>0</v>
      </c>
      <c r="BG344" s="96">
        <v>0</v>
      </c>
      <c r="BH344" s="96">
        <v>0</v>
      </c>
      <c r="BI344" s="96">
        <v>0</v>
      </c>
      <c r="BJ344" s="96">
        <v>0</v>
      </c>
      <c r="BK344" s="96">
        <v>0</v>
      </c>
      <c r="BL344" s="120" t="s">
        <v>4491</v>
      </c>
      <c r="BM344" s="98">
        <v>0</v>
      </c>
      <c r="BN344" s="79">
        <v>0</v>
      </c>
      <c r="BO344" s="241">
        <v>67</v>
      </c>
      <c r="BP344" s="79">
        <v>0</v>
      </c>
      <c r="BQ344" s="79">
        <v>0</v>
      </c>
      <c r="BR344" s="79">
        <v>0</v>
      </c>
      <c r="BS344" s="238">
        <v>0</v>
      </c>
      <c r="BT344" s="79">
        <v>0</v>
      </c>
      <c r="BU344" s="79">
        <v>0</v>
      </c>
      <c r="BV344" s="79">
        <v>0</v>
      </c>
      <c r="BW344" s="79">
        <v>0</v>
      </c>
      <c r="BX344" s="79">
        <v>0</v>
      </c>
      <c r="BY344" s="79">
        <v>0</v>
      </c>
      <c r="BZ344" s="79">
        <v>0</v>
      </c>
      <c r="CA344" s="79">
        <v>0</v>
      </c>
      <c r="CB344" s="79">
        <v>0</v>
      </c>
      <c r="CC344" s="79">
        <v>0</v>
      </c>
      <c r="CD344" s="79">
        <v>0</v>
      </c>
      <c r="CE344" s="79">
        <v>0</v>
      </c>
      <c r="CF344" s="79">
        <v>0</v>
      </c>
      <c r="CG344" s="79">
        <v>0</v>
      </c>
      <c r="CH344" s="79">
        <v>0</v>
      </c>
      <c r="CI344" s="81">
        <f t="shared" si="30"/>
        <v>67</v>
      </c>
      <c r="CJ344" s="260">
        <f t="shared" si="27"/>
        <v>67</v>
      </c>
      <c r="CK344" s="260">
        <f t="shared" si="28"/>
        <v>67</v>
      </c>
      <c r="CL344" s="260">
        <f t="shared" si="29"/>
        <v>67</v>
      </c>
      <c r="CM344" s="83">
        <v>3</v>
      </c>
      <c r="CN344" s="254" t="s">
        <v>4965</v>
      </c>
      <c r="CO344" s="140" t="s">
        <v>4965</v>
      </c>
      <c r="CP344" s="256" t="s">
        <v>4965</v>
      </c>
      <c r="CQ344" s="86" t="s">
        <v>4965</v>
      </c>
      <c r="CR344" s="85" t="s">
        <v>4965</v>
      </c>
      <c r="CS344" s="87" t="s">
        <v>1938</v>
      </c>
      <c r="CT344" s="85" t="s">
        <v>4965</v>
      </c>
      <c r="CU344" s="86"/>
    </row>
    <row r="345" spans="1:99" ht="12" customHeight="1" x14ac:dyDescent="0.2">
      <c r="A345" s="132" t="s">
        <v>2442</v>
      </c>
      <c r="B345" s="90" t="s">
        <v>1148</v>
      </c>
      <c r="C345" s="90" t="s">
        <v>1432</v>
      </c>
      <c r="D345" s="101" t="s">
        <v>4662</v>
      </c>
      <c r="E345" s="96" t="s">
        <v>1149</v>
      </c>
      <c r="F345" s="90" t="s">
        <v>1432</v>
      </c>
      <c r="G345" s="90" t="s">
        <v>1150</v>
      </c>
      <c r="H345" s="90" t="s">
        <v>2717</v>
      </c>
      <c r="I345" s="90" t="s">
        <v>1432</v>
      </c>
      <c r="J345" s="90">
        <v>527156</v>
      </c>
      <c r="K345" s="90">
        <v>175243</v>
      </c>
      <c r="L345" s="180" t="s">
        <v>3084</v>
      </c>
      <c r="M345" s="91">
        <v>41304</v>
      </c>
      <c r="N345" s="92" t="s">
        <v>1432</v>
      </c>
      <c r="O345" s="90">
        <v>0</v>
      </c>
      <c r="P345" s="90">
        <v>74</v>
      </c>
      <c r="Q345" s="93">
        <v>74</v>
      </c>
      <c r="R345" s="90" t="s">
        <v>843</v>
      </c>
      <c r="S345" s="90" t="s">
        <v>1154</v>
      </c>
      <c r="T345" s="92" t="s">
        <v>844</v>
      </c>
      <c r="U345" s="92" t="s">
        <v>845</v>
      </c>
      <c r="V345" s="90" t="s">
        <v>1439</v>
      </c>
      <c r="W345" s="92" t="s">
        <v>1432</v>
      </c>
      <c r="X345" s="90" t="s">
        <v>1442</v>
      </c>
      <c r="Y345" s="90" t="s">
        <v>1443</v>
      </c>
      <c r="Z345" s="90" t="s">
        <v>1443</v>
      </c>
      <c r="AA345" s="90" t="s">
        <v>1444</v>
      </c>
      <c r="AB345" s="385">
        <v>0.26200000000000001</v>
      </c>
      <c r="AC345" s="94">
        <v>41364</v>
      </c>
      <c r="AD345" s="95" t="s">
        <v>1432</v>
      </c>
      <c r="AE345" s="157" t="s">
        <v>1931</v>
      </c>
      <c r="AF345" s="96" t="s">
        <v>3905</v>
      </c>
      <c r="AG345" s="96"/>
      <c r="AH345" s="96">
        <v>7</v>
      </c>
      <c r="AI345" s="96">
        <v>74</v>
      </c>
      <c r="AJ345" s="96">
        <v>0</v>
      </c>
      <c r="AK345" s="96">
        <v>16</v>
      </c>
      <c r="AL345" s="96">
        <v>34</v>
      </c>
      <c r="AM345" s="96">
        <v>22</v>
      </c>
      <c r="AN345" s="96">
        <v>2</v>
      </c>
      <c r="AO345" s="96">
        <v>0</v>
      </c>
      <c r="AP345" s="96">
        <v>0</v>
      </c>
      <c r="AQ345" s="96">
        <v>0</v>
      </c>
      <c r="AR345" s="96">
        <v>16</v>
      </c>
      <c r="AS345" s="96">
        <v>34</v>
      </c>
      <c r="AT345" s="96">
        <v>22</v>
      </c>
      <c r="AU345" s="96">
        <v>2</v>
      </c>
      <c r="AV345" s="96">
        <v>0</v>
      </c>
      <c r="AW345" s="96">
        <v>0</v>
      </c>
      <c r="AX345" s="96">
        <v>0</v>
      </c>
      <c r="AY345" s="96">
        <v>0</v>
      </c>
      <c r="AZ345" s="96">
        <v>0</v>
      </c>
      <c r="BA345" s="96">
        <v>0</v>
      </c>
      <c r="BB345" s="96">
        <v>0</v>
      </c>
      <c r="BC345" s="96">
        <v>0</v>
      </c>
      <c r="BD345" s="96">
        <v>0</v>
      </c>
      <c r="BE345" s="96">
        <v>0</v>
      </c>
      <c r="BF345" s="96">
        <v>0</v>
      </c>
      <c r="BG345" s="96">
        <v>0</v>
      </c>
      <c r="BH345" s="96">
        <v>0</v>
      </c>
      <c r="BI345" s="96">
        <v>0</v>
      </c>
      <c r="BJ345" s="96">
        <v>0</v>
      </c>
      <c r="BK345" s="96">
        <v>0</v>
      </c>
      <c r="BL345" s="120" t="s">
        <v>4491</v>
      </c>
      <c r="BM345" s="98">
        <v>0</v>
      </c>
      <c r="BN345" s="79">
        <v>0</v>
      </c>
      <c r="BO345" s="241">
        <v>74</v>
      </c>
      <c r="BP345" s="79">
        <v>0</v>
      </c>
      <c r="BQ345" s="79">
        <v>0</v>
      </c>
      <c r="BR345" s="79">
        <v>0</v>
      </c>
      <c r="BS345" s="238">
        <v>0</v>
      </c>
      <c r="BT345" s="79">
        <v>0</v>
      </c>
      <c r="BU345" s="79">
        <v>0</v>
      </c>
      <c r="BV345" s="79">
        <v>0</v>
      </c>
      <c r="BW345" s="79">
        <v>0</v>
      </c>
      <c r="BX345" s="79">
        <v>0</v>
      </c>
      <c r="BY345" s="79">
        <v>0</v>
      </c>
      <c r="BZ345" s="79">
        <v>0</v>
      </c>
      <c r="CA345" s="79">
        <v>0</v>
      </c>
      <c r="CB345" s="79">
        <v>0</v>
      </c>
      <c r="CC345" s="79">
        <v>0</v>
      </c>
      <c r="CD345" s="79">
        <v>0</v>
      </c>
      <c r="CE345" s="79">
        <v>0</v>
      </c>
      <c r="CF345" s="79">
        <v>0</v>
      </c>
      <c r="CG345" s="79">
        <v>0</v>
      </c>
      <c r="CH345" s="79">
        <v>0</v>
      </c>
      <c r="CI345" s="81">
        <f t="shared" si="30"/>
        <v>74</v>
      </c>
      <c r="CJ345" s="260">
        <f t="shared" si="27"/>
        <v>74</v>
      </c>
      <c r="CK345" s="260">
        <f t="shared" si="28"/>
        <v>74</v>
      </c>
      <c r="CL345" s="260">
        <f t="shared" si="29"/>
        <v>74</v>
      </c>
      <c r="CM345" s="83">
        <v>3</v>
      </c>
      <c r="CN345" s="254" t="s">
        <v>4965</v>
      </c>
      <c r="CO345" s="140" t="s">
        <v>4965</v>
      </c>
      <c r="CP345" s="256" t="s">
        <v>4965</v>
      </c>
      <c r="CQ345" s="86" t="s">
        <v>4965</v>
      </c>
      <c r="CR345" s="85" t="s">
        <v>4965</v>
      </c>
      <c r="CS345" s="87" t="s">
        <v>1938</v>
      </c>
      <c r="CT345" s="85" t="s">
        <v>4965</v>
      </c>
      <c r="CU345" s="86"/>
    </row>
    <row r="346" spans="1:99" ht="12" customHeight="1" x14ac:dyDescent="0.2">
      <c r="A346" s="89" t="s">
        <v>2442</v>
      </c>
      <c r="B346" s="90" t="s">
        <v>846</v>
      </c>
      <c r="C346" s="90" t="s">
        <v>1432</v>
      </c>
      <c r="D346" s="90" t="s">
        <v>1432</v>
      </c>
      <c r="E346" s="96" t="s">
        <v>1432</v>
      </c>
      <c r="F346" s="90" t="s">
        <v>847</v>
      </c>
      <c r="G346" s="90" t="s">
        <v>848</v>
      </c>
      <c r="H346" s="90" t="s">
        <v>1885</v>
      </c>
      <c r="I346" s="90" t="s">
        <v>1432</v>
      </c>
      <c r="J346" s="90">
        <v>525852</v>
      </c>
      <c r="K346" s="90">
        <v>174974</v>
      </c>
      <c r="L346" s="177" t="s">
        <v>3080</v>
      </c>
      <c r="M346" s="91">
        <v>41820</v>
      </c>
      <c r="N346" s="92" t="s">
        <v>1432</v>
      </c>
      <c r="O346" s="90">
        <v>0</v>
      </c>
      <c r="P346" s="90">
        <v>3</v>
      </c>
      <c r="Q346" s="93">
        <v>3</v>
      </c>
      <c r="R346" s="90" t="s">
        <v>850</v>
      </c>
      <c r="S346" s="90" t="s">
        <v>1438</v>
      </c>
      <c r="T346" s="92" t="s">
        <v>851</v>
      </c>
      <c r="U346" s="92" t="s">
        <v>852</v>
      </c>
      <c r="V346" s="90" t="s">
        <v>1439</v>
      </c>
      <c r="W346" s="92" t="s">
        <v>1432</v>
      </c>
      <c r="X346" s="90" t="s">
        <v>1442</v>
      </c>
      <c r="Y346" s="90" t="s">
        <v>1443</v>
      </c>
      <c r="Z346" s="90" t="s">
        <v>1444</v>
      </c>
      <c r="AA346" s="90" t="s">
        <v>2713</v>
      </c>
      <c r="AB346" s="385">
        <v>7.0000000000000001E-3</v>
      </c>
      <c r="AC346" s="94">
        <v>41820</v>
      </c>
      <c r="AD346" s="95" t="s">
        <v>1432</v>
      </c>
      <c r="AE346" s="157" t="s">
        <v>3063</v>
      </c>
      <c r="AF346" s="96" t="s">
        <v>1445</v>
      </c>
      <c r="AG346" s="96"/>
      <c r="AH346" s="96">
        <v>0</v>
      </c>
      <c r="AI346" s="96">
        <v>0</v>
      </c>
      <c r="AJ346" s="96">
        <v>0</v>
      </c>
      <c r="AK346" s="96">
        <v>0</v>
      </c>
      <c r="AL346" s="96">
        <v>1</v>
      </c>
      <c r="AM346" s="96">
        <v>2</v>
      </c>
      <c r="AN346" s="96">
        <v>0</v>
      </c>
      <c r="AO346" s="96">
        <v>0</v>
      </c>
      <c r="AP346" s="96">
        <v>0</v>
      </c>
      <c r="AQ346" s="96">
        <v>0</v>
      </c>
      <c r="AR346" s="96">
        <v>0</v>
      </c>
      <c r="AS346" s="96">
        <v>1</v>
      </c>
      <c r="AT346" s="96">
        <v>2</v>
      </c>
      <c r="AU346" s="96">
        <v>0</v>
      </c>
      <c r="AV346" s="96">
        <v>0</v>
      </c>
      <c r="AW346" s="96">
        <v>0</v>
      </c>
      <c r="AX346" s="96">
        <v>0</v>
      </c>
      <c r="AY346" s="96">
        <v>0</v>
      </c>
      <c r="AZ346" s="96">
        <v>0</v>
      </c>
      <c r="BA346" s="96">
        <v>0</v>
      </c>
      <c r="BB346" s="96">
        <v>0</v>
      </c>
      <c r="BC346" s="96">
        <v>0</v>
      </c>
      <c r="BD346" s="96">
        <v>0</v>
      </c>
      <c r="BE346" s="96">
        <v>0</v>
      </c>
      <c r="BF346" s="96">
        <v>0</v>
      </c>
      <c r="BG346" s="96">
        <v>0</v>
      </c>
      <c r="BH346" s="96">
        <v>0</v>
      </c>
      <c r="BI346" s="96">
        <v>0</v>
      </c>
      <c r="BJ346" s="96">
        <v>0</v>
      </c>
      <c r="BK346" s="96">
        <v>0</v>
      </c>
      <c r="BL346" s="120" t="s">
        <v>4490</v>
      </c>
      <c r="BM346" s="98">
        <v>0</v>
      </c>
      <c r="BN346" s="133">
        <f>Q346/2</f>
        <v>1.5</v>
      </c>
      <c r="BO346" s="241">
        <v>1.5</v>
      </c>
      <c r="BP346" s="79">
        <v>0</v>
      </c>
      <c r="BQ346" s="79">
        <v>0</v>
      </c>
      <c r="BR346" s="79">
        <v>0</v>
      </c>
      <c r="BS346" s="238">
        <v>0</v>
      </c>
      <c r="BT346" s="79">
        <v>0</v>
      </c>
      <c r="BU346" s="79">
        <v>0</v>
      </c>
      <c r="BV346" s="79">
        <v>0</v>
      </c>
      <c r="BW346" s="79">
        <v>0</v>
      </c>
      <c r="BX346" s="79">
        <v>0</v>
      </c>
      <c r="BY346" s="79">
        <v>0</v>
      </c>
      <c r="BZ346" s="79">
        <v>0</v>
      </c>
      <c r="CA346" s="79">
        <v>0</v>
      </c>
      <c r="CB346" s="79">
        <v>0</v>
      </c>
      <c r="CC346" s="79">
        <v>0</v>
      </c>
      <c r="CD346" s="79">
        <v>0</v>
      </c>
      <c r="CE346" s="79">
        <v>0</v>
      </c>
      <c r="CF346" s="79">
        <v>0</v>
      </c>
      <c r="CG346" s="79">
        <v>0</v>
      </c>
      <c r="CH346" s="79">
        <v>0</v>
      </c>
      <c r="CI346" s="81">
        <f t="shared" si="30"/>
        <v>3</v>
      </c>
      <c r="CJ346" s="260">
        <f t="shared" si="27"/>
        <v>3</v>
      </c>
      <c r="CK346" s="260">
        <f t="shared" si="28"/>
        <v>1.5</v>
      </c>
      <c r="CL346" s="260">
        <f t="shared" si="29"/>
        <v>1.5</v>
      </c>
      <c r="CM346" s="83">
        <v>2</v>
      </c>
      <c r="CN346" s="83" t="s">
        <v>4965</v>
      </c>
      <c r="CO346" s="140" t="s">
        <v>4965</v>
      </c>
      <c r="CP346" s="256" t="s">
        <v>4965</v>
      </c>
      <c r="CQ346" s="85" t="s">
        <v>4965</v>
      </c>
      <c r="CR346" s="87" t="s">
        <v>1938</v>
      </c>
      <c r="CS346" s="85" t="s">
        <v>4965</v>
      </c>
      <c r="CT346" s="85" t="s">
        <v>4965</v>
      </c>
      <c r="CU346" s="85"/>
    </row>
    <row r="347" spans="1:99" s="363" customFormat="1" ht="12" customHeight="1" x14ac:dyDescent="0.2">
      <c r="A347" s="89" t="s">
        <v>2442</v>
      </c>
      <c r="B347" s="90" t="s">
        <v>853</v>
      </c>
      <c r="C347" s="90" t="s">
        <v>1432</v>
      </c>
      <c r="D347" s="90" t="s">
        <v>1432</v>
      </c>
      <c r="E347" s="96" t="s">
        <v>854</v>
      </c>
      <c r="F347" s="90" t="s">
        <v>855</v>
      </c>
      <c r="G347" s="90" t="s">
        <v>1143</v>
      </c>
      <c r="H347" s="90" t="s">
        <v>3875</v>
      </c>
      <c r="I347" s="90" t="s">
        <v>856</v>
      </c>
      <c r="J347" s="90">
        <v>528785</v>
      </c>
      <c r="K347" s="90">
        <v>173536</v>
      </c>
      <c r="L347" s="177" t="s">
        <v>3076</v>
      </c>
      <c r="M347" s="91">
        <v>41316</v>
      </c>
      <c r="N347" s="92" t="s">
        <v>1432</v>
      </c>
      <c r="O347" s="90">
        <v>0</v>
      </c>
      <c r="P347" s="90">
        <v>8</v>
      </c>
      <c r="Q347" s="93">
        <v>8</v>
      </c>
      <c r="R347" s="90" t="s">
        <v>858</v>
      </c>
      <c r="S347" s="90" t="s">
        <v>1154</v>
      </c>
      <c r="T347" s="92" t="s">
        <v>859</v>
      </c>
      <c r="U347" s="92" t="s">
        <v>860</v>
      </c>
      <c r="V347" s="90" t="s">
        <v>1439</v>
      </c>
      <c r="W347" s="92" t="s">
        <v>1432</v>
      </c>
      <c r="X347" s="90" t="s">
        <v>1442</v>
      </c>
      <c r="Y347" s="90" t="s">
        <v>1443</v>
      </c>
      <c r="Z347" s="90" t="s">
        <v>1443</v>
      </c>
      <c r="AA347" s="90" t="s">
        <v>1444</v>
      </c>
      <c r="AB347" s="385">
        <v>8.0000000000000002E-3</v>
      </c>
      <c r="AC347" s="94">
        <v>41316</v>
      </c>
      <c r="AD347" s="95" t="s">
        <v>1890</v>
      </c>
      <c r="AE347" s="157" t="s">
        <v>628</v>
      </c>
      <c r="AF347" s="96" t="s">
        <v>3904</v>
      </c>
      <c r="AG347" s="97"/>
      <c r="AH347" s="96">
        <v>0</v>
      </c>
      <c r="AI347" s="96">
        <v>8</v>
      </c>
      <c r="AJ347" s="96">
        <v>0</v>
      </c>
      <c r="AK347" s="96">
        <v>0</v>
      </c>
      <c r="AL347" s="96">
        <v>8</v>
      </c>
      <c r="AM347" s="96">
        <v>0</v>
      </c>
      <c r="AN347" s="96">
        <v>0</v>
      </c>
      <c r="AO347" s="96">
        <v>0</v>
      </c>
      <c r="AP347" s="96">
        <v>0</v>
      </c>
      <c r="AQ347" s="96">
        <v>0</v>
      </c>
      <c r="AR347" s="96">
        <v>0</v>
      </c>
      <c r="AS347" s="96">
        <v>8</v>
      </c>
      <c r="AT347" s="96">
        <v>0</v>
      </c>
      <c r="AU347" s="96">
        <v>0</v>
      </c>
      <c r="AV347" s="96">
        <v>0</v>
      </c>
      <c r="AW347" s="96">
        <v>0</v>
      </c>
      <c r="AX347" s="96">
        <v>0</v>
      </c>
      <c r="AY347" s="96">
        <v>0</v>
      </c>
      <c r="AZ347" s="96">
        <v>0</v>
      </c>
      <c r="BA347" s="96">
        <v>0</v>
      </c>
      <c r="BB347" s="96">
        <v>0</v>
      </c>
      <c r="BC347" s="96">
        <v>0</v>
      </c>
      <c r="BD347" s="96">
        <v>0</v>
      </c>
      <c r="BE347" s="96">
        <v>0</v>
      </c>
      <c r="BF347" s="96">
        <v>0</v>
      </c>
      <c r="BG347" s="96">
        <v>0</v>
      </c>
      <c r="BH347" s="96">
        <v>0</v>
      </c>
      <c r="BI347" s="96">
        <v>0</v>
      </c>
      <c r="BJ347" s="96">
        <v>0</v>
      </c>
      <c r="BK347" s="96">
        <v>0</v>
      </c>
      <c r="BL347" s="120" t="s">
        <v>4490</v>
      </c>
      <c r="BM347" s="98">
        <v>0</v>
      </c>
      <c r="BN347" s="133">
        <f>Q347/2</f>
        <v>4</v>
      </c>
      <c r="BO347" s="241">
        <v>4</v>
      </c>
      <c r="BP347" s="79">
        <v>0</v>
      </c>
      <c r="BQ347" s="79">
        <v>0</v>
      </c>
      <c r="BR347" s="79">
        <v>0</v>
      </c>
      <c r="BS347" s="238">
        <v>0</v>
      </c>
      <c r="BT347" s="79">
        <v>0</v>
      </c>
      <c r="BU347" s="79">
        <v>0</v>
      </c>
      <c r="BV347" s="79">
        <v>0</v>
      </c>
      <c r="BW347" s="79">
        <v>0</v>
      </c>
      <c r="BX347" s="79">
        <v>0</v>
      </c>
      <c r="BY347" s="79">
        <v>0</v>
      </c>
      <c r="BZ347" s="79">
        <v>0</v>
      </c>
      <c r="CA347" s="79">
        <v>0</v>
      </c>
      <c r="CB347" s="79">
        <v>0</v>
      </c>
      <c r="CC347" s="79">
        <v>0</v>
      </c>
      <c r="CD347" s="79">
        <v>0</v>
      </c>
      <c r="CE347" s="79">
        <v>0</v>
      </c>
      <c r="CF347" s="79">
        <v>0</v>
      </c>
      <c r="CG347" s="79">
        <v>0</v>
      </c>
      <c r="CH347" s="79">
        <v>0</v>
      </c>
      <c r="CI347" s="81">
        <f t="shared" si="30"/>
        <v>8</v>
      </c>
      <c r="CJ347" s="260">
        <f t="shared" si="27"/>
        <v>8</v>
      </c>
      <c r="CK347" s="260">
        <f t="shared" si="28"/>
        <v>4</v>
      </c>
      <c r="CL347" s="260">
        <f t="shared" si="29"/>
        <v>4</v>
      </c>
      <c r="CM347" s="83">
        <v>2</v>
      </c>
      <c r="CN347" s="83" t="s">
        <v>4965</v>
      </c>
      <c r="CO347" s="140" t="s">
        <v>4965</v>
      </c>
      <c r="CP347" s="256" t="s">
        <v>4965</v>
      </c>
      <c r="CQ347" s="85" t="s">
        <v>4965</v>
      </c>
      <c r="CR347" s="85" t="s">
        <v>4965</v>
      </c>
      <c r="CS347" s="85" t="s">
        <v>4965</v>
      </c>
      <c r="CT347" s="85" t="s">
        <v>4965</v>
      </c>
      <c r="CU347" s="85"/>
    </row>
    <row r="348" spans="1:99" ht="12" customHeight="1" x14ac:dyDescent="0.2">
      <c r="A348" s="89" t="s">
        <v>2442</v>
      </c>
      <c r="B348" s="90" t="s">
        <v>861</v>
      </c>
      <c r="C348" s="90" t="s">
        <v>1432</v>
      </c>
      <c r="D348" s="90" t="s">
        <v>1432</v>
      </c>
      <c r="E348" s="96" t="s">
        <v>862</v>
      </c>
      <c r="F348" s="90" t="s">
        <v>863</v>
      </c>
      <c r="G348" s="90" t="s">
        <v>864</v>
      </c>
      <c r="H348" s="90" t="s">
        <v>1458</v>
      </c>
      <c r="I348" s="90" t="s">
        <v>865</v>
      </c>
      <c r="J348" s="90">
        <v>522436</v>
      </c>
      <c r="K348" s="90">
        <v>173709</v>
      </c>
      <c r="L348" s="177" t="s">
        <v>3068</v>
      </c>
      <c r="M348" s="91">
        <v>41565</v>
      </c>
      <c r="N348" s="92" t="s">
        <v>1432</v>
      </c>
      <c r="O348" s="90">
        <v>0</v>
      </c>
      <c r="P348" s="90">
        <v>23</v>
      </c>
      <c r="Q348" s="93">
        <v>23</v>
      </c>
      <c r="R348" s="90" t="s">
        <v>742</v>
      </c>
      <c r="S348" s="90" t="s">
        <v>1154</v>
      </c>
      <c r="T348" s="92" t="s">
        <v>743</v>
      </c>
      <c r="U348" s="92" t="s">
        <v>1130</v>
      </c>
      <c r="V348" s="90" t="s">
        <v>1439</v>
      </c>
      <c r="W348" s="92" t="s">
        <v>1432</v>
      </c>
      <c r="X348" s="90" t="s">
        <v>1442</v>
      </c>
      <c r="Y348" s="90" t="s">
        <v>1443</v>
      </c>
      <c r="Z348" s="90" t="s">
        <v>1443</v>
      </c>
      <c r="AA348" s="90" t="s">
        <v>1444</v>
      </c>
      <c r="AB348" s="385">
        <v>4.5999999999999999E-2</v>
      </c>
      <c r="AC348" s="94">
        <v>41565</v>
      </c>
      <c r="AD348" s="95" t="s">
        <v>1432</v>
      </c>
      <c r="AE348" s="157" t="s">
        <v>3063</v>
      </c>
      <c r="AF348" s="96" t="s">
        <v>1445</v>
      </c>
      <c r="AG348" s="97"/>
      <c r="AH348" s="96">
        <v>0</v>
      </c>
      <c r="AI348" s="96">
        <v>23</v>
      </c>
      <c r="AJ348" s="96">
        <v>0</v>
      </c>
      <c r="AK348" s="96">
        <v>7</v>
      </c>
      <c r="AL348" s="96">
        <v>15</v>
      </c>
      <c r="AM348" s="96">
        <v>1</v>
      </c>
      <c r="AN348" s="96">
        <v>0</v>
      </c>
      <c r="AO348" s="96">
        <v>0</v>
      </c>
      <c r="AP348" s="96">
        <v>0</v>
      </c>
      <c r="AQ348" s="96">
        <v>0</v>
      </c>
      <c r="AR348" s="96">
        <v>7</v>
      </c>
      <c r="AS348" s="96">
        <v>15</v>
      </c>
      <c r="AT348" s="96">
        <v>1</v>
      </c>
      <c r="AU348" s="96">
        <v>0</v>
      </c>
      <c r="AV348" s="96">
        <v>0</v>
      </c>
      <c r="AW348" s="96">
        <v>0</v>
      </c>
      <c r="AX348" s="96">
        <v>0</v>
      </c>
      <c r="AY348" s="96">
        <v>0</v>
      </c>
      <c r="AZ348" s="96">
        <v>0</v>
      </c>
      <c r="BA348" s="96">
        <v>0</v>
      </c>
      <c r="BB348" s="96">
        <v>0</v>
      </c>
      <c r="BC348" s="96">
        <v>0</v>
      </c>
      <c r="BD348" s="96">
        <v>0</v>
      </c>
      <c r="BE348" s="96">
        <v>0</v>
      </c>
      <c r="BF348" s="96">
        <v>0</v>
      </c>
      <c r="BG348" s="96">
        <v>0</v>
      </c>
      <c r="BH348" s="96">
        <v>0</v>
      </c>
      <c r="BI348" s="96">
        <v>0</v>
      </c>
      <c r="BJ348" s="96">
        <v>0</v>
      </c>
      <c r="BK348" s="96">
        <v>0</v>
      </c>
      <c r="BL348" s="120" t="s">
        <v>4491</v>
      </c>
      <c r="BM348" s="98">
        <v>0</v>
      </c>
      <c r="BN348" s="133">
        <v>23</v>
      </c>
      <c r="BO348" s="237">
        <v>0</v>
      </c>
      <c r="BP348" s="79">
        <v>0</v>
      </c>
      <c r="BQ348" s="79">
        <v>0</v>
      </c>
      <c r="BR348" s="79">
        <v>0</v>
      </c>
      <c r="BS348" s="238">
        <v>0</v>
      </c>
      <c r="BT348" s="79">
        <v>0</v>
      </c>
      <c r="BU348" s="79">
        <v>0</v>
      </c>
      <c r="BV348" s="79">
        <v>0</v>
      </c>
      <c r="BW348" s="79">
        <v>0</v>
      </c>
      <c r="BX348" s="79">
        <v>0</v>
      </c>
      <c r="BY348" s="79">
        <v>0</v>
      </c>
      <c r="BZ348" s="79">
        <v>0</v>
      </c>
      <c r="CA348" s="79">
        <v>0</v>
      </c>
      <c r="CB348" s="79">
        <v>0</v>
      </c>
      <c r="CC348" s="79">
        <v>0</v>
      </c>
      <c r="CD348" s="79">
        <v>0</v>
      </c>
      <c r="CE348" s="79">
        <v>0</v>
      </c>
      <c r="CF348" s="79">
        <v>0</v>
      </c>
      <c r="CG348" s="79">
        <v>0</v>
      </c>
      <c r="CH348" s="79">
        <v>0</v>
      </c>
      <c r="CI348" s="81">
        <f t="shared" si="30"/>
        <v>23</v>
      </c>
      <c r="CJ348" s="260">
        <f t="shared" si="27"/>
        <v>23</v>
      </c>
      <c r="CK348" s="131">
        <f t="shared" si="28"/>
        <v>0</v>
      </c>
      <c r="CL348" s="131">
        <f t="shared" si="29"/>
        <v>0</v>
      </c>
      <c r="CM348" s="83">
        <v>3</v>
      </c>
      <c r="CN348" s="254" t="s">
        <v>4965</v>
      </c>
      <c r="CO348" s="140" t="s">
        <v>4965</v>
      </c>
      <c r="CP348" s="256" t="s">
        <v>4965</v>
      </c>
      <c r="CQ348" s="86" t="s">
        <v>4965</v>
      </c>
      <c r="CR348" s="85" t="s">
        <v>4965</v>
      </c>
      <c r="CS348" s="85" t="s">
        <v>4965</v>
      </c>
      <c r="CT348" s="85" t="s">
        <v>4965</v>
      </c>
      <c r="CU348" s="86"/>
    </row>
    <row r="349" spans="1:99" ht="12" customHeight="1" x14ac:dyDescent="0.2">
      <c r="A349" s="89" t="s">
        <v>2442</v>
      </c>
      <c r="B349" s="90" t="s">
        <v>861</v>
      </c>
      <c r="C349" s="90" t="s">
        <v>1432</v>
      </c>
      <c r="D349" s="90" t="s">
        <v>1432</v>
      </c>
      <c r="E349" s="96" t="s">
        <v>862</v>
      </c>
      <c r="F349" s="90" t="s">
        <v>863</v>
      </c>
      <c r="G349" s="90" t="s">
        <v>864</v>
      </c>
      <c r="H349" s="90" t="s">
        <v>1458</v>
      </c>
      <c r="I349" s="90" t="s">
        <v>865</v>
      </c>
      <c r="J349" s="90">
        <v>522436</v>
      </c>
      <c r="K349" s="90">
        <v>173709</v>
      </c>
      <c r="L349" s="177" t="s">
        <v>3068</v>
      </c>
      <c r="M349" s="91">
        <v>41565</v>
      </c>
      <c r="N349" s="92" t="s">
        <v>1432</v>
      </c>
      <c r="O349" s="90">
        <v>0</v>
      </c>
      <c r="P349" s="90">
        <v>8</v>
      </c>
      <c r="Q349" s="93">
        <v>8</v>
      </c>
      <c r="R349" s="90" t="s">
        <v>742</v>
      </c>
      <c r="S349" s="90" t="s">
        <v>1154</v>
      </c>
      <c r="T349" s="92" t="s">
        <v>743</v>
      </c>
      <c r="U349" s="92" t="s">
        <v>1130</v>
      </c>
      <c r="V349" s="90" t="s">
        <v>1439</v>
      </c>
      <c r="W349" s="92" t="s">
        <v>1432</v>
      </c>
      <c r="X349" s="90" t="s">
        <v>1442</v>
      </c>
      <c r="Y349" s="90" t="s">
        <v>1443</v>
      </c>
      <c r="Z349" s="90" t="s">
        <v>1443</v>
      </c>
      <c r="AA349" s="90" t="s">
        <v>1444</v>
      </c>
      <c r="AB349" s="385">
        <v>0.13600000000000001</v>
      </c>
      <c r="AC349" s="94">
        <v>41565</v>
      </c>
      <c r="AD349" s="95" t="s">
        <v>1432</v>
      </c>
      <c r="AE349" s="157" t="s">
        <v>628</v>
      </c>
      <c r="AF349" s="96" t="s">
        <v>3904</v>
      </c>
      <c r="AG349" s="97"/>
      <c r="AH349" s="96">
        <v>3</v>
      </c>
      <c r="AI349" s="96">
        <v>9</v>
      </c>
      <c r="AJ349" s="96">
        <v>0</v>
      </c>
      <c r="AK349" s="96">
        <v>3</v>
      </c>
      <c r="AL349" s="96">
        <v>4</v>
      </c>
      <c r="AM349" s="96">
        <v>1</v>
      </c>
      <c r="AN349" s="96">
        <v>0</v>
      </c>
      <c r="AO349" s="96">
        <v>0</v>
      </c>
      <c r="AP349" s="96">
        <v>0</v>
      </c>
      <c r="AQ349" s="96">
        <v>0</v>
      </c>
      <c r="AR349" s="96">
        <v>3</v>
      </c>
      <c r="AS349" s="96">
        <v>4</v>
      </c>
      <c r="AT349" s="96">
        <v>1</v>
      </c>
      <c r="AU349" s="96">
        <v>0</v>
      </c>
      <c r="AV349" s="96">
        <v>0</v>
      </c>
      <c r="AW349" s="96">
        <v>0</v>
      </c>
      <c r="AX349" s="96">
        <v>0</v>
      </c>
      <c r="AY349" s="96">
        <v>0</v>
      </c>
      <c r="AZ349" s="96">
        <v>0</v>
      </c>
      <c r="BA349" s="96">
        <v>0</v>
      </c>
      <c r="BB349" s="96">
        <v>0</v>
      </c>
      <c r="BC349" s="96">
        <v>0</v>
      </c>
      <c r="BD349" s="96">
        <v>0</v>
      </c>
      <c r="BE349" s="96">
        <v>0</v>
      </c>
      <c r="BF349" s="96">
        <v>0</v>
      </c>
      <c r="BG349" s="96">
        <v>0</v>
      </c>
      <c r="BH349" s="96">
        <v>0</v>
      </c>
      <c r="BI349" s="96">
        <v>0</v>
      </c>
      <c r="BJ349" s="96">
        <v>0</v>
      </c>
      <c r="BK349" s="96">
        <v>0</v>
      </c>
      <c r="BL349" s="120" t="s">
        <v>4490</v>
      </c>
      <c r="BM349" s="98">
        <v>0</v>
      </c>
      <c r="BN349" s="133">
        <f>Q349/2</f>
        <v>4</v>
      </c>
      <c r="BO349" s="241">
        <v>4</v>
      </c>
      <c r="BP349" s="79">
        <v>0</v>
      </c>
      <c r="BQ349" s="79">
        <v>0</v>
      </c>
      <c r="BR349" s="79">
        <v>0</v>
      </c>
      <c r="BS349" s="238">
        <v>0</v>
      </c>
      <c r="BT349" s="79">
        <v>0</v>
      </c>
      <c r="BU349" s="79">
        <v>0</v>
      </c>
      <c r="BV349" s="79">
        <v>0</v>
      </c>
      <c r="BW349" s="79">
        <v>0</v>
      </c>
      <c r="BX349" s="79">
        <v>0</v>
      </c>
      <c r="BY349" s="79">
        <v>0</v>
      </c>
      <c r="BZ349" s="79">
        <v>0</v>
      </c>
      <c r="CA349" s="79">
        <v>0</v>
      </c>
      <c r="CB349" s="79">
        <v>0</v>
      </c>
      <c r="CC349" s="79">
        <v>0</v>
      </c>
      <c r="CD349" s="79">
        <v>0</v>
      </c>
      <c r="CE349" s="79">
        <v>0</v>
      </c>
      <c r="CF349" s="79">
        <v>0</v>
      </c>
      <c r="CG349" s="79">
        <v>0</v>
      </c>
      <c r="CH349" s="79">
        <v>0</v>
      </c>
      <c r="CI349" s="81">
        <f t="shared" si="30"/>
        <v>8</v>
      </c>
      <c r="CJ349" s="260">
        <f t="shared" si="27"/>
        <v>8</v>
      </c>
      <c r="CK349" s="260">
        <f t="shared" si="28"/>
        <v>4</v>
      </c>
      <c r="CL349" s="260">
        <f t="shared" si="29"/>
        <v>4</v>
      </c>
      <c r="CM349" s="83">
        <v>2</v>
      </c>
      <c r="CN349" s="83" t="s">
        <v>4965</v>
      </c>
      <c r="CO349" s="140" t="s">
        <v>4965</v>
      </c>
      <c r="CP349" s="256" t="s">
        <v>4965</v>
      </c>
      <c r="CQ349" s="85" t="s">
        <v>4965</v>
      </c>
      <c r="CR349" s="85" t="s">
        <v>4965</v>
      </c>
      <c r="CS349" s="85" t="s">
        <v>4965</v>
      </c>
      <c r="CT349" s="85" t="s">
        <v>4965</v>
      </c>
      <c r="CU349" s="85"/>
    </row>
    <row r="350" spans="1:99" ht="12" customHeight="1" x14ac:dyDescent="0.2">
      <c r="A350" s="89" t="s">
        <v>2442</v>
      </c>
      <c r="B350" s="90" t="s">
        <v>744</v>
      </c>
      <c r="C350" s="90" t="s">
        <v>1432</v>
      </c>
      <c r="D350" s="90" t="s">
        <v>1432</v>
      </c>
      <c r="E350" s="96" t="s">
        <v>1432</v>
      </c>
      <c r="F350" s="90" t="s">
        <v>745</v>
      </c>
      <c r="G350" s="90" t="s">
        <v>746</v>
      </c>
      <c r="H350" s="90" t="s">
        <v>1458</v>
      </c>
      <c r="I350" s="90" t="s">
        <v>747</v>
      </c>
      <c r="J350" s="90">
        <v>523910</v>
      </c>
      <c r="K350" s="90">
        <v>174740</v>
      </c>
      <c r="L350" s="177" t="s">
        <v>3079</v>
      </c>
      <c r="M350" s="91">
        <v>42094</v>
      </c>
      <c r="N350" s="92" t="s">
        <v>1432</v>
      </c>
      <c r="O350" s="90">
        <v>0</v>
      </c>
      <c r="P350" s="90">
        <v>9</v>
      </c>
      <c r="Q350" s="93">
        <v>9</v>
      </c>
      <c r="R350" s="90" t="s">
        <v>748</v>
      </c>
      <c r="S350" s="90" t="s">
        <v>1438</v>
      </c>
      <c r="T350" s="92" t="s">
        <v>749</v>
      </c>
      <c r="U350" s="92" t="s">
        <v>750</v>
      </c>
      <c r="V350" s="90" t="s">
        <v>1439</v>
      </c>
      <c r="W350" s="92" t="s">
        <v>1432</v>
      </c>
      <c r="X350" s="90" t="s">
        <v>1442</v>
      </c>
      <c r="Y350" s="90" t="s">
        <v>1443</v>
      </c>
      <c r="Z350" s="90" t="s">
        <v>1443</v>
      </c>
      <c r="AA350" s="90" t="s">
        <v>1444</v>
      </c>
      <c r="AB350" s="385">
        <v>8.6999999999999994E-2</v>
      </c>
      <c r="AC350" s="94">
        <v>42094</v>
      </c>
      <c r="AD350" s="95" t="s">
        <v>1432</v>
      </c>
      <c r="AE350" s="157" t="s">
        <v>3063</v>
      </c>
      <c r="AF350" s="96" t="s">
        <v>1445</v>
      </c>
      <c r="AG350" s="97"/>
      <c r="AH350" s="96">
        <v>1</v>
      </c>
      <c r="AI350" s="96">
        <v>10</v>
      </c>
      <c r="AJ350" s="96">
        <v>0</v>
      </c>
      <c r="AK350" s="96">
        <v>0</v>
      </c>
      <c r="AL350" s="96">
        <v>6</v>
      </c>
      <c r="AM350" s="96">
        <v>3</v>
      </c>
      <c r="AN350" s="96">
        <v>0</v>
      </c>
      <c r="AO350" s="96">
        <v>0</v>
      </c>
      <c r="AP350" s="96">
        <v>0</v>
      </c>
      <c r="AQ350" s="96">
        <v>0</v>
      </c>
      <c r="AR350" s="96">
        <v>0</v>
      </c>
      <c r="AS350" s="96">
        <v>6</v>
      </c>
      <c r="AT350" s="96">
        <v>3</v>
      </c>
      <c r="AU350" s="96">
        <v>0</v>
      </c>
      <c r="AV350" s="96">
        <v>0</v>
      </c>
      <c r="AW350" s="96">
        <v>0</v>
      </c>
      <c r="AX350" s="96">
        <v>0</v>
      </c>
      <c r="AY350" s="96">
        <v>0</v>
      </c>
      <c r="AZ350" s="96">
        <v>0</v>
      </c>
      <c r="BA350" s="96">
        <v>0</v>
      </c>
      <c r="BB350" s="96">
        <v>0</v>
      </c>
      <c r="BC350" s="96">
        <v>0</v>
      </c>
      <c r="BD350" s="96">
        <v>0</v>
      </c>
      <c r="BE350" s="96">
        <v>0</v>
      </c>
      <c r="BF350" s="96">
        <v>0</v>
      </c>
      <c r="BG350" s="96">
        <v>0</v>
      </c>
      <c r="BH350" s="96">
        <v>0</v>
      </c>
      <c r="BI350" s="96">
        <v>0</v>
      </c>
      <c r="BJ350" s="96">
        <v>0</v>
      </c>
      <c r="BK350" s="96">
        <v>0</v>
      </c>
      <c r="BL350" s="120" t="s">
        <v>4490</v>
      </c>
      <c r="BM350" s="98">
        <v>0</v>
      </c>
      <c r="BN350" s="133">
        <f>Q350/2</f>
        <v>4.5</v>
      </c>
      <c r="BO350" s="241">
        <v>4.5</v>
      </c>
      <c r="BP350" s="79">
        <v>0</v>
      </c>
      <c r="BQ350" s="79">
        <v>0</v>
      </c>
      <c r="BR350" s="79">
        <v>0</v>
      </c>
      <c r="BS350" s="238">
        <v>0</v>
      </c>
      <c r="BT350" s="79">
        <v>0</v>
      </c>
      <c r="BU350" s="79">
        <v>0</v>
      </c>
      <c r="BV350" s="79">
        <v>0</v>
      </c>
      <c r="BW350" s="79">
        <v>0</v>
      </c>
      <c r="BX350" s="79">
        <v>0</v>
      </c>
      <c r="BY350" s="79">
        <v>0</v>
      </c>
      <c r="BZ350" s="79">
        <v>0</v>
      </c>
      <c r="CA350" s="79">
        <v>0</v>
      </c>
      <c r="CB350" s="79">
        <v>0</v>
      </c>
      <c r="CC350" s="79">
        <v>0</v>
      </c>
      <c r="CD350" s="79">
        <v>0</v>
      </c>
      <c r="CE350" s="79">
        <v>0</v>
      </c>
      <c r="CF350" s="79">
        <v>0</v>
      </c>
      <c r="CG350" s="79">
        <v>0</v>
      </c>
      <c r="CH350" s="79">
        <v>0</v>
      </c>
      <c r="CI350" s="81">
        <f t="shared" si="30"/>
        <v>9</v>
      </c>
      <c r="CJ350" s="260">
        <f t="shared" si="27"/>
        <v>9</v>
      </c>
      <c r="CK350" s="260">
        <f t="shared" si="28"/>
        <v>4.5</v>
      </c>
      <c r="CL350" s="260">
        <f t="shared" si="29"/>
        <v>4.5</v>
      </c>
      <c r="CM350" s="83">
        <v>2</v>
      </c>
      <c r="CN350" s="83" t="s">
        <v>4965</v>
      </c>
      <c r="CO350" s="140" t="s">
        <v>4965</v>
      </c>
      <c r="CP350" s="256" t="s">
        <v>4965</v>
      </c>
      <c r="CQ350" s="85" t="s">
        <v>4965</v>
      </c>
      <c r="CR350" s="85" t="s">
        <v>4965</v>
      </c>
      <c r="CS350" s="85" t="s">
        <v>4965</v>
      </c>
      <c r="CT350" s="85" t="s">
        <v>4965</v>
      </c>
      <c r="CU350" s="85"/>
    </row>
    <row r="351" spans="1:99" ht="12" customHeight="1" x14ac:dyDescent="0.2">
      <c r="A351" s="89" t="s">
        <v>2442</v>
      </c>
      <c r="B351" s="90" t="s">
        <v>751</v>
      </c>
      <c r="C351" s="90" t="s">
        <v>1432</v>
      </c>
      <c r="D351" s="90" t="s">
        <v>1432</v>
      </c>
      <c r="E351" s="96" t="s">
        <v>752</v>
      </c>
      <c r="F351" s="90" t="s">
        <v>1432</v>
      </c>
      <c r="G351" s="90" t="s">
        <v>753</v>
      </c>
      <c r="H351" s="90" t="s">
        <v>1885</v>
      </c>
      <c r="I351" s="90" t="s">
        <v>754</v>
      </c>
      <c r="J351" s="90">
        <v>524675</v>
      </c>
      <c r="K351" s="90">
        <v>173310</v>
      </c>
      <c r="L351" s="177" t="s">
        <v>1398</v>
      </c>
      <c r="M351" s="91">
        <v>42094</v>
      </c>
      <c r="N351" s="92" t="s">
        <v>1432</v>
      </c>
      <c r="O351" s="90">
        <v>0</v>
      </c>
      <c r="P351" s="90">
        <v>1</v>
      </c>
      <c r="Q351" s="93">
        <v>1</v>
      </c>
      <c r="R351" s="90" t="s">
        <v>755</v>
      </c>
      <c r="S351" s="90" t="s">
        <v>1438</v>
      </c>
      <c r="T351" s="92" t="s">
        <v>756</v>
      </c>
      <c r="U351" s="92" t="s">
        <v>757</v>
      </c>
      <c r="V351" s="90" t="s">
        <v>1439</v>
      </c>
      <c r="W351" s="92" t="s">
        <v>1432</v>
      </c>
      <c r="X351" s="90" t="s">
        <v>1442</v>
      </c>
      <c r="Y351" s="90" t="s">
        <v>1443</v>
      </c>
      <c r="Z351" s="90" t="s">
        <v>1444</v>
      </c>
      <c r="AA351" s="90" t="s">
        <v>2713</v>
      </c>
      <c r="AB351" s="385">
        <v>4.0000000000000001E-3</v>
      </c>
      <c r="AC351" s="94">
        <v>42094</v>
      </c>
      <c r="AD351" s="95" t="s">
        <v>1432</v>
      </c>
      <c r="AE351" s="157" t="s">
        <v>3063</v>
      </c>
      <c r="AF351" s="96" t="s">
        <v>1445</v>
      </c>
      <c r="AG351" s="97"/>
      <c r="AH351" s="96">
        <v>0</v>
      </c>
      <c r="AI351" s="96">
        <v>0</v>
      </c>
      <c r="AJ351" s="96">
        <v>0</v>
      </c>
      <c r="AK351" s="96">
        <v>1</v>
      </c>
      <c r="AL351" s="96">
        <v>0</v>
      </c>
      <c r="AM351" s="96">
        <v>0</v>
      </c>
      <c r="AN351" s="96">
        <v>0</v>
      </c>
      <c r="AO351" s="96">
        <v>0</v>
      </c>
      <c r="AP351" s="96">
        <v>0</v>
      </c>
      <c r="AQ351" s="96">
        <v>0</v>
      </c>
      <c r="AR351" s="96">
        <v>0</v>
      </c>
      <c r="AS351" s="96">
        <v>0</v>
      </c>
      <c r="AT351" s="96">
        <v>0</v>
      </c>
      <c r="AU351" s="96">
        <v>0</v>
      </c>
      <c r="AV351" s="96">
        <v>0</v>
      </c>
      <c r="AW351" s="96">
        <v>0</v>
      </c>
      <c r="AX351" s="96">
        <v>0</v>
      </c>
      <c r="AY351" s="96">
        <v>1</v>
      </c>
      <c r="AZ351" s="96">
        <v>0</v>
      </c>
      <c r="BA351" s="96">
        <v>0</v>
      </c>
      <c r="BB351" s="96">
        <v>0</v>
      </c>
      <c r="BC351" s="96">
        <v>0</v>
      </c>
      <c r="BD351" s="96">
        <v>0</v>
      </c>
      <c r="BE351" s="96">
        <v>0</v>
      </c>
      <c r="BF351" s="96">
        <v>0</v>
      </c>
      <c r="BG351" s="96">
        <v>0</v>
      </c>
      <c r="BH351" s="96">
        <v>0</v>
      </c>
      <c r="BI351" s="96">
        <v>0</v>
      </c>
      <c r="BJ351" s="96">
        <v>0</v>
      </c>
      <c r="BK351" s="96">
        <v>0</v>
      </c>
      <c r="BL351" s="120" t="s">
        <v>4490</v>
      </c>
      <c r="BM351" s="98">
        <v>0</v>
      </c>
      <c r="BN351" s="133">
        <f>Q351/2</f>
        <v>0.5</v>
      </c>
      <c r="BO351" s="241">
        <v>0.5</v>
      </c>
      <c r="BP351" s="79">
        <v>0</v>
      </c>
      <c r="BQ351" s="79">
        <v>0</v>
      </c>
      <c r="BR351" s="79">
        <v>0</v>
      </c>
      <c r="BS351" s="238">
        <v>0</v>
      </c>
      <c r="BT351" s="79">
        <v>0</v>
      </c>
      <c r="BU351" s="79">
        <v>0</v>
      </c>
      <c r="BV351" s="79">
        <v>0</v>
      </c>
      <c r="BW351" s="79">
        <v>0</v>
      </c>
      <c r="BX351" s="79">
        <v>0</v>
      </c>
      <c r="BY351" s="79">
        <v>0</v>
      </c>
      <c r="BZ351" s="79">
        <v>0</v>
      </c>
      <c r="CA351" s="79">
        <v>0</v>
      </c>
      <c r="CB351" s="79">
        <v>0</v>
      </c>
      <c r="CC351" s="79">
        <v>0</v>
      </c>
      <c r="CD351" s="79">
        <v>0</v>
      </c>
      <c r="CE351" s="79">
        <v>0</v>
      </c>
      <c r="CF351" s="79">
        <v>0</v>
      </c>
      <c r="CG351" s="79">
        <v>0</v>
      </c>
      <c r="CH351" s="79">
        <v>0</v>
      </c>
      <c r="CI351" s="81">
        <f t="shared" si="30"/>
        <v>1</v>
      </c>
      <c r="CJ351" s="260">
        <f t="shared" si="27"/>
        <v>1</v>
      </c>
      <c r="CK351" s="260">
        <f t="shared" si="28"/>
        <v>0.5</v>
      </c>
      <c r="CL351" s="260">
        <f t="shared" si="29"/>
        <v>0.5</v>
      </c>
      <c r="CM351" s="83">
        <v>2</v>
      </c>
      <c r="CN351" s="83" t="s">
        <v>4965</v>
      </c>
      <c r="CO351" s="140" t="s">
        <v>4965</v>
      </c>
      <c r="CP351" s="256" t="s">
        <v>4965</v>
      </c>
      <c r="CQ351" s="85" t="s">
        <v>4965</v>
      </c>
      <c r="CR351" s="85" t="s">
        <v>4965</v>
      </c>
      <c r="CS351" s="85" t="s">
        <v>4965</v>
      </c>
      <c r="CT351" s="85" t="s">
        <v>4965</v>
      </c>
      <c r="CU351" s="85"/>
    </row>
    <row r="352" spans="1:99" ht="12" customHeight="1" x14ac:dyDescent="0.2">
      <c r="A352" s="89" t="s">
        <v>2442</v>
      </c>
      <c r="B352" s="90" t="s">
        <v>758</v>
      </c>
      <c r="C352" s="90" t="s">
        <v>1432</v>
      </c>
      <c r="D352" s="90" t="s">
        <v>1432</v>
      </c>
      <c r="E352" s="96" t="s">
        <v>759</v>
      </c>
      <c r="F352" s="90" t="s">
        <v>760</v>
      </c>
      <c r="G352" s="90" t="s">
        <v>1480</v>
      </c>
      <c r="H352" s="90" t="s">
        <v>2717</v>
      </c>
      <c r="I352" s="90" t="s">
        <v>761</v>
      </c>
      <c r="J352" s="90">
        <v>528569</v>
      </c>
      <c r="K352" s="90">
        <v>176863</v>
      </c>
      <c r="L352" s="177" t="s">
        <v>3066</v>
      </c>
      <c r="M352" s="91">
        <v>41729</v>
      </c>
      <c r="N352" s="92" t="s">
        <v>1432</v>
      </c>
      <c r="O352" s="90">
        <v>0</v>
      </c>
      <c r="P352" s="90">
        <v>10</v>
      </c>
      <c r="Q352" s="93">
        <v>10</v>
      </c>
      <c r="R352" s="90" t="s">
        <v>1608</v>
      </c>
      <c r="S352" s="90" t="s">
        <v>1154</v>
      </c>
      <c r="T352" s="92" t="s">
        <v>1609</v>
      </c>
      <c r="U352" s="92" t="s">
        <v>860</v>
      </c>
      <c r="V352" s="90" t="s">
        <v>1439</v>
      </c>
      <c r="W352" s="92" t="s">
        <v>1432</v>
      </c>
      <c r="X352" s="90" t="s">
        <v>1442</v>
      </c>
      <c r="Y352" s="90" t="s">
        <v>1443</v>
      </c>
      <c r="Z352" s="90" t="s">
        <v>1443</v>
      </c>
      <c r="AA352" s="90" t="s">
        <v>1444</v>
      </c>
      <c r="AB352" s="385">
        <v>0.20100000000000001</v>
      </c>
      <c r="AC352" s="94">
        <v>41729</v>
      </c>
      <c r="AD352" s="95" t="s">
        <v>1432</v>
      </c>
      <c r="AE352" s="157" t="s">
        <v>628</v>
      </c>
      <c r="AF352" s="96" t="s">
        <v>3904</v>
      </c>
      <c r="AG352" s="97"/>
      <c r="AH352" s="96">
        <v>1</v>
      </c>
      <c r="AI352" s="96">
        <v>10</v>
      </c>
      <c r="AJ352" s="96">
        <v>0</v>
      </c>
      <c r="AK352" s="96">
        <v>4</v>
      </c>
      <c r="AL352" s="96">
        <v>4</v>
      </c>
      <c r="AM352" s="96">
        <v>2</v>
      </c>
      <c r="AN352" s="96">
        <v>0</v>
      </c>
      <c r="AO352" s="96">
        <v>0</v>
      </c>
      <c r="AP352" s="96">
        <v>0</v>
      </c>
      <c r="AQ352" s="96">
        <v>0</v>
      </c>
      <c r="AR352" s="96">
        <v>4</v>
      </c>
      <c r="AS352" s="96">
        <v>4</v>
      </c>
      <c r="AT352" s="96">
        <v>2</v>
      </c>
      <c r="AU352" s="96">
        <v>0</v>
      </c>
      <c r="AV352" s="96">
        <v>0</v>
      </c>
      <c r="AW352" s="96">
        <v>0</v>
      </c>
      <c r="AX352" s="96">
        <v>0</v>
      </c>
      <c r="AY352" s="96">
        <v>0</v>
      </c>
      <c r="AZ352" s="96">
        <v>0</v>
      </c>
      <c r="BA352" s="96">
        <v>0</v>
      </c>
      <c r="BB352" s="96">
        <v>0</v>
      </c>
      <c r="BC352" s="96">
        <v>0</v>
      </c>
      <c r="BD352" s="96">
        <v>0</v>
      </c>
      <c r="BE352" s="96">
        <v>0</v>
      </c>
      <c r="BF352" s="96">
        <v>0</v>
      </c>
      <c r="BG352" s="96">
        <v>0</v>
      </c>
      <c r="BH352" s="96">
        <v>0</v>
      </c>
      <c r="BI352" s="96">
        <v>0</v>
      </c>
      <c r="BJ352" s="96">
        <v>0</v>
      </c>
      <c r="BK352" s="96">
        <v>0</v>
      </c>
      <c r="BL352" s="120" t="s">
        <v>4490</v>
      </c>
      <c r="BM352" s="98">
        <v>0</v>
      </c>
      <c r="BN352" s="133">
        <f>Q352/2</f>
        <v>5</v>
      </c>
      <c r="BO352" s="241">
        <v>5</v>
      </c>
      <c r="BP352" s="79">
        <v>0</v>
      </c>
      <c r="BQ352" s="79">
        <v>0</v>
      </c>
      <c r="BR352" s="79">
        <v>0</v>
      </c>
      <c r="BS352" s="238">
        <v>0</v>
      </c>
      <c r="BT352" s="79">
        <v>0</v>
      </c>
      <c r="BU352" s="79">
        <v>0</v>
      </c>
      <c r="BV352" s="79">
        <v>0</v>
      </c>
      <c r="BW352" s="79">
        <v>0</v>
      </c>
      <c r="BX352" s="79">
        <v>0</v>
      </c>
      <c r="BY352" s="79">
        <v>0</v>
      </c>
      <c r="BZ352" s="79">
        <v>0</v>
      </c>
      <c r="CA352" s="79">
        <v>0</v>
      </c>
      <c r="CB352" s="79">
        <v>0</v>
      </c>
      <c r="CC352" s="79">
        <v>0</v>
      </c>
      <c r="CD352" s="79">
        <v>0</v>
      </c>
      <c r="CE352" s="79">
        <v>0</v>
      </c>
      <c r="CF352" s="79">
        <v>0</v>
      </c>
      <c r="CG352" s="79">
        <v>0</v>
      </c>
      <c r="CH352" s="79">
        <v>0</v>
      </c>
      <c r="CI352" s="81">
        <f t="shared" si="30"/>
        <v>10</v>
      </c>
      <c r="CJ352" s="260">
        <f t="shared" si="27"/>
        <v>10</v>
      </c>
      <c r="CK352" s="260">
        <f t="shared" si="28"/>
        <v>5</v>
      </c>
      <c r="CL352" s="260">
        <f t="shared" si="29"/>
        <v>5</v>
      </c>
      <c r="CM352" s="83">
        <v>2</v>
      </c>
      <c r="CN352" s="83" t="s">
        <v>4965</v>
      </c>
      <c r="CO352" s="140" t="s">
        <v>4965</v>
      </c>
      <c r="CP352" s="256" t="s">
        <v>4965</v>
      </c>
      <c r="CQ352" s="85" t="s">
        <v>4965</v>
      </c>
      <c r="CR352" s="85" t="s">
        <v>4965</v>
      </c>
      <c r="CS352" s="85" t="s">
        <v>4965</v>
      </c>
      <c r="CT352" s="85" t="s">
        <v>4965</v>
      </c>
      <c r="CU352" s="85"/>
    </row>
    <row r="353" spans="1:99" ht="12" customHeight="1" x14ac:dyDescent="0.2">
      <c r="A353" s="89" t="s">
        <v>2442</v>
      </c>
      <c r="B353" s="90" t="s">
        <v>758</v>
      </c>
      <c r="C353" s="90" t="s">
        <v>1432</v>
      </c>
      <c r="D353" s="90" t="s">
        <v>1432</v>
      </c>
      <c r="E353" s="96" t="s">
        <v>759</v>
      </c>
      <c r="F353" s="90" t="s">
        <v>760</v>
      </c>
      <c r="G353" s="90" t="s">
        <v>1480</v>
      </c>
      <c r="H353" s="90" t="s">
        <v>2717</v>
      </c>
      <c r="I353" s="90" t="s">
        <v>761</v>
      </c>
      <c r="J353" s="90">
        <v>528569</v>
      </c>
      <c r="K353" s="90">
        <v>176863</v>
      </c>
      <c r="L353" s="177" t="s">
        <v>3066</v>
      </c>
      <c r="M353" s="91">
        <v>41729</v>
      </c>
      <c r="N353" s="92" t="s">
        <v>1432</v>
      </c>
      <c r="O353" s="90">
        <v>0</v>
      </c>
      <c r="P353" s="90">
        <v>12</v>
      </c>
      <c r="Q353" s="93">
        <v>12</v>
      </c>
      <c r="R353" s="90" t="s">
        <v>1608</v>
      </c>
      <c r="S353" s="90" t="s">
        <v>1154</v>
      </c>
      <c r="T353" s="92" t="s">
        <v>1609</v>
      </c>
      <c r="U353" s="92" t="s">
        <v>860</v>
      </c>
      <c r="V353" s="90" t="s">
        <v>1439</v>
      </c>
      <c r="W353" s="92" t="s">
        <v>1432</v>
      </c>
      <c r="X353" s="90" t="s">
        <v>1442</v>
      </c>
      <c r="Y353" s="90" t="s">
        <v>1443</v>
      </c>
      <c r="Z353" s="90" t="s">
        <v>1443</v>
      </c>
      <c r="AA353" s="90" t="s">
        <v>1444</v>
      </c>
      <c r="AB353" s="385">
        <v>0.20100000000000001</v>
      </c>
      <c r="AC353" s="94">
        <v>41729</v>
      </c>
      <c r="AD353" s="95" t="s">
        <v>1432</v>
      </c>
      <c r="AE353" s="157" t="s">
        <v>1931</v>
      </c>
      <c r="AF353" s="96" t="s">
        <v>3905</v>
      </c>
      <c r="AG353" s="97"/>
      <c r="AH353" s="96">
        <v>1</v>
      </c>
      <c r="AI353" s="96">
        <v>12</v>
      </c>
      <c r="AJ353" s="96">
        <v>0</v>
      </c>
      <c r="AK353" s="96">
        <v>4</v>
      </c>
      <c r="AL353" s="96">
        <v>5</v>
      </c>
      <c r="AM353" s="96">
        <v>3</v>
      </c>
      <c r="AN353" s="96">
        <v>0</v>
      </c>
      <c r="AO353" s="96">
        <v>0</v>
      </c>
      <c r="AP353" s="96">
        <v>0</v>
      </c>
      <c r="AQ353" s="96">
        <v>0</v>
      </c>
      <c r="AR353" s="96">
        <v>4</v>
      </c>
      <c r="AS353" s="96">
        <v>5</v>
      </c>
      <c r="AT353" s="96">
        <v>3</v>
      </c>
      <c r="AU353" s="96">
        <v>0</v>
      </c>
      <c r="AV353" s="96">
        <v>0</v>
      </c>
      <c r="AW353" s="96">
        <v>0</v>
      </c>
      <c r="AX353" s="96">
        <v>0</v>
      </c>
      <c r="AY353" s="96">
        <v>0</v>
      </c>
      <c r="AZ353" s="96">
        <v>0</v>
      </c>
      <c r="BA353" s="96">
        <v>0</v>
      </c>
      <c r="BB353" s="96">
        <v>0</v>
      </c>
      <c r="BC353" s="96">
        <v>0</v>
      </c>
      <c r="BD353" s="96">
        <v>0</v>
      </c>
      <c r="BE353" s="96">
        <v>0</v>
      </c>
      <c r="BF353" s="96">
        <v>0</v>
      </c>
      <c r="BG353" s="96">
        <v>0</v>
      </c>
      <c r="BH353" s="96">
        <v>0</v>
      </c>
      <c r="BI353" s="96">
        <v>0</v>
      </c>
      <c r="BJ353" s="96">
        <v>0</v>
      </c>
      <c r="BK353" s="96">
        <v>0</v>
      </c>
      <c r="BL353" s="120" t="s">
        <v>4490</v>
      </c>
      <c r="BM353" s="98">
        <v>0</v>
      </c>
      <c r="BN353" s="133">
        <f>Q353/2</f>
        <v>6</v>
      </c>
      <c r="BO353" s="241">
        <v>6</v>
      </c>
      <c r="BP353" s="79">
        <v>0</v>
      </c>
      <c r="BQ353" s="79">
        <v>0</v>
      </c>
      <c r="BR353" s="79">
        <v>0</v>
      </c>
      <c r="BS353" s="238">
        <v>0</v>
      </c>
      <c r="BT353" s="79">
        <v>0</v>
      </c>
      <c r="BU353" s="79">
        <v>0</v>
      </c>
      <c r="BV353" s="79">
        <v>0</v>
      </c>
      <c r="BW353" s="79">
        <v>0</v>
      </c>
      <c r="BX353" s="79">
        <v>0</v>
      </c>
      <c r="BY353" s="79">
        <v>0</v>
      </c>
      <c r="BZ353" s="79">
        <v>0</v>
      </c>
      <c r="CA353" s="79">
        <v>0</v>
      </c>
      <c r="CB353" s="79">
        <v>0</v>
      </c>
      <c r="CC353" s="79">
        <v>0</v>
      </c>
      <c r="CD353" s="79">
        <v>0</v>
      </c>
      <c r="CE353" s="79">
        <v>0</v>
      </c>
      <c r="CF353" s="79">
        <v>0</v>
      </c>
      <c r="CG353" s="79">
        <v>0</v>
      </c>
      <c r="CH353" s="79">
        <v>0</v>
      </c>
      <c r="CI353" s="81">
        <f t="shared" si="30"/>
        <v>12</v>
      </c>
      <c r="CJ353" s="260">
        <f t="shared" si="27"/>
        <v>12</v>
      </c>
      <c r="CK353" s="260">
        <f t="shared" si="28"/>
        <v>6</v>
      </c>
      <c r="CL353" s="260">
        <f t="shared" si="29"/>
        <v>6</v>
      </c>
      <c r="CM353" s="83">
        <v>2</v>
      </c>
      <c r="CN353" s="83" t="s">
        <v>4965</v>
      </c>
      <c r="CO353" s="140" t="s">
        <v>4965</v>
      </c>
      <c r="CP353" s="256" t="s">
        <v>4965</v>
      </c>
      <c r="CQ353" s="85" t="s">
        <v>4965</v>
      </c>
      <c r="CR353" s="85" t="s">
        <v>4965</v>
      </c>
      <c r="CS353" s="85" t="s">
        <v>4965</v>
      </c>
      <c r="CT353" s="85" t="s">
        <v>4965</v>
      </c>
      <c r="CU353" s="85"/>
    </row>
    <row r="354" spans="1:99" ht="12" customHeight="1" x14ac:dyDescent="0.2">
      <c r="A354" s="89" t="s">
        <v>2442</v>
      </c>
      <c r="B354" s="90" t="s">
        <v>1610</v>
      </c>
      <c r="C354" s="90" t="s">
        <v>1611</v>
      </c>
      <c r="D354" s="90" t="s">
        <v>1432</v>
      </c>
      <c r="E354" s="96" t="s">
        <v>1611</v>
      </c>
      <c r="F354" s="90" t="s">
        <v>3906</v>
      </c>
      <c r="G354" s="90" t="s">
        <v>1612</v>
      </c>
      <c r="H354" s="90" t="s">
        <v>1458</v>
      </c>
      <c r="I354" s="90" t="s">
        <v>1613</v>
      </c>
      <c r="J354" s="90">
        <v>522997</v>
      </c>
      <c r="K354" s="90">
        <v>175611</v>
      </c>
      <c r="L354" s="177" t="s">
        <v>3088</v>
      </c>
      <c r="M354" s="91">
        <v>41346</v>
      </c>
      <c r="N354" s="92" t="s">
        <v>1432</v>
      </c>
      <c r="O354" s="90">
        <v>1</v>
      </c>
      <c r="P354" s="90">
        <v>1</v>
      </c>
      <c r="Q354" s="93">
        <v>0</v>
      </c>
      <c r="R354" s="90" t="s">
        <v>1615</v>
      </c>
      <c r="S354" s="90" t="s">
        <v>1438</v>
      </c>
      <c r="T354" s="92" t="s">
        <v>1616</v>
      </c>
      <c r="U354" s="92" t="s">
        <v>1617</v>
      </c>
      <c r="V354" s="90" t="s">
        <v>1439</v>
      </c>
      <c r="W354" s="92" t="s">
        <v>1432</v>
      </c>
      <c r="X354" s="90" t="s">
        <v>1442</v>
      </c>
      <c r="Y354" s="90" t="s">
        <v>1443</v>
      </c>
      <c r="Z354" s="90" t="s">
        <v>1444</v>
      </c>
      <c r="AA354" s="90" t="s">
        <v>2713</v>
      </c>
      <c r="AB354" s="385">
        <v>0.08</v>
      </c>
      <c r="AC354" s="94">
        <v>41346</v>
      </c>
      <c r="AD354" s="95" t="s">
        <v>1432</v>
      </c>
      <c r="AE354" s="157" t="s">
        <v>3063</v>
      </c>
      <c r="AF354" s="96" t="s">
        <v>1445</v>
      </c>
      <c r="AG354" s="97"/>
      <c r="AH354" s="96">
        <v>0</v>
      </c>
      <c r="AI354" s="96">
        <v>0</v>
      </c>
      <c r="AJ354" s="96">
        <v>0</v>
      </c>
      <c r="AK354" s="96">
        <v>0</v>
      </c>
      <c r="AL354" s="96">
        <v>0</v>
      </c>
      <c r="AM354" s="96">
        <v>-1</v>
      </c>
      <c r="AN354" s="96">
        <v>1</v>
      </c>
      <c r="AO354" s="96">
        <v>0</v>
      </c>
      <c r="AP354" s="96">
        <v>0</v>
      </c>
      <c r="AQ354" s="96">
        <v>0</v>
      </c>
      <c r="AR354" s="96">
        <v>0</v>
      </c>
      <c r="AS354" s="96">
        <v>0</v>
      </c>
      <c r="AT354" s="96">
        <v>0</v>
      </c>
      <c r="AU354" s="96">
        <v>0</v>
      </c>
      <c r="AV354" s="96">
        <v>0</v>
      </c>
      <c r="AW354" s="96">
        <v>0</v>
      </c>
      <c r="AX354" s="96">
        <v>0</v>
      </c>
      <c r="AY354" s="96">
        <v>0</v>
      </c>
      <c r="AZ354" s="96">
        <v>0</v>
      </c>
      <c r="BA354" s="96">
        <v>-1</v>
      </c>
      <c r="BB354" s="96">
        <v>1</v>
      </c>
      <c r="BC354" s="96">
        <v>0</v>
      </c>
      <c r="BD354" s="96">
        <v>0</v>
      </c>
      <c r="BE354" s="96">
        <v>0</v>
      </c>
      <c r="BF354" s="96">
        <v>0</v>
      </c>
      <c r="BG354" s="96">
        <v>0</v>
      </c>
      <c r="BH354" s="96">
        <v>0</v>
      </c>
      <c r="BI354" s="96">
        <v>0</v>
      </c>
      <c r="BJ354" s="96">
        <v>0</v>
      </c>
      <c r="BK354" s="96">
        <v>0</v>
      </c>
      <c r="BL354" s="400"/>
      <c r="BM354" s="179">
        <f>Q354</f>
        <v>0</v>
      </c>
      <c r="BN354" s="79">
        <v>0</v>
      </c>
      <c r="BO354" s="237">
        <v>0</v>
      </c>
      <c r="BP354" s="79">
        <v>0</v>
      </c>
      <c r="BQ354" s="79">
        <v>0</v>
      </c>
      <c r="BR354" s="79">
        <v>0</v>
      </c>
      <c r="BS354" s="238">
        <v>0</v>
      </c>
      <c r="BT354" s="79">
        <v>0</v>
      </c>
      <c r="BU354" s="79">
        <v>0</v>
      </c>
      <c r="BV354" s="79">
        <v>0</v>
      </c>
      <c r="BW354" s="79">
        <v>0</v>
      </c>
      <c r="BX354" s="79">
        <v>0</v>
      </c>
      <c r="BY354" s="79">
        <v>0</v>
      </c>
      <c r="BZ354" s="79">
        <v>0</v>
      </c>
      <c r="CA354" s="79">
        <v>0</v>
      </c>
      <c r="CB354" s="79">
        <v>0</v>
      </c>
      <c r="CC354" s="79">
        <v>0</v>
      </c>
      <c r="CD354" s="79">
        <v>0</v>
      </c>
      <c r="CE354" s="79">
        <v>0</v>
      </c>
      <c r="CF354" s="79">
        <v>0</v>
      </c>
      <c r="CG354" s="79">
        <v>0</v>
      </c>
      <c r="CH354" s="79">
        <v>0</v>
      </c>
      <c r="CI354" s="81">
        <f t="shared" si="30"/>
        <v>0</v>
      </c>
      <c r="CJ354" s="131">
        <f t="shared" si="27"/>
        <v>0</v>
      </c>
      <c r="CK354" s="131">
        <f t="shared" si="28"/>
        <v>0</v>
      </c>
      <c r="CL354" s="131">
        <f t="shared" si="29"/>
        <v>0</v>
      </c>
      <c r="CM354" s="83">
        <v>2</v>
      </c>
      <c r="CN354" s="83" t="s">
        <v>4965</v>
      </c>
      <c r="CO354" s="140" t="s">
        <v>4965</v>
      </c>
      <c r="CP354" s="256" t="s">
        <v>4965</v>
      </c>
      <c r="CQ354" s="85" t="s">
        <v>4965</v>
      </c>
      <c r="CR354" s="85" t="s">
        <v>4965</v>
      </c>
      <c r="CS354" s="85" t="s">
        <v>4965</v>
      </c>
      <c r="CT354" s="85" t="s">
        <v>4965</v>
      </c>
      <c r="CU354" s="85"/>
    </row>
    <row r="355" spans="1:99" ht="12" customHeight="1" x14ac:dyDescent="0.2">
      <c r="A355" s="89" t="s">
        <v>2442</v>
      </c>
      <c r="B355" s="90" t="s">
        <v>1618</v>
      </c>
      <c r="C355" s="90" t="s">
        <v>1432</v>
      </c>
      <c r="D355" s="90" t="s">
        <v>1432</v>
      </c>
      <c r="E355" s="96" t="s">
        <v>1432</v>
      </c>
      <c r="F355" s="90" t="s">
        <v>1894</v>
      </c>
      <c r="G355" s="90" t="s">
        <v>1619</v>
      </c>
      <c r="H355" s="90" t="s">
        <v>1620</v>
      </c>
      <c r="I355" s="90" t="s">
        <v>1621</v>
      </c>
      <c r="J355" s="90">
        <v>528568</v>
      </c>
      <c r="K355" s="90">
        <v>175242</v>
      </c>
      <c r="L355" s="177" t="s">
        <v>3085</v>
      </c>
      <c r="M355" s="91">
        <v>41514</v>
      </c>
      <c r="N355" s="92" t="s">
        <v>1432</v>
      </c>
      <c r="O355" s="90">
        <v>1</v>
      </c>
      <c r="P355" s="90">
        <v>2</v>
      </c>
      <c r="Q355" s="93">
        <v>1</v>
      </c>
      <c r="R355" s="90" t="s">
        <v>403</v>
      </c>
      <c r="S355" s="90" t="s">
        <v>1438</v>
      </c>
      <c r="T355" s="92" t="s">
        <v>404</v>
      </c>
      <c r="U355" s="92" t="s">
        <v>845</v>
      </c>
      <c r="V355" s="90" t="s">
        <v>1439</v>
      </c>
      <c r="W355" s="92" t="s">
        <v>1432</v>
      </c>
      <c r="X355" s="90" t="s">
        <v>1442</v>
      </c>
      <c r="Y355" s="90" t="s">
        <v>2722</v>
      </c>
      <c r="Z355" s="90" t="s">
        <v>1444</v>
      </c>
      <c r="AA355" s="90" t="s">
        <v>2723</v>
      </c>
      <c r="AB355" s="385">
        <v>1.7999999999999999E-2</v>
      </c>
      <c r="AC355" s="94">
        <v>41514</v>
      </c>
      <c r="AD355" s="95" t="s">
        <v>1432</v>
      </c>
      <c r="AE355" s="157" t="s">
        <v>3063</v>
      </c>
      <c r="AF355" s="96" t="s">
        <v>1445</v>
      </c>
      <c r="AG355" s="97"/>
      <c r="AH355" s="96">
        <v>0</v>
      </c>
      <c r="AI355" s="96">
        <v>0</v>
      </c>
      <c r="AJ355" s="96">
        <v>0</v>
      </c>
      <c r="AK355" s="96">
        <v>0</v>
      </c>
      <c r="AL355" s="96">
        <v>1</v>
      </c>
      <c r="AM355" s="96">
        <v>0</v>
      </c>
      <c r="AN355" s="96">
        <v>0</v>
      </c>
      <c r="AO355" s="96">
        <v>0</v>
      </c>
      <c r="AP355" s="96">
        <v>0</v>
      </c>
      <c r="AQ355" s="96">
        <v>0</v>
      </c>
      <c r="AR355" s="96">
        <v>0</v>
      </c>
      <c r="AS355" s="96">
        <v>1</v>
      </c>
      <c r="AT355" s="96">
        <v>0</v>
      </c>
      <c r="AU355" s="96">
        <v>0</v>
      </c>
      <c r="AV355" s="96">
        <v>0</v>
      </c>
      <c r="AW355" s="96">
        <v>0</v>
      </c>
      <c r="AX355" s="96">
        <v>0</v>
      </c>
      <c r="AY355" s="96">
        <v>0</v>
      </c>
      <c r="AZ355" s="96">
        <v>0</v>
      </c>
      <c r="BA355" s="96">
        <v>0</v>
      </c>
      <c r="BB355" s="96">
        <v>0</v>
      </c>
      <c r="BC355" s="96">
        <v>0</v>
      </c>
      <c r="BD355" s="96">
        <v>0</v>
      </c>
      <c r="BE355" s="96">
        <v>0</v>
      </c>
      <c r="BF355" s="96">
        <v>0</v>
      </c>
      <c r="BG355" s="96">
        <v>0</v>
      </c>
      <c r="BH355" s="96">
        <v>0</v>
      </c>
      <c r="BI355" s="96">
        <v>0</v>
      </c>
      <c r="BJ355" s="96">
        <v>0</v>
      </c>
      <c r="BK355" s="96">
        <v>0</v>
      </c>
      <c r="BL355" s="120" t="s">
        <v>4490</v>
      </c>
      <c r="BM355" s="98">
        <v>0</v>
      </c>
      <c r="BN355" s="133">
        <f>Q355/2</f>
        <v>0.5</v>
      </c>
      <c r="BO355" s="241">
        <v>0.5</v>
      </c>
      <c r="BP355" s="79">
        <v>0</v>
      </c>
      <c r="BQ355" s="79">
        <v>0</v>
      </c>
      <c r="BR355" s="79">
        <v>0</v>
      </c>
      <c r="BS355" s="238">
        <v>0</v>
      </c>
      <c r="BT355" s="79">
        <v>0</v>
      </c>
      <c r="BU355" s="79">
        <v>0</v>
      </c>
      <c r="BV355" s="79">
        <v>0</v>
      </c>
      <c r="BW355" s="79">
        <v>0</v>
      </c>
      <c r="BX355" s="79">
        <v>0</v>
      </c>
      <c r="BY355" s="79">
        <v>0</v>
      </c>
      <c r="BZ355" s="79">
        <v>0</v>
      </c>
      <c r="CA355" s="79">
        <v>0</v>
      </c>
      <c r="CB355" s="79">
        <v>0</v>
      </c>
      <c r="CC355" s="79">
        <v>0</v>
      </c>
      <c r="CD355" s="79">
        <v>0</v>
      </c>
      <c r="CE355" s="79">
        <v>0</v>
      </c>
      <c r="CF355" s="79">
        <v>0</v>
      </c>
      <c r="CG355" s="79">
        <v>0</v>
      </c>
      <c r="CH355" s="79">
        <v>0</v>
      </c>
      <c r="CI355" s="81">
        <f t="shared" si="30"/>
        <v>1</v>
      </c>
      <c r="CJ355" s="260">
        <f t="shared" si="27"/>
        <v>1</v>
      </c>
      <c r="CK355" s="260">
        <f t="shared" si="28"/>
        <v>0.5</v>
      </c>
      <c r="CL355" s="260">
        <f t="shared" si="29"/>
        <v>0.5</v>
      </c>
      <c r="CM355" s="83">
        <v>8</v>
      </c>
      <c r="CN355" s="254" t="s">
        <v>4965</v>
      </c>
      <c r="CO355" s="140" t="s">
        <v>4965</v>
      </c>
      <c r="CP355" s="256" t="s">
        <v>4965</v>
      </c>
      <c r="CQ355" s="86" t="s">
        <v>4965</v>
      </c>
      <c r="CR355" s="85" t="s">
        <v>4965</v>
      </c>
      <c r="CS355" s="85" t="s">
        <v>4965</v>
      </c>
      <c r="CT355" s="85" t="s">
        <v>4965</v>
      </c>
      <c r="CU355" s="86"/>
    </row>
    <row r="356" spans="1:99" ht="12" customHeight="1" x14ac:dyDescent="0.2">
      <c r="A356" s="89" t="s">
        <v>2442</v>
      </c>
      <c r="B356" s="90" t="s">
        <v>405</v>
      </c>
      <c r="C356" s="90" t="s">
        <v>1432</v>
      </c>
      <c r="D356" s="90" t="s">
        <v>1432</v>
      </c>
      <c r="E356" s="96" t="s">
        <v>1432</v>
      </c>
      <c r="F356" s="90" t="s">
        <v>4729</v>
      </c>
      <c r="G356" s="90" t="s">
        <v>406</v>
      </c>
      <c r="H356" s="90" t="s">
        <v>1458</v>
      </c>
      <c r="I356" s="90" t="s">
        <v>407</v>
      </c>
      <c r="J356" s="90">
        <v>521241</v>
      </c>
      <c r="K356" s="90">
        <v>174649</v>
      </c>
      <c r="L356" s="177" t="s">
        <v>3068</v>
      </c>
      <c r="M356" s="91">
        <v>41364</v>
      </c>
      <c r="N356" s="92" t="s">
        <v>1432</v>
      </c>
      <c r="O356" s="90">
        <v>1</v>
      </c>
      <c r="P356" s="90">
        <v>1</v>
      </c>
      <c r="Q356" s="93">
        <v>0</v>
      </c>
      <c r="R356" s="90" t="s">
        <v>408</v>
      </c>
      <c r="S356" s="90" t="s">
        <v>1438</v>
      </c>
      <c r="T356" s="92" t="s">
        <v>409</v>
      </c>
      <c r="U356" s="92" t="s">
        <v>410</v>
      </c>
      <c r="V356" s="90" t="s">
        <v>1439</v>
      </c>
      <c r="W356" s="92" t="s">
        <v>1432</v>
      </c>
      <c r="X356" s="90" t="s">
        <v>1442</v>
      </c>
      <c r="Y356" s="90" t="s">
        <v>1443</v>
      </c>
      <c r="Z356" s="90" t="s">
        <v>1444</v>
      </c>
      <c r="AA356" s="90" t="s">
        <v>2713</v>
      </c>
      <c r="AB356" s="385">
        <v>0.12</v>
      </c>
      <c r="AC356" s="94">
        <v>41364</v>
      </c>
      <c r="AD356" s="95" t="s">
        <v>1432</v>
      </c>
      <c r="AE356" s="157" t="s">
        <v>3063</v>
      </c>
      <c r="AF356" s="96" t="s">
        <v>1445</v>
      </c>
      <c r="AG356" s="97"/>
      <c r="AH356" s="96">
        <v>0</v>
      </c>
      <c r="AI356" s="96">
        <v>1</v>
      </c>
      <c r="AJ356" s="96">
        <v>0</v>
      </c>
      <c r="AK356" s="96">
        <v>0</v>
      </c>
      <c r="AL356" s="96">
        <v>0</v>
      </c>
      <c r="AM356" s="96">
        <v>0</v>
      </c>
      <c r="AN356" s="96">
        <v>-1</v>
      </c>
      <c r="AO356" s="96">
        <v>1</v>
      </c>
      <c r="AP356" s="96">
        <v>0</v>
      </c>
      <c r="AQ356" s="96">
        <v>0</v>
      </c>
      <c r="AR356" s="96">
        <v>0</v>
      </c>
      <c r="AS356" s="96">
        <v>0</v>
      </c>
      <c r="AT356" s="96">
        <v>0</v>
      </c>
      <c r="AU356" s="96">
        <v>0</v>
      </c>
      <c r="AV356" s="96">
        <v>0</v>
      </c>
      <c r="AW356" s="96">
        <v>0</v>
      </c>
      <c r="AX356" s="96">
        <v>0</v>
      </c>
      <c r="AY356" s="96">
        <v>0</v>
      </c>
      <c r="AZ356" s="96">
        <v>0</v>
      </c>
      <c r="BA356" s="96">
        <v>0</v>
      </c>
      <c r="BB356" s="96">
        <v>-1</v>
      </c>
      <c r="BC356" s="96">
        <v>1</v>
      </c>
      <c r="BD356" s="96">
        <v>0</v>
      </c>
      <c r="BE356" s="96">
        <v>0</v>
      </c>
      <c r="BF356" s="96">
        <v>0</v>
      </c>
      <c r="BG356" s="96">
        <v>0</v>
      </c>
      <c r="BH356" s="96">
        <v>0</v>
      </c>
      <c r="BI356" s="96">
        <v>0</v>
      </c>
      <c r="BJ356" s="96">
        <v>0</v>
      </c>
      <c r="BK356" s="96">
        <v>0</v>
      </c>
      <c r="BL356" s="400"/>
      <c r="BM356" s="179">
        <f>Q356</f>
        <v>0</v>
      </c>
      <c r="BN356" s="79">
        <v>0</v>
      </c>
      <c r="BO356" s="237">
        <v>0</v>
      </c>
      <c r="BP356" s="79">
        <v>0</v>
      </c>
      <c r="BQ356" s="79">
        <v>0</v>
      </c>
      <c r="BR356" s="79">
        <v>0</v>
      </c>
      <c r="BS356" s="238">
        <v>0</v>
      </c>
      <c r="BT356" s="79">
        <v>0</v>
      </c>
      <c r="BU356" s="79">
        <v>0</v>
      </c>
      <c r="BV356" s="79">
        <v>0</v>
      </c>
      <c r="BW356" s="79">
        <v>0</v>
      </c>
      <c r="BX356" s="79">
        <v>0</v>
      </c>
      <c r="BY356" s="79">
        <v>0</v>
      </c>
      <c r="BZ356" s="79">
        <v>0</v>
      </c>
      <c r="CA356" s="79">
        <v>0</v>
      </c>
      <c r="CB356" s="79">
        <v>0</v>
      </c>
      <c r="CC356" s="79">
        <v>0</v>
      </c>
      <c r="CD356" s="79">
        <v>0</v>
      </c>
      <c r="CE356" s="79">
        <v>0</v>
      </c>
      <c r="CF356" s="79">
        <v>0</v>
      </c>
      <c r="CG356" s="79">
        <v>0</v>
      </c>
      <c r="CH356" s="79">
        <v>0</v>
      </c>
      <c r="CI356" s="81">
        <f t="shared" si="30"/>
        <v>0</v>
      </c>
      <c r="CJ356" s="131">
        <f t="shared" si="27"/>
        <v>0</v>
      </c>
      <c r="CK356" s="131">
        <f t="shared" si="28"/>
        <v>0</v>
      </c>
      <c r="CL356" s="131">
        <f t="shared" si="29"/>
        <v>0</v>
      </c>
      <c r="CM356" s="83">
        <v>2</v>
      </c>
      <c r="CN356" s="83" t="s">
        <v>4965</v>
      </c>
      <c r="CO356" s="140" t="s">
        <v>4965</v>
      </c>
      <c r="CP356" s="256" t="s">
        <v>4965</v>
      </c>
      <c r="CQ356" s="85" t="s">
        <v>4965</v>
      </c>
      <c r="CR356" s="85" t="s">
        <v>4965</v>
      </c>
      <c r="CS356" s="85" t="s">
        <v>4965</v>
      </c>
      <c r="CT356" s="85" t="s">
        <v>4965</v>
      </c>
      <c r="CU356" s="85"/>
    </row>
    <row r="357" spans="1:99" ht="12" customHeight="1" x14ac:dyDescent="0.2">
      <c r="A357" s="89" t="s">
        <v>2442</v>
      </c>
      <c r="B357" s="90" t="s">
        <v>411</v>
      </c>
      <c r="C357" s="90" t="s">
        <v>1432</v>
      </c>
      <c r="D357" s="90" t="s">
        <v>1432</v>
      </c>
      <c r="E357" s="96" t="s">
        <v>1432</v>
      </c>
      <c r="F357" s="90" t="s">
        <v>412</v>
      </c>
      <c r="G357" s="90" t="s">
        <v>413</v>
      </c>
      <c r="H357" s="90" t="s">
        <v>2717</v>
      </c>
      <c r="I357" s="90" t="s">
        <v>414</v>
      </c>
      <c r="J357" s="90">
        <v>527364</v>
      </c>
      <c r="K357" s="90">
        <v>175137</v>
      </c>
      <c r="L357" s="177" t="s">
        <v>3084</v>
      </c>
      <c r="M357" s="91">
        <v>42094</v>
      </c>
      <c r="N357" s="92" t="s">
        <v>1432</v>
      </c>
      <c r="O357" s="90">
        <v>2</v>
      </c>
      <c r="P357" s="90">
        <v>7</v>
      </c>
      <c r="Q357" s="93">
        <v>5</v>
      </c>
      <c r="R357" s="90" t="s">
        <v>415</v>
      </c>
      <c r="S357" s="90" t="s">
        <v>1438</v>
      </c>
      <c r="T357" s="92" t="s">
        <v>416</v>
      </c>
      <c r="U357" s="92" t="s">
        <v>417</v>
      </c>
      <c r="V357" s="90" t="s">
        <v>1439</v>
      </c>
      <c r="W357" s="92" t="s">
        <v>1432</v>
      </c>
      <c r="X357" s="90" t="s">
        <v>1442</v>
      </c>
      <c r="Y357" s="90" t="s">
        <v>1443</v>
      </c>
      <c r="Z357" s="90" t="s">
        <v>1444</v>
      </c>
      <c r="AA357" s="90" t="s">
        <v>2713</v>
      </c>
      <c r="AB357" s="385">
        <v>1.9E-2</v>
      </c>
      <c r="AC357" s="94">
        <v>42094</v>
      </c>
      <c r="AD357" s="95" t="s">
        <v>1432</v>
      </c>
      <c r="AE357" s="157" t="s">
        <v>3063</v>
      </c>
      <c r="AF357" s="96" t="s">
        <v>1445</v>
      </c>
      <c r="AG357" s="97"/>
      <c r="AH357" s="96">
        <v>0</v>
      </c>
      <c r="AI357" s="96">
        <v>0</v>
      </c>
      <c r="AJ357" s="96">
        <v>3</v>
      </c>
      <c r="AK357" s="96">
        <v>0</v>
      </c>
      <c r="AL357" s="96">
        <v>2</v>
      </c>
      <c r="AM357" s="96">
        <v>0</v>
      </c>
      <c r="AN357" s="96">
        <v>0</v>
      </c>
      <c r="AO357" s="96">
        <v>0</v>
      </c>
      <c r="AP357" s="96">
        <v>0</v>
      </c>
      <c r="AQ357" s="96">
        <v>3</v>
      </c>
      <c r="AR357" s="96">
        <v>0</v>
      </c>
      <c r="AS357" s="96">
        <v>2</v>
      </c>
      <c r="AT357" s="96">
        <v>0</v>
      </c>
      <c r="AU357" s="96">
        <v>0</v>
      </c>
      <c r="AV357" s="96">
        <v>0</v>
      </c>
      <c r="AW357" s="96">
        <v>0</v>
      </c>
      <c r="AX357" s="96">
        <v>0</v>
      </c>
      <c r="AY357" s="96">
        <v>0</v>
      </c>
      <c r="AZ357" s="96">
        <v>0</v>
      </c>
      <c r="BA357" s="96">
        <v>0</v>
      </c>
      <c r="BB357" s="96">
        <v>0</v>
      </c>
      <c r="BC357" s="96">
        <v>0</v>
      </c>
      <c r="BD357" s="96">
        <v>0</v>
      </c>
      <c r="BE357" s="96">
        <v>0</v>
      </c>
      <c r="BF357" s="96">
        <v>0</v>
      </c>
      <c r="BG357" s="96">
        <v>0</v>
      </c>
      <c r="BH357" s="96">
        <v>0</v>
      </c>
      <c r="BI357" s="96">
        <v>0</v>
      </c>
      <c r="BJ357" s="96">
        <v>0</v>
      </c>
      <c r="BK357" s="96">
        <v>0</v>
      </c>
      <c r="BL357" s="120" t="s">
        <v>4490</v>
      </c>
      <c r="BM357" s="98">
        <v>0</v>
      </c>
      <c r="BN357" s="133">
        <f t="shared" ref="BN357:BN363" si="31">Q357/2</f>
        <v>2.5</v>
      </c>
      <c r="BO357" s="241">
        <v>2.5</v>
      </c>
      <c r="BP357" s="79">
        <v>0</v>
      </c>
      <c r="BQ357" s="79">
        <v>0</v>
      </c>
      <c r="BR357" s="79">
        <v>0</v>
      </c>
      <c r="BS357" s="238">
        <v>0</v>
      </c>
      <c r="BT357" s="79">
        <v>0</v>
      </c>
      <c r="BU357" s="79">
        <v>0</v>
      </c>
      <c r="BV357" s="79">
        <v>0</v>
      </c>
      <c r="BW357" s="79">
        <v>0</v>
      </c>
      <c r="BX357" s="79">
        <v>0</v>
      </c>
      <c r="BY357" s="79">
        <v>0</v>
      </c>
      <c r="BZ357" s="79">
        <v>0</v>
      </c>
      <c r="CA357" s="79">
        <v>0</v>
      </c>
      <c r="CB357" s="79">
        <v>0</v>
      </c>
      <c r="CC357" s="79">
        <v>0</v>
      </c>
      <c r="CD357" s="79">
        <v>0</v>
      </c>
      <c r="CE357" s="79">
        <v>0</v>
      </c>
      <c r="CF357" s="79">
        <v>0</v>
      </c>
      <c r="CG357" s="79">
        <v>0</v>
      </c>
      <c r="CH357" s="79">
        <v>0</v>
      </c>
      <c r="CI357" s="81">
        <f t="shared" si="30"/>
        <v>5</v>
      </c>
      <c r="CJ357" s="260">
        <f t="shared" si="27"/>
        <v>5</v>
      </c>
      <c r="CK357" s="260">
        <f t="shared" si="28"/>
        <v>2.5</v>
      </c>
      <c r="CL357" s="260">
        <f t="shared" si="29"/>
        <v>2.5</v>
      </c>
      <c r="CM357" s="83">
        <v>2</v>
      </c>
      <c r="CN357" s="83" t="s">
        <v>4965</v>
      </c>
      <c r="CO357" s="180" t="s">
        <v>1940</v>
      </c>
      <c r="CP357" s="256" t="s">
        <v>4965</v>
      </c>
      <c r="CQ357" s="85" t="s">
        <v>4965</v>
      </c>
      <c r="CR357" s="85" t="s">
        <v>4965</v>
      </c>
      <c r="CS357" s="85" t="s">
        <v>4965</v>
      </c>
      <c r="CT357" s="85" t="s">
        <v>4965</v>
      </c>
      <c r="CU357" s="85"/>
    </row>
    <row r="358" spans="1:99" ht="12" customHeight="1" x14ac:dyDescent="0.2">
      <c r="A358" s="89" t="s">
        <v>2442</v>
      </c>
      <c r="B358" s="90" t="s">
        <v>418</v>
      </c>
      <c r="C358" s="90" t="s">
        <v>1432</v>
      </c>
      <c r="D358" s="90" t="s">
        <v>1432</v>
      </c>
      <c r="E358" s="96" t="s">
        <v>419</v>
      </c>
      <c r="F358" s="90" t="s">
        <v>1432</v>
      </c>
      <c r="G358" s="90" t="s">
        <v>420</v>
      </c>
      <c r="H358" s="90" t="s">
        <v>3875</v>
      </c>
      <c r="I358" s="90" t="s">
        <v>421</v>
      </c>
      <c r="J358" s="90">
        <v>529162</v>
      </c>
      <c r="K358" s="90">
        <v>172665</v>
      </c>
      <c r="L358" s="177" t="s">
        <v>3077</v>
      </c>
      <c r="M358" s="91">
        <v>41729</v>
      </c>
      <c r="N358" s="92" t="s">
        <v>1432</v>
      </c>
      <c r="O358" s="90">
        <v>0</v>
      </c>
      <c r="P358" s="90">
        <v>1</v>
      </c>
      <c r="Q358" s="93">
        <v>1</v>
      </c>
      <c r="R358" s="90" t="s">
        <v>422</v>
      </c>
      <c r="S358" s="90" t="s">
        <v>1438</v>
      </c>
      <c r="T358" s="92" t="s">
        <v>912</v>
      </c>
      <c r="U358" s="92" t="s">
        <v>423</v>
      </c>
      <c r="V358" s="90" t="s">
        <v>1439</v>
      </c>
      <c r="W358" s="92" t="s">
        <v>1432</v>
      </c>
      <c r="X358" s="90" t="s">
        <v>4687</v>
      </c>
      <c r="Y358" s="90" t="s">
        <v>1443</v>
      </c>
      <c r="Z358" s="90" t="s">
        <v>1444</v>
      </c>
      <c r="AA358" s="90" t="s">
        <v>2713</v>
      </c>
      <c r="AB358" s="385">
        <v>1.9E-2</v>
      </c>
      <c r="AC358" s="94">
        <v>41729</v>
      </c>
      <c r="AD358" s="95" t="s">
        <v>1432</v>
      </c>
      <c r="AE358" s="157" t="s">
        <v>3063</v>
      </c>
      <c r="AF358" s="96" t="s">
        <v>1445</v>
      </c>
      <c r="AG358" s="97"/>
      <c r="AH358" s="96">
        <v>0</v>
      </c>
      <c r="AI358" s="96">
        <v>0</v>
      </c>
      <c r="AJ358" s="96">
        <v>0</v>
      </c>
      <c r="AK358" s="96">
        <v>0</v>
      </c>
      <c r="AL358" s="96">
        <v>1</v>
      </c>
      <c r="AM358" s="96">
        <v>0</v>
      </c>
      <c r="AN358" s="96">
        <v>0</v>
      </c>
      <c r="AO358" s="96">
        <v>0</v>
      </c>
      <c r="AP358" s="96">
        <v>0</v>
      </c>
      <c r="AQ358" s="96">
        <v>0</v>
      </c>
      <c r="AR358" s="96">
        <v>0</v>
      </c>
      <c r="AS358" s="96">
        <v>0</v>
      </c>
      <c r="AT358" s="96">
        <v>0</v>
      </c>
      <c r="AU358" s="96">
        <v>0</v>
      </c>
      <c r="AV358" s="96">
        <v>0</v>
      </c>
      <c r="AW358" s="96">
        <v>0</v>
      </c>
      <c r="AX358" s="96">
        <v>0</v>
      </c>
      <c r="AY358" s="96">
        <v>0</v>
      </c>
      <c r="AZ358" s="96">
        <v>1</v>
      </c>
      <c r="BA358" s="96">
        <v>0</v>
      </c>
      <c r="BB358" s="96">
        <v>0</v>
      </c>
      <c r="BC358" s="96">
        <v>0</v>
      </c>
      <c r="BD358" s="96">
        <v>0</v>
      </c>
      <c r="BE358" s="96">
        <v>0</v>
      </c>
      <c r="BF358" s="96">
        <v>0</v>
      </c>
      <c r="BG358" s="96">
        <v>0</v>
      </c>
      <c r="BH358" s="96">
        <v>0</v>
      </c>
      <c r="BI358" s="96">
        <v>0</v>
      </c>
      <c r="BJ358" s="96">
        <v>0</v>
      </c>
      <c r="BK358" s="96">
        <v>0</v>
      </c>
      <c r="BL358" s="120" t="s">
        <v>4490</v>
      </c>
      <c r="BM358" s="98">
        <v>0</v>
      </c>
      <c r="BN358" s="133">
        <f t="shared" si="31"/>
        <v>0.5</v>
      </c>
      <c r="BO358" s="241">
        <v>0.5</v>
      </c>
      <c r="BP358" s="79">
        <v>0</v>
      </c>
      <c r="BQ358" s="79">
        <v>0</v>
      </c>
      <c r="BR358" s="79">
        <v>0</v>
      </c>
      <c r="BS358" s="238">
        <v>0</v>
      </c>
      <c r="BT358" s="79">
        <v>0</v>
      </c>
      <c r="BU358" s="79">
        <v>0</v>
      </c>
      <c r="BV358" s="79">
        <v>0</v>
      </c>
      <c r="BW358" s="79">
        <v>0</v>
      </c>
      <c r="BX358" s="79">
        <v>0</v>
      </c>
      <c r="BY358" s="79">
        <v>0</v>
      </c>
      <c r="BZ358" s="79">
        <v>0</v>
      </c>
      <c r="CA358" s="79">
        <v>0</v>
      </c>
      <c r="CB358" s="79">
        <v>0</v>
      </c>
      <c r="CC358" s="79">
        <v>0</v>
      </c>
      <c r="CD358" s="79">
        <v>0</v>
      </c>
      <c r="CE358" s="79">
        <v>0</v>
      </c>
      <c r="CF358" s="79">
        <v>0</v>
      </c>
      <c r="CG358" s="79">
        <v>0</v>
      </c>
      <c r="CH358" s="79">
        <v>0</v>
      </c>
      <c r="CI358" s="81">
        <f t="shared" si="30"/>
        <v>1</v>
      </c>
      <c r="CJ358" s="260">
        <f t="shared" si="27"/>
        <v>1</v>
      </c>
      <c r="CK358" s="260">
        <f t="shared" si="28"/>
        <v>0.5</v>
      </c>
      <c r="CL358" s="260">
        <f t="shared" si="29"/>
        <v>0.5</v>
      </c>
      <c r="CM358" s="83">
        <v>2</v>
      </c>
      <c r="CN358" s="83" t="s">
        <v>4965</v>
      </c>
      <c r="CO358" s="140" t="s">
        <v>4965</v>
      </c>
      <c r="CP358" s="256" t="s">
        <v>4965</v>
      </c>
      <c r="CQ358" s="85" t="s">
        <v>4965</v>
      </c>
      <c r="CR358" s="85" t="s">
        <v>4965</v>
      </c>
      <c r="CS358" s="85" t="s">
        <v>4965</v>
      </c>
      <c r="CT358" s="85" t="s">
        <v>4965</v>
      </c>
      <c r="CU358" s="85"/>
    </row>
    <row r="359" spans="1:99" ht="12" customHeight="1" x14ac:dyDescent="0.2">
      <c r="A359" s="89" t="s">
        <v>2442</v>
      </c>
      <c r="B359" s="90" t="s">
        <v>424</v>
      </c>
      <c r="C359" s="90" t="s">
        <v>1432</v>
      </c>
      <c r="D359" s="90" t="s">
        <v>1432</v>
      </c>
      <c r="E359" s="96" t="s">
        <v>1432</v>
      </c>
      <c r="F359" s="90" t="s">
        <v>425</v>
      </c>
      <c r="G359" s="90" t="s">
        <v>5046</v>
      </c>
      <c r="H359" s="90" t="s">
        <v>3875</v>
      </c>
      <c r="I359" s="90" t="s">
        <v>426</v>
      </c>
      <c r="J359" s="90">
        <v>528403</v>
      </c>
      <c r="K359" s="90">
        <v>173026</v>
      </c>
      <c r="L359" s="177" t="s">
        <v>3077</v>
      </c>
      <c r="M359" s="91">
        <v>42094</v>
      </c>
      <c r="N359" s="92" t="s">
        <v>1432</v>
      </c>
      <c r="O359" s="90">
        <v>1</v>
      </c>
      <c r="P359" s="90">
        <v>2</v>
      </c>
      <c r="Q359" s="93">
        <v>1</v>
      </c>
      <c r="R359" s="90" t="s">
        <v>427</v>
      </c>
      <c r="S359" s="90" t="s">
        <v>1438</v>
      </c>
      <c r="T359" s="92" t="s">
        <v>428</v>
      </c>
      <c r="U359" s="92" t="s">
        <v>429</v>
      </c>
      <c r="V359" s="90" t="s">
        <v>1439</v>
      </c>
      <c r="W359" s="92" t="s">
        <v>1432</v>
      </c>
      <c r="X359" s="90" t="s">
        <v>1442</v>
      </c>
      <c r="Y359" s="90" t="s">
        <v>1453</v>
      </c>
      <c r="Z359" s="90" t="s">
        <v>1444</v>
      </c>
      <c r="AA359" s="90" t="s">
        <v>2723</v>
      </c>
      <c r="AB359" s="385">
        <v>0.01</v>
      </c>
      <c r="AC359" s="94">
        <v>42094</v>
      </c>
      <c r="AD359" s="95" t="s">
        <v>1432</v>
      </c>
      <c r="AE359" s="157" t="s">
        <v>3063</v>
      </c>
      <c r="AF359" s="96" t="s">
        <v>1445</v>
      </c>
      <c r="AG359" s="97"/>
      <c r="AH359" s="96">
        <v>0</v>
      </c>
      <c r="AI359" s="96">
        <v>0</v>
      </c>
      <c r="AJ359" s="96">
        <v>0</v>
      </c>
      <c r="AK359" s="96">
        <v>1</v>
      </c>
      <c r="AL359" s="96">
        <v>1</v>
      </c>
      <c r="AM359" s="96">
        <v>-1</v>
      </c>
      <c r="AN359" s="96">
        <v>0</v>
      </c>
      <c r="AO359" s="96">
        <v>0</v>
      </c>
      <c r="AP359" s="96">
        <v>0</v>
      </c>
      <c r="AQ359" s="96">
        <v>0</v>
      </c>
      <c r="AR359" s="96">
        <v>1</v>
      </c>
      <c r="AS359" s="96">
        <v>1</v>
      </c>
      <c r="AT359" s="96">
        <v>-1</v>
      </c>
      <c r="AU359" s="96">
        <v>0</v>
      </c>
      <c r="AV359" s="96">
        <v>0</v>
      </c>
      <c r="AW359" s="96">
        <v>0</v>
      </c>
      <c r="AX359" s="96">
        <v>0</v>
      </c>
      <c r="AY359" s="96">
        <v>0</v>
      </c>
      <c r="AZ359" s="96">
        <v>0</v>
      </c>
      <c r="BA359" s="96">
        <v>0</v>
      </c>
      <c r="BB359" s="96">
        <v>0</v>
      </c>
      <c r="BC359" s="96">
        <v>0</v>
      </c>
      <c r="BD359" s="96">
        <v>0</v>
      </c>
      <c r="BE359" s="96">
        <v>0</v>
      </c>
      <c r="BF359" s="96">
        <v>0</v>
      </c>
      <c r="BG359" s="96">
        <v>0</v>
      </c>
      <c r="BH359" s="96">
        <v>0</v>
      </c>
      <c r="BI359" s="96">
        <v>0</v>
      </c>
      <c r="BJ359" s="96">
        <v>0</v>
      </c>
      <c r="BK359" s="96">
        <v>0</v>
      </c>
      <c r="BL359" s="120" t="s">
        <v>4490</v>
      </c>
      <c r="BM359" s="98">
        <v>0</v>
      </c>
      <c r="BN359" s="133">
        <f t="shared" si="31"/>
        <v>0.5</v>
      </c>
      <c r="BO359" s="241">
        <v>0.5</v>
      </c>
      <c r="BP359" s="79">
        <v>0</v>
      </c>
      <c r="BQ359" s="79">
        <v>0</v>
      </c>
      <c r="BR359" s="79">
        <v>0</v>
      </c>
      <c r="BS359" s="238">
        <v>0</v>
      </c>
      <c r="BT359" s="79">
        <v>0</v>
      </c>
      <c r="BU359" s="79">
        <v>0</v>
      </c>
      <c r="BV359" s="79">
        <v>0</v>
      </c>
      <c r="BW359" s="79">
        <v>0</v>
      </c>
      <c r="BX359" s="79">
        <v>0</v>
      </c>
      <c r="BY359" s="79">
        <v>0</v>
      </c>
      <c r="BZ359" s="79">
        <v>0</v>
      </c>
      <c r="CA359" s="79">
        <v>0</v>
      </c>
      <c r="CB359" s="79">
        <v>0</v>
      </c>
      <c r="CC359" s="79">
        <v>0</v>
      </c>
      <c r="CD359" s="79">
        <v>0</v>
      </c>
      <c r="CE359" s="79">
        <v>0</v>
      </c>
      <c r="CF359" s="79">
        <v>0</v>
      </c>
      <c r="CG359" s="79">
        <v>0</v>
      </c>
      <c r="CH359" s="79">
        <v>0</v>
      </c>
      <c r="CI359" s="81">
        <f t="shared" si="30"/>
        <v>1</v>
      </c>
      <c r="CJ359" s="260">
        <f t="shared" si="27"/>
        <v>1</v>
      </c>
      <c r="CK359" s="260">
        <f t="shared" si="28"/>
        <v>0.5</v>
      </c>
      <c r="CL359" s="260">
        <f t="shared" si="29"/>
        <v>0.5</v>
      </c>
      <c r="CM359" s="83">
        <v>8</v>
      </c>
      <c r="CN359" s="254" t="s">
        <v>4965</v>
      </c>
      <c r="CO359" s="140" t="s">
        <v>4965</v>
      </c>
      <c r="CP359" s="256" t="s">
        <v>4965</v>
      </c>
      <c r="CQ359" s="86" t="s">
        <v>4965</v>
      </c>
      <c r="CR359" s="85" t="s">
        <v>4965</v>
      </c>
      <c r="CS359" s="85" t="s">
        <v>4965</v>
      </c>
      <c r="CT359" s="85" t="s">
        <v>4965</v>
      </c>
      <c r="CU359" s="86"/>
    </row>
    <row r="360" spans="1:99" ht="12" customHeight="1" x14ac:dyDescent="0.2">
      <c r="A360" s="89" t="s">
        <v>2442</v>
      </c>
      <c r="B360" s="90" t="s">
        <v>430</v>
      </c>
      <c r="C360" s="90" t="s">
        <v>1432</v>
      </c>
      <c r="D360" s="90" t="s">
        <v>1432</v>
      </c>
      <c r="E360" s="96" t="s">
        <v>1432</v>
      </c>
      <c r="F360" s="90" t="s">
        <v>431</v>
      </c>
      <c r="G360" s="90" t="s">
        <v>432</v>
      </c>
      <c r="H360" s="90" t="s">
        <v>1885</v>
      </c>
      <c r="I360" s="90" t="s">
        <v>433</v>
      </c>
      <c r="J360" s="90">
        <v>527073</v>
      </c>
      <c r="K360" s="90">
        <v>173960</v>
      </c>
      <c r="L360" s="177" t="s">
        <v>3089</v>
      </c>
      <c r="M360" s="91">
        <v>41569</v>
      </c>
      <c r="N360" s="92" t="s">
        <v>1432</v>
      </c>
      <c r="O360" s="90">
        <v>2</v>
      </c>
      <c r="P360" s="90">
        <v>1</v>
      </c>
      <c r="Q360" s="93">
        <v>-1</v>
      </c>
      <c r="R360" s="90" t="s">
        <v>611</v>
      </c>
      <c r="S360" s="90" t="s">
        <v>1438</v>
      </c>
      <c r="T360" s="92" t="s">
        <v>435</v>
      </c>
      <c r="U360" s="92" t="s">
        <v>410</v>
      </c>
      <c r="V360" s="90" t="s">
        <v>1439</v>
      </c>
      <c r="W360" s="92" t="s">
        <v>1432</v>
      </c>
      <c r="X360" s="90" t="s">
        <v>1442</v>
      </c>
      <c r="Y360" s="90" t="s">
        <v>1453</v>
      </c>
      <c r="Z360" s="90" t="s">
        <v>1444</v>
      </c>
      <c r="AA360" s="90" t="s">
        <v>4207</v>
      </c>
      <c r="AB360" s="385">
        <v>3.9E-2</v>
      </c>
      <c r="AC360" s="94">
        <v>41569</v>
      </c>
      <c r="AD360" s="95" t="s">
        <v>1432</v>
      </c>
      <c r="AE360" s="157" t="s">
        <v>3063</v>
      </c>
      <c r="AF360" s="96" t="s">
        <v>1445</v>
      </c>
      <c r="AG360" s="97"/>
      <c r="AH360" s="96">
        <v>0</v>
      </c>
      <c r="AI360" s="96">
        <v>0</v>
      </c>
      <c r="AJ360" s="96">
        <v>0</v>
      </c>
      <c r="AK360" s="96">
        <v>-2</v>
      </c>
      <c r="AL360" s="96">
        <v>0</v>
      </c>
      <c r="AM360" s="96">
        <v>0</v>
      </c>
      <c r="AN360" s="96">
        <v>0</v>
      </c>
      <c r="AO360" s="96">
        <v>1</v>
      </c>
      <c r="AP360" s="96">
        <v>0</v>
      </c>
      <c r="AQ360" s="96">
        <v>0</v>
      </c>
      <c r="AR360" s="96">
        <v>-2</v>
      </c>
      <c r="AS360" s="96">
        <v>0</v>
      </c>
      <c r="AT360" s="96">
        <v>0</v>
      </c>
      <c r="AU360" s="96">
        <v>0</v>
      </c>
      <c r="AV360" s="96">
        <v>0</v>
      </c>
      <c r="AW360" s="96">
        <v>0</v>
      </c>
      <c r="AX360" s="96">
        <v>0</v>
      </c>
      <c r="AY360" s="96">
        <v>0</v>
      </c>
      <c r="AZ360" s="96">
        <v>0</v>
      </c>
      <c r="BA360" s="96">
        <v>0</v>
      </c>
      <c r="BB360" s="96">
        <v>0</v>
      </c>
      <c r="BC360" s="96">
        <v>1</v>
      </c>
      <c r="BD360" s="96">
        <v>0</v>
      </c>
      <c r="BE360" s="96">
        <v>0</v>
      </c>
      <c r="BF360" s="96">
        <v>0</v>
      </c>
      <c r="BG360" s="96">
        <v>0</v>
      </c>
      <c r="BH360" s="96">
        <v>0</v>
      </c>
      <c r="BI360" s="96">
        <v>0</v>
      </c>
      <c r="BJ360" s="96">
        <v>0</v>
      </c>
      <c r="BK360" s="96">
        <v>0</v>
      </c>
      <c r="BL360" s="120" t="s">
        <v>4490</v>
      </c>
      <c r="BM360" s="98">
        <v>0</v>
      </c>
      <c r="BN360" s="133">
        <f t="shared" si="31"/>
        <v>-0.5</v>
      </c>
      <c r="BO360" s="241">
        <v>-0.5</v>
      </c>
      <c r="BP360" s="79">
        <v>0</v>
      </c>
      <c r="BQ360" s="79">
        <v>0</v>
      </c>
      <c r="BR360" s="79">
        <v>0</v>
      </c>
      <c r="BS360" s="238">
        <v>0</v>
      </c>
      <c r="BT360" s="79">
        <v>0</v>
      </c>
      <c r="BU360" s="79">
        <v>0</v>
      </c>
      <c r="BV360" s="79">
        <v>0</v>
      </c>
      <c r="BW360" s="79">
        <v>0</v>
      </c>
      <c r="BX360" s="79">
        <v>0</v>
      </c>
      <c r="BY360" s="79">
        <v>0</v>
      </c>
      <c r="BZ360" s="79">
        <v>0</v>
      </c>
      <c r="CA360" s="79">
        <v>0</v>
      </c>
      <c r="CB360" s="79">
        <v>0</v>
      </c>
      <c r="CC360" s="79">
        <v>0</v>
      </c>
      <c r="CD360" s="79">
        <v>0</v>
      </c>
      <c r="CE360" s="79">
        <v>0</v>
      </c>
      <c r="CF360" s="79">
        <v>0</v>
      </c>
      <c r="CG360" s="79">
        <v>0</v>
      </c>
      <c r="CH360" s="79">
        <v>0</v>
      </c>
      <c r="CI360" s="81">
        <f t="shared" si="30"/>
        <v>-1</v>
      </c>
      <c r="CJ360" s="260">
        <f t="shared" si="27"/>
        <v>-1</v>
      </c>
      <c r="CK360" s="260">
        <f t="shared" si="28"/>
        <v>-0.5</v>
      </c>
      <c r="CL360" s="260">
        <f t="shared" si="29"/>
        <v>-0.5</v>
      </c>
      <c r="CM360" s="83">
        <v>8</v>
      </c>
      <c r="CN360" s="254" t="s">
        <v>4965</v>
      </c>
      <c r="CO360" s="140" t="s">
        <v>4965</v>
      </c>
      <c r="CP360" s="256" t="s">
        <v>4965</v>
      </c>
      <c r="CQ360" s="86" t="s">
        <v>4965</v>
      </c>
      <c r="CR360" s="85" t="s">
        <v>4965</v>
      </c>
      <c r="CS360" s="85" t="s">
        <v>4965</v>
      </c>
      <c r="CT360" s="85" t="s">
        <v>4965</v>
      </c>
      <c r="CU360" s="86"/>
    </row>
    <row r="361" spans="1:99" ht="12" customHeight="1" x14ac:dyDescent="0.2">
      <c r="A361" s="89" t="s">
        <v>2442</v>
      </c>
      <c r="B361" s="90" t="s">
        <v>436</v>
      </c>
      <c r="C361" s="90" t="s">
        <v>1432</v>
      </c>
      <c r="D361" s="90" t="s">
        <v>1432</v>
      </c>
      <c r="E361" s="96" t="s">
        <v>1432</v>
      </c>
      <c r="F361" s="90" t="s">
        <v>437</v>
      </c>
      <c r="G361" s="90" t="s">
        <v>3313</v>
      </c>
      <c r="H361" s="90" t="s">
        <v>1458</v>
      </c>
      <c r="I361" s="90" t="s">
        <v>1432</v>
      </c>
      <c r="J361" s="90">
        <v>524358</v>
      </c>
      <c r="K361" s="90">
        <v>175314</v>
      </c>
      <c r="L361" s="177" t="s">
        <v>3088</v>
      </c>
      <c r="M361" s="91">
        <v>41765</v>
      </c>
      <c r="N361" s="92" t="s">
        <v>1432</v>
      </c>
      <c r="O361" s="90">
        <v>0</v>
      </c>
      <c r="P361" s="90">
        <v>1</v>
      </c>
      <c r="Q361" s="93">
        <v>1</v>
      </c>
      <c r="R361" s="90" t="s">
        <v>439</v>
      </c>
      <c r="S361" s="90" t="s">
        <v>1438</v>
      </c>
      <c r="T361" s="92" t="s">
        <v>440</v>
      </c>
      <c r="U361" s="92" t="s">
        <v>441</v>
      </c>
      <c r="V361" s="90" t="s">
        <v>1439</v>
      </c>
      <c r="W361" s="92" t="s">
        <v>1432</v>
      </c>
      <c r="X361" s="90" t="s">
        <v>1442</v>
      </c>
      <c r="Y361" s="90" t="s">
        <v>1443</v>
      </c>
      <c r="Z361" s="90" t="s">
        <v>1444</v>
      </c>
      <c r="AA361" s="90" t="s">
        <v>2713</v>
      </c>
      <c r="AB361" s="385">
        <v>1.2999999999999999E-2</v>
      </c>
      <c r="AC361" s="94">
        <v>41765</v>
      </c>
      <c r="AD361" s="95" t="s">
        <v>1432</v>
      </c>
      <c r="AE361" s="157" t="s">
        <v>3063</v>
      </c>
      <c r="AF361" s="96" t="s">
        <v>1445</v>
      </c>
      <c r="AG361" s="97"/>
      <c r="AH361" s="96">
        <v>0</v>
      </c>
      <c r="AI361" s="96">
        <v>0</v>
      </c>
      <c r="AJ361" s="96">
        <v>0</v>
      </c>
      <c r="AK361" s="96">
        <v>0</v>
      </c>
      <c r="AL361" s="96">
        <v>0</v>
      </c>
      <c r="AM361" s="96">
        <v>1</v>
      </c>
      <c r="AN361" s="96">
        <v>0</v>
      </c>
      <c r="AO361" s="96">
        <v>0</v>
      </c>
      <c r="AP361" s="96">
        <v>0</v>
      </c>
      <c r="AQ361" s="96">
        <v>0</v>
      </c>
      <c r="AR361" s="96">
        <v>0</v>
      </c>
      <c r="AS361" s="96">
        <v>0</v>
      </c>
      <c r="AT361" s="96">
        <v>0</v>
      </c>
      <c r="AU361" s="96">
        <v>0</v>
      </c>
      <c r="AV361" s="96">
        <v>0</v>
      </c>
      <c r="AW361" s="96">
        <v>0</v>
      </c>
      <c r="AX361" s="96">
        <v>0</v>
      </c>
      <c r="AY361" s="96">
        <v>0</v>
      </c>
      <c r="AZ361" s="96">
        <v>0</v>
      </c>
      <c r="BA361" s="96">
        <v>1</v>
      </c>
      <c r="BB361" s="96">
        <v>0</v>
      </c>
      <c r="BC361" s="96">
        <v>0</v>
      </c>
      <c r="BD361" s="96">
        <v>0</v>
      </c>
      <c r="BE361" s="96">
        <v>0</v>
      </c>
      <c r="BF361" s="96">
        <v>0</v>
      </c>
      <c r="BG361" s="96">
        <v>0</v>
      </c>
      <c r="BH361" s="96">
        <v>0</v>
      </c>
      <c r="BI361" s="96">
        <v>0</v>
      </c>
      <c r="BJ361" s="96">
        <v>0</v>
      </c>
      <c r="BK361" s="96">
        <v>0</v>
      </c>
      <c r="BL361" s="120" t="s">
        <v>4490</v>
      </c>
      <c r="BM361" s="98">
        <v>0</v>
      </c>
      <c r="BN361" s="133">
        <f t="shared" si="31"/>
        <v>0.5</v>
      </c>
      <c r="BO361" s="241">
        <v>0.5</v>
      </c>
      <c r="BP361" s="79">
        <v>0</v>
      </c>
      <c r="BQ361" s="79">
        <v>0</v>
      </c>
      <c r="BR361" s="79">
        <v>0</v>
      </c>
      <c r="BS361" s="238">
        <v>0</v>
      </c>
      <c r="BT361" s="79">
        <v>0</v>
      </c>
      <c r="BU361" s="79">
        <v>0</v>
      </c>
      <c r="BV361" s="79">
        <v>0</v>
      </c>
      <c r="BW361" s="79">
        <v>0</v>
      </c>
      <c r="BX361" s="79">
        <v>0</v>
      </c>
      <c r="BY361" s="79">
        <v>0</v>
      </c>
      <c r="BZ361" s="79">
        <v>0</v>
      </c>
      <c r="CA361" s="79">
        <v>0</v>
      </c>
      <c r="CB361" s="79">
        <v>0</v>
      </c>
      <c r="CC361" s="79">
        <v>0</v>
      </c>
      <c r="CD361" s="79">
        <v>0</v>
      </c>
      <c r="CE361" s="79">
        <v>0</v>
      </c>
      <c r="CF361" s="79">
        <v>0</v>
      </c>
      <c r="CG361" s="79">
        <v>0</v>
      </c>
      <c r="CH361" s="79">
        <v>0</v>
      </c>
      <c r="CI361" s="81">
        <f t="shared" si="30"/>
        <v>1</v>
      </c>
      <c r="CJ361" s="260">
        <f t="shared" si="27"/>
        <v>1</v>
      </c>
      <c r="CK361" s="260">
        <f t="shared" si="28"/>
        <v>0.5</v>
      </c>
      <c r="CL361" s="260">
        <f t="shared" si="29"/>
        <v>0.5</v>
      </c>
      <c r="CM361" s="83">
        <v>2</v>
      </c>
      <c r="CN361" s="83" t="s">
        <v>4965</v>
      </c>
      <c r="CO361" s="140" t="s">
        <v>4965</v>
      </c>
      <c r="CP361" s="256" t="s">
        <v>4965</v>
      </c>
      <c r="CQ361" s="85" t="s">
        <v>4965</v>
      </c>
      <c r="CR361" s="85" t="s">
        <v>4965</v>
      </c>
      <c r="CS361" s="85" t="s">
        <v>4965</v>
      </c>
      <c r="CT361" s="85" t="s">
        <v>4965</v>
      </c>
      <c r="CU361" s="85"/>
    </row>
    <row r="362" spans="1:99" ht="12" customHeight="1" x14ac:dyDescent="0.2">
      <c r="A362" s="89" t="s">
        <v>2442</v>
      </c>
      <c r="B362" s="90" t="s">
        <v>442</v>
      </c>
      <c r="C362" s="90" t="s">
        <v>1432</v>
      </c>
      <c r="D362" s="90" t="s">
        <v>1432</v>
      </c>
      <c r="E362" s="96" t="s">
        <v>443</v>
      </c>
      <c r="F362" s="90" t="s">
        <v>1432</v>
      </c>
      <c r="G362" s="90" t="s">
        <v>444</v>
      </c>
      <c r="H362" s="90" t="s">
        <v>2717</v>
      </c>
      <c r="I362" s="90" t="s">
        <v>445</v>
      </c>
      <c r="J362" s="90">
        <v>527339</v>
      </c>
      <c r="K362" s="90">
        <v>176604</v>
      </c>
      <c r="L362" s="177" t="s">
        <v>4766</v>
      </c>
      <c r="M362" s="91">
        <v>41729</v>
      </c>
      <c r="N362" s="92" t="s">
        <v>1432</v>
      </c>
      <c r="O362" s="90">
        <v>0</v>
      </c>
      <c r="P362" s="90">
        <v>1</v>
      </c>
      <c r="Q362" s="93">
        <v>1</v>
      </c>
      <c r="R362" s="90" t="s">
        <v>446</v>
      </c>
      <c r="S362" s="90" t="s">
        <v>1438</v>
      </c>
      <c r="T362" s="92" t="s">
        <v>447</v>
      </c>
      <c r="U362" s="92" t="s">
        <v>448</v>
      </c>
      <c r="V362" s="90" t="s">
        <v>1439</v>
      </c>
      <c r="W362" s="92" t="s">
        <v>1432</v>
      </c>
      <c r="X362" s="90" t="s">
        <v>1442</v>
      </c>
      <c r="Y362" s="90" t="s">
        <v>3893</v>
      </c>
      <c r="Z362" s="90" t="s">
        <v>1444</v>
      </c>
      <c r="AA362" s="90" t="s">
        <v>3894</v>
      </c>
      <c r="AB362" s="385">
        <v>8.0000000000000002E-3</v>
      </c>
      <c r="AC362" s="94">
        <v>41729</v>
      </c>
      <c r="AD362" s="95" t="s">
        <v>1432</v>
      </c>
      <c r="AE362" s="157" t="s">
        <v>3063</v>
      </c>
      <c r="AF362" s="96" t="s">
        <v>1445</v>
      </c>
      <c r="AG362" s="97"/>
      <c r="AH362" s="96">
        <v>0</v>
      </c>
      <c r="AI362" s="96">
        <v>0</v>
      </c>
      <c r="AJ362" s="96">
        <v>0</v>
      </c>
      <c r="AK362" s="96">
        <v>0</v>
      </c>
      <c r="AL362" s="96">
        <v>0</v>
      </c>
      <c r="AM362" s="96">
        <v>1</v>
      </c>
      <c r="AN362" s="96">
        <v>0</v>
      </c>
      <c r="AO362" s="96">
        <v>0</v>
      </c>
      <c r="AP362" s="96">
        <v>0</v>
      </c>
      <c r="AQ362" s="96">
        <v>0</v>
      </c>
      <c r="AR362" s="96">
        <v>0</v>
      </c>
      <c r="AS362" s="96">
        <v>0</v>
      </c>
      <c r="AT362" s="96">
        <v>1</v>
      </c>
      <c r="AU362" s="96">
        <v>0</v>
      </c>
      <c r="AV362" s="96">
        <v>0</v>
      </c>
      <c r="AW362" s="96">
        <v>0</v>
      </c>
      <c r="AX362" s="96">
        <v>0</v>
      </c>
      <c r="AY362" s="96">
        <v>0</v>
      </c>
      <c r="AZ362" s="96">
        <v>0</v>
      </c>
      <c r="BA362" s="96">
        <v>0</v>
      </c>
      <c r="BB362" s="96">
        <v>0</v>
      </c>
      <c r="BC362" s="96">
        <v>0</v>
      </c>
      <c r="BD362" s="96">
        <v>0</v>
      </c>
      <c r="BE362" s="96">
        <v>0</v>
      </c>
      <c r="BF362" s="96">
        <v>0</v>
      </c>
      <c r="BG362" s="96">
        <v>0</v>
      </c>
      <c r="BH362" s="96">
        <v>0</v>
      </c>
      <c r="BI362" s="96">
        <v>0</v>
      </c>
      <c r="BJ362" s="96">
        <v>0</v>
      </c>
      <c r="BK362" s="96">
        <v>0</v>
      </c>
      <c r="BL362" s="120" t="s">
        <v>4490</v>
      </c>
      <c r="BM362" s="98">
        <v>0</v>
      </c>
      <c r="BN362" s="133">
        <f t="shared" si="31"/>
        <v>0.5</v>
      </c>
      <c r="BO362" s="241">
        <v>0.5</v>
      </c>
      <c r="BP362" s="79">
        <v>0</v>
      </c>
      <c r="BQ362" s="79">
        <v>0</v>
      </c>
      <c r="BR362" s="79">
        <v>0</v>
      </c>
      <c r="BS362" s="238">
        <v>0</v>
      </c>
      <c r="BT362" s="79">
        <v>0</v>
      </c>
      <c r="BU362" s="79">
        <v>0</v>
      </c>
      <c r="BV362" s="79">
        <v>0</v>
      </c>
      <c r="BW362" s="79">
        <v>0</v>
      </c>
      <c r="BX362" s="79">
        <v>0</v>
      </c>
      <c r="BY362" s="79">
        <v>0</v>
      </c>
      <c r="BZ362" s="79">
        <v>0</v>
      </c>
      <c r="CA362" s="79">
        <v>0</v>
      </c>
      <c r="CB362" s="79">
        <v>0</v>
      </c>
      <c r="CC362" s="79">
        <v>0</v>
      </c>
      <c r="CD362" s="79">
        <v>0</v>
      </c>
      <c r="CE362" s="79">
        <v>0</v>
      </c>
      <c r="CF362" s="79">
        <v>0</v>
      </c>
      <c r="CG362" s="79">
        <v>0</v>
      </c>
      <c r="CH362" s="79">
        <v>0</v>
      </c>
      <c r="CI362" s="81">
        <f t="shared" si="30"/>
        <v>1</v>
      </c>
      <c r="CJ362" s="260">
        <f t="shared" si="27"/>
        <v>1</v>
      </c>
      <c r="CK362" s="260">
        <f t="shared" si="28"/>
        <v>0.5</v>
      </c>
      <c r="CL362" s="260">
        <f t="shared" si="29"/>
        <v>0.5</v>
      </c>
      <c r="CM362" s="83">
        <v>8</v>
      </c>
      <c r="CN362" s="254" t="s">
        <v>4965</v>
      </c>
      <c r="CO362" s="140" t="s">
        <v>4965</v>
      </c>
      <c r="CP362" s="256" t="s">
        <v>4965</v>
      </c>
      <c r="CQ362" s="86" t="s">
        <v>4965</v>
      </c>
      <c r="CR362" s="85" t="s">
        <v>4965</v>
      </c>
      <c r="CS362" s="85" t="s">
        <v>4965</v>
      </c>
      <c r="CT362" s="85" t="s">
        <v>4965</v>
      </c>
      <c r="CU362" s="86"/>
    </row>
    <row r="363" spans="1:99" ht="12" customHeight="1" x14ac:dyDescent="0.2">
      <c r="A363" s="89" t="s">
        <v>2442</v>
      </c>
      <c r="B363" s="90" t="s">
        <v>449</v>
      </c>
      <c r="C363" s="90" t="s">
        <v>1432</v>
      </c>
      <c r="D363" s="90" t="s">
        <v>1432</v>
      </c>
      <c r="E363" s="96" t="s">
        <v>450</v>
      </c>
      <c r="F363" s="90" t="s">
        <v>1432</v>
      </c>
      <c r="G363" s="90" t="s">
        <v>1486</v>
      </c>
      <c r="H363" s="90" t="s">
        <v>2717</v>
      </c>
      <c r="I363" s="90" t="s">
        <v>1487</v>
      </c>
      <c r="J363" s="90">
        <v>526837</v>
      </c>
      <c r="K363" s="90">
        <v>176652</v>
      </c>
      <c r="L363" s="177" t="s">
        <v>4766</v>
      </c>
      <c r="M363" s="91">
        <v>41549</v>
      </c>
      <c r="N363" s="92" t="s">
        <v>1432</v>
      </c>
      <c r="O363" s="90">
        <v>0</v>
      </c>
      <c r="P363" s="90">
        <v>5</v>
      </c>
      <c r="Q363" s="93">
        <v>5</v>
      </c>
      <c r="R363" s="90" t="s">
        <v>612</v>
      </c>
      <c r="S363" s="90" t="s">
        <v>1438</v>
      </c>
      <c r="T363" s="92" t="s">
        <v>452</v>
      </c>
      <c r="U363" s="92" t="s">
        <v>423</v>
      </c>
      <c r="V363" s="90" t="s">
        <v>1439</v>
      </c>
      <c r="W363" s="92" t="s">
        <v>1432</v>
      </c>
      <c r="X363" s="90" t="s">
        <v>1442</v>
      </c>
      <c r="Y363" s="90" t="s">
        <v>1443</v>
      </c>
      <c r="Z363" s="90" t="s">
        <v>1444</v>
      </c>
      <c r="AA363" s="90" t="s">
        <v>2713</v>
      </c>
      <c r="AB363" s="385">
        <v>8.2000000000000003E-2</v>
      </c>
      <c r="AC363" s="94">
        <v>41549</v>
      </c>
      <c r="AD363" s="95" t="s">
        <v>1432</v>
      </c>
      <c r="AE363" s="157" t="s">
        <v>3063</v>
      </c>
      <c r="AF363" s="96" t="s">
        <v>1445</v>
      </c>
      <c r="AG363" s="97"/>
      <c r="AH363" s="96">
        <v>0</v>
      </c>
      <c r="AI363" s="96">
        <v>0</v>
      </c>
      <c r="AJ363" s="96">
        <v>0</v>
      </c>
      <c r="AK363" s="96">
        <v>0</v>
      </c>
      <c r="AL363" s="96">
        <v>0</v>
      </c>
      <c r="AM363" s="96">
        <v>1</v>
      </c>
      <c r="AN363" s="96">
        <v>4</v>
      </c>
      <c r="AO363" s="96">
        <v>0</v>
      </c>
      <c r="AP363" s="96">
        <v>0</v>
      </c>
      <c r="AQ363" s="96">
        <v>0</v>
      </c>
      <c r="AR363" s="96">
        <v>0</v>
      </c>
      <c r="AS363" s="96">
        <v>0</v>
      </c>
      <c r="AT363" s="96">
        <v>0</v>
      </c>
      <c r="AU363" s="96">
        <v>0</v>
      </c>
      <c r="AV363" s="96">
        <v>0</v>
      </c>
      <c r="AW363" s="96">
        <v>0</v>
      </c>
      <c r="AX363" s="96">
        <v>0</v>
      </c>
      <c r="AY363" s="96">
        <v>0</v>
      </c>
      <c r="AZ363" s="96">
        <v>0</v>
      </c>
      <c r="BA363" s="96">
        <v>1</v>
      </c>
      <c r="BB363" s="96">
        <v>4</v>
      </c>
      <c r="BC363" s="96">
        <v>0</v>
      </c>
      <c r="BD363" s="96">
        <v>0</v>
      </c>
      <c r="BE363" s="96">
        <v>0</v>
      </c>
      <c r="BF363" s="96">
        <v>0</v>
      </c>
      <c r="BG363" s="96">
        <v>0</v>
      </c>
      <c r="BH363" s="96">
        <v>0</v>
      </c>
      <c r="BI363" s="96">
        <v>0</v>
      </c>
      <c r="BJ363" s="96">
        <v>0</v>
      </c>
      <c r="BK363" s="96">
        <v>0</v>
      </c>
      <c r="BL363" s="120" t="s">
        <v>4490</v>
      </c>
      <c r="BM363" s="98">
        <v>0</v>
      </c>
      <c r="BN363" s="133">
        <f t="shared" si="31"/>
        <v>2.5</v>
      </c>
      <c r="BO363" s="241">
        <v>2.5</v>
      </c>
      <c r="BP363" s="79">
        <v>0</v>
      </c>
      <c r="BQ363" s="79">
        <v>0</v>
      </c>
      <c r="BR363" s="79">
        <v>0</v>
      </c>
      <c r="BS363" s="238">
        <v>0</v>
      </c>
      <c r="BT363" s="79">
        <v>0</v>
      </c>
      <c r="BU363" s="79">
        <v>0</v>
      </c>
      <c r="BV363" s="79">
        <v>0</v>
      </c>
      <c r="BW363" s="79">
        <v>0</v>
      </c>
      <c r="BX363" s="79">
        <v>0</v>
      </c>
      <c r="BY363" s="79">
        <v>0</v>
      </c>
      <c r="BZ363" s="79">
        <v>0</v>
      </c>
      <c r="CA363" s="79">
        <v>0</v>
      </c>
      <c r="CB363" s="79">
        <v>0</v>
      </c>
      <c r="CC363" s="79">
        <v>0</v>
      </c>
      <c r="CD363" s="79">
        <v>0</v>
      </c>
      <c r="CE363" s="79">
        <v>0</v>
      </c>
      <c r="CF363" s="79">
        <v>0</v>
      </c>
      <c r="CG363" s="79">
        <v>0</v>
      </c>
      <c r="CH363" s="79">
        <v>0</v>
      </c>
      <c r="CI363" s="81">
        <f t="shared" si="30"/>
        <v>5</v>
      </c>
      <c r="CJ363" s="260">
        <f t="shared" si="27"/>
        <v>5</v>
      </c>
      <c r="CK363" s="260">
        <f t="shared" si="28"/>
        <v>2.5</v>
      </c>
      <c r="CL363" s="260">
        <f t="shared" si="29"/>
        <v>2.5</v>
      </c>
      <c r="CM363" s="83">
        <v>2</v>
      </c>
      <c r="CN363" s="83" t="s">
        <v>4965</v>
      </c>
      <c r="CO363" s="140" t="s">
        <v>4965</v>
      </c>
      <c r="CP363" s="256" t="s">
        <v>4965</v>
      </c>
      <c r="CQ363" s="85" t="s">
        <v>4965</v>
      </c>
      <c r="CR363" s="85" t="s">
        <v>4965</v>
      </c>
      <c r="CS363" s="85" t="s">
        <v>4965</v>
      </c>
      <c r="CT363" s="85" t="s">
        <v>4965</v>
      </c>
      <c r="CU363" s="85"/>
    </row>
    <row r="364" spans="1:99" ht="12" customHeight="1" x14ac:dyDescent="0.2">
      <c r="A364" s="89" t="s">
        <v>2442</v>
      </c>
      <c r="B364" s="90" t="s">
        <v>453</v>
      </c>
      <c r="C364" s="90" t="s">
        <v>1432</v>
      </c>
      <c r="D364" s="90" t="s">
        <v>1432</v>
      </c>
      <c r="E364" s="96" t="s">
        <v>454</v>
      </c>
      <c r="F364" s="90" t="s">
        <v>455</v>
      </c>
      <c r="G364" s="90" t="s">
        <v>456</v>
      </c>
      <c r="H364" s="90" t="s">
        <v>1458</v>
      </c>
      <c r="I364" s="90" t="s">
        <v>457</v>
      </c>
      <c r="J364" s="90">
        <v>521333</v>
      </c>
      <c r="K364" s="90">
        <v>174425</v>
      </c>
      <c r="L364" s="177" t="s">
        <v>3068</v>
      </c>
      <c r="M364" s="91">
        <v>42094</v>
      </c>
      <c r="N364" s="92" t="s">
        <v>1432</v>
      </c>
      <c r="O364" s="90">
        <v>0</v>
      </c>
      <c r="P364" s="90">
        <v>0</v>
      </c>
      <c r="Q364" s="93">
        <v>0</v>
      </c>
      <c r="R364" s="90" t="s">
        <v>458</v>
      </c>
      <c r="S364" s="90" t="s">
        <v>1438</v>
      </c>
      <c r="T364" s="92" t="s">
        <v>459</v>
      </c>
      <c r="U364" s="92" t="s">
        <v>460</v>
      </c>
      <c r="V364" s="90" t="s">
        <v>1439</v>
      </c>
      <c r="W364" s="92" t="s">
        <v>1432</v>
      </c>
      <c r="X364" s="90" t="s">
        <v>1442</v>
      </c>
      <c r="Y364" s="90" t="s">
        <v>1453</v>
      </c>
      <c r="Z364" s="90" t="s">
        <v>1444</v>
      </c>
      <c r="AA364" s="90" t="s">
        <v>3681</v>
      </c>
      <c r="AB364" s="385">
        <v>0.113</v>
      </c>
      <c r="AC364" s="94">
        <v>42094</v>
      </c>
      <c r="AD364" s="95" t="s">
        <v>1432</v>
      </c>
      <c r="AE364" s="157" t="s">
        <v>3063</v>
      </c>
      <c r="AF364" s="96" t="s">
        <v>1445</v>
      </c>
      <c r="AG364" s="97"/>
      <c r="AH364" s="96">
        <v>0</v>
      </c>
      <c r="AI364" s="96">
        <v>0</v>
      </c>
      <c r="AJ364" s="96">
        <v>0</v>
      </c>
      <c r="AK364" s="96">
        <v>0</v>
      </c>
      <c r="AL364" s="96">
        <v>0</v>
      </c>
      <c r="AM364" s="96">
        <v>0</v>
      </c>
      <c r="AN364" s="96">
        <v>0</v>
      </c>
      <c r="AO364" s="96">
        <v>0</v>
      </c>
      <c r="AP364" s="96">
        <v>0</v>
      </c>
      <c r="AQ364" s="96">
        <v>0</v>
      </c>
      <c r="AR364" s="96">
        <v>0</v>
      </c>
      <c r="AS364" s="96">
        <v>0</v>
      </c>
      <c r="AT364" s="96">
        <v>0</v>
      </c>
      <c r="AU364" s="96">
        <v>0</v>
      </c>
      <c r="AV364" s="96">
        <v>0</v>
      </c>
      <c r="AW364" s="96">
        <v>0</v>
      </c>
      <c r="AX364" s="96">
        <v>0</v>
      </c>
      <c r="AY364" s="96">
        <v>0</v>
      </c>
      <c r="AZ364" s="96">
        <v>0</v>
      </c>
      <c r="BA364" s="96">
        <v>0</v>
      </c>
      <c r="BB364" s="96">
        <v>0</v>
      </c>
      <c r="BC364" s="96">
        <v>0</v>
      </c>
      <c r="BD364" s="96">
        <v>0</v>
      </c>
      <c r="BE364" s="96">
        <v>0</v>
      </c>
      <c r="BF364" s="96">
        <v>0</v>
      </c>
      <c r="BG364" s="96">
        <v>0</v>
      </c>
      <c r="BH364" s="96">
        <v>0</v>
      </c>
      <c r="BI364" s="96">
        <v>0</v>
      </c>
      <c r="BJ364" s="96">
        <v>0</v>
      </c>
      <c r="BK364" s="96">
        <v>0</v>
      </c>
      <c r="BL364" s="120" t="s">
        <v>4490</v>
      </c>
      <c r="BM364" s="179">
        <f>Q364</f>
        <v>0</v>
      </c>
      <c r="BN364" s="79">
        <v>0</v>
      </c>
      <c r="BO364" s="237">
        <v>0</v>
      </c>
      <c r="BP364" s="79">
        <v>0</v>
      </c>
      <c r="BQ364" s="79">
        <v>0</v>
      </c>
      <c r="BR364" s="79">
        <v>0</v>
      </c>
      <c r="BS364" s="238">
        <v>0</v>
      </c>
      <c r="BT364" s="79">
        <v>0</v>
      </c>
      <c r="BU364" s="79">
        <v>0</v>
      </c>
      <c r="BV364" s="79">
        <v>0</v>
      </c>
      <c r="BW364" s="79">
        <v>0</v>
      </c>
      <c r="BX364" s="79">
        <v>0</v>
      </c>
      <c r="BY364" s="79">
        <v>0</v>
      </c>
      <c r="BZ364" s="79">
        <v>0</v>
      </c>
      <c r="CA364" s="79">
        <v>0</v>
      </c>
      <c r="CB364" s="79">
        <v>0</v>
      </c>
      <c r="CC364" s="79">
        <v>0</v>
      </c>
      <c r="CD364" s="79">
        <v>0</v>
      </c>
      <c r="CE364" s="79">
        <v>0</v>
      </c>
      <c r="CF364" s="79">
        <v>0</v>
      </c>
      <c r="CG364" s="79">
        <v>0</v>
      </c>
      <c r="CH364" s="79">
        <v>0</v>
      </c>
      <c r="CI364" s="81">
        <f t="shared" si="30"/>
        <v>0</v>
      </c>
      <c r="CJ364" s="131">
        <f t="shared" si="27"/>
        <v>0</v>
      </c>
      <c r="CK364" s="131">
        <f t="shared" si="28"/>
        <v>0</v>
      </c>
      <c r="CL364" s="131">
        <f t="shared" si="29"/>
        <v>0</v>
      </c>
      <c r="CM364" s="83">
        <v>8</v>
      </c>
      <c r="CN364" s="254" t="s">
        <v>4965</v>
      </c>
      <c r="CO364" s="140" t="s">
        <v>4965</v>
      </c>
      <c r="CP364" s="256" t="s">
        <v>4965</v>
      </c>
      <c r="CQ364" s="86" t="s">
        <v>4965</v>
      </c>
      <c r="CR364" s="85" t="s">
        <v>4965</v>
      </c>
      <c r="CS364" s="85" t="s">
        <v>4965</v>
      </c>
      <c r="CT364" s="85" t="s">
        <v>4965</v>
      </c>
      <c r="CU364" s="86"/>
    </row>
    <row r="365" spans="1:99" ht="12" customHeight="1" x14ac:dyDescent="0.2">
      <c r="A365" s="89" t="s">
        <v>2442</v>
      </c>
      <c r="B365" s="90" t="s">
        <v>461</v>
      </c>
      <c r="C365" s="90" t="s">
        <v>1432</v>
      </c>
      <c r="D365" s="90" t="s">
        <v>1432</v>
      </c>
      <c r="E365" s="96" t="s">
        <v>2325</v>
      </c>
      <c r="F365" s="90" t="s">
        <v>1432</v>
      </c>
      <c r="G365" s="90" t="s">
        <v>2326</v>
      </c>
      <c r="H365" s="90" t="s">
        <v>1458</v>
      </c>
      <c r="I365" s="90" t="s">
        <v>2327</v>
      </c>
      <c r="J365" s="90">
        <v>523988</v>
      </c>
      <c r="K365" s="90">
        <v>175472</v>
      </c>
      <c r="L365" s="177" t="s">
        <v>3088</v>
      </c>
      <c r="M365" s="91">
        <v>41675</v>
      </c>
      <c r="N365" s="92" t="s">
        <v>1432</v>
      </c>
      <c r="O365" s="90">
        <v>0</v>
      </c>
      <c r="P365" s="90">
        <v>2</v>
      </c>
      <c r="Q365" s="93">
        <v>2</v>
      </c>
      <c r="R365" s="90" t="s">
        <v>2328</v>
      </c>
      <c r="S365" s="90" t="s">
        <v>1438</v>
      </c>
      <c r="T365" s="92" t="s">
        <v>2329</v>
      </c>
      <c r="U365" s="92" t="s">
        <v>2330</v>
      </c>
      <c r="V365" s="90" t="s">
        <v>1439</v>
      </c>
      <c r="W365" s="92" t="s">
        <v>1432</v>
      </c>
      <c r="X365" s="90" t="s">
        <v>1442</v>
      </c>
      <c r="Y365" s="90" t="s">
        <v>1443</v>
      </c>
      <c r="Z365" s="90" t="s">
        <v>1444</v>
      </c>
      <c r="AA365" s="90" t="s">
        <v>2713</v>
      </c>
      <c r="AB365" s="385">
        <v>0.04</v>
      </c>
      <c r="AC365" s="94">
        <v>41675</v>
      </c>
      <c r="AD365" s="95" t="s">
        <v>1432</v>
      </c>
      <c r="AE365" s="157" t="s">
        <v>3063</v>
      </c>
      <c r="AF365" s="96" t="s">
        <v>1445</v>
      </c>
      <c r="AG365" s="97"/>
      <c r="AH365" s="96">
        <v>0</v>
      </c>
      <c r="AI365" s="96">
        <v>0</v>
      </c>
      <c r="AJ365" s="96">
        <v>0</v>
      </c>
      <c r="AK365" s="96">
        <v>0</v>
      </c>
      <c r="AL365" s="96">
        <v>0</v>
      </c>
      <c r="AM365" s="96">
        <v>0</v>
      </c>
      <c r="AN365" s="96">
        <v>2</v>
      </c>
      <c r="AO365" s="96">
        <v>0</v>
      </c>
      <c r="AP365" s="96">
        <v>0</v>
      </c>
      <c r="AQ365" s="96">
        <v>0</v>
      </c>
      <c r="AR365" s="96">
        <v>0</v>
      </c>
      <c r="AS365" s="96">
        <v>0</v>
      </c>
      <c r="AT365" s="96">
        <v>0</v>
      </c>
      <c r="AU365" s="96">
        <v>0</v>
      </c>
      <c r="AV365" s="96">
        <v>0</v>
      </c>
      <c r="AW365" s="96">
        <v>0</v>
      </c>
      <c r="AX365" s="96">
        <v>0</v>
      </c>
      <c r="AY365" s="96">
        <v>0</v>
      </c>
      <c r="AZ365" s="96">
        <v>0</v>
      </c>
      <c r="BA365" s="96">
        <v>0</v>
      </c>
      <c r="BB365" s="96">
        <v>2</v>
      </c>
      <c r="BC365" s="96">
        <v>0</v>
      </c>
      <c r="BD365" s="96">
        <v>0</v>
      </c>
      <c r="BE365" s="96">
        <v>0</v>
      </c>
      <c r="BF365" s="96">
        <v>0</v>
      </c>
      <c r="BG365" s="96">
        <v>0</v>
      </c>
      <c r="BH365" s="96">
        <v>0</v>
      </c>
      <c r="BI365" s="96">
        <v>0</v>
      </c>
      <c r="BJ365" s="96">
        <v>0</v>
      </c>
      <c r="BK365" s="96">
        <v>0</v>
      </c>
      <c r="BL365" s="120" t="s">
        <v>4490</v>
      </c>
      <c r="BM365" s="98">
        <v>0</v>
      </c>
      <c r="BN365" s="133">
        <f>Q365/2</f>
        <v>1</v>
      </c>
      <c r="BO365" s="241">
        <v>1</v>
      </c>
      <c r="BP365" s="79">
        <v>0</v>
      </c>
      <c r="BQ365" s="79">
        <v>0</v>
      </c>
      <c r="BR365" s="79">
        <v>0</v>
      </c>
      <c r="BS365" s="238">
        <v>0</v>
      </c>
      <c r="BT365" s="79">
        <v>0</v>
      </c>
      <c r="BU365" s="79">
        <v>0</v>
      </c>
      <c r="BV365" s="79">
        <v>0</v>
      </c>
      <c r="BW365" s="79">
        <v>0</v>
      </c>
      <c r="BX365" s="79">
        <v>0</v>
      </c>
      <c r="BY365" s="79">
        <v>0</v>
      </c>
      <c r="BZ365" s="79">
        <v>0</v>
      </c>
      <c r="CA365" s="79">
        <v>0</v>
      </c>
      <c r="CB365" s="79">
        <v>0</v>
      </c>
      <c r="CC365" s="79">
        <v>0</v>
      </c>
      <c r="CD365" s="79">
        <v>0</v>
      </c>
      <c r="CE365" s="79">
        <v>0</v>
      </c>
      <c r="CF365" s="79">
        <v>0</v>
      </c>
      <c r="CG365" s="79">
        <v>0</v>
      </c>
      <c r="CH365" s="79">
        <v>0</v>
      </c>
      <c r="CI365" s="81">
        <f t="shared" si="30"/>
        <v>2</v>
      </c>
      <c r="CJ365" s="260">
        <f t="shared" si="27"/>
        <v>2</v>
      </c>
      <c r="CK365" s="260">
        <f t="shared" si="28"/>
        <v>1</v>
      </c>
      <c r="CL365" s="260">
        <f t="shared" si="29"/>
        <v>1</v>
      </c>
      <c r="CM365" s="83">
        <v>2</v>
      </c>
      <c r="CN365" s="83" t="s">
        <v>4965</v>
      </c>
      <c r="CO365" s="180" t="s">
        <v>1942</v>
      </c>
      <c r="CP365" s="256" t="s">
        <v>4965</v>
      </c>
      <c r="CQ365" s="85" t="s">
        <v>4965</v>
      </c>
      <c r="CR365" s="85" t="s">
        <v>4965</v>
      </c>
      <c r="CS365" s="85" t="s">
        <v>4965</v>
      </c>
      <c r="CT365" s="85" t="s">
        <v>4965</v>
      </c>
      <c r="CU365" s="85"/>
    </row>
    <row r="366" spans="1:99" s="363" customFormat="1" ht="12" customHeight="1" x14ac:dyDescent="0.2">
      <c r="A366" s="89" t="s">
        <v>2442</v>
      </c>
      <c r="B366" s="90" t="s">
        <v>2331</v>
      </c>
      <c r="C366" s="90" t="s">
        <v>1432</v>
      </c>
      <c r="D366" s="90" t="s">
        <v>1432</v>
      </c>
      <c r="E366" s="96" t="s">
        <v>1432</v>
      </c>
      <c r="F366" s="90" t="s">
        <v>2332</v>
      </c>
      <c r="G366" s="90" t="s">
        <v>2333</v>
      </c>
      <c r="H366" s="90" t="s">
        <v>1885</v>
      </c>
      <c r="I366" s="90" t="s">
        <v>2334</v>
      </c>
      <c r="J366" s="90">
        <v>525417</v>
      </c>
      <c r="K366" s="90">
        <v>174732</v>
      </c>
      <c r="L366" s="177" t="s">
        <v>3080</v>
      </c>
      <c r="M366" s="91">
        <v>41576</v>
      </c>
      <c r="N366" s="92" t="s">
        <v>1432</v>
      </c>
      <c r="O366" s="90">
        <v>0</v>
      </c>
      <c r="P366" s="90">
        <v>4</v>
      </c>
      <c r="Q366" s="93">
        <v>4</v>
      </c>
      <c r="R366" s="90" t="s">
        <v>2336</v>
      </c>
      <c r="S366" s="90" t="s">
        <v>1154</v>
      </c>
      <c r="T366" s="92" t="s">
        <v>2337</v>
      </c>
      <c r="U366" s="92" t="s">
        <v>1130</v>
      </c>
      <c r="V366" s="90" t="s">
        <v>1439</v>
      </c>
      <c r="W366" s="92" t="s">
        <v>1432</v>
      </c>
      <c r="X366" s="90" t="s">
        <v>1442</v>
      </c>
      <c r="Y366" s="90" t="s">
        <v>1443</v>
      </c>
      <c r="Z366" s="90" t="s">
        <v>1443</v>
      </c>
      <c r="AA366" s="90" t="s">
        <v>1444</v>
      </c>
      <c r="AB366" s="385">
        <v>0.05</v>
      </c>
      <c r="AC366" s="94">
        <v>41576</v>
      </c>
      <c r="AD366" s="95" t="s">
        <v>1432</v>
      </c>
      <c r="AE366" s="157" t="s">
        <v>628</v>
      </c>
      <c r="AF366" s="96" t="s">
        <v>3904</v>
      </c>
      <c r="AG366" s="97"/>
      <c r="AH366" s="96">
        <v>1</v>
      </c>
      <c r="AI366" s="96">
        <v>4</v>
      </c>
      <c r="AJ366" s="96">
        <v>0</v>
      </c>
      <c r="AK366" s="96">
        <v>1</v>
      </c>
      <c r="AL366" s="96">
        <v>3</v>
      </c>
      <c r="AM366" s="96">
        <v>0</v>
      </c>
      <c r="AN366" s="96">
        <v>0</v>
      </c>
      <c r="AO366" s="96">
        <v>0</v>
      </c>
      <c r="AP366" s="96">
        <v>0</v>
      </c>
      <c r="AQ366" s="96">
        <v>0</v>
      </c>
      <c r="AR366" s="96">
        <v>1</v>
      </c>
      <c r="AS366" s="96">
        <v>3</v>
      </c>
      <c r="AT366" s="96">
        <v>0</v>
      </c>
      <c r="AU366" s="96">
        <v>0</v>
      </c>
      <c r="AV366" s="96">
        <v>0</v>
      </c>
      <c r="AW366" s="96">
        <v>0</v>
      </c>
      <c r="AX366" s="96">
        <v>0</v>
      </c>
      <c r="AY366" s="96">
        <v>0</v>
      </c>
      <c r="AZ366" s="96">
        <v>0</v>
      </c>
      <c r="BA366" s="96">
        <v>0</v>
      </c>
      <c r="BB366" s="96">
        <v>0</v>
      </c>
      <c r="BC366" s="96">
        <v>0</v>
      </c>
      <c r="BD366" s="96">
        <v>0</v>
      </c>
      <c r="BE366" s="96">
        <v>0</v>
      </c>
      <c r="BF366" s="96">
        <v>0</v>
      </c>
      <c r="BG366" s="96">
        <v>0</v>
      </c>
      <c r="BH366" s="96">
        <v>0</v>
      </c>
      <c r="BI366" s="96">
        <v>0</v>
      </c>
      <c r="BJ366" s="96">
        <v>0</v>
      </c>
      <c r="BK366" s="96">
        <v>0</v>
      </c>
      <c r="BL366" s="120" t="s">
        <v>4490</v>
      </c>
      <c r="BM366" s="98">
        <v>0</v>
      </c>
      <c r="BN366" s="133">
        <f>Q366/2</f>
        <v>2</v>
      </c>
      <c r="BO366" s="241">
        <v>2</v>
      </c>
      <c r="BP366" s="79">
        <v>0</v>
      </c>
      <c r="BQ366" s="79">
        <v>0</v>
      </c>
      <c r="BR366" s="79">
        <v>0</v>
      </c>
      <c r="BS366" s="238">
        <v>0</v>
      </c>
      <c r="BT366" s="79">
        <v>0</v>
      </c>
      <c r="BU366" s="79">
        <v>0</v>
      </c>
      <c r="BV366" s="79">
        <v>0</v>
      </c>
      <c r="BW366" s="79">
        <v>0</v>
      </c>
      <c r="BX366" s="79">
        <v>0</v>
      </c>
      <c r="BY366" s="79">
        <v>0</v>
      </c>
      <c r="BZ366" s="79">
        <v>0</v>
      </c>
      <c r="CA366" s="79">
        <v>0</v>
      </c>
      <c r="CB366" s="79">
        <v>0</v>
      </c>
      <c r="CC366" s="79">
        <v>0</v>
      </c>
      <c r="CD366" s="79">
        <v>0</v>
      </c>
      <c r="CE366" s="79">
        <v>0</v>
      </c>
      <c r="CF366" s="79">
        <v>0</v>
      </c>
      <c r="CG366" s="79">
        <v>0</v>
      </c>
      <c r="CH366" s="79">
        <v>0</v>
      </c>
      <c r="CI366" s="81">
        <f t="shared" si="30"/>
        <v>4</v>
      </c>
      <c r="CJ366" s="260">
        <f t="shared" si="27"/>
        <v>4</v>
      </c>
      <c r="CK366" s="260">
        <f t="shared" si="28"/>
        <v>2</v>
      </c>
      <c r="CL366" s="260">
        <f t="shared" si="29"/>
        <v>2</v>
      </c>
      <c r="CM366" s="83">
        <v>2</v>
      </c>
      <c r="CN366" s="83" t="s">
        <v>4965</v>
      </c>
      <c r="CO366" s="180" t="s">
        <v>1939</v>
      </c>
      <c r="CP366" s="256" t="s">
        <v>4965</v>
      </c>
      <c r="CQ366" s="85" t="s">
        <v>4965</v>
      </c>
      <c r="CR366" s="87" t="s">
        <v>1938</v>
      </c>
      <c r="CS366" s="85" t="s">
        <v>4965</v>
      </c>
      <c r="CT366" s="85" t="s">
        <v>4965</v>
      </c>
      <c r="CU366" s="85"/>
    </row>
    <row r="367" spans="1:99" ht="12" customHeight="1" x14ac:dyDescent="0.2">
      <c r="A367" s="89" t="s">
        <v>2442</v>
      </c>
      <c r="B367" s="90" t="s">
        <v>2331</v>
      </c>
      <c r="C367" s="90" t="s">
        <v>1432</v>
      </c>
      <c r="D367" s="90" t="s">
        <v>1432</v>
      </c>
      <c r="E367" s="96" t="s">
        <v>1432</v>
      </c>
      <c r="F367" s="90" t="s">
        <v>2332</v>
      </c>
      <c r="G367" s="90" t="s">
        <v>2333</v>
      </c>
      <c r="H367" s="90" t="s">
        <v>1885</v>
      </c>
      <c r="I367" s="90" t="s">
        <v>2334</v>
      </c>
      <c r="J367" s="90">
        <v>525417</v>
      </c>
      <c r="K367" s="90">
        <v>174732</v>
      </c>
      <c r="L367" s="177" t="s">
        <v>3080</v>
      </c>
      <c r="M367" s="91">
        <v>41576</v>
      </c>
      <c r="N367" s="92" t="s">
        <v>1432</v>
      </c>
      <c r="O367" s="90">
        <v>0</v>
      </c>
      <c r="P367" s="90">
        <v>11</v>
      </c>
      <c r="Q367" s="93">
        <v>11</v>
      </c>
      <c r="R367" s="90" t="s">
        <v>2336</v>
      </c>
      <c r="S367" s="90" t="s">
        <v>1154</v>
      </c>
      <c r="T367" s="92" t="s">
        <v>2337</v>
      </c>
      <c r="U367" s="92" t="s">
        <v>1130</v>
      </c>
      <c r="V367" s="90" t="s">
        <v>1439</v>
      </c>
      <c r="W367" s="92" t="s">
        <v>1432</v>
      </c>
      <c r="X367" s="90" t="s">
        <v>1442</v>
      </c>
      <c r="Y367" s="90" t="s">
        <v>1443</v>
      </c>
      <c r="Z367" s="90" t="s">
        <v>1443</v>
      </c>
      <c r="AA367" s="90" t="s">
        <v>1444</v>
      </c>
      <c r="AB367" s="385">
        <v>0.01</v>
      </c>
      <c r="AC367" s="94">
        <v>41576</v>
      </c>
      <c r="AD367" s="95" t="s">
        <v>1432</v>
      </c>
      <c r="AE367" s="157" t="s">
        <v>1931</v>
      </c>
      <c r="AF367" s="96" t="s">
        <v>3905</v>
      </c>
      <c r="AG367" s="97"/>
      <c r="AH367" s="96">
        <v>1</v>
      </c>
      <c r="AI367" s="96">
        <v>11</v>
      </c>
      <c r="AJ367" s="96">
        <v>0</v>
      </c>
      <c r="AK367" s="96">
        <v>1</v>
      </c>
      <c r="AL367" s="96">
        <v>6</v>
      </c>
      <c r="AM367" s="96">
        <v>3</v>
      </c>
      <c r="AN367" s="96">
        <v>1</v>
      </c>
      <c r="AO367" s="96">
        <v>0</v>
      </c>
      <c r="AP367" s="96">
        <v>0</v>
      </c>
      <c r="AQ367" s="96">
        <v>0</v>
      </c>
      <c r="AR367" s="96">
        <v>1</v>
      </c>
      <c r="AS367" s="96">
        <v>6</v>
      </c>
      <c r="AT367" s="96">
        <v>3</v>
      </c>
      <c r="AU367" s="96">
        <v>1</v>
      </c>
      <c r="AV367" s="96">
        <v>0</v>
      </c>
      <c r="AW367" s="96">
        <v>0</v>
      </c>
      <c r="AX367" s="96">
        <v>0</v>
      </c>
      <c r="AY367" s="96">
        <v>0</v>
      </c>
      <c r="AZ367" s="96">
        <v>0</v>
      </c>
      <c r="BA367" s="96">
        <v>0</v>
      </c>
      <c r="BB367" s="96">
        <v>0</v>
      </c>
      <c r="BC367" s="96">
        <v>0</v>
      </c>
      <c r="BD367" s="96">
        <v>0</v>
      </c>
      <c r="BE367" s="96">
        <v>0</v>
      </c>
      <c r="BF367" s="96">
        <v>0</v>
      </c>
      <c r="BG367" s="96">
        <v>0</v>
      </c>
      <c r="BH367" s="96">
        <v>0</v>
      </c>
      <c r="BI367" s="96">
        <v>0</v>
      </c>
      <c r="BJ367" s="96">
        <v>0</v>
      </c>
      <c r="BK367" s="96">
        <v>0</v>
      </c>
      <c r="BL367" s="120" t="s">
        <v>4490</v>
      </c>
      <c r="BM367" s="98">
        <v>0</v>
      </c>
      <c r="BN367" s="133">
        <f>Q367/2</f>
        <v>5.5</v>
      </c>
      <c r="BO367" s="241">
        <v>5.5</v>
      </c>
      <c r="BP367" s="79">
        <v>0</v>
      </c>
      <c r="BQ367" s="79">
        <v>0</v>
      </c>
      <c r="BR367" s="79">
        <v>0</v>
      </c>
      <c r="BS367" s="238">
        <v>0</v>
      </c>
      <c r="BT367" s="79">
        <v>0</v>
      </c>
      <c r="BU367" s="79">
        <v>0</v>
      </c>
      <c r="BV367" s="79">
        <v>0</v>
      </c>
      <c r="BW367" s="79">
        <v>0</v>
      </c>
      <c r="BX367" s="79">
        <v>0</v>
      </c>
      <c r="BY367" s="79">
        <v>0</v>
      </c>
      <c r="BZ367" s="79">
        <v>0</v>
      </c>
      <c r="CA367" s="79">
        <v>0</v>
      </c>
      <c r="CB367" s="79">
        <v>0</v>
      </c>
      <c r="CC367" s="79">
        <v>0</v>
      </c>
      <c r="CD367" s="79">
        <v>0</v>
      </c>
      <c r="CE367" s="79">
        <v>0</v>
      </c>
      <c r="CF367" s="79">
        <v>0</v>
      </c>
      <c r="CG367" s="79">
        <v>0</v>
      </c>
      <c r="CH367" s="79">
        <v>0</v>
      </c>
      <c r="CI367" s="81">
        <f t="shared" si="30"/>
        <v>11</v>
      </c>
      <c r="CJ367" s="260">
        <f t="shared" si="27"/>
        <v>11</v>
      </c>
      <c r="CK367" s="260">
        <f t="shared" si="28"/>
        <v>5.5</v>
      </c>
      <c r="CL367" s="260">
        <f t="shared" si="29"/>
        <v>5.5</v>
      </c>
      <c r="CM367" s="83">
        <v>2</v>
      </c>
      <c r="CN367" s="83" t="s">
        <v>4965</v>
      </c>
      <c r="CO367" s="180" t="s">
        <v>1939</v>
      </c>
      <c r="CP367" s="256" t="s">
        <v>4965</v>
      </c>
      <c r="CQ367" s="85" t="s">
        <v>4965</v>
      </c>
      <c r="CR367" s="87" t="s">
        <v>1938</v>
      </c>
      <c r="CS367" s="85" t="s">
        <v>4965</v>
      </c>
      <c r="CT367" s="85" t="s">
        <v>4965</v>
      </c>
      <c r="CU367" s="86"/>
    </row>
    <row r="368" spans="1:99" s="363" customFormat="1" ht="12" customHeight="1" x14ac:dyDescent="0.2">
      <c r="A368" s="89" t="s">
        <v>2442</v>
      </c>
      <c r="B368" s="90" t="s">
        <v>2331</v>
      </c>
      <c r="C368" s="90" t="s">
        <v>1432</v>
      </c>
      <c r="D368" s="90" t="s">
        <v>1432</v>
      </c>
      <c r="E368" s="96" t="s">
        <v>1432</v>
      </c>
      <c r="F368" s="90" t="s">
        <v>2332</v>
      </c>
      <c r="G368" s="90" t="s">
        <v>2333</v>
      </c>
      <c r="H368" s="90" t="s">
        <v>1885</v>
      </c>
      <c r="I368" s="90" t="s">
        <v>2334</v>
      </c>
      <c r="J368" s="90">
        <v>525417</v>
      </c>
      <c r="K368" s="90">
        <v>174732</v>
      </c>
      <c r="L368" s="177" t="s">
        <v>3080</v>
      </c>
      <c r="M368" s="91">
        <v>41576</v>
      </c>
      <c r="N368" s="92" t="s">
        <v>1432</v>
      </c>
      <c r="O368" s="90">
        <v>0</v>
      </c>
      <c r="P368" s="90">
        <v>26</v>
      </c>
      <c r="Q368" s="93">
        <v>26</v>
      </c>
      <c r="R368" s="90" t="s">
        <v>2336</v>
      </c>
      <c r="S368" s="90" t="s">
        <v>1154</v>
      </c>
      <c r="T368" s="92" t="s">
        <v>2337</v>
      </c>
      <c r="U368" s="92" t="s">
        <v>1130</v>
      </c>
      <c r="V368" s="90" t="s">
        <v>1439</v>
      </c>
      <c r="W368" s="92" t="s">
        <v>1432</v>
      </c>
      <c r="X368" s="90" t="s">
        <v>1442</v>
      </c>
      <c r="Y368" s="90" t="s">
        <v>1443</v>
      </c>
      <c r="Z368" s="90" t="s">
        <v>1443</v>
      </c>
      <c r="AA368" s="90" t="s">
        <v>1444</v>
      </c>
      <c r="AB368" s="385">
        <v>2.3E-2</v>
      </c>
      <c r="AC368" s="94">
        <v>41576</v>
      </c>
      <c r="AD368" s="95" t="s">
        <v>1432</v>
      </c>
      <c r="AE368" s="157" t="s">
        <v>3063</v>
      </c>
      <c r="AF368" s="96" t="s">
        <v>1445</v>
      </c>
      <c r="AG368" s="97"/>
      <c r="AH368" s="96">
        <v>2</v>
      </c>
      <c r="AI368" s="96">
        <v>26</v>
      </c>
      <c r="AJ368" s="96">
        <v>0</v>
      </c>
      <c r="AK368" s="96">
        <v>4</v>
      </c>
      <c r="AL368" s="96">
        <v>20</v>
      </c>
      <c r="AM368" s="96">
        <v>2</v>
      </c>
      <c r="AN368" s="96">
        <v>0</v>
      </c>
      <c r="AO368" s="96">
        <v>0</v>
      </c>
      <c r="AP368" s="96">
        <v>0</v>
      </c>
      <c r="AQ368" s="96">
        <v>0</v>
      </c>
      <c r="AR368" s="96">
        <v>4</v>
      </c>
      <c r="AS368" s="96">
        <v>20</v>
      </c>
      <c r="AT368" s="96">
        <v>2</v>
      </c>
      <c r="AU368" s="96">
        <v>0</v>
      </c>
      <c r="AV368" s="96">
        <v>0</v>
      </c>
      <c r="AW368" s="96">
        <v>0</v>
      </c>
      <c r="AX368" s="96">
        <v>0</v>
      </c>
      <c r="AY368" s="96">
        <v>0</v>
      </c>
      <c r="AZ368" s="96">
        <v>0</v>
      </c>
      <c r="BA368" s="96">
        <v>0</v>
      </c>
      <c r="BB368" s="96">
        <v>0</v>
      </c>
      <c r="BC368" s="96">
        <v>0</v>
      </c>
      <c r="BD368" s="96">
        <v>0</v>
      </c>
      <c r="BE368" s="96">
        <v>0</v>
      </c>
      <c r="BF368" s="96">
        <v>0</v>
      </c>
      <c r="BG368" s="96">
        <v>0</v>
      </c>
      <c r="BH368" s="96">
        <v>0</v>
      </c>
      <c r="BI368" s="96">
        <v>0</v>
      </c>
      <c r="BJ368" s="96">
        <v>0</v>
      </c>
      <c r="BK368" s="96">
        <v>0</v>
      </c>
      <c r="BL368" s="120" t="s">
        <v>4968</v>
      </c>
      <c r="BM368" s="98">
        <v>0</v>
      </c>
      <c r="BN368" s="79">
        <v>0</v>
      </c>
      <c r="BO368" s="241">
        <v>26</v>
      </c>
      <c r="BP368" s="79">
        <v>0</v>
      </c>
      <c r="BQ368" s="79">
        <v>0</v>
      </c>
      <c r="BR368" s="79">
        <v>0</v>
      </c>
      <c r="BS368" s="238">
        <v>0</v>
      </c>
      <c r="BT368" s="79">
        <v>0</v>
      </c>
      <c r="BU368" s="79">
        <v>0</v>
      </c>
      <c r="BV368" s="79">
        <v>0</v>
      </c>
      <c r="BW368" s="79">
        <v>0</v>
      </c>
      <c r="BX368" s="79">
        <v>0</v>
      </c>
      <c r="BY368" s="79">
        <v>0</v>
      </c>
      <c r="BZ368" s="79">
        <v>0</v>
      </c>
      <c r="CA368" s="79">
        <v>0</v>
      </c>
      <c r="CB368" s="79">
        <v>0</v>
      </c>
      <c r="CC368" s="79">
        <v>0</v>
      </c>
      <c r="CD368" s="79">
        <v>0</v>
      </c>
      <c r="CE368" s="79">
        <v>0</v>
      </c>
      <c r="CF368" s="79">
        <v>0</v>
      </c>
      <c r="CG368" s="79">
        <v>0</v>
      </c>
      <c r="CH368" s="79">
        <v>0</v>
      </c>
      <c r="CI368" s="81">
        <f t="shared" si="30"/>
        <v>26</v>
      </c>
      <c r="CJ368" s="260">
        <f t="shared" si="27"/>
        <v>26</v>
      </c>
      <c r="CK368" s="260">
        <f t="shared" si="28"/>
        <v>26</v>
      </c>
      <c r="CL368" s="260">
        <f t="shared" si="29"/>
        <v>26</v>
      </c>
      <c r="CM368" s="83">
        <v>3</v>
      </c>
      <c r="CN368" s="254" t="s">
        <v>4965</v>
      </c>
      <c r="CO368" s="180" t="s">
        <v>1939</v>
      </c>
      <c r="CP368" s="256" t="s">
        <v>4965</v>
      </c>
      <c r="CQ368" s="86" t="s">
        <v>4965</v>
      </c>
      <c r="CR368" s="87" t="s">
        <v>1938</v>
      </c>
      <c r="CS368" s="85" t="s">
        <v>4965</v>
      </c>
      <c r="CT368" s="85" t="s">
        <v>4965</v>
      </c>
      <c r="CU368" s="85"/>
    </row>
    <row r="369" spans="1:99" ht="12" customHeight="1" x14ac:dyDescent="0.2">
      <c r="A369" s="89" t="s">
        <v>2442</v>
      </c>
      <c r="B369" s="90" t="s">
        <v>2338</v>
      </c>
      <c r="C369" s="90" t="s">
        <v>1432</v>
      </c>
      <c r="D369" s="90" t="s">
        <v>1432</v>
      </c>
      <c r="E369" s="96" t="s">
        <v>2339</v>
      </c>
      <c r="F369" s="90" t="s">
        <v>1432</v>
      </c>
      <c r="G369" s="90" t="s">
        <v>2340</v>
      </c>
      <c r="H369" s="90" t="s">
        <v>1435</v>
      </c>
      <c r="I369" s="90" t="s">
        <v>2341</v>
      </c>
      <c r="J369" s="90">
        <v>527849</v>
      </c>
      <c r="K369" s="90">
        <v>171298</v>
      </c>
      <c r="L369" s="177" t="s">
        <v>3082</v>
      </c>
      <c r="M369" s="91">
        <v>41529</v>
      </c>
      <c r="N369" s="92" t="s">
        <v>1432</v>
      </c>
      <c r="O369" s="90">
        <v>0</v>
      </c>
      <c r="P369" s="90">
        <v>45</v>
      </c>
      <c r="Q369" s="93">
        <v>45</v>
      </c>
      <c r="R369" s="90" t="s">
        <v>2343</v>
      </c>
      <c r="S369" s="90" t="s">
        <v>1154</v>
      </c>
      <c r="T369" s="92" t="s">
        <v>410</v>
      </c>
      <c r="U369" s="92" t="s">
        <v>2344</v>
      </c>
      <c r="V369" s="90" t="s">
        <v>1439</v>
      </c>
      <c r="W369" s="92" t="s">
        <v>1432</v>
      </c>
      <c r="X369" s="90" t="s">
        <v>1442</v>
      </c>
      <c r="Y369" s="90" t="s">
        <v>1443</v>
      </c>
      <c r="Z369" s="90" t="s">
        <v>1443</v>
      </c>
      <c r="AA369" s="90" t="s">
        <v>1444</v>
      </c>
      <c r="AB369" s="385">
        <v>3.4000000000000002E-2</v>
      </c>
      <c r="AC369" s="94">
        <v>41529</v>
      </c>
      <c r="AD369" s="95" t="s">
        <v>1432</v>
      </c>
      <c r="AE369" s="157" t="s">
        <v>628</v>
      </c>
      <c r="AF369" s="96" t="s">
        <v>3279</v>
      </c>
      <c r="AG369" s="97"/>
      <c r="AH369" s="96">
        <v>5</v>
      </c>
      <c r="AI369" s="96">
        <v>45</v>
      </c>
      <c r="AJ369" s="96">
        <v>0</v>
      </c>
      <c r="AK369" s="96">
        <v>0</v>
      </c>
      <c r="AL369" s="96">
        <v>40</v>
      </c>
      <c r="AM369" s="96">
        <v>5</v>
      </c>
      <c r="AN369" s="96">
        <v>0</v>
      </c>
      <c r="AO369" s="96">
        <v>0</v>
      </c>
      <c r="AP369" s="96">
        <v>0</v>
      </c>
      <c r="AQ369" s="96">
        <v>0</v>
      </c>
      <c r="AR369" s="96">
        <v>0</v>
      </c>
      <c r="AS369" s="96">
        <v>40</v>
      </c>
      <c r="AT369" s="96">
        <v>5</v>
      </c>
      <c r="AU369" s="96">
        <v>0</v>
      </c>
      <c r="AV369" s="96">
        <v>0</v>
      </c>
      <c r="AW369" s="96">
        <v>0</v>
      </c>
      <c r="AX369" s="96">
        <v>0</v>
      </c>
      <c r="AY369" s="96">
        <v>0</v>
      </c>
      <c r="AZ369" s="96">
        <v>0</v>
      </c>
      <c r="BA369" s="96">
        <v>0</v>
      </c>
      <c r="BB369" s="96">
        <v>0</v>
      </c>
      <c r="BC369" s="96">
        <v>0</v>
      </c>
      <c r="BD369" s="96">
        <v>0</v>
      </c>
      <c r="BE369" s="96">
        <v>0</v>
      </c>
      <c r="BF369" s="96">
        <v>0</v>
      </c>
      <c r="BG369" s="96">
        <v>0</v>
      </c>
      <c r="BH369" s="96">
        <v>0</v>
      </c>
      <c r="BI369" s="96">
        <v>0</v>
      </c>
      <c r="BJ369" s="96">
        <v>0</v>
      </c>
      <c r="BK369" s="96">
        <v>0</v>
      </c>
      <c r="BL369" s="120" t="s">
        <v>4968</v>
      </c>
      <c r="BM369" s="98">
        <v>0</v>
      </c>
      <c r="BN369" s="133">
        <v>45</v>
      </c>
      <c r="BO369" s="237">
        <v>0</v>
      </c>
      <c r="BP369" s="79">
        <v>0</v>
      </c>
      <c r="BQ369" s="79">
        <v>0</v>
      </c>
      <c r="BR369" s="79">
        <v>0</v>
      </c>
      <c r="BS369" s="238">
        <v>0</v>
      </c>
      <c r="BT369" s="79">
        <v>0</v>
      </c>
      <c r="BU369" s="79">
        <v>0</v>
      </c>
      <c r="BV369" s="79">
        <v>0</v>
      </c>
      <c r="BW369" s="79">
        <v>0</v>
      </c>
      <c r="BX369" s="79">
        <v>0</v>
      </c>
      <c r="BY369" s="79">
        <v>0</v>
      </c>
      <c r="BZ369" s="79">
        <v>0</v>
      </c>
      <c r="CA369" s="79">
        <v>0</v>
      </c>
      <c r="CB369" s="79">
        <v>0</v>
      </c>
      <c r="CC369" s="79">
        <v>0</v>
      </c>
      <c r="CD369" s="79">
        <v>0</v>
      </c>
      <c r="CE369" s="79">
        <v>0</v>
      </c>
      <c r="CF369" s="79">
        <v>0</v>
      </c>
      <c r="CG369" s="79">
        <v>0</v>
      </c>
      <c r="CH369" s="79">
        <v>0</v>
      </c>
      <c r="CI369" s="81">
        <f t="shared" si="30"/>
        <v>45</v>
      </c>
      <c r="CJ369" s="260">
        <f t="shared" si="27"/>
        <v>45</v>
      </c>
      <c r="CK369" s="131">
        <f t="shared" si="28"/>
        <v>0</v>
      </c>
      <c r="CL369" s="131">
        <f t="shared" si="29"/>
        <v>0</v>
      </c>
      <c r="CM369" s="83">
        <v>3</v>
      </c>
      <c r="CN369" s="254" t="s">
        <v>4965</v>
      </c>
      <c r="CO369" s="140" t="s">
        <v>4965</v>
      </c>
      <c r="CP369" s="256" t="s">
        <v>4965</v>
      </c>
      <c r="CQ369" s="86" t="s">
        <v>4965</v>
      </c>
      <c r="CR369" s="85" t="s">
        <v>4965</v>
      </c>
      <c r="CS369" s="85" t="s">
        <v>4965</v>
      </c>
      <c r="CT369" s="85" t="s">
        <v>4965</v>
      </c>
      <c r="CU369" s="86"/>
    </row>
    <row r="370" spans="1:99" ht="12" customHeight="1" x14ac:dyDescent="0.2">
      <c r="A370" s="89" t="s">
        <v>2442</v>
      </c>
      <c r="B370" s="90" t="s">
        <v>2345</v>
      </c>
      <c r="C370" s="90" t="s">
        <v>1432</v>
      </c>
      <c r="D370" s="90" t="s">
        <v>1432</v>
      </c>
      <c r="E370" s="96" t="s">
        <v>1432</v>
      </c>
      <c r="F370" s="90" t="s">
        <v>2346</v>
      </c>
      <c r="G370" s="90" t="s">
        <v>2347</v>
      </c>
      <c r="H370" s="90" t="s">
        <v>1435</v>
      </c>
      <c r="I370" s="90" t="s">
        <v>2348</v>
      </c>
      <c r="J370" s="90">
        <v>527833</v>
      </c>
      <c r="K370" s="90">
        <v>171076</v>
      </c>
      <c r="L370" s="177" t="s">
        <v>3082</v>
      </c>
      <c r="M370" s="91">
        <v>41352</v>
      </c>
      <c r="N370" s="92" t="s">
        <v>1432</v>
      </c>
      <c r="O370" s="90">
        <v>0</v>
      </c>
      <c r="P370" s="90">
        <v>2</v>
      </c>
      <c r="Q370" s="93">
        <v>2</v>
      </c>
      <c r="R370" s="90" t="s">
        <v>3839</v>
      </c>
      <c r="S370" s="90" t="s">
        <v>1438</v>
      </c>
      <c r="T370" s="92" t="s">
        <v>3840</v>
      </c>
      <c r="U370" s="92" t="s">
        <v>3841</v>
      </c>
      <c r="V370" s="90" t="s">
        <v>1439</v>
      </c>
      <c r="W370" s="92" t="s">
        <v>1432</v>
      </c>
      <c r="X370" s="90" t="s">
        <v>1442</v>
      </c>
      <c r="Y370" s="90" t="s">
        <v>4694</v>
      </c>
      <c r="Z370" s="90" t="s">
        <v>1444</v>
      </c>
      <c r="AA370" s="90" t="s">
        <v>3894</v>
      </c>
      <c r="AB370" s="385">
        <v>8.9999999999999993E-3</v>
      </c>
      <c r="AC370" s="94">
        <v>41352</v>
      </c>
      <c r="AD370" s="95" t="s">
        <v>1432</v>
      </c>
      <c r="AE370" s="157" t="s">
        <v>3063</v>
      </c>
      <c r="AF370" s="96" t="s">
        <v>1445</v>
      </c>
      <c r="AG370" s="97"/>
      <c r="AH370" s="96">
        <v>0</v>
      </c>
      <c r="AI370" s="96">
        <v>0</v>
      </c>
      <c r="AJ370" s="96">
        <v>1</v>
      </c>
      <c r="AK370" s="96">
        <v>1</v>
      </c>
      <c r="AL370" s="96">
        <v>0</v>
      </c>
      <c r="AM370" s="96">
        <v>0</v>
      </c>
      <c r="AN370" s="96">
        <v>0</v>
      </c>
      <c r="AO370" s="96">
        <v>0</v>
      </c>
      <c r="AP370" s="96">
        <v>0</v>
      </c>
      <c r="AQ370" s="96">
        <v>1</v>
      </c>
      <c r="AR370" s="96">
        <v>1</v>
      </c>
      <c r="AS370" s="96">
        <v>0</v>
      </c>
      <c r="AT370" s="96">
        <v>0</v>
      </c>
      <c r="AU370" s="96">
        <v>0</v>
      </c>
      <c r="AV370" s="96">
        <v>0</v>
      </c>
      <c r="AW370" s="96">
        <v>0</v>
      </c>
      <c r="AX370" s="96">
        <v>0</v>
      </c>
      <c r="AY370" s="96">
        <v>0</v>
      </c>
      <c r="AZ370" s="96">
        <v>0</v>
      </c>
      <c r="BA370" s="96">
        <v>0</v>
      </c>
      <c r="BB370" s="96">
        <v>0</v>
      </c>
      <c r="BC370" s="96">
        <v>0</v>
      </c>
      <c r="BD370" s="96">
        <v>0</v>
      </c>
      <c r="BE370" s="96">
        <v>0</v>
      </c>
      <c r="BF370" s="96">
        <v>0</v>
      </c>
      <c r="BG370" s="96">
        <v>0</v>
      </c>
      <c r="BH370" s="96">
        <v>0</v>
      </c>
      <c r="BI370" s="96">
        <v>0</v>
      </c>
      <c r="BJ370" s="96">
        <v>0</v>
      </c>
      <c r="BK370" s="96">
        <v>0</v>
      </c>
      <c r="BL370" s="120" t="s">
        <v>4490</v>
      </c>
      <c r="BM370" s="98">
        <v>0</v>
      </c>
      <c r="BN370" s="133">
        <f>Q370/2</f>
        <v>1</v>
      </c>
      <c r="BO370" s="241">
        <v>1</v>
      </c>
      <c r="BP370" s="79">
        <v>0</v>
      </c>
      <c r="BQ370" s="79">
        <v>0</v>
      </c>
      <c r="BR370" s="79">
        <v>0</v>
      </c>
      <c r="BS370" s="238">
        <v>0</v>
      </c>
      <c r="BT370" s="79">
        <v>0</v>
      </c>
      <c r="BU370" s="79">
        <v>0</v>
      </c>
      <c r="BV370" s="79">
        <v>0</v>
      </c>
      <c r="BW370" s="79">
        <v>0</v>
      </c>
      <c r="BX370" s="79">
        <v>0</v>
      </c>
      <c r="BY370" s="79">
        <v>0</v>
      </c>
      <c r="BZ370" s="79">
        <v>0</v>
      </c>
      <c r="CA370" s="79">
        <v>0</v>
      </c>
      <c r="CB370" s="79">
        <v>0</v>
      </c>
      <c r="CC370" s="79">
        <v>0</v>
      </c>
      <c r="CD370" s="79">
        <v>0</v>
      </c>
      <c r="CE370" s="79">
        <v>0</v>
      </c>
      <c r="CF370" s="79">
        <v>0</v>
      </c>
      <c r="CG370" s="79">
        <v>0</v>
      </c>
      <c r="CH370" s="79">
        <v>0</v>
      </c>
      <c r="CI370" s="81">
        <f t="shared" si="30"/>
        <v>2</v>
      </c>
      <c r="CJ370" s="260">
        <f t="shared" si="27"/>
        <v>2</v>
      </c>
      <c r="CK370" s="260">
        <f t="shared" si="28"/>
        <v>1</v>
      </c>
      <c r="CL370" s="260">
        <f t="shared" si="29"/>
        <v>1</v>
      </c>
      <c r="CM370" s="83">
        <v>2</v>
      </c>
      <c r="CN370" s="83" t="s">
        <v>4965</v>
      </c>
      <c r="CO370" s="180" t="s">
        <v>1941</v>
      </c>
      <c r="CP370" s="256" t="s">
        <v>4965</v>
      </c>
      <c r="CQ370" s="85" t="s">
        <v>4965</v>
      </c>
      <c r="CR370" s="85" t="s">
        <v>4965</v>
      </c>
      <c r="CS370" s="85" t="s">
        <v>4965</v>
      </c>
      <c r="CT370" s="85" t="s">
        <v>4965</v>
      </c>
      <c r="CU370" s="85"/>
    </row>
    <row r="371" spans="1:99" s="363" customFormat="1" ht="12" customHeight="1" x14ac:dyDescent="0.2">
      <c r="A371" s="89" t="s">
        <v>2442</v>
      </c>
      <c r="B371" s="90" t="s">
        <v>3842</v>
      </c>
      <c r="C371" s="90" t="s">
        <v>1432</v>
      </c>
      <c r="D371" s="90" t="s">
        <v>1432</v>
      </c>
      <c r="E371" s="96" t="s">
        <v>1432</v>
      </c>
      <c r="F371" s="90" t="s">
        <v>3843</v>
      </c>
      <c r="G371" s="90" t="s">
        <v>3844</v>
      </c>
      <c r="H371" s="90" t="s">
        <v>2717</v>
      </c>
      <c r="I371" s="90" t="s">
        <v>3845</v>
      </c>
      <c r="J371" s="90">
        <v>527208</v>
      </c>
      <c r="K371" s="90">
        <v>177201</v>
      </c>
      <c r="L371" s="177" t="s">
        <v>4766</v>
      </c>
      <c r="M371" s="91">
        <v>42094</v>
      </c>
      <c r="N371" s="92" t="s">
        <v>1432</v>
      </c>
      <c r="O371" s="90">
        <v>0</v>
      </c>
      <c r="P371" s="90">
        <v>8</v>
      </c>
      <c r="Q371" s="93">
        <v>8</v>
      </c>
      <c r="R371" s="90" t="s">
        <v>3846</v>
      </c>
      <c r="S371" s="90" t="s">
        <v>1438</v>
      </c>
      <c r="T371" s="92" t="s">
        <v>3847</v>
      </c>
      <c r="U371" s="92" t="s">
        <v>417</v>
      </c>
      <c r="V371" s="90" t="s">
        <v>1439</v>
      </c>
      <c r="W371" s="92" t="s">
        <v>1432</v>
      </c>
      <c r="X371" s="90" t="s">
        <v>1442</v>
      </c>
      <c r="Y371" s="90" t="s">
        <v>1443</v>
      </c>
      <c r="Z371" s="90" t="s">
        <v>1444</v>
      </c>
      <c r="AA371" s="90" t="s">
        <v>2713</v>
      </c>
      <c r="AB371" s="385">
        <v>7.5999999999999998E-2</v>
      </c>
      <c r="AC371" s="94">
        <v>42094</v>
      </c>
      <c r="AD371" s="95" t="s">
        <v>1432</v>
      </c>
      <c r="AE371" s="157" t="s">
        <v>3063</v>
      </c>
      <c r="AF371" s="96" t="s">
        <v>1445</v>
      </c>
      <c r="AG371" s="97"/>
      <c r="AH371" s="96">
        <v>0</v>
      </c>
      <c r="AI371" s="96">
        <v>0</v>
      </c>
      <c r="AJ371" s="96">
        <v>0</v>
      </c>
      <c r="AK371" s="96">
        <v>0</v>
      </c>
      <c r="AL371" s="96">
        <v>4</v>
      </c>
      <c r="AM371" s="96">
        <v>4</v>
      </c>
      <c r="AN371" s="96">
        <v>0</v>
      </c>
      <c r="AO371" s="96">
        <v>0</v>
      </c>
      <c r="AP371" s="96">
        <v>0</v>
      </c>
      <c r="AQ371" s="96">
        <v>0</v>
      </c>
      <c r="AR371" s="96">
        <v>0</v>
      </c>
      <c r="AS371" s="96">
        <v>4</v>
      </c>
      <c r="AT371" s="96">
        <v>4</v>
      </c>
      <c r="AU371" s="96">
        <v>0</v>
      </c>
      <c r="AV371" s="96">
        <v>0</v>
      </c>
      <c r="AW371" s="96">
        <v>0</v>
      </c>
      <c r="AX371" s="96">
        <v>0</v>
      </c>
      <c r="AY371" s="96">
        <v>0</v>
      </c>
      <c r="AZ371" s="96">
        <v>0</v>
      </c>
      <c r="BA371" s="96">
        <v>0</v>
      </c>
      <c r="BB371" s="96">
        <v>0</v>
      </c>
      <c r="BC371" s="96">
        <v>0</v>
      </c>
      <c r="BD371" s="96">
        <v>0</v>
      </c>
      <c r="BE371" s="96">
        <v>0</v>
      </c>
      <c r="BF371" s="96">
        <v>0</v>
      </c>
      <c r="BG371" s="96">
        <v>0</v>
      </c>
      <c r="BH371" s="96">
        <v>0</v>
      </c>
      <c r="BI371" s="96">
        <v>0</v>
      </c>
      <c r="BJ371" s="96">
        <v>0</v>
      </c>
      <c r="BK371" s="96">
        <v>0</v>
      </c>
      <c r="BL371" s="120" t="s">
        <v>4490</v>
      </c>
      <c r="BM371" s="98">
        <v>0</v>
      </c>
      <c r="BN371" s="133">
        <f>Q371/2</f>
        <v>4</v>
      </c>
      <c r="BO371" s="241">
        <v>4</v>
      </c>
      <c r="BP371" s="79">
        <v>0</v>
      </c>
      <c r="BQ371" s="79">
        <v>0</v>
      </c>
      <c r="BR371" s="79">
        <v>0</v>
      </c>
      <c r="BS371" s="238">
        <v>0</v>
      </c>
      <c r="BT371" s="79">
        <v>0</v>
      </c>
      <c r="BU371" s="79">
        <v>0</v>
      </c>
      <c r="BV371" s="79">
        <v>0</v>
      </c>
      <c r="BW371" s="79">
        <v>0</v>
      </c>
      <c r="BX371" s="79">
        <v>0</v>
      </c>
      <c r="BY371" s="79">
        <v>0</v>
      </c>
      <c r="BZ371" s="79">
        <v>0</v>
      </c>
      <c r="CA371" s="79">
        <v>0</v>
      </c>
      <c r="CB371" s="79">
        <v>0</v>
      </c>
      <c r="CC371" s="79">
        <v>0</v>
      </c>
      <c r="CD371" s="79">
        <v>0</v>
      </c>
      <c r="CE371" s="79">
        <v>0</v>
      </c>
      <c r="CF371" s="79">
        <v>0</v>
      </c>
      <c r="CG371" s="79">
        <v>0</v>
      </c>
      <c r="CH371" s="79">
        <v>0</v>
      </c>
      <c r="CI371" s="81">
        <f t="shared" si="30"/>
        <v>8</v>
      </c>
      <c r="CJ371" s="260">
        <f t="shared" si="27"/>
        <v>8</v>
      </c>
      <c r="CK371" s="260">
        <f t="shared" si="28"/>
        <v>4</v>
      </c>
      <c r="CL371" s="260">
        <f t="shared" si="29"/>
        <v>4</v>
      </c>
      <c r="CM371" s="83">
        <v>2</v>
      </c>
      <c r="CN371" s="83" t="s">
        <v>4965</v>
      </c>
      <c r="CO371" s="140" t="s">
        <v>4965</v>
      </c>
      <c r="CP371" s="256" t="s">
        <v>4965</v>
      </c>
      <c r="CQ371" s="85" t="s">
        <v>4965</v>
      </c>
      <c r="CR371" s="85" t="s">
        <v>4965</v>
      </c>
      <c r="CS371" s="85" t="s">
        <v>4965</v>
      </c>
      <c r="CT371" s="85" t="s">
        <v>4965</v>
      </c>
      <c r="CU371" s="85"/>
    </row>
    <row r="372" spans="1:99" ht="12" customHeight="1" x14ac:dyDescent="0.2">
      <c r="A372" s="89" t="s">
        <v>2442</v>
      </c>
      <c r="B372" s="90" t="s">
        <v>3848</v>
      </c>
      <c r="C372" s="90" t="s">
        <v>2564</v>
      </c>
      <c r="D372" s="90" t="s">
        <v>1432</v>
      </c>
      <c r="E372" s="96" t="s">
        <v>1432</v>
      </c>
      <c r="F372" s="90" t="s">
        <v>2565</v>
      </c>
      <c r="G372" s="90" t="s">
        <v>271</v>
      </c>
      <c r="H372" s="90" t="s">
        <v>1458</v>
      </c>
      <c r="I372" s="90" t="s">
        <v>2566</v>
      </c>
      <c r="J372" s="90">
        <v>524150</v>
      </c>
      <c r="K372" s="90">
        <v>174950</v>
      </c>
      <c r="L372" s="177" t="s">
        <v>3079</v>
      </c>
      <c r="M372" s="91">
        <v>41355</v>
      </c>
      <c r="N372" s="92" t="s">
        <v>1432</v>
      </c>
      <c r="O372" s="90">
        <v>0</v>
      </c>
      <c r="P372" s="90">
        <v>76</v>
      </c>
      <c r="Q372" s="93">
        <v>76</v>
      </c>
      <c r="R372" s="90" t="s">
        <v>2382</v>
      </c>
      <c r="S372" s="90" t="s">
        <v>1154</v>
      </c>
      <c r="T372" s="92" t="s">
        <v>2383</v>
      </c>
      <c r="U372" s="92" t="s">
        <v>2381</v>
      </c>
      <c r="V372" s="90" t="s">
        <v>1439</v>
      </c>
      <c r="W372" s="92" t="s">
        <v>1432</v>
      </c>
      <c r="X372" s="90" t="s">
        <v>1442</v>
      </c>
      <c r="Y372" s="90" t="s">
        <v>1443</v>
      </c>
      <c r="Z372" s="90" t="s">
        <v>1443</v>
      </c>
      <c r="AA372" s="90" t="s">
        <v>1444</v>
      </c>
      <c r="AB372" s="385">
        <v>0.218</v>
      </c>
      <c r="AC372" s="94">
        <v>41355</v>
      </c>
      <c r="AD372" s="95" t="s">
        <v>1432</v>
      </c>
      <c r="AE372" s="157" t="s">
        <v>3063</v>
      </c>
      <c r="AF372" s="96" t="s">
        <v>1445</v>
      </c>
      <c r="AG372" s="97"/>
      <c r="AH372" s="96">
        <v>8</v>
      </c>
      <c r="AI372" s="96">
        <v>76</v>
      </c>
      <c r="AJ372" s="96">
        <v>0</v>
      </c>
      <c r="AK372" s="96">
        <v>28</v>
      </c>
      <c r="AL372" s="96">
        <v>44</v>
      </c>
      <c r="AM372" s="96">
        <v>4</v>
      </c>
      <c r="AN372" s="96">
        <v>0</v>
      </c>
      <c r="AO372" s="96">
        <v>0</v>
      </c>
      <c r="AP372" s="96">
        <v>0</v>
      </c>
      <c r="AQ372" s="96">
        <v>0</v>
      </c>
      <c r="AR372" s="96">
        <v>28</v>
      </c>
      <c r="AS372" s="96">
        <v>44</v>
      </c>
      <c r="AT372" s="96">
        <v>4</v>
      </c>
      <c r="AU372" s="96">
        <v>0</v>
      </c>
      <c r="AV372" s="96">
        <v>0</v>
      </c>
      <c r="AW372" s="96">
        <v>0</v>
      </c>
      <c r="AX372" s="96">
        <v>0</v>
      </c>
      <c r="AY372" s="96">
        <v>0</v>
      </c>
      <c r="AZ372" s="96">
        <v>0</v>
      </c>
      <c r="BA372" s="96">
        <v>0</v>
      </c>
      <c r="BB372" s="96">
        <v>0</v>
      </c>
      <c r="BC372" s="96">
        <v>0</v>
      </c>
      <c r="BD372" s="96">
        <v>0</v>
      </c>
      <c r="BE372" s="96">
        <v>0</v>
      </c>
      <c r="BF372" s="96">
        <v>0</v>
      </c>
      <c r="BG372" s="96">
        <v>0</v>
      </c>
      <c r="BH372" s="96">
        <v>0</v>
      </c>
      <c r="BI372" s="96">
        <v>0</v>
      </c>
      <c r="BJ372" s="96">
        <v>0</v>
      </c>
      <c r="BK372" s="96">
        <v>0</v>
      </c>
      <c r="BL372" s="120" t="s">
        <v>4491</v>
      </c>
      <c r="BM372" s="98">
        <v>0</v>
      </c>
      <c r="BN372" s="133">
        <v>76</v>
      </c>
      <c r="BO372" s="237">
        <v>0</v>
      </c>
      <c r="BP372" s="79">
        <v>0</v>
      </c>
      <c r="BQ372" s="79">
        <v>0</v>
      </c>
      <c r="BR372" s="79">
        <v>0</v>
      </c>
      <c r="BS372" s="238">
        <v>0</v>
      </c>
      <c r="BT372" s="79">
        <v>0</v>
      </c>
      <c r="BU372" s="79">
        <v>0</v>
      </c>
      <c r="BV372" s="79">
        <v>0</v>
      </c>
      <c r="BW372" s="79">
        <v>0</v>
      </c>
      <c r="BX372" s="79">
        <v>0</v>
      </c>
      <c r="BY372" s="79">
        <v>0</v>
      </c>
      <c r="BZ372" s="79">
        <v>0</v>
      </c>
      <c r="CA372" s="79">
        <v>0</v>
      </c>
      <c r="CB372" s="79">
        <v>0</v>
      </c>
      <c r="CC372" s="79">
        <v>0</v>
      </c>
      <c r="CD372" s="79">
        <v>0</v>
      </c>
      <c r="CE372" s="79">
        <v>0</v>
      </c>
      <c r="CF372" s="79">
        <v>0</v>
      </c>
      <c r="CG372" s="79">
        <v>0</v>
      </c>
      <c r="CH372" s="79">
        <v>0</v>
      </c>
      <c r="CI372" s="81">
        <f t="shared" si="30"/>
        <v>76</v>
      </c>
      <c r="CJ372" s="260">
        <f t="shared" si="27"/>
        <v>76</v>
      </c>
      <c r="CK372" s="131">
        <f t="shared" si="28"/>
        <v>0</v>
      </c>
      <c r="CL372" s="131">
        <f t="shared" si="29"/>
        <v>0</v>
      </c>
      <c r="CM372" s="83">
        <v>3</v>
      </c>
      <c r="CN372" s="254" t="s">
        <v>4965</v>
      </c>
      <c r="CO372" s="180" t="s">
        <v>1942</v>
      </c>
      <c r="CP372" s="256" t="s">
        <v>4965</v>
      </c>
      <c r="CQ372" s="86" t="s">
        <v>4965</v>
      </c>
      <c r="CR372" s="85" t="s">
        <v>4965</v>
      </c>
      <c r="CS372" s="85" t="s">
        <v>4965</v>
      </c>
      <c r="CT372" s="85" t="s">
        <v>4965</v>
      </c>
      <c r="CU372" s="86"/>
    </row>
    <row r="373" spans="1:99" ht="12" customHeight="1" x14ac:dyDescent="0.2">
      <c r="A373" s="89" t="s">
        <v>2442</v>
      </c>
      <c r="B373" s="90" t="s">
        <v>2384</v>
      </c>
      <c r="C373" s="90" t="s">
        <v>1432</v>
      </c>
      <c r="D373" s="90" t="s">
        <v>1432</v>
      </c>
      <c r="E373" s="96" t="s">
        <v>1432</v>
      </c>
      <c r="F373" s="90" t="s">
        <v>2385</v>
      </c>
      <c r="G373" s="90" t="s">
        <v>2386</v>
      </c>
      <c r="H373" s="90" t="s">
        <v>1885</v>
      </c>
      <c r="I373" s="90" t="s">
        <v>2387</v>
      </c>
      <c r="J373" s="90">
        <v>526203</v>
      </c>
      <c r="K373" s="90">
        <v>173846</v>
      </c>
      <c r="L373" s="177" t="s">
        <v>3089</v>
      </c>
      <c r="M373" s="91">
        <v>41540</v>
      </c>
      <c r="N373" s="92" t="s">
        <v>1432</v>
      </c>
      <c r="O373" s="90">
        <v>2</v>
      </c>
      <c r="P373" s="90">
        <v>1</v>
      </c>
      <c r="Q373" s="93">
        <v>-1</v>
      </c>
      <c r="R373" s="90" t="s">
        <v>2388</v>
      </c>
      <c r="S373" s="90" t="s">
        <v>1438</v>
      </c>
      <c r="T373" s="92" t="s">
        <v>423</v>
      </c>
      <c r="U373" s="92" t="s">
        <v>2389</v>
      </c>
      <c r="V373" s="90" t="s">
        <v>1439</v>
      </c>
      <c r="W373" s="92" t="s">
        <v>1432</v>
      </c>
      <c r="X373" s="90" t="s">
        <v>1442</v>
      </c>
      <c r="Y373" s="90" t="s">
        <v>1453</v>
      </c>
      <c r="Z373" s="90" t="s">
        <v>1444</v>
      </c>
      <c r="AA373" s="90" t="s">
        <v>4207</v>
      </c>
      <c r="AB373" s="385">
        <v>1.2999999999999999E-2</v>
      </c>
      <c r="AC373" s="94">
        <v>41540</v>
      </c>
      <c r="AD373" s="95" t="s">
        <v>1432</v>
      </c>
      <c r="AE373" s="157" t="s">
        <v>3063</v>
      </c>
      <c r="AF373" s="96" t="s">
        <v>1445</v>
      </c>
      <c r="AG373" s="97"/>
      <c r="AH373" s="96">
        <v>0</v>
      </c>
      <c r="AI373" s="96">
        <v>0</v>
      </c>
      <c r="AJ373" s="96">
        <v>0</v>
      </c>
      <c r="AK373" s="96">
        <v>-1</v>
      </c>
      <c r="AL373" s="96">
        <v>-1</v>
      </c>
      <c r="AM373" s="96">
        <v>1</v>
      </c>
      <c r="AN373" s="96">
        <v>0</v>
      </c>
      <c r="AO373" s="96">
        <v>0</v>
      </c>
      <c r="AP373" s="96">
        <v>0</v>
      </c>
      <c r="AQ373" s="96">
        <v>0</v>
      </c>
      <c r="AR373" s="96">
        <v>-1</v>
      </c>
      <c r="AS373" s="96">
        <v>-1</v>
      </c>
      <c r="AT373" s="96">
        <v>0</v>
      </c>
      <c r="AU373" s="96">
        <v>0</v>
      </c>
      <c r="AV373" s="96">
        <v>0</v>
      </c>
      <c r="AW373" s="96">
        <v>0</v>
      </c>
      <c r="AX373" s="96">
        <v>0</v>
      </c>
      <c r="AY373" s="96">
        <v>0</v>
      </c>
      <c r="AZ373" s="96">
        <v>0</v>
      </c>
      <c r="BA373" s="96">
        <v>1</v>
      </c>
      <c r="BB373" s="96">
        <v>0</v>
      </c>
      <c r="BC373" s="96">
        <v>0</v>
      </c>
      <c r="BD373" s="96">
        <v>0</v>
      </c>
      <c r="BE373" s="96">
        <v>0</v>
      </c>
      <c r="BF373" s="96">
        <v>0</v>
      </c>
      <c r="BG373" s="96">
        <v>0</v>
      </c>
      <c r="BH373" s="96">
        <v>0</v>
      </c>
      <c r="BI373" s="96">
        <v>0</v>
      </c>
      <c r="BJ373" s="96">
        <v>0</v>
      </c>
      <c r="BK373" s="96">
        <v>0</v>
      </c>
      <c r="BL373" s="120" t="s">
        <v>4490</v>
      </c>
      <c r="BM373" s="98">
        <v>0</v>
      </c>
      <c r="BN373" s="133">
        <f t="shared" ref="BN373:BN391" si="32">Q373/2</f>
        <v>-0.5</v>
      </c>
      <c r="BO373" s="241">
        <v>-0.5</v>
      </c>
      <c r="BP373" s="79">
        <v>0</v>
      </c>
      <c r="BQ373" s="79">
        <v>0</v>
      </c>
      <c r="BR373" s="79">
        <v>0</v>
      </c>
      <c r="BS373" s="238">
        <v>0</v>
      </c>
      <c r="BT373" s="79">
        <v>0</v>
      </c>
      <c r="BU373" s="79">
        <v>0</v>
      </c>
      <c r="BV373" s="79">
        <v>0</v>
      </c>
      <c r="BW373" s="79">
        <v>0</v>
      </c>
      <c r="BX373" s="79">
        <v>0</v>
      </c>
      <c r="BY373" s="79">
        <v>0</v>
      </c>
      <c r="BZ373" s="79">
        <v>0</v>
      </c>
      <c r="CA373" s="79">
        <v>0</v>
      </c>
      <c r="CB373" s="79">
        <v>0</v>
      </c>
      <c r="CC373" s="79">
        <v>0</v>
      </c>
      <c r="CD373" s="79">
        <v>0</v>
      </c>
      <c r="CE373" s="79">
        <v>0</v>
      </c>
      <c r="CF373" s="79">
        <v>0</v>
      </c>
      <c r="CG373" s="79">
        <v>0</v>
      </c>
      <c r="CH373" s="79">
        <v>0</v>
      </c>
      <c r="CI373" s="81">
        <f t="shared" si="30"/>
        <v>-1</v>
      </c>
      <c r="CJ373" s="260">
        <f t="shared" si="27"/>
        <v>-1</v>
      </c>
      <c r="CK373" s="260">
        <f t="shared" si="28"/>
        <v>-0.5</v>
      </c>
      <c r="CL373" s="260">
        <f t="shared" si="29"/>
        <v>-0.5</v>
      </c>
      <c r="CM373" s="83">
        <v>8</v>
      </c>
      <c r="CN373" s="254" t="s">
        <v>4965</v>
      </c>
      <c r="CO373" s="140" t="s">
        <v>4965</v>
      </c>
      <c r="CP373" s="256" t="s">
        <v>4965</v>
      </c>
      <c r="CQ373" s="86" t="s">
        <v>4965</v>
      </c>
      <c r="CR373" s="85" t="s">
        <v>4965</v>
      </c>
      <c r="CS373" s="85" t="s">
        <v>4965</v>
      </c>
      <c r="CT373" s="85" t="s">
        <v>4965</v>
      </c>
      <c r="CU373" s="86"/>
    </row>
    <row r="374" spans="1:99" ht="12" customHeight="1" x14ac:dyDescent="0.2">
      <c r="A374" s="89" t="s">
        <v>2442</v>
      </c>
      <c r="B374" s="90" t="s">
        <v>2390</v>
      </c>
      <c r="C374" s="90" t="s">
        <v>1432</v>
      </c>
      <c r="D374" s="90" t="s">
        <v>1432</v>
      </c>
      <c r="E374" s="96" t="s">
        <v>1432</v>
      </c>
      <c r="F374" s="90" t="s">
        <v>2391</v>
      </c>
      <c r="G374" s="90" t="s">
        <v>3282</v>
      </c>
      <c r="H374" s="90" t="s">
        <v>1435</v>
      </c>
      <c r="I374" s="90" t="s">
        <v>2392</v>
      </c>
      <c r="J374" s="90">
        <v>527277</v>
      </c>
      <c r="K374" s="90">
        <v>171300</v>
      </c>
      <c r="L374" s="177" t="s">
        <v>3069</v>
      </c>
      <c r="M374" s="91">
        <v>42094</v>
      </c>
      <c r="N374" s="92" t="s">
        <v>1432</v>
      </c>
      <c r="O374" s="90">
        <v>1</v>
      </c>
      <c r="P374" s="90">
        <v>2</v>
      </c>
      <c r="Q374" s="93">
        <v>1</v>
      </c>
      <c r="R374" s="90" t="s">
        <v>3705</v>
      </c>
      <c r="S374" s="90" t="s">
        <v>1438</v>
      </c>
      <c r="T374" s="92" t="s">
        <v>3706</v>
      </c>
      <c r="U374" s="92" t="s">
        <v>3946</v>
      </c>
      <c r="V374" s="90" t="s">
        <v>1439</v>
      </c>
      <c r="W374" s="92" t="s">
        <v>1432</v>
      </c>
      <c r="X374" s="90" t="s">
        <v>1442</v>
      </c>
      <c r="Y374" s="90" t="s">
        <v>1453</v>
      </c>
      <c r="Z374" s="90" t="s">
        <v>1444</v>
      </c>
      <c r="AA374" s="90" t="s">
        <v>1454</v>
      </c>
      <c r="AB374" s="385">
        <v>1.2999999999999999E-2</v>
      </c>
      <c r="AC374" s="94">
        <v>42094</v>
      </c>
      <c r="AD374" s="95" t="s">
        <v>1432</v>
      </c>
      <c r="AE374" s="157" t="s">
        <v>3063</v>
      </c>
      <c r="AF374" s="96" t="s">
        <v>1445</v>
      </c>
      <c r="AG374" s="97"/>
      <c r="AH374" s="96">
        <v>0</v>
      </c>
      <c r="AI374" s="96">
        <v>0</v>
      </c>
      <c r="AJ374" s="96">
        <v>0</v>
      </c>
      <c r="AK374" s="96">
        <v>0</v>
      </c>
      <c r="AL374" s="96">
        <v>1</v>
      </c>
      <c r="AM374" s="96">
        <v>1</v>
      </c>
      <c r="AN374" s="96">
        <v>-1</v>
      </c>
      <c r="AO374" s="96">
        <v>0</v>
      </c>
      <c r="AP374" s="96">
        <v>0</v>
      </c>
      <c r="AQ374" s="96">
        <v>0</v>
      </c>
      <c r="AR374" s="96">
        <v>0</v>
      </c>
      <c r="AS374" s="96">
        <v>1</v>
      </c>
      <c r="AT374" s="96">
        <v>1</v>
      </c>
      <c r="AU374" s="96">
        <v>0</v>
      </c>
      <c r="AV374" s="96">
        <v>0</v>
      </c>
      <c r="AW374" s="96">
        <v>0</v>
      </c>
      <c r="AX374" s="96">
        <v>0</v>
      </c>
      <c r="AY374" s="96">
        <v>0</v>
      </c>
      <c r="AZ374" s="96">
        <v>0</v>
      </c>
      <c r="BA374" s="96">
        <v>0</v>
      </c>
      <c r="BB374" s="96">
        <v>-1</v>
      </c>
      <c r="BC374" s="96">
        <v>0</v>
      </c>
      <c r="BD374" s="96">
        <v>0</v>
      </c>
      <c r="BE374" s="96">
        <v>0</v>
      </c>
      <c r="BF374" s="96">
        <v>0</v>
      </c>
      <c r="BG374" s="96">
        <v>0</v>
      </c>
      <c r="BH374" s="96">
        <v>0</v>
      </c>
      <c r="BI374" s="96">
        <v>0</v>
      </c>
      <c r="BJ374" s="96">
        <v>0</v>
      </c>
      <c r="BK374" s="96">
        <v>0</v>
      </c>
      <c r="BL374" s="120" t="s">
        <v>4490</v>
      </c>
      <c r="BM374" s="98">
        <v>0</v>
      </c>
      <c r="BN374" s="133">
        <f t="shared" si="32"/>
        <v>0.5</v>
      </c>
      <c r="BO374" s="241">
        <v>0.5</v>
      </c>
      <c r="BP374" s="79">
        <v>0</v>
      </c>
      <c r="BQ374" s="79">
        <v>0</v>
      </c>
      <c r="BR374" s="79">
        <v>0</v>
      </c>
      <c r="BS374" s="238">
        <v>0</v>
      </c>
      <c r="BT374" s="79">
        <v>0</v>
      </c>
      <c r="BU374" s="79">
        <v>0</v>
      </c>
      <c r="BV374" s="79">
        <v>0</v>
      </c>
      <c r="BW374" s="79">
        <v>0</v>
      </c>
      <c r="BX374" s="79">
        <v>0</v>
      </c>
      <c r="BY374" s="79">
        <v>0</v>
      </c>
      <c r="BZ374" s="79">
        <v>0</v>
      </c>
      <c r="CA374" s="79">
        <v>0</v>
      </c>
      <c r="CB374" s="79">
        <v>0</v>
      </c>
      <c r="CC374" s="79">
        <v>0</v>
      </c>
      <c r="CD374" s="79">
        <v>0</v>
      </c>
      <c r="CE374" s="79">
        <v>0</v>
      </c>
      <c r="CF374" s="79">
        <v>0</v>
      </c>
      <c r="CG374" s="79">
        <v>0</v>
      </c>
      <c r="CH374" s="79">
        <v>0</v>
      </c>
      <c r="CI374" s="81">
        <f t="shared" si="30"/>
        <v>1</v>
      </c>
      <c r="CJ374" s="260">
        <f t="shared" si="27"/>
        <v>1</v>
      </c>
      <c r="CK374" s="260">
        <f t="shared" si="28"/>
        <v>0.5</v>
      </c>
      <c r="CL374" s="260">
        <f t="shared" si="29"/>
        <v>0.5</v>
      </c>
      <c r="CM374" s="83">
        <v>8</v>
      </c>
      <c r="CN374" s="254" t="s">
        <v>4965</v>
      </c>
      <c r="CO374" s="140" t="s">
        <v>4965</v>
      </c>
      <c r="CP374" s="256" t="s">
        <v>4965</v>
      </c>
      <c r="CQ374" s="86" t="s">
        <v>4965</v>
      </c>
      <c r="CR374" s="85" t="s">
        <v>4965</v>
      </c>
      <c r="CS374" s="85" t="s">
        <v>4965</v>
      </c>
      <c r="CT374" s="85" t="s">
        <v>4965</v>
      </c>
      <c r="CU374" s="86"/>
    </row>
    <row r="375" spans="1:99" ht="12" customHeight="1" x14ac:dyDescent="0.2">
      <c r="A375" s="89" t="s">
        <v>2442</v>
      </c>
      <c r="B375" s="90" t="s">
        <v>3707</v>
      </c>
      <c r="C375" s="90" t="s">
        <v>1432</v>
      </c>
      <c r="D375" s="90" t="s">
        <v>1432</v>
      </c>
      <c r="E375" s="96" t="s">
        <v>1432</v>
      </c>
      <c r="F375" s="90" t="s">
        <v>3708</v>
      </c>
      <c r="G375" s="90" t="s">
        <v>3709</v>
      </c>
      <c r="H375" s="90" t="s">
        <v>1435</v>
      </c>
      <c r="I375" s="90" t="s">
        <v>3710</v>
      </c>
      <c r="J375" s="90">
        <v>528852</v>
      </c>
      <c r="K375" s="90">
        <v>172432</v>
      </c>
      <c r="L375" s="177" t="s">
        <v>3077</v>
      </c>
      <c r="M375" s="91">
        <v>41389</v>
      </c>
      <c r="N375" s="92" t="s">
        <v>1432</v>
      </c>
      <c r="O375" s="90">
        <v>2</v>
      </c>
      <c r="P375" s="90">
        <v>1</v>
      </c>
      <c r="Q375" s="93">
        <v>-1</v>
      </c>
      <c r="R375" s="90" t="s">
        <v>3712</v>
      </c>
      <c r="S375" s="90" t="s">
        <v>1438</v>
      </c>
      <c r="T375" s="92" t="s">
        <v>460</v>
      </c>
      <c r="U375" s="92" t="s">
        <v>3713</v>
      </c>
      <c r="V375" s="90" t="s">
        <v>1439</v>
      </c>
      <c r="W375" s="92" t="s">
        <v>1432</v>
      </c>
      <c r="X375" s="90" t="s">
        <v>1442</v>
      </c>
      <c r="Y375" s="90" t="s">
        <v>1453</v>
      </c>
      <c r="Z375" s="90" t="s">
        <v>1444</v>
      </c>
      <c r="AA375" s="90" t="s">
        <v>3714</v>
      </c>
      <c r="AB375" s="385">
        <v>1.2E-2</v>
      </c>
      <c r="AC375" s="94">
        <v>41389</v>
      </c>
      <c r="AD375" s="95" t="s">
        <v>1432</v>
      </c>
      <c r="AE375" s="157" t="s">
        <v>3063</v>
      </c>
      <c r="AF375" s="96" t="s">
        <v>1445</v>
      </c>
      <c r="AG375" s="97"/>
      <c r="AH375" s="96">
        <v>0</v>
      </c>
      <c r="AI375" s="96">
        <v>0</v>
      </c>
      <c r="AJ375" s="96">
        <v>0</v>
      </c>
      <c r="AK375" s="96">
        <v>-1</v>
      </c>
      <c r="AL375" s="96">
        <v>-1</v>
      </c>
      <c r="AM375" s="96">
        <v>1</v>
      </c>
      <c r="AN375" s="96">
        <v>0</v>
      </c>
      <c r="AO375" s="96">
        <v>0</v>
      </c>
      <c r="AP375" s="96">
        <v>0</v>
      </c>
      <c r="AQ375" s="96">
        <v>0</v>
      </c>
      <c r="AR375" s="96">
        <v>-1</v>
      </c>
      <c r="AS375" s="96">
        <v>-1</v>
      </c>
      <c r="AT375" s="96">
        <v>1</v>
      </c>
      <c r="AU375" s="96">
        <v>0</v>
      </c>
      <c r="AV375" s="96">
        <v>0</v>
      </c>
      <c r="AW375" s="96">
        <v>0</v>
      </c>
      <c r="AX375" s="96">
        <v>0</v>
      </c>
      <c r="AY375" s="96">
        <v>0</v>
      </c>
      <c r="AZ375" s="96">
        <v>0</v>
      </c>
      <c r="BA375" s="96">
        <v>0</v>
      </c>
      <c r="BB375" s="96">
        <v>0</v>
      </c>
      <c r="BC375" s="96">
        <v>0</v>
      </c>
      <c r="BD375" s="96">
        <v>0</v>
      </c>
      <c r="BE375" s="96">
        <v>0</v>
      </c>
      <c r="BF375" s="96">
        <v>0</v>
      </c>
      <c r="BG375" s="96">
        <v>0</v>
      </c>
      <c r="BH375" s="96">
        <v>0</v>
      </c>
      <c r="BI375" s="96">
        <v>0</v>
      </c>
      <c r="BJ375" s="96">
        <v>0</v>
      </c>
      <c r="BK375" s="96">
        <v>0</v>
      </c>
      <c r="BL375" s="120" t="s">
        <v>4490</v>
      </c>
      <c r="BM375" s="98">
        <v>0</v>
      </c>
      <c r="BN375" s="133">
        <f t="shared" si="32"/>
        <v>-0.5</v>
      </c>
      <c r="BO375" s="241">
        <v>-0.5</v>
      </c>
      <c r="BP375" s="79">
        <v>0</v>
      </c>
      <c r="BQ375" s="79">
        <v>0</v>
      </c>
      <c r="BR375" s="79">
        <v>0</v>
      </c>
      <c r="BS375" s="238">
        <v>0</v>
      </c>
      <c r="BT375" s="79">
        <v>0</v>
      </c>
      <c r="BU375" s="79">
        <v>0</v>
      </c>
      <c r="BV375" s="79">
        <v>0</v>
      </c>
      <c r="BW375" s="79">
        <v>0</v>
      </c>
      <c r="BX375" s="79">
        <v>0</v>
      </c>
      <c r="BY375" s="79">
        <v>0</v>
      </c>
      <c r="BZ375" s="79">
        <v>0</v>
      </c>
      <c r="CA375" s="79">
        <v>0</v>
      </c>
      <c r="CB375" s="79">
        <v>0</v>
      </c>
      <c r="CC375" s="79">
        <v>0</v>
      </c>
      <c r="CD375" s="79">
        <v>0</v>
      </c>
      <c r="CE375" s="79">
        <v>0</v>
      </c>
      <c r="CF375" s="79">
        <v>0</v>
      </c>
      <c r="CG375" s="79">
        <v>0</v>
      </c>
      <c r="CH375" s="79">
        <v>0</v>
      </c>
      <c r="CI375" s="81">
        <f t="shared" si="30"/>
        <v>-1</v>
      </c>
      <c r="CJ375" s="260">
        <f t="shared" si="27"/>
        <v>-1</v>
      </c>
      <c r="CK375" s="260">
        <f t="shared" si="28"/>
        <v>-0.5</v>
      </c>
      <c r="CL375" s="260">
        <f t="shared" si="29"/>
        <v>-0.5</v>
      </c>
      <c r="CM375" s="83">
        <v>8</v>
      </c>
      <c r="CN375" s="254" t="s">
        <v>4965</v>
      </c>
      <c r="CO375" s="140" t="s">
        <v>4965</v>
      </c>
      <c r="CP375" s="256" t="s">
        <v>4965</v>
      </c>
      <c r="CQ375" s="86" t="s">
        <v>4965</v>
      </c>
      <c r="CR375" s="85" t="s">
        <v>4965</v>
      </c>
      <c r="CS375" s="85" t="s">
        <v>4965</v>
      </c>
      <c r="CT375" s="85" t="s">
        <v>4965</v>
      </c>
      <c r="CU375" s="86"/>
    </row>
    <row r="376" spans="1:99" ht="12" customHeight="1" x14ac:dyDescent="0.2">
      <c r="A376" s="89" t="s">
        <v>2442</v>
      </c>
      <c r="B376" s="90" t="s">
        <v>3715</v>
      </c>
      <c r="C376" s="90" t="s">
        <v>1432</v>
      </c>
      <c r="D376" s="90" t="s">
        <v>1432</v>
      </c>
      <c r="E376" s="96" t="s">
        <v>1432</v>
      </c>
      <c r="F376" s="90" t="s">
        <v>280</v>
      </c>
      <c r="G376" s="90" t="s">
        <v>3716</v>
      </c>
      <c r="H376" s="90" t="s">
        <v>2717</v>
      </c>
      <c r="I376" s="90" t="s">
        <v>3717</v>
      </c>
      <c r="J376" s="90">
        <v>528166</v>
      </c>
      <c r="K376" s="90">
        <v>175512</v>
      </c>
      <c r="L376" s="177" t="s">
        <v>3085</v>
      </c>
      <c r="M376" s="91">
        <v>41729</v>
      </c>
      <c r="N376" s="92" t="s">
        <v>1432</v>
      </c>
      <c r="O376" s="90">
        <v>1</v>
      </c>
      <c r="P376" s="90">
        <v>2</v>
      </c>
      <c r="Q376" s="93">
        <v>1</v>
      </c>
      <c r="R376" s="90" t="s">
        <v>3718</v>
      </c>
      <c r="S376" s="90" t="s">
        <v>1438</v>
      </c>
      <c r="T376" s="92" t="s">
        <v>3719</v>
      </c>
      <c r="U376" s="92" t="s">
        <v>3720</v>
      </c>
      <c r="V376" s="90" t="s">
        <v>1439</v>
      </c>
      <c r="W376" s="92" t="s">
        <v>1432</v>
      </c>
      <c r="X376" s="90" t="s">
        <v>1442</v>
      </c>
      <c r="Y376" s="90" t="s">
        <v>1453</v>
      </c>
      <c r="Z376" s="90" t="s">
        <v>1444</v>
      </c>
      <c r="AA376" s="90" t="s">
        <v>1454</v>
      </c>
      <c r="AB376" s="385">
        <v>1.0999999999999999E-2</v>
      </c>
      <c r="AC376" s="94">
        <v>41729</v>
      </c>
      <c r="AD376" s="95" t="s">
        <v>1432</v>
      </c>
      <c r="AE376" s="157" t="s">
        <v>3063</v>
      </c>
      <c r="AF376" s="96" t="s">
        <v>1445</v>
      </c>
      <c r="AG376" s="97"/>
      <c r="AH376" s="96">
        <v>0</v>
      </c>
      <c r="AI376" s="96">
        <v>0</v>
      </c>
      <c r="AJ376" s="96">
        <v>0</v>
      </c>
      <c r="AK376" s="96">
        <v>0</v>
      </c>
      <c r="AL376" s="96">
        <v>1</v>
      </c>
      <c r="AM376" s="96">
        <v>1</v>
      </c>
      <c r="AN376" s="96">
        <v>0</v>
      </c>
      <c r="AO376" s="96">
        <v>-1</v>
      </c>
      <c r="AP376" s="96">
        <v>0</v>
      </c>
      <c r="AQ376" s="96">
        <v>0</v>
      </c>
      <c r="AR376" s="96">
        <v>0</v>
      </c>
      <c r="AS376" s="96">
        <v>1</v>
      </c>
      <c r="AT376" s="96">
        <v>1</v>
      </c>
      <c r="AU376" s="96">
        <v>0</v>
      </c>
      <c r="AV376" s="96">
        <v>0</v>
      </c>
      <c r="AW376" s="96">
        <v>0</v>
      </c>
      <c r="AX376" s="96">
        <v>0</v>
      </c>
      <c r="AY376" s="96">
        <v>0</v>
      </c>
      <c r="AZ376" s="96">
        <v>0</v>
      </c>
      <c r="BA376" s="96">
        <v>0</v>
      </c>
      <c r="BB376" s="96">
        <v>0</v>
      </c>
      <c r="BC376" s="96">
        <v>-1</v>
      </c>
      <c r="BD376" s="96">
        <v>0</v>
      </c>
      <c r="BE376" s="96">
        <v>0</v>
      </c>
      <c r="BF376" s="96">
        <v>0</v>
      </c>
      <c r="BG376" s="96">
        <v>0</v>
      </c>
      <c r="BH376" s="96">
        <v>0</v>
      </c>
      <c r="BI376" s="96">
        <v>0</v>
      </c>
      <c r="BJ376" s="96">
        <v>0</v>
      </c>
      <c r="BK376" s="96">
        <v>0</v>
      </c>
      <c r="BL376" s="120" t="s">
        <v>4490</v>
      </c>
      <c r="BM376" s="98">
        <v>0</v>
      </c>
      <c r="BN376" s="133">
        <f t="shared" si="32"/>
        <v>0.5</v>
      </c>
      <c r="BO376" s="241">
        <v>0.5</v>
      </c>
      <c r="BP376" s="79">
        <v>0</v>
      </c>
      <c r="BQ376" s="79">
        <v>0</v>
      </c>
      <c r="BR376" s="79">
        <v>0</v>
      </c>
      <c r="BS376" s="238">
        <v>0</v>
      </c>
      <c r="BT376" s="79">
        <v>0</v>
      </c>
      <c r="BU376" s="79">
        <v>0</v>
      </c>
      <c r="BV376" s="79">
        <v>0</v>
      </c>
      <c r="BW376" s="79">
        <v>0</v>
      </c>
      <c r="BX376" s="79">
        <v>0</v>
      </c>
      <c r="BY376" s="79">
        <v>0</v>
      </c>
      <c r="BZ376" s="79">
        <v>0</v>
      </c>
      <c r="CA376" s="79">
        <v>0</v>
      </c>
      <c r="CB376" s="79">
        <v>0</v>
      </c>
      <c r="CC376" s="79">
        <v>0</v>
      </c>
      <c r="CD376" s="79">
        <v>0</v>
      </c>
      <c r="CE376" s="79">
        <v>0</v>
      </c>
      <c r="CF376" s="79">
        <v>0</v>
      </c>
      <c r="CG376" s="79">
        <v>0</v>
      </c>
      <c r="CH376" s="79">
        <v>0</v>
      </c>
      <c r="CI376" s="81">
        <f t="shared" si="30"/>
        <v>1</v>
      </c>
      <c r="CJ376" s="260">
        <f t="shared" si="27"/>
        <v>1</v>
      </c>
      <c r="CK376" s="260">
        <f t="shared" si="28"/>
        <v>0.5</v>
      </c>
      <c r="CL376" s="260">
        <f t="shared" si="29"/>
        <v>0.5</v>
      </c>
      <c r="CM376" s="83">
        <v>8</v>
      </c>
      <c r="CN376" s="254" t="s">
        <v>4965</v>
      </c>
      <c r="CO376" s="140" t="s">
        <v>4965</v>
      </c>
      <c r="CP376" s="256" t="s">
        <v>4965</v>
      </c>
      <c r="CQ376" s="86" t="s">
        <v>4965</v>
      </c>
      <c r="CR376" s="85" t="s">
        <v>4965</v>
      </c>
      <c r="CS376" s="85" t="s">
        <v>4965</v>
      </c>
      <c r="CT376" s="85" t="s">
        <v>4965</v>
      </c>
      <c r="CU376" s="86"/>
    </row>
    <row r="377" spans="1:99" ht="12" customHeight="1" x14ac:dyDescent="0.2">
      <c r="A377" s="89" t="s">
        <v>2442</v>
      </c>
      <c r="B377" s="90" t="s">
        <v>3721</v>
      </c>
      <c r="C377" s="90" t="s">
        <v>1432</v>
      </c>
      <c r="D377" s="90" t="s">
        <v>1432</v>
      </c>
      <c r="E377" s="96" t="s">
        <v>1432</v>
      </c>
      <c r="F377" s="90" t="s">
        <v>3722</v>
      </c>
      <c r="G377" s="90" t="s">
        <v>4210</v>
      </c>
      <c r="H377" s="90" t="s">
        <v>2717</v>
      </c>
      <c r="I377" s="90" t="s">
        <v>4211</v>
      </c>
      <c r="J377" s="90">
        <v>527494</v>
      </c>
      <c r="K377" s="90">
        <v>175023</v>
      </c>
      <c r="L377" s="177" t="s">
        <v>3084</v>
      </c>
      <c r="M377" s="91">
        <v>41605</v>
      </c>
      <c r="N377" s="92" t="s">
        <v>1432</v>
      </c>
      <c r="O377" s="90">
        <v>1</v>
      </c>
      <c r="P377" s="90">
        <v>3</v>
      </c>
      <c r="Q377" s="93">
        <v>2</v>
      </c>
      <c r="R377" s="90" t="s">
        <v>3724</v>
      </c>
      <c r="S377" s="90" t="s">
        <v>1438</v>
      </c>
      <c r="T377" s="92" t="s">
        <v>893</v>
      </c>
      <c r="U377" s="92" t="s">
        <v>3725</v>
      </c>
      <c r="V377" s="90" t="s">
        <v>1439</v>
      </c>
      <c r="W377" s="92" t="s">
        <v>1432</v>
      </c>
      <c r="X377" s="90" t="s">
        <v>1442</v>
      </c>
      <c r="Y377" s="90" t="s">
        <v>1453</v>
      </c>
      <c r="Z377" s="90" t="s">
        <v>1444</v>
      </c>
      <c r="AA377" s="90" t="s">
        <v>2723</v>
      </c>
      <c r="AB377" s="385">
        <v>0.01</v>
      </c>
      <c r="AC377" s="94">
        <v>41605</v>
      </c>
      <c r="AD377" s="95" t="s">
        <v>1432</v>
      </c>
      <c r="AE377" s="157" t="s">
        <v>3063</v>
      </c>
      <c r="AF377" s="96" t="s">
        <v>1445</v>
      </c>
      <c r="AG377" s="97"/>
      <c r="AH377" s="96">
        <v>0</v>
      </c>
      <c r="AI377" s="96">
        <v>0</v>
      </c>
      <c r="AJ377" s="96">
        <v>0</v>
      </c>
      <c r="AK377" s="96">
        <v>1</v>
      </c>
      <c r="AL377" s="96">
        <v>2</v>
      </c>
      <c r="AM377" s="96">
        <v>0</v>
      </c>
      <c r="AN377" s="96">
        <v>0</v>
      </c>
      <c r="AO377" s="96">
        <v>-1</v>
      </c>
      <c r="AP377" s="96">
        <v>0</v>
      </c>
      <c r="AQ377" s="96">
        <v>0</v>
      </c>
      <c r="AR377" s="96">
        <v>1</v>
      </c>
      <c r="AS377" s="96">
        <v>2</v>
      </c>
      <c r="AT377" s="96">
        <v>0</v>
      </c>
      <c r="AU377" s="96">
        <v>0</v>
      </c>
      <c r="AV377" s="96">
        <v>-1</v>
      </c>
      <c r="AW377" s="96">
        <v>0</v>
      </c>
      <c r="AX377" s="96">
        <v>0</v>
      </c>
      <c r="AY377" s="96">
        <v>0</v>
      </c>
      <c r="AZ377" s="96">
        <v>0</v>
      </c>
      <c r="BA377" s="96">
        <v>0</v>
      </c>
      <c r="BB377" s="96">
        <v>0</v>
      </c>
      <c r="BC377" s="96">
        <v>0</v>
      </c>
      <c r="BD377" s="96">
        <v>0</v>
      </c>
      <c r="BE377" s="96">
        <v>0</v>
      </c>
      <c r="BF377" s="96">
        <v>0</v>
      </c>
      <c r="BG377" s="96">
        <v>0</v>
      </c>
      <c r="BH377" s="96">
        <v>0</v>
      </c>
      <c r="BI377" s="96">
        <v>0</v>
      </c>
      <c r="BJ377" s="96">
        <v>0</v>
      </c>
      <c r="BK377" s="96">
        <v>0</v>
      </c>
      <c r="BL377" s="120" t="s">
        <v>4490</v>
      </c>
      <c r="BM377" s="98">
        <v>0</v>
      </c>
      <c r="BN377" s="133">
        <f t="shared" si="32"/>
        <v>1</v>
      </c>
      <c r="BO377" s="241">
        <v>1</v>
      </c>
      <c r="BP377" s="79">
        <v>0</v>
      </c>
      <c r="BQ377" s="79">
        <v>0</v>
      </c>
      <c r="BR377" s="79">
        <v>0</v>
      </c>
      <c r="BS377" s="238">
        <v>0</v>
      </c>
      <c r="BT377" s="79">
        <v>0</v>
      </c>
      <c r="BU377" s="79">
        <v>0</v>
      </c>
      <c r="BV377" s="79">
        <v>0</v>
      </c>
      <c r="BW377" s="79">
        <v>0</v>
      </c>
      <c r="BX377" s="79">
        <v>0</v>
      </c>
      <c r="BY377" s="79">
        <v>0</v>
      </c>
      <c r="BZ377" s="79">
        <v>0</v>
      </c>
      <c r="CA377" s="79">
        <v>0</v>
      </c>
      <c r="CB377" s="79">
        <v>0</v>
      </c>
      <c r="CC377" s="79">
        <v>0</v>
      </c>
      <c r="CD377" s="79">
        <v>0</v>
      </c>
      <c r="CE377" s="79">
        <v>0</v>
      </c>
      <c r="CF377" s="79">
        <v>0</v>
      </c>
      <c r="CG377" s="79">
        <v>0</v>
      </c>
      <c r="CH377" s="79">
        <v>0</v>
      </c>
      <c r="CI377" s="81">
        <f t="shared" si="30"/>
        <v>2</v>
      </c>
      <c r="CJ377" s="260">
        <f t="shared" si="27"/>
        <v>2</v>
      </c>
      <c r="CK377" s="260">
        <f t="shared" si="28"/>
        <v>1</v>
      </c>
      <c r="CL377" s="260">
        <f t="shared" si="29"/>
        <v>1</v>
      </c>
      <c r="CM377" s="83">
        <v>8</v>
      </c>
      <c r="CN377" s="254" t="s">
        <v>4965</v>
      </c>
      <c r="CO377" s="180" t="s">
        <v>1940</v>
      </c>
      <c r="CP377" s="256" t="s">
        <v>4965</v>
      </c>
      <c r="CQ377" s="86" t="s">
        <v>4965</v>
      </c>
      <c r="CR377" s="85" t="s">
        <v>4965</v>
      </c>
      <c r="CS377" s="85" t="s">
        <v>4965</v>
      </c>
      <c r="CT377" s="85" t="s">
        <v>4965</v>
      </c>
      <c r="CU377" s="86"/>
    </row>
    <row r="378" spans="1:99" ht="12" customHeight="1" x14ac:dyDescent="0.2">
      <c r="A378" s="89" t="s">
        <v>2442</v>
      </c>
      <c r="B378" s="90" t="s">
        <v>3726</v>
      </c>
      <c r="C378" s="90" t="s">
        <v>1432</v>
      </c>
      <c r="D378" s="90" t="s">
        <v>1432</v>
      </c>
      <c r="E378" s="96" t="s">
        <v>1432</v>
      </c>
      <c r="F378" s="90" t="s">
        <v>3727</v>
      </c>
      <c r="G378" s="90" t="s">
        <v>271</v>
      </c>
      <c r="H378" s="90" t="s">
        <v>1458</v>
      </c>
      <c r="I378" s="90" t="s">
        <v>3728</v>
      </c>
      <c r="J378" s="90">
        <v>524012</v>
      </c>
      <c r="K378" s="90">
        <v>175048</v>
      </c>
      <c r="L378" s="177" t="s">
        <v>3088</v>
      </c>
      <c r="M378" s="91">
        <v>41612</v>
      </c>
      <c r="N378" s="92" t="s">
        <v>1432</v>
      </c>
      <c r="O378" s="90">
        <v>0</v>
      </c>
      <c r="P378" s="90">
        <v>4</v>
      </c>
      <c r="Q378" s="93">
        <v>4</v>
      </c>
      <c r="R378" s="90" t="s">
        <v>3730</v>
      </c>
      <c r="S378" s="90" t="s">
        <v>1438</v>
      </c>
      <c r="T378" s="92" t="s">
        <v>3720</v>
      </c>
      <c r="U378" s="92" t="s">
        <v>750</v>
      </c>
      <c r="V378" s="90" t="s">
        <v>1439</v>
      </c>
      <c r="W378" s="92" t="s">
        <v>1432</v>
      </c>
      <c r="X378" s="90" t="s">
        <v>1442</v>
      </c>
      <c r="Y378" s="90" t="s">
        <v>4694</v>
      </c>
      <c r="Z378" s="90" t="s">
        <v>1444</v>
      </c>
      <c r="AA378" s="90" t="s">
        <v>4720</v>
      </c>
      <c r="AB378" s="385">
        <v>8.0000000000000002E-3</v>
      </c>
      <c r="AC378" s="94">
        <v>41612</v>
      </c>
      <c r="AD378" s="95" t="s">
        <v>1432</v>
      </c>
      <c r="AE378" s="157" t="s">
        <v>3063</v>
      </c>
      <c r="AF378" s="96" t="s">
        <v>1445</v>
      </c>
      <c r="AG378" s="97"/>
      <c r="AH378" s="96">
        <v>0</v>
      </c>
      <c r="AI378" s="96">
        <v>0</v>
      </c>
      <c r="AJ378" s="96">
        <v>1</v>
      </c>
      <c r="AK378" s="96">
        <v>3</v>
      </c>
      <c r="AL378" s="96">
        <v>0</v>
      </c>
      <c r="AM378" s="96">
        <v>0</v>
      </c>
      <c r="AN378" s="96">
        <v>0</v>
      </c>
      <c r="AO378" s="96">
        <v>0</v>
      </c>
      <c r="AP378" s="96">
        <v>0</v>
      </c>
      <c r="AQ378" s="96">
        <v>1</v>
      </c>
      <c r="AR378" s="96">
        <v>3</v>
      </c>
      <c r="AS378" s="96">
        <v>0</v>
      </c>
      <c r="AT378" s="96">
        <v>0</v>
      </c>
      <c r="AU378" s="96">
        <v>0</v>
      </c>
      <c r="AV378" s="96">
        <v>0</v>
      </c>
      <c r="AW378" s="96">
        <v>0</v>
      </c>
      <c r="AX378" s="96">
        <v>0</v>
      </c>
      <c r="AY378" s="96">
        <v>0</v>
      </c>
      <c r="AZ378" s="96">
        <v>0</v>
      </c>
      <c r="BA378" s="96">
        <v>0</v>
      </c>
      <c r="BB378" s="96">
        <v>0</v>
      </c>
      <c r="BC378" s="96">
        <v>0</v>
      </c>
      <c r="BD378" s="96">
        <v>0</v>
      </c>
      <c r="BE378" s="96">
        <v>0</v>
      </c>
      <c r="BF378" s="96">
        <v>0</v>
      </c>
      <c r="BG378" s="96">
        <v>0</v>
      </c>
      <c r="BH378" s="96">
        <v>0</v>
      </c>
      <c r="BI378" s="96">
        <v>0</v>
      </c>
      <c r="BJ378" s="96">
        <v>0</v>
      </c>
      <c r="BK378" s="96">
        <v>0</v>
      </c>
      <c r="BL378" s="120" t="s">
        <v>4490</v>
      </c>
      <c r="BM378" s="98">
        <v>0</v>
      </c>
      <c r="BN378" s="133">
        <f t="shared" si="32"/>
        <v>2</v>
      </c>
      <c r="BO378" s="241">
        <v>2</v>
      </c>
      <c r="BP378" s="79">
        <v>0</v>
      </c>
      <c r="BQ378" s="79">
        <v>0</v>
      </c>
      <c r="BR378" s="79">
        <v>0</v>
      </c>
      <c r="BS378" s="238">
        <v>0</v>
      </c>
      <c r="BT378" s="79">
        <v>0</v>
      </c>
      <c r="BU378" s="79">
        <v>0</v>
      </c>
      <c r="BV378" s="79">
        <v>0</v>
      </c>
      <c r="BW378" s="79">
        <v>0</v>
      </c>
      <c r="BX378" s="79">
        <v>0</v>
      </c>
      <c r="BY378" s="79">
        <v>0</v>
      </c>
      <c r="BZ378" s="79">
        <v>0</v>
      </c>
      <c r="CA378" s="79">
        <v>0</v>
      </c>
      <c r="CB378" s="79">
        <v>0</v>
      </c>
      <c r="CC378" s="79">
        <v>0</v>
      </c>
      <c r="CD378" s="79">
        <v>0</v>
      </c>
      <c r="CE378" s="79">
        <v>0</v>
      </c>
      <c r="CF378" s="79">
        <v>0</v>
      </c>
      <c r="CG378" s="79">
        <v>0</v>
      </c>
      <c r="CH378" s="79">
        <v>0</v>
      </c>
      <c r="CI378" s="81">
        <f t="shared" si="30"/>
        <v>4</v>
      </c>
      <c r="CJ378" s="260">
        <f t="shared" si="27"/>
        <v>4</v>
      </c>
      <c r="CK378" s="260">
        <f t="shared" si="28"/>
        <v>2</v>
      </c>
      <c r="CL378" s="260">
        <f t="shared" si="29"/>
        <v>2</v>
      </c>
      <c r="CM378" s="83">
        <v>2</v>
      </c>
      <c r="CN378" s="83" t="s">
        <v>4965</v>
      </c>
      <c r="CO378" s="180" t="s">
        <v>1942</v>
      </c>
      <c r="CP378" s="256" t="s">
        <v>4965</v>
      </c>
      <c r="CQ378" s="85" t="s">
        <v>4965</v>
      </c>
      <c r="CR378" s="85" t="s">
        <v>4965</v>
      </c>
      <c r="CS378" s="85" t="s">
        <v>4965</v>
      </c>
      <c r="CT378" s="85" t="s">
        <v>4965</v>
      </c>
      <c r="CU378" s="85"/>
    </row>
    <row r="379" spans="1:99" ht="12" customHeight="1" x14ac:dyDescent="0.2">
      <c r="A379" s="89" t="s">
        <v>2442</v>
      </c>
      <c r="B379" s="90" t="s">
        <v>3731</v>
      </c>
      <c r="C379" s="90" t="s">
        <v>1432</v>
      </c>
      <c r="D379" s="90" t="s">
        <v>1432</v>
      </c>
      <c r="E379" s="96" t="s">
        <v>1432</v>
      </c>
      <c r="F379" s="90" t="s">
        <v>2391</v>
      </c>
      <c r="G379" s="90" t="s">
        <v>406</v>
      </c>
      <c r="H379" s="90" t="s">
        <v>1458</v>
      </c>
      <c r="I379" s="90" t="s">
        <v>407</v>
      </c>
      <c r="J379" s="90">
        <v>521219</v>
      </c>
      <c r="K379" s="90">
        <v>174588</v>
      </c>
      <c r="L379" s="177" t="s">
        <v>3068</v>
      </c>
      <c r="M379" s="91">
        <v>41880</v>
      </c>
      <c r="N379" s="92" t="s">
        <v>1432</v>
      </c>
      <c r="O379" s="90">
        <v>1</v>
      </c>
      <c r="P379" s="90">
        <v>2</v>
      </c>
      <c r="Q379" s="93">
        <v>1</v>
      </c>
      <c r="R379" s="90" t="s">
        <v>3516</v>
      </c>
      <c r="S379" s="90" t="s">
        <v>1438</v>
      </c>
      <c r="T379" s="92" t="s">
        <v>3517</v>
      </c>
      <c r="U379" s="92" t="s">
        <v>3518</v>
      </c>
      <c r="V379" s="90" t="s">
        <v>1439</v>
      </c>
      <c r="W379" s="92" t="s">
        <v>1432</v>
      </c>
      <c r="X379" s="90" t="s">
        <v>1442</v>
      </c>
      <c r="Y379" s="90" t="s">
        <v>1443</v>
      </c>
      <c r="Z379" s="90" t="s">
        <v>1444</v>
      </c>
      <c r="AA379" s="90" t="s">
        <v>2713</v>
      </c>
      <c r="AB379" s="385">
        <v>0.125</v>
      </c>
      <c r="AC379" s="94">
        <v>41880</v>
      </c>
      <c r="AD379" s="95" t="s">
        <v>1432</v>
      </c>
      <c r="AE379" s="157" t="s">
        <v>3063</v>
      </c>
      <c r="AF379" s="96" t="s">
        <v>1445</v>
      </c>
      <c r="AG379" s="97"/>
      <c r="AH379" s="96">
        <v>0</v>
      </c>
      <c r="AI379" s="96">
        <v>0</v>
      </c>
      <c r="AJ379" s="96">
        <v>1</v>
      </c>
      <c r="AK379" s="96">
        <v>0</v>
      </c>
      <c r="AL379" s="96">
        <v>0</v>
      </c>
      <c r="AM379" s="96">
        <v>0</v>
      </c>
      <c r="AN379" s="96">
        <v>-1</v>
      </c>
      <c r="AO379" s="96">
        <v>1</v>
      </c>
      <c r="AP379" s="96">
        <v>0</v>
      </c>
      <c r="AQ379" s="96">
        <v>1</v>
      </c>
      <c r="AR379" s="96">
        <v>0</v>
      </c>
      <c r="AS379" s="96">
        <v>0</v>
      </c>
      <c r="AT379" s="96">
        <v>0</v>
      </c>
      <c r="AU379" s="96">
        <v>0</v>
      </c>
      <c r="AV379" s="96">
        <v>0</v>
      </c>
      <c r="AW379" s="96">
        <v>0</v>
      </c>
      <c r="AX379" s="96">
        <v>0</v>
      </c>
      <c r="AY379" s="96">
        <v>0</v>
      </c>
      <c r="AZ379" s="96">
        <v>0</v>
      </c>
      <c r="BA379" s="96">
        <v>0</v>
      </c>
      <c r="BB379" s="96">
        <v>-1</v>
      </c>
      <c r="BC379" s="96">
        <v>1</v>
      </c>
      <c r="BD379" s="96">
        <v>0</v>
      </c>
      <c r="BE379" s="96">
        <v>0</v>
      </c>
      <c r="BF379" s="96">
        <v>0</v>
      </c>
      <c r="BG379" s="96">
        <v>0</v>
      </c>
      <c r="BH379" s="96">
        <v>0</v>
      </c>
      <c r="BI379" s="96">
        <v>0</v>
      </c>
      <c r="BJ379" s="96">
        <v>0</v>
      </c>
      <c r="BK379" s="96">
        <v>0</v>
      </c>
      <c r="BL379" s="120" t="s">
        <v>4490</v>
      </c>
      <c r="BM379" s="98">
        <v>0</v>
      </c>
      <c r="BN379" s="133">
        <f t="shared" si="32"/>
        <v>0.5</v>
      </c>
      <c r="BO379" s="241">
        <v>0.5</v>
      </c>
      <c r="BP379" s="79">
        <v>0</v>
      </c>
      <c r="BQ379" s="79">
        <v>0</v>
      </c>
      <c r="BR379" s="79">
        <v>0</v>
      </c>
      <c r="BS379" s="238">
        <v>0</v>
      </c>
      <c r="BT379" s="79">
        <v>0</v>
      </c>
      <c r="BU379" s="79">
        <v>0</v>
      </c>
      <c r="BV379" s="79">
        <v>0</v>
      </c>
      <c r="BW379" s="79">
        <v>0</v>
      </c>
      <c r="BX379" s="79">
        <v>0</v>
      </c>
      <c r="BY379" s="79">
        <v>0</v>
      </c>
      <c r="BZ379" s="79">
        <v>0</v>
      </c>
      <c r="CA379" s="79">
        <v>0</v>
      </c>
      <c r="CB379" s="79">
        <v>0</v>
      </c>
      <c r="CC379" s="79">
        <v>0</v>
      </c>
      <c r="CD379" s="79">
        <v>0</v>
      </c>
      <c r="CE379" s="79">
        <v>0</v>
      </c>
      <c r="CF379" s="79">
        <v>0</v>
      </c>
      <c r="CG379" s="79">
        <v>0</v>
      </c>
      <c r="CH379" s="79">
        <v>0</v>
      </c>
      <c r="CI379" s="81">
        <f t="shared" si="30"/>
        <v>1</v>
      </c>
      <c r="CJ379" s="260">
        <f t="shared" si="27"/>
        <v>1</v>
      </c>
      <c r="CK379" s="260">
        <f t="shared" si="28"/>
        <v>0.5</v>
      </c>
      <c r="CL379" s="260">
        <f t="shared" si="29"/>
        <v>0.5</v>
      </c>
      <c r="CM379" s="83">
        <v>2</v>
      </c>
      <c r="CN379" s="83" t="s">
        <v>4965</v>
      </c>
      <c r="CO379" s="140" t="s">
        <v>4965</v>
      </c>
      <c r="CP379" s="256" t="s">
        <v>4965</v>
      </c>
      <c r="CQ379" s="85" t="s">
        <v>4965</v>
      </c>
      <c r="CR379" s="85" t="s">
        <v>4965</v>
      </c>
      <c r="CS379" s="85" t="s">
        <v>4965</v>
      </c>
      <c r="CT379" s="85" t="s">
        <v>4965</v>
      </c>
      <c r="CU379" s="85"/>
    </row>
    <row r="380" spans="1:99" ht="12" customHeight="1" x14ac:dyDescent="0.2">
      <c r="A380" s="89" t="s">
        <v>2442</v>
      </c>
      <c r="B380" s="90" t="s">
        <v>3519</v>
      </c>
      <c r="C380" s="90" t="s">
        <v>1432</v>
      </c>
      <c r="D380" s="90" t="s">
        <v>1432</v>
      </c>
      <c r="E380" s="96" t="s">
        <v>1432</v>
      </c>
      <c r="F380" s="90" t="s">
        <v>3520</v>
      </c>
      <c r="G380" s="90" t="s">
        <v>3521</v>
      </c>
      <c r="H380" s="90" t="s">
        <v>1458</v>
      </c>
      <c r="I380" s="90" t="s">
        <v>3522</v>
      </c>
      <c r="J380" s="90">
        <v>523680</v>
      </c>
      <c r="K380" s="90">
        <v>174475</v>
      </c>
      <c r="L380" s="177" t="s">
        <v>521</v>
      </c>
      <c r="M380" s="91">
        <v>41668</v>
      </c>
      <c r="N380" s="92" t="s">
        <v>1432</v>
      </c>
      <c r="O380" s="90">
        <v>4</v>
      </c>
      <c r="P380" s="90">
        <v>2</v>
      </c>
      <c r="Q380" s="93">
        <v>-2</v>
      </c>
      <c r="R380" s="90" t="s">
        <v>3524</v>
      </c>
      <c r="S380" s="90" t="s">
        <v>1438</v>
      </c>
      <c r="T380" s="92" t="s">
        <v>3525</v>
      </c>
      <c r="U380" s="92" t="s">
        <v>1614</v>
      </c>
      <c r="V380" s="90" t="s">
        <v>1439</v>
      </c>
      <c r="W380" s="92" t="s">
        <v>1432</v>
      </c>
      <c r="X380" s="90" t="s">
        <v>1442</v>
      </c>
      <c r="Y380" s="90" t="s">
        <v>1443</v>
      </c>
      <c r="Z380" s="90" t="s">
        <v>1444</v>
      </c>
      <c r="AA380" s="90" t="s">
        <v>2713</v>
      </c>
      <c r="AB380" s="385">
        <v>0.08</v>
      </c>
      <c r="AC380" s="94">
        <v>41668</v>
      </c>
      <c r="AD380" s="95" t="s">
        <v>1432</v>
      </c>
      <c r="AE380" s="157" t="s">
        <v>3063</v>
      </c>
      <c r="AF380" s="96" t="s">
        <v>1445</v>
      </c>
      <c r="AG380" s="97"/>
      <c r="AH380" s="96">
        <v>0</v>
      </c>
      <c r="AI380" s="96">
        <v>0</v>
      </c>
      <c r="AJ380" s="96">
        <v>0</v>
      </c>
      <c r="AK380" s="96">
        <v>0</v>
      </c>
      <c r="AL380" s="96">
        <v>-4</v>
      </c>
      <c r="AM380" s="96">
        <v>0</v>
      </c>
      <c r="AN380" s="96">
        <v>2</v>
      </c>
      <c r="AO380" s="96">
        <v>0</v>
      </c>
      <c r="AP380" s="96">
        <v>0</v>
      </c>
      <c r="AQ380" s="96">
        <v>0</v>
      </c>
      <c r="AR380" s="96">
        <v>0</v>
      </c>
      <c r="AS380" s="96">
        <v>-4</v>
      </c>
      <c r="AT380" s="96">
        <v>0</v>
      </c>
      <c r="AU380" s="96">
        <v>0</v>
      </c>
      <c r="AV380" s="96">
        <v>0</v>
      </c>
      <c r="AW380" s="96">
        <v>0</v>
      </c>
      <c r="AX380" s="96">
        <v>0</v>
      </c>
      <c r="AY380" s="96">
        <v>0</v>
      </c>
      <c r="AZ380" s="96">
        <v>0</v>
      </c>
      <c r="BA380" s="96">
        <v>0</v>
      </c>
      <c r="BB380" s="96">
        <v>2</v>
      </c>
      <c r="BC380" s="96">
        <v>0</v>
      </c>
      <c r="BD380" s="96">
        <v>0</v>
      </c>
      <c r="BE380" s="96">
        <v>0</v>
      </c>
      <c r="BF380" s="96">
        <v>0</v>
      </c>
      <c r="BG380" s="96">
        <v>0</v>
      </c>
      <c r="BH380" s="96">
        <v>0</v>
      </c>
      <c r="BI380" s="96">
        <v>0</v>
      </c>
      <c r="BJ380" s="96">
        <v>0</v>
      </c>
      <c r="BK380" s="96">
        <v>0</v>
      </c>
      <c r="BL380" s="120" t="s">
        <v>4490</v>
      </c>
      <c r="BM380" s="98">
        <v>0</v>
      </c>
      <c r="BN380" s="133">
        <f t="shared" si="32"/>
        <v>-1</v>
      </c>
      <c r="BO380" s="241">
        <v>-1</v>
      </c>
      <c r="BP380" s="79">
        <v>0</v>
      </c>
      <c r="BQ380" s="79">
        <v>0</v>
      </c>
      <c r="BR380" s="79">
        <v>0</v>
      </c>
      <c r="BS380" s="238">
        <v>0</v>
      </c>
      <c r="BT380" s="79">
        <v>0</v>
      </c>
      <c r="BU380" s="79">
        <v>0</v>
      </c>
      <c r="BV380" s="79">
        <v>0</v>
      </c>
      <c r="BW380" s="79">
        <v>0</v>
      </c>
      <c r="BX380" s="79">
        <v>0</v>
      </c>
      <c r="BY380" s="79">
        <v>0</v>
      </c>
      <c r="BZ380" s="79">
        <v>0</v>
      </c>
      <c r="CA380" s="79">
        <v>0</v>
      </c>
      <c r="CB380" s="79">
        <v>0</v>
      </c>
      <c r="CC380" s="79">
        <v>0</v>
      </c>
      <c r="CD380" s="79">
        <v>0</v>
      </c>
      <c r="CE380" s="79">
        <v>0</v>
      </c>
      <c r="CF380" s="79">
        <v>0</v>
      </c>
      <c r="CG380" s="79">
        <v>0</v>
      </c>
      <c r="CH380" s="79">
        <v>0</v>
      </c>
      <c r="CI380" s="81">
        <f t="shared" si="30"/>
        <v>-2</v>
      </c>
      <c r="CJ380" s="260">
        <f t="shared" ref="CJ380:CJ443" si="33">SUM(BN380:CB380)</f>
        <v>-2</v>
      </c>
      <c r="CK380" s="260">
        <f t="shared" ref="CK380:CK443" si="34">SUM(BO380:BS380)</f>
        <v>-1</v>
      </c>
      <c r="CL380" s="260">
        <f t="shared" ref="CL380:CL443" si="35">SUM(BO380:BX380)</f>
        <v>-1</v>
      </c>
      <c r="CM380" s="83">
        <v>2</v>
      </c>
      <c r="CN380" s="83" t="s">
        <v>4965</v>
      </c>
      <c r="CO380" s="140" t="s">
        <v>4965</v>
      </c>
      <c r="CP380" s="256" t="s">
        <v>4965</v>
      </c>
      <c r="CQ380" s="85" t="s">
        <v>4965</v>
      </c>
      <c r="CR380" s="85" t="s">
        <v>4965</v>
      </c>
      <c r="CS380" s="85" t="s">
        <v>4965</v>
      </c>
      <c r="CT380" s="85" t="s">
        <v>4965</v>
      </c>
      <c r="CU380" s="85"/>
    </row>
    <row r="381" spans="1:99" ht="12" customHeight="1" x14ac:dyDescent="0.2">
      <c r="A381" s="89" t="s">
        <v>2442</v>
      </c>
      <c r="B381" s="90" t="s">
        <v>3526</v>
      </c>
      <c r="C381" s="90" t="s">
        <v>1432</v>
      </c>
      <c r="D381" s="90" t="s">
        <v>1432</v>
      </c>
      <c r="E381" s="96" t="s">
        <v>1432</v>
      </c>
      <c r="F381" s="90" t="s">
        <v>3527</v>
      </c>
      <c r="G381" s="90" t="s">
        <v>3528</v>
      </c>
      <c r="H381" s="90" t="s">
        <v>1435</v>
      </c>
      <c r="I381" s="90" t="s">
        <v>3529</v>
      </c>
      <c r="J381" s="90">
        <v>527494</v>
      </c>
      <c r="K381" s="90">
        <v>173212</v>
      </c>
      <c r="L381" s="177" t="s">
        <v>3083</v>
      </c>
      <c r="M381" s="91">
        <v>42094</v>
      </c>
      <c r="N381" s="92" t="s">
        <v>1432</v>
      </c>
      <c r="O381" s="90">
        <v>0</v>
      </c>
      <c r="P381" s="90">
        <v>9</v>
      </c>
      <c r="Q381" s="93">
        <v>9</v>
      </c>
      <c r="R381" s="90" t="s">
        <v>3530</v>
      </c>
      <c r="S381" s="90" t="s">
        <v>1438</v>
      </c>
      <c r="T381" s="92" t="s">
        <v>3531</v>
      </c>
      <c r="U381" s="92" t="s">
        <v>3720</v>
      </c>
      <c r="V381" s="90" t="s">
        <v>1439</v>
      </c>
      <c r="W381" s="92" t="s">
        <v>1432</v>
      </c>
      <c r="X381" s="90" t="s">
        <v>1442</v>
      </c>
      <c r="Y381" s="90" t="s">
        <v>1443</v>
      </c>
      <c r="Z381" s="90" t="s">
        <v>1444</v>
      </c>
      <c r="AA381" s="90" t="s">
        <v>2713</v>
      </c>
      <c r="AB381" s="385">
        <v>0.13600000000000001</v>
      </c>
      <c r="AC381" s="94">
        <v>42094</v>
      </c>
      <c r="AD381" s="95" t="s">
        <v>1432</v>
      </c>
      <c r="AE381" s="157" t="s">
        <v>3063</v>
      </c>
      <c r="AF381" s="96" t="s">
        <v>1445</v>
      </c>
      <c r="AG381" s="97"/>
      <c r="AH381" s="96">
        <v>0</v>
      </c>
      <c r="AI381" s="96">
        <v>9</v>
      </c>
      <c r="AJ381" s="96">
        <v>0</v>
      </c>
      <c r="AK381" s="96">
        <v>0</v>
      </c>
      <c r="AL381" s="96">
        <v>3</v>
      </c>
      <c r="AM381" s="96">
        <v>0</v>
      </c>
      <c r="AN381" s="96">
        <v>3</v>
      </c>
      <c r="AO381" s="96">
        <v>3</v>
      </c>
      <c r="AP381" s="96">
        <v>0</v>
      </c>
      <c r="AQ381" s="96">
        <v>0</v>
      </c>
      <c r="AR381" s="96">
        <v>0</v>
      </c>
      <c r="AS381" s="96">
        <v>0</v>
      </c>
      <c r="AT381" s="96">
        <v>0</v>
      </c>
      <c r="AU381" s="96">
        <v>0</v>
      </c>
      <c r="AV381" s="96">
        <v>0</v>
      </c>
      <c r="AW381" s="96">
        <v>0</v>
      </c>
      <c r="AX381" s="96">
        <v>0</v>
      </c>
      <c r="AY381" s="96">
        <v>0</v>
      </c>
      <c r="AZ381" s="96">
        <v>3</v>
      </c>
      <c r="BA381" s="96">
        <v>0</v>
      </c>
      <c r="BB381" s="96">
        <v>3</v>
      </c>
      <c r="BC381" s="96">
        <v>3</v>
      </c>
      <c r="BD381" s="96">
        <v>0</v>
      </c>
      <c r="BE381" s="96">
        <v>0</v>
      </c>
      <c r="BF381" s="96">
        <v>0</v>
      </c>
      <c r="BG381" s="96">
        <v>0</v>
      </c>
      <c r="BH381" s="96">
        <v>0</v>
      </c>
      <c r="BI381" s="96">
        <v>0</v>
      </c>
      <c r="BJ381" s="96">
        <v>0</v>
      </c>
      <c r="BK381" s="96">
        <v>0</v>
      </c>
      <c r="BL381" s="120" t="s">
        <v>4490</v>
      </c>
      <c r="BM381" s="98">
        <v>0</v>
      </c>
      <c r="BN381" s="133">
        <f t="shared" si="32"/>
        <v>4.5</v>
      </c>
      <c r="BO381" s="241">
        <v>4.5</v>
      </c>
      <c r="BP381" s="79">
        <v>0</v>
      </c>
      <c r="BQ381" s="79">
        <v>0</v>
      </c>
      <c r="BR381" s="79">
        <v>0</v>
      </c>
      <c r="BS381" s="238">
        <v>0</v>
      </c>
      <c r="BT381" s="79">
        <v>0</v>
      </c>
      <c r="BU381" s="79">
        <v>0</v>
      </c>
      <c r="BV381" s="79">
        <v>0</v>
      </c>
      <c r="BW381" s="79">
        <v>0</v>
      </c>
      <c r="BX381" s="79">
        <v>0</v>
      </c>
      <c r="BY381" s="79">
        <v>0</v>
      </c>
      <c r="BZ381" s="79">
        <v>0</v>
      </c>
      <c r="CA381" s="79">
        <v>0</v>
      </c>
      <c r="CB381" s="79">
        <v>0</v>
      </c>
      <c r="CC381" s="79">
        <v>0</v>
      </c>
      <c r="CD381" s="79">
        <v>0</v>
      </c>
      <c r="CE381" s="79">
        <v>0</v>
      </c>
      <c r="CF381" s="79">
        <v>0</v>
      </c>
      <c r="CG381" s="79">
        <v>0</v>
      </c>
      <c r="CH381" s="79">
        <v>0</v>
      </c>
      <c r="CI381" s="81">
        <f t="shared" si="30"/>
        <v>9</v>
      </c>
      <c r="CJ381" s="260">
        <f t="shared" si="33"/>
        <v>9</v>
      </c>
      <c r="CK381" s="260">
        <f t="shared" si="34"/>
        <v>4.5</v>
      </c>
      <c r="CL381" s="260">
        <f t="shared" si="35"/>
        <v>4.5</v>
      </c>
      <c r="CM381" s="83">
        <v>2</v>
      </c>
      <c r="CN381" s="83" t="s">
        <v>4965</v>
      </c>
      <c r="CO381" s="140" t="s">
        <v>4965</v>
      </c>
      <c r="CP381" s="256" t="s">
        <v>4965</v>
      </c>
      <c r="CQ381" s="85" t="s">
        <v>4965</v>
      </c>
      <c r="CR381" s="85" t="s">
        <v>4965</v>
      </c>
      <c r="CS381" s="85" t="s">
        <v>4965</v>
      </c>
      <c r="CT381" s="85" t="s">
        <v>4965</v>
      </c>
      <c r="CU381" s="85"/>
    </row>
    <row r="382" spans="1:99" ht="12" customHeight="1" x14ac:dyDescent="0.2">
      <c r="A382" s="89" t="s">
        <v>2442</v>
      </c>
      <c r="B382" s="90" t="s">
        <v>3532</v>
      </c>
      <c r="C382" s="90" t="s">
        <v>3533</v>
      </c>
      <c r="D382" s="90" t="s">
        <v>1432</v>
      </c>
      <c r="E382" s="96" t="s">
        <v>3534</v>
      </c>
      <c r="F382" s="90" t="s">
        <v>1432</v>
      </c>
      <c r="G382" s="90" t="s">
        <v>3535</v>
      </c>
      <c r="H382" s="90" t="s">
        <v>1435</v>
      </c>
      <c r="I382" s="90" t="s">
        <v>3536</v>
      </c>
      <c r="J382" s="90">
        <v>528815</v>
      </c>
      <c r="K382" s="90">
        <v>172653</v>
      </c>
      <c r="L382" s="177" t="s">
        <v>3077</v>
      </c>
      <c r="M382" s="91">
        <v>42094</v>
      </c>
      <c r="N382" s="92" t="s">
        <v>1432</v>
      </c>
      <c r="O382" s="90">
        <v>0</v>
      </c>
      <c r="P382" s="90">
        <v>1</v>
      </c>
      <c r="Q382" s="93">
        <v>1</v>
      </c>
      <c r="R382" s="90" t="s">
        <v>3537</v>
      </c>
      <c r="S382" s="90" t="s">
        <v>1438</v>
      </c>
      <c r="T382" s="92" t="s">
        <v>3538</v>
      </c>
      <c r="U382" s="92" t="s">
        <v>3539</v>
      </c>
      <c r="V382" s="90" t="s">
        <v>1439</v>
      </c>
      <c r="W382" s="92" t="s">
        <v>1432</v>
      </c>
      <c r="X382" s="90" t="s">
        <v>1442</v>
      </c>
      <c r="Y382" s="90" t="s">
        <v>1443</v>
      </c>
      <c r="Z382" s="90" t="s">
        <v>1444</v>
      </c>
      <c r="AA382" s="90" t="s">
        <v>2713</v>
      </c>
      <c r="AB382" s="385">
        <v>2.1000000000000001E-2</v>
      </c>
      <c r="AC382" s="94">
        <v>42094</v>
      </c>
      <c r="AD382" s="95" t="s">
        <v>1432</v>
      </c>
      <c r="AE382" s="157" t="s">
        <v>3063</v>
      </c>
      <c r="AF382" s="96" t="s">
        <v>1445</v>
      </c>
      <c r="AG382" s="97"/>
      <c r="AH382" s="96">
        <v>0</v>
      </c>
      <c r="AI382" s="96">
        <v>0</v>
      </c>
      <c r="AJ382" s="96">
        <v>0</v>
      </c>
      <c r="AK382" s="96">
        <v>0</v>
      </c>
      <c r="AL382" s="96">
        <v>0</v>
      </c>
      <c r="AM382" s="96">
        <v>0</v>
      </c>
      <c r="AN382" s="96">
        <v>0</v>
      </c>
      <c r="AO382" s="96">
        <v>1</v>
      </c>
      <c r="AP382" s="96">
        <v>0</v>
      </c>
      <c r="AQ382" s="96">
        <v>0</v>
      </c>
      <c r="AR382" s="96">
        <v>0</v>
      </c>
      <c r="AS382" s="96">
        <v>0</v>
      </c>
      <c r="AT382" s="96">
        <v>0</v>
      </c>
      <c r="AU382" s="96">
        <v>0</v>
      </c>
      <c r="AV382" s="96">
        <v>0</v>
      </c>
      <c r="AW382" s="96">
        <v>0</v>
      </c>
      <c r="AX382" s="96">
        <v>0</v>
      </c>
      <c r="AY382" s="96">
        <v>0</v>
      </c>
      <c r="AZ382" s="96">
        <v>0</v>
      </c>
      <c r="BA382" s="96">
        <v>0</v>
      </c>
      <c r="BB382" s="96">
        <v>0</v>
      </c>
      <c r="BC382" s="96">
        <v>1</v>
      </c>
      <c r="BD382" s="96">
        <v>0</v>
      </c>
      <c r="BE382" s="96">
        <v>0</v>
      </c>
      <c r="BF382" s="96">
        <v>0</v>
      </c>
      <c r="BG382" s="96">
        <v>0</v>
      </c>
      <c r="BH382" s="96">
        <v>0</v>
      </c>
      <c r="BI382" s="96">
        <v>0</v>
      </c>
      <c r="BJ382" s="96">
        <v>0</v>
      </c>
      <c r="BK382" s="96">
        <v>0</v>
      </c>
      <c r="BL382" s="120" t="s">
        <v>4490</v>
      </c>
      <c r="BM382" s="98">
        <v>0</v>
      </c>
      <c r="BN382" s="133">
        <f t="shared" si="32"/>
        <v>0.5</v>
      </c>
      <c r="BO382" s="241">
        <v>0.5</v>
      </c>
      <c r="BP382" s="79">
        <v>0</v>
      </c>
      <c r="BQ382" s="79">
        <v>0</v>
      </c>
      <c r="BR382" s="79">
        <v>0</v>
      </c>
      <c r="BS382" s="238">
        <v>0</v>
      </c>
      <c r="BT382" s="79">
        <v>0</v>
      </c>
      <c r="BU382" s="79">
        <v>0</v>
      </c>
      <c r="BV382" s="79">
        <v>0</v>
      </c>
      <c r="BW382" s="79">
        <v>0</v>
      </c>
      <c r="BX382" s="79">
        <v>0</v>
      </c>
      <c r="BY382" s="79">
        <v>0</v>
      </c>
      <c r="BZ382" s="79">
        <v>0</v>
      </c>
      <c r="CA382" s="79">
        <v>0</v>
      </c>
      <c r="CB382" s="79">
        <v>0</v>
      </c>
      <c r="CC382" s="79">
        <v>0</v>
      </c>
      <c r="CD382" s="79">
        <v>0</v>
      </c>
      <c r="CE382" s="79">
        <v>0</v>
      </c>
      <c r="CF382" s="79">
        <v>0</v>
      </c>
      <c r="CG382" s="79">
        <v>0</v>
      </c>
      <c r="CH382" s="79">
        <v>0</v>
      </c>
      <c r="CI382" s="81">
        <f t="shared" si="30"/>
        <v>1</v>
      </c>
      <c r="CJ382" s="260">
        <f t="shared" si="33"/>
        <v>1</v>
      </c>
      <c r="CK382" s="260">
        <f t="shared" si="34"/>
        <v>0.5</v>
      </c>
      <c r="CL382" s="260">
        <f t="shared" si="35"/>
        <v>0.5</v>
      </c>
      <c r="CM382" s="83">
        <v>2</v>
      </c>
      <c r="CN382" s="83" t="s">
        <v>4965</v>
      </c>
      <c r="CO382" s="140" t="s">
        <v>4965</v>
      </c>
      <c r="CP382" s="256" t="s">
        <v>4965</v>
      </c>
      <c r="CQ382" s="85" t="s">
        <v>4965</v>
      </c>
      <c r="CR382" s="85" t="s">
        <v>4965</v>
      </c>
      <c r="CS382" s="85" t="s">
        <v>4965</v>
      </c>
      <c r="CT382" s="85" t="s">
        <v>4965</v>
      </c>
      <c r="CU382" s="85"/>
    </row>
    <row r="383" spans="1:99" ht="12" customHeight="1" x14ac:dyDescent="0.2">
      <c r="A383" s="89" t="s">
        <v>2442</v>
      </c>
      <c r="B383" s="90" t="s">
        <v>3540</v>
      </c>
      <c r="C383" s="90" t="s">
        <v>1432</v>
      </c>
      <c r="D383" s="90" t="s">
        <v>1432</v>
      </c>
      <c r="E383" s="96" t="s">
        <v>3541</v>
      </c>
      <c r="F383" s="90" t="s">
        <v>4792</v>
      </c>
      <c r="G383" s="90" t="s">
        <v>4793</v>
      </c>
      <c r="H383" s="90" t="s">
        <v>3875</v>
      </c>
      <c r="I383" s="90" t="s">
        <v>4794</v>
      </c>
      <c r="J383" s="90">
        <v>528950</v>
      </c>
      <c r="K383" s="90">
        <v>173627</v>
      </c>
      <c r="L383" s="177" t="s">
        <v>3076</v>
      </c>
      <c r="M383" s="91">
        <v>41718</v>
      </c>
      <c r="N383" s="92" t="s">
        <v>1432</v>
      </c>
      <c r="O383" s="90">
        <v>0</v>
      </c>
      <c r="P383" s="90">
        <v>9</v>
      </c>
      <c r="Q383" s="93">
        <v>9</v>
      </c>
      <c r="R383" s="90" t="s">
        <v>4796</v>
      </c>
      <c r="S383" s="90" t="s">
        <v>1438</v>
      </c>
      <c r="T383" s="92" t="s">
        <v>4797</v>
      </c>
      <c r="U383" s="92" t="s">
        <v>4798</v>
      </c>
      <c r="V383" s="90" t="s">
        <v>1439</v>
      </c>
      <c r="W383" s="92" t="s">
        <v>1432</v>
      </c>
      <c r="X383" s="90" t="s">
        <v>1442</v>
      </c>
      <c r="Y383" s="90" t="s">
        <v>1443</v>
      </c>
      <c r="Z383" s="90" t="s">
        <v>1444</v>
      </c>
      <c r="AA383" s="90" t="s">
        <v>2713</v>
      </c>
      <c r="AB383" s="385">
        <v>0.125</v>
      </c>
      <c r="AC383" s="94">
        <v>41718</v>
      </c>
      <c r="AD383" s="95" t="s">
        <v>1432</v>
      </c>
      <c r="AE383" s="157" t="s">
        <v>3063</v>
      </c>
      <c r="AF383" s="96" t="s">
        <v>1445</v>
      </c>
      <c r="AG383" s="97"/>
      <c r="AH383" s="96">
        <v>0</v>
      </c>
      <c r="AI383" s="96">
        <v>9</v>
      </c>
      <c r="AJ383" s="96">
        <v>0</v>
      </c>
      <c r="AK383" s="96">
        <v>0</v>
      </c>
      <c r="AL383" s="96">
        <v>1</v>
      </c>
      <c r="AM383" s="96">
        <v>4</v>
      </c>
      <c r="AN383" s="96">
        <v>4</v>
      </c>
      <c r="AO383" s="96">
        <v>0</v>
      </c>
      <c r="AP383" s="96">
        <v>0</v>
      </c>
      <c r="AQ383" s="96">
        <v>0</v>
      </c>
      <c r="AR383" s="96">
        <v>0</v>
      </c>
      <c r="AS383" s="96">
        <v>1</v>
      </c>
      <c r="AT383" s="96">
        <v>0</v>
      </c>
      <c r="AU383" s="96">
        <v>0</v>
      </c>
      <c r="AV383" s="96">
        <v>0</v>
      </c>
      <c r="AW383" s="96">
        <v>0</v>
      </c>
      <c r="AX383" s="96">
        <v>0</v>
      </c>
      <c r="AY383" s="96">
        <v>0</v>
      </c>
      <c r="AZ383" s="96">
        <v>0</v>
      </c>
      <c r="BA383" s="96">
        <v>4</v>
      </c>
      <c r="BB383" s="96">
        <v>4</v>
      </c>
      <c r="BC383" s="96">
        <v>0</v>
      </c>
      <c r="BD383" s="96">
        <v>0</v>
      </c>
      <c r="BE383" s="96">
        <v>0</v>
      </c>
      <c r="BF383" s="96">
        <v>0</v>
      </c>
      <c r="BG383" s="96">
        <v>0</v>
      </c>
      <c r="BH383" s="96">
        <v>0</v>
      </c>
      <c r="BI383" s="96">
        <v>0</v>
      </c>
      <c r="BJ383" s="96">
        <v>0</v>
      </c>
      <c r="BK383" s="96">
        <v>0</v>
      </c>
      <c r="BL383" s="120" t="s">
        <v>4490</v>
      </c>
      <c r="BM383" s="98">
        <v>0</v>
      </c>
      <c r="BN383" s="133">
        <f t="shared" si="32"/>
        <v>4.5</v>
      </c>
      <c r="BO383" s="241">
        <v>4.5</v>
      </c>
      <c r="BP383" s="79">
        <v>0</v>
      </c>
      <c r="BQ383" s="79">
        <v>0</v>
      </c>
      <c r="BR383" s="79">
        <v>0</v>
      </c>
      <c r="BS383" s="238">
        <v>0</v>
      </c>
      <c r="BT383" s="79">
        <v>0</v>
      </c>
      <c r="BU383" s="79">
        <v>0</v>
      </c>
      <c r="BV383" s="79">
        <v>0</v>
      </c>
      <c r="BW383" s="79">
        <v>0</v>
      </c>
      <c r="BX383" s="79">
        <v>0</v>
      </c>
      <c r="BY383" s="79">
        <v>0</v>
      </c>
      <c r="BZ383" s="79">
        <v>0</v>
      </c>
      <c r="CA383" s="79">
        <v>0</v>
      </c>
      <c r="CB383" s="79">
        <v>0</v>
      </c>
      <c r="CC383" s="79">
        <v>0</v>
      </c>
      <c r="CD383" s="79">
        <v>0</v>
      </c>
      <c r="CE383" s="79">
        <v>0</v>
      </c>
      <c r="CF383" s="79">
        <v>0</v>
      </c>
      <c r="CG383" s="79">
        <v>0</v>
      </c>
      <c r="CH383" s="79">
        <v>0</v>
      </c>
      <c r="CI383" s="81">
        <f t="shared" si="30"/>
        <v>9</v>
      </c>
      <c r="CJ383" s="260">
        <f t="shared" si="33"/>
        <v>9</v>
      </c>
      <c r="CK383" s="260">
        <f t="shared" si="34"/>
        <v>4.5</v>
      </c>
      <c r="CL383" s="260">
        <f t="shared" si="35"/>
        <v>4.5</v>
      </c>
      <c r="CM383" s="83">
        <v>2</v>
      </c>
      <c r="CN383" s="83" t="s">
        <v>4965</v>
      </c>
      <c r="CO383" s="140" t="s">
        <v>4965</v>
      </c>
      <c r="CP383" s="256" t="s">
        <v>4965</v>
      </c>
      <c r="CQ383" s="85" t="s">
        <v>4965</v>
      </c>
      <c r="CR383" s="85" t="s">
        <v>4965</v>
      </c>
      <c r="CS383" s="85" t="s">
        <v>4965</v>
      </c>
      <c r="CT383" s="85" t="s">
        <v>4965</v>
      </c>
      <c r="CU383" s="85"/>
    </row>
    <row r="384" spans="1:99" ht="12" customHeight="1" x14ac:dyDescent="0.2">
      <c r="A384" s="89" t="s">
        <v>2442</v>
      </c>
      <c r="B384" s="90" t="s">
        <v>4799</v>
      </c>
      <c r="C384" s="90" t="s">
        <v>1432</v>
      </c>
      <c r="D384" s="90" t="s">
        <v>1432</v>
      </c>
      <c r="E384" s="96" t="s">
        <v>4800</v>
      </c>
      <c r="F384" s="90" t="s">
        <v>4801</v>
      </c>
      <c r="G384" s="90" t="s">
        <v>4802</v>
      </c>
      <c r="H384" s="90" t="s">
        <v>1435</v>
      </c>
      <c r="I384" s="90" t="s">
        <v>4803</v>
      </c>
      <c r="J384" s="90">
        <v>526376</v>
      </c>
      <c r="K384" s="90">
        <v>172034</v>
      </c>
      <c r="L384" s="177" t="s">
        <v>3078</v>
      </c>
      <c r="M384" s="91">
        <v>41715</v>
      </c>
      <c r="N384" s="92" t="s">
        <v>1432</v>
      </c>
      <c r="O384" s="90">
        <v>1</v>
      </c>
      <c r="P384" s="90">
        <v>5</v>
      </c>
      <c r="Q384" s="93">
        <v>4</v>
      </c>
      <c r="R384" s="90" t="s">
        <v>4805</v>
      </c>
      <c r="S384" s="90" t="s">
        <v>1438</v>
      </c>
      <c r="T384" s="92" t="s">
        <v>4806</v>
      </c>
      <c r="U384" s="92" t="s">
        <v>750</v>
      </c>
      <c r="V384" s="90" t="s">
        <v>1439</v>
      </c>
      <c r="W384" s="92" t="s">
        <v>1432</v>
      </c>
      <c r="X384" s="90" t="s">
        <v>1442</v>
      </c>
      <c r="Y384" s="90" t="s">
        <v>1443</v>
      </c>
      <c r="Z384" s="90" t="s">
        <v>1444</v>
      </c>
      <c r="AA384" s="90" t="s">
        <v>2713</v>
      </c>
      <c r="AB384" s="385">
        <v>2.9000000000000001E-2</v>
      </c>
      <c r="AC384" s="94">
        <v>41715</v>
      </c>
      <c r="AD384" s="95" t="s">
        <v>1432</v>
      </c>
      <c r="AE384" s="157" t="s">
        <v>3063</v>
      </c>
      <c r="AF384" s="96" t="s">
        <v>1445</v>
      </c>
      <c r="AG384" s="97"/>
      <c r="AH384" s="96">
        <v>0</v>
      </c>
      <c r="AI384" s="96">
        <v>0</v>
      </c>
      <c r="AJ384" s="96">
        <v>0</v>
      </c>
      <c r="AK384" s="96">
        <v>0</v>
      </c>
      <c r="AL384" s="96">
        <v>4</v>
      </c>
      <c r="AM384" s="96">
        <v>0</v>
      </c>
      <c r="AN384" s="96">
        <v>0</v>
      </c>
      <c r="AO384" s="96">
        <v>0</v>
      </c>
      <c r="AP384" s="96">
        <v>0</v>
      </c>
      <c r="AQ384" s="96">
        <v>0</v>
      </c>
      <c r="AR384" s="96">
        <v>0</v>
      </c>
      <c r="AS384" s="96">
        <v>4</v>
      </c>
      <c r="AT384" s="96">
        <v>0</v>
      </c>
      <c r="AU384" s="96">
        <v>0</v>
      </c>
      <c r="AV384" s="96">
        <v>0</v>
      </c>
      <c r="AW384" s="96">
        <v>0</v>
      </c>
      <c r="AX384" s="96">
        <v>0</v>
      </c>
      <c r="AY384" s="96">
        <v>0</v>
      </c>
      <c r="AZ384" s="96">
        <v>0</v>
      </c>
      <c r="BA384" s="96">
        <v>0</v>
      </c>
      <c r="BB384" s="96">
        <v>0</v>
      </c>
      <c r="BC384" s="96">
        <v>0</v>
      </c>
      <c r="BD384" s="96">
        <v>0</v>
      </c>
      <c r="BE384" s="96">
        <v>0</v>
      </c>
      <c r="BF384" s="96">
        <v>0</v>
      </c>
      <c r="BG384" s="96">
        <v>0</v>
      </c>
      <c r="BH384" s="96">
        <v>0</v>
      </c>
      <c r="BI384" s="96">
        <v>0</v>
      </c>
      <c r="BJ384" s="96">
        <v>0</v>
      </c>
      <c r="BK384" s="96">
        <v>0</v>
      </c>
      <c r="BL384" s="120" t="s">
        <v>4490</v>
      </c>
      <c r="BM384" s="98">
        <v>0</v>
      </c>
      <c r="BN384" s="133">
        <f t="shared" si="32"/>
        <v>2</v>
      </c>
      <c r="BO384" s="241">
        <v>2</v>
      </c>
      <c r="BP384" s="79">
        <v>0</v>
      </c>
      <c r="BQ384" s="79">
        <v>0</v>
      </c>
      <c r="BR384" s="79">
        <v>0</v>
      </c>
      <c r="BS384" s="238">
        <v>0</v>
      </c>
      <c r="BT384" s="79">
        <v>0</v>
      </c>
      <c r="BU384" s="79">
        <v>0</v>
      </c>
      <c r="BV384" s="79">
        <v>0</v>
      </c>
      <c r="BW384" s="79">
        <v>0</v>
      </c>
      <c r="BX384" s="79">
        <v>0</v>
      </c>
      <c r="BY384" s="79">
        <v>0</v>
      </c>
      <c r="BZ384" s="79">
        <v>0</v>
      </c>
      <c r="CA384" s="79">
        <v>0</v>
      </c>
      <c r="CB384" s="79">
        <v>0</v>
      </c>
      <c r="CC384" s="79">
        <v>0</v>
      </c>
      <c r="CD384" s="79">
        <v>0</v>
      </c>
      <c r="CE384" s="79">
        <v>0</v>
      </c>
      <c r="CF384" s="79">
        <v>0</v>
      </c>
      <c r="CG384" s="79">
        <v>0</v>
      </c>
      <c r="CH384" s="79">
        <v>0</v>
      </c>
      <c r="CI384" s="81">
        <f t="shared" si="30"/>
        <v>4</v>
      </c>
      <c r="CJ384" s="260">
        <f t="shared" si="33"/>
        <v>4</v>
      </c>
      <c r="CK384" s="260">
        <f t="shared" si="34"/>
        <v>2</v>
      </c>
      <c r="CL384" s="260">
        <f t="shared" si="35"/>
        <v>2</v>
      </c>
      <c r="CM384" s="83">
        <v>2</v>
      </c>
      <c r="CN384" s="83" t="s">
        <v>4965</v>
      </c>
      <c r="CO384" s="140" t="s">
        <v>4965</v>
      </c>
      <c r="CP384" s="256" t="s">
        <v>4965</v>
      </c>
      <c r="CQ384" s="85" t="s">
        <v>4965</v>
      </c>
      <c r="CR384" s="85" t="s">
        <v>4965</v>
      </c>
      <c r="CS384" s="85" t="s">
        <v>4965</v>
      </c>
      <c r="CT384" s="85" t="s">
        <v>4965</v>
      </c>
      <c r="CU384" s="85"/>
    </row>
    <row r="385" spans="1:99" ht="12" customHeight="1" x14ac:dyDescent="0.2">
      <c r="A385" s="89" t="s">
        <v>2442</v>
      </c>
      <c r="B385" s="90" t="s">
        <v>4807</v>
      </c>
      <c r="C385" s="90" t="s">
        <v>1432</v>
      </c>
      <c r="D385" s="90" t="s">
        <v>1432</v>
      </c>
      <c r="E385" s="96" t="s">
        <v>1432</v>
      </c>
      <c r="F385" s="90" t="s">
        <v>4808</v>
      </c>
      <c r="G385" s="90" t="s">
        <v>1480</v>
      </c>
      <c r="H385" s="90" t="s">
        <v>2717</v>
      </c>
      <c r="I385" s="90" t="s">
        <v>4809</v>
      </c>
      <c r="J385" s="90">
        <v>528528</v>
      </c>
      <c r="K385" s="90">
        <v>176816</v>
      </c>
      <c r="L385" s="177" t="s">
        <v>3066</v>
      </c>
      <c r="M385" s="91">
        <v>41695</v>
      </c>
      <c r="N385" s="92" t="s">
        <v>1432</v>
      </c>
      <c r="O385" s="90">
        <v>0</v>
      </c>
      <c r="P385" s="90">
        <v>1</v>
      </c>
      <c r="Q385" s="93">
        <v>1</v>
      </c>
      <c r="R385" s="90" t="s">
        <v>4811</v>
      </c>
      <c r="S385" s="90" t="s">
        <v>1438</v>
      </c>
      <c r="T385" s="92" t="s">
        <v>4812</v>
      </c>
      <c r="U385" s="92" t="s">
        <v>4798</v>
      </c>
      <c r="V385" s="90" t="s">
        <v>1439</v>
      </c>
      <c r="W385" s="92" t="s">
        <v>1432</v>
      </c>
      <c r="X385" s="90" t="s">
        <v>1442</v>
      </c>
      <c r="Y385" s="90" t="s">
        <v>2722</v>
      </c>
      <c r="Z385" s="90" t="s">
        <v>1444</v>
      </c>
      <c r="AA385" s="90" t="s">
        <v>2723</v>
      </c>
      <c r="AB385" s="385">
        <v>2E-3</v>
      </c>
      <c r="AC385" s="94">
        <v>41695</v>
      </c>
      <c r="AD385" s="95" t="s">
        <v>1432</v>
      </c>
      <c r="AE385" s="157" t="s">
        <v>3063</v>
      </c>
      <c r="AF385" s="96" t="s">
        <v>1445</v>
      </c>
      <c r="AG385" s="97"/>
      <c r="AH385" s="96">
        <v>0</v>
      </c>
      <c r="AI385" s="96">
        <v>0</v>
      </c>
      <c r="AJ385" s="96">
        <v>1</v>
      </c>
      <c r="AK385" s="96">
        <v>0</v>
      </c>
      <c r="AL385" s="96">
        <v>0</v>
      </c>
      <c r="AM385" s="96">
        <v>0</v>
      </c>
      <c r="AN385" s="96">
        <v>0</v>
      </c>
      <c r="AO385" s="96">
        <v>0</v>
      </c>
      <c r="AP385" s="96">
        <v>0</v>
      </c>
      <c r="AQ385" s="96">
        <v>1</v>
      </c>
      <c r="AR385" s="96">
        <v>0</v>
      </c>
      <c r="AS385" s="96">
        <v>0</v>
      </c>
      <c r="AT385" s="96">
        <v>0</v>
      </c>
      <c r="AU385" s="96">
        <v>0</v>
      </c>
      <c r="AV385" s="96">
        <v>0</v>
      </c>
      <c r="AW385" s="96">
        <v>0</v>
      </c>
      <c r="AX385" s="96">
        <v>0</v>
      </c>
      <c r="AY385" s="96">
        <v>0</v>
      </c>
      <c r="AZ385" s="96">
        <v>0</v>
      </c>
      <c r="BA385" s="96">
        <v>0</v>
      </c>
      <c r="BB385" s="96">
        <v>0</v>
      </c>
      <c r="BC385" s="96">
        <v>0</v>
      </c>
      <c r="BD385" s="96">
        <v>0</v>
      </c>
      <c r="BE385" s="96">
        <v>0</v>
      </c>
      <c r="BF385" s="96">
        <v>0</v>
      </c>
      <c r="BG385" s="96">
        <v>0</v>
      </c>
      <c r="BH385" s="96">
        <v>0</v>
      </c>
      <c r="BI385" s="96">
        <v>0</v>
      </c>
      <c r="BJ385" s="96">
        <v>0</v>
      </c>
      <c r="BK385" s="96">
        <v>0</v>
      </c>
      <c r="BL385" s="120" t="s">
        <v>4490</v>
      </c>
      <c r="BM385" s="98">
        <v>0</v>
      </c>
      <c r="BN385" s="133">
        <f t="shared" si="32"/>
        <v>0.5</v>
      </c>
      <c r="BO385" s="241">
        <v>0.5</v>
      </c>
      <c r="BP385" s="79">
        <v>0</v>
      </c>
      <c r="BQ385" s="79">
        <v>0</v>
      </c>
      <c r="BR385" s="79">
        <v>0</v>
      </c>
      <c r="BS385" s="238">
        <v>0</v>
      </c>
      <c r="BT385" s="79">
        <v>0</v>
      </c>
      <c r="BU385" s="79">
        <v>0</v>
      </c>
      <c r="BV385" s="79">
        <v>0</v>
      </c>
      <c r="BW385" s="79">
        <v>0</v>
      </c>
      <c r="BX385" s="79">
        <v>0</v>
      </c>
      <c r="BY385" s="79">
        <v>0</v>
      </c>
      <c r="BZ385" s="79">
        <v>0</v>
      </c>
      <c r="CA385" s="79">
        <v>0</v>
      </c>
      <c r="CB385" s="79">
        <v>0</v>
      </c>
      <c r="CC385" s="79">
        <v>0</v>
      </c>
      <c r="CD385" s="79">
        <v>0</v>
      </c>
      <c r="CE385" s="79">
        <v>0</v>
      </c>
      <c r="CF385" s="79">
        <v>0</v>
      </c>
      <c r="CG385" s="79">
        <v>0</v>
      </c>
      <c r="CH385" s="79">
        <v>0</v>
      </c>
      <c r="CI385" s="81">
        <f t="shared" si="30"/>
        <v>1</v>
      </c>
      <c r="CJ385" s="260">
        <f t="shared" si="33"/>
        <v>1</v>
      </c>
      <c r="CK385" s="260">
        <f t="shared" si="34"/>
        <v>0.5</v>
      </c>
      <c r="CL385" s="260">
        <f t="shared" si="35"/>
        <v>0.5</v>
      </c>
      <c r="CM385" s="83">
        <v>8</v>
      </c>
      <c r="CN385" s="254" t="s">
        <v>4965</v>
      </c>
      <c r="CO385" s="140" t="s">
        <v>4965</v>
      </c>
      <c r="CP385" s="256" t="s">
        <v>4965</v>
      </c>
      <c r="CQ385" s="86" t="s">
        <v>4965</v>
      </c>
      <c r="CR385" s="85" t="s">
        <v>4965</v>
      </c>
      <c r="CS385" s="85" t="s">
        <v>4965</v>
      </c>
      <c r="CT385" s="85" t="s">
        <v>4965</v>
      </c>
      <c r="CU385" s="86"/>
    </row>
    <row r="386" spans="1:99" ht="12" customHeight="1" x14ac:dyDescent="0.2">
      <c r="A386" s="89" t="s">
        <v>2442</v>
      </c>
      <c r="B386" s="90" t="s">
        <v>4813</v>
      </c>
      <c r="C386" s="90" t="s">
        <v>1432</v>
      </c>
      <c r="D386" s="90" t="s">
        <v>1432</v>
      </c>
      <c r="E386" s="96" t="s">
        <v>1432</v>
      </c>
      <c r="F386" s="90" t="s">
        <v>431</v>
      </c>
      <c r="G386" s="90" t="s">
        <v>4814</v>
      </c>
      <c r="H386" s="90" t="s">
        <v>1458</v>
      </c>
      <c r="I386" s="90" t="s">
        <v>4815</v>
      </c>
      <c r="J386" s="90">
        <v>523611</v>
      </c>
      <c r="K386" s="90">
        <v>175091</v>
      </c>
      <c r="L386" s="177" t="s">
        <v>3079</v>
      </c>
      <c r="M386" s="91">
        <v>42094</v>
      </c>
      <c r="N386" s="92" t="s">
        <v>1432</v>
      </c>
      <c r="O386" s="90">
        <v>0</v>
      </c>
      <c r="P386" s="90">
        <v>1</v>
      </c>
      <c r="Q386" s="93">
        <v>1</v>
      </c>
      <c r="R386" s="90" t="s">
        <v>4816</v>
      </c>
      <c r="S386" s="90" t="s">
        <v>1438</v>
      </c>
      <c r="T386" s="92" t="s">
        <v>4817</v>
      </c>
      <c r="U386" s="92" t="s">
        <v>4818</v>
      </c>
      <c r="V386" s="90" t="s">
        <v>1439</v>
      </c>
      <c r="W386" s="92" t="s">
        <v>1432</v>
      </c>
      <c r="X386" s="90" t="s">
        <v>1442</v>
      </c>
      <c r="Y386" s="90" t="s">
        <v>1453</v>
      </c>
      <c r="Z386" s="90" t="s">
        <v>1444</v>
      </c>
      <c r="AA386" s="90" t="s">
        <v>4207</v>
      </c>
      <c r="AB386" s="385">
        <v>8.3000000000000004E-2</v>
      </c>
      <c r="AC386" s="94">
        <v>42094</v>
      </c>
      <c r="AD386" s="95" t="s">
        <v>1432</v>
      </c>
      <c r="AE386" s="157" t="s">
        <v>3063</v>
      </c>
      <c r="AF386" s="96" t="s">
        <v>1445</v>
      </c>
      <c r="AG386" s="97"/>
      <c r="AH386" s="96">
        <v>0</v>
      </c>
      <c r="AI386" s="96">
        <v>0</v>
      </c>
      <c r="AJ386" s="96">
        <v>0</v>
      </c>
      <c r="AK386" s="96">
        <v>0</v>
      </c>
      <c r="AL386" s="96">
        <v>0</v>
      </c>
      <c r="AM386" s="96">
        <v>0</v>
      </c>
      <c r="AN386" s="96">
        <v>1</v>
      </c>
      <c r="AO386" s="96">
        <v>0</v>
      </c>
      <c r="AP386" s="96">
        <v>0</v>
      </c>
      <c r="AQ386" s="96">
        <v>0</v>
      </c>
      <c r="AR386" s="96">
        <v>0</v>
      </c>
      <c r="AS386" s="96">
        <v>0</v>
      </c>
      <c r="AT386" s="96">
        <v>0</v>
      </c>
      <c r="AU386" s="96">
        <v>0</v>
      </c>
      <c r="AV386" s="96">
        <v>0</v>
      </c>
      <c r="AW386" s="96">
        <v>0</v>
      </c>
      <c r="AX386" s="96">
        <v>0</v>
      </c>
      <c r="AY386" s="96">
        <v>0</v>
      </c>
      <c r="AZ386" s="96">
        <v>0</v>
      </c>
      <c r="BA386" s="96">
        <v>0</v>
      </c>
      <c r="BB386" s="96">
        <v>1</v>
      </c>
      <c r="BC386" s="96">
        <v>0</v>
      </c>
      <c r="BD386" s="96">
        <v>0</v>
      </c>
      <c r="BE386" s="96">
        <v>0</v>
      </c>
      <c r="BF386" s="96">
        <v>0</v>
      </c>
      <c r="BG386" s="96">
        <v>0</v>
      </c>
      <c r="BH386" s="96">
        <v>0</v>
      </c>
      <c r="BI386" s="96">
        <v>0</v>
      </c>
      <c r="BJ386" s="96">
        <v>0</v>
      </c>
      <c r="BK386" s="96">
        <v>0</v>
      </c>
      <c r="BL386" s="120" t="s">
        <v>4490</v>
      </c>
      <c r="BM386" s="98">
        <v>0</v>
      </c>
      <c r="BN386" s="133">
        <f t="shared" si="32"/>
        <v>0.5</v>
      </c>
      <c r="BO386" s="241">
        <v>0.5</v>
      </c>
      <c r="BP386" s="79">
        <v>0</v>
      </c>
      <c r="BQ386" s="79">
        <v>0</v>
      </c>
      <c r="BR386" s="79">
        <v>0</v>
      </c>
      <c r="BS386" s="238">
        <v>0</v>
      </c>
      <c r="BT386" s="79">
        <v>0</v>
      </c>
      <c r="BU386" s="79">
        <v>0</v>
      </c>
      <c r="BV386" s="79">
        <v>0</v>
      </c>
      <c r="BW386" s="79">
        <v>0</v>
      </c>
      <c r="BX386" s="79">
        <v>0</v>
      </c>
      <c r="BY386" s="79">
        <v>0</v>
      </c>
      <c r="BZ386" s="79">
        <v>0</v>
      </c>
      <c r="CA386" s="79">
        <v>0</v>
      </c>
      <c r="CB386" s="79">
        <v>0</v>
      </c>
      <c r="CC386" s="79">
        <v>0</v>
      </c>
      <c r="CD386" s="79">
        <v>0</v>
      </c>
      <c r="CE386" s="79">
        <v>0</v>
      </c>
      <c r="CF386" s="79">
        <v>0</v>
      </c>
      <c r="CG386" s="79">
        <v>0</v>
      </c>
      <c r="CH386" s="79">
        <v>0</v>
      </c>
      <c r="CI386" s="81">
        <f t="shared" si="30"/>
        <v>1</v>
      </c>
      <c r="CJ386" s="260">
        <f t="shared" si="33"/>
        <v>1</v>
      </c>
      <c r="CK386" s="260">
        <f t="shared" si="34"/>
        <v>0.5</v>
      </c>
      <c r="CL386" s="260">
        <f t="shared" si="35"/>
        <v>0.5</v>
      </c>
      <c r="CM386" s="83">
        <v>8</v>
      </c>
      <c r="CN386" s="254" t="s">
        <v>4965</v>
      </c>
      <c r="CO386" s="140" t="s">
        <v>4965</v>
      </c>
      <c r="CP386" s="256" t="s">
        <v>4965</v>
      </c>
      <c r="CQ386" s="86" t="s">
        <v>4965</v>
      </c>
      <c r="CR386" s="85" t="s">
        <v>4965</v>
      </c>
      <c r="CS386" s="85" t="s">
        <v>4965</v>
      </c>
      <c r="CT386" s="85" t="s">
        <v>4965</v>
      </c>
      <c r="CU386" s="86"/>
    </row>
    <row r="387" spans="1:99" ht="12" customHeight="1" x14ac:dyDescent="0.2">
      <c r="A387" s="89" t="s">
        <v>2442</v>
      </c>
      <c r="B387" s="90" t="s">
        <v>4819</v>
      </c>
      <c r="C387" s="90" t="s">
        <v>1432</v>
      </c>
      <c r="D387" s="90" t="s">
        <v>1432</v>
      </c>
      <c r="E387" s="96" t="s">
        <v>1432</v>
      </c>
      <c r="F387" s="90" t="s">
        <v>4820</v>
      </c>
      <c r="G387" s="90" t="s">
        <v>3535</v>
      </c>
      <c r="H387" s="90" t="s">
        <v>3875</v>
      </c>
      <c r="I387" s="90" t="s">
        <v>4821</v>
      </c>
      <c r="J387" s="90">
        <v>528655</v>
      </c>
      <c r="K387" s="90">
        <v>173306</v>
      </c>
      <c r="L387" s="177" t="s">
        <v>3076</v>
      </c>
      <c r="M387" s="91">
        <v>41956</v>
      </c>
      <c r="N387" s="92" t="s">
        <v>1432</v>
      </c>
      <c r="O387" s="90">
        <v>0</v>
      </c>
      <c r="P387" s="90">
        <v>2</v>
      </c>
      <c r="Q387" s="93">
        <v>2</v>
      </c>
      <c r="R387" s="90" t="s">
        <v>4768</v>
      </c>
      <c r="S387" s="90" t="s">
        <v>1438</v>
      </c>
      <c r="T387" s="92" t="s">
        <v>4769</v>
      </c>
      <c r="U387" s="92" t="s">
        <v>4770</v>
      </c>
      <c r="V387" s="90" t="s">
        <v>1439</v>
      </c>
      <c r="W387" s="92" t="s">
        <v>1432</v>
      </c>
      <c r="X387" s="90" t="s">
        <v>1442</v>
      </c>
      <c r="Y387" s="90" t="s">
        <v>4694</v>
      </c>
      <c r="Z387" s="90" t="s">
        <v>1444</v>
      </c>
      <c r="AA387" s="90" t="s">
        <v>2723</v>
      </c>
      <c r="AB387" s="385">
        <v>1.0999999999999999E-2</v>
      </c>
      <c r="AC387" s="94">
        <v>41956</v>
      </c>
      <c r="AD387" s="95" t="s">
        <v>1432</v>
      </c>
      <c r="AE387" s="157" t="s">
        <v>3063</v>
      </c>
      <c r="AF387" s="96" t="s">
        <v>1445</v>
      </c>
      <c r="AG387" s="97"/>
      <c r="AH387" s="96">
        <v>0</v>
      </c>
      <c r="AI387" s="96">
        <v>0</v>
      </c>
      <c r="AJ387" s="96">
        <v>0</v>
      </c>
      <c r="AK387" s="96">
        <v>2</v>
      </c>
      <c r="AL387" s="96">
        <v>0</v>
      </c>
      <c r="AM387" s="96">
        <v>0</v>
      </c>
      <c r="AN387" s="96">
        <v>0</v>
      </c>
      <c r="AO387" s="96">
        <v>0</v>
      </c>
      <c r="AP387" s="96">
        <v>0</v>
      </c>
      <c r="AQ387" s="96">
        <v>0</v>
      </c>
      <c r="AR387" s="96">
        <v>2</v>
      </c>
      <c r="AS387" s="96">
        <v>0</v>
      </c>
      <c r="AT387" s="96">
        <v>0</v>
      </c>
      <c r="AU387" s="96">
        <v>0</v>
      </c>
      <c r="AV387" s="96">
        <v>0</v>
      </c>
      <c r="AW387" s="96">
        <v>0</v>
      </c>
      <c r="AX387" s="96">
        <v>0</v>
      </c>
      <c r="AY387" s="96">
        <v>0</v>
      </c>
      <c r="AZ387" s="96">
        <v>0</v>
      </c>
      <c r="BA387" s="96">
        <v>0</v>
      </c>
      <c r="BB387" s="96">
        <v>0</v>
      </c>
      <c r="BC387" s="96">
        <v>0</v>
      </c>
      <c r="BD387" s="96">
        <v>0</v>
      </c>
      <c r="BE387" s="96">
        <v>0</v>
      </c>
      <c r="BF387" s="96">
        <v>0</v>
      </c>
      <c r="BG387" s="96">
        <v>0</v>
      </c>
      <c r="BH387" s="96">
        <v>0</v>
      </c>
      <c r="BI387" s="96">
        <v>0</v>
      </c>
      <c r="BJ387" s="96">
        <v>0</v>
      </c>
      <c r="BK387" s="96">
        <v>0</v>
      </c>
      <c r="BL387" s="120" t="s">
        <v>4490</v>
      </c>
      <c r="BM387" s="98">
        <v>0</v>
      </c>
      <c r="BN387" s="133">
        <f t="shared" si="32"/>
        <v>1</v>
      </c>
      <c r="BO387" s="241">
        <v>1</v>
      </c>
      <c r="BP387" s="79">
        <v>0</v>
      </c>
      <c r="BQ387" s="79">
        <v>0</v>
      </c>
      <c r="BR387" s="79">
        <v>0</v>
      </c>
      <c r="BS387" s="238">
        <v>0</v>
      </c>
      <c r="BT387" s="79">
        <v>0</v>
      </c>
      <c r="BU387" s="79">
        <v>0</v>
      </c>
      <c r="BV387" s="79">
        <v>0</v>
      </c>
      <c r="BW387" s="79">
        <v>0</v>
      </c>
      <c r="BX387" s="79">
        <v>0</v>
      </c>
      <c r="BY387" s="79">
        <v>0</v>
      </c>
      <c r="BZ387" s="79">
        <v>0</v>
      </c>
      <c r="CA387" s="79">
        <v>0</v>
      </c>
      <c r="CB387" s="79">
        <v>0</v>
      </c>
      <c r="CC387" s="79">
        <v>0</v>
      </c>
      <c r="CD387" s="79">
        <v>0</v>
      </c>
      <c r="CE387" s="79">
        <v>0</v>
      </c>
      <c r="CF387" s="79">
        <v>0</v>
      </c>
      <c r="CG387" s="79">
        <v>0</v>
      </c>
      <c r="CH387" s="79">
        <v>0</v>
      </c>
      <c r="CI387" s="81">
        <f t="shared" si="30"/>
        <v>2</v>
      </c>
      <c r="CJ387" s="260">
        <f t="shared" si="33"/>
        <v>2</v>
      </c>
      <c r="CK387" s="260">
        <f t="shared" si="34"/>
        <v>1</v>
      </c>
      <c r="CL387" s="260">
        <f t="shared" si="35"/>
        <v>1</v>
      </c>
      <c r="CM387" s="83">
        <v>2</v>
      </c>
      <c r="CN387" s="83" t="s">
        <v>4965</v>
      </c>
      <c r="CO387" s="180" t="s">
        <v>4767</v>
      </c>
      <c r="CP387" s="256" t="s">
        <v>4965</v>
      </c>
      <c r="CQ387" s="85" t="s">
        <v>4965</v>
      </c>
      <c r="CR387" s="85" t="s">
        <v>4965</v>
      </c>
      <c r="CS387" s="85" t="s">
        <v>4965</v>
      </c>
      <c r="CT387" s="85" t="s">
        <v>4965</v>
      </c>
      <c r="CU387" s="85"/>
    </row>
    <row r="388" spans="1:99" ht="12" customHeight="1" x14ac:dyDescent="0.2">
      <c r="A388" s="89" t="s">
        <v>2442</v>
      </c>
      <c r="B388" s="90" t="s">
        <v>4771</v>
      </c>
      <c r="C388" s="90" t="s">
        <v>1432</v>
      </c>
      <c r="D388" s="90" t="s">
        <v>1432</v>
      </c>
      <c r="E388" s="96" t="s">
        <v>1432</v>
      </c>
      <c r="F388" s="90" t="s">
        <v>1447</v>
      </c>
      <c r="G388" s="90" t="s">
        <v>4772</v>
      </c>
      <c r="H388" s="90" t="s">
        <v>3875</v>
      </c>
      <c r="I388" s="90" t="s">
        <v>4773</v>
      </c>
      <c r="J388" s="90">
        <v>528935</v>
      </c>
      <c r="K388" s="90">
        <v>174007</v>
      </c>
      <c r="L388" s="177" t="s">
        <v>3076</v>
      </c>
      <c r="M388" s="91">
        <v>41471</v>
      </c>
      <c r="N388" s="92" t="s">
        <v>1432</v>
      </c>
      <c r="O388" s="90">
        <v>0</v>
      </c>
      <c r="P388" s="90">
        <v>1</v>
      </c>
      <c r="Q388" s="93">
        <v>1</v>
      </c>
      <c r="R388" s="90" t="s">
        <v>4775</v>
      </c>
      <c r="S388" s="90" t="s">
        <v>1438</v>
      </c>
      <c r="T388" s="92" t="s">
        <v>4776</v>
      </c>
      <c r="U388" s="92" t="s">
        <v>4798</v>
      </c>
      <c r="V388" s="90" t="s">
        <v>1439</v>
      </c>
      <c r="W388" s="92" t="s">
        <v>1432</v>
      </c>
      <c r="X388" s="90" t="s">
        <v>1442</v>
      </c>
      <c r="Y388" s="90" t="s">
        <v>1453</v>
      </c>
      <c r="Z388" s="90" t="s">
        <v>1444</v>
      </c>
      <c r="AA388" s="90" t="s">
        <v>2723</v>
      </c>
      <c r="AB388" s="385">
        <v>5.0000000000000001E-3</v>
      </c>
      <c r="AC388" s="94">
        <v>41471</v>
      </c>
      <c r="AD388" s="95" t="s">
        <v>1432</v>
      </c>
      <c r="AE388" s="157" t="s">
        <v>3063</v>
      </c>
      <c r="AF388" s="96" t="s">
        <v>1445</v>
      </c>
      <c r="AG388" s="97"/>
      <c r="AH388" s="96">
        <v>0</v>
      </c>
      <c r="AI388" s="96">
        <v>0</v>
      </c>
      <c r="AJ388" s="96">
        <v>1</v>
      </c>
      <c r="AK388" s="96">
        <v>0</v>
      </c>
      <c r="AL388" s="96">
        <v>0</v>
      </c>
      <c r="AM388" s="96">
        <v>0</v>
      </c>
      <c r="AN388" s="96">
        <v>0</v>
      </c>
      <c r="AO388" s="96">
        <v>0</v>
      </c>
      <c r="AP388" s="96">
        <v>0</v>
      </c>
      <c r="AQ388" s="96">
        <v>1</v>
      </c>
      <c r="AR388" s="96">
        <v>0</v>
      </c>
      <c r="AS388" s="96">
        <v>0</v>
      </c>
      <c r="AT388" s="96">
        <v>0</v>
      </c>
      <c r="AU388" s="96">
        <v>0</v>
      </c>
      <c r="AV388" s="96">
        <v>0</v>
      </c>
      <c r="AW388" s="96">
        <v>0</v>
      </c>
      <c r="AX388" s="96">
        <v>0</v>
      </c>
      <c r="AY388" s="96">
        <v>0</v>
      </c>
      <c r="AZ388" s="96">
        <v>0</v>
      </c>
      <c r="BA388" s="96">
        <v>0</v>
      </c>
      <c r="BB388" s="96">
        <v>0</v>
      </c>
      <c r="BC388" s="96">
        <v>0</v>
      </c>
      <c r="BD388" s="96">
        <v>0</v>
      </c>
      <c r="BE388" s="96">
        <v>0</v>
      </c>
      <c r="BF388" s="96">
        <v>0</v>
      </c>
      <c r="BG388" s="96">
        <v>0</v>
      </c>
      <c r="BH388" s="96">
        <v>0</v>
      </c>
      <c r="BI388" s="96">
        <v>0</v>
      </c>
      <c r="BJ388" s="96">
        <v>0</v>
      </c>
      <c r="BK388" s="96">
        <v>0</v>
      </c>
      <c r="BL388" s="120" t="s">
        <v>4490</v>
      </c>
      <c r="BM388" s="98">
        <v>0</v>
      </c>
      <c r="BN388" s="133">
        <f t="shared" si="32"/>
        <v>0.5</v>
      </c>
      <c r="BO388" s="241">
        <v>0.5</v>
      </c>
      <c r="BP388" s="79">
        <v>0</v>
      </c>
      <c r="BQ388" s="79">
        <v>0</v>
      </c>
      <c r="BR388" s="79">
        <v>0</v>
      </c>
      <c r="BS388" s="238">
        <v>0</v>
      </c>
      <c r="BT388" s="79">
        <v>0</v>
      </c>
      <c r="BU388" s="79">
        <v>0</v>
      </c>
      <c r="BV388" s="79">
        <v>0</v>
      </c>
      <c r="BW388" s="79">
        <v>0</v>
      </c>
      <c r="BX388" s="79">
        <v>0</v>
      </c>
      <c r="BY388" s="79">
        <v>0</v>
      </c>
      <c r="BZ388" s="79">
        <v>0</v>
      </c>
      <c r="CA388" s="79">
        <v>0</v>
      </c>
      <c r="CB388" s="79">
        <v>0</v>
      </c>
      <c r="CC388" s="79">
        <v>0</v>
      </c>
      <c r="CD388" s="79">
        <v>0</v>
      </c>
      <c r="CE388" s="79">
        <v>0</v>
      </c>
      <c r="CF388" s="79">
        <v>0</v>
      </c>
      <c r="CG388" s="79">
        <v>0</v>
      </c>
      <c r="CH388" s="79">
        <v>0</v>
      </c>
      <c r="CI388" s="81">
        <f t="shared" si="30"/>
        <v>1</v>
      </c>
      <c r="CJ388" s="260">
        <f t="shared" si="33"/>
        <v>1</v>
      </c>
      <c r="CK388" s="260">
        <f t="shared" si="34"/>
        <v>0.5</v>
      </c>
      <c r="CL388" s="260">
        <f t="shared" si="35"/>
        <v>0.5</v>
      </c>
      <c r="CM388" s="83">
        <v>8</v>
      </c>
      <c r="CN388" s="254" t="s">
        <v>4965</v>
      </c>
      <c r="CO388" s="140" t="s">
        <v>4965</v>
      </c>
      <c r="CP388" s="256" t="s">
        <v>4965</v>
      </c>
      <c r="CQ388" s="86" t="s">
        <v>4965</v>
      </c>
      <c r="CR388" s="85" t="s">
        <v>4965</v>
      </c>
      <c r="CS388" s="85" t="s">
        <v>4965</v>
      </c>
      <c r="CT388" s="85" t="s">
        <v>4965</v>
      </c>
      <c r="CU388" s="86"/>
    </row>
    <row r="389" spans="1:99" ht="12" customHeight="1" x14ac:dyDescent="0.2">
      <c r="A389" s="89" t="s">
        <v>2442</v>
      </c>
      <c r="B389" s="90" t="s">
        <v>4777</v>
      </c>
      <c r="C389" s="90" t="s">
        <v>1432</v>
      </c>
      <c r="D389" s="90" t="s">
        <v>1432</v>
      </c>
      <c r="E389" s="96" t="s">
        <v>1432</v>
      </c>
      <c r="F389" s="90" t="s">
        <v>4778</v>
      </c>
      <c r="G389" s="90" t="s">
        <v>1150</v>
      </c>
      <c r="H389" s="90" t="s">
        <v>2717</v>
      </c>
      <c r="I389" s="90" t="s">
        <v>4779</v>
      </c>
      <c r="J389" s="90">
        <v>526627</v>
      </c>
      <c r="K389" s="90">
        <v>174991</v>
      </c>
      <c r="L389" s="177" t="s">
        <v>3080</v>
      </c>
      <c r="M389" s="91">
        <v>42094</v>
      </c>
      <c r="N389" s="92" t="s">
        <v>1432</v>
      </c>
      <c r="O389" s="90">
        <v>0</v>
      </c>
      <c r="P389" s="90">
        <v>2</v>
      </c>
      <c r="Q389" s="93">
        <v>2</v>
      </c>
      <c r="R389" s="90" t="s">
        <v>4255</v>
      </c>
      <c r="S389" s="90" t="s">
        <v>1438</v>
      </c>
      <c r="T389" s="92" t="s">
        <v>4256</v>
      </c>
      <c r="U389" s="92" t="s">
        <v>4257</v>
      </c>
      <c r="V389" s="90" t="s">
        <v>1439</v>
      </c>
      <c r="W389" s="92" t="s">
        <v>1432</v>
      </c>
      <c r="X389" s="90" t="s">
        <v>1442</v>
      </c>
      <c r="Y389" s="90" t="s">
        <v>1443</v>
      </c>
      <c r="Z389" s="90" t="s">
        <v>4258</v>
      </c>
      <c r="AA389" s="90" t="s">
        <v>2713</v>
      </c>
      <c r="AB389" s="385">
        <v>1.7000000000000001E-2</v>
      </c>
      <c r="AC389" s="94">
        <v>42094</v>
      </c>
      <c r="AD389" s="95" t="s">
        <v>1432</v>
      </c>
      <c r="AE389" s="157" t="s">
        <v>3063</v>
      </c>
      <c r="AF389" s="96" t="s">
        <v>1445</v>
      </c>
      <c r="AG389" s="97"/>
      <c r="AH389" s="96">
        <v>0</v>
      </c>
      <c r="AI389" s="96">
        <v>0</v>
      </c>
      <c r="AJ389" s="96">
        <v>0</v>
      </c>
      <c r="AK389" s="96">
        <v>2</v>
      </c>
      <c r="AL389" s="96">
        <v>0</v>
      </c>
      <c r="AM389" s="96">
        <v>0</v>
      </c>
      <c r="AN389" s="96">
        <v>0</v>
      </c>
      <c r="AO389" s="96">
        <v>0</v>
      </c>
      <c r="AP389" s="96">
        <v>0</v>
      </c>
      <c r="AQ389" s="96">
        <v>0</v>
      </c>
      <c r="AR389" s="96">
        <v>2</v>
      </c>
      <c r="AS389" s="96">
        <v>0</v>
      </c>
      <c r="AT389" s="96">
        <v>0</v>
      </c>
      <c r="AU389" s="96">
        <v>0</v>
      </c>
      <c r="AV389" s="96">
        <v>0</v>
      </c>
      <c r="AW389" s="96">
        <v>0</v>
      </c>
      <c r="AX389" s="96">
        <v>0</v>
      </c>
      <c r="AY389" s="96">
        <v>0</v>
      </c>
      <c r="AZ389" s="96">
        <v>0</v>
      </c>
      <c r="BA389" s="96">
        <v>0</v>
      </c>
      <c r="BB389" s="96">
        <v>0</v>
      </c>
      <c r="BC389" s="96">
        <v>0</v>
      </c>
      <c r="BD389" s="96">
        <v>0</v>
      </c>
      <c r="BE389" s="96">
        <v>0</v>
      </c>
      <c r="BF389" s="96">
        <v>0</v>
      </c>
      <c r="BG389" s="96">
        <v>0</v>
      </c>
      <c r="BH389" s="96">
        <v>0</v>
      </c>
      <c r="BI389" s="96">
        <v>0</v>
      </c>
      <c r="BJ389" s="96">
        <v>0</v>
      </c>
      <c r="BK389" s="96">
        <v>0</v>
      </c>
      <c r="BL389" s="120" t="s">
        <v>4490</v>
      </c>
      <c r="BM389" s="98">
        <v>0</v>
      </c>
      <c r="BN389" s="133">
        <f t="shared" si="32"/>
        <v>1</v>
      </c>
      <c r="BO389" s="241">
        <v>1</v>
      </c>
      <c r="BP389" s="79">
        <v>0</v>
      </c>
      <c r="BQ389" s="79">
        <v>0</v>
      </c>
      <c r="BR389" s="79">
        <v>0</v>
      </c>
      <c r="BS389" s="238">
        <v>0</v>
      </c>
      <c r="BT389" s="79">
        <v>0</v>
      </c>
      <c r="BU389" s="79">
        <v>0</v>
      </c>
      <c r="BV389" s="79">
        <v>0</v>
      </c>
      <c r="BW389" s="79">
        <v>0</v>
      </c>
      <c r="BX389" s="79">
        <v>0</v>
      </c>
      <c r="BY389" s="79">
        <v>0</v>
      </c>
      <c r="BZ389" s="79">
        <v>0</v>
      </c>
      <c r="CA389" s="79">
        <v>0</v>
      </c>
      <c r="CB389" s="79">
        <v>0</v>
      </c>
      <c r="CC389" s="79">
        <v>0</v>
      </c>
      <c r="CD389" s="79">
        <v>0</v>
      </c>
      <c r="CE389" s="79">
        <v>0</v>
      </c>
      <c r="CF389" s="79">
        <v>0</v>
      </c>
      <c r="CG389" s="79">
        <v>0</v>
      </c>
      <c r="CH389" s="79">
        <v>0</v>
      </c>
      <c r="CI389" s="81">
        <f t="shared" si="30"/>
        <v>2</v>
      </c>
      <c r="CJ389" s="260">
        <f t="shared" si="33"/>
        <v>2</v>
      </c>
      <c r="CK389" s="260">
        <f t="shared" si="34"/>
        <v>1</v>
      </c>
      <c r="CL389" s="260">
        <f t="shared" si="35"/>
        <v>1</v>
      </c>
      <c r="CM389" s="83">
        <v>2</v>
      </c>
      <c r="CN389" s="83" t="s">
        <v>4965</v>
      </c>
      <c r="CO389" s="140" t="s">
        <v>4965</v>
      </c>
      <c r="CP389" s="256" t="s">
        <v>4965</v>
      </c>
      <c r="CQ389" s="85" t="s">
        <v>4965</v>
      </c>
      <c r="CR389" s="85" t="s">
        <v>4965</v>
      </c>
      <c r="CS389" s="85" t="s">
        <v>4965</v>
      </c>
      <c r="CT389" s="85" t="s">
        <v>4965</v>
      </c>
      <c r="CU389" s="85"/>
    </row>
    <row r="390" spans="1:99" ht="12" customHeight="1" x14ac:dyDescent="0.2">
      <c r="A390" s="89" t="s">
        <v>2442</v>
      </c>
      <c r="B390" s="90" t="s">
        <v>4259</v>
      </c>
      <c r="C390" s="90" t="s">
        <v>1432</v>
      </c>
      <c r="D390" s="90" t="s">
        <v>1432</v>
      </c>
      <c r="E390" s="96" t="s">
        <v>4260</v>
      </c>
      <c r="F390" s="90" t="s">
        <v>4261</v>
      </c>
      <c r="G390" s="90" t="s">
        <v>4262</v>
      </c>
      <c r="H390" s="90" t="s">
        <v>3875</v>
      </c>
      <c r="I390" s="90" t="s">
        <v>4263</v>
      </c>
      <c r="J390" s="90">
        <v>528452</v>
      </c>
      <c r="K390" s="90">
        <v>173905</v>
      </c>
      <c r="L390" s="177" t="s">
        <v>3076</v>
      </c>
      <c r="M390" s="91">
        <v>42094</v>
      </c>
      <c r="N390" s="92" t="s">
        <v>1432</v>
      </c>
      <c r="O390" s="90">
        <v>0</v>
      </c>
      <c r="P390" s="90">
        <v>1</v>
      </c>
      <c r="Q390" s="93">
        <v>1</v>
      </c>
      <c r="R390" s="90" t="s">
        <v>4264</v>
      </c>
      <c r="S390" s="90" t="s">
        <v>1438</v>
      </c>
      <c r="T390" s="92" t="s">
        <v>4265</v>
      </c>
      <c r="U390" s="92" t="s">
        <v>4266</v>
      </c>
      <c r="V390" s="90" t="s">
        <v>1439</v>
      </c>
      <c r="W390" s="92" t="s">
        <v>1432</v>
      </c>
      <c r="X390" s="90" t="s">
        <v>1442</v>
      </c>
      <c r="Y390" s="90" t="s">
        <v>4694</v>
      </c>
      <c r="Z390" s="90" t="s">
        <v>1444</v>
      </c>
      <c r="AA390" s="90" t="s">
        <v>2713</v>
      </c>
      <c r="AB390" s="385">
        <v>1.0999999999999999E-2</v>
      </c>
      <c r="AC390" s="94">
        <v>42094</v>
      </c>
      <c r="AD390" s="95" t="s">
        <v>1432</v>
      </c>
      <c r="AE390" s="157" t="s">
        <v>3063</v>
      </c>
      <c r="AF390" s="96" t="s">
        <v>1445</v>
      </c>
      <c r="AG390" s="96">
        <v>0</v>
      </c>
      <c r="AH390" s="96">
        <v>0</v>
      </c>
      <c r="AI390" s="96">
        <v>0</v>
      </c>
      <c r="AJ390" s="96">
        <v>0</v>
      </c>
      <c r="AK390" s="96">
        <v>1</v>
      </c>
      <c r="AL390" s="96">
        <v>0</v>
      </c>
      <c r="AM390" s="96">
        <v>0</v>
      </c>
      <c r="AN390" s="96">
        <v>0</v>
      </c>
      <c r="AO390" s="96">
        <v>0</v>
      </c>
      <c r="AP390" s="96">
        <v>0</v>
      </c>
      <c r="AQ390" s="96">
        <v>0</v>
      </c>
      <c r="AR390" s="96">
        <v>0</v>
      </c>
      <c r="AS390" s="96">
        <v>0</v>
      </c>
      <c r="AT390" s="96">
        <v>0</v>
      </c>
      <c r="AU390" s="96">
        <v>0</v>
      </c>
      <c r="AV390" s="96">
        <v>0</v>
      </c>
      <c r="AW390" s="96">
        <v>0</v>
      </c>
      <c r="AX390" s="96">
        <v>0</v>
      </c>
      <c r="AY390" s="96">
        <v>1</v>
      </c>
      <c r="AZ390" s="96">
        <v>0</v>
      </c>
      <c r="BA390" s="96">
        <v>0</v>
      </c>
      <c r="BB390" s="96">
        <v>0</v>
      </c>
      <c r="BC390" s="96">
        <v>0</v>
      </c>
      <c r="BD390" s="96">
        <v>0</v>
      </c>
      <c r="BE390" s="96">
        <v>0</v>
      </c>
      <c r="BF390" s="96">
        <v>0</v>
      </c>
      <c r="BG390" s="96">
        <v>0</v>
      </c>
      <c r="BH390" s="96">
        <v>0</v>
      </c>
      <c r="BI390" s="96">
        <v>0</v>
      </c>
      <c r="BJ390" s="96">
        <v>0</v>
      </c>
      <c r="BK390" s="96">
        <v>0</v>
      </c>
      <c r="BL390" s="120" t="s">
        <v>4490</v>
      </c>
      <c r="BM390" s="98">
        <v>0</v>
      </c>
      <c r="BN390" s="133">
        <f t="shared" si="32"/>
        <v>0.5</v>
      </c>
      <c r="BO390" s="241">
        <v>0.5</v>
      </c>
      <c r="BP390" s="79">
        <v>0</v>
      </c>
      <c r="BQ390" s="79">
        <v>0</v>
      </c>
      <c r="BR390" s="79">
        <v>0</v>
      </c>
      <c r="BS390" s="238">
        <v>0</v>
      </c>
      <c r="BT390" s="79">
        <v>0</v>
      </c>
      <c r="BU390" s="79">
        <v>0</v>
      </c>
      <c r="BV390" s="79">
        <v>0</v>
      </c>
      <c r="BW390" s="79">
        <v>0</v>
      </c>
      <c r="BX390" s="79">
        <v>0</v>
      </c>
      <c r="BY390" s="79">
        <v>0</v>
      </c>
      <c r="BZ390" s="79">
        <v>0</v>
      </c>
      <c r="CA390" s="79">
        <v>0</v>
      </c>
      <c r="CB390" s="79">
        <v>0</v>
      </c>
      <c r="CC390" s="79">
        <v>0</v>
      </c>
      <c r="CD390" s="79">
        <v>0</v>
      </c>
      <c r="CE390" s="79">
        <v>0</v>
      </c>
      <c r="CF390" s="79">
        <v>0</v>
      </c>
      <c r="CG390" s="79">
        <v>0</v>
      </c>
      <c r="CH390" s="79">
        <v>0</v>
      </c>
      <c r="CI390" s="81">
        <f t="shared" si="30"/>
        <v>1</v>
      </c>
      <c r="CJ390" s="260">
        <f t="shared" si="33"/>
        <v>1</v>
      </c>
      <c r="CK390" s="260">
        <f t="shared" si="34"/>
        <v>0.5</v>
      </c>
      <c r="CL390" s="260">
        <f t="shared" si="35"/>
        <v>0.5</v>
      </c>
      <c r="CM390" s="83">
        <v>2</v>
      </c>
      <c r="CN390" s="83" t="s">
        <v>4965</v>
      </c>
      <c r="CO390" s="140" t="s">
        <v>4965</v>
      </c>
      <c r="CP390" s="256" t="s">
        <v>4965</v>
      </c>
      <c r="CQ390" s="85" t="s">
        <v>4965</v>
      </c>
      <c r="CR390" s="85" t="s">
        <v>4965</v>
      </c>
      <c r="CS390" s="85" t="s">
        <v>4965</v>
      </c>
      <c r="CT390" s="85" t="s">
        <v>4965</v>
      </c>
      <c r="CU390" s="85"/>
    </row>
    <row r="391" spans="1:99" s="363" customFormat="1" ht="12" customHeight="1" x14ac:dyDescent="0.2">
      <c r="A391" s="89" t="s">
        <v>2442</v>
      </c>
      <c r="B391" s="90" t="s">
        <v>4267</v>
      </c>
      <c r="C391" s="90" t="s">
        <v>1432</v>
      </c>
      <c r="D391" s="90" t="s">
        <v>1432</v>
      </c>
      <c r="E391" s="96" t="s">
        <v>4268</v>
      </c>
      <c r="F391" s="90" t="s">
        <v>4269</v>
      </c>
      <c r="G391" s="90" t="s">
        <v>4270</v>
      </c>
      <c r="H391" s="90" t="s">
        <v>2717</v>
      </c>
      <c r="I391" s="90" t="s">
        <v>4271</v>
      </c>
      <c r="J391" s="90">
        <v>526969</v>
      </c>
      <c r="K391" s="90">
        <v>176463</v>
      </c>
      <c r="L391" s="177" t="s">
        <v>4766</v>
      </c>
      <c r="M391" s="91">
        <v>42094</v>
      </c>
      <c r="N391" s="92" t="s">
        <v>1432</v>
      </c>
      <c r="O391" s="90">
        <v>0</v>
      </c>
      <c r="P391" s="90">
        <v>9</v>
      </c>
      <c r="Q391" s="93">
        <v>9</v>
      </c>
      <c r="R391" s="90" t="s">
        <v>4272</v>
      </c>
      <c r="S391" s="90" t="s">
        <v>1438</v>
      </c>
      <c r="T391" s="92" t="s">
        <v>4273</v>
      </c>
      <c r="U391" s="92" t="s">
        <v>4257</v>
      </c>
      <c r="V391" s="90" t="s">
        <v>1439</v>
      </c>
      <c r="W391" s="92" t="s">
        <v>1432</v>
      </c>
      <c r="X391" s="90" t="s">
        <v>1442</v>
      </c>
      <c r="Y391" s="90" t="s">
        <v>1443</v>
      </c>
      <c r="Z391" s="90" t="s">
        <v>1444</v>
      </c>
      <c r="AA391" s="90" t="s">
        <v>2713</v>
      </c>
      <c r="AB391" s="385">
        <v>0.01</v>
      </c>
      <c r="AC391" s="94">
        <v>42094</v>
      </c>
      <c r="AD391" s="95" t="s">
        <v>1432</v>
      </c>
      <c r="AE391" s="157" t="s">
        <v>3063</v>
      </c>
      <c r="AF391" s="96" t="s">
        <v>1445</v>
      </c>
      <c r="AG391" s="97"/>
      <c r="AH391" s="96">
        <v>0</v>
      </c>
      <c r="AI391" s="96">
        <v>9</v>
      </c>
      <c r="AJ391" s="96">
        <v>0</v>
      </c>
      <c r="AK391" s="96">
        <v>3</v>
      </c>
      <c r="AL391" s="96">
        <v>4</v>
      </c>
      <c r="AM391" s="96">
        <v>2</v>
      </c>
      <c r="AN391" s="96">
        <v>0</v>
      </c>
      <c r="AO391" s="96">
        <v>0</v>
      </c>
      <c r="AP391" s="96">
        <v>0</v>
      </c>
      <c r="AQ391" s="96">
        <v>0</v>
      </c>
      <c r="AR391" s="96">
        <v>3</v>
      </c>
      <c r="AS391" s="96">
        <v>4</v>
      </c>
      <c r="AT391" s="96">
        <v>2</v>
      </c>
      <c r="AU391" s="96">
        <v>0</v>
      </c>
      <c r="AV391" s="96">
        <v>0</v>
      </c>
      <c r="AW391" s="96">
        <v>0</v>
      </c>
      <c r="AX391" s="96">
        <v>0</v>
      </c>
      <c r="AY391" s="96">
        <v>0</v>
      </c>
      <c r="AZ391" s="96">
        <v>0</v>
      </c>
      <c r="BA391" s="96">
        <v>0</v>
      </c>
      <c r="BB391" s="96">
        <v>0</v>
      </c>
      <c r="BC391" s="96">
        <v>0</v>
      </c>
      <c r="BD391" s="96">
        <v>0</v>
      </c>
      <c r="BE391" s="96">
        <v>0</v>
      </c>
      <c r="BF391" s="96">
        <v>0</v>
      </c>
      <c r="BG391" s="96">
        <v>0</v>
      </c>
      <c r="BH391" s="96">
        <v>0</v>
      </c>
      <c r="BI391" s="96">
        <v>0</v>
      </c>
      <c r="BJ391" s="96">
        <v>0</v>
      </c>
      <c r="BK391" s="96">
        <v>0</v>
      </c>
      <c r="BL391" s="120" t="s">
        <v>4490</v>
      </c>
      <c r="BM391" s="98">
        <v>0</v>
      </c>
      <c r="BN391" s="133">
        <f t="shared" si="32"/>
        <v>4.5</v>
      </c>
      <c r="BO391" s="241">
        <v>4.5</v>
      </c>
      <c r="BP391" s="79">
        <v>0</v>
      </c>
      <c r="BQ391" s="79">
        <v>0</v>
      </c>
      <c r="BR391" s="79">
        <v>0</v>
      </c>
      <c r="BS391" s="238">
        <v>0</v>
      </c>
      <c r="BT391" s="79">
        <v>0</v>
      </c>
      <c r="BU391" s="79">
        <v>0</v>
      </c>
      <c r="BV391" s="79">
        <v>0</v>
      </c>
      <c r="BW391" s="79">
        <v>0</v>
      </c>
      <c r="BX391" s="79">
        <v>0</v>
      </c>
      <c r="BY391" s="79">
        <v>0</v>
      </c>
      <c r="BZ391" s="79">
        <v>0</v>
      </c>
      <c r="CA391" s="79">
        <v>0</v>
      </c>
      <c r="CB391" s="79">
        <v>0</v>
      </c>
      <c r="CC391" s="79">
        <v>0</v>
      </c>
      <c r="CD391" s="79">
        <v>0</v>
      </c>
      <c r="CE391" s="79">
        <v>0</v>
      </c>
      <c r="CF391" s="79">
        <v>0</v>
      </c>
      <c r="CG391" s="79">
        <v>0</v>
      </c>
      <c r="CH391" s="79">
        <v>0</v>
      </c>
      <c r="CI391" s="81">
        <f t="shared" si="30"/>
        <v>9</v>
      </c>
      <c r="CJ391" s="260">
        <f t="shared" si="33"/>
        <v>9</v>
      </c>
      <c r="CK391" s="260">
        <f t="shared" si="34"/>
        <v>4.5</v>
      </c>
      <c r="CL391" s="260">
        <f t="shared" si="35"/>
        <v>4.5</v>
      </c>
      <c r="CM391" s="83">
        <v>2</v>
      </c>
      <c r="CN391" s="83" t="s">
        <v>4965</v>
      </c>
      <c r="CO391" s="140" t="s">
        <v>4965</v>
      </c>
      <c r="CP391" s="256" t="s">
        <v>4965</v>
      </c>
      <c r="CQ391" s="85" t="s">
        <v>4965</v>
      </c>
      <c r="CR391" s="85" t="s">
        <v>4965</v>
      </c>
      <c r="CS391" s="85" t="s">
        <v>4965</v>
      </c>
      <c r="CT391" s="85" t="s">
        <v>4965</v>
      </c>
      <c r="CU391" s="85"/>
    </row>
    <row r="392" spans="1:99" ht="12" customHeight="1" x14ac:dyDescent="0.2">
      <c r="A392" s="89" t="s">
        <v>2442</v>
      </c>
      <c r="B392" s="90" t="s">
        <v>4274</v>
      </c>
      <c r="C392" s="90" t="s">
        <v>1432</v>
      </c>
      <c r="D392" s="90" t="s">
        <v>1432</v>
      </c>
      <c r="E392" s="96" t="s">
        <v>4275</v>
      </c>
      <c r="F392" s="90" t="s">
        <v>4209</v>
      </c>
      <c r="G392" s="90" t="s">
        <v>4276</v>
      </c>
      <c r="H392" s="90" t="s">
        <v>2717</v>
      </c>
      <c r="I392" s="90" t="s">
        <v>4277</v>
      </c>
      <c r="J392" s="90">
        <v>527059</v>
      </c>
      <c r="K392" s="90">
        <v>176670</v>
      </c>
      <c r="L392" s="177" t="s">
        <v>4766</v>
      </c>
      <c r="M392" s="91">
        <v>41645</v>
      </c>
      <c r="N392" s="92" t="s">
        <v>1432</v>
      </c>
      <c r="O392" s="90">
        <v>0</v>
      </c>
      <c r="P392" s="90">
        <v>104</v>
      </c>
      <c r="Q392" s="93">
        <v>104</v>
      </c>
      <c r="R392" s="90" t="s">
        <v>4279</v>
      </c>
      <c r="S392" s="90" t="s">
        <v>1154</v>
      </c>
      <c r="T392" s="92" t="s">
        <v>4280</v>
      </c>
      <c r="U392" s="92" t="s">
        <v>434</v>
      </c>
      <c r="V392" s="90" t="s">
        <v>1439</v>
      </c>
      <c r="W392" s="92" t="s">
        <v>1432</v>
      </c>
      <c r="X392" s="90" t="s">
        <v>1442</v>
      </c>
      <c r="Y392" s="90" t="s">
        <v>1443</v>
      </c>
      <c r="Z392" s="90" t="s">
        <v>1443</v>
      </c>
      <c r="AA392" s="90" t="s">
        <v>1444</v>
      </c>
      <c r="AB392" s="385">
        <v>0.90900000000000003</v>
      </c>
      <c r="AC392" s="94">
        <v>41645</v>
      </c>
      <c r="AD392" s="95" t="s">
        <v>1432</v>
      </c>
      <c r="AE392" s="157" t="s">
        <v>3063</v>
      </c>
      <c r="AF392" s="96" t="s">
        <v>1445</v>
      </c>
      <c r="AG392" s="97"/>
      <c r="AH392" s="96">
        <v>10</v>
      </c>
      <c r="AI392" s="96">
        <v>104</v>
      </c>
      <c r="AJ392" s="96">
        <v>0</v>
      </c>
      <c r="AK392" s="96">
        <v>31</v>
      </c>
      <c r="AL392" s="96">
        <v>67</v>
      </c>
      <c r="AM392" s="96">
        <v>6</v>
      </c>
      <c r="AN392" s="96">
        <v>0</v>
      </c>
      <c r="AO392" s="96">
        <v>0</v>
      </c>
      <c r="AP392" s="96">
        <v>0</v>
      </c>
      <c r="AQ392" s="96">
        <v>0</v>
      </c>
      <c r="AR392" s="96">
        <v>31</v>
      </c>
      <c r="AS392" s="96">
        <v>67</v>
      </c>
      <c r="AT392" s="96">
        <v>4</v>
      </c>
      <c r="AU392" s="96">
        <v>0</v>
      </c>
      <c r="AV392" s="96">
        <v>0</v>
      </c>
      <c r="AW392" s="96">
        <v>0</v>
      </c>
      <c r="AX392" s="96">
        <v>0</v>
      </c>
      <c r="AY392" s="96">
        <v>0</v>
      </c>
      <c r="AZ392" s="96">
        <v>0</v>
      </c>
      <c r="BA392" s="96">
        <v>2</v>
      </c>
      <c r="BB392" s="96">
        <v>0</v>
      </c>
      <c r="BC392" s="96">
        <v>0</v>
      </c>
      <c r="BD392" s="96">
        <v>0</v>
      </c>
      <c r="BE392" s="96">
        <v>0</v>
      </c>
      <c r="BF392" s="96">
        <v>0</v>
      </c>
      <c r="BG392" s="96">
        <v>0</v>
      </c>
      <c r="BH392" s="96">
        <v>0</v>
      </c>
      <c r="BI392" s="96">
        <v>0</v>
      </c>
      <c r="BJ392" s="96">
        <v>0</v>
      </c>
      <c r="BK392" s="96">
        <v>0</v>
      </c>
      <c r="BL392" s="120" t="s">
        <v>4491</v>
      </c>
      <c r="BM392" s="98">
        <v>0</v>
      </c>
      <c r="BN392" s="133">
        <v>52</v>
      </c>
      <c r="BO392" s="241">
        <v>52</v>
      </c>
      <c r="BP392" s="79">
        <v>0</v>
      </c>
      <c r="BQ392" s="79">
        <v>0</v>
      </c>
      <c r="BR392" s="79">
        <v>0</v>
      </c>
      <c r="BS392" s="238">
        <v>0</v>
      </c>
      <c r="BT392" s="79">
        <v>0</v>
      </c>
      <c r="BU392" s="79">
        <v>0</v>
      </c>
      <c r="BV392" s="79">
        <v>0</v>
      </c>
      <c r="BW392" s="79">
        <v>0</v>
      </c>
      <c r="BX392" s="79">
        <v>0</v>
      </c>
      <c r="BY392" s="79">
        <v>0</v>
      </c>
      <c r="BZ392" s="79">
        <v>0</v>
      </c>
      <c r="CA392" s="79">
        <v>0</v>
      </c>
      <c r="CB392" s="79">
        <v>0</v>
      </c>
      <c r="CC392" s="79">
        <v>0</v>
      </c>
      <c r="CD392" s="79">
        <v>0</v>
      </c>
      <c r="CE392" s="79">
        <v>0</v>
      </c>
      <c r="CF392" s="79">
        <v>0</v>
      </c>
      <c r="CG392" s="79">
        <v>0</v>
      </c>
      <c r="CH392" s="79">
        <v>0</v>
      </c>
      <c r="CI392" s="81">
        <f t="shared" si="30"/>
        <v>104</v>
      </c>
      <c r="CJ392" s="260">
        <f t="shared" si="33"/>
        <v>104</v>
      </c>
      <c r="CK392" s="260">
        <f t="shared" si="34"/>
        <v>52</v>
      </c>
      <c r="CL392" s="260">
        <f t="shared" si="35"/>
        <v>52</v>
      </c>
      <c r="CM392" s="83">
        <v>3</v>
      </c>
      <c r="CN392" s="254" t="s">
        <v>4965</v>
      </c>
      <c r="CO392" s="140" t="s">
        <v>4965</v>
      </c>
      <c r="CP392" s="256" t="s">
        <v>4965</v>
      </c>
      <c r="CQ392" s="86" t="s">
        <v>4965</v>
      </c>
      <c r="CR392" s="85" t="s">
        <v>4965</v>
      </c>
      <c r="CS392" s="85" t="s">
        <v>4965</v>
      </c>
      <c r="CT392" s="85" t="s">
        <v>4965</v>
      </c>
      <c r="CU392" s="86"/>
    </row>
    <row r="393" spans="1:99" s="363" customFormat="1" ht="12" customHeight="1" x14ac:dyDescent="0.2">
      <c r="A393" s="89" t="s">
        <v>2442</v>
      </c>
      <c r="B393" s="90" t="s">
        <v>4281</v>
      </c>
      <c r="C393" s="90" t="s">
        <v>1432</v>
      </c>
      <c r="D393" s="90" t="s">
        <v>1432</v>
      </c>
      <c r="E393" s="96" t="s">
        <v>1432</v>
      </c>
      <c r="F393" s="90" t="s">
        <v>4282</v>
      </c>
      <c r="G393" s="90" t="s">
        <v>4802</v>
      </c>
      <c r="H393" s="90" t="s">
        <v>1885</v>
      </c>
      <c r="I393" s="90" t="s">
        <v>4283</v>
      </c>
      <c r="J393" s="90">
        <v>525881</v>
      </c>
      <c r="K393" s="90">
        <v>173723</v>
      </c>
      <c r="L393" s="177" t="s">
        <v>3078</v>
      </c>
      <c r="M393" s="91">
        <v>41593</v>
      </c>
      <c r="N393" s="92" t="s">
        <v>1432</v>
      </c>
      <c r="O393" s="90">
        <v>1</v>
      </c>
      <c r="P393" s="90">
        <v>3</v>
      </c>
      <c r="Q393" s="93">
        <v>2</v>
      </c>
      <c r="R393" s="90" t="s">
        <v>4076</v>
      </c>
      <c r="S393" s="90" t="s">
        <v>1438</v>
      </c>
      <c r="T393" s="92" t="s">
        <v>4077</v>
      </c>
      <c r="U393" s="92" t="s">
        <v>4078</v>
      </c>
      <c r="V393" s="90" t="s">
        <v>1439</v>
      </c>
      <c r="W393" s="92" t="s">
        <v>1432</v>
      </c>
      <c r="X393" s="90" t="s">
        <v>1442</v>
      </c>
      <c r="Y393" s="90" t="s">
        <v>4694</v>
      </c>
      <c r="Z393" s="90" t="s">
        <v>1444</v>
      </c>
      <c r="AA393" s="90" t="s">
        <v>2713</v>
      </c>
      <c r="AB393" s="385">
        <v>1.4E-2</v>
      </c>
      <c r="AC393" s="94">
        <v>41593</v>
      </c>
      <c r="AD393" s="95" t="s">
        <v>1432</v>
      </c>
      <c r="AE393" s="157" t="s">
        <v>3063</v>
      </c>
      <c r="AF393" s="96" t="s">
        <v>1445</v>
      </c>
      <c r="AG393" s="97"/>
      <c r="AH393" s="96">
        <v>0</v>
      </c>
      <c r="AI393" s="96">
        <v>0</v>
      </c>
      <c r="AJ393" s="96">
        <v>1</v>
      </c>
      <c r="AK393" s="96">
        <v>0</v>
      </c>
      <c r="AL393" s="96">
        <v>2</v>
      </c>
      <c r="AM393" s="96">
        <v>-1</v>
      </c>
      <c r="AN393" s="96">
        <v>0</v>
      </c>
      <c r="AO393" s="96">
        <v>0</v>
      </c>
      <c r="AP393" s="96">
        <v>0</v>
      </c>
      <c r="AQ393" s="96">
        <v>1</v>
      </c>
      <c r="AR393" s="96">
        <v>0</v>
      </c>
      <c r="AS393" s="96">
        <v>2</v>
      </c>
      <c r="AT393" s="96">
        <v>-1</v>
      </c>
      <c r="AU393" s="96">
        <v>0</v>
      </c>
      <c r="AV393" s="96">
        <v>0</v>
      </c>
      <c r="AW393" s="96">
        <v>0</v>
      </c>
      <c r="AX393" s="96">
        <v>0</v>
      </c>
      <c r="AY393" s="96">
        <v>0</v>
      </c>
      <c r="AZ393" s="96">
        <v>0</v>
      </c>
      <c r="BA393" s="96">
        <v>0</v>
      </c>
      <c r="BB393" s="96">
        <v>0</v>
      </c>
      <c r="BC393" s="96">
        <v>0</v>
      </c>
      <c r="BD393" s="96">
        <v>0</v>
      </c>
      <c r="BE393" s="96">
        <v>0</v>
      </c>
      <c r="BF393" s="96">
        <v>0</v>
      </c>
      <c r="BG393" s="96">
        <v>0</v>
      </c>
      <c r="BH393" s="96">
        <v>0</v>
      </c>
      <c r="BI393" s="96">
        <v>0</v>
      </c>
      <c r="BJ393" s="96">
        <v>0</v>
      </c>
      <c r="BK393" s="96">
        <v>0</v>
      </c>
      <c r="BL393" s="120" t="s">
        <v>4490</v>
      </c>
      <c r="BM393" s="98">
        <v>0</v>
      </c>
      <c r="BN393" s="133">
        <f>Q393/2</f>
        <v>1</v>
      </c>
      <c r="BO393" s="241">
        <v>1</v>
      </c>
      <c r="BP393" s="79">
        <v>0</v>
      </c>
      <c r="BQ393" s="79">
        <v>0</v>
      </c>
      <c r="BR393" s="79">
        <v>0</v>
      </c>
      <c r="BS393" s="238">
        <v>0</v>
      </c>
      <c r="BT393" s="79">
        <v>0</v>
      </c>
      <c r="BU393" s="79">
        <v>0</v>
      </c>
      <c r="BV393" s="79">
        <v>0</v>
      </c>
      <c r="BW393" s="79">
        <v>0</v>
      </c>
      <c r="BX393" s="79">
        <v>0</v>
      </c>
      <c r="BY393" s="79">
        <v>0</v>
      </c>
      <c r="BZ393" s="79">
        <v>0</v>
      </c>
      <c r="CA393" s="79">
        <v>0</v>
      </c>
      <c r="CB393" s="79">
        <v>0</v>
      </c>
      <c r="CC393" s="79">
        <v>0</v>
      </c>
      <c r="CD393" s="79">
        <v>0</v>
      </c>
      <c r="CE393" s="79">
        <v>0</v>
      </c>
      <c r="CF393" s="79">
        <v>0</v>
      </c>
      <c r="CG393" s="79">
        <v>0</v>
      </c>
      <c r="CH393" s="79">
        <v>0</v>
      </c>
      <c r="CI393" s="81">
        <f t="shared" si="30"/>
        <v>2</v>
      </c>
      <c r="CJ393" s="260">
        <f t="shared" si="33"/>
        <v>2</v>
      </c>
      <c r="CK393" s="260">
        <f t="shared" si="34"/>
        <v>1</v>
      </c>
      <c r="CL393" s="260">
        <f t="shared" si="35"/>
        <v>1</v>
      </c>
      <c r="CM393" s="83">
        <v>2</v>
      </c>
      <c r="CN393" s="83" t="s">
        <v>4965</v>
      </c>
      <c r="CO393" s="140" t="s">
        <v>4965</v>
      </c>
      <c r="CP393" s="256" t="s">
        <v>4965</v>
      </c>
      <c r="CQ393" s="85" t="s">
        <v>4965</v>
      </c>
      <c r="CR393" s="85" t="s">
        <v>4965</v>
      </c>
      <c r="CS393" s="85" t="s">
        <v>4965</v>
      </c>
      <c r="CT393" s="87" t="s">
        <v>1938</v>
      </c>
      <c r="CU393" s="85"/>
    </row>
    <row r="394" spans="1:99" ht="12" customHeight="1" x14ac:dyDescent="0.2">
      <c r="A394" s="89" t="s">
        <v>2442</v>
      </c>
      <c r="B394" s="90" t="s">
        <v>4079</v>
      </c>
      <c r="C394" s="90" t="s">
        <v>4080</v>
      </c>
      <c r="D394" s="90" t="s">
        <v>1432</v>
      </c>
      <c r="E394" s="96" t="s">
        <v>4081</v>
      </c>
      <c r="F394" s="90" t="s">
        <v>1432</v>
      </c>
      <c r="G394" s="90" t="s">
        <v>4082</v>
      </c>
      <c r="H394" s="90" t="s">
        <v>1458</v>
      </c>
      <c r="I394" s="90" t="s">
        <v>4083</v>
      </c>
      <c r="J394" s="90">
        <v>523343</v>
      </c>
      <c r="K394" s="90">
        <v>174373</v>
      </c>
      <c r="L394" s="177" t="s">
        <v>521</v>
      </c>
      <c r="M394" s="91">
        <v>41729</v>
      </c>
      <c r="N394" s="92" t="s">
        <v>1432</v>
      </c>
      <c r="O394" s="90">
        <v>0</v>
      </c>
      <c r="P394" s="90">
        <v>155</v>
      </c>
      <c r="Q394" s="93">
        <v>155</v>
      </c>
      <c r="R394" s="90" t="s">
        <v>4084</v>
      </c>
      <c r="S394" s="90" t="s">
        <v>1154</v>
      </c>
      <c r="T394" s="92" t="s">
        <v>4280</v>
      </c>
      <c r="U394" s="92" t="s">
        <v>1140</v>
      </c>
      <c r="V394" s="90" t="s">
        <v>1439</v>
      </c>
      <c r="W394" s="92" t="s">
        <v>1432</v>
      </c>
      <c r="X394" s="90" t="s">
        <v>1442</v>
      </c>
      <c r="Y394" s="90" t="s">
        <v>1443</v>
      </c>
      <c r="Z394" s="90" t="s">
        <v>1443</v>
      </c>
      <c r="AA394" s="90" t="s">
        <v>1444</v>
      </c>
      <c r="AB394" s="385">
        <v>1.7</v>
      </c>
      <c r="AC394" s="94">
        <v>41729</v>
      </c>
      <c r="AD394" s="95" t="s">
        <v>1432</v>
      </c>
      <c r="AE394" s="157" t="s">
        <v>3063</v>
      </c>
      <c r="AF394" s="96" t="s">
        <v>1445</v>
      </c>
      <c r="AG394" s="97"/>
      <c r="AH394" s="96">
        <v>15</v>
      </c>
      <c r="AI394" s="96">
        <v>155</v>
      </c>
      <c r="AJ394" s="96">
        <v>0</v>
      </c>
      <c r="AK394" s="96">
        <v>7</v>
      </c>
      <c r="AL394" s="96">
        <v>107</v>
      </c>
      <c r="AM394" s="96">
        <v>22</v>
      </c>
      <c r="AN394" s="96">
        <v>19</v>
      </c>
      <c r="AO394" s="96">
        <v>0</v>
      </c>
      <c r="AP394" s="96">
        <v>0</v>
      </c>
      <c r="AQ394" s="96">
        <v>0</v>
      </c>
      <c r="AR394" s="96">
        <v>7</v>
      </c>
      <c r="AS394" s="96">
        <v>107</v>
      </c>
      <c r="AT394" s="96">
        <v>11</v>
      </c>
      <c r="AU394" s="96">
        <v>0</v>
      </c>
      <c r="AV394" s="96">
        <v>0</v>
      </c>
      <c r="AW394" s="96">
        <v>0</v>
      </c>
      <c r="AX394" s="96">
        <v>0</v>
      </c>
      <c r="AY394" s="96">
        <v>0</v>
      </c>
      <c r="AZ394" s="96">
        <v>0</v>
      </c>
      <c r="BA394" s="96">
        <v>11</v>
      </c>
      <c r="BB394" s="96">
        <v>19</v>
      </c>
      <c r="BC394" s="96">
        <v>0</v>
      </c>
      <c r="BD394" s="96">
        <v>0</v>
      </c>
      <c r="BE394" s="96">
        <v>0</v>
      </c>
      <c r="BF394" s="96">
        <v>0</v>
      </c>
      <c r="BG394" s="96">
        <v>0</v>
      </c>
      <c r="BH394" s="96">
        <v>0</v>
      </c>
      <c r="BI394" s="96">
        <v>0</v>
      </c>
      <c r="BJ394" s="96">
        <v>0</v>
      </c>
      <c r="BK394" s="96">
        <v>0</v>
      </c>
      <c r="BL394" s="120" t="s">
        <v>4491</v>
      </c>
      <c r="BM394" s="98">
        <v>0</v>
      </c>
      <c r="BN394" s="133">
        <v>68</v>
      </c>
      <c r="BO394" s="241">
        <v>87</v>
      </c>
      <c r="BP394" s="79">
        <v>0</v>
      </c>
      <c r="BQ394" s="79">
        <v>0</v>
      </c>
      <c r="BR394" s="79">
        <v>0</v>
      </c>
      <c r="BS394" s="238">
        <v>0</v>
      </c>
      <c r="BT394" s="79">
        <v>0</v>
      </c>
      <c r="BU394" s="79">
        <v>0</v>
      </c>
      <c r="BV394" s="79">
        <v>0</v>
      </c>
      <c r="BW394" s="79">
        <v>0</v>
      </c>
      <c r="BX394" s="79">
        <v>0</v>
      </c>
      <c r="BY394" s="79">
        <v>0</v>
      </c>
      <c r="BZ394" s="79">
        <v>0</v>
      </c>
      <c r="CA394" s="79">
        <v>0</v>
      </c>
      <c r="CB394" s="79">
        <v>0</v>
      </c>
      <c r="CC394" s="79">
        <v>0</v>
      </c>
      <c r="CD394" s="79">
        <v>0</v>
      </c>
      <c r="CE394" s="79">
        <v>0</v>
      </c>
      <c r="CF394" s="79">
        <v>0</v>
      </c>
      <c r="CG394" s="79">
        <v>0</v>
      </c>
      <c r="CH394" s="79">
        <v>0</v>
      </c>
      <c r="CI394" s="81">
        <f t="shared" si="30"/>
        <v>155</v>
      </c>
      <c r="CJ394" s="260">
        <f t="shared" si="33"/>
        <v>155</v>
      </c>
      <c r="CK394" s="260">
        <f t="shared" si="34"/>
        <v>87</v>
      </c>
      <c r="CL394" s="260">
        <f t="shared" si="35"/>
        <v>87</v>
      </c>
      <c r="CM394" s="83">
        <v>3</v>
      </c>
      <c r="CN394" s="254" t="s">
        <v>4965</v>
      </c>
      <c r="CO394" s="140" t="s">
        <v>4965</v>
      </c>
      <c r="CP394" s="256" t="s">
        <v>4965</v>
      </c>
      <c r="CQ394" s="86" t="s">
        <v>4965</v>
      </c>
      <c r="CR394" s="85" t="s">
        <v>4965</v>
      </c>
      <c r="CS394" s="85" t="s">
        <v>4965</v>
      </c>
      <c r="CT394" s="85" t="s">
        <v>4965</v>
      </c>
      <c r="CU394" s="86"/>
    </row>
    <row r="395" spans="1:99" ht="12" customHeight="1" x14ac:dyDescent="0.2">
      <c r="A395" s="89" t="s">
        <v>2442</v>
      </c>
      <c r="B395" s="90" t="s">
        <v>4085</v>
      </c>
      <c r="C395" s="90" t="s">
        <v>1432</v>
      </c>
      <c r="D395" s="90" t="s">
        <v>1432</v>
      </c>
      <c r="E395" s="96" t="s">
        <v>4086</v>
      </c>
      <c r="F395" s="90" t="s">
        <v>4087</v>
      </c>
      <c r="G395" s="90" t="s">
        <v>2347</v>
      </c>
      <c r="H395" s="90" t="s">
        <v>1435</v>
      </c>
      <c r="I395" s="90" t="s">
        <v>1432</v>
      </c>
      <c r="J395" s="90">
        <v>527983</v>
      </c>
      <c r="K395" s="90">
        <v>170815</v>
      </c>
      <c r="L395" s="177" t="s">
        <v>3082</v>
      </c>
      <c r="M395" s="91">
        <v>41663</v>
      </c>
      <c r="N395" s="92" t="s">
        <v>1432</v>
      </c>
      <c r="O395" s="90">
        <v>0</v>
      </c>
      <c r="P395" s="90">
        <v>16</v>
      </c>
      <c r="Q395" s="93">
        <v>16</v>
      </c>
      <c r="R395" s="90" t="s">
        <v>4089</v>
      </c>
      <c r="S395" s="90" t="s">
        <v>1154</v>
      </c>
      <c r="T395" s="92" t="s">
        <v>4090</v>
      </c>
      <c r="U395" s="92" t="s">
        <v>4284</v>
      </c>
      <c r="V395" s="90" t="s">
        <v>1439</v>
      </c>
      <c r="W395" s="92" t="s">
        <v>1432</v>
      </c>
      <c r="X395" s="90" t="s">
        <v>1442</v>
      </c>
      <c r="Y395" s="90" t="s">
        <v>1443</v>
      </c>
      <c r="Z395" s="90" t="s">
        <v>1444</v>
      </c>
      <c r="AA395" s="90" t="s">
        <v>4720</v>
      </c>
      <c r="AB395" s="385">
        <v>3.9E-2</v>
      </c>
      <c r="AC395" s="94">
        <v>41663</v>
      </c>
      <c r="AD395" s="95" t="s">
        <v>1432</v>
      </c>
      <c r="AE395" s="157" t="s">
        <v>1931</v>
      </c>
      <c r="AF395" s="96" t="s">
        <v>3905</v>
      </c>
      <c r="AG395" s="97"/>
      <c r="AH395" s="96">
        <v>2</v>
      </c>
      <c r="AI395" s="96">
        <v>16</v>
      </c>
      <c r="AJ395" s="96">
        <v>0</v>
      </c>
      <c r="AK395" s="96">
        <v>4</v>
      </c>
      <c r="AL395" s="96">
        <v>5</v>
      </c>
      <c r="AM395" s="96">
        <v>7</v>
      </c>
      <c r="AN395" s="96">
        <v>0</v>
      </c>
      <c r="AO395" s="96">
        <v>0</v>
      </c>
      <c r="AP395" s="96">
        <v>0</v>
      </c>
      <c r="AQ395" s="96">
        <v>0</v>
      </c>
      <c r="AR395" s="96">
        <v>4</v>
      </c>
      <c r="AS395" s="96">
        <v>5</v>
      </c>
      <c r="AT395" s="96">
        <v>7</v>
      </c>
      <c r="AU395" s="96">
        <v>0</v>
      </c>
      <c r="AV395" s="96">
        <v>0</v>
      </c>
      <c r="AW395" s="96">
        <v>0</v>
      </c>
      <c r="AX395" s="96">
        <v>0</v>
      </c>
      <c r="AY395" s="96">
        <v>0</v>
      </c>
      <c r="AZ395" s="96">
        <v>0</v>
      </c>
      <c r="BA395" s="96">
        <v>0</v>
      </c>
      <c r="BB395" s="96">
        <v>0</v>
      </c>
      <c r="BC395" s="96">
        <v>0</v>
      </c>
      <c r="BD395" s="96">
        <v>0</v>
      </c>
      <c r="BE395" s="96">
        <v>0</v>
      </c>
      <c r="BF395" s="96">
        <v>0</v>
      </c>
      <c r="BG395" s="96">
        <v>0</v>
      </c>
      <c r="BH395" s="96">
        <v>0</v>
      </c>
      <c r="BI395" s="96">
        <v>0</v>
      </c>
      <c r="BJ395" s="96">
        <v>0</v>
      </c>
      <c r="BK395" s="96">
        <v>0</v>
      </c>
      <c r="BL395" s="120" t="s">
        <v>4490</v>
      </c>
      <c r="BM395" s="98">
        <v>0</v>
      </c>
      <c r="BN395" s="133">
        <f t="shared" ref="BN395:BN403" si="36">Q395/2</f>
        <v>8</v>
      </c>
      <c r="BO395" s="241">
        <v>8</v>
      </c>
      <c r="BP395" s="79">
        <v>0</v>
      </c>
      <c r="BQ395" s="79">
        <v>0</v>
      </c>
      <c r="BR395" s="79">
        <v>0</v>
      </c>
      <c r="BS395" s="238">
        <v>0</v>
      </c>
      <c r="BT395" s="79">
        <v>0</v>
      </c>
      <c r="BU395" s="79">
        <v>0</v>
      </c>
      <c r="BV395" s="79">
        <v>0</v>
      </c>
      <c r="BW395" s="79">
        <v>0</v>
      </c>
      <c r="BX395" s="79">
        <v>0</v>
      </c>
      <c r="BY395" s="79">
        <v>0</v>
      </c>
      <c r="BZ395" s="79">
        <v>0</v>
      </c>
      <c r="CA395" s="79">
        <v>0</v>
      </c>
      <c r="CB395" s="79">
        <v>0</v>
      </c>
      <c r="CC395" s="79">
        <v>0</v>
      </c>
      <c r="CD395" s="79">
        <v>0</v>
      </c>
      <c r="CE395" s="79">
        <v>0</v>
      </c>
      <c r="CF395" s="79">
        <v>0</v>
      </c>
      <c r="CG395" s="79">
        <v>0</v>
      </c>
      <c r="CH395" s="79">
        <v>0</v>
      </c>
      <c r="CI395" s="81">
        <f t="shared" si="30"/>
        <v>16</v>
      </c>
      <c r="CJ395" s="260">
        <f t="shared" si="33"/>
        <v>16</v>
      </c>
      <c r="CK395" s="260">
        <f t="shared" si="34"/>
        <v>8</v>
      </c>
      <c r="CL395" s="260">
        <f t="shared" si="35"/>
        <v>8</v>
      </c>
      <c r="CM395" s="83">
        <v>2</v>
      </c>
      <c r="CN395" s="83" t="s">
        <v>4965</v>
      </c>
      <c r="CO395" s="140" t="s">
        <v>4965</v>
      </c>
      <c r="CP395" s="256" t="s">
        <v>4965</v>
      </c>
      <c r="CQ395" s="85" t="s">
        <v>4965</v>
      </c>
      <c r="CR395" s="85" t="s">
        <v>4965</v>
      </c>
      <c r="CS395" s="85" t="s">
        <v>4965</v>
      </c>
      <c r="CT395" s="85" t="s">
        <v>4965</v>
      </c>
      <c r="CU395" s="85"/>
    </row>
    <row r="396" spans="1:99" ht="12" customHeight="1" x14ac:dyDescent="0.2">
      <c r="A396" s="89" t="s">
        <v>2442</v>
      </c>
      <c r="B396" s="90" t="s">
        <v>4091</v>
      </c>
      <c r="C396" s="90" t="s">
        <v>1432</v>
      </c>
      <c r="D396" s="90" t="s">
        <v>1432</v>
      </c>
      <c r="E396" s="96" t="s">
        <v>1432</v>
      </c>
      <c r="F396" s="90" t="s">
        <v>4729</v>
      </c>
      <c r="G396" s="90" t="s">
        <v>4092</v>
      </c>
      <c r="H396" s="90" t="s">
        <v>1458</v>
      </c>
      <c r="I396" s="90" t="s">
        <v>4093</v>
      </c>
      <c r="J396" s="90">
        <v>522897</v>
      </c>
      <c r="K396" s="90">
        <v>175182</v>
      </c>
      <c r="L396" s="177" t="s">
        <v>521</v>
      </c>
      <c r="M396" s="91">
        <v>41543</v>
      </c>
      <c r="N396" s="92" t="s">
        <v>1432</v>
      </c>
      <c r="O396" s="90">
        <v>2</v>
      </c>
      <c r="P396" s="90">
        <v>1</v>
      </c>
      <c r="Q396" s="93">
        <v>-1</v>
      </c>
      <c r="R396" s="90" t="s">
        <v>4095</v>
      </c>
      <c r="S396" s="90" t="s">
        <v>1438</v>
      </c>
      <c r="T396" s="92" t="s">
        <v>4096</v>
      </c>
      <c r="U396" s="92" t="s">
        <v>4097</v>
      </c>
      <c r="V396" s="90" t="s">
        <v>1439</v>
      </c>
      <c r="W396" s="92" t="s">
        <v>1432</v>
      </c>
      <c r="X396" s="90" t="s">
        <v>1442</v>
      </c>
      <c r="Y396" s="90" t="s">
        <v>1453</v>
      </c>
      <c r="Z396" s="90" t="s">
        <v>1444</v>
      </c>
      <c r="AA396" s="90" t="s">
        <v>4207</v>
      </c>
      <c r="AB396" s="385">
        <v>6.5000000000000002E-2</v>
      </c>
      <c r="AC396" s="94">
        <v>41543</v>
      </c>
      <c r="AD396" s="95" t="s">
        <v>1432</v>
      </c>
      <c r="AE396" s="157" t="s">
        <v>3063</v>
      </c>
      <c r="AF396" s="96" t="s">
        <v>1445</v>
      </c>
      <c r="AG396" s="97"/>
      <c r="AH396" s="96">
        <v>0</v>
      </c>
      <c r="AI396" s="96">
        <v>0</v>
      </c>
      <c r="AJ396" s="96">
        <v>0</v>
      </c>
      <c r="AK396" s="96">
        <v>0</v>
      </c>
      <c r="AL396" s="96">
        <v>0</v>
      </c>
      <c r="AM396" s="96">
        <v>-2</v>
      </c>
      <c r="AN396" s="96">
        <v>0</v>
      </c>
      <c r="AO396" s="96">
        <v>1</v>
      </c>
      <c r="AP396" s="96">
        <v>0</v>
      </c>
      <c r="AQ396" s="96">
        <v>0</v>
      </c>
      <c r="AR396" s="96">
        <v>0</v>
      </c>
      <c r="AS396" s="96">
        <v>0</v>
      </c>
      <c r="AT396" s="96">
        <v>-2</v>
      </c>
      <c r="AU396" s="96">
        <v>0</v>
      </c>
      <c r="AV396" s="96">
        <v>0</v>
      </c>
      <c r="AW396" s="96">
        <v>0</v>
      </c>
      <c r="AX396" s="96">
        <v>0</v>
      </c>
      <c r="AY396" s="96">
        <v>0</v>
      </c>
      <c r="AZ396" s="96">
        <v>0</v>
      </c>
      <c r="BA396" s="96">
        <v>0</v>
      </c>
      <c r="BB396" s="96">
        <v>0</v>
      </c>
      <c r="BC396" s="96">
        <v>1</v>
      </c>
      <c r="BD396" s="96">
        <v>0</v>
      </c>
      <c r="BE396" s="96">
        <v>0</v>
      </c>
      <c r="BF396" s="96">
        <v>0</v>
      </c>
      <c r="BG396" s="96">
        <v>0</v>
      </c>
      <c r="BH396" s="96">
        <v>0</v>
      </c>
      <c r="BI396" s="96">
        <v>0</v>
      </c>
      <c r="BJ396" s="96">
        <v>0</v>
      </c>
      <c r="BK396" s="96">
        <v>0</v>
      </c>
      <c r="BL396" s="120" t="s">
        <v>4490</v>
      </c>
      <c r="BM396" s="98">
        <v>0</v>
      </c>
      <c r="BN396" s="133">
        <f t="shared" si="36"/>
        <v>-0.5</v>
      </c>
      <c r="BO396" s="241">
        <v>-0.5</v>
      </c>
      <c r="BP396" s="79">
        <v>0</v>
      </c>
      <c r="BQ396" s="79">
        <v>0</v>
      </c>
      <c r="BR396" s="79">
        <v>0</v>
      </c>
      <c r="BS396" s="238">
        <v>0</v>
      </c>
      <c r="BT396" s="79">
        <v>0</v>
      </c>
      <c r="BU396" s="79">
        <v>0</v>
      </c>
      <c r="BV396" s="79">
        <v>0</v>
      </c>
      <c r="BW396" s="79">
        <v>0</v>
      </c>
      <c r="BX396" s="79">
        <v>0</v>
      </c>
      <c r="BY396" s="79">
        <v>0</v>
      </c>
      <c r="BZ396" s="79">
        <v>0</v>
      </c>
      <c r="CA396" s="79">
        <v>0</v>
      </c>
      <c r="CB396" s="79">
        <v>0</v>
      </c>
      <c r="CC396" s="79">
        <v>0</v>
      </c>
      <c r="CD396" s="79">
        <v>0</v>
      </c>
      <c r="CE396" s="79">
        <v>0</v>
      </c>
      <c r="CF396" s="79">
        <v>0</v>
      </c>
      <c r="CG396" s="79">
        <v>0</v>
      </c>
      <c r="CH396" s="79">
        <v>0</v>
      </c>
      <c r="CI396" s="81">
        <f t="shared" si="30"/>
        <v>-1</v>
      </c>
      <c r="CJ396" s="260">
        <f t="shared" si="33"/>
        <v>-1</v>
      </c>
      <c r="CK396" s="260">
        <f t="shared" si="34"/>
        <v>-0.5</v>
      </c>
      <c r="CL396" s="260">
        <f t="shared" si="35"/>
        <v>-0.5</v>
      </c>
      <c r="CM396" s="83">
        <v>8</v>
      </c>
      <c r="CN396" s="254" t="s">
        <v>4965</v>
      </c>
      <c r="CO396" s="140" t="s">
        <v>4965</v>
      </c>
      <c r="CP396" s="256" t="s">
        <v>4965</v>
      </c>
      <c r="CQ396" s="86" t="s">
        <v>4965</v>
      </c>
      <c r="CR396" s="85" t="s">
        <v>4965</v>
      </c>
      <c r="CS396" s="85" t="s">
        <v>4965</v>
      </c>
      <c r="CT396" s="85" t="s">
        <v>4965</v>
      </c>
      <c r="CU396" s="86"/>
    </row>
    <row r="397" spans="1:99" ht="12" customHeight="1" x14ac:dyDescent="0.2">
      <c r="A397" s="89" t="s">
        <v>2442</v>
      </c>
      <c r="B397" s="90" t="s">
        <v>4098</v>
      </c>
      <c r="C397" s="90" t="s">
        <v>1432</v>
      </c>
      <c r="D397" s="90" t="s">
        <v>1432</v>
      </c>
      <c r="E397" s="96" t="s">
        <v>1432</v>
      </c>
      <c r="F397" s="90" t="s">
        <v>4099</v>
      </c>
      <c r="G397" s="90" t="s">
        <v>2347</v>
      </c>
      <c r="H397" s="90" t="s">
        <v>1435</v>
      </c>
      <c r="I397" s="90" t="s">
        <v>2348</v>
      </c>
      <c r="J397" s="90">
        <v>527835</v>
      </c>
      <c r="K397" s="90">
        <v>171074</v>
      </c>
      <c r="L397" s="177" t="s">
        <v>3082</v>
      </c>
      <c r="M397" s="91">
        <v>41603</v>
      </c>
      <c r="N397" s="92" t="s">
        <v>1432</v>
      </c>
      <c r="O397" s="90">
        <v>0</v>
      </c>
      <c r="P397" s="90">
        <v>5</v>
      </c>
      <c r="Q397" s="93">
        <v>5</v>
      </c>
      <c r="R397" s="90" t="s">
        <v>3617</v>
      </c>
      <c r="S397" s="90" t="s">
        <v>1438</v>
      </c>
      <c r="T397" s="92" t="s">
        <v>3618</v>
      </c>
      <c r="U397" s="92" t="s">
        <v>3619</v>
      </c>
      <c r="V397" s="90" t="s">
        <v>1439</v>
      </c>
      <c r="W397" s="92" t="s">
        <v>1432</v>
      </c>
      <c r="X397" s="90" t="s">
        <v>1442</v>
      </c>
      <c r="Y397" s="90" t="s">
        <v>1443</v>
      </c>
      <c r="Z397" s="90" t="s">
        <v>1444</v>
      </c>
      <c r="AA397" s="90" t="s">
        <v>2713</v>
      </c>
      <c r="AB397" s="385">
        <v>0.02</v>
      </c>
      <c r="AC397" s="94">
        <v>41603</v>
      </c>
      <c r="AD397" s="95" t="s">
        <v>1432</v>
      </c>
      <c r="AE397" s="157" t="s">
        <v>3063</v>
      </c>
      <c r="AF397" s="96" t="s">
        <v>1445</v>
      </c>
      <c r="AG397" s="96">
        <v>0</v>
      </c>
      <c r="AH397" s="96">
        <v>0</v>
      </c>
      <c r="AI397" s="96">
        <v>0</v>
      </c>
      <c r="AJ397" s="96">
        <v>3</v>
      </c>
      <c r="AK397" s="96">
        <v>0</v>
      </c>
      <c r="AL397" s="96">
        <v>2</v>
      </c>
      <c r="AM397" s="96">
        <v>0</v>
      </c>
      <c r="AN397" s="96">
        <v>0</v>
      </c>
      <c r="AO397" s="96">
        <v>0</v>
      </c>
      <c r="AP397" s="96">
        <v>0</v>
      </c>
      <c r="AQ397" s="96">
        <v>3</v>
      </c>
      <c r="AR397" s="96">
        <v>0</v>
      </c>
      <c r="AS397" s="96">
        <v>2</v>
      </c>
      <c r="AT397" s="96">
        <v>0</v>
      </c>
      <c r="AU397" s="96">
        <v>0</v>
      </c>
      <c r="AV397" s="96">
        <v>0</v>
      </c>
      <c r="AW397" s="96">
        <v>0</v>
      </c>
      <c r="AX397" s="96">
        <v>0</v>
      </c>
      <c r="AY397" s="96">
        <v>0</v>
      </c>
      <c r="AZ397" s="96">
        <v>0</v>
      </c>
      <c r="BA397" s="96">
        <v>0</v>
      </c>
      <c r="BB397" s="96">
        <v>0</v>
      </c>
      <c r="BC397" s="96">
        <v>0</v>
      </c>
      <c r="BD397" s="96">
        <v>0</v>
      </c>
      <c r="BE397" s="96">
        <v>0</v>
      </c>
      <c r="BF397" s="96">
        <v>0</v>
      </c>
      <c r="BG397" s="96">
        <v>0</v>
      </c>
      <c r="BH397" s="96">
        <v>0</v>
      </c>
      <c r="BI397" s="96">
        <v>0</v>
      </c>
      <c r="BJ397" s="96">
        <v>0</v>
      </c>
      <c r="BK397" s="96">
        <v>0</v>
      </c>
      <c r="BL397" s="120" t="s">
        <v>4490</v>
      </c>
      <c r="BM397" s="98">
        <v>0</v>
      </c>
      <c r="BN397" s="133">
        <f t="shared" si="36"/>
        <v>2.5</v>
      </c>
      <c r="BO397" s="241">
        <v>2.5</v>
      </c>
      <c r="BP397" s="79">
        <v>0</v>
      </c>
      <c r="BQ397" s="79">
        <v>0</v>
      </c>
      <c r="BR397" s="79">
        <v>0</v>
      </c>
      <c r="BS397" s="238">
        <v>0</v>
      </c>
      <c r="BT397" s="79">
        <v>0</v>
      </c>
      <c r="BU397" s="79">
        <v>0</v>
      </c>
      <c r="BV397" s="79">
        <v>0</v>
      </c>
      <c r="BW397" s="79">
        <v>0</v>
      </c>
      <c r="BX397" s="79">
        <v>0</v>
      </c>
      <c r="BY397" s="79">
        <v>0</v>
      </c>
      <c r="BZ397" s="79">
        <v>0</v>
      </c>
      <c r="CA397" s="79">
        <v>0</v>
      </c>
      <c r="CB397" s="79">
        <v>0</v>
      </c>
      <c r="CC397" s="79">
        <v>0</v>
      </c>
      <c r="CD397" s="79">
        <v>0</v>
      </c>
      <c r="CE397" s="79">
        <v>0</v>
      </c>
      <c r="CF397" s="79">
        <v>0</v>
      </c>
      <c r="CG397" s="79">
        <v>0</v>
      </c>
      <c r="CH397" s="79">
        <v>0</v>
      </c>
      <c r="CI397" s="81">
        <f t="shared" ref="CI397:CI460" si="37">SUBTOTAL(9,BN397:CH397)</f>
        <v>5</v>
      </c>
      <c r="CJ397" s="260">
        <f t="shared" si="33"/>
        <v>5</v>
      </c>
      <c r="CK397" s="260">
        <f t="shared" si="34"/>
        <v>2.5</v>
      </c>
      <c r="CL397" s="260">
        <f t="shared" si="35"/>
        <v>2.5</v>
      </c>
      <c r="CM397" s="83">
        <v>2</v>
      </c>
      <c r="CN397" s="83" t="s">
        <v>4965</v>
      </c>
      <c r="CO397" s="180" t="s">
        <v>1941</v>
      </c>
      <c r="CP397" s="256" t="s">
        <v>4965</v>
      </c>
      <c r="CQ397" s="85" t="s">
        <v>4965</v>
      </c>
      <c r="CR397" s="85" t="s">
        <v>4965</v>
      </c>
      <c r="CS397" s="85" t="s">
        <v>4965</v>
      </c>
      <c r="CT397" s="85" t="s">
        <v>4965</v>
      </c>
      <c r="CU397" s="85"/>
    </row>
    <row r="398" spans="1:99" ht="12" customHeight="1" x14ac:dyDescent="0.2">
      <c r="A398" s="89" t="s">
        <v>2442</v>
      </c>
      <c r="B398" s="90" t="s">
        <v>3620</v>
      </c>
      <c r="C398" s="90" t="s">
        <v>1432</v>
      </c>
      <c r="D398" s="90" t="s">
        <v>1432</v>
      </c>
      <c r="E398" s="96" t="s">
        <v>1432</v>
      </c>
      <c r="F398" s="90" t="s">
        <v>3621</v>
      </c>
      <c r="G398" s="90" t="s">
        <v>3622</v>
      </c>
      <c r="H398" s="90" t="s">
        <v>1458</v>
      </c>
      <c r="I398" s="90" t="s">
        <v>3623</v>
      </c>
      <c r="J398" s="90">
        <v>524164</v>
      </c>
      <c r="K398" s="90">
        <v>175250</v>
      </c>
      <c r="L398" s="177" t="s">
        <v>3088</v>
      </c>
      <c r="M398" s="91">
        <v>41526</v>
      </c>
      <c r="N398" s="92" t="s">
        <v>1432</v>
      </c>
      <c r="O398" s="90">
        <v>3</v>
      </c>
      <c r="P398" s="90">
        <v>1</v>
      </c>
      <c r="Q398" s="93">
        <v>-2</v>
      </c>
      <c r="R398" s="90" t="s">
        <v>3625</v>
      </c>
      <c r="S398" s="90" t="s">
        <v>1438</v>
      </c>
      <c r="T398" s="92" t="s">
        <v>3626</v>
      </c>
      <c r="U398" s="92" t="s">
        <v>3627</v>
      </c>
      <c r="V398" s="90" t="s">
        <v>1439</v>
      </c>
      <c r="W398" s="92" t="s">
        <v>1432</v>
      </c>
      <c r="X398" s="90" t="s">
        <v>1442</v>
      </c>
      <c r="Y398" s="90" t="s">
        <v>1453</v>
      </c>
      <c r="Z398" s="90" t="s">
        <v>1444</v>
      </c>
      <c r="AA398" s="90" t="s">
        <v>4207</v>
      </c>
      <c r="AB398" s="385">
        <v>5.0999999999999997E-2</v>
      </c>
      <c r="AC398" s="94">
        <v>41526</v>
      </c>
      <c r="AD398" s="95" t="s">
        <v>1432</v>
      </c>
      <c r="AE398" s="157" t="s">
        <v>3063</v>
      </c>
      <c r="AF398" s="96" t="s">
        <v>1445</v>
      </c>
      <c r="AG398" s="96">
        <v>0</v>
      </c>
      <c r="AH398" s="96">
        <v>0</v>
      </c>
      <c r="AI398" s="96">
        <v>0</v>
      </c>
      <c r="AJ398" s="96">
        <v>0</v>
      </c>
      <c r="AK398" s="96">
        <v>0</v>
      </c>
      <c r="AL398" s="96">
        <v>-3</v>
      </c>
      <c r="AM398" s="96">
        <v>0</v>
      </c>
      <c r="AN398" s="96">
        <v>0</v>
      </c>
      <c r="AO398" s="96">
        <v>1</v>
      </c>
      <c r="AP398" s="96">
        <v>0</v>
      </c>
      <c r="AQ398" s="96">
        <v>0</v>
      </c>
      <c r="AR398" s="96">
        <v>0</v>
      </c>
      <c r="AS398" s="96">
        <v>-3</v>
      </c>
      <c r="AT398" s="96">
        <v>0</v>
      </c>
      <c r="AU398" s="96">
        <v>0</v>
      </c>
      <c r="AV398" s="96">
        <v>0</v>
      </c>
      <c r="AW398" s="96">
        <v>0</v>
      </c>
      <c r="AX398" s="96">
        <v>0</v>
      </c>
      <c r="AY398" s="96">
        <v>0</v>
      </c>
      <c r="AZ398" s="96">
        <v>0</v>
      </c>
      <c r="BA398" s="96">
        <v>0</v>
      </c>
      <c r="BB398" s="96">
        <v>0</v>
      </c>
      <c r="BC398" s="96">
        <v>1</v>
      </c>
      <c r="BD398" s="96">
        <v>0</v>
      </c>
      <c r="BE398" s="96">
        <v>0</v>
      </c>
      <c r="BF398" s="96">
        <v>0</v>
      </c>
      <c r="BG398" s="96">
        <v>0</v>
      </c>
      <c r="BH398" s="96">
        <v>0</v>
      </c>
      <c r="BI398" s="96">
        <v>0</v>
      </c>
      <c r="BJ398" s="96">
        <v>0</v>
      </c>
      <c r="BK398" s="96">
        <v>0</v>
      </c>
      <c r="BL398" s="120" t="s">
        <v>4490</v>
      </c>
      <c r="BM398" s="98">
        <v>0</v>
      </c>
      <c r="BN398" s="133">
        <f t="shared" si="36"/>
        <v>-1</v>
      </c>
      <c r="BO398" s="241">
        <v>-1</v>
      </c>
      <c r="BP398" s="79">
        <v>0</v>
      </c>
      <c r="BQ398" s="79">
        <v>0</v>
      </c>
      <c r="BR398" s="79">
        <v>0</v>
      </c>
      <c r="BS398" s="238">
        <v>0</v>
      </c>
      <c r="BT398" s="79">
        <v>0</v>
      </c>
      <c r="BU398" s="79">
        <v>0</v>
      </c>
      <c r="BV398" s="79">
        <v>0</v>
      </c>
      <c r="BW398" s="79">
        <v>0</v>
      </c>
      <c r="BX398" s="79">
        <v>0</v>
      </c>
      <c r="BY398" s="79">
        <v>0</v>
      </c>
      <c r="BZ398" s="79">
        <v>0</v>
      </c>
      <c r="CA398" s="79">
        <v>0</v>
      </c>
      <c r="CB398" s="79">
        <v>0</v>
      </c>
      <c r="CC398" s="79">
        <v>0</v>
      </c>
      <c r="CD398" s="79">
        <v>0</v>
      </c>
      <c r="CE398" s="79">
        <v>0</v>
      </c>
      <c r="CF398" s="79">
        <v>0</v>
      </c>
      <c r="CG398" s="79">
        <v>0</v>
      </c>
      <c r="CH398" s="79">
        <v>0</v>
      </c>
      <c r="CI398" s="81">
        <f t="shared" si="37"/>
        <v>-2</v>
      </c>
      <c r="CJ398" s="260">
        <f t="shared" si="33"/>
        <v>-2</v>
      </c>
      <c r="CK398" s="260">
        <f t="shared" si="34"/>
        <v>-1</v>
      </c>
      <c r="CL398" s="260">
        <f t="shared" si="35"/>
        <v>-1</v>
      </c>
      <c r="CM398" s="83">
        <v>8</v>
      </c>
      <c r="CN398" s="254" t="s">
        <v>4965</v>
      </c>
      <c r="CO398" s="140" t="s">
        <v>4965</v>
      </c>
      <c r="CP398" s="256" t="s">
        <v>4965</v>
      </c>
      <c r="CQ398" s="86" t="s">
        <v>4965</v>
      </c>
      <c r="CR398" s="85" t="s">
        <v>4965</v>
      </c>
      <c r="CS398" s="85" t="s">
        <v>4965</v>
      </c>
      <c r="CT398" s="85" t="s">
        <v>4965</v>
      </c>
      <c r="CU398" s="86"/>
    </row>
    <row r="399" spans="1:99" ht="12" customHeight="1" x14ac:dyDescent="0.2">
      <c r="A399" s="89" t="s">
        <v>2442</v>
      </c>
      <c r="B399" s="90" t="s">
        <v>3628</v>
      </c>
      <c r="C399" s="90" t="s">
        <v>1432</v>
      </c>
      <c r="D399" s="90" t="s">
        <v>1432</v>
      </c>
      <c r="E399" s="96" t="s">
        <v>1432</v>
      </c>
      <c r="F399" s="90" t="s">
        <v>4261</v>
      </c>
      <c r="G399" s="90" t="s">
        <v>3629</v>
      </c>
      <c r="H399" s="90" t="s">
        <v>1435</v>
      </c>
      <c r="I399" s="90" t="s">
        <v>3630</v>
      </c>
      <c r="J399" s="90">
        <v>528385</v>
      </c>
      <c r="K399" s="90">
        <v>172445</v>
      </c>
      <c r="L399" s="177" t="s">
        <v>3077</v>
      </c>
      <c r="M399" s="91">
        <v>41563</v>
      </c>
      <c r="N399" s="92" t="s">
        <v>1432</v>
      </c>
      <c r="O399" s="90">
        <v>2</v>
      </c>
      <c r="P399" s="90">
        <v>1</v>
      </c>
      <c r="Q399" s="93">
        <v>-1</v>
      </c>
      <c r="R399" s="90" t="s">
        <v>0</v>
      </c>
      <c r="S399" s="90" t="s">
        <v>1438</v>
      </c>
      <c r="T399" s="92" t="s">
        <v>3632</v>
      </c>
      <c r="U399" s="92" t="s">
        <v>3633</v>
      </c>
      <c r="V399" s="90" t="s">
        <v>1439</v>
      </c>
      <c r="W399" s="92" t="s">
        <v>1432</v>
      </c>
      <c r="X399" s="90" t="s">
        <v>1442</v>
      </c>
      <c r="Y399" s="90" t="s">
        <v>4694</v>
      </c>
      <c r="Z399" s="90" t="s">
        <v>1444</v>
      </c>
      <c r="AA399" s="90" t="s">
        <v>4207</v>
      </c>
      <c r="AB399" s="385">
        <v>2.9000000000000001E-2</v>
      </c>
      <c r="AC399" s="94">
        <v>41563</v>
      </c>
      <c r="AD399" s="95" t="s">
        <v>1432</v>
      </c>
      <c r="AE399" s="157" t="s">
        <v>3063</v>
      </c>
      <c r="AF399" s="96" t="s">
        <v>1445</v>
      </c>
      <c r="AG399" s="96">
        <v>0</v>
      </c>
      <c r="AH399" s="96">
        <v>0</v>
      </c>
      <c r="AI399" s="96">
        <v>0</v>
      </c>
      <c r="AJ399" s="96">
        <v>0</v>
      </c>
      <c r="AK399" s="96">
        <v>0</v>
      </c>
      <c r="AL399" s="96">
        <v>0</v>
      </c>
      <c r="AM399" s="96">
        <v>-2</v>
      </c>
      <c r="AN399" s="96">
        <v>1</v>
      </c>
      <c r="AO399" s="96">
        <v>0</v>
      </c>
      <c r="AP399" s="96">
        <v>0</v>
      </c>
      <c r="AQ399" s="96">
        <v>0</v>
      </c>
      <c r="AR399" s="96">
        <v>0</v>
      </c>
      <c r="AS399" s="96">
        <v>0</v>
      </c>
      <c r="AT399" s="96">
        <v>-2</v>
      </c>
      <c r="AU399" s="96">
        <v>0</v>
      </c>
      <c r="AV399" s="96">
        <v>0</v>
      </c>
      <c r="AW399" s="96">
        <v>0</v>
      </c>
      <c r="AX399" s="96">
        <v>0</v>
      </c>
      <c r="AY399" s="96">
        <v>0</v>
      </c>
      <c r="AZ399" s="96">
        <v>0</v>
      </c>
      <c r="BA399" s="96">
        <v>0</v>
      </c>
      <c r="BB399" s="96">
        <v>1</v>
      </c>
      <c r="BC399" s="96">
        <v>0</v>
      </c>
      <c r="BD399" s="96">
        <v>0</v>
      </c>
      <c r="BE399" s="96">
        <v>0</v>
      </c>
      <c r="BF399" s="96">
        <v>0</v>
      </c>
      <c r="BG399" s="96">
        <v>0</v>
      </c>
      <c r="BH399" s="96">
        <v>0</v>
      </c>
      <c r="BI399" s="96">
        <v>0</v>
      </c>
      <c r="BJ399" s="96">
        <v>0</v>
      </c>
      <c r="BK399" s="96">
        <v>0</v>
      </c>
      <c r="BL399" s="120" t="s">
        <v>4490</v>
      </c>
      <c r="BM399" s="98">
        <v>0</v>
      </c>
      <c r="BN399" s="133">
        <f t="shared" si="36"/>
        <v>-0.5</v>
      </c>
      <c r="BO399" s="241">
        <v>-0.5</v>
      </c>
      <c r="BP399" s="79">
        <v>0</v>
      </c>
      <c r="BQ399" s="79">
        <v>0</v>
      </c>
      <c r="BR399" s="79">
        <v>0</v>
      </c>
      <c r="BS399" s="238">
        <v>0</v>
      </c>
      <c r="BT399" s="79">
        <v>0</v>
      </c>
      <c r="BU399" s="79">
        <v>0</v>
      </c>
      <c r="BV399" s="79">
        <v>0</v>
      </c>
      <c r="BW399" s="79">
        <v>0</v>
      </c>
      <c r="BX399" s="79">
        <v>0</v>
      </c>
      <c r="BY399" s="79">
        <v>0</v>
      </c>
      <c r="BZ399" s="79">
        <v>0</v>
      </c>
      <c r="CA399" s="79">
        <v>0</v>
      </c>
      <c r="CB399" s="79">
        <v>0</v>
      </c>
      <c r="CC399" s="79">
        <v>0</v>
      </c>
      <c r="CD399" s="79">
        <v>0</v>
      </c>
      <c r="CE399" s="79">
        <v>0</v>
      </c>
      <c r="CF399" s="79">
        <v>0</v>
      </c>
      <c r="CG399" s="79">
        <v>0</v>
      </c>
      <c r="CH399" s="79">
        <v>0</v>
      </c>
      <c r="CI399" s="81">
        <f t="shared" si="37"/>
        <v>-1</v>
      </c>
      <c r="CJ399" s="260">
        <f t="shared" si="33"/>
        <v>-1</v>
      </c>
      <c r="CK399" s="260">
        <f t="shared" si="34"/>
        <v>-0.5</v>
      </c>
      <c r="CL399" s="260">
        <f t="shared" si="35"/>
        <v>-0.5</v>
      </c>
      <c r="CM399" s="83">
        <v>2</v>
      </c>
      <c r="CN399" s="83" t="s">
        <v>4965</v>
      </c>
      <c r="CO399" s="140" t="s">
        <v>4965</v>
      </c>
      <c r="CP399" s="256" t="s">
        <v>4965</v>
      </c>
      <c r="CQ399" s="85" t="s">
        <v>4965</v>
      </c>
      <c r="CR399" s="85" t="s">
        <v>4965</v>
      </c>
      <c r="CS399" s="85" t="s">
        <v>4965</v>
      </c>
      <c r="CT399" s="85" t="s">
        <v>4965</v>
      </c>
      <c r="CU399" s="85"/>
    </row>
    <row r="400" spans="1:99" ht="12" customHeight="1" x14ac:dyDescent="0.2">
      <c r="A400" s="89" t="s">
        <v>2442</v>
      </c>
      <c r="B400" s="90" t="s">
        <v>3634</v>
      </c>
      <c r="C400" s="90" t="s">
        <v>1432</v>
      </c>
      <c r="D400" s="90" t="s">
        <v>1432</v>
      </c>
      <c r="E400" s="96" t="s">
        <v>3635</v>
      </c>
      <c r="F400" s="90" t="s">
        <v>3636</v>
      </c>
      <c r="G400" s="90" t="s">
        <v>1150</v>
      </c>
      <c r="H400" s="90" t="s">
        <v>2717</v>
      </c>
      <c r="I400" s="90" t="s">
        <v>3637</v>
      </c>
      <c r="J400" s="90">
        <v>526857</v>
      </c>
      <c r="K400" s="90">
        <v>175137</v>
      </c>
      <c r="L400" s="177" t="s">
        <v>3080</v>
      </c>
      <c r="M400" s="91">
        <v>41486</v>
      </c>
      <c r="N400" s="92" t="s">
        <v>1432</v>
      </c>
      <c r="O400" s="90">
        <v>0</v>
      </c>
      <c r="P400" s="90">
        <v>5</v>
      </c>
      <c r="Q400" s="93">
        <v>5</v>
      </c>
      <c r="R400" s="90" t="s">
        <v>3921</v>
      </c>
      <c r="S400" s="90" t="s">
        <v>1438</v>
      </c>
      <c r="T400" s="92" t="s">
        <v>3922</v>
      </c>
      <c r="U400" s="92" t="s">
        <v>3923</v>
      </c>
      <c r="V400" s="90" t="s">
        <v>1439</v>
      </c>
      <c r="W400" s="92" t="s">
        <v>1432</v>
      </c>
      <c r="X400" s="90" t="s">
        <v>1442</v>
      </c>
      <c r="Y400" s="90" t="s">
        <v>4694</v>
      </c>
      <c r="Z400" s="90" t="s">
        <v>1444</v>
      </c>
      <c r="AA400" s="90" t="s">
        <v>2713</v>
      </c>
      <c r="AB400" s="385">
        <v>4.2999999999999997E-2</v>
      </c>
      <c r="AC400" s="94">
        <v>41486</v>
      </c>
      <c r="AD400" s="95" t="s">
        <v>1432</v>
      </c>
      <c r="AE400" s="157" t="s">
        <v>3063</v>
      </c>
      <c r="AF400" s="96" t="s">
        <v>1445</v>
      </c>
      <c r="AG400" s="96">
        <v>0</v>
      </c>
      <c r="AH400" s="96">
        <v>0</v>
      </c>
      <c r="AI400" s="96">
        <v>5</v>
      </c>
      <c r="AJ400" s="96">
        <v>0</v>
      </c>
      <c r="AK400" s="96">
        <v>0</v>
      </c>
      <c r="AL400" s="96">
        <v>1</v>
      </c>
      <c r="AM400" s="96">
        <v>2</v>
      </c>
      <c r="AN400" s="96">
        <v>2</v>
      </c>
      <c r="AO400" s="96">
        <v>0</v>
      </c>
      <c r="AP400" s="96">
        <v>0</v>
      </c>
      <c r="AQ400" s="96">
        <v>0</v>
      </c>
      <c r="AR400" s="96">
        <v>0</v>
      </c>
      <c r="AS400" s="96">
        <v>1</v>
      </c>
      <c r="AT400" s="96">
        <v>2</v>
      </c>
      <c r="AU400" s="96">
        <v>1</v>
      </c>
      <c r="AV400" s="96">
        <v>0</v>
      </c>
      <c r="AW400" s="96">
        <v>0</v>
      </c>
      <c r="AX400" s="96">
        <v>0</v>
      </c>
      <c r="AY400" s="96">
        <v>0</v>
      </c>
      <c r="AZ400" s="96">
        <v>0</v>
      </c>
      <c r="BA400" s="96">
        <v>0</v>
      </c>
      <c r="BB400" s="96">
        <v>1</v>
      </c>
      <c r="BC400" s="96">
        <v>0</v>
      </c>
      <c r="BD400" s="96">
        <v>0</v>
      </c>
      <c r="BE400" s="96">
        <v>0</v>
      </c>
      <c r="BF400" s="96">
        <v>0</v>
      </c>
      <c r="BG400" s="96">
        <v>0</v>
      </c>
      <c r="BH400" s="96">
        <v>0</v>
      </c>
      <c r="BI400" s="96">
        <v>0</v>
      </c>
      <c r="BJ400" s="96">
        <v>0</v>
      </c>
      <c r="BK400" s="96">
        <v>0</v>
      </c>
      <c r="BL400" s="120" t="s">
        <v>4490</v>
      </c>
      <c r="BM400" s="98">
        <v>0</v>
      </c>
      <c r="BN400" s="133">
        <f t="shared" si="36"/>
        <v>2.5</v>
      </c>
      <c r="BO400" s="241">
        <v>2.5</v>
      </c>
      <c r="BP400" s="79">
        <v>0</v>
      </c>
      <c r="BQ400" s="79">
        <v>0</v>
      </c>
      <c r="BR400" s="79">
        <v>0</v>
      </c>
      <c r="BS400" s="238">
        <v>0</v>
      </c>
      <c r="BT400" s="79">
        <v>0</v>
      </c>
      <c r="BU400" s="79">
        <v>0</v>
      </c>
      <c r="BV400" s="79">
        <v>0</v>
      </c>
      <c r="BW400" s="79">
        <v>0</v>
      </c>
      <c r="BX400" s="79">
        <v>0</v>
      </c>
      <c r="BY400" s="79">
        <v>0</v>
      </c>
      <c r="BZ400" s="79">
        <v>0</v>
      </c>
      <c r="CA400" s="79">
        <v>0</v>
      </c>
      <c r="CB400" s="79">
        <v>0</v>
      </c>
      <c r="CC400" s="79">
        <v>0</v>
      </c>
      <c r="CD400" s="79">
        <v>0</v>
      </c>
      <c r="CE400" s="79">
        <v>0</v>
      </c>
      <c r="CF400" s="79">
        <v>0</v>
      </c>
      <c r="CG400" s="79">
        <v>0</v>
      </c>
      <c r="CH400" s="79">
        <v>0</v>
      </c>
      <c r="CI400" s="81">
        <f t="shared" si="37"/>
        <v>5</v>
      </c>
      <c r="CJ400" s="260">
        <f t="shared" si="33"/>
        <v>5</v>
      </c>
      <c r="CK400" s="260">
        <f t="shared" si="34"/>
        <v>2.5</v>
      </c>
      <c r="CL400" s="260">
        <f t="shared" si="35"/>
        <v>2.5</v>
      </c>
      <c r="CM400" s="83">
        <v>2</v>
      </c>
      <c r="CN400" s="83" t="s">
        <v>4965</v>
      </c>
      <c r="CO400" s="140" t="s">
        <v>4965</v>
      </c>
      <c r="CP400" s="256" t="s">
        <v>4965</v>
      </c>
      <c r="CQ400" s="85" t="s">
        <v>4965</v>
      </c>
      <c r="CR400" s="85" t="s">
        <v>4965</v>
      </c>
      <c r="CS400" s="85" t="s">
        <v>4965</v>
      </c>
      <c r="CT400" s="85" t="s">
        <v>4965</v>
      </c>
      <c r="CU400" s="85"/>
    </row>
    <row r="401" spans="1:99" ht="12" customHeight="1" x14ac:dyDescent="0.2">
      <c r="A401" s="89" t="s">
        <v>2442</v>
      </c>
      <c r="B401" s="90" t="s">
        <v>3924</v>
      </c>
      <c r="C401" s="90" t="s">
        <v>1432</v>
      </c>
      <c r="D401" s="90" t="s">
        <v>1432</v>
      </c>
      <c r="E401" s="96" t="s">
        <v>1432</v>
      </c>
      <c r="F401" s="90" t="s">
        <v>4193</v>
      </c>
      <c r="G401" s="90" t="s">
        <v>1473</v>
      </c>
      <c r="H401" s="90" t="s">
        <v>1458</v>
      </c>
      <c r="I401" s="90" t="s">
        <v>1474</v>
      </c>
      <c r="J401" s="90">
        <v>521306</v>
      </c>
      <c r="K401" s="90">
        <v>174670</v>
      </c>
      <c r="L401" s="177" t="s">
        <v>3068</v>
      </c>
      <c r="M401" s="91">
        <v>42094</v>
      </c>
      <c r="N401" s="92" t="s">
        <v>1432</v>
      </c>
      <c r="O401" s="90">
        <v>1</v>
      </c>
      <c r="P401" s="90">
        <v>2</v>
      </c>
      <c r="Q401" s="93">
        <v>1</v>
      </c>
      <c r="R401" s="90" t="s">
        <v>3925</v>
      </c>
      <c r="S401" s="90" t="s">
        <v>1438</v>
      </c>
      <c r="T401" s="92" t="s">
        <v>3926</v>
      </c>
      <c r="U401" s="92" t="s">
        <v>3923</v>
      </c>
      <c r="V401" s="90" t="s">
        <v>1439</v>
      </c>
      <c r="W401" s="92" t="s">
        <v>1432</v>
      </c>
      <c r="X401" s="90" t="s">
        <v>1442</v>
      </c>
      <c r="Y401" s="90" t="s">
        <v>1443</v>
      </c>
      <c r="Z401" s="90" t="s">
        <v>1444</v>
      </c>
      <c r="AA401" s="90" t="s">
        <v>2713</v>
      </c>
      <c r="AB401" s="385">
        <v>0.14799999999999999</v>
      </c>
      <c r="AC401" s="94">
        <v>42094</v>
      </c>
      <c r="AD401" s="95" t="s">
        <v>1432</v>
      </c>
      <c r="AE401" s="157" t="s">
        <v>3063</v>
      </c>
      <c r="AF401" s="96" t="s">
        <v>1445</v>
      </c>
      <c r="AG401" s="97"/>
      <c r="AH401" s="96">
        <v>0</v>
      </c>
      <c r="AI401" s="96">
        <v>0</v>
      </c>
      <c r="AJ401" s="96">
        <v>0</v>
      </c>
      <c r="AK401" s="96">
        <v>0</v>
      </c>
      <c r="AL401" s="96">
        <v>0</v>
      </c>
      <c r="AM401" s="96">
        <v>0</v>
      </c>
      <c r="AN401" s="96">
        <v>-1</v>
      </c>
      <c r="AO401" s="96">
        <v>2</v>
      </c>
      <c r="AP401" s="96">
        <v>0</v>
      </c>
      <c r="AQ401" s="96">
        <v>0</v>
      </c>
      <c r="AR401" s="96">
        <v>0</v>
      </c>
      <c r="AS401" s="96">
        <v>0</v>
      </c>
      <c r="AT401" s="96">
        <v>0</v>
      </c>
      <c r="AU401" s="96">
        <v>0</v>
      </c>
      <c r="AV401" s="96">
        <v>0</v>
      </c>
      <c r="AW401" s="96">
        <v>0</v>
      </c>
      <c r="AX401" s="96">
        <v>0</v>
      </c>
      <c r="AY401" s="96">
        <v>0</v>
      </c>
      <c r="AZ401" s="96">
        <v>0</v>
      </c>
      <c r="BA401" s="96">
        <v>0</v>
      </c>
      <c r="BB401" s="96">
        <v>-1</v>
      </c>
      <c r="BC401" s="96">
        <v>2</v>
      </c>
      <c r="BD401" s="96">
        <v>0</v>
      </c>
      <c r="BE401" s="96">
        <v>0</v>
      </c>
      <c r="BF401" s="96">
        <v>0</v>
      </c>
      <c r="BG401" s="96">
        <v>0</v>
      </c>
      <c r="BH401" s="96">
        <v>0</v>
      </c>
      <c r="BI401" s="96">
        <v>0</v>
      </c>
      <c r="BJ401" s="96">
        <v>0</v>
      </c>
      <c r="BK401" s="96">
        <v>0</v>
      </c>
      <c r="BL401" s="120" t="s">
        <v>4490</v>
      </c>
      <c r="BM401" s="98">
        <v>0</v>
      </c>
      <c r="BN401" s="133">
        <f t="shared" si="36"/>
        <v>0.5</v>
      </c>
      <c r="BO401" s="241">
        <v>0.5</v>
      </c>
      <c r="BP401" s="79">
        <v>0</v>
      </c>
      <c r="BQ401" s="79">
        <v>0</v>
      </c>
      <c r="BR401" s="79">
        <v>0</v>
      </c>
      <c r="BS401" s="238">
        <v>0</v>
      </c>
      <c r="BT401" s="79">
        <v>0</v>
      </c>
      <c r="BU401" s="79">
        <v>0</v>
      </c>
      <c r="BV401" s="79">
        <v>0</v>
      </c>
      <c r="BW401" s="79">
        <v>0</v>
      </c>
      <c r="BX401" s="79">
        <v>0</v>
      </c>
      <c r="BY401" s="79">
        <v>0</v>
      </c>
      <c r="BZ401" s="79">
        <v>0</v>
      </c>
      <c r="CA401" s="79">
        <v>0</v>
      </c>
      <c r="CB401" s="79">
        <v>0</v>
      </c>
      <c r="CC401" s="79">
        <v>0</v>
      </c>
      <c r="CD401" s="79">
        <v>0</v>
      </c>
      <c r="CE401" s="79">
        <v>0</v>
      </c>
      <c r="CF401" s="79">
        <v>0</v>
      </c>
      <c r="CG401" s="79">
        <v>0</v>
      </c>
      <c r="CH401" s="79">
        <v>0</v>
      </c>
      <c r="CI401" s="81">
        <f t="shared" si="37"/>
        <v>1</v>
      </c>
      <c r="CJ401" s="260">
        <f t="shared" si="33"/>
        <v>1</v>
      </c>
      <c r="CK401" s="260">
        <f t="shared" si="34"/>
        <v>0.5</v>
      </c>
      <c r="CL401" s="260">
        <f t="shared" si="35"/>
        <v>0.5</v>
      </c>
      <c r="CM401" s="83">
        <v>2</v>
      </c>
      <c r="CN401" s="83" t="s">
        <v>4965</v>
      </c>
      <c r="CO401" s="140" t="s">
        <v>4965</v>
      </c>
      <c r="CP401" s="256" t="s">
        <v>4965</v>
      </c>
      <c r="CQ401" s="85" t="s">
        <v>4965</v>
      </c>
      <c r="CR401" s="85" t="s">
        <v>4965</v>
      </c>
      <c r="CS401" s="85" t="s">
        <v>4965</v>
      </c>
      <c r="CT401" s="85" t="s">
        <v>4965</v>
      </c>
      <c r="CU401" s="85"/>
    </row>
    <row r="402" spans="1:99" s="363" customFormat="1" ht="12" customHeight="1" x14ac:dyDescent="0.2">
      <c r="A402" s="89" t="s">
        <v>2442</v>
      </c>
      <c r="B402" s="90" t="s">
        <v>3927</v>
      </c>
      <c r="C402" s="90" t="s">
        <v>1432</v>
      </c>
      <c r="D402" s="90" t="s">
        <v>1432</v>
      </c>
      <c r="E402" s="96" t="s">
        <v>1432</v>
      </c>
      <c r="F402" s="90" t="s">
        <v>3928</v>
      </c>
      <c r="G402" s="90" t="s">
        <v>3267</v>
      </c>
      <c r="H402" s="90" t="s">
        <v>3875</v>
      </c>
      <c r="I402" s="90" t="s">
        <v>3268</v>
      </c>
      <c r="J402" s="90">
        <v>528608</v>
      </c>
      <c r="K402" s="90">
        <v>173439</v>
      </c>
      <c r="L402" s="177" t="s">
        <v>3076</v>
      </c>
      <c r="M402" s="91">
        <v>42094</v>
      </c>
      <c r="N402" s="92" t="s">
        <v>1432</v>
      </c>
      <c r="O402" s="90">
        <v>1</v>
      </c>
      <c r="P402" s="90">
        <v>2</v>
      </c>
      <c r="Q402" s="93">
        <v>1</v>
      </c>
      <c r="R402" s="90" t="s">
        <v>3929</v>
      </c>
      <c r="S402" s="90" t="s">
        <v>1438</v>
      </c>
      <c r="T402" s="92" t="s">
        <v>3930</v>
      </c>
      <c r="U402" s="92" t="s">
        <v>3931</v>
      </c>
      <c r="V402" s="90" t="s">
        <v>1439</v>
      </c>
      <c r="W402" s="92" t="s">
        <v>1432</v>
      </c>
      <c r="X402" s="90" t="s">
        <v>1442</v>
      </c>
      <c r="Y402" s="90" t="s">
        <v>1453</v>
      </c>
      <c r="Z402" s="90" t="s">
        <v>1444</v>
      </c>
      <c r="AA402" s="90" t="s">
        <v>2723</v>
      </c>
      <c r="AB402" s="385">
        <v>5.0000000000000001E-3</v>
      </c>
      <c r="AC402" s="94">
        <v>42094</v>
      </c>
      <c r="AD402" s="95" t="s">
        <v>1432</v>
      </c>
      <c r="AE402" s="157" t="s">
        <v>3063</v>
      </c>
      <c r="AF402" s="96" t="s">
        <v>1445</v>
      </c>
      <c r="AG402" s="97"/>
      <c r="AH402" s="96">
        <v>0</v>
      </c>
      <c r="AI402" s="96">
        <v>0</v>
      </c>
      <c r="AJ402" s="96">
        <v>1</v>
      </c>
      <c r="AK402" s="96">
        <v>0</v>
      </c>
      <c r="AL402" s="96">
        <v>1</v>
      </c>
      <c r="AM402" s="96">
        <v>-1</v>
      </c>
      <c r="AN402" s="96">
        <v>0</v>
      </c>
      <c r="AO402" s="96">
        <v>0</v>
      </c>
      <c r="AP402" s="96">
        <v>0</v>
      </c>
      <c r="AQ402" s="96">
        <v>1</v>
      </c>
      <c r="AR402" s="96">
        <v>0</v>
      </c>
      <c r="AS402" s="96">
        <v>1</v>
      </c>
      <c r="AT402" s="96">
        <v>-1</v>
      </c>
      <c r="AU402" s="96">
        <v>0</v>
      </c>
      <c r="AV402" s="96">
        <v>0</v>
      </c>
      <c r="AW402" s="96">
        <v>0</v>
      </c>
      <c r="AX402" s="96">
        <v>0</v>
      </c>
      <c r="AY402" s="96">
        <v>0</v>
      </c>
      <c r="AZ402" s="96">
        <v>0</v>
      </c>
      <c r="BA402" s="96">
        <v>0</v>
      </c>
      <c r="BB402" s="96">
        <v>0</v>
      </c>
      <c r="BC402" s="96">
        <v>0</v>
      </c>
      <c r="BD402" s="96">
        <v>0</v>
      </c>
      <c r="BE402" s="96">
        <v>0</v>
      </c>
      <c r="BF402" s="96">
        <v>0</v>
      </c>
      <c r="BG402" s="96">
        <v>0</v>
      </c>
      <c r="BH402" s="96">
        <v>0</v>
      </c>
      <c r="BI402" s="96">
        <v>0</v>
      </c>
      <c r="BJ402" s="96">
        <v>0</v>
      </c>
      <c r="BK402" s="96">
        <v>0</v>
      </c>
      <c r="BL402" s="120" t="s">
        <v>4490</v>
      </c>
      <c r="BM402" s="98">
        <v>0</v>
      </c>
      <c r="BN402" s="133">
        <f t="shared" si="36"/>
        <v>0.5</v>
      </c>
      <c r="BO402" s="241">
        <v>0.5</v>
      </c>
      <c r="BP402" s="79">
        <v>0</v>
      </c>
      <c r="BQ402" s="79">
        <v>0</v>
      </c>
      <c r="BR402" s="79">
        <v>0</v>
      </c>
      <c r="BS402" s="238">
        <v>0</v>
      </c>
      <c r="BT402" s="79">
        <v>0</v>
      </c>
      <c r="BU402" s="79">
        <v>0</v>
      </c>
      <c r="BV402" s="79">
        <v>0</v>
      </c>
      <c r="BW402" s="79">
        <v>0</v>
      </c>
      <c r="BX402" s="79">
        <v>0</v>
      </c>
      <c r="BY402" s="79">
        <v>0</v>
      </c>
      <c r="BZ402" s="79">
        <v>0</v>
      </c>
      <c r="CA402" s="79">
        <v>0</v>
      </c>
      <c r="CB402" s="79">
        <v>0</v>
      </c>
      <c r="CC402" s="79">
        <v>0</v>
      </c>
      <c r="CD402" s="79">
        <v>0</v>
      </c>
      <c r="CE402" s="79">
        <v>0</v>
      </c>
      <c r="CF402" s="79">
        <v>0</v>
      </c>
      <c r="CG402" s="79">
        <v>0</v>
      </c>
      <c r="CH402" s="79">
        <v>0</v>
      </c>
      <c r="CI402" s="81">
        <f t="shared" si="37"/>
        <v>1</v>
      </c>
      <c r="CJ402" s="260">
        <f t="shared" si="33"/>
        <v>1</v>
      </c>
      <c r="CK402" s="260">
        <f t="shared" si="34"/>
        <v>0.5</v>
      </c>
      <c r="CL402" s="260">
        <f t="shared" si="35"/>
        <v>0.5</v>
      </c>
      <c r="CM402" s="83">
        <v>8</v>
      </c>
      <c r="CN402" s="254" t="s">
        <v>4965</v>
      </c>
      <c r="CO402" s="180" t="s">
        <v>4767</v>
      </c>
      <c r="CP402" s="256" t="s">
        <v>4965</v>
      </c>
      <c r="CQ402" s="86" t="s">
        <v>4965</v>
      </c>
      <c r="CR402" s="85" t="s">
        <v>4965</v>
      </c>
      <c r="CS402" s="85" t="s">
        <v>4965</v>
      </c>
      <c r="CT402" s="85" t="s">
        <v>4965</v>
      </c>
      <c r="CU402" s="86"/>
    </row>
    <row r="403" spans="1:99" ht="12" customHeight="1" x14ac:dyDescent="0.2">
      <c r="A403" s="89" t="s">
        <v>2442</v>
      </c>
      <c r="B403" s="90" t="s">
        <v>3932</v>
      </c>
      <c r="C403" s="90" t="s">
        <v>1432</v>
      </c>
      <c r="D403" s="90" t="s">
        <v>1432</v>
      </c>
      <c r="E403" s="96" t="s">
        <v>1432</v>
      </c>
      <c r="F403" s="90" t="s">
        <v>3933</v>
      </c>
      <c r="G403" s="90" t="s">
        <v>3934</v>
      </c>
      <c r="H403" s="90" t="s">
        <v>3875</v>
      </c>
      <c r="I403" s="90" t="s">
        <v>3935</v>
      </c>
      <c r="J403" s="90">
        <v>528186</v>
      </c>
      <c r="K403" s="90">
        <v>173212</v>
      </c>
      <c r="L403" s="177" t="s">
        <v>3083</v>
      </c>
      <c r="M403" s="91">
        <v>41430</v>
      </c>
      <c r="N403" s="92" t="s">
        <v>1432</v>
      </c>
      <c r="O403" s="90">
        <v>0</v>
      </c>
      <c r="P403" s="90">
        <v>17</v>
      </c>
      <c r="Q403" s="93">
        <v>17</v>
      </c>
      <c r="R403" s="90" t="s">
        <v>3937</v>
      </c>
      <c r="S403" s="90" t="s">
        <v>1154</v>
      </c>
      <c r="T403" s="92" t="s">
        <v>3938</v>
      </c>
      <c r="U403" s="92" t="s">
        <v>3619</v>
      </c>
      <c r="V403" s="90" t="s">
        <v>1439</v>
      </c>
      <c r="W403" s="92" t="s">
        <v>1432</v>
      </c>
      <c r="X403" s="90" t="s">
        <v>1442</v>
      </c>
      <c r="Y403" s="90" t="s">
        <v>1443</v>
      </c>
      <c r="Z403" s="90" t="s">
        <v>1443</v>
      </c>
      <c r="AA403" s="90" t="s">
        <v>1444</v>
      </c>
      <c r="AB403" s="385">
        <v>0.11600000000000001</v>
      </c>
      <c r="AC403" s="94">
        <v>41430</v>
      </c>
      <c r="AD403" s="95" t="s">
        <v>1432</v>
      </c>
      <c r="AE403" s="157" t="s">
        <v>628</v>
      </c>
      <c r="AF403" s="96" t="s">
        <v>3904</v>
      </c>
      <c r="AG403" s="96">
        <v>1332203</v>
      </c>
      <c r="AH403" s="96">
        <v>2</v>
      </c>
      <c r="AI403" s="96">
        <v>17</v>
      </c>
      <c r="AJ403" s="96">
        <v>0</v>
      </c>
      <c r="AK403" s="96">
        <v>7</v>
      </c>
      <c r="AL403" s="96">
        <v>10</v>
      </c>
      <c r="AM403" s="96">
        <v>0</v>
      </c>
      <c r="AN403" s="96">
        <v>0</v>
      </c>
      <c r="AO403" s="96">
        <v>0</v>
      </c>
      <c r="AP403" s="96">
        <v>0</v>
      </c>
      <c r="AQ403" s="96">
        <v>0</v>
      </c>
      <c r="AR403" s="96">
        <v>7</v>
      </c>
      <c r="AS403" s="96">
        <v>10</v>
      </c>
      <c r="AT403" s="96">
        <v>0</v>
      </c>
      <c r="AU403" s="96">
        <v>0</v>
      </c>
      <c r="AV403" s="96">
        <v>0</v>
      </c>
      <c r="AW403" s="96">
        <v>0</v>
      </c>
      <c r="AX403" s="96">
        <v>0</v>
      </c>
      <c r="AY403" s="96">
        <v>0</v>
      </c>
      <c r="AZ403" s="96">
        <v>0</v>
      </c>
      <c r="BA403" s="96">
        <v>0</v>
      </c>
      <c r="BB403" s="96">
        <v>0</v>
      </c>
      <c r="BC403" s="96">
        <v>0</v>
      </c>
      <c r="BD403" s="96">
        <v>0</v>
      </c>
      <c r="BE403" s="96">
        <v>0</v>
      </c>
      <c r="BF403" s="96">
        <v>0</v>
      </c>
      <c r="BG403" s="96">
        <v>0</v>
      </c>
      <c r="BH403" s="96">
        <v>0</v>
      </c>
      <c r="BI403" s="96">
        <v>0</v>
      </c>
      <c r="BJ403" s="96">
        <v>0</v>
      </c>
      <c r="BK403" s="96">
        <v>0</v>
      </c>
      <c r="BL403" s="120" t="s">
        <v>4490</v>
      </c>
      <c r="BM403" s="98">
        <v>0</v>
      </c>
      <c r="BN403" s="133">
        <f t="shared" si="36"/>
        <v>8.5</v>
      </c>
      <c r="BO403" s="241">
        <v>8.5</v>
      </c>
      <c r="BP403" s="79">
        <v>0</v>
      </c>
      <c r="BQ403" s="79">
        <v>0</v>
      </c>
      <c r="BR403" s="79">
        <v>0</v>
      </c>
      <c r="BS403" s="238">
        <v>0</v>
      </c>
      <c r="BT403" s="79">
        <v>0</v>
      </c>
      <c r="BU403" s="79">
        <v>0</v>
      </c>
      <c r="BV403" s="79">
        <v>0</v>
      </c>
      <c r="BW403" s="79">
        <v>0</v>
      </c>
      <c r="BX403" s="79">
        <v>0</v>
      </c>
      <c r="BY403" s="79">
        <v>0</v>
      </c>
      <c r="BZ403" s="79">
        <v>0</v>
      </c>
      <c r="CA403" s="79">
        <v>0</v>
      </c>
      <c r="CB403" s="79">
        <v>0</v>
      </c>
      <c r="CC403" s="79">
        <v>0</v>
      </c>
      <c r="CD403" s="79">
        <v>0</v>
      </c>
      <c r="CE403" s="79">
        <v>0</v>
      </c>
      <c r="CF403" s="79">
        <v>0</v>
      </c>
      <c r="CG403" s="79">
        <v>0</v>
      </c>
      <c r="CH403" s="79">
        <v>0</v>
      </c>
      <c r="CI403" s="81">
        <f t="shared" si="37"/>
        <v>17</v>
      </c>
      <c r="CJ403" s="260">
        <f t="shared" si="33"/>
        <v>17</v>
      </c>
      <c r="CK403" s="260">
        <f t="shared" si="34"/>
        <v>8.5</v>
      </c>
      <c r="CL403" s="260">
        <f t="shared" si="35"/>
        <v>8.5</v>
      </c>
      <c r="CM403" s="83">
        <v>2</v>
      </c>
      <c r="CN403" s="83" t="s">
        <v>4965</v>
      </c>
      <c r="CO403" s="140" t="s">
        <v>4965</v>
      </c>
      <c r="CP403" s="256" t="s">
        <v>4965</v>
      </c>
      <c r="CQ403" s="85" t="s">
        <v>4965</v>
      </c>
      <c r="CR403" s="85" t="s">
        <v>4965</v>
      </c>
      <c r="CS403" s="85" t="s">
        <v>4965</v>
      </c>
      <c r="CT403" s="85" t="s">
        <v>4965</v>
      </c>
      <c r="CU403" s="86"/>
    </row>
    <row r="404" spans="1:99" ht="12" customHeight="1" x14ac:dyDescent="0.2">
      <c r="A404" s="89" t="s">
        <v>2442</v>
      </c>
      <c r="B404" s="90" t="s">
        <v>3932</v>
      </c>
      <c r="C404" s="90" t="s">
        <v>1432</v>
      </c>
      <c r="D404" s="90" t="s">
        <v>1432</v>
      </c>
      <c r="E404" s="96" t="s">
        <v>1432</v>
      </c>
      <c r="F404" s="90" t="s">
        <v>3933</v>
      </c>
      <c r="G404" s="90" t="s">
        <v>3934</v>
      </c>
      <c r="H404" s="90" t="s">
        <v>3875</v>
      </c>
      <c r="I404" s="90" t="s">
        <v>3935</v>
      </c>
      <c r="J404" s="90">
        <v>528186</v>
      </c>
      <c r="K404" s="90">
        <v>173212</v>
      </c>
      <c r="L404" s="177" t="s">
        <v>3083</v>
      </c>
      <c r="M404" s="91">
        <v>41430</v>
      </c>
      <c r="N404" s="92" t="s">
        <v>1432</v>
      </c>
      <c r="O404" s="90">
        <v>0</v>
      </c>
      <c r="P404" s="90">
        <v>74</v>
      </c>
      <c r="Q404" s="93">
        <v>74</v>
      </c>
      <c r="R404" s="90" t="s">
        <v>3937</v>
      </c>
      <c r="S404" s="90" t="s">
        <v>1154</v>
      </c>
      <c r="T404" s="92" t="s">
        <v>3938</v>
      </c>
      <c r="U404" s="92" t="s">
        <v>3619</v>
      </c>
      <c r="V404" s="90" t="s">
        <v>1439</v>
      </c>
      <c r="W404" s="92" t="s">
        <v>1432</v>
      </c>
      <c r="X404" s="90" t="s">
        <v>1442</v>
      </c>
      <c r="Y404" s="90" t="s">
        <v>1443</v>
      </c>
      <c r="Z404" s="90" t="s">
        <v>1443</v>
      </c>
      <c r="AA404" s="90" t="s">
        <v>1444</v>
      </c>
      <c r="AB404" s="385">
        <v>0.34799999999999998</v>
      </c>
      <c r="AC404" s="94">
        <v>41430</v>
      </c>
      <c r="AD404" s="95" t="s">
        <v>1432</v>
      </c>
      <c r="AE404" s="157" t="s">
        <v>3063</v>
      </c>
      <c r="AF404" s="96" t="s">
        <v>1445</v>
      </c>
      <c r="AG404" s="96">
        <v>1332203</v>
      </c>
      <c r="AH404" s="96">
        <v>7</v>
      </c>
      <c r="AI404" s="96">
        <v>74</v>
      </c>
      <c r="AJ404" s="96">
        <v>0</v>
      </c>
      <c r="AK404" s="96">
        <v>19</v>
      </c>
      <c r="AL404" s="96">
        <v>44</v>
      </c>
      <c r="AM404" s="96">
        <v>11</v>
      </c>
      <c r="AN404" s="96">
        <v>0</v>
      </c>
      <c r="AO404" s="96">
        <v>0</v>
      </c>
      <c r="AP404" s="96">
        <v>0</v>
      </c>
      <c r="AQ404" s="96">
        <v>0</v>
      </c>
      <c r="AR404" s="96">
        <v>19</v>
      </c>
      <c r="AS404" s="96">
        <v>44</v>
      </c>
      <c r="AT404" s="96">
        <v>11</v>
      </c>
      <c r="AU404" s="96">
        <v>0</v>
      </c>
      <c r="AV404" s="96">
        <v>0</v>
      </c>
      <c r="AW404" s="96">
        <v>0</v>
      </c>
      <c r="AX404" s="96">
        <v>0</v>
      </c>
      <c r="AY404" s="96">
        <v>0</v>
      </c>
      <c r="AZ404" s="96">
        <v>0</v>
      </c>
      <c r="BA404" s="96">
        <v>0</v>
      </c>
      <c r="BB404" s="96">
        <v>0</v>
      </c>
      <c r="BC404" s="96">
        <v>0</v>
      </c>
      <c r="BD404" s="96">
        <v>0</v>
      </c>
      <c r="BE404" s="96">
        <v>0</v>
      </c>
      <c r="BF404" s="96">
        <v>0</v>
      </c>
      <c r="BG404" s="96">
        <v>0</v>
      </c>
      <c r="BH404" s="96">
        <v>0</v>
      </c>
      <c r="BI404" s="96">
        <v>0</v>
      </c>
      <c r="BJ404" s="96">
        <v>0</v>
      </c>
      <c r="BK404" s="96">
        <v>0</v>
      </c>
      <c r="BL404" s="120" t="s">
        <v>4491</v>
      </c>
      <c r="BM404" s="98">
        <v>0</v>
      </c>
      <c r="BN404" s="79">
        <v>0</v>
      </c>
      <c r="BO404" s="237">
        <v>0</v>
      </c>
      <c r="BP404" s="133">
        <v>37</v>
      </c>
      <c r="BQ404" s="133">
        <v>37</v>
      </c>
      <c r="BR404" s="79">
        <v>0</v>
      </c>
      <c r="BS404" s="238">
        <v>0</v>
      </c>
      <c r="BT404" s="79">
        <v>0</v>
      </c>
      <c r="BU404" s="79">
        <v>0</v>
      </c>
      <c r="BV404" s="79">
        <v>0</v>
      </c>
      <c r="BW404" s="79">
        <v>0</v>
      </c>
      <c r="BX404" s="79">
        <v>0</v>
      </c>
      <c r="BY404" s="79">
        <v>0</v>
      </c>
      <c r="BZ404" s="79">
        <v>0</v>
      </c>
      <c r="CA404" s="79">
        <v>0</v>
      </c>
      <c r="CB404" s="79">
        <v>0</v>
      </c>
      <c r="CC404" s="79">
        <v>0</v>
      </c>
      <c r="CD404" s="79">
        <v>0</v>
      </c>
      <c r="CE404" s="79">
        <v>0</v>
      </c>
      <c r="CF404" s="79">
        <v>0</v>
      </c>
      <c r="CG404" s="79">
        <v>0</v>
      </c>
      <c r="CH404" s="79">
        <v>0</v>
      </c>
      <c r="CI404" s="81">
        <f t="shared" si="37"/>
        <v>74</v>
      </c>
      <c r="CJ404" s="260">
        <f t="shared" si="33"/>
        <v>74</v>
      </c>
      <c r="CK404" s="260">
        <f t="shared" si="34"/>
        <v>74</v>
      </c>
      <c r="CL404" s="260">
        <f t="shared" si="35"/>
        <v>74</v>
      </c>
      <c r="CM404" s="83">
        <v>3</v>
      </c>
      <c r="CN404" s="254" t="s">
        <v>4965</v>
      </c>
      <c r="CO404" s="140" t="s">
        <v>4965</v>
      </c>
      <c r="CP404" s="256" t="s">
        <v>4965</v>
      </c>
      <c r="CQ404" s="86" t="s">
        <v>4965</v>
      </c>
      <c r="CR404" s="85" t="s">
        <v>4965</v>
      </c>
      <c r="CS404" s="85" t="s">
        <v>4965</v>
      </c>
      <c r="CT404" s="85" t="s">
        <v>4965</v>
      </c>
      <c r="CU404" s="85"/>
    </row>
    <row r="405" spans="1:99" ht="12" customHeight="1" x14ac:dyDescent="0.2">
      <c r="A405" s="89" t="s">
        <v>2442</v>
      </c>
      <c r="B405" s="90" t="s">
        <v>3939</v>
      </c>
      <c r="C405" s="90" t="s">
        <v>1432</v>
      </c>
      <c r="D405" s="90" t="s">
        <v>1432</v>
      </c>
      <c r="E405" s="96" t="s">
        <v>3690</v>
      </c>
      <c r="F405" s="90" t="s">
        <v>1432</v>
      </c>
      <c r="G405" s="90" t="s">
        <v>2725</v>
      </c>
      <c r="H405" s="90" t="s">
        <v>2717</v>
      </c>
      <c r="I405" s="90" t="s">
        <v>3691</v>
      </c>
      <c r="J405" s="90">
        <v>527456</v>
      </c>
      <c r="K405" s="90">
        <v>177135</v>
      </c>
      <c r="L405" s="177" t="s">
        <v>4766</v>
      </c>
      <c r="M405" s="91">
        <v>41654</v>
      </c>
      <c r="N405" s="92" t="s">
        <v>1432</v>
      </c>
      <c r="O405" s="90">
        <v>0</v>
      </c>
      <c r="P405" s="90">
        <v>2</v>
      </c>
      <c r="Q405" s="93">
        <v>2</v>
      </c>
      <c r="R405" s="90" t="s">
        <v>3174</v>
      </c>
      <c r="S405" s="90" t="s">
        <v>1438</v>
      </c>
      <c r="T405" s="92" t="s">
        <v>3626</v>
      </c>
      <c r="U405" s="92" t="s">
        <v>3923</v>
      </c>
      <c r="V405" s="90" t="s">
        <v>1439</v>
      </c>
      <c r="W405" s="92" t="s">
        <v>1432</v>
      </c>
      <c r="X405" s="90" t="s">
        <v>1442</v>
      </c>
      <c r="Y405" s="90" t="s">
        <v>1443</v>
      </c>
      <c r="Z405" s="90" t="s">
        <v>1444</v>
      </c>
      <c r="AA405" s="90" t="s">
        <v>2713</v>
      </c>
      <c r="AB405" s="385">
        <v>9.7000000000000003E-2</v>
      </c>
      <c r="AC405" s="94">
        <v>41654</v>
      </c>
      <c r="AD405" s="95" t="s">
        <v>1432</v>
      </c>
      <c r="AE405" s="157" t="s">
        <v>3063</v>
      </c>
      <c r="AF405" s="96" t="s">
        <v>1445</v>
      </c>
      <c r="AG405" s="97"/>
      <c r="AH405" s="96">
        <v>0</v>
      </c>
      <c r="AI405" s="96">
        <v>2</v>
      </c>
      <c r="AJ405" s="96">
        <v>0</v>
      </c>
      <c r="AK405" s="96">
        <v>0</v>
      </c>
      <c r="AL405" s="96">
        <v>0</v>
      </c>
      <c r="AM405" s="96">
        <v>1</v>
      </c>
      <c r="AN405" s="96">
        <v>1</v>
      </c>
      <c r="AO405" s="96">
        <v>0</v>
      </c>
      <c r="AP405" s="96">
        <v>0</v>
      </c>
      <c r="AQ405" s="96">
        <v>0</v>
      </c>
      <c r="AR405" s="96">
        <v>0</v>
      </c>
      <c r="AS405" s="96">
        <v>0</v>
      </c>
      <c r="AT405" s="96">
        <v>0</v>
      </c>
      <c r="AU405" s="96">
        <v>0</v>
      </c>
      <c r="AV405" s="96">
        <v>0</v>
      </c>
      <c r="AW405" s="96">
        <v>0</v>
      </c>
      <c r="AX405" s="96">
        <v>0</v>
      </c>
      <c r="AY405" s="96">
        <v>0</v>
      </c>
      <c r="AZ405" s="96">
        <v>0</v>
      </c>
      <c r="BA405" s="96">
        <v>1</v>
      </c>
      <c r="BB405" s="96">
        <v>1</v>
      </c>
      <c r="BC405" s="96">
        <v>0</v>
      </c>
      <c r="BD405" s="96">
        <v>0</v>
      </c>
      <c r="BE405" s="96">
        <v>0</v>
      </c>
      <c r="BF405" s="96">
        <v>0</v>
      </c>
      <c r="BG405" s="96">
        <v>0</v>
      </c>
      <c r="BH405" s="96">
        <v>0</v>
      </c>
      <c r="BI405" s="96">
        <v>0</v>
      </c>
      <c r="BJ405" s="96">
        <v>0</v>
      </c>
      <c r="BK405" s="96">
        <v>0</v>
      </c>
      <c r="BL405" s="120" t="s">
        <v>4490</v>
      </c>
      <c r="BM405" s="98">
        <v>0</v>
      </c>
      <c r="BN405" s="133">
        <f t="shared" ref="BN405:BN417" si="38">Q405/2</f>
        <v>1</v>
      </c>
      <c r="BO405" s="241">
        <v>1</v>
      </c>
      <c r="BP405" s="79">
        <v>0</v>
      </c>
      <c r="BQ405" s="79">
        <v>0</v>
      </c>
      <c r="BR405" s="79">
        <v>0</v>
      </c>
      <c r="BS405" s="238">
        <v>0</v>
      </c>
      <c r="BT405" s="79">
        <v>0</v>
      </c>
      <c r="BU405" s="79">
        <v>0</v>
      </c>
      <c r="BV405" s="79">
        <v>0</v>
      </c>
      <c r="BW405" s="79">
        <v>0</v>
      </c>
      <c r="BX405" s="79">
        <v>0</v>
      </c>
      <c r="BY405" s="79">
        <v>0</v>
      </c>
      <c r="BZ405" s="79">
        <v>0</v>
      </c>
      <c r="CA405" s="79">
        <v>0</v>
      </c>
      <c r="CB405" s="79">
        <v>0</v>
      </c>
      <c r="CC405" s="79">
        <v>0</v>
      </c>
      <c r="CD405" s="79">
        <v>0</v>
      </c>
      <c r="CE405" s="79">
        <v>0</v>
      </c>
      <c r="CF405" s="79">
        <v>0</v>
      </c>
      <c r="CG405" s="79">
        <v>0</v>
      </c>
      <c r="CH405" s="79">
        <v>0</v>
      </c>
      <c r="CI405" s="81">
        <f t="shared" si="37"/>
        <v>2</v>
      </c>
      <c r="CJ405" s="260">
        <f t="shared" si="33"/>
        <v>2</v>
      </c>
      <c r="CK405" s="260">
        <f t="shared" si="34"/>
        <v>1</v>
      </c>
      <c r="CL405" s="260">
        <f t="shared" si="35"/>
        <v>1</v>
      </c>
      <c r="CM405" s="83">
        <v>2</v>
      </c>
      <c r="CN405" s="83" t="s">
        <v>4965</v>
      </c>
      <c r="CO405" s="140" t="s">
        <v>4965</v>
      </c>
      <c r="CP405" s="256" t="s">
        <v>4965</v>
      </c>
      <c r="CQ405" s="85" t="s">
        <v>4965</v>
      </c>
      <c r="CR405" s="85" t="s">
        <v>4965</v>
      </c>
      <c r="CS405" s="85" t="s">
        <v>4965</v>
      </c>
      <c r="CT405" s="85" t="s">
        <v>4965</v>
      </c>
      <c r="CU405" s="85"/>
    </row>
    <row r="406" spans="1:99" ht="12" customHeight="1" x14ac:dyDescent="0.2">
      <c r="A406" s="89" t="s">
        <v>2442</v>
      </c>
      <c r="B406" s="90" t="s">
        <v>3175</v>
      </c>
      <c r="C406" s="90" t="s">
        <v>1432</v>
      </c>
      <c r="D406" s="90" t="s">
        <v>1432</v>
      </c>
      <c r="E406" s="96" t="s">
        <v>3176</v>
      </c>
      <c r="F406" s="90" t="s">
        <v>1894</v>
      </c>
      <c r="G406" s="90" t="s">
        <v>4161</v>
      </c>
      <c r="H406" s="90" t="s">
        <v>1435</v>
      </c>
      <c r="I406" s="90" t="s">
        <v>3177</v>
      </c>
      <c r="J406" s="90">
        <v>526566</v>
      </c>
      <c r="K406" s="90">
        <v>172115</v>
      </c>
      <c r="L406" s="177" t="s">
        <v>3078</v>
      </c>
      <c r="M406" s="91">
        <v>41843</v>
      </c>
      <c r="N406" s="92" t="s">
        <v>1432</v>
      </c>
      <c r="O406" s="90">
        <v>0</v>
      </c>
      <c r="P406" s="90">
        <v>1</v>
      </c>
      <c r="Q406" s="93">
        <v>1</v>
      </c>
      <c r="R406" s="90" t="s">
        <v>3179</v>
      </c>
      <c r="S406" s="90" t="s">
        <v>1438</v>
      </c>
      <c r="T406" s="92" t="s">
        <v>3180</v>
      </c>
      <c r="U406" s="92" t="s">
        <v>3181</v>
      </c>
      <c r="V406" s="90" t="s">
        <v>1439</v>
      </c>
      <c r="W406" s="92" t="s">
        <v>1432</v>
      </c>
      <c r="X406" s="90" t="s">
        <v>1442</v>
      </c>
      <c r="Y406" s="90" t="s">
        <v>1443</v>
      </c>
      <c r="Z406" s="90" t="s">
        <v>1444</v>
      </c>
      <c r="AA406" s="90" t="s">
        <v>2713</v>
      </c>
      <c r="AB406" s="385">
        <v>8.0000000000000002E-3</v>
      </c>
      <c r="AC406" s="94">
        <v>41564</v>
      </c>
      <c r="AD406" s="95" t="s">
        <v>1432</v>
      </c>
      <c r="AE406" s="157" t="s">
        <v>3063</v>
      </c>
      <c r="AF406" s="96" t="s">
        <v>1445</v>
      </c>
      <c r="AG406" s="96">
        <v>0</v>
      </c>
      <c r="AH406" s="96">
        <v>0</v>
      </c>
      <c r="AI406" s="96">
        <v>0</v>
      </c>
      <c r="AJ406" s="96">
        <v>0</v>
      </c>
      <c r="AK406" s="96">
        <v>0</v>
      </c>
      <c r="AL406" s="96">
        <v>1</v>
      </c>
      <c r="AM406" s="96">
        <v>0</v>
      </c>
      <c r="AN406" s="96">
        <v>0</v>
      </c>
      <c r="AO406" s="96">
        <v>0</v>
      </c>
      <c r="AP406" s="96">
        <v>0</v>
      </c>
      <c r="AQ406" s="96">
        <v>0</v>
      </c>
      <c r="AR406" s="96">
        <v>0</v>
      </c>
      <c r="AS406" s="96">
        <v>0</v>
      </c>
      <c r="AT406" s="96">
        <v>0</v>
      </c>
      <c r="AU406" s="96">
        <v>0</v>
      </c>
      <c r="AV406" s="96">
        <v>0</v>
      </c>
      <c r="AW406" s="96">
        <v>0</v>
      </c>
      <c r="AX406" s="96">
        <v>0</v>
      </c>
      <c r="AY406" s="96">
        <v>0</v>
      </c>
      <c r="AZ406" s="96">
        <v>1</v>
      </c>
      <c r="BA406" s="96">
        <v>0</v>
      </c>
      <c r="BB406" s="96">
        <v>0</v>
      </c>
      <c r="BC406" s="96">
        <v>0</v>
      </c>
      <c r="BD406" s="96">
        <v>0</v>
      </c>
      <c r="BE406" s="96">
        <v>0</v>
      </c>
      <c r="BF406" s="96">
        <v>0</v>
      </c>
      <c r="BG406" s="96">
        <v>0</v>
      </c>
      <c r="BH406" s="96">
        <v>0</v>
      </c>
      <c r="BI406" s="96">
        <v>0</v>
      </c>
      <c r="BJ406" s="96">
        <v>0</v>
      </c>
      <c r="BK406" s="96">
        <v>0</v>
      </c>
      <c r="BL406" s="120" t="s">
        <v>4490</v>
      </c>
      <c r="BM406" s="98">
        <v>0</v>
      </c>
      <c r="BN406" s="133">
        <f t="shared" si="38"/>
        <v>0.5</v>
      </c>
      <c r="BO406" s="241">
        <v>0.5</v>
      </c>
      <c r="BP406" s="79">
        <v>0</v>
      </c>
      <c r="BQ406" s="79">
        <v>0</v>
      </c>
      <c r="BR406" s="79">
        <v>0</v>
      </c>
      <c r="BS406" s="238">
        <v>0</v>
      </c>
      <c r="BT406" s="79">
        <v>0</v>
      </c>
      <c r="BU406" s="79">
        <v>0</v>
      </c>
      <c r="BV406" s="79">
        <v>0</v>
      </c>
      <c r="BW406" s="79">
        <v>0</v>
      </c>
      <c r="BX406" s="79">
        <v>0</v>
      </c>
      <c r="BY406" s="79">
        <v>0</v>
      </c>
      <c r="BZ406" s="79">
        <v>0</v>
      </c>
      <c r="CA406" s="79">
        <v>0</v>
      </c>
      <c r="CB406" s="79">
        <v>0</v>
      </c>
      <c r="CC406" s="79">
        <v>0</v>
      </c>
      <c r="CD406" s="79">
        <v>0</v>
      </c>
      <c r="CE406" s="79">
        <v>0</v>
      </c>
      <c r="CF406" s="79">
        <v>0</v>
      </c>
      <c r="CG406" s="79">
        <v>0</v>
      </c>
      <c r="CH406" s="79">
        <v>0</v>
      </c>
      <c r="CI406" s="81">
        <f t="shared" si="37"/>
        <v>1</v>
      </c>
      <c r="CJ406" s="260">
        <f t="shared" si="33"/>
        <v>1</v>
      </c>
      <c r="CK406" s="260">
        <f t="shared" si="34"/>
        <v>0.5</v>
      </c>
      <c r="CL406" s="260">
        <f t="shared" si="35"/>
        <v>0.5</v>
      </c>
      <c r="CM406" s="83">
        <v>2</v>
      </c>
      <c r="CN406" s="83" t="s">
        <v>4965</v>
      </c>
      <c r="CO406" s="140" t="s">
        <v>4965</v>
      </c>
      <c r="CP406" s="256" t="s">
        <v>4965</v>
      </c>
      <c r="CQ406" s="85" t="s">
        <v>4965</v>
      </c>
      <c r="CR406" s="85" t="s">
        <v>4965</v>
      </c>
      <c r="CS406" s="85" t="s">
        <v>4965</v>
      </c>
      <c r="CT406" s="85" t="s">
        <v>4965</v>
      </c>
      <c r="CU406" s="85"/>
    </row>
    <row r="407" spans="1:99" ht="12" customHeight="1" x14ac:dyDescent="0.2">
      <c r="A407" s="89" t="s">
        <v>2442</v>
      </c>
      <c r="B407" s="90" t="s">
        <v>3183</v>
      </c>
      <c r="C407" s="90" t="s">
        <v>1432</v>
      </c>
      <c r="D407" s="90" t="s">
        <v>1432</v>
      </c>
      <c r="E407" s="96" t="s">
        <v>3184</v>
      </c>
      <c r="F407" s="90" t="s">
        <v>1432</v>
      </c>
      <c r="G407" s="90" t="s">
        <v>1468</v>
      </c>
      <c r="H407" s="90" t="s">
        <v>2717</v>
      </c>
      <c r="I407" s="90" t="s">
        <v>3185</v>
      </c>
      <c r="J407" s="90">
        <v>526322</v>
      </c>
      <c r="K407" s="90">
        <v>175662</v>
      </c>
      <c r="L407" s="177" t="s">
        <v>4766</v>
      </c>
      <c r="M407" s="91">
        <v>41675</v>
      </c>
      <c r="N407" s="92" t="s">
        <v>1432</v>
      </c>
      <c r="O407" s="90">
        <v>0</v>
      </c>
      <c r="P407" s="90">
        <v>1</v>
      </c>
      <c r="Q407" s="93">
        <v>1</v>
      </c>
      <c r="R407" s="90" t="s">
        <v>3186</v>
      </c>
      <c r="S407" s="90" t="s">
        <v>3187</v>
      </c>
      <c r="T407" s="92" t="s">
        <v>3626</v>
      </c>
      <c r="U407" s="92" t="s">
        <v>3188</v>
      </c>
      <c r="V407" s="90" t="s">
        <v>1439</v>
      </c>
      <c r="W407" s="92" t="s">
        <v>1432</v>
      </c>
      <c r="X407" s="90" t="s">
        <v>1442</v>
      </c>
      <c r="Y407" s="90" t="s">
        <v>3893</v>
      </c>
      <c r="Z407" s="90" t="s">
        <v>1444</v>
      </c>
      <c r="AA407" s="90" t="s">
        <v>4720</v>
      </c>
      <c r="AB407" s="385">
        <v>0</v>
      </c>
      <c r="AC407" s="94">
        <v>41675</v>
      </c>
      <c r="AD407" s="95" t="s">
        <v>1432</v>
      </c>
      <c r="AE407" s="157" t="s">
        <v>3063</v>
      </c>
      <c r="AF407" s="96" t="s">
        <v>1445</v>
      </c>
      <c r="AG407" s="97"/>
      <c r="AH407" s="96">
        <v>0</v>
      </c>
      <c r="AI407" s="96">
        <v>0</v>
      </c>
      <c r="AJ407" s="96">
        <v>0</v>
      </c>
      <c r="AK407" s="96">
        <v>0</v>
      </c>
      <c r="AL407" s="96">
        <v>0</v>
      </c>
      <c r="AM407" s="96">
        <v>0</v>
      </c>
      <c r="AN407" s="96">
        <v>0</v>
      </c>
      <c r="AO407" s="96">
        <v>0</v>
      </c>
      <c r="AP407" s="96">
        <v>1</v>
      </c>
      <c r="AQ407" s="96">
        <v>0</v>
      </c>
      <c r="AR407" s="96">
        <v>0</v>
      </c>
      <c r="AS407" s="96">
        <v>0</v>
      </c>
      <c r="AT407" s="96">
        <v>0</v>
      </c>
      <c r="AU407" s="96">
        <v>0</v>
      </c>
      <c r="AV407" s="96">
        <v>0</v>
      </c>
      <c r="AW407" s="96">
        <v>1</v>
      </c>
      <c r="AX407" s="96">
        <v>0</v>
      </c>
      <c r="AY407" s="96">
        <v>0</v>
      </c>
      <c r="AZ407" s="96">
        <v>0</v>
      </c>
      <c r="BA407" s="96">
        <v>0</v>
      </c>
      <c r="BB407" s="96">
        <v>0</v>
      </c>
      <c r="BC407" s="96">
        <v>0</v>
      </c>
      <c r="BD407" s="96">
        <v>0</v>
      </c>
      <c r="BE407" s="96">
        <v>0</v>
      </c>
      <c r="BF407" s="96">
        <v>0</v>
      </c>
      <c r="BG407" s="96">
        <v>0</v>
      </c>
      <c r="BH407" s="96">
        <v>0</v>
      </c>
      <c r="BI407" s="96">
        <v>0</v>
      </c>
      <c r="BJ407" s="96">
        <v>0</v>
      </c>
      <c r="BK407" s="96">
        <v>0</v>
      </c>
      <c r="BL407" s="120" t="s">
        <v>4490</v>
      </c>
      <c r="BM407" s="98">
        <v>0</v>
      </c>
      <c r="BN407" s="133">
        <f t="shared" si="38"/>
        <v>0.5</v>
      </c>
      <c r="BO407" s="241">
        <v>0.5</v>
      </c>
      <c r="BP407" s="79">
        <v>0</v>
      </c>
      <c r="BQ407" s="79">
        <v>0</v>
      </c>
      <c r="BR407" s="79">
        <v>0</v>
      </c>
      <c r="BS407" s="238">
        <v>0</v>
      </c>
      <c r="BT407" s="79">
        <v>0</v>
      </c>
      <c r="BU407" s="79">
        <v>0</v>
      </c>
      <c r="BV407" s="79">
        <v>0</v>
      </c>
      <c r="BW407" s="79">
        <v>0</v>
      </c>
      <c r="BX407" s="79">
        <v>0</v>
      </c>
      <c r="BY407" s="79">
        <v>0</v>
      </c>
      <c r="BZ407" s="79">
        <v>0</v>
      </c>
      <c r="CA407" s="79">
        <v>0</v>
      </c>
      <c r="CB407" s="79">
        <v>0</v>
      </c>
      <c r="CC407" s="79">
        <v>0</v>
      </c>
      <c r="CD407" s="79">
        <v>0</v>
      </c>
      <c r="CE407" s="79">
        <v>0</v>
      </c>
      <c r="CF407" s="79">
        <v>0</v>
      </c>
      <c r="CG407" s="79">
        <v>0</v>
      </c>
      <c r="CH407" s="79">
        <v>0</v>
      </c>
      <c r="CI407" s="81">
        <f t="shared" si="37"/>
        <v>1</v>
      </c>
      <c r="CJ407" s="260">
        <f t="shared" si="33"/>
        <v>1</v>
      </c>
      <c r="CK407" s="260">
        <f t="shared" si="34"/>
        <v>0.5</v>
      </c>
      <c r="CL407" s="260">
        <f t="shared" si="35"/>
        <v>0.5</v>
      </c>
      <c r="CM407" s="83">
        <v>8</v>
      </c>
      <c r="CN407" s="254" t="s">
        <v>4965</v>
      </c>
      <c r="CO407" s="140" t="s">
        <v>4965</v>
      </c>
      <c r="CP407" s="256" t="s">
        <v>4965</v>
      </c>
      <c r="CQ407" s="86" t="s">
        <v>4965</v>
      </c>
      <c r="CR407" s="85" t="s">
        <v>4965</v>
      </c>
      <c r="CS407" s="85" t="s">
        <v>4965</v>
      </c>
      <c r="CT407" s="85" t="s">
        <v>4965</v>
      </c>
      <c r="CU407" s="86"/>
    </row>
    <row r="408" spans="1:99" ht="12" customHeight="1" x14ac:dyDescent="0.2">
      <c r="A408" s="89" t="s">
        <v>2442</v>
      </c>
      <c r="B408" s="90" t="s">
        <v>3189</v>
      </c>
      <c r="C408" s="90" t="s">
        <v>1432</v>
      </c>
      <c r="D408" s="90" t="s">
        <v>1432</v>
      </c>
      <c r="E408" s="96" t="s">
        <v>4704</v>
      </c>
      <c r="F408" s="90" t="s">
        <v>1432</v>
      </c>
      <c r="G408" s="90" t="s">
        <v>3190</v>
      </c>
      <c r="H408" s="90" t="s">
        <v>1885</v>
      </c>
      <c r="I408" s="90" t="s">
        <v>3191</v>
      </c>
      <c r="J408" s="90">
        <v>525805</v>
      </c>
      <c r="K408" s="90">
        <v>174424</v>
      </c>
      <c r="L408" s="177" t="s">
        <v>3080</v>
      </c>
      <c r="M408" s="91">
        <v>42094</v>
      </c>
      <c r="N408" s="92" t="s">
        <v>1432</v>
      </c>
      <c r="O408" s="90">
        <v>0</v>
      </c>
      <c r="P408" s="90">
        <v>4</v>
      </c>
      <c r="Q408" s="93">
        <v>4</v>
      </c>
      <c r="R408" s="90" t="s">
        <v>3192</v>
      </c>
      <c r="S408" s="90" t="s">
        <v>1438</v>
      </c>
      <c r="T408" s="92" t="s">
        <v>3193</v>
      </c>
      <c r="U408" s="92" t="s">
        <v>3181</v>
      </c>
      <c r="V408" s="90" t="s">
        <v>1439</v>
      </c>
      <c r="W408" s="92" t="s">
        <v>1432</v>
      </c>
      <c r="X408" s="90" t="s">
        <v>1442</v>
      </c>
      <c r="Y408" s="90" t="s">
        <v>1443</v>
      </c>
      <c r="Z408" s="90" t="s">
        <v>1444</v>
      </c>
      <c r="AA408" s="90" t="s">
        <v>2713</v>
      </c>
      <c r="AB408" s="385">
        <v>2.4E-2</v>
      </c>
      <c r="AC408" s="94">
        <v>42094</v>
      </c>
      <c r="AD408" s="95" t="s">
        <v>1432</v>
      </c>
      <c r="AE408" s="157" t="s">
        <v>3063</v>
      </c>
      <c r="AF408" s="96" t="s">
        <v>1445</v>
      </c>
      <c r="AG408" s="96">
        <v>0</v>
      </c>
      <c r="AH408" s="96">
        <v>0</v>
      </c>
      <c r="AI408" s="96">
        <v>0</v>
      </c>
      <c r="AJ408" s="96">
        <v>0</v>
      </c>
      <c r="AK408" s="96">
        <v>2</v>
      </c>
      <c r="AL408" s="96">
        <v>1</v>
      </c>
      <c r="AM408" s="96">
        <v>1</v>
      </c>
      <c r="AN408" s="96">
        <v>0</v>
      </c>
      <c r="AO408" s="96">
        <v>0</v>
      </c>
      <c r="AP408" s="96">
        <v>0</v>
      </c>
      <c r="AQ408" s="96">
        <v>0</v>
      </c>
      <c r="AR408" s="96">
        <v>0</v>
      </c>
      <c r="AS408" s="96">
        <v>0</v>
      </c>
      <c r="AT408" s="96">
        <v>0</v>
      </c>
      <c r="AU408" s="96">
        <v>0</v>
      </c>
      <c r="AV408" s="96">
        <v>0</v>
      </c>
      <c r="AW408" s="96">
        <v>0</v>
      </c>
      <c r="AX408" s="96">
        <v>0</v>
      </c>
      <c r="AY408" s="96">
        <v>2</v>
      </c>
      <c r="AZ408" s="96">
        <v>1</v>
      </c>
      <c r="BA408" s="96">
        <v>1</v>
      </c>
      <c r="BB408" s="96">
        <v>0</v>
      </c>
      <c r="BC408" s="96">
        <v>0</v>
      </c>
      <c r="BD408" s="96">
        <v>0</v>
      </c>
      <c r="BE408" s="96">
        <v>0</v>
      </c>
      <c r="BF408" s="96">
        <v>0</v>
      </c>
      <c r="BG408" s="96">
        <v>0</v>
      </c>
      <c r="BH408" s="96">
        <v>0</v>
      </c>
      <c r="BI408" s="96">
        <v>0</v>
      </c>
      <c r="BJ408" s="96">
        <v>0</v>
      </c>
      <c r="BK408" s="96">
        <v>0</v>
      </c>
      <c r="BL408" s="120" t="s">
        <v>4490</v>
      </c>
      <c r="BM408" s="98">
        <v>0</v>
      </c>
      <c r="BN408" s="133">
        <f t="shared" si="38"/>
        <v>2</v>
      </c>
      <c r="BO408" s="241">
        <v>2</v>
      </c>
      <c r="BP408" s="79">
        <v>0</v>
      </c>
      <c r="BQ408" s="79">
        <v>0</v>
      </c>
      <c r="BR408" s="79">
        <v>0</v>
      </c>
      <c r="BS408" s="238">
        <v>0</v>
      </c>
      <c r="BT408" s="79">
        <v>0</v>
      </c>
      <c r="BU408" s="79">
        <v>0</v>
      </c>
      <c r="BV408" s="79">
        <v>0</v>
      </c>
      <c r="BW408" s="79">
        <v>0</v>
      </c>
      <c r="BX408" s="79">
        <v>0</v>
      </c>
      <c r="BY408" s="79">
        <v>0</v>
      </c>
      <c r="BZ408" s="79">
        <v>0</v>
      </c>
      <c r="CA408" s="79">
        <v>0</v>
      </c>
      <c r="CB408" s="79">
        <v>0</v>
      </c>
      <c r="CC408" s="79">
        <v>0</v>
      </c>
      <c r="CD408" s="79">
        <v>0</v>
      </c>
      <c r="CE408" s="79">
        <v>0</v>
      </c>
      <c r="CF408" s="79">
        <v>0</v>
      </c>
      <c r="CG408" s="79">
        <v>0</v>
      </c>
      <c r="CH408" s="79">
        <v>0</v>
      </c>
      <c r="CI408" s="81">
        <f t="shared" si="37"/>
        <v>4</v>
      </c>
      <c r="CJ408" s="260">
        <f t="shared" si="33"/>
        <v>4</v>
      </c>
      <c r="CK408" s="260">
        <f t="shared" si="34"/>
        <v>2</v>
      </c>
      <c r="CL408" s="260">
        <f t="shared" si="35"/>
        <v>2</v>
      </c>
      <c r="CM408" s="83">
        <v>2</v>
      </c>
      <c r="CN408" s="83" t="s">
        <v>4965</v>
      </c>
      <c r="CO408" s="140" t="s">
        <v>4965</v>
      </c>
      <c r="CP408" s="256" t="s">
        <v>4965</v>
      </c>
      <c r="CQ408" s="85" t="s">
        <v>4965</v>
      </c>
      <c r="CR408" s="85" t="s">
        <v>4965</v>
      </c>
      <c r="CS408" s="85" t="s">
        <v>4965</v>
      </c>
      <c r="CT408" s="85" t="s">
        <v>4965</v>
      </c>
      <c r="CU408" s="85"/>
    </row>
    <row r="409" spans="1:99" ht="12" customHeight="1" x14ac:dyDescent="0.2">
      <c r="A409" s="89" t="s">
        <v>2442</v>
      </c>
      <c r="B409" s="90" t="s">
        <v>3194</v>
      </c>
      <c r="C409" s="90" t="s">
        <v>1432</v>
      </c>
      <c r="D409" s="90" t="s">
        <v>1432</v>
      </c>
      <c r="E409" s="96" t="s">
        <v>1432</v>
      </c>
      <c r="F409" s="90" t="s">
        <v>3195</v>
      </c>
      <c r="G409" s="90" t="s">
        <v>3196</v>
      </c>
      <c r="H409" s="90" t="s">
        <v>2717</v>
      </c>
      <c r="I409" s="90" t="s">
        <v>3197</v>
      </c>
      <c r="J409" s="90">
        <v>527294</v>
      </c>
      <c r="K409" s="90">
        <v>175260</v>
      </c>
      <c r="L409" s="177" t="s">
        <v>3084</v>
      </c>
      <c r="M409" s="91">
        <v>41492</v>
      </c>
      <c r="N409" s="92" t="s">
        <v>1432</v>
      </c>
      <c r="O409" s="90">
        <v>1</v>
      </c>
      <c r="P409" s="90">
        <v>4</v>
      </c>
      <c r="Q409" s="93">
        <v>3</v>
      </c>
      <c r="R409" s="90" t="s">
        <v>2484</v>
      </c>
      <c r="S409" s="90" t="s">
        <v>1438</v>
      </c>
      <c r="T409" s="92" t="s">
        <v>2485</v>
      </c>
      <c r="U409" s="92" t="s">
        <v>2486</v>
      </c>
      <c r="V409" s="90" t="s">
        <v>1439</v>
      </c>
      <c r="W409" s="92" t="s">
        <v>1432</v>
      </c>
      <c r="X409" s="90" t="s">
        <v>1442</v>
      </c>
      <c r="Y409" s="90" t="s">
        <v>4694</v>
      </c>
      <c r="Z409" s="90" t="s">
        <v>1444</v>
      </c>
      <c r="AA409" s="90" t="s">
        <v>1454</v>
      </c>
      <c r="AB409" s="385">
        <v>1.2999999999999999E-2</v>
      </c>
      <c r="AC409" s="94">
        <v>41492</v>
      </c>
      <c r="AD409" s="95" t="s">
        <v>1432</v>
      </c>
      <c r="AE409" s="157" t="s">
        <v>3063</v>
      </c>
      <c r="AF409" s="96" t="s">
        <v>1445</v>
      </c>
      <c r="AG409" s="96">
        <v>0</v>
      </c>
      <c r="AH409" s="96">
        <v>0</v>
      </c>
      <c r="AI409" s="96">
        <v>0</v>
      </c>
      <c r="AJ409" s="96">
        <v>1</v>
      </c>
      <c r="AK409" s="96">
        <v>2</v>
      </c>
      <c r="AL409" s="96">
        <v>0</v>
      </c>
      <c r="AM409" s="96">
        <v>1</v>
      </c>
      <c r="AN409" s="96">
        <v>0</v>
      </c>
      <c r="AO409" s="96">
        <v>-1</v>
      </c>
      <c r="AP409" s="96">
        <v>0</v>
      </c>
      <c r="AQ409" s="96">
        <v>1</v>
      </c>
      <c r="AR409" s="96">
        <v>2</v>
      </c>
      <c r="AS409" s="96">
        <v>0</v>
      </c>
      <c r="AT409" s="96">
        <v>1</v>
      </c>
      <c r="AU409" s="96">
        <v>0</v>
      </c>
      <c r="AV409" s="96">
        <v>0</v>
      </c>
      <c r="AW409" s="96">
        <v>0</v>
      </c>
      <c r="AX409" s="96">
        <v>0</v>
      </c>
      <c r="AY409" s="96">
        <v>0</v>
      </c>
      <c r="AZ409" s="96">
        <v>0</v>
      </c>
      <c r="BA409" s="96">
        <v>0</v>
      </c>
      <c r="BB409" s="96">
        <v>0</v>
      </c>
      <c r="BC409" s="96">
        <v>-1</v>
      </c>
      <c r="BD409" s="96">
        <v>0</v>
      </c>
      <c r="BE409" s="96">
        <v>0</v>
      </c>
      <c r="BF409" s="96">
        <v>0</v>
      </c>
      <c r="BG409" s="96">
        <v>0</v>
      </c>
      <c r="BH409" s="96">
        <v>0</v>
      </c>
      <c r="BI409" s="96">
        <v>0</v>
      </c>
      <c r="BJ409" s="96">
        <v>0</v>
      </c>
      <c r="BK409" s="96">
        <v>0</v>
      </c>
      <c r="BL409" s="120" t="s">
        <v>4490</v>
      </c>
      <c r="BM409" s="98">
        <v>0</v>
      </c>
      <c r="BN409" s="133">
        <f t="shared" si="38"/>
        <v>1.5</v>
      </c>
      <c r="BO409" s="241">
        <v>1.5</v>
      </c>
      <c r="BP409" s="79">
        <v>0</v>
      </c>
      <c r="BQ409" s="79">
        <v>0</v>
      </c>
      <c r="BR409" s="79">
        <v>0</v>
      </c>
      <c r="BS409" s="238">
        <v>0</v>
      </c>
      <c r="BT409" s="79">
        <v>0</v>
      </c>
      <c r="BU409" s="79">
        <v>0</v>
      </c>
      <c r="BV409" s="79">
        <v>0</v>
      </c>
      <c r="BW409" s="79">
        <v>0</v>
      </c>
      <c r="BX409" s="79">
        <v>0</v>
      </c>
      <c r="BY409" s="79">
        <v>0</v>
      </c>
      <c r="BZ409" s="79">
        <v>0</v>
      </c>
      <c r="CA409" s="79">
        <v>0</v>
      </c>
      <c r="CB409" s="79">
        <v>0</v>
      </c>
      <c r="CC409" s="79">
        <v>0</v>
      </c>
      <c r="CD409" s="79">
        <v>0</v>
      </c>
      <c r="CE409" s="79">
        <v>0</v>
      </c>
      <c r="CF409" s="79">
        <v>0</v>
      </c>
      <c r="CG409" s="79">
        <v>0</v>
      </c>
      <c r="CH409" s="79">
        <v>0</v>
      </c>
      <c r="CI409" s="81">
        <f t="shared" si="37"/>
        <v>3</v>
      </c>
      <c r="CJ409" s="260">
        <f t="shared" si="33"/>
        <v>3</v>
      </c>
      <c r="CK409" s="260">
        <f t="shared" si="34"/>
        <v>1.5</v>
      </c>
      <c r="CL409" s="260">
        <f t="shared" si="35"/>
        <v>1.5</v>
      </c>
      <c r="CM409" s="83">
        <v>2</v>
      </c>
      <c r="CN409" s="83" t="s">
        <v>4965</v>
      </c>
      <c r="CO409" s="140" t="s">
        <v>4965</v>
      </c>
      <c r="CP409" s="256" t="s">
        <v>4965</v>
      </c>
      <c r="CQ409" s="85" t="s">
        <v>4965</v>
      </c>
      <c r="CR409" s="85" t="s">
        <v>4965</v>
      </c>
      <c r="CS409" s="85" t="s">
        <v>4965</v>
      </c>
      <c r="CT409" s="85" t="s">
        <v>4965</v>
      </c>
      <c r="CU409" s="85"/>
    </row>
    <row r="410" spans="1:99" ht="12" customHeight="1" x14ac:dyDescent="0.2">
      <c r="A410" s="89" t="s">
        <v>2442</v>
      </c>
      <c r="B410" s="90" t="s">
        <v>2487</v>
      </c>
      <c r="C410" s="90" t="s">
        <v>1432</v>
      </c>
      <c r="D410" s="90" t="s">
        <v>1432</v>
      </c>
      <c r="E410" s="96" t="s">
        <v>1432</v>
      </c>
      <c r="F410" s="90" t="s">
        <v>2488</v>
      </c>
      <c r="G410" s="90" t="s">
        <v>2489</v>
      </c>
      <c r="H410" s="90" t="s">
        <v>2717</v>
      </c>
      <c r="I410" s="90" t="s">
        <v>2490</v>
      </c>
      <c r="J410" s="90">
        <v>527191</v>
      </c>
      <c r="K410" s="90">
        <v>177085</v>
      </c>
      <c r="L410" s="177" t="s">
        <v>4766</v>
      </c>
      <c r="M410" s="91">
        <v>41598</v>
      </c>
      <c r="N410" s="92" t="s">
        <v>1432</v>
      </c>
      <c r="O410" s="90">
        <v>0</v>
      </c>
      <c r="P410" s="90">
        <v>3</v>
      </c>
      <c r="Q410" s="93">
        <v>3</v>
      </c>
      <c r="R410" s="90" t="s">
        <v>2492</v>
      </c>
      <c r="S410" s="90" t="s">
        <v>3187</v>
      </c>
      <c r="T410" s="92" t="s">
        <v>2493</v>
      </c>
      <c r="U410" s="92" t="s">
        <v>2494</v>
      </c>
      <c r="V410" s="90" t="s">
        <v>1439</v>
      </c>
      <c r="W410" s="92" t="s">
        <v>1432</v>
      </c>
      <c r="X410" s="90" t="s">
        <v>1442</v>
      </c>
      <c r="Y410" s="90" t="s">
        <v>3893</v>
      </c>
      <c r="Z410" s="90" t="s">
        <v>1444</v>
      </c>
      <c r="AA410" s="90" t="s">
        <v>4720</v>
      </c>
      <c r="AB410" s="385">
        <v>8.0000000000000002E-3</v>
      </c>
      <c r="AC410" s="94">
        <v>41598</v>
      </c>
      <c r="AD410" s="95" t="s">
        <v>1432</v>
      </c>
      <c r="AE410" s="157" t="s">
        <v>3063</v>
      </c>
      <c r="AF410" s="96" t="s">
        <v>1445</v>
      </c>
      <c r="AG410" s="97"/>
      <c r="AH410" s="96">
        <v>0</v>
      </c>
      <c r="AI410" s="96">
        <v>0</v>
      </c>
      <c r="AJ410" s="96">
        <v>1</v>
      </c>
      <c r="AK410" s="96">
        <v>1</v>
      </c>
      <c r="AL410" s="96">
        <v>0</v>
      </c>
      <c r="AM410" s="96">
        <v>1</v>
      </c>
      <c r="AN410" s="96">
        <v>0</v>
      </c>
      <c r="AO410" s="96">
        <v>0</v>
      </c>
      <c r="AP410" s="96">
        <v>0</v>
      </c>
      <c r="AQ410" s="96">
        <v>1</v>
      </c>
      <c r="AR410" s="96">
        <v>1</v>
      </c>
      <c r="AS410" s="96">
        <v>0</v>
      </c>
      <c r="AT410" s="96">
        <v>1</v>
      </c>
      <c r="AU410" s="96">
        <v>0</v>
      </c>
      <c r="AV410" s="96">
        <v>0</v>
      </c>
      <c r="AW410" s="96">
        <v>0</v>
      </c>
      <c r="AX410" s="96">
        <v>0</v>
      </c>
      <c r="AY410" s="96">
        <v>0</v>
      </c>
      <c r="AZ410" s="96">
        <v>0</v>
      </c>
      <c r="BA410" s="96">
        <v>0</v>
      </c>
      <c r="BB410" s="96">
        <v>0</v>
      </c>
      <c r="BC410" s="96">
        <v>0</v>
      </c>
      <c r="BD410" s="96">
        <v>0</v>
      </c>
      <c r="BE410" s="96">
        <v>0</v>
      </c>
      <c r="BF410" s="96">
        <v>0</v>
      </c>
      <c r="BG410" s="96">
        <v>0</v>
      </c>
      <c r="BH410" s="96">
        <v>0</v>
      </c>
      <c r="BI410" s="96">
        <v>0</v>
      </c>
      <c r="BJ410" s="96">
        <v>0</v>
      </c>
      <c r="BK410" s="96">
        <v>0</v>
      </c>
      <c r="BL410" s="120" t="s">
        <v>4490</v>
      </c>
      <c r="BM410" s="98">
        <v>0</v>
      </c>
      <c r="BN410" s="133">
        <f t="shared" si="38"/>
        <v>1.5</v>
      </c>
      <c r="BO410" s="241">
        <v>1.5</v>
      </c>
      <c r="BP410" s="79">
        <v>0</v>
      </c>
      <c r="BQ410" s="79">
        <v>0</v>
      </c>
      <c r="BR410" s="79">
        <v>0</v>
      </c>
      <c r="BS410" s="238">
        <v>0</v>
      </c>
      <c r="BT410" s="79">
        <v>0</v>
      </c>
      <c r="BU410" s="79">
        <v>0</v>
      </c>
      <c r="BV410" s="79">
        <v>0</v>
      </c>
      <c r="BW410" s="79">
        <v>0</v>
      </c>
      <c r="BX410" s="79">
        <v>0</v>
      </c>
      <c r="BY410" s="79">
        <v>0</v>
      </c>
      <c r="BZ410" s="79">
        <v>0</v>
      </c>
      <c r="CA410" s="79">
        <v>0</v>
      </c>
      <c r="CB410" s="79">
        <v>0</v>
      </c>
      <c r="CC410" s="79">
        <v>0</v>
      </c>
      <c r="CD410" s="79">
        <v>0</v>
      </c>
      <c r="CE410" s="79">
        <v>0</v>
      </c>
      <c r="CF410" s="79">
        <v>0</v>
      </c>
      <c r="CG410" s="79">
        <v>0</v>
      </c>
      <c r="CH410" s="79">
        <v>0</v>
      </c>
      <c r="CI410" s="81">
        <f t="shared" si="37"/>
        <v>3</v>
      </c>
      <c r="CJ410" s="260">
        <f t="shared" si="33"/>
        <v>3</v>
      </c>
      <c r="CK410" s="260">
        <f t="shared" si="34"/>
        <v>1.5</v>
      </c>
      <c r="CL410" s="260">
        <f t="shared" si="35"/>
        <v>1.5</v>
      </c>
      <c r="CM410" s="83">
        <v>8</v>
      </c>
      <c r="CN410" s="254" t="s">
        <v>4965</v>
      </c>
      <c r="CO410" s="140" t="s">
        <v>4965</v>
      </c>
      <c r="CP410" s="256" t="s">
        <v>4965</v>
      </c>
      <c r="CQ410" s="86" t="s">
        <v>4965</v>
      </c>
      <c r="CR410" s="85" t="s">
        <v>4965</v>
      </c>
      <c r="CS410" s="85" t="s">
        <v>4965</v>
      </c>
      <c r="CT410" s="85" t="s">
        <v>4965</v>
      </c>
      <c r="CU410" s="86"/>
    </row>
    <row r="411" spans="1:99" ht="12" customHeight="1" x14ac:dyDescent="0.2">
      <c r="A411" s="89" t="s">
        <v>2442</v>
      </c>
      <c r="B411" s="90" t="s">
        <v>2495</v>
      </c>
      <c r="C411" s="90" t="s">
        <v>1432</v>
      </c>
      <c r="D411" s="90" t="s">
        <v>1432</v>
      </c>
      <c r="E411" s="96" t="s">
        <v>2496</v>
      </c>
      <c r="F411" s="90" t="s">
        <v>2497</v>
      </c>
      <c r="G411" s="90" t="s">
        <v>2498</v>
      </c>
      <c r="H411" s="90" t="s">
        <v>2717</v>
      </c>
      <c r="I411" s="90" t="s">
        <v>2499</v>
      </c>
      <c r="J411" s="90">
        <v>527138</v>
      </c>
      <c r="K411" s="90">
        <v>174982</v>
      </c>
      <c r="L411" s="177" t="s">
        <v>3084</v>
      </c>
      <c r="M411" s="91">
        <v>41733</v>
      </c>
      <c r="N411" s="92" t="s">
        <v>1432</v>
      </c>
      <c r="O411" s="90">
        <v>0</v>
      </c>
      <c r="P411" s="90">
        <v>7</v>
      </c>
      <c r="Q411" s="93">
        <v>7</v>
      </c>
      <c r="R411" s="90" t="s">
        <v>2501</v>
      </c>
      <c r="S411" s="90" t="s">
        <v>3187</v>
      </c>
      <c r="T411" s="92" t="s">
        <v>2502</v>
      </c>
      <c r="U411" s="92" t="s">
        <v>2342</v>
      </c>
      <c r="V411" s="90" t="s">
        <v>1439</v>
      </c>
      <c r="W411" s="92" t="s">
        <v>1432</v>
      </c>
      <c r="X411" s="90" t="s">
        <v>1442</v>
      </c>
      <c r="Y411" s="90" t="s">
        <v>3893</v>
      </c>
      <c r="Z411" s="90" t="s">
        <v>1444</v>
      </c>
      <c r="AA411" s="90" t="s">
        <v>4720</v>
      </c>
      <c r="AB411" s="385">
        <v>5.8999999999999997E-2</v>
      </c>
      <c r="AC411" s="94">
        <v>41733</v>
      </c>
      <c r="AD411" s="95" t="s">
        <v>1432</v>
      </c>
      <c r="AE411" s="157" t="s">
        <v>3063</v>
      </c>
      <c r="AF411" s="96" t="s">
        <v>1445</v>
      </c>
      <c r="AG411" s="96">
        <v>0</v>
      </c>
      <c r="AH411" s="96">
        <v>0</v>
      </c>
      <c r="AI411" s="96">
        <v>0</v>
      </c>
      <c r="AJ411" s="96">
        <v>2</v>
      </c>
      <c r="AK411" s="96">
        <v>3</v>
      </c>
      <c r="AL411" s="96">
        <v>2</v>
      </c>
      <c r="AM411" s="96">
        <v>0</v>
      </c>
      <c r="AN411" s="96">
        <v>0</v>
      </c>
      <c r="AO411" s="96">
        <v>0</v>
      </c>
      <c r="AP411" s="96">
        <v>0</v>
      </c>
      <c r="AQ411" s="96">
        <v>2</v>
      </c>
      <c r="AR411" s="96">
        <v>3</v>
      </c>
      <c r="AS411" s="96">
        <v>2</v>
      </c>
      <c r="AT411" s="96">
        <v>0</v>
      </c>
      <c r="AU411" s="96">
        <v>0</v>
      </c>
      <c r="AV411" s="96">
        <v>0</v>
      </c>
      <c r="AW411" s="96">
        <v>0</v>
      </c>
      <c r="AX411" s="96">
        <v>0</v>
      </c>
      <c r="AY411" s="96">
        <v>0</v>
      </c>
      <c r="AZ411" s="96">
        <v>0</v>
      </c>
      <c r="BA411" s="96">
        <v>0</v>
      </c>
      <c r="BB411" s="96">
        <v>0</v>
      </c>
      <c r="BC411" s="96">
        <v>0</v>
      </c>
      <c r="BD411" s="96">
        <v>0</v>
      </c>
      <c r="BE411" s="96">
        <v>0</v>
      </c>
      <c r="BF411" s="96">
        <v>0</v>
      </c>
      <c r="BG411" s="96">
        <v>0</v>
      </c>
      <c r="BH411" s="96">
        <v>0</v>
      </c>
      <c r="BI411" s="96">
        <v>0</v>
      </c>
      <c r="BJ411" s="96">
        <v>0</v>
      </c>
      <c r="BK411" s="96">
        <v>0</v>
      </c>
      <c r="BL411" s="120" t="s">
        <v>4490</v>
      </c>
      <c r="BM411" s="98">
        <v>0</v>
      </c>
      <c r="BN411" s="133">
        <f t="shared" si="38"/>
        <v>3.5</v>
      </c>
      <c r="BO411" s="241">
        <v>3.5</v>
      </c>
      <c r="BP411" s="79">
        <v>0</v>
      </c>
      <c r="BQ411" s="79">
        <v>0</v>
      </c>
      <c r="BR411" s="79">
        <v>0</v>
      </c>
      <c r="BS411" s="238">
        <v>0</v>
      </c>
      <c r="BT411" s="79">
        <v>0</v>
      </c>
      <c r="BU411" s="79">
        <v>0</v>
      </c>
      <c r="BV411" s="79">
        <v>0</v>
      </c>
      <c r="BW411" s="79">
        <v>0</v>
      </c>
      <c r="BX411" s="79">
        <v>0</v>
      </c>
      <c r="BY411" s="79">
        <v>0</v>
      </c>
      <c r="BZ411" s="79">
        <v>0</v>
      </c>
      <c r="CA411" s="79">
        <v>0</v>
      </c>
      <c r="CB411" s="79">
        <v>0</v>
      </c>
      <c r="CC411" s="79">
        <v>0</v>
      </c>
      <c r="CD411" s="79">
        <v>0</v>
      </c>
      <c r="CE411" s="79">
        <v>0</v>
      </c>
      <c r="CF411" s="79">
        <v>0</v>
      </c>
      <c r="CG411" s="79">
        <v>0</v>
      </c>
      <c r="CH411" s="79">
        <v>0</v>
      </c>
      <c r="CI411" s="81">
        <f t="shared" si="37"/>
        <v>7</v>
      </c>
      <c r="CJ411" s="260">
        <f t="shared" si="33"/>
        <v>7</v>
      </c>
      <c r="CK411" s="260">
        <f t="shared" si="34"/>
        <v>3.5</v>
      </c>
      <c r="CL411" s="260">
        <f t="shared" si="35"/>
        <v>3.5</v>
      </c>
      <c r="CM411" s="83">
        <v>8</v>
      </c>
      <c r="CN411" s="254" t="s">
        <v>4965</v>
      </c>
      <c r="CO411" s="140" t="s">
        <v>4965</v>
      </c>
      <c r="CP411" s="256" t="s">
        <v>4965</v>
      </c>
      <c r="CQ411" s="86" t="s">
        <v>4965</v>
      </c>
      <c r="CR411" s="85" t="s">
        <v>4965</v>
      </c>
      <c r="CS411" s="85" t="s">
        <v>4965</v>
      </c>
      <c r="CT411" s="85" t="s">
        <v>4965</v>
      </c>
      <c r="CU411" s="86"/>
    </row>
    <row r="412" spans="1:99" ht="12" customHeight="1" x14ac:dyDescent="0.2">
      <c r="A412" s="89" t="s">
        <v>2442</v>
      </c>
      <c r="B412" s="90" t="s">
        <v>2503</v>
      </c>
      <c r="C412" s="90" t="s">
        <v>1432</v>
      </c>
      <c r="D412" s="90" t="s">
        <v>1432</v>
      </c>
      <c r="E412" s="96" t="s">
        <v>1432</v>
      </c>
      <c r="F412" s="90" t="s">
        <v>2504</v>
      </c>
      <c r="G412" s="90" t="s">
        <v>2505</v>
      </c>
      <c r="H412" s="90" t="s">
        <v>3875</v>
      </c>
      <c r="I412" s="90" t="s">
        <v>2506</v>
      </c>
      <c r="J412" s="90">
        <v>528124</v>
      </c>
      <c r="K412" s="90">
        <v>173950</v>
      </c>
      <c r="L412" s="177" t="s">
        <v>3083</v>
      </c>
      <c r="M412" s="91">
        <v>41681</v>
      </c>
      <c r="N412" s="92" t="s">
        <v>1432</v>
      </c>
      <c r="O412" s="90">
        <v>0</v>
      </c>
      <c r="P412" s="90">
        <v>1</v>
      </c>
      <c r="Q412" s="93">
        <v>1</v>
      </c>
      <c r="R412" s="90" t="s">
        <v>2508</v>
      </c>
      <c r="S412" s="90" t="s">
        <v>1438</v>
      </c>
      <c r="T412" s="92" t="s">
        <v>3638</v>
      </c>
      <c r="U412" s="92" t="s">
        <v>2509</v>
      </c>
      <c r="V412" s="90" t="s">
        <v>1439</v>
      </c>
      <c r="W412" s="92" t="s">
        <v>1432</v>
      </c>
      <c r="X412" s="90" t="s">
        <v>1442</v>
      </c>
      <c r="Y412" s="90" t="s">
        <v>3893</v>
      </c>
      <c r="Z412" s="90" t="s">
        <v>1444</v>
      </c>
      <c r="AA412" s="90" t="s">
        <v>4720</v>
      </c>
      <c r="AB412" s="385">
        <v>0.01</v>
      </c>
      <c r="AC412" s="94">
        <v>41681</v>
      </c>
      <c r="AD412" s="95" t="s">
        <v>1432</v>
      </c>
      <c r="AE412" s="157" t="s">
        <v>3063</v>
      </c>
      <c r="AF412" s="96" t="s">
        <v>1445</v>
      </c>
      <c r="AG412" s="96">
        <v>0</v>
      </c>
      <c r="AH412" s="96">
        <v>0</v>
      </c>
      <c r="AI412" s="96">
        <v>0</v>
      </c>
      <c r="AJ412" s="96">
        <v>0</v>
      </c>
      <c r="AK412" s="96">
        <v>0</v>
      </c>
      <c r="AL412" s="96">
        <v>1</v>
      </c>
      <c r="AM412" s="96">
        <v>0</v>
      </c>
      <c r="AN412" s="96">
        <v>0</v>
      </c>
      <c r="AO412" s="96">
        <v>0</v>
      </c>
      <c r="AP412" s="96">
        <v>0</v>
      </c>
      <c r="AQ412" s="96">
        <v>0</v>
      </c>
      <c r="AR412" s="96">
        <v>0</v>
      </c>
      <c r="AS412" s="96">
        <v>0</v>
      </c>
      <c r="AT412" s="96">
        <v>0</v>
      </c>
      <c r="AU412" s="96">
        <v>0</v>
      </c>
      <c r="AV412" s="96">
        <v>0</v>
      </c>
      <c r="AW412" s="96">
        <v>0</v>
      </c>
      <c r="AX412" s="96">
        <v>0</v>
      </c>
      <c r="AY412" s="96">
        <v>0</v>
      </c>
      <c r="AZ412" s="96">
        <v>1</v>
      </c>
      <c r="BA412" s="96">
        <v>0</v>
      </c>
      <c r="BB412" s="96">
        <v>0</v>
      </c>
      <c r="BC412" s="96">
        <v>0</v>
      </c>
      <c r="BD412" s="96">
        <v>0</v>
      </c>
      <c r="BE412" s="96">
        <v>0</v>
      </c>
      <c r="BF412" s="96">
        <v>0</v>
      </c>
      <c r="BG412" s="96">
        <v>0</v>
      </c>
      <c r="BH412" s="96">
        <v>0</v>
      </c>
      <c r="BI412" s="96">
        <v>0</v>
      </c>
      <c r="BJ412" s="96">
        <v>0</v>
      </c>
      <c r="BK412" s="96">
        <v>0</v>
      </c>
      <c r="BL412" s="120" t="s">
        <v>4490</v>
      </c>
      <c r="BM412" s="98">
        <v>0</v>
      </c>
      <c r="BN412" s="133">
        <f t="shared" si="38"/>
        <v>0.5</v>
      </c>
      <c r="BO412" s="241">
        <v>0.5</v>
      </c>
      <c r="BP412" s="79">
        <v>0</v>
      </c>
      <c r="BQ412" s="79">
        <v>0</v>
      </c>
      <c r="BR412" s="79">
        <v>0</v>
      </c>
      <c r="BS412" s="238">
        <v>0</v>
      </c>
      <c r="BT412" s="79">
        <v>0</v>
      </c>
      <c r="BU412" s="79">
        <v>0</v>
      </c>
      <c r="BV412" s="79">
        <v>0</v>
      </c>
      <c r="BW412" s="79">
        <v>0</v>
      </c>
      <c r="BX412" s="79">
        <v>0</v>
      </c>
      <c r="BY412" s="79">
        <v>0</v>
      </c>
      <c r="BZ412" s="79">
        <v>0</v>
      </c>
      <c r="CA412" s="79">
        <v>0</v>
      </c>
      <c r="CB412" s="79">
        <v>0</v>
      </c>
      <c r="CC412" s="79">
        <v>0</v>
      </c>
      <c r="CD412" s="79">
        <v>0</v>
      </c>
      <c r="CE412" s="79">
        <v>0</v>
      </c>
      <c r="CF412" s="79">
        <v>0</v>
      </c>
      <c r="CG412" s="79">
        <v>0</v>
      </c>
      <c r="CH412" s="79">
        <v>0</v>
      </c>
      <c r="CI412" s="81">
        <f t="shared" si="37"/>
        <v>1</v>
      </c>
      <c r="CJ412" s="260">
        <f t="shared" si="33"/>
        <v>1</v>
      </c>
      <c r="CK412" s="260">
        <f t="shared" si="34"/>
        <v>0.5</v>
      </c>
      <c r="CL412" s="260">
        <f t="shared" si="35"/>
        <v>0.5</v>
      </c>
      <c r="CM412" s="83">
        <v>8</v>
      </c>
      <c r="CN412" s="254" t="s">
        <v>4965</v>
      </c>
      <c r="CO412" s="140" t="s">
        <v>4965</v>
      </c>
      <c r="CP412" s="256" t="s">
        <v>4965</v>
      </c>
      <c r="CQ412" s="86" t="s">
        <v>4965</v>
      </c>
      <c r="CR412" s="85" t="s">
        <v>4965</v>
      </c>
      <c r="CS412" s="85" t="s">
        <v>4965</v>
      </c>
      <c r="CT412" s="85" t="s">
        <v>4965</v>
      </c>
      <c r="CU412" s="86"/>
    </row>
    <row r="413" spans="1:99" ht="12" customHeight="1" x14ac:dyDescent="0.2">
      <c r="A413" s="89" t="s">
        <v>2442</v>
      </c>
      <c r="B413" s="90" t="s">
        <v>2510</v>
      </c>
      <c r="C413" s="90" t="s">
        <v>1432</v>
      </c>
      <c r="D413" s="90" t="s">
        <v>1432</v>
      </c>
      <c r="E413" s="96" t="s">
        <v>2511</v>
      </c>
      <c r="F413" s="90" t="s">
        <v>2512</v>
      </c>
      <c r="G413" s="90" t="s">
        <v>2513</v>
      </c>
      <c r="H413" s="90" t="s">
        <v>1885</v>
      </c>
      <c r="I413" s="90" t="s">
        <v>936</v>
      </c>
      <c r="J413" s="90">
        <v>526988</v>
      </c>
      <c r="K413" s="90">
        <v>176162</v>
      </c>
      <c r="L413" s="177" t="s">
        <v>4766</v>
      </c>
      <c r="M413" s="91">
        <v>42094</v>
      </c>
      <c r="N413" s="92" t="s">
        <v>1432</v>
      </c>
      <c r="O413" s="90">
        <v>0</v>
      </c>
      <c r="P413" s="90">
        <v>6</v>
      </c>
      <c r="Q413" s="93">
        <v>6</v>
      </c>
      <c r="R413" s="90" t="s">
        <v>2514</v>
      </c>
      <c r="S413" s="90" t="s">
        <v>3187</v>
      </c>
      <c r="T413" s="92" t="s">
        <v>3931</v>
      </c>
      <c r="U413" s="92" t="s">
        <v>4094</v>
      </c>
      <c r="V413" s="90" t="s">
        <v>1439</v>
      </c>
      <c r="W413" s="92" t="s">
        <v>1432</v>
      </c>
      <c r="X413" s="90" t="s">
        <v>1442</v>
      </c>
      <c r="Y413" s="90" t="s">
        <v>3893</v>
      </c>
      <c r="Z413" s="90" t="s">
        <v>1444</v>
      </c>
      <c r="AA413" s="90" t="s">
        <v>4720</v>
      </c>
      <c r="AB413" s="385">
        <v>3.6999999999999998E-2</v>
      </c>
      <c r="AC413" s="94">
        <v>42094</v>
      </c>
      <c r="AD413" s="95" t="s">
        <v>1432</v>
      </c>
      <c r="AE413" s="157" t="s">
        <v>3063</v>
      </c>
      <c r="AF413" s="96" t="s">
        <v>1445</v>
      </c>
      <c r="AG413" s="96">
        <v>0</v>
      </c>
      <c r="AH413" s="96">
        <v>0</v>
      </c>
      <c r="AI413" s="96">
        <v>0</v>
      </c>
      <c r="AJ413" s="96">
        <v>0</v>
      </c>
      <c r="AK413" s="96">
        <v>6</v>
      </c>
      <c r="AL413" s="96">
        <v>0</v>
      </c>
      <c r="AM413" s="96">
        <v>0</v>
      </c>
      <c r="AN413" s="96">
        <v>0</v>
      </c>
      <c r="AO413" s="96">
        <v>0</v>
      </c>
      <c r="AP413" s="96">
        <v>0</v>
      </c>
      <c r="AQ413" s="96">
        <v>0</v>
      </c>
      <c r="AR413" s="96">
        <v>6</v>
      </c>
      <c r="AS413" s="96">
        <v>0</v>
      </c>
      <c r="AT413" s="96">
        <v>0</v>
      </c>
      <c r="AU413" s="96">
        <v>0</v>
      </c>
      <c r="AV413" s="96">
        <v>0</v>
      </c>
      <c r="AW413" s="96">
        <v>0</v>
      </c>
      <c r="AX413" s="96">
        <v>0</v>
      </c>
      <c r="AY413" s="96">
        <v>0</v>
      </c>
      <c r="AZ413" s="96">
        <v>0</v>
      </c>
      <c r="BA413" s="96">
        <v>0</v>
      </c>
      <c r="BB413" s="96">
        <v>0</v>
      </c>
      <c r="BC413" s="96">
        <v>0</v>
      </c>
      <c r="BD413" s="96">
        <v>0</v>
      </c>
      <c r="BE413" s="96">
        <v>0</v>
      </c>
      <c r="BF413" s="96">
        <v>0</v>
      </c>
      <c r="BG413" s="96">
        <v>0</v>
      </c>
      <c r="BH413" s="96">
        <v>0</v>
      </c>
      <c r="BI413" s="96">
        <v>0</v>
      </c>
      <c r="BJ413" s="96">
        <v>0</v>
      </c>
      <c r="BK413" s="96">
        <v>0</v>
      </c>
      <c r="BL413" s="120" t="s">
        <v>4490</v>
      </c>
      <c r="BM413" s="98">
        <v>0</v>
      </c>
      <c r="BN413" s="133">
        <f t="shared" si="38"/>
        <v>3</v>
      </c>
      <c r="BO413" s="241">
        <v>3</v>
      </c>
      <c r="BP413" s="79">
        <v>0</v>
      </c>
      <c r="BQ413" s="79">
        <v>0</v>
      </c>
      <c r="BR413" s="79">
        <v>0</v>
      </c>
      <c r="BS413" s="238">
        <v>0</v>
      </c>
      <c r="BT413" s="79">
        <v>0</v>
      </c>
      <c r="BU413" s="79">
        <v>0</v>
      </c>
      <c r="BV413" s="79">
        <v>0</v>
      </c>
      <c r="BW413" s="79">
        <v>0</v>
      </c>
      <c r="BX413" s="79">
        <v>0</v>
      </c>
      <c r="BY413" s="79">
        <v>0</v>
      </c>
      <c r="BZ413" s="79">
        <v>0</v>
      </c>
      <c r="CA413" s="79">
        <v>0</v>
      </c>
      <c r="CB413" s="79">
        <v>0</v>
      </c>
      <c r="CC413" s="79">
        <v>0</v>
      </c>
      <c r="CD413" s="79">
        <v>0</v>
      </c>
      <c r="CE413" s="79">
        <v>0</v>
      </c>
      <c r="CF413" s="79">
        <v>0</v>
      </c>
      <c r="CG413" s="79">
        <v>0</v>
      </c>
      <c r="CH413" s="79">
        <v>0</v>
      </c>
      <c r="CI413" s="81">
        <f t="shared" si="37"/>
        <v>6</v>
      </c>
      <c r="CJ413" s="260">
        <f t="shared" si="33"/>
        <v>6</v>
      </c>
      <c r="CK413" s="260">
        <f t="shared" si="34"/>
        <v>3</v>
      </c>
      <c r="CL413" s="260">
        <f t="shared" si="35"/>
        <v>3</v>
      </c>
      <c r="CM413" s="83">
        <v>8</v>
      </c>
      <c r="CN413" s="254" t="s">
        <v>4965</v>
      </c>
      <c r="CO413" s="140" t="s">
        <v>4965</v>
      </c>
      <c r="CP413" s="256" t="s">
        <v>4965</v>
      </c>
      <c r="CQ413" s="86" t="s">
        <v>4965</v>
      </c>
      <c r="CR413" s="85" t="s">
        <v>4965</v>
      </c>
      <c r="CS413" s="85" t="s">
        <v>4965</v>
      </c>
      <c r="CT413" s="85" t="s">
        <v>4965</v>
      </c>
      <c r="CU413" s="86"/>
    </row>
    <row r="414" spans="1:99" ht="12" customHeight="1" x14ac:dyDescent="0.2">
      <c r="A414" s="89" t="s">
        <v>2442</v>
      </c>
      <c r="B414" s="90" t="s">
        <v>2515</v>
      </c>
      <c r="C414" s="90" t="s">
        <v>1432</v>
      </c>
      <c r="D414" s="90" t="s">
        <v>1432</v>
      </c>
      <c r="E414" s="96" t="s">
        <v>1432</v>
      </c>
      <c r="F414" s="90" t="s">
        <v>2516</v>
      </c>
      <c r="G414" s="90" t="s">
        <v>2517</v>
      </c>
      <c r="H414" s="90" t="s">
        <v>1458</v>
      </c>
      <c r="I414" s="90" t="s">
        <v>2518</v>
      </c>
      <c r="J414" s="90">
        <v>523595</v>
      </c>
      <c r="K414" s="90">
        <v>175857</v>
      </c>
      <c r="L414" s="177" t="s">
        <v>3088</v>
      </c>
      <c r="M414" s="91">
        <v>41729</v>
      </c>
      <c r="N414" s="92" t="s">
        <v>1432</v>
      </c>
      <c r="O414" s="90">
        <v>2</v>
      </c>
      <c r="P414" s="90">
        <v>1</v>
      </c>
      <c r="Q414" s="93">
        <v>-1</v>
      </c>
      <c r="R414" s="90" t="s">
        <v>2519</v>
      </c>
      <c r="S414" s="90" t="s">
        <v>1438</v>
      </c>
      <c r="T414" s="92" t="s">
        <v>3198</v>
      </c>
      <c r="U414" s="92" t="s">
        <v>2520</v>
      </c>
      <c r="V414" s="90" t="s">
        <v>1439</v>
      </c>
      <c r="W414" s="92" t="s">
        <v>1432</v>
      </c>
      <c r="X414" s="90" t="s">
        <v>1442</v>
      </c>
      <c r="Y414" s="90" t="s">
        <v>1453</v>
      </c>
      <c r="Z414" s="90" t="s">
        <v>1444</v>
      </c>
      <c r="AA414" s="90" t="s">
        <v>4207</v>
      </c>
      <c r="AB414" s="385">
        <v>1.2E-2</v>
      </c>
      <c r="AC414" s="94">
        <v>41729</v>
      </c>
      <c r="AD414" s="95" t="s">
        <v>1432</v>
      </c>
      <c r="AE414" s="157" t="s">
        <v>3063</v>
      </c>
      <c r="AF414" s="96" t="s">
        <v>1445</v>
      </c>
      <c r="AG414" s="96">
        <v>0</v>
      </c>
      <c r="AH414" s="96">
        <v>0</v>
      </c>
      <c r="AI414" s="96">
        <v>0</v>
      </c>
      <c r="AJ414" s="96">
        <v>0</v>
      </c>
      <c r="AK414" s="96">
        <v>-2</v>
      </c>
      <c r="AL414" s="96">
        <v>0</v>
      </c>
      <c r="AM414" s="96">
        <v>0</v>
      </c>
      <c r="AN414" s="96">
        <v>1</v>
      </c>
      <c r="AO414" s="96">
        <v>0</v>
      </c>
      <c r="AP414" s="96">
        <v>0</v>
      </c>
      <c r="AQ414" s="96">
        <v>0</v>
      </c>
      <c r="AR414" s="96">
        <v>-2</v>
      </c>
      <c r="AS414" s="96">
        <v>0</v>
      </c>
      <c r="AT414" s="96">
        <v>0</v>
      </c>
      <c r="AU414" s="96">
        <v>0</v>
      </c>
      <c r="AV414" s="96">
        <v>0</v>
      </c>
      <c r="AW414" s="96">
        <v>0</v>
      </c>
      <c r="AX414" s="96">
        <v>0</v>
      </c>
      <c r="AY414" s="96">
        <v>0</v>
      </c>
      <c r="AZ414" s="96">
        <v>0</v>
      </c>
      <c r="BA414" s="96">
        <v>0</v>
      </c>
      <c r="BB414" s="96">
        <v>1</v>
      </c>
      <c r="BC414" s="96">
        <v>0</v>
      </c>
      <c r="BD414" s="96">
        <v>0</v>
      </c>
      <c r="BE414" s="96">
        <v>0</v>
      </c>
      <c r="BF414" s="96">
        <v>0</v>
      </c>
      <c r="BG414" s="96">
        <v>0</v>
      </c>
      <c r="BH414" s="96">
        <v>0</v>
      </c>
      <c r="BI414" s="96">
        <v>0</v>
      </c>
      <c r="BJ414" s="96">
        <v>0</v>
      </c>
      <c r="BK414" s="96">
        <v>0</v>
      </c>
      <c r="BL414" s="120" t="s">
        <v>4490</v>
      </c>
      <c r="BM414" s="98">
        <v>0</v>
      </c>
      <c r="BN414" s="133">
        <f t="shared" si="38"/>
        <v>-0.5</v>
      </c>
      <c r="BO414" s="241">
        <v>-0.5</v>
      </c>
      <c r="BP414" s="79">
        <v>0</v>
      </c>
      <c r="BQ414" s="79">
        <v>0</v>
      </c>
      <c r="BR414" s="79">
        <v>0</v>
      </c>
      <c r="BS414" s="238">
        <v>0</v>
      </c>
      <c r="BT414" s="79">
        <v>0</v>
      </c>
      <c r="BU414" s="79">
        <v>0</v>
      </c>
      <c r="BV414" s="79">
        <v>0</v>
      </c>
      <c r="BW414" s="79">
        <v>0</v>
      </c>
      <c r="BX414" s="79">
        <v>0</v>
      </c>
      <c r="BY414" s="79">
        <v>0</v>
      </c>
      <c r="BZ414" s="79">
        <v>0</v>
      </c>
      <c r="CA414" s="79">
        <v>0</v>
      </c>
      <c r="CB414" s="79">
        <v>0</v>
      </c>
      <c r="CC414" s="79">
        <v>0</v>
      </c>
      <c r="CD414" s="79">
        <v>0</v>
      </c>
      <c r="CE414" s="79">
        <v>0</v>
      </c>
      <c r="CF414" s="79">
        <v>0</v>
      </c>
      <c r="CG414" s="79">
        <v>0</v>
      </c>
      <c r="CH414" s="79">
        <v>0</v>
      </c>
      <c r="CI414" s="81">
        <f t="shared" si="37"/>
        <v>-1</v>
      </c>
      <c r="CJ414" s="260">
        <f t="shared" si="33"/>
        <v>-1</v>
      </c>
      <c r="CK414" s="260">
        <f t="shared" si="34"/>
        <v>-0.5</v>
      </c>
      <c r="CL414" s="260">
        <f t="shared" si="35"/>
        <v>-0.5</v>
      </c>
      <c r="CM414" s="83">
        <v>8</v>
      </c>
      <c r="CN414" s="254" t="s">
        <v>4965</v>
      </c>
      <c r="CO414" s="140" t="s">
        <v>4965</v>
      </c>
      <c r="CP414" s="256" t="s">
        <v>4965</v>
      </c>
      <c r="CQ414" s="86" t="s">
        <v>4965</v>
      </c>
      <c r="CR414" s="85" t="s">
        <v>4965</v>
      </c>
      <c r="CS414" s="85" t="s">
        <v>4965</v>
      </c>
      <c r="CT414" s="85" t="s">
        <v>4965</v>
      </c>
      <c r="CU414" s="86"/>
    </row>
    <row r="415" spans="1:99" ht="12" customHeight="1" x14ac:dyDescent="0.2">
      <c r="A415" s="89" t="s">
        <v>2442</v>
      </c>
      <c r="B415" s="90" t="s">
        <v>2521</v>
      </c>
      <c r="C415" s="90" t="s">
        <v>1432</v>
      </c>
      <c r="D415" s="90" t="s">
        <v>1432</v>
      </c>
      <c r="E415" s="96" t="s">
        <v>1432</v>
      </c>
      <c r="F415" s="90" t="s">
        <v>2522</v>
      </c>
      <c r="G415" s="90" t="s">
        <v>2523</v>
      </c>
      <c r="H415" s="90" t="s">
        <v>2524</v>
      </c>
      <c r="I415" s="90" t="s">
        <v>2525</v>
      </c>
      <c r="J415" s="90">
        <v>529206</v>
      </c>
      <c r="K415" s="90">
        <v>170921</v>
      </c>
      <c r="L415" s="177" t="s">
        <v>3081</v>
      </c>
      <c r="M415" s="91">
        <v>41409</v>
      </c>
      <c r="N415" s="92" t="s">
        <v>1432</v>
      </c>
      <c r="O415" s="90">
        <v>1</v>
      </c>
      <c r="P415" s="90">
        <v>3</v>
      </c>
      <c r="Q415" s="93">
        <v>2</v>
      </c>
      <c r="R415" s="90" t="s">
        <v>2526</v>
      </c>
      <c r="S415" s="90" t="s">
        <v>1438</v>
      </c>
      <c r="T415" s="92" t="s">
        <v>2527</v>
      </c>
      <c r="U415" s="92" t="s">
        <v>2486</v>
      </c>
      <c r="V415" s="90" t="s">
        <v>1439</v>
      </c>
      <c r="W415" s="92" t="s">
        <v>1432</v>
      </c>
      <c r="X415" s="90" t="s">
        <v>1442</v>
      </c>
      <c r="Y415" s="90" t="s">
        <v>4694</v>
      </c>
      <c r="Z415" s="90" t="s">
        <v>1444</v>
      </c>
      <c r="AA415" s="90" t="s">
        <v>1454</v>
      </c>
      <c r="AB415" s="385">
        <v>3.4000000000000002E-2</v>
      </c>
      <c r="AC415" s="94">
        <v>41409</v>
      </c>
      <c r="AD415" s="95" t="s">
        <v>1432</v>
      </c>
      <c r="AE415" s="157" t="s">
        <v>3063</v>
      </c>
      <c r="AF415" s="96" t="s">
        <v>1445</v>
      </c>
      <c r="AG415" s="96">
        <v>0</v>
      </c>
      <c r="AH415" s="96">
        <v>0</v>
      </c>
      <c r="AI415" s="96">
        <v>0</v>
      </c>
      <c r="AJ415" s="96">
        <v>0</v>
      </c>
      <c r="AK415" s="96">
        <v>1</v>
      </c>
      <c r="AL415" s="96">
        <v>2</v>
      </c>
      <c r="AM415" s="96">
        <v>0</v>
      </c>
      <c r="AN415" s="96">
        <v>0</v>
      </c>
      <c r="AO415" s="96">
        <v>-1</v>
      </c>
      <c r="AP415" s="96">
        <v>0</v>
      </c>
      <c r="AQ415" s="96">
        <v>0</v>
      </c>
      <c r="AR415" s="96">
        <v>1</v>
      </c>
      <c r="AS415" s="96">
        <v>2</v>
      </c>
      <c r="AT415" s="96">
        <v>0</v>
      </c>
      <c r="AU415" s="96">
        <v>0</v>
      </c>
      <c r="AV415" s="96">
        <v>0</v>
      </c>
      <c r="AW415" s="96">
        <v>0</v>
      </c>
      <c r="AX415" s="96">
        <v>0</v>
      </c>
      <c r="AY415" s="96">
        <v>0</v>
      </c>
      <c r="AZ415" s="96">
        <v>0</v>
      </c>
      <c r="BA415" s="96">
        <v>0</v>
      </c>
      <c r="BB415" s="96">
        <v>0</v>
      </c>
      <c r="BC415" s="96">
        <v>-1</v>
      </c>
      <c r="BD415" s="96">
        <v>0</v>
      </c>
      <c r="BE415" s="96">
        <v>0</v>
      </c>
      <c r="BF415" s="96">
        <v>0</v>
      </c>
      <c r="BG415" s="96">
        <v>0</v>
      </c>
      <c r="BH415" s="96">
        <v>0</v>
      </c>
      <c r="BI415" s="96">
        <v>0</v>
      </c>
      <c r="BJ415" s="96">
        <v>0</v>
      </c>
      <c r="BK415" s="96">
        <v>0</v>
      </c>
      <c r="BL415" s="120" t="s">
        <v>4490</v>
      </c>
      <c r="BM415" s="98">
        <v>0</v>
      </c>
      <c r="BN415" s="133">
        <f t="shared" si="38"/>
        <v>1</v>
      </c>
      <c r="BO415" s="241">
        <v>1</v>
      </c>
      <c r="BP415" s="79">
        <v>0</v>
      </c>
      <c r="BQ415" s="79">
        <v>0</v>
      </c>
      <c r="BR415" s="79">
        <v>0</v>
      </c>
      <c r="BS415" s="238">
        <v>0</v>
      </c>
      <c r="BT415" s="79">
        <v>0</v>
      </c>
      <c r="BU415" s="79">
        <v>0</v>
      </c>
      <c r="BV415" s="79">
        <v>0</v>
      </c>
      <c r="BW415" s="79">
        <v>0</v>
      </c>
      <c r="BX415" s="79">
        <v>0</v>
      </c>
      <c r="BY415" s="79">
        <v>0</v>
      </c>
      <c r="BZ415" s="79">
        <v>0</v>
      </c>
      <c r="CA415" s="79">
        <v>0</v>
      </c>
      <c r="CB415" s="79">
        <v>0</v>
      </c>
      <c r="CC415" s="79">
        <v>0</v>
      </c>
      <c r="CD415" s="79">
        <v>0</v>
      </c>
      <c r="CE415" s="79">
        <v>0</v>
      </c>
      <c r="CF415" s="79">
        <v>0</v>
      </c>
      <c r="CG415" s="79">
        <v>0</v>
      </c>
      <c r="CH415" s="79">
        <v>0</v>
      </c>
      <c r="CI415" s="81">
        <f t="shared" si="37"/>
        <v>2</v>
      </c>
      <c r="CJ415" s="260">
        <f t="shared" si="33"/>
        <v>2</v>
      </c>
      <c r="CK415" s="260">
        <f t="shared" si="34"/>
        <v>1</v>
      </c>
      <c r="CL415" s="260">
        <f t="shared" si="35"/>
        <v>1</v>
      </c>
      <c r="CM415" s="83">
        <v>2</v>
      </c>
      <c r="CN415" s="83" t="s">
        <v>4965</v>
      </c>
      <c r="CO415" s="140" t="s">
        <v>4965</v>
      </c>
      <c r="CP415" s="256" t="s">
        <v>4965</v>
      </c>
      <c r="CQ415" s="85" t="s">
        <v>4965</v>
      </c>
      <c r="CR415" s="85" t="s">
        <v>4965</v>
      </c>
      <c r="CS415" s="85" t="s">
        <v>4965</v>
      </c>
      <c r="CT415" s="85" t="s">
        <v>4965</v>
      </c>
      <c r="CU415" s="85"/>
    </row>
    <row r="416" spans="1:99" ht="12" customHeight="1" x14ac:dyDescent="0.2">
      <c r="A416" s="89" t="s">
        <v>2442</v>
      </c>
      <c r="B416" s="90" t="s">
        <v>2528</v>
      </c>
      <c r="C416" s="90" t="s">
        <v>1432</v>
      </c>
      <c r="D416" s="90" t="s">
        <v>1432</v>
      </c>
      <c r="E416" s="96" t="s">
        <v>2529</v>
      </c>
      <c r="F416" s="90" t="s">
        <v>2530</v>
      </c>
      <c r="G416" s="90" t="s">
        <v>2531</v>
      </c>
      <c r="H416" s="90" t="s">
        <v>1885</v>
      </c>
      <c r="I416" s="90" t="s">
        <v>2532</v>
      </c>
      <c r="J416" s="90">
        <v>525918</v>
      </c>
      <c r="K416" s="90">
        <v>174651</v>
      </c>
      <c r="L416" s="177" t="s">
        <v>3080</v>
      </c>
      <c r="M416" s="91">
        <v>41698</v>
      </c>
      <c r="N416" s="92" t="s">
        <v>1432</v>
      </c>
      <c r="O416" s="90">
        <v>0</v>
      </c>
      <c r="P416" s="90">
        <v>1</v>
      </c>
      <c r="Q416" s="93">
        <v>1</v>
      </c>
      <c r="R416" s="90" t="s">
        <v>2534</v>
      </c>
      <c r="S416" s="90" t="s">
        <v>1438</v>
      </c>
      <c r="T416" s="92" t="s">
        <v>3624</v>
      </c>
      <c r="U416" s="92" t="s">
        <v>2535</v>
      </c>
      <c r="V416" s="90" t="s">
        <v>1439</v>
      </c>
      <c r="W416" s="92" t="s">
        <v>1432</v>
      </c>
      <c r="X416" s="90" t="s">
        <v>1442</v>
      </c>
      <c r="Y416" s="90" t="s">
        <v>3893</v>
      </c>
      <c r="Z416" s="90" t="s">
        <v>1444</v>
      </c>
      <c r="AA416" s="90" t="s">
        <v>3894</v>
      </c>
      <c r="AB416" s="385">
        <v>4.0000000000000001E-3</v>
      </c>
      <c r="AC416" s="94">
        <v>41698</v>
      </c>
      <c r="AD416" s="95" t="s">
        <v>1432</v>
      </c>
      <c r="AE416" s="157" t="s">
        <v>3063</v>
      </c>
      <c r="AF416" s="96" t="s">
        <v>1445</v>
      </c>
      <c r="AG416" s="97"/>
      <c r="AH416" s="96">
        <v>0</v>
      </c>
      <c r="AI416" s="96">
        <v>0</v>
      </c>
      <c r="AJ416" s="96">
        <v>0</v>
      </c>
      <c r="AK416" s="96">
        <v>1</v>
      </c>
      <c r="AL416" s="96">
        <v>0</v>
      </c>
      <c r="AM416" s="96">
        <v>0</v>
      </c>
      <c r="AN416" s="96">
        <v>0</v>
      </c>
      <c r="AO416" s="96">
        <v>0</v>
      </c>
      <c r="AP416" s="96">
        <v>0</v>
      </c>
      <c r="AQ416" s="96">
        <v>0</v>
      </c>
      <c r="AR416" s="96">
        <v>1</v>
      </c>
      <c r="AS416" s="96">
        <v>0</v>
      </c>
      <c r="AT416" s="96">
        <v>0</v>
      </c>
      <c r="AU416" s="96">
        <v>0</v>
      </c>
      <c r="AV416" s="96">
        <v>0</v>
      </c>
      <c r="AW416" s="96">
        <v>0</v>
      </c>
      <c r="AX416" s="96">
        <v>0</v>
      </c>
      <c r="AY416" s="96">
        <v>0</v>
      </c>
      <c r="AZ416" s="96">
        <v>0</v>
      </c>
      <c r="BA416" s="96">
        <v>0</v>
      </c>
      <c r="BB416" s="96">
        <v>0</v>
      </c>
      <c r="BC416" s="96">
        <v>0</v>
      </c>
      <c r="BD416" s="96">
        <v>0</v>
      </c>
      <c r="BE416" s="96">
        <v>0</v>
      </c>
      <c r="BF416" s="96">
        <v>0</v>
      </c>
      <c r="BG416" s="96">
        <v>0</v>
      </c>
      <c r="BH416" s="96">
        <v>0</v>
      </c>
      <c r="BI416" s="96">
        <v>0</v>
      </c>
      <c r="BJ416" s="96">
        <v>0</v>
      </c>
      <c r="BK416" s="96">
        <v>0</v>
      </c>
      <c r="BL416" s="120" t="s">
        <v>4490</v>
      </c>
      <c r="BM416" s="98">
        <v>0</v>
      </c>
      <c r="BN416" s="133">
        <f t="shared" si="38"/>
        <v>0.5</v>
      </c>
      <c r="BO416" s="241">
        <v>0.5</v>
      </c>
      <c r="BP416" s="79">
        <v>0</v>
      </c>
      <c r="BQ416" s="79">
        <v>0</v>
      </c>
      <c r="BR416" s="79">
        <v>0</v>
      </c>
      <c r="BS416" s="238">
        <v>0</v>
      </c>
      <c r="BT416" s="79">
        <v>0</v>
      </c>
      <c r="BU416" s="79">
        <v>0</v>
      </c>
      <c r="BV416" s="79">
        <v>0</v>
      </c>
      <c r="BW416" s="79">
        <v>0</v>
      </c>
      <c r="BX416" s="79">
        <v>0</v>
      </c>
      <c r="BY416" s="79">
        <v>0</v>
      </c>
      <c r="BZ416" s="79">
        <v>0</v>
      </c>
      <c r="CA416" s="79">
        <v>0</v>
      </c>
      <c r="CB416" s="79">
        <v>0</v>
      </c>
      <c r="CC416" s="79">
        <v>0</v>
      </c>
      <c r="CD416" s="79">
        <v>0</v>
      </c>
      <c r="CE416" s="79">
        <v>0</v>
      </c>
      <c r="CF416" s="79">
        <v>0</v>
      </c>
      <c r="CG416" s="79">
        <v>0</v>
      </c>
      <c r="CH416" s="79">
        <v>0</v>
      </c>
      <c r="CI416" s="81">
        <f t="shared" si="37"/>
        <v>1</v>
      </c>
      <c r="CJ416" s="260">
        <f t="shared" si="33"/>
        <v>1</v>
      </c>
      <c r="CK416" s="260">
        <f t="shared" si="34"/>
        <v>0.5</v>
      </c>
      <c r="CL416" s="260">
        <f t="shared" si="35"/>
        <v>0.5</v>
      </c>
      <c r="CM416" s="83">
        <v>8</v>
      </c>
      <c r="CN416" s="254" t="s">
        <v>4965</v>
      </c>
      <c r="CO416" s="140" t="s">
        <v>4965</v>
      </c>
      <c r="CP416" s="256" t="s">
        <v>4965</v>
      </c>
      <c r="CQ416" s="86" t="s">
        <v>4965</v>
      </c>
      <c r="CR416" s="85" t="s">
        <v>4965</v>
      </c>
      <c r="CS416" s="85" t="s">
        <v>4965</v>
      </c>
      <c r="CT416" s="85" t="s">
        <v>4965</v>
      </c>
      <c r="CU416" s="86"/>
    </row>
    <row r="417" spans="1:99" ht="12" customHeight="1" x14ac:dyDescent="0.2">
      <c r="A417" s="89" t="s">
        <v>2442</v>
      </c>
      <c r="B417" s="90" t="s">
        <v>2536</v>
      </c>
      <c r="C417" s="90" t="s">
        <v>1432</v>
      </c>
      <c r="D417" s="90" t="s">
        <v>1432</v>
      </c>
      <c r="E417" s="96" t="s">
        <v>1432</v>
      </c>
      <c r="F417" s="90" t="s">
        <v>2537</v>
      </c>
      <c r="G417" s="90" t="s">
        <v>2538</v>
      </c>
      <c r="H417" s="90" t="s">
        <v>1885</v>
      </c>
      <c r="I417" s="90" t="s">
        <v>2539</v>
      </c>
      <c r="J417" s="90">
        <v>525420</v>
      </c>
      <c r="K417" s="90">
        <v>174645</v>
      </c>
      <c r="L417" s="177" t="s">
        <v>3087</v>
      </c>
      <c r="M417" s="91">
        <v>41648</v>
      </c>
      <c r="N417" s="92" t="s">
        <v>1432</v>
      </c>
      <c r="O417" s="90">
        <v>0</v>
      </c>
      <c r="P417" s="90">
        <v>1</v>
      </c>
      <c r="Q417" s="93">
        <v>1</v>
      </c>
      <c r="R417" s="90" t="s">
        <v>1865</v>
      </c>
      <c r="S417" s="90" t="s">
        <v>1438</v>
      </c>
      <c r="T417" s="92" t="s">
        <v>3182</v>
      </c>
      <c r="U417" s="92" t="s">
        <v>4100</v>
      </c>
      <c r="V417" s="90" t="s">
        <v>1439</v>
      </c>
      <c r="W417" s="92" t="s">
        <v>1432</v>
      </c>
      <c r="X417" s="90" t="s">
        <v>1442</v>
      </c>
      <c r="Y417" s="90" t="s">
        <v>3893</v>
      </c>
      <c r="Z417" s="90" t="s">
        <v>1444</v>
      </c>
      <c r="AA417" s="90" t="s">
        <v>4720</v>
      </c>
      <c r="AB417" s="385">
        <v>4.0000000000000001E-3</v>
      </c>
      <c r="AC417" s="94">
        <v>41648</v>
      </c>
      <c r="AD417" s="95" t="s">
        <v>1432</v>
      </c>
      <c r="AE417" s="157" t="s">
        <v>3063</v>
      </c>
      <c r="AF417" s="96" t="s">
        <v>1445</v>
      </c>
      <c r="AG417" s="96">
        <v>0</v>
      </c>
      <c r="AH417" s="96">
        <v>0</v>
      </c>
      <c r="AI417" s="96">
        <v>0</v>
      </c>
      <c r="AJ417" s="96">
        <v>0</v>
      </c>
      <c r="AK417" s="96">
        <v>0</v>
      </c>
      <c r="AL417" s="96">
        <v>0</v>
      </c>
      <c r="AM417" s="96">
        <v>1</v>
      </c>
      <c r="AN417" s="96">
        <v>0</v>
      </c>
      <c r="AO417" s="96">
        <v>0</v>
      </c>
      <c r="AP417" s="96">
        <v>0</v>
      </c>
      <c r="AQ417" s="96">
        <v>0</v>
      </c>
      <c r="AR417" s="96">
        <v>0</v>
      </c>
      <c r="AS417" s="96">
        <v>0</v>
      </c>
      <c r="AT417" s="96">
        <v>1</v>
      </c>
      <c r="AU417" s="96">
        <v>0</v>
      </c>
      <c r="AV417" s="96">
        <v>0</v>
      </c>
      <c r="AW417" s="96">
        <v>0</v>
      </c>
      <c r="AX417" s="96">
        <v>0</v>
      </c>
      <c r="AY417" s="96">
        <v>0</v>
      </c>
      <c r="AZ417" s="96">
        <v>0</v>
      </c>
      <c r="BA417" s="96">
        <v>0</v>
      </c>
      <c r="BB417" s="96">
        <v>0</v>
      </c>
      <c r="BC417" s="96">
        <v>0</v>
      </c>
      <c r="BD417" s="96">
        <v>0</v>
      </c>
      <c r="BE417" s="96">
        <v>0</v>
      </c>
      <c r="BF417" s="96">
        <v>0</v>
      </c>
      <c r="BG417" s="96">
        <v>0</v>
      </c>
      <c r="BH417" s="96">
        <v>0</v>
      </c>
      <c r="BI417" s="96">
        <v>0</v>
      </c>
      <c r="BJ417" s="96">
        <v>0</v>
      </c>
      <c r="BK417" s="96">
        <v>0</v>
      </c>
      <c r="BL417" s="120" t="s">
        <v>4490</v>
      </c>
      <c r="BM417" s="98">
        <v>0</v>
      </c>
      <c r="BN417" s="133">
        <f t="shared" si="38"/>
        <v>0.5</v>
      </c>
      <c r="BO417" s="241">
        <v>0.5</v>
      </c>
      <c r="BP417" s="79">
        <v>0</v>
      </c>
      <c r="BQ417" s="79">
        <v>0</v>
      </c>
      <c r="BR417" s="79">
        <v>0</v>
      </c>
      <c r="BS417" s="238">
        <v>0</v>
      </c>
      <c r="BT417" s="79">
        <v>0</v>
      </c>
      <c r="BU417" s="79">
        <v>0</v>
      </c>
      <c r="BV417" s="79">
        <v>0</v>
      </c>
      <c r="BW417" s="79">
        <v>0</v>
      </c>
      <c r="BX417" s="79">
        <v>0</v>
      </c>
      <c r="BY417" s="79">
        <v>0</v>
      </c>
      <c r="BZ417" s="79">
        <v>0</v>
      </c>
      <c r="CA417" s="79">
        <v>0</v>
      </c>
      <c r="CB417" s="79">
        <v>0</v>
      </c>
      <c r="CC417" s="79">
        <v>0</v>
      </c>
      <c r="CD417" s="79">
        <v>0</v>
      </c>
      <c r="CE417" s="79">
        <v>0</v>
      </c>
      <c r="CF417" s="79">
        <v>0</v>
      </c>
      <c r="CG417" s="79">
        <v>0</v>
      </c>
      <c r="CH417" s="79">
        <v>0</v>
      </c>
      <c r="CI417" s="81">
        <f t="shared" si="37"/>
        <v>1</v>
      </c>
      <c r="CJ417" s="260">
        <f t="shared" si="33"/>
        <v>1</v>
      </c>
      <c r="CK417" s="260">
        <f t="shared" si="34"/>
        <v>0.5</v>
      </c>
      <c r="CL417" s="260">
        <f t="shared" si="35"/>
        <v>0.5</v>
      </c>
      <c r="CM417" s="83">
        <v>8</v>
      </c>
      <c r="CN417" s="254" t="s">
        <v>4965</v>
      </c>
      <c r="CO417" s="180" t="s">
        <v>1939</v>
      </c>
      <c r="CP417" s="256" t="s">
        <v>4965</v>
      </c>
      <c r="CQ417" s="86" t="s">
        <v>4965</v>
      </c>
      <c r="CR417" s="87" t="s">
        <v>1938</v>
      </c>
      <c r="CS417" s="85" t="s">
        <v>4965</v>
      </c>
      <c r="CT417" s="85" t="s">
        <v>4965</v>
      </c>
      <c r="CU417" s="86"/>
    </row>
    <row r="418" spans="1:99" ht="12" customHeight="1" x14ac:dyDescent="0.2">
      <c r="A418" s="89" t="s">
        <v>2442</v>
      </c>
      <c r="B418" s="90" t="s">
        <v>1866</v>
      </c>
      <c r="C418" s="90" t="s">
        <v>1432</v>
      </c>
      <c r="D418" s="90" t="s">
        <v>1432</v>
      </c>
      <c r="E418" s="96" t="s">
        <v>1432</v>
      </c>
      <c r="F418" s="90" t="s">
        <v>1867</v>
      </c>
      <c r="G418" s="90" t="s">
        <v>271</v>
      </c>
      <c r="H418" s="90" t="s">
        <v>1458</v>
      </c>
      <c r="I418" s="90" t="s">
        <v>1868</v>
      </c>
      <c r="J418" s="90">
        <v>524179</v>
      </c>
      <c r="K418" s="90">
        <v>174939</v>
      </c>
      <c r="L418" s="177" t="s">
        <v>3079</v>
      </c>
      <c r="M418" s="91">
        <v>42094</v>
      </c>
      <c r="N418" s="92" t="s">
        <v>1432</v>
      </c>
      <c r="O418" s="90">
        <v>0</v>
      </c>
      <c r="P418" s="90">
        <v>37</v>
      </c>
      <c r="Q418" s="93">
        <v>37</v>
      </c>
      <c r="R418" s="90" t="s">
        <v>1869</v>
      </c>
      <c r="S418" s="90" t="s">
        <v>1154</v>
      </c>
      <c r="T418" s="92" t="s">
        <v>3633</v>
      </c>
      <c r="U418" s="92" t="s">
        <v>1870</v>
      </c>
      <c r="V418" s="90" t="s">
        <v>1439</v>
      </c>
      <c r="W418" s="92" t="s">
        <v>1432</v>
      </c>
      <c r="X418" s="90" t="s">
        <v>1442</v>
      </c>
      <c r="Y418" s="90" t="s">
        <v>1443</v>
      </c>
      <c r="Z418" s="90" t="s">
        <v>1443</v>
      </c>
      <c r="AA418" s="90" t="s">
        <v>1444</v>
      </c>
      <c r="AB418" s="385">
        <v>7.0999999999999994E-2</v>
      </c>
      <c r="AC418" s="94">
        <v>42094</v>
      </c>
      <c r="AD418" s="95" t="s">
        <v>1432</v>
      </c>
      <c r="AE418" s="157" t="s">
        <v>3063</v>
      </c>
      <c r="AF418" s="96" t="s">
        <v>1445</v>
      </c>
      <c r="AG418" s="96">
        <v>0</v>
      </c>
      <c r="AH418" s="96">
        <v>4</v>
      </c>
      <c r="AI418" s="96">
        <v>37</v>
      </c>
      <c r="AJ418" s="96">
        <v>0</v>
      </c>
      <c r="AK418" s="96">
        <v>7</v>
      </c>
      <c r="AL418" s="96">
        <v>27</v>
      </c>
      <c r="AM418" s="96">
        <v>3</v>
      </c>
      <c r="AN418" s="96">
        <v>0</v>
      </c>
      <c r="AO418" s="96">
        <v>0</v>
      </c>
      <c r="AP418" s="96">
        <v>0</v>
      </c>
      <c r="AQ418" s="96">
        <v>0</v>
      </c>
      <c r="AR418" s="96">
        <v>7</v>
      </c>
      <c r="AS418" s="96">
        <v>27</v>
      </c>
      <c r="AT418" s="96">
        <v>3</v>
      </c>
      <c r="AU418" s="96">
        <v>0</v>
      </c>
      <c r="AV418" s="96">
        <v>0</v>
      </c>
      <c r="AW418" s="96">
        <v>0</v>
      </c>
      <c r="AX418" s="96">
        <v>0</v>
      </c>
      <c r="AY418" s="96">
        <v>0</v>
      </c>
      <c r="AZ418" s="96">
        <v>0</v>
      </c>
      <c r="BA418" s="96">
        <v>0</v>
      </c>
      <c r="BB418" s="96">
        <v>0</v>
      </c>
      <c r="BC418" s="96">
        <v>0</v>
      </c>
      <c r="BD418" s="96">
        <v>0</v>
      </c>
      <c r="BE418" s="96">
        <v>0</v>
      </c>
      <c r="BF418" s="96">
        <v>0</v>
      </c>
      <c r="BG418" s="96">
        <v>0</v>
      </c>
      <c r="BH418" s="96">
        <v>0</v>
      </c>
      <c r="BI418" s="96">
        <v>0</v>
      </c>
      <c r="BJ418" s="96">
        <v>0</v>
      </c>
      <c r="BK418" s="96">
        <v>0</v>
      </c>
      <c r="BL418" s="120" t="s">
        <v>4490</v>
      </c>
      <c r="BM418" s="98">
        <v>0</v>
      </c>
      <c r="BN418" s="79">
        <v>0</v>
      </c>
      <c r="BO418" s="241">
        <v>7.4</v>
      </c>
      <c r="BP418" s="133">
        <v>7.4</v>
      </c>
      <c r="BQ418" s="133">
        <v>7.4</v>
      </c>
      <c r="BR418" s="133">
        <v>7.4</v>
      </c>
      <c r="BS418" s="243">
        <v>7.4</v>
      </c>
      <c r="BT418" s="79">
        <v>0</v>
      </c>
      <c r="BU418" s="79">
        <v>0</v>
      </c>
      <c r="BV418" s="79">
        <v>0</v>
      </c>
      <c r="BW418" s="79">
        <v>0</v>
      </c>
      <c r="BX418" s="79">
        <v>0</v>
      </c>
      <c r="BY418" s="79">
        <v>0</v>
      </c>
      <c r="BZ418" s="79">
        <v>0</v>
      </c>
      <c r="CA418" s="79">
        <v>0</v>
      </c>
      <c r="CB418" s="79">
        <v>0</v>
      </c>
      <c r="CC418" s="79">
        <v>0</v>
      </c>
      <c r="CD418" s="79">
        <v>0</v>
      </c>
      <c r="CE418" s="79">
        <v>0</v>
      </c>
      <c r="CF418" s="79">
        <v>0</v>
      </c>
      <c r="CG418" s="79">
        <v>0</v>
      </c>
      <c r="CH418" s="79">
        <v>0</v>
      </c>
      <c r="CI418" s="81">
        <f t="shared" si="37"/>
        <v>37</v>
      </c>
      <c r="CJ418" s="260">
        <f t="shared" si="33"/>
        <v>37</v>
      </c>
      <c r="CK418" s="260">
        <f t="shared" si="34"/>
        <v>37</v>
      </c>
      <c r="CL418" s="260">
        <f t="shared" si="35"/>
        <v>37</v>
      </c>
      <c r="CM418" s="83">
        <v>3</v>
      </c>
      <c r="CN418" s="254" t="s">
        <v>4965</v>
      </c>
      <c r="CO418" s="180" t="s">
        <v>1942</v>
      </c>
      <c r="CP418" s="256" t="s">
        <v>4965</v>
      </c>
      <c r="CQ418" s="86" t="s">
        <v>4965</v>
      </c>
      <c r="CR418" s="85" t="s">
        <v>4965</v>
      </c>
      <c r="CS418" s="85" t="s">
        <v>4965</v>
      </c>
      <c r="CT418" s="85" t="s">
        <v>4965</v>
      </c>
      <c r="CU418" s="86"/>
    </row>
    <row r="419" spans="1:99" ht="12" customHeight="1" x14ac:dyDescent="0.2">
      <c r="A419" s="89" t="s">
        <v>2442</v>
      </c>
      <c r="B419" s="90" t="s">
        <v>1871</v>
      </c>
      <c r="C419" s="90" t="s">
        <v>1432</v>
      </c>
      <c r="D419" s="90" t="s">
        <v>1432</v>
      </c>
      <c r="E419" s="96" t="s">
        <v>1432</v>
      </c>
      <c r="F419" s="90" t="s">
        <v>1872</v>
      </c>
      <c r="G419" s="90" t="s">
        <v>1873</v>
      </c>
      <c r="H419" s="90" t="s">
        <v>1435</v>
      </c>
      <c r="I419" s="90" t="s">
        <v>1874</v>
      </c>
      <c r="J419" s="90">
        <v>527726</v>
      </c>
      <c r="K419" s="90">
        <v>171885</v>
      </c>
      <c r="L419" s="177" t="s">
        <v>3069</v>
      </c>
      <c r="M419" s="91">
        <v>41646</v>
      </c>
      <c r="N419" s="92" t="s">
        <v>1432</v>
      </c>
      <c r="O419" s="90">
        <v>0</v>
      </c>
      <c r="P419" s="90">
        <v>3</v>
      </c>
      <c r="Q419" s="93">
        <v>3</v>
      </c>
      <c r="R419" s="90" t="s">
        <v>1876</v>
      </c>
      <c r="S419" s="90" t="s">
        <v>1438</v>
      </c>
      <c r="T419" s="92" t="s">
        <v>3923</v>
      </c>
      <c r="U419" s="92" t="s">
        <v>1877</v>
      </c>
      <c r="V419" s="90" t="s">
        <v>1439</v>
      </c>
      <c r="W419" s="92" t="s">
        <v>1432</v>
      </c>
      <c r="X419" s="90" t="s">
        <v>1442</v>
      </c>
      <c r="Y419" s="90" t="s">
        <v>4694</v>
      </c>
      <c r="Z419" s="90" t="s">
        <v>1444</v>
      </c>
      <c r="AA419" s="90" t="s">
        <v>2713</v>
      </c>
      <c r="AB419" s="385">
        <v>1.2E-2</v>
      </c>
      <c r="AC419" s="94">
        <v>41646</v>
      </c>
      <c r="AD419" s="95" t="s">
        <v>1432</v>
      </c>
      <c r="AE419" s="157" t="s">
        <v>3063</v>
      </c>
      <c r="AF419" s="96" t="s">
        <v>1445</v>
      </c>
      <c r="AG419" s="96">
        <v>0</v>
      </c>
      <c r="AH419" s="96">
        <v>0</v>
      </c>
      <c r="AI419" s="96">
        <v>0</v>
      </c>
      <c r="AJ419" s="96">
        <v>2</v>
      </c>
      <c r="AK419" s="96">
        <v>0</v>
      </c>
      <c r="AL419" s="96">
        <v>1</v>
      </c>
      <c r="AM419" s="96">
        <v>0</v>
      </c>
      <c r="AN419" s="96">
        <v>0</v>
      </c>
      <c r="AO419" s="96">
        <v>0</v>
      </c>
      <c r="AP419" s="96">
        <v>0</v>
      </c>
      <c r="AQ419" s="96">
        <v>2</v>
      </c>
      <c r="AR419" s="96">
        <v>0</v>
      </c>
      <c r="AS419" s="96">
        <v>1</v>
      </c>
      <c r="AT419" s="96">
        <v>0</v>
      </c>
      <c r="AU419" s="96">
        <v>0</v>
      </c>
      <c r="AV419" s="96">
        <v>0</v>
      </c>
      <c r="AW419" s="96">
        <v>0</v>
      </c>
      <c r="AX419" s="96">
        <v>0</v>
      </c>
      <c r="AY419" s="96">
        <v>0</v>
      </c>
      <c r="AZ419" s="96">
        <v>0</v>
      </c>
      <c r="BA419" s="96">
        <v>0</v>
      </c>
      <c r="BB419" s="96">
        <v>0</v>
      </c>
      <c r="BC419" s="96">
        <v>0</v>
      </c>
      <c r="BD419" s="96">
        <v>0</v>
      </c>
      <c r="BE419" s="96">
        <v>0</v>
      </c>
      <c r="BF419" s="96">
        <v>0</v>
      </c>
      <c r="BG419" s="96">
        <v>0</v>
      </c>
      <c r="BH419" s="96">
        <v>0</v>
      </c>
      <c r="BI419" s="96">
        <v>0</v>
      </c>
      <c r="BJ419" s="96">
        <v>0</v>
      </c>
      <c r="BK419" s="96">
        <v>0</v>
      </c>
      <c r="BL419" s="120" t="s">
        <v>4490</v>
      </c>
      <c r="BM419" s="98">
        <v>0</v>
      </c>
      <c r="BN419" s="133">
        <f>Q419/2</f>
        <v>1.5</v>
      </c>
      <c r="BO419" s="241">
        <v>1.5</v>
      </c>
      <c r="BP419" s="79">
        <v>0</v>
      </c>
      <c r="BQ419" s="79">
        <v>0</v>
      </c>
      <c r="BR419" s="79">
        <v>0</v>
      </c>
      <c r="BS419" s="238">
        <v>0</v>
      </c>
      <c r="BT419" s="79">
        <v>0</v>
      </c>
      <c r="BU419" s="79">
        <v>0</v>
      </c>
      <c r="BV419" s="79">
        <v>0</v>
      </c>
      <c r="BW419" s="79">
        <v>0</v>
      </c>
      <c r="BX419" s="79">
        <v>0</v>
      </c>
      <c r="BY419" s="79">
        <v>0</v>
      </c>
      <c r="BZ419" s="79">
        <v>0</v>
      </c>
      <c r="CA419" s="79">
        <v>0</v>
      </c>
      <c r="CB419" s="79">
        <v>0</v>
      </c>
      <c r="CC419" s="79">
        <v>0</v>
      </c>
      <c r="CD419" s="79">
        <v>0</v>
      </c>
      <c r="CE419" s="79">
        <v>0</v>
      </c>
      <c r="CF419" s="79">
        <v>0</v>
      </c>
      <c r="CG419" s="79">
        <v>0</v>
      </c>
      <c r="CH419" s="79">
        <v>0</v>
      </c>
      <c r="CI419" s="81">
        <f t="shared" si="37"/>
        <v>3</v>
      </c>
      <c r="CJ419" s="260">
        <f t="shared" si="33"/>
        <v>3</v>
      </c>
      <c r="CK419" s="260">
        <f t="shared" si="34"/>
        <v>1.5</v>
      </c>
      <c r="CL419" s="260">
        <f t="shared" si="35"/>
        <v>1.5</v>
      </c>
      <c r="CM419" s="83">
        <v>2</v>
      </c>
      <c r="CN419" s="83" t="s">
        <v>4965</v>
      </c>
      <c r="CO419" s="180" t="s">
        <v>1941</v>
      </c>
      <c r="CP419" s="256" t="s">
        <v>4965</v>
      </c>
      <c r="CQ419" s="85" t="s">
        <v>4965</v>
      </c>
      <c r="CR419" s="85" t="s">
        <v>4965</v>
      </c>
      <c r="CS419" s="85" t="s">
        <v>4965</v>
      </c>
      <c r="CT419" s="85" t="s">
        <v>4965</v>
      </c>
      <c r="CU419" s="85"/>
    </row>
    <row r="420" spans="1:99" ht="12" customHeight="1" x14ac:dyDescent="0.2">
      <c r="A420" s="89" t="s">
        <v>2442</v>
      </c>
      <c r="B420" s="90" t="s">
        <v>1878</v>
      </c>
      <c r="C420" s="90" t="s">
        <v>1432</v>
      </c>
      <c r="D420" s="90" t="s">
        <v>1432</v>
      </c>
      <c r="E420" s="96" t="s">
        <v>1432</v>
      </c>
      <c r="F420" s="90" t="s">
        <v>1879</v>
      </c>
      <c r="G420" s="90" t="s">
        <v>1314</v>
      </c>
      <c r="H420" s="90" t="s">
        <v>2717</v>
      </c>
      <c r="I420" s="90" t="s">
        <v>1315</v>
      </c>
      <c r="J420" s="90">
        <v>527558</v>
      </c>
      <c r="K420" s="90">
        <v>175190</v>
      </c>
      <c r="L420" s="177" t="s">
        <v>3084</v>
      </c>
      <c r="M420" s="91">
        <v>42094</v>
      </c>
      <c r="N420" s="92" t="s">
        <v>1432</v>
      </c>
      <c r="O420" s="90">
        <v>8</v>
      </c>
      <c r="P420" s="90">
        <v>16</v>
      </c>
      <c r="Q420" s="93">
        <v>8</v>
      </c>
      <c r="R420" s="90" t="s">
        <v>1316</v>
      </c>
      <c r="S420" s="90" t="s">
        <v>1154</v>
      </c>
      <c r="T420" s="92" t="s">
        <v>1317</v>
      </c>
      <c r="U420" s="92" t="s">
        <v>1318</v>
      </c>
      <c r="V420" s="90" t="s">
        <v>1439</v>
      </c>
      <c r="W420" s="92" t="s">
        <v>1432</v>
      </c>
      <c r="X420" s="90" t="s">
        <v>1442</v>
      </c>
      <c r="Y420" s="90" t="s">
        <v>1443</v>
      </c>
      <c r="Z420" s="90" t="s">
        <v>1443</v>
      </c>
      <c r="AA420" s="90" t="s">
        <v>1444</v>
      </c>
      <c r="AB420" s="385">
        <v>7.6999999999999999E-2</v>
      </c>
      <c r="AC420" s="94">
        <v>42094</v>
      </c>
      <c r="AD420" s="95" t="s">
        <v>1432</v>
      </c>
      <c r="AE420" s="157" t="s">
        <v>3063</v>
      </c>
      <c r="AF420" s="96" t="s">
        <v>1445</v>
      </c>
      <c r="AG420" s="96">
        <v>0</v>
      </c>
      <c r="AH420" s="96">
        <v>2</v>
      </c>
      <c r="AI420" s="96">
        <v>16</v>
      </c>
      <c r="AJ420" s="96">
        <v>0</v>
      </c>
      <c r="AK420" s="96">
        <v>-3</v>
      </c>
      <c r="AL420" s="96">
        <v>11</v>
      </c>
      <c r="AM420" s="96">
        <v>-2</v>
      </c>
      <c r="AN420" s="96">
        <v>2</v>
      </c>
      <c r="AO420" s="96">
        <v>0</v>
      </c>
      <c r="AP420" s="96">
        <v>0</v>
      </c>
      <c r="AQ420" s="96">
        <v>0</v>
      </c>
      <c r="AR420" s="96">
        <v>-3</v>
      </c>
      <c r="AS420" s="96">
        <v>11</v>
      </c>
      <c r="AT420" s="96">
        <v>-2</v>
      </c>
      <c r="AU420" s="96">
        <v>2</v>
      </c>
      <c r="AV420" s="96">
        <v>0</v>
      </c>
      <c r="AW420" s="96">
        <v>0</v>
      </c>
      <c r="AX420" s="96">
        <v>0</v>
      </c>
      <c r="AY420" s="96">
        <v>0</v>
      </c>
      <c r="AZ420" s="96">
        <v>0</v>
      </c>
      <c r="BA420" s="96">
        <v>0</v>
      </c>
      <c r="BB420" s="96">
        <v>0</v>
      </c>
      <c r="BC420" s="96">
        <v>0</v>
      </c>
      <c r="BD420" s="96">
        <v>0</v>
      </c>
      <c r="BE420" s="96">
        <v>0</v>
      </c>
      <c r="BF420" s="96">
        <v>0</v>
      </c>
      <c r="BG420" s="96">
        <v>0</v>
      </c>
      <c r="BH420" s="96">
        <v>0</v>
      </c>
      <c r="BI420" s="96">
        <v>0</v>
      </c>
      <c r="BJ420" s="96">
        <v>0</v>
      </c>
      <c r="BK420" s="96">
        <v>0</v>
      </c>
      <c r="BL420" s="120" t="s">
        <v>4490</v>
      </c>
      <c r="BM420" s="98">
        <v>0</v>
      </c>
      <c r="BN420" s="133">
        <f>Q420/2</f>
        <v>4</v>
      </c>
      <c r="BO420" s="241">
        <v>4</v>
      </c>
      <c r="BP420" s="79">
        <v>0</v>
      </c>
      <c r="BQ420" s="79">
        <v>0</v>
      </c>
      <c r="BR420" s="79">
        <v>0</v>
      </c>
      <c r="BS420" s="238">
        <v>0</v>
      </c>
      <c r="BT420" s="79">
        <v>0</v>
      </c>
      <c r="BU420" s="79">
        <v>0</v>
      </c>
      <c r="BV420" s="79">
        <v>0</v>
      </c>
      <c r="BW420" s="79">
        <v>0</v>
      </c>
      <c r="BX420" s="79">
        <v>0</v>
      </c>
      <c r="BY420" s="79">
        <v>0</v>
      </c>
      <c r="BZ420" s="79">
        <v>0</v>
      </c>
      <c r="CA420" s="79">
        <v>0</v>
      </c>
      <c r="CB420" s="79">
        <v>0</v>
      </c>
      <c r="CC420" s="79">
        <v>0</v>
      </c>
      <c r="CD420" s="79">
        <v>0</v>
      </c>
      <c r="CE420" s="79">
        <v>0</v>
      </c>
      <c r="CF420" s="79">
        <v>0</v>
      </c>
      <c r="CG420" s="79">
        <v>0</v>
      </c>
      <c r="CH420" s="79">
        <v>0</v>
      </c>
      <c r="CI420" s="81">
        <f t="shared" si="37"/>
        <v>8</v>
      </c>
      <c r="CJ420" s="260">
        <f t="shared" si="33"/>
        <v>8</v>
      </c>
      <c r="CK420" s="260">
        <f t="shared" si="34"/>
        <v>4</v>
      </c>
      <c r="CL420" s="260">
        <f t="shared" si="35"/>
        <v>4</v>
      </c>
      <c r="CM420" s="83">
        <v>2</v>
      </c>
      <c r="CN420" s="83" t="s">
        <v>4965</v>
      </c>
      <c r="CO420" s="140" t="s">
        <v>4965</v>
      </c>
      <c r="CP420" s="256" t="s">
        <v>4965</v>
      </c>
      <c r="CQ420" s="85" t="s">
        <v>4965</v>
      </c>
      <c r="CR420" s="85" t="s">
        <v>4965</v>
      </c>
      <c r="CS420" s="85" t="s">
        <v>4965</v>
      </c>
      <c r="CT420" s="85" t="s">
        <v>4965</v>
      </c>
      <c r="CU420" s="85"/>
    </row>
    <row r="421" spans="1:99" ht="12" customHeight="1" x14ac:dyDescent="0.2">
      <c r="A421" s="89" t="s">
        <v>2442</v>
      </c>
      <c r="B421" s="90" t="s">
        <v>1319</v>
      </c>
      <c r="C421" s="90" t="s">
        <v>1320</v>
      </c>
      <c r="D421" s="90" t="s">
        <v>1432</v>
      </c>
      <c r="E421" s="96" t="s">
        <v>1321</v>
      </c>
      <c r="F421" s="90" t="s">
        <v>1322</v>
      </c>
      <c r="G421" s="90" t="s">
        <v>1902</v>
      </c>
      <c r="H421" s="90" t="s">
        <v>3875</v>
      </c>
      <c r="I421" s="90" t="s">
        <v>1323</v>
      </c>
      <c r="J421" s="90">
        <v>528747</v>
      </c>
      <c r="K421" s="90">
        <v>173805</v>
      </c>
      <c r="L421" s="177" t="s">
        <v>3076</v>
      </c>
      <c r="M421" s="91">
        <v>41726</v>
      </c>
      <c r="N421" s="92" t="s">
        <v>1432</v>
      </c>
      <c r="O421" s="90">
        <v>0</v>
      </c>
      <c r="P421" s="90">
        <v>15</v>
      </c>
      <c r="Q421" s="93">
        <v>15</v>
      </c>
      <c r="R421" s="90" t="s">
        <v>1353</v>
      </c>
      <c r="S421" s="90" t="s">
        <v>1154</v>
      </c>
      <c r="T421" s="92" t="s">
        <v>1354</v>
      </c>
      <c r="U421" s="92" t="s">
        <v>1355</v>
      </c>
      <c r="V421" s="90" t="s">
        <v>1439</v>
      </c>
      <c r="W421" s="92" t="s">
        <v>1432</v>
      </c>
      <c r="X421" s="90" t="s">
        <v>1442</v>
      </c>
      <c r="Y421" s="90" t="s">
        <v>1443</v>
      </c>
      <c r="Z421" s="90" t="s">
        <v>1443</v>
      </c>
      <c r="AA421" s="90" t="s">
        <v>1444</v>
      </c>
      <c r="AB421" s="385">
        <v>0.01</v>
      </c>
      <c r="AC421" s="94">
        <v>41726</v>
      </c>
      <c r="AD421" s="95" t="s">
        <v>1432</v>
      </c>
      <c r="AE421" s="157" t="s">
        <v>628</v>
      </c>
      <c r="AF421" s="96" t="s">
        <v>3904</v>
      </c>
      <c r="AG421" s="96">
        <v>0</v>
      </c>
      <c r="AH421" s="96">
        <v>2</v>
      </c>
      <c r="AI421" s="96">
        <v>15</v>
      </c>
      <c r="AJ421" s="96">
        <v>0</v>
      </c>
      <c r="AK421" s="96">
        <v>3</v>
      </c>
      <c r="AL421" s="96">
        <v>11</v>
      </c>
      <c r="AM421" s="96">
        <v>1</v>
      </c>
      <c r="AN421" s="96">
        <v>0</v>
      </c>
      <c r="AO421" s="96">
        <v>0</v>
      </c>
      <c r="AP421" s="96">
        <v>0</v>
      </c>
      <c r="AQ421" s="96">
        <v>0</v>
      </c>
      <c r="AR421" s="96">
        <v>3</v>
      </c>
      <c r="AS421" s="96">
        <v>11</v>
      </c>
      <c r="AT421" s="96">
        <v>1</v>
      </c>
      <c r="AU421" s="96">
        <v>0</v>
      </c>
      <c r="AV421" s="96">
        <v>0</v>
      </c>
      <c r="AW421" s="96">
        <v>0</v>
      </c>
      <c r="AX421" s="96">
        <v>0</v>
      </c>
      <c r="AY421" s="96">
        <v>0</v>
      </c>
      <c r="AZ421" s="96">
        <v>0</v>
      </c>
      <c r="BA421" s="96">
        <v>0</v>
      </c>
      <c r="BB421" s="96">
        <v>0</v>
      </c>
      <c r="BC421" s="96">
        <v>0</v>
      </c>
      <c r="BD421" s="96">
        <v>0</v>
      </c>
      <c r="BE421" s="96">
        <v>0</v>
      </c>
      <c r="BF421" s="96">
        <v>0</v>
      </c>
      <c r="BG421" s="96">
        <v>0</v>
      </c>
      <c r="BH421" s="96">
        <v>0</v>
      </c>
      <c r="BI421" s="96">
        <v>0</v>
      </c>
      <c r="BJ421" s="96">
        <v>0</v>
      </c>
      <c r="BK421" s="96">
        <v>0</v>
      </c>
      <c r="BL421" s="120" t="s">
        <v>4490</v>
      </c>
      <c r="BM421" s="98">
        <v>0</v>
      </c>
      <c r="BN421" s="133">
        <f>Q421/2</f>
        <v>7.5</v>
      </c>
      <c r="BO421" s="241">
        <v>7.5</v>
      </c>
      <c r="BP421" s="79">
        <v>0</v>
      </c>
      <c r="BQ421" s="79">
        <v>0</v>
      </c>
      <c r="BR421" s="79">
        <v>0</v>
      </c>
      <c r="BS421" s="238">
        <v>0</v>
      </c>
      <c r="BT421" s="79">
        <v>0</v>
      </c>
      <c r="BU421" s="79">
        <v>0</v>
      </c>
      <c r="BV421" s="79">
        <v>0</v>
      </c>
      <c r="BW421" s="79">
        <v>0</v>
      </c>
      <c r="BX421" s="79">
        <v>0</v>
      </c>
      <c r="BY421" s="79">
        <v>0</v>
      </c>
      <c r="BZ421" s="79">
        <v>0</v>
      </c>
      <c r="CA421" s="79">
        <v>0</v>
      </c>
      <c r="CB421" s="79">
        <v>0</v>
      </c>
      <c r="CC421" s="79">
        <v>0</v>
      </c>
      <c r="CD421" s="79">
        <v>0</v>
      </c>
      <c r="CE421" s="79">
        <v>0</v>
      </c>
      <c r="CF421" s="79">
        <v>0</v>
      </c>
      <c r="CG421" s="79">
        <v>0</v>
      </c>
      <c r="CH421" s="79">
        <v>0</v>
      </c>
      <c r="CI421" s="81">
        <f t="shared" si="37"/>
        <v>15</v>
      </c>
      <c r="CJ421" s="260">
        <f t="shared" si="33"/>
        <v>15</v>
      </c>
      <c r="CK421" s="260">
        <f t="shared" si="34"/>
        <v>7.5</v>
      </c>
      <c r="CL421" s="260">
        <f t="shared" si="35"/>
        <v>7.5</v>
      </c>
      <c r="CM421" s="83">
        <v>2</v>
      </c>
      <c r="CN421" s="83" t="s">
        <v>4965</v>
      </c>
      <c r="CO421" s="140" t="s">
        <v>4965</v>
      </c>
      <c r="CP421" s="256" t="s">
        <v>4965</v>
      </c>
      <c r="CQ421" s="85" t="s">
        <v>4965</v>
      </c>
      <c r="CR421" s="85" t="s">
        <v>4965</v>
      </c>
      <c r="CS421" s="85" t="s">
        <v>4965</v>
      </c>
      <c r="CT421" s="85" t="s">
        <v>4965</v>
      </c>
      <c r="CU421" s="85"/>
    </row>
    <row r="422" spans="1:99" ht="12" customHeight="1" x14ac:dyDescent="0.2">
      <c r="A422" s="89" t="s">
        <v>2442</v>
      </c>
      <c r="B422" s="90" t="s">
        <v>1319</v>
      </c>
      <c r="C422" s="90" t="s">
        <v>1320</v>
      </c>
      <c r="D422" s="90" t="s">
        <v>1432</v>
      </c>
      <c r="E422" s="96" t="s">
        <v>1321</v>
      </c>
      <c r="F422" s="90" t="s">
        <v>1322</v>
      </c>
      <c r="G422" s="90" t="s">
        <v>1902</v>
      </c>
      <c r="H422" s="90" t="s">
        <v>3875</v>
      </c>
      <c r="I422" s="90" t="s">
        <v>1323</v>
      </c>
      <c r="J422" s="90">
        <v>528747</v>
      </c>
      <c r="K422" s="90">
        <v>173805</v>
      </c>
      <c r="L422" s="177" t="s">
        <v>3076</v>
      </c>
      <c r="M422" s="91">
        <v>41726</v>
      </c>
      <c r="N422" s="92" t="s">
        <v>1432</v>
      </c>
      <c r="O422" s="90">
        <v>0</v>
      </c>
      <c r="P422" s="90">
        <v>37</v>
      </c>
      <c r="Q422" s="93">
        <v>37</v>
      </c>
      <c r="R422" s="90" t="s">
        <v>1353</v>
      </c>
      <c r="S422" s="90" t="s">
        <v>1154</v>
      </c>
      <c r="T422" s="92" t="s">
        <v>1354</v>
      </c>
      <c r="U422" s="92" t="s">
        <v>1355</v>
      </c>
      <c r="V422" s="90" t="s">
        <v>1439</v>
      </c>
      <c r="W422" s="92" t="s">
        <v>1432</v>
      </c>
      <c r="X422" s="90" t="s">
        <v>1442</v>
      </c>
      <c r="Y422" s="90" t="s">
        <v>1443</v>
      </c>
      <c r="Z422" s="90" t="s">
        <v>1443</v>
      </c>
      <c r="AA422" s="90" t="s">
        <v>1444</v>
      </c>
      <c r="AB422" s="385">
        <v>0.17</v>
      </c>
      <c r="AC422" s="94">
        <v>41726</v>
      </c>
      <c r="AD422" s="95" t="s">
        <v>1432</v>
      </c>
      <c r="AE422" s="157" t="s">
        <v>3063</v>
      </c>
      <c r="AF422" s="96" t="s">
        <v>1445</v>
      </c>
      <c r="AG422" s="96">
        <v>0</v>
      </c>
      <c r="AH422" s="96">
        <v>3</v>
      </c>
      <c r="AI422" s="96">
        <v>37</v>
      </c>
      <c r="AJ422" s="96">
        <v>0</v>
      </c>
      <c r="AK422" s="96">
        <v>6</v>
      </c>
      <c r="AL422" s="96">
        <v>29</v>
      </c>
      <c r="AM422" s="96">
        <v>2</v>
      </c>
      <c r="AN422" s="96">
        <v>0</v>
      </c>
      <c r="AO422" s="96">
        <v>0</v>
      </c>
      <c r="AP422" s="96">
        <v>0</v>
      </c>
      <c r="AQ422" s="96">
        <v>0</v>
      </c>
      <c r="AR422" s="96">
        <v>6</v>
      </c>
      <c r="AS422" s="96">
        <v>29</v>
      </c>
      <c r="AT422" s="96">
        <v>2</v>
      </c>
      <c r="AU422" s="96">
        <v>0</v>
      </c>
      <c r="AV422" s="96">
        <v>0</v>
      </c>
      <c r="AW422" s="96">
        <v>0</v>
      </c>
      <c r="AX422" s="96">
        <v>0</v>
      </c>
      <c r="AY422" s="96">
        <v>0</v>
      </c>
      <c r="AZ422" s="96">
        <v>0</v>
      </c>
      <c r="BA422" s="96">
        <v>0</v>
      </c>
      <c r="BB422" s="96">
        <v>0</v>
      </c>
      <c r="BC422" s="96">
        <v>0</v>
      </c>
      <c r="BD422" s="96">
        <v>0</v>
      </c>
      <c r="BE422" s="96">
        <v>0</v>
      </c>
      <c r="BF422" s="96">
        <v>0</v>
      </c>
      <c r="BG422" s="96">
        <v>0</v>
      </c>
      <c r="BH422" s="96">
        <v>0</v>
      </c>
      <c r="BI422" s="96">
        <v>0</v>
      </c>
      <c r="BJ422" s="96">
        <v>0</v>
      </c>
      <c r="BK422" s="96">
        <v>0</v>
      </c>
      <c r="BL422" s="120" t="s">
        <v>4968</v>
      </c>
      <c r="BM422" s="98">
        <v>0</v>
      </c>
      <c r="BN422" s="79">
        <v>0</v>
      </c>
      <c r="BO422" s="241">
        <v>37</v>
      </c>
      <c r="BP422" s="79">
        <v>0</v>
      </c>
      <c r="BQ422" s="79">
        <v>0</v>
      </c>
      <c r="BR422" s="79">
        <v>0</v>
      </c>
      <c r="BS422" s="238">
        <v>0</v>
      </c>
      <c r="BT422" s="79">
        <v>0</v>
      </c>
      <c r="BU422" s="79">
        <v>0</v>
      </c>
      <c r="BV422" s="79">
        <v>0</v>
      </c>
      <c r="BW422" s="79">
        <v>0</v>
      </c>
      <c r="BX422" s="79">
        <v>0</v>
      </c>
      <c r="BY422" s="79">
        <v>0</v>
      </c>
      <c r="BZ422" s="79">
        <v>0</v>
      </c>
      <c r="CA422" s="79">
        <v>0</v>
      </c>
      <c r="CB422" s="79">
        <v>0</v>
      </c>
      <c r="CC422" s="79">
        <v>0</v>
      </c>
      <c r="CD422" s="79">
        <v>0</v>
      </c>
      <c r="CE422" s="79">
        <v>0</v>
      </c>
      <c r="CF422" s="79">
        <v>0</v>
      </c>
      <c r="CG422" s="79">
        <v>0</v>
      </c>
      <c r="CH422" s="79">
        <v>0</v>
      </c>
      <c r="CI422" s="81">
        <f t="shared" si="37"/>
        <v>37</v>
      </c>
      <c r="CJ422" s="260">
        <f t="shared" si="33"/>
        <v>37</v>
      </c>
      <c r="CK422" s="260">
        <f t="shared" si="34"/>
        <v>37</v>
      </c>
      <c r="CL422" s="260">
        <f t="shared" si="35"/>
        <v>37</v>
      </c>
      <c r="CM422" s="83">
        <v>3</v>
      </c>
      <c r="CN422" s="254" t="s">
        <v>4965</v>
      </c>
      <c r="CO422" s="140" t="s">
        <v>4965</v>
      </c>
      <c r="CP422" s="256" t="s">
        <v>4965</v>
      </c>
      <c r="CQ422" s="86" t="s">
        <v>4965</v>
      </c>
      <c r="CR422" s="85" t="s">
        <v>4965</v>
      </c>
      <c r="CS422" s="85" t="s">
        <v>4965</v>
      </c>
      <c r="CT422" s="85" t="s">
        <v>4965</v>
      </c>
      <c r="CU422" s="86"/>
    </row>
    <row r="423" spans="1:99" ht="12" customHeight="1" x14ac:dyDescent="0.2">
      <c r="A423" s="89" t="s">
        <v>2442</v>
      </c>
      <c r="B423" s="90" t="s">
        <v>1356</v>
      </c>
      <c r="C423" s="90" t="s">
        <v>1432</v>
      </c>
      <c r="D423" s="90" t="s">
        <v>1432</v>
      </c>
      <c r="E423" s="96" t="s">
        <v>1357</v>
      </c>
      <c r="F423" s="90" t="s">
        <v>1432</v>
      </c>
      <c r="G423" s="90" t="s">
        <v>1358</v>
      </c>
      <c r="H423" s="90" t="s">
        <v>1458</v>
      </c>
      <c r="I423" s="90" t="s">
        <v>1432</v>
      </c>
      <c r="J423" s="90">
        <v>521743</v>
      </c>
      <c r="K423" s="90">
        <v>172550</v>
      </c>
      <c r="L423" s="177" t="s">
        <v>3068</v>
      </c>
      <c r="M423" s="91">
        <v>41691</v>
      </c>
      <c r="N423" s="92" t="s">
        <v>1432</v>
      </c>
      <c r="O423" s="90">
        <v>0</v>
      </c>
      <c r="P423" s="90">
        <v>1</v>
      </c>
      <c r="Q423" s="93">
        <v>1</v>
      </c>
      <c r="R423" s="90" t="s">
        <v>1360</v>
      </c>
      <c r="S423" s="90" t="s">
        <v>1438</v>
      </c>
      <c r="T423" s="92" t="s">
        <v>1361</v>
      </c>
      <c r="U423" s="92" t="s">
        <v>1362</v>
      </c>
      <c r="V423" s="90" t="s">
        <v>1439</v>
      </c>
      <c r="W423" s="92" t="s">
        <v>1432</v>
      </c>
      <c r="X423" s="90" t="s">
        <v>1442</v>
      </c>
      <c r="Y423" s="90" t="s">
        <v>1443</v>
      </c>
      <c r="Z423" s="90" t="s">
        <v>1444</v>
      </c>
      <c r="AA423" s="90" t="s">
        <v>2713</v>
      </c>
      <c r="AB423" s="385">
        <v>2E-3</v>
      </c>
      <c r="AC423" s="94">
        <v>41691</v>
      </c>
      <c r="AD423" s="95" t="s">
        <v>1432</v>
      </c>
      <c r="AE423" s="157" t="s">
        <v>3063</v>
      </c>
      <c r="AF423" s="96" t="s">
        <v>1445</v>
      </c>
      <c r="AG423" s="97"/>
      <c r="AH423" s="96">
        <v>0</v>
      </c>
      <c r="AI423" s="96">
        <v>0</v>
      </c>
      <c r="AJ423" s="96">
        <v>1</v>
      </c>
      <c r="AK423" s="96">
        <v>0</v>
      </c>
      <c r="AL423" s="96">
        <v>0</v>
      </c>
      <c r="AM423" s="96">
        <v>0</v>
      </c>
      <c r="AN423" s="96">
        <v>0</v>
      </c>
      <c r="AO423" s="96">
        <v>0</v>
      </c>
      <c r="AP423" s="96">
        <v>0</v>
      </c>
      <c r="AQ423" s="96">
        <v>1</v>
      </c>
      <c r="AR423" s="96">
        <v>0</v>
      </c>
      <c r="AS423" s="96">
        <v>0</v>
      </c>
      <c r="AT423" s="96">
        <v>0</v>
      </c>
      <c r="AU423" s="96">
        <v>0</v>
      </c>
      <c r="AV423" s="96">
        <v>0</v>
      </c>
      <c r="AW423" s="96">
        <v>0</v>
      </c>
      <c r="AX423" s="96">
        <v>0</v>
      </c>
      <c r="AY423" s="96">
        <v>0</v>
      </c>
      <c r="AZ423" s="96">
        <v>0</v>
      </c>
      <c r="BA423" s="96">
        <v>0</v>
      </c>
      <c r="BB423" s="96">
        <v>0</v>
      </c>
      <c r="BC423" s="96">
        <v>0</v>
      </c>
      <c r="BD423" s="96">
        <v>0</v>
      </c>
      <c r="BE423" s="96">
        <v>0</v>
      </c>
      <c r="BF423" s="96">
        <v>0</v>
      </c>
      <c r="BG423" s="96">
        <v>0</v>
      </c>
      <c r="BH423" s="96">
        <v>0</v>
      </c>
      <c r="BI423" s="96">
        <v>0</v>
      </c>
      <c r="BJ423" s="96">
        <v>0</v>
      </c>
      <c r="BK423" s="96">
        <v>0</v>
      </c>
      <c r="BL423" s="120" t="s">
        <v>4490</v>
      </c>
      <c r="BM423" s="98">
        <v>0</v>
      </c>
      <c r="BN423" s="133">
        <f t="shared" ref="BN423:BN433" si="39">Q423/2</f>
        <v>0.5</v>
      </c>
      <c r="BO423" s="241">
        <v>0.5</v>
      </c>
      <c r="BP423" s="79">
        <v>0</v>
      </c>
      <c r="BQ423" s="79">
        <v>0</v>
      </c>
      <c r="BR423" s="79">
        <v>0</v>
      </c>
      <c r="BS423" s="238">
        <v>0</v>
      </c>
      <c r="BT423" s="79">
        <v>0</v>
      </c>
      <c r="BU423" s="79">
        <v>0</v>
      </c>
      <c r="BV423" s="79">
        <v>0</v>
      </c>
      <c r="BW423" s="79">
        <v>0</v>
      </c>
      <c r="BX423" s="79">
        <v>0</v>
      </c>
      <c r="BY423" s="79">
        <v>0</v>
      </c>
      <c r="BZ423" s="79">
        <v>0</v>
      </c>
      <c r="CA423" s="79">
        <v>0</v>
      </c>
      <c r="CB423" s="79">
        <v>0</v>
      </c>
      <c r="CC423" s="79">
        <v>0</v>
      </c>
      <c r="CD423" s="79">
        <v>0</v>
      </c>
      <c r="CE423" s="79">
        <v>0</v>
      </c>
      <c r="CF423" s="79">
        <v>0</v>
      </c>
      <c r="CG423" s="79">
        <v>0</v>
      </c>
      <c r="CH423" s="79">
        <v>0</v>
      </c>
      <c r="CI423" s="81">
        <f t="shared" si="37"/>
        <v>1</v>
      </c>
      <c r="CJ423" s="260">
        <f t="shared" si="33"/>
        <v>1</v>
      </c>
      <c r="CK423" s="260">
        <f t="shared" si="34"/>
        <v>0.5</v>
      </c>
      <c r="CL423" s="260">
        <f t="shared" si="35"/>
        <v>0.5</v>
      </c>
      <c r="CM423" s="83">
        <v>2</v>
      </c>
      <c r="CN423" s="83" t="s">
        <v>4965</v>
      </c>
      <c r="CO423" s="140" t="s">
        <v>4965</v>
      </c>
      <c r="CP423" s="256" t="s">
        <v>4965</v>
      </c>
      <c r="CQ423" s="85" t="s">
        <v>4965</v>
      </c>
      <c r="CR423" s="85" t="s">
        <v>4965</v>
      </c>
      <c r="CS423" s="85" t="s">
        <v>4965</v>
      </c>
      <c r="CT423" s="85" t="s">
        <v>4965</v>
      </c>
      <c r="CU423" s="85"/>
    </row>
    <row r="424" spans="1:99" ht="12" customHeight="1" x14ac:dyDescent="0.2">
      <c r="A424" s="89" t="s">
        <v>2442</v>
      </c>
      <c r="B424" s="90" t="s">
        <v>1363</v>
      </c>
      <c r="C424" s="90" t="s">
        <v>1432</v>
      </c>
      <c r="D424" s="90" t="s">
        <v>1432</v>
      </c>
      <c r="E424" s="96" t="s">
        <v>1432</v>
      </c>
      <c r="F424" s="90" t="s">
        <v>1364</v>
      </c>
      <c r="G424" s="90" t="s">
        <v>1365</v>
      </c>
      <c r="H424" s="90" t="s">
        <v>3875</v>
      </c>
      <c r="I424" s="90" t="s">
        <v>1366</v>
      </c>
      <c r="J424" s="90">
        <v>528317</v>
      </c>
      <c r="K424" s="90">
        <v>173901</v>
      </c>
      <c r="L424" s="177" t="s">
        <v>3076</v>
      </c>
      <c r="M424" s="91">
        <v>41729</v>
      </c>
      <c r="N424" s="92" t="s">
        <v>1432</v>
      </c>
      <c r="O424" s="90">
        <v>2</v>
      </c>
      <c r="P424" s="90">
        <v>1</v>
      </c>
      <c r="Q424" s="93">
        <v>-1</v>
      </c>
      <c r="R424" s="90" t="s">
        <v>1367</v>
      </c>
      <c r="S424" s="90" t="s">
        <v>1438</v>
      </c>
      <c r="T424" s="92" t="s">
        <v>1368</v>
      </c>
      <c r="U424" s="92" t="s">
        <v>1369</v>
      </c>
      <c r="V424" s="90" t="s">
        <v>1439</v>
      </c>
      <c r="W424" s="92" t="s">
        <v>1432</v>
      </c>
      <c r="X424" s="90" t="s">
        <v>1442</v>
      </c>
      <c r="Y424" s="90" t="s">
        <v>4694</v>
      </c>
      <c r="Z424" s="90" t="s">
        <v>1444</v>
      </c>
      <c r="AA424" s="90" t="s">
        <v>4207</v>
      </c>
      <c r="AB424" s="385">
        <v>2.8000000000000001E-2</v>
      </c>
      <c r="AC424" s="94">
        <v>41729</v>
      </c>
      <c r="AD424" s="95" t="s">
        <v>1432</v>
      </c>
      <c r="AE424" s="157" t="s">
        <v>3063</v>
      </c>
      <c r="AF424" s="96" t="s">
        <v>1445</v>
      </c>
      <c r="AG424" s="96">
        <v>0</v>
      </c>
      <c r="AH424" s="96">
        <v>0</v>
      </c>
      <c r="AI424" s="96">
        <v>0</v>
      </c>
      <c r="AJ424" s="96">
        <v>0</v>
      </c>
      <c r="AK424" s="96">
        <v>-1</v>
      </c>
      <c r="AL424" s="96">
        <v>0</v>
      </c>
      <c r="AM424" s="96">
        <v>-1</v>
      </c>
      <c r="AN424" s="96">
        <v>0</v>
      </c>
      <c r="AO424" s="96">
        <v>1</v>
      </c>
      <c r="AP424" s="96">
        <v>0</v>
      </c>
      <c r="AQ424" s="96">
        <v>0</v>
      </c>
      <c r="AR424" s="96">
        <v>-1</v>
      </c>
      <c r="AS424" s="96">
        <v>0</v>
      </c>
      <c r="AT424" s="96">
        <v>-1</v>
      </c>
      <c r="AU424" s="96">
        <v>0</v>
      </c>
      <c r="AV424" s="96">
        <v>0</v>
      </c>
      <c r="AW424" s="96">
        <v>0</v>
      </c>
      <c r="AX424" s="96">
        <v>0</v>
      </c>
      <c r="AY424" s="96">
        <v>0</v>
      </c>
      <c r="AZ424" s="96">
        <v>0</v>
      </c>
      <c r="BA424" s="96">
        <v>0</v>
      </c>
      <c r="BB424" s="96">
        <v>0</v>
      </c>
      <c r="BC424" s="96">
        <v>1</v>
      </c>
      <c r="BD424" s="96">
        <v>0</v>
      </c>
      <c r="BE424" s="96">
        <v>0</v>
      </c>
      <c r="BF424" s="96">
        <v>0</v>
      </c>
      <c r="BG424" s="96">
        <v>0</v>
      </c>
      <c r="BH424" s="96">
        <v>0</v>
      </c>
      <c r="BI424" s="96">
        <v>0</v>
      </c>
      <c r="BJ424" s="96">
        <v>0</v>
      </c>
      <c r="BK424" s="96">
        <v>0</v>
      </c>
      <c r="BL424" s="120" t="s">
        <v>4490</v>
      </c>
      <c r="BM424" s="98">
        <v>0</v>
      </c>
      <c r="BN424" s="133">
        <f t="shared" si="39"/>
        <v>-0.5</v>
      </c>
      <c r="BO424" s="241">
        <v>-0.5</v>
      </c>
      <c r="BP424" s="79">
        <v>0</v>
      </c>
      <c r="BQ424" s="79">
        <v>0</v>
      </c>
      <c r="BR424" s="79">
        <v>0</v>
      </c>
      <c r="BS424" s="238">
        <v>0</v>
      </c>
      <c r="BT424" s="79">
        <v>0</v>
      </c>
      <c r="BU424" s="79">
        <v>0</v>
      </c>
      <c r="BV424" s="79">
        <v>0</v>
      </c>
      <c r="BW424" s="79">
        <v>0</v>
      </c>
      <c r="BX424" s="79">
        <v>0</v>
      </c>
      <c r="BY424" s="79">
        <v>0</v>
      </c>
      <c r="BZ424" s="79">
        <v>0</v>
      </c>
      <c r="CA424" s="79">
        <v>0</v>
      </c>
      <c r="CB424" s="79">
        <v>0</v>
      </c>
      <c r="CC424" s="79">
        <v>0</v>
      </c>
      <c r="CD424" s="79">
        <v>0</v>
      </c>
      <c r="CE424" s="79">
        <v>0</v>
      </c>
      <c r="CF424" s="79">
        <v>0</v>
      </c>
      <c r="CG424" s="79">
        <v>0</v>
      </c>
      <c r="CH424" s="79">
        <v>0</v>
      </c>
      <c r="CI424" s="81">
        <f t="shared" si="37"/>
        <v>-1</v>
      </c>
      <c r="CJ424" s="260">
        <f t="shared" si="33"/>
        <v>-1</v>
      </c>
      <c r="CK424" s="260">
        <f t="shared" si="34"/>
        <v>-0.5</v>
      </c>
      <c r="CL424" s="260">
        <f t="shared" si="35"/>
        <v>-0.5</v>
      </c>
      <c r="CM424" s="83">
        <v>2</v>
      </c>
      <c r="CN424" s="83" t="s">
        <v>4965</v>
      </c>
      <c r="CO424" s="140" t="s">
        <v>4965</v>
      </c>
      <c r="CP424" s="256" t="s">
        <v>4965</v>
      </c>
      <c r="CQ424" s="85" t="s">
        <v>4965</v>
      </c>
      <c r="CR424" s="85" t="s">
        <v>4965</v>
      </c>
      <c r="CS424" s="85" t="s">
        <v>4965</v>
      </c>
      <c r="CT424" s="85" t="s">
        <v>4965</v>
      </c>
      <c r="CU424" s="85"/>
    </row>
    <row r="425" spans="1:99" ht="12" customHeight="1" x14ac:dyDescent="0.2">
      <c r="A425" s="89" t="s">
        <v>2442</v>
      </c>
      <c r="B425" s="90" t="s">
        <v>1370</v>
      </c>
      <c r="C425" s="90" t="s">
        <v>1432</v>
      </c>
      <c r="D425" s="90" t="s">
        <v>1432</v>
      </c>
      <c r="E425" s="96" t="s">
        <v>1371</v>
      </c>
      <c r="F425" s="90" t="s">
        <v>1372</v>
      </c>
      <c r="G425" s="90" t="s">
        <v>1373</v>
      </c>
      <c r="H425" s="90" t="s">
        <v>2717</v>
      </c>
      <c r="I425" s="90" t="s">
        <v>1374</v>
      </c>
      <c r="J425" s="90">
        <v>526668</v>
      </c>
      <c r="K425" s="90">
        <v>176335</v>
      </c>
      <c r="L425" s="177" t="s">
        <v>4766</v>
      </c>
      <c r="M425" s="91">
        <v>41795</v>
      </c>
      <c r="N425" s="92" t="s">
        <v>1432</v>
      </c>
      <c r="O425" s="90">
        <v>0</v>
      </c>
      <c r="P425" s="90">
        <v>8</v>
      </c>
      <c r="Q425" s="93">
        <v>8</v>
      </c>
      <c r="R425" s="90" t="s">
        <v>1375</v>
      </c>
      <c r="S425" s="90" t="s">
        <v>3187</v>
      </c>
      <c r="T425" s="92" t="s">
        <v>1376</v>
      </c>
      <c r="U425" s="92" t="s">
        <v>1362</v>
      </c>
      <c r="V425" s="90" t="s">
        <v>1439</v>
      </c>
      <c r="W425" s="92" t="s">
        <v>1432</v>
      </c>
      <c r="X425" s="90" t="s">
        <v>1442</v>
      </c>
      <c r="Y425" s="90" t="s">
        <v>3893</v>
      </c>
      <c r="Z425" s="90" t="s">
        <v>1444</v>
      </c>
      <c r="AA425" s="90" t="s">
        <v>4720</v>
      </c>
      <c r="AB425" s="385">
        <v>1.7000000000000001E-2</v>
      </c>
      <c r="AC425" s="94">
        <v>41795</v>
      </c>
      <c r="AD425" s="95" t="s">
        <v>1432</v>
      </c>
      <c r="AE425" s="157" t="s">
        <v>3063</v>
      </c>
      <c r="AF425" s="96" t="s">
        <v>1445</v>
      </c>
      <c r="AG425" s="97"/>
      <c r="AH425" s="96">
        <v>0</v>
      </c>
      <c r="AI425" s="96">
        <v>0</v>
      </c>
      <c r="AJ425" s="96">
        <v>1</v>
      </c>
      <c r="AK425" s="96">
        <v>5</v>
      </c>
      <c r="AL425" s="96">
        <v>1</v>
      </c>
      <c r="AM425" s="96">
        <v>1</v>
      </c>
      <c r="AN425" s="96">
        <v>0</v>
      </c>
      <c r="AO425" s="96">
        <v>0</v>
      </c>
      <c r="AP425" s="96">
        <v>0</v>
      </c>
      <c r="AQ425" s="96">
        <v>1</v>
      </c>
      <c r="AR425" s="96">
        <v>5</v>
      </c>
      <c r="AS425" s="96">
        <v>1</v>
      </c>
      <c r="AT425" s="96">
        <v>1</v>
      </c>
      <c r="AU425" s="96">
        <v>0</v>
      </c>
      <c r="AV425" s="96">
        <v>0</v>
      </c>
      <c r="AW425" s="96">
        <v>0</v>
      </c>
      <c r="AX425" s="96">
        <v>0</v>
      </c>
      <c r="AY425" s="96">
        <v>0</v>
      </c>
      <c r="AZ425" s="96">
        <v>0</v>
      </c>
      <c r="BA425" s="96">
        <v>0</v>
      </c>
      <c r="BB425" s="96">
        <v>0</v>
      </c>
      <c r="BC425" s="96">
        <v>0</v>
      </c>
      <c r="BD425" s="96">
        <v>0</v>
      </c>
      <c r="BE425" s="96">
        <v>0</v>
      </c>
      <c r="BF425" s="96">
        <v>0</v>
      </c>
      <c r="BG425" s="96">
        <v>0</v>
      </c>
      <c r="BH425" s="96">
        <v>0</v>
      </c>
      <c r="BI425" s="96">
        <v>0</v>
      </c>
      <c r="BJ425" s="96">
        <v>0</v>
      </c>
      <c r="BK425" s="96">
        <v>0</v>
      </c>
      <c r="BL425" s="120" t="s">
        <v>4490</v>
      </c>
      <c r="BM425" s="98">
        <v>0</v>
      </c>
      <c r="BN425" s="133">
        <f t="shared" si="39"/>
        <v>4</v>
      </c>
      <c r="BO425" s="241">
        <v>4</v>
      </c>
      <c r="BP425" s="79">
        <v>0</v>
      </c>
      <c r="BQ425" s="79">
        <v>0</v>
      </c>
      <c r="BR425" s="79">
        <v>0</v>
      </c>
      <c r="BS425" s="238">
        <v>0</v>
      </c>
      <c r="BT425" s="79">
        <v>0</v>
      </c>
      <c r="BU425" s="79">
        <v>0</v>
      </c>
      <c r="BV425" s="79">
        <v>0</v>
      </c>
      <c r="BW425" s="79">
        <v>0</v>
      </c>
      <c r="BX425" s="79">
        <v>0</v>
      </c>
      <c r="BY425" s="79">
        <v>0</v>
      </c>
      <c r="BZ425" s="79">
        <v>0</v>
      </c>
      <c r="CA425" s="79">
        <v>0</v>
      </c>
      <c r="CB425" s="79">
        <v>0</v>
      </c>
      <c r="CC425" s="79">
        <v>0</v>
      </c>
      <c r="CD425" s="79">
        <v>0</v>
      </c>
      <c r="CE425" s="79">
        <v>0</v>
      </c>
      <c r="CF425" s="79">
        <v>0</v>
      </c>
      <c r="CG425" s="79">
        <v>0</v>
      </c>
      <c r="CH425" s="79">
        <v>0</v>
      </c>
      <c r="CI425" s="81">
        <f t="shared" si="37"/>
        <v>8</v>
      </c>
      <c r="CJ425" s="260">
        <f t="shared" si="33"/>
        <v>8</v>
      </c>
      <c r="CK425" s="260">
        <f t="shared" si="34"/>
        <v>4</v>
      </c>
      <c r="CL425" s="260">
        <f t="shared" si="35"/>
        <v>4</v>
      </c>
      <c r="CM425" s="83">
        <v>8</v>
      </c>
      <c r="CN425" s="254" t="s">
        <v>4965</v>
      </c>
      <c r="CO425" s="140" t="s">
        <v>4965</v>
      </c>
      <c r="CP425" s="256" t="s">
        <v>4965</v>
      </c>
      <c r="CQ425" s="86" t="s">
        <v>4965</v>
      </c>
      <c r="CR425" s="85" t="s">
        <v>4965</v>
      </c>
      <c r="CS425" s="85" t="s">
        <v>4965</v>
      </c>
      <c r="CT425" s="85" t="s">
        <v>4965</v>
      </c>
      <c r="CU425" s="86"/>
    </row>
    <row r="426" spans="1:99" ht="12" customHeight="1" x14ac:dyDescent="0.2">
      <c r="A426" s="89" t="s">
        <v>2442</v>
      </c>
      <c r="B426" s="90" t="s">
        <v>1377</v>
      </c>
      <c r="C426" s="90" t="s">
        <v>1432</v>
      </c>
      <c r="D426" s="90" t="s">
        <v>1432</v>
      </c>
      <c r="E426" s="96" t="s">
        <v>1432</v>
      </c>
      <c r="F426" s="90" t="s">
        <v>1378</v>
      </c>
      <c r="G426" s="90" t="s">
        <v>4802</v>
      </c>
      <c r="H426" s="90" t="s">
        <v>1435</v>
      </c>
      <c r="I426" s="90" t="s">
        <v>1379</v>
      </c>
      <c r="J426" s="90">
        <v>527278</v>
      </c>
      <c r="K426" s="90">
        <v>171616</v>
      </c>
      <c r="L426" s="177" t="s">
        <v>3069</v>
      </c>
      <c r="M426" s="91">
        <v>41676</v>
      </c>
      <c r="N426" s="92" t="s">
        <v>1432</v>
      </c>
      <c r="O426" s="90">
        <v>0</v>
      </c>
      <c r="P426" s="90">
        <v>1</v>
      </c>
      <c r="Q426" s="93">
        <v>1</v>
      </c>
      <c r="R426" s="90" t="s">
        <v>1381</v>
      </c>
      <c r="S426" s="90" t="s">
        <v>3187</v>
      </c>
      <c r="T426" s="92" t="s">
        <v>1382</v>
      </c>
      <c r="U426" s="92" t="s">
        <v>1140</v>
      </c>
      <c r="V426" s="90" t="s">
        <v>1439</v>
      </c>
      <c r="W426" s="92" t="s">
        <v>1432</v>
      </c>
      <c r="X426" s="90" t="s">
        <v>1442</v>
      </c>
      <c r="Y426" s="90" t="s">
        <v>3893</v>
      </c>
      <c r="Z426" s="90" t="s">
        <v>1444</v>
      </c>
      <c r="AA426" s="90" t="s">
        <v>4720</v>
      </c>
      <c r="AB426" s="385">
        <v>4.0000000000000001E-3</v>
      </c>
      <c r="AC426" s="94">
        <v>41676</v>
      </c>
      <c r="AD426" s="95" t="s">
        <v>1432</v>
      </c>
      <c r="AE426" s="157" t="s">
        <v>3063</v>
      </c>
      <c r="AF426" s="96" t="s">
        <v>1445</v>
      </c>
      <c r="AG426" s="96">
        <v>0</v>
      </c>
      <c r="AH426" s="96">
        <v>0</v>
      </c>
      <c r="AI426" s="96">
        <v>0</v>
      </c>
      <c r="AJ426" s="96">
        <v>0</v>
      </c>
      <c r="AK426" s="96">
        <v>1</v>
      </c>
      <c r="AL426" s="96">
        <v>0</v>
      </c>
      <c r="AM426" s="96">
        <v>0</v>
      </c>
      <c r="AN426" s="96">
        <v>0</v>
      </c>
      <c r="AO426" s="96">
        <v>0</v>
      </c>
      <c r="AP426" s="96">
        <v>0</v>
      </c>
      <c r="AQ426" s="96">
        <v>0</v>
      </c>
      <c r="AR426" s="96">
        <v>1</v>
      </c>
      <c r="AS426" s="96">
        <v>0</v>
      </c>
      <c r="AT426" s="96">
        <v>0</v>
      </c>
      <c r="AU426" s="96">
        <v>0</v>
      </c>
      <c r="AV426" s="96">
        <v>0</v>
      </c>
      <c r="AW426" s="96">
        <v>0</v>
      </c>
      <c r="AX426" s="96">
        <v>0</v>
      </c>
      <c r="AY426" s="96">
        <v>0</v>
      </c>
      <c r="AZ426" s="96">
        <v>0</v>
      </c>
      <c r="BA426" s="96">
        <v>0</v>
      </c>
      <c r="BB426" s="96">
        <v>0</v>
      </c>
      <c r="BC426" s="96">
        <v>0</v>
      </c>
      <c r="BD426" s="96">
        <v>0</v>
      </c>
      <c r="BE426" s="96">
        <v>0</v>
      </c>
      <c r="BF426" s="96">
        <v>0</v>
      </c>
      <c r="BG426" s="96">
        <v>0</v>
      </c>
      <c r="BH426" s="96">
        <v>0</v>
      </c>
      <c r="BI426" s="96">
        <v>0</v>
      </c>
      <c r="BJ426" s="96">
        <v>0</v>
      </c>
      <c r="BK426" s="96">
        <v>0</v>
      </c>
      <c r="BL426" s="120" t="s">
        <v>4490</v>
      </c>
      <c r="BM426" s="98">
        <v>0</v>
      </c>
      <c r="BN426" s="133">
        <f t="shared" si="39"/>
        <v>0.5</v>
      </c>
      <c r="BO426" s="241">
        <v>0.5</v>
      </c>
      <c r="BP426" s="79">
        <v>0</v>
      </c>
      <c r="BQ426" s="79">
        <v>0</v>
      </c>
      <c r="BR426" s="79">
        <v>0</v>
      </c>
      <c r="BS426" s="238">
        <v>0</v>
      </c>
      <c r="BT426" s="79">
        <v>0</v>
      </c>
      <c r="BU426" s="79">
        <v>0</v>
      </c>
      <c r="BV426" s="79">
        <v>0</v>
      </c>
      <c r="BW426" s="79">
        <v>0</v>
      </c>
      <c r="BX426" s="79">
        <v>0</v>
      </c>
      <c r="BY426" s="79">
        <v>0</v>
      </c>
      <c r="BZ426" s="79">
        <v>0</v>
      </c>
      <c r="CA426" s="79">
        <v>0</v>
      </c>
      <c r="CB426" s="79">
        <v>0</v>
      </c>
      <c r="CC426" s="79">
        <v>0</v>
      </c>
      <c r="CD426" s="79">
        <v>0</v>
      </c>
      <c r="CE426" s="79">
        <v>0</v>
      </c>
      <c r="CF426" s="79">
        <v>0</v>
      </c>
      <c r="CG426" s="79">
        <v>0</v>
      </c>
      <c r="CH426" s="79">
        <v>0</v>
      </c>
      <c r="CI426" s="81">
        <f t="shared" si="37"/>
        <v>1</v>
      </c>
      <c r="CJ426" s="260">
        <f t="shared" si="33"/>
        <v>1</v>
      </c>
      <c r="CK426" s="260">
        <f t="shared" si="34"/>
        <v>0.5</v>
      </c>
      <c r="CL426" s="260">
        <f t="shared" si="35"/>
        <v>0.5</v>
      </c>
      <c r="CM426" s="83">
        <v>8</v>
      </c>
      <c r="CN426" s="254" t="s">
        <v>4965</v>
      </c>
      <c r="CO426" s="140" t="s">
        <v>4965</v>
      </c>
      <c r="CP426" s="256" t="s">
        <v>4965</v>
      </c>
      <c r="CQ426" s="86" t="s">
        <v>4965</v>
      </c>
      <c r="CR426" s="85" t="s">
        <v>4965</v>
      </c>
      <c r="CS426" s="85" t="s">
        <v>4965</v>
      </c>
      <c r="CT426" s="85" t="s">
        <v>4965</v>
      </c>
      <c r="CU426" s="86"/>
    </row>
    <row r="427" spans="1:99" ht="12" customHeight="1" x14ac:dyDescent="0.2">
      <c r="A427" s="89" t="s">
        <v>2442</v>
      </c>
      <c r="B427" s="90" t="s">
        <v>1383</v>
      </c>
      <c r="C427" s="90" t="s">
        <v>1432</v>
      </c>
      <c r="D427" s="90" t="s">
        <v>1432</v>
      </c>
      <c r="E427" s="96" t="s">
        <v>1432</v>
      </c>
      <c r="F427" s="90" t="s">
        <v>1384</v>
      </c>
      <c r="G427" s="90" t="s">
        <v>1385</v>
      </c>
      <c r="H427" s="90" t="s">
        <v>1458</v>
      </c>
      <c r="I427" s="90" t="s">
        <v>1386</v>
      </c>
      <c r="J427" s="90">
        <v>524025</v>
      </c>
      <c r="K427" s="90">
        <v>175230</v>
      </c>
      <c r="L427" s="177" t="s">
        <v>3088</v>
      </c>
      <c r="M427" s="91">
        <v>41870</v>
      </c>
      <c r="N427" s="92" t="s">
        <v>1432</v>
      </c>
      <c r="O427" s="90">
        <v>0</v>
      </c>
      <c r="P427" s="90">
        <v>2</v>
      </c>
      <c r="Q427" s="93">
        <v>2</v>
      </c>
      <c r="R427" s="90" t="s">
        <v>1388</v>
      </c>
      <c r="S427" s="90" t="s">
        <v>1389</v>
      </c>
      <c r="T427" s="92" t="s">
        <v>2335</v>
      </c>
      <c r="U427" s="92" t="s">
        <v>1390</v>
      </c>
      <c r="V427" s="90" t="s">
        <v>1439</v>
      </c>
      <c r="W427" s="92" t="s">
        <v>1432</v>
      </c>
      <c r="X427" s="90" t="s">
        <v>1442</v>
      </c>
      <c r="Y427" s="90" t="s">
        <v>3893</v>
      </c>
      <c r="Z427" s="90" t="s">
        <v>1444</v>
      </c>
      <c r="AA427" s="90" t="s">
        <v>4720</v>
      </c>
      <c r="AB427" s="385">
        <v>1.7000000000000001E-2</v>
      </c>
      <c r="AC427" s="94">
        <v>41870</v>
      </c>
      <c r="AD427" s="95" t="s">
        <v>1432</v>
      </c>
      <c r="AE427" s="157" t="s">
        <v>3063</v>
      </c>
      <c r="AF427" s="96" t="s">
        <v>1445</v>
      </c>
      <c r="AG427" s="97"/>
      <c r="AH427" s="96">
        <v>0</v>
      </c>
      <c r="AI427" s="96">
        <v>0</v>
      </c>
      <c r="AJ427" s="96">
        <v>0</v>
      </c>
      <c r="AK427" s="96">
        <v>0</v>
      </c>
      <c r="AL427" s="96">
        <v>2</v>
      </c>
      <c r="AM427" s="96">
        <v>0</v>
      </c>
      <c r="AN427" s="96">
        <v>0</v>
      </c>
      <c r="AO427" s="96">
        <v>0</v>
      </c>
      <c r="AP427" s="96">
        <v>0</v>
      </c>
      <c r="AQ427" s="96">
        <v>0</v>
      </c>
      <c r="AR427" s="96">
        <v>0</v>
      </c>
      <c r="AS427" s="96">
        <v>2</v>
      </c>
      <c r="AT427" s="96">
        <v>0</v>
      </c>
      <c r="AU427" s="96">
        <v>0</v>
      </c>
      <c r="AV427" s="96">
        <v>0</v>
      </c>
      <c r="AW427" s="96">
        <v>0</v>
      </c>
      <c r="AX427" s="96">
        <v>0</v>
      </c>
      <c r="AY427" s="96">
        <v>0</v>
      </c>
      <c r="AZ427" s="96">
        <v>0</v>
      </c>
      <c r="BA427" s="96">
        <v>0</v>
      </c>
      <c r="BB427" s="96">
        <v>0</v>
      </c>
      <c r="BC427" s="96">
        <v>0</v>
      </c>
      <c r="BD427" s="96">
        <v>0</v>
      </c>
      <c r="BE427" s="96">
        <v>0</v>
      </c>
      <c r="BF427" s="96">
        <v>0</v>
      </c>
      <c r="BG427" s="96">
        <v>0</v>
      </c>
      <c r="BH427" s="96">
        <v>0</v>
      </c>
      <c r="BI427" s="96">
        <v>0</v>
      </c>
      <c r="BJ427" s="96">
        <v>0</v>
      </c>
      <c r="BK427" s="96">
        <v>0</v>
      </c>
      <c r="BL427" s="120" t="s">
        <v>4490</v>
      </c>
      <c r="BM427" s="98">
        <v>0</v>
      </c>
      <c r="BN427" s="133">
        <f t="shared" si="39"/>
        <v>1</v>
      </c>
      <c r="BO427" s="241">
        <v>1</v>
      </c>
      <c r="BP427" s="79">
        <v>0</v>
      </c>
      <c r="BQ427" s="79">
        <v>0</v>
      </c>
      <c r="BR427" s="79">
        <v>0</v>
      </c>
      <c r="BS427" s="238">
        <v>0</v>
      </c>
      <c r="BT427" s="79">
        <v>0</v>
      </c>
      <c r="BU427" s="79">
        <v>0</v>
      </c>
      <c r="BV427" s="79">
        <v>0</v>
      </c>
      <c r="BW427" s="79">
        <v>0</v>
      </c>
      <c r="BX427" s="79">
        <v>0</v>
      </c>
      <c r="BY427" s="79">
        <v>0</v>
      </c>
      <c r="BZ427" s="79">
        <v>0</v>
      </c>
      <c r="CA427" s="79">
        <v>0</v>
      </c>
      <c r="CB427" s="79">
        <v>0</v>
      </c>
      <c r="CC427" s="79">
        <v>0</v>
      </c>
      <c r="CD427" s="79">
        <v>0</v>
      </c>
      <c r="CE427" s="79">
        <v>0</v>
      </c>
      <c r="CF427" s="79">
        <v>0</v>
      </c>
      <c r="CG427" s="79">
        <v>0</v>
      </c>
      <c r="CH427" s="79">
        <v>0</v>
      </c>
      <c r="CI427" s="81">
        <f t="shared" si="37"/>
        <v>2</v>
      </c>
      <c r="CJ427" s="260">
        <f t="shared" si="33"/>
        <v>2</v>
      </c>
      <c r="CK427" s="260">
        <f t="shared" si="34"/>
        <v>1</v>
      </c>
      <c r="CL427" s="260">
        <f t="shared" si="35"/>
        <v>1</v>
      </c>
      <c r="CM427" s="83">
        <v>8</v>
      </c>
      <c r="CN427" s="254" t="s">
        <v>4965</v>
      </c>
      <c r="CO427" s="180" t="s">
        <v>1942</v>
      </c>
      <c r="CP427" s="256" t="s">
        <v>4965</v>
      </c>
      <c r="CQ427" s="86" t="s">
        <v>4965</v>
      </c>
      <c r="CR427" s="85" t="s">
        <v>4965</v>
      </c>
      <c r="CS427" s="85" t="s">
        <v>4965</v>
      </c>
      <c r="CT427" s="85" t="s">
        <v>4965</v>
      </c>
      <c r="CU427" s="86"/>
    </row>
    <row r="428" spans="1:99" ht="12" customHeight="1" x14ac:dyDescent="0.2">
      <c r="A428" s="89" t="s">
        <v>2442</v>
      </c>
      <c r="B428" s="90" t="s">
        <v>1391</v>
      </c>
      <c r="C428" s="90" t="s">
        <v>1432</v>
      </c>
      <c r="D428" s="90" t="s">
        <v>1432</v>
      </c>
      <c r="E428" s="96" t="s">
        <v>1432</v>
      </c>
      <c r="F428" s="90" t="s">
        <v>1392</v>
      </c>
      <c r="G428" s="90" t="s">
        <v>1480</v>
      </c>
      <c r="H428" s="90" t="s">
        <v>2717</v>
      </c>
      <c r="I428" s="90" t="s">
        <v>1393</v>
      </c>
      <c r="J428" s="90">
        <v>527468</v>
      </c>
      <c r="K428" s="90">
        <v>176393</v>
      </c>
      <c r="L428" s="177" t="s">
        <v>4766</v>
      </c>
      <c r="M428" s="91">
        <v>42094</v>
      </c>
      <c r="N428" s="92" t="s">
        <v>1432</v>
      </c>
      <c r="O428" s="90">
        <v>1</v>
      </c>
      <c r="P428" s="90">
        <v>2</v>
      </c>
      <c r="Q428" s="93">
        <v>1</v>
      </c>
      <c r="R428" s="90" t="s">
        <v>1394</v>
      </c>
      <c r="S428" s="90" t="s">
        <v>1438</v>
      </c>
      <c r="T428" s="92" t="s">
        <v>2535</v>
      </c>
      <c r="U428" s="92" t="s">
        <v>1369</v>
      </c>
      <c r="V428" s="90" t="s">
        <v>1439</v>
      </c>
      <c r="W428" s="92" t="s">
        <v>1432</v>
      </c>
      <c r="X428" s="90" t="s">
        <v>1442</v>
      </c>
      <c r="Y428" s="90" t="s">
        <v>4694</v>
      </c>
      <c r="Z428" s="90" t="s">
        <v>1444</v>
      </c>
      <c r="AA428" s="90" t="s">
        <v>2723</v>
      </c>
      <c r="AB428" s="385">
        <v>6.0000000000000001E-3</v>
      </c>
      <c r="AC428" s="94">
        <v>42094</v>
      </c>
      <c r="AD428" s="95" t="s">
        <v>1432</v>
      </c>
      <c r="AE428" s="157" t="s">
        <v>3063</v>
      </c>
      <c r="AF428" s="96" t="s">
        <v>1445</v>
      </c>
      <c r="AG428" s="96">
        <v>0</v>
      </c>
      <c r="AH428" s="96">
        <v>0</v>
      </c>
      <c r="AI428" s="96">
        <v>0</v>
      </c>
      <c r="AJ428" s="96">
        <v>1</v>
      </c>
      <c r="AK428" s="96">
        <v>0</v>
      </c>
      <c r="AL428" s="96">
        <v>0</v>
      </c>
      <c r="AM428" s="96">
        <v>0</v>
      </c>
      <c r="AN428" s="96">
        <v>0</v>
      </c>
      <c r="AO428" s="96">
        <v>0</v>
      </c>
      <c r="AP428" s="96">
        <v>0</v>
      </c>
      <c r="AQ428" s="96">
        <v>1</v>
      </c>
      <c r="AR428" s="96">
        <v>0</v>
      </c>
      <c r="AS428" s="96">
        <v>0</v>
      </c>
      <c r="AT428" s="96">
        <v>0</v>
      </c>
      <c r="AU428" s="96">
        <v>0</v>
      </c>
      <c r="AV428" s="96">
        <v>0</v>
      </c>
      <c r="AW428" s="96">
        <v>0</v>
      </c>
      <c r="AX428" s="96">
        <v>0</v>
      </c>
      <c r="AY428" s="96">
        <v>0</v>
      </c>
      <c r="AZ428" s="96">
        <v>0</v>
      </c>
      <c r="BA428" s="96">
        <v>0</v>
      </c>
      <c r="BB428" s="96">
        <v>0</v>
      </c>
      <c r="BC428" s="96">
        <v>0</v>
      </c>
      <c r="BD428" s="96">
        <v>0</v>
      </c>
      <c r="BE428" s="96">
        <v>0</v>
      </c>
      <c r="BF428" s="96">
        <v>0</v>
      </c>
      <c r="BG428" s="96">
        <v>0</v>
      </c>
      <c r="BH428" s="96">
        <v>0</v>
      </c>
      <c r="BI428" s="96">
        <v>0</v>
      </c>
      <c r="BJ428" s="96">
        <v>0</v>
      </c>
      <c r="BK428" s="96">
        <v>0</v>
      </c>
      <c r="BL428" s="120" t="s">
        <v>4490</v>
      </c>
      <c r="BM428" s="98">
        <v>0</v>
      </c>
      <c r="BN428" s="133">
        <f t="shared" si="39"/>
        <v>0.5</v>
      </c>
      <c r="BO428" s="241">
        <v>0.5</v>
      </c>
      <c r="BP428" s="79">
        <v>0</v>
      </c>
      <c r="BQ428" s="79">
        <v>0</v>
      </c>
      <c r="BR428" s="79">
        <v>0</v>
      </c>
      <c r="BS428" s="238">
        <v>0</v>
      </c>
      <c r="BT428" s="79">
        <v>0</v>
      </c>
      <c r="BU428" s="79">
        <v>0</v>
      </c>
      <c r="BV428" s="79">
        <v>0</v>
      </c>
      <c r="BW428" s="79">
        <v>0</v>
      </c>
      <c r="BX428" s="79">
        <v>0</v>
      </c>
      <c r="BY428" s="79">
        <v>0</v>
      </c>
      <c r="BZ428" s="79">
        <v>0</v>
      </c>
      <c r="CA428" s="79">
        <v>0</v>
      </c>
      <c r="CB428" s="79">
        <v>0</v>
      </c>
      <c r="CC428" s="79">
        <v>0</v>
      </c>
      <c r="CD428" s="79">
        <v>0</v>
      </c>
      <c r="CE428" s="79">
        <v>0</v>
      </c>
      <c r="CF428" s="79">
        <v>0</v>
      </c>
      <c r="CG428" s="79">
        <v>0</v>
      </c>
      <c r="CH428" s="79">
        <v>0</v>
      </c>
      <c r="CI428" s="81">
        <f t="shared" si="37"/>
        <v>1</v>
      </c>
      <c r="CJ428" s="260">
        <f t="shared" si="33"/>
        <v>1</v>
      </c>
      <c r="CK428" s="260">
        <f t="shared" si="34"/>
        <v>0.5</v>
      </c>
      <c r="CL428" s="260">
        <f t="shared" si="35"/>
        <v>0.5</v>
      </c>
      <c r="CM428" s="83">
        <v>2</v>
      </c>
      <c r="CN428" s="83" t="s">
        <v>4965</v>
      </c>
      <c r="CO428" s="140" t="s">
        <v>4965</v>
      </c>
      <c r="CP428" s="256" t="s">
        <v>4965</v>
      </c>
      <c r="CQ428" s="85" t="s">
        <v>4965</v>
      </c>
      <c r="CR428" s="85" t="s">
        <v>4965</v>
      </c>
      <c r="CS428" s="85" t="s">
        <v>4965</v>
      </c>
      <c r="CT428" s="85" t="s">
        <v>4965</v>
      </c>
      <c r="CU428" s="85"/>
    </row>
    <row r="429" spans="1:99" ht="12" customHeight="1" x14ac:dyDescent="0.2">
      <c r="A429" s="89" t="s">
        <v>2442</v>
      </c>
      <c r="B429" s="90" t="s">
        <v>1395</v>
      </c>
      <c r="C429" s="90" t="s">
        <v>1432</v>
      </c>
      <c r="D429" s="90" t="s">
        <v>1432</v>
      </c>
      <c r="E429" s="96" t="s">
        <v>1396</v>
      </c>
      <c r="F429" s="90" t="s">
        <v>1397</v>
      </c>
      <c r="G429" s="90" t="s">
        <v>1398</v>
      </c>
      <c r="H429" s="90" t="s">
        <v>1458</v>
      </c>
      <c r="I429" s="90" t="s">
        <v>1399</v>
      </c>
      <c r="J429" s="90">
        <v>524037</v>
      </c>
      <c r="K429" s="90">
        <v>174095</v>
      </c>
      <c r="L429" s="177" t="s">
        <v>3079</v>
      </c>
      <c r="M429" s="91">
        <v>42094</v>
      </c>
      <c r="N429" s="92" t="s">
        <v>1432</v>
      </c>
      <c r="O429" s="90">
        <v>0</v>
      </c>
      <c r="P429" s="90">
        <v>1</v>
      </c>
      <c r="Q429" s="93">
        <v>1</v>
      </c>
      <c r="R429" s="90" t="s">
        <v>1400</v>
      </c>
      <c r="S429" s="90" t="s">
        <v>1438</v>
      </c>
      <c r="T429" s="92" t="s">
        <v>1877</v>
      </c>
      <c r="U429" s="92" t="s">
        <v>1401</v>
      </c>
      <c r="V429" s="90" t="s">
        <v>1439</v>
      </c>
      <c r="W429" s="92" t="s">
        <v>1432</v>
      </c>
      <c r="X429" s="90" t="s">
        <v>1442</v>
      </c>
      <c r="Y429" s="90" t="s">
        <v>1443</v>
      </c>
      <c r="Z429" s="90" t="s">
        <v>1444</v>
      </c>
      <c r="AA429" s="90" t="s">
        <v>2713</v>
      </c>
      <c r="AB429" s="385">
        <v>4.0000000000000001E-3</v>
      </c>
      <c r="AC429" s="94">
        <v>42094</v>
      </c>
      <c r="AD429" s="95" t="s">
        <v>1432</v>
      </c>
      <c r="AE429" s="157" t="s">
        <v>3063</v>
      </c>
      <c r="AF429" s="96" t="s">
        <v>1445</v>
      </c>
      <c r="AG429" s="96">
        <v>0</v>
      </c>
      <c r="AH429" s="96">
        <v>0</v>
      </c>
      <c r="AI429" s="96">
        <v>0</v>
      </c>
      <c r="AJ429" s="96">
        <v>0</v>
      </c>
      <c r="AK429" s="96">
        <v>0</v>
      </c>
      <c r="AL429" s="96">
        <v>0</v>
      </c>
      <c r="AM429" s="96">
        <v>1</v>
      </c>
      <c r="AN429" s="96">
        <v>0</v>
      </c>
      <c r="AO429" s="96">
        <v>0</v>
      </c>
      <c r="AP429" s="96">
        <v>0</v>
      </c>
      <c r="AQ429" s="96">
        <v>0</v>
      </c>
      <c r="AR429" s="96">
        <v>0</v>
      </c>
      <c r="AS429" s="96">
        <v>0</v>
      </c>
      <c r="AT429" s="96">
        <v>0</v>
      </c>
      <c r="AU429" s="96">
        <v>0</v>
      </c>
      <c r="AV429" s="96">
        <v>0</v>
      </c>
      <c r="AW429" s="96">
        <v>0</v>
      </c>
      <c r="AX429" s="96">
        <v>0</v>
      </c>
      <c r="AY429" s="96">
        <v>0</v>
      </c>
      <c r="AZ429" s="96">
        <v>0</v>
      </c>
      <c r="BA429" s="96">
        <v>1</v>
      </c>
      <c r="BB429" s="96">
        <v>0</v>
      </c>
      <c r="BC429" s="96">
        <v>0</v>
      </c>
      <c r="BD429" s="96">
        <v>0</v>
      </c>
      <c r="BE429" s="96">
        <v>0</v>
      </c>
      <c r="BF429" s="96">
        <v>0</v>
      </c>
      <c r="BG429" s="96">
        <v>0</v>
      </c>
      <c r="BH429" s="96">
        <v>0</v>
      </c>
      <c r="BI429" s="96">
        <v>0</v>
      </c>
      <c r="BJ429" s="96">
        <v>0</v>
      </c>
      <c r="BK429" s="96">
        <v>0</v>
      </c>
      <c r="BL429" s="120" t="s">
        <v>4490</v>
      </c>
      <c r="BM429" s="98">
        <v>0</v>
      </c>
      <c r="BN429" s="133">
        <f t="shared" si="39"/>
        <v>0.5</v>
      </c>
      <c r="BO429" s="241">
        <v>0.5</v>
      </c>
      <c r="BP429" s="79">
        <v>0</v>
      </c>
      <c r="BQ429" s="79">
        <v>0</v>
      </c>
      <c r="BR429" s="79">
        <v>0</v>
      </c>
      <c r="BS429" s="238">
        <v>0</v>
      </c>
      <c r="BT429" s="79">
        <v>0</v>
      </c>
      <c r="BU429" s="79">
        <v>0</v>
      </c>
      <c r="BV429" s="79">
        <v>0</v>
      </c>
      <c r="BW429" s="79">
        <v>0</v>
      </c>
      <c r="BX429" s="79">
        <v>0</v>
      </c>
      <c r="BY429" s="79">
        <v>0</v>
      </c>
      <c r="BZ429" s="79">
        <v>0</v>
      </c>
      <c r="CA429" s="79">
        <v>0</v>
      </c>
      <c r="CB429" s="79">
        <v>0</v>
      </c>
      <c r="CC429" s="79">
        <v>0</v>
      </c>
      <c r="CD429" s="79">
        <v>0</v>
      </c>
      <c r="CE429" s="79">
        <v>0</v>
      </c>
      <c r="CF429" s="79">
        <v>0</v>
      </c>
      <c r="CG429" s="79">
        <v>0</v>
      </c>
      <c r="CH429" s="79">
        <v>0</v>
      </c>
      <c r="CI429" s="81">
        <f t="shared" si="37"/>
        <v>1</v>
      </c>
      <c r="CJ429" s="260">
        <f t="shared" si="33"/>
        <v>1</v>
      </c>
      <c r="CK429" s="260">
        <f t="shared" si="34"/>
        <v>0.5</v>
      </c>
      <c r="CL429" s="260">
        <f t="shared" si="35"/>
        <v>0.5</v>
      </c>
      <c r="CM429" s="83">
        <v>2</v>
      </c>
      <c r="CN429" s="83" t="s">
        <v>4965</v>
      </c>
      <c r="CO429" s="140" t="s">
        <v>4965</v>
      </c>
      <c r="CP429" s="256" t="s">
        <v>4965</v>
      </c>
      <c r="CQ429" s="85" t="s">
        <v>4965</v>
      </c>
      <c r="CR429" s="85" t="s">
        <v>4965</v>
      </c>
      <c r="CS429" s="85" t="s">
        <v>4965</v>
      </c>
      <c r="CT429" s="85" t="s">
        <v>4965</v>
      </c>
      <c r="CU429" s="85"/>
    </row>
    <row r="430" spans="1:99" ht="12" customHeight="1" x14ac:dyDescent="0.2">
      <c r="A430" s="89" t="s">
        <v>2442</v>
      </c>
      <c r="B430" s="90" t="s">
        <v>1402</v>
      </c>
      <c r="C430" s="90" t="s">
        <v>1432</v>
      </c>
      <c r="D430" s="90" t="s">
        <v>1432</v>
      </c>
      <c r="E430" s="96" t="s">
        <v>1432</v>
      </c>
      <c r="F430" s="90" t="s">
        <v>4735</v>
      </c>
      <c r="G430" s="90" t="s">
        <v>5046</v>
      </c>
      <c r="H430" s="90" t="s">
        <v>3875</v>
      </c>
      <c r="I430" s="90" t="s">
        <v>1403</v>
      </c>
      <c r="J430" s="90">
        <v>528670</v>
      </c>
      <c r="K430" s="90">
        <v>173487</v>
      </c>
      <c r="L430" s="177" t="s">
        <v>3076</v>
      </c>
      <c r="M430" s="91">
        <v>42094</v>
      </c>
      <c r="N430" s="92" t="s">
        <v>1432</v>
      </c>
      <c r="O430" s="90">
        <v>0</v>
      </c>
      <c r="P430" s="90">
        <v>7</v>
      </c>
      <c r="Q430" s="93">
        <v>7</v>
      </c>
      <c r="R430" s="90" t="s">
        <v>1404</v>
      </c>
      <c r="S430" s="90" t="s">
        <v>1438</v>
      </c>
      <c r="T430" s="92" t="s">
        <v>1877</v>
      </c>
      <c r="U430" s="92" t="s">
        <v>1405</v>
      </c>
      <c r="V430" s="90" t="s">
        <v>1439</v>
      </c>
      <c r="W430" s="92" t="s">
        <v>1432</v>
      </c>
      <c r="X430" s="90" t="s">
        <v>1442</v>
      </c>
      <c r="Y430" s="90" t="s">
        <v>4694</v>
      </c>
      <c r="Z430" s="90" t="s">
        <v>1444</v>
      </c>
      <c r="AA430" s="90" t="s">
        <v>2713</v>
      </c>
      <c r="AB430" s="385">
        <v>0.02</v>
      </c>
      <c r="AC430" s="94">
        <v>42094</v>
      </c>
      <c r="AD430" s="95" t="s">
        <v>1432</v>
      </c>
      <c r="AE430" s="157" t="s">
        <v>3063</v>
      </c>
      <c r="AF430" s="96" t="s">
        <v>1445</v>
      </c>
      <c r="AG430" s="96">
        <v>0</v>
      </c>
      <c r="AH430" s="96">
        <v>0</v>
      </c>
      <c r="AI430" s="96">
        <v>0</v>
      </c>
      <c r="AJ430" s="96">
        <v>0</v>
      </c>
      <c r="AK430" s="96">
        <v>3</v>
      </c>
      <c r="AL430" s="96">
        <v>4</v>
      </c>
      <c r="AM430" s="96">
        <v>0</v>
      </c>
      <c r="AN430" s="96">
        <v>0</v>
      </c>
      <c r="AO430" s="96">
        <v>0</v>
      </c>
      <c r="AP430" s="96">
        <v>0</v>
      </c>
      <c r="AQ430" s="96">
        <v>0</v>
      </c>
      <c r="AR430" s="96">
        <v>3</v>
      </c>
      <c r="AS430" s="96">
        <v>4</v>
      </c>
      <c r="AT430" s="96">
        <v>0</v>
      </c>
      <c r="AU430" s="96">
        <v>0</v>
      </c>
      <c r="AV430" s="96">
        <v>0</v>
      </c>
      <c r="AW430" s="96">
        <v>0</v>
      </c>
      <c r="AX430" s="96">
        <v>0</v>
      </c>
      <c r="AY430" s="96">
        <v>0</v>
      </c>
      <c r="AZ430" s="96">
        <v>0</v>
      </c>
      <c r="BA430" s="96">
        <v>0</v>
      </c>
      <c r="BB430" s="96">
        <v>0</v>
      </c>
      <c r="BC430" s="96">
        <v>0</v>
      </c>
      <c r="BD430" s="96">
        <v>0</v>
      </c>
      <c r="BE430" s="96">
        <v>0</v>
      </c>
      <c r="BF430" s="96">
        <v>0</v>
      </c>
      <c r="BG430" s="96">
        <v>0</v>
      </c>
      <c r="BH430" s="96">
        <v>0</v>
      </c>
      <c r="BI430" s="96">
        <v>0</v>
      </c>
      <c r="BJ430" s="96">
        <v>0</v>
      </c>
      <c r="BK430" s="96">
        <v>0</v>
      </c>
      <c r="BL430" s="120" t="s">
        <v>4490</v>
      </c>
      <c r="BM430" s="98">
        <v>0</v>
      </c>
      <c r="BN430" s="133">
        <f t="shared" si="39"/>
        <v>3.5</v>
      </c>
      <c r="BO430" s="241">
        <v>3.5</v>
      </c>
      <c r="BP430" s="79">
        <v>0</v>
      </c>
      <c r="BQ430" s="79">
        <v>0</v>
      </c>
      <c r="BR430" s="79">
        <v>0</v>
      </c>
      <c r="BS430" s="238">
        <v>0</v>
      </c>
      <c r="BT430" s="79">
        <v>0</v>
      </c>
      <c r="BU430" s="79">
        <v>0</v>
      </c>
      <c r="BV430" s="79">
        <v>0</v>
      </c>
      <c r="BW430" s="79">
        <v>0</v>
      </c>
      <c r="BX430" s="79">
        <v>0</v>
      </c>
      <c r="BY430" s="79">
        <v>0</v>
      </c>
      <c r="BZ430" s="79">
        <v>0</v>
      </c>
      <c r="CA430" s="79">
        <v>0</v>
      </c>
      <c r="CB430" s="79">
        <v>0</v>
      </c>
      <c r="CC430" s="79">
        <v>0</v>
      </c>
      <c r="CD430" s="79">
        <v>0</v>
      </c>
      <c r="CE430" s="79">
        <v>0</v>
      </c>
      <c r="CF430" s="79">
        <v>0</v>
      </c>
      <c r="CG430" s="79">
        <v>0</v>
      </c>
      <c r="CH430" s="79">
        <v>0</v>
      </c>
      <c r="CI430" s="81">
        <f t="shared" si="37"/>
        <v>7</v>
      </c>
      <c r="CJ430" s="260">
        <f t="shared" si="33"/>
        <v>7</v>
      </c>
      <c r="CK430" s="260">
        <f t="shared" si="34"/>
        <v>3.5</v>
      </c>
      <c r="CL430" s="260">
        <f t="shared" si="35"/>
        <v>3.5</v>
      </c>
      <c r="CM430" s="83">
        <v>2</v>
      </c>
      <c r="CN430" s="83" t="s">
        <v>4965</v>
      </c>
      <c r="CO430" s="180" t="s">
        <v>4767</v>
      </c>
      <c r="CP430" s="256" t="s">
        <v>4965</v>
      </c>
      <c r="CQ430" s="85" t="s">
        <v>4965</v>
      </c>
      <c r="CR430" s="85" t="s">
        <v>4965</v>
      </c>
      <c r="CS430" s="85" t="s">
        <v>4965</v>
      </c>
      <c r="CT430" s="85" t="s">
        <v>4965</v>
      </c>
      <c r="CU430" s="85"/>
    </row>
    <row r="431" spans="1:99" ht="12" customHeight="1" x14ac:dyDescent="0.2">
      <c r="A431" s="89" t="s">
        <v>2442</v>
      </c>
      <c r="B431" s="90" t="s">
        <v>1406</v>
      </c>
      <c r="C431" s="90" t="s">
        <v>1432</v>
      </c>
      <c r="D431" s="90" t="s">
        <v>1432</v>
      </c>
      <c r="E431" s="96" t="s">
        <v>1432</v>
      </c>
      <c r="F431" s="90" t="s">
        <v>1407</v>
      </c>
      <c r="G431" s="90" t="s">
        <v>615</v>
      </c>
      <c r="H431" s="90" t="s">
        <v>1435</v>
      </c>
      <c r="I431" s="90" t="s">
        <v>1408</v>
      </c>
      <c r="J431" s="90">
        <v>528156</v>
      </c>
      <c r="K431" s="90">
        <v>172283</v>
      </c>
      <c r="L431" s="177" t="s">
        <v>3077</v>
      </c>
      <c r="M431" s="91">
        <v>42094</v>
      </c>
      <c r="N431" s="92" t="s">
        <v>1432</v>
      </c>
      <c r="O431" s="90">
        <v>0</v>
      </c>
      <c r="P431" s="90">
        <v>1</v>
      </c>
      <c r="Q431" s="93">
        <v>1</v>
      </c>
      <c r="R431" s="90" t="s">
        <v>1409</v>
      </c>
      <c r="S431" s="90" t="s">
        <v>1438</v>
      </c>
      <c r="T431" s="92" t="s">
        <v>1410</v>
      </c>
      <c r="U431" s="92" t="s">
        <v>1369</v>
      </c>
      <c r="V431" s="90" t="s">
        <v>1439</v>
      </c>
      <c r="W431" s="92" t="s">
        <v>1432</v>
      </c>
      <c r="X431" s="90" t="s">
        <v>1442</v>
      </c>
      <c r="Y431" s="90" t="s">
        <v>1443</v>
      </c>
      <c r="Z431" s="90" t="s">
        <v>1444</v>
      </c>
      <c r="AA431" s="90" t="s">
        <v>2713</v>
      </c>
      <c r="AB431" s="385">
        <v>7.0000000000000001E-3</v>
      </c>
      <c r="AC431" s="94">
        <v>42094</v>
      </c>
      <c r="AD431" s="95" t="s">
        <v>1432</v>
      </c>
      <c r="AE431" s="157" t="s">
        <v>3063</v>
      </c>
      <c r="AF431" s="96" t="s">
        <v>1445</v>
      </c>
      <c r="AG431" s="96">
        <v>0</v>
      </c>
      <c r="AH431" s="96">
        <v>0</v>
      </c>
      <c r="AI431" s="96">
        <v>0</v>
      </c>
      <c r="AJ431" s="96">
        <v>0</v>
      </c>
      <c r="AK431" s="96">
        <v>0</v>
      </c>
      <c r="AL431" s="96">
        <v>1</v>
      </c>
      <c r="AM431" s="96">
        <v>0</v>
      </c>
      <c r="AN431" s="96">
        <v>0</v>
      </c>
      <c r="AO431" s="96">
        <v>0</v>
      </c>
      <c r="AP431" s="96">
        <v>0</v>
      </c>
      <c r="AQ431" s="96">
        <v>0</v>
      </c>
      <c r="AR431" s="96">
        <v>0</v>
      </c>
      <c r="AS431" s="96">
        <v>1</v>
      </c>
      <c r="AT431" s="96">
        <v>0</v>
      </c>
      <c r="AU431" s="96">
        <v>0</v>
      </c>
      <c r="AV431" s="96">
        <v>0</v>
      </c>
      <c r="AW431" s="96">
        <v>0</v>
      </c>
      <c r="AX431" s="96">
        <v>0</v>
      </c>
      <c r="AY431" s="96">
        <v>0</v>
      </c>
      <c r="AZ431" s="96">
        <v>0</v>
      </c>
      <c r="BA431" s="96">
        <v>0</v>
      </c>
      <c r="BB431" s="96">
        <v>0</v>
      </c>
      <c r="BC431" s="96">
        <v>0</v>
      </c>
      <c r="BD431" s="96">
        <v>0</v>
      </c>
      <c r="BE431" s="96">
        <v>0</v>
      </c>
      <c r="BF431" s="96">
        <v>0</v>
      </c>
      <c r="BG431" s="96">
        <v>0</v>
      </c>
      <c r="BH431" s="96">
        <v>0</v>
      </c>
      <c r="BI431" s="96">
        <v>0</v>
      </c>
      <c r="BJ431" s="96">
        <v>0</v>
      </c>
      <c r="BK431" s="96">
        <v>0</v>
      </c>
      <c r="BL431" s="120" t="s">
        <v>4490</v>
      </c>
      <c r="BM431" s="98">
        <v>0</v>
      </c>
      <c r="BN431" s="133">
        <f t="shared" si="39"/>
        <v>0.5</v>
      </c>
      <c r="BO431" s="241">
        <v>0.5</v>
      </c>
      <c r="BP431" s="79">
        <v>0</v>
      </c>
      <c r="BQ431" s="79">
        <v>0</v>
      </c>
      <c r="BR431" s="79">
        <v>0</v>
      </c>
      <c r="BS431" s="238">
        <v>0</v>
      </c>
      <c r="BT431" s="79">
        <v>0</v>
      </c>
      <c r="BU431" s="79">
        <v>0</v>
      </c>
      <c r="BV431" s="79">
        <v>0</v>
      </c>
      <c r="BW431" s="79">
        <v>0</v>
      </c>
      <c r="BX431" s="79">
        <v>0</v>
      </c>
      <c r="BY431" s="79">
        <v>0</v>
      </c>
      <c r="BZ431" s="79">
        <v>0</v>
      </c>
      <c r="CA431" s="79">
        <v>0</v>
      </c>
      <c r="CB431" s="79">
        <v>0</v>
      </c>
      <c r="CC431" s="79">
        <v>0</v>
      </c>
      <c r="CD431" s="79">
        <v>0</v>
      </c>
      <c r="CE431" s="79">
        <v>0</v>
      </c>
      <c r="CF431" s="79">
        <v>0</v>
      </c>
      <c r="CG431" s="79">
        <v>0</v>
      </c>
      <c r="CH431" s="79">
        <v>0</v>
      </c>
      <c r="CI431" s="81">
        <f t="shared" si="37"/>
        <v>1</v>
      </c>
      <c r="CJ431" s="260">
        <f t="shared" si="33"/>
        <v>1</v>
      </c>
      <c r="CK431" s="260">
        <f t="shared" si="34"/>
        <v>0.5</v>
      </c>
      <c r="CL431" s="260">
        <f t="shared" si="35"/>
        <v>0.5</v>
      </c>
      <c r="CM431" s="83">
        <v>2</v>
      </c>
      <c r="CN431" s="83" t="s">
        <v>4965</v>
      </c>
      <c r="CO431" s="140" t="s">
        <v>4965</v>
      </c>
      <c r="CP431" s="256" t="s">
        <v>4965</v>
      </c>
      <c r="CQ431" s="85" t="s">
        <v>4965</v>
      </c>
      <c r="CR431" s="85" t="s">
        <v>4965</v>
      </c>
      <c r="CS431" s="85" t="s">
        <v>4965</v>
      </c>
      <c r="CT431" s="85" t="s">
        <v>4965</v>
      </c>
      <c r="CU431" s="85"/>
    </row>
    <row r="432" spans="1:99" ht="12" customHeight="1" x14ac:dyDescent="0.2">
      <c r="A432" s="89" t="s">
        <v>2442</v>
      </c>
      <c r="B432" s="90" t="s">
        <v>1411</v>
      </c>
      <c r="C432" s="90" t="s">
        <v>1432</v>
      </c>
      <c r="D432" s="90" t="s">
        <v>1432</v>
      </c>
      <c r="E432" s="96" t="s">
        <v>1432</v>
      </c>
      <c r="F432" s="90" t="s">
        <v>1412</v>
      </c>
      <c r="G432" s="90" t="s">
        <v>2716</v>
      </c>
      <c r="H432" s="90" t="s">
        <v>2717</v>
      </c>
      <c r="I432" s="90" t="s">
        <v>3322</v>
      </c>
      <c r="J432" s="90">
        <v>528426</v>
      </c>
      <c r="K432" s="90">
        <v>175769</v>
      </c>
      <c r="L432" s="177" t="s">
        <v>3085</v>
      </c>
      <c r="M432" s="91">
        <v>42094</v>
      </c>
      <c r="N432" s="92" t="s">
        <v>1432</v>
      </c>
      <c r="O432" s="90">
        <v>1</v>
      </c>
      <c r="P432" s="90">
        <v>3</v>
      </c>
      <c r="Q432" s="93">
        <v>2</v>
      </c>
      <c r="R432" s="90" t="s">
        <v>174</v>
      </c>
      <c r="S432" s="90" t="s">
        <v>1438</v>
      </c>
      <c r="T432" s="92" t="s">
        <v>175</v>
      </c>
      <c r="U432" s="92" t="s">
        <v>1875</v>
      </c>
      <c r="V432" s="90" t="s">
        <v>1439</v>
      </c>
      <c r="W432" s="92" t="s">
        <v>1432</v>
      </c>
      <c r="X432" s="90" t="s">
        <v>1442</v>
      </c>
      <c r="Y432" s="90" t="s">
        <v>4694</v>
      </c>
      <c r="Z432" s="90" t="s">
        <v>1444</v>
      </c>
      <c r="AA432" s="90" t="s">
        <v>2723</v>
      </c>
      <c r="AB432" s="385">
        <v>5.0000000000000001E-3</v>
      </c>
      <c r="AC432" s="94">
        <v>42094</v>
      </c>
      <c r="AD432" s="95" t="s">
        <v>1432</v>
      </c>
      <c r="AE432" s="157" t="s">
        <v>3063</v>
      </c>
      <c r="AF432" s="96" t="s">
        <v>1445</v>
      </c>
      <c r="AG432" s="96">
        <v>0</v>
      </c>
      <c r="AH432" s="96">
        <v>0</v>
      </c>
      <c r="AI432" s="96">
        <v>0</v>
      </c>
      <c r="AJ432" s="96">
        <v>0</v>
      </c>
      <c r="AK432" s="96">
        <v>3</v>
      </c>
      <c r="AL432" s="96">
        <v>-1</v>
      </c>
      <c r="AM432" s="96">
        <v>0</v>
      </c>
      <c r="AN432" s="96">
        <v>0</v>
      </c>
      <c r="AO432" s="96">
        <v>0</v>
      </c>
      <c r="AP432" s="96">
        <v>0</v>
      </c>
      <c r="AQ432" s="96">
        <v>0</v>
      </c>
      <c r="AR432" s="96">
        <v>3</v>
      </c>
      <c r="AS432" s="96">
        <v>-1</v>
      </c>
      <c r="AT432" s="96">
        <v>0</v>
      </c>
      <c r="AU432" s="96">
        <v>0</v>
      </c>
      <c r="AV432" s="96">
        <v>0</v>
      </c>
      <c r="AW432" s="96">
        <v>0</v>
      </c>
      <c r="AX432" s="96">
        <v>0</v>
      </c>
      <c r="AY432" s="96">
        <v>0</v>
      </c>
      <c r="AZ432" s="96">
        <v>0</v>
      </c>
      <c r="BA432" s="96">
        <v>0</v>
      </c>
      <c r="BB432" s="96">
        <v>0</v>
      </c>
      <c r="BC432" s="96">
        <v>0</v>
      </c>
      <c r="BD432" s="96">
        <v>0</v>
      </c>
      <c r="BE432" s="96">
        <v>0</v>
      </c>
      <c r="BF432" s="96">
        <v>0</v>
      </c>
      <c r="BG432" s="96">
        <v>0</v>
      </c>
      <c r="BH432" s="96">
        <v>0</v>
      </c>
      <c r="BI432" s="96">
        <v>0</v>
      </c>
      <c r="BJ432" s="96">
        <v>0</v>
      </c>
      <c r="BK432" s="96">
        <v>0</v>
      </c>
      <c r="BL432" s="120" t="s">
        <v>4490</v>
      </c>
      <c r="BM432" s="98">
        <v>0</v>
      </c>
      <c r="BN432" s="133">
        <f t="shared" si="39"/>
        <v>1</v>
      </c>
      <c r="BO432" s="241">
        <v>1</v>
      </c>
      <c r="BP432" s="79">
        <v>0</v>
      </c>
      <c r="BQ432" s="79">
        <v>0</v>
      </c>
      <c r="BR432" s="79">
        <v>0</v>
      </c>
      <c r="BS432" s="238">
        <v>0</v>
      </c>
      <c r="BT432" s="79">
        <v>0</v>
      </c>
      <c r="BU432" s="79">
        <v>0</v>
      </c>
      <c r="BV432" s="79">
        <v>0</v>
      </c>
      <c r="BW432" s="79">
        <v>0</v>
      </c>
      <c r="BX432" s="79">
        <v>0</v>
      </c>
      <c r="BY432" s="79">
        <v>0</v>
      </c>
      <c r="BZ432" s="79">
        <v>0</v>
      </c>
      <c r="CA432" s="79">
        <v>0</v>
      </c>
      <c r="CB432" s="79">
        <v>0</v>
      </c>
      <c r="CC432" s="79">
        <v>0</v>
      </c>
      <c r="CD432" s="79">
        <v>0</v>
      </c>
      <c r="CE432" s="79">
        <v>0</v>
      </c>
      <c r="CF432" s="79">
        <v>0</v>
      </c>
      <c r="CG432" s="79">
        <v>0</v>
      </c>
      <c r="CH432" s="79">
        <v>0</v>
      </c>
      <c r="CI432" s="81">
        <f t="shared" si="37"/>
        <v>2</v>
      </c>
      <c r="CJ432" s="260">
        <f t="shared" si="33"/>
        <v>2</v>
      </c>
      <c r="CK432" s="260">
        <f t="shared" si="34"/>
        <v>1</v>
      </c>
      <c r="CL432" s="260">
        <f t="shared" si="35"/>
        <v>1</v>
      </c>
      <c r="CM432" s="83">
        <v>2</v>
      </c>
      <c r="CN432" s="83" t="s">
        <v>4965</v>
      </c>
      <c r="CO432" s="140" t="s">
        <v>4965</v>
      </c>
      <c r="CP432" s="256" t="s">
        <v>4965</v>
      </c>
      <c r="CQ432" s="85" t="s">
        <v>4965</v>
      </c>
      <c r="CR432" s="85" t="s">
        <v>4965</v>
      </c>
      <c r="CS432" s="85" t="s">
        <v>4965</v>
      </c>
      <c r="CT432" s="85" t="s">
        <v>4965</v>
      </c>
      <c r="CU432" s="85"/>
    </row>
    <row r="433" spans="1:99" ht="12" customHeight="1" x14ac:dyDescent="0.2">
      <c r="A433" s="89" t="s">
        <v>2442</v>
      </c>
      <c r="B433" s="90" t="s">
        <v>176</v>
      </c>
      <c r="C433" s="90" t="s">
        <v>1432</v>
      </c>
      <c r="D433" s="90" t="s">
        <v>1432</v>
      </c>
      <c r="E433" s="96" t="s">
        <v>1432</v>
      </c>
      <c r="F433" s="90" t="s">
        <v>177</v>
      </c>
      <c r="G433" s="90" t="s">
        <v>178</v>
      </c>
      <c r="H433" s="90" t="s">
        <v>1458</v>
      </c>
      <c r="I433" s="90" t="s">
        <v>179</v>
      </c>
      <c r="J433" s="90">
        <v>523337</v>
      </c>
      <c r="K433" s="90">
        <v>175577</v>
      </c>
      <c r="L433" s="177" t="s">
        <v>3088</v>
      </c>
      <c r="M433" s="91">
        <v>42094</v>
      </c>
      <c r="N433" s="92" t="s">
        <v>1432</v>
      </c>
      <c r="O433" s="90">
        <v>2</v>
      </c>
      <c r="P433" s="90">
        <v>1</v>
      </c>
      <c r="Q433" s="93">
        <v>-1</v>
      </c>
      <c r="R433" s="90" t="s">
        <v>180</v>
      </c>
      <c r="S433" s="90" t="s">
        <v>1438</v>
      </c>
      <c r="T433" s="92" t="s">
        <v>181</v>
      </c>
      <c r="U433" s="92" t="s">
        <v>182</v>
      </c>
      <c r="V433" s="90" t="s">
        <v>1439</v>
      </c>
      <c r="W433" s="92" t="s">
        <v>1432</v>
      </c>
      <c r="X433" s="90" t="s">
        <v>1442</v>
      </c>
      <c r="Y433" s="90" t="s">
        <v>4694</v>
      </c>
      <c r="Z433" s="90" t="s">
        <v>1444</v>
      </c>
      <c r="AA433" s="90" t="s">
        <v>4207</v>
      </c>
      <c r="AB433" s="385">
        <v>1.7999999999999999E-2</v>
      </c>
      <c r="AC433" s="94">
        <v>42094</v>
      </c>
      <c r="AD433" s="95" t="s">
        <v>1432</v>
      </c>
      <c r="AE433" s="157" t="s">
        <v>3063</v>
      </c>
      <c r="AF433" s="96" t="s">
        <v>1445</v>
      </c>
      <c r="AG433" s="96">
        <v>0</v>
      </c>
      <c r="AH433" s="96">
        <v>0</v>
      </c>
      <c r="AI433" s="96">
        <v>0</v>
      </c>
      <c r="AJ433" s="96">
        <v>0</v>
      </c>
      <c r="AK433" s="96">
        <v>-1</v>
      </c>
      <c r="AL433" s="96">
        <v>0</v>
      </c>
      <c r="AM433" s="96">
        <v>-1</v>
      </c>
      <c r="AN433" s="96">
        <v>1</v>
      </c>
      <c r="AO433" s="96">
        <v>0</v>
      </c>
      <c r="AP433" s="96">
        <v>0</v>
      </c>
      <c r="AQ433" s="96">
        <v>0</v>
      </c>
      <c r="AR433" s="96">
        <v>-1</v>
      </c>
      <c r="AS433" s="96">
        <v>0</v>
      </c>
      <c r="AT433" s="96">
        <v>-1</v>
      </c>
      <c r="AU433" s="96">
        <v>0</v>
      </c>
      <c r="AV433" s="96">
        <v>0</v>
      </c>
      <c r="AW433" s="96">
        <v>0</v>
      </c>
      <c r="AX433" s="96">
        <v>0</v>
      </c>
      <c r="AY433" s="96">
        <v>0</v>
      </c>
      <c r="AZ433" s="96">
        <v>0</v>
      </c>
      <c r="BA433" s="96">
        <v>0</v>
      </c>
      <c r="BB433" s="96">
        <v>1</v>
      </c>
      <c r="BC433" s="96">
        <v>0</v>
      </c>
      <c r="BD433" s="96">
        <v>0</v>
      </c>
      <c r="BE433" s="96">
        <v>0</v>
      </c>
      <c r="BF433" s="96">
        <v>0</v>
      </c>
      <c r="BG433" s="96">
        <v>0</v>
      </c>
      <c r="BH433" s="96">
        <v>0</v>
      </c>
      <c r="BI433" s="96">
        <v>0</v>
      </c>
      <c r="BJ433" s="96">
        <v>0</v>
      </c>
      <c r="BK433" s="96">
        <v>0</v>
      </c>
      <c r="BL433" s="120" t="s">
        <v>4490</v>
      </c>
      <c r="BM433" s="98">
        <v>0</v>
      </c>
      <c r="BN433" s="133">
        <f t="shared" si="39"/>
        <v>-0.5</v>
      </c>
      <c r="BO433" s="241">
        <v>-0.5</v>
      </c>
      <c r="BP433" s="79">
        <v>0</v>
      </c>
      <c r="BQ433" s="79">
        <v>0</v>
      </c>
      <c r="BR433" s="79">
        <v>0</v>
      </c>
      <c r="BS433" s="238">
        <v>0</v>
      </c>
      <c r="BT433" s="79">
        <v>0</v>
      </c>
      <c r="BU433" s="79">
        <v>0</v>
      </c>
      <c r="BV433" s="79">
        <v>0</v>
      </c>
      <c r="BW433" s="79">
        <v>0</v>
      </c>
      <c r="BX433" s="79">
        <v>0</v>
      </c>
      <c r="BY433" s="79">
        <v>0</v>
      </c>
      <c r="BZ433" s="79">
        <v>0</v>
      </c>
      <c r="CA433" s="79">
        <v>0</v>
      </c>
      <c r="CB433" s="79">
        <v>0</v>
      </c>
      <c r="CC433" s="79">
        <v>0</v>
      </c>
      <c r="CD433" s="79">
        <v>0</v>
      </c>
      <c r="CE433" s="79">
        <v>0</v>
      </c>
      <c r="CF433" s="79">
        <v>0</v>
      </c>
      <c r="CG433" s="79">
        <v>0</v>
      </c>
      <c r="CH433" s="79">
        <v>0</v>
      </c>
      <c r="CI433" s="81">
        <f t="shared" si="37"/>
        <v>-1</v>
      </c>
      <c r="CJ433" s="260">
        <f t="shared" si="33"/>
        <v>-1</v>
      </c>
      <c r="CK433" s="260">
        <f t="shared" si="34"/>
        <v>-0.5</v>
      </c>
      <c r="CL433" s="260">
        <f t="shared" si="35"/>
        <v>-0.5</v>
      </c>
      <c r="CM433" s="83">
        <v>2</v>
      </c>
      <c r="CN433" s="83" t="s">
        <v>4965</v>
      </c>
      <c r="CO433" s="140" t="s">
        <v>4965</v>
      </c>
      <c r="CP433" s="256" t="s">
        <v>4965</v>
      </c>
      <c r="CQ433" s="85" t="s">
        <v>4965</v>
      </c>
      <c r="CR433" s="85" t="s">
        <v>4965</v>
      </c>
      <c r="CS433" s="85" t="s">
        <v>4965</v>
      </c>
      <c r="CT433" s="85" t="s">
        <v>4965</v>
      </c>
      <c r="CU433" s="85"/>
    </row>
    <row r="434" spans="1:99" ht="12" customHeight="1" x14ac:dyDescent="0.2">
      <c r="A434" s="89" t="s">
        <v>2442</v>
      </c>
      <c r="B434" s="90" t="s">
        <v>183</v>
      </c>
      <c r="C434" s="90" t="s">
        <v>1432</v>
      </c>
      <c r="D434" s="90" t="s">
        <v>1432</v>
      </c>
      <c r="E434" s="96" t="s">
        <v>1432</v>
      </c>
      <c r="F434" s="90" t="s">
        <v>2516</v>
      </c>
      <c r="G434" s="90" t="s">
        <v>184</v>
      </c>
      <c r="H434" s="90" t="s">
        <v>2717</v>
      </c>
      <c r="I434" s="90" t="s">
        <v>185</v>
      </c>
      <c r="J434" s="90">
        <v>527437</v>
      </c>
      <c r="K434" s="90">
        <v>176713</v>
      </c>
      <c r="L434" s="177" t="s">
        <v>4766</v>
      </c>
      <c r="M434" s="91">
        <v>42094</v>
      </c>
      <c r="N434" s="92" t="s">
        <v>1432</v>
      </c>
      <c r="O434" s="90">
        <v>1</v>
      </c>
      <c r="P434" s="90">
        <v>1</v>
      </c>
      <c r="Q434" s="93">
        <v>0</v>
      </c>
      <c r="R434" s="90" t="s">
        <v>186</v>
      </c>
      <c r="S434" s="90" t="s">
        <v>1438</v>
      </c>
      <c r="T434" s="92" t="s">
        <v>3723</v>
      </c>
      <c r="U434" s="92" t="s">
        <v>187</v>
      </c>
      <c r="V434" s="90" t="s">
        <v>1439</v>
      </c>
      <c r="W434" s="92" t="s">
        <v>1432</v>
      </c>
      <c r="X434" s="90" t="s">
        <v>1442</v>
      </c>
      <c r="Y434" s="90" t="s">
        <v>1443</v>
      </c>
      <c r="Z434" s="90" t="s">
        <v>1444</v>
      </c>
      <c r="AA434" s="90" t="s">
        <v>2713</v>
      </c>
      <c r="AB434" s="385">
        <v>3.9E-2</v>
      </c>
      <c r="AC434" s="94">
        <v>42094</v>
      </c>
      <c r="AD434" s="95" t="s">
        <v>1432</v>
      </c>
      <c r="AE434" s="157" t="s">
        <v>3063</v>
      </c>
      <c r="AF434" s="96" t="s">
        <v>1445</v>
      </c>
      <c r="AG434" s="96">
        <v>0</v>
      </c>
      <c r="AH434" s="96">
        <v>0</v>
      </c>
      <c r="AI434" s="96">
        <v>0</v>
      </c>
      <c r="AJ434" s="96">
        <v>0</v>
      </c>
      <c r="AK434" s="96">
        <v>0</v>
      </c>
      <c r="AL434" s="96">
        <v>0</v>
      </c>
      <c r="AM434" s="96">
        <v>0</v>
      </c>
      <c r="AN434" s="96">
        <v>-1</v>
      </c>
      <c r="AO434" s="96">
        <v>1</v>
      </c>
      <c r="AP434" s="96">
        <v>0</v>
      </c>
      <c r="AQ434" s="96">
        <v>0</v>
      </c>
      <c r="AR434" s="96">
        <v>0</v>
      </c>
      <c r="AS434" s="96">
        <v>0</v>
      </c>
      <c r="AT434" s="96">
        <v>0</v>
      </c>
      <c r="AU434" s="96">
        <v>0</v>
      </c>
      <c r="AV434" s="96">
        <v>0</v>
      </c>
      <c r="AW434" s="96">
        <v>0</v>
      </c>
      <c r="AX434" s="96">
        <v>0</v>
      </c>
      <c r="AY434" s="96">
        <v>0</v>
      </c>
      <c r="AZ434" s="96">
        <v>0</v>
      </c>
      <c r="BA434" s="96">
        <v>0</v>
      </c>
      <c r="BB434" s="96">
        <v>-1</v>
      </c>
      <c r="BC434" s="96">
        <v>1</v>
      </c>
      <c r="BD434" s="96">
        <v>0</v>
      </c>
      <c r="BE434" s="96">
        <v>0</v>
      </c>
      <c r="BF434" s="96">
        <v>0</v>
      </c>
      <c r="BG434" s="96">
        <v>0</v>
      </c>
      <c r="BH434" s="96">
        <v>0</v>
      </c>
      <c r="BI434" s="96">
        <v>0</v>
      </c>
      <c r="BJ434" s="96">
        <v>0</v>
      </c>
      <c r="BK434" s="96">
        <v>0</v>
      </c>
      <c r="BL434" s="400"/>
      <c r="BM434" s="179">
        <f>Q434</f>
        <v>0</v>
      </c>
      <c r="BN434" s="79">
        <v>0</v>
      </c>
      <c r="BO434" s="237">
        <v>0</v>
      </c>
      <c r="BP434" s="79">
        <v>0</v>
      </c>
      <c r="BQ434" s="79">
        <v>0</v>
      </c>
      <c r="BR434" s="79">
        <v>0</v>
      </c>
      <c r="BS434" s="238">
        <v>0</v>
      </c>
      <c r="BT434" s="79">
        <v>0</v>
      </c>
      <c r="BU434" s="79">
        <v>0</v>
      </c>
      <c r="BV434" s="79">
        <v>0</v>
      </c>
      <c r="BW434" s="79">
        <v>0</v>
      </c>
      <c r="BX434" s="79">
        <v>0</v>
      </c>
      <c r="BY434" s="79">
        <v>0</v>
      </c>
      <c r="BZ434" s="79">
        <v>0</v>
      </c>
      <c r="CA434" s="79">
        <v>0</v>
      </c>
      <c r="CB434" s="79">
        <v>0</v>
      </c>
      <c r="CC434" s="79">
        <v>0</v>
      </c>
      <c r="CD434" s="79">
        <v>0</v>
      </c>
      <c r="CE434" s="79">
        <v>0</v>
      </c>
      <c r="CF434" s="79">
        <v>0</v>
      </c>
      <c r="CG434" s="79">
        <v>0</v>
      </c>
      <c r="CH434" s="79">
        <v>0</v>
      </c>
      <c r="CI434" s="81">
        <f t="shared" si="37"/>
        <v>0</v>
      </c>
      <c r="CJ434" s="131">
        <f t="shared" si="33"/>
        <v>0</v>
      </c>
      <c r="CK434" s="131">
        <f t="shared" si="34"/>
        <v>0</v>
      </c>
      <c r="CL434" s="131">
        <f t="shared" si="35"/>
        <v>0</v>
      </c>
      <c r="CM434" s="83">
        <v>2</v>
      </c>
      <c r="CN434" s="83" t="s">
        <v>4965</v>
      </c>
      <c r="CO434" s="140" t="s">
        <v>4965</v>
      </c>
      <c r="CP434" s="256" t="s">
        <v>4965</v>
      </c>
      <c r="CQ434" s="85" t="s">
        <v>4965</v>
      </c>
      <c r="CR434" s="85" t="s">
        <v>4965</v>
      </c>
      <c r="CS434" s="85" t="s">
        <v>4965</v>
      </c>
      <c r="CT434" s="85" t="s">
        <v>4965</v>
      </c>
      <c r="CU434" s="85"/>
    </row>
    <row r="435" spans="1:99" ht="12" customHeight="1" x14ac:dyDescent="0.2">
      <c r="A435" s="89" t="s">
        <v>2442</v>
      </c>
      <c r="B435" s="90" t="s">
        <v>188</v>
      </c>
      <c r="C435" s="90" t="s">
        <v>189</v>
      </c>
      <c r="D435" s="90" t="s">
        <v>1432</v>
      </c>
      <c r="E435" s="96" t="s">
        <v>190</v>
      </c>
      <c r="F435" s="90" t="s">
        <v>4193</v>
      </c>
      <c r="G435" s="90" t="s">
        <v>4856</v>
      </c>
      <c r="H435" s="90" t="s">
        <v>1458</v>
      </c>
      <c r="I435" s="90" t="s">
        <v>191</v>
      </c>
      <c r="J435" s="90">
        <v>524515</v>
      </c>
      <c r="K435" s="90">
        <v>174911</v>
      </c>
      <c r="L435" s="177" t="s">
        <v>3079</v>
      </c>
      <c r="M435" s="91">
        <v>42094</v>
      </c>
      <c r="N435" s="92" t="s">
        <v>1432</v>
      </c>
      <c r="O435" s="90">
        <v>0</v>
      </c>
      <c r="P435" s="90">
        <v>6</v>
      </c>
      <c r="Q435" s="93">
        <v>6</v>
      </c>
      <c r="R435" s="90" t="s">
        <v>192</v>
      </c>
      <c r="S435" s="90" t="s">
        <v>1438</v>
      </c>
      <c r="T435" s="92" t="s">
        <v>1875</v>
      </c>
      <c r="U435" s="92" t="s">
        <v>1355</v>
      </c>
      <c r="V435" s="90" t="s">
        <v>1439</v>
      </c>
      <c r="W435" s="92" t="s">
        <v>1432</v>
      </c>
      <c r="X435" s="90" t="s">
        <v>1442</v>
      </c>
      <c r="Y435" s="90" t="s">
        <v>1443</v>
      </c>
      <c r="Z435" s="90" t="s">
        <v>1444</v>
      </c>
      <c r="AA435" s="90" t="s">
        <v>2713</v>
      </c>
      <c r="AB435" s="385">
        <v>1.7999999999999999E-2</v>
      </c>
      <c r="AC435" s="94">
        <v>42094</v>
      </c>
      <c r="AD435" s="95" t="s">
        <v>1432</v>
      </c>
      <c r="AE435" s="157" t="s">
        <v>3063</v>
      </c>
      <c r="AF435" s="96" t="s">
        <v>1445</v>
      </c>
      <c r="AG435" s="97"/>
      <c r="AH435" s="96">
        <v>0</v>
      </c>
      <c r="AI435" s="96">
        <v>0</v>
      </c>
      <c r="AJ435" s="96">
        <v>0</v>
      </c>
      <c r="AK435" s="96">
        <v>0</v>
      </c>
      <c r="AL435" s="96">
        <v>6</v>
      </c>
      <c r="AM435" s="96">
        <v>0</v>
      </c>
      <c r="AN435" s="96">
        <v>0</v>
      </c>
      <c r="AO435" s="96">
        <v>0</v>
      </c>
      <c r="AP435" s="96">
        <v>0</v>
      </c>
      <c r="AQ435" s="96">
        <v>0</v>
      </c>
      <c r="AR435" s="96">
        <v>0</v>
      </c>
      <c r="AS435" s="96">
        <v>6</v>
      </c>
      <c r="AT435" s="96">
        <v>0</v>
      </c>
      <c r="AU435" s="96">
        <v>0</v>
      </c>
      <c r="AV435" s="96">
        <v>0</v>
      </c>
      <c r="AW435" s="96">
        <v>0</v>
      </c>
      <c r="AX435" s="96">
        <v>0</v>
      </c>
      <c r="AY435" s="96">
        <v>0</v>
      </c>
      <c r="AZ435" s="96">
        <v>0</v>
      </c>
      <c r="BA435" s="96">
        <v>0</v>
      </c>
      <c r="BB435" s="96">
        <v>0</v>
      </c>
      <c r="BC435" s="96">
        <v>0</v>
      </c>
      <c r="BD435" s="96">
        <v>0</v>
      </c>
      <c r="BE435" s="96">
        <v>0</v>
      </c>
      <c r="BF435" s="96">
        <v>0</v>
      </c>
      <c r="BG435" s="96">
        <v>0</v>
      </c>
      <c r="BH435" s="96">
        <v>0</v>
      </c>
      <c r="BI435" s="96">
        <v>0</v>
      </c>
      <c r="BJ435" s="96">
        <v>0</v>
      </c>
      <c r="BK435" s="96">
        <v>0</v>
      </c>
      <c r="BL435" s="120" t="s">
        <v>4490</v>
      </c>
      <c r="BM435" s="98">
        <v>0</v>
      </c>
      <c r="BN435" s="133">
        <f t="shared" ref="BN435:BN462" si="40">Q435/2</f>
        <v>3</v>
      </c>
      <c r="BO435" s="241">
        <v>3</v>
      </c>
      <c r="BP435" s="79">
        <v>0</v>
      </c>
      <c r="BQ435" s="79">
        <v>0</v>
      </c>
      <c r="BR435" s="79">
        <v>0</v>
      </c>
      <c r="BS435" s="238">
        <v>0</v>
      </c>
      <c r="BT435" s="79">
        <v>0</v>
      </c>
      <c r="BU435" s="79">
        <v>0</v>
      </c>
      <c r="BV435" s="79">
        <v>0</v>
      </c>
      <c r="BW435" s="79">
        <v>0</v>
      </c>
      <c r="BX435" s="79">
        <v>0</v>
      </c>
      <c r="BY435" s="79">
        <v>0</v>
      </c>
      <c r="BZ435" s="79">
        <v>0</v>
      </c>
      <c r="CA435" s="79">
        <v>0</v>
      </c>
      <c r="CB435" s="79">
        <v>0</v>
      </c>
      <c r="CC435" s="79">
        <v>0</v>
      </c>
      <c r="CD435" s="79">
        <v>0</v>
      </c>
      <c r="CE435" s="79">
        <v>0</v>
      </c>
      <c r="CF435" s="79">
        <v>0</v>
      </c>
      <c r="CG435" s="79">
        <v>0</v>
      </c>
      <c r="CH435" s="79">
        <v>0</v>
      </c>
      <c r="CI435" s="81">
        <f t="shared" si="37"/>
        <v>6</v>
      </c>
      <c r="CJ435" s="260">
        <f t="shared" si="33"/>
        <v>6</v>
      </c>
      <c r="CK435" s="260">
        <f t="shared" si="34"/>
        <v>3</v>
      </c>
      <c r="CL435" s="260">
        <f t="shared" si="35"/>
        <v>3</v>
      </c>
      <c r="CM435" s="83">
        <v>2</v>
      </c>
      <c r="CN435" s="83" t="s">
        <v>4965</v>
      </c>
      <c r="CO435" s="180" t="s">
        <v>1942</v>
      </c>
      <c r="CP435" s="256" t="s">
        <v>4965</v>
      </c>
      <c r="CQ435" s="85" t="s">
        <v>4965</v>
      </c>
      <c r="CR435" s="85" t="s">
        <v>4965</v>
      </c>
      <c r="CS435" s="85" t="s">
        <v>4965</v>
      </c>
      <c r="CT435" s="85" t="s">
        <v>4965</v>
      </c>
      <c r="CU435" s="85"/>
    </row>
    <row r="436" spans="1:99" ht="12" customHeight="1" x14ac:dyDescent="0.2">
      <c r="A436" s="89" t="s">
        <v>2442</v>
      </c>
      <c r="B436" s="90" t="s">
        <v>193</v>
      </c>
      <c r="C436" s="90" t="s">
        <v>1432</v>
      </c>
      <c r="D436" s="90" t="s">
        <v>1432</v>
      </c>
      <c r="E436" s="96" t="s">
        <v>1432</v>
      </c>
      <c r="F436" s="90" t="s">
        <v>194</v>
      </c>
      <c r="G436" s="90" t="s">
        <v>195</v>
      </c>
      <c r="H436" s="90" t="s">
        <v>3875</v>
      </c>
      <c r="I436" s="90" t="s">
        <v>196</v>
      </c>
      <c r="J436" s="90">
        <v>528769</v>
      </c>
      <c r="K436" s="90">
        <v>173135</v>
      </c>
      <c r="L436" s="177" t="s">
        <v>3076</v>
      </c>
      <c r="M436" s="91">
        <v>42094</v>
      </c>
      <c r="N436" s="92" t="s">
        <v>1432</v>
      </c>
      <c r="O436" s="90">
        <v>0</v>
      </c>
      <c r="P436" s="90">
        <v>1</v>
      </c>
      <c r="Q436" s="93">
        <v>1</v>
      </c>
      <c r="R436" s="90" t="s">
        <v>197</v>
      </c>
      <c r="S436" s="90" t="s">
        <v>1438</v>
      </c>
      <c r="T436" s="92" t="s">
        <v>623</v>
      </c>
      <c r="U436" s="92" t="s">
        <v>4088</v>
      </c>
      <c r="V436" s="90" t="s">
        <v>1439</v>
      </c>
      <c r="W436" s="92" t="s">
        <v>1432</v>
      </c>
      <c r="X436" s="90" t="s">
        <v>1442</v>
      </c>
      <c r="Y436" s="90" t="s">
        <v>1443</v>
      </c>
      <c r="Z436" s="90" t="s">
        <v>1444</v>
      </c>
      <c r="AA436" s="90" t="s">
        <v>2713</v>
      </c>
      <c r="AB436" s="385">
        <v>5.0000000000000001E-3</v>
      </c>
      <c r="AC436" s="94">
        <v>42094</v>
      </c>
      <c r="AD436" s="95" t="s">
        <v>1432</v>
      </c>
      <c r="AE436" s="157" t="s">
        <v>3063</v>
      </c>
      <c r="AF436" s="96" t="s">
        <v>1445</v>
      </c>
      <c r="AG436" s="96">
        <v>0</v>
      </c>
      <c r="AH436" s="96">
        <v>0</v>
      </c>
      <c r="AI436" s="96">
        <v>0</v>
      </c>
      <c r="AJ436" s="96">
        <v>0</v>
      </c>
      <c r="AK436" s="96">
        <v>1</v>
      </c>
      <c r="AL436" s="96">
        <v>0</v>
      </c>
      <c r="AM436" s="96">
        <v>0</v>
      </c>
      <c r="AN436" s="96">
        <v>0</v>
      </c>
      <c r="AO436" s="96">
        <v>0</v>
      </c>
      <c r="AP436" s="96">
        <v>0</v>
      </c>
      <c r="AQ436" s="96">
        <v>0</v>
      </c>
      <c r="AR436" s="96">
        <v>1</v>
      </c>
      <c r="AS436" s="96">
        <v>0</v>
      </c>
      <c r="AT436" s="96">
        <v>0</v>
      </c>
      <c r="AU436" s="96">
        <v>0</v>
      </c>
      <c r="AV436" s="96">
        <v>0</v>
      </c>
      <c r="AW436" s="96">
        <v>0</v>
      </c>
      <c r="AX436" s="96">
        <v>0</v>
      </c>
      <c r="AY436" s="96">
        <v>0</v>
      </c>
      <c r="AZ436" s="96">
        <v>0</v>
      </c>
      <c r="BA436" s="96">
        <v>0</v>
      </c>
      <c r="BB436" s="96">
        <v>0</v>
      </c>
      <c r="BC436" s="96">
        <v>0</v>
      </c>
      <c r="BD436" s="96">
        <v>0</v>
      </c>
      <c r="BE436" s="96">
        <v>0</v>
      </c>
      <c r="BF436" s="96">
        <v>0</v>
      </c>
      <c r="BG436" s="96">
        <v>0</v>
      </c>
      <c r="BH436" s="96">
        <v>0</v>
      </c>
      <c r="BI436" s="96">
        <v>0</v>
      </c>
      <c r="BJ436" s="96">
        <v>0</v>
      </c>
      <c r="BK436" s="96">
        <v>0</v>
      </c>
      <c r="BL436" s="120" t="s">
        <v>4490</v>
      </c>
      <c r="BM436" s="98">
        <v>0</v>
      </c>
      <c r="BN436" s="133">
        <f t="shared" si="40"/>
        <v>0.5</v>
      </c>
      <c r="BO436" s="241">
        <v>0.5</v>
      </c>
      <c r="BP436" s="79">
        <v>0</v>
      </c>
      <c r="BQ436" s="79">
        <v>0</v>
      </c>
      <c r="BR436" s="79">
        <v>0</v>
      </c>
      <c r="BS436" s="238">
        <v>0</v>
      </c>
      <c r="BT436" s="79">
        <v>0</v>
      </c>
      <c r="BU436" s="79">
        <v>0</v>
      </c>
      <c r="BV436" s="79">
        <v>0</v>
      </c>
      <c r="BW436" s="79">
        <v>0</v>
      </c>
      <c r="BX436" s="79">
        <v>0</v>
      </c>
      <c r="BY436" s="79">
        <v>0</v>
      </c>
      <c r="BZ436" s="79">
        <v>0</v>
      </c>
      <c r="CA436" s="79">
        <v>0</v>
      </c>
      <c r="CB436" s="79">
        <v>0</v>
      </c>
      <c r="CC436" s="79">
        <v>0</v>
      </c>
      <c r="CD436" s="79">
        <v>0</v>
      </c>
      <c r="CE436" s="79">
        <v>0</v>
      </c>
      <c r="CF436" s="79">
        <v>0</v>
      </c>
      <c r="CG436" s="79">
        <v>0</v>
      </c>
      <c r="CH436" s="79">
        <v>0</v>
      </c>
      <c r="CI436" s="81">
        <f t="shared" si="37"/>
        <v>1</v>
      </c>
      <c r="CJ436" s="260">
        <f t="shared" si="33"/>
        <v>1</v>
      </c>
      <c r="CK436" s="260">
        <f t="shared" si="34"/>
        <v>0.5</v>
      </c>
      <c r="CL436" s="260">
        <f t="shared" si="35"/>
        <v>0.5</v>
      </c>
      <c r="CM436" s="83">
        <v>2</v>
      </c>
      <c r="CN436" s="83" t="s">
        <v>4965</v>
      </c>
      <c r="CO436" s="140" t="s">
        <v>4965</v>
      </c>
      <c r="CP436" s="256" t="s">
        <v>4965</v>
      </c>
      <c r="CQ436" s="85" t="s">
        <v>4965</v>
      </c>
      <c r="CR436" s="85" t="s">
        <v>4965</v>
      </c>
      <c r="CS436" s="85" t="s">
        <v>4965</v>
      </c>
      <c r="CT436" s="85" t="s">
        <v>4965</v>
      </c>
      <c r="CU436" s="85"/>
    </row>
    <row r="437" spans="1:99" ht="12" customHeight="1" x14ac:dyDescent="0.2">
      <c r="A437" s="89" t="s">
        <v>2442</v>
      </c>
      <c r="B437" s="90" t="s">
        <v>198</v>
      </c>
      <c r="C437" s="90" t="s">
        <v>1432</v>
      </c>
      <c r="D437" s="90" t="s">
        <v>1432</v>
      </c>
      <c r="E437" s="96" t="s">
        <v>1432</v>
      </c>
      <c r="F437" s="90" t="s">
        <v>199</v>
      </c>
      <c r="G437" s="90" t="s">
        <v>200</v>
      </c>
      <c r="H437" s="90" t="s">
        <v>1885</v>
      </c>
      <c r="I437" s="90" t="s">
        <v>201</v>
      </c>
      <c r="J437" s="90">
        <v>525255</v>
      </c>
      <c r="K437" s="90">
        <v>173923</v>
      </c>
      <c r="L437" s="177" t="s">
        <v>3087</v>
      </c>
      <c r="M437" s="91">
        <v>41982</v>
      </c>
      <c r="N437" s="92" t="s">
        <v>1432</v>
      </c>
      <c r="O437" s="90">
        <v>1</v>
      </c>
      <c r="P437" s="90">
        <v>2</v>
      </c>
      <c r="Q437" s="93">
        <v>1</v>
      </c>
      <c r="R437" s="90" t="s">
        <v>203</v>
      </c>
      <c r="S437" s="90" t="s">
        <v>1438</v>
      </c>
      <c r="T437" s="92" t="s">
        <v>1390</v>
      </c>
      <c r="U437" s="92" t="s">
        <v>1359</v>
      </c>
      <c r="V437" s="90" t="s">
        <v>1439</v>
      </c>
      <c r="W437" s="92" t="s">
        <v>1432</v>
      </c>
      <c r="X437" s="90" t="s">
        <v>1442</v>
      </c>
      <c r="Y437" s="90" t="s">
        <v>4694</v>
      </c>
      <c r="Z437" s="90" t="s">
        <v>1444</v>
      </c>
      <c r="AA437" s="90" t="s">
        <v>2723</v>
      </c>
      <c r="AB437" s="385">
        <v>1.2E-2</v>
      </c>
      <c r="AC437" s="94">
        <v>41982</v>
      </c>
      <c r="AD437" s="95" t="s">
        <v>1432</v>
      </c>
      <c r="AE437" s="157" t="s">
        <v>3063</v>
      </c>
      <c r="AF437" s="96" t="s">
        <v>1445</v>
      </c>
      <c r="AG437" s="96">
        <v>0</v>
      </c>
      <c r="AH437" s="96">
        <v>0</v>
      </c>
      <c r="AI437" s="96">
        <v>0</v>
      </c>
      <c r="AJ437" s="96">
        <v>0</v>
      </c>
      <c r="AK437" s="96">
        <v>2</v>
      </c>
      <c r="AL437" s="96">
        <v>0</v>
      </c>
      <c r="AM437" s="96">
        <v>-1</v>
      </c>
      <c r="AN437" s="96">
        <v>0</v>
      </c>
      <c r="AO437" s="96">
        <v>0</v>
      </c>
      <c r="AP437" s="96">
        <v>0</v>
      </c>
      <c r="AQ437" s="96">
        <v>0</v>
      </c>
      <c r="AR437" s="96">
        <v>2</v>
      </c>
      <c r="AS437" s="96">
        <v>0</v>
      </c>
      <c r="AT437" s="96">
        <v>-1</v>
      </c>
      <c r="AU437" s="96">
        <v>0</v>
      </c>
      <c r="AV437" s="96">
        <v>0</v>
      </c>
      <c r="AW437" s="96">
        <v>0</v>
      </c>
      <c r="AX437" s="96">
        <v>0</v>
      </c>
      <c r="AY437" s="96">
        <v>0</v>
      </c>
      <c r="AZ437" s="96">
        <v>0</v>
      </c>
      <c r="BA437" s="96">
        <v>0</v>
      </c>
      <c r="BB437" s="96">
        <v>0</v>
      </c>
      <c r="BC437" s="96">
        <v>0</v>
      </c>
      <c r="BD437" s="96">
        <v>0</v>
      </c>
      <c r="BE437" s="96">
        <v>0</v>
      </c>
      <c r="BF437" s="96">
        <v>0</v>
      </c>
      <c r="BG437" s="96">
        <v>0</v>
      </c>
      <c r="BH437" s="96">
        <v>0</v>
      </c>
      <c r="BI437" s="96">
        <v>0</v>
      </c>
      <c r="BJ437" s="96">
        <v>0</v>
      </c>
      <c r="BK437" s="96">
        <v>0</v>
      </c>
      <c r="BL437" s="120" t="s">
        <v>4490</v>
      </c>
      <c r="BM437" s="98">
        <v>0</v>
      </c>
      <c r="BN437" s="133">
        <f t="shared" si="40"/>
        <v>0.5</v>
      </c>
      <c r="BO437" s="241">
        <v>0.5</v>
      </c>
      <c r="BP437" s="79">
        <v>0</v>
      </c>
      <c r="BQ437" s="79">
        <v>0</v>
      </c>
      <c r="BR437" s="79">
        <v>0</v>
      </c>
      <c r="BS437" s="238">
        <v>0</v>
      </c>
      <c r="BT437" s="79">
        <v>0</v>
      </c>
      <c r="BU437" s="79">
        <v>0</v>
      </c>
      <c r="BV437" s="79">
        <v>0</v>
      </c>
      <c r="BW437" s="79">
        <v>0</v>
      </c>
      <c r="BX437" s="79">
        <v>0</v>
      </c>
      <c r="BY437" s="79">
        <v>0</v>
      </c>
      <c r="BZ437" s="79">
        <v>0</v>
      </c>
      <c r="CA437" s="79">
        <v>0</v>
      </c>
      <c r="CB437" s="79">
        <v>0</v>
      </c>
      <c r="CC437" s="79">
        <v>0</v>
      </c>
      <c r="CD437" s="79">
        <v>0</v>
      </c>
      <c r="CE437" s="79">
        <v>0</v>
      </c>
      <c r="CF437" s="79">
        <v>0</v>
      </c>
      <c r="CG437" s="79">
        <v>0</v>
      </c>
      <c r="CH437" s="79">
        <v>0</v>
      </c>
      <c r="CI437" s="81">
        <f t="shared" si="37"/>
        <v>1</v>
      </c>
      <c r="CJ437" s="260">
        <f t="shared" si="33"/>
        <v>1</v>
      </c>
      <c r="CK437" s="260">
        <f t="shared" si="34"/>
        <v>0.5</v>
      </c>
      <c r="CL437" s="260">
        <f t="shared" si="35"/>
        <v>0.5</v>
      </c>
      <c r="CM437" s="83">
        <v>2</v>
      </c>
      <c r="CN437" s="83" t="s">
        <v>4965</v>
      </c>
      <c r="CO437" s="140" t="s">
        <v>4965</v>
      </c>
      <c r="CP437" s="256" t="s">
        <v>4965</v>
      </c>
      <c r="CQ437" s="85" t="s">
        <v>4965</v>
      </c>
      <c r="CR437" s="85" t="s">
        <v>4965</v>
      </c>
      <c r="CS437" s="85" t="s">
        <v>4965</v>
      </c>
      <c r="CT437" s="85" t="s">
        <v>4965</v>
      </c>
      <c r="CU437" s="85"/>
    </row>
    <row r="438" spans="1:99" ht="12" customHeight="1" x14ac:dyDescent="0.2">
      <c r="A438" s="89" t="s">
        <v>2442</v>
      </c>
      <c r="B438" s="90" t="s">
        <v>383</v>
      </c>
      <c r="C438" s="90" t="s">
        <v>1432</v>
      </c>
      <c r="D438" s="90" t="s">
        <v>1432</v>
      </c>
      <c r="E438" s="96" t="s">
        <v>1432</v>
      </c>
      <c r="F438" s="90" t="s">
        <v>4778</v>
      </c>
      <c r="G438" s="90" t="s">
        <v>1150</v>
      </c>
      <c r="H438" s="90" t="s">
        <v>2717</v>
      </c>
      <c r="I438" s="90" t="s">
        <v>4779</v>
      </c>
      <c r="J438" s="90">
        <v>526627</v>
      </c>
      <c r="K438" s="90">
        <v>174991</v>
      </c>
      <c r="L438" s="177" t="s">
        <v>3080</v>
      </c>
      <c r="M438" s="91">
        <v>42094</v>
      </c>
      <c r="N438" s="92" t="s">
        <v>1432</v>
      </c>
      <c r="O438" s="90">
        <v>0</v>
      </c>
      <c r="P438" s="90">
        <v>1</v>
      </c>
      <c r="Q438" s="93">
        <v>1</v>
      </c>
      <c r="R438" s="90" t="s">
        <v>384</v>
      </c>
      <c r="S438" s="90" t="s">
        <v>1438</v>
      </c>
      <c r="T438" s="92" t="s">
        <v>4100</v>
      </c>
      <c r="U438" s="92" t="s">
        <v>4810</v>
      </c>
      <c r="V438" s="90" t="s">
        <v>1439</v>
      </c>
      <c r="W438" s="92" t="s">
        <v>1432</v>
      </c>
      <c r="X438" s="90" t="s">
        <v>1442</v>
      </c>
      <c r="Y438" s="90" t="s">
        <v>3893</v>
      </c>
      <c r="Z438" s="90" t="s">
        <v>1444</v>
      </c>
      <c r="AA438" s="90" t="s">
        <v>4720</v>
      </c>
      <c r="AB438" s="385">
        <v>4.0000000000000001E-3</v>
      </c>
      <c r="AC438" s="94">
        <v>42094</v>
      </c>
      <c r="AD438" s="95" t="s">
        <v>1432</v>
      </c>
      <c r="AE438" s="157" t="s">
        <v>3063</v>
      </c>
      <c r="AF438" s="96" t="s">
        <v>1445</v>
      </c>
      <c r="AG438" s="97"/>
      <c r="AH438" s="96">
        <v>0</v>
      </c>
      <c r="AI438" s="96">
        <v>1</v>
      </c>
      <c r="AJ438" s="96">
        <v>0</v>
      </c>
      <c r="AK438" s="96">
        <v>1</v>
      </c>
      <c r="AL438" s="96">
        <v>0</v>
      </c>
      <c r="AM438" s="96">
        <v>0</v>
      </c>
      <c r="AN438" s="96">
        <v>0</v>
      </c>
      <c r="AO438" s="96">
        <v>0</v>
      </c>
      <c r="AP438" s="96">
        <v>0</v>
      </c>
      <c r="AQ438" s="96">
        <v>0</v>
      </c>
      <c r="AR438" s="96">
        <v>0</v>
      </c>
      <c r="AS438" s="96">
        <v>0</v>
      </c>
      <c r="AT438" s="96">
        <v>0</v>
      </c>
      <c r="AU438" s="96">
        <v>0</v>
      </c>
      <c r="AV438" s="96">
        <v>0</v>
      </c>
      <c r="AW438" s="96">
        <v>0</v>
      </c>
      <c r="AX438" s="96">
        <v>0</v>
      </c>
      <c r="AY438" s="96">
        <v>0</v>
      </c>
      <c r="AZ438" s="96">
        <v>0</v>
      </c>
      <c r="BA438" s="96">
        <v>0</v>
      </c>
      <c r="BB438" s="96">
        <v>0</v>
      </c>
      <c r="BC438" s="96">
        <v>0</v>
      </c>
      <c r="BD438" s="96">
        <v>0</v>
      </c>
      <c r="BE438" s="96">
        <v>0</v>
      </c>
      <c r="BF438" s="96">
        <v>1</v>
      </c>
      <c r="BG438" s="96">
        <v>0</v>
      </c>
      <c r="BH438" s="96">
        <v>0</v>
      </c>
      <c r="BI438" s="96">
        <v>0</v>
      </c>
      <c r="BJ438" s="96">
        <v>0</v>
      </c>
      <c r="BK438" s="96">
        <v>0</v>
      </c>
      <c r="BL438" s="120" t="s">
        <v>4490</v>
      </c>
      <c r="BM438" s="98">
        <v>0</v>
      </c>
      <c r="BN438" s="133">
        <f t="shared" si="40"/>
        <v>0.5</v>
      </c>
      <c r="BO438" s="241">
        <v>0.5</v>
      </c>
      <c r="BP438" s="79">
        <v>0</v>
      </c>
      <c r="BQ438" s="79">
        <v>0</v>
      </c>
      <c r="BR438" s="79">
        <v>0</v>
      </c>
      <c r="BS438" s="238">
        <v>0</v>
      </c>
      <c r="BT438" s="79">
        <v>0</v>
      </c>
      <c r="BU438" s="79">
        <v>0</v>
      </c>
      <c r="BV438" s="79">
        <v>0</v>
      </c>
      <c r="BW438" s="79">
        <v>0</v>
      </c>
      <c r="BX438" s="79">
        <v>0</v>
      </c>
      <c r="BY438" s="79">
        <v>0</v>
      </c>
      <c r="BZ438" s="79">
        <v>0</v>
      </c>
      <c r="CA438" s="79">
        <v>0</v>
      </c>
      <c r="CB438" s="79">
        <v>0</v>
      </c>
      <c r="CC438" s="79">
        <v>0</v>
      </c>
      <c r="CD438" s="79">
        <v>0</v>
      </c>
      <c r="CE438" s="79">
        <v>0</v>
      </c>
      <c r="CF438" s="79">
        <v>0</v>
      </c>
      <c r="CG438" s="79">
        <v>0</v>
      </c>
      <c r="CH438" s="79">
        <v>0</v>
      </c>
      <c r="CI438" s="81">
        <f t="shared" si="37"/>
        <v>1</v>
      </c>
      <c r="CJ438" s="260">
        <f t="shared" si="33"/>
        <v>1</v>
      </c>
      <c r="CK438" s="260">
        <f t="shared" si="34"/>
        <v>0.5</v>
      </c>
      <c r="CL438" s="260">
        <f t="shared" si="35"/>
        <v>0.5</v>
      </c>
      <c r="CM438" s="83">
        <v>8</v>
      </c>
      <c r="CN438" s="254" t="s">
        <v>4965</v>
      </c>
      <c r="CO438" s="140" t="s">
        <v>4965</v>
      </c>
      <c r="CP438" s="256" t="s">
        <v>4965</v>
      </c>
      <c r="CQ438" s="86" t="s">
        <v>4965</v>
      </c>
      <c r="CR438" s="85" t="s">
        <v>4965</v>
      </c>
      <c r="CS438" s="85" t="s">
        <v>4965</v>
      </c>
      <c r="CT438" s="85" t="s">
        <v>4965</v>
      </c>
      <c r="CU438" s="86"/>
    </row>
    <row r="439" spans="1:99" ht="12" customHeight="1" x14ac:dyDescent="0.2">
      <c r="A439" s="89" t="s">
        <v>2442</v>
      </c>
      <c r="B439" s="90" t="s">
        <v>385</v>
      </c>
      <c r="C439" s="90" t="s">
        <v>386</v>
      </c>
      <c r="D439" s="90" t="s">
        <v>1432</v>
      </c>
      <c r="E439" s="96" t="s">
        <v>1432</v>
      </c>
      <c r="F439" s="90" t="s">
        <v>387</v>
      </c>
      <c r="G439" s="90" t="s">
        <v>388</v>
      </c>
      <c r="H439" s="90" t="s">
        <v>1458</v>
      </c>
      <c r="I439" s="90" t="s">
        <v>389</v>
      </c>
      <c r="J439" s="90">
        <v>522573</v>
      </c>
      <c r="K439" s="90">
        <v>173502</v>
      </c>
      <c r="L439" s="177" t="s">
        <v>3068</v>
      </c>
      <c r="M439" s="91">
        <v>41884</v>
      </c>
      <c r="N439" s="92" t="s">
        <v>1432</v>
      </c>
      <c r="O439" s="90">
        <v>0</v>
      </c>
      <c r="P439" s="90">
        <v>7</v>
      </c>
      <c r="Q439" s="93">
        <v>7</v>
      </c>
      <c r="R439" s="90" t="s">
        <v>988</v>
      </c>
      <c r="S439" s="90" t="s">
        <v>1438</v>
      </c>
      <c r="T439" s="92" t="s">
        <v>4100</v>
      </c>
      <c r="U439" s="92" t="s">
        <v>1401</v>
      </c>
      <c r="V439" s="90" t="s">
        <v>1439</v>
      </c>
      <c r="W439" s="92" t="s">
        <v>1432</v>
      </c>
      <c r="X439" s="90" t="s">
        <v>1442</v>
      </c>
      <c r="Y439" s="90" t="s">
        <v>1443</v>
      </c>
      <c r="Z439" s="90" t="s">
        <v>1444</v>
      </c>
      <c r="AA439" s="90" t="s">
        <v>2713</v>
      </c>
      <c r="AB439" s="385">
        <v>2.5999999999999999E-2</v>
      </c>
      <c r="AC439" s="94">
        <v>41884</v>
      </c>
      <c r="AD439" s="95" t="s">
        <v>1432</v>
      </c>
      <c r="AE439" s="157" t="s">
        <v>3063</v>
      </c>
      <c r="AF439" s="96" t="s">
        <v>1445</v>
      </c>
      <c r="AG439" s="97"/>
      <c r="AH439" s="96">
        <v>0</v>
      </c>
      <c r="AI439" s="96">
        <v>0</v>
      </c>
      <c r="AJ439" s="96">
        <v>0</v>
      </c>
      <c r="AK439" s="96">
        <v>0</v>
      </c>
      <c r="AL439" s="96">
        <v>0</v>
      </c>
      <c r="AM439" s="96">
        <v>7</v>
      </c>
      <c r="AN439" s="96">
        <v>0</v>
      </c>
      <c r="AO439" s="96">
        <v>0</v>
      </c>
      <c r="AP439" s="96">
        <v>0</v>
      </c>
      <c r="AQ439" s="96">
        <v>0</v>
      </c>
      <c r="AR439" s="96">
        <v>0</v>
      </c>
      <c r="AS439" s="96">
        <v>0</v>
      </c>
      <c r="AT439" s="96">
        <v>0</v>
      </c>
      <c r="AU439" s="96">
        <v>0</v>
      </c>
      <c r="AV439" s="96">
        <v>0</v>
      </c>
      <c r="AW439" s="96">
        <v>0</v>
      </c>
      <c r="AX439" s="96">
        <v>0</v>
      </c>
      <c r="AY439" s="96">
        <v>0</v>
      </c>
      <c r="AZ439" s="96">
        <v>0</v>
      </c>
      <c r="BA439" s="96">
        <v>7</v>
      </c>
      <c r="BB439" s="96">
        <v>0</v>
      </c>
      <c r="BC439" s="96">
        <v>0</v>
      </c>
      <c r="BD439" s="96">
        <v>0</v>
      </c>
      <c r="BE439" s="96">
        <v>0</v>
      </c>
      <c r="BF439" s="96">
        <v>0</v>
      </c>
      <c r="BG439" s="96">
        <v>0</v>
      </c>
      <c r="BH439" s="96">
        <v>0</v>
      </c>
      <c r="BI439" s="96">
        <v>0</v>
      </c>
      <c r="BJ439" s="96">
        <v>0</v>
      </c>
      <c r="BK439" s="96">
        <v>0</v>
      </c>
      <c r="BL439" s="120" t="s">
        <v>4490</v>
      </c>
      <c r="BM439" s="98">
        <v>0</v>
      </c>
      <c r="BN439" s="133">
        <f t="shared" si="40"/>
        <v>3.5</v>
      </c>
      <c r="BO439" s="241">
        <v>3.5</v>
      </c>
      <c r="BP439" s="79">
        <v>0</v>
      </c>
      <c r="BQ439" s="79">
        <v>0</v>
      </c>
      <c r="BR439" s="79">
        <v>0</v>
      </c>
      <c r="BS439" s="238">
        <v>0</v>
      </c>
      <c r="BT439" s="79">
        <v>0</v>
      </c>
      <c r="BU439" s="79">
        <v>0</v>
      </c>
      <c r="BV439" s="79">
        <v>0</v>
      </c>
      <c r="BW439" s="79">
        <v>0</v>
      </c>
      <c r="BX439" s="79">
        <v>0</v>
      </c>
      <c r="BY439" s="79">
        <v>0</v>
      </c>
      <c r="BZ439" s="79">
        <v>0</v>
      </c>
      <c r="CA439" s="79">
        <v>0</v>
      </c>
      <c r="CB439" s="79">
        <v>0</v>
      </c>
      <c r="CC439" s="79">
        <v>0</v>
      </c>
      <c r="CD439" s="79">
        <v>0</v>
      </c>
      <c r="CE439" s="79">
        <v>0</v>
      </c>
      <c r="CF439" s="79">
        <v>0</v>
      </c>
      <c r="CG439" s="79">
        <v>0</v>
      </c>
      <c r="CH439" s="79">
        <v>0</v>
      </c>
      <c r="CI439" s="81">
        <f t="shared" si="37"/>
        <v>7</v>
      </c>
      <c r="CJ439" s="260">
        <f t="shared" si="33"/>
        <v>7</v>
      </c>
      <c r="CK439" s="260">
        <f t="shared" si="34"/>
        <v>3.5</v>
      </c>
      <c r="CL439" s="260">
        <f t="shared" si="35"/>
        <v>3.5</v>
      </c>
      <c r="CM439" s="83">
        <v>2</v>
      </c>
      <c r="CN439" s="83" t="s">
        <v>4965</v>
      </c>
      <c r="CO439" s="140" t="s">
        <v>4965</v>
      </c>
      <c r="CP439" s="256" t="s">
        <v>4965</v>
      </c>
      <c r="CQ439" s="85" t="s">
        <v>4965</v>
      </c>
      <c r="CR439" s="85" t="s">
        <v>4965</v>
      </c>
      <c r="CS439" s="85" t="s">
        <v>4965</v>
      </c>
      <c r="CT439" s="85" t="s">
        <v>4965</v>
      </c>
      <c r="CU439" s="85"/>
    </row>
    <row r="440" spans="1:99" ht="12" customHeight="1" x14ac:dyDescent="0.2">
      <c r="A440" s="89" t="s">
        <v>2442</v>
      </c>
      <c r="B440" s="90" t="s">
        <v>989</v>
      </c>
      <c r="C440" s="90" t="s">
        <v>1432</v>
      </c>
      <c r="D440" s="90" t="s">
        <v>1432</v>
      </c>
      <c r="E440" s="96" t="s">
        <v>1432</v>
      </c>
      <c r="F440" s="90" t="s">
        <v>990</v>
      </c>
      <c r="G440" s="90" t="s">
        <v>2531</v>
      </c>
      <c r="H440" s="90" t="s">
        <v>1885</v>
      </c>
      <c r="I440" s="90" t="s">
        <v>991</v>
      </c>
      <c r="J440" s="90">
        <v>526525</v>
      </c>
      <c r="K440" s="90">
        <v>174940</v>
      </c>
      <c r="L440" s="177" t="s">
        <v>3080</v>
      </c>
      <c r="M440" s="91">
        <v>42094</v>
      </c>
      <c r="N440" s="92" t="s">
        <v>1432</v>
      </c>
      <c r="O440" s="90">
        <v>0</v>
      </c>
      <c r="P440" s="90">
        <v>9</v>
      </c>
      <c r="Q440" s="93">
        <v>9</v>
      </c>
      <c r="R440" s="90" t="s">
        <v>1699</v>
      </c>
      <c r="S440" s="90" t="s">
        <v>1438</v>
      </c>
      <c r="T440" s="92" t="s">
        <v>1390</v>
      </c>
      <c r="U440" s="92" t="s">
        <v>617</v>
      </c>
      <c r="V440" s="90" t="s">
        <v>1439</v>
      </c>
      <c r="W440" s="92" t="s">
        <v>1432</v>
      </c>
      <c r="X440" s="90" t="s">
        <v>1442</v>
      </c>
      <c r="Y440" s="90" t="s">
        <v>1443</v>
      </c>
      <c r="Z440" s="90" t="s">
        <v>1444</v>
      </c>
      <c r="AA440" s="90" t="s">
        <v>2713</v>
      </c>
      <c r="AB440" s="385">
        <v>5.2999999999999999E-2</v>
      </c>
      <c r="AC440" s="94">
        <v>42094</v>
      </c>
      <c r="AD440" s="95" t="s">
        <v>1432</v>
      </c>
      <c r="AE440" s="157" t="s">
        <v>3063</v>
      </c>
      <c r="AF440" s="96" t="s">
        <v>1445</v>
      </c>
      <c r="AG440" s="96">
        <v>0</v>
      </c>
      <c r="AH440" s="96">
        <v>1</v>
      </c>
      <c r="AI440" s="96">
        <v>9</v>
      </c>
      <c r="AJ440" s="96">
        <v>0</v>
      </c>
      <c r="AK440" s="96">
        <v>0</v>
      </c>
      <c r="AL440" s="96">
        <v>5</v>
      </c>
      <c r="AM440" s="96">
        <v>4</v>
      </c>
      <c r="AN440" s="96">
        <v>0</v>
      </c>
      <c r="AO440" s="96">
        <v>0</v>
      </c>
      <c r="AP440" s="96">
        <v>0</v>
      </c>
      <c r="AQ440" s="96">
        <v>0</v>
      </c>
      <c r="AR440" s="96">
        <v>0</v>
      </c>
      <c r="AS440" s="96">
        <v>5</v>
      </c>
      <c r="AT440" s="96">
        <v>4</v>
      </c>
      <c r="AU440" s="96">
        <v>0</v>
      </c>
      <c r="AV440" s="96">
        <v>0</v>
      </c>
      <c r="AW440" s="96">
        <v>0</v>
      </c>
      <c r="AX440" s="96">
        <v>0</v>
      </c>
      <c r="AY440" s="96">
        <v>0</v>
      </c>
      <c r="AZ440" s="96">
        <v>0</v>
      </c>
      <c r="BA440" s="96">
        <v>0</v>
      </c>
      <c r="BB440" s="96">
        <v>0</v>
      </c>
      <c r="BC440" s="96">
        <v>0</v>
      </c>
      <c r="BD440" s="96">
        <v>0</v>
      </c>
      <c r="BE440" s="96">
        <v>0</v>
      </c>
      <c r="BF440" s="96">
        <v>0</v>
      </c>
      <c r="BG440" s="96">
        <v>0</v>
      </c>
      <c r="BH440" s="96">
        <v>0</v>
      </c>
      <c r="BI440" s="96">
        <v>0</v>
      </c>
      <c r="BJ440" s="96">
        <v>0</v>
      </c>
      <c r="BK440" s="96">
        <v>0</v>
      </c>
      <c r="BL440" s="120" t="s">
        <v>4490</v>
      </c>
      <c r="BM440" s="98">
        <v>0</v>
      </c>
      <c r="BN440" s="133">
        <f t="shared" si="40"/>
        <v>4.5</v>
      </c>
      <c r="BO440" s="241">
        <v>4.5</v>
      </c>
      <c r="BP440" s="79">
        <v>0</v>
      </c>
      <c r="BQ440" s="79">
        <v>0</v>
      </c>
      <c r="BR440" s="79">
        <v>0</v>
      </c>
      <c r="BS440" s="238">
        <v>0</v>
      </c>
      <c r="BT440" s="79">
        <v>0</v>
      </c>
      <c r="BU440" s="79">
        <v>0</v>
      </c>
      <c r="BV440" s="79">
        <v>0</v>
      </c>
      <c r="BW440" s="79">
        <v>0</v>
      </c>
      <c r="BX440" s="79">
        <v>0</v>
      </c>
      <c r="BY440" s="79">
        <v>0</v>
      </c>
      <c r="BZ440" s="79">
        <v>0</v>
      </c>
      <c r="CA440" s="79">
        <v>0</v>
      </c>
      <c r="CB440" s="79">
        <v>0</v>
      </c>
      <c r="CC440" s="79">
        <v>0</v>
      </c>
      <c r="CD440" s="79">
        <v>0</v>
      </c>
      <c r="CE440" s="79">
        <v>0</v>
      </c>
      <c r="CF440" s="79">
        <v>0</v>
      </c>
      <c r="CG440" s="79">
        <v>0</v>
      </c>
      <c r="CH440" s="79">
        <v>0</v>
      </c>
      <c r="CI440" s="81">
        <f t="shared" si="37"/>
        <v>9</v>
      </c>
      <c r="CJ440" s="260">
        <f t="shared" si="33"/>
        <v>9</v>
      </c>
      <c r="CK440" s="260">
        <f t="shared" si="34"/>
        <v>4.5</v>
      </c>
      <c r="CL440" s="260">
        <f t="shared" si="35"/>
        <v>4.5</v>
      </c>
      <c r="CM440" s="83">
        <v>2</v>
      </c>
      <c r="CN440" s="83" t="s">
        <v>4965</v>
      </c>
      <c r="CO440" s="140" t="s">
        <v>4965</v>
      </c>
      <c r="CP440" s="256" t="s">
        <v>4965</v>
      </c>
      <c r="CQ440" s="85" t="s">
        <v>4965</v>
      </c>
      <c r="CR440" s="85" t="s">
        <v>4965</v>
      </c>
      <c r="CS440" s="85" t="s">
        <v>4965</v>
      </c>
      <c r="CT440" s="85" t="s">
        <v>4965</v>
      </c>
      <c r="CU440" s="85"/>
    </row>
    <row r="441" spans="1:99" ht="12" customHeight="1" x14ac:dyDescent="0.2">
      <c r="A441" s="89" t="s">
        <v>2442</v>
      </c>
      <c r="B441" s="90" t="s">
        <v>1700</v>
      </c>
      <c r="C441" s="90" t="s">
        <v>1432</v>
      </c>
      <c r="D441" s="90" t="s">
        <v>1432</v>
      </c>
      <c r="E441" s="96" t="s">
        <v>1701</v>
      </c>
      <c r="F441" s="90" t="s">
        <v>1702</v>
      </c>
      <c r="G441" s="90" t="s">
        <v>4802</v>
      </c>
      <c r="H441" s="90" t="s">
        <v>1885</v>
      </c>
      <c r="I441" s="90" t="s">
        <v>1703</v>
      </c>
      <c r="J441" s="90">
        <v>525962</v>
      </c>
      <c r="K441" s="90">
        <v>173608</v>
      </c>
      <c r="L441" s="177" t="s">
        <v>3078</v>
      </c>
      <c r="M441" s="91">
        <v>41687</v>
      </c>
      <c r="N441" s="92" t="s">
        <v>1432</v>
      </c>
      <c r="O441" s="90">
        <v>0</v>
      </c>
      <c r="P441" s="90">
        <v>9</v>
      </c>
      <c r="Q441" s="93">
        <v>9</v>
      </c>
      <c r="R441" s="90" t="s">
        <v>1705</v>
      </c>
      <c r="S441" s="90" t="s">
        <v>1438</v>
      </c>
      <c r="T441" s="92" t="s">
        <v>1706</v>
      </c>
      <c r="U441" s="92" t="s">
        <v>1707</v>
      </c>
      <c r="V441" s="90" t="s">
        <v>1439</v>
      </c>
      <c r="W441" s="92" t="s">
        <v>1432</v>
      </c>
      <c r="X441" s="90" t="s">
        <v>1442</v>
      </c>
      <c r="Y441" s="90" t="s">
        <v>1443</v>
      </c>
      <c r="Z441" s="90" t="s">
        <v>1444</v>
      </c>
      <c r="AA441" s="90" t="s">
        <v>2713</v>
      </c>
      <c r="AB441" s="385">
        <v>8.5000000000000006E-2</v>
      </c>
      <c r="AC441" s="94">
        <v>41687</v>
      </c>
      <c r="AD441" s="95" t="s">
        <v>1432</v>
      </c>
      <c r="AE441" s="157" t="s">
        <v>3063</v>
      </c>
      <c r="AF441" s="96" t="s">
        <v>1445</v>
      </c>
      <c r="AG441" s="96">
        <v>0</v>
      </c>
      <c r="AH441" s="96">
        <v>1</v>
      </c>
      <c r="AI441" s="96">
        <v>9</v>
      </c>
      <c r="AJ441" s="96">
        <v>0</v>
      </c>
      <c r="AK441" s="96">
        <v>4</v>
      </c>
      <c r="AL441" s="96">
        <v>5</v>
      </c>
      <c r="AM441" s="96">
        <v>0</v>
      </c>
      <c r="AN441" s="96">
        <v>0</v>
      </c>
      <c r="AO441" s="96">
        <v>0</v>
      </c>
      <c r="AP441" s="96">
        <v>0</v>
      </c>
      <c r="AQ441" s="96">
        <v>0</v>
      </c>
      <c r="AR441" s="96">
        <v>4</v>
      </c>
      <c r="AS441" s="96">
        <v>5</v>
      </c>
      <c r="AT441" s="96">
        <v>0</v>
      </c>
      <c r="AU441" s="96">
        <v>0</v>
      </c>
      <c r="AV441" s="96">
        <v>0</v>
      </c>
      <c r="AW441" s="96">
        <v>0</v>
      </c>
      <c r="AX441" s="96">
        <v>0</v>
      </c>
      <c r="AY441" s="96">
        <v>0</v>
      </c>
      <c r="AZ441" s="96">
        <v>0</v>
      </c>
      <c r="BA441" s="96">
        <v>0</v>
      </c>
      <c r="BB441" s="96">
        <v>0</v>
      </c>
      <c r="BC441" s="96">
        <v>0</v>
      </c>
      <c r="BD441" s="96">
        <v>0</v>
      </c>
      <c r="BE441" s="96">
        <v>0</v>
      </c>
      <c r="BF441" s="96">
        <v>0</v>
      </c>
      <c r="BG441" s="96">
        <v>0</v>
      </c>
      <c r="BH441" s="96">
        <v>0</v>
      </c>
      <c r="BI441" s="96">
        <v>0</v>
      </c>
      <c r="BJ441" s="96">
        <v>0</v>
      </c>
      <c r="BK441" s="96">
        <v>0</v>
      </c>
      <c r="BL441" s="120" t="s">
        <v>4490</v>
      </c>
      <c r="BM441" s="98">
        <v>0</v>
      </c>
      <c r="BN441" s="133">
        <f t="shared" si="40"/>
        <v>4.5</v>
      </c>
      <c r="BO441" s="241">
        <v>4.5</v>
      </c>
      <c r="BP441" s="79">
        <v>0</v>
      </c>
      <c r="BQ441" s="79">
        <v>0</v>
      </c>
      <c r="BR441" s="79">
        <v>0</v>
      </c>
      <c r="BS441" s="238">
        <v>0</v>
      </c>
      <c r="BT441" s="79">
        <v>0</v>
      </c>
      <c r="BU441" s="79">
        <v>0</v>
      </c>
      <c r="BV441" s="79">
        <v>0</v>
      </c>
      <c r="BW441" s="79">
        <v>0</v>
      </c>
      <c r="BX441" s="79">
        <v>0</v>
      </c>
      <c r="BY441" s="79">
        <v>0</v>
      </c>
      <c r="BZ441" s="79">
        <v>0</v>
      </c>
      <c r="CA441" s="79">
        <v>0</v>
      </c>
      <c r="CB441" s="79">
        <v>0</v>
      </c>
      <c r="CC441" s="79">
        <v>0</v>
      </c>
      <c r="CD441" s="79">
        <v>0</v>
      </c>
      <c r="CE441" s="79">
        <v>0</v>
      </c>
      <c r="CF441" s="79">
        <v>0</v>
      </c>
      <c r="CG441" s="79">
        <v>0</v>
      </c>
      <c r="CH441" s="79">
        <v>0</v>
      </c>
      <c r="CI441" s="81">
        <f t="shared" si="37"/>
        <v>9</v>
      </c>
      <c r="CJ441" s="260">
        <f t="shared" si="33"/>
        <v>9</v>
      </c>
      <c r="CK441" s="260">
        <f t="shared" si="34"/>
        <v>4.5</v>
      </c>
      <c r="CL441" s="260">
        <f t="shared" si="35"/>
        <v>4.5</v>
      </c>
      <c r="CM441" s="83">
        <v>2</v>
      </c>
      <c r="CN441" s="83" t="s">
        <v>4965</v>
      </c>
      <c r="CO441" s="140" t="s">
        <v>4965</v>
      </c>
      <c r="CP441" s="256" t="s">
        <v>4965</v>
      </c>
      <c r="CQ441" s="85" t="s">
        <v>4965</v>
      </c>
      <c r="CR441" s="85" t="s">
        <v>4965</v>
      </c>
      <c r="CS441" s="85" t="s">
        <v>4965</v>
      </c>
      <c r="CT441" s="85" t="s">
        <v>4965</v>
      </c>
      <c r="CU441" s="85"/>
    </row>
    <row r="442" spans="1:99" ht="12" customHeight="1" x14ac:dyDescent="0.2">
      <c r="A442" s="89" t="s">
        <v>2442</v>
      </c>
      <c r="B442" s="90" t="s">
        <v>1708</v>
      </c>
      <c r="C442" s="90" t="s">
        <v>1432</v>
      </c>
      <c r="D442" s="90" t="s">
        <v>1432</v>
      </c>
      <c r="E442" s="96" t="s">
        <v>1432</v>
      </c>
      <c r="F442" s="90" t="s">
        <v>1709</v>
      </c>
      <c r="G442" s="90" t="s">
        <v>3629</v>
      </c>
      <c r="H442" s="90" t="s">
        <v>1435</v>
      </c>
      <c r="I442" s="90" t="s">
        <v>1710</v>
      </c>
      <c r="J442" s="90">
        <v>528470</v>
      </c>
      <c r="K442" s="90">
        <v>172316</v>
      </c>
      <c r="L442" s="177" t="s">
        <v>3077</v>
      </c>
      <c r="M442" s="91">
        <v>42094</v>
      </c>
      <c r="N442" s="92" t="s">
        <v>1432</v>
      </c>
      <c r="O442" s="90">
        <v>2</v>
      </c>
      <c r="P442" s="90">
        <v>1</v>
      </c>
      <c r="Q442" s="93">
        <v>-1</v>
      </c>
      <c r="R442" s="90" t="s">
        <v>1711</v>
      </c>
      <c r="S442" s="90" t="s">
        <v>1438</v>
      </c>
      <c r="T442" s="92" t="s">
        <v>1712</v>
      </c>
      <c r="U442" s="92" t="s">
        <v>1405</v>
      </c>
      <c r="V442" s="90" t="s">
        <v>1439</v>
      </c>
      <c r="W442" s="92" t="s">
        <v>1432</v>
      </c>
      <c r="X442" s="90" t="s">
        <v>1442</v>
      </c>
      <c r="Y442" s="90" t="s">
        <v>1453</v>
      </c>
      <c r="Z442" s="90" t="s">
        <v>1444</v>
      </c>
      <c r="AA442" s="90" t="s">
        <v>4207</v>
      </c>
      <c r="AB442" s="385">
        <v>0.03</v>
      </c>
      <c r="AC442" s="94">
        <v>42094</v>
      </c>
      <c r="AD442" s="95" t="s">
        <v>1432</v>
      </c>
      <c r="AE442" s="157" t="s">
        <v>3063</v>
      </c>
      <c r="AF442" s="96" t="s">
        <v>1445</v>
      </c>
      <c r="AG442" s="96">
        <v>0</v>
      </c>
      <c r="AH442" s="96">
        <v>0</v>
      </c>
      <c r="AI442" s="96">
        <v>0</v>
      </c>
      <c r="AJ442" s="96">
        <v>0</v>
      </c>
      <c r="AK442" s="96">
        <v>-1</v>
      </c>
      <c r="AL442" s="96">
        <v>0</v>
      </c>
      <c r="AM442" s="96">
        <v>0</v>
      </c>
      <c r="AN442" s="96">
        <v>0</v>
      </c>
      <c r="AO442" s="96">
        <v>0</v>
      </c>
      <c r="AP442" s="96">
        <v>0</v>
      </c>
      <c r="AQ442" s="96">
        <v>0</v>
      </c>
      <c r="AR442" s="96">
        <v>-1</v>
      </c>
      <c r="AS442" s="96">
        <v>0</v>
      </c>
      <c r="AT442" s="96">
        <v>-1</v>
      </c>
      <c r="AU442" s="96">
        <v>0</v>
      </c>
      <c r="AV442" s="96">
        <v>0</v>
      </c>
      <c r="AW442" s="96">
        <v>0</v>
      </c>
      <c r="AX442" s="96">
        <v>0</v>
      </c>
      <c r="AY442" s="96">
        <v>0</v>
      </c>
      <c r="AZ442" s="96">
        <v>0</v>
      </c>
      <c r="BA442" s="96">
        <v>1</v>
      </c>
      <c r="BB442" s="96">
        <v>0</v>
      </c>
      <c r="BC442" s="96">
        <v>0</v>
      </c>
      <c r="BD442" s="96">
        <v>0</v>
      </c>
      <c r="BE442" s="96">
        <v>0</v>
      </c>
      <c r="BF442" s="96">
        <v>0</v>
      </c>
      <c r="BG442" s="96">
        <v>0</v>
      </c>
      <c r="BH442" s="96">
        <v>0</v>
      </c>
      <c r="BI442" s="96">
        <v>0</v>
      </c>
      <c r="BJ442" s="96">
        <v>0</v>
      </c>
      <c r="BK442" s="96">
        <v>0</v>
      </c>
      <c r="BL442" s="120" t="s">
        <v>4490</v>
      </c>
      <c r="BM442" s="98">
        <v>0</v>
      </c>
      <c r="BN442" s="133">
        <f t="shared" si="40"/>
        <v>-0.5</v>
      </c>
      <c r="BO442" s="241">
        <v>-0.5</v>
      </c>
      <c r="BP442" s="79">
        <v>0</v>
      </c>
      <c r="BQ442" s="79">
        <v>0</v>
      </c>
      <c r="BR442" s="79">
        <v>0</v>
      </c>
      <c r="BS442" s="238">
        <v>0</v>
      </c>
      <c r="BT442" s="79">
        <v>0</v>
      </c>
      <c r="BU442" s="79">
        <v>0</v>
      </c>
      <c r="BV442" s="79">
        <v>0</v>
      </c>
      <c r="BW442" s="79">
        <v>0</v>
      </c>
      <c r="BX442" s="79">
        <v>0</v>
      </c>
      <c r="BY442" s="79">
        <v>0</v>
      </c>
      <c r="BZ442" s="79">
        <v>0</v>
      </c>
      <c r="CA442" s="79">
        <v>0</v>
      </c>
      <c r="CB442" s="79">
        <v>0</v>
      </c>
      <c r="CC442" s="79">
        <v>0</v>
      </c>
      <c r="CD442" s="79">
        <v>0</v>
      </c>
      <c r="CE442" s="79">
        <v>0</v>
      </c>
      <c r="CF442" s="79">
        <v>0</v>
      </c>
      <c r="CG442" s="79">
        <v>0</v>
      </c>
      <c r="CH442" s="79">
        <v>0</v>
      </c>
      <c r="CI442" s="81">
        <f t="shared" si="37"/>
        <v>-1</v>
      </c>
      <c r="CJ442" s="260">
        <f t="shared" si="33"/>
        <v>-1</v>
      </c>
      <c r="CK442" s="260">
        <f t="shared" si="34"/>
        <v>-0.5</v>
      </c>
      <c r="CL442" s="260">
        <f t="shared" si="35"/>
        <v>-0.5</v>
      </c>
      <c r="CM442" s="83">
        <v>8</v>
      </c>
      <c r="CN442" s="254" t="s">
        <v>4965</v>
      </c>
      <c r="CO442" s="140" t="s">
        <v>4965</v>
      </c>
      <c r="CP442" s="256" t="s">
        <v>4965</v>
      </c>
      <c r="CQ442" s="86" t="s">
        <v>4965</v>
      </c>
      <c r="CR442" s="85" t="s">
        <v>4965</v>
      </c>
      <c r="CS442" s="85" t="s">
        <v>4965</v>
      </c>
      <c r="CT442" s="85" t="s">
        <v>4965</v>
      </c>
      <c r="CU442" s="86"/>
    </row>
    <row r="443" spans="1:99" ht="12" customHeight="1" x14ac:dyDescent="0.2">
      <c r="A443" s="89" t="s">
        <v>2442</v>
      </c>
      <c r="B443" s="90" t="s">
        <v>1713</v>
      </c>
      <c r="C443" s="90" t="s">
        <v>1432</v>
      </c>
      <c r="D443" s="90" t="s">
        <v>1432</v>
      </c>
      <c r="E443" s="96" t="s">
        <v>1714</v>
      </c>
      <c r="F443" s="90" t="s">
        <v>1715</v>
      </c>
      <c r="G443" s="90" t="s">
        <v>1716</v>
      </c>
      <c r="H443" s="90" t="s">
        <v>1435</v>
      </c>
      <c r="I443" s="90" t="s">
        <v>1717</v>
      </c>
      <c r="J443" s="90">
        <v>528195</v>
      </c>
      <c r="K443" s="90">
        <v>171977</v>
      </c>
      <c r="L443" s="177" t="s">
        <v>3077</v>
      </c>
      <c r="M443" s="91">
        <v>42094</v>
      </c>
      <c r="N443" s="92" t="s">
        <v>1432</v>
      </c>
      <c r="O443" s="90">
        <v>0</v>
      </c>
      <c r="P443" s="90">
        <v>1</v>
      </c>
      <c r="Q443" s="93">
        <v>1</v>
      </c>
      <c r="R443" s="90" t="s">
        <v>1218</v>
      </c>
      <c r="S443" s="90" t="s">
        <v>1438</v>
      </c>
      <c r="T443" s="92" t="s">
        <v>1706</v>
      </c>
      <c r="U443" s="92" t="s">
        <v>1219</v>
      </c>
      <c r="V443" s="90" t="s">
        <v>1439</v>
      </c>
      <c r="W443" s="92" t="s">
        <v>1432</v>
      </c>
      <c r="X443" s="90" t="s">
        <v>1442</v>
      </c>
      <c r="Y443" s="90" t="s">
        <v>1443</v>
      </c>
      <c r="Z443" s="90" t="s">
        <v>1444</v>
      </c>
      <c r="AA443" s="90" t="s">
        <v>2713</v>
      </c>
      <c r="AB443" s="385">
        <v>1.9E-2</v>
      </c>
      <c r="AC443" s="94">
        <v>42094</v>
      </c>
      <c r="AD443" s="95" t="s">
        <v>1432</v>
      </c>
      <c r="AE443" s="157" t="s">
        <v>3063</v>
      </c>
      <c r="AF443" s="96" t="s">
        <v>1445</v>
      </c>
      <c r="AG443" s="96">
        <v>0</v>
      </c>
      <c r="AH443" s="96">
        <v>0</v>
      </c>
      <c r="AI443" s="96">
        <v>0</v>
      </c>
      <c r="AJ443" s="96">
        <v>0</v>
      </c>
      <c r="AK443" s="96">
        <v>0</v>
      </c>
      <c r="AL443" s="96">
        <v>0</v>
      </c>
      <c r="AM443" s="96">
        <v>0</v>
      </c>
      <c r="AN443" s="96">
        <v>1</v>
      </c>
      <c r="AO443" s="96">
        <v>0</v>
      </c>
      <c r="AP443" s="96">
        <v>0</v>
      </c>
      <c r="AQ443" s="96">
        <v>0</v>
      </c>
      <c r="AR443" s="96">
        <v>0</v>
      </c>
      <c r="AS443" s="96">
        <v>0</v>
      </c>
      <c r="AT443" s="96">
        <v>0</v>
      </c>
      <c r="AU443" s="96">
        <v>0</v>
      </c>
      <c r="AV443" s="96">
        <v>0</v>
      </c>
      <c r="AW443" s="96">
        <v>0</v>
      </c>
      <c r="AX443" s="96">
        <v>0</v>
      </c>
      <c r="AY443" s="96">
        <v>0</v>
      </c>
      <c r="AZ443" s="96">
        <v>0</v>
      </c>
      <c r="BA443" s="96">
        <v>0</v>
      </c>
      <c r="BB443" s="96">
        <v>1</v>
      </c>
      <c r="BC443" s="96">
        <v>0</v>
      </c>
      <c r="BD443" s="96">
        <v>0</v>
      </c>
      <c r="BE443" s="96">
        <v>0</v>
      </c>
      <c r="BF443" s="96">
        <v>0</v>
      </c>
      <c r="BG443" s="96">
        <v>0</v>
      </c>
      <c r="BH443" s="96">
        <v>0</v>
      </c>
      <c r="BI443" s="96">
        <v>0</v>
      </c>
      <c r="BJ443" s="96">
        <v>0</v>
      </c>
      <c r="BK443" s="96">
        <v>0</v>
      </c>
      <c r="BL443" s="120" t="s">
        <v>4490</v>
      </c>
      <c r="BM443" s="98">
        <v>0</v>
      </c>
      <c r="BN443" s="133">
        <f t="shared" si="40"/>
        <v>0.5</v>
      </c>
      <c r="BO443" s="241">
        <v>0.5</v>
      </c>
      <c r="BP443" s="79">
        <v>0</v>
      </c>
      <c r="BQ443" s="79">
        <v>0</v>
      </c>
      <c r="BR443" s="79">
        <v>0</v>
      </c>
      <c r="BS443" s="238">
        <v>0</v>
      </c>
      <c r="BT443" s="79">
        <v>0</v>
      </c>
      <c r="BU443" s="79">
        <v>0</v>
      </c>
      <c r="BV443" s="79">
        <v>0</v>
      </c>
      <c r="BW443" s="79">
        <v>0</v>
      </c>
      <c r="BX443" s="79">
        <v>0</v>
      </c>
      <c r="BY443" s="79">
        <v>0</v>
      </c>
      <c r="BZ443" s="79">
        <v>0</v>
      </c>
      <c r="CA443" s="79">
        <v>0</v>
      </c>
      <c r="CB443" s="79">
        <v>0</v>
      </c>
      <c r="CC443" s="79">
        <v>0</v>
      </c>
      <c r="CD443" s="79">
        <v>0</v>
      </c>
      <c r="CE443" s="79">
        <v>0</v>
      </c>
      <c r="CF443" s="79">
        <v>0</v>
      </c>
      <c r="CG443" s="79">
        <v>0</v>
      </c>
      <c r="CH443" s="79">
        <v>0</v>
      </c>
      <c r="CI443" s="81">
        <f t="shared" si="37"/>
        <v>1</v>
      </c>
      <c r="CJ443" s="260">
        <f t="shared" si="33"/>
        <v>1</v>
      </c>
      <c r="CK443" s="260">
        <f t="shared" si="34"/>
        <v>0.5</v>
      </c>
      <c r="CL443" s="260">
        <f t="shared" si="35"/>
        <v>0.5</v>
      </c>
      <c r="CM443" s="83">
        <v>2</v>
      </c>
      <c r="CN443" s="83" t="s">
        <v>4965</v>
      </c>
      <c r="CO443" s="140" t="s">
        <v>4965</v>
      </c>
      <c r="CP443" s="256" t="s">
        <v>4965</v>
      </c>
      <c r="CQ443" s="85" t="s">
        <v>4965</v>
      </c>
      <c r="CR443" s="85" t="s">
        <v>4965</v>
      </c>
      <c r="CS443" s="85" t="s">
        <v>4965</v>
      </c>
      <c r="CT443" s="85" t="s">
        <v>4965</v>
      </c>
      <c r="CU443" s="85"/>
    </row>
    <row r="444" spans="1:99" ht="12" customHeight="1" x14ac:dyDescent="0.2">
      <c r="A444" s="89" t="s">
        <v>2442</v>
      </c>
      <c r="B444" s="90" t="s">
        <v>1220</v>
      </c>
      <c r="C444" s="90" t="s">
        <v>1221</v>
      </c>
      <c r="D444" s="90" t="s">
        <v>1432</v>
      </c>
      <c r="E444" s="96" t="s">
        <v>1222</v>
      </c>
      <c r="F444" s="90" t="s">
        <v>1432</v>
      </c>
      <c r="G444" s="90" t="s">
        <v>166</v>
      </c>
      <c r="H444" s="90" t="s">
        <v>1458</v>
      </c>
      <c r="I444" s="90" t="s">
        <v>167</v>
      </c>
      <c r="J444" s="90">
        <v>524575</v>
      </c>
      <c r="K444" s="90">
        <v>174907</v>
      </c>
      <c r="L444" s="177" t="s">
        <v>3079</v>
      </c>
      <c r="M444" s="91">
        <v>41662</v>
      </c>
      <c r="N444" s="92" t="s">
        <v>1432</v>
      </c>
      <c r="O444" s="90">
        <v>0</v>
      </c>
      <c r="P444" s="90">
        <v>8</v>
      </c>
      <c r="Q444" s="93">
        <v>8</v>
      </c>
      <c r="R444" s="90" t="s">
        <v>168</v>
      </c>
      <c r="S444" s="90" t="s">
        <v>1154</v>
      </c>
      <c r="T444" s="92" t="s">
        <v>169</v>
      </c>
      <c r="U444" s="92" t="s">
        <v>170</v>
      </c>
      <c r="V444" s="90" t="s">
        <v>1439</v>
      </c>
      <c r="W444" s="92" t="s">
        <v>1432</v>
      </c>
      <c r="X444" s="90" t="s">
        <v>1442</v>
      </c>
      <c r="Y444" s="90" t="s">
        <v>1443</v>
      </c>
      <c r="Z444" s="90" t="s">
        <v>1443</v>
      </c>
      <c r="AA444" s="90" t="s">
        <v>1444</v>
      </c>
      <c r="AB444" s="385">
        <v>0.20699999999999999</v>
      </c>
      <c r="AC444" s="94">
        <v>41662</v>
      </c>
      <c r="AD444" s="95" t="s">
        <v>1432</v>
      </c>
      <c r="AE444" s="157" t="s">
        <v>628</v>
      </c>
      <c r="AF444" s="96" t="s">
        <v>3904</v>
      </c>
      <c r="AG444" s="97"/>
      <c r="AH444" s="96">
        <v>1</v>
      </c>
      <c r="AI444" s="96">
        <v>8</v>
      </c>
      <c r="AJ444" s="96">
        <v>0</v>
      </c>
      <c r="AK444" s="96">
        <v>6</v>
      </c>
      <c r="AL444" s="96">
        <v>2</v>
      </c>
      <c r="AM444" s="96">
        <v>0</v>
      </c>
      <c r="AN444" s="96">
        <v>0</v>
      </c>
      <c r="AO444" s="96">
        <v>0</v>
      </c>
      <c r="AP444" s="96">
        <v>0</v>
      </c>
      <c r="AQ444" s="96">
        <v>0</v>
      </c>
      <c r="AR444" s="96">
        <v>6</v>
      </c>
      <c r="AS444" s="96">
        <v>2</v>
      </c>
      <c r="AT444" s="96">
        <v>0</v>
      </c>
      <c r="AU444" s="96">
        <v>0</v>
      </c>
      <c r="AV444" s="96">
        <v>0</v>
      </c>
      <c r="AW444" s="96">
        <v>0</v>
      </c>
      <c r="AX444" s="96">
        <v>0</v>
      </c>
      <c r="AY444" s="96">
        <v>0</v>
      </c>
      <c r="AZ444" s="96">
        <v>0</v>
      </c>
      <c r="BA444" s="96">
        <v>0</v>
      </c>
      <c r="BB444" s="96">
        <v>0</v>
      </c>
      <c r="BC444" s="96">
        <v>0</v>
      </c>
      <c r="BD444" s="96">
        <v>0</v>
      </c>
      <c r="BE444" s="96">
        <v>0</v>
      </c>
      <c r="BF444" s="96">
        <v>0</v>
      </c>
      <c r="BG444" s="96">
        <v>0</v>
      </c>
      <c r="BH444" s="96">
        <v>0</v>
      </c>
      <c r="BI444" s="96">
        <v>0</v>
      </c>
      <c r="BJ444" s="96">
        <v>0</v>
      </c>
      <c r="BK444" s="96">
        <v>0</v>
      </c>
      <c r="BL444" s="120" t="s">
        <v>4490</v>
      </c>
      <c r="BM444" s="98">
        <v>0</v>
      </c>
      <c r="BN444" s="133">
        <f t="shared" si="40"/>
        <v>4</v>
      </c>
      <c r="BO444" s="241">
        <v>4</v>
      </c>
      <c r="BP444" s="79">
        <v>0</v>
      </c>
      <c r="BQ444" s="79">
        <v>0</v>
      </c>
      <c r="BR444" s="79">
        <v>0</v>
      </c>
      <c r="BS444" s="238">
        <v>0</v>
      </c>
      <c r="BT444" s="79">
        <v>0</v>
      </c>
      <c r="BU444" s="79">
        <v>0</v>
      </c>
      <c r="BV444" s="79">
        <v>0</v>
      </c>
      <c r="BW444" s="79">
        <v>0</v>
      </c>
      <c r="BX444" s="79">
        <v>0</v>
      </c>
      <c r="BY444" s="79">
        <v>0</v>
      </c>
      <c r="BZ444" s="79">
        <v>0</v>
      </c>
      <c r="CA444" s="79">
        <v>0</v>
      </c>
      <c r="CB444" s="79">
        <v>0</v>
      </c>
      <c r="CC444" s="79">
        <v>0</v>
      </c>
      <c r="CD444" s="79">
        <v>0</v>
      </c>
      <c r="CE444" s="79">
        <v>0</v>
      </c>
      <c r="CF444" s="79">
        <v>0</v>
      </c>
      <c r="CG444" s="79">
        <v>0</v>
      </c>
      <c r="CH444" s="79">
        <v>0</v>
      </c>
      <c r="CI444" s="81">
        <f t="shared" si="37"/>
        <v>8</v>
      </c>
      <c r="CJ444" s="260">
        <f t="shared" ref="CJ444:CJ507" si="41">SUM(BN444:CB444)</f>
        <v>8</v>
      </c>
      <c r="CK444" s="260">
        <f t="shared" ref="CK444:CK507" si="42">SUM(BO444:BS444)</f>
        <v>4</v>
      </c>
      <c r="CL444" s="260">
        <f t="shared" ref="CL444:CL507" si="43">SUM(BO444:BX444)</f>
        <v>4</v>
      </c>
      <c r="CM444" s="83">
        <v>2</v>
      </c>
      <c r="CN444" s="83" t="s">
        <v>4965</v>
      </c>
      <c r="CO444" s="140" t="s">
        <v>4965</v>
      </c>
      <c r="CP444" s="256" t="s">
        <v>4965</v>
      </c>
      <c r="CQ444" s="85" t="s">
        <v>4965</v>
      </c>
      <c r="CR444" s="85" t="s">
        <v>4965</v>
      </c>
      <c r="CS444" s="85" t="s">
        <v>4965</v>
      </c>
      <c r="CT444" s="85" t="s">
        <v>4965</v>
      </c>
      <c r="CU444" s="85"/>
    </row>
    <row r="445" spans="1:99" ht="12" customHeight="1" x14ac:dyDescent="0.2">
      <c r="A445" s="89" t="s">
        <v>2442</v>
      </c>
      <c r="B445" s="90" t="s">
        <v>1220</v>
      </c>
      <c r="C445" s="90" t="s">
        <v>1221</v>
      </c>
      <c r="D445" s="90" t="s">
        <v>1432</v>
      </c>
      <c r="E445" s="96" t="s">
        <v>1222</v>
      </c>
      <c r="F445" s="90" t="s">
        <v>1432</v>
      </c>
      <c r="G445" s="90" t="s">
        <v>166</v>
      </c>
      <c r="H445" s="90" t="s">
        <v>1458</v>
      </c>
      <c r="I445" s="90" t="s">
        <v>167</v>
      </c>
      <c r="J445" s="90">
        <v>524575</v>
      </c>
      <c r="K445" s="90">
        <v>174907</v>
      </c>
      <c r="L445" s="177" t="s">
        <v>3079</v>
      </c>
      <c r="M445" s="91">
        <v>41662</v>
      </c>
      <c r="N445" s="92" t="s">
        <v>1432</v>
      </c>
      <c r="O445" s="90">
        <v>39</v>
      </c>
      <c r="P445" s="90">
        <v>51</v>
      </c>
      <c r="Q445" s="93">
        <v>12</v>
      </c>
      <c r="R445" s="90" t="s">
        <v>168</v>
      </c>
      <c r="S445" s="90" t="s">
        <v>1154</v>
      </c>
      <c r="T445" s="92" t="s">
        <v>169</v>
      </c>
      <c r="U445" s="92" t="s">
        <v>170</v>
      </c>
      <c r="V445" s="90" t="s">
        <v>1439</v>
      </c>
      <c r="W445" s="92" t="s">
        <v>1432</v>
      </c>
      <c r="X445" s="90" t="s">
        <v>1442</v>
      </c>
      <c r="Y445" s="90" t="s">
        <v>1443</v>
      </c>
      <c r="Z445" s="90" t="s">
        <v>1443</v>
      </c>
      <c r="AA445" s="90" t="s">
        <v>1444</v>
      </c>
      <c r="AB445" s="385">
        <v>4.2999999999999997E-2</v>
      </c>
      <c r="AC445" s="94">
        <v>41662</v>
      </c>
      <c r="AD445" s="95" t="s">
        <v>1432</v>
      </c>
      <c r="AE445" s="157" t="s">
        <v>3063</v>
      </c>
      <c r="AF445" s="96" t="s">
        <v>1445</v>
      </c>
      <c r="AG445" s="97"/>
      <c r="AH445" s="96">
        <v>5</v>
      </c>
      <c r="AI445" s="96">
        <v>51</v>
      </c>
      <c r="AJ445" s="96">
        <v>-39</v>
      </c>
      <c r="AK445" s="96">
        <v>6</v>
      </c>
      <c r="AL445" s="96">
        <v>41</v>
      </c>
      <c r="AM445" s="96">
        <v>4</v>
      </c>
      <c r="AN445" s="96">
        <v>0</v>
      </c>
      <c r="AO445" s="96">
        <v>0</v>
      </c>
      <c r="AP445" s="96">
        <v>0</v>
      </c>
      <c r="AQ445" s="96">
        <v>-39</v>
      </c>
      <c r="AR445" s="96">
        <v>6</v>
      </c>
      <c r="AS445" s="96">
        <v>41</v>
      </c>
      <c r="AT445" s="96">
        <v>4</v>
      </c>
      <c r="AU445" s="96">
        <v>0</v>
      </c>
      <c r="AV445" s="96">
        <v>0</v>
      </c>
      <c r="AW445" s="96">
        <v>0</v>
      </c>
      <c r="AX445" s="96">
        <v>0</v>
      </c>
      <c r="AY445" s="96">
        <v>0</v>
      </c>
      <c r="AZ445" s="96">
        <v>0</v>
      </c>
      <c r="BA445" s="96">
        <v>0</v>
      </c>
      <c r="BB445" s="96">
        <v>0</v>
      </c>
      <c r="BC445" s="96">
        <v>0</v>
      </c>
      <c r="BD445" s="96">
        <v>0</v>
      </c>
      <c r="BE445" s="96">
        <v>0</v>
      </c>
      <c r="BF445" s="96">
        <v>0</v>
      </c>
      <c r="BG445" s="96">
        <v>0</v>
      </c>
      <c r="BH445" s="96">
        <v>0</v>
      </c>
      <c r="BI445" s="96">
        <v>0</v>
      </c>
      <c r="BJ445" s="96">
        <v>0</v>
      </c>
      <c r="BK445" s="96">
        <v>0</v>
      </c>
      <c r="BL445" s="120" t="s">
        <v>4490</v>
      </c>
      <c r="BM445" s="98">
        <v>0</v>
      </c>
      <c r="BN445" s="133">
        <f t="shared" si="40"/>
        <v>6</v>
      </c>
      <c r="BO445" s="241">
        <v>6</v>
      </c>
      <c r="BP445" s="79">
        <v>0</v>
      </c>
      <c r="BQ445" s="79">
        <v>0</v>
      </c>
      <c r="BR445" s="79">
        <v>0</v>
      </c>
      <c r="BS445" s="238">
        <v>0</v>
      </c>
      <c r="BT445" s="79">
        <v>0</v>
      </c>
      <c r="BU445" s="79">
        <v>0</v>
      </c>
      <c r="BV445" s="79">
        <v>0</v>
      </c>
      <c r="BW445" s="79">
        <v>0</v>
      </c>
      <c r="BX445" s="79">
        <v>0</v>
      </c>
      <c r="BY445" s="79">
        <v>0</v>
      </c>
      <c r="BZ445" s="79">
        <v>0</v>
      </c>
      <c r="CA445" s="79">
        <v>0</v>
      </c>
      <c r="CB445" s="79">
        <v>0</v>
      </c>
      <c r="CC445" s="79">
        <v>0</v>
      </c>
      <c r="CD445" s="79">
        <v>0</v>
      </c>
      <c r="CE445" s="79">
        <v>0</v>
      </c>
      <c r="CF445" s="79">
        <v>0</v>
      </c>
      <c r="CG445" s="79">
        <v>0</v>
      </c>
      <c r="CH445" s="79">
        <v>0</v>
      </c>
      <c r="CI445" s="81">
        <f t="shared" si="37"/>
        <v>12</v>
      </c>
      <c r="CJ445" s="260">
        <f t="shared" si="41"/>
        <v>12</v>
      </c>
      <c r="CK445" s="260">
        <f t="shared" si="42"/>
        <v>6</v>
      </c>
      <c r="CL445" s="260">
        <f t="shared" si="43"/>
        <v>6</v>
      </c>
      <c r="CM445" s="83">
        <v>2</v>
      </c>
      <c r="CN445" s="83" t="s">
        <v>4965</v>
      </c>
      <c r="CO445" s="140" t="s">
        <v>4965</v>
      </c>
      <c r="CP445" s="256" t="s">
        <v>4965</v>
      </c>
      <c r="CQ445" s="85" t="s">
        <v>4965</v>
      </c>
      <c r="CR445" s="85" t="s">
        <v>4965</v>
      </c>
      <c r="CS445" s="85" t="s">
        <v>4965</v>
      </c>
      <c r="CT445" s="85" t="s">
        <v>4965</v>
      </c>
      <c r="CU445" s="85"/>
    </row>
    <row r="446" spans="1:99" ht="12" customHeight="1" x14ac:dyDescent="0.2">
      <c r="A446" s="89" t="s">
        <v>2442</v>
      </c>
      <c r="B446" s="90" t="s">
        <v>171</v>
      </c>
      <c r="C446" s="90" t="s">
        <v>1432</v>
      </c>
      <c r="D446" s="90" t="s">
        <v>1432</v>
      </c>
      <c r="E446" s="96" t="s">
        <v>1432</v>
      </c>
      <c r="F446" s="90" t="s">
        <v>172</v>
      </c>
      <c r="G446" s="90" t="s">
        <v>5039</v>
      </c>
      <c r="H446" s="90" t="s">
        <v>3299</v>
      </c>
      <c r="I446" s="90" t="s">
        <v>173</v>
      </c>
      <c r="J446" s="90">
        <v>528686</v>
      </c>
      <c r="K446" s="90">
        <v>176535</v>
      </c>
      <c r="L446" s="177" t="s">
        <v>3066</v>
      </c>
      <c r="M446" s="91">
        <v>41564</v>
      </c>
      <c r="N446" s="92" t="s">
        <v>1432</v>
      </c>
      <c r="O446" s="90">
        <v>1</v>
      </c>
      <c r="P446" s="90">
        <v>9</v>
      </c>
      <c r="Q446" s="93">
        <v>8</v>
      </c>
      <c r="R446" s="90" t="s">
        <v>358</v>
      </c>
      <c r="S446" s="90" t="s">
        <v>1438</v>
      </c>
      <c r="T446" s="92" t="s">
        <v>1875</v>
      </c>
      <c r="U446" s="92" t="s">
        <v>359</v>
      </c>
      <c r="V446" s="90" t="s">
        <v>1439</v>
      </c>
      <c r="W446" s="92" t="s">
        <v>1432</v>
      </c>
      <c r="X446" s="90" t="s">
        <v>1442</v>
      </c>
      <c r="Y446" s="90" t="s">
        <v>1443</v>
      </c>
      <c r="Z446" s="90" t="s">
        <v>1444</v>
      </c>
      <c r="AA446" s="90" t="s">
        <v>2713</v>
      </c>
      <c r="AB446" s="385">
        <v>2.3E-2</v>
      </c>
      <c r="AC446" s="94">
        <v>41564</v>
      </c>
      <c r="AD446" s="95" t="s">
        <v>1432</v>
      </c>
      <c r="AE446" s="157" t="s">
        <v>3063</v>
      </c>
      <c r="AF446" s="96" t="s">
        <v>1445</v>
      </c>
      <c r="AG446" s="97"/>
      <c r="AH446" s="96">
        <v>0</v>
      </c>
      <c r="AI446" s="96">
        <v>0</v>
      </c>
      <c r="AJ446" s="96">
        <v>1</v>
      </c>
      <c r="AK446" s="96">
        <v>0</v>
      </c>
      <c r="AL446" s="96">
        <v>8</v>
      </c>
      <c r="AM446" s="96">
        <v>0</v>
      </c>
      <c r="AN446" s="96">
        <v>-1</v>
      </c>
      <c r="AO446" s="96">
        <v>0</v>
      </c>
      <c r="AP446" s="96">
        <v>0</v>
      </c>
      <c r="AQ446" s="96">
        <v>1</v>
      </c>
      <c r="AR446" s="96">
        <v>0</v>
      </c>
      <c r="AS446" s="96">
        <v>8</v>
      </c>
      <c r="AT446" s="96">
        <v>0</v>
      </c>
      <c r="AU446" s="96">
        <v>0</v>
      </c>
      <c r="AV446" s="96">
        <v>0</v>
      </c>
      <c r="AW446" s="96">
        <v>0</v>
      </c>
      <c r="AX446" s="96">
        <v>0</v>
      </c>
      <c r="AY446" s="96">
        <v>0</v>
      </c>
      <c r="AZ446" s="96">
        <v>0</v>
      </c>
      <c r="BA446" s="96">
        <v>0</v>
      </c>
      <c r="BB446" s="96">
        <v>-1</v>
      </c>
      <c r="BC446" s="96">
        <v>0</v>
      </c>
      <c r="BD446" s="96">
        <v>0</v>
      </c>
      <c r="BE446" s="96">
        <v>0</v>
      </c>
      <c r="BF446" s="96">
        <v>0</v>
      </c>
      <c r="BG446" s="96">
        <v>0</v>
      </c>
      <c r="BH446" s="96">
        <v>0</v>
      </c>
      <c r="BI446" s="96">
        <v>0</v>
      </c>
      <c r="BJ446" s="96">
        <v>0</v>
      </c>
      <c r="BK446" s="96">
        <v>0</v>
      </c>
      <c r="BL446" s="120" t="s">
        <v>4490</v>
      </c>
      <c r="BM446" s="98">
        <v>0</v>
      </c>
      <c r="BN446" s="133">
        <f t="shared" si="40"/>
        <v>4</v>
      </c>
      <c r="BO446" s="241">
        <v>4</v>
      </c>
      <c r="BP446" s="79">
        <v>0</v>
      </c>
      <c r="BQ446" s="79">
        <v>0</v>
      </c>
      <c r="BR446" s="79">
        <v>0</v>
      </c>
      <c r="BS446" s="238">
        <v>0</v>
      </c>
      <c r="BT446" s="79">
        <v>0</v>
      </c>
      <c r="BU446" s="79">
        <v>0</v>
      </c>
      <c r="BV446" s="79">
        <v>0</v>
      </c>
      <c r="BW446" s="79">
        <v>0</v>
      </c>
      <c r="BX446" s="79">
        <v>0</v>
      </c>
      <c r="BY446" s="79">
        <v>0</v>
      </c>
      <c r="BZ446" s="79">
        <v>0</v>
      </c>
      <c r="CA446" s="79">
        <v>0</v>
      </c>
      <c r="CB446" s="79">
        <v>0</v>
      </c>
      <c r="CC446" s="79">
        <v>0</v>
      </c>
      <c r="CD446" s="79">
        <v>0</v>
      </c>
      <c r="CE446" s="79">
        <v>0</v>
      </c>
      <c r="CF446" s="79">
        <v>0</v>
      </c>
      <c r="CG446" s="79">
        <v>0</v>
      </c>
      <c r="CH446" s="79">
        <v>0</v>
      </c>
      <c r="CI446" s="81">
        <f t="shared" si="37"/>
        <v>8</v>
      </c>
      <c r="CJ446" s="260">
        <f t="shared" si="41"/>
        <v>8</v>
      </c>
      <c r="CK446" s="260">
        <f t="shared" si="42"/>
        <v>4</v>
      </c>
      <c r="CL446" s="260">
        <f t="shared" si="43"/>
        <v>4</v>
      </c>
      <c r="CM446" s="83">
        <v>2</v>
      </c>
      <c r="CN446" s="83" t="s">
        <v>4965</v>
      </c>
      <c r="CO446" s="140" t="s">
        <v>4965</v>
      </c>
      <c r="CP446" s="256" t="s">
        <v>4965</v>
      </c>
      <c r="CQ446" s="85" t="s">
        <v>4965</v>
      </c>
      <c r="CR446" s="85" t="s">
        <v>4965</v>
      </c>
      <c r="CS446" s="85" t="s">
        <v>4965</v>
      </c>
      <c r="CT446" s="85" t="s">
        <v>4965</v>
      </c>
      <c r="CU446" s="85"/>
    </row>
    <row r="447" spans="1:99" ht="12" customHeight="1" x14ac:dyDescent="0.2">
      <c r="A447" s="89" t="s">
        <v>2442</v>
      </c>
      <c r="B447" s="90" t="s">
        <v>360</v>
      </c>
      <c r="C447" s="90" t="s">
        <v>1432</v>
      </c>
      <c r="D447" s="90" t="s">
        <v>1432</v>
      </c>
      <c r="E447" s="96" t="s">
        <v>1432</v>
      </c>
      <c r="F447" s="90" t="s">
        <v>361</v>
      </c>
      <c r="G447" s="90" t="s">
        <v>195</v>
      </c>
      <c r="H447" s="90" t="s">
        <v>3875</v>
      </c>
      <c r="I447" s="90" t="s">
        <v>196</v>
      </c>
      <c r="J447" s="90">
        <v>528761</v>
      </c>
      <c r="K447" s="90">
        <v>173137</v>
      </c>
      <c r="L447" s="177" t="s">
        <v>3076</v>
      </c>
      <c r="M447" s="91">
        <v>42094</v>
      </c>
      <c r="N447" s="92" t="s">
        <v>1432</v>
      </c>
      <c r="O447" s="90">
        <v>0</v>
      </c>
      <c r="P447" s="90">
        <v>2</v>
      </c>
      <c r="Q447" s="93">
        <v>2</v>
      </c>
      <c r="R447" s="90" t="s">
        <v>362</v>
      </c>
      <c r="S447" s="90" t="s">
        <v>1438</v>
      </c>
      <c r="T447" s="92" t="s">
        <v>363</v>
      </c>
      <c r="U447" s="92" t="s">
        <v>364</v>
      </c>
      <c r="V447" s="90" t="s">
        <v>1439</v>
      </c>
      <c r="W447" s="92" t="s">
        <v>1432</v>
      </c>
      <c r="X447" s="90" t="s">
        <v>1442</v>
      </c>
      <c r="Y447" s="90" t="s">
        <v>1443</v>
      </c>
      <c r="Z447" s="90" t="s">
        <v>1444</v>
      </c>
      <c r="AA447" s="90" t="s">
        <v>2713</v>
      </c>
      <c r="AB447" s="385">
        <v>1.6E-2</v>
      </c>
      <c r="AC447" s="94">
        <v>42094</v>
      </c>
      <c r="AD447" s="95" t="s">
        <v>1432</v>
      </c>
      <c r="AE447" s="157" t="s">
        <v>3063</v>
      </c>
      <c r="AF447" s="96" t="s">
        <v>1445</v>
      </c>
      <c r="AG447" s="96">
        <v>0</v>
      </c>
      <c r="AH447" s="96">
        <v>0</v>
      </c>
      <c r="AI447" s="96">
        <v>0</v>
      </c>
      <c r="AJ447" s="96">
        <v>0</v>
      </c>
      <c r="AK447" s="96">
        <v>2</v>
      </c>
      <c r="AL447" s="96">
        <v>0</v>
      </c>
      <c r="AM447" s="96">
        <v>0</v>
      </c>
      <c r="AN447" s="96">
        <v>0</v>
      </c>
      <c r="AO447" s="96">
        <v>0</v>
      </c>
      <c r="AP447" s="96">
        <v>0</v>
      </c>
      <c r="AQ447" s="96">
        <v>0</v>
      </c>
      <c r="AR447" s="96">
        <v>2</v>
      </c>
      <c r="AS447" s="96">
        <v>0</v>
      </c>
      <c r="AT447" s="96">
        <v>0</v>
      </c>
      <c r="AU447" s="96">
        <v>0</v>
      </c>
      <c r="AV447" s="96">
        <v>0</v>
      </c>
      <c r="AW447" s="96">
        <v>0</v>
      </c>
      <c r="AX447" s="96">
        <v>0</v>
      </c>
      <c r="AY447" s="96">
        <v>0</v>
      </c>
      <c r="AZ447" s="96">
        <v>0</v>
      </c>
      <c r="BA447" s="96">
        <v>0</v>
      </c>
      <c r="BB447" s="96">
        <v>0</v>
      </c>
      <c r="BC447" s="96">
        <v>0</v>
      </c>
      <c r="BD447" s="96">
        <v>0</v>
      </c>
      <c r="BE447" s="96">
        <v>0</v>
      </c>
      <c r="BF447" s="96">
        <v>0</v>
      </c>
      <c r="BG447" s="96">
        <v>0</v>
      </c>
      <c r="BH447" s="96">
        <v>0</v>
      </c>
      <c r="BI447" s="96">
        <v>0</v>
      </c>
      <c r="BJ447" s="96">
        <v>0</v>
      </c>
      <c r="BK447" s="96">
        <v>0</v>
      </c>
      <c r="BL447" s="120" t="s">
        <v>4490</v>
      </c>
      <c r="BM447" s="98">
        <v>0</v>
      </c>
      <c r="BN447" s="133">
        <f t="shared" si="40"/>
        <v>1</v>
      </c>
      <c r="BO447" s="241">
        <v>1</v>
      </c>
      <c r="BP447" s="79">
        <v>0</v>
      </c>
      <c r="BQ447" s="79">
        <v>0</v>
      </c>
      <c r="BR447" s="79">
        <v>0</v>
      </c>
      <c r="BS447" s="238">
        <v>0</v>
      </c>
      <c r="BT447" s="79">
        <v>0</v>
      </c>
      <c r="BU447" s="79">
        <v>0</v>
      </c>
      <c r="BV447" s="79">
        <v>0</v>
      </c>
      <c r="BW447" s="79">
        <v>0</v>
      </c>
      <c r="BX447" s="79">
        <v>0</v>
      </c>
      <c r="BY447" s="79">
        <v>0</v>
      </c>
      <c r="BZ447" s="79">
        <v>0</v>
      </c>
      <c r="CA447" s="79">
        <v>0</v>
      </c>
      <c r="CB447" s="79">
        <v>0</v>
      </c>
      <c r="CC447" s="79">
        <v>0</v>
      </c>
      <c r="CD447" s="79">
        <v>0</v>
      </c>
      <c r="CE447" s="79">
        <v>0</v>
      </c>
      <c r="CF447" s="79">
        <v>0</v>
      </c>
      <c r="CG447" s="79">
        <v>0</v>
      </c>
      <c r="CH447" s="79">
        <v>0</v>
      </c>
      <c r="CI447" s="81">
        <f t="shared" si="37"/>
        <v>2</v>
      </c>
      <c r="CJ447" s="260">
        <f t="shared" si="41"/>
        <v>2</v>
      </c>
      <c r="CK447" s="260">
        <f t="shared" si="42"/>
        <v>1</v>
      </c>
      <c r="CL447" s="260">
        <f t="shared" si="43"/>
        <v>1</v>
      </c>
      <c r="CM447" s="83">
        <v>2</v>
      </c>
      <c r="CN447" s="83" t="s">
        <v>4965</v>
      </c>
      <c r="CO447" s="140" t="s">
        <v>4965</v>
      </c>
      <c r="CP447" s="256" t="s">
        <v>4965</v>
      </c>
      <c r="CQ447" s="85" t="s">
        <v>4965</v>
      </c>
      <c r="CR447" s="85" t="s">
        <v>4965</v>
      </c>
      <c r="CS447" s="85" t="s">
        <v>4965</v>
      </c>
      <c r="CT447" s="85" t="s">
        <v>4965</v>
      </c>
      <c r="CU447" s="85"/>
    </row>
    <row r="448" spans="1:99" ht="12" customHeight="1" x14ac:dyDescent="0.2">
      <c r="A448" s="89" t="s">
        <v>2442</v>
      </c>
      <c r="B448" s="90" t="s">
        <v>365</v>
      </c>
      <c r="C448" s="90" t="s">
        <v>1432</v>
      </c>
      <c r="D448" s="90" t="s">
        <v>1432</v>
      </c>
      <c r="E448" s="96" t="s">
        <v>443</v>
      </c>
      <c r="F448" s="90" t="s">
        <v>1432</v>
      </c>
      <c r="G448" s="90" t="s">
        <v>444</v>
      </c>
      <c r="H448" s="90" t="s">
        <v>2717</v>
      </c>
      <c r="I448" s="90" t="s">
        <v>445</v>
      </c>
      <c r="J448" s="90">
        <v>527339</v>
      </c>
      <c r="K448" s="90">
        <v>176604</v>
      </c>
      <c r="L448" s="177" t="s">
        <v>4766</v>
      </c>
      <c r="M448" s="91">
        <v>41341</v>
      </c>
      <c r="N448" s="92" t="s">
        <v>1432</v>
      </c>
      <c r="O448" s="90">
        <v>8</v>
      </c>
      <c r="P448" s="90">
        <v>3</v>
      </c>
      <c r="Q448" s="93">
        <v>-5</v>
      </c>
      <c r="R448" s="90" t="s">
        <v>366</v>
      </c>
      <c r="S448" s="90" t="s">
        <v>1438</v>
      </c>
      <c r="T448" s="92" t="s">
        <v>4804</v>
      </c>
      <c r="U448" s="92" t="s">
        <v>367</v>
      </c>
      <c r="V448" s="90" t="s">
        <v>1439</v>
      </c>
      <c r="W448" s="92" t="s">
        <v>1432</v>
      </c>
      <c r="X448" s="90" t="s">
        <v>1442</v>
      </c>
      <c r="Y448" s="90" t="s">
        <v>1453</v>
      </c>
      <c r="Z448" s="90" t="s">
        <v>1444</v>
      </c>
      <c r="AA448" s="90" t="s">
        <v>4207</v>
      </c>
      <c r="AB448" s="385">
        <v>3.2000000000000001E-2</v>
      </c>
      <c r="AC448" s="94">
        <v>41341</v>
      </c>
      <c r="AD448" s="95" t="s">
        <v>1432</v>
      </c>
      <c r="AE448" s="157" t="s">
        <v>3063</v>
      </c>
      <c r="AF448" s="96" t="s">
        <v>1445</v>
      </c>
      <c r="AG448" s="97"/>
      <c r="AH448" s="96">
        <v>0</v>
      </c>
      <c r="AI448" s="96">
        <v>0</v>
      </c>
      <c r="AJ448" s="96">
        <v>0</v>
      </c>
      <c r="AK448" s="96">
        <v>-5</v>
      </c>
      <c r="AL448" s="96">
        <v>-3</v>
      </c>
      <c r="AM448" s="96">
        <v>1</v>
      </c>
      <c r="AN448" s="96">
        <v>2</v>
      </c>
      <c r="AO448" s="96">
        <v>0</v>
      </c>
      <c r="AP448" s="96">
        <v>0</v>
      </c>
      <c r="AQ448" s="96">
        <v>0</v>
      </c>
      <c r="AR448" s="96">
        <v>-5</v>
      </c>
      <c r="AS448" s="96">
        <v>-3</v>
      </c>
      <c r="AT448" s="96">
        <v>0</v>
      </c>
      <c r="AU448" s="96">
        <v>0</v>
      </c>
      <c r="AV448" s="96">
        <v>0</v>
      </c>
      <c r="AW448" s="96">
        <v>0</v>
      </c>
      <c r="AX448" s="96">
        <v>0</v>
      </c>
      <c r="AY448" s="96">
        <v>0</v>
      </c>
      <c r="AZ448" s="96">
        <v>0</v>
      </c>
      <c r="BA448" s="96">
        <v>1</v>
      </c>
      <c r="BB448" s="96">
        <v>2</v>
      </c>
      <c r="BC448" s="96">
        <v>0</v>
      </c>
      <c r="BD448" s="96">
        <v>0</v>
      </c>
      <c r="BE448" s="96">
        <v>0</v>
      </c>
      <c r="BF448" s="96">
        <v>0</v>
      </c>
      <c r="BG448" s="96">
        <v>0</v>
      </c>
      <c r="BH448" s="96">
        <v>0</v>
      </c>
      <c r="BI448" s="96">
        <v>0</v>
      </c>
      <c r="BJ448" s="96">
        <v>0</v>
      </c>
      <c r="BK448" s="96">
        <v>0</v>
      </c>
      <c r="BL448" s="120" t="s">
        <v>4490</v>
      </c>
      <c r="BM448" s="98">
        <v>0</v>
      </c>
      <c r="BN448" s="133">
        <f t="shared" si="40"/>
        <v>-2.5</v>
      </c>
      <c r="BO448" s="241">
        <v>-2.5</v>
      </c>
      <c r="BP448" s="79">
        <v>0</v>
      </c>
      <c r="BQ448" s="79">
        <v>0</v>
      </c>
      <c r="BR448" s="79">
        <v>0</v>
      </c>
      <c r="BS448" s="238">
        <v>0</v>
      </c>
      <c r="BT448" s="79">
        <v>0</v>
      </c>
      <c r="BU448" s="79">
        <v>0</v>
      </c>
      <c r="BV448" s="79">
        <v>0</v>
      </c>
      <c r="BW448" s="79">
        <v>0</v>
      </c>
      <c r="BX448" s="79">
        <v>0</v>
      </c>
      <c r="BY448" s="79">
        <v>0</v>
      </c>
      <c r="BZ448" s="79">
        <v>0</v>
      </c>
      <c r="CA448" s="79">
        <v>0</v>
      </c>
      <c r="CB448" s="79">
        <v>0</v>
      </c>
      <c r="CC448" s="79">
        <v>0</v>
      </c>
      <c r="CD448" s="79">
        <v>0</v>
      </c>
      <c r="CE448" s="79">
        <v>0</v>
      </c>
      <c r="CF448" s="79">
        <v>0</v>
      </c>
      <c r="CG448" s="79">
        <v>0</v>
      </c>
      <c r="CH448" s="79">
        <v>0</v>
      </c>
      <c r="CI448" s="81">
        <f t="shared" si="37"/>
        <v>-5</v>
      </c>
      <c r="CJ448" s="260">
        <f t="shared" si="41"/>
        <v>-5</v>
      </c>
      <c r="CK448" s="260">
        <f t="shared" si="42"/>
        <v>-2.5</v>
      </c>
      <c r="CL448" s="260">
        <f t="shared" si="43"/>
        <v>-2.5</v>
      </c>
      <c r="CM448" s="83">
        <v>8</v>
      </c>
      <c r="CN448" s="254" t="s">
        <v>4965</v>
      </c>
      <c r="CO448" s="140" t="s">
        <v>4965</v>
      </c>
      <c r="CP448" s="256" t="s">
        <v>4965</v>
      </c>
      <c r="CQ448" s="86" t="s">
        <v>4965</v>
      </c>
      <c r="CR448" s="85" t="s">
        <v>4965</v>
      </c>
      <c r="CS448" s="85" t="s">
        <v>4965</v>
      </c>
      <c r="CT448" s="85" t="s">
        <v>4965</v>
      </c>
      <c r="CU448" s="86"/>
    </row>
    <row r="449" spans="1:99" ht="12" customHeight="1" x14ac:dyDescent="0.2">
      <c r="A449" s="89" t="s">
        <v>2442</v>
      </c>
      <c r="B449" s="90" t="s">
        <v>368</v>
      </c>
      <c r="C449" s="168"/>
      <c r="D449" s="90" t="s">
        <v>1432</v>
      </c>
      <c r="E449" s="96" t="s">
        <v>1432</v>
      </c>
      <c r="F449" s="90" t="s">
        <v>1894</v>
      </c>
      <c r="G449" s="90" t="s">
        <v>369</v>
      </c>
      <c r="H449" s="90" t="s">
        <v>3875</v>
      </c>
      <c r="I449" s="90" t="s">
        <v>370</v>
      </c>
      <c r="J449" s="90">
        <v>529051</v>
      </c>
      <c r="K449" s="90">
        <v>172623</v>
      </c>
      <c r="L449" s="177" t="s">
        <v>3077</v>
      </c>
      <c r="M449" s="91">
        <v>42094</v>
      </c>
      <c r="N449" s="92" t="s">
        <v>1432</v>
      </c>
      <c r="O449" s="90">
        <v>0</v>
      </c>
      <c r="P449" s="90">
        <v>8</v>
      </c>
      <c r="Q449" s="93">
        <v>8</v>
      </c>
      <c r="R449" s="90" t="s">
        <v>371</v>
      </c>
      <c r="S449" s="90" t="s">
        <v>1438</v>
      </c>
      <c r="T449" s="92" t="s">
        <v>1875</v>
      </c>
      <c r="U449" s="92" t="s">
        <v>372</v>
      </c>
      <c r="V449" s="90" t="s">
        <v>1439</v>
      </c>
      <c r="W449" s="92" t="s">
        <v>1432</v>
      </c>
      <c r="X449" s="90" t="s">
        <v>1442</v>
      </c>
      <c r="Y449" s="90" t="s">
        <v>1443</v>
      </c>
      <c r="Z449" s="90" t="s">
        <v>1444</v>
      </c>
      <c r="AA449" s="90" t="s">
        <v>2713</v>
      </c>
      <c r="AB449" s="385">
        <v>7.4999999999999997E-2</v>
      </c>
      <c r="AC449" s="94">
        <v>42094</v>
      </c>
      <c r="AD449" s="95" t="s">
        <v>1432</v>
      </c>
      <c r="AE449" s="157" t="s">
        <v>1931</v>
      </c>
      <c r="AF449" s="96" t="s">
        <v>373</v>
      </c>
      <c r="AG449" s="96">
        <v>0</v>
      </c>
      <c r="AH449" s="96">
        <v>0</v>
      </c>
      <c r="AI449" s="96">
        <v>0</v>
      </c>
      <c r="AJ449" s="96">
        <v>0</v>
      </c>
      <c r="AK449" s="96">
        <v>0</v>
      </c>
      <c r="AL449" s="96">
        <v>6</v>
      </c>
      <c r="AM449" s="96">
        <v>2</v>
      </c>
      <c r="AN449" s="96">
        <v>0</v>
      </c>
      <c r="AO449" s="96">
        <v>0</v>
      </c>
      <c r="AP449" s="96">
        <v>0</v>
      </c>
      <c r="AQ449" s="96">
        <v>0</v>
      </c>
      <c r="AR449" s="96">
        <v>0</v>
      </c>
      <c r="AS449" s="96">
        <v>6</v>
      </c>
      <c r="AT449" s="96">
        <v>2</v>
      </c>
      <c r="AU449" s="96">
        <v>0</v>
      </c>
      <c r="AV449" s="96">
        <v>0</v>
      </c>
      <c r="AW449" s="96">
        <v>0</v>
      </c>
      <c r="AX449" s="96">
        <v>0</v>
      </c>
      <c r="AY449" s="96">
        <v>0</v>
      </c>
      <c r="AZ449" s="96">
        <v>0</v>
      </c>
      <c r="BA449" s="96">
        <v>0</v>
      </c>
      <c r="BB449" s="96">
        <v>0</v>
      </c>
      <c r="BC449" s="96">
        <v>0</v>
      </c>
      <c r="BD449" s="96">
        <v>0</v>
      </c>
      <c r="BE449" s="96">
        <v>0</v>
      </c>
      <c r="BF449" s="96">
        <v>0</v>
      </c>
      <c r="BG449" s="96">
        <v>0</v>
      </c>
      <c r="BH449" s="96">
        <v>0</v>
      </c>
      <c r="BI449" s="96">
        <v>0</v>
      </c>
      <c r="BJ449" s="96">
        <v>0</v>
      </c>
      <c r="BK449" s="96">
        <v>0</v>
      </c>
      <c r="BL449" s="120" t="s">
        <v>4490</v>
      </c>
      <c r="BM449" s="98">
        <v>0</v>
      </c>
      <c r="BN449" s="133">
        <f t="shared" si="40"/>
        <v>4</v>
      </c>
      <c r="BO449" s="241">
        <v>4</v>
      </c>
      <c r="BP449" s="79">
        <v>0</v>
      </c>
      <c r="BQ449" s="79">
        <v>0</v>
      </c>
      <c r="BR449" s="79">
        <v>0</v>
      </c>
      <c r="BS449" s="238">
        <v>0</v>
      </c>
      <c r="BT449" s="79">
        <v>0</v>
      </c>
      <c r="BU449" s="79">
        <v>0</v>
      </c>
      <c r="BV449" s="79">
        <v>0</v>
      </c>
      <c r="BW449" s="79">
        <v>0</v>
      </c>
      <c r="BX449" s="79">
        <v>0</v>
      </c>
      <c r="BY449" s="79">
        <v>0</v>
      </c>
      <c r="BZ449" s="79">
        <v>0</v>
      </c>
      <c r="CA449" s="79">
        <v>0</v>
      </c>
      <c r="CB449" s="79">
        <v>0</v>
      </c>
      <c r="CC449" s="79">
        <v>0</v>
      </c>
      <c r="CD449" s="79">
        <v>0</v>
      </c>
      <c r="CE449" s="79">
        <v>0</v>
      </c>
      <c r="CF449" s="79">
        <v>0</v>
      </c>
      <c r="CG449" s="79">
        <v>0</v>
      </c>
      <c r="CH449" s="79">
        <v>0</v>
      </c>
      <c r="CI449" s="81">
        <f t="shared" si="37"/>
        <v>8</v>
      </c>
      <c r="CJ449" s="260">
        <f t="shared" si="41"/>
        <v>8</v>
      </c>
      <c r="CK449" s="260">
        <f t="shared" si="42"/>
        <v>4</v>
      </c>
      <c r="CL449" s="260">
        <f t="shared" si="43"/>
        <v>4</v>
      </c>
      <c r="CM449" s="83">
        <v>2</v>
      </c>
      <c r="CN449" s="83" t="s">
        <v>4965</v>
      </c>
      <c r="CO449" s="140" t="s">
        <v>4965</v>
      </c>
      <c r="CP449" s="256" t="s">
        <v>4965</v>
      </c>
      <c r="CQ449" s="85" t="s">
        <v>4965</v>
      </c>
      <c r="CR449" s="85" t="s">
        <v>4965</v>
      </c>
      <c r="CS449" s="85" t="s">
        <v>4965</v>
      </c>
      <c r="CT449" s="85" t="s">
        <v>4965</v>
      </c>
      <c r="CU449" s="85"/>
    </row>
    <row r="450" spans="1:99" ht="12" customHeight="1" x14ac:dyDescent="0.2">
      <c r="A450" s="89" t="s">
        <v>2442</v>
      </c>
      <c r="B450" s="90" t="s">
        <v>374</v>
      </c>
      <c r="C450" s="90" t="s">
        <v>1432</v>
      </c>
      <c r="D450" s="90" t="s">
        <v>1432</v>
      </c>
      <c r="E450" s="96" t="s">
        <v>1432</v>
      </c>
      <c r="F450" s="90" t="s">
        <v>375</v>
      </c>
      <c r="G450" s="90" t="s">
        <v>3313</v>
      </c>
      <c r="H450" s="90" t="s">
        <v>1458</v>
      </c>
      <c r="I450" s="90" t="s">
        <v>376</v>
      </c>
      <c r="J450" s="90">
        <v>524586</v>
      </c>
      <c r="K450" s="90">
        <v>175212</v>
      </c>
      <c r="L450" s="177" t="s">
        <v>3088</v>
      </c>
      <c r="M450" s="91">
        <v>42054</v>
      </c>
      <c r="N450" s="92" t="s">
        <v>1432</v>
      </c>
      <c r="O450" s="90">
        <v>0</v>
      </c>
      <c r="P450" s="90">
        <v>1</v>
      </c>
      <c r="Q450" s="93">
        <v>1</v>
      </c>
      <c r="R450" s="90" t="s">
        <v>378</v>
      </c>
      <c r="S450" s="90" t="s">
        <v>1389</v>
      </c>
      <c r="T450" s="92" t="s">
        <v>169</v>
      </c>
      <c r="U450" s="92" t="s">
        <v>379</v>
      </c>
      <c r="V450" s="90" t="s">
        <v>1439</v>
      </c>
      <c r="W450" s="92" t="s">
        <v>1432</v>
      </c>
      <c r="X450" s="90" t="s">
        <v>1442</v>
      </c>
      <c r="Y450" s="90" t="s">
        <v>3893</v>
      </c>
      <c r="Z450" s="90" t="s">
        <v>1444</v>
      </c>
      <c r="AA450" s="90" t="s">
        <v>4720</v>
      </c>
      <c r="AB450" s="385">
        <v>6.0000000000000001E-3</v>
      </c>
      <c r="AC450" s="94">
        <v>42054</v>
      </c>
      <c r="AD450" s="95" t="s">
        <v>1432</v>
      </c>
      <c r="AE450" s="157" t="s">
        <v>3063</v>
      </c>
      <c r="AF450" s="96" t="s">
        <v>1445</v>
      </c>
      <c r="AG450" s="97"/>
      <c r="AH450" s="96">
        <v>0</v>
      </c>
      <c r="AI450" s="96">
        <v>0</v>
      </c>
      <c r="AJ450" s="96">
        <v>0</v>
      </c>
      <c r="AK450" s="96">
        <v>1</v>
      </c>
      <c r="AL450" s="96">
        <v>0</v>
      </c>
      <c r="AM450" s="96">
        <v>0</v>
      </c>
      <c r="AN450" s="96">
        <v>0</v>
      </c>
      <c r="AO450" s="96">
        <v>0</v>
      </c>
      <c r="AP450" s="96">
        <v>0</v>
      </c>
      <c r="AQ450" s="96">
        <v>0</v>
      </c>
      <c r="AR450" s="96">
        <v>1</v>
      </c>
      <c r="AS450" s="96">
        <v>0</v>
      </c>
      <c r="AT450" s="96">
        <v>0</v>
      </c>
      <c r="AU450" s="96">
        <v>0</v>
      </c>
      <c r="AV450" s="96">
        <v>0</v>
      </c>
      <c r="AW450" s="96">
        <v>0</v>
      </c>
      <c r="AX450" s="96">
        <v>0</v>
      </c>
      <c r="AY450" s="96">
        <v>0</v>
      </c>
      <c r="AZ450" s="96">
        <v>0</v>
      </c>
      <c r="BA450" s="96">
        <v>0</v>
      </c>
      <c r="BB450" s="96">
        <v>0</v>
      </c>
      <c r="BC450" s="96">
        <v>0</v>
      </c>
      <c r="BD450" s="96">
        <v>0</v>
      </c>
      <c r="BE450" s="96">
        <v>0</v>
      </c>
      <c r="BF450" s="96">
        <v>0</v>
      </c>
      <c r="BG450" s="96">
        <v>0</v>
      </c>
      <c r="BH450" s="96">
        <v>0</v>
      </c>
      <c r="BI450" s="96">
        <v>0</v>
      </c>
      <c r="BJ450" s="96">
        <v>0</v>
      </c>
      <c r="BK450" s="96">
        <v>0</v>
      </c>
      <c r="BL450" s="120" t="s">
        <v>4490</v>
      </c>
      <c r="BM450" s="98">
        <v>0</v>
      </c>
      <c r="BN450" s="133">
        <f t="shared" si="40"/>
        <v>0.5</v>
      </c>
      <c r="BO450" s="241">
        <v>0.5</v>
      </c>
      <c r="BP450" s="79">
        <v>0</v>
      </c>
      <c r="BQ450" s="79">
        <v>0</v>
      </c>
      <c r="BR450" s="79">
        <v>0</v>
      </c>
      <c r="BS450" s="238">
        <v>0</v>
      </c>
      <c r="BT450" s="79">
        <v>0</v>
      </c>
      <c r="BU450" s="79">
        <v>0</v>
      </c>
      <c r="BV450" s="79">
        <v>0</v>
      </c>
      <c r="BW450" s="79">
        <v>0</v>
      </c>
      <c r="BX450" s="79">
        <v>0</v>
      </c>
      <c r="BY450" s="79">
        <v>0</v>
      </c>
      <c r="BZ450" s="79">
        <v>0</v>
      </c>
      <c r="CA450" s="79">
        <v>0</v>
      </c>
      <c r="CB450" s="79">
        <v>0</v>
      </c>
      <c r="CC450" s="79">
        <v>0</v>
      </c>
      <c r="CD450" s="79">
        <v>0</v>
      </c>
      <c r="CE450" s="79">
        <v>0</v>
      </c>
      <c r="CF450" s="79">
        <v>0</v>
      </c>
      <c r="CG450" s="79">
        <v>0</v>
      </c>
      <c r="CH450" s="79">
        <v>0</v>
      </c>
      <c r="CI450" s="81">
        <f t="shared" si="37"/>
        <v>1</v>
      </c>
      <c r="CJ450" s="260">
        <f t="shared" si="41"/>
        <v>1</v>
      </c>
      <c r="CK450" s="260">
        <f t="shared" si="42"/>
        <v>0.5</v>
      </c>
      <c r="CL450" s="260">
        <f t="shared" si="43"/>
        <v>0.5</v>
      </c>
      <c r="CM450" s="83">
        <v>8</v>
      </c>
      <c r="CN450" s="254" t="s">
        <v>4965</v>
      </c>
      <c r="CO450" s="140" t="s">
        <v>4965</v>
      </c>
      <c r="CP450" s="256" t="s">
        <v>4965</v>
      </c>
      <c r="CQ450" s="86" t="s">
        <v>4965</v>
      </c>
      <c r="CR450" s="85" t="s">
        <v>4965</v>
      </c>
      <c r="CS450" s="85" t="s">
        <v>4965</v>
      </c>
      <c r="CT450" s="85" t="s">
        <v>4965</v>
      </c>
      <c r="CU450" s="86"/>
    </row>
    <row r="451" spans="1:99" ht="12" customHeight="1" x14ac:dyDescent="0.2">
      <c r="A451" s="89" t="s">
        <v>2442</v>
      </c>
      <c r="B451" s="90" t="s">
        <v>380</v>
      </c>
      <c r="C451" s="90" t="s">
        <v>1432</v>
      </c>
      <c r="D451" s="90" t="s">
        <v>1432</v>
      </c>
      <c r="E451" s="96" t="s">
        <v>1432</v>
      </c>
      <c r="F451" s="90" t="s">
        <v>381</v>
      </c>
      <c r="G451" s="90" t="s">
        <v>4568</v>
      </c>
      <c r="H451" s="90" t="s">
        <v>1458</v>
      </c>
      <c r="I451" s="90" t="s">
        <v>382</v>
      </c>
      <c r="J451" s="90">
        <v>523602</v>
      </c>
      <c r="K451" s="90">
        <v>175799</v>
      </c>
      <c r="L451" s="177" t="s">
        <v>3088</v>
      </c>
      <c r="M451" s="91">
        <v>42093</v>
      </c>
      <c r="N451" s="92" t="s">
        <v>1432</v>
      </c>
      <c r="O451" s="90">
        <v>2</v>
      </c>
      <c r="P451" s="90">
        <v>6</v>
      </c>
      <c r="Q451" s="93">
        <v>4</v>
      </c>
      <c r="R451" s="90" t="s">
        <v>2169</v>
      </c>
      <c r="S451" s="90" t="s">
        <v>1438</v>
      </c>
      <c r="T451" s="92" t="s">
        <v>1712</v>
      </c>
      <c r="U451" s="92" t="s">
        <v>2170</v>
      </c>
      <c r="V451" s="90" t="s">
        <v>1439</v>
      </c>
      <c r="W451" s="92" t="s">
        <v>1432</v>
      </c>
      <c r="X451" s="90" t="s">
        <v>1442</v>
      </c>
      <c r="Y451" s="90" t="s">
        <v>4694</v>
      </c>
      <c r="Z451" s="90" t="s">
        <v>1444</v>
      </c>
      <c r="AA451" s="90" t="s">
        <v>2723</v>
      </c>
      <c r="AB451" s="385">
        <v>1.7000000000000001E-2</v>
      </c>
      <c r="AC451" s="94">
        <v>42093</v>
      </c>
      <c r="AD451" s="95" t="s">
        <v>1432</v>
      </c>
      <c r="AE451" s="157" t="s">
        <v>3063</v>
      </c>
      <c r="AF451" s="96" t="s">
        <v>1445</v>
      </c>
      <c r="AG451" s="96">
        <v>0</v>
      </c>
      <c r="AH451" s="96">
        <v>0</v>
      </c>
      <c r="AI451" s="96">
        <v>0</v>
      </c>
      <c r="AJ451" s="96">
        <v>0</v>
      </c>
      <c r="AK451" s="96">
        <v>4</v>
      </c>
      <c r="AL451" s="96">
        <v>2</v>
      </c>
      <c r="AM451" s="96">
        <v>-2</v>
      </c>
      <c r="AN451" s="96">
        <v>0</v>
      </c>
      <c r="AO451" s="96">
        <v>0</v>
      </c>
      <c r="AP451" s="96">
        <v>0</v>
      </c>
      <c r="AQ451" s="96">
        <v>0</v>
      </c>
      <c r="AR451" s="96">
        <v>4</v>
      </c>
      <c r="AS451" s="96">
        <v>2</v>
      </c>
      <c r="AT451" s="96">
        <v>-2</v>
      </c>
      <c r="AU451" s="96">
        <v>0</v>
      </c>
      <c r="AV451" s="96">
        <v>0</v>
      </c>
      <c r="AW451" s="96">
        <v>0</v>
      </c>
      <c r="AX451" s="96">
        <v>0</v>
      </c>
      <c r="AY451" s="96">
        <v>0</v>
      </c>
      <c r="AZ451" s="96">
        <v>0</v>
      </c>
      <c r="BA451" s="96">
        <v>0</v>
      </c>
      <c r="BB451" s="96">
        <v>0</v>
      </c>
      <c r="BC451" s="96">
        <v>0</v>
      </c>
      <c r="BD451" s="96">
        <v>0</v>
      </c>
      <c r="BE451" s="96">
        <v>0</v>
      </c>
      <c r="BF451" s="96">
        <v>0</v>
      </c>
      <c r="BG451" s="96">
        <v>0</v>
      </c>
      <c r="BH451" s="96">
        <v>0</v>
      </c>
      <c r="BI451" s="96">
        <v>0</v>
      </c>
      <c r="BJ451" s="96">
        <v>0</v>
      </c>
      <c r="BK451" s="96">
        <v>0</v>
      </c>
      <c r="BL451" s="120" t="s">
        <v>4490</v>
      </c>
      <c r="BM451" s="98">
        <v>0</v>
      </c>
      <c r="BN451" s="133">
        <f t="shared" si="40"/>
        <v>2</v>
      </c>
      <c r="BO451" s="241">
        <v>2</v>
      </c>
      <c r="BP451" s="79">
        <v>0</v>
      </c>
      <c r="BQ451" s="79">
        <v>0</v>
      </c>
      <c r="BR451" s="79">
        <v>0</v>
      </c>
      <c r="BS451" s="238">
        <v>0</v>
      </c>
      <c r="BT451" s="79">
        <v>0</v>
      </c>
      <c r="BU451" s="79">
        <v>0</v>
      </c>
      <c r="BV451" s="79">
        <v>0</v>
      </c>
      <c r="BW451" s="79">
        <v>0</v>
      </c>
      <c r="BX451" s="79">
        <v>0</v>
      </c>
      <c r="BY451" s="79">
        <v>0</v>
      </c>
      <c r="BZ451" s="79">
        <v>0</v>
      </c>
      <c r="CA451" s="79">
        <v>0</v>
      </c>
      <c r="CB451" s="79">
        <v>0</v>
      </c>
      <c r="CC451" s="79">
        <v>0</v>
      </c>
      <c r="CD451" s="79">
        <v>0</v>
      </c>
      <c r="CE451" s="79">
        <v>0</v>
      </c>
      <c r="CF451" s="79">
        <v>0</v>
      </c>
      <c r="CG451" s="79">
        <v>0</v>
      </c>
      <c r="CH451" s="79">
        <v>0</v>
      </c>
      <c r="CI451" s="81">
        <f t="shared" si="37"/>
        <v>4</v>
      </c>
      <c r="CJ451" s="260">
        <f t="shared" si="41"/>
        <v>4</v>
      </c>
      <c r="CK451" s="260">
        <f t="shared" si="42"/>
        <v>2</v>
      </c>
      <c r="CL451" s="260">
        <f t="shared" si="43"/>
        <v>2</v>
      </c>
      <c r="CM451" s="83">
        <v>2</v>
      </c>
      <c r="CN451" s="83" t="s">
        <v>4965</v>
      </c>
      <c r="CO451" s="140" t="s">
        <v>4965</v>
      </c>
      <c r="CP451" s="256" t="s">
        <v>4965</v>
      </c>
      <c r="CQ451" s="85" t="s">
        <v>4965</v>
      </c>
      <c r="CR451" s="85" t="s">
        <v>4965</v>
      </c>
      <c r="CS451" s="85" t="s">
        <v>4965</v>
      </c>
      <c r="CT451" s="85" t="s">
        <v>4965</v>
      </c>
      <c r="CU451" s="85"/>
    </row>
    <row r="452" spans="1:99" ht="12" customHeight="1" x14ac:dyDescent="0.2">
      <c r="A452" s="89" t="s">
        <v>2442</v>
      </c>
      <c r="B452" s="90" t="s">
        <v>2171</v>
      </c>
      <c r="C452" s="90" t="s">
        <v>1432</v>
      </c>
      <c r="D452" s="90" t="s">
        <v>1432</v>
      </c>
      <c r="E452" s="96" t="s">
        <v>1432</v>
      </c>
      <c r="F452" s="90" t="s">
        <v>1894</v>
      </c>
      <c r="G452" s="90" t="s">
        <v>2172</v>
      </c>
      <c r="H452" s="90" t="s">
        <v>2524</v>
      </c>
      <c r="I452" s="90" t="s">
        <v>4779</v>
      </c>
      <c r="J452" s="90">
        <v>529421</v>
      </c>
      <c r="K452" s="90">
        <v>171331</v>
      </c>
      <c r="L452" s="177" t="s">
        <v>3081</v>
      </c>
      <c r="M452" s="91">
        <v>42094</v>
      </c>
      <c r="N452" s="92" t="s">
        <v>1432</v>
      </c>
      <c r="O452" s="90">
        <v>8</v>
      </c>
      <c r="P452" s="90">
        <v>1</v>
      </c>
      <c r="Q452" s="93">
        <v>-7</v>
      </c>
      <c r="R452" s="90" t="s">
        <v>2173</v>
      </c>
      <c r="S452" s="90" t="s">
        <v>1438</v>
      </c>
      <c r="T452" s="92" t="s">
        <v>3940</v>
      </c>
      <c r="U452" s="92" t="s">
        <v>2170</v>
      </c>
      <c r="V452" s="90" t="s">
        <v>1439</v>
      </c>
      <c r="W452" s="92" t="s">
        <v>1432</v>
      </c>
      <c r="X452" s="90" t="s">
        <v>1442</v>
      </c>
      <c r="Y452" s="90" t="s">
        <v>1453</v>
      </c>
      <c r="Z452" s="90" t="s">
        <v>1444</v>
      </c>
      <c r="AA452" s="90" t="s">
        <v>4207</v>
      </c>
      <c r="AB452" s="385">
        <v>7.6999999999999999E-2</v>
      </c>
      <c r="AC452" s="94">
        <v>42094</v>
      </c>
      <c r="AD452" s="95" t="s">
        <v>1432</v>
      </c>
      <c r="AE452" s="157" t="s">
        <v>1931</v>
      </c>
      <c r="AF452" s="96" t="s">
        <v>3905</v>
      </c>
      <c r="AG452" s="96">
        <v>0</v>
      </c>
      <c r="AH452" s="96">
        <v>0</v>
      </c>
      <c r="AI452" s="96">
        <v>0</v>
      </c>
      <c r="AJ452" s="96">
        <v>-5</v>
      </c>
      <c r="AK452" s="96">
        <v>-3</v>
      </c>
      <c r="AL452" s="96">
        <v>0</v>
      </c>
      <c r="AM452" s="96">
        <v>0</v>
      </c>
      <c r="AN452" s="96">
        <v>0</v>
      </c>
      <c r="AO452" s="96">
        <v>1</v>
      </c>
      <c r="AP452" s="96">
        <v>0</v>
      </c>
      <c r="AQ452" s="96">
        <v>-5</v>
      </c>
      <c r="AR452" s="96">
        <v>-3</v>
      </c>
      <c r="AS452" s="96">
        <v>0</v>
      </c>
      <c r="AT452" s="96">
        <v>0</v>
      </c>
      <c r="AU452" s="96">
        <v>0</v>
      </c>
      <c r="AV452" s="96">
        <v>0</v>
      </c>
      <c r="AW452" s="96">
        <v>0</v>
      </c>
      <c r="AX452" s="96">
        <v>0</v>
      </c>
      <c r="AY452" s="96">
        <v>0</v>
      </c>
      <c r="AZ452" s="96">
        <v>0</v>
      </c>
      <c r="BA452" s="96">
        <v>0</v>
      </c>
      <c r="BB452" s="96">
        <v>0</v>
      </c>
      <c r="BC452" s="96">
        <v>1</v>
      </c>
      <c r="BD452" s="96">
        <v>0</v>
      </c>
      <c r="BE452" s="96">
        <v>0</v>
      </c>
      <c r="BF452" s="96">
        <v>0</v>
      </c>
      <c r="BG452" s="96">
        <v>0</v>
      </c>
      <c r="BH452" s="96">
        <v>0</v>
      </c>
      <c r="BI452" s="96">
        <v>0</v>
      </c>
      <c r="BJ452" s="96">
        <v>0</v>
      </c>
      <c r="BK452" s="96">
        <v>0</v>
      </c>
      <c r="BL452" s="120" t="s">
        <v>4490</v>
      </c>
      <c r="BM452" s="98">
        <v>0</v>
      </c>
      <c r="BN452" s="133">
        <f t="shared" si="40"/>
        <v>-3.5</v>
      </c>
      <c r="BO452" s="241">
        <v>-3.5</v>
      </c>
      <c r="BP452" s="79">
        <v>0</v>
      </c>
      <c r="BQ452" s="79">
        <v>0</v>
      </c>
      <c r="BR452" s="79">
        <v>0</v>
      </c>
      <c r="BS452" s="238">
        <v>0</v>
      </c>
      <c r="BT452" s="79">
        <v>0</v>
      </c>
      <c r="BU452" s="79">
        <v>0</v>
      </c>
      <c r="BV452" s="79">
        <v>0</v>
      </c>
      <c r="BW452" s="79">
        <v>0</v>
      </c>
      <c r="BX452" s="79">
        <v>0</v>
      </c>
      <c r="BY452" s="79">
        <v>0</v>
      </c>
      <c r="BZ452" s="79">
        <v>0</v>
      </c>
      <c r="CA452" s="79">
        <v>0</v>
      </c>
      <c r="CB452" s="79">
        <v>0</v>
      </c>
      <c r="CC452" s="79">
        <v>0</v>
      </c>
      <c r="CD452" s="79">
        <v>0</v>
      </c>
      <c r="CE452" s="79">
        <v>0</v>
      </c>
      <c r="CF452" s="79">
        <v>0</v>
      </c>
      <c r="CG452" s="79">
        <v>0</v>
      </c>
      <c r="CH452" s="79">
        <v>0</v>
      </c>
      <c r="CI452" s="81">
        <f t="shared" si="37"/>
        <v>-7</v>
      </c>
      <c r="CJ452" s="260">
        <f t="shared" si="41"/>
        <v>-7</v>
      </c>
      <c r="CK452" s="260">
        <f t="shared" si="42"/>
        <v>-3.5</v>
      </c>
      <c r="CL452" s="260">
        <f t="shared" si="43"/>
        <v>-3.5</v>
      </c>
      <c r="CM452" s="83">
        <v>8</v>
      </c>
      <c r="CN452" s="254" t="s">
        <v>4965</v>
      </c>
      <c r="CO452" s="140" t="s">
        <v>4965</v>
      </c>
      <c r="CP452" s="256" t="s">
        <v>4965</v>
      </c>
      <c r="CQ452" s="86" t="s">
        <v>4965</v>
      </c>
      <c r="CR452" s="85" t="s">
        <v>4965</v>
      </c>
      <c r="CS452" s="85" t="s">
        <v>4965</v>
      </c>
      <c r="CT452" s="85" t="s">
        <v>4965</v>
      </c>
      <c r="CU452" s="86"/>
    </row>
    <row r="453" spans="1:99" ht="12" customHeight="1" x14ac:dyDescent="0.2">
      <c r="A453" s="89" t="s">
        <v>2442</v>
      </c>
      <c r="B453" s="90" t="s">
        <v>2174</v>
      </c>
      <c r="C453" s="90" t="s">
        <v>1432</v>
      </c>
      <c r="D453" s="90" t="s">
        <v>1432</v>
      </c>
      <c r="E453" s="96" t="s">
        <v>1432</v>
      </c>
      <c r="F453" s="90" t="s">
        <v>2175</v>
      </c>
      <c r="G453" s="90" t="s">
        <v>413</v>
      </c>
      <c r="H453" s="90" t="s">
        <v>2717</v>
      </c>
      <c r="I453" s="90" t="s">
        <v>414</v>
      </c>
      <c r="J453" s="90">
        <v>527358</v>
      </c>
      <c r="K453" s="90">
        <v>175151</v>
      </c>
      <c r="L453" s="177" t="s">
        <v>3084</v>
      </c>
      <c r="M453" s="91">
        <v>41968</v>
      </c>
      <c r="N453" s="92" t="s">
        <v>1432</v>
      </c>
      <c r="O453" s="90">
        <v>0</v>
      </c>
      <c r="P453" s="90">
        <v>1</v>
      </c>
      <c r="Q453" s="93">
        <v>1</v>
      </c>
      <c r="R453" s="90" t="s">
        <v>2177</v>
      </c>
      <c r="S453" s="90" t="s">
        <v>3187</v>
      </c>
      <c r="T453" s="92" t="s">
        <v>1369</v>
      </c>
      <c r="U453" s="92" t="s">
        <v>359</v>
      </c>
      <c r="V453" s="90" t="s">
        <v>1439</v>
      </c>
      <c r="W453" s="92" t="s">
        <v>1432</v>
      </c>
      <c r="X453" s="90" t="s">
        <v>1442</v>
      </c>
      <c r="Y453" s="90" t="s">
        <v>3893</v>
      </c>
      <c r="Z453" s="90" t="s">
        <v>1444</v>
      </c>
      <c r="AA453" s="90" t="s">
        <v>4720</v>
      </c>
      <c r="AB453" s="385">
        <v>4.0000000000000001E-3</v>
      </c>
      <c r="AC453" s="94">
        <v>41968</v>
      </c>
      <c r="AD453" s="95" t="s">
        <v>1432</v>
      </c>
      <c r="AE453" s="157" t="s">
        <v>3063</v>
      </c>
      <c r="AF453" s="96" t="s">
        <v>1445</v>
      </c>
      <c r="AG453" s="96">
        <v>0</v>
      </c>
      <c r="AH453" s="96">
        <v>0</v>
      </c>
      <c r="AI453" s="96">
        <v>0</v>
      </c>
      <c r="AJ453" s="96">
        <v>0</v>
      </c>
      <c r="AK453" s="96">
        <v>1</v>
      </c>
      <c r="AL453" s="96">
        <v>0</v>
      </c>
      <c r="AM453" s="96">
        <v>0</v>
      </c>
      <c r="AN453" s="96">
        <v>0</v>
      </c>
      <c r="AO453" s="96">
        <v>0</v>
      </c>
      <c r="AP453" s="96">
        <v>0</v>
      </c>
      <c r="AQ453" s="96">
        <v>0</v>
      </c>
      <c r="AR453" s="96">
        <v>1</v>
      </c>
      <c r="AS453" s="96">
        <v>0</v>
      </c>
      <c r="AT453" s="96">
        <v>0</v>
      </c>
      <c r="AU453" s="96">
        <v>0</v>
      </c>
      <c r="AV453" s="96">
        <v>0</v>
      </c>
      <c r="AW453" s="96">
        <v>0</v>
      </c>
      <c r="AX453" s="96">
        <v>0</v>
      </c>
      <c r="AY453" s="96">
        <v>0</v>
      </c>
      <c r="AZ453" s="96">
        <v>0</v>
      </c>
      <c r="BA453" s="96">
        <v>0</v>
      </c>
      <c r="BB453" s="96">
        <v>0</v>
      </c>
      <c r="BC453" s="96">
        <v>0</v>
      </c>
      <c r="BD453" s="96">
        <v>0</v>
      </c>
      <c r="BE453" s="96">
        <v>0</v>
      </c>
      <c r="BF453" s="96">
        <v>0</v>
      </c>
      <c r="BG453" s="96">
        <v>0</v>
      </c>
      <c r="BH453" s="96">
        <v>0</v>
      </c>
      <c r="BI453" s="96">
        <v>0</v>
      </c>
      <c r="BJ453" s="96">
        <v>0</v>
      </c>
      <c r="BK453" s="96">
        <v>0</v>
      </c>
      <c r="BL453" s="120" t="s">
        <v>4490</v>
      </c>
      <c r="BM453" s="98">
        <v>0</v>
      </c>
      <c r="BN453" s="133">
        <f t="shared" si="40"/>
        <v>0.5</v>
      </c>
      <c r="BO453" s="241">
        <v>0.5</v>
      </c>
      <c r="BP453" s="79">
        <v>0</v>
      </c>
      <c r="BQ453" s="79">
        <v>0</v>
      </c>
      <c r="BR453" s="79">
        <v>0</v>
      </c>
      <c r="BS453" s="238">
        <v>0</v>
      </c>
      <c r="BT453" s="79">
        <v>0</v>
      </c>
      <c r="BU453" s="79">
        <v>0</v>
      </c>
      <c r="BV453" s="79">
        <v>0</v>
      </c>
      <c r="BW453" s="79">
        <v>0</v>
      </c>
      <c r="BX453" s="79">
        <v>0</v>
      </c>
      <c r="BY453" s="79">
        <v>0</v>
      </c>
      <c r="BZ453" s="79">
        <v>0</v>
      </c>
      <c r="CA453" s="79">
        <v>0</v>
      </c>
      <c r="CB453" s="79">
        <v>0</v>
      </c>
      <c r="CC453" s="79">
        <v>0</v>
      </c>
      <c r="CD453" s="79">
        <v>0</v>
      </c>
      <c r="CE453" s="79">
        <v>0</v>
      </c>
      <c r="CF453" s="79">
        <v>0</v>
      </c>
      <c r="CG453" s="79">
        <v>0</v>
      </c>
      <c r="CH453" s="79">
        <v>0</v>
      </c>
      <c r="CI453" s="81">
        <f t="shared" si="37"/>
        <v>1</v>
      </c>
      <c r="CJ453" s="260">
        <f t="shared" si="41"/>
        <v>1</v>
      </c>
      <c r="CK453" s="260">
        <f t="shared" si="42"/>
        <v>0.5</v>
      </c>
      <c r="CL453" s="260">
        <f t="shared" si="43"/>
        <v>0.5</v>
      </c>
      <c r="CM453" s="83">
        <v>8</v>
      </c>
      <c r="CN453" s="254" t="s">
        <v>4965</v>
      </c>
      <c r="CO453" s="180" t="s">
        <v>1940</v>
      </c>
      <c r="CP453" s="256" t="s">
        <v>4965</v>
      </c>
      <c r="CQ453" s="86" t="s">
        <v>4965</v>
      </c>
      <c r="CR453" s="85" t="s">
        <v>4965</v>
      </c>
      <c r="CS453" s="85" t="s">
        <v>4965</v>
      </c>
      <c r="CT453" s="85" t="s">
        <v>4965</v>
      </c>
      <c r="CU453" s="86"/>
    </row>
    <row r="454" spans="1:99" ht="12" customHeight="1" x14ac:dyDescent="0.2">
      <c r="A454" s="89" t="s">
        <v>2442</v>
      </c>
      <c r="B454" s="90" t="s">
        <v>2178</v>
      </c>
      <c r="C454" s="90" t="s">
        <v>1432</v>
      </c>
      <c r="D454" s="90" t="s">
        <v>1432</v>
      </c>
      <c r="E454" s="96" t="s">
        <v>1432</v>
      </c>
      <c r="F454" s="90" t="s">
        <v>2179</v>
      </c>
      <c r="G454" s="90" t="s">
        <v>2716</v>
      </c>
      <c r="H454" s="90" t="s">
        <v>2717</v>
      </c>
      <c r="I454" s="90" t="s">
        <v>2180</v>
      </c>
      <c r="J454" s="90">
        <v>527759</v>
      </c>
      <c r="K454" s="90">
        <v>175524</v>
      </c>
      <c r="L454" s="177" t="s">
        <v>3085</v>
      </c>
      <c r="M454" s="91">
        <v>41975</v>
      </c>
      <c r="N454" s="92" t="s">
        <v>1432</v>
      </c>
      <c r="O454" s="90">
        <v>1</v>
      </c>
      <c r="P454" s="90">
        <v>3</v>
      </c>
      <c r="Q454" s="93">
        <v>2</v>
      </c>
      <c r="R454" s="90" t="s">
        <v>2181</v>
      </c>
      <c r="S454" s="90" t="s">
        <v>1438</v>
      </c>
      <c r="T454" s="92" t="s">
        <v>2882</v>
      </c>
      <c r="U454" s="92" t="s">
        <v>2182</v>
      </c>
      <c r="V454" s="90" t="s">
        <v>1439</v>
      </c>
      <c r="W454" s="92" t="s">
        <v>1432</v>
      </c>
      <c r="X454" s="90" t="s">
        <v>1442</v>
      </c>
      <c r="Y454" s="90" t="s">
        <v>1453</v>
      </c>
      <c r="Z454" s="90" t="s">
        <v>1444</v>
      </c>
      <c r="AA454" s="90" t="s">
        <v>2723</v>
      </c>
      <c r="AB454" s="385">
        <v>6.0000000000000001E-3</v>
      </c>
      <c r="AC454" s="94">
        <v>41975</v>
      </c>
      <c r="AD454" s="95" t="s">
        <v>1432</v>
      </c>
      <c r="AE454" s="157" t="s">
        <v>3063</v>
      </c>
      <c r="AF454" s="96" t="s">
        <v>1445</v>
      </c>
      <c r="AG454" s="96">
        <v>0</v>
      </c>
      <c r="AH454" s="96">
        <v>0</v>
      </c>
      <c r="AI454" s="96">
        <v>0</v>
      </c>
      <c r="AJ454" s="96">
        <v>0</v>
      </c>
      <c r="AK454" s="96">
        <v>3</v>
      </c>
      <c r="AL454" s="96">
        <v>0</v>
      </c>
      <c r="AM454" s="96">
        <v>0</v>
      </c>
      <c r="AN454" s="96">
        <v>0</v>
      </c>
      <c r="AO454" s="96">
        <v>-1</v>
      </c>
      <c r="AP454" s="96">
        <v>0</v>
      </c>
      <c r="AQ454" s="96">
        <v>0</v>
      </c>
      <c r="AR454" s="96">
        <v>3</v>
      </c>
      <c r="AS454" s="96">
        <v>0</v>
      </c>
      <c r="AT454" s="96">
        <v>0</v>
      </c>
      <c r="AU454" s="96">
        <v>0</v>
      </c>
      <c r="AV454" s="96">
        <v>-1</v>
      </c>
      <c r="AW454" s="96">
        <v>0</v>
      </c>
      <c r="AX454" s="96">
        <v>0</v>
      </c>
      <c r="AY454" s="96">
        <v>0</v>
      </c>
      <c r="AZ454" s="96">
        <v>0</v>
      </c>
      <c r="BA454" s="96">
        <v>0</v>
      </c>
      <c r="BB454" s="96">
        <v>0</v>
      </c>
      <c r="BC454" s="96">
        <v>0</v>
      </c>
      <c r="BD454" s="96">
        <v>0</v>
      </c>
      <c r="BE454" s="96">
        <v>0</v>
      </c>
      <c r="BF454" s="96">
        <v>0</v>
      </c>
      <c r="BG454" s="96">
        <v>0</v>
      </c>
      <c r="BH454" s="96">
        <v>0</v>
      </c>
      <c r="BI454" s="96">
        <v>0</v>
      </c>
      <c r="BJ454" s="96">
        <v>0</v>
      </c>
      <c r="BK454" s="96">
        <v>0</v>
      </c>
      <c r="BL454" s="120" t="s">
        <v>4490</v>
      </c>
      <c r="BM454" s="98">
        <v>0</v>
      </c>
      <c r="BN454" s="133">
        <f t="shared" si="40"/>
        <v>1</v>
      </c>
      <c r="BO454" s="241">
        <v>1</v>
      </c>
      <c r="BP454" s="79">
        <v>0</v>
      </c>
      <c r="BQ454" s="79">
        <v>0</v>
      </c>
      <c r="BR454" s="79">
        <v>0</v>
      </c>
      <c r="BS454" s="238">
        <v>0</v>
      </c>
      <c r="BT454" s="79">
        <v>0</v>
      </c>
      <c r="BU454" s="79">
        <v>0</v>
      </c>
      <c r="BV454" s="79">
        <v>0</v>
      </c>
      <c r="BW454" s="79">
        <v>0</v>
      </c>
      <c r="BX454" s="79">
        <v>0</v>
      </c>
      <c r="BY454" s="79">
        <v>0</v>
      </c>
      <c r="BZ454" s="79">
        <v>0</v>
      </c>
      <c r="CA454" s="79">
        <v>0</v>
      </c>
      <c r="CB454" s="79">
        <v>0</v>
      </c>
      <c r="CC454" s="79">
        <v>0</v>
      </c>
      <c r="CD454" s="79">
        <v>0</v>
      </c>
      <c r="CE454" s="79">
        <v>0</v>
      </c>
      <c r="CF454" s="79">
        <v>0</v>
      </c>
      <c r="CG454" s="79">
        <v>0</v>
      </c>
      <c r="CH454" s="79">
        <v>0</v>
      </c>
      <c r="CI454" s="81">
        <f t="shared" si="37"/>
        <v>2</v>
      </c>
      <c r="CJ454" s="260">
        <f t="shared" si="41"/>
        <v>2</v>
      </c>
      <c r="CK454" s="260">
        <f t="shared" si="42"/>
        <v>1</v>
      </c>
      <c r="CL454" s="260">
        <f t="shared" si="43"/>
        <v>1</v>
      </c>
      <c r="CM454" s="83">
        <v>8</v>
      </c>
      <c r="CN454" s="254" t="s">
        <v>4965</v>
      </c>
      <c r="CO454" s="180" t="s">
        <v>1940</v>
      </c>
      <c r="CP454" s="256" t="s">
        <v>4965</v>
      </c>
      <c r="CQ454" s="86" t="s">
        <v>4965</v>
      </c>
      <c r="CR454" s="85" t="s">
        <v>4965</v>
      </c>
      <c r="CS454" s="85" t="s">
        <v>4965</v>
      </c>
      <c r="CT454" s="85" t="s">
        <v>4965</v>
      </c>
      <c r="CU454" s="86"/>
    </row>
    <row r="455" spans="1:99" ht="12" customHeight="1" x14ac:dyDescent="0.2">
      <c r="A455" s="89" t="s">
        <v>2442</v>
      </c>
      <c r="B455" s="90" t="s">
        <v>2183</v>
      </c>
      <c r="C455" s="90" t="s">
        <v>1432</v>
      </c>
      <c r="D455" s="90" t="s">
        <v>1432</v>
      </c>
      <c r="E455" s="96" t="s">
        <v>1432</v>
      </c>
      <c r="F455" s="90" t="s">
        <v>2184</v>
      </c>
      <c r="G455" s="90" t="s">
        <v>2716</v>
      </c>
      <c r="H455" s="90" t="s">
        <v>2717</v>
      </c>
      <c r="I455" s="90" t="s">
        <v>2180</v>
      </c>
      <c r="J455" s="90">
        <v>527764</v>
      </c>
      <c r="K455" s="90">
        <v>175525</v>
      </c>
      <c r="L455" s="177" t="s">
        <v>3085</v>
      </c>
      <c r="M455" s="91">
        <v>41975</v>
      </c>
      <c r="N455" s="92" t="s">
        <v>1432</v>
      </c>
      <c r="O455" s="90">
        <v>1</v>
      </c>
      <c r="P455" s="90">
        <v>3</v>
      </c>
      <c r="Q455" s="93">
        <v>2</v>
      </c>
      <c r="R455" s="90" t="s">
        <v>2181</v>
      </c>
      <c r="S455" s="90" t="s">
        <v>1438</v>
      </c>
      <c r="T455" s="92" t="s">
        <v>2882</v>
      </c>
      <c r="U455" s="92" t="s">
        <v>2182</v>
      </c>
      <c r="V455" s="90" t="s">
        <v>1439</v>
      </c>
      <c r="W455" s="92" t="s">
        <v>1432</v>
      </c>
      <c r="X455" s="90" t="s">
        <v>1442</v>
      </c>
      <c r="Y455" s="90" t="s">
        <v>1453</v>
      </c>
      <c r="Z455" s="90" t="s">
        <v>1444</v>
      </c>
      <c r="AA455" s="90" t="s">
        <v>2723</v>
      </c>
      <c r="AB455" s="385">
        <v>6.0000000000000001E-3</v>
      </c>
      <c r="AC455" s="94">
        <v>41975</v>
      </c>
      <c r="AD455" s="95" t="s">
        <v>1432</v>
      </c>
      <c r="AE455" s="157" t="s">
        <v>3063</v>
      </c>
      <c r="AF455" s="96" t="s">
        <v>1445</v>
      </c>
      <c r="AG455" s="96">
        <v>0</v>
      </c>
      <c r="AH455" s="96">
        <v>0</v>
      </c>
      <c r="AI455" s="96">
        <v>0</v>
      </c>
      <c r="AJ455" s="96">
        <v>0</v>
      </c>
      <c r="AK455" s="96">
        <v>3</v>
      </c>
      <c r="AL455" s="96">
        <v>0</v>
      </c>
      <c r="AM455" s="96">
        <v>0</v>
      </c>
      <c r="AN455" s="96">
        <v>0</v>
      </c>
      <c r="AO455" s="96">
        <v>-1</v>
      </c>
      <c r="AP455" s="96">
        <v>0</v>
      </c>
      <c r="AQ455" s="96">
        <v>0</v>
      </c>
      <c r="AR455" s="96">
        <v>3</v>
      </c>
      <c r="AS455" s="96">
        <v>0</v>
      </c>
      <c r="AT455" s="96">
        <v>0</v>
      </c>
      <c r="AU455" s="96">
        <v>0</v>
      </c>
      <c r="AV455" s="96">
        <v>-1</v>
      </c>
      <c r="AW455" s="96">
        <v>0</v>
      </c>
      <c r="AX455" s="96">
        <v>0</v>
      </c>
      <c r="AY455" s="96">
        <v>0</v>
      </c>
      <c r="AZ455" s="96">
        <v>0</v>
      </c>
      <c r="BA455" s="96">
        <v>0</v>
      </c>
      <c r="BB455" s="96">
        <v>0</v>
      </c>
      <c r="BC455" s="96">
        <v>0</v>
      </c>
      <c r="BD455" s="96">
        <v>0</v>
      </c>
      <c r="BE455" s="96">
        <v>0</v>
      </c>
      <c r="BF455" s="96">
        <v>0</v>
      </c>
      <c r="BG455" s="96">
        <v>0</v>
      </c>
      <c r="BH455" s="96">
        <v>0</v>
      </c>
      <c r="BI455" s="96">
        <v>0</v>
      </c>
      <c r="BJ455" s="96">
        <v>0</v>
      </c>
      <c r="BK455" s="96">
        <v>0</v>
      </c>
      <c r="BL455" s="120" t="s">
        <v>4490</v>
      </c>
      <c r="BM455" s="98">
        <v>0</v>
      </c>
      <c r="BN455" s="133">
        <f t="shared" si="40"/>
        <v>1</v>
      </c>
      <c r="BO455" s="241">
        <v>1</v>
      </c>
      <c r="BP455" s="79">
        <v>0</v>
      </c>
      <c r="BQ455" s="79">
        <v>0</v>
      </c>
      <c r="BR455" s="79">
        <v>0</v>
      </c>
      <c r="BS455" s="238">
        <v>0</v>
      </c>
      <c r="BT455" s="79">
        <v>0</v>
      </c>
      <c r="BU455" s="79">
        <v>0</v>
      </c>
      <c r="BV455" s="79">
        <v>0</v>
      </c>
      <c r="BW455" s="79">
        <v>0</v>
      </c>
      <c r="BX455" s="79">
        <v>0</v>
      </c>
      <c r="BY455" s="79">
        <v>0</v>
      </c>
      <c r="BZ455" s="79">
        <v>0</v>
      </c>
      <c r="CA455" s="79">
        <v>0</v>
      </c>
      <c r="CB455" s="79">
        <v>0</v>
      </c>
      <c r="CC455" s="79">
        <v>0</v>
      </c>
      <c r="CD455" s="79">
        <v>0</v>
      </c>
      <c r="CE455" s="79">
        <v>0</v>
      </c>
      <c r="CF455" s="79">
        <v>0</v>
      </c>
      <c r="CG455" s="79">
        <v>0</v>
      </c>
      <c r="CH455" s="79">
        <v>0</v>
      </c>
      <c r="CI455" s="81">
        <f t="shared" si="37"/>
        <v>2</v>
      </c>
      <c r="CJ455" s="260">
        <f t="shared" si="41"/>
        <v>2</v>
      </c>
      <c r="CK455" s="260">
        <f t="shared" si="42"/>
        <v>1</v>
      </c>
      <c r="CL455" s="260">
        <f t="shared" si="43"/>
        <v>1</v>
      </c>
      <c r="CM455" s="83">
        <v>8</v>
      </c>
      <c r="CN455" s="254" t="s">
        <v>4965</v>
      </c>
      <c r="CO455" s="180" t="s">
        <v>1940</v>
      </c>
      <c r="CP455" s="256" t="s">
        <v>4965</v>
      </c>
      <c r="CQ455" s="86" t="s">
        <v>4965</v>
      </c>
      <c r="CR455" s="85" t="s">
        <v>4965</v>
      </c>
      <c r="CS455" s="85" t="s">
        <v>4965</v>
      </c>
      <c r="CT455" s="85" t="s">
        <v>4965</v>
      </c>
      <c r="CU455" s="86"/>
    </row>
    <row r="456" spans="1:99" ht="12" customHeight="1" x14ac:dyDescent="0.2">
      <c r="A456" s="89" t="s">
        <v>2442</v>
      </c>
      <c r="B456" s="90" t="s">
        <v>2185</v>
      </c>
      <c r="C456" s="90" t="s">
        <v>1432</v>
      </c>
      <c r="D456" s="90" t="s">
        <v>1432</v>
      </c>
      <c r="E456" s="96" t="s">
        <v>1432</v>
      </c>
      <c r="F456" s="90" t="s">
        <v>2186</v>
      </c>
      <c r="G456" s="90" t="s">
        <v>2187</v>
      </c>
      <c r="H456" s="90" t="s">
        <v>2717</v>
      </c>
      <c r="I456" s="90" t="s">
        <v>2188</v>
      </c>
      <c r="J456" s="90">
        <v>526732</v>
      </c>
      <c r="K456" s="90">
        <v>175022</v>
      </c>
      <c r="L456" s="177" t="s">
        <v>3080</v>
      </c>
      <c r="M456" s="91">
        <v>42094</v>
      </c>
      <c r="N456" s="92" t="s">
        <v>1432</v>
      </c>
      <c r="O456" s="90">
        <v>1</v>
      </c>
      <c r="P456" s="90">
        <v>3</v>
      </c>
      <c r="Q456" s="93">
        <v>2</v>
      </c>
      <c r="R456" s="90" t="s">
        <v>2189</v>
      </c>
      <c r="S456" s="90" t="s">
        <v>1438</v>
      </c>
      <c r="T456" s="92" t="s">
        <v>4088</v>
      </c>
      <c r="U456" s="92" t="s">
        <v>617</v>
      </c>
      <c r="V456" s="90" t="s">
        <v>1439</v>
      </c>
      <c r="W456" s="92" t="s">
        <v>1432</v>
      </c>
      <c r="X456" s="90" t="s">
        <v>1442</v>
      </c>
      <c r="Y456" s="90" t="s">
        <v>1443</v>
      </c>
      <c r="Z456" s="90" t="s">
        <v>1444</v>
      </c>
      <c r="AA456" s="90" t="s">
        <v>2713</v>
      </c>
      <c r="AB456" s="385">
        <v>0.04</v>
      </c>
      <c r="AC456" s="94">
        <v>42094</v>
      </c>
      <c r="AD456" s="95" t="s">
        <v>1432</v>
      </c>
      <c r="AE456" s="157" t="s">
        <v>3063</v>
      </c>
      <c r="AF456" s="96" t="s">
        <v>1445</v>
      </c>
      <c r="AG456" s="96">
        <v>0</v>
      </c>
      <c r="AH456" s="96">
        <v>0</v>
      </c>
      <c r="AI456" s="96">
        <v>0</v>
      </c>
      <c r="AJ456" s="96">
        <v>0</v>
      </c>
      <c r="AK456" s="96">
        <v>0</v>
      </c>
      <c r="AL456" s="96">
        <v>2</v>
      </c>
      <c r="AM456" s="96">
        <v>0</v>
      </c>
      <c r="AN456" s="96">
        <v>0</v>
      </c>
      <c r="AO456" s="96">
        <v>0</v>
      </c>
      <c r="AP456" s="96">
        <v>0</v>
      </c>
      <c r="AQ456" s="96">
        <v>0</v>
      </c>
      <c r="AR456" s="96">
        <v>0</v>
      </c>
      <c r="AS456" s="96">
        <v>2</v>
      </c>
      <c r="AT456" s="96">
        <v>0</v>
      </c>
      <c r="AU456" s="96">
        <v>0</v>
      </c>
      <c r="AV456" s="96">
        <v>0</v>
      </c>
      <c r="AW456" s="96">
        <v>0</v>
      </c>
      <c r="AX456" s="96">
        <v>0</v>
      </c>
      <c r="AY456" s="96">
        <v>0</v>
      </c>
      <c r="AZ456" s="96">
        <v>0</v>
      </c>
      <c r="BA456" s="96">
        <v>0</v>
      </c>
      <c r="BB456" s="96">
        <v>0</v>
      </c>
      <c r="BC456" s="96">
        <v>0</v>
      </c>
      <c r="BD456" s="96">
        <v>0</v>
      </c>
      <c r="BE456" s="96">
        <v>0</v>
      </c>
      <c r="BF456" s="96">
        <v>0</v>
      </c>
      <c r="BG456" s="96">
        <v>0</v>
      </c>
      <c r="BH456" s="96">
        <v>0</v>
      </c>
      <c r="BI456" s="96">
        <v>0</v>
      </c>
      <c r="BJ456" s="96">
        <v>0</v>
      </c>
      <c r="BK456" s="96">
        <v>0</v>
      </c>
      <c r="BL456" s="120" t="s">
        <v>4490</v>
      </c>
      <c r="BM456" s="98">
        <v>0</v>
      </c>
      <c r="BN456" s="133">
        <f t="shared" si="40"/>
        <v>1</v>
      </c>
      <c r="BO456" s="241">
        <v>1</v>
      </c>
      <c r="BP456" s="79">
        <v>0</v>
      </c>
      <c r="BQ456" s="79">
        <v>0</v>
      </c>
      <c r="BR456" s="79">
        <v>0</v>
      </c>
      <c r="BS456" s="238">
        <v>0</v>
      </c>
      <c r="BT456" s="79">
        <v>0</v>
      </c>
      <c r="BU456" s="79">
        <v>0</v>
      </c>
      <c r="BV456" s="79">
        <v>0</v>
      </c>
      <c r="BW456" s="79">
        <v>0</v>
      </c>
      <c r="BX456" s="79">
        <v>0</v>
      </c>
      <c r="BY456" s="79">
        <v>0</v>
      </c>
      <c r="BZ456" s="79">
        <v>0</v>
      </c>
      <c r="CA456" s="79">
        <v>0</v>
      </c>
      <c r="CB456" s="79">
        <v>0</v>
      </c>
      <c r="CC456" s="79">
        <v>0</v>
      </c>
      <c r="CD456" s="79">
        <v>0</v>
      </c>
      <c r="CE456" s="79">
        <v>0</v>
      </c>
      <c r="CF456" s="79">
        <v>0</v>
      </c>
      <c r="CG456" s="79">
        <v>0</v>
      </c>
      <c r="CH456" s="79">
        <v>0</v>
      </c>
      <c r="CI456" s="81">
        <f t="shared" si="37"/>
        <v>2</v>
      </c>
      <c r="CJ456" s="260">
        <f t="shared" si="41"/>
        <v>2</v>
      </c>
      <c r="CK456" s="260">
        <f t="shared" si="42"/>
        <v>1</v>
      </c>
      <c r="CL456" s="260">
        <f t="shared" si="43"/>
        <v>1</v>
      </c>
      <c r="CM456" s="83">
        <v>2</v>
      </c>
      <c r="CN456" s="83" t="s">
        <v>4965</v>
      </c>
      <c r="CO456" s="140" t="s">
        <v>4965</v>
      </c>
      <c r="CP456" s="256" t="s">
        <v>4965</v>
      </c>
      <c r="CQ456" s="85" t="s">
        <v>4965</v>
      </c>
      <c r="CR456" s="85" t="s">
        <v>4965</v>
      </c>
      <c r="CS456" s="85" t="s">
        <v>4965</v>
      </c>
      <c r="CT456" s="85" t="s">
        <v>4965</v>
      </c>
      <c r="CU456" s="85"/>
    </row>
    <row r="457" spans="1:99" ht="12" customHeight="1" x14ac:dyDescent="0.2">
      <c r="A457" s="89" t="s">
        <v>2442</v>
      </c>
      <c r="B457" s="90" t="s">
        <v>2190</v>
      </c>
      <c r="C457" s="90" t="s">
        <v>1432</v>
      </c>
      <c r="D457" s="90" t="s">
        <v>1432</v>
      </c>
      <c r="E457" s="96" t="s">
        <v>1432</v>
      </c>
      <c r="F457" s="90" t="s">
        <v>2191</v>
      </c>
      <c r="G457" s="90" t="s">
        <v>848</v>
      </c>
      <c r="H457" s="90" t="s">
        <v>1885</v>
      </c>
      <c r="I457" s="90" t="s">
        <v>2188</v>
      </c>
      <c r="J457" s="90">
        <v>525888</v>
      </c>
      <c r="K457" s="90">
        <v>174952</v>
      </c>
      <c r="L457" s="177" t="s">
        <v>3080</v>
      </c>
      <c r="M457" s="91">
        <v>42094</v>
      </c>
      <c r="N457" s="92" t="s">
        <v>1432</v>
      </c>
      <c r="O457" s="90">
        <v>0</v>
      </c>
      <c r="P457" s="90">
        <v>3</v>
      </c>
      <c r="Q457" s="93">
        <v>3</v>
      </c>
      <c r="R457" s="90" t="s">
        <v>2192</v>
      </c>
      <c r="S457" s="90" t="s">
        <v>1438</v>
      </c>
      <c r="T457" s="92" t="s">
        <v>2193</v>
      </c>
      <c r="U457" s="92" t="s">
        <v>617</v>
      </c>
      <c r="V457" s="90" t="s">
        <v>1439</v>
      </c>
      <c r="W457" s="92" t="s">
        <v>1432</v>
      </c>
      <c r="X457" s="90" t="s">
        <v>1442</v>
      </c>
      <c r="Y457" s="90" t="s">
        <v>4694</v>
      </c>
      <c r="Z457" s="90" t="s">
        <v>1444</v>
      </c>
      <c r="AA457" s="90" t="s">
        <v>2713</v>
      </c>
      <c r="AB457" s="385">
        <v>8.0000000000000002E-3</v>
      </c>
      <c r="AC457" s="94">
        <v>42094</v>
      </c>
      <c r="AD457" s="95" t="s">
        <v>1432</v>
      </c>
      <c r="AE457" s="157" t="s">
        <v>3063</v>
      </c>
      <c r="AF457" s="96" t="s">
        <v>1445</v>
      </c>
      <c r="AG457" s="96">
        <v>0</v>
      </c>
      <c r="AH457" s="96">
        <v>0</v>
      </c>
      <c r="AI457" s="96">
        <v>0</v>
      </c>
      <c r="AJ457" s="96">
        <v>1</v>
      </c>
      <c r="AK457" s="96">
        <v>2</v>
      </c>
      <c r="AL457" s="96">
        <v>0</v>
      </c>
      <c r="AM457" s="96">
        <v>0</v>
      </c>
      <c r="AN457" s="96">
        <v>0</v>
      </c>
      <c r="AO457" s="96">
        <v>0</v>
      </c>
      <c r="AP457" s="96">
        <v>0</v>
      </c>
      <c r="AQ457" s="96">
        <v>1</v>
      </c>
      <c r="AR457" s="96">
        <v>2</v>
      </c>
      <c r="AS457" s="96">
        <v>0</v>
      </c>
      <c r="AT457" s="96">
        <v>0</v>
      </c>
      <c r="AU457" s="96">
        <v>0</v>
      </c>
      <c r="AV457" s="96">
        <v>0</v>
      </c>
      <c r="AW457" s="96">
        <v>0</v>
      </c>
      <c r="AX457" s="96">
        <v>0</v>
      </c>
      <c r="AY457" s="96">
        <v>0</v>
      </c>
      <c r="AZ457" s="96">
        <v>0</v>
      </c>
      <c r="BA457" s="96">
        <v>0</v>
      </c>
      <c r="BB457" s="96">
        <v>0</v>
      </c>
      <c r="BC457" s="96">
        <v>0</v>
      </c>
      <c r="BD457" s="96">
        <v>0</v>
      </c>
      <c r="BE457" s="96">
        <v>0</v>
      </c>
      <c r="BF457" s="96">
        <v>0</v>
      </c>
      <c r="BG457" s="96">
        <v>0</v>
      </c>
      <c r="BH457" s="96">
        <v>0</v>
      </c>
      <c r="BI457" s="96">
        <v>0</v>
      </c>
      <c r="BJ457" s="96">
        <v>0</v>
      </c>
      <c r="BK457" s="96">
        <v>0</v>
      </c>
      <c r="BL457" s="120" t="s">
        <v>4490</v>
      </c>
      <c r="BM457" s="98">
        <v>0</v>
      </c>
      <c r="BN457" s="133">
        <f t="shared" si="40"/>
        <v>1.5</v>
      </c>
      <c r="BO457" s="241">
        <v>1.5</v>
      </c>
      <c r="BP457" s="79">
        <v>0</v>
      </c>
      <c r="BQ457" s="79">
        <v>0</v>
      </c>
      <c r="BR457" s="79">
        <v>0</v>
      </c>
      <c r="BS457" s="238">
        <v>0</v>
      </c>
      <c r="BT457" s="79">
        <v>0</v>
      </c>
      <c r="BU457" s="79">
        <v>0</v>
      </c>
      <c r="BV457" s="79">
        <v>0</v>
      </c>
      <c r="BW457" s="79">
        <v>0</v>
      </c>
      <c r="BX457" s="79">
        <v>0</v>
      </c>
      <c r="BY457" s="79">
        <v>0</v>
      </c>
      <c r="BZ457" s="79">
        <v>0</v>
      </c>
      <c r="CA457" s="79">
        <v>0</v>
      </c>
      <c r="CB457" s="79">
        <v>0</v>
      </c>
      <c r="CC457" s="79">
        <v>0</v>
      </c>
      <c r="CD457" s="79">
        <v>0</v>
      </c>
      <c r="CE457" s="79">
        <v>0</v>
      </c>
      <c r="CF457" s="79">
        <v>0</v>
      </c>
      <c r="CG457" s="79">
        <v>0</v>
      </c>
      <c r="CH457" s="79">
        <v>0</v>
      </c>
      <c r="CI457" s="81">
        <f t="shared" si="37"/>
        <v>3</v>
      </c>
      <c r="CJ457" s="260">
        <f t="shared" si="41"/>
        <v>3</v>
      </c>
      <c r="CK457" s="260">
        <f t="shared" si="42"/>
        <v>1.5</v>
      </c>
      <c r="CL457" s="260">
        <f t="shared" si="43"/>
        <v>1.5</v>
      </c>
      <c r="CM457" s="83">
        <v>2</v>
      </c>
      <c r="CN457" s="83" t="s">
        <v>4965</v>
      </c>
      <c r="CO457" s="140" t="s">
        <v>4965</v>
      </c>
      <c r="CP457" s="256" t="s">
        <v>4965</v>
      </c>
      <c r="CQ457" s="85" t="s">
        <v>4965</v>
      </c>
      <c r="CR457" s="85" t="s">
        <v>4965</v>
      </c>
      <c r="CS457" s="85" t="s">
        <v>4965</v>
      </c>
      <c r="CT457" s="85" t="s">
        <v>4965</v>
      </c>
      <c r="CU457" s="85"/>
    </row>
    <row r="458" spans="1:99" ht="12" customHeight="1" x14ac:dyDescent="0.2">
      <c r="A458" s="89" t="s">
        <v>2442</v>
      </c>
      <c r="B458" s="90" t="s">
        <v>2194</v>
      </c>
      <c r="C458" s="90" t="s">
        <v>1432</v>
      </c>
      <c r="D458" s="90" t="s">
        <v>1432</v>
      </c>
      <c r="E458" s="96" t="s">
        <v>1432</v>
      </c>
      <c r="F458" s="90" t="s">
        <v>2195</v>
      </c>
      <c r="G458" s="90" t="s">
        <v>2196</v>
      </c>
      <c r="H458" s="90" t="s">
        <v>3875</v>
      </c>
      <c r="I458" s="90" t="s">
        <v>2197</v>
      </c>
      <c r="J458" s="90">
        <v>528754</v>
      </c>
      <c r="K458" s="90">
        <v>173060</v>
      </c>
      <c r="L458" s="177" t="s">
        <v>3077</v>
      </c>
      <c r="M458" s="91">
        <v>42094</v>
      </c>
      <c r="N458" s="92" t="s">
        <v>1432</v>
      </c>
      <c r="O458" s="90">
        <v>1</v>
      </c>
      <c r="P458" s="90">
        <v>2</v>
      </c>
      <c r="Q458" s="93">
        <v>1</v>
      </c>
      <c r="R458" s="90" t="s">
        <v>2198</v>
      </c>
      <c r="S458" s="90" t="s">
        <v>1438</v>
      </c>
      <c r="T458" s="92" t="s">
        <v>2199</v>
      </c>
      <c r="U458" s="92" t="s">
        <v>2200</v>
      </c>
      <c r="V458" s="90" t="s">
        <v>1439</v>
      </c>
      <c r="W458" s="92" t="s">
        <v>1432</v>
      </c>
      <c r="X458" s="90" t="s">
        <v>1442</v>
      </c>
      <c r="Y458" s="90" t="s">
        <v>4694</v>
      </c>
      <c r="Z458" s="90" t="s">
        <v>1444</v>
      </c>
      <c r="AA458" s="90" t="s">
        <v>2723</v>
      </c>
      <c r="AB458" s="385">
        <v>5.0000000000000001E-3</v>
      </c>
      <c r="AC458" s="94">
        <v>42094</v>
      </c>
      <c r="AD458" s="95" t="s">
        <v>1432</v>
      </c>
      <c r="AE458" s="157" t="s">
        <v>3063</v>
      </c>
      <c r="AF458" s="96" t="s">
        <v>1445</v>
      </c>
      <c r="AG458" s="96">
        <v>0</v>
      </c>
      <c r="AH458" s="96">
        <v>0</v>
      </c>
      <c r="AI458" s="96">
        <v>0</v>
      </c>
      <c r="AJ458" s="96">
        <v>0</v>
      </c>
      <c r="AK458" s="96">
        <v>2</v>
      </c>
      <c r="AL458" s="96">
        <v>-1</v>
      </c>
      <c r="AM458" s="96">
        <v>0</v>
      </c>
      <c r="AN458" s="96">
        <v>0</v>
      </c>
      <c r="AO458" s="96">
        <v>0</v>
      </c>
      <c r="AP458" s="96">
        <v>0</v>
      </c>
      <c r="AQ458" s="96">
        <v>0</v>
      </c>
      <c r="AR458" s="96">
        <v>2</v>
      </c>
      <c r="AS458" s="96">
        <v>-1</v>
      </c>
      <c r="AT458" s="96">
        <v>0</v>
      </c>
      <c r="AU458" s="96">
        <v>0</v>
      </c>
      <c r="AV458" s="96">
        <v>0</v>
      </c>
      <c r="AW458" s="96">
        <v>0</v>
      </c>
      <c r="AX458" s="96">
        <v>0</v>
      </c>
      <c r="AY458" s="96">
        <v>0</v>
      </c>
      <c r="AZ458" s="96">
        <v>0</v>
      </c>
      <c r="BA458" s="96">
        <v>0</v>
      </c>
      <c r="BB458" s="96">
        <v>0</v>
      </c>
      <c r="BC458" s="96">
        <v>0</v>
      </c>
      <c r="BD458" s="96">
        <v>0</v>
      </c>
      <c r="BE458" s="96">
        <v>0</v>
      </c>
      <c r="BF458" s="96">
        <v>0</v>
      </c>
      <c r="BG458" s="96">
        <v>0</v>
      </c>
      <c r="BH458" s="96">
        <v>0</v>
      </c>
      <c r="BI458" s="96">
        <v>0</v>
      </c>
      <c r="BJ458" s="96">
        <v>0</v>
      </c>
      <c r="BK458" s="96">
        <v>0</v>
      </c>
      <c r="BL458" s="120" t="s">
        <v>4490</v>
      </c>
      <c r="BM458" s="98">
        <v>0</v>
      </c>
      <c r="BN458" s="133">
        <f t="shared" si="40"/>
        <v>0.5</v>
      </c>
      <c r="BO458" s="241">
        <v>0.5</v>
      </c>
      <c r="BP458" s="79">
        <v>0</v>
      </c>
      <c r="BQ458" s="79">
        <v>0</v>
      </c>
      <c r="BR458" s="79">
        <v>0</v>
      </c>
      <c r="BS458" s="238">
        <v>0</v>
      </c>
      <c r="BT458" s="79">
        <v>0</v>
      </c>
      <c r="BU458" s="79">
        <v>0</v>
      </c>
      <c r="BV458" s="79">
        <v>0</v>
      </c>
      <c r="BW458" s="79">
        <v>0</v>
      </c>
      <c r="BX458" s="79">
        <v>0</v>
      </c>
      <c r="BY458" s="79">
        <v>0</v>
      </c>
      <c r="BZ458" s="79">
        <v>0</v>
      </c>
      <c r="CA458" s="79">
        <v>0</v>
      </c>
      <c r="CB458" s="79">
        <v>0</v>
      </c>
      <c r="CC458" s="79">
        <v>0</v>
      </c>
      <c r="CD458" s="79">
        <v>0</v>
      </c>
      <c r="CE458" s="79">
        <v>0</v>
      </c>
      <c r="CF458" s="79">
        <v>0</v>
      </c>
      <c r="CG458" s="79">
        <v>0</v>
      </c>
      <c r="CH458" s="79">
        <v>0</v>
      </c>
      <c r="CI458" s="81">
        <f t="shared" si="37"/>
        <v>1</v>
      </c>
      <c r="CJ458" s="260">
        <f t="shared" si="41"/>
        <v>1</v>
      </c>
      <c r="CK458" s="260">
        <f t="shared" si="42"/>
        <v>0.5</v>
      </c>
      <c r="CL458" s="260">
        <f t="shared" si="43"/>
        <v>0.5</v>
      </c>
      <c r="CM458" s="83">
        <v>2</v>
      </c>
      <c r="CN458" s="83" t="s">
        <v>4965</v>
      </c>
      <c r="CO458" s="140" t="s">
        <v>4965</v>
      </c>
      <c r="CP458" s="256" t="s">
        <v>4965</v>
      </c>
      <c r="CQ458" s="85" t="s">
        <v>4965</v>
      </c>
      <c r="CR458" s="85" t="s">
        <v>4965</v>
      </c>
      <c r="CS458" s="85" t="s">
        <v>4965</v>
      </c>
      <c r="CT458" s="85" t="s">
        <v>4965</v>
      </c>
      <c r="CU458" s="85"/>
    </row>
    <row r="459" spans="1:99" ht="12" customHeight="1" x14ac:dyDescent="0.2">
      <c r="A459" s="89" t="s">
        <v>2442</v>
      </c>
      <c r="B459" s="90" t="s">
        <v>2201</v>
      </c>
      <c r="C459" s="90" t="s">
        <v>1432</v>
      </c>
      <c r="D459" s="90" t="s">
        <v>1432</v>
      </c>
      <c r="E459" s="96" t="s">
        <v>1432</v>
      </c>
      <c r="F459" s="90" t="s">
        <v>2202</v>
      </c>
      <c r="G459" s="90" t="s">
        <v>4723</v>
      </c>
      <c r="H459" s="90" t="s">
        <v>1885</v>
      </c>
      <c r="I459" s="90" t="s">
        <v>2203</v>
      </c>
      <c r="J459" s="90">
        <v>526150</v>
      </c>
      <c r="K459" s="90">
        <v>173407</v>
      </c>
      <c r="L459" s="177" t="s">
        <v>3078</v>
      </c>
      <c r="M459" s="91">
        <v>42094</v>
      </c>
      <c r="N459" s="92" t="s">
        <v>1432</v>
      </c>
      <c r="O459" s="90">
        <v>0</v>
      </c>
      <c r="P459" s="90">
        <v>1</v>
      </c>
      <c r="Q459" s="93">
        <v>1</v>
      </c>
      <c r="R459" s="90" t="s">
        <v>800</v>
      </c>
      <c r="S459" s="90" t="s">
        <v>1438</v>
      </c>
      <c r="T459" s="92" t="s">
        <v>801</v>
      </c>
      <c r="U459" s="92" t="s">
        <v>2500</v>
      </c>
      <c r="V459" s="90" t="s">
        <v>1439</v>
      </c>
      <c r="W459" s="92" t="s">
        <v>1432</v>
      </c>
      <c r="X459" s="90" t="s">
        <v>1442</v>
      </c>
      <c r="Y459" s="90" t="s">
        <v>3893</v>
      </c>
      <c r="Z459" s="90" t="s">
        <v>1444</v>
      </c>
      <c r="AA459" s="90" t="s">
        <v>1136</v>
      </c>
      <c r="AB459" s="385">
        <v>4.0000000000000001E-3</v>
      </c>
      <c r="AC459" s="94">
        <v>42094</v>
      </c>
      <c r="AD459" s="95" t="s">
        <v>1432</v>
      </c>
      <c r="AE459" s="157" t="s">
        <v>3063</v>
      </c>
      <c r="AF459" s="96" t="s">
        <v>1445</v>
      </c>
      <c r="AG459" s="96">
        <v>0</v>
      </c>
      <c r="AH459" s="96">
        <v>0</v>
      </c>
      <c r="AI459" s="96">
        <v>0</v>
      </c>
      <c r="AJ459" s="96">
        <v>0</v>
      </c>
      <c r="AK459" s="96">
        <v>0</v>
      </c>
      <c r="AL459" s="96">
        <v>1</v>
      </c>
      <c r="AM459" s="96">
        <v>0</v>
      </c>
      <c r="AN459" s="96">
        <v>0</v>
      </c>
      <c r="AO459" s="96">
        <v>0</v>
      </c>
      <c r="AP459" s="96">
        <v>0</v>
      </c>
      <c r="AQ459" s="96">
        <v>0</v>
      </c>
      <c r="AR459" s="96">
        <v>0</v>
      </c>
      <c r="AS459" s="96">
        <v>1</v>
      </c>
      <c r="AT459" s="96">
        <v>0</v>
      </c>
      <c r="AU459" s="96">
        <v>0</v>
      </c>
      <c r="AV459" s="96">
        <v>0</v>
      </c>
      <c r="AW459" s="96">
        <v>0</v>
      </c>
      <c r="AX459" s="96">
        <v>0</v>
      </c>
      <c r="AY459" s="96">
        <v>0</v>
      </c>
      <c r="AZ459" s="96">
        <v>0</v>
      </c>
      <c r="BA459" s="96">
        <v>0</v>
      </c>
      <c r="BB459" s="96">
        <v>0</v>
      </c>
      <c r="BC459" s="96">
        <v>0</v>
      </c>
      <c r="BD459" s="96">
        <v>0</v>
      </c>
      <c r="BE459" s="96">
        <v>0</v>
      </c>
      <c r="BF459" s="96">
        <v>0</v>
      </c>
      <c r="BG459" s="96">
        <v>0</v>
      </c>
      <c r="BH459" s="96">
        <v>0</v>
      </c>
      <c r="BI459" s="96">
        <v>0</v>
      </c>
      <c r="BJ459" s="96">
        <v>0</v>
      </c>
      <c r="BK459" s="96">
        <v>0</v>
      </c>
      <c r="BL459" s="120" t="s">
        <v>4490</v>
      </c>
      <c r="BM459" s="98">
        <v>0</v>
      </c>
      <c r="BN459" s="133">
        <f t="shared" si="40"/>
        <v>0.5</v>
      </c>
      <c r="BO459" s="241">
        <v>0.5</v>
      </c>
      <c r="BP459" s="79">
        <v>0</v>
      </c>
      <c r="BQ459" s="79">
        <v>0</v>
      </c>
      <c r="BR459" s="79">
        <v>0</v>
      </c>
      <c r="BS459" s="238">
        <v>0</v>
      </c>
      <c r="BT459" s="79">
        <v>0</v>
      </c>
      <c r="BU459" s="79">
        <v>0</v>
      </c>
      <c r="BV459" s="79">
        <v>0</v>
      </c>
      <c r="BW459" s="79">
        <v>0</v>
      </c>
      <c r="BX459" s="79">
        <v>0</v>
      </c>
      <c r="BY459" s="79">
        <v>0</v>
      </c>
      <c r="BZ459" s="79">
        <v>0</v>
      </c>
      <c r="CA459" s="79">
        <v>0</v>
      </c>
      <c r="CB459" s="79">
        <v>0</v>
      </c>
      <c r="CC459" s="79">
        <v>0</v>
      </c>
      <c r="CD459" s="79">
        <v>0</v>
      </c>
      <c r="CE459" s="79">
        <v>0</v>
      </c>
      <c r="CF459" s="79">
        <v>0</v>
      </c>
      <c r="CG459" s="79">
        <v>0</v>
      </c>
      <c r="CH459" s="79">
        <v>0</v>
      </c>
      <c r="CI459" s="81">
        <f t="shared" si="37"/>
        <v>1</v>
      </c>
      <c r="CJ459" s="260">
        <f t="shared" si="41"/>
        <v>1</v>
      </c>
      <c r="CK459" s="260">
        <f t="shared" si="42"/>
        <v>0.5</v>
      </c>
      <c r="CL459" s="260">
        <f t="shared" si="43"/>
        <v>0.5</v>
      </c>
      <c r="CM459" s="83">
        <v>8</v>
      </c>
      <c r="CN459" s="254" t="s">
        <v>4965</v>
      </c>
      <c r="CO459" s="140" t="s">
        <v>4965</v>
      </c>
      <c r="CP459" s="256" t="s">
        <v>4965</v>
      </c>
      <c r="CQ459" s="86" t="s">
        <v>4965</v>
      </c>
      <c r="CR459" s="85" t="s">
        <v>4965</v>
      </c>
      <c r="CS459" s="85" t="s">
        <v>4965</v>
      </c>
      <c r="CT459" s="85" t="s">
        <v>4965</v>
      </c>
      <c r="CU459" s="86"/>
    </row>
    <row r="460" spans="1:99" ht="12" customHeight="1" x14ac:dyDescent="0.2">
      <c r="A460" s="89" t="s">
        <v>2442</v>
      </c>
      <c r="B460" s="90" t="s">
        <v>802</v>
      </c>
      <c r="C460" s="90" t="s">
        <v>1432</v>
      </c>
      <c r="D460" s="90" t="s">
        <v>1432</v>
      </c>
      <c r="E460" s="96" t="s">
        <v>1432</v>
      </c>
      <c r="F460" s="90" t="s">
        <v>803</v>
      </c>
      <c r="G460" s="90" t="s">
        <v>804</v>
      </c>
      <c r="H460" s="90" t="s">
        <v>2524</v>
      </c>
      <c r="I460" s="90" t="s">
        <v>805</v>
      </c>
      <c r="J460" s="90">
        <v>529468</v>
      </c>
      <c r="K460" s="90">
        <v>170782</v>
      </c>
      <c r="L460" s="177" t="s">
        <v>3081</v>
      </c>
      <c r="M460" s="91">
        <v>42094</v>
      </c>
      <c r="N460" s="92" t="s">
        <v>1432</v>
      </c>
      <c r="O460" s="90">
        <v>0</v>
      </c>
      <c r="P460" s="90">
        <v>1</v>
      </c>
      <c r="Q460" s="93">
        <v>1</v>
      </c>
      <c r="R460" s="90" t="s">
        <v>1718</v>
      </c>
      <c r="S460" s="90" t="s">
        <v>1438</v>
      </c>
      <c r="T460" s="92" t="s">
        <v>2507</v>
      </c>
      <c r="U460" s="92" t="s">
        <v>1475</v>
      </c>
      <c r="V460" s="90" t="s">
        <v>1439</v>
      </c>
      <c r="W460" s="92" t="s">
        <v>1432</v>
      </c>
      <c r="X460" s="90" t="s">
        <v>1442</v>
      </c>
      <c r="Y460" s="90" t="s">
        <v>3893</v>
      </c>
      <c r="Z460" s="90" t="s">
        <v>1444</v>
      </c>
      <c r="AA460" s="90" t="s">
        <v>1136</v>
      </c>
      <c r="AB460" s="385">
        <v>3.0000000000000001E-3</v>
      </c>
      <c r="AC460" s="94">
        <v>42094</v>
      </c>
      <c r="AD460" s="95" t="s">
        <v>1432</v>
      </c>
      <c r="AE460" s="157" t="s">
        <v>3063</v>
      </c>
      <c r="AF460" s="96" t="s">
        <v>1445</v>
      </c>
      <c r="AG460" s="96">
        <v>0</v>
      </c>
      <c r="AH460" s="96">
        <v>0</v>
      </c>
      <c r="AI460" s="96">
        <v>0</v>
      </c>
      <c r="AJ460" s="96">
        <v>0</v>
      </c>
      <c r="AK460" s="96">
        <v>0</v>
      </c>
      <c r="AL460" s="96">
        <v>1</v>
      </c>
      <c r="AM460" s="96">
        <v>0</v>
      </c>
      <c r="AN460" s="96">
        <v>0</v>
      </c>
      <c r="AO460" s="96">
        <v>0</v>
      </c>
      <c r="AP460" s="96">
        <v>0</v>
      </c>
      <c r="AQ460" s="96">
        <v>0</v>
      </c>
      <c r="AR460" s="96">
        <v>0</v>
      </c>
      <c r="AS460" s="96">
        <v>1</v>
      </c>
      <c r="AT460" s="96">
        <v>0</v>
      </c>
      <c r="AU460" s="96">
        <v>0</v>
      </c>
      <c r="AV460" s="96">
        <v>0</v>
      </c>
      <c r="AW460" s="96">
        <v>0</v>
      </c>
      <c r="AX460" s="96">
        <v>0</v>
      </c>
      <c r="AY460" s="96">
        <v>0</v>
      </c>
      <c r="AZ460" s="96">
        <v>0</v>
      </c>
      <c r="BA460" s="96">
        <v>0</v>
      </c>
      <c r="BB460" s="96">
        <v>0</v>
      </c>
      <c r="BC460" s="96">
        <v>0</v>
      </c>
      <c r="BD460" s="96">
        <v>0</v>
      </c>
      <c r="BE460" s="96">
        <v>0</v>
      </c>
      <c r="BF460" s="96">
        <v>0</v>
      </c>
      <c r="BG460" s="96">
        <v>0</v>
      </c>
      <c r="BH460" s="96">
        <v>0</v>
      </c>
      <c r="BI460" s="96">
        <v>0</v>
      </c>
      <c r="BJ460" s="96">
        <v>0</v>
      </c>
      <c r="BK460" s="96">
        <v>0</v>
      </c>
      <c r="BL460" s="120" t="s">
        <v>4490</v>
      </c>
      <c r="BM460" s="98">
        <v>0</v>
      </c>
      <c r="BN460" s="133">
        <f t="shared" si="40"/>
        <v>0.5</v>
      </c>
      <c r="BO460" s="241">
        <v>0.5</v>
      </c>
      <c r="BP460" s="79">
        <v>0</v>
      </c>
      <c r="BQ460" s="79">
        <v>0</v>
      </c>
      <c r="BR460" s="79">
        <v>0</v>
      </c>
      <c r="BS460" s="238">
        <v>0</v>
      </c>
      <c r="BT460" s="79">
        <v>0</v>
      </c>
      <c r="BU460" s="79">
        <v>0</v>
      </c>
      <c r="BV460" s="79">
        <v>0</v>
      </c>
      <c r="BW460" s="79">
        <v>0</v>
      </c>
      <c r="BX460" s="79">
        <v>0</v>
      </c>
      <c r="BY460" s="79">
        <v>0</v>
      </c>
      <c r="BZ460" s="79">
        <v>0</v>
      </c>
      <c r="CA460" s="79">
        <v>0</v>
      </c>
      <c r="CB460" s="79">
        <v>0</v>
      </c>
      <c r="CC460" s="79">
        <v>0</v>
      </c>
      <c r="CD460" s="79">
        <v>0</v>
      </c>
      <c r="CE460" s="79">
        <v>0</v>
      </c>
      <c r="CF460" s="79">
        <v>0</v>
      </c>
      <c r="CG460" s="79">
        <v>0</v>
      </c>
      <c r="CH460" s="79">
        <v>0</v>
      </c>
      <c r="CI460" s="81">
        <f t="shared" si="37"/>
        <v>1</v>
      </c>
      <c r="CJ460" s="260">
        <f t="shared" si="41"/>
        <v>1</v>
      </c>
      <c r="CK460" s="260">
        <f t="shared" si="42"/>
        <v>0.5</v>
      </c>
      <c r="CL460" s="260">
        <f t="shared" si="43"/>
        <v>0.5</v>
      </c>
      <c r="CM460" s="83">
        <v>8</v>
      </c>
      <c r="CN460" s="254" t="s">
        <v>4965</v>
      </c>
      <c r="CO460" s="140" t="s">
        <v>4965</v>
      </c>
      <c r="CP460" s="256" t="s">
        <v>4965</v>
      </c>
      <c r="CQ460" s="86" t="s">
        <v>4965</v>
      </c>
      <c r="CR460" s="85" t="s">
        <v>4965</v>
      </c>
      <c r="CS460" s="85" t="s">
        <v>4965</v>
      </c>
      <c r="CT460" s="85" t="s">
        <v>4965</v>
      </c>
      <c r="CU460" s="86"/>
    </row>
    <row r="461" spans="1:99" ht="12" customHeight="1" x14ac:dyDescent="0.2">
      <c r="A461" s="89" t="s">
        <v>2442</v>
      </c>
      <c r="B461" s="90" t="s">
        <v>1719</v>
      </c>
      <c r="C461" s="90" t="s">
        <v>1432</v>
      </c>
      <c r="D461" s="90" t="s">
        <v>1432</v>
      </c>
      <c r="E461" s="96" t="s">
        <v>1432</v>
      </c>
      <c r="F461" s="90" t="s">
        <v>4216</v>
      </c>
      <c r="G461" s="90" t="s">
        <v>4706</v>
      </c>
      <c r="H461" s="90" t="s">
        <v>1435</v>
      </c>
      <c r="I461" s="90" t="s">
        <v>1720</v>
      </c>
      <c r="J461" s="90">
        <v>527320</v>
      </c>
      <c r="K461" s="90">
        <v>170994</v>
      </c>
      <c r="L461" s="177" t="s">
        <v>3082</v>
      </c>
      <c r="M461" s="91">
        <v>42094</v>
      </c>
      <c r="N461" s="92" t="s">
        <v>1432</v>
      </c>
      <c r="O461" s="90">
        <v>0</v>
      </c>
      <c r="P461" s="90">
        <v>4</v>
      </c>
      <c r="Q461" s="93">
        <v>4</v>
      </c>
      <c r="R461" s="90" t="s">
        <v>1721</v>
      </c>
      <c r="S461" s="90" t="s">
        <v>1438</v>
      </c>
      <c r="T461" s="92" t="s">
        <v>1722</v>
      </c>
      <c r="U461" s="92" t="s">
        <v>1318</v>
      </c>
      <c r="V461" s="90" t="s">
        <v>1439</v>
      </c>
      <c r="W461" s="92" t="s">
        <v>1432</v>
      </c>
      <c r="X461" s="90" t="s">
        <v>1442</v>
      </c>
      <c r="Y461" s="90" t="s">
        <v>3893</v>
      </c>
      <c r="Z461" s="90" t="s">
        <v>1444</v>
      </c>
      <c r="AA461" s="90" t="s">
        <v>3894</v>
      </c>
      <c r="AB461" s="385">
        <v>3.6999999999999998E-2</v>
      </c>
      <c r="AC461" s="94">
        <v>42094</v>
      </c>
      <c r="AD461" s="95" t="s">
        <v>1432</v>
      </c>
      <c r="AE461" s="157" t="s">
        <v>3063</v>
      </c>
      <c r="AF461" s="96" t="s">
        <v>1445</v>
      </c>
      <c r="AG461" s="96">
        <v>0</v>
      </c>
      <c r="AH461" s="96">
        <v>0</v>
      </c>
      <c r="AI461" s="96">
        <v>0</v>
      </c>
      <c r="AJ461" s="96">
        <v>0</v>
      </c>
      <c r="AK461" s="96">
        <v>1</v>
      </c>
      <c r="AL461" s="96">
        <v>2</v>
      </c>
      <c r="AM461" s="96">
        <v>1</v>
      </c>
      <c r="AN461" s="96">
        <v>0</v>
      </c>
      <c r="AO461" s="96">
        <v>0</v>
      </c>
      <c r="AP461" s="96">
        <v>0</v>
      </c>
      <c r="AQ461" s="96">
        <v>0</v>
      </c>
      <c r="AR461" s="96">
        <v>1</v>
      </c>
      <c r="AS461" s="96">
        <v>2</v>
      </c>
      <c r="AT461" s="96">
        <v>1</v>
      </c>
      <c r="AU461" s="96">
        <v>0</v>
      </c>
      <c r="AV461" s="96">
        <v>0</v>
      </c>
      <c r="AW461" s="96">
        <v>0</v>
      </c>
      <c r="AX461" s="96">
        <v>0</v>
      </c>
      <c r="AY461" s="96">
        <v>0</v>
      </c>
      <c r="AZ461" s="96">
        <v>0</v>
      </c>
      <c r="BA461" s="96">
        <v>0</v>
      </c>
      <c r="BB461" s="96">
        <v>0</v>
      </c>
      <c r="BC461" s="96">
        <v>0</v>
      </c>
      <c r="BD461" s="96">
        <v>0</v>
      </c>
      <c r="BE461" s="96">
        <v>0</v>
      </c>
      <c r="BF461" s="96">
        <v>0</v>
      </c>
      <c r="BG461" s="96">
        <v>0</v>
      </c>
      <c r="BH461" s="96">
        <v>0</v>
      </c>
      <c r="BI461" s="96">
        <v>0</v>
      </c>
      <c r="BJ461" s="96">
        <v>0</v>
      </c>
      <c r="BK461" s="96">
        <v>0</v>
      </c>
      <c r="BL461" s="120" t="s">
        <v>4490</v>
      </c>
      <c r="BM461" s="98">
        <v>0</v>
      </c>
      <c r="BN461" s="133">
        <f t="shared" si="40"/>
        <v>2</v>
      </c>
      <c r="BO461" s="241">
        <v>2</v>
      </c>
      <c r="BP461" s="79">
        <v>0</v>
      </c>
      <c r="BQ461" s="79">
        <v>0</v>
      </c>
      <c r="BR461" s="79">
        <v>0</v>
      </c>
      <c r="BS461" s="238">
        <v>0</v>
      </c>
      <c r="BT461" s="79">
        <v>0</v>
      </c>
      <c r="BU461" s="79">
        <v>0</v>
      </c>
      <c r="BV461" s="79">
        <v>0</v>
      </c>
      <c r="BW461" s="79">
        <v>0</v>
      </c>
      <c r="BX461" s="79">
        <v>0</v>
      </c>
      <c r="BY461" s="79">
        <v>0</v>
      </c>
      <c r="BZ461" s="79">
        <v>0</v>
      </c>
      <c r="CA461" s="79">
        <v>0</v>
      </c>
      <c r="CB461" s="79">
        <v>0</v>
      </c>
      <c r="CC461" s="79">
        <v>0</v>
      </c>
      <c r="CD461" s="79">
        <v>0</v>
      </c>
      <c r="CE461" s="79">
        <v>0</v>
      </c>
      <c r="CF461" s="79">
        <v>0</v>
      </c>
      <c r="CG461" s="79">
        <v>0</v>
      </c>
      <c r="CH461" s="79">
        <v>0</v>
      </c>
      <c r="CI461" s="81">
        <f t="shared" ref="CI461:CI524" si="44">SUBTOTAL(9,BN461:CH461)</f>
        <v>4</v>
      </c>
      <c r="CJ461" s="260">
        <f t="shared" si="41"/>
        <v>4</v>
      </c>
      <c r="CK461" s="260">
        <f t="shared" si="42"/>
        <v>2</v>
      </c>
      <c r="CL461" s="260">
        <f t="shared" si="43"/>
        <v>2</v>
      </c>
      <c r="CM461" s="83">
        <v>8</v>
      </c>
      <c r="CN461" s="254" t="s">
        <v>4965</v>
      </c>
      <c r="CO461" s="140" t="s">
        <v>4965</v>
      </c>
      <c r="CP461" s="256" t="s">
        <v>4965</v>
      </c>
      <c r="CQ461" s="86" t="s">
        <v>4965</v>
      </c>
      <c r="CR461" s="85" t="s">
        <v>4965</v>
      </c>
      <c r="CS461" s="85" t="s">
        <v>4965</v>
      </c>
      <c r="CT461" s="85" t="s">
        <v>4965</v>
      </c>
      <c r="CU461" s="86"/>
    </row>
    <row r="462" spans="1:99" ht="12" customHeight="1" x14ac:dyDescent="0.2">
      <c r="A462" s="89" t="s">
        <v>2442</v>
      </c>
      <c r="B462" s="90" t="s">
        <v>1723</v>
      </c>
      <c r="C462" s="90" t="s">
        <v>1432</v>
      </c>
      <c r="D462" s="90" t="s">
        <v>1432</v>
      </c>
      <c r="E462" s="96" t="s">
        <v>1724</v>
      </c>
      <c r="F462" s="90" t="s">
        <v>1725</v>
      </c>
      <c r="G462" s="90" t="s">
        <v>2489</v>
      </c>
      <c r="H462" s="90" t="s">
        <v>2717</v>
      </c>
      <c r="I462" s="90" t="s">
        <v>1726</v>
      </c>
      <c r="J462" s="90">
        <v>527226</v>
      </c>
      <c r="K462" s="90">
        <v>176937</v>
      </c>
      <c r="L462" s="177" t="s">
        <v>4766</v>
      </c>
      <c r="M462" s="91">
        <v>42094</v>
      </c>
      <c r="N462" s="92" t="s">
        <v>1432</v>
      </c>
      <c r="O462" s="90">
        <v>0</v>
      </c>
      <c r="P462" s="90">
        <v>10</v>
      </c>
      <c r="Q462" s="93">
        <v>10</v>
      </c>
      <c r="R462" s="90" t="s">
        <v>1727</v>
      </c>
      <c r="S462" s="90" t="s">
        <v>1154</v>
      </c>
      <c r="T462" s="92" t="s">
        <v>1728</v>
      </c>
      <c r="U462" s="92" t="s">
        <v>1729</v>
      </c>
      <c r="V462" s="90" t="s">
        <v>1439</v>
      </c>
      <c r="W462" s="92" t="s">
        <v>1432</v>
      </c>
      <c r="X462" s="90" t="s">
        <v>1442</v>
      </c>
      <c r="Y462" s="90" t="s">
        <v>1443</v>
      </c>
      <c r="Z462" s="90" t="s">
        <v>1443</v>
      </c>
      <c r="AA462" s="90" t="s">
        <v>1444</v>
      </c>
      <c r="AB462" s="385">
        <v>0</v>
      </c>
      <c r="AC462" s="94">
        <v>42094</v>
      </c>
      <c r="AD462" s="95" t="s">
        <v>1432</v>
      </c>
      <c r="AE462" s="157" t="s">
        <v>628</v>
      </c>
      <c r="AF462" s="96" t="s">
        <v>3904</v>
      </c>
      <c r="AG462" s="96">
        <v>0</v>
      </c>
      <c r="AH462" s="96">
        <v>1</v>
      </c>
      <c r="AI462" s="96">
        <v>10</v>
      </c>
      <c r="AJ462" s="96">
        <v>0</v>
      </c>
      <c r="AK462" s="96">
        <v>10</v>
      </c>
      <c r="AL462" s="96">
        <v>0</v>
      </c>
      <c r="AM462" s="96">
        <v>0</v>
      </c>
      <c r="AN462" s="96">
        <v>0</v>
      </c>
      <c r="AO462" s="96">
        <v>0</v>
      </c>
      <c r="AP462" s="96">
        <v>0</v>
      </c>
      <c r="AQ462" s="96">
        <v>0</v>
      </c>
      <c r="AR462" s="96">
        <v>10</v>
      </c>
      <c r="AS462" s="96">
        <v>0</v>
      </c>
      <c r="AT462" s="96">
        <v>0</v>
      </c>
      <c r="AU462" s="96">
        <v>0</v>
      </c>
      <c r="AV462" s="96">
        <v>0</v>
      </c>
      <c r="AW462" s="96">
        <v>0</v>
      </c>
      <c r="AX462" s="96">
        <v>0</v>
      </c>
      <c r="AY462" s="96">
        <v>0</v>
      </c>
      <c r="AZ462" s="96">
        <v>0</v>
      </c>
      <c r="BA462" s="96">
        <v>0</v>
      </c>
      <c r="BB462" s="96">
        <v>0</v>
      </c>
      <c r="BC462" s="96">
        <v>0</v>
      </c>
      <c r="BD462" s="96">
        <v>0</v>
      </c>
      <c r="BE462" s="96">
        <v>0</v>
      </c>
      <c r="BF462" s="96">
        <v>0</v>
      </c>
      <c r="BG462" s="96">
        <v>0</v>
      </c>
      <c r="BH462" s="96">
        <v>0</v>
      </c>
      <c r="BI462" s="96">
        <v>0</v>
      </c>
      <c r="BJ462" s="96">
        <v>0</v>
      </c>
      <c r="BK462" s="96">
        <v>0</v>
      </c>
      <c r="BL462" s="120" t="s">
        <v>4490</v>
      </c>
      <c r="BM462" s="98">
        <v>0</v>
      </c>
      <c r="BN462" s="133">
        <f t="shared" si="40"/>
        <v>5</v>
      </c>
      <c r="BO462" s="241">
        <v>5</v>
      </c>
      <c r="BP462" s="79">
        <v>0</v>
      </c>
      <c r="BQ462" s="79">
        <v>0</v>
      </c>
      <c r="BR462" s="79">
        <v>0</v>
      </c>
      <c r="BS462" s="238">
        <v>0</v>
      </c>
      <c r="BT462" s="79">
        <v>0</v>
      </c>
      <c r="BU462" s="79">
        <v>0</v>
      </c>
      <c r="BV462" s="79">
        <v>0</v>
      </c>
      <c r="BW462" s="79">
        <v>0</v>
      </c>
      <c r="BX462" s="79">
        <v>0</v>
      </c>
      <c r="BY462" s="79">
        <v>0</v>
      </c>
      <c r="BZ462" s="79">
        <v>0</v>
      </c>
      <c r="CA462" s="79">
        <v>0</v>
      </c>
      <c r="CB462" s="79">
        <v>0</v>
      </c>
      <c r="CC462" s="79">
        <v>0</v>
      </c>
      <c r="CD462" s="79">
        <v>0</v>
      </c>
      <c r="CE462" s="79">
        <v>0</v>
      </c>
      <c r="CF462" s="79">
        <v>0</v>
      </c>
      <c r="CG462" s="79">
        <v>0</v>
      </c>
      <c r="CH462" s="79">
        <v>0</v>
      </c>
      <c r="CI462" s="81">
        <f t="shared" si="44"/>
        <v>10</v>
      </c>
      <c r="CJ462" s="260">
        <f t="shared" si="41"/>
        <v>10</v>
      </c>
      <c r="CK462" s="260">
        <f t="shared" si="42"/>
        <v>5</v>
      </c>
      <c r="CL462" s="260">
        <f t="shared" si="43"/>
        <v>5</v>
      </c>
      <c r="CM462" s="83">
        <v>2</v>
      </c>
      <c r="CN462" s="83" t="s">
        <v>4965</v>
      </c>
      <c r="CO462" s="140" t="s">
        <v>4965</v>
      </c>
      <c r="CP462" s="256" t="s">
        <v>4965</v>
      </c>
      <c r="CQ462" s="85" t="s">
        <v>4965</v>
      </c>
      <c r="CR462" s="85" t="s">
        <v>4965</v>
      </c>
      <c r="CS462" s="85" t="s">
        <v>4965</v>
      </c>
      <c r="CT462" s="85" t="s">
        <v>4965</v>
      </c>
      <c r="CU462" s="86"/>
    </row>
    <row r="463" spans="1:99" ht="12" customHeight="1" x14ac:dyDescent="0.2">
      <c r="A463" s="89" t="s">
        <v>2442</v>
      </c>
      <c r="B463" s="90" t="s">
        <v>1723</v>
      </c>
      <c r="C463" s="90" t="s">
        <v>1432</v>
      </c>
      <c r="D463" s="90" t="s">
        <v>1432</v>
      </c>
      <c r="E463" s="96" t="s">
        <v>1724</v>
      </c>
      <c r="F463" s="90" t="s">
        <v>1725</v>
      </c>
      <c r="G463" s="90" t="s">
        <v>2489</v>
      </c>
      <c r="H463" s="90" t="s">
        <v>2717</v>
      </c>
      <c r="I463" s="90" t="s">
        <v>1726</v>
      </c>
      <c r="J463" s="90">
        <v>527226</v>
      </c>
      <c r="K463" s="90">
        <v>176937</v>
      </c>
      <c r="L463" s="177" t="s">
        <v>4766</v>
      </c>
      <c r="M463" s="91">
        <v>42094</v>
      </c>
      <c r="N463" s="92" t="s">
        <v>1432</v>
      </c>
      <c r="O463" s="90">
        <v>0</v>
      </c>
      <c r="P463" s="90">
        <v>36</v>
      </c>
      <c r="Q463" s="93">
        <v>36</v>
      </c>
      <c r="R463" s="90" t="s">
        <v>1727</v>
      </c>
      <c r="S463" s="90" t="s">
        <v>1154</v>
      </c>
      <c r="T463" s="92" t="s">
        <v>1728</v>
      </c>
      <c r="U463" s="92" t="s">
        <v>1729</v>
      </c>
      <c r="V463" s="90" t="s">
        <v>1439</v>
      </c>
      <c r="W463" s="92" t="s">
        <v>1432</v>
      </c>
      <c r="X463" s="90" t="s">
        <v>1442</v>
      </c>
      <c r="Y463" s="90" t="s">
        <v>1443</v>
      </c>
      <c r="Z463" s="90" t="s">
        <v>1443</v>
      </c>
      <c r="AA463" s="90" t="s">
        <v>1444</v>
      </c>
      <c r="AB463" s="385">
        <v>0.25800000000000001</v>
      </c>
      <c r="AC463" s="94">
        <v>42094</v>
      </c>
      <c r="AD463" s="95" t="s">
        <v>1432</v>
      </c>
      <c r="AE463" s="157" t="s">
        <v>3063</v>
      </c>
      <c r="AF463" s="96" t="s">
        <v>1445</v>
      </c>
      <c r="AG463" s="96">
        <v>0</v>
      </c>
      <c r="AH463" s="96">
        <v>4</v>
      </c>
      <c r="AI463" s="96">
        <v>36</v>
      </c>
      <c r="AJ463" s="96">
        <v>1</v>
      </c>
      <c r="AK463" s="96">
        <v>1</v>
      </c>
      <c r="AL463" s="96">
        <v>30</v>
      </c>
      <c r="AM463" s="96">
        <v>4</v>
      </c>
      <c r="AN463" s="96">
        <v>0</v>
      </c>
      <c r="AO463" s="96">
        <v>0</v>
      </c>
      <c r="AP463" s="96">
        <v>0</v>
      </c>
      <c r="AQ463" s="96">
        <v>1</v>
      </c>
      <c r="AR463" s="96">
        <v>1</v>
      </c>
      <c r="AS463" s="96">
        <v>30</v>
      </c>
      <c r="AT463" s="96">
        <v>4</v>
      </c>
      <c r="AU463" s="96">
        <v>0</v>
      </c>
      <c r="AV463" s="96">
        <v>0</v>
      </c>
      <c r="AW463" s="96">
        <v>0</v>
      </c>
      <c r="AX463" s="96">
        <v>0</v>
      </c>
      <c r="AY463" s="96">
        <v>0</v>
      </c>
      <c r="AZ463" s="96">
        <v>0</v>
      </c>
      <c r="BA463" s="96">
        <v>0</v>
      </c>
      <c r="BB463" s="96">
        <v>0</v>
      </c>
      <c r="BC463" s="96">
        <v>0</v>
      </c>
      <c r="BD463" s="96">
        <v>0</v>
      </c>
      <c r="BE463" s="96">
        <v>0</v>
      </c>
      <c r="BF463" s="96">
        <v>0</v>
      </c>
      <c r="BG463" s="96">
        <v>0</v>
      </c>
      <c r="BH463" s="96">
        <v>0</v>
      </c>
      <c r="BI463" s="96">
        <v>0</v>
      </c>
      <c r="BJ463" s="96">
        <v>0</v>
      </c>
      <c r="BK463" s="96">
        <v>0</v>
      </c>
      <c r="BL463" s="120" t="s">
        <v>4490</v>
      </c>
      <c r="BM463" s="98">
        <v>0</v>
      </c>
      <c r="BN463" s="79">
        <v>0</v>
      </c>
      <c r="BO463" s="241">
        <v>7.2</v>
      </c>
      <c r="BP463" s="133">
        <v>7.2</v>
      </c>
      <c r="BQ463" s="133">
        <v>7.2</v>
      </c>
      <c r="BR463" s="133">
        <v>7.2</v>
      </c>
      <c r="BS463" s="243">
        <v>7.2</v>
      </c>
      <c r="BT463" s="79">
        <v>0</v>
      </c>
      <c r="BU463" s="79">
        <v>0</v>
      </c>
      <c r="BV463" s="79">
        <v>0</v>
      </c>
      <c r="BW463" s="79">
        <v>0</v>
      </c>
      <c r="BX463" s="79">
        <v>0</v>
      </c>
      <c r="BY463" s="79">
        <v>0</v>
      </c>
      <c r="BZ463" s="79">
        <v>0</v>
      </c>
      <c r="CA463" s="79">
        <v>0</v>
      </c>
      <c r="CB463" s="79">
        <v>0</v>
      </c>
      <c r="CC463" s="79">
        <v>0</v>
      </c>
      <c r="CD463" s="79">
        <v>0</v>
      </c>
      <c r="CE463" s="79">
        <v>0</v>
      </c>
      <c r="CF463" s="79">
        <v>0</v>
      </c>
      <c r="CG463" s="79">
        <v>0</v>
      </c>
      <c r="CH463" s="79">
        <v>0</v>
      </c>
      <c r="CI463" s="81">
        <f t="shared" si="44"/>
        <v>36</v>
      </c>
      <c r="CJ463" s="260">
        <f t="shared" si="41"/>
        <v>36</v>
      </c>
      <c r="CK463" s="260">
        <f t="shared" si="42"/>
        <v>36</v>
      </c>
      <c r="CL463" s="260">
        <f t="shared" si="43"/>
        <v>36</v>
      </c>
      <c r="CM463" s="83">
        <v>3</v>
      </c>
      <c r="CN463" s="254" t="s">
        <v>4965</v>
      </c>
      <c r="CO463" s="140" t="s">
        <v>4965</v>
      </c>
      <c r="CP463" s="256" t="s">
        <v>4965</v>
      </c>
      <c r="CQ463" s="86" t="s">
        <v>4965</v>
      </c>
      <c r="CR463" s="85" t="s">
        <v>4965</v>
      </c>
      <c r="CS463" s="85" t="s">
        <v>4965</v>
      </c>
      <c r="CT463" s="85" t="s">
        <v>4965</v>
      </c>
      <c r="CU463" s="85"/>
    </row>
    <row r="464" spans="1:99" ht="12" customHeight="1" x14ac:dyDescent="0.2">
      <c r="A464" s="89" t="s">
        <v>2442</v>
      </c>
      <c r="B464" s="90" t="s">
        <v>1730</v>
      </c>
      <c r="C464" s="90" t="s">
        <v>3533</v>
      </c>
      <c r="D464" s="90" t="s">
        <v>1432</v>
      </c>
      <c r="E464" s="96" t="s">
        <v>3534</v>
      </c>
      <c r="F464" s="90" t="s">
        <v>1432</v>
      </c>
      <c r="G464" s="90" t="s">
        <v>3535</v>
      </c>
      <c r="H464" s="90" t="s">
        <v>1435</v>
      </c>
      <c r="I464" s="90" t="s">
        <v>3536</v>
      </c>
      <c r="J464" s="90">
        <v>528815</v>
      </c>
      <c r="K464" s="90">
        <v>172653</v>
      </c>
      <c r="L464" s="177" t="s">
        <v>3077</v>
      </c>
      <c r="M464" s="91">
        <v>42094</v>
      </c>
      <c r="N464" s="92" t="s">
        <v>1432</v>
      </c>
      <c r="O464" s="90">
        <v>0</v>
      </c>
      <c r="P464" s="90">
        <v>2</v>
      </c>
      <c r="Q464" s="93">
        <v>2</v>
      </c>
      <c r="R464" s="90" t="s">
        <v>1731</v>
      </c>
      <c r="S464" s="90" t="s">
        <v>1438</v>
      </c>
      <c r="T464" s="92" t="s">
        <v>359</v>
      </c>
      <c r="U464" s="92" t="s">
        <v>372</v>
      </c>
      <c r="V464" s="90" t="s">
        <v>1439</v>
      </c>
      <c r="W464" s="92" t="s">
        <v>1432</v>
      </c>
      <c r="X464" s="90" t="s">
        <v>1442</v>
      </c>
      <c r="Y464" s="90" t="s">
        <v>1443</v>
      </c>
      <c r="Z464" s="90" t="s">
        <v>1444</v>
      </c>
      <c r="AA464" s="90" t="s">
        <v>2713</v>
      </c>
      <c r="AB464" s="385">
        <v>2.1000000000000001E-2</v>
      </c>
      <c r="AC464" s="94">
        <v>42094</v>
      </c>
      <c r="AD464" s="95" t="s">
        <v>1432</v>
      </c>
      <c r="AE464" s="157" t="s">
        <v>3063</v>
      </c>
      <c r="AF464" s="96" t="s">
        <v>1445</v>
      </c>
      <c r="AG464" s="97"/>
      <c r="AH464" s="96">
        <v>0</v>
      </c>
      <c r="AI464" s="96">
        <v>0</v>
      </c>
      <c r="AJ464" s="96">
        <v>0</v>
      </c>
      <c r="AK464" s="96">
        <v>0</v>
      </c>
      <c r="AL464" s="96">
        <v>0</v>
      </c>
      <c r="AM464" s="96">
        <v>1</v>
      </c>
      <c r="AN464" s="96">
        <v>1</v>
      </c>
      <c r="AO464" s="96">
        <v>0</v>
      </c>
      <c r="AP464" s="96">
        <v>0</v>
      </c>
      <c r="AQ464" s="96">
        <v>0</v>
      </c>
      <c r="AR464" s="96">
        <v>0</v>
      </c>
      <c r="AS464" s="96">
        <v>0</v>
      </c>
      <c r="AT464" s="96">
        <v>0</v>
      </c>
      <c r="AU464" s="96">
        <v>0</v>
      </c>
      <c r="AV464" s="96">
        <v>0</v>
      </c>
      <c r="AW464" s="96">
        <v>0</v>
      </c>
      <c r="AX464" s="96">
        <v>0</v>
      </c>
      <c r="AY464" s="96">
        <v>0</v>
      </c>
      <c r="AZ464" s="96">
        <v>0</v>
      </c>
      <c r="BA464" s="96">
        <v>1</v>
      </c>
      <c r="BB464" s="96">
        <v>1</v>
      </c>
      <c r="BC464" s="96">
        <v>0</v>
      </c>
      <c r="BD464" s="96">
        <v>0</v>
      </c>
      <c r="BE464" s="96">
        <v>0</v>
      </c>
      <c r="BF464" s="96">
        <v>0</v>
      </c>
      <c r="BG464" s="96">
        <v>0</v>
      </c>
      <c r="BH464" s="96">
        <v>0</v>
      </c>
      <c r="BI464" s="96">
        <v>0</v>
      </c>
      <c r="BJ464" s="96">
        <v>0</v>
      </c>
      <c r="BK464" s="96">
        <v>0</v>
      </c>
      <c r="BL464" s="120" t="s">
        <v>4490</v>
      </c>
      <c r="BM464" s="98">
        <v>0</v>
      </c>
      <c r="BN464" s="133">
        <f t="shared" ref="BN464:BN476" si="45">Q464/2</f>
        <v>1</v>
      </c>
      <c r="BO464" s="241">
        <v>1</v>
      </c>
      <c r="BP464" s="79">
        <v>0</v>
      </c>
      <c r="BQ464" s="79">
        <v>0</v>
      </c>
      <c r="BR464" s="79">
        <v>0</v>
      </c>
      <c r="BS464" s="238">
        <v>0</v>
      </c>
      <c r="BT464" s="79">
        <v>0</v>
      </c>
      <c r="BU464" s="79">
        <v>0</v>
      </c>
      <c r="BV464" s="79">
        <v>0</v>
      </c>
      <c r="BW464" s="79">
        <v>0</v>
      </c>
      <c r="BX464" s="79">
        <v>0</v>
      </c>
      <c r="BY464" s="79">
        <v>0</v>
      </c>
      <c r="BZ464" s="79">
        <v>0</v>
      </c>
      <c r="CA464" s="79">
        <v>0</v>
      </c>
      <c r="CB464" s="79">
        <v>0</v>
      </c>
      <c r="CC464" s="79">
        <v>0</v>
      </c>
      <c r="CD464" s="79">
        <v>0</v>
      </c>
      <c r="CE464" s="79">
        <v>0</v>
      </c>
      <c r="CF464" s="79">
        <v>0</v>
      </c>
      <c r="CG464" s="79">
        <v>0</v>
      </c>
      <c r="CH464" s="79">
        <v>0</v>
      </c>
      <c r="CI464" s="81">
        <f t="shared" si="44"/>
        <v>2</v>
      </c>
      <c r="CJ464" s="260">
        <f t="shared" si="41"/>
        <v>2</v>
      </c>
      <c r="CK464" s="260">
        <f t="shared" si="42"/>
        <v>1</v>
      </c>
      <c r="CL464" s="260">
        <f t="shared" si="43"/>
        <v>1</v>
      </c>
      <c r="CM464" s="83">
        <v>2</v>
      </c>
      <c r="CN464" s="83" t="s">
        <v>4965</v>
      </c>
      <c r="CO464" s="140" t="s">
        <v>4965</v>
      </c>
      <c r="CP464" s="256" t="s">
        <v>4965</v>
      </c>
      <c r="CQ464" s="85" t="s">
        <v>4965</v>
      </c>
      <c r="CR464" s="85" t="s">
        <v>4965</v>
      </c>
      <c r="CS464" s="85" t="s">
        <v>4965</v>
      </c>
      <c r="CT464" s="85" t="s">
        <v>4965</v>
      </c>
      <c r="CU464" s="85"/>
    </row>
    <row r="465" spans="1:99" ht="12" customHeight="1" x14ac:dyDescent="0.2">
      <c r="A465" s="89" t="s">
        <v>2442</v>
      </c>
      <c r="B465" s="90" t="s">
        <v>1732</v>
      </c>
      <c r="C465" s="90" t="s">
        <v>1432</v>
      </c>
      <c r="D465" s="90" t="s">
        <v>1432</v>
      </c>
      <c r="E465" s="96" t="s">
        <v>1432</v>
      </c>
      <c r="F465" s="90" t="s">
        <v>4868</v>
      </c>
      <c r="G465" s="90" t="s">
        <v>746</v>
      </c>
      <c r="H465" s="90" t="s">
        <v>1458</v>
      </c>
      <c r="I465" s="90" t="s">
        <v>1733</v>
      </c>
      <c r="J465" s="90">
        <v>523903</v>
      </c>
      <c r="K465" s="90">
        <v>174944</v>
      </c>
      <c r="L465" s="177" t="s">
        <v>3079</v>
      </c>
      <c r="M465" s="91">
        <v>42094</v>
      </c>
      <c r="N465" s="92" t="s">
        <v>1432</v>
      </c>
      <c r="O465" s="90">
        <v>1</v>
      </c>
      <c r="P465" s="90">
        <v>2</v>
      </c>
      <c r="Q465" s="93">
        <v>1</v>
      </c>
      <c r="R465" s="90" t="s">
        <v>1734</v>
      </c>
      <c r="S465" s="90" t="s">
        <v>1438</v>
      </c>
      <c r="T465" s="92" t="s">
        <v>1219</v>
      </c>
      <c r="U465" s="92" t="s">
        <v>1735</v>
      </c>
      <c r="V465" s="90" t="s">
        <v>1439</v>
      </c>
      <c r="W465" s="92" t="s">
        <v>1432</v>
      </c>
      <c r="X465" s="90" t="s">
        <v>1442</v>
      </c>
      <c r="Y465" s="90" t="s">
        <v>1443</v>
      </c>
      <c r="Z465" s="90" t="s">
        <v>1444</v>
      </c>
      <c r="AA465" s="90" t="s">
        <v>2713</v>
      </c>
      <c r="AB465" s="385">
        <v>2.1999999999999999E-2</v>
      </c>
      <c r="AC465" s="94">
        <v>42094</v>
      </c>
      <c r="AD465" s="95" t="s">
        <v>1432</v>
      </c>
      <c r="AE465" s="157" t="s">
        <v>3063</v>
      </c>
      <c r="AF465" s="96" t="s">
        <v>1445</v>
      </c>
      <c r="AG465" s="96">
        <v>0</v>
      </c>
      <c r="AH465" s="96">
        <v>0</v>
      </c>
      <c r="AI465" s="96">
        <v>0</v>
      </c>
      <c r="AJ465" s="96">
        <v>0</v>
      </c>
      <c r="AK465" s="96">
        <v>0</v>
      </c>
      <c r="AL465" s="96">
        <v>0</v>
      </c>
      <c r="AM465" s="96">
        <v>1</v>
      </c>
      <c r="AN465" s="96">
        <v>0</v>
      </c>
      <c r="AO465" s="96">
        <v>0</v>
      </c>
      <c r="AP465" s="96">
        <v>0</v>
      </c>
      <c r="AQ465" s="96">
        <v>0</v>
      </c>
      <c r="AR465" s="96">
        <v>0</v>
      </c>
      <c r="AS465" s="96">
        <v>0</v>
      </c>
      <c r="AT465" s="96">
        <v>2</v>
      </c>
      <c r="AU465" s="96">
        <v>0</v>
      </c>
      <c r="AV465" s="96">
        <v>0</v>
      </c>
      <c r="AW465" s="96">
        <v>0</v>
      </c>
      <c r="AX465" s="96">
        <v>0</v>
      </c>
      <c r="AY465" s="96">
        <v>0</v>
      </c>
      <c r="AZ465" s="96">
        <v>0</v>
      </c>
      <c r="BA465" s="96">
        <v>-1</v>
      </c>
      <c r="BB465" s="96">
        <v>0</v>
      </c>
      <c r="BC465" s="96">
        <v>0</v>
      </c>
      <c r="BD465" s="96">
        <v>0</v>
      </c>
      <c r="BE465" s="96">
        <v>0</v>
      </c>
      <c r="BF465" s="96">
        <v>0</v>
      </c>
      <c r="BG465" s="96">
        <v>0</v>
      </c>
      <c r="BH465" s="96">
        <v>0</v>
      </c>
      <c r="BI465" s="96">
        <v>0</v>
      </c>
      <c r="BJ465" s="96">
        <v>0</v>
      </c>
      <c r="BK465" s="96">
        <v>0</v>
      </c>
      <c r="BL465" s="120" t="s">
        <v>4490</v>
      </c>
      <c r="BM465" s="98">
        <v>0</v>
      </c>
      <c r="BN465" s="133">
        <f t="shared" si="45"/>
        <v>0.5</v>
      </c>
      <c r="BO465" s="241">
        <v>0.5</v>
      </c>
      <c r="BP465" s="79">
        <v>0</v>
      </c>
      <c r="BQ465" s="79">
        <v>0</v>
      </c>
      <c r="BR465" s="79">
        <v>0</v>
      </c>
      <c r="BS465" s="238">
        <v>0</v>
      </c>
      <c r="BT465" s="79">
        <v>0</v>
      </c>
      <c r="BU465" s="79">
        <v>0</v>
      </c>
      <c r="BV465" s="79">
        <v>0</v>
      </c>
      <c r="BW465" s="79">
        <v>0</v>
      </c>
      <c r="BX465" s="79">
        <v>0</v>
      </c>
      <c r="BY465" s="79">
        <v>0</v>
      </c>
      <c r="BZ465" s="79">
        <v>0</v>
      </c>
      <c r="CA465" s="79">
        <v>0</v>
      </c>
      <c r="CB465" s="79">
        <v>0</v>
      </c>
      <c r="CC465" s="79">
        <v>0</v>
      </c>
      <c r="CD465" s="79">
        <v>0</v>
      </c>
      <c r="CE465" s="79">
        <v>0</v>
      </c>
      <c r="CF465" s="79">
        <v>0</v>
      </c>
      <c r="CG465" s="79">
        <v>0</v>
      </c>
      <c r="CH465" s="79">
        <v>0</v>
      </c>
      <c r="CI465" s="81">
        <f t="shared" si="44"/>
        <v>1</v>
      </c>
      <c r="CJ465" s="260">
        <f t="shared" si="41"/>
        <v>1</v>
      </c>
      <c r="CK465" s="260">
        <f t="shared" si="42"/>
        <v>0.5</v>
      </c>
      <c r="CL465" s="260">
        <f t="shared" si="43"/>
        <v>0.5</v>
      </c>
      <c r="CM465" s="83">
        <v>2</v>
      </c>
      <c r="CN465" s="83" t="s">
        <v>4965</v>
      </c>
      <c r="CO465" s="140" t="s">
        <v>4965</v>
      </c>
      <c r="CP465" s="256" t="s">
        <v>4965</v>
      </c>
      <c r="CQ465" s="85" t="s">
        <v>4965</v>
      </c>
      <c r="CR465" s="85" t="s">
        <v>4965</v>
      </c>
      <c r="CS465" s="85" t="s">
        <v>4965</v>
      </c>
      <c r="CT465" s="85" t="s">
        <v>4965</v>
      </c>
      <c r="CU465" s="85"/>
    </row>
    <row r="466" spans="1:99" ht="12" customHeight="1" x14ac:dyDescent="0.2">
      <c r="A466" s="89" t="s">
        <v>2442</v>
      </c>
      <c r="B466" s="90" t="s">
        <v>1736</v>
      </c>
      <c r="C466" s="90" t="s">
        <v>1432</v>
      </c>
      <c r="D466" s="90" t="s">
        <v>1432</v>
      </c>
      <c r="E466" s="96" t="s">
        <v>1737</v>
      </c>
      <c r="F466" s="90" t="s">
        <v>1738</v>
      </c>
      <c r="G466" s="90" t="s">
        <v>1434</v>
      </c>
      <c r="H466" s="90" t="s">
        <v>1435</v>
      </c>
      <c r="I466" s="90" t="s">
        <v>1739</v>
      </c>
      <c r="J466" s="90">
        <v>527560</v>
      </c>
      <c r="K466" s="90">
        <v>171605</v>
      </c>
      <c r="L466" s="177" t="s">
        <v>3082</v>
      </c>
      <c r="M466" s="91">
        <v>41919</v>
      </c>
      <c r="N466" s="92" t="s">
        <v>1432</v>
      </c>
      <c r="O466" s="90">
        <v>0</v>
      </c>
      <c r="P466" s="90">
        <v>2</v>
      </c>
      <c r="Q466" s="93">
        <v>2</v>
      </c>
      <c r="R466" s="90" t="s">
        <v>1741</v>
      </c>
      <c r="S466" s="90" t="s">
        <v>3187</v>
      </c>
      <c r="T466" s="92" t="s">
        <v>1219</v>
      </c>
      <c r="U466" s="92" t="s">
        <v>1742</v>
      </c>
      <c r="V466" s="90" t="s">
        <v>1439</v>
      </c>
      <c r="W466" s="92" t="s">
        <v>1432</v>
      </c>
      <c r="X466" s="90" t="s">
        <v>1442</v>
      </c>
      <c r="Y466" s="90" t="s">
        <v>3893</v>
      </c>
      <c r="Z466" s="90" t="s">
        <v>1444</v>
      </c>
      <c r="AA466" s="90" t="s">
        <v>4720</v>
      </c>
      <c r="AB466" s="385">
        <v>6.0000000000000001E-3</v>
      </c>
      <c r="AC466" s="94">
        <v>41919</v>
      </c>
      <c r="AD466" s="95" t="s">
        <v>1432</v>
      </c>
      <c r="AE466" s="157" t="s">
        <v>3063</v>
      </c>
      <c r="AF466" s="96" t="s">
        <v>1445</v>
      </c>
      <c r="AG466" s="96">
        <v>0</v>
      </c>
      <c r="AH466" s="96">
        <v>0</v>
      </c>
      <c r="AI466" s="96">
        <v>0</v>
      </c>
      <c r="AJ466" s="96">
        <v>0</v>
      </c>
      <c r="AK466" s="96">
        <v>2</v>
      </c>
      <c r="AL466" s="96">
        <v>0</v>
      </c>
      <c r="AM466" s="96">
        <v>0</v>
      </c>
      <c r="AN466" s="96">
        <v>0</v>
      </c>
      <c r="AO466" s="96">
        <v>0</v>
      </c>
      <c r="AP466" s="96">
        <v>0</v>
      </c>
      <c r="AQ466" s="96">
        <v>0</v>
      </c>
      <c r="AR466" s="96">
        <v>2</v>
      </c>
      <c r="AS466" s="96">
        <v>0</v>
      </c>
      <c r="AT466" s="96">
        <v>0</v>
      </c>
      <c r="AU466" s="96">
        <v>0</v>
      </c>
      <c r="AV466" s="96">
        <v>0</v>
      </c>
      <c r="AW466" s="96">
        <v>0</v>
      </c>
      <c r="AX466" s="96">
        <v>0</v>
      </c>
      <c r="AY466" s="96">
        <v>0</v>
      </c>
      <c r="AZ466" s="96">
        <v>0</v>
      </c>
      <c r="BA466" s="96">
        <v>0</v>
      </c>
      <c r="BB466" s="96">
        <v>0</v>
      </c>
      <c r="BC466" s="96">
        <v>0</v>
      </c>
      <c r="BD466" s="96">
        <v>0</v>
      </c>
      <c r="BE466" s="96">
        <v>0</v>
      </c>
      <c r="BF466" s="96">
        <v>0</v>
      </c>
      <c r="BG466" s="96">
        <v>0</v>
      </c>
      <c r="BH466" s="96">
        <v>0</v>
      </c>
      <c r="BI466" s="96">
        <v>0</v>
      </c>
      <c r="BJ466" s="96">
        <v>0</v>
      </c>
      <c r="BK466" s="96">
        <v>0</v>
      </c>
      <c r="BL466" s="120" t="s">
        <v>4490</v>
      </c>
      <c r="BM466" s="98">
        <v>0</v>
      </c>
      <c r="BN466" s="133">
        <f t="shared" si="45"/>
        <v>1</v>
      </c>
      <c r="BO466" s="241">
        <v>1</v>
      </c>
      <c r="BP466" s="79">
        <v>0</v>
      </c>
      <c r="BQ466" s="79">
        <v>0</v>
      </c>
      <c r="BR466" s="79">
        <v>0</v>
      </c>
      <c r="BS466" s="238">
        <v>0</v>
      </c>
      <c r="BT466" s="79">
        <v>0</v>
      </c>
      <c r="BU466" s="79">
        <v>0</v>
      </c>
      <c r="BV466" s="79">
        <v>0</v>
      </c>
      <c r="BW466" s="79">
        <v>0</v>
      </c>
      <c r="BX466" s="79">
        <v>0</v>
      </c>
      <c r="BY466" s="79">
        <v>0</v>
      </c>
      <c r="BZ466" s="79">
        <v>0</v>
      </c>
      <c r="CA466" s="79">
        <v>0</v>
      </c>
      <c r="CB466" s="79">
        <v>0</v>
      </c>
      <c r="CC466" s="79">
        <v>0</v>
      </c>
      <c r="CD466" s="79">
        <v>0</v>
      </c>
      <c r="CE466" s="79">
        <v>0</v>
      </c>
      <c r="CF466" s="79">
        <v>0</v>
      </c>
      <c r="CG466" s="79">
        <v>0</v>
      </c>
      <c r="CH466" s="79">
        <v>0</v>
      </c>
      <c r="CI466" s="81">
        <f t="shared" si="44"/>
        <v>2</v>
      </c>
      <c r="CJ466" s="260">
        <f t="shared" si="41"/>
        <v>2</v>
      </c>
      <c r="CK466" s="260">
        <f t="shared" si="42"/>
        <v>1</v>
      </c>
      <c r="CL466" s="260">
        <f t="shared" si="43"/>
        <v>1</v>
      </c>
      <c r="CM466" s="83">
        <v>8</v>
      </c>
      <c r="CN466" s="254" t="s">
        <v>4965</v>
      </c>
      <c r="CO466" s="180" t="s">
        <v>1941</v>
      </c>
      <c r="CP466" s="256" t="s">
        <v>4965</v>
      </c>
      <c r="CQ466" s="86" t="s">
        <v>4965</v>
      </c>
      <c r="CR466" s="85" t="s">
        <v>4965</v>
      </c>
      <c r="CS466" s="85" t="s">
        <v>4965</v>
      </c>
      <c r="CT466" s="85" t="s">
        <v>4965</v>
      </c>
      <c r="CU466" s="86"/>
    </row>
    <row r="467" spans="1:99" ht="12" customHeight="1" x14ac:dyDescent="0.2">
      <c r="A467" s="89" t="s">
        <v>2442</v>
      </c>
      <c r="B467" s="90" t="s">
        <v>1743</v>
      </c>
      <c r="C467" s="90" t="s">
        <v>1432</v>
      </c>
      <c r="D467" s="90" t="s">
        <v>1432</v>
      </c>
      <c r="E467" s="96" t="s">
        <v>1432</v>
      </c>
      <c r="F467" s="90" t="s">
        <v>1744</v>
      </c>
      <c r="G467" s="90" t="s">
        <v>908</v>
      </c>
      <c r="H467" s="90" t="s">
        <v>2717</v>
      </c>
      <c r="I467" s="90" t="s">
        <v>1745</v>
      </c>
      <c r="J467" s="90">
        <v>527375</v>
      </c>
      <c r="K467" s="90">
        <v>175269</v>
      </c>
      <c r="L467" s="177" t="s">
        <v>3084</v>
      </c>
      <c r="M467" s="91">
        <v>42023</v>
      </c>
      <c r="N467" s="92" t="s">
        <v>1432</v>
      </c>
      <c r="O467" s="90">
        <v>0</v>
      </c>
      <c r="P467" s="90">
        <v>3</v>
      </c>
      <c r="Q467" s="93">
        <v>3</v>
      </c>
      <c r="R467" s="90" t="s">
        <v>1747</v>
      </c>
      <c r="S467" s="90" t="s">
        <v>3187</v>
      </c>
      <c r="T467" s="92" t="s">
        <v>1355</v>
      </c>
      <c r="U467" s="92" t="s">
        <v>1748</v>
      </c>
      <c r="V467" s="90" t="s">
        <v>1439</v>
      </c>
      <c r="W467" s="92" t="s">
        <v>1432</v>
      </c>
      <c r="X467" s="90" t="s">
        <v>1442</v>
      </c>
      <c r="Y467" s="90" t="s">
        <v>3893</v>
      </c>
      <c r="Z467" s="90" t="s">
        <v>1444</v>
      </c>
      <c r="AA467" s="90" t="s">
        <v>4720</v>
      </c>
      <c r="AB467" s="385">
        <v>1.2E-2</v>
      </c>
      <c r="AC467" s="94">
        <v>42023</v>
      </c>
      <c r="AD467" s="95" t="s">
        <v>1432</v>
      </c>
      <c r="AE467" s="157" t="s">
        <v>3063</v>
      </c>
      <c r="AF467" s="96" t="s">
        <v>1445</v>
      </c>
      <c r="AG467" s="96">
        <v>0</v>
      </c>
      <c r="AH467" s="96">
        <v>0</v>
      </c>
      <c r="AI467" s="96">
        <v>0</v>
      </c>
      <c r="AJ467" s="96">
        <v>0</v>
      </c>
      <c r="AK467" s="96">
        <v>0</v>
      </c>
      <c r="AL467" s="96">
        <v>3</v>
      </c>
      <c r="AM467" s="96">
        <v>0</v>
      </c>
      <c r="AN467" s="96">
        <v>0</v>
      </c>
      <c r="AO467" s="96">
        <v>0</v>
      </c>
      <c r="AP467" s="96">
        <v>0</v>
      </c>
      <c r="AQ467" s="96">
        <v>0</v>
      </c>
      <c r="AR467" s="96">
        <v>0</v>
      </c>
      <c r="AS467" s="96">
        <v>3</v>
      </c>
      <c r="AT467" s="96">
        <v>0</v>
      </c>
      <c r="AU467" s="96">
        <v>0</v>
      </c>
      <c r="AV467" s="96">
        <v>0</v>
      </c>
      <c r="AW467" s="96">
        <v>0</v>
      </c>
      <c r="AX467" s="96">
        <v>0</v>
      </c>
      <c r="AY467" s="96">
        <v>0</v>
      </c>
      <c r="AZ467" s="96">
        <v>0</v>
      </c>
      <c r="BA467" s="96">
        <v>0</v>
      </c>
      <c r="BB467" s="96">
        <v>0</v>
      </c>
      <c r="BC467" s="96">
        <v>0</v>
      </c>
      <c r="BD467" s="96">
        <v>0</v>
      </c>
      <c r="BE467" s="96">
        <v>0</v>
      </c>
      <c r="BF467" s="96">
        <v>0</v>
      </c>
      <c r="BG467" s="96">
        <v>0</v>
      </c>
      <c r="BH467" s="96">
        <v>0</v>
      </c>
      <c r="BI467" s="96">
        <v>0</v>
      </c>
      <c r="BJ467" s="96">
        <v>0</v>
      </c>
      <c r="BK467" s="96">
        <v>0</v>
      </c>
      <c r="BL467" s="120" t="s">
        <v>4490</v>
      </c>
      <c r="BM467" s="98">
        <v>0</v>
      </c>
      <c r="BN467" s="133">
        <f t="shared" si="45"/>
        <v>1.5</v>
      </c>
      <c r="BO467" s="241">
        <v>1.5</v>
      </c>
      <c r="BP467" s="79">
        <v>0</v>
      </c>
      <c r="BQ467" s="79">
        <v>0</v>
      </c>
      <c r="BR467" s="79">
        <v>0</v>
      </c>
      <c r="BS467" s="238">
        <v>0</v>
      </c>
      <c r="BT467" s="79">
        <v>0</v>
      </c>
      <c r="BU467" s="79">
        <v>0</v>
      </c>
      <c r="BV467" s="79">
        <v>0</v>
      </c>
      <c r="BW467" s="79">
        <v>0</v>
      </c>
      <c r="BX467" s="79">
        <v>0</v>
      </c>
      <c r="BY467" s="79">
        <v>0</v>
      </c>
      <c r="BZ467" s="79">
        <v>0</v>
      </c>
      <c r="CA467" s="79">
        <v>0</v>
      </c>
      <c r="CB467" s="79">
        <v>0</v>
      </c>
      <c r="CC467" s="79">
        <v>0</v>
      </c>
      <c r="CD467" s="79">
        <v>0</v>
      </c>
      <c r="CE467" s="79">
        <v>0</v>
      </c>
      <c r="CF467" s="79">
        <v>0</v>
      </c>
      <c r="CG467" s="79">
        <v>0</v>
      </c>
      <c r="CH467" s="79">
        <v>0</v>
      </c>
      <c r="CI467" s="81">
        <f t="shared" si="44"/>
        <v>3</v>
      </c>
      <c r="CJ467" s="260">
        <f t="shared" si="41"/>
        <v>3</v>
      </c>
      <c r="CK467" s="260">
        <f t="shared" si="42"/>
        <v>1.5</v>
      </c>
      <c r="CL467" s="260">
        <f t="shared" si="43"/>
        <v>1.5</v>
      </c>
      <c r="CM467" s="83">
        <v>8</v>
      </c>
      <c r="CN467" s="254" t="s">
        <v>4965</v>
      </c>
      <c r="CO467" s="180" t="s">
        <v>1940</v>
      </c>
      <c r="CP467" s="256" t="s">
        <v>4965</v>
      </c>
      <c r="CQ467" s="86" t="s">
        <v>4965</v>
      </c>
      <c r="CR467" s="85" t="s">
        <v>4965</v>
      </c>
      <c r="CS467" s="85" t="s">
        <v>4965</v>
      </c>
      <c r="CT467" s="85" t="s">
        <v>4965</v>
      </c>
      <c r="CU467" s="86"/>
    </row>
    <row r="468" spans="1:99" ht="12" customHeight="1" x14ac:dyDescent="0.2">
      <c r="A468" s="89" t="s">
        <v>2442</v>
      </c>
      <c r="B468" s="90" t="s">
        <v>1749</v>
      </c>
      <c r="C468" s="90" t="s">
        <v>1432</v>
      </c>
      <c r="D468" s="90" t="s">
        <v>1432</v>
      </c>
      <c r="E468" s="96" t="s">
        <v>1750</v>
      </c>
      <c r="F468" s="90" t="s">
        <v>1751</v>
      </c>
      <c r="G468" s="90" t="s">
        <v>1480</v>
      </c>
      <c r="H468" s="90" t="s">
        <v>2717</v>
      </c>
      <c r="I468" s="90" t="s">
        <v>1752</v>
      </c>
      <c r="J468" s="90">
        <v>528446</v>
      </c>
      <c r="K468" s="90">
        <v>176704</v>
      </c>
      <c r="L468" s="177" t="s">
        <v>3066</v>
      </c>
      <c r="M468" s="91">
        <v>42094</v>
      </c>
      <c r="N468" s="92" t="s">
        <v>1432</v>
      </c>
      <c r="O468" s="90">
        <v>0</v>
      </c>
      <c r="P468" s="90">
        <v>6</v>
      </c>
      <c r="Q468" s="93">
        <v>6</v>
      </c>
      <c r="R468" s="90" t="s">
        <v>1753</v>
      </c>
      <c r="S468" s="90" t="s">
        <v>1438</v>
      </c>
      <c r="T468" s="92" t="s">
        <v>1754</v>
      </c>
      <c r="U468" s="92" t="s">
        <v>1735</v>
      </c>
      <c r="V468" s="90" t="s">
        <v>1439</v>
      </c>
      <c r="W468" s="92" t="s">
        <v>1432</v>
      </c>
      <c r="X468" s="90" t="s">
        <v>1442</v>
      </c>
      <c r="Y468" s="90" t="s">
        <v>1453</v>
      </c>
      <c r="Z468" s="90" t="s">
        <v>1444</v>
      </c>
      <c r="AA468" s="90" t="s">
        <v>3894</v>
      </c>
      <c r="AB468" s="385">
        <v>0.121</v>
      </c>
      <c r="AC468" s="94">
        <v>42094</v>
      </c>
      <c r="AD468" s="95" t="s">
        <v>1432</v>
      </c>
      <c r="AE468" s="157" t="s">
        <v>1931</v>
      </c>
      <c r="AF468" s="96" t="s">
        <v>373</v>
      </c>
      <c r="AG468" s="96">
        <v>0</v>
      </c>
      <c r="AH468" s="96">
        <v>0</v>
      </c>
      <c r="AI468" s="96">
        <v>0</v>
      </c>
      <c r="AJ468" s="96">
        <v>0</v>
      </c>
      <c r="AK468" s="96">
        <v>0</v>
      </c>
      <c r="AL468" s="96">
        <v>2</v>
      </c>
      <c r="AM468" s="96">
        <v>1</v>
      </c>
      <c r="AN468" s="96">
        <v>3</v>
      </c>
      <c r="AO468" s="96">
        <v>0</v>
      </c>
      <c r="AP468" s="96">
        <v>0</v>
      </c>
      <c r="AQ468" s="96">
        <v>0</v>
      </c>
      <c r="AR468" s="96">
        <v>0</v>
      </c>
      <c r="AS468" s="96">
        <v>2</v>
      </c>
      <c r="AT468" s="96">
        <v>1</v>
      </c>
      <c r="AU468" s="96">
        <v>3</v>
      </c>
      <c r="AV468" s="96">
        <v>0</v>
      </c>
      <c r="AW468" s="96">
        <v>0</v>
      </c>
      <c r="AX468" s="96">
        <v>0</v>
      </c>
      <c r="AY468" s="96">
        <v>0</v>
      </c>
      <c r="AZ468" s="96">
        <v>0</v>
      </c>
      <c r="BA468" s="96">
        <v>0</v>
      </c>
      <c r="BB468" s="96">
        <v>0</v>
      </c>
      <c r="BC468" s="96">
        <v>0</v>
      </c>
      <c r="BD468" s="96">
        <v>0</v>
      </c>
      <c r="BE468" s="96">
        <v>0</v>
      </c>
      <c r="BF468" s="96">
        <v>0</v>
      </c>
      <c r="BG468" s="96">
        <v>0</v>
      </c>
      <c r="BH468" s="96">
        <v>0</v>
      </c>
      <c r="BI468" s="96">
        <v>0</v>
      </c>
      <c r="BJ468" s="96">
        <v>0</v>
      </c>
      <c r="BK468" s="96">
        <v>0</v>
      </c>
      <c r="BL468" s="120" t="s">
        <v>4490</v>
      </c>
      <c r="BM468" s="98">
        <v>0</v>
      </c>
      <c r="BN468" s="133">
        <f t="shared" si="45"/>
        <v>3</v>
      </c>
      <c r="BO468" s="241">
        <v>3</v>
      </c>
      <c r="BP468" s="79">
        <v>0</v>
      </c>
      <c r="BQ468" s="79">
        <v>0</v>
      </c>
      <c r="BR468" s="79">
        <v>0</v>
      </c>
      <c r="BS468" s="238">
        <v>0</v>
      </c>
      <c r="BT468" s="79">
        <v>0</v>
      </c>
      <c r="BU468" s="79">
        <v>0</v>
      </c>
      <c r="BV468" s="79">
        <v>0</v>
      </c>
      <c r="BW468" s="79">
        <v>0</v>
      </c>
      <c r="BX468" s="79">
        <v>0</v>
      </c>
      <c r="BY468" s="79">
        <v>0</v>
      </c>
      <c r="BZ468" s="79">
        <v>0</v>
      </c>
      <c r="CA468" s="79">
        <v>0</v>
      </c>
      <c r="CB468" s="79">
        <v>0</v>
      </c>
      <c r="CC468" s="79">
        <v>0</v>
      </c>
      <c r="CD468" s="79">
        <v>0</v>
      </c>
      <c r="CE468" s="79">
        <v>0</v>
      </c>
      <c r="CF468" s="79">
        <v>0</v>
      </c>
      <c r="CG468" s="79">
        <v>0</v>
      </c>
      <c r="CH468" s="79">
        <v>0</v>
      </c>
      <c r="CI468" s="81">
        <f t="shared" si="44"/>
        <v>6</v>
      </c>
      <c r="CJ468" s="260">
        <f t="shared" si="41"/>
        <v>6</v>
      </c>
      <c r="CK468" s="260">
        <f t="shared" si="42"/>
        <v>3</v>
      </c>
      <c r="CL468" s="260">
        <f t="shared" si="43"/>
        <v>3</v>
      </c>
      <c r="CM468" s="83">
        <v>8</v>
      </c>
      <c r="CN468" s="254" t="s">
        <v>4965</v>
      </c>
      <c r="CO468" s="140" t="s">
        <v>4965</v>
      </c>
      <c r="CP468" s="256" t="s">
        <v>4965</v>
      </c>
      <c r="CQ468" s="86" t="s">
        <v>4965</v>
      </c>
      <c r="CR468" s="85" t="s">
        <v>4965</v>
      </c>
      <c r="CS468" s="85" t="s">
        <v>4965</v>
      </c>
      <c r="CT468" s="85" t="s">
        <v>4965</v>
      </c>
      <c r="CU468" s="86"/>
    </row>
    <row r="469" spans="1:99" ht="12" customHeight="1" x14ac:dyDescent="0.2">
      <c r="A469" s="89" t="s">
        <v>2442</v>
      </c>
      <c r="B469" s="90" t="s">
        <v>1755</v>
      </c>
      <c r="C469" s="90" t="s">
        <v>1432</v>
      </c>
      <c r="D469" s="90" t="s">
        <v>1432</v>
      </c>
      <c r="E469" s="96" t="s">
        <v>1432</v>
      </c>
      <c r="F469" s="90" t="s">
        <v>1756</v>
      </c>
      <c r="G469" s="90" t="s">
        <v>5039</v>
      </c>
      <c r="H469" s="90" t="s">
        <v>3299</v>
      </c>
      <c r="I469" s="90" t="s">
        <v>1757</v>
      </c>
      <c r="J469" s="90">
        <v>528647</v>
      </c>
      <c r="K469" s="90">
        <v>176406</v>
      </c>
      <c r="L469" s="177" t="s">
        <v>3066</v>
      </c>
      <c r="M469" s="91">
        <v>41974</v>
      </c>
      <c r="N469" s="92" t="s">
        <v>1432</v>
      </c>
      <c r="O469" s="90">
        <v>0</v>
      </c>
      <c r="P469" s="90">
        <v>1</v>
      </c>
      <c r="Q469" s="93">
        <v>1</v>
      </c>
      <c r="R469" s="90" t="s">
        <v>1759</v>
      </c>
      <c r="S469" s="90" t="s">
        <v>1438</v>
      </c>
      <c r="T469" s="92" t="s">
        <v>4795</v>
      </c>
      <c r="U469" s="92" t="s">
        <v>1870</v>
      </c>
      <c r="V469" s="90" t="s">
        <v>1439</v>
      </c>
      <c r="W469" s="92" t="s">
        <v>1432</v>
      </c>
      <c r="X469" s="90" t="s">
        <v>1442</v>
      </c>
      <c r="Y469" s="90" t="s">
        <v>1443</v>
      </c>
      <c r="Z469" s="90" t="s">
        <v>1444</v>
      </c>
      <c r="AA469" s="90" t="s">
        <v>2713</v>
      </c>
      <c r="AB469" s="385">
        <v>7.0000000000000001E-3</v>
      </c>
      <c r="AC469" s="94">
        <v>41974</v>
      </c>
      <c r="AD469" s="95" t="s">
        <v>1432</v>
      </c>
      <c r="AE469" s="157" t="s">
        <v>3063</v>
      </c>
      <c r="AF469" s="96" t="s">
        <v>1445</v>
      </c>
      <c r="AG469" s="97"/>
      <c r="AH469" s="96">
        <v>0</v>
      </c>
      <c r="AI469" s="96">
        <v>0</v>
      </c>
      <c r="AJ469" s="96">
        <v>1</v>
      </c>
      <c r="AK469" s="96">
        <v>0</v>
      </c>
      <c r="AL469" s="96">
        <v>0</v>
      </c>
      <c r="AM469" s="96">
        <v>0</v>
      </c>
      <c r="AN469" s="96">
        <v>0</v>
      </c>
      <c r="AO469" s="96">
        <v>0</v>
      </c>
      <c r="AP469" s="96">
        <v>0</v>
      </c>
      <c r="AQ469" s="96">
        <v>1</v>
      </c>
      <c r="AR469" s="96">
        <v>0</v>
      </c>
      <c r="AS469" s="96">
        <v>0</v>
      </c>
      <c r="AT469" s="96">
        <v>0</v>
      </c>
      <c r="AU469" s="96">
        <v>0</v>
      </c>
      <c r="AV469" s="96">
        <v>0</v>
      </c>
      <c r="AW469" s="96">
        <v>0</v>
      </c>
      <c r="AX469" s="96">
        <v>0</v>
      </c>
      <c r="AY469" s="96">
        <v>0</v>
      </c>
      <c r="AZ469" s="96">
        <v>0</v>
      </c>
      <c r="BA469" s="96">
        <v>0</v>
      </c>
      <c r="BB469" s="96">
        <v>0</v>
      </c>
      <c r="BC469" s="96">
        <v>0</v>
      </c>
      <c r="BD469" s="96">
        <v>0</v>
      </c>
      <c r="BE469" s="96">
        <v>0</v>
      </c>
      <c r="BF469" s="96">
        <v>0</v>
      </c>
      <c r="BG469" s="96">
        <v>0</v>
      </c>
      <c r="BH469" s="96">
        <v>0</v>
      </c>
      <c r="BI469" s="96">
        <v>0</v>
      </c>
      <c r="BJ469" s="96">
        <v>0</v>
      </c>
      <c r="BK469" s="96">
        <v>0</v>
      </c>
      <c r="BL469" s="120" t="s">
        <v>4490</v>
      </c>
      <c r="BM469" s="98">
        <v>0</v>
      </c>
      <c r="BN469" s="133">
        <f t="shared" si="45"/>
        <v>0.5</v>
      </c>
      <c r="BO469" s="241">
        <v>0.5</v>
      </c>
      <c r="BP469" s="79">
        <v>0</v>
      </c>
      <c r="BQ469" s="79">
        <v>0</v>
      </c>
      <c r="BR469" s="79">
        <v>0</v>
      </c>
      <c r="BS469" s="238">
        <v>0</v>
      </c>
      <c r="BT469" s="79">
        <v>0</v>
      </c>
      <c r="BU469" s="79">
        <v>0</v>
      </c>
      <c r="BV469" s="79">
        <v>0</v>
      </c>
      <c r="BW469" s="79">
        <v>0</v>
      </c>
      <c r="BX469" s="79">
        <v>0</v>
      </c>
      <c r="BY469" s="79">
        <v>0</v>
      </c>
      <c r="BZ469" s="79">
        <v>0</v>
      </c>
      <c r="CA469" s="79">
        <v>0</v>
      </c>
      <c r="CB469" s="79">
        <v>0</v>
      </c>
      <c r="CC469" s="79">
        <v>0</v>
      </c>
      <c r="CD469" s="79">
        <v>0</v>
      </c>
      <c r="CE469" s="79">
        <v>0</v>
      </c>
      <c r="CF469" s="79">
        <v>0</v>
      </c>
      <c r="CG469" s="79">
        <v>0</v>
      </c>
      <c r="CH469" s="79">
        <v>0</v>
      </c>
      <c r="CI469" s="81">
        <f t="shared" si="44"/>
        <v>1</v>
      </c>
      <c r="CJ469" s="260">
        <f t="shared" si="41"/>
        <v>1</v>
      </c>
      <c r="CK469" s="260">
        <f t="shared" si="42"/>
        <v>0.5</v>
      </c>
      <c r="CL469" s="260">
        <f t="shared" si="43"/>
        <v>0.5</v>
      </c>
      <c r="CM469" s="83">
        <v>2</v>
      </c>
      <c r="CN469" s="83" t="s">
        <v>4965</v>
      </c>
      <c r="CO469" s="140" t="s">
        <v>4965</v>
      </c>
      <c r="CP469" s="256" t="s">
        <v>4965</v>
      </c>
      <c r="CQ469" s="85" t="s">
        <v>4965</v>
      </c>
      <c r="CR469" s="85" t="s">
        <v>4965</v>
      </c>
      <c r="CS469" s="85" t="s">
        <v>4965</v>
      </c>
      <c r="CT469" s="85" t="s">
        <v>4965</v>
      </c>
      <c r="CU469" s="85"/>
    </row>
    <row r="470" spans="1:99" ht="12" customHeight="1" x14ac:dyDescent="0.2">
      <c r="A470" s="89" t="s">
        <v>2442</v>
      </c>
      <c r="B470" s="90" t="s">
        <v>1760</v>
      </c>
      <c r="C470" s="90" t="s">
        <v>1432</v>
      </c>
      <c r="D470" s="90" t="s">
        <v>1432</v>
      </c>
      <c r="E470" s="96" t="s">
        <v>1432</v>
      </c>
      <c r="F470" s="90" t="s">
        <v>280</v>
      </c>
      <c r="G470" s="90" t="s">
        <v>1761</v>
      </c>
      <c r="H470" s="90" t="s">
        <v>2717</v>
      </c>
      <c r="I470" s="90" t="s">
        <v>1762</v>
      </c>
      <c r="J470" s="90">
        <v>527606</v>
      </c>
      <c r="K470" s="90">
        <v>176524</v>
      </c>
      <c r="L470" s="177" t="s">
        <v>4766</v>
      </c>
      <c r="M470" s="91">
        <v>42094</v>
      </c>
      <c r="N470" s="92" t="s">
        <v>1432</v>
      </c>
      <c r="O470" s="90">
        <v>2</v>
      </c>
      <c r="P470" s="90">
        <v>1</v>
      </c>
      <c r="Q470" s="93">
        <v>-1</v>
      </c>
      <c r="R470" s="90" t="s">
        <v>1763</v>
      </c>
      <c r="S470" s="90" t="s">
        <v>1438</v>
      </c>
      <c r="T470" s="92" t="s">
        <v>1764</v>
      </c>
      <c r="U470" s="92" t="s">
        <v>1765</v>
      </c>
      <c r="V470" s="90" t="s">
        <v>1439</v>
      </c>
      <c r="W470" s="92" t="s">
        <v>1432</v>
      </c>
      <c r="X470" s="90" t="s">
        <v>1442</v>
      </c>
      <c r="Y470" s="90" t="s">
        <v>1453</v>
      </c>
      <c r="Z470" s="90" t="s">
        <v>1444</v>
      </c>
      <c r="AA470" s="90" t="s">
        <v>4207</v>
      </c>
      <c r="AB470" s="385">
        <v>1.4E-2</v>
      </c>
      <c r="AC470" s="94">
        <v>42094</v>
      </c>
      <c r="AD470" s="95" t="s">
        <v>1432</v>
      </c>
      <c r="AE470" s="157" t="s">
        <v>3063</v>
      </c>
      <c r="AF470" s="96" t="s">
        <v>1445</v>
      </c>
      <c r="AG470" s="96">
        <v>0</v>
      </c>
      <c r="AH470" s="96">
        <v>0</v>
      </c>
      <c r="AI470" s="96">
        <v>0</v>
      </c>
      <c r="AJ470" s="96">
        <v>0</v>
      </c>
      <c r="AK470" s="96">
        <v>-1</v>
      </c>
      <c r="AL470" s="96">
        <v>0</v>
      </c>
      <c r="AM470" s="96">
        <v>-1</v>
      </c>
      <c r="AN470" s="96">
        <v>0</v>
      </c>
      <c r="AO470" s="96">
        <v>1</v>
      </c>
      <c r="AP470" s="96">
        <v>0</v>
      </c>
      <c r="AQ470" s="96">
        <v>0</v>
      </c>
      <c r="AR470" s="96">
        <v>-1</v>
      </c>
      <c r="AS470" s="96">
        <v>0</v>
      </c>
      <c r="AT470" s="96">
        <v>-1</v>
      </c>
      <c r="AU470" s="96">
        <v>0</v>
      </c>
      <c r="AV470" s="96">
        <v>0</v>
      </c>
      <c r="AW470" s="96">
        <v>0</v>
      </c>
      <c r="AX470" s="96">
        <v>0</v>
      </c>
      <c r="AY470" s="96">
        <v>0</v>
      </c>
      <c r="AZ470" s="96">
        <v>0</v>
      </c>
      <c r="BA470" s="96">
        <v>0</v>
      </c>
      <c r="BB470" s="96">
        <v>0</v>
      </c>
      <c r="BC470" s="96">
        <v>1</v>
      </c>
      <c r="BD470" s="96">
        <v>0</v>
      </c>
      <c r="BE470" s="96">
        <v>0</v>
      </c>
      <c r="BF470" s="96">
        <v>0</v>
      </c>
      <c r="BG470" s="96">
        <v>0</v>
      </c>
      <c r="BH470" s="96">
        <v>0</v>
      </c>
      <c r="BI470" s="96">
        <v>0</v>
      </c>
      <c r="BJ470" s="96">
        <v>0</v>
      </c>
      <c r="BK470" s="96">
        <v>0</v>
      </c>
      <c r="BL470" s="120" t="s">
        <v>4490</v>
      </c>
      <c r="BM470" s="98">
        <v>0</v>
      </c>
      <c r="BN470" s="133">
        <f t="shared" si="45"/>
        <v>-0.5</v>
      </c>
      <c r="BO470" s="241">
        <v>-0.5</v>
      </c>
      <c r="BP470" s="79">
        <v>0</v>
      </c>
      <c r="BQ470" s="79">
        <v>0</v>
      </c>
      <c r="BR470" s="79">
        <v>0</v>
      </c>
      <c r="BS470" s="238">
        <v>0</v>
      </c>
      <c r="BT470" s="79">
        <v>0</v>
      </c>
      <c r="BU470" s="79">
        <v>0</v>
      </c>
      <c r="BV470" s="79">
        <v>0</v>
      </c>
      <c r="BW470" s="79">
        <v>0</v>
      </c>
      <c r="BX470" s="79">
        <v>0</v>
      </c>
      <c r="BY470" s="79">
        <v>0</v>
      </c>
      <c r="BZ470" s="79">
        <v>0</v>
      </c>
      <c r="CA470" s="79">
        <v>0</v>
      </c>
      <c r="CB470" s="79">
        <v>0</v>
      </c>
      <c r="CC470" s="79">
        <v>0</v>
      </c>
      <c r="CD470" s="79">
        <v>0</v>
      </c>
      <c r="CE470" s="79">
        <v>0</v>
      </c>
      <c r="CF470" s="79">
        <v>0</v>
      </c>
      <c r="CG470" s="79">
        <v>0</v>
      </c>
      <c r="CH470" s="79">
        <v>0</v>
      </c>
      <c r="CI470" s="81">
        <f t="shared" si="44"/>
        <v>-1</v>
      </c>
      <c r="CJ470" s="260">
        <f t="shared" si="41"/>
        <v>-1</v>
      </c>
      <c r="CK470" s="260">
        <f t="shared" si="42"/>
        <v>-0.5</v>
      </c>
      <c r="CL470" s="260">
        <f t="shared" si="43"/>
        <v>-0.5</v>
      </c>
      <c r="CM470" s="83">
        <v>8</v>
      </c>
      <c r="CN470" s="254" t="s">
        <v>4965</v>
      </c>
      <c r="CO470" s="140" t="s">
        <v>4965</v>
      </c>
      <c r="CP470" s="256" t="s">
        <v>4965</v>
      </c>
      <c r="CQ470" s="86" t="s">
        <v>4965</v>
      </c>
      <c r="CR470" s="85" t="s">
        <v>4965</v>
      </c>
      <c r="CS470" s="85" t="s">
        <v>4965</v>
      </c>
      <c r="CT470" s="85" t="s">
        <v>4965</v>
      </c>
      <c r="CU470" s="86"/>
    </row>
    <row r="471" spans="1:99" ht="12" customHeight="1" x14ac:dyDescent="0.2">
      <c r="A471" s="89" t="s">
        <v>2442</v>
      </c>
      <c r="B471" s="90" t="s">
        <v>1766</v>
      </c>
      <c r="C471" s="90" t="s">
        <v>1432</v>
      </c>
      <c r="D471" s="90" t="s">
        <v>1432</v>
      </c>
      <c r="E471" s="96" t="s">
        <v>1432</v>
      </c>
      <c r="F471" s="90" t="s">
        <v>1767</v>
      </c>
      <c r="G471" s="90" t="s">
        <v>2716</v>
      </c>
      <c r="H471" s="90" t="s">
        <v>2717</v>
      </c>
      <c r="I471" s="90" t="s">
        <v>3322</v>
      </c>
      <c r="J471" s="90">
        <v>528431</v>
      </c>
      <c r="K471" s="90">
        <v>175770</v>
      </c>
      <c r="L471" s="177" t="s">
        <v>3085</v>
      </c>
      <c r="M471" s="91">
        <v>42094</v>
      </c>
      <c r="N471" s="92" t="s">
        <v>1432</v>
      </c>
      <c r="O471" s="90">
        <v>0</v>
      </c>
      <c r="P471" s="90">
        <v>1</v>
      </c>
      <c r="Q471" s="93">
        <v>1</v>
      </c>
      <c r="R471" s="90" t="s">
        <v>538</v>
      </c>
      <c r="S471" s="90" t="s">
        <v>1438</v>
      </c>
      <c r="T471" s="92" t="s">
        <v>539</v>
      </c>
      <c r="U471" s="92" t="s">
        <v>187</v>
      </c>
      <c r="V471" s="90" t="s">
        <v>1439</v>
      </c>
      <c r="W471" s="92" t="s">
        <v>1432</v>
      </c>
      <c r="X471" s="90" t="s">
        <v>1442</v>
      </c>
      <c r="Y471" s="90" t="s">
        <v>3893</v>
      </c>
      <c r="Z471" s="90" t="s">
        <v>1444</v>
      </c>
      <c r="AA471" s="90" t="s">
        <v>1136</v>
      </c>
      <c r="AB471" s="385">
        <v>2E-3</v>
      </c>
      <c r="AC471" s="94">
        <v>42094</v>
      </c>
      <c r="AD471" s="95" t="s">
        <v>1432</v>
      </c>
      <c r="AE471" s="157" t="s">
        <v>3063</v>
      </c>
      <c r="AF471" s="96" t="s">
        <v>1445</v>
      </c>
      <c r="AG471" s="96">
        <v>0</v>
      </c>
      <c r="AH471" s="96">
        <v>0</v>
      </c>
      <c r="AI471" s="96">
        <v>0</v>
      </c>
      <c r="AJ471" s="96">
        <v>0</v>
      </c>
      <c r="AK471" s="96">
        <v>1</v>
      </c>
      <c r="AL471" s="96">
        <v>0</v>
      </c>
      <c r="AM471" s="96">
        <v>0</v>
      </c>
      <c r="AN471" s="96">
        <v>0</v>
      </c>
      <c r="AO471" s="96">
        <v>0</v>
      </c>
      <c r="AP471" s="96">
        <v>0</v>
      </c>
      <c r="AQ471" s="96">
        <v>0</v>
      </c>
      <c r="AR471" s="96">
        <v>1</v>
      </c>
      <c r="AS471" s="96">
        <v>0</v>
      </c>
      <c r="AT471" s="96">
        <v>0</v>
      </c>
      <c r="AU471" s="96">
        <v>0</v>
      </c>
      <c r="AV471" s="96">
        <v>0</v>
      </c>
      <c r="AW471" s="96">
        <v>0</v>
      </c>
      <c r="AX471" s="96">
        <v>0</v>
      </c>
      <c r="AY471" s="96">
        <v>0</v>
      </c>
      <c r="AZ471" s="96">
        <v>0</v>
      </c>
      <c r="BA471" s="96">
        <v>0</v>
      </c>
      <c r="BB471" s="96">
        <v>0</v>
      </c>
      <c r="BC471" s="96">
        <v>0</v>
      </c>
      <c r="BD471" s="96">
        <v>0</v>
      </c>
      <c r="BE471" s="96">
        <v>0</v>
      </c>
      <c r="BF471" s="96">
        <v>0</v>
      </c>
      <c r="BG471" s="96">
        <v>0</v>
      </c>
      <c r="BH471" s="96">
        <v>0</v>
      </c>
      <c r="BI471" s="96">
        <v>0</v>
      </c>
      <c r="BJ471" s="96">
        <v>0</v>
      </c>
      <c r="BK471" s="96">
        <v>0</v>
      </c>
      <c r="BL471" s="120" t="s">
        <v>4490</v>
      </c>
      <c r="BM471" s="98">
        <v>0</v>
      </c>
      <c r="BN471" s="133">
        <f t="shared" si="45"/>
        <v>0.5</v>
      </c>
      <c r="BO471" s="241">
        <v>0.5</v>
      </c>
      <c r="BP471" s="79">
        <v>0</v>
      </c>
      <c r="BQ471" s="79">
        <v>0</v>
      </c>
      <c r="BR471" s="79">
        <v>0</v>
      </c>
      <c r="BS471" s="238">
        <v>0</v>
      </c>
      <c r="BT471" s="79">
        <v>0</v>
      </c>
      <c r="BU471" s="79">
        <v>0</v>
      </c>
      <c r="BV471" s="79">
        <v>0</v>
      </c>
      <c r="BW471" s="79">
        <v>0</v>
      </c>
      <c r="BX471" s="79">
        <v>0</v>
      </c>
      <c r="BY471" s="79">
        <v>0</v>
      </c>
      <c r="BZ471" s="79">
        <v>0</v>
      </c>
      <c r="CA471" s="79">
        <v>0</v>
      </c>
      <c r="CB471" s="79">
        <v>0</v>
      </c>
      <c r="CC471" s="79">
        <v>0</v>
      </c>
      <c r="CD471" s="79">
        <v>0</v>
      </c>
      <c r="CE471" s="79">
        <v>0</v>
      </c>
      <c r="CF471" s="79">
        <v>0</v>
      </c>
      <c r="CG471" s="79">
        <v>0</v>
      </c>
      <c r="CH471" s="79">
        <v>0</v>
      </c>
      <c r="CI471" s="81">
        <f t="shared" si="44"/>
        <v>1</v>
      </c>
      <c r="CJ471" s="260">
        <f t="shared" si="41"/>
        <v>1</v>
      </c>
      <c r="CK471" s="260">
        <f t="shared" si="42"/>
        <v>0.5</v>
      </c>
      <c r="CL471" s="260">
        <f t="shared" si="43"/>
        <v>0.5</v>
      </c>
      <c r="CM471" s="83">
        <v>8</v>
      </c>
      <c r="CN471" s="254" t="s">
        <v>4965</v>
      </c>
      <c r="CO471" s="140" t="s">
        <v>4965</v>
      </c>
      <c r="CP471" s="256" t="s">
        <v>4965</v>
      </c>
      <c r="CQ471" s="86" t="s">
        <v>4965</v>
      </c>
      <c r="CR471" s="85" t="s">
        <v>4965</v>
      </c>
      <c r="CS471" s="85" t="s">
        <v>4965</v>
      </c>
      <c r="CT471" s="85" t="s">
        <v>4965</v>
      </c>
      <c r="CU471" s="86"/>
    </row>
    <row r="472" spans="1:99" ht="12" customHeight="1" x14ac:dyDescent="0.2">
      <c r="A472" s="89" t="s">
        <v>2442</v>
      </c>
      <c r="B472" s="90" t="s">
        <v>540</v>
      </c>
      <c r="C472" s="90" t="s">
        <v>541</v>
      </c>
      <c r="D472" s="90" t="s">
        <v>1432</v>
      </c>
      <c r="E472" s="96" t="s">
        <v>1432</v>
      </c>
      <c r="F472" s="90" t="s">
        <v>2516</v>
      </c>
      <c r="G472" s="90" t="s">
        <v>542</v>
      </c>
      <c r="H472" s="90" t="s">
        <v>1458</v>
      </c>
      <c r="I472" s="90" t="s">
        <v>543</v>
      </c>
      <c r="J472" s="90">
        <v>524447</v>
      </c>
      <c r="K472" s="90">
        <v>175287</v>
      </c>
      <c r="L472" s="177" t="s">
        <v>3088</v>
      </c>
      <c r="M472" s="91">
        <v>42094</v>
      </c>
      <c r="N472" s="92" t="s">
        <v>1432</v>
      </c>
      <c r="O472" s="90">
        <v>0</v>
      </c>
      <c r="P472" s="90">
        <v>1</v>
      </c>
      <c r="Q472" s="93">
        <v>1</v>
      </c>
      <c r="R472" s="90" t="s">
        <v>336</v>
      </c>
      <c r="S472" s="90" t="s">
        <v>1438</v>
      </c>
      <c r="T472" s="92" t="s">
        <v>337</v>
      </c>
      <c r="U472" s="92" t="s">
        <v>338</v>
      </c>
      <c r="V472" s="90" t="s">
        <v>1439</v>
      </c>
      <c r="W472" s="92" t="s">
        <v>1432</v>
      </c>
      <c r="X472" s="90" t="s">
        <v>1442</v>
      </c>
      <c r="Y472" s="90" t="s">
        <v>1443</v>
      </c>
      <c r="Z472" s="90" t="s">
        <v>1444</v>
      </c>
      <c r="AA472" s="90" t="s">
        <v>2713</v>
      </c>
      <c r="AB472" s="385">
        <v>4.0000000000000001E-3</v>
      </c>
      <c r="AC472" s="94">
        <v>42094</v>
      </c>
      <c r="AD472" s="95" t="s">
        <v>1432</v>
      </c>
      <c r="AE472" s="157" t="s">
        <v>3063</v>
      </c>
      <c r="AF472" s="96" t="s">
        <v>1445</v>
      </c>
      <c r="AG472" s="96">
        <v>0</v>
      </c>
      <c r="AH472" s="96">
        <v>0</v>
      </c>
      <c r="AI472" s="96">
        <v>0</v>
      </c>
      <c r="AJ472" s="96">
        <v>0</v>
      </c>
      <c r="AK472" s="96">
        <v>1</v>
      </c>
      <c r="AL472" s="96">
        <v>0</v>
      </c>
      <c r="AM472" s="96">
        <v>0</v>
      </c>
      <c r="AN472" s="96">
        <v>0</v>
      </c>
      <c r="AO472" s="96">
        <v>0</v>
      </c>
      <c r="AP472" s="96">
        <v>0</v>
      </c>
      <c r="AQ472" s="96">
        <v>0</v>
      </c>
      <c r="AR472" s="96">
        <v>1</v>
      </c>
      <c r="AS472" s="96">
        <v>0</v>
      </c>
      <c r="AT472" s="96">
        <v>0</v>
      </c>
      <c r="AU472" s="96">
        <v>0</v>
      </c>
      <c r="AV472" s="96">
        <v>0</v>
      </c>
      <c r="AW472" s="96">
        <v>0</v>
      </c>
      <c r="AX472" s="96">
        <v>0</v>
      </c>
      <c r="AY472" s="96">
        <v>0</v>
      </c>
      <c r="AZ472" s="96">
        <v>0</v>
      </c>
      <c r="BA472" s="96">
        <v>0</v>
      </c>
      <c r="BB472" s="96">
        <v>0</v>
      </c>
      <c r="BC472" s="96">
        <v>0</v>
      </c>
      <c r="BD472" s="96">
        <v>0</v>
      </c>
      <c r="BE472" s="96">
        <v>0</v>
      </c>
      <c r="BF472" s="96">
        <v>0</v>
      </c>
      <c r="BG472" s="96">
        <v>0</v>
      </c>
      <c r="BH472" s="96">
        <v>0</v>
      </c>
      <c r="BI472" s="96">
        <v>0</v>
      </c>
      <c r="BJ472" s="96">
        <v>0</v>
      </c>
      <c r="BK472" s="96">
        <v>0</v>
      </c>
      <c r="BL472" s="120" t="s">
        <v>4490</v>
      </c>
      <c r="BM472" s="98">
        <v>0</v>
      </c>
      <c r="BN472" s="133">
        <f t="shared" si="45"/>
        <v>0.5</v>
      </c>
      <c r="BO472" s="241">
        <v>0.5</v>
      </c>
      <c r="BP472" s="79">
        <v>0</v>
      </c>
      <c r="BQ472" s="79">
        <v>0</v>
      </c>
      <c r="BR472" s="79">
        <v>0</v>
      </c>
      <c r="BS472" s="238">
        <v>0</v>
      </c>
      <c r="BT472" s="79">
        <v>0</v>
      </c>
      <c r="BU472" s="79">
        <v>0</v>
      </c>
      <c r="BV472" s="79">
        <v>0</v>
      </c>
      <c r="BW472" s="79">
        <v>0</v>
      </c>
      <c r="BX472" s="79">
        <v>0</v>
      </c>
      <c r="BY472" s="79">
        <v>0</v>
      </c>
      <c r="BZ472" s="79">
        <v>0</v>
      </c>
      <c r="CA472" s="79">
        <v>0</v>
      </c>
      <c r="CB472" s="79">
        <v>0</v>
      </c>
      <c r="CC472" s="79">
        <v>0</v>
      </c>
      <c r="CD472" s="79">
        <v>0</v>
      </c>
      <c r="CE472" s="79">
        <v>0</v>
      </c>
      <c r="CF472" s="79">
        <v>0</v>
      </c>
      <c r="CG472" s="79">
        <v>0</v>
      </c>
      <c r="CH472" s="79">
        <v>0</v>
      </c>
      <c r="CI472" s="81">
        <f t="shared" si="44"/>
        <v>1</v>
      </c>
      <c r="CJ472" s="260">
        <f t="shared" si="41"/>
        <v>1</v>
      </c>
      <c r="CK472" s="260">
        <f t="shared" si="42"/>
        <v>0.5</v>
      </c>
      <c r="CL472" s="260">
        <f t="shared" si="43"/>
        <v>0.5</v>
      </c>
      <c r="CM472" s="83">
        <v>2</v>
      </c>
      <c r="CN472" s="83" t="s">
        <v>4965</v>
      </c>
      <c r="CO472" s="140" t="s">
        <v>4965</v>
      </c>
      <c r="CP472" s="256" t="s">
        <v>4965</v>
      </c>
      <c r="CQ472" s="85" t="s">
        <v>4965</v>
      </c>
      <c r="CR472" s="85" t="s">
        <v>4965</v>
      </c>
      <c r="CS472" s="85" t="s">
        <v>4965</v>
      </c>
      <c r="CT472" s="85" t="s">
        <v>4965</v>
      </c>
      <c r="CU472" s="85"/>
    </row>
    <row r="473" spans="1:99" ht="12" customHeight="1" x14ac:dyDescent="0.2">
      <c r="A473" s="89" t="s">
        <v>2442</v>
      </c>
      <c r="B473" s="90" t="s">
        <v>339</v>
      </c>
      <c r="C473" s="90" t="s">
        <v>1432</v>
      </c>
      <c r="D473" s="90" t="s">
        <v>1432</v>
      </c>
      <c r="E473" s="96" t="s">
        <v>1432</v>
      </c>
      <c r="F473" s="90" t="s">
        <v>4261</v>
      </c>
      <c r="G473" s="90" t="s">
        <v>340</v>
      </c>
      <c r="H473" s="90" t="s">
        <v>1458</v>
      </c>
      <c r="I473" s="90" t="s">
        <v>341</v>
      </c>
      <c r="J473" s="90">
        <v>523671</v>
      </c>
      <c r="K473" s="90">
        <v>175922</v>
      </c>
      <c r="L473" s="177" t="s">
        <v>3088</v>
      </c>
      <c r="M473" s="91">
        <v>42094</v>
      </c>
      <c r="N473" s="92" t="s">
        <v>1432</v>
      </c>
      <c r="O473" s="90">
        <v>2</v>
      </c>
      <c r="P473" s="90">
        <v>1</v>
      </c>
      <c r="Q473" s="93">
        <v>-1</v>
      </c>
      <c r="R473" s="90" t="s">
        <v>342</v>
      </c>
      <c r="S473" s="90" t="s">
        <v>1438</v>
      </c>
      <c r="T473" s="92" t="s">
        <v>343</v>
      </c>
      <c r="U473" s="92" t="s">
        <v>344</v>
      </c>
      <c r="V473" s="90" t="s">
        <v>1439</v>
      </c>
      <c r="W473" s="92" t="s">
        <v>1432</v>
      </c>
      <c r="X473" s="90" t="s">
        <v>1442</v>
      </c>
      <c r="Y473" s="90" t="s">
        <v>1453</v>
      </c>
      <c r="Z473" s="90" t="s">
        <v>1444</v>
      </c>
      <c r="AA473" s="90" t="s">
        <v>4207</v>
      </c>
      <c r="AB473" s="385">
        <v>0.01</v>
      </c>
      <c r="AC473" s="94">
        <v>42094</v>
      </c>
      <c r="AD473" s="95" t="s">
        <v>1432</v>
      </c>
      <c r="AE473" s="157" t="s">
        <v>3063</v>
      </c>
      <c r="AF473" s="96" t="s">
        <v>1445</v>
      </c>
      <c r="AG473" s="96">
        <v>0</v>
      </c>
      <c r="AH473" s="96">
        <v>0</v>
      </c>
      <c r="AI473" s="96">
        <v>0</v>
      </c>
      <c r="AJ473" s="96">
        <v>0</v>
      </c>
      <c r="AK473" s="96">
        <v>-2</v>
      </c>
      <c r="AL473" s="96">
        <v>0</v>
      </c>
      <c r="AM473" s="96">
        <v>0</v>
      </c>
      <c r="AN473" s="96">
        <v>1</v>
      </c>
      <c r="AO473" s="96">
        <v>0</v>
      </c>
      <c r="AP473" s="96">
        <v>0</v>
      </c>
      <c r="AQ473" s="96">
        <v>0</v>
      </c>
      <c r="AR473" s="96">
        <v>-2</v>
      </c>
      <c r="AS473" s="96">
        <v>0</v>
      </c>
      <c r="AT473" s="96">
        <v>0</v>
      </c>
      <c r="AU473" s="96">
        <v>0</v>
      </c>
      <c r="AV473" s="96">
        <v>0</v>
      </c>
      <c r="AW473" s="96">
        <v>0</v>
      </c>
      <c r="AX473" s="96">
        <v>0</v>
      </c>
      <c r="AY473" s="96">
        <v>0</v>
      </c>
      <c r="AZ473" s="96">
        <v>0</v>
      </c>
      <c r="BA473" s="96">
        <v>0</v>
      </c>
      <c r="BB473" s="96">
        <v>1</v>
      </c>
      <c r="BC473" s="96">
        <v>0</v>
      </c>
      <c r="BD473" s="96">
        <v>0</v>
      </c>
      <c r="BE473" s="96">
        <v>0</v>
      </c>
      <c r="BF473" s="96">
        <v>0</v>
      </c>
      <c r="BG473" s="96">
        <v>0</v>
      </c>
      <c r="BH473" s="96">
        <v>0</v>
      </c>
      <c r="BI473" s="96">
        <v>0</v>
      </c>
      <c r="BJ473" s="96">
        <v>0</v>
      </c>
      <c r="BK473" s="96">
        <v>0</v>
      </c>
      <c r="BL473" s="120" t="s">
        <v>4490</v>
      </c>
      <c r="BM473" s="98">
        <v>0</v>
      </c>
      <c r="BN473" s="133">
        <f t="shared" si="45"/>
        <v>-0.5</v>
      </c>
      <c r="BO473" s="241">
        <v>-0.5</v>
      </c>
      <c r="BP473" s="79">
        <v>0</v>
      </c>
      <c r="BQ473" s="79">
        <v>0</v>
      </c>
      <c r="BR473" s="79">
        <v>0</v>
      </c>
      <c r="BS473" s="238">
        <v>0</v>
      </c>
      <c r="BT473" s="79">
        <v>0</v>
      </c>
      <c r="BU473" s="79">
        <v>0</v>
      </c>
      <c r="BV473" s="79">
        <v>0</v>
      </c>
      <c r="BW473" s="79">
        <v>0</v>
      </c>
      <c r="BX473" s="79">
        <v>0</v>
      </c>
      <c r="BY473" s="79">
        <v>0</v>
      </c>
      <c r="BZ473" s="79">
        <v>0</v>
      </c>
      <c r="CA473" s="79">
        <v>0</v>
      </c>
      <c r="CB473" s="79">
        <v>0</v>
      </c>
      <c r="CC473" s="79">
        <v>0</v>
      </c>
      <c r="CD473" s="79">
        <v>0</v>
      </c>
      <c r="CE473" s="79">
        <v>0</v>
      </c>
      <c r="CF473" s="79">
        <v>0</v>
      </c>
      <c r="CG473" s="79">
        <v>0</v>
      </c>
      <c r="CH473" s="79">
        <v>0</v>
      </c>
      <c r="CI473" s="81">
        <f t="shared" si="44"/>
        <v>-1</v>
      </c>
      <c r="CJ473" s="260">
        <f t="shared" si="41"/>
        <v>-1</v>
      </c>
      <c r="CK473" s="260">
        <f t="shared" si="42"/>
        <v>-0.5</v>
      </c>
      <c r="CL473" s="260">
        <f t="shared" si="43"/>
        <v>-0.5</v>
      </c>
      <c r="CM473" s="83">
        <v>8</v>
      </c>
      <c r="CN473" s="254" t="s">
        <v>4965</v>
      </c>
      <c r="CO473" s="140" t="s">
        <v>4965</v>
      </c>
      <c r="CP473" s="256" t="s">
        <v>4965</v>
      </c>
      <c r="CQ473" s="86" t="s">
        <v>4965</v>
      </c>
      <c r="CR473" s="85" t="s">
        <v>4965</v>
      </c>
      <c r="CS473" s="85" t="s">
        <v>4965</v>
      </c>
      <c r="CT473" s="85" t="s">
        <v>4965</v>
      </c>
      <c r="CU473" s="86"/>
    </row>
    <row r="474" spans="1:99" ht="12" customHeight="1" x14ac:dyDescent="0.2">
      <c r="A474" s="89" t="s">
        <v>2442</v>
      </c>
      <c r="B474" s="90" t="s">
        <v>345</v>
      </c>
      <c r="C474" s="90" t="s">
        <v>1432</v>
      </c>
      <c r="D474" s="90" t="s">
        <v>1432</v>
      </c>
      <c r="E474" s="96" t="s">
        <v>1432</v>
      </c>
      <c r="F474" s="90" t="s">
        <v>2391</v>
      </c>
      <c r="G474" s="90" t="s">
        <v>3282</v>
      </c>
      <c r="H474" s="90" t="s">
        <v>1435</v>
      </c>
      <c r="I474" s="90" t="s">
        <v>2392</v>
      </c>
      <c r="J474" s="90">
        <v>527277</v>
      </c>
      <c r="K474" s="90">
        <v>171300</v>
      </c>
      <c r="L474" s="177" t="s">
        <v>3069</v>
      </c>
      <c r="M474" s="91">
        <v>42094</v>
      </c>
      <c r="N474" s="92" t="s">
        <v>1432</v>
      </c>
      <c r="O474" s="90">
        <v>1</v>
      </c>
      <c r="P474" s="90">
        <v>2</v>
      </c>
      <c r="Q474" s="93">
        <v>1</v>
      </c>
      <c r="R474" s="90" t="s">
        <v>346</v>
      </c>
      <c r="S474" s="90" t="s">
        <v>1438</v>
      </c>
      <c r="T474" s="92" t="s">
        <v>347</v>
      </c>
      <c r="U474" s="92" t="s">
        <v>348</v>
      </c>
      <c r="V474" s="90" t="s">
        <v>1439</v>
      </c>
      <c r="W474" s="92" t="s">
        <v>1432</v>
      </c>
      <c r="X474" s="90" t="s">
        <v>1442</v>
      </c>
      <c r="Y474" s="90" t="s">
        <v>4694</v>
      </c>
      <c r="Z474" s="90" t="s">
        <v>1444</v>
      </c>
      <c r="AA474" s="90" t="s">
        <v>1454</v>
      </c>
      <c r="AB474" s="385">
        <v>1.2999999999999999E-2</v>
      </c>
      <c r="AC474" s="94">
        <v>42094</v>
      </c>
      <c r="AD474" s="95" t="s">
        <v>1432</v>
      </c>
      <c r="AE474" s="157" t="s">
        <v>3063</v>
      </c>
      <c r="AF474" s="96" t="s">
        <v>1445</v>
      </c>
      <c r="AG474" s="97"/>
      <c r="AH474" s="96">
        <v>0</v>
      </c>
      <c r="AI474" s="96">
        <v>0</v>
      </c>
      <c r="AJ474" s="96">
        <v>0</v>
      </c>
      <c r="AK474" s="96">
        <v>0</v>
      </c>
      <c r="AL474" s="96">
        <v>0</v>
      </c>
      <c r="AM474" s="96">
        <v>1</v>
      </c>
      <c r="AN474" s="96">
        <v>0</v>
      </c>
      <c r="AO474" s="96">
        <v>0</v>
      </c>
      <c r="AP474" s="96">
        <v>0</v>
      </c>
      <c r="AQ474" s="96">
        <v>0</v>
      </c>
      <c r="AR474" s="96">
        <v>0</v>
      </c>
      <c r="AS474" s="96">
        <v>0</v>
      </c>
      <c r="AT474" s="96">
        <v>1</v>
      </c>
      <c r="AU474" s="96">
        <v>1</v>
      </c>
      <c r="AV474" s="96">
        <v>0</v>
      </c>
      <c r="AW474" s="96">
        <v>0</v>
      </c>
      <c r="AX474" s="96">
        <v>0</v>
      </c>
      <c r="AY474" s="96">
        <v>0</v>
      </c>
      <c r="AZ474" s="96">
        <v>0</v>
      </c>
      <c r="BA474" s="96">
        <v>0</v>
      </c>
      <c r="BB474" s="96">
        <v>-1</v>
      </c>
      <c r="BC474" s="96">
        <v>0</v>
      </c>
      <c r="BD474" s="96">
        <v>0</v>
      </c>
      <c r="BE474" s="96">
        <v>0</v>
      </c>
      <c r="BF474" s="96">
        <v>0</v>
      </c>
      <c r="BG474" s="96">
        <v>0</v>
      </c>
      <c r="BH474" s="96">
        <v>0</v>
      </c>
      <c r="BI474" s="96">
        <v>0</v>
      </c>
      <c r="BJ474" s="96">
        <v>0</v>
      </c>
      <c r="BK474" s="96">
        <v>0</v>
      </c>
      <c r="BL474" s="120" t="s">
        <v>4490</v>
      </c>
      <c r="BM474" s="98">
        <v>0</v>
      </c>
      <c r="BN474" s="133">
        <f t="shared" si="45"/>
        <v>0.5</v>
      </c>
      <c r="BO474" s="241">
        <v>0.5</v>
      </c>
      <c r="BP474" s="79">
        <v>0</v>
      </c>
      <c r="BQ474" s="79">
        <v>0</v>
      </c>
      <c r="BR474" s="79">
        <v>0</v>
      </c>
      <c r="BS474" s="238">
        <v>0</v>
      </c>
      <c r="BT474" s="79">
        <v>0</v>
      </c>
      <c r="BU474" s="79">
        <v>0</v>
      </c>
      <c r="BV474" s="79">
        <v>0</v>
      </c>
      <c r="BW474" s="79">
        <v>0</v>
      </c>
      <c r="BX474" s="79">
        <v>0</v>
      </c>
      <c r="BY474" s="79">
        <v>0</v>
      </c>
      <c r="BZ474" s="79">
        <v>0</v>
      </c>
      <c r="CA474" s="79">
        <v>0</v>
      </c>
      <c r="CB474" s="79">
        <v>0</v>
      </c>
      <c r="CC474" s="79">
        <v>0</v>
      </c>
      <c r="CD474" s="79">
        <v>0</v>
      </c>
      <c r="CE474" s="79">
        <v>0</v>
      </c>
      <c r="CF474" s="79">
        <v>0</v>
      </c>
      <c r="CG474" s="79">
        <v>0</v>
      </c>
      <c r="CH474" s="79">
        <v>0</v>
      </c>
      <c r="CI474" s="81">
        <f t="shared" si="44"/>
        <v>1</v>
      </c>
      <c r="CJ474" s="260">
        <f t="shared" si="41"/>
        <v>1</v>
      </c>
      <c r="CK474" s="260">
        <f t="shared" si="42"/>
        <v>0.5</v>
      </c>
      <c r="CL474" s="260">
        <f t="shared" si="43"/>
        <v>0.5</v>
      </c>
      <c r="CM474" s="83">
        <v>2</v>
      </c>
      <c r="CN474" s="83" t="s">
        <v>4965</v>
      </c>
      <c r="CO474" s="140" t="s">
        <v>4965</v>
      </c>
      <c r="CP474" s="256" t="s">
        <v>4965</v>
      </c>
      <c r="CQ474" s="85" t="s">
        <v>4965</v>
      </c>
      <c r="CR474" s="85" t="s">
        <v>4965</v>
      </c>
      <c r="CS474" s="85" t="s">
        <v>4965</v>
      </c>
      <c r="CT474" s="85" t="s">
        <v>4965</v>
      </c>
      <c r="CU474" s="85"/>
    </row>
    <row r="475" spans="1:99" ht="12" customHeight="1" x14ac:dyDescent="0.2">
      <c r="A475" s="89" t="s">
        <v>2442</v>
      </c>
      <c r="B475" s="90" t="s">
        <v>349</v>
      </c>
      <c r="C475" s="90" t="s">
        <v>1432</v>
      </c>
      <c r="D475" s="90" t="s">
        <v>1432</v>
      </c>
      <c r="E475" s="96" t="s">
        <v>1432</v>
      </c>
      <c r="F475" s="90" t="s">
        <v>350</v>
      </c>
      <c r="G475" s="90" t="s">
        <v>351</v>
      </c>
      <c r="H475" s="90" t="s">
        <v>1458</v>
      </c>
      <c r="I475" s="90" t="s">
        <v>352</v>
      </c>
      <c r="J475" s="90">
        <v>523974</v>
      </c>
      <c r="K475" s="90">
        <v>175426</v>
      </c>
      <c r="L475" s="177" t="s">
        <v>3088</v>
      </c>
      <c r="M475" s="91">
        <v>42020</v>
      </c>
      <c r="N475" s="92" t="s">
        <v>1432</v>
      </c>
      <c r="O475" s="90">
        <v>0</v>
      </c>
      <c r="P475" s="90">
        <v>2</v>
      </c>
      <c r="Q475" s="93">
        <v>2</v>
      </c>
      <c r="R475" s="90" t="s">
        <v>354</v>
      </c>
      <c r="S475" s="90" t="s">
        <v>1389</v>
      </c>
      <c r="T475" s="92" t="s">
        <v>355</v>
      </c>
      <c r="U475" s="92" t="s">
        <v>356</v>
      </c>
      <c r="V475" s="90" t="s">
        <v>1439</v>
      </c>
      <c r="W475" s="92" t="s">
        <v>1432</v>
      </c>
      <c r="X475" s="90" t="s">
        <v>1442</v>
      </c>
      <c r="Y475" s="90" t="s">
        <v>3893</v>
      </c>
      <c r="Z475" s="90" t="s">
        <v>1444</v>
      </c>
      <c r="AA475" s="90" t="s">
        <v>4720</v>
      </c>
      <c r="AB475" s="385">
        <v>8.0000000000000002E-3</v>
      </c>
      <c r="AC475" s="94">
        <v>42020</v>
      </c>
      <c r="AD475" s="95" t="s">
        <v>1432</v>
      </c>
      <c r="AE475" s="157" t="s">
        <v>3063</v>
      </c>
      <c r="AF475" s="96" t="s">
        <v>1445</v>
      </c>
      <c r="AG475" s="96">
        <v>0</v>
      </c>
      <c r="AH475" s="96">
        <v>0</v>
      </c>
      <c r="AI475" s="96">
        <v>0</v>
      </c>
      <c r="AJ475" s="96">
        <v>0</v>
      </c>
      <c r="AK475" s="96">
        <v>2</v>
      </c>
      <c r="AL475" s="96">
        <v>0</v>
      </c>
      <c r="AM475" s="96">
        <v>0</v>
      </c>
      <c r="AN475" s="96">
        <v>0</v>
      </c>
      <c r="AO475" s="96">
        <v>0</v>
      </c>
      <c r="AP475" s="96">
        <v>0</v>
      </c>
      <c r="AQ475" s="96">
        <v>0</v>
      </c>
      <c r="AR475" s="96">
        <v>2</v>
      </c>
      <c r="AS475" s="96">
        <v>0</v>
      </c>
      <c r="AT475" s="96">
        <v>0</v>
      </c>
      <c r="AU475" s="96">
        <v>0</v>
      </c>
      <c r="AV475" s="96">
        <v>0</v>
      </c>
      <c r="AW475" s="96">
        <v>0</v>
      </c>
      <c r="AX475" s="96">
        <v>0</v>
      </c>
      <c r="AY475" s="96">
        <v>0</v>
      </c>
      <c r="AZ475" s="96">
        <v>0</v>
      </c>
      <c r="BA475" s="96">
        <v>0</v>
      </c>
      <c r="BB475" s="96">
        <v>0</v>
      </c>
      <c r="BC475" s="96">
        <v>0</v>
      </c>
      <c r="BD475" s="96">
        <v>0</v>
      </c>
      <c r="BE475" s="96">
        <v>0</v>
      </c>
      <c r="BF475" s="96">
        <v>0</v>
      </c>
      <c r="BG475" s="96">
        <v>0</v>
      </c>
      <c r="BH475" s="96">
        <v>0</v>
      </c>
      <c r="BI475" s="96">
        <v>0</v>
      </c>
      <c r="BJ475" s="96">
        <v>0</v>
      </c>
      <c r="BK475" s="96">
        <v>0</v>
      </c>
      <c r="BL475" s="120" t="s">
        <v>4490</v>
      </c>
      <c r="BM475" s="98">
        <v>0</v>
      </c>
      <c r="BN475" s="133">
        <f t="shared" si="45"/>
        <v>1</v>
      </c>
      <c r="BO475" s="241">
        <v>1</v>
      </c>
      <c r="BP475" s="79">
        <v>0</v>
      </c>
      <c r="BQ475" s="79">
        <v>0</v>
      </c>
      <c r="BR475" s="79">
        <v>0</v>
      </c>
      <c r="BS475" s="238">
        <v>0</v>
      </c>
      <c r="BT475" s="79">
        <v>0</v>
      </c>
      <c r="BU475" s="79">
        <v>0</v>
      </c>
      <c r="BV475" s="79">
        <v>0</v>
      </c>
      <c r="BW475" s="79">
        <v>0</v>
      </c>
      <c r="BX475" s="79">
        <v>0</v>
      </c>
      <c r="BY475" s="79">
        <v>0</v>
      </c>
      <c r="BZ475" s="79">
        <v>0</v>
      </c>
      <c r="CA475" s="79">
        <v>0</v>
      </c>
      <c r="CB475" s="79">
        <v>0</v>
      </c>
      <c r="CC475" s="79">
        <v>0</v>
      </c>
      <c r="CD475" s="79">
        <v>0</v>
      </c>
      <c r="CE475" s="79">
        <v>0</v>
      </c>
      <c r="CF475" s="79">
        <v>0</v>
      </c>
      <c r="CG475" s="79">
        <v>0</v>
      </c>
      <c r="CH475" s="79">
        <v>0</v>
      </c>
      <c r="CI475" s="81">
        <f t="shared" si="44"/>
        <v>2</v>
      </c>
      <c r="CJ475" s="260">
        <f t="shared" si="41"/>
        <v>2</v>
      </c>
      <c r="CK475" s="260">
        <f t="shared" si="42"/>
        <v>1</v>
      </c>
      <c r="CL475" s="260">
        <f t="shared" si="43"/>
        <v>1</v>
      </c>
      <c r="CM475" s="83">
        <v>8</v>
      </c>
      <c r="CN475" s="254" t="s">
        <v>4965</v>
      </c>
      <c r="CO475" s="180" t="s">
        <v>1942</v>
      </c>
      <c r="CP475" s="256" t="s">
        <v>4965</v>
      </c>
      <c r="CQ475" s="86" t="s">
        <v>4965</v>
      </c>
      <c r="CR475" s="85" t="s">
        <v>4965</v>
      </c>
      <c r="CS475" s="85" t="s">
        <v>4965</v>
      </c>
      <c r="CT475" s="85" t="s">
        <v>4965</v>
      </c>
      <c r="CU475" s="86"/>
    </row>
    <row r="476" spans="1:99" ht="12" customHeight="1" x14ac:dyDescent="0.2">
      <c r="A476" s="89" t="s">
        <v>2442</v>
      </c>
      <c r="B476" s="90" t="s">
        <v>357</v>
      </c>
      <c r="C476" s="90" t="s">
        <v>1432</v>
      </c>
      <c r="D476" s="90" t="s">
        <v>1432</v>
      </c>
      <c r="E476" s="96" t="s">
        <v>454</v>
      </c>
      <c r="F476" s="90" t="s">
        <v>455</v>
      </c>
      <c r="G476" s="90" t="s">
        <v>456</v>
      </c>
      <c r="H476" s="90" t="s">
        <v>1458</v>
      </c>
      <c r="I476" s="90" t="s">
        <v>457</v>
      </c>
      <c r="J476" s="90">
        <v>521333</v>
      </c>
      <c r="K476" s="90">
        <v>174425</v>
      </c>
      <c r="L476" s="177" t="s">
        <v>3068</v>
      </c>
      <c r="M476" s="91">
        <v>42094</v>
      </c>
      <c r="N476" s="92" t="s">
        <v>1432</v>
      </c>
      <c r="O476" s="90">
        <v>0</v>
      </c>
      <c r="P476" s="90">
        <v>2</v>
      </c>
      <c r="Q476" s="93">
        <v>2</v>
      </c>
      <c r="R476" s="90" t="s">
        <v>1569</v>
      </c>
      <c r="S476" s="90" t="s">
        <v>1438</v>
      </c>
      <c r="T476" s="92" t="s">
        <v>337</v>
      </c>
      <c r="U476" s="92" t="s">
        <v>1318</v>
      </c>
      <c r="V476" s="90" t="s">
        <v>1439</v>
      </c>
      <c r="W476" s="92" t="s">
        <v>1432</v>
      </c>
      <c r="X476" s="90" t="s">
        <v>1442</v>
      </c>
      <c r="Y476" s="90" t="s">
        <v>1443</v>
      </c>
      <c r="Z476" s="90" t="s">
        <v>1444</v>
      </c>
      <c r="AA476" s="90" t="s">
        <v>2713</v>
      </c>
      <c r="AB476" s="385">
        <v>1.6E-2</v>
      </c>
      <c r="AC476" s="94">
        <v>42094</v>
      </c>
      <c r="AD476" s="95" t="s">
        <v>1432</v>
      </c>
      <c r="AE476" s="157" t="s">
        <v>3063</v>
      </c>
      <c r="AF476" s="96" t="s">
        <v>1445</v>
      </c>
      <c r="AG476" s="97"/>
      <c r="AH476" s="96">
        <v>0</v>
      </c>
      <c r="AI476" s="96">
        <v>0</v>
      </c>
      <c r="AJ476" s="96">
        <v>0</v>
      </c>
      <c r="AK476" s="96">
        <v>1</v>
      </c>
      <c r="AL476" s="96">
        <v>1</v>
      </c>
      <c r="AM476" s="96">
        <v>0</v>
      </c>
      <c r="AN476" s="96">
        <v>0</v>
      </c>
      <c r="AO476" s="96">
        <v>0</v>
      </c>
      <c r="AP476" s="96">
        <v>0</v>
      </c>
      <c r="AQ476" s="96">
        <v>0</v>
      </c>
      <c r="AR476" s="96">
        <v>1</v>
      </c>
      <c r="AS476" s="96">
        <v>1</v>
      </c>
      <c r="AT476" s="96">
        <v>0</v>
      </c>
      <c r="AU476" s="96">
        <v>0</v>
      </c>
      <c r="AV476" s="96">
        <v>0</v>
      </c>
      <c r="AW476" s="96">
        <v>0</v>
      </c>
      <c r="AX476" s="96">
        <v>0</v>
      </c>
      <c r="AY476" s="96">
        <v>0</v>
      </c>
      <c r="AZ476" s="96">
        <v>0</v>
      </c>
      <c r="BA476" s="96">
        <v>0</v>
      </c>
      <c r="BB476" s="96">
        <v>0</v>
      </c>
      <c r="BC476" s="96">
        <v>0</v>
      </c>
      <c r="BD476" s="96">
        <v>0</v>
      </c>
      <c r="BE476" s="96">
        <v>0</v>
      </c>
      <c r="BF476" s="96">
        <v>0</v>
      </c>
      <c r="BG476" s="96">
        <v>0</v>
      </c>
      <c r="BH476" s="96">
        <v>0</v>
      </c>
      <c r="BI476" s="96">
        <v>0</v>
      </c>
      <c r="BJ476" s="96">
        <v>0</v>
      </c>
      <c r="BK476" s="96">
        <v>0</v>
      </c>
      <c r="BL476" s="120" t="s">
        <v>4490</v>
      </c>
      <c r="BM476" s="98">
        <v>0</v>
      </c>
      <c r="BN476" s="133">
        <f t="shared" si="45"/>
        <v>1</v>
      </c>
      <c r="BO476" s="241">
        <v>1</v>
      </c>
      <c r="BP476" s="79">
        <v>0</v>
      </c>
      <c r="BQ476" s="79">
        <v>0</v>
      </c>
      <c r="BR476" s="79">
        <v>0</v>
      </c>
      <c r="BS476" s="238">
        <v>0</v>
      </c>
      <c r="BT476" s="79">
        <v>0</v>
      </c>
      <c r="BU476" s="79">
        <v>0</v>
      </c>
      <c r="BV476" s="79">
        <v>0</v>
      </c>
      <c r="BW476" s="79">
        <v>0</v>
      </c>
      <c r="BX476" s="79">
        <v>0</v>
      </c>
      <c r="BY476" s="79">
        <v>0</v>
      </c>
      <c r="BZ476" s="79">
        <v>0</v>
      </c>
      <c r="CA476" s="79">
        <v>0</v>
      </c>
      <c r="CB476" s="79">
        <v>0</v>
      </c>
      <c r="CC476" s="79">
        <v>0</v>
      </c>
      <c r="CD476" s="79">
        <v>0</v>
      </c>
      <c r="CE476" s="79">
        <v>0</v>
      </c>
      <c r="CF476" s="79">
        <v>0</v>
      </c>
      <c r="CG476" s="79">
        <v>0</v>
      </c>
      <c r="CH476" s="79">
        <v>0</v>
      </c>
      <c r="CI476" s="81">
        <f t="shared" si="44"/>
        <v>2</v>
      </c>
      <c r="CJ476" s="260">
        <f t="shared" si="41"/>
        <v>2</v>
      </c>
      <c r="CK476" s="260">
        <f t="shared" si="42"/>
        <v>1</v>
      </c>
      <c r="CL476" s="260">
        <f t="shared" si="43"/>
        <v>1</v>
      </c>
      <c r="CM476" s="83">
        <v>2</v>
      </c>
      <c r="CN476" s="83" t="s">
        <v>4965</v>
      </c>
      <c r="CO476" s="140" t="s">
        <v>4965</v>
      </c>
      <c r="CP476" s="256" t="s">
        <v>4965</v>
      </c>
      <c r="CQ476" s="85" t="s">
        <v>4965</v>
      </c>
      <c r="CR476" s="85" t="s">
        <v>4965</v>
      </c>
      <c r="CS476" s="85" t="s">
        <v>4965</v>
      </c>
      <c r="CT476" s="85" t="s">
        <v>4965</v>
      </c>
      <c r="CU476" s="85"/>
    </row>
    <row r="477" spans="1:99" ht="12" customHeight="1" x14ac:dyDescent="0.2">
      <c r="A477" s="89" t="s">
        <v>2442</v>
      </c>
      <c r="B477" s="90" t="s">
        <v>1570</v>
      </c>
      <c r="C477" s="90" t="s">
        <v>1432</v>
      </c>
      <c r="D477" s="90" t="s">
        <v>1432</v>
      </c>
      <c r="E477" s="96" t="s">
        <v>1432</v>
      </c>
      <c r="F477" s="90" t="s">
        <v>2332</v>
      </c>
      <c r="G477" s="90" t="s">
        <v>1571</v>
      </c>
      <c r="H477" s="90" t="s">
        <v>3299</v>
      </c>
      <c r="I477" s="90" t="s">
        <v>1572</v>
      </c>
      <c r="J477" s="90">
        <v>529312</v>
      </c>
      <c r="K477" s="90">
        <v>176585</v>
      </c>
      <c r="L477" s="177" t="s">
        <v>3066</v>
      </c>
      <c r="M477" s="91">
        <v>42070</v>
      </c>
      <c r="N477" s="92" t="s">
        <v>1432</v>
      </c>
      <c r="O477" s="90">
        <v>0</v>
      </c>
      <c r="P477" s="90">
        <v>20</v>
      </c>
      <c r="Q477" s="93">
        <v>20</v>
      </c>
      <c r="R477" s="90" t="s">
        <v>1573</v>
      </c>
      <c r="S477" s="90" t="s">
        <v>1574</v>
      </c>
      <c r="T477" s="92" t="s">
        <v>1575</v>
      </c>
      <c r="U477" s="92" t="s">
        <v>1729</v>
      </c>
      <c r="V477" s="90" t="s">
        <v>1439</v>
      </c>
      <c r="W477" s="92" t="s">
        <v>1432</v>
      </c>
      <c r="X477" s="90" t="s">
        <v>1442</v>
      </c>
      <c r="Y477" s="90" t="s">
        <v>3893</v>
      </c>
      <c r="Z477" s="90" t="s">
        <v>1444</v>
      </c>
      <c r="AA477" s="90" t="s">
        <v>4720</v>
      </c>
      <c r="AB477" s="385">
        <v>2.5999999999999999E-2</v>
      </c>
      <c r="AC477" s="94">
        <v>42070</v>
      </c>
      <c r="AD477" s="95" t="s">
        <v>1432</v>
      </c>
      <c r="AE477" s="157" t="s">
        <v>3063</v>
      </c>
      <c r="AF477" s="96" t="s">
        <v>1445</v>
      </c>
      <c r="AG477" s="97"/>
      <c r="AH477" s="96">
        <v>0</v>
      </c>
      <c r="AI477" s="96">
        <v>0</v>
      </c>
      <c r="AJ477" s="96">
        <v>8</v>
      </c>
      <c r="AK477" s="96">
        <v>10</v>
      </c>
      <c r="AL477" s="96">
        <v>1</v>
      </c>
      <c r="AM477" s="96">
        <v>1</v>
      </c>
      <c r="AN477" s="96">
        <v>0</v>
      </c>
      <c r="AO477" s="96">
        <v>0</v>
      </c>
      <c r="AP477" s="96">
        <v>0</v>
      </c>
      <c r="AQ477" s="96">
        <v>8</v>
      </c>
      <c r="AR477" s="96">
        <v>10</v>
      </c>
      <c r="AS477" s="96">
        <v>1</v>
      </c>
      <c r="AT477" s="96">
        <v>1</v>
      </c>
      <c r="AU477" s="96">
        <v>0</v>
      </c>
      <c r="AV477" s="96">
        <v>0</v>
      </c>
      <c r="AW477" s="96">
        <v>0</v>
      </c>
      <c r="AX477" s="96">
        <v>0</v>
      </c>
      <c r="AY477" s="96">
        <v>0</v>
      </c>
      <c r="AZ477" s="96">
        <v>0</v>
      </c>
      <c r="BA477" s="96">
        <v>0</v>
      </c>
      <c r="BB477" s="96">
        <v>0</v>
      </c>
      <c r="BC477" s="96">
        <v>0</v>
      </c>
      <c r="BD477" s="96">
        <v>0</v>
      </c>
      <c r="BE477" s="96">
        <v>0</v>
      </c>
      <c r="BF477" s="96">
        <v>0</v>
      </c>
      <c r="BG477" s="96">
        <v>0</v>
      </c>
      <c r="BH477" s="96">
        <v>0</v>
      </c>
      <c r="BI477" s="96">
        <v>0</v>
      </c>
      <c r="BJ477" s="96">
        <v>0</v>
      </c>
      <c r="BK477" s="96">
        <v>0</v>
      </c>
      <c r="BL477" s="120" t="s">
        <v>4490</v>
      </c>
      <c r="BM477" s="98">
        <v>0</v>
      </c>
      <c r="BN477" s="133">
        <v>10</v>
      </c>
      <c r="BO477" s="241">
        <v>10</v>
      </c>
      <c r="BP477" s="79">
        <v>0</v>
      </c>
      <c r="BQ477" s="79">
        <v>0</v>
      </c>
      <c r="BR477" s="79">
        <v>0</v>
      </c>
      <c r="BS477" s="238">
        <v>0</v>
      </c>
      <c r="BT477" s="79">
        <v>0</v>
      </c>
      <c r="BU477" s="79">
        <v>0</v>
      </c>
      <c r="BV477" s="79">
        <v>0</v>
      </c>
      <c r="BW477" s="79">
        <v>0</v>
      </c>
      <c r="BX477" s="79">
        <v>0</v>
      </c>
      <c r="BY477" s="79">
        <v>0</v>
      </c>
      <c r="BZ477" s="79">
        <v>0</v>
      </c>
      <c r="CA477" s="79">
        <v>0</v>
      </c>
      <c r="CB477" s="79">
        <v>0</v>
      </c>
      <c r="CC477" s="79">
        <v>0</v>
      </c>
      <c r="CD477" s="79">
        <v>0</v>
      </c>
      <c r="CE477" s="79">
        <v>0</v>
      </c>
      <c r="CF477" s="79">
        <v>0</v>
      </c>
      <c r="CG477" s="79">
        <v>0</v>
      </c>
      <c r="CH477" s="79">
        <v>0</v>
      </c>
      <c r="CI477" s="81">
        <f t="shared" si="44"/>
        <v>20</v>
      </c>
      <c r="CJ477" s="260">
        <f t="shared" si="41"/>
        <v>20</v>
      </c>
      <c r="CK477" s="260">
        <f t="shared" si="42"/>
        <v>10</v>
      </c>
      <c r="CL477" s="260">
        <f t="shared" si="43"/>
        <v>10</v>
      </c>
      <c r="CM477" s="83">
        <v>8</v>
      </c>
      <c r="CN477" s="254" t="s">
        <v>4965</v>
      </c>
      <c r="CO477" s="140" t="s">
        <v>4965</v>
      </c>
      <c r="CP477" s="102" t="s">
        <v>1938</v>
      </c>
      <c r="CQ477" s="86" t="s">
        <v>4965</v>
      </c>
      <c r="CR477" s="85" t="s">
        <v>4965</v>
      </c>
      <c r="CS477" s="85" t="s">
        <v>4965</v>
      </c>
      <c r="CT477" s="85" t="s">
        <v>4965</v>
      </c>
      <c r="CU477" s="86"/>
    </row>
    <row r="478" spans="1:99" ht="12" customHeight="1" x14ac:dyDescent="0.2">
      <c r="A478" s="89" t="s">
        <v>2442</v>
      </c>
      <c r="B478" s="90" t="s">
        <v>1576</v>
      </c>
      <c r="C478" s="90" t="s">
        <v>1432</v>
      </c>
      <c r="D478" s="90" t="s">
        <v>1432</v>
      </c>
      <c r="E478" s="107" t="s">
        <v>4704</v>
      </c>
      <c r="F478" s="90" t="s">
        <v>1432</v>
      </c>
      <c r="G478" s="90" t="s">
        <v>3190</v>
      </c>
      <c r="H478" s="90" t="s">
        <v>1885</v>
      </c>
      <c r="I478" s="90" t="s">
        <v>3191</v>
      </c>
      <c r="J478" s="90">
        <v>525805</v>
      </c>
      <c r="K478" s="90">
        <v>174424</v>
      </c>
      <c r="L478" s="177" t="s">
        <v>3080</v>
      </c>
      <c r="M478" s="91">
        <v>42094</v>
      </c>
      <c r="N478" s="92" t="s">
        <v>1432</v>
      </c>
      <c r="O478" s="90">
        <v>0</v>
      </c>
      <c r="P478" s="90">
        <v>4</v>
      </c>
      <c r="Q478" s="93">
        <v>4</v>
      </c>
      <c r="R478" s="90" t="s">
        <v>1577</v>
      </c>
      <c r="S478" s="90" t="s">
        <v>1438</v>
      </c>
      <c r="T478" s="92" t="s">
        <v>1578</v>
      </c>
      <c r="U478" s="92" t="s">
        <v>187</v>
      </c>
      <c r="V478" s="90" t="s">
        <v>1439</v>
      </c>
      <c r="W478" s="92" t="s">
        <v>1432</v>
      </c>
      <c r="X478" s="90" t="s">
        <v>1442</v>
      </c>
      <c r="Y478" s="90" t="s">
        <v>1443</v>
      </c>
      <c r="Z478" s="90" t="s">
        <v>1444</v>
      </c>
      <c r="AA478" s="90" t="s">
        <v>2713</v>
      </c>
      <c r="AB478" s="385">
        <v>0.05</v>
      </c>
      <c r="AC478" s="94">
        <v>42094</v>
      </c>
      <c r="AD478" s="95" t="s">
        <v>1432</v>
      </c>
      <c r="AE478" s="157" t="s">
        <v>3063</v>
      </c>
      <c r="AF478" s="96" t="s">
        <v>1445</v>
      </c>
      <c r="AG478" s="96">
        <v>0</v>
      </c>
      <c r="AH478" s="96">
        <v>0</v>
      </c>
      <c r="AI478" s="96">
        <v>0</v>
      </c>
      <c r="AJ478" s="96">
        <v>0</v>
      </c>
      <c r="AK478" s="96">
        <v>1</v>
      </c>
      <c r="AL478" s="96">
        <v>3</v>
      </c>
      <c r="AM478" s="96">
        <v>0</v>
      </c>
      <c r="AN478" s="96">
        <v>0</v>
      </c>
      <c r="AO478" s="96">
        <v>0</v>
      </c>
      <c r="AP478" s="96">
        <v>0</v>
      </c>
      <c r="AQ478" s="96">
        <v>0</v>
      </c>
      <c r="AR478" s="96">
        <v>0</v>
      </c>
      <c r="AS478" s="96">
        <v>0</v>
      </c>
      <c r="AT478" s="96">
        <v>0</v>
      </c>
      <c r="AU478" s="96">
        <v>0</v>
      </c>
      <c r="AV478" s="96">
        <v>0</v>
      </c>
      <c r="AW478" s="96">
        <v>0</v>
      </c>
      <c r="AX478" s="96">
        <v>0</v>
      </c>
      <c r="AY478" s="96">
        <v>1</v>
      </c>
      <c r="AZ478" s="96">
        <v>3</v>
      </c>
      <c r="BA478" s="96">
        <v>0</v>
      </c>
      <c r="BB478" s="96">
        <v>0</v>
      </c>
      <c r="BC478" s="96">
        <v>0</v>
      </c>
      <c r="BD478" s="96">
        <v>0</v>
      </c>
      <c r="BE478" s="96">
        <v>0</v>
      </c>
      <c r="BF478" s="96">
        <v>0</v>
      </c>
      <c r="BG478" s="96">
        <v>0</v>
      </c>
      <c r="BH478" s="96">
        <v>0</v>
      </c>
      <c r="BI478" s="96">
        <v>0</v>
      </c>
      <c r="BJ478" s="96">
        <v>0</v>
      </c>
      <c r="BK478" s="96">
        <v>0</v>
      </c>
      <c r="BL478" s="120" t="s">
        <v>4490</v>
      </c>
      <c r="BM478" s="98">
        <v>0</v>
      </c>
      <c r="BN478" s="133">
        <v>2</v>
      </c>
      <c r="BO478" s="241">
        <v>2</v>
      </c>
      <c r="BP478" s="79">
        <v>0</v>
      </c>
      <c r="BQ478" s="79">
        <v>0</v>
      </c>
      <c r="BR478" s="79">
        <v>0</v>
      </c>
      <c r="BS478" s="238">
        <v>0</v>
      </c>
      <c r="BT478" s="79">
        <v>0</v>
      </c>
      <c r="BU478" s="79">
        <v>0</v>
      </c>
      <c r="BV478" s="79">
        <v>0</v>
      </c>
      <c r="BW478" s="79">
        <v>0</v>
      </c>
      <c r="BX478" s="79">
        <v>0</v>
      </c>
      <c r="BY478" s="79">
        <v>0</v>
      </c>
      <c r="BZ478" s="79">
        <v>0</v>
      </c>
      <c r="CA478" s="79">
        <v>0</v>
      </c>
      <c r="CB478" s="79">
        <v>0</v>
      </c>
      <c r="CC478" s="79">
        <v>0</v>
      </c>
      <c r="CD478" s="79">
        <v>0</v>
      </c>
      <c r="CE478" s="79">
        <v>0</v>
      </c>
      <c r="CF478" s="79">
        <v>0</v>
      </c>
      <c r="CG478" s="79">
        <v>0</v>
      </c>
      <c r="CH478" s="79">
        <v>0</v>
      </c>
      <c r="CI478" s="81">
        <f t="shared" si="44"/>
        <v>4</v>
      </c>
      <c r="CJ478" s="260">
        <f t="shared" si="41"/>
        <v>4</v>
      </c>
      <c r="CK478" s="260">
        <f t="shared" si="42"/>
        <v>2</v>
      </c>
      <c r="CL478" s="260">
        <f t="shared" si="43"/>
        <v>2</v>
      </c>
      <c r="CM478" s="83">
        <v>2</v>
      </c>
      <c r="CN478" s="83" t="s">
        <v>4965</v>
      </c>
      <c r="CO478" s="140" t="s">
        <v>4965</v>
      </c>
      <c r="CP478" s="256" t="s">
        <v>4965</v>
      </c>
      <c r="CQ478" s="85" t="s">
        <v>4965</v>
      </c>
      <c r="CR478" s="85" t="s">
        <v>4965</v>
      </c>
      <c r="CS478" s="85" t="s">
        <v>4965</v>
      </c>
      <c r="CT478" s="85" t="s">
        <v>4965</v>
      </c>
      <c r="CU478" s="85"/>
    </row>
    <row r="479" spans="1:99" ht="12" customHeight="1" x14ac:dyDescent="0.2">
      <c r="A479" s="89" t="s">
        <v>2442</v>
      </c>
      <c r="B479" s="90" t="s">
        <v>1579</v>
      </c>
      <c r="C479" s="90" t="s">
        <v>1432</v>
      </c>
      <c r="D479" s="90" t="s">
        <v>1432</v>
      </c>
      <c r="E479" s="96" t="s">
        <v>1432</v>
      </c>
      <c r="F479" s="90" t="s">
        <v>1767</v>
      </c>
      <c r="G479" s="90" t="s">
        <v>2716</v>
      </c>
      <c r="H479" s="90" t="s">
        <v>2717</v>
      </c>
      <c r="I479" s="90" t="s">
        <v>3322</v>
      </c>
      <c r="J479" s="90">
        <v>528431</v>
      </c>
      <c r="K479" s="90">
        <v>175770</v>
      </c>
      <c r="L479" s="177" t="s">
        <v>3085</v>
      </c>
      <c r="M479" s="91">
        <v>42094</v>
      </c>
      <c r="N479" s="92" t="s">
        <v>1432</v>
      </c>
      <c r="O479" s="90">
        <v>1</v>
      </c>
      <c r="P479" s="90">
        <v>3</v>
      </c>
      <c r="Q479" s="93">
        <v>2</v>
      </c>
      <c r="R479" s="90" t="s">
        <v>1580</v>
      </c>
      <c r="S479" s="90" t="s">
        <v>1438</v>
      </c>
      <c r="T479" s="92" t="s">
        <v>1581</v>
      </c>
      <c r="U479" s="92" t="s">
        <v>1582</v>
      </c>
      <c r="V479" s="90" t="s">
        <v>1439</v>
      </c>
      <c r="W479" s="92" t="s">
        <v>1432</v>
      </c>
      <c r="X479" s="90" t="s">
        <v>1442</v>
      </c>
      <c r="Y479" s="90" t="s">
        <v>4694</v>
      </c>
      <c r="Z479" s="90" t="s">
        <v>1444</v>
      </c>
      <c r="AA479" s="90" t="s">
        <v>2723</v>
      </c>
      <c r="AB479" s="385">
        <v>6.0000000000000001E-3</v>
      </c>
      <c r="AC479" s="94">
        <v>42094</v>
      </c>
      <c r="AD479" s="95" t="s">
        <v>1432</v>
      </c>
      <c r="AE479" s="157" t="s">
        <v>3063</v>
      </c>
      <c r="AF479" s="96" t="s">
        <v>1445</v>
      </c>
      <c r="AG479" s="96">
        <v>0</v>
      </c>
      <c r="AH479" s="96">
        <v>0</v>
      </c>
      <c r="AI479" s="96">
        <v>0</v>
      </c>
      <c r="AJ479" s="96">
        <v>0</v>
      </c>
      <c r="AK479" s="96">
        <v>3</v>
      </c>
      <c r="AL479" s="96">
        <v>0</v>
      </c>
      <c r="AM479" s="96">
        <v>-1</v>
      </c>
      <c r="AN479" s="96">
        <v>0</v>
      </c>
      <c r="AO479" s="96">
        <v>0</v>
      </c>
      <c r="AP479" s="96">
        <v>0</v>
      </c>
      <c r="AQ479" s="96">
        <v>0</v>
      </c>
      <c r="AR479" s="96">
        <v>3</v>
      </c>
      <c r="AS479" s="96">
        <v>0</v>
      </c>
      <c r="AT479" s="96">
        <v>-1</v>
      </c>
      <c r="AU479" s="96">
        <v>0</v>
      </c>
      <c r="AV479" s="96">
        <v>0</v>
      </c>
      <c r="AW479" s="96">
        <v>0</v>
      </c>
      <c r="AX479" s="96">
        <v>0</v>
      </c>
      <c r="AY479" s="96">
        <v>0</v>
      </c>
      <c r="AZ479" s="96">
        <v>0</v>
      </c>
      <c r="BA479" s="96">
        <v>0</v>
      </c>
      <c r="BB479" s="96">
        <v>0</v>
      </c>
      <c r="BC479" s="96">
        <v>0</v>
      </c>
      <c r="BD479" s="96">
        <v>0</v>
      </c>
      <c r="BE479" s="96">
        <v>0</v>
      </c>
      <c r="BF479" s="96">
        <v>0</v>
      </c>
      <c r="BG479" s="96">
        <v>0</v>
      </c>
      <c r="BH479" s="96">
        <v>0</v>
      </c>
      <c r="BI479" s="96">
        <v>0</v>
      </c>
      <c r="BJ479" s="96">
        <v>0</v>
      </c>
      <c r="BK479" s="96">
        <v>0</v>
      </c>
      <c r="BL479" s="120" t="s">
        <v>4490</v>
      </c>
      <c r="BM479" s="98">
        <v>0</v>
      </c>
      <c r="BN479" s="133">
        <v>1</v>
      </c>
      <c r="BO479" s="241">
        <v>1</v>
      </c>
      <c r="BP479" s="79">
        <v>0</v>
      </c>
      <c r="BQ479" s="79">
        <v>0</v>
      </c>
      <c r="BR479" s="79">
        <v>0</v>
      </c>
      <c r="BS479" s="238">
        <v>0</v>
      </c>
      <c r="BT479" s="79">
        <v>0</v>
      </c>
      <c r="BU479" s="79">
        <v>0</v>
      </c>
      <c r="BV479" s="79">
        <v>0</v>
      </c>
      <c r="BW479" s="79">
        <v>0</v>
      </c>
      <c r="BX479" s="79">
        <v>0</v>
      </c>
      <c r="BY479" s="79">
        <v>0</v>
      </c>
      <c r="BZ479" s="79">
        <v>0</v>
      </c>
      <c r="CA479" s="79">
        <v>0</v>
      </c>
      <c r="CB479" s="79">
        <v>0</v>
      </c>
      <c r="CC479" s="79">
        <v>0</v>
      </c>
      <c r="CD479" s="79">
        <v>0</v>
      </c>
      <c r="CE479" s="79">
        <v>0</v>
      </c>
      <c r="CF479" s="79">
        <v>0</v>
      </c>
      <c r="CG479" s="79">
        <v>0</v>
      </c>
      <c r="CH479" s="79">
        <v>0</v>
      </c>
      <c r="CI479" s="81">
        <f t="shared" si="44"/>
        <v>2</v>
      </c>
      <c r="CJ479" s="260">
        <f t="shared" si="41"/>
        <v>2</v>
      </c>
      <c r="CK479" s="260">
        <f t="shared" si="42"/>
        <v>1</v>
      </c>
      <c r="CL479" s="260">
        <f t="shared" si="43"/>
        <v>1</v>
      </c>
      <c r="CM479" s="83">
        <v>2</v>
      </c>
      <c r="CN479" s="83" t="s">
        <v>4965</v>
      </c>
      <c r="CO479" s="140" t="s">
        <v>4965</v>
      </c>
      <c r="CP479" s="256" t="s">
        <v>4965</v>
      </c>
      <c r="CQ479" s="85" t="s">
        <v>4965</v>
      </c>
      <c r="CR479" s="85" t="s">
        <v>4965</v>
      </c>
      <c r="CS479" s="85" t="s">
        <v>4965</v>
      </c>
      <c r="CT479" s="85" t="s">
        <v>4965</v>
      </c>
      <c r="CU479" s="85"/>
    </row>
    <row r="480" spans="1:99" ht="12" customHeight="1" x14ac:dyDescent="0.2">
      <c r="A480" s="89" t="s">
        <v>2442</v>
      </c>
      <c r="B480" s="90" t="s">
        <v>1583</v>
      </c>
      <c r="C480" s="90" t="s">
        <v>1432</v>
      </c>
      <c r="D480" s="90" t="s">
        <v>1432</v>
      </c>
      <c r="E480" s="96" t="s">
        <v>1432</v>
      </c>
      <c r="F480" s="90" t="s">
        <v>1584</v>
      </c>
      <c r="G480" s="90" t="s">
        <v>4802</v>
      </c>
      <c r="H480" s="90" t="s">
        <v>1885</v>
      </c>
      <c r="I480" s="90" t="s">
        <v>1585</v>
      </c>
      <c r="J480" s="90">
        <v>525681</v>
      </c>
      <c r="K480" s="90">
        <v>174324</v>
      </c>
      <c r="L480" s="177" t="s">
        <v>3087</v>
      </c>
      <c r="M480" s="91">
        <v>41921</v>
      </c>
      <c r="N480" s="92" t="s">
        <v>1432</v>
      </c>
      <c r="O480" s="90">
        <v>0</v>
      </c>
      <c r="P480" s="90">
        <v>14</v>
      </c>
      <c r="Q480" s="93">
        <v>14</v>
      </c>
      <c r="R480" s="90" t="s">
        <v>391</v>
      </c>
      <c r="S480" s="90" t="s">
        <v>1389</v>
      </c>
      <c r="T480" s="92" t="s">
        <v>392</v>
      </c>
      <c r="U480" s="92" t="s">
        <v>393</v>
      </c>
      <c r="V480" s="90" t="s">
        <v>1439</v>
      </c>
      <c r="W480" s="92" t="s">
        <v>1432</v>
      </c>
      <c r="X480" s="90" t="s">
        <v>1442</v>
      </c>
      <c r="Y480" s="90" t="s">
        <v>3893</v>
      </c>
      <c r="Z480" s="90" t="s">
        <v>1444</v>
      </c>
      <c r="AA480" s="90" t="s">
        <v>4720</v>
      </c>
      <c r="AB480" s="385">
        <v>2.5999999999999999E-2</v>
      </c>
      <c r="AC480" s="94">
        <v>41921</v>
      </c>
      <c r="AD480" s="95" t="s">
        <v>1432</v>
      </c>
      <c r="AE480" s="157" t="s">
        <v>3063</v>
      </c>
      <c r="AF480" s="96" t="s">
        <v>1445</v>
      </c>
      <c r="AG480" s="96">
        <v>0</v>
      </c>
      <c r="AH480" s="96">
        <v>0</v>
      </c>
      <c r="AI480" s="96">
        <v>0</v>
      </c>
      <c r="AJ480" s="96">
        <v>0</v>
      </c>
      <c r="AK480" s="96">
        <v>12</v>
      </c>
      <c r="AL480" s="96">
        <v>2</v>
      </c>
      <c r="AM480" s="96">
        <v>0</v>
      </c>
      <c r="AN480" s="96">
        <v>0</v>
      </c>
      <c r="AO480" s="96">
        <v>0</v>
      </c>
      <c r="AP480" s="96">
        <v>0</v>
      </c>
      <c r="AQ480" s="96">
        <v>0</v>
      </c>
      <c r="AR480" s="96">
        <v>12</v>
      </c>
      <c r="AS480" s="96">
        <v>2</v>
      </c>
      <c r="AT480" s="96">
        <v>0</v>
      </c>
      <c r="AU480" s="96">
        <v>0</v>
      </c>
      <c r="AV480" s="96">
        <v>0</v>
      </c>
      <c r="AW480" s="96">
        <v>0</v>
      </c>
      <c r="AX480" s="96">
        <v>0</v>
      </c>
      <c r="AY480" s="96">
        <v>0</v>
      </c>
      <c r="AZ480" s="96">
        <v>0</v>
      </c>
      <c r="BA480" s="96">
        <v>0</v>
      </c>
      <c r="BB480" s="96">
        <v>0</v>
      </c>
      <c r="BC480" s="96">
        <v>0</v>
      </c>
      <c r="BD480" s="96">
        <v>0</v>
      </c>
      <c r="BE480" s="96">
        <v>0</v>
      </c>
      <c r="BF480" s="96">
        <v>0</v>
      </c>
      <c r="BG480" s="96">
        <v>0</v>
      </c>
      <c r="BH480" s="96">
        <v>0</v>
      </c>
      <c r="BI480" s="96">
        <v>0</v>
      </c>
      <c r="BJ480" s="96">
        <v>0</v>
      </c>
      <c r="BK480" s="96">
        <v>0</v>
      </c>
      <c r="BL480" s="120" t="s">
        <v>4490</v>
      </c>
      <c r="BM480" s="98">
        <v>0</v>
      </c>
      <c r="BN480" s="133">
        <f t="shared" ref="BN480:BN485" si="46">Q480/2</f>
        <v>7</v>
      </c>
      <c r="BO480" s="241">
        <v>7</v>
      </c>
      <c r="BP480" s="79">
        <v>0</v>
      </c>
      <c r="BQ480" s="79">
        <v>0</v>
      </c>
      <c r="BR480" s="79">
        <v>0</v>
      </c>
      <c r="BS480" s="238">
        <v>0</v>
      </c>
      <c r="BT480" s="79">
        <v>0</v>
      </c>
      <c r="BU480" s="79">
        <v>0</v>
      </c>
      <c r="BV480" s="79">
        <v>0</v>
      </c>
      <c r="BW480" s="79">
        <v>0</v>
      </c>
      <c r="BX480" s="79">
        <v>0</v>
      </c>
      <c r="BY480" s="79">
        <v>0</v>
      </c>
      <c r="BZ480" s="79">
        <v>0</v>
      </c>
      <c r="CA480" s="79">
        <v>0</v>
      </c>
      <c r="CB480" s="79">
        <v>0</v>
      </c>
      <c r="CC480" s="79">
        <v>0</v>
      </c>
      <c r="CD480" s="79">
        <v>0</v>
      </c>
      <c r="CE480" s="79">
        <v>0</v>
      </c>
      <c r="CF480" s="79">
        <v>0</v>
      </c>
      <c r="CG480" s="79">
        <v>0</v>
      </c>
      <c r="CH480" s="79">
        <v>0</v>
      </c>
      <c r="CI480" s="81">
        <f t="shared" si="44"/>
        <v>14</v>
      </c>
      <c r="CJ480" s="260">
        <f t="shared" si="41"/>
        <v>14</v>
      </c>
      <c r="CK480" s="260">
        <f t="shared" si="42"/>
        <v>7</v>
      </c>
      <c r="CL480" s="260">
        <f t="shared" si="43"/>
        <v>7</v>
      </c>
      <c r="CM480" s="83">
        <v>8</v>
      </c>
      <c r="CN480" s="254" t="s">
        <v>4965</v>
      </c>
      <c r="CO480" s="180" t="s">
        <v>1939</v>
      </c>
      <c r="CP480" s="256" t="s">
        <v>4965</v>
      </c>
      <c r="CQ480" s="86" t="s">
        <v>4965</v>
      </c>
      <c r="CR480" s="87" t="s">
        <v>1938</v>
      </c>
      <c r="CS480" s="85" t="s">
        <v>4965</v>
      </c>
      <c r="CT480" s="85" t="s">
        <v>4965</v>
      </c>
      <c r="CU480" s="86"/>
    </row>
    <row r="481" spans="1:99" ht="12" customHeight="1" x14ac:dyDescent="0.2">
      <c r="A481" s="89" t="s">
        <v>2442</v>
      </c>
      <c r="B481" s="90" t="s">
        <v>394</v>
      </c>
      <c r="C481" s="90" t="s">
        <v>1432</v>
      </c>
      <c r="D481" s="90" t="s">
        <v>1432</v>
      </c>
      <c r="E481" s="96" t="s">
        <v>1432</v>
      </c>
      <c r="F481" s="90" t="s">
        <v>3621</v>
      </c>
      <c r="G481" s="90" t="s">
        <v>395</v>
      </c>
      <c r="H481" s="90" t="s">
        <v>1435</v>
      </c>
      <c r="I481" s="90" t="s">
        <v>396</v>
      </c>
      <c r="J481" s="90">
        <v>527203</v>
      </c>
      <c r="K481" s="90">
        <v>171431</v>
      </c>
      <c r="L481" s="177" t="s">
        <v>3069</v>
      </c>
      <c r="M481" s="91">
        <v>42094</v>
      </c>
      <c r="N481" s="92" t="s">
        <v>1432</v>
      </c>
      <c r="O481" s="90">
        <v>0</v>
      </c>
      <c r="P481" s="90">
        <v>8</v>
      </c>
      <c r="Q481" s="93">
        <v>8</v>
      </c>
      <c r="R481" s="90" t="s">
        <v>2061</v>
      </c>
      <c r="S481" s="90" t="s">
        <v>1438</v>
      </c>
      <c r="T481" s="92" t="s">
        <v>372</v>
      </c>
      <c r="U481" s="92" t="s">
        <v>338</v>
      </c>
      <c r="V481" s="90" t="s">
        <v>1439</v>
      </c>
      <c r="W481" s="92" t="s">
        <v>1432</v>
      </c>
      <c r="X481" s="90" t="s">
        <v>1442</v>
      </c>
      <c r="Y481" s="90" t="s">
        <v>1443</v>
      </c>
      <c r="Z481" s="90" t="s">
        <v>1444</v>
      </c>
      <c r="AA481" s="90" t="s">
        <v>2713</v>
      </c>
      <c r="AB481" s="385">
        <v>6.6000000000000003E-2</v>
      </c>
      <c r="AC481" s="94">
        <v>42094</v>
      </c>
      <c r="AD481" s="95" t="s">
        <v>1432</v>
      </c>
      <c r="AE481" s="157" t="s">
        <v>3063</v>
      </c>
      <c r="AF481" s="96" t="s">
        <v>1445</v>
      </c>
      <c r="AG481" s="96">
        <v>0</v>
      </c>
      <c r="AH481" s="96">
        <v>0</v>
      </c>
      <c r="AI481" s="96">
        <v>0</v>
      </c>
      <c r="AJ481" s="96">
        <v>0</v>
      </c>
      <c r="AK481" s="96">
        <v>0</v>
      </c>
      <c r="AL481" s="96">
        <v>5</v>
      </c>
      <c r="AM481" s="96">
        <v>3</v>
      </c>
      <c r="AN481" s="96">
        <v>0</v>
      </c>
      <c r="AO481" s="96">
        <v>0</v>
      </c>
      <c r="AP481" s="96">
        <v>0</v>
      </c>
      <c r="AQ481" s="96">
        <v>0</v>
      </c>
      <c r="AR481" s="96">
        <v>0</v>
      </c>
      <c r="AS481" s="96">
        <v>2</v>
      </c>
      <c r="AT481" s="96">
        <v>0</v>
      </c>
      <c r="AU481" s="96">
        <v>0</v>
      </c>
      <c r="AV481" s="96">
        <v>0</v>
      </c>
      <c r="AW481" s="96">
        <v>0</v>
      </c>
      <c r="AX481" s="96">
        <v>0</v>
      </c>
      <c r="AY481" s="96">
        <v>0</v>
      </c>
      <c r="AZ481" s="96">
        <v>3</v>
      </c>
      <c r="BA481" s="96">
        <v>3</v>
      </c>
      <c r="BB481" s="96">
        <v>0</v>
      </c>
      <c r="BC481" s="96">
        <v>0</v>
      </c>
      <c r="BD481" s="96">
        <v>0</v>
      </c>
      <c r="BE481" s="96">
        <v>0</v>
      </c>
      <c r="BF481" s="96">
        <v>0</v>
      </c>
      <c r="BG481" s="96">
        <v>0</v>
      </c>
      <c r="BH481" s="96">
        <v>0</v>
      </c>
      <c r="BI481" s="96">
        <v>0</v>
      </c>
      <c r="BJ481" s="96">
        <v>0</v>
      </c>
      <c r="BK481" s="96">
        <v>0</v>
      </c>
      <c r="BL481" s="120" t="s">
        <v>4490</v>
      </c>
      <c r="BM481" s="98">
        <v>0</v>
      </c>
      <c r="BN481" s="133">
        <f t="shared" si="46"/>
        <v>4</v>
      </c>
      <c r="BO481" s="241">
        <v>4</v>
      </c>
      <c r="BP481" s="79">
        <v>0</v>
      </c>
      <c r="BQ481" s="79">
        <v>0</v>
      </c>
      <c r="BR481" s="79">
        <v>0</v>
      </c>
      <c r="BS481" s="238">
        <v>0</v>
      </c>
      <c r="BT481" s="79">
        <v>0</v>
      </c>
      <c r="BU481" s="79">
        <v>0</v>
      </c>
      <c r="BV481" s="79">
        <v>0</v>
      </c>
      <c r="BW481" s="79">
        <v>0</v>
      </c>
      <c r="BX481" s="79">
        <v>0</v>
      </c>
      <c r="BY481" s="79">
        <v>0</v>
      </c>
      <c r="BZ481" s="79">
        <v>0</v>
      </c>
      <c r="CA481" s="79">
        <v>0</v>
      </c>
      <c r="CB481" s="79">
        <v>0</v>
      </c>
      <c r="CC481" s="79">
        <v>0</v>
      </c>
      <c r="CD481" s="79">
        <v>0</v>
      </c>
      <c r="CE481" s="79">
        <v>0</v>
      </c>
      <c r="CF481" s="79">
        <v>0</v>
      </c>
      <c r="CG481" s="79">
        <v>0</v>
      </c>
      <c r="CH481" s="79">
        <v>0</v>
      </c>
      <c r="CI481" s="81">
        <f t="shared" si="44"/>
        <v>8</v>
      </c>
      <c r="CJ481" s="260">
        <f t="shared" si="41"/>
        <v>8</v>
      </c>
      <c r="CK481" s="260">
        <f t="shared" si="42"/>
        <v>4</v>
      </c>
      <c r="CL481" s="260">
        <f t="shared" si="43"/>
        <v>4</v>
      </c>
      <c r="CM481" s="83">
        <v>2</v>
      </c>
      <c r="CN481" s="83" t="s">
        <v>4965</v>
      </c>
      <c r="CO481" s="140" t="s">
        <v>4965</v>
      </c>
      <c r="CP481" s="256" t="s">
        <v>4965</v>
      </c>
      <c r="CQ481" s="85" t="s">
        <v>4965</v>
      </c>
      <c r="CR481" s="85" t="s">
        <v>4965</v>
      </c>
      <c r="CS481" s="85" t="s">
        <v>4965</v>
      </c>
      <c r="CT481" s="85" t="s">
        <v>4965</v>
      </c>
      <c r="CU481" s="85"/>
    </row>
    <row r="482" spans="1:99" ht="12" customHeight="1" x14ac:dyDescent="0.2">
      <c r="A482" s="89" t="s">
        <v>2442</v>
      </c>
      <c r="B482" s="90" t="s">
        <v>2062</v>
      </c>
      <c r="C482" s="90" t="s">
        <v>1432</v>
      </c>
      <c r="D482" s="90" t="s">
        <v>1432</v>
      </c>
      <c r="E482" s="96" t="s">
        <v>1432</v>
      </c>
      <c r="F482" s="90" t="s">
        <v>1738</v>
      </c>
      <c r="G482" s="90" t="s">
        <v>4942</v>
      </c>
      <c r="H482" s="90" t="s">
        <v>1885</v>
      </c>
      <c r="I482" s="90" t="s">
        <v>2063</v>
      </c>
      <c r="J482" s="90">
        <v>524812</v>
      </c>
      <c r="K482" s="90">
        <v>173301</v>
      </c>
      <c r="L482" s="177" t="s">
        <v>3087</v>
      </c>
      <c r="M482" s="91">
        <v>42094</v>
      </c>
      <c r="N482" s="92" t="s">
        <v>1432</v>
      </c>
      <c r="O482" s="90">
        <v>1</v>
      </c>
      <c r="P482" s="90">
        <v>2</v>
      </c>
      <c r="Q482" s="93">
        <v>1</v>
      </c>
      <c r="R482" s="90" t="s">
        <v>2064</v>
      </c>
      <c r="S482" s="90" t="s">
        <v>1438</v>
      </c>
      <c r="T482" s="92" t="s">
        <v>2065</v>
      </c>
      <c r="U482" s="92" t="s">
        <v>2066</v>
      </c>
      <c r="V482" s="90" t="s">
        <v>1439</v>
      </c>
      <c r="W482" s="92" t="s">
        <v>1432</v>
      </c>
      <c r="X482" s="90" t="s">
        <v>1442</v>
      </c>
      <c r="Y482" s="90" t="s">
        <v>1453</v>
      </c>
      <c r="Z482" s="90" t="s">
        <v>1444</v>
      </c>
      <c r="AA482" s="90" t="s">
        <v>2723</v>
      </c>
      <c r="AB482" s="385">
        <v>8.0000000000000002E-3</v>
      </c>
      <c r="AC482" s="94">
        <v>42094</v>
      </c>
      <c r="AD482" s="95" t="s">
        <v>1432</v>
      </c>
      <c r="AE482" s="157" t="s">
        <v>3063</v>
      </c>
      <c r="AF482" s="96" t="s">
        <v>1445</v>
      </c>
      <c r="AG482" s="96">
        <v>0</v>
      </c>
      <c r="AH482" s="96">
        <v>0</v>
      </c>
      <c r="AI482" s="96">
        <v>0</v>
      </c>
      <c r="AJ482" s="96">
        <v>0</v>
      </c>
      <c r="AK482" s="96">
        <v>1</v>
      </c>
      <c r="AL482" s="96">
        <v>0</v>
      </c>
      <c r="AM482" s="96">
        <v>1</v>
      </c>
      <c r="AN482" s="96">
        <v>-1</v>
      </c>
      <c r="AO482" s="96">
        <v>0</v>
      </c>
      <c r="AP482" s="96">
        <v>0</v>
      </c>
      <c r="AQ482" s="96">
        <v>0</v>
      </c>
      <c r="AR482" s="96">
        <v>1</v>
      </c>
      <c r="AS482" s="96">
        <v>0</v>
      </c>
      <c r="AT482" s="96">
        <v>1</v>
      </c>
      <c r="AU482" s="96">
        <v>-1</v>
      </c>
      <c r="AV482" s="96">
        <v>0</v>
      </c>
      <c r="AW482" s="96">
        <v>0</v>
      </c>
      <c r="AX482" s="96">
        <v>0</v>
      </c>
      <c r="AY482" s="96">
        <v>0</v>
      </c>
      <c r="AZ482" s="96">
        <v>0</v>
      </c>
      <c r="BA482" s="96">
        <v>0</v>
      </c>
      <c r="BB482" s="96">
        <v>0</v>
      </c>
      <c r="BC482" s="96">
        <v>0</v>
      </c>
      <c r="BD482" s="96">
        <v>0</v>
      </c>
      <c r="BE482" s="96">
        <v>0</v>
      </c>
      <c r="BF482" s="96">
        <v>0</v>
      </c>
      <c r="BG482" s="96">
        <v>0</v>
      </c>
      <c r="BH482" s="96">
        <v>0</v>
      </c>
      <c r="BI482" s="96">
        <v>0</v>
      </c>
      <c r="BJ482" s="96">
        <v>0</v>
      </c>
      <c r="BK482" s="96">
        <v>0</v>
      </c>
      <c r="BL482" s="120" t="s">
        <v>4490</v>
      </c>
      <c r="BM482" s="98">
        <v>0</v>
      </c>
      <c r="BN482" s="133">
        <f t="shared" si="46"/>
        <v>0.5</v>
      </c>
      <c r="BO482" s="241">
        <v>0.5</v>
      </c>
      <c r="BP482" s="79">
        <v>0</v>
      </c>
      <c r="BQ482" s="79">
        <v>0</v>
      </c>
      <c r="BR482" s="79">
        <v>0</v>
      </c>
      <c r="BS482" s="238">
        <v>0</v>
      </c>
      <c r="BT482" s="79">
        <v>0</v>
      </c>
      <c r="BU482" s="79">
        <v>0</v>
      </c>
      <c r="BV482" s="79">
        <v>0</v>
      </c>
      <c r="BW482" s="79">
        <v>0</v>
      </c>
      <c r="BX482" s="79">
        <v>0</v>
      </c>
      <c r="BY482" s="79">
        <v>0</v>
      </c>
      <c r="BZ482" s="79">
        <v>0</v>
      </c>
      <c r="CA482" s="79">
        <v>0</v>
      </c>
      <c r="CB482" s="79">
        <v>0</v>
      </c>
      <c r="CC482" s="79">
        <v>0</v>
      </c>
      <c r="CD482" s="79">
        <v>0</v>
      </c>
      <c r="CE482" s="79">
        <v>0</v>
      </c>
      <c r="CF482" s="79">
        <v>0</v>
      </c>
      <c r="CG482" s="79">
        <v>0</v>
      </c>
      <c r="CH482" s="79">
        <v>0</v>
      </c>
      <c r="CI482" s="81">
        <f t="shared" si="44"/>
        <v>1</v>
      </c>
      <c r="CJ482" s="260">
        <f t="shared" si="41"/>
        <v>1</v>
      </c>
      <c r="CK482" s="260">
        <f t="shared" si="42"/>
        <v>0.5</v>
      </c>
      <c r="CL482" s="260">
        <f t="shared" si="43"/>
        <v>0.5</v>
      </c>
      <c r="CM482" s="83">
        <v>8</v>
      </c>
      <c r="CN482" s="254" t="s">
        <v>4965</v>
      </c>
      <c r="CO482" s="140" t="s">
        <v>4965</v>
      </c>
      <c r="CP482" s="256" t="s">
        <v>4965</v>
      </c>
      <c r="CQ482" s="86" t="s">
        <v>4965</v>
      </c>
      <c r="CR482" s="85" t="s">
        <v>4965</v>
      </c>
      <c r="CS482" s="85" t="s">
        <v>4965</v>
      </c>
      <c r="CT482" s="85" t="s">
        <v>4965</v>
      </c>
      <c r="CU482" s="86"/>
    </row>
    <row r="483" spans="1:99" ht="12" customHeight="1" x14ac:dyDescent="0.2">
      <c r="A483" s="89" t="s">
        <v>2442</v>
      </c>
      <c r="B483" s="90" t="s">
        <v>2067</v>
      </c>
      <c r="C483" s="90" t="s">
        <v>1432</v>
      </c>
      <c r="D483" s="90" t="s">
        <v>1432</v>
      </c>
      <c r="E483" s="96" t="s">
        <v>1432</v>
      </c>
      <c r="F483" s="90" t="s">
        <v>2068</v>
      </c>
      <c r="G483" s="90" t="s">
        <v>2069</v>
      </c>
      <c r="H483" s="90" t="s">
        <v>1435</v>
      </c>
      <c r="I483" s="90" t="s">
        <v>2070</v>
      </c>
      <c r="J483" s="90">
        <v>528442</v>
      </c>
      <c r="K483" s="90">
        <v>172172</v>
      </c>
      <c r="L483" s="177" t="s">
        <v>3077</v>
      </c>
      <c r="M483" s="91">
        <v>42094</v>
      </c>
      <c r="N483" s="92" t="s">
        <v>1432</v>
      </c>
      <c r="O483" s="90">
        <v>3</v>
      </c>
      <c r="P483" s="90">
        <v>1</v>
      </c>
      <c r="Q483" s="93">
        <v>-2</v>
      </c>
      <c r="R483" s="90" t="s">
        <v>2071</v>
      </c>
      <c r="S483" s="90" t="s">
        <v>1438</v>
      </c>
      <c r="T483" s="92" t="s">
        <v>2072</v>
      </c>
      <c r="U483" s="92" t="s">
        <v>2073</v>
      </c>
      <c r="V483" s="90" t="s">
        <v>1439</v>
      </c>
      <c r="W483" s="92" t="s">
        <v>1432</v>
      </c>
      <c r="X483" s="90" t="s">
        <v>1442</v>
      </c>
      <c r="Y483" s="90" t="s">
        <v>1453</v>
      </c>
      <c r="Z483" s="90" t="s">
        <v>1444</v>
      </c>
      <c r="AA483" s="90" t="s">
        <v>4207</v>
      </c>
      <c r="AB483" s="385">
        <v>1.7999999999999999E-2</v>
      </c>
      <c r="AC483" s="94">
        <v>42094</v>
      </c>
      <c r="AD483" s="95" t="s">
        <v>1432</v>
      </c>
      <c r="AE483" s="157" t="s">
        <v>3063</v>
      </c>
      <c r="AF483" s="96" t="s">
        <v>1445</v>
      </c>
      <c r="AG483" s="96">
        <v>0</v>
      </c>
      <c r="AH483" s="96">
        <v>0</v>
      </c>
      <c r="AI483" s="96">
        <v>0</v>
      </c>
      <c r="AJ483" s="96">
        <v>-3</v>
      </c>
      <c r="AK483" s="96">
        <v>0</v>
      </c>
      <c r="AL483" s="96">
        <v>0</v>
      </c>
      <c r="AM483" s="96">
        <v>0</v>
      </c>
      <c r="AN483" s="96">
        <v>0</v>
      </c>
      <c r="AO483" s="96">
        <v>1</v>
      </c>
      <c r="AP483" s="96">
        <v>0</v>
      </c>
      <c r="AQ483" s="96">
        <v>-3</v>
      </c>
      <c r="AR483" s="96">
        <v>0</v>
      </c>
      <c r="AS483" s="96">
        <v>0</v>
      </c>
      <c r="AT483" s="96">
        <v>0</v>
      </c>
      <c r="AU483" s="96">
        <v>0</v>
      </c>
      <c r="AV483" s="96">
        <v>0</v>
      </c>
      <c r="AW483" s="96">
        <v>0</v>
      </c>
      <c r="AX483" s="96">
        <v>0</v>
      </c>
      <c r="AY483" s="96">
        <v>0</v>
      </c>
      <c r="AZ483" s="96">
        <v>0</v>
      </c>
      <c r="BA483" s="96">
        <v>0</v>
      </c>
      <c r="BB483" s="96">
        <v>0</v>
      </c>
      <c r="BC483" s="96">
        <v>1</v>
      </c>
      <c r="BD483" s="96">
        <v>0</v>
      </c>
      <c r="BE483" s="96">
        <v>0</v>
      </c>
      <c r="BF483" s="96">
        <v>0</v>
      </c>
      <c r="BG483" s="96">
        <v>0</v>
      </c>
      <c r="BH483" s="96">
        <v>0</v>
      </c>
      <c r="BI483" s="96">
        <v>0</v>
      </c>
      <c r="BJ483" s="96">
        <v>0</v>
      </c>
      <c r="BK483" s="96">
        <v>0</v>
      </c>
      <c r="BL483" s="120" t="s">
        <v>4490</v>
      </c>
      <c r="BM483" s="98">
        <v>0</v>
      </c>
      <c r="BN483" s="133">
        <f t="shared" si="46"/>
        <v>-1</v>
      </c>
      <c r="BO483" s="241">
        <v>-1</v>
      </c>
      <c r="BP483" s="79">
        <v>0</v>
      </c>
      <c r="BQ483" s="79">
        <v>0</v>
      </c>
      <c r="BR483" s="79">
        <v>0</v>
      </c>
      <c r="BS483" s="238">
        <v>0</v>
      </c>
      <c r="BT483" s="79">
        <v>0</v>
      </c>
      <c r="BU483" s="79">
        <v>0</v>
      </c>
      <c r="BV483" s="79">
        <v>0</v>
      </c>
      <c r="BW483" s="79">
        <v>0</v>
      </c>
      <c r="BX483" s="79">
        <v>0</v>
      </c>
      <c r="BY483" s="79">
        <v>0</v>
      </c>
      <c r="BZ483" s="79">
        <v>0</v>
      </c>
      <c r="CA483" s="79">
        <v>0</v>
      </c>
      <c r="CB483" s="79">
        <v>0</v>
      </c>
      <c r="CC483" s="79">
        <v>0</v>
      </c>
      <c r="CD483" s="79">
        <v>0</v>
      </c>
      <c r="CE483" s="79">
        <v>0</v>
      </c>
      <c r="CF483" s="79">
        <v>0</v>
      </c>
      <c r="CG483" s="79">
        <v>0</v>
      </c>
      <c r="CH483" s="79">
        <v>0</v>
      </c>
      <c r="CI483" s="81">
        <f t="shared" si="44"/>
        <v>-2</v>
      </c>
      <c r="CJ483" s="260">
        <f t="shared" si="41"/>
        <v>-2</v>
      </c>
      <c r="CK483" s="260">
        <f t="shared" si="42"/>
        <v>-1</v>
      </c>
      <c r="CL483" s="260">
        <f t="shared" si="43"/>
        <v>-1</v>
      </c>
      <c r="CM483" s="83">
        <v>8</v>
      </c>
      <c r="CN483" s="254" t="s">
        <v>4965</v>
      </c>
      <c r="CO483" s="140" t="s">
        <v>4965</v>
      </c>
      <c r="CP483" s="256" t="s">
        <v>4965</v>
      </c>
      <c r="CQ483" s="86" t="s">
        <v>4965</v>
      </c>
      <c r="CR483" s="85" t="s">
        <v>4965</v>
      </c>
      <c r="CS483" s="85" t="s">
        <v>4965</v>
      </c>
      <c r="CT483" s="85" t="s">
        <v>4965</v>
      </c>
      <c r="CU483" s="86"/>
    </row>
    <row r="484" spans="1:99" ht="12" customHeight="1" x14ac:dyDescent="0.2">
      <c r="A484" s="89" t="s">
        <v>2442</v>
      </c>
      <c r="B484" s="90" t="s">
        <v>2074</v>
      </c>
      <c r="C484" s="90" t="s">
        <v>1432</v>
      </c>
      <c r="D484" s="90" t="s">
        <v>1432</v>
      </c>
      <c r="E484" s="96" t="s">
        <v>1432</v>
      </c>
      <c r="F484" s="90" t="s">
        <v>2075</v>
      </c>
      <c r="G484" s="90" t="s">
        <v>3857</v>
      </c>
      <c r="H484" s="90" t="s">
        <v>1885</v>
      </c>
      <c r="I484" s="90" t="s">
        <v>3858</v>
      </c>
      <c r="J484" s="90">
        <v>526278</v>
      </c>
      <c r="K484" s="90">
        <v>174179</v>
      </c>
      <c r="L484" s="177" t="s">
        <v>3089</v>
      </c>
      <c r="M484" s="91">
        <v>42094</v>
      </c>
      <c r="N484" s="92" t="s">
        <v>1432</v>
      </c>
      <c r="O484" s="90">
        <v>0</v>
      </c>
      <c r="P484" s="90">
        <v>2</v>
      </c>
      <c r="Q484" s="93">
        <v>2</v>
      </c>
      <c r="R484" s="90" t="s">
        <v>2076</v>
      </c>
      <c r="S484" s="90" t="s">
        <v>1438</v>
      </c>
      <c r="T484" s="92" t="s">
        <v>2077</v>
      </c>
      <c r="U484" s="92" t="s">
        <v>1318</v>
      </c>
      <c r="V484" s="90" t="s">
        <v>1439</v>
      </c>
      <c r="W484" s="92" t="s">
        <v>1432</v>
      </c>
      <c r="X484" s="90" t="s">
        <v>1442</v>
      </c>
      <c r="Y484" s="90" t="s">
        <v>4694</v>
      </c>
      <c r="Z484" s="90" t="s">
        <v>1444</v>
      </c>
      <c r="AA484" s="90" t="s">
        <v>2713</v>
      </c>
      <c r="AB484" s="385">
        <v>2.1000000000000001E-2</v>
      </c>
      <c r="AC484" s="94">
        <v>42094</v>
      </c>
      <c r="AD484" s="95" t="s">
        <v>1432</v>
      </c>
      <c r="AE484" s="157" t="s">
        <v>3063</v>
      </c>
      <c r="AF484" s="96" t="s">
        <v>1445</v>
      </c>
      <c r="AG484" s="96">
        <v>0</v>
      </c>
      <c r="AH484" s="96">
        <v>0</v>
      </c>
      <c r="AI484" s="96">
        <v>0</v>
      </c>
      <c r="AJ484" s="96">
        <v>0</v>
      </c>
      <c r="AK484" s="96">
        <v>2</v>
      </c>
      <c r="AL484" s="96">
        <v>0</v>
      </c>
      <c r="AM484" s="96">
        <v>0</v>
      </c>
      <c r="AN484" s="96">
        <v>0</v>
      </c>
      <c r="AO484" s="96">
        <v>0</v>
      </c>
      <c r="AP484" s="96">
        <v>0</v>
      </c>
      <c r="AQ484" s="96">
        <v>0</v>
      </c>
      <c r="AR484" s="96">
        <v>2</v>
      </c>
      <c r="AS484" s="96">
        <v>0</v>
      </c>
      <c r="AT484" s="96">
        <v>0</v>
      </c>
      <c r="AU484" s="96">
        <v>0</v>
      </c>
      <c r="AV484" s="96">
        <v>0</v>
      </c>
      <c r="AW484" s="96">
        <v>0</v>
      </c>
      <c r="AX484" s="96">
        <v>0</v>
      </c>
      <c r="AY484" s="96">
        <v>0</v>
      </c>
      <c r="AZ484" s="96">
        <v>0</v>
      </c>
      <c r="BA484" s="96">
        <v>0</v>
      </c>
      <c r="BB484" s="96">
        <v>0</v>
      </c>
      <c r="BC484" s="96">
        <v>0</v>
      </c>
      <c r="BD484" s="96">
        <v>0</v>
      </c>
      <c r="BE484" s="96">
        <v>0</v>
      </c>
      <c r="BF484" s="96">
        <v>0</v>
      </c>
      <c r="BG484" s="96">
        <v>0</v>
      </c>
      <c r="BH484" s="96">
        <v>0</v>
      </c>
      <c r="BI484" s="96">
        <v>0</v>
      </c>
      <c r="BJ484" s="96">
        <v>0</v>
      </c>
      <c r="BK484" s="96">
        <v>0</v>
      </c>
      <c r="BL484" s="120" t="s">
        <v>4490</v>
      </c>
      <c r="BM484" s="98">
        <v>0</v>
      </c>
      <c r="BN484" s="133">
        <f t="shared" si="46"/>
        <v>1</v>
      </c>
      <c r="BO484" s="241">
        <v>1</v>
      </c>
      <c r="BP484" s="79">
        <v>0</v>
      </c>
      <c r="BQ484" s="79">
        <v>0</v>
      </c>
      <c r="BR484" s="79">
        <v>0</v>
      </c>
      <c r="BS484" s="238">
        <v>0</v>
      </c>
      <c r="BT484" s="79">
        <v>0</v>
      </c>
      <c r="BU484" s="79">
        <v>0</v>
      </c>
      <c r="BV484" s="79">
        <v>0</v>
      </c>
      <c r="BW484" s="79">
        <v>0</v>
      </c>
      <c r="BX484" s="79">
        <v>0</v>
      </c>
      <c r="BY484" s="79">
        <v>0</v>
      </c>
      <c r="BZ484" s="79">
        <v>0</v>
      </c>
      <c r="CA484" s="79">
        <v>0</v>
      </c>
      <c r="CB484" s="79">
        <v>0</v>
      </c>
      <c r="CC484" s="79">
        <v>0</v>
      </c>
      <c r="CD484" s="79">
        <v>0</v>
      </c>
      <c r="CE484" s="79">
        <v>0</v>
      </c>
      <c r="CF484" s="79">
        <v>0</v>
      </c>
      <c r="CG484" s="79">
        <v>0</v>
      </c>
      <c r="CH484" s="79">
        <v>0</v>
      </c>
      <c r="CI484" s="81">
        <f t="shared" si="44"/>
        <v>2</v>
      </c>
      <c r="CJ484" s="260">
        <f t="shared" si="41"/>
        <v>2</v>
      </c>
      <c r="CK484" s="260">
        <f t="shared" si="42"/>
        <v>1</v>
      </c>
      <c r="CL484" s="260">
        <f t="shared" si="43"/>
        <v>1</v>
      </c>
      <c r="CM484" s="83">
        <v>2</v>
      </c>
      <c r="CN484" s="83" t="s">
        <v>4965</v>
      </c>
      <c r="CO484" s="140" t="s">
        <v>4965</v>
      </c>
      <c r="CP484" s="256" t="s">
        <v>4965</v>
      </c>
      <c r="CQ484" s="85" t="s">
        <v>4965</v>
      </c>
      <c r="CR484" s="85" t="s">
        <v>4965</v>
      </c>
      <c r="CS484" s="85" t="s">
        <v>4965</v>
      </c>
      <c r="CT484" s="85" t="s">
        <v>4965</v>
      </c>
      <c r="CU484" s="85"/>
    </row>
    <row r="485" spans="1:99" ht="12" customHeight="1" x14ac:dyDescent="0.2">
      <c r="A485" s="89" t="s">
        <v>2442</v>
      </c>
      <c r="B485" s="90" t="s">
        <v>2078</v>
      </c>
      <c r="C485" s="90" t="s">
        <v>1432</v>
      </c>
      <c r="D485" s="90" t="s">
        <v>1432</v>
      </c>
      <c r="E485" s="96" t="s">
        <v>1432</v>
      </c>
      <c r="F485" s="90" t="s">
        <v>3281</v>
      </c>
      <c r="G485" s="90" t="s">
        <v>2079</v>
      </c>
      <c r="H485" s="90" t="s">
        <v>1885</v>
      </c>
      <c r="I485" s="90" t="s">
        <v>2080</v>
      </c>
      <c r="J485" s="90">
        <v>525474</v>
      </c>
      <c r="K485" s="90">
        <v>174642</v>
      </c>
      <c r="L485" s="177" t="s">
        <v>3087</v>
      </c>
      <c r="M485" s="91">
        <v>41913</v>
      </c>
      <c r="N485" s="92" t="s">
        <v>1432</v>
      </c>
      <c r="O485" s="90">
        <v>0</v>
      </c>
      <c r="P485" s="90">
        <v>1</v>
      </c>
      <c r="Q485" s="93">
        <v>1</v>
      </c>
      <c r="R485" s="90" t="s">
        <v>2082</v>
      </c>
      <c r="S485" s="90" t="s">
        <v>3187</v>
      </c>
      <c r="T485" s="92" t="s">
        <v>2083</v>
      </c>
      <c r="U485" s="92" t="s">
        <v>2084</v>
      </c>
      <c r="V485" s="90" t="s">
        <v>1439</v>
      </c>
      <c r="W485" s="92" t="s">
        <v>1432</v>
      </c>
      <c r="X485" s="90" t="s">
        <v>1442</v>
      </c>
      <c r="Y485" s="90" t="s">
        <v>3893</v>
      </c>
      <c r="Z485" s="90" t="s">
        <v>1444</v>
      </c>
      <c r="AA485" s="90" t="s">
        <v>4720</v>
      </c>
      <c r="AB485" s="385">
        <v>0</v>
      </c>
      <c r="AC485" s="94">
        <v>41913</v>
      </c>
      <c r="AD485" s="95" t="s">
        <v>1432</v>
      </c>
      <c r="AE485" s="157" t="s">
        <v>3063</v>
      </c>
      <c r="AF485" s="96" t="s">
        <v>1445</v>
      </c>
      <c r="AG485" s="96">
        <v>0</v>
      </c>
      <c r="AH485" s="96">
        <v>0</v>
      </c>
      <c r="AI485" s="96">
        <v>0</v>
      </c>
      <c r="AJ485" s="96">
        <v>0</v>
      </c>
      <c r="AK485" s="96">
        <v>0</v>
      </c>
      <c r="AL485" s="96">
        <v>1</v>
      </c>
      <c r="AM485" s="96">
        <v>0</v>
      </c>
      <c r="AN485" s="96">
        <v>0</v>
      </c>
      <c r="AO485" s="96">
        <v>0</v>
      </c>
      <c r="AP485" s="96">
        <v>0</v>
      </c>
      <c r="AQ485" s="96">
        <v>0</v>
      </c>
      <c r="AR485" s="96">
        <v>0</v>
      </c>
      <c r="AS485" s="96">
        <v>1</v>
      </c>
      <c r="AT485" s="96">
        <v>0</v>
      </c>
      <c r="AU485" s="96">
        <v>0</v>
      </c>
      <c r="AV485" s="96">
        <v>0</v>
      </c>
      <c r="AW485" s="96">
        <v>0</v>
      </c>
      <c r="AX485" s="96">
        <v>0</v>
      </c>
      <c r="AY485" s="96">
        <v>0</v>
      </c>
      <c r="AZ485" s="96">
        <v>0</v>
      </c>
      <c r="BA485" s="96">
        <v>0</v>
      </c>
      <c r="BB485" s="96">
        <v>0</v>
      </c>
      <c r="BC485" s="96">
        <v>0</v>
      </c>
      <c r="BD485" s="96">
        <v>0</v>
      </c>
      <c r="BE485" s="96">
        <v>0</v>
      </c>
      <c r="BF485" s="96">
        <v>0</v>
      </c>
      <c r="BG485" s="96">
        <v>0</v>
      </c>
      <c r="BH485" s="96">
        <v>0</v>
      </c>
      <c r="BI485" s="96">
        <v>0</v>
      </c>
      <c r="BJ485" s="96">
        <v>0</v>
      </c>
      <c r="BK485" s="96">
        <v>0</v>
      </c>
      <c r="BL485" s="120" t="s">
        <v>4490</v>
      </c>
      <c r="BM485" s="98">
        <v>0</v>
      </c>
      <c r="BN485" s="133">
        <f t="shared" si="46"/>
        <v>0.5</v>
      </c>
      <c r="BO485" s="241">
        <v>0.5</v>
      </c>
      <c r="BP485" s="79">
        <v>0</v>
      </c>
      <c r="BQ485" s="79">
        <v>0</v>
      </c>
      <c r="BR485" s="79">
        <v>0</v>
      </c>
      <c r="BS485" s="238">
        <v>0</v>
      </c>
      <c r="BT485" s="79">
        <v>0</v>
      </c>
      <c r="BU485" s="79">
        <v>0</v>
      </c>
      <c r="BV485" s="79">
        <v>0</v>
      </c>
      <c r="BW485" s="79">
        <v>0</v>
      </c>
      <c r="BX485" s="79">
        <v>0</v>
      </c>
      <c r="BY485" s="79">
        <v>0</v>
      </c>
      <c r="BZ485" s="79">
        <v>0</v>
      </c>
      <c r="CA485" s="79">
        <v>0</v>
      </c>
      <c r="CB485" s="79">
        <v>0</v>
      </c>
      <c r="CC485" s="79">
        <v>0</v>
      </c>
      <c r="CD485" s="79">
        <v>0</v>
      </c>
      <c r="CE485" s="79">
        <v>0</v>
      </c>
      <c r="CF485" s="79">
        <v>0</v>
      </c>
      <c r="CG485" s="79">
        <v>0</v>
      </c>
      <c r="CH485" s="79">
        <v>0</v>
      </c>
      <c r="CI485" s="81">
        <f t="shared" si="44"/>
        <v>1</v>
      </c>
      <c r="CJ485" s="260">
        <f t="shared" si="41"/>
        <v>1</v>
      </c>
      <c r="CK485" s="260">
        <f t="shared" si="42"/>
        <v>0.5</v>
      </c>
      <c r="CL485" s="260">
        <f t="shared" si="43"/>
        <v>0.5</v>
      </c>
      <c r="CM485" s="83">
        <v>8</v>
      </c>
      <c r="CN485" s="254" t="s">
        <v>4965</v>
      </c>
      <c r="CO485" s="180" t="s">
        <v>1939</v>
      </c>
      <c r="CP485" s="256" t="s">
        <v>4965</v>
      </c>
      <c r="CQ485" s="86" t="s">
        <v>4965</v>
      </c>
      <c r="CR485" s="87" t="s">
        <v>1938</v>
      </c>
      <c r="CS485" s="85" t="s">
        <v>4965</v>
      </c>
      <c r="CT485" s="85" t="s">
        <v>4965</v>
      </c>
      <c r="CU485" s="86"/>
    </row>
    <row r="486" spans="1:99" ht="12" customHeight="1" x14ac:dyDescent="0.2">
      <c r="A486" s="89" t="s">
        <v>2442</v>
      </c>
      <c r="B486" s="90" t="s">
        <v>2085</v>
      </c>
      <c r="C486" s="90" t="s">
        <v>1432</v>
      </c>
      <c r="D486" s="90" t="s">
        <v>1432</v>
      </c>
      <c r="E486" s="96" t="s">
        <v>1432</v>
      </c>
      <c r="F486" s="90" t="s">
        <v>2086</v>
      </c>
      <c r="G486" s="90" t="s">
        <v>2087</v>
      </c>
      <c r="H486" s="90" t="s">
        <v>1458</v>
      </c>
      <c r="I486" s="90" t="s">
        <v>1896</v>
      </c>
      <c r="J486" s="90">
        <v>522916</v>
      </c>
      <c r="K486" s="90">
        <v>174576</v>
      </c>
      <c r="L486" s="177" t="s">
        <v>521</v>
      </c>
      <c r="M486" s="91">
        <v>42094</v>
      </c>
      <c r="N486" s="92" t="s">
        <v>1432</v>
      </c>
      <c r="O486" s="90">
        <v>1</v>
      </c>
      <c r="P486" s="90">
        <v>1</v>
      </c>
      <c r="Q486" s="93">
        <v>0</v>
      </c>
      <c r="R486" s="90" t="s">
        <v>1</v>
      </c>
      <c r="S486" s="90" t="s">
        <v>1438</v>
      </c>
      <c r="T486" s="92" t="s">
        <v>2088</v>
      </c>
      <c r="U486" s="92" t="s">
        <v>2089</v>
      </c>
      <c r="V486" s="90" t="s">
        <v>1439</v>
      </c>
      <c r="W486" s="92" t="s">
        <v>1432</v>
      </c>
      <c r="X486" s="90" t="s">
        <v>1442</v>
      </c>
      <c r="Y486" s="90" t="s">
        <v>1443</v>
      </c>
      <c r="Z486" s="90" t="s">
        <v>1444</v>
      </c>
      <c r="AA486" s="90" t="s">
        <v>2713</v>
      </c>
      <c r="AB486" s="385">
        <v>7.1999999999999995E-2</v>
      </c>
      <c r="AC486" s="94">
        <v>42094</v>
      </c>
      <c r="AD486" s="95" t="s">
        <v>1432</v>
      </c>
      <c r="AE486" s="157" t="s">
        <v>3063</v>
      </c>
      <c r="AF486" s="96" t="s">
        <v>1445</v>
      </c>
      <c r="AG486" s="96">
        <v>0</v>
      </c>
      <c r="AH486" s="96">
        <v>0</v>
      </c>
      <c r="AI486" s="96">
        <v>0</v>
      </c>
      <c r="AJ486" s="96">
        <v>0</v>
      </c>
      <c r="AK486" s="96">
        <v>0</v>
      </c>
      <c r="AL486" s="96">
        <v>0</v>
      </c>
      <c r="AM486" s="96">
        <v>-1</v>
      </c>
      <c r="AN486" s="96">
        <v>0</v>
      </c>
      <c r="AO486" s="96">
        <v>1</v>
      </c>
      <c r="AP486" s="96">
        <v>0</v>
      </c>
      <c r="AQ486" s="96">
        <v>0</v>
      </c>
      <c r="AR486" s="96">
        <v>0</v>
      </c>
      <c r="AS486" s="96">
        <v>0</v>
      </c>
      <c r="AT486" s="96">
        <v>0</v>
      </c>
      <c r="AU486" s="96">
        <v>0</v>
      </c>
      <c r="AV486" s="96">
        <v>0</v>
      </c>
      <c r="AW486" s="96">
        <v>0</v>
      </c>
      <c r="AX486" s="96">
        <v>0</v>
      </c>
      <c r="AY486" s="96">
        <v>0</v>
      </c>
      <c r="AZ486" s="96">
        <v>0</v>
      </c>
      <c r="BA486" s="96">
        <v>-1</v>
      </c>
      <c r="BB486" s="96">
        <v>0</v>
      </c>
      <c r="BC486" s="96">
        <v>1</v>
      </c>
      <c r="BD486" s="96">
        <v>0</v>
      </c>
      <c r="BE486" s="96">
        <v>0</v>
      </c>
      <c r="BF486" s="96">
        <v>0</v>
      </c>
      <c r="BG486" s="96">
        <v>0</v>
      </c>
      <c r="BH486" s="96">
        <v>0</v>
      </c>
      <c r="BI486" s="96">
        <v>0</v>
      </c>
      <c r="BJ486" s="96">
        <v>0</v>
      </c>
      <c r="BK486" s="96">
        <v>0</v>
      </c>
      <c r="BL486" s="400"/>
      <c r="BM486" s="179">
        <f>Q486</f>
        <v>0</v>
      </c>
      <c r="BN486" s="79">
        <v>0</v>
      </c>
      <c r="BO486" s="237">
        <v>0</v>
      </c>
      <c r="BP486" s="79">
        <v>0</v>
      </c>
      <c r="BQ486" s="79">
        <v>0</v>
      </c>
      <c r="BR486" s="79">
        <v>0</v>
      </c>
      <c r="BS486" s="238">
        <v>0</v>
      </c>
      <c r="BT486" s="79">
        <v>0</v>
      </c>
      <c r="BU486" s="79">
        <v>0</v>
      </c>
      <c r="BV486" s="79">
        <v>0</v>
      </c>
      <c r="BW486" s="79">
        <v>0</v>
      </c>
      <c r="BX486" s="79">
        <v>0</v>
      </c>
      <c r="BY486" s="79">
        <v>0</v>
      </c>
      <c r="BZ486" s="79">
        <v>0</v>
      </c>
      <c r="CA486" s="79">
        <v>0</v>
      </c>
      <c r="CB486" s="79">
        <v>0</v>
      </c>
      <c r="CC486" s="79">
        <v>0</v>
      </c>
      <c r="CD486" s="79">
        <v>0</v>
      </c>
      <c r="CE486" s="79">
        <v>0</v>
      </c>
      <c r="CF486" s="79">
        <v>0</v>
      </c>
      <c r="CG486" s="79">
        <v>0</v>
      </c>
      <c r="CH486" s="79">
        <v>0</v>
      </c>
      <c r="CI486" s="81">
        <f t="shared" si="44"/>
        <v>0</v>
      </c>
      <c r="CJ486" s="131">
        <f t="shared" si="41"/>
        <v>0</v>
      </c>
      <c r="CK486" s="131">
        <f t="shared" si="42"/>
        <v>0</v>
      </c>
      <c r="CL486" s="131">
        <f t="shared" si="43"/>
        <v>0</v>
      </c>
      <c r="CM486" s="83">
        <v>2</v>
      </c>
      <c r="CN486" s="83" t="s">
        <v>4965</v>
      </c>
      <c r="CO486" s="140" t="s">
        <v>4965</v>
      </c>
      <c r="CP486" s="256" t="s">
        <v>4965</v>
      </c>
      <c r="CQ486" s="85" t="s">
        <v>4965</v>
      </c>
      <c r="CR486" s="85" t="s">
        <v>4965</v>
      </c>
      <c r="CS486" s="85" t="s">
        <v>4965</v>
      </c>
      <c r="CT486" s="85" t="s">
        <v>4965</v>
      </c>
      <c r="CU486" s="85"/>
    </row>
    <row r="487" spans="1:99" ht="12" customHeight="1" x14ac:dyDescent="0.2">
      <c r="A487" s="89" t="s">
        <v>2442</v>
      </c>
      <c r="B487" s="90" t="s">
        <v>2090</v>
      </c>
      <c r="C487" s="90" t="s">
        <v>1432</v>
      </c>
      <c r="D487" s="90" t="s">
        <v>1432</v>
      </c>
      <c r="E487" s="96" t="s">
        <v>1432</v>
      </c>
      <c r="F487" s="90" t="s">
        <v>4193</v>
      </c>
      <c r="G487" s="90" t="s">
        <v>1473</v>
      </c>
      <c r="H487" s="90" t="s">
        <v>1458</v>
      </c>
      <c r="I487" s="90" t="s">
        <v>1474</v>
      </c>
      <c r="J487" s="90">
        <v>521306</v>
      </c>
      <c r="K487" s="90">
        <v>174670</v>
      </c>
      <c r="L487" s="177" t="s">
        <v>3068</v>
      </c>
      <c r="M487" s="91">
        <v>42094</v>
      </c>
      <c r="N487" s="92" t="s">
        <v>1432</v>
      </c>
      <c r="O487" s="90">
        <v>1</v>
      </c>
      <c r="P487" s="90">
        <v>2</v>
      </c>
      <c r="Q487" s="93">
        <v>1</v>
      </c>
      <c r="R487" s="90" t="s">
        <v>2091</v>
      </c>
      <c r="S487" s="90" t="s">
        <v>1438</v>
      </c>
      <c r="T487" s="92" t="s">
        <v>2112</v>
      </c>
      <c r="U487" s="92" t="s">
        <v>2113</v>
      </c>
      <c r="V487" s="90" t="s">
        <v>1439</v>
      </c>
      <c r="W487" s="92" t="s">
        <v>1432</v>
      </c>
      <c r="X487" s="90" t="s">
        <v>1442</v>
      </c>
      <c r="Y487" s="90" t="s">
        <v>1443</v>
      </c>
      <c r="Z487" s="90" t="s">
        <v>1444</v>
      </c>
      <c r="AA487" s="90" t="s">
        <v>2713</v>
      </c>
      <c r="AB487" s="385">
        <v>0.14799999999999999</v>
      </c>
      <c r="AC487" s="94">
        <v>42094</v>
      </c>
      <c r="AD487" s="95" t="s">
        <v>1432</v>
      </c>
      <c r="AE487" s="157" t="s">
        <v>3063</v>
      </c>
      <c r="AF487" s="96" t="s">
        <v>1445</v>
      </c>
      <c r="AG487" s="97"/>
      <c r="AH487" s="96">
        <v>0</v>
      </c>
      <c r="AI487" s="96">
        <v>0</v>
      </c>
      <c r="AJ487" s="96">
        <v>0</v>
      </c>
      <c r="AK487" s="96">
        <v>0</v>
      </c>
      <c r="AL487" s="96">
        <v>0</v>
      </c>
      <c r="AM487" s="96">
        <v>0</v>
      </c>
      <c r="AN487" s="96">
        <v>-1</v>
      </c>
      <c r="AO487" s="96">
        <v>2</v>
      </c>
      <c r="AP487" s="96">
        <v>0</v>
      </c>
      <c r="AQ487" s="96">
        <v>0</v>
      </c>
      <c r="AR487" s="96">
        <v>0</v>
      </c>
      <c r="AS487" s="96">
        <v>0</v>
      </c>
      <c r="AT487" s="96">
        <v>0</v>
      </c>
      <c r="AU487" s="96">
        <v>0</v>
      </c>
      <c r="AV487" s="96">
        <v>0</v>
      </c>
      <c r="AW487" s="96">
        <v>0</v>
      </c>
      <c r="AX487" s="96">
        <v>0</v>
      </c>
      <c r="AY487" s="96">
        <v>0</v>
      </c>
      <c r="AZ487" s="96">
        <v>0</v>
      </c>
      <c r="BA487" s="96">
        <v>0</v>
      </c>
      <c r="BB487" s="96">
        <v>-1</v>
      </c>
      <c r="BC487" s="96">
        <v>2</v>
      </c>
      <c r="BD487" s="96">
        <v>0</v>
      </c>
      <c r="BE487" s="96">
        <v>0</v>
      </c>
      <c r="BF487" s="96">
        <v>0</v>
      </c>
      <c r="BG487" s="96">
        <v>0</v>
      </c>
      <c r="BH487" s="96">
        <v>0</v>
      </c>
      <c r="BI487" s="96">
        <v>0</v>
      </c>
      <c r="BJ487" s="96">
        <v>0</v>
      </c>
      <c r="BK487" s="96">
        <v>0</v>
      </c>
      <c r="BL487" s="120" t="s">
        <v>4490</v>
      </c>
      <c r="BM487" s="98">
        <v>0</v>
      </c>
      <c r="BN487" s="133">
        <f>Q487/2</f>
        <v>0.5</v>
      </c>
      <c r="BO487" s="241">
        <v>0.5</v>
      </c>
      <c r="BP487" s="79">
        <v>0</v>
      </c>
      <c r="BQ487" s="79">
        <v>0</v>
      </c>
      <c r="BR487" s="79">
        <v>0</v>
      </c>
      <c r="BS487" s="238">
        <v>0</v>
      </c>
      <c r="BT487" s="79">
        <v>0</v>
      </c>
      <c r="BU487" s="79">
        <v>0</v>
      </c>
      <c r="BV487" s="79">
        <v>0</v>
      </c>
      <c r="BW487" s="79">
        <v>0</v>
      </c>
      <c r="BX487" s="79">
        <v>0</v>
      </c>
      <c r="BY487" s="79">
        <v>0</v>
      </c>
      <c r="BZ487" s="79">
        <v>0</v>
      </c>
      <c r="CA487" s="79">
        <v>0</v>
      </c>
      <c r="CB487" s="79">
        <v>0</v>
      </c>
      <c r="CC487" s="79">
        <v>0</v>
      </c>
      <c r="CD487" s="79">
        <v>0</v>
      </c>
      <c r="CE487" s="79">
        <v>0</v>
      </c>
      <c r="CF487" s="79">
        <v>0</v>
      </c>
      <c r="CG487" s="79">
        <v>0</v>
      </c>
      <c r="CH487" s="79">
        <v>0</v>
      </c>
      <c r="CI487" s="81">
        <f t="shared" si="44"/>
        <v>1</v>
      </c>
      <c r="CJ487" s="260">
        <f t="shared" si="41"/>
        <v>1</v>
      </c>
      <c r="CK487" s="260">
        <f t="shared" si="42"/>
        <v>0.5</v>
      </c>
      <c r="CL487" s="260">
        <f t="shared" si="43"/>
        <v>0.5</v>
      </c>
      <c r="CM487" s="83">
        <v>2</v>
      </c>
      <c r="CN487" s="83" t="s">
        <v>4965</v>
      </c>
      <c r="CO487" s="140" t="s">
        <v>4965</v>
      </c>
      <c r="CP487" s="256" t="s">
        <v>4965</v>
      </c>
      <c r="CQ487" s="85" t="s">
        <v>4965</v>
      </c>
      <c r="CR487" s="85" t="s">
        <v>4965</v>
      </c>
      <c r="CS487" s="85" t="s">
        <v>4965</v>
      </c>
      <c r="CT487" s="85" t="s">
        <v>4965</v>
      </c>
      <c r="CU487" s="85"/>
    </row>
    <row r="488" spans="1:99" ht="12" customHeight="1" x14ac:dyDescent="0.2">
      <c r="A488" s="89" t="s">
        <v>2442</v>
      </c>
      <c r="B488" s="90" t="s">
        <v>2114</v>
      </c>
      <c r="C488" s="90" t="s">
        <v>1432</v>
      </c>
      <c r="D488" s="90" t="s">
        <v>1432</v>
      </c>
      <c r="E488" s="96" t="s">
        <v>1432</v>
      </c>
      <c r="F488" s="90" t="s">
        <v>2115</v>
      </c>
      <c r="G488" s="90" t="s">
        <v>2716</v>
      </c>
      <c r="H488" s="90" t="s">
        <v>2717</v>
      </c>
      <c r="I488" s="90" t="s">
        <v>2116</v>
      </c>
      <c r="J488" s="90">
        <v>528539</v>
      </c>
      <c r="K488" s="90">
        <v>175783</v>
      </c>
      <c r="L488" s="177" t="s">
        <v>3085</v>
      </c>
      <c r="M488" s="91">
        <v>42094</v>
      </c>
      <c r="N488" s="92" t="s">
        <v>1432</v>
      </c>
      <c r="O488" s="90">
        <v>0</v>
      </c>
      <c r="P488" s="90">
        <v>2</v>
      </c>
      <c r="Q488" s="93">
        <v>2</v>
      </c>
      <c r="R488" s="90" t="s">
        <v>2117</v>
      </c>
      <c r="S488" s="90" t="s">
        <v>1438</v>
      </c>
      <c r="T488" s="92" t="s">
        <v>2118</v>
      </c>
      <c r="U488" s="92" t="s">
        <v>2119</v>
      </c>
      <c r="V488" s="90" t="s">
        <v>1439</v>
      </c>
      <c r="W488" s="92" t="s">
        <v>1432</v>
      </c>
      <c r="X488" s="90" t="s">
        <v>1442</v>
      </c>
      <c r="Y488" s="90" t="s">
        <v>4694</v>
      </c>
      <c r="Z488" s="90" t="s">
        <v>1444</v>
      </c>
      <c r="AA488" s="90" t="s">
        <v>2713</v>
      </c>
      <c r="AB488" s="385">
        <v>7.0000000000000001E-3</v>
      </c>
      <c r="AC488" s="94">
        <v>42094</v>
      </c>
      <c r="AD488" s="95" t="s">
        <v>1432</v>
      </c>
      <c r="AE488" s="157" t="s">
        <v>3063</v>
      </c>
      <c r="AF488" s="96" t="s">
        <v>1445</v>
      </c>
      <c r="AG488" s="97"/>
      <c r="AH488" s="96">
        <v>0</v>
      </c>
      <c r="AI488" s="96">
        <v>0</v>
      </c>
      <c r="AJ488" s="96">
        <v>0</v>
      </c>
      <c r="AK488" s="96">
        <v>2</v>
      </c>
      <c r="AL488" s="96">
        <v>0</v>
      </c>
      <c r="AM488" s="96">
        <v>0</v>
      </c>
      <c r="AN488" s="96">
        <v>0</v>
      </c>
      <c r="AO488" s="96">
        <v>0</v>
      </c>
      <c r="AP488" s="96">
        <v>0</v>
      </c>
      <c r="AQ488" s="96">
        <v>0</v>
      </c>
      <c r="AR488" s="96">
        <v>2</v>
      </c>
      <c r="AS488" s="96">
        <v>0</v>
      </c>
      <c r="AT488" s="96">
        <v>0</v>
      </c>
      <c r="AU488" s="96">
        <v>0</v>
      </c>
      <c r="AV488" s="96">
        <v>0</v>
      </c>
      <c r="AW488" s="96">
        <v>0</v>
      </c>
      <c r="AX488" s="96">
        <v>0</v>
      </c>
      <c r="AY488" s="96">
        <v>0</v>
      </c>
      <c r="AZ488" s="96">
        <v>0</v>
      </c>
      <c r="BA488" s="96">
        <v>0</v>
      </c>
      <c r="BB488" s="96">
        <v>0</v>
      </c>
      <c r="BC488" s="96">
        <v>0</v>
      </c>
      <c r="BD488" s="96">
        <v>0</v>
      </c>
      <c r="BE488" s="96">
        <v>0</v>
      </c>
      <c r="BF488" s="96">
        <v>0</v>
      </c>
      <c r="BG488" s="96">
        <v>0</v>
      </c>
      <c r="BH488" s="96">
        <v>0</v>
      </c>
      <c r="BI488" s="96">
        <v>0</v>
      </c>
      <c r="BJ488" s="96">
        <v>0</v>
      </c>
      <c r="BK488" s="96">
        <v>0</v>
      </c>
      <c r="BL488" s="120" t="s">
        <v>4490</v>
      </c>
      <c r="BM488" s="98">
        <v>0</v>
      </c>
      <c r="BN488" s="133">
        <f>Q488/2</f>
        <v>1</v>
      </c>
      <c r="BO488" s="241">
        <v>1</v>
      </c>
      <c r="BP488" s="79">
        <v>0</v>
      </c>
      <c r="BQ488" s="79">
        <v>0</v>
      </c>
      <c r="BR488" s="79">
        <v>0</v>
      </c>
      <c r="BS488" s="238">
        <v>0</v>
      </c>
      <c r="BT488" s="79">
        <v>0</v>
      </c>
      <c r="BU488" s="79">
        <v>0</v>
      </c>
      <c r="BV488" s="79">
        <v>0</v>
      </c>
      <c r="BW488" s="79">
        <v>0</v>
      </c>
      <c r="BX488" s="79">
        <v>0</v>
      </c>
      <c r="BY488" s="79">
        <v>0</v>
      </c>
      <c r="BZ488" s="79">
        <v>0</v>
      </c>
      <c r="CA488" s="79">
        <v>0</v>
      </c>
      <c r="CB488" s="79">
        <v>0</v>
      </c>
      <c r="CC488" s="79">
        <v>0</v>
      </c>
      <c r="CD488" s="79">
        <v>0</v>
      </c>
      <c r="CE488" s="79">
        <v>0</v>
      </c>
      <c r="CF488" s="79">
        <v>0</v>
      </c>
      <c r="CG488" s="79">
        <v>0</v>
      </c>
      <c r="CH488" s="79">
        <v>0</v>
      </c>
      <c r="CI488" s="81">
        <f t="shared" si="44"/>
        <v>2</v>
      </c>
      <c r="CJ488" s="260">
        <f t="shared" si="41"/>
        <v>2</v>
      </c>
      <c r="CK488" s="260">
        <f t="shared" si="42"/>
        <v>1</v>
      </c>
      <c r="CL488" s="260">
        <f t="shared" si="43"/>
        <v>1</v>
      </c>
      <c r="CM488" s="83">
        <v>2</v>
      </c>
      <c r="CN488" s="83" t="s">
        <v>4965</v>
      </c>
      <c r="CO488" s="140" t="s">
        <v>4965</v>
      </c>
      <c r="CP488" s="256" t="s">
        <v>4965</v>
      </c>
      <c r="CQ488" s="85" t="s">
        <v>4965</v>
      </c>
      <c r="CR488" s="85" t="s">
        <v>4965</v>
      </c>
      <c r="CS488" s="85" t="s">
        <v>4965</v>
      </c>
      <c r="CT488" s="85" t="s">
        <v>4965</v>
      </c>
      <c r="CU488" s="85"/>
    </row>
    <row r="489" spans="1:99" ht="12" customHeight="1" x14ac:dyDescent="0.2">
      <c r="A489" s="89" t="s">
        <v>2442</v>
      </c>
      <c r="B489" s="90" t="s">
        <v>2120</v>
      </c>
      <c r="C489" s="90" t="s">
        <v>1432</v>
      </c>
      <c r="D489" s="90" t="s">
        <v>1432</v>
      </c>
      <c r="E489" s="96" t="s">
        <v>2511</v>
      </c>
      <c r="F489" s="90" t="s">
        <v>2512</v>
      </c>
      <c r="G489" s="90" t="s">
        <v>2513</v>
      </c>
      <c r="H489" s="90" t="s">
        <v>1885</v>
      </c>
      <c r="I489" s="90" t="s">
        <v>936</v>
      </c>
      <c r="J489" s="90">
        <v>526988</v>
      </c>
      <c r="K489" s="90">
        <v>176162</v>
      </c>
      <c r="L489" s="177" t="s">
        <v>4766</v>
      </c>
      <c r="M489" s="91">
        <v>42094</v>
      </c>
      <c r="N489" s="92" t="s">
        <v>1432</v>
      </c>
      <c r="O489" s="90">
        <v>0</v>
      </c>
      <c r="P489" s="90">
        <v>9</v>
      </c>
      <c r="Q489" s="93">
        <v>9</v>
      </c>
      <c r="R489" s="90" t="s">
        <v>2121</v>
      </c>
      <c r="S489" s="90" t="s">
        <v>1438</v>
      </c>
      <c r="T489" s="92" t="s">
        <v>2066</v>
      </c>
      <c r="U489" s="92" t="s">
        <v>2122</v>
      </c>
      <c r="V489" s="90" t="s">
        <v>1439</v>
      </c>
      <c r="W489" s="92" t="s">
        <v>1432</v>
      </c>
      <c r="X489" s="90" t="s">
        <v>1442</v>
      </c>
      <c r="Y489" s="90" t="s">
        <v>1443</v>
      </c>
      <c r="Z489" s="90" t="s">
        <v>1444</v>
      </c>
      <c r="AA489" s="90" t="s">
        <v>2713</v>
      </c>
      <c r="AB489" s="385">
        <v>0.05</v>
      </c>
      <c r="AC489" s="94">
        <v>42094</v>
      </c>
      <c r="AD489" s="95" t="s">
        <v>1432</v>
      </c>
      <c r="AE489" s="157" t="s">
        <v>3063</v>
      </c>
      <c r="AF489" s="96" t="s">
        <v>1445</v>
      </c>
      <c r="AG489" s="96">
        <v>0</v>
      </c>
      <c r="AH489" s="96">
        <v>1</v>
      </c>
      <c r="AI489" s="96">
        <v>9</v>
      </c>
      <c r="AJ489" s="96">
        <v>0</v>
      </c>
      <c r="AK489" s="96">
        <v>1</v>
      </c>
      <c r="AL489" s="96">
        <v>6</v>
      </c>
      <c r="AM489" s="96">
        <v>2</v>
      </c>
      <c r="AN489" s="96">
        <v>0</v>
      </c>
      <c r="AO489" s="96">
        <v>0</v>
      </c>
      <c r="AP489" s="96">
        <v>0</v>
      </c>
      <c r="AQ489" s="96">
        <v>0</v>
      </c>
      <c r="AR489" s="96">
        <v>1</v>
      </c>
      <c r="AS489" s="96">
        <v>6</v>
      </c>
      <c r="AT489" s="96">
        <v>2</v>
      </c>
      <c r="AU489" s="96">
        <v>0</v>
      </c>
      <c r="AV489" s="96">
        <v>0</v>
      </c>
      <c r="AW489" s="96">
        <v>0</v>
      </c>
      <c r="AX489" s="96">
        <v>0</v>
      </c>
      <c r="AY489" s="96">
        <v>0</v>
      </c>
      <c r="AZ489" s="96">
        <v>0</v>
      </c>
      <c r="BA489" s="96">
        <v>0</v>
      </c>
      <c r="BB489" s="96">
        <v>0</v>
      </c>
      <c r="BC489" s="96">
        <v>0</v>
      </c>
      <c r="BD489" s="96">
        <v>0</v>
      </c>
      <c r="BE489" s="96">
        <v>0</v>
      </c>
      <c r="BF489" s="96">
        <v>0</v>
      </c>
      <c r="BG489" s="96">
        <v>0</v>
      </c>
      <c r="BH489" s="96">
        <v>0</v>
      </c>
      <c r="BI489" s="96">
        <v>0</v>
      </c>
      <c r="BJ489" s="96">
        <v>0</v>
      </c>
      <c r="BK489" s="96">
        <v>0</v>
      </c>
      <c r="BL489" s="120" t="s">
        <v>4490</v>
      </c>
      <c r="BM489" s="98">
        <v>0</v>
      </c>
      <c r="BN489" s="133">
        <f>Q489/2</f>
        <v>4.5</v>
      </c>
      <c r="BO489" s="241">
        <v>4.5</v>
      </c>
      <c r="BP489" s="79">
        <v>0</v>
      </c>
      <c r="BQ489" s="79">
        <v>0</v>
      </c>
      <c r="BR489" s="79">
        <v>0</v>
      </c>
      <c r="BS489" s="238">
        <v>0</v>
      </c>
      <c r="BT489" s="79">
        <v>0</v>
      </c>
      <c r="BU489" s="79">
        <v>0</v>
      </c>
      <c r="BV489" s="79">
        <v>0</v>
      </c>
      <c r="BW489" s="79">
        <v>0</v>
      </c>
      <c r="BX489" s="79">
        <v>0</v>
      </c>
      <c r="BY489" s="79">
        <v>0</v>
      </c>
      <c r="BZ489" s="79">
        <v>0</v>
      </c>
      <c r="CA489" s="79">
        <v>0</v>
      </c>
      <c r="CB489" s="79">
        <v>0</v>
      </c>
      <c r="CC489" s="79">
        <v>0</v>
      </c>
      <c r="CD489" s="79">
        <v>0</v>
      </c>
      <c r="CE489" s="79">
        <v>0</v>
      </c>
      <c r="CF489" s="79">
        <v>0</v>
      </c>
      <c r="CG489" s="79">
        <v>0</v>
      </c>
      <c r="CH489" s="79">
        <v>0</v>
      </c>
      <c r="CI489" s="81">
        <f t="shared" si="44"/>
        <v>9</v>
      </c>
      <c r="CJ489" s="260">
        <f t="shared" si="41"/>
        <v>9</v>
      </c>
      <c r="CK489" s="260">
        <f t="shared" si="42"/>
        <v>4.5</v>
      </c>
      <c r="CL489" s="260">
        <f t="shared" si="43"/>
        <v>4.5</v>
      </c>
      <c r="CM489" s="83">
        <v>2</v>
      </c>
      <c r="CN489" s="83" t="s">
        <v>4965</v>
      </c>
      <c r="CO489" s="140" t="s">
        <v>4965</v>
      </c>
      <c r="CP489" s="256" t="s">
        <v>4965</v>
      </c>
      <c r="CQ489" s="85" t="s">
        <v>4965</v>
      </c>
      <c r="CR489" s="85" t="s">
        <v>4965</v>
      </c>
      <c r="CS489" s="85" t="s">
        <v>4965</v>
      </c>
      <c r="CT489" s="85" t="s">
        <v>4965</v>
      </c>
      <c r="CU489" s="85"/>
    </row>
    <row r="490" spans="1:99" ht="12" customHeight="1" x14ac:dyDescent="0.2">
      <c r="A490" s="89" t="s">
        <v>2442</v>
      </c>
      <c r="B490" s="90" t="s">
        <v>2123</v>
      </c>
      <c r="C490" s="90" t="s">
        <v>1432</v>
      </c>
      <c r="D490" s="90" t="s">
        <v>1432</v>
      </c>
      <c r="E490" s="96" t="s">
        <v>2124</v>
      </c>
      <c r="F490" s="90" t="s">
        <v>2125</v>
      </c>
      <c r="G490" s="90" t="s">
        <v>4802</v>
      </c>
      <c r="H490" s="90" t="s">
        <v>1885</v>
      </c>
      <c r="I490" s="90" t="s">
        <v>2126</v>
      </c>
      <c r="J490" s="90">
        <v>526142</v>
      </c>
      <c r="K490" s="90">
        <v>172655</v>
      </c>
      <c r="L490" s="177" t="s">
        <v>3078</v>
      </c>
      <c r="M490" s="91">
        <v>42094</v>
      </c>
      <c r="N490" s="92" t="s">
        <v>1432</v>
      </c>
      <c r="O490" s="90">
        <v>2</v>
      </c>
      <c r="P490" s="90">
        <v>2</v>
      </c>
      <c r="Q490" s="93">
        <v>0</v>
      </c>
      <c r="R490" s="90" t="s">
        <v>2127</v>
      </c>
      <c r="S490" s="90" t="s">
        <v>1438</v>
      </c>
      <c r="T490" s="92" t="s">
        <v>2066</v>
      </c>
      <c r="U490" s="92" t="s">
        <v>2128</v>
      </c>
      <c r="V490" s="90" t="s">
        <v>1439</v>
      </c>
      <c r="W490" s="92" t="s">
        <v>1432</v>
      </c>
      <c r="X490" s="90" t="s">
        <v>1442</v>
      </c>
      <c r="Y490" s="90" t="s">
        <v>4694</v>
      </c>
      <c r="Z490" s="90" t="s">
        <v>1444</v>
      </c>
      <c r="AA490" s="90" t="s">
        <v>1136</v>
      </c>
      <c r="AB490" s="385">
        <v>1.4999999999999999E-2</v>
      </c>
      <c r="AC490" s="94">
        <v>42094</v>
      </c>
      <c r="AD490" s="95" t="s">
        <v>1432</v>
      </c>
      <c r="AE490" s="157" t="s">
        <v>3063</v>
      </c>
      <c r="AF490" s="96" t="s">
        <v>1445</v>
      </c>
      <c r="AG490" s="97"/>
      <c r="AH490" s="96">
        <v>0</v>
      </c>
      <c r="AI490" s="96">
        <v>0</v>
      </c>
      <c r="AJ490" s="96">
        <v>0</v>
      </c>
      <c r="AK490" s="96">
        <v>-1</v>
      </c>
      <c r="AL490" s="96">
        <v>1</v>
      </c>
      <c r="AM490" s="96">
        <v>0</v>
      </c>
      <c r="AN490" s="96">
        <v>0</v>
      </c>
      <c r="AO490" s="96">
        <v>0</v>
      </c>
      <c r="AP490" s="96">
        <v>0</v>
      </c>
      <c r="AQ490" s="96">
        <v>0</v>
      </c>
      <c r="AR490" s="96">
        <v>-1</v>
      </c>
      <c r="AS490" s="96">
        <v>1</v>
      </c>
      <c r="AT490" s="96">
        <v>0</v>
      </c>
      <c r="AU490" s="96">
        <v>0</v>
      </c>
      <c r="AV490" s="96">
        <v>0</v>
      </c>
      <c r="AW490" s="96">
        <v>0</v>
      </c>
      <c r="AX490" s="96">
        <v>0</v>
      </c>
      <c r="AY490" s="96">
        <v>0</v>
      </c>
      <c r="AZ490" s="96">
        <v>0</v>
      </c>
      <c r="BA490" s="96">
        <v>0</v>
      </c>
      <c r="BB490" s="96">
        <v>0</v>
      </c>
      <c r="BC490" s="96">
        <v>0</v>
      </c>
      <c r="BD490" s="96">
        <v>0</v>
      </c>
      <c r="BE490" s="96">
        <v>0</v>
      </c>
      <c r="BF490" s="96">
        <v>0</v>
      </c>
      <c r="BG490" s="96">
        <v>0</v>
      </c>
      <c r="BH490" s="96">
        <v>0</v>
      </c>
      <c r="BI490" s="96">
        <v>0</v>
      </c>
      <c r="BJ490" s="96">
        <v>0</v>
      </c>
      <c r="BK490" s="96">
        <v>0</v>
      </c>
      <c r="BL490" s="400"/>
      <c r="BM490" s="179">
        <f>Q490</f>
        <v>0</v>
      </c>
      <c r="BN490" s="79">
        <v>0</v>
      </c>
      <c r="BO490" s="237">
        <v>0</v>
      </c>
      <c r="BP490" s="79">
        <v>0</v>
      </c>
      <c r="BQ490" s="79">
        <v>0</v>
      </c>
      <c r="BR490" s="79">
        <v>0</v>
      </c>
      <c r="BS490" s="238">
        <v>0</v>
      </c>
      <c r="BT490" s="79">
        <v>0</v>
      </c>
      <c r="BU490" s="79">
        <v>0</v>
      </c>
      <c r="BV490" s="79">
        <v>0</v>
      </c>
      <c r="BW490" s="79">
        <v>0</v>
      </c>
      <c r="BX490" s="79">
        <v>0</v>
      </c>
      <c r="BY490" s="79">
        <v>0</v>
      </c>
      <c r="BZ490" s="79">
        <v>0</v>
      </c>
      <c r="CA490" s="79">
        <v>0</v>
      </c>
      <c r="CB490" s="79">
        <v>0</v>
      </c>
      <c r="CC490" s="79">
        <v>0</v>
      </c>
      <c r="CD490" s="79">
        <v>0</v>
      </c>
      <c r="CE490" s="79">
        <v>0</v>
      </c>
      <c r="CF490" s="79">
        <v>0</v>
      </c>
      <c r="CG490" s="79">
        <v>0</v>
      </c>
      <c r="CH490" s="79">
        <v>0</v>
      </c>
      <c r="CI490" s="81">
        <f t="shared" si="44"/>
        <v>0</v>
      </c>
      <c r="CJ490" s="131">
        <f t="shared" si="41"/>
        <v>0</v>
      </c>
      <c r="CK490" s="131">
        <f t="shared" si="42"/>
        <v>0</v>
      </c>
      <c r="CL490" s="131">
        <f t="shared" si="43"/>
        <v>0</v>
      </c>
      <c r="CM490" s="83">
        <v>2</v>
      </c>
      <c r="CN490" s="83" t="s">
        <v>4965</v>
      </c>
      <c r="CO490" s="140" t="s">
        <v>4965</v>
      </c>
      <c r="CP490" s="256" t="s">
        <v>4965</v>
      </c>
      <c r="CQ490" s="85" t="s">
        <v>4965</v>
      </c>
      <c r="CR490" s="85" t="s">
        <v>4965</v>
      </c>
      <c r="CS490" s="85" t="s">
        <v>4965</v>
      </c>
      <c r="CT490" s="85" t="s">
        <v>4965</v>
      </c>
      <c r="CU490" s="85"/>
    </row>
    <row r="491" spans="1:99" ht="12" customHeight="1" x14ac:dyDescent="0.2">
      <c r="A491" s="89" t="s">
        <v>2442</v>
      </c>
      <c r="B491" s="90" t="s">
        <v>2129</v>
      </c>
      <c r="C491" s="90" t="s">
        <v>1432</v>
      </c>
      <c r="D491" s="90" t="s">
        <v>1432</v>
      </c>
      <c r="E491" s="96" t="s">
        <v>1432</v>
      </c>
      <c r="F491" s="90" t="s">
        <v>2130</v>
      </c>
      <c r="G491" s="90" t="s">
        <v>2716</v>
      </c>
      <c r="H491" s="90" t="s">
        <v>2717</v>
      </c>
      <c r="I491" s="90" t="s">
        <v>2131</v>
      </c>
      <c r="J491" s="90">
        <v>527686</v>
      </c>
      <c r="K491" s="90">
        <v>175501</v>
      </c>
      <c r="L491" s="177" t="s">
        <v>3085</v>
      </c>
      <c r="M491" s="91">
        <v>41905</v>
      </c>
      <c r="N491" s="92" t="s">
        <v>1432</v>
      </c>
      <c r="O491" s="90">
        <v>0</v>
      </c>
      <c r="P491" s="90">
        <v>5</v>
      </c>
      <c r="Q491" s="93">
        <v>5</v>
      </c>
      <c r="R491" s="90" t="s">
        <v>2133</v>
      </c>
      <c r="S491" s="90" t="s">
        <v>3187</v>
      </c>
      <c r="T491" s="92" t="s">
        <v>2134</v>
      </c>
      <c r="U491" s="92" t="s">
        <v>2118</v>
      </c>
      <c r="V491" s="90" t="s">
        <v>1439</v>
      </c>
      <c r="W491" s="92" t="s">
        <v>1432</v>
      </c>
      <c r="X491" s="90" t="s">
        <v>1442</v>
      </c>
      <c r="Y491" s="90" t="s">
        <v>3893</v>
      </c>
      <c r="Z491" s="90" t="s">
        <v>1444</v>
      </c>
      <c r="AA491" s="90" t="s">
        <v>4720</v>
      </c>
      <c r="AB491" s="385">
        <v>1.0999999999999999E-2</v>
      </c>
      <c r="AC491" s="94">
        <v>41905</v>
      </c>
      <c r="AD491" s="95" t="s">
        <v>1432</v>
      </c>
      <c r="AE491" s="157" t="s">
        <v>3063</v>
      </c>
      <c r="AF491" s="96" t="s">
        <v>1445</v>
      </c>
      <c r="AG491" s="97"/>
      <c r="AH491" s="96">
        <v>0</v>
      </c>
      <c r="AI491" s="96">
        <v>0</v>
      </c>
      <c r="AJ491" s="96">
        <v>0</v>
      </c>
      <c r="AK491" s="96">
        <v>0</v>
      </c>
      <c r="AL491" s="96">
        <v>5</v>
      </c>
      <c r="AM491" s="96">
        <v>0</v>
      </c>
      <c r="AN491" s="96">
        <v>0</v>
      </c>
      <c r="AO491" s="96">
        <v>0</v>
      </c>
      <c r="AP491" s="96">
        <v>0</v>
      </c>
      <c r="AQ491" s="96">
        <v>0</v>
      </c>
      <c r="AR491" s="96">
        <v>0</v>
      </c>
      <c r="AS491" s="96">
        <v>5</v>
      </c>
      <c r="AT491" s="96">
        <v>0</v>
      </c>
      <c r="AU491" s="96">
        <v>0</v>
      </c>
      <c r="AV491" s="96">
        <v>0</v>
      </c>
      <c r="AW491" s="96">
        <v>0</v>
      </c>
      <c r="AX491" s="96">
        <v>0</v>
      </c>
      <c r="AY491" s="96">
        <v>0</v>
      </c>
      <c r="AZ491" s="96">
        <v>0</v>
      </c>
      <c r="BA491" s="96">
        <v>0</v>
      </c>
      <c r="BB491" s="96">
        <v>0</v>
      </c>
      <c r="BC491" s="96">
        <v>0</v>
      </c>
      <c r="BD491" s="96">
        <v>0</v>
      </c>
      <c r="BE491" s="96">
        <v>0</v>
      </c>
      <c r="BF491" s="96">
        <v>0</v>
      </c>
      <c r="BG491" s="96">
        <v>0</v>
      </c>
      <c r="BH491" s="96">
        <v>0</v>
      </c>
      <c r="BI491" s="96">
        <v>0</v>
      </c>
      <c r="BJ491" s="96">
        <v>0</v>
      </c>
      <c r="BK491" s="96">
        <v>0</v>
      </c>
      <c r="BL491" s="120" t="s">
        <v>4490</v>
      </c>
      <c r="BM491" s="98">
        <v>0</v>
      </c>
      <c r="BN491" s="133">
        <f t="shared" ref="BN491:BN513" si="47">Q491/2</f>
        <v>2.5</v>
      </c>
      <c r="BO491" s="241">
        <v>2.5</v>
      </c>
      <c r="BP491" s="79">
        <v>0</v>
      </c>
      <c r="BQ491" s="79">
        <v>0</v>
      </c>
      <c r="BR491" s="79">
        <v>0</v>
      </c>
      <c r="BS491" s="238">
        <v>0</v>
      </c>
      <c r="BT491" s="79">
        <v>0</v>
      </c>
      <c r="BU491" s="79">
        <v>0</v>
      </c>
      <c r="BV491" s="79">
        <v>0</v>
      </c>
      <c r="BW491" s="79">
        <v>0</v>
      </c>
      <c r="BX491" s="79">
        <v>0</v>
      </c>
      <c r="BY491" s="79">
        <v>0</v>
      </c>
      <c r="BZ491" s="79">
        <v>0</v>
      </c>
      <c r="CA491" s="79">
        <v>0</v>
      </c>
      <c r="CB491" s="79">
        <v>0</v>
      </c>
      <c r="CC491" s="79">
        <v>0</v>
      </c>
      <c r="CD491" s="79">
        <v>0</v>
      </c>
      <c r="CE491" s="79">
        <v>0</v>
      </c>
      <c r="CF491" s="79">
        <v>0</v>
      </c>
      <c r="CG491" s="79">
        <v>0</v>
      </c>
      <c r="CH491" s="79">
        <v>0</v>
      </c>
      <c r="CI491" s="81">
        <f t="shared" si="44"/>
        <v>5</v>
      </c>
      <c r="CJ491" s="260">
        <f t="shared" si="41"/>
        <v>5</v>
      </c>
      <c r="CK491" s="260">
        <f t="shared" si="42"/>
        <v>2.5</v>
      </c>
      <c r="CL491" s="260">
        <f t="shared" si="43"/>
        <v>2.5</v>
      </c>
      <c r="CM491" s="83">
        <v>8</v>
      </c>
      <c r="CN491" s="254" t="s">
        <v>4965</v>
      </c>
      <c r="CO491" s="180" t="s">
        <v>1940</v>
      </c>
      <c r="CP491" s="256" t="s">
        <v>4965</v>
      </c>
      <c r="CQ491" s="86" t="s">
        <v>4965</v>
      </c>
      <c r="CR491" s="85" t="s">
        <v>4965</v>
      </c>
      <c r="CS491" s="85" t="s">
        <v>4965</v>
      </c>
      <c r="CT491" s="85" t="s">
        <v>4965</v>
      </c>
      <c r="CU491" s="86"/>
    </row>
    <row r="492" spans="1:99" ht="12" customHeight="1" x14ac:dyDescent="0.2">
      <c r="A492" s="89" t="s">
        <v>2442</v>
      </c>
      <c r="B492" s="90" t="s">
        <v>2135</v>
      </c>
      <c r="C492" s="90" t="s">
        <v>1432</v>
      </c>
      <c r="D492" s="90" t="s">
        <v>1432</v>
      </c>
      <c r="E492" s="96" t="s">
        <v>1432</v>
      </c>
      <c r="F492" s="90" t="s">
        <v>2136</v>
      </c>
      <c r="G492" s="90" t="s">
        <v>848</v>
      </c>
      <c r="H492" s="90" t="s">
        <v>1885</v>
      </c>
      <c r="I492" s="90" t="s">
        <v>2137</v>
      </c>
      <c r="J492" s="90">
        <v>525888</v>
      </c>
      <c r="K492" s="90">
        <v>174951</v>
      </c>
      <c r="L492" s="177" t="s">
        <v>3080</v>
      </c>
      <c r="M492" s="91">
        <v>42094</v>
      </c>
      <c r="N492" s="92" t="s">
        <v>1432</v>
      </c>
      <c r="O492" s="90">
        <v>1</v>
      </c>
      <c r="P492" s="90">
        <v>4</v>
      </c>
      <c r="Q492" s="93">
        <v>3</v>
      </c>
      <c r="R492" s="90" t="s">
        <v>2138</v>
      </c>
      <c r="S492" s="90" t="s">
        <v>1438</v>
      </c>
      <c r="T492" s="92" t="s">
        <v>2139</v>
      </c>
      <c r="U492" s="92" t="s">
        <v>2140</v>
      </c>
      <c r="V492" s="90" t="s">
        <v>1439</v>
      </c>
      <c r="W492" s="92" t="s">
        <v>1432</v>
      </c>
      <c r="X492" s="90" t="s">
        <v>1442</v>
      </c>
      <c r="Y492" s="90" t="s">
        <v>4694</v>
      </c>
      <c r="Z492" s="90" t="s">
        <v>1444</v>
      </c>
      <c r="AA492" s="90" t="s">
        <v>1136</v>
      </c>
      <c r="AB492" s="385">
        <v>8.9999999999999993E-3</v>
      </c>
      <c r="AC492" s="94">
        <v>42094</v>
      </c>
      <c r="AD492" s="95" t="s">
        <v>1432</v>
      </c>
      <c r="AE492" s="157" t="s">
        <v>3063</v>
      </c>
      <c r="AF492" s="96" t="s">
        <v>1445</v>
      </c>
      <c r="AG492" s="96">
        <v>0</v>
      </c>
      <c r="AH492" s="96">
        <v>0</v>
      </c>
      <c r="AI492" s="96">
        <v>0</v>
      </c>
      <c r="AJ492" s="96">
        <v>0</v>
      </c>
      <c r="AK492" s="96">
        <v>1</v>
      </c>
      <c r="AL492" s="96">
        <v>2</v>
      </c>
      <c r="AM492" s="96">
        <v>0</v>
      </c>
      <c r="AN492" s="96">
        <v>0</v>
      </c>
      <c r="AO492" s="96">
        <v>0</v>
      </c>
      <c r="AP492" s="96">
        <v>0</v>
      </c>
      <c r="AQ492" s="96">
        <v>0</v>
      </c>
      <c r="AR492" s="96">
        <v>1</v>
      </c>
      <c r="AS492" s="96">
        <v>2</v>
      </c>
      <c r="AT492" s="96">
        <v>0</v>
      </c>
      <c r="AU492" s="96">
        <v>0</v>
      </c>
      <c r="AV492" s="96">
        <v>0</v>
      </c>
      <c r="AW492" s="96">
        <v>0</v>
      </c>
      <c r="AX492" s="96">
        <v>0</v>
      </c>
      <c r="AY492" s="96">
        <v>0</v>
      </c>
      <c r="AZ492" s="96">
        <v>0</v>
      </c>
      <c r="BA492" s="96">
        <v>0</v>
      </c>
      <c r="BB492" s="96">
        <v>0</v>
      </c>
      <c r="BC492" s="96">
        <v>0</v>
      </c>
      <c r="BD492" s="96">
        <v>0</v>
      </c>
      <c r="BE492" s="96">
        <v>0</v>
      </c>
      <c r="BF492" s="96">
        <v>0</v>
      </c>
      <c r="BG492" s="96">
        <v>0</v>
      </c>
      <c r="BH492" s="96">
        <v>0</v>
      </c>
      <c r="BI492" s="96">
        <v>0</v>
      </c>
      <c r="BJ492" s="96">
        <v>0</v>
      </c>
      <c r="BK492" s="96">
        <v>0</v>
      </c>
      <c r="BL492" s="120" t="s">
        <v>4490</v>
      </c>
      <c r="BM492" s="98">
        <v>0</v>
      </c>
      <c r="BN492" s="133">
        <f t="shared" si="47"/>
        <v>1.5</v>
      </c>
      <c r="BO492" s="241">
        <v>1.5</v>
      </c>
      <c r="BP492" s="79">
        <v>0</v>
      </c>
      <c r="BQ492" s="79">
        <v>0</v>
      </c>
      <c r="BR492" s="79">
        <v>0</v>
      </c>
      <c r="BS492" s="238">
        <v>0</v>
      </c>
      <c r="BT492" s="79">
        <v>0</v>
      </c>
      <c r="BU492" s="79">
        <v>0</v>
      </c>
      <c r="BV492" s="79">
        <v>0</v>
      </c>
      <c r="BW492" s="79">
        <v>0</v>
      </c>
      <c r="BX492" s="79">
        <v>0</v>
      </c>
      <c r="BY492" s="79">
        <v>0</v>
      </c>
      <c r="BZ492" s="79">
        <v>0</v>
      </c>
      <c r="CA492" s="79">
        <v>0</v>
      </c>
      <c r="CB492" s="79">
        <v>0</v>
      </c>
      <c r="CC492" s="79">
        <v>0</v>
      </c>
      <c r="CD492" s="79">
        <v>0</v>
      </c>
      <c r="CE492" s="79">
        <v>0</v>
      </c>
      <c r="CF492" s="79">
        <v>0</v>
      </c>
      <c r="CG492" s="79">
        <v>0</v>
      </c>
      <c r="CH492" s="79">
        <v>0</v>
      </c>
      <c r="CI492" s="81">
        <f t="shared" si="44"/>
        <v>3</v>
      </c>
      <c r="CJ492" s="260">
        <f t="shared" si="41"/>
        <v>3</v>
      </c>
      <c r="CK492" s="260">
        <f t="shared" si="42"/>
        <v>1.5</v>
      </c>
      <c r="CL492" s="260">
        <f t="shared" si="43"/>
        <v>1.5</v>
      </c>
      <c r="CM492" s="83">
        <v>2</v>
      </c>
      <c r="CN492" s="83" t="s">
        <v>4965</v>
      </c>
      <c r="CO492" s="140" t="s">
        <v>4965</v>
      </c>
      <c r="CP492" s="256" t="s">
        <v>4965</v>
      </c>
      <c r="CQ492" s="85" t="s">
        <v>4965</v>
      </c>
      <c r="CR492" s="85" t="s">
        <v>4965</v>
      </c>
      <c r="CS492" s="85" t="s">
        <v>4965</v>
      </c>
      <c r="CT492" s="85" t="s">
        <v>4965</v>
      </c>
      <c r="CU492" s="85"/>
    </row>
    <row r="493" spans="1:99" ht="12" customHeight="1" x14ac:dyDescent="0.2">
      <c r="A493" s="89" t="s">
        <v>2442</v>
      </c>
      <c r="B493" s="90" t="s">
        <v>2141</v>
      </c>
      <c r="C493" s="90" t="s">
        <v>1432</v>
      </c>
      <c r="D493" s="90" t="s">
        <v>1432</v>
      </c>
      <c r="E493" s="96" t="s">
        <v>1432</v>
      </c>
      <c r="F493" s="90" t="s">
        <v>2142</v>
      </c>
      <c r="G493" s="90" t="s">
        <v>2143</v>
      </c>
      <c r="H493" s="90" t="s">
        <v>3875</v>
      </c>
      <c r="I493" s="90" t="s">
        <v>2144</v>
      </c>
      <c r="J493" s="90">
        <v>529058</v>
      </c>
      <c r="K493" s="90">
        <v>172884</v>
      </c>
      <c r="L493" s="177" t="s">
        <v>3077</v>
      </c>
      <c r="M493" s="91">
        <v>42094</v>
      </c>
      <c r="N493" s="92" t="s">
        <v>1432</v>
      </c>
      <c r="O493" s="90">
        <v>2</v>
      </c>
      <c r="P493" s="90">
        <v>3</v>
      </c>
      <c r="Q493" s="93">
        <v>1</v>
      </c>
      <c r="R493" s="90" t="s">
        <v>867</v>
      </c>
      <c r="S493" s="90" t="s">
        <v>1438</v>
      </c>
      <c r="T493" s="92" t="s">
        <v>868</v>
      </c>
      <c r="U493" s="92" t="s">
        <v>2128</v>
      </c>
      <c r="V493" s="90" t="s">
        <v>1439</v>
      </c>
      <c r="W493" s="92" t="s">
        <v>1432</v>
      </c>
      <c r="X493" s="90" t="s">
        <v>1442</v>
      </c>
      <c r="Y493" s="90" t="s">
        <v>4694</v>
      </c>
      <c r="Z493" s="90" t="s">
        <v>1444</v>
      </c>
      <c r="AA493" s="90" t="s">
        <v>2723</v>
      </c>
      <c r="AB493" s="385">
        <v>2.1999999999999999E-2</v>
      </c>
      <c r="AC493" s="94">
        <v>42094</v>
      </c>
      <c r="AD493" s="95" t="s">
        <v>1432</v>
      </c>
      <c r="AE493" s="157" t="s">
        <v>3063</v>
      </c>
      <c r="AF493" s="96" t="s">
        <v>1445</v>
      </c>
      <c r="AG493" s="96">
        <v>0</v>
      </c>
      <c r="AH493" s="96">
        <v>0</v>
      </c>
      <c r="AI493" s="96">
        <v>0</v>
      </c>
      <c r="AJ493" s="96">
        <v>0</v>
      </c>
      <c r="AK493" s="96">
        <v>0</v>
      </c>
      <c r="AL493" s="96">
        <v>1</v>
      </c>
      <c r="AM493" s="96">
        <v>0</v>
      </c>
      <c r="AN493" s="96">
        <v>0</v>
      </c>
      <c r="AO493" s="96">
        <v>0</v>
      </c>
      <c r="AP493" s="96">
        <v>0</v>
      </c>
      <c r="AQ493" s="96">
        <v>0</v>
      </c>
      <c r="AR493" s="96">
        <v>0</v>
      </c>
      <c r="AS493" s="96">
        <v>1</v>
      </c>
      <c r="AT493" s="96">
        <v>0</v>
      </c>
      <c r="AU493" s="96">
        <v>0</v>
      </c>
      <c r="AV493" s="96">
        <v>0</v>
      </c>
      <c r="AW493" s="96">
        <v>0</v>
      </c>
      <c r="AX493" s="96">
        <v>0</v>
      </c>
      <c r="AY493" s="96">
        <v>0</v>
      </c>
      <c r="AZ493" s="96">
        <v>0</v>
      </c>
      <c r="BA493" s="96">
        <v>0</v>
      </c>
      <c r="BB493" s="96">
        <v>0</v>
      </c>
      <c r="BC493" s="96">
        <v>0</v>
      </c>
      <c r="BD493" s="96">
        <v>0</v>
      </c>
      <c r="BE493" s="96">
        <v>0</v>
      </c>
      <c r="BF493" s="96">
        <v>0</v>
      </c>
      <c r="BG493" s="96">
        <v>0</v>
      </c>
      <c r="BH493" s="96">
        <v>0</v>
      </c>
      <c r="BI493" s="96">
        <v>0</v>
      </c>
      <c r="BJ493" s="96">
        <v>0</v>
      </c>
      <c r="BK493" s="96">
        <v>0</v>
      </c>
      <c r="BL493" s="120" t="s">
        <v>4490</v>
      </c>
      <c r="BM493" s="98">
        <v>0</v>
      </c>
      <c r="BN493" s="133">
        <f t="shared" si="47"/>
        <v>0.5</v>
      </c>
      <c r="BO493" s="241">
        <v>0.5</v>
      </c>
      <c r="BP493" s="79">
        <v>0</v>
      </c>
      <c r="BQ493" s="79">
        <v>0</v>
      </c>
      <c r="BR493" s="79">
        <v>0</v>
      </c>
      <c r="BS493" s="238">
        <v>0</v>
      </c>
      <c r="BT493" s="79">
        <v>0</v>
      </c>
      <c r="BU493" s="79">
        <v>0</v>
      </c>
      <c r="BV493" s="79">
        <v>0</v>
      </c>
      <c r="BW493" s="79">
        <v>0</v>
      </c>
      <c r="BX493" s="79">
        <v>0</v>
      </c>
      <c r="BY493" s="79">
        <v>0</v>
      </c>
      <c r="BZ493" s="79">
        <v>0</v>
      </c>
      <c r="CA493" s="79">
        <v>0</v>
      </c>
      <c r="CB493" s="79">
        <v>0</v>
      </c>
      <c r="CC493" s="79">
        <v>0</v>
      </c>
      <c r="CD493" s="79">
        <v>0</v>
      </c>
      <c r="CE493" s="79">
        <v>0</v>
      </c>
      <c r="CF493" s="79">
        <v>0</v>
      </c>
      <c r="CG493" s="79">
        <v>0</v>
      </c>
      <c r="CH493" s="79">
        <v>0</v>
      </c>
      <c r="CI493" s="81">
        <f t="shared" si="44"/>
        <v>1</v>
      </c>
      <c r="CJ493" s="260">
        <f t="shared" si="41"/>
        <v>1</v>
      </c>
      <c r="CK493" s="260">
        <f t="shared" si="42"/>
        <v>0.5</v>
      </c>
      <c r="CL493" s="260">
        <f t="shared" si="43"/>
        <v>0.5</v>
      </c>
      <c r="CM493" s="83">
        <v>2</v>
      </c>
      <c r="CN493" s="83" t="s">
        <v>4965</v>
      </c>
      <c r="CO493" s="140" t="s">
        <v>4965</v>
      </c>
      <c r="CP493" s="256" t="s">
        <v>4965</v>
      </c>
      <c r="CQ493" s="85" t="s">
        <v>4965</v>
      </c>
      <c r="CR493" s="85" t="s">
        <v>4965</v>
      </c>
      <c r="CS493" s="85" t="s">
        <v>4965</v>
      </c>
      <c r="CT493" s="85" t="s">
        <v>4965</v>
      </c>
      <c r="CU493" s="85"/>
    </row>
    <row r="494" spans="1:99" ht="12" customHeight="1" x14ac:dyDescent="0.2">
      <c r="A494" s="89" t="s">
        <v>2442</v>
      </c>
      <c r="B494" s="90" t="s">
        <v>869</v>
      </c>
      <c r="C494" s="90" t="s">
        <v>1432</v>
      </c>
      <c r="D494" s="90" t="s">
        <v>1432</v>
      </c>
      <c r="E494" s="96" t="s">
        <v>870</v>
      </c>
      <c r="F494" s="90" t="s">
        <v>871</v>
      </c>
      <c r="G494" s="90" t="s">
        <v>872</v>
      </c>
      <c r="H494" s="90" t="s">
        <v>2717</v>
      </c>
      <c r="I494" s="90" t="s">
        <v>873</v>
      </c>
      <c r="J494" s="90">
        <v>527445</v>
      </c>
      <c r="K494" s="90">
        <v>177289</v>
      </c>
      <c r="L494" s="177" t="s">
        <v>4766</v>
      </c>
      <c r="M494" s="91">
        <v>42094</v>
      </c>
      <c r="N494" s="92" t="s">
        <v>1432</v>
      </c>
      <c r="O494" s="90">
        <v>2</v>
      </c>
      <c r="P494" s="90">
        <v>1</v>
      </c>
      <c r="Q494" s="93">
        <v>-1</v>
      </c>
      <c r="R494" s="90" t="s">
        <v>874</v>
      </c>
      <c r="S494" s="90" t="s">
        <v>1438</v>
      </c>
      <c r="T494" s="92" t="s">
        <v>875</v>
      </c>
      <c r="U494" s="92" t="s">
        <v>876</v>
      </c>
      <c r="V494" s="90" t="s">
        <v>1439</v>
      </c>
      <c r="W494" s="92" t="s">
        <v>1432</v>
      </c>
      <c r="X494" s="90" t="s">
        <v>1442</v>
      </c>
      <c r="Y494" s="90" t="s">
        <v>4694</v>
      </c>
      <c r="Z494" s="90" t="s">
        <v>1444</v>
      </c>
      <c r="AA494" s="90" t="s">
        <v>3714</v>
      </c>
      <c r="AB494" s="385">
        <v>1.4E-2</v>
      </c>
      <c r="AC494" s="94">
        <v>42094</v>
      </c>
      <c r="AD494" s="95" t="s">
        <v>1432</v>
      </c>
      <c r="AE494" s="157" t="s">
        <v>3063</v>
      </c>
      <c r="AF494" s="96" t="s">
        <v>1445</v>
      </c>
      <c r="AG494" s="96">
        <v>0</v>
      </c>
      <c r="AH494" s="96">
        <v>0</v>
      </c>
      <c r="AI494" s="96">
        <v>0</v>
      </c>
      <c r="AJ494" s="96">
        <v>0</v>
      </c>
      <c r="AK494" s="96">
        <v>-1</v>
      </c>
      <c r="AL494" s="96">
        <v>0</v>
      </c>
      <c r="AM494" s="96">
        <v>-1</v>
      </c>
      <c r="AN494" s="96">
        <v>1</v>
      </c>
      <c r="AO494" s="96">
        <v>0</v>
      </c>
      <c r="AP494" s="96">
        <v>0</v>
      </c>
      <c r="AQ494" s="96">
        <v>0</v>
      </c>
      <c r="AR494" s="96">
        <v>-1</v>
      </c>
      <c r="AS494" s="96">
        <v>0</v>
      </c>
      <c r="AT494" s="96">
        <v>-1</v>
      </c>
      <c r="AU494" s="96">
        <v>1</v>
      </c>
      <c r="AV494" s="96">
        <v>0</v>
      </c>
      <c r="AW494" s="96">
        <v>0</v>
      </c>
      <c r="AX494" s="96">
        <v>0</v>
      </c>
      <c r="AY494" s="96">
        <v>0</v>
      </c>
      <c r="AZ494" s="96">
        <v>0</v>
      </c>
      <c r="BA494" s="96">
        <v>0</v>
      </c>
      <c r="BB494" s="96">
        <v>0</v>
      </c>
      <c r="BC494" s="96">
        <v>0</v>
      </c>
      <c r="BD494" s="96">
        <v>0</v>
      </c>
      <c r="BE494" s="96">
        <v>0</v>
      </c>
      <c r="BF494" s="96">
        <v>0</v>
      </c>
      <c r="BG494" s="96">
        <v>0</v>
      </c>
      <c r="BH494" s="96">
        <v>0</v>
      </c>
      <c r="BI494" s="96">
        <v>0</v>
      </c>
      <c r="BJ494" s="96">
        <v>0</v>
      </c>
      <c r="BK494" s="96">
        <v>0</v>
      </c>
      <c r="BL494" s="120" t="s">
        <v>4490</v>
      </c>
      <c r="BM494" s="98">
        <v>0</v>
      </c>
      <c r="BN494" s="133">
        <f t="shared" si="47"/>
        <v>-0.5</v>
      </c>
      <c r="BO494" s="241">
        <v>-0.5</v>
      </c>
      <c r="BP494" s="79">
        <v>0</v>
      </c>
      <c r="BQ494" s="79">
        <v>0</v>
      </c>
      <c r="BR494" s="79">
        <v>0</v>
      </c>
      <c r="BS494" s="238">
        <v>0</v>
      </c>
      <c r="BT494" s="79">
        <v>0</v>
      </c>
      <c r="BU494" s="79">
        <v>0</v>
      </c>
      <c r="BV494" s="79">
        <v>0</v>
      </c>
      <c r="BW494" s="79">
        <v>0</v>
      </c>
      <c r="BX494" s="79">
        <v>0</v>
      </c>
      <c r="BY494" s="79">
        <v>0</v>
      </c>
      <c r="BZ494" s="79">
        <v>0</v>
      </c>
      <c r="CA494" s="79">
        <v>0</v>
      </c>
      <c r="CB494" s="79">
        <v>0</v>
      </c>
      <c r="CC494" s="79">
        <v>0</v>
      </c>
      <c r="CD494" s="79">
        <v>0</v>
      </c>
      <c r="CE494" s="79">
        <v>0</v>
      </c>
      <c r="CF494" s="79">
        <v>0</v>
      </c>
      <c r="CG494" s="79">
        <v>0</v>
      </c>
      <c r="CH494" s="79">
        <v>0</v>
      </c>
      <c r="CI494" s="81">
        <f t="shared" si="44"/>
        <v>-1</v>
      </c>
      <c r="CJ494" s="260">
        <f t="shared" si="41"/>
        <v>-1</v>
      </c>
      <c r="CK494" s="260">
        <f t="shared" si="42"/>
        <v>-0.5</v>
      </c>
      <c r="CL494" s="260">
        <f t="shared" si="43"/>
        <v>-0.5</v>
      </c>
      <c r="CM494" s="83">
        <v>2</v>
      </c>
      <c r="CN494" s="83" t="s">
        <v>4965</v>
      </c>
      <c r="CO494" s="140" t="s">
        <v>4965</v>
      </c>
      <c r="CP494" s="256" t="s">
        <v>4965</v>
      </c>
      <c r="CQ494" s="85" t="s">
        <v>4965</v>
      </c>
      <c r="CR494" s="85" t="s">
        <v>4965</v>
      </c>
      <c r="CS494" s="85" t="s">
        <v>4965</v>
      </c>
      <c r="CT494" s="85" t="s">
        <v>4965</v>
      </c>
      <c r="CU494" s="85"/>
    </row>
    <row r="495" spans="1:99" ht="12" customHeight="1" x14ac:dyDescent="0.2">
      <c r="A495" s="89" t="s">
        <v>2442</v>
      </c>
      <c r="B495" s="90" t="s">
        <v>877</v>
      </c>
      <c r="C495" s="90" t="s">
        <v>1432</v>
      </c>
      <c r="D495" s="90" t="s">
        <v>1432</v>
      </c>
      <c r="E495" s="96" t="s">
        <v>1432</v>
      </c>
      <c r="F495" s="90" t="s">
        <v>2715</v>
      </c>
      <c r="G495" s="90" t="s">
        <v>878</v>
      </c>
      <c r="H495" s="90" t="s">
        <v>3299</v>
      </c>
      <c r="I495" s="90" t="s">
        <v>879</v>
      </c>
      <c r="J495" s="90">
        <v>529529</v>
      </c>
      <c r="K495" s="90">
        <v>176787</v>
      </c>
      <c r="L495" s="177" t="s">
        <v>3066</v>
      </c>
      <c r="M495" s="91">
        <v>42094</v>
      </c>
      <c r="N495" s="92" t="s">
        <v>1432</v>
      </c>
      <c r="O495" s="90">
        <v>0</v>
      </c>
      <c r="P495" s="90">
        <v>15</v>
      </c>
      <c r="Q495" s="93">
        <v>15</v>
      </c>
      <c r="R495" s="90" t="s">
        <v>880</v>
      </c>
      <c r="S495" s="90" t="s">
        <v>1438</v>
      </c>
      <c r="T495" s="92" t="s">
        <v>881</v>
      </c>
      <c r="U495" s="92" t="s">
        <v>882</v>
      </c>
      <c r="V495" s="90" t="s">
        <v>1439</v>
      </c>
      <c r="W495" s="92" t="s">
        <v>1432</v>
      </c>
      <c r="X495" s="90" t="s">
        <v>1442</v>
      </c>
      <c r="Y495" s="90" t="s">
        <v>3893</v>
      </c>
      <c r="Z495" s="90" t="s">
        <v>883</v>
      </c>
      <c r="AA495" s="90" t="s">
        <v>1444</v>
      </c>
      <c r="AB495" s="385">
        <v>0.151</v>
      </c>
      <c r="AC495" s="94">
        <v>42094</v>
      </c>
      <c r="AD495" s="95" t="s">
        <v>1432</v>
      </c>
      <c r="AE495" s="157" t="s">
        <v>1931</v>
      </c>
      <c r="AF495" s="96" t="s">
        <v>373</v>
      </c>
      <c r="AG495" s="97"/>
      <c r="AH495" s="96">
        <v>2</v>
      </c>
      <c r="AI495" s="96">
        <v>15</v>
      </c>
      <c r="AJ495" s="96">
        <v>0</v>
      </c>
      <c r="AK495" s="96">
        <v>1</v>
      </c>
      <c r="AL495" s="96">
        <v>7</v>
      </c>
      <c r="AM495" s="96">
        <v>3</v>
      </c>
      <c r="AN495" s="96">
        <v>4</v>
      </c>
      <c r="AO495" s="96">
        <v>0</v>
      </c>
      <c r="AP495" s="96">
        <v>0</v>
      </c>
      <c r="AQ495" s="96">
        <v>0</v>
      </c>
      <c r="AR495" s="96">
        <v>1</v>
      </c>
      <c r="AS495" s="96">
        <v>7</v>
      </c>
      <c r="AT495" s="96">
        <v>0</v>
      </c>
      <c r="AU495" s="96">
        <v>0</v>
      </c>
      <c r="AV495" s="96">
        <v>0</v>
      </c>
      <c r="AW495" s="96">
        <v>0</v>
      </c>
      <c r="AX495" s="96">
        <v>0</v>
      </c>
      <c r="AY495" s="96">
        <v>0</v>
      </c>
      <c r="AZ495" s="96">
        <v>0</v>
      </c>
      <c r="BA495" s="96">
        <v>3</v>
      </c>
      <c r="BB495" s="96">
        <v>4</v>
      </c>
      <c r="BC495" s="96">
        <v>0</v>
      </c>
      <c r="BD495" s="96">
        <v>0</v>
      </c>
      <c r="BE495" s="96">
        <v>0</v>
      </c>
      <c r="BF495" s="96">
        <v>0</v>
      </c>
      <c r="BG495" s="96">
        <v>0</v>
      </c>
      <c r="BH495" s="96">
        <v>0</v>
      </c>
      <c r="BI495" s="96">
        <v>0</v>
      </c>
      <c r="BJ495" s="96">
        <v>0</v>
      </c>
      <c r="BK495" s="96">
        <v>0</v>
      </c>
      <c r="BL495" s="120" t="s">
        <v>4490</v>
      </c>
      <c r="BM495" s="98">
        <v>0</v>
      </c>
      <c r="BN495" s="133">
        <f t="shared" si="47"/>
        <v>7.5</v>
      </c>
      <c r="BO495" s="241">
        <v>7.5</v>
      </c>
      <c r="BP495" s="79">
        <v>0</v>
      </c>
      <c r="BQ495" s="79">
        <v>0</v>
      </c>
      <c r="BR495" s="79">
        <v>0</v>
      </c>
      <c r="BS495" s="238">
        <v>0</v>
      </c>
      <c r="BT495" s="79">
        <v>0</v>
      </c>
      <c r="BU495" s="79">
        <v>0</v>
      </c>
      <c r="BV495" s="79">
        <v>0</v>
      </c>
      <c r="BW495" s="79">
        <v>0</v>
      </c>
      <c r="BX495" s="79">
        <v>0</v>
      </c>
      <c r="BY495" s="79">
        <v>0</v>
      </c>
      <c r="BZ495" s="79">
        <v>0</v>
      </c>
      <c r="CA495" s="79">
        <v>0</v>
      </c>
      <c r="CB495" s="79">
        <v>0</v>
      </c>
      <c r="CC495" s="79">
        <v>0</v>
      </c>
      <c r="CD495" s="79">
        <v>0</v>
      </c>
      <c r="CE495" s="79">
        <v>0</v>
      </c>
      <c r="CF495" s="79">
        <v>0</v>
      </c>
      <c r="CG495" s="79">
        <v>0</v>
      </c>
      <c r="CH495" s="79">
        <v>0</v>
      </c>
      <c r="CI495" s="81">
        <f t="shared" si="44"/>
        <v>15</v>
      </c>
      <c r="CJ495" s="260">
        <f t="shared" si="41"/>
        <v>15</v>
      </c>
      <c r="CK495" s="260">
        <f t="shared" si="42"/>
        <v>7.5</v>
      </c>
      <c r="CL495" s="260">
        <f t="shared" si="43"/>
        <v>7.5</v>
      </c>
      <c r="CM495" s="83">
        <v>8</v>
      </c>
      <c r="CN495" s="254" t="s">
        <v>4965</v>
      </c>
      <c r="CO495" s="140" t="s">
        <v>4965</v>
      </c>
      <c r="CP495" s="102" t="s">
        <v>1938</v>
      </c>
      <c r="CQ495" s="86" t="s">
        <v>4965</v>
      </c>
      <c r="CR495" s="85" t="s">
        <v>4965</v>
      </c>
      <c r="CS495" s="85" t="s">
        <v>4965</v>
      </c>
      <c r="CT495" s="85" t="s">
        <v>4965</v>
      </c>
      <c r="CU495" s="86"/>
    </row>
    <row r="496" spans="1:99" ht="12" customHeight="1" x14ac:dyDescent="0.2">
      <c r="A496" s="89" t="s">
        <v>2442</v>
      </c>
      <c r="B496" s="90" t="s">
        <v>884</v>
      </c>
      <c r="C496" s="90" t="s">
        <v>1432</v>
      </c>
      <c r="D496" s="90" t="s">
        <v>1432</v>
      </c>
      <c r="E496" s="96" t="s">
        <v>1432</v>
      </c>
      <c r="F496" s="90" t="s">
        <v>2488</v>
      </c>
      <c r="G496" s="90" t="s">
        <v>885</v>
      </c>
      <c r="H496" s="90" t="s">
        <v>2717</v>
      </c>
      <c r="I496" s="90" t="s">
        <v>1432</v>
      </c>
      <c r="J496" s="90">
        <v>527598</v>
      </c>
      <c r="K496" s="90">
        <v>176182</v>
      </c>
      <c r="L496" s="177" t="s">
        <v>3067</v>
      </c>
      <c r="M496" s="91">
        <v>42039</v>
      </c>
      <c r="N496" s="92" t="s">
        <v>1432</v>
      </c>
      <c r="O496" s="90">
        <v>0</v>
      </c>
      <c r="P496" s="90">
        <v>1</v>
      </c>
      <c r="Q496" s="93">
        <v>1</v>
      </c>
      <c r="R496" s="90" t="s">
        <v>887</v>
      </c>
      <c r="S496" s="90" t="s">
        <v>3187</v>
      </c>
      <c r="T496" s="92" t="s">
        <v>888</v>
      </c>
      <c r="U496" s="92" t="s">
        <v>273</v>
      </c>
      <c r="V496" s="90" t="s">
        <v>1439</v>
      </c>
      <c r="W496" s="92" t="s">
        <v>1432</v>
      </c>
      <c r="X496" s="90" t="s">
        <v>1442</v>
      </c>
      <c r="Y496" s="90" t="s">
        <v>3893</v>
      </c>
      <c r="Z496" s="90" t="s">
        <v>1444</v>
      </c>
      <c r="AA496" s="90" t="s">
        <v>4720</v>
      </c>
      <c r="AB496" s="385">
        <v>7.0000000000000001E-3</v>
      </c>
      <c r="AC496" s="94">
        <v>42039</v>
      </c>
      <c r="AD496" s="95" t="s">
        <v>1432</v>
      </c>
      <c r="AE496" s="157" t="s">
        <v>3063</v>
      </c>
      <c r="AF496" s="96" t="s">
        <v>1445</v>
      </c>
      <c r="AG496" s="97"/>
      <c r="AH496" s="96">
        <v>0</v>
      </c>
      <c r="AI496" s="96">
        <v>0</v>
      </c>
      <c r="AJ496" s="96">
        <v>0</v>
      </c>
      <c r="AK496" s="96">
        <v>0</v>
      </c>
      <c r="AL496" s="96">
        <v>1</v>
      </c>
      <c r="AM496" s="96">
        <v>0</v>
      </c>
      <c r="AN496" s="96">
        <v>0</v>
      </c>
      <c r="AO496" s="96">
        <v>0</v>
      </c>
      <c r="AP496" s="96">
        <v>0</v>
      </c>
      <c r="AQ496" s="96">
        <v>0</v>
      </c>
      <c r="AR496" s="96">
        <v>0</v>
      </c>
      <c r="AS496" s="96">
        <v>1</v>
      </c>
      <c r="AT496" s="96">
        <v>0</v>
      </c>
      <c r="AU496" s="96">
        <v>0</v>
      </c>
      <c r="AV496" s="96">
        <v>0</v>
      </c>
      <c r="AW496" s="96">
        <v>0</v>
      </c>
      <c r="AX496" s="96">
        <v>0</v>
      </c>
      <c r="AY496" s="96">
        <v>0</v>
      </c>
      <c r="AZ496" s="96">
        <v>0</v>
      </c>
      <c r="BA496" s="96">
        <v>0</v>
      </c>
      <c r="BB496" s="96">
        <v>0</v>
      </c>
      <c r="BC496" s="96">
        <v>0</v>
      </c>
      <c r="BD496" s="96">
        <v>0</v>
      </c>
      <c r="BE496" s="96">
        <v>0</v>
      </c>
      <c r="BF496" s="96">
        <v>0</v>
      </c>
      <c r="BG496" s="96">
        <v>0</v>
      </c>
      <c r="BH496" s="96">
        <v>0</v>
      </c>
      <c r="BI496" s="96">
        <v>0</v>
      </c>
      <c r="BJ496" s="96">
        <v>0</v>
      </c>
      <c r="BK496" s="96">
        <v>0</v>
      </c>
      <c r="BL496" s="120" t="s">
        <v>4490</v>
      </c>
      <c r="BM496" s="98">
        <v>0</v>
      </c>
      <c r="BN496" s="133">
        <f t="shared" si="47"/>
        <v>0.5</v>
      </c>
      <c r="BO496" s="241">
        <v>0.5</v>
      </c>
      <c r="BP496" s="79">
        <v>0</v>
      </c>
      <c r="BQ496" s="79">
        <v>0</v>
      </c>
      <c r="BR496" s="79">
        <v>0</v>
      </c>
      <c r="BS496" s="238">
        <v>0</v>
      </c>
      <c r="BT496" s="79">
        <v>0</v>
      </c>
      <c r="BU496" s="79">
        <v>0</v>
      </c>
      <c r="BV496" s="79">
        <v>0</v>
      </c>
      <c r="BW496" s="79">
        <v>0</v>
      </c>
      <c r="BX496" s="79">
        <v>0</v>
      </c>
      <c r="BY496" s="79">
        <v>0</v>
      </c>
      <c r="BZ496" s="79">
        <v>0</v>
      </c>
      <c r="CA496" s="79">
        <v>0</v>
      </c>
      <c r="CB496" s="79">
        <v>0</v>
      </c>
      <c r="CC496" s="79">
        <v>0</v>
      </c>
      <c r="CD496" s="79">
        <v>0</v>
      </c>
      <c r="CE496" s="79">
        <v>0</v>
      </c>
      <c r="CF496" s="79">
        <v>0</v>
      </c>
      <c r="CG496" s="79">
        <v>0</v>
      </c>
      <c r="CH496" s="79">
        <v>0</v>
      </c>
      <c r="CI496" s="81">
        <f t="shared" si="44"/>
        <v>1</v>
      </c>
      <c r="CJ496" s="260">
        <f t="shared" si="41"/>
        <v>1</v>
      </c>
      <c r="CK496" s="260">
        <f t="shared" si="42"/>
        <v>0.5</v>
      </c>
      <c r="CL496" s="260">
        <f t="shared" si="43"/>
        <v>0.5</v>
      </c>
      <c r="CM496" s="83">
        <v>8</v>
      </c>
      <c r="CN496" s="254" t="s">
        <v>4965</v>
      </c>
      <c r="CO496" s="140" t="s">
        <v>4965</v>
      </c>
      <c r="CP496" s="256" t="s">
        <v>4965</v>
      </c>
      <c r="CQ496" s="86" t="s">
        <v>4965</v>
      </c>
      <c r="CR496" s="85" t="s">
        <v>4965</v>
      </c>
      <c r="CS496" s="85" t="s">
        <v>4965</v>
      </c>
      <c r="CT496" s="85" t="s">
        <v>4965</v>
      </c>
      <c r="CU496" s="86"/>
    </row>
    <row r="497" spans="1:99" ht="12" customHeight="1" x14ac:dyDescent="0.2">
      <c r="A497" s="89" t="s">
        <v>2442</v>
      </c>
      <c r="B497" s="90" t="s">
        <v>889</v>
      </c>
      <c r="C497" s="90" t="s">
        <v>1432</v>
      </c>
      <c r="D497" s="90" t="s">
        <v>1432</v>
      </c>
      <c r="E497" s="96" t="s">
        <v>1432</v>
      </c>
      <c r="F497" s="90" t="s">
        <v>3621</v>
      </c>
      <c r="G497" s="90" t="s">
        <v>890</v>
      </c>
      <c r="H497" s="90" t="s">
        <v>2717</v>
      </c>
      <c r="I497" s="90" t="s">
        <v>4936</v>
      </c>
      <c r="J497" s="90">
        <v>526952</v>
      </c>
      <c r="K497" s="90">
        <v>175017</v>
      </c>
      <c r="L497" s="177" t="s">
        <v>3080</v>
      </c>
      <c r="M497" s="91">
        <v>42037</v>
      </c>
      <c r="N497" s="92" t="s">
        <v>1432</v>
      </c>
      <c r="O497" s="90">
        <v>4</v>
      </c>
      <c r="P497" s="90">
        <v>3</v>
      </c>
      <c r="Q497" s="93">
        <v>-1</v>
      </c>
      <c r="R497" s="90" t="s">
        <v>762</v>
      </c>
      <c r="S497" s="90" t="s">
        <v>1438</v>
      </c>
      <c r="T497" s="92" t="s">
        <v>763</v>
      </c>
      <c r="U497" s="92" t="s">
        <v>764</v>
      </c>
      <c r="V497" s="90" t="s">
        <v>1439</v>
      </c>
      <c r="W497" s="92" t="s">
        <v>1432</v>
      </c>
      <c r="X497" s="90" t="s">
        <v>1442</v>
      </c>
      <c r="Y497" s="90" t="s">
        <v>4694</v>
      </c>
      <c r="Z497" s="90" t="s">
        <v>1444</v>
      </c>
      <c r="AA497" s="90" t="s">
        <v>3714</v>
      </c>
      <c r="AB497" s="385">
        <v>1.6E-2</v>
      </c>
      <c r="AC497" s="94">
        <v>42037</v>
      </c>
      <c r="AD497" s="95" t="s">
        <v>1432</v>
      </c>
      <c r="AE497" s="157" t="s">
        <v>3063</v>
      </c>
      <c r="AF497" s="96" t="s">
        <v>1445</v>
      </c>
      <c r="AG497" s="96">
        <v>0</v>
      </c>
      <c r="AH497" s="96">
        <v>0</v>
      </c>
      <c r="AI497" s="96">
        <v>0</v>
      </c>
      <c r="AJ497" s="96">
        <v>-3</v>
      </c>
      <c r="AK497" s="96">
        <v>0</v>
      </c>
      <c r="AL497" s="96">
        <v>1</v>
      </c>
      <c r="AM497" s="96">
        <v>1</v>
      </c>
      <c r="AN497" s="96">
        <v>0</v>
      </c>
      <c r="AO497" s="96">
        <v>0</v>
      </c>
      <c r="AP497" s="96">
        <v>0</v>
      </c>
      <c r="AQ497" s="96">
        <v>-3</v>
      </c>
      <c r="AR497" s="96">
        <v>0</v>
      </c>
      <c r="AS497" s="96">
        <v>1</v>
      </c>
      <c r="AT497" s="96">
        <v>1</v>
      </c>
      <c r="AU497" s="96">
        <v>0</v>
      </c>
      <c r="AV497" s="96">
        <v>0</v>
      </c>
      <c r="AW497" s="96">
        <v>0</v>
      </c>
      <c r="AX497" s="96">
        <v>0</v>
      </c>
      <c r="AY497" s="96">
        <v>0</v>
      </c>
      <c r="AZ497" s="96">
        <v>0</v>
      </c>
      <c r="BA497" s="96">
        <v>0</v>
      </c>
      <c r="BB497" s="96">
        <v>0</v>
      </c>
      <c r="BC497" s="96">
        <v>0</v>
      </c>
      <c r="BD497" s="96">
        <v>0</v>
      </c>
      <c r="BE497" s="96">
        <v>0</v>
      </c>
      <c r="BF497" s="96">
        <v>0</v>
      </c>
      <c r="BG497" s="96">
        <v>0</v>
      </c>
      <c r="BH497" s="96">
        <v>0</v>
      </c>
      <c r="BI497" s="96">
        <v>0</v>
      </c>
      <c r="BJ497" s="96">
        <v>0</v>
      </c>
      <c r="BK497" s="96">
        <v>0</v>
      </c>
      <c r="BL497" s="120" t="s">
        <v>4490</v>
      </c>
      <c r="BM497" s="98">
        <v>0</v>
      </c>
      <c r="BN497" s="133">
        <f t="shared" si="47"/>
        <v>-0.5</v>
      </c>
      <c r="BO497" s="241">
        <v>-0.5</v>
      </c>
      <c r="BP497" s="79">
        <v>0</v>
      </c>
      <c r="BQ497" s="79">
        <v>0</v>
      </c>
      <c r="BR497" s="79">
        <v>0</v>
      </c>
      <c r="BS497" s="238">
        <v>0</v>
      </c>
      <c r="BT497" s="79">
        <v>0</v>
      </c>
      <c r="BU497" s="79">
        <v>0</v>
      </c>
      <c r="BV497" s="79">
        <v>0</v>
      </c>
      <c r="BW497" s="79">
        <v>0</v>
      </c>
      <c r="BX497" s="79">
        <v>0</v>
      </c>
      <c r="BY497" s="79">
        <v>0</v>
      </c>
      <c r="BZ497" s="79">
        <v>0</v>
      </c>
      <c r="CA497" s="79">
        <v>0</v>
      </c>
      <c r="CB497" s="79">
        <v>0</v>
      </c>
      <c r="CC497" s="79">
        <v>0</v>
      </c>
      <c r="CD497" s="79">
        <v>0</v>
      </c>
      <c r="CE497" s="79">
        <v>0</v>
      </c>
      <c r="CF497" s="79">
        <v>0</v>
      </c>
      <c r="CG497" s="79">
        <v>0</v>
      </c>
      <c r="CH497" s="79">
        <v>0</v>
      </c>
      <c r="CI497" s="81">
        <f t="shared" si="44"/>
        <v>-1</v>
      </c>
      <c r="CJ497" s="260">
        <f t="shared" si="41"/>
        <v>-1</v>
      </c>
      <c r="CK497" s="260">
        <f t="shared" si="42"/>
        <v>-0.5</v>
      </c>
      <c r="CL497" s="260">
        <f t="shared" si="43"/>
        <v>-0.5</v>
      </c>
      <c r="CM497" s="83">
        <v>2</v>
      </c>
      <c r="CN497" s="83" t="s">
        <v>4965</v>
      </c>
      <c r="CO497" s="140" t="s">
        <v>4965</v>
      </c>
      <c r="CP497" s="256" t="s">
        <v>4965</v>
      </c>
      <c r="CQ497" s="85" t="s">
        <v>4965</v>
      </c>
      <c r="CR497" s="85" t="s">
        <v>4965</v>
      </c>
      <c r="CS497" s="85" t="s">
        <v>4965</v>
      </c>
      <c r="CT497" s="85" t="s">
        <v>4965</v>
      </c>
      <c r="CU497" s="85"/>
    </row>
    <row r="498" spans="1:99" ht="12" customHeight="1" x14ac:dyDescent="0.2">
      <c r="A498" s="89" t="s">
        <v>2442</v>
      </c>
      <c r="B498" s="90" t="s">
        <v>765</v>
      </c>
      <c r="C498" s="90" t="s">
        <v>1432</v>
      </c>
      <c r="D498" s="90" t="s">
        <v>1432</v>
      </c>
      <c r="E498" s="96" t="s">
        <v>1432</v>
      </c>
      <c r="F498" s="90" t="s">
        <v>766</v>
      </c>
      <c r="G498" s="90" t="s">
        <v>2196</v>
      </c>
      <c r="H498" s="90" t="s">
        <v>3875</v>
      </c>
      <c r="I498" s="90" t="s">
        <v>2197</v>
      </c>
      <c r="J498" s="90">
        <v>528785</v>
      </c>
      <c r="K498" s="90">
        <v>173060</v>
      </c>
      <c r="L498" s="177" t="s">
        <v>3077</v>
      </c>
      <c r="M498" s="91">
        <v>42094</v>
      </c>
      <c r="N498" s="92" t="s">
        <v>1432</v>
      </c>
      <c r="O498" s="90">
        <v>0</v>
      </c>
      <c r="P498" s="90">
        <v>2</v>
      </c>
      <c r="Q498" s="93">
        <v>2</v>
      </c>
      <c r="R498" s="90" t="s">
        <v>767</v>
      </c>
      <c r="S498" s="90" t="s">
        <v>1438</v>
      </c>
      <c r="T498" s="92" t="s">
        <v>768</v>
      </c>
      <c r="U498" s="92" t="s">
        <v>1740</v>
      </c>
      <c r="V498" s="90" t="s">
        <v>1439</v>
      </c>
      <c r="W498" s="92" t="s">
        <v>1432</v>
      </c>
      <c r="X498" s="90" t="s">
        <v>1442</v>
      </c>
      <c r="Y498" s="90" t="s">
        <v>4694</v>
      </c>
      <c r="Z498" s="90" t="s">
        <v>1444</v>
      </c>
      <c r="AA498" s="90" t="s">
        <v>2713</v>
      </c>
      <c r="AB498" s="385">
        <v>1.2999999999999999E-2</v>
      </c>
      <c r="AC498" s="94">
        <v>42094</v>
      </c>
      <c r="AD498" s="95" t="s">
        <v>1432</v>
      </c>
      <c r="AE498" s="157" t="s">
        <v>3063</v>
      </c>
      <c r="AF498" s="96" t="s">
        <v>1445</v>
      </c>
      <c r="AG498" s="97"/>
      <c r="AH498" s="96">
        <v>0</v>
      </c>
      <c r="AI498" s="96">
        <v>0</v>
      </c>
      <c r="AJ498" s="96">
        <v>0</v>
      </c>
      <c r="AK498" s="96">
        <v>0</v>
      </c>
      <c r="AL498" s="96">
        <v>2</v>
      </c>
      <c r="AM498" s="96">
        <v>0</v>
      </c>
      <c r="AN498" s="96">
        <v>0</v>
      </c>
      <c r="AO498" s="96">
        <v>0</v>
      </c>
      <c r="AP498" s="96">
        <v>0</v>
      </c>
      <c r="AQ498" s="96">
        <v>0</v>
      </c>
      <c r="AR498" s="96">
        <v>0</v>
      </c>
      <c r="AS498" s="96">
        <v>2</v>
      </c>
      <c r="AT498" s="96">
        <v>0</v>
      </c>
      <c r="AU498" s="96">
        <v>0</v>
      </c>
      <c r="AV498" s="96">
        <v>0</v>
      </c>
      <c r="AW498" s="96">
        <v>0</v>
      </c>
      <c r="AX498" s="96">
        <v>0</v>
      </c>
      <c r="AY498" s="96">
        <v>0</v>
      </c>
      <c r="AZ498" s="96">
        <v>0</v>
      </c>
      <c r="BA498" s="96">
        <v>0</v>
      </c>
      <c r="BB498" s="96">
        <v>0</v>
      </c>
      <c r="BC498" s="96">
        <v>0</v>
      </c>
      <c r="BD498" s="96">
        <v>0</v>
      </c>
      <c r="BE498" s="96">
        <v>0</v>
      </c>
      <c r="BF498" s="96">
        <v>0</v>
      </c>
      <c r="BG498" s="96">
        <v>0</v>
      </c>
      <c r="BH498" s="96">
        <v>0</v>
      </c>
      <c r="BI498" s="96">
        <v>0</v>
      </c>
      <c r="BJ498" s="96">
        <v>0</v>
      </c>
      <c r="BK498" s="96">
        <v>0</v>
      </c>
      <c r="BL498" s="120" t="s">
        <v>4490</v>
      </c>
      <c r="BM498" s="98">
        <v>0</v>
      </c>
      <c r="BN498" s="133">
        <f t="shared" si="47"/>
        <v>1</v>
      </c>
      <c r="BO498" s="241">
        <v>1</v>
      </c>
      <c r="BP498" s="79">
        <v>0</v>
      </c>
      <c r="BQ498" s="79">
        <v>0</v>
      </c>
      <c r="BR498" s="79">
        <v>0</v>
      </c>
      <c r="BS498" s="238">
        <v>0</v>
      </c>
      <c r="BT498" s="79">
        <v>0</v>
      </c>
      <c r="BU498" s="79">
        <v>0</v>
      </c>
      <c r="BV498" s="79">
        <v>0</v>
      </c>
      <c r="BW498" s="79">
        <v>0</v>
      </c>
      <c r="BX498" s="79">
        <v>0</v>
      </c>
      <c r="BY498" s="79">
        <v>0</v>
      </c>
      <c r="BZ498" s="79">
        <v>0</v>
      </c>
      <c r="CA498" s="79">
        <v>0</v>
      </c>
      <c r="CB498" s="79">
        <v>0</v>
      </c>
      <c r="CC498" s="79">
        <v>0</v>
      </c>
      <c r="CD498" s="79">
        <v>0</v>
      </c>
      <c r="CE498" s="79">
        <v>0</v>
      </c>
      <c r="CF498" s="79">
        <v>0</v>
      </c>
      <c r="CG498" s="79">
        <v>0</v>
      </c>
      <c r="CH498" s="79">
        <v>0</v>
      </c>
      <c r="CI498" s="81">
        <f t="shared" si="44"/>
        <v>2</v>
      </c>
      <c r="CJ498" s="260">
        <f t="shared" si="41"/>
        <v>2</v>
      </c>
      <c r="CK498" s="260">
        <f t="shared" si="42"/>
        <v>1</v>
      </c>
      <c r="CL498" s="260">
        <f t="shared" si="43"/>
        <v>1</v>
      </c>
      <c r="CM498" s="83">
        <v>2</v>
      </c>
      <c r="CN498" s="83" t="s">
        <v>4965</v>
      </c>
      <c r="CO498" s="140" t="s">
        <v>4965</v>
      </c>
      <c r="CP498" s="256" t="s">
        <v>4965</v>
      </c>
      <c r="CQ498" s="85" t="s">
        <v>4965</v>
      </c>
      <c r="CR498" s="85" t="s">
        <v>4965</v>
      </c>
      <c r="CS498" s="85" t="s">
        <v>4965</v>
      </c>
      <c r="CT498" s="85" t="s">
        <v>4965</v>
      </c>
      <c r="CU498" s="85"/>
    </row>
    <row r="499" spans="1:99" ht="12" customHeight="1" x14ac:dyDescent="0.2">
      <c r="A499" s="89" t="s">
        <v>2442</v>
      </c>
      <c r="B499" s="90" t="s">
        <v>769</v>
      </c>
      <c r="C499" s="90" t="s">
        <v>1432</v>
      </c>
      <c r="D499" s="90" t="s">
        <v>1432</v>
      </c>
      <c r="E499" s="96" t="s">
        <v>770</v>
      </c>
      <c r="F499" s="90" t="s">
        <v>4282</v>
      </c>
      <c r="G499" s="90" t="s">
        <v>2347</v>
      </c>
      <c r="H499" s="90" t="s">
        <v>1435</v>
      </c>
      <c r="I499" s="90" t="s">
        <v>771</v>
      </c>
      <c r="J499" s="90">
        <v>527890</v>
      </c>
      <c r="K499" s="90">
        <v>170978</v>
      </c>
      <c r="L499" s="177" t="s">
        <v>3082</v>
      </c>
      <c r="M499" s="91">
        <v>42094</v>
      </c>
      <c r="N499" s="92" t="s">
        <v>1432</v>
      </c>
      <c r="O499" s="90">
        <v>1</v>
      </c>
      <c r="P499" s="90">
        <v>2</v>
      </c>
      <c r="Q499" s="93">
        <v>1</v>
      </c>
      <c r="R499" s="90" t="s">
        <v>772</v>
      </c>
      <c r="S499" s="90" t="s">
        <v>1438</v>
      </c>
      <c r="T499" s="92" t="s">
        <v>773</v>
      </c>
      <c r="U499" s="92" t="s">
        <v>774</v>
      </c>
      <c r="V499" s="90" t="s">
        <v>1439</v>
      </c>
      <c r="W499" s="92" t="s">
        <v>1432</v>
      </c>
      <c r="X499" s="90" t="s">
        <v>1442</v>
      </c>
      <c r="Y499" s="90" t="s">
        <v>4694</v>
      </c>
      <c r="Z499" s="90" t="s">
        <v>1444</v>
      </c>
      <c r="AA499" s="90" t="s">
        <v>2723</v>
      </c>
      <c r="AB499" s="385">
        <v>8.9999999999999993E-3</v>
      </c>
      <c r="AC499" s="94">
        <v>42094</v>
      </c>
      <c r="AD499" s="95" t="s">
        <v>1432</v>
      </c>
      <c r="AE499" s="157" t="s">
        <v>3063</v>
      </c>
      <c r="AF499" s="96" t="s">
        <v>1445</v>
      </c>
      <c r="AG499" s="97"/>
      <c r="AH499" s="96">
        <v>0</v>
      </c>
      <c r="AI499" s="96">
        <v>0</v>
      </c>
      <c r="AJ499" s="96">
        <v>0</v>
      </c>
      <c r="AK499" s="96">
        <v>0</v>
      </c>
      <c r="AL499" s="96">
        <v>2</v>
      </c>
      <c r="AM499" s="96">
        <v>-1</v>
      </c>
      <c r="AN499" s="96">
        <v>0</v>
      </c>
      <c r="AO499" s="96">
        <v>0</v>
      </c>
      <c r="AP499" s="96">
        <v>0</v>
      </c>
      <c r="AQ499" s="96">
        <v>0</v>
      </c>
      <c r="AR499" s="96">
        <v>0</v>
      </c>
      <c r="AS499" s="96">
        <v>2</v>
      </c>
      <c r="AT499" s="96">
        <v>-1</v>
      </c>
      <c r="AU499" s="96">
        <v>0</v>
      </c>
      <c r="AV499" s="96">
        <v>0</v>
      </c>
      <c r="AW499" s="96">
        <v>0</v>
      </c>
      <c r="AX499" s="96">
        <v>0</v>
      </c>
      <c r="AY499" s="96">
        <v>0</v>
      </c>
      <c r="AZ499" s="96">
        <v>0</v>
      </c>
      <c r="BA499" s="96">
        <v>0</v>
      </c>
      <c r="BB499" s="96">
        <v>0</v>
      </c>
      <c r="BC499" s="96">
        <v>0</v>
      </c>
      <c r="BD499" s="96">
        <v>0</v>
      </c>
      <c r="BE499" s="96">
        <v>0</v>
      </c>
      <c r="BF499" s="96">
        <v>0</v>
      </c>
      <c r="BG499" s="96">
        <v>0</v>
      </c>
      <c r="BH499" s="96">
        <v>0</v>
      </c>
      <c r="BI499" s="96">
        <v>0</v>
      </c>
      <c r="BJ499" s="96">
        <v>0</v>
      </c>
      <c r="BK499" s="96">
        <v>0</v>
      </c>
      <c r="BL499" s="120" t="s">
        <v>4490</v>
      </c>
      <c r="BM499" s="98">
        <v>0</v>
      </c>
      <c r="BN499" s="133">
        <f t="shared" si="47"/>
        <v>0.5</v>
      </c>
      <c r="BO499" s="241">
        <v>0.5</v>
      </c>
      <c r="BP499" s="79">
        <v>0</v>
      </c>
      <c r="BQ499" s="79">
        <v>0</v>
      </c>
      <c r="BR499" s="79">
        <v>0</v>
      </c>
      <c r="BS499" s="238">
        <v>0</v>
      </c>
      <c r="BT499" s="79">
        <v>0</v>
      </c>
      <c r="BU499" s="79">
        <v>0</v>
      </c>
      <c r="BV499" s="79">
        <v>0</v>
      </c>
      <c r="BW499" s="79">
        <v>0</v>
      </c>
      <c r="BX499" s="79">
        <v>0</v>
      </c>
      <c r="BY499" s="79">
        <v>0</v>
      </c>
      <c r="BZ499" s="79">
        <v>0</v>
      </c>
      <c r="CA499" s="79">
        <v>0</v>
      </c>
      <c r="CB499" s="79">
        <v>0</v>
      </c>
      <c r="CC499" s="79">
        <v>0</v>
      </c>
      <c r="CD499" s="79">
        <v>0</v>
      </c>
      <c r="CE499" s="79">
        <v>0</v>
      </c>
      <c r="CF499" s="79">
        <v>0</v>
      </c>
      <c r="CG499" s="79">
        <v>0</v>
      </c>
      <c r="CH499" s="79">
        <v>0</v>
      </c>
      <c r="CI499" s="81">
        <f t="shared" si="44"/>
        <v>1</v>
      </c>
      <c r="CJ499" s="260">
        <f t="shared" si="41"/>
        <v>1</v>
      </c>
      <c r="CK499" s="260">
        <f t="shared" si="42"/>
        <v>0.5</v>
      </c>
      <c r="CL499" s="260">
        <f t="shared" si="43"/>
        <v>0.5</v>
      </c>
      <c r="CM499" s="83">
        <v>2</v>
      </c>
      <c r="CN499" s="83" t="s">
        <v>4965</v>
      </c>
      <c r="CO499" s="140" t="s">
        <v>4965</v>
      </c>
      <c r="CP499" s="256" t="s">
        <v>4965</v>
      </c>
      <c r="CQ499" s="85" t="s">
        <v>4965</v>
      </c>
      <c r="CR499" s="85" t="s">
        <v>4965</v>
      </c>
      <c r="CS499" s="85" t="s">
        <v>4965</v>
      </c>
      <c r="CT499" s="85" t="s">
        <v>4965</v>
      </c>
      <c r="CU499" s="85"/>
    </row>
    <row r="500" spans="1:99" ht="12" customHeight="1" x14ac:dyDescent="0.2">
      <c r="A500" s="89" t="s">
        <v>2442</v>
      </c>
      <c r="B500" s="90" t="s">
        <v>775</v>
      </c>
      <c r="C500" s="90" t="s">
        <v>1432</v>
      </c>
      <c r="D500" s="90" t="s">
        <v>1432</v>
      </c>
      <c r="E500" s="96" t="s">
        <v>776</v>
      </c>
      <c r="F500" s="90" t="s">
        <v>3865</v>
      </c>
      <c r="G500" s="90" t="s">
        <v>2716</v>
      </c>
      <c r="H500" s="90" t="s">
        <v>2717</v>
      </c>
      <c r="I500" s="90" t="s">
        <v>777</v>
      </c>
      <c r="J500" s="90">
        <v>528476</v>
      </c>
      <c r="K500" s="90">
        <v>175775</v>
      </c>
      <c r="L500" s="177" t="s">
        <v>3085</v>
      </c>
      <c r="M500" s="91">
        <v>42094</v>
      </c>
      <c r="N500" s="92" t="s">
        <v>1432</v>
      </c>
      <c r="O500" s="90">
        <v>0</v>
      </c>
      <c r="P500" s="90">
        <v>1</v>
      </c>
      <c r="Q500" s="93">
        <v>1</v>
      </c>
      <c r="R500" s="90" t="s">
        <v>778</v>
      </c>
      <c r="S500" s="90" t="s">
        <v>1438</v>
      </c>
      <c r="T500" s="92" t="s">
        <v>779</v>
      </c>
      <c r="U500" s="92" t="s">
        <v>780</v>
      </c>
      <c r="V500" s="90" t="s">
        <v>1439</v>
      </c>
      <c r="W500" s="92" t="s">
        <v>1432</v>
      </c>
      <c r="X500" s="90" t="s">
        <v>1442</v>
      </c>
      <c r="Y500" s="90" t="s">
        <v>3893</v>
      </c>
      <c r="Z500" s="90" t="s">
        <v>1444</v>
      </c>
      <c r="AA500" s="90" t="s">
        <v>1136</v>
      </c>
      <c r="AB500" s="385">
        <v>4.0000000000000001E-3</v>
      </c>
      <c r="AC500" s="94">
        <v>42094</v>
      </c>
      <c r="AD500" s="95" t="s">
        <v>1432</v>
      </c>
      <c r="AE500" s="157" t="s">
        <v>3063</v>
      </c>
      <c r="AF500" s="96" t="s">
        <v>1445</v>
      </c>
      <c r="AG500" s="96">
        <v>0</v>
      </c>
      <c r="AH500" s="96">
        <v>0</v>
      </c>
      <c r="AI500" s="96">
        <v>0</v>
      </c>
      <c r="AJ500" s="96">
        <v>1</v>
      </c>
      <c r="AK500" s="96">
        <v>0</v>
      </c>
      <c r="AL500" s="96">
        <v>0</v>
      </c>
      <c r="AM500" s="96">
        <v>0</v>
      </c>
      <c r="AN500" s="96">
        <v>0</v>
      </c>
      <c r="AO500" s="96">
        <v>0</v>
      </c>
      <c r="AP500" s="96">
        <v>0</v>
      </c>
      <c r="AQ500" s="96">
        <v>1</v>
      </c>
      <c r="AR500" s="96">
        <v>0</v>
      </c>
      <c r="AS500" s="96">
        <v>0</v>
      </c>
      <c r="AT500" s="96">
        <v>0</v>
      </c>
      <c r="AU500" s="96">
        <v>0</v>
      </c>
      <c r="AV500" s="96">
        <v>0</v>
      </c>
      <c r="AW500" s="96">
        <v>0</v>
      </c>
      <c r="AX500" s="96">
        <v>0</v>
      </c>
      <c r="AY500" s="96">
        <v>0</v>
      </c>
      <c r="AZ500" s="96">
        <v>0</v>
      </c>
      <c r="BA500" s="96">
        <v>0</v>
      </c>
      <c r="BB500" s="96">
        <v>0</v>
      </c>
      <c r="BC500" s="96">
        <v>0</v>
      </c>
      <c r="BD500" s="96">
        <v>0</v>
      </c>
      <c r="BE500" s="96">
        <v>0</v>
      </c>
      <c r="BF500" s="96">
        <v>0</v>
      </c>
      <c r="BG500" s="96">
        <v>0</v>
      </c>
      <c r="BH500" s="96">
        <v>0</v>
      </c>
      <c r="BI500" s="96">
        <v>0</v>
      </c>
      <c r="BJ500" s="96">
        <v>0</v>
      </c>
      <c r="BK500" s="96">
        <v>0</v>
      </c>
      <c r="BL500" s="120" t="s">
        <v>4490</v>
      </c>
      <c r="BM500" s="98">
        <v>0</v>
      </c>
      <c r="BN500" s="133">
        <f t="shared" si="47"/>
        <v>0.5</v>
      </c>
      <c r="BO500" s="241">
        <v>0.5</v>
      </c>
      <c r="BP500" s="79">
        <v>0</v>
      </c>
      <c r="BQ500" s="79">
        <v>0</v>
      </c>
      <c r="BR500" s="79">
        <v>0</v>
      </c>
      <c r="BS500" s="238">
        <v>0</v>
      </c>
      <c r="BT500" s="79">
        <v>0</v>
      </c>
      <c r="BU500" s="79">
        <v>0</v>
      </c>
      <c r="BV500" s="79">
        <v>0</v>
      </c>
      <c r="BW500" s="79">
        <v>0</v>
      </c>
      <c r="BX500" s="79">
        <v>0</v>
      </c>
      <c r="BY500" s="79">
        <v>0</v>
      </c>
      <c r="BZ500" s="79">
        <v>0</v>
      </c>
      <c r="CA500" s="79">
        <v>0</v>
      </c>
      <c r="CB500" s="79">
        <v>0</v>
      </c>
      <c r="CC500" s="79">
        <v>0</v>
      </c>
      <c r="CD500" s="79">
        <v>0</v>
      </c>
      <c r="CE500" s="79">
        <v>0</v>
      </c>
      <c r="CF500" s="79">
        <v>0</v>
      </c>
      <c r="CG500" s="79">
        <v>0</v>
      </c>
      <c r="CH500" s="79">
        <v>0</v>
      </c>
      <c r="CI500" s="81">
        <f t="shared" si="44"/>
        <v>1</v>
      </c>
      <c r="CJ500" s="260">
        <f t="shared" si="41"/>
        <v>1</v>
      </c>
      <c r="CK500" s="260">
        <f t="shared" si="42"/>
        <v>0.5</v>
      </c>
      <c r="CL500" s="260">
        <f t="shared" si="43"/>
        <v>0.5</v>
      </c>
      <c r="CM500" s="83">
        <v>8</v>
      </c>
      <c r="CN500" s="254" t="s">
        <v>4965</v>
      </c>
      <c r="CO500" s="140" t="s">
        <v>4965</v>
      </c>
      <c r="CP500" s="256" t="s">
        <v>4965</v>
      </c>
      <c r="CQ500" s="86" t="s">
        <v>4965</v>
      </c>
      <c r="CR500" s="85" t="s">
        <v>4965</v>
      </c>
      <c r="CS500" s="85" t="s">
        <v>4965</v>
      </c>
      <c r="CT500" s="85" t="s">
        <v>4965</v>
      </c>
      <c r="CU500" s="86"/>
    </row>
    <row r="501" spans="1:99" ht="12" customHeight="1" x14ac:dyDescent="0.2">
      <c r="A501" s="89" t="s">
        <v>2442</v>
      </c>
      <c r="B501" s="90" t="s">
        <v>781</v>
      </c>
      <c r="C501" s="90" t="s">
        <v>1432</v>
      </c>
      <c r="D501" s="90" t="s">
        <v>1432</v>
      </c>
      <c r="E501" s="96" t="s">
        <v>782</v>
      </c>
      <c r="F501" s="90" t="s">
        <v>2724</v>
      </c>
      <c r="G501" s="90" t="s">
        <v>2531</v>
      </c>
      <c r="H501" s="90" t="s">
        <v>1885</v>
      </c>
      <c r="I501" s="90" t="s">
        <v>783</v>
      </c>
      <c r="J501" s="90">
        <v>526259</v>
      </c>
      <c r="K501" s="90">
        <v>174786</v>
      </c>
      <c r="L501" s="177" t="s">
        <v>3080</v>
      </c>
      <c r="M501" s="91">
        <v>41982</v>
      </c>
      <c r="N501" s="92" t="s">
        <v>1432</v>
      </c>
      <c r="O501" s="90">
        <v>0</v>
      </c>
      <c r="P501" s="90">
        <v>16</v>
      </c>
      <c r="Q501" s="93">
        <v>16</v>
      </c>
      <c r="R501" s="90" t="s">
        <v>784</v>
      </c>
      <c r="S501" s="90" t="s">
        <v>1389</v>
      </c>
      <c r="T501" s="92" t="s">
        <v>785</v>
      </c>
      <c r="U501" s="92" t="s">
        <v>786</v>
      </c>
      <c r="V501" s="90" t="s">
        <v>1439</v>
      </c>
      <c r="W501" s="92" t="s">
        <v>1432</v>
      </c>
      <c r="X501" s="90" t="s">
        <v>1442</v>
      </c>
      <c r="Y501" s="90" t="s">
        <v>3893</v>
      </c>
      <c r="Z501" s="90" t="s">
        <v>1444</v>
      </c>
      <c r="AA501" s="90" t="s">
        <v>4720</v>
      </c>
      <c r="AB501" s="385">
        <v>7.0000000000000007E-2</v>
      </c>
      <c r="AC501" s="94">
        <v>41982</v>
      </c>
      <c r="AD501" s="95" t="s">
        <v>1432</v>
      </c>
      <c r="AE501" s="157" t="s">
        <v>3063</v>
      </c>
      <c r="AF501" s="96" t="s">
        <v>1445</v>
      </c>
      <c r="AG501" s="96">
        <v>0</v>
      </c>
      <c r="AH501" s="96">
        <v>0</v>
      </c>
      <c r="AI501" s="96">
        <v>0</v>
      </c>
      <c r="AJ501" s="96">
        <v>0</v>
      </c>
      <c r="AK501" s="96">
        <v>4</v>
      </c>
      <c r="AL501" s="96">
        <v>12</v>
      </c>
      <c r="AM501" s="96">
        <v>0</v>
      </c>
      <c r="AN501" s="96">
        <v>0</v>
      </c>
      <c r="AO501" s="96">
        <v>0</v>
      </c>
      <c r="AP501" s="96">
        <v>0</v>
      </c>
      <c r="AQ501" s="96">
        <v>0</v>
      </c>
      <c r="AR501" s="96">
        <v>4</v>
      </c>
      <c r="AS501" s="96">
        <v>12</v>
      </c>
      <c r="AT501" s="96">
        <v>0</v>
      </c>
      <c r="AU501" s="96">
        <v>0</v>
      </c>
      <c r="AV501" s="96">
        <v>0</v>
      </c>
      <c r="AW501" s="96">
        <v>0</v>
      </c>
      <c r="AX501" s="96">
        <v>0</v>
      </c>
      <c r="AY501" s="96">
        <v>0</v>
      </c>
      <c r="AZ501" s="96">
        <v>0</v>
      </c>
      <c r="BA501" s="96">
        <v>0</v>
      </c>
      <c r="BB501" s="96">
        <v>0</v>
      </c>
      <c r="BC501" s="96">
        <v>0</v>
      </c>
      <c r="BD501" s="96">
        <v>0</v>
      </c>
      <c r="BE501" s="96">
        <v>0</v>
      </c>
      <c r="BF501" s="96">
        <v>0</v>
      </c>
      <c r="BG501" s="96">
        <v>0</v>
      </c>
      <c r="BH501" s="96">
        <v>0</v>
      </c>
      <c r="BI501" s="96">
        <v>0</v>
      </c>
      <c r="BJ501" s="96">
        <v>0</v>
      </c>
      <c r="BK501" s="96">
        <v>0</v>
      </c>
      <c r="BL501" s="120" t="s">
        <v>4490</v>
      </c>
      <c r="BM501" s="98">
        <v>0</v>
      </c>
      <c r="BN501" s="133">
        <f t="shared" si="47"/>
        <v>8</v>
      </c>
      <c r="BO501" s="241">
        <v>8</v>
      </c>
      <c r="BP501" s="79">
        <v>0</v>
      </c>
      <c r="BQ501" s="79">
        <v>0</v>
      </c>
      <c r="BR501" s="79">
        <v>0</v>
      </c>
      <c r="BS501" s="238">
        <v>0</v>
      </c>
      <c r="BT501" s="79">
        <v>0</v>
      </c>
      <c r="BU501" s="79">
        <v>0</v>
      </c>
      <c r="BV501" s="79">
        <v>0</v>
      </c>
      <c r="BW501" s="79">
        <v>0</v>
      </c>
      <c r="BX501" s="79">
        <v>0</v>
      </c>
      <c r="BY501" s="79">
        <v>0</v>
      </c>
      <c r="BZ501" s="79">
        <v>0</v>
      </c>
      <c r="CA501" s="79">
        <v>0</v>
      </c>
      <c r="CB501" s="79">
        <v>0</v>
      </c>
      <c r="CC501" s="79">
        <v>0</v>
      </c>
      <c r="CD501" s="79">
        <v>0</v>
      </c>
      <c r="CE501" s="79">
        <v>0</v>
      </c>
      <c r="CF501" s="79">
        <v>0</v>
      </c>
      <c r="CG501" s="79">
        <v>0</v>
      </c>
      <c r="CH501" s="79">
        <v>0</v>
      </c>
      <c r="CI501" s="81">
        <f t="shared" si="44"/>
        <v>16</v>
      </c>
      <c r="CJ501" s="260">
        <f t="shared" si="41"/>
        <v>16</v>
      </c>
      <c r="CK501" s="260">
        <f t="shared" si="42"/>
        <v>8</v>
      </c>
      <c r="CL501" s="260">
        <f t="shared" si="43"/>
        <v>8</v>
      </c>
      <c r="CM501" s="83">
        <v>8</v>
      </c>
      <c r="CN501" s="254" t="s">
        <v>4965</v>
      </c>
      <c r="CO501" s="140" t="s">
        <v>4965</v>
      </c>
      <c r="CP501" s="256" t="s">
        <v>4965</v>
      </c>
      <c r="CQ501" s="86" t="s">
        <v>4965</v>
      </c>
      <c r="CR501" s="85" t="s">
        <v>4965</v>
      </c>
      <c r="CS501" s="85" t="s">
        <v>4965</v>
      </c>
      <c r="CT501" s="85" t="s">
        <v>4965</v>
      </c>
      <c r="CU501" s="86"/>
    </row>
    <row r="502" spans="1:99" ht="12" customHeight="1" x14ac:dyDescent="0.2">
      <c r="A502" s="89" t="s">
        <v>2442</v>
      </c>
      <c r="B502" s="90" t="s">
        <v>787</v>
      </c>
      <c r="C502" s="90" t="s">
        <v>1432</v>
      </c>
      <c r="D502" s="90" t="s">
        <v>1432</v>
      </c>
      <c r="E502" s="96" t="s">
        <v>788</v>
      </c>
      <c r="F502" s="90" t="s">
        <v>4820</v>
      </c>
      <c r="G502" s="90" t="s">
        <v>789</v>
      </c>
      <c r="H502" s="90" t="s">
        <v>2717</v>
      </c>
      <c r="I502" s="90" t="s">
        <v>790</v>
      </c>
      <c r="J502" s="90">
        <v>527292</v>
      </c>
      <c r="K502" s="90">
        <v>177189</v>
      </c>
      <c r="L502" s="177" t="s">
        <v>4766</v>
      </c>
      <c r="M502" s="91">
        <v>42087</v>
      </c>
      <c r="N502" s="92" t="s">
        <v>1432</v>
      </c>
      <c r="O502" s="90">
        <v>0</v>
      </c>
      <c r="P502" s="90">
        <v>1</v>
      </c>
      <c r="Q502" s="93">
        <v>1</v>
      </c>
      <c r="R502" s="90" t="s">
        <v>1067</v>
      </c>
      <c r="S502" s="90" t="s">
        <v>3187</v>
      </c>
      <c r="T502" s="92" t="s">
        <v>875</v>
      </c>
      <c r="U502" s="92" t="s">
        <v>1068</v>
      </c>
      <c r="V502" s="90" t="s">
        <v>1439</v>
      </c>
      <c r="W502" s="92" t="s">
        <v>1432</v>
      </c>
      <c r="X502" s="90" t="s">
        <v>1442</v>
      </c>
      <c r="Y502" s="90" t="s">
        <v>3893</v>
      </c>
      <c r="Z502" s="90" t="s">
        <v>1444</v>
      </c>
      <c r="AA502" s="90" t="s">
        <v>4720</v>
      </c>
      <c r="AB502" s="385">
        <v>8.6999999999999994E-2</v>
      </c>
      <c r="AC502" s="94">
        <v>42087</v>
      </c>
      <c r="AD502" s="95" t="s">
        <v>1432</v>
      </c>
      <c r="AE502" s="157" t="s">
        <v>3063</v>
      </c>
      <c r="AF502" s="96" t="s">
        <v>1445</v>
      </c>
      <c r="AG502" s="96">
        <v>0</v>
      </c>
      <c r="AH502" s="96">
        <v>0</v>
      </c>
      <c r="AI502" s="96">
        <v>0</v>
      </c>
      <c r="AJ502" s="96">
        <v>0</v>
      </c>
      <c r="AK502" s="96">
        <v>0</v>
      </c>
      <c r="AL502" s="96">
        <v>0</v>
      </c>
      <c r="AM502" s="96">
        <v>0</v>
      </c>
      <c r="AN502" s="96">
        <v>1</v>
      </c>
      <c r="AO502" s="96">
        <v>0</v>
      </c>
      <c r="AP502" s="96">
        <v>0</v>
      </c>
      <c r="AQ502" s="96">
        <v>0</v>
      </c>
      <c r="AR502" s="96">
        <v>0</v>
      </c>
      <c r="AS502" s="96">
        <v>0</v>
      </c>
      <c r="AT502" s="96">
        <v>0</v>
      </c>
      <c r="AU502" s="96">
        <v>1</v>
      </c>
      <c r="AV502" s="96">
        <v>0</v>
      </c>
      <c r="AW502" s="96">
        <v>0</v>
      </c>
      <c r="AX502" s="96">
        <v>0</v>
      </c>
      <c r="AY502" s="96">
        <v>0</v>
      </c>
      <c r="AZ502" s="96">
        <v>0</v>
      </c>
      <c r="BA502" s="96">
        <v>0</v>
      </c>
      <c r="BB502" s="96">
        <v>0</v>
      </c>
      <c r="BC502" s="96">
        <v>0</v>
      </c>
      <c r="BD502" s="96">
        <v>0</v>
      </c>
      <c r="BE502" s="96">
        <v>0</v>
      </c>
      <c r="BF502" s="96">
        <v>0</v>
      </c>
      <c r="BG502" s="96">
        <v>0</v>
      </c>
      <c r="BH502" s="96">
        <v>0</v>
      </c>
      <c r="BI502" s="96">
        <v>0</v>
      </c>
      <c r="BJ502" s="96">
        <v>0</v>
      </c>
      <c r="BK502" s="96">
        <v>0</v>
      </c>
      <c r="BL502" s="120" t="s">
        <v>4490</v>
      </c>
      <c r="BM502" s="98">
        <v>0</v>
      </c>
      <c r="BN502" s="133">
        <f t="shared" si="47"/>
        <v>0.5</v>
      </c>
      <c r="BO502" s="241">
        <v>0.5</v>
      </c>
      <c r="BP502" s="79">
        <v>0</v>
      </c>
      <c r="BQ502" s="79">
        <v>0</v>
      </c>
      <c r="BR502" s="79">
        <v>0</v>
      </c>
      <c r="BS502" s="238">
        <v>0</v>
      </c>
      <c r="BT502" s="79">
        <v>0</v>
      </c>
      <c r="BU502" s="79">
        <v>0</v>
      </c>
      <c r="BV502" s="79">
        <v>0</v>
      </c>
      <c r="BW502" s="79">
        <v>0</v>
      </c>
      <c r="BX502" s="79">
        <v>0</v>
      </c>
      <c r="BY502" s="79">
        <v>0</v>
      </c>
      <c r="BZ502" s="79">
        <v>0</v>
      </c>
      <c r="CA502" s="79">
        <v>0</v>
      </c>
      <c r="CB502" s="79">
        <v>0</v>
      </c>
      <c r="CC502" s="79">
        <v>0</v>
      </c>
      <c r="CD502" s="79">
        <v>0</v>
      </c>
      <c r="CE502" s="79">
        <v>0</v>
      </c>
      <c r="CF502" s="79">
        <v>0</v>
      </c>
      <c r="CG502" s="79">
        <v>0</v>
      </c>
      <c r="CH502" s="79">
        <v>0</v>
      </c>
      <c r="CI502" s="81">
        <f t="shared" si="44"/>
        <v>1</v>
      </c>
      <c r="CJ502" s="260">
        <f t="shared" si="41"/>
        <v>1</v>
      </c>
      <c r="CK502" s="260">
        <f t="shared" si="42"/>
        <v>0.5</v>
      </c>
      <c r="CL502" s="260">
        <f t="shared" si="43"/>
        <v>0.5</v>
      </c>
      <c r="CM502" s="83">
        <v>8</v>
      </c>
      <c r="CN502" s="254" t="s">
        <v>4965</v>
      </c>
      <c r="CO502" s="140" t="s">
        <v>4965</v>
      </c>
      <c r="CP502" s="256" t="s">
        <v>4965</v>
      </c>
      <c r="CQ502" s="86" t="s">
        <v>4965</v>
      </c>
      <c r="CR502" s="85" t="s">
        <v>4965</v>
      </c>
      <c r="CS502" s="85" t="s">
        <v>4965</v>
      </c>
      <c r="CT502" s="85" t="s">
        <v>4965</v>
      </c>
      <c r="CU502" s="86"/>
    </row>
    <row r="503" spans="1:99" ht="12" customHeight="1" x14ac:dyDescent="0.2">
      <c r="A503" s="89" t="s">
        <v>2442</v>
      </c>
      <c r="B503" s="90" t="s">
        <v>1069</v>
      </c>
      <c r="C503" s="90" t="s">
        <v>1432</v>
      </c>
      <c r="D503" s="90" t="s">
        <v>1432</v>
      </c>
      <c r="E503" s="96" t="s">
        <v>1432</v>
      </c>
      <c r="F503" s="90" t="s">
        <v>280</v>
      </c>
      <c r="G503" s="90" t="s">
        <v>1070</v>
      </c>
      <c r="H503" s="90" t="s">
        <v>1458</v>
      </c>
      <c r="I503" s="90" t="s">
        <v>1071</v>
      </c>
      <c r="J503" s="90">
        <v>523865</v>
      </c>
      <c r="K503" s="90">
        <v>175413</v>
      </c>
      <c r="L503" s="177" t="s">
        <v>3088</v>
      </c>
      <c r="M503" s="91">
        <v>42094</v>
      </c>
      <c r="N503" s="92" t="s">
        <v>1432</v>
      </c>
      <c r="O503" s="90">
        <v>1</v>
      </c>
      <c r="P503" s="90">
        <v>2</v>
      </c>
      <c r="Q503" s="93">
        <v>1</v>
      </c>
      <c r="R503" s="90" t="s">
        <v>2</v>
      </c>
      <c r="S503" s="90" t="s">
        <v>1438</v>
      </c>
      <c r="T503" s="92" t="s">
        <v>774</v>
      </c>
      <c r="U503" s="92" t="s">
        <v>1072</v>
      </c>
      <c r="V503" s="90" t="s">
        <v>1439</v>
      </c>
      <c r="W503" s="92" t="s">
        <v>1432</v>
      </c>
      <c r="X503" s="90" t="s">
        <v>1442</v>
      </c>
      <c r="Y503" s="90" t="s">
        <v>4694</v>
      </c>
      <c r="Z503" s="90" t="s">
        <v>1444</v>
      </c>
      <c r="AA503" s="90" t="s">
        <v>1454</v>
      </c>
      <c r="AB503" s="385">
        <v>8.9999999999999993E-3</v>
      </c>
      <c r="AC503" s="94">
        <v>42094</v>
      </c>
      <c r="AD503" s="95" t="s">
        <v>1432</v>
      </c>
      <c r="AE503" s="157" t="s">
        <v>3063</v>
      </c>
      <c r="AF503" s="96" t="s">
        <v>1445</v>
      </c>
      <c r="AG503" s="96">
        <v>0</v>
      </c>
      <c r="AH503" s="96">
        <v>0</v>
      </c>
      <c r="AI503" s="96">
        <v>0</v>
      </c>
      <c r="AJ503" s="96">
        <v>0</v>
      </c>
      <c r="AK503" s="96">
        <v>0</v>
      </c>
      <c r="AL503" s="96">
        <v>1</v>
      </c>
      <c r="AM503" s="96">
        <v>1</v>
      </c>
      <c r="AN503" s="96">
        <v>-1</v>
      </c>
      <c r="AO503" s="96">
        <v>0</v>
      </c>
      <c r="AP503" s="96">
        <v>0</v>
      </c>
      <c r="AQ503" s="96">
        <v>0</v>
      </c>
      <c r="AR503" s="96">
        <v>0</v>
      </c>
      <c r="AS503" s="96">
        <v>1</v>
      </c>
      <c r="AT503" s="96">
        <v>1</v>
      </c>
      <c r="AU503" s="96">
        <v>0</v>
      </c>
      <c r="AV503" s="96">
        <v>0</v>
      </c>
      <c r="AW503" s="96">
        <v>0</v>
      </c>
      <c r="AX503" s="96">
        <v>0</v>
      </c>
      <c r="AY503" s="96">
        <v>0</v>
      </c>
      <c r="AZ503" s="96">
        <v>0</v>
      </c>
      <c r="BA503" s="96">
        <v>0</v>
      </c>
      <c r="BB503" s="96">
        <v>-1</v>
      </c>
      <c r="BC503" s="96">
        <v>0</v>
      </c>
      <c r="BD503" s="96">
        <v>0</v>
      </c>
      <c r="BE503" s="96">
        <v>0</v>
      </c>
      <c r="BF503" s="96">
        <v>0</v>
      </c>
      <c r="BG503" s="96">
        <v>0</v>
      </c>
      <c r="BH503" s="96">
        <v>0</v>
      </c>
      <c r="BI503" s="96">
        <v>0</v>
      </c>
      <c r="BJ503" s="96">
        <v>0</v>
      </c>
      <c r="BK503" s="96">
        <v>0</v>
      </c>
      <c r="BL503" s="120" t="s">
        <v>4490</v>
      </c>
      <c r="BM503" s="98">
        <v>0</v>
      </c>
      <c r="BN503" s="133">
        <f t="shared" si="47"/>
        <v>0.5</v>
      </c>
      <c r="BO503" s="241">
        <v>0.5</v>
      </c>
      <c r="BP503" s="79">
        <v>0</v>
      </c>
      <c r="BQ503" s="79">
        <v>0</v>
      </c>
      <c r="BR503" s="79">
        <v>0</v>
      </c>
      <c r="BS503" s="238">
        <v>0</v>
      </c>
      <c r="BT503" s="79">
        <v>0</v>
      </c>
      <c r="BU503" s="79">
        <v>0</v>
      </c>
      <c r="BV503" s="79">
        <v>0</v>
      </c>
      <c r="BW503" s="79">
        <v>0</v>
      </c>
      <c r="BX503" s="79">
        <v>0</v>
      </c>
      <c r="BY503" s="79">
        <v>0</v>
      </c>
      <c r="BZ503" s="79">
        <v>0</v>
      </c>
      <c r="CA503" s="79">
        <v>0</v>
      </c>
      <c r="CB503" s="79">
        <v>0</v>
      </c>
      <c r="CC503" s="79">
        <v>0</v>
      </c>
      <c r="CD503" s="79">
        <v>0</v>
      </c>
      <c r="CE503" s="79">
        <v>0</v>
      </c>
      <c r="CF503" s="79">
        <v>0</v>
      </c>
      <c r="CG503" s="79">
        <v>0</v>
      </c>
      <c r="CH503" s="79">
        <v>0</v>
      </c>
      <c r="CI503" s="81">
        <f t="shared" si="44"/>
        <v>1</v>
      </c>
      <c r="CJ503" s="260">
        <f t="shared" si="41"/>
        <v>1</v>
      </c>
      <c r="CK503" s="260">
        <f t="shared" si="42"/>
        <v>0.5</v>
      </c>
      <c r="CL503" s="260">
        <f t="shared" si="43"/>
        <v>0.5</v>
      </c>
      <c r="CM503" s="83">
        <v>2</v>
      </c>
      <c r="CN503" s="83" t="s">
        <v>4965</v>
      </c>
      <c r="CO503" s="140" t="s">
        <v>4965</v>
      </c>
      <c r="CP503" s="256" t="s">
        <v>4965</v>
      </c>
      <c r="CQ503" s="85" t="s">
        <v>4965</v>
      </c>
      <c r="CR503" s="85" t="s">
        <v>4965</v>
      </c>
      <c r="CS503" s="85" t="s">
        <v>4965</v>
      </c>
      <c r="CT503" s="85" t="s">
        <v>4965</v>
      </c>
      <c r="CU503" s="85"/>
    </row>
    <row r="504" spans="1:99" ht="12" customHeight="1" x14ac:dyDescent="0.2">
      <c r="A504" s="89" t="s">
        <v>2442</v>
      </c>
      <c r="B504" s="90" t="s">
        <v>1073</v>
      </c>
      <c r="C504" s="90" t="s">
        <v>1432</v>
      </c>
      <c r="D504" s="90" t="s">
        <v>1432</v>
      </c>
      <c r="E504" s="96" t="s">
        <v>1432</v>
      </c>
      <c r="F504" s="90" t="s">
        <v>381</v>
      </c>
      <c r="G504" s="90" t="s">
        <v>4568</v>
      </c>
      <c r="H504" s="90" t="s">
        <v>1458</v>
      </c>
      <c r="I504" s="90" t="s">
        <v>382</v>
      </c>
      <c r="J504" s="90">
        <v>523602</v>
      </c>
      <c r="K504" s="90">
        <v>175799</v>
      </c>
      <c r="L504" s="177" t="s">
        <v>3088</v>
      </c>
      <c r="M504" s="91">
        <v>42093</v>
      </c>
      <c r="N504" s="92" t="s">
        <v>1432</v>
      </c>
      <c r="O504" s="90">
        <v>0</v>
      </c>
      <c r="P504" s="90">
        <v>9</v>
      </c>
      <c r="Q504" s="93">
        <v>9</v>
      </c>
      <c r="R504" s="90" t="s">
        <v>1074</v>
      </c>
      <c r="S504" s="90" t="s">
        <v>1438</v>
      </c>
      <c r="T504" s="92" t="s">
        <v>1075</v>
      </c>
      <c r="U504" s="92" t="s">
        <v>202</v>
      </c>
      <c r="V504" s="90" t="s">
        <v>1439</v>
      </c>
      <c r="W504" s="92" t="s">
        <v>1432</v>
      </c>
      <c r="X504" s="90" t="s">
        <v>1442</v>
      </c>
      <c r="Y504" s="90" t="s">
        <v>4694</v>
      </c>
      <c r="Z504" s="90" t="s">
        <v>1444</v>
      </c>
      <c r="AA504" s="90" t="s">
        <v>2713</v>
      </c>
      <c r="AB504" s="385">
        <v>1.7000000000000001E-2</v>
      </c>
      <c r="AC504" s="94">
        <v>42093</v>
      </c>
      <c r="AD504" s="95" t="s">
        <v>1432</v>
      </c>
      <c r="AE504" s="157" t="s">
        <v>3063</v>
      </c>
      <c r="AF504" s="96" t="s">
        <v>1445</v>
      </c>
      <c r="AG504" s="96">
        <v>0</v>
      </c>
      <c r="AH504" s="96">
        <v>0</v>
      </c>
      <c r="AI504" s="96">
        <v>0</v>
      </c>
      <c r="AJ504" s="96">
        <v>0</v>
      </c>
      <c r="AK504" s="96">
        <v>2</v>
      </c>
      <c r="AL504" s="96">
        <v>7</v>
      </c>
      <c r="AM504" s="96">
        <v>0</v>
      </c>
      <c r="AN504" s="96">
        <v>0</v>
      </c>
      <c r="AO504" s="96">
        <v>0</v>
      </c>
      <c r="AP504" s="96">
        <v>0</v>
      </c>
      <c r="AQ504" s="96">
        <v>0</v>
      </c>
      <c r="AR504" s="96">
        <v>2</v>
      </c>
      <c r="AS504" s="96">
        <v>7</v>
      </c>
      <c r="AT504" s="96">
        <v>0</v>
      </c>
      <c r="AU504" s="96">
        <v>0</v>
      </c>
      <c r="AV504" s="96">
        <v>0</v>
      </c>
      <c r="AW504" s="96">
        <v>0</v>
      </c>
      <c r="AX504" s="96">
        <v>0</v>
      </c>
      <c r="AY504" s="96">
        <v>0</v>
      </c>
      <c r="AZ504" s="96">
        <v>0</v>
      </c>
      <c r="BA504" s="96">
        <v>0</v>
      </c>
      <c r="BB504" s="96">
        <v>0</v>
      </c>
      <c r="BC504" s="96">
        <v>0</v>
      </c>
      <c r="BD504" s="96">
        <v>0</v>
      </c>
      <c r="BE504" s="96">
        <v>0</v>
      </c>
      <c r="BF504" s="96">
        <v>0</v>
      </c>
      <c r="BG504" s="96">
        <v>0</v>
      </c>
      <c r="BH504" s="96">
        <v>0</v>
      </c>
      <c r="BI504" s="96">
        <v>0</v>
      </c>
      <c r="BJ504" s="96">
        <v>0</v>
      </c>
      <c r="BK504" s="96">
        <v>0</v>
      </c>
      <c r="BL504" s="120" t="s">
        <v>4490</v>
      </c>
      <c r="BM504" s="98">
        <v>0</v>
      </c>
      <c r="BN504" s="133">
        <f t="shared" si="47"/>
        <v>4.5</v>
      </c>
      <c r="BO504" s="241">
        <v>4.5</v>
      </c>
      <c r="BP504" s="79">
        <v>0</v>
      </c>
      <c r="BQ504" s="79">
        <v>0</v>
      </c>
      <c r="BR504" s="79">
        <v>0</v>
      </c>
      <c r="BS504" s="238">
        <v>0</v>
      </c>
      <c r="BT504" s="79">
        <v>0</v>
      </c>
      <c r="BU504" s="79">
        <v>0</v>
      </c>
      <c r="BV504" s="79">
        <v>0</v>
      </c>
      <c r="BW504" s="79">
        <v>0</v>
      </c>
      <c r="BX504" s="79">
        <v>0</v>
      </c>
      <c r="BY504" s="79">
        <v>0</v>
      </c>
      <c r="BZ504" s="79">
        <v>0</v>
      </c>
      <c r="CA504" s="79">
        <v>0</v>
      </c>
      <c r="CB504" s="79">
        <v>0</v>
      </c>
      <c r="CC504" s="79">
        <v>0</v>
      </c>
      <c r="CD504" s="79">
        <v>0</v>
      </c>
      <c r="CE504" s="79">
        <v>0</v>
      </c>
      <c r="CF504" s="79">
        <v>0</v>
      </c>
      <c r="CG504" s="79">
        <v>0</v>
      </c>
      <c r="CH504" s="79">
        <v>0</v>
      </c>
      <c r="CI504" s="81">
        <f t="shared" si="44"/>
        <v>9</v>
      </c>
      <c r="CJ504" s="260">
        <f t="shared" si="41"/>
        <v>9</v>
      </c>
      <c r="CK504" s="260">
        <f t="shared" si="42"/>
        <v>4.5</v>
      </c>
      <c r="CL504" s="260">
        <f t="shared" si="43"/>
        <v>4.5</v>
      </c>
      <c r="CM504" s="83">
        <v>2</v>
      </c>
      <c r="CN504" s="83" t="s">
        <v>4965</v>
      </c>
      <c r="CO504" s="140" t="s">
        <v>4965</v>
      </c>
      <c r="CP504" s="256" t="s">
        <v>4965</v>
      </c>
      <c r="CQ504" s="85" t="s">
        <v>4965</v>
      </c>
      <c r="CR504" s="85" t="s">
        <v>4965</v>
      </c>
      <c r="CS504" s="85" t="s">
        <v>4965</v>
      </c>
      <c r="CT504" s="85" t="s">
        <v>4965</v>
      </c>
      <c r="CU504" s="85"/>
    </row>
    <row r="505" spans="1:99" ht="12" customHeight="1" x14ac:dyDescent="0.2">
      <c r="A505" s="89" t="s">
        <v>2442</v>
      </c>
      <c r="B505" s="90" t="s">
        <v>1076</v>
      </c>
      <c r="C505" s="90" t="s">
        <v>1432</v>
      </c>
      <c r="D505" s="90" t="s">
        <v>1432</v>
      </c>
      <c r="E505" s="96" t="s">
        <v>1432</v>
      </c>
      <c r="F505" s="90" t="s">
        <v>1077</v>
      </c>
      <c r="G505" s="90" t="s">
        <v>5039</v>
      </c>
      <c r="H505" s="90" t="s">
        <v>3299</v>
      </c>
      <c r="I505" s="90" t="s">
        <v>1078</v>
      </c>
      <c r="J505" s="90">
        <v>528701</v>
      </c>
      <c r="K505" s="90">
        <v>177008</v>
      </c>
      <c r="L505" s="177" t="s">
        <v>3066</v>
      </c>
      <c r="M505" s="91">
        <v>42094</v>
      </c>
      <c r="N505" s="92" t="s">
        <v>1432</v>
      </c>
      <c r="O505" s="90">
        <v>0</v>
      </c>
      <c r="P505" s="90">
        <v>1</v>
      </c>
      <c r="Q505" s="93">
        <v>1</v>
      </c>
      <c r="R505" s="90" t="s">
        <v>1079</v>
      </c>
      <c r="S505" s="90" t="s">
        <v>1438</v>
      </c>
      <c r="T505" s="92" t="s">
        <v>1080</v>
      </c>
      <c r="U505" s="92" t="s">
        <v>1746</v>
      </c>
      <c r="V505" s="90" t="s">
        <v>1439</v>
      </c>
      <c r="W505" s="92" t="s">
        <v>1432</v>
      </c>
      <c r="X505" s="90" t="s">
        <v>1442</v>
      </c>
      <c r="Y505" s="90" t="s">
        <v>4694</v>
      </c>
      <c r="Z505" s="90" t="s">
        <v>1444</v>
      </c>
      <c r="AA505" s="90" t="s">
        <v>2713</v>
      </c>
      <c r="AB505" s="385">
        <v>4.0000000000000001E-3</v>
      </c>
      <c r="AC505" s="94">
        <v>42094</v>
      </c>
      <c r="AD505" s="95" t="s">
        <v>1432</v>
      </c>
      <c r="AE505" s="157" t="s">
        <v>3063</v>
      </c>
      <c r="AF505" s="96" t="s">
        <v>1445</v>
      </c>
      <c r="AG505" s="96"/>
      <c r="AH505" s="96">
        <v>0</v>
      </c>
      <c r="AI505" s="96">
        <v>0</v>
      </c>
      <c r="AJ505" s="96">
        <v>0</v>
      </c>
      <c r="AK505" s="96">
        <v>0</v>
      </c>
      <c r="AL505" s="96">
        <v>1</v>
      </c>
      <c r="AM505" s="96">
        <v>0</v>
      </c>
      <c r="AN505" s="96">
        <v>0</v>
      </c>
      <c r="AO505" s="96">
        <v>0</v>
      </c>
      <c r="AP505" s="96">
        <v>0</v>
      </c>
      <c r="AQ505" s="96">
        <v>0</v>
      </c>
      <c r="AR505" s="96">
        <v>0</v>
      </c>
      <c r="AS505" s="96">
        <v>1</v>
      </c>
      <c r="AT505" s="96">
        <v>0</v>
      </c>
      <c r="AU505" s="96">
        <v>0</v>
      </c>
      <c r="AV505" s="96">
        <v>0</v>
      </c>
      <c r="AW505" s="96">
        <v>0</v>
      </c>
      <c r="AX505" s="96">
        <v>0</v>
      </c>
      <c r="AY505" s="96">
        <v>0</v>
      </c>
      <c r="AZ505" s="96">
        <v>0</v>
      </c>
      <c r="BA505" s="96">
        <v>0</v>
      </c>
      <c r="BB505" s="96">
        <v>0</v>
      </c>
      <c r="BC505" s="96">
        <v>0</v>
      </c>
      <c r="BD505" s="96">
        <v>0</v>
      </c>
      <c r="BE505" s="96">
        <v>0</v>
      </c>
      <c r="BF505" s="96">
        <v>0</v>
      </c>
      <c r="BG505" s="96">
        <v>0</v>
      </c>
      <c r="BH505" s="96">
        <v>0</v>
      </c>
      <c r="BI505" s="96">
        <v>0</v>
      </c>
      <c r="BJ505" s="96">
        <v>0</v>
      </c>
      <c r="BK505" s="96">
        <v>0</v>
      </c>
      <c r="BL505" s="120" t="s">
        <v>4490</v>
      </c>
      <c r="BM505" s="98">
        <v>0</v>
      </c>
      <c r="BN505" s="133">
        <f t="shared" si="47"/>
        <v>0.5</v>
      </c>
      <c r="BO505" s="241">
        <v>0.5</v>
      </c>
      <c r="BP505" s="79">
        <v>0</v>
      </c>
      <c r="BQ505" s="79">
        <v>0</v>
      </c>
      <c r="BR505" s="79">
        <v>0</v>
      </c>
      <c r="BS505" s="238">
        <v>0</v>
      </c>
      <c r="BT505" s="79">
        <v>0</v>
      </c>
      <c r="BU505" s="79">
        <v>0</v>
      </c>
      <c r="BV505" s="79">
        <v>0</v>
      </c>
      <c r="BW505" s="79">
        <v>0</v>
      </c>
      <c r="BX505" s="79">
        <v>0</v>
      </c>
      <c r="BY505" s="79">
        <v>0</v>
      </c>
      <c r="BZ505" s="79">
        <v>0</v>
      </c>
      <c r="CA505" s="79">
        <v>0</v>
      </c>
      <c r="CB505" s="79">
        <v>0</v>
      </c>
      <c r="CC505" s="79">
        <v>0</v>
      </c>
      <c r="CD505" s="79">
        <v>0</v>
      </c>
      <c r="CE505" s="79">
        <v>0</v>
      </c>
      <c r="CF505" s="79">
        <v>0</v>
      </c>
      <c r="CG505" s="79">
        <v>0</v>
      </c>
      <c r="CH505" s="79">
        <v>0</v>
      </c>
      <c r="CI505" s="81">
        <f t="shared" si="44"/>
        <v>1</v>
      </c>
      <c r="CJ505" s="260">
        <f t="shared" si="41"/>
        <v>1</v>
      </c>
      <c r="CK505" s="260">
        <f t="shared" si="42"/>
        <v>0.5</v>
      </c>
      <c r="CL505" s="260">
        <f t="shared" si="43"/>
        <v>0.5</v>
      </c>
      <c r="CM505" s="83">
        <v>2</v>
      </c>
      <c r="CN505" s="83" t="s">
        <v>4965</v>
      </c>
      <c r="CO505" s="140" t="s">
        <v>4965</v>
      </c>
      <c r="CP505" s="102" t="s">
        <v>1938</v>
      </c>
      <c r="CQ505" s="85" t="s">
        <v>4965</v>
      </c>
      <c r="CR505" s="85" t="s">
        <v>4965</v>
      </c>
      <c r="CS505" s="85" t="s">
        <v>4965</v>
      </c>
      <c r="CT505" s="85" t="s">
        <v>4965</v>
      </c>
      <c r="CU505" s="85"/>
    </row>
    <row r="506" spans="1:99" ht="12" customHeight="1" x14ac:dyDescent="0.2">
      <c r="A506" s="89" t="s">
        <v>2442</v>
      </c>
      <c r="B506" s="90" t="s">
        <v>1081</v>
      </c>
      <c r="C506" s="90" t="s">
        <v>1432</v>
      </c>
      <c r="D506" s="90" t="s">
        <v>1432</v>
      </c>
      <c r="E506" s="96" t="s">
        <v>1432</v>
      </c>
      <c r="F506" s="90" t="s">
        <v>1082</v>
      </c>
      <c r="G506" s="90" t="s">
        <v>200</v>
      </c>
      <c r="H506" s="90" t="s">
        <v>2717</v>
      </c>
      <c r="I506" s="90" t="s">
        <v>201</v>
      </c>
      <c r="J506" s="90">
        <v>525236</v>
      </c>
      <c r="K506" s="90">
        <v>173895</v>
      </c>
      <c r="L506" s="177" t="s">
        <v>3087</v>
      </c>
      <c r="M506" s="91">
        <v>42079</v>
      </c>
      <c r="N506" s="92" t="s">
        <v>1432</v>
      </c>
      <c r="O506" s="90">
        <v>1</v>
      </c>
      <c r="P506" s="90">
        <v>2</v>
      </c>
      <c r="Q506" s="93">
        <v>1</v>
      </c>
      <c r="R506" s="90" t="s">
        <v>1083</v>
      </c>
      <c r="S506" s="90" t="s">
        <v>1438</v>
      </c>
      <c r="T506" s="92" t="s">
        <v>876</v>
      </c>
      <c r="U506" s="92" t="s">
        <v>1084</v>
      </c>
      <c r="V506" s="90" t="s">
        <v>1439</v>
      </c>
      <c r="W506" s="92" t="s">
        <v>1432</v>
      </c>
      <c r="X506" s="90" t="s">
        <v>1442</v>
      </c>
      <c r="Y506" s="90" t="s">
        <v>4694</v>
      </c>
      <c r="Z506" s="90" t="s">
        <v>1444</v>
      </c>
      <c r="AA506" s="90" t="s">
        <v>2723</v>
      </c>
      <c r="AB506" s="385">
        <v>7.0000000000000001E-3</v>
      </c>
      <c r="AC506" s="94">
        <v>42079</v>
      </c>
      <c r="AD506" s="95" t="s">
        <v>1432</v>
      </c>
      <c r="AE506" s="157" t="s">
        <v>3063</v>
      </c>
      <c r="AF506" s="96" t="s">
        <v>1445</v>
      </c>
      <c r="AG506" s="96">
        <v>0</v>
      </c>
      <c r="AH506" s="96">
        <v>0</v>
      </c>
      <c r="AI506" s="96">
        <v>0</v>
      </c>
      <c r="AJ506" s="96">
        <v>0</v>
      </c>
      <c r="AK506" s="96">
        <v>1</v>
      </c>
      <c r="AL506" s="96">
        <v>1</v>
      </c>
      <c r="AM506" s="96">
        <v>-1</v>
      </c>
      <c r="AN506" s="96">
        <v>0</v>
      </c>
      <c r="AO506" s="96">
        <v>0</v>
      </c>
      <c r="AP506" s="96">
        <v>0</v>
      </c>
      <c r="AQ506" s="96">
        <v>0</v>
      </c>
      <c r="AR506" s="96">
        <v>1</v>
      </c>
      <c r="AS506" s="96">
        <v>1</v>
      </c>
      <c r="AT506" s="96">
        <v>-1</v>
      </c>
      <c r="AU506" s="96">
        <v>0</v>
      </c>
      <c r="AV506" s="96">
        <v>0</v>
      </c>
      <c r="AW506" s="96">
        <v>0</v>
      </c>
      <c r="AX506" s="96">
        <v>0</v>
      </c>
      <c r="AY506" s="96">
        <v>0</v>
      </c>
      <c r="AZ506" s="96">
        <v>0</v>
      </c>
      <c r="BA506" s="96">
        <v>0</v>
      </c>
      <c r="BB506" s="96">
        <v>0</v>
      </c>
      <c r="BC506" s="96">
        <v>0</v>
      </c>
      <c r="BD506" s="96">
        <v>0</v>
      </c>
      <c r="BE506" s="96">
        <v>0</v>
      </c>
      <c r="BF506" s="96">
        <v>0</v>
      </c>
      <c r="BG506" s="96">
        <v>0</v>
      </c>
      <c r="BH506" s="96">
        <v>0</v>
      </c>
      <c r="BI506" s="96">
        <v>0</v>
      </c>
      <c r="BJ506" s="96">
        <v>0</v>
      </c>
      <c r="BK506" s="96">
        <v>0</v>
      </c>
      <c r="BL506" s="120" t="s">
        <v>4490</v>
      </c>
      <c r="BM506" s="98">
        <v>0</v>
      </c>
      <c r="BN506" s="133">
        <f t="shared" si="47"/>
        <v>0.5</v>
      </c>
      <c r="BO506" s="241">
        <v>0.5</v>
      </c>
      <c r="BP506" s="79">
        <v>0</v>
      </c>
      <c r="BQ506" s="79">
        <v>0</v>
      </c>
      <c r="BR506" s="79">
        <v>0</v>
      </c>
      <c r="BS506" s="238">
        <v>0</v>
      </c>
      <c r="BT506" s="79">
        <v>0</v>
      </c>
      <c r="BU506" s="79">
        <v>0</v>
      </c>
      <c r="BV506" s="79">
        <v>0</v>
      </c>
      <c r="BW506" s="79">
        <v>0</v>
      </c>
      <c r="BX506" s="79">
        <v>0</v>
      </c>
      <c r="BY506" s="79">
        <v>0</v>
      </c>
      <c r="BZ506" s="79">
        <v>0</v>
      </c>
      <c r="CA506" s="79">
        <v>0</v>
      </c>
      <c r="CB506" s="79">
        <v>0</v>
      </c>
      <c r="CC506" s="79">
        <v>0</v>
      </c>
      <c r="CD506" s="79">
        <v>0</v>
      </c>
      <c r="CE506" s="79">
        <v>0</v>
      </c>
      <c r="CF506" s="79">
        <v>0</v>
      </c>
      <c r="CG506" s="79">
        <v>0</v>
      </c>
      <c r="CH506" s="79">
        <v>0</v>
      </c>
      <c r="CI506" s="81">
        <f t="shared" si="44"/>
        <v>1</v>
      </c>
      <c r="CJ506" s="260">
        <f t="shared" si="41"/>
        <v>1</v>
      </c>
      <c r="CK506" s="260">
        <f t="shared" si="42"/>
        <v>0.5</v>
      </c>
      <c r="CL506" s="260">
        <f t="shared" si="43"/>
        <v>0.5</v>
      </c>
      <c r="CM506" s="83">
        <v>2</v>
      </c>
      <c r="CN506" s="83" t="s">
        <v>4965</v>
      </c>
      <c r="CO506" s="140" t="s">
        <v>4965</v>
      </c>
      <c r="CP506" s="256" t="s">
        <v>4965</v>
      </c>
      <c r="CQ506" s="85" t="s">
        <v>4965</v>
      </c>
      <c r="CR506" s="85" t="s">
        <v>4965</v>
      </c>
      <c r="CS506" s="85" t="s">
        <v>4965</v>
      </c>
      <c r="CT506" s="85" t="s">
        <v>4965</v>
      </c>
      <c r="CU506" s="85"/>
    </row>
    <row r="507" spans="1:99" ht="12" customHeight="1" x14ac:dyDescent="0.2">
      <c r="A507" s="89" t="s">
        <v>2442</v>
      </c>
      <c r="B507" s="90" t="s">
        <v>1085</v>
      </c>
      <c r="C507" s="90" t="s">
        <v>1432</v>
      </c>
      <c r="D507" s="90" t="s">
        <v>1432</v>
      </c>
      <c r="E507" s="96" t="s">
        <v>1432</v>
      </c>
      <c r="F507" s="90" t="s">
        <v>1086</v>
      </c>
      <c r="G507" s="90" t="s">
        <v>4568</v>
      </c>
      <c r="H507" s="90" t="s">
        <v>1458</v>
      </c>
      <c r="I507" s="90" t="s">
        <v>4690</v>
      </c>
      <c r="J507" s="90">
        <v>523526</v>
      </c>
      <c r="K507" s="90">
        <v>175830</v>
      </c>
      <c r="L507" s="177" t="s">
        <v>3088</v>
      </c>
      <c r="M507" s="91">
        <v>42094</v>
      </c>
      <c r="N507" s="92" t="s">
        <v>1432</v>
      </c>
      <c r="O507" s="90">
        <v>1</v>
      </c>
      <c r="P507" s="90">
        <v>2</v>
      </c>
      <c r="Q507" s="93">
        <v>1</v>
      </c>
      <c r="R507" s="90" t="s">
        <v>1087</v>
      </c>
      <c r="S507" s="90" t="s">
        <v>1438</v>
      </c>
      <c r="T507" s="92" t="s">
        <v>1075</v>
      </c>
      <c r="U507" s="92" t="s">
        <v>202</v>
      </c>
      <c r="V507" s="90" t="s">
        <v>1439</v>
      </c>
      <c r="W507" s="92" t="s">
        <v>1432</v>
      </c>
      <c r="X507" s="90" t="s">
        <v>1442</v>
      </c>
      <c r="Y507" s="90" t="s">
        <v>4694</v>
      </c>
      <c r="Z507" s="90" t="s">
        <v>1444</v>
      </c>
      <c r="AA507" s="90" t="s">
        <v>2723</v>
      </c>
      <c r="AB507" s="385">
        <v>0.01</v>
      </c>
      <c r="AC507" s="94">
        <v>42094</v>
      </c>
      <c r="AD507" s="95" t="s">
        <v>1432</v>
      </c>
      <c r="AE507" s="157" t="s">
        <v>3063</v>
      </c>
      <c r="AF507" s="96" t="s">
        <v>1445</v>
      </c>
      <c r="AG507" s="97"/>
      <c r="AH507" s="96">
        <v>0</v>
      </c>
      <c r="AI507" s="96">
        <v>0</v>
      </c>
      <c r="AJ507" s="96">
        <v>0</v>
      </c>
      <c r="AK507" s="96">
        <v>0</v>
      </c>
      <c r="AL507" s="96">
        <v>2</v>
      </c>
      <c r="AM507" s="96">
        <v>-1</v>
      </c>
      <c r="AN507" s="96">
        <v>0</v>
      </c>
      <c r="AO507" s="96">
        <v>0</v>
      </c>
      <c r="AP507" s="96">
        <v>0</v>
      </c>
      <c r="AQ507" s="96">
        <v>0</v>
      </c>
      <c r="AR507" s="96">
        <v>0</v>
      </c>
      <c r="AS507" s="96">
        <v>2</v>
      </c>
      <c r="AT507" s="96">
        <v>-1</v>
      </c>
      <c r="AU507" s="96">
        <v>0</v>
      </c>
      <c r="AV507" s="96">
        <v>0</v>
      </c>
      <c r="AW507" s="96">
        <v>0</v>
      </c>
      <c r="AX507" s="96">
        <v>0</v>
      </c>
      <c r="AY507" s="96">
        <v>0</v>
      </c>
      <c r="AZ507" s="96">
        <v>0</v>
      </c>
      <c r="BA507" s="96">
        <v>0</v>
      </c>
      <c r="BB507" s="96">
        <v>0</v>
      </c>
      <c r="BC507" s="96">
        <v>0</v>
      </c>
      <c r="BD507" s="96">
        <v>0</v>
      </c>
      <c r="BE507" s="96">
        <v>0</v>
      </c>
      <c r="BF507" s="96">
        <v>0</v>
      </c>
      <c r="BG507" s="96">
        <v>0</v>
      </c>
      <c r="BH507" s="96">
        <v>0</v>
      </c>
      <c r="BI507" s="96">
        <v>0</v>
      </c>
      <c r="BJ507" s="96">
        <v>0</v>
      </c>
      <c r="BK507" s="96">
        <v>0</v>
      </c>
      <c r="BL507" s="120" t="s">
        <v>4490</v>
      </c>
      <c r="BM507" s="98">
        <v>0</v>
      </c>
      <c r="BN507" s="133">
        <f t="shared" si="47"/>
        <v>0.5</v>
      </c>
      <c r="BO507" s="241">
        <v>0.5</v>
      </c>
      <c r="BP507" s="79">
        <v>0</v>
      </c>
      <c r="BQ507" s="79">
        <v>0</v>
      </c>
      <c r="BR507" s="79">
        <v>0</v>
      </c>
      <c r="BS507" s="238">
        <v>0</v>
      </c>
      <c r="BT507" s="79">
        <v>0</v>
      </c>
      <c r="BU507" s="79">
        <v>0</v>
      </c>
      <c r="BV507" s="79">
        <v>0</v>
      </c>
      <c r="BW507" s="79">
        <v>0</v>
      </c>
      <c r="BX507" s="79">
        <v>0</v>
      </c>
      <c r="BY507" s="79">
        <v>0</v>
      </c>
      <c r="BZ507" s="79">
        <v>0</v>
      </c>
      <c r="CA507" s="79">
        <v>0</v>
      </c>
      <c r="CB507" s="79">
        <v>0</v>
      </c>
      <c r="CC507" s="79">
        <v>0</v>
      </c>
      <c r="CD507" s="79">
        <v>0</v>
      </c>
      <c r="CE507" s="79">
        <v>0</v>
      </c>
      <c r="CF507" s="79">
        <v>0</v>
      </c>
      <c r="CG507" s="79">
        <v>0</v>
      </c>
      <c r="CH507" s="79">
        <v>0</v>
      </c>
      <c r="CI507" s="81">
        <f t="shared" si="44"/>
        <v>1</v>
      </c>
      <c r="CJ507" s="260">
        <f t="shared" si="41"/>
        <v>1</v>
      </c>
      <c r="CK507" s="260">
        <f t="shared" si="42"/>
        <v>0.5</v>
      </c>
      <c r="CL507" s="260">
        <f t="shared" si="43"/>
        <v>0.5</v>
      </c>
      <c r="CM507" s="83">
        <v>2</v>
      </c>
      <c r="CN507" s="83" t="s">
        <v>4965</v>
      </c>
      <c r="CO507" s="140" t="s">
        <v>4965</v>
      </c>
      <c r="CP507" s="256" t="s">
        <v>4965</v>
      </c>
      <c r="CQ507" s="85" t="s">
        <v>4965</v>
      </c>
      <c r="CR507" s="85" t="s">
        <v>4965</v>
      </c>
      <c r="CS507" s="85" t="s">
        <v>4965</v>
      </c>
      <c r="CT507" s="85" t="s">
        <v>4965</v>
      </c>
      <c r="CU507" s="85"/>
    </row>
    <row r="508" spans="1:99" ht="12" customHeight="1" x14ac:dyDescent="0.2">
      <c r="A508" s="89" t="s">
        <v>2442</v>
      </c>
      <c r="B508" s="90" t="s">
        <v>1088</v>
      </c>
      <c r="C508" s="90" t="s">
        <v>1432</v>
      </c>
      <c r="D508" s="90" t="s">
        <v>1432</v>
      </c>
      <c r="E508" s="96" t="s">
        <v>2124</v>
      </c>
      <c r="F508" s="90" t="s">
        <v>2125</v>
      </c>
      <c r="G508" s="90" t="s">
        <v>4802</v>
      </c>
      <c r="H508" s="90" t="s">
        <v>1885</v>
      </c>
      <c r="I508" s="90" t="s">
        <v>2126</v>
      </c>
      <c r="J508" s="90">
        <v>526142</v>
      </c>
      <c r="K508" s="90">
        <v>172655</v>
      </c>
      <c r="L508" s="177" t="s">
        <v>3078</v>
      </c>
      <c r="M508" s="91">
        <v>42094</v>
      </c>
      <c r="N508" s="92" t="s">
        <v>1432</v>
      </c>
      <c r="O508" s="90">
        <v>1</v>
      </c>
      <c r="P508" s="90">
        <v>2</v>
      </c>
      <c r="Q508" s="93">
        <v>1</v>
      </c>
      <c r="R508" s="90" t="s">
        <v>1089</v>
      </c>
      <c r="S508" s="90" t="s">
        <v>1438</v>
      </c>
      <c r="T508" s="92" t="s">
        <v>1090</v>
      </c>
      <c r="U508" s="92" t="s">
        <v>1084</v>
      </c>
      <c r="V508" s="90" t="s">
        <v>1439</v>
      </c>
      <c r="W508" s="92" t="s">
        <v>1432</v>
      </c>
      <c r="X508" s="90" t="s">
        <v>1442</v>
      </c>
      <c r="Y508" s="90" t="s">
        <v>4694</v>
      </c>
      <c r="Z508" s="90" t="s">
        <v>1444</v>
      </c>
      <c r="AA508" s="90" t="s">
        <v>2723</v>
      </c>
      <c r="AB508" s="385">
        <v>5.0000000000000001E-3</v>
      </c>
      <c r="AC508" s="94">
        <v>42094</v>
      </c>
      <c r="AD508" s="95" t="s">
        <v>1432</v>
      </c>
      <c r="AE508" s="157" t="s">
        <v>3063</v>
      </c>
      <c r="AF508" s="96" t="s">
        <v>1445</v>
      </c>
      <c r="AG508" s="97"/>
      <c r="AH508" s="96">
        <v>0</v>
      </c>
      <c r="AI508" s="96">
        <v>0</v>
      </c>
      <c r="AJ508" s="96">
        <v>0</v>
      </c>
      <c r="AK508" s="96">
        <v>2</v>
      </c>
      <c r="AL508" s="96">
        <v>-1</v>
      </c>
      <c r="AM508" s="96">
        <v>0</v>
      </c>
      <c r="AN508" s="96">
        <v>0</v>
      </c>
      <c r="AO508" s="96">
        <v>0</v>
      </c>
      <c r="AP508" s="96">
        <v>0</v>
      </c>
      <c r="AQ508" s="96">
        <v>0</v>
      </c>
      <c r="AR508" s="96">
        <v>2</v>
      </c>
      <c r="AS508" s="96">
        <v>-1</v>
      </c>
      <c r="AT508" s="96">
        <v>0</v>
      </c>
      <c r="AU508" s="96">
        <v>0</v>
      </c>
      <c r="AV508" s="96">
        <v>0</v>
      </c>
      <c r="AW508" s="96">
        <v>0</v>
      </c>
      <c r="AX508" s="96">
        <v>0</v>
      </c>
      <c r="AY508" s="96">
        <v>0</v>
      </c>
      <c r="AZ508" s="96">
        <v>0</v>
      </c>
      <c r="BA508" s="96">
        <v>0</v>
      </c>
      <c r="BB508" s="96">
        <v>0</v>
      </c>
      <c r="BC508" s="96">
        <v>0</v>
      </c>
      <c r="BD508" s="96">
        <v>0</v>
      </c>
      <c r="BE508" s="96">
        <v>0</v>
      </c>
      <c r="BF508" s="96">
        <v>0</v>
      </c>
      <c r="BG508" s="96">
        <v>0</v>
      </c>
      <c r="BH508" s="96">
        <v>0</v>
      </c>
      <c r="BI508" s="96">
        <v>0</v>
      </c>
      <c r="BJ508" s="96">
        <v>0</v>
      </c>
      <c r="BK508" s="96">
        <v>0</v>
      </c>
      <c r="BL508" s="120" t="s">
        <v>4490</v>
      </c>
      <c r="BM508" s="98">
        <v>0</v>
      </c>
      <c r="BN508" s="133">
        <f t="shared" si="47"/>
        <v>0.5</v>
      </c>
      <c r="BO508" s="241">
        <v>0.5</v>
      </c>
      <c r="BP508" s="79">
        <v>0</v>
      </c>
      <c r="BQ508" s="79">
        <v>0</v>
      </c>
      <c r="BR508" s="79">
        <v>0</v>
      </c>
      <c r="BS508" s="238">
        <v>0</v>
      </c>
      <c r="BT508" s="79">
        <v>0</v>
      </c>
      <c r="BU508" s="79">
        <v>0</v>
      </c>
      <c r="BV508" s="79">
        <v>0</v>
      </c>
      <c r="BW508" s="79">
        <v>0</v>
      </c>
      <c r="BX508" s="79">
        <v>0</v>
      </c>
      <c r="BY508" s="79">
        <v>0</v>
      </c>
      <c r="BZ508" s="79">
        <v>0</v>
      </c>
      <c r="CA508" s="79">
        <v>0</v>
      </c>
      <c r="CB508" s="79">
        <v>0</v>
      </c>
      <c r="CC508" s="79">
        <v>0</v>
      </c>
      <c r="CD508" s="79">
        <v>0</v>
      </c>
      <c r="CE508" s="79">
        <v>0</v>
      </c>
      <c r="CF508" s="79">
        <v>0</v>
      </c>
      <c r="CG508" s="79">
        <v>0</v>
      </c>
      <c r="CH508" s="79">
        <v>0</v>
      </c>
      <c r="CI508" s="81">
        <f t="shared" si="44"/>
        <v>1</v>
      </c>
      <c r="CJ508" s="260">
        <f t="shared" ref="CJ508:CJ571" si="48">SUM(BN508:CB508)</f>
        <v>1</v>
      </c>
      <c r="CK508" s="260">
        <f t="shared" ref="CK508:CK561" si="49">SUM(BO508:BS508)</f>
        <v>0.5</v>
      </c>
      <c r="CL508" s="260">
        <f t="shared" ref="CL508:CL561" si="50">SUM(BO508:BX508)</f>
        <v>0.5</v>
      </c>
      <c r="CM508" s="83">
        <v>2</v>
      </c>
      <c r="CN508" s="83" t="s">
        <v>4965</v>
      </c>
      <c r="CO508" s="140" t="s">
        <v>4965</v>
      </c>
      <c r="CP508" s="256" t="s">
        <v>4965</v>
      </c>
      <c r="CQ508" s="85" t="s">
        <v>4965</v>
      </c>
      <c r="CR508" s="85" t="s">
        <v>4965</v>
      </c>
      <c r="CS508" s="85" t="s">
        <v>4965</v>
      </c>
      <c r="CT508" s="85" t="s">
        <v>4965</v>
      </c>
      <c r="CU508" s="85"/>
    </row>
    <row r="509" spans="1:99" ht="12" customHeight="1" x14ac:dyDescent="0.2">
      <c r="A509" s="89" t="s">
        <v>2442</v>
      </c>
      <c r="B509" s="90" t="s">
        <v>1091</v>
      </c>
      <c r="C509" s="90" t="s">
        <v>1432</v>
      </c>
      <c r="D509" s="90" t="s">
        <v>1432</v>
      </c>
      <c r="E509" s="96" t="s">
        <v>1432</v>
      </c>
      <c r="F509" s="90" t="s">
        <v>1092</v>
      </c>
      <c r="G509" s="90" t="s">
        <v>1093</v>
      </c>
      <c r="H509" s="90" t="s">
        <v>2717</v>
      </c>
      <c r="I509" s="90" t="s">
        <v>1094</v>
      </c>
      <c r="J509" s="90">
        <v>526997</v>
      </c>
      <c r="K509" s="90">
        <v>175065</v>
      </c>
      <c r="L509" s="177" t="s">
        <v>3080</v>
      </c>
      <c r="M509" s="91">
        <v>42094</v>
      </c>
      <c r="N509" s="92" t="s">
        <v>1432</v>
      </c>
      <c r="O509" s="90">
        <v>2</v>
      </c>
      <c r="P509" s="90">
        <v>3</v>
      </c>
      <c r="Q509" s="93">
        <v>1</v>
      </c>
      <c r="R509" s="90" t="s">
        <v>2541</v>
      </c>
      <c r="S509" s="90" t="s">
        <v>1438</v>
      </c>
      <c r="T509" s="92" t="s">
        <v>2542</v>
      </c>
      <c r="U509" s="92" t="s">
        <v>2543</v>
      </c>
      <c r="V509" s="90" t="s">
        <v>1439</v>
      </c>
      <c r="W509" s="92" t="s">
        <v>1432</v>
      </c>
      <c r="X509" s="90" t="s">
        <v>1442</v>
      </c>
      <c r="Y509" s="90" t="s">
        <v>4694</v>
      </c>
      <c r="Z509" s="90" t="s">
        <v>1444</v>
      </c>
      <c r="AA509" s="90" t="s">
        <v>2723</v>
      </c>
      <c r="AB509" s="385">
        <v>1.0999999999999999E-2</v>
      </c>
      <c r="AC509" s="94">
        <v>42094</v>
      </c>
      <c r="AD509" s="95" t="s">
        <v>1432</v>
      </c>
      <c r="AE509" s="157" t="s">
        <v>3063</v>
      </c>
      <c r="AF509" s="96" t="s">
        <v>1445</v>
      </c>
      <c r="AG509" s="97"/>
      <c r="AH509" s="96">
        <v>0</v>
      </c>
      <c r="AI509" s="96">
        <v>0</v>
      </c>
      <c r="AJ509" s="96">
        <v>0</v>
      </c>
      <c r="AK509" s="96">
        <v>0</v>
      </c>
      <c r="AL509" s="96">
        <v>1</v>
      </c>
      <c r="AM509" s="96">
        <v>1</v>
      </c>
      <c r="AN509" s="96">
        <v>-1</v>
      </c>
      <c r="AO509" s="96">
        <v>0</v>
      </c>
      <c r="AP509" s="96">
        <v>0</v>
      </c>
      <c r="AQ509" s="96">
        <v>0</v>
      </c>
      <c r="AR509" s="96">
        <v>0</v>
      </c>
      <c r="AS509" s="96">
        <v>1</v>
      </c>
      <c r="AT509" s="96">
        <v>1</v>
      </c>
      <c r="AU509" s="96">
        <v>-1</v>
      </c>
      <c r="AV509" s="96">
        <v>0</v>
      </c>
      <c r="AW509" s="96">
        <v>0</v>
      </c>
      <c r="AX509" s="96">
        <v>0</v>
      </c>
      <c r="AY509" s="96">
        <v>0</v>
      </c>
      <c r="AZ509" s="96">
        <v>0</v>
      </c>
      <c r="BA509" s="96">
        <v>0</v>
      </c>
      <c r="BB509" s="96">
        <v>0</v>
      </c>
      <c r="BC509" s="96">
        <v>0</v>
      </c>
      <c r="BD509" s="96">
        <v>0</v>
      </c>
      <c r="BE509" s="96">
        <v>0</v>
      </c>
      <c r="BF509" s="96">
        <v>0</v>
      </c>
      <c r="BG509" s="96">
        <v>0</v>
      </c>
      <c r="BH509" s="96">
        <v>0</v>
      </c>
      <c r="BI509" s="96">
        <v>0</v>
      </c>
      <c r="BJ509" s="96">
        <v>0</v>
      </c>
      <c r="BK509" s="96">
        <v>0</v>
      </c>
      <c r="BL509" s="120" t="s">
        <v>4490</v>
      </c>
      <c r="BM509" s="98">
        <v>0</v>
      </c>
      <c r="BN509" s="133">
        <f t="shared" si="47"/>
        <v>0.5</v>
      </c>
      <c r="BO509" s="241">
        <v>0.5</v>
      </c>
      <c r="BP509" s="79">
        <v>0</v>
      </c>
      <c r="BQ509" s="79">
        <v>0</v>
      </c>
      <c r="BR509" s="79">
        <v>0</v>
      </c>
      <c r="BS509" s="238">
        <v>0</v>
      </c>
      <c r="BT509" s="79">
        <v>0</v>
      </c>
      <c r="BU509" s="79">
        <v>0</v>
      </c>
      <c r="BV509" s="79">
        <v>0</v>
      </c>
      <c r="BW509" s="79">
        <v>0</v>
      </c>
      <c r="BX509" s="79">
        <v>0</v>
      </c>
      <c r="BY509" s="79">
        <v>0</v>
      </c>
      <c r="BZ509" s="79">
        <v>0</v>
      </c>
      <c r="CA509" s="79">
        <v>0</v>
      </c>
      <c r="CB509" s="79">
        <v>0</v>
      </c>
      <c r="CC509" s="79">
        <v>0</v>
      </c>
      <c r="CD509" s="79">
        <v>0</v>
      </c>
      <c r="CE509" s="79">
        <v>0</v>
      </c>
      <c r="CF509" s="79">
        <v>0</v>
      </c>
      <c r="CG509" s="79">
        <v>0</v>
      </c>
      <c r="CH509" s="79">
        <v>0</v>
      </c>
      <c r="CI509" s="81">
        <f t="shared" si="44"/>
        <v>1</v>
      </c>
      <c r="CJ509" s="260">
        <f t="shared" si="48"/>
        <v>1</v>
      </c>
      <c r="CK509" s="260">
        <f t="shared" si="49"/>
        <v>0.5</v>
      </c>
      <c r="CL509" s="260">
        <f t="shared" si="50"/>
        <v>0.5</v>
      </c>
      <c r="CM509" s="83">
        <v>2</v>
      </c>
      <c r="CN509" s="83" t="s">
        <v>4965</v>
      </c>
      <c r="CO509" s="140" t="s">
        <v>4965</v>
      </c>
      <c r="CP509" s="256" t="s">
        <v>4965</v>
      </c>
      <c r="CQ509" s="85" t="s">
        <v>4965</v>
      </c>
      <c r="CR509" s="85" t="s">
        <v>4965</v>
      </c>
      <c r="CS509" s="85" t="s">
        <v>4965</v>
      </c>
      <c r="CT509" s="85" t="s">
        <v>4965</v>
      </c>
      <c r="CU509" s="85"/>
    </row>
    <row r="510" spans="1:99" ht="12" customHeight="1" x14ac:dyDescent="0.2">
      <c r="A510" s="89" t="s">
        <v>2442</v>
      </c>
      <c r="B510" s="90" t="s">
        <v>2544</v>
      </c>
      <c r="C510" s="90" t="s">
        <v>1432</v>
      </c>
      <c r="D510" s="90" t="s">
        <v>1432</v>
      </c>
      <c r="E510" s="96" t="s">
        <v>1432</v>
      </c>
      <c r="F510" s="90" t="s">
        <v>2545</v>
      </c>
      <c r="G510" s="90" t="s">
        <v>2546</v>
      </c>
      <c r="H510" s="90" t="s">
        <v>1885</v>
      </c>
      <c r="I510" s="90" t="s">
        <v>2547</v>
      </c>
      <c r="J510" s="90">
        <v>526501</v>
      </c>
      <c r="K510" s="90">
        <v>174529</v>
      </c>
      <c r="L510" s="177" t="s">
        <v>3089</v>
      </c>
      <c r="M510" s="91">
        <v>42094</v>
      </c>
      <c r="N510" s="92" t="s">
        <v>1432</v>
      </c>
      <c r="O510" s="90">
        <v>2</v>
      </c>
      <c r="P510" s="90">
        <v>1</v>
      </c>
      <c r="Q510" s="93">
        <v>-1</v>
      </c>
      <c r="R510" s="90" t="s">
        <v>2548</v>
      </c>
      <c r="S510" s="90" t="s">
        <v>1438</v>
      </c>
      <c r="T510" s="92" t="s">
        <v>2549</v>
      </c>
      <c r="U510" s="92" t="s">
        <v>377</v>
      </c>
      <c r="V510" s="90" t="s">
        <v>1439</v>
      </c>
      <c r="W510" s="92" t="s">
        <v>1432</v>
      </c>
      <c r="X510" s="90" t="s">
        <v>1442</v>
      </c>
      <c r="Y510" s="90" t="s">
        <v>4694</v>
      </c>
      <c r="Z510" s="90" t="s">
        <v>1444</v>
      </c>
      <c r="AA510" s="90" t="s">
        <v>4207</v>
      </c>
      <c r="AB510" s="385">
        <v>1.9E-2</v>
      </c>
      <c r="AC510" s="94">
        <v>42094</v>
      </c>
      <c r="AD510" s="95" t="s">
        <v>1432</v>
      </c>
      <c r="AE510" s="157" t="s">
        <v>3063</v>
      </c>
      <c r="AF510" s="96" t="s">
        <v>1445</v>
      </c>
      <c r="AG510" s="96">
        <v>0</v>
      </c>
      <c r="AH510" s="96">
        <v>0</v>
      </c>
      <c r="AI510" s="96">
        <v>0</v>
      </c>
      <c r="AJ510" s="96">
        <v>0</v>
      </c>
      <c r="AK510" s="96">
        <v>-1</v>
      </c>
      <c r="AL510" s="96">
        <v>-1</v>
      </c>
      <c r="AM510" s="96">
        <v>1</v>
      </c>
      <c r="AN510" s="96">
        <v>0</v>
      </c>
      <c r="AO510" s="96">
        <v>0</v>
      </c>
      <c r="AP510" s="96">
        <v>0</v>
      </c>
      <c r="AQ510" s="96">
        <v>0</v>
      </c>
      <c r="AR510" s="96">
        <v>-1</v>
      </c>
      <c r="AS510" s="96">
        <v>-1</v>
      </c>
      <c r="AT510" s="96">
        <v>0</v>
      </c>
      <c r="AU510" s="96">
        <v>0</v>
      </c>
      <c r="AV510" s="96">
        <v>0</v>
      </c>
      <c r="AW510" s="96">
        <v>0</v>
      </c>
      <c r="AX510" s="96">
        <v>0</v>
      </c>
      <c r="AY510" s="96">
        <v>0</v>
      </c>
      <c r="AZ510" s="96">
        <v>0</v>
      </c>
      <c r="BA510" s="96">
        <v>1</v>
      </c>
      <c r="BB510" s="96">
        <v>0</v>
      </c>
      <c r="BC510" s="96">
        <v>0</v>
      </c>
      <c r="BD510" s="96">
        <v>0</v>
      </c>
      <c r="BE510" s="96">
        <v>0</v>
      </c>
      <c r="BF510" s="96">
        <v>0</v>
      </c>
      <c r="BG510" s="96">
        <v>0</v>
      </c>
      <c r="BH510" s="96">
        <v>0</v>
      </c>
      <c r="BI510" s="96">
        <v>0</v>
      </c>
      <c r="BJ510" s="96">
        <v>0</v>
      </c>
      <c r="BK510" s="96">
        <v>0</v>
      </c>
      <c r="BL510" s="120" t="s">
        <v>4490</v>
      </c>
      <c r="BM510" s="98">
        <v>0</v>
      </c>
      <c r="BN510" s="133">
        <f t="shared" si="47"/>
        <v>-0.5</v>
      </c>
      <c r="BO510" s="241">
        <v>-0.5</v>
      </c>
      <c r="BP510" s="79">
        <v>0</v>
      </c>
      <c r="BQ510" s="79">
        <v>0</v>
      </c>
      <c r="BR510" s="79">
        <v>0</v>
      </c>
      <c r="BS510" s="238">
        <v>0</v>
      </c>
      <c r="BT510" s="79">
        <v>0</v>
      </c>
      <c r="BU510" s="79">
        <v>0</v>
      </c>
      <c r="BV510" s="79">
        <v>0</v>
      </c>
      <c r="BW510" s="79">
        <v>0</v>
      </c>
      <c r="BX510" s="79">
        <v>0</v>
      </c>
      <c r="BY510" s="79">
        <v>0</v>
      </c>
      <c r="BZ510" s="79">
        <v>0</v>
      </c>
      <c r="CA510" s="79">
        <v>0</v>
      </c>
      <c r="CB510" s="79">
        <v>0</v>
      </c>
      <c r="CC510" s="79">
        <v>0</v>
      </c>
      <c r="CD510" s="79">
        <v>0</v>
      </c>
      <c r="CE510" s="79">
        <v>0</v>
      </c>
      <c r="CF510" s="79">
        <v>0</v>
      </c>
      <c r="CG510" s="79">
        <v>0</v>
      </c>
      <c r="CH510" s="79">
        <v>0</v>
      </c>
      <c r="CI510" s="81">
        <f t="shared" si="44"/>
        <v>-1</v>
      </c>
      <c r="CJ510" s="260">
        <f t="shared" si="48"/>
        <v>-1</v>
      </c>
      <c r="CK510" s="260">
        <f t="shared" si="49"/>
        <v>-0.5</v>
      </c>
      <c r="CL510" s="260">
        <f t="shared" si="50"/>
        <v>-0.5</v>
      </c>
      <c r="CM510" s="83">
        <v>2</v>
      </c>
      <c r="CN510" s="83" t="s">
        <v>4965</v>
      </c>
      <c r="CO510" s="140" t="s">
        <v>4965</v>
      </c>
      <c r="CP510" s="256" t="s">
        <v>4965</v>
      </c>
      <c r="CQ510" s="85" t="s">
        <v>4965</v>
      </c>
      <c r="CR510" s="85" t="s">
        <v>4965</v>
      </c>
      <c r="CS510" s="85" t="s">
        <v>4965</v>
      </c>
      <c r="CT510" s="85" t="s">
        <v>4965</v>
      </c>
      <c r="CU510" s="85"/>
    </row>
    <row r="511" spans="1:99" ht="12" customHeight="1" x14ac:dyDescent="0.2">
      <c r="A511" s="89" t="s">
        <v>2442</v>
      </c>
      <c r="B511" s="90" t="s">
        <v>2550</v>
      </c>
      <c r="C511" s="90" t="s">
        <v>1432</v>
      </c>
      <c r="D511" s="90" t="s">
        <v>1432</v>
      </c>
      <c r="E511" s="96" t="s">
        <v>1432</v>
      </c>
      <c r="F511" s="90" t="s">
        <v>2551</v>
      </c>
      <c r="G511" s="90" t="s">
        <v>929</v>
      </c>
      <c r="H511" s="90" t="s">
        <v>1435</v>
      </c>
      <c r="I511" s="90" t="s">
        <v>2552</v>
      </c>
      <c r="J511" s="90">
        <v>527957</v>
      </c>
      <c r="K511" s="90">
        <v>172279</v>
      </c>
      <c r="L511" s="177" t="s">
        <v>3077</v>
      </c>
      <c r="M511" s="91">
        <v>42094</v>
      </c>
      <c r="N511" s="92" t="s">
        <v>1432</v>
      </c>
      <c r="O511" s="90">
        <v>1</v>
      </c>
      <c r="P511" s="90">
        <v>2</v>
      </c>
      <c r="Q511" s="93">
        <v>1</v>
      </c>
      <c r="R511" s="90" t="s">
        <v>2553</v>
      </c>
      <c r="S511" s="90" t="s">
        <v>1438</v>
      </c>
      <c r="T511" s="92" t="s">
        <v>2554</v>
      </c>
      <c r="U511" s="92" t="s">
        <v>2555</v>
      </c>
      <c r="V511" s="90" t="s">
        <v>1439</v>
      </c>
      <c r="W511" s="92" t="s">
        <v>1432</v>
      </c>
      <c r="X511" s="90" t="s">
        <v>1442</v>
      </c>
      <c r="Y511" s="90" t="s">
        <v>4694</v>
      </c>
      <c r="Z511" s="90" t="s">
        <v>1444</v>
      </c>
      <c r="AA511" s="90" t="s">
        <v>2723</v>
      </c>
      <c r="AB511" s="385">
        <v>0.01</v>
      </c>
      <c r="AC511" s="94">
        <v>42094</v>
      </c>
      <c r="AD511" s="95" t="s">
        <v>1432</v>
      </c>
      <c r="AE511" s="157" t="s">
        <v>3063</v>
      </c>
      <c r="AF511" s="96" t="s">
        <v>1445</v>
      </c>
      <c r="AG511" s="96">
        <v>0</v>
      </c>
      <c r="AH511" s="96">
        <v>0</v>
      </c>
      <c r="AI511" s="96">
        <v>0</v>
      </c>
      <c r="AJ511" s="96">
        <v>0</v>
      </c>
      <c r="AK511" s="96">
        <v>1</v>
      </c>
      <c r="AL511" s="96">
        <v>1</v>
      </c>
      <c r="AM511" s="96">
        <v>-1</v>
      </c>
      <c r="AN511" s="96">
        <v>0</v>
      </c>
      <c r="AO511" s="96">
        <v>0</v>
      </c>
      <c r="AP511" s="96">
        <v>0</v>
      </c>
      <c r="AQ511" s="96">
        <v>0</v>
      </c>
      <c r="AR511" s="96">
        <v>1</v>
      </c>
      <c r="AS511" s="96">
        <v>1</v>
      </c>
      <c r="AT511" s="96">
        <v>-1</v>
      </c>
      <c r="AU511" s="96">
        <v>0</v>
      </c>
      <c r="AV511" s="96">
        <v>0</v>
      </c>
      <c r="AW511" s="96">
        <v>0</v>
      </c>
      <c r="AX511" s="96">
        <v>0</v>
      </c>
      <c r="AY511" s="96">
        <v>0</v>
      </c>
      <c r="AZ511" s="96">
        <v>0</v>
      </c>
      <c r="BA511" s="96">
        <v>0</v>
      </c>
      <c r="BB511" s="96">
        <v>0</v>
      </c>
      <c r="BC511" s="96">
        <v>0</v>
      </c>
      <c r="BD511" s="96">
        <v>0</v>
      </c>
      <c r="BE511" s="96">
        <v>0</v>
      </c>
      <c r="BF511" s="96">
        <v>0</v>
      </c>
      <c r="BG511" s="96">
        <v>0</v>
      </c>
      <c r="BH511" s="96">
        <v>0</v>
      </c>
      <c r="BI511" s="96">
        <v>0</v>
      </c>
      <c r="BJ511" s="96">
        <v>0</v>
      </c>
      <c r="BK511" s="96">
        <v>0</v>
      </c>
      <c r="BL511" s="120" t="s">
        <v>4490</v>
      </c>
      <c r="BM511" s="98">
        <v>0</v>
      </c>
      <c r="BN511" s="133">
        <f t="shared" si="47"/>
        <v>0.5</v>
      </c>
      <c r="BO511" s="241">
        <v>0.5</v>
      </c>
      <c r="BP511" s="79">
        <v>0</v>
      </c>
      <c r="BQ511" s="79">
        <v>0</v>
      </c>
      <c r="BR511" s="79">
        <v>0</v>
      </c>
      <c r="BS511" s="238">
        <v>0</v>
      </c>
      <c r="BT511" s="79">
        <v>0</v>
      </c>
      <c r="BU511" s="79">
        <v>0</v>
      </c>
      <c r="BV511" s="79">
        <v>0</v>
      </c>
      <c r="BW511" s="79">
        <v>0</v>
      </c>
      <c r="BX511" s="79">
        <v>0</v>
      </c>
      <c r="BY511" s="79">
        <v>0</v>
      </c>
      <c r="BZ511" s="79">
        <v>0</v>
      </c>
      <c r="CA511" s="79">
        <v>0</v>
      </c>
      <c r="CB511" s="79">
        <v>0</v>
      </c>
      <c r="CC511" s="79">
        <v>0</v>
      </c>
      <c r="CD511" s="79">
        <v>0</v>
      </c>
      <c r="CE511" s="79">
        <v>0</v>
      </c>
      <c r="CF511" s="79">
        <v>0</v>
      </c>
      <c r="CG511" s="79">
        <v>0</v>
      </c>
      <c r="CH511" s="79">
        <v>0</v>
      </c>
      <c r="CI511" s="81">
        <f t="shared" si="44"/>
        <v>1</v>
      </c>
      <c r="CJ511" s="260">
        <f t="shared" si="48"/>
        <v>1</v>
      </c>
      <c r="CK511" s="260">
        <f t="shared" si="49"/>
        <v>0.5</v>
      </c>
      <c r="CL511" s="260">
        <f t="shared" si="50"/>
        <v>0.5</v>
      </c>
      <c r="CM511" s="83">
        <v>2</v>
      </c>
      <c r="CN511" s="83" t="s">
        <v>4965</v>
      </c>
      <c r="CO511" s="140" t="s">
        <v>4965</v>
      </c>
      <c r="CP511" s="256" t="s">
        <v>4965</v>
      </c>
      <c r="CQ511" s="85" t="s">
        <v>4965</v>
      </c>
      <c r="CR511" s="85" t="s">
        <v>4965</v>
      </c>
      <c r="CS511" s="85" t="s">
        <v>4965</v>
      </c>
      <c r="CT511" s="85" t="s">
        <v>4965</v>
      </c>
      <c r="CU511" s="85"/>
    </row>
    <row r="512" spans="1:99" ht="12" customHeight="1" x14ac:dyDescent="0.2">
      <c r="A512" s="89" t="s">
        <v>2442</v>
      </c>
      <c r="B512" s="90" t="s">
        <v>2556</v>
      </c>
      <c r="C512" s="90" t="s">
        <v>1432</v>
      </c>
      <c r="D512" s="90" t="s">
        <v>1432</v>
      </c>
      <c r="E512" s="96" t="s">
        <v>1432</v>
      </c>
      <c r="F512" s="90" t="s">
        <v>1092</v>
      </c>
      <c r="G512" s="90" t="s">
        <v>2557</v>
      </c>
      <c r="H512" s="90" t="s">
        <v>2717</v>
      </c>
      <c r="I512" s="90" t="s">
        <v>179</v>
      </c>
      <c r="J512" s="90">
        <v>527407</v>
      </c>
      <c r="K512" s="90">
        <v>175266</v>
      </c>
      <c r="L512" s="177" t="s">
        <v>3084</v>
      </c>
      <c r="M512" s="91">
        <v>42094</v>
      </c>
      <c r="N512" s="92" t="s">
        <v>1432</v>
      </c>
      <c r="O512" s="90">
        <v>0</v>
      </c>
      <c r="P512" s="90">
        <v>1</v>
      </c>
      <c r="Q512" s="93">
        <v>1</v>
      </c>
      <c r="R512" s="90" t="s">
        <v>2558</v>
      </c>
      <c r="S512" s="90" t="s">
        <v>1438</v>
      </c>
      <c r="T512" s="92" t="s">
        <v>2559</v>
      </c>
      <c r="U512" s="92" t="s">
        <v>2560</v>
      </c>
      <c r="V512" s="90" t="s">
        <v>1439</v>
      </c>
      <c r="W512" s="92" t="s">
        <v>1432</v>
      </c>
      <c r="X512" s="90" t="s">
        <v>1442</v>
      </c>
      <c r="Y512" s="90" t="s">
        <v>4694</v>
      </c>
      <c r="Z512" s="90" t="s">
        <v>1444</v>
      </c>
      <c r="AA512" s="90" t="s">
        <v>1136</v>
      </c>
      <c r="AB512" s="385">
        <v>7.0000000000000001E-3</v>
      </c>
      <c r="AC512" s="94">
        <v>42094</v>
      </c>
      <c r="AD512" s="95" t="s">
        <v>1432</v>
      </c>
      <c r="AE512" s="157" t="s">
        <v>3063</v>
      </c>
      <c r="AF512" s="96" t="s">
        <v>1445</v>
      </c>
      <c r="AG512" s="96">
        <v>0</v>
      </c>
      <c r="AH512" s="96">
        <v>0</v>
      </c>
      <c r="AI512" s="96">
        <v>0</v>
      </c>
      <c r="AJ512" s="96">
        <v>0</v>
      </c>
      <c r="AK512" s="96">
        <v>0</v>
      </c>
      <c r="AL512" s="96">
        <v>1</v>
      </c>
      <c r="AM512" s="96">
        <v>0</v>
      </c>
      <c r="AN512" s="96">
        <v>0</v>
      </c>
      <c r="AO512" s="96">
        <v>0</v>
      </c>
      <c r="AP512" s="96">
        <v>0</v>
      </c>
      <c r="AQ512" s="96">
        <v>0</v>
      </c>
      <c r="AR512" s="96">
        <v>0</v>
      </c>
      <c r="AS512" s="96">
        <v>1</v>
      </c>
      <c r="AT512" s="96">
        <v>0</v>
      </c>
      <c r="AU512" s="96">
        <v>0</v>
      </c>
      <c r="AV512" s="96">
        <v>0</v>
      </c>
      <c r="AW512" s="96">
        <v>0</v>
      </c>
      <c r="AX512" s="96">
        <v>0</v>
      </c>
      <c r="AY512" s="96">
        <v>0</v>
      </c>
      <c r="AZ512" s="96">
        <v>0</v>
      </c>
      <c r="BA512" s="96">
        <v>0</v>
      </c>
      <c r="BB512" s="96">
        <v>0</v>
      </c>
      <c r="BC512" s="96">
        <v>0</v>
      </c>
      <c r="BD512" s="96">
        <v>0</v>
      </c>
      <c r="BE512" s="96">
        <v>0</v>
      </c>
      <c r="BF512" s="96">
        <v>0</v>
      </c>
      <c r="BG512" s="96">
        <v>0</v>
      </c>
      <c r="BH512" s="96">
        <v>0</v>
      </c>
      <c r="BI512" s="96">
        <v>0</v>
      </c>
      <c r="BJ512" s="96">
        <v>0</v>
      </c>
      <c r="BK512" s="96">
        <v>0</v>
      </c>
      <c r="BL512" s="120" t="s">
        <v>4490</v>
      </c>
      <c r="BM512" s="98">
        <v>0</v>
      </c>
      <c r="BN512" s="133">
        <f t="shared" si="47"/>
        <v>0.5</v>
      </c>
      <c r="BO512" s="241">
        <v>0.5</v>
      </c>
      <c r="BP512" s="79">
        <v>0</v>
      </c>
      <c r="BQ512" s="79">
        <v>0</v>
      </c>
      <c r="BR512" s="79">
        <v>0</v>
      </c>
      <c r="BS512" s="238">
        <v>0</v>
      </c>
      <c r="BT512" s="79">
        <v>0</v>
      </c>
      <c r="BU512" s="79">
        <v>0</v>
      </c>
      <c r="BV512" s="79">
        <v>0</v>
      </c>
      <c r="BW512" s="79">
        <v>0</v>
      </c>
      <c r="BX512" s="79">
        <v>0</v>
      </c>
      <c r="BY512" s="79">
        <v>0</v>
      </c>
      <c r="BZ512" s="79">
        <v>0</v>
      </c>
      <c r="CA512" s="79">
        <v>0</v>
      </c>
      <c r="CB512" s="79">
        <v>0</v>
      </c>
      <c r="CC512" s="79">
        <v>0</v>
      </c>
      <c r="CD512" s="79">
        <v>0</v>
      </c>
      <c r="CE512" s="79">
        <v>0</v>
      </c>
      <c r="CF512" s="79">
        <v>0</v>
      </c>
      <c r="CG512" s="79">
        <v>0</v>
      </c>
      <c r="CH512" s="79">
        <v>0</v>
      </c>
      <c r="CI512" s="81">
        <f t="shared" si="44"/>
        <v>1</v>
      </c>
      <c r="CJ512" s="260">
        <f t="shared" si="48"/>
        <v>1</v>
      </c>
      <c r="CK512" s="260">
        <f t="shared" si="49"/>
        <v>0.5</v>
      </c>
      <c r="CL512" s="260">
        <f t="shared" si="50"/>
        <v>0.5</v>
      </c>
      <c r="CM512" s="83">
        <v>2</v>
      </c>
      <c r="CN512" s="83" t="s">
        <v>4965</v>
      </c>
      <c r="CO512" s="180" t="s">
        <v>1940</v>
      </c>
      <c r="CP512" s="256" t="s">
        <v>4965</v>
      </c>
      <c r="CQ512" s="85" t="s">
        <v>4965</v>
      </c>
      <c r="CR512" s="85" t="s">
        <v>4965</v>
      </c>
      <c r="CS512" s="85" t="s">
        <v>4965</v>
      </c>
      <c r="CT512" s="85" t="s">
        <v>4965</v>
      </c>
      <c r="CU512" s="85"/>
    </row>
    <row r="513" spans="1:99" s="363" customFormat="1" ht="12" customHeight="1" x14ac:dyDescent="0.2">
      <c r="A513" s="89" t="s">
        <v>2442</v>
      </c>
      <c r="B513" s="90" t="s">
        <v>2561</v>
      </c>
      <c r="C513" s="90" t="s">
        <v>1432</v>
      </c>
      <c r="D513" s="90" t="s">
        <v>1432</v>
      </c>
      <c r="E513" s="96" t="s">
        <v>1432</v>
      </c>
      <c r="F513" s="90" t="s">
        <v>2562</v>
      </c>
      <c r="G513" s="90" t="s">
        <v>2563</v>
      </c>
      <c r="H513" s="90" t="s">
        <v>1435</v>
      </c>
      <c r="I513" s="90" t="s">
        <v>3836</v>
      </c>
      <c r="J513" s="90">
        <v>528437</v>
      </c>
      <c r="K513" s="90">
        <v>171437</v>
      </c>
      <c r="L513" s="177" t="s">
        <v>3082</v>
      </c>
      <c r="M513" s="91">
        <v>42094</v>
      </c>
      <c r="N513" s="92" t="s">
        <v>1432</v>
      </c>
      <c r="O513" s="90">
        <v>1</v>
      </c>
      <c r="P513" s="90">
        <v>3</v>
      </c>
      <c r="Q513" s="93">
        <v>2</v>
      </c>
      <c r="R513" s="90" t="s">
        <v>3837</v>
      </c>
      <c r="S513" s="90" t="s">
        <v>1438</v>
      </c>
      <c r="T513" s="92" t="s">
        <v>3838</v>
      </c>
      <c r="U513" s="92" t="s">
        <v>2560</v>
      </c>
      <c r="V513" s="90" t="s">
        <v>1439</v>
      </c>
      <c r="W513" s="92" t="s">
        <v>1432</v>
      </c>
      <c r="X513" s="90" t="s">
        <v>1442</v>
      </c>
      <c r="Y513" s="90" t="s">
        <v>4694</v>
      </c>
      <c r="Z513" s="90" t="s">
        <v>1444</v>
      </c>
      <c r="AA513" s="90" t="s">
        <v>1454</v>
      </c>
      <c r="AB513" s="385">
        <v>1.9E-2</v>
      </c>
      <c r="AC513" s="94">
        <v>42094</v>
      </c>
      <c r="AD513" s="95" t="s">
        <v>1432</v>
      </c>
      <c r="AE513" s="157" t="s">
        <v>3063</v>
      </c>
      <c r="AF513" s="96" t="s">
        <v>1445</v>
      </c>
      <c r="AG513" s="96">
        <v>0</v>
      </c>
      <c r="AH513" s="96">
        <v>0</v>
      </c>
      <c r="AI513" s="96">
        <v>1</v>
      </c>
      <c r="AJ513" s="96">
        <v>0</v>
      </c>
      <c r="AK513" s="96">
        <v>0</v>
      </c>
      <c r="AL513" s="96">
        <v>2</v>
      </c>
      <c r="AM513" s="96">
        <v>1</v>
      </c>
      <c r="AN513" s="96">
        <v>-1</v>
      </c>
      <c r="AO513" s="96">
        <v>0</v>
      </c>
      <c r="AP513" s="96">
        <v>0</v>
      </c>
      <c r="AQ513" s="96">
        <v>0</v>
      </c>
      <c r="AR513" s="96">
        <v>0</v>
      </c>
      <c r="AS513" s="96">
        <v>2</v>
      </c>
      <c r="AT513" s="96">
        <v>1</v>
      </c>
      <c r="AU513" s="96">
        <v>0</v>
      </c>
      <c r="AV513" s="96">
        <v>0</v>
      </c>
      <c r="AW513" s="96">
        <v>0</v>
      </c>
      <c r="AX513" s="96">
        <v>0</v>
      </c>
      <c r="AY513" s="96">
        <v>0</v>
      </c>
      <c r="AZ513" s="96">
        <v>0</v>
      </c>
      <c r="BA513" s="96">
        <v>0</v>
      </c>
      <c r="BB513" s="96">
        <v>-1</v>
      </c>
      <c r="BC513" s="96">
        <v>0</v>
      </c>
      <c r="BD513" s="96">
        <v>0</v>
      </c>
      <c r="BE513" s="96">
        <v>0</v>
      </c>
      <c r="BF513" s="96">
        <v>0</v>
      </c>
      <c r="BG513" s="96">
        <v>0</v>
      </c>
      <c r="BH513" s="96">
        <v>0</v>
      </c>
      <c r="BI513" s="96">
        <v>0</v>
      </c>
      <c r="BJ513" s="96">
        <v>0</v>
      </c>
      <c r="BK513" s="96">
        <v>0</v>
      </c>
      <c r="BL513" s="120" t="s">
        <v>4490</v>
      </c>
      <c r="BM513" s="98">
        <v>0</v>
      </c>
      <c r="BN513" s="133">
        <f t="shared" si="47"/>
        <v>1</v>
      </c>
      <c r="BO513" s="241">
        <v>1</v>
      </c>
      <c r="BP513" s="79">
        <v>0</v>
      </c>
      <c r="BQ513" s="79">
        <v>0</v>
      </c>
      <c r="BR513" s="79">
        <v>0</v>
      </c>
      <c r="BS513" s="238">
        <v>0</v>
      </c>
      <c r="BT513" s="79">
        <v>0</v>
      </c>
      <c r="BU513" s="79">
        <v>0</v>
      </c>
      <c r="BV513" s="79">
        <v>0</v>
      </c>
      <c r="BW513" s="79">
        <v>0</v>
      </c>
      <c r="BX513" s="79">
        <v>0</v>
      </c>
      <c r="BY513" s="79">
        <v>0</v>
      </c>
      <c r="BZ513" s="79">
        <v>0</v>
      </c>
      <c r="CA513" s="79">
        <v>0</v>
      </c>
      <c r="CB513" s="79">
        <v>0</v>
      </c>
      <c r="CC513" s="79">
        <v>0</v>
      </c>
      <c r="CD513" s="79">
        <v>0</v>
      </c>
      <c r="CE513" s="79">
        <v>0</v>
      </c>
      <c r="CF513" s="79">
        <v>0</v>
      </c>
      <c r="CG513" s="79">
        <v>0</v>
      </c>
      <c r="CH513" s="79">
        <v>0</v>
      </c>
      <c r="CI513" s="81">
        <f t="shared" si="44"/>
        <v>2</v>
      </c>
      <c r="CJ513" s="260">
        <f t="shared" si="48"/>
        <v>2</v>
      </c>
      <c r="CK513" s="260">
        <f t="shared" si="49"/>
        <v>1</v>
      </c>
      <c r="CL513" s="260">
        <f t="shared" si="50"/>
        <v>1</v>
      </c>
      <c r="CM513" s="83">
        <v>2</v>
      </c>
      <c r="CN513" s="83" t="s">
        <v>4965</v>
      </c>
      <c r="CO513" s="140" t="s">
        <v>4965</v>
      </c>
      <c r="CP513" s="256" t="s">
        <v>4965</v>
      </c>
      <c r="CQ513" s="85" t="s">
        <v>4965</v>
      </c>
      <c r="CR513" s="85" t="s">
        <v>4965</v>
      </c>
      <c r="CS513" s="85" t="s">
        <v>4965</v>
      </c>
      <c r="CT513" s="85" t="s">
        <v>4965</v>
      </c>
      <c r="CU513" s="85"/>
    </row>
    <row r="514" spans="1:99" s="363" customFormat="1" ht="12" customHeight="1" x14ac:dyDescent="0.2">
      <c r="A514" s="132" t="s">
        <v>1460</v>
      </c>
      <c r="B514" s="90" t="s">
        <v>4784</v>
      </c>
      <c r="C514" s="90" t="s">
        <v>3696</v>
      </c>
      <c r="D514" s="90" t="s">
        <v>204</v>
      </c>
      <c r="E514" s="96" t="s">
        <v>3698</v>
      </c>
      <c r="F514" s="90" t="s">
        <v>1432</v>
      </c>
      <c r="G514" s="90" t="s">
        <v>3699</v>
      </c>
      <c r="H514" s="90" t="s">
        <v>1885</v>
      </c>
      <c r="I514" s="90" t="s">
        <v>3700</v>
      </c>
      <c r="J514" s="90">
        <v>526241</v>
      </c>
      <c r="K514" s="90">
        <v>175489</v>
      </c>
      <c r="L514" s="180" t="s">
        <v>4766</v>
      </c>
      <c r="M514" s="91" t="s">
        <v>4785</v>
      </c>
      <c r="N514" s="92" t="s">
        <v>3859</v>
      </c>
      <c r="O514" s="90">
        <v>0</v>
      </c>
      <c r="P514" s="90">
        <v>65</v>
      </c>
      <c r="Q514" s="93">
        <v>65</v>
      </c>
      <c r="R514" s="90" t="s">
        <v>4786</v>
      </c>
      <c r="S514" s="90" t="s">
        <v>266</v>
      </c>
      <c r="T514" s="92" t="s">
        <v>4787</v>
      </c>
      <c r="U514" s="92" t="s">
        <v>4785</v>
      </c>
      <c r="V514" s="90" t="s">
        <v>1439</v>
      </c>
      <c r="W514" s="92" t="s">
        <v>1432</v>
      </c>
      <c r="X514" s="90" t="s">
        <v>1442</v>
      </c>
      <c r="Y514" s="90" t="s">
        <v>1443</v>
      </c>
      <c r="Z514" s="90" t="s">
        <v>1443</v>
      </c>
      <c r="AA514" s="90" t="s">
        <v>1444</v>
      </c>
      <c r="AB514" s="385" t="s">
        <v>1432</v>
      </c>
      <c r="AC514" s="94" t="s">
        <v>1432</v>
      </c>
      <c r="AD514" s="95"/>
      <c r="AE514" s="157" t="s">
        <v>3063</v>
      </c>
      <c r="AF514" s="96" t="s">
        <v>1445</v>
      </c>
      <c r="AG514" s="96"/>
      <c r="AH514" s="96">
        <v>0</v>
      </c>
      <c r="AI514" s="96">
        <v>0</v>
      </c>
      <c r="AJ514" s="96">
        <v>0</v>
      </c>
      <c r="AK514" s="96">
        <v>20</v>
      </c>
      <c r="AL514" s="96">
        <v>36</v>
      </c>
      <c r="AM514" s="96">
        <v>9</v>
      </c>
      <c r="AN514" s="96">
        <v>0</v>
      </c>
      <c r="AO514" s="96">
        <v>0</v>
      </c>
      <c r="AP514" s="96">
        <v>0</v>
      </c>
      <c r="AQ514" s="96">
        <v>0</v>
      </c>
      <c r="AR514" s="96">
        <v>20</v>
      </c>
      <c r="AS514" s="96">
        <v>36</v>
      </c>
      <c r="AT514" s="96">
        <v>9</v>
      </c>
      <c r="AU514" s="96">
        <v>0</v>
      </c>
      <c r="AV514" s="96">
        <v>0</v>
      </c>
      <c r="AW514" s="96">
        <v>0</v>
      </c>
      <c r="AX514" s="96">
        <v>0</v>
      </c>
      <c r="AY514" s="96">
        <v>0</v>
      </c>
      <c r="AZ514" s="96">
        <v>0</v>
      </c>
      <c r="BA514" s="96">
        <v>0</v>
      </c>
      <c r="BB514" s="96">
        <v>0</v>
      </c>
      <c r="BC514" s="96">
        <v>0</v>
      </c>
      <c r="BD514" s="96">
        <v>0</v>
      </c>
      <c r="BE514" s="96">
        <v>0</v>
      </c>
      <c r="BF514" s="96">
        <v>0</v>
      </c>
      <c r="BG514" s="96">
        <v>0</v>
      </c>
      <c r="BH514" s="96">
        <v>0</v>
      </c>
      <c r="BI514" s="96">
        <v>0</v>
      </c>
      <c r="BJ514" s="96">
        <v>0</v>
      </c>
      <c r="BK514" s="96">
        <v>0</v>
      </c>
      <c r="BL514" s="120" t="s">
        <v>4491</v>
      </c>
      <c r="BM514" s="79">
        <v>0</v>
      </c>
      <c r="BN514" s="79">
        <v>0</v>
      </c>
      <c r="BO514" s="237">
        <v>0</v>
      </c>
      <c r="BP514" s="79">
        <v>0</v>
      </c>
      <c r="BQ514" s="133">
        <v>65</v>
      </c>
      <c r="BR514" s="79">
        <v>0</v>
      </c>
      <c r="BS514" s="238">
        <v>0</v>
      </c>
      <c r="BT514" s="79">
        <v>0</v>
      </c>
      <c r="BU514" s="79">
        <v>0</v>
      </c>
      <c r="BV514" s="79">
        <v>0</v>
      </c>
      <c r="BW514" s="79">
        <v>0</v>
      </c>
      <c r="BX514" s="79">
        <v>0</v>
      </c>
      <c r="BY514" s="79">
        <v>0</v>
      </c>
      <c r="BZ514" s="79">
        <v>0</v>
      </c>
      <c r="CA514" s="79">
        <v>0</v>
      </c>
      <c r="CB514" s="79">
        <v>0</v>
      </c>
      <c r="CC514" s="79">
        <v>0</v>
      </c>
      <c r="CD514" s="79">
        <v>0</v>
      </c>
      <c r="CE514" s="79">
        <v>0</v>
      </c>
      <c r="CF514" s="79">
        <v>0</v>
      </c>
      <c r="CG514" s="79">
        <v>0</v>
      </c>
      <c r="CH514" s="79">
        <v>0</v>
      </c>
      <c r="CI514" s="81">
        <f t="shared" si="44"/>
        <v>65</v>
      </c>
      <c r="CJ514" s="260">
        <f t="shared" si="48"/>
        <v>65</v>
      </c>
      <c r="CK514" s="260">
        <f t="shared" si="49"/>
        <v>65</v>
      </c>
      <c r="CL514" s="260">
        <f t="shared" si="50"/>
        <v>65</v>
      </c>
      <c r="CM514" s="87">
        <v>3</v>
      </c>
      <c r="CN514" s="83" t="s">
        <v>4965</v>
      </c>
      <c r="CO514" s="140"/>
      <c r="CP514" s="256"/>
      <c r="CQ514" s="85"/>
      <c r="CR514" s="85"/>
      <c r="CS514" s="85"/>
      <c r="CT514" s="85"/>
      <c r="CU514" s="86"/>
    </row>
    <row r="515" spans="1:99" s="363" customFormat="1" ht="12" customHeight="1" x14ac:dyDescent="0.2">
      <c r="A515" s="132" t="s">
        <v>1460</v>
      </c>
      <c r="B515" s="90" t="s">
        <v>4784</v>
      </c>
      <c r="C515" s="90" t="s">
        <v>3696</v>
      </c>
      <c r="D515" s="90" t="s">
        <v>4788</v>
      </c>
      <c r="E515" s="96" t="s">
        <v>3698</v>
      </c>
      <c r="F515" s="90" t="s">
        <v>1432</v>
      </c>
      <c r="G515" s="90" t="s">
        <v>3699</v>
      </c>
      <c r="H515" s="90" t="s">
        <v>1885</v>
      </c>
      <c r="I515" s="90" t="s">
        <v>3700</v>
      </c>
      <c r="J515" s="90">
        <v>526241</v>
      </c>
      <c r="K515" s="90">
        <v>175489</v>
      </c>
      <c r="L515" s="180" t="s">
        <v>4766</v>
      </c>
      <c r="M515" s="91" t="s">
        <v>4785</v>
      </c>
      <c r="N515" s="92" t="s">
        <v>3859</v>
      </c>
      <c r="O515" s="90">
        <v>0</v>
      </c>
      <c r="P515" s="90">
        <v>40</v>
      </c>
      <c r="Q515" s="93">
        <v>40</v>
      </c>
      <c r="R515" s="90" t="s">
        <v>4786</v>
      </c>
      <c r="S515" s="90" t="s">
        <v>266</v>
      </c>
      <c r="T515" s="92" t="s">
        <v>4787</v>
      </c>
      <c r="U515" s="92" t="s">
        <v>4785</v>
      </c>
      <c r="V515" s="90" t="s">
        <v>1439</v>
      </c>
      <c r="W515" s="92" t="s">
        <v>1432</v>
      </c>
      <c r="X515" s="90" t="s">
        <v>1442</v>
      </c>
      <c r="Y515" s="90" t="s">
        <v>1443</v>
      </c>
      <c r="Z515" s="90" t="s">
        <v>1443</v>
      </c>
      <c r="AA515" s="90" t="s">
        <v>1444</v>
      </c>
      <c r="AB515" s="387"/>
      <c r="AC515" s="94" t="s">
        <v>1432</v>
      </c>
      <c r="AD515" s="95"/>
      <c r="AE515" s="157" t="s">
        <v>628</v>
      </c>
      <c r="AF515" s="157" t="s">
        <v>3904</v>
      </c>
      <c r="AG515" s="96"/>
      <c r="AH515" s="96">
        <v>0</v>
      </c>
      <c r="AI515" s="96">
        <v>0</v>
      </c>
      <c r="AJ515" s="96">
        <v>8</v>
      </c>
      <c r="AK515" s="96">
        <v>16</v>
      </c>
      <c r="AL515" s="96">
        <v>16</v>
      </c>
      <c r="AM515" s="96">
        <v>0</v>
      </c>
      <c r="AN515" s="96">
        <v>0</v>
      </c>
      <c r="AO515" s="96">
        <v>0</v>
      </c>
      <c r="AP515" s="96">
        <v>0</v>
      </c>
      <c r="AQ515" s="96">
        <v>8</v>
      </c>
      <c r="AR515" s="96">
        <v>16</v>
      </c>
      <c r="AS515" s="96">
        <v>16</v>
      </c>
      <c r="AT515" s="96">
        <v>0</v>
      </c>
      <c r="AU515" s="96">
        <v>0</v>
      </c>
      <c r="AV515" s="96">
        <v>0</v>
      </c>
      <c r="AW515" s="96">
        <v>0</v>
      </c>
      <c r="AX515" s="96">
        <v>0</v>
      </c>
      <c r="AY515" s="96">
        <v>0</v>
      </c>
      <c r="AZ515" s="96">
        <v>0</v>
      </c>
      <c r="BA515" s="96">
        <v>0</v>
      </c>
      <c r="BB515" s="96">
        <v>0</v>
      </c>
      <c r="BC515" s="96">
        <v>0</v>
      </c>
      <c r="BD515" s="96">
        <v>0</v>
      </c>
      <c r="BE515" s="96">
        <v>0</v>
      </c>
      <c r="BF515" s="96">
        <v>0</v>
      </c>
      <c r="BG515" s="96">
        <v>0</v>
      </c>
      <c r="BH515" s="96">
        <v>0</v>
      </c>
      <c r="BI515" s="96">
        <v>0</v>
      </c>
      <c r="BJ515" s="96">
        <v>0</v>
      </c>
      <c r="BK515" s="96">
        <v>0</v>
      </c>
      <c r="BL515" s="120" t="s">
        <v>4491</v>
      </c>
      <c r="BM515" s="79">
        <v>0</v>
      </c>
      <c r="BN515" s="79">
        <v>0</v>
      </c>
      <c r="BO515" s="237">
        <v>0</v>
      </c>
      <c r="BP515" s="79">
        <v>0</v>
      </c>
      <c r="BQ515" s="133">
        <v>40</v>
      </c>
      <c r="BR515" s="79">
        <v>0</v>
      </c>
      <c r="BS515" s="238">
        <v>0</v>
      </c>
      <c r="BT515" s="79">
        <v>0</v>
      </c>
      <c r="BU515" s="79">
        <v>0</v>
      </c>
      <c r="BV515" s="79">
        <v>0</v>
      </c>
      <c r="BW515" s="79">
        <v>0</v>
      </c>
      <c r="BX515" s="79">
        <v>0</v>
      </c>
      <c r="BY515" s="79">
        <v>0</v>
      </c>
      <c r="BZ515" s="79">
        <v>0</v>
      </c>
      <c r="CA515" s="79">
        <v>0</v>
      </c>
      <c r="CB515" s="79">
        <v>0</v>
      </c>
      <c r="CC515" s="79">
        <v>0</v>
      </c>
      <c r="CD515" s="79">
        <v>0</v>
      </c>
      <c r="CE515" s="79">
        <v>0</v>
      </c>
      <c r="CF515" s="79">
        <v>0</v>
      </c>
      <c r="CG515" s="79">
        <v>0</v>
      </c>
      <c r="CH515" s="79">
        <v>0</v>
      </c>
      <c r="CI515" s="81">
        <f t="shared" si="44"/>
        <v>40</v>
      </c>
      <c r="CJ515" s="260">
        <f t="shared" si="48"/>
        <v>40</v>
      </c>
      <c r="CK515" s="260">
        <f t="shared" si="49"/>
        <v>40</v>
      </c>
      <c r="CL515" s="260">
        <f t="shared" si="50"/>
        <v>40</v>
      </c>
      <c r="CM515" s="87">
        <v>3</v>
      </c>
      <c r="CN515" s="83" t="s">
        <v>4965</v>
      </c>
      <c r="CO515" s="140"/>
      <c r="CP515" s="256"/>
      <c r="CQ515" s="85"/>
      <c r="CR515" s="85"/>
      <c r="CS515" s="85"/>
      <c r="CT515" s="85"/>
      <c r="CU515" s="86"/>
    </row>
    <row r="516" spans="1:99" s="363" customFormat="1" ht="12" customHeight="1" x14ac:dyDescent="0.2">
      <c r="A516" s="31" t="s">
        <v>1460</v>
      </c>
      <c r="B516" s="114" t="s">
        <v>3293</v>
      </c>
      <c r="C516" s="114" t="s">
        <v>3294</v>
      </c>
      <c r="D516" s="114" t="s">
        <v>4453</v>
      </c>
      <c r="E516" s="117" t="s">
        <v>3296</v>
      </c>
      <c r="F516" s="114" t="s">
        <v>3297</v>
      </c>
      <c r="G516" s="114" t="s">
        <v>3298</v>
      </c>
      <c r="H516" s="114" t="s">
        <v>3299</v>
      </c>
      <c r="I516" s="114" t="s">
        <v>1432</v>
      </c>
      <c r="J516" s="114">
        <v>528934</v>
      </c>
      <c r="K516" s="114">
        <v>177496</v>
      </c>
      <c r="L516" s="177" t="s">
        <v>3066</v>
      </c>
      <c r="M516" s="99"/>
      <c r="N516" s="99" t="s">
        <v>1432</v>
      </c>
      <c r="O516" s="114">
        <v>0</v>
      </c>
      <c r="P516" s="114">
        <v>459</v>
      </c>
      <c r="Q516" s="115">
        <v>459</v>
      </c>
      <c r="R516" s="114" t="s">
        <v>3308</v>
      </c>
      <c r="S516" s="114" t="s">
        <v>266</v>
      </c>
      <c r="T516" s="99" t="s">
        <v>3309</v>
      </c>
      <c r="U516" s="116">
        <v>40778</v>
      </c>
      <c r="V516" s="114" t="s">
        <v>1439</v>
      </c>
      <c r="W516" s="99" t="s">
        <v>1432</v>
      </c>
      <c r="X516" s="114" t="s">
        <v>1442</v>
      </c>
      <c r="Y516" s="114" t="s">
        <v>1443</v>
      </c>
      <c r="Z516" s="114" t="s">
        <v>1443</v>
      </c>
      <c r="AA516" s="114" t="s">
        <v>1444</v>
      </c>
      <c r="AB516" s="357">
        <v>1.58</v>
      </c>
      <c r="AC516" s="111" t="s">
        <v>1432</v>
      </c>
      <c r="AD516" s="112" t="s">
        <v>1432</v>
      </c>
      <c r="AE516" s="157" t="s">
        <v>3063</v>
      </c>
      <c r="AF516" s="117" t="s">
        <v>1445</v>
      </c>
      <c r="AG516" s="117"/>
      <c r="AH516" s="117">
        <v>46</v>
      </c>
      <c r="AI516" s="117">
        <v>459</v>
      </c>
      <c r="AJ516" s="117">
        <v>40</v>
      </c>
      <c r="AK516" s="117">
        <v>70</v>
      </c>
      <c r="AL516" s="117">
        <v>188</v>
      </c>
      <c r="AM516" s="117">
        <v>111</v>
      </c>
      <c r="AN516" s="117">
        <v>22</v>
      </c>
      <c r="AO516" s="117">
        <v>28</v>
      </c>
      <c r="AP516" s="117">
        <v>0</v>
      </c>
      <c r="AQ516" s="117">
        <v>40</v>
      </c>
      <c r="AR516" s="117">
        <v>70</v>
      </c>
      <c r="AS516" s="117">
        <v>188</v>
      </c>
      <c r="AT516" s="117">
        <v>111</v>
      </c>
      <c r="AU516" s="117">
        <v>22</v>
      </c>
      <c r="AV516" s="117">
        <v>28</v>
      </c>
      <c r="AW516" s="117">
        <v>0</v>
      </c>
      <c r="AX516" s="117">
        <v>0</v>
      </c>
      <c r="AY516" s="117">
        <v>0</v>
      </c>
      <c r="AZ516" s="117">
        <v>0</v>
      </c>
      <c r="BA516" s="117">
        <v>0</v>
      </c>
      <c r="BB516" s="117">
        <v>0</v>
      </c>
      <c r="BC516" s="117">
        <v>0</v>
      </c>
      <c r="BD516" s="117">
        <v>0</v>
      </c>
      <c r="BE516" s="117">
        <v>0</v>
      </c>
      <c r="BF516" s="117">
        <v>0</v>
      </c>
      <c r="BG516" s="117">
        <v>0</v>
      </c>
      <c r="BH516" s="117">
        <v>0</v>
      </c>
      <c r="BI516" s="117">
        <v>0</v>
      </c>
      <c r="BJ516" s="117">
        <v>0</v>
      </c>
      <c r="BK516" s="117">
        <v>0</v>
      </c>
      <c r="BL516" s="120" t="s">
        <v>1944</v>
      </c>
      <c r="BM516" s="98">
        <v>0</v>
      </c>
      <c r="BN516" s="79">
        <v>0</v>
      </c>
      <c r="BO516" s="237">
        <v>0</v>
      </c>
      <c r="BP516" s="79">
        <v>0</v>
      </c>
      <c r="BQ516" s="79">
        <v>0</v>
      </c>
      <c r="BR516" s="79">
        <v>0</v>
      </c>
      <c r="BS516" s="238">
        <v>0</v>
      </c>
      <c r="BT516" s="79">
        <v>0</v>
      </c>
      <c r="BU516" s="79">
        <v>0</v>
      </c>
      <c r="BV516" s="79">
        <v>0</v>
      </c>
      <c r="BW516" s="133">
        <v>229.5</v>
      </c>
      <c r="BX516" s="133">
        <v>229.5</v>
      </c>
      <c r="BY516" s="79">
        <v>0</v>
      </c>
      <c r="BZ516" s="79">
        <v>0</v>
      </c>
      <c r="CA516" s="79">
        <v>0</v>
      </c>
      <c r="CB516" s="79">
        <v>0</v>
      </c>
      <c r="CC516" s="79">
        <v>0</v>
      </c>
      <c r="CD516" s="79">
        <v>0</v>
      </c>
      <c r="CE516" s="79">
        <v>0</v>
      </c>
      <c r="CF516" s="79">
        <v>0</v>
      </c>
      <c r="CG516" s="79">
        <v>0</v>
      </c>
      <c r="CH516" s="79">
        <v>0</v>
      </c>
      <c r="CI516" s="81">
        <f t="shared" si="44"/>
        <v>459</v>
      </c>
      <c r="CJ516" s="260">
        <f t="shared" si="48"/>
        <v>459</v>
      </c>
      <c r="CK516" s="131">
        <f t="shared" si="49"/>
        <v>0</v>
      </c>
      <c r="CL516" s="260">
        <f t="shared" si="50"/>
        <v>459</v>
      </c>
      <c r="CM516" s="83">
        <v>5</v>
      </c>
      <c r="CN516" s="254" t="s">
        <v>4965</v>
      </c>
      <c r="CO516" s="140" t="s">
        <v>4965</v>
      </c>
      <c r="CP516" s="126" t="s">
        <v>1938</v>
      </c>
      <c r="CQ516" s="86" t="s">
        <v>4965</v>
      </c>
      <c r="CR516" s="85" t="s">
        <v>4965</v>
      </c>
      <c r="CS516" s="85" t="s">
        <v>4965</v>
      </c>
      <c r="CT516" s="85" t="s">
        <v>4965</v>
      </c>
      <c r="CU516" s="86"/>
    </row>
    <row r="517" spans="1:99" s="363" customFormat="1" ht="12" customHeight="1" x14ac:dyDescent="0.2">
      <c r="A517" s="31" t="s">
        <v>1460</v>
      </c>
      <c r="B517" s="114" t="s">
        <v>3293</v>
      </c>
      <c r="C517" s="114" t="s">
        <v>3294</v>
      </c>
      <c r="D517" s="114" t="s">
        <v>4454</v>
      </c>
      <c r="E517" s="117" t="s">
        <v>3296</v>
      </c>
      <c r="F517" s="114" t="s">
        <v>3297</v>
      </c>
      <c r="G517" s="114" t="s">
        <v>3298</v>
      </c>
      <c r="H517" s="114" t="s">
        <v>3299</v>
      </c>
      <c r="I517" s="114" t="s">
        <v>1432</v>
      </c>
      <c r="J517" s="114">
        <v>528934</v>
      </c>
      <c r="K517" s="114">
        <v>177496</v>
      </c>
      <c r="L517" s="177" t="s">
        <v>3066</v>
      </c>
      <c r="M517" s="99"/>
      <c r="N517" s="99" t="s">
        <v>1432</v>
      </c>
      <c r="O517" s="114">
        <v>0</v>
      </c>
      <c r="P517" s="114">
        <v>85</v>
      </c>
      <c r="Q517" s="115">
        <v>85</v>
      </c>
      <c r="R517" s="114" t="s">
        <v>3308</v>
      </c>
      <c r="S517" s="114" t="s">
        <v>266</v>
      </c>
      <c r="T517" s="99" t="s">
        <v>3309</v>
      </c>
      <c r="U517" s="116">
        <v>40778</v>
      </c>
      <c r="V517" s="114" t="s">
        <v>1439</v>
      </c>
      <c r="W517" s="99" t="s">
        <v>1432</v>
      </c>
      <c r="X517" s="114" t="s">
        <v>1442</v>
      </c>
      <c r="Y517" s="114" t="s">
        <v>1443</v>
      </c>
      <c r="Z517" s="114" t="s">
        <v>1443</v>
      </c>
      <c r="AA517" s="114" t="s">
        <v>1444</v>
      </c>
      <c r="AB517" s="387">
        <v>0.26500000000000001</v>
      </c>
      <c r="AC517" s="111" t="s">
        <v>1432</v>
      </c>
      <c r="AD517" s="112" t="s">
        <v>1432</v>
      </c>
      <c r="AE517" s="157" t="s">
        <v>628</v>
      </c>
      <c r="AF517" s="117" t="s">
        <v>3904</v>
      </c>
      <c r="AG517" s="117"/>
      <c r="AH517" s="117">
        <v>8</v>
      </c>
      <c r="AI517" s="117">
        <v>85</v>
      </c>
      <c r="AJ517" s="117">
        <v>0</v>
      </c>
      <c r="AK517" s="117">
        <v>30</v>
      </c>
      <c r="AL517" s="117">
        <v>38</v>
      </c>
      <c r="AM517" s="117">
        <v>14</v>
      </c>
      <c r="AN517" s="117">
        <v>3</v>
      </c>
      <c r="AO517" s="117">
        <v>0</v>
      </c>
      <c r="AP517" s="117">
        <v>0</v>
      </c>
      <c r="AQ517" s="117">
        <v>0</v>
      </c>
      <c r="AR517" s="117">
        <v>30</v>
      </c>
      <c r="AS517" s="117">
        <v>38</v>
      </c>
      <c r="AT517" s="117">
        <v>14</v>
      </c>
      <c r="AU517" s="117">
        <v>3</v>
      </c>
      <c r="AV517" s="117">
        <v>0</v>
      </c>
      <c r="AW517" s="117">
        <v>0</v>
      </c>
      <c r="AX517" s="117">
        <v>0</v>
      </c>
      <c r="AY517" s="117">
        <v>0</v>
      </c>
      <c r="AZ517" s="117">
        <v>0</v>
      </c>
      <c r="BA517" s="117">
        <v>0</v>
      </c>
      <c r="BB517" s="117">
        <v>0</v>
      </c>
      <c r="BC517" s="117">
        <v>0</v>
      </c>
      <c r="BD517" s="117">
        <v>0</v>
      </c>
      <c r="BE517" s="117">
        <v>0</v>
      </c>
      <c r="BF517" s="117">
        <v>0</v>
      </c>
      <c r="BG517" s="117">
        <v>0</v>
      </c>
      <c r="BH517" s="117">
        <v>0</v>
      </c>
      <c r="BI517" s="117">
        <v>0</v>
      </c>
      <c r="BJ517" s="117">
        <v>0</v>
      </c>
      <c r="BK517" s="117">
        <v>0</v>
      </c>
      <c r="BL517" s="120" t="s">
        <v>1944</v>
      </c>
      <c r="BM517" s="98">
        <v>0</v>
      </c>
      <c r="BN517" s="79">
        <v>0</v>
      </c>
      <c r="BO517" s="237">
        <v>0</v>
      </c>
      <c r="BP517" s="79">
        <v>0</v>
      </c>
      <c r="BQ517" s="79">
        <v>0</v>
      </c>
      <c r="BR517" s="133">
        <v>85</v>
      </c>
      <c r="BS517" s="238">
        <v>0</v>
      </c>
      <c r="BT517" s="79">
        <v>0</v>
      </c>
      <c r="BU517" s="79">
        <v>0</v>
      </c>
      <c r="BV517" s="79">
        <v>0</v>
      </c>
      <c r="BW517" s="79">
        <v>0</v>
      </c>
      <c r="BX517" s="79">
        <v>0</v>
      </c>
      <c r="BY517" s="79">
        <v>0</v>
      </c>
      <c r="BZ517" s="79">
        <v>0</v>
      </c>
      <c r="CA517" s="79">
        <v>0</v>
      </c>
      <c r="CB517" s="79">
        <v>0</v>
      </c>
      <c r="CC517" s="79">
        <v>0</v>
      </c>
      <c r="CD517" s="79">
        <v>0</v>
      </c>
      <c r="CE517" s="79">
        <v>0</v>
      </c>
      <c r="CF517" s="79">
        <v>0</v>
      </c>
      <c r="CG517" s="79">
        <v>0</v>
      </c>
      <c r="CH517" s="79">
        <v>0</v>
      </c>
      <c r="CI517" s="81">
        <f t="shared" si="44"/>
        <v>85</v>
      </c>
      <c r="CJ517" s="260">
        <f t="shared" si="48"/>
        <v>85</v>
      </c>
      <c r="CK517" s="260">
        <f t="shared" si="49"/>
        <v>85</v>
      </c>
      <c r="CL517" s="260">
        <f t="shared" si="50"/>
        <v>85</v>
      </c>
      <c r="CM517" s="83">
        <v>5</v>
      </c>
      <c r="CN517" s="254" t="s">
        <v>4965</v>
      </c>
      <c r="CO517" s="140" t="s">
        <v>4965</v>
      </c>
      <c r="CP517" s="126" t="s">
        <v>1938</v>
      </c>
      <c r="CQ517" s="86" t="s">
        <v>4965</v>
      </c>
      <c r="CR517" s="85" t="s">
        <v>4965</v>
      </c>
      <c r="CS517" s="85" t="s">
        <v>4965</v>
      </c>
      <c r="CT517" s="85" t="s">
        <v>4965</v>
      </c>
      <c r="CU517" s="86"/>
    </row>
    <row r="518" spans="1:99" s="363" customFormat="1" ht="12" customHeight="1" x14ac:dyDescent="0.2">
      <c r="A518" s="31" t="s">
        <v>1460</v>
      </c>
      <c r="B518" s="114" t="s">
        <v>3293</v>
      </c>
      <c r="C518" s="114" t="s">
        <v>3294</v>
      </c>
      <c r="D518" s="114" t="s">
        <v>4454</v>
      </c>
      <c r="E518" s="117" t="s">
        <v>3296</v>
      </c>
      <c r="F518" s="114" t="s">
        <v>3297</v>
      </c>
      <c r="G518" s="114" t="s">
        <v>3298</v>
      </c>
      <c r="H518" s="114" t="s">
        <v>3299</v>
      </c>
      <c r="I518" s="114" t="s">
        <v>1432</v>
      </c>
      <c r="J518" s="114">
        <v>528934</v>
      </c>
      <c r="K518" s="114">
        <v>177496</v>
      </c>
      <c r="L518" s="177" t="s">
        <v>3066</v>
      </c>
      <c r="M518" s="99"/>
      <c r="N518" s="99" t="s">
        <v>1432</v>
      </c>
      <c r="O518" s="114">
        <v>0</v>
      </c>
      <c r="P518" s="114">
        <v>120</v>
      </c>
      <c r="Q518" s="115">
        <v>120</v>
      </c>
      <c r="R518" s="114" t="s">
        <v>3308</v>
      </c>
      <c r="S518" s="114" t="s">
        <v>266</v>
      </c>
      <c r="T518" s="99" t="s">
        <v>3309</v>
      </c>
      <c r="U518" s="116">
        <v>40778</v>
      </c>
      <c r="V518" s="114" t="s">
        <v>1439</v>
      </c>
      <c r="W518" s="99" t="s">
        <v>1432</v>
      </c>
      <c r="X518" s="114" t="s">
        <v>1442</v>
      </c>
      <c r="Y518" s="114" t="s">
        <v>1443</v>
      </c>
      <c r="Z518" s="114" t="s">
        <v>1443</v>
      </c>
      <c r="AA518" s="114" t="s">
        <v>1444</v>
      </c>
      <c r="AB518" s="387">
        <v>0.48</v>
      </c>
      <c r="AC518" s="111" t="s">
        <v>1432</v>
      </c>
      <c r="AD518" s="112" t="s">
        <v>1432</v>
      </c>
      <c r="AE518" s="157" t="s">
        <v>1931</v>
      </c>
      <c r="AF518" s="117" t="s">
        <v>3905</v>
      </c>
      <c r="AG518" s="117"/>
      <c r="AH518" s="117">
        <v>12</v>
      </c>
      <c r="AI518" s="117">
        <v>120</v>
      </c>
      <c r="AJ518" s="117">
        <v>0</v>
      </c>
      <c r="AK518" s="117">
        <v>16</v>
      </c>
      <c r="AL518" s="117">
        <v>53</v>
      </c>
      <c r="AM518" s="117">
        <v>43</v>
      </c>
      <c r="AN518" s="117">
        <v>8</v>
      </c>
      <c r="AO518" s="117">
        <v>0</v>
      </c>
      <c r="AP518" s="117">
        <v>0</v>
      </c>
      <c r="AQ518" s="117">
        <v>0</v>
      </c>
      <c r="AR518" s="117">
        <v>16</v>
      </c>
      <c r="AS518" s="117">
        <v>53</v>
      </c>
      <c r="AT518" s="117">
        <v>43</v>
      </c>
      <c r="AU518" s="117">
        <v>8</v>
      </c>
      <c r="AV518" s="117">
        <v>0</v>
      </c>
      <c r="AW518" s="117">
        <v>0</v>
      </c>
      <c r="AX518" s="117">
        <v>0</v>
      </c>
      <c r="AY518" s="117">
        <v>0</v>
      </c>
      <c r="AZ518" s="117">
        <v>0</v>
      </c>
      <c r="BA518" s="117">
        <v>0</v>
      </c>
      <c r="BB518" s="117">
        <v>0</v>
      </c>
      <c r="BC518" s="117">
        <v>0</v>
      </c>
      <c r="BD518" s="117">
        <v>0</v>
      </c>
      <c r="BE518" s="117">
        <v>0</v>
      </c>
      <c r="BF518" s="117">
        <v>0</v>
      </c>
      <c r="BG518" s="117">
        <v>0</v>
      </c>
      <c r="BH518" s="117">
        <v>0</v>
      </c>
      <c r="BI518" s="117">
        <v>0</v>
      </c>
      <c r="BJ518" s="117">
        <v>0</v>
      </c>
      <c r="BK518" s="117">
        <v>0</v>
      </c>
      <c r="BL518" s="120" t="s">
        <v>1944</v>
      </c>
      <c r="BM518" s="98">
        <v>0</v>
      </c>
      <c r="BN518" s="79">
        <v>0</v>
      </c>
      <c r="BO518" s="237">
        <v>0</v>
      </c>
      <c r="BP518" s="79">
        <v>0</v>
      </c>
      <c r="BQ518" s="79">
        <v>0</v>
      </c>
      <c r="BR518" s="133">
        <v>120</v>
      </c>
      <c r="BS518" s="238">
        <v>0</v>
      </c>
      <c r="BT518" s="79">
        <v>0</v>
      </c>
      <c r="BU518" s="79">
        <v>0</v>
      </c>
      <c r="BV518" s="79">
        <v>0</v>
      </c>
      <c r="BW518" s="79">
        <v>0</v>
      </c>
      <c r="BX518" s="79">
        <v>0</v>
      </c>
      <c r="BY518" s="79">
        <v>0</v>
      </c>
      <c r="BZ518" s="79">
        <v>0</v>
      </c>
      <c r="CA518" s="79">
        <v>0</v>
      </c>
      <c r="CB518" s="79">
        <v>0</v>
      </c>
      <c r="CC518" s="79">
        <v>0</v>
      </c>
      <c r="CD518" s="79">
        <v>0</v>
      </c>
      <c r="CE518" s="79">
        <v>0</v>
      </c>
      <c r="CF518" s="79">
        <v>0</v>
      </c>
      <c r="CG518" s="79">
        <v>0</v>
      </c>
      <c r="CH518" s="79">
        <v>0</v>
      </c>
      <c r="CI518" s="81">
        <f t="shared" si="44"/>
        <v>120</v>
      </c>
      <c r="CJ518" s="260">
        <f t="shared" si="48"/>
        <v>120</v>
      </c>
      <c r="CK518" s="260">
        <f t="shared" si="49"/>
        <v>120</v>
      </c>
      <c r="CL518" s="260">
        <f t="shared" si="50"/>
        <v>120</v>
      </c>
      <c r="CM518" s="83">
        <v>5</v>
      </c>
      <c r="CN518" s="254" t="s">
        <v>4965</v>
      </c>
      <c r="CO518" s="140" t="s">
        <v>4965</v>
      </c>
      <c r="CP518" s="126" t="s">
        <v>1938</v>
      </c>
      <c r="CQ518" s="86" t="s">
        <v>4965</v>
      </c>
      <c r="CR518" s="85" t="s">
        <v>4965</v>
      </c>
      <c r="CS518" s="85" t="s">
        <v>4965</v>
      </c>
      <c r="CT518" s="85" t="s">
        <v>4965</v>
      </c>
      <c r="CU518" s="86"/>
    </row>
    <row r="519" spans="1:99" s="363" customFormat="1" ht="12" customHeight="1" x14ac:dyDescent="0.2">
      <c r="A519" s="31" t="s">
        <v>1460</v>
      </c>
      <c r="B519" s="114" t="s">
        <v>3293</v>
      </c>
      <c r="C519" s="114" t="s">
        <v>3294</v>
      </c>
      <c r="D519" s="114" t="s">
        <v>4454</v>
      </c>
      <c r="E519" s="117" t="s">
        <v>3296</v>
      </c>
      <c r="F519" s="114" t="s">
        <v>3297</v>
      </c>
      <c r="G519" s="114" t="s">
        <v>3298</v>
      </c>
      <c r="H519" s="114" t="s">
        <v>3299</v>
      </c>
      <c r="I519" s="114" t="s">
        <v>1432</v>
      </c>
      <c r="J519" s="114">
        <v>528934</v>
      </c>
      <c r="K519" s="114">
        <v>177496</v>
      </c>
      <c r="L519" s="177" t="s">
        <v>3066</v>
      </c>
      <c r="M519" s="99"/>
      <c r="N519" s="99" t="s">
        <v>1432</v>
      </c>
      <c r="O519" s="114">
        <v>0</v>
      </c>
      <c r="P519" s="114">
        <v>487</v>
      </c>
      <c r="Q519" s="115">
        <v>487</v>
      </c>
      <c r="R519" s="114" t="s">
        <v>3308</v>
      </c>
      <c r="S519" s="114" t="s">
        <v>266</v>
      </c>
      <c r="T519" s="99" t="s">
        <v>3309</v>
      </c>
      <c r="U519" s="116">
        <v>40778</v>
      </c>
      <c r="V519" s="114" t="s">
        <v>1439</v>
      </c>
      <c r="W519" s="99" t="s">
        <v>1432</v>
      </c>
      <c r="X519" s="114" t="s">
        <v>1442</v>
      </c>
      <c r="Y519" s="114" t="s">
        <v>1443</v>
      </c>
      <c r="Z519" s="114" t="s">
        <v>1443</v>
      </c>
      <c r="AA519" s="114" t="s">
        <v>1444</v>
      </c>
      <c r="AB519" s="387">
        <v>1.68</v>
      </c>
      <c r="AC519" s="111" t="s">
        <v>1432</v>
      </c>
      <c r="AD519" s="112" t="s">
        <v>1432</v>
      </c>
      <c r="AE519" s="157" t="s">
        <v>3063</v>
      </c>
      <c r="AF519" s="117" t="s">
        <v>1445</v>
      </c>
      <c r="AG519" s="117"/>
      <c r="AH519" s="117">
        <v>49</v>
      </c>
      <c r="AI519" s="117">
        <v>487</v>
      </c>
      <c r="AJ519" s="117">
        <v>88</v>
      </c>
      <c r="AK519" s="117">
        <v>52</v>
      </c>
      <c r="AL519" s="117">
        <v>248</v>
      </c>
      <c r="AM519" s="117">
        <v>48</v>
      </c>
      <c r="AN519" s="117">
        <v>21</v>
      </c>
      <c r="AO519" s="117">
        <v>30</v>
      </c>
      <c r="AP519" s="117">
        <v>0</v>
      </c>
      <c r="AQ519" s="117">
        <v>88</v>
      </c>
      <c r="AR519" s="117">
        <v>52</v>
      </c>
      <c r="AS519" s="117">
        <v>248</v>
      </c>
      <c r="AT519" s="117">
        <v>48</v>
      </c>
      <c r="AU519" s="117">
        <v>21</v>
      </c>
      <c r="AV519" s="117">
        <v>30</v>
      </c>
      <c r="AW519" s="117">
        <v>0</v>
      </c>
      <c r="AX519" s="117">
        <v>0</v>
      </c>
      <c r="AY519" s="117">
        <v>0</v>
      </c>
      <c r="AZ519" s="117">
        <v>0</v>
      </c>
      <c r="BA519" s="117">
        <v>0</v>
      </c>
      <c r="BB519" s="117">
        <v>0</v>
      </c>
      <c r="BC519" s="117">
        <v>0</v>
      </c>
      <c r="BD519" s="117">
        <v>0</v>
      </c>
      <c r="BE519" s="117">
        <v>0</v>
      </c>
      <c r="BF519" s="117">
        <v>0</v>
      </c>
      <c r="BG519" s="117">
        <v>0</v>
      </c>
      <c r="BH519" s="117">
        <v>0</v>
      </c>
      <c r="BI519" s="117">
        <v>0</v>
      </c>
      <c r="BJ519" s="117">
        <v>0</v>
      </c>
      <c r="BK519" s="117">
        <v>0</v>
      </c>
      <c r="BL519" s="120" t="s">
        <v>1944</v>
      </c>
      <c r="BM519" s="98">
        <v>0</v>
      </c>
      <c r="BN519" s="79">
        <v>0</v>
      </c>
      <c r="BO519" s="237">
        <v>0</v>
      </c>
      <c r="BP519" s="79">
        <v>0</v>
      </c>
      <c r="BQ519" s="79">
        <v>0</v>
      </c>
      <c r="BR519" s="79">
        <v>0</v>
      </c>
      <c r="BS519" s="133">
        <v>121.75</v>
      </c>
      <c r="BT519" s="133">
        <v>121.75</v>
      </c>
      <c r="BU519" s="133">
        <v>121.75</v>
      </c>
      <c r="BV519" s="133">
        <v>121.75</v>
      </c>
      <c r="BW519" s="79">
        <v>0</v>
      </c>
      <c r="BX519" s="79">
        <v>0</v>
      </c>
      <c r="BY519" s="79">
        <v>0</v>
      </c>
      <c r="BZ519" s="79">
        <v>0</v>
      </c>
      <c r="CA519" s="79">
        <v>0</v>
      </c>
      <c r="CB519" s="79">
        <v>0</v>
      </c>
      <c r="CC519" s="79">
        <v>0</v>
      </c>
      <c r="CD519" s="79">
        <v>0</v>
      </c>
      <c r="CE519" s="79">
        <v>0</v>
      </c>
      <c r="CF519" s="79">
        <v>0</v>
      </c>
      <c r="CG519" s="79">
        <v>0</v>
      </c>
      <c r="CH519" s="79">
        <v>0</v>
      </c>
      <c r="CI519" s="81">
        <f t="shared" si="44"/>
        <v>487</v>
      </c>
      <c r="CJ519" s="260">
        <f t="shared" si="48"/>
        <v>487</v>
      </c>
      <c r="CK519" s="260">
        <f t="shared" si="49"/>
        <v>121.75</v>
      </c>
      <c r="CL519" s="260">
        <f t="shared" si="50"/>
        <v>487</v>
      </c>
      <c r="CM519" s="83">
        <v>5</v>
      </c>
      <c r="CN519" s="254" t="s">
        <v>4965</v>
      </c>
      <c r="CO519" s="140" t="s">
        <v>4965</v>
      </c>
      <c r="CP519" s="126" t="s">
        <v>1938</v>
      </c>
      <c r="CQ519" s="86" t="s">
        <v>4965</v>
      </c>
      <c r="CR519" s="85" t="s">
        <v>4965</v>
      </c>
      <c r="CS519" s="85" t="s">
        <v>4965</v>
      </c>
      <c r="CT519" s="85" t="s">
        <v>4965</v>
      </c>
      <c r="CU519" s="86"/>
    </row>
    <row r="520" spans="1:99" s="363" customFormat="1" ht="12" customHeight="1" x14ac:dyDescent="0.2">
      <c r="A520" s="31" t="s">
        <v>1460</v>
      </c>
      <c r="B520" s="114" t="s">
        <v>3293</v>
      </c>
      <c r="C520" s="114" t="s">
        <v>3294</v>
      </c>
      <c r="D520" s="114" t="s">
        <v>4455</v>
      </c>
      <c r="E520" s="117" t="s">
        <v>3296</v>
      </c>
      <c r="F520" s="114" t="s">
        <v>3297</v>
      </c>
      <c r="G520" s="114" t="s">
        <v>3298</v>
      </c>
      <c r="H520" s="114" t="s">
        <v>3299</v>
      </c>
      <c r="I520" s="114" t="s">
        <v>1432</v>
      </c>
      <c r="J520" s="114">
        <v>528934</v>
      </c>
      <c r="K520" s="114">
        <v>177496</v>
      </c>
      <c r="L520" s="177" t="s">
        <v>3066</v>
      </c>
      <c r="M520" s="99"/>
      <c r="N520" s="99" t="s">
        <v>1432</v>
      </c>
      <c r="O520" s="114">
        <v>0</v>
      </c>
      <c r="P520" s="114">
        <v>658</v>
      </c>
      <c r="Q520" s="115">
        <v>658</v>
      </c>
      <c r="R520" s="114" t="s">
        <v>3308</v>
      </c>
      <c r="S520" s="114" t="s">
        <v>266</v>
      </c>
      <c r="T520" s="99" t="s">
        <v>3309</v>
      </c>
      <c r="U520" s="116">
        <v>40778</v>
      </c>
      <c r="V520" s="114" t="s">
        <v>1439</v>
      </c>
      <c r="W520" s="99" t="s">
        <v>1432</v>
      </c>
      <c r="X520" s="114" t="s">
        <v>1442</v>
      </c>
      <c r="Y520" s="114" t="s">
        <v>1443</v>
      </c>
      <c r="Z520" s="114" t="s">
        <v>1443</v>
      </c>
      <c r="AA520" s="114" t="s">
        <v>1444</v>
      </c>
      <c r="AB520" s="387">
        <v>2.2799999999999998</v>
      </c>
      <c r="AC520" s="111" t="s">
        <v>1432</v>
      </c>
      <c r="AD520" s="112" t="s">
        <v>1432</v>
      </c>
      <c r="AE520" s="157" t="s">
        <v>3063</v>
      </c>
      <c r="AF520" s="117" t="s">
        <v>1445</v>
      </c>
      <c r="AG520" s="117"/>
      <c r="AH520" s="117">
        <v>66</v>
      </c>
      <c r="AI520" s="117">
        <v>658</v>
      </c>
      <c r="AJ520" s="117">
        <v>178</v>
      </c>
      <c r="AK520" s="117">
        <v>148</v>
      </c>
      <c r="AL520" s="117">
        <v>272</v>
      </c>
      <c r="AM520" s="117">
        <v>11</v>
      </c>
      <c r="AN520" s="117">
        <v>13</v>
      </c>
      <c r="AO520" s="117">
        <v>36</v>
      </c>
      <c r="AP520" s="117">
        <v>0</v>
      </c>
      <c r="AQ520" s="117">
        <v>178</v>
      </c>
      <c r="AR520" s="117">
        <v>148</v>
      </c>
      <c r="AS520" s="117">
        <v>272</v>
      </c>
      <c r="AT520" s="117">
        <v>11</v>
      </c>
      <c r="AU520" s="117">
        <v>13</v>
      </c>
      <c r="AV520" s="117">
        <v>36</v>
      </c>
      <c r="AW520" s="117">
        <v>0</v>
      </c>
      <c r="AX520" s="117">
        <v>0</v>
      </c>
      <c r="AY520" s="117">
        <v>0</v>
      </c>
      <c r="AZ520" s="117">
        <v>0</v>
      </c>
      <c r="BA520" s="117">
        <v>0</v>
      </c>
      <c r="BB520" s="117">
        <v>0</v>
      </c>
      <c r="BC520" s="117">
        <v>0</v>
      </c>
      <c r="BD520" s="117">
        <v>0</v>
      </c>
      <c r="BE520" s="117">
        <v>0</v>
      </c>
      <c r="BF520" s="117">
        <v>0</v>
      </c>
      <c r="BG520" s="117">
        <v>0</v>
      </c>
      <c r="BH520" s="117">
        <v>0</v>
      </c>
      <c r="BI520" s="117">
        <v>0</v>
      </c>
      <c r="BJ520" s="117">
        <v>0</v>
      </c>
      <c r="BK520" s="117">
        <v>0</v>
      </c>
      <c r="BL520" s="120" t="s">
        <v>1944</v>
      </c>
      <c r="BM520" s="98">
        <v>0</v>
      </c>
      <c r="BN520" s="79">
        <v>0</v>
      </c>
      <c r="BO520" s="237">
        <v>0</v>
      </c>
      <c r="BP520" s="79">
        <v>0</v>
      </c>
      <c r="BQ520" s="79">
        <v>0</v>
      </c>
      <c r="BR520" s="79">
        <v>0</v>
      </c>
      <c r="BS520" s="238">
        <v>0</v>
      </c>
      <c r="BT520" s="79">
        <v>0</v>
      </c>
      <c r="BU520" s="79">
        <v>0</v>
      </c>
      <c r="BV520" s="79">
        <v>0</v>
      </c>
      <c r="BW520" s="133">
        <v>48</v>
      </c>
      <c r="BX520" s="133">
        <v>48</v>
      </c>
      <c r="BY520" s="133">
        <v>48</v>
      </c>
      <c r="BZ520" s="133">
        <v>48</v>
      </c>
      <c r="CA520" s="133">
        <v>48</v>
      </c>
      <c r="CB520" s="133">
        <v>48</v>
      </c>
      <c r="CC520" s="133">
        <v>48</v>
      </c>
      <c r="CD520" s="133">
        <v>48</v>
      </c>
      <c r="CE520" s="133">
        <v>48</v>
      </c>
      <c r="CF520" s="133">
        <v>48</v>
      </c>
      <c r="CG520" s="133">
        <v>48</v>
      </c>
      <c r="CH520" s="133">
        <v>130</v>
      </c>
      <c r="CI520" s="81">
        <f t="shared" si="44"/>
        <v>658</v>
      </c>
      <c r="CJ520" s="260">
        <f t="shared" si="48"/>
        <v>288</v>
      </c>
      <c r="CK520" s="131">
        <f t="shared" si="49"/>
        <v>0</v>
      </c>
      <c r="CL520" s="260">
        <f t="shared" si="50"/>
        <v>96</v>
      </c>
      <c r="CM520" s="83">
        <v>5</v>
      </c>
      <c r="CN520" s="254" t="s">
        <v>4965</v>
      </c>
      <c r="CO520" s="140" t="s">
        <v>4965</v>
      </c>
      <c r="CP520" s="126" t="s">
        <v>1938</v>
      </c>
      <c r="CQ520" s="86" t="s">
        <v>4965</v>
      </c>
      <c r="CR520" s="85" t="s">
        <v>4965</v>
      </c>
      <c r="CS520" s="85" t="s">
        <v>4965</v>
      </c>
      <c r="CT520" s="85" t="s">
        <v>4965</v>
      </c>
      <c r="CU520" s="86"/>
    </row>
    <row r="521" spans="1:99" s="363" customFormat="1" ht="12" customHeight="1" x14ac:dyDescent="0.2">
      <c r="A521" s="31" t="s">
        <v>1460</v>
      </c>
      <c r="B521" s="114" t="s">
        <v>3293</v>
      </c>
      <c r="C521" s="114" t="s">
        <v>3294</v>
      </c>
      <c r="D521" s="114" t="s">
        <v>4455</v>
      </c>
      <c r="E521" s="117" t="s">
        <v>3296</v>
      </c>
      <c r="F521" s="114" t="s">
        <v>3297</v>
      </c>
      <c r="G521" s="114" t="s">
        <v>3298</v>
      </c>
      <c r="H521" s="114" t="s">
        <v>3299</v>
      </c>
      <c r="I521" s="114" t="s">
        <v>1432</v>
      </c>
      <c r="J521" s="114">
        <v>528934</v>
      </c>
      <c r="K521" s="114">
        <v>177496</v>
      </c>
      <c r="L521" s="177" t="s">
        <v>3066</v>
      </c>
      <c r="M521" s="99"/>
      <c r="N521" s="99" t="s">
        <v>1432</v>
      </c>
      <c r="O521" s="114">
        <v>0</v>
      </c>
      <c r="P521" s="114">
        <v>107</v>
      </c>
      <c r="Q521" s="115">
        <v>107</v>
      </c>
      <c r="R521" s="114" t="s">
        <v>3308</v>
      </c>
      <c r="S521" s="114" t="s">
        <v>266</v>
      </c>
      <c r="T521" s="99" t="s">
        <v>3309</v>
      </c>
      <c r="U521" s="116">
        <v>40778</v>
      </c>
      <c r="V521" s="114" t="s">
        <v>1439</v>
      </c>
      <c r="W521" s="99" t="s">
        <v>1432</v>
      </c>
      <c r="X521" s="114" t="s">
        <v>1442</v>
      </c>
      <c r="Y521" s="114" t="s">
        <v>1443</v>
      </c>
      <c r="Z521" s="114" t="s">
        <v>1443</v>
      </c>
      <c r="AA521" s="114" t="s">
        <v>1444</v>
      </c>
      <c r="AB521" s="387">
        <v>0.375</v>
      </c>
      <c r="AC521" s="111" t="s">
        <v>1432</v>
      </c>
      <c r="AD521" s="112" t="s">
        <v>1432</v>
      </c>
      <c r="AE521" s="157" t="s">
        <v>628</v>
      </c>
      <c r="AF521" s="117" t="s">
        <v>3904</v>
      </c>
      <c r="AG521" s="117"/>
      <c r="AH521" s="117">
        <v>10</v>
      </c>
      <c r="AI521" s="117">
        <v>107</v>
      </c>
      <c r="AJ521" s="117">
        <v>0</v>
      </c>
      <c r="AK521" s="117">
        <v>37</v>
      </c>
      <c r="AL521" s="117">
        <v>50</v>
      </c>
      <c r="AM521" s="117">
        <v>17</v>
      </c>
      <c r="AN521" s="117">
        <v>3</v>
      </c>
      <c r="AO521" s="117">
        <v>0</v>
      </c>
      <c r="AP521" s="117">
        <v>0</v>
      </c>
      <c r="AQ521" s="117">
        <v>0</v>
      </c>
      <c r="AR521" s="117">
        <v>37</v>
      </c>
      <c r="AS521" s="117">
        <v>50</v>
      </c>
      <c r="AT521" s="117">
        <v>17</v>
      </c>
      <c r="AU521" s="117">
        <v>3</v>
      </c>
      <c r="AV521" s="117">
        <v>0</v>
      </c>
      <c r="AW521" s="117">
        <v>0</v>
      </c>
      <c r="AX521" s="117">
        <v>0</v>
      </c>
      <c r="AY521" s="117">
        <v>0</v>
      </c>
      <c r="AZ521" s="117">
        <v>0</v>
      </c>
      <c r="BA521" s="117">
        <v>0</v>
      </c>
      <c r="BB521" s="117">
        <v>0</v>
      </c>
      <c r="BC521" s="117">
        <v>0</v>
      </c>
      <c r="BD521" s="117">
        <v>0</v>
      </c>
      <c r="BE521" s="117">
        <v>0</v>
      </c>
      <c r="BF521" s="117">
        <v>0</v>
      </c>
      <c r="BG521" s="117">
        <v>0</v>
      </c>
      <c r="BH521" s="117">
        <v>0</v>
      </c>
      <c r="BI521" s="117">
        <v>0</v>
      </c>
      <c r="BJ521" s="117">
        <v>0</v>
      </c>
      <c r="BK521" s="117">
        <v>0</v>
      </c>
      <c r="BL521" s="120" t="s">
        <v>1944</v>
      </c>
      <c r="BM521" s="98">
        <v>0</v>
      </c>
      <c r="BN521" s="79">
        <v>0</v>
      </c>
      <c r="BO521" s="237">
        <v>0</v>
      </c>
      <c r="BP521" s="79">
        <v>0</v>
      </c>
      <c r="BQ521" s="79">
        <v>0</v>
      </c>
      <c r="BR521" s="79">
        <v>0</v>
      </c>
      <c r="BS521" s="238">
        <v>0</v>
      </c>
      <c r="BT521" s="79">
        <v>0</v>
      </c>
      <c r="BU521" s="133">
        <v>107</v>
      </c>
      <c r="BV521" s="79">
        <v>0</v>
      </c>
      <c r="BW521" s="79">
        <v>0</v>
      </c>
      <c r="BX521" s="79">
        <v>0</v>
      </c>
      <c r="BY521" s="79">
        <v>0</v>
      </c>
      <c r="BZ521" s="79">
        <v>0</v>
      </c>
      <c r="CA521" s="79">
        <v>0</v>
      </c>
      <c r="CB521" s="79">
        <v>0</v>
      </c>
      <c r="CC521" s="79">
        <v>0</v>
      </c>
      <c r="CD521" s="79">
        <v>0</v>
      </c>
      <c r="CE521" s="79">
        <v>0</v>
      </c>
      <c r="CF521" s="79">
        <v>0</v>
      </c>
      <c r="CG521" s="79">
        <v>0</v>
      </c>
      <c r="CH521" s="79">
        <v>0</v>
      </c>
      <c r="CI521" s="81">
        <f t="shared" si="44"/>
        <v>107</v>
      </c>
      <c r="CJ521" s="260">
        <f t="shared" si="48"/>
        <v>107</v>
      </c>
      <c r="CK521" s="260">
        <f t="shared" si="49"/>
        <v>0</v>
      </c>
      <c r="CL521" s="260">
        <f t="shared" si="50"/>
        <v>107</v>
      </c>
      <c r="CM521" s="83">
        <v>5</v>
      </c>
      <c r="CN521" s="254" t="s">
        <v>4965</v>
      </c>
      <c r="CO521" s="140" t="s">
        <v>4965</v>
      </c>
      <c r="CP521" s="126" t="s">
        <v>1938</v>
      </c>
      <c r="CQ521" s="86" t="s">
        <v>4965</v>
      </c>
      <c r="CR521" s="85" t="s">
        <v>4965</v>
      </c>
      <c r="CS521" s="85" t="s">
        <v>4965</v>
      </c>
      <c r="CT521" s="85" t="s">
        <v>4965</v>
      </c>
      <c r="CU521" s="86"/>
    </row>
    <row r="522" spans="1:99" s="363" customFormat="1" ht="12" customHeight="1" x14ac:dyDescent="0.2">
      <c r="A522" s="31" t="s">
        <v>1460</v>
      </c>
      <c r="B522" s="114" t="s">
        <v>3293</v>
      </c>
      <c r="C522" s="114" t="s">
        <v>3294</v>
      </c>
      <c r="D522" s="114" t="s">
        <v>4455</v>
      </c>
      <c r="E522" s="117" t="s">
        <v>3296</v>
      </c>
      <c r="F522" s="114" t="s">
        <v>3297</v>
      </c>
      <c r="G522" s="114" t="s">
        <v>3298</v>
      </c>
      <c r="H522" s="114" t="s">
        <v>3299</v>
      </c>
      <c r="I522" s="114" t="s">
        <v>1432</v>
      </c>
      <c r="J522" s="114">
        <v>528934</v>
      </c>
      <c r="K522" s="114">
        <v>177496</v>
      </c>
      <c r="L522" s="177" t="s">
        <v>3066</v>
      </c>
      <c r="M522" s="99"/>
      <c r="N522" s="99" t="s">
        <v>1432</v>
      </c>
      <c r="O522" s="114">
        <v>0</v>
      </c>
      <c r="P522" s="114">
        <v>170</v>
      </c>
      <c r="Q522" s="115">
        <v>170</v>
      </c>
      <c r="R522" s="114" t="s">
        <v>3308</v>
      </c>
      <c r="S522" s="114" t="s">
        <v>266</v>
      </c>
      <c r="T522" s="99" t="s">
        <v>3309</v>
      </c>
      <c r="U522" s="116">
        <v>40778</v>
      </c>
      <c r="V522" s="114" t="s">
        <v>1439</v>
      </c>
      <c r="W522" s="99" t="s">
        <v>1432</v>
      </c>
      <c r="X522" s="114" t="s">
        <v>1442</v>
      </c>
      <c r="Y522" s="114" t="s">
        <v>1443</v>
      </c>
      <c r="Z522" s="114" t="s">
        <v>1443</v>
      </c>
      <c r="AA522" s="114" t="s">
        <v>1444</v>
      </c>
      <c r="AB522" s="387">
        <v>0.61</v>
      </c>
      <c r="AC522" s="111" t="s">
        <v>1432</v>
      </c>
      <c r="AD522" s="112" t="s">
        <v>1432</v>
      </c>
      <c r="AE522" s="157" t="s">
        <v>1931</v>
      </c>
      <c r="AF522" s="117" t="s">
        <v>3905</v>
      </c>
      <c r="AG522" s="117"/>
      <c r="AH522" s="117">
        <v>17</v>
      </c>
      <c r="AI522" s="117">
        <v>170</v>
      </c>
      <c r="AJ522" s="117">
        <v>0</v>
      </c>
      <c r="AK522" s="117">
        <v>26</v>
      </c>
      <c r="AL522" s="117">
        <v>75</v>
      </c>
      <c r="AM522" s="117">
        <v>46</v>
      </c>
      <c r="AN522" s="117">
        <v>23</v>
      </c>
      <c r="AO522" s="117">
        <v>0</v>
      </c>
      <c r="AP522" s="117">
        <v>0</v>
      </c>
      <c r="AQ522" s="117">
        <v>0</v>
      </c>
      <c r="AR522" s="117">
        <v>26</v>
      </c>
      <c r="AS522" s="117">
        <v>75</v>
      </c>
      <c r="AT522" s="117">
        <v>46</v>
      </c>
      <c r="AU522" s="117">
        <v>23</v>
      </c>
      <c r="AV522" s="117">
        <v>0</v>
      </c>
      <c r="AW522" s="117">
        <v>0</v>
      </c>
      <c r="AX522" s="117">
        <v>0</v>
      </c>
      <c r="AY522" s="117">
        <v>0</v>
      </c>
      <c r="AZ522" s="117">
        <v>0</v>
      </c>
      <c r="BA522" s="117">
        <v>0</v>
      </c>
      <c r="BB522" s="117">
        <v>0</v>
      </c>
      <c r="BC522" s="117">
        <v>0</v>
      </c>
      <c r="BD522" s="117">
        <v>0</v>
      </c>
      <c r="BE522" s="117">
        <v>0</v>
      </c>
      <c r="BF522" s="117">
        <v>0</v>
      </c>
      <c r="BG522" s="117">
        <v>0</v>
      </c>
      <c r="BH522" s="117">
        <v>0</v>
      </c>
      <c r="BI522" s="117">
        <v>0</v>
      </c>
      <c r="BJ522" s="117">
        <v>0</v>
      </c>
      <c r="BK522" s="117">
        <v>0</v>
      </c>
      <c r="BL522" s="120" t="s">
        <v>1944</v>
      </c>
      <c r="BM522" s="98">
        <v>0</v>
      </c>
      <c r="BN522" s="79">
        <v>0</v>
      </c>
      <c r="BO522" s="237">
        <v>0</v>
      </c>
      <c r="BP522" s="79">
        <v>0</v>
      </c>
      <c r="BQ522" s="79">
        <v>0</v>
      </c>
      <c r="BR522" s="79">
        <v>0</v>
      </c>
      <c r="BS522" s="238">
        <v>0</v>
      </c>
      <c r="BT522" s="79">
        <v>0</v>
      </c>
      <c r="BU522" s="133">
        <v>85</v>
      </c>
      <c r="BV522" s="133">
        <v>85</v>
      </c>
      <c r="BW522" s="79">
        <v>0</v>
      </c>
      <c r="BX522" s="79">
        <v>0</v>
      </c>
      <c r="BY522" s="79">
        <v>0</v>
      </c>
      <c r="BZ522" s="79">
        <v>0</v>
      </c>
      <c r="CA522" s="79">
        <v>0</v>
      </c>
      <c r="CB522" s="79">
        <v>0</v>
      </c>
      <c r="CC522" s="79">
        <v>0</v>
      </c>
      <c r="CD522" s="79">
        <v>0</v>
      </c>
      <c r="CE522" s="79">
        <v>0</v>
      </c>
      <c r="CF522" s="79">
        <v>0</v>
      </c>
      <c r="CG522" s="79">
        <v>0</v>
      </c>
      <c r="CH522" s="79">
        <v>0</v>
      </c>
      <c r="CI522" s="81">
        <f t="shared" si="44"/>
        <v>170</v>
      </c>
      <c r="CJ522" s="260">
        <f t="shared" si="48"/>
        <v>170</v>
      </c>
      <c r="CK522" s="260">
        <f t="shared" si="49"/>
        <v>0</v>
      </c>
      <c r="CL522" s="260">
        <f t="shared" si="50"/>
        <v>170</v>
      </c>
      <c r="CM522" s="83">
        <v>5</v>
      </c>
      <c r="CN522" s="254" t="s">
        <v>4965</v>
      </c>
      <c r="CO522" s="140" t="s">
        <v>4965</v>
      </c>
      <c r="CP522" s="126" t="s">
        <v>1938</v>
      </c>
      <c r="CQ522" s="86" t="s">
        <v>4965</v>
      </c>
      <c r="CR522" s="85" t="s">
        <v>4965</v>
      </c>
      <c r="CS522" s="85" t="s">
        <v>4965</v>
      </c>
      <c r="CT522" s="85" t="s">
        <v>4965</v>
      </c>
      <c r="CU522" s="86"/>
    </row>
    <row r="523" spans="1:99" s="363" customFormat="1" ht="12" customHeight="1" x14ac:dyDescent="0.2">
      <c r="A523" s="31" t="s">
        <v>1460</v>
      </c>
      <c r="B523" s="114" t="s">
        <v>3293</v>
      </c>
      <c r="C523" s="114" t="s">
        <v>3294</v>
      </c>
      <c r="D523" s="114" t="s">
        <v>4456</v>
      </c>
      <c r="E523" s="117" t="s">
        <v>3296</v>
      </c>
      <c r="F523" s="114" t="s">
        <v>3297</v>
      </c>
      <c r="G523" s="114" t="s">
        <v>3298</v>
      </c>
      <c r="H523" s="114" t="s">
        <v>3299</v>
      </c>
      <c r="I523" s="114" t="s">
        <v>1432</v>
      </c>
      <c r="J523" s="114">
        <v>528934</v>
      </c>
      <c r="K523" s="114">
        <v>177496</v>
      </c>
      <c r="L523" s="177" t="s">
        <v>3066</v>
      </c>
      <c r="M523" s="99"/>
      <c r="N523" s="99" t="s">
        <v>1432</v>
      </c>
      <c r="O523" s="114">
        <v>0</v>
      </c>
      <c r="P523" s="114">
        <v>20</v>
      </c>
      <c r="Q523" s="115">
        <v>20</v>
      </c>
      <c r="R523" s="114" t="s">
        <v>3308</v>
      </c>
      <c r="S523" s="114" t="s">
        <v>266</v>
      </c>
      <c r="T523" s="99" t="s">
        <v>3309</v>
      </c>
      <c r="U523" s="116">
        <v>40778</v>
      </c>
      <c r="V523" s="114" t="s">
        <v>1439</v>
      </c>
      <c r="W523" s="99" t="s">
        <v>1432</v>
      </c>
      <c r="X523" s="114" t="s">
        <v>1442</v>
      </c>
      <c r="Y523" s="114" t="s">
        <v>1443</v>
      </c>
      <c r="Z523" s="114" t="s">
        <v>1443</v>
      </c>
      <c r="AA523" s="114" t="s">
        <v>1444</v>
      </c>
      <c r="AB523" s="387">
        <v>0.12</v>
      </c>
      <c r="AC523" s="111" t="s">
        <v>1432</v>
      </c>
      <c r="AD523" s="112" t="s">
        <v>1432</v>
      </c>
      <c r="AE523" s="157" t="s">
        <v>1931</v>
      </c>
      <c r="AF523" s="117" t="s">
        <v>3905</v>
      </c>
      <c r="AG523" s="117"/>
      <c r="AH523" s="117">
        <v>2</v>
      </c>
      <c r="AI523" s="117">
        <v>20</v>
      </c>
      <c r="AJ523" s="117">
        <v>0</v>
      </c>
      <c r="AK523" s="117">
        <v>4</v>
      </c>
      <c r="AL523" s="117">
        <v>12</v>
      </c>
      <c r="AM523" s="117">
        <v>4</v>
      </c>
      <c r="AN523" s="117">
        <v>0</v>
      </c>
      <c r="AO523" s="117">
        <v>0</v>
      </c>
      <c r="AP523" s="117">
        <v>0</v>
      </c>
      <c r="AQ523" s="117">
        <v>0</v>
      </c>
      <c r="AR523" s="117">
        <v>4</v>
      </c>
      <c r="AS523" s="117">
        <v>12</v>
      </c>
      <c r="AT523" s="117">
        <v>4</v>
      </c>
      <c r="AU523" s="117">
        <v>0</v>
      </c>
      <c r="AV523" s="117">
        <v>0</v>
      </c>
      <c r="AW523" s="117">
        <v>0</v>
      </c>
      <c r="AX523" s="117">
        <v>0</v>
      </c>
      <c r="AY523" s="117">
        <v>0</v>
      </c>
      <c r="AZ523" s="117">
        <v>0</v>
      </c>
      <c r="BA523" s="117">
        <v>0</v>
      </c>
      <c r="BB523" s="117">
        <v>0</v>
      </c>
      <c r="BC523" s="117">
        <v>0</v>
      </c>
      <c r="BD523" s="117">
        <v>0</v>
      </c>
      <c r="BE523" s="117">
        <v>0</v>
      </c>
      <c r="BF523" s="117">
        <v>0</v>
      </c>
      <c r="BG523" s="117">
        <v>0</v>
      </c>
      <c r="BH523" s="117">
        <v>0</v>
      </c>
      <c r="BI523" s="117">
        <v>0</v>
      </c>
      <c r="BJ523" s="117">
        <v>0</v>
      </c>
      <c r="BK523" s="117">
        <v>0</v>
      </c>
      <c r="BL523" s="120" t="s">
        <v>1944</v>
      </c>
      <c r="BM523" s="98">
        <v>0</v>
      </c>
      <c r="BN523" s="79">
        <v>0</v>
      </c>
      <c r="BO523" s="237">
        <v>0</v>
      </c>
      <c r="BP523" s="79">
        <v>0</v>
      </c>
      <c r="BQ523" s="79">
        <v>0</v>
      </c>
      <c r="BR523" s="79">
        <v>0</v>
      </c>
      <c r="BS523" s="238">
        <v>0</v>
      </c>
      <c r="BT523" s="79">
        <v>0</v>
      </c>
      <c r="BU523" s="133">
        <v>20</v>
      </c>
      <c r="BV523" s="79">
        <v>0</v>
      </c>
      <c r="BW523" s="79">
        <v>0</v>
      </c>
      <c r="BX523" s="79">
        <v>0</v>
      </c>
      <c r="BY523" s="79">
        <v>0</v>
      </c>
      <c r="BZ523" s="79">
        <v>0</v>
      </c>
      <c r="CA523" s="79">
        <v>0</v>
      </c>
      <c r="CB523" s="79">
        <v>0</v>
      </c>
      <c r="CC523" s="79">
        <v>0</v>
      </c>
      <c r="CD523" s="79">
        <v>0</v>
      </c>
      <c r="CE523" s="79">
        <v>0</v>
      </c>
      <c r="CF523" s="79">
        <v>0</v>
      </c>
      <c r="CG523" s="79">
        <v>0</v>
      </c>
      <c r="CH523" s="79">
        <v>0</v>
      </c>
      <c r="CI523" s="81">
        <f t="shared" si="44"/>
        <v>20</v>
      </c>
      <c r="CJ523" s="260">
        <f t="shared" si="48"/>
        <v>20</v>
      </c>
      <c r="CK523" s="131">
        <f t="shared" si="49"/>
        <v>0</v>
      </c>
      <c r="CL523" s="260">
        <f t="shared" si="50"/>
        <v>20</v>
      </c>
      <c r="CM523" s="83">
        <v>5</v>
      </c>
      <c r="CN523" s="254" t="s">
        <v>4965</v>
      </c>
      <c r="CO523" s="140" t="s">
        <v>4965</v>
      </c>
      <c r="CP523" s="126" t="s">
        <v>1938</v>
      </c>
      <c r="CQ523" s="86" t="s">
        <v>4965</v>
      </c>
      <c r="CR523" s="85" t="s">
        <v>4965</v>
      </c>
      <c r="CS523" s="85" t="s">
        <v>4965</v>
      </c>
      <c r="CT523" s="85" t="s">
        <v>4965</v>
      </c>
      <c r="CU523" s="86"/>
    </row>
    <row r="524" spans="1:99" s="363" customFormat="1" ht="12" customHeight="1" x14ac:dyDescent="0.2">
      <c r="A524" s="31" t="s">
        <v>1460</v>
      </c>
      <c r="B524" s="114" t="s">
        <v>3293</v>
      </c>
      <c r="C524" s="114" t="s">
        <v>3294</v>
      </c>
      <c r="D524" s="114" t="s">
        <v>4456</v>
      </c>
      <c r="E524" s="117" t="s">
        <v>3296</v>
      </c>
      <c r="F524" s="114" t="s">
        <v>3297</v>
      </c>
      <c r="G524" s="114" t="s">
        <v>3298</v>
      </c>
      <c r="H524" s="114" t="s">
        <v>3299</v>
      </c>
      <c r="I524" s="114" t="s">
        <v>1432</v>
      </c>
      <c r="J524" s="114">
        <v>528934</v>
      </c>
      <c r="K524" s="114">
        <v>177496</v>
      </c>
      <c r="L524" s="177" t="s">
        <v>3066</v>
      </c>
      <c r="M524" s="99"/>
      <c r="N524" s="99" t="s">
        <v>1432</v>
      </c>
      <c r="O524" s="114">
        <v>0</v>
      </c>
      <c r="P524" s="114">
        <v>15</v>
      </c>
      <c r="Q524" s="115">
        <v>15</v>
      </c>
      <c r="R524" s="114" t="s">
        <v>3308</v>
      </c>
      <c r="S524" s="114" t="s">
        <v>266</v>
      </c>
      <c r="T524" s="99" t="s">
        <v>3309</v>
      </c>
      <c r="U524" s="116">
        <v>40778</v>
      </c>
      <c r="V524" s="114" t="s">
        <v>1439</v>
      </c>
      <c r="W524" s="99" t="s">
        <v>1432</v>
      </c>
      <c r="X524" s="114" t="s">
        <v>1442</v>
      </c>
      <c r="Y524" s="114" t="s">
        <v>1443</v>
      </c>
      <c r="Z524" s="114" t="s">
        <v>1443</v>
      </c>
      <c r="AA524" s="114" t="s">
        <v>1444</v>
      </c>
      <c r="AB524" s="387">
        <v>0.05</v>
      </c>
      <c r="AC524" s="111" t="s">
        <v>1432</v>
      </c>
      <c r="AD524" s="112" t="s">
        <v>1432</v>
      </c>
      <c r="AE524" s="157" t="s">
        <v>628</v>
      </c>
      <c r="AF524" s="117" t="s">
        <v>3904</v>
      </c>
      <c r="AG524" s="117"/>
      <c r="AH524" s="117">
        <v>2</v>
      </c>
      <c r="AI524" s="117">
        <v>15</v>
      </c>
      <c r="AJ524" s="117">
        <v>0</v>
      </c>
      <c r="AK524" s="117">
        <v>6</v>
      </c>
      <c r="AL524" s="117">
        <v>5</v>
      </c>
      <c r="AM524" s="117">
        <v>4</v>
      </c>
      <c r="AN524" s="117">
        <v>0</v>
      </c>
      <c r="AO524" s="117">
        <v>0</v>
      </c>
      <c r="AP524" s="117">
        <v>0</v>
      </c>
      <c r="AQ524" s="117">
        <v>0</v>
      </c>
      <c r="AR524" s="117">
        <v>6</v>
      </c>
      <c r="AS524" s="117">
        <v>5</v>
      </c>
      <c r="AT524" s="117">
        <v>4</v>
      </c>
      <c r="AU524" s="117">
        <v>0</v>
      </c>
      <c r="AV524" s="117">
        <v>0</v>
      </c>
      <c r="AW524" s="117">
        <v>0</v>
      </c>
      <c r="AX524" s="117">
        <v>0</v>
      </c>
      <c r="AY524" s="117">
        <v>0</v>
      </c>
      <c r="AZ524" s="117">
        <v>0</v>
      </c>
      <c r="BA524" s="117">
        <v>0</v>
      </c>
      <c r="BB524" s="117">
        <v>0</v>
      </c>
      <c r="BC524" s="117">
        <v>0</v>
      </c>
      <c r="BD524" s="117">
        <v>0</v>
      </c>
      <c r="BE524" s="117">
        <v>0</v>
      </c>
      <c r="BF524" s="117">
        <v>0</v>
      </c>
      <c r="BG524" s="117">
        <v>0</v>
      </c>
      <c r="BH524" s="117">
        <v>0</v>
      </c>
      <c r="BI524" s="117">
        <v>0</v>
      </c>
      <c r="BJ524" s="117">
        <v>0</v>
      </c>
      <c r="BK524" s="117">
        <v>0</v>
      </c>
      <c r="BL524" s="120" t="s">
        <v>1944</v>
      </c>
      <c r="BM524" s="98">
        <v>0</v>
      </c>
      <c r="BN524" s="79">
        <v>0</v>
      </c>
      <c r="BO524" s="237">
        <v>0</v>
      </c>
      <c r="BP524" s="79">
        <v>0</v>
      </c>
      <c r="BQ524" s="79">
        <v>0</v>
      </c>
      <c r="BR524" s="79">
        <v>0</v>
      </c>
      <c r="BS524" s="238">
        <v>0</v>
      </c>
      <c r="BT524" s="79">
        <v>0</v>
      </c>
      <c r="BU524" s="133">
        <v>15</v>
      </c>
      <c r="BV524" s="79">
        <v>0</v>
      </c>
      <c r="BW524" s="79">
        <v>0</v>
      </c>
      <c r="BX524" s="79">
        <v>0</v>
      </c>
      <c r="BY524" s="79">
        <v>0</v>
      </c>
      <c r="BZ524" s="79">
        <v>0</v>
      </c>
      <c r="CA524" s="79">
        <v>0</v>
      </c>
      <c r="CB524" s="79">
        <v>0</v>
      </c>
      <c r="CC524" s="79">
        <v>0</v>
      </c>
      <c r="CD524" s="79">
        <v>0</v>
      </c>
      <c r="CE524" s="79">
        <v>0</v>
      </c>
      <c r="CF524" s="79">
        <v>0</v>
      </c>
      <c r="CG524" s="79">
        <v>0</v>
      </c>
      <c r="CH524" s="79">
        <v>0</v>
      </c>
      <c r="CI524" s="81">
        <f t="shared" si="44"/>
        <v>15</v>
      </c>
      <c r="CJ524" s="260">
        <f t="shared" si="48"/>
        <v>15</v>
      </c>
      <c r="CK524" s="131">
        <f t="shared" si="49"/>
        <v>0</v>
      </c>
      <c r="CL524" s="260">
        <f t="shared" si="50"/>
        <v>15</v>
      </c>
      <c r="CM524" s="83">
        <v>5</v>
      </c>
      <c r="CN524" s="254" t="s">
        <v>4965</v>
      </c>
      <c r="CO524" s="140" t="s">
        <v>4965</v>
      </c>
      <c r="CP524" s="126" t="s">
        <v>1938</v>
      </c>
      <c r="CQ524" s="86" t="s">
        <v>4965</v>
      </c>
      <c r="CR524" s="85" t="s">
        <v>4965</v>
      </c>
      <c r="CS524" s="85" t="s">
        <v>4965</v>
      </c>
      <c r="CT524" s="85" t="s">
        <v>4965</v>
      </c>
      <c r="CU524" s="86"/>
    </row>
    <row r="525" spans="1:99" s="363" customFormat="1" ht="12" customHeight="1" x14ac:dyDescent="0.2">
      <c r="A525" s="31" t="s">
        <v>1460</v>
      </c>
      <c r="B525" s="114" t="s">
        <v>3293</v>
      </c>
      <c r="C525" s="114" t="s">
        <v>3294</v>
      </c>
      <c r="D525" s="114" t="s">
        <v>4456</v>
      </c>
      <c r="E525" s="117" t="s">
        <v>3296</v>
      </c>
      <c r="F525" s="114" t="s">
        <v>3297</v>
      </c>
      <c r="G525" s="114" t="s">
        <v>3298</v>
      </c>
      <c r="H525" s="114" t="s">
        <v>3299</v>
      </c>
      <c r="I525" s="114" t="s">
        <v>1432</v>
      </c>
      <c r="J525" s="114">
        <v>528934</v>
      </c>
      <c r="K525" s="114">
        <v>177496</v>
      </c>
      <c r="L525" s="177" t="s">
        <v>3066</v>
      </c>
      <c r="M525" s="99"/>
      <c r="N525" s="99" t="s">
        <v>1432</v>
      </c>
      <c r="O525" s="114">
        <v>0</v>
      </c>
      <c r="P525" s="114">
        <v>91</v>
      </c>
      <c r="Q525" s="115">
        <v>91</v>
      </c>
      <c r="R525" s="114" t="s">
        <v>3308</v>
      </c>
      <c r="S525" s="114" t="s">
        <v>266</v>
      </c>
      <c r="T525" s="99" t="s">
        <v>3309</v>
      </c>
      <c r="U525" s="116">
        <v>40778</v>
      </c>
      <c r="V525" s="114" t="s">
        <v>1439</v>
      </c>
      <c r="W525" s="99" t="s">
        <v>1432</v>
      </c>
      <c r="X525" s="114" t="s">
        <v>1442</v>
      </c>
      <c r="Y525" s="114" t="s">
        <v>1443</v>
      </c>
      <c r="Z525" s="114" t="s">
        <v>1443</v>
      </c>
      <c r="AA525" s="114" t="s">
        <v>1444</v>
      </c>
      <c r="AB525" s="387">
        <v>0.05</v>
      </c>
      <c r="AC525" s="111" t="s">
        <v>1432</v>
      </c>
      <c r="AD525" s="112" t="s">
        <v>1432</v>
      </c>
      <c r="AE525" s="157" t="s">
        <v>3063</v>
      </c>
      <c r="AF525" s="117" t="s">
        <v>1445</v>
      </c>
      <c r="AG525" s="117"/>
      <c r="AH525" s="117">
        <v>9</v>
      </c>
      <c r="AI525" s="117">
        <v>91</v>
      </c>
      <c r="AJ525" s="117">
        <v>21</v>
      </c>
      <c r="AK525" s="117">
        <v>4</v>
      </c>
      <c r="AL525" s="117">
        <v>45</v>
      </c>
      <c r="AM525" s="117">
        <v>13</v>
      </c>
      <c r="AN525" s="117">
        <v>0</v>
      </c>
      <c r="AO525" s="117">
        <v>8</v>
      </c>
      <c r="AP525" s="117">
        <v>0</v>
      </c>
      <c r="AQ525" s="117">
        <v>21</v>
      </c>
      <c r="AR525" s="117">
        <v>4</v>
      </c>
      <c r="AS525" s="117">
        <v>45</v>
      </c>
      <c r="AT525" s="117">
        <v>13</v>
      </c>
      <c r="AU525" s="117">
        <v>0</v>
      </c>
      <c r="AV525" s="117">
        <v>8</v>
      </c>
      <c r="AW525" s="117">
        <v>0</v>
      </c>
      <c r="AX525" s="117">
        <v>0</v>
      </c>
      <c r="AY525" s="117">
        <v>0</v>
      </c>
      <c r="AZ525" s="117">
        <v>0</v>
      </c>
      <c r="BA525" s="117">
        <v>0</v>
      </c>
      <c r="BB525" s="117">
        <v>0</v>
      </c>
      <c r="BC525" s="117">
        <v>0</v>
      </c>
      <c r="BD525" s="117">
        <v>0</v>
      </c>
      <c r="BE525" s="117">
        <v>0</v>
      </c>
      <c r="BF525" s="117">
        <v>0</v>
      </c>
      <c r="BG525" s="117">
        <v>0</v>
      </c>
      <c r="BH525" s="117">
        <v>0</v>
      </c>
      <c r="BI525" s="117">
        <v>0</v>
      </c>
      <c r="BJ525" s="117">
        <v>0</v>
      </c>
      <c r="BK525" s="117">
        <v>0</v>
      </c>
      <c r="BL525" s="120" t="s">
        <v>1944</v>
      </c>
      <c r="BM525" s="98">
        <v>0</v>
      </c>
      <c r="BN525" s="79">
        <v>0</v>
      </c>
      <c r="BO525" s="237">
        <v>0</v>
      </c>
      <c r="BP525" s="79">
        <v>0</v>
      </c>
      <c r="BQ525" s="79">
        <v>0</v>
      </c>
      <c r="BR525" s="79">
        <v>0</v>
      </c>
      <c r="BS525" s="238">
        <v>0</v>
      </c>
      <c r="BT525" s="79">
        <v>0</v>
      </c>
      <c r="BU525" s="79">
        <v>0</v>
      </c>
      <c r="BV525" s="79">
        <v>0</v>
      </c>
      <c r="BW525" s="133">
        <v>48</v>
      </c>
      <c r="BX525" s="133">
        <v>43</v>
      </c>
      <c r="BY525" s="79">
        <v>0</v>
      </c>
      <c r="BZ525" s="79">
        <v>0</v>
      </c>
      <c r="CA525" s="79">
        <v>0</v>
      </c>
      <c r="CB525" s="79">
        <v>0</v>
      </c>
      <c r="CC525" s="79">
        <v>0</v>
      </c>
      <c r="CD525" s="79">
        <v>0</v>
      </c>
      <c r="CE525" s="79">
        <v>0</v>
      </c>
      <c r="CF525" s="79">
        <v>0</v>
      </c>
      <c r="CG525" s="79">
        <v>0</v>
      </c>
      <c r="CH525" s="79">
        <v>0</v>
      </c>
      <c r="CI525" s="81">
        <f t="shared" ref="CI525:CI533" si="51">SUBTOTAL(9,BN525:CH525)</f>
        <v>91</v>
      </c>
      <c r="CJ525" s="260">
        <f t="shared" si="48"/>
        <v>91</v>
      </c>
      <c r="CK525" s="131">
        <f t="shared" si="49"/>
        <v>0</v>
      </c>
      <c r="CL525" s="260">
        <f t="shared" si="50"/>
        <v>91</v>
      </c>
      <c r="CM525" s="83">
        <v>5</v>
      </c>
      <c r="CN525" s="254" t="s">
        <v>4965</v>
      </c>
      <c r="CO525" s="140" t="s">
        <v>4965</v>
      </c>
      <c r="CP525" s="126" t="s">
        <v>1938</v>
      </c>
      <c r="CQ525" s="86" t="s">
        <v>4965</v>
      </c>
      <c r="CR525" s="85" t="s">
        <v>4965</v>
      </c>
      <c r="CS525" s="85" t="s">
        <v>4965</v>
      </c>
      <c r="CT525" s="85" t="s">
        <v>4965</v>
      </c>
      <c r="CU525" s="86"/>
    </row>
    <row r="526" spans="1:99" s="363" customFormat="1" ht="12" customHeight="1" x14ac:dyDescent="0.2">
      <c r="A526" s="31" t="s">
        <v>1460</v>
      </c>
      <c r="B526" s="114" t="s">
        <v>3293</v>
      </c>
      <c r="C526" s="114" t="s">
        <v>3294</v>
      </c>
      <c r="D526" s="114" t="s">
        <v>4457</v>
      </c>
      <c r="E526" s="117" t="s">
        <v>3296</v>
      </c>
      <c r="F526" s="114" t="s">
        <v>3297</v>
      </c>
      <c r="G526" s="114" t="s">
        <v>3298</v>
      </c>
      <c r="H526" s="114" t="s">
        <v>3299</v>
      </c>
      <c r="I526" s="114" t="s">
        <v>1432</v>
      </c>
      <c r="J526" s="114">
        <v>528934</v>
      </c>
      <c r="K526" s="114">
        <v>177496</v>
      </c>
      <c r="L526" s="177" t="s">
        <v>3066</v>
      </c>
      <c r="M526" s="99"/>
      <c r="N526" s="99" t="s">
        <v>1432</v>
      </c>
      <c r="O526" s="114">
        <v>0</v>
      </c>
      <c r="P526" s="114">
        <v>188</v>
      </c>
      <c r="Q526" s="115">
        <v>188</v>
      </c>
      <c r="R526" s="114" t="s">
        <v>3308</v>
      </c>
      <c r="S526" s="114" t="s">
        <v>266</v>
      </c>
      <c r="T526" s="99" t="s">
        <v>3309</v>
      </c>
      <c r="U526" s="116">
        <v>40778</v>
      </c>
      <c r="V526" s="114" t="s">
        <v>1439</v>
      </c>
      <c r="W526" s="99" t="s">
        <v>1432</v>
      </c>
      <c r="X526" s="114" t="s">
        <v>1442</v>
      </c>
      <c r="Y526" s="114" t="s">
        <v>1443</v>
      </c>
      <c r="Z526" s="114" t="s">
        <v>1443</v>
      </c>
      <c r="AA526" s="114" t="s">
        <v>1444</v>
      </c>
      <c r="AB526" s="387">
        <v>0.62</v>
      </c>
      <c r="AC526" s="111" t="s">
        <v>1432</v>
      </c>
      <c r="AD526" s="112" t="s">
        <v>1432</v>
      </c>
      <c r="AE526" s="157" t="s">
        <v>3063</v>
      </c>
      <c r="AF526" s="117" t="s">
        <v>1445</v>
      </c>
      <c r="AG526" s="117"/>
      <c r="AH526" s="117">
        <v>18</v>
      </c>
      <c r="AI526" s="117">
        <v>188</v>
      </c>
      <c r="AJ526" s="117">
        <v>19</v>
      </c>
      <c r="AK526" s="117">
        <v>53</v>
      </c>
      <c r="AL526" s="117">
        <v>58</v>
      </c>
      <c r="AM526" s="117">
        <v>46</v>
      </c>
      <c r="AN526" s="117">
        <v>5</v>
      </c>
      <c r="AO526" s="117">
        <v>7</v>
      </c>
      <c r="AP526" s="117">
        <v>0</v>
      </c>
      <c r="AQ526" s="117">
        <v>19</v>
      </c>
      <c r="AR526" s="117">
        <v>53</v>
      </c>
      <c r="AS526" s="117">
        <v>58</v>
      </c>
      <c r="AT526" s="117">
        <v>46</v>
      </c>
      <c r="AU526" s="117">
        <v>5</v>
      </c>
      <c r="AV526" s="117">
        <v>7</v>
      </c>
      <c r="AW526" s="117">
        <v>0</v>
      </c>
      <c r="AX526" s="117">
        <v>0</v>
      </c>
      <c r="AY526" s="117">
        <v>0</v>
      </c>
      <c r="AZ526" s="117">
        <v>0</v>
      </c>
      <c r="BA526" s="117">
        <v>0</v>
      </c>
      <c r="BB526" s="117">
        <v>0</v>
      </c>
      <c r="BC526" s="117">
        <v>0</v>
      </c>
      <c r="BD526" s="117">
        <v>0</v>
      </c>
      <c r="BE526" s="117">
        <v>0</v>
      </c>
      <c r="BF526" s="117">
        <v>0</v>
      </c>
      <c r="BG526" s="117">
        <v>0</v>
      </c>
      <c r="BH526" s="117">
        <v>0</v>
      </c>
      <c r="BI526" s="117">
        <v>0</v>
      </c>
      <c r="BJ526" s="117">
        <v>0</v>
      </c>
      <c r="BK526" s="117">
        <v>0</v>
      </c>
      <c r="BL526" s="120" t="s">
        <v>1944</v>
      </c>
      <c r="BM526" s="98">
        <v>0</v>
      </c>
      <c r="BN526" s="79">
        <v>0</v>
      </c>
      <c r="BO526" s="237">
        <v>0</v>
      </c>
      <c r="BP526" s="79">
        <v>0</v>
      </c>
      <c r="BQ526" s="79">
        <v>0</v>
      </c>
      <c r="BR526" s="79">
        <v>0</v>
      </c>
      <c r="BS526" s="238">
        <v>0</v>
      </c>
      <c r="BT526" s="79">
        <v>0</v>
      </c>
      <c r="BU526" s="79">
        <v>0</v>
      </c>
      <c r="BV526" s="79">
        <v>0</v>
      </c>
      <c r="BW526" s="133">
        <v>94</v>
      </c>
      <c r="BX526" s="133">
        <v>94</v>
      </c>
      <c r="BY526" s="79">
        <v>0</v>
      </c>
      <c r="BZ526" s="79">
        <v>0</v>
      </c>
      <c r="CA526" s="79">
        <v>0</v>
      </c>
      <c r="CB526" s="79">
        <v>0</v>
      </c>
      <c r="CC526" s="79">
        <v>0</v>
      </c>
      <c r="CD526" s="79">
        <v>0</v>
      </c>
      <c r="CE526" s="79">
        <v>0</v>
      </c>
      <c r="CF526" s="79">
        <v>0</v>
      </c>
      <c r="CG526" s="79">
        <v>0</v>
      </c>
      <c r="CH526" s="79">
        <v>0</v>
      </c>
      <c r="CI526" s="81">
        <f t="shared" si="51"/>
        <v>188</v>
      </c>
      <c r="CJ526" s="260">
        <f t="shared" si="48"/>
        <v>188</v>
      </c>
      <c r="CK526" s="131">
        <f t="shared" si="49"/>
        <v>0</v>
      </c>
      <c r="CL526" s="260">
        <f t="shared" si="50"/>
        <v>188</v>
      </c>
      <c r="CM526" s="83">
        <v>5</v>
      </c>
      <c r="CN526" s="254" t="s">
        <v>4965</v>
      </c>
      <c r="CO526" s="140" t="s">
        <v>4965</v>
      </c>
      <c r="CP526" s="126" t="s">
        <v>1938</v>
      </c>
      <c r="CQ526" s="86" t="s">
        <v>4965</v>
      </c>
      <c r="CR526" s="85" t="s">
        <v>4965</v>
      </c>
      <c r="CS526" s="85" t="s">
        <v>4965</v>
      </c>
      <c r="CT526" s="85" t="s">
        <v>4965</v>
      </c>
      <c r="CU526" s="86"/>
    </row>
    <row r="527" spans="1:99" s="363" customFormat="1" ht="12" customHeight="1" x14ac:dyDescent="0.2">
      <c r="A527" s="31" t="s">
        <v>1460</v>
      </c>
      <c r="B527" s="114" t="s">
        <v>3010</v>
      </c>
      <c r="C527" s="114" t="s">
        <v>1432</v>
      </c>
      <c r="D527" s="123"/>
      <c r="E527" s="117" t="s">
        <v>3011</v>
      </c>
      <c r="F527" s="114" t="s">
        <v>3012</v>
      </c>
      <c r="G527" s="114" t="s">
        <v>3013</v>
      </c>
      <c r="H527" s="114" t="s">
        <v>1435</v>
      </c>
      <c r="I527" s="114" t="s">
        <v>3014</v>
      </c>
      <c r="J527" s="114">
        <v>527221</v>
      </c>
      <c r="K527" s="114">
        <v>172443</v>
      </c>
      <c r="L527" s="177" t="s">
        <v>3089</v>
      </c>
      <c r="M527" s="99" t="s">
        <v>1432</v>
      </c>
      <c r="N527" s="99" t="s">
        <v>1432</v>
      </c>
      <c r="O527" s="114">
        <v>0</v>
      </c>
      <c r="P527" s="114">
        <v>46</v>
      </c>
      <c r="Q527" s="115">
        <v>46</v>
      </c>
      <c r="R527" s="114" t="s">
        <v>3015</v>
      </c>
      <c r="S527" s="114" t="s">
        <v>3676</v>
      </c>
      <c r="T527" s="99" t="s">
        <v>3016</v>
      </c>
      <c r="U527" s="116">
        <v>40587</v>
      </c>
      <c r="V527" s="114" t="s">
        <v>3677</v>
      </c>
      <c r="W527" s="99" t="s">
        <v>3017</v>
      </c>
      <c r="X527" s="114" t="s">
        <v>1442</v>
      </c>
      <c r="Y527" s="114" t="s">
        <v>4694</v>
      </c>
      <c r="Z527" s="114" t="s">
        <v>1443</v>
      </c>
      <c r="AA527" s="114" t="s">
        <v>1444</v>
      </c>
      <c r="AB527" s="387">
        <v>0.64400000000000002</v>
      </c>
      <c r="AC527" s="111" t="s">
        <v>1432</v>
      </c>
      <c r="AD527" s="112" t="s">
        <v>1432</v>
      </c>
      <c r="AE527" s="157" t="s">
        <v>1931</v>
      </c>
      <c r="AF527" s="117" t="s">
        <v>3905</v>
      </c>
      <c r="AG527" s="117"/>
      <c r="AH527" s="117">
        <v>4</v>
      </c>
      <c r="AI527" s="117">
        <v>46</v>
      </c>
      <c r="AJ527" s="117">
        <v>0</v>
      </c>
      <c r="AK527" s="117">
        <v>40</v>
      </c>
      <c r="AL527" s="117">
        <v>6</v>
      </c>
      <c r="AM527" s="117">
        <v>0</v>
      </c>
      <c r="AN527" s="117">
        <v>0</v>
      </c>
      <c r="AO527" s="117">
        <v>0</v>
      </c>
      <c r="AP527" s="117">
        <v>0</v>
      </c>
      <c r="AQ527" s="117">
        <v>0</v>
      </c>
      <c r="AR527" s="117">
        <v>40</v>
      </c>
      <c r="AS527" s="117">
        <v>6</v>
      </c>
      <c r="AT527" s="117">
        <v>0</v>
      </c>
      <c r="AU527" s="117">
        <v>0</v>
      </c>
      <c r="AV527" s="117">
        <v>0</v>
      </c>
      <c r="AW527" s="117">
        <v>0</v>
      </c>
      <c r="AX527" s="117">
        <v>0</v>
      </c>
      <c r="AY527" s="117">
        <v>0</v>
      </c>
      <c r="AZ527" s="117">
        <v>0</v>
      </c>
      <c r="BA527" s="117">
        <v>0</v>
      </c>
      <c r="BB527" s="117">
        <v>0</v>
      </c>
      <c r="BC527" s="117">
        <v>0</v>
      </c>
      <c r="BD527" s="117">
        <v>0</v>
      </c>
      <c r="BE527" s="117">
        <v>0</v>
      </c>
      <c r="BF527" s="117">
        <v>0</v>
      </c>
      <c r="BG527" s="117">
        <v>0</v>
      </c>
      <c r="BH527" s="117">
        <v>0</v>
      </c>
      <c r="BI527" s="117">
        <v>0</v>
      </c>
      <c r="BJ527" s="117">
        <v>0</v>
      </c>
      <c r="BK527" s="117">
        <v>0</v>
      </c>
      <c r="BL527" s="120" t="s">
        <v>4491</v>
      </c>
      <c r="BM527" s="98">
        <v>0</v>
      </c>
      <c r="BN527" s="79">
        <v>0</v>
      </c>
      <c r="BO527" s="237">
        <v>0</v>
      </c>
      <c r="BP527" s="79">
        <v>0</v>
      </c>
      <c r="BQ527" s="79">
        <v>0</v>
      </c>
      <c r="BR527" s="79">
        <v>0</v>
      </c>
      <c r="BS527" s="238">
        <v>0</v>
      </c>
      <c r="BT527" s="79">
        <v>0</v>
      </c>
      <c r="BU527" s="133">
        <v>46</v>
      </c>
      <c r="BV527" s="79">
        <v>0</v>
      </c>
      <c r="BW527" s="79">
        <v>0</v>
      </c>
      <c r="BX527" s="79">
        <v>0</v>
      </c>
      <c r="BY527" s="79">
        <v>0</v>
      </c>
      <c r="BZ527" s="79">
        <v>0</v>
      </c>
      <c r="CA527" s="79">
        <v>0</v>
      </c>
      <c r="CB527" s="79">
        <v>0</v>
      </c>
      <c r="CC527" s="79">
        <v>0</v>
      </c>
      <c r="CD527" s="79">
        <v>0</v>
      </c>
      <c r="CE527" s="79">
        <v>0</v>
      </c>
      <c r="CF527" s="79">
        <v>0</v>
      </c>
      <c r="CG527" s="79">
        <v>0</v>
      </c>
      <c r="CH527" s="79">
        <v>0</v>
      </c>
      <c r="CI527" s="81">
        <f t="shared" si="51"/>
        <v>46</v>
      </c>
      <c r="CJ527" s="260">
        <f t="shared" si="48"/>
        <v>46</v>
      </c>
      <c r="CK527" s="131">
        <f t="shared" si="49"/>
        <v>0</v>
      </c>
      <c r="CL527" s="260">
        <f t="shared" si="50"/>
        <v>46</v>
      </c>
      <c r="CM527" s="83">
        <v>5</v>
      </c>
      <c r="CN527" s="254" t="s">
        <v>4965</v>
      </c>
      <c r="CO527" s="140" t="s">
        <v>4965</v>
      </c>
      <c r="CP527" s="258" t="s">
        <v>4965</v>
      </c>
      <c r="CQ527" s="86" t="s">
        <v>4965</v>
      </c>
      <c r="CR527" s="85" t="s">
        <v>4965</v>
      </c>
      <c r="CS527" s="85" t="s">
        <v>4965</v>
      </c>
      <c r="CT527" s="85" t="s">
        <v>4965</v>
      </c>
      <c r="CU527" s="86"/>
    </row>
    <row r="528" spans="1:99" s="363" customFormat="1" ht="12" customHeight="1" x14ac:dyDescent="0.2">
      <c r="A528" s="31" t="s">
        <v>1460</v>
      </c>
      <c r="B528" s="114" t="s">
        <v>3010</v>
      </c>
      <c r="C528" s="114" t="s">
        <v>1432</v>
      </c>
      <c r="D528" s="123"/>
      <c r="E528" s="117" t="s">
        <v>3011</v>
      </c>
      <c r="F528" s="114" t="s">
        <v>3012</v>
      </c>
      <c r="G528" s="114" t="s">
        <v>3013</v>
      </c>
      <c r="H528" s="114" t="s">
        <v>1435</v>
      </c>
      <c r="I528" s="114" t="s">
        <v>3014</v>
      </c>
      <c r="J528" s="114">
        <v>527221</v>
      </c>
      <c r="K528" s="114">
        <v>172443</v>
      </c>
      <c r="L528" s="177" t="s">
        <v>3089</v>
      </c>
      <c r="M528" s="99" t="s">
        <v>1432</v>
      </c>
      <c r="N528" s="99" t="s">
        <v>1432</v>
      </c>
      <c r="O528" s="114">
        <v>0</v>
      </c>
      <c r="P528" s="114">
        <v>409</v>
      </c>
      <c r="Q528" s="115">
        <v>409</v>
      </c>
      <c r="R528" s="114" t="s">
        <v>3015</v>
      </c>
      <c r="S528" s="114" t="s">
        <v>3676</v>
      </c>
      <c r="T528" s="99" t="s">
        <v>3016</v>
      </c>
      <c r="U528" s="116">
        <v>40587</v>
      </c>
      <c r="V528" s="114" t="s">
        <v>3677</v>
      </c>
      <c r="W528" s="99" t="s">
        <v>3017</v>
      </c>
      <c r="X528" s="114" t="s">
        <v>1442</v>
      </c>
      <c r="Y528" s="114" t="s">
        <v>4694</v>
      </c>
      <c r="Z528" s="114" t="s">
        <v>1443</v>
      </c>
      <c r="AA528" s="114" t="s">
        <v>1444</v>
      </c>
      <c r="AB528" s="387">
        <v>5.7229999999999999</v>
      </c>
      <c r="AC528" s="111" t="s">
        <v>1432</v>
      </c>
      <c r="AD528" s="112" t="s">
        <v>1432</v>
      </c>
      <c r="AE528" s="157" t="s">
        <v>3063</v>
      </c>
      <c r="AF528" s="117" t="s">
        <v>1445</v>
      </c>
      <c r="AG528" s="117"/>
      <c r="AH528" s="117">
        <v>40</v>
      </c>
      <c r="AI528" s="117">
        <v>409</v>
      </c>
      <c r="AJ528" s="117">
        <v>0</v>
      </c>
      <c r="AK528" s="117">
        <v>87</v>
      </c>
      <c r="AL528" s="117">
        <v>113</v>
      </c>
      <c r="AM528" s="117">
        <v>107</v>
      </c>
      <c r="AN528" s="117">
        <v>42</v>
      </c>
      <c r="AO528" s="117">
        <v>60</v>
      </c>
      <c r="AP528" s="117">
        <v>0</v>
      </c>
      <c r="AQ528" s="117">
        <v>0</v>
      </c>
      <c r="AR528" s="117">
        <v>87</v>
      </c>
      <c r="AS528" s="117">
        <v>67</v>
      </c>
      <c r="AT528" s="117">
        <v>36</v>
      </c>
      <c r="AU528" s="117">
        <v>0</v>
      </c>
      <c r="AV528" s="117">
        <v>0</v>
      </c>
      <c r="AW528" s="117">
        <v>0</v>
      </c>
      <c r="AX528" s="117">
        <v>0</v>
      </c>
      <c r="AY528" s="117">
        <v>0</v>
      </c>
      <c r="AZ528" s="117">
        <v>46</v>
      </c>
      <c r="BA528" s="117">
        <v>71</v>
      </c>
      <c r="BB528" s="117">
        <v>42</v>
      </c>
      <c r="BC528" s="117">
        <v>60</v>
      </c>
      <c r="BD528" s="117">
        <v>0</v>
      </c>
      <c r="BE528" s="117">
        <v>0</v>
      </c>
      <c r="BF528" s="117">
        <v>0</v>
      </c>
      <c r="BG528" s="117">
        <v>0</v>
      </c>
      <c r="BH528" s="117">
        <v>0</v>
      </c>
      <c r="BI528" s="117">
        <v>0</v>
      </c>
      <c r="BJ528" s="117">
        <v>0</v>
      </c>
      <c r="BK528" s="117">
        <v>0</v>
      </c>
      <c r="BL528" s="120" t="s">
        <v>4491</v>
      </c>
      <c r="BM528" s="98">
        <v>0</v>
      </c>
      <c r="BN528" s="79">
        <v>0</v>
      </c>
      <c r="BO528" s="237">
        <v>0</v>
      </c>
      <c r="BP528" s="79">
        <v>0</v>
      </c>
      <c r="BQ528" s="79">
        <v>0</v>
      </c>
      <c r="BR528" s="79">
        <v>0</v>
      </c>
      <c r="BS528" s="238">
        <v>0</v>
      </c>
      <c r="BT528" s="133">
        <v>409</v>
      </c>
      <c r="BU528" s="79">
        <v>0</v>
      </c>
      <c r="BV528" s="79">
        <v>0</v>
      </c>
      <c r="BW528" s="79">
        <v>0</v>
      </c>
      <c r="BX528" s="79">
        <v>0</v>
      </c>
      <c r="BY528" s="79">
        <v>0</v>
      </c>
      <c r="BZ528" s="79">
        <v>0</v>
      </c>
      <c r="CA528" s="79">
        <v>0</v>
      </c>
      <c r="CB528" s="79">
        <v>0</v>
      </c>
      <c r="CC528" s="79">
        <v>0</v>
      </c>
      <c r="CD528" s="79">
        <v>0</v>
      </c>
      <c r="CE528" s="79">
        <v>0</v>
      </c>
      <c r="CF528" s="79">
        <v>0</v>
      </c>
      <c r="CG528" s="79">
        <v>0</v>
      </c>
      <c r="CH528" s="79">
        <v>0</v>
      </c>
      <c r="CI528" s="81">
        <f t="shared" si="51"/>
        <v>409</v>
      </c>
      <c r="CJ528" s="260">
        <f t="shared" si="48"/>
        <v>409</v>
      </c>
      <c r="CK528" s="131">
        <f t="shared" si="49"/>
        <v>0</v>
      </c>
      <c r="CL528" s="260">
        <f t="shared" si="50"/>
        <v>409</v>
      </c>
      <c r="CM528" s="83">
        <v>5</v>
      </c>
      <c r="CN528" s="254" t="s">
        <v>4965</v>
      </c>
      <c r="CO528" s="140" t="s">
        <v>4965</v>
      </c>
      <c r="CP528" s="258" t="s">
        <v>4965</v>
      </c>
      <c r="CQ528" s="86" t="s">
        <v>4965</v>
      </c>
      <c r="CR528" s="85" t="s">
        <v>4965</v>
      </c>
      <c r="CS528" s="85" t="s">
        <v>4965</v>
      </c>
      <c r="CT528" s="85" t="s">
        <v>4965</v>
      </c>
      <c r="CU528" s="86"/>
    </row>
    <row r="529" spans="1:99" s="363" customFormat="1" ht="12" customHeight="1" x14ac:dyDescent="0.2">
      <c r="A529" s="31" t="s">
        <v>1460</v>
      </c>
      <c r="B529" s="114" t="s">
        <v>3010</v>
      </c>
      <c r="C529" s="114" t="s">
        <v>1432</v>
      </c>
      <c r="D529" s="123"/>
      <c r="E529" s="117" t="s">
        <v>3011</v>
      </c>
      <c r="F529" s="114" t="s">
        <v>3012</v>
      </c>
      <c r="G529" s="114" t="s">
        <v>3013</v>
      </c>
      <c r="H529" s="114" t="s">
        <v>1435</v>
      </c>
      <c r="I529" s="114" t="s">
        <v>3014</v>
      </c>
      <c r="J529" s="114">
        <v>527221</v>
      </c>
      <c r="K529" s="114">
        <v>172443</v>
      </c>
      <c r="L529" s="177" t="s">
        <v>3089</v>
      </c>
      <c r="M529" s="99" t="s">
        <v>1432</v>
      </c>
      <c r="N529" s="99" t="s">
        <v>1432</v>
      </c>
      <c r="O529" s="114">
        <v>0</v>
      </c>
      <c r="P529" s="114">
        <v>10</v>
      </c>
      <c r="Q529" s="115">
        <v>10</v>
      </c>
      <c r="R529" s="114" t="s">
        <v>3015</v>
      </c>
      <c r="S529" s="114" t="s">
        <v>3676</v>
      </c>
      <c r="T529" s="99" t="s">
        <v>3016</v>
      </c>
      <c r="U529" s="116">
        <v>40587</v>
      </c>
      <c r="V529" s="114" t="s">
        <v>3677</v>
      </c>
      <c r="W529" s="99" t="s">
        <v>3017</v>
      </c>
      <c r="X529" s="114" t="s">
        <v>1442</v>
      </c>
      <c r="Y529" s="114" t="s">
        <v>4694</v>
      </c>
      <c r="Z529" s="114" t="s">
        <v>1443</v>
      </c>
      <c r="AA529" s="114" t="s">
        <v>1444</v>
      </c>
      <c r="AB529" s="387">
        <v>1.4E-2</v>
      </c>
      <c r="AC529" s="111" t="s">
        <v>1432</v>
      </c>
      <c r="AD529" s="112" t="s">
        <v>1432</v>
      </c>
      <c r="AE529" s="157" t="s">
        <v>628</v>
      </c>
      <c r="AF529" s="117" t="s">
        <v>3279</v>
      </c>
      <c r="AG529" s="117"/>
      <c r="AH529" s="117">
        <v>1</v>
      </c>
      <c r="AI529" s="117">
        <v>10</v>
      </c>
      <c r="AJ529" s="117">
        <v>0</v>
      </c>
      <c r="AK529" s="117">
        <v>10</v>
      </c>
      <c r="AL529" s="117">
        <v>0</v>
      </c>
      <c r="AM529" s="117">
        <v>0</v>
      </c>
      <c r="AN529" s="117">
        <v>0</v>
      </c>
      <c r="AO529" s="117">
        <v>0</v>
      </c>
      <c r="AP529" s="117">
        <v>0</v>
      </c>
      <c r="AQ529" s="117">
        <v>0</v>
      </c>
      <c r="AR529" s="117">
        <v>10</v>
      </c>
      <c r="AS529" s="117">
        <v>0</v>
      </c>
      <c r="AT529" s="117">
        <v>0</v>
      </c>
      <c r="AU529" s="117">
        <v>0</v>
      </c>
      <c r="AV529" s="117">
        <v>0</v>
      </c>
      <c r="AW529" s="117">
        <v>0</v>
      </c>
      <c r="AX529" s="117">
        <v>0</v>
      </c>
      <c r="AY529" s="117">
        <v>0</v>
      </c>
      <c r="AZ529" s="117">
        <v>0</v>
      </c>
      <c r="BA529" s="117">
        <v>0</v>
      </c>
      <c r="BB529" s="117">
        <v>0</v>
      </c>
      <c r="BC529" s="117">
        <v>0</v>
      </c>
      <c r="BD529" s="117">
        <v>0</v>
      </c>
      <c r="BE529" s="117">
        <v>0</v>
      </c>
      <c r="BF529" s="117">
        <v>0</v>
      </c>
      <c r="BG529" s="117">
        <v>0</v>
      </c>
      <c r="BH529" s="117">
        <v>0</v>
      </c>
      <c r="BI529" s="117">
        <v>0</v>
      </c>
      <c r="BJ529" s="117">
        <v>0</v>
      </c>
      <c r="BK529" s="117">
        <v>0</v>
      </c>
      <c r="BL529" s="120" t="s">
        <v>4491</v>
      </c>
      <c r="BM529" s="98">
        <v>0</v>
      </c>
      <c r="BN529" s="79">
        <v>0</v>
      </c>
      <c r="BO529" s="237">
        <v>0</v>
      </c>
      <c r="BP529" s="79">
        <v>0</v>
      </c>
      <c r="BQ529" s="79">
        <v>0</v>
      </c>
      <c r="BR529" s="79">
        <v>0</v>
      </c>
      <c r="BS529" s="238">
        <v>0</v>
      </c>
      <c r="BT529" s="79">
        <v>0</v>
      </c>
      <c r="BU529" s="133">
        <v>10</v>
      </c>
      <c r="BV529" s="79">
        <v>0</v>
      </c>
      <c r="BW529" s="79">
        <v>0</v>
      </c>
      <c r="BX529" s="79">
        <v>0</v>
      </c>
      <c r="BY529" s="79">
        <v>0</v>
      </c>
      <c r="BZ529" s="79">
        <v>0</v>
      </c>
      <c r="CA529" s="79">
        <v>0</v>
      </c>
      <c r="CB529" s="79">
        <v>0</v>
      </c>
      <c r="CC529" s="79">
        <v>0</v>
      </c>
      <c r="CD529" s="79">
        <v>0</v>
      </c>
      <c r="CE529" s="79">
        <v>0</v>
      </c>
      <c r="CF529" s="79">
        <v>0</v>
      </c>
      <c r="CG529" s="79">
        <v>0</v>
      </c>
      <c r="CH529" s="79">
        <v>0</v>
      </c>
      <c r="CI529" s="81">
        <f t="shared" si="51"/>
        <v>10</v>
      </c>
      <c r="CJ529" s="260">
        <f t="shared" si="48"/>
        <v>10</v>
      </c>
      <c r="CK529" s="131">
        <f t="shared" si="49"/>
        <v>0</v>
      </c>
      <c r="CL529" s="260">
        <f t="shared" si="50"/>
        <v>10</v>
      </c>
      <c r="CM529" s="83">
        <v>5</v>
      </c>
      <c r="CN529" s="254" t="s">
        <v>4965</v>
      </c>
      <c r="CO529" s="140" t="s">
        <v>4965</v>
      </c>
      <c r="CP529" s="258" t="s">
        <v>4965</v>
      </c>
      <c r="CQ529" s="86" t="s">
        <v>4965</v>
      </c>
      <c r="CR529" s="85" t="s">
        <v>4965</v>
      </c>
      <c r="CS529" s="85" t="s">
        <v>4965</v>
      </c>
      <c r="CT529" s="85" t="s">
        <v>4965</v>
      </c>
      <c r="CU529" s="86"/>
    </row>
    <row r="530" spans="1:99" s="363" customFormat="1" ht="12" customHeight="1" x14ac:dyDescent="0.2">
      <c r="A530" s="31" t="s">
        <v>1460</v>
      </c>
      <c r="B530" s="114" t="s">
        <v>3010</v>
      </c>
      <c r="C530" s="114" t="s">
        <v>1432</v>
      </c>
      <c r="D530" s="123"/>
      <c r="E530" s="117" t="s">
        <v>3011</v>
      </c>
      <c r="F530" s="114" t="s">
        <v>3012</v>
      </c>
      <c r="G530" s="114" t="s">
        <v>3013</v>
      </c>
      <c r="H530" s="114" t="s">
        <v>1435</v>
      </c>
      <c r="I530" s="114" t="s">
        <v>3014</v>
      </c>
      <c r="J530" s="114">
        <v>527221</v>
      </c>
      <c r="K530" s="114">
        <v>172443</v>
      </c>
      <c r="L530" s="177" t="s">
        <v>3089</v>
      </c>
      <c r="M530" s="99" t="s">
        <v>1432</v>
      </c>
      <c r="N530" s="99" t="s">
        <v>1432</v>
      </c>
      <c r="O530" s="114">
        <v>0</v>
      </c>
      <c r="P530" s="114">
        <v>43</v>
      </c>
      <c r="Q530" s="115">
        <v>43</v>
      </c>
      <c r="R530" s="114" t="s">
        <v>3015</v>
      </c>
      <c r="S530" s="114" t="s">
        <v>3676</v>
      </c>
      <c r="T530" s="99" t="s">
        <v>3016</v>
      </c>
      <c r="U530" s="116">
        <v>40587</v>
      </c>
      <c r="V530" s="114" t="s">
        <v>3677</v>
      </c>
      <c r="W530" s="99" t="s">
        <v>3017</v>
      </c>
      <c r="X530" s="114" t="s">
        <v>1442</v>
      </c>
      <c r="Y530" s="114" t="s">
        <v>4694</v>
      </c>
      <c r="Z530" s="114" t="s">
        <v>1443</v>
      </c>
      <c r="AA530" s="114" t="s">
        <v>1444</v>
      </c>
      <c r="AB530" s="387">
        <v>0.60199999999999998</v>
      </c>
      <c r="AC530" s="111" t="s">
        <v>1432</v>
      </c>
      <c r="AD530" s="112" t="s">
        <v>1432</v>
      </c>
      <c r="AE530" s="157" t="s">
        <v>628</v>
      </c>
      <c r="AF530" s="117" t="s">
        <v>3904</v>
      </c>
      <c r="AG530" s="117"/>
      <c r="AH530" s="117">
        <v>4</v>
      </c>
      <c r="AI530" s="117">
        <v>43</v>
      </c>
      <c r="AJ530" s="117">
        <v>0</v>
      </c>
      <c r="AK530" s="117">
        <v>15</v>
      </c>
      <c r="AL530" s="117">
        <v>18</v>
      </c>
      <c r="AM530" s="117">
        <v>10</v>
      </c>
      <c r="AN530" s="117">
        <v>0</v>
      </c>
      <c r="AO530" s="117">
        <v>0</v>
      </c>
      <c r="AP530" s="117">
        <v>0</v>
      </c>
      <c r="AQ530" s="117">
        <v>0</v>
      </c>
      <c r="AR530" s="117">
        <v>15</v>
      </c>
      <c r="AS530" s="117">
        <v>11</v>
      </c>
      <c r="AT530" s="117">
        <v>10</v>
      </c>
      <c r="AU530" s="117">
        <v>0</v>
      </c>
      <c r="AV530" s="117">
        <v>0</v>
      </c>
      <c r="AW530" s="117">
        <v>0</v>
      </c>
      <c r="AX530" s="117">
        <v>0</v>
      </c>
      <c r="AY530" s="117">
        <v>0</v>
      </c>
      <c r="AZ530" s="117">
        <v>7</v>
      </c>
      <c r="BA530" s="117">
        <v>0</v>
      </c>
      <c r="BB530" s="117">
        <v>0</v>
      </c>
      <c r="BC530" s="117">
        <v>0</v>
      </c>
      <c r="BD530" s="117">
        <v>0</v>
      </c>
      <c r="BE530" s="117">
        <v>0</v>
      </c>
      <c r="BF530" s="117">
        <v>0</v>
      </c>
      <c r="BG530" s="117">
        <v>0</v>
      </c>
      <c r="BH530" s="117">
        <v>0</v>
      </c>
      <c r="BI530" s="117">
        <v>0</v>
      </c>
      <c r="BJ530" s="117">
        <v>0</v>
      </c>
      <c r="BK530" s="117">
        <v>0</v>
      </c>
      <c r="BL530" s="120" t="s">
        <v>4491</v>
      </c>
      <c r="BM530" s="98">
        <v>0</v>
      </c>
      <c r="BN530" s="79">
        <v>0</v>
      </c>
      <c r="BO530" s="237">
        <v>0</v>
      </c>
      <c r="BP530" s="79">
        <v>0</v>
      </c>
      <c r="BQ530" s="133">
        <v>24</v>
      </c>
      <c r="BR530" s="113">
        <v>0</v>
      </c>
      <c r="BS530" s="244">
        <v>0</v>
      </c>
      <c r="BT530" s="133">
        <v>19</v>
      </c>
      <c r="BU530" s="79">
        <v>0</v>
      </c>
      <c r="BV530" s="79">
        <v>0</v>
      </c>
      <c r="BW530" s="79">
        <v>0</v>
      </c>
      <c r="BX530" s="79">
        <v>0</v>
      </c>
      <c r="BY530" s="79">
        <v>0</v>
      </c>
      <c r="BZ530" s="79">
        <v>0</v>
      </c>
      <c r="CA530" s="79">
        <v>0</v>
      </c>
      <c r="CB530" s="79">
        <v>0</v>
      </c>
      <c r="CC530" s="79">
        <v>0</v>
      </c>
      <c r="CD530" s="79">
        <v>0</v>
      </c>
      <c r="CE530" s="79">
        <v>0</v>
      </c>
      <c r="CF530" s="79">
        <v>0</v>
      </c>
      <c r="CG530" s="79">
        <v>0</v>
      </c>
      <c r="CH530" s="79">
        <v>0</v>
      </c>
      <c r="CI530" s="81">
        <f t="shared" si="51"/>
        <v>43</v>
      </c>
      <c r="CJ530" s="260">
        <f t="shared" si="48"/>
        <v>43</v>
      </c>
      <c r="CK530" s="260">
        <f t="shared" si="49"/>
        <v>24</v>
      </c>
      <c r="CL530" s="260">
        <f t="shared" si="50"/>
        <v>43</v>
      </c>
      <c r="CM530" s="83">
        <v>5</v>
      </c>
      <c r="CN530" s="254" t="s">
        <v>4965</v>
      </c>
      <c r="CO530" s="140" t="s">
        <v>4965</v>
      </c>
      <c r="CP530" s="258" t="s">
        <v>4965</v>
      </c>
      <c r="CQ530" s="86" t="s">
        <v>4965</v>
      </c>
      <c r="CR530" s="85" t="s">
        <v>4965</v>
      </c>
      <c r="CS530" s="85" t="s">
        <v>4965</v>
      </c>
      <c r="CT530" s="85" t="s">
        <v>4965</v>
      </c>
      <c r="CU530" s="86"/>
    </row>
    <row r="531" spans="1:99" s="366" customFormat="1" ht="12" customHeight="1" x14ac:dyDescent="0.2">
      <c r="A531" s="31" t="s">
        <v>1460</v>
      </c>
      <c r="B531" s="114" t="s">
        <v>3010</v>
      </c>
      <c r="C531" s="114" t="s">
        <v>1432</v>
      </c>
      <c r="D531" s="123"/>
      <c r="E531" s="117" t="s">
        <v>3011</v>
      </c>
      <c r="F531" s="114" t="s">
        <v>3012</v>
      </c>
      <c r="G531" s="114" t="s">
        <v>3013</v>
      </c>
      <c r="H531" s="114" t="s">
        <v>1435</v>
      </c>
      <c r="I531" s="114" t="s">
        <v>3014</v>
      </c>
      <c r="J531" s="114">
        <v>527221</v>
      </c>
      <c r="K531" s="114">
        <v>172443</v>
      </c>
      <c r="L531" s="177" t="s">
        <v>3089</v>
      </c>
      <c r="M531" s="99" t="s">
        <v>1432</v>
      </c>
      <c r="N531" s="99" t="s">
        <v>1432</v>
      </c>
      <c r="O531" s="114">
        <v>0</v>
      </c>
      <c r="P531" s="114">
        <v>69</v>
      </c>
      <c r="Q531" s="115">
        <v>69</v>
      </c>
      <c r="R531" s="114" t="s">
        <v>3015</v>
      </c>
      <c r="S531" s="114" t="s">
        <v>3676</v>
      </c>
      <c r="T531" s="99" t="s">
        <v>3016</v>
      </c>
      <c r="U531" s="116">
        <v>40587</v>
      </c>
      <c r="V531" s="114" t="s">
        <v>3677</v>
      </c>
      <c r="W531" s="99" t="s">
        <v>3017</v>
      </c>
      <c r="X531" s="114" t="s">
        <v>1442</v>
      </c>
      <c r="Y531" s="114" t="s">
        <v>4694</v>
      </c>
      <c r="Z531" s="114" t="s">
        <v>1443</v>
      </c>
      <c r="AA531" s="114" t="s">
        <v>1444</v>
      </c>
      <c r="AB531" s="387">
        <v>0.96599999999999997</v>
      </c>
      <c r="AC531" s="111" t="s">
        <v>1432</v>
      </c>
      <c r="AD531" s="112" t="s">
        <v>1432</v>
      </c>
      <c r="AE531" s="157" t="s">
        <v>628</v>
      </c>
      <c r="AF531" s="117" t="s">
        <v>3279</v>
      </c>
      <c r="AG531" s="117"/>
      <c r="AH531" s="117">
        <v>6</v>
      </c>
      <c r="AI531" s="117">
        <v>69</v>
      </c>
      <c r="AJ531" s="117">
        <v>0</v>
      </c>
      <c r="AK531" s="117">
        <v>0</v>
      </c>
      <c r="AL531" s="117">
        <v>10</v>
      </c>
      <c r="AM531" s="117">
        <v>52</v>
      </c>
      <c r="AN531" s="117">
        <v>7</v>
      </c>
      <c r="AO531" s="117">
        <v>0</v>
      </c>
      <c r="AP531" s="117">
        <v>0</v>
      </c>
      <c r="AQ531" s="117">
        <v>0</v>
      </c>
      <c r="AR531" s="117">
        <v>0</v>
      </c>
      <c r="AS531" s="117">
        <v>0</v>
      </c>
      <c r="AT531" s="117">
        <v>0</v>
      </c>
      <c r="AU531" s="117">
        <v>0</v>
      </c>
      <c r="AV531" s="117">
        <v>0</v>
      </c>
      <c r="AW531" s="117">
        <v>0</v>
      </c>
      <c r="AX531" s="117">
        <v>0</v>
      </c>
      <c r="AY531" s="117">
        <v>0</v>
      </c>
      <c r="AZ531" s="117">
        <v>10</v>
      </c>
      <c r="BA531" s="117">
        <v>52</v>
      </c>
      <c r="BB531" s="117">
        <v>7</v>
      </c>
      <c r="BC531" s="117">
        <v>0</v>
      </c>
      <c r="BD531" s="117">
        <v>0</v>
      </c>
      <c r="BE531" s="117">
        <v>0</v>
      </c>
      <c r="BF531" s="117">
        <v>0</v>
      </c>
      <c r="BG531" s="117">
        <v>0</v>
      </c>
      <c r="BH531" s="117">
        <v>0</v>
      </c>
      <c r="BI531" s="117">
        <v>0</v>
      </c>
      <c r="BJ531" s="117">
        <v>0</v>
      </c>
      <c r="BK531" s="117">
        <v>0</v>
      </c>
      <c r="BL531" s="120" t="s">
        <v>4491</v>
      </c>
      <c r="BM531" s="98">
        <v>0</v>
      </c>
      <c r="BN531" s="79">
        <v>0</v>
      </c>
      <c r="BO531" s="237">
        <v>0</v>
      </c>
      <c r="BP531" s="79">
        <v>0</v>
      </c>
      <c r="BQ531" s="133">
        <v>19</v>
      </c>
      <c r="BR531" s="133">
        <v>23</v>
      </c>
      <c r="BS531" s="244">
        <v>0</v>
      </c>
      <c r="BT531" s="133">
        <v>27</v>
      </c>
      <c r="BU531" s="79">
        <v>0</v>
      </c>
      <c r="BV531" s="79">
        <v>0</v>
      </c>
      <c r="BW531" s="79">
        <v>0</v>
      </c>
      <c r="BX531" s="79">
        <v>0</v>
      </c>
      <c r="BY531" s="79">
        <v>0</v>
      </c>
      <c r="BZ531" s="79">
        <v>0</v>
      </c>
      <c r="CA531" s="79">
        <v>0</v>
      </c>
      <c r="CB531" s="79">
        <v>0</v>
      </c>
      <c r="CC531" s="79">
        <v>0</v>
      </c>
      <c r="CD531" s="79">
        <v>0</v>
      </c>
      <c r="CE531" s="79">
        <v>0</v>
      </c>
      <c r="CF531" s="79">
        <v>0</v>
      </c>
      <c r="CG531" s="79">
        <v>0</v>
      </c>
      <c r="CH531" s="79">
        <v>0</v>
      </c>
      <c r="CI531" s="81">
        <f t="shared" si="51"/>
        <v>69</v>
      </c>
      <c r="CJ531" s="260">
        <f t="shared" si="48"/>
        <v>69</v>
      </c>
      <c r="CK531" s="260">
        <f t="shared" si="49"/>
        <v>42</v>
      </c>
      <c r="CL531" s="260">
        <f t="shared" si="50"/>
        <v>69</v>
      </c>
      <c r="CM531" s="83">
        <v>5</v>
      </c>
      <c r="CN531" s="254" t="s">
        <v>4965</v>
      </c>
      <c r="CO531" s="140" t="s">
        <v>4965</v>
      </c>
      <c r="CP531" s="258" t="s">
        <v>4965</v>
      </c>
      <c r="CQ531" s="86" t="s">
        <v>4965</v>
      </c>
      <c r="CR531" s="85" t="s">
        <v>4965</v>
      </c>
      <c r="CS531" s="85" t="s">
        <v>4965</v>
      </c>
      <c r="CT531" s="85" t="s">
        <v>4965</v>
      </c>
      <c r="CU531" s="86"/>
    </row>
    <row r="532" spans="1:99" s="363" customFormat="1" ht="12" customHeight="1" x14ac:dyDescent="0.2">
      <c r="A532" s="31" t="s">
        <v>1460</v>
      </c>
      <c r="B532" s="114" t="s">
        <v>3010</v>
      </c>
      <c r="C532" s="114" t="s">
        <v>1432</v>
      </c>
      <c r="D532" s="123"/>
      <c r="E532" s="117" t="s">
        <v>3011</v>
      </c>
      <c r="F532" s="114" t="s">
        <v>3012</v>
      </c>
      <c r="G532" s="114" t="s">
        <v>3013</v>
      </c>
      <c r="H532" s="114" t="s">
        <v>1435</v>
      </c>
      <c r="I532" s="114" t="s">
        <v>3014</v>
      </c>
      <c r="J532" s="114">
        <v>527221</v>
      </c>
      <c r="K532" s="114">
        <v>172443</v>
      </c>
      <c r="L532" s="177" t="s">
        <v>3089</v>
      </c>
      <c r="M532" s="99" t="s">
        <v>1432</v>
      </c>
      <c r="N532" s="99" t="s">
        <v>1432</v>
      </c>
      <c r="O532" s="114">
        <v>0</v>
      </c>
      <c r="P532" s="114">
        <v>262</v>
      </c>
      <c r="Q532" s="115">
        <v>262</v>
      </c>
      <c r="R532" s="114" t="s">
        <v>3015</v>
      </c>
      <c r="S532" s="114" t="s">
        <v>3676</v>
      </c>
      <c r="T532" s="99" t="s">
        <v>3016</v>
      </c>
      <c r="U532" s="116">
        <v>40587</v>
      </c>
      <c r="V532" s="114" t="s">
        <v>3677</v>
      </c>
      <c r="W532" s="99" t="s">
        <v>3017</v>
      </c>
      <c r="X532" s="114" t="s">
        <v>1442</v>
      </c>
      <c r="Y532" s="114" t="s">
        <v>4694</v>
      </c>
      <c r="Z532" s="114" t="s">
        <v>4258</v>
      </c>
      <c r="AA532" s="114" t="s">
        <v>1444</v>
      </c>
      <c r="AB532" s="387">
        <v>3.6659999999999999</v>
      </c>
      <c r="AC532" s="111" t="s">
        <v>1432</v>
      </c>
      <c r="AD532" s="112" t="s">
        <v>1432</v>
      </c>
      <c r="AE532" s="157" t="s">
        <v>3063</v>
      </c>
      <c r="AF532" s="117" t="s">
        <v>1445</v>
      </c>
      <c r="AG532" s="117"/>
      <c r="AH532" s="117">
        <v>26</v>
      </c>
      <c r="AI532" s="117">
        <v>262</v>
      </c>
      <c r="AJ532" s="117">
        <v>0</v>
      </c>
      <c r="AK532" s="117">
        <v>41</v>
      </c>
      <c r="AL532" s="117">
        <v>150</v>
      </c>
      <c r="AM532" s="117">
        <v>71</v>
      </c>
      <c r="AN532" s="117">
        <v>0</v>
      </c>
      <c r="AO532" s="117">
        <v>0</v>
      </c>
      <c r="AP532" s="117">
        <v>0</v>
      </c>
      <c r="AQ532" s="117">
        <v>0</v>
      </c>
      <c r="AR532" s="117">
        <v>41</v>
      </c>
      <c r="AS532" s="117">
        <v>150</v>
      </c>
      <c r="AT532" s="117">
        <v>70</v>
      </c>
      <c r="AU532" s="117">
        <v>0</v>
      </c>
      <c r="AV532" s="117">
        <v>0</v>
      </c>
      <c r="AW532" s="117">
        <v>0</v>
      </c>
      <c r="AX532" s="117">
        <v>0</v>
      </c>
      <c r="AY532" s="117">
        <v>0</v>
      </c>
      <c r="AZ532" s="117">
        <v>0</v>
      </c>
      <c r="BA532" s="117">
        <v>1</v>
      </c>
      <c r="BB532" s="117">
        <v>0</v>
      </c>
      <c r="BC532" s="117">
        <v>0</v>
      </c>
      <c r="BD532" s="117">
        <v>0</v>
      </c>
      <c r="BE532" s="117">
        <v>0</v>
      </c>
      <c r="BF532" s="117">
        <v>0</v>
      </c>
      <c r="BG532" s="117">
        <v>0</v>
      </c>
      <c r="BH532" s="117">
        <v>0</v>
      </c>
      <c r="BI532" s="117">
        <v>0</v>
      </c>
      <c r="BJ532" s="117">
        <v>0</v>
      </c>
      <c r="BK532" s="117">
        <v>0</v>
      </c>
      <c r="BL532" s="120" t="s">
        <v>4491</v>
      </c>
      <c r="BM532" s="98">
        <v>0</v>
      </c>
      <c r="BN532" s="113">
        <v>0</v>
      </c>
      <c r="BO532" s="241">
        <v>27</v>
      </c>
      <c r="BP532" s="113">
        <v>0</v>
      </c>
      <c r="BQ532" s="133">
        <v>80</v>
      </c>
      <c r="BR532" s="133">
        <v>27</v>
      </c>
      <c r="BS532" s="244">
        <v>0</v>
      </c>
      <c r="BT532" s="133">
        <v>79</v>
      </c>
      <c r="BU532" s="133">
        <v>49</v>
      </c>
      <c r="BV532" s="113">
        <v>0</v>
      </c>
      <c r="BW532" s="113">
        <v>0</v>
      </c>
      <c r="BX532" s="113">
        <v>0</v>
      </c>
      <c r="BY532" s="113">
        <v>0</v>
      </c>
      <c r="BZ532" s="79">
        <v>0</v>
      </c>
      <c r="CA532" s="79">
        <v>0</v>
      </c>
      <c r="CB532" s="79">
        <v>0</v>
      </c>
      <c r="CC532" s="79">
        <v>0</v>
      </c>
      <c r="CD532" s="79">
        <v>0</v>
      </c>
      <c r="CE532" s="79">
        <v>0</v>
      </c>
      <c r="CF532" s="79">
        <v>0</v>
      </c>
      <c r="CG532" s="79">
        <v>0</v>
      </c>
      <c r="CH532" s="79">
        <v>0</v>
      </c>
      <c r="CI532" s="81">
        <f t="shared" si="51"/>
        <v>262</v>
      </c>
      <c r="CJ532" s="260">
        <f t="shared" si="48"/>
        <v>262</v>
      </c>
      <c r="CK532" s="260">
        <f t="shared" si="49"/>
        <v>134</v>
      </c>
      <c r="CL532" s="260">
        <f t="shared" si="50"/>
        <v>262</v>
      </c>
      <c r="CM532" s="83">
        <v>5</v>
      </c>
      <c r="CN532" s="254" t="s">
        <v>4965</v>
      </c>
      <c r="CO532" s="140" t="s">
        <v>4965</v>
      </c>
      <c r="CP532" s="258" t="s">
        <v>4965</v>
      </c>
      <c r="CQ532" s="86" t="s">
        <v>4965</v>
      </c>
      <c r="CR532" s="85" t="s">
        <v>4965</v>
      </c>
      <c r="CS532" s="85" t="s">
        <v>4965</v>
      </c>
      <c r="CT532" s="85" t="s">
        <v>4965</v>
      </c>
      <c r="CU532" s="86"/>
    </row>
    <row r="533" spans="1:99" s="363" customFormat="1" ht="12" customHeight="1" x14ac:dyDescent="0.2">
      <c r="A533" s="31" t="s">
        <v>1460</v>
      </c>
      <c r="B533" s="114" t="s">
        <v>3018</v>
      </c>
      <c r="C533" s="114" t="s">
        <v>3696</v>
      </c>
      <c r="D533" s="114" t="s">
        <v>3019</v>
      </c>
      <c r="E533" s="117" t="s">
        <v>3698</v>
      </c>
      <c r="F533" s="114" t="s">
        <v>1432</v>
      </c>
      <c r="G533" s="114" t="s">
        <v>3699</v>
      </c>
      <c r="H533" s="114" t="s">
        <v>1885</v>
      </c>
      <c r="I533" s="114" t="s">
        <v>3700</v>
      </c>
      <c r="J533" s="114">
        <v>526241</v>
      </c>
      <c r="K533" s="114">
        <v>175489</v>
      </c>
      <c r="L533" s="177" t="s">
        <v>4766</v>
      </c>
      <c r="M533" s="99" t="s">
        <v>3269</v>
      </c>
      <c r="N533" s="99" t="s">
        <v>3859</v>
      </c>
      <c r="O533" s="114">
        <v>0</v>
      </c>
      <c r="P533" s="114">
        <v>10</v>
      </c>
      <c r="Q533" s="115">
        <v>10</v>
      </c>
      <c r="R533" s="114" t="s">
        <v>4332</v>
      </c>
      <c r="S533" s="114" t="s">
        <v>1438</v>
      </c>
      <c r="T533" s="99" t="s">
        <v>1623</v>
      </c>
      <c r="U533" s="116">
        <v>40588</v>
      </c>
      <c r="V533" s="114" t="s">
        <v>1439</v>
      </c>
      <c r="W533" s="99" t="s">
        <v>1432</v>
      </c>
      <c r="X533" s="114" t="s">
        <v>1442</v>
      </c>
      <c r="Y533" s="114" t="s">
        <v>1443</v>
      </c>
      <c r="Z533" s="114" t="s">
        <v>1443</v>
      </c>
      <c r="AA533" s="114" t="s">
        <v>1444</v>
      </c>
      <c r="AB533" s="387">
        <v>0.122</v>
      </c>
      <c r="AC533" s="111" t="s">
        <v>1432</v>
      </c>
      <c r="AD533" s="112" t="s">
        <v>1432</v>
      </c>
      <c r="AE533" s="157" t="s">
        <v>628</v>
      </c>
      <c r="AF533" s="117" t="s">
        <v>3904</v>
      </c>
      <c r="AG533" s="118"/>
      <c r="AH533" s="118"/>
      <c r="AI533" s="118"/>
      <c r="AJ533" s="117">
        <v>0</v>
      </c>
      <c r="AK533" s="117">
        <v>10</v>
      </c>
      <c r="AL533" s="117">
        <v>0</v>
      </c>
      <c r="AM533" s="117">
        <v>0</v>
      </c>
      <c r="AN533" s="117">
        <v>0</v>
      </c>
      <c r="AO533" s="117">
        <v>0</v>
      </c>
      <c r="AP533" s="117">
        <v>0</v>
      </c>
      <c r="AQ533" s="117">
        <v>0</v>
      </c>
      <c r="AR533" s="117">
        <v>10</v>
      </c>
      <c r="AS533" s="117">
        <v>0</v>
      </c>
      <c r="AT533" s="117">
        <v>0</v>
      </c>
      <c r="AU533" s="117">
        <v>0</v>
      </c>
      <c r="AV533" s="117">
        <v>0</v>
      </c>
      <c r="AW533" s="117">
        <v>0</v>
      </c>
      <c r="AX533" s="117">
        <v>0</v>
      </c>
      <c r="AY533" s="117">
        <v>0</v>
      </c>
      <c r="AZ533" s="117">
        <v>0</v>
      </c>
      <c r="BA533" s="117">
        <v>0</v>
      </c>
      <c r="BB533" s="117">
        <v>0</v>
      </c>
      <c r="BC533" s="117">
        <v>0</v>
      </c>
      <c r="BD533" s="117">
        <v>0</v>
      </c>
      <c r="BE533" s="117">
        <v>0</v>
      </c>
      <c r="BF533" s="117">
        <v>0</v>
      </c>
      <c r="BG533" s="117">
        <v>0</v>
      </c>
      <c r="BH533" s="117">
        <v>0</v>
      </c>
      <c r="BI533" s="117">
        <v>0</v>
      </c>
      <c r="BJ533" s="117">
        <v>0</v>
      </c>
      <c r="BK533" s="117">
        <v>0</v>
      </c>
      <c r="BL533" s="120" t="s">
        <v>4491</v>
      </c>
      <c r="BM533" s="98">
        <v>0</v>
      </c>
      <c r="BN533" s="79">
        <v>0</v>
      </c>
      <c r="BO533" s="237">
        <v>0</v>
      </c>
      <c r="BP533" s="79">
        <v>0</v>
      </c>
      <c r="BQ533" s="133">
        <v>10</v>
      </c>
      <c r="BR533" s="79">
        <v>0</v>
      </c>
      <c r="BS533" s="238">
        <v>0</v>
      </c>
      <c r="BT533" s="79">
        <v>0</v>
      </c>
      <c r="BU533" s="79">
        <v>0</v>
      </c>
      <c r="BV533" s="79">
        <v>0</v>
      </c>
      <c r="BW533" s="79">
        <v>0</v>
      </c>
      <c r="BX533" s="79">
        <v>0</v>
      </c>
      <c r="BY533" s="79">
        <v>0</v>
      </c>
      <c r="BZ533" s="79">
        <v>0</v>
      </c>
      <c r="CA533" s="79">
        <v>0</v>
      </c>
      <c r="CB533" s="79">
        <v>0</v>
      </c>
      <c r="CC533" s="79">
        <v>0</v>
      </c>
      <c r="CD533" s="79">
        <v>0</v>
      </c>
      <c r="CE533" s="79">
        <v>0</v>
      </c>
      <c r="CF533" s="79">
        <v>0</v>
      </c>
      <c r="CG533" s="79">
        <v>0</v>
      </c>
      <c r="CH533" s="79">
        <v>0</v>
      </c>
      <c r="CI533" s="81">
        <f t="shared" si="51"/>
        <v>10</v>
      </c>
      <c r="CJ533" s="260">
        <f t="shared" si="48"/>
        <v>10</v>
      </c>
      <c r="CK533" s="260">
        <f t="shared" si="49"/>
        <v>10</v>
      </c>
      <c r="CL533" s="260">
        <f t="shared" si="50"/>
        <v>10</v>
      </c>
      <c r="CM533" s="83">
        <v>5</v>
      </c>
      <c r="CN533" s="254" t="s">
        <v>4965</v>
      </c>
      <c r="CO533" s="140" t="s">
        <v>4965</v>
      </c>
      <c r="CP533" s="258" t="s">
        <v>4965</v>
      </c>
      <c r="CQ533" s="86" t="s">
        <v>4965</v>
      </c>
      <c r="CR533" s="85" t="s">
        <v>4965</v>
      </c>
      <c r="CS533" s="85" t="s">
        <v>4965</v>
      </c>
      <c r="CT533" s="85" t="s">
        <v>4965</v>
      </c>
      <c r="CU533" s="86"/>
    </row>
    <row r="534" spans="1:99" s="363" customFormat="1" ht="12" customHeight="1" x14ac:dyDescent="0.2">
      <c r="A534" s="31" t="s">
        <v>1460</v>
      </c>
      <c r="B534" s="114" t="s">
        <v>1625</v>
      </c>
      <c r="C534" s="114" t="s">
        <v>1432</v>
      </c>
      <c r="D534" s="114" t="s">
        <v>1432</v>
      </c>
      <c r="E534" s="117" t="s">
        <v>1432</v>
      </c>
      <c r="F534" s="114" t="s">
        <v>1626</v>
      </c>
      <c r="G534" s="114" t="s">
        <v>2333</v>
      </c>
      <c r="H534" s="114" t="s">
        <v>1885</v>
      </c>
      <c r="I534" s="114" t="s">
        <v>2539</v>
      </c>
      <c r="J534" s="114">
        <v>525471</v>
      </c>
      <c r="K534" s="114">
        <v>174681</v>
      </c>
      <c r="L534" s="177" t="s">
        <v>3087</v>
      </c>
      <c r="M534" s="99" t="s">
        <v>1432</v>
      </c>
      <c r="N534" s="99" t="s">
        <v>1432</v>
      </c>
      <c r="O534" s="114">
        <v>0</v>
      </c>
      <c r="P534" s="114">
        <v>1</v>
      </c>
      <c r="Q534" s="115">
        <v>1</v>
      </c>
      <c r="R534" s="114" t="s">
        <v>1627</v>
      </c>
      <c r="S534" s="114" t="s">
        <v>1438</v>
      </c>
      <c r="T534" s="99" t="s">
        <v>1628</v>
      </c>
      <c r="U534" s="116">
        <v>40652</v>
      </c>
      <c r="V534" s="114" t="s">
        <v>1439</v>
      </c>
      <c r="W534" s="99" t="s">
        <v>1432</v>
      </c>
      <c r="X534" s="114" t="s">
        <v>1442</v>
      </c>
      <c r="Y534" s="114" t="s">
        <v>2722</v>
      </c>
      <c r="Z534" s="114" t="s">
        <v>1444</v>
      </c>
      <c r="AA534" s="114" t="s">
        <v>2723</v>
      </c>
      <c r="AB534" s="387">
        <v>3.0000000000000001E-3</v>
      </c>
      <c r="AC534" s="111" t="s">
        <v>1432</v>
      </c>
      <c r="AD534" s="112" t="s">
        <v>1432</v>
      </c>
      <c r="AE534" s="157" t="s">
        <v>3063</v>
      </c>
      <c r="AF534" s="117" t="s">
        <v>1445</v>
      </c>
      <c r="AG534" s="118"/>
      <c r="AH534" s="118"/>
      <c r="AI534" s="118"/>
      <c r="AJ534" s="117">
        <v>0</v>
      </c>
      <c r="AK534" s="117">
        <v>1</v>
      </c>
      <c r="AL534" s="117">
        <v>0</v>
      </c>
      <c r="AM534" s="117">
        <v>0</v>
      </c>
      <c r="AN534" s="117">
        <v>0</v>
      </c>
      <c r="AO534" s="117">
        <v>0</v>
      </c>
      <c r="AP534" s="117">
        <v>0</v>
      </c>
      <c r="AQ534" s="117">
        <v>0</v>
      </c>
      <c r="AR534" s="117">
        <v>1</v>
      </c>
      <c r="AS534" s="117">
        <v>0</v>
      </c>
      <c r="AT534" s="117">
        <v>0</v>
      </c>
      <c r="AU534" s="117">
        <v>0</v>
      </c>
      <c r="AV534" s="117">
        <v>0</v>
      </c>
      <c r="AW534" s="117">
        <v>0</v>
      </c>
      <c r="AX534" s="117">
        <v>0</v>
      </c>
      <c r="AY534" s="117">
        <v>0</v>
      </c>
      <c r="AZ534" s="117">
        <v>0</v>
      </c>
      <c r="BA534" s="117">
        <v>0</v>
      </c>
      <c r="BB534" s="117">
        <v>0</v>
      </c>
      <c r="BC534" s="117">
        <v>0</v>
      </c>
      <c r="BD534" s="117">
        <v>0</v>
      </c>
      <c r="BE534" s="117">
        <v>0</v>
      </c>
      <c r="BF534" s="117">
        <v>0</v>
      </c>
      <c r="BG534" s="117">
        <v>0</v>
      </c>
      <c r="BH534" s="117">
        <v>0</v>
      </c>
      <c r="BI534" s="117">
        <v>0</v>
      </c>
      <c r="BJ534" s="117">
        <v>0</v>
      </c>
      <c r="BK534" s="117">
        <v>0</v>
      </c>
      <c r="BL534" s="120" t="s">
        <v>4490</v>
      </c>
      <c r="BM534" s="98">
        <v>0</v>
      </c>
      <c r="BN534" s="79">
        <v>0</v>
      </c>
      <c r="BO534" s="241">
        <v>0.25</v>
      </c>
      <c r="BP534" s="133">
        <v>0.25</v>
      </c>
      <c r="BQ534" s="133">
        <v>0.25</v>
      </c>
      <c r="BR534" s="133">
        <v>0.25</v>
      </c>
      <c r="BS534" s="238">
        <v>0</v>
      </c>
      <c r="BT534" s="79">
        <v>0</v>
      </c>
      <c r="BU534" s="79">
        <v>0</v>
      </c>
      <c r="BV534" s="79">
        <v>0</v>
      </c>
      <c r="BW534" s="79">
        <v>0</v>
      </c>
      <c r="BX534" s="79">
        <v>0</v>
      </c>
      <c r="BY534" s="79">
        <v>0</v>
      </c>
      <c r="BZ534" s="79">
        <v>0</v>
      </c>
      <c r="CA534" s="79">
        <v>0</v>
      </c>
      <c r="CB534" s="79">
        <v>0</v>
      </c>
      <c r="CC534" s="79">
        <v>0</v>
      </c>
      <c r="CD534" s="79">
        <v>0</v>
      </c>
      <c r="CE534" s="79">
        <v>0</v>
      </c>
      <c r="CF534" s="79">
        <v>0</v>
      </c>
      <c r="CG534" s="79">
        <v>0</v>
      </c>
      <c r="CH534" s="79">
        <v>0</v>
      </c>
      <c r="CI534" s="81">
        <f>SUBTOTAL(9,BO534:CH534)</f>
        <v>1</v>
      </c>
      <c r="CJ534" s="260">
        <f t="shared" si="48"/>
        <v>1</v>
      </c>
      <c r="CK534" s="260">
        <f t="shared" si="49"/>
        <v>1</v>
      </c>
      <c r="CL534" s="260">
        <f t="shared" si="50"/>
        <v>1</v>
      </c>
      <c r="CM534" s="83">
        <v>9</v>
      </c>
      <c r="CN534" s="254" t="s">
        <v>4965</v>
      </c>
      <c r="CO534" s="180" t="s">
        <v>1939</v>
      </c>
      <c r="CP534" s="258" t="s">
        <v>4965</v>
      </c>
      <c r="CQ534" s="86" t="s">
        <v>4965</v>
      </c>
      <c r="CR534" s="87" t="s">
        <v>1938</v>
      </c>
      <c r="CS534" s="85" t="s">
        <v>4965</v>
      </c>
      <c r="CT534" s="85" t="s">
        <v>4965</v>
      </c>
      <c r="CU534" s="86"/>
    </row>
    <row r="535" spans="1:99" s="363" customFormat="1" ht="12" customHeight="1" x14ac:dyDescent="0.2">
      <c r="A535" s="31" t="s">
        <v>1460</v>
      </c>
      <c r="B535" s="114" t="s">
        <v>3695</v>
      </c>
      <c r="C535" s="114" t="s">
        <v>3696</v>
      </c>
      <c r="D535" s="114" t="s">
        <v>4789</v>
      </c>
      <c r="E535" s="117" t="s">
        <v>3698</v>
      </c>
      <c r="F535" s="114" t="s">
        <v>1432</v>
      </c>
      <c r="G535" s="114" t="s">
        <v>3699</v>
      </c>
      <c r="H535" s="114" t="s">
        <v>1885</v>
      </c>
      <c r="I535" s="114" t="s">
        <v>3700</v>
      </c>
      <c r="J535" s="114">
        <v>526241</v>
      </c>
      <c r="K535" s="114">
        <v>175489</v>
      </c>
      <c r="L535" s="177" t="s">
        <v>4766</v>
      </c>
      <c r="M535" s="99" t="s">
        <v>4790</v>
      </c>
      <c r="N535" s="99" t="s">
        <v>1432</v>
      </c>
      <c r="O535" s="114">
        <v>0</v>
      </c>
      <c r="P535" s="114">
        <v>44</v>
      </c>
      <c r="Q535" s="115">
        <v>44</v>
      </c>
      <c r="R535" s="114" t="s">
        <v>4928</v>
      </c>
      <c r="S535" s="114" t="s">
        <v>1154</v>
      </c>
      <c r="T535" s="99" t="s">
        <v>4929</v>
      </c>
      <c r="U535" s="116" t="s">
        <v>4930</v>
      </c>
      <c r="V535" s="114" t="s">
        <v>1439</v>
      </c>
      <c r="W535" s="99" t="s">
        <v>1432</v>
      </c>
      <c r="X535" s="114" t="s">
        <v>1442</v>
      </c>
      <c r="Y535" s="114" t="s">
        <v>1443</v>
      </c>
      <c r="Z535" s="114" t="s">
        <v>1443</v>
      </c>
      <c r="AA535" s="114" t="s">
        <v>1444</v>
      </c>
      <c r="AB535" s="387" t="s">
        <v>1432</v>
      </c>
      <c r="AC535" s="111" t="s">
        <v>1432</v>
      </c>
      <c r="AD535" s="112"/>
      <c r="AE535" s="157" t="s">
        <v>628</v>
      </c>
      <c r="AF535" s="157" t="s">
        <v>3904</v>
      </c>
      <c r="AG535" s="117"/>
      <c r="AH535" s="117">
        <v>5</v>
      </c>
      <c r="AI535" s="117">
        <v>44</v>
      </c>
      <c r="AJ535" s="117">
        <v>0</v>
      </c>
      <c r="AK535" s="117">
        <v>21</v>
      </c>
      <c r="AL535" s="117">
        <v>23</v>
      </c>
      <c r="AM535" s="117">
        <v>0</v>
      </c>
      <c r="AN535" s="117">
        <v>0</v>
      </c>
      <c r="AO535" s="117">
        <v>0</v>
      </c>
      <c r="AP535" s="117">
        <v>0</v>
      </c>
      <c r="AQ535" s="117">
        <v>0</v>
      </c>
      <c r="AR535" s="117">
        <v>21</v>
      </c>
      <c r="AS535" s="117">
        <v>23</v>
      </c>
      <c r="AT535" s="117">
        <v>0</v>
      </c>
      <c r="AU535" s="117">
        <v>0</v>
      </c>
      <c r="AV535" s="117">
        <v>0</v>
      </c>
      <c r="AW535" s="117">
        <v>0</v>
      </c>
      <c r="AX535" s="117">
        <v>0</v>
      </c>
      <c r="AY535" s="117">
        <v>0</v>
      </c>
      <c r="AZ535" s="117">
        <v>0</v>
      </c>
      <c r="BA535" s="117">
        <v>0</v>
      </c>
      <c r="BB535" s="117">
        <v>0</v>
      </c>
      <c r="BC535" s="117">
        <v>0</v>
      </c>
      <c r="BD535" s="117">
        <v>0</v>
      </c>
      <c r="BE535" s="117">
        <v>0</v>
      </c>
      <c r="BF535" s="117">
        <v>0</v>
      </c>
      <c r="BG535" s="117">
        <v>0</v>
      </c>
      <c r="BH535" s="117">
        <v>0</v>
      </c>
      <c r="BI535" s="117">
        <v>0</v>
      </c>
      <c r="BJ535" s="117">
        <v>0</v>
      </c>
      <c r="BK535" s="117">
        <v>0</v>
      </c>
      <c r="BL535" s="120" t="s">
        <v>4491</v>
      </c>
      <c r="BM535" s="79">
        <v>0</v>
      </c>
      <c r="BN535" s="79">
        <v>0</v>
      </c>
      <c r="BO535" s="237">
        <v>0</v>
      </c>
      <c r="BP535" s="133">
        <v>44</v>
      </c>
      <c r="BQ535" s="79">
        <v>0</v>
      </c>
      <c r="BR535" s="79">
        <v>0</v>
      </c>
      <c r="BS535" s="238">
        <v>0</v>
      </c>
      <c r="BT535" s="79">
        <v>0</v>
      </c>
      <c r="BU535" s="79">
        <v>0</v>
      </c>
      <c r="BV535" s="79">
        <v>0</v>
      </c>
      <c r="BW535" s="79">
        <v>0</v>
      </c>
      <c r="BX535" s="79">
        <v>0</v>
      </c>
      <c r="BY535" s="79">
        <v>0</v>
      </c>
      <c r="BZ535" s="79">
        <v>0</v>
      </c>
      <c r="CA535" s="79">
        <v>0</v>
      </c>
      <c r="CB535" s="79">
        <v>0</v>
      </c>
      <c r="CC535" s="79">
        <v>0</v>
      </c>
      <c r="CD535" s="79">
        <v>0</v>
      </c>
      <c r="CE535" s="79">
        <v>0</v>
      </c>
      <c r="CF535" s="79">
        <v>0</v>
      </c>
      <c r="CG535" s="79">
        <v>0</v>
      </c>
      <c r="CH535" s="79">
        <v>0</v>
      </c>
      <c r="CI535" s="81">
        <f>SUBTOTAL(9,BO535:CH535)</f>
        <v>44</v>
      </c>
      <c r="CJ535" s="356">
        <f t="shared" si="48"/>
        <v>44</v>
      </c>
      <c r="CK535" s="356">
        <f t="shared" si="49"/>
        <v>44</v>
      </c>
      <c r="CL535" s="356">
        <f t="shared" si="50"/>
        <v>44</v>
      </c>
      <c r="CM535" s="87">
        <v>3</v>
      </c>
      <c r="CN535" s="255"/>
      <c r="CO535" s="140"/>
      <c r="CP535" s="258"/>
      <c r="CQ535" s="86"/>
      <c r="CR535" s="85"/>
      <c r="CS535" s="85"/>
      <c r="CT535" s="85"/>
      <c r="CU535" s="86"/>
    </row>
    <row r="536" spans="1:99" s="363" customFormat="1" ht="12" customHeight="1" x14ac:dyDescent="0.2">
      <c r="A536" s="31" t="s">
        <v>1460</v>
      </c>
      <c r="B536" s="114" t="s">
        <v>3695</v>
      </c>
      <c r="C536" s="114" t="s">
        <v>3696</v>
      </c>
      <c r="D536" s="114" t="s">
        <v>4789</v>
      </c>
      <c r="E536" s="117" t="s">
        <v>3698</v>
      </c>
      <c r="F536" s="114" t="s">
        <v>1432</v>
      </c>
      <c r="G536" s="114" t="s">
        <v>3699</v>
      </c>
      <c r="H536" s="114" t="s">
        <v>1885</v>
      </c>
      <c r="I536" s="114" t="s">
        <v>3700</v>
      </c>
      <c r="J536" s="114">
        <v>526241</v>
      </c>
      <c r="K536" s="114">
        <v>175489</v>
      </c>
      <c r="L536" s="177" t="s">
        <v>4766</v>
      </c>
      <c r="M536" s="99" t="s">
        <v>4790</v>
      </c>
      <c r="N536" s="99" t="s">
        <v>1432</v>
      </c>
      <c r="O536" s="114">
        <v>0</v>
      </c>
      <c r="P536" s="114">
        <v>43</v>
      </c>
      <c r="Q536" s="115">
        <v>43</v>
      </c>
      <c r="R536" s="114" t="s">
        <v>4928</v>
      </c>
      <c r="S536" s="114" t="s">
        <v>1154</v>
      </c>
      <c r="T536" s="99" t="s">
        <v>4929</v>
      </c>
      <c r="U536" s="116" t="s">
        <v>4930</v>
      </c>
      <c r="V536" s="114" t="s">
        <v>1439</v>
      </c>
      <c r="W536" s="99" t="s">
        <v>1432</v>
      </c>
      <c r="X536" s="114" t="s">
        <v>1442</v>
      </c>
      <c r="Y536" s="114" t="s">
        <v>1443</v>
      </c>
      <c r="Z536" s="114" t="s">
        <v>1443</v>
      </c>
      <c r="AA536" s="114" t="s">
        <v>1444</v>
      </c>
      <c r="AB536" s="387" t="s">
        <v>1432</v>
      </c>
      <c r="AC536" s="111" t="s">
        <v>1432</v>
      </c>
      <c r="AD536" s="112"/>
      <c r="AE536" s="157" t="s">
        <v>3063</v>
      </c>
      <c r="AF536" s="157" t="s">
        <v>1445</v>
      </c>
      <c r="AG536" s="117"/>
      <c r="AH536" s="117">
        <v>4</v>
      </c>
      <c r="AI536" s="117">
        <v>43</v>
      </c>
      <c r="AJ536" s="117">
        <v>0</v>
      </c>
      <c r="AK536" s="117">
        <v>0</v>
      </c>
      <c r="AL536" s="117">
        <v>39</v>
      </c>
      <c r="AM536" s="117">
        <v>4</v>
      </c>
      <c r="AN536" s="117">
        <v>0</v>
      </c>
      <c r="AO536" s="117">
        <v>0</v>
      </c>
      <c r="AP536" s="117">
        <v>0</v>
      </c>
      <c r="AQ536" s="117">
        <v>0</v>
      </c>
      <c r="AR536" s="117">
        <v>0</v>
      </c>
      <c r="AS536" s="117">
        <v>39</v>
      </c>
      <c r="AT536" s="117">
        <v>4</v>
      </c>
      <c r="AU536" s="117">
        <v>0</v>
      </c>
      <c r="AV536" s="117">
        <v>0</v>
      </c>
      <c r="AW536" s="117">
        <v>0</v>
      </c>
      <c r="AX536" s="117">
        <v>0</v>
      </c>
      <c r="AY536" s="117">
        <v>0</v>
      </c>
      <c r="AZ536" s="117">
        <v>0</v>
      </c>
      <c r="BA536" s="117">
        <v>0</v>
      </c>
      <c r="BB536" s="117">
        <v>0</v>
      </c>
      <c r="BC536" s="117">
        <v>0</v>
      </c>
      <c r="BD536" s="117">
        <v>0</v>
      </c>
      <c r="BE536" s="117">
        <v>0</v>
      </c>
      <c r="BF536" s="117">
        <v>0</v>
      </c>
      <c r="BG536" s="117">
        <v>0</v>
      </c>
      <c r="BH536" s="117">
        <v>0</v>
      </c>
      <c r="BI536" s="117">
        <v>0</v>
      </c>
      <c r="BJ536" s="117">
        <v>0</v>
      </c>
      <c r="BK536" s="117">
        <v>0</v>
      </c>
      <c r="BL536" s="120" t="s">
        <v>4491</v>
      </c>
      <c r="BM536" s="79">
        <v>0</v>
      </c>
      <c r="BN536" s="79">
        <v>0</v>
      </c>
      <c r="BO536" s="237">
        <v>0</v>
      </c>
      <c r="BP536" s="133">
        <v>43</v>
      </c>
      <c r="BQ536" s="79">
        <v>0</v>
      </c>
      <c r="BR536" s="79">
        <v>0</v>
      </c>
      <c r="BS536" s="238">
        <v>0</v>
      </c>
      <c r="BT536" s="79">
        <v>0</v>
      </c>
      <c r="BU536" s="79">
        <v>0</v>
      </c>
      <c r="BV536" s="79">
        <v>0</v>
      </c>
      <c r="BW536" s="79">
        <v>0</v>
      </c>
      <c r="BX536" s="79">
        <v>0</v>
      </c>
      <c r="BY536" s="79">
        <v>0</v>
      </c>
      <c r="BZ536" s="79">
        <v>0</v>
      </c>
      <c r="CA536" s="79">
        <v>0</v>
      </c>
      <c r="CB536" s="79">
        <v>0</v>
      </c>
      <c r="CC536" s="79">
        <v>0</v>
      </c>
      <c r="CD536" s="79">
        <v>0</v>
      </c>
      <c r="CE536" s="79">
        <v>0</v>
      </c>
      <c r="CF536" s="79">
        <v>0</v>
      </c>
      <c r="CG536" s="79">
        <v>0</v>
      </c>
      <c r="CH536" s="79">
        <v>0</v>
      </c>
      <c r="CI536" s="81">
        <f>SUBTOTAL(9,BO536:CH536)</f>
        <v>43</v>
      </c>
      <c r="CJ536" s="356">
        <f t="shared" si="48"/>
        <v>43</v>
      </c>
      <c r="CK536" s="356">
        <f t="shared" si="49"/>
        <v>43</v>
      </c>
      <c r="CL536" s="356">
        <f t="shared" si="50"/>
        <v>43</v>
      </c>
      <c r="CM536" s="87">
        <v>3</v>
      </c>
      <c r="CN536" s="255"/>
      <c r="CO536" s="140"/>
      <c r="CP536" s="258"/>
      <c r="CQ536" s="86"/>
      <c r="CR536" s="85"/>
      <c r="CS536" s="85"/>
      <c r="CT536" s="85"/>
      <c r="CU536" s="86"/>
    </row>
    <row r="537" spans="1:99" s="363" customFormat="1" ht="12" customHeight="1" x14ac:dyDescent="0.2">
      <c r="A537" s="31" t="s">
        <v>1460</v>
      </c>
      <c r="B537" s="114" t="s">
        <v>3695</v>
      </c>
      <c r="C537" s="114" t="s">
        <v>3696</v>
      </c>
      <c r="D537" s="114" t="s">
        <v>4791</v>
      </c>
      <c r="E537" s="117" t="s">
        <v>3698</v>
      </c>
      <c r="F537" s="114" t="s">
        <v>1432</v>
      </c>
      <c r="G537" s="114" t="s">
        <v>3699</v>
      </c>
      <c r="H537" s="114" t="s">
        <v>1885</v>
      </c>
      <c r="I537" s="114" t="s">
        <v>3700</v>
      </c>
      <c r="J537" s="114">
        <v>526241</v>
      </c>
      <c r="K537" s="114">
        <v>175489</v>
      </c>
      <c r="L537" s="177" t="s">
        <v>4766</v>
      </c>
      <c r="M537" s="99" t="s">
        <v>4790</v>
      </c>
      <c r="N537" s="99" t="s">
        <v>1432</v>
      </c>
      <c r="O537" s="114">
        <v>0</v>
      </c>
      <c r="P537" s="114">
        <v>34</v>
      </c>
      <c r="Q537" s="115">
        <v>34</v>
      </c>
      <c r="R537" s="114" t="s">
        <v>4928</v>
      </c>
      <c r="S537" s="114" t="s">
        <v>1154</v>
      </c>
      <c r="T537" s="99" t="s">
        <v>4929</v>
      </c>
      <c r="U537" s="116" t="s">
        <v>4930</v>
      </c>
      <c r="V537" s="114" t="s">
        <v>1439</v>
      </c>
      <c r="W537" s="99" t="s">
        <v>1432</v>
      </c>
      <c r="X537" s="114" t="s">
        <v>1442</v>
      </c>
      <c r="Y537" s="114" t="s">
        <v>1443</v>
      </c>
      <c r="Z537" s="114" t="s">
        <v>1443</v>
      </c>
      <c r="AA537" s="114" t="s">
        <v>1444</v>
      </c>
      <c r="AB537" s="387" t="s">
        <v>1432</v>
      </c>
      <c r="AC537" s="111" t="s">
        <v>1432</v>
      </c>
      <c r="AD537" s="112"/>
      <c r="AE537" s="157" t="s">
        <v>1931</v>
      </c>
      <c r="AF537" s="157" t="s">
        <v>3905</v>
      </c>
      <c r="AG537" s="117"/>
      <c r="AH537" s="117">
        <v>3</v>
      </c>
      <c r="AI537" s="117">
        <v>34</v>
      </c>
      <c r="AJ537" s="117">
        <v>0</v>
      </c>
      <c r="AK537" s="117">
        <v>23</v>
      </c>
      <c r="AL537" s="117">
        <v>11</v>
      </c>
      <c r="AM537" s="117">
        <v>0</v>
      </c>
      <c r="AN537" s="117">
        <v>0</v>
      </c>
      <c r="AO537" s="117">
        <v>0</v>
      </c>
      <c r="AP537" s="117">
        <v>0</v>
      </c>
      <c r="AQ537" s="117">
        <v>0</v>
      </c>
      <c r="AR537" s="117">
        <v>23</v>
      </c>
      <c r="AS537" s="117">
        <v>11</v>
      </c>
      <c r="AT537" s="117">
        <v>0</v>
      </c>
      <c r="AU537" s="117">
        <v>0</v>
      </c>
      <c r="AV537" s="117">
        <v>0</v>
      </c>
      <c r="AW537" s="117">
        <v>0</v>
      </c>
      <c r="AX537" s="117">
        <v>0</v>
      </c>
      <c r="AY537" s="117">
        <v>0</v>
      </c>
      <c r="AZ537" s="117">
        <v>0</v>
      </c>
      <c r="BA537" s="117">
        <v>0</v>
      </c>
      <c r="BB537" s="117">
        <v>0</v>
      </c>
      <c r="BC537" s="117">
        <v>0</v>
      </c>
      <c r="BD537" s="117">
        <v>0</v>
      </c>
      <c r="BE537" s="117">
        <v>0</v>
      </c>
      <c r="BF537" s="117">
        <v>0</v>
      </c>
      <c r="BG537" s="117">
        <v>0</v>
      </c>
      <c r="BH537" s="117">
        <v>0</v>
      </c>
      <c r="BI537" s="117">
        <v>0</v>
      </c>
      <c r="BJ537" s="117">
        <v>0</v>
      </c>
      <c r="BK537" s="117">
        <v>0</v>
      </c>
      <c r="BL537" s="120" t="s">
        <v>4491</v>
      </c>
      <c r="BM537" s="79">
        <v>0</v>
      </c>
      <c r="BN537" s="79">
        <v>0</v>
      </c>
      <c r="BO537" s="237">
        <v>0</v>
      </c>
      <c r="BP537" s="133">
        <v>34</v>
      </c>
      <c r="BQ537" s="79">
        <v>0</v>
      </c>
      <c r="BR537" s="79">
        <v>0</v>
      </c>
      <c r="BS537" s="238">
        <v>0</v>
      </c>
      <c r="BT537" s="79">
        <v>0</v>
      </c>
      <c r="BU537" s="79">
        <v>0</v>
      </c>
      <c r="BV537" s="79">
        <v>0</v>
      </c>
      <c r="BW537" s="79">
        <v>0</v>
      </c>
      <c r="BX537" s="79">
        <v>0</v>
      </c>
      <c r="BY537" s="79">
        <v>0</v>
      </c>
      <c r="BZ537" s="79">
        <v>0</v>
      </c>
      <c r="CA537" s="79">
        <v>0</v>
      </c>
      <c r="CB537" s="79">
        <v>0</v>
      </c>
      <c r="CC537" s="79">
        <v>0</v>
      </c>
      <c r="CD537" s="79">
        <v>0</v>
      </c>
      <c r="CE537" s="79">
        <v>0</v>
      </c>
      <c r="CF537" s="79">
        <v>0</v>
      </c>
      <c r="CG537" s="79">
        <v>0</v>
      </c>
      <c r="CH537" s="79">
        <v>0</v>
      </c>
      <c r="CI537" s="81">
        <f>SUBTOTAL(9,BO537:CH537)</f>
        <v>34</v>
      </c>
      <c r="CJ537" s="356">
        <f t="shared" si="48"/>
        <v>34</v>
      </c>
      <c r="CK537" s="356">
        <f t="shared" si="49"/>
        <v>34</v>
      </c>
      <c r="CL537" s="356">
        <f t="shared" si="50"/>
        <v>34</v>
      </c>
      <c r="CM537" s="87">
        <v>3</v>
      </c>
      <c r="CN537" s="255"/>
      <c r="CO537" s="140"/>
      <c r="CP537" s="258"/>
      <c r="CQ537" s="86"/>
      <c r="CR537" s="85"/>
      <c r="CS537" s="85"/>
      <c r="CT537" s="85"/>
      <c r="CU537" s="86"/>
    </row>
    <row r="538" spans="1:99" s="363" customFormat="1" ht="12" customHeight="1" x14ac:dyDescent="0.2">
      <c r="A538" s="31" t="s">
        <v>1460</v>
      </c>
      <c r="B538" s="114" t="s">
        <v>1629</v>
      </c>
      <c r="C538" s="114" t="s">
        <v>1432</v>
      </c>
      <c r="D538" s="114" t="s">
        <v>1432</v>
      </c>
      <c r="E538" s="117" t="s">
        <v>1432</v>
      </c>
      <c r="F538" s="114" t="s">
        <v>1767</v>
      </c>
      <c r="G538" s="114" t="s">
        <v>1630</v>
      </c>
      <c r="H538" s="114" t="s">
        <v>1435</v>
      </c>
      <c r="I538" s="114" t="s">
        <v>1631</v>
      </c>
      <c r="J538" s="114">
        <v>527472</v>
      </c>
      <c r="K538" s="114">
        <v>172912</v>
      </c>
      <c r="L538" s="177" t="s">
        <v>3089</v>
      </c>
      <c r="M538" s="99" t="s">
        <v>1432</v>
      </c>
      <c r="N538" s="99" t="s">
        <v>1432</v>
      </c>
      <c r="O538" s="114">
        <v>1</v>
      </c>
      <c r="P538" s="114">
        <v>1</v>
      </c>
      <c r="Q538" s="115">
        <v>0</v>
      </c>
      <c r="R538" s="114" t="s">
        <v>1632</v>
      </c>
      <c r="S538" s="114" t="s">
        <v>1438</v>
      </c>
      <c r="T538" s="99" t="s">
        <v>4945</v>
      </c>
      <c r="U538" s="116">
        <v>40676</v>
      </c>
      <c r="V538" s="114" t="s">
        <v>1439</v>
      </c>
      <c r="W538" s="99" t="s">
        <v>1432</v>
      </c>
      <c r="X538" s="114" t="s">
        <v>1442</v>
      </c>
      <c r="Y538" s="114" t="s">
        <v>1443</v>
      </c>
      <c r="Z538" s="114" t="s">
        <v>1444</v>
      </c>
      <c r="AA538" s="114" t="s">
        <v>2713</v>
      </c>
      <c r="AB538" s="387">
        <v>2.9000000000000001E-2</v>
      </c>
      <c r="AC538" s="111" t="s">
        <v>1432</v>
      </c>
      <c r="AD538" s="112" t="s">
        <v>1432</v>
      </c>
      <c r="AE538" s="157" t="s">
        <v>3063</v>
      </c>
      <c r="AF538" s="117" t="s">
        <v>1445</v>
      </c>
      <c r="AG538" s="118"/>
      <c r="AH538" s="118"/>
      <c r="AI538" s="118"/>
      <c r="AJ538" s="117">
        <v>0</v>
      </c>
      <c r="AK538" s="117">
        <v>0</v>
      </c>
      <c r="AL538" s="117">
        <v>0</v>
      </c>
      <c r="AM538" s="117">
        <v>-1</v>
      </c>
      <c r="AN538" s="117">
        <v>0</v>
      </c>
      <c r="AO538" s="117">
        <v>1</v>
      </c>
      <c r="AP538" s="117">
        <v>0</v>
      </c>
      <c r="AQ538" s="117">
        <v>0</v>
      </c>
      <c r="AR538" s="117">
        <v>0</v>
      </c>
      <c r="AS538" s="117">
        <v>0</v>
      </c>
      <c r="AT538" s="117">
        <v>0</v>
      </c>
      <c r="AU538" s="117">
        <v>0</v>
      </c>
      <c r="AV538" s="117">
        <v>0</v>
      </c>
      <c r="AW538" s="117">
        <v>0</v>
      </c>
      <c r="AX538" s="117">
        <v>0</v>
      </c>
      <c r="AY538" s="117">
        <v>0</v>
      </c>
      <c r="AZ538" s="117">
        <v>0</v>
      </c>
      <c r="BA538" s="117">
        <v>-1</v>
      </c>
      <c r="BB538" s="117">
        <v>0</v>
      </c>
      <c r="BC538" s="117">
        <v>1</v>
      </c>
      <c r="BD538" s="117">
        <v>0</v>
      </c>
      <c r="BE538" s="117">
        <v>0</v>
      </c>
      <c r="BF538" s="117">
        <v>0</v>
      </c>
      <c r="BG538" s="117">
        <v>0</v>
      </c>
      <c r="BH538" s="117">
        <v>0</v>
      </c>
      <c r="BI538" s="117">
        <v>0</v>
      </c>
      <c r="BJ538" s="117">
        <v>0</v>
      </c>
      <c r="BK538" s="117">
        <v>0</v>
      </c>
      <c r="BL538" s="400"/>
      <c r="BM538" s="179">
        <f>Q538</f>
        <v>0</v>
      </c>
      <c r="BN538" s="79">
        <v>0</v>
      </c>
      <c r="BO538" s="237">
        <v>0</v>
      </c>
      <c r="BP538" s="79">
        <v>0</v>
      </c>
      <c r="BQ538" s="79">
        <v>0</v>
      </c>
      <c r="BR538" s="79">
        <v>0</v>
      </c>
      <c r="BS538" s="238">
        <v>0</v>
      </c>
      <c r="BT538" s="79">
        <v>0</v>
      </c>
      <c r="BU538" s="79">
        <v>0</v>
      </c>
      <c r="BV538" s="79">
        <v>0</v>
      </c>
      <c r="BW538" s="79">
        <v>0</v>
      </c>
      <c r="BX538" s="79">
        <v>0</v>
      </c>
      <c r="BY538" s="79">
        <v>0</v>
      </c>
      <c r="BZ538" s="79">
        <v>0</v>
      </c>
      <c r="CA538" s="79">
        <v>0</v>
      </c>
      <c r="CB538" s="79">
        <v>0</v>
      </c>
      <c r="CC538" s="79">
        <v>0</v>
      </c>
      <c r="CD538" s="79">
        <v>0</v>
      </c>
      <c r="CE538" s="79">
        <v>0</v>
      </c>
      <c r="CF538" s="79">
        <v>0</v>
      </c>
      <c r="CG538" s="79">
        <v>0</v>
      </c>
      <c r="CH538" s="79">
        <v>0</v>
      </c>
      <c r="CI538" s="81">
        <f t="shared" ref="CI538:CI543" si="52">SUBTOTAL(9,BN538:CH538)</f>
        <v>0</v>
      </c>
      <c r="CJ538" s="131">
        <f t="shared" si="48"/>
        <v>0</v>
      </c>
      <c r="CK538" s="131">
        <f t="shared" si="49"/>
        <v>0</v>
      </c>
      <c r="CL538" s="131">
        <f t="shared" si="50"/>
        <v>0</v>
      </c>
      <c r="CM538" s="83">
        <v>4</v>
      </c>
      <c r="CN538" s="254" t="s">
        <v>4965</v>
      </c>
      <c r="CO538" s="140" t="s">
        <v>4965</v>
      </c>
      <c r="CP538" s="258" t="s">
        <v>4965</v>
      </c>
      <c r="CQ538" s="86" t="s">
        <v>4965</v>
      </c>
      <c r="CR538" s="85" t="s">
        <v>4965</v>
      </c>
      <c r="CS538" s="85" t="s">
        <v>4965</v>
      </c>
      <c r="CT538" s="85" t="s">
        <v>4965</v>
      </c>
      <c r="CU538" s="86"/>
    </row>
    <row r="539" spans="1:99" s="363" customFormat="1" ht="12" customHeight="1" x14ac:dyDescent="0.2">
      <c r="A539" s="31" t="s">
        <v>1460</v>
      </c>
      <c r="B539" s="114" t="s">
        <v>1633</v>
      </c>
      <c r="C539" s="114" t="s">
        <v>1432</v>
      </c>
      <c r="D539" s="114" t="s">
        <v>1432</v>
      </c>
      <c r="E539" s="117" t="s">
        <v>1432</v>
      </c>
      <c r="F539" s="114" t="s">
        <v>3195</v>
      </c>
      <c r="G539" s="114" t="s">
        <v>2069</v>
      </c>
      <c r="H539" s="114" t="s">
        <v>1435</v>
      </c>
      <c r="I539" s="114" t="s">
        <v>1634</v>
      </c>
      <c r="J539" s="114">
        <v>528225</v>
      </c>
      <c r="K539" s="114">
        <v>172388</v>
      </c>
      <c r="L539" s="177" t="s">
        <v>3077</v>
      </c>
      <c r="M539" s="99" t="s">
        <v>1432</v>
      </c>
      <c r="N539" s="99" t="s">
        <v>1432</v>
      </c>
      <c r="O539" s="114">
        <v>2</v>
      </c>
      <c r="P539" s="114">
        <v>1</v>
      </c>
      <c r="Q539" s="115">
        <v>-1</v>
      </c>
      <c r="R539" s="114" t="s">
        <v>1635</v>
      </c>
      <c r="S539" s="114" t="s">
        <v>1438</v>
      </c>
      <c r="T539" s="99" t="s">
        <v>1636</v>
      </c>
      <c r="U539" s="116">
        <v>40709</v>
      </c>
      <c r="V539" s="114" t="s">
        <v>1439</v>
      </c>
      <c r="W539" s="99" t="s">
        <v>1432</v>
      </c>
      <c r="X539" s="114" t="s">
        <v>1442</v>
      </c>
      <c r="Y539" s="114" t="s">
        <v>1453</v>
      </c>
      <c r="Z539" s="114" t="s">
        <v>1444</v>
      </c>
      <c r="AA539" s="114" t="s">
        <v>4207</v>
      </c>
      <c r="AB539" s="387">
        <v>1.4999999999999999E-2</v>
      </c>
      <c r="AC539" s="111" t="s">
        <v>1432</v>
      </c>
      <c r="AD539" s="112" t="s">
        <v>1432</v>
      </c>
      <c r="AE539" s="157" t="s">
        <v>3063</v>
      </c>
      <c r="AF539" s="117" t="s">
        <v>1445</v>
      </c>
      <c r="AG539" s="118"/>
      <c r="AH539" s="118"/>
      <c r="AI539" s="118"/>
      <c r="AJ539" s="117">
        <v>0</v>
      </c>
      <c r="AK539" s="117">
        <v>0</v>
      </c>
      <c r="AL539" s="117">
        <v>0</v>
      </c>
      <c r="AM539" s="117">
        <v>0</v>
      </c>
      <c r="AN539" s="117">
        <v>1</v>
      </c>
      <c r="AO539" s="117">
        <v>0</v>
      </c>
      <c r="AP539" s="117">
        <v>-2</v>
      </c>
      <c r="AQ539" s="117">
        <v>0</v>
      </c>
      <c r="AR539" s="117">
        <v>0</v>
      </c>
      <c r="AS539" s="117">
        <v>0</v>
      </c>
      <c r="AT539" s="117">
        <v>0</v>
      </c>
      <c r="AU539" s="117">
        <v>0</v>
      </c>
      <c r="AV539" s="117">
        <v>0</v>
      </c>
      <c r="AW539" s="117">
        <v>-2</v>
      </c>
      <c r="AX539" s="117">
        <v>0</v>
      </c>
      <c r="AY539" s="117">
        <v>0</v>
      </c>
      <c r="AZ539" s="117">
        <v>0</v>
      </c>
      <c r="BA539" s="117">
        <v>0</v>
      </c>
      <c r="BB539" s="117">
        <v>1</v>
      </c>
      <c r="BC539" s="117">
        <v>0</v>
      </c>
      <c r="BD539" s="117">
        <v>0</v>
      </c>
      <c r="BE539" s="117">
        <v>0</v>
      </c>
      <c r="BF539" s="117">
        <v>0</v>
      </c>
      <c r="BG539" s="117">
        <v>0</v>
      </c>
      <c r="BH539" s="117">
        <v>0</v>
      </c>
      <c r="BI539" s="117">
        <v>0</v>
      </c>
      <c r="BJ539" s="117">
        <v>0</v>
      </c>
      <c r="BK539" s="117">
        <v>0</v>
      </c>
      <c r="BL539" s="120" t="s">
        <v>4490</v>
      </c>
      <c r="BM539" s="98">
        <v>0</v>
      </c>
      <c r="BN539" s="79">
        <v>0</v>
      </c>
      <c r="BO539" s="241">
        <v>-0.25</v>
      </c>
      <c r="BP539" s="133">
        <v>-0.25</v>
      </c>
      <c r="BQ539" s="133">
        <v>-0.25</v>
      </c>
      <c r="BR539" s="133">
        <v>-0.25</v>
      </c>
      <c r="BS539" s="238">
        <v>0</v>
      </c>
      <c r="BT539" s="79">
        <v>0</v>
      </c>
      <c r="BU539" s="79">
        <v>0</v>
      </c>
      <c r="BV539" s="79">
        <v>0</v>
      </c>
      <c r="BW539" s="79">
        <v>0</v>
      </c>
      <c r="BX539" s="79">
        <v>0</v>
      </c>
      <c r="BY539" s="79">
        <v>0</v>
      </c>
      <c r="BZ539" s="79">
        <v>0</v>
      </c>
      <c r="CA539" s="79">
        <v>0</v>
      </c>
      <c r="CB539" s="79">
        <v>0</v>
      </c>
      <c r="CC539" s="79">
        <v>0</v>
      </c>
      <c r="CD539" s="79">
        <v>0</v>
      </c>
      <c r="CE539" s="79">
        <v>0</v>
      </c>
      <c r="CF539" s="79">
        <v>0</v>
      </c>
      <c r="CG539" s="79">
        <v>0</v>
      </c>
      <c r="CH539" s="79">
        <v>0</v>
      </c>
      <c r="CI539" s="81">
        <f t="shared" si="52"/>
        <v>-1</v>
      </c>
      <c r="CJ539" s="260">
        <f t="shared" si="48"/>
        <v>-1</v>
      </c>
      <c r="CK539" s="260">
        <f t="shared" si="49"/>
        <v>-1</v>
      </c>
      <c r="CL539" s="260">
        <f t="shared" si="50"/>
        <v>-1</v>
      </c>
      <c r="CM539" s="83">
        <v>9</v>
      </c>
      <c r="CN539" s="254" t="s">
        <v>4965</v>
      </c>
      <c r="CO539" s="140" t="s">
        <v>4965</v>
      </c>
      <c r="CP539" s="258" t="s">
        <v>4965</v>
      </c>
      <c r="CQ539" s="86" t="s">
        <v>4965</v>
      </c>
      <c r="CR539" s="85" t="s">
        <v>4965</v>
      </c>
      <c r="CS539" s="85" t="s">
        <v>4965</v>
      </c>
      <c r="CT539" s="85" t="s">
        <v>4965</v>
      </c>
      <c r="CU539" s="86"/>
    </row>
    <row r="540" spans="1:99" s="363" customFormat="1" ht="12" customHeight="1" x14ac:dyDescent="0.2">
      <c r="A540" s="31" t="s">
        <v>1460</v>
      </c>
      <c r="B540" s="114" t="s">
        <v>1638</v>
      </c>
      <c r="C540" s="114" t="s">
        <v>1432</v>
      </c>
      <c r="D540" s="114" t="s">
        <v>1432</v>
      </c>
      <c r="E540" s="117" t="s">
        <v>1639</v>
      </c>
      <c r="F540" s="114" t="s">
        <v>1432</v>
      </c>
      <c r="G540" s="114" t="s">
        <v>5046</v>
      </c>
      <c r="H540" s="114" t="s">
        <v>3875</v>
      </c>
      <c r="I540" s="114" t="s">
        <v>1640</v>
      </c>
      <c r="J540" s="114">
        <v>528454</v>
      </c>
      <c r="K540" s="114">
        <v>173134</v>
      </c>
      <c r="L540" s="177" t="s">
        <v>3083</v>
      </c>
      <c r="M540" s="99" t="s">
        <v>1432</v>
      </c>
      <c r="N540" s="99" t="s">
        <v>1432</v>
      </c>
      <c r="O540" s="114">
        <v>3</v>
      </c>
      <c r="P540" s="114">
        <v>4</v>
      </c>
      <c r="Q540" s="115">
        <v>1</v>
      </c>
      <c r="R540" s="114" t="s">
        <v>1641</v>
      </c>
      <c r="S540" s="114" t="s">
        <v>1438</v>
      </c>
      <c r="T540" s="99" t="s">
        <v>1642</v>
      </c>
      <c r="U540" s="116">
        <v>40742</v>
      </c>
      <c r="V540" s="114" t="s">
        <v>1439</v>
      </c>
      <c r="W540" s="99" t="s">
        <v>1432</v>
      </c>
      <c r="X540" s="114" t="s">
        <v>1442</v>
      </c>
      <c r="Y540" s="114" t="s">
        <v>4694</v>
      </c>
      <c r="Z540" s="114" t="s">
        <v>1444</v>
      </c>
      <c r="AA540" s="114" t="s">
        <v>2723</v>
      </c>
      <c r="AB540" s="387">
        <v>7.0000000000000001E-3</v>
      </c>
      <c r="AC540" s="111" t="s">
        <v>1432</v>
      </c>
      <c r="AD540" s="112" t="s">
        <v>1432</v>
      </c>
      <c r="AE540" s="157" t="s">
        <v>3063</v>
      </c>
      <c r="AF540" s="117" t="s">
        <v>1445</v>
      </c>
      <c r="AG540" s="118"/>
      <c r="AH540" s="118"/>
      <c r="AI540" s="118"/>
      <c r="AJ540" s="117">
        <v>0</v>
      </c>
      <c r="AK540" s="117">
        <v>-1</v>
      </c>
      <c r="AL540" s="117">
        <v>2</v>
      </c>
      <c r="AM540" s="117">
        <v>0</v>
      </c>
      <c r="AN540" s="117">
        <v>0</v>
      </c>
      <c r="AO540" s="117">
        <v>0</v>
      </c>
      <c r="AP540" s="117">
        <v>0</v>
      </c>
      <c r="AQ540" s="117">
        <v>0</v>
      </c>
      <c r="AR540" s="117">
        <v>-1</v>
      </c>
      <c r="AS540" s="117">
        <v>2</v>
      </c>
      <c r="AT540" s="117">
        <v>0</v>
      </c>
      <c r="AU540" s="117">
        <v>0</v>
      </c>
      <c r="AV540" s="117">
        <v>0</v>
      </c>
      <c r="AW540" s="117">
        <v>0</v>
      </c>
      <c r="AX540" s="117">
        <v>0</v>
      </c>
      <c r="AY540" s="117">
        <v>0</v>
      </c>
      <c r="AZ540" s="117">
        <v>0</v>
      </c>
      <c r="BA540" s="117">
        <v>0</v>
      </c>
      <c r="BB540" s="117">
        <v>0</v>
      </c>
      <c r="BC540" s="117">
        <v>0</v>
      </c>
      <c r="BD540" s="117">
        <v>0</v>
      </c>
      <c r="BE540" s="117">
        <v>0</v>
      </c>
      <c r="BF540" s="117">
        <v>0</v>
      </c>
      <c r="BG540" s="117">
        <v>0</v>
      </c>
      <c r="BH540" s="117">
        <v>0</v>
      </c>
      <c r="BI540" s="117">
        <v>0</v>
      </c>
      <c r="BJ540" s="117">
        <v>0</v>
      </c>
      <c r="BK540" s="117">
        <v>0</v>
      </c>
      <c r="BL540" s="120" t="s">
        <v>4490</v>
      </c>
      <c r="BM540" s="98">
        <v>0</v>
      </c>
      <c r="BN540" s="79">
        <v>0</v>
      </c>
      <c r="BO540" s="241">
        <v>0.2</v>
      </c>
      <c r="BP540" s="133">
        <v>0.2</v>
      </c>
      <c r="BQ540" s="133">
        <v>0.2</v>
      </c>
      <c r="BR540" s="133">
        <v>0.2</v>
      </c>
      <c r="BS540" s="243">
        <v>0.2</v>
      </c>
      <c r="BT540" s="79">
        <v>0</v>
      </c>
      <c r="BU540" s="79">
        <v>0</v>
      </c>
      <c r="BV540" s="79">
        <v>0</v>
      </c>
      <c r="BW540" s="79">
        <v>0</v>
      </c>
      <c r="BX540" s="79">
        <v>0</v>
      </c>
      <c r="BY540" s="79">
        <v>0</v>
      </c>
      <c r="BZ540" s="79">
        <v>0</v>
      </c>
      <c r="CA540" s="79">
        <v>0</v>
      </c>
      <c r="CB540" s="79">
        <v>0</v>
      </c>
      <c r="CC540" s="79">
        <v>0</v>
      </c>
      <c r="CD540" s="79">
        <v>0</v>
      </c>
      <c r="CE540" s="79">
        <v>0</v>
      </c>
      <c r="CF540" s="79">
        <v>0</v>
      </c>
      <c r="CG540" s="79">
        <v>0</v>
      </c>
      <c r="CH540" s="79">
        <v>0</v>
      </c>
      <c r="CI540" s="81">
        <f t="shared" si="52"/>
        <v>1</v>
      </c>
      <c r="CJ540" s="260">
        <f t="shared" si="48"/>
        <v>1</v>
      </c>
      <c r="CK540" s="260">
        <f t="shared" si="49"/>
        <v>1</v>
      </c>
      <c r="CL540" s="260">
        <f t="shared" si="50"/>
        <v>1</v>
      </c>
      <c r="CM540" s="83">
        <v>4</v>
      </c>
      <c r="CN540" s="254" t="s">
        <v>4965</v>
      </c>
      <c r="CO540" s="140" t="s">
        <v>4965</v>
      </c>
      <c r="CP540" s="258" t="s">
        <v>4965</v>
      </c>
      <c r="CQ540" s="86" t="s">
        <v>4965</v>
      </c>
      <c r="CR540" s="85" t="s">
        <v>4965</v>
      </c>
      <c r="CS540" s="85" t="s">
        <v>4965</v>
      </c>
      <c r="CT540" s="85" t="s">
        <v>4965</v>
      </c>
      <c r="CU540" s="86"/>
    </row>
    <row r="541" spans="1:99" s="363" customFormat="1" ht="12" customHeight="1" x14ac:dyDescent="0.2">
      <c r="A541" s="31" t="s">
        <v>1460</v>
      </c>
      <c r="B541" s="114" t="s">
        <v>4953</v>
      </c>
      <c r="C541" s="114" t="s">
        <v>4954</v>
      </c>
      <c r="D541" s="114" t="s">
        <v>1643</v>
      </c>
      <c r="E541" s="117" t="s">
        <v>4956</v>
      </c>
      <c r="F541" s="114" t="s">
        <v>1432</v>
      </c>
      <c r="G541" s="114" t="s">
        <v>4957</v>
      </c>
      <c r="H541" s="114" t="s">
        <v>3299</v>
      </c>
      <c r="I541" s="114" t="s">
        <v>1432</v>
      </c>
      <c r="J541" s="114">
        <v>529643</v>
      </c>
      <c r="K541" s="114">
        <v>177593</v>
      </c>
      <c r="L541" s="180" t="s">
        <v>3066</v>
      </c>
      <c r="M541" s="99" t="s">
        <v>4958</v>
      </c>
      <c r="N541" s="99" t="s">
        <v>1432</v>
      </c>
      <c r="O541" s="114">
        <v>0</v>
      </c>
      <c r="P541" s="114">
        <v>51</v>
      </c>
      <c r="Q541" s="115">
        <v>51</v>
      </c>
      <c r="R541" s="114" t="s">
        <v>5033</v>
      </c>
      <c r="S541" s="114" t="s">
        <v>266</v>
      </c>
      <c r="T541" s="99" t="s">
        <v>5034</v>
      </c>
      <c r="U541" s="116">
        <v>40998</v>
      </c>
      <c r="V541" s="114" t="s">
        <v>1439</v>
      </c>
      <c r="W541" s="99" t="s">
        <v>1432</v>
      </c>
      <c r="X541" s="114" t="s">
        <v>1442</v>
      </c>
      <c r="Y541" s="114" t="s">
        <v>1443</v>
      </c>
      <c r="Z541" s="114" t="s">
        <v>1443</v>
      </c>
      <c r="AA541" s="114" t="s">
        <v>1444</v>
      </c>
      <c r="AB541" s="387">
        <v>0.09</v>
      </c>
      <c r="AC541" s="111" t="s">
        <v>1432</v>
      </c>
      <c r="AD541" s="112" t="s">
        <v>1432</v>
      </c>
      <c r="AE541" s="157" t="s">
        <v>628</v>
      </c>
      <c r="AF541" s="117" t="s">
        <v>3904</v>
      </c>
      <c r="AG541" s="117"/>
      <c r="AH541" s="117">
        <v>5</v>
      </c>
      <c r="AI541" s="117">
        <v>51</v>
      </c>
      <c r="AJ541" s="117">
        <v>0</v>
      </c>
      <c r="AK541" s="117">
        <v>18</v>
      </c>
      <c r="AL541" s="117">
        <v>23</v>
      </c>
      <c r="AM541" s="117">
        <v>10</v>
      </c>
      <c r="AN541" s="117">
        <v>0</v>
      </c>
      <c r="AO541" s="117">
        <v>0</v>
      </c>
      <c r="AP541" s="117">
        <v>0</v>
      </c>
      <c r="AQ541" s="117">
        <v>0</v>
      </c>
      <c r="AR541" s="117">
        <v>18</v>
      </c>
      <c r="AS541" s="117">
        <v>23</v>
      </c>
      <c r="AT541" s="117">
        <v>10</v>
      </c>
      <c r="AU541" s="117">
        <v>0</v>
      </c>
      <c r="AV541" s="117">
        <v>0</v>
      </c>
      <c r="AW541" s="117">
        <v>0</v>
      </c>
      <c r="AX541" s="117">
        <v>0</v>
      </c>
      <c r="AY541" s="117">
        <v>0</v>
      </c>
      <c r="AZ541" s="117">
        <v>0</v>
      </c>
      <c r="BA541" s="117">
        <v>0</v>
      </c>
      <c r="BB541" s="117">
        <v>0</v>
      </c>
      <c r="BC541" s="117">
        <v>0</v>
      </c>
      <c r="BD541" s="117">
        <v>0</v>
      </c>
      <c r="BE541" s="117">
        <v>0</v>
      </c>
      <c r="BF541" s="117">
        <v>0</v>
      </c>
      <c r="BG541" s="117">
        <v>0</v>
      </c>
      <c r="BH541" s="117">
        <v>0</v>
      </c>
      <c r="BI541" s="117">
        <v>0</v>
      </c>
      <c r="BJ541" s="117">
        <v>0</v>
      </c>
      <c r="BK541" s="117">
        <v>0</v>
      </c>
      <c r="BL541" s="120" t="s">
        <v>1944</v>
      </c>
      <c r="BM541" s="98">
        <v>0</v>
      </c>
      <c r="BN541" s="79">
        <v>0</v>
      </c>
      <c r="BO541" s="237">
        <v>0</v>
      </c>
      <c r="BP541" s="79">
        <v>0</v>
      </c>
      <c r="BQ541" s="133">
        <v>8.5</v>
      </c>
      <c r="BR541" s="133">
        <v>8.5</v>
      </c>
      <c r="BS541" s="133">
        <v>8.5</v>
      </c>
      <c r="BT541" s="133">
        <v>8.5</v>
      </c>
      <c r="BU541" s="133">
        <v>8.5</v>
      </c>
      <c r="BV541" s="133">
        <v>8.5</v>
      </c>
      <c r="BW541" s="79">
        <v>0</v>
      </c>
      <c r="BX541" s="79">
        <v>0</v>
      </c>
      <c r="BY541" s="79">
        <v>0</v>
      </c>
      <c r="BZ541" s="79">
        <v>0</v>
      </c>
      <c r="CA541" s="79">
        <v>0</v>
      </c>
      <c r="CB541" s="79">
        <v>0</v>
      </c>
      <c r="CC541" s="79">
        <v>0</v>
      </c>
      <c r="CD541" s="79">
        <v>0</v>
      </c>
      <c r="CE541" s="79">
        <v>0</v>
      </c>
      <c r="CF541" s="79">
        <v>0</v>
      </c>
      <c r="CG541" s="79">
        <v>0</v>
      </c>
      <c r="CH541" s="79">
        <v>0</v>
      </c>
      <c r="CI541" s="81">
        <f t="shared" si="52"/>
        <v>51</v>
      </c>
      <c r="CJ541" s="260">
        <f t="shared" si="48"/>
        <v>51</v>
      </c>
      <c r="CK541" s="260">
        <f t="shared" si="49"/>
        <v>25.5</v>
      </c>
      <c r="CL541" s="260">
        <f t="shared" si="50"/>
        <v>51</v>
      </c>
      <c r="CM541" s="83">
        <v>5</v>
      </c>
      <c r="CN541" s="254" t="s">
        <v>4965</v>
      </c>
      <c r="CO541" s="140" t="s">
        <v>4965</v>
      </c>
      <c r="CP541" s="126" t="s">
        <v>1938</v>
      </c>
      <c r="CQ541" s="86" t="s">
        <v>4965</v>
      </c>
      <c r="CR541" s="85" t="s">
        <v>4965</v>
      </c>
      <c r="CS541" s="85" t="s">
        <v>4965</v>
      </c>
      <c r="CT541" s="85" t="s">
        <v>4965</v>
      </c>
      <c r="CU541" s="86"/>
    </row>
    <row r="542" spans="1:99" s="363" customFormat="1" ht="12" customHeight="1" x14ac:dyDescent="0.2">
      <c r="A542" s="31" t="s">
        <v>1460</v>
      </c>
      <c r="B542" s="114" t="s">
        <v>4953</v>
      </c>
      <c r="C542" s="114" t="s">
        <v>4954</v>
      </c>
      <c r="D542" s="114" t="s">
        <v>1644</v>
      </c>
      <c r="E542" s="117" t="s">
        <v>4956</v>
      </c>
      <c r="F542" s="114" t="s">
        <v>1432</v>
      </c>
      <c r="G542" s="114" t="s">
        <v>4957</v>
      </c>
      <c r="H542" s="114" t="s">
        <v>3299</v>
      </c>
      <c r="I542" s="114" t="s">
        <v>1432</v>
      </c>
      <c r="J542" s="114">
        <v>529643</v>
      </c>
      <c r="K542" s="114">
        <v>177593</v>
      </c>
      <c r="L542" s="180" t="s">
        <v>3066</v>
      </c>
      <c r="M542" s="99" t="s">
        <v>4958</v>
      </c>
      <c r="N542" s="99" t="s">
        <v>1432</v>
      </c>
      <c r="O542" s="114">
        <v>0</v>
      </c>
      <c r="P542" s="114">
        <v>1138</v>
      </c>
      <c r="Q542" s="115">
        <v>1138</v>
      </c>
      <c r="R542" s="114" t="s">
        <v>5033</v>
      </c>
      <c r="S542" s="114" t="s">
        <v>266</v>
      </c>
      <c r="T542" s="99" t="s">
        <v>5034</v>
      </c>
      <c r="U542" s="116">
        <v>40998</v>
      </c>
      <c r="V542" s="114" t="s">
        <v>1439</v>
      </c>
      <c r="W542" s="99" t="s">
        <v>1432</v>
      </c>
      <c r="X542" s="114" t="s">
        <v>1442</v>
      </c>
      <c r="Y542" s="114" t="s">
        <v>1443</v>
      </c>
      <c r="Z542" s="114" t="s">
        <v>1443</v>
      </c>
      <c r="AA542" s="114" t="s">
        <v>1444</v>
      </c>
      <c r="AB542" s="387">
        <v>2.0089999999999999</v>
      </c>
      <c r="AC542" s="111" t="s">
        <v>1432</v>
      </c>
      <c r="AD542" s="112" t="s">
        <v>1432</v>
      </c>
      <c r="AE542" s="157" t="s">
        <v>3063</v>
      </c>
      <c r="AF542" s="117" t="s">
        <v>1445</v>
      </c>
      <c r="AG542" s="117"/>
      <c r="AH542" s="117">
        <v>114</v>
      </c>
      <c r="AI542" s="117">
        <v>1138</v>
      </c>
      <c r="AJ542" s="117">
        <v>45</v>
      </c>
      <c r="AK542" s="117">
        <v>137</v>
      </c>
      <c r="AL542" s="117">
        <v>819</v>
      </c>
      <c r="AM542" s="117">
        <v>137</v>
      </c>
      <c r="AN542" s="117">
        <v>0</v>
      </c>
      <c r="AO542" s="117">
        <v>0</v>
      </c>
      <c r="AP542" s="117">
        <v>0</v>
      </c>
      <c r="AQ542" s="117">
        <v>45</v>
      </c>
      <c r="AR542" s="117">
        <v>137</v>
      </c>
      <c r="AS542" s="117">
        <v>819</v>
      </c>
      <c r="AT542" s="117">
        <v>137</v>
      </c>
      <c r="AU542" s="117">
        <v>0</v>
      </c>
      <c r="AV542" s="117">
        <v>0</v>
      </c>
      <c r="AW542" s="117">
        <v>0</v>
      </c>
      <c r="AX542" s="117">
        <v>0</v>
      </c>
      <c r="AY542" s="117">
        <v>0</v>
      </c>
      <c r="AZ542" s="117">
        <v>0</v>
      </c>
      <c r="BA542" s="117">
        <v>0</v>
      </c>
      <c r="BB542" s="117">
        <v>0</v>
      </c>
      <c r="BC542" s="117">
        <v>0</v>
      </c>
      <c r="BD542" s="117">
        <v>0</v>
      </c>
      <c r="BE542" s="117">
        <v>0</v>
      </c>
      <c r="BF542" s="117">
        <v>0</v>
      </c>
      <c r="BG542" s="117">
        <v>0</v>
      </c>
      <c r="BH542" s="117">
        <v>0</v>
      </c>
      <c r="BI542" s="117">
        <v>0</v>
      </c>
      <c r="BJ542" s="117">
        <v>0</v>
      </c>
      <c r="BK542" s="117">
        <v>0</v>
      </c>
      <c r="BL542" s="120" t="s">
        <v>1944</v>
      </c>
      <c r="BM542" s="98">
        <v>0</v>
      </c>
      <c r="BN542" s="79">
        <v>0</v>
      </c>
      <c r="BO542" s="237">
        <v>0</v>
      </c>
      <c r="BP542" s="79">
        <v>0</v>
      </c>
      <c r="BQ542" s="133">
        <v>180</v>
      </c>
      <c r="BR542" s="133">
        <v>180</v>
      </c>
      <c r="BS542" s="133">
        <v>180</v>
      </c>
      <c r="BT542" s="133">
        <v>180</v>
      </c>
      <c r="BU542" s="133">
        <v>180</v>
      </c>
      <c r="BV542" s="133">
        <v>180</v>
      </c>
      <c r="BW542" s="133">
        <v>58</v>
      </c>
      <c r="BX542" s="79">
        <v>0</v>
      </c>
      <c r="BY542" s="79">
        <v>0</v>
      </c>
      <c r="BZ542" s="79">
        <v>0</v>
      </c>
      <c r="CA542" s="79">
        <v>0</v>
      </c>
      <c r="CB542" s="79">
        <v>0</v>
      </c>
      <c r="CC542" s="79">
        <v>0</v>
      </c>
      <c r="CD542" s="79">
        <v>0</v>
      </c>
      <c r="CE542" s="79">
        <v>0</v>
      </c>
      <c r="CF542" s="79">
        <v>0</v>
      </c>
      <c r="CG542" s="79">
        <v>0</v>
      </c>
      <c r="CH542" s="79">
        <v>0</v>
      </c>
      <c r="CI542" s="81">
        <f t="shared" si="52"/>
        <v>1138</v>
      </c>
      <c r="CJ542" s="260">
        <f t="shared" si="48"/>
        <v>1138</v>
      </c>
      <c r="CK542" s="260">
        <f t="shared" si="49"/>
        <v>540</v>
      </c>
      <c r="CL542" s="260">
        <f t="shared" si="50"/>
        <v>1138</v>
      </c>
      <c r="CM542" s="83">
        <v>5</v>
      </c>
      <c r="CN542" s="254" t="s">
        <v>4965</v>
      </c>
      <c r="CO542" s="140" t="s">
        <v>4965</v>
      </c>
      <c r="CP542" s="126" t="s">
        <v>1938</v>
      </c>
      <c r="CQ542" s="86" t="s">
        <v>4965</v>
      </c>
      <c r="CR542" s="85" t="s">
        <v>4965</v>
      </c>
      <c r="CS542" s="85" t="s">
        <v>4965</v>
      </c>
      <c r="CT542" s="85" t="s">
        <v>4965</v>
      </c>
      <c r="CU542" s="86"/>
    </row>
    <row r="543" spans="1:99" s="363" customFormat="1" ht="12" customHeight="1" x14ac:dyDescent="0.2">
      <c r="A543" s="31" t="s">
        <v>1460</v>
      </c>
      <c r="B543" s="114" t="s">
        <v>4953</v>
      </c>
      <c r="C543" s="114" t="s">
        <v>4954</v>
      </c>
      <c r="D543" s="114" t="s">
        <v>1645</v>
      </c>
      <c r="E543" s="117" t="s">
        <v>4956</v>
      </c>
      <c r="F543" s="114" t="s">
        <v>1432</v>
      </c>
      <c r="G543" s="114" t="s">
        <v>4957</v>
      </c>
      <c r="H543" s="114" t="s">
        <v>3299</v>
      </c>
      <c r="I543" s="114" t="s">
        <v>1432</v>
      </c>
      <c r="J543" s="114">
        <v>529643</v>
      </c>
      <c r="K543" s="114">
        <v>177593</v>
      </c>
      <c r="L543" s="180" t="s">
        <v>3066</v>
      </c>
      <c r="M543" s="99" t="s">
        <v>4958</v>
      </c>
      <c r="N543" s="99" t="s">
        <v>1432</v>
      </c>
      <c r="O543" s="114">
        <v>0</v>
      </c>
      <c r="P543" s="114">
        <v>150</v>
      </c>
      <c r="Q543" s="115">
        <v>150</v>
      </c>
      <c r="R543" s="114" t="s">
        <v>5033</v>
      </c>
      <c r="S543" s="114" t="s">
        <v>266</v>
      </c>
      <c r="T543" s="99" t="s">
        <v>5034</v>
      </c>
      <c r="U543" s="116">
        <v>40998</v>
      </c>
      <c r="V543" s="114" t="s">
        <v>1439</v>
      </c>
      <c r="W543" s="99" t="s">
        <v>1432</v>
      </c>
      <c r="X543" s="114" t="s">
        <v>1442</v>
      </c>
      <c r="Y543" s="114" t="s">
        <v>1443</v>
      </c>
      <c r="Z543" s="114" t="s">
        <v>1443</v>
      </c>
      <c r="AA543" s="114" t="s">
        <v>1444</v>
      </c>
      <c r="AB543" s="387">
        <v>0.26500000000000001</v>
      </c>
      <c r="AC543" s="111" t="s">
        <v>1432</v>
      </c>
      <c r="AD543" s="112" t="s">
        <v>1432</v>
      </c>
      <c r="AE543" s="157" t="s">
        <v>628</v>
      </c>
      <c r="AF543" s="117" t="s">
        <v>3279</v>
      </c>
      <c r="AG543" s="117"/>
      <c r="AH543" s="117">
        <v>15</v>
      </c>
      <c r="AI543" s="117">
        <v>150</v>
      </c>
      <c r="AJ543" s="117">
        <v>0</v>
      </c>
      <c r="AK543" s="117">
        <v>23</v>
      </c>
      <c r="AL543" s="117">
        <v>48</v>
      </c>
      <c r="AM543" s="117">
        <v>54</v>
      </c>
      <c r="AN543" s="117">
        <v>25</v>
      </c>
      <c r="AO543" s="117">
        <v>0</v>
      </c>
      <c r="AP543" s="117">
        <v>0</v>
      </c>
      <c r="AQ543" s="117">
        <v>0</v>
      </c>
      <c r="AR543" s="117">
        <v>23</v>
      </c>
      <c r="AS543" s="117">
        <v>48</v>
      </c>
      <c r="AT543" s="117">
        <v>54</v>
      </c>
      <c r="AU543" s="117">
        <v>25</v>
      </c>
      <c r="AV543" s="117">
        <v>0</v>
      </c>
      <c r="AW543" s="117">
        <v>0</v>
      </c>
      <c r="AX543" s="117">
        <v>0</v>
      </c>
      <c r="AY543" s="117">
        <v>0</v>
      </c>
      <c r="AZ543" s="117">
        <v>0</v>
      </c>
      <c r="BA543" s="117">
        <v>0</v>
      </c>
      <c r="BB543" s="117">
        <v>0</v>
      </c>
      <c r="BC543" s="117">
        <v>0</v>
      </c>
      <c r="BD543" s="117">
        <v>0</v>
      </c>
      <c r="BE543" s="117">
        <v>0</v>
      </c>
      <c r="BF543" s="117">
        <v>0</v>
      </c>
      <c r="BG543" s="117">
        <v>0</v>
      </c>
      <c r="BH543" s="117">
        <v>0</v>
      </c>
      <c r="BI543" s="117">
        <v>0</v>
      </c>
      <c r="BJ543" s="117">
        <v>0</v>
      </c>
      <c r="BK543" s="117">
        <v>0</v>
      </c>
      <c r="BL543" s="120" t="s">
        <v>1944</v>
      </c>
      <c r="BM543" s="98">
        <v>0</v>
      </c>
      <c r="BN543" s="79">
        <v>0</v>
      </c>
      <c r="BO543" s="237">
        <v>0</v>
      </c>
      <c r="BP543" s="79">
        <v>0</v>
      </c>
      <c r="BQ543" s="133">
        <v>25</v>
      </c>
      <c r="BR543" s="133">
        <v>25</v>
      </c>
      <c r="BS543" s="133">
        <v>25</v>
      </c>
      <c r="BT543" s="133">
        <v>25</v>
      </c>
      <c r="BU543" s="133">
        <v>25</v>
      </c>
      <c r="BV543" s="133">
        <v>25</v>
      </c>
      <c r="BW543" s="79">
        <v>0</v>
      </c>
      <c r="BX543" s="79">
        <v>0</v>
      </c>
      <c r="BY543" s="79">
        <v>0</v>
      </c>
      <c r="BZ543" s="79">
        <v>0</v>
      </c>
      <c r="CA543" s="79">
        <v>0</v>
      </c>
      <c r="CB543" s="79">
        <v>0</v>
      </c>
      <c r="CC543" s="79">
        <v>0</v>
      </c>
      <c r="CD543" s="79">
        <v>0</v>
      </c>
      <c r="CE543" s="79">
        <v>0</v>
      </c>
      <c r="CF543" s="79">
        <v>0</v>
      </c>
      <c r="CG543" s="79">
        <v>0</v>
      </c>
      <c r="CH543" s="79">
        <v>0</v>
      </c>
      <c r="CI543" s="81">
        <f t="shared" si="52"/>
        <v>150</v>
      </c>
      <c r="CJ543" s="260">
        <f t="shared" si="48"/>
        <v>150</v>
      </c>
      <c r="CK543" s="260">
        <f t="shared" si="49"/>
        <v>75</v>
      </c>
      <c r="CL543" s="260">
        <f t="shared" si="50"/>
        <v>150</v>
      </c>
      <c r="CM543" s="83">
        <v>5</v>
      </c>
      <c r="CN543" s="254" t="s">
        <v>4965</v>
      </c>
      <c r="CO543" s="140" t="s">
        <v>4965</v>
      </c>
      <c r="CP543" s="126" t="s">
        <v>1938</v>
      </c>
      <c r="CQ543" s="86" t="s">
        <v>4965</v>
      </c>
      <c r="CR543" s="85" t="s">
        <v>4965</v>
      </c>
      <c r="CS543" s="85" t="s">
        <v>4965</v>
      </c>
      <c r="CT543" s="85" t="s">
        <v>4965</v>
      </c>
      <c r="CU543" s="86"/>
    </row>
    <row r="544" spans="1:99" s="363" customFormat="1" ht="12" customHeight="1" x14ac:dyDescent="0.2">
      <c r="A544" s="31" t="s">
        <v>1460</v>
      </c>
      <c r="B544" s="114" t="s">
        <v>1646</v>
      </c>
      <c r="C544" s="114" t="s">
        <v>1432</v>
      </c>
      <c r="D544" s="114" t="s">
        <v>1432</v>
      </c>
      <c r="E544" s="117" t="s">
        <v>1647</v>
      </c>
      <c r="F544" s="114" t="s">
        <v>1432</v>
      </c>
      <c r="G544" s="114" t="s">
        <v>1648</v>
      </c>
      <c r="H544" s="114" t="s">
        <v>2717</v>
      </c>
      <c r="I544" s="114" t="s">
        <v>1432</v>
      </c>
      <c r="J544" s="114">
        <v>528229</v>
      </c>
      <c r="K544" s="114">
        <v>176603</v>
      </c>
      <c r="L544" s="180" t="s">
        <v>3066</v>
      </c>
      <c r="M544" s="99" t="s">
        <v>1432</v>
      </c>
      <c r="N544" s="99" t="s">
        <v>1432</v>
      </c>
      <c r="O544" s="114">
        <v>0</v>
      </c>
      <c r="P544" s="114">
        <v>2</v>
      </c>
      <c r="Q544" s="115">
        <v>2</v>
      </c>
      <c r="R544" s="114" t="s">
        <v>1649</v>
      </c>
      <c r="S544" s="114" t="s">
        <v>1438</v>
      </c>
      <c r="T544" s="99" t="s">
        <v>1650</v>
      </c>
      <c r="U544" s="116">
        <v>40774</v>
      </c>
      <c r="V544" s="114" t="s">
        <v>1439</v>
      </c>
      <c r="W544" s="99" t="s">
        <v>1432</v>
      </c>
      <c r="X544" s="114" t="s">
        <v>1442</v>
      </c>
      <c r="Y544" s="114" t="s">
        <v>1443</v>
      </c>
      <c r="Z544" s="114" t="s">
        <v>1444</v>
      </c>
      <c r="AA544" s="114" t="s">
        <v>2713</v>
      </c>
      <c r="AB544" s="387">
        <v>2.4E-2</v>
      </c>
      <c r="AC544" s="111" t="s">
        <v>1432</v>
      </c>
      <c r="AD544" s="112" t="s">
        <v>1432</v>
      </c>
      <c r="AE544" s="157" t="s">
        <v>3063</v>
      </c>
      <c r="AF544" s="117" t="s">
        <v>1892</v>
      </c>
      <c r="AG544" s="117"/>
      <c r="AH544" s="117"/>
      <c r="AI544" s="117"/>
      <c r="AJ544" s="117">
        <v>0</v>
      </c>
      <c r="AK544" s="117">
        <v>0</v>
      </c>
      <c r="AL544" s="117">
        <v>0</v>
      </c>
      <c r="AM544" s="117">
        <v>2</v>
      </c>
      <c r="AN544" s="117">
        <v>0</v>
      </c>
      <c r="AO544" s="117">
        <v>0</v>
      </c>
      <c r="AP544" s="117">
        <v>0</v>
      </c>
      <c r="AQ544" s="117">
        <v>0</v>
      </c>
      <c r="AR544" s="117">
        <v>0</v>
      </c>
      <c r="AS544" s="117">
        <v>0</v>
      </c>
      <c r="AT544" s="117">
        <v>0</v>
      </c>
      <c r="AU544" s="117">
        <v>0</v>
      </c>
      <c r="AV544" s="117">
        <v>0</v>
      </c>
      <c r="AW544" s="117">
        <v>0</v>
      </c>
      <c r="AX544" s="117">
        <v>0</v>
      </c>
      <c r="AY544" s="117">
        <v>0</v>
      </c>
      <c r="AZ544" s="117">
        <v>0</v>
      </c>
      <c r="BA544" s="117">
        <v>2</v>
      </c>
      <c r="BB544" s="117">
        <v>0</v>
      </c>
      <c r="BC544" s="117">
        <v>0</v>
      </c>
      <c r="BD544" s="117">
        <v>0</v>
      </c>
      <c r="BE544" s="117">
        <v>0</v>
      </c>
      <c r="BF544" s="117">
        <v>0</v>
      </c>
      <c r="BG544" s="117">
        <v>0</v>
      </c>
      <c r="BH544" s="117">
        <v>0</v>
      </c>
      <c r="BI544" s="117">
        <v>0</v>
      </c>
      <c r="BJ544" s="117">
        <v>0</v>
      </c>
      <c r="BK544" s="117">
        <v>0</v>
      </c>
      <c r="BL544" s="120" t="s">
        <v>4490</v>
      </c>
      <c r="BM544" s="98">
        <v>0</v>
      </c>
      <c r="BN544" s="79">
        <v>0</v>
      </c>
      <c r="BO544" s="241">
        <v>0.4</v>
      </c>
      <c r="BP544" s="133">
        <v>0.4</v>
      </c>
      <c r="BQ544" s="133">
        <v>0.4</v>
      </c>
      <c r="BR544" s="133">
        <v>0.4</v>
      </c>
      <c r="BS544" s="243">
        <v>0.4</v>
      </c>
      <c r="BT544" s="79">
        <v>0</v>
      </c>
      <c r="BU544" s="79">
        <v>0</v>
      </c>
      <c r="BV544" s="79">
        <v>0</v>
      </c>
      <c r="BW544" s="79">
        <v>0</v>
      </c>
      <c r="BX544" s="79">
        <v>0</v>
      </c>
      <c r="BY544" s="79">
        <v>0</v>
      </c>
      <c r="BZ544" s="79">
        <v>0</v>
      </c>
      <c r="CA544" s="79">
        <v>0</v>
      </c>
      <c r="CB544" s="79">
        <v>0</v>
      </c>
      <c r="CC544" s="79">
        <v>0</v>
      </c>
      <c r="CD544" s="79">
        <v>0</v>
      </c>
      <c r="CE544" s="79">
        <v>0</v>
      </c>
      <c r="CF544" s="79">
        <v>0</v>
      </c>
      <c r="CG544" s="79">
        <v>0</v>
      </c>
      <c r="CH544" s="79">
        <v>0</v>
      </c>
      <c r="CI544" s="81">
        <f>SUBTOTAL(9,BO544:CH544)</f>
        <v>2</v>
      </c>
      <c r="CJ544" s="260">
        <f t="shared" si="48"/>
        <v>2</v>
      </c>
      <c r="CK544" s="260">
        <f t="shared" si="49"/>
        <v>2</v>
      </c>
      <c r="CL544" s="260">
        <f t="shared" si="50"/>
        <v>2</v>
      </c>
      <c r="CM544" s="83">
        <v>4</v>
      </c>
      <c r="CN544" s="254" t="s">
        <v>4965</v>
      </c>
      <c r="CO544" s="140" t="s">
        <v>4965</v>
      </c>
      <c r="CP544" s="258" t="s">
        <v>4965</v>
      </c>
      <c r="CQ544" s="86" t="s">
        <v>4965</v>
      </c>
      <c r="CR544" s="85" t="s">
        <v>4965</v>
      </c>
      <c r="CS544" s="85" t="s">
        <v>4965</v>
      </c>
      <c r="CT544" s="85" t="s">
        <v>4965</v>
      </c>
      <c r="CU544" s="86"/>
    </row>
    <row r="545" spans="1:99" s="363" customFormat="1" ht="12" customHeight="1" x14ac:dyDescent="0.2">
      <c r="A545" s="31" t="s">
        <v>1460</v>
      </c>
      <c r="B545" s="114" t="s">
        <v>1651</v>
      </c>
      <c r="C545" s="114" t="s">
        <v>1652</v>
      </c>
      <c r="D545" s="114" t="s">
        <v>1432</v>
      </c>
      <c r="E545" s="117" t="s">
        <v>1653</v>
      </c>
      <c r="F545" s="114" t="s">
        <v>1432</v>
      </c>
      <c r="G545" s="114" t="s">
        <v>4957</v>
      </c>
      <c r="H545" s="114" t="s">
        <v>3299</v>
      </c>
      <c r="I545" s="114" t="s">
        <v>1432</v>
      </c>
      <c r="J545" s="114">
        <v>529539</v>
      </c>
      <c r="K545" s="114">
        <v>177558</v>
      </c>
      <c r="L545" s="180" t="s">
        <v>3066</v>
      </c>
      <c r="M545" s="99" t="s">
        <v>1432</v>
      </c>
      <c r="N545" s="99" t="s">
        <v>1432</v>
      </c>
      <c r="O545" s="114">
        <v>0</v>
      </c>
      <c r="P545" s="114">
        <v>112</v>
      </c>
      <c r="Q545" s="115">
        <v>112</v>
      </c>
      <c r="R545" s="114" t="s">
        <v>633</v>
      </c>
      <c r="S545" s="114" t="s">
        <v>266</v>
      </c>
      <c r="T545" s="99" t="s">
        <v>5049</v>
      </c>
      <c r="U545" s="116">
        <v>40998</v>
      </c>
      <c r="V545" s="114" t="s">
        <v>1439</v>
      </c>
      <c r="W545" s="99" t="s">
        <v>1432</v>
      </c>
      <c r="X545" s="114" t="s">
        <v>1442</v>
      </c>
      <c r="Y545" s="114" t="s">
        <v>1443</v>
      </c>
      <c r="Z545" s="114" t="s">
        <v>1443</v>
      </c>
      <c r="AA545" s="114" t="s">
        <v>1444</v>
      </c>
      <c r="AB545" s="387">
        <v>0.222</v>
      </c>
      <c r="AC545" s="111" t="s">
        <v>1432</v>
      </c>
      <c r="AD545" s="112" t="s">
        <v>1432</v>
      </c>
      <c r="AE545" s="157" t="s">
        <v>628</v>
      </c>
      <c r="AF545" s="117" t="s">
        <v>3904</v>
      </c>
      <c r="AG545" s="117"/>
      <c r="AH545" s="117">
        <v>20</v>
      </c>
      <c r="AI545" s="117">
        <v>201</v>
      </c>
      <c r="AJ545" s="117">
        <v>0</v>
      </c>
      <c r="AK545" s="117">
        <v>17</v>
      </c>
      <c r="AL545" s="117">
        <v>50</v>
      </c>
      <c r="AM545" s="117">
        <v>34</v>
      </c>
      <c r="AN545" s="117">
        <v>9</v>
      </c>
      <c r="AO545" s="117">
        <v>2</v>
      </c>
      <c r="AP545" s="117">
        <v>0</v>
      </c>
      <c r="AQ545" s="117">
        <v>0</v>
      </c>
      <c r="AR545" s="117">
        <v>17</v>
      </c>
      <c r="AS545" s="117">
        <v>50</v>
      </c>
      <c r="AT545" s="117">
        <v>34</v>
      </c>
      <c r="AU545" s="117">
        <v>9</v>
      </c>
      <c r="AV545" s="117">
        <v>2</v>
      </c>
      <c r="AW545" s="117">
        <v>0</v>
      </c>
      <c r="AX545" s="117">
        <v>0</v>
      </c>
      <c r="AY545" s="117">
        <v>0</v>
      </c>
      <c r="AZ545" s="117">
        <v>0</v>
      </c>
      <c r="BA545" s="117">
        <v>0</v>
      </c>
      <c r="BB545" s="117">
        <v>0</v>
      </c>
      <c r="BC545" s="117">
        <v>0</v>
      </c>
      <c r="BD545" s="117">
        <v>0</v>
      </c>
      <c r="BE545" s="117">
        <v>0</v>
      </c>
      <c r="BF545" s="117">
        <v>0</v>
      </c>
      <c r="BG545" s="117">
        <v>0</v>
      </c>
      <c r="BH545" s="117">
        <v>0</v>
      </c>
      <c r="BI545" s="117">
        <v>0</v>
      </c>
      <c r="BJ545" s="117">
        <v>0</v>
      </c>
      <c r="BK545" s="117">
        <v>0</v>
      </c>
      <c r="BL545" s="120" t="s">
        <v>1944</v>
      </c>
      <c r="BM545" s="98">
        <v>0</v>
      </c>
      <c r="BN545" s="79">
        <v>0</v>
      </c>
      <c r="BO545" s="237">
        <v>0</v>
      </c>
      <c r="BP545" s="133">
        <v>28</v>
      </c>
      <c r="BQ545" s="79">
        <v>0</v>
      </c>
      <c r="BR545" s="79">
        <v>0</v>
      </c>
      <c r="BS545" s="133">
        <v>28</v>
      </c>
      <c r="BT545" s="79">
        <v>0</v>
      </c>
      <c r="BU545" s="79">
        <v>0</v>
      </c>
      <c r="BV545" s="79">
        <v>0</v>
      </c>
      <c r="BW545" s="79">
        <v>0</v>
      </c>
      <c r="BX545" s="133">
        <v>28</v>
      </c>
      <c r="BY545" s="79">
        <v>0</v>
      </c>
      <c r="BZ545" s="79">
        <v>0</v>
      </c>
      <c r="CA545" s="241">
        <v>28</v>
      </c>
      <c r="CB545" s="79">
        <v>0</v>
      </c>
      <c r="CC545" s="79">
        <v>0</v>
      </c>
      <c r="CD545" s="79">
        <v>0</v>
      </c>
      <c r="CE545" s="79">
        <v>0</v>
      </c>
      <c r="CF545" s="79">
        <v>0</v>
      </c>
      <c r="CG545" s="79">
        <v>0</v>
      </c>
      <c r="CH545" s="79">
        <v>0</v>
      </c>
      <c r="CI545" s="81">
        <f t="shared" ref="CI545:CI554" si="53">SUBTOTAL(9,BN545:CH545)</f>
        <v>112</v>
      </c>
      <c r="CJ545" s="260">
        <f t="shared" si="48"/>
        <v>112</v>
      </c>
      <c r="CK545" s="260">
        <f t="shared" si="49"/>
        <v>56</v>
      </c>
      <c r="CL545" s="260">
        <f t="shared" si="50"/>
        <v>84</v>
      </c>
      <c r="CM545" s="83">
        <v>5</v>
      </c>
      <c r="CN545" s="254" t="s">
        <v>4965</v>
      </c>
      <c r="CO545" s="140" t="s">
        <v>4965</v>
      </c>
      <c r="CP545" s="126" t="s">
        <v>1938</v>
      </c>
      <c r="CQ545" s="86" t="s">
        <v>4965</v>
      </c>
      <c r="CR545" s="85" t="s">
        <v>4965</v>
      </c>
      <c r="CS545" s="85" t="s">
        <v>4965</v>
      </c>
      <c r="CT545" s="85" t="s">
        <v>4965</v>
      </c>
      <c r="CU545" s="86"/>
    </row>
    <row r="546" spans="1:99" s="363" customFormat="1" ht="12" customHeight="1" x14ac:dyDescent="0.2">
      <c r="A546" s="31" t="s">
        <v>1460</v>
      </c>
      <c r="B546" s="114" t="s">
        <v>1651</v>
      </c>
      <c r="C546" s="114" t="s">
        <v>1652</v>
      </c>
      <c r="D546" s="114" t="s">
        <v>1432</v>
      </c>
      <c r="E546" s="117" t="s">
        <v>1653</v>
      </c>
      <c r="F546" s="114" t="s">
        <v>1432</v>
      </c>
      <c r="G546" s="114" t="s">
        <v>4957</v>
      </c>
      <c r="H546" s="114" t="s">
        <v>3299</v>
      </c>
      <c r="I546" s="114" t="s">
        <v>1432</v>
      </c>
      <c r="J546" s="114">
        <v>529539</v>
      </c>
      <c r="K546" s="114">
        <v>177558</v>
      </c>
      <c r="L546" s="180" t="s">
        <v>3066</v>
      </c>
      <c r="M546" s="99" t="s">
        <v>1432</v>
      </c>
      <c r="N546" s="99" t="s">
        <v>1432</v>
      </c>
      <c r="O546" s="114">
        <v>0</v>
      </c>
      <c r="P546" s="114">
        <v>168</v>
      </c>
      <c r="Q546" s="115">
        <v>168</v>
      </c>
      <c r="R546" s="114" t="s">
        <v>633</v>
      </c>
      <c r="S546" s="114" t="s">
        <v>266</v>
      </c>
      <c r="T546" s="99" t="s">
        <v>5049</v>
      </c>
      <c r="U546" s="116">
        <v>40998</v>
      </c>
      <c r="V546" s="114" t="s">
        <v>1439</v>
      </c>
      <c r="W546" s="99" t="s">
        <v>1432</v>
      </c>
      <c r="X546" s="114" t="s">
        <v>1442</v>
      </c>
      <c r="Y546" s="114" t="s">
        <v>1443</v>
      </c>
      <c r="Z546" s="114" t="s">
        <v>1443</v>
      </c>
      <c r="AA546" s="114" t="s">
        <v>1444</v>
      </c>
      <c r="AB546" s="387">
        <v>0.33300000000000002</v>
      </c>
      <c r="AC546" s="111" t="s">
        <v>1432</v>
      </c>
      <c r="AD546" s="112" t="s">
        <v>1432</v>
      </c>
      <c r="AE546" s="157" t="s">
        <v>628</v>
      </c>
      <c r="AF546" s="117" t="s">
        <v>3279</v>
      </c>
      <c r="AG546" s="117"/>
      <c r="AH546" s="117">
        <v>0</v>
      </c>
      <c r="AI546" s="117">
        <v>0</v>
      </c>
      <c r="AJ546" s="117">
        <v>0</v>
      </c>
      <c r="AK546" s="117">
        <v>59</v>
      </c>
      <c r="AL546" s="117">
        <v>76</v>
      </c>
      <c r="AM546" s="117">
        <v>28</v>
      </c>
      <c r="AN546" s="117">
        <v>5</v>
      </c>
      <c r="AO546" s="117">
        <v>0</v>
      </c>
      <c r="AP546" s="117">
        <v>0</v>
      </c>
      <c r="AQ546" s="117">
        <v>0</v>
      </c>
      <c r="AR546" s="117">
        <v>59</v>
      </c>
      <c r="AS546" s="117">
        <v>76</v>
      </c>
      <c r="AT546" s="117">
        <v>28</v>
      </c>
      <c r="AU546" s="117">
        <v>5</v>
      </c>
      <c r="AV546" s="117">
        <v>0</v>
      </c>
      <c r="AW546" s="117">
        <v>0</v>
      </c>
      <c r="AX546" s="117">
        <v>0</v>
      </c>
      <c r="AY546" s="117">
        <v>0</v>
      </c>
      <c r="AZ546" s="117">
        <v>0</v>
      </c>
      <c r="BA546" s="117">
        <v>0</v>
      </c>
      <c r="BB546" s="117">
        <v>0</v>
      </c>
      <c r="BC546" s="117">
        <v>0</v>
      </c>
      <c r="BD546" s="117">
        <v>0</v>
      </c>
      <c r="BE546" s="117">
        <v>0</v>
      </c>
      <c r="BF546" s="117">
        <v>0</v>
      </c>
      <c r="BG546" s="117">
        <v>0</v>
      </c>
      <c r="BH546" s="117">
        <v>0</v>
      </c>
      <c r="BI546" s="117">
        <v>0</v>
      </c>
      <c r="BJ546" s="117">
        <v>0</v>
      </c>
      <c r="BK546" s="117">
        <v>0</v>
      </c>
      <c r="BL546" s="120" t="s">
        <v>1944</v>
      </c>
      <c r="BM546" s="98">
        <v>0</v>
      </c>
      <c r="BN546" s="79">
        <v>0</v>
      </c>
      <c r="BO546" s="237">
        <v>0</v>
      </c>
      <c r="BP546" s="133">
        <v>42</v>
      </c>
      <c r="BQ546" s="79">
        <v>0</v>
      </c>
      <c r="BR546" s="79">
        <v>0</v>
      </c>
      <c r="BS546" s="133">
        <v>42</v>
      </c>
      <c r="BT546" s="79">
        <v>0</v>
      </c>
      <c r="BU546" s="79">
        <v>0</v>
      </c>
      <c r="BV546" s="79">
        <v>0</v>
      </c>
      <c r="BW546" s="79">
        <v>0</v>
      </c>
      <c r="BX546" s="133">
        <v>42</v>
      </c>
      <c r="BY546" s="79">
        <v>0</v>
      </c>
      <c r="BZ546" s="79">
        <v>0</v>
      </c>
      <c r="CA546" s="241">
        <v>42</v>
      </c>
      <c r="CB546" s="79">
        <v>0</v>
      </c>
      <c r="CC546" s="79">
        <v>0</v>
      </c>
      <c r="CD546" s="79">
        <v>0</v>
      </c>
      <c r="CE546" s="79">
        <v>0</v>
      </c>
      <c r="CF546" s="79">
        <v>0</v>
      </c>
      <c r="CG546" s="79">
        <v>0</v>
      </c>
      <c r="CH546" s="79">
        <v>0</v>
      </c>
      <c r="CI546" s="81">
        <f t="shared" si="53"/>
        <v>168</v>
      </c>
      <c r="CJ546" s="260">
        <f t="shared" si="48"/>
        <v>168</v>
      </c>
      <c r="CK546" s="260">
        <f t="shared" si="49"/>
        <v>84</v>
      </c>
      <c r="CL546" s="260">
        <f t="shared" si="50"/>
        <v>126</v>
      </c>
      <c r="CM546" s="83">
        <v>5</v>
      </c>
      <c r="CN546" s="254" t="s">
        <v>4965</v>
      </c>
      <c r="CO546" s="140" t="s">
        <v>4965</v>
      </c>
      <c r="CP546" s="126" t="s">
        <v>1938</v>
      </c>
      <c r="CQ546" s="86" t="s">
        <v>4965</v>
      </c>
      <c r="CR546" s="85" t="s">
        <v>4965</v>
      </c>
      <c r="CS546" s="85" t="s">
        <v>4965</v>
      </c>
      <c r="CT546" s="85" t="s">
        <v>4965</v>
      </c>
      <c r="CU546" s="86"/>
    </row>
    <row r="547" spans="1:99" s="363" customFormat="1" ht="12" customHeight="1" x14ac:dyDescent="0.2">
      <c r="A547" s="31" t="s">
        <v>1460</v>
      </c>
      <c r="B547" s="114" t="s">
        <v>1651</v>
      </c>
      <c r="C547" s="114" t="s">
        <v>1652</v>
      </c>
      <c r="D547" s="114" t="s">
        <v>1432</v>
      </c>
      <c r="E547" s="117" t="s">
        <v>1653</v>
      </c>
      <c r="F547" s="114" t="s">
        <v>1432</v>
      </c>
      <c r="G547" s="114" t="s">
        <v>4957</v>
      </c>
      <c r="H547" s="114" t="s">
        <v>3299</v>
      </c>
      <c r="I547" s="114" t="s">
        <v>1432</v>
      </c>
      <c r="J547" s="114">
        <v>529539</v>
      </c>
      <c r="K547" s="114">
        <v>177558</v>
      </c>
      <c r="L547" s="180" t="s">
        <v>3066</v>
      </c>
      <c r="M547" s="99" t="s">
        <v>1432</v>
      </c>
      <c r="N547" s="99" t="s">
        <v>1432</v>
      </c>
      <c r="O547" s="114">
        <v>0</v>
      </c>
      <c r="P547" s="114">
        <v>1590</v>
      </c>
      <c r="Q547" s="115">
        <v>1590</v>
      </c>
      <c r="R547" s="114" t="s">
        <v>633</v>
      </c>
      <c r="S547" s="114" t="s">
        <v>266</v>
      </c>
      <c r="T547" s="99" t="s">
        <v>5049</v>
      </c>
      <c r="U547" s="116">
        <v>40998</v>
      </c>
      <c r="V547" s="114" t="s">
        <v>1439</v>
      </c>
      <c r="W547" s="99" t="s">
        <v>1432</v>
      </c>
      <c r="X547" s="114" t="s">
        <v>1442</v>
      </c>
      <c r="Y547" s="114" t="s">
        <v>1443</v>
      </c>
      <c r="Z547" s="114" t="s">
        <v>1443</v>
      </c>
      <c r="AA547" s="114" t="s">
        <v>1444</v>
      </c>
      <c r="AB547" s="387">
        <v>3.1539999999999999</v>
      </c>
      <c r="AC547" s="111" t="s">
        <v>1432</v>
      </c>
      <c r="AD547" s="112" t="s">
        <v>1432</v>
      </c>
      <c r="AE547" s="157" t="s">
        <v>3063</v>
      </c>
      <c r="AF547" s="117" t="s">
        <v>1445</v>
      </c>
      <c r="AG547" s="117"/>
      <c r="AH547" s="117">
        <v>110</v>
      </c>
      <c r="AI547" s="117">
        <v>1131</v>
      </c>
      <c r="AJ547" s="117">
        <v>95</v>
      </c>
      <c r="AK547" s="117">
        <v>436</v>
      </c>
      <c r="AL547" s="117">
        <v>645</v>
      </c>
      <c r="AM547" s="117">
        <v>305</v>
      </c>
      <c r="AN547" s="117">
        <v>109</v>
      </c>
      <c r="AO547" s="117">
        <v>0</v>
      </c>
      <c r="AP547" s="117">
        <v>0</v>
      </c>
      <c r="AQ547" s="117">
        <v>95</v>
      </c>
      <c r="AR547" s="117">
        <v>436</v>
      </c>
      <c r="AS547" s="117">
        <v>645</v>
      </c>
      <c r="AT547" s="117">
        <v>305</v>
      </c>
      <c r="AU547" s="117">
        <v>109</v>
      </c>
      <c r="AV547" s="117">
        <v>0</v>
      </c>
      <c r="AW547" s="117">
        <v>0</v>
      </c>
      <c r="AX547" s="117">
        <v>0</v>
      </c>
      <c r="AY547" s="117">
        <v>0</v>
      </c>
      <c r="AZ547" s="117">
        <v>0</v>
      </c>
      <c r="BA547" s="117">
        <v>0</v>
      </c>
      <c r="BB547" s="117">
        <v>0</v>
      </c>
      <c r="BC547" s="117">
        <v>0</v>
      </c>
      <c r="BD547" s="117">
        <v>0</v>
      </c>
      <c r="BE547" s="117">
        <v>0</v>
      </c>
      <c r="BF547" s="117">
        <v>0</v>
      </c>
      <c r="BG547" s="117">
        <v>0</v>
      </c>
      <c r="BH547" s="117">
        <v>0</v>
      </c>
      <c r="BI547" s="117">
        <v>0</v>
      </c>
      <c r="BJ547" s="117">
        <v>0</v>
      </c>
      <c r="BK547" s="117">
        <v>0</v>
      </c>
      <c r="BL547" s="120" t="s">
        <v>1944</v>
      </c>
      <c r="BM547" s="98">
        <v>0</v>
      </c>
      <c r="BN547" s="79">
        <v>0</v>
      </c>
      <c r="BO547" s="237">
        <v>0</v>
      </c>
      <c r="BP547" s="133">
        <v>72</v>
      </c>
      <c r="BQ547" s="133">
        <v>96</v>
      </c>
      <c r="BR547" s="133">
        <v>96</v>
      </c>
      <c r="BS547" s="133">
        <v>96</v>
      </c>
      <c r="BT547" s="133">
        <v>96</v>
      </c>
      <c r="BU547" s="133">
        <v>96</v>
      </c>
      <c r="BV547" s="133">
        <v>96</v>
      </c>
      <c r="BW547" s="133">
        <v>96</v>
      </c>
      <c r="BX547" s="133">
        <v>96</v>
      </c>
      <c r="BY547" s="133">
        <v>96</v>
      </c>
      <c r="BZ547" s="133">
        <v>96</v>
      </c>
      <c r="CA547" s="133">
        <v>96</v>
      </c>
      <c r="CB547" s="133">
        <v>96</v>
      </c>
      <c r="CC547" s="133">
        <v>96</v>
      </c>
      <c r="CD547" s="133">
        <v>96</v>
      </c>
      <c r="CE547" s="133">
        <v>96</v>
      </c>
      <c r="CF547" s="133">
        <v>78</v>
      </c>
      <c r="CG547" s="79">
        <v>0</v>
      </c>
      <c r="CH547" s="79">
        <v>0</v>
      </c>
      <c r="CI547" s="81">
        <f t="shared" si="53"/>
        <v>1590</v>
      </c>
      <c r="CJ547" s="260">
        <f t="shared" si="48"/>
        <v>1224</v>
      </c>
      <c r="CK547" s="260">
        <f t="shared" si="49"/>
        <v>360</v>
      </c>
      <c r="CL547" s="260">
        <f t="shared" si="50"/>
        <v>840</v>
      </c>
      <c r="CM547" s="83">
        <v>5</v>
      </c>
      <c r="CN547" s="254" t="s">
        <v>4965</v>
      </c>
      <c r="CO547" s="140" t="s">
        <v>4965</v>
      </c>
      <c r="CP547" s="126" t="s">
        <v>1938</v>
      </c>
      <c r="CQ547" s="86" t="s">
        <v>4965</v>
      </c>
      <c r="CR547" s="85" t="s">
        <v>4965</v>
      </c>
      <c r="CS547" s="85" t="s">
        <v>4965</v>
      </c>
      <c r="CT547" s="85" t="s">
        <v>4965</v>
      </c>
      <c r="CU547" s="86"/>
    </row>
    <row r="548" spans="1:99" s="363" customFormat="1" ht="12" customHeight="1" x14ac:dyDescent="0.2">
      <c r="A548" s="31" t="s">
        <v>1460</v>
      </c>
      <c r="B548" s="114" t="s">
        <v>3798</v>
      </c>
      <c r="C548" s="114" t="s">
        <v>1432</v>
      </c>
      <c r="D548" s="114" t="s">
        <v>1432</v>
      </c>
      <c r="E548" s="117" t="s">
        <v>1432</v>
      </c>
      <c r="F548" s="114" t="s">
        <v>3799</v>
      </c>
      <c r="G548" s="114" t="s">
        <v>3800</v>
      </c>
      <c r="H548" s="114" t="s">
        <v>1885</v>
      </c>
      <c r="I548" s="114" t="s">
        <v>3801</v>
      </c>
      <c r="J548" s="114">
        <v>524959</v>
      </c>
      <c r="K548" s="114">
        <v>173116</v>
      </c>
      <c r="L548" s="177" t="s">
        <v>3087</v>
      </c>
      <c r="M548" s="99" t="s">
        <v>1432</v>
      </c>
      <c r="N548" s="99" t="s">
        <v>1432</v>
      </c>
      <c r="O548" s="114">
        <v>0</v>
      </c>
      <c r="P548" s="114">
        <v>1</v>
      </c>
      <c r="Q548" s="115">
        <v>1</v>
      </c>
      <c r="R548" s="114" t="s">
        <v>3802</v>
      </c>
      <c r="S548" s="114" t="s">
        <v>1438</v>
      </c>
      <c r="T548" s="99" t="s">
        <v>3662</v>
      </c>
      <c r="U548" s="116">
        <v>40793</v>
      </c>
      <c r="V548" s="114" t="s">
        <v>1439</v>
      </c>
      <c r="W548" s="99" t="s">
        <v>1432</v>
      </c>
      <c r="X548" s="114" t="s">
        <v>1442</v>
      </c>
      <c r="Y548" s="114" t="s">
        <v>3893</v>
      </c>
      <c r="Z548" s="114" t="s">
        <v>1444</v>
      </c>
      <c r="AA548" s="114" t="s">
        <v>4720</v>
      </c>
      <c r="AB548" s="387">
        <v>6.0000000000000001E-3</v>
      </c>
      <c r="AC548" s="111" t="s">
        <v>1432</v>
      </c>
      <c r="AD548" s="112" t="s">
        <v>1432</v>
      </c>
      <c r="AE548" s="157" t="s">
        <v>3063</v>
      </c>
      <c r="AF548" s="117" t="s">
        <v>1445</v>
      </c>
      <c r="AG548" s="118"/>
      <c r="AH548" s="118"/>
      <c r="AI548" s="118"/>
      <c r="AJ548" s="117">
        <v>0</v>
      </c>
      <c r="AK548" s="117">
        <v>1</v>
      </c>
      <c r="AL548" s="117">
        <v>0</v>
      </c>
      <c r="AM548" s="117">
        <v>0</v>
      </c>
      <c r="AN548" s="117">
        <v>0</v>
      </c>
      <c r="AO548" s="117">
        <v>0</v>
      </c>
      <c r="AP548" s="117">
        <v>0</v>
      </c>
      <c r="AQ548" s="117">
        <v>0</v>
      </c>
      <c r="AR548" s="117">
        <v>1</v>
      </c>
      <c r="AS548" s="117">
        <v>0</v>
      </c>
      <c r="AT548" s="117">
        <v>0</v>
      </c>
      <c r="AU548" s="117">
        <v>0</v>
      </c>
      <c r="AV548" s="117">
        <v>0</v>
      </c>
      <c r="AW548" s="117">
        <v>0</v>
      </c>
      <c r="AX548" s="117">
        <v>0</v>
      </c>
      <c r="AY548" s="117">
        <v>0</v>
      </c>
      <c r="AZ548" s="117">
        <v>0</v>
      </c>
      <c r="BA548" s="117">
        <v>0</v>
      </c>
      <c r="BB548" s="117">
        <v>0</v>
      </c>
      <c r="BC548" s="117">
        <v>0</v>
      </c>
      <c r="BD548" s="117">
        <v>0</v>
      </c>
      <c r="BE548" s="117">
        <v>0</v>
      </c>
      <c r="BF548" s="117">
        <v>0</v>
      </c>
      <c r="BG548" s="117">
        <v>0</v>
      </c>
      <c r="BH548" s="117">
        <v>0</v>
      </c>
      <c r="BI548" s="117">
        <v>0</v>
      </c>
      <c r="BJ548" s="117">
        <v>0</v>
      </c>
      <c r="BK548" s="117">
        <v>0</v>
      </c>
      <c r="BL548" s="120" t="s">
        <v>4490</v>
      </c>
      <c r="BM548" s="98">
        <v>0</v>
      </c>
      <c r="BN548" s="79">
        <v>0</v>
      </c>
      <c r="BO548" s="241">
        <v>0.25</v>
      </c>
      <c r="BP548" s="133">
        <v>0.25</v>
      </c>
      <c r="BQ548" s="133">
        <v>0.25</v>
      </c>
      <c r="BR548" s="133">
        <v>0.25</v>
      </c>
      <c r="BS548" s="238">
        <v>0</v>
      </c>
      <c r="BT548" s="79">
        <v>0</v>
      </c>
      <c r="BU548" s="79">
        <v>0</v>
      </c>
      <c r="BV548" s="79">
        <v>0</v>
      </c>
      <c r="BW548" s="79">
        <v>0</v>
      </c>
      <c r="BX548" s="79">
        <v>0</v>
      </c>
      <c r="BY548" s="79">
        <v>0</v>
      </c>
      <c r="BZ548" s="79">
        <v>0</v>
      </c>
      <c r="CA548" s="79">
        <v>0</v>
      </c>
      <c r="CB548" s="79">
        <v>0</v>
      </c>
      <c r="CC548" s="79">
        <v>0</v>
      </c>
      <c r="CD548" s="79">
        <v>0</v>
      </c>
      <c r="CE548" s="79">
        <v>0</v>
      </c>
      <c r="CF548" s="79">
        <v>0</v>
      </c>
      <c r="CG548" s="79">
        <v>0</v>
      </c>
      <c r="CH548" s="79">
        <v>0</v>
      </c>
      <c r="CI548" s="81">
        <f t="shared" si="53"/>
        <v>1</v>
      </c>
      <c r="CJ548" s="260">
        <f t="shared" si="48"/>
        <v>1</v>
      </c>
      <c r="CK548" s="260">
        <f t="shared" si="49"/>
        <v>1</v>
      </c>
      <c r="CL548" s="260">
        <f t="shared" si="50"/>
        <v>1</v>
      </c>
      <c r="CM548" s="83">
        <v>9</v>
      </c>
      <c r="CN548" s="254" t="s">
        <v>4965</v>
      </c>
      <c r="CO548" s="140" t="s">
        <v>4965</v>
      </c>
      <c r="CP548" s="258" t="s">
        <v>4965</v>
      </c>
      <c r="CQ548" s="86" t="s">
        <v>4965</v>
      </c>
      <c r="CR548" s="85" t="s">
        <v>4965</v>
      </c>
      <c r="CS548" s="85" t="s">
        <v>4965</v>
      </c>
      <c r="CT548" s="85" t="s">
        <v>4965</v>
      </c>
      <c r="CU548" s="86"/>
    </row>
    <row r="549" spans="1:99" ht="12" customHeight="1" x14ac:dyDescent="0.2">
      <c r="A549" s="31" t="s">
        <v>1460</v>
      </c>
      <c r="B549" s="114" t="s">
        <v>3803</v>
      </c>
      <c r="C549" s="114" t="s">
        <v>1432</v>
      </c>
      <c r="D549" s="114" t="s">
        <v>1432</v>
      </c>
      <c r="E549" s="117" t="s">
        <v>1432</v>
      </c>
      <c r="F549" s="114" t="s">
        <v>1157</v>
      </c>
      <c r="G549" s="114" t="s">
        <v>3804</v>
      </c>
      <c r="H549" s="114" t="s">
        <v>1435</v>
      </c>
      <c r="I549" s="114" t="s">
        <v>3805</v>
      </c>
      <c r="J549" s="114">
        <v>528674</v>
      </c>
      <c r="K549" s="114">
        <v>172615</v>
      </c>
      <c r="L549" s="177" t="s">
        <v>3077</v>
      </c>
      <c r="M549" s="99" t="s">
        <v>1432</v>
      </c>
      <c r="N549" s="99" t="s">
        <v>1432</v>
      </c>
      <c r="O549" s="114">
        <v>1</v>
      </c>
      <c r="P549" s="114">
        <v>3</v>
      </c>
      <c r="Q549" s="115">
        <v>2</v>
      </c>
      <c r="R549" s="114" t="s">
        <v>3806</v>
      </c>
      <c r="S549" s="114" t="s">
        <v>1438</v>
      </c>
      <c r="T549" s="99" t="s">
        <v>4853</v>
      </c>
      <c r="U549" s="116">
        <v>40842</v>
      </c>
      <c r="V549" s="114" t="s">
        <v>1439</v>
      </c>
      <c r="W549" s="99" t="s">
        <v>1432</v>
      </c>
      <c r="X549" s="114" t="s">
        <v>1442</v>
      </c>
      <c r="Y549" s="114" t="s">
        <v>1453</v>
      </c>
      <c r="Z549" s="114" t="s">
        <v>1444</v>
      </c>
      <c r="AA549" s="114" t="s">
        <v>1454</v>
      </c>
      <c r="AB549" s="387">
        <v>2.1000000000000001E-2</v>
      </c>
      <c r="AC549" s="111" t="s">
        <v>1432</v>
      </c>
      <c r="AD549" s="112" t="s">
        <v>1432</v>
      </c>
      <c r="AE549" s="157" t="s">
        <v>3063</v>
      </c>
      <c r="AF549" s="117" t="s">
        <v>1445</v>
      </c>
      <c r="AG549" s="118"/>
      <c r="AH549" s="118"/>
      <c r="AI549" s="118"/>
      <c r="AJ549" s="117">
        <v>0</v>
      </c>
      <c r="AK549" s="117">
        <v>0</v>
      </c>
      <c r="AL549" s="117">
        <v>2</v>
      </c>
      <c r="AM549" s="117">
        <v>1</v>
      </c>
      <c r="AN549" s="117">
        <v>0</v>
      </c>
      <c r="AO549" s="117">
        <v>-1</v>
      </c>
      <c r="AP549" s="117">
        <v>0</v>
      </c>
      <c r="AQ549" s="117">
        <v>0</v>
      </c>
      <c r="AR549" s="117">
        <v>0</v>
      </c>
      <c r="AS549" s="117">
        <v>2</v>
      </c>
      <c r="AT549" s="117">
        <v>1</v>
      </c>
      <c r="AU549" s="117">
        <v>0</v>
      </c>
      <c r="AV549" s="117">
        <v>0</v>
      </c>
      <c r="AW549" s="117">
        <v>0</v>
      </c>
      <c r="AX549" s="117">
        <v>0</v>
      </c>
      <c r="AY549" s="117">
        <v>0</v>
      </c>
      <c r="AZ549" s="117">
        <v>0</v>
      </c>
      <c r="BA549" s="117">
        <v>0</v>
      </c>
      <c r="BB549" s="117">
        <v>0</v>
      </c>
      <c r="BC549" s="117">
        <v>-1</v>
      </c>
      <c r="BD549" s="117">
        <v>0</v>
      </c>
      <c r="BE549" s="117">
        <v>0</v>
      </c>
      <c r="BF549" s="117">
        <v>0</v>
      </c>
      <c r="BG549" s="117">
        <v>0</v>
      </c>
      <c r="BH549" s="117">
        <v>0</v>
      </c>
      <c r="BI549" s="117">
        <v>0</v>
      </c>
      <c r="BJ549" s="117">
        <v>0</v>
      </c>
      <c r="BK549" s="117">
        <v>0</v>
      </c>
      <c r="BL549" s="120" t="s">
        <v>4490</v>
      </c>
      <c r="BM549" s="98">
        <v>0</v>
      </c>
      <c r="BN549" s="79">
        <v>0</v>
      </c>
      <c r="BO549" s="241">
        <v>0.5</v>
      </c>
      <c r="BP549" s="133">
        <v>0.5</v>
      </c>
      <c r="BQ549" s="133">
        <v>0.5</v>
      </c>
      <c r="BR549" s="133">
        <v>0.5</v>
      </c>
      <c r="BS549" s="238">
        <v>0</v>
      </c>
      <c r="BT549" s="79">
        <v>0</v>
      </c>
      <c r="BU549" s="79">
        <v>0</v>
      </c>
      <c r="BV549" s="79">
        <v>0</v>
      </c>
      <c r="BW549" s="79">
        <v>0</v>
      </c>
      <c r="BX549" s="79">
        <v>0</v>
      </c>
      <c r="BY549" s="79">
        <v>0</v>
      </c>
      <c r="BZ549" s="79">
        <v>0</v>
      </c>
      <c r="CA549" s="79">
        <v>0</v>
      </c>
      <c r="CB549" s="79">
        <v>0</v>
      </c>
      <c r="CC549" s="79">
        <v>0</v>
      </c>
      <c r="CD549" s="79">
        <v>0</v>
      </c>
      <c r="CE549" s="79">
        <v>0</v>
      </c>
      <c r="CF549" s="79">
        <v>0</v>
      </c>
      <c r="CG549" s="79">
        <v>0</v>
      </c>
      <c r="CH549" s="79">
        <v>0</v>
      </c>
      <c r="CI549" s="81">
        <f t="shared" si="53"/>
        <v>2</v>
      </c>
      <c r="CJ549" s="260">
        <f t="shared" si="48"/>
        <v>2</v>
      </c>
      <c r="CK549" s="260">
        <f t="shared" si="49"/>
        <v>2</v>
      </c>
      <c r="CL549" s="260">
        <f t="shared" si="50"/>
        <v>2</v>
      </c>
      <c r="CM549" s="83">
        <v>9</v>
      </c>
      <c r="CN549" s="254" t="s">
        <v>4965</v>
      </c>
      <c r="CO549" s="140" t="s">
        <v>4965</v>
      </c>
      <c r="CP549" s="258" t="s">
        <v>4965</v>
      </c>
      <c r="CQ549" s="86" t="s">
        <v>4965</v>
      </c>
      <c r="CR549" s="85" t="s">
        <v>4965</v>
      </c>
      <c r="CS549" s="85" t="s">
        <v>4965</v>
      </c>
      <c r="CT549" s="85" t="s">
        <v>4965</v>
      </c>
      <c r="CU549" s="86"/>
    </row>
    <row r="550" spans="1:99" s="363" customFormat="1" ht="12" customHeight="1" x14ac:dyDescent="0.2">
      <c r="A550" s="31" t="s">
        <v>1460</v>
      </c>
      <c r="B550" s="114" t="s">
        <v>3808</v>
      </c>
      <c r="C550" s="114" t="s">
        <v>1432</v>
      </c>
      <c r="D550" s="114" t="s">
        <v>1432</v>
      </c>
      <c r="E550" s="117" t="s">
        <v>1432</v>
      </c>
      <c r="F550" s="114" t="s">
        <v>3809</v>
      </c>
      <c r="G550" s="114" t="s">
        <v>4210</v>
      </c>
      <c r="H550" s="114" t="s">
        <v>2717</v>
      </c>
      <c r="I550" s="114" t="s">
        <v>3810</v>
      </c>
      <c r="J550" s="114">
        <v>527663</v>
      </c>
      <c r="K550" s="114">
        <v>174334</v>
      </c>
      <c r="L550" s="177" t="s">
        <v>3084</v>
      </c>
      <c r="M550" s="99" t="s">
        <v>1432</v>
      </c>
      <c r="N550" s="99" t="s">
        <v>1432</v>
      </c>
      <c r="O550" s="114">
        <v>1</v>
      </c>
      <c r="P550" s="114">
        <v>2</v>
      </c>
      <c r="Q550" s="115">
        <v>1</v>
      </c>
      <c r="R550" s="114" t="s">
        <v>3811</v>
      </c>
      <c r="S550" s="114" t="s">
        <v>1438</v>
      </c>
      <c r="T550" s="99" t="s">
        <v>3662</v>
      </c>
      <c r="U550" s="116">
        <v>40794</v>
      </c>
      <c r="V550" s="114" t="s">
        <v>1439</v>
      </c>
      <c r="W550" s="99" t="s">
        <v>1432</v>
      </c>
      <c r="X550" s="114" t="s">
        <v>1442</v>
      </c>
      <c r="Y550" s="114" t="s">
        <v>1453</v>
      </c>
      <c r="Z550" s="114" t="s">
        <v>1444</v>
      </c>
      <c r="AA550" s="114" t="s">
        <v>2723</v>
      </c>
      <c r="AB550" s="387">
        <v>8.0000000000000002E-3</v>
      </c>
      <c r="AC550" s="111" t="s">
        <v>1432</v>
      </c>
      <c r="AD550" s="112" t="s">
        <v>1432</v>
      </c>
      <c r="AE550" s="157" t="s">
        <v>3063</v>
      </c>
      <c r="AF550" s="117" t="s">
        <v>1445</v>
      </c>
      <c r="AG550" s="118"/>
      <c r="AH550" s="118"/>
      <c r="AI550" s="118"/>
      <c r="AJ550" s="117">
        <v>0</v>
      </c>
      <c r="AK550" s="117">
        <v>0</v>
      </c>
      <c r="AL550" s="117">
        <v>2</v>
      </c>
      <c r="AM550" s="117">
        <v>-1</v>
      </c>
      <c r="AN550" s="117">
        <v>0</v>
      </c>
      <c r="AO550" s="117">
        <v>0</v>
      </c>
      <c r="AP550" s="117">
        <v>0</v>
      </c>
      <c r="AQ550" s="117">
        <v>0</v>
      </c>
      <c r="AR550" s="117">
        <v>0</v>
      </c>
      <c r="AS550" s="117">
        <v>2</v>
      </c>
      <c r="AT550" s="117">
        <v>-1</v>
      </c>
      <c r="AU550" s="117">
        <v>0</v>
      </c>
      <c r="AV550" s="117">
        <v>0</v>
      </c>
      <c r="AW550" s="117">
        <v>0</v>
      </c>
      <c r="AX550" s="117">
        <v>0</v>
      </c>
      <c r="AY550" s="117">
        <v>0</v>
      </c>
      <c r="AZ550" s="117">
        <v>0</v>
      </c>
      <c r="BA550" s="117">
        <v>0</v>
      </c>
      <c r="BB550" s="117">
        <v>0</v>
      </c>
      <c r="BC550" s="117">
        <v>0</v>
      </c>
      <c r="BD550" s="117">
        <v>0</v>
      </c>
      <c r="BE550" s="117">
        <v>0</v>
      </c>
      <c r="BF550" s="117">
        <v>0</v>
      </c>
      <c r="BG550" s="117">
        <v>0</v>
      </c>
      <c r="BH550" s="117">
        <v>0</v>
      </c>
      <c r="BI550" s="117">
        <v>0</v>
      </c>
      <c r="BJ550" s="117">
        <v>0</v>
      </c>
      <c r="BK550" s="117">
        <v>0</v>
      </c>
      <c r="BL550" s="120" t="s">
        <v>4490</v>
      </c>
      <c r="BM550" s="98">
        <v>0</v>
      </c>
      <c r="BN550" s="79">
        <v>0</v>
      </c>
      <c r="BO550" s="241">
        <v>0.25</v>
      </c>
      <c r="BP550" s="133">
        <v>0.25</v>
      </c>
      <c r="BQ550" s="133">
        <v>0.25</v>
      </c>
      <c r="BR550" s="133">
        <v>0.25</v>
      </c>
      <c r="BS550" s="238">
        <v>0</v>
      </c>
      <c r="BT550" s="79">
        <v>0</v>
      </c>
      <c r="BU550" s="79">
        <v>0</v>
      </c>
      <c r="BV550" s="79">
        <v>0</v>
      </c>
      <c r="BW550" s="79">
        <v>0</v>
      </c>
      <c r="BX550" s="79">
        <v>0</v>
      </c>
      <c r="BY550" s="79">
        <v>0</v>
      </c>
      <c r="BZ550" s="79">
        <v>0</v>
      </c>
      <c r="CA550" s="79">
        <v>0</v>
      </c>
      <c r="CB550" s="79">
        <v>0</v>
      </c>
      <c r="CC550" s="79">
        <v>0</v>
      </c>
      <c r="CD550" s="79">
        <v>0</v>
      </c>
      <c r="CE550" s="79">
        <v>0</v>
      </c>
      <c r="CF550" s="79">
        <v>0</v>
      </c>
      <c r="CG550" s="79">
        <v>0</v>
      </c>
      <c r="CH550" s="79">
        <v>0</v>
      </c>
      <c r="CI550" s="81">
        <f t="shared" si="53"/>
        <v>1</v>
      </c>
      <c r="CJ550" s="260">
        <f t="shared" si="48"/>
        <v>1</v>
      </c>
      <c r="CK550" s="260">
        <f t="shared" si="49"/>
        <v>1</v>
      </c>
      <c r="CL550" s="260">
        <f t="shared" si="50"/>
        <v>1</v>
      </c>
      <c r="CM550" s="83">
        <v>9</v>
      </c>
      <c r="CN550" s="254" t="s">
        <v>4965</v>
      </c>
      <c r="CO550" s="140" t="s">
        <v>4965</v>
      </c>
      <c r="CP550" s="258" t="s">
        <v>4965</v>
      </c>
      <c r="CQ550" s="86" t="s">
        <v>4965</v>
      </c>
      <c r="CR550" s="85" t="s">
        <v>4965</v>
      </c>
      <c r="CS550" s="85" t="s">
        <v>4965</v>
      </c>
      <c r="CT550" s="85" t="s">
        <v>4965</v>
      </c>
      <c r="CU550" s="86"/>
    </row>
    <row r="551" spans="1:99" s="363" customFormat="1" ht="12" customHeight="1" x14ac:dyDescent="0.2">
      <c r="A551" s="31" t="s">
        <v>1460</v>
      </c>
      <c r="B551" s="114" t="s">
        <v>3812</v>
      </c>
      <c r="C551" s="114" t="s">
        <v>1432</v>
      </c>
      <c r="D551" s="114" t="s">
        <v>1432</v>
      </c>
      <c r="E551" s="117" t="s">
        <v>1432</v>
      </c>
      <c r="F551" s="114" t="s">
        <v>3813</v>
      </c>
      <c r="G551" s="114" t="s">
        <v>3814</v>
      </c>
      <c r="H551" s="114" t="s">
        <v>1458</v>
      </c>
      <c r="I551" s="114" t="s">
        <v>3815</v>
      </c>
      <c r="J551" s="114">
        <v>522928</v>
      </c>
      <c r="K551" s="114">
        <v>175403</v>
      </c>
      <c r="L551" s="177" t="s">
        <v>521</v>
      </c>
      <c r="M551" s="99" t="s">
        <v>1432</v>
      </c>
      <c r="N551" s="99" t="s">
        <v>1432</v>
      </c>
      <c r="O551" s="114">
        <v>1</v>
      </c>
      <c r="P551" s="114">
        <v>2</v>
      </c>
      <c r="Q551" s="115">
        <v>1</v>
      </c>
      <c r="R551" s="114" t="s">
        <v>3816</v>
      </c>
      <c r="S551" s="114" t="s">
        <v>1438</v>
      </c>
      <c r="T551" s="99" t="s">
        <v>3817</v>
      </c>
      <c r="U551" s="116">
        <v>40829</v>
      </c>
      <c r="V551" s="114" t="s">
        <v>1439</v>
      </c>
      <c r="W551" s="99" t="s">
        <v>1432</v>
      </c>
      <c r="X551" s="114" t="s">
        <v>1442</v>
      </c>
      <c r="Y551" s="114" t="s">
        <v>1453</v>
      </c>
      <c r="Z551" s="114" t="s">
        <v>1444</v>
      </c>
      <c r="AA551" s="114" t="s">
        <v>1454</v>
      </c>
      <c r="AB551" s="387">
        <v>2.3E-2</v>
      </c>
      <c r="AC551" s="111" t="s">
        <v>1432</v>
      </c>
      <c r="AD551" s="112" t="s">
        <v>1432</v>
      </c>
      <c r="AE551" s="157" t="s">
        <v>3063</v>
      </c>
      <c r="AF551" s="117" t="s">
        <v>1445</v>
      </c>
      <c r="AG551" s="118"/>
      <c r="AH551" s="118"/>
      <c r="AI551" s="118"/>
      <c r="AJ551" s="117">
        <v>0</v>
      </c>
      <c r="AK551" s="117">
        <v>0</v>
      </c>
      <c r="AL551" s="117">
        <v>0</v>
      </c>
      <c r="AM551" s="117">
        <v>1</v>
      </c>
      <c r="AN551" s="117">
        <v>1</v>
      </c>
      <c r="AO551" s="117">
        <v>-1</v>
      </c>
      <c r="AP551" s="117">
        <v>0</v>
      </c>
      <c r="AQ551" s="117">
        <v>0</v>
      </c>
      <c r="AR551" s="117">
        <v>0</v>
      </c>
      <c r="AS551" s="117">
        <v>0</v>
      </c>
      <c r="AT551" s="117">
        <v>0</v>
      </c>
      <c r="AU551" s="117">
        <v>0</v>
      </c>
      <c r="AV551" s="117">
        <v>0</v>
      </c>
      <c r="AW551" s="117">
        <v>0</v>
      </c>
      <c r="AX551" s="117">
        <v>0</v>
      </c>
      <c r="AY551" s="117">
        <v>0</v>
      </c>
      <c r="AZ551" s="117">
        <v>0</v>
      </c>
      <c r="BA551" s="117">
        <v>1</v>
      </c>
      <c r="BB551" s="117">
        <v>1</v>
      </c>
      <c r="BC551" s="117">
        <v>-1</v>
      </c>
      <c r="BD551" s="117">
        <v>0</v>
      </c>
      <c r="BE551" s="117">
        <v>0</v>
      </c>
      <c r="BF551" s="117">
        <v>0</v>
      </c>
      <c r="BG551" s="117">
        <v>0</v>
      </c>
      <c r="BH551" s="117">
        <v>0</v>
      </c>
      <c r="BI551" s="117">
        <v>0</v>
      </c>
      <c r="BJ551" s="117">
        <v>0</v>
      </c>
      <c r="BK551" s="117">
        <v>0</v>
      </c>
      <c r="BL551" s="120" t="s">
        <v>4490</v>
      </c>
      <c r="BM551" s="98">
        <v>0</v>
      </c>
      <c r="BN551" s="79">
        <v>0</v>
      </c>
      <c r="BO551" s="241">
        <v>0.25</v>
      </c>
      <c r="BP551" s="133">
        <v>0.25</v>
      </c>
      <c r="BQ551" s="133">
        <v>0.25</v>
      </c>
      <c r="BR551" s="133">
        <v>0.25</v>
      </c>
      <c r="BS551" s="238">
        <v>0</v>
      </c>
      <c r="BT551" s="79">
        <v>0</v>
      </c>
      <c r="BU551" s="79">
        <v>0</v>
      </c>
      <c r="BV551" s="79">
        <v>0</v>
      </c>
      <c r="BW551" s="79">
        <v>0</v>
      </c>
      <c r="BX551" s="79">
        <v>0</v>
      </c>
      <c r="BY551" s="79">
        <v>0</v>
      </c>
      <c r="BZ551" s="79">
        <v>0</v>
      </c>
      <c r="CA551" s="79">
        <v>0</v>
      </c>
      <c r="CB551" s="79">
        <v>0</v>
      </c>
      <c r="CC551" s="79">
        <v>0</v>
      </c>
      <c r="CD551" s="79">
        <v>0</v>
      </c>
      <c r="CE551" s="79">
        <v>0</v>
      </c>
      <c r="CF551" s="79">
        <v>0</v>
      </c>
      <c r="CG551" s="79">
        <v>0</v>
      </c>
      <c r="CH551" s="79">
        <v>0</v>
      </c>
      <c r="CI551" s="81">
        <f t="shared" si="53"/>
        <v>1</v>
      </c>
      <c r="CJ551" s="260">
        <f t="shared" si="48"/>
        <v>1</v>
      </c>
      <c r="CK551" s="260">
        <f t="shared" si="49"/>
        <v>1</v>
      </c>
      <c r="CL551" s="260">
        <f t="shared" si="50"/>
        <v>1</v>
      </c>
      <c r="CM551" s="83">
        <v>9</v>
      </c>
      <c r="CN551" s="254" t="s">
        <v>4965</v>
      </c>
      <c r="CO551" s="140" t="s">
        <v>4965</v>
      </c>
      <c r="CP551" s="258" t="s">
        <v>4965</v>
      </c>
      <c r="CQ551" s="86" t="s">
        <v>4965</v>
      </c>
      <c r="CR551" s="85" t="s">
        <v>4965</v>
      </c>
      <c r="CS551" s="85" t="s">
        <v>4965</v>
      </c>
      <c r="CT551" s="85" t="s">
        <v>4965</v>
      </c>
      <c r="CU551" s="86"/>
    </row>
    <row r="552" spans="1:99" s="363" customFormat="1" ht="12" customHeight="1" x14ac:dyDescent="0.2">
      <c r="A552" s="31" t="s">
        <v>1460</v>
      </c>
      <c r="B552" s="114" t="s">
        <v>3819</v>
      </c>
      <c r="C552" s="114" t="s">
        <v>1432</v>
      </c>
      <c r="D552" s="114" t="s">
        <v>1432</v>
      </c>
      <c r="E552" s="117" t="s">
        <v>1432</v>
      </c>
      <c r="F552" s="114" t="s">
        <v>4200</v>
      </c>
      <c r="G552" s="114" t="s">
        <v>3820</v>
      </c>
      <c r="H552" s="114" t="s">
        <v>1458</v>
      </c>
      <c r="I552" s="114" t="s">
        <v>3821</v>
      </c>
      <c r="J552" s="114">
        <v>523256</v>
      </c>
      <c r="K552" s="114">
        <v>175708</v>
      </c>
      <c r="L552" s="177" t="s">
        <v>3088</v>
      </c>
      <c r="M552" s="99" t="s">
        <v>1432</v>
      </c>
      <c r="N552" s="99" t="s">
        <v>1432</v>
      </c>
      <c r="O552" s="114">
        <v>1</v>
      </c>
      <c r="P552" s="114">
        <v>1</v>
      </c>
      <c r="Q552" s="115">
        <v>0</v>
      </c>
      <c r="R552" s="114" t="s">
        <v>4285</v>
      </c>
      <c r="S552" s="114" t="s">
        <v>1438</v>
      </c>
      <c r="T552" s="99" t="s">
        <v>4286</v>
      </c>
      <c r="U552" s="116">
        <v>40805</v>
      </c>
      <c r="V552" s="114" t="s">
        <v>1439</v>
      </c>
      <c r="W552" s="99" t="s">
        <v>1432</v>
      </c>
      <c r="X552" s="114" t="s">
        <v>1442</v>
      </c>
      <c r="Y552" s="114" t="s">
        <v>1443</v>
      </c>
      <c r="Z552" s="114" t="s">
        <v>1444</v>
      </c>
      <c r="AA552" s="114" t="s">
        <v>2713</v>
      </c>
      <c r="AB552" s="387">
        <v>2.5999999999999999E-2</v>
      </c>
      <c r="AC552" s="111" t="s">
        <v>1432</v>
      </c>
      <c r="AD552" s="112" t="s">
        <v>1432</v>
      </c>
      <c r="AE552" s="157" t="s">
        <v>3063</v>
      </c>
      <c r="AF552" s="117" t="s">
        <v>1445</v>
      </c>
      <c r="AG552" s="118"/>
      <c r="AH552" s="117">
        <v>0</v>
      </c>
      <c r="AI552" s="117">
        <v>0</v>
      </c>
      <c r="AJ552" s="117">
        <v>0</v>
      </c>
      <c r="AK552" s="117">
        <v>0</v>
      </c>
      <c r="AL552" s="117">
        <v>0</v>
      </c>
      <c r="AM552" s="117">
        <v>-1</v>
      </c>
      <c r="AN552" s="117">
        <v>0</v>
      </c>
      <c r="AO552" s="117">
        <v>1</v>
      </c>
      <c r="AP552" s="117">
        <v>0</v>
      </c>
      <c r="AQ552" s="117">
        <v>0</v>
      </c>
      <c r="AR552" s="117">
        <v>0</v>
      </c>
      <c r="AS552" s="117">
        <v>0</v>
      </c>
      <c r="AT552" s="117">
        <v>0</v>
      </c>
      <c r="AU552" s="117">
        <v>0</v>
      </c>
      <c r="AV552" s="117">
        <v>0</v>
      </c>
      <c r="AW552" s="117">
        <v>0</v>
      </c>
      <c r="AX552" s="117">
        <v>0</v>
      </c>
      <c r="AY552" s="117">
        <v>0</v>
      </c>
      <c r="AZ552" s="117">
        <v>0</v>
      </c>
      <c r="BA552" s="117">
        <v>-1</v>
      </c>
      <c r="BB552" s="117">
        <v>0</v>
      </c>
      <c r="BC552" s="117">
        <v>1</v>
      </c>
      <c r="BD552" s="117">
        <v>0</v>
      </c>
      <c r="BE552" s="117">
        <v>0</v>
      </c>
      <c r="BF552" s="117">
        <v>0</v>
      </c>
      <c r="BG552" s="117">
        <v>0</v>
      </c>
      <c r="BH552" s="117">
        <v>0</v>
      </c>
      <c r="BI552" s="117">
        <v>0</v>
      </c>
      <c r="BJ552" s="117">
        <v>0</v>
      </c>
      <c r="BK552" s="117">
        <v>0</v>
      </c>
      <c r="BL552" s="120"/>
      <c r="BM552" s="179">
        <f>Q552</f>
        <v>0</v>
      </c>
      <c r="BN552" s="79">
        <v>0</v>
      </c>
      <c r="BO552" s="237">
        <v>0</v>
      </c>
      <c r="BP552" s="79">
        <v>0</v>
      </c>
      <c r="BQ552" s="79">
        <v>0</v>
      </c>
      <c r="BR552" s="79">
        <v>0</v>
      </c>
      <c r="BS552" s="238">
        <v>0</v>
      </c>
      <c r="BT552" s="79">
        <v>0</v>
      </c>
      <c r="BU552" s="79">
        <v>0</v>
      </c>
      <c r="BV552" s="79">
        <v>0</v>
      </c>
      <c r="BW552" s="79">
        <v>0</v>
      </c>
      <c r="BX552" s="79">
        <v>0</v>
      </c>
      <c r="BY552" s="79">
        <v>0</v>
      </c>
      <c r="BZ552" s="79">
        <v>0</v>
      </c>
      <c r="CA552" s="79">
        <v>0</v>
      </c>
      <c r="CB552" s="79">
        <v>0</v>
      </c>
      <c r="CC552" s="79">
        <v>0</v>
      </c>
      <c r="CD552" s="79">
        <v>0</v>
      </c>
      <c r="CE552" s="79">
        <v>0</v>
      </c>
      <c r="CF552" s="79">
        <v>0</v>
      </c>
      <c r="CG552" s="79">
        <v>0</v>
      </c>
      <c r="CH552" s="79">
        <v>0</v>
      </c>
      <c r="CI552" s="81">
        <f t="shared" si="53"/>
        <v>0</v>
      </c>
      <c r="CJ552" s="131">
        <f t="shared" si="48"/>
        <v>0</v>
      </c>
      <c r="CK552" s="131">
        <f t="shared" si="49"/>
        <v>0</v>
      </c>
      <c r="CL552" s="131">
        <f t="shared" si="50"/>
        <v>0</v>
      </c>
      <c r="CM552" s="83">
        <v>4</v>
      </c>
      <c r="CN552" s="254" t="s">
        <v>4965</v>
      </c>
      <c r="CO552" s="140" t="s">
        <v>4965</v>
      </c>
      <c r="CP552" s="258" t="s">
        <v>4965</v>
      </c>
      <c r="CQ552" s="86" t="s">
        <v>4965</v>
      </c>
      <c r="CR552" s="85" t="s">
        <v>4965</v>
      </c>
      <c r="CS552" s="85" t="s">
        <v>4965</v>
      </c>
      <c r="CT552" s="85" t="s">
        <v>4965</v>
      </c>
      <c r="CU552" s="86"/>
    </row>
    <row r="553" spans="1:99" s="363" customFormat="1" ht="12" customHeight="1" x14ac:dyDescent="0.2">
      <c r="A553" s="31" t="s">
        <v>1460</v>
      </c>
      <c r="B553" s="114" t="s">
        <v>4287</v>
      </c>
      <c r="C553" s="114" t="s">
        <v>1432</v>
      </c>
      <c r="D553" s="114" t="s">
        <v>1432</v>
      </c>
      <c r="E553" s="117" t="s">
        <v>1432</v>
      </c>
      <c r="F553" s="114" t="s">
        <v>4288</v>
      </c>
      <c r="G553" s="114" t="s">
        <v>929</v>
      </c>
      <c r="H553" s="114" t="s">
        <v>1435</v>
      </c>
      <c r="I553" s="114" t="s">
        <v>1874</v>
      </c>
      <c r="J553" s="114">
        <v>527733</v>
      </c>
      <c r="K553" s="114">
        <v>171898</v>
      </c>
      <c r="L553" s="177" t="s">
        <v>3069</v>
      </c>
      <c r="M553" s="99" t="s">
        <v>1432</v>
      </c>
      <c r="N553" s="99" t="s">
        <v>1432</v>
      </c>
      <c r="O553" s="114">
        <v>1</v>
      </c>
      <c r="P553" s="114">
        <v>3</v>
      </c>
      <c r="Q553" s="115">
        <v>2</v>
      </c>
      <c r="R553" s="114" t="s">
        <v>4289</v>
      </c>
      <c r="S553" s="114" t="s">
        <v>1438</v>
      </c>
      <c r="T553" s="99" t="s">
        <v>4290</v>
      </c>
      <c r="U553" s="116">
        <v>41024</v>
      </c>
      <c r="V553" s="114" t="s">
        <v>1439</v>
      </c>
      <c r="W553" s="99" t="s">
        <v>1432</v>
      </c>
      <c r="X553" s="114" t="s">
        <v>1442</v>
      </c>
      <c r="Y553" s="114" t="s">
        <v>1453</v>
      </c>
      <c r="Z553" s="114" t="s">
        <v>1444</v>
      </c>
      <c r="AA553" s="114" t="s">
        <v>2723</v>
      </c>
      <c r="AB553" s="387">
        <v>8.0000000000000002E-3</v>
      </c>
      <c r="AC553" s="111" t="s">
        <v>1432</v>
      </c>
      <c r="AD553" s="112" t="s">
        <v>1432</v>
      </c>
      <c r="AE553" s="157" t="s">
        <v>3063</v>
      </c>
      <c r="AF553" s="117" t="s">
        <v>1445</v>
      </c>
      <c r="AG553" s="118"/>
      <c r="AH553" s="118">
        <v>0</v>
      </c>
      <c r="AI553" s="118">
        <v>0</v>
      </c>
      <c r="AJ553" s="117">
        <v>1</v>
      </c>
      <c r="AK553" s="117">
        <v>1</v>
      </c>
      <c r="AL553" s="117">
        <v>1</v>
      </c>
      <c r="AM553" s="117">
        <v>0</v>
      </c>
      <c r="AN553" s="117">
        <v>0</v>
      </c>
      <c r="AO553" s="117">
        <v>-1</v>
      </c>
      <c r="AP553" s="117">
        <v>0</v>
      </c>
      <c r="AQ553" s="117">
        <v>1</v>
      </c>
      <c r="AR553" s="117">
        <v>1</v>
      </c>
      <c r="AS553" s="117">
        <v>1</v>
      </c>
      <c r="AT553" s="117">
        <v>0</v>
      </c>
      <c r="AU553" s="117">
        <v>0</v>
      </c>
      <c r="AV553" s="117">
        <v>-1</v>
      </c>
      <c r="AW553" s="117">
        <v>0</v>
      </c>
      <c r="AX553" s="117">
        <v>0</v>
      </c>
      <c r="AY553" s="117">
        <v>0</v>
      </c>
      <c r="AZ553" s="117">
        <v>0</v>
      </c>
      <c r="BA553" s="117">
        <v>0</v>
      </c>
      <c r="BB553" s="117">
        <v>0</v>
      </c>
      <c r="BC553" s="117">
        <v>0</v>
      </c>
      <c r="BD553" s="117">
        <v>0</v>
      </c>
      <c r="BE553" s="117">
        <v>0</v>
      </c>
      <c r="BF553" s="117">
        <v>0</v>
      </c>
      <c r="BG553" s="117">
        <v>0</v>
      </c>
      <c r="BH553" s="117">
        <v>0</v>
      </c>
      <c r="BI553" s="117">
        <v>0</v>
      </c>
      <c r="BJ553" s="117">
        <v>0</v>
      </c>
      <c r="BK553" s="117">
        <v>0</v>
      </c>
      <c r="BL553" s="120" t="s">
        <v>4490</v>
      </c>
      <c r="BM553" s="98">
        <v>0</v>
      </c>
      <c r="BN553" s="79">
        <v>0</v>
      </c>
      <c r="BO553" s="241">
        <v>0.5</v>
      </c>
      <c r="BP553" s="133">
        <v>0.5</v>
      </c>
      <c r="BQ553" s="133">
        <v>0.5</v>
      </c>
      <c r="BR553" s="133">
        <v>0.5</v>
      </c>
      <c r="BS553" s="238">
        <v>0</v>
      </c>
      <c r="BT553" s="79">
        <v>0</v>
      </c>
      <c r="BU553" s="79">
        <v>0</v>
      </c>
      <c r="BV553" s="79">
        <v>0</v>
      </c>
      <c r="BW553" s="79">
        <v>0</v>
      </c>
      <c r="BX553" s="79">
        <v>0</v>
      </c>
      <c r="BY553" s="79">
        <v>0</v>
      </c>
      <c r="BZ553" s="79">
        <v>0</v>
      </c>
      <c r="CA553" s="79">
        <v>0</v>
      </c>
      <c r="CB553" s="79">
        <v>0</v>
      </c>
      <c r="CC553" s="79">
        <v>0</v>
      </c>
      <c r="CD553" s="79">
        <v>0</v>
      </c>
      <c r="CE553" s="79">
        <v>0</v>
      </c>
      <c r="CF553" s="79">
        <v>0</v>
      </c>
      <c r="CG553" s="79">
        <v>0</v>
      </c>
      <c r="CH553" s="79">
        <v>0</v>
      </c>
      <c r="CI553" s="81">
        <f t="shared" si="53"/>
        <v>2</v>
      </c>
      <c r="CJ553" s="260">
        <f t="shared" si="48"/>
        <v>2</v>
      </c>
      <c r="CK553" s="260">
        <f t="shared" si="49"/>
        <v>2</v>
      </c>
      <c r="CL553" s="260">
        <f t="shared" si="50"/>
        <v>2</v>
      </c>
      <c r="CM553" s="83">
        <v>9</v>
      </c>
      <c r="CN553" s="254" t="s">
        <v>4965</v>
      </c>
      <c r="CO553" s="180" t="s">
        <v>1941</v>
      </c>
      <c r="CP553" s="258" t="s">
        <v>4965</v>
      </c>
      <c r="CQ553" s="86" t="s">
        <v>4965</v>
      </c>
      <c r="CR553" s="85" t="s">
        <v>4965</v>
      </c>
      <c r="CS553" s="85" t="s">
        <v>4965</v>
      </c>
      <c r="CT553" s="85" t="s">
        <v>4965</v>
      </c>
      <c r="CU553" s="86"/>
    </row>
    <row r="554" spans="1:99" s="363" customFormat="1" ht="12" customHeight="1" x14ac:dyDescent="0.2">
      <c r="A554" s="31" t="s">
        <v>1460</v>
      </c>
      <c r="B554" s="114" t="s">
        <v>4291</v>
      </c>
      <c r="C554" s="114" t="s">
        <v>1432</v>
      </c>
      <c r="D554" s="114" t="s">
        <v>1432</v>
      </c>
      <c r="E554" s="117" t="s">
        <v>1432</v>
      </c>
      <c r="F554" s="114" t="s">
        <v>172</v>
      </c>
      <c r="G554" s="114" t="s">
        <v>5046</v>
      </c>
      <c r="H554" s="114" t="s">
        <v>1435</v>
      </c>
      <c r="I554" s="114" t="s">
        <v>4292</v>
      </c>
      <c r="J554" s="114">
        <v>528240</v>
      </c>
      <c r="K554" s="114">
        <v>172571</v>
      </c>
      <c r="L554" s="177" t="s">
        <v>3077</v>
      </c>
      <c r="M554" s="99" t="s">
        <v>1432</v>
      </c>
      <c r="N554" s="99" t="s">
        <v>1432</v>
      </c>
      <c r="O554" s="114">
        <v>0</v>
      </c>
      <c r="P554" s="114">
        <v>5</v>
      </c>
      <c r="Q554" s="115">
        <v>5</v>
      </c>
      <c r="R554" s="114" t="s">
        <v>4293</v>
      </c>
      <c r="S554" s="114" t="s">
        <v>1438</v>
      </c>
      <c r="T554" s="99" t="s">
        <v>4294</v>
      </c>
      <c r="U554" s="116">
        <v>40913</v>
      </c>
      <c r="V554" s="114" t="s">
        <v>1439</v>
      </c>
      <c r="W554" s="99" t="s">
        <v>1432</v>
      </c>
      <c r="X554" s="114" t="s">
        <v>1442</v>
      </c>
      <c r="Y554" s="114" t="s">
        <v>1453</v>
      </c>
      <c r="Z554" s="114" t="s">
        <v>1444</v>
      </c>
      <c r="AA554" s="114" t="s">
        <v>1454</v>
      </c>
      <c r="AB554" s="387">
        <v>4.9000000000000002E-2</v>
      </c>
      <c r="AC554" s="111" t="s">
        <v>1432</v>
      </c>
      <c r="AD554" s="112" t="s">
        <v>1432</v>
      </c>
      <c r="AE554" s="157" t="s">
        <v>1931</v>
      </c>
      <c r="AF554" s="117" t="s">
        <v>3905</v>
      </c>
      <c r="AG554" s="118"/>
      <c r="AH554" s="118">
        <v>0</v>
      </c>
      <c r="AI554" s="118">
        <v>0</v>
      </c>
      <c r="AJ554" s="117">
        <v>0</v>
      </c>
      <c r="AK554" s="117">
        <v>5</v>
      </c>
      <c r="AL554" s="117">
        <v>0</v>
      </c>
      <c r="AM554" s="117">
        <v>0</v>
      </c>
      <c r="AN554" s="117">
        <v>0</v>
      </c>
      <c r="AO554" s="117">
        <v>0</v>
      </c>
      <c r="AP554" s="117">
        <v>0</v>
      </c>
      <c r="AQ554" s="117">
        <v>0</v>
      </c>
      <c r="AR554" s="117">
        <v>5</v>
      </c>
      <c r="AS554" s="117">
        <v>0</v>
      </c>
      <c r="AT554" s="117">
        <v>0</v>
      </c>
      <c r="AU554" s="117">
        <v>0</v>
      </c>
      <c r="AV554" s="117">
        <v>0</v>
      </c>
      <c r="AW554" s="117">
        <v>0</v>
      </c>
      <c r="AX554" s="117">
        <v>0</v>
      </c>
      <c r="AY554" s="117">
        <v>0</v>
      </c>
      <c r="AZ554" s="117">
        <v>0</v>
      </c>
      <c r="BA554" s="117">
        <v>0</v>
      </c>
      <c r="BB554" s="117">
        <v>0</v>
      </c>
      <c r="BC554" s="117">
        <v>0</v>
      </c>
      <c r="BD554" s="117">
        <v>0</v>
      </c>
      <c r="BE554" s="117">
        <v>0</v>
      </c>
      <c r="BF554" s="117">
        <v>0</v>
      </c>
      <c r="BG554" s="117">
        <v>0</v>
      </c>
      <c r="BH554" s="117">
        <v>0</v>
      </c>
      <c r="BI554" s="117">
        <v>0</v>
      </c>
      <c r="BJ554" s="117">
        <v>0</v>
      </c>
      <c r="BK554" s="117">
        <v>0</v>
      </c>
      <c r="BL554" s="120" t="s">
        <v>4490</v>
      </c>
      <c r="BM554" s="98">
        <v>0</v>
      </c>
      <c r="BN554" s="79">
        <v>0</v>
      </c>
      <c r="BO554" s="241">
        <v>1.25</v>
      </c>
      <c r="BP554" s="133">
        <v>1.25</v>
      </c>
      <c r="BQ554" s="133">
        <v>1.25</v>
      </c>
      <c r="BR554" s="133">
        <v>1.25</v>
      </c>
      <c r="BS554" s="238">
        <v>0</v>
      </c>
      <c r="BT554" s="79">
        <v>0</v>
      </c>
      <c r="BU554" s="79">
        <v>0</v>
      </c>
      <c r="BV554" s="79">
        <v>0</v>
      </c>
      <c r="BW554" s="79">
        <v>0</v>
      </c>
      <c r="BX554" s="79">
        <v>0</v>
      </c>
      <c r="BY554" s="79">
        <v>0</v>
      </c>
      <c r="BZ554" s="79">
        <v>0</v>
      </c>
      <c r="CA554" s="79">
        <v>0</v>
      </c>
      <c r="CB554" s="79">
        <v>0</v>
      </c>
      <c r="CC554" s="79">
        <v>0</v>
      </c>
      <c r="CD554" s="79">
        <v>0</v>
      </c>
      <c r="CE554" s="79">
        <v>0</v>
      </c>
      <c r="CF554" s="79">
        <v>0</v>
      </c>
      <c r="CG554" s="79">
        <v>0</v>
      </c>
      <c r="CH554" s="79">
        <v>0</v>
      </c>
      <c r="CI554" s="81">
        <f t="shared" si="53"/>
        <v>5</v>
      </c>
      <c r="CJ554" s="260">
        <f t="shared" si="48"/>
        <v>5</v>
      </c>
      <c r="CK554" s="260">
        <f t="shared" si="49"/>
        <v>5</v>
      </c>
      <c r="CL554" s="260">
        <f t="shared" si="50"/>
        <v>5</v>
      </c>
      <c r="CM554" s="83">
        <v>9</v>
      </c>
      <c r="CN554" s="254" t="s">
        <v>4965</v>
      </c>
      <c r="CO554" s="140" t="s">
        <v>4965</v>
      </c>
      <c r="CP554" s="258" t="s">
        <v>4965</v>
      </c>
      <c r="CQ554" s="86" t="s">
        <v>4965</v>
      </c>
      <c r="CR554" s="85" t="s">
        <v>4965</v>
      </c>
      <c r="CS554" s="85" t="s">
        <v>4965</v>
      </c>
      <c r="CT554" s="85" t="s">
        <v>4965</v>
      </c>
      <c r="CU554" s="86"/>
    </row>
    <row r="555" spans="1:99" s="363" customFormat="1" ht="12" customHeight="1" x14ac:dyDescent="0.2">
      <c r="A555" s="31" t="s">
        <v>1460</v>
      </c>
      <c r="B555" s="114" t="s">
        <v>4295</v>
      </c>
      <c r="C555" s="114" t="s">
        <v>1432</v>
      </c>
      <c r="D555" s="114" t="s">
        <v>1432</v>
      </c>
      <c r="E555" s="117" t="s">
        <v>1432</v>
      </c>
      <c r="F555" s="114" t="s">
        <v>4296</v>
      </c>
      <c r="G555" s="114" t="s">
        <v>4297</v>
      </c>
      <c r="H555" s="114" t="s">
        <v>2717</v>
      </c>
      <c r="I555" s="114" t="s">
        <v>4298</v>
      </c>
      <c r="J555" s="114">
        <v>527790</v>
      </c>
      <c r="K555" s="114">
        <v>174565</v>
      </c>
      <c r="L555" s="177" t="s">
        <v>3084</v>
      </c>
      <c r="M555" s="99" t="s">
        <v>1432</v>
      </c>
      <c r="N555" s="99" t="s">
        <v>1432</v>
      </c>
      <c r="O555" s="114">
        <v>0</v>
      </c>
      <c r="P555" s="114">
        <v>1</v>
      </c>
      <c r="Q555" s="115">
        <v>1</v>
      </c>
      <c r="R555" s="114" t="s">
        <v>4299</v>
      </c>
      <c r="S555" s="114" t="s">
        <v>1438</v>
      </c>
      <c r="T555" s="99" t="s">
        <v>4214</v>
      </c>
      <c r="U555" s="116">
        <v>40905</v>
      </c>
      <c r="V555" s="114" t="s">
        <v>1439</v>
      </c>
      <c r="W555" s="99" t="s">
        <v>1432</v>
      </c>
      <c r="X555" s="114" t="s">
        <v>1442</v>
      </c>
      <c r="Y555" s="114" t="s">
        <v>2722</v>
      </c>
      <c r="Z555" s="114" t="s">
        <v>1444</v>
      </c>
      <c r="AA555" s="114" t="s">
        <v>4300</v>
      </c>
      <c r="AB555" s="387">
        <v>4.0000000000000001E-3</v>
      </c>
      <c r="AC555" s="111" t="s">
        <v>1432</v>
      </c>
      <c r="AD555" s="112" t="s">
        <v>1432</v>
      </c>
      <c r="AE555" s="157" t="s">
        <v>3063</v>
      </c>
      <c r="AF555" s="117" t="s">
        <v>1445</v>
      </c>
      <c r="AG555" s="118"/>
      <c r="AH555" s="117">
        <v>0</v>
      </c>
      <c r="AI555" s="117">
        <v>0</v>
      </c>
      <c r="AJ555" s="117">
        <v>0</v>
      </c>
      <c r="AK555" s="117">
        <v>0</v>
      </c>
      <c r="AL555" s="117">
        <v>1</v>
      </c>
      <c r="AM555" s="117">
        <v>0</v>
      </c>
      <c r="AN555" s="117">
        <v>0</v>
      </c>
      <c r="AO555" s="117">
        <v>0</v>
      </c>
      <c r="AP555" s="117">
        <v>0</v>
      </c>
      <c r="AQ555" s="117">
        <v>0</v>
      </c>
      <c r="AR555" s="117">
        <v>0</v>
      </c>
      <c r="AS555" s="117">
        <v>0</v>
      </c>
      <c r="AT555" s="117">
        <v>0</v>
      </c>
      <c r="AU555" s="117">
        <v>0</v>
      </c>
      <c r="AV555" s="117">
        <v>0</v>
      </c>
      <c r="AW555" s="117">
        <v>0</v>
      </c>
      <c r="AX555" s="117">
        <v>0</v>
      </c>
      <c r="AY555" s="117">
        <v>0</v>
      </c>
      <c r="AZ555" s="117">
        <v>0</v>
      </c>
      <c r="BA555" s="117">
        <v>0</v>
      </c>
      <c r="BB555" s="117">
        <v>0</v>
      </c>
      <c r="BC555" s="117">
        <v>0</v>
      </c>
      <c r="BD555" s="117">
        <v>0</v>
      </c>
      <c r="BE555" s="117">
        <v>0</v>
      </c>
      <c r="BF555" s="117">
        <v>0</v>
      </c>
      <c r="BG555" s="117">
        <v>1</v>
      </c>
      <c r="BH555" s="117">
        <v>0</v>
      </c>
      <c r="BI555" s="117">
        <v>0</v>
      </c>
      <c r="BJ555" s="117">
        <v>0</v>
      </c>
      <c r="BK555" s="117">
        <v>0</v>
      </c>
      <c r="BL555" s="120" t="s">
        <v>4490</v>
      </c>
      <c r="BM555" s="98">
        <v>0</v>
      </c>
      <c r="BN555" s="79">
        <v>0</v>
      </c>
      <c r="BO555" s="241">
        <v>0.25</v>
      </c>
      <c r="BP555" s="133">
        <v>0.25</v>
      </c>
      <c r="BQ555" s="133">
        <v>0.25</v>
      </c>
      <c r="BR555" s="133">
        <v>0.25</v>
      </c>
      <c r="BS555" s="238">
        <v>0</v>
      </c>
      <c r="BT555" s="79">
        <v>0</v>
      </c>
      <c r="BU555" s="79">
        <v>0</v>
      </c>
      <c r="BV555" s="79">
        <v>0</v>
      </c>
      <c r="BW555" s="79">
        <v>0</v>
      </c>
      <c r="BX555" s="79">
        <v>0</v>
      </c>
      <c r="BY555" s="79">
        <v>0</v>
      </c>
      <c r="BZ555" s="79">
        <v>0</v>
      </c>
      <c r="CA555" s="79">
        <v>0</v>
      </c>
      <c r="CB555" s="79">
        <v>0</v>
      </c>
      <c r="CC555" s="79">
        <v>0</v>
      </c>
      <c r="CD555" s="79">
        <v>0</v>
      </c>
      <c r="CE555" s="79">
        <v>0</v>
      </c>
      <c r="CF555" s="79">
        <v>0</v>
      </c>
      <c r="CG555" s="79">
        <v>0</v>
      </c>
      <c r="CH555" s="79">
        <v>0</v>
      </c>
      <c r="CI555" s="81">
        <f>SUBTOTAL(9,BO555:CH555)</f>
        <v>1</v>
      </c>
      <c r="CJ555" s="260">
        <f t="shared" si="48"/>
        <v>1</v>
      </c>
      <c r="CK555" s="260">
        <f t="shared" si="49"/>
        <v>1</v>
      </c>
      <c r="CL555" s="260">
        <f t="shared" si="50"/>
        <v>1</v>
      </c>
      <c r="CM555" s="83">
        <v>9</v>
      </c>
      <c r="CN555" s="254" t="s">
        <v>4965</v>
      </c>
      <c r="CO555" s="140" t="s">
        <v>4965</v>
      </c>
      <c r="CP555" s="258" t="s">
        <v>4965</v>
      </c>
      <c r="CQ555" s="86" t="s">
        <v>4965</v>
      </c>
      <c r="CR555" s="85" t="s">
        <v>4965</v>
      </c>
      <c r="CS555" s="85" t="s">
        <v>4965</v>
      </c>
      <c r="CT555" s="85" t="s">
        <v>4965</v>
      </c>
      <c r="CU555" s="86"/>
    </row>
    <row r="556" spans="1:99" s="363" customFormat="1" ht="12" customHeight="1" x14ac:dyDescent="0.2">
      <c r="A556" s="31" t="s">
        <v>1460</v>
      </c>
      <c r="B556" s="114" t="s">
        <v>4301</v>
      </c>
      <c r="C556" s="114" t="s">
        <v>1432</v>
      </c>
      <c r="D556" s="114" t="s">
        <v>1432</v>
      </c>
      <c r="E556" s="117" t="s">
        <v>1432</v>
      </c>
      <c r="F556" s="114" t="s">
        <v>3274</v>
      </c>
      <c r="G556" s="114" t="s">
        <v>4302</v>
      </c>
      <c r="H556" s="114" t="s">
        <v>3299</v>
      </c>
      <c r="I556" s="114" t="s">
        <v>4303</v>
      </c>
      <c r="J556" s="114">
        <v>526041</v>
      </c>
      <c r="K556" s="114">
        <v>175095</v>
      </c>
      <c r="L556" s="177" t="s">
        <v>3080</v>
      </c>
      <c r="M556" s="99" t="s">
        <v>1432</v>
      </c>
      <c r="N556" s="99" t="s">
        <v>1432</v>
      </c>
      <c r="O556" s="114">
        <v>0</v>
      </c>
      <c r="P556" s="114">
        <v>1</v>
      </c>
      <c r="Q556" s="115">
        <v>1</v>
      </c>
      <c r="R556" s="114" t="s">
        <v>4304</v>
      </c>
      <c r="S556" s="114" t="s">
        <v>1438</v>
      </c>
      <c r="T556" s="99" t="s">
        <v>3870</v>
      </c>
      <c r="U556" s="116">
        <v>41058</v>
      </c>
      <c r="V556" s="114" t="s">
        <v>1439</v>
      </c>
      <c r="W556" s="99" t="s">
        <v>1432</v>
      </c>
      <c r="X556" s="114" t="s">
        <v>1442</v>
      </c>
      <c r="Y556" s="114" t="s">
        <v>2722</v>
      </c>
      <c r="Z556" s="114" t="s">
        <v>1444</v>
      </c>
      <c r="AA556" s="114" t="s">
        <v>2723</v>
      </c>
      <c r="AB556" s="387">
        <v>5.0000000000000001E-3</v>
      </c>
      <c r="AC556" s="111" t="s">
        <v>1432</v>
      </c>
      <c r="AD556" s="112" t="s">
        <v>1432</v>
      </c>
      <c r="AE556" s="157" t="s">
        <v>3063</v>
      </c>
      <c r="AF556" s="117" t="s">
        <v>1445</v>
      </c>
      <c r="AG556" s="118"/>
      <c r="AH556" s="117">
        <v>0</v>
      </c>
      <c r="AI556" s="117">
        <v>0</v>
      </c>
      <c r="AJ556" s="117">
        <v>0</v>
      </c>
      <c r="AK556" s="117">
        <v>0</v>
      </c>
      <c r="AL556" s="117">
        <v>1</v>
      </c>
      <c r="AM556" s="117">
        <v>0</v>
      </c>
      <c r="AN556" s="117">
        <v>0</v>
      </c>
      <c r="AO556" s="117">
        <v>0</v>
      </c>
      <c r="AP556" s="117">
        <v>0</v>
      </c>
      <c r="AQ556" s="117">
        <v>0</v>
      </c>
      <c r="AR556" s="117">
        <v>0</v>
      </c>
      <c r="AS556" s="117">
        <v>1</v>
      </c>
      <c r="AT556" s="117">
        <v>0</v>
      </c>
      <c r="AU556" s="117">
        <v>0</v>
      </c>
      <c r="AV556" s="117">
        <v>0</v>
      </c>
      <c r="AW556" s="117">
        <v>0</v>
      </c>
      <c r="AX556" s="117">
        <v>0</v>
      </c>
      <c r="AY556" s="117">
        <v>0</v>
      </c>
      <c r="AZ556" s="117">
        <v>0</v>
      </c>
      <c r="BA556" s="117">
        <v>0</v>
      </c>
      <c r="BB556" s="117">
        <v>0</v>
      </c>
      <c r="BC556" s="117">
        <v>0</v>
      </c>
      <c r="BD556" s="117">
        <v>0</v>
      </c>
      <c r="BE556" s="117">
        <v>0</v>
      </c>
      <c r="BF556" s="117">
        <v>0</v>
      </c>
      <c r="BG556" s="117">
        <v>0</v>
      </c>
      <c r="BH556" s="117">
        <v>0</v>
      </c>
      <c r="BI556" s="117">
        <v>0</v>
      </c>
      <c r="BJ556" s="117">
        <v>0</v>
      </c>
      <c r="BK556" s="117">
        <v>0</v>
      </c>
      <c r="BL556" s="120" t="s">
        <v>4490</v>
      </c>
      <c r="BM556" s="98">
        <v>0</v>
      </c>
      <c r="BN556" s="79">
        <v>0</v>
      </c>
      <c r="BO556" s="241">
        <v>0.25</v>
      </c>
      <c r="BP556" s="133">
        <v>0.25</v>
      </c>
      <c r="BQ556" s="133">
        <v>0.25</v>
      </c>
      <c r="BR556" s="133">
        <v>0.25</v>
      </c>
      <c r="BS556" s="238">
        <v>0</v>
      </c>
      <c r="BT556" s="79">
        <v>0</v>
      </c>
      <c r="BU556" s="79">
        <v>0</v>
      </c>
      <c r="BV556" s="79">
        <v>0</v>
      </c>
      <c r="BW556" s="79">
        <v>0</v>
      </c>
      <c r="BX556" s="79">
        <v>0</v>
      </c>
      <c r="BY556" s="79">
        <v>0</v>
      </c>
      <c r="BZ556" s="79">
        <v>0</v>
      </c>
      <c r="CA556" s="79">
        <v>0</v>
      </c>
      <c r="CB556" s="79">
        <v>0</v>
      </c>
      <c r="CC556" s="79">
        <v>0</v>
      </c>
      <c r="CD556" s="79">
        <v>0</v>
      </c>
      <c r="CE556" s="79">
        <v>0</v>
      </c>
      <c r="CF556" s="79">
        <v>0</v>
      </c>
      <c r="CG556" s="79">
        <v>0</v>
      </c>
      <c r="CH556" s="79">
        <v>0</v>
      </c>
      <c r="CI556" s="81">
        <f>SUBTOTAL(9,BO556:CH556)</f>
        <v>1</v>
      </c>
      <c r="CJ556" s="260">
        <f t="shared" si="48"/>
        <v>1</v>
      </c>
      <c r="CK556" s="260">
        <f t="shared" si="49"/>
        <v>1</v>
      </c>
      <c r="CL556" s="260">
        <f t="shared" si="50"/>
        <v>1</v>
      </c>
      <c r="CM556" s="83">
        <v>9</v>
      </c>
      <c r="CN556" s="254" t="s">
        <v>4965</v>
      </c>
      <c r="CO556" s="140" t="s">
        <v>4965</v>
      </c>
      <c r="CP556" s="258" t="s">
        <v>4965</v>
      </c>
      <c r="CQ556" s="86" t="s">
        <v>4965</v>
      </c>
      <c r="CR556" s="85" t="s">
        <v>4965</v>
      </c>
      <c r="CS556" s="85" t="s">
        <v>4965</v>
      </c>
      <c r="CT556" s="85" t="s">
        <v>4965</v>
      </c>
      <c r="CU556" s="86"/>
    </row>
    <row r="557" spans="1:99" s="363" customFormat="1" ht="12" customHeight="1" x14ac:dyDescent="0.2">
      <c r="A557" s="31" t="s">
        <v>1460</v>
      </c>
      <c r="B557" s="114" t="s">
        <v>4306</v>
      </c>
      <c r="C557" s="114" t="s">
        <v>1432</v>
      </c>
      <c r="D557" s="114" t="s">
        <v>1432</v>
      </c>
      <c r="E557" s="117" t="s">
        <v>4307</v>
      </c>
      <c r="F557" s="114" t="s">
        <v>4308</v>
      </c>
      <c r="G557" s="114" t="s">
        <v>4309</v>
      </c>
      <c r="H557" s="114" t="s">
        <v>2524</v>
      </c>
      <c r="I557" s="114" t="s">
        <v>4310</v>
      </c>
      <c r="J557" s="114">
        <v>528869</v>
      </c>
      <c r="K557" s="114">
        <v>170872</v>
      </c>
      <c r="L557" s="177" t="s">
        <v>3081</v>
      </c>
      <c r="M557" s="99" t="s">
        <v>1432</v>
      </c>
      <c r="N557" s="99" t="s">
        <v>1432</v>
      </c>
      <c r="O557" s="114">
        <v>0</v>
      </c>
      <c r="P557" s="114">
        <v>2</v>
      </c>
      <c r="Q557" s="115">
        <v>2</v>
      </c>
      <c r="R557" s="114" t="s">
        <v>634</v>
      </c>
      <c r="S557" s="114" t="s">
        <v>1438</v>
      </c>
      <c r="T557" s="99" t="s">
        <v>3870</v>
      </c>
      <c r="U557" s="116">
        <v>41178</v>
      </c>
      <c r="V557" s="114" t="s">
        <v>1439</v>
      </c>
      <c r="W557" s="99" t="s">
        <v>1432</v>
      </c>
      <c r="X557" s="114" t="s">
        <v>1442</v>
      </c>
      <c r="Y557" s="114" t="s">
        <v>1443</v>
      </c>
      <c r="Z557" s="114" t="s">
        <v>1444</v>
      </c>
      <c r="AA557" s="114" t="s">
        <v>2713</v>
      </c>
      <c r="AB557" s="387">
        <v>3.3000000000000002E-2</v>
      </c>
      <c r="AC557" s="111" t="s">
        <v>1432</v>
      </c>
      <c r="AD557" s="112" t="s">
        <v>1432</v>
      </c>
      <c r="AE557" s="157" t="s">
        <v>3063</v>
      </c>
      <c r="AF557" s="117" t="s">
        <v>1445</v>
      </c>
      <c r="AG557" s="118"/>
      <c r="AH557" s="117">
        <v>0</v>
      </c>
      <c r="AI557" s="117">
        <v>0</v>
      </c>
      <c r="AJ557" s="117">
        <v>0</v>
      </c>
      <c r="AK557" s="117">
        <v>0</v>
      </c>
      <c r="AL557" s="117">
        <v>0</v>
      </c>
      <c r="AM557" s="117">
        <v>2</v>
      </c>
      <c r="AN557" s="117">
        <v>0</v>
      </c>
      <c r="AO557" s="117">
        <v>0</v>
      </c>
      <c r="AP557" s="117">
        <v>0</v>
      </c>
      <c r="AQ557" s="117">
        <v>0</v>
      </c>
      <c r="AR557" s="117">
        <v>0</v>
      </c>
      <c r="AS557" s="117">
        <v>0</v>
      </c>
      <c r="AT557" s="117">
        <v>0</v>
      </c>
      <c r="AU557" s="117">
        <v>0</v>
      </c>
      <c r="AV557" s="117">
        <v>0</v>
      </c>
      <c r="AW557" s="117">
        <v>0</v>
      </c>
      <c r="AX557" s="117">
        <v>0</v>
      </c>
      <c r="AY557" s="117">
        <v>0</v>
      </c>
      <c r="AZ557" s="117">
        <v>0</v>
      </c>
      <c r="BA557" s="117">
        <v>2</v>
      </c>
      <c r="BB557" s="117">
        <v>0</v>
      </c>
      <c r="BC557" s="117">
        <v>0</v>
      </c>
      <c r="BD557" s="117">
        <v>0</v>
      </c>
      <c r="BE557" s="117">
        <v>0</v>
      </c>
      <c r="BF557" s="117">
        <v>0</v>
      </c>
      <c r="BG557" s="117">
        <v>0</v>
      </c>
      <c r="BH557" s="117">
        <v>0</v>
      </c>
      <c r="BI557" s="117">
        <v>0</v>
      </c>
      <c r="BJ557" s="117">
        <v>0</v>
      </c>
      <c r="BK557" s="117">
        <v>0</v>
      </c>
      <c r="BL557" s="120" t="s">
        <v>4490</v>
      </c>
      <c r="BM557" s="98">
        <v>0</v>
      </c>
      <c r="BN557" s="79">
        <v>0</v>
      </c>
      <c r="BO557" s="241">
        <v>0.4</v>
      </c>
      <c r="BP557" s="133">
        <v>0.4</v>
      </c>
      <c r="BQ557" s="133">
        <v>0.4</v>
      </c>
      <c r="BR557" s="133">
        <v>0.4</v>
      </c>
      <c r="BS557" s="243">
        <v>0.4</v>
      </c>
      <c r="BT557" s="79">
        <v>0</v>
      </c>
      <c r="BU557" s="79">
        <v>0</v>
      </c>
      <c r="BV557" s="79">
        <v>0</v>
      </c>
      <c r="BW557" s="79">
        <v>0</v>
      </c>
      <c r="BX557" s="79">
        <v>0</v>
      </c>
      <c r="BY557" s="79">
        <v>0</v>
      </c>
      <c r="BZ557" s="79">
        <v>0</v>
      </c>
      <c r="CA557" s="79">
        <v>0</v>
      </c>
      <c r="CB557" s="79">
        <v>0</v>
      </c>
      <c r="CC557" s="79">
        <v>0</v>
      </c>
      <c r="CD557" s="79">
        <v>0</v>
      </c>
      <c r="CE557" s="79">
        <v>0</v>
      </c>
      <c r="CF557" s="79">
        <v>0</v>
      </c>
      <c r="CG557" s="79">
        <v>0</v>
      </c>
      <c r="CH557" s="79">
        <v>0</v>
      </c>
      <c r="CI557" s="81">
        <f t="shared" ref="CI557:CI584" si="54">SUBTOTAL(9,BN557:CH557)</f>
        <v>2</v>
      </c>
      <c r="CJ557" s="260">
        <f t="shared" si="48"/>
        <v>2</v>
      </c>
      <c r="CK557" s="260">
        <f t="shared" si="49"/>
        <v>2</v>
      </c>
      <c r="CL557" s="260">
        <f t="shared" si="50"/>
        <v>2</v>
      </c>
      <c r="CM557" s="83">
        <v>4</v>
      </c>
      <c r="CN557" s="254" t="s">
        <v>4965</v>
      </c>
      <c r="CO557" s="140" t="s">
        <v>4965</v>
      </c>
      <c r="CP557" s="258" t="s">
        <v>4965</v>
      </c>
      <c r="CQ557" s="86" t="s">
        <v>4965</v>
      </c>
      <c r="CR557" s="85" t="s">
        <v>4965</v>
      </c>
      <c r="CS557" s="85" t="s">
        <v>4965</v>
      </c>
      <c r="CT557" s="85" t="s">
        <v>4965</v>
      </c>
      <c r="CU557" s="86"/>
    </row>
    <row r="558" spans="1:99" s="363" customFormat="1" ht="12" customHeight="1" x14ac:dyDescent="0.2">
      <c r="A558" s="31" t="s">
        <v>1460</v>
      </c>
      <c r="B558" s="114" t="s">
        <v>4311</v>
      </c>
      <c r="C558" s="114" t="s">
        <v>1432</v>
      </c>
      <c r="D558" s="114" t="s">
        <v>1432</v>
      </c>
      <c r="E558" s="117" t="s">
        <v>1432</v>
      </c>
      <c r="F558" s="114" t="s">
        <v>3274</v>
      </c>
      <c r="G558" s="114" t="s">
        <v>4312</v>
      </c>
      <c r="H558" s="114" t="s">
        <v>2717</v>
      </c>
      <c r="I558" s="114" t="s">
        <v>4313</v>
      </c>
      <c r="J558" s="114">
        <v>527109</v>
      </c>
      <c r="K558" s="114">
        <v>174953</v>
      </c>
      <c r="L558" s="177" t="s">
        <v>3084</v>
      </c>
      <c r="M558" s="99" t="s">
        <v>1432</v>
      </c>
      <c r="N558" s="99" t="s">
        <v>1432</v>
      </c>
      <c r="O558" s="114">
        <v>0</v>
      </c>
      <c r="P558" s="114">
        <v>2</v>
      </c>
      <c r="Q558" s="115">
        <v>2</v>
      </c>
      <c r="R558" s="114" t="s">
        <v>4314</v>
      </c>
      <c r="S558" s="114" t="s">
        <v>1438</v>
      </c>
      <c r="T558" s="99" t="s">
        <v>3263</v>
      </c>
      <c r="U558" s="116">
        <v>40925</v>
      </c>
      <c r="V558" s="114" t="s">
        <v>1439</v>
      </c>
      <c r="W558" s="99" t="s">
        <v>1432</v>
      </c>
      <c r="X558" s="114" t="s">
        <v>1442</v>
      </c>
      <c r="Y558" s="114" t="s">
        <v>3893</v>
      </c>
      <c r="Z558" s="114" t="s">
        <v>1444</v>
      </c>
      <c r="AA558" s="114" t="s">
        <v>4720</v>
      </c>
      <c r="AB558" s="387">
        <v>1.4E-2</v>
      </c>
      <c r="AC558" s="111" t="s">
        <v>1432</v>
      </c>
      <c r="AD558" s="112" t="s">
        <v>1432</v>
      </c>
      <c r="AE558" s="157" t="s">
        <v>3063</v>
      </c>
      <c r="AF558" s="117" t="s">
        <v>1445</v>
      </c>
      <c r="AG558" s="118"/>
      <c r="AH558" s="117">
        <v>0</v>
      </c>
      <c r="AI558" s="117">
        <v>0</v>
      </c>
      <c r="AJ558" s="117">
        <v>0</v>
      </c>
      <c r="AK558" s="117">
        <v>0</v>
      </c>
      <c r="AL558" s="117">
        <v>0</v>
      </c>
      <c r="AM558" s="117">
        <v>1</v>
      </c>
      <c r="AN558" s="117">
        <v>1</v>
      </c>
      <c r="AO558" s="117">
        <v>0</v>
      </c>
      <c r="AP558" s="117">
        <v>0</v>
      </c>
      <c r="AQ558" s="117">
        <v>0</v>
      </c>
      <c r="AR558" s="117">
        <v>0</v>
      </c>
      <c r="AS558" s="117">
        <v>0</v>
      </c>
      <c r="AT558" s="117">
        <v>0</v>
      </c>
      <c r="AU558" s="117">
        <v>0</v>
      </c>
      <c r="AV558" s="117">
        <v>0</v>
      </c>
      <c r="AW558" s="117">
        <v>0</v>
      </c>
      <c r="AX558" s="117">
        <v>0</v>
      </c>
      <c r="AY558" s="117">
        <v>0</v>
      </c>
      <c r="AZ558" s="117">
        <v>0</v>
      </c>
      <c r="BA558" s="117">
        <v>1</v>
      </c>
      <c r="BB558" s="117">
        <v>1</v>
      </c>
      <c r="BC558" s="117">
        <v>0</v>
      </c>
      <c r="BD558" s="117">
        <v>0</v>
      </c>
      <c r="BE558" s="117">
        <v>0</v>
      </c>
      <c r="BF558" s="117">
        <v>0</v>
      </c>
      <c r="BG558" s="117">
        <v>0</v>
      </c>
      <c r="BH558" s="117">
        <v>0</v>
      </c>
      <c r="BI558" s="117">
        <v>0</v>
      </c>
      <c r="BJ558" s="117">
        <v>0</v>
      </c>
      <c r="BK558" s="117">
        <v>0</v>
      </c>
      <c r="BL558" s="120" t="s">
        <v>4490</v>
      </c>
      <c r="BM558" s="98">
        <v>0</v>
      </c>
      <c r="BN558" s="79">
        <v>0</v>
      </c>
      <c r="BO558" s="241">
        <v>0.5</v>
      </c>
      <c r="BP558" s="133">
        <v>0.5</v>
      </c>
      <c r="BQ558" s="133">
        <v>0.5</v>
      </c>
      <c r="BR558" s="133">
        <v>0.5</v>
      </c>
      <c r="BS558" s="238">
        <v>0</v>
      </c>
      <c r="BT558" s="79">
        <v>0</v>
      </c>
      <c r="BU558" s="79">
        <v>0</v>
      </c>
      <c r="BV558" s="79">
        <v>0</v>
      </c>
      <c r="BW558" s="79">
        <v>0</v>
      </c>
      <c r="BX558" s="79">
        <v>0</v>
      </c>
      <c r="BY558" s="79">
        <v>0</v>
      </c>
      <c r="BZ558" s="79">
        <v>0</v>
      </c>
      <c r="CA558" s="79">
        <v>0</v>
      </c>
      <c r="CB558" s="79">
        <v>0</v>
      </c>
      <c r="CC558" s="79">
        <v>0</v>
      </c>
      <c r="CD558" s="79">
        <v>0</v>
      </c>
      <c r="CE558" s="79">
        <v>0</v>
      </c>
      <c r="CF558" s="79">
        <v>0</v>
      </c>
      <c r="CG558" s="79">
        <v>0</v>
      </c>
      <c r="CH558" s="79">
        <v>0</v>
      </c>
      <c r="CI558" s="81">
        <f t="shared" si="54"/>
        <v>2</v>
      </c>
      <c r="CJ558" s="260">
        <f t="shared" si="48"/>
        <v>2</v>
      </c>
      <c r="CK558" s="260">
        <f t="shared" si="49"/>
        <v>2</v>
      </c>
      <c r="CL558" s="260">
        <f t="shared" si="50"/>
        <v>2</v>
      </c>
      <c r="CM558" s="83">
        <v>9</v>
      </c>
      <c r="CN558" s="254" t="s">
        <v>4965</v>
      </c>
      <c r="CO558" s="140" t="s">
        <v>4965</v>
      </c>
      <c r="CP558" s="258" t="s">
        <v>4965</v>
      </c>
      <c r="CQ558" s="86" t="s">
        <v>4965</v>
      </c>
      <c r="CR558" s="85" t="s">
        <v>4965</v>
      </c>
      <c r="CS558" s="85" t="s">
        <v>4965</v>
      </c>
      <c r="CT558" s="85" t="s">
        <v>4965</v>
      </c>
      <c r="CU558" s="86"/>
    </row>
    <row r="559" spans="1:99" s="363" customFormat="1" ht="12" customHeight="1" x14ac:dyDescent="0.2">
      <c r="A559" s="31" t="s">
        <v>1460</v>
      </c>
      <c r="B559" s="114" t="s">
        <v>4315</v>
      </c>
      <c r="C559" s="114" t="s">
        <v>1432</v>
      </c>
      <c r="D559" s="114" t="s">
        <v>1432</v>
      </c>
      <c r="E559" s="117" t="s">
        <v>4316</v>
      </c>
      <c r="F559" s="114" t="s">
        <v>4317</v>
      </c>
      <c r="G559" s="114" t="s">
        <v>3321</v>
      </c>
      <c r="H559" s="114" t="s">
        <v>3944</v>
      </c>
      <c r="I559" s="114" t="s">
        <v>4318</v>
      </c>
      <c r="J559" s="114">
        <v>524707</v>
      </c>
      <c r="K559" s="114">
        <v>173200</v>
      </c>
      <c r="L559" s="177" t="s">
        <v>1398</v>
      </c>
      <c r="M559" s="99" t="s">
        <v>1432</v>
      </c>
      <c r="N559" s="99" t="s">
        <v>1432</v>
      </c>
      <c r="O559" s="114">
        <v>1</v>
      </c>
      <c r="P559" s="114">
        <v>9</v>
      </c>
      <c r="Q559" s="115">
        <v>8</v>
      </c>
      <c r="R559" s="114" t="s">
        <v>4319</v>
      </c>
      <c r="S559" s="114" t="s">
        <v>1438</v>
      </c>
      <c r="T559" s="99" t="s">
        <v>1471</v>
      </c>
      <c r="U559" s="116">
        <v>41058</v>
      </c>
      <c r="V559" s="114" t="s">
        <v>1439</v>
      </c>
      <c r="W559" s="99" t="s">
        <v>1432</v>
      </c>
      <c r="X559" s="114" t="s">
        <v>1442</v>
      </c>
      <c r="Y559" s="114" t="s">
        <v>1443</v>
      </c>
      <c r="Z559" s="114" t="s">
        <v>1444</v>
      </c>
      <c r="AA559" s="114" t="s">
        <v>2713</v>
      </c>
      <c r="AB559" s="387">
        <v>3.6999999999999998E-2</v>
      </c>
      <c r="AC559" s="111" t="s">
        <v>1432</v>
      </c>
      <c r="AD559" s="112" t="s">
        <v>1432</v>
      </c>
      <c r="AE559" s="157" t="s">
        <v>3063</v>
      </c>
      <c r="AF559" s="117" t="s">
        <v>1445</v>
      </c>
      <c r="AG559" s="118"/>
      <c r="AH559" s="117">
        <v>0</v>
      </c>
      <c r="AI559" s="117">
        <v>9</v>
      </c>
      <c r="AJ559" s="117">
        <v>1</v>
      </c>
      <c r="AK559" s="117">
        <v>0</v>
      </c>
      <c r="AL559" s="117">
        <v>7</v>
      </c>
      <c r="AM559" s="117">
        <v>1</v>
      </c>
      <c r="AN559" s="117">
        <v>-1</v>
      </c>
      <c r="AO559" s="117">
        <v>0</v>
      </c>
      <c r="AP559" s="117">
        <v>0</v>
      </c>
      <c r="AQ559" s="117">
        <v>1</v>
      </c>
      <c r="AR559" s="117">
        <v>0</v>
      </c>
      <c r="AS559" s="117">
        <v>7</v>
      </c>
      <c r="AT559" s="117">
        <v>1</v>
      </c>
      <c r="AU559" s="117">
        <v>-1</v>
      </c>
      <c r="AV559" s="117">
        <v>0</v>
      </c>
      <c r="AW559" s="117">
        <v>0</v>
      </c>
      <c r="AX559" s="117">
        <v>0</v>
      </c>
      <c r="AY559" s="117">
        <v>0</v>
      </c>
      <c r="AZ559" s="117">
        <v>0</v>
      </c>
      <c r="BA559" s="117">
        <v>0</v>
      </c>
      <c r="BB559" s="117">
        <v>0</v>
      </c>
      <c r="BC559" s="117">
        <v>0</v>
      </c>
      <c r="BD559" s="117">
        <v>0</v>
      </c>
      <c r="BE559" s="117">
        <v>0</v>
      </c>
      <c r="BF559" s="117">
        <v>0</v>
      </c>
      <c r="BG559" s="117">
        <v>0</v>
      </c>
      <c r="BH559" s="117">
        <v>0</v>
      </c>
      <c r="BI559" s="117">
        <v>0</v>
      </c>
      <c r="BJ559" s="117">
        <v>0</v>
      </c>
      <c r="BK559" s="117">
        <v>0</v>
      </c>
      <c r="BL559" s="120" t="s">
        <v>4490</v>
      </c>
      <c r="BM559" s="98">
        <v>0</v>
      </c>
      <c r="BN559" s="79">
        <v>0</v>
      </c>
      <c r="BO559" s="237">
        <v>0</v>
      </c>
      <c r="BP559" s="79">
        <v>0</v>
      </c>
      <c r="BQ559" s="133">
        <v>2.6666666666666665</v>
      </c>
      <c r="BR559" s="133">
        <v>2.6666666666666665</v>
      </c>
      <c r="BS559" s="243">
        <v>2.6666666666666665</v>
      </c>
      <c r="BT559" s="79">
        <v>0</v>
      </c>
      <c r="BU559" s="79">
        <v>0</v>
      </c>
      <c r="BV559" s="79">
        <v>0</v>
      </c>
      <c r="BW559" s="79">
        <v>0</v>
      </c>
      <c r="BX559" s="79">
        <v>0</v>
      </c>
      <c r="BY559" s="79">
        <v>0</v>
      </c>
      <c r="BZ559" s="79">
        <v>0</v>
      </c>
      <c r="CA559" s="79">
        <v>0</v>
      </c>
      <c r="CB559" s="79">
        <v>0</v>
      </c>
      <c r="CC559" s="79">
        <v>0</v>
      </c>
      <c r="CD559" s="79">
        <v>0</v>
      </c>
      <c r="CE559" s="79">
        <v>0</v>
      </c>
      <c r="CF559" s="79">
        <v>0</v>
      </c>
      <c r="CG559" s="79">
        <v>0</v>
      </c>
      <c r="CH559" s="79">
        <v>0</v>
      </c>
      <c r="CI559" s="81">
        <f t="shared" si="54"/>
        <v>8</v>
      </c>
      <c r="CJ559" s="260">
        <f t="shared" si="48"/>
        <v>8</v>
      </c>
      <c r="CK559" s="260">
        <f t="shared" si="49"/>
        <v>8</v>
      </c>
      <c r="CL559" s="260">
        <f t="shared" si="50"/>
        <v>8</v>
      </c>
      <c r="CM559" s="83">
        <v>5</v>
      </c>
      <c r="CN559" s="254" t="s">
        <v>4965</v>
      </c>
      <c r="CO559" s="140" t="s">
        <v>4965</v>
      </c>
      <c r="CP559" s="258" t="s">
        <v>4965</v>
      </c>
      <c r="CQ559" s="86" t="s">
        <v>4965</v>
      </c>
      <c r="CR559" s="85" t="s">
        <v>4965</v>
      </c>
      <c r="CS559" s="85" t="s">
        <v>4965</v>
      </c>
      <c r="CT559" s="85" t="s">
        <v>4965</v>
      </c>
      <c r="CU559" s="86"/>
    </row>
    <row r="560" spans="1:99" s="363" customFormat="1" ht="12" customHeight="1" x14ac:dyDescent="0.2">
      <c r="A560" s="31" t="s">
        <v>1460</v>
      </c>
      <c r="B560" s="114" t="s">
        <v>4320</v>
      </c>
      <c r="C560" s="114" t="s">
        <v>1432</v>
      </c>
      <c r="D560" s="114" t="s">
        <v>1432</v>
      </c>
      <c r="E560" s="117" t="s">
        <v>1432</v>
      </c>
      <c r="F560" s="114" t="s">
        <v>1709</v>
      </c>
      <c r="G560" s="114" t="s">
        <v>3854</v>
      </c>
      <c r="H560" s="114" t="s">
        <v>1620</v>
      </c>
      <c r="I560" s="114" t="s">
        <v>3855</v>
      </c>
      <c r="J560" s="114">
        <v>528166</v>
      </c>
      <c r="K560" s="114">
        <v>174896</v>
      </c>
      <c r="L560" s="177" t="s">
        <v>3084</v>
      </c>
      <c r="M560" s="99" t="s">
        <v>1432</v>
      </c>
      <c r="N560" s="99" t="s">
        <v>1432</v>
      </c>
      <c r="O560" s="114">
        <v>0</v>
      </c>
      <c r="P560" s="114">
        <v>1</v>
      </c>
      <c r="Q560" s="115">
        <v>1</v>
      </c>
      <c r="R560" s="114" t="s">
        <v>3034</v>
      </c>
      <c r="S560" s="114" t="s">
        <v>1438</v>
      </c>
      <c r="T560" s="99" t="s">
        <v>3035</v>
      </c>
      <c r="U560" s="116">
        <v>40966</v>
      </c>
      <c r="V560" s="114" t="s">
        <v>1439</v>
      </c>
      <c r="W560" s="99" t="s">
        <v>1432</v>
      </c>
      <c r="X560" s="114" t="s">
        <v>1442</v>
      </c>
      <c r="Y560" s="114" t="s">
        <v>1453</v>
      </c>
      <c r="Z560" s="114" t="s">
        <v>1444</v>
      </c>
      <c r="AA560" s="114" t="s">
        <v>2723</v>
      </c>
      <c r="AB560" s="387">
        <v>8.0000000000000002E-3</v>
      </c>
      <c r="AC560" s="111" t="s">
        <v>1432</v>
      </c>
      <c r="AD560" s="112" t="s">
        <v>1432</v>
      </c>
      <c r="AE560" s="157" t="s">
        <v>3063</v>
      </c>
      <c r="AF560" s="117" t="s">
        <v>1445</v>
      </c>
      <c r="AG560" s="118"/>
      <c r="AH560" s="117">
        <v>0</v>
      </c>
      <c r="AI560" s="117">
        <v>0</v>
      </c>
      <c r="AJ560" s="117">
        <v>0</v>
      </c>
      <c r="AK560" s="117">
        <v>1</v>
      </c>
      <c r="AL560" s="117">
        <v>0</v>
      </c>
      <c r="AM560" s="117">
        <v>0</v>
      </c>
      <c r="AN560" s="117">
        <v>0</v>
      </c>
      <c r="AO560" s="117">
        <v>0</v>
      </c>
      <c r="AP560" s="117">
        <v>0</v>
      </c>
      <c r="AQ560" s="117">
        <v>0</v>
      </c>
      <c r="AR560" s="117">
        <v>1</v>
      </c>
      <c r="AS560" s="117">
        <v>0</v>
      </c>
      <c r="AT560" s="117">
        <v>0</v>
      </c>
      <c r="AU560" s="117">
        <v>0</v>
      </c>
      <c r="AV560" s="117">
        <v>0</v>
      </c>
      <c r="AW560" s="117">
        <v>0</v>
      </c>
      <c r="AX560" s="117">
        <v>0</v>
      </c>
      <c r="AY560" s="117">
        <v>0</v>
      </c>
      <c r="AZ560" s="117">
        <v>0</v>
      </c>
      <c r="BA560" s="117">
        <v>0</v>
      </c>
      <c r="BB560" s="117">
        <v>0</v>
      </c>
      <c r="BC560" s="117">
        <v>0</v>
      </c>
      <c r="BD560" s="117">
        <v>0</v>
      </c>
      <c r="BE560" s="117">
        <v>0</v>
      </c>
      <c r="BF560" s="117">
        <v>0</v>
      </c>
      <c r="BG560" s="117">
        <v>0</v>
      </c>
      <c r="BH560" s="117">
        <v>0</v>
      </c>
      <c r="BI560" s="117">
        <v>0</v>
      </c>
      <c r="BJ560" s="117">
        <v>0</v>
      </c>
      <c r="BK560" s="117">
        <v>0</v>
      </c>
      <c r="BL560" s="120" t="s">
        <v>4490</v>
      </c>
      <c r="BM560" s="98">
        <v>0</v>
      </c>
      <c r="BN560" s="79">
        <v>0</v>
      </c>
      <c r="BO560" s="241">
        <v>0.25</v>
      </c>
      <c r="BP560" s="133">
        <v>0.25</v>
      </c>
      <c r="BQ560" s="133">
        <v>0.25</v>
      </c>
      <c r="BR560" s="133">
        <v>0.25</v>
      </c>
      <c r="BS560" s="238">
        <v>0</v>
      </c>
      <c r="BT560" s="79">
        <v>0</v>
      </c>
      <c r="BU560" s="79">
        <v>0</v>
      </c>
      <c r="BV560" s="79">
        <v>0</v>
      </c>
      <c r="BW560" s="79">
        <v>0</v>
      </c>
      <c r="BX560" s="79">
        <v>0</v>
      </c>
      <c r="BY560" s="79">
        <v>0</v>
      </c>
      <c r="BZ560" s="79">
        <v>0</v>
      </c>
      <c r="CA560" s="79">
        <v>0</v>
      </c>
      <c r="CB560" s="79">
        <v>0</v>
      </c>
      <c r="CC560" s="79">
        <v>0</v>
      </c>
      <c r="CD560" s="79">
        <v>0</v>
      </c>
      <c r="CE560" s="79">
        <v>0</v>
      </c>
      <c r="CF560" s="79">
        <v>0</v>
      </c>
      <c r="CG560" s="79">
        <v>0</v>
      </c>
      <c r="CH560" s="79">
        <v>0</v>
      </c>
      <c r="CI560" s="81">
        <f t="shared" si="54"/>
        <v>1</v>
      </c>
      <c r="CJ560" s="260">
        <f t="shared" si="48"/>
        <v>1</v>
      </c>
      <c r="CK560" s="260">
        <f t="shared" si="49"/>
        <v>1</v>
      </c>
      <c r="CL560" s="260">
        <f t="shared" si="50"/>
        <v>1</v>
      </c>
      <c r="CM560" s="83">
        <v>9</v>
      </c>
      <c r="CN560" s="254" t="s">
        <v>4965</v>
      </c>
      <c r="CO560" s="140" t="s">
        <v>4965</v>
      </c>
      <c r="CP560" s="258" t="s">
        <v>4965</v>
      </c>
      <c r="CQ560" s="86" t="s">
        <v>4965</v>
      </c>
      <c r="CR560" s="85" t="s">
        <v>4965</v>
      </c>
      <c r="CS560" s="85" t="s">
        <v>4965</v>
      </c>
      <c r="CT560" s="85" t="s">
        <v>4965</v>
      </c>
      <c r="CU560" s="86"/>
    </row>
    <row r="561" spans="1:99" s="363" customFormat="1" ht="12" customHeight="1" x14ac:dyDescent="0.2">
      <c r="A561" s="31" t="s">
        <v>1460</v>
      </c>
      <c r="B561" s="114" t="s">
        <v>3037</v>
      </c>
      <c r="C561" s="114" t="s">
        <v>1432</v>
      </c>
      <c r="D561" s="114" t="s">
        <v>1432</v>
      </c>
      <c r="E561" s="117" t="s">
        <v>1432</v>
      </c>
      <c r="F561" s="114" t="s">
        <v>4209</v>
      </c>
      <c r="G561" s="114" t="s">
        <v>3038</v>
      </c>
      <c r="H561" s="114" t="s">
        <v>1435</v>
      </c>
      <c r="I561" s="114" t="s">
        <v>3039</v>
      </c>
      <c r="J561" s="114">
        <v>528308</v>
      </c>
      <c r="K561" s="114">
        <v>170765</v>
      </c>
      <c r="L561" s="177" t="s">
        <v>3081</v>
      </c>
      <c r="M561" s="99" t="s">
        <v>1432</v>
      </c>
      <c r="N561" s="99" t="s">
        <v>1432</v>
      </c>
      <c r="O561" s="114">
        <v>0</v>
      </c>
      <c r="P561" s="114">
        <v>1</v>
      </c>
      <c r="Q561" s="115">
        <v>1</v>
      </c>
      <c r="R561" s="114" t="s">
        <v>3040</v>
      </c>
      <c r="S561" s="114" t="s">
        <v>1438</v>
      </c>
      <c r="T561" s="99" t="s">
        <v>3041</v>
      </c>
      <c r="U561" s="116">
        <v>41057</v>
      </c>
      <c r="V561" s="114" t="s">
        <v>1439</v>
      </c>
      <c r="W561" s="99" t="s">
        <v>1432</v>
      </c>
      <c r="X561" s="114" t="s">
        <v>4687</v>
      </c>
      <c r="Y561" s="114" t="s">
        <v>1443</v>
      </c>
      <c r="Z561" s="114" t="s">
        <v>1444</v>
      </c>
      <c r="AA561" s="114" t="s">
        <v>2713</v>
      </c>
      <c r="AB561" s="387">
        <v>4.5999999999999999E-2</v>
      </c>
      <c r="AC561" s="111" t="s">
        <v>1432</v>
      </c>
      <c r="AD561" s="112" t="s">
        <v>1432</v>
      </c>
      <c r="AE561" s="157" t="s">
        <v>3063</v>
      </c>
      <c r="AF561" s="117" t="s">
        <v>1445</v>
      </c>
      <c r="AG561" s="118"/>
      <c r="AH561" s="117">
        <v>0</v>
      </c>
      <c r="AI561" s="117">
        <v>0</v>
      </c>
      <c r="AJ561" s="117">
        <v>0</v>
      </c>
      <c r="AK561" s="117">
        <v>0</v>
      </c>
      <c r="AL561" s="117">
        <v>1</v>
      </c>
      <c r="AM561" s="117">
        <v>0</v>
      </c>
      <c r="AN561" s="117">
        <v>0</v>
      </c>
      <c r="AO561" s="117">
        <v>0</v>
      </c>
      <c r="AP561" s="117">
        <v>0</v>
      </c>
      <c r="AQ561" s="117">
        <v>0</v>
      </c>
      <c r="AR561" s="117">
        <v>0</v>
      </c>
      <c r="AS561" s="117">
        <v>0</v>
      </c>
      <c r="AT561" s="117">
        <v>0</v>
      </c>
      <c r="AU561" s="117">
        <v>0</v>
      </c>
      <c r="AV561" s="117">
        <v>0</v>
      </c>
      <c r="AW561" s="117">
        <v>0</v>
      </c>
      <c r="AX561" s="117">
        <v>0</v>
      </c>
      <c r="AY561" s="117">
        <v>0</v>
      </c>
      <c r="AZ561" s="117">
        <v>1</v>
      </c>
      <c r="BA561" s="117">
        <v>0</v>
      </c>
      <c r="BB561" s="117">
        <v>0</v>
      </c>
      <c r="BC561" s="117">
        <v>0</v>
      </c>
      <c r="BD561" s="117">
        <v>0</v>
      </c>
      <c r="BE561" s="117">
        <v>0</v>
      </c>
      <c r="BF561" s="117">
        <v>0</v>
      </c>
      <c r="BG561" s="117">
        <v>0</v>
      </c>
      <c r="BH561" s="117">
        <v>0</v>
      </c>
      <c r="BI561" s="117">
        <v>0</v>
      </c>
      <c r="BJ561" s="117">
        <v>0</v>
      </c>
      <c r="BK561" s="117">
        <v>0</v>
      </c>
      <c r="BL561" s="120" t="s">
        <v>4490</v>
      </c>
      <c r="BM561" s="98">
        <v>0</v>
      </c>
      <c r="BN561" s="79">
        <v>0</v>
      </c>
      <c r="BO561" s="241">
        <v>0.2</v>
      </c>
      <c r="BP561" s="133">
        <v>0.2</v>
      </c>
      <c r="BQ561" s="133">
        <v>0.2</v>
      </c>
      <c r="BR561" s="133">
        <v>0.2</v>
      </c>
      <c r="BS561" s="243">
        <v>0.2</v>
      </c>
      <c r="BT561" s="79">
        <v>0</v>
      </c>
      <c r="BU561" s="79">
        <v>0</v>
      </c>
      <c r="BV561" s="79">
        <v>0</v>
      </c>
      <c r="BW561" s="79">
        <v>0</v>
      </c>
      <c r="BX561" s="79">
        <v>0</v>
      </c>
      <c r="BY561" s="79">
        <v>0</v>
      </c>
      <c r="BZ561" s="79">
        <v>0</v>
      </c>
      <c r="CA561" s="79">
        <v>0</v>
      </c>
      <c r="CB561" s="79">
        <v>0</v>
      </c>
      <c r="CC561" s="79">
        <v>0</v>
      </c>
      <c r="CD561" s="79">
        <v>0</v>
      </c>
      <c r="CE561" s="79">
        <v>0</v>
      </c>
      <c r="CF561" s="79">
        <v>0</v>
      </c>
      <c r="CG561" s="79">
        <v>0</v>
      </c>
      <c r="CH561" s="79">
        <v>0</v>
      </c>
      <c r="CI561" s="81">
        <f t="shared" si="54"/>
        <v>1</v>
      </c>
      <c r="CJ561" s="260">
        <f t="shared" si="48"/>
        <v>1</v>
      </c>
      <c r="CK561" s="260">
        <f t="shared" si="49"/>
        <v>1</v>
      </c>
      <c r="CL561" s="260">
        <f t="shared" si="50"/>
        <v>1</v>
      </c>
      <c r="CM561" s="83">
        <v>4</v>
      </c>
      <c r="CN561" s="254" t="s">
        <v>4965</v>
      </c>
      <c r="CO561" s="140" t="s">
        <v>4965</v>
      </c>
      <c r="CP561" s="258" t="s">
        <v>4965</v>
      </c>
      <c r="CQ561" s="86" t="s">
        <v>4965</v>
      </c>
      <c r="CR561" s="85" t="s">
        <v>4965</v>
      </c>
      <c r="CS561" s="85" t="s">
        <v>4965</v>
      </c>
      <c r="CT561" s="85" t="s">
        <v>4965</v>
      </c>
      <c r="CU561" s="86"/>
    </row>
    <row r="562" spans="1:99" s="363" customFormat="1" ht="12" customHeight="1" x14ac:dyDescent="0.2">
      <c r="A562" s="31" t="s">
        <v>1460</v>
      </c>
      <c r="B562" s="114" t="s">
        <v>3043</v>
      </c>
      <c r="C562" s="114" t="s">
        <v>3044</v>
      </c>
      <c r="D562" s="114"/>
      <c r="E562" s="117" t="s">
        <v>3045</v>
      </c>
      <c r="F562" s="114" t="s">
        <v>2516</v>
      </c>
      <c r="G562" s="114" t="s">
        <v>3046</v>
      </c>
      <c r="H562" s="114" t="s">
        <v>3299</v>
      </c>
      <c r="I562" s="114" t="s">
        <v>3047</v>
      </c>
      <c r="J562" s="114">
        <v>530104</v>
      </c>
      <c r="K562" s="114">
        <v>177808</v>
      </c>
      <c r="L562" s="180" t="s">
        <v>3066</v>
      </c>
      <c r="M562" s="99" t="s">
        <v>3048</v>
      </c>
      <c r="N562" s="99" t="s">
        <v>1432</v>
      </c>
      <c r="O562" s="114">
        <v>0</v>
      </c>
      <c r="P562" s="114">
        <v>436</v>
      </c>
      <c r="Q562" s="115">
        <v>436</v>
      </c>
      <c r="R562" s="114" t="s">
        <v>3049</v>
      </c>
      <c r="S562" s="114" t="s">
        <v>1154</v>
      </c>
      <c r="T562" s="99" t="s">
        <v>3050</v>
      </c>
      <c r="U562" s="116">
        <v>41212</v>
      </c>
      <c r="V562" s="114" t="s">
        <v>1439</v>
      </c>
      <c r="W562" s="99" t="s">
        <v>1432</v>
      </c>
      <c r="X562" s="114" t="s">
        <v>1442</v>
      </c>
      <c r="Y562" s="114" t="s">
        <v>1443</v>
      </c>
      <c r="Z562" s="114" t="s">
        <v>1443</v>
      </c>
      <c r="AA562" s="114" t="s">
        <v>1444</v>
      </c>
      <c r="AB562" s="387">
        <v>0.55500000000000005</v>
      </c>
      <c r="AC562" s="121"/>
      <c r="AD562" s="112" t="s">
        <v>1432</v>
      </c>
      <c r="AE562" s="157" t="s">
        <v>3063</v>
      </c>
      <c r="AF562" s="117" t="s">
        <v>1445</v>
      </c>
      <c r="AG562" s="117"/>
      <c r="AH562" s="117">
        <v>44</v>
      </c>
      <c r="AI562" s="117">
        <v>436</v>
      </c>
      <c r="AJ562" s="117">
        <v>18</v>
      </c>
      <c r="AK562" s="117">
        <v>106</v>
      </c>
      <c r="AL562" s="117">
        <v>210</v>
      </c>
      <c r="AM562" s="117">
        <v>93</v>
      </c>
      <c r="AN562" s="117">
        <v>9</v>
      </c>
      <c r="AO562" s="117">
        <v>0</v>
      </c>
      <c r="AP562" s="117">
        <v>0</v>
      </c>
      <c r="AQ562" s="117">
        <v>18</v>
      </c>
      <c r="AR562" s="117">
        <v>106</v>
      </c>
      <c r="AS562" s="117">
        <v>210</v>
      </c>
      <c r="AT562" s="117">
        <v>93</v>
      </c>
      <c r="AU562" s="117">
        <v>9</v>
      </c>
      <c r="AV562" s="117">
        <v>0</v>
      </c>
      <c r="AW562" s="117">
        <v>0</v>
      </c>
      <c r="AX562" s="117">
        <v>0</v>
      </c>
      <c r="AY562" s="117">
        <v>0</v>
      </c>
      <c r="AZ562" s="117">
        <v>0</v>
      </c>
      <c r="BA562" s="117">
        <v>0</v>
      </c>
      <c r="BB562" s="117">
        <v>0</v>
      </c>
      <c r="BC562" s="117">
        <v>0</v>
      </c>
      <c r="BD562" s="117">
        <v>0</v>
      </c>
      <c r="BE562" s="117">
        <v>0</v>
      </c>
      <c r="BF562" s="117">
        <v>0</v>
      </c>
      <c r="BG562" s="117">
        <v>0</v>
      </c>
      <c r="BH562" s="117">
        <v>0</v>
      </c>
      <c r="BI562" s="117">
        <v>0</v>
      </c>
      <c r="BJ562" s="117">
        <v>0</v>
      </c>
      <c r="BK562" s="117">
        <v>0</v>
      </c>
      <c r="BL562" s="120" t="s">
        <v>1944</v>
      </c>
      <c r="BM562" s="98">
        <v>0</v>
      </c>
      <c r="BN562" s="241">
        <v>62.285714285714285</v>
      </c>
      <c r="BO562" s="241">
        <v>62.285714285714285</v>
      </c>
      <c r="BP562" s="241">
        <v>62.285714285714285</v>
      </c>
      <c r="BQ562" s="241">
        <v>62.285714285714285</v>
      </c>
      <c r="BR562" s="241">
        <v>62.285714285714285</v>
      </c>
      <c r="BS562" s="241">
        <v>62.285714285714285</v>
      </c>
      <c r="BT562" s="241">
        <v>62.285714285714285</v>
      </c>
      <c r="BU562" s="79">
        <v>0</v>
      </c>
      <c r="BV562" s="79">
        <v>0</v>
      </c>
      <c r="BW562" s="79">
        <v>0</v>
      </c>
      <c r="BX562" s="79">
        <v>0</v>
      </c>
      <c r="BY562" s="79">
        <v>0</v>
      </c>
      <c r="BZ562" s="79">
        <v>0</v>
      </c>
      <c r="CA562" s="79">
        <v>0</v>
      </c>
      <c r="CB562" s="79">
        <v>0</v>
      </c>
      <c r="CC562" s="79">
        <v>0</v>
      </c>
      <c r="CD562" s="79">
        <v>0</v>
      </c>
      <c r="CE562" s="79">
        <v>0</v>
      </c>
      <c r="CF562" s="79">
        <v>0</v>
      </c>
      <c r="CG562" s="79">
        <v>0</v>
      </c>
      <c r="CH562" s="79">
        <v>0</v>
      </c>
      <c r="CI562" s="81">
        <f t="shared" si="54"/>
        <v>436</v>
      </c>
      <c r="CJ562" s="260">
        <f t="shared" si="48"/>
        <v>436</v>
      </c>
      <c r="CK562" s="260">
        <f>SUM(BN562:BQ562)</f>
        <v>249.14285714285714</v>
      </c>
      <c r="CL562" s="260">
        <f>SUM(BU562:BX562)</f>
        <v>0</v>
      </c>
      <c r="CM562" s="83">
        <v>5</v>
      </c>
      <c r="CN562" s="254" t="s">
        <v>4965</v>
      </c>
      <c r="CO562" s="140" t="s">
        <v>4965</v>
      </c>
      <c r="CP562" s="126" t="s">
        <v>1938</v>
      </c>
      <c r="CQ562" s="86" t="s">
        <v>4965</v>
      </c>
      <c r="CR562" s="85" t="s">
        <v>4965</v>
      </c>
      <c r="CS562" s="85" t="s">
        <v>4965</v>
      </c>
      <c r="CT562" s="85" t="s">
        <v>4965</v>
      </c>
      <c r="CU562" s="86"/>
    </row>
    <row r="563" spans="1:99" s="363" customFormat="1" ht="12" customHeight="1" x14ac:dyDescent="0.2">
      <c r="A563" s="31" t="s">
        <v>1460</v>
      </c>
      <c r="B563" s="114" t="s">
        <v>3051</v>
      </c>
      <c r="C563" s="114" t="s">
        <v>1432</v>
      </c>
      <c r="D563" s="114" t="s">
        <v>1432</v>
      </c>
      <c r="E563" s="117" t="s">
        <v>1432</v>
      </c>
      <c r="F563" s="114" t="s">
        <v>1738</v>
      </c>
      <c r="G563" s="114" t="s">
        <v>2196</v>
      </c>
      <c r="H563" s="114" t="s">
        <v>3875</v>
      </c>
      <c r="I563" s="114" t="s">
        <v>2197</v>
      </c>
      <c r="J563" s="114">
        <v>528810</v>
      </c>
      <c r="K563" s="114">
        <v>173053</v>
      </c>
      <c r="L563" s="177" t="s">
        <v>3077</v>
      </c>
      <c r="M563" s="99" t="s">
        <v>1432</v>
      </c>
      <c r="N563" s="99" t="s">
        <v>1432</v>
      </c>
      <c r="O563" s="114">
        <v>0</v>
      </c>
      <c r="P563" s="114">
        <v>1</v>
      </c>
      <c r="Q563" s="115">
        <v>1</v>
      </c>
      <c r="R563" s="114" t="s">
        <v>3052</v>
      </c>
      <c r="S563" s="114" t="s">
        <v>1438</v>
      </c>
      <c r="T563" s="99" t="s">
        <v>3053</v>
      </c>
      <c r="U563" s="116">
        <v>41009</v>
      </c>
      <c r="V563" s="114" t="s">
        <v>1439</v>
      </c>
      <c r="W563" s="99" t="s">
        <v>1432</v>
      </c>
      <c r="X563" s="114" t="s">
        <v>1442</v>
      </c>
      <c r="Y563" s="114" t="s">
        <v>1453</v>
      </c>
      <c r="Z563" s="114" t="s">
        <v>1444</v>
      </c>
      <c r="AA563" s="114" t="s">
        <v>2723</v>
      </c>
      <c r="AB563" s="387">
        <v>8.9999999999999993E-3</v>
      </c>
      <c r="AC563" s="111"/>
      <c r="AD563" s="112" t="s">
        <v>1432</v>
      </c>
      <c r="AE563" s="157" t="s">
        <v>3063</v>
      </c>
      <c r="AF563" s="117" t="s">
        <v>1445</v>
      </c>
      <c r="AG563" s="118"/>
      <c r="AH563" s="117">
        <v>0</v>
      </c>
      <c r="AI563" s="117">
        <v>0</v>
      </c>
      <c r="AJ563" s="117">
        <v>0</v>
      </c>
      <c r="AK563" s="117">
        <v>1</v>
      </c>
      <c r="AL563" s="117">
        <v>0</v>
      </c>
      <c r="AM563" s="117">
        <v>0</v>
      </c>
      <c r="AN563" s="117">
        <v>0</v>
      </c>
      <c r="AO563" s="117">
        <v>0</v>
      </c>
      <c r="AP563" s="117">
        <v>0</v>
      </c>
      <c r="AQ563" s="117">
        <v>0</v>
      </c>
      <c r="AR563" s="117">
        <v>1</v>
      </c>
      <c r="AS563" s="117">
        <v>0</v>
      </c>
      <c r="AT563" s="117">
        <v>0</v>
      </c>
      <c r="AU563" s="117">
        <v>0</v>
      </c>
      <c r="AV563" s="117">
        <v>0</v>
      </c>
      <c r="AW563" s="117">
        <v>0</v>
      </c>
      <c r="AX563" s="117">
        <v>0</v>
      </c>
      <c r="AY563" s="117">
        <v>0</v>
      </c>
      <c r="AZ563" s="117">
        <v>0</v>
      </c>
      <c r="BA563" s="117">
        <v>0</v>
      </c>
      <c r="BB563" s="117">
        <v>0</v>
      </c>
      <c r="BC563" s="117">
        <v>0</v>
      </c>
      <c r="BD563" s="117">
        <v>0</v>
      </c>
      <c r="BE563" s="117">
        <v>0</v>
      </c>
      <c r="BF563" s="117">
        <v>0</v>
      </c>
      <c r="BG563" s="117">
        <v>0</v>
      </c>
      <c r="BH563" s="117">
        <v>0</v>
      </c>
      <c r="BI563" s="117">
        <v>0</v>
      </c>
      <c r="BJ563" s="117">
        <v>0</v>
      </c>
      <c r="BK563" s="117">
        <v>0</v>
      </c>
      <c r="BL563" s="120" t="s">
        <v>4490</v>
      </c>
      <c r="BM563" s="98">
        <v>0</v>
      </c>
      <c r="BN563" s="79">
        <v>0</v>
      </c>
      <c r="BO563" s="241">
        <v>0.25</v>
      </c>
      <c r="BP563" s="133">
        <v>0.25</v>
      </c>
      <c r="BQ563" s="133">
        <v>0.25</v>
      </c>
      <c r="BR563" s="133">
        <v>0.25</v>
      </c>
      <c r="BS563" s="238">
        <v>0</v>
      </c>
      <c r="BT563" s="79">
        <v>0</v>
      </c>
      <c r="BU563" s="79">
        <v>0</v>
      </c>
      <c r="BV563" s="79">
        <v>0</v>
      </c>
      <c r="BW563" s="79">
        <v>0</v>
      </c>
      <c r="BX563" s="79">
        <v>0</v>
      </c>
      <c r="BY563" s="79">
        <v>0</v>
      </c>
      <c r="BZ563" s="79">
        <v>0</v>
      </c>
      <c r="CA563" s="79">
        <v>0</v>
      </c>
      <c r="CB563" s="79">
        <v>0</v>
      </c>
      <c r="CC563" s="79">
        <v>0</v>
      </c>
      <c r="CD563" s="79">
        <v>0</v>
      </c>
      <c r="CE563" s="79">
        <v>0</v>
      </c>
      <c r="CF563" s="79">
        <v>0</v>
      </c>
      <c r="CG563" s="79">
        <v>0</v>
      </c>
      <c r="CH563" s="79">
        <v>0</v>
      </c>
      <c r="CI563" s="81">
        <f t="shared" si="54"/>
        <v>1</v>
      </c>
      <c r="CJ563" s="260">
        <f t="shared" si="48"/>
        <v>1</v>
      </c>
      <c r="CK563" s="260">
        <f t="shared" ref="CK563:CK626" si="55">SUM(BO563:BS563)</f>
        <v>1</v>
      </c>
      <c r="CL563" s="260">
        <f t="shared" ref="CL563:CL626" si="56">SUM(BO563:BX563)</f>
        <v>1</v>
      </c>
      <c r="CM563" s="83">
        <v>9</v>
      </c>
      <c r="CN563" s="254" t="s">
        <v>4965</v>
      </c>
      <c r="CO563" s="140" t="s">
        <v>4965</v>
      </c>
      <c r="CP563" s="258" t="s">
        <v>4965</v>
      </c>
      <c r="CQ563" s="86" t="s">
        <v>4965</v>
      </c>
      <c r="CR563" s="85" t="s">
        <v>4965</v>
      </c>
      <c r="CS563" s="85" t="s">
        <v>4965</v>
      </c>
      <c r="CT563" s="85" t="s">
        <v>4965</v>
      </c>
      <c r="CU563" s="86"/>
    </row>
    <row r="564" spans="1:99" s="363" customFormat="1" ht="12" customHeight="1" x14ac:dyDescent="0.2">
      <c r="A564" s="31" t="s">
        <v>1460</v>
      </c>
      <c r="B564" s="114" t="s">
        <v>3054</v>
      </c>
      <c r="C564" s="114" t="s">
        <v>1432</v>
      </c>
      <c r="D564" s="114" t="s">
        <v>1432</v>
      </c>
      <c r="E564" s="117" t="s">
        <v>1432</v>
      </c>
      <c r="F564" s="114" t="s">
        <v>3055</v>
      </c>
      <c r="G564" s="114" t="s">
        <v>1480</v>
      </c>
      <c r="H564" s="114" t="s">
        <v>2717</v>
      </c>
      <c r="I564" s="114" t="s">
        <v>3056</v>
      </c>
      <c r="J564" s="114">
        <v>527826</v>
      </c>
      <c r="K564" s="114">
        <v>176563</v>
      </c>
      <c r="L564" s="177" t="s">
        <v>3067</v>
      </c>
      <c r="M564" s="99" t="s">
        <v>1432</v>
      </c>
      <c r="N564" s="99" t="s">
        <v>1432</v>
      </c>
      <c r="O564" s="114">
        <v>1</v>
      </c>
      <c r="P564" s="114">
        <v>3</v>
      </c>
      <c r="Q564" s="115">
        <v>2</v>
      </c>
      <c r="R564" s="114" t="s">
        <v>3057</v>
      </c>
      <c r="S564" s="114" t="s">
        <v>1438</v>
      </c>
      <c r="T564" s="99" t="s">
        <v>3058</v>
      </c>
      <c r="U564" s="116">
        <v>41239</v>
      </c>
      <c r="V564" s="114" t="s">
        <v>1439</v>
      </c>
      <c r="W564" s="99" t="s">
        <v>1432</v>
      </c>
      <c r="X564" s="114" t="s">
        <v>1442</v>
      </c>
      <c r="Y564" s="114" t="s">
        <v>2722</v>
      </c>
      <c r="Z564" s="114" t="s">
        <v>1444</v>
      </c>
      <c r="AA564" s="114" t="s">
        <v>1454</v>
      </c>
      <c r="AB564" s="387">
        <v>7.0000000000000001E-3</v>
      </c>
      <c r="AC564" s="111"/>
      <c r="AD564" s="112" t="s">
        <v>1432</v>
      </c>
      <c r="AE564" s="157" t="s">
        <v>3063</v>
      </c>
      <c r="AF564" s="117" t="s">
        <v>1445</v>
      </c>
      <c r="AG564" s="118"/>
      <c r="AH564" s="117">
        <v>0</v>
      </c>
      <c r="AI564" s="117">
        <v>0</v>
      </c>
      <c r="AJ564" s="117">
        <v>2</v>
      </c>
      <c r="AK564" s="117">
        <v>0</v>
      </c>
      <c r="AL564" s="117">
        <v>1</v>
      </c>
      <c r="AM564" s="117">
        <v>0</v>
      </c>
      <c r="AN564" s="117">
        <v>0</v>
      </c>
      <c r="AO564" s="117">
        <v>-1</v>
      </c>
      <c r="AP564" s="117">
        <v>0</v>
      </c>
      <c r="AQ564" s="117">
        <v>2</v>
      </c>
      <c r="AR564" s="117">
        <v>0</v>
      </c>
      <c r="AS564" s="117">
        <v>1</v>
      </c>
      <c r="AT564" s="117">
        <v>0</v>
      </c>
      <c r="AU564" s="117">
        <v>0</v>
      </c>
      <c r="AV564" s="117">
        <v>-1</v>
      </c>
      <c r="AW564" s="117">
        <v>0</v>
      </c>
      <c r="AX564" s="117">
        <v>0</v>
      </c>
      <c r="AY564" s="117">
        <v>0</v>
      </c>
      <c r="AZ564" s="117">
        <v>0</v>
      </c>
      <c r="BA564" s="117">
        <v>0</v>
      </c>
      <c r="BB564" s="117">
        <v>0</v>
      </c>
      <c r="BC564" s="117">
        <v>0</v>
      </c>
      <c r="BD564" s="117">
        <v>0</v>
      </c>
      <c r="BE564" s="117">
        <v>0</v>
      </c>
      <c r="BF564" s="117">
        <v>0</v>
      </c>
      <c r="BG564" s="117">
        <v>0</v>
      </c>
      <c r="BH564" s="117">
        <v>0</v>
      </c>
      <c r="BI564" s="117">
        <v>0</v>
      </c>
      <c r="BJ564" s="117">
        <v>0</v>
      </c>
      <c r="BK564" s="117">
        <v>0</v>
      </c>
      <c r="BL564" s="120" t="s">
        <v>4490</v>
      </c>
      <c r="BM564" s="98">
        <v>0</v>
      </c>
      <c r="BN564" s="79">
        <v>0</v>
      </c>
      <c r="BO564" s="241">
        <v>0.5</v>
      </c>
      <c r="BP564" s="133">
        <v>0.5</v>
      </c>
      <c r="BQ564" s="133">
        <v>0.5</v>
      </c>
      <c r="BR564" s="133">
        <v>0.5</v>
      </c>
      <c r="BS564" s="238">
        <v>0</v>
      </c>
      <c r="BT564" s="79">
        <v>0</v>
      </c>
      <c r="BU564" s="79">
        <v>0</v>
      </c>
      <c r="BV564" s="79">
        <v>0</v>
      </c>
      <c r="BW564" s="79">
        <v>0</v>
      </c>
      <c r="BX564" s="79">
        <v>0</v>
      </c>
      <c r="BY564" s="79">
        <v>0</v>
      </c>
      <c r="BZ564" s="79">
        <v>0</v>
      </c>
      <c r="CA564" s="79">
        <v>0</v>
      </c>
      <c r="CB564" s="79">
        <v>0</v>
      </c>
      <c r="CC564" s="79">
        <v>0</v>
      </c>
      <c r="CD564" s="79">
        <v>0</v>
      </c>
      <c r="CE564" s="79">
        <v>0</v>
      </c>
      <c r="CF564" s="79">
        <v>0</v>
      </c>
      <c r="CG564" s="79">
        <v>0</v>
      </c>
      <c r="CH564" s="79">
        <v>0</v>
      </c>
      <c r="CI564" s="81">
        <f t="shared" si="54"/>
        <v>2</v>
      </c>
      <c r="CJ564" s="260">
        <f t="shared" si="48"/>
        <v>2</v>
      </c>
      <c r="CK564" s="260">
        <f t="shared" si="55"/>
        <v>2</v>
      </c>
      <c r="CL564" s="260">
        <f t="shared" si="56"/>
        <v>2</v>
      </c>
      <c r="CM564" s="83">
        <v>9</v>
      </c>
      <c r="CN564" s="254" t="s">
        <v>4965</v>
      </c>
      <c r="CO564" s="140" t="s">
        <v>4965</v>
      </c>
      <c r="CP564" s="258" t="s">
        <v>4965</v>
      </c>
      <c r="CQ564" s="86" t="s">
        <v>4965</v>
      </c>
      <c r="CR564" s="85" t="s">
        <v>4965</v>
      </c>
      <c r="CS564" s="85" t="s">
        <v>4965</v>
      </c>
      <c r="CT564" s="85" t="s">
        <v>4965</v>
      </c>
      <c r="CU564" s="86"/>
    </row>
    <row r="565" spans="1:99" s="363" customFormat="1" ht="12" customHeight="1" x14ac:dyDescent="0.2">
      <c r="A565" s="31" t="s">
        <v>1460</v>
      </c>
      <c r="B565" s="114" t="s">
        <v>3059</v>
      </c>
      <c r="C565" s="114" t="s">
        <v>1432</v>
      </c>
      <c r="D565" s="114" t="s">
        <v>1432</v>
      </c>
      <c r="E565" s="117" t="s">
        <v>1432</v>
      </c>
      <c r="F565" s="114" t="s">
        <v>3060</v>
      </c>
      <c r="G565" s="114" t="s">
        <v>3061</v>
      </c>
      <c r="H565" s="114" t="s">
        <v>1435</v>
      </c>
      <c r="I565" s="114" t="s">
        <v>3062</v>
      </c>
      <c r="J565" s="114">
        <v>527535</v>
      </c>
      <c r="K565" s="114">
        <v>173124</v>
      </c>
      <c r="L565" s="177" t="s">
        <v>3083</v>
      </c>
      <c r="M565" s="99" t="s">
        <v>1432</v>
      </c>
      <c r="N565" s="99" t="s">
        <v>1432</v>
      </c>
      <c r="O565" s="114">
        <v>1</v>
      </c>
      <c r="P565" s="114">
        <v>1</v>
      </c>
      <c r="Q565" s="115">
        <v>0</v>
      </c>
      <c r="R565" s="114" t="s">
        <v>3124</v>
      </c>
      <c r="S565" s="114" t="s">
        <v>1438</v>
      </c>
      <c r="T565" s="99" t="s">
        <v>3036</v>
      </c>
      <c r="U565" s="116">
        <v>41059</v>
      </c>
      <c r="V565" s="114" t="s">
        <v>1439</v>
      </c>
      <c r="W565" s="99" t="s">
        <v>1432</v>
      </c>
      <c r="X565" s="114" t="s">
        <v>1442</v>
      </c>
      <c r="Y565" s="114" t="s">
        <v>1443</v>
      </c>
      <c r="Z565" s="114" t="s">
        <v>1444</v>
      </c>
      <c r="AA565" s="114" t="s">
        <v>2713</v>
      </c>
      <c r="AB565" s="387">
        <v>1.2999999999999999E-2</v>
      </c>
      <c r="AC565" s="111"/>
      <c r="AD565" s="112" t="s">
        <v>1432</v>
      </c>
      <c r="AE565" s="157" t="s">
        <v>3063</v>
      </c>
      <c r="AF565" s="117" t="s">
        <v>1445</v>
      </c>
      <c r="AG565" s="118"/>
      <c r="AH565" s="117">
        <v>0</v>
      </c>
      <c r="AI565" s="117">
        <v>0</v>
      </c>
      <c r="AJ565" s="117">
        <v>0</v>
      </c>
      <c r="AK565" s="117">
        <v>-1</v>
      </c>
      <c r="AL565" s="117">
        <v>1</v>
      </c>
      <c r="AM565" s="117">
        <v>0</v>
      </c>
      <c r="AN565" s="117">
        <v>0</v>
      </c>
      <c r="AO565" s="117">
        <v>0</v>
      </c>
      <c r="AP565" s="117">
        <v>0</v>
      </c>
      <c r="AQ565" s="117">
        <v>0</v>
      </c>
      <c r="AR565" s="117">
        <v>0</v>
      </c>
      <c r="AS565" s="117">
        <v>0</v>
      </c>
      <c r="AT565" s="117">
        <v>0</v>
      </c>
      <c r="AU565" s="117">
        <v>0</v>
      </c>
      <c r="AV565" s="117">
        <v>0</v>
      </c>
      <c r="AW565" s="117">
        <v>0</v>
      </c>
      <c r="AX565" s="117">
        <v>0</v>
      </c>
      <c r="AY565" s="117">
        <v>-1</v>
      </c>
      <c r="AZ565" s="117">
        <v>1</v>
      </c>
      <c r="BA565" s="117">
        <v>0</v>
      </c>
      <c r="BB565" s="117">
        <v>0</v>
      </c>
      <c r="BC565" s="117">
        <v>0</v>
      </c>
      <c r="BD565" s="117">
        <v>0</v>
      </c>
      <c r="BE565" s="117">
        <v>0</v>
      </c>
      <c r="BF565" s="117">
        <v>0</v>
      </c>
      <c r="BG565" s="117">
        <v>0</v>
      </c>
      <c r="BH565" s="117">
        <v>0</v>
      </c>
      <c r="BI565" s="117">
        <v>0</v>
      </c>
      <c r="BJ565" s="117">
        <v>0</v>
      </c>
      <c r="BK565" s="117">
        <v>0</v>
      </c>
      <c r="BL565" s="400"/>
      <c r="BM565" s="179">
        <f>Q565</f>
        <v>0</v>
      </c>
      <c r="BN565" s="79">
        <v>0</v>
      </c>
      <c r="BO565" s="237">
        <v>0</v>
      </c>
      <c r="BP565" s="79">
        <v>0</v>
      </c>
      <c r="BQ565" s="79">
        <v>0</v>
      </c>
      <c r="BR565" s="79">
        <v>0</v>
      </c>
      <c r="BS565" s="238">
        <v>0</v>
      </c>
      <c r="BT565" s="79">
        <v>0</v>
      </c>
      <c r="BU565" s="79">
        <v>0</v>
      </c>
      <c r="BV565" s="79">
        <v>0</v>
      </c>
      <c r="BW565" s="79">
        <v>0</v>
      </c>
      <c r="BX565" s="79">
        <v>0</v>
      </c>
      <c r="BY565" s="79">
        <v>0</v>
      </c>
      <c r="BZ565" s="79">
        <v>0</v>
      </c>
      <c r="CA565" s="79">
        <v>0</v>
      </c>
      <c r="CB565" s="79">
        <v>0</v>
      </c>
      <c r="CC565" s="79">
        <v>0</v>
      </c>
      <c r="CD565" s="79">
        <v>0</v>
      </c>
      <c r="CE565" s="79">
        <v>0</v>
      </c>
      <c r="CF565" s="79">
        <v>0</v>
      </c>
      <c r="CG565" s="79">
        <v>0</v>
      </c>
      <c r="CH565" s="79">
        <v>0</v>
      </c>
      <c r="CI565" s="81">
        <f t="shared" si="54"/>
        <v>0</v>
      </c>
      <c r="CJ565" s="131">
        <f t="shared" si="48"/>
        <v>0</v>
      </c>
      <c r="CK565" s="131">
        <f t="shared" si="55"/>
        <v>0</v>
      </c>
      <c r="CL565" s="131">
        <f t="shared" si="56"/>
        <v>0</v>
      </c>
      <c r="CM565" s="83">
        <v>4</v>
      </c>
      <c r="CN565" s="254" t="s">
        <v>4965</v>
      </c>
      <c r="CO565" s="140" t="s">
        <v>4965</v>
      </c>
      <c r="CP565" s="258" t="s">
        <v>4965</v>
      </c>
      <c r="CQ565" s="86" t="s">
        <v>4965</v>
      </c>
      <c r="CR565" s="85" t="s">
        <v>4965</v>
      </c>
      <c r="CS565" s="85" t="s">
        <v>4965</v>
      </c>
      <c r="CT565" s="85" t="s">
        <v>4965</v>
      </c>
      <c r="CU565" s="86"/>
    </row>
    <row r="566" spans="1:99" s="363" customFormat="1" ht="12" customHeight="1" x14ac:dyDescent="0.2">
      <c r="A566" s="31" t="s">
        <v>1460</v>
      </c>
      <c r="B566" s="114" t="s">
        <v>3125</v>
      </c>
      <c r="C566" s="114" t="s">
        <v>1432</v>
      </c>
      <c r="D566" s="114" t="s">
        <v>1432</v>
      </c>
      <c r="E566" s="117" t="s">
        <v>1432</v>
      </c>
      <c r="F566" s="114" t="s">
        <v>4808</v>
      </c>
      <c r="G566" s="114" t="s">
        <v>2498</v>
      </c>
      <c r="H566" s="114" t="s">
        <v>2717</v>
      </c>
      <c r="I566" s="114" t="s">
        <v>4815</v>
      </c>
      <c r="J566" s="114">
        <v>527475</v>
      </c>
      <c r="K566" s="114">
        <v>174306</v>
      </c>
      <c r="L566" s="177" t="s">
        <v>3084</v>
      </c>
      <c r="M566" s="99" t="s">
        <v>1432</v>
      </c>
      <c r="N566" s="99" t="s">
        <v>1432</v>
      </c>
      <c r="O566" s="114">
        <v>5</v>
      </c>
      <c r="P566" s="114">
        <v>1</v>
      </c>
      <c r="Q566" s="115">
        <v>-4</v>
      </c>
      <c r="R566" s="114" t="s">
        <v>3126</v>
      </c>
      <c r="S566" s="114" t="s">
        <v>1438</v>
      </c>
      <c r="T566" s="99" t="s">
        <v>1146</v>
      </c>
      <c r="U566" s="116">
        <v>41079</v>
      </c>
      <c r="V566" s="114" t="s">
        <v>1439</v>
      </c>
      <c r="W566" s="99" t="s">
        <v>1432</v>
      </c>
      <c r="X566" s="114" t="s">
        <v>1442</v>
      </c>
      <c r="Y566" s="114" t="s">
        <v>1453</v>
      </c>
      <c r="Z566" s="114" t="s">
        <v>1444</v>
      </c>
      <c r="AA566" s="114" t="s">
        <v>4207</v>
      </c>
      <c r="AB566" s="387">
        <v>3.1E-2</v>
      </c>
      <c r="AC566" s="111"/>
      <c r="AD566" s="112" t="s">
        <v>1432</v>
      </c>
      <c r="AE566" s="157" t="s">
        <v>3063</v>
      </c>
      <c r="AF566" s="117" t="s">
        <v>1445</v>
      </c>
      <c r="AG566" s="118"/>
      <c r="AH566" s="117">
        <v>0</v>
      </c>
      <c r="AI566" s="117">
        <v>0</v>
      </c>
      <c r="AJ566" s="117">
        <v>-2</v>
      </c>
      <c r="AK566" s="117">
        <v>-2</v>
      </c>
      <c r="AL566" s="117">
        <v>-1</v>
      </c>
      <c r="AM566" s="117">
        <v>0</v>
      </c>
      <c r="AN566" s="117">
        <v>1</v>
      </c>
      <c r="AO566" s="117">
        <v>0</v>
      </c>
      <c r="AP566" s="117">
        <v>0</v>
      </c>
      <c r="AQ566" s="117">
        <v>-2</v>
      </c>
      <c r="AR566" s="117">
        <v>-2</v>
      </c>
      <c r="AS566" s="117">
        <v>-1</v>
      </c>
      <c r="AT566" s="117">
        <v>0</v>
      </c>
      <c r="AU566" s="117">
        <v>0</v>
      </c>
      <c r="AV566" s="117">
        <v>0</v>
      </c>
      <c r="AW566" s="117">
        <v>0</v>
      </c>
      <c r="AX566" s="117">
        <v>0</v>
      </c>
      <c r="AY566" s="117">
        <v>0</v>
      </c>
      <c r="AZ566" s="117">
        <v>0</v>
      </c>
      <c r="BA566" s="117">
        <v>0</v>
      </c>
      <c r="BB566" s="117">
        <v>1</v>
      </c>
      <c r="BC566" s="117">
        <v>0</v>
      </c>
      <c r="BD566" s="117">
        <v>0</v>
      </c>
      <c r="BE566" s="117">
        <v>0</v>
      </c>
      <c r="BF566" s="117">
        <v>0</v>
      </c>
      <c r="BG566" s="117">
        <v>0</v>
      </c>
      <c r="BH566" s="117">
        <v>0</v>
      </c>
      <c r="BI566" s="117">
        <v>0</v>
      </c>
      <c r="BJ566" s="117">
        <v>0</v>
      </c>
      <c r="BK566" s="117">
        <v>0</v>
      </c>
      <c r="BL566" s="120" t="s">
        <v>4490</v>
      </c>
      <c r="BM566" s="98">
        <v>0</v>
      </c>
      <c r="BN566" s="79">
        <v>0</v>
      </c>
      <c r="BO566" s="241">
        <v>-1</v>
      </c>
      <c r="BP566" s="133">
        <v>-1</v>
      </c>
      <c r="BQ566" s="133">
        <v>-1</v>
      </c>
      <c r="BR566" s="133">
        <v>-1</v>
      </c>
      <c r="BS566" s="238">
        <v>0</v>
      </c>
      <c r="BT566" s="79">
        <v>0</v>
      </c>
      <c r="BU566" s="79">
        <v>0</v>
      </c>
      <c r="BV566" s="79">
        <v>0</v>
      </c>
      <c r="BW566" s="79">
        <v>0</v>
      </c>
      <c r="BX566" s="79">
        <v>0</v>
      </c>
      <c r="BY566" s="79">
        <v>0</v>
      </c>
      <c r="BZ566" s="79">
        <v>0</v>
      </c>
      <c r="CA566" s="79">
        <v>0</v>
      </c>
      <c r="CB566" s="79">
        <v>0</v>
      </c>
      <c r="CC566" s="79">
        <v>0</v>
      </c>
      <c r="CD566" s="79">
        <v>0</v>
      </c>
      <c r="CE566" s="79">
        <v>0</v>
      </c>
      <c r="CF566" s="79">
        <v>0</v>
      </c>
      <c r="CG566" s="79">
        <v>0</v>
      </c>
      <c r="CH566" s="79">
        <v>0</v>
      </c>
      <c r="CI566" s="81">
        <f t="shared" si="54"/>
        <v>-4</v>
      </c>
      <c r="CJ566" s="260">
        <f t="shared" si="48"/>
        <v>-4</v>
      </c>
      <c r="CK566" s="260">
        <f t="shared" si="55"/>
        <v>-4</v>
      </c>
      <c r="CL566" s="260">
        <f t="shared" si="56"/>
        <v>-4</v>
      </c>
      <c r="CM566" s="83">
        <v>9</v>
      </c>
      <c r="CN566" s="254" t="s">
        <v>4965</v>
      </c>
      <c r="CO566" s="140" t="s">
        <v>4965</v>
      </c>
      <c r="CP566" s="258" t="s">
        <v>4965</v>
      </c>
      <c r="CQ566" s="86" t="s">
        <v>4965</v>
      </c>
      <c r="CR566" s="85" t="s">
        <v>4965</v>
      </c>
      <c r="CS566" s="85" t="s">
        <v>4965</v>
      </c>
      <c r="CT566" s="85" t="s">
        <v>4965</v>
      </c>
      <c r="CU566" s="86"/>
    </row>
    <row r="567" spans="1:99" s="363" customFormat="1" ht="12" customHeight="1" x14ac:dyDescent="0.2">
      <c r="A567" s="31" t="s">
        <v>1460</v>
      </c>
      <c r="B567" s="114" t="s">
        <v>1148</v>
      </c>
      <c r="C567" s="114" t="s">
        <v>1432</v>
      </c>
      <c r="D567" s="114" t="s">
        <v>3127</v>
      </c>
      <c r="E567" s="117" t="s">
        <v>1149</v>
      </c>
      <c r="F567" s="114" t="s">
        <v>1432</v>
      </c>
      <c r="G567" s="114" t="s">
        <v>1150</v>
      </c>
      <c r="H567" s="114" t="s">
        <v>2717</v>
      </c>
      <c r="I567" s="114" t="s">
        <v>1432</v>
      </c>
      <c r="J567" s="114">
        <v>527156</v>
      </c>
      <c r="K567" s="114">
        <v>175243</v>
      </c>
      <c r="L567" s="177" t="s">
        <v>3084</v>
      </c>
      <c r="M567" s="99" t="s">
        <v>1151</v>
      </c>
      <c r="N567" s="99" t="s">
        <v>1432</v>
      </c>
      <c r="O567" s="114">
        <v>0</v>
      </c>
      <c r="P567" s="114">
        <v>10</v>
      </c>
      <c r="Q567" s="115">
        <v>10</v>
      </c>
      <c r="R567" s="114" t="s">
        <v>843</v>
      </c>
      <c r="S567" s="114" t="s">
        <v>1154</v>
      </c>
      <c r="T567" s="99" t="s">
        <v>844</v>
      </c>
      <c r="U567" s="116">
        <v>41200</v>
      </c>
      <c r="V567" s="114" t="s">
        <v>1439</v>
      </c>
      <c r="W567" s="99" t="s">
        <v>1432</v>
      </c>
      <c r="X567" s="114" t="s">
        <v>1442</v>
      </c>
      <c r="Y567" s="114" t="s">
        <v>1443</v>
      </c>
      <c r="Z567" s="114" t="s">
        <v>1443</v>
      </c>
      <c r="AA567" s="114" t="s">
        <v>1444</v>
      </c>
      <c r="AB567" s="387">
        <v>3.5999999999999997E-2</v>
      </c>
      <c r="AC567" s="122"/>
      <c r="AD567" s="94"/>
      <c r="AE567" s="157" t="s">
        <v>628</v>
      </c>
      <c r="AF567" s="117" t="s">
        <v>3279</v>
      </c>
      <c r="AG567" s="117"/>
      <c r="AH567" s="117">
        <v>0</v>
      </c>
      <c r="AI567" s="117">
        <v>10</v>
      </c>
      <c r="AJ567" s="117">
        <v>0</v>
      </c>
      <c r="AK567" s="117">
        <v>2</v>
      </c>
      <c r="AL567" s="117">
        <v>2</v>
      </c>
      <c r="AM567" s="117">
        <v>3</v>
      </c>
      <c r="AN567" s="117">
        <v>3</v>
      </c>
      <c r="AO567" s="117">
        <v>0</v>
      </c>
      <c r="AP567" s="117">
        <v>0</v>
      </c>
      <c r="AQ567" s="117">
        <v>0</v>
      </c>
      <c r="AR567" s="117">
        <v>2</v>
      </c>
      <c r="AS567" s="117">
        <v>2</v>
      </c>
      <c r="AT567" s="117">
        <v>3</v>
      </c>
      <c r="AU567" s="117">
        <v>3</v>
      </c>
      <c r="AV567" s="117">
        <v>0</v>
      </c>
      <c r="AW567" s="117">
        <v>0</v>
      </c>
      <c r="AX567" s="117">
        <v>0</v>
      </c>
      <c r="AY567" s="117">
        <v>0</v>
      </c>
      <c r="AZ567" s="117">
        <v>0</v>
      </c>
      <c r="BA567" s="117">
        <v>0</v>
      </c>
      <c r="BB567" s="117">
        <v>0</v>
      </c>
      <c r="BC567" s="117">
        <v>0</v>
      </c>
      <c r="BD567" s="117">
        <v>0</v>
      </c>
      <c r="BE567" s="117">
        <v>0</v>
      </c>
      <c r="BF567" s="117">
        <v>0</v>
      </c>
      <c r="BG567" s="117">
        <v>0</v>
      </c>
      <c r="BH567" s="117">
        <v>0</v>
      </c>
      <c r="BI567" s="117">
        <v>0</v>
      </c>
      <c r="BJ567" s="117">
        <v>0</v>
      </c>
      <c r="BK567" s="117">
        <v>0</v>
      </c>
      <c r="BL567" s="120" t="s">
        <v>4491</v>
      </c>
      <c r="BM567" s="98">
        <v>0</v>
      </c>
      <c r="BN567" s="79">
        <v>0</v>
      </c>
      <c r="BO567" s="237">
        <v>0</v>
      </c>
      <c r="BP567" s="119">
        <v>10</v>
      </c>
      <c r="BQ567" s="79">
        <v>0</v>
      </c>
      <c r="BR567" s="79">
        <v>0</v>
      </c>
      <c r="BS567" s="238">
        <v>0</v>
      </c>
      <c r="BT567" s="79">
        <v>0</v>
      </c>
      <c r="BU567" s="79">
        <v>0</v>
      </c>
      <c r="BV567" s="79">
        <v>0</v>
      </c>
      <c r="BW567" s="79">
        <v>0</v>
      </c>
      <c r="BX567" s="79">
        <v>0</v>
      </c>
      <c r="BY567" s="79">
        <v>0</v>
      </c>
      <c r="BZ567" s="79">
        <v>0</v>
      </c>
      <c r="CA567" s="79">
        <v>0</v>
      </c>
      <c r="CB567" s="79">
        <v>0</v>
      </c>
      <c r="CC567" s="79">
        <v>0</v>
      </c>
      <c r="CD567" s="79">
        <v>0</v>
      </c>
      <c r="CE567" s="79">
        <v>0</v>
      </c>
      <c r="CF567" s="79">
        <v>0</v>
      </c>
      <c r="CG567" s="79">
        <v>0</v>
      </c>
      <c r="CH567" s="79">
        <v>0</v>
      </c>
      <c r="CI567" s="81">
        <f t="shared" si="54"/>
        <v>10</v>
      </c>
      <c r="CJ567" s="260">
        <f t="shared" si="48"/>
        <v>10</v>
      </c>
      <c r="CK567" s="260">
        <f t="shared" si="55"/>
        <v>10</v>
      </c>
      <c r="CL567" s="260">
        <f t="shared" si="56"/>
        <v>10</v>
      </c>
      <c r="CM567" s="83">
        <v>5</v>
      </c>
      <c r="CN567" s="254" t="s">
        <v>4965</v>
      </c>
      <c r="CO567" s="140" t="s">
        <v>4965</v>
      </c>
      <c r="CP567" s="258" t="s">
        <v>4965</v>
      </c>
      <c r="CQ567" s="86" t="s">
        <v>4965</v>
      </c>
      <c r="CR567" s="85" t="s">
        <v>4965</v>
      </c>
      <c r="CS567" s="87" t="s">
        <v>1938</v>
      </c>
      <c r="CT567" s="85" t="s">
        <v>4965</v>
      </c>
      <c r="CU567" s="86"/>
    </row>
    <row r="568" spans="1:99" s="363" customFormat="1" ht="12" customHeight="1" x14ac:dyDescent="0.2">
      <c r="A568" s="31" t="s">
        <v>1460</v>
      </c>
      <c r="B568" s="114" t="s">
        <v>1148</v>
      </c>
      <c r="C568" s="114" t="s">
        <v>1432</v>
      </c>
      <c r="D568" s="114" t="s">
        <v>3128</v>
      </c>
      <c r="E568" s="117" t="s">
        <v>1149</v>
      </c>
      <c r="F568" s="114" t="s">
        <v>1432</v>
      </c>
      <c r="G568" s="114" t="s">
        <v>1150</v>
      </c>
      <c r="H568" s="114" t="s">
        <v>2717</v>
      </c>
      <c r="I568" s="114" t="s">
        <v>1432</v>
      </c>
      <c r="J568" s="114">
        <v>527156</v>
      </c>
      <c r="K568" s="114">
        <v>175243</v>
      </c>
      <c r="L568" s="177" t="s">
        <v>3084</v>
      </c>
      <c r="M568" s="99" t="s">
        <v>1151</v>
      </c>
      <c r="N568" s="99" t="s">
        <v>1432</v>
      </c>
      <c r="O568" s="114">
        <v>61</v>
      </c>
      <c r="P568" s="114">
        <v>0</v>
      </c>
      <c r="Q568" s="115">
        <v>-61</v>
      </c>
      <c r="R568" s="114" t="s">
        <v>843</v>
      </c>
      <c r="S568" s="114" t="s">
        <v>1154</v>
      </c>
      <c r="T568" s="99" t="s">
        <v>844</v>
      </c>
      <c r="U568" s="116">
        <v>41200</v>
      </c>
      <c r="V568" s="114" t="s">
        <v>1439</v>
      </c>
      <c r="W568" s="99" t="s">
        <v>1432</v>
      </c>
      <c r="X568" s="114" t="s">
        <v>1442</v>
      </c>
      <c r="Y568" s="114" t="s">
        <v>1443</v>
      </c>
      <c r="Z568" s="114" t="s">
        <v>1443</v>
      </c>
      <c r="AA568" s="114" t="s">
        <v>1444</v>
      </c>
      <c r="AB568" s="387">
        <v>0</v>
      </c>
      <c r="AC568" s="122"/>
      <c r="AD568" s="94"/>
      <c r="AE568" s="157" t="s">
        <v>3063</v>
      </c>
      <c r="AF568" s="117" t="s">
        <v>1445</v>
      </c>
      <c r="AG568" s="117"/>
      <c r="AH568" s="117">
        <v>0</v>
      </c>
      <c r="AI568" s="117">
        <v>0</v>
      </c>
      <c r="AJ568" s="117">
        <v>-1</v>
      </c>
      <c r="AK568" s="117">
        <v>-26</v>
      </c>
      <c r="AL568" s="117">
        <v>-26</v>
      </c>
      <c r="AM568" s="117">
        <v>-7</v>
      </c>
      <c r="AN568" s="117">
        <v>-1</v>
      </c>
      <c r="AO568" s="117">
        <v>0</v>
      </c>
      <c r="AP568" s="117">
        <v>0</v>
      </c>
      <c r="AQ568" s="117">
        <v>-1</v>
      </c>
      <c r="AR568" s="117">
        <v>-26</v>
      </c>
      <c r="AS568" s="117">
        <v>-26</v>
      </c>
      <c r="AT568" s="117">
        <v>-7</v>
      </c>
      <c r="AU568" s="117">
        <v>-1</v>
      </c>
      <c r="AV568" s="117">
        <v>0</v>
      </c>
      <c r="AW568" s="117">
        <v>0</v>
      </c>
      <c r="AX568" s="117">
        <v>0</v>
      </c>
      <c r="AY568" s="117">
        <v>0</v>
      </c>
      <c r="AZ568" s="117">
        <v>0</v>
      </c>
      <c r="BA568" s="117">
        <v>0</v>
      </c>
      <c r="BB568" s="117">
        <v>0</v>
      </c>
      <c r="BC568" s="117">
        <v>0</v>
      </c>
      <c r="BD568" s="117">
        <v>0</v>
      </c>
      <c r="BE568" s="117">
        <v>0</v>
      </c>
      <c r="BF568" s="117">
        <v>0</v>
      </c>
      <c r="BG568" s="117">
        <v>0</v>
      </c>
      <c r="BH568" s="117">
        <v>0</v>
      </c>
      <c r="BI568" s="117">
        <v>0</v>
      </c>
      <c r="BJ568" s="117">
        <v>0</v>
      </c>
      <c r="BK568" s="117">
        <v>0</v>
      </c>
      <c r="BL568" s="120" t="s">
        <v>4491</v>
      </c>
      <c r="BM568" s="98">
        <v>0</v>
      </c>
      <c r="BN568" s="79">
        <v>0</v>
      </c>
      <c r="BO568" s="241">
        <v>-61</v>
      </c>
      <c r="BP568" s="79">
        <v>0</v>
      </c>
      <c r="BQ568" s="79">
        <v>0</v>
      </c>
      <c r="BR568" s="79">
        <v>0</v>
      </c>
      <c r="BS568" s="238">
        <v>0</v>
      </c>
      <c r="BT568" s="79">
        <v>0</v>
      </c>
      <c r="BU568" s="79">
        <v>0</v>
      </c>
      <c r="BV568" s="79">
        <v>0</v>
      </c>
      <c r="BW568" s="79">
        <v>0</v>
      </c>
      <c r="BX568" s="79">
        <v>0</v>
      </c>
      <c r="BY568" s="79">
        <v>0</v>
      </c>
      <c r="BZ568" s="79">
        <v>0</v>
      </c>
      <c r="CA568" s="79">
        <v>0</v>
      </c>
      <c r="CB568" s="79">
        <v>0</v>
      </c>
      <c r="CC568" s="79">
        <v>0</v>
      </c>
      <c r="CD568" s="79">
        <v>0</v>
      </c>
      <c r="CE568" s="79">
        <v>0</v>
      </c>
      <c r="CF568" s="79">
        <v>0</v>
      </c>
      <c r="CG568" s="79">
        <v>0</v>
      </c>
      <c r="CH568" s="79">
        <v>0</v>
      </c>
      <c r="CI568" s="81">
        <f t="shared" si="54"/>
        <v>-61</v>
      </c>
      <c r="CJ568" s="260">
        <f t="shared" si="48"/>
        <v>-61</v>
      </c>
      <c r="CK568" s="260">
        <f t="shared" si="55"/>
        <v>-61</v>
      </c>
      <c r="CL568" s="260">
        <f t="shared" si="56"/>
        <v>-61</v>
      </c>
      <c r="CM568" s="83">
        <v>4</v>
      </c>
      <c r="CN568" s="254" t="s">
        <v>4965</v>
      </c>
      <c r="CO568" s="140" t="s">
        <v>4965</v>
      </c>
      <c r="CP568" s="258" t="s">
        <v>4965</v>
      </c>
      <c r="CQ568" s="86" t="s">
        <v>4965</v>
      </c>
      <c r="CR568" s="85" t="s">
        <v>4965</v>
      </c>
      <c r="CS568" s="87" t="s">
        <v>1938</v>
      </c>
      <c r="CT568" s="85" t="s">
        <v>4965</v>
      </c>
      <c r="CU568" s="86"/>
    </row>
    <row r="569" spans="1:99" s="363" customFormat="1" ht="12" customHeight="1" x14ac:dyDescent="0.2">
      <c r="A569" s="31" t="s">
        <v>1460</v>
      </c>
      <c r="B569" s="114" t="s">
        <v>1148</v>
      </c>
      <c r="C569" s="114" t="s">
        <v>1432</v>
      </c>
      <c r="D569" s="114" t="s">
        <v>3129</v>
      </c>
      <c r="E569" s="117" t="s">
        <v>1149</v>
      </c>
      <c r="F569" s="114" t="s">
        <v>1432</v>
      </c>
      <c r="G569" s="114" t="s">
        <v>1150</v>
      </c>
      <c r="H569" s="114" t="s">
        <v>2717</v>
      </c>
      <c r="I569" s="114" t="s">
        <v>1432</v>
      </c>
      <c r="J569" s="114">
        <v>527156</v>
      </c>
      <c r="K569" s="114">
        <v>175243</v>
      </c>
      <c r="L569" s="177" t="s">
        <v>3084</v>
      </c>
      <c r="M569" s="99" t="s">
        <v>1151</v>
      </c>
      <c r="N569" s="99" t="s">
        <v>1432</v>
      </c>
      <c r="O569" s="114">
        <v>97</v>
      </c>
      <c r="P569" s="114">
        <v>0</v>
      </c>
      <c r="Q569" s="115">
        <v>-97</v>
      </c>
      <c r="R569" s="114" t="s">
        <v>843</v>
      </c>
      <c r="S569" s="114" t="s">
        <v>1154</v>
      </c>
      <c r="T569" s="99" t="s">
        <v>844</v>
      </c>
      <c r="U569" s="116">
        <v>41200</v>
      </c>
      <c r="V569" s="114" t="s">
        <v>1439</v>
      </c>
      <c r="W569" s="99" t="s">
        <v>1432</v>
      </c>
      <c r="X569" s="114" t="s">
        <v>1442</v>
      </c>
      <c r="Y569" s="114" t="s">
        <v>1443</v>
      </c>
      <c r="Z569" s="114" t="s">
        <v>1443</v>
      </c>
      <c r="AA569" s="114" t="s">
        <v>1444</v>
      </c>
      <c r="AB569" s="387">
        <v>0</v>
      </c>
      <c r="AC569" s="122"/>
      <c r="AD569" s="94"/>
      <c r="AE569" s="157" t="s">
        <v>1931</v>
      </c>
      <c r="AF569" s="117" t="s">
        <v>3905</v>
      </c>
      <c r="AG569" s="117"/>
      <c r="AH569" s="117">
        <v>0</v>
      </c>
      <c r="AI569" s="117">
        <v>0</v>
      </c>
      <c r="AJ569" s="117">
        <v>-2</v>
      </c>
      <c r="AK569" s="117">
        <v>-31</v>
      </c>
      <c r="AL569" s="117">
        <v>-39</v>
      </c>
      <c r="AM569" s="117">
        <v>-25</v>
      </c>
      <c r="AN569" s="117">
        <v>0</v>
      </c>
      <c r="AO569" s="117">
        <v>0</v>
      </c>
      <c r="AP569" s="117">
        <v>0</v>
      </c>
      <c r="AQ569" s="117">
        <v>-2</v>
      </c>
      <c r="AR569" s="117">
        <v>-31</v>
      </c>
      <c r="AS569" s="117">
        <v>-39</v>
      </c>
      <c r="AT569" s="117">
        <v>-25</v>
      </c>
      <c r="AU569" s="117">
        <v>0</v>
      </c>
      <c r="AV569" s="117">
        <v>0</v>
      </c>
      <c r="AW569" s="117">
        <v>0</v>
      </c>
      <c r="AX569" s="117">
        <v>0</v>
      </c>
      <c r="AY569" s="117">
        <v>0</v>
      </c>
      <c r="AZ569" s="117">
        <v>0</v>
      </c>
      <c r="BA569" s="117">
        <v>0</v>
      </c>
      <c r="BB569" s="117">
        <v>0</v>
      </c>
      <c r="BC569" s="117">
        <v>0</v>
      </c>
      <c r="BD569" s="117">
        <v>0</v>
      </c>
      <c r="BE569" s="117">
        <v>0</v>
      </c>
      <c r="BF569" s="117">
        <v>0</v>
      </c>
      <c r="BG569" s="117">
        <v>0</v>
      </c>
      <c r="BH569" s="117">
        <v>0</v>
      </c>
      <c r="BI569" s="117">
        <v>0</v>
      </c>
      <c r="BJ569" s="117">
        <v>0</v>
      </c>
      <c r="BK569" s="117">
        <v>0</v>
      </c>
      <c r="BL569" s="120" t="s">
        <v>4491</v>
      </c>
      <c r="BM569" s="98">
        <v>0</v>
      </c>
      <c r="BN569" s="79">
        <v>0</v>
      </c>
      <c r="BO569" s="241">
        <v>-97</v>
      </c>
      <c r="BP569" s="79">
        <v>0</v>
      </c>
      <c r="BQ569" s="79">
        <v>0</v>
      </c>
      <c r="BR569" s="79">
        <v>0</v>
      </c>
      <c r="BS569" s="238">
        <v>0</v>
      </c>
      <c r="BT569" s="79">
        <v>0</v>
      </c>
      <c r="BU569" s="79">
        <v>0</v>
      </c>
      <c r="BV569" s="79">
        <v>0</v>
      </c>
      <c r="BW569" s="79">
        <v>0</v>
      </c>
      <c r="BX569" s="79">
        <v>0</v>
      </c>
      <c r="BY569" s="79">
        <v>0</v>
      </c>
      <c r="BZ569" s="79">
        <v>0</v>
      </c>
      <c r="CA569" s="79">
        <v>0</v>
      </c>
      <c r="CB569" s="79">
        <v>0</v>
      </c>
      <c r="CC569" s="79">
        <v>0</v>
      </c>
      <c r="CD569" s="79">
        <v>0</v>
      </c>
      <c r="CE569" s="79">
        <v>0</v>
      </c>
      <c r="CF569" s="79">
        <v>0</v>
      </c>
      <c r="CG569" s="79">
        <v>0</v>
      </c>
      <c r="CH569" s="79">
        <v>0</v>
      </c>
      <c r="CI569" s="81">
        <f t="shared" si="54"/>
        <v>-97</v>
      </c>
      <c r="CJ569" s="260">
        <f t="shared" si="48"/>
        <v>-97</v>
      </c>
      <c r="CK569" s="260">
        <f t="shared" si="55"/>
        <v>-97</v>
      </c>
      <c r="CL569" s="260">
        <f t="shared" si="56"/>
        <v>-97</v>
      </c>
      <c r="CM569" s="83">
        <v>4</v>
      </c>
      <c r="CN569" s="254" t="s">
        <v>4965</v>
      </c>
      <c r="CO569" s="140" t="s">
        <v>4965</v>
      </c>
      <c r="CP569" s="258" t="s">
        <v>4965</v>
      </c>
      <c r="CQ569" s="86" t="s">
        <v>4965</v>
      </c>
      <c r="CR569" s="85" t="s">
        <v>4965</v>
      </c>
      <c r="CS569" s="87" t="s">
        <v>1938</v>
      </c>
      <c r="CT569" s="85" t="s">
        <v>4965</v>
      </c>
      <c r="CU569" s="86"/>
    </row>
    <row r="570" spans="1:99" s="363" customFormat="1" ht="12" customHeight="1" x14ac:dyDescent="0.2">
      <c r="A570" s="31" t="s">
        <v>1460</v>
      </c>
      <c r="B570" s="114" t="s">
        <v>1148</v>
      </c>
      <c r="C570" s="114" t="s">
        <v>1432</v>
      </c>
      <c r="D570" s="114" t="s">
        <v>3130</v>
      </c>
      <c r="E570" s="117" t="s">
        <v>1149</v>
      </c>
      <c r="F570" s="114" t="s">
        <v>1432</v>
      </c>
      <c r="G570" s="114" t="s">
        <v>1150</v>
      </c>
      <c r="H570" s="114" t="s">
        <v>2717</v>
      </c>
      <c r="I570" s="114" t="s">
        <v>1432</v>
      </c>
      <c r="J570" s="114">
        <v>527156</v>
      </c>
      <c r="K570" s="114">
        <v>175243</v>
      </c>
      <c r="L570" s="177" t="s">
        <v>3084</v>
      </c>
      <c r="M570" s="99" t="s">
        <v>1151</v>
      </c>
      <c r="N570" s="99" t="s">
        <v>1432</v>
      </c>
      <c r="O570" s="114">
        <v>0</v>
      </c>
      <c r="P570" s="114">
        <v>47</v>
      </c>
      <c r="Q570" s="115">
        <v>47</v>
      </c>
      <c r="R570" s="114" t="s">
        <v>843</v>
      </c>
      <c r="S570" s="114" t="s">
        <v>1154</v>
      </c>
      <c r="T570" s="99" t="s">
        <v>844</v>
      </c>
      <c r="U570" s="116">
        <v>41200</v>
      </c>
      <c r="V570" s="114" t="s">
        <v>1439</v>
      </c>
      <c r="W570" s="99" t="s">
        <v>1432</v>
      </c>
      <c r="X570" s="114" t="s">
        <v>1442</v>
      </c>
      <c r="Y570" s="114" t="s">
        <v>1443</v>
      </c>
      <c r="Z570" s="114" t="s">
        <v>1443</v>
      </c>
      <c r="AA570" s="114" t="s">
        <v>1444</v>
      </c>
      <c r="AB570" s="387">
        <v>0.16900000000000001</v>
      </c>
      <c r="AC570" s="122"/>
      <c r="AD570" s="94"/>
      <c r="AE570" s="157" t="s">
        <v>3063</v>
      </c>
      <c r="AF570" s="117" t="s">
        <v>1445</v>
      </c>
      <c r="AG570" s="117"/>
      <c r="AH570" s="117">
        <v>0</v>
      </c>
      <c r="AI570" s="117">
        <v>47</v>
      </c>
      <c r="AJ570" s="117">
        <v>0</v>
      </c>
      <c r="AK570" s="117">
        <v>13</v>
      </c>
      <c r="AL570" s="117">
        <v>27</v>
      </c>
      <c r="AM570" s="117">
        <v>4</v>
      </c>
      <c r="AN570" s="117">
        <v>3</v>
      </c>
      <c r="AO570" s="117">
        <v>0</v>
      </c>
      <c r="AP570" s="117">
        <v>0</v>
      </c>
      <c r="AQ570" s="117">
        <v>0</v>
      </c>
      <c r="AR570" s="117">
        <v>13</v>
      </c>
      <c r="AS570" s="117">
        <v>27</v>
      </c>
      <c r="AT570" s="117">
        <v>4</v>
      </c>
      <c r="AU570" s="117">
        <v>3</v>
      </c>
      <c r="AV570" s="117">
        <v>0</v>
      </c>
      <c r="AW570" s="117">
        <v>0</v>
      </c>
      <c r="AX570" s="117">
        <v>0</v>
      </c>
      <c r="AY570" s="117">
        <v>0</v>
      </c>
      <c r="AZ570" s="117">
        <v>0</v>
      </c>
      <c r="BA570" s="117">
        <v>0</v>
      </c>
      <c r="BB570" s="117">
        <v>0</v>
      </c>
      <c r="BC570" s="117">
        <v>0</v>
      </c>
      <c r="BD570" s="117">
        <v>0</v>
      </c>
      <c r="BE570" s="117">
        <v>0</v>
      </c>
      <c r="BF570" s="117">
        <v>0</v>
      </c>
      <c r="BG570" s="117">
        <v>0</v>
      </c>
      <c r="BH570" s="117">
        <v>0</v>
      </c>
      <c r="BI570" s="117">
        <v>0</v>
      </c>
      <c r="BJ570" s="117">
        <v>0</v>
      </c>
      <c r="BK570" s="117">
        <v>0</v>
      </c>
      <c r="BL570" s="120" t="s">
        <v>4491</v>
      </c>
      <c r="BM570" s="98">
        <v>0</v>
      </c>
      <c r="BN570" s="79">
        <v>0</v>
      </c>
      <c r="BO570" s="237">
        <v>0</v>
      </c>
      <c r="BP570" s="119">
        <v>47</v>
      </c>
      <c r="BQ570" s="79">
        <v>0</v>
      </c>
      <c r="BR570" s="79">
        <v>0</v>
      </c>
      <c r="BS570" s="238">
        <v>0</v>
      </c>
      <c r="BT570" s="79">
        <v>0</v>
      </c>
      <c r="BU570" s="79">
        <v>0</v>
      </c>
      <c r="BV570" s="79">
        <v>0</v>
      </c>
      <c r="BW570" s="79">
        <v>0</v>
      </c>
      <c r="BX570" s="79">
        <v>0</v>
      </c>
      <c r="BY570" s="79">
        <v>0</v>
      </c>
      <c r="BZ570" s="79">
        <v>0</v>
      </c>
      <c r="CA570" s="79">
        <v>0</v>
      </c>
      <c r="CB570" s="79">
        <v>0</v>
      </c>
      <c r="CC570" s="79">
        <v>0</v>
      </c>
      <c r="CD570" s="79">
        <v>0</v>
      </c>
      <c r="CE570" s="79">
        <v>0</v>
      </c>
      <c r="CF570" s="79">
        <v>0</v>
      </c>
      <c r="CG570" s="79">
        <v>0</v>
      </c>
      <c r="CH570" s="79">
        <v>0</v>
      </c>
      <c r="CI570" s="81">
        <f t="shared" si="54"/>
        <v>47</v>
      </c>
      <c r="CJ570" s="260">
        <f t="shared" si="48"/>
        <v>47</v>
      </c>
      <c r="CK570" s="260">
        <f t="shared" si="55"/>
        <v>47</v>
      </c>
      <c r="CL570" s="260">
        <f t="shared" si="56"/>
        <v>47</v>
      </c>
      <c r="CM570" s="83">
        <v>5</v>
      </c>
      <c r="CN570" s="254" t="s">
        <v>4965</v>
      </c>
      <c r="CO570" s="140" t="s">
        <v>4965</v>
      </c>
      <c r="CP570" s="258" t="s">
        <v>4965</v>
      </c>
      <c r="CQ570" s="86" t="s">
        <v>4965</v>
      </c>
      <c r="CR570" s="85" t="s">
        <v>4965</v>
      </c>
      <c r="CS570" s="87" t="s">
        <v>1938</v>
      </c>
      <c r="CT570" s="85" t="s">
        <v>4965</v>
      </c>
      <c r="CU570" s="86"/>
    </row>
    <row r="571" spans="1:99" s="363" customFormat="1" ht="12" customHeight="1" x14ac:dyDescent="0.2">
      <c r="A571" s="31" t="s">
        <v>1460</v>
      </c>
      <c r="B571" s="114" t="s">
        <v>1148</v>
      </c>
      <c r="C571" s="114" t="s">
        <v>1432</v>
      </c>
      <c r="D571" s="114" t="s">
        <v>3131</v>
      </c>
      <c r="E571" s="117" t="s">
        <v>1149</v>
      </c>
      <c r="F571" s="114" t="s">
        <v>1432</v>
      </c>
      <c r="G571" s="114" t="s">
        <v>1150</v>
      </c>
      <c r="H571" s="114" t="s">
        <v>2717</v>
      </c>
      <c r="I571" s="114" t="s">
        <v>1432</v>
      </c>
      <c r="J571" s="114">
        <v>527156</v>
      </c>
      <c r="K571" s="114">
        <v>175243</v>
      </c>
      <c r="L571" s="177" t="s">
        <v>3084</v>
      </c>
      <c r="M571" s="99" t="s">
        <v>1151</v>
      </c>
      <c r="N571" s="99" t="s">
        <v>1432</v>
      </c>
      <c r="O571" s="114">
        <v>0</v>
      </c>
      <c r="P571" s="114">
        <v>85</v>
      </c>
      <c r="Q571" s="115">
        <v>85</v>
      </c>
      <c r="R571" s="114" t="s">
        <v>843</v>
      </c>
      <c r="S571" s="114" t="s">
        <v>1154</v>
      </c>
      <c r="T571" s="99" t="s">
        <v>844</v>
      </c>
      <c r="U571" s="116">
        <v>41200</v>
      </c>
      <c r="V571" s="114" t="s">
        <v>1439</v>
      </c>
      <c r="W571" s="99" t="s">
        <v>1432</v>
      </c>
      <c r="X571" s="114" t="s">
        <v>1442</v>
      </c>
      <c r="Y571" s="114" t="s">
        <v>1443</v>
      </c>
      <c r="Z571" s="114" t="s">
        <v>1443</v>
      </c>
      <c r="AA571" s="114" t="s">
        <v>1444</v>
      </c>
      <c r="AB571" s="387">
        <v>0.30499999999999999</v>
      </c>
      <c r="AC571" s="122"/>
      <c r="AD571" s="94"/>
      <c r="AE571" s="157" t="s">
        <v>1931</v>
      </c>
      <c r="AF571" s="117" t="s">
        <v>3905</v>
      </c>
      <c r="AG571" s="117"/>
      <c r="AH571" s="117">
        <v>0</v>
      </c>
      <c r="AI571" s="117">
        <v>85</v>
      </c>
      <c r="AJ571" s="117">
        <v>0</v>
      </c>
      <c r="AK571" s="117">
        <v>18</v>
      </c>
      <c r="AL571" s="117">
        <v>38</v>
      </c>
      <c r="AM571" s="117">
        <v>26</v>
      </c>
      <c r="AN571" s="117">
        <v>3</v>
      </c>
      <c r="AO571" s="117">
        <v>0</v>
      </c>
      <c r="AP571" s="117">
        <v>0</v>
      </c>
      <c r="AQ571" s="117">
        <v>0</v>
      </c>
      <c r="AR571" s="117">
        <v>18</v>
      </c>
      <c r="AS571" s="117">
        <v>38</v>
      </c>
      <c r="AT571" s="117">
        <v>26</v>
      </c>
      <c r="AU571" s="117">
        <v>3</v>
      </c>
      <c r="AV571" s="117">
        <v>0</v>
      </c>
      <c r="AW571" s="117">
        <v>0</v>
      </c>
      <c r="AX571" s="117">
        <v>0</v>
      </c>
      <c r="AY571" s="117">
        <v>0</v>
      </c>
      <c r="AZ571" s="117">
        <v>0</v>
      </c>
      <c r="BA571" s="117">
        <v>0</v>
      </c>
      <c r="BB571" s="117">
        <v>0</v>
      </c>
      <c r="BC571" s="117">
        <v>0</v>
      </c>
      <c r="BD571" s="117">
        <v>0</v>
      </c>
      <c r="BE571" s="117">
        <v>0</v>
      </c>
      <c r="BF571" s="117">
        <v>0</v>
      </c>
      <c r="BG571" s="117">
        <v>0</v>
      </c>
      <c r="BH571" s="117">
        <v>0</v>
      </c>
      <c r="BI571" s="117">
        <v>0</v>
      </c>
      <c r="BJ571" s="117">
        <v>0</v>
      </c>
      <c r="BK571" s="117">
        <v>0</v>
      </c>
      <c r="BL571" s="120" t="s">
        <v>4491</v>
      </c>
      <c r="BM571" s="98">
        <v>0</v>
      </c>
      <c r="BN571" s="79">
        <v>0</v>
      </c>
      <c r="BO571" s="237">
        <v>0</v>
      </c>
      <c r="BP571" s="119">
        <v>85</v>
      </c>
      <c r="BQ571" s="79">
        <v>0</v>
      </c>
      <c r="BR571" s="79">
        <v>0</v>
      </c>
      <c r="BS571" s="238">
        <v>0</v>
      </c>
      <c r="BT571" s="79">
        <v>0</v>
      </c>
      <c r="BU571" s="79">
        <v>0</v>
      </c>
      <c r="BV571" s="79">
        <v>0</v>
      </c>
      <c r="BW571" s="79">
        <v>0</v>
      </c>
      <c r="BX571" s="79">
        <v>0</v>
      </c>
      <c r="BY571" s="79">
        <v>0</v>
      </c>
      <c r="BZ571" s="79">
        <v>0</v>
      </c>
      <c r="CA571" s="79">
        <v>0</v>
      </c>
      <c r="CB571" s="79">
        <v>0</v>
      </c>
      <c r="CC571" s="79">
        <v>0</v>
      </c>
      <c r="CD571" s="79">
        <v>0</v>
      </c>
      <c r="CE571" s="79">
        <v>0</v>
      </c>
      <c r="CF571" s="79">
        <v>0</v>
      </c>
      <c r="CG571" s="79">
        <v>0</v>
      </c>
      <c r="CH571" s="79">
        <v>0</v>
      </c>
      <c r="CI571" s="81">
        <f t="shared" si="54"/>
        <v>85</v>
      </c>
      <c r="CJ571" s="260">
        <f t="shared" si="48"/>
        <v>85</v>
      </c>
      <c r="CK571" s="260">
        <f t="shared" si="55"/>
        <v>85</v>
      </c>
      <c r="CL571" s="260">
        <f t="shared" si="56"/>
        <v>85</v>
      </c>
      <c r="CM571" s="83">
        <v>5</v>
      </c>
      <c r="CN571" s="254" t="s">
        <v>4965</v>
      </c>
      <c r="CO571" s="140" t="s">
        <v>4965</v>
      </c>
      <c r="CP571" s="258" t="s">
        <v>4965</v>
      </c>
      <c r="CQ571" s="86" t="s">
        <v>4965</v>
      </c>
      <c r="CR571" s="85" t="s">
        <v>4965</v>
      </c>
      <c r="CS571" s="87" t="s">
        <v>1938</v>
      </c>
      <c r="CT571" s="85" t="s">
        <v>4965</v>
      </c>
      <c r="CU571" s="86"/>
    </row>
    <row r="572" spans="1:99" s="363" customFormat="1" ht="12" customHeight="1" x14ac:dyDescent="0.2">
      <c r="A572" s="31" t="s">
        <v>1460</v>
      </c>
      <c r="B572" s="114" t="s">
        <v>1148</v>
      </c>
      <c r="C572" s="114" t="s">
        <v>1432</v>
      </c>
      <c r="D572" s="114" t="s">
        <v>3132</v>
      </c>
      <c r="E572" s="117" t="s">
        <v>1149</v>
      </c>
      <c r="F572" s="114" t="s">
        <v>1432</v>
      </c>
      <c r="G572" s="114" t="s">
        <v>1150</v>
      </c>
      <c r="H572" s="114" t="s">
        <v>2717</v>
      </c>
      <c r="I572" s="114" t="s">
        <v>1432</v>
      </c>
      <c r="J572" s="114">
        <v>527156</v>
      </c>
      <c r="K572" s="114">
        <v>175243</v>
      </c>
      <c r="L572" s="177" t="s">
        <v>3084</v>
      </c>
      <c r="M572" s="99" t="s">
        <v>1151</v>
      </c>
      <c r="N572" s="99" t="s">
        <v>1432</v>
      </c>
      <c r="O572" s="114">
        <v>0</v>
      </c>
      <c r="P572" s="114">
        <v>4</v>
      </c>
      <c r="Q572" s="115">
        <v>4</v>
      </c>
      <c r="R572" s="114" t="s">
        <v>843</v>
      </c>
      <c r="S572" s="114" t="s">
        <v>1154</v>
      </c>
      <c r="T572" s="99" t="s">
        <v>844</v>
      </c>
      <c r="U572" s="116">
        <v>41200</v>
      </c>
      <c r="V572" s="114" t="s">
        <v>1439</v>
      </c>
      <c r="W572" s="99" t="s">
        <v>1432</v>
      </c>
      <c r="X572" s="114" t="s">
        <v>1442</v>
      </c>
      <c r="Y572" s="114" t="s">
        <v>1443</v>
      </c>
      <c r="Z572" s="114" t="s">
        <v>1443</v>
      </c>
      <c r="AA572" s="114" t="s">
        <v>1444</v>
      </c>
      <c r="AB572" s="387">
        <v>1.4E-2</v>
      </c>
      <c r="AC572" s="122"/>
      <c r="AD572" s="94"/>
      <c r="AE572" s="157" t="s">
        <v>628</v>
      </c>
      <c r="AF572" s="117" t="s">
        <v>3279</v>
      </c>
      <c r="AG572" s="117"/>
      <c r="AH572" s="117">
        <v>0</v>
      </c>
      <c r="AI572" s="117">
        <v>4</v>
      </c>
      <c r="AJ572" s="117">
        <v>0</v>
      </c>
      <c r="AK572" s="117">
        <v>1</v>
      </c>
      <c r="AL572" s="117">
        <v>1</v>
      </c>
      <c r="AM572" s="117">
        <v>1</v>
      </c>
      <c r="AN572" s="117">
        <v>1</v>
      </c>
      <c r="AO572" s="117">
        <v>0</v>
      </c>
      <c r="AP572" s="117">
        <v>0</v>
      </c>
      <c r="AQ572" s="117">
        <v>0</v>
      </c>
      <c r="AR572" s="117">
        <v>1</v>
      </c>
      <c r="AS572" s="117">
        <v>1</v>
      </c>
      <c r="AT572" s="117">
        <v>1</v>
      </c>
      <c r="AU572" s="117">
        <v>1</v>
      </c>
      <c r="AV572" s="117">
        <v>0</v>
      </c>
      <c r="AW572" s="117">
        <v>0</v>
      </c>
      <c r="AX572" s="117">
        <v>0</v>
      </c>
      <c r="AY572" s="117">
        <v>0</v>
      </c>
      <c r="AZ572" s="117">
        <v>0</v>
      </c>
      <c r="BA572" s="117">
        <v>0</v>
      </c>
      <c r="BB572" s="117">
        <v>0</v>
      </c>
      <c r="BC572" s="117">
        <v>0</v>
      </c>
      <c r="BD572" s="117">
        <v>0</v>
      </c>
      <c r="BE572" s="117">
        <v>0</v>
      </c>
      <c r="BF572" s="117">
        <v>0</v>
      </c>
      <c r="BG572" s="117">
        <v>0</v>
      </c>
      <c r="BH572" s="117">
        <v>0</v>
      </c>
      <c r="BI572" s="117">
        <v>0</v>
      </c>
      <c r="BJ572" s="117">
        <v>0</v>
      </c>
      <c r="BK572" s="117">
        <v>0</v>
      </c>
      <c r="BL572" s="120" t="s">
        <v>4491</v>
      </c>
      <c r="BM572" s="98">
        <v>0</v>
      </c>
      <c r="BN572" s="79">
        <v>0</v>
      </c>
      <c r="BO572" s="237">
        <v>0</v>
      </c>
      <c r="BP572" s="79">
        <v>0</v>
      </c>
      <c r="BQ572" s="133">
        <v>1</v>
      </c>
      <c r="BR572" s="133">
        <v>3</v>
      </c>
      <c r="BS572" s="238">
        <v>0</v>
      </c>
      <c r="BT572" s="79">
        <v>0</v>
      </c>
      <c r="BU572" s="79">
        <v>0</v>
      </c>
      <c r="BV572" s="79">
        <v>0</v>
      </c>
      <c r="BW572" s="79">
        <v>0</v>
      </c>
      <c r="BX572" s="79">
        <v>0</v>
      </c>
      <c r="BY572" s="79">
        <v>0</v>
      </c>
      <c r="BZ572" s="79">
        <v>0</v>
      </c>
      <c r="CA572" s="79">
        <v>0</v>
      </c>
      <c r="CB572" s="79">
        <v>0</v>
      </c>
      <c r="CC572" s="79">
        <v>0</v>
      </c>
      <c r="CD572" s="79">
        <v>0</v>
      </c>
      <c r="CE572" s="79">
        <v>0</v>
      </c>
      <c r="CF572" s="79">
        <v>0</v>
      </c>
      <c r="CG572" s="79">
        <v>0</v>
      </c>
      <c r="CH572" s="79">
        <v>0</v>
      </c>
      <c r="CI572" s="81">
        <f t="shared" si="54"/>
        <v>4</v>
      </c>
      <c r="CJ572" s="260">
        <f t="shared" ref="CJ572:CJ635" si="57">SUM(BN572:CB572)</f>
        <v>4</v>
      </c>
      <c r="CK572" s="260">
        <f t="shared" si="55"/>
        <v>4</v>
      </c>
      <c r="CL572" s="260">
        <f t="shared" si="56"/>
        <v>4</v>
      </c>
      <c r="CM572" s="83">
        <v>4</v>
      </c>
      <c r="CN572" s="254" t="s">
        <v>4965</v>
      </c>
      <c r="CO572" s="140" t="s">
        <v>4965</v>
      </c>
      <c r="CP572" s="258" t="s">
        <v>4965</v>
      </c>
      <c r="CQ572" s="86" t="s">
        <v>4965</v>
      </c>
      <c r="CR572" s="85" t="s">
        <v>4965</v>
      </c>
      <c r="CS572" s="87" t="s">
        <v>1938</v>
      </c>
      <c r="CT572" s="85" t="s">
        <v>4965</v>
      </c>
      <c r="CU572" s="86"/>
    </row>
    <row r="573" spans="1:99" s="363" customFormat="1" ht="12" customHeight="1" x14ac:dyDescent="0.2">
      <c r="A573" s="31" t="s">
        <v>1460</v>
      </c>
      <c r="B573" s="114" t="s">
        <v>1148</v>
      </c>
      <c r="C573" s="114" t="s">
        <v>1432</v>
      </c>
      <c r="D573" s="114" t="s">
        <v>3133</v>
      </c>
      <c r="E573" s="117" t="s">
        <v>1149</v>
      </c>
      <c r="F573" s="114" t="s">
        <v>1432</v>
      </c>
      <c r="G573" s="114" t="s">
        <v>1150</v>
      </c>
      <c r="H573" s="114" t="s">
        <v>2717</v>
      </c>
      <c r="I573" s="114" t="s">
        <v>1432</v>
      </c>
      <c r="J573" s="114">
        <v>527156</v>
      </c>
      <c r="K573" s="114">
        <v>175243</v>
      </c>
      <c r="L573" s="177" t="s">
        <v>3084</v>
      </c>
      <c r="M573" s="99" t="s">
        <v>1151</v>
      </c>
      <c r="N573" s="99" t="s">
        <v>1432</v>
      </c>
      <c r="O573" s="114">
        <v>0</v>
      </c>
      <c r="P573" s="114">
        <v>135</v>
      </c>
      <c r="Q573" s="115">
        <v>135</v>
      </c>
      <c r="R573" s="114" t="s">
        <v>843</v>
      </c>
      <c r="S573" s="114" t="s">
        <v>1154</v>
      </c>
      <c r="T573" s="99" t="s">
        <v>844</v>
      </c>
      <c r="U573" s="116">
        <v>41200</v>
      </c>
      <c r="V573" s="114" t="s">
        <v>1439</v>
      </c>
      <c r="W573" s="99" t="s">
        <v>1432</v>
      </c>
      <c r="X573" s="114" t="s">
        <v>1442</v>
      </c>
      <c r="Y573" s="114" t="s">
        <v>1443</v>
      </c>
      <c r="Z573" s="114" t="s">
        <v>1443</v>
      </c>
      <c r="AA573" s="114" t="s">
        <v>1444</v>
      </c>
      <c r="AB573" s="387">
        <v>0.48499999999999999</v>
      </c>
      <c r="AC573" s="122"/>
      <c r="AD573" s="94"/>
      <c r="AE573" s="157" t="s">
        <v>3063</v>
      </c>
      <c r="AF573" s="117" t="s">
        <v>1445</v>
      </c>
      <c r="AG573" s="117"/>
      <c r="AH573" s="117">
        <v>0</v>
      </c>
      <c r="AI573" s="117">
        <v>135</v>
      </c>
      <c r="AJ573" s="117">
        <v>0</v>
      </c>
      <c r="AK573" s="117">
        <v>38</v>
      </c>
      <c r="AL573" s="117">
        <v>77</v>
      </c>
      <c r="AM573" s="117">
        <v>13</v>
      </c>
      <c r="AN573" s="117">
        <v>7</v>
      </c>
      <c r="AO573" s="117">
        <v>0</v>
      </c>
      <c r="AP573" s="117">
        <v>0</v>
      </c>
      <c r="AQ573" s="117">
        <v>0</v>
      </c>
      <c r="AR573" s="117">
        <v>38</v>
      </c>
      <c r="AS573" s="117">
        <v>77</v>
      </c>
      <c r="AT573" s="117">
        <v>13</v>
      </c>
      <c r="AU573" s="117">
        <v>7</v>
      </c>
      <c r="AV573" s="117">
        <v>0</v>
      </c>
      <c r="AW573" s="117">
        <v>0</v>
      </c>
      <c r="AX573" s="117">
        <v>0</v>
      </c>
      <c r="AY573" s="117">
        <v>0</v>
      </c>
      <c r="AZ573" s="117">
        <v>0</v>
      </c>
      <c r="BA573" s="117">
        <v>0</v>
      </c>
      <c r="BB573" s="117">
        <v>0</v>
      </c>
      <c r="BC573" s="117">
        <v>0</v>
      </c>
      <c r="BD573" s="117">
        <v>0</v>
      </c>
      <c r="BE573" s="117">
        <v>0</v>
      </c>
      <c r="BF573" s="117">
        <v>0</v>
      </c>
      <c r="BG573" s="117">
        <v>0</v>
      </c>
      <c r="BH573" s="117">
        <v>0</v>
      </c>
      <c r="BI573" s="117">
        <v>0</v>
      </c>
      <c r="BJ573" s="117">
        <v>0</v>
      </c>
      <c r="BK573" s="117">
        <v>0</v>
      </c>
      <c r="BL573" s="120" t="s">
        <v>4491</v>
      </c>
      <c r="BM573" s="98">
        <v>0</v>
      </c>
      <c r="BN573" s="79">
        <v>0</v>
      </c>
      <c r="BO573" s="237">
        <v>0</v>
      </c>
      <c r="BP573" s="79">
        <v>0</v>
      </c>
      <c r="BQ573" s="79">
        <v>0</v>
      </c>
      <c r="BR573" s="119">
        <v>27</v>
      </c>
      <c r="BS573" s="245">
        <v>108</v>
      </c>
      <c r="BT573" s="79">
        <v>0</v>
      </c>
      <c r="BU573" s="79">
        <v>0</v>
      </c>
      <c r="BV573" s="79">
        <v>0</v>
      </c>
      <c r="BW573" s="79">
        <v>0</v>
      </c>
      <c r="BX573" s="79">
        <v>0</v>
      </c>
      <c r="BY573" s="79">
        <v>0</v>
      </c>
      <c r="BZ573" s="79">
        <v>0</v>
      </c>
      <c r="CA573" s="79">
        <v>0</v>
      </c>
      <c r="CB573" s="79">
        <v>0</v>
      </c>
      <c r="CC573" s="79">
        <v>0</v>
      </c>
      <c r="CD573" s="79">
        <v>0</v>
      </c>
      <c r="CE573" s="79">
        <v>0</v>
      </c>
      <c r="CF573" s="79">
        <v>0</v>
      </c>
      <c r="CG573" s="79">
        <v>0</v>
      </c>
      <c r="CH573" s="79">
        <v>0</v>
      </c>
      <c r="CI573" s="81">
        <f t="shared" si="54"/>
        <v>135</v>
      </c>
      <c r="CJ573" s="260">
        <f t="shared" si="57"/>
        <v>135</v>
      </c>
      <c r="CK573" s="260">
        <f t="shared" si="55"/>
        <v>135</v>
      </c>
      <c r="CL573" s="260">
        <f t="shared" si="56"/>
        <v>135</v>
      </c>
      <c r="CM573" s="83">
        <v>5</v>
      </c>
      <c r="CN573" s="254" t="s">
        <v>4965</v>
      </c>
      <c r="CO573" s="140" t="s">
        <v>4965</v>
      </c>
      <c r="CP573" s="258" t="s">
        <v>4965</v>
      </c>
      <c r="CQ573" s="86" t="s">
        <v>4965</v>
      </c>
      <c r="CR573" s="85" t="s">
        <v>4965</v>
      </c>
      <c r="CS573" s="87" t="s">
        <v>1938</v>
      </c>
      <c r="CT573" s="85" t="s">
        <v>4965</v>
      </c>
      <c r="CU573" s="86"/>
    </row>
    <row r="574" spans="1:99" s="363" customFormat="1" ht="12" customHeight="1" x14ac:dyDescent="0.2">
      <c r="A574" s="31" t="s">
        <v>1460</v>
      </c>
      <c r="B574" s="114" t="s">
        <v>1148</v>
      </c>
      <c r="C574" s="114" t="s">
        <v>1432</v>
      </c>
      <c r="D574" s="114" t="s">
        <v>3134</v>
      </c>
      <c r="E574" s="117" t="s">
        <v>1149</v>
      </c>
      <c r="F574" s="114" t="s">
        <v>1432</v>
      </c>
      <c r="G574" s="114" t="s">
        <v>1150</v>
      </c>
      <c r="H574" s="114" t="s">
        <v>2717</v>
      </c>
      <c r="I574" s="114" t="s">
        <v>1432</v>
      </c>
      <c r="J574" s="114">
        <v>527156</v>
      </c>
      <c r="K574" s="114">
        <v>175243</v>
      </c>
      <c r="L574" s="177" t="s">
        <v>3084</v>
      </c>
      <c r="M574" s="99" t="s">
        <v>1151</v>
      </c>
      <c r="N574" s="99" t="s">
        <v>1432</v>
      </c>
      <c r="O574" s="114">
        <v>0</v>
      </c>
      <c r="P574" s="114">
        <v>42</v>
      </c>
      <c r="Q574" s="115">
        <v>42</v>
      </c>
      <c r="R574" s="114" t="s">
        <v>843</v>
      </c>
      <c r="S574" s="114" t="s">
        <v>1154</v>
      </c>
      <c r="T574" s="99" t="s">
        <v>844</v>
      </c>
      <c r="U574" s="116">
        <v>41200</v>
      </c>
      <c r="V574" s="114" t="s">
        <v>1439</v>
      </c>
      <c r="W574" s="99" t="s">
        <v>1432</v>
      </c>
      <c r="X574" s="114" t="s">
        <v>1442</v>
      </c>
      <c r="Y574" s="114" t="s">
        <v>1443</v>
      </c>
      <c r="Z574" s="114" t="s">
        <v>1443</v>
      </c>
      <c r="AA574" s="114" t="s">
        <v>1444</v>
      </c>
      <c r="AB574" s="387">
        <v>0.151</v>
      </c>
      <c r="AC574" s="122"/>
      <c r="AD574" s="94"/>
      <c r="AE574" s="157" t="s">
        <v>1931</v>
      </c>
      <c r="AF574" s="117" t="s">
        <v>3905</v>
      </c>
      <c r="AG574" s="117"/>
      <c r="AH574" s="117">
        <v>0</v>
      </c>
      <c r="AI574" s="117">
        <v>42</v>
      </c>
      <c r="AJ574" s="117">
        <v>0</v>
      </c>
      <c r="AK574" s="117">
        <v>9</v>
      </c>
      <c r="AL574" s="117">
        <v>19</v>
      </c>
      <c r="AM574" s="117">
        <v>13</v>
      </c>
      <c r="AN574" s="117">
        <v>1</v>
      </c>
      <c r="AO574" s="117">
        <v>0</v>
      </c>
      <c r="AP574" s="117">
        <v>0</v>
      </c>
      <c r="AQ574" s="117">
        <v>0</v>
      </c>
      <c r="AR574" s="117">
        <v>9</v>
      </c>
      <c r="AS574" s="117">
        <v>19</v>
      </c>
      <c r="AT574" s="117">
        <v>13</v>
      </c>
      <c r="AU574" s="117">
        <v>1</v>
      </c>
      <c r="AV574" s="117">
        <v>0</v>
      </c>
      <c r="AW574" s="117">
        <v>0</v>
      </c>
      <c r="AX574" s="117">
        <v>0</v>
      </c>
      <c r="AY574" s="117">
        <v>0</v>
      </c>
      <c r="AZ574" s="117">
        <v>0</v>
      </c>
      <c r="BA574" s="117">
        <v>0</v>
      </c>
      <c r="BB574" s="117">
        <v>0</v>
      </c>
      <c r="BC574" s="117">
        <v>0</v>
      </c>
      <c r="BD574" s="117">
        <v>0</v>
      </c>
      <c r="BE574" s="117">
        <v>0</v>
      </c>
      <c r="BF574" s="117">
        <v>0</v>
      </c>
      <c r="BG574" s="117">
        <v>0</v>
      </c>
      <c r="BH574" s="117">
        <v>0</v>
      </c>
      <c r="BI574" s="117">
        <v>0</v>
      </c>
      <c r="BJ574" s="117">
        <v>0</v>
      </c>
      <c r="BK574" s="117">
        <v>0</v>
      </c>
      <c r="BL574" s="120" t="s">
        <v>4491</v>
      </c>
      <c r="BM574" s="98">
        <v>0</v>
      </c>
      <c r="BN574" s="79">
        <v>0</v>
      </c>
      <c r="BO574" s="237">
        <v>0</v>
      </c>
      <c r="BP574" s="79">
        <v>0</v>
      </c>
      <c r="BQ574" s="79">
        <v>0</v>
      </c>
      <c r="BR574" s="119">
        <v>8</v>
      </c>
      <c r="BS574" s="245">
        <v>34</v>
      </c>
      <c r="BT574" s="79">
        <v>0</v>
      </c>
      <c r="BU574" s="79">
        <v>0</v>
      </c>
      <c r="BV574" s="79">
        <v>0</v>
      </c>
      <c r="BW574" s="79">
        <v>0</v>
      </c>
      <c r="BX574" s="79">
        <v>0</v>
      </c>
      <c r="BY574" s="79">
        <v>0</v>
      </c>
      <c r="BZ574" s="79">
        <v>0</v>
      </c>
      <c r="CA574" s="79">
        <v>0</v>
      </c>
      <c r="CB574" s="79">
        <v>0</v>
      </c>
      <c r="CC574" s="79">
        <v>0</v>
      </c>
      <c r="CD574" s="79">
        <v>0</v>
      </c>
      <c r="CE574" s="79">
        <v>0</v>
      </c>
      <c r="CF574" s="79">
        <v>0</v>
      </c>
      <c r="CG574" s="79">
        <v>0</v>
      </c>
      <c r="CH574" s="79">
        <v>0</v>
      </c>
      <c r="CI574" s="81">
        <f t="shared" si="54"/>
        <v>42</v>
      </c>
      <c r="CJ574" s="260">
        <f t="shared" si="57"/>
        <v>42</v>
      </c>
      <c r="CK574" s="260">
        <f t="shared" si="55"/>
        <v>42</v>
      </c>
      <c r="CL574" s="260">
        <f t="shared" si="56"/>
        <v>42</v>
      </c>
      <c r="CM574" s="83">
        <v>5</v>
      </c>
      <c r="CN574" s="254" t="s">
        <v>4965</v>
      </c>
      <c r="CO574" s="140" t="s">
        <v>4965</v>
      </c>
      <c r="CP574" s="258" t="s">
        <v>4965</v>
      </c>
      <c r="CQ574" s="86" t="s">
        <v>4965</v>
      </c>
      <c r="CR574" s="85" t="s">
        <v>4965</v>
      </c>
      <c r="CS574" s="87" t="s">
        <v>1938</v>
      </c>
      <c r="CT574" s="85" t="s">
        <v>4965</v>
      </c>
      <c r="CU574" s="86"/>
    </row>
    <row r="575" spans="1:99" s="363" customFormat="1" ht="12" customHeight="1" x14ac:dyDescent="0.2">
      <c r="A575" s="31" t="s">
        <v>1460</v>
      </c>
      <c r="B575" s="114" t="s">
        <v>1148</v>
      </c>
      <c r="C575" s="114" t="s">
        <v>1432</v>
      </c>
      <c r="D575" s="114" t="s">
        <v>3135</v>
      </c>
      <c r="E575" s="117" t="s">
        <v>1149</v>
      </c>
      <c r="F575" s="114" t="s">
        <v>1432</v>
      </c>
      <c r="G575" s="114" t="s">
        <v>1150</v>
      </c>
      <c r="H575" s="114" t="s">
        <v>2717</v>
      </c>
      <c r="I575" s="114" t="s">
        <v>1432</v>
      </c>
      <c r="J575" s="114">
        <v>527156</v>
      </c>
      <c r="K575" s="114">
        <v>175243</v>
      </c>
      <c r="L575" s="177" t="s">
        <v>3084</v>
      </c>
      <c r="M575" s="99" t="s">
        <v>1151</v>
      </c>
      <c r="N575" s="99" t="s">
        <v>1432</v>
      </c>
      <c r="O575" s="114">
        <v>28</v>
      </c>
      <c r="P575" s="114">
        <v>0</v>
      </c>
      <c r="Q575" s="115">
        <v>-28</v>
      </c>
      <c r="R575" s="114" t="s">
        <v>843</v>
      </c>
      <c r="S575" s="114" t="s">
        <v>1154</v>
      </c>
      <c r="T575" s="99" t="s">
        <v>844</v>
      </c>
      <c r="U575" s="116">
        <v>41200</v>
      </c>
      <c r="V575" s="114" t="s">
        <v>1439</v>
      </c>
      <c r="W575" s="99" t="s">
        <v>1432</v>
      </c>
      <c r="X575" s="114" t="s">
        <v>1442</v>
      </c>
      <c r="Y575" s="114" t="s">
        <v>1443</v>
      </c>
      <c r="Z575" s="114" t="s">
        <v>1443</v>
      </c>
      <c r="AA575" s="114" t="s">
        <v>1444</v>
      </c>
      <c r="AB575" s="387">
        <v>0</v>
      </c>
      <c r="AC575" s="122"/>
      <c r="AD575" s="94"/>
      <c r="AE575" s="157" t="s">
        <v>3063</v>
      </c>
      <c r="AF575" s="117" t="s">
        <v>1445</v>
      </c>
      <c r="AG575" s="117"/>
      <c r="AH575" s="117">
        <v>0</v>
      </c>
      <c r="AI575" s="117">
        <v>0</v>
      </c>
      <c r="AJ575" s="117">
        <v>-1</v>
      </c>
      <c r="AK575" s="117">
        <v>-12</v>
      </c>
      <c r="AL575" s="117">
        <v>-12</v>
      </c>
      <c r="AM575" s="117">
        <v>-3</v>
      </c>
      <c r="AN575" s="117">
        <v>0</v>
      </c>
      <c r="AO575" s="117">
        <v>0</v>
      </c>
      <c r="AP575" s="117">
        <v>0</v>
      </c>
      <c r="AQ575" s="117">
        <v>-1</v>
      </c>
      <c r="AR575" s="117">
        <v>-12</v>
      </c>
      <c r="AS575" s="117">
        <v>-12</v>
      </c>
      <c r="AT575" s="117">
        <v>-3</v>
      </c>
      <c r="AU575" s="117">
        <v>0</v>
      </c>
      <c r="AV575" s="117">
        <v>0</v>
      </c>
      <c r="AW575" s="117">
        <v>0</v>
      </c>
      <c r="AX575" s="117">
        <v>0</v>
      </c>
      <c r="AY575" s="117">
        <v>0</v>
      </c>
      <c r="AZ575" s="117">
        <v>0</v>
      </c>
      <c r="BA575" s="117">
        <v>0</v>
      </c>
      <c r="BB575" s="117">
        <v>0</v>
      </c>
      <c r="BC575" s="117">
        <v>0</v>
      </c>
      <c r="BD575" s="117">
        <v>0</v>
      </c>
      <c r="BE575" s="117">
        <v>0</v>
      </c>
      <c r="BF575" s="117">
        <v>0</v>
      </c>
      <c r="BG575" s="117">
        <v>0</v>
      </c>
      <c r="BH575" s="117">
        <v>0</v>
      </c>
      <c r="BI575" s="117">
        <v>0</v>
      </c>
      <c r="BJ575" s="117">
        <v>0</v>
      </c>
      <c r="BK575" s="117">
        <v>0</v>
      </c>
      <c r="BL575" s="120" t="s">
        <v>4491</v>
      </c>
      <c r="BM575" s="98">
        <v>0</v>
      </c>
      <c r="BN575" s="79">
        <v>0</v>
      </c>
      <c r="BO575" s="237">
        <v>0</v>
      </c>
      <c r="BP575" s="133">
        <v>-28</v>
      </c>
      <c r="BQ575" s="79">
        <v>0</v>
      </c>
      <c r="BR575" s="79">
        <v>0</v>
      </c>
      <c r="BS575" s="238">
        <v>0</v>
      </c>
      <c r="BT575" s="79">
        <v>0</v>
      </c>
      <c r="BU575" s="79">
        <v>0</v>
      </c>
      <c r="BV575" s="79">
        <v>0</v>
      </c>
      <c r="BW575" s="79">
        <v>0</v>
      </c>
      <c r="BX575" s="79">
        <v>0</v>
      </c>
      <c r="BY575" s="79">
        <v>0</v>
      </c>
      <c r="BZ575" s="79">
        <v>0</v>
      </c>
      <c r="CA575" s="79">
        <v>0</v>
      </c>
      <c r="CB575" s="79">
        <v>0</v>
      </c>
      <c r="CC575" s="79">
        <v>0</v>
      </c>
      <c r="CD575" s="79">
        <v>0</v>
      </c>
      <c r="CE575" s="79">
        <v>0</v>
      </c>
      <c r="CF575" s="79">
        <v>0</v>
      </c>
      <c r="CG575" s="79">
        <v>0</v>
      </c>
      <c r="CH575" s="79">
        <v>0</v>
      </c>
      <c r="CI575" s="81">
        <f t="shared" si="54"/>
        <v>-28</v>
      </c>
      <c r="CJ575" s="260">
        <f t="shared" si="57"/>
        <v>-28</v>
      </c>
      <c r="CK575" s="260">
        <f t="shared" si="55"/>
        <v>-28</v>
      </c>
      <c r="CL575" s="260">
        <f t="shared" si="56"/>
        <v>-28</v>
      </c>
      <c r="CM575" s="83">
        <v>4</v>
      </c>
      <c r="CN575" s="254" t="s">
        <v>4965</v>
      </c>
      <c r="CO575" s="140" t="s">
        <v>4965</v>
      </c>
      <c r="CP575" s="258" t="s">
        <v>4965</v>
      </c>
      <c r="CQ575" s="86" t="s">
        <v>4965</v>
      </c>
      <c r="CR575" s="85" t="s">
        <v>4965</v>
      </c>
      <c r="CS575" s="87" t="s">
        <v>1938</v>
      </c>
      <c r="CT575" s="85" t="s">
        <v>4965</v>
      </c>
      <c r="CU575" s="86"/>
    </row>
    <row r="576" spans="1:99" s="363" customFormat="1" ht="12" customHeight="1" x14ac:dyDescent="0.2">
      <c r="A576" s="31" t="s">
        <v>1460</v>
      </c>
      <c r="B576" s="114" t="s">
        <v>1148</v>
      </c>
      <c r="C576" s="114" t="s">
        <v>1432</v>
      </c>
      <c r="D576" s="114" t="s">
        <v>3136</v>
      </c>
      <c r="E576" s="117" t="s">
        <v>1149</v>
      </c>
      <c r="F576" s="114" t="s">
        <v>1432</v>
      </c>
      <c r="G576" s="114" t="s">
        <v>1150</v>
      </c>
      <c r="H576" s="114" t="s">
        <v>2717</v>
      </c>
      <c r="I576" s="114" t="s">
        <v>1432</v>
      </c>
      <c r="J576" s="114">
        <v>527156</v>
      </c>
      <c r="K576" s="114">
        <v>175243</v>
      </c>
      <c r="L576" s="177" t="s">
        <v>3084</v>
      </c>
      <c r="M576" s="99" t="s">
        <v>1151</v>
      </c>
      <c r="N576" s="99" t="s">
        <v>1432</v>
      </c>
      <c r="O576" s="114">
        <v>56</v>
      </c>
      <c r="P576" s="114">
        <v>0</v>
      </c>
      <c r="Q576" s="115">
        <v>-56</v>
      </c>
      <c r="R576" s="114" t="s">
        <v>843</v>
      </c>
      <c r="S576" s="114" t="s">
        <v>1154</v>
      </c>
      <c r="T576" s="99" t="s">
        <v>844</v>
      </c>
      <c r="U576" s="116">
        <v>41200</v>
      </c>
      <c r="V576" s="114" t="s">
        <v>1439</v>
      </c>
      <c r="W576" s="99" t="s">
        <v>1432</v>
      </c>
      <c r="X576" s="114" t="s">
        <v>1442</v>
      </c>
      <c r="Y576" s="114" t="s">
        <v>1443</v>
      </c>
      <c r="Z576" s="114" t="s">
        <v>1443</v>
      </c>
      <c r="AA576" s="114" t="s">
        <v>1444</v>
      </c>
      <c r="AB576" s="387">
        <v>0</v>
      </c>
      <c r="AC576" s="122"/>
      <c r="AD576" s="94"/>
      <c r="AE576" s="157" t="s">
        <v>1931</v>
      </c>
      <c r="AF576" s="117" t="s">
        <v>3905</v>
      </c>
      <c r="AG576" s="117"/>
      <c r="AH576" s="117">
        <v>0</v>
      </c>
      <c r="AI576" s="117">
        <v>0</v>
      </c>
      <c r="AJ576" s="117">
        <v>-1</v>
      </c>
      <c r="AK576" s="117">
        <v>-18</v>
      </c>
      <c r="AL576" s="117">
        <v>-22</v>
      </c>
      <c r="AM576" s="117">
        <v>-15</v>
      </c>
      <c r="AN576" s="117">
        <v>0</v>
      </c>
      <c r="AO576" s="117">
        <v>0</v>
      </c>
      <c r="AP576" s="117">
        <v>0</v>
      </c>
      <c r="AQ576" s="117">
        <v>-1</v>
      </c>
      <c r="AR576" s="117">
        <v>-18</v>
      </c>
      <c r="AS576" s="117">
        <v>-22</v>
      </c>
      <c r="AT576" s="117">
        <v>-15</v>
      </c>
      <c r="AU576" s="117">
        <v>0</v>
      </c>
      <c r="AV576" s="117">
        <v>0</v>
      </c>
      <c r="AW576" s="117">
        <v>0</v>
      </c>
      <c r="AX576" s="117">
        <v>0</v>
      </c>
      <c r="AY576" s="117">
        <v>0</v>
      </c>
      <c r="AZ576" s="117">
        <v>0</v>
      </c>
      <c r="BA576" s="117">
        <v>0</v>
      </c>
      <c r="BB576" s="117">
        <v>0</v>
      </c>
      <c r="BC576" s="117">
        <v>0</v>
      </c>
      <c r="BD576" s="117">
        <v>0</v>
      </c>
      <c r="BE576" s="117">
        <v>0</v>
      </c>
      <c r="BF576" s="117">
        <v>0</v>
      </c>
      <c r="BG576" s="117">
        <v>0</v>
      </c>
      <c r="BH576" s="117">
        <v>0</v>
      </c>
      <c r="BI576" s="117">
        <v>0</v>
      </c>
      <c r="BJ576" s="117">
        <v>0</v>
      </c>
      <c r="BK576" s="117">
        <v>0</v>
      </c>
      <c r="BL576" s="120" t="s">
        <v>4491</v>
      </c>
      <c r="BM576" s="98">
        <v>0</v>
      </c>
      <c r="BN576" s="79">
        <v>0</v>
      </c>
      <c r="BO576" s="237">
        <v>0</v>
      </c>
      <c r="BP576" s="133">
        <v>-56</v>
      </c>
      <c r="BQ576" s="79">
        <v>0</v>
      </c>
      <c r="BR576" s="79">
        <v>0</v>
      </c>
      <c r="BS576" s="238">
        <v>0</v>
      </c>
      <c r="BT576" s="79">
        <v>0</v>
      </c>
      <c r="BU576" s="79">
        <v>0</v>
      </c>
      <c r="BV576" s="79">
        <v>0</v>
      </c>
      <c r="BW576" s="79">
        <v>0</v>
      </c>
      <c r="BX576" s="79">
        <v>0</v>
      </c>
      <c r="BY576" s="79">
        <v>0</v>
      </c>
      <c r="BZ576" s="79">
        <v>0</v>
      </c>
      <c r="CA576" s="79">
        <v>0</v>
      </c>
      <c r="CB576" s="79">
        <v>0</v>
      </c>
      <c r="CC576" s="79">
        <v>0</v>
      </c>
      <c r="CD576" s="79">
        <v>0</v>
      </c>
      <c r="CE576" s="79">
        <v>0</v>
      </c>
      <c r="CF576" s="79">
        <v>0</v>
      </c>
      <c r="CG576" s="79">
        <v>0</v>
      </c>
      <c r="CH576" s="79">
        <v>0</v>
      </c>
      <c r="CI576" s="81">
        <f t="shared" si="54"/>
        <v>-56</v>
      </c>
      <c r="CJ576" s="260">
        <f t="shared" si="57"/>
        <v>-56</v>
      </c>
      <c r="CK576" s="260">
        <f t="shared" si="55"/>
        <v>-56</v>
      </c>
      <c r="CL576" s="260">
        <f t="shared" si="56"/>
        <v>-56</v>
      </c>
      <c r="CM576" s="83">
        <v>4</v>
      </c>
      <c r="CN576" s="254" t="s">
        <v>4965</v>
      </c>
      <c r="CO576" s="140" t="s">
        <v>4965</v>
      </c>
      <c r="CP576" s="258" t="s">
        <v>4965</v>
      </c>
      <c r="CQ576" s="86" t="s">
        <v>4965</v>
      </c>
      <c r="CR576" s="85" t="s">
        <v>4965</v>
      </c>
      <c r="CS576" s="87" t="s">
        <v>1938</v>
      </c>
      <c r="CT576" s="85" t="s">
        <v>4965</v>
      </c>
      <c r="CU576" s="86"/>
    </row>
    <row r="577" spans="1:99" s="363" customFormat="1" ht="12" customHeight="1" x14ac:dyDescent="0.2">
      <c r="A577" s="31" t="s">
        <v>1460</v>
      </c>
      <c r="B577" s="114" t="s">
        <v>1148</v>
      </c>
      <c r="C577" s="114" t="s">
        <v>1432</v>
      </c>
      <c r="D577" s="114" t="s">
        <v>3137</v>
      </c>
      <c r="E577" s="117" t="s">
        <v>1149</v>
      </c>
      <c r="F577" s="114" t="s">
        <v>1432</v>
      </c>
      <c r="G577" s="114" t="s">
        <v>1150</v>
      </c>
      <c r="H577" s="114" t="s">
        <v>2717</v>
      </c>
      <c r="I577" s="114" t="s">
        <v>1432</v>
      </c>
      <c r="J577" s="114">
        <v>527156</v>
      </c>
      <c r="K577" s="114">
        <v>175243</v>
      </c>
      <c r="L577" s="177" t="s">
        <v>3084</v>
      </c>
      <c r="M577" s="99" t="s">
        <v>1151</v>
      </c>
      <c r="N577" s="99" t="s">
        <v>1432</v>
      </c>
      <c r="O577" s="114">
        <v>0</v>
      </c>
      <c r="P577" s="114">
        <v>51</v>
      </c>
      <c r="Q577" s="115">
        <v>51</v>
      </c>
      <c r="R577" s="114" t="s">
        <v>843</v>
      </c>
      <c r="S577" s="114" t="s">
        <v>1154</v>
      </c>
      <c r="T577" s="99" t="s">
        <v>844</v>
      </c>
      <c r="U577" s="116">
        <v>41200</v>
      </c>
      <c r="V577" s="114" t="s">
        <v>1439</v>
      </c>
      <c r="W577" s="99" t="s">
        <v>1432</v>
      </c>
      <c r="X577" s="114" t="s">
        <v>1442</v>
      </c>
      <c r="Y577" s="114" t="s">
        <v>1443</v>
      </c>
      <c r="Z577" s="114" t="s">
        <v>1443</v>
      </c>
      <c r="AA577" s="114" t="s">
        <v>1444</v>
      </c>
      <c r="AB577" s="387">
        <v>0.183</v>
      </c>
      <c r="AC577" s="122"/>
      <c r="AD577" s="94"/>
      <c r="AE577" s="157" t="s">
        <v>628</v>
      </c>
      <c r="AF577" s="117" t="s">
        <v>3904</v>
      </c>
      <c r="AG577" s="117"/>
      <c r="AH577" s="117">
        <v>0</v>
      </c>
      <c r="AI577" s="117">
        <v>51</v>
      </c>
      <c r="AJ577" s="117">
        <v>0</v>
      </c>
      <c r="AK577" s="117">
        <v>16</v>
      </c>
      <c r="AL577" s="117">
        <v>22</v>
      </c>
      <c r="AM577" s="117">
        <v>13</v>
      </c>
      <c r="AN577" s="117">
        <v>0</v>
      </c>
      <c r="AO577" s="117">
        <v>0</v>
      </c>
      <c r="AP577" s="117">
        <v>0</v>
      </c>
      <c r="AQ577" s="117">
        <v>0</v>
      </c>
      <c r="AR577" s="117">
        <v>16</v>
      </c>
      <c r="AS577" s="117">
        <v>22</v>
      </c>
      <c r="AT577" s="117">
        <v>13</v>
      </c>
      <c r="AU577" s="117">
        <v>0</v>
      </c>
      <c r="AV577" s="117">
        <v>0</v>
      </c>
      <c r="AW577" s="117">
        <v>0</v>
      </c>
      <c r="AX577" s="117">
        <v>0</v>
      </c>
      <c r="AY577" s="117">
        <v>0</v>
      </c>
      <c r="AZ577" s="117">
        <v>0</v>
      </c>
      <c r="BA577" s="117">
        <v>0</v>
      </c>
      <c r="BB577" s="117">
        <v>0</v>
      </c>
      <c r="BC577" s="117">
        <v>0</v>
      </c>
      <c r="BD577" s="117">
        <v>0</v>
      </c>
      <c r="BE577" s="117">
        <v>0</v>
      </c>
      <c r="BF577" s="117">
        <v>0</v>
      </c>
      <c r="BG577" s="117">
        <v>0</v>
      </c>
      <c r="BH577" s="117">
        <v>0</v>
      </c>
      <c r="BI577" s="117">
        <v>0</v>
      </c>
      <c r="BJ577" s="117">
        <v>0</v>
      </c>
      <c r="BK577" s="117">
        <v>0</v>
      </c>
      <c r="BL577" s="120" t="s">
        <v>4491</v>
      </c>
      <c r="BM577" s="98">
        <v>0</v>
      </c>
      <c r="BN577" s="79">
        <v>0</v>
      </c>
      <c r="BO577" s="237">
        <v>0</v>
      </c>
      <c r="BP577" s="79">
        <v>0</v>
      </c>
      <c r="BQ577" s="79">
        <v>0</v>
      </c>
      <c r="BR577" s="119">
        <v>10</v>
      </c>
      <c r="BS577" s="245">
        <v>41</v>
      </c>
      <c r="BT577" s="79">
        <v>0</v>
      </c>
      <c r="BU577" s="79">
        <v>0</v>
      </c>
      <c r="BV577" s="79">
        <v>0</v>
      </c>
      <c r="BW577" s="79">
        <v>0</v>
      </c>
      <c r="BX577" s="79">
        <v>0</v>
      </c>
      <c r="BY577" s="79">
        <v>0</v>
      </c>
      <c r="BZ577" s="79">
        <v>0</v>
      </c>
      <c r="CA577" s="79">
        <v>0</v>
      </c>
      <c r="CB577" s="79">
        <v>0</v>
      </c>
      <c r="CC577" s="79">
        <v>0</v>
      </c>
      <c r="CD577" s="79">
        <v>0</v>
      </c>
      <c r="CE577" s="79">
        <v>0</v>
      </c>
      <c r="CF577" s="79">
        <v>0</v>
      </c>
      <c r="CG577" s="79">
        <v>0</v>
      </c>
      <c r="CH577" s="79">
        <v>0</v>
      </c>
      <c r="CI577" s="81">
        <f t="shared" si="54"/>
        <v>51</v>
      </c>
      <c r="CJ577" s="260">
        <f t="shared" si="57"/>
        <v>51</v>
      </c>
      <c r="CK577" s="260">
        <f t="shared" si="55"/>
        <v>51</v>
      </c>
      <c r="CL577" s="260">
        <f t="shared" si="56"/>
        <v>51</v>
      </c>
      <c r="CM577" s="83">
        <v>5</v>
      </c>
      <c r="CN577" s="254" t="s">
        <v>4965</v>
      </c>
      <c r="CO577" s="140" t="s">
        <v>4965</v>
      </c>
      <c r="CP577" s="258" t="s">
        <v>4965</v>
      </c>
      <c r="CQ577" s="86" t="s">
        <v>4965</v>
      </c>
      <c r="CR577" s="85" t="s">
        <v>4965</v>
      </c>
      <c r="CS577" s="87" t="s">
        <v>1938</v>
      </c>
      <c r="CT577" s="85" t="s">
        <v>4965</v>
      </c>
      <c r="CU577" s="86"/>
    </row>
    <row r="578" spans="1:99" s="363" customFormat="1" ht="12" customHeight="1" x14ac:dyDescent="0.2">
      <c r="A578" s="31" t="s">
        <v>1460</v>
      </c>
      <c r="B578" s="114" t="s">
        <v>3138</v>
      </c>
      <c r="C578" s="114" t="s">
        <v>1432</v>
      </c>
      <c r="D578" s="114" t="s">
        <v>1432</v>
      </c>
      <c r="E578" s="117" t="s">
        <v>3139</v>
      </c>
      <c r="F578" s="114" t="s">
        <v>3140</v>
      </c>
      <c r="G578" s="114" t="s">
        <v>271</v>
      </c>
      <c r="H578" s="114" t="s">
        <v>1458</v>
      </c>
      <c r="I578" s="114" t="s">
        <v>3728</v>
      </c>
      <c r="J578" s="114">
        <v>524091</v>
      </c>
      <c r="K578" s="114">
        <v>175022</v>
      </c>
      <c r="L578" s="177" t="s">
        <v>3088</v>
      </c>
      <c r="M578" s="99" t="s">
        <v>1432</v>
      </c>
      <c r="N578" s="99" t="s">
        <v>1432</v>
      </c>
      <c r="O578" s="114">
        <v>0</v>
      </c>
      <c r="P578" s="114">
        <v>2</v>
      </c>
      <c r="Q578" s="115">
        <v>2</v>
      </c>
      <c r="R578" s="114" t="s">
        <v>3141</v>
      </c>
      <c r="S578" s="114" t="s">
        <v>1438</v>
      </c>
      <c r="T578" s="99" t="s">
        <v>997</v>
      </c>
      <c r="U578" s="116">
        <v>41212</v>
      </c>
      <c r="V578" s="114" t="s">
        <v>1439</v>
      </c>
      <c r="W578" s="99" t="s">
        <v>1432</v>
      </c>
      <c r="X578" s="114" t="s">
        <v>1442</v>
      </c>
      <c r="Y578" s="114" t="s">
        <v>2722</v>
      </c>
      <c r="Z578" s="114" t="s">
        <v>1444</v>
      </c>
      <c r="AA578" s="114" t="s">
        <v>2723</v>
      </c>
      <c r="AB578" s="387">
        <v>1.4999999999999999E-2</v>
      </c>
      <c r="AC578" s="111" t="s">
        <v>1432</v>
      </c>
      <c r="AD578" s="112" t="s">
        <v>1432</v>
      </c>
      <c r="AE578" s="157" t="s">
        <v>3063</v>
      </c>
      <c r="AF578" s="117" t="s">
        <v>1445</v>
      </c>
      <c r="AG578" s="118"/>
      <c r="AH578" s="117">
        <v>0</v>
      </c>
      <c r="AI578" s="117">
        <v>2</v>
      </c>
      <c r="AJ578" s="117">
        <v>0</v>
      </c>
      <c r="AK578" s="117">
        <v>0</v>
      </c>
      <c r="AL578" s="117">
        <v>1</v>
      </c>
      <c r="AM578" s="117">
        <v>1</v>
      </c>
      <c r="AN578" s="117">
        <v>0</v>
      </c>
      <c r="AO578" s="117">
        <v>0</v>
      </c>
      <c r="AP578" s="117">
        <v>0</v>
      </c>
      <c r="AQ578" s="117">
        <v>0</v>
      </c>
      <c r="AR578" s="117">
        <v>0</v>
      </c>
      <c r="AS578" s="117">
        <v>1</v>
      </c>
      <c r="AT578" s="117">
        <v>1</v>
      </c>
      <c r="AU578" s="117">
        <v>0</v>
      </c>
      <c r="AV578" s="117">
        <v>0</v>
      </c>
      <c r="AW578" s="117">
        <v>0</v>
      </c>
      <c r="AX578" s="117">
        <v>0</v>
      </c>
      <c r="AY578" s="117">
        <v>0</v>
      </c>
      <c r="AZ578" s="117">
        <v>0</v>
      </c>
      <c r="BA578" s="117">
        <v>0</v>
      </c>
      <c r="BB578" s="117">
        <v>0</v>
      </c>
      <c r="BC578" s="117">
        <v>0</v>
      </c>
      <c r="BD578" s="117">
        <v>0</v>
      </c>
      <c r="BE578" s="117">
        <v>0</v>
      </c>
      <c r="BF578" s="117">
        <v>0</v>
      </c>
      <c r="BG578" s="117">
        <v>0</v>
      </c>
      <c r="BH578" s="117">
        <v>0</v>
      </c>
      <c r="BI578" s="117">
        <v>0</v>
      </c>
      <c r="BJ578" s="117">
        <v>0</v>
      </c>
      <c r="BK578" s="117">
        <v>0</v>
      </c>
      <c r="BL578" s="120" t="s">
        <v>4490</v>
      </c>
      <c r="BM578" s="98">
        <v>0</v>
      </c>
      <c r="BN578" s="79">
        <v>0</v>
      </c>
      <c r="BO578" s="241">
        <v>0.5</v>
      </c>
      <c r="BP578" s="133">
        <v>0.5</v>
      </c>
      <c r="BQ578" s="133">
        <v>0.5</v>
      </c>
      <c r="BR578" s="133">
        <v>0.5</v>
      </c>
      <c r="BS578" s="238">
        <v>0</v>
      </c>
      <c r="BT578" s="79">
        <v>0</v>
      </c>
      <c r="BU578" s="79">
        <v>0</v>
      </c>
      <c r="BV578" s="79">
        <v>0</v>
      </c>
      <c r="BW578" s="79">
        <v>0</v>
      </c>
      <c r="BX578" s="79">
        <v>0</v>
      </c>
      <c r="BY578" s="79">
        <v>0</v>
      </c>
      <c r="BZ578" s="79">
        <v>0</v>
      </c>
      <c r="CA578" s="79">
        <v>0</v>
      </c>
      <c r="CB578" s="79">
        <v>0</v>
      </c>
      <c r="CC578" s="79">
        <v>0</v>
      </c>
      <c r="CD578" s="79">
        <v>0</v>
      </c>
      <c r="CE578" s="79">
        <v>0</v>
      </c>
      <c r="CF578" s="79">
        <v>0</v>
      </c>
      <c r="CG578" s="79">
        <v>0</v>
      </c>
      <c r="CH578" s="79">
        <v>0</v>
      </c>
      <c r="CI578" s="81">
        <f t="shared" si="54"/>
        <v>2</v>
      </c>
      <c r="CJ578" s="260">
        <f t="shared" si="57"/>
        <v>2</v>
      </c>
      <c r="CK578" s="260">
        <f t="shared" si="55"/>
        <v>2</v>
      </c>
      <c r="CL578" s="260">
        <f t="shared" si="56"/>
        <v>2</v>
      </c>
      <c r="CM578" s="83">
        <v>9</v>
      </c>
      <c r="CN578" s="254" t="s">
        <v>4965</v>
      </c>
      <c r="CO578" s="180" t="s">
        <v>1942</v>
      </c>
      <c r="CP578" s="258" t="s">
        <v>4965</v>
      </c>
      <c r="CQ578" s="86" t="s">
        <v>4965</v>
      </c>
      <c r="CR578" s="85" t="s">
        <v>4965</v>
      </c>
      <c r="CS578" s="85" t="s">
        <v>4965</v>
      </c>
      <c r="CT578" s="85" t="s">
        <v>4965</v>
      </c>
      <c r="CU578" s="86"/>
    </row>
    <row r="579" spans="1:99" s="363" customFormat="1" ht="12" customHeight="1" x14ac:dyDescent="0.2">
      <c r="A579" s="31" t="s">
        <v>1460</v>
      </c>
      <c r="B579" s="114" t="s">
        <v>3142</v>
      </c>
      <c r="C579" s="114" t="s">
        <v>1432</v>
      </c>
      <c r="D579" s="114" t="s">
        <v>1432</v>
      </c>
      <c r="E579" s="117" t="s">
        <v>1432</v>
      </c>
      <c r="F579" s="114" t="s">
        <v>3143</v>
      </c>
      <c r="G579" s="114" t="s">
        <v>1473</v>
      </c>
      <c r="H579" s="114" t="s">
        <v>1458</v>
      </c>
      <c r="I579" s="114" t="s">
        <v>1474</v>
      </c>
      <c r="J579" s="114">
        <v>521176</v>
      </c>
      <c r="K579" s="114">
        <v>174253</v>
      </c>
      <c r="L579" s="177" t="s">
        <v>3068</v>
      </c>
      <c r="M579" s="99" t="s">
        <v>1432</v>
      </c>
      <c r="N579" s="99" t="s">
        <v>1432</v>
      </c>
      <c r="O579" s="114">
        <v>1</v>
      </c>
      <c r="P579" s="114">
        <v>1</v>
      </c>
      <c r="Q579" s="115">
        <v>0</v>
      </c>
      <c r="R579" s="114" t="s">
        <v>3144</v>
      </c>
      <c r="S579" s="114" t="s">
        <v>1438</v>
      </c>
      <c r="T579" s="99" t="s">
        <v>844</v>
      </c>
      <c r="U579" s="116">
        <v>41380</v>
      </c>
      <c r="V579" s="114" t="s">
        <v>1439</v>
      </c>
      <c r="W579" s="99" t="s">
        <v>1432</v>
      </c>
      <c r="X579" s="114" t="s">
        <v>1442</v>
      </c>
      <c r="Y579" s="114" t="s">
        <v>1443</v>
      </c>
      <c r="Z579" s="114" t="s">
        <v>1444</v>
      </c>
      <c r="AA579" s="114" t="s">
        <v>2713</v>
      </c>
      <c r="AB579" s="387">
        <v>0.123</v>
      </c>
      <c r="AC579" s="111" t="s">
        <v>1432</v>
      </c>
      <c r="AD579" s="112" t="s">
        <v>1432</v>
      </c>
      <c r="AE579" s="157" t="s">
        <v>3063</v>
      </c>
      <c r="AF579" s="117" t="s">
        <v>1445</v>
      </c>
      <c r="AG579" s="118"/>
      <c r="AH579" s="117">
        <v>0</v>
      </c>
      <c r="AI579" s="117">
        <v>1</v>
      </c>
      <c r="AJ579" s="117">
        <v>0</v>
      </c>
      <c r="AK579" s="117">
        <v>0</v>
      </c>
      <c r="AL579" s="117">
        <v>0</v>
      </c>
      <c r="AM579" s="117">
        <v>0</v>
      </c>
      <c r="AN579" s="117">
        <v>0</v>
      </c>
      <c r="AO579" s="117">
        <v>0</v>
      </c>
      <c r="AP579" s="117">
        <v>0</v>
      </c>
      <c r="AQ579" s="117">
        <v>0</v>
      </c>
      <c r="AR579" s="117">
        <v>0</v>
      </c>
      <c r="AS579" s="117">
        <v>0</v>
      </c>
      <c r="AT579" s="117">
        <v>0</v>
      </c>
      <c r="AU579" s="117">
        <v>0</v>
      </c>
      <c r="AV579" s="117">
        <v>0</v>
      </c>
      <c r="AW579" s="117">
        <v>0</v>
      </c>
      <c r="AX579" s="117">
        <v>0</v>
      </c>
      <c r="AY579" s="117">
        <v>0</v>
      </c>
      <c r="AZ579" s="117">
        <v>0</v>
      </c>
      <c r="BA579" s="117">
        <v>0</v>
      </c>
      <c r="BB579" s="117">
        <v>0</v>
      </c>
      <c r="BC579" s="117">
        <v>0</v>
      </c>
      <c r="BD579" s="117">
        <v>0</v>
      </c>
      <c r="BE579" s="117">
        <v>0</v>
      </c>
      <c r="BF579" s="117">
        <v>0</v>
      </c>
      <c r="BG579" s="117">
        <v>0</v>
      </c>
      <c r="BH579" s="117">
        <v>0</v>
      </c>
      <c r="BI579" s="117">
        <v>0</v>
      </c>
      <c r="BJ579" s="117">
        <v>0</v>
      </c>
      <c r="BK579" s="117">
        <v>0</v>
      </c>
      <c r="BL579" s="120" t="s">
        <v>4490</v>
      </c>
      <c r="BM579" s="179">
        <f>Q579</f>
        <v>0</v>
      </c>
      <c r="BN579" s="79">
        <v>0</v>
      </c>
      <c r="BO579" s="237">
        <v>0</v>
      </c>
      <c r="BP579" s="79">
        <v>0</v>
      </c>
      <c r="BQ579" s="79">
        <v>0</v>
      </c>
      <c r="BR579" s="79">
        <v>0</v>
      </c>
      <c r="BS579" s="238">
        <v>0</v>
      </c>
      <c r="BT579" s="79">
        <v>0</v>
      </c>
      <c r="BU579" s="79">
        <v>0</v>
      </c>
      <c r="BV579" s="79">
        <v>0</v>
      </c>
      <c r="BW579" s="79">
        <v>0</v>
      </c>
      <c r="BX579" s="79">
        <v>0</v>
      </c>
      <c r="BY579" s="79">
        <v>0</v>
      </c>
      <c r="BZ579" s="79">
        <v>0</v>
      </c>
      <c r="CA579" s="79">
        <v>0</v>
      </c>
      <c r="CB579" s="79">
        <v>0</v>
      </c>
      <c r="CC579" s="79">
        <v>0</v>
      </c>
      <c r="CD579" s="79">
        <v>0</v>
      </c>
      <c r="CE579" s="79">
        <v>0</v>
      </c>
      <c r="CF579" s="79">
        <v>0</v>
      </c>
      <c r="CG579" s="79">
        <v>0</v>
      </c>
      <c r="CH579" s="79">
        <v>0</v>
      </c>
      <c r="CI579" s="81">
        <f t="shared" si="54"/>
        <v>0</v>
      </c>
      <c r="CJ579" s="131">
        <f t="shared" si="57"/>
        <v>0</v>
      </c>
      <c r="CK579" s="131">
        <f t="shared" si="55"/>
        <v>0</v>
      </c>
      <c r="CL579" s="131">
        <f t="shared" si="56"/>
        <v>0</v>
      </c>
      <c r="CM579" s="83">
        <v>4</v>
      </c>
      <c r="CN579" s="254" t="s">
        <v>4965</v>
      </c>
      <c r="CO579" s="140" t="s">
        <v>4965</v>
      </c>
      <c r="CP579" s="258" t="s">
        <v>4965</v>
      </c>
      <c r="CQ579" s="86" t="s">
        <v>4965</v>
      </c>
      <c r="CR579" s="85" t="s">
        <v>4965</v>
      </c>
      <c r="CS579" s="85" t="s">
        <v>4965</v>
      </c>
      <c r="CT579" s="85" t="s">
        <v>4965</v>
      </c>
      <c r="CU579" s="86"/>
    </row>
    <row r="580" spans="1:99" s="363" customFormat="1" ht="12" customHeight="1" x14ac:dyDescent="0.2">
      <c r="A580" s="31" t="s">
        <v>1460</v>
      </c>
      <c r="B580" s="114" t="s">
        <v>3145</v>
      </c>
      <c r="C580" s="114" t="s">
        <v>1432</v>
      </c>
      <c r="D580" s="114" t="s">
        <v>1432</v>
      </c>
      <c r="E580" s="117" t="s">
        <v>3146</v>
      </c>
      <c r="F580" s="114" t="s">
        <v>1432</v>
      </c>
      <c r="G580" s="114" t="s">
        <v>2888</v>
      </c>
      <c r="H580" s="114" t="s">
        <v>1435</v>
      </c>
      <c r="I580" s="114" t="s">
        <v>3147</v>
      </c>
      <c r="J580" s="114">
        <v>527861</v>
      </c>
      <c r="K580" s="114">
        <v>172461</v>
      </c>
      <c r="L580" s="177" t="s">
        <v>3083</v>
      </c>
      <c r="M580" s="99" t="s">
        <v>1432</v>
      </c>
      <c r="N580" s="99" t="s">
        <v>1432</v>
      </c>
      <c r="O580" s="114">
        <v>0</v>
      </c>
      <c r="P580" s="114">
        <v>1</v>
      </c>
      <c r="Q580" s="115">
        <v>1</v>
      </c>
      <c r="R580" s="114" t="s">
        <v>3148</v>
      </c>
      <c r="S580" s="114" t="s">
        <v>1438</v>
      </c>
      <c r="T580" s="99" t="s">
        <v>3149</v>
      </c>
      <c r="U580" s="116">
        <v>41149</v>
      </c>
      <c r="V580" s="114" t="s">
        <v>1439</v>
      </c>
      <c r="W580" s="99" t="s">
        <v>1432</v>
      </c>
      <c r="X580" s="114" t="s">
        <v>4687</v>
      </c>
      <c r="Y580" s="114" t="s">
        <v>1443</v>
      </c>
      <c r="Z580" s="114" t="s">
        <v>1444</v>
      </c>
      <c r="AA580" s="114" t="s">
        <v>2713</v>
      </c>
      <c r="AB580" s="387">
        <v>1.4999999999999999E-2</v>
      </c>
      <c r="AC580" s="111" t="s">
        <v>1432</v>
      </c>
      <c r="AD580" s="112" t="s">
        <v>1432</v>
      </c>
      <c r="AE580" s="157" t="s">
        <v>3063</v>
      </c>
      <c r="AF580" s="117" t="s">
        <v>1445</v>
      </c>
      <c r="AG580" s="118"/>
      <c r="AH580" s="117">
        <v>0</v>
      </c>
      <c r="AI580" s="117">
        <v>0</v>
      </c>
      <c r="AJ580" s="117">
        <v>0</v>
      </c>
      <c r="AK580" s="117">
        <v>0</v>
      </c>
      <c r="AL580" s="117">
        <v>1</v>
      </c>
      <c r="AM580" s="117">
        <v>0</v>
      </c>
      <c r="AN580" s="117">
        <v>0</v>
      </c>
      <c r="AO580" s="117">
        <v>0</v>
      </c>
      <c r="AP580" s="117">
        <v>0</v>
      </c>
      <c r="AQ580" s="117">
        <v>0</v>
      </c>
      <c r="AR580" s="117">
        <v>0</v>
      </c>
      <c r="AS580" s="117">
        <v>0</v>
      </c>
      <c r="AT580" s="117">
        <v>0</v>
      </c>
      <c r="AU580" s="117">
        <v>0</v>
      </c>
      <c r="AV580" s="117">
        <v>0</v>
      </c>
      <c r="AW580" s="117">
        <v>0</v>
      </c>
      <c r="AX580" s="117">
        <v>0</v>
      </c>
      <c r="AY580" s="117">
        <v>0</v>
      </c>
      <c r="AZ580" s="117">
        <v>1</v>
      </c>
      <c r="BA580" s="117">
        <v>0</v>
      </c>
      <c r="BB580" s="117">
        <v>0</v>
      </c>
      <c r="BC580" s="117">
        <v>0</v>
      </c>
      <c r="BD580" s="117">
        <v>0</v>
      </c>
      <c r="BE580" s="117">
        <v>0</v>
      </c>
      <c r="BF580" s="117">
        <v>0</v>
      </c>
      <c r="BG580" s="117">
        <v>0</v>
      </c>
      <c r="BH580" s="117">
        <v>0</v>
      </c>
      <c r="BI580" s="117">
        <v>0</v>
      </c>
      <c r="BJ580" s="117">
        <v>0</v>
      </c>
      <c r="BK580" s="117">
        <v>0</v>
      </c>
      <c r="BL580" s="120" t="s">
        <v>4490</v>
      </c>
      <c r="BM580" s="98">
        <v>0</v>
      </c>
      <c r="BN580" s="79">
        <v>0</v>
      </c>
      <c r="BO580" s="241">
        <v>0.2</v>
      </c>
      <c r="BP580" s="133">
        <v>0.2</v>
      </c>
      <c r="BQ580" s="133">
        <v>0.2</v>
      </c>
      <c r="BR580" s="133">
        <v>0.2</v>
      </c>
      <c r="BS580" s="243">
        <v>0.2</v>
      </c>
      <c r="BT580" s="79">
        <v>0</v>
      </c>
      <c r="BU580" s="79">
        <v>0</v>
      </c>
      <c r="BV580" s="79">
        <v>0</v>
      </c>
      <c r="BW580" s="79">
        <v>0</v>
      </c>
      <c r="BX580" s="79">
        <v>0</v>
      </c>
      <c r="BY580" s="79">
        <v>0</v>
      </c>
      <c r="BZ580" s="79">
        <v>0</v>
      </c>
      <c r="CA580" s="79">
        <v>0</v>
      </c>
      <c r="CB580" s="79">
        <v>0</v>
      </c>
      <c r="CC580" s="79">
        <v>0</v>
      </c>
      <c r="CD580" s="79">
        <v>0</v>
      </c>
      <c r="CE580" s="79">
        <v>0</v>
      </c>
      <c r="CF580" s="79">
        <v>0</v>
      </c>
      <c r="CG580" s="79">
        <v>0</v>
      </c>
      <c r="CH580" s="79">
        <v>0</v>
      </c>
      <c r="CI580" s="81">
        <f t="shared" si="54"/>
        <v>1</v>
      </c>
      <c r="CJ580" s="260">
        <f t="shared" si="57"/>
        <v>1</v>
      </c>
      <c r="CK580" s="260">
        <f t="shared" si="55"/>
        <v>1</v>
      </c>
      <c r="CL580" s="260">
        <f t="shared" si="56"/>
        <v>1</v>
      </c>
      <c r="CM580" s="83">
        <v>4</v>
      </c>
      <c r="CN580" s="254" t="s">
        <v>4965</v>
      </c>
      <c r="CO580" s="140" t="s">
        <v>4965</v>
      </c>
      <c r="CP580" s="258" t="s">
        <v>4965</v>
      </c>
      <c r="CQ580" s="86" t="s">
        <v>4965</v>
      </c>
      <c r="CR580" s="85" t="s">
        <v>4965</v>
      </c>
      <c r="CS580" s="85" t="s">
        <v>4965</v>
      </c>
      <c r="CT580" s="85" t="s">
        <v>4965</v>
      </c>
      <c r="CU580" s="86"/>
    </row>
    <row r="581" spans="1:99" s="363" customFormat="1" ht="12" customHeight="1" x14ac:dyDescent="0.2">
      <c r="A581" s="31" t="s">
        <v>1460</v>
      </c>
      <c r="B581" s="114" t="s">
        <v>3151</v>
      </c>
      <c r="C581" s="114" t="s">
        <v>1432</v>
      </c>
      <c r="D581" s="114" t="s">
        <v>1432</v>
      </c>
      <c r="E581" s="117" t="s">
        <v>3152</v>
      </c>
      <c r="F581" s="114" t="s">
        <v>1432</v>
      </c>
      <c r="G581" s="114" t="s">
        <v>444</v>
      </c>
      <c r="H581" s="114" t="s">
        <v>2717</v>
      </c>
      <c r="I581" s="114" t="s">
        <v>445</v>
      </c>
      <c r="J581" s="114">
        <v>527344</v>
      </c>
      <c r="K581" s="114">
        <v>176643</v>
      </c>
      <c r="L581" s="177" t="s">
        <v>4766</v>
      </c>
      <c r="M581" s="99" t="s">
        <v>1432</v>
      </c>
      <c r="N581" s="99" t="s">
        <v>1432</v>
      </c>
      <c r="O581" s="114">
        <v>0</v>
      </c>
      <c r="P581" s="114">
        <v>1</v>
      </c>
      <c r="Q581" s="115">
        <v>1</v>
      </c>
      <c r="R581" s="114" t="s">
        <v>3153</v>
      </c>
      <c r="S581" s="114" t="s">
        <v>1438</v>
      </c>
      <c r="T581" s="99" t="s">
        <v>3154</v>
      </c>
      <c r="U581" s="116">
        <v>41046</v>
      </c>
      <c r="V581" s="114" t="s">
        <v>1439</v>
      </c>
      <c r="W581" s="99" t="s">
        <v>1432</v>
      </c>
      <c r="X581" s="114" t="s">
        <v>1442</v>
      </c>
      <c r="Y581" s="114" t="s">
        <v>3893</v>
      </c>
      <c r="Z581" s="114" t="s">
        <v>1444</v>
      </c>
      <c r="AA581" s="114" t="s">
        <v>4720</v>
      </c>
      <c r="AB581" s="387">
        <v>6.0000000000000001E-3</v>
      </c>
      <c r="AC581" s="111" t="s">
        <v>1432</v>
      </c>
      <c r="AD581" s="112" t="s">
        <v>1432</v>
      </c>
      <c r="AE581" s="157" t="s">
        <v>3063</v>
      </c>
      <c r="AF581" s="117" t="s">
        <v>1445</v>
      </c>
      <c r="AG581" s="118"/>
      <c r="AH581" s="117">
        <v>0</v>
      </c>
      <c r="AI581" s="117">
        <v>0</v>
      </c>
      <c r="AJ581" s="117">
        <v>0</v>
      </c>
      <c r="AK581" s="117">
        <v>0</v>
      </c>
      <c r="AL581" s="117">
        <v>1</v>
      </c>
      <c r="AM581" s="117">
        <v>0</v>
      </c>
      <c r="AN581" s="117">
        <v>0</v>
      </c>
      <c r="AO581" s="117">
        <v>0</v>
      </c>
      <c r="AP581" s="117">
        <v>0</v>
      </c>
      <c r="AQ581" s="117">
        <v>0</v>
      </c>
      <c r="AR581" s="117">
        <v>0</v>
      </c>
      <c r="AS581" s="117">
        <v>0</v>
      </c>
      <c r="AT581" s="117">
        <v>0</v>
      </c>
      <c r="AU581" s="117">
        <v>0</v>
      </c>
      <c r="AV581" s="117">
        <v>0</v>
      </c>
      <c r="AW581" s="117">
        <v>0</v>
      </c>
      <c r="AX581" s="117">
        <v>0</v>
      </c>
      <c r="AY581" s="117">
        <v>0</v>
      </c>
      <c r="AZ581" s="117">
        <v>1</v>
      </c>
      <c r="BA581" s="117">
        <v>0</v>
      </c>
      <c r="BB581" s="117">
        <v>0</v>
      </c>
      <c r="BC581" s="117">
        <v>0</v>
      </c>
      <c r="BD581" s="117">
        <v>0</v>
      </c>
      <c r="BE581" s="117">
        <v>0</v>
      </c>
      <c r="BF581" s="117">
        <v>0</v>
      </c>
      <c r="BG581" s="117">
        <v>0</v>
      </c>
      <c r="BH581" s="117">
        <v>0</v>
      </c>
      <c r="BI581" s="117">
        <v>0</v>
      </c>
      <c r="BJ581" s="117">
        <v>0</v>
      </c>
      <c r="BK581" s="117">
        <v>0</v>
      </c>
      <c r="BL581" s="120" t="s">
        <v>4490</v>
      </c>
      <c r="BM581" s="98">
        <v>0</v>
      </c>
      <c r="BN581" s="79">
        <v>0</v>
      </c>
      <c r="BO581" s="241">
        <v>0.25</v>
      </c>
      <c r="BP581" s="133">
        <v>0.25</v>
      </c>
      <c r="BQ581" s="133">
        <v>0.25</v>
      </c>
      <c r="BR581" s="133">
        <v>0.25</v>
      </c>
      <c r="BS581" s="238">
        <v>0</v>
      </c>
      <c r="BT581" s="79">
        <v>0</v>
      </c>
      <c r="BU581" s="79">
        <v>0</v>
      </c>
      <c r="BV581" s="79">
        <v>0</v>
      </c>
      <c r="BW581" s="79">
        <v>0</v>
      </c>
      <c r="BX581" s="79">
        <v>0</v>
      </c>
      <c r="BY581" s="79">
        <v>0</v>
      </c>
      <c r="BZ581" s="79">
        <v>0</v>
      </c>
      <c r="CA581" s="79">
        <v>0</v>
      </c>
      <c r="CB581" s="79">
        <v>0</v>
      </c>
      <c r="CC581" s="79">
        <v>0</v>
      </c>
      <c r="CD581" s="79">
        <v>0</v>
      </c>
      <c r="CE581" s="79">
        <v>0</v>
      </c>
      <c r="CF581" s="79">
        <v>0</v>
      </c>
      <c r="CG581" s="79">
        <v>0</v>
      </c>
      <c r="CH581" s="79">
        <v>0</v>
      </c>
      <c r="CI581" s="81">
        <f t="shared" si="54"/>
        <v>1</v>
      </c>
      <c r="CJ581" s="260">
        <f t="shared" si="57"/>
        <v>1</v>
      </c>
      <c r="CK581" s="260">
        <f t="shared" si="55"/>
        <v>1</v>
      </c>
      <c r="CL581" s="260">
        <f t="shared" si="56"/>
        <v>1</v>
      </c>
      <c r="CM581" s="83">
        <v>9</v>
      </c>
      <c r="CN581" s="254" t="s">
        <v>4965</v>
      </c>
      <c r="CO581" s="140" t="s">
        <v>4965</v>
      </c>
      <c r="CP581" s="258" t="s">
        <v>4965</v>
      </c>
      <c r="CQ581" s="86" t="s">
        <v>4965</v>
      </c>
      <c r="CR581" s="85" t="s">
        <v>4965</v>
      </c>
      <c r="CS581" s="85" t="s">
        <v>4965</v>
      </c>
      <c r="CT581" s="85" t="s">
        <v>4965</v>
      </c>
      <c r="CU581" s="86"/>
    </row>
    <row r="582" spans="1:99" s="363" customFormat="1" ht="12" customHeight="1" x14ac:dyDescent="0.2">
      <c r="A582" s="31" t="s">
        <v>1460</v>
      </c>
      <c r="B582" s="114" t="s">
        <v>3155</v>
      </c>
      <c r="C582" s="114" t="s">
        <v>1432</v>
      </c>
      <c r="D582" s="114" t="s">
        <v>1432</v>
      </c>
      <c r="E582" s="117" t="s">
        <v>1432</v>
      </c>
      <c r="F582" s="114" t="s">
        <v>3156</v>
      </c>
      <c r="G582" s="114" t="s">
        <v>4210</v>
      </c>
      <c r="H582" s="114" t="s">
        <v>2717</v>
      </c>
      <c r="I582" s="114" t="s">
        <v>3157</v>
      </c>
      <c r="J582" s="114">
        <v>527514</v>
      </c>
      <c r="K582" s="114">
        <v>174943</v>
      </c>
      <c r="L582" s="177" t="s">
        <v>3084</v>
      </c>
      <c r="M582" s="99" t="s">
        <v>1432</v>
      </c>
      <c r="N582" s="99" t="s">
        <v>1432</v>
      </c>
      <c r="O582" s="114">
        <v>1</v>
      </c>
      <c r="P582" s="114">
        <v>2</v>
      </c>
      <c r="Q582" s="115">
        <v>1</v>
      </c>
      <c r="R582" s="114" t="s">
        <v>3158</v>
      </c>
      <c r="S582" s="114" t="s">
        <v>1438</v>
      </c>
      <c r="T582" s="99" t="s">
        <v>859</v>
      </c>
      <c r="U582" s="116">
        <v>41061</v>
      </c>
      <c r="V582" s="114" t="s">
        <v>1439</v>
      </c>
      <c r="W582" s="99" t="s">
        <v>1432</v>
      </c>
      <c r="X582" s="114" t="s">
        <v>1442</v>
      </c>
      <c r="Y582" s="114" t="s">
        <v>1453</v>
      </c>
      <c r="Z582" s="114" t="s">
        <v>1444</v>
      </c>
      <c r="AA582" s="114" t="s">
        <v>2723</v>
      </c>
      <c r="AB582" s="387">
        <v>7.0000000000000001E-3</v>
      </c>
      <c r="AC582" s="111" t="s">
        <v>1432</v>
      </c>
      <c r="AD582" s="112" t="s">
        <v>1432</v>
      </c>
      <c r="AE582" s="157" t="s">
        <v>3063</v>
      </c>
      <c r="AF582" s="117" t="s">
        <v>1445</v>
      </c>
      <c r="AG582" s="118"/>
      <c r="AH582" s="117">
        <v>0</v>
      </c>
      <c r="AI582" s="117">
        <v>0</v>
      </c>
      <c r="AJ582" s="117">
        <v>0</v>
      </c>
      <c r="AK582" s="117">
        <v>0</v>
      </c>
      <c r="AL582" s="117">
        <v>1</v>
      </c>
      <c r="AM582" s="117">
        <v>0</v>
      </c>
      <c r="AN582" s="117">
        <v>0</v>
      </c>
      <c r="AO582" s="117">
        <v>0</v>
      </c>
      <c r="AP582" s="117">
        <v>0</v>
      </c>
      <c r="AQ582" s="117">
        <v>0</v>
      </c>
      <c r="AR582" s="117">
        <v>0</v>
      </c>
      <c r="AS582" s="117">
        <v>1</v>
      </c>
      <c r="AT582" s="117">
        <v>0</v>
      </c>
      <c r="AU582" s="117">
        <v>0</v>
      </c>
      <c r="AV582" s="117">
        <v>0</v>
      </c>
      <c r="AW582" s="117">
        <v>0</v>
      </c>
      <c r="AX582" s="117">
        <v>0</v>
      </c>
      <c r="AY582" s="117">
        <v>0</v>
      </c>
      <c r="AZ582" s="117">
        <v>0</v>
      </c>
      <c r="BA582" s="117">
        <v>0</v>
      </c>
      <c r="BB582" s="117">
        <v>0</v>
      </c>
      <c r="BC582" s="117">
        <v>0</v>
      </c>
      <c r="BD582" s="117">
        <v>0</v>
      </c>
      <c r="BE582" s="117">
        <v>0</v>
      </c>
      <c r="BF582" s="117">
        <v>0</v>
      </c>
      <c r="BG582" s="117">
        <v>0</v>
      </c>
      <c r="BH582" s="117">
        <v>0</v>
      </c>
      <c r="BI582" s="117">
        <v>0</v>
      </c>
      <c r="BJ582" s="117">
        <v>0</v>
      </c>
      <c r="BK582" s="117">
        <v>0</v>
      </c>
      <c r="BL582" s="120" t="s">
        <v>4490</v>
      </c>
      <c r="BM582" s="98">
        <v>0</v>
      </c>
      <c r="BN582" s="79">
        <v>0</v>
      </c>
      <c r="BO582" s="241">
        <v>0.25</v>
      </c>
      <c r="BP582" s="133">
        <v>0.25</v>
      </c>
      <c r="BQ582" s="133">
        <v>0.25</v>
      </c>
      <c r="BR582" s="133">
        <v>0.25</v>
      </c>
      <c r="BS582" s="238">
        <v>0</v>
      </c>
      <c r="BT582" s="79">
        <v>0</v>
      </c>
      <c r="BU582" s="79">
        <v>0</v>
      </c>
      <c r="BV582" s="79">
        <v>0</v>
      </c>
      <c r="BW582" s="79">
        <v>0</v>
      </c>
      <c r="BX582" s="79">
        <v>0</v>
      </c>
      <c r="BY582" s="79">
        <v>0</v>
      </c>
      <c r="BZ582" s="79">
        <v>0</v>
      </c>
      <c r="CA582" s="79">
        <v>0</v>
      </c>
      <c r="CB582" s="79">
        <v>0</v>
      </c>
      <c r="CC582" s="79">
        <v>0</v>
      </c>
      <c r="CD582" s="79">
        <v>0</v>
      </c>
      <c r="CE582" s="79">
        <v>0</v>
      </c>
      <c r="CF582" s="79">
        <v>0</v>
      </c>
      <c r="CG582" s="79">
        <v>0</v>
      </c>
      <c r="CH582" s="79">
        <v>0</v>
      </c>
      <c r="CI582" s="81">
        <f t="shared" si="54"/>
        <v>1</v>
      </c>
      <c r="CJ582" s="260">
        <f t="shared" si="57"/>
        <v>1</v>
      </c>
      <c r="CK582" s="260">
        <f t="shared" si="55"/>
        <v>1</v>
      </c>
      <c r="CL582" s="260">
        <f t="shared" si="56"/>
        <v>1</v>
      </c>
      <c r="CM582" s="83">
        <v>9</v>
      </c>
      <c r="CN582" s="254" t="s">
        <v>4965</v>
      </c>
      <c r="CO582" s="180" t="s">
        <v>1940</v>
      </c>
      <c r="CP582" s="258" t="s">
        <v>4965</v>
      </c>
      <c r="CQ582" s="86" t="s">
        <v>4965</v>
      </c>
      <c r="CR582" s="85" t="s">
        <v>4965</v>
      </c>
      <c r="CS582" s="85" t="s">
        <v>4965</v>
      </c>
      <c r="CT582" s="85" t="s">
        <v>4965</v>
      </c>
      <c r="CU582" s="86"/>
    </row>
    <row r="583" spans="1:99" s="363" customFormat="1" ht="12" customHeight="1" x14ac:dyDescent="0.2">
      <c r="A583" s="31" t="s">
        <v>1460</v>
      </c>
      <c r="B583" s="114" t="s">
        <v>3159</v>
      </c>
      <c r="C583" s="114" t="s">
        <v>1432</v>
      </c>
      <c r="D583" s="114" t="s">
        <v>1432</v>
      </c>
      <c r="E583" s="117" t="s">
        <v>1432</v>
      </c>
      <c r="F583" s="114" t="s">
        <v>3012</v>
      </c>
      <c r="G583" s="114" t="s">
        <v>2333</v>
      </c>
      <c r="H583" s="114" t="s">
        <v>1885</v>
      </c>
      <c r="I583" s="114" t="s">
        <v>3160</v>
      </c>
      <c r="J583" s="114">
        <v>525715</v>
      </c>
      <c r="K583" s="114">
        <v>174611</v>
      </c>
      <c r="L583" s="177" t="s">
        <v>3080</v>
      </c>
      <c r="M583" s="99" t="s">
        <v>1432</v>
      </c>
      <c r="N583" s="99" t="s">
        <v>1432</v>
      </c>
      <c r="O583" s="114">
        <v>0</v>
      </c>
      <c r="P583" s="114">
        <v>6</v>
      </c>
      <c r="Q583" s="115">
        <v>6</v>
      </c>
      <c r="R583" s="114" t="s">
        <v>3161</v>
      </c>
      <c r="S583" s="114" t="s">
        <v>1438</v>
      </c>
      <c r="T583" s="99" t="s">
        <v>3162</v>
      </c>
      <c r="U583" s="116">
        <v>41110</v>
      </c>
      <c r="V583" s="114" t="s">
        <v>1439</v>
      </c>
      <c r="W583" s="99" t="s">
        <v>1432</v>
      </c>
      <c r="X583" s="114" t="s">
        <v>1442</v>
      </c>
      <c r="Y583" s="114" t="s">
        <v>4694</v>
      </c>
      <c r="Z583" s="114" t="s">
        <v>1444</v>
      </c>
      <c r="AA583" s="114" t="s">
        <v>4720</v>
      </c>
      <c r="AB583" s="387">
        <v>2.1999999999999999E-2</v>
      </c>
      <c r="AC583" s="111" t="s">
        <v>1432</v>
      </c>
      <c r="AD583" s="112" t="s">
        <v>1432</v>
      </c>
      <c r="AE583" s="157" t="s">
        <v>3063</v>
      </c>
      <c r="AF583" s="117" t="s">
        <v>1445</v>
      </c>
      <c r="AG583" s="118"/>
      <c r="AH583" s="117">
        <v>0</v>
      </c>
      <c r="AI583" s="117">
        <v>0</v>
      </c>
      <c r="AJ583" s="117">
        <v>0</v>
      </c>
      <c r="AK583" s="117">
        <v>2</v>
      </c>
      <c r="AL583" s="117">
        <v>4</v>
      </c>
      <c r="AM583" s="117">
        <v>0</v>
      </c>
      <c r="AN583" s="117">
        <v>0</v>
      </c>
      <c r="AO583" s="117">
        <v>0</v>
      </c>
      <c r="AP583" s="117">
        <v>0</v>
      </c>
      <c r="AQ583" s="117">
        <v>0</v>
      </c>
      <c r="AR583" s="117">
        <v>2</v>
      </c>
      <c r="AS583" s="117">
        <v>4</v>
      </c>
      <c r="AT583" s="117">
        <v>0</v>
      </c>
      <c r="AU583" s="117">
        <v>0</v>
      </c>
      <c r="AV583" s="117">
        <v>0</v>
      </c>
      <c r="AW583" s="117">
        <v>0</v>
      </c>
      <c r="AX583" s="117">
        <v>0</v>
      </c>
      <c r="AY583" s="117">
        <v>0</v>
      </c>
      <c r="AZ583" s="117">
        <v>0</v>
      </c>
      <c r="BA583" s="117">
        <v>0</v>
      </c>
      <c r="BB583" s="117">
        <v>0</v>
      </c>
      <c r="BC583" s="117">
        <v>0</v>
      </c>
      <c r="BD583" s="117">
        <v>0</v>
      </c>
      <c r="BE583" s="117">
        <v>0</v>
      </c>
      <c r="BF583" s="117">
        <v>0</v>
      </c>
      <c r="BG583" s="117">
        <v>0</v>
      </c>
      <c r="BH583" s="117">
        <v>0</v>
      </c>
      <c r="BI583" s="117">
        <v>0</v>
      </c>
      <c r="BJ583" s="117">
        <v>0</v>
      </c>
      <c r="BK583" s="117">
        <v>0</v>
      </c>
      <c r="BL583" s="120" t="s">
        <v>4490</v>
      </c>
      <c r="BM583" s="98">
        <v>0</v>
      </c>
      <c r="BN583" s="79">
        <v>0</v>
      </c>
      <c r="BO583" s="237">
        <v>0</v>
      </c>
      <c r="BP583" s="79">
        <v>0</v>
      </c>
      <c r="BQ583" s="133">
        <v>2</v>
      </c>
      <c r="BR583" s="133">
        <v>2</v>
      </c>
      <c r="BS583" s="243">
        <v>2</v>
      </c>
      <c r="BT583" s="79">
        <v>0</v>
      </c>
      <c r="BU583" s="79">
        <v>0</v>
      </c>
      <c r="BV583" s="79">
        <v>0</v>
      </c>
      <c r="BW583" s="79">
        <v>0</v>
      </c>
      <c r="BX583" s="79">
        <v>0</v>
      </c>
      <c r="BY583" s="79">
        <v>0</v>
      </c>
      <c r="BZ583" s="79">
        <v>0</v>
      </c>
      <c r="CA583" s="79">
        <v>0</v>
      </c>
      <c r="CB583" s="79">
        <v>0</v>
      </c>
      <c r="CC583" s="79">
        <v>0</v>
      </c>
      <c r="CD583" s="79">
        <v>0</v>
      </c>
      <c r="CE583" s="79">
        <v>0</v>
      </c>
      <c r="CF583" s="79">
        <v>0</v>
      </c>
      <c r="CG583" s="79">
        <v>0</v>
      </c>
      <c r="CH583" s="79">
        <v>0</v>
      </c>
      <c r="CI583" s="81">
        <f t="shared" si="54"/>
        <v>6</v>
      </c>
      <c r="CJ583" s="260">
        <f t="shared" si="57"/>
        <v>6</v>
      </c>
      <c r="CK583" s="260">
        <f t="shared" si="55"/>
        <v>6</v>
      </c>
      <c r="CL583" s="260">
        <f t="shared" si="56"/>
        <v>6</v>
      </c>
      <c r="CM583" s="83">
        <v>5</v>
      </c>
      <c r="CN583" s="254" t="s">
        <v>4965</v>
      </c>
      <c r="CO583" s="180" t="s">
        <v>1939</v>
      </c>
      <c r="CP583" s="258" t="s">
        <v>4965</v>
      </c>
      <c r="CQ583" s="86" t="s">
        <v>4965</v>
      </c>
      <c r="CR583" s="87" t="s">
        <v>1938</v>
      </c>
      <c r="CS583" s="85" t="s">
        <v>4965</v>
      </c>
      <c r="CT583" s="85" t="s">
        <v>4965</v>
      </c>
      <c r="CU583" s="86"/>
    </row>
    <row r="584" spans="1:99" s="363" customFormat="1" ht="12" customHeight="1" x14ac:dyDescent="0.2">
      <c r="A584" s="31" t="s">
        <v>1460</v>
      </c>
      <c r="B584" s="114" t="s">
        <v>3163</v>
      </c>
      <c r="C584" s="114" t="s">
        <v>1432</v>
      </c>
      <c r="D584" s="114" t="s">
        <v>1432</v>
      </c>
      <c r="E584" s="117" t="s">
        <v>1432</v>
      </c>
      <c r="F584" s="114" t="s">
        <v>4735</v>
      </c>
      <c r="G584" s="114" t="s">
        <v>3164</v>
      </c>
      <c r="H584" s="114" t="s">
        <v>3875</v>
      </c>
      <c r="I584" s="114" t="s">
        <v>3767</v>
      </c>
      <c r="J584" s="114">
        <v>527988</v>
      </c>
      <c r="K584" s="114">
        <v>173697</v>
      </c>
      <c r="L584" s="177" t="s">
        <v>3083</v>
      </c>
      <c r="M584" s="99" t="s">
        <v>1432</v>
      </c>
      <c r="N584" s="99" t="s">
        <v>1432</v>
      </c>
      <c r="O584" s="114">
        <v>2</v>
      </c>
      <c r="P584" s="114">
        <v>1</v>
      </c>
      <c r="Q584" s="115">
        <v>-1</v>
      </c>
      <c r="R584" s="114" t="s">
        <v>1816</v>
      </c>
      <c r="S584" s="114" t="s">
        <v>1438</v>
      </c>
      <c r="T584" s="99" t="s">
        <v>1817</v>
      </c>
      <c r="U584" s="116">
        <v>41134</v>
      </c>
      <c r="V584" s="114" t="s">
        <v>1439</v>
      </c>
      <c r="W584" s="99" t="s">
        <v>1432</v>
      </c>
      <c r="X584" s="114" t="s">
        <v>1442</v>
      </c>
      <c r="Y584" s="114" t="s">
        <v>1453</v>
      </c>
      <c r="Z584" s="114" t="s">
        <v>1444</v>
      </c>
      <c r="AA584" s="114" t="s">
        <v>4207</v>
      </c>
      <c r="AB584" s="387">
        <v>2.5999999999999999E-2</v>
      </c>
      <c r="AC584" s="111" t="s">
        <v>1432</v>
      </c>
      <c r="AD584" s="112" t="s">
        <v>1432</v>
      </c>
      <c r="AE584" s="157" t="s">
        <v>3063</v>
      </c>
      <c r="AF584" s="117" t="s">
        <v>1445</v>
      </c>
      <c r="AG584" s="118"/>
      <c r="AH584" s="117">
        <v>0</v>
      </c>
      <c r="AI584" s="117">
        <v>0</v>
      </c>
      <c r="AJ584" s="117">
        <v>0</v>
      </c>
      <c r="AK584" s="117">
        <v>0</v>
      </c>
      <c r="AL584" s="117">
        <v>-1</v>
      </c>
      <c r="AM584" s="117">
        <v>-1</v>
      </c>
      <c r="AN584" s="117">
        <v>1</v>
      </c>
      <c r="AO584" s="117">
        <v>0</v>
      </c>
      <c r="AP584" s="117">
        <v>0</v>
      </c>
      <c r="AQ584" s="117">
        <v>0</v>
      </c>
      <c r="AR584" s="117">
        <v>0</v>
      </c>
      <c r="AS584" s="117">
        <v>-1</v>
      </c>
      <c r="AT584" s="117">
        <v>-1</v>
      </c>
      <c r="AU584" s="117">
        <v>0</v>
      </c>
      <c r="AV584" s="117">
        <v>0</v>
      </c>
      <c r="AW584" s="117">
        <v>0</v>
      </c>
      <c r="AX584" s="117">
        <v>0</v>
      </c>
      <c r="AY584" s="117">
        <v>0</v>
      </c>
      <c r="AZ584" s="117">
        <v>0</v>
      </c>
      <c r="BA584" s="117">
        <v>0</v>
      </c>
      <c r="BB584" s="117">
        <v>1</v>
      </c>
      <c r="BC584" s="117">
        <v>0</v>
      </c>
      <c r="BD584" s="117">
        <v>0</v>
      </c>
      <c r="BE584" s="117">
        <v>0</v>
      </c>
      <c r="BF584" s="117">
        <v>0</v>
      </c>
      <c r="BG584" s="117">
        <v>0</v>
      </c>
      <c r="BH584" s="117">
        <v>0</v>
      </c>
      <c r="BI584" s="117">
        <v>0</v>
      </c>
      <c r="BJ584" s="117">
        <v>0</v>
      </c>
      <c r="BK584" s="117">
        <v>0</v>
      </c>
      <c r="BL584" s="120" t="s">
        <v>4490</v>
      </c>
      <c r="BM584" s="98">
        <v>0</v>
      </c>
      <c r="BN584" s="79">
        <v>0</v>
      </c>
      <c r="BO584" s="241">
        <v>-0.25</v>
      </c>
      <c r="BP584" s="133">
        <v>-0.25</v>
      </c>
      <c r="BQ584" s="133">
        <v>-0.25</v>
      </c>
      <c r="BR584" s="133">
        <v>-0.25</v>
      </c>
      <c r="BS584" s="238">
        <v>0</v>
      </c>
      <c r="BT584" s="79">
        <v>0</v>
      </c>
      <c r="BU584" s="79">
        <v>0</v>
      </c>
      <c r="BV584" s="79">
        <v>0</v>
      </c>
      <c r="BW584" s="79">
        <v>0</v>
      </c>
      <c r="BX584" s="79">
        <v>0</v>
      </c>
      <c r="BY584" s="79">
        <v>0</v>
      </c>
      <c r="BZ584" s="79">
        <v>0</v>
      </c>
      <c r="CA584" s="79">
        <v>0</v>
      </c>
      <c r="CB584" s="79">
        <v>0</v>
      </c>
      <c r="CC584" s="79">
        <v>0</v>
      </c>
      <c r="CD584" s="79">
        <v>0</v>
      </c>
      <c r="CE584" s="79">
        <v>0</v>
      </c>
      <c r="CF584" s="79">
        <v>0</v>
      </c>
      <c r="CG584" s="79">
        <v>0</v>
      </c>
      <c r="CH584" s="79">
        <v>0</v>
      </c>
      <c r="CI584" s="81">
        <f t="shared" si="54"/>
        <v>-1</v>
      </c>
      <c r="CJ584" s="260">
        <f t="shared" si="57"/>
        <v>-1</v>
      </c>
      <c r="CK584" s="260">
        <f t="shared" si="55"/>
        <v>-1</v>
      </c>
      <c r="CL584" s="260">
        <f t="shared" si="56"/>
        <v>-1</v>
      </c>
      <c r="CM584" s="83">
        <v>9</v>
      </c>
      <c r="CN584" s="254" t="s">
        <v>4965</v>
      </c>
      <c r="CO584" s="140" t="s">
        <v>4965</v>
      </c>
      <c r="CP584" s="258" t="s">
        <v>4965</v>
      </c>
      <c r="CQ584" s="86" t="s">
        <v>4965</v>
      </c>
      <c r="CR584" s="85" t="s">
        <v>4965</v>
      </c>
      <c r="CS584" s="85" t="s">
        <v>4965</v>
      </c>
      <c r="CT584" s="85" t="s">
        <v>4965</v>
      </c>
      <c r="CU584" s="86"/>
    </row>
    <row r="585" spans="1:99" s="363" customFormat="1" ht="12" customHeight="1" x14ac:dyDescent="0.2">
      <c r="A585" s="31" t="s">
        <v>1460</v>
      </c>
      <c r="B585" s="114" t="s">
        <v>1818</v>
      </c>
      <c r="C585" s="114" t="s">
        <v>1432</v>
      </c>
      <c r="D585" s="114" t="s">
        <v>1432</v>
      </c>
      <c r="E585" s="117" t="s">
        <v>1432</v>
      </c>
      <c r="F585" s="114" t="s">
        <v>1819</v>
      </c>
      <c r="G585" s="114" t="s">
        <v>1820</v>
      </c>
      <c r="H585" s="114" t="s">
        <v>1435</v>
      </c>
      <c r="I585" s="114" t="s">
        <v>1821</v>
      </c>
      <c r="J585" s="114">
        <v>527547</v>
      </c>
      <c r="K585" s="114">
        <v>173430</v>
      </c>
      <c r="L585" s="177" t="s">
        <v>3083</v>
      </c>
      <c r="M585" s="99" t="s">
        <v>1432</v>
      </c>
      <c r="N585" s="99" t="s">
        <v>1432</v>
      </c>
      <c r="O585" s="114">
        <v>0</v>
      </c>
      <c r="P585" s="114">
        <v>1</v>
      </c>
      <c r="Q585" s="115">
        <v>1</v>
      </c>
      <c r="R585" s="114" t="s">
        <v>1822</v>
      </c>
      <c r="S585" s="114" t="s">
        <v>1438</v>
      </c>
      <c r="T585" s="99" t="s">
        <v>2329</v>
      </c>
      <c r="U585" s="116">
        <v>41163</v>
      </c>
      <c r="V585" s="114" t="s">
        <v>1439</v>
      </c>
      <c r="W585" s="99" t="s">
        <v>1432</v>
      </c>
      <c r="X585" s="114" t="s">
        <v>1442</v>
      </c>
      <c r="Y585" s="114" t="s">
        <v>2722</v>
      </c>
      <c r="Z585" s="114" t="s">
        <v>1444</v>
      </c>
      <c r="AA585" s="114" t="s">
        <v>2723</v>
      </c>
      <c r="AB585" s="387">
        <v>6.0000000000000001E-3</v>
      </c>
      <c r="AC585" s="111" t="s">
        <v>1432</v>
      </c>
      <c r="AD585" s="112" t="s">
        <v>1432</v>
      </c>
      <c r="AE585" s="157" t="s">
        <v>3063</v>
      </c>
      <c r="AF585" s="117" t="s">
        <v>1445</v>
      </c>
      <c r="AG585" s="118"/>
      <c r="AH585" s="117">
        <v>0</v>
      </c>
      <c r="AI585" s="117">
        <v>0</v>
      </c>
      <c r="AJ585" s="117">
        <v>0</v>
      </c>
      <c r="AK585" s="117">
        <v>0</v>
      </c>
      <c r="AL585" s="117">
        <v>1</v>
      </c>
      <c r="AM585" s="117">
        <v>0</v>
      </c>
      <c r="AN585" s="117">
        <v>0</v>
      </c>
      <c r="AO585" s="117">
        <v>0</v>
      </c>
      <c r="AP585" s="117">
        <v>0</v>
      </c>
      <c r="AQ585" s="117">
        <v>0</v>
      </c>
      <c r="AR585" s="117">
        <v>0</v>
      </c>
      <c r="AS585" s="117">
        <v>1</v>
      </c>
      <c r="AT585" s="117">
        <v>0</v>
      </c>
      <c r="AU585" s="117">
        <v>0</v>
      </c>
      <c r="AV585" s="117">
        <v>0</v>
      </c>
      <c r="AW585" s="117">
        <v>0</v>
      </c>
      <c r="AX585" s="117">
        <v>0</v>
      </c>
      <c r="AY585" s="117">
        <v>0</v>
      </c>
      <c r="AZ585" s="117">
        <v>0</v>
      </c>
      <c r="BA585" s="117">
        <v>0</v>
      </c>
      <c r="BB585" s="117">
        <v>0</v>
      </c>
      <c r="BC585" s="117">
        <v>0</v>
      </c>
      <c r="BD585" s="117">
        <v>0</v>
      </c>
      <c r="BE585" s="117">
        <v>0</v>
      </c>
      <c r="BF585" s="117">
        <v>0</v>
      </c>
      <c r="BG585" s="117">
        <v>0</v>
      </c>
      <c r="BH585" s="117">
        <v>0</v>
      </c>
      <c r="BI585" s="117">
        <v>0</v>
      </c>
      <c r="BJ585" s="117">
        <v>0</v>
      </c>
      <c r="BK585" s="117">
        <v>0</v>
      </c>
      <c r="BL585" s="120" t="s">
        <v>4490</v>
      </c>
      <c r="BM585" s="98">
        <v>0</v>
      </c>
      <c r="BN585" s="79">
        <v>0</v>
      </c>
      <c r="BO585" s="241">
        <v>0.25</v>
      </c>
      <c r="BP585" s="133">
        <v>0.25</v>
      </c>
      <c r="BQ585" s="133">
        <v>0.25</v>
      </c>
      <c r="BR585" s="133">
        <v>0.25</v>
      </c>
      <c r="BS585" s="238">
        <v>0</v>
      </c>
      <c r="BT585" s="79">
        <v>0</v>
      </c>
      <c r="BU585" s="79">
        <v>0</v>
      </c>
      <c r="BV585" s="79">
        <v>0</v>
      </c>
      <c r="BW585" s="79">
        <v>0</v>
      </c>
      <c r="BX585" s="79">
        <v>0</v>
      </c>
      <c r="BY585" s="79">
        <v>0</v>
      </c>
      <c r="BZ585" s="79">
        <v>0</v>
      </c>
      <c r="CA585" s="79">
        <v>0</v>
      </c>
      <c r="CB585" s="79">
        <v>0</v>
      </c>
      <c r="CC585" s="79">
        <v>0</v>
      </c>
      <c r="CD585" s="79">
        <v>0</v>
      </c>
      <c r="CE585" s="79">
        <v>0</v>
      </c>
      <c r="CF585" s="79">
        <v>0</v>
      </c>
      <c r="CG585" s="79">
        <v>0</v>
      </c>
      <c r="CH585" s="79">
        <v>0</v>
      </c>
      <c r="CI585" s="81">
        <f>SUBTOTAL(9,BO585:CH585)</f>
        <v>1</v>
      </c>
      <c r="CJ585" s="260">
        <f t="shared" si="57"/>
        <v>1</v>
      </c>
      <c r="CK585" s="260">
        <f t="shared" si="55"/>
        <v>1</v>
      </c>
      <c r="CL585" s="260">
        <f t="shared" si="56"/>
        <v>1</v>
      </c>
      <c r="CM585" s="83">
        <v>9</v>
      </c>
      <c r="CN585" s="254" t="s">
        <v>4965</v>
      </c>
      <c r="CO585" s="140" t="s">
        <v>4965</v>
      </c>
      <c r="CP585" s="258" t="s">
        <v>4965</v>
      </c>
      <c r="CQ585" s="86" t="s">
        <v>4965</v>
      </c>
      <c r="CR585" s="85" t="s">
        <v>4965</v>
      </c>
      <c r="CS585" s="85" t="s">
        <v>4965</v>
      </c>
      <c r="CT585" s="85" t="s">
        <v>4965</v>
      </c>
      <c r="CU585" s="86"/>
    </row>
    <row r="586" spans="1:99" s="363" customFormat="1" ht="12" customHeight="1" x14ac:dyDescent="0.2">
      <c r="A586" s="31" t="s">
        <v>1460</v>
      </c>
      <c r="B586" s="114" t="s">
        <v>1823</v>
      </c>
      <c r="C586" s="114" t="s">
        <v>1432</v>
      </c>
      <c r="D586" s="114" t="s">
        <v>1432</v>
      </c>
      <c r="E586" s="117" t="s">
        <v>1432</v>
      </c>
      <c r="F586" s="114" t="s">
        <v>2391</v>
      </c>
      <c r="G586" s="114" t="s">
        <v>1824</v>
      </c>
      <c r="H586" s="114" t="s">
        <v>2524</v>
      </c>
      <c r="I586" s="114" t="s">
        <v>1825</v>
      </c>
      <c r="J586" s="114">
        <v>529328</v>
      </c>
      <c r="K586" s="114">
        <v>171701</v>
      </c>
      <c r="L586" s="177" t="s">
        <v>3081</v>
      </c>
      <c r="M586" s="99" t="s">
        <v>1432</v>
      </c>
      <c r="N586" s="99" t="s">
        <v>1432</v>
      </c>
      <c r="O586" s="114">
        <v>0</v>
      </c>
      <c r="P586" s="114">
        <v>1</v>
      </c>
      <c r="Q586" s="115">
        <v>1</v>
      </c>
      <c r="R586" s="114" t="s">
        <v>3205</v>
      </c>
      <c r="S586" s="114" t="s">
        <v>1438</v>
      </c>
      <c r="T586" s="99" t="s">
        <v>1609</v>
      </c>
      <c r="U586" s="116">
        <v>41149</v>
      </c>
      <c r="V586" s="114" t="s">
        <v>1439</v>
      </c>
      <c r="W586" s="99" t="s">
        <v>1432</v>
      </c>
      <c r="X586" s="114" t="s">
        <v>1442</v>
      </c>
      <c r="Y586" s="114" t="s">
        <v>1443</v>
      </c>
      <c r="Z586" s="114" t="s">
        <v>1444</v>
      </c>
      <c r="AA586" s="114" t="s">
        <v>2713</v>
      </c>
      <c r="AB586" s="387">
        <v>4.0000000000000001E-3</v>
      </c>
      <c r="AC586" s="111" t="s">
        <v>1432</v>
      </c>
      <c r="AD586" s="112" t="s">
        <v>1432</v>
      </c>
      <c r="AE586" s="157" t="s">
        <v>3063</v>
      </c>
      <c r="AF586" s="117" t="s">
        <v>1445</v>
      </c>
      <c r="AG586" s="118"/>
      <c r="AH586" s="117">
        <v>0</v>
      </c>
      <c r="AI586" s="117">
        <v>0</v>
      </c>
      <c r="AJ586" s="117">
        <v>0</v>
      </c>
      <c r="AK586" s="117">
        <v>0</v>
      </c>
      <c r="AL586" s="117">
        <v>1</v>
      </c>
      <c r="AM586" s="117">
        <v>0</v>
      </c>
      <c r="AN586" s="117">
        <v>0</v>
      </c>
      <c r="AO586" s="117">
        <v>0</v>
      </c>
      <c r="AP586" s="117">
        <v>0</v>
      </c>
      <c r="AQ586" s="117">
        <v>0</v>
      </c>
      <c r="AR586" s="117">
        <v>0</v>
      </c>
      <c r="AS586" s="117">
        <v>1</v>
      </c>
      <c r="AT586" s="117">
        <v>0</v>
      </c>
      <c r="AU586" s="117">
        <v>0</v>
      </c>
      <c r="AV586" s="117">
        <v>0</v>
      </c>
      <c r="AW586" s="117">
        <v>0</v>
      </c>
      <c r="AX586" s="117">
        <v>0</v>
      </c>
      <c r="AY586" s="117">
        <v>0</v>
      </c>
      <c r="AZ586" s="117">
        <v>0</v>
      </c>
      <c r="BA586" s="117">
        <v>0</v>
      </c>
      <c r="BB586" s="117">
        <v>0</v>
      </c>
      <c r="BC586" s="117">
        <v>0</v>
      </c>
      <c r="BD586" s="117">
        <v>0</v>
      </c>
      <c r="BE586" s="117">
        <v>0</v>
      </c>
      <c r="BF586" s="117">
        <v>0</v>
      </c>
      <c r="BG586" s="117">
        <v>0</v>
      </c>
      <c r="BH586" s="117">
        <v>0</v>
      </c>
      <c r="BI586" s="117">
        <v>0</v>
      </c>
      <c r="BJ586" s="117">
        <v>0</v>
      </c>
      <c r="BK586" s="117">
        <v>0</v>
      </c>
      <c r="BL586" s="120" t="s">
        <v>4490</v>
      </c>
      <c r="BM586" s="98">
        <v>0</v>
      </c>
      <c r="BN586" s="79">
        <v>0</v>
      </c>
      <c r="BO586" s="241">
        <v>0.2</v>
      </c>
      <c r="BP586" s="133">
        <v>0.2</v>
      </c>
      <c r="BQ586" s="133">
        <v>0.2</v>
      </c>
      <c r="BR586" s="133">
        <v>0.2</v>
      </c>
      <c r="BS586" s="243">
        <v>0.2</v>
      </c>
      <c r="BT586" s="79">
        <v>0</v>
      </c>
      <c r="BU586" s="79">
        <v>0</v>
      </c>
      <c r="BV586" s="79">
        <v>0</v>
      </c>
      <c r="BW586" s="79">
        <v>0</v>
      </c>
      <c r="BX586" s="79">
        <v>0</v>
      </c>
      <c r="BY586" s="79">
        <v>0</v>
      </c>
      <c r="BZ586" s="79">
        <v>0</v>
      </c>
      <c r="CA586" s="79">
        <v>0</v>
      </c>
      <c r="CB586" s="79">
        <v>0</v>
      </c>
      <c r="CC586" s="79">
        <v>0</v>
      </c>
      <c r="CD586" s="79">
        <v>0</v>
      </c>
      <c r="CE586" s="79">
        <v>0</v>
      </c>
      <c r="CF586" s="79">
        <v>0</v>
      </c>
      <c r="CG586" s="79">
        <v>0</v>
      </c>
      <c r="CH586" s="79">
        <v>0</v>
      </c>
      <c r="CI586" s="81">
        <f t="shared" ref="CI586:CI649" si="58">SUBTOTAL(9,BN586:CH586)</f>
        <v>1</v>
      </c>
      <c r="CJ586" s="260">
        <f t="shared" si="57"/>
        <v>1</v>
      </c>
      <c r="CK586" s="260">
        <f t="shared" si="55"/>
        <v>1</v>
      </c>
      <c r="CL586" s="260">
        <f t="shared" si="56"/>
        <v>1</v>
      </c>
      <c r="CM586" s="83">
        <v>4</v>
      </c>
      <c r="CN586" s="254" t="s">
        <v>4965</v>
      </c>
      <c r="CO586" s="140" t="s">
        <v>4965</v>
      </c>
      <c r="CP586" s="258" t="s">
        <v>4965</v>
      </c>
      <c r="CQ586" s="86" t="s">
        <v>4965</v>
      </c>
      <c r="CR586" s="85" t="s">
        <v>4965</v>
      </c>
      <c r="CS586" s="85" t="s">
        <v>4965</v>
      </c>
      <c r="CT586" s="85" t="s">
        <v>4965</v>
      </c>
      <c r="CU586" s="86"/>
    </row>
    <row r="587" spans="1:99" s="363" customFormat="1" ht="12" customHeight="1" x14ac:dyDescent="0.2">
      <c r="A587" s="31" t="s">
        <v>1460</v>
      </c>
      <c r="B587" s="114" t="s">
        <v>3206</v>
      </c>
      <c r="C587" s="114" t="s">
        <v>1432</v>
      </c>
      <c r="D587" s="114" t="s">
        <v>1432</v>
      </c>
      <c r="E587" s="117" t="s">
        <v>3207</v>
      </c>
      <c r="F587" s="114" t="s">
        <v>1432</v>
      </c>
      <c r="G587" s="114" t="s">
        <v>3208</v>
      </c>
      <c r="H587" s="114" t="s">
        <v>2717</v>
      </c>
      <c r="I587" s="114" t="s">
        <v>3209</v>
      </c>
      <c r="J587" s="114">
        <v>527794</v>
      </c>
      <c r="K587" s="114">
        <v>176108</v>
      </c>
      <c r="L587" s="177" t="s">
        <v>3067</v>
      </c>
      <c r="M587" s="99" t="s">
        <v>1432</v>
      </c>
      <c r="N587" s="99" t="s">
        <v>1432</v>
      </c>
      <c r="O587" s="114">
        <v>0</v>
      </c>
      <c r="P587" s="114">
        <v>1</v>
      </c>
      <c r="Q587" s="115">
        <v>1</v>
      </c>
      <c r="R587" s="114" t="s">
        <v>4504</v>
      </c>
      <c r="S587" s="114" t="s">
        <v>1438</v>
      </c>
      <c r="T587" s="99" t="s">
        <v>4505</v>
      </c>
      <c r="U587" s="116">
        <v>41144</v>
      </c>
      <c r="V587" s="114" t="s">
        <v>1439</v>
      </c>
      <c r="W587" s="99" t="s">
        <v>1432</v>
      </c>
      <c r="X587" s="114" t="s">
        <v>4687</v>
      </c>
      <c r="Y587" s="114" t="s">
        <v>1443</v>
      </c>
      <c r="Z587" s="114" t="s">
        <v>1444</v>
      </c>
      <c r="AA587" s="114" t="s">
        <v>2713</v>
      </c>
      <c r="AB587" s="387">
        <v>1.2999999999999999E-2</v>
      </c>
      <c r="AC587" s="111" t="s">
        <v>1432</v>
      </c>
      <c r="AD587" s="112" t="s">
        <v>1432</v>
      </c>
      <c r="AE587" s="157" t="s">
        <v>3063</v>
      </c>
      <c r="AF587" s="117" t="s">
        <v>1445</v>
      </c>
      <c r="AG587" s="118"/>
      <c r="AH587" s="117">
        <v>0</v>
      </c>
      <c r="AI587" s="117">
        <v>0</v>
      </c>
      <c r="AJ587" s="117">
        <v>0</v>
      </c>
      <c r="AK587" s="117">
        <v>0</v>
      </c>
      <c r="AL587" s="117">
        <v>0</v>
      </c>
      <c r="AM587" s="117">
        <v>1</v>
      </c>
      <c r="AN587" s="117">
        <v>0</v>
      </c>
      <c r="AO587" s="117">
        <v>0</v>
      </c>
      <c r="AP587" s="117">
        <v>0</v>
      </c>
      <c r="AQ587" s="117">
        <v>0</v>
      </c>
      <c r="AR587" s="117">
        <v>0</v>
      </c>
      <c r="AS587" s="117">
        <v>0</v>
      </c>
      <c r="AT587" s="117">
        <v>0</v>
      </c>
      <c r="AU587" s="117">
        <v>0</v>
      </c>
      <c r="AV587" s="117">
        <v>0</v>
      </c>
      <c r="AW587" s="117">
        <v>0</v>
      </c>
      <c r="AX587" s="117">
        <v>0</v>
      </c>
      <c r="AY587" s="117">
        <v>0</v>
      </c>
      <c r="AZ587" s="117">
        <v>0</v>
      </c>
      <c r="BA587" s="117">
        <v>1</v>
      </c>
      <c r="BB587" s="117">
        <v>0</v>
      </c>
      <c r="BC587" s="117">
        <v>0</v>
      </c>
      <c r="BD587" s="117">
        <v>0</v>
      </c>
      <c r="BE587" s="117">
        <v>0</v>
      </c>
      <c r="BF587" s="117">
        <v>0</v>
      </c>
      <c r="BG587" s="117">
        <v>0</v>
      </c>
      <c r="BH587" s="117">
        <v>0</v>
      </c>
      <c r="BI587" s="117">
        <v>0</v>
      </c>
      <c r="BJ587" s="117">
        <v>0</v>
      </c>
      <c r="BK587" s="117">
        <v>0</v>
      </c>
      <c r="BL587" s="120" t="s">
        <v>4490</v>
      </c>
      <c r="BM587" s="98">
        <v>0</v>
      </c>
      <c r="BN587" s="79">
        <v>0</v>
      </c>
      <c r="BO587" s="241">
        <v>0.2</v>
      </c>
      <c r="BP587" s="133">
        <v>0.2</v>
      </c>
      <c r="BQ587" s="133">
        <v>0.2</v>
      </c>
      <c r="BR587" s="133">
        <v>0.2</v>
      </c>
      <c r="BS587" s="243">
        <v>0.2</v>
      </c>
      <c r="BT587" s="79">
        <v>0</v>
      </c>
      <c r="BU587" s="79">
        <v>0</v>
      </c>
      <c r="BV587" s="79">
        <v>0</v>
      </c>
      <c r="BW587" s="79">
        <v>0</v>
      </c>
      <c r="BX587" s="79">
        <v>0</v>
      </c>
      <c r="BY587" s="79">
        <v>0</v>
      </c>
      <c r="BZ587" s="79">
        <v>0</v>
      </c>
      <c r="CA587" s="79">
        <v>0</v>
      </c>
      <c r="CB587" s="79">
        <v>0</v>
      </c>
      <c r="CC587" s="79">
        <v>0</v>
      </c>
      <c r="CD587" s="79">
        <v>0</v>
      </c>
      <c r="CE587" s="79">
        <v>0</v>
      </c>
      <c r="CF587" s="79">
        <v>0</v>
      </c>
      <c r="CG587" s="79">
        <v>0</v>
      </c>
      <c r="CH587" s="79">
        <v>0</v>
      </c>
      <c r="CI587" s="81">
        <f t="shared" si="58"/>
        <v>1</v>
      </c>
      <c r="CJ587" s="260">
        <f t="shared" si="57"/>
        <v>1</v>
      </c>
      <c r="CK587" s="260">
        <f t="shared" si="55"/>
        <v>1</v>
      </c>
      <c r="CL587" s="260">
        <f t="shared" si="56"/>
        <v>1</v>
      </c>
      <c r="CM587" s="83">
        <v>4</v>
      </c>
      <c r="CN587" s="254" t="s">
        <v>4965</v>
      </c>
      <c r="CO587" s="140" t="s">
        <v>4965</v>
      </c>
      <c r="CP587" s="258" t="s">
        <v>4965</v>
      </c>
      <c r="CQ587" s="86" t="s">
        <v>4965</v>
      </c>
      <c r="CR587" s="85" t="s">
        <v>4965</v>
      </c>
      <c r="CS587" s="85" t="s">
        <v>4965</v>
      </c>
      <c r="CT587" s="85" t="s">
        <v>4965</v>
      </c>
      <c r="CU587" s="86"/>
    </row>
    <row r="588" spans="1:99" s="363" customFormat="1" ht="12" customHeight="1" x14ac:dyDescent="0.2">
      <c r="A588" s="31" t="s">
        <v>1460</v>
      </c>
      <c r="B588" s="114" t="s">
        <v>4506</v>
      </c>
      <c r="C588" s="114" t="s">
        <v>1432</v>
      </c>
      <c r="D588" s="114" t="s">
        <v>1432</v>
      </c>
      <c r="E588" s="117" t="s">
        <v>443</v>
      </c>
      <c r="F588" s="114" t="s">
        <v>1432</v>
      </c>
      <c r="G588" s="114" t="s">
        <v>444</v>
      </c>
      <c r="H588" s="114" t="s">
        <v>2717</v>
      </c>
      <c r="I588" s="114" t="s">
        <v>445</v>
      </c>
      <c r="J588" s="114">
        <v>527339</v>
      </c>
      <c r="K588" s="114">
        <v>176604</v>
      </c>
      <c r="L588" s="177" t="s">
        <v>4766</v>
      </c>
      <c r="M588" s="99" t="s">
        <v>1432</v>
      </c>
      <c r="N588" s="99" t="s">
        <v>1432</v>
      </c>
      <c r="O588" s="114">
        <v>0</v>
      </c>
      <c r="P588" s="114">
        <v>1</v>
      </c>
      <c r="Q588" s="115">
        <v>1</v>
      </c>
      <c r="R588" s="114" t="s">
        <v>4507</v>
      </c>
      <c r="S588" s="114" t="s">
        <v>1438</v>
      </c>
      <c r="T588" s="99" t="s">
        <v>4508</v>
      </c>
      <c r="U588" s="116">
        <v>41201</v>
      </c>
      <c r="V588" s="114" t="s">
        <v>1439</v>
      </c>
      <c r="W588" s="99" t="s">
        <v>1432</v>
      </c>
      <c r="X588" s="114" t="s">
        <v>1442</v>
      </c>
      <c r="Y588" s="114" t="s">
        <v>3893</v>
      </c>
      <c r="Z588" s="114" t="s">
        <v>1444</v>
      </c>
      <c r="AA588" s="114" t="s">
        <v>4720</v>
      </c>
      <c r="AB588" s="387">
        <v>8.0000000000000002E-3</v>
      </c>
      <c r="AC588" s="111" t="s">
        <v>1432</v>
      </c>
      <c r="AD588" s="112" t="s">
        <v>1432</v>
      </c>
      <c r="AE588" s="157" t="s">
        <v>3063</v>
      </c>
      <c r="AF588" s="117" t="s">
        <v>1445</v>
      </c>
      <c r="AG588" s="118"/>
      <c r="AH588" s="117">
        <v>0</v>
      </c>
      <c r="AI588" s="117">
        <v>0</v>
      </c>
      <c r="AJ588" s="117">
        <v>0</v>
      </c>
      <c r="AK588" s="117">
        <v>0</v>
      </c>
      <c r="AL588" s="117">
        <v>1</v>
      </c>
      <c r="AM588" s="117">
        <v>0</v>
      </c>
      <c r="AN588" s="117">
        <v>0</v>
      </c>
      <c r="AO588" s="117">
        <v>0</v>
      </c>
      <c r="AP588" s="117">
        <v>0</v>
      </c>
      <c r="AQ588" s="117">
        <v>0</v>
      </c>
      <c r="AR588" s="117">
        <v>0</v>
      </c>
      <c r="AS588" s="117">
        <v>1</v>
      </c>
      <c r="AT588" s="117">
        <v>0</v>
      </c>
      <c r="AU588" s="117">
        <v>0</v>
      </c>
      <c r="AV588" s="117">
        <v>0</v>
      </c>
      <c r="AW588" s="117">
        <v>0</v>
      </c>
      <c r="AX588" s="117">
        <v>0</v>
      </c>
      <c r="AY588" s="117">
        <v>0</v>
      </c>
      <c r="AZ588" s="117">
        <v>0</v>
      </c>
      <c r="BA588" s="117">
        <v>0</v>
      </c>
      <c r="BB588" s="117">
        <v>0</v>
      </c>
      <c r="BC588" s="117">
        <v>0</v>
      </c>
      <c r="BD588" s="117">
        <v>0</v>
      </c>
      <c r="BE588" s="117">
        <v>0</v>
      </c>
      <c r="BF588" s="117">
        <v>0</v>
      </c>
      <c r="BG588" s="117">
        <v>0</v>
      </c>
      <c r="BH588" s="117">
        <v>0</v>
      </c>
      <c r="BI588" s="117">
        <v>0</v>
      </c>
      <c r="BJ588" s="117">
        <v>0</v>
      </c>
      <c r="BK588" s="117">
        <v>0</v>
      </c>
      <c r="BL588" s="120" t="s">
        <v>4490</v>
      </c>
      <c r="BM588" s="98">
        <v>0</v>
      </c>
      <c r="BN588" s="79">
        <v>0</v>
      </c>
      <c r="BO588" s="241">
        <v>0.25</v>
      </c>
      <c r="BP588" s="133">
        <v>0.25</v>
      </c>
      <c r="BQ588" s="133">
        <v>0.25</v>
      </c>
      <c r="BR588" s="133">
        <v>0.25</v>
      </c>
      <c r="BS588" s="238">
        <v>0</v>
      </c>
      <c r="BT588" s="79">
        <v>0</v>
      </c>
      <c r="BU588" s="79">
        <v>0</v>
      </c>
      <c r="BV588" s="79">
        <v>0</v>
      </c>
      <c r="BW588" s="79">
        <v>0</v>
      </c>
      <c r="BX588" s="79">
        <v>0</v>
      </c>
      <c r="BY588" s="79">
        <v>0</v>
      </c>
      <c r="BZ588" s="79">
        <v>0</v>
      </c>
      <c r="CA588" s="79">
        <v>0</v>
      </c>
      <c r="CB588" s="79">
        <v>0</v>
      </c>
      <c r="CC588" s="79">
        <v>0</v>
      </c>
      <c r="CD588" s="79">
        <v>0</v>
      </c>
      <c r="CE588" s="79">
        <v>0</v>
      </c>
      <c r="CF588" s="79">
        <v>0</v>
      </c>
      <c r="CG588" s="79">
        <v>0</v>
      </c>
      <c r="CH588" s="79">
        <v>0</v>
      </c>
      <c r="CI588" s="81">
        <f t="shared" si="58"/>
        <v>1</v>
      </c>
      <c r="CJ588" s="260">
        <f t="shared" si="57"/>
        <v>1</v>
      </c>
      <c r="CK588" s="260">
        <f t="shared" si="55"/>
        <v>1</v>
      </c>
      <c r="CL588" s="260">
        <f t="shared" si="56"/>
        <v>1</v>
      </c>
      <c r="CM588" s="83">
        <v>9</v>
      </c>
      <c r="CN588" s="254" t="s">
        <v>4965</v>
      </c>
      <c r="CO588" s="140" t="s">
        <v>4965</v>
      </c>
      <c r="CP588" s="258" t="s">
        <v>4965</v>
      </c>
      <c r="CQ588" s="86" t="s">
        <v>4965</v>
      </c>
      <c r="CR588" s="85" t="s">
        <v>4965</v>
      </c>
      <c r="CS588" s="85" t="s">
        <v>4965</v>
      </c>
      <c r="CT588" s="85" t="s">
        <v>4965</v>
      </c>
      <c r="CU588" s="86"/>
    </row>
    <row r="589" spans="1:99" s="363" customFormat="1" ht="12" customHeight="1" x14ac:dyDescent="0.2">
      <c r="A589" s="31" t="s">
        <v>1460</v>
      </c>
      <c r="B589" s="114" t="s">
        <v>4509</v>
      </c>
      <c r="C589" s="114" t="s">
        <v>1432</v>
      </c>
      <c r="D589" s="114" t="s">
        <v>1432</v>
      </c>
      <c r="E589" s="117" t="s">
        <v>1432</v>
      </c>
      <c r="F589" s="114" t="s">
        <v>2195</v>
      </c>
      <c r="G589" s="114" t="s">
        <v>4510</v>
      </c>
      <c r="H589" s="114" t="s">
        <v>3875</v>
      </c>
      <c r="I589" s="114" t="s">
        <v>4511</v>
      </c>
      <c r="J589" s="114">
        <v>528817</v>
      </c>
      <c r="K589" s="114">
        <v>173818</v>
      </c>
      <c r="L589" s="177" t="s">
        <v>3076</v>
      </c>
      <c r="M589" s="99" t="s">
        <v>1432</v>
      </c>
      <c r="N589" s="99" t="s">
        <v>1432</v>
      </c>
      <c r="O589" s="114">
        <v>1</v>
      </c>
      <c r="P589" s="114">
        <v>1</v>
      </c>
      <c r="Q589" s="115">
        <v>0</v>
      </c>
      <c r="R589" s="114" t="s">
        <v>4512</v>
      </c>
      <c r="S589" s="114" t="s">
        <v>1438</v>
      </c>
      <c r="T589" s="99" t="s">
        <v>4513</v>
      </c>
      <c r="U589" s="116">
        <v>41093</v>
      </c>
      <c r="V589" s="114" t="s">
        <v>1439</v>
      </c>
      <c r="W589" s="99" t="s">
        <v>1432</v>
      </c>
      <c r="X589" s="114" t="s">
        <v>1442</v>
      </c>
      <c r="Y589" s="114" t="s">
        <v>3893</v>
      </c>
      <c r="Z589" s="114" t="s">
        <v>1444</v>
      </c>
      <c r="AA589" s="114" t="s">
        <v>1136</v>
      </c>
      <c r="AB589" s="387"/>
      <c r="AC589" s="111" t="s">
        <v>1432</v>
      </c>
      <c r="AD589" s="112" t="s">
        <v>1432</v>
      </c>
      <c r="AE589" s="157" t="s">
        <v>3063</v>
      </c>
      <c r="AF589" s="117" t="s">
        <v>1445</v>
      </c>
      <c r="AG589" s="118"/>
      <c r="AH589" s="117">
        <v>0</v>
      </c>
      <c r="AI589" s="117">
        <v>0</v>
      </c>
      <c r="AJ589" s="117">
        <v>0</v>
      </c>
      <c r="AK589" s="117">
        <v>-1</v>
      </c>
      <c r="AL589" s="117">
        <v>1</v>
      </c>
      <c r="AM589" s="117">
        <v>0</v>
      </c>
      <c r="AN589" s="117">
        <v>0</v>
      </c>
      <c r="AO589" s="117">
        <v>0</v>
      </c>
      <c r="AP589" s="117">
        <v>0</v>
      </c>
      <c r="AQ589" s="117">
        <v>0</v>
      </c>
      <c r="AR589" s="117">
        <v>-1</v>
      </c>
      <c r="AS589" s="117">
        <v>0</v>
      </c>
      <c r="AT589" s="117">
        <v>0</v>
      </c>
      <c r="AU589" s="117">
        <v>0</v>
      </c>
      <c r="AV589" s="117">
        <v>0</v>
      </c>
      <c r="AW589" s="117">
        <v>0</v>
      </c>
      <c r="AX589" s="117">
        <v>0</v>
      </c>
      <c r="AY589" s="117">
        <v>0</v>
      </c>
      <c r="AZ589" s="117">
        <v>1</v>
      </c>
      <c r="BA589" s="117">
        <v>0</v>
      </c>
      <c r="BB589" s="117">
        <v>0</v>
      </c>
      <c r="BC589" s="117">
        <v>0</v>
      </c>
      <c r="BD589" s="117">
        <v>0</v>
      </c>
      <c r="BE589" s="117">
        <v>0</v>
      </c>
      <c r="BF589" s="117">
        <v>0</v>
      </c>
      <c r="BG589" s="117">
        <v>0</v>
      </c>
      <c r="BH589" s="117">
        <v>0</v>
      </c>
      <c r="BI589" s="117">
        <v>0</v>
      </c>
      <c r="BJ589" s="117">
        <v>0</v>
      </c>
      <c r="BK589" s="117">
        <v>0</v>
      </c>
      <c r="BL589" s="400"/>
      <c r="BM589" s="179">
        <f>Q589</f>
        <v>0</v>
      </c>
      <c r="BN589" s="79">
        <v>0</v>
      </c>
      <c r="BO589" s="237">
        <v>0</v>
      </c>
      <c r="BP589" s="79">
        <v>0</v>
      </c>
      <c r="BQ589" s="79">
        <v>0</v>
      </c>
      <c r="BR589" s="79">
        <v>0</v>
      </c>
      <c r="BS589" s="238">
        <v>0</v>
      </c>
      <c r="BT589" s="79">
        <v>0</v>
      </c>
      <c r="BU589" s="79">
        <v>0</v>
      </c>
      <c r="BV589" s="79">
        <v>0</v>
      </c>
      <c r="BW589" s="79">
        <v>0</v>
      </c>
      <c r="BX589" s="79">
        <v>0</v>
      </c>
      <c r="BY589" s="79">
        <v>0</v>
      </c>
      <c r="BZ589" s="79">
        <v>0</v>
      </c>
      <c r="CA589" s="79">
        <v>0</v>
      </c>
      <c r="CB589" s="79">
        <v>0</v>
      </c>
      <c r="CC589" s="79">
        <v>0</v>
      </c>
      <c r="CD589" s="79">
        <v>0</v>
      </c>
      <c r="CE589" s="79">
        <v>0</v>
      </c>
      <c r="CF589" s="79">
        <v>0</v>
      </c>
      <c r="CG589" s="79">
        <v>0</v>
      </c>
      <c r="CH589" s="79">
        <v>0</v>
      </c>
      <c r="CI589" s="81">
        <f t="shared" si="58"/>
        <v>0</v>
      </c>
      <c r="CJ589" s="131">
        <f t="shared" si="57"/>
        <v>0</v>
      </c>
      <c r="CK589" s="131">
        <f t="shared" si="55"/>
        <v>0</v>
      </c>
      <c r="CL589" s="131">
        <f t="shared" si="56"/>
        <v>0</v>
      </c>
      <c r="CM589" s="83">
        <v>9</v>
      </c>
      <c r="CN589" s="254" t="s">
        <v>4965</v>
      </c>
      <c r="CO589" s="140" t="s">
        <v>4965</v>
      </c>
      <c r="CP589" s="258" t="s">
        <v>4965</v>
      </c>
      <c r="CQ589" s="86" t="s">
        <v>4965</v>
      </c>
      <c r="CR589" s="85" t="s">
        <v>4965</v>
      </c>
      <c r="CS589" s="85" t="s">
        <v>4965</v>
      </c>
      <c r="CT589" s="85" t="s">
        <v>4965</v>
      </c>
      <c r="CU589" s="86"/>
    </row>
    <row r="590" spans="1:99" s="363" customFormat="1" ht="12" customHeight="1" x14ac:dyDescent="0.2">
      <c r="A590" s="31" t="s">
        <v>1460</v>
      </c>
      <c r="B590" s="114" t="s">
        <v>4514</v>
      </c>
      <c r="C590" s="114" t="s">
        <v>1432</v>
      </c>
      <c r="D590" s="114" t="s">
        <v>1432</v>
      </c>
      <c r="E590" s="117" t="s">
        <v>4515</v>
      </c>
      <c r="F590" s="114" t="s">
        <v>4516</v>
      </c>
      <c r="G590" s="114" t="s">
        <v>4517</v>
      </c>
      <c r="H590" s="114" t="s">
        <v>3875</v>
      </c>
      <c r="I590" s="114" t="s">
        <v>4518</v>
      </c>
      <c r="J590" s="114">
        <v>528715</v>
      </c>
      <c r="K590" s="114">
        <v>173424</v>
      </c>
      <c r="L590" s="177" t="s">
        <v>3076</v>
      </c>
      <c r="M590" s="99" t="s">
        <v>1432</v>
      </c>
      <c r="N590" s="99" t="s">
        <v>1432</v>
      </c>
      <c r="O590" s="114">
        <v>0</v>
      </c>
      <c r="P590" s="114">
        <v>1</v>
      </c>
      <c r="Q590" s="115">
        <v>1</v>
      </c>
      <c r="R590" s="114" t="s">
        <v>1252</v>
      </c>
      <c r="S590" s="114" t="s">
        <v>1438</v>
      </c>
      <c r="T590" s="99" t="s">
        <v>3042</v>
      </c>
      <c r="U590" s="116">
        <v>41379</v>
      </c>
      <c r="V590" s="114" t="s">
        <v>1439</v>
      </c>
      <c r="W590" s="99" t="s">
        <v>1432</v>
      </c>
      <c r="X590" s="114" t="s">
        <v>1442</v>
      </c>
      <c r="Y590" s="114" t="s">
        <v>1443</v>
      </c>
      <c r="Z590" s="114" t="s">
        <v>1444</v>
      </c>
      <c r="AA590" s="114" t="s">
        <v>2713</v>
      </c>
      <c r="AB590" s="387">
        <v>0.01</v>
      </c>
      <c r="AC590" s="111" t="s">
        <v>1432</v>
      </c>
      <c r="AD590" s="112" t="s">
        <v>1432</v>
      </c>
      <c r="AE590" s="157" t="s">
        <v>3063</v>
      </c>
      <c r="AF590" s="117" t="s">
        <v>1445</v>
      </c>
      <c r="AG590" s="118"/>
      <c r="AH590" s="117">
        <v>0</v>
      </c>
      <c r="AI590" s="117">
        <v>0</v>
      </c>
      <c r="AJ590" s="117">
        <v>0</v>
      </c>
      <c r="AK590" s="117">
        <v>0</v>
      </c>
      <c r="AL590" s="117">
        <v>0</v>
      </c>
      <c r="AM590" s="117">
        <v>1</v>
      </c>
      <c r="AN590" s="117">
        <v>0</v>
      </c>
      <c r="AO590" s="117">
        <v>0</v>
      </c>
      <c r="AP590" s="117">
        <v>0</v>
      </c>
      <c r="AQ590" s="117">
        <v>0</v>
      </c>
      <c r="AR590" s="117">
        <v>0</v>
      </c>
      <c r="AS590" s="117">
        <v>0</v>
      </c>
      <c r="AT590" s="117">
        <v>0</v>
      </c>
      <c r="AU590" s="117">
        <v>0</v>
      </c>
      <c r="AV590" s="117">
        <v>0</v>
      </c>
      <c r="AW590" s="117">
        <v>0</v>
      </c>
      <c r="AX590" s="117">
        <v>0</v>
      </c>
      <c r="AY590" s="117">
        <v>0</v>
      </c>
      <c r="AZ590" s="117">
        <v>0</v>
      </c>
      <c r="BA590" s="117">
        <v>1</v>
      </c>
      <c r="BB590" s="117">
        <v>0</v>
      </c>
      <c r="BC590" s="117">
        <v>0</v>
      </c>
      <c r="BD590" s="117">
        <v>0</v>
      </c>
      <c r="BE590" s="117">
        <v>0</v>
      </c>
      <c r="BF590" s="117">
        <v>0</v>
      </c>
      <c r="BG590" s="117">
        <v>0</v>
      </c>
      <c r="BH590" s="117">
        <v>0</v>
      </c>
      <c r="BI590" s="117">
        <v>0</v>
      </c>
      <c r="BJ590" s="117">
        <v>0</v>
      </c>
      <c r="BK590" s="117">
        <v>0</v>
      </c>
      <c r="BL590" s="120" t="s">
        <v>4490</v>
      </c>
      <c r="BM590" s="98">
        <v>0</v>
      </c>
      <c r="BN590" s="79">
        <v>0</v>
      </c>
      <c r="BO590" s="241">
        <v>0.2</v>
      </c>
      <c r="BP590" s="133">
        <v>0.2</v>
      </c>
      <c r="BQ590" s="133">
        <v>0.2</v>
      </c>
      <c r="BR590" s="133">
        <v>0.2</v>
      </c>
      <c r="BS590" s="243">
        <v>0.2</v>
      </c>
      <c r="BT590" s="79">
        <v>0</v>
      </c>
      <c r="BU590" s="79">
        <v>0</v>
      </c>
      <c r="BV590" s="79">
        <v>0</v>
      </c>
      <c r="BW590" s="79">
        <v>0</v>
      </c>
      <c r="BX590" s="79">
        <v>0</v>
      </c>
      <c r="BY590" s="79">
        <v>0</v>
      </c>
      <c r="BZ590" s="79">
        <v>0</v>
      </c>
      <c r="CA590" s="79">
        <v>0</v>
      </c>
      <c r="CB590" s="79">
        <v>0</v>
      </c>
      <c r="CC590" s="79">
        <v>0</v>
      </c>
      <c r="CD590" s="79">
        <v>0</v>
      </c>
      <c r="CE590" s="79">
        <v>0</v>
      </c>
      <c r="CF590" s="79">
        <v>0</v>
      </c>
      <c r="CG590" s="79">
        <v>0</v>
      </c>
      <c r="CH590" s="79">
        <v>0</v>
      </c>
      <c r="CI590" s="81">
        <f t="shared" si="58"/>
        <v>1</v>
      </c>
      <c r="CJ590" s="260">
        <f t="shared" si="57"/>
        <v>1</v>
      </c>
      <c r="CK590" s="260">
        <f t="shared" si="55"/>
        <v>1</v>
      </c>
      <c r="CL590" s="260">
        <f t="shared" si="56"/>
        <v>1</v>
      </c>
      <c r="CM590" s="83">
        <v>4</v>
      </c>
      <c r="CN590" s="254" t="s">
        <v>4965</v>
      </c>
      <c r="CO590" s="140" t="s">
        <v>4965</v>
      </c>
      <c r="CP590" s="258" t="s">
        <v>4965</v>
      </c>
      <c r="CQ590" s="86" t="s">
        <v>4965</v>
      </c>
      <c r="CR590" s="85" t="s">
        <v>4965</v>
      </c>
      <c r="CS590" s="85" t="s">
        <v>4965</v>
      </c>
      <c r="CT590" s="85" t="s">
        <v>4965</v>
      </c>
      <c r="CU590" s="86"/>
    </row>
    <row r="591" spans="1:99" s="363" customFormat="1" ht="12" customHeight="1" x14ac:dyDescent="0.2">
      <c r="A591" s="31" t="s">
        <v>1460</v>
      </c>
      <c r="B591" s="114" t="s">
        <v>1253</v>
      </c>
      <c r="C591" s="114" t="s">
        <v>1432</v>
      </c>
      <c r="D591" s="114" t="s">
        <v>1432</v>
      </c>
      <c r="E591" s="117" t="s">
        <v>1432</v>
      </c>
      <c r="F591" s="114" t="s">
        <v>1254</v>
      </c>
      <c r="G591" s="114" t="s">
        <v>3013</v>
      </c>
      <c r="H591" s="114" t="s">
        <v>1435</v>
      </c>
      <c r="I591" s="114" t="s">
        <v>1255</v>
      </c>
      <c r="J591" s="114">
        <v>527836</v>
      </c>
      <c r="K591" s="114">
        <v>172496</v>
      </c>
      <c r="L591" s="177" t="s">
        <v>3083</v>
      </c>
      <c r="M591" s="99" t="s">
        <v>1432</v>
      </c>
      <c r="N591" s="99" t="s">
        <v>1432</v>
      </c>
      <c r="O591" s="114">
        <v>0</v>
      </c>
      <c r="P591" s="114">
        <v>4</v>
      </c>
      <c r="Q591" s="115">
        <v>4</v>
      </c>
      <c r="R591" s="114" t="s">
        <v>1256</v>
      </c>
      <c r="S591" s="114" t="s">
        <v>1438</v>
      </c>
      <c r="T591" s="99" t="s">
        <v>743</v>
      </c>
      <c r="U591" s="116">
        <v>41110</v>
      </c>
      <c r="V591" s="114" t="s">
        <v>1439</v>
      </c>
      <c r="W591" s="99" t="s">
        <v>1432</v>
      </c>
      <c r="X591" s="114" t="s">
        <v>1442</v>
      </c>
      <c r="Y591" s="114" t="s">
        <v>1453</v>
      </c>
      <c r="Z591" s="114" t="s">
        <v>1444</v>
      </c>
      <c r="AA591" s="114" t="s">
        <v>2723</v>
      </c>
      <c r="AB591" s="387">
        <v>5.0000000000000001E-3</v>
      </c>
      <c r="AC591" s="111" t="s">
        <v>1432</v>
      </c>
      <c r="AD591" s="112" t="s">
        <v>1432</v>
      </c>
      <c r="AE591" s="157" t="s">
        <v>3063</v>
      </c>
      <c r="AF591" s="117" t="s">
        <v>1445</v>
      </c>
      <c r="AG591" s="118"/>
      <c r="AH591" s="117">
        <v>0</v>
      </c>
      <c r="AI591" s="117">
        <v>0</v>
      </c>
      <c r="AJ591" s="117">
        <v>0</v>
      </c>
      <c r="AK591" s="117">
        <v>4</v>
      </c>
      <c r="AL591" s="117">
        <v>0</v>
      </c>
      <c r="AM591" s="117">
        <v>0</v>
      </c>
      <c r="AN591" s="117">
        <v>0</v>
      </c>
      <c r="AO591" s="117">
        <v>0</v>
      </c>
      <c r="AP591" s="117">
        <v>0</v>
      </c>
      <c r="AQ591" s="117">
        <v>0</v>
      </c>
      <c r="AR591" s="117">
        <v>4</v>
      </c>
      <c r="AS591" s="117">
        <v>0</v>
      </c>
      <c r="AT591" s="117">
        <v>0</v>
      </c>
      <c r="AU591" s="117">
        <v>0</v>
      </c>
      <c r="AV591" s="117">
        <v>0</v>
      </c>
      <c r="AW591" s="117">
        <v>0</v>
      </c>
      <c r="AX591" s="117">
        <v>0</v>
      </c>
      <c r="AY591" s="117">
        <v>0</v>
      </c>
      <c r="AZ591" s="117">
        <v>0</v>
      </c>
      <c r="BA591" s="117">
        <v>0</v>
      </c>
      <c r="BB591" s="117">
        <v>0</v>
      </c>
      <c r="BC591" s="117">
        <v>0</v>
      </c>
      <c r="BD591" s="117">
        <v>0</v>
      </c>
      <c r="BE591" s="117">
        <v>0</v>
      </c>
      <c r="BF591" s="117">
        <v>0</v>
      </c>
      <c r="BG591" s="117">
        <v>0</v>
      </c>
      <c r="BH591" s="117">
        <v>0</v>
      </c>
      <c r="BI591" s="117">
        <v>0</v>
      </c>
      <c r="BJ591" s="117">
        <v>0</v>
      </c>
      <c r="BK591" s="117">
        <v>0</v>
      </c>
      <c r="BL591" s="120" t="s">
        <v>4490</v>
      </c>
      <c r="BM591" s="98">
        <v>0</v>
      </c>
      <c r="BN591" s="79">
        <v>0</v>
      </c>
      <c r="BO591" s="241">
        <v>1</v>
      </c>
      <c r="BP591" s="133">
        <v>1</v>
      </c>
      <c r="BQ591" s="133">
        <v>1</v>
      </c>
      <c r="BR591" s="133">
        <v>1</v>
      </c>
      <c r="BS591" s="238">
        <v>0</v>
      </c>
      <c r="BT591" s="79">
        <v>0</v>
      </c>
      <c r="BU591" s="79">
        <v>0</v>
      </c>
      <c r="BV591" s="79">
        <v>0</v>
      </c>
      <c r="BW591" s="79">
        <v>0</v>
      </c>
      <c r="BX591" s="79">
        <v>0</v>
      </c>
      <c r="BY591" s="79">
        <v>0</v>
      </c>
      <c r="BZ591" s="79">
        <v>0</v>
      </c>
      <c r="CA591" s="79">
        <v>0</v>
      </c>
      <c r="CB591" s="79">
        <v>0</v>
      </c>
      <c r="CC591" s="79">
        <v>0</v>
      </c>
      <c r="CD591" s="79">
        <v>0</v>
      </c>
      <c r="CE591" s="79">
        <v>0</v>
      </c>
      <c r="CF591" s="79">
        <v>0</v>
      </c>
      <c r="CG591" s="79">
        <v>0</v>
      </c>
      <c r="CH591" s="79">
        <v>0</v>
      </c>
      <c r="CI591" s="81">
        <f t="shared" si="58"/>
        <v>4</v>
      </c>
      <c r="CJ591" s="260">
        <f t="shared" si="57"/>
        <v>4</v>
      </c>
      <c r="CK591" s="260">
        <f t="shared" si="55"/>
        <v>4</v>
      </c>
      <c r="CL591" s="260">
        <f t="shared" si="56"/>
        <v>4</v>
      </c>
      <c r="CM591" s="83">
        <v>9</v>
      </c>
      <c r="CN591" s="254" t="s">
        <v>4965</v>
      </c>
      <c r="CO591" s="140" t="s">
        <v>4965</v>
      </c>
      <c r="CP591" s="258" t="s">
        <v>4965</v>
      </c>
      <c r="CQ591" s="86" t="s">
        <v>4965</v>
      </c>
      <c r="CR591" s="85" t="s">
        <v>4965</v>
      </c>
      <c r="CS591" s="85" t="s">
        <v>4965</v>
      </c>
      <c r="CT591" s="85" t="s">
        <v>4965</v>
      </c>
      <c r="CU591" s="86"/>
    </row>
    <row r="592" spans="1:99" s="363" customFormat="1" ht="12" customHeight="1" x14ac:dyDescent="0.2">
      <c r="A592" s="31" t="s">
        <v>1460</v>
      </c>
      <c r="B592" s="114" t="s">
        <v>1257</v>
      </c>
      <c r="C592" s="114" t="s">
        <v>1432</v>
      </c>
      <c r="D592" s="114" t="s">
        <v>1432</v>
      </c>
      <c r="E592" s="117" t="s">
        <v>1432</v>
      </c>
      <c r="F592" s="114" t="s">
        <v>1258</v>
      </c>
      <c r="G592" s="114" t="s">
        <v>1259</v>
      </c>
      <c r="H592" s="114" t="s">
        <v>2717</v>
      </c>
      <c r="I592" s="114" t="s">
        <v>4724</v>
      </c>
      <c r="J592" s="114">
        <v>527421</v>
      </c>
      <c r="K592" s="114">
        <v>176457</v>
      </c>
      <c r="L592" s="177" t="s">
        <v>4766</v>
      </c>
      <c r="M592" s="99" t="s">
        <v>1432</v>
      </c>
      <c r="N592" s="99" t="s">
        <v>1432</v>
      </c>
      <c r="O592" s="114">
        <v>2</v>
      </c>
      <c r="P592" s="114">
        <v>1</v>
      </c>
      <c r="Q592" s="115">
        <v>-1</v>
      </c>
      <c r="R592" s="114" t="s">
        <v>1260</v>
      </c>
      <c r="S592" s="114" t="s">
        <v>1438</v>
      </c>
      <c r="T592" s="99" t="s">
        <v>3042</v>
      </c>
      <c r="U592" s="116">
        <v>41178</v>
      </c>
      <c r="V592" s="114" t="s">
        <v>1439</v>
      </c>
      <c r="W592" s="99" t="s">
        <v>1432</v>
      </c>
      <c r="X592" s="114" t="s">
        <v>1442</v>
      </c>
      <c r="Y592" s="114" t="s">
        <v>1453</v>
      </c>
      <c r="Z592" s="114" t="s">
        <v>1444</v>
      </c>
      <c r="AA592" s="114" t="s">
        <v>3714</v>
      </c>
      <c r="AB592" s="387">
        <v>1.6E-2</v>
      </c>
      <c r="AC592" s="111" t="s">
        <v>1432</v>
      </c>
      <c r="AD592" s="112" t="s">
        <v>1432</v>
      </c>
      <c r="AE592" s="157" t="s">
        <v>3063</v>
      </c>
      <c r="AF592" s="117" t="s">
        <v>1445</v>
      </c>
      <c r="AG592" s="118"/>
      <c r="AH592" s="117">
        <v>0</v>
      </c>
      <c r="AI592" s="117">
        <v>0</v>
      </c>
      <c r="AJ592" s="117">
        <v>0</v>
      </c>
      <c r="AK592" s="117">
        <v>0</v>
      </c>
      <c r="AL592" s="117">
        <v>0</v>
      </c>
      <c r="AM592" s="117">
        <v>0</v>
      </c>
      <c r="AN592" s="117">
        <v>0</v>
      </c>
      <c r="AO592" s="117">
        <v>-1</v>
      </c>
      <c r="AP592" s="117">
        <v>0</v>
      </c>
      <c r="AQ592" s="117">
        <v>0</v>
      </c>
      <c r="AR592" s="117">
        <v>0</v>
      </c>
      <c r="AS592" s="117">
        <v>0</v>
      </c>
      <c r="AT592" s="117">
        <v>0</v>
      </c>
      <c r="AU592" s="117">
        <v>0</v>
      </c>
      <c r="AV592" s="117">
        <v>0</v>
      </c>
      <c r="AW592" s="117">
        <v>0</v>
      </c>
      <c r="AX592" s="117">
        <v>0</v>
      </c>
      <c r="AY592" s="117">
        <v>0</v>
      </c>
      <c r="AZ592" s="117">
        <v>0</v>
      </c>
      <c r="BA592" s="117">
        <v>0</v>
      </c>
      <c r="BB592" s="117">
        <v>0</v>
      </c>
      <c r="BC592" s="117">
        <v>-1</v>
      </c>
      <c r="BD592" s="117">
        <v>0</v>
      </c>
      <c r="BE592" s="117">
        <v>0</v>
      </c>
      <c r="BF592" s="117">
        <v>0</v>
      </c>
      <c r="BG592" s="117">
        <v>0</v>
      </c>
      <c r="BH592" s="117">
        <v>0</v>
      </c>
      <c r="BI592" s="117">
        <v>0</v>
      </c>
      <c r="BJ592" s="117">
        <v>0</v>
      </c>
      <c r="BK592" s="117">
        <v>0</v>
      </c>
      <c r="BL592" s="120" t="s">
        <v>4490</v>
      </c>
      <c r="BM592" s="98">
        <v>0</v>
      </c>
      <c r="BN592" s="79">
        <v>0</v>
      </c>
      <c r="BO592" s="241">
        <v>-0.25</v>
      </c>
      <c r="BP592" s="133">
        <v>-0.25</v>
      </c>
      <c r="BQ592" s="133">
        <v>-0.25</v>
      </c>
      <c r="BR592" s="133">
        <v>-0.25</v>
      </c>
      <c r="BS592" s="238">
        <v>0</v>
      </c>
      <c r="BT592" s="79">
        <v>0</v>
      </c>
      <c r="BU592" s="79">
        <v>0</v>
      </c>
      <c r="BV592" s="79">
        <v>0</v>
      </c>
      <c r="BW592" s="79">
        <v>0</v>
      </c>
      <c r="BX592" s="79">
        <v>0</v>
      </c>
      <c r="BY592" s="79">
        <v>0</v>
      </c>
      <c r="BZ592" s="79">
        <v>0</v>
      </c>
      <c r="CA592" s="79">
        <v>0</v>
      </c>
      <c r="CB592" s="79">
        <v>0</v>
      </c>
      <c r="CC592" s="79">
        <v>0</v>
      </c>
      <c r="CD592" s="79">
        <v>0</v>
      </c>
      <c r="CE592" s="79">
        <v>0</v>
      </c>
      <c r="CF592" s="79">
        <v>0</v>
      </c>
      <c r="CG592" s="79">
        <v>0</v>
      </c>
      <c r="CH592" s="79">
        <v>0</v>
      </c>
      <c r="CI592" s="81">
        <f t="shared" si="58"/>
        <v>-1</v>
      </c>
      <c r="CJ592" s="260">
        <f t="shared" si="57"/>
        <v>-1</v>
      </c>
      <c r="CK592" s="260">
        <f t="shared" si="55"/>
        <v>-1</v>
      </c>
      <c r="CL592" s="260">
        <f t="shared" si="56"/>
        <v>-1</v>
      </c>
      <c r="CM592" s="83">
        <v>9</v>
      </c>
      <c r="CN592" s="254" t="s">
        <v>4965</v>
      </c>
      <c r="CO592" s="140" t="s">
        <v>4965</v>
      </c>
      <c r="CP592" s="258" t="s">
        <v>4965</v>
      </c>
      <c r="CQ592" s="86" t="s">
        <v>4965</v>
      </c>
      <c r="CR592" s="85" t="s">
        <v>4965</v>
      </c>
      <c r="CS592" s="85" t="s">
        <v>4965</v>
      </c>
      <c r="CT592" s="85" t="s">
        <v>4965</v>
      </c>
      <c r="CU592" s="86"/>
    </row>
    <row r="593" spans="1:99" s="363" customFormat="1" ht="12" customHeight="1" x14ac:dyDescent="0.2">
      <c r="A593" s="31" t="s">
        <v>1460</v>
      </c>
      <c r="B593" s="114" t="s">
        <v>1261</v>
      </c>
      <c r="C593" s="114" t="s">
        <v>1432</v>
      </c>
      <c r="D593" s="114" t="s">
        <v>1432</v>
      </c>
      <c r="E593" s="117" t="s">
        <v>1262</v>
      </c>
      <c r="F593" s="114" t="s">
        <v>1432</v>
      </c>
      <c r="G593" s="114" t="s">
        <v>1263</v>
      </c>
      <c r="H593" s="114" t="s">
        <v>2717</v>
      </c>
      <c r="I593" s="114" t="s">
        <v>1264</v>
      </c>
      <c r="J593" s="114">
        <v>526431</v>
      </c>
      <c r="K593" s="114">
        <v>175730</v>
      </c>
      <c r="L593" s="177" t="s">
        <v>4766</v>
      </c>
      <c r="M593" s="99" t="s">
        <v>1432</v>
      </c>
      <c r="N593" s="99" t="s">
        <v>1432</v>
      </c>
      <c r="O593" s="114">
        <v>0</v>
      </c>
      <c r="P593" s="114">
        <v>7</v>
      </c>
      <c r="Q593" s="115">
        <v>7</v>
      </c>
      <c r="R593" s="114" t="s">
        <v>1265</v>
      </c>
      <c r="S593" s="114" t="s">
        <v>1438</v>
      </c>
      <c r="T593" s="99" t="s">
        <v>1266</v>
      </c>
      <c r="U593" s="116">
        <v>41145</v>
      </c>
      <c r="V593" s="114" t="s">
        <v>1439</v>
      </c>
      <c r="W593" s="99" t="s">
        <v>1432</v>
      </c>
      <c r="X593" s="114" t="s">
        <v>1442</v>
      </c>
      <c r="Y593" s="114" t="s">
        <v>4694</v>
      </c>
      <c r="Z593" s="114" t="s">
        <v>1444</v>
      </c>
      <c r="AA593" s="114" t="s">
        <v>4720</v>
      </c>
      <c r="AB593" s="387">
        <v>1.4E-2</v>
      </c>
      <c r="AC593" s="111" t="s">
        <v>1432</v>
      </c>
      <c r="AD593" s="112" t="s">
        <v>1432</v>
      </c>
      <c r="AE593" s="157" t="s">
        <v>3063</v>
      </c>
      <c r="AF593" s="117" t="s">
        <v>1445</v>
      </c>
      <c r="AG593" s="118"/>
      <c r="AH593" s="117">
        <v>0</v>
      </c>
      <c r="AI593" s="117">
        <v>0</v>
      </c>
      <c r="AJ593" s="117">
        <v>0</v>
      </c>
      <c r="AK593" s="117">
        <v>2</v>
      </c>
      <c r="AL593" s="117">
        <v>5</v>
      </c>
      <c r="AM593" s="117">
        <v>0</v>
      </c>
      <c r="AN593" s="117">
        <v>0</v>
      </c>
      <c r="AO593" s="117">
        <v>0</v>
      </c>
      <c r="AP593" s="117">
        <v>0</v>
      </c>
      <c r="AQ593" s="117">
        <v>0</v>
      </c>
      <c r="AR593" s="117">
        <v>2</v>
      </c>
      <c r="AS593" s="117">
        <v>5</v>
      </c>
      <c r="AT593" s="117">
        <v>0</v>
      </c>
      <c r="AU593" s="117">
        <v>0</v>
      </c>
      <c r="AV593" s="117">
        <v>0</v>
      </c>
      <c r="AW593" s="117">
        <v>0</v>
      </c>
      <c r="AX593" s="117">
        <v>0</v>
      </c>
      <c r="AY593" s="117">
        <v>0</v>
      </c>
      <c r="AZ593" s="117">
        <v>0</v>
      </c>
      <c r="BA593" s="117">
        <v>0</v>
      </c>
      <c r="BB593" s="117">
        <v>0</v>
      </c>
      <c r="BC593" s="117">
        <v>0</v>
      </c>
      <c r="BD593" s="117">
        <v>0</v>
      </c>
      <c r="BE593" s="117">
        <v>0</v>
      </c>
      <c r="BF593" s="117">
        <v>0</v>
      </c>
      <c r="BG593" s="117">
        <v>0</v>
      </c>
      <c r="BH593" s="117">
        <v>0</v>
      </c>
      <c r="BI593" s="117">
        <v>0</v>
      </c>
      <c r="BJ593" s="117">
        <v>0</v>
      </c>
      <c r="BK593" s="117">
        <v>0</v>
      </c>
      <c r="BL593" s="120" t="s">
        <v>4490</v>
      </c>
      <c r="BM593" s="98">
        <v>0</v>
      </c>
      <c r="BN593" s="79">
        <v>0</v>
      </c>
      <c r="BO593" s="237">
        <v>0</v>
      </c>
      <c r="BP593" s="79">
        <v>0</v>
      </c>
      <c r="BQ593" s="133">
        <v>2.3333333333333335</v>
      </c>
      <c r="BR593" s="133">
        <v>2.3333333333333335</v>
      </c>
      <c r="BS593" s="243">
        <v>2.3333333333333335</v>
      </c>
      <c r="BT593" s="79">
        <v>0</v>
      </c>
      <c r="BU593" s="79">
        <v>0</v>
      </c>
      <c r="BV593" s="79">
        <v>0</v>
      </c>
      <c r="BW593" s="79">
        <v>0</v>
      </c>
      <c r="BX593" s="79">
        <v>0</v>
      </c>
      <c r="BY593" s="79">
        <v>0</v>
      </c>
      <c r="BZ593" s="79">
        <v>0</v>
      </c>
      <c r="CA593" s="79">
        <v>0</v>
      </c>
      <c r="CB593" s="79">
        <v>0</v>
      </c>
      <c r="CC593" s="79">
        <v>0</v>
      </c>
      <c r="CD593" s="79">
        <v>0</v>
      </c>
      <c r="CE593" s="79">
        <v>0</v>
      </c>
      <c r="CF593" s="79">
        <v>0</v>
      </c>
      <c r="CG593" s="79">
        <v>0</v>
      </c>
      <c r="CH593" s="79">
        <v>0</v>
      </c>
      <c r="CI593" s="81">
        <f t="shared" si="58"/>
        <v>7</v>
      </c>
      <c r="CJ593" s="260">
        <f t="shared" si="57"/>
        <v>7</v>
      </c>
      <c r="CK593" s="260">
        <f t="shared" si="55"/>
        <v>7</v>
      </c>
      <c r="CL593" s="260">
        <f t="shared" si="56"/>
        <v>7</v>
      </c>
      <c r="CM593" s="83">
        <v>5</v>
      </c>
      <c r="CN593" s="254" t="s">
        <v>4965</v>
      </c>
      <c r="CO593" s="140" t="s">
        <v>4965</v>
      </c>
      <c r="CP593" s="258" t="s">
        <v>4965</v>
      </c>
      <c r="CQ593" s="86" t="s">
        <v>4965</v>
      </c>
      <c r="CR593" s="85" t="s">
        <v>4965</v>
      </c>
      <c r="CS593" s="85" t="s">
        <v>4965</v>
      </c>
      <c r="CT593" s="85" t="s">
        <v>4965</v>
      </c>
      <c r="CU593" s="86"/>
    </row>
    <row r="594" spans="1:99" s="363" customFormat="1" ht="12" customHeight="1" x14ac:dyDescent="0.2">
      <c r="A594" s="31" t="s">
        <v>1460</v>
      </c>
      <c r="B594" s="125" t="s">
        <v>1267</v>
      </c>
      <c r="C594" s="114" t="s">
        <v>1432</v>
      </c>
      <c r="D594" s="114" t="s">
        <v>1432</v>
      </c>
      <c r="E594" s="117" t="s">
        <v>1432</v>
      </c>
      <c r="F594" s="114" t="s">
        <v>1268</v>
      </c>
      <c r="G594" s="114" t="s">
        <v>2498</v>
      </c>
      <c r="H594" s="114" t="s">
        <v>2717</v>
      </c>
      <c r="I594" s="114" t="s">
        <v>2499</v>
      </c>
      <c r="J594" s="114">
        <v>527141</v>
      </c>
      <c r="K594" s="114">
        <v>174943</v>
      </c>
      <c r="L594" s="177" t="s">
        <v>3084</v>
      </c>
      <c r="M594" s="99" t="s">
        <v>1432</v>
      </c>
      <c r="N594" s="99" t="s">
        <v>1432</v>
      </c>
      <c r="O594" s="114">
        <v>0</v>
      </c>
      <c r="P594" s="114">
        <v>7</v>
      </c>
      <c r="Q594" s="115">
        <v>7</v>
      </c>
      <c r="R594" s="114" t="s">
        <v>1269</v>
      </c>
      <c r="S594" s="114" t="s">
        <v>1438</v>
      </c>
      <c r="T594" s="99" t="s">
        <v>447</v>
      </c>
      <c r="U594" s="116">
        <v>41173</v>
      </c>
      <c r="V594" s="114" t="s">
        <v>1439</v>
      </c>
      <c r="W594" s="99" t="s">
        <v>1432</v>
      </c>
      <c r="X594" s="114" t="s">
        <v>1442</v>
      </c>
      <c r="Y594" s="114" t="s">
        <v>1443</v>
      </c>
      <c r="Z594" s="114" t="s">
        <v>1444</v>
      </c>
      <c r="AA594" s="114" t="s">
        <v>2713</v>
      </c>
      <c r="AB594" s="387">
        <v>0.11</v>
      </c>
      <c r="AC594" s="111" t="s">
        <v>1432</v>
      </c>
      <c r="AD594" s="112" t="s">
        <v>1432</v>
      </c>
      <c r="AE594" s="157" t="s">
        <v>3063</v>
      </c>
      <c r="AF594" s="117" t="s">
        <v>1445</v>
      </c>
      <c r="AG594" s="118"/>
      <c r="AH594" s="117">
        <v>0</v>
      </c>
      <c r="AI594" s="117">
        <v>7</v>
      </c>
      <c r="AJ594" s="117">
        <v>0</v>
      </c>
      <c r="AK594" s="117">
        <v>0</v>
      </c>
      <c r="AL594" s="117">
        <v>0</v>
      </c>
      <c r="AM594" s="117">
        <v>3</v>
      </c>
      <c r="AN594" s="117">
        <v>4</v>
      </c>
      <c r="AO594" s="117">
        <v>0</v>
      </c>
      <c r="AP594" s="117">
        <v>0</v>
      </c>
      <c r="AQ594" s="117">
        <v>0</v>
      </c>
      <c r="AR594" s="117">
        <v>0</v>
      </c>
      <c r="AS594" s="117">
        <v>0</v>
      </c>
      <c r="AT594" s="117">
        <v>0</v>
      </c>
      <c r="AU594" s="117">
        <v>0</v>
      </c>
      <c r="AV594" s="117">
        <v>0</v>
      </c>
      <c r="AW594" s="117">
        <v>0</v>
      </c>
      <c r="AX594" s="117">
        <v>0</v>
      </c>
      <c r="AY594" s="117">
        <v>0</v>
      </c>
      <c r="AZ594" s="117">
        <v>0</v>
      </c>
      <c r="BA594" s="117">
        <v>3</v>
      </c>
      <c r="BB594" s="117">
        <v>4</v>
      </c>
      <c r="BC594" s="117">
        <v>0</v>
      </c>
      <c r="BD594" s="117">
        <v>0</v>
      </c>
      <c r="BE594" s="117">
        <v>0</v>
      </c>
      <c r="BF594" s="117">
        <v>0</v>
      </c>
      <c r="BG594" s="117">
        <v>0</v>
      </c>
      <c r="BH594" s="117">
        <v>0</v>
      </c>
      <c r="BI594" s="117">
        <v>0</v>
      </c>
      <c r="BJ594" s="117">
        <v>0</v>
      </c>
      <c r="BK594" s="117">
        <v>0</v>
      </c>
      <c r="BL594" s="120" t="s">
        <v>4490</v>
      </c>
      <c r="BM594" s="98">
        <v>0</v>
      </c>
      <c r="BN594" s="79">
        <v>0</v>
      </c>
      <c r="BO594" s="246">
        <v>0</v>
      </c>
      <c r="BP594" s="113">
        <v>0</v>
      </c>
      <c r="BQ594" s="133">
        <v>2.3333333333333335</v>
      </c>
      <c r="BR594" s="133">
        <v>2.3333333333333335</v>
      </c>
      <c r="BS594" s="243">
        <v>2.3333333333333335</v>
      </c>
      <c r="BT594" s="79">
        <v>0</v>
      </c>
      <c r="BU594" s="79">
        <v>0</v>
      </c>
      <c r="BV594" s="79">
        <v>0</v>
      </c>
      <c r="BW594" s="79">
        <v>0</v>
      </c>
      <c r="BX594" s="79">
        <v>0</v>
      </c>
      <c r="BY594" s="79">
        <v>0</v>
      </c>
      <c r="BZ594" s="79">
        <v>0</v>
      </c>
      <c r="CA594" s="79">
        <v>0</v>
      </c>
      <c r="CB594" s="79">
        <v>0</v>
      </c>
      <c r="CC594" s="79">
        <v>0</v>
      </c>
      <c r="CD594" s="79">
        <v>0</v>
      </c>
      <c r="CE594" s="79">
        <v>0</v>
      </c>
      <c r="CF594" s="79">
        <v>0</v>
      </c>
      <c r="CG594" s="79">
        <v>0</v>
      </c>
      <c r="CH594" s="79">
        <v>0</v>
      </c>
      <c r="CI594" s="81">
        <f t="shared" si="58"/>
        <v>7</v>
      </c>
      <c r="CJ594" s="260">
        <f t="shared" si="57"/>
        <v>7</v>
      </c>
      <c r="CK594" s="260">
        <f t="shared" si="55"/>
        <v>7</v>
      </c>
      <c r="CL594" s="260">
        <f t="shared" si="56"/>
        <v>7</v>
      </c>
      <c r="CM594" s="83">
        <v>5</v>
      </c>
      <c r="CN594" s="254" t="s">
        <v>4965</v>
      </c>
      <c r="CO594" s="140" t="s">
        <v>4965</v>
      </c>
      <c r="CP594" s="258" t="s">
        <v>4965</v>
      </c>
      <c r="CQ594" s="86" t="s">
        <v>4965</v>
      </c>
      <c r="CR594" s="85" t="s">
        <v>4965</v>
      </c>
      <c r="CS594" s="85" t="s">
        <v>4965</v>
      </c>
      <c r="CT594" s="85" t="s">
        <v>4965</v>
      </c>
      <c r="CU594" s="86"/>
    </row>
    <row r="595" spans="1:99" s="363" customFormat="1" ht="12" customHeight="1" x14ac:dyDescent="0.2">
      <c r="A595" s="31" t="s">
        <v>1460</v>
      </c>
      <c r="B595" s="125" t="s">
        <v>1270</v>
      </c>
      <c r="C595" s="114" t="s">
        <v>1271</v>
      </c>
      <c r="D595" s="114" t="s">
        <v>1432</v>
      </c>
      <c r="E595" s="117" t="s">
        <v>1432</v>
      </c>
      <c r="F595" s="114" t="s">
        <v>1272</v>
      </c>
      <c r="G595" s="114" t="s">
        <v>5046</v>
      </c>
      <c r="H595" s="114" t="s">
        <v>1435</v>
      </c>
      <c r="I595" s="114" t="s">
        <v>1273</v>
      </c>
      <c r="J595" s="114">
        <v>528095</v>
      </c>
      <c r="K595" s="114">
        <v>172380</v>
      </c>
      <c r="L595" s="177" t="s">
        <v>3077</v>
      </c>
      <c r="M595" s="99" t="s">
        <v>1432</v>
      </c>
      <c r="N595" s="99" t="s">
        <v>1432</v>
      </c>
      <c r="O595" s="114">
        <v>0</v>
      </c>
      <c r="P595" s="114">
        <v>1</v>
      </c>
      <c r="Q595" s="115">
        <v>1</v>
      </c>
      <c r="R595" s="114" t="s">
        <v>1274</v>
      </c>
      <c r="S595" s="114" t="s">
        <v>1438</v>
      </c>
      <c r="T595" s="99" t="s">
        <v>1275</v>
      </c>
      <c r="U595" s="116">
        <v>41130</v>
      </c>
      <c r="V595" s="114" t="s">
        <v>1439</v>
      </c>
      <c r="W595" s="99" t="s">
        <v>1432</v>
      </c>
      <c r="X595" s="114" t="s">
        <v>1442</v>
      </c>
      <c r="Y595" s="114" t="s">
        <v>3893</v>
      </c>
      <c r="Z595" s="114" t="s">
        <v>1444</v>
      </c>
      <c r="AA595" s="114" t="s">
        <v>4720</v>
      </c>
      <c r="AB595" s="387">
        <v>3.0000000000000001E-3</v>
      </c>
      <c r="AC595" s="111" t="s">
        <v>1432</v>
      </c>
      <c r="AD595" s="112" t="s">
        <v>1432</v>
      </c>
      <c r="AE595" s="157" t="s">
        <v>3063</v>
      </c>
      <c r="AF595" s="117" t="s">
        <v>1445</v>
      </c>
      <c r="AG595" s="117"/>
      <c r="AH595" s="117">
        <v>0</v>
      </c>
      <c r="AI595" s="117">
        <v>0</v>
      </c>
      <c r="AJ595" s="117">
        <v>0</v>
      </c>
      <c r="AK595" s="117">
        <v>1</v>
      </c>
      <c r="AL595" s="117">
        <v>0</v>
      </c>
      <c r="AM595" s="117">
        <v>0</v>
      </c>
      <c r="AN595" s="117">
        <v>0</v>
      </c>
      <c r="AO595" s="117">
        <v>0</v>
      </c>
      <c r="AP595" s="117">
        <v>0</v>
      </c>
      <c r="AQ595" s="117">
        <v>0</v>
      </c>
      <c r="AR595" s="117">
        <v>1</v>
      </c>
      <c r="AS595" s="117">
        <v>0</v>
      </c>
      <c r="AT595" s="117">
        <v>0</v>
      </c>
      <c r="AU595" s="117">
        <v>0</v>
      </c>
      <c r="AV595" s="117">
        <v>0</v>
      </c>
      <c r="AW595" s="117">
        <v>0</v>
      </c>
      <c r="AX595" s="117">
        <v>0</v>
      </c>
      <c r="AY595" s="117">
        <v>0</v>
      </c>
      <c r="AZ595" s="117">
        <v>0</v>
      </c>
      <c r="BA595" s="117">
        <v>0</v>
      </c>
      <c r="BB595" s="117">
        <v>0</v>
      </c>
      <c r="BC595" s="117">
        <v>0</v>
      </c>
      <c r="BD595" s="117">
        <v>0</v>
      </c>
      <c r="BE595" s="117">
        <v>0</v>
      </c>
      <c r="BF595" s="117">
        <v>0</v>
      </c>
      <c r="BG595" s="117">
        <v>0</v>
      </c>
      <c r="BH595" s="117">
        <v>0</v>
      </c>
      <c r="BI595" s="117">
        <v>0</v>
      </c>
      <c r="BJ595" s="117">
        <v>0</v>
      </c>
      <c r="BK595" s="117">
        <v>0</v>
      </c>
      <c r="BL595" s="120" t="s">
        <v>4490</v>
      </c>
      <c r="BM595" s="124">
        <v>0</v>
      </c>
      <c r="BN595" s="85">
        <v>0</v>
      </c>
      <c r="BO595" s="241">
        <v>0.25</v>
      </c>
      <c r="BP595" s="133">
        <v>0.25</v>
      </c>
      <c r="BQ595" s="133">
        <v>0.25</v>
      </c>
      <c r="BR595" s="133">
        <v>0.25</v>
      </c>
      <c r="BS595" s="244">
        <v>0</v>
      </c>
      <c r="BT595" s="85">
        <v>0</v>
      </c>
      <c r="BU595" s="85">
        <v>0</v>
      </c>
      <c r="BV595" s="85">
        <v>0</v>
      </c>
      <c r="BW595" s="85">
        <v>0</v>
      </c>
      <c r="BX595" s="85">
        <v>0</v>
      </c>
      <c r="BY595" s="85">
        <v>0</v>
      </c>
      <c r="BZ595" s="85">
        <v>0</v>
      </c>
      <c r="CA595" s="85">
        <v>0</v>
      </c>
      <c r="CB595" s="85">
        <v>0</v>
      </c>
      <c r="CC595" s="85">
        <v>0</v>
      </c>
      <c r="CD595" s="85">
        <v>0</v>
      </c>
      <c r="CE595" s="85">
        <v>0</v>
      </c>
      <c r="CF595" s="85">
        <v>0</v>
      </c>
      <c r="CG595" s="85">
        <v>0</v>
      </c>
      <c r="CH595" s="85">
        <v>0</v>
      </c>
      <c r="CI595" s="81">
        <f t="shared" si="58"/>
        <v>1</v>
      </c>
      <c r="CJ595" s="260">
        <f t="shared" si="57"/>
        <v>1</v>
      </c>
      <c r="CK595" s="260">
        <f t="shared" si="55"/>
        <v>1</v>
      </c>
      <c r="CL595" s="260">
        <f t="shared" si="56"/>
        <v>1</v>
      </c>
      <c r="CM595" s="83">
        <v>9</v>
      </c>
      <c r="CN595" s="255" t="s">
        <v>4965</v>
      </c>
      <c r="CO595" s="140" t="s">
        <v>4965</v>
      </c>
      <c r="CP595" s="258" t="s">
        <v>4965</v>
      </c>
      <c r="CQ595" s="86" t="s">
        <v>4965</v>
      </c>
      <c r="CR595" s="85" t="s">
        <v>4965</v>
      </c>
      <c r="CS595" s="85" t="s">
        <v>4965</v>
      </c>
      <c r="CT595" s="85" t="s">
        <v>4965</v>
      </c>
      <c r="CU595" s="86"/>
    </row>
    <row r="596" spans="1:99" s="363" customFormat="1" ht="12" customHeight="1" x14ac:dyDescent="0.2">
      <c r="A596" s="31" t="s">
        <v>1460</v>
      </c>
      <c r="B596" s="125" t="s">
        <v>1276</v>
      </c>
      <c r="C596" s="114" t="s">
        <v>1432</v>
      </c>
      <c r="D596" s="114" t="s">
        <v>1432</v>
      </c>
      <c r="E596" s="117" t="s">
        <v>1432</v>
      </c>
      <c r="F596" s="114" t="s">
        <v>1277</v>
      </c>
      <c r="G596" s="114" t="s">
        <v>2347</v>
      </c>
      <c r="H596" s="114" t="s">
        <v>1435</v>
      </c>
      <c r="I596" s="114" t="s">
        <v>1278</v>
      </c>
      <c r="J596" s="114">
        <v>527721</v>
      </c>
      <c r="K596" s="114">
        <v>171137</v>
      </c>
      <c r="L596" s="177" t="s">
        <v>3082</v>
      </c>
      <c r="M596" s="99" t="s">
        <v>1432</v>
      </c>
      <c r="N596" s="99" t="s">
        <v>1432</v>
      </c>
      <c r="O596" s="114">
        <v>0</v>
      </c>
      <c r="P596" s="114">
        <v>5</v>
      </c>
      <c r="Q596" s="115">
        <v>5</v>
      </c>
      <c r="R596" s="114" t="s">
        <v>1279</v>
      </c>
      <c r="S596" s="114" t="s">
        <v>1438</v>
      </c>
      <c r="T596" s="99" t="s">
        <v>447</v>
      </c>
      <c r="U596" s="116">
        <v>41236</v>
      </c>
      <c r="V596" s="114" t="s">
        <v>1439</v>
      </c>
      <c r="W596" s="99" t="s">
        <v>1432</v>
      </c>
      <c r="X596" s="114" t="s">
        <v>1442</v>
      </c>
      <c r="Y596" s="114" t="s">
        <v>4694</v>
      </c>
      <c r="Z596" s="114" t="s">
        <v>1444</v>
      </c>
      <c r="AA596" s="114" t="s">
        <v>2713</v>
      </c>
      <c r="AB596" s="387">
        <v>1.7000000000000001E-2</v>
      </c>
      <c r="AC596" s="111" t="s">
        <v>1432</v>
      </c>
      <c r="AD596" s="112" t="s">
        <v>1432</v>
      </c>
      <c r="AE596" s="157" t="s">
        <v>3063</v>
      </c>
      <c r="AF596" s="117" t="s">
        <v>1445</v>
      </c>
      <c r="AG596" s="118"/>
      <c r="AH596" s="117">
        <v>1</v>
      </c>
      <c r="AI596" s="117">
        <v>1</v>
      </c>
      <c r="AJ596" s="117">
        <v>0</v>
      </c>
      <c r="AK596" s="117">
        <v>1</v>
      </c>
      <c r="AL596" s="117">
        <v>3</v>
      </c>
      <c r="AM596" s="117">
        <v>1</v>
      </c>
      <c r="AN596" s="117">
        <v>0</v>
      </c>
      <c r="AO596" s="117">
        <v>0</v>
      </c>
      <c r="AP596" s="117">
        <v>0</v>
      </c>
      <c r="AQ596" s="117">
        <v>0</v>
      </c>
      <c r="AR596" s="117">
        <v>1</v>
      </c>
      <c r="AS596" s="117">
        <v>3</v>
      </c>
      <c r="AT596" s="117">
        <v>1</v>
      </c>
      <c r="AU596" s="117">
        <v>0</v>
      </c>
      <c r="AV596" s="117">
        <v>0</v>
      </c>
      <c r="AW596" s="117">
        <v>0</v>
      </c>
      <c r="AX596" s="117">
        <v>0</v>
      </c>
      <c r="AY596" s="117">
        <v>0</v>
      </c>
      <c r="AZ596" s="117">
        <v>0</v>
      </c>
      <c r="BA596" s="117">
        <v>0</v>
      </c>
      <c r="BB596" s="117">
        <v>0</v>
      </c>
      <c r="BC596" s="117">
        <v>0</v>
      </c>
      <c r="BD596" s="117">
        <v>0</v>
      </c>
      <c r="BE596" s="117">
        <v>0</v>
      </c>
      <c r="BF596" s="117">
        <v>0</v>
      </c>
      <c r="BG596" s="117">
        <v>0</v>
      </c>
      <c r="BH596" s="117">
        <v>0</v>
      </c>
      <c r="BI596" s="117">
        <v>0</v>
      </c>
      <c r="BJ596" s="117">
        <v>0</v>
      </c>
      <c r="BK596" s="117">
        <v>0</v>
      </c>
      <c r="BL596" s="120" t="s">
        <v>4490</v>
      </c>
      <c r="BM596" s="98">
        <v>0</v>
      </c>
      <c r="BN596" s="79">
        <v>0</v>
      </c>
      <c r="BO596" s="241">
        <v>1</v>
      </c>
      <c r="BP596" s="133">
        <v>1</v>
      </c>
      <c r="BQ596" s="133">
        <v>1</v>
      </c>
      <c r="BR596" s="133">
        <v>1</v>
      </c>
      <c r="BS596" s="243">
        <v>1</v>
      </c>
      <c r="BT596" s="79">
        <v>0</v>
      </c>
      <c r="BU596" s="79">
        <v>0</v>
      </c>
      <c r="BV596" s="79">
        <v>0</v>
      </c>
      <c r="BW596" s="79">
        <v>0</v>
      </c>
      <c r="BX596" s="79">
        <v>0</v>
      </c>
      <c r="BY596" s="79">
        <v>0</v>
      </c>
      <c r="BZ596" s="79">
        <v>0</v>
      </c>
      <c r="CA596" s="79">
        <v>0</v>
      </c>
      <c r="CB596" s="79">
        <v>0</v>
      </c>
      <c r="CC596" s="79">
        <v>0</v>
      </c>
      <c r="CD596" s="79">
        <v>0</v>
      </c>
      <c r="CE596" s="79">
        <v>0</v>
      </c>
      <c r="CF596" s="79">
        <v>0</v>
      </c>
      <c r="CG596" s="79">
        <v>0</v>
      </c>
      <c r="CH596" s="79">
        <v>0</v>
      </c>
      <c r="CI596" s="81">
        <f t="shared" si="58"/>
        <v>5</v>
      </c>
      <c r="CJ596" s="260">
        <f t="shared" si="57"/>
        <v>5</v>
      </c>
      <c r="CK596" s="260">
        <f t="shared" si="55"/>
        <v>5</v>
      </c>
      <c r="CL596" s="260">
        <f t="shared" si="56"/>
        <v>5</v>
      </c>
      <c r="CM596" s="83">
        <v>4</v>
      </c>
      <c r="CN596" s="254" t="s">
        <v>4965</v>
      </c>
      <c r="CO596" s="180" t="s">
        <v>1941</v>
      </c>
      <c r="CP596" s="258" t="s">
        <v>4965</v>
      </c>
      <c r="CQ596" s="86" t="s">
        <v>4965</v>
      </c>
      <c r="CR596" s="85" t="s">
        <v>4965</v>
      </c>
      <c r="CS596" s="85" t="s">
        <v>4965</v>
      </c>
      <c r="CT596" s="85" t="s">
        <v>4965</v>
      </c>
      <c r="CU596" s="86"/>
    </row>
    <row r="597" spans="1:99" s="363" customFormat="1" ht="12" customHeight="1" x14ac:dyDescent="0.2">
      <c r="A597" s="31" t="s">
        <v>1460</v>
      </c>
      <c r="B597" s="125" t="s">
        <v>1280</v>
      </c>
      <c r="C597" s="114" t="s">
        <v>1432</v>
      </c>
      <c r="D597" s="114" t="s">
        <v>1432</v>
      </c>
      <c r="E597" s="117" t="s">
        <v>1432</v>
      </c>
      <c r="F597" s="114" t="s">
        <v>1281</v>
      </c>
      <c r="G597" s="114" t="s">
        <v>1282</v>
      </c>
      <c r="H597" s="114" t="s">
        <v>1458</v>
      </c>
      <c r="I597" s="114" t="s">
        <v>1283</v>
      </c>
      <c r="J597" s="114">
        <v>524371</v>
      </c>
      <c r="K597" s="114">
        <v>175028</v>
      </c>
      <c r="L597" s="177" t="s">
        <v>3088</v>
      </c>
      <c r="M597" s="99" t="s">
        <v>1432</v>
      </c>
      <c r="N597" s="99" t="s">
        <v>1432</v>
      </c>
      <c r="O597" s="114">
        <v>0</v>
      </c>
      <c r="P597" s="114">
        <v>2</v>
      </c>
      <c r="Q597" s="115">
        <v>2</v>
      </c>
      <c r="R597" s="114" t="s">
        <v>1284</v>
      </c>
      <c r="S597" s="114" t="s">
        <v>1438</v>
      </c>
      <c r="T597" s="99" t="s">
        <v>1285</v>
      </c>
      <c r="U597" s="116">
        <v>41155</v>
      </c>
      <c r="V597" s="114" t="s">
        <v>1439</v>
      </c>
      <c r="W597" s="99" t="s">
        <v>1432</v>
      </c>
      <c r="X597" s="114" t="s">
        <v>1442</v>
      </c>
      <c r="Y597" s="114" t="s">
        <v>1453</v>
      </c>
      <c r="Z597" s="114" t="s">
        <v>1444</v>
      </c>
      <c r="AA597" s="114" t="s">
        <v>1454</v>
      </c>
      <c r="AB597" s="387">
        <v>1.2999999999999999E-2</v>
      </c>
      <c r="AC597" s="111" t="s">
        <v>1432</v>
      </c>
      <c r="AD597" s="112" t="s">
        <v>1432</v>
      </c>
      <c r="AE597" s="157" t="s">
        <v>3063</v>
      </c>
      <c r="AF597" s="117" t="s">
        <v>1445</v>
      </c>
      <c r="AG597" s="118"/>
      <c r="AH597" s="117">
        <v>0</v>
      </c>
      <c r="AI597" s="117">
        <v>0</v>
      </c>
      <c r="AJ597" s="117">
        <v>0</v>
      </c>
      <c r="AK597" s="117">
        <v>0</v>
      </c>
      <c r="AL597" s="117">
        <v>1</v>
      </c>
      <c r="AM597" s="117">
        <v>1</v>
      </c>
      <c r="AN597" s="117">
        <v>0</v>
      </c>
      <c r="AO597" s="117">
        <v>0</v>
      </c>
      <c r="AP597" s="117">
        <v>0</v>
      </c>
      <c r="AQ597" s="117">
        <v>0</v>
      </c>
      <c r="AR597" s="117">
        <v>0</v>
      </c>
      <c r="AS597" s="117">
        <v>1</v>
      </c>
      <c r="AT597" s="117">
        <v>1</v>
      </c>
      <c r="AU597" s="117">
        <v>0</v>
      </c>
      <c r="AV597" s="117">
        <v>0</v>
      </c>
      <c r="AW597" s="117">
        <v>0</v>
      </c>
      <c r="AX597" s="117">
        <v>0</v>
      </c>
      <c r="AY597" s="117">
        <v>0</v>
      </c>
      <c r="AZ597" s="117">
        <v>0</v>
      </c>
      <c r="BA597" s="117">
        <v>0</v>
      </c>
      <c r="BB597" s="117">
        <v>0</v>
      </c>
      <c r="BC597" s="117">
        <v>0</v>
      </c>
      <c r="BD597" s="117">
        <v>0</v>
      </c>
      <c r="BE597" s="117">
        <v>0</v>
      </c>
      <c r="BF597" s="117">
        <v>0</v>
      </c>
      <c r="BG597" s="117">
        <v>0</v>
      </c>
      <c r="BH597" s="117">
        <v>0</v>
      </c>
      <c r="BI597" s="117">
        <v>0</v>
      </c>
      <c r="BJ597" s="117">
        <v>0</v>
      </c>
      <c r="BK597" s="117">
        <v>0</v>
      </c>
      <c r="BL597" s="120" t="s">
        <v>4490</v>
      </c>
      <c r="BM597" s="98">
        <v>0</v>
      </c>
      <c r="BN597" s="79">
        <v>0</v>
      </c>
      <c r="BO597" s="241">
        <v>0.5</v>
      </c>
      <c r="BP597" s="133">
        <v>0.5</v>
      </c>
      <c r="BQ597" s="133">
        <v>0.5</v>
      </c>
      <c r="BR597" s="133">
        <v>0.5</v>
      </c>
      <c r="BS597" s="244">
        <v>0</v>
      </c>
      <c r="BT597" s="79">
        <v>0</v>
      </c>
      <c r="BU597" s="79">
        <v>0</v>
      </c>
      <c r="BV597" s="79">
        <v>0</v>
      </c>
      <c r="BW597" s="79">
        <v>0</v>
      </c>
      <c r="BX597" s="79">
        <v>0</v>
      </c>
      <c r="BY597" s="79">
        <v>0</v>
      </c>
      <c r="BZ597" s="79">
        <v>0</v>
      </c>
      <c r="CA597" s="79">
        <v>0</v>
      </c>
      <c r="CB597" s="79">
        <v>0</v>
      </c>
      <c r="CC597" s="79">
        <v>0</v>
      </c>
      <c r="CD597" s="79">
        <v>0</v>
      </c>
      <c r="CE597" s="79">
        <v>0</v>
      </c>
      <c r="CF597" s="79">
        <v>0</v>
      </c>
      <c r="CG597" s="79">
        <v>0</v>
      </c>
      <c r="CH597" s="79">
        <v>0</v>
      </c>
      <c r="CI597" s="81">
        <f t="shared" si="58"/>
        <v>2</v>
      </c>
      <c r="CJ597" s="260">
        <f t="shared" si="57"/>
        <v>2</v>
      </c>
      <c r="CK597" s="260">
        <f t="shared" si="55"/>
        <v>2</v>
      </c>
      <c r="CL597" s="260">
        <f t="shared" si="56"/>
        <v>2</v>
      </c>
      <c r="CM597" s="83">
        <v>9</v>
      </c>
      <c r="CN597" s="254" t="s">
        <v>4965</v>
      </c>
      <c r="CO597" s="140" t="s">
        <v>4965</v>
      </c>
      <c r="CP597" s="258" t="s">
        <v>4965</v>
      </c>
      <c r="CQ597" s="86" t="s">
        <v>4965</v>
      </c>
      <c r="CR597" s="85" t="s">
        <v>4965</v>
      </c>
      <c r="CS597" s="85" t="s">
        <v>4965</v>
      </c>
      <c r="CT597" s="85" t="s">
        <v>4965</v>
      </c>
      <c r="CU597" s="86"/>
    </row>
    <row r="598" spans="1:99" s="363" customFormat="1" ht="12" customHeight="1" x14ac:dyDescent="0.2">
      <c r="A598" s="31" t="s">
        <v>1460</v>
      </c>
      <c r="B598" s="125" t="s">
        <v>1286</v>
      </c>
      <c r="C598" s="114" t="s">
        <v>1432</v>
      </c>
      <c r="D598" s="114" t="s">
        <v>1432</v>
      </c>
      <c r="E598" s="117" t="s">
        <v>1432</v>
      </c>
      <c r="F598" s="114" t="s">
        <v>4159</v>
      </c>
      <c r="G598" s="114" t="s">
        <v>1287</v>
      </c>
      <c r="H598" s="114" t="s">
        <v>1435</v>
      </c>
      <c r="I598" s="114" t="s">
        <v>1288</v>
      </c>
      <c r="J598" s="114">
        <v>527652</v>
      </c>
      <c r="K598" s="114">
        <v>172181</v>
      </c>
      <c r="L598" s="177" t="s">
        <v>3069</v>
      </c>
      <c r="M598" s="99" t="s">
        <v>1432</v>
      </c>
      <c r="N598" s="99" t="s">
        <v>1432</v>
      </c>
      <c r="O598" s="114">
        <v>0</v>
      </c>
      <c r="P598" s="114">
        <v>1</v>
      </c>
      <c r="Q598" s="115">
        <v>1</v>
      </c>
      <c r="R598" s="114" t="s">
        <v>1289</v>
      </c>
      <c r="S598" s="114" t="s">
        <v>1438</v>
      </c>
      <c r="T598" s="99" t="s">
        <v>2329</v>
      </c>
      <c r="U598" s="116">
        <v>41207</v>
      </c>
      <c r="V598" s="114" t="s">
        <v>1439</v>
      </c>
      <c r="W598" s="99" t="s">
        <v>1432</v>
      </c>
      <c r="X598" s="114" t="s">
        <v>4687</v>
      </c>
      <c r="Y598" s="114" t="s">
        <v>1443</v>
      </c>
      <c r="Z598" s="114" t="s">
        <v>1444</v>
      </c>
      <c r="AA598" s="114" t="s">
        <v>2713</v>
      </c>
      <c r="AB598" s="387">
        <v>7.0000000000000001E-3</v>
      </c>
      <c r="AC598" s="111" t="s">
        <v>1432</v>
      </c>
      <c r="AD598" s="112" t="s">
        <v>1432</v>
      </c>
      <c r="AE598" s="157" t="s">
        <v>3063</v>
      </c>
      <c r="AF598" s="117" t="s">
        <v>1445</v>
      </c>
      <c r="AG598" s="118"/>
      <c r="AH598" s="117">
        <v>0</v>
      </c>
      <c r="AI598" s="117">
        <v>0</v>
      </c>
      <c r="AJ598" s="117">
        <v>0</v>
      </c>
      <c r="AK598" s="117">
        <v>0</v>
      </c>
      <c r="AL598" s="117">
        <v>1</v>
      </c>
      <c r="AM598" s="117">
        <v>0</v>
      </c>
      <c r="AN598" s="117">
        <v>0</v>
      </c>
      <c r="AO598" s="117">
        <v>0</v>
      </c>
      <c r="AP598" s="117">
        <v>0</v>
      </c>
      <c r="AQ598" s="117">
        <v>0</v>
      </c>
      <c r="AR598" s="117">
        <v>0</v>
      </c>
      <c r="AS598" s="117">
        <v>0</v>
      </c>
      <c r="AT598" s="117">
        <v>0</v>
      </c>
      <c r="AU598" s="117">
        <v>0</v>
      </c>
      <c r="AV598" s="117">
        <v>0</v>
      </c>
      <c r="AW598" s="117">
        <v>0</v>
      </c>
      <c r="AX598" s="117">
        <v>0</v>
      </c>
      <c r="AY598" s="117">
        <v>0</v>
      </c>
      <c r="AZ598" s="117">
        <v>1</v>
      </c>
      <c r="BA598" s="117">
        <v>0</v>
      </c>
      <c r="BB598" s="117">
        <v>0</v>
      </c>
      <c r="BC598" s="117">
        <v>0</v>
      </c>
      <c r="BD598" s="117">
        <v>0</v>
      </c>
      <c r="BE598" s="117">
        <v>0</v>
      </c>
      <c r="BF598" s="117">
        <v>0</v>
      </c>
      <c r="BG598" s="117">
        <v>0</v>
      </c>
      <c r="BH598" s="117">
        <v>0</v>
      </c>
      <c r="BI598" s="117">
        <v>0</v>
      </c>
      <c r="BJ598" s="117">
        <v>0</v>
      </c>
      <c r="BK598" s="117">
        <v>0</v>
      </c>
      <c r="BL598" s="120" t="s">
        <v>4490</v>
      </c>
      <c r="BM598" s="98">
        <v>0</v>
      </c>
      <c r="BN598" s="79">
        <v>0</v>
      </c>
      <c r="BO598" s="241">
        <v>0.2</v>
      </c>
      <c r="BP598" s="133">
        <v>0.2</v>
      </c>
      <c r="BQ598" s="133">
        <v>0.2</v>
      </c>
      <c r="BR598" s="133">
        <v>0.2</v>
      </c>
      <c r="BS598" s="243">
        <v>0.2</v>
      </c>
      <c r="BT598" s="79">
        <v>0</v>
      </c>
      <c r="BU598" s="79">
        <v>0</v>
      </c>
      <c r="BV598" s="79">
        <v>0</v>
      </c>
      <c r="BW598" s="79">
        <v>0</v>
      </c>
      <c r="BX598" s="79">
        <v>0</v>
      </c>
      <c r="BY598" s="79">
        <v>0</v>
      </c>
      <c r="BZ598" s="79">
        <v>0</v>
      </c>
      <c r="CA598" s="79">
        <v>0</v>
      </c>
      <c r="CB598" s="79">
        <v>0</v>
      </c>
      <c r="CC598" s="79">
        <v>0</v>
      </c>
      <c r="CD598" s="79">
        <v>0</v>
      </c>
      <c r="CE598" s="79">
        <v>0</v>
      </c>
      <c r="CF598" s="79">
        <v>0</v>
      </c>
      <c r="CG598" s="79">
        <v>0</v>
      </c>
      <c r="CH598" s="79">
        <v>0</v>
      </c>
      <c r="CI598" s="81">
        <f t="shared" si="58"/>
        <v>1</v>
      </c>
      <c r="CJ598" s="260">
        <f t="shared" si="57"/>
        <v>1</v>
      </c>
      <c r="CK598" s="260">
        <f t="shared" si="55"/>
        <v>1</v>
      </c>
      <c r="CL598" s="260">
        <f t="shared" si="56"/>
        <v>1</v>
      </c>
      <c r="CM598" s="83">
        <v>4</v>
      </c>
      <c r="CN598" s="254" t="s">
        <v>4965</v>
      </c>
      <c r="CO598" s="140" t="s">
        <v>4965</v>
      </c>
      <c r="CP598" s="258" t="s">
        <v>4965</v>
      </c>
      <c r="CQ598" s="86" t="s">
        <v>4965</v>
      </c>
      <c r="CR598" s="85" t="s">
        <v>4965</v>
      </c>
      <c r="CS598" s="85" t="s">
        <v>4965</v>
      </c>
      <c r="CT598" s="85" t="s">
        <v>4965</v>
      </c>
      <c r="CU598" s="86"/>
    </row>
    <row r="599" spans="1:99" s="363" customFormat="1" ht="12" customHeight="1" x14ac:dyDescent="0.2">
      <c r="A599" s="31" t="s">
        <v>1460</v>
      </c>
      <c r="B599" s="125" t="s">
        <v>1290</v>
      </c>
      <c r="C599" s="114" t="s">
        <v>1432</v>
      </c>
      <c r="D599" s="114" t="s">
        <v>1432</v>
      </c>
      <c r="E599" s="117" t="s">
        <v>1432</v>
      </c>
      <c r="F599" s="114" t="s">
        <v>2385</v>
      </c>
      <c r="G599" s="114" t="s">
        <v>1291</v>
      </c>
      <c r="H599" s="114" t="s">
        <v>1885</v>
      </c>
      <c r="I599" s="114" t="s">
        <v>1292</v>
      </c>
      <c r="J599" s="114">
        <v>525825</v>
      </c>
      <c r="K599" s="114">
        <v>174893</v>
      </c>
      <c r="L599" s="177" t="s">
        <v>3080</v>
      </c>
      <c r="M599" s="99" t="s">
        <v>1432</v>
      </c>
      <c r="N599" s="99" t="s">
        <v>1432</v>
      </c>
      <c r="O599" s="114">
        <v>0</v>
      </c>
      <c r="P599" s="114">
        <v>1</v>
      </c>
      <c r="Q599" s="115">
        <v>1</v>
      </c>
      <c r="R599" s="114" t="s">
        <v>234</v>
      </c>
      <c r="S599" s="114" t="s">
        <v>1438</v>
      </c>
      <c r="T599" s="99" t="s">
        <v>429</v>
      </c>
      <c r="U599" s="116">
        <v>41339</v>
      </c>
      <c r="V599" s="114" t="s">
        <v>1439</v>
      </c>
      <c r="W599" s="99" t="s">
        <v>1432</v>
      </c>
      <c r="X599" s="114" t="s">
        <v>1442</v>
      </c>
      <c r="Y599" s="114" t="s">
        <v>3893</v>
      </c>
      <c r="Z599" s="114" t="s">
        <v>1444</v>
      </c>
      <c r="AA599" s="114" t="s">
        <v>3894</v>
      </c>
      <c r="AB599" s="387">
        <v>1.0999999999999999E-2</v>
      </c>
      <c r="AC599" s="111" t="s">
        <v>1432</v>
      </c>
      <c r="AD599" s="112" t="s">
        <v>1432</v>
      </c>
      <c r="AE599" s="157" t="s">
        <v>3063</v>
      </c>
      <c r="AF599" s="117" t="s">
        <v>1445</v>
      </c>
      <c r="AG599" s="118"/>
      <c r="AH599" s="117">
        <v>0</v>
      </c>
      <c r="AI599" s="117">
        <v>0</v>
      </c>
      <c r="AJ599" s="117">
        <v>0</v>
      </c>
      <c r="AK599" s="117">
        <v>1</v>
      </c>
      <c r="AL599" s="117">
        <v>0</v>
      </c>
      <c r="AM599" s="117">
        <v>0</v>
      </c>
      <c r="AN599" s="117">
        <v>0</v>
      </c>
      <c r="AO599" s="117">
        <v>0</v>
      </c>
      <c r="AP599" s="117">
        <v>0</v>
      </c>
      <c r="AQ599" s="117">
        <v>0</v>
      </c>
      <c r="AR599" s="117">
        <v>1</v>
      </c>
      <c r="AS599" s="117">
        <v>0</v>
      </c>
      <c r="AT599" s="117">
        <v>0</v>
      </c>
      <c r="AU599" s="117">
        <v>0</v>
      </c>
      <c r="AV599" s="117">
        <v>0</v>
      </c>
      <c r="AW599" s="117">
        <v>0</v>
      </c>
      <c r="AX599" s="117">
        <v>0</v>
      </c>
      <c r="AY599" s="117">
        <v>0</v>
      </c>
      <c r="AZ599" s="117">
        <v>0</v>
      </c>
      <c r="BA599" s="117">
        <v>0</v>
      </c>
      <c r="BB599" s="117">
        <v>0</v>
      </c>
      <c r="BC599" s="117">
        <v>0</v>
      </c>
      <c r="BD599" s="117">
        <v>0</v>
      </c>
      <c r="BE599" s="117">
        <v>0</v>
      </c>
      <c r="BF599" s="117">
        <v>0</v>
      </c>
      <c r="BG599" s="117">
        <v>0</v>
      </c>
      <c r="BH599" s="117">
        <v>0</v>
      </c>
      <c r="BI599" s="117">
        <v>0</v>
      </c>
      <c r="BJ599" s="117">
        <v>0</v>
      </c>
      <c r="BK599" s="117">
        <v>0</v>
      </c>
      <c r="BL599" s="120" t="s">
        <v>4490</v>
      </c>
      <c r="BM599" s="98">
        <v>0</v>
      </c>
      <c r="BN599" s="79">
        <v>0</v>
      </c>
      <c r="BO599" s="241">
        <v>0.25</v>
      </c>
      <c r="BP599" s="133">
        <v>0.25</v>
      </c>
      <c r="BQ599" s="133">
        <v>0.25</v>
      </c>
      <c r="BR599" s="133">
        <v>0.25</v>
      </c>
      <c r="BS599" s="244">
        <v>0</v>
      </c>
      <c r="BT599" s="79">
        <v>0</v>
      </c>
      <c r="BU599" s="79">
        <v>0</v>
      </c>
      <c r="BV599" s="79">
        <v>0</v>
      </c>
      <c r="BW599" s="79">
        <v>0</v>
      </c>
      <c r="BX599" s="79">
        <v>0</v>
      </c>
      <c r="BY599" s="79">
        <v>0</v>
      </c>
      <c r="BZ599" s="79">
        <v>0</v>
      </c>
      <c r="CA599" s="79">
        <v>0</v>
      </c>
      <c r="CB599" s="79">
        <v>0</v>
      </c>
      <c r="CC599" s="79">
        <v>0</v>
      </c>
      <c r="CD599" s="79">
        <v>0</v>
      </c>
      <c r="CE599" s="79">
        <v>0</v>
      </c>
      <c r="CF599" s="79">
        <v>0</v>
      </c>
      <c r="CG599" s="79">
        <v>0</v>
      </c>
      <c r="CH599" s="79">
        <v>0</v>
      </c>
      <c r="CI599" s="81">
        <f t="shared" si="58"/>
        <v>1</v>
      </c>
      <c r="CJ599" s="260">
        <f t="shared" si="57"/>
        <v>1</v>
      </c>
      <c r="CK599" s="260">
        <f t="shared" si="55"/>
        <v>1</v>
      </c>
      <c r="CL599" s="260">
        <f t="shared" si="56"/>
        <v>1</v>
      </c>
      <c r="CM599" s="83">
        <v>9</v>
      </c>
      <c r="CN599" s="254" t="s">
        <v>4965</v>
      </c>
      <c r="CO599" s="140" t="s">
        <v>4965</v>
      </c>
      <c r="CP599" s="258" t="s">
        <v>4965</v>
      </c>
      <c r="CQ599" s="86" t="s">
        <v>4965</v>
      </c>
      <c r="CR599" s="85" t="s">
        <v>4965</v>
      </c>
      <c r="CS599" s="85" t="s">
        <v>4965</v>
      </c>
      <c r="CT599" s="85" t="s">
        <v>4965</v>
      </c>
      <c r="CU599" s="86"/>
    </row>
    <row r="600" spans="1:99" s="363" customFormat="1" ht="12" customHeight="1" x14ac:dyDescent="0.2">
      <c r="A600" s="31" t="s">
        <v>1460</v>
      </c>
      <c r="B600" s="125" t="s">
        <v>235</v>
      </c>
      <c r="C600" s="114" t="s">
        <v>1432</v>
      </c>
      <c r="D600" s="114" t="s">
        <v>1432</v>
      </c>
      <c r="E600" s="117" t="s">
        <v>236</v>
      </c>
      <c r="F600" s="114" t="s">
        <v>2115</v>
      </c>
      <c r="G600" s="114" t="s">
        <v>237</v>
      </c>
      <c r="H600" s="114" t="s">
        <v>3875</v>
      </c>
      <c r="I600" s="114" t="s">
        <v>3836</v>
      </c>
      <c r="J600" s="114">
        <v>528827</v>
      </c>
      <c r="K600" s="114">
        <v>173841</v>
      </c>
      <c r="L600" s="177" t="s">
        <v>3076</v>
      </c>
      <c r="M600" s="99" t="s">
        <v>1432</v>
      </c>
      <c r="N600" s="99" t="s">
        <v>1432</v>
      </c>
      <c r="O600" s="114">
        <v>0</v>
      </c>
      <c r="P600" s="114">
        <v>5</v>
      </c>
      <c r="Q600" s="115">
        <v>5</v>
      </c>
      <c r="R600" s="114" t="s">
        <v>238</v>
      </c>
      <c r="S600" s="114" t="s">
        <v>1438</v>
      </c>
      <c r="T600" s="99" t="s">
        <v>239</v>
      </c>
      <c r="U600" s="116">
        <v>41198</v>
      </c>
      <c r="V600" s="114" t="s">
        <v>1439</v>
      </c>
      <c r="W600" s="99" t="s">
        <v>1432</v>
      </c>
      <c r="X600" s="114" t="s">
        <v>1442</v>
      </c>
      <c r="Y600" s="114" t="s">
        <v>3893</v>
      </c>
      <c r="Z600" s="114" t="s">
        <v>1444</v>
      </c>
      <c r="AA600" s="114" t="s">
        <v>4720</v>
      </c>
      <c r="AB600" s="387">
        <v>4.2000000000000003E-2</v>
      </c>
      <c r="AC600" s="111" t="s">
        <v>1432</v>
      </c>
      <c r="AD600" s="112" t="s">
        <v>1432</v>
      </c>
      <c r="AE600" s="157" t="s">
        <v>3063</v>
      </c>
      <c r="AF600" s="117" t="s">
        <v>1445</v>
      </c>
      <c r="AG600" s="118"/>
      <c r="AH600" s="117">
        <v>1</v>
      </c>
      <c r="AI600" s="117">
        <v>5</v>
      </c>
      <c r="AJ600" s="117">
        <v>0</v>
      </c>
      <c r="AK600" s="117">
        <v>2</v>
      </c>
      <c r="AL600" s="117">
        <v>1</v>
      </c>
      <c r="AM600" s="117">
        <v>2</v>
      </c>
      <c r="AN600" s="117">
        <v>0</v>
      </c>
      <c r="AO600" s="117">
        <v>0</v>
      </c>
      <c r="AP600" s="117">
        <v>0</v>
      </c>
      <c r="AQ600" s="117">
        <v>0</v>
      </c>
      <c r="AR600" s="117">
        <v>2</v>
      </c>
      <c r="AS600" s="117">
        <v>1</v>
      </c>
      <c r="AT600" s="117">
        <v>2</v>
      </c>
      <c r="AU600" s="117">
        <v>0</v>
      </c>
      <c r="AV600" s="117">
        <v>0</v>
      </c>
      <c r="AW600" s="117">
        <v>0</v>
      </c>
      <c r="AX600" s="117">
        <v>0</v>
      </c>
      <c r="AY600" s="117">
        <v>0</v>
      </c>
      <c r="AZ600" s="117">
        <v>0</v>
      </c>
      <c r="BA600" s="117">
        <v>0</v>
      </c>
      <c r="BB600" s="117">
        <v>0</v>
      </c>
      <c r="BC600" s="117">
        <v>0</v>
      </c>
      <c r="BD600" s="117">
        <v>0</v>
      </c>
      <c r="BE600" s="117">
        <v>0</v>
      </c>
      <c r="BF600" s="117">
        <v>0</v>
      </c>
      <c r="BG600" s="117">
        <v>0</v>
      </c>
      <c r="BH600" s="117">
        <v>0</v>
      </c>
      <c r="BI600" s="117">
        <v>0</v>
      </c>
      <c r="BJ600" s="117">
        <v>0</v>
      </c>
      <c r="BK600" s="117">
        <v>0</v>
      </c>
      <c r="BL600" s="120" t="s">
        <v>4491</v>
      </c>
      <c r="BM600" s="98">
        <v>0</v>
      </c>
      <c r="BN600" s="79">
        <v>0</v>
      </c>
      <c r="BO600" s="246">
        <v>0</v>
      </c>
      <c r="BP600" s="113">
        <v>0</v>
      </c>
      <c r="BQ600" s="113">
        <v>0</v>
      </c>
      <c r="BR600" s="113">
        <v>0</v>
      </c>
      <c r="BS600" s="243">
        <v>5</v>
      </c>
      <c r="BT600" s="79">
        <v>0</v>
      </c>
      <c r="BU600" s="79">
        <v>0</v>
      </c>
      <c r="BV600" s="79">
        <v>0</v>
      </c>
      <c r="BW600" s="79">
        <v>0</v>
      </c>
      <c r="BX600" s="79">
        <v>0</v>
      </c>
      <c r="BY600" s="79">
        <v>0</v>
      </c>
      <c r="BZ600" s="79">
        <v>0</v>
      </c>
      <c r="CA600" s="79">
        <v>0</v>
      </c>
      <c r="CB600" s="79">
        <v>0</v>
      </c>
      <c r="CC600" s="79">
        <v>0</v>
      </c>
      <c r="CD600" s="79">
        <v>0</v>
      </c>
      <c r="CE600" s="79">
        <v>0</v>
      </c>
      <c r="CF600" s="79">
        <v>0</v>
      </c>
      <c r="CG600" s="79">
        <v>0</v>
      </c>
      <c r="CH600" s="79">
        <v>0</v>
      </c>
      <c r="CI600" s="81">
        <f t="shared" si="58"/>
        <v>5</v>
      </c>
      <c r="CJ600" s="260">
        <f t="shared" si="57"/>
        <v>5</v>
      </c>
      <c r="CK600" s="260">
        <f t="shared" si="55"/>
        <v>5</v>
      </c>
      <c r="CL600" s="260">
        <f t="shared" si="56"/>
        <v>5</v>
      </c>
      <c r="CM600" s="83">
        <v>9</v>
      </c>
      <c r="CN600" s="254" t="s">
        <v>4965</v>
      </c>
      <c r="CO600" s="140" t="s">
        <v>4965</v>
      </c>
      <c r="CP600" s="258" t="s">
        <v>4965</v>
      </c>
      <c r="CQ600" s="86" t="s">
        <v>4965</v>
      </c>
      <c r="CR600" s="85" t="s">
        <v>4965</v>
      </c>
      <c r="CS600" s="85" t="s">
        <v>4965</v>
      </c>
      <c r="CT600" s="85" t="s">
        <v>4965</v>
      </c>
      <c r="CU600" s="86"/>
    </row>
    <row r="601" spans="1:99" s="363" customFormat="1" ht="12" customHeight="1" x14ac:dyDescent="0.2">
      <c r="A601" s="31" t="s">
        <v>1460</v>
      </c>
      <c r="B601" s="125" t="s">
        <v>241</v>
      </c>
      <c r="C601" s="114" t="s">
        <v>1432</v>
      </c>
      <c r="D601" s="114" t="s">
        <v>1432</v>
      </c>
      <c r="E601" s="117" t="s">
        <v>242</v>
      </c>
      <c r="F601" s="114" t="s">
        <v>1432</v>
      </c>
      <c r="G601" s="114" t="s">
        <v>864</v>
      </c>
      <c r="H601" s="114" t="s">
        <v>1458</v>
      </c>
      <c r="I601" s="114" t="s">
        <v>243</v>
      </c>
      <c r="J601" s="114">
        <v>522067</v>
      </c>
      <c r="K601" s="114">
        <v>175471</v>
      </c>
      <c r="L601" s="177" t="s">
        <v>3068</v>
      </c>
      <c r="M601" s="99" t="s">
        <v>1432</v>
      </c>
      <c r="N601" s="99" t="s">
        <v>1432</v>
      </c>
      <c r="O601" s="114">
        <v>0</v>
      </c>
      <c r="P601" s="114">
        <v>1</v>
      </c>
      <c r="Q601" s="115">
        <v>1</v>
      </c>
      <c r="R601" s="114" t="s">
        <v>244</v>
      </c>
      <c r="S601" s="114" t="s">
        <v>1438</v>
      </c>
      <c r="T601" s="99" t="s">
        <v>3847</v>
      </c>
      <c r="U601" s="116">
        <v>41303</v>
      </c>
      <c r="V601" s="114" t="s">
        <v>1439</v>
      </c>
      <c r="W601" s="99" t="s">
        <v>1432</v>
      </c>
      <c r="X601" s="114" t="s">
        <v>1442</v>
      </c>
      <c r="Y601" s="114" t="s">
        <v>3893</v>
      </c>
      <c r="Z601" s="114" t="s">
        <v>1444</v>
      </c>
      <c r="AA601" s="114" t="s">
        <v>3894</v>
      </c>
      <c r="AB601" s="387">
        <v>4.4999999999999998E-2</v>
      </c>
      <c r="AC601" s="111" t="s">
        <v>1432</v>
      </c>
      <c r="AD601" s="112" t="s">
        <v>1432</v>
      </c>
      <c r="AE601" s="157" t="s">
        <v>3063</v>
      </c>
      <c r="AF601" s="117" t="s">
        <v>1445</v>
      </c>
      <c r="AG601" s="118"/>
      <c r="AH601" s="117">
        <v>0</v>
      </c>
      <c r="AI601" s="117">
        <v>0</v>
      </c>
      <c r="AJ601" s="117">
        <v>0</v>
      </c>
      <c r="AK601" s="117">
        <v>0</v>
      </c>
      <c r="AL601" s="117">
        <v>0</v>
      </c>
      <c r="AM601" s="117">
        <v>1</v>
      </c>
      <c r="AN601" s="117">
        <v>0</v>
      </c>
      <c r="AO601" s="117">
        <v>0</v>
      </c>
      <c r="AP601" s="117">
        <v>0</v>
      </c>
      <c r="AQ601" s="117">
        <v>0</v>
      </c>
      <c r="AR601" s="117">
        <v>0</v>
      </c>
      <c r="AS601" s="117">
        <v>0</v>
      </c>
      <c r="AT601" s="117">
        <v>0</v>
      </c>
      <c r="AU601" s="117">
        <v>0</v>
      </c>
      <c r="AV601" s="117">
        <v>0</v>
      </c>
      <c r="AW601" s="117">
        <v>0</v>
      </c>
      <c r="AX601" s="117">
        <v>0</v>
      </c>
      <c r="AY601" s="117">
        <v>0</v>
      </c>
      <c r="AZ601" s="117">
        <v>0</v>
      </c>
      <c r="BA601" s="117">
        <v>1</v>
      </c>
      <c r="BB601" s="117">
        <v>0</v>
      </c>
      <c r="BC601" s="117">
        <v>0</v>
      </c>
      <c r="BD601" s="117">
        <v>0</v>
      </c>
      <c r="BE601" s="117">
        <v>0</v>
      </c>
      <c r="BF601" s="117">
        <v>0</v>
      </c>
      <c r="BG601" s="117">
        <v>0</v>
      </c>
      <c r="BH601" s="117">
        <v>0</v>
      </c>
      <c r="BI601" s="117">
        <v>0</v>
      </c>
      <c r="BJ601" s="117">
        <v>0</v>
      </c>
      <c r="BK601" s="117">
        <v>0</v>
      </c>
      <c r="BL601" s="120" t="s">
        <v>4490</v>
      </c>
      <c r="BM601" s="98">
        <v>0</v>
      </c>
      <c r="BN601" s="79">
        <v>0</v>
      </c>
      <c r="BO601" s="241">
        <v>0.25</v>
      </c>
      <c r="BP601" s="133">
        <v>0.25</v>
      </c>
      <c r="BQ601" s="133">
        <v>0.25</v>
      </c>
      <c r="BR601" s="133">
        <v>0.25</v>
      </c>
      <c r="BS601" s="244">
        <v>0</v>
      </c>
      <c r="BT601" s="79">
        <v>0</v>
      </c>
      <c r="BU601" s="79">
        <v>0</v>
      </c>
      <c r="BV601" s="79">
        <v>0</v>
      </c>
      <c r="BW601" s="79">
        <v>0</v>
      </c>
      <c r="BX601" s="79">
        <v>0</v>
      </c>
      <c r="BY601" s="79">
        <v>0</v>
      </c>
      <c r="BZ601" s="79">
        <v>0</v>
      </c>
      <c r="CA601" s="79">
        <v>0</v>
      </c>
      <c r="CB601" s="79">
        <v>0</v>
      </c>
      <c r="CC601" s="79">
        <v>0</v>
      </c>
      <c r="CD601" s="79">
        <v>0</v>
      </c>
      <c r="CE601" s="79">
        <v>0</v>
      </c>
      <c r="CF601" s="79">
        <v>0</v>
      </c>
      <c r="CG601" s="79">
        <v>0</v>
      </c>
      <c r="CH601" s="79">
        <v>0</v>
      </c>
      <c r="CI601" s="81">
        <f t="shared" si="58"/>
        <v>1</v>
      </c>
      <c r="CJ601" s="260">
        <f t="shared" si="57"/>
        <v>1</v>
      </c>
      <c r="CK601" s="260">
        <f t="shared" si="55"/>
        <v>1</v>
      </c>
      <c r="CL601" s="260">
        <f t="shared" si="56"/>
        <v>1</v>
      </c>
      <c r="CM601" s="83">
        <v>9</v>
      </c>
      <c r="CN601" s="254" t="s">
        <v>4965</v>
      </c>
      <c r="CO601" s="140" t="s">
        <v>4965</v>
      </c>
      <c r="CP601" s="258" t="s">
        <v>4965</v>
      </c>
      <c r="CQ601" s="86" t="s">
        <v>4965</v>
      </c>
      <c r="CR601" s="85" t="s">
        <v>4965</v>
      </c>
      <c r="CS601" s="85" t="s">
        <v>4965</v>
      </c>
      <c r="CT601" s="85" t="s">
        <v>4965</v>
      </c>
      <c r="CU601" s="86"/>
    </row>
    <row r="602" spans="1:99" s="363" customFormat="1" ht="12" customHeight="1" x14ac:dyDescent="0.2">
      <c r="A602" s="31" t="s">
        <v>1460</v>
      </c>
      <c r="B602" s="125" t="s">
        <v>245</v>
      </c>
      <c r="C602" s="114" t="s">
        <v>1432</v>
      </c>
      <c r="D602" s="114" t="s">
        <v>1432</v>
      </c>
      <c r="E602" s="117" t="s">
        <v>1432</v>
      </c>
      <c r="F602" s="114" t="s">
        <v>1157</v>
      </c>
      <c r="G602" s="114" t="s">
        <v>3804</v>
      </c>
      <c r="H602" s="114" t="s">
        <v>1435</v>
      </c>
      <c r="I602" s="114" t="s">
        <v>3805</v>
      </c>
      <c r="J602" s="114">
        <v>528674</v>
      </c>
      <c r="K602" s="114">
        <v>172615</v>
      </c>
      <c r="L602" s="177" t="s">
        <v>3077</v>
      </c>
      <c r="M602" s="99" t="s">
        <v>1432</v>
      </c>
      <c r="N602" s="99" t="s">
        <v>1432</v>
      </c>
      <c r="O602" s="114">
        <v>10</v>
      </c>
      <c r="P602" s="114">
        <v>1</v>
      </c>
      <c r="Q602" s="115">
        <v>-9</v>
      </c>
      <c r="R602" s="114" t="s">
        <v>246</v>
      </c>
      <c r="S602" s="114" t="s">
        <v>1438</v>
      </c>
      <c r="T602" s="99" t="s">
        <v>247</v>
      </c>
      <c r="U602" s="116">
        <v>41435</v>
      </c>
      <c r="V602" s="114" t="s">
        <v>1439</v>
      </c>
      <c r="W602" s="99" t="s">
        <v>1432</v>
      </c>
      <c r="X602" s="114" t="s">
        <v>1442</v>
      </c>
      <c r="Y602" s="114" t="s">
        <v>1453</v>
      </c>
      <c r="Z602" s="114" t="s">
        <v>1444</v>
      </c>
      <c r="AA602" s="114" t="s">
        <v>4207</v>
      </c>
      <c r="AB602" s="387">
        <v>2.1000000000000001E-2</v>
      </c>
      <c r="AC602" s="111" t="s">
        <v>1432</v>
      </c>
      <c r="AD602" s="112" t="s">
        <v>1432</v>
      </c>
      <c r="AE602" s="157" t="s">
        <v>3063</v>
      </c>
      <c r="AF602" s="117" t="s">
        <v>1445</v>
      </c>
      <c r="AG602" s="118"/>
      <c r="AH602" s="117">
        <v>0</v>
      </c>
      <c r="AI602" s="117">
        <v>0</v>
      </c>
      <c r="AJ602" s="117">
        <v>-10</v>
      </c>
      <c r="AK602" s="117">
        <v>0</v>
      </c>
      <c r="AL602" s="117">
        <v>0</v>
      </c>
      <c r="AM602" s="117">
        <v>0</v>
      </c>
      <c r="AN602" s="117">
        <v>0</v>
      </c>
      <c r="AO602" s="117">
        <v>1</v>
      </c>
      <c r="AP602" s="117">
        <v>0</v>
      </c>
      <c r="AQ602" s="117">
        <v>-10</v>
      </c>
      <c r="AR602" s="117">
        <v>0</v>
      </c>
      <c r="AS602" s="117">
        <v>0</v>
      </c>
      <c r="AT602" s="117">
        <v>0</v>
      </c>
      <c r="AU602" s="117">
        <v>0</v>
      </c>
      <c r="AV602" s="117">
        <v>0</v>
      </c>
      <c r="AW602" s="117">
        <v>0</v>
      </c>
      <c r="AX602" s="117">
        <v>0</v>
      </c>
      <c r="AY602" s="117">
        <v>0</v>
      </c>
      <c r="AZ602" s="117">
        <v>0</v>
      </c>
      <c r="BA602" s="117">
        <v>0</v>
      </c>
      <c r="BB602" s="117">
        <v>0</v>
      </c>
      <c r="BC602" s="117">
        <v>1</v>
      </c>
      <c r="BD602" s="117">
        <v>0</v>
      </c>
      <c r="BE602" s="117">
        <v>0</v>
      </c>
      <c r="BF602" s="117">
        <v>0</v>
      </c>
      <c r="BG602" s="117">
        <v>0</v>
      </c>
      <c r="BH602" s="117">
        <v>0</v>
      </c>
      <c r="BI602" s="117">
        <v>0</v>
      </c>
      <c r="BJ602" s="117">
        <v>0</v>
      </c>
      <c r="BK602" s="117">
        <v>0</v>
      </c>
      <c r="BL602" s="120" t="s">
        <v>4490</v>
      </c>
      <c r="BM602" s="98">
        <v>0</v>
      </c>
      <c r="BN602" s="79">
        <v>0</v>
      </c>
      <c r="BO602" s="241">
        <v>-2.25</v>
      </c>
      <c r="BP602" s="133">
        <v>-2.25</v>
      </c>
      <c r="BQ602" s="133">
        <v>-2.25</v>
      </c>
      <c r="BR602" s="133">
        <v>-2.25</v>
      </c>
      <c r="BS602" s="244">
        <v>0</v>
      </c>
      <c r="BT602" s="79">
        <v>0</v>
      </c>
      <c r="BU602" s="79">
        <v>0</v>
      </c>
      <c r="BV602" s="79">
        <v>0</v>
      </c>
      <c r="BW602" s="79">
        <v>0</v>
      </c>
      <c r="BX602" s="79">
        <v>0</v>
      </c>
      <c r="BY602" s="79">
        <v>0</v>
      </c>
      <c r="BZ602" s="79">
        <v>0</v>
      </c>
      <c r="CA602" s="79">
        <v>0</v>
      </c>
      <c r="CB602" s="79">
        <v>0</v>
      </c>
      <c r="CC602" s="79">
        <v>0</v>
      </c>
      <c r="CD602" s="79">
        <v>0</v>
      </c>
      <c r="CE602" s="79">
        <v>0</v>
      </c>
      <c r="CF602" s="79">
        <v>0</v>
      </c>
      <c r="CG602" s="79">
        <v>0</v>
      </c>
      <c r="CH602" s="79">
        <v>0</v>
      </c>
      <c r="CI602" s="81">
        <f t="shared" si="58"/>
        <v>-9</v>
      </c>
      <c r="CJ602" s="260">
        <f t="shared" si="57"/>
        <v>-9</v>
      </c>
      <c r="CK602" s="260">
        <f t="shared" si="55"/>
        <v>-9</v>
      </c>
      <c r="CL602" s="260">
        <f t="shared" si="56"/>
        <v>-9</v>
      </c>
      <c r="CM602" s="83">
        <v>9</v>
      </c>
      <c r="CN602" s="254" t="s">
        <v>4965</v>
      </c>
      <c r="CO602" s="140" t="s">
        <v>4965</v>
      </c>
      <c r="CP602" s="258" t="s">
        <v>4965</v>
      </c>
      <c r="CQ602" s="86" t="s">
        <v>4965</v>
      </c>
      <c r="CR602" s="85" t="s">
        <v>4965</v>
      </c>
      <c r="CS602" s="85" t="s">
        <v>4965</v>
      </c>
      <c r="CT602" s="85" t="s">
        <v>4965</v>
      </c>
      <c r="CU602" s="86"/>
    </row>
    <row r="603" spans="1:99" s="363" customFormat="1" ht="12" customHeight="1" x14ac:dyDescent="0.2">
      <c r="A603" s="31" t="s">
        <v>1460</v>
      </c>
      <c r="B603" s="125" t="s">
        <v>248</v>
      </c>
      <c r="C603" s="114" t="s">
        <v>1432</v>
      </c>
      <c r="D603" s="114" t="s">
        <v>1432</v>
      </c>
      <c r="E603" s="117" t="s">
        <v>249</v>
      </c>
      <c r="F603" s="114" t="s">
        <v>1432</v>
      </c>
      <c r="G603" s="114" t="s">
        <v>250</v>
      </c>
      <c r="H603" s="114" t="s">
        <v>3875</v>
      </c>
      <c r="I603" s="114" t="s">
        <v>251</v>
      </c>
      <c r="J603" s="114">
        <v>527902</v>
      </c>
      <c r="K603" s="114">
        <v>173411</v>
      </c>
      <c r="L603" s="177" t="s">
        <v>3083</v>
      </c>
      <c r="M603" s="99" t="s">
        <v>1432</v>
      </c>
      <c r="N603" s="99" t="s">
        <v>1432</v>
      </c>
      <c r="O603" s="114">
        <v>0</v>
      </c>
      <c r="P603" s="114">
        <v>5</v>
      </c>
      <c r="Q603" s="115">
        <v>5</v>
      </c>
      <c r="R603" s="114" t="s">
        <v>252</v>
      </c>
      <c r="S603" s="114" t="s">
        <v>1438</v>
      </c>
      <c r="T603" s="99" t="s">
        <v>253</v>
      </c>
      <c r="U603" s="116">
        <v>41262</v>
      </c>
      <c r="V603" s="114" t="s">
        <v>1439</v>
      </c>
      <c r="W603" s="99" t="s">
        <v>1432</v>
      </c>
      <c r="X603" s="114" t="s">
        <v>1442</v>
      </c>
      <c r="Y603" s="114" t="s">
        <v>1443</v>
      </c>
      <c r="Z603" s="114" t="s">
        <v>1444</v>
      </c>
      <c r="AA603" s="114" t="s">
        <v>2713</v>
      </c>
      <c r="AB603" s="387">
        <v>4.2000000000000003E-2</v>
      </c>
      <c r="AC603" s="111" t="s">
        <v>1432</v>
      </c>
      <c r="AD603" s="112" t="s">
        <v>1432</v>
      </c>
      <c r="AE603" s="157" t="s">
        <v>3063</v>
      </c>
      <c r="AF603" s="117" t="s">
        <v>1445</v>
      </c>
      <c r="AG603" s="118"/>
      <c r="AH603" s="117">
        <v>0</v>
      </c>
      <c r="AI603" s="117">
        <v>5</v>
      </c>
      <c r="AJ603" s="117">
        <v>0</v>
      </c>
      <c r="AK603" s="117">
        <v>0</v>
      </c>
      <c r="AL603" s="117">
        <v>4</v>
      </c>
      <c r="AM603" s="117">
        <v>1</v>
      </c>
      <c r="AN603" s="117">
        <v>0</v>
      </c>
      <c r="AO603" s="117">
        <v>0</v>
      </c>
      <c r="AP603" s="117">
        <v>0</v>
      </c>
      <c r="AQ603" s="117">
        <v>0</v>
      </c>
      <c r="AR603" s="117">
        <v>0</v>
      </c>
      <c r="AS603" s="117">
        <v>4</v>
      </c>
      <c r="AT603" s="117">
        <v>1</v>
      </c>
      <c r="AU603" s="117">
        <v>0</v>
      </c>
      <c r="AV603" s="117">
        <v>0</v>
      </c>
      <c r="AW603" s="117">
        <v>0</v>
      </c>
      <c r="AX603" s="117">
        <v>0</v>
      </c>
      <c r="AY603" s="117">
        <v>0</v>
      </c>
      <c r="AZ603" s="117">
        <v>0</v>
      </c>
      <c r="BA603" s="117">
        <v>0</v>
      </c>
      <c r="BB603" s="117">
        <v>0</v>
      </c>
      <c r="BC603" s="117">
        <v>0</v>
      </c>
      <c r="BD603" s="117">
        <v>0</v>
      </c>
      <c r="BE603" s="117">
        <v>0</v>
      </c>
      <c r="BF603" s="117">
        <v>0</v>
      </c>
      <c r="BG603" s="117">
        <v>0</v>
      </c>
      <c r="BH603" s="117">
        <v>0</v>
      </c>
      <c r="BI603" s="117">
        <v>0</v>
      </c>
      <c r="BJ603" s="117">
        <v>0</v>
      </c>
      <c r="BK603" s="117">
        <v>0</v>
      </c>
      <c r="BL603" s="120" t="s">
        <v>4490</v>
      </c>
      <c r="BM603" s="98">
        <v>0</v>
      </c>
      <c r="BN603" s="79">
        <v>0</v>
      </c>
      <c r="BO603" s="241">
        <v>1</v>
      </c>
      <c r="BP603" s="133">
        <v>1</v>
      </c>
      <c r="BQ603" s="133">
        <v>1</v>
      </c>
      <c r="BR603" s="133">
        <v>1</v>
      </c>
      <c r="BS603" s="243">
        <v>1</v>
      </c>
      <c r="BT603" s="79">
        <v>0</v>
      </c>
      <c r="BU603" s="79">
        <v>0</v>
      </c>
      <c r="BV603" s="79">
        <v>0</v>
      </c>
      <c r="BW603" s="79">
        <v>0</v>
      </c>
      <c r="BX603" s="79">
        <v>0</v>
      </c>
      <c r="BY603" s="79">
        <v>0</v>
      </c>
      <c r="BZ603" s="79">
        <v>0</v>
      </c>
      <c r="CA603" s="79">
        <v>0</v>
      </c>
      <c r="CB603" s="79">
        <v>0</v>
      </c>
      <c r="CC603" s="79">
        <v>0</v>
      </c>
      <c r="CD603" s="79">
        <v>0</v>
      </c>
      <c r="CE603" s="79">
        <v>0</v>
      </c>
      <c r="CF603" s="79">
        <v>0</v>
      </c>
      <c r="CG603" s="79">
        <v>0</v>
      </c>
      <c r="CH603" s="79">
        <v>0</v>
      </c>
      <c r="CI603" s="81">
        <f t="shared" si="58"/>
        <v>5</v>
      </c>
      <c r="CJ603" s="260">
        <f t="shared" si="57"/>
        <v>5</v>
      </c>
      <c r="CK603" s="260">
        <f t="shared" si="55"/>
        <v>5</v>
      </c>
      <c r="CL603" s="260">
        <f t="shared" si="56"/>
        <v>5</v>
      </c>
      <c r="CM603" s="83">
        <v>4</v>
      </c>
      <c r="CN603" s="254" t="s">
        <v>4965</v>
      </c>
      <c r="CO603" s="140" t="s">
        <v>4965</v>
      </c>
      <c r="CP603" s="258" t="s">
        <v>4965</v>
      </c>
      <c r="CQ603" s="86" t="s">
        <v>4965</v>
      </c>
      <c r="CR603" s="85" t="s">
        <v>4965</v>
      </c>
      <c r="CS603" s="85" t="s">
        <v>4965</v>
      </c>
      <c r="CT603" s="85" t="s">
        <v>4965</v>
      </c>
      <c r="CU603" s="86"/>
    </row>
    <row r="604" spans="1:99" s="363" customFormat="1" ht="12" customHeight="1" x14ac:dyDescent="0.2">
      <c r="A604" s="31" t="s">
        <v>1460</v>
      </c>
      <c r="B604" s="125" t="s">
        <v>254</v>
      </c>
      <c r="C604" s="114" t="s">
        <v>1432</v>
      </c>
      <c r="D604" s="114" t="s">
        <v>1432</v>
      </c>
      <c r="E604" s="117" t="s">
        <v>1432</v>
      </c>
      <c r="F604" s="114" t="s">
        <v>255</v>
      </c>
      <c r="G604" s="114" t="s">
        <v>1434</v>
      </c>
      <c r="H604" s="114" t="s">
        <v>1435</v>
      </c>
      <c r="I604" s="114" t="s">
        <v>256</v>
      </c>
      <c r="J604" s="114">
        <v>527405</v>
      </c>
      <c r="K604" s="114">
        <v>171440</v>
      </c>
      <c r="L604" s="177" t="s">
        <v>3069</v>
      </c>
      <c r="M604" s="99" t="s">
        <v>1432</v>
      </c>
      <c r="N604" s="99" t="s">
        <v>1432</v>
      </c>
      <c r="O604" s="114">
        <v>4</v>
      </c>
      <c r="P604" s="114">
        <v>8</v>
      </c>
      <c r="Q604" s="115">
        <v>4</v>
      </c>
      <c r="R604" s="114" t="s">
        <v>397</v>
      </c>
      <c r="S604" s="114" t="s">
        <v>1438</v>
      </c>
      <c r="T604" s="99" t="s">
        <v>429</v>
      </c>
      <c r="U604" s="116">
        <v>41256</v>
      </c>
      <c r="V604" s="114" t="s">
        <v>1439</v>
      </c>
      <c r="W604" s="99" t="s">
        <v>1432</v>
      </c>
      <c r="X604" s="114" t="s">
        <v>1442</v>
      </c>
      <c r="Y604" s="114" t="s">
        <v>1453</v>
      </c>
      <c r="Z604" s="114" t="s">
        <v>1444</v>
      </c>
      <c r="AA604" s="114" t="s">
        <v>2723</v>
      </c>
      <c r="AB604" s="387">
        <v>3.7999999999999999E-2</v>
      </c>
      <c r="AC604" s="111" t="s">
        <v>1432</v>
      </c>
      <c r="AD604" s="112" t="s">
        <v>1432</v>
      </c>
      <c r="AE604" s="157" t="s">
        <v>3063</v>
      </c>
      <c r="AF604" s="117" t="s">
        <v>1445</v>
      </c>
      <c r="AG604" s="118"/>
      <c r="AH604" s="117">
        <v>0</v>
      </c>
      <c r="AI604" s="117">
        <v>0</v>
      </c>
      <c r="AJ604" s="117">
        <v>1</v>
      </c>
      <c r="AK604" s="117">
        <v>-1</v>
      </c>
      <c r="AL604" s="117">
        <v>5</v>
      </c>
      <c r="AM604" s="117">
        <v>1</v>
      </c>
      <c r="AN604" s="117">
        <v>-2</v>
      </c>
      <c r="AO604" s="117">
        <v>0</v>
      </c>
      <c r="AP604" s="117">
        <v>0</v>
      </c>
      <c r="AQ604" s="117">
        <v>1</v>
      </c>
      <c r="AR604" s="117">
        <v>-1</v>
      </c>
      <c r="AS604" s="117">
        <v>5</v>
      </c>
      <c r="AT604" s="117">
        <v>1</v>
      </c>
      <c r="AU604" s="117">
        <v>-2</v>
      </c>
      <c r="AV604" s="117">
        <v>0</v>
      </c>
      <c r="AW604" s="117">
        <v>0</v>
      </c>
      <c r="AX604" s="117">
        <v>0</v>
      </c>
      <c r="AY604" s="117">
        <v>0</v>
      </c>
      <c r="AZ604" s="117">
        <v>0</v>
      </c>
      <c r="BA604" s="117">
        <v>0</v>
      </c>
      <c r="BB604" s="117">
        <v>0</v>
      </c>
      <c r="BC604" s="117">
        <v>0</v>
      </c>
      <c r="BD604" s="117">
        <v>0</v>
      </c>
      <c r="BE604" s="117">
        <v>0</v>
      </c>
      <c r="BF604" s="117">
        <v>0</v>
      </c>
      <c r="BG604" s="117">
        <v>0</v>
      </c>
      <c r="BH604" s="117">
        <v>0</v>
      </c>
      <c r="BI604" s="117">
        <v>0</v>
      </c>
      <c r="BJ604" s="117">
        <v>0</v>
      </c>
      <c r="BK604" s="117">
        <v>0</v>
      </c>
      <c r="BL604" s="120" t="s">
        <v>4490</v>
      </c>
      <c r="BM604" s="98">
        <v>0</v>
      </c>
      <c r="BN604" s="79">
        <v>0</v>
      </c>
      <c r="BO604" s="241">
        <v>1</v>
      </c>
      <c r="BP604" s="133">
        <v>1</v>
      </c>
      <c r="BQ604" s="133">
        <v>1</v>
      </c>
      <c r="BR604" s="133">
        <v>1</v>
      </c>
      <c r="BS604" s="238">
        <v>0</v>
      </c>
      <c r="BT604" s="79">
        <v>0</v>
      </c>
      <c r="BU604" s="79">
        <v>0</v>
      </c>
      <c r="BV604" s="79">
        <v>0</v>
      </c>
      <c r="BW604" s="79">
        <v>0</v>
      </c>
      <c r="BX604" s="79">
        <v>0</v>
      </c>
      <c r="BY604" s="79">
        <v>0</v>
      </c>
      <c r="BZ604" s="79">
        <v>0</v>
      </c>
      <c r="CA604" s="79">
        <v>0</v>
      </c>
      <c r="CB604" s="79">
        <v>0</v>
      </c>
      <c r="CC604" s="79">
        <v>0</v>
      </c>
      <c r="CD604" s="79">
        <v>0</v>
      </c>
      <c r="CE604" s="79">
        <v>0</v>
      </c>
      <c r="CF604" s="79">
        <v>0</v>
      </c>
      <c r="CG604" s="79">
        <v>0</v>
      </c>
      <c r="CH604" s="79">
        <v>0</v>
      </c>
      <c r="CI604" s="81">
        <f t="shared" si="58"/>
        <v>4</v>
      </c>
      <c r="CJ604" s="260">
        <f t="shared" si="57"/>
        <v>4</v>
      </c>
      <c r="CK604" s="260">
        <f t="shared" si="55"/>
        <v>4</v>
      </c>
      <c r="CL604" s="260">
        <f t="shared" si="56"/>
        <v>4</v>
      </c>
      <c r="CM604" s="83">
        <v>9</v>
      </c>
      <c r="CN604" s="254" t="s">
        <v>4965</v>
      </c>
      <c r="CO604" s="180" t="s">
        <v>1941</v>
      </c>
      <c r="CP604" s="258" t="s">
        <v>4965</v>
      </c>
      <c r="CQ604" s="86" t="s">
        <v>4965</v>
      </c>
      <c r="CR604" s="85" t="s">
        <v>4965</v>
      </c>
      <c r="CS604" s="85" t="s">
        <v>4965</v>
      </c>
      <c r="CT604" s="85" t="s">
        <v>4965</v>
      </c>
      <c r="CU604" s="86"/>
    </row>
    <row r="605" spans="1:99" s="363" customFormat="1" ht="12" customHeight="1" x14ac:dyDescent="0.2">
      <c r="A605" s="31" t="s">
        <v>1460</v>
      </c>
      <c r="B605" s="125" t="s">
        <v>399</v>
      </c>
      <c r="C605" s="114" t="s">
        <v>1432</v>
      </c>
      <c r="D605" s="114" t="s">
        <v>1432</v>
      </c>
      <c r="E605" s="117" t="s">
        <v>1432</v>
      </c>
      <c r="F605" s="114" t="s">
        <v>2504</v>
      </c>
      <c r="G605" s="114" t="s">
        <v>1282</v>
      </c>
      <c r="H605" s="114" t="s">
        <v>1458</v>
      </c>
      <c r="I605" s="114" t="s">
        <v>400</v>
      </c>
      <c r="J605" s="114">
        <v>524195</v>
      </c>
      <c r="K605" s="114">
        <v>175062</v>
      </c>
      <c r="L605" s="177" t="s">
        <v>3088</v>
      </c>
      <c r="M605" s="99" t="s">
        <v>1432</v>
      </c>
      <c r="N605" s="99" t="s">
        <v>1432</v>
      </c>
      <c r="O605" s="114">
        <v>2</v>
      </c>
      <c r="P605" s="114">
        <v>1</v>
      </c>
      <c r="Q605" s="115">
        <v>-1</v>
      </c>
      <c r="R605" s="114" t="s">
        <v>401</v>
      </c>
      <c r="S605" s="114" t="s">
        <v>1438</v>
      </c>
      <c r="T605" s="99" t="s">
        <v>402</v>
      </c>
      <c r="U605" s="116">
        <v>41276</v>
      </c>
      <c r="V605" s="114" t="s">
        <v>1439</v>
      </c>
      <c r="W605" s="99" t="s">
        <v>1432</v>
      </c>
      <c r="X605" s="114" t="s">
        <v>1442</v>
      </c>
      <c r="Y605" s="114" t="s">
        <v>1453</v>
      </c>
      <c r="Z605" s="114" t="s">
        <v>1444</v>
      </c>
      <c r="AA605" s="114" t="s">
        <v>4207</v>
      </c>
      <c r="AB605" s="387">
        <v>1.9E-2</v>
      </c>
      <c r="AC605" s="111" t="s">
        <v>1432</v>
      </c>
      <c r="AD605" s="112" t="s">
        <v>1432</v>
      </c>
      <c r="AE605" s="157" t="s">
        <v>3063</v>
      </c>
      <c r="AF605" s="117" t="s">
        <v>1445</v>
      </c>
      <c r="AG605" s="118"/>
      <c r="AH605" s="117">
        <v>0</v>
      </c>
      <c r="AI605" s="117">
        <v>0</v>
      </c>
      <c r="AJ605" s="117">
        <v>0</v>
      </c>
      <c r="AK605" s="117">
        <v>-1</v>
      </c>
      <c r="AL605" s="117">
        <v>0</v>
      </c>
      <c r="AM605" s="117">
        <v>-1</v>
      </c>
      <c r="AN605" s="117">
        <v>1</v>
      </c>
      <c r="AO605" s="117">
        <v>0</v>
      </c>
      <c r="AP605" s="117">
        <v>0</v>
      </c>
      <c r="AQ605" s="117">
        <v>0</v>
      </c>
      <c r="AR605" s="117">
        <v>-1</v>
      </c>
      <c r="AS605" s="117">
        <v>0</v>
      </c>
      <c r="AT605" s="117">
        <v>-1</v>
      </c>
      <c r="AU605" s="117">
        <v>0</v>
      </c>
      <c r="AV605" s="117">
        <v>0</v>
      </c>
      <c r="AW605" s="117">
        <v>0</v>
      </c>
      <c r="AX605" s="117">
        <v>0</v>
      </c>
      <c r="AY605" s="117">
        <v>0</v>
      </c>
      <c r="AZ605" s="117">
        <v>0</v>
      </c>
      <c r="BA605" s="117">
        <v>0</v>
      </c>
      <c r="BB605" s="117">
        <v>1</v>
      </c>
      <c r="BC605" s="117">
        <v>0</v>
      </c>
      <c r="BD605" s="117">
        <v>0</v>
      </c>
      <c r="BE605" s="117">
        <v>0</v>
      </c>
      <c r="BF605" s="117">
        <v>0</v>
      </c>
      <c r="BG605" s="117">
        <v>0</v>
      </c>
      <c r="BH605" s="117">
        <v>0</v>
      </c>
      <c r="BI605" s="117">
        <v>0</v>
      </c>
      <c r="BJ605" s="117">
        <v>0</v>
      </c>
      <c r="BK605" s="117">
        <v>0</v>
      </c>
      <c r="BL605" s="120" t="s">
        <v>4490</v>
      </c>
      <c r="BM605" s="98">
        <v>0</v>
      </c>
      <c r="BN605" s="79">
        <v>0</v>
      </c>
      <c r="BO605" s="241">
        <v>-0.25</v>
      </c>
      <c r="BP605" s="133">
        <v>-0.25</v>
      </c>
      <c r="BQ605" s="133">
        <v>-0.25</v>
      </c>
      <c r="BR605" s="133">
        <v>-0.25</v>
      </c>
      <c r="BS605" s="238">
        <v>0</v>
      </c>
      <c r="BT605" s="79">
        <v>0</v>
      </c>
      <c r="BU605" s="79">
        <v>0</v>
      </c>
      <c r="BV605" s="79">
        <v>0</v>
      </c>
      <c r="BW605" s="79">
        <v>0</v>
      </c>
      <c r="BX605" s="79">
        <v>0</v>
      </c>
      <c r="BY605" s="79">
        <v>0</v>
      </c>
      <c r="BZ605" s="79">
        <v>0</v>
      </c>
      <c r="CA605" s="79">
        <v>0</v>
      </c>
      <c r="CB605" s="79">
        <v>0</v>
      </c>
      <c r="CC605" s="79">
        <v>0</v>
      </c>
      <c r="CD605" s="79">
        <v>0</v>
      </c>
      <c r="CE605" s="79">
        <v>0</v>
      </c>
      <c r="CF605" s="79">
        <v>0</v>
      </c>
      <c r="CG605" s="79">
        <v>0</v>
      </c>
      <c r="CH605" s="79">
        <v>0</v>
      </c>
      <c r="CI605" s="81">
        <f t="shared" si="58"/>
        <v>-1</v>
      </c>
      <c r="CJ605" s="260">
        <f t="shared" si="57"/>
        <v>-1</v>
      </c>
      <c r="CK605" s="260">
        <f t="shared" si="55"/>
        <v>-1</v>
      </c>
      <c r="CL605" s="260">
        <f t="shared" si="56"/>
        <v>-1</v>
      </c>
      <c r="CM605" s="83">
        <v>9</v>
      </c>
      <c r="CN605" s="254" t="s">
        <v>4965</v>
      </c>
      <c r="CO605" s="140" t="s">
        <v>4965</v>
      </c>
      <c r="CP605" s="258" t="s">
        <v>4965</v>
      </c>
      <c r="CQ605" s="86" t="s">
        <v>4965</v>
      </c>
      <c r="CR605" s="85" t="s">
        <v>4965</v>
      </c>
      <c r="CS605" s="85" t="s">
        <v>4965</v>
      </c>
      <c r="CT605" s="85" t="s">
        <v>4965</v>
      </c>
      <c r="CU605" s="86"/>
    </row>
    <row r="606" spans="1:99" s="363" customFormat="1" ht="12" customHeight="1" x14ac:dyDescent="0.2">
      <c r="A606" s="31" t="s">
        <v>1460</v>
      </c>
      <c r="B606" s="125" t="s">
        <v>1542</v>
      </c>
      <c r="C606" s="114" t="s">
        <v>1432</v>
      </c>
      <c r="D606" s="114" t="s">
        <v>1432</v>
      </c>
      <c r="E606" s="117" t="s">
        <v>1432</v>
      </c>
      <c r="F606" s="114" t="s">
        <v>1543</v>
      </c>
      <c r="G606" s="114" t="s">
        <v>200</v>
      </c>
      <c r="H606" s="114" t="s">
        <v>1885</v>
      </c>
      <c r="I606" s="114" t="s">
        <v>1544</v>
      </c>
      <c r="J606" s="114">
        <v>525215</v>
      </c>
      <c r="K606" s="114">
        <v>173947</v>
      </c>
      <c r="L606" s="177" t="s">
        <v>3087</v>
      </c>
      <c r="M606" s="99" t="s">
        <v>1432</v>
      </c>
      <c r="N606" s="99" t="s">
        <v>1432</v>
      </c>
      <c r="O606" s="114">
        <v>1</v>
      </c>
      <c r="P606" s="114">
        <v>1</v>
      </c>
      <c r="Q606" s="115">
        <v>0</v>
      </c>
      <c r="R606" s="114" t="s">
        <v>1545</v>
      </c>
      <c r="S606" s="114" t="s">
        <v>1438</v>
      </c>
      <c r="T606" s="99" t="s">
        <v>3150</v>
      </c>
      <c r="U606" s="116">
        <v>41235</v>
      </c>
      <c r="V606" s="114" t="s">
        <v>1439</v>
      </c>
      <c r="W606" s="99" t="s">
        <v>1432</v>
      </c>
      <c r="X606" s="114" t="s">
        <v>1442</v>
      </c>
      <c r="Y606" s="114" t="s">
        <v>2722</v>
      </c>
      <c r="Z606" s="114" t="s">
        <v>1444</v>
      </c>
      <c r="AA606" s="114" t="s">
        <v>1136</v>
      </c>
      <c r="AB606" s="387">
        <v>1.0999999999999999E-2</v>
      </c>
      <c r="AC606" s="111" t="s">
        <v>1432</v>
      </c>
      <c r="AD606" s="112" t="s">
        <v>1432</v>
      </c>
      <c r="AE606" s="157" t="s">
        <v>3063</v>
      </c>
      <c r="AF606" s="117" t="s">
        <v>1445</v>
      </c>
      <c r="AG606" s="118"/>
      <c r="AH606" s="117">
        <v>0</v>
      </c>
      <c r="AI606" s="117">
        <v>0</v>
      </c>
      <c r="AJ606" s="117">
        <v>0</v>
      </c>
      <c r="AK606" s="117">
        <v>0</v>
      </c>
      <c r="AL606" s="117">
        <v>0</v>
      </c>
      <c r="AM606" s="117">
        <v>0</v>
      </c>
      <c r="AN606" s="117">
        <v>0</v>
      </c>
      <c r="AO606" s="117">
        <v>0</v>
      </c>
      <c r="AP606" s="117">
        <v>0</v>
      </c>
      <c r="AQ606" s="117">
        <v>0</v>
      </c>
      <c r="AR606" s="117">
        <v>0</v>
      </c>
      <c r="AS606" s="117">
        <v>0</v>
      </c>
      <c r="AT606" s="117">
        <v>0</v>
      </c>
      <c r="AU606" s="117">
        <v>0</v>
      </c>
      <c r="AV606" s="117">
        <v>0</v>
      </c>
      <c r="AW606" s="117">
        <v>0</v>
      </c>
      <c r="AX606" s="117">
        <v>0</v>
      </c>
      <c r="AY606" s="117">
        <v>0</v>
      </c>
      <c r="AZ606" s="117">
        <v>0</v>
      </c>
      <c r="BA606" s="117">
        <v>0</v>
      </c>
      <c r="BB606" s="117">
        <v>0</v>
      </c>
      <c r="BC606" s="117">
        <v>0</v>
      </c>
      <c r="BD606" s="117">
        <v>0</v>
      </c>
      <c r="BE606" s="117">
        <v>0</v>
      </c>
      <c r="BF606" s="117">
        <v>0</v>
      </c>
      <c r="BG606" s="117">
        <v>0</v>
      </c>
      <c r="BH606" s="117">
        <v>0</v>
      </c>
      <c r="BI606" s="117">
        <v>0</v>
      </c>
      <c r="BJ606" s="117">
        <v>0</v>
      </c>
      <c r="BK606" s="117">
        <v>0</v>
      </c>
      <c r="BL606" s="400"/>
      <c r="BM606" s="179">
        <f>Q606</f>
        <v>0</v>
      </c>
      <c r="BN606" s="79">
        <v>0</v>
      </c>
      <c r="BO606" s="237">
        <v>0</v>
      </c>
      <c r="BP606" s="79">
        <v>0</v>
      </c>
      <c r="BQ606" s="79">
        <v>0</v>
      </c>
      <c r="BR606" s="79">
        <v>0</v>
      </c>
      <c r="BS606" s="244">
        <v>0</v>
      </c>
      <c r="BT606" s="79">
        <v>0</v>
      </c>
      <c r="BU606" s="79">
        <v>0</v>
      </c>
      <c r="BV606" s="79">
        <v>0</v>
      </c>
      <c r="BW606" s="79">
        <v>0</v>
      </c>
      <c r="BX606" s="79">
        <v>0</v>
      </c>
      <c r="BY606" s="79">
        <v>0</v>
      </c>
      <c r="BZ606" s="79">
        <v>0</v>
      </c>
      <c r="CA606" s="79">
        <v>0</v>
      </c>
      <c r="CB606" s="79">
        <v>0</v>
      </c>
      <c r="CC606" s="79">
        <v>0</v>
      </c>
      <c r="CD606" s="79">
        <v>0</v>
      </c>
      <c r="CE606" s="79">
        <v>0</v>
      </c>
      <c r="CF606" s="79">
        <v>0</v>
      </c>
      <c r="CG606" s="79">
        <v>0</v>
      </c>
      <c r="CH606" s="79">
        <v>0</v>
      </c>
      <c r="CI606" s="81">
        <f t="shared" si="58"/>
        <v>0</v>
      </c>
      <c r="CJ606" s="131">
        <f t="shared" si="57"/>
        <v>0</v>
      </c>
      <c r="CK606" s="131">
        <f t="shared" si="55"/>
        <v>0</v>
      </c>
      <c r="CL606" s="131">
        <f t="shared" si="56"/>
        <v>0</v>
      </c>
      <c r="CM606" s="83">
        <v>9</v>
      </c>
      <c r="CN606" s="254" t="s">
        <v>4965</v>
      </c>
      <c r="CO606" s="140" t="s">
        <v>4965</v>
      </c>
      <c r="CP606" s="258" t="s">
        <v>4965</v>
      </c>
      <c r="CQ606" s="86" t="s">
        <v>4965</v>
      </c>
      <c r="CR606" s="85" t="s">
        <v>4965</v>
      </c>
      <c r="CS606" s="85" t="s">
        <v>4965</v>
      </c>
      <c r="CT606" s="85" t="s">
        <v>4965</v>
      </c>
      <c r="CU606" s="86"/>
    </row>
    <row r="607" spans="1:99" s="367" customFormat="1" ht="12" customHeight="1" x14ac:dyDescent="0.2">
      <c r="A607" s="31" t="s">
        <v>1460</v>
      </c>
      <c r="B607" s="114" t="s">
        <v>1547</v>
      </c>
      <c r="C607" s="114" t="s">
        <v>1432</v>
      </c>
      <c r="D607" s="114" t="s">
        <v>1432</v>
      </c>
      <c r="E607" s="117" t="s">
        <v>1548</v>
      </c>
      <c r="F607" s="114" t="s">
        <v>1549</v>
      </c>
      <c r="G607" s="114" t="s">
        <v>1550</v>
      </c>
      <c r="H607" s="114" t="s">
        <v>1885</v>
      </c>
      <c r="I607" s="114" t="s">
        <v>1551</v>
      </c>
      <c r="J607" s="114">
        <v>527175</v>
      </c>
      <c r="K607" s="114">
        <v>173907</v>
      </c>
      <c r="L607" s="177" t="s">
        <v>3089</v>
      </c>
      <c r="M607" s="99" t="s">
        <v>1432</v>
      </c>
      <c r="N607" s="99" t="s">
        <v>1432</v>
      </c>
      <c r="O607" s="114">
        <v>6</v>
      </c>
      <c r="P607" s="114">
        <v>3</v>
      </c>
      <c r="Q607" s="115">
        <v>-3</v>
      </c>
      <c r="R607" s="114" t="s">
        <v>1552</v>
      </c>
      <c r="S607" s="114" t="s">
        <v>1438</v>
      </c>
      <c r="T607" s="99" t="s">
        <v>1553</v>
      </c>
      <c r="U607" s="116">
        <v>41318</v>
      </c>
      <c r="V607" s="114" t="s">
        <v>1439</v>
      </c>
      <c r="W607" s="99" t="s">
        <v>1432</v>
      </c>
      <c r="X607" s="114" t="s">
        <v>1442</v>
      </c>
      <c r="Y607" s="114" t="s">
        <v>1443</v>
      </c>
      <c r="Z607" s="114" t="s">
        <v>1444</v>
      </c>
      <c r="AA607" s="114" t="s">
        <v>2713</v>
      </c>
      <c r="AB607" s="387">
        <v>7.9000000000000001E-2</v>
      </c>
      <c r="AC607" s="111" t="s">
        <v>1432</v>
      </c>
      <c r="AD607" s="112" t="s">
        <v>1432</v>
      </c>
      <c r="AE607" s="157" t="s">
        <v>3063</v>
      </c>
      <c r="AF607" s="117" t="s">
        <v>1445</v>
      </c>
      <c r="AG607" s="118"/>
      <c r="AH607" s="117">
        <v>0</v>
      </c>
      <c r="AI607" s="117">
        <v>3</v>
      </c>
      <c r="AJ607" s="117">
        <v>0</v>
      </c>
      <c r="AK607" s="117">
        <v>0</v>
      </c>
      <c r="AL607" s="117">
        <v>-6</v>
      </c>
      <c r="AM607" s="117">
        <v>0</v>
      </c>
      <c r="AN607" s="117">
        <v>0</v>
      </c>
      <c r="AO607" s="117">
        <v>3</v>
      </c>
      <c r="AP607" s="117">
        <v>0</v>
      </c>
      <c r="AQ607" s="117">
        <v>0</v>
      </c>
      <c r="AR607" s="117">
        <v>0</v>
      </c>
      <c r="AS607" s="117">
        <v>-6</v>
      </c>
      <c r="AT607" s="117">
        <v>0</v>
      </c>
      <c r="AU607" s="117">
        <v>0</v>
      </c>
      <c r="AV607" s="117">
        <v>0</v>
      </c>
      <c r="AW607" s="117">
        <v>0</v>
      </c>
      <c r="AX607" s="117">
        <v>0</v>
      </c>
      <c r="AY607" s="117">
        <v>0</v>
      </c>
      <c r="AZ607" s="117">
        <v>0</v>
      </c>
      <c r="BA607" s="117">
        <v>0</v>
      </c>
      <c r="BB607" s="117">
        <v>0</v>
      </c>
      <c r="BC607" s="117">
        <v>3</v>
      </c>
      <c r="BD607" s="117">
        <v>0</v>
      </c>
      <c r="BE607" s="117">
        <v>0</v>
      </c>
      <c r="BF607" s="117">
        <v>0</v>
      </c>
      <c r="BG607" s="117">
        <v>0</v>
      </c>
      <c r="BH607" s="117">
        <v>0</v>
      </c>
      <c r="BI607" s="117">
        <v>0</v>
      </c>
      <c r="BJ607" s="117">
        <v>0</v>
      </c>
      <c r="BK607" s="117">
        <v>0</v>
      </c>
      <c r="BL607" s="120" t="s">
        <v>4490</v>
      </c>
      <c r="BM607" s="98">
        <v>0</v>
      </c>
      <c r="BN607" s="79">
        <v>0</v>
      </c>
      <c r="BO607" s="241">
        <v>-0.6</v>
      </c>
      <c r="BP607" s="133">
        <v>-0.6</v>
      </c>
      <c r="BQ607" s="133">
        <v>-0.6</v>
      </c>
      <c r="BR607" s="133">
        <v>-0.6</v>
      </c>
      <c r="BS607" s="243">
        <v>-0.6</v>
      </c>
      <c r="BT607" s="79">
        <v>0</v>
      </c>
      <c r="BU607" s="79">
        <v>0</v>
      </c>
      <c r="BV607" s="79">
        <v>0</v>
      </c>
      <c r="BW607" s="79">
        <v>0</v>
      </c>
      <c r="BX607" s="79">
        <v>0</v>
      </c>
      <c r="BY607" s="79">
        <v>0</v>
      </c>
      <c r="BZ607" s="79">
        <v>0</v>
      </c>
      <c r="CA607" s="79">
        <v>0</v>
      </c>
      <c r="CB607" s="79">
        <v>0</v>
      </c>
      <c r="CC607" s="79">
        <v>0</v>
      </c>
      <c r="CD607" s="79">
        <v>0</v>
      </c>
      <c r="CE607" s="79">
        <v>0</v>
      </c>
      <c r="CF607" s="79">
        <v>0</v>
      </c>
      <c r="CG607" s="79">
        <v>0</v>
      </c>
      <c r="CH607" s="79">
        <v>0</v>
      </c>
      <c r="CI607" s="81">
        <f t="shared" si="58"/>
        <v>-3</v>
      </c>
      <c r="CJ607" s="260">
        <f t="shared" si="57"/>
        <v>-3</v>
      </c>
      <c r="CK607" s="260">
        <f t="shared" si="55"/>
        <v>-3</v>
      </c>
      <c r="CL607" s="260">
        <f t="shared" si="56"/>
        <v>-3</v>
      </c>
      <c r="CM607" s="83">
        <v>4</v>
      </c>
      <c r="CN607" s="254" t="s">
        <v>4965</v>
      </c>
      <c r="CO607" s="140" t="s">
        <v>4965</v>
      </c>
      <c r="CP607" s="258" t="s">
        <v>4965</v>
      </c>
      <c r="CQ607" s="86" t="s">
        <v>4965</v>
      </c>
      <c r="CR607" s="85" t="s">
        <v>4965</v>
      </c>
      <c r="CS607" s="85" t="s">
        <v>4965</v>
      </c>
      <c r="CT607" s="85" t="s">
        <v>4965</v>
      </c>
      <c r="CU607" s="181"/>
    </row>
    <row r="608" spans="1:99" s="363" customFormat="1" ht="12" customHeight="1" x14ac:dyDescent="0.2">
      <c r="A608" s="31" t="s">
        <v>1460</v>
      </c>
      <c r="B608" s="114" t="s">
        <v>1555</v>
      </c>
      <c r="C608" s="114" t="s">
        <v>1432</v>
      </c>
      <c r="D608" s="114" t="s">
        <v>1432</v>
      </c>
      <c r="E608" s="117" t="s">
        <v>1432</v>
      </c>
      <c r="F608" s="114" t="s">
        <v>1556</v>
      </c>
      <c r="G608" s="114" t="s">
        <v>1557</v>
      </c>
      <c r="H608" s="114" t="s">
        <v>1885</v>
      </c>
      <c r="I608" s="114" t="s">
        <v>1558</v>
      </c>
      <c r="J608" s="114">
        <v>526836</v>
      </c>
      <c r="K608" s="114">
        <v>173324</v>
      </c>
      <c r="L608" s="177" t="s">
        <v>3089</v>
      </c>
      <c r="M608" s="99" t="s">
        <v>1432</v>
      </c>
      <c r="N608" s="99" t="s">
        <v>1432</v>
      </c>
      <c r="O608" s="114">
        <v>2</v>
      </c>
      <c r="P608" s="114">
        <v>1</v>
      </c>
      <c r="Q608" s="115">
        <v>-1</v>
      </c>
      <c r="R608" s="114" t="s">
        <v>1559</v>
      </c>
      <c r="S608" s="114" t="s">
        <v>1438</v>
      </c>
      <c r="T608" s="99" t="s">
        <v>240</v>
      </c>
      <c r="U608" s="116">
        <v>41248</v>
      </c>
      <c r="V608" s="114" t="s">
        <v>1439</v>
      </c>
      <c r="W608" s="99" t="s">
        <v>1432</v>
      </c>
      <c r="X608" s="114" t="s">
        <v>1442</v>
      </c>
      <c r="Y608" s="114" t="s">
        <v>1453</v>
      </c>
      <c r="Z608" s="114" t="s">
        <v>1444</v>
      </c>
      <c r="AA608" s="114" t="s">
        <v>4207</v>
      </c>
      <c r="AB608" s="387">
        <v>2.8000000000000001E-2</v>
      </c>
      <c r="AC608" s="111" t="s">
        <v>1432</v>
      </c>
      <c r="AD608" s="112" t="s">
        <v>1432</v>
      </c>
      <c r="AE608" s="157" t="s">
        <v>3063</v>
      </c>
      <c r="AF608" s="117" t="s">
        <v>1445</v>
      </c>
      <c r="AG608" s="118"/>
      <c r="AH608" s="117">
        <v>0</v>
      </c>
      <c r="AI608" s="117">
        <v>0</v>
      </c>
      <c r="AJ608" s="117">
        <v>0</v>
      </c>
      <c r="AK608" s="117">
        <v>0</v>
      </c>
      <c r="AL608" s="117">
        <v>0</v>
      </c>
      <c r="AM608" s="117">
        <v>-2</v>
      </c>
      <c r="AN608" s="117">
        <v>0</v>
      </c>
      <c r="AO608" s="117">
        <v>1</v>
      </c>
      <c r="AP608" s="117">
        <v>0</v>
      </c>
      <c r="AQ608" s="117">
        <v>0</v>
      </c>
      <c r="AR608" s="117">
        <v>0</v>
      </c>
      <c r="AS608" s="117">
        <v>0</v>
      </c>
      <c r="AT608" s="117">
        <v>-2</v>
      </c>
      <c r="AU608" s="117">
        <v>0</v>
      </c>
      <c r="AV608" s="117">
        <v>0</v>
      </c>
      <c r="AW608" s="117">
        <v>0</v>
      </c>
      <c r="AX608" s="117">
        <v>0</v>
      </c>
      <c r="AY608" s="117">
        <v>0</v>
      </c>
      <c r="AZ608" s="117">
        <v>0</v>
      </c>
      <c r="BA608" s="117">
        <v>0</v>
      </c>
      <c r="BB608" s="117">
        <v>0</v>
      </c>
      <c r="BC608" s="117">
        <v>1</v>
      </c>
      <c r="BD608" s="117">
        <v>0</v>
      </c>
      <c r="BE608" s="117">
        <v>0</v>
      </c>
      <c r="BF608" s="117">
        <v>0</v>
      </c>
      <c r="BG608" s="117">
        <v>0</v>
      </c>
      <c r="BH608" s="117">
        <v>0</v>
      </c>
      <c r="BI608" s="117">
        <v>0</v>
      </c>
      <c r="BJ608" s="117">
        <v>0</v>
      </c>
      <c r="BK608" s="117">
        <v>0</v>
      </c>
      <c r="BL608" s="120" t="s">
        <v>4490</v>
      </c>
      <c r="BM608" s="98">
        <v>0</v>
      </c>
      <c r="BN608" s="79">
        <v>0</v>
      </c>
      <c r="BO608" s="241">
        <v>-0.25</v>
      </c>
      <c r="BP608" s="133">
        <v>-0.25</v>
      </c>
      <c r="BQ608" s="133">
        <v>-0.25</v>
      </c>
      <c r="BR608" s="133">
        <v>-0.25</v>
      </c>
      <c r="BS608" s="238">
        <v>0</v>
      </c>
      <c r="BT608" s="79">
        <v>0</v>
      </c>
      <c r="BU608" s="79">
        <v>0</v>
      </c>
      <c r="BV608" s="79">
        <v>0</v>
      </c>
      <c r="BW608" s="79">
        <v>0</v>
      </c>
      <c r="BX608" s="79">
        <v>0</v>
      </c>
      <c r="BY608" s="79">
        <v>0</v>
      </c>
      <c r="BZ608" s="79">
        <v>0</v>
      </c>
      <c r="CA608" s="79">
        <v>0</v>
      </c>
      <c r="CB608" s="79">
        <v>0</v>
      </c>
      <c r="CC608" s="79">
        <v>0</v>
      </c>
      <c r="CD608" s="79">
        <v>0</v>
      </c>
      <c r="CE608" s="79">
        <v>0</v>
      </c>
      <c r="CF608" s="79">
        <v>0</v>
      </c>
      <c r="CG608" s="79">
        <v>0</v>
      </c>
      <c r="CH608" s="79">
        <v>0</v>
      </c>
      <c r="CI608" s="81">
        <f t="shared" si="58"/>
        <v>-1</v>
      </c>
      <c r="CJ608" s="260">
        <f t="shared" si="57"/>
        <v>-1</v>
      </c>
      <c r="CK608" s="260">
        <f t="shared" si="55"/>
        <v>-1</v>
      </c>
      <c r="CL608" s="260">
        <f t="shared" si="56"/>
        <v>-1</v>
      </c>
      <c r="CM608" s="83">
        <v>9</v>
      </c>
      <c r="CN608" s="254" t="s">
        <v>4965</v>
      </c>
      <c r="CO608" s="140" t="s">
        <v>4965</v>
      </c>
      <c r="CP608" s="258" t="s">
        <v>4965</v>
      </c>
      <c r="CQ608" s="86" t="s">
        <v>4965</v>
      </c>
      <c r="CR608" s="85" t="s">
        <v>4965</v>
      </c>
      <c r="CS608" s="85" t="s">
        <v>4965</v>
      </c>
      <c r="CT608" s="85" t="s">
        <v>4965</v>
      </c>
      <c r="CU608" s="86"/>
    </row>
    <row r="609" spans="1:99" s="363" customFormat="1" ht="12" customHeight="1" x14ac:dyDescent="0.2">
      <c r="A609" s="31" t="s">
        <v>1460</v>
      </c>
      <c r="B609" s="114" t="s">
        <v>1560</v>
      </c>
      <c r="C609" s="114" t="s">
        <v>1432</v>
      </c>
      <c r="D609" s="114" t="s">
        <v>1432</v>
      </c>
      <c r="E609" s="117" t="s">
        <v>1561</v>
      </c>
      <c r="F609" s="114" t="s">
        <v>3266</v>
      </c>
      <c r="G609" s="114" t="s">
        <v>1562</v>
      </c>
      <c r="H609" s="114" t="s">
        <v>1435</v>
      </c>
      <c r="I609" s="114" t="s">
        <v>1563</v>
      </c>
      <c r="J609" s="114">
        <v>527391</v>
      </c>
      <c r="K609" s="114">
        <v>171805</v>
      </c>
      <c r="L609" s="177" t="s">
        <v>3069</v>
      </c>
      <c r="M609" s="99" t="s">
        <v>1432</v>
      </c>
      <c r="N609" s="99" t="s">
        <v>1432</v>
      </c>
      <c r="O609" s="114">
        <v>0</v>
      </c>
      <c r="P609" s="114">
        <v>2</v>
      </c>
      <c r="Q609" s="115">
        <v>2</v>
      </c>
      <c r="R609" s="114" t="s">
        <v>1564</v>
      </c>
      <c r="S609" s="114" t="s">
        <v>1438</v>
      </c>
      <c r="T609" s="99" t="s">
        <v>1565</v>
      </c>
      <c r="U609" s="116">
        <v>41618</v>
      </c>
      <c r="V609" s="114" t="s">
        <v>1439</v>
      </c>
      <c r="W609" s="99" t="s">
        <v>1432</v>
      </c>
      <c r="X609" s="114" t="s">
        <v>1442</v>
      </c>
      <c r="Y609" s="114" t="s">
        <v>1443</v>
      </c>
      <c r="Z609" s="114" t="s">
        <v>1444</v>
      </c>
      <c r="AA609" s="114" t="s">
        <v>2713</v>
      </c>
      <c r="AB609" s="387">
        <v>1.7999999999999999E-2</v>
      </c>
      <c r="AC609" s="111" t="s">
        <v>1432</v>
      </c>
      <c r="AD609" s="112" t="s">
        <v>1432</v>
      </c>
      <c r="AE609" s="157" t="s">
        <v>3063</v>
      </c>
      <c r="AF609" s="117" t="s">
        <v>1445</v>
      </c>
      <c r="AG609" s="118"/>
      <c r="AH609" s="117">
        <v>2</v>
      </c>
      <c r="AI609" s="117">
        <v>2</v>
      </c>
      <c r="AJ609" s="117">
        <v>0</v>
      </c>
      <c r="AK609" s="117">
        <v>0</v>
      </c>
      <c r="AL609" s="117">
        <v>0</v>
      </c>
      <c r="AM609" s="117">
        <v>0</v>
      </c>
      <c r="AN609" s="117">
        <v>2</v>
      </c>
      <c r="AO609" s="117">
        <v>0</v>
      </c>
      <c r="AP609" s="117">
        <v>0</v>
      </c>
      <c r="AQ609" s="117">
        <v>0</v>
      </c>
      <c r="AR609" s="117">
        <v>0</v>
      </c>
      <c r="AS609" s="117">
        <v>0</v>
      </c>
      <c r="AT609" s="117">
        <v>0</v>
      </c>
      <c r="AU609" s="117">
        <v>0</v>
      </c>
      <c r="AV609" s="117">
        <v>0</v>
      </c>
      <c r="AW609" s="117">
        <v>0</v>
      </c>
      <c r="AX609" s="117">
        <v>0</v>
      </c>
      <c r="AY609" s="117">
        <v>0</v>
      </c>
      <c r="AZ609" s="117">
        <v>0</v>
      </c>
      <c r="BA609" s="117">
        <v>0</v>
      </c>
      <c r="BB609" s="117">
        <v>2</v>
      </c>
      <c r="BC609" s="117">
        <v>0</v>
      </c>
      <c r="BD609" s="117">
        <v>0</v>
      </c>
      <c r="BE609" s="117">
        <v>0</v>
      </c>
      <c r="BF609" s="117">
        <v>0</v>
      </c>
      <c r="BG609" s="117">
        <v>0</v>
      </c>
      <c r="BH609" s="117">
        <v>0</v>
      </c>
      <c r="BI609" s="117">
        <v>0</v>
      </c>
      <c r="BJ609" s="117">
        <v>0</v>
      </c>
      <c r="BK609" s="117">
        <v>0</v>
      </c>
      <c r="BL609" s="120" t="s">
        <v>4490</v>
      </c>
      <c r="BM609" s="98">
        <v>0</v>
      </c>
      <c r="BN609" s="79">
        <v>0</v>
      </c>
      <c r="BO609" s="241">
        <v>0.4</v>
      </c>
      <c r="BP609" s="133">
        <v>0.4</v>
      </c>
      <c r="BQ609" s="133">
        <v>0.4</v>
      </c>
      <c r="BR609" s="133">
        <v>0.4</v>
      </c>
      <c r="BS609" s="243">
        <v>0.4</v>
      </c>
      <c r="BT609" s="79">
        <v>0</v>
      </c>
      <c r="BU609" s="79">
        <v>0</v>
      </c>
      <c r="BV609" s="79">
        <v>0</v>
      </c>
      <c r="BW609" s="79">
        <v>0</v>
      </c>
      <c r="BX609" s="79">
        <v>0</v>
      </c>
      <c r="BY609" s="79">
        <v>0</v>
      </c>
      <c r="BZ609" s="79">
        <v>0</v>
      </c>
      <c r="CA609" s="79">
        <v>0</v>
      </c>
      <c r="CB609" s="79">
        <v>0</v>
      </c>
      <c r="CC609" s="79">
        <v>0</v>
      </c>
      <c r="CD609" s="79">
        <v>0</v>
      </c>
      <c r="CE609" s="79">
        <v>0</v>
      </c>
      <c r="CF609" s="79">
        <v>0</v>
      </c>
      <c r="CG609" s="79">
        <v>0</v>
      </c>
      <c r="CH609" s="79">
        <v>0</v>
      </c>
      <c r="CI609" s="81">
        <f t="shared" si="58"/>
        <v>2</v>
      </c>
      <c r="CJ609" s="260">
        <f t="shared" si="57"/>
        <v>2</v>
      </c>
      <c r="CK609" s="260">
        <f t="shared" si="55"/>
        <v>2</v>
      </c>
      <c r="CL609" s="260">
        <f t="shared" si="56"/>
        <v>2</v>
      </c>
      <c r="CM609" s="83">
        <v>4</v>
      </c>
      <c r="CN609" s="254" t="s">
        <v>4965</v>
      </c>
      <c r="CO609" s="140" t="s">
        <v>4965</v>
      </c>
      <c r="CP609" s="258" t="s">
        <v>4965</v>
      </c>
      <c r="CQ609" s="86" t="s">
        <v>4965</v>
      </c>
      <c r="CR609" s="85" t="s">
        <v>4965</v>
      </c>
      <c r="CS609" s="85" t="s">
        <v>4965</v>
      </c>
      <c r="CT609" s="85" t="s">
        <v>4965</v>
      </c>
      <c r="CU609" s="86"/>
    </row>
    <row r="610" spans="1:99" s="363" customFormat="1" ht="12" customHeight="1" x14ac:dyDescent="0.2">
      <c r="A610" s="31" t="s">
        <v>1460</v>
      </c>
      <c r="B610" s="114" t="s">
        <v>1566</v>
      </c>
      <c r="C610" s="114" t="s">
        <v>1432</v>
      </c>
      <c r="D610" s="114" t="s">
        <v>1432</v>
      </c>
      <c r="E610" s="117" t="s">
        <v>1432</v>
      </c>
      <c r="F610" s="114" t="s">
        <v>2516</v>
      </c>
      <c r="G610" s="114" t="s">
        <v>1567</v>
      </c>
      <c r="H610" s="114" t="s">
        <v>1458</v>
      </c>
      <c r="I610" s="114" t="s">
        <v>1568</v>
      </c>
      <c r="J610" s="114">
        <v>523258</v>
      </c>
      <c r="K610" s="114">
        <v>175918</v>
      </c>
      <c r="L610" s="177" t="s">
        <v>3088</v>
      </c>
      <c r="M610" s="99" t="s">
        <v>1432</v>
      </c>
      <c r="N610" s="99" t="s">
        <v>1432</v>
      </c>
      <c r="O610" s="114">
        <v>0</v>
      </c>
      <c r="P610" s="114">
        <v>4</v>
      </c>
      <c r="Q610" s="115">
        <v>4</v>
      </c>
      <c r="R610" s="114" t="s">
        <v>2834</v>
      </c>
      <c r="S610" s="114" t="s">
        <v>1438</v>
      </c>
      <c r="T610" s="99" t="s">
        <v>2835</v>
      </c>
      <c r="U610" s="116">
        <v>41404</v>
      </c>
      <c r="V610" s="114" t="s">
        <v>1439</v>
      </c>
      <c r="W610" s="99" t="s">
        <v>1432</v>
      </c>
      <c r="X610" s="114" t="s">
        <v>1442</v>
      </c>
      <c r="Y610" s="114" t="s">
        <v>1443</v>
      </c>
      <c r="Z610" s="114" t="s">
        <v>1444</v>
      </c>
      <c r="AA610" s="114" t="s">
        <v>3894</v>
      </c>
      <c r="AB610" s="387">
        <v>1.9E-2</v>
      </c>
      <c r="AC610" s="111" t="s">
        <v>1432</v>
      </c>
      <c r="AD610" s="112" t="s">
        <v>1432</v>
      </c>
      <c r="AE610" s="157" t="s">
        <v>3063</v>
      </c>
      <c r="AF610" s="117" t="s">
        <v>1445</v>
      </c>
      <c r="AG610" s="118"/>
      <c r="AH610" s="117">
        <v>0</v>
      </c>
      <c r="AI610" s="117">
        <v>0</v>
      </c>
      <c r="AJ610" s="117">
        <v>1</v>
      </c>
      <c r="AK610" s="117">
        <v>0</v>
      </c>
      <c r="AL610" s="117">
        <v>3</v>
      </c>
      <c r="AM610" s="117">
        <v>0</v>
      </c>
      <c r="AN610" s="117">
        <v>0</v>
      </c>
      <c r="AO610" s="117">
        <v>0</v>
      </c>
      <c r="AP610" s="117">
        <v>0</v>
      </c>
      <c r="AQ610" s="117">
        <v>1</v>
      </c>
      <c r="AR610" s="117">
        <v>0</v>
      </c>
      <c r="AS610" s="117">
        <v>3</v>
      </c>
      <c r="AT610" s="117">
        <v>0</v>
      </c>
      <c r="AU610" s="117">
        <v>0</v>
      </c>
      <c r="AV610" s="117">
        <v>0</v>
      </c>
      <c r="AW610" s="117">
        <v>0</v>
      </c>
      <c r="AX610" s="117">
        <v>0</v>
      </c>
      <c r="AY610" s="117">
        <v>0</v>
      </c>
      <c r="AZ610" s="117">
        <v>0</v>
      </c>
      <c r="BA610" s="117">
        <v>0</v>
      </c>
      <c r="BB610" s="117">
        <v>0</v>
      </c>
      <c r="BC610" s="117">
        <v>0</v>
      </c>
      <c r="BD610" s="117">
        <v>0</v>
      </c>
      <c r="BE610" s="117">
        <v>0</v>
      </c>
      <c r="BF610" s="117">
        <v>0</v>
      </c>
      <c r="BG610" s="117">
        <v>0</v>
      </c>
      <c r="BH610" s="117">
        <v>0</v>
      </c>
      <c r="BI610" s="117">
        <v>0</v>
      </c>
      <c r="BJ610" s="117">
        <v>0</v>
      </c>
      <c r="BK610" s="117">
        <v>0</v>
      </c>
      <c r="BL610" s="120" t="s">
        <v>4490</v>
      </c>
      <c r="BM610" s="98">
        <v>0</v>
      </c>
      <c r="BN610" s="79">
        <v>0</v>
      </c>
      <c r="BO610" s="241">
        <v>0.8</v>
      </c>
      <c r="BP610" s="133">
        <v>0.8</v>
      </c>
      <c r="BQ610" s="133">
        <v>0.8</v>
      </c>
      <c r="BR610" s="133">
        <v>0.8</v>
      </c>
      <c r="BS610" s="243">
        <v>0.8</v>
      </c>
      <c r="BT610" s="79">
        <v>0</v>
      </c>
      <c r="BU610" s="79">
        <v>0</v>
      </c>
      <c r="BV610" s="79">
        <v>0</v>
      </c>
      <c r="BW610" s="79">
        <v>0</v>
      </c>
      <c r="BX610" s="79">
        <v>0</v>
      </c>
      <c r="BY610" s="79">
        <v>0</v>
      </c>
      <c r="BZ610" s="79">
        <v>0</v>
      </c>
      <c r="CA610" s="79">
        <v>0</v>
      </c>
      <c r="CB610" s="79">
        <v>0</v>
      </c>
      <c r="CC610" s="79">
        <v>0</v>
      </c>
      <c r="CD610" s="79">
        <v>0</v>
      </c>
      <c r="CE610" s="79">
        <v>0</v>
      </c>
      <c r="CF610" s="79">
        <v>0</v>
      </c>
      <c r="CG610" s="79">
        <v>0</v>
      </c>
      <c r="CH610" s="79">
        <v>0</v>
      </c>
      <c r="CI610" s="81">
        <f t="shared" si="58"/>
        <v>4</v>
      </c>
      <c r="CJ610" s="260">
        <f t="shared" si="57"/>
        <v>4</v>
      </c>
      <c r="CK610" s="260">
        <f t="shared" si="55"/>
        <v>4</v>
      </c>
      <c r="CL610" s="260">
        <f t="shared" si="56"/>
        <v>4</v>
      </c>
      <c r="CM610" s="83">
        <v>4</v>
      </c>
      <c r="CN610" s="254" t="s">
        <v>4965</v>
      </c>
      <c r="CO610" s="140" t="s">
        <v>4965</v>
      </c>
      <c r="CP610" s="258" t="s">
        <v>4965</v>
      </c>
      <c r="CQ610" s="86" t="s">
        <v>4965</v>
      </c>
      <c r="CR610" s="85" t="s">
        <v>4965</v>
      </c>
      <c r="CS610" s="85" t="s">
        <v>4965</v>
      </c>
      <c r="CT610" s="85" t="s">
        <v>4965</v>
      </c>
      <c r="CU610" s="86"/>
    </row>
    <row r="611" spans="1:99" s="363" customFormat="1" ht="12" customHeight="1" x14ac:dyDescent="0.2">
      <c r="A611" s="31" t="s">
        <v>1460</v>
      </c>
      <c r="B611" s="114" t="s">
        <v>2836</v>
      </c>
      <c r="C611" s="114" t="s">
        <v>1432</v>
      </c>
      <c r="D611" s="114" t="s">
        <v>1432</v>
      </c>
      <c r="E611" s="117" t="s">
        <v>1432</v>
      </c>
      <c r="F611" s="114" t="s">
        <v>2516</v>
      </c>
      <c r="G611" s="114" t="s">
        <v>2837</v>
      </c>
      <c r="H611" s="114" t="s">
        <v>2524</v>
      </c>
      <c r="I611" s="114" t="s">
        <v>2838</v>
      </c>
      <c r="J611" s="114">
        <v>529423</v>
      </c>
      <c r="K611" s="114">
        <v>170939</v>
      </c>
      <c r="L611" s="177" t="s">
        <v>3081</v>
      </c>
      <c r="M611" s="99" t="s">
        <v>1432</v>
      </c>
      <c r="N611" s="99" t="s">
        <v>1432</v>
      </c>
      <c r="O611" s="114">
        <v>2</v>
      </c>
      <c r="P611" s="114">
        <v>2</v>
      </c>
      <c r="Q611" s="115">
        <v>0</v>
      </c>
      <c r="R611" s="114" t="s">
        <v>2839</v>
      </c>
      <c r="S611" s="114" t="s">
        <v>1574</v>
      </c>
      <c r="T611" s="99" t="s">
        <v>2840</v>
      </c>
      <c r="U611" s="116">
        <v>41235</v>
      </c>
      <c r="V611" s="114" t="s">
        <v>1439</v>
      </c>
      <c r="W611" s="99" t="s">
        <v>1432</v>
      </c>
      <c r="X611" s="114" t="s">
        <v>1442</v>
      </c>
      <c r="Y611" s="114" t="s">
        <v>1453</v>
      </c>
      <c r="Z611" s="114" t="s">
        <v>1444</v>
      </c>
      <c r="AA611" s="114" t="s">
        <v>1454</v>
      </c>
      <c r="AB611" s="387">
        <v>2.5000000000000001E-2</v>
      </c>
      <c r="AC611" s="111" t="s">
        <v>1432</v>
      </c>
      <c r="AD611" s="112" t="s">
        <v>1432</v>
      </c>
      <c r="AE611" s="157" t="s">
        <v>3063</v>
      </c>
      <c r="AF611" s="117" t="s">
        <v>1445</v>
      </c>
      <c r="AG611" s="118"/>
      <c r="AH611" s="117">
        <v>0</v>
      </c>
      <c r="AI611" s="117">
        <v>0</v>
      </c>
      <c r="AJ611" s="117">
        <v>0</v>
      </c>
      <c r="AK611" s="117">
        <v>0</v>
      </c>
      <c r="AL611" s="117">
        <v>0</v>
      </c>
      <c r="AM611" s="117">
        <v>0</v>
      </c>
      <c r="AN611" s="117">
        <v>0</v>
      </c>
      <c r="AO611" s="117">
        <v>0</v>
      </c>
      <c r="AP611" s="117">
        <v>0</v>
      </c>
      <c r="AQ611" s="117">
        <v>0</v>
      </c>
      <c r="AR611" s="117">
        <v>0</v>
      </c>
      <c r="AS611" s="117">
        <v>0</v>
      </c>
      <c r="AT611" s="117">
        <v>0</v>
      </c>
      <c r="AU611" s="117">
        <v>0</v>
      </c>
      <c r="AV611" s="117">
        <v>0</v>
      </c>
      <c r="AW611" s="117">
        <v>0</v>
      </c>
      <c r="AX611" s="117">
        <v>0</v>
      </c>
      <c r="AY611" s="117">
        <v>0</v>
      </c>
      <c r="AZ611" s="117">
        <v>0</v>
      </c>
      <c r="BA611" s="117">
        <v>0</v>
      </c>
      <c r="BB611" s="117">
        <v>0</v>
      </c>
      <c r="BC611" s="117">
        <v>0</v>
      </c>
      <c r="BD611" s="117">
        <v>0</v>
      </c>
      <c r="BE611" s="117">
        <v>0</v>
      </c>
      <c r="BF611" s="117">
        <v>0</v>
      </c>
      <c r="BG611" s="117">
        <v>0</v>
      </c>
      <c r="BH611" s="117">
        <v>0</v>
      </c>
      <c r="BI611" s="117">
        <v>0</v>
      </c>
      <c r="BJ611" s="117">
        <v>0</v>
      </c>
      <c r="BK611" s="117">
        <v>0</v>
      </c>
      <c r="BL611" s="400"/>
      <c r="BM611" s="179">
        <f>Q611</f>
        <v>0</v>
      </c>
      <c r="BN611" s="113">
        <v>0</v>
      </c>
      <c r="BO611" s="246">
        <v>0</v>
      </c>
      <c r="BP611" s="113">
        <v>0</v>
      </c>
      <c r="BQ611" s="113">
        <v>0</v>
      </c>
      <c r="BR611" s="113">
        <v>0</v>
      </c>
      <c r="BS611" s="238">
        <v>0</v>
      </c>
      <c r="BT611" s="79">
        <v>0</v>
      </c>
      <c r="BU611" s="79">
        <v>0</v>
      </c>
      <c r="BV611" s="79">
        <v>0</v>
      </c>
      <c r="BW611" s="79">
        <v>0</v>
      </c>
      <c r="BX611" s="79">
        <v>0</v>
      </c>
      <c r="BY611" s="79">
        <v>0</v>
      </c>
      <c r="BZ611" s="79">
        <v>0</v>
      </c>
      <c r="CA611" s="79">
        <v>0</v>
      </c>
      <c r="CB611" s="79">
        <v>0</v>
      </c>
      <c r="CC611" s="79">
        <v>0</v>
      </c>
      <c r="CD611" s="79">
        <v>0</v>
      </c>
      <c r="CE611" s="79">
        <v>0</v>
      </c>
      <c r="CF611" s="79">
        <v>0</v>
      </c>
      <c r="CG611" s="79">
        <v>0</v>
      </c>
      <c r="CH611" s="79">
        <v>0</v>
      </c>
      <c r="CI611" s="81">
        <f t="shared" si="58"/>
        <v>0</v>
      </c>
      <c r="CJ611" s="131">
        <f t="shared" si="57"/>
        <v>0</v>
      </c>
      <c r="CK611" s="131">
        <f t="shared" si="55"/>
        <v>0</v>
      </c>
      <c r="CL611" s="131">
        <f t="shared" si="56"/>
        <v>0</v>
      </c>
      <c r="CM611" s="83">
        <v>9</v>
      </c>
      <c r="CN611" s="254" t="s">
        <v>4965</v>
      </c>
      <c r="CO611" s="140" t="s">
        <v>4965</v>
      </c>
      <c r="CP611" s="258" t="s">
        <v>4965</v>
      </c>
      <c r="CQ611" s="86" t="s">
        <v>4965</v>
      </c>
      <c r="CR611" s="85" t="s">
        <v>4965</v>
      </c>
      <c r="CS611" s="85" t="s">
        <v>4965</v>
      </c>
      <c r="CT611" s="85" t="s">
        <v>4965</v>
      </c>
      <c r="CU611" s="86"/>
    </row>
    <row r="612" spans="1:99" s="363" customFormat="1" ht="12" customHeight="1" x14ac:dyDescent="0.2">
      <c r="A612" s="31" t="s">
        <v>1460</v>
      </c>
      <c r="B612" s="125" t="s">
        <v>2841</v>
      </c>
      <c r="C612" s="125" t="s">
        <v>1432</v>
      </c>
      <c r="D612" s="125" t="s">
        <v>1432</v>
      </c>
      <c r="E612" s="272" t="s">
        <v>1432</v>
      </c>
      <c r="F612" s="125" t="s">
        <v>2842</v>
      </c>
      <c r="G612" s="125" t="s">
        <v>1434</v>
      </c>
      <c r="H612" s="125" t="s">
        <v>1435</v>
      </c>
      <c r="I612" s="125" t="s">
        <v>2843</v>
      </c>
      <c r="J612" s="125">
        <v>527124</v>
      </c>
      <c r="K612" s="125">
        <v>170974</v>
      </c>
      <c r="L612" s="177" t="s">
        <v>3069</v>
      </c>
      <c r="M612" s="273" t="s">
        <v>1432</v>
      </c>
      <c r="N612" s="273" t="s">
        <v>1432</v>
      </c>
      <c r="O612" s="125">
        <v>1</v>
      </c>
      <c r="P612" s="125">
        <v>1</v>
      </c>
      <c r="Q612" s="115">
        <v>0</v>
      </c>
      <c r="R612" s="125" t="s">
        <v>2844</v>
      </c>
      <c r="S612" s="125" t="s">
        <v>1574</v>
      </c>
      <c r="T612" s="273" t="s">
        <v>2845</v>
      </c>
      <c r="U612" s="274">
        <v>41194</v>
      </c>
      <c r="V612" s="125" t="s">
        <v>1439</v>
      </c>
      <c r="W612" s="273" t="s">
        <v>1432</v>
      </c>
      <c r="X612" s="125" t="s">
        <v>1442</v>
      </c>
      <c r="Y612" s="125" t="s">
        <v>1453</v>
      </c>
      <c r="Z612" s="125" t="s">
        <v>1444</v>
      </c>
      <c r="AA612" s="125" t="s">
        <v>4207</v>
      </c>
      <c r="AB612" s="388"/>
      <c r="AC612" s="275" t="s">
        <v>1432</v>
      </c>
      <c r="AD612" s="276" t="s">
        <v>1432</v>
      </c>
      <c r="AE612" s="157" t="s">
        <v>3063</v>
      </c>
      <c r="AF612" s="272" t="s">
        <v>1445</v>
      </c>
      <c r="AG612" s="277"/>
      <c r="AH612" s="272">
        <v>0</v>
      </c>
      <c r="AI612" s="272">
        <v>0</v>
      </c>
      <c r="AJ612" s="272">
        <v>0</v>
      </c>
      <c r="AK612" s="272">
        <v>-1</v>
      </c>
      <c r="AL612" s="272">
        <v>0</v>
      </c>
      <c r="AM612" s="272">
        <v>1</v>
      </c>
      <c r="AN612" s="272">
        <v>0</v>
      </c>
      <c r="AO612" s="272">
        <v>0</v>
      </c>
      <c r="AP612" s="272">
        <v>0</v>
      </c>
      <c r="AQ612" s="272">
        <v>0</v>
      </c>
      <c r="AR612" s="272">
        <v>-1</v>
      </c>
      <c r="AS612" s="272">
        <v>0</v>
      </c>
      <c r="AT612" s="272">
        <v>0</v>
      </c>
      <c r="AU612" s="272">
        <v>0</v>
      </c>
      <c r="AV612" s="272">
        <v>0</v>
      </c>
      <c r="AW612" s="272">
        <v>0</v>
      </c>
      <c r="AX612" s="272">
        <v>0</v>
      </c>
      <c r="AY612" s="272">
        <v>0</v>
      </c>
      <c r="AZ612" s="272">
        <v>0</v>
      </c>
      <c r="BA612" s="272">
        <v>1</v>
      </c>
      <c r="BB612" s="272">
        <v>0</v>
      </c>
      <c r="BC612" s="272">
        <v>0</v>
      </c>
      <c r="BD612" s="272">
        <v>0</v>
      </c>
      <c r="BE612" s="272">
        <v>0</v>
      </c>
      <c r="BF612" s="272">
        <v>0</v>
      </c>
      <c r="BG612" s="272">
        <v>0</v>
      </c>
      <c r="BH612" s="272">
        <v>0</v>
      </c>
      <c r="BI612" s="272">
        <v>0</v>
      </c>
      <c r="BJ612" s="272">
        <v>0</v>
      </c>
      <c r="BK612" s="272">
        <v>0</v>
      </c>
      <c r="BL612" s="401"/>
      <c r="BM612" s="179">
        <f>Q612</f>
        <v>0</v>
      </c>
      <c r="BN612" s="268">
        <v>0</v>
      </c>
      <c r="BO612" s="269">
        <v>0</v>
      </c>
      <c r="BP612" s="268">
        <v>0</v>
      </c>
      <c r="BQ612" s="268">
        <v>0</v>
      </c>
      <c r="BR612" s="268">
        <v>0</v>
      </c>
      <c r="BS612" s="270">
        <v>0</v>
      </c>
      <c r="BT612" s="271">
        <v>0</v>
      </c>
      <c r="BU612" s="271">
        <v>0</v>
      </c>
      <c r="BV612" s="271">
        <v>0</v>
      </c>
      <c r="BW612" s="271">
        <v>0</v>
      </c>
      <c r="BX612" s="271">
        <v>0</v>
      </c>
      <c r="BY612" s="271">
        <v>0</v>
      </c>
      <c r="BZ612" s="271">
        <v>0</v>
      </c>
      <c r="CA612" s="271">
        <v>0</v>
      </c>
      <c r="CB612" s="271">
        <v>0</v>
      </c>
      <c r="CC612" s="271">
        <v>0</v>
      </c>
      <c r="CD612" s="271">
        <v>0</v>
      </c>
      <c r="CE612" s="271">
        <v>0</v>
      </c>
      <c r="CF612" s="271">
        <v>0</v>
      </c>
      <c r="CG612" s="271">
        <v>0</v>
      </c>
      <c r="CH612" s="271">
        <v>0</v>
      </c>
      <c r="CI612" s="81">
        <f t="shared" si="58"/>
        <v>0</v>
      </c>
      <c r="CJ612" s="131">
        <f t="shared" si="57"/>
        <v>0</v>
      </c>
      <c r="CK612" s="131">
        <f t="shared" si="55"/>
        <v>0</v>
      </c>
      <c r="CL612" s="131">
        <f t="shared" si="56"/>
        <v>0</v>
      </c>
      <c r="CM612" s="83">
        <v>9</v>
      </c>
      <c r="CN612" s="254" t="s">
        <v>4965</v>
      </c>
      <c r="CO612" s="140" t="s">
        <v>4965</v>
      </c>
      <c r="CP612" s="258" t="s">
        <v>4965</v>
      </c>
      <c r="CQ612" s="181" t="s">
        <v>4965</v>
      </c>
      <c r="CR612" s="182" t="s">
        <v>4965</v>
      </c>
      <c r="CS612" s="182" t="s">
        <v>4965</v>
      </c>
      <c r="CT612" s="182" t="s">
        <v>4965</v>
      </c>
      <c r="CU612" s="86"/>
    </row>
    <row r="613" spans="1:99" s="363" customFormat="1" ht="12" customHeight="1" x14ac:dyDescent="0.2">
      <c r="A613" s="31" t="s">
        <v>1460</v>
      </c>
      <c r="B613" s="114" t="s">
        <v>2847</v>
      </c>
      <c r="C613" s="114" t="s">
        <v>1432</v>
      </c>
      <c r="D613" s="114" t="s">
        <v>1432</v>
      </c>
      <c r="E613" s="117" t="s">
        <v>2848</v>
      </c>
      <c r="F613" s="114" t="s">
        <v>1432</v>
      </c>
      <c r="G613" s="114" t="s">
        <v>4802</v>
      </c>
      <c r="H613" s="114" t="s">
        <v>1435</v>
      </c>
      <c r="I613" s="114" t="s">
        <v>3177</v>
      </c>
      <c r="J613" s="114">
        <v>526472</v>
      </c>
      <c r="K613" s="114">
        <v>172054</v>
      </c>
      <c r="L613" s="177" t="s">
        <v>3078</v>
      </c>
      <c r="M613" s="99" t="s">
        <v>1432</v>
      </c>
      <c r="N613" s="99" t="s">
        <v>1432</v>
      </c>
      <c r="O613" s="114">
        <v>0</v>
      </c>
      <c r="P613" s="114">
        <v>1</v>
      </c>
      <c r="Q613" s="115">
        <v>1</v>
      </c>
      <c r="R613" s="114" t="s">
        <v>635</v>
      </c>
      <c r="S613" s="114" t="s">
        <v>1438</v>
      </c>
      <c r="T613" s="99" t="s">
        <v>2849</v>
      </c>
      <c r="U613" s="116">
        <v>41243</v>
      </c>
      <c r="V613" s="114" t="s">
        <v>1439</v>
      </c>
      <c r="W613" s="99" t="s">
        <v>1432</v>
      </c>
      <c r="X613" s="114" t="s">
        <v>1442</v>
      </c>
      <c r="Y613" s="114" t="s">
        <v>3893</v>
      </c>
      <c r="Z613" s="114" t="s">
        <v>1444</v>
      </c>
      <c r="AA613" s="114" t="s">
        <v>1136</v>
      </c>
      <c r="AB613" s="387">
        <v>0.01</v>
      </c>
      <c r="AC613" s="111" t="s">
        <v>1432</v>
      </c>
      <c r="AD613" s="112" t="s">
        <v>1432</v>
      </c>
      <c r="AE613" s="157" t="s">
        <v>3063</v>
      </c>
      <c r="AF613" s="117" t="s">
        <v>1445</v>
      </c>
      <c r="AG613" s="118"/>
      <c r="AH613" s="117">
        <v>0</v>
      </c>
      <c r="AI613" s="117">
        <v>0</v>
      </c>
      <c r="AJ613" s="117">
        <v>0</v>
      </c>
      <c r="AK613" s="117">
        <v>0</v>
      </c>
      <c r="AL613" s="117">
        <v>1</v>
      </c>
      <c r="AM613" s="117">
        <v>0</v>
      </c>
      <c r="AN613" s="117">
        <v>0</v>
      </c>
      <c r="AO613" s="117">
        <v>0</v>
      </c>
      <c r="AP613" s="117">
        <v>0</v>
      </c>
      <c r="AQ613" s="117">
        <v>0</v>
      </c>
      <c r="AR613" s="117">
        <v>0</v>
      </c>
      <c r="AS613" s="117">
        <v>1</v>
      </c>
      <c r="AT613" s="117">
        <v>0</v>
      </c>
      <c r="AU613" s="117">
        <v>0</v>
      </c>
      <c r="AV613" s="117">
        <v>0</v>
      </c>
      <c r="AW613" s="117">
        <v>0</v>
      </c>
      <c r="AX613" s="117">
        <v>0</v>
      </c>
      <c r="AY613" s="117">
        <v>0</v>
      </c>
      <c r="AZ613" s="117">
        <v>0</v>
      </c>
      <c r="BA613" s="117">
        <v>0</v>
      </c>
      <c r="BB613" s="117">
        <v>0</v>
      </c>
      <c r="BC613" s="117">
        <v>0</v>
      </c>
      <c r="BD613" s="117">
        <v>0</v>
      </c>
      <c r="BE613" s="117">
        <v>0</v>
      </c>
      <c r="BF613" s="117">
        <v>0</v>
      </c>
      <c r="BG613" s="117">
        <v>0</v>
      </c>
      <c r="BH613" s="117">
        <v>0</v>
      </c>
      <c r="BI613" s="117">
        <v>0</v>
      </c>
      <c r="BJ613" s="117">
        <v>0</v>
      </c>
      <c r="BK613" s="117">
        <v>0</v>
      </c>
      <c r="BL613" s="120" t="s">
        <v>4490</v>
      </c>
      <c r="BM613" s="98">
        <v>0</v>
      </c>
      <c r="BN613" s="79">
        <v>0</v>
      </c>
      <c r="BO613" s="241">
        <v>0.25</v>
      </c>
      <c r="BP613" s="133">
        <v>0.25</v>
      </c>
      <c r="BQ613" s="133">
        <v>0.25</v>
      </c>
      <c r="BR613" s="133">
        <v>0.25</v>
      </c>
      <c r="BS613" s="238">
        <v>0</v>
      </c>
      <c r="BT613" s="79">
        <v>0</v>
      </c>
      <c r="BU613" s="79">
        <v>0</v>
      </c>
      <c r="BV613" s="79">
        <v>0</v>
      </c>
      <c r="BW613" s="79">
        <v>0</v>
      </c>
      <c r="BX613" s="79">
        <v>0</v>
      </c>
      <c r="BY613" s="79">
        <v>0</v>
      </c>
      <c r="BZ613" s="79">
        <v>0</v>
      </c>
      <c r="CA613" s="79">
        <v>0</v>
      </c>
      <c r="CB613" s="79">
        <v>0</v>
      </c>
      <c r="CC613" s="79">
        <v>0</v>
      </c>
      <c r="CD613" s="79">
        <v>0</v>
      </c>
      <c r="CE613" s="79">
        <v>0</v>
      </c>
      <c r="CF613" s="79">
        <v>0</v>
      </c>
      <c r="CG613" s="79">
        <v>0</v>
      </c>
      <c r="CH613" s="79">
        <v>0</v>
      </c>
      <c r="CI613" s="81">
        <f t="shared" si="58"/>
        <v>1</v>
      </c>
      <c r="CJ613" s="260">
        <f t="shared" si="57"/>
        <v>1</v>
      </c>
      <c r="CK613" s="260">
        <f t="shared" si="55"/>
        <v>1</v>
      </c>
      <c r="CL613" s="260">
        <f t="shared" si="56"/>
        <v>1</v>
      </c>
      <c r="CM613" s="83">
        <v>9</v>
      </c>
      <c r="CN613" s="254" t="s">
        <v>4965</v>
      </c>
      <c r="CO613" s="140" t="s">
        <v>4965</v>
      </c>
      <c r="CP613" s="258" t="s">
        <v>4965</v>
      </c>
      <c r="CQ613" s="86" t="s">
        <v>4965</v>
      </c>
      <c r="CR613" s="85" t="s">
        <v>4965</v>
      </c>
      <c r="CS613" s="85" t="s">
        <v>4965</v>
      </c>
      <c r="CT613" s="85" t="s">
        <v>4965</v>
      </c>
      <c r="CU613" s="86"/>
    </row>
    <row r="614" spans="1:99" s="363" customFormat="1" ht="12" customHeight="1" x14ac:dyDescent="0.2">
      <c r="A614" s="31" t="s">
        <v>1460</v>
      </c>
      <c r="B614" s="114" t="s">
        <v>2850</v>
      </c>
      <c r="C614" s="114" t="s">
        <v>1432</v>
      </c>
      <c r="D614" s="114" t="s">
        <v>1432</v>
      </c>
      <c r="E614" s="117" t="s">
        <v>1432</v>
      </c>
      <c r="F614" s="114" t="s">
        <v>1894</v>
      </c>
      <c r="G614" s="114" t="s">
        <v>2851</v>
      </c>
      <c r="H614" s="114" t="s">
        <v>1458</v>
      </c>
      <c r="I614" s="114" t="s">
        <v>2852</v>
      </c>
      <c r="J614" s="114">
        <v>523713</v>
      </c>
      <c r="K614" s="114">
        <v>174783</v>
      </c>
      <c r="L614" s="177" t="s">
        <v>3079</v>
      </c>
      <c r="M614" s="99" t="s">
        <v>1432</v>
      </c>
      <c r="N614" s="99" t="s">
        <v>1432</v>
      </c>
      <c r="O614" s="114">
        <v>0</v>
      </c>
      <c r="P614" s="114">
        <v>1</v>
      </c>
      <c r="Q614" s="115">
        <v>1</v>
      </c>
      <c r="R614" s="114" t="s">
        <v>571</v>
      </c>
      <c r="S614" s="114" t="s">
        <v>1438</v>
      </c>
      <c r="T614" s="99" t="s">
        <v>2835</v>
      </c>
      <c r="U614" s="116">
        <v>41260</v>
      </c>
      <c r="V614" s="114" t="s">
        <v>1439</v>
      </c>
      <c r="W614" s="99" t="s">
        <v>1432</v>
      </c>
      <c r="X614" s="114" t="s">
        <v>1442</v>
      </c>
      <c r="Y614" s="114" t="s">
        <v>1453</v>
      </c>
      <c r="Z614" s="114" t="s">
        <v>1444</v>
      </c>
      <c r="AA614" s="114" t="s">
        <v>2723</v>
      </c>
      <c r="AB614" s="387">
        <v>0.01</v>
      </c>
      <c r="AC614" s="111" t="s">
        <v>1432</v>
      </c>
      <c r="AD614" s="112" t="s">
        <v>1432</v>
      </c>
      <c r="AE614" s="157" t="s">
        <v>3063</v>
      </c>
      <c r="AF614" s="117" t="s">
        <v>1445</v>
      </c>
      <c r="AG614" s="118"/>
      <c r="AH614" s="117">
        <v>0</v>
      </c>
      <c r="AI614" s="117">
        <v>0</v>
      </c>
      <c r="AJ614" s="117">
        <v>1</v>
      </c>
      <c r="AK614" s="117">
        <v>0</v>
      </c>
      <c r="AL614" s="117">
        <v>0</v>
      </c>
      <c r="AM614" s="117">
        <v>0</v>
      </c>
      <c r="AN614" s="117">
        <v>0</v>
      </c>
      <c r="AO614" s="117">
        <v>0</v>
      </c>
      <c r="AP614" s="117">
        <v>0</v>
      </c>
      <c r="AQ614" s="117">
        <v>1</v>
      </c>
      <c r="AR614" s="117">
        <v>0</v>
      </c>
      <c r="AS614" s="117">
        <v>0</v>
      </c>
      <c r="AT614" s="117">
        <v>0</v>
      </c>
      <c r="AU614" s="117">
        <v>0</v>
      </c>
      <c r="AV614" s="117">
        <v>0</v>
      </c>
      <c r="AW614" s="117">
        <v>0</v>
      </c>
      <c r="AX614" s="117">
        <v>0</v>
      </c>
      <c r="AY614" s="117">
        <v>0</v>
      </c>
      <c r="AZ614" s="117">
        <v>0</v>
      </c>
      <c r="BA614" s="117">
        <v>0</v>
      </c>
      <c r="BB614" s="117">
        <v>0</v>
      </c>
      <c r="BC614" s="117">
        <v>0</v>
      </c>
      <c r="BD614" s="117">
        <v>0</v>
      </c>
      <c r="BE614" s="117">
        <v>0</v>
      </c>
      <c r="BF614" s="117">
        <v>0</v>
      </c>
      <c r="BG614" s="117">
        <v>0</v>
      </c>
      <c r="BH614" s="117">
        <v>0</v>
      </c>
      <c r="BI614" s="117">
        <v>0</v>
      </c>
      <c r="BJ614" s="117">
        <v>0</v>
      </c>
      <c r="BK614" s="117">
        <v>0</v>
      </c>
      <c r="BL614" s="120" t="s">
        <v>4490</v>
      </c>
      <c r="BM614" s="98">
        <v>0</v>
      </c>
      <c r="BN614" s="79">
        <v>0</v>
      </c>
      <c r="BO614" s="241">
        <v>0.25</v>
      </c>
      <c r="BP614" s="133">
        <v>0.25</v>
      </c>
      <c r="BQ614" s="133">
        <v>0.25</v>
      </c>
      <c r="BR614" s="133">
        <v>0.25</v>
      </c>
      <c r="BS614" s="238">
        <v>0</v>
      </c>
      <c r="BT614" s="79">
        <v>0</v>
      </c>
      <c r="BU614" s="79">
        <v>0</v>
      </c>
      <c r="BV614" s="79">
        <v>0</v>
      </c>
      <c r="BW614" s="79">
        <v>0</v>
      </c>
      <c r="BX614" s="79">
        <v>0</v>
      </c>
      <c r="BY614" s="79">
        <v>0</v>
      </c>
      <c r="BZ614" s="79">
        <v>0</v>
      </c>
      <c r="CA614" s="79">
        <v>0</v>
      </c>
      <c r="CB614" s="79">
        <v>0</v>
      </c>
      <c r="CC614" s="79">
        <v>0</v>
      </c>
      <c r="CD614" s="79">
        <v>0</v>
      </c>
      <c r="CE614" s="79">
        <v>0</v>
      </c>
      <c r="CF614" s="79">
        <v>0</v>
      </c>
      <c r="CG614" s="79">
        <v>0</v>
      </c>
      <c r="CH614" s="79">
        <v>0</v>
      </c>
      <c r="CI614" s="81">
        <f t="shared" si="58"/>
        <v>1</v>
      </c>
      <c r="CJ614" s="260">
        <f t="shared" si="57"/>
        <v>1</v>
      </c>
      <c r="CK614" s="260">
        <f t="shared" si="55"/>
        <v>1</v>
      </c>
      <c r="CL614" s="260">
        <f t="shared" si="56"/>
        <v>1</v>
      </c>
      <c r="CM614" s="83">
        <v>9</v>
      </c>
      <c r="CN614" s="254" t="s">
        <v>4965</v>
      </c>
      <c r="CO614" s="140" t="s">
        <v>4965</v>
      </c>
      <c r="CP614" s="258" t="s">
        <v>4965</v>
      </c>
      <c r="CQ614" s="86" t="s">
        <v>4965</v>
      </c>
      <c r="CR614" s="85" t="s">
        <v>4965</v>
      </c>
      <c r="CS614" s="85" t="s">
        <v>4965</v>
      </c>
      <c r="CT614" s="85" t="s">
        <v>4965</v>
      </c>
      <c r="CU614" s="86"/>
    </row>
    <row r="615" spans="1:99" s="363" customFormat="1" ht="12" customHeight="1" x14ac:dyDescent="0.2">
      <c r="A615" s="31" t="s">
        <v>1460</v>
      </c>
      <c r="B615" s="114" t="s">
        <v>572</v>
      </c>
      <c r="C615" s="114" t="s">
        <v>1432</v>
      </c>
      <c r="D615" s="114" t="s">
        <v>1432</v>
      </c>
      <c r="E615" s="117" t="s">
        <v>1432</v>
      </c>
      <c r="F615" s="114" t="s">
        <v>573</v>
      </c>
      <c r="G615" s="114" t="s">
        <v>1398</v>
      </c>
      <c r="H615" s="114" t="s">
        <v>1458</v>
      </c>
      <c r="I615" s="114" t="s">
        <v>574</v>
      </c>
      <c r="J615" s="114">
        <v>524335</v>
      </c>
      <c r="K615" s="114">
        <v>174296</v>
      </c>
      <c r="L615" s="177" t="s">
        <v>3079</v>
      </c>
      <c r="M615" s="99" t="s">
        <v>1432</v>
      </c>
      <c r="N615" s="99" t="s">
        <v>1432</v>
      </c>
      <c r="O615" s="114">
        <v>0</v>
      </c>
      <c r="P615" s="114">
        <v>4</v>
      </c>
      <c r="Q615" s="115">
        <v>4</v>
      </c>
      <c r="R615" s="114" t="s">
        <v>575</v>
      </c>
      <c r="S615" s="114" t="s">
        <v>1438</v>
      </c>
      <c r="T615" s="99" t="s">
        <v>576</v>
      </c>
      <c r="U615" s="116">
        <v>41389</v>
      </c>
      <c r="V615" s="114" t="s">
        <v>1439</v>
      </c>
      <c r="W615" s="99" t="s">
        <v>1432</v>
      </c>
      <c r="X615" s="114" t="s">
        <v>1442</v>
      </c>
      <c r="Y615" s="114" t="s">
        <v>1443</v>
      </c>
      <c r="Z615" s="114" t="s">
        <v>1444</v>
      </c>
      <c r="AA615" s="114" t="s">
        <v>2713</v>
      </c>
      <c r="AB615" s="387">
        <v>6.5000000000000002E-2</v>
      </c>
      <c r="AC615" s="111" t="s">
        <v>1432</v>
      </c>
      <c r="AD615" s="112" t="s">
        <v>1432</v>
      </c>
      <c r="AE615" s="157" t="s">
        <v>3063</v>
      </c>
      <c r="AF615" s="117" t="s">
        <v>1445</v>
      </c>
      <c r="AG615" s="118"/>
      <c r="AH615" s="117">
        <v>0</v>
      </c>
      <c r="AI615" s="117">
        <v>0</v>
      </c>
      <c r="AJ615" s="117">
        <v>2</v>
      </c>
      <c r="AK615" s="117">
        <v>1</v>
      </c>
      <c r="AL615" s="117">
        <v>1</v>
      </c>
      <c r="AM615" s="117">
        <v>0</v>
      </c>
      <c r="AN615" s="117">
        <v>0</v>
      </c>
      <c r="AO615" s="117">
        <v>0</v>
      </c>
      <c r="AP615" s="117">
        <v>0</v>
      </c>
      <c r="AQ615" s="117">
        <v>2</v>
      </c>
      <c r="AR615" s="117">
        <v>1</v>
      </c>
      <c r="AS615" s="117">
        <v>1</v>
      </c>
      <c r="AT615" s="117">
        <v>0</v>
      </c>
      <c r="AU615" s="117">
        <v>0</v>
      </c>
      <c r="AV615" s="117">
        <v>0</v>
      </c>
      <c r="AW615" s="117">
        <v>0</v>
      </c>
      <c r="AX615" s="117">
        <v>0</v>
      </c>
      <c r="AY615" s="117">
        <v>0</v>
      </c>
      <c r="AZ615" s="117">
        <v>0</v>
      </c>
      <c r="BA615" s="117">
        <v>0</v>
      </c>
      <c r="BB615" s="117">
        <v>0</v>
      </c>
      <c r="BC615" s="117">
        <v>0</v>
      </c>
      <c r="BD615" s="117">
        <v>0</v>
      </c>
      <c r="BE615" s="117">
        <v>0</v>
      </c>
      <c r="BF615" s="117">
        <v>0</v>
      </c>
      <c r="BG615" s="117">
        <v>0</v>
      </c>
      <c r="BH615" s="117">
        <v>0</v>
      </c>
      <c r="BI615" s="117">
        <v>0</v>
      </c>
      <c r="BJ615" s="117">
        <v>0</v>
      </c>
      <c r="BK615" s="117">
        <v>0</v>
      </c>
      <c r="BL615" s="120" t="s">
        <v>4490</v>
      </c>
      <c r="BM615" s="98">
        <v>0</v>
      </c>
      <c r="BN615" s="79">
        <v>0</v>
      </c>
      <c r="BO615" s="241">
        <v>0.8</v>
      </c>
      <c r="BP615" s="133">
        <v>0.8</v>
      </c>
      <c r="BQ615" s="133">
        <v>0.8</v>
      </c>
      <c r="BR615" s="133">
        <v>0.8</v>
      </c>
      <c r="BS615" s="243">
        <v>0.8</v>
      </c>
      <c r="BT615" s="79">
        <v>0</v>
      </c>
      <c r="BU615" s="79">
        <v>0</v>
      </c>
      <c r="BV615" s="79">
        <v>0</v>
      </c>
      <c r="BW615" s="79">
        <v>0</v>
      </c>
      <c r="BX615" s="79">
        <v>0</v>
      </c>
      <c r="BY615" s="79">
        <v>0</v>
      </c>
      <c r="BZ615" s="79">
        <v>0</v>
      </c>
      <c r="CA615" s="79">
        <v>0</v>
      </c>
      <c r="CB615" s="79">
        <v>0</v>
      </c>
      <c r="CC615" s="79">
        <v>0</v>
      </c>
      <c r="CD615" s="79">
        <v>0</v>
      </c>
      <c r="CE615" s="79">
        <v>0</v>
      </c>
      <c r="CF615" s="79">
        <v>0</v>
      </c>
      <c r="CG615" s="79">
        <v>0</v>
      </c>
      <c r="CH615" s="79">
        <v>0</v>
      </c>
      <c r="CI615" s="81">
        <f t="shared" si="58"/>
        <v>4</v>
      </c>
      <c r="CJ615" s="260">
        <f t="shared" si="57"/>
        <v>4</v>
      </c>
      <c r="CK615" s="260">
        <f t="shared" si="55"/>
        <v>4</v>
      </c>
      <c r="CL615" s="260">
        <f t="shared" si="56"/>
        <v>4</v>
      </c>
      <c r="CM615" s="83">
        <v>4</v>
      </c>
      <c r="CN615" s="254" t="s">
        <v>4965</v>
      </c>
      <c r="CO615" s="140" t="s">
        <v>4965</v>
      </c>
      <c r="CP615" s="258" t="s">
        <v>4965</v>
      </c>
      <c r="CQ615" s="86" t="s">
        <v>4965</v>
      </c>
      <c r="CR615" s="85" t="s">
        <v>4965</v>
      </c>
      <c r="CS615" s="85" t="s">
        <v>4965</v>
      </c>
      <c r="CT615" s="85" t="s">
        <v>4965</v>
      </c>
      <c r="CU615" s="86"/>
    </row>
    <row r="616" spans="1:99" s="363" customFormat="1" ht="12" customHeight="1" x14ac:dyDescent="0.2">
      <c r="A616" s="31" t="s">
        <v>1460</v>
      </c>
      <c r="B616" s="114" t="s">
        <v>577</v>
      </c>
      <c r="C616" s="114" t="s">
        <v>1432</v>
      </c>
      <c r="D616" s="125" t="s">
        <v>4780</v>
      </c>
      <c r="E616" s="117" t="s">
        <v>578</v>
      </c>
      <c r="F616" s="114" t="s">
        <v>1432</v>
      </c>
      <c r="G616" s="114" t="s">
        <v>579</v>
      </c>
      <c r="H616" s="114" t="s">
        <v>1885</v>
      </c>
      <c r="I616" s="114" t="s">
        <v>1432</v>
      </c>
      <c r="J616" s="114">
        <v>525666</v>
      </c>
      <c r="K616" s="114">
        <v>174804</v>
      </c>
      <c r="L616" s="180" t="s">
        <v>3080</v>
      </c>
      <c r="M616" s="99" t="s">
        <v>1432</v>
      </c>
      <c r="N616" s="99" t="s">
        <v>1432</v>
      </c>
      <c r="O616" s="114">
        <v>0</v>
      </c>
      <c r="P616" s="114">
        <v>66</v>
      </c>
      <c r="Q616" s="115">
        <v>66</v>
      </c>
      <c r="R616" s="114" t="s">
        <v>1159</v>
      </c>
      <c r="S616" s="114" t="s">
        <v>266</v>
      </c>
      <c r="T616" s="99" t="s">
        <v>1160</v>
      </c>
      <c r="U616" s="116">
        <v>41614</v>
      </c>
      <c r="V616" s="114" t="s">
        <v>1439</v>
      </c>
      <c r="W616" s="99" t="s">
        <v>1432</v>
      </c>
      <c r="X616" s="114" t="s">
        <v>1442</v>
      </c>
      <c r="Y616" s="114" t="s">
        <v>1443</v>
      </c>
      <c r="Z616" s="114" t="s">
        <v>1443</v>
      </c>
      <c r="AA616" s="114" t="s">
        <v>1444</v>
      </c>
      <c r="AB616" s="387">
        <v>0.17499999999999999</v>
      </c>
      <c r="AC616" s="111" t="s">
        <v>1432</v>
      </c>
      <c r="AD616" s="112" t="s">
        <v>1432</v>
      </c>
      <c r="AE616" s="157" t="s">
        <v>628</v>
      </c>
      <c r="AF616" s="117" t="s">
        <v>3904</v>
      </c>
      <c r="AG616" s="117"/>
      <c r="AH616" s="117">
        <v>6</v>
      </c>
      <c r="AI616" s="117">
        <v>66</v>
      </c>
      <c r="AJ616" s="117">
        <v>0</v>
      </c>
      <c r="AK616" s="117">
        <v>36</v>
      </c>
      <c r="AL616" s="117">
        <v>12</v>
      </c>
      <c r="AM616" s="117">
        <v>18</v>
      </c>
      <c r="AN616" s="117">
        <v>0</v>
      </c>
      <c r="AO616" s="117">
        <v>0</v>
      </c>
      <c r="AP616" s="117">
        <v>0</v>
      </c>
      <c r="AQ616" s="117">
        <v>0</v>
      </c>
      <c r="AR616" s="117">
        <v>36</v>
      </c>
      <c r="AS616" s="117">
        <v>12</v>
      </c>
      <c r="AT616" s="117">
        <v>18</v>
      </c>
      <c r="AU616" s="117">
        <v>0</v>
      </c>
      <c r="AV616" s="117">
        <v>0</v>
      </c>
      <c r="AW616" s="117">
        <v>0</v>
      </c>
      <c r="AX616" s="117">
        <v>0</v>
      </c>
      <c r="AY616" s="117">
        <v>0</v>
      </c>
      <c r="AZ616" s="117">
        <v>0</v>
      </c>
      <c r="BA616" s="117">
        <v>0</v>
      </c>
      <c r="BB616" s="117">
        <v>0</v>
      </c>
      <c r="BC616" s="117">
        <v>0</v>
      </c>
      <c r="BD616" s="117">
        <v>0</v>
      </c>
      <c r="BE616" s="117">
        <v>0</v>
      </c>
      <c r="BF616" s="117">
        <v>0</v>
      </c>
      <c r="BG616" s="117">
        <v>0</v>
      </c>
      <c r="BH616" s="117">
        <v>0</v>
      </c>
      <c r="BI616" s="117">
        <v>0</v>
      </c>
      <c r="BJ616" s="117">
        <v>0</v>
      </c>
      <c r="BK616" s="117">
        <v>0</v>
      </c>
      <c r="BL616" s="120" t="s">
        <v>4491</v>
      </c>
      <c r="BM616" s="98">
        <v>0</v>
      </c>
      <c r="BN616" s="79">
        <v>0</v>
      </c>
      <c r="BO616" s="237">
        <v>0</v>
      </c>
      <c r="BP616" s="79">
        <v>0</v>
      </c>
      <c r="BQ616" s="79">
        <v>0</v>
      </c>
      <c r="BR616" s="79">
        <v>0</v>
      </c>
      <c r="BS616" s="243">
        <v>66</v>
      </c>
      <c r="BT616" s="79">
        <v>0</v>
      </c>
      <c r="BU616" s="79">
        <v>0</v>
      </c>
      <c r="BV616" s="79">
        <v>0</v>
      </c>
      <c r="BW616" s="79">
        <v>0</v>
      </c>
      <c r="BX616" s="79">
        <v>0</v>
      </c>
      <c r="BY616" s="79">
        <v>0</v>
      </c>
      <c r="BZ616" s="79">
        <v>0</v>
      </c>
      <c r="CA616" s="79">
        <v>0</v>
      </c>
      <c r="CB616" s="79">
        <v>0</v>
      </c>
      <c r="CC616" s="79">
        <v>0</v>
      </c>
      <c r="CD616" s="79">
        <v>0</v>
      </c>
      <c r="CE616" s="79">
        <v>0</v>
      </c>
      <c r="CF616" s="79">
        <v>0</v>
      </c>
      <c r="CG616" s="79">
        <v>0</v>
      </c>
      <c r="CH616" s="79">
        <v>0</v>
      </c>
      <c r="CI616" s="81">
        <f t="shared" si="58"/>
        <v>66</v>
      </c>
      <c r="CJ616" s="260">
        <f t="shared" si="57"/>
        <v>66</v>
      </c>
      <c r="CK616" s="260">
        <f t="shared" si="55"/>
        <v>66</v>
      </c>
      <c r="CL616" s="260">
        <f t="shared" si="56"/>
        <v>66</v>
      </c>
      <c r="CM616" s="83">
        <v>5</v>
      </c>
      <c r="CN616" s="254" t="s">
        <v>4965</v>
      </c>
      <c r="CO616" s="140" t="s">
        <v>4965</v>
      </c>
      <c r="CP616" s="258" t="s">
        <v>4965</v>
      </c>
      <c r="CQ616" s="86" t="s">
        <v>4965</v>
      </c>
      <c r="CR616" s="87" t="s">
        <v>1938</v>
      </c>
      <c r="CS616" s="85" t="s">
        <v>4965</v>
      </c>
      <c r="CT616" s="85" t="s">
        <v>4965</v>
      </c>
      <c r="CU616" s="86"/>
    </row>
    <row r="617" spans="1:99" s="363" customFormat="1" ht="12" customHeight="1" x14ac:dyDescent="0.2">
      <c r="A617" s="31" t="s">
        <v>1460</v>
      </c>
      <c r="B617" s="114" t="s">
        <v>577</v>
      </c>
      <c r="C617" s="114" t="s">
        <v>1432</v>
      </c>
      <c r="D617" s="123"/>
      <c r="E617" s="117" t="s">
        <v>578</v>
      </c>
      <c r="F617" s="114" t="s">
        <v>1432</v>
      </c>
      <c r="G617" s="114" t="s">
        <v>579</v>
      </c>
      <c r="H617" s="114" t="s">
        <v>1885</v>
      </c>
      <c r="I617" s="114" t="s">
        <v>1432</v>
      </c>
      <c r="J617" s="114">
        <v>525666</v>
      </c>
      <c r="K617" s="114">
        <v>174804</v>
      </c>
      <c r="L617" s="180" t="s">
        <v>3080</v>
      </c>
      <c r="M617" s="99" t="s">
        <v>1432</v>
      </c>
      <c r="N617" s="99" t="s">
        <v>1432</v>
      </c>
      <c r="O617" s="114">
        <v>0</v>
      </c>
      <c r="P617" s="114">
        <v>595</v>
      </c>
      <c r="Q617" s="115">
        <v>595</v>
      </c>
      <c r="R617" s="114" t="s">
        <v>1159</v>
      </c>
      <c r="S617" s="114" t="s">
        <v>266</v>
      </c>
      <c r="T617" s="99" t="s">
        <v>1160</v>
      </c>
      <c r="U617" s="116">
        <v>41614</v>
      </c>
      <c r="V617" s="114" t="s">
        <v>1439</v>
      </c>
      <c r="W617" s="99" t="s">
        <v>1432</v>
      </c>
      <c r="X617" s="114" t="s">
        <v>1442</v>
      </c>
      <c r="Y617" s="114" t="s">
        <v>1443</v>
      </c>
      <c r="Z617" s="114" t="s">
        <v>1443</v>
      </c>
      <c r="AA617" s="114" t="s">
        <v>1444</v>
      </c>
      <c r="AB617" s="387">
        <v>1.9179999999999999</v>
      </c>
      <c r="AC617" s="111" t="s">
        <v>1432</v>
      </c>
      <c r="AD617" s="112" t="s">
        <v>1432</v>
      </c>
      <c r="AE617" s="157" t="s">
        <v>3063</v>
      </c>
      <c r="AF617" s="117" t="s">
        <v>1445</v>
      </c>
      <c r="AG617" s="117"/>
      <c r="AH617" s="117">
        <v>59</v>
      </c>
      <c r="AI617" s="117">
        <v>595</v>
      </c>
      <c r="AJ617" s="117">
        <v>31</v>
      </c>
      <c r="AK617" s="117">
        <v>196</v>
      </c>
      <c r="AL617" s="117">
        <v>213</v>
      </c>
      <c r="AM617" s="117">
        <v>141</v>
      </c>
      <c r="AN617" s="117">
        <v>14</v>
      </c>
      <c r="AO617" s="117">
        <v>0</v>
      </c>
      <c r="AP617" s="117">
        <v>0</v>
      </c>
      <c r="AQ617" s="117">
        <v>31</v>
      </c>
      <c r="AR617" s="117">
        <v>196</v>
      </c>
      <c r="AS617" s="117">
        <v>213</v>
      </c>
      <c r="AT617" s="117">
        <v>141</v>
      </c>
      <c r="AU617" s="117">
        <v>14</v>
      </c>
      <c r="AV617" s="117">
        <v>0</v>
      </c>
      <c r="AW617" s="117">
        <v>0</v>
      </c>
      <c r="AX617" s="117">
        <v>0</v>
      </c>
      <c r="AY617" s="117">
        <v>0</v>
      </c>
      <c r="AZ617" s="117">
        <v>0</v>
      </c>
      <c r="BA617" s="117">
        <v>0</v>
      </c>
      <c r="BB617" s="117">
        <v>0</v>
      </c>
      <c r="BC617" s="117">
        <v>0</v>
      </c>
      <c r="BD617" s="117">
        <v>0</v>
      </c>
      <c r="BE617" s="117">
        <v>0</v>
      </c>
      <c r="BF617" s="117">
        <v>0</v>
      </c>
      <c r="BG617" s="117">
        <v>0</v>
      </c>
      <c r="BH617" s="117">
        <v>0</v>
      </c>
      <c r="BI617" s="117">
        <v>0</v>
      </c>
      <c r="BJ617" s="117">
        <v>0</v>
      </c>
      <c r="BK617" s="117">
        <v>0</v>
      </c>
      <c r="BL617" s="120" t="s">
        <v>4491</v>
      </c>
      <c r="BM617" s="98">
        <v>0</v>
      </c>
      <c r="BN617" s="79">
        <v>0</v>
      </c>
      <c r="BO617" s="237">
        <v>0</v>
      </c>
      <c r="BP617" s="133">
        <v>338</v>
      </c>
      <c r="BQ617" s="79">
        <v>0</v>
      </c>
      <c r="BR617" s="79">
        <v>0</v>
      </c>
      <c r="BS617" s="243">
        <v>257</v>
      </c>
      <c r="BT617" s="79">
        <v>0</v>
      </c>
      <c r="BU617" s="79">
        <v>0</v>
      </c>
      <c r="BV617" s="79">
        <v>0</v>
      </c>
      <c r="BW617" s="79">
        <v>0</v>
      </c>
      <c r="BX617" s="79">
        <v>0</v>
      </c>
      <c r="BY617" s="79">
        <v>0</v>
      </c>
      <c r="BZ617" s="79">
        <v>0</v>
      </c>
      <c r="CA617" s="79">
        <v>0</v>
      </c>
      <c r="CB617" s="79">
        <v>0</v>
      </c>
      <c r="CC617" s="79">
        <v>0</v>
      </c>
      <c r="CD617" s="79">
        <v>0</v>
      </c>
      <c r="CE617" s="79">
        <v>0</v>
      </c>
      <c r="CF617" s="79">
        <v>0</v>
      </c>
      <c r="CG617" s="79">
        <v>0</v>
      </c>
      <c r="CH617" s="79">
        <v>0</v>
      </c>
      <c r="CI617" s="81">
        <f t="shared" si="58"/>
        <v>595</v>
      </c>
      <c r="CJ617" s="260">
        <f t="shared" si="57"/>
        <v>595</v>
      </c>
      <c r="CK617" s="260">
        <f t="shared" si="55"/>
        <v>595</v>
      </c>
      <c r="CL617" s="260">
        <f t="shared" si="56"/>
        <v>595</v>
      </c>
      <c r="CM617" s="83">
        <v>5</v>
      </c>
      <c r="CN617" s="254" t="s">
        <v>4965</v>
      </c>
      <c r="CO617" s="140" t="s">
        <v>4965</v>
      </c>
      <c r="CP617" s="258" t="s">
        <v>4965</v>
      </c>
      <c r="CQ617" s="86" t="s">
        <v>4965</v>
      </c>
      <c r="CR617" s="87" t="s">
        <v>1938</v>
      </c>
      <c r="CS617" s="85" t="s">
        <v>4965</v>
      </c>
      <c r="CT617" s="85" t="s">
        <v>4965</v>
      </c>
      <c r="CU617" s="86"/>
    </row>
    <row r="618" spans="1:99" s="363" customFormat="1" ht="12" customHeight="1" x14ac:dyDescent="0.2">
      <c r="A618" s="31" t="s">
        <v>1460</v>
      </c>
      <c r="B618" s="114" t="s">
        <v>1162</v>
      </c>
      <c r="C618" s="114" t="s">
        <v>1432</v>
      </c>
      <c r="D618" s="114" t="s">
        <v>1432</v>
      </c>
      <c r="E618" s="117" t="s">
        <v>1432</v>
      </c>
      <c r="F618" s="114" t="s">
        <v>1163</v>
      </c>
      <c r="G618" s="114" t="s">
        <v>1164</v>
      </c>
      <c r="H618" s="114" t="s">
        <v>1458</v>
      </c>
      <c r="I618" s="114" t="s">
        <v>2619</v>
      </c>
      <c r="J618" s="114">
        <v>522735</v>
      </c>
      <c r="K618" s="114">
        <v>175024</v>
      </c>
      <c r="L618" s="177" t="s">
        <v>521</v>
      </c>
      <c r="M618" s="99" t="s">
        <v>1432</v>
      </c>
      <c r="N618" s="99" t="s">
        <v>1432</v>
      </c>
      <c r="O618" s="114">
        <v>1</v>
      </c>
      <c r="P618" s="114">
        <v>1</v>
      </c>
      <c r="Q618" s="115">
        <v>0</v>
      </c>
      <c r="R618" s="114" t="s">
        <v>1165</v>
      </c>
      <c r="S618" s="114" t="s">
        <v>1438</v>
      </c>
      <c r="T618" s="99" t="s">
        <v>3538</v>
      </c>
      <c r="U618" s="116">
        <v>41380</v>
      </c>
      <c r="V618" s="114" t="s">
        <v>1439</v>
      </c>
      <c r="W618" s="99" t="s">
        <v>1432</v>
      </c>
      <c r="X618" s="114" t="s">
        <v>1442</v>
      </c>
      <c r="Y618" s="114" t="s">
        <v>1443</v>
      </c>
      <c r="Z618" s="114" t="s">
        <v>1444</v>
      </c>
      <c r="AA618" s="114" t="s">
        <v>2713</v>
      </c>
      <c r="AB618" s="387">
        <v>0.128</v>
      </c>
      <c r="AC618" s="111" t="s">
        <v>1432</v>
      </c>
      <c r="AD618" s="112" t="s">
        <v>1432</v>
      </c>
      <c r="AE618" s="157" t="s">
        <v>3063</v>
      </c>
      <c r="AF618" s="117" t="s">
        <v>1445</v>
      </c>
      <c r="AG618" s="118"/>
      <c r="AH618" s="117">
        <v>0</v>
      </c>
      <c r="AI618" s="117">
        <v>1</v>
      </c>
      <c r="AJ618" s="117">
        <v>0</v>
      </c>
      <c r="AK618" s="117">
        <v>0</v>
      </c>
      <c r="AL618" s="117">
        <v>0</v>
      </c>
      <c r="AM618" s="117">
        <v>-1</v>
      </c>
      <c r="AN618" s="117">
        <v>0</v>
      </c>
      <c r="AO618" s="117">
        <v>1</v>
      </c>
      <c r="AP618" s="117">
        <v>0</v>
      </c>
      <c r="AQ618" s="117">
        <v>0</v>
      </c>
      <c r="AR618" s="117">
        <v>0</v>
      </c>
      <c r="AS618" s="117">
        <v>0</v>
      </c>
      <c r="AT618" s="117">
        <v>0</v>
      </c>
      <c r="AU618" s="117">
        <v>0</v>
      </c>
      <c r="AV618" s="117">
        <v>0</v>
      </c>
      <c r="AW618" s="117">
        <v>0</v>
      </c>
      <c r="AX618" s="117">
        <v>0</v>
      </c>
      <c r="AY618" s="117">
        <v>0</v>
      </c>
      <c r="AZ618" s="117">
        <v>0</v>
      </c>
      <c r="BA618" s="117">
        <v>-1</v>
      </c>
      <c r="BB618" s="117">
        <v>0</v>
      </c>
      <c r="BC618" s="117">
        <v>1</v>
      </c>
      <c r="BD618" s="117">
        <v>0</v>
      </c>
      <c r="BE618" s="117">
        <v>0</v>
      </c>
      <c r="BF618" s="117">
        <v>0</v>
      </c>
      <c r="BG618" s="117">
        <v>0</v>
      </c>
      <c r="BH618" s="117">
        <v>0</v>
      </c>
      <c r="BI618" s="117">
        <v>0</v>
      </c>
      <c r="BJ618" s="117">
        <v>0</v>
      </c>
      <c r="BK618" s="117">
        <v>0</v>
      </c>
      <c r="BL618" s="400"/>
      <c r="BM618" s="179">
        <f>Q618</f>
        <v>0</v>
      </c>
      <c r="BN618" s="79">
        <v>0</v>
      </c>
      <c r="BO618" s="237">
        <v>0</v>
      </c>
      <c r="BP618" s="79">
        <v>0</v>
      </c>
      <c r="BQ618" s="79">
        <v>0</v>
      </c>
      <c r="BR618" s="79">
        <v>0</v>
      </c>
      <c r="BS618" s="238">
        <v>0</v>
      </c>
      <c r="BT618" s="79">
        <v>0</v>
      </c>
      <c r="BU618" s="79">
        <v>0</v>
      </c>
      <c r="BV618" s="79">
        <v>0</v>
      </c>
      <c r="BW618" s="79">
        <v>0</v>
      </c>
      <c r="BX618" s="79">
        <v>0</v>
      </c>
      <c r="BY618" s="79">
        <v>0</v>
      </c>
      <c r="BZ618" s="79">
        <v>0</v>
      </c>
      <c r="CA618" s="79">
        <v>0</v>
      </c>
      <c r="CB618" s="79">
        <v>0</v>
      </c>
      <c r="CC618" s="79">
        <v>0</v>
      </c>
      <c r="CD618" s="79">
        <v>0</v>
      </c>
      <c r="CE618" s="79">
        <v>0</v>
      </c>
      <c r="CF618" s="79">
        <v>0</v>
      </c>
      <c r="CG618" s="79">
        <v>0</v>
      </c>
      <c r="CH618" s="79">
        <v>0</v>
      </c>
      <c r="CI618" s="81">
        <f t="shared" si="58"/>
        <v>0</v>
      </c>
      <c r="CJ618" s="131">
        <f t="shared" si="57"/>
        <v>0</v>
      </c>
      <c r="CK618" s="131">
        <f t="shared" si="55"/>
        <v>0</v>
      </c>
      <c r="CL618" s="131">
        <f t="shared" si="56"/>
        <v>0</v>
      </c>
      <c r="CM618" s="83">
        <v>4</v>
      </c>
      <c r="CN618" s="254" t="s">
        <v>4965</v>
      </c>
      <c r="CO618" s="140" t="s">
        <v>4965</v>
      </c>
      <c r="CP618" s="258" t="s">
        <v>4965</v>
      </c>
      <c r="CQ618" s="86" t="s">
        <v>4965</v>
      </c>
      <c r="CR618" s="85" t="s">
        <v>4965</v>
      </c>
      <c r="CS618" s="85" t="s">
        <v>4965</v>
      </c>
      <c r="CT618" s="85" t="s">
        <v>4965</v>
      </c>
      <c r="CU618" s="86"/>
    </row>
    <row r="619" spans="1:99" s="363" customFormat="1" ht="12" customHeight="1" x14ac:dyDescent="0.2">
      <c r="A619" s="31" t="s">
        <v>1460</v>
      </c>
      <c r="B619" s="114" t="s">
        <v>1166</v>
      </c>
      <c r="C619" s="114" t="s">
        <v>1432</v>
      </c>
      <c r="D619" s="114" t="s">
        <v>1432</v>
      </c>
      <c r="E619" s="117" t="s">
        <v>2600</v>
      </c>
      <c r="F619" s="114" t="s">
        <v>1432</v>
      </c>
      <c r="G619" s="114" t="s">
        <v>1263</v>
      </c>
      <c r="H619" s="114" t="s">
        <v>2717</v>
      </c>
      <c r="I619" s="114" t="s">
        <v>1264</v>
      </c>
      <c r="J619" s="114">
        <v>526455</v>
      </c>
      <c r="K619" s="114">
        <v>175748</v>
      </c>
      <c r="L619" s="177" t="s">
        <v>4766</v>
      </c>
      <c r="M619" s="99" t="s">
        <v>1432</v>
      </c>
      <c r="N619" s="99" t="s">
        <v>1432</v>
      </c>
      <c r="O619" s="114">
        <v>2</v>
      </c>
      <c r="P619" s="114">
        <v>18</v>
      </c>
      <c r="Q619" s="115">
        <v>16</v>
      </c>
      <c r="R619" s="114" t="s">
        <v>2601</v>
      </c>
      <c r="S619" s="114" t="s">
        <v>1154</v>
      </c>
      <c r="T619" s="99" t="s">
        <v>926</v>
      </c>
      <c r="U619" s="116">
        <v>41394</v>
      </c>
      <c r="V619" s="114" t="s">
        <v>1439</v>
      </c>
      <c r="W619" s="99" t="s">
        <v>1432</v>
      </c>
      <c r="X619" s="114" t="s">
        <v>1442</v>
      </c>
      <c r="Y619" s="114" t="s">
        <v>2722</v>
      </c>
      <c r="Z619" s="114" t="s">
        <v>4258</v>
      </c>
      <c r="AA619" s="114" t="s">
        <v>1444</v>
      </c>
      <c r="AB619" s="387">
        <v>0.17599999999999999</v>
      </c>
      <c r="AC619" s="111" t="s">
        <v>1432</v>
      </c>
      <c r="AD619" s="112" t="s">
        <v>1432</v>
      </c>
      <c r="AE619" s="157" t="s">
        <v>3063</v>
      </c>
      <c r="AF619" s="117" t="s">
        <v>1445</v>
      </c>
      <c r="AG619" s="118"/>
      <c r="AH619" s="117">
        <v>0</v>
      </c>
      <c r="AI619" s="117">
        <v>0</v>
      </c>
      <c r="AJ619" s="117">
        <v>0</v>
      </c>
      <c r="AK619" s="117">
        <v>0</v>
      </c>
      <c r="AL619" s="117">
        <v>14</v>
      </c>
      <c r="AM619" s="117">
        <v>2</v>
      </c>
      <c r="AN619" s="117">
        <v>0</v>
      </c>
      <c r="AO619" s="117">
        <v>0</v>
      </c>
      <c r="AP619" s="117">
        <v>0</v>
      </c>
      <c r="AQ619" s="117">
        <v>0</v>
      </c>
      <c r="AR619" s="117">
        <v>0</v>
      </c>
      <c r="AS619" s="117">
        <v>14</v>
      </c>
      <c r="AT619" s="117">
        <v>2</v>
      </c>
      <c r="AU619" s="117">
        <v>0</v>
      </c>
      <c r="AV619" s="117">
        <v>0</v>
      </c>
      <c r="AW619" s="117">
        <v>0</v>
      </c>
      <c r="AX619" s="117">
        <v>0</v>
      </c>
      <c r="AY619" s="117">
        <v>0</v>
      </c>
      <c r="AZ619" s="117">
        <v>0</v>
      </c>
      <c r="BA619" s="117">
        <v>0</v>
      </c>
      <c r="BB619" s="117">
        <v>0</v>
      </c>
      <c r="BC619" s="117">
        <v>0</v>
      </c>
      <c r="BD619" s="117">
        <v>0</v>
      </c>
      <c r="BE619" s="117">
        <v>0</v>
      </c>
      <c r="BF619" s="117">
        <v>0</v>
      </c>
      <c r="BG619" s="117">
        <v>0</v>
      </c>
      <c r="BH619" s="117">
        <v>0</v>
      </c>
      <c r="BI619" s="117">
        <v>0</v>
      </c>
      <c r="BJ619" s="117">
        <v>0</v>
      </c>
      <c r="BK619" s="117">
        <v>0</v>
      </c>
      <c r="BL619" s="120" t="s">
        <v>4490</v>
      </c>
      <c r="BM619" s="98">
        <v>0</v>
      </c>
      <c r="BN619" s="79">
        <v>0</v>
      </c>
      <c r="BO619" s="241">
        <v>4</v>
      </c>
      <c r="BP619" s="133">
        <v>4</v>
      </c>
      <c r="BQ619" s="133">
        <v>4</v>
      </c>
      <c r="BR619" s="133">
        <v>4</v>
      </c>
      <c r="BS619" s="238">
        <v>0</v>
      </c>
      <c r="BT619" s="79">
        <v>0</v>
      </c>
      <c r="BU619" s="79">
        <v>0</v>
      </c>
      <c r="BV619" s="79">
        <v>0</v>
      </c>
      <c r="BW619" s="79">
        <v>0</v>
      </c>
      <c r="BX619" s="79">
        <v>0</v>
      </c>
      <c r="BY619" s="79">
        <v>0</v>
      </c>
      <c r="BZ619" s="79">
        <v>0</v>
      </c>
      <c r="CA619" s="79">
        <v>0</v>
      </c>
      <c r="CB619" s="79">
        <v>0</v>
      </c>
      <c r="CC619" s="79">
        <v>0</v>
      </c>
      <c r="CD619" s="79">
        <v>0</v>
      </c>
      <c r="CE619" s="79">
        <v>0</v>
      </c>
      <c r="CF619" s="79">
        <v>0</v>
      </c>
      <c r="CG619" s="79">
        <v>0</v>
      </c>
      <c r="CH619" s="79">
        <v>0</v>
      </c>
      <c r="CI619" s="81">
        <f t="shared" si="58"/>
        <v>16</v>
      </c>
      <c r="CJ619" s="260">
        <f t="shared" si="57"/>
        <v>16</v>
      </c>
      <c r="CK619" s="260">
        <f t="shared" si="55"/>
        <v>16</v>
      </c>
      <c r="CL619" s="260">
        <f t="shared" si="56"/>
        <v>16</v>
      </c>
      <c r="CM619" s="83">
        <v>9</v>
      </c>
      <c r="CN619" s="254" t="s">
        <v>4965</v>
      </c>
      <c r="CO619" s="140" t="s">
        <v>4965</v>
      </c>
      <c r="CP619" s="258" t="s">
        <v>4965</v>
      </c>
      <c r="CQ619" s="86" t="s">
        <v>4965</v>
      </c>
      <c r="CR619" s="85" t="s">
        <v>4965</v>
      </c>
      <c r="CS619" s="85" t="s">
        <v>4965</v>
      </c>
      <c r="CT619" s="85" t="s">
        <v>4965</v>
      </c>
      <c r="CU619" s="86"/>
    </row>
    <row r="620" spans="1:99" s="363" customFormat="1" ht="12" customHeight="1" x14ac:dyDescent="0.2">
      <c r="A620" s="31" t="s">
        <v>1460</v>
      </c>
      <c r="B620" s="114" t="s">
        <v>2603</v>
      </c>
      <c r="C620" s="114" t="s">
        <v>1432</v>
      </c>
      <c r="D620" s="114" t="s">
        <v>1432</v>
      </c>
      <c r="E620" s="117" t="s">
        <v>1432</v>
      </c>
      <c r="F620" s="114" t="s">
        <v>2604</v>
      </c>
      <c r="G620" s="114" t="s">
        <v>2605</v>
      </c>
      <c r="H620" s="114" t="s">
        <v>2717</v>
      </c>
      <c r="I620" s="114" t="s">
        <v>2606</v>
      </c>
      <c r="J620" s="114">
        <v>527025</v>
      </c>
      <c r="K620" s="114">
        <v>176570</v>
      </c>
      <c r="L620" s="177" t="s">
        <v>4766</v>
      </c>
      <c r="M620" s="99" t="s">
        <v>1432</v>
      </c>
      <c r="N620" s="99" t="s">
        <v>1432</v>
      </c>
      <c r="O620" s="114">
        <v>2</v>
      </c>
      <c r="P620" s="114">
        <v>1</v>
      </c>
      <c r="Q620" s="115">
        <v>-1</v>
      </c>
      <c r="R620" s="114" t="s">
        <v>1123</v>
      </c>
      <c r="S620" s="114" t="s">
        <v>1438</v>
      </c>
      <c r="T620" s="99" t="s">
        <v>1160</v>
      </c>
      <c r="U620" s="116">
        <v>41289</v>
      </c>
      <c r="V620" s="114" t="s">
        <v>1439</v>
      </c>
      <c r="W620" s="99" t="s">
        <v>1432</v>
      </c>
      <c r="X620" s="114" t="s">
        <v>1442</v>
      </c>
      <c r="Y620" s="114" t="s">
        <v>1453</v>
      </c>
      <c r="Z620" s="114" t="s">
        <v>1444</v>
      </c>
      <c r="AA620" s="114" t="s">
        <v>3714</v>
      </c>
      <c r="AB620" s="387">
        <v>0.03</v>
      </c>
      <c r="AC620" s="111" t="s">
        <v>1432</v>
      </c>
      <c r="AD620" s="112" t="s">
        <v>1432</v>
      </c>
      <c r="AE620" s="157" t="s">
        <v>3063</v>
      </c>
      <c r="AF620" s="117" t="s">
        <v>1445</v>
      </c>
      <c r="AG620" s="118"/>
      <c r="AH620" s="117">
        <v>0</v>
      </c>
      <c r="AI620" s="117">
        <v>0</v>
      </c>
      <c r="AJ620" s="117">
        <v>0</v>
      </c>
      <c r="AK620" s="117">
        <v>0</v>
      </c>
      <c r="AL620" s="117">
        <v>-1</v>
      </c>
      <c r="AM620" s="117">
        <v>0</v>
      </c>
      <c r="AN620" s="117">
        <v>-1</v>
      </c>
      <c r="AO620" s="117">
        <v>1</v>
      </c>
      <c r="AP620" s="117">
        <v>0</v>
      </c>
      <c r="AQ620" s="117">
        <v>0</v>
      </c>
      <c r="AR620" s="117">
        <v>0</v>
      </c>
      <c r="AS620" s="117">
        <v>0</v>
      </c>
      <c r="AT620" s="117">
        <v>0</v>
      </c>
      <c r="AU620" s="117">
        <v>0</v>
      </c>
      <c r="AV620" s="117">
        <v>0</v>
      </c>
      <c r="AW620" s="117">
        <v>0</v>
      </c>
      <c r="AX620" s="117">
        <v>0</v>
      </c>
      <c r="AY620" s="117">
        <v>0</v>
      </c>
      <c r="AZ620" s="117">
        <v>-1</v>
      </c>
      <c r="BA620" s="117">
        <v>0</v>
      </c>
      <c r="BB620" s="117">
        <v>-1</v>
      </c>
      <c r="BC620" s="117">
        <v>1</v>
      </c>
      <c r="BD620" s="117">
        <v>0</v>
      </c>
      <c r="BE620" s="117">
        <v>0</v>
      </c>
      <c r="BF620" s="117">
        <v>0</v>
      </c>
      <c r="BG620" s="117">
        <v>0</v>
      </c>
      <c r="BH620" s="117">
        <v>0</v>
      </c>
      <c r="BI620" s="117">
        <v>0</v>
      </c>
      <c r="BJ620" s="117">
        <v>0</v>
      </c>
      <c r="BK620" s="117">
        <v>0</v>
      </c>
      <c r="BL620" s="120" t="s">
        <v>4490</v>
      </c>
      <c r="BM620" s="98">
        <v>0</v>
      </c>
      <c r="BN620" s="79">
        <v>0</v>
      </c>
      <c r="BO620" s="241">
        <v>-0.25</v>
      </c>
      <c r="BP620" s="133">
        <v>-0.25</v>
      </c>
      <c r="BQ620" s="133">
        <v>-0.25</v>
      </c>
      <c r="BR620" s="133">
        <v>-0.25</v>
      </c>
      <c r="BS620" s="238">
        <v>0</v>
      </c>
      <c r="BT620" s="79">
        <v>0</v>
      </c>
      <c r="BU620" s="79">
        <v>0</v>
      </c>
      <c r="BV620" s="79">
        <v>0</v>
      </c>
      <c r="BW620" s="79">
        <v>0</v>
      </c>
      <c r="BX620" s="79">
        <v>0</v>
      </c>
      <c r="BY620" s="79">
        <v>0</v>
      </c>
      <c r="BZ620" s="79">
        <v>0</v>
      </c>
      <c r="CA620" s="79">
        <v>0</v>
      </c>
      <c r="CB620" s="79">
        <v>0</v>
      </c>
      <c r="CC620" s="79">
        <v>0</v>
      </c>
      <c r="CD620" s="79">
        <v>0</v>
      </c>
      <c r="CE620" s="79">
        <v>0</v>
      </c>
      <c r="CF620" s="79">
        <v>0</v>
      </c>
      <c r="CG620" s="79">
        <v>0</v>
      </c>
      <c r="CH620" s="79">
        <v>0</v>
      </c>
      <c r="CI620" s="81">
        <f t="shared" si="58"/>
        <v>-1</v>
      </c>
      <c r="CJ620" s="260">
        <f t="shared" si="57"/>
        <v>-1</v>
      </c>
      <c r="CK620" s="260">
        <f t="shared" si="55"/>
        <v>-1</v>
      </c>
      <c r="CL620" s="260">
        <f t="shared" si="56"/>
        <v>-1</v>
      </c>
      <c r="CM620" s="83">
        <v>9</v>
      </c>
      <c r="CN620" s="254" t="s">
        <v>4965</v>
      </c>
      <c r="CO620" s="140" t="s">
        <v>4965</v>
      </c>
      <c r="CP620" s="258" t="s">
        <v>4965</v>
      </c>
      <c r="CQ620" s="86" t="s">
        <v>4965</v>
      </c>
      <c r="CR620" s="85" t="s">
        <v>4965</v>
      </c>
      <c r="CS620" s="85" t="s">
        <v>4965</v>
      </c>
      <c r="CT620" s="85" t="s">
        <v>4965</v>
      </c>
      <c r="CU620" s="86"/>
    </row>
    <row r="621" spans="1:99" s="363" customFormat="1" ht="12" customHeight="1" x14ac:dyDescent="0.2">
      <c r="A621" s="31" t="s">
        <v>1460</v>
      </c>
      <c r="B621" s="114" t="s">
        <v>1124</v>
      </c>
      <c r="C621" s="114" t="s">
        <v>1432</v>
      </c>
      <c r="D621" s="114" t="s">
        <v>1432</v>
      </c>
      <c r="E621" s="117" t="s">
        <v>1432</v>
      </c>
      <c r="F621" s="114" t="s">
        <v>1125</v>
      </c>
      <c r="G621" s="114" t="s">
        <v>1126</v>
      </c>
      <c r="H621" s="114" t="s">
        <v>2717</v>
      </c>
      <c r="I621" s="114" t="s">
        <v>1127</v>
      </c>
      <c r="J621" s="114">
        <v>528025</v>
      </c>
      <c r="K621" s="114">
        <v>174475</v>
      </c>
      <c r="L621" s="177" t="s">
        <v>3076</v>
      </c>
      <c r="M621" s="99" t="s">
        <v>1432</v>
      </c>
      <c r="N621" s="99" t="s">
        <v>1432</v>
      </c>
      <c r="O621" s="114">
        <v>1</v>
      </c>
      <c r="P621" s="114">
        <v>2</v>
      </c>
      <c r="Q621" s="115">
        <v>1</v>
      </c>
      <c r="R621" s="114" t="s">
        <v>1128</v>
      </c>
      <c r="S621" s="114" t="s">
        <v>1438</v>
      </c>
      <c r="T621" s="99" t="s">
        <v>1041</v>
      </c>
      <c r="U621" s="116">
        <v>41327</v>
      </c>
      <c r="V621" s="114" t="s">
        <v>1439</v>
      </c>
      <c r="W621" s="99" t="s">
        <v>1432</v>
      </c>
      <c r="X621" s="114" t="s">
        <v>1442</v>
      </c>
      <c r="Y621" s="114" t="s">
        <v>4694</v>
      </c>
      <c r="Z621" s="114" t="s">
        <v>1444</v>
      </c>
      <c r="AA621" s="114" t="s">
        <v>2723</v>
      </c>
      <c r="AB621" s="387">
        <v>2E-3</v>
      </c>
      <c r="AC621" s="111" t="s">
        <v>1432</v>
      </c>
      <c r="AD621" s="112" t="s">
        <v>1432</v>
      </c>
      <c r="AE621" s="157" t="s">
        <v>3063</v>
      </c>
      <c r="AF621" s="117" t="s">
        <v>1445</v>
      </c>
      <c r="AG621" s="118"/>
      <c r="AH621" s="117">
        <v>0</v>
      </c>
      <c r="AI621" s="117">
        <v>0</v>
      </c>
      <c r="AJ621" s="117">
        <v>0</v>
      </c>
      <c r="AK621" s="117">
        <v>0</v>
      </c>
      <c r="AL621" s="117">
        <v>2</v>
      </c>
      <c r="AM621" s="117">
        <v>-1</v>
      </c>
      <c r="AN621" s="117">
        <v>0</v>
      </c>
      <c r="AO621" s="117">
        <v>0</v>
      </c>
      <c r="AP621" s="117">
        <v>0</v>
      </c>
      <c r="AQ621" s="117">
        <v>0</v>
      </c>
      <c r="AR621" s="117">
        <v>0</v>
      </c>
      <c r="AS621" s="117">
        <v>2</v>
      </c>
      <c r="AT621" s="117">
        <v>-1</v>
      </c>
      <c r="AU621" s="117">
        <v>0</v>
      </c>
      <c r="AV621" s="117">
        <v>0</v>
      </c>
      <c r="AW621" s="117">
        <v>0</v>
      </c>
      <c r="AX621" s="117">
        <v>0</v>
      </c>
      <c r="AY621" s="117">
        <v>0</v>
      </c>
      <c r="AZ621" s="117">
        <v>0</v>
      </c>
      <c r="BA621" s="117">
        <v>0</v>
      </c>
      <c r="BB621" s="117">
        <v>0</v>
      </c>
      <c r="BC621" s="117">
        <v>0</v>
      </c>
      <c r="BD621" s="117">
        <v>0</v>
      </c>
      <c r="BE621" s="117">
        <v>0</v>
      </c>
      <c r="BF621" s="117">
        <v>0</v>
      </c>
      <c r="BG621" s="117">
        <v>0</v>
      </c>
      <c r="BH621" s="117">
        <v>0</v>
      </c>
      <c r="BI621" s="117">
        <v>0</v>
      </c>
      <c r="BJ621" s="117">
        <v>0</v>
      </c>
      <c r="BK621" s="117">
        <v>0</v>
      </c>
      <c r="BL621" s="120" t="s">
        <v>4490</v>
      </c>
      <c r="BM621" s="98">
        <v>0</v>
      </c>
      <c r="BN621" s="79">
        <v>0</v>
      </c>
      <c r="BO621" s="241">
        <v>0.2</v>
      </c>
      <c r="BP621" s="133">
        <v>0.2</v>
      </c>
      <c r="BQ621" s="133">
        <v>0.2</v>
      </c>
      <c r="BR621" s="133">
        <v>0.2</v>
      </c>
      <c r="BS621" s="243">
        <v>0.2</v>
      </c>
      <c r="BT621" s="79">
        <v>0</v>
      </c>
      <c r="BU621" s="79">
        <v>0</v>
      </c>
      <c r="BV621" s="79">
        <v>0</v>
      </c>
      <c r="BW621" s="79">
        <v>0</v>
      </c>
      <c r="BX621" s="79">
        <v>0</v>
      </c>
      <c r="BY621" s="79">
        <v>0</v>
      </c>
      <c r="BZ621" s="79">
        <v>0</v>
      </c>
      <c r="CA621" s="79">
        <v>0</v>
      </c>
      <c r="CB621" s="79">
        <v>0</v>
      </c>
      <c r="CC621" s="79">
        <v>0</v>
      </c>
      <c r="CD621" s="79">
        <v>0</v>
      </c>
      <c r="CE621" s="79">
        <v>0</v>
      </c>
      <c r="CF621" s="79">
        <v>0</v>
      </c>
      <c r="CG621" s="79">
        <v>0</v>
      </c>
      <c r="CH621" s="79">
        <v>0</v>
      </c>
      <c r="CI621" s="81">
        <f t="shared" si="58"/>
        <v>1</v>
      </c>
      <c r="CJ621" s="260">
        <f t="shared" si="57"/>
        <v>1</v>
      </c>
      <c r="CK621" s="260">
        <f t="shared" si="55"/>
        <v>1</v>
      </c>
      <c r="CL621" s="260">
        <f t="shared" si="56"/>
        <v>1</v>
      </c>
      <c r="CM621" s="83">
        <v>4</v>
      </c>
      <c r="CN621" s="254" t="s">
        <v>4965</v>
      </c>
      <c r="CO621" s="140" t="s">
        <v>4965</v>
      </c>
      <c r="CP621" s="258" t="s">
        <v>4965</v>
      </c>
      <c r="CQ621" s="86" t="s">
        <v>4965</v>
      </c>
      <c r="CR621" s="85" t="s">
        <v>4965</v>
      </c>
      <c r="CS621" s="85" t="s">
        <v>4965</v>
      </c>
      <c r="CT621" s="85" t="s">
        <v>4965</v>
      </c>
      <c r="CU621" s="86"/>
    </row>
    <row r="622" spans="1:99" s="363" customFormat="1" ht="12" customHeight="1" x14ac:dyDescent="0.2">
      <c r="A622" s="31" t="s">
        <v>1460</v>
      </c>
      <c r="B622" s="114" t="s">
        <v>1042</v>
      </c>
      <c r="C622" s="114" t="s">
        <v>1432</v>
      </c>
      <c r="D622" s="114" t="s">
        <v>1432</v>
      </c>
      <c r="E622" s="117" t="s">
        <v>1432</v>
      </c>
      <c r="F622" s="114" t="s">
        <v>1043</v>
      </c>
      <c r="G622" s="114" t="s">
        <v>1150</v>
      </c>
      <c r="H622" s="114" t="s">
        <v>2717</v>
      </c>
      <c r="I622" s="114" t="s">
        <v>1044</v>
      </c>
      <c r="J622" s="114">
        <v>526829</v>
      </c>
      <c r="K622" s="114">
        <v>175068</v>
      </c>
      <c r="L622" s="177" t="s">
        <v>3080</v>
      </c>
      <c r="M622" s="99" t="s">
        <v>1432</v>
      </c>
      <c r="N622" s="99" t="s">
        <v>1432</v>
      </c>
      <c r="O622" s="114">
        <v>0</v>
      </c>
      <c r="P622" s="114">
        <v>2</v>
      </c>
      <c r="Q622" s="115">
        <v>2</v>
      </c>
      <c r="R622" s="114" t="s">
        <v>1045</v>
      </c>
      <c r="S622" s="114" t="s">
        <v>1438</v>
      </c>
      <c r="T622" s="99" t="s">
        <v>3517</v>
      </c>
      <c r="U622" s="116">
        <v>41334</v>
      </c>
      <c r="V622" s="114" t="s">
        <v>1439</v>
      </c>
      <c r="W622" s="99" t="s">
        <v>1432</v>
      </c>
      <c r="X622" s="114" t="s">
        <v>1442</v>
      </c>
      <c r="Y622" s="114" t="s">
        <v>1443</v>
      </c>
      <c r="Z622" s="114" t="s">
        <v>1444</v>
      </c>
      <c r="AA622" s="114" t="s">
        <v>2713</v>
      </c>
      <c r="AB622" s="387">
        <v>1.4E-2</v>
      </c>
      <c r="AC622" s="111" t="s">
        <v>1432</v>
      </c>
      <c r="AD622" s="112" t="s">
        <v>1432</v>
      </c>
      <c r="AE622" s="157" t="s">
        <v>3063</v>
      </c>
      <c r="AF622" s="117" t="s">
        <v>1445</v>
      </c>
      <c r="AG622" s="118"/>
      <c r="AH622" s="117">
        <v>0</v>
      </c>
      <c r="AI622" s="117">
        <v>0</v>
      </c>
      <c r="AJ622" s="117">
        <v>0</v>
      </c>
      <c r="AK622" s="117">
        <v>1</v>
      </c>
      <c r="AL622" s="117">
        <v>1</v>
      </c>
      <c r="AM622" s="117">
        <v>0</v>
      </c>
      <c r="AN622" s="117">
        <v>0</v>
      </c>
      <c r="AO622" s="117">
        <v>0</v>
      </c>
      <c r="AP622" s="117">
        <v>0</v>
      </c>
      <c r="AQ622" s="117">
        <v>0</v>
      </c>
      <c r="AR622" s="117">
        <v>1</v>
      </c>
      <c r="AS622" s="117">
        <v>1</v>
      </c>
      <c r="AT622" s="117">
        <v>0</v>
      </c>
      <c r="AU622" s="117">
        <v>0</v>
      </c>
      <c r="AV622" s="117">
        <v>0</v>
      </c>
      <c r="AW622" s="117">
        <v>0</v>
      </c>
      <c r="AX622" s="117">
        <v>0</v>
      </c>
      <c r="AY622" s="117">
        <v>0</v>
      </c>
      <c r="AZ622" s="117">
        <v>0</v>
      </c>
      <c r="BA622" s="117">
        <v>0</v>
      </c>
      <c r="BB622" s="117">
        <v>0</v>
      </c>
      <c r="BC622" s="117">
        <v>0</v>
      </c>
      <c r="BD622" s="117">
        <v>0</v>
      </c>
      <c r="BE622" s="117">
        <v>0</v>
      </c>
      <c r="BF622" s="117">
        <v>0</v>
      </c>
      <c r="BG622" s="117">
        <v>0</v>
      </c>
      <c r="BH622" s="117">
        <v>0</v>
      </c>
      <c r="BI622" s="117">
        <v>0</v>
      </c>
      <c r="BJ622" s="117">
        <v>0</v>
      </c>
      <c r="BK622" s="117">
        <v>0</v>
      </c>
      <c r="BL622" s="120" t="s">
        <v>4490</v>
      </c>
      <c r="BM622" s="98">
        <v>0</v>
      </c>
      <c r="BN622" s="79">
        <v>0</v>
      </c>
      <c r="BO622" s="241">
        <v>0.4</v>
      </c>
      <c r="BP622" s="133">
        <v>0.4</v>
      </c>
      <c r="BQ622" s="133">
        <v>0.4</v>
      </c>
      <c r="BR622" s="133">
        <v>0.4</v>
      </c>
      <c r="BS622" s="243">
        <v>0.4</v>
      </c>
      <c r="BT622" s="79">
        <v>0</v>
      </c>
      <c r="BU622" s="79">
        <v>0</v>
      </c>
      <c r="BV622" s="79">
        <v>0</v>
      </c>
      <c r="BW622" s="79">
        <v>0</v>
      </c>
      <c r="BX622" s="79">
        <v>0</v>
      </c>
      <c r="BY622" s="79">
        <v>0</v>
      </c>
      <c r="BZ622" s="79">
        <v>0</v>
      </c>
      <c r="CA622" s="79">
        <v>0</v>
      </c>
      <c r="CB622" s="79">
        <v>0</v>
      </c>
      <c r="CC622" s="79">
        <v>0</v>
      </c>
      <c r="CD622" s="79">
        <v>0</v>
      </c>
      <c r="CE622" s="79">
        <v>0</v>
      </c>
      <c r="CF622" s="79">
        <v>0</v>
      </c>
      <c r="CG622" s="79">
        <v>0</v>
      </c>
      <c r="CH622" s="79">
        <v>0</v>
      </c>
      <c r="CI622" s="81">
        <f t="shared" si="58"/>
        <v>2</v>
      </c>
      <c r="CJ622" s="260">
        <f t="shared" si="57"/>
        <v>2</v>
      </c>
      <c r="CK622" s="260">
        <f t="shared" si="55"/>
        <v>2</v>
      </c>
      <c r="CL622" s="260">
        <f t="shared" si="56"/>
        <v>2</v>
      </c>
      <c r="CM622" s="83">
        <v>4</v>
      </c>
      <c r="CN622" s="254" t="s">
        <v>4965</v>
      </c>
      <c r="CO622" s="140" t="s">
        <v>4965</v>
      </c>
      <c r="CP622" s="258" t="s">
        <v>4965</v>
      </c>
      <c r="CQ622" s="86" t="s">
        <v>4965</v>
      </c>
      <c r="CR622" s="85" t="s">
        <v>4965</v>
      </c>
      <c r="CS622" s="85" t="s">
        <v>4965</v>
      </c>
      <c r="CT622" s="85" t="s">
        <v>4965</v>
      </c>
      <c r="CU622" s="86"/>
    </row>
    <row r="623" spans="1:99" s="363" customFormat="1" ht="12" customHeight="1" x14ac:dyDescent="0.2">
      <c r="A623" s="31" t="s">
        <v>1460</v>
      </c>
      <c r="B623" s="114" t="s">
        <v>1046</v>
      </c>
      <c r="C623" s="114" t="s">
        <v>1432</v>
      </c>
      <c r="D623" s="114" t="s">
        <v>1432</v>
      </c>
      <c r="E623" s="117" t="s">
        <v>1432</v>
      </c>
      <c r="F623" s="114" t="s">
        <v>4729</v>
      </c>
      <c r="G623" s="114" t="s">
        <v>1047</v>
      </c>
      <c r="H623" s="114" t="s">
        <v>2524</v>
      </c>
      <c r="I623" s="114" t="s">
        <v>1048</v>
      </c>
      <c r="J623" s="114">
        <v>529269</v>
      </c>
      <c r="K623" s="114">
        <v>171759</v>
      </c>
      <c r="L623" s="177" t="s">
        <v>3081</v>
      </c>
      <c r="M623" s="99" t="s">
        <v>1432</v>
      </c>
      <c r="N623" s="99" t="s">
        <v>1432</v>
      </c>
      <c r="O623" s="114">
        <v>0</v>
      </c>
      <c r="P623" s="114">
        <v>2</v>
      </c>
      <c r="Q623" s="115">
        <v>2</v>
      </c>
      <c r="R623" s="114" t="s">
        <v>1049</v>
      </c>
      <c r="S623" s="114" t="s">
        <v>1438</v>
      </c>
      <c r="T623" s="99" t="s">
        <v>1050</v>
      </c>
      <c r="U623" s="116">
        <v>41353</v>
      </c>
      <c r="V623" s="114" t="s">
        <v>1439</v>
      </c>
      <c r="W623" s="99" t="s">
        <v>1432</v>
      </c>
      <c r="X623" s="114" t="s">
        <v>1442</v>
      </c>
      <c r="Y623" s="114" t="s">
        <v>4694</v>
      </c>
      <c r="Z623" s="114" t="s">
        <v>1444</v>
      </c>
      <c r="AA623" s="114" t="s">
        <v>2713</v>
      </c>
      <c r="AB623" s="387">
        <v>7.8E-2</v>
      </c>
      <c r="AC623" s="111" t="s">
        <v>1432</v>
      </c>
      <c r="AD623" s="112" t="s">
        <v>1432</v>
      </c>
      <c r="AE623" s="157" t="s">
        <v>3063</v>
      </c>
      <c r="AF623" s="117" t="s">
        <v>1445</v>
      </c>
      <c r="AG623" s="118"/>
      <c r="AH623" s="117">
        <v>0</v>
      </c>
      <c r="AI623" s="117">
        <v>0</v>
      </c>
      <c r="AJ623" s="117">
        <v>0</v>
      </c>
      <c r="AK623" s="117">
        <v>0</v>
      </c>
      <c r="AL623" s="117">
        <v>1</v>
      </c>
      <c r="AM623" s="117">
        <v>1</v>
      </c>
      <c r="AN623" s="117">
        <v>0</v>
      </c>
      <c r="AO623" s="117">
        <v>0</v>
      </c>
      <c r="AP623" s="117">
        <v>0</v>
      </c>
      <c r="AQ623" s="117">
        <v>0</v>
      </c>
      <c r="AR623" s="117">
        <v>0</v>
      </c>
      <c r="AS623" s="117">
        <v>1</v>
      </c>
      <c r="AT623" s="117">
        <v>0</v>
      </c>
      <c r="AU623" s="117">
        <v>0</v>
      </c>
      <c r="AV623" s="117">
        <v>0</v>
      </c>
      <c r="AW623" s="117">
        <v>0</v>
      </c>
      <c r="AX623" s="117">
        <v>0</v>
      </c>
      <c r="AY623" s="117">
        <v>0</v>
      </c>
      <c r="AZ623" s="117">
        <v>0</v>
      </c>
      <c r="BA623" s="117">
        <v>0</v>
      </c>
      <c r="BB623" s="117">
        <v>0</v>
      </c>
      <c r="BC623" s="117">
        <v>0</v>
      </c>
      <c r="BD623" s="117">
        <v>0</v>
      </c>
      <c r="BE623" s="117">
        <v>0</v>
      </c>
      <c r="BF623" s="117">
        <v>0</v>
      </c>
      <c r="BG623" s="117">
        <v>0</v>
      </c>
      <c r="BH623" s="117">
        <v>1</v>
      </c>
      <c r="BI623" s="117">
        <v>0</v>
      </c>
      <c r="BJ623" s="117">
        <v>0</v>
      </c>
      <c r="BK623" s="117">
        <v>0</v>
      </c>
      <c r="BL623" s="120" t="s">
        <v>4490</v>
      </c>
      <c r="BM623" s="98">
        <v>0</v>
      </c>
      <c r="BN623" s="79">
        <v>0</v>
      </c>
      <c r="BO623" s="241">
        <v>0.4</v>
      </c>
      <c r="BP623" s="133">
        <v>0.4</v>
      </c>
      <c r="BQ623" s="133">
        <v>0.4</v>
      </c>
      <c r="BR623" s="133">
        <v>0.4</v>
      </c>
      <c r="BS623" s="243">
        <v>0.4</v>
      </c>
      <c r="BT623" s="79">
        <v>0</v>
      </c>
      <c r="BU623" s="79">
        <v>0</v>
      </c>
      <c r="BV623" s="79">
        <v>0</v>
      </c>
      <c r="BW623" s="79">
        <v>0</v>
      </c>
      <c r="BX623" s="79">
        <v>0</v>
      </c>
      <c r="BY623" s="79">
        <v>0</v>
      </c>
      <c r="BZ623" s="79">
        <v>0</v>
      </c>
      <c r="CA623" s="79">
        <v>0</v>
      </c>
      <c r="CB623" s="79">
        <v>0</v>
      </c>
      <c r="CC623" s="79">
        <v>0</v>
      </c>
      <c r="CD623" s="79">
        <v>0</v>
      </c>
      <c r="CE623" s="79">
        <v>0</v>
      </c>
      <c r="CF623" s="79">
        <v>0</v>
      </c>
      <c r="CG623" s="79">
        <v>0</v>
      </c>
      <c r="CH623" s="79">
        <v>0</v>
      </c>
      <c r="CI623" s="81">
        <f t="shared" si="58"/>
        <v>2</v>
      </c>
      <c r="CJ623" s="260">
        <f t="shared" si="57"/>
        <v>2</v>
      </c>
      <c r="CK623" s="260">
        <f t="shared" si="55"/>
        <v>2</v>
      </c>
      <c r="CL623" s="260">
        <f t="shared" si="56"/>
        <v>2</v>
      </c>
      <c r="CM623" s="83">
        <v>4</v>
      </c>
      <c r="CN623" s="254" t="s">
        <v>4965</v>
      </c>
      <c r="CO623" s="140" t="s">
        <v>4965</v>
      </c>
      <c r="CP623" s="258" t="s">
        <v>4965</v>
      </c>
      <c r="CQ623" s="86" t="s">
        <v>4965</v>
      </c>
      <c r="CR623" s="85" t="s">
        <v>4965</v>
      </c>
      <c r="CS623" s="85" t="s">
        <v>4965</v>
      </c>
      <c r="CT623" s="85" t="s">
        <v>4965</v>
      </c>
      <c r="CU623" s="86"/>
    </row>
    <row r="624" spans="1:99" s="363" customFormat="1" ht="12" customHeight="1" x14ac:dyDescent="0.2">
      <c r="A624" s="31" t="s">
        <v>1460</v>
      </c>
      <c r="B624" s="114" t="s">
        <v>1051</v>
      </c>
      <c r="C624" s="114" t="s">
        <v>1432</v>
      </c>
      <c r="D624" s="114" t="s">
        <v>1052</v>
      </c>
      <c r="E624" s="117" t="s">
        <v>1053</v>
      </c>
      <c r="F624" s="114" t="s">
        <v>1432</v>
      </c>
      <c r="G624" s="114" t="s">
        <v>1054</v>
      </c>
      <c r="H624" s="114" t="s">
        <v>2717</v>
      </c>
      <c r="I624" s="114" t="s">
        <v>1432</v>
      </c>
      <c r="J624" s="114">
        <v>526504</v>
      </c>
      <c r="K624" s="114">
        <v>175775</v>
      </c>
      <c r="L624" s="177" t="s">
        <v>4766</v>
      </c>
      <c r="M624" s="99" t="s">
        <v>1432</v>
      </c>
      <c r="N624" s="99" t="s">
        <v>1432</v>
      </c>
      <c r="O624" s="114">
        <v>0</v>
      </c>
      <c r="P624" s="114">
        <v>4</v>
      </c>
      <c r="Q624" s="115">
        <v>4</v>
      </c>
      <c r="R624" s="114" t="s">
        <v>1055</v>
      </c>
      <c r="S624" s="114" t="s">
        <v>1154</v>
      </c>
      <c r="T624" s="99" t="s">
        <v>398</v>
      </c>
      <c r="U624" s="116">
        <v>41394</v>
      </c>
      <c r="V624" s="114" t="s">
        <v>1439</v>
      </c>
      <c r="W624" s="99" t="s">
        <v>1432</v>
      </c>
      <c r="X624" s="114" t="s">
        <v>1442</v>
      </c>
      <c r="Y624" s="114" t="s">
        <v>4694</v>
      </c>
      <c r="Z624" s="114" t="s">
        <v>1444</v>
      </c>
      <c r="AA624" s="114" t="s">
        <v>4720</v>
      </c>
      <c r="AB624" s="387">
        <v>6.6000000000000003E-2</v>
      </c>
      <c r="AC624" s="111" t="s">
        <v>1432</v>
      </c>
      <c r="AD624" s="112" t="s">
        <v>1432</v>
      </c>
      <c r="AE624" s="157" t="s">
        <v>628</v>
      </c>
      <c r="AF624" s="117" t="s">
        <v>3904</v>
      </c>
      <c r="AG624" s="118"/>
      <c r="AH624" s="117">
        <v>0</v>
      </c>
      <c r="AI624" s="117">
        <v>0</v>
      </c>
      <c r="AJ624" s="117">
        <v>0</v>
      </c>
      <c r="AK624" s="117">
        <v>1</v>
      </c>
      <c r="AL624" s="117">
        <v>3</v>
      </c>
      <c r="AM624" s="117">
        <v>0</v>
      </c>
      <c r="AN624" s="117">
        <v>0</v>
      </c>
      <c r="AO624" s="117">
        <v>0</v>
      </c>
      <c r="AP624" s="117">
        <v>0</v>
      </c>
      <c r="AQ624" s="117">
        <v>0</v>
      </c>
      <c r="AR624" s="117">
        <v>1</v>
      </c>
      <c r="AS624" s="117">
        <v>3</v>
      </c>
      <c r="AT624" s="117">
        <v>0</v>
      </c>
      <c r="AU624" s="117">
        <v>0</v>
      </c>
      <c r="AV624" s="117">
        <v>0</v>
      </c>
      <c r="AW624" s="117">
        <v>0</v>
      </c>
      <c r="AX624" s="117">
        <v>0</v>
      </c>
      <c r="AY624" s="117">
        <v>0</v>
      </c>
      <c r="AZ624" s="117">
        <v>0</v>
      </c>
      <c r="BA624" s="117">
        <v>0</v>
      </c>
      <c r="BB624" s="117">
        <v>0</v>
      </c>
      <c r="BC624" s="117">
        <v>0</v>
      </c>
      <c r="BD624" s="117">
        <v>0</v>
      </c>
      <c r="BE624" s="117">
        <v>0</v>
      </c>
      <c r="BF624" s="117">
        <v>0</v>
      </c>
      <c r="BG624" s="117">
        <v>0</v>
      </c>
      <c r="BH624" s="117">
        <v>0</v>
      </c>
      <c r="BI624" s="117">
        <v>0</v>
      </c>
      <c r="BJ624" s="117">
        <v>0</v>
      </c>
      <c r="BK624" s="117">
        <v>0</v>
      </c>
      <c r="BL624" s="120" t="s">
        <v>4490</v>
      </c>
      <c r="BM624" s="98">
        <v>0</v>
      </c>
      <c r="BN624" s="79">
        <v>0</v>
      </c>
      <c r="BO624" s="241">
        <v>1</v>
      </c>
      <c r="BP624" s="133">
        <v>1</v>
      </c>
      <c r="BQ624" s="133">
        <v>1</v>
      </c>
      <c r="BR624" s="133">
        <v>1</v>
      </c>
      <c r="BS624" s="238">
        <v>0</v>
      </c>
      <c r="BT624" s="79">
        <v>0</v>
      </c>
      <c r="BU624" s="79">
        <v>0</v>
      </c>
      <c r="BV624" s="79">
        <v>0</v>
      </c>
      <c r="BW624" s="79">
        <v>0</v>
      </c>
      <c r="BX624" s="79">
        <v>0</v>
      </c>
      <c r="BY624" s="79">
        <v>0</v>
      </c>
      <c r="BZ624" s="79">
        <v>0</v>
      </c>
      <c r="CA624" s="79">
        <v>0</v>
      </c>
      <c r="CB624" s="79">
        <v>0</v>
      </c>
      <c r="CC624" s="79">
        <v>0</v>
      </c>
      <c r="CD624" s="79">
        <v>0</v>
      </c>
      <c r="CE624" s="79">
        <v>0</v>
      </c>
      <c r="CF624" s="79">
        <v>0</v>
      </c>
      <c r="CG624" s="79">
        <v>0</v>
      </c>
      <c r="CH624" s="79">
        <v>0</v>
      </c>
      <c r="CI624" s="81">
        <f t="shared" si="58"/>
        <v>4</v>
      </c>
      <c r="CJ624" s="260">
        <f t="shared" si="57"/>
        <v>4</v>
      </c>
      <c r="CK624" s="260">
        <f t="shared" si="55"/>
        <v>4</v>
      </c>
      <c r="CL624" s="260">
        <f t="shared" si="56"/>
        <v>4</v>
      </c>
      <c r="CM624" s="83">
        <v>4</v>
      </c>
      <c r="CN624" s="254" t="s">
        <v>4965</v>
      </c>
      <c r="CO624" s="140" t="s">
        <v>4965</v>
      </c>
      <c r="CP624" s="258" t="s">
        <v>4965</v>
      </c>
      <c r="CQ624" s="86" t="s">
        <v>4965</v>
      </c>
      <c r="CR624" s="85" t="s">
        <v>4965</v>
      </c>
      <c r="CS624" s="85" t="s">
        <v>4965</v>
      </c>
      <c r="CT624" s="85" t="s">
        <v>4965</v>
      </c>
      <c r="CU624" s="86"/>
    </row>
    <row r="625" spans="1:99" s="363" customFormat="1" ht="12" customHeight="1" x14ac:dyDescent="0.2">
      <c r="A625" s="31" t="s">
        <v>1460</v>
      </c>
      <c r="B625" s="114" t="s">
        <v>1051</v>
      </c>
      <c r="C625" s="114" t="s">
        <v>1432</v>
      </c>
      <c r="D625" s="114" t="s">
        <v>1056</v>
      </c>
      <c r="E625" s="117" t="s">
        <v>1053</v>
      </c>
      <c r="F625" s="114" t="s">
        <v>1432</v>
      </c>
      <c r="G625" s="114" t="s">
        <v>1054</v>
      </c>
      <c r="H625" s="114" t="s">
        <v>2717</v>
      </c>
      <c r="I625" s="114" t="s">
        <v>1432</v>
      </c>
      <c r="J625" s="114">
        <v>526504</v>
      </c>
      <c r="K625" s="114">
        <v>175775</v>
      </c>
      <c r="L625" s="177" t="s">
        <v>4766</v>
      </c>
      <c r="M625" s="99" t="s">
        <v>1432</v>
      </c>
      <c r="N625" s="99" t="s">
        <v>1432</v>
      </c>
      <c r="O625" s="114">
        <v>0</v>
      </c>
      <c r="P625" s="114">
        <v>8</v>
      </c>
      <c r="Q625" s="115">
        <v>8</v>
      </c>
      <c r="R625" s="114" t="s">
        <v>1055</v>
      </c>
      <c r="S625" s="114" t="s">
        <v>1154</v>
      </c>
      <c r="T625" s="99" t="s">
        <v>398</v>
      </c>
      <c r="U625" s="116">
        <v>41394</v>
      </c>
      <c r="V625" s="114" t="s">
        <v>1439</v>
      </c>
      <c r="W625" s="99" t="s">
        <v>1432</v>
      </c>
      <c r="X625" s="114" t="s">
        <v>1442</v>
      </c>
      <c r="Y625" s="114" t="s">
        <v>4694</v>
      </c>
      <c r="Z625" s="114" t="s">
        <v>1444</v>
      </c>
      <c r="AA625" s="114" t="s">
        <v>4720</v>
      </c>
      <c r="AB625" s="387">
        <v>1.7999999999999999E-2</v>
      </c>
      <c r="AC625" s="111" t="s">
        <v>1432</v>
      </c>
      <c r="AD625" s="112" t="s">
        <v>1432</v>
      </c>
      <c r="AE625" s="157" t="s">
        <v>1931</v>
      </c>
      <c r="AF625" s="117" t="s">
        <v>3905</v>
      </c>
      <c r="AG625" s="118"/>
      <c r="AH625" s="117">
        <v>0</v>
      </c>
      <c r="AI625" s="117">
        <v>0</v>
      </c>
      <c r="AJ625" s="117">
        <v>0</v>
      </c>
      <c r="AK625" s="117">
        <v>6</v>
      </c>
      <c r="AL625" s="117">
        <v>2</v>
      </c>
      <c r="AM625" s="117">
        <v>0</v>
      </c>
      <c r="AN625" s="117">
        <v>0</v>
      </c>
      <c r="AO625" s="117">
        <v>0</v>
      </c>
      <c r="AP625" s="117">
        <v>0</v>
      </c>
      <c r="AQ625" s="117">
        <v>0</v>
      </c>
      <c r="AR625" s="117">
        <v>6</v>
      </c>
      <c r="AS625" s="117">
        <v>2</v>
      </c>
      <c r="AT625" s="117">
        <v>0</v>
      </c>
      <c r="AU625" s="117">
        <v>0</v>
      </c>
      <c r="AV625" s="117">
        <v>0</v>
      </c>
      <c r="AW625" s="117">
        <v>0</v>
      </c>
      <c r="AX625" s="117">
        <v>0</v>
      </c>
      <c r="AY625" s="117">
        <v>0</v>
      </c>
      <c r="AZ625" s="117">
        <v>0</v>
      </c>
      <c r="BA625" s="117">
        <v>0</v>
      </c>
      <c r="BB625" s="117">
        <v>0</v>
      </c>
      <c r="BC625" s="117">
        <v>0</v>
      </c>
      <c r="BD625" s="117">
        <v>0</v>
      </c>
      <c r="BE625" s="117">
        <v>0</v>
      </c>
      <c r="BF625" s="117">
        <v>0</v>
      </c>
      <c r="BG625" s="117">
        <v>0</v>
      </c>
      <c r="BH625" s="117">
        <v>0</v>
      </c>
      <c r="BI625" s="117">
        <v>0</v>
      </c>
      <c r="BJ625" s="117">
        <v>0</v>
      </c>
      <c r="BK625" s="117">
        <v>0</v>
      </c>
      <c r="BL625" s="120" t="s">
        <v>4490</v>
      </c>
      <c r="BM625" s="98">
        <v>0</v>
      </c>
      <c r="BN625" s="79">
        <v>0</v>
      </c>
      <c r="BO625" s="237">
        <v>0</v>
      </c>
      <c r="BP625" s="79">
        <v>0</v>
      </c>
      <c r="BQ625" s="133">
        <v>2.6666666666666665</v>
      </c>
      <c r="BR625" s="133">
        <v>2.6666666666666701</v>
      </c>
      <c r="BS625" s="243">
        <v>2.6666666666666665</v>
      </c>
      <c r="BT625" s="79">
        <v>0</v>
      </c>
      <c r="BU625" s="79">
        <v>0</v>
      </c>
      <c r="BV625" s="79">
        <v>0</v>
      </c>
      <c r="BW625" s="79">
        <v>0</v>
      </c>
      <c r="BX625" s="79">
        <v>0</v>
      </c>
      <c r="BY625" s="79">
        <v>0</v>
      </c>
      <c r="BZ625" s="79">
        <v>0</v>
      </c>
      <c r="CA625" s="79">
        <v>0</v>
      </c>
      <c r="CB625" s="79">
        <v>0</v>
      </c>
      <c r="CC625" s="79">
        <v>0</v>
      </c>
      <c r="CD625" s="79">
        <v>0</v>
      </c>
      <c r="CE625" s="79">
        <v>0</v>
      </c>
      <c r="CF625" s="79">
        <v>0</v>
      </c>
      <c r="CG625" s="79">
        <v>0</v>
      </c>
      <c r="CH625" s="79">
        <v>0</v>
      </c>
      <c r="CI625" s="81">
        <f t="shared" si="58"/>
        <v>8.0000000000000036</v>
      </c>
      <c r="CJ625" s="260">
        <f t="shared" si="57"/>
        <v>8.0000000000000036</v>
      </c>
      <c r="CK625" s="260">
        <f t="shared" si="55"/>
        <v>8.0000000000000036</v>
      </c>
      <c r="CL625" s="260">
        <f t="shared" si="56"/>
        <v>8.0000000000000036</v>
      </c>
      <c r="CM625" s="83">
        <v>5</v>
      </c>
      <c r="CN625" s="254" t="s">
        <v>4965</v>
      </c>
      <c r="CO625" s="140" t="s">
        <v>4965</v>
      </c>
      <c r="CP625" s="258" t="s">
        <v>4965</v>
      </c>
      <c r="CQ625" s="86" t="s">
        <v>4965</v>
      </c>
      <c r="CR625" s="85" t="s">
        <v>4965</v>
      </c>
      <c r="CS625" s="85" t="s">
        <v>4965</v>
      </c>
      <c r="CT625" s="85" t="s">
        <v>4965</v>
      </c>
      <c r="CU625" s="86"/>
    </row>
    <row r="626" spans="1:99" s="363" customFormat="1" ht="12" customHeight="1" x14ac:dyDescent="0.2">
      <c r="A626" s="31" t="s">
        <v>1460</v>
      </c>
      <c r="B626" s="114" t="s">
        <v>1051</v>
      </c>
      <c r="C626" s="114" t="s">
        <v>1432</v>
      </c>
      <c r="D626" s="114" t="s">
        <v>1057</v>
      </c>
      <c r="E626" s="117" t="s">
        <v>1053</v>
      </c>
      <c r="F626" s="114" t="s">
        <v>1432</v>
      </c>
      <c r="G626" s="114" t="s">
        <v>1054</v>
      </c>
      <c r="H626" s="114" t="s">
        <v>2717</v>
      </c>
      <c r="I626" s="114" t="s">
        <v>1432</v>
      </c>
      <c r="J626" s="114">
        <v>526504</v>
      </c>
      <c r="K626" s="114">
        <v>175775</v>
      </c>
      <c r="L626" s="177" t="s">
        <v>4766</v>
      </c>
      <c r="M626" s="99" t="s">
        <v>1432</v>
      </c>
      <c r="N626" s="99" t="s">
        <v>1432</v>
      </c>
      <c r="O626" s="114">
        <v>0</v>
      </c>
      <c r="P626" s="114">
        <v>13</v>
      </c>
      <c r="Q626" s="115">
        <v>13</v>
      </c>
      <c r="R626" s="114" t="s">
        <v>1055</v>
      </c>
      <c r="S626" s="114" t="s">
        <v>1154</v>
      </c>
      <c r="T626" s="99" t="s">
        <v>398</v>
      </c>
      <c r="U626" s="116">
        <v>41394</v>
      </c>
      <c r="V626" s="114" t="s">
        <v>1439</v>
      </c>
      <c r="W626" s="99" t="s">
        <v>1432</v>
      </c>
      <c r="X626" s="114" t="s">
        <v>1442</v>
      </c>
      <c r="Y626" s="114" t="s">
        <v>4694</v>
      </c>
      <c r="Z626" s="114" t="s">
        <v>1444</v>
      </c>
      <c r="AA626" s="114" t="s">
        <v>4720</v>
      </c>
      <c r="AB626" s="387">
        <v>4.8000000000000001E-2</v>
      </c>
      <c r="AC626" s="111" t="s">
        <v>1432</v>
      </c>
      <c r="AD626" s="112" t="s">
        <v>1432</v>
      </c>
      <c r="AE626" s="157" t="s">
        <v>3063</v>
      </c>
      <c r="AF626" s="117" t="s">
        <v>1445</v>
      </c>
      <c r="AG626" s="118"/>
      <c r="AH626" s="117">
        <v>0</v>
      </c>
      <c r="AI626" s="117">
        <v>0</v>
      </c>
      <c r="AJ626" s="117">
        <v>0</v>
      </c>
      <c r="AK626" s="117">
        <v>8</v>
      </c>
      <c r="AL626" s="117">
        <v>5</v>
      </c>
      <c r="AM626" s="117">
        <v>0</v>
      </c>
      <c r="AN626" s="117">
        <v>0</v>
      </c>
      <c r="AO626" s="117">
        <v>0</v>
      </c>
      <c r="AP626" s="117">
        <v>0</v>
      </c>
      <c r="AQ626" s="117">
        <v>0</v>
      </c>
      <c r="AR626" s="117">
        <v>8</v>
      </c>
      <c r="AS626" s="117">
        <v>5</v>
      </c>
      <c r="AT626" s="117">
        <v>0</v>
      </c>
      <c r="AU626" s="117">
        <v>0</v>
      </c>
      <c r="AV626" s="117">
        <v>0</v>
      </c>
      <c r="AW626" s="117">
        <v>0</v>
      </c>
      <c r="AX626" s="117">
        <v>0</v>
      </c>
      <c r="AY626" s="117">
        <v>0</v>
      </c>
      <c r="AZ626" s="117">
        <v>0</v>
      </c>
      <c r="BA626" s="117">
        <v>0</v>
      </c>
      <c r="BB626" s="117">
        <v>0</v>
      </c>
      <c r="BC626" s="117">
        <v>0</v>
      </c>
      <c r="BD626" s="117">
        <v>0</v>
      </c>
      <c r="BE626" s="117">
        <v>0</v>
      </c>
      <c r="BF626" s="117">
        <v>0</v>
      </c>
      <c r="BG626" s="117">
        <v>0</v>
      </c>
      <c r="BH626" s="117">
        <v>0</v>
      </c>
      <c r="BI626" s="117">
        <v>0</v>
      </c>
      <c r="BJ626" s="117">
        <v>0</v>
      </c>
      <c r="BK626" s="117">
        <v>0</v>
      </c>
      <c r="BL626" s="120" t="s">
        <v>4490</v>
      </c>
      <c r="BM626" s="98">
        <v>0</v>
      </c>
      <c r="BN626" s="79">
        <v>0</v>
      </c>
      <c r="BO626" s="237">
        <v>0</v>
      </c>
      <c r="BP626" s="79">
        <v>0</v>
      </c>
      <c r="BQ626" s="133">
        <v>4.333333333333333</v>
      </c>
      <c r="BR626" s="133">
        <v>4.333333333333333</v>
      </c>
      <c r="BS626" s="243">
        <v>4.333333333333333</v>
      </c>
      <c r="BT626" s="79">
        <v>0</v>
      </c>
      <c r="BU626" s="79">
        <v>0</v>
      </c>
      <c r="BV626" s="79">
        <v>0</v>
      </c>
      <c r="BW626" s="79">
        <v>0</v>
      </c>
      <c r="BX626" s="79">
        <v>0</v>
      </c>
      <c r="BY626" s="79">
        <v>0</v>
      </c>
      <c r="BZ626" s="79">
        <v>0</v>
      </c>
      <c r="CA626" s="79">
        <v>0</v>
      </c>
      <c r="CB626" s="79">
        <v>0</v>
      </c>
      <c r="CC626" s="79">
        <v>0</v>
      </c>
      <c r="CD626" s="79">
        <v>0</v>
      </c>
      <c r="CE626" s="79">
        <v>0</v>
      </c>
      <c r="CF626" s="79">
        <v>0</v>
      </c>
      <c r="CG626" s="79">
        <v>0</v>
      </c>
      <c r="CH626" s="79">
        <v>0</v>
      </c>
      <c r="CI626" s="81">
        <f t="shared" si="58"/>
        <v>13</v>
      </c>
      <c r="CJ626" s="260">
        <f t="shared" si="57"/>
        <v>13</v>
      </c>
      <c r="CK626" s="260">
        <f t="shared" si="55"/>
        <v>13</v>
      </c>
      <c r="CL626" s="260">
        <f t="shared" si="56"/>
        <v>13</v>
      </c>
      <c r="CM626" s="83">
        <v>5</v>
      </c>
      <c r="CN626" s="254" t="s">
        <v>4965</v>
      </c>
      <c r="CO626" s="140" t="s">
        <v>4965</v>
      </c>
      <c r="CP626" s="258" t="s">
        <v>4965</v>
      </c>
      <c r="CQ626" s="86" t="s">
        <v>4965</v>
      </c>
      <c r="CR626" s="85" t="s">
        <v>4965</v>
      </c>
      <c r="CS626" s="85" t="s">
        <v>4965</v>
      </c>
      <c r="CT626" s="85" t="s">
        <v>4965</v>
      </c>
      <c r="CU626" s="86"/>
    </row>
    <row r="627" spans="1:99" s="363" customFormat="1" ht="12" customHeight="1" x14ac:dyDescent="0.2">
      <c r="A627" s="31" t="s">
        <v>1460</v>
      </c>
      <c r="B627" s="114" t="s">
        <v>1058</v>
      </c>
      <c r="C627" s="114" t="s">
        <v>1432</v>
      </c>
      <c r="D627" s="114" t="s">
        <v>1432</v>
      </c>
      <c r="E627" s="117" t="s">
        <v>1432</v>
      </c>
      <c r="F627" s="114" t="s">
        <v>2504</v>
      </c>
      <c r="G627" s="114" t="s">
        <v>2888</v>
      </c>
      <c r="H627" s="114" t="s">
        <v>1435</v>
      </c>
      <c r="I627" s="114" t="s">
        <v>1059</v>
      </c>
      <c r="J627" s="114">
        <v>527921</v>
      </c>
      <c r="K627" s="114">
        <v>172463</v>
      </c>
      <c r="L627" s="177" t="s">
        <v>3083</v>
      </c>
      <c r="M627" s="99" t="s">
        <v>1432</v>
      </c>
      <c r="N627" s="99" t="s">
        <v>1432</v>
      </c>
      <c r="O627" s="114">
        <v>0</v>
      </c>
      <c r="P627" s="114">
        <v>1</v>
      </c>
      <c r="Q627" s="115">
        <v>1</v>
      </c>
      <c r="R627" s="114" t="s">
        <v>1060</v>
      </c>
      <c r="S627" s="114" t="s">
        <v>1438</v>
      </c>
      <c r="T627" s="99" t="s">
        <v>3525</v>
      </c>
      <c r="U627" s="116">
        <v>41313</v>
      </c>
      <c r="V627" s="114" t="s">
        <v>1439</v>
      </c>
      <c r="W627" s="99" t="s">
        <v>1432</v>
      </c>
      <c r="X627" s="114" t="s">
        <v>1442</v>
      </c>
      <c r="Y627" s="114" t="s">
        <v>3893</v>
      </c>
      <c r="Z627" s="114" t="s">
        <v>1444</v>
      </c>
      <c r="AA627" s="114" t="s">
        <v>1136</v>
      </c>
      <c r="AB627" s="387">
        <v>6.0000000000000001E-3</v>
      </c>
      <c r="AC627" s="111" t="s">
        <v>1432</v>
      </c>
      <c r="AD627" s="112" t="s">
        <v>1432</v>
      </c>
      <c r="AE627" s="157" t="s">
        <v>3063</v>
      </c>
      <c r="AF627" s="117" t="s">
        <v>1445</v>
      </c>
      <c r="AG627" s="118"/>
      <c r="AH627" s="117">
        <v>0</v>
      </c>
      <c r="AI627" s="117">
        <v>0</v>
      </c>
      <c r="AJ627" s="117">
        <v>0</v>
      </c>
      <c r="AK627" s="117">
        <v>1</v>
      </c>
      <c r="AL627" s="117">
        <v>0</v>
      </c>
      <c r="AM627" s="117">
        <v>0</v>
      </c>
      <c r="AN627" s="117">
        <v>0</v>
      </c>
      <c r="AO627" s="117">
        <v>0</v>
      </c>
      <c r="AP627" s="117">
        <v>0</v>
      </c>
      <c r="AQ627" s="117">
        <v>0</v>
      </c>
      <c r="AR627" s="117">
        <v>1</v>
      </c>
      <c r="AS627" s="117">
        <v>0</v>
      </c>
      <c r="AT627" s="117">
        <v>0</v>
      </c>
      <c r="AU627" s="117">
        <v>0</v>
      </c>
      <c r="AV627" s="117">
        <v>0</v>
      </c>
      <c r="AW627" s="117">
        <v>0</v>
      </c>
      <c r="AX627" s="117">
        <v>0</v>
      </c>
      <c r="AY627" s="117">
        <v>0</v>
      </c>
      <c r="AZ627" s="117">
        <v>0</v>
      </c>
      <c r="BA627" s="117">
        <v>0</v>
      </c>
      <c r="BB627" s="117">
        <v>0</v>
      </c>
      <c r="BC627" s="117">
        <v>0</v>
      </c>
      <c r="BD627" s="117">
        <v>0</v>
      </c>
      <c r="BE627" s="117">
        <v>0</v>
      </c>
      <c r="BF627" s="117">
        <v>0</v>
      </c>
      <c r="BG627" s="117">
        <v>0</v>
      </c>
      <c r="BH627" s="117">
        <v>0</v>
      </c>
      <c r="BI627" s="117">
        <v>0</v>
      </c>
      <c r="BJ627" s="117">
        <v>0</v>
      </c>
      <c r="BK627" s="117">
        <v>0</v>
      </c>
      <c r="BL627" s="120" t="s">
        <v>4490</v>
      </c>
      <c r="BM627" s="98">
        <v>0</v>
      </c>
      <c r="BN627" s="79">
        <v>0</v>
      </c>
      <c r="BO627" s="241">
        <v>0.25</v>
      </c>
      <c r="BP627" s="133">
        <v>0.25</v>
      </c>
      <c r="BQ627" s="133">
        <v>0.25</v>
      </c>
      <c r="BR627" s="133">
        <v>0.25</v>
      </c>
      <c r="BS627" s="244">
        <v>0</v>
      </c>
      <c r="BT627" s="79">
        <v>0</v>
      </c>
      <c r="BU627" s="79">
        <v>0</v>
      </c>
      <c r="BV627" s="79">
        <v>0</v>
      </c>
      <c r="BW627" s="79">
        <v>0</v>
      </c>
      <c r="BX627" s="79">
        <v>0</v>
      </c>
      <c r="BY627" s="79">
        <v>0</v>
      </c>
      <c r="BZ627" s="79">
        <v>0</v>
      </c>
      <c r="CA627" s="79">
        <v>0</v>
      </c>
      <c r="CB627" s="79">
        <v>0</v>
      </c>
      <c r="CC627" s="79">
        <v>0</v>
      </c>
      <c r="CD627" s="79">
        <v>0</v>
      </c>
      <c r="CE627" s="79">
        <v>0</v>
      </c>
      <c r="CF627" s="79">
        <v>0</v>
      </c>
      <c r="CG627" s="79">
        <v>0</v>
      </c>
      <c r="CH627" s="79">
        <v>0</v>
      </c>
      <c r="CI627" s="81">
        <f t="shared" si="58"/>
        <v>1</v>
      </c>
      <c r="CJ627" s="260">
        <f t="shared" si="57"/>
        <v>1</v>
      </c>
      <c r="CK627" s="260">
        <f t="shared" ref="CK627:CK690" si="59">SUM(BO627:BS627)</f>
        <v>1</v>
      </c>
      <c r="CL627" s="260">
        <f t="shared" ref="CL627:CL690" si="60">SUM(BO627:BX627)</f>
        <v>1</v>
      </c>
      <c r="CM627" s="83">
        <v>9</v>
      </c>
      <c r="CN627" s="254" t="s">
        <v>4965</v>
      </c>
      <c r="CO627" s="140" t="s">
        <v>4965</v>
      </c>
      <c r="CP627" s="258" t="s">
        <v>4965</v>
      </c>
      <c r="CQ627" s="86" t="s">
        <v>4965</v>
      </c>
      <c r="CR627" s="85" t="s">
        <v>4965</v>
      </c>
      <c r="CS627" s="85" t="s">
        <v>4965</v>
      </c>
      <c r="CT627" s="85" t="s">
        <v>4965</v>
      </c>
      <c r="CU627" s="86"/>
    </row>
    <row r="628" spans="1:99" s="363" customFormat="1" ht="12" customHeight="1" x14ac:dyDescent="0.2">
      <c r="A628" s="31" t="s">
        <v>1460</v>
      </c>
      <c r="B628" s="114" t="s">
        <v>1062</v>
      </c>
      <c r="C628" s="114" t="s">
        <v>1432</v>
      </c>
      <c r="D628" s="114" t="s">
        <v>1432</v>
      </c>
      <c r="E628" s="117" t="s">
        <v>1432</v>
      </c>
      <c r="F628" s="114" t="s">
        <v>1063</v>
      </c>
      <c r="G628" s="114" t="s">
        <v>2716</v>
      </c>
      <c r="H628" s="114" t="s">
        <v>2717</v>
      </c>
      <c r="I628" s="114" t="s">
        <v>2180</v>
      </c>
      <c r="J628" s="114">
        <v>527685</v>
      </c>
      <c r="K628" s="114">
        <v>175546</v>
      </c>
      <c r="L628" s="177" t="s">
        <v>3085</v>
      </c>
      <c r="M628" s="99" t="s">
        <v>1432</v>
      </c>
      <c r="N628" s="99" t="s">
        <v>1432</v>
      </c>
      <c r="O628" s="114">
        <v>1</v>
      </c>
      <c r="P628" s="114">
        <v>2</v>
      </c>
      <c r="Q628" s="115">
        <v>1</v>
      </c>
      <c r="R628" s="114" t="s">
        <v>2418</v>
      </c>
      <c r="S628" s="114" t="s">
        <v>1438</v>
      </c>
      <c r="T628" s="99" t="s">
        <v>2419</v>
      </c>
      <c r="U628" s="116">
        <v>41589</v>
      </c>
      <c r="V628" s="114" t="s">
        <v>1439</v>
      </c>
      <c r="W628" s="99" t="s">
        <v>1432</v>
      </c>
      <c r="X628" s="114" t="s">
        <v>1442</v>
      </c>
      <c r="Y628" s="114" t="s">
        <v>1453</v>
      </c>
      <c r="Z628" s="114" t="s">
        <v>1444</v>
      </c>
      <c r="AA628" s="114" t="s">
        <v>2723</v>
      </c>
      <c r="AB628" s="387">
        <v>1.0999999999999999E-2</v>
      </c>
      <c r="AC628" s="111" t="s">
        <v>1432</v>
      </c>
      <c r="AD628" s="112" t="s">
        <v>1432</v>
      </c>
      <c r="AE628" s="157" t="s">
        <v>3063</v>
      </c>
      <c r="AF628" s="117" t="s">
        <v>1445</v>
      </c>
      <c r="AG628" s="118"/>
      <c r="AH628" s="117">
        <v>0</v>
      </c>
      <c r="AI628" s="117">
        <v>0</v>
      </c>
      <c r="AJ628" s="117">
        <v>0</v>
      </c>
      <c r="AK628" s="117">
        <v>1</v>
      </c>
      <c r="AL628" s="117">
        <v>-1</v>
      </c>
      <c r="AM628" s="117">
        <v>1</v>
      </c>
      <c r="AN628" s="117">
        <v>0</v>
      </c>
      <c r="AO628" s="117">
        <v>0</v>
      </c>
      <c r="AP628" s="117">
        <v>0</v>
      </c>
      <c r="AQ628" s="117">
        <v>0</v>
      </c>
      <c r="AR628" s="117">
        <v>1</v>
      </c>
      <c r="AS628" s="117">
        <v>-1</v>
      </c>
      <c r="AT628" s="117">
        <v>1</v>
      </c>
      <c r="AU628" s="117">
        <v>0</v>
      </c>
      <c r="AV628" s="117">
        <v>0</v>
      </c>
      <c r="AW628" s="117">
        <v>0</v>
      </c>
      <c r="AX628" s="117">
        <v>0</v>
      </c>
      <c r="AY628" s="117">
        <v>0</v>
      </c>
      <c r="AZ628" s="117">
        <v>0</v>
      </c>
      <c r="BA628" s="117">
        <v>0</v>
      </c>
      <c r="BB628" s="117">
        <v>0</v>
      </c>
      <c r="BC628" s="117">
        <v>0</v>
      </c>
      <c r="BD628" s="117">
        <v>0</v>
      </c>
      <c r="BE628" s="117">
        <v>0</v>
      </c>
      <c r="BF628" s="117">
        <v>0</v>
      </c>
      <c r="BG628" s="117">
        <v>0</v>
      </c>
      <c r="BH628" s="117">
        <v>0</v>
      </c>
      <c r="BI628" s="117">
        <v>0</v>
      </c>
      <c r="BJ628" s="117">
        <v>0</v>
      </c>
      <c r="BK628" s="117">
        <v>0</v>
      </c>
      <c r="BL628" s="120" t="s">
        <v>4490</v>
      </c>
      <c r="BM628" s="98">
        <v>0</v>
      </c>
      <c r="BN628" s="79">
        <v>0</v>
      </c>
      <c r="BO628" s="241">
        <v>0.25</v>
      </c>
      <c r="BP628" s="133">
        <v>0.25</v>
      </c>
      <c r="BQ628" s="133">
        <v>0.25</v>
      </c>
      <c r="BR628" s="133">
        <v>0.25</v>
      </c>
      <c r="BS628" s="244">
        <v>0</v>
      </c>
      <c r="BT628" s="79">
        <v>0</v>
      </c>
      <c r="BU628" s="79">
        <v>0</v>
      </c>
      <c r="BV628" s="79">
        <v>0</v>
      </c>
      <c r="BW628" s="79">
        <v>0</v>
      </c>
      <c r="BX628" s="79">
        <v>0</v>
      </c>
      <c r="BY628" s="79">
        <v>0</v>
      </c>
      <c r="BZ628" s="79">
        <v>0</v>
      </c>
      <c r="CA628" s="79">
        <v>0</v>
      </c>
      <c r="CB628" s="79">
        <v>0</v>
      </c>
      <c r="CC628" s="79">
        <v>0</v>
      </c>
      <c r="CD628" s="79">
        <v>0</v>
      </c>
      <c r="CE628" s="79">
        <v>0</v>
      </c>
      <c r="CF628" s="79">
        <v>0</v>
      </c>
      <c r="CG628" s="79">
        <v>0</v>
      </c>
      <c r="CH628" s="79">
        <v>0</v>
      </c>
      <c r="CI628" s="81">
        <f t="shared" si="58"/>
        <v>1</v>
      </c>
      <c r="CJ628" s="260">
        <f t="shared" si="57"/>
        <v>1</v>
      </c>
      <c r="CK628" s="260">
        <f t="shared" si="59"/>
        <v>1</v>
      </c>
      <c r="CL628" s="260">
        <f t="shared" si="60"/>
        <v>1</v>
      </c>
      <c r="CM628" s="83">
        <v>9</v>
      </c>
      <c r="CN628" s="254" t="s">
        <v>4965</v>
      </c>
      <c r="CO628" s="180" t="s">
        <v>1940</v>
      </c>
      <c r="CP628" s="258" t="s">
        <v>4965</v>
      </c>
      <c r="CQ628" s="86" t="s">
        <v>4965</v>
      </c>
      <c r="CR628" s="85" t="s">
        <v>4965</v>
      </c>
      <c r="CS628" s="85" t="s">
        <v>4965</v>
      </c>
      <c r="CT628" s="85" t="s">
        <v>4965</v>
      </c>
      <c r="CU628" s="86"/>
    </row>
    <row r="629" spans="1:99" s="363" customFormat="1" ht="12" customHeight="1" x14ac:dyDescent="0.2">
      <c r="A629" s="31" t="s">
        <v>1460</v>
      </c>
      <c r="B629" s="114" t="s">
        <v>2421</v>
      </c>
      <c r="C629" s="114" t="s">
        <v>1432</v>
      </c>
      <c r="D629" s="114" t="s">
        <v>1432</v>
      </c>
      <c r="E629" s="117" t="s">
        <v>1432</v>
      </c>
      <c r="F629" s="114" t="s">
        <v>2115</v>
      </c>
      <c r="G629" s="114" t="s">
        <v>2422</v>
      </c>
      <c r="H629" s="114" t="s">
        <v>1458</v>
      </c>
      <c r="I629" s="114" t="s">
        <v>2423</v>
      </c>
      <c r="J629" s="114">
        <v>522196</v>
      </c>
      <c r="K629" s="114">
        <v>174017</v>
      </c>
      <c r="L629" s="177" t="s">
        <v>3068</v>
      </c>
      <c r="M629" s="99" t="s">
        <v>1432</v>
      </c>
      <c r="N629" s="99" t="s">
        <v>1432</v>
      </c>
      <c r="O629" s="114">
        <v>1</v>
      </c>
      <c r="P629" s="114">
        <v>1</v>
      </c>
      <c r="Q629" s="115">
        <v>0</v>
      </c>
      <c r="R629" s="114" t="s">
        <v>2424</v>
      </c>
      <c r="S629" s="114" t="s">
        <v>1438</v>
      </c>
      <c r="T629" s="99" t="s">
        <v>2425</v>
      </c>
      <c r="U629" s="116">
        <v>41380</v>
      </c>
      <c r="V629" s="114" t="s">
        <v>1439</v>
      </c>
      <c r="W629" s="99" t="s">
        <v>1432</v>
      </c>
      <c r="X629" s="114" t="s">
        <v>1442</v>
      </c>
      <c r="Y629" s="114" t="s">
        <v>1443</v>
      </c>
      <c r="Z629" s="114" t="s">
        <v>1444</v>
      </c>
      <c r="AA629" s="114" t="s">
        <v>2713</v>
      </c>
      <c r="AB629" s="387">
        <v>7.6999999999999999E-2</v>
      </c>
      <c r="AC629" s="111" t="s">
        <v>1432</v>
      </c>
      <c r="AD629" s="112" t="s">
        <v>1432</v>
      </c>
      <c r="AE629" s="157" t="s">
        <v>3063</v>
      </c>
      <c r="AF629" s="117" t="s">
        <v>1445</v>
      </c>
      <c r="AG629" s="118"/>
      <c r="AH629" s="117">
        <v>0</v>
      </c>
      <c r="AI629" s="117">
        <v>1</v>
      </c>
      <c r="AJ629" s="117">
        <v>0</v>
      </c>
      <c r="AK629" s="117">
        <v>0</v>
      </c>
      <c r="AL629" s="117">
        <v>0</v>
      </c>
      <c r="AM629" s="117">
        <v>-1</v>
      </c>
      <c r="AN629" s="117">
        <v>1</v>
      </c>
      <c r="AO629" s="117">
        <v>0</v>
      </c>
      <c r="AP629" s="117">
        <v>0</v>
      </c>
      <c r="AQ629" s="117">
        <v>0</v>
      </c>
      <c r="AR629" s="117">
        <v>0</v>
      </c>
      <c r="AS629" s="117">
        <v>0</v>
      </c>
      <c r="AT629" s="117">
        <v>0</v>
      </c>
      <c r="AU629" s="117">
        <v>0</v>
      </c>
      <c r="AV629" s="117">
        <v>0</v>
      </c>
      <c r="AW629" s="117">
        <v>0</v>
      </c>
      <c r="AX629" s="117">
        <v>0</v>
      </c>
      <c r="AY629" s="117">
        <v>0</v>
      </c>
      <c r="AZ629" s="117">
        <v>0</v>
      </c>
      <c r="BA629" s="117">
        <v>-1</v>
      </c>
      <c r="BB629" s="117">
        <v>1</v>
      </c>
      <c r="BC629" s="117">
        <v>0</v>
      </c>
      <c r="BD629" s="117">
        <v>0</v>
      </c>
      <c r="BE629" s="117">
        <v>0</v>
      </c>
      <c r="BF629" s="117">
        <v>0</v>
      </c>
      <c r="BG629" s="117">
        <v>0</v>
      </c>
      <c r="BH629" s="117">
        <v>0</v>
      </c>
      <c r="BI629" s="117">
        <v>0</v>
      </c>
      <c r="BJ629" s="117">
        <v>0</v>
      </c>
      <c r="BK629" s="117">
        <v>0</v>
      </c>
      <c r="BL629" s="400"/>
      <c r="BM629" s="179">
        <f>Q629</f>
        <v>0</v>
      </c>
      <c r="BN629" s="113">
        <v>0</v>
      </c>
      <c r="BO629" s="246">
        <v>0</v>
      </c>
      <c r="BP629" s="113">
        <v>0</v>
      </c>
      <c r="BQ629" s="113">
        <v>0</v>
      </c>
      <c r="BR629" s="113">
        <v>0</v>
      </c>
      <c r="BS629" s="244">
        <v>0</v>
      </c>
      <c r="BT629" s="79">
        <v>0</v>
      </c>
      <c r="BU629" s="79">
        <v>0</v>
      </c>
      <c r="BV629" s="79">
        <v>0</v>
      </c>
      <c r="BW629" s="79">
        <v>0</v>
      </c>
      <c r="BX629" s="79">
        <v>0</v>
      </c>
      <c r="BY629" s="79">
        <v>0</v>
      </c>
      <c r="BZ629" s="79">
        <v>0</v>
      </c>
      <c r="CA629" s="79">
        <v>0</v>
      </c>
      <c r="CB629" s="79">
        <v>0</v>
      </c>
      <c r="CC629" s="79">
        <v>0</v>
      </c>
      <c r="CD629" s="79">
        <v>0</v>
      </c>
      <c r="CE629" s="79">
        <v>0</v>
      </c>
      <c r="CF629" s="79">
        <v>0</v>
      </c>
      <c r="CG629" s="79">
        <v>0</v>
      </c>
      <c r="CH629" s="79">
        <v>0</v>
      </c>
      <c r="CI629" s="81">
        <f t="shared" si="58"/>
        <v>0</v>
      </c>
      <c r="CJ629" s="131">
        <f t="shared" si="57"/>
        <v>0</v>
      </c>
      <c r="CK629" s="131">
        <f t="shared" si="59"/>
        <v>0</v>
      </c>
      <c r="CL629" s="131">
        <f t="shared" si="60"/>
        <v>0</v>
      </c>
      <c r="CM629" s="83">
        <v>4</v>
      </c>
      <c r="CN629" s="254" t="s">
        <v>4965</v>
      </c>
      <c r="CO629" s="140" t="s">
        <v>4965</v>
      </c>
      <c r="CP629" s="258" t="s">
        <v>4965</v>
      </c>
      <c r="CQ629" s="86" t="s">
        <v>4965</v>
      </c>
      <c r="CR629" s="85" t="s">
        <v>4965</v>
      </c>
      <c r="CS629" s="85" t="s">
        <v>4965</v>
      </c>
      <c r="CT629" s="85" t="s">
        <v>4965</v>
      </c>
      <c r="CU629" s="86"/>
    </row>
    <row r="630" spans="1:99" s="363" customFormat="1" ht="12" customHeight="1" x14ac:dyDescent="0.2">
      <c r="A630" s="31" t="s">
        <v>1460</v>
      </c>
      <c r="B630" s="114" t="s">
        <v>2426</v>
      </c>
      <c r="C630" s="114" t="s">
        <v>1432</v>
      </c>
      <c r="D630" s="114" t="s">
        <v>1432</v>
      </c>
      <c r="E630" s="117" t="s">
        <v>1432</v>
      </c>
      <c r="F630" s="114" t="s">
        <v>1125</v>
      </c>
      <c r="G630" s="114" t="s">
        <v>3313</v>
      </c>
      <c r="H630" s="114" t="s">
        <v>1458</v>
      </c>
      <c r="I630" s="114" t="s">
        <v>2427</v>
      </c>
      <c r="J630" s="114">
        <v>524769</v>
      </c>
      <c r="K630" s="114">
        <v>175151</v>
      </c>
      <c r="L630" s="177" t="s">
        <v>3088</v>
      </c>
      <c r="M630" s="99" t="s">
        <v>1432</v>
      </c>
      <c r="N630" s="99" t="s">
        <v>1432</v>
      </c>
      <c r="O630" s="114">
        <v>0</v>
      </c>
      <c r="P630" s="114">
        <v>1</v>
      </c>
      <c r="Q630" s="115">
        <v>1</v>
      </c>
      <c r="R630" s="114" t="s">
        <v>2428</v>
      </c>
      <c r="S630" s="114" t="s">
        <v>1438</v>
      </c>
      <c r="T630" s="99" t="s">
        <v>2429</v>
      </c>
      <c r="U630" s="116">
        <v>41367</v>
      </c>
      <c r="V630" s="114" t="s">
        <v>1439</v>
      </c>
      <c r="W630" s="99" t="s">
        <v>1432</v>
      </c>
      <c r="X630" s="114" t="s">
        <v>1442</v>
      </c>
      <c r="Y630" s="114" t="s">
        <v>4694</v>
      </c>
      <c r="Z630" s="114" t="s">
        <v>1444</v>
      </c>
      <c r="AA630" s="114" t="s">
        <v>1136</v>
      </c>
      <c r="AB630" s="387">
        <v>1.2999999999999999E-2</v>
      </c>
      <c r="AC630" s="111" t="s">
        <v>1432</v>
      </c>
      <c r="AD630" s="112" t="s">
        <v>1432</v>
      </c>
      <c r="AE630" s="157" t="s">
        <v>3063</v>
      </c>
      <c r="AF630" s="117" t="s">
        <v>1445</v>
      </c>
      <c r="AG630" s="118"/>
      <c r="AH630" s="117">
        <v>0</v>
      </c>
      <c r="AI630" s="117">
        <v>0</v>
      </c>
      <c r="AJ630" s="117">
        <v>0</v>
      </c>
      <c r="AK630" s="117">
        <v>0</v>
      </c>
      <c r="AL630" s="117">
        <v>1</v>
      </c>
      <c r="AM630" s="117">
        <v>0</v>
      </c>
      <c r="AN630" s="117">
        <v>0</v>
      </c>
      <c r="AO630" s="117">
        <v>0</v>
      </c>
      <c r="AP630" s="117">
        <v>0</v>
      </c>
      <c r="AQ630" s="117">
        <v>0</v>
      </c>
      <c r="AR630" s="117">
        <v>0</v>
      </c>
      <c r="AS630" s="117">
        <v>1</v>
      </c>
      <c r="AT630" s="117">
        <v>0</v>
      </c>
      <c r="AU630" s="117">
        <v>0</v>
      </c>
      <c r="AV630" s="117">
        <v>0</v>
      </c>
      <c r="AW630" s="117">
        <v>0</v>
      </c>
      <c r="AX630" s="117">
        <v>0</v>
      </c>
      <c r="AY630" s="117">
        <v>0</v>
      </c>
      <c r="AZ630" s="117">
        <v>0</v>
      </c>
      <c r="BA630" s="117">
        <v>0</v>
      </c>
      <c r="BB630" s="117">
        <v>0</v>
      </c>
      <c r="BC630" s="117">
        <v>0</v>
      </c>
      <c r="BD630" s="117">
        <v>0</v>
      </c>
      <c r="BE630" s="117">
        <v>0</v>
      </c>
      <c r="BF630" s="117">
        <v>0</v>
      </c>
      <c r="BG630" s="117">
        <v>0</v>
      </c>
      <c r="BH630" s="117">
        <v>0</v>
      </c>
      <c r="BI630" s="117">
        <v>0</v>
      </c>
      <c r="BJ630" s="117">
        <v>0</v>
      </c>
      <c r="BK630" s="117">
        <v>0</v>
      </c>
      <c r="BL630" s="120" t="s">
        <v>4490</v>
      </c>
      <c r="BM630" s="98">
        <v>0</v>
      </c>
      <c r="BN630" s="79">
        <v>0</v>
      </c>
      <c r="BO630" s="241">
        <v>0.2</v>
      </c>
      <c r="BP630" s="133">
        <v>0.2</v>
      </c>
      <c r="BQ630" s="133">
        <v>0.2</v>
      </c>
      <c r="BR630" s="133">
        <v>0.2</v>
      </c>
      <c r="BS630" s="243">
        <v>0.2</v>
      </c>
      <c r="BT630" s="79">
        <v>0</v>
      </c>
      <c r="BU630" s="79">
        <v>0</v>
      </c>
      <c r="BV630" s="79">
        <v>0</v>
      </c>
      <c r="BW630" s="79">
        <v>0</v>
      </c>
      <c r="BX630" s="79">
        <v>0</v>
      </c>
      <c r="BY630" s="79">
        <v>0</v>
      </c>
      <c r="BZ630" s="79">
        <v>0</v>
      </c>
      <c r="CA630" s="79">
        <v>0</v>
      </c>
      <c r="CB630" s="79">
        <v>0</v>
      </c>
      <c r="CC630" s="79">
        <v>0</v>
      </c>
      <c r="CD630" s="79">
        <v>0</v>
      </c>
      <c r="CE630" s="79">
        <v>0</v>
      </c>
      <c r="CF630" s="79">
        <v>0</v>
      </c>
      <c r="CG630" s="79">
        <v>0</v>
      </c>
      <c r="CH630" s="79">
        <v>0</v>
      </c>
      <c r="CI630" s="81">
        <f t="shared" si="58"/>
        <v>1</v>
      </c>
      <c r="CJ630" s="260">
        <f t="shared" si="57"/>
        <v>1</v>
      </c>
      <c r="CK630" s="260">
        <f t="shared" si="59"/>
        <v>1</v>
      </c>
      <c r="CL630" s="260">
        <f t="shared" si="60"/>
        <v>1</v>
      </c>
      <c r="CM630" s="83">
        <v>4</v>
      </c>
      <c r="CN630" s="254" t="s">
        <v>4965</v>
      </c>
      <c r="CO630" s="140" t="s">
        <v>4965</v>
      </c>
      <c r="CP630" s="258" t="s">
        <v>4965</v>
      </c>
      <c r="CQ630" s="86" t="s">
        <v>4965</v>
      </c>
      <c r="CR630" s="85" t="s">
        <v>4965</v>
      </c>
      <c r="CS630" s="85" t="s">
        <v>4965</v>
      </c>
      <c r="CT630" s="85" t="s">
        <v>4965</v>
      </c>
      <c r="CU630" s="86"/>
    </row>
    <row r="631" spans="1:99" s="363" customFormat="1" ht="12" customHeight="1" x14ac:dyDescent="0.2">
      <c r="A631" s="31" t="s">
        <v>1460</v>
      </c>
      <c r="B631" s="114" t="s">
        <v>2431</v>
      </c>
      <c r="C631" s="114" t="s">
        <v>1432</v>
      </c>
      <c r="D631" s="114" t="s">
        <v>1432</v>
      </c>
      <c r="E631" s="117" t="s">
        <v>1432</v>
      </c>
      <c r="F631" s="114" t="s">
        <v>3060</v>
      </c>
      <c r="G631" s="114" t="s">
        <v>2432</v>
      </c>
      <c r="H631" s="114" t="s">
        <v>1435</v>
      </c>
      <c r="I631" s="114" t="s">
        <v>2433</v>
      </c>
      <c r="J631" s="114">
        <v>527166</v>
      </c>
      <c r="K631" s="114">
        <v>171758</v>
      </c>
      <c r="L631" s="177" t="s">
        <v>3069</v>
      </c>
      <c r="M631" s="99" t="s">
        <v>1432</v>
      </c>
      <c r="N631" s="99" t="s">
        <v>1432</v>
      </c>
      <c r="O631" s="114">
        <v>2</v>
      </c>
      <c r="P631" s="114">
        <v>3</v>
      </c>
      <c r="Q631" s="115">
        <v>1</v>
      </c>
      <c r="R631" s="114" t="s">
        <v>2434</v>
      </c>
      <c r="S631" s="114" t="s">
        <v>1574</v>
      </c>
      <c r="T631" s="99" t="s">
        <v>4769</v>
      </c>
      <c r="U631" s="116">
        <v>41317</v>
      </c>
      <c r="V631" s="114" t="s">
        <v>1439</v>
      </c>
      <c r="W631" s="99" t="s">
        <v>1432</v>
      </c>
      <c r="X631" s="114" t="s">
        <v>1442</v>
      </c>
      <c r="Y631" s="114" t="s">
        <v>1453</v>
      </c>
      <c r="Z631" s="114" t="s">
        <v>1444</v>
      </c>
      <c r="AA631" s="114" t="s">
        <v>2723</v>
      </c>
      <c r="AB631" s="387">
        <v>1.4999999999999999E-2</v>
      </c>
      <c r="AC631" s="111" t="s">
        <v>1432</v>
      </c>
      <c r="AD631" s="112" t="s">
        <v>1432</v>
      </c>
      <c r="AE631" s="157" t="s">
        <v>3063</v>
      </c>
      <c r="AF631" s="117" t="s">
        <v>1445</v>
      </c>
      <c r="AG631" s="118"/>
      <c r="AH631" s="117">
        <v>0</v>
      </c>
      <c r="AI631" s="117">
        <v>0</v>
      </c>
      <c r="AJ631" s="117">
        <v>1</v>
      </c>
      <c r="AK631" s="117">
        <v>0</v>
      </c>
      <c r="AL631" s="117">
        <v>0</v>
      </c>
      <c r="AM631" s="117">
        <v>0</v>
      </c>
      <c r="AN631" s="117">
        <v>0</v>
      </c>
      <c r="AO631" s="117">
        <v>0</v>
      </c>
      <c r="AP631" s="117">
        <v>0</v>
      </c>
      <c r="AQ631" s="117">
        <v>1</v>
      </c>
      <c r="AR631" s="117">
        <v>0</v>
      </c>
      <c r="AS631" s="117">
        <v>0</v>
      </c>
      <c r="AT631" s="117">
        <v>0</v>
      </c>
      <c r="AU631" s="117">
        <v>0</v>
      </c>
      <c r="AV631" s="117">
        <v>0</v>
      </c>
      <c r="AW631" s="117">
        <v>0</v>
      </c>
      <c r="AX631" s="117">
        <v>0</v>
      </c>
      <c r="AY631" s="117">
        <v>0</v>
      </c>
      <c r="AZ631" s="117">
        <v>0</v>
      </c>
      <c r="BA631" s="117">
        <v>0</v>
      </c>
      <c r="BB631" s="117">
        <v>0</v>
      </c>
      <c r="BC631" s="117">
        <v>0</v>
      </c>
      <c r="BD631" s="117">
        <v>0</v>
      </c>
      <c r="BE631" s="117">
        <v>0</v>
      </c>
      <c r="BF631" s="117">
        <v>0</v>
      </c>
      <c r="BG631" s="117">
        <v>0</v>
      </c>
      <c r="BH631" s="117">
        <v>0</v>
      </c>
      <c r="BI631" s="117">
        <v>0</v>
      </c>
      <c r="BJ631" s="117">
        <v>0</v>
      </c>
      <c r="BK631" s="117">
        <v>0</v>
      </c>
      <c r="BL631" s="120" t="s">
        <v>4490</v>
      </c>
      <c r="BM631" s="98">
        <v>0</v>
      </c>
      <c r="BN631" s="79">
        <v>0</v>
      </c>
      <c r="BO631" s="241">
        <v>0.25</v>
      </c>
      <c r="BP631" s="133">
        <v>0.25</v>
      </c>
      <c r="BQ631" s="133">
        <v>0.25</v>
      </c>
      <c r="BR631" s="133">
        <v>0.25</v>
      </c>
      <c r="BS631" s="244">
        <v>0</v>
      </c>
      <c r="BT631" s="79">
        <v>0</v>
      </c>
      <c r="BU631" s="79">
        <v>0</v>
      </c>
      <c r="BV631" s="79">
        <v>0</v>
      </c>
      <c r="BW631" s="79">
        <v>0</v>
      </c>
      <c r="BX631" s="79">
        <v>0</v>
      </c>
      <c r="BY631" s="79">
        <v>0</v>
      </c>
      <c r="BZ631" s="79">
        <v>0</v>
      </c>
      <c r="CA631" s="79">
        <v>0</v>
      </c>
      <c r="CB631" s="79">
        <v>0</v>
      </c>
      <c r="CC631" s="79">
        <v>0</v>
      </c>
      <c r="CD631" s="79">
        <v>0</v>
      </c>
      <c r="CE631" s="79">
        <v>0</v>
      </c>
      <c r="CF631" s="79">
        <v>0</v>
      </c>
      <c r="CG631" s="79">
        <v>0</v>
      </c>
      <c r="CH631" s="79">
        <v>0</v>
      </c>
      <c r="CI631" s="81">
        <f t="shared" si="58"/>
        <v>1</v>
      </c>
      <c r="CJ631" s="260">
        <f t="shared" si="57"/>
        <v>1</v>
      </c>
      <c r="CK631" s="260">
        <f t="shared" si="59"/>
        <v>1</v>
      </c>
      <c r="CL631" s="260">
        <f t="shared" si="60"/>
        <v>1</v>
      </c>
      <c r="CM631" s="83">
        <v>9</v>
      </c>
      <c r="CN631" s="254" t="s">
        <v>4965</v>
      </c>
      <c r="CO631" s="140" t="s">
        <v>4965</v>
      </c>
      <c r="CP631" s="258" t="s">
        <v>4965</v>
      </c>
      <c r="CQ631" s="86" t="s">
        <v>4965</v>
      </c>
      <c r="CR631" s="85" t="s">
        <v>4965</v>
      </c>
      <c r="CS631" s="85" t="s">
        <v>4965</v>
      </c>
      <c r="CT631" s="85" t="s">
        <v>4965</v>
      </c>
      <c r="CU631" s="86"/>
    </row>
    <row r="632" spans="1:99" s="363" customFormat="1" ht="12" customHeight="1" x14ac:dyDescent="0.2">
      <c r="A632" s="31" t="s">
        <v>1460</v>
      </c>
      <c r="B632" s="114" t="s">
        <v>2435</v>
      </c>
      <c r="C632" s="114" t="s">
        <v>1432</v>
      </c>
      <c r="D632" s="114" t="s">
        <v>1432</v>
      </c>
      <c r="E632" s="117" t="s">
        <v>1432</v>
      </c>
      <c r="F632" s="114" t="s">
        <v>4735</v>
      </c>
      <c r="G632" s="114" t="s">
        <v>2436</v>
      </c>
      <c r="H632" s="114" t="s">
        <v>1435</v>
      </c>
      <c r="I632" s="114" t="s">
        <v>2437</v>
      </c>
      <c r="J632" s="114">
        <v>528045</v>
      </c>
      <c r="K632" s="114">
        <v>172866</v>
      </c>
      <c r="L632" s="177" t="s">
        <v>3083</v>
      </c>
      <c r="M632" s="99" t="s">
        <v>1432</v>
      </c>
      <c r="N632" s="99" t="s">
        <v>1432</v>
      </c>
      <c r="O632" s="114">
        <v>1</v>
      </c>
      <c r="P632" s="114">
        <v>2</v>
      </c>
      <c r="Q632" s="115">
        <v>1</v>
      </c>
      <c r="R632" s="114" t="s">
        <v>2438</v>
      </c>
      <c r="S632" s="114" t="s">
        <v>1438</v>
      </c>
      <c r="T632" s="99" t="s">
        <v>4746</v>
      </c>
      <c r="U632" s="116">
        <v>41379</v>
      </c>
      <c r="V632" s="114" t="s">
        <v>1439</v>
      </c>
      <c r="W632" s="99" t="s">
        <v>1432</v>
      </c>
      <c r="X632" s="114" t="s">
        <v>1442</v>
      </c>
      <c r="Y632" s="114" t="s">
        <v>1453</v>
      </c>
      <c r="Z632" s="114" t="s">
        <v>1444</v>
      </c>
      <c r="AA632" s="114" t="s">
        <v>1454</v>
      </c>
      <c r="AB632" s="387">
        <v>1.7999999999999999E-2</v>
      </c>
      <c r="AC632" s="111" t="s">
        <v>1432</v>
      </c>
      <c r="AD632" s="112" t="s">
        <v>1432</v>
      </c>
      <c r="AE632" s="157" t="s">
        <v>3063</v>
      </c>
      <c r="AF632" s="117" t="s">
        <v>1445</v>
      </c>
      <c r="AG632" s="118"/>
      <c r="AH632" s="117">
        <v>0</v>
      </c>
      <c r="AI632" s="117">
        <v>0</v>
      </c>
      <c r="AJ632" s="117">
        <v>0</v>
      </c>
      <c r="AK632" s="117">
        <v>0</v>
      </c>
      <c r="AL632" s="117">
        <v>1</v>
      </c>
      <c r="AM632" s="117">
        <v>0</v>
      </c>
      <c r="AN632" s="117">
        <v>0</v>
      </c>
      <c r="AO632" s="117">
        <v>0</v>
      </c>
      <c r="AP632" s="117">
        <v>0</v>
      </c>
      <c r="AQ632" s="117">
        <v>0</v>
      </c>
      <c r="AR632" s="117">
        <v>0</v>
      </c>
      <c r="AS632" s="117">
        <v>1</v>
      </c>
      <c r="AT632" s="117">
        <v>1</v>
      </c>
      <c r="AU632" s="117">
        <v>0</v>
      </c>
      <c r="AV632" s="117">
        <v>0</v>
      </c>
      <c r="AW632" s="117">
        <v>0</v>
      </c>
      <c r="AX632" s="117">
        <v>0</v>
      </c>
      <c r="AY632" s="117">
        <v>0</v>
      </c>
      <c r="AZ632" s="117">
        <v>0</v>
      </c>
      <c r="BA632" s="117">
        <v>-1</v>
      </c>
      <c r="BB632" s="117">
        <v>0</v>
      </c>
      <c r="BC632" s="117">
        <v>0</v>
      </c>
      <c r="BD632" s="117">
        <v>0</v>
      </c>
      <c r="BE632" s="117">
        <v>0</v>
      </c>
      <c r="BF632" s="117">
        <v>0</v>
      </c>
      <c r="BG632" s="117">
        <v>0</v>
      </c>
      <c r="BH632" s="117">
        <v>0</v>
      </c>
      <c r="BI632" s="117">
        <v>0</v>
      </c>
      <c r="BJ632" s="117">
        <v>0</v>
      </c>
      <c r="BK632" s="117">
        <v>0</v>
      </c>
      <c r="BL632" s="120" t="s">
        <v>4490</v>
      </c>
      <c r="BM632" s="98">
        <v>0</v>
      </c>
      <c r="BN632" s="79">
        <v>0</v>
      </c>
      <c r="BO632" s="241">
        <v>0.25</v>
      </c>
      <c r="BP632" s="133">
        <v>0.25</v>
      </c>
      <c r="BQ632" s="133">
        <v>0.25</v>
      </c>
      <c r="BR632" s="133">
        <v>0.25</v>
      </c>
      <c r="BS632" s="244">
        <v>0</v>
      </c>
      <c r="BT632" s="79">
        <v>0</v>
      </c>
      <c r="BU632" s="79">
        <v>0</v>
      </c>
      <c r="BV632" s="79">
        <v>0</v>
      </c>
      <c r="BW632" s="79">
        <v>0</v>
      </c>
      <c r="BX632" s="79">
        <v>0</v>
      </c>
      <c r="BY632" s="79">
        <v>0</v>
      </c>
      <c r="BZ632" s="79">
        <v>0</v>
      </c>
      <c r="CA632" s="79">
        <v>0</v>
      </c>
      <c r="CB632" s="79">
        <v>0</v>
      </c>
      <c r="CC632" s="79">
        <v>0</v>
      </c>
      <c r="CD632" s="79">
        <v>0</v>
      </c>
      <c r="CE632" s="79">
        <v>0</v>
      </c>
      <c r="CF632" s="79">
        <v>0</v>
      </c>
      <c r="CG632" s="79">
        <v>0</v>
      </c>
      <c r="CH632" s="79">
        <v>0</v>
      </c>
      <c r="CI632" s="81">
        <f t="shared" si="58"/>
        <v>1</v>
      </c>
      <c r="CJ632" s="260">
        <f t="shared" si="57"/>
        <v>1</v>
      </c>
      <c r="CK632" s="260">
        <f t="shared" si="59"/>
        <v>1</v>
      </c>
      <c r="CL632" s="260">
        <f t="shared" si="60"/>
        <v>1</v>
      </c>
      <c r="CM632" s="83">
        <v>9</v>
      </c>
      <c r="CN632" s="254" t="s">
        <v>4965</v>
      </c>
      <c r="CO632" s="140" t="s">
        <v>4965</v>
      </c>
      <c r="CP632" s="258" t="s">
        <v>4965</v>
      </c>
      <c r="CQ632" s="86" t="s">
        <v>4965</v>
      </c>
      <c r="CR632" s="85" t="s">
        <v>4965</v>
      </c>
      <c r="CS632" s="85" t="s">
        <v>4965</v>
      </c>
      <c r="CT632" s="85" t="s">
        <v>4965</v>
      </c>
      <c r="CU632" s="86"/>
    </row>
    <row r="633" spans="1:99" s="363" customFormat="1" ht="12" customHeight="1" x14ac:dyDescent="0.2">
      <c r="A633" s="31" t="s">
        <v>1460</v>
      </c>
      <c r="B633" s="114" t="s">
        <v>2439</v>
      </c>
      <c r="C633" s="114" t="s">
        <v>1432</v>
      </c>
      <c r="D633" s="114" t="s">
        <v>1432</v>
      </c>
      <c r="E633" s="117" t="s">
        <v>1432</v>
      </c>
      <c r="F633" s="114" t="s">
        <v>3708</v>
      </c>
      <c r="G633" s="114" t="s">
        <v>2223</v>
      </c>
      <c r="H633" s="114" t="s">
        <v>2717</v>
      </c>
      <c r="I633" s="114" t="s">
        <v>2224</v>
      </c>
      <c r="J633" s="114">
        <v>527922</v>
      </c>
      <c r="K633" s="114">
        <v>175459</v>
      </c>
      <c r="L633" s="177" t="s">
        <v>3085</v>
      </c>
      <c r="M633" s="99" t="s">
        <v>1432</v>
      </c>
      <c r="N633" s="99" t="s">
        <v>1432</v>
      </c>
      <c r="O633" s="114">
        <v>10</v>
      </c>
      <c r="P633" s="114">
        <v>6</v>
      </c>
      <c r="Q633" s="115">
        <v>-4</v>
      </c>
      <c r="R633" s="114" t="s">
        <v>2225</v>
      </c>
      <c r="S633" s="114" t="s">
        <v>1438</v>
      </c>
      <c r="T633" s="99" t="s">
        <v>2226</v>
      </c>
      <c r="U633" s="116">
        <v>41379</v>
      </c>
      <c r="V633" s="114" t="s">
        <v>1439</v>
      </c>
      <c r="W633" s="99" t="s">
        <v>1432</v>
      </c>
      <c r="X633" s="114" t="s">
        <v>1442</v>
      </c>
      <c r="Y633" s="114" t="s">
        <v>1453</v>
      </c>
      <c r="Z633" s="114" t="s">
        <v>1444</v>
      </c>
      <c r="AA633" s="114" t="s">
        <v>3714</v>
      </c>
      <c r="AB633" s="387">
        <v>2.1000000000000001E-2</v>
      </c>
      <c r="AC633" s="111" t="s">
        <v>1432</v>
      </c>
      <c r="AD633" s="112" t="s">
        <v>1432</v>
      </c>
      <c r="AE633" s="157" t="s">
        <v>3063</v>
      </c>
      <c r="AF633" s="117" t="s">
        <v>1445</v>
      </c>
      <c r="AG633" s="118"/>
      <c r="AH633" s="117">
        <v>0</v>
      </c>
      <c r="AI633" s="117">
        <v>0</v>
      </c>
      <c r="AJ633" s="117">
        <v>-7</v>
      </c>
      <c r="AK633" s="117">
        <v>3</v>
      </c>
      <c r="AL633" s="117">
        <v>2</v>
      </c>
      <c r="AM633" s="117">
        <v>-2</v>
      </c>
      <c r="AN633" s="117">
        <v>0</v>
      </c>
      <c r="AO633" s="117">
        <v>0</v>
      </c>
      <c r="AP633" s="117">
        <v>0</v>
      </c>
      <c r="AQ633" s="117">
        <v>-7</v>
      </c>
      <c r="AR633" s="117">
        <v>3</v>
      </c>
      <c r="AS633" s="117">
        <v>2</v>
      </c>
      <c r="AT633" s="117">
        <v>-2</v>
      </c>
      <c r="AU633" s="117">
        <v>0</v>
      </c>
      <c r="AV633" s="117">
        <v>0</v>
      </c>
      <c r="AW633" s="117">
        <v>0</v>
      </c>
      <c r="AX633" s="117">
        <v>0</v>
      </c>
      <c r="AY633" s="117">
        <v>0</v>
      </c>
      <c r="AZ633" s="117">
        <v>0</v>
      </c>
      <c r="BA633" s="117">
        <v>0</v>
      </c>
      <c r="BB633" s="117">
        <v>0</v>
      </c>
      <c r="BC633" s="117">
        <v>0</v>
      </c>
      <c r="BD633" s="117">
        <v>0</v>
      </c>
      <c r="BE633" s="117">
        <v>0</v>
      </c>
      <c r="BF633" s="117">
        <v>0</v>
      </c>
      <c r="BG633" s="117">
        <v>0</v>
      </c>
      <c r="BH633" s="117">
        <v>0</v>
      </c>
      <c r="BI633" s="117">
        <v>0</v>
      </c>
      <c r="BJ633" s="117">
        <v>0</v>
      </c>
      <c r="BK633" s="117">
        <v>0</v>
      </c>
      <c r="BL633" s="120" t="s">
        <v>4491</v>
      </c>
      <c r="BM633" s="98">
        <v>0</v>
      </c>
      <c r="BN633" s="79">
        <v>0</v>
      </c>
      <c r="BO633" s="246">
        <v>0</v>
      </c>
      <c r="BP633" s="113">
        <v>0</v>
      </c>
      <c r="BQ633" s="113">
        <v>0</v>
      </c>
      <c r="BR633" s="113">
        <v>0</v>
      </c>
      <c r="BS633" s="243">
        <v>-4</v>
      </c>
      <c r="BT633" s="79">
        <v>0</v>
      </c>
      <c r="BU633" s="79">
        <v>0</v>
      </c>
      <c r="BV633" s="79">
        <v>0</v>
      </c>
      <c r="BW633" s="79">
        <v>0</v>
      </c>
      <c r="BX633" s="79">
        <v>0</v>
      </c>
      <c r="BY633" s="79">
        <v>0</v>
      </c>
      <c r="BZ633" s="79">
        <v>0</v>
      </c>
      <c r="CA633" s="79">
        <v>0</v>
      </c>
      <c r="CB633" s="79">
        <v>0</v>
      </c>
      <c r="CC633" s="79">
        <v>0</v>
      </c>
      <c r="CD633" s="79">
        <v>0</v>
      </c>
      <c r="CE633" s="79">
        <v>0</v>
      </c>
      <c r="CF633" s="79">
        <v>0</v>
      </c>
      <c r="CG633" s="79">
        <v>0</v>
      </c>
      <c r="CH633" s="79">
        <v>0</v>
      </c>
      <c r="CI633" s="81">
        <f t="shared" si="58"/>
        <v>-4</v>
      </c>
      <c r="CJ633" s="260">
        <f t="shared" si="57"/>
        <v>-4</v>
      </c>
      <c r="CK633" s="260">
        <f t="shared" si="59"/>
        <v>-4</v>
      </c>
      <c r="CL633" s="260">
        <f t="shared" si="60"/>
        <v>-4</v>
      </c>
      <c r="CM633" s="83">
        <v>9</v>
      </c>
      <c r="CN633" s="254" t="s">
        <v>4965</v>
      </c>
      <c r="CO633" s="140" t="s">
        <v>4965</v>
      </c>
      <c r="CP633" s="258" t="s">
        <v>4965</v>
      </c>
      <c r="CQ633" s="86" t="s">
        <v>4965</v>
      </c>
      <c r="CR633" s="85" t="s">
        <v>4965</v>
      </c>
      <c r="CS633" s="85" t="s">
        <v>4965</v>
      </c>
      <c r="CT633" s="85" t="s">
        <v>4965</v>
      </c>
      <c r="CU633" s="86"/>
    </row>
    <row r="634" spans="1:99" s="363" customFormat="1" ht="12" customHeight="1" x14ac:dyDescent="0.2">
      <c r="A634" s="31" t="s">
        <v>1460</v>
      </c>
      <c r="B634" s="114" t="s">
        <v>2227</v>
      </c>
      <c r="C634" s="114" t="s">
        <v>1432</v>
      </c>
      <c r="D634" s="114" t="s">
        <v>1432</v>
      </c>
      <c r="E634" s="117" t="s">
        <v>1432</v>
      </c>
      <c r="F634" s="114" t="s">
        <v>2228</v>
      </c>
      <c r="G634" s="114" t="s">
        <v>2229</v>
      </c>
      <c r="H634" s="114" t="s">
        <v>1885</v>
      </c>
      <c r="I634" s="114" t="s">
        <v>2230</v>
      </c>
      <c r="J634" s="114">
        <v>525172</v>
      </c>
      <c r="K634" s="114">
        <v>174052</v>
      </c>
      <c r="L634" s="177" t="s">
        <v>3087</v>
      </c>
      <c r="M634" s="99" t="s">
        <v>1432</v>
      </c>
      <c r="N634" s="99" t="s">
        <v>1432</v>
      </c>
      <c r="O634" s="114">
        <v>2</v>
      </c>
      <c r="P634" s="114">
        <v>1</v>
      </c>
      <c r="Q634" s="115">
        <v>-1</v>
      </c>
      <c r="R634" s="114" t="s">
        <v>2231</v>
      </c>
      <c r="S634" s="114" t="s">
        <v>1438</v>
      </c>
      <c r="T634" s="99" t="s">
        <v>2232</v>
      </c>
      <c r="U634" s="116">
        <v>41451</v>
      </c>
      <c r="V634" s="114" t="s">
        <v>1439</v>
      </c>
      <c r="W634" s="99" t="s">
        <v>1432</v>
      </c>
      <c r="X634" s="114" t="s">
        <v>1442</v>
      </c>
      <c r="Y634" s="114" t="s">
        <v>1453</v>
      </c>
      <c r="Z634" s="114" t="s">
        <v>1444</v>
      </c>
      <c r="AA634" s="114" t="s">
        <v>4207</v>
      </c>
      <c r="AB634" s="387">
        <v>3.2000000000000001E-2</v>
      </c>
      <c r="AC634" s="111" t="s">
        <v>1432</v>
      </c>
      <c r="AD634" s="112" t="s">
        <v>1432</v>
      </c>
      <c r="AE634" s="157" t="s">
        <v>3063</v>
      </c>
      <c r="AF634" s="117" t="s">
        <v>1445</v>
      </c>
      <c r="AG634" s="117">
        <v>0</v>
      </c>
      <c r="AH634" s="117">
        <v>0</v>
      </c>
      <c r="AI634" s="117">
        <v>0</v>
      </c>
      <c r="AJ634" s="117">
        <v>0</v>
      </c>
      <c r="AK634" s="117">
        <v>0</v>
      </c>
      <c r="AL634" s="117">
        <v>0</v>
      </c>
      <c r="AM634" s="117">
        <v>-2</v>
      </c>
      <c r="AN634" s="117">
        <v>1</v>
      </c>
      <c r="AO634" s="117">
        <v>0</v>
      </c>
      <c r="AP634" s="117">
        <v>0</v>
      </c>
      <c r="AQ634" s="117">
        <v>0</v>
      </c>
      <c r="AR634" s="117">
        <v>0</v>
      </c>
      <c r="AS634" s="117">
        <v>0</v>
      </c>
      <c r="AT634" s="117">
        <v>-2</v>
      </c>
      <c r="AU634" s="117">
        <v>0</v>
      </c>
      <c r="AV634" s="117">
        <v>0</v>
      </c>
      <c r="AW634" s="117">
        <v>0</v>
      </c>
      <c r="AX634" s="117">
        <v>0</v>
      </c>
      <c r="AY634" s="117">
        <v>0</v>
      </c>
      <c r="AZ634" s="117">
        <v>0</v>
      </c>
      <c r="BA634" s="117">
        <v>0</v>
      </c>
      <c r="BB634" s="117">
        <v>1</v>
      </c>
      <c r="BC634" s="117">
        <v>0</v>
      </c>
      <c r="BD634" s="117">
        <v>0</v>
      </c>
      <c r="BE634" s="117">
        <v>0</v>
      </c>
      <c r="BF634" s="117">
        <v>0</v>
      </c>
      <c r="BG634" s="117">
        <v>0</v>
      </c>
      <c r="BH634" s="117">
        <v>0</v>
      </c>
      <c r="BI634" s="117">
        <v>0</v>
      </c>
      <c r="BJ634" s="117">
        <v>0</v>
      </c>
      <c r="BK634" s="117">
        <v>0</v>
      </c>
      <c r="BL634" s="120" t="s">
        <v>4490</v>
      </c>
      <c r="BM634" s="98">
        <v>0</v>
      </c>
      <c r="BN634" s="79">
        <v>0</v>
      </c>
      <c r="BO634" s="241">
        <v>-0.25</v>
      </c>
      <c r="BP634" s="133">
        <v>-0.25</v>
      </c>
      <c r="BQ634" s="133">
        <v>-0.25</v>
      </c>
      <c r="BR634" s="133">
        <v>-0.25</v>
      </c>
      <c r="BS634" s="244">
        <v>0</v>
      </c>
      <c r="BT634" s="79">
        <v>0</v>
      </c>
      <c r="BU634" s="79">
        <v>0</v>
      </c>
      <c r="BV634" s="79">
        <v>0</v>
      </c>
      <c r="BW634" s="79">
        <v>0</v>
      </c>
      <c r="BX634" s="79">
        <v>0</v>
      </c>
      <c r="BY634" s="79">
        <v>0</v>
      </c>
      <c r="BZ634" s="79">
        <v>0</v>
      </c>
      <c r="CA634" s="79">
        <v>0</v>
      </c>
      <c r="CB634" s="79">
        <v>0</v>
      </c>
      <c r="CC634" s="79">
        <v>0</v>
      </c>
      <c r="CD634" s="79">
        <v>0</v>
      </c>
      <c r="CE634" s="79">
        <v>0</v>
      </c>
      <c r="CF634" s="79">
        <v>0</v>
      </c>
      <c r="CG634" s="79">
        <v>0</v>
      </c>
      <c r="CH634" s="79">
        <v>0</v>
      </c>
      <c r="CI634" s="81">
        <f t="shared" si="58"/>
        <v>-1</v>
      </c>
      <c r="CJ634" s="260">
        <f t="shared" si="57"/>
        <v>-1</v>
      </c>
      <c r="CK634" s="260">
        <f t="shared" si="59"/>
        <v>-1</v>
      </c>
      <c r="CL634" s="260">
        <f t="shared" si="60"/>
        <v>-1</v>
      </c>
      <c r="CM634" s="83">
        <v>9</v>
      </c>
      <c r="CN634" s="254" t="s">
        <v>4965</v>
      </c>
      <c r="CO634" s="140" t="s">
        <v>4965</v>
      </c>
      <c r="CP634" s="258" t="s">
        <v>4965</v>
      </c>
      <c r="CQ634" s="86" t="s">
        <v>4965</v>
      </c>
      <c r="CR634" s="85" t="s">
        <v>4965</v>
      </c>
      <c r="CS634" s="85" t="s">
        <v>4965</v>
      </c>
      <c r="CT634" s="85" t="s">
        <v>4965</v>
      </c>
      <c r="CU634" s="86"/>
    </row>
    <row r="635" spans="1:99" s="363" customFormat="1" ht="12" customHeight="1" x14ac:dyDescent="0.2">
      <c r="A635" s="31" t="s">
        <v>1460</v>
      </c>
      <c r="B635" s="114" t="s">
        <v>2234</v>
      </c>
      <c r="C635" s="114" t="s">
        <v>1432</v>
      </c>
      <c r="D635" s="114" t="s">
        <v>1432</v>
      </c>
      <c r="E635" s="117" t="s">
        <v>1432</v>
      </c>
      <c r="F635" s="114" t="s">
        <v>2235</v>
      </c>
      <c r="G635" s="114" t="s">
        <v>2236</v>
      </c>
      <c r="H635" s="114" t="s">
        <v>1435</v>
      </c>
      <c r="I635" s="114" t="s">
        <v>2237</v>
      </c>
      <c r="J635" s="114">
        <v>526461</v>
      </c>
      <c r="K635" s="114">
        <v>172543</v>
      </c>
      <c r="L635" s="177" t="s">
        <v>3078</v>
      </c>
      <c r="M635" s="99" t="s">
        <v>1432</v>
      </c>
      <c r="N635" s="99" t="s">
        <v>1432</v>
      </c>
      <c r="O635" s="114">
        <v>0</v>
      </c>
      <c r="P635" s="114">
        <v>3</v>
      </c>
      <c r="Q635" s="115">
        <v>3</v>
      </c>
      <c r="R635" s="114" t="s">
        <v>3588</v>
      </c>
      <c r="S635" s="114" t="s">
        <v>1438</v>
      </c>
      <c r="T635" s="99" t="s">
        <v>2425</v>
      </c>
      <c r="U635" s="116">
        <v>41404</v>
      </c>
      <c r="V635" s="114" t="s">
        <v>1439</v>
      </c>
      <c r="W635" s="99" t="s">
        <v>1432</v>
      </c>
      <c r="X635" s="114" t="s">
        <v>1442</v>
      </c>
      <c r="Y635" s="114" t="s">
        <v>4694</v>
      </c>
      <c r="Z635" s="114" t="s">
        <v>1444</v>
      </c>
      <c r="AA635" s="114" t="s">
        <v>2723</v>
      </c>
      <c r="AB635" s="387">
        <v>3.4000000000000002E-2</v>
      </c>
      <c r="AC635" s="111" t="s">
        <v>1432</v>
      </c>
      <c r="AD635" s="112" t="s">
        <v>1432</v>
      </c>
      <c r="AE635" s="157" t="s">
        <v>3063</v>
      </c>
      <c r="AF635" s="117" t="s">
        <v>1445</v>
      </c>
      <c r="AG635" s="118"/>
      <c r="AH635" s="117">
        <v>0</v>
      </c>
      <c r="AI635" s="117">
        <v>0</v>
      </c>
      <c r="AJ635" s="117">
        <v>0</v>
      </c>
      <c r="AK635" s="117">
        <v>0</v>
      </c>
      <c r="AL635" s="117">
        <v>2</v>
      </c>
      <c r="AM635" s="117">
        <v>1</v>
      </c>
      <c r="AN635" s="117">
        <v>0</v>
      </c>
      <c r="AO635" s="117">
        <v>0</v>
      </c>
      <c r="AP635" s="117">
        <v>0</v>
      </c>
      <c r="AQ635" s="117">
        <v>0</v>
      </c>
      <c r="AR635" s="117">
        <v>0</v>
      </c>
      <c r="AS635" s="117">
        <v>2</v>
      </c>
      <c r="AT635" s="117">
        <v>1</v>
      </c>
      <c r="AU635" s="117">
        <v>0</v>
      </c>
      <c r="AV635" s="117">
        <v>0</v>
      </c>
      <c r="AW635" s="117">
        <v>0</v>
      </c>
      <c r="AX635" s="117">
        <v>0</v>
      </c>
      <c r="AY635" s="117">
        <v>0</v>
      </c>
      <c r="AZ635" s="117">
        <v>0</v>
      </c>
      <c r="BA635" s="117">
        <v>0</v>
      </c>
      <c r="BB635" s="117">
        <v>0</v>
      </c>
      <c r="BC635" s="117">
        <v>0</v>
      </c>
      <c r="BD635" s="117">
        <v>0</v>
      </c>
      <c r="BE635" s="117">
        <v>0</v>
      </c>
      <c r="BF635" s="117">
        <v>0</v>
      </c>
      <c r="BG635" s="117">
        <v>0</v>
      </c>
      <c r="BH635" s="117">
        <v>0</v>
      </c>
      <c r="BI635" s="117">
        <v>0</v>
      </c>
      <c r="BJ635" s="117">
        <v>0</v>
      </c>
      <c r="BK635" s="117">
        <v>0</v>
      </c>
      <c r="BL635" s="120" t="s">
        <v>4490</v>
      </c>
      <c r="BM635" s="98">
        <v>0</v>
      </c>
      <c r="BN635" s="79">
        <v>0</v>
      </c>
      <c r="BO635" s="241">
        <v>0.75</v>
      </c>
      <c r="BP635" s="133">
        <v>0.75</v>
      </c>
      <c r="BQ635" s="133">
        <v>0.75</v>
      </c>
      <c r="BR635" s="133">
        <v>0.75</v>
      </c>
      <c r="BS635" s="238">
        <v>0</v>
      </c>
      <c r="BT635" s="79">
        <v>0</v>
      </c>
      <c r="BU635" s="79">
        <v>0</v>
      </c>
      <c r="BV635" s="79">
        <v>0</v>
      </c>
      <c r="BW635" s="79">
        <v>0</v>
      </c>
      <c r="BX635" s="79">
        <v>0</v>
      </c>
      <c r="BY635" s="79">
        <v>0</v>
      </c>
      <c r="BZ635" s="79">
        <v>0</v>
      </c>
      <c r="CA635" s="79">
        <v>0</v>
      </c>
      <c r="CB635" s="79">
        <v>0</v>
      </c>
      <c r="CC635" s="79">
        <v>0</v>
      </c>
      <c r="CD635" s="79">
        <v>0</v>
      </c>
      <c r="CE635" s="79">
        <v>0</v>
      </c>
      <c r="CF635" s="79">
        <v>0</v>
      </c>
      <c r="CG635" s="79">
        <v>0</v>
      </c>
      <c r="CH635" s="79">
        <v>0</v>
      </c>
      <c r="CI635" s="81">
        <f t="shared" si="58"/>
        <v>3</v>
      </c>
      <c r="CJ635" s="260">
        <f t="shared" si="57"/>
        <v>3</v>
      </c>
      <c r="CK635" s="260">
        <f t="shared" si="59"/>
        <v>3</v>
      </c>
      <c r="CL635" s="260">
        <f t="shared" si="60"/>
        <v>3</v>
      </c>
      <c r="CM635" s="83">
        <v>4</v>
      </c>
      <c r="CN635" s="254" t="s">
        <v>4965</v>
      </c>
      <c r="CO635" s="140" t="s">
        <v>4965</v>
      </c>
      <c r="CP635" s="258" t="s">
        <v>4965</v>
      </c>
      <c r="CQ635" s="86" t="s">
        <v>4965</v>
      </c>
      <c r="CR635" s="85" t="s">
        <v>4965</v>
      </c>
      <c r="CS635" s="85" t="s">
        <v>4965</v>
      </c>
      <c r="CT635" s="85" t="s">
        <v>4965</v>
      </c>
      <c r="CU635" s="86"/>
    </row>
    <row r="636" spans="1:99" s="363" customFormat="1" ht="12" customHeight="1" x14ac:dyDescent="0.2">
      <c r="A636" s="31" t="s">
        <v>1460</v>
      </c>
      <c r="B636" s="114" t="s">
        <v>3589</v>
      </c>
      <c r="C636" s="114" t="s">
        <v>1432</v>
      </c>
      <c r="D636" s="114" t="s">
        <v>1432</v>
      </c>
      <c r="E636" s="117" t="s">
        <v>1432</v>
      </c>
      <c r="F636" s="114" t="s">
        <v>3590</v>
      </c>
      <c r="G636" s="114" t="s">
        <v>3591</v>
      </c>
      <c r="H636" s="114" t="s">
        <v>2717</v>
      </c>
      <c r="I636" s="114" t="s">
        <v>1432</v>
      </c>
      <c r="J636" s="114">
        <v>527137</v>
      </c>
      <c r="K636" s="114">
        <v>175948</v>
      </c>
      <c r="L636" s="177" t="s">
        <v>3067</v>
      </c>
      <c r="M636" s="99" t="s">
        <v>1432</v>
      </c>
      <c r="N636" s="99" t="s">
        <v>1432</v>
      </c>
      <c r="O636" s="114">
        <v>0</v>
      </c>
      <c r="P636" s="114">
        <v>1</v>
      </c>
      <c r="Q636" s="115">
        <v>1</v>
      </c>
      <c r="R636" s="114" t="s">
        <v>315</v>
      </c>
      <c r="S636" s="114" t="s">
        <v>1438</v>
      </c>
      <c r="T636" s="99" t="s">
        <v>4769</v>
      </c>
      <c r="U636" s="116">
        <v>41445</v>
      </c>
      <c r="V636" s="114" t="s">
        <v>1439</v>
      </c>
      <c r="W636" s="99" t="s">
        <v>1432</v>
      </c>
      <c r="X636" s="114" t="s">
        <v>1442</v>
      </c>
      <c r="Y636" s="114" t="s">
        <v>3893</v>
      </c>
      <c r="Z636" s="114" t="s">
        <v>1444</v>
      </c>
      <c r="AA636" s="114" t="s">
        <v>4720</v>
      </c>
      <c r="AB636" s="387">
        <v>2.4E-2</v>
      </c>
      <c r="AC636" s="111" t="s">
        <v>1432</v>
      </c>
      <c r="AD636" s="112" t="s">
        <v>1432</v>
      </c>
      <c r="AE636" s="157" t="s">
        <v>3063</v>
      </c>
      <c r="AF636" s="117" t="s">
        <v>1445</v>
      </c>
      <c r="AG636" s="118"/>
      <c r="AH636" s="117">
        <v>0</v>
      </c>
      <c r="AI636" s="117">
        <v>0</v>
      </c>
      <c r="AJ636" s="117">
        <v>0</v>
      </c>
      <c r="AK636" s="117">
        <v>0</v>
      </c>
      <c r="AL636" s="117">
        <v>1</v>
      </c>
      <c r="AM636" s="117">
        <v>0</v>
      </c>
      <c r="AN636" s="117">
        <v>0</v>
      </c>
      <c r="AO636" s="117">
        <v>0</v>
      </c>
      <c r="AP636" s="117">
        <v>0</v>
      </c>
      <c r="AQ636" s="117">
        <v>0</v>
      </c>
      <c r="AR636" s="117">
        <v>0</v>
      </c>
      <c r="AS636" s="117">
        <v>1</v>
      </c>
      <c r="AT636" s="117">
        <v>0</v>
      </c>
      <c r="AU636" s="117">
        <v>0</v>
      </c>
      <c r="AV636" s="117">
        <v>0</v>
      </c>
      <c r="AW636" s="117">
        <v>0</v>
      </c>
      <c r="AX636" s="117">
        <v>0</v>
      </c>
      <c r="AY636" s="117">
        <v>0</v>
      </c>
      <c r="AZ636" s="117">
        <v>0</v>
      </c>
      <c r="BA636" s="117">
        <v>0</v>
      </c>
      <c r="BB636" s="117">
        <v>0</v>
      </c>
      <c r="BC636" s="117">
        <v>0</v>
      </c>
      <c r="BD636" s="117">
        <v>0</v>
      </c>
      <c r="BE636" s="117">
        <v>0</v>
      </c>
      <c r="BF636" s="117">
        <v>0</v>
      </c>
      <c r="BG636" s="117">
        <v>0</v>
      </c>
      <c r="BH636" s="117">
        <v>0</v>
      </c>
      <c r="BI636" s="117">
        <v>0</v>
      </c>
      <c r="BJ636" s="117">
        <v>0</v>
      </c>
      <c r="BK636" s="117">
        <v>0</v>
      </c>
      <c r="BL636" s="120" t="s">
        <v>4490</v>
      </c>
      <c r="BM636" s="98">
        <v>0</v>
      </c>
      <c r="BN636" s="79">
        <v>0</v>
      </c>
      <c r="BO636" s="241">
        <v>0.25</v>
      </c>
      <c r="BP636" s="133">
        <v>0.25</v>
      </c>
      <c r="BQ636" s="133">
        <v>0.25</v>
      </c>
      <c r="BR636" s="133">
        <v>0.25</v>
      </c>
      <c r="BS636" s="238">
        <v>0</v>
      </c>
      <c r="BT636" s="79">
        <v>0</v>
      </c>
      <c r="BU636" s="79">
        <v>0</v>
      </c>
      <c r="BV636" s="79">
        <v>0</v>
      </c>
      <c r="BW636" s="79">
        <v>0</v>
      </c>
      <c r="BX636" s="79">
        <v>0</v>
      </c>
      <c r="BY636" s="79">
        <v>0</v>
      </c>
      <c r="BZ636" s="79">
        <v>0</v>
      </c>
      <c r="CA636" s="79">
        <v>0</v>
      </c>
      <c r="CB636" s="79">
        <v>0</v>
      </c>
      <c r="CC636" s="79">
        <v>0</v>
      </c>
      <c r="CD636" s="79">
        <v>0</v>
      </c>
      <c r="CE636" s="79">
        <v>0</v>
      </c>
      <c r="CF636" s="79">
        <v>0</v>
      </c>
      <c r="CG636" s="79">
        <v>0</v>
      </c>
      <c r="CH636" s="79">
        <v>0</v>
      </c>
      <c r="CI636" s="81">
        <f t="shared" si="58"/>
        <v>1</v>
      </c>
      <c r="CJ636" s="260">
        <f t="shared" ref="CJ636:CJ699" si="61">SUM(BN636:CB636)</f>
        <v>1</v>
      </c>
      <c r="CK636" s="260">
        <f t="shared" si="59"/>
        <v>1</v>
      </c>
      <c r="CL636" s="260">
        <f t="shared" si="60"/>
        <v>1</v>
      </c>
      <c r="CM636" s="83">
        <v>9</v>
      </c>
      <c r="CN636" s="254" t="s">
        <v>4965</v>
      </c>
      <c r="CO636" s="140" t="s">
        <v>4965</v>
      </c>
      <c r="CP636" s="258" t="s">
        <v>4965</v>
      </c>
      <c r="CQ636" s="86" t="s">
        <v>4965</v>
      </c>
      <c r="CR636" s="85" t="s">
        <v>4965</v>
      </c>
      <c r="CS636" s="85" t="s">
        <v>4965</v>
      </c>
      <c r="CT636" s="85" t="s">
        <v>4965</v>
      </c>
      <c r="CU636" s="86"/>
    </row>
    <row r="637" spans="1:99" s="363" customFormat="1" ht="12" customHeight="1" x14ac:dyDescent="0.2">
      <c r="A637" s="31" t="s">
        <v>1460</v>
      </c>
      <c r="B637" s="114" t="s">
        <v>316</v>
      </c>
      <c r="C637" s="114" t="s">
        <v>1432</v>
      </c>
      <c r="D637" s="114" t="s">
        <v>1432</v>
      </c>
      <c r="E637" s="117" t="s">
        <v>1432</v>
      </c>
      <c r="F637" s="114" t="s">
        <v>317</v>
      </c>
      <c r="G637" s="114" t="s">
        <v>318</v>
      </c>
      <c r="H637" s="114" t="s">
        <v>2524</v>
      </c>
      <c r="I637" s="114" t="s">
        <v>319</v>
      </c>
      <c r="J637" s="114">
        <v>528936</v>
      </c>
      <c r="K637" s="114">
        <v>171059</v>
      </c>
      <c r="L637" s="177" t="s">
        <v>3081</v>
      </c>
      <c r="M637" s="99" t="s">
        <v>1432</v>
      </c>
      <c r="N637" s="99" t="s">
        <v>1432</v>
      </c>
      <c r="O637" s="114">
        <v>0</v>
      </c>
      <c r="P637" s="114">
        <v>1</v>
      </c>
      <c r="Q637" s="115">
        <v>1</v>
      </c>
      <c r="R637" s="114" t="s">
        <v>2238</v>
      </c>
      <c r="S637" s="114" t="s">
        <v>1438</v>
      </c>
      <c r="T637" s="99" t="s">
        <v>2425</v>
      </c>
      <c r="U637" s="116">
        <v>41353</v>
      </c>
      <c r="V637" s="114" t="s">
        <v>1439</v>
      </c>
      <c r="W637" s="99" t="s">
        <v>1432</v>
      </c>
      <c r="X637" s="114" t="s">
        <v>1442</v>
      </c>
      <c r="Y637" s="114" t="s">
        <v>3893</v>
      </c>
      <c r="Z637" s="114" t="s">
        <v>1444</v>
      </c>
      <c r="AA637" s="114" t="s">
        <v>3894</v>
      </c>
      <c r="AB637" s="387">
        <v>2E-3</v>
      </c>
      <c r="AC637" s="111" t="s">
        <v>1432</v>
      </c>
      <c r="AD637" s="112" t="s">
        <v>1432</v>
      </c>
      <c r="AE637" s="157" t="s">
        <v>3063</v>
      </c>
      <c r="AF637" s="117" t="s">
        <v>1445</v>
      </c>
      <c r="AG637" s="118"/>
      <c r="AH637" s="117">
        <v>0</v>
      </c>
      <c r="AI637" s="117">
        <v>0</v>
      </c>
      <c r="AJ637" s="117">
        <v>0</v>
      </c>
      <c r="AK637" s="117">
        <v>1</v>
      </c>
      <c r="AL637" s="117">
        <v>0</v>
      </c>
      <c r="AM637" s="117">
        <v>0</v>
      </c>
      <c r="AN637" s="117">
        <v>0</v>
      </c>
      <c r="AO637" s="117">
        <v>0</v>
      </c>
      <c r="AP637" s="117">
        <v>0</v>
      </c>
      <c r="AQ637" s="117">
        <v>0</v>
      </c>
      <c r="AR637" s="117">
        <v>1</v>
      </c>
      <c r="AS637" s="117">
        <v>0</v>
      </c>
      <c r="AT637" s="117">
        <v>0</v>
      </c>
      <c r="AU637" s="117">
        <v>0</v>
      </c>
      <c r="AV637" s="117">
        <v>0</v>
      </c>
      <c r="AW637" s="117">
        <v>0</v>
      </c>
      <c r="AX637" s="117">
        <v>0</v>
      </c>
      <c r="AY637" s="117">
        <v>0</v>
      </c>
      <c r="AZ637" s="117">
        <v>0</v>
      </c>
      <c r="BA637" s="117">
        <v>0</v>
      </c>
      <c r="BB637" s="117">
        <v>0</v>
      </c>
      <c r="BC637" s="117">
        <v>0</v>
      </c>
      <c r="BD637" s="117">
        <v>0</v>
      </c>
      <c r="BE637" s="117">
        <v>0</v>
      </c>
      <c r="BF637" s="117">
        <v>0</v>
      </c>
      <c r="BG637" s="117">
        <v>0</v>
      </c>
      <c r="BH637" s="117">
        <v>0</v>
      </c>
      <c r="BI637" s="117">
        <v>0</v>
      </c>
      <c r="BJ637" s="117">
        <v>0</v>
      </c>
      <c r="BK637" s="117">
        <v>0</v>
      </c>
      <c r="BL637" s="120" t="s">
        <v>4490</v>
      </c>
      <c r="BM637" s="98">
        <v>0</v>
      </c>
      <c r="BN637" s="79">
        <v>0</v>
      </c>
      <c r="BO637" s="241">
        <v>0.25</v>
      </c>
      <c r="BP637" s="133">
        <v>0.25</v>
      </c>
      <c r="BQ637" s="133">
        <v>0.25</v>
      </c>
      <c r="BR637" s="133">
        <v>0.25</v>
      </c>
      <c r="BS637" s="238">
        <v>0</v>
      </c>
      <c r="BT637" s="79">
        <v>0</v>
      </c>
      <c r="BU637" s="79">
        <v>0</v>
      </c>
      <c r="BV637" s="79">
        <v>0</v>
      </c>
      <c r="BW637" s="79">
        <v>0</v>
      </c>
      <c r="BX637" s="79">
        <v>0</v>
      </c>
      <c r="BY637" s="79">
        <v>0</v>
      </c>
      <c r="BZ637" s="79">
        <v>0</v>
      </c>
      <c r="CA637" s="79">
        <v>0</v>
      </c>
      <c r="CB637" s="79">
        <v>0</v>
      </c>
      <c r="CC637" s="79">
        <v>0</v>
      </c>
      <c r="CD637" s="79">
        <v>0</v>
      </c>
      <c r="CE637" s="79">
        <v>0</v>
      </c>
      <c r="CF637" s="79">
        <v>0</v>
      </c>
      <c r="CG637" s="79">
        <v>0</v>
      </c>
      <c r="CH637" s="79">
        <v>0</v>
      </c>
      <c r="CI637" s="81">
        <f t="shared" si="58"/>
        <v>1</v>
      </c>
      <c r="CJ637" s="260">
        <f t="shared" si="61"/>
        <v>1</v>
      </c>
      <c r="CK637" s="260">
        <f t="shared" si="59"/>
        <v>1</v>
      </c>
      <c r="CL637" s="260">
        <f t="shared" si="60"/>
        <v>1</v>
      </c>
      <c r="CM637" s="83">
        <v>9</v>
      </c>
      <c r="CN637" s="254" t="s">
        <v>4965</v>
      </c>
      <c r="CO637" s="140" t="s">
        <v>4965</v>
      </c>
      <c r="CP637" s="258" t="s">
        <v>4965</v>
      </c>
      <c r="CQ637" s="86" t="s">
        <v>4965</v>
      </c>
      <c r="CR637" s="85" t="s">
        <v>4965</v>
      </c>
      <c r="CS637" s="85" t="s">
        <v>4965</v>
      </c>
      <c r="CT637" s="85" t="s">
        <v>4965</v>
      </c>
      <c r="CU637" s="86"/>
    </row>
    <row r="638" spans="1:99" s="363" customFormat="1" ht="12" customHeight="1" x14ac:dyDescent="0.2">
      <c r="A638" s="31" t="s">
        <v>1460</v>
      </c>
      <c r="B638" s="114" t="s">
        <v>2239</v>
      </c>
      <c r="C638" s="114" t="s">
        <v>1432</v>
      </c>
      <c r="D638" s="114" t="s">
        <v>1432</v>
      </c>
      <c r="E638" s="117" t="s">
        <v>1432</v>
      </c>
      <c r="F638" s="114" t="s">
        <v>2240</v>
      </c>
      <c r="G638" s="114" t="s">
        <v>2563</v>
      </c>
      <c r="H638" s="114" t="s">
        <v>1435</v>
      </c>
      <c r="I638" s="114" t="s">
        <v>2241</v>
      </c>
      <c r="J638" s="114">
        <v>527805</v>
      </c>
      <c r="K638" s="114">
        <v>171141</v>
      </c>
      <c r="L638" s="177" t="s">
        <v>3082</v>
      </c>
      <c r="M638" s="99" t="s">
        <v>1432</v>
      </c>
      <c r="N638" s="99" t="s">
        <v>1432</v>
      </c>
      <c r="O638" s="114">
        <v>0</v>
      </c>
      <c r="P638" s="114">
        <v>1</v>
      </c>
      <c r="Q638" s="115">
        <v>1</v>
      </c>
      <c r="R638" s="114" t="s">
        <v>636</v>
      </c>
      <c r="S638" s="114" t="s">
        <v>1438</v>
      </c>
      <c r="T638" s="99" t="s">
        <v>2242</v>
      </c>
      <c r="U638" s="116">
        <v>41473</v>
      </c>
      <c r="V638" s="114" t="s">
        <v>1439</v>
      </c>
      <c r="W638" s="99" t="s">
        <v>1432</v>
      </c>
      <c r="X638" s="114" t="s">
        <v>1442</v>
      </c>
      <c r="Y638" s="114" t="s">
        <v>1443</v>
      </c>
      <c r="Z638" s="114" t="s">
        <v>1444</v>
      </c>
      <c r="AA638" s="114" t="s">
        <v>1136</v>
      </c>
      <c r="AB638" s="387">
        <v>7.0000000000000001E-3</v>
      </c>
      <c r="AC638" s="111" t="s">
        <v>1432</v>
      </c>
      <c r="AD638" s="112" t="s">
        <v>1432</v>
      </c>
      <c r="AE638" s="157" t="s">
        <v>3063</v>
      </c>
      <c r="AF638" s="117" t="s">
        <v>1445</v>
      </c>
      <c r="AG638" s="118"/>
      <c r="AH638" s="117">
        <v>0</v>
      </c>
      <c r="AI638" s="117">
        <v>0</v>
      </c>
      <c r="AJ638" s="117">
        <v>0</v>
      </c>
      <c r="AK638" s="117">
        <v>0</v>
      </c>
      <c r="AL638" s="117">
        <v>1</v>
      </c>
      <c r="AM638" s="117">
        <v>0</v>
      </c>
      <c r="AN638" s="117">
        <v>0</v>
      </c>
      <c r="AO638" s="117">
        <v>0</v>
      </c>
      <c r="AP638" s="117">
        <v>0</v>
      </c>
      <c r="AQ638" s="117">
        <v>0</v>
      </c>
      <c r="AR638" s="117">
        <v>0</v>
      </c>
      <c r="AS638" s="117">
        <v>1</v>
      </c>
      <c r="AT638" s="117">
        <v>0</v>
      </c>
      <c r="AU638" s="117">
        <v>0</v>
      </c>
      <c r="AV638" s="117">
        <v>0</v>
      </c>
      <c r="AW638" s="117">
        <v>0</v>
      </c>
      <c r="AX638" s="117">
        <v>0</v>
      </c>
      <c r="AY638" s="117">
        <v>0</v>
      </c>
      <c r="AZ638" s="117">
        <v>0</v>
      </c>
      <c r="BA638" s="117">
        <v>0</v>
      </c>
      <c r="BB638" s="117">
        <v>0</v>
      </c>
      <c r="BC638" s="117">
        <v>0</v>
      </c>
      <c r="BD638" s="117">
        <v>0</v>
      </c>
      <c r="BE638" s="117">
        <v>0</v>
      </c>
      <c r="BF638" s="117">
        <v>0</v>
      </c>
      <c r="BG638" s="117">
        <v>0</v>
      </c>
      <c r="BH638" s="117">
        <v>0</v>
      </c>
      <c r="BI638" s="117">
        <v>0</v>
      </c>
      <c r="BJ638" s="117">
        <v>0</v>
      </c>
      <c r="BK638" s="117">
        <v>0</v>
      </c>
      <c r="BL638" s="120" t="s">
        <v>4490</v>
      </c>
      <c r="BM638" s="98">
        <v>0</v>
      </c>
      <c r="BN638" s="79">
        <v>0</v>
      </c>
      <c r="BO638" s="241">
        <v>0.2</v>
      </c>
      <c r="BP638" s="133">
        <v>0.2</v>
      </c>
      <c r="BQ638" s="133">
        <v>0.2</v>
      </c>
      <c r="BR638" s="133">
        <v>0.2</v>
      </c>
      <c r="BS638" s="243">
        <v>0.2</v>
      </c>
      <c r="BT638" s="79">
        <v>0</v>
      </c>
      <c r="BU638" s="79">
        <v>0</v>
      </c>
      <c r="BV638" s="79">
        <v>0</v>
      </c>
      <c r="BW638" s="79">
        <v>0</v>
      </c>
      <c r="BX638" s="79">
        <v>0</v>
      </c>
      <c r="BY638" s="79">
        <v>0</v>
      </c>
      <c r="BZ638" s="79">
        <v>0</v>
      </c>
      <c r="CA638" s="79">
        <v>0</v>
      </c>
      <c r="CB638" s="79">
        <v>0</v>
      </c>
      <c r="CC638" s="79">
        <v>0</v>
      </c>
      <c r="CD638" s="79">
        <v>0</v>
      </c>
      <c r="CE638" s="79">
        <v>0</v>
      </c>
      <c r="CF638" s="79">
        <v>0</v>
      </c>
      <c r="CG638" s="79">
        <v>0</v>
      </c>
      <c r="CH638" s="79">
        <v>0</v>
      </c>
      <c r="CI638" s="81">
        <f t="shared" si="58"/>
        <v>1</v>
      </c>
      <c r="CJ638" s="260">
        <f t="shared" si="61"/>
        <v>1</v>
      </c>
      <c r="CK638" s="260">
        <f t="shared" si="59"/>
        <v>1</v>
      </c>
      <c r="CL638" s="260">
        <f t="shared" si="60"/>
        <v>1</v>
      </c>
      <c r="CM638" s="83">
        <v>4</v>
      </c>
      <c r="CN638" s="254" t="s">
        <v>4965</v>
      </c>
      <c r="CO638" s="140" t="s">
        <v>4965</v>
      </c>
      <c r="CP638" s="258" t="s">
        <v>4965</v>
      </c>
      <c r="CQ638" s="86" t="s">
        <v>4965</v>
      </c>
      <c r="CR638" s="85" t="s">
        <v>4965</v>
      </c>
      <c r="CS638" s="85" t="s">
        <v>4965</v>
      </c>
      <c r="CT638" s="85" t="s">
        <v>4965</v>
      </c>
      <c r="CU638" s="86"/>
    </row>
    <row r="639" spans="1:99" s="363" customFormat="1" ht="12" customHeight="1" x14ac:dyDescent="0.2">
      <c r="A639" s="31" t="s">
        <v>1460</v>
      </c>
      <c r="B639" s="114" t="s">
        <v>2243</v>
      </c>
      <c r="C639" s="114" t="s">
        <v>1432</v>
      </c>
      <c r="D639" s="114" t="s">
        <v>1432</v>
      </c>
      <c r="E639" s="117" t="s">
        <v>2244</v>
      </c>
      <c r="F639" s="114" t="s">
        <v>2245</v>
      </c>
      <c r="G639" s="114" t="s">
        <v>1434</v>
      </c>
      <c r="H639" s="114" t="s">
        <v>1435</v>
      </c>
      <c r="I639" s="114" t="s">
        <v>2246</v>
      </c>
      <c r="J639" s="114">
        <v>527367</v>
      </c>
      <c r="K639" s="114">
        <v>171295</v>
      </c>
      <c r="L639" s="177" t="s">
        <v>3082</v>
      </c>
      <c r="M639" s="99" t="s">
        <v>1432</v>
      </c>
      <c r="N639" s="99" t="s">
        <v>1432</v>
      </c>
      <c r="O639" s="114">
        <v>0</v>
      </c>
      <c r="P639" s="114">
        <v>1</v>
      </c>
      <c r="Q639" s="115">
        <v>1</v>
      </c>
      <c r="R639" s="114" t="s">
        <v>525</v>
      </c>
      <c r="S639" s="114" t="s">
        <v>1438</v>
      </c>
      <c r="T639" s="99" t="s">
        <v>526</v>
      </c>
      <c r="U639" s="116">
        <v>41368</v>
      </c>
      <c r="V639" s="114" t="s">
        <v>1439</v>
      </c>
      <c r="W639" s="99" t="s">
        <v>1432</v>
      </c>
      <c r="X639" s="114" t="s">
        <v>1442</v>
      </c>
      <c r="Y639" s="114" t="s">
        <v>4694</v>
      </c>
      <c r="Z639" s="114" t="s">
        <v>1444</v>
      </c>
      <c r="AA639" s="114" t="s">
        <v>4720</v>
      </c>
      <c r="AB639" s="387">
        <v>3.0000000000000001E-3</v>
      </c>
      <c r="AC639" s="111" t="s">
        <v>1432</v>
      </c>
      <c r="AD639" s="112" t="s">
        <v>1432</v>
      </c>
      <c r="AE639" s="157" t="s">
        <v>3063</v>
      </c>
      <c r="AF639" s="117" t="s">
        <v>1445</v>
      </c>
      <c r="AG639" s="117">
        <v>0</v>
      </c>
      <c r="AH639" s="117">
        <v>0</v>
      </c>
      <c r="AI639" s="117">
        <v>0</v>
      </c>
      <c r="AJ639" s="117">
        <v>0</v>
      </c>
      <c r="AK639" s="117">
        <v>0</v>
      </c>
      <c r="AL639" s="117">
        <v>1</v>
      </c>
      <c r="AM639" s="117">
        <v>0</v>
      </c>
      <c r="AN639" s="117">
        <v>0</v>
      </c>
      <c r="AO639" s="117">
        <v>0</v>
      </c>
      <c r="AP639" s="117">
        <v>0</v>
      </c>
      <c r="AQ639" s="117">
        <v>0</v>
      </c>
      <c r="AR639" s="117">
        <v>0</v>
      </c>
      <c r="AS639" s="117">
        <v>1</v>
      </c>
      <c r="AT639" s="117">
        <v>0</v>
      </c>
      <c r="AU639" s="117">
        <v>0</v>
      </c>
      <c r="AV639" s="117">
        <v>0</v>
      </c>
      <c r="AW639" s="117">
        <v>0</v>
      </c>
      <c r="AX639" s="117">
        <v>0</v>
      </c>
      <c r="AY639" s="117">
        <v>0</v>
      </c>
      <c r="AZ639" s="117">
        <v>0</v>
      </c>
      <c r="BA639" s="117">
        <v>0</v>
      </c>
      <c r="BB639" s="117">
        <v>0</v>
      </c>
      <c r="BC639" s="117">
        <v>0</v>
      </c>
      <c r="BD639" s="117">
        <v>0</v>
      </c>
      <c r="BE639" s="117">
        <v>0</v>
      </c>
      <c r="BF639" s="117">
        <v>0</v>
      </c>
      <c r="BG639" s="117">
        <v>0</v>
      </c>
      <c r="BH639" s="117">
        <v>0</v>
      </c>
      <c r="BI639" s="117">
        <v>0</v>
      </c>
      <c r="BJ639" s="117">
        <v>0</v>
      </c>
      <c r="BK639" s="117">
        <v>0</v>
      </c>
      <c r="BL639" s="120" t="s">
        <v>4490</v>
      </c>
      <c r="BM639" s="98">
        <v>0</v>
      </c>
      <c r="BN639" s="79">
        <v>0</v>
      </c>
      <c r="BO639" s="241">
        <v>0.2</v>
      </c>
      <c r="BP639" s="133">
        <v>0.2</v>
      </c>
      <c r="BQ639" s="133">
        <v>0.2</v>
      </c>
      <c r="BR639" s="133">
        <v>0.2</v>
      </c>
      <c r="BS639" s="243">
        <v>0.2</v>
      </c>
      <c r="BT639" s="79">
        <v>0</v>
      </c>
      <c r="BU639" s="79">
        <v>0</v>
      </c>
      <c r="BV639" s="79">
        <v>0</v>
      </c>
      <c r="BW639" s="79">
        <v>0</v>
      </c>
      <c r="BX639" s="79">
        <v>0</v>
      </c>
      <c r="BY639" s="79">
        <v>0</v>
      </c>
      <c r="BZ639" s="79">
        <v>0</v>
      </c>
      <c r="CA639" s="79">
        <v>0</v>
      </c>
      <c r="CB639" s="79">
        <v>0</v>
      </c>
      <c r="CC639" s="79">
        <v>0</v>
      </c>
      <c r="CD639" s="79">
        <v>0</v>
      </c>
      <c r="CE639" s="79">
        <v>0</v>
      </c>
      <c r="CF639" s="79">
        <v>0</v>
      </c>
      <c r="CG639" s="79">
        <v>0</v>
      </c>
      <c r="CH639" s="79">
        <v>0</v>
      </c>
      <c r="CI639" s="81">
        <f t="shared" si="58"/>
        <v>1</v>
      </c>
      <c r="CJ639" s="260">
        <f t="shared" si="61"/>
        <v>1</v>
      </c>
      <c r="CK639" s="260">
        <f t="shared" si="59"/>
        <v>1</v>
      </c>
      <c r="CL639" s="260">
        <f t="shared" si="60"/>
        <v>1</v>
      </c>
      <c r="CM639" s="83">
        <v>4</v>
      </c>
      <c r="CN639" s="254" t="s">
        <v>4965</v>
      </c>
      <c r="CO639" s="140" t="s">
        <v>4965</v>
      </c>
      <c r="CP639" s="258" t="s">
        <v>4965</v>
      </c>
      <c r="CQ639" s="86" t="s">
        <v>4965</v>
      </c>
      <c r="CR639" s="85" t="s">
        <v>4965</v>
      </c>
      <c r="CS639" s="85" t="s">
        <v>4965</v>
      </c>
      <c r="CT639" s="85" t="s">
        <v>4965</v>
      </c>
      <c r="CU639" s="86"/>
    </row>
    <row r="640" spans="1:99" s="363" customFormat="1" ht="12" customHeight="1" x14ac:dyDescent="0.2">
      <c r="A640" s="31" t="s">
        <v>1460</v>
      </c>
      <c r="B640" s="114" t="s">
        <v>527</v>
      </c>
      <c r="C640" s="114" t="s">
        <v>1432</v>
      </c>
      <c r="D640" s="114" t="s">
        <v>1432</v>
      </c>
      <c r="E640" s="117" t="s">
        <v>1432</v>
      </c>
      <c r="F640" s="114" t="s">
        <v>528</v>
      </c>
      <c r="G640" s="114" t="s">
        <v>200</v>
      </c>
      <c r="H640" s="114" t="s">
        <v>1885</v>
      </c>
      <c r="I640" s="114" t="s">
        <v>529</v>
      </c>
      <c r="J640" s="114">
        <v>525224</v>
      </c>
      <c r="K640" s="114">
        <v>173628</v>
      </c>
      <c r="L640" s="177" t="s">
        <v>3087</v>
      </c>
      <c r="M640" s="99" t="s">
        <v>1432</v>
      </c>
      <c r="N640" s="99" t="s">
        <v>1432</v>
      </c>
      <c r="O640" s="114">
        <v>0</v>
      </c>
      <c r="P640" s="114">
        <v>1</v>
      </c>
      <c r="Q640" s="115">
        <v>1</v>
      </c>
      <c r="R640" s="114" t="s">
        <v>1095</v>
      </c>
      <c r="S640" s="114" t="s">
        <v>1438</v>
      </c>
      <c r="T640" s="99" t="s">
        <v>1096</v>
      </c>
      <c r="U640" s="116">
        <v>41344</v>
      </c>
      <c r="V640" s="114" t="s">
        <v>1439</v>
      </c>
      <c r="W640" s="99" t="s">
        <v>1432</v>
      </c>
      <c r="X640" s="114" t="s">
        <v>1442</v>
      </c>
      <c r="Y640" s="114" t="s">
        <v>3893</v>
      </c>
      <c r="Z640" s="114" t="s">
        <v>1444</v>
      </c>
      <c r="AA640" s="114" t="s">
        <v>3894</v>
      </c>
      <c r="AB640" s="387">
        <v>0.01</v>
      </c>
      <c r="AC640" s="111" t="s">
        <v>1432</v>
      </c>
      <c r="AD640" s="112" t="s">
        <v>1432</v>
      </c>
      <c r="AE640" s="157" t="s">
        <v>3063</v>
      </c>
      <c r="AF640" s="117" t="s">
        <v>1445</v>
      </c>
      <c r="AG640" s="118"/>
      <c r="AH640" s="117">
        <v>0</v>
      </c>
      <c r="AI640" s="117">
        <v>0</v>
      </c>
      <c r="AJ640" s="117">
        <v>1</v>
      </c>
      <c r="AK640" s="117">
        <v>0</v>
      </c>
      <c r="AL640" s="117">
        <v>0</v>
      </c>
      <c r="AM640" s="117">
        <v>0</v>
      </c>
      <c r="AN640" s="117">
        <v>0</v>
      </c>
      <c r="AO640" s="117">
        <v>0</v>
      </c>
      <c r="AP640" s="117">
        <v>0</v>
      </c>
      <c r="AQ640" s="117">
        <v>1</v>
      </c>
      <c r="AR640" s="117">
        <v>0</v>
      </c>
      <c r="AS640" s="117">
        <v>0</v>
      </c>
      <c r="AT640" s="117">
        <v>0</v>
      </c>
      <c r="AU640" s="117">
        <v>0</v>
      </c>
      <c r="AV640" s="117">
        <v>0</v>
      </c>
      <c r="AW640" s="117">
        <v>0</v>
      </c>
      <c r="AX640" s="117">
        <v>0</v>
      </c>
      <c r="AY640" s="117">
        <v>0</v>
      </c>
      <c r="AZ640" s="117">
        <v>0</v>
      </c>
      <c r="BA640" s="117">
        <v>0</v>
      </c>
      <c r="BB640" s="117">
        <v>0</v>
      </c>
      <c r="BC640" s="117">
        <v>0</v>
      </c>
      <c r="BD640" s="117">
        <v>0</v>
      </c>
      <c r="BE640" s="117">
        <v>0</v>
      </c>
      <c r="BF640" s="117">
        <v>0</v>
      </c>
      <c r="BG640" s="117">
        <v>0</v>
      </c>
      <c r="BH640" s="117">
        <v>0</v>
      </c>
      <c r="BI640" s="117">
        <v>0</v>
      </c>
      <c r="BJ640" s="117">
        <v>0</v>
      </c>
      <c r="BK640" s="117">
        <v>0</v>
      </c>
      <c r="BL640" s="120" t="s">
        <v>4490</v>
      </c>
      <c r="BM640" s="98">
        <v>0</v>
      </c>
      <c r="BN640" s="79">
        <v>0</v>
      </c>
      <c r="BO640" s="241">
        <v>0.25</v>
      </c>
      <c r="BP640" s="133">
        <v>0.25</v>
      </c>
      <c r="BQ640" s="133">
        <v>0.25</v>
      </c>
      <c r="BR640" s="133">
        <v>0.25</v>
      </c>
      <c r="BS640" s="244">
        <v>0</v>
      </c>
      <c r="BT640" s="79">
        <v>0</v>
      </c>
      <c r="BU640" s="79">
        <v>0</v>
      </c>
      <c r="BV640" s="79">
        <v>0</v>
      </c>
      <c r="BW640" s="79">
        <v>0</v>
      </c>
      <c r="BX640" s="79">
        <v>0</v>
      </c>
      <c r="BY640" s="79">
        <v>0</v>
      </c>
      <c r="BZ640" s="79">
        <v>0</v>
      </c>
      <c r="CA640" s="79">
        <v>0</v>
      </c>
      <c r="CB640" s="79">
        <v>0</v>
      </c>
      <c r="CC640" s="79">
        <v>0</v>
      </c>
      <c r="CD640" s="79">
        <v>0</v>
      </c>
      <c r="CE640" s="79">
        <v>0</v>
      </c>
      <c r="CF640" s="79">
        <v>0</v>
      </c>
      <c r="CG640" s="79">
        <v>0</v>
      </c>
      <c r="CH640" s="79">
        <v>0</v>
      </c>
      <c r="CI640" s="81">
        <f t="shared" si="58"/>
        <v>1</v>
      </c>
      <c r="CJ640" s="260">
        <f t="shared" si="61"/>
        <v>1</v>
      </c>
      <c r="CK640" s="260">
        <f t="shared" si="59"/>
        <v>1</v>
      </c>
      <c r="CL640" s="260">
        <f t="shared" si="60"/>
        <v>1</v>
      </c>
      <c r="CM640" s="83">
        <v>9</v>
      </c>
      <c r="CN640" s="254" t="s">
        <v>4965</v>
      </c>
      <c r="CO640" s="140" t="s">
        <v>4965</v>
      </c>
      <c r="CP640" s="258" t="s">
        <v>4965</v>
      </c>
      <c r="CQ640" s="86" t="s">
        <v>4965</v>
      </c>
      <c r="CR640" s="85" t="s">
        <v>4965</v>
      </c>
      <c r="CS640" s="85" t="s">
        <v>4965</v>
      </c>
      <c r="CT640" s="85" t="s">
        <v>4965</v>
      </c>
      <c r="CU640" s="86"/>
    </row>
    <row r="641" spans="1:99" s="363" customFormat="1" ht="12" customHeight="1" x14ac:dyDescent="0.2">
      <c r="A641" s="31" t="s">
        <v>1460</v>
      </c>
      <c r="B641" s="114" t="s">
        <v>1097</v>
      </c>
      <c r="C641" s="114" t="s">
        <v>1432</v>
      </c>
      <c r="D641" s="114" t="s">
        <v>1432</v>
      </c>
      <c r="E641" s="117" t="s">
        <v>1432</v>
      </c>
      <c r="F641" s="114" t="s">
        <v>1098</v>
      </c>
      <c r="G641" s="114" t="s">
        <v>3854</v>
      </c>
      <c r="H641" s="114" t="s">
        <v>1620</v>
      </c>
      <c r="I641" s="114" t="s">
        <v>3855</v>
      </c>
      <c r="J641" s="114">
        <v>528150</v>
      </c>
      <c r="K641" s="114">
        <v>174858</v>
      </c>
      <c r="L641" s="177" t="s">
        <v>3084</v>
      </c>
      <c r="M641" s="99" t="s">
        <v>1432</v>
      </c>
      <c r="N641" s="99" t="s">
        <v>1432</v>
      </c>
      <c r="O641" s="114">
        <v>0</v>
      </c>
      <c r="P641" s="114">
        <v>1</v>
      </c>
      <c r="Q641" s="115">
        <v>1</v>
      </c>
      <c r="R641" s="114" t="s">
        <v>2443</v>
      </c>
      <c r="S641" s="114" t="s">
        <v>1438</v>
      </c>
      <c r="T641" s="99" t="s">
        <v>2381</v>
      </c>
      <c r="U641" s="116">
        <v>41463</v>
      </c>
      <c r="V641" s="114" t="s">
        <v>1439</v>
      </c>
      <c r="W641" s="99" t="s">
        <v>1432</v>
      </c>
      <c r="X641" s="114" t="s">
        <v>1442</v>
      </c>
      <c r="Y641" s="114" t="s">
        <v>3893</v>
      </c>
      <c r="Z641" s="114" t="s">
        <v>1444</v>
      </c>
      <c r="AA641" s="114" t="s">
        <v>3894</v>
      </c>
      <c r="AB641" s="387">
        <v>0.22900000000000001</v>
      </c>
      <c r="AC641" s="111" t="s">
        <v>1432</v>
      </c>
      <c r="AD641" s="112" t="s">
        <v>1432</v>
      </c>
      <c r="AE641" s="157" t="s">
        <v>3063</v>
      </c>
      <c r="AF641" s="117" t="s">
        <v>1445</v>
      </c>
      <c r="AG641" s="118"/>
      <c r="AH641" s="117">
        <v>0</v>
      </c>
      <c r="AI641" s="117">
        <v>0</v>
      </c>
      <c r="AJ641" s="117">
        <v>0</v>
      </c>
      <c r="AK641" s="117">
        <v>0</v>
      </c>
      <c r="AL641" s="117">
        <v>0</v>
      </c>
      <c r="AM641" s="117">
        <v>0</v>
      </c>
      <c r="AN641" s="117">
        <v>1</v>
      </c>
      <c r="AO641" s="117">
        <v>0</v>
      </c>
      <c r="AP641" s="117">
        <v>0</v>
      </c>
      <c r="AQ641" s="117">
        <v>0</v>
      </c>
      <c r="AR641" s="117">
        <v>0</v>
      </c>
      <c r="AS641" s="117">
        <v>0</v>
      </c>
      <c r="AT641" s="117">
        <v>0</v>
      </c>
      <c r="AU641" s="117">
        <v>0</v>
      </c>
      <c r="AV641" s="117">
        <v>0</v>
      </c>
      <c r="AW641" s="117">
        <v>0</v>
      </c>
      <c r="AX641" s="117">
        <v>0</v>
      </c>
      <c r="AY641" s="117">
        <v>0</v>
      </c>
      <c r="AZ641" s="117">
        <v>0</v>
      </c>
      <c r="BA641" s="117">
        <v>0</v>
      </c>
      <c r="BB641" s="117">
        <v>1</v>
      </c>
      <c r="BC641" s="117">
        <v>0</v>
      </c>
      <c r="BD641" s="117">
        <v>0</v>
      </c>
      <c r="BE641" s="117">
        <v>0</v>
      </c>
      <c r="BF641" s="117">
        <v>0</v>
      </c>
      <c r="BG641" s="117">
        <v>0</v>
      </c>
      <c r="BH641" s="117">
        <v>0</v>
      </c>
      <c r="BI641" s="117">
        <v>0</v>
      </c>
      <c r="BJ641" s="117">
        <v>0</v>
      </c>
      <c r="BK641" s="117">
        <v>0</v>
      </c>
      <c r="BL641" s="120" t="s">
        <v>4490</v>
      </c>
      <c r="BM641" s="98">
        <v>0</v>
      </c>
      <c r="BN641" s="79">
        <v>0</v>
      </c>
      <c r="BO641" s="241">
        <v>0.25</v>
      </c>
      <c r="BP641" s="133">
        <v>0.25</v>
      </c>
      <c r="BQ641" s="133">
        <v>0.25</v>
      </c>
      <c r="BR641" s="133">
        <v>0.25</v>
      </c>
      <c r="BS641" s="244">
        <v>0</v>
      </c>
      <c r="BT641" s="79">
        <v>0</v>
      </c>
      <c r="BU641" s="79">
        <v>0</v>
      </c>
      <c r="BV641" s="79">
        <v>0</v>
      </c>
      <c r="BW641" s="79">
        <v>0</v>
      </c>
      <c r="BX641" s="79">
        <v>0</v>
      </c>
      <c r="BY641" s="79">
        <v>0</v>
      </c>
      <c r="BZ641" s="79">
        <v>0</v>
      </c>
      <c r="CA641" s="79">
        <v>0</v>
      </c>
      <c r="CB641" s="79">
        <v>0</v>
      </c>
      <c r="CC641" s="79">
        <v>0</v>
      </c>
      <c r="CD641" s="79">
        <v>0</v>
      </c>
      <c r="CE641" s="79">
        <v>0</v>
      </c>
      <c r="CF641" s="79">
        <v>0</v>
      </c>
      <c r="CG641" s="79">
        <v>0</v>
      </c>
      <c r="CH641" s="79">
        <v>0</v>
      </c>
      <c r="CI641" s="81">
        <f t="shared" si="58"/>
        <v>1</v>
      </c>
      <c r="CJ641" s="260">
        <f t="shared" si="61"/>
        <v>1</v>
      </c>
      <c r="CK641" s="260">
        <f t="shared" si="59"/>
        <v>1</v>
      </c>
      <c r="CL641" s="260">
        <f t="shared" si="60"/>
        <v>1</v>
      </c>
      <c r="CM641" s="83">
        <v>9</v>
      </c>
      <c r="CN641" s="254" t="s">
        <v>4965</v>
      </c>
      <c r="CO641" s="140" t="s">
        <v>4965</v>
      </c>
      <c r="CP641" s="258" t="s">
        <v>4965</v>
      </c>
      <c r="CQ641" s="86" t="s">
        <v>4965</v>
      </c>
      <c r="CR641" s="85" t="s">
        <v>4965</v>
      </c>
      <c r="CS641" s="85" t="s">
        <v>4965</v>
      </c>
      <c r="CT641" s="85" t="s">
        <v>4965</v>
      </c>
      <c r="CU641" s="86"/>
    </row>
    <row r="642" spans="1:99" s="363" customFormat="1" ht="12" customHeight="1" x14ac:dyDescent="0.2">
      <c r="A642" s="31" t="s">
        <v>1460</v>
      </c>
      <c r="B642" s="114" t="s">
        <v>2444</v>
      </c>
      <c r="C642" s="114" t="s">
        <v>1432</v>
      </c>
      <c r="D642" s="114" t="s">
        <v>1432</v>
      </c>
      <c r="E642" s="117" t="s">
        <v>2445</v>
      </c>
      <c r="F642" s="114" t="s">
        <v>1432</v>
      </c>
      <c r="G642" s="114" t="s">
        <v>2446</v>
      </c>
      <c r="H642" s="114" t="s">
        <v>1435</v>
      </c>
      <c r="I642" s="114" t="s">
        <v>2447</v>
      </c>
      <c r="J642" s="114">
        <v>527588</v>
      </c>
      <c r="K642" s="114">
        <v>171057</v>
      </c>
      <c r="L642" s="177" t="s">
        <v>3082</v>
      </c>
      <c r="M642" s="99" t="s">
        <v>1432</v>
      </c>
      <c r="N642" s="99" t="s">
        <v>1432</v>
      </c>
      <c r="O642" s="114">
        <v>0</v>
      </c>
      <c r="P642" s="114">
        <v>4</v>
      </c>
      <c r="Q642" s="115">
        <v>4</v>
      </c>
      <c r="R642" s="114" t="s">
        <v>2448</v>
      </c>
      <c r="S642" s="114" t="s">
        <v>1438</v>
      </c>
      <c r="T642" s="99" t="s">
        <v>2449</v>
      </c>
      <c r="U642" s="116">
        <v>41473</v>
      </c>
      <c r="V642" s="114" t="s">
        <v>1439</v>
      </c>
      <c r="W642" s="99" t="s">
        <v>1432</v>
      </c>
      <c r="X642" s="114" t="s">
        <v>1442</v>
      </c>
      <c r="Y642" s="114" t="s">
        <v>3893</v>
      </c>
      <c r="Z642" s="114" t="s">
        <v>1444</v>
      </c>
      <c r="AA642" s="114" t="s">
        <v>4720</v>
      </c>
      <c r="AB642" s="387">
        <v>3.5000000000000003E-2</v>
      </c>
      <c r="AC642" s="111" t="s">
        <v>1432</v>
      </c>
      <c r="AD642" s="112" t="s">
        <v>1432</v>
      </c>
      <c r="AE642" s="157" t="s">
        <v>3063</v>
      </c>
      <c r="AF642" s="117" t="s">
        <v>1445</v>
      </c>
      <c r="AG642" s="118"/>
      <c r="AH642" s="117">
        <v>0</v>
      </c>
      <c r="AI642" s="117">
        <v>0</v>
      </c>
      <c r="AJ642" s="117">
        <v>0</v>
      </c>
      <c r="AK642" s="117">
        <v>0</v>
      </c>
      <c r="AL642" s="117">
        <v>4</v>
      </c>
      <c r="AM642" s="117">
        <v>0</v>
      </c>
      <c r="AN642" s="117">
        <v>0</v>
      </c>
      <c r="AO642" s="117">
        <v>0</v>
      </c>
      <c r="AP642" s="117">
        <v>0</v>
      </c>
      <c r="AQ642" s="117">
        <v>0</v>
      </c>
      <c r="AR642" s="117">
        <v>0</v>
      </c>
      <c r="AS642" s="117">
        <v>4</v>
      </c>
      <c r="AT642" s="117">
        <v>0</v>
      </c>
      <c r="AU642" s="117">
        <v>0</v>
      </c>
      <c r="AV642" s="117">
        <v>0</v>
      </c>
      <c r="AW642" s="117">
        <v>0</v>
      </c>
      <c r="AX642" s="117">
        <v>0</v>
      </c>
      <c r="AY642" s="117">
        <v>0</v>
      </c>
      <c r="AZ642" s="117">
        <v>0</v>
      </c>
      <c r="BA642" s="117">
        <v>0</v>
      </c>
      <c r="BB642" s="117">
        <v>0</v>
      </c>
      <c r="BC642" s="117">
        <v>0</v>
      </c>
      <c r="BD642" s="117">
        <v>0</v>
      </c>
      <c r="BE642" s="117">
        <v>0</v>
      </c>
      <c r="BF642" s="117">
        <v>0</v>
      </c>
      <c r="BG642" s="117">
        <v>0</v>
      </c>
      <c r="BH642" s="117">
        <v>0</v>
      </c>
      <c r="BI642" s="117">
        <v>0</v>
      </c>
      <c r="BJ642" s="117">
        <v>0</v>
      </c>
      <c r="BK642" s="117">
        <v>0</v>
      </c>
      <c r="BL642" s="120" t="s">
        <v>4490</v>
      </c>
      <c r="BM642" s="98">
        <v>0</v>
      </c>
      <c r="BN642" s="79">
        <v>0</v>
      </c>
      <c r="BO642" s="241">
        <v>1</v>
      </c>
      <c r="BP642" s="133">
        <v>1</v>
      </c>
      <c r="BQ642" s="133">
        <v>1</v>
      </c>
      <c r="BR642" s="133">
        <v>1</v>
      </c>
      <c r="BS642" s="244">
        <v>0</v>
      </c>
      <c r="BT642" s="79">
        <v>0</v>
      </c>
      <c r="BU642" s="79">
        <v>0</v>
      </c>
      <c r="BV642" s="79">
        <v>0</v>
      </c>
      <c r="BW642" s="79">
        <v>0</v>
      </c>
      <c r="BX642" s="79">
        <v>0</v>
      </c>
      <c r="BY642" s="79">
        <v>0</v>
      </c>
      <c r="BZ642" s="79">
        <v>0</v>
      </c>
      <c r="CA642" s="79">
        <v>0</v>
      </c>
      <c r="CB642" s="79">
        <v>0</v>
      </c>
      <c r="CC642" s="79">
        <v>0</v>
      </c>
      <c r="CD642" s="79">
        <v>0</v>
      </c>
      <c r="CE642" s="79">
        <v>0</v>
      </c>
      <c r="CF642" s="79">
        <v>0</v>
      </c>
      <c r="CG642" s="79">
        <v>0</v>
      </c>
      <c r="CH642" s="79">
        <v>0</v>
      </c>
      <c r="CI642" s="81">
        <f t="shared" si="58"/>
        <v>4</v>
      </c>
      <c r="CJ642" s="260">
        <f t="shared" si="61"/>
        <v>4</v>
      </c>
      <c r="CK642" s="260">
        <f t="shared" si="59"/>
        <v>4</v>
      </c>
      <c r="CL642" s="260">
        <f t="shared" si="60"/>
        <v>4</v>
      </c>
      <c r="CM642" s="83">
        <v>9</v>
      </c>
      <c r="CN642" s="254" t="s">
        <v>4965</v>
      </c>
      <c r="CO642" s="140" t="s">
        <v>4965</v>
      </c>
      <c r="CP642" s="258" t="s">
        <v>4965</v>
      </c>
      <c r="CQ642" s="86" t="s">
        <v>4965</v>
      </c>
      <c r="CR642" s="85" t="s">
        <v>4965</v>
      </c>
      <c r="CS642" s="85" t="s">
        <v>4965</v>
      </c>
      <c r="CT642" s="85" t="s">
        <v>4965</v>
      </c>
      <c r="CU642" s="86"/>
    </row>
    <row r="643" spans="1:99" s="363" customFormat="1" ht="12" customHeight="1" x14ac:dyDescent="0.2">
      <c r="A643" s="31" t="s">
        <v>1460</v>
      </c>
      <c r="B643" s="114" t="s">
        <v>2450</v>
      </c>
      <c r="C643" s="114" t="s">
        <v>1432</v>
      </c>
      <c r="D643" s="114" t="s">
        <v>1432</v>
      </c>
      <c r="E643" s="117" t="s">
        <v>637</v>
      </c>
      <c r="F643" s="114" t="s">
        <v>2451</v>
      </c>
      <c r="G643" s="114" t="s">
        <v>4210</v>
      </c>
      <c r="H643" s="114" t="s">
        <v>2717</v>
      </c>
      <c r="I643" s="114" t="s">
        <v>2452</v>
      </c>
      <c r="J643" s="114">
        <v>527461</v>
      </c>
      <c r="K643" s="114">
        <v>174976</v>
      </c>
      <c r="L643" s="177" t="s">
        <v>3084</v>
      </c>
      <c r="M643" s="99" t="s">
        <v>1432</v>
      </c>
      <c r="N643" s="99" t="s">
        <v>1432</v>
      </c>
      <c r="O643" s="114">
        <v>0</v>
      </c>
      <c r="P643" s="114">
        <v>1</v>
      </c>
      <c r="Q643" s="115">
        <v>1</v>
      </c>
      <c r="R643" s="114" t="s">
        <v>2453</v>
      </c>
      <c r="S643" s="114" t="s">
        <v>1438</v>
      </c>
      <c r="T643" s="99" t="s">
        <v>4806</v>
      </c>
      <c r="U643" s="116">
        <v>41404</v>
      </c>
      <c r="V643" s="114" t="s">
        <v>1439</v>
      </c>
      <c r="W643" s="99" t="s">
        <v>1432</v>
      </c>
      <c r="X643" s="114" t="s">
        <v>1442</v>
      </c>
      <c r="Y643" s="114" t="s">
        <v>1443</v>
      </c>
      <c r="Z643" s="114" t="s">
        <v>1444</v>
      </c>
      <c r="AA643" s="114" t="s">
        <v>2713</v>
      </c>
      <c r="AB643" s="387">
        <v>6.0000000000000001E-3</v>
      </c>
      <c r="AC643" s="111" t="s">
        <v>1432</v>
      </c>
      <c r="AD643" s="112" t="s">
        <v>1432</v>
      </c>
      <c r="AE643" s="157" t="s">
        <v>3063</v>
      </c>
      <c r="AF643" s="117" t="s">
        <v>1445</v>
      </c>
      <c r="AG643" s="117">
        <v>0</v>
      </c>
      <c r="AH643" s="117">
        <v>0</v>
      </c>
      <c r="AI643" s="117">
        <v>0</v>
      </c>
      <c r="AJ643" s="117">
        <v>1</v>
      </c>
      <c r="AK643" s="117">
        <v>0</v>
      </c>
      <c r="AL643" s="117">
        <v>0</v>
      </c>
      <c r="AM643" s="117">
        <v>0</v>
      </c>
      <c r="AN643" s="117">
        <v>0</v>
      </c>
      <c r="AO643" s="117">
        <v>0</v>
      </c>
      <c r="AP643" s="117">
        <v>0</v>
      </c>
      <c r="AQ643" s="117">
        <v>1</v>
      </c>
      <c r="AR643" s="117">
        <v>0</v>
      </c>
      <c r="AS643" s="117">
        <v>0</v>
      </c>
      <c r="AT643" s="117">
        <v>0</v>
      </c>
      <c r="AU643" s="117">
        <v>0</v>
      </c>
      <c r="AV643" s="117">
        <v>0</v>
      </c>
      <c r="AW643" s="117">
        <v>0</v>
      </c>
      <c r="AX643" s="117">
        <v>0</v>
      </c>
      <c r="AY643" s="117">
        <v>0</v>
      </c>
      <c r="AZ643" s="117">
        <v>0</v>
      </c>
      <c r="BA643" s="117">
        <v>0</v>
      </c>
      <c r="BB643" s="117">
        <v>0</v>
      </c>
      <c r="BC643" s="117">
        <v>0</v>
      </c>
      <c r="BD643" s="117">
        <v>0</v>
      </c>
      <c r="BE643" s="117">
        <v>0</v>
      </c>
      <c r="BF643" s="117">
        <v>0</v>
      </c>
      <c r="BG643" s="117">
        <v>0</v>
      </c>
      <c r="BH643" s="117">
        <v>0</v>
      </c>
      <c r="BI643" s="117">
        <v>0</v>
      </c>
      <c r="BJ643" s="117">
        <v>0</v>
      </c>
      <c r="BK643" s="117">
        <v>0</v>
      </c>
      <c r="BL643" s="120" t="s">
        <v>4490</v>
      </c>
      <c r="BM643" s="98">
        <v>0</v>
      </c>
      <c r="BN643" s="79">
        <v>0</v>
      </c>
      <c r="BO643" s="241">
        <v>0.2</v>
      </c>
      <c r="BP643" s="133">
        <v>0.2</v>
      </c>
      <c r="BQ643" s="133">
        <v>0.2</v>
      </c>
      <c r="BR643" s="133">
        <v>0.2</v>
      </c>
      <c r="BS643" s="243">
        <v>0.2</v>
      </c>
      <c r="BT643" s="79">
        <v>0</v>
      </c>
      <c r="BU643" s="79">
        <v>0</v>
      </c>
      <c r="BV643" s="79">
        <v>0</v>
      </c>
      <c r="BW643" s="79">
        <v>0</v>
      </c>
      <c r="BX643" s="79">
        <v>0</v>
      </c>
      <c r="BY643" s="79">
        <v>0</v>
      </c>
      <c r="BZ643" s="79">
        <v>0</v>
      </c>
      <c r="CA643" s="79">
        <v>0</v>
      </c>
      <c r="CB643" s="79">
        <v>0</v>
      </c>
      <c r="CC643" s="79">
        <v>0</v>
      </c>
      <c r="CD643" s="79">
        <v>0</v>
      </c>
      <c r="CE643" s="79">
        <v>0</v>
      </c>
      <c r="CF643" s="79">
        <v>0</v>
      </c>
      <c r="CG643" s="79">
        <v>0</v>
      </c>
      <c r="CH643" s="79">
        <v>0</v>
      </c>
      <c r="CI643" s="81">
        <f t="shared" si="58"/>
        <v>1</v>
      </c>
      <c r="CJ643" s="260">
        <f t="shared" si="61"/>
        <v>1</v>
      </c>
      <c r="CK643" s="260">
        <f t="shared" si="59"/>
        <v>1</v>
      </c>
      <c r="CL643" s="260">
        <f t="shared" si="60"/>
        <v>1</v>
      </c>
      <c r="CM643" s="83">
        <v>4</v>
      </c>
      <c r="CN643" s="254" t="s">
        <v>4965</v>
      </c>
      <c r="CO643" s="180" t="s">
        <v>1940</v>
      </c>
      <c r="CP643" s="258" t="s">
        <v>4965</v>
      </c>
      <c r="CQ643" s="86" t="s">
        <v>4965</v>
      </c>
      <c r="CR643" s="85" t="s">
        <v>4965</v>
      </c>
      <c r="CS643" s="85" t="s">
        <v>4965</v>
      </c>
      <c r="CT643" s="85" t="s">
        <v>4965</v>
      </c>
      <c r="CU643" s="86"/>
    </row>
    <row r="644" spans="1:99" s="363" customFormat="1" ht="12" customHeight="1" x14ac:dyDescent="0.2">
      <c r="A644" s="31" t="s">
        <v>1460</v>
      </c>
      <c r="B644" s="114" t="s">
        <v>2454</v>
      </c>
      <c r="C644" s="114" t="s">
        <v>1432</v>
      </c>
      <c r="D644" s="114" t="s">
        <v>1432</v>
      </c>
      <c r="E644" s="117" t="s">
        <v>2455</v>
      </c>
      <c r="F644" s="114" t="s">
        <v>1432</v>
      </c>
      <c r="G644" s="114" t="s">
        <v>2347</v>
      </c>
      <c r="H644" s="114" t="s">
        <v>1435</v>
      </c>
      <c r="I644" s="114" t="s">
        <v>2456</v>
      </c>
      <c r="J644" s="114">
        <v>527968</v>
      </c>
      <c r="K644" s="114">
        <v>170921</v>
      </c>
      <c r="L644" s="177" t="s">
        <v>3082</v>
      </c>
      <c r="M644" s="99" t="s">
        <v>1432</v>
      </c>
      <c r="N644" s="99" t="s">
        <v>1432</v>
      </c>
      <c r="O644" s="114">
        <v>0</v>
      </c>
      <c r="P644" s="114">
        <v>9</v>
      </c>
      <c r="Q644" s="115">
        <v>9</v>
      </c>
      <c r="R644" s="114" t="s">
        <v>2457</v>
      </c>
      <c r="S644" s="114" t="s">
        <v>1438</v>
      </c>
      <c r="T644" s="99" t="s">
        <v>4769</v>
      </c>
      <c r="U644" s="116">
        <v>41408</v>
      </c>
      <c r="V644" s="114" t="s">
        <v>1439</v>
      </c>
      <c r="W644" s="99" t="s">
        <v>1432</v>
      </c>
      <c r="X644" s="114" t="s">
        <v>1442</v>
      </c>
      <c r="Y644" s="114" t="s">
        <v>1443</v>
      </c>
      <c r="Z644" s="114" t="s">
        <v>1444</v>
      </c>
      <c r="AA644" s="114" t="s">
        <v>2713</v>
      </c>
      <c r="AB644" s="387">
        <v>4.5999999999999999E-2</v>
      </c>
      <c r="AC644" s="111" t="s">
        <v>1432</v>
      </c>
      <c r="AD644" s="112" t="s">
        <v>1432</v>
      </c>
      <c r="AE644" s="157" t="s">
        <v>3063</v>
      </c>
      <c r="AF644" s="117" t="s">
        <v>1445</v>
      </c>
      <c r="AG644" s="118"/>
      <c r="AH644" s="117">
        <v>0</v>
      </c>
      <c r="AI644" s="117">
        <v>0</v>
      </c>
      <c r="AJ644" s="117">
        <v>0</v>
      </c>
      <c r="AK644" s="117">
        <v>4</v>
      </c>
      <c r="AL644" s="117">
        <v>4</v>
      </c>
      <c r="AM644" s="117">
        <v>1</v>
      </c>
      <c r="AN644" s="117">
        <v>0</v>
      </c>
      <c r="AO644" s="117">
        <v>0</v>
      </c>
      <c r="AP644" s="117">
        <v>0</v>
      </c>
      <c r="AQ644" s="117">
        <v>0</v>
      </c>
      <c r="AR644" s="117">
        <v>4</v>
      </c>
      <c r="AS644" s="117">
        <v>4</v>
      </c>
      <c r="AT644" s="117">
        <v>1</v>
      </c>
      <c r="AU644" s="117">
        <v>0</v>
      </c>
      <c r="AV644" s="117">
        <v>0</v>
      </c>
      <c r="AW644" s="117">
        <v>0</v>
      </c>
      <c r="AX644" s="117">
        <v>0</v>
      </c>
      <c r="AY644" s="117">
        <v>0</v>
      </c>
      <c r="AZ644" s="117">
        <v>0</v>
      </c>
      <c r="BA644" s="117">
        <v>0</v>
      </c>
      <c r="BB644" s="117">
        <v>0</v>
      </c>
      <c r="BC644" s="117">
        <v>0</v>
      </c>
      <c r="BD644" s="117">
        <v>0</v>
      </c>
      <c r="BE644" s="117">
        <v>0</v>
      </c>
      <c r="BF644" s="117">
        <v>0</v>
      </c>
      <c r="BG644" s="117">
        <v>0</v>
      </c>
      <c r="BH644" s="117">
        <v>0</v>
      </c>
      <c r="BI644" s="117">
        <v>0</v>
      </c>
      <c r="BJ644" s="117">
        <v>0</v>
      </c>
      <c r="BK644" s="117">
        <v>0</v>
      </c>
      <c r="BL644" s="120" t="s">
        <v>4490</v>
      </c>
      <c r="BM644" s="98">
        <v>0</v>
      </c>
      <c r="BN644" s="113">
        <v>0</v>
      </c>
      <c r="BO644" s="246">
        <v>0</v>
      </c>
      <c r="BP644" s="113">
        <v>0</v>
      </c>
      <c r="BQ644" s="133">
        <v>3</v>
      </c>
      <c r="BR644" s="133">
        <v>3</v>
      </c>
      <c r="BS644" s="243">
        <v>3</v>
      </c>
      <c r="BT644" s="79">
        <v>0</v>
      </c>
      <c r="BU644" s="79">
        <v>0</v>
      </c>
      <c r="BV644" s="79">
        <v>0</v>
      </c>
      <c r="BW644" s="79">
        <v>0</v>
      </c>
      <c r="BX644" s="79">
        <v>0</v>
      </c>
      <c r="BY644" s="79">
        <v>0</v>
      </c>
      <c r="BZ644" s="79">
        <v>0</v>
      </c>
      <c r="CA644" s="79">
        <v>0</v>
      </c>
      <c r="CB644" s="79">
        <v>0</v>
      </c>
      <c r="CC644" s="79">
        <v>0</v>
      </c>
      <c r="CD644" s="79">
        <v>0</v>
      </c>
      <c r="CE644" s="79">
        <v>0</v>
      </c>
      <c r="CF644" s="79">
        <v>0</v>
      </c>
      <c r="CG644" s="79">
        <v>0</v>
      </c>
      <c r="CH644" s="79">
        <v>0</v>
      </c>
      <c r="CI644" s="81">
        <f t="shared" si="58"/>
        <v>9</v>
      </c>
      <c r="CJ644" s="260">
        <f t="shared" si="61"/>
        <v>9</v>
      </c>
      <c r="CK644" s="260">
        <f t="shared" si="59"/>
        <v>9</v>
      </c>
      <c r="CL644" s="260">
        <f t="shared" si="60"/>
        <v>9</v>
      </c>
      <c r="CM644" s="83">
        <v>5</v>
      </c>
      <c r="CN644" s="254" t="s">
        <v>4965</v>
      </c>
      <c r="CO644" s="140" t="s">
        <v>4965</v>
      </c>
      <c r="CP644" s="258" t="s">
        <v>4965</v>
      </c>
      <c r="CQ644" s="86" t="s">
        <v>4965</v>
      </c>
      <c r="CR644" s="85" t="s">
        <v>4965</v>
      </c>
      <c r="CS644" s="85" t="s">
        <v>4965</v>
      </c>
      <c r="CT644" s="85" t="s">
        <v>4965</v>
      </c>
      <c r="CU644" s="86"/>
    </row>
    <row r="645" spans="1:99" s="363" customFormat="1" ht="12" customHeight="1" x14ac:dyDescent="0.2">
      <c r="A645" s="31" t="s">
        <v>1460</v>
      </c>
      <c r="B645" s="114" t="s">
        <v>2458</v>
      </c>
      <c r="C645" s="114" t="s">
        <v>1432</v>
      </c>
      <c r="D645" s="114" t="s">
        <v>1432</v>
      </c>
      <c r="E645" s="117" t="s">
        <v>2459</v>
      </c>
      <c r="F645" s="114" t="s">
        <v>1432</v>
      </c>
      <c r="G645" s="114" t="s">
        <v>2460</v>
      </c>
      <c r="H645" s="114" t="s">
        <v>1885</v>
      </c>
      <c r="I645" s="114" t="s">
        <v>2461</v>
      </c>
      <c r="J645" s="114">
        <v>525568</v>
      </c>
      <c r="K645" s="114">
        <v>173572</v>
      </c>
      <c r="L645" s="177" t="s">
        <v>3087</v>
      </c>
      <c r="M645" s="99" t="s">
        <v>1432</v>
      </c>
      <c r="N645" s="99" t="s">
        <v>1432</v>
      </c>
      <c r="O645" s="114">
        <v>1</v>
      </c>
      <c r="P645" s="114">
        <v>1</v>
      </c>
      <c r="Q645" s="115">
        <v>0</v>
      </c>
      <c r="R645" s="114" t="s">
        <v>2462</v>
      </c>
      <c r="S645" s="114" t="s">
        <v>1438</v>
      </c>
      <c r="T645" s="99" t="s">
        <v>2463</v>
      </c>
      <c r="U645" s="116">
        <v>41404</v>
      </c>
      <c r="V645" s="114" t="s">
        <v>1439</v>
      </c>
      <c r="W645" s="99" t="s">
        <v>1432</v>
      </c>
      <c r="X645" s="114" t="s">
        <v>1442</v>
      </c>
      <c r="Y645" s="114" t="s">
        <v>3893</v>
      </c>
      <c r="Z645" s="114" t="s">
        <v>1444</v>
      </c>
      <c r="AA645" s="114" t="s">
        <v>3894</v>
      </c>
      <c r="AB645" s="387">
        <v>5.0000000000000001E-3</v>
      </c>
      <c r="AC645" s="111" t="s">
        <v>1432</v>
      </c>
      <c r="AD645" s="112" t="s">
        <v>1432</v>
      </c>
      <c r="AE645" s="157" t="s">
        <v>3063</v>
      </c>
      <c r="AF645" s="117" t="s">
        <v>1445</v>
      </c>
      <c r="AG645" s="118"/>
      <c r="AH645" s="117">
        <v>0</v>
      </c>
      <c r="AI645" s="117">
        <v>0</v>
      </c>
      <c r="AJ645" s="117">
        <v>0</v>
      </c>
      <c r="AK645" s="117">
        <v>0</v>
      </c>
      <c r="AL645" s="117">
        <v>0</v>
      </c>
      <c r="AM645" s="117">
        <v>0</v>
      </c>
      <c r="AN645" s="117">
        <v>0</v>
      </c>
      <c r="AO645" s="117">
        <v>0</v>
      </c>
      <c r="AP645" s="117">
        <v>0</v>
      </c>
      <c r="AQ645" s="117">
        <v>0</v>
      </c>
      <c r="AR645" s="117">
        <v>0</v>
      </c>
      <c r="AS645" s="117">
        <v>0</v>
      </c>
      <c r="AT645" s="117">
        <v>0</v>
      </c>
      <c r="AU645" s="117">
        <v>0</v>
      </c>
      <c r="AV645" s="117">
        <v>0</v>
      </c>
      <c r="AW645" s="117">
        <v>0</v>
      </c>
      <c r="AX645" s="117">
        <v>0</v>
      </c>
      <c r="AY645" s="117">
        <v>0</v>
      </c>
      <c r="AZ645" s="117">
        <v>0</v>
      </c>
      <c r="BA645" s="117">
        <v>0</v>
      </c>
      <c r="BB645" s="117">
        <v>0</v>
      </c>
      <c r="BC645" s="117">
        <v>0</v>
      </c>
      <c r="BD645" s="117">
        <v>0</v>
      </c>
      <c r="BE645" s="117">
        <v>0</v>
      </c>
      <c r="BF645" s="117">
        <v>0</v>
      </c>
      <c r="BG645" s="117">
        <v>0</v>
      </c>
      <c r="BH645" s="117">
        <v>0</v>
      </c>
      <c r="BI645" s="117">
        <v>0</v>
      </c>
      <c r="BJ645" s="117">
        <v>0</v>
      </c>
      <c r="BK645" s="117">
        <v>0</v>
      </c>
      <c r="BL645" s="400"/>
      <c r="BM645" s="179">
        <f>Q645</f>
        <v>0</v>
      </c>
      <c r="BN645" s="113">
        <v>0</v>
      </c>
      <c r="BO645" s="246">
        <v>0</v>
      </c>
      <c r="BP645" s="113">
        <v>0</v>
      </c>
      <c r="BQ645" s="113">
        <v>0</v>
      </c>
      <c r="BR645" s="113">
        <v>0</v>
      </c>
      <c r="BS645" s="244">
        <v>0</v>
      </c>
      <c r="BT645" s="79">
        <v>0</v>
      </c>
      <c r="BU645" s="79">
        <v>0</v>
      </c>
      <c r="BV645" s="79">
        <v>0</v>
      </c>
      <c r="BW645" s="79">
        <v>0</v>
      </c>
      <c r="BX645" s="79">
        <v>0</v>
      </c>
      <c r="BY645" s="79">
        <v>0</v>
      </c>
      <c r="BZ645" s="79">
        <v>0</v>
      </c>
      <c r="CA645" s="79">
        <v>0</v>
      </c>
      <c r="CB645" s="79">
        <v>0</v>
      </c>
      <c r="CC645" s="79">
        <v>0</v>
      </c>
      <c r="CD645" s="79">
        <v>0</v>
      </c>
      <c r="CE645" s="79">
        <v>0</v>
      </c>
      <c r="CF645" s="79">
        <v>0</v>
      </c>
      <c r="CG645" s="79">
        <v>0</v>
      </c>
      <c r="CH645" s="79">
        <v>0</v>
      </c>
      <c r="CI645" s="81">
        <f t="shared" si="58"/>
        <v>0</v>
      </c>
      <c r="CJ645" s="131">
        <f t="shared" si="61"/>
        <v>0</v>
      </c>
      <c r="CK645" s="131">
        <f t="shared" si="59"/>
        <v>0</v>
      </c>
      <c r="CL645" s="131">
        <f t="shared" si="60"/>
        <v>0</v>
      </c>
      <c r="CM645" s="83">
        <v>9</v>
      </c>
      <c r="CN645" s="254" t="s">
        <v>4965</v>
      </c>
      <c r="CO645" s="140" t="s">
        <v>4965</v>
      </c>
      <c r="CP645" s="258" t="s">
        <v>4965</v>
      </c>
      <c r="CQ645" s="86" t="s">
        <v>4965</v>
      </c>
      <c r="CR645" s="85" t="s">
        <v>4965</v>
      </c>
      <c r="CS645" s="85" t="s">
        <v>4965</v>
      </c>
      <c r="CT645" s="87" t="s">
        <v>1938</v>
      </c>
      <c r="CU645" s="86"/>
    </row>
    <row r="646" spans="1:99" s="363" customFormat="1" ht="12" customHeight="1" x14ac:dyDescent="0.2">
      <c r="A646" s="31" t="s">
        <v>1460</v>
      </c>
      <c r="B646" s="114" t="s">
        <v>2464</v>
      </c>
      <c r="C646" s="114" t="s">
        <v>1432</v>
      </c>
      <c r="D646" s="114" t="s">
        <v>1432</v>
      </c>
      <c r="E646" s="117" t="s">
        <v>2465</v>
      </c>
      <c r="F646" s="114" t="s">
        <v>4193</v>
      </c>
      <c r="G646" s="114" t="s">
        <v>1047</v>
      </c>
      <c r="H646" s="114" t="s">
        <v>2524</v>
      </c>
      <c r="I646" s="114" t="s">
        <v>2466</v>
      </c>
      <c r="J646" s="114">
        <v>529350</v>
      </c>
      <c r="K646" s="114">
        <v>171755</v>
      </c>
      <c r="L646" s="177" t="s">
        <v>3081</v>
      </c>
      <c r="M646" s="99" t="s">
        <v>1432</v>
      </c>
      <c r="N646" s="99" t="s">
        <v>1432</v>
      </c>
      <c r="O646" s="114">
        <v>0</v>
      </c>
      <c r="P646" s="114">
        <v>1</v>
      </c>
      <c r="Q646" s="115">
        <v>1</v>
      </c>
      <c r="R646" s="114" t="s">
        <v>2467</v>
      </c>
      <c r="S646" s="114" t="s">
        <v>1438</v>
      </c>
      <c r="T646" s="99" t="s">
        <v>4769</v>
      </c>
      <c r="U646" s="116">
        <v>41394</v>
      </c>
      <c r="V646" s="114" t="s">
        <v>1439</v>
      </c>
      <c r="W646" s="99" t="s">
        <v>1432</v>
      </c>
      <c r="X646" s="114" t="s">
        <v>1442</v>
      </c>
      <c r="Y646" s="114" t="s">
        <v>1453</v>
      </c>
      <c r="Z646" s="114" t="s">
        <v>1444</v>
      </c>
      <c r="AA646" s="114" t="s">
        <v>3681</v>
      </c>
      <c r="AB646" s="387">
        <v>3.3000000000000002E-2</v>
      </c>
      <c r="AC646" s="111" t="s">
        <v>1432</v>
      </c>
      <c r="AD646" s="112" t="s">
        <v>1432</v>
      </c>
      <c r="AE646" s="157" t="s">
        <v>1931</v>
      </c>
      <c r="AF646" s="117" t="s">
        <v>3905</v>
      </c>
      <c r="AG646" s="118"/>
      <c r="AH646" s="117">
        <v>0</v>
      </c>
      <c r="AI646" s="117">
        <v>0</v>
      </c>
      <c r="AJ646" s="117">
        <v>0</v>
      </c>
      <c r="AK646" s="117">
        <v>1</v>
      </c>
      <c r="AL646" s="117">
        <v>0</v>
      </c>
      <c r="AM646" s="117">
        <v>0</v>
      </c>
      <c r="AN646" s="117">
        <v>0</v>
      </c>
      <c r="AO646" s="117">
        <v>0</v>
      </c>
      <c r="AP646" s="117">
        <v>0</v>
      </c>
      <c r="AQ646" s="117">
        <v>0</v>
      </c>
      <c r="AR646" s="117">
        <v>1</v>
      </c>
      <c r="AS646" s="117">
        <v>0</v>
      </c>
      <c r="AT646" s="117">
        <v>0</v>
      </c>
      <c r="AU646" s="117">
        <v>0</v>
      </c>
      <c r="AV646" s="117">
        <v>0</v>
      </c>
      <c r="AW646" s="117">
        <v>0</v>
      </c>
      <c r="AX646" s="117">
        <v>0</v>
      </c>
      <c r="AY646" s="117">
        <v>0</v>
      </c>
      <c r="AZ646" s="117">
        <v>0</v>
      </c>
      <c r="BA646" s="117">
        <v>0</v>
      </c>
      <c r="BB646" s="117">
        <v>0</v>
      </c>
      <c r="BC646" s="117">
        <v>0</v>
      </c>
      <c r="BD646" s="117">
        <v>0</v>
      </c>
      <c r="BE646" s="117">
        <v>0</v>
      </c>
      <c r="BF646" s="117">
        <v>0</v>
      </c>
      <c r="BG646" s="117">
        <v>0</v>
      </c>
      <c r="BH646" s="117">
        <v>0</v>
      </c>
      <c r="BI646" s="117">
        <v>0</v>
      </c>
      <c r="BJ646" s="117">
        <v>0</v>
      </c>
      <c r="BK646" s="117">
        <v>0</v>
      </c>
      <c r="BL646" s="120" t="s">
        <v>4490</v>
      </c>
      <c r="BM646" s="98">
        <v>0</v>
      </c>
      <c r="BN646" s="79">
        <v>0</v>
      </c>
      <c r="BO646" s="241">
        <v>0.25</v>
      </c>
      <c r="BP646" s="133">
        <v>0.25</v>
      </c>
      <c r="BQ646" s="133">
        <v>0.25</v>
      </c>
      <c r="BR646" s="133">
        <v>0.25</v>
      </c>
      <c r="BS646" s="244">
        <v>0</v>
      </c>
      <c r="BT646" s="79">
        <v>0</v>
      </c>
      <c r="BU646" s="79">
        <v>0</v>
      </c>
      <c r="BV646" s="79">
        <v>0</v>
      </c>
      <c r="BW646" s="79">
        <v>0</v>
      </c>
      <c r="BX646" s="79">
        <v>0</v>
      </c>
      <c r="BY646" s="79">
        <v>0</v>
      </c>
      <c r="BZ646" s="79">
        <v>0</v>
      </c>
      <c r="CA646" s="79">
        <v>0</v>
      </c>
      <c r="CB646" s="79">
        <v>0</v>
      </c>
      <c r="CC646" s="79">
        <v>0</v>
      </c>
      <c r="CD646" s="79">
        <v>0</v>
      </c>
      <c r="CE646" s="79">
        <v>0</v>
      </c>
      <c r="CF646" s="79">
        <v>0</v>
      </c>
      <c r="CG646" s="79">
        <v>0</v>
      </c>
      <c r="CH646" s="79">
        <v>0</v>
      </c>
      <c r="CI646" s="81">
        <f t="shared" si="58"/>
        <v>1</v>
      </c>
      <c r="CJ646" s="260">
        <f t="shared" si="61"/>
        <v>1</v>
      </c>
      <c r="CK646" s="260">
        <f t="shared" si="59"/>
        <v>1</v>
      </c>
      <c r="CL646" s="260">
        <f t="shared" si="60"/>
        <v>1</v>
      </c>
      <c r="CM646" s="83">
        <v>9</v>
      </c>
      <c r="CN646" s="254" t="s">
        <v>4965</v>
      </c>
      <c r="CO646" s="140" t="s">
        <v>4965</v>
      </c>
      <c r="CP646" s="258" t="s">
        <v>4965</v>
      </c>
      <c r="CQ646" s="86" t="s">
        <v>4965</v>
      </c>
      <c r="CR646" s="85" t="s">
        <v>4965</v>
      </c>
      <c r="CS646" s="85" t="s">
        <v>4965</v>
      </c>
      <c r="CT646" s="85" t="s">
        <v>4965</v>
      </c>
      <c r="CU646" s="86"/>
    </row>
    <row r="647" spans="1:99" s="363" customFormat="1" ht="12" customHeight="1" x14ac:dyDescent="0.2">
      <c r="A647" s="31" t="s">
        <v>1460</v>
      </c>
      <c r="B647" s="114" t="s">
        <v>2468</v>
      </c>
      <c r="C647" s="114" t="s">
        <v>1432</v>
      </c>
      <c r="D647" s="114" t="s">
        <v>1432</v>
      </c>
      <c r="E647" s="117" t="s">
        <v>1432</v>
      </c>
      <c r="F647" s="114" t="s">
        <v>1163</v>
      </c>
      <c r="G647" s="114" t="s">
        <v>2469</v>
      </c>
      <c r="H647" s="114" t="s">
        <v>3875</v>
      </c>
      <c r="I647" s="114" t="s">
        <v>2470</v>
      </c>
      <c r="J647" s="114">
        <v>527944</v>
      </c>
      <c r="K647" s="114">
        <v>173153</v>
      </c>
      <c r="L647" s="177" t="s">
        <v>3083</v>
      </c>
      <c r="M647" s="99" t="s">
        <v>1432</v>
      </c>
      <c r="N647" s="99" t="s">
        <v>1432</v>
      </c>
      <c r="O647" s="114">
        <v>1</v>
      </c>
      <c r="P647" s="114">
        <v>1</v>
      </c>
      <c r="Q647" s="115">
        <v>0</v>
      </c>
      <c r="R647" s="114" t="s">
        <v>1064</v>
      </c>
      <c r="S647" s="114" t="s">
        <v>1438</v>
      </c>
      <c r="T647" s="99" t="s">
        <v>1065</v>
      </c>
      <c r="U647" s="116">
        <v>41408</v>
      </c>
      <c r="V647" s="114" t="s">
        <v>1439</v>
      </c>
      <c r="W647" s="99" t="s">
        <v>1432</v>
      </c>
      <c r="X647" s="114" t="s">
        <v>1442</v>
      </c>
      <c r="Y647" s="114" t="s">
        <v>1443</v>
      </c>
      <c r="Z647" s="114" t="s">
        <v>1444</v>
      </c>
      <c r="AA647" s="114" t="s">
        <v>2713</v>
      </c>
      <c r="AB647" s="387">
        <v>2.1000000000000001E-2</v>
      </c>
      <c r="AC647" s="111" t="s">
        <v>1432</v>
      </c>
      <c r="AD647" s="112" t="s">
        <v>1432</v>
      </c>
      <c r="AE647" s="157" t="s">
        <v>3063</v>
      </c>
      <c r="AF647" s="117" t="s">
        <v>1445</v>
      </c>
      <c r="AG647" s="118"/>
      <c r="AH647" s="117">
        <v>0</v>
      </c>
      <c r="AI647" s="117">
        <v>0</v>
      </c>
      <c r="AJ647" s="117">
        <v>0</v>
      </c>
      <c r="AK647" s="117">
        <v>0</v>
      </c>
      <c r="AL647" s="117">
        <v>0</v>
      </c>
      <c r="AM647" s="117">
        <v>0</v>
      </c>
      <c r="AN647" s="117">
        <v>0</v>
      </c>
      <c r="AO647" s="117">
        <v>0</v>
      </c>
      <c r="AP647" s="117">
        <v>0</v>
      </c>
      <c r="AQ647" s="117">
        <v>0</v>
      </c>
      <c r="AR647" s="117">
        <v>0</v>
      </c>
      <c r="AS647" s="117">
        <v>0</v>
      </c>
      <c r="AT647" s="117">
        <v>0</v>
      </c>
      <c r="AU647" s="117">
        <v>0</v>
      </c>
      <c r="AV647" s="117">
        <v>0</v>
      </c>
      <c r="AW647" s="117">
        <v>0</v>
      </c>
      <c r="AX647" s="117">
        <v>0</v>
      </c>
      <c r="AY647" s="117">
        <v>0</v>
      </c>
      <c r="AZ647" s="117">
        <v>0</v>
      </c>
      <c r="BA647" s="117">
        <v>0</v>
      </c>
      <c r="BB647" s="117">
        <v>0</v>
      </c>
      <c r="BC647" s="117">
        <v>0</v>
      </c>
      <c r="BD647" s="117">
        <v>0</v>
      </c>
      <c r="BE647" s="117">
        <v>0</v>
      </c>
      <c r="BF647" s="117">
        <v>0</v>
      </c>
      <c r="BG647" s="117">
        <v>0</v>
      </c>
      <c r="BH647" s="117">
        <v>0</v>
      </c>
      <c r="BI647" s="117">
        <v>0</v>
      </c>
      <c r="BJ647" s="117">
        <v>0</v>
      </c>
      <c r="BK647" s="117">
        <v>0</v>
      </c>
      <c r="BL647" s="400"/>
      <c r="BM647" s="179">
        <f>Q647</f>
        <v>0</v>
      </c>
      <c r="BN647" s="79">
        <v>0</v>
      </c>
      <c r="BO647" s="246">
        <v>0</v>
      </c>
      <c r="BP647" s="113">
        <v>0</v>
      </c>
      <c r="BQ647" s="113">
        <v>0</v>
      </c>
      <c r="BR647" s="113">
        <v>0</v>
      </c>
      <c r="BS647" s="244">
        <v>0</v>
      </c>
      <c r="BT647" s="79">
        <v>0</v>
      </c>
      <c r="BU647" s="79">
        <v>0</v>
      </c>
      <c r="BV647" s="79">
        <v>0</v>
      </c>
      <c r="BW647" s="79">
        <v>0</v>
      </c>
      <c r="BX647" s="79">
        <v>0</v>
      </c>
      <c r="BY647" s="79">
        <v>0</v>
      </c>
      <c r="BZ647" s="79">
        <v>0</v>
      </c>
      <c r="CA647" s="79">
        <v>0</v>
      </c>
      <c r="CB647" s="79">
        <v>0</v>
      </c>
      <c r="CC647" s="79">
        <v>0</v>
      </c>
      <c r="CD647" s="79">
        <v>0</v>
      </c>
      <c r="CE647" s="79">
        <v>0</v>
      </c>
      <c r="CF647" s="79">
        <v>0</v>
      </c>
      <c r="CG647" s="79">
        <v>0</v>
      </c>
      <c r="CH647" s="79">
        <v>0</v>
      </c>
      <c r="CI647" s="81">
        <f t="shared" si="58"/>
        <v>0</v>
      </c>
      <c r="CJ647" s="131">
        <f t="shared" si="61"/>
        <v>0</v>
      </c>
      <c r="CK647" s="131">
        <f t="shared" si="59"/>
        <v>0</v>
      </c>
      <c r="CL647" s="131">
        <f t="shared" si="60"/>
        <v>0</v>
      </c>
      <c r="CM647" s="83">
        <v>4</v>
      </c>
      <c r="CN647" s="254" t="s">
        <v>4965</v>
      </c>
      <c r="CO647" s="140" t="s">
        <v>4965</v>
      </c>
      <c r="CP647" s="258" t="s">
        <v>4965</v>
      </c>
      <c r="CQ647" s="86" t="s">
        <v>4965</v>
      </c>
      <c r="CR647" s="85" t="s">
        <v>4965</v>
      </c>
      <c r="CS647" s="85" t="s">
        <v>4965</v>
      </c>
      <c r="CT647" s="85" t="s">
        <v>4965</v>
      </c>
      <c r="CU647" s="86"/>
    </row>
    <row r="648" spans="1:99" s="363" customFormat="1" ht="12" customHeight="1" x14ac:dyDescent="0.2">
      <c r="A648" s="31" t="s">
        <v>1460</v>
      </c>
      <c r="B648" s="114" t="s">
        <v>1066</v>
      </c>
      <c r="C648" s="114" t="s">
        <v>1432</v>
      </c>
      <c r="D648" s="114" t="s">
        <v>1432</v>
      </c>
      <c r="E648" s="117" t="s">
        <v>1432</v>
      </c>
      <c r="F648" s="114" t="s">
        <v>1598</v>
      </c>
      <c r="G648" s="114" t="s">
        <v>4270</v>
      </c>
      <c r="H648" s="114" t="s">
        <v>2717</v>
      </c>
      <c r="I648" s="114" t="s">
        <v>1599</v>
      </c>
      <c r="J648" s="114">
        <v>527007</v>
      </c>
      <c r="K648" s="114">
        <v>176205</v>
      </c>
      <c r="L648" s="177" t="s">
        <v>4766</v>
      </c>
      <c r="M648" s="99" t="s">
        <v>1432</v>
      </c>
      <c r="N648" s="99" t="s">
        <v>1432</v>
      </c>
      <c r="O648" s="114">
        <v>1</v>
      </c>
      <c r="P648" s="114">
        <v>5</v>
      </c>
      <c r="Q648" s="115">
        <v>4</v>
      </c>
      <c r="R648" s="114" t="s">
        <v>1193</v>
      </c>
      <c r="S648" s="114" t="s">
        <v>1438</v>
      </c>
      <c r="T648" s="99" t="s">
        <v>1194</v>
      </c>
      <c r="U648" s="116">
        <v>41438</v>
      </c>
      <c r="V648" s="114" t="s">
        <v>1439</v>
      </c>
      <c r="W648" s="99" t="s">
        <v>1432</v>
      </c>
      <c r="X648" s="114" t="s">
        <v>1442</v>
      </c>
      <c r="Y648" s="114" t="s">
        <v>4694</v>
      </c>
      <c r="Z648" s="114" t="s">
        <v>1444</v>
      </c>
      <c r="AA648" s="114" t="s">
        <v>1454</v>
      </c>
      <c r="AB648" s="387">
        <v>3.5999999999999997E-2</v>
      </c>
      <c r="AC648" s="111" t="s">
        <v>1432</v>
      </c>
      <c r="AD648" s="112" t="s">
        <v>1432</v>
      </c>
      <c r="AE648" s="157" t="s">
        <v>3063</v>
      </c>
      <c r="AF648" s="117" t="s">
        <v>1445</v>
      </c>
      <c r="AG648" s="118"/>
      <c r="AH648" s="117">
        <v>0</v>
      </c>
      <c r="AI648" s="117">
        <v>0</v>
      </c>
      <c r="AJ648" s="117">
        <v>1</v>
      </c>
      <c r="AK648" s="117">
        <v>1</v>
      </c>
      <c r="AL648" s="117">
        <v>2</v>
      </c>
      <c r="AM648" s="117">
        <v>0</v>
      </c>
      <c r="AN648" s="117">
        <v>0</v>
      </c>
      <c r="AO648" s="117">
        <v>0</v>
      </c>
      <c r="AP648" s="117">
        <v>0</v>
      </c>
      <c r="AQ648" s="117">
        <v>1</v>
      </c>
      <c r="AR648" s="117">
        <v>1</v>
      </c>
      <c r="AS648" s="117">
        <v>2</v>
      </c>
      <c r="AT648" s="117">
        <v>1</v>
      </c>
      <c r="AU648" s="117">
        <v>0</v>
      </c>
      <c r="AV648" s="117">
        <v>0</v>
      </c>
      <c r="AW648" s="117">
        <v>0</v>
      </c>
      <c r="AX648" s="117">
        <v>0</v>
      </c>
      <c r="AY648" s="117">
        <v>0</v>
      </c>
      <c r="AZ648" s="117">
        <v>0</v>
      </c>
      <c r="BA648" s="117">
        <v>-1</v>
      </c>
      <c r="BB648" s="117">
        <v>0</v>
      </c>
      <c r="BC648" s="117">
        <v>0</v>
      </c>
      <c r="BD648" s="117">
        <v>0</v>
      </c>
      <c r="BE648" s="117">
        <v>0</v>
      </c>
      <c r="BF648" s="117">
        <v>0</v>
      </c>
      <c r="BG648" s="117">
        <v>0</v>
      </c>
      <c r="BH648" s="117">
        <v>0</v>
      </c>
      <c r="BI648" s="117">
        <v>0</v>
      </c>
      <c r="BJ648" s="117">
        <v>0</v>
      </c>
      <c r="BK648" s="117">
        <v>0</v>
      </c>
      <c r="BL648" s="120" t="s">
        <v>4490</v>
      </c>
      <c r="BM648" s="98">
        <v>0</v>
      </c>
      <c r="BN648" s="79">
        <v>0</v>
      </c>
      <c r="BO648" s="241">
        <v>0.8</v>
      </c>
      <c r="BP648" s="133">
        <v>0.8</v>
      </c>
      <c r="BQ648" s="133">
        <v>0.8</v>
      </c>
      <c r="BR648" s="133">
        <v>0.8</v>
      </c>
      <c r="BS648" s="243">
        <v>0.8</v>
      </c>
      <c r="BT648" s="79">
        <v>0</v>
      </c>
      <c r="BU648" s="79">
        <v>0</v>
      </c>
      <c r="BV648" s="79">
        <v>0</v>
      </c>
      <c r="BW648" s="79">
        <v>0</v>
      </c>
      <c r="BX648" s="79">
        <v>0</v>
      </c>
      <c r="BY648" s="79">
        <v>0</v>
      </c>
      <c r="BZ648" s="79">
        <v>0</v>
      </c>
      <c r="CA648" s="79">
        <v>0</v>
      </c>
      <c r="CB648" s="79">
        <v>0</v>
      </c>
      <c r="CC648" s="79">
        <v>0</v>
      </c>
      <c r="CD648" s="79">
        <v>0</v>
      </c>
      <c r="CE648" s="79">
        <v>0</v>
      </c>
      <c r="CF648" s="79">
        <v>0</v>
      </c>
      <c r="CG648" s="79">
        <v>0</v>
      </c>
      <c r="CH648" s="79">
        <v>0</v>
      </c>
      <c r="CI648" s="81">
        <f t="shared" si="58"/>
        <v>4</v>
      </c>
      <c r="CJ648" s="260">
        <f t="shared" si="61"/>
        <v>4</v>
      </c>
      <c r="CK648" s="260">
        <f t="shared" si="59"/>
        <v>4</v>
      </c>
      <c r="CL648" s="260">
        <f t="shared" si="60"/>
        <v>4</v>
      </c>
      <c r="CM648" s="83">
        <v>4</v>
      </c>
      <c r="CN648" s="254" t="s">
        <v>4965</v>
      </c>
      <c r="CO648" s="140" t="s">
        <v>4965</v>
      </c>
      <c r="CP648" s="258" t="s">
        <v>4965</v>
      </c>
      <c r="CQ648" s="86" t="s">
        <v>4965</v>
      </c>
      <c r="CR648" s="85" t="s">
        <v>4965</v>
      </c>
      <c r="CS648" s="85" t="s">
        <v>4965</v>
      </c>
      <c r="CT648" s="85" t="s">
        <v>4965</v>
      </c>
      <c r="CU648" s="86"/>
    </row>
    <row r="649" spans="1:99" s="363" customFormat="1" ht="12" customHeight="1" x14ac:dyDescent="0.2">
      <c r="A649" s="31" t="s">
        <v>1460</v>
      </c>
      <c r="B649" s="114" t="s">
        <v>1195</v>
      </c>
      <c r="C649" s="114" t="s">
        <v>1432</v>
      </c>
      <c r="D649" s="114" t="s">
        <v>1432</v>
      </c>
      <c r="E649" s="117" t="s">
        <v>1196</v>
      </c>
      <c r="F649" s="114" t="s">
        <v>1197</v>
      </c>
      <c r="G649" s="114" t="s">
        <v>1198</v>
      </c>
      <c r="H649" s="114" t="s">
        <v>1435</v>
      </c>
      <c r="I649" s="114" t="s">
        <v>1199</v>
      </c>
      <c r="J649" s="114">
        <v>526770</v>
      </c>
      <c r="K649" s="114">
        <v>171464</v>
      </c>
      <c r="L649" s="177" t="s">
        <v>3069</v>
      </c>
      <c r="M649" s="99" t="s">
        <v>1432</v>
      </c>
      <c r="N649" s="99" t="s">
        <v>1432</v>
      </c>
      <c r="O649" s="114">
        <v>0</v>
      </c>
      <c r="P649" s="114">
        <v>1</v>
      </c>
      <c r="Q649" s="115">
        <v>1</v>
      </c>
      <c r="R649" s="114" t="s">
        <v>1200</v>
      </c>
      <c r="S649" s="114" t="s">
        <v>1438</v>
      </c>
      <c r="T649" s="99" t="s">
        <v>1201</v>
      </c>
      <c r="U649" s="116">
        <v>41438</v>
      </c>
      <c r="V649" s="114" t="s">
        <v>1439</v>
      </c>
      <c r="W649" s="99" t="s">
        <v>1432</v>
      </c>
      <c r="X649" s="114" t="s">
        <v>1442</v>
      </c>
      <c r="Y649" s="114" t="s">
        <v>1443</v>
      </c>
      <c r="Z649" s="114" t="s">
        <v>1444</v>
      </c>
      <c r="AA649" s="114" t="s">
        <v>2713</v>
      </c>
      <c r="AB649" s="387">
        <v>1.4999999999999999E-2</v>
      </c>
      <c r="AC649" s="111" t="s">
        <v>1432</v>
      </c>
      <c r="AD649" s="112" t="s">
        <v>1432</v>
      </c>
      <c r="AE649" s="157" t="s">
        <v>3063</v>
      </c>
      <c r="AF649" s="117" t="s">
        <v>1445</v>
      </c>
      <c r="AG649" s="118"/>
      <c r="AH649" s="117">
        <v>0</v>
      </c>
      <c r="AI649" s="117">
        <v>0</v>
      </c>
      <c r="AJ649" s="117">
        <v>0</v>
      </c>
      <c r="AK649" s="117">
        <v>1</v>
      </c>
      <c r="AL649" s="117">
        <v>0</v>
      </c>
      <c r="AM649" s="117">
        <v>0</v>
      </c>
      <c r="AN649" s="117">
        <v>0</v>
      </c>
      <c r="AO649" s="117">
        <v>0</v>
      </c>
      <c r="AP649" s="117">
        <v>0</v>
      </c>
      <c r="AQ649" s="117">
        <v>0</v>
      </c>
      <c r="AR649" s="117">
        <v>0</v>
      </c>
      <c r="AS649" s="117">
        <v>0</v>
      </c>
      <c r="AT649" s="117">
        <v>0</v>
      </c>
      <c r="AU649" s="117">
        <v>0</v>
      </c>
      <c r="AV649" s="117">
        <v>0</v>
      </c>
      <c r="AW649" s="117">
        <v>0</v>
      </c>
      <c r="AX649" s="117">
        <v>0</v>
      </c>
      <c r="AY649" s="117">
        <v>1</v>
      </c>
      <c r="AZ649" s="117">
        <v>0</v>
      </c>
      <c r="BA649" s="117">
        <v>0</v>
      </c>
      <c r="BB649" s="117">
        <v>0</v>
      </c>
      <c r="BC649" s="117">
        <v>0</v>
      </c>
      <c r="BD649" s="117">
        <v>0</v>
      </c>
      <c r="BE649" s="117">
        <v>0</v>
      </c>
      <c r="BF649" s="117">
        <v>0</v>
      </c>
      <c r="BG649" s="117">
        <v>0</v>
      </c>
      <c r="BH649" s="117">
        <v>0</v>
      </c>
      <c r="BI649" s="117">
        <v>0</v>
      </c>
      <c r="BJ649" s="117">
        <v>0</v>
      </c>
      <c r="BK649" s="117">
        <v>0</v>
      </c>
      <c r="BL649" s="120" t="s">
        <v>4490</v>
      </c>
      <c r="BM649" s="98">
        <v>0</v>
      </c>
      <c r="BN649" s="79">
        <v>0</v>
      </c>
      <c r="BO649" s="241">
        <v>0.25</v>
      </c>
      <c r="BP649" s="133">
        <v>0.25</v>
      </c>
      <c r="BQ649" s="133">
        <v>0.25</v>
      </c>
      <c r="BR649" s="133">
        <v>0.25</v>
      </c>
      <c r="BS649" s="244">
        <v>0</v>
      </c>
      <c r="BT649" s="79">
        <v>0</v>
      </c>
      <c r="BU649" s="79">
        <v>0</v>
      </c>
      <c r="BV649" s="79">
        <v>0</v>
      </c>
      <c r="BW649" s="79">
        <v>0</v>
      </c>
      <c r="BX649" s="79">
        <v>0</v>
      </c>
      <c r="BY649" s="79">
        <v>0</v>
      </c>
      <c r="BZ649" s="79">
        <v>0</v>
      </c>
      <c r="CA649" s="79">
        <v>0</v>
      </c>
      <c r="CB649" s="79">
        <v>0</v>
      </c>
      <c r="CC649" s="79">
        <v>0</v>
      </c>
      <c r="CD649" s="79">
        <v>0</v>
      </c>
      <c r="CE649" s="79">
        <v>0</v>
      </c>
      <c r="CF649" s="79">
        <v>0</v>
      </c>
      <c r="CG649" s="79">
        <v>0</v>
      </c>
      <c r="CH649" s="79">
        <v>0</v>
      </c>
      <c r="CI649" s="81">
        <f t="shared" si="58"/>
        <v>1</v>
      </c>
      <c r="CJ649" s="260">
        <f t="shared" si="61"/>
        <v>1</v>
      </c>
      <c r="CK649" s="260">
        <f t="shared" si="59"/>
        <v>1</v>
      </c>
      <c r="CL649" s="260">
        <f t="shared" si="60"/>
        <v>1</v>
      </c>
      <c r="CM649" s="83">
        <v>4</v>
      </c>
      <c r="CN649" s="254" t="s">
        <v>4965</v>
      </c>
      <c r="CO649" s="140" t="s">
        <v>4965</v>
      </c>
      <c r="CP649" s="258" t="s">
        <v>4965</v>
      </c>
      <c r="CQ649" s="86" t="s">
        <v>4965</v>
      </c>
      <c r="CR649" s="85" t="s">
        <v>4965</v>
      </c>
      <c r="CS649" s="85" t="s">
        <v>4965</v>
      </c>
      <c r="CT649" s="85" t="s">
        <v>4965</v>
      </c>
      <c r="CU649" s="86"/>
    </row>
    <row r="650" spans="1:99" s="363" customFormat="1" ht="12" customHeight="1" x14ac:dyDescent="0.2">
      <c r="A650" s="31" t="s">
        <v>1460</v>
      </c>
      <c r="B650" s="114" t="s">
        <v>1202</v>
      </c>
      <c r="C650" s="114" t="s">
        <v>1432</v>
      </c>
      <c r="D650" s="114" t="s">
        <v>1432</v>
      </c>
      <c r="E650" s="117" t="s">
        <v>1432</v>
      </c>
      <c r="F650" s="114" t="s">
        <v>4729</v>
      </c>
      <c r="G650" s="114" t="s">
        <v>4517</v>
      </c>
      <c r="H650" s="114" t="s">
        <v>3875</v>
      </c>
      <c r="I650" s="114" t="s">
        <v>4518</v>
      </c>
      <c r="J650" s="114">
        <v>528703</v>
      </c>
      <c r="K650" s="114">
        <v>173473</v>
      </c>
      <c r="L650" s="177" t="s">
        <v>3076</v>
      </c>
      <c r="M650" s="99" t="s">
        <v>1432</v>
      </c>
      <c r="N650" s="99" t="s">
        <v>1432</v>
      </c>
      <c r="O650" s="114">
        <v>1</v>
      </c>
      <c r="P650" s="114">
        <v>3</v>
      </c>
      <c r="Q650" s="115">
        <v>2</v>
      </c>
      <c r="R650" s="114" t="s">
        <v>1203</v>
      </c>
      <c r="S650" s="114" t="s">
        <v>1438</v>
      </c>
      <c r="T650" s="99" t="s">
        <v>1204</v>
      </c>
      <c r="U650" s="116">
        <v>41381</v>
      </c>
      <c r="V650" s="114" t="s">
        <v>1439</v>
      </c>
      <c r="W650" s="99" t="s">
        <v>1432</v>
      </c>
      <c r="X650" s="114" t="s">
        <v>1442</v>
      </c>
      <c r="Y650" s="114" t="s">
        <v>1453</v>
      </c>
      <c r="Z650" s="114" t="s">
        <v>1444</v>
      </c>
      <c r="AA650" s="114" t="s">
        <v>1454</v>
      </c>
      <c r="AB650" s="387">
        <v>3.6999999999999998E-2</v>
      </c>
      <c r="AC650" s="111" t="s">
        <v>1432</v>
      </c>
      <c r="AD650" s="112" t="s">
        <v>1432</v>
      </c>
      <c r="AE650" s="157" t="s">
        <v>3063</v>
      </c>
      <c r="AF650" s="117" t="s">
        <v>1445</v>
      </c>
      <c r="AG650" s="118"/>
      <c r="AH650" s="117">
        <v>0</v>
      </c>
      <c r="AI650" s="117">
        <v>0</v>
      </c>
      <c r="AJ650" s="117">
        <v>0</v>
      </c>
      <c r="AK650" s="117">
        <v>1</v>
      </c>
      <c r="AL650" s="117">
        <v>1</v>
      </c>
      <c r="AM650" s="117">
        <v>1</v>
      </c>
      <c r="AN650" s="117">
        <v>-1</v>
      </c>
      <c r="AO650" s="117">
        <v>0</v>
      </c>
      <c r="AP650" s="117">
        <v>0</v>
      </c>
      <c r="AQ650" s="117">
        <v>0</v>
      </c>
      <c r="AR650" s="117">
        <v>1</v>
      </c>
      <c r="AS650" s="117">
        <v>1</v>
      </c>
      <c r="AT650" s="117">
        <v>1</v>
      </c>
      <c r="AU650" s="117">
        <v>0</v>
      </c>
      <c r="AV650" s="117">
        <v>0</v>
      </c>
      <c r="AW650" s="117">
        <v>0</v>
      </c>
      <c r="AX650" s="117">
        <v>0</v>
      </c>
      <c r="AY650" s="117">
        <v>0</v>
      </c>
      <c r="AZ650" s="117">
        <v>0</v>
      </c>
      <c r="BA650" s="117">
        <v>0</v>
      </c>
      <c r="BB650" s="117">
        <v>-1</v>
      </c>
      <c r="BC650" s="117">
        <v>0</v>
      </c>
      <c r="BD650" s="117">
        <v>0</v>
      </c>
      <c r="BE650" s="117">
        <v>0</v>
      </c>
      <c r="BF650" s="117">
        <v>0</v>
      </c>
      <c r="BG650" s="117">
        <v>0</v>
      </c>
      <c r="BH650" s="117">
        <v>0</v>
      </c>
      <c r="BI650" s="117">
        <v>0</v>
      </c>
      <c r="BJ650" s="117">
        <v>0</v>
      </c>
      <c r="BK650" s="117">
        <v>0</v>
      </c>
      <c r="BL650" s="120" t="s">
        <v>4490</v>
      </c>
      <c r="BM650" s="98">
        <v>0</v>
      </c>
      <c r="BN650" s="79">
        <v>0</v>
      </c>
      <c r="BO650" s="241">
        <v>0.5</v>
      </c>
      <c r="BP650" s="133">
        <v>0.5</v>
      </c>
      <c r="BQ650" s="133">
        <v>0.5</v>
      </c>
      <c r="BR650" s="133">
        <v>0.5</v>
      </c>
      <c r="BS650" s="244">
        <v>0</v>
      </c>
      <c r="BT650" s="79">
        <v>0</v>
      </c>
      <c r="BU650" s="79">
        <v>0</v>
      </c>
      <c r="BV650" s="79">
        <v>0</v>
      </c>
      <c r="BW650" s="79">
        <v>0</v>
      </c>
      <c r="BX650" s="79">
        <v>0</v>
      </c>
      <c r="BY650" s="79">
        <v>0</v>
      </c>
      <c r="BZ650" s="79">
        <v>0</v>
      </c>
      <c r="CA650" s="79">
        <v>0</v>
      </c>
      <c r="CB650" s="79">
        <v>0</v>
      </c>
      <c r="CC650" s="79">
        <v>0</v>
      </c>
      <c r="CD650" s="79">
        <v>0</v>
      </c>
      <c r="CE650" s="79">
        <v>0</v>
      </c>
      <c r="CF650" s="79">
        <v>0</v>
      </c>
      <c r="CG650" s="79">
        <v>0</v>
      </c>
      <c r="CH650" s="79">
        <v>0</v>
      </c>
      <c r="CI650" s="81">
        <f t="shared" ref="CI650:CI713" si="62">SUBTOTAL(9,BN650:CH650)</f>
        <v>2</v>
      </c>
      <c r="CJ650" s="260">
        <f t="shared" si="61"/>
        <v>2</v>
      </c>
      <c r="CK650" s="260">
        <f t="shared" si="59"/>
        <v>2</v>
      </c>
      <c r="CL650" s="260">
        <f t="shared" si="60"/>
        <v>2</v>
      </c>
      <c r="CM650" s="83">
        <v>9</v>
      </c>
      <c r="CN650" s="254" t="s">
        <v>4965</v>
      </c>
      <c r="CO650" s="140" t="s">
        <v>4965</v>
      </c>
      <c r="CP650" s="258" t="s">
        <v>4965</v>
      </c>
      <c r="CQ650" s="86" t="s">
        <v>4965</v>
      </c>
      <c r="CR650" s="85" t="s">
        <v>4965</v>
      </c>
      <c r="CS650" s="85" t="s">
        <v>4965</v>
      </c>
      <c r="CT650" s="85" t="s">
        <v>4965</v>
      </c>
      <c r="CU650" s="86"/>
    </row>
    <row r="651" spans="1:99" s="363" customFormat="1" ht="12" customHeight="1" x14ac:dyDescent="0.2">
      <c r="A651" s="31" t="s">
        <v>1460</v>
      </c>
      <c r="B651" s="114" t="s">
        <v>1206</v>
      </c>
      <c r="C651" s="114" t="s">
        <v>1432</v>
      </c>
      <c r="D651" s="114" t="s">
        <v>1432</v>
      </c>
      <c r="E651" s="117" t="s">
        <v>1432</v>
      </c>
      <c r="F651" s="114" t="s">
        <v>1207</v>
      </c>
      <c r="G651" s="114" t="s">
        <v>885</v>
      </c>
      <c r="H651" s="114" t="s">
        <v>2717</v>
      </c>
      <c r="I651" s="114" t="s">
        <v>1208</v>
      </c>
      <c r="J651" s="114">
        <v>527800</v>
      </c>
      <c r="K651" s="114">
        <v>175581</v>
      </c>
      <c r="L651" s="177" t="s">
        <v>3085</v>
      </c>
      <c r="M651" s="99" t="s">
        <v>1432</v>
      </c>
      <c r="N651" s="99" t="s">
        <v>1432</v>
      </c>
      <c r="O651" s="114">
        <v>1</v>
      </c>
      <c r="P651" s="114">
        <v>2</v>
      </c>
      <c r="Q651" s="115">
        <v>1</v>
      </c>
      <c r="R651" s="114" t="s">
        <v>1209</v>
      </c>
      <c r="S651" s="114" t="s">
        <v>1438</v>
      </c>
      <c r="T651" s="99" t="s">
        <v>1210</v>
      </c>
      <c r="U651" s="116">
        <v>41445</v>
      </c>
      <c r="V651" s="114" t="s">
        <v>1439</v>
      </c>
      <c r="W651" s="99" t="s">
        <v>1432</v>
      </c>
      <c r="X651" s="114" t="s">
        <v>1442</v>
      </c>
      <c r="Y651" s="114" t="s">
        <v>1453</v>
      </c>
      <c r="Z651" s="114" t="s">
        <v>1444</v>
      </c>
      <c r="AA651" s="114" t="s">
        <v>2723</v>
      </c>
      <c r="AB651" s="387">
        <v>1.7999999999999999E-2</v>
      </c>
      <c r="AC651" s="111" t="s">
        <v>1432</v>
      </c>
      <c r="AD651" s="112" t="s">
        <v>1432</v>
      </c>
      <c r="AE651" s="157" t="s">
        <v>3063</v>
      </c>
      <c r="AF651" s="117" t="s">
        <v>1445</v>
      </c>
      <c r="AG651" s="118"/>
      <c r="AH651" s="117">
        <v>0</v>
      </c>
      <c r="AI651" s="117">
        <v>0</v>
      </c>
      <c r="AJ651" s="117">
        <v>0</v>
      </c>
      <c r="AK651" s="117">
        <v>1</v>
      </c>
      <c r="AL651" s="117">
        <v>1</v>
      </c>
      <c r="AM651" s="117">
        <v>-1</v>
      </c>
      <c r="AN651" s="117">
        <v>0</v>
      </c>
      <c r="AO651" s="117">
        <v>0</v>
      </c>
      <c r="AP651" s="117">
        <v>0</v>
      </c>
      <c r="AQ651" s="117">
        <v>0</v>
      </c>
      <c r="AR651" s="117">
        <v>1</v>
      </c>
      <c r="AS651" s="117">
        <v>1</v>
      </c>
      <c r="AT651" s="117">
        <v>-1</v>
      </c>
      <c r="AU651" s="117">
        <v>0</v>
      </c>
      <c r="AV651" s="117">
        <v>0</v>
      </c>
      <c r="AW651" s="117">
        <v>0</v>
      </c>
      <c r="AX651" s="117">
        <v>0</v>
      </c>
      <c r="AY651" s="117">
        <v>0</v>
      </c>
      <c r="AZ651" s="117">
        <v>0</v>
      </c>
      <c r="BA651" s="117">
        <v>0</v>
      </c>
      <c r="BB651" s="117">
        <v>0</v>
      </c>
      <c r="BC651" s="117">
        <v>0</v>
      </c>
      <c r="BD651" s="117">
        <v>0</v>
      </c>
      <c r="BE651" s="117">
        <v>0</v>
      </c>
      <c r="BF651" s="117">
        <v>0</v>
      </c>
      <c r="BG651" s="117">
        <v>0</v>
      </c>
      <c r="BH651" s="117">
        <v>0</v>
      </c>
      <c r="BI651" s="117">
        <v>0</v>
      </c>
      <c r="BJ651" s="117">
        <v>0</v>
      </c>
      <c r="BK651" s="117">
        <v>0</v>
      </c>
      <c r="BL651" s="120" t="s">
        <v>4490</v>
      </c>
      <c r="BM651" s="98">
        <v>0</v>
      </c>
      <c r="BN651" s="79">
        <v>0</v>
      </c>
      <c r="BO651" s="241">
        <v>0.25</v>
      </c>
      <c r="BP651" s="133">
        <v>0.25</v>
      </c>
      <c r="BQ651" s="133">
        <v>0.25</v>
      </c>
      <c r="BR651" s="133">
        <v>0.25</v>
      </c>
      <c r="BS651" s="238">
        <v>0</v>
      </c>
      <c r="BT651" s="79">
        <v>0</v>
      </c>
      <c r="BU651" s="79">
        <v>0</v>
      </c>
      <c r="BV651" s="79">
        <v>0</v>
      </c>
      <c r="BW651" s="79">
        <v>0</v>
      </c>
      <c r="BX651" s="79">
        <v>0</v>
      </c>
      <c r="BY651" s="79">
        <v>0</v>
      </c>
      <c r="BZ651" s="79">
        <v>0</v>
      </c>
      <c r="CA651" s="79">
        <v>0</v>
      </c>
      <c r="CB651" s="79">
        <v>0</v>
      </c>
      <c r="CC651" s="79">
        <v>0</v>
      </c>
      <c r="CD651" s="79">
        <v>0</v>
      </c>
      <c r="CE651" s="79">
        <v>0</v>
      </c>
      <c r="CF651" s="79">
        <v>0</v>
      </c>
      <c r="CG651" s="79">
        <v>0</v>
      </c>
      <c r="CH651" s="79">
        <v>0</v>
      </c>
      <c r="CI651" s="81">
        <f t="shared" si="62"/>
        <v>1</v>
      </c>
      <c r="CJ651" s="260">
        <f t="shared" si="61"/>
        <v>1</v>
      </c>
      <c r="CK651" s="260">
        <f t="shared" si="59"/>
        <v>1</v>
      </c>
      <c r="CL651" s="260">
        <f t="shared" si="60"/>
        <v>1</v>
      </c>
      <c r="CM651" s="83">
        <v>9</v>
      </c>
      <c r="CN651" s="254" t="s">
        <v>4965</v>
      </c>
      <c r="CO651" s="140" t="s">
        <v>4965</v>
      </c>
      <c r="CP651" s="258" t="s">
        <v>4965</v>
      </c>
      <c r="CQ651" s="86" t="s">
        <v>4965</v>
      </c>
      <c r="CR651" s="85" t="s">
        <v>4965</v>
      </c>
      <c r="CS651" s="85" t="s">
        <v>4965</v>
      </c>
      <c r="CT651" s="85" t="s">
        <v>4965</v>
      </c>
      <c r="CU651" s="86"/>
    </row>
    <row r="652" spans="1:99" s="366" customFormat="1" ht="12" customHeight="1" x14ac:dyDescent="0.2">
      <c r="A652" s="31" t="s">
        <v>1460</v>
      </c>
      <c r="B652" s="114" t="s">
        <v>1211</v>
      </c>
      <c r="C652" s="114" t="s">
        <v>1432</v>
      </c>
      <c r="D652" s="114" t="s">
        <v>1432</v>
      </c>
      <c r="E652" s="117" t="s">
        <v>1432</v>
      </c>
      <c r="F652" s="114" t="s">
        <v>1212</v>
      </c>
      <c r="G652" s="114" t="s">
        <v>1385</v>
      </c>
      <c r="H652" s="114" t="s">
        <v>1458</v>
      </c>
      <c r="I652" s="114" t="s">
        <v>2655</v>
      </c>
      <c r="J652" s="114">
        <v>524067</v>
      </c>
      <c r="K652" s="114">
        <v>175351</v>
      </c>
      <c r="L652" s="177" t="s">
        <v>3088</v>
      </c>
      <c r="M652" s="99" t="s">
        <v>1432</v>
      </c>
      <c r="N652" s="99" t="s">
        <v>1432</v>
      </c>
      <c r="O652" s="114">
        <v>7</v>
      </c>
      <c r="P652" s="114">
        <v>12</v>
      </c>
      <c r="Q652" s="115">
        <v>5</v>
      </c>
      <c r="R652" s="114" t="s">
        <v>2656</v>
      </c>
      <c r="S652" s="114" t="s">
        <v>1438</v>
      </c>
      <c r="T652" s="99" t="s">
        <v>3867</v>
      </c>
      <c r="U652" s="116">
        <v>41404</v>
      </c>
      <c r="V652" s="114" t="s">
        <v>1439</v>
      </c>
      <c r="W652" s="99" t="s">
        <v>1432</v>
      </c>
      <c r="X652" s="114" t="s">
        <v>1442</v>
      </c>
      <c r="Y652" s="114" t="s">
        <v>4694</v>
      </c>
      <c r="Z652" s="114" t="s">
        <v>1443</v>
      </c>
      <c r="AA652" s="114" t="s">
        <v>1444</v>
      </c>
      <c r="AB652" s="387">
        <v>1.0999999999999999E-2</v>
      </c>
      <c r="AC652" s="111" t="s">
        <v>1432</v>
      </c>
      <c r="AD652" s="112" t="s">
        <v>1432</v>
      </c>
      <c r="AE652" s="157" t="s">
        <v>3063</v>
      </c>
      <c r="AF652" s="117" t="s">
        <v>1445</v>
      </c>
      <c r="AG652" s="118"/>
      <c r="AH652" s="117">
        <v>0</v>
      </c>
      <c r="AI652" s="117">
        <v>0</v>
      </c>
      <c r="AJ652" s="117">
        <v>0</v>
      </c>
      <c r="AK652" s="117">
        <v>5</v>
      </c>
      <c r="AL652" s="117">
        <v>2</v>
      </c>
      <c r="AM652" s="117">
        <v>-1</v>
      </c>
      <c r="AN652" s="117">
        <v>-1</v>
      </c>
      <c r="AO652" s="117">
        <v>0</v>
      </c>
      <c r="AP652" s="117">
        <v>0</v>
      </c>
      <c r="AQ652" s="117">
        <v>0</v>
      </c>
      <c r="AR652" s="117">
        <v>5</v>
      </c>
      <c r="AS652" s="117">
        <v>2</v>
      </c>
      <c r="AT652" s="117">
        <v>-1</v>
      </c>
      <c r="AU652" s="117">
        <v>-1</v>
      </c>
      <c r="AV652" s="117">
        <v>0</v>
      </c>
      <c r="AW652" s="117">
        <v>0</v>
      </c>
      <c r="AX652" s="117">
        <v>0</v>
      </c>
      <c r="AY652" s="117">
        <v>0</v>
      </c>
      <c r="AZ652" s="117">
        <v>0</v>
      </c>
      <c r="BA652" s="117">
        <v>0</v>
      </c>
      <c r="BB652" s="117">
        <v>0</v>
      </c>
      <c r="BC652" s="117">
        <v>0</v>
      </c>
      <c r="BD652" s="117">
        <v>0</v>
      </c>
      <c r="BE652" s="117">
        <v>0</v>
      </c>
      <c r="BF652" s="117">
        <v>0</v>
      </c>
      <c r="BG652" s="117">
        <v>0</v>
      </c>
      <c r="BH652" s="117">
        <v>0</v>
      </c>
      <c r="BI652" s="117">
        <v>0</v>
      </c>
      <c r="BJ652" s="117">
        <v>0</v>
      </c>
      <c r="BK652" s="117">
        <v>0</v>
      </c>
      <c r="BL652" s="120" t="s">
        <v>4490</v>
      </c>
      <c r="BM652" s="98">
        <v>0</v>
      </c>
      <c r="BN652" s="113">
        <v>0</v>
      </c>
      <c r="BO652" s="241">
        <v>1.25</v>
      </c>
      <c r="BP652" s="133">
        <v>1.25</v>
      </c>
      <c r="BQ652" s="133">
        <v>1.25</v>
      </c>
      <c r="BR652" s="133">
        <v>1.25</v>
      </c>
      <c r="BS652" s="238">
        <v>0</v>
      </c>
      <c r="BT652" s="79">
        <v>0</v>
      </c>
      <c r="BU652" s="79">
        <v>0</v>
      </c>
      <c r="BV652" s="79">
        <v>0</v>
      </c>
      <c r="BW652" s="79">
        <v>0</v>
      </c>
      <c r="BX652" s="79">
        <v>0</v>
      </c>
      <c r="BY652" s="79">
        <v>0</v>
      </c>
      <c r="BZ652" s="79">
        <v>0</v>
      </c>
      <c r="CA652" s="79">
        <v>0</v>
      </c>
      <c r="CB652" s="79">
        <v>0</v>
      </c>
      <c r="CC652" s="79">
        <v>0</v>
      </c>
      <c r="CD652" s="79">
        <v>0</v>
      </c>
      <c r="CE652" s="79">
        <v>0</v>
      </c>
      <c r="CF652" s="79">
        <v>0</v>
      </c>
      <c r="CG652" s="79">
        <v>0</v>
      </c>
      <c r="CH652" s="79">
        <v>0</v>
      </c>
      <c r="CI652" s="81">
        <f t="shared" si="62"/>
        <v>5</v>
      </c>
      <c r="CJ652" s="260">
        <f t="shared" si="61"/>
        <v>5</v>
      </c>
      <c r="CK652" s="260">
        <f t="shared" si="59"/>
        <v>5</v>
      </c>
      <c r="CL652" s="260">
        <f t="shared" si="60"/>
        <v>5</v>
      </c>
      <c r="CM652" s="83">
        <v>4</v>
      </c>
      <c r="CN652" s="254" t="s">
        <v>4965</v>
      </c>
      <c r="CO652" s="180" t="s">
        <v>1942</v>
      </c>
      <c r="CP652" s="258" t="s">
        <v>4965</v>
      </c>
      <c r="CQ652" s="86" t="s">
        <v>4965</v>
      </c>
      <c r="CR652" s="85" t="s">
        <v>4965</v>
      </c>
      <c r="CS652" s="85" t="s">
        <v>4965</v>
      </c>
      <c r="CT652" s="85" t="s">
        <v>4965</v>
      </c>
      <c r="CU652" s="86"/>
    </row>
    <row r="653" spans="1:99" s="363" customFormat="1" ht="12" customHeight="1" x14ac:dyDescent="0.2">
      <c r="A653" s="31" t="s">
        <v>1460</v>
      </c>
      <c r="B653" s="114" t="s">
        <v>2657</v>
      </c>
      <c r="C653" s="114" t="s">
        <v>1432</v>
      </c>
      <c r="D653" s="114" t="s">
        <v>1432</v>
      </c>
      <c r="E653" s="117" t="s">
        <v>1432</v>
      </c>
      <c r="F653" s="114" t="s">
        <v>2658</v>
      </c>
      <c r="G653" s="114" t="s">
        <v>2888</v>
      </c>
      <c r="H653" s="114" t="s">
        <v>1435</v>
      </c>
      <c r="I653" s="114" t="s">
        <v>2659</v>
      </c>
      <c r="J653" s="114">
        <v>527571</v>
      </c>
      <c r="K653" s="114">
        <v>173034</v>
      </c>
      <c r="L653" s="177" t="s">
        <v>3083</v>
      </c>
      <c r="M653" s="99" t="s">
        <v>1432</v>
      </c>
      <c r="N653" s="99" t="s">
        <v>1432</v>
      </c>
      <c r="O653" s="114">
        <v>2</v>
      </c>
      <c r="P653" s="114">
        <v>3</v>
      </c>
      <c r="Q653" s="115">
        <v>1</v>
      </c>
      <c r="R653" s="114" t="s">
        <v>2660</v>
      </c>
      <c r="S653" s="114" t="s">
        <v>1438</v>
      </c>
      <c r="T653" s="99" t="s">
        <v>2661</v>
      </c>
      <c r="U653" s="116">
        <v>41558</v>
      </c>
      <c r="V653" s="114" t="s">
        <v>1439</v>
      </c>
      <c r="W653" s="99" t="s">
        <v>1432</v>
      </c>
      <c r="X653" s="114" t="s">
        <v>1442</v>
      </c>
      <c r="Y653" s="114" t="s">
        <v>1453</v>
      </c>
      <c r="Z653" s="114" t="s">
        <v>1444</v>
      </c>
      <c r="AA653" s="114" t="s">
        <v>2723</v>
      </c>
      <c r="AB653" s="387">
        <v>1.6E-2</v>
      </c>
      <c r="AC653" s="111" t="s">
        <v>1432</v>
      </c>
      <c r="AD653" s="112" t="s">
        <v>1432</v>
      </c>
      <c r="AE653" s="157" t="s">
        <v>3063</v>
      </c>
      <c r="AF653" s="117" t="s">
        <v>1445</v>
      </c>
      <c r="AG653" s="118"/>
      <c r="AH653" s="117">
        <v>0</v>
      </c>
      <c r="AI653" s="117">
        <v>0</v>
      </c>
      <c r="AJ653" s="117">
        <v>0</v>
      </c>
      <c r="AK653" s="117">
        <v>0</v>
      </c>
      <c r="AL653" s="117">
        <v>1</v>
      </c>
      <c r="AM653" s="117">
        <v>1</v>
      </c>
      <c r="AN653" s="117">
        <v>-1</v>
      </c>
      <c r="AO653" s="117">
        <v>0</v>
      </c>
      <c r="AP653" s="117">
        <v>0</v>
      </c>
      <c r="AQ653" s="117">
        <v>0</v>
      </c>
      <c r="AR653" s="117">
        <v>0</v>
      </c>
      <c r="AS653" s="117">
        <v>1</v>
      </c>
      <c r="AT653" s="117">
        <v>1</v>
      </c>
      <c r="AU653" s="117">
        <v>-1</v>
      </c>
      <c r="AV653" s="117">
        <v>0</v>
      </c>
      <c r="AW653" s="117">
        <v>0</v>
      </c>
      <c r="AX653" s="117">
        <v>0</v>
      </c>
      <c r="AY653" s="117">
        <v>0</v>
      </c>
      <c r="AZ653" s="117">
        <v>0</v>
      </c>
      <c r="BA653" s="117">
        <v>0</v>
      </c>
      <c r="BB653" s="117">
        <v>0</v>
      </c>
      <c r="BC653" s="117">
        <v>0</v>
      </c>
      <c r="BD653" s="117">
        <v>0</v>
      </c>
      <c r="BE653" s="117">
        <v>0</v>
      </c>
      <c r="BF653" s="117">
        <v>0</v>
      </c>
      <c r="BG653" s="117">
        <v>0</v>
      </c>
      <c r="BH653" s="117">
        <v>0</v>
      </c>
      <c r="BI653" s="117">
        <v>0</v>
      </c>
      <c r="BJ653" s="117">
        <v>0</v>
      </c>
      <c r="BK653" s="117">
        <v>0</v>
      </c>
      <c r="BL653" s="120" t="s">
        <v>4490</v>
      </c>
      <c r="BM653" s="98">
        <v>0</v>
      </c>
      <c r="BN653" s="79">
        <v>0</v>
      </c>
      <c r="BO653" s="241">
        <v>0.25</v>
      </c>
      <c r="BP653" s="133">
        <v>0.25</v>
      </c>
      <c r="BQ653" s="133">
        <v>0.25</v>
      </c>
      <c r="BR653" s="133">
        <v>0.25</v>
      </c>
      <c r="BS653" s="238">
        <v>0</v>
      </c>
      <c r="BT653" s="79">
        <v>0</v>
      </c>
      <c r="BU653" s="79">
        <v>0</v>
      </c>
      <c r="BV653" s="79">
        <v>0</v>
      </c>
      <c r="BW653" s="79">
        <v>0</v>
      </c>
      <c r="BX653" s="79">
        <v>0</v>
      </c>
      <c r="BY653" s="79">
        <v>0</v>
      </c>
      <c r="BZ653" s="79">
        <v>0</v>
      </c>
      <c r="CA653" s="79">
        <v>0</v>
      </c>
      <c r="CB653" s="79">
        <v>0</v>
      </c>
      <c r="CC653" s="79">
        <v>0</v>
      </c>
      <c r="CD653" s="79">
        <v>0</v>
      </c>
      <c r="CE653" s="79">
        <v>0</v>
      </c>
      <c r="CF653" s="79">
        <v>0</v>
      </c>
      <c r="CG653" s="79">
        <v>0</v>
      </c>
      <c r="CH653" s="79">
        <v>0</v>
      </c>
      <c r="CI653" s="81">
        <f t="shared" si="62"/>
        <v>1</v>
      </c>
      <c r="CJ653" s="260">
        <f t="shared" si="61"/>
        <v>1</v>
      </c>
      <c r="CK653" s="260">
        <f t="shared" si="59"/>
        <v>1</v>
      </c>
      <c r="CL653" s="260">
        <f t="shared" si="60"/>
        <v>1</v>
      </c>
      <c r="CM653" s="83">
        <v>9</v>
      </c>
      <c r="CN653" s="254" t="s">
        <v>4965</v>
      </c>
      <c r="CO653" s="140" t="s">
        <v>4965</v>
      </c>
      <c r="CP653" s="258" t="s">
        <v>4965</v>
      </c>
      <c r="CQ653" s="86" t="s">
        <v>4965</v>
      </c>
      <c r="CR653" s="85" t="s">
        <v>4965</v>
      </c>
      <c r="CS653" s="85" t="s">
        <v>4965</v>
      </c>
      <c r="CT653" s="85" t="s">
        <v>4965</v>
      </c>
      <c r="CU653" s="86"/>
    </row>
    <row r="654" spans="1:99" s="363" customFormat="1" ht="12" customHeight="1" x14ac:dyDescent="0.2">
      <c r="A654" s="31" t="s">
        <v>1460</v>
      </c>
      <c r="B654" s="114" t="s">
        <v>2662</v>
      </c>
      <c r="C654" s="114" t="s">
        <v>1432</v>
      </c>
      <c r="D654" s="114" t="s">
        <v>1432</v>
      </c>
      <c r="E654" s="117" t="s">
        <v>2663</v>
      </c>
      <c r="F654" s="114" t="s">
        <v>2664</v>
      </c>
      <c r="G654" s="114" t="s">
        <v>2888</v>
      </c>
      <c r="H654" s="114" t="s">
        <v>1435</v>
      </c>
      <c r="I654" s="114" t="s">
        <v>2665</v>
      </c>
      <c r="J654" s="114">
        <v>527727</v>
      </c>
      <c r="K654" s="114">
        <v>172703</v>
      </c>
      <c r="L654" s="177" t="s">
        <v>3083</v>
      </c>
      <c r="M654" s="99" t="s">
        <v>1432</v>
      </c>
      <c r="N654" s="99" t="s">
        <v>1432</v>
      </c>
      <c r="O654" s="114">
        <v>0</v>
      </c>
      <c r="P654" s="114">
        <v>2</v>
      </c>
      <c r="Q654" s="115">
        <v>2</v>
      </c>
      <c r="R654" s="114" t="s">
        <v>2666</v>
      </c>
      <c r="S654" s="114" t="s">
        <v>1438</v>
      </c>
      <c r="T654" s="99" t="s">
        <v>3877</v>
      </c>
      <c r="U654" s="116">
        <v>41404</v>
      </c>
      <c r="V654" s="114" t="s">
        <v>1439</v>
      </c>
      <c r="W654" s="99" t="s">
        <v>1432</v>
      </c>
      <c r="X654" s="114" t="s">
        <v>1442</v>
      </c>
      <c r="Y654" s="114" t="s">
        <v>1453</v>
      </c>
      <c r="Z654" s="114" t="s">
        <v>1444</v>
      </c>
      <c r="AA654" s="114" t="s">
        <v>2723</v>
      </c>
      <c r="AB654" s="387">
        <v>8.9999999999999993E-3</v>
      </c>
      <c r="AC654" s="111" t="s">
        <v>1432</v>
      </c>
      <c r="AD654" s="112" t="s">
        <v>1432</v>
      </c>
      <c r="AE654" s="157" t="s">
        <v>3063</v>
      </c>
      <c r="AF654" s="117" t="s">
        <v>1445</v>
      </c>
      <c r="AG654" s="118"/>
      <c r="AH654" s="117">
        <v>0</v>
      </c>
      <c r="AI654" s="117">
        <v>0</v>
      </c>
      <c r="AJ654" s="117">
        <v>1</v>
      </c>
      <c r="AK654" s="117">
        <v>1</v>
      </c>
      <c r="AL654" s="117">
        <v>0</v>
      </c>
      <c r="AM654" s="117">
        <v>0</v>
      </c>
      <c r="AN654" s="117">
        <v>0</v>
      </c>
      <c r="AO654" s="117">
        <v>0</v>
      </c>
      <c r="AP654" s="117">
        <v>0</v>
      </c>
      <c r="AQ654" s="117">
        <v>1</v>
      </c>
      <c r="AR654" s="117">
        <v>1</v>
      </c>
      <c r="AS654" s="117">
        <v>0</v>
      </c>
      <c r="AT654" s="117">
        <v>0</v>
      </c>
      <c r="AU654" s="117">
        <v>0</v>
      </c>
      <c r="AV654" s="117">
        <v>0</v>
      </c>
      <c r="AW654" s="117">
        <v>0</v>
      </c>
      <c r="AX654" s="117">
        <v>0</v>
      </c>
      <c r="AY654" s="117">
        <v>0</v>
      </c>
      <c r="AZ654" s="117">
        <v>0</v>
      </c>
      <c r="BA654" s="117">
        <v>0</v>
      </c>
      <c r="BB654" s="117">
        <v>0</v>
      </c>
      <c r="BC654" s="117">
        <v>0</v>
      </c>
      <c r="BD654" s="117">
        <v>0</v>
      </c>
      <c r="BE654" s="117">
        <v>0</v>
      </c>
      <c r="BF654" s="117">
        <v>0</v>
      </c>
      <c r="BG654" s="117">
        <v>0</v>
      </c>
      <c r="BH654" s="117">
        <v>0</v>
      </c>
      <c r="BI654" s="117">
        <v>0</v>
      </c>
      <c r="BJ654" s="117">
        <v>0</v>
      </c>
      <c r="BK654" s="117">
        <v>0</v>
      </c>
      <c r="BL654" s="120" t="s">
        <v>4490</v>
      </c>
      <c r="BM654" s="98">
        <v>0</v>
      </c>
      <c r="BN654" s="79">
        <v>0</v>
      </c>
      <c r="BO654" s="241">
        <v>0.5</v>
      </c>
      <c r="BP654" s="133">
        <v>0.5</v>
      </c>
      <c r="BQ654" s="133">
        <v>0.5</v>
      </c>
      <c r="BR654" s="133">
        <v>0.5</v>
      </c>
      <c r="BS654" s="238">
        <v>0</v>
      </c>
      <c r="BT654" s="79">
        <v>0</v>
      </c>
      <c r="BU654" s="79">
        <v>0</v>
      </c>
      <c r="BV654" s="79">
        <v>0</v>
      </c>
      <c r="BW654" s="79">
        <v>0</v>
      </c>
      <c r="BX654" s="79">
        <v>0</v>
      </c>
      <c r="BY654" s="79">
        <v>0</v>
      </c>
      <c r="BZ654" s="79">
        <v>0</v>
      </c>
      <c r="CA654" s="79">
        <v>0</v>
      </c>
      <c r="CB654" s="79">
        <v>0</v>
      </c>
      <c r="CC654" s="79">
        <v>0</v>
      </c>
      <c r="CD654" s="79">
        <v>0</v>
      </c>
      <c r="CE654" s="79">
        <v>0</v>
      </c>
      <c r="CF654" s="79">
        <v>0</v>
      </c>
      <c r="CG654" s="79">
        <v>0</v>
      </c>
      <c r="CH654" s="79">
        <v>0</v>
      </c>
      <c r="CI654" s="81">
        <f t="shared" si="62"/>
        <v>2</v>
      </c>
      <c r="CJ654" s="260">
        <f t="shared" si="61"/>
        <v>2</v>
      </c>
      <c r="CK654" s="260">
        <f t="shared" si="59"/>
        <v>2</v>
      </c>
      <c r="CL654" s="260">
        <f t="shared" si="60"/>
        <v>2</v>
      </c>
      <c r="CM654" s="83">
        <v>9</v>
      </c>
      <c r="CN654" s="254" t="s">
        <v>4965</v>
      </c>
      <c r="CO654" s="140" t="s">
        <v>4965</v>
      </c>
      <c r="CP654" s="258" t="s">
        <v>4965</v>
      </c>
      <c r="CQ654" s="86" t="s">
        <v>4965</v>
      </c>
      <c r="CR654" s="85" t="s">
        <v>4965</v>
      </c>
      <c r="CS654" s="85" t="s">
        <v>4965</v>
      </c>
      <c r="CT654" s="85" t="s">
        <v>4965</v>
      </c>
      <c r="CU654" s="86"/>
    </row>
    <row r="655" spans="1:99" s="363" customFormat="1" ht="12" customHeight="1" x14ac:dyDescent="0.2">
      <c r="A655" s="31" t="s">
        <v>1460</v>
      </c>
      <c r="B655" s="114" t="s">
        <v>2667</v>
      </c>
      <c r="C655" s="114" t="s">
        <v>1432</v>
      </c>
      <c r="D655" s="114" t="s">
        <v>1432</v>
      </c>
      <c r="E655" s="117" t="s">
        <v>1432</v>
      </c>
      <c r="F655" s="114" t="s">
        <v>2668</v>
      </c>
      <c r="G655" s="114" t="s">
        <v>195</v>
      </c>
      <c r="H655" s="114" t="s">
        <v>3875</v>
      </c>
      <c r="I655" s="114" t="s">
        <v>196</v>
      </c>
      <c r="J655" s="114">
        <v>528800</v>
      </c>
      <c r="K655" s="114">
        <v>173127</v>
      </c>
      <c r="L655" s="177" t="s">
        <v>3076</v>
      </c>
      <c r="M655" s="99" t="s">
        <v>1432</v>
      </c>
      <c r="N655" s="99" t="s">
        <v>1432</v>
      </c>
      <c r="O655" s="114">
        <v>0</v>
      </c>
      <c r="P655" s="114">
        <v>2</v>
      </c>
      <c r="Q655" s="115">
        <v>2</v>
      </c>
      <c r="R655" s="114" t="s">
        <v>1956</v>
      </c>
      <c r="S655" s="114" t="s">
        <v>1438</v>
      </c>
      <c r="T655" s="99" t="s">
        <v>3711</v>
      </c>
      <c r="U655" s="116">
        <v>41444</v>
      </c>
      <c r="V655" s="114" t="s">
        <v>1439</v>
      </c>
      <c r="W655" s="99" t="s">
        <v>1432</v>
      </c>
      <c r="X655" s="114" t="s">
        <v>1442</v>
      </c>
      <c r="Y655" s="114" t="s">
        <v>1443</v>
      </c>
      <c r="Z655" s="114" t="s">
        <v>1444</v>
      </c>
      <c r="AA655" s="114" t="s">
        <v>2713</v>
      </c>
      <c r="AB655" s="387">
        <v>5.0000000000000001E-3</v>
      </c>
      <c r="AC655" s="111" t="s">
        <v>1432</v>
      </c>
      <c r="AD655" s="112" t="s">
        <v>1432</v>
      </c>
      <c r="AE655" s="157" t="s">
        <v>3063</v>
      </c>
      <c r="AF655" s="117" t="s">
        <v>1445</v>
      </c>
      <c r="AG655" s="118"/>
      <c r="AH655" s="117">
        <v>0</v>
      </c>
      <c r="AI655" s="117">
        <v>0</v>
      </c>
      <c r="AJ655" s="117">
        <v>0</v>
      </c>
      <c r="AK655" s="117">
        <v>2</v>
      </c>
      <c r="AL655" s="117">
        <v>0</v>
      </c>
      <c r="AM655" s="117">
        <v>0</v>
      </c>
      <c r="AN655" s="117">
        <v>0</v>
      </c>
      <c r="AO655" s="117">
        <v>0</v>
      </c>
      <c r="AP655" s="117">
        <v>0</v>
      </c>
      <c r="AQ655" s="117">
        <v>0</v>
      </c>
      <c r="AR655" s="117">
        <v>2</v>
      </c>
      <c r="AS655" s="117">
        <v>0</v>
      </c>
      <c r="AT655" s="117">
        <v>0</v>
      </c>
      <c r="AU655" s="117">
        <v>0</v>
      </c>
      <c r="AV655" s="117">
        <v>0</v>
      </c>
      <c r="AW655" s="117">
        <v>0</v>
      </c>
      <c r="AX655" s="117">
        <v>0</v>
      </c>
      <c r="AY655" s="117">
        <v>0</v>
      </c>
      <c r="AZ655" s="117">
        <v>0</v>
      </c>
      <c r="BA655" s="117">
        <v>0</v>
      </c>
      <c r="BB655" s="117">
        <v>0</v>
      </c>
      <c r="BC655" s="117">
        <v>0</v>
      </c>
      <c r="BD655" s="117">
        <v>0</v>
      </c>
      <c r="BE655" s="117">
        <v>0</v>
      </c>
      <c r="BF655" s="117">
        <v>0</v>
      </c>
      <c r="BG655" s="117">
        <v>0</v>
      </c>
      <c r="BH655" s="117">
        <v>0</v>
      </c>
      <c r="BI655" s="117">
        <v>0</v>
      </c>
      <c r="BJ655" s="117">
        <v>0</v>
      </c>
      <c r="BK655" s="117">
        <v>0</v>
      </c>
      <c r="BL655" s="120" t="s">
        <v>4490</v>
      </c>
      <c r="BM655" s="98">
        <v>0</v>
      </c>
      <c r="BN655" s="79">
        <v>0</v>
      </c>
      <c r="BO655" s="241">
        <v>0.4</v>
      </c>
      <c r="BP655" s="133">
        <v>0.4</v>
      </c>
      <c r="BQ655" s="133">
        <v>0.4</v>
      </c>
      <c r="BR655" s="133">
        <v>0.4</v>
      </c>
      <c r="BS655" s="243">
        <v>0.4</v>
      </c>
      <c r="BT655" s="79">
        <v>0</v>
      </c>
      <c r="BU655" s="79">
        <v>0</v>
      </c>
      <c r="BV655" s="79">
        <v>0</v>
      </c>
      <c r="BW655" s="79">
        <v>0</v>
      </c>
      <c r="BX655" s="79">
        <v>0</v>
      </c>
      <c r="BY655" s="79">
        <v>0</v>
      </c>
      <c r="BZ655" s="79">
        <v>0</v>
      </c>
      <c r="CA655" s="79">
        <v>0</v>
      </c>
      <c r="CB655" s="79">
        <v>0</v>
      </c>
      <c r="CC655" s="79">
        <v>0</v>
      </c>
      <c r="CD655" s="79">
        <v>0</v>
      </c>
      <c r="CE655" s="79">
        <v>0</v>
      </c>
      <c r="CF655" s="79">
        <v>0</v>
      </c>
      <c r="CG655" s="79">
        <v>0</v>
      </c>
      <c r="CH655" s="79">
        <v>0</v>
      </c>
      <c r="CI655" s="81">
        <f t="shared" si="62"/>
        <v>2</v>
      </c>
      <c r="CJ655" s="260">
        <f t="shared" si="61"/>
        <v>2</v>
      </c>
      <c r="CK655" s="260">
        <f t="shared" si="59"/>
        <v>2</v>
      </c>
      <c r="CL655" s="260">
        <f t="shared" si="60"/>
        <v>2</v>
      </c>
      <c r="CM655" s="83">
        <v>4</v>
      </c>
      <c r="CN655" s="254" t="s">
        <v>4965</v>
      </c>
      <c r="CO655" s="140" t="s">
        <v>4965</v>
      </c>
      <c r="CP655" s="258" t="s">
        <v>4965</v>
      </c>
      <c r="CQ655" s="86" t="s">
        <v>4965</v>
      </c>
      <c r="CR655" s="85" t="s">
        <v>4965</v>
      </c>
      <c r="CS655" s="85" t="s">
        <v>4965</v>
      </c>
      <c r="CT655" s="85" t="s">
        <v>4965</v>
      </c>
      <c r="CU655" s="86"/>
    </row>
    <row r="656" spans="1:99" s="363" customFormat="1" ht="12" customHeight="1" x14ac:dyDescent="0.2">
      <c r="A656" s="31" t="s">
        <v>1460</v>
      </c>
      <c r="B656" s="114" t="s">
        <v>1958</v>
      </c>
      <c r="C656" s="114" t="s">
        <v>1432</v>
      </c>
      <c r="D656" s="114" t="s">
        <v>1432</v>
      </c>
      <c r="E656" s="117" t="s">
        <v>1959</v>
      </c>
      <c r="F656" s="114" t="s">
        <v>1432</v>
      </c>
      <c r="G656" s="114" t="s">
        <v>1960</v>
      </c>
      <c r="H656" s="114" t="s">
        <v>1885</v>
      </c>
      <c r="I656" s="114" t="s">
        <v>1961</v>
      </c>
      <c r="J656" s="114">
        <v>527203</v>
      </c>
      <c r="K656" s="114">
        <v>173937</v>
      </c>
      <c r="L656" s="177" t="s">
        <v>3089</v>
      </c>
      <c r="M656" s="99" t="s">
        <v>1432</v>
      </c>
      <c r="N656" s="99" t="s">
        <v>1432</v>
      </c>
      <c r="O656" s="114">
        <v>6</v>
      </c>
      <c r="P656" s="114">
        <v>3</v>
      </c>
      <c r="Q656" s="115">
        <v>-3</v>
      </c>
      <c r="R656" s="114" t="s">
        <v>3886</v>
      </c>
      <c r="S656" s="114" t="s">
        <v>1438</v>
      </c>
      <c r="T656" s="99" t="s">
        <v>2602</v>
      </c>
      <c r="U656" s="116">
        <v>41458</v>
      </c>
      <c r="V656" s="114" t="s">
        <v>1439</v>
      </c>
      <c r="W656" s="99" t="s">
        <v>1432</v>
      </c>
      <c r="X656" s="114" t="s">
        <v>1442</v>
      </c>
      <c r="Y656" s="114" t="s">
        <v>1443</v>
      </c>
      <c r="Z656" s="114" t="s">
        <v>1444</v>
      </c>
      <c r="AA656" s="114" t="s">
        <v>2713</v>
      </c>
      <c r="AB656" s="387">
        <v>1.4999999999999999E-2</v>
      </c>
      <c r="AC656" s="111" t="s">
        <v>1432</v>
      </c>
      <c r="AD656" s="112" t="s">
        <v>1432</v>
      </c>
      <c r="AE656" s="157" t="s">
        <v>3063</v>
      </c>
      <c r="AF656" s="117" t="s">
        <v>1445</v>
      </c>
      <c r="AG656" s="117">
        <v>0</v>
      </c>
      <c r="AH656" s="117">
        <v>0</v>
      </c>
      <c r="AI656" s="117">
        <v>0</v>
      </c>
      <c r="AJ656" s="117">
        <v>0</v>
      </c>
      <c r="AK656" s="117">
        <v>-1</v>
      </c>
      <c r="AL656" s="117">
        <v>-5</v>
      </c>
      <c r="AM656" s="117">
        <v>0</v>
      </c>
      <c r="AN656" s="117">
        <v>0</v>
      </c>
      <c r="AO656" s="117">
        <v>3</v>
      </c>
      <c r="AP656" s="117">
        <v>0</v>
      </c>
      <c r="AQ656" s="117">
        <v>0</v>
      </c>
      <c r="AR656" s="117">
        <v>-1</v>
      </c>
      <c r="AS656" s="117">
        <v>-5</v>
      </c>
      <c r="AT656" s="117">
        <v>0</v>
      </c>
      <c r="AU656" s="117">
        <v>0</v>
      </c>
      <c r="AV656" s="117">
        <v>0</v>
      </c>
      <c r="AW656" s="117">
        <v>0</v>
      </c>
      <c r="AX656" s="117">
        <v>0</v>
      </c>
      <c r="AY656" s="117">
        <v>0</v>
      </c>
      <c r="AZ656" s="117">
        <v>0</v>
      </c>
      <c r="BA656" s="117">
        <v>0</v>
      </c>
      <c r="BB656" s="117">
        <v>0</v>
      </c>
      <c r="BC656" s="117">
        <v>3</v>
      </c>
      <c r="BD656" s="117">
        <v>0</v>
      </c>
      <c r="BE656" s="117">
        <v>0</v>
      </c>
      <c r="BF656" s="117">
        <v>0</v>
      </c>
      <c r="BG656" s="117">
        <v>0</v>
      </c>
      <c r="BH656" s="117">
        <v>0</v>
      </c>
      <c r="BI656" s="117">
        <v>0</v>
      </c>
      <c r="BJ656" s="117">
        <v>0</v>
      </c>
      <c r="BK656" s="117">
        <v>0</v>
      </c>
      <c r="BL656" s="120" t="s">
        <v>4490</v>
      </c>
      <c r="BM656" s="98">
        <v>0</v>
      </c>
      <c r="BN656" s="79">
        <v>0</v>
      </c>
      <c r="BO656" s="241">
        <v>-0.75</v>
      </c>
      <c r="BP656" s="133">
        <v>-0.75</v>
      </c>
      <c r="BQ656" s="133">
        <v>-0.75</v>
      </c>
      <c r="BR656" s="133">
        <v>-0.75</v>
      </c>
      <c r="BS656" s="238">
        <v>0</v>
      </c>
      <c r="BT656" s="79">
        <v>0</v>
      </c>
      <c r="BU656" s="79">
        <v>0</v>
      </c>
      <c r="BV656" s="79">
        <v>0</v>
      </c>
      <c r="BW656" s="79">
        <v>0</v>
      </c>
      <c r="BX656" s="79">
        <v>0</v>
      </c>
      <c r="BY656" s="79">
        <v>0</v>
      </c>
      <c r="BZ656" s="79">
        <v>0</v>
      </c>
      <c r="CA656" s="79">
        <v>0</v>
      </c>
      <c r="CB656" s="79">
        <v>0</v>
      </c>
      <c r="CC656" s="79">
        <v>0</v>
      </c>
      <c r="CD656" s="79">
        <v>0</v>
      </c>
      <c r="CE656" s="79">
        <v>0</v>
      </c>
      <c r="CF656" s="79">
        <v>0</v>
      </c>
      <c r="CG656" s="79">
        <v>0</v>
      </c>
      <c r="CH656" s="79">
        <v>0</v>
      </c>
      <c r="CI656" s="81">
        <f t="shared" si="62"/>
        <v>-3</v>
      </c>
      <c r="CJ656" s="260">
        <f t="shared" si="61"/>
        <v>-3</v>
      </c>
      <c r="CK656" s="260">
        <f t="shared" si="59"/>
        <v>-3</v>
      </c>
      <c r="CL656" s="260">
        <f t="shared" si="60"/>
        <v>-3</v>
      </c>
      <c r="CM656" s="83">
        <v>4</v>
      </c>
      <c r="CN656" s="254" t="s">
        <v>4965</v>
      </c>
      <c r="CO656" s="140" t="s">
        <v>4965</v>
      </c>
      <c r="CP656" s="258" t="s">
        <v>4965</v>
      </c>
      <c r="CQ656" s="86" t="s">
        <v>4965</v>
      </c>
      <c r="CR656" s="85" t="s">
        <v>4965</v>
      </c>
      <c r="CS656" s="85" t="s">
        <v>4965</v>
      </c>
      <c r="CT656" s="85" t="s">
        <v>4965</v>
      </c>
      <c r="CU656" s="86"/>
    </row>
    <row r="657" spans="1:99" s="363" customFormat="1" ht="12" customHeight="1" x14ac:dyDescent="0.2">
      <c r="A657" s="31" t="s">
        <v>1460</v>
      </c>
      <c r="B657" s="114" t="s">
        <v>3888</v>
      </c>
      <c r="C657" s="114" t="s">
        <v>1432</v>
      </c>
      <c r="D657" s="114" t="s">
        <v>1432</v>
      </c>
      <c r="E657" s="117" t="s">
        <v>1432</v>
      </c>
      <c r="F657" s="114" t="s">
        <v>4868</v>
      </c>
      <c r="G657" s="114" t="s">
        <v>878</v>
      </c>
      <c r="H657" s="114" t="s">
        <v>3299</v>
      </c>
      <c r="I657" s="114" t="s">
        <v>3889</v>
      </c>
      <c r="J657" s="114">
        <v>529554</v>
      </c>
      <c r="K657" s="114">
        <v>176699</v>
      </c>
      <c r="L657" s="177" t="s">
        <v>3066</v>
      </c>
      <c r="M657" s="99" t="s">
        <v>1432</v>
      </c>
      <c r="N657" s="99" t="s">
        <v>1432</v>
      </c>
      <c r="O657" s="114">
        <v>0</v>
      </c>
      <c r="P657" s="114">
        <v>16</v>
      </c>
      <c r="Q657" s="115">
        <v>16</v>
      </c>
      <c r="R657" s="114" t="s">
        <v>4581</v>
      </c>
      <c r="S657" s="114" t="s">
        <v>1154</v>
      </c>
      <c r="T657" s="99" t="s">
        <v>4582</v>
      </c>
      <c r="U657" s="116">
        <v>41555</v>
      </c>
      <c r="V657" s="114" t="s">
        <v>1439</v>
      </c>
      <c r="W657" s="99" t="s">
        <v>1432</v>
      </c>
      <c r="X657" s="114" t="s">
        <v>1442</v>
      </c>
      <c r="Y657" s="114" t="s">
        <v>1443</v>
      </c>
      <c r="Z657" s="114" t="s">
        <v>1443</v>
      </c>
      <c r="AA657" s="114" t="s">
        <v>1444</v>
      </c>
      <c r="AB657" s="387">
        <v>2.1000000000000001E-2</v>
      </c>
      <c r="AC657" s="111" t="s">
        <v>1432</v>
      </c>
      <c r="AD657" s="112" t="s">
        <v>1432</v>
      </c>
      <c r="AE657" s="157" t="s">
        <v>3063</v>
      </c>
      <c r="AF657" s="117" t="s">
        <v>1445</v>
      </c>
      <c r="AG657" s="118"/>
      <c r="AH657" s="117">
        <v>16</v>
      </c>
      <c r="AI657" s="117">
        <v>16</v>
      </c>
      <c r="AJ657" s="117">
        <v>0</v>
      </c>
      <c r="AK657" s="117">
        <v>3</v>
      </c>
      <c r="AL657" s="117">
        <v>8</v>
      </c>
      <c r="AM657" s="117">
        <v>5</v>
      </c>
      <c r="AN657" s="117">
        <v>0</v>
      </c>
      <c r="AO657" s="117">
        <v>0</v>
      </c>
      <c r="AP657" s="117">
        <v>0</v>
      </c>
      <c r="AQ657" s="117">
        <v>0</v>
      </c>
      <c r="AR657" s="117">
        <v>3</v>
      </c>
      <c r="AS657" s="117">
        <v>8</v>
      </c>
      <c r="AT657" s="117">
        <v>5</v>
      </c>
      <c r="AU657" s="117">
        <v>0</v>
      </c>
      <c r="AV657" s="117">
        <v>0</v>
      </c>
      <c r="AW657" s="117">
        <v>0</v>
      </c>
      <c r="AX657" s="117">
        <v>0</v>
      </c>
      <c r="AY657" s="117">
        <v>0</v>
      </c>
      <c r="AZ657" s="117">
        <v>0</v>
      </c>
      <c r="BA657" s="117">
        <v>0</v>
      </c>
      <c r="BB657" s="117">
        <v>0</v>
      </c>
      <c r="BC657" s="117">
        <v>0</v>
      </c>
      <c r="BD657" s="117">
        <v>0</v>
      </c>
      <c r="BE657" s="117">
        <v>0</v>
      </c>
      <c r="BF657" s="117">
        <v>0</v>
      </c>
      <c r="BG657" s="117">
        <v>0</v>
      </c>
      <c r="BH657" s="117">
        <v>0</v>
      </c>
      <c r="BI657" s="117">
        <v>0</v>
      </c>
      <c r="BJ657" s="117">
        <v>0</v>
      </c>
      <c r="BK657" s="117">
        <v>0</v>
      </c>
      <c r="BL657" s="120" t="s">
        <v>4490</v>
      </c>
      <c r="BM657" s="98">
        <v>0</v>
      </c>
      <c r="BN657" s="79">
        <v>0</v>
      </c>
      <c r="BO657" s="246">
        <v>0</v>
      </c>
      <c r="BP657" s="113">
        <v>0</v>
      </c>
      <c r="BQ657" s="133">
        <f>Q657/3</f>
        <v>5.333333333333333</v>
      </c>
      <c r="BR657" s="133">
        <v>5.333333333333333</v>
      </c>
      <c r="BS657" s="243">
        <v>5.333333333333333</v>
      </c>
      <c r="BT657" s="79">
        <v>0</v>
      </c>
      <c r="BU657" s="79">
        <v>0</v>
      </c>
      <c r="BV657" s="79">
        <v>0</v>
      </c>
      <c r="BW657" s="79">
        <v>0</v>
      </c>
      <c r="BX657" s="79">
        <v>0</v>
      </c>
      <c r="BY657" s="79">
        <v>0</v>
      </c>
      <c r="BZ657" s="79">
        <v>0</v>
      </c>
      <c r="CA657" s="79">
        <v>0</v>
      </c>
      <c r="CB657" s="79">
        <v>0</v>
      </c>
      <c r="CC657" s="79">
        <v>0</v>
      </c>
      <c r="CD657" s="79">
        <v>0</v>
      </c>
      <c r="CE657" s="79">
        <v>0</v>
      </c>
      <c r="CF657" s="79">
        <v>0</v>
      </c>
      <c r="CG657" s="79">
        <v>0</v>
      </c>
      <c r="CH657" s="79">
        <v>0</v>
      </c>
      <c r="CI657" s="81">
        <f t="shared" si="62"/>
        <v>16</v>
      </c>
      <c r="CJ657" s="260">
        <f t="shared" si="61"/>
        <v>16</v>
      </c>
      <c r="CK657" s="260">
        <f t="shared" si="59"/>
        <v>16</v>
      </c>
      <c r="CL657" s="260">
        <f t="shared" si="60"/>
        <v>16</v>
      </c>
      <c r="CM657" s="83">
        <v>5</v>
      </c>
      <c r="CN657" s="254" t="s">
        <v>4965</v>
      </c>
      <c r="CO657" s="140" t="s">
        <v>4965</v>
      </c>
      <c r="CP657" s="126" t="s">
        <v>1938</v>
      </c>
      <c r="CQ657" s="86" t="s">
        <v>4965</v>
      </c>
      <c r="CR657" s="85" t="s">
        <v>4965</v>
      </c>
      <c r="CS657" s="85" t="s">
        <v>4965</v>
      </c>
      <c r="CT657" s="85" t="s">
        <v>4965</v>
      </c>
      <c r="CU657" s="86"/>
    </row>
    <row r="658" spans="1:99" s="363" customFormat="1" ht="12" customHeight="1" x14ac:dyDescent="0.2">
      <c r="A658" s="31" t="s">
        <v>1460</v>
      </c>
      <c r="B658" s="114" t="s">
        <v>4584</v>
      </c>
      <c r="C658" s="114" t="s">
        <v>1432</v>
      </c>
      <c r="D658" s="114" t="s">
        <v>1432</v>
      </c>
      <c r="E658" s="117" t="s">
        <v>4585</v>
      </c>
      <c r="F658" s="114" t="s">
        <v>1432</v>
      </c>
      <c r="G658" s="114" t="s">
        <v>4586</v>
      </c>
      <c r="H658" s="114" t="s">
        <v>1435</v>
      </c>
      <c r="I658" s="114" t="s">
        <v>4587</v>
      </c>
      <c r="J658" s="114">
        <v>526417</v>
      </c>
      <c r="K658" s="114">
        <v>172043</v>
      </c>
      <c r="L658" s="177" t="s">
        <v>3078</v>
      </c>
      <c r="M658" s="99" t="s">
        <v>1432</v>
      </c>
      <c r="N658" s="99" t="s">
        <v>1432</v>
      </c>
      <c r="O658" s="114">
        <v>0</v>
      </c>
      <c r="P658" s="114">
        <v>1</v>
      </c>
      <c r="Q658" s="115">
        <v>1</v>
      </c>
      <c r="R658" s="114" t="s">
        <v>4588</v>
      </c>
      <c r="S658" s="114" t="s">
        <v>1438</v>
      </c>
      <c r="T658" s="99" t="s">
        <v>4589</v>
      </c>
      <c r="U658" s="116">
        <v>41493</v>
      </c>
      <c r="V658" s="114" t="s">
        <v>1439</v>
      </c>
      <c r="W658" s="99" t="s">
        <v>1432</v>
      </c>
      <c r="X658" s="114" t="s">
        <v>1442</v>
      </c>
      <c r="Y658" s="114" t="s">
        <v>1443</v>
      </c>
      <c r="Z658" s="114" t="s">
        <v>1444</v>
      </c>
      <c r="AA658" s="114" t="s">
        <v>2713</v>
      </c>
      <c r="AB658" s="387">
        <v>2.3E-2</v>
      </c>
      <c r="AC658" s="111" t="s">
        <v>1432</v>
      </c>
      <c r="AD658" s="112" t="s">
        <v>1432</v>
      </c>
      <c r="AE658" s="157" t="s">
        <v>3063</v>
      </c>
      <c r="AF658" s="117" t="s">
        <v>1445</v>
      </c>
      <c r="AG658" s="118"/>
      <c r="AH658" s="117">
        <v>0</v>
      </c>
      <c r="AI658" s="117">
        <v>0</v>
      </c>
      <c r="AJ658" s="117">
        <v>0</v>
      </c>
      <c r="AK658" s="117">
        <v>0</v>
      </c>
      <c r="AL658" s="117">
        <v>0</v>
      </c>
      <c r="AM658" s="117">
        <v>1</v>
      </c>
      <c r="AN658" s="117">
        <v>0</v>
      </c>
      <c r="AO658" s="117">
        <v>0</v>
      </c>
      <c r="AP658" s="117">
        <v>0</v>
      </c>
      <c r="AQ658" s="117">
        <v>0</v>
      </c>
      <c r="AR658" s="117">
        <v>0</v>
      </c>
      <c r="AS658" s="117">
        <v>0</v>
      </c>
      <c r="AT658" s="117">
        <v>0</v>
      </c>
      <c r="AU658" s="117">
        <v>0</v>
      </c>
      <c r="AV658" s="117">
        <v>0</v>
      </c>
      <c r="AW658" s="117">
        <v>0</v>
      </c>
      <c r="AX658" s="117">
        <v>0</v>
      </c>
      <c r="AY658" s="117">
        <v>0</v>
      </c>
      <c r="AZ658" s="117">
        <v>0</v>
      </c>
      <c r="BA658" s="117">
        <v>1</v>
      </c>
      <c r="BB658" s="117">
        <v>0</v>
      </c>
      <c r="BC658" s="117">
        <v>0</v>
      </c>
      <c r="BD658" s="117">
        <v>0</v>
      </c>
      <c r="BE658" s="117">
        <v>0</v>
      </c>
      <c r="BF658" s="117">
        <v>0</v>
      </c>
      <c r="BG658" s="117">
        <v>0</v>
      </c>
      <c r="BH658" s="117">
        <v>0</v>
      </c>
      <c r="BI658" s="117">
        <v>0</v>
      </c>
      <c r="BJ658" s="117">
        <v>0</v>
      </c>
      <c r="BK658" s="117">
        <v>0</v>
      </c>
      <c r="BL658" s="120" t="s">
        <v>4490</v>
      </c>
      <c r="BM658" s="98">
        <v>0</v>
      </c>
      <c r="BN658" s="79">
        <v>0</v>
      </c>
      <c r="BO658" s="241">
        <v>0.2</v>
      </c>
      <c r="BP658" s="133">
        <v>0.2</v>
      </c>
      <c r="BQ658" s="133">
        <v>0.2</v>
      </c>
      <c r="BR658" s="133">
        <v>0.2</v>
      </c>
      <c r="BS658" s="243">
        <v>0.2</v>
      </c>
      <c r="BT658" s="79">
        <v>0</v>
      </c>
      <c r="BU658" s="79">
        <v>0</v>
      </c>
      <c r="BV658" s="79">
        <v>0</v>
      </c>
      <c r="BW658" s="79">
        <v>0</v>
      </c>
      <c r="BX658" s="79">
        <v>0</v>
      </c>
      <c r="BY658" s="79">
        <v>0</v>
      </c>
      <c r="BZ658" s="79">
        <v>0</v>
      </c>
      <c r="CA658" s="79">
        <v>0</v>
      </c>
      <c r="CB658" s="79">
        <v>0</v>
      </c>
      <c r="CC658" s="79">
        <v>0</v>
      </c>
      <c r="CD658" s="79">
        <v>0</v>
      </c>
      <c r="CE658" s="79">
        <v>0</v>
      </c>
      <c r="CF658" s="79">
        <v>0</v>
      </c>
      <c r="CG658" s="79">
        <v>0</v>
      </c>
      <c r="CH658" s="79">
        <v>0</v>
      </c>
      <c r="CI658" s="81">
        <f t="shared" si="62"/>
        <v>1</v>
      </c>
      <c r="CJ658" s="260">
        <f t="shared" si="61"/>
        <v>1</v>
      </c>
      <c r="CK658" s="260">
        <f t="shared" si="59"/>
        <v>1</v>
      </c>
      <c r="CL658" s="260">
        <f t="shared" si="60"/>
        <v>1</v>
      </c>
      <c r="CM658" s="83">
        <v>4</v>
      </c>
      <c r="CN658" s="254" t="s">
        <v>4965</v>
      </c>
      <c r="CO658" s="140" t="s">
        <v>4965</v>
      </c>
      <c r="CP658" s="258" t="s">
        <v>4965</v>
      </c>
      <c r="CQ658" s="86" t="s">
        <v>4965</v>
      </c>
      <c r="CR658" s="85" t="s">
        <v>4965</v>
      </c>
      <c r="CS658" s="85" t="s">
        <v>4965</v>
      </c>
      <c r="CT658" s="85" t="s">
        <v>4965</v>
      </c>
      <c r="CU658" s="86"/>
    </row>
    <row r="659" spans="1:99" s="363" customFormat="1" ht="12" customHeight="1" x14ac:dyDescent="0.2">
      <c r="A659" s="31" t="s">
        <v>1460</v>
      </c>
      <c r="B659" s="114" t="s">
        <v>4591</v>
      </c>
      <c r="C659" s="114" t="s">
        <v>1432</v>
      </c>
      <c r="D659" s="114" t="s">
        <v>1432</v>
      </c>
      <c r="E659" s="117" t="s">
        <v>1432</v>
      </c>
      <c r="F659" s="114" t="s">
        <v>2545</v>
      </c>
      <c r="G659" s="114" t="s">
        <v>4592</v>
      </c>
      <c r="H659" s="114" t="s">
        <v>1458</v>
      </c>
      <c r="I659" s="114" t="s">
        <v>4593</v>
      </c>
      <c r="J659" s="114">
        <v>523699</v>
      </c>
      <c r="K659" s="114">
        <v>174885</v>
      </c>
      <c r="L659" s="177" t="s">
        <v>3079</v>
      </c>
      <c r="M659" s="99" t="s">
        <v>1432</v>
      </c>
      <c r="N659" s="99" t="s">
        <v>1432</v>
      </c>
      <c r="O659" s="114">
        <v>0</v>
      </c>
      <c r="P659" s="114">
        <v>3</v>
      </c>
      <c r="Q659" s="115">
        <v>3</v>
      </c>
      <c r="R659" s="114" t="s">
        <v>2567</v>
      </c>
      <c r="S659" s="114" t="s">
        <v>1438</v>
      </c>
      <c r="T659" s="99" t="s">
        <v>2568</v>
      </c>
      <c r="U659" s="116">
        <v>41493</v>
      </c>
      <c r="V659" s="114" t="s">
        <v>1439</v>
      </c>
      <c r="W659" s="99" t="s">
        <v>1432</v>
      </c>
      <c r="X659" s="114" t="s">
        <v>1442</v>
      </c>
      <c r="Y659" s="114" t="s">
        <v>4694</v>
      </c>
      <c r="Z659" s="114" t="s">
        <v>1444</v>
      </c>
      <c r="AA659" s="114" t="s">
        <v>2713</v>
      </c>
      <c r="AB659" s="387">
        <v>7.1999999999999995E-2</v>
      </c>
      <c r="AC659" s="111" t="s">
        <v>1432</v>
      </c>
      <c r="AD659" s="112" t="s">
        <v>1432</v>
      </c>
      <c r="AE659" s="157" t="s">
        <v>3063</v>
      </c>
      <c r="AF659" s="117" t="s">
        <v>1445</v>
      </c>
      <c r="AG659" s="118"/>
      <c r="AH659" s="117">
        <v>0</v>
      </c>
      <c r="AI659" s="117">
        <v>0</v>
      </c>
      <c r="AJ659" s="117">
        <v>1</v>
      </c>
      <c r="AK659" s="117">
        <v>2</v>
      </c>
      <c r="AL659" s="117">
        <v>0</v>
      </c>
      <c r="AM659" s="117">
        <v>0</v>
      </c>
      <c r="AN659" s="117">
        <v>0</v>
      </c>
      <c r="AO659" s="117">
        <v>0</v>
      </c>
      <c r="AP659" s="117">
        <v>0</v>
      </c>
      <c r="AQ659" s="117">
        <v>1</v>
      </c>
      <c r="AR659" s="117">
        <v>2</v>
      </c>
      <c r="AS659" s="117">
        <v>0</v>
      </c>
      <c r="AT659" s="117">
        <v>0</v>
      </c>
      <c r="AU659" s="117">
        <v>0</v>
      </c>
      <c r="AV659" s="117">
        <v>0</v>
      </c>
      <c r="AW659" s="117">
        <v>0</v>
      </c>
      <c r="AX659" s="117">
        <v>0</v>
      </c>
      <c r="AY659" s="117">
        <v>0</v>
      </c>
      <c r="AZ659" s="117">
        <v>0</v>
      </c>
      <c r="BA659" s="117">
        <v>0</v>
      </c>
      <c r="BB659" s="117">
        <v>0</v>
      </c>
      <c r="BC659" s="117">
        <v>0</v>
      </c>
      <c r="BD659" s="117">
        <v>0</v>
      </c>
      <c r="BE659" s="117">
        <v>0</v>
      </c>
      <c r="BF659" s="117">
        <v>0</v>
      </c>
      <c r="BG659" s="117">
        <v>0</v>
      </c>
      <c r="BH659" s="117">
        <v>0</v>
      </c>
      <c r="BI659" s="117">
        <v>0</v>
      </c>
      <c r="BJ659" s="117">
        <v>0</v>
      </c>
      <c r="BK659" s="117">
        <v>0</v>
      </c>
      <c r="BL659" s="120" t="s">
        <v>4490</v>
      </c>
      <c r="BM659" s="98">
        <v>0</v>
      </c>
      <c r="BN659" s="79">
        <v>0</v>
      </c>
      <c r="BO659" s="241">
        <v>0.75</v>
      </c>
      <c r="BP659" s="133">
        <v>0.75</v>
      </c>
      <c r="BQ659" s="133">
        <v>0.75</v>
      </c>
      <c r="BR659" s="133">
        <v>0.75</v>
      </c>
      <c r="BS659" s="243">
        <v>0</v>
      </c>
      <c r="BT659" s="79">
        <v>0</v>
      </c>
      <c r="BU659" s="79">
        <v>0</v>
      </c>
      <c r="BV659" s="79">
        <v>0</v>
      </c>
      <c r="BW659" s="79">
        <v>0</v>
      </c>
      <c r="BX659" s="79">
        <v>0</v>
      </c>
      <c r="BY659" s="79">
        <v>0</v>
      </c>
      <c r="BZ659" s="79">
        <v>0</v>
      </c>
      <c r="CA659" s="79">
        <v>0</v>
      </c>
      <c r="CB659" s="79">
        <v>0</v>
      </c>
      <c r="CC659" s="79">
        <v>0</v>
      </c>
      <c r="CD659" s="79">
        <v>0</v>
      </c>
      <c r="CE659" s="79">
        <v>0</v>
      </c>
      <c r="CF659" s="79">
        <v>0</v>
      </c>
      <c r="CG659" s="79">
        <v>0</v>
      </c>
      <c r="CH659" s="79">
        <v>0</v>
      </c>
      <c r="CI659" s="81">
        <f t="shared" si="62"/>
        <v>3</v>
      </c>
      <c r="CJ659" s="260">
        <f t="shared" si="61"/>
        <v>3</v>
      </c>
      <c r="CK659" s="260">
        <f t="shared" si="59"/>
        <v>3</v>
      </c>
      <c r="CL659" s="260">
        <f t="shared" si="60"/>
        <v>3</v>
      </c>
      <c r="CM659" s="83">
        <v>4</v>
      </c>
      <c r="CN659" s="254" t="s">
        <v>4965</v>
      </c>
      <c r="CO659" s="140" t="s">
        <v>4965</v>
      </c>
      <c r="CP659" s="258" t="s">
        <v>4965</v>
      </c>
      <c r="CQ659" s="86" t="s">
        <v>4965</v>
      </c>
      <c r="CR659" s="85" t="s">
        <v>4965</v>
      </c>
      <c r="CS659" s="85" t="s">
        <v>4965</v>
      </c>
      <c r="CT659" s="85" t="s">
        <v>4965</v>
      </c>
      <c r="CU659" s="86"/>
    </row>
    <row r="660" spans="1:99" s="363" customFormat="1" ht="12" customHeight="1" x14ac:dyDescent="0.2">
      <c r="A660" s="31" t="s">
        <v>1460</v>
      </c>
      <c r="B660" s="114" t="s">
        <v>2569</v>
      </c>
      <c r="C660" s="114" t="s">
        <v>1432</v>
      </c>
      <c r="D660" s="114" t="s">
        <v>1432</v>
      </c>
      <c r="E660" s="117" t="s">
        <v>1432</v>
      </c>
      <c r="F660" s="114" t="s">
        <v>1132</v>
      </c>
      <c r="G660" s="114" t="s">
        <v>5039</v>
      </c>
      <c r="H660" s="114" t="s">
        <v>3299</v>
      </c>
      <c r="I660" s="114" t="s">
        <v>2570</v>
      </c>
      <c r="J660" s="114">
        <v>528623</v>
      </c>
      <c r="K660" s="114">
        <v>176042</v>
      </c>
      <c r="L660" s="177" t="s">
        <v>3066</v>
      </c>
      <c r="M660" s="99" t="s">
        <v>1432</v>
      </c>
      <c r="N660" s="99" t="s">
        <v>1432</v>
      </c>
      <c r="O660" s="114">
        <v>0</v>
      </c>
      <c r="P660" s="114">
        <v>4</v>
      </c>
      <c r="Q660" s="115">
        <v>4</v>
      </c>
      <c r="R660" s="114" t="s">
        <v>2571</v>
      </c>
      <c r="S660" s="114" t="s">
        <v>1438</v>
      </c>
      <c r="T660" s="99" t="s">
        <v>1495</v>
      </c>
      <c r="U660" s="116">
        <v>41463</v>
      </c>
      <c r="V660" s="114" t="s">
        <v>1439</v>
      </c>
      <c r="W660" s="99" t="s">
        <v>1432</v>
      </c>
      <c r="X660" s="114" t="s">
        <v>1442</v>
      </c>
      <c r="Y660" s="114" t="s">
        <v>4694</v>
      </c>
      <c r="Z660" s="114" t="s">
        <v>1444</v>
      </c>
      <c r="AA660" s="114" t="s">
        <v>2713</v>
      </c>
      <c r="AB660" s="387">
        <v>0.02</v>
      </c>
      <c r="AC660" s="111" t="s">
        <v>1432</v>
      </c>
      <c r="AD660" s="112" t="s">
        <v>1432</v>
      </c>
      <c r="AE660" s="157" t="s">
        <v>3063</v>
      </c>
      <c r="AF660" s="117" t="s">
        <v>1445</v>
      </c>
      <c r="AG660" s="117">
        <v>0</v>
      </c>
      <c r="AH660" s="117">
        <v>0</v>
      </c>
      <c r="AI660" s="117">
        <v>0</v>
      </c>
      <c r="AJ660" s="117">
        <v>0</v>
      </c>
      <c r="AK660" s="117">
        <v>0</v>
      </c>
      <c r="AL660" s="117">
        <v>2</v>
      </c>
      <c r="AM660" s="117">
        <v>2</v>
      </c>
      <c r="AN660" s="117">
        <v>0</v>
      </c>
      <c r="AO660" s="117">
        <v>0</v>
      </c>
      <c r="AP660" s="117">
        <v>0</v>
      </c>
      <c r="AQ660" s="117">
        <v>0</v>
      </c>
      <c r="AR660" s="117">
        <v>0</v>
      </c>
      <c r="AS660" s="117">
        <v>2</v>
      </c>
      <c r="AT660" s="117">
        <v>2</v>
      </c>
      <c r="AU660" s="117">
        <v>0</v>
      </c>
      <c r="AV660" s="117">
        <v>0</v>
      </c>
      <c r="AW660" s="117">
        <v>0</v>
      </c>
      <c r="AX660" s="117">
        <v>0</v>
      </c>
      <c r="AY660" s="117">
        <v>0</v>
      </c>
      <c r="AZ660" s="117">
        <v>0</v>
      </c>
      <c r="BA660" s="117">
        <v>0</v>
      </c>
      <c r="BB660" s="117">
        <v>0</v>
      </c>
      <c r="BC660" s="117">
        <v>0</v>
      </c>
      <c r="BD660" s="117">
        <v>0</v>
      </c>
      <c r="BE660" s="117">
        <v>0</v>
      </c>
      <c r="BF660" s="117">
        <v>0</v>
      </c>
      <c r="BG660" s="117">
        <v>0</v>
      </c>
      <c r="BH660" s="117">
        <v>0</v>
      </c>
      <c r="BI660" s="117">
        <v>0</v>
      </c>
      <c r="BJ660" s="117">
        <v>0</v>
      </c>
      <c r="BK660" s="117">
        <v>0</v>
      </c>
      <c r="BL660" s="120" t="s">
        <v>4490</v>
      </c>
      <c r="BM660" s="98">
        <v>0</v>
      </c>
      <c r="BN660" s="79">
        <v>0</v>
      </c>
      <c r="BO660" s="241">
        <v>0.8</v>
      </c>
      <c r="BP660" s="133">
        <v>0.8</v>
      </c>
      <c r="BQ660" s="133">
        <v>0.8</v>
      </c>
      <c r="BR660" s="133">
        <v>0.8</v>
      </c>
      <c r="BS660" s="243">
        <v>0.8</v>
      </c>
      <c r="BT660" s="79">
        <v>0</v>
      </c>
      <c r="BU660" s="79">
        <v>0</v>
      </c>
      <c r="BV660" s="79">
        <v>0</v>
      </c>
      <c r="BW660" s="79">
        <v>0</v>
      </c>
      <c r="BX660" s="79">
        <v>0</v>
      </c>
      <c r="BY660" s="79">
        <v>0</v>
      </c>
      <c r="BZ660" s="79">
        <v>0</v>
      </c>
      <c r="CA660" s="79">
        <v>0</v>
      </c>
      <c r="CB660" s="79">
        <v>0</v>
      </c>
      <c r="CC660" s="79">
        <v>0</v>
      </c>
      <c r="CD660" s="79">
        <v>0</v>
      </c>
      <c r="CE660" s="79">
        <v>0</v>
      </c>
      <c r="CF660" s="79">
        <v>0</v>
      </c>
      <c r="CG660" s="79">
        <v>0</v>
      </c>
      <c r="CH660" s="79">
        <v>0</v>
      </c>
      <c r="CI660" s="81">
        <f t="shared" si="62"/>
        <v>4</v>
      </c>
      <c r="CJ660" s="260">
        <f t="shared" si="61"/>
        <v>4</v>
      </c>
      <c r="CK660" s="260">
        <f t="shared" si="59"/>
        <v>4</v>
      </c>
      <c r="CL660" s="260">
        <f t="shared" si="60"/>
        <v>4</v>
      </c>
      <c r="CM660" s="83">
        <v>4</v>
      </c>
      <c r="CN660" s="254" t="s">
        <v>4965</v>
      </c>
      <c r="CO660" s="140" t="s">
        <v>4965</v>
      </c>
      <c r="CP660" s="258" t="s">
        <v>4965</v>
      </c>
      <c r="CQ660" s="86" t="s">
        <v>4965</v>
      </c>
      <c r="CR660" s="85" t="s">
        <v>4965</v>
      </c>
      <c r="CS660" s="85" t="s">
        <v>4965</v>
      </c>
      <c r="CT660" s="85" t="s">
        <v>4965</v>
      </c>
      <c r="CU660" s="86"/>
    </row>
    <row r="661" spans="1:99" s="363" customFormat="1" ht="12" customHeight="1" x14ac:dyDescent="0.2">
      <c r="A661" s="31" t="s">
        <v>1460</v>
      </c>
      <c r="B661" s="114" t="s">
        <v>2572</v>
      </c>
      <c r="C661" s="114" t="s">
        <v>1432</v>
      </c>
      <c r="D661" s="114" t="s">
        <v>1432</v>
      </c>
      <c r="E661" s="117" t="s">
        <v>1432</v>
      </c>
      <c r="F661" s="114" t="s">
        <v>2573</v>
      </c>
      <c r="G661" s="114" t="s">
        <v>2716</v>
      </c>
      <c r="H661" s="114" t="s">
        <v>2717</v>
      </c>
      <c r="I661" s="114" t="s">
        <v>2574</v>
      </c>
      <c r="J661" s="114">
        <v>528080</v>
      </c>
      <c r="K661" s="114">
        <v>175620</v>
      </c>
      <c r="L661" s="177" t="s">
        <v>3085</v>
      </c>
      <c r="M661" s="99" t="s">
        <v>1432</v>
      </c>
      <c r="N661" s="99" t="s">
        <v>1432</v>
      </c>
      <c r="O661" s="114">
        <v>1</v>
      </c>
      <c r="P661" s="114">
        <v>2</v>
      </c>
      <c r="Q661" s="115">
        <v>1</v>
      </c>
      <c r="R661" s="114" t="s">
        <v>2575</v>
      </c>
      <c r="S661" s="114" t="s">
        <v>1438</v>
      </c>
      <c r="T661" s="99" t="s">
        <v>1495</v>
      </c>
      <c r="U661" s="116">
        <v>41479</v>
      </c>
      <c r="V661" s="114" t="s">
        <v>1439</v>
      </c>
      <c r="W661" s="99" t="s">
        <v>1432</v>
      </c>
      <c r="X661" s="114" t="s">
        <v>1442</v>
      </c>
      <c r="Y661" s="114" t="s">
        <v>1453</v>
      </c>
      <c r="Z661" s="114" t="s">
        <v>1444</v>
      </c>
      <c r="AA661" s="114" t="s">
        <v>2723</v>
      </c>
      <c r="AB661" s="387">
        <v>0.01</v>
      </c>
      <c r="AC661" s="111" t="s">
        <v>1432</v>
      </c>
      <c r="AD661" s="112" t="s">
        <v>1432</v>
      </c>
      <c r="AE661" s="157" t="s">
        <v>3063</v>
      </c>
      <c r="AF661" s="117" t="s">
        <v>1445</v>
      </c>
      <c r="AG661" s="117">
        <v>0</v>
      </c>
      <c r="AH661" s="117">
        <v>0</v>
      </c>
      <c r="AI661" s="117">
        <v>0</v>
      </c>
      <c r="AJ661" s="117">
        <v>0</v>
      </c>
      <c r="AK661" s="117">
        <v>0</v>
      </c>
      <c r="AL661" s="117">
        <v>2</v>
      </c>
      <c r="AM661" s="117">
        <v>0</v>
      </c>
      <c r="AN661" s="117">
        <v>-1</v>
      </c>
      <c r="AO661" s="117">
        <v>0</v>
      </c>
      <c r="AP661" s="117">
        <v>0</v>
      </c>
      <c r="AQ661" s="117">
        <v>0</v>
      </c>
      <c r="AR661" s="117">
        <v>0</v>
      </c>
      <c r="AS661" s="117">
        <v>2</v>
      </c>
      <c r="AT661" s="117">
        <v>0</v>
      </c>
      <c r="AU661" s="117">
        <v>-1</v>
      </c>
      <c r="AV661" s="117">
        <v>0</v>
      </c>
      <c r="AW661" s="117">
        <v>0</v>
      </c>
      <c r="AX661" s="117">
        <v>0</v>
      </c>
      <c r="AY661" s="117">
        <v>0</v>
      </c>
      <c r="AZ661" s="117">
        <v>0</v>
      </c>
      <c r="BA661" s="117">
        <v>0</v>
      </c>
      <c r="BB661" s="117">
        <v>0</v>
      </c>
      <c r="BC661" s="117">
        <v>0</v>
      </c>
      <c r="BD661" s="117">
        <v>0</v>
      </c>
      <c r="BE661" s="117">
        <v>0</v>
      </c>
      <c r="BF661" s="117">
        <v>0</v>
      </c>
      <c r="BG661" s="117">
        <v>0</v>
      </c>
      <c r="BH661" s="117">
        <v>0</v>
      </c>
      <c r="BI661" s="117">
        <v>0</v>
      </c>
      <c r="BJ661" s="117">
        <v>0</v>
      </c>
      <c r="BK661" s="117">
        <v>0</v>
      </c>
      <c r="BL661" s="120" t="s">
        <v>4490</v>
      </c>
      <c r="BM661" s="98">
        <v>0</v>
      </c>
      <c r="BN661" s="79">
        <v>0</v>
      </c>
      <c r="BO661" s="241">
        <v>0.25</v>
      </c>
      <c r="BP661" s="133">
        <v>0.25</v>
      </c>
      <c r="BQ661" s="133">
        <v>0.25</v>
      </c>
      <c r="BR661" s="133">
        <v>0.25</v>
      </c>
      <c r="BS661" s="238">
        <v>0</v>
      </c>
      <c r="BT661" s="79">
        <v>0</v>
      </c>
      <c r="BU661" s="79">
        <v>0</v>
      </c>
      <c r="BV661" s="79">
        <v>0</v>
      </c>
      <c r="BW661" s="79">
        <v>0</v>
      </c>
      <c r="BX661" s="79">
        <v>0</v>
      </c>
      <c r="BY661" s="79">
        <v>0</v>
      </c>
      <c r="BZ661" s="79">
        <v>0</v>
      </c>
      <c r="CA661" s="79">
        <v>0</v>
      </c>
      <c r="CB661" s="79">
        <v>0</v>
      </c>
      <c r="CC661" s="79">
        <v>0</v>
      </c>
      <c r="CD661" s="79">
        <v>0</v>
      </c>
      <c r="CE661" s="79">
        <v>0</v>
      </c>
      <c r="CF661" s="79">
        <v>0</v>
      </c>
      <c r="CG661" s="79">
        <v>0</v>
      </c>
      <c r="CH661" s="79">
        <v>0</v>
      </c>
      <c r="CI661" s="81">
        <f t="shared" si="62"/>
        <v>1</v>
      </c>
      <c r="CJ661" s="260">
        <f t="shared" si="61"/>
        <v>1</v>
      </c>
      <c r="CK661" s="260">
        <f t="shared" si="59"/>
        <v>1</v>
      </c>
      <c r="CL661" s="260">
        <f t="shared" si="60"/>
        <v>1</v>
      </c>
      <c r="CM661" s="83">
        <v>9</v>
      </c>
      <c r="CN661" s="254" t="s">
        <v>4965</v>
      </c>
      <c r="CO661" s="140" t="s">
        <v>4965</v>
      </c>
      <c r="CP661" s="258" t="s">
        <v>4965</v>
      </c>
      <c r="CQ661" s="86" t="s">
        <v>4965</v>
      </c>
      <c r="CR661" s="85" t="s">
        <v>4965</v>
      </c>
      <c r="CS661" s="85" t="s">
        <v>4965</v>
      </c>
      <c r="CT661" s="85" t="s">
        <v>4965</v>
      </c>
      <c r="CU661" s="86"/>
    </row>
    <row r="662" spans="1:99" s="363" customFormat="1" ht="12" customHeight="1" x14ac:dyDescent="0.2">
      <c r="A662" s="31" t="s">
        <v>1460</v>
      </c>
      <c r="B662" s="114" t="s">
        <v>2577</v>
      </c>
      <c r="C662" s="114" t="s">
        <v>1432</v>
      </c>
      <c r="D662" s="114" t="s">
        <v>1432</v>
      </c>
      <c r="E662" s="117" t="s">
        <v>1432</v>
      </c>
      <c r="F662" s="114" t="s">
        <v>4808</v>
      </c>
      <c r="G662" s="114" t="s">
        <v>250</v>
      </c>
      <c r="H662" s="114" t="s">
        <v>3875</v>
      </c>
      <c r="I662" s="114" t="s">
        <v>2578</v>
      </c>
      <c r="J662" s="114">
        <v>527898</v>
      </c>
      <c r="K662" s="114">
        <v>173480</v>
      </c>
      <c r="L662" s="177" t="s">
        <v>3083</v>
      </c>
      <c r="M662" s="99" t="s">
        <v>1432</v>
      </c>
      <c r="N662" s="99" t="s">
        <v>1432</v>
      </c>
      <c r="O662" s="114">
        <v>2</v>
      </c>
      <c r="P662" s="114">
        <v>1</v>
      </c>
      <c r="Q662" s="115">
        <v>-1</v>
      </c>
      <c r="R662" s="114" t="s">
        <v>2579</v>
      </c>
      <c r="S662" s="114" t="s">
        <v>1438</v>
      </c>
      <c r="T662" s="99" t="s">
        <v>2580</v>
      </c>
      <c r="U662" s="116">
        <v>41432</v>
      </c>
      <c r="V662" s="114" t="s">
        <v>1439</v>
      </c>
      <c r="W662" s="99" t="s">
        <v>1432</v>
      </c>
      <c r="X662" s="114" t="s">
        <v>1442</v>
      </c>
      <c r="Y662" s="114" t="s">
        <v>1453</v>
      </c>
      <c r="Z662" s="114" t="s">
        <v>1444</v>
      </c>
      <c r="AA662" s="114" t="s">
        <v>4207</v>
      </c>
      <c r="AB662" s="387">
        <v>1.2999999999999999E-2</v>
      </c>
      <c r="AC662" s="111" t="s">
        <v>1432</v>
      </c>
      <c r="AD662" s="112" t="s">
        <v>1432</v>
      </c>
      <c r="AE662" s="157" t="s">
        <v>3063</v>
      </c>
      <c r="AF662" s="117" t="s">
        <v>1445</v>
      </c>
      <c r="AG662" s="117">
        <v>0</v>
      </c>
      <c r="AH662" s="117">
        <v>0</v>
      </c>
      <c r="AI662" s="117">
        <v>0</v>
      </c>
      <c r="AJ662" s="117">
        <v>0</v>
      </c>
      <c r="AK662" s="117">
        <v>-1</v>
      </c>
      <c r="AL662" s="117">
        <v>-1</v>
      </c>
      <c r="AM662" s="117">
        <v>1</v>
      </c>
      <c r="AN662" s="117">
        <v>0</v>
      </c>
      <c r="AO662" s="117">
        <v>0</v>
      </c>
      <c r="AP662" s="117">
        <v>0</v>
      </c>
      <c r="AQ662" s="117">
        <v>0</v>
      </c>
      <c r="AR662" s="117">
        <v>-1</v>
      </c>
      <c r="AS662" s="117">
        <v>-1</v>
      </c>
      <c r="AT662" s="117">
        <v>0</v>
      </c>
      <c r="AU662" s="117">
        <v>0</v>
      </c>
      <c r="AV662" s="117">
        <v>0</v>
      </c>
      <c r="AW662" s="117">
        <v>0</v>
      </c>
      <c r="AX662" s="117">
        <v>0</v>
      </c>
      <c r="AY662" s="117">
        <v>0</v>
      </c>
      <c r="AZ662" s="117">
        <v>0</v>
      </c>
      <c r="BA662" s="117">
        <v>1</v>
      </c>
      <c r="BB662" s="117">
        <v>0</v>
      </c>
      <c r="BC662" s="117">
        <v>0</v>
      </c>
      <c r="BD662" s="117">
        <v>0</v>
      </c>
      <c r="BE662" s="117">
        <v>0</v>
      </c>
      <c r="BF662" s="117">
        <v>0</v>
      </c>
      <c r="BG662" s="117">
        <v>0</v>
      </c>
      <c r="BH662" s="117">
        <v>0</v>
      </c>
      <c r="BI662" s="117">
        <v>0</v>
      </c>
      <c r="BJ662" s="117">
        <v>0</v>
      </c>
      <c r="BK662" s="117">
        <v>0</v>
      </c>
      <c r="BL662" s="120" t="s">
        <v>4490</v>
      </c>
      <c r="BM662" s="98">
        <v>0</v>
      </c>
      <c r="BN662" s="79">
        <v>0</v>
      </c>
      <c r="BO662" s="241">
        <v>-0.25</v>
      </c>
      <c r="BP662" s="133">
        <v>-0.25</v>
      </c>
      <c r="BQ662" s="133">
        <v>-0.25</v>
      </c>
      <c r="BR662" s="133">
        <v>-0.25</v>
      </c>
      <c r="BS662" s="238">
        <v>0</v>
      </c>
      <c r="BT662" s="79">
        <v>0</v>
      </c>
      <c r="BU662" s="79">
        <v>0</v>
      </c>
      <c r="BV662" s="79">
        <v>0</v>
      </c>
      <c r="BW662" s="79">
        <v>0</v>
      </c>
      <c r="BX662" s="79">
        <v>0</v>
      </c>
      <c r="BY662" s="79">
        <v>0</v>
      </c>
      <c r="BZ662" s="79">
        <v>0</v>
      </c>
      <c r="CA662" s="79">
        <v>0</v>
      </c>
      <c r="CB662" s="79">
        <v>0</v>
      </c>
      <c r="CC662" s="79">
        <v>0</v>
      </c>
      <c r="CD662" s="79">
        <v>0</v>
      </c>
      <c r="CE662" s="79">
        <v>0</v>
      </c>
      <c r="CF662" s="79">
        <v>0</v>
      </c>
      <c r="CG662" s="79">
        <v>0</v>
      </c>
      <c r="CH662" s="79">
        <v>0</v>
      </c>
      <c r="CI662" s="81">
        <f t="shared" si="62"/>
        <v>-1</v>
      </c>
      <c r="CJ662" s="260">
        <f t="shared" si="61"/>
        <v>-1</v>
      </c>
      <c r="CK662" s="260">
        <f t="shared" si="59"/>
        <v>-1</v>
      </c>
      <c r="CL662" s="260">
        <f t="shared" si="60"/>
        <v>-1</v>
      </c>
      <c r="CM662" s="83">
        <v>9</v>
      </c>
      <c r="CN662" s="254" t="s">
        <v>4965</v>
      </c>
      <c r="CO662" s="140" t="s">
        <v>4965</v>
      </c>
      <c r="CP662" s="258" t="s">
        <v>4965</v>
      </c>
      <c r="CQ662" s="86" t="s">
        <v>4965</v>
      </c>
      <c r="CR662" s="85" t="s">
        <v>4965</v>
      </c>
      <c r="CS662" s="85" t="s">
        <v>4965</v>
      </c>
      <c r="CT662" s="85" t="s">
        <v>4965</v>
      </c>
      <c r="CU662" s="86"/>
    </row>
    <row r="663" spans="1:99" s="363" customFormat="1" ht="12" customHeight="1" x14ac:dyDescent="0.2">
      <c r="A663" s="31" t="s">
        <v>1460</v>
      </c>
      <c r="B663" s="114" t="s">
        <v>2581</v>
      </c>
      <c r="C663" s="114" t="s">
        <v>1432</v>
      </c>
      <c r="D663" s="114" t="s">
        <v>1432</v>
      </c>
      <c r="E663" s="117" t="s">
        <v>1432</v>
      </c>
      <c r="F663" s="114" t="s">
        <v>1709</v>
      </c>
      <c r="G663" s="114" t="s">
        <v>5046</v>
      </c>
      <c r="H663" s="114" t="s">
        <v>3875</v>
      </c>
      <c r="I663" s="114" t="s">
        <v>2582</v>
      </c>
      <c r="J663" s="114">
        <v>528668</v>
      </c>
      <c r="K663" s="114">
        <v>173560</v>
      </c>
      <c r="L663" s="177" t="s">
        <v>3076</v>
      </c>
      <c r="M663" s="99" t="s">
        <v>1432</v>
      </c>
      <c r="N663" s="99" t="s">
        <v>1432</v>
      </c>
      <c r="O663" s="114">
        <v>1</v>
      </c>
      <c r="P663" s="114">
        <v>2</v>
      </c>
      <c r="Q663" s="115">
        <v>1</v>
      </c>
      <c r="R663" s="114" t="s">
        <v>2583</v>
      </c>
      <c r="S663" s="114" t="s">
        <v>1438</v>
      </c>
      <c r="T663" s="99" t="s">
        <v>1205</v>
      </c>
      <c r="U663" s="116">
        <v>41437</v>
      </c>
      <c r="V663" s="114" t="s">
        <v>1439</v>
      </c>
      <c r="W663" s="99" t="s">
        <v>1432</v>
      </c>
      <c r="X663" s="114" t="s">
        <v>1442</v>
      </c>
      <c r="Y663" s="114" t="s">
        <v>4694</v>
      </c>
      <c r="Z663" s="114" t="s">
        <v>1444</v>
      </c>
      <c r="AA663" s="114" t="s">
        <v>2723</v>
      </c>
      <c r="AB663" s="387">
        <v>5.0000000000000001E-3</v>
      </c>
      <c r="AC663" s="111" t="s">
        <v>1432</v>
      </c>
      <c r="AD663" s="112" t="s">
        <v>1432</v>
      </c>
      <c r="AE663" s="157" t="s">
        <v>3063</v>
      </c>
      <c r="AF663" s="117" t="s">
        <v>1445</v>
      </c>
      <c r="AG663" s="118"/>
      <c r="AH663" s="117">
        <v>0</v>
      </c>
      <c r="AI663" s="117">
        <v>0</v>
      </c>
      <c r="AJ663" s="117">
        <v>0</v>
      </c>
      <c r="AK663" s="117">
        <v>2</v>
      </c>
      <c r="AL663" s="117">
        <v>-1</v>
      </c>
      <c r="AM663" s="117">
        <v>0</v>
      </c>
      <c r="AN663" s="117">
        <v>0</v>
      </c>
      <c r="AO663" s="117">
        <v>0</v>
      </c>
      <c r="AP663" s="117">
        <v>0</v>
      </c>
      <c r="AQ663" s="117">
        <v>0</v>
      </c>
      <c r="AR663" s="117">
        <v>2</v>
      </c>
      <c r="AS663" s="117">
        <v>-1</v>
      </c>
      <c r="AT663" s="117">
        <v>0</v>
      </c>
      <c r="AU663" s="117">
        <v>0</v>
      </c>
      <c r="AV663" s="117">
        <v>0</v>
      </c>
      <c r="AW663" s="117">
        <v>0</v>
      </c>
      <c r="AX663" s="117">
        <v>0</v>
      </c>
      <c r="AY663" s="117">
        <v>0</v>
      </c>
      <c r="AZ663" s="117">
        <v>0</v>
      </c>
      <c r="BA663" s="117">
        <v>0</v>
      </c>
      <c r="BB663" s="117">
        <v>0</v>
      </c>
      <c r="BC663" s="117">
        <v>0</v>
      </c>
      <c r="BD663" s="117">
        <v>0</v>
      </c>
      <c r="BE663" s="117">
        <v>0</v>
      </c>
      <c r="BF663" s="117">
        <v>0</v>
      </c>
      <c r="BG663" s="117">
        <v>0</v>
      </c>
      <c r="BH663" s="117">
        <v>0</v>
      </c>
      <c r="BI663" s="117">
        <v>0</v>
      </c>
      <c r="BJ663" s="117">
        <v>0</v>
      </c>
      <c r="BK663" s="117">
        <v>0</v>
      </c>
      <c r="BL663" s="120" t="s">
        <v>4490</v>
      </c>
      <c r="BM663" s="98">
        <v>0</v>
      </c>
      <c r="BN663" s="79">
        <v>0</v>
      </c>
      <c r="BO663" s="241">
        <v>0.25</v>
      </c>
      <c r="BP663" s="133">
        <v>0.25</v>
      </c>
      <c r="BQ663" s="133">
        <v>0.25</v>
      </c>
      <c r="BR663" s="133">
        <v>0.25</v>
      </c>
      <c r="BS663" s="238">
        <v>0</v>
      </c>
      <c r="BT663" s="79">
        <v>0</v>
      </c>
      <c r="BU663" s="79">
        <v>0</v>
      </c>
      <c r="BV663" s="79">
        <v>0</v>
      </c>
      <c r="BW663" s="79">
        <v>0</v>
      </c>
      <c r="BX663" s="79">
        <v>0</v>
      </c>
      <c r="BY663" s="79">
        <v>0</v>
      </c>
      <c r="BZ663" s="79">
        <v>0</v>
      </c>
      <c r="CA663" s="79">
        <v>0</v>
      </c>
      <c r="CB663" s="79">
        <v>0</v>
      </c>
      <c r="CC663" s="79">
        <v>0</v>
      </c>
      <c r="CD663" s="79">
        <v>0</v>
      </c>
      <c r="CE663" s="79">
        <v>0</v>
      </c>
      <c r="CF663" s="79">
        <v>0</v>
      </c>
      <c r="CG663" s="79">
        <v>0</v>
      </c>
      <c r="CH663" s="79">
        <v>0</v>
      </c>
      <c r="CI663" s="81">
        <f t="shared" si="62"/>
        <v>1</v>
      </c>
      <c r="CJ663" s="260">
        <f t="shared" si="61"/>
        <v>1</v>
      </c>
      <c r="CK663" s="260">
        <f t="shared" si="59"/>
        <v>1</v>
      </c>
      <c r="CL663" s="260">
        <f t="shared" si="60"/>
        <v>1</v>
      </c>
      <c r="CM663" s="83">
        <v>4</v>
      </c>
      <c r="CN663" s="254" t="s">
        <v>4965</v>
      </c>
      <c r="CO663" s="180" t="s">
        <v>4767</v>
      </c>
      <c r="CP663" s="258" t="s">
        <v>4965</v>
      </c>
      <c r="CQ663" s="86" t="s">
        <v>4965</v>
      </c>
      <c r="CR663" s="85" t="s">
        <v>4965</v>
      </c>
      <c r="CS663" s="85" t="s">
        <v>4965</v>
      </c>
      <c r="CT663" s="85" t="s">
        <v>4965</v>
      </c>
      <c r="CU663" s="86"/>
    </row>
    <row r="664" spans="1:99" s="363" customFormat="1" ht="12" customHeight="1" x14ac:dyDescent="0.2">
      <c r="A664" s="31" t="s">
        <v>1460</v>
      </c>
      <c r="B664" s="114" t="s">
        <v>2584</v>
      </c>
      <c r="C664" s="114" t="s">
        <v>1432</v>
      </c>
      <c r="D664" s="114" t="s">
        <v>1432</v>
      </c>
      <c r="E664" s="117" t="s">
        <v>1432</v>
      </c>
      <c r="F664" s="114" t="s">
        <v>3928</v>
      </c>
      <c r="G664" s="114" t="s">
        <v>1473</v>
      </c>
      <c r="H664" s="114" t="s">
        <v>1458</v>
      </c>
      <c r="I664" s="114" t="s">
        <v>1474</v>
      </c>
      <c r="J664" s="114">
        <v>521254</v>
      </c>
      <c r="K664" s="114">
        <v>174526</v>
      </c>
      <c r="L664" s="177" t="s">
        <v>3068</v>
      </c>
      <c r="M664" s="99" t="s">
        <v>1432</v>
      </c>
      <c r="N664" s="99" t="s">
        <v>1432</v>
      </c>
      <c r="O664" s="114">
        <v>1</v>
      </c>
      <c r="P664" s="114">
        <v>1</v>
      </c>
      <c r="Q664" s="115">
        <v>0</v>
      </c>
      <c r="R664" s="114" t="s">
        <v>4136</v>
      </c>
      <c r="S664" s="114" t="s">
        <v>1438</v>
      </c>
      <c r="T664" s="99" t="s">
        <v>4798</v>
      </c>
      <c r="U664" s="116">
        <v>41530</v>
      </c>
      <c r="V664" s="114" t="s">
        <v>1439</v>
      </c>
      <c r="W664" s="99" t="s">
        <v>1432</v>
      </c>
      <c r="X664" s="114" t="s">
        <v>1442</v>
      </c>
      <c r="Y664" s="114" t="s">
        <v>1443</v>
      </c>
      <c r="Z664" s="114" t="s">
        <v>1444</v>
      </c>
      <c r="AA664" s="114" t="s">
        <v>2713</v>
      </c>
      <c r="AB664" s="387">
        <v>0.108</v>
      </c>
      <c r="AC664" s="111" t="s">
        <v>1432</v>
      </c>
      <c r="AD664" s="112" t="s">
        <v>1432</v>
      </c>
      <c r="AE664" s="157" t="s">
        <v>3063</v>
      </c>
      <c r="AF664" s="117" t="s">
        <v>1445</v>
      </c>
      <c r="AG664" s="117">
        <v>0</v>
      </c>
      <c r="AH664" s="117">
        <v>0</v>
      </c>
      <c r="AI664" s="117">
        <v>0</v>
      </c>
      <c r="AJ664" s="117">
        <v>0</v>
      </c>
      <c r="AK664" s="117">
        <v>0</v>
      </c>
      <c r="AL664" s="117">
        <v>0</v>
      </c>
      <c r="AM664" s="117">
        <v>0</v>
      </c>
      <c r="AN664" s="117">
        <v>-1</v>
      </c>
      <c r="AO664" s="117">
        <v>1</v>
      </c>
      <c r="AP664" s="117">
        <v>0</v>
      </c>
      <c r="AQ664" s="117">
        <v>0</v>
      </c>
      <c r="AR664" s="117">
        <v>0</v>
      </c>
      <c r="AS664" s="117">
        <v>0</v>
      </c>
      <c r="AT664" s="117">
        <v>0</v>
      </c>
      <c r="AU664" s="117">
        <v>0</v>
      </c>
      <c r="AV664" s="117">
        <v>0</v>
      </c>
      <c r="AW664" s="117">
        <v>0</v>
      </c>
      <c r="AX664" s="117">
        <v>0</v>
      </c>
      <c r="AY664" s="117">
        <v>0</v>
      </c>
      <c r="AZ664" s="117">
        <v>0</v>
      </c>
      <c r="BA664" s="117">
        <v>0</v>
      </c>
      <c r="BB664" s="117">
        <v>-1</v>
      </c>
      <c r="BC664" s="117">
        <v>1</v>
      </c>
      <c r="BD664" s="117">
        <v>0</v>
      </c>
      <c r="BE664" s="117">
        <v>0</v>
      </c>
      <c r="BF664" s="117">
        <v>0</v>
      </c>
      <c r="BG664" s="117">
        <v>0</v>
      </c>
      <c r="BH664" s="117">
        <v>0</v>
      </c>
      <c r="BI664" s="117">
        <v>0</v>
      </c>
      <c r="BJ664" s="117">
        <v>0</v>
      </c>
      <c r="BK664" s="117">
        <v>0</v>
      </c>
      <c r="BL664" s="400"/>
      <c r="BM664" s="179">
        <f>Q664</f>
        <v>0</v>
      </c>
      <c r="BN664" s="113">
        <v>0</v>
      </c>
      <c r="BO664" s="246">
        <v>0</v>
      </c>
      <c r="BP664" s="113">
        <v>0</v>
      </c>
      <c r="BQ664" s="113">
        <v>0</v>
      </c>
      <c r="BR664" s="113">
        <v>0</v>
      </c>
      <c r="BS664" s="238">
        <v>0</v>
      </c>
      <c r="BT664" s="79">
        <v>0</v>
      </c>
      <c r="BU664" s="79">
        <v>0</v>
      </c>
      <c r="BV664" s="79">
        <v>0</v>
      </c>
      <c r="BW664" s="79">
        <v>0</v>
      </c>
      <c r="BX664" s="79">
        <v>0</v>
      </c>
      <c r="BY664" s="79">
        <v>0</v>
      </c>
      <c r="BZ664" s="79">
        <v>0</v>
      </c>
      <c r="CA664" s="79">
        <v>0</v>
      </c>
      <c r="CB664" s="79">
        <v>0</v>
      </c>
      <c r="CC664" s="79">
        <v>0</v>
      </c>
      <c r="CD664" s="79">
        <v>0</v>
      </c>
      <c r="CE664" s="79">
        <v>0</v>
      </c>
      <c r="CF664" s="79">
        <v>0</v>
      </c>
      <c r="CG664" s="79">
        <v>0</v>
      </c>
      <c r="CH664" s="79">
        <v>0</v>
      </c>
      <c r="CI664" s="81">
        <f t="shared" si="62"/>
        <v>0</v>
      </c>
      <c r="CJ664" s="131">
        <f t="shared" si="61"/>
        <v>0</v>
      </c>
      <c r="CK664" s="131">
        <f t="shared" si="59"/>
        <v>0</v>
      </c>
      <c r="CL664" s="131">
        <f t="shared" si="60"/>
        <v>0</v>
      </c>
      <c r="CM664" s="83">
        <v>4</v>
      </c>
      <c r="CN664" s="254" t="s">
        <v>4965</v>
      </c>
      <c r="CO664" s="140" t="s">
        <v>4965</v>
      </c>
      <c r="CP664" s="258" t="s">
        <v>4965</v>
      </c>
      <c r="CQ664" s="86" t="s">
        <v>4965</v>
      </c>
      <c r="CR664" s="85" t="s">
        <v>4965</v>
      </c>
      <c r="CS664" s="85" t="s">
        <v>4965</v>
      </c>
      <c r="CT664" s="85" t="s">
        <v>4965</v>
      </c>
      <c r="CU664" s="86"/>
    </row>
    <row r="665" spans="1:99" s="363" customFormat="1" ht="12" customHeight="1" x14ac:dyDescent="0.2">
      <c r="A665" s="31" t="s">
        <v>1460</v>
      </c>
      <c r="B665" s="114" t="s">
        <v>4137</v>
      </c>
      <c r="C665" s="114" t="s">
        <v>1432</v>
      </c>
      <c r="D665" s="114" t="s">
        <v>1432</v>
      </c>
      <c r="E665" s="117" t="s">
        <v>1432</v>
      </c>
      <c r="F665" s="114" t="s">
        <v>4138</v>
      </c>
      <c r="G665" s="114" t="s">
        <v>2716</v>
      </c>
      <c r="H665" s="114" t="s">
        <v>2717</v>
      </c>
      <c r="I665" s="114" t="s">
        <v>2116</v>
      </c>
      <c r="J665" s="114">
        <v>528526</v>
      </c>
      <c r="K665" s="114">
        <v>175784</v>
      </c>
      <c r="L665" s="177" t="s">
        <v>3085</v>
      </c>
      <c r="M665" s="99" t="s">
        <v>1432</v>
      </c>
      <c r="N665" s="99" t="s">
        <v>1432</v>
      </c>
      <c r="O665" s="114">
        <v>0</v>
      </c>
      <c r="P665" s="114">
        <v>3</v>
      </c>
      <c r="Q665" s="115">
        <v>3</v>
      </c>
      <c r="R665" s="114" t="s">
        <v>2744</v>
      </c>
      <c r="S665" s="114" t="s">
        <v>1438</v>
      </c>
      <c r="T665" s="99" t="s">
        <v>2745</v>
      </c>
      <c r="U665" s="116">
        <v>41463</v>
      </c>
      <c r="V665" s="114" t="s">
        <v>1439</v>
      </c>
      <c r="W665" s="99" t="s">
        <v>1432</v>
      </c>
      <c r="X665" s="114" t="s">
        <v>1442</v>
      </c>
      <c r="Y665" s="114" t="s">
        <v>1443</v>
      </c>
      <c r="Z665" s="114" t="s">
        <v>1444</v>
      </c>
      <c r="AA665" s="114" t="s">
        <v>2713</v>
      </c>
      <c r="AB665" s="387">
        <v>0.01</v>
      </c>
      <c r="AC665" s="111" t="s">
        <v>1432</v>
      </c>
      <c r="AD665" s="112" t="s">
        <v>1432</v>
      </c>
      <c r="AE665" s="157" t="s">
        <v>3063</v>
      </c>
      <c r="AF665" s="117" t="s">
        <v>1445</v>
      </c>
      <c r="AG665" s="118"/>
      <c r="AH665" s="117">
        <v>0</v>
      </c>
      <c r="AI665" s="117">
        <v>0</v>
      </c>
      <c r="AJ665" s="117">
        <v>0</v>
      </c>
      <c r="AK665" s="117">
        <v>3</v>
      </c>
      <c r="AL665" s="117">
        <v>0</v>
      </c>
      <c r="AM665" s="117">
        <v>0</v>
      </c>
      <c r="AN665" s="117">
        <v>0</v>
      </c>
      <c r="AO665" s="117">
        <v>0</v>
      </c>
      <c r="AP665" s="117">
        <v>0</v>
      </c>
      <c r="AQ665" s="117">
        <v>0</v>
      </c>
      <c r="AR665" s="117">
        <v>3</v>
      </c>
      <c r="AS665" s="117">
        <v>0</v>
      </c>
      <c r="AT665" s="117">
        <v>0</v>
      </c>
      <c r="AU665" s="117">
        <v>0</v>
      </c>
      <c r="AV665" s="117">
        <v>0</v>
      </c>
      <c r="AW665" s="117">
        <v>0</v>
      </c>
      <c r="AX665" s="117">
        <v>0</v>
      </c>
      <c r="AY665" s="117">
        <v>0</v>
      </c>
      <c r="AZ665" s="117">
        <v>0</v>
      </c>
      <c r="BA665" s="117">
        <v>0</v>
      </c>
      <c r="BB665" s="117">
        <v>0</v>
      </c>
      <c r="BC665" s="117">
        <v>0</v>
      </c>
      <c r="BD665" s="117">
        <v>0</v>
      </c>
      <c r="BE665" s="117">
        <v>0</v>
      </c>
      <c r="BF665" s="117">
        <v>0</v>
      </c>
      <c r="BG665" s="117">
        <v>0</v>
      </c>
      <c r="BH665" s="117">
        <v>0</v>
      </c>
      <c r="BI665" s="117">
        <v>0</v>
      </c>
      <c r="BJ665" s="117">
        <v>0</v>
      </c>
      <c r="BK665" s="117">
        <v>0</v>
      </c>
      <c r="BL665" s="120" t="s">
        <v>4490</v>
      </c>
      <c r="BM665" s="266">
        <v>0</v>
      </c>
      <c r="BN665" s="79">
        <v>0</v>
      </c>
      <c r="BO665" s="241">
        <v>0.75</v>
      </c>
      <c r="BP665" s="133">
        <v>0.75</v>
      </c>
      <c r="BQ665" s="133">
        <v>0.75</v>
      </c>
      <c r="BR665" s="133">
        <v>0.75</v>
      </c>
      <c r="BS665" s="238">
        <v>0</v>
      </c>
      <c r="BT665" s="79">
        <v>0</v>
      </c>
      <c r="BU665" s="79">
        <v>0</v>
      </c>
      <c r="BV665" s="79">
        <v>0</v>
      </c>
      <c r="BW665" s="79">
        <v>0</v>
      </c>
      <c r="BX665" s="79">
        <v>0</v>
      </c>
      <c r="BY665" s="79">
        <v>0</v>
      </c>
      <c r="BZ665" s="79">
        <v>0</v>
      </c>
      <c r="CA665" s="79">
        <v>0</v>
      </c>
      <c r="CB665" s="79">
        <v>0</v>
      </c>
      <c r="CC665" s="79">
        <v>0</v>
      </c>
      <c r="CD665" s="79">
        <v>0</v>
      </c>
      <c r="CE665" s="79">
        <v>0</v>
      </c>
      <c r="CF665" s="79">
        <v>0</v>
      </c>
      <c r="CG665" s="79">
        <v>0</v>
      </c>
      <c r="CH665" s="79">
        <v>0</v>
      </c>
      <c r="CI665" s="81">
        <f t="shared" si="62"/>
        <v>3</v>
      </c>
      <c r="CJ665" s="260">
        <f t="shared" si="61"/>
        <v>3</v>
      </c>
      <c r="CK665" s="260">
        <f t="shared" si="59"/>
        <v>3</v>
      </c>
      <c r="CL665" s="260">
        <f t="shared" si="60"/>
        <v>3</v>
      </c>
      <c r="CM665" s="83">
        <v>4</v>
      </c>
      <c r="CN665" s="254" t="s">
        <v>4965</v>
      </c>
      <c r="CO665" s="140" t="s">
        <v>4965</v>
      </c>
      <c r="CP665" s="258" t="s">
        <v>4965</v>
      </c>
      <c r="CQ665" s="86" t="s">
        <v>4965</v>
      </c>
      <c r="CR665" s="85" t="s">
        <v>4965</v>
      </c>
      <c r="CS665" s="85" t="s">
        <v>4965</v>
      </c>
      <c r="CT665" s="85" t="s">
        <v>4965</v>
      </c>
      <c r="CU665" s="86"/>
    </row>
    <row r="666" spans="1:99" s="363" customFormat="1" ht="12" customHeight="1" x14ac:dyDescent="0.2">
      <c r="A666" s="31" t="s">
        <v>1460</v>
      </c>
      <c r="B666" s="114" t="s">
        <v>2746</v>
      </c>
      <c r="C666" s="114" t="s">
        <v>1432</v>
      </c>
      <c r="D666" s="114" t="s">
        <v>1432</v>
      </c>
      <c r="E666" s="117" t="s">
        <v>1432</v>
      </c>
      <c r="F666" s="114" t="s">
        <v>3266</v>
      </c>
      <c r="G666" s="114" t="s">
        <v>2747</v>
      </c>
      <c r="H666" s="114" t="s">
        <v>1885</v>
      </c>
      <c r="I666" s="114" t="s">
        <v>2748</v>
      </c>
      <c r="J666" s="114">
        <v>526435</v>
      </c>
      <c r="K666" s="114">
        <v>174560</v>
      </c>
      <c r="L666" s="177" t="s">
        <v>3089</v>
      </c>
      <c r="M666" s="99" t="s">
        <v>1432</v>
      </c>
      <c r="N666" s="99" t="s">
        <v>1432</v>
      </c>
      <c r="O666" s="114">
        <v>2</v>
      </c>
      <c r="P666" s="114">
        <v>1</v>
      </c>
      <c r="Q666" s="115">
        <v>-1</v>
      </c>
      <c r="R666" s="114" t="s">
        <v>2749</v>
      </c>
      <c r="S666" s="114" t="s">
        <v>1438</v>
      </c>
      <c r="T666" s="99" t="s">
        <v>1205</v>
      </c>
      <c r="U666" s="116">
        <v>41436</v>
      </c>
      <c r="V666" s="114" t="s">
        <v>1439</v>
      </c>
      <c r="W666" s="99" t="s">
        <v>1432</v>
      </c>
      <c r="X666" s="114" t="s">
        <v>1442</v>
      </c>
      <c r="Y666" s="114" t="s">
        <v>1453</v>
      </c>
      <c r="Z666" s="114" t="s">
        <v>1444</v>
      </c>
      <c r="AA666" s="114" t="s">
        <v>4207</v>
      </c>
      <c r="AB666" s="387">
        <v>1.2999999999999999E-2</v>
      </c>
      <c r="AC666" s="111" t="s">
        <v>1432</v>
      </c>
      <c r="AD666" s="112" t="s">
        <v>1432</v>
      </c>
      <c r="AE666" s="157" t="s">
        <v>3063</v>
      </c>
      <c r="AF666" s="117" t="s">
        <v>1445</v>
      </c>
      <c r="AG666" s="117">
        <v>0</v>
      </c>
      <c r="AH666" s="117">
        <v>0</v>
      </c>
      <c r="AI666" s="117">
        <v>0</v>
      </c>
      <c r="AJ666" s="117">
        <v>0</v>
      </c>
      <c r="AK666" s="117">
        <v>-1</v>
      </c>
      <c r="AL666" s="117">
        <v>-1</v>
      </c>
      <c r="AM666" s="117">
        <v>0</v>
      </c>
      <c r="AN666" s="117">
        <v>1</v>
      </c>
      <c r="AO666" s="117">
        <v>0</v>
      </c>
      <c r="AP666" s="117">
        <v>0</v>
      </c>
      <c r="AQ666" s="117">
        <v>0</v>
      </c>
      <c r="AR666" s="117">
        <v>-1</v>
      </c>
      <c r="AS666" s="117">
        <v>-1</v>
      </c>
      <c r="AT666" s="117">
        <v>0</v>
      </c>
      <c r="AU666" s="117">
        <v>0</v>
      </c>
      <c r="AV666" s="117">
        <v>0</v>
      </c>
      <c r="AW666" s="117">
        <v>0</v>
      </c>
      <c r="AX666" s="117">
        <v>0</v>
      </c>
      <c r="AY666" s="117">
        <v>0</v>
      </c>
      <c r="AZ666" s="117">
        <v>0</v>
      </c>
      <c r="BA666" s="117">
        <v>0</v>
      </c>
      <c r="BB666" s="117">
        <v>1</v>
      </c>
      <c r="BC666" s="117">
        <v>0</v>
      </c>
      <c r="BD666" s="117">
        <v>0</v>
      </c>
      <c r="BE666" s="117">
        <v>0</v>
      </c>
      <c r="BF666" s="117">
        <v>0</v>
      </c>
      <c r="BG666" s="117">
        <v>0</v>
      </c>
      <c r="BH666" s="117">
        <v>0</v>
      </c>
      <c r="BI666" s="117">
        <v>0</v>
      </c>
      <c r="BJ666" s="117">
        <v>0</v>
      </c>
      <c r="BK666" s="117">
        <v>0</v>
      </c>
      <c r="BL666" s="120" t="s">
        <v>4490</v>
      </c>
      <c r="BM666" s="98">
        <v>0</v>
      </c>
      <c r="BN666" s="79">
        <v>0</v>
      </c>
      <c r="BO666" s="241">
        <v>-0.25</v>
      </c>
      <c r="BP666" s="133">
        <v>-0.25</v>
      </c>
      <c r="BQ666" s="133">
        <v>-0.25</v>
      </c>
      <c r="BR666" s="133">
        <v>-0.25</v>
      </c>
      <c r="BS666" s="238">
        <v>0</v>
      </c>
      <c r="BT666" s="79">
        <v>0</v>
      </c>
      <c r="BU666" s="79">
        <v>0</v>
      </c>
      <c r="BV666" s="79">
        <v>0</v>
      </c>
      <c r="BW666" s="79">
        <v>0</v>
      </c>
      <c r="BX666" s="79">
        <v>0</v>
      </c>
      <c r="BY666" s="79">
        <v>0</v>
      </c>
      <c r="BZ666" s="79">
        <v>0</v>
      </c>
      <c r="CA666" s="79">
        <v>0</v>
      </c>
      <c r="CB666" s="79">
        <v>0</v>
      </c>
      <c r="CC666" s="79">
        <v>0</v>
      </c>
      <c r="CD666" s="79">
        <v>0</v>
      </c>
      <c r="CE666" s="79">
        <v>0</v>
      </c>
      <c r="CF666" s="79">
        <v>0</v>
      </c>
      <c r="CG666" s="79">
        <v>0</v>
      </c>
      <c r="CH666" s="79">
        <v>0</v>
      </c>
      <c r="CI666" s="81">
        <f t="shared" si="62"/>
        <v>-1</v>
      </c>
      <c r="CJ666" s="260">
        <f t="shared" si="61"/>
        <v>-1</v>
      </c>
      <c r="CK666" s="260">
        <f t="shared" si="59"/>
        <v>-1</v>
      </c>
      <c r="CL666" s="260">
        <f t="shared" si="60"/>
        <v>-1</v>
      </c>
      <c r="CM666" s="83">
        <v>9</v>
      </c>
      <c r="CN666" s="254" t="s">
        <v>4965</v>
      </c>
      <c r="CO666" s="140" t="s">
        <v>4965</v>
      </c>
      <c r="CP666" s="258" t="s">
        <v>4965</v>
      </c>
      <c r="CQ666" s="86" t="s">
        <v>4965</v>
      </c>
      <c r="CR666" s="85" t="s">
        <v>4965</v>
      </c>
      <c r="CS666" s="85" t="s">
        <v>4965</v>
      </c>
      <c r="CT666" s="85" t="s">
        <v>4965</v>
      </c>
      <c r="CU666" s="86"/>
    </row>
    <row r="667" spans="1:99" s="363" customFormat="1" ht="12" customHeight="1" x14ac:dyDescent="0.2">
      <c r="A667" s="31" t="s">
        <v>1460</v>
      </c>
      <c r="B667" s="114" t="s">
        <v>2751</v>
      </c>
      <c r="C667" s="114" t="s">
        <v>549</v>
      </c>
      <c r="D667" s="114" t="s">
        <v>1432</v>
      </c>
      <c r="E667" s="117" t="s">
        <v>2752</v>
      </c>
      <c r="F667" s="114" t="s">
        <v>1432</v>
      </c>
      <c r="G667" s="114" t="s">
        <v>4736</v>
      </c>
      <c r="H667" s="114" t="s">
        <v>3944</v>
      </c>
      <c r="I667" s="114" t="s">
        <v>2753</v>
      </c>
      <c r="J667" s="114">
        <v>523820</v>
      </c>
      <c r="K667" s="114">
        <v>173605</v>
      </c>
      <c r="L667" s="180" t="s">
        <v>1398</v>
      </c>
      <c r="M667" s="99" t="s">
        <v>1432</v>
      </c>
      <c r="N667" s="99" t="s">
        <v>1432</v>
      </c>
      <c r="O667" s="114">
        <v>0</v>
      </c>
      <c r="P667" s="114">
        <v>110</v>
      </c>
      <c r="Q667" s="115">
        <v>110</v>
      </c>
      <c r="R667" s="114" t="s">
        <v>2754</v>
      </c>
      <c r="S667" s="114" t="s">
        <v>1154</v>
      </c>
      <c r="T667" s="99" t="s">
        <v>3618</v>
      </c>
      <c r="U667" s="116">
        <v>41569</v>
      </c>
      <c r="V667" s="114" t="s">
        <v>1439</v>
      </c>
      <c r="W667" s="99" t="s">
        <v>1432</v>
      </c>
      <c r="X667" s="114" t="s">
        <v>1442</v>
      </c>
      <c r="Y667" s="114" t="s">
        <v>1443</v>
      </c>
      <c r="Z667" s="114" t="s">
        <v>1443</v>
      </c>
      <c r="AA667" s="114" t="s">
        <v>1444</v>
      </c>
      <c r="AB667" s="387">
        <v>1.2490000000000001</v>
      </c>
      <c r="AC667" s="111" t="s">
        <v>1432</v>
      </c>
      <c r="AD667" s="112" t="s">
        <v>1432</v>
      </c>
      <c r="AE667" s="157" t="s">
        <v>3063</v>
      </c>
      <c r="AF667" s="117" t="s">
        <v>1445</v>
      </c>
      <c r="AG667" s="117"/>
      <c r="AH667" s="117">
        <v>11</v>
      </c>
      <c r="AI667" s="117">
        <v>110</v>
      </c>
      <c r="AJ667" s="117">
        <v>0</v>
      </c>
      <c r="AK667" s="117">
        <v>19</v>
      </c>
      <c r="AL667" s="117">
        <v>30</v>
      </c>
      <c r="AM667" s="117">
        <v>26</v>
      </c>
      <c r="AN667" s="117">
        <v>35</v>
      </c>
      <c r="AO667" s="117">
        <v>0</v>
      </c>
      <c r="AP667" s="117">
        <v>0</v>
      </c>
      <c r="AQ667" s="117">
        <v>0</v>
      </c>
      <c r="AR667" s="117">
        <v>19</v>
      </c>
      <c r="AS667" s="117">
        <v>30</v>
      </c>
      <c r="AT667" s="117">
        <v>6</v>
      </c>
      <c r="AU667" s="117">
        <v>0</v>
      </c>
      <c r="AV667" s="117">
        <v>0</v>
      </c>
      <c r="AW667" s="117">
        <v>0</v>
      </c>
      <c r="AX667" s="117">
        <v>0</v>
      </c>
      <c r="AY667" s="117">
        <v>0</v>
      </c>
      <c r="AZ667" s="117">
        <v>0</v>
      </c>
      <c r="BA667" s="117">
        <v>20</v>
      </c>
      <c r="BB667" s="117">
        <v>35</v>
      </c>
      <c r="BC667" s="117">
        <v>0</v>
      </c>
      <c r="BD667" s="117">
        <v>0</v>
      </c>
      <c r="BE667" s="117">
        <v>0</v>
      </c>
      <c r="BF667" s="117">
        <v>0</v>
      </c>
      <c r="BG667" s="117">
        <v>0</v>
      </c>
      <c r="BH667" s="117">
        <v>0</v>
      </c>
      <c r="BI667" s="117">
        <v>0</v>
      </c>
      <c r="BJ667" s="117">
        <v>0</v>
      </c>
      <c r="BK667" s="117">
        <v>0</v>
      </c>
      <c r="BL667" s="120" t="s">
        <v>4490</v>
      </c>
      <c r="BM667" s="79">
        <v>0</v>
      </c>
      <c r="BN667" s="79">
        <v>0</v>
      </c>
      <c r="BO667" s="246">
        <v>0</v>
      </c>
      <c r="BP667" s="79">
        <v>0</v>
      </c>
      <c r="BQ667" s="133">
        <v>36.666666666666664</v>
      </c>
      <c r="BR667" s="133">
        <v>36.666666666666664</v>
      </c>
      <c r="BS667" s="243">
        <v>36.666666666666664</v>
      </c>
      <c r="BT667" s="79">
        <v>0</v>
      </c>
      <c r="BU667" s="79">
        <v>0</v>
      </c>
      <c r="BV667" s="79">
        <v>0</v>
      </c>
      <c r="BW667" s="79">
        <v>0</v>
      </c>
      <c r="BX667" s="79">
        <v>0</v>
      </c>
      <c r="BY667" s="79">
        <v>0</v>
      </c>
      <c r="BZ667" s="79">
        <v>0</v>
      </c>
      <c r="CA667" s="79">
        <v>0</v>
      </c>
      <c r="CB667" s="79">
        <v>0</v>
      </c>
      <c r="CC667" s="79">
        <v>0</v>
      </c>
      <c r="CD667" s="79">
        <v>0</v>
      </c>
      <c r="CE667" s="79">
        <v>0</v>
      </c>
      <c r="CF667" s="79">
        <v>0</v>
      </c>
      <c r="CG667" s="79">
        <v>0</v>
      </c>
      <c r="CH667" s="79">
        <v>0</v>
      </c>
      <c r="CI667" s="81">
        <f t="shared" si="62"/>
        <v>110</v>
      </c>
      <c r="CJ667" s="260">
        <f t="shared" si="61"/>
        <v>110</v>
      </c>
      <c r="CK667" s="260">
        <f t="shared" si="59"/>
        <v>110</v>
      </c>
      <c r="CL667" s="260">
        <f t="shared" si="60"/>
        <v>110</v>
      </c>
      <c r="CM667" s="83">
        <v>5</v>
      </c>
      <c r="CN667" s="254" t="s">
        <v>4965</v>
      </c>
      <c r="CO667" s="140" t="s">
        <v>4965</v>
      </c>
      <c r="CP667" s="258" t="s">
        <v>4965</v>
      </c>
      <c r="CQ667" s="86" t="s">
        <v>4965</v>
      </c>
      <c r="CR667" s="85" t="s">
        <v>4965</v>
      </c>
      <c r="CS667" s="85" t="s">
        <v>4965</v>
      </c>
      <c r="CT667" s="85" t="s">
        <v>4965</v>
      </c>
      <c r="CU667" s="86"/>
    </row>
    <row r="668" spans="1:99" s="363" customFormat="1" ht="12" customHeight="1" x14ac:dyDescent="0.2">
      <c r="A668" s="31" t="s">
        <v>1460</v>
      </c>
      <c r="B668" s="114" t="s">
        <v>2755</v>
      </c>
      <c r="C668" s="114" t="s">
        <v>1432</v>
      </c>
      <c r="D668" s="114" t="s">
        <v>1432</v>
      </c>
      <c r="E668" s="117" t="s">
        <v>2756</v>
      </c>
      <c r="F668" s="114" t="s">
        <v>172</v>
      </c>
      <c r="G668" s="114" t="s">
        <v>864</v>
      </c>
      <c r="H668" s="114" t="s">
        <v>1458</v>
      </c>
      <c r="I668" s="114" t="s">
        <v>2757</v>
      </c>
      <c r="J668" s="114">
        <v>522495</v>
      </c>
      <c r="K668" s="114">
        <v>173736</v>
      </c>
      <c r="L668" s="177" t="s">
        <v>3068</v>
      </c>
      <c r="M668" s="99" t="s">
        <v>1432</v>
      </c>
      <c r="N668" s="99" t="s">
        <v>1432</v>
      </c>
      <c r="O668" s="114">
        <v>0</v>
      </c>
      <c r="P668" s="114">
        <v>5</v>
      </c>
      <c r="Q668" s="115">
        <v>5</v>
      </c>
      <c r="R668" s="114" t="s">
        <v>4959</v>
      </c>
      <c r="S668" s="114" t="s">
        <v>3676</v>
      </c>
      <c r="T668" s="99" t="s">
        <v>3938</v>
      </c>
      <c r="U668" s="116">
        <v>41494</v>
      </c>
      <c r="V668" s="114" t="s">
        <v>3677</v>
      </c>
      <c r="W668" s="99" t="s">
        <v>3900</v>
      </c>
      <c r="X668" s="114" t="s">
        <v>1442</v>
      </c>
      <c r="Y668" s="114" t="s">
        <v>4694</v>
      </c>
      <c r="Z668" s="114" t="s">
        <v>1444</v>
      </c>
      <c r="AA668" s="114" t="s">
        <v>4720</v>
      </c>
      <c r="AB668" s="387">
        <v>5.6000000000000001E-2</v>
      </c>
      <c r="AC668" s="111" t="s">
        <v>1432</v>
      </c>
      <c r="AD668" s="112" t="s">
        <v>1432</v>
      </c>
      <c r="AE668" s="157" t="s">
        <v>3063</v>
      </c>
      <c r="AF668" s="117" t="s">
        <v>1445</v>
      </c>
      <c r="AG668" s="118"/>
      <c r="AH668" s="117">
        <v>0</v>
      </c>
      <c r="AI668" s="117">
        <v>0</v>
      </c>
      <c r="AJ668" s="117">
        <v>0</v>
      </c>
      <c r="AK668" s="117">
        <v>2</v>
      </c>
      <c r="AL668" s="117">
        <v>1</v>
      </c>
      <c r="AM668" s="117">
        <v>2</v>
      </c>
      <c r="AN668" s="117">
        <v>0</v>
      </c>
      <c r="AO668" s="117">
        <v>0</v>
      </c>
      <c r="AP668" s="117">
        <v>0</v>
      </c>
      <c r="AQ668" s="117">
        <v>0</v>
      </c>
      <c r="AR668" s="117">
        <v>2</v>
      </c>
      <c r="AS668" s="117">
        <v>1</v>
      </c>
      <c r="AT668" s="117">
        <v>2</v>
      </c>
      <c r="AU668" s="117">
        <v>0</v>
      </c>
      <c r="AV668" s="117">
        <v>0</v>
      </c>
      <c r="AW668" s="117">
        <v>0</v>
      </c>
      <c r="AX668" s="117">
        <v>0</v>
      </c>
      <c r="AY668" s="117">
        <v>0</v>
      </c>
      <c r="AZ668" s="117">
        <v>0</v>
      </c>
      <c r="BA668" s="117">
        <v>0</v>
      </c>
      <c r="BB668" s="117">
        <v>0</v>
      </c>
      <c r="BC668" s="117">
        <v>0</v>
      </c>
      <c r="BD668" s="117">
        <v>0</v>
      </c>
      <c r="BE668" s="117">
        <v>0</v>
      </c>
      <c r="BF668" s="117">
        <v>0</v>
      </c>
      <c r="BG668" s="117">
        <v>0</v>
      </c>
      <c r="BH668" s="117">
        <v>0</v>
      </c>
      <c r="BI668" s="117">
        <v>0</v>
      </c>
      <c r="BJ668" s="117">
        <v>0</v>
      </c>
      <c r="BK668" s="117">
        <v>0</v>
      </c>
      <c r="BL668" s="120" t="s">
        <v>4490</v>
      </c>
      <c r="BM668" s="266">
        <v>0</v>
      </c>
      <c r="BN668" s="79">
        <v>0</v>
      </c>
      <c r="BO668" s="241">
        <v>1.25</v>
      </c>
      <c r="BP668" s="133">
        <v>1.25</v>
      </c>
      <c r="BQ668" s="133">
        <v>1.25</v>
      </c>
      <c r="BR668" s="133">
        <v>1.25</v>
      </c>
      <c r="BS668" s="244">
        <v>0</v>
      </c>
      <c r="BT668" s="79">
        <v>0</v>
      </c>
      <c r="BU668" s="79">
        <v>0</v>
      </c>
      <c r="BV668" s="79">
        <v>0</v>
      </c>
      <c r="BW668" s="79">
        <v>0</v>
      </c>
      <c r="BX668" s="79">
        <v>0</v>
      </c>
      <c r="BY668" s="79">
        <v>0</v>
      </c>
      <c r="BZ668" s="79">
        <v>0</v>
      </c>
      <c r="CA668" s="79">
        <v>0</v>
      </c>
      <c r="CB668" s="79">
        <v>0</v>
      </c>
      <c r="CC668" s="79">
        <v>0</v>
      </c>
      <c r="CD668" s="79">
        <v>0</v>
      </c>
      <c r="CE668" s="79">
        <v>0</v>
      </c>
      <c r="CF668" s="79">
        <v>0</v>
      </c>
      <c r="CG668" s="79">
        <v>0</v>
      </c>
      <c r="CH668" s="79">
        <v>0</v>
      </c>
      <c r="CI668" s="81">
        <f t="shared" si="62"/>
        <v>5</v>
      </c>
      <c r="CJ668" s="260">
        <f t="shared" si="61"/>
        <v>5</v>
      </c>
      <c r="CK668" s="260">
        <f t="shared" si="59"/>
        <v>5</v>
      </c>
      <c r="CL668" s="260">
        <f t="shared" si="60"/>
        <v>5</v>
      </c>
      <c r="CM668" s="83">
        <v>4</v>
      </c>
      <c r="CN668" s="254" t="s">
        <v>4965</v>
      </c>
      <c r="CO668" s="140" t="s">
        <v>4965</v>
      </c>
      <c r="CP668" s="258" t="s">
        <v>4965</v>
      </c>
      <c r="CQ668" s="86" t="s">
        <v>4965</v>
      </c>
      <c r="CR668" s="85" t="s">
        <v>4965</v>
      </c>
      <c r="CS668" s="85" t="s">
        <v>4965</v>
      </c>
      <c r="CT668" s="85" t="s">
        <v>4965</v>
      </c>
      <c r="CU668" s="86"/>
    </row>
    <row r="669" spans="1:99" s="363" customFormat="1" ht="12" customHeight="1" x14ac:dyDescent="0.2">
      <c r="A669" s="31" t="s">
        <v>1460</v>
      </c>
      <c r="B669" s="114" t="s">
        <v>4960</v>
      </c>
      <c r="C669" s="114" t="s">
        <v>1432</v>
      </c>
      <c r="D669" s="114" t="s">
        <v>1432</v>
      </c>
      <c r="E669" s="117" t="s">
        <v>1432</v>
      </c>
      <c r="F669" s="114" t="s">
        <v>1281</v>
      </c>
      <c r="G669" s="114" t="s">
        <v>1884</v>
      </c>
      <c r="H669" s="114" t="s">
        <v>1885</v>
      </c>
      <c r="I669" s="114" t="s">
        <v>2327</v>
      </c>
      <c r="J669" s="114">
        <v>525109</v>
      </c>
      <c r="K669" s="114">
        <v>175236</v>
      </c>
      <c r="L669" s="177" t="s">
        <v>3088</v>
      </c>
      <c r="M669" s="99" t="s">
        <v>1432</v>
      </c>
      <c r="N669" s="99" t="s">
        <v>1432</v>
      </c>
      <c r="O669" s="114">
        <v>0</v>
      </c>
      <c r="P669" s="114">
        <v>1</v>
      </c>
      <c r="Q669" s="115">
        <v>1</v>
      </c>
      <c r="R669" s="114" t="s">
        <v>4961</v>
      </c>
      <c r="S669" s="114" t="s">
        <v>1438</v>
      </c>
      <c r="T669" s="99" t="s">
        <v>451</v>
      </c>
      <c r="U669" s="116">
        <v>41605</v>
      </c>
      <c r="V669" s="114" t="s">
        <v>1439</v>
      </c>
      <c r="W669" s="99" t="s">
        <v>1432</v>
      </c>
      <c r="X669" s="114" t="s">
        <v>1442</v>
      </c>
      <c r="Y669" s="114" t="s">
        <v>3893</v>
      </c>
      <c r="Z669" s="114" t="s">
        <v>1444</v>
      </c>
      <c r="AA669" s="114" t="s">
        <v>1136</v>
      </c>
      <c r="AB669" s="387">
        <v>1E-3</v>
      </c>
      <c r="AC669" s="111" t="s">
        <v>1432</v>
      </c>
      <c r="AD669" s="112" t="s">
        <v>1432</v>
      </c>
      <c r="AE669" s="157" t="s">
        <v>3063</v>
      </c>
      <c r="AF669" s="117" t="s">
        <v>1445</v>
      </c>
      <c r="AG669" s="118"/>
      <c r="AH669" s="117">
        <v>0</v>
      </c>
      <c r="AI669" s="117">
        <v>0</v>
      </c>
      <c r="AJ669" s="117">
        <v>0</v>
      </c>
      <c r="AK669" s="117">
        <v>0</v>
      </c>
      <c r="AL669" s="117">
        <v>1</v>
      </c>
      <c r="AM669" s="117">
        <v>0</v>
      </c>
      <c r="AN669" s="117">
        <v>0</v>
      </c>
      <c r="AO669" s="117">
        <v>0</v>
      </c>
      <c r="AP669" s="117">
        <v>0</v>
      </c>
      <c r="AQ669" s="117">
        <v>0</v>
      </c>
      <c r="AR669" s="117">
        <v>0</v>
      </c>
      <c r="AS669" s="117">
        <v>1</v>
      </c>
      <c r="AT669" s="117">
        <v>0</v>
      </c>
      <c r="AU669" s="117">
        <v>0</v>
      </c>
      <c r="AV669" s="117">
        <v>0</v>
      </c>
      <c r="AW669" s="117">
        <v>0</v>
      </c>
      <c r="AX669" s="117">
        <v>0</v>
      </c>
      <c r="AY669" s="117">
        <v>0</v>
      </c>
      <c r="AZ669" s="117">
        <v>0</v>
      </c>
      <c r="BA669" s="117">
        <v>0</v>
      </c>
      <c r="BB669" s="117">
        <v>0</v>
      </c>
      <c r="BC669" s="117">
        <v>0</v>
      </c>
      <c r="BD669" s="117">
        <v>0</v>
      </c>
      <c r="BE669" s="117">
        <v>0</v>
      </c>
      <c r="BF669" s="117">
        <v>0</v>
      </c>
      <c r="BG669" s="117">
        <v>0</v>
      </c>
      <c r="BH669" s="117">
        <v>0</v>
      </c>
      <c r="BI669" s="117">
        <v>0</v>
      </c>
      <c r="BJ669" s="117">
        <v>0</v>
      </c>
      <c r="BK669" s="117">
        <v>0</v>
      </c>
      <c r="BL669" s="120" t="s">
        <v>4490</v>
      </c>
      <c r="BM669" s="98">
        <v>0</v>
      </c>
      <c r="BN669" s="79">
        <v>0</v>
      </c>
      <c r="BO669" s="241">
        <v>0.25</v>
      </c>
      <c r="BP669" s="133">
        <v>0.25</v>
      </c>
      <c r="BQ669" s="133">
        <v>0.25</v>
      </c>
      <c r="BR669" s="133">
        <v>0.25</v>
      </c>
      <c r="BS669" s="244">
        <v>0</v>
      </c>
      <c r="BT669" s="79">
        <v>0</v>
      </c>
      <c r="BU669" s="79">
        <v>0</v>
      </c>
      <c r="BV669" s="79">
        <v>0</v>
      </c>
      <c r="BW669" s="79">
        <v>0</v>
      </c>
      <c r="BX669" s="79">
        <v>0</v>
      </c>
      <c r="BY669" s="79">
        <v>0</v>
      </c>
      <c r="BZ669" s="79">
        <v>0</v>
      </c>
      <c r="CA669" s="79">
        <v>0</v>
      </c>
      <c r="CB669" s="79">
        <v>0</v>
      </c>
      <c r="CC669" s="79">
        <v>0</v>
      </c>
      <c r="CD669" s="79">
        <v>0</v>
      </c>
      <c r="CE669" s="79">
        <v>0</v>
      </c>
      <c r="CF669" s="79">
        <v>0</v>
      </c>
      <c r="CG669" s="79">
        <v>0</v>
      </c>
      <c r="CH669" s="79">
        <v>0</v>
      </c>
      <c r="CI669" s="81">
        <f t="shared" si="62"/>
        <v>1</v>
      </c>
      <c r="CJ669" s="260">
        <f t="shared" si="61"/>
        <v>1</v>
      </c>
      <c r="CK669" s="260">
        <f t="shared" si="59"/>
        <v>1</v>
      </c>
      <c r="CL669" s="260">
        <f t="shared" si="60"/>
        <v>1</v>
      </c>
      <c r="CM669" s="83">
        <v>9</v>
      </c>
      <c r="CN669" s="254" t="s">
        <v>4965</v>
      </c>
      <c r="CO669" s="140" t="s">
        <v>4965</v>
      </c>
      <c r="CP669" s="258" t="s">
        <v>4965</v>
      </c>
      <c r="CQ669" s="86" t="s">
        <v>4965</v>
      </c>
      <c r="CR669" s="87" t="s">
        <v>1938</v>
      </c>
      <c r="CS669" s="85" t="s">
        <v>4965</v>
      </c>
      <c r="CT669" s="85" t="s">
        <v>4965</v>
      </c>
      <c r="CU669" s="86"/>
    </row>
    <row r="670" spans="1:99" s="363" customFormat="1" ht="12" customHeight="1" x14ac:dyDescent="0.2">
      <c r="A670" s="31" t="s">
        <v>1460</v>
      </c>
      <c r="B670" s="114" t="s">
        <v>4962</v>
      </c>
      <c r="C670" s="114" t="s">
        <v>1432</v>
      </c>
      <c r="D670" s="114" t="s">
        <v>1432</v>
      </c>
      <c r="E670" s="117" t="s">
        <v>1432</v>
      </c>
      <c r="F670" s="114" t="s">
        <v>387</v>
      </c>
      <c r="G670" s="114" t="s">
        <v>789</v>
      </c>
      <c r="H670" s="114" t="s">
        <v>2717</v>
      </c>
      <c r="I670" s="114" t="s">
        <v>4963</v>
      </c>
      <c r="J670" s="114">
        <v>527234</v>
      </c>
      <c r="K670" s="114">
        <v>177107</v>
      </c>
      <c r="L670" s="177" t="s">
        <v>4766</v>
      </c>
      <c r="M670" s="99" t="s">
        <v>1432</v>
      </c>
      <c r="N670" s="99" t="s">
        <v>1432</v>
      </c>
      <c r="O670" s="114">
        <v>0</v>
      </c>
      <c r="P670" s="114">
        <v>1</v>
      </c>
      <c r="Q670" s="115">
        <v>1</v>
      </c>
      <c r="R670" s="114" t="s">
        <v>4990</v>
      </c>
      <c r="S670" s="114" t="s">
        <v>1438</v>
      </c>
      <c r="T670" s="99" t="s">
        <v>5048</v>
      </c>
      <c r="U670" s="116">
        <v>41691</v>
      </c>
      <c r="V670" s="114" t="s">
        <v>1439</v>
      </c>
      <c r="W670" s="99" t="s">
        <v>1432</v>
      </c>
      <c r="X670" s="114" t="s">
        <v>1442</v>
      </c>
      <c r="Y670" s="114" t="s">
        <v>1443</v>
      </c>
      <c r="Z670" s="114" t="s">
        <v>1444</v>
      </c>
      <c r="AA670" s="114" t="s">
        <v>2713</v>
      </c>
      <c r="AB670" s="387">
        <v>5.0000000000000001E-3</v>
      </c>
      <c r="AC670" s="111" t="s">
        <v>1432</v>
      </c>
      <c r="AD670" s="112" t="s">
        <v>1432</v>
      </c>
      <c r="AE670" s="157" t="s">
        <v>3063</v>
      </c>
      <c r="AF670" s="117" t="s">
        <v>1445</v>
      </c>
      <c r="AG670" s="118"/>
      <c r="AH670" s="117">
        <v>0</v>
      </c>
      <c r="AI670" s="117">
        <v>0</v>
      </c>
      <c r="AJ670" s="117">
        <v>0</v>
      </c>
      <c r="AK670" s="117">
        <v>1</v>
      </c>
      <c r="AL670" s="117">
        <v>0</v>
      </c>
      <c r="AM670" s="117">
        <v>0</v>
      </c>
      <c r="AN670" s="117">
        <v>0</v>
      </c>
      <c r="AO670" s="117">
        <v>0</v>
      </c>
      <c r="AP670" s="117">
        <v>0</v>
      </c>
      <c r="AQ670" s="117">
        <v>0</v>
      </c>
      <c r="AR670" s="117">
        <v>1</v>
      </c>
      <c r="AS670" s="117">
        <v>0</v>
      </c>
      <c r="AT670" s="117">
        <v>0</v>
      </c>
      <c r="AU670" s="117">
        <v>0</v>
      </c>
      <c r="AV670" s="117">
        <v>0</v>
      </c>
      <c r="AW670" s="117">
        <v>0</v>
      </c>
      <c r="AX670" s="117">
        <v>0</v>
      </c>
      <c r="AY670" s="117">
        <v>0</v>
      </c>
      <c r="AZ670" s="117">
        <v>0</v>
      </c>
      <c r="BA670" s="117">
        <v>0</v>
      </c>
      <c r="BB670" s="117">
        <v>0</v>
      </c>
      <c r="BC670" s="117">
        <v>0</v>
      </c>
      <c r="BD670" s="117">
        <v>0</v>
      </c>
      <c r="BE670" s="117">
        <v>0</v>
      </c>
      <c r="BF670" s="117">
        <v>0</v>
      </c>
      <c r="BG670" s="117">
        <v>0</v>
      </c>
      <c r="BH670" s="117">
        <v>0</v>
      </c>
      <c r="BI670" s="117">
        <v>0</v>
      </c>
      <c r="BJ670" s="117">
        <v>0</v>
      </c>
      <c r="BK670" s="117">
        <v>0</v>
      </c>
      <c r="BL670" s="120" t="s">
        <v>4490</v>
      </c>
      <c r="BM670" s="266">
        <v>0</v>
      </c>
      <c r="BN670" s="79">
        <v>0</v>
      </c>
      <c r="BO670" s="241">
        <v>0.2</v>
      </c>
      <c r="BP670" s="133">
        <v>0.2</v>
      </c>
      <c r="BQ670" s="133">
        <v>0.2</v>
      </c>
      <c r="BR670" s="133">
        <v>0.2</v>
      </c>
      <c r="BS670" s="243">
        <v>0.2</v>
      </c>
      <c r="BT670" s="79">
        <v>0</v>
      </c>
      <c r="BU670" s="79">
        <v>0</v>
      </c>
      <c r="BV670" s="79">
        <v>0</v>
      </c>
      <c r="BW670" s="79">
        <v>0</v>
      </c>
      <c r="BX670" s="79">
        <v>0</v>
      </c>
      <c r="BY670" s="79">
        <v>0</v>
      </c>
      <c r="BZ670" s="79">
        <v>0</v>
      </c>
      <c r="CA670" s="79">
        <v>0</v>
      </c>
      <c r="CB670" s="79">
        <v>0</v>
      </c>
      <c r="CC670" s="79">
        <v>0</v>
      </c>
      <c r="CD670" s="79">
        <v>0</v>
      </c>
      <c r="CE670" s="79">
        <v>0</v>
      </c>
      <c r="CF670" s="79">
        <v>0</v>
      </c>
      <c r="CG670" s="79">
        <v>0</v>
      </c>
      <c r="CH670" s="79">
        <v>0</v>
      </c>
      <c r="CI670" s="81">
        <f t="shared" si="62"/>
        <v>1</v>
      </c>
      <c r="CJ670" s="260">
        <f t="shared" si="61"/>
        <v>1</v>
      </c>
      <c r="CK670" s="260">
        <f t="shared" si="59"/>
        <v>1</v>
      </c>
      <c r="CL670" s="260">
        <f t="shared" si="60"/>
        <v>1</v>
      </c>
      <c r="CM670" s="83">
        <v>4</v>
      </c>
      <c r="CN670" s="254" t="s">
        <v>4965</v>
      </c>
      <c r="CO670" s="140" t="s">
        <v>4965</v>
      </c>
      <c r="CP670" s="258" t="s">
        <v>4965</v>
      </c>
      <c r="CQ670" s="86" t="s">
        <v>4965</v>
      </c>
      <c r="CR670" s="85" t="s">
        <v>4965</v>
      </c>
      <c r="CS670" s="85" t="s">
        <v>4965</v>
      </c>
      <c r="CT670" s="85" t="s">
        <v>4965</v>
      </c>
      <c r="CU670" s="86"/>
    </row>
    <row r="671" spans="1:99" s="363" customFormat="1" ht="12" customHeight="1" x14ac:dyDescent="0.2">
      <c r="A671" s="31" t="s">
        <v>1460</v>
      </c>
      <c r="B671" s="114" t="s">
        <v>4991</v>
      </c>
      <c r="C671" s="114" t="s">
        <v>1432</v>
      </c>
      <c r="D671" s="114" t="s">
        <v>1432</v>
      </c>
      <c r="E671" s="117" t="s">
        <v>1432</v>
      </c>
      <c r="F671" s="114" t="s">
        <v>3928</v>
      </c>
      <c r="G671" s="114" t="s">
        <v>2223</v>
      </c>
      <c r="H671" s="114" t="s">
        <v>2717</v>
      </c>
      <c r="I671" s="114" t="s">
        <v>2224</v>
      </c>
      <c r="J671" s="114">
        <v>527921</v>
      </c>
      <c r="K671" s="114">
        <v>175466</v>
      </c>
      <c r="L671" s="177" t="s">
        <v>3085</v>
      </c>
      <c r="M671" s="99" t="s">
        <v>1432</v>
      </c>
      <c r="N671" s="99" t="s">
        <v>1432</v>
      </c>
      <c r="O671" s="114">
        <v>4</v>
      </c>
      <c r="P671" s="114">
        <v>6</v>
      </c>
      <c r="Q671" s="115">
        <v>2</v>
      </c>
      <c r="R671" s="114" t="s">
        <v>3483</v>
      </c>
      <c r="S671" s="114" t="s">
        <v>1438</v>
      </c>
      <c r="T671" s="99" t="s">
        <v>3484</v>
      </c>
      <c r="U671" s="116">
        <v>41533</v>
      </c>
      <c r="V671" s="114" t="s">
        <v>1439</v>
      </c>
      <c r="W671" s="99" t="s">
        <v>1432</v>
      </c>
      <c r="X671" s="114" t="s">
        <v>1442</v>
      </c>
      <c r="Y671" s="114" t="s">
        <v>4694</v>
      </c>
      <c r="Z671" s="114" t="s">
        <v>1444</v>
      </c>
      <c r="AA671" s="114" t="s">
        <v>2713</v>
      </c>
      <c r="AB671" s="387">
        <v>2.1000000000000001E-2</v>
      </c>
      <c r="AC671" s="111" t="s">
        <v>1432</v>
      </c>
      <c r="AD671" s="112" t="s">
        <v>1432</v>
      </c>
      <c r="AE671" s="157" t="s">
        <v>3063</v>
      </c>
      <c r="AF671" s="117" t="s">
        <v>1445</v>
      </c>
      <c r="AG671" s="117">
        <v>0</v>
      </c>
      <c r="AH671" s="117">
        <v>0</v>
      </c>
      <c r="AI671" s="117">
        <v>0</v>
      </c>
      <c r="AJ671" s="117">
        <v>-3</v>
      </c>
      <c r="AK671" s="117">
        <v>1</v>
      </c>
      <c r="AL671" s="117">
        <v>3</v>
      </c>
      <c r="AM671" s="117">
        <v>2</v>
      </c>
      <c r="AN671" s="117">
        <v>-1</v>
      </c>
      <c r="AO671" s="117">
        <v>0</v>
      </c>
      <c r="AP671" s="117">
        <v>0</v>
      </c>
      <c r="AQ671" s="117">
        <v>-3</v>
      </c>
      <c r="AR671" s="117">
        <v>1</v>
      </c>
      <c r="AS671" s="117">
        <v>3</v>
      </c>
      <c r="AT671" s="117">
        <v>2</v>
      </c>
      <c r="AU671" s="117">
        <v>-1</v>
      </c>
      <c r="AV671" s="117">
        <v>0</v>
      </c>
      <c r="AW671" s="117">
        <v>0</v>
      </c>
      <c r="AX671" s="117">
        <v>0</v>
      </c>
      <c r="AY671" s="117">
        <v>0</v>
      </c>
      <c r="AZ671" s="117">
        <v>0</v>
      </c>
      <c r="BA671" s="117">
        <v>0</v>
      </c>
      <c r="BB671" s="117">
        <v>0</v>
      </c>
      <c r="BC671" s="117">
        <v>0</v>
      </c>
      <c r="BD671" s="117">
        <v>0</v>
      </c>
      <c r="BE671" s="117">
        <v>0</v>
      </c>
      <c r="BF671" s="117">
        <v>0</v>
      </c>
      <c r="BG671" s="117">
        <v>0</v>
      </c>
      <c r="BH671" s="117">
        <v>0</v>
      </c>
      <c r="BI671" s="117">
        <v>0</v>
      </c>
      <c r="BJ671" s="117">
        <v>0</v>
      </c>
      <c r="BK671" s="117">
        <v>0</v>
      </c>
      <c r="BL671" s="120" t="s">
        <v>4491</v>
      </c>
      <c r="BM671" s="267">
        <v>0</v>
      </c>
      <c r="BN671" s="113">
        <v>0</v>
      </c>
      <c r="BO671" s="237">
        <v>0</v>
      </c>
      <c r="BP671" s="79">
        <v>0</v>
      </c>
      <c r="BQ671" s="79">
        <v>0</v>
      </c>
      <c r="BR671" s="79">
        <v>0</v>
      </c>
      <c r="BS671" s="243">
        <v>2</v>
      </c>
      <c r="BT671" s="79">
        <v>0</v>
      </c>
      <c r="BU671" s="79">
        <v>0</v>
      </c>
      <c r="BV671" s="79">
        <v>0</v>
      </c>
      <c r="BW671" s="79">
        <v>0</v>
      </c>
      <c r="BX671" s="79">
        <v>0</v>
      </c>
      <c r="BY671" s="79">
        <v>0</v>
      </c>
      <c r="BZ671" s="79">
        <v>0</v>
      </c>
      <c r="CA671" s="79">
        <v>0</v>
      </c>
      <c r="CB671" s="79">
        <v>0</v>
      </c>
      <c r="CC671" s="79">
        <v>0</v>
      </c>
      <c r="CD671" s="79">
        <v>0</v>
      </c>
      <c r="CE671" s="79">
        <v>0</v>
      </c>
      <c r="CF671" s="79">
        <v>0</v>
      </c>
      <c r="CG671" s="79">
        <v>0</v>
      </c>
      <c r="CH671" s="79">
        <v>0</v>
      </c>
      <c r="CI671" s="81">
        <f t="shared" si="62"/>
        <v>2</v>
      </c>
      <c r="CJ671" s="260">
        <f t="shared" si="61"/>
        <v>2</v>
      </c>
      <c r="CK671" s="260">
        <f t="shared" si="59"/>
        <v>2</v>
      </c>
      <c r="CL671" s="260">
        <f t="shared" si="60"/>
        <v>2</v>
      </c>
      <c r="CM671" s="83">
        <v>4</v>
      </c>
      <c r="CN671" s="254" t="s">
        <v>4965</v>
      </c>
      <c r="CO671" s="140" t="s">
        <v>4965</v>
      </c>
      <c r="CP671" s="258" t="s">
        <v>4965</v>
      </c>
      <c r="CQ671" s="86" t="s">
        <v>4965</v>
      </c>
      <c r="CR671" s="85" t="s">
        <v>4965</v>
      </c>
      <c r="CS671" s="85" t="s">
        <v>4965</v>
      </c>
      <c r="CT671" s="85" t="s">
        <v>4965</v>
      </c>
      <c r="CU671" s="86"/>
    </row>
    <row r="672" spans="1:99" s="363" customFormat="1" ht="12" customHeight="1" x14ac:dyDescent="0.2">
      <c r="A672" s="31" t="s">
        <v>1460</v>
      </c>
      <c r="B672" s="114" t="s">
        <v>3485</v>
      </c>
      <c r="C672" s="114" t="s">
        <v>1432</v>
      </c>
      <c r="D672" s="114" t="s">
        <v>1432</v>
      </c>
      <c r="E672" s="117" t="s">
        <v>1432</v>
      </c>
      <c r="F672" s="114" t="s">
        <v>3486</v>
      </c>
      <c r="G672" s="114" t="s">
        <v>271</v>
      </c>
      <c r="H672" s="114" t="s">
        <v>1458</v>
      </c>
      <c r="I672" s="114" t="s">
        <v>3487</v>
      </c>
      <c r="J672" s="114">
        <v>523679</v>
      </c>
      <c r="K672" s="114">
        <v>175180</v>
      </c>
      <c r="L672" s="177" t="s">
        <v>3088</v>
      </c>
      <c r="M672" s="99" t="s">
        <v>1432</v>
      </c>
      <c r="N672" s="99" t="s">
        <v>1432</v>
      </c>
      <c r="O672" s="114">
        <v>5</v>
      </c>
      <c r="P672" s="114">
        <v>5</v>
      </c>
      <c r="Q672" s="115">
        <v>0</v>
      </c>
      <c r="R672" s="114" t="s">
        <v>3488</v>
      </c>
      <c r="S672" s="114" t="s">
        <v>1438</v>
      </c>
      <c r="T672" s="99" t="s">
        <v>3489</v>
      </c>
      <c r="U672" s="116">
        <v>41493</v>
      </c>
      <c r="V672" s="114" t="s">
        <v>1439</v>
      </c>
      <c r="W672" s="99" t="s">
        <v>1432</v>
      </c>
      <c r="X672" s="114" t="s">
        <v>1442</v>
      </c>
      <c r="Y672" s="114" t="s">
        <v>4694</v>
      </c>
      <c r="Z672" s="114" t="s">
        <v>1444</v>
      </c>
      <c r="AA672" s="114" t="s">
        <v>2713</v>
      </c>
      <c r="AB672" s="387">
        <v>0.01</v>
      </c>
      <c r="AC672" s="111" t="s">
        <v>1432</v>
      </c>
      <c r="AD672" s="112" t="s">
        <v>1432</v>
      </c>
      <c r="AE672" s="157" t="s">
        <v>3063</v>
      </c>
      <c r="AF672" s="117" t="s">
        <v>1445</v>
      </c>
      <c r="AG672" s="117">
        <v>0</v>
      </c>
      <c r="AH672" s="117">
        <v>0</v>
      </c>
      <c r="AI672" s="117">
        <v>0</v>
      </c>
      <c r="AJ672" s="117">
        <v>-2</v>
      </c>
      <c r="AK672" s="117">
        <v>2</v>
      </c>
      <c r="AL672" s="117">
        <v>0</v>
      </c>
      <c r="AM672" s="117">
        <v>0</v>
      </c>
      <c r="AN672" s="117">
        <v>0</v>
      </c>
      <c r="AO672" s="117">
        <v>0</v>
      </c>
      <c r="AP672" s="117">
        <v>0</v>
      </c>
      <c r="AQ672" s="117">
        <v>-2</v>
      </c>
      <c r="AR672" s="117">
        <v>2</v>
      </c>
      <c r="AS672" s="117">
        <v>0</v>
      </c>
      <c r="AT672" s="117">
        <v>0</v>
      </c>
      <c r="AU672" s="117">
        <v>0</v>
      </c>
      <c r="AV672" s="117">
        <v>0</v>
      </c>
      <c r="AW672" s="117">
        <v>0</v>
      </c>
      <c r="AX672" s="117">
        <v>0</v>
      </c>
      <c r="AY672" s="117">
        <v>0</v>
      </c>
      <c r="AZ672" s="117">
        <v>0</v>
      </c>
      <c r="BA672" s="117">
        <v>0</v>
      </c>
      <c r="BB672" s="117">
        <v>0</v>
      </c>
      <c r="BC672" s="117">
        <v>0</v>
      </c>
      <c r="BD672" s="117">
        <v>0</v>
      </c>
      <c r="BE672" s="117">
        <v>0</v>
      </c>
      <c r="BF672" s="117">
        <v>0</v>
      </c>
      <c r="BG672" s="117">
        <v>0</v>
      </c>
      <c r="BH672" s="117">
        <v>0</v>
      </c>
      <c r="BI672" s="117">
        <v>0</v>
      </c>
      <c r="BJ672" s="117">
        <v>0</v>
      </c>
      <c r="BK672" s="117">
        <v>0</v>
      </c>
      <c r="BL672" s="400"/>
      <c r="BM672" s="179">
        <f>Q672</f>
        <v>0</v>
      </c>
      <c r="BN672" s="113">
        <v>0</v>
      </c>
      <c r="BO672" s="246">
        <v>0</v>
      </c>
      <c r="BP672" s="113">
        <v>0</v>
      </c>
      <c r="BQ672" s="113">
        <v>0</v>
      </c>
      <c r="BR672" s="113">
        <v>0</v>
      </c>
      <c r="BS672" s="238">
        <v>0</v>
      </c>
      <c r="BT672" s="79">
        <v>0</v>
      </c>
      <c r="BU672" s="79">
        <v>0</v>
      </c>
      <c r="BV672" s="79">
        <v>0</v>
      </c>
      <c r="BW672" s="79">
        <v>0</v>
      </c>
      <c r="BX672" s="79">
        <v>0</v>
      </c>
      <c r="BY672" s="79">
        <v>0</v>
      </c>
      <c r="BZ672" s="79">
        <v>0</v>
      </c>
      <c r="CA672" s="79">
        <v>0</v>
      </c>
      <c r="CB672" s="79">
        <v>0</v>
      </c>
      <c r="CC672" s="79">
        <v>0</v>
      </c>
      <c r="CD672" s="79">
        <v>0</v>
      </c>
      <c r="CE672" s="79">
        <v>0</v>
      </c>
      <c r="CF672" s="79">
        <v>0</v>
      </c>
      <c r="CG672" s="79">
        <v>0</v>
      </c>
      <c r="CH672" s="79">
        <v>0</v>
      </c>
      <c r="CI672" s="81">
        <f t="shared" si="62"/>
        <v>0</v>
      </c>
      <c r="CJ672" s="131">
        <f t="shared" si="61"/>
        <v>0</v>
      </c>
      <c r="CK672" s="131">
        <f t="shared" si="59"/>
        <v>0</v>
      </c>
      <c r="CL672" s="131">
        <f t="shared" si="60"/>
        <v>0</v>
      </c>
      <c r="CM672" s="83">
        <v>4</v>
      </c>
      <c r="CN672" s="254" t="s">
        <v>4965</v>
      </c>
      <c r="CO672" s="180" t="s">
        <v>1942</v>
      </c>
      <c r="CP672" s="258" t="s">
        <v>4965</v>
      </c>
      <c r="CQ672" s="86" t="s">
        <v>4965</v>
      </c>
      <c r="CR672" s="85" t="s">
        <v>4965</v>
      </c>
      <c r="CS672" s="85" t="s">
        <v>4965</v>
      </c>
      <c r="CT672" s="85" t="s">
        <v>4965</v>
      </c>
      <c r="CU672" s="86"/>
    </row>
    <row r="673" spans="1:99" s="363" customFormat="1" ht="12" customHeight="1" x14ac:dyDescent="0.2">
      <c r="A673" s="31" t="s">
        <v>1460</v>
      </c>
      <c r="B673" s="114" t="s">
        <v>3490</v>
      </c>
      <c r="C673" s="114" t="s">
        <v>1432</v>
      </c>
      <c r="D673" s="114" t="s">
        <v>1432</v>
      </c>
      <c r="E673" s="117" t="s">
        <v>1432</v>
      </c>
      <c r="F673" s="114" t="s">
        <v>3491</v>
      </c>
      <c r="G673" s="114" t="s">
        <v>1480</v>
      </c>
      <c r="H673" s="114" t="s">
        <v>2717</v>
      </c>
      <c r="I673" s="114" t="s">
        <v>3492</v>
      </c>
      <c r="J673" s="114">
        <v>527137</v>
      </c>
      <c r="K673" s="114">
        <v>176145</v>
      </c>
      <c r="L673" s="177" t="s">
        <v>3067</v>
      </c>
      <c r="M673" s="99" t="s">
        <v>1432</v>
      </c>
      <c r="N673" s="99" t="s">
        <v>1432</v>
      </c>
      <c r="O673" s="114">
        <v>1</v>
      </c>
      <c r="P673" s="114">
        <v>2</v>
      </c>
      <c r="Q673" s="115">
        <v>1</v>
      </c>
      <c r="R673" s="114" t="s">
        <v>3493</v>
      </c>
      <c r="S673" s="114" t="s">
        <v>1438</v>
      </c>
      <c r="T673" s="99" t="s">
        <v>3494</v>
      </c>
      <c r="U673" s="116">
        <v>41990</v>
      </c>
      <c r="V673" s="114" t="s">
        <v>1439</v>
      </c>
      <c r="W673" s="99" t="s">
        <v>1432</v>
      </c>
      <c r="X673" s="114" t="s">
        <v>1442</v>
      </c>
      <c r="Y673" s="114" t="s">
        <v>4694</v>
      </c>
      <c r="Z673" s="114" t="s">
        <v>1444</v>
      </c>
      <c r="AA673" s="114" t="s">
        <v>2723</v>
      </c>
      <c r="AB673" s="387">
        <v>5.0000000000000001E-3</v>
      </c>
      <c r="AC673" s="111" t="s">
        <v>1432</v>
      </c>
      <c r="AD673" s="112"/>
      <c r="AE673" s="157" t="s">
        <v>3063</v>
      </c>
      <c r="AF673" s="117" t="s">
        <v>1445</v>
      </c>
      <c r="AG673" s="117">
        <v>0</v>
      </c>
      <c r="AH673" s="117">
        <v>0</v>
      </c>
      <c r="AI673" s="117">
        <v>0</v>
      </c>
      <c r="AJ673" s="117">
        <v>0</v>
      </c>
      <c r="AK673" s="117">
        <v>1</v>
      </c>
      <c r="AL673" s="117">
        <v>-1</v>
      </c>
      <c r="AM673" s="117">
        <v>1</v>
      </c>
      <c r="AN673" s="117">
        <v>0</v>
      </c>
      <c r="AO673" s="117">
        <v>0</v>
      </c>
      <c r="AP673" s="117">
        <v>0</v>
      </c>
      <c r="AQ673" s="117">
        <v>0</v>
      </c>
      <c r="AR673" s="117">
        <v>1</v>
      </c>
      <c r="AS673" s="117">
        <v>-1</v>
      </c>
      <c r="AT673" s="117">
        <v>1</v>
      </c>
      <c r="AU673" s="117">
        <v>0</v>
      </c>
      <c r="AV673" s="117">
        <v>0</v>
      </c>
      <c r="AW673" s="117">
        <v>0</v>
      </c>
      <c r="AX673" s="117">
        <v>0</v>
      </c>
      <c r="AY673" s="117">
        <v>0</v>
      </c>
      <c r="AZ673" s="117">
        <v>0</v>
      </c>
      <c r="BA673" s="117">
        <v>0</v>
      </c>
      <c r="BB673" s="117">
        <v>0</v>
      </c>
      <c r="BC673" s="117">
        <v>0</v>
      </c>
      <c r="BD673" s="117">
        <v>0</v>
      </c>
      <c r="BE673" s="117">
        <v>0</v>
      </c>
      <c r="BF673" s="117">
        <v>0</v>
      </c>
      <c r="BG673" s="117">
        <v>0</v>
      </c>
      <c r="BH673" s="117">
        <v>0</v>
      </c>
      <c r="BI673" s="117">
        <v>0</v>
      </c>
      <c r="BJ673" s="117">
        <v>0</v>
      </c>
      <c r="BK673" s="117">
        <v>0</v>
      </c>
      <c r="BL673" s="120" t="s">
        <v>4490</v>
      </c>
      <c r="BM673" s="98">
        <v>0</v>
      </c>
      <c r="BN673" s="79">
        <v>0</v>
      </c>
      <c r="BO673" s="241">
        <v>0.2</v>
      </c>
      <c r="BP673" s="133">
        <v>0.2</v>
      </c>
      <c r="BQ673" s="133">
        <v>0.2</v>
      </c>
      <c r="BR673" s="133">
        <v>0.2</v>
      </c>
      <c r="BS673" s="243">
        <v>0.2</v>
      </c>
      <c r="BT673" s="79">
        <v>0</v>
      </c>
      <c r="BU673" s="79">
        <v>0</v>
      </c>
      <c r="BV673" s="79">
        <v>0</v>
      </c>
      <c r="BW673" s="79">
        <v>0</v>
      </c>
      <c r="BX673" s="79">
        <v>0</v>
      </c>
      <c r="BY673" s="79">
        <v>0</v>
      </c>
      <c r="BZ673" s="79">
        <v>0</v>
      </c>
      <c r="CA673" s="79">
        <v>0</v>
      </c>
      <c r="CB673" s="79">
        <v>0</v>
      </c>
      <c r="CC673" s="79">
        <v>0</v>
      </c>
      <c r="CD673" s="79">
        <v>0</v>
      </c>
      <c r="CE673" s="79">
        <v>0</v>
      </c>
      <c r="CF673" s="79">
        <v>0</v>
      </c>
      <c r="CG673" s="79">
        <v>0</v>
      </c>
      <c r="CH673" s="79">
        <v>0</v>
      </c>
      <c r="CI673" s="81">
        <f t="shared" si="62"/>
        <v>1</v>
      </c>
      <c r="CJ673" s="260">
        <f t="shared" si="61"/>
        <v>1</v>
      </c>
      <c r="CK673" s="260">
        <f t="shared" si="59"/>
        <v>1</v>
      </c>
      <c r="CL673" s="260">
        <f t="shared" si="60"/>
        <v>1</v>
      </c>
      <c r="CM673" s="83">
        <v>4</v>
      </c>
      <c r="CN673" s="254" t="s">
        <v>4965</v>
      </c>
      <c r="CO673" s="140" t="s">
        <v>4965</v>
      </c>
      <c r="CP673" s="258" t="s">
        <v>4965</v>
      </c>
      <c r="CQ673" s="86" t="s">
        <v>4965</v>
      </c>
      <c r="CR673" s="85" t="s">
        <v>4965</v>
      </c>
      <c r="CS673" s="85" t="s">
        <v>4965</v>
      </c>
      <c r="CT673" s="85" t="s">
        <v>4965</v>
      </c>
      <c r="CU673" s="86"/>
    </row>
    <row r="674" spans="1:99" s="363" customFormat="1" ht="12" customHeight="1" x14ac:dyDescent="0.2">
      <c r="A674" s="31" t="s">
        <v>1460</v>
      </c>
      <c r="B674" s="114" t="s">
        <v>3496</v>
      </c>
      <c r="C674" s="114" t="s">
        <v>1432</v>
      </c>
      <c r="D674" s="114" t="s">
        <v>1432</v>
      </c>
      <c r="E674" s="117" t="s">
        <v>1432</v>
      </c>
      <c r="F674" s="114" t="s">
        <v>3143</v>
      </c>
      <c r="G674" s="114" t="s">
        <v>3497</v>
      </c>
      <c r="H674" s="114" t="s">
        <v>1458</v>
      </c>
      <c r="I674" s="114" t="s">
        <v>3498</v>
      </c>
      <c r="J674" s="114">
        <v>524341</v>
      </c>
      <c r="K674" s="114">
        <v>174457</v>
      </c>
      <c r="L674" s="177" t="s">
        <v>3079</v>
      </c>
      <c r="M674" s="99" t="s">
        <v>1432</v>
      </c>
      <c r="N674" s="99" t="s">
        <v>1432</v>
      </c>
      <c r="O674" s="114">
        <v>1</v>
      </c>
      <c r="P674" s="114">
        <v>1</v>
      </c>
      <c r="Q674" s="115">
        <v>0</v>
      </c>
      <c r="R674" s="114" t="s">
        <v>3499</v>
      </c>
      <c r="S674" s="114" t="s">
        <v>1438</v>
      </c>
      <c r="T674" s="99" t="s">
        <v>4096</v>
      </c>
      <c r="U674" s="116">
        <v>41494</v>
      </c>
      <c r="V674" s="114" t="s">
        <v>1439</v>
      </c>
      <c r="W674" s="99" t="s">
        <v>1432</v>
      </c>
      <c r="X674" s="114" t="s">
        <v>1442</v>
      </c>
      <c r="Y674" s="114" t="s">
        <v>2722</v>
      </c>
      <c r="Z674" s="114" t="s">
        <v>1444</v>
      </c>
      <c r="AA674" s="114" t="s">
        <v>2723</v>
      </c>
      <c r="AB674" s="387">
        <v>2.5999999999999999E-2</v>
      </c>
      <c r="AC674" s="111" t="s">
        <v>1432</v>
      </c>
      <c r="AD674" s="112" t="s">
        <v>1432</v>
      </c>
      <c r="AE674" s="157" t="s">
        <v>3063</v>
      </c>
      <c r="AF674" s="117" t="s">
        <v>1445</v>
      </c>
      <c r="AG674" s="118"/>
      <c r="AH674" s="117">
        <v>0</v>
      </c>
      <c r="AI674" s="117">
        <v>0</v>
      </c>
      <c r="AJ674" s="117">
        <v>0</v>
      </c>
      <c r="AK674" s="117">
        <v>-1</v>
      </c>
      <c r="AL674" s="117">
        <v>1</v>
      </c>
      <c r="AM674" s="117">
        <v>0</v>
      </c>
      <c r="AN674" s="117">
        <v>0</v>
      </c>
      <c r="AO674" s="117">
        <v>0</v>
      </c>
      <c r="AP674" s="117">
        <v>0</v>
      </c>
      <c r="AQ674" s="117">
        <v>0</v>
      </c>
      <c r="AR674" s="117">
        <v>-1</v>
      </c>
      <c r="AS674" s="117">
        <v>1</v>
      </c>
      <c r="AT674" s="117">
        <v>0</v>
      </c>
      <c r="AU674" s="117">
        <v>0</v>
      </c>
      <c r="AV674" s="117">
        <v>0</v>
      </c>
      <c r="AW674" s="117">
        <v>0</v>
      </c>
      <c r="AX674" s="117">
        <v>0</v>
      </c>
      <c r="AY674" s="117">
        <v>0</v>
      </c>
      <c r="AZ674" s="117">
        <v>0</v>
      </c>
      <c r="BA674" s="117">
        <v>0</v>
      </c>
      <c r="BB674" s="117">
        <v>0</v>
      </c>
      <c r="BC674" s="117">
        <v>0</v>
      </c>
      <c r="BD674" s="117">
        <v>0</v>
      </c>
      <c r="BE674" s="117">
        <v>0</v>
      </c>
      <c r="BF674" s="117">
        <v>0</v>
      </c>
      <c r="BG674" s="117">
        <v>0</v>
      </c>
      <c r="BH674" s="117">
        <v>0</v>
      </c>
      <c r="BI674" s="117">
        <v>0</v>
      </c>
      <c r="BJ674" s="117">
        <v>0</v>
      </c>
      <c r="BK674" s="117">
        <v>0</v>
      </c>
      <c r="BL674" s="400"/>
      <c r="BM674" s="179">
        <f>Q674</f>
        <v>0</v>
      </c>
      <c r="BN674" s="113">
        <v>0</v>
      </c>
      <c r="BO674" s="237">
        <v>0</v>
      </c>
      <c r="BP674" s="79">
        <v>0</v>
      </c>
      <c r="BQ674" s="79">
        <v>0</v>
      </c>
      <c r="BR674" s="79">
        <v>0</v>
      </c>
      <c r="BS674" s="238">
        <v>0</v>
      </c>
      <c r="BT674" s="79">
        <v>0</v>
      </c>
      <c r="BU674" s="79">
        <v>0</v>
      </c>
      <c r="BV674" s="79">
        <v>0</v>
      </c>
      <c r="BW674" s="79">
        <v>0</v>
      </c>
      <c r="BX674" s="79">
        <v>0</v>
      </c>
      <c r="BY674" s="79">
        <v>0</v>
      </c>
      <c r="BZ674" s="79">
        <v>0</v>
      </c>
      <c r="CA674" s="79">
        <v>0</v>
      </c>
      <c r="CB674" s="79">
        <v>0</v>
      </c>
      <c r="CC674" s="79">
        <v>0</v>
      </c>
      <c r="CD674" s="79">
        <v>0</v>
      </c>
      <c r="CE674" s="79">
        <v>0</v>
      </c>
      <c r="CF674" s="79">
        <v>0</v>
      </c>
      <c r="CG674" s="79">
        <v>0</v>
      </c>
      <c r="CH674" s="79">
        <v>0</v>
      </c>
      <c r="CI674" s="81">
        <f t="shared" si="62"/>
        <v>0</v>
      </c>
      <c r="CJ674" s="131">
        <f t="shared" si="61"/>
        <v>0</v>
      </c>
      <c r="CK674" s="131">
        <f t="shared" si="59"/>
        <v>0</v>
      </c>
      <c r="CL674" s="131">
        <f t="shared" si="60"/>
        <v>0</v>
      </c>
      <c r="CM674" s="83">
        <v>9</v>
      </c>
      <c r="CN674" s="254" t="s">
        <v>4965</v>
      </c>
      <c r="CO674" s="140" t="s">
        <v>4965</v>
      </c>
      <c r="CP674" s="258" t="s">
        <v>4965</v>
      </c>
      <c r="CQ674" s="86" t="s">
        <v>4965</v>
      </c>
      <c r="CR674" s="85" t="s">
        <v>4965</v>
      </c>
      <c r="CS674" s="85" t="s">
        <v>4965</v>
      </c>
      <c r="CT674" s="85" t="s">
        <v>4965</v>
      </c>
      <c r="CU674" s="86"/>
    </row>
    <row r="675" spans="1:99" s="363" customFormat="1" ht="12" customHeight="1" x14ac:dyDescent="0.2">
      <c r="A675" s="31" t="s">
        <v>1460</v>
      </c>
      <c r="B675" s="114" t="s">
        <v>3500</v>
      </c>
      <c r="C675" s="114" t="s">
        <v>1432</v>
      </c>
      <c r="D675" s="114" t="s">
        <v>1432</v>
      </c>
      <c r="E675" s="117" t="s">
        <v>1432</v>
      </c>
      <c r="F675" s="114" t="s">
        <v>3501</v>
      </c>
      <c r="G675" s="114" t="s">
        <v>2333</v>
      </c>
      <c r="H675" s="114" t="s">
        <v>1885</v>
      </c>
      <c r="I675" s="114" t="s">
        <v>4809</v>
      </c>
      <c r="J675" s="114">
        <v>525348</v>
      </c>
      <c r="K675" s="114">
        <v>174690</v>
      </c>
      <c r="L675" s="177" t="s">
        <v>3080</v>
      </c>
      <c r="M675" s="99" t="s">
        <v>1432</v>
      </c>
      <c r="N675" s="99" t="s">
        <v>1432</v>
      </c>
      <c r="O675" s="114">
        <v>2</v>
      </c>
      <c r="P675" s="114">
        <v>7</v>
      </c>
      <c r="Q675" s="115">
        <v>5</v>
      </c>
      <c r="R675" s="114" t="s">
        <v>3502</v>
      </c>
      <c r="S675" s="114" t="s">
        <v>1438</v>
      </c>
      <c r="T675" s="99" t="s">
        <v>3503</v>
      </c>
      <c r="U675" s="116">
        <v>41698</v>
      </c>
      <c r="V675" s="114" t="s">
        <v>1439</v>
      </c>
      <c r="W675" s="99" t="s">
        <v>1432</v>
      </c>
      <c r="X675" s="114" t="s">
        <v>1442</v>
      </c>
      <c r="Y675" s="114" t="s">
        <v>1443</v>
      </c>
      <c r="Z675" s="114" t="s">
        <v>1444</v>
      </c>
      <c r="AA675" s="114" t="s">
        <v>2713</v>
      </c>
      <c r="AB675" s="387">
        <v>1.2999999999999999E-2</v>
      </c>
      <c r="AC675" s="111" t="s">
        <v>1432</v>
      </c>
      <c r="AD675" s="112" t="s">
        <v>1432</v>
      </c>
      <c r="AE675" s="157" t="s">
        <v>3063</v>
      </c>
      <c r="AF675" s="117" t="s">
        <v>1445</v>
      </c>
      <c r="AG675" s="118"/>
      <c r="AH675" s="117">
        <v>0</v>
      </c>
      <c r="AI675" s="117">
        <v>0</v>
      </c>
      <c r="AJ675" s="117">
        <v>0</v>
      </c>
      <c r="AK675" s="117">
        <v>1</v>
      </c>
      <c r="AL675" s="117">
        <v>3</v>
      </c>
      <c r="AM675" s="117">
        <v>1</v>
      </c>
      <c r="AN675" s="117">
        <v>0</v>
      </c>
      <c r="AO675" s="117">
        <v>0</v>
      </c>
      <c r="AP675" s="117">
        <v>0</v>
      </c>
      <c r="AQ675" s="117">
        <v>0</v>
      </c>
      <c r="AR675" s="117">
        <v>1</v>
      </c>
      <c r="AS675" s="117">
        <v>3</v>
      </c>
      <c r="AT675" s="117">
        <v>1</v>
      </c>
      <c r="AU675" s="117">
        <v>0</v>
      </c>
      <c r="AV675" s="117">
        <v>0</v>
      </c>
      <c r="AW675" s="117">
        <v>0</v>
      </c>
      <c r="AX675" s="117">
        <v>0</v>
      </c>
      <c r="AY675" s="117">
        <v>0</v>
      </c>
      <c r="AZ675" s="117">
        <v>0</v>
      </c>
      <c r="BA675" s="117">
        <v>0</v>
      </c>
      <c r="BB675" s="117">
        <v>0</v>
      </c>
      <c r="BC675" s="117">
        <v>0</v>
      </c>
      <c r="BD675" s="117">
        <v>0</v>
      </c>
      <c r="BE675" s="117">
        <v>0</v>
      </c>
      <c r="BF675" s="117">
        <v>0</v>
      </c>
      <c r="BG675" s="117">
        <v>0</v>
      </c>
      <c r="BH675" s="117">
        <v>0</v>
      </c>
      <c r="BI675" s="117">
        <v>0</v>
      </c>
      <c r="BJ675" s="117">
        <v>0</v>
      </c>
      <c r="BK675" s="117">
        <v>0</v>
      </c>
      <c r="BL675" s="400"/>
      <c r="BM675" s="98">
        <v>0</v>
      </c>
      <c r="BN675" s="79">
        <v>0</v>
      </c>
      <c r="BO675" s="241">
        <v>1.25</v>
      </c>
      <c r="BP675" s="133">
        <v>1.25</v>
      </c>
      <c r="BQ675" s="133">
        <v>1.25</v>
      </c>
      <c r="BR675" s="133">
        <v>1.25</v>
      </c>
      <c r="BS675" s="238">
        <v>0</v>
      </c>
      <c r="BT675" s="79">
        <v>0</v>
      </c>
      <c r="BU675" s="79">
        <v>0</v>
      </c>
      <c r="BV675" s="79">
        <v>0</v>
      </c>
      <c r="BW675" s="79">
        <v>0</v>
      </c>
      <c r="BX675" s="79">
        <v>0</v>
      </c>
      <c r="BY675" s="79">
        <v>0</v>
      </c>
      <c r="BZ675" s="79">
        <v>0</v>
      </c>
      <c r="CA675" s="79">
        <v>0</v>
      </c>
      <c r="CB675" s="79">
        <v>0</v>
      </c>
      <c r="CC675" s="79">
        <v>0</v>
      </c>
      <c r="CD675" s="79">
        <v>0</v>
      </c>
      <c r="CE675" s="79">
        <v>0</v>
      </c>
      <c r="CF675" s="79">
        <v>0</v>
      </c>
      <c r="CG675" s="79">
        <v>0</v>
      </c>
      <c r="CH675" s="79">
        <v>0</v>
      </c>
      <c r="CI675" s="81">
        <f t="shared" si="62"/>
        <v>5</v>
      </c>
      <c r="CJ675" s="260">
        <f t="shared" si="61"/>
        <v>5</v>
      </c>
      <c r="CK675" s="260">
        <f t="shared" si="59"/>
        <v>5</v>
      </c>
      <c r="CL675" s="260">
        <f t="shared" si="60"/>
        <v>5</v>
      </c>
      <c r="CM675" s="83">
        <v>4</v>
      </c>
      <c r="CN675" s="254" t="s">
        <v>4965</v>
      </c>
      <c r="CO675" s="180" t="s">
        <v>1939</v>
      </c>
      <c r="CP675" s="258" t="s">
        <v>4965</v>
      </c>
      <c r="CQ675" s="86" t="s">
        <v>4965</v>
      </c>
      <c r="CR675" s="87" t="s">
        <v>1938</v>
      </c>
      <c r="CS675" s="85" t="s">
        <v>4965</v>
      </c>
      <c r="CT675" s="85" t="s">
        <v>4965</v>
      </c>
      <c r="CU675" s="86"/>
    </row>
    <row r="676" spans="1:99" s="363" customFormat="1" ht="12" customHeight="1" x14ac:dyDescent="0.2">
      <c r="A676" s="31" t="s">
        <v>1460</v>
      </c>
      <c r="B676" s="114" t="s">
        <v>3504</v>
      </c>
      <c r="C676" s="114" t="s">
        <v>1432</v>
      </c>
      <c r="D676" s="114" t="s">
        <v>1432</v>
      </c>
      <c r="E676" s="172"/>
      <c r="F676" s="114" t="s">
        <v>3505</v>
      </c>
      <c r="G676" s="114" t="s">
        <v>3506</v>
      </c>
      <c r="H676" s="114" t="s">
        <v>2717</v>
      </c>
      <c r="I676" s="114" t="s">
        <v>1432</v>
      </c>
      <c r="J676" s="114">
        <v>527282</v>
      </c>
      <c r="K676" s="114">
        <v>176235</v>
      </c>
      <c r="L676" s="177" t="s">
        <v>3067</v>
      </c>
      <c r="M676" s="99" t="s">
        <v>1432</v>
      </c>
      <c r="N676" s="99" t="s">
        <v>1432</v>
      </c>
      <c r="O676" s="114">
        <v>0</v>
      </c>
      <c r="P676" s="114">
        <v>1</v>
      </c>
      <c r="Q676" s="115">
        <v>1</v>
      </c>
      <c r="R676" s="114" t="s">
        <v>3507</v>
      </c>
      <c r="S676" s="114" t="s">
        <v>1438</v>
      </c>
      <c r="T676" s="99" t="s">
        <v>3618</v>
      </c>
      <c r="U676" s="116">
        <v>41533</v>
      </c>
      <c r="V676" s="114" t="s">
        <v>1439</v>
      </c>
      <c r="W676" s="99" t="s">
        <v>1432</v>
      </c>
      <c r="X676" s="114" t="s">
        <v>1442</v>
      </c>
      <c r="Y676" s="114" t="s">
        <v>1443</v>
      </c>
      <c r="Z676" s="114" t="s">
        <v>1444</v>
      </c>
      <c r="AA676" s="114" t="s">
        <v>2713</v>
      </c>
      <c r="AB676" s="387">
        <v>0.107</v>
      </c>
      <c r="AC676" s="111" t="s">
        <v>1432</v>
      </c>
      <c r="AD676" s="112" t="s">
        <v>1432</v>
      </c>
      <c r="AE676" s="157" t="s">
        <v>3063</v>
      </c>
      <c r="AF676" s="117" t="s">
        <v>1445</v>
      </c>
      <c r="AG676" s="118"/>
      <c r="AH676" s="117">
        <v>0</v>
      </c>
      <c r="AI676" s="117">
        <v>0</v>
      </c>
      <c r="AJ676" s="117">
        <v>0</v>
      </c>
      <c r="AK676" s="117">
        <v>0</v>
      </c>
      <c r="AL676" s="117">
        <v>0</v>
      </c>
      <c r="AM676" s="117">
        <v>1</v>
      </c>
      <c r="AN676" s="117">
        <v>0</v>
      </c>
      <c r="AO676" s="117">
        <v>0</v>
      </c>
      <c r="AP676" s="117">
        <v>0</v>
      </c>
      <c r="AQ676" s="117">
        <v>0</v>
      </c>
      <c r="AR676" s="117">
        <v>0</v>
      </c>
      <c r="AS676" s="117">
        <v>0</v>
      </c>
      <c r="AT676" s="117">
        <v>0</v>
      </c>
      <c r="AU676" s="117">
        <v>0</v>
      </c>
      <c r="AV676" s="117">
        <v>0</v>
      </c>
      <c r="AW676" s="117">
        <v>0</v>
      </c>
      <c r="AX676" s="117">
        <v>0</v>
      </c>
      <c r="AY676" s="117">
        <v>0</v>
      </c>
      <c r="AZ676" s="117">
        <v>0</v>
      </c>
      <c r="BA676" s="117">
        <v>1</v>
      </c>
      <c r="BB676" s="117">
        <v>0</v>
      </c>
      <c r="BC676" s="117">
        <v>0</v>
      </c>
      <c r="BD676" s="117">
        <v>0</v>
      </c>
      <c r="BE676" s="117">
        <v>0</v>
      </c>
      <c r="BF676" s="117">
        <v>0</v>
      </c>
      <c r="BG676" s="117">
        <v>0</v>
      </c>
      <c r="BH676" s="117">
        <v>0</v>
      </c>
      <c r="BI676" s="117">
        <v>0</v>
      </c>
      <c r="BJ676" s="117">
        <v>0</v>
      </c>
      <c r="BK676" s="117">
        <v>0</v>
      </c>
      <c r="BL676" s="400"/>
      <c r="BM676" s="98">
        <v>0</v>
      </c>
      <c r="BN676" s="79">
        <v>0</v>
      </c>
      <c r="BO676" s="241">
        <v>0.25</v>
      </c>
      <c r="BP676" s="133">
        <v>0.25</v>
      </c>
      <c r="BQ676" s="133">
        <v>0.25</v>
      </c>
      <c r="BR676" s="133">
        <v>0.25</v>
      </c>
      <c r="BS676" s="238">
        <v>0</v>
      </c>
      <c r="BT676" s="79">
        <v>0</v>
      </c>
      <c r="BU676" s="79">
        <v>0</v>
      </c>
      <c r="BV676" s="79">
        <v>0</v>
      </c>
      <c r="BW676" s="79">
        <v>0</v>
      </c>
      <c r="BX676" s="79">
        <v>0</v>
      </c>
      <c r="BY676" s="79">
        <v>0</v>
      </c>
      <c r="BZ676" s="79">
        <v>0</v>
      </c>
      <c r="CA676" s="79">
        <v>0</v>
      </c>
      <c r="CB676" s="79">
        <v>0</v>
      </c>
      <c r="CC676" s="79">
        <v>0</v>
      </c>
      <c r="CD676" s="79">
        <v>0</v>
      </c>
      <c r="CE676" s="79">
        <v>0</v>
      </c>
      <c r="CF676" s="79">
        <v>0</v>
      </c>
      <c r="CG676" s="79">
        <v>0</v>
      </c>
      <c r="CH676" s="79">
        <v>0</v>
      </c>
      <c r="CI676" s="81">
        <f t="shared" si="62"/>
        <v>1</v>
      </c>
      <c r="CJ676" s="260">
        <f t="shared" si="61"/>
        <v>1</v>
      </c>
      <c r="CK676" s="260">
        <f t="shared" si="59"/>
        <v>1</v>
      </c>
      <c r="CL676" s="260">
        <f t="shared" si="60"/>
        <v>1</v>
      </c>
      <c r="CM676" s="83">
        <v>4</v>
      </c>
      <c r="CN676" s="254" t="s">
        <v>4965</v>
      </c>
      <c r="CO676" s="140" t="s">
        <v>4965</v>
      </c>
      <c r="CP676" s="258" t="s">
        <v>4965</v>
      </c>
      <c r="CQ676" s="86" t="s">
        <v>4965</v>
      </c>
      <c r="CR676" s="85" t="s">
        <v>4965</v>
      </c>
      <c r="CS676" s="85" t="s">
        <v>4965</v>
      </c>
      <c r="CT676" s="85" t="s">
        <v>4965</v>
      </c>
      <c r="CU676" s="86"/>
    </row>
    <row r="677" spans="1:99" s="363" customFormat="1" ht="12" customHeight="1" x14ac:dyDescent="0.2">
      <c r="A677" s="31" t="s">
        <v>1460</v>
      </c>
      <c r="B677" s="114" t="s">
        <v>3508</v>
      </c>
      <c r="C677" s="114" t="s">
        <v>1432</v>
      </c>
      <c r="D677" s="114" t="s">
        <v>1432</v>
      </c>
      <c r="E677" s="117" t="s">
        <v>3509</v>
      </c>
      <c r="F677" s="114" t="s">
        <v>3510</v>
      </c>
      <c r="G677" s="114" t="s">
        <v>1480</v>
      </c>
      <c r="H677" s="114" t="s">
        <v>2717</v>
      </c>
      <c r="I677" s="114" t="s">
        <v>3511</v>
      </c>
      <c r="J677" s="114">
        <v>528068</v>
      </c>
      <c r="K677" s="114">
        <v>176644</v>
      </c>
      <c r="L677" s="177" t="s">
        <v>3066</v>
      </c>
      <c r="M677" s="99" t="s">
        <v>1432</v>
      </c>
      <c r="N677" s="99" t="s">
        <v>1432</v>
      </c>
      <c r="O677" s="114">
        <v>0</v>
      </c>
      <c r="P677" s="114">
        <v>1</v>
      </c>
      <c r="Q677" s="115">
        <v>1</v>
      </c>
      <c r="R677" s="114" t="s">
        <v>3512</v>
      </c>
      <c r="S677" s="114" t="s">
        <v>1438</v>
      </c>
      <c r="T677" s="99" t="s">
        <v>4280</v>
      </c>
      <c r="U677" s="116">
        <v>41480</v>
      </c>
      <c r="V677" s="114" t="s">
        <v>1439</v>
      </c>
      <c r="W677" s="99" t="s">
        <v>1432</v>
      </c>
      <c r="X677" s="114" t="s">
        <v>1442</v>
      </c>
      <c r="Y677" s="114" t="s">
        <v>3893</v>
      </c>
      <c r="Z677" s="114" t="s">
        <v>1444</v>
      </c>
      <c r="AA677" s="114" t="s">
        <v>4720</v>
      </c>
      <c r="AB677" s="387">
        <v>5.3999999999999999E-2</v>
      </c>
      <c r="AC677" s="111" t="s">
        <v>1432</v>
      </c>
      <c r="AD677" s="112" t="s">
        <v>1432</v>
      </c>
      <c r="AE677" s="157" t="s">
        <v>3063</v>
      </c>
      <c r="AF677" s="117" t="s">
        <v>1445</v>
      </c>
      <c r="AG677" s="117">
        <v>0</v>
      </c>
      <c r="AH677" s="117">
        <v>0</v>
      </c>
      <c r="AI677" s="117">
        <v>0</v>
      </c>
      <c r="AJ677" s="117">
        <v>0</v>
      </c>
      <c r="AK677" s="117">
        <v>0</v>
      </c>
      <c r="AL677" s="117">
        <v>1</v>
      </c>
      <c r="AM677" s="117">
        <v>0</v>
      </c>
      <c r="AN677" s="117">
        <v>0</v>
      </c>
      <c r="AO677" s="117">
        <v>0</v>
      </c>
      <c r="AP677" s="117">
        <v>0</v>
      </c>
      <c r="AQ677" s="117">
        <v>0</v>
      </c>
      <c r="AR677" s="117">
        <v>0</v>
      </c>
      <c r="AS677" s="117">
        <v>1</v>
      </c>
      <c r="AT677" s="117">
        <v>0</v>
      </c>
      <c r="AU677" s="117">
        <v>0</v>
      </c>
      <c r="AV677" s="117">
        <v>0</v>
      </c>
      <c r="AW677" s="117">
        <v>0</v>
      </c>
      <c r="AX677" s="117">
        <v>0</v>
      </c>
      <c r="AY677" s="117">
        <v>0</v>
      </c>
      <c r="AZ677" s="117">
        <v>0</v>
      </c>
      <c r="BA677" s="117">
        <v>0</v>
      </c>
      <c r="BB677" s="117">
        <v>0</v>
      </c>
      <c r="BC677" s="117">
        <v>0</v>
      </c>
      <c r="BD677" s="117">
        <v>0</v>
      </c>
      <c r="BE677" s="117">
        <v>0</v>
      </c>
      <c r="BF677" s="117">
        <v>0</v>
      </c>
      <c r="BG677" s="117">
        <v>0</v>
      </c>
      <c r="BH677" s="117">
        <v>0</v>
      </c>
      <c r="BI677" s="117">
        <v>0</v>
      </c>
      <c r="BJ677" s="117">
        <v>0</v>
      </c>
      <c r="BK677" s="117">
        <v>0</v>
      </c>
      <c r="BL677" s="120" t="s">
        <v>4490</v>
      </c>
      <c r="BM677" s="98">
        <v>0</v>
      </c>
      <c r="BN677" s="79">
        <v>0</v>
      </c>
      <c r="BO677" s="241">
        <v>0.25</v>
      </c>
      <c r="BP677" s="133">
        <v>0.25</v>
      </c>
      <c r="BQ677" s="133">
        <v>0.25</v>
      </c>
      <c r="BR677" s="133">
        <v>0.25</v>
      </c>
      <c r="BS677" s="238">
        <v>0</v>
      </c>
      <c r="BT677" s="79">
        <v>0</v>
      </c>
      <c r="BU677" s="79">
        <v>0</v>
      </c>
      <c r="BV677" s="79">
        <v>0</v>
      </c>
      <c r="BW677" s="79">
        <v>0</v>
      </c>
      <c r="BX677" s="79">
        <v>0</v>
      </c>
      <c r="BY677" s="79">
        <v>0</v>
      </c>
      <c r="BZ677" s="79">
        <v>0</v>
      </c>
      <c r="CA677" s="79">
        <v>0</v>
      </c>
      <c r="CB677" s="79">
        <v>0</v>
      </c>
      <c r="CC677" s="79">
        <v>0</v>
      </c>
      <c r="CD677" s="79">
        <v>0</v>
      </c>
      <c r="CE677" s="79">
        <v>0</v>
      </c>
      <c r="CF677" s="79">
        <v>0</v>
      </c>
      <c r="CG677" s="79">
        <v>0</v>
      </c>
      <c r="CH677" s="79">
        <v>0</v>
      </c>
      <c r="CI677" s="81">
        <f t="shared" si="62"/>
        <v>1</v>
      </c>
      <c r="CJ677" s="260">
        <f t="shared" si="61"/>
        <v>1</v>
      </c>
      <c r="CK677" s="260">
        <f t="shared" si="59"/>
        <v>1</v>
      </c>
      <c r="CL677" s="260">
        <f t="shared" si="60"/>
        <v>1</v>
      </c>
      <c r="CM677" s="83">
        <v>9</v>
      </c>
      <c r="CN677" s="254" t="s">
        <v>4965</v>
      </c>
      <c r="CO677" s="140" t="s">
        <v>4965</v>
      </c>
      <c r="CP677" s="258" t="s">
        <v>4965</v>
      </c>
      <c r="CQ677" s="86" t="s">
        <v>4965</v>
      </c>
      <c r="CR677" s="85" t="s">
        <v>4965</v>
      </c>
      <c r="CS677" s="85" t="s">
        <v>4965</v>
      </c>
      <c r="CT677" s="85" t="s">
        <v>4965</v>
      </c>
      <c r="CU677" s="86"/>
    </row>
    <row r="678" spans="1:99" s="363" customFormat="1" ht="12" customHeight="1" x14ac:dyDescent="0.2">
      <c r="A678" s="31" t="s">
        <v>1460</v>
      </c>
      <c r="B678" s="114" t="s">
        <v>5023</v>
      </c>
      <c r="C678" s="114" t="s">
        <v>1432</v>
      </c>
      <c r="D678" s="114" t="s">
        <v>1432</v>
      </c>
      <c r="E678" s="117" t="s">
        <v>5024</v>
      </c>
      <c r="F678" s="114" t="s">
        <v>4820</v>
      </c>
      <c r="G678" s="114" t="s">
        <v>789</v>
      </c>
      <c r="H678" s="114" t="s">
        <v>2717</v>
      </c>
      <c r="I678" s="114" t="s">
        <v>790</v>
      </c>
      <c r="J678" s="114">
        <v>527305</v>
      </c>
      <c r="K678" s="114">
        <v>177160</v>
      </c>
      <c r="L678" s="177" t="s">
        <v>4766</v>
      </c>
      <c r="M678" s="99" t="s">
        <v>1432</v>
      </c>
      <c r="N678" s="99" t="s">
        <v>1432</v>
      </c>
      <c r="O678" s="114">
        <v>0</v>
      </c>
      <c r="P678" s="114">
        <v>1</v>
      </c>
      <c r="Q678" s="115">
        <v>1</v>
      </c>
      <c r="R678" s="114" t="s">
        <v>5025</v>
      </c>
      <c r="S678" s="114" t="s">
        <v>3187</v>
      </c>
      <c r="T678" s="99" t="s">
        <v>4280</v>
      </c>
      <c r="U678" s="116">
        <v>41465</v>
      </c>
      <c r="V678" s="114" t="s">
        <v>1439</v>
      </c>
      <c r="W678" s="99" t="s">
        <v>1432</v>
      </c>
      <c r="X678" s="114" t="s">
        <v>1442</v>
      </c>
      <c r="Y678" s="114" t="s">
        <v>3893</v>
      </c>
      <c r="Z678" s="114" t="s">
        <v>1444</v>
      </c>
      <c r="AA678" s="114" t="s">
        <v>4720</v>
      </c>
      <c r="AB678" s="387">
        <v>0.11600000000000001</v>
      </c>
      <c r="AC678" s="111" t="s">
        <v>1432</v>
      </c>
      <c r="AD678" s="112" t="s">
        <v>1432</v>
      </c>
      <c r="AE678" s="157" t="s">
        <v>3063</v>
      </c>
      <c r="AF678" s="117" t="s">
        <v>1445</v>
      </c>
      <c r="AG678" s="117">
        <v>0</v>
      </c>
      <c r="AH678" s="117">
        <v>0</v>
      </c>
      <c r="AI678" s="117">
        <v>0</v>
      </c>
      <c r="AJ678" s="117">
        <v>0</v>
      </c>
      <c r="AK678" s="117">
        <v>0</v>
      </c>
      <c r="AL678" s="117">
        <v>1</v>
      </c>
      <c r="AM678" s="117">
        <v>0</v>
      </c>
      <c r="AN678" s="117">
        <v>0</v>
      </c>
      <c r="AO678" s="117">
        <v>0</v>
      </c>
      <c r="AP678" s="117">
        <v>0</v>
      </c>
      <c r="AQ678" s="117">
        <v>0</v>
      </c>
      <c r="AR678" s="117">
        <v>0</v>
      </c>
      <c r="AS678" s="117">
        <v>1</v>
      </c>
      <c r="AT678" s="117">
        <v>0</v>
      </c>
      <c r="AU678" s="117">
        <v>0</v>
      </c>
      <c r="AV678" s="117">
        <v>0</v>
      </c>
      <c r="AW678" s="117">
        <v>0</v>
      </c>
      <c r="AX678" s="117">
        <v>0</v>
      </c>
      <c r="AY678" s="117">
        <v>0</v>
      </c>
      <c r="AZ678" s="117">
        <v>0</v>
      </c>
      <c r="BA678" s="117">
        <v>0</v>
      </c>
      <c r="BB678" s="117">
        <v>0</v>
      </c>
      <c r="BC678" s="117">
        <v>0</v>
      </c>
      <c r="BD678" s="117">
        <v>0</v>
      </c>
      <c r="BE678" s="117">
        <v>0</v>
      </c>
      <c r="BF678" s="117">
        <v>0</v>
      </c>
      <c r="BG678" s="117">
        <v>0</v>
      </c>
      <c r="BH678" s="117">
        <v>0</v>
      </c>
      <c r="BI678" s="117">
        <v>0</v>
      </c>
      <c r="BJ678" s="117">
        <v>0</v>
      </c>
      <c r="BK678" s="117">
        <v>0</v>
      </c>
      <c r="BL678" s="120" t="s">
        <v>4490</v>
      </c>
      <c r="BM678" s="98">
        <v>0</v>
      </c>
      <c r="BN678" s="79">
        <v>0</v>
      </c>
      <c r="BO678" s="241">
        <v>0.25</v>
      </c>
      <c r="BP678" s="133">
        <v>0.25</v>
      </c>
      <c r="BQ678" s="133">
        <v>0.25</v>
      </c>
      <c r="BR678" s="133">
        <v>0.25</v>
      </c>
      <c r="BS678" s="238">
        <v>0</v>
      </c>
      <c r="BT678" s="79">
        <v>0</v>
      </c>
      <c r="BU678" s="79">
        <v>0</v>
      </c>
      <c r="BV678" s="79">
        <v>0</v>
      </c>
      <c r="BW678" s="79">
        <v>0</v>
      </c>
      <c r="BX678" s="79">
        <v>0</v>
      </c>
      <c r="BY678" s="79">
        <v>0</v>
      </c>
      <c r="BZ678" s="79">
        <v>0</v>
      </c>
      <c r="CA678" s="79">
        <v>0</v>
      </c>
      <c r="CB678" s="79">
        <v>0</v>
      </c>
      <c r="CC678" s="79">
        <v>0</v>
      </c>
      <c r="CD678" s="79">
        <v>0</v>
      </c>
      <c r="CE678" s="79">
        <v>0</v>
      </c>
      <c r="CF678" s="79">
        <v>0</v>
      </c>
      <c r="CG678" s="79">
        <v>0</v>
      </c>
      <c r="CH678" s="79">
        <v>0</v>
      </c>
      <c r="CI678" s="81">
        <f t="shared" si="62"/>
        <v>1</v>
      </c>
      <c r="CJ678" s="260">
        <f t="shared" si="61"/>
        <v>1</v>
      </c>
      <c r="CK678" s="260">
        <f t="shared" si="59"/>
        <v>1</v>
      </c>
      <c r="CL678" s="260">
        <f t="shared" si="60"/>
        <v>1</v>
      </c>
      <c r="CM678" s="83">
        <v>9</v>
      </c>
      <c r="CN678" s="254" t="s">
        <v>4965</v>
      </c>
      <c r="CO678" s="140" t="s">
        <v>4965</v>
      </c>
      <c r="CP678" s="258" t="s">
        <v>4965</v>
      </c>
      <c r="CQ678" s="86" t="s">
        <v>4965</v>
      </c>
      <c r="CR678" s="85" t="s">
        <v>4965</v>
      </c>
      <c r="CS678" s="85" t="s">
        <v>4965</v>
      </c>
      <c r="CT678" s="85" t="s">
        <v>4965</v>
      </c>
      <c r="CU678" s="86"/>
    </row>
    <row r="679" spans="1:99" s="363" customFormat="1" ht="12" customHeight="1" x14ac:dyDescent="0.2">
      <c r="A679" s="31" t="s">
        <v>1460</v>
      </c>
      <c r="B679" s="114" t="s">
        <v>5026</v>
      </c>
      <c r="C679" s="114" t="s">
        <v>1432</v>
      </c>
      <c r="D679" s="114" t="s">
        <v>1432</v>
      </c>
      <c r="E679" s="117" t="s">
        <v>1432</v>
      </c>
      <c r="F679" s="114" t="s">
        <v>5027</v>
      </c>
      <c r="G679" s="114" t="s">
        <v>5028</v>
      </c>
      <c r="H679" s="114" t="s">
        <v>2717</v>
      </c>
      <c r="I679" s="114" t="s">
        <v>5029</v>
      </c>
      <c r="J679" s="114">
        <v>525108</v>
      </c>
      <c r="K679" s="114">
        <v>175280</v>
      </c>
      <c r="L679" s="177" t="s">
        <v>3088</v>
      </c>
      <c r="M679" s="99" t="s">
        <v>1432</v>
      </c>
      <c r="N679" s="99" t="s">
        <v>1432</v>
      </c>
      <c r="O679" s="114">
        <v>0</v>
      </c>
      <c r="P679" s="114">
        <v>1</v>
      </c>
      <c r="Q679" s="115">
        <v>1</v>
      </c>
      <c r="R679" s="114" t="s">
        <v>5030</v>
      </c>
      <c r="S679" s="114" t="s">
        <v>1389</v>
      </c>
      <c r="T679" s="99" t="s">
        <v>3922</v>
      </c>
      <c r="U679" s="116">
        <v>41473</v>
      </c>
      <c r="V679" s="114" t="s">
        <v>1439</v>
      </c>
      <c r="W679" s="99" t="s">
        <v>1432</v>
      </c>
      <c r="X679" s="114" t="s">
        <v>1442</v>
      </c>
      <c r="Y679" s="114" t="s">
        <v>3893</v>
      </c>
      <c r="Z679" s="114" t="s">
        <v>1444</v>
      </c>
      <c r="AA679" s="114" t="s">
        <v>4720</v>
      </c>
      <c r="AB679" s="387">
        <v>1E-3</v>
      </c>
      <c r="AC679" s="111" t="s">
        <v>1432</v>
      </c>
      <c r="AD679" s="112" t="s">
        <v>1432</v>
      </c>
      <c r="AE679" s="157" t="s">
        <v>3063</v>
      </c>
      <c r="AF679" s="117" t="s">
        <v>1445</v>
      </c>
      <c r="AG679" s="117">
        <v>0</v>
      </c>
      <c r="AH679" s="117">
        <v>0</v>
      </c>
      <c r="AI679" s="117">
        <v>0</v>
      </c>
      <c r="AJ679" s="117">
        <v>0</v>
      </c>
      <c r="AK679" s="117">
        <v>1</v>
      </c>
      <c r="AL679" s="117">
        <v>0</v>
      </c>
      <c r="AM679" s="117">
        <v>0</v>
      </c>
      <c r="AN679" s="117">
        <v>0</v>
      </c>
      <c r="AO679" s="117">
        <v>0</v>
      </c>
      <c r="AP679" s="117">
        <v>0</v>
      </c>
      <c r="AQ679" s="117">
        <v>0</v>
      </c>
      <c r="AR679" s="117">
        <v>1</v>
      </c>
      <c r="AS679" s="117">
        <v>0</v>
      </c>
      <c r="AT679" s="117">
        <v>0</v>
      </c>
      <c r="AU679" s="117">
        <v>0</v>
      </c>
      <c r="AV679" s="117">
        <v>0</v>
      </c>
      <c r="AW679" s="117">
        <v>0</v>
      </c>
      <c r="AX679" s="117">
        <v>0</v>
      </c>
      <c r="AY679" s="117">
        <v>0</v>
      </c>
      <c r="AZ679" s="117">
        <v>0</v>
      </c>
      <c r="BA679" s="117">
        <v>0</v>
      </c>
      <c r="BB679" s="117">
        <v>0</v>
      </c>
      <c r="BC679" s="117">
        <v>0</v>
      </c>
      <c r="BD679" s="117">
        <v>0</v>
      </c>
      <c r="BE679" s="117">
        <v>0</v>
      </c>
      <c r="BF679" s="117">
        <v>0</v>
      </c>
      <c r="BG679" s="117">
        <v>0</v>
      </c>
      <c r="BH679" s="117">
        <v>0</v>
      </c>
      <c r="BI679" s="117">
        <v>0</v>
      </c>
      <c r="BJ679" s="117">
        <v>0</v>
      </c>
      <c r="BK679" s="117">
        <v>0</v>
      </c>
      <c r="BL679" s="120" t="s">
        <v>4490</v>
      </c>
      <c r="BM679" s="98">
        <v>0</v>
      </c>
      <c r="BN679" s="79">
        <v>0</v>
      </c>
      <c r="BO679" s="241">
        <v>0.25</v>
      </c>
      <c r="BP679" s="133">
        <v>0.25</v>
      </c>
      <c r="BQ679" s="133">
        <v>0.25</v>
      </c>
      <c r="BR679" s="133">
        <v>0.25</v>
      </c>
      <c r="BS679" s="238">
        <v>0</v>
      </c>
      <c r="BT679" s="79">
        <v>0</v>
      </c>
      <c r="BU679" s="79">
        <v>0</v>
      </c>
      <c r="BV679" s="79">
        <v>0</v>
      </c>
      <c r="BW679" s="79">
        <v>0</v>
      </c>
      <c r="BX679" s="79">
        <v>0</v>
      </c>
      <c r="BY679" s="79">
        <v>0</v>
      </c>
      <c r="BZ679" s="79">
        <v>0</v>
      </c>
      <c r="CA679" s="79">
        <v>0</v>
      </c>
      <c r="CB679" s="79">
        <v>0</v>
      </c>
      <c r="CC679" s="79">
        <v>0</v>
      </c>
      <c r="CD679" s="79">
        <v>0</v>
      </c>
      <c r="CE679" s="79">
        <v>0</v>
      </c>
      <c r="CF679" s="79">
        <v>0</v>
      </c>
      <c r="CG679" s="79">
        <v>0</v>
      </c>
      <c r="CH679" s="79">
        <v>0</v>
      </c>
      <c r="CI679" s="81">
        <f t="shared" si="62"/>
        <v>1</v>
      </c>
      <c r="CJ679" s="260">
        <f t="shared" si="61"/>
        <v>1</v>
      </c>
      <c r="CK679" s="260">
        <f t="shared" si="59"/>
        <v>1</v>
      </c>
      <c r="CL679" s="260">
        <f t="shared" si="60"/>
        <v>1</v>
      </c>
      <c r="CM679" s="83">
        <v>9</v>
      </c>
      <c r="CN679" s="254" t="s">
        <v>4965</v>
      </c>
      <c r="CO679" s="140" t="s">
        <v>4965</v>
      </c>
      <c r="CP679" s="258" t="s">
        <v>4965</v>
      </c>
      <c r="CQ679" s="86" t="s">
        <v>4965</v>
      </c>
      <c r="CR679" s="87" t="s">
        <v>1938</v>
      </c>
      <c r="CS679" s="85" t="s">
        <v>4965</v>
      </c>
      <c r="CT679" s="85" t="s">
        <v>4965</v>
      </c>
      <c r="CU679" s="86"/>
    </row>
    <row r="680" spans="1:99" s="363" customFormat="1" ht="12" customHeight="1" x14ac:dyDescent="0.2">
      <c r="A680" s="31" t="s">
        <v>1460</v>
      </c>
      <c r="B680" s="114" t="s">
        <v>5031</v>
      </c>
      <c r="C680" s="114" t="s">
        <v>1432</v>
      </c>
      <c r="D680" s="114" t="s">
        <v>1432</v>
      </c>
      <c r="E680" s="117" t="s">
        <v>5032</v>
      </c>
      <c r="F680" s="114" t="s">
        <v>3510</v>
      </c>
      <c r="G680" s="114" t="s">
        <v>1480</v>
      </c>
      <c r="H680" s="114" t="s">
        <v>2717</v>
      </c>
      <c r="I680" s="114" t="s">
        <v>3511</v>
      </c>
      <c r="J680" s="114">
        <v>528057</v>
      </c>
      <c r="K680" s="114">
        <v>176664</v>
      </c>
      <c r="L680" s="177" t="s">
        <v>3066</v>
      </c>
      <c r="M680" s="99" t="s">
        <v>1432</v>
      </c>
      <c r="N680" s="99" t="s">
        <v>1432</v>
      </c>
      <c r="O680" s="114">
        <v>0</v>
      </c>
      <c r="P680" s="114">
        <v>2</v>
      </c>
      <c r="Q680" s="115">
        <v>2</v>
      </c>
      <c r="R680" s="114" t="s">
        <v>4328</v>
      </c>
      <c r="S680" s="114" t="s">
        <v>3187</v>
      </c>
      <c r="T680" s="99" t="s">
        <v>4266</v>
      </c>
      <c r="U680" s="116">
        <v>41480</v>
      </c>
      <c r="V680" s="114" t="s">
        <v>1439</v>
      </c>
      <c r="W680" s="99" t="s">
        <v>1432</v>
      </c>
      <c r="X680" s="114" t="s">
        <v>1442</v>
      </c>
      <c r="Y680" s="114" t="s">
        <v>3893</v>
      </c>
      <c r="Z680" s="114" t="s">
        <v>1444</v>
      </c>
      <c r="AA680" s="114" t="s">
        <v>4720</v>
      </c>
      <c r="AB680" s="387">
        <v>4.1000000000000002E-2</v>
      </c>
      <c r="AC680" s="111" t="s">
        <v>1432</v>
      </c>
      <c r="AD680" s="112" t="s">
        <v>1432</v>
      </c>
      <c r="AE680" s="157" t="s">
        <v>3063</v>
      </c>
      <c r="AF680" s="117" t="s">
        <v>1445</v>
      </c>
      <c r="AG680" s="118"/>
      <c r="AH680" s="117">
        <v>0</v>
      </c>
      <c r="AI680" s="117">
        <v>0</v>
      </c>
      <c r="AJ680" s="117">
        <v>0</v>
      </c>
      <c r="AK680" s="117">
        <v>2</v>
      </c>
      <c r="AL680" s="117">
        <v>0</v>
      </c>
      <c r="AM680" s="117">
        <v>0</v>
      </c>
      <c r="AN680" s="117">
        <v>0</v>
      </c>
      <c r="AO680" s="117">
        <v>0</v>
      </c>
      <c r="AP680" s="117">
        <v>0</v>
      </c>
      <c r="AQ680" s="117">
        <v>0</v>
      </c>
      <c r="AR680" s="117">
        <v>2</v>
      </c>
      <c r="AS680" s="117">
        <v>0</v>
      </c>
      <c r="AT680" s="117">
        <v>0</v>
      </c>
      <c r="AU680" s="117">
        <v>0</v>
      </c>
      <c r="AV680" s="117">
        <v>0</v>
      </c>
      <c r="AW680" s="117">
        <v>0</v>
      </c>
      <c r="AX680" s="117">
        <v>0</v>
      </c>
      <c r="AY680" s="117">
        <v>0</v>
      </c>
      <c r="AZ680" s="117">
        <v>0</v>
      </c>
      <c r="BA680" s="117">
        <v>0</v>
      </c>
      <c r="BB680" s="117">
        <v>0</v>
      </c>
      <c r="BC680" s="117">
        <v>0</v>
      </c>
      <c r="BD680" s="117">
        <v>0</v>
      </c>
      <c r="BE680" s="117">
        <v>0</v>
      </c>
      <c r="BF680" s="117">
        <v>0</v>
      </c>
      <c r="BG680" s="117">
        <v>0</v>
      </c>
      <c r="BH680" s="117">
        <v>0</v>
      </c>
      <c r="BI680" s="117">
        <v>0</v>
      </c>
      <c r="BJ680" s="117">
        <v>0</v>
      </c>
      <c r="BK680" s="117">
        <v>0</v>
      </c>
      <c r="BL680" s="120" t="s">
        <v>4490</v>
      </c>
      <c r="BM680" s="98">
        <v>0</v>
      </c>
      <c r="BN680" s="79">
        <v>0</v>
      </c>
      <c r="BO680" s="241">
        <v>0.5</v>
      </c>
      <c r="BP680" s="133">
        <v>0.5</v>
      </c>
      <c r="BQ680" s="133">
        <v>0.5</v>
      </c>
      <c r="BR680" s="133">
        <v>0.5</v>
      </c>
      <c r="BS680" s="238">
        <v>0</v>
      </c>
      <c r="BT680" s="79">
        <v>0</v>
      </c>
      <c r="BU680" s="79">
        <v>0</v>
      </c>
      <c r="BV680" s="79">
        <v>0</v>
      </c>
      <c r="BW680" s="79">
        <v>0</v>
      </c>
      <c r="BX680" s="79">
        <v>0</v>
      </c>
      <c r="BY680" s="79">
        <v>0</v>
      </c>
      <c r="BZ680" s="79">
        <v>0</v>
      </c>
      <c r="CA680" s="79">
        <v>0</v>
      </c>
      <c r="CB680" s="79">
        <v>0</v>
      </c>
      <c r="CC680" s="79">
        <v>0</v>
      </c>
      <c r="CD680" s="79">
        <v>0</v>
      </c>
      <c r="CE680" s="79">
        <v>0</v>
      </c>
      <c r="CF680" s="79">
        <v>0</v>
      </c>
      <c r="CG680" s="79">
        <v>0</v>
      </c>
      <c r="CH680" s="79">
        <v>0</v>
      </c>
      <c r="CI680" s="81">
        <f t="shared" si="62"/>
        <v>2</v>
      </c>
      <c r="CJ680" s="260">
        <f t="shared" si="61"/>
        <v>2</v>
      </c>
      <c r="CK680" s="260">
        <f t="shared" si="59"/>
        <v>2</v>
      </c>
      <c r="CL680" s="260">
        <f t="shared" si="60"/>
        <v>2</v>
      </c>
      <c r="CM680" s="83">
        <v>9</v>
      </c>
      <c r="CN680" s="254" t="s">
        <v>4965</v>
      </c>
      <c r="CO680" s="140" t="s">
        <v>4965</v>
      </c>
      <c r="CP680" s="258" t="s">
        <v>4965</v>
      </c>
      <c r="CQ680" s="86" t="s">
        <v>4965</v>
      </c>
      <c r="CR680" s="85" t="s">
        <v>4965</v>
      </c>
      <c r="CS680" s="85" t="s">
        <v>4965</v>
      </c>
      <c r="CT680" s="85" t="s">
        <v>4965</v>
      </c>
      <c r="CU680" s="86"/>
    </row>
    <row r="681" spans="1:99" s="363" customFormat="1" ht="12" customHeight="1" x14ac:dyDescent="0.2">
      <c r="A681" s="31" t="s">
        <v>1460</v>
      </c>
      <c r="B681" s="114" t="s">
        <v>4329</v>
      </c>
      <c r="C681" s="114" t="s">
        <v>1432</v>
      </c>
      <c r="D681" s="114" t="s">
        <v>1432</v>
      </c>
      <c r="E681" s="117" t="s">
        <v>4307</v>
      </c>
      <c r="F681" s="114" t="s">
        <v>4308</v>
      </c>
      <c r="G681" s="114" t="s">
        <v>4309</v>
      </c>
      <c r="H681" s="114" t="s">
        <v>2524</v>
      </c>
      <c r="I681" s="114" t="s">
        <v>4310</v>
      </c>
      <c r="J681" s="114">
        <v>528869</v>
      </c>
      <c r="K681" s="114">
        <v>170872</v>
      </c>
      <c r="L681" s="177" t="s">
        <v>3081</v>
      </c>
      <c r="M681" s="99" t="s">
        <v>1432</v>
      </c>
      <c r="N681" s="99" t="s">
        <v>1432</v>
      </c>
      <c r="O681" s="114">
        <v>0</v>
      </c>
      <c r="P681" s="114">
        <v>2</v>
      </c>
      <c r="Q681" s="115">
        <v>2</v>
      </c>
      <c r="R681" s="114" t="s">
        <v>4330</v>
      </c>
      <c r="S681" s="114" t="s">
        <v>1438</v>
      </c>
      <c r="T681" s="99" t="s">
        <v>3936</v>
      </c>
      <c r="U681" s="116">
        <v>41745</v>
      </c>
      <c r="V681" s="114" t="s">
        <v>1439</v>
      </c>
      <c r="W681" s="99" t="s">
        <v>1432</v>
      </c>
      <c r="X681" s="114" t="s">
        <v>1442</v>
      </c>
      <c r="Y681" s="114" t="s">
        <v>1443</v>
      </c>
      <c r="Z681" s="114" t="s">
        <v>1444</v>
      </c>
      <c r="AA681" s="114" t="s">
        <v>2713</v>
      </c>
      <c r="AB681" s="387">
        <v>3.3000000000000002E-2</v>
      </c>
      <c r="AC681" s="111" t="s">
        <v>1432</v>
      </c>
      <c r="AD681" s="112" t="s">
        <v>1432</v>
      </c>
      <c r="AE681" s="157" t="s">
        <v>3063</v>
      </c>
      <c r="AF681" s="117" t="s">
        <v>1445</v>
      </c>
      <c r="AG681" s="118"/>
      <c r="AH681" s="117">
        <v>0</v>
      </c>
      <c r="AI681" s="117">
        <v>0</v>
      </c>
      <c r="AJ681" s="117">
        <v>0</v>
      </c>
      <c r="AK681" s="117">
        <v>0</v>
      </c>
      <c r="AL681" s="117">
        <v>0</v>
      </c>
      <c r="AM681" s="117">
        <v>0</v>
      </c>
      <c r="AN681" s="117">
        <v>0</v>
      </c>
      <c r="AO681" s="117">
        <v>2</v>
      </c>
      <c r="AP681" s="117">
        <v>0</v>
      </c>
      <c r="AQ681" s="117">
        <v>0</v>
      </c>
      <c r="AR681" s="117">
        <v>0</v>
      </c>
      <c r="AS681" s="117">
        <v>0</v>
      </c>
      <c r="AT681" s="117">
        <v>0</v>
      </c>
      <c r="AU681" s="117">
        <v>0</v>
      </c>
      <c r="AV681" s="117">
        <v>0</v>
      </c>
      <c r="AW681" s="117">
        <v>0</v>
      </c>
      <c r="AX681" s="117">
        <v>0</v>
      </c>
      <c r="AY681" s="117">
        <v>0</v>
      </c>
      <c r="AZ681" s="117">
        <v>0</v>
      </c>
      <c r="BA681" s="117">
        <v>0</v>
      </c>
      <c r="BB681" s="117">
        <v>0</v>
      </c>
      <c r="BC681" s="117">
        <v>2</v>
      </c>
      <c r="BD681" s="117">
        <v>0</v>
      </c>
      <c r="BE681" s="117">
        <v>0</v>
      </c>
      <c r="BF681" s="117">
        <v>0</v>
      </c>
      <c r="BG681" s="117">
        <v>0</v>
      </c>
      <c r="BH681" s="117">
        <v>0</v>
      </c>
      <c r="BI681" s="117">
        <v>0</v>
      </c>
      <c r="BJ681" s="117">
        <v>0</v>
      </c>
      <c r="BK681" s="117">
        <v>0</v>
      </c>
      <c r="BL681" s="120" t="s">
        <v>4490</v>
      </c>
      <c r="BM681" s="98">
        <v>0</v>
      </c>
      <c r="BN681" s="79">
        <v>0</v>
      </c>
      <c r="BO681" s="241">
        <v>0.4</v>
      </c>
      <c r="BP681" s="133">
        <v>0.4</v>
      </c>
      <c r="BQ681" s="133">
        <v>0.4</v>
      </c>
      <c r="BR681" s="133">
        <v>0.4</v>
      </c>
      <c r="BS681" s="243">
        <v>0.4</v>
      </c>
      <c r="BT681" s="79">
        <v>0</v>
      </c>
      <c r="BU681" s="79">
        <v>0</v>
      </c>
      <c r="BV681" s="79">
        <v>0</v>
      </c>
      <c r="BW681" s="79">
        <v>0</v>
      </c>
      <c r="BX681" s="79">
        <v>0</v>
      </c>
      <c r="BY681" s="79">
        <v>0</v>
      </c>
      <c r="BZ681" s="79">
        <v>0</v>
      </c>
      <c r="CA681" s="79">
        <v>0</v>
      </c>
      <c r="CB681" s="79">
        <v>0</v>
      </c>
      <c r="CC681" s="79">
        <v>0</v>
      </c>
      <c r="CD681" s="79">
        <v>0</v>
      </c>
      <c r="CE681" s="79">
        <v>0</v>
      </c>
      <c r="CF681" s="79">
        <v>0</v>
      </c>
      <c r="CG681" s="79">
        <v>0</v>
      </c>
      <c r="CH681" s="79">
        <v>0</v>
      </c>
      <c r="CI681" s="81">
        <f t="shared" si="62"/>
        <v>2</v>
      </c>
      <c r="CJ681" s="260">
        <f t="shared" si="61"/>
        <v>2</v>
      </c>
      <c r="CK681" s="260">
        <f t="shared" si="59"/>
        <v>2</v>
      </c>
      <c r="CL681" s="260">
        <f t="shared" si="60"/>
        <v>2</v>
      </c>
      <c r="CM681" s="83">
        <v>4</v>
      </c>
      <c r="CN681" s="254" t="s">
        <v>4965</v>
      </c>
      <c r="CO681" s="140" t="s">
        <v>4965</v>
      </c>
      <c r="CP681" s="258" t="s">
        <v>4965</v>
      </c>
      <c r="CQ681" s="86" t="s">
        <v>4965</v>
      </c>
      <c r="CR681" s="85" t="s">
        <v>4965</v>
      </c>
      <c r="CS681" s="85" t="s">
        <v>4965</v>
      </c>
      <c r="CT681" s="85" t="s">
        <v>4965</v>
      </c>
      <c r="CU681" s="86"/>
    </row>
    <row r="682" spans="1:99" s="363" customFormat="1" ht="12" customHeight="1" x14ac:dyDescent="0.2">
      <c r="A682" s="31" t="s">
        <v>1460</v>
      </c>
      <c r="B682" s="114" t="s">
        <v>4331</v>
      </c>
      <c r="C682" s="114" t="s">
        <v>1432</v>
      </c>
      <c r="D682" s="114" t="s">
        <v>1432</v>
      </c>
      <c r="E682" s="117" t="s">
        <v>2244</v>
      </c>
      <c r="F682" s="114" t="s">
        <v>2245</v>
      </c>
      <c r="G682" s="114" t="s">
        <v>1434</v>
      </c>
      <c r="H682" s="114" t="s">
        <v>1435</v>
      </c>
      <c r="I682" s="114" t="s">
        <v>2246</v>
      </c>
      <c r="J682" s="114">
        <v>527367</v>
      </c>
      <c r="K682" s="114">
        <v>171295</v>
      </c>
      <c r="L682" s="177" t="s">
        <v>3082</v>
      </c>
      <c r="M682" s="99" t="s">
        <v>1432</v>
      </c>
      <c r="N682" s="99" t="s">
        <v>1432</v>
      </c>
      <c r="O682" s="114">
        <v>0</v>
      </c>
      <c r="P682" s="114">
        <v>1</v>
      </c>
      <c r="Q682" s="115">
        <v>1</v>
      </c>
      <c r="R682" s="114" t="s">
        <v>4888</v>
      </c>
      <c r="S682" s="114" t="s">
        <v>1438</v>
      </c>
      <c r="T682" s="99" t="s">
        <v>3632</v>
      </c>
      <c r="U682" s="116">
        <v>41488</v>
      </c>
      <c r="V682" s="114" t="s">
        <v>1439</v>
      </c>
      <c r="W682" s="99" t="s">
        <v>1432</v>
      </c>
      <c r="X682" s="114" t="s">
        <v>1442</v>
      </c>
      <c r="Y682" s="114" t="s">
        <v>4694</v>
      </c>
      <c r="Z682" s="114" t="s">
        <v>1444</v>
      </c>
      <c r="AA682" s="114" t="s">
        <v>4720</v>
      </c>
      <c r="AB682" s="387">
        <v>5.0000000000000001E-3</v>
      </c>
      <c r="AC682" s="111" t="s">
        <v>1432</v>
      </c>
      <c r="AD682" s="112" t="s">
        <v>1432</v>
      </c>
      <c r="AE682" s="157" t="s">
        <v>3063</v>
      </c>
      <c r="AF682" s="117" t="s">
        <v>1445</v>
      </c>
      <c r="AG682" s="117">
        <v>0</v>
      </c>
      <c r="AH682" s="117">
        <v>0</v>
      </c>
      <c r="AI682" s="117">
        <v>0</v>
      </c>
      <c r="AJ682" s="117">
        <v>0</v>
      </c>
      <c r="AK682" s="117">
        <v>0</v>
      </c>
      <c r="AL682" s="117">
        <v>1</v>
      </c>
      <c r="AM682" s="117">
        <v>0</v>
      </c>
      <c r="AN682" s="117">
        <v>0</v>
      </c>
      <c r="AO682" s="117">
        <v>0</v>
      </c>
      <c r="AP682" s="117">
        <v>0</v>
      </c>
      <c r="AQ682" s="117">
        <v>0</v>
      </c>
      <c r="AR682" s="117">
        <v>0</v>
      </c>
      <c r="AS682" s="117">
        <v>1</v>
      </c>
      <c r="AT682" s="117">
        <v>0</v>
      </c>
      <c r="AU682" s="117">
        <v>0</v>
      </c>
      <c r="AV682" s="117">
        <v>0</v>
      </c>
      <c r="AW682" s="117">
        <v>0</v>
      </c>
      <c r="AX682" s="117">
        <v>0</v>
      </c>
      <c r="AY682" s="117">
        <v>0</v>
      </c>
      <c r="AZ682" s="117">
        <v>0</v>
      </c>
      <c r="BA682" s="117">
        <v>0</v>
      </c>
      <c r="BB682" s="117">
        <v>0</v>
      </c>
      <c r="BC682" s="117">
        <v>0</v>
      </c>
      <c r="BD682" s="117">
        <v>0</v>
      </c>
      <c r="BE682" s="117">
        <v>0</v>
      </c>
      <c r="BF682" s="117">
        <v>0</v>
      </c>
      <c r="BG682" s="117">
        <v>0</v>
      </c>
      <c r="BH682" s="117">
        <v>0</v>
      </c>
      <c r="BI682" s="117">
        <v>0</v>
      </c>
      <c r="BJ682" s="117">
        <v>0</v>
      </c>
      <c r="BK682" s="117">
        <v>0</v>
      </c>
      <c r="BL682" s="400"/>
      <c r="BM682" s="98">
        <v>0</v>
      </c>
      <c r="BN682" s="79">
        <v>0</v>
      </c>
      <c r="BO682" s="241">
        <v>0.25</v>
      </c>
      <c r="BP682" s="133">
        <v>0.25</v>
      </c>
      <c r="BQ682" s="133">
        <v>0.25</v>
      </c>
      <c r="BR682" s="133">
        <v>0.25</v>
      </c>
      <c r="BS682" s="238">
        <v>0</v>
      </c>
      <c r="BT682" s="79">
        <v>0</v>
      </c>
      <c r="BU682" s="79">
        <v>0</v>
      </c>
      <c r="BV682" s="79">
        <v>0</v>
      </c>
      <c r="BW682" s="79">
        <v>0</v>
      </c>
      <c r="BX682" s="79">
        <v>0</v>
      </c>
      <c r="BY682" s="79">
        <v>0</v>
      </c>
      <c r="BZ682" s="79">
        <v>0</v>
      </c>
      <c r="CA682" s="79">
        <v>0</v>
      </c>
      <c r="CB682" s="79">
        <v>0</v>
      </c>
      <c r="CC682" s="79">
        <v>0</v>
      </c>
      <c r="CD682" s="79">
        <v>0</v>
      </c>
      <c r="CE682" s="79">
        <v>0</v>
      </c>
      <c r="CF682" s="79">
        <v>0</v>
      </c>
      <c r="CG682" s="79">
        <v>0</v>
      </c>
      <c r="CH682" s="79">
        <v>0</v>
      </c>
      <c r="CI682" s="81">
        <f t="shared" si="62"/>
        <v>1</v>
      </c>
      <c r="CJ682" s="260">
        <f t="shared" si="61"/>
        <v>1</v>
      </c>
      <c r="CK682" s="260">
        <f t="shared" si="59"/>
        <v>1</v>
      </c>
      <c r="CL682" s="260">
        <f t="shared" si="60"/>
        <v>1</v>
      </c>
      <c r="CM682" s="83">
        <v>4</v>
      </c>
      <c r="CN682" s="254" t="s">
        <v>4965</v>
      </c>
      <c r="CO682" s="140" t="s">
        <v>4965</v>
      </c>
      <c r="CP682" s="258" t="s">
        <v>4965</v>
      </c>
      <c r="CQ682" s="86" t="s">
        <v>4965</v>
      </c>
      <c r="CR682" s="85" t="s">
        <v>4965</v>
      </c>
      <c r="CS682" s="85" t="s">
        <v>4965</v>
      </c>
      <c r="CT682" s="85" t="s">
        <v>4965</v>
      </c>
      <c r="CU682" s="86"/>
    </row>
    <row r="683" spans="1:99" s="363" customFormat="1" ht="12" customHeight="1" x14ac:dyDescent="0.2">
      <c r="A683" s="31" t="s">
        <v>1460</v>
      </c>
      <c r="B683" s="114" t="s">
        <v>4890</v>
      </c>
      <c r="C683" s="114" t="s">
        <v>1432</v>
      </c>
      <c r="D683" s="114" t="s">
        <v>1432</v>
      </c>
      <c r="E683" s="117" t="s">
        <v>4891</v>
      </c>
      <c r="F683" s="114" t="s">
        <v>1432</v>
      </c>
      <c r="G683" s="114" t="s">
        <v>4892</v>
      </c>
      <c r="H683" s="114" t="s">
        <v>3875</v>
      </c>
      <c r="I683" s="114" t="s">
        <v>4893</v>
      </c>
      <c r="J683" s="114">
        <v>528260</v>
      </c>
      <c r="K683" s="114">
        <v>174215</v>
      </c>
      <c r="L683" s="177" t="s">
        <v>3076</v>
      </c>
      <c r="M683" s="99" t="s">
        <v>1432</v>
      </c>
      <c r="N683" s="99" t="s">
        <v>1432</v>
      </c>
      <c r="O683" s="114">
        <v>0</v>
      </c>
      <c r="P683" s="114">
        <v>2</v>
      </c>
      <c r="Q683" s="115">
        <v>2</v>
      </c>
      <c r="R683" s="114" t="s">
        <v>4894</v>
      </c>
      <c r="S683" s="114" t="s">
        <v>1438</v>
      </c>
      <c r="T683" s="99" t="s">
        <v>3494</v>
      </c>
      <c r="U683" s="116">
        <v>41530</v>
      </c>
      <c r="V683" s="114" t="s">
        <v>1439</v>
      </c>
      <c r="W683" s="99" t="s">
        <v>1432</v>
      </c>
      <c r="X683" s="114" t="s">
        <v>1442</v>
      </c>
      <c r="Y683" s="114" t="s">
        <v>1443</v>
      </c>
      <c r="Z683" s="114" t="s">
        <v>1444</v>
      </c>
      <c r="AA683" s="114" t="s">
        <v>2713</v>
      </c>
      <c r="AB683" s="387">
        <v>0.218</v>
      </c>
      <c r="AC683" s="111" t="s">
        <v>1432</v>
      </c>
      <c r="AD683" s="112" t="s">
        <v>1432</v>
      </c>
      <c r="AE683" s="157" t="s">
        <v>3063</v>
      </c>
      <c r="AF683" s="117" t="s">
        <v>1445</v>
      </c>
      <c r="AG683" s="118"/>
      <c r="AH683" s="117">
        <v>0</v>
      </c>
      <c r="AI683" s="117">
        <v>0</v>
      </c>
      <c r="AJ683" s="117">
        <v>0</v>
      </c>
      <c r="AK683" s="117">
        <v>0</v>
      </c>
      <c r="AL683" s="117">
        <v>0</v>
      </c>
      <c r="AM683" s="117">
        <v>0</v>
      </c>
      <c r="AN683" s="117">
        <v>0</v>
      </c>
      <c r="AO683" s="117">
        <v>2</v>
      </c>
      <c r="AP683" s="117">
        <v>0</v>
      </c>
      <c r="AQ683" s="117">
        <v>0</v>
      </c>
      <c r="AR683" s="117">
        <v>0</v>
      </c>
      <c r="AS683" s="117">
        <v>0</v>
      </c>
      <c r="AT683" s="117">
        <v>0</v>
      </c>
      <c r="AU683" s="117">
        <v>0</v>
      </c>
      <c r="AV683" s="117">
        <v>0</v>
      </c>
      <c r="AW683" s="117">
        <v>0</v>
      </c>
      <c r="AX683" s="117">
        <v>0</v>
      </c>
      <c r="AY683" s="117">
        <v>0</v>
      </c>
      <c r="AZ683" s="117">
        <v>0</v>
      </c>
      <c r="BA683" s="117">
        <v>0</v>
      </c>
      <c r="BB683" s="117">
        <v>0</v>
      </c>
      <c r="BC683" s="117">
        <v>2</v>
      </c>
      <c r="BD683" s="117">
        <v>0</v>
      </c>
      <c r="BE683" s="117">
        <v>0</v>
      </c>
      <c r="BF683" s="117">
        <v>0</v>
      </c>
      <c r="BG683" s="117">
        <v>0</v>
      </c>
      <c r="BH683" s="117">
        <v>0</v>
      </c>
      <c r="BI683" s="117">
        <v>0</v>
      </c>
      <c r="BJ683" s="117">
        <v>0</v>
      </c>
      <c r="BK683" s="117">
        <v>0</v>
      </c>
      <c r="BL683" s="120" t="s">
        <v>4490</v>
      </c>
      <c r="BM683" s="98">
        <v>0</v>
      </c>
      <c r="BN683" s="79">
        <v>0</v>
      </c>
      <c r="BO683" s="241">
        <v>0.4</v>
      </c>
      <c r="BP683" s="133">
        <v>0.4</v>
      </c>
      <c r="BQ683" s="133">
        <v>0.4</v>
      </c>
      <c r="BR683" s="133">
        <v>0.4</v>
      </c>
      <c r="BS683" s="243">
        <v>0.4</v>
      </c>
      <c r="BT683" s="79">
        <v>0</v>
      </c>
      <c r="BU683" s="79">
        <v>0</v>
      </c>
      <c r="BV683" s="79">
        <v>0</v>
      </c>
      <c r="BW683" s="79">
        <v>0</v>
      </c>
      <c r="BX683" s="79">
        <v>0</v>
      </c>
      <c r="BY683" s="79">
        <v>0</v>
      </c>
      <c r="BZ683" s="79">
        <v>0</v>
      </c>
      <c r="CA683" s="79">
        <v>0</v>
      </c>
      <c r="CB683" s="79">
        <v>0</v>
      </c>
      <c r="CC683" s="79">
        <v>0</v>
      </c>
      <c r="CD683" s="79">
        <v>0</v>
      </c>
      <c r="CE683" s="79">
        <v>0</v>
      </c>
      <c r="CF683" s="79">
        <v>0</v>
      </c>
      <c r="CG683" s="79">
        <v>0</v>
      </c>
      <c r="CH683" s="79">
        <v>0</v>
      </c>
      <c r="CI683" s="81">
        <f t="shared" si="62"/>
        <v>2</v>
      </c>
      <c r="CJ683" s="260">
        <f t="shared" si="61"/>
        <v>2</v>
      </c>
      <c r="CK683" s="260">
        <f t="shared" si="59"/>
        <v>2</v>
      </c>
      <c r="CL683" s="260">
        <f t="shared" si="60"/>
        <v>2</v>
      </c>
      <c r="CM683" s="83">
        <v>4</v>
      </c>
      <c r="CN683" s="254" t="s">
        <v>4965</v>
      </c>
      <c r="CO683" s="140" t="s">
        <v>4965</v>
      </c>
      <c r="CP683" s="258" t="s">
        <v>4965</v>
      </c>
      <c r="CQ683" s="86" t="s">
        <v>4965</v>
      </c>
      <c r="CR683" s="85" t="s">
        <v>4965</v>
      </c>
      <c r="CS683" s="85" t="s">
        <v>4965</v>
      </c>
      <c r="CT683" s="85" t="s">
        <v>4965</v>
      </c>
      <c r="CU683" s="86"/>
    </row>
    <row r="684" spans="1:99" s="363" customFormat="1" ht="12" customHeight="1" x14ac:dyDescent="0.2">
      <c r="A684" s="31" t="s">
        <v>1460</v>
      </c>
      <c r="B684" s="114" t="s">
        <v>4895</v>
      </c>
      <c r="C684" s="114" t="s">
        <v>1432</v>
      </c>
      <c r="D684" s="114" t="s">
        <v>1432</v>
      </c>
      <c r="E684" s="117" t="s">
        <v>1432</v>
      </c>
      <c r="F684" s="114" t="s">
        <v>4896</v>
      </c>
      <c r="G684" s="114" t="s">
        <v>2716</v>
      </c>
      <c r="H684" s="114" t="s">
        <v>2717</v>
      </c>
      <c r="I684" s="114" t="s">
        <v>4897</v>
      </c>
      <c r="J684" s="114">
        <v>527994</v>
      </c>
      <c r="K684" s="114">
        <v>175640</v>
      </c>
      <c r="L684" s="177" t="s">
        <v>3085</v>
      </c>
      <c r="M684" s="99" t="s">
        <v>1432</v>
      </c>
      <c r="N684" s="99" t="s">
        <v>1432</v>
      </c>
      <c r="O684" s="114">
        <v>0</v>
      </c>
      <c r="P684" s="114">
        <v>1</v>
      </c>
      <c r="Q684" s="115">
        <v>1</v>
      </c>
      <c r="R684" s="114" t="s">
        <v>4898</v>
      </c>
      <c r="S684" s="114" t="s">
        <v>1438</v>
      </c>
      <c r="T684" s="99" t="s">
        <v>3930</v>
      </c>
      <c r="U684" s="116">
        <v>41586</v>
      </c>
      <c r="V684" s="114" t="s">
        <v>1439</v>
      </c>
      <c r="W684" s="99" t="s">
        <v>1432</v>
      </c>
      <c r="X684" s="114" t="s">
        <v>1442</v>
      </c>
      <c r="Y684" s="114" t="s">
        <v>1443</v>
      </c>
      <c r="Z684" s="114" t="s">
        <v>1444</v>
      </c>
      <c r="AA684" s="114" t="s">
        <v>2713</v>
      </c>
      <c r="AB684" s="387">
        <v>3.0000000000000001E-3</v>
      </c>
      <c r="AC684" s="111" t="s">
        <v>1432</v>
      </c>
      <c r="AD684" s="112" t="s">
        <v>1432</v>
      </c>
      <c r="AE684" s="157" t="s">
        <v>3063</v>
      </c>
      <c r="AF684" s="117" t="s">
        <v>1445</v>
      </c>
      <c r="AG684" s="117">
        <v>0</v>
      </c>
      <c r="AH684" s="117">
        <v>0</v>
      </c>
      <c r="AI684" s="117">
        <v>0</v>
      </c>
      <c r="AJ684" s="117">
        <v>0</v>
      </c>
      <c r="AK684" s="117">
        <v>1</v>
      </c>
      <c r="AL684" s="117">
        <v>0</v>
      </c>
      <c r="AM684" s="117">
        <v>0</v>
      </c>
      <c r="AN684" s="117">
        <v>0</v>
      </c>
      <c r="AO684" s="117">
        <v>0</v>
      </c>
      <c r="AP684" s="117">
        <v>0</v>
      </c>
      <c r="AQ684" s="117">
        <v>0</v>
      </c>
      <c r="AR684" s="117">
        <v>1</v>
      </c>
      <c r="AS684" s="117">
        <v>0</v>
      </c>
      <c r="AT684" s="117">
        <v>0</v>
      </c>
      <c r="AU684" s="117">
        <v>0</v>
      </c>
      <c r="AV684" s="117">
        <v>0</v>
      </c>
      <c r="AW684" s="117">
        <v>0</v>
      </c>
      <c r="AX684" s="117">
        <v>0</v>
      </c>
      <c r="AY684" s="117">
        <v>0</v>
      </c>
      <c r="AZ684" s="117">
        <v>0</v>
      </c>
      <c r="BA684" s="117">
        <v>0</v>
      </c>
      <c r="BB684" s="117">
        <v>0</v>
      </c>
      <c r="BC684" s="117">
        <v>0</v>
      </c>
      <c r="BD684" s="117">
        <v>0</v>
      </c>
      <c r="BE684" s="117">
        <v>0</v>
      </c>
      <c r="BF684" s="117">
        <v>0</v>
      </c>
      <c r="BG684" s="117">
        <v>0</v>
      </c>
      <c r="BH684" s="117">
        <v>0</v>
      </c>
      <c r="BI684" s="117">
        <v>0</v>
      </c>
      <c r="BJ684" s="117">
        <v>0</v>
      </c>
      <c r="BK684" s="117">
        <v>0</v>
      </c>
      <c r="BL684" s="120" t="s">
        <v>4490</v>
      </c>
      <c r="BM684" s="98">
        <v>0</v>
      </c>
      <c r="BN684" s="79">
        <v>0</v>
      </c>
      <c r="BO684" s="241">
        <v>0.2</v>
      </c>
      <c r="BP684" s="133">
        <v>0.2</v>
      </c>
      <c r="BQ684" s="133">
        <v>0.2</v>
      </c>
      <c r="BR684" s="133">
        <v>0.2</v>
      </c>
      <c r="BS684" s="243">
        <v>0.2</v>
      </c>
      <c r="BT684" s="79">
        <v>0</v>
      </c>
      <c r="BU684" s="79">
        <v>0</v>
      </c>
      <c r="BV684" s="79">
        <v>0</v>
      </c>
      <c r="BW684" s="79">
        <v>0</v>
      </c>
      <c r="BX684" s="79">
        <v>0</v>
      </c>
      <c r="BY684" s="79">
        <v>0</v>
      </c>
      <c r="BZ684" s="79">
        <v>0</v>
      </c>
      <c r="CA684" s="79">
        <v>0</v>
      </c>
      <c r="CB684" s="79">
        <v>0</v>
      </c>
      <c r="CC684" s="79">
        <v>0</v>
      </c>
      <c r="CD684" s="79">
        <v>0</v>
      </c>
      <c r="CE684" s="79">
        <v>0</v>
      </c>
      <c r="CF684" s="79">
        <v>0</v>
      </c>
      <c r="CG684" s="79">
        <v>0</v>
      </c>
      <c r="CH684" s="79">
        <v>0</v>
      </c>
      <c r="CI684" s="81">
        <f t="shared" si="62"/>
        <v>1</v>
      </c>
      <c r="CJ684" s="260">
        <f t="shared" si="61"/>
        <v>1</v>
      </c>
      <c r="CK684" s="260">
        <f t="shared" si="59"/>
        <v>1</v>
      </c>
      <c r="CL684" s="260">
        <f t="shared" si="60"/>
        <v>1</v>
      </c>
      <c r="CM684" s="83">
        <v>4</v>
      </c>
      <c r="CN684" s="254" t="s">
        <v>4965</v>
      </c>
      <c r="CO684" s="140" t="s">
        <v>4965</v>
      </c>
      <c r="CP684" s="258" t="s">
        <v>4965</v>
      </c>
      <c r="CQ684" s="86" t="s">
        <v>4965</v>
      </c>
      <c r="CR684" s="85" t="s">
        <v>4965</v>
      </c>
      <c r="CS684" s="85" t="s">
        <v>4965</v>
      </c>
      <c r="CT684" s="85" t="s">
        <v>4965</v>
      </c>
      <c r="CU684" s="86"/>
    </row>
    <row r="685" spans="1:99" s="363" customFormat="1" ht="12" customHeight="1" x14ac:dyDescent="0.2">
      <c r="A685" s="31" t="s">
        <v>1460</v>
      </c>
      <c r="B685" s="114" t="s">
        <v>4899</v>
      </c>
      <c r="C685" s="114" t="s">
        <v>1432</v>
      </c>
      <c r="D685" s="114" t="s">
        <v>1432</v>
      </c>
      <c r="E685" s="117" t="s">
        <v>1432</v>
      </c>
      <c r="F685" s="114" t="s">
        <v>3621</v>
      </c>
      <c r="G685" s="114" t="s">
        <v>4900</v>
      </c>
      <c r="H685" s="114" t="s">
        <v>1435</v>
      </c>
      <c r="I685" s="114" t="s">
        <v>4901</v>
      </c>
      <c r="J685" s="114">
        <v>528599</v>
      </c>
      <c r="K685" s="114">
        <v>172872</v>
      </c>
      <c r="L685" s="177" t="s">
        <v>3077</v>
      </c>
      <c r="M685" s="99" t="s">
        <v>1432</v>
      </c>
      <c r="N685" s="99" t="s">
        <v>1432</v>
      </c>
      <c r="O685" s="114">
        <v>1</v>
      </c>
      <c r="P685" s="114">
        <v>3</v>
      </c>
      <c r="Q685" s="115">
        <v>2</v>
      </c>
      <c r="R685" s="114" t="s">
        <v>4902</v>
      </c>
      <c r="S685" s="114" t="s">
        <v>1438</v>
      </c>
      <c r="T685" s="99" t="s">
        <v>3930</v>
      </c>
      <c r="U685" s="116">
        <v>41624</v>
      </c>
      <c r="V685" s="114" t="s">
        <v>1439</v>
      </c>
      <c r="W685" s="99" t="s">
        <v>1432</v>
      </c>
      <c r="X685" s="114" t="s">
        <v>1442</v>
      </c>
      <c r="Y685" s="114" t="s">
        <v>4694</v>
      </c>
      <c r="Z685" s="114" t="s">
        <v>1444</v>
      </c>
      <c r="AA685" s="114" t="s">
        <v>1454</v>
      </c>
      <c r="AB685" s="387">
        <v>1.7000000000000001E-2</v>
      </c>
      <c r="AC685" s="111" t="s">
        <v>1432</v>
      </c>
      <c r="AD685" s="112" t="s">
        <v>1432</v>
      </c>
      <c r="AE685" s="157" t="s">
        <v>3063</v>
      </c>
      <c r="AF685" s="117" t="s">
        <v>1445</v>
      </c>
      <c r="AG685" s="117">
        <v>0</v>
      </c>
      <c r="AH685" s="117">
        <v>0</v>
      </c>
      <c r="AI685" s="117">
        <v>0</v>
      </c>
      <c r="AJ685" s="117">
        <v>0</v>
      </c>
      <c r="AK685" s="117">
        <v>0</v>
      </c>
      <c r="AL685" s="117">
        <v>2</v>
      </c>
      <c r="AM685" s="117">
        <v>1</v>
      </c>
      <c r="AN685" s="117">
        <v>-1</v>
      </c>
      <c r="AO685" s="117">
        <v>0</v>
      </c>
      <c r="AP685" s="117">
        <v>0</v>
      </c>
      <c r="AQ685" s="117">
        <v>0</v>
      </c>
      <c r="AR685" s="117">
        <v>0</v>
      </c>
      <c r="AS685" s="117">
        <v>2</v>
      </c>
      <c r="AT685" s="117">
        <v>1</v>
      </c>
      <c r="AU685" s="117">
        <v>0</v>
      </c>
      <c r="AV685" s="117">
        <v>0</v>
      </c>
      <c r="AW685" s="117">
        <v>0</v>
      </c>
      <c r="AX685" s="117">
        <v>0</v>
      </c>
      <c r="AY685" s="117">
        <v>0</v>
      </c>
      <c r="AZ685" s="117">
        <v>0</v>
      </c>
      <c r="BA685" s="117">
        <v>0</v>
      </c>
      <c r="BB685" s="117">
        <v>-1</v>
      </c>
      <c r="BC685" s="117">
        <v>0</v>
      </c>
      <c r="BD685" s="117">
        <v>0</v>
      </c>
      <c r="BE685" s="117">
        <v>0</v>
      </c>
      <c r="BF685" s="117">
        <v>0</v>
      </c>
      <c r="BG685" s="117">
        <v>0</v>
      </c>
      <c r="BH685" s="117">
        <v>0</v>
      </c>
      <c r="BI685" s="117">
        <v>0</v>
      </c>
      <c r="BJ685" s="117">
        <v>0</v>
      </c>
      <c r="BK685" s="117">
        <v>0</v>
      </c>
      <c r="BL685" s="120" t="s">
        <v>4490</v>
      </c>
      <c r="BM685" s="98">
        <v>0</v>
      </c>
      <c r="BN685" s="79">
        <v>0</v>
      </c>
      <c r="BO685" s="241">
        <v>0.4</v>
      </c>
      <c r="BP685" s="133">
        <v>0.4</v>
      </c>
      <c r="BQ685" s="133">
        <v>0.4</v>
      </c>
      <c r="BR685" s="133">
        <v>0.4</v>
      </c>
      <c r="BS685" s="243">
        <v>0.4</v>
      </c>
      <c r="BT685" s="79">
        <v>0</v>
      </c>
      <c r="BU685" s="79">
        <v>0</v>
      </c>
      <c r="BV685" s="79">
        <v>0</v>
      </c>
      <c r="BW685" s="79">
        <v>0</v>
      </c>
      <c r="BX685" s="79">
        <v>0</v>
      </c>
      <c r="BY685" s="79">
        <v>0</v>
      </c>
      <c r="BZ685" s="79">
        <v>0</v>
      </c>
      <c r="CA685" s="79">
        <v>0</v>
      </c>
      <c r="CB685" s="79">
        <v>0</v>
      </c>
      <c r="CC685" s="79">
        <v>0</v>
      </c>
      <c r="CD685" s="79">
        <v>0</v>
      </c>
      <c r="CE685" s="79">
        <v>0</v>
      </c>
      <c r="CF685" s="79">
        <v>0</v>
      </c>
      <c r="CG685" s="79">
        <v>0</v>
      </c>
      <c r="CH685" s="79">
        <v>0</v>
      </c>
      <c r="CI685" s="81">
        <f t="shared" si="62"/>
        <v>2</v>
      </c>
      <c r="CJ685" s="260">
        <f t="shared" si="61"/>
        <v>2</v>
      </c>
      <c r="CK685" s="260">
        <f t="shared" si="59"/>
        <v>2</v>
      </c>
      <c r="CL685" s="260">
        <f t="shared" si="60"/>
        <v>2</v>
      </c>
      <c r="CM685" s="83">
        <v>4</v>
      </c>
      <c r="CN685" s="254" t="s">
        <v>4965</v>
      </c>
      <c r="CO685" s="140" t="s">
        <v>4965</v>
      </c>
      <c r="CP685" s="258" t="s">
        <v>4965</v>
      </c>
      <c r="CQ685" s="86" t="s">
        <v>4965</v>
      </c>
      <c r="CR685" s="85" t="s">
        <v>4965</v>
      </c>
      <c r="CS685" s="85" t="s">
        <v>4965</v>
      </c>
      <c r="CT685" s="85" t="s">
        <v>4965</v>
      </c>
      <c r="CU685" s="86"/>
    </row>
    <row r="686" spans="1:99" s="363" customFormat="1" ht="12" customHeight="1" x14ac:dyDescent="0.2">
      <c r="A686" s="31" t="s">
        <v>1460</v>
      </c>
      <c r="B686" s="114" t="s">
        <v>4903</v>
      </c>
      <c r="C686" s="114" t="s">
        <v>1432</v>
      </c>
      <c r="D686" s="114" t="s">
        <v>1432</v>
      </c>
      <c r="E686" s="117" t="s">
        <v>1432</v>
      </c>
      <c r="F686" s="114" t="s">
        <v>3012</v>
      </c>
      <c r="G686" s="114" t="s">
        <v>4904</v>
      </c>
      <c r="H686" s="114" t="s">
        <v>2717</v>
      </c>
      <c r="I686" s="114" t="s">
        <v>4905</v>
      </c>
      <c r="J686" s="114">
        <v>527957</v>
      </c>
      <c r="K686" s="114">
        <v>175788</v>
      </c>
      <c r="L686" s="177" t="s">
        <v>3085</v>
      </c>
      <c r="M686" s="99" t="s">
        <v>1432</v>
      </c>
      <c r="N686" s="99" t="s">
        <v>1432</v>
      </c>
      <c r="O686" s="114">
        <v>1</v>
      </c>
      <c r="P686" s="114">
        <v>3</v>
      </c>
      <c r="Q686" s="115">
        <v>2</v>
      </c>
      <c r="R686" s="114" t="s">
        <v>4906</v>
      </c>
      <c r="S686" s="114" t="s">
        <v>1438</v>
      </c>
      <c r="T686" s="99" t="s">
        <v>4907</v>
      </c>
      <c r="U686" s="116">
        <v>41530</v>
      </c>
      <c r="V686" s="114" t="s">
        <v>1439</v>
      </c>
      <c r="W686" s="99" t="s">
        <v>1432</v>
      </c>
      <c r="X686" s="114" t="s">
        <v>1442</v>
      </c>
      <c r="Y686" s="114" t="s">
        <v>1453</v>
      </c>
      <c r="Z686" s="114" t="s">
        <v>1444</v>
      </c>
      <c r="AA686" s="114" t="s">
        <v>1454</v>
      </c>
      <c r="AB686" s="387">
        <v>1.6E-2</v>
      </c>
      <c r="AC686" s="111" t="s">
        <v>1432</v>
      </c>
      <c r="AD686" s="112" t="s">
        <v>1432</v>
      </c>
      <c r="AE686" s="157" t="s">
        <v>3063</v>
      </c>
      <c r="AF686" s="117" t="s">
        <v>1445</v>
      </c>
      <c r="AG686" s="118"/>
      <c r="AH686" s="117">
        <v>0</v>
      </c>
      <c r="AI686" s="117">
        <v>0</v>
      </c>
      <c r="AJ686" s="117">
        <v>0</v>
      </c>
      <c r="AK686" s="117">
        <v>1</v>
      </c>
      <c r="AL686" s="117">
        <v>1</v>
      </c>
      <c r="AM686" s="117">
        <v>1</v>
      </c>
      <c r="AN686" s="117">
        <v>0</v>
      </c>
      <c r="AO686" s="117">
        <v>-1</v>
      </c>
      <c r="AP686" s="117">
        <v>0</v>
      </c>
      <c r="AQ686" s="117">
        <v>0</v>
      </c>
      <c r="AR686" s="117">
        <v>1</v>
      </c>
      <c r="AS686" s="117">
        <v>1</v>
      </c>
      <c r="AT686" s="117">
        <v>1</v>
      </c>
      <c r="AU686" s="117">
        <v>0</v>
      </c>
      <c r="AV686" s="117">
        <v>0</v>
      </c>
      <c r="AW686" s="117">
        <v>0</v>
      </c>
      <c r="AX686" s="117">
        <v>0</v>
      </c>
      <c r="AY686" s="117">
        <v>0</v>
      </c>
      <c r="AZ686" s="117">
        <v>0</v>
      </c>
      <c r="BA686" s="117">
        <v>0</v>
      </c>
      <c r="BB686" s="117">
        <v>0</v>
      </c>
      <c r="BC686" s="117">
        <v>-1</v>
      </c>
      <c r="BD686" s="117">
        <v>0</v>
      </c>
      <c r="BE686" s="117">
        <v>0</v>
      </c>
      <c r="BF686" s="117">
        <v>0</v>
      </c>
      <c r="BG686" s="117">
        <v>0</v>
      </c>
      <c r="BH686" s="117">
        <v>0</v>
      </c>
      <c r="BI686" s="117">
        <v>0</v>
      </c>
      <c r="BJ686" s="117">
        <v>0</v>
      </c>
      <c r="BK686" s="117">
        <v>0</v>
      </c>
      <c r="BL686" s="120" t="s">
        <v>4490</v>
      </c>
      <c r="BM686" s="98">
        <v>0</v>
      </c>
      <c r="BN686" s="79">
        <v>0</v>
      </c>
      <c r="BO686" s="241">
        <v>0.5</v>
      </c>
      <c r="BP686" s="133">
        <v>0.5</v>
      </c>
      <c r="BQ686" s="133">
        <v>0.5</v>
      </c>
      <c r="BR686" s="133">
        <v>0.5</v>
      </c>
      <c r="BS686" s="238">
        <v>0</v>
      </c>
      <c r="BT686" s="79">
        <v>0</v>
      </c>
      <c r="BU686" s="79">
        <v>0</v>
      </c>
      <c r="BV686" s="79">
        <v>0</v>
      </c>
      <c r="BW686" s="79">
        <v>0</v>
      </c>
      <c r="BX686" s="79">
        <v>0</v>
      </c>
      <c r="BY686" s="79">
        <v>0</v>
      </c>
      <c r="BZ686" s="79">
        <v>0</v>
      </c>
      <c r="CA686" s="79">
        <v>0</v>
      </c>
      <c r="CB686" s="79">
        <v>0</v>
      </c>
      <c r="CC686" s="79">
        <v>0</v>
      </c>
      <c r="CD686" s="79">
        <v>0</v>
      </c>
      <c r="CE686" s="79">
        <v>0</v>
      </c>
      <c r="CF686" s="79">
        <v>0</v>
      </c>
      <c r="CG686" s="79">
        <v>0</v>
      </c>
      <c r="CH686" s="79">
        <v>0</v>
      </c>
      <c r="CI686" s="81">
        <f t="shared" si="62"/>
        <v>2</v>
      </c>
      <c r="CJ686" s="260">
        <f t="shared" si="61"/>
        <v>2</v>
      </c>
      <c r="CK686" s="260">
        <f t="shared" si="59"/>
        <v>2</v>
      </c>
      <c r="CL686" s="260">
        <f t="shared" si="60"/>
        <v>2</v>
      </c>
      <c r="CM686" s="83">
        <v>9</v>
      </c>
      <c r="CN686" s="254" t="s">
        <v>4965</v>
      </c>
      <c r="CO686" s="140" t="s">
        <v>4965</v>
      </c>
      <c r="CP686" s="258" t="s">
        <v>4965</v>
      </c>
      <c r="CQ686" s="86" t="s">
        <v>4965</v>
      </c>
      <c r="CR686" s="85" t="s">
        <v>4965</v>
      </c>
      <c r="CS686" s="85" t="s">
        <v>4965</v>
      </c>
      <c r="CT686" s="85" t="s">
        <v>4965</v>
      </c>
      <c r="CU686" s="86"/>
    </row>
    <row r="687" spans="1:99" s="363" customFormat="1" ht="12" customHeight="1" x14ac:dyDescent="0.2">
      <c r="A687" s="31" t="s">
        <v>1460</v>
      </c>
      <c r="B687" s="114" t="s">
        <v>4908</v>
      </c>
      <c r="C687" s="114" t="s">
        <v>1432</v>
      </c>
      <c r="D687" s="114" t="s">
        <v>1432</v>
      </c>
      <c r="E687" s="117" t="s">
        <v>4909</v>
      </c>
      <c r="F687" s="114" t="s">
        <v>3140</v>
      </c>
      <c r="G687" s="114" t="s">
        <v>2523</v>
      </c>
      <c r="H687" s="114" t="s">
        <v>2524</v>
      </c>
      <c r="I687" s="114" t="s">
        <v>4910</v>
      </c>
      <c r="J687" s="114">
        <v>529133</v>
      </c>
      <c r="K687" s="114">
        <v>170916</v>
      </c>
      <c r="L687" s="177" t="s">
        <v>3081</v>
      </c>
      <c r="M687" s="99" t="s">
        <v>1432</v>
      </c>
      <c r="N687" s="99" t="s">
        <v>1432</v>
      </c>
      <c r="O687" s="114">
        <v>0</v>
      </c>
      <c r="P687" s="114">
        <v>1</v>
      </c>
      <c r="Q687" s="115">
        <v>1</v>
      </c>
      <c r="R687" s="114" t="s">
        <v>4911</v>
      </c>
      <c r="S687" s="114" t="s">
        <v>1438</v>
      </c>
      <c r="T687" s="99" t="s">
        <v>4912</v>
      </c>
      <c r="U687" s="116">
        <v>41499</v>
      </c>
      <c r="V687" s="114" t="s">
        <v>1439</v>
      </c>
      <c r="W687" s="99" t="s">
        <v>1432</v>
      </c>
      <c r="X687" s="114" t="s">
        <v>1442</v>
      </c>
      <c r="Y687" s="114" t="s">
        <v>1443</v>
      </c>
      <c r="Z687" s="114" t="s">
        <v>1444</v>
      </c>
      <c r="AA687" s="114" t="s">
        <v>2713</v>
      </c>
      <c r="AB687" s="387">
        <v>4.2999999999999997E-2</v>
      </c>
      <c r="AC687" s="111" t="s">
        <v>1432</v>
      </c>
      <c r="AD687" s="112" t="s">
        <v>1432</v>
      </c>
      <c r="AE687" s="157" t="s">
        <v>3063</v>
      </c>
      <c r="AF687" s="117" t="s">
        <v>1445</v>
      </c>
      <c r="AG687" s="118"/>
      <c r="AH687" s="117">
        <v>0</v>
      </c>
      <c r="AI687" s="117">
        <v>0</v>
      </c>
      <c r="AJ687" s="117">
        <v>0</v>
      </c>
      <c r="AK687" s="117">
        <v>1</v>
      </c>
      <c r="AL687" s="117">
        <v>0</v>
      </c>
      <c r="AM687" s="117">
        <v>0</v>
      </c>
      <c r="AN687" s="117">
        <v>0</v>
      </c>
      <c r="AO687" s="117">
        <v>0</v>
      </c>
      <c r="AP687" s="117">
        <v>0</v>
      </c>
      <c r="AQ687" s="117">
        <v>0</v>
      </c>
      <c r="AR687" s="117">
        <v>0</v>
      </c>
      <c r="AS687" s="117">
        <v>0</v>
      </c>
      <c r="AT687" s="117">
        <v>0</v>
      </c>
      <c r="AU687" s="117">
        <v>0</v>
      </c>
      <c r="AV687" s="117">
        <v>0</v>
      </c>
      <c r="AW687" s="117">
        <v>0</v>
      </c>
      <c r="AX687" s="117">
        <v>0</v>
      </c>
      <c r="AY687" s="117">
        <v>1</v>
      </c>
      <c r="AZ687" s="117">
        <v>0</v>
      </c>
      <c r="BA687" s="117">
        <v>0</v>
      </c>
      <c r="BB687" s="117">
        <v>0</v>
      </c>
      <c r="BC687" s="117">
        <v>0</v>
      </c>
      <c r="BD687" s="117">
        <v>0</v>
      </c>
      <c r="BE687" s="117">
        <v>0</v>
      </c>
      <c r="BF687" s="117">
        <v>0</v>
      </c>
      <c r="BG687" s="117">
        <v>0</v>
      </c>
      <c r="BH687" s="117">
        <v>0</v>
      </c>
      <c r="BI687" s="117">
        <v>0</v>
      </c>
      <c r="BJ687" s="117">
        <v>0</v>
      </c>
      <c r="BK687" s="117">
        <v>0</v>
      </c>
      <c r="BL687" s="120" t="s">
        <v>4490</v>
      </c>
      <c r="BM687" s="98">
        <v>0</v>
      </c>
      <c r="BN687" s="79">
        <v>0</v>
      </c>
      <c r="BO687" s="241">
        <v>0.2</v>
      </c>
      <c r="BP687" s="133">
        <v>0.2</v>
      </c>
      <c r="BQ687" s="133">
        <v>0.2</v>
      </c>
      <c r="BR687" s="133">
        <v>0.2</v>
      </c>
      <c r="BS687" s="243">
        <v>0.2</v>
      </c>
      <c r="BT687" s="79">
        <v>0</v>
      </c>
      <c r="BU687" s="79">
        <v>0</v>
      </c>
      <c r="BV687" s="79">
        <v>0</v>
      </c>
      <c r="BW687" s="79">
        <v>0</v>
      </c>
      <c r="BX687" s="79">
        <v>0</v>
      </c>
      <c r="BY687" s="79">
        <v>0</v>
      </c>
      <c r="BZ687" s="79">
        <v>0</v>
      </c>
      <c r="CA687" s="79">
        <v>0</v>
      </c>
      <c r="CB687" s="79">
        <v>0</v>
      </c>
      <c r="CC687" s="79">
        <v>0</v>
      </c>
      <c r="CD687" s="79">
        <v>0</v>
      </c>
      <c r="CE687" s="79">
        <v>0</v>
      </c>
      <c r="CF687" s="79">
        <v>0</v>
      </c>
      <c r="CG687" s="79">
        <v>0</v>
      </c>
      <c r="CH687" s="79">
        <v>0</v>
      </c>
      <c r="CI687" s="81">
        <f t="shared" si="62"/>
        <v>1</v>
      </c>
      <c r="CJ687" s="260">
        <f t="shared" si="61"/>
        <v>1</v>
      </c>
      <c r="CK687" s="260">
        <f t="shared" si="59"/>
        <v>1</v>
      </c>
      <c r="CL687" s="260">
        <f t="shared" si="60"/>
        <v>1</v>
      </c>
      <c r="CM687" s="83">
        <v>4</v>
      </c>
      <c r="CN687" s="254" t="s">
        <v>4965</v>
      </c>
      <c r="CO687" s="140" t="s">
        <v>4965</v>
      </c>
      <c r="CP687" s="258" t="s">
        <v>4965</v>
      </c>
      <c r="CQ687" s="86" t="s">
        <v>4965</v>
      </c>
      <c r="CR687" s="85" t="s">
        <v>4965</v>
      </c>
      <c r="CS687" s="85" t="s">
        <v>4965</v>
      </c>
      <c r="CT687" s="85" t="s">
        <v>4965</v>
      </c>
      <c r="CU687" s="86"/>
    </row>
    <row r="688" spans="1:99" s="363" customFormat="1" ht="12" customHeight="1" x14ac:dyDescent="0.2">
      <c r="A688" s="31" t="s">
        <v>1460</v>
      </c>
      <c r="B688" s="114" t="s">
        <v>4913</v>
      </c>
      <c r="C688" s="114" t="s">
        <v>1432</v>
      </c>
      <c r="D688" s="114" t="s">
        <v>1432</v>
      </c>
      <c r="E688" s="117" t="s">
        <v>1432</v>
      </c>
      <c r="F688" s="114" t="s">
        <v>3906</v>
      </c>
      <c r="G688" s="114" t="s">
        <v>4914</v>
      </c>
      <c r="H688" s="114" t="s">
        <v>2717</v>
      </c>
      <c r="I688" s="114" t="s">
        <v>4915</v>
      </c>
      <c r="J688" s="114">
        <v>527828</v>
      </c>
      <c r="K688" s="114">
        <v>174334</v>
      </c>
      <c r="L688" s="177" t="s">
        <v>3084</v>
      </c>
      <c r="M688" s="99" t="s">
        <v>1432</v>
      </c>
      <c r="N688" s="99" t="s">
        <v>1432</v>
      </c>
      <c r="O688" s="114">
        <v>2</v>
      </c>
      <c r="P688" s="114">
        <v>1</v>
      </c>
      <c r="Q688" s="115">
        <v>-1</v>
      </c>
      <c r="R688" s="114" t="s">
        <v>4916</v>
      </c>
      <c r="S688" s="114" t="s">
        <v>1438</v>
      </c>
      <c r="T688" s="99" t="s">
        <v>2420</v>
      </c>
      <c r="U688" s="116">
        <v>41628</v>
      </c>
      <c r="V688" s="114" t="s">
        <v>1439</v>
      </c>
      <c r="W688" s="99" t="s">
        <v>1432</v>
      </c>
      <c r="X688" s="114" t="s">
        <v>1442</v>
      </c>
      <c r="Y688" s="114" t="s">
        <v>4694</v>
      </c>
      <c r="Z688" s="114" t="s">
        <v>1444</v>
      </c>
      <c r="AA688" s="114" t="s">
        <v>4207</v>
      </c>
      <c r="AB688" s="387">
        <v>2.3E-2</v>
      </c>
      <c r="AC688" s="111" t="s">
        <v>1432</v>
      </c>
      <c r="AD688" s="112" t="s">
        <v>1432</v>
      </c>
      <c r="AE688" s="157" t="s">
        <v>3063</v>
      </c>
      <c r="AF688" s="117" t="s">
        <v>1445</v>
      </c>
      <c r="AG688" s="117">
        <v>0</v>
      </c>
      <c r="AH688" s="117">
        <v>0</v>
      </c>
      <c r="AI688" s="117">
        <v>0</v>
      </c>
      <c r="AJ688" s="117">
        <v>0</v>
      </c>
      <c r="AK688" s="117">
        <v>-1</v>
      </c>
      <c r="AL688" s="117">
        <v>0</v>
      </c>
      <c r="AM688" s="117">
        <v>0</v>
      </c>
      <c r="AN688" s="117">
        <v>0</v>
      </c>
      <c r="AO688" s="117">
        <v>0</v>
      </c>
      <c r="AP688" s="117">
        <v>0</v>
      </c>
      <c r="AQ688" s="117">
        <v>0</v>
      </c>
      <c r="AR688" s="117">
        <v>-1</v>
      </c>
      <c r="AS688" s="117">
        <v>0</v>
      </c>
      <c r="AT688" s="117">
        <v>0</v>
      </c>
      <c r="AU688" s="117">
        <v>0</v>
      </c>
      <c r="AV688" s="117">
        <v>-1</v>
      </c>
      <c r="AW688" s="117">
        <v>0</v>
      </c>
      <c r="AX688" s="117">
        <v>0</v>
      </c>
      <c r="AY688" s="117">
        <v>0</v>
      </c>
      <c r="AZ688" s="117">
        <v>0</v>
      </c>
      <c r="BA688" s="117">
        <v>0</v>
      </c>
      <c r="BB688" s="117">
        <v>0</v>
      </c>
      <c r="BC688" s="117">
        <v>1</v>
      </c>
      <c r="BD688" s="117">
        <v>0</v>
      </c>
      <c r="BE688" s="117">
        <v>0</v>
      </c>
      <c r="BF688" s="117">
        <v>0</v>
      </c>
      <c r="BG688" s="117">
        <v>0</v>
      </c>
      <c r="BH688" s="117">
        <v>0</v>
      </c>
      <c r="BI688" s="117">
        <v>0</v>
      </c>
      <c r="BJ688" s="117">
        <v>0</v>
      </c>
      <c r="BK688" s="117">
        <v>0</v>
      </c>
      <c r="BL688" s="120" t="s">
        <v>4490</v>
      </c>
      <c r="BM688" s="98">
        <v>0</v>
      </c>
      <c r="BN688" s="79">
        <v>0</v>
      </c>
      <c r="BO688" s="241">
        <v>-0.2</v>
      </c>
      <c r="BP688" s="133">
        <v>-0.2</v>
      </c>
      <c r="BQ688" s="133">
        <v>-0.2</v>
      </c>
      <c r="BR688" s="133">
        <v>-0.2</v>
      </c>
      <c r="BS688" s="243">
        <v>-0.2</v>
      </c>
      <c r="BT688" s="79">
        <v>0</v>
      </c>
      <c r="BU688" s="79">
        <v>0</v>
      </c>
      <c r="BV688" s="79">
        <v>0</v>
      </c>
      <c r="BW688" s="79">
        <v>0</v>
      </c>
      <c r="BX688" s="79">
        <v>0</v>
      </c>
      <c r="BY688" s="79">
        <v>0</v>
      </c>
      <c r="BZ688" s="79">
        <v>0</v>
      </c>
      <c r="CA688" s="79">
        <v>0</v>
      </c>
      <c r="CB688" s="79">
        <v>0</v>
      </c>
      <c r="CC688" s="79">
        <v>0</v>
      </c>
      <c r="CD688" s="79">
        <v>0</v>
      </c>
      <c r="CE688" s="79">
        <v>0</v>
      </c>
      <c r="CF688" s="79">
        <v>0</v>
      </c>
      <c r="CG688" s="79">
        <v>0</v>
      </c>
      <c r="CH688" s="79">
        <v>0</v>
      </c>
      <c r="CI688" s="81">
        <f t="shared" si="62"/>
        <v>-1</v>
      </c>
      <c r="CJ688" s="260">
        <f t="shared" si="61"/>
        <v>-1</v>
      </c>
      <c r="CK688" s="260">
        <f t="shared" si="59"/>
        <v>-1</v>
      </c>
      <c r="CL688" s="260">
        <f t="shared" si="60"/>
        <v>-1</v>
      </c>
      <c r="CM688" s="83">
        <v>4</v>
      </c>
      <c r="CN688" s="254" t="s">
        <v>4965</v>
      </c>
      <c r="CO688" s="140" t="s">
        <v>4965</v>
      </c>
      <c r="CP688" s="258" t="s">
        <v>4965</v>
      </c>
      <c r="CQ688" s="86" t="s">
        <v>4965</v>
      </c>
      <c r="CR688" s="85" t="s">
        <v>4965</v>
      </c>
      <c r="CS688" s="85" t="s">
        <v>4965</v>
      </c>
      <c r="CT688" s="85" t="s">
        <v>4965</v>
      </c>
      <c r="CU688" s="86"/>
    </row>
    <row r="689" spans="1:99" s="363" customFormat="1" ht="12" customHeight="1" x14ac:dyDescent="0.2">
      <c r="A689" s="31" t="s">
        <v>1460</v>
      </c>
      <c r="B689" s="114" t="s">
        <v>4917</v>
      </c>
      <c r="C689" s="114" t="s">
        <v>1432</v>
      </c>
      <c r="D689" s="114" t="s">
        <v>1432</v>
      </c>
      <c r="E689" s="117" t="s">
        <v>4918</v>
      </c>
      <c r="F689" s="114" t="s">
        <v>1492</v>
      </c>
      <c r="G689" s="114" t="s">
        <v>1493</v>
      </c>
      <c r="H689" s="114" t="s">
        <v>1458</v>
      </c>
      <c r="I689" s="114" t="s">
        <v>1494</v>
      </c>
      <c r="J689" s="114">
        <v>524588</v>
      </c>
      <c r="K689" s="114">
        <v>175331</v>
      </c>
      <c r="L689" s="177" t="s">
        <v>3088</v>
      </c>
      <c r="M689" s="99" t="s">
        <v>1432</v>
      </c>
      <c r="N689" s="99" t="s">
        <v>1432</v>
      </c>
      <c r="O689" s="114">
        <v>0</v>
      </c>
      <c r="P689" s="114">
        <v>1</v>
      </c>
      <c r="Q689" s="115">
        <v>1</v>
      </c>
      <c r="R689" s="114" t="s">
        <v>4919</v>
      </c>
      <c r="S689" s="114" t="s">
        <v>1438</v>
      </c>
      <c r="T689" s="99" t="s">
        <v>2233</v>
      </c>
      <c r="U689" s="116">
        <v>41586</v>
      </c>
      <c r="V689" s="114" t="s">
        <v>1439</v>
      </c>
      <c r="W689" s="99" t="s">
        <v>1432</v>
      </c>
      <c r="X689" s="114" t="s">
        <v>1442</v>
      </c>
      <c r="Y689" s="114" t="s">
        <v>4694</v>
      </c>
      <c r="Z689" s="114" t="s">
        <v>1444</v>
      </c>
      <c r="AA689" s="114" t="s">
        <v>4720</v>
      </c>
      <c r="AB689" s="387">
        <v>2E-3</v>
      </c>
      <c r="AC689" s="111" t="s">
        <v>1432</v>
      </c>
      <c r="AD689" s="112" t="s">
        <v>1432</v>
      </c>
      <c r="AE689" s="157" t="s">
        <v>3063</v>
      </c>
      <c r="AF689" s="117" t="s">
        <v>1445</v>
      </c>
      <c r="AG689" s="118"/>
      <c r="AH689" s="117">
        <v>0</v>
      </c>
      <c r="AI689" s="117">
        <v>0</v>
      </c>
      <c r="AJ689" s="117">
        <v>0</v>
      </c>
      <c r="AK689" s="117">
        <v>0</v>
      </c>
      <c r="AL689" s="117">
        <v>1</v>
      </c>
      <c r="AM689" s="117">
        <v>0</v>
      </c>
      <c r="AN689" s="117">
        <v>0</v>
      </c>
      <c r="AO689" s="117">
        <v>0</v>
      </c>
      <c r="AP689" s="117">
        <v>0</v>
      </c>
      <c r="AQ689" s="117">
        <v>0</v>
      </c>
      <c r="AR689" s="117">
        <v>0</v>
      </c>
      <c r="AS689" s="117">
        <v>1</v>
      </c>
      <c r="AT689" s="117">
        <v>0</v>
      </c>
      <c r="AU689" s="117">
        <v>0</v>
      </c>
      <c r="AV689" s="117">
        <v>0</v>
      </c>
      <c r="AW689" s="117">
        <v>0</v>
      </c>
      <c r="AX689" s="117">
        <v>0</v>
      </c>
      <c r="AY689" s="117">
        <v>0</v>
      </c>
      <c r="AZ689" s="117">
        <v>0</v>
      </c>
      <c r="BA689" s="117">
        <v>0</v>
      </c>
      <c r="BB689" s="117">
        <v>0</v>
      </c>
      <c r="BC689" s="117">
        <v>0</v>
      </c>
      <c r="BD689" s="117">
        <v>0</v>
      </c>
      <c r="BE689" s="117">
        <v>0</v>
      </c>
      <c r="BF689" s="117">
        <v>0</v>
      </c>
      <c r="BG689" s="117">
        <v>0</v>
      </c>
      <c r="BH689" s="117">
        <v>0</v>
      </c>
      <c r="BI689" s="117">
        <v>0</v>
      </c>
      <c r="BJ689" s="117">
        <v>0</v>
      </c>
      <c r="BK689" s="117">
        <v>0</v>
      </c>
      <c r="BL689" s="120" t="s">
        <v>4490</v>
      </c>
      <c r="BM689" s="98">
        <v>0</v>
      </c>
      <c r="BN689" s="79">
        <v>0</v>
      </c>
      <c r="BO689" s="241">
        <v>0.2</v>
      </c>
      <c r="BP689" s="133">
        <v>0.2</v>
      </c>
      <c r="BQ689" s="133">
        <v>0.2</v>
      </c>
      <c r="BR689" s="133">
        <v>0.2</v>
      </c>
      <c r="BS689" s="243">
        <v>0.2</v>
      </c>
      <c r="BT689" s="79">
        <v>0</v>
      </c>
      <c r="BU689" s="79">
        <v>0</v>
      </c>
      <c r="BV689" s="79">
        <v>0</v>
      </c>
      <c r="BW689" s="79">
        <v>0</v>
      </c>
      <c r="BX689" s="79">
        <v>0</v>
      </c>
      <c r="BY689" s="79">
        <v>0</v>
      </c>
      <c r="BZ689" s="79">
        <v>0</v>
      </c>
      <c r="CA689" s="79">
        <v>0</v>
      </c>
      <c r="CB689" s="79">
        <v>0</v>
      </c>
      <c r="CC689" s="79">
        <v>0</v>
      </c>
      <c r="CD689" s="79">
        <v>0</v>
      </c>
      <c r="CE689" s="79">
        <v>0</v>
      </c>
      <c r="CF689" s="79">
        <v>0</v>
      </c>
      <c r="CG689" s="79">
        <v>0</v>
      </c>
      <c r="CH689" s="79">
        <v>0</v>
      </c>
      <c r="CI689" s="81">
        <f t="shared" si="62"/>
        <v>1</v>
      </c>
      <c r="CJ689" s="260">
        <f t="shared" si="61"/>
        <v>1</v>
      </c>
      <c r="CK689" s="260">
        <f t="shared" si="59"/>
        <v>1</v>
      </c>
      <c r="CL689" s="260">
        <f t="shared" si="60"/>
        <v>1</v>
      </c>
      <c r="CM689" s="83">
        <v>4</v>
      </c>
      <c r="CN689" s="254" t="s">
        <v>4965</v>
      </c>
      <c r="CO689" s="140" t="s">
        <v>4965</v>
      </c>
      <c r="CP689" s="258" t="s">
        <v>4965</v>
      </c>
      <c r="CQ689" s="86" t="s">
        <v>4965</v>
      </c>
      <c r="CR689" s="85" t="s">
        <v>4965</v>
      </c>
      <c r="CS689" s="85" t="s">
        <v>4965</v>
      </c>
      <c r="CT689" s="85" t="s">
        <v>4965</v>
      </c>
      <c r="CU689" s="86"/>
    </row>
    <row r="690" spans="1:99" s="363" customFormat="1" ht="12" customHeight="1" x14ac:dyDescent="0.2">
      <c r="A690" s="31" t="s">
        <v>1460</v>
      </c>
      <c r="B690" s="114" t="s">
        <v>4920</v>
      </c>
      <c r="C690" s="114" t="s">
        <v>1432</v>
      </c>
      <c r="D690" s="114" t="s">
        <v>1432</v>
      </c>
      <c r="E690" s="117" t="s">
        <v>4921</v>
      </c>
      <c r="F690" s="114" t="s">
        <v>3813</v>
      </c>
      <c r="G690" s="114" t="s">
        <v>4922</v>
      </c>
      <c r="H690" s="114" t="s">
        <v>1885</v>
      </c>
      <c r="I690" s="114" t="s">
        <v>4923</v>
      </c>
      <c r="J690" s="114">
        <v>525799</v>
      </c>
      <c r="K690" s="114">
        <v>173125</v>
      </c>
      <c r="L690" s="177" t="s">
        <v>3078</v>
      </c>
      <c r="M690" s="99" t="s">
        <v>1432</v>
      </c>
      <c r="N690" s="99" t="s">
        <v>1432</v>
      </c>
      <c r="O690" s="114">
        <v>0</v>
      </c>
      <c r="P690" s="114">
        <v>0</v>
      </c>
      <c r="Q690" s="115">
        <v>0</v>
      </c>
      <c r="R690" s="114" t="s">
        <v>4924</v>
      </c>
      <c r="S690" s="114" t="s">
        <v>1438</v>
      </c>
      <c r="T690" s="99" t="s">
        <v>4925</v>
      </c>
      <c r="U690" s="116">
        <v>41557</v>
      </c>
      <c r="V690" s="114" t="s">
        <v>1439</v>
      </c>
      <c r="W690" s="99" t="s">
        <v>1432</v>
      </c>
      <c r="X690" s="114" t="s">
        <v>1442</v>
      </c>
      <c r="Y690" s="114" t="s">
        <v>1443</v>
      </c>
      <c r="Z690" s="114" t="s">
        <v>1444</v>
      </c>
      <c r="AA690" s="114" t="s">
        <v>2713</v>
      </c>
      <c r="AB690" s="387"/>
      <c r="AC690" s="111" t="s">
        <v>1432</v>
      </c>
      <c r="AD690" s="112" t="s">
        <v>1432</v>
      </c>
      <c r="AE690" s="157" t="s">
        <v>3063</v>
      </c>
      <c r="AF690" s="117" t="s">
        <v>1445</v>
      </c>
      <c r="AG690" s="117">
        <v>0</v>
      </c>
      <c r="AH690" s="117">
        <v>0</v>
      </c>
      <c r="AI690" s="117">
        <v>0</v>
      </c>
      <c r="AJ690" s="117">
        <v>0</v>
      </c>
      <c r="AK690" s="117">
        <v>0</v>
      </c>
      <c r="AL690" s="117">
        <v>0</v>
      </c>
      <c r="AM690" s="117">
        <v>0</v>
      </c>
      <c r="AN690" s="117">
        <v>0</v>
      </c>
      <c r="AO690" s="117">
        <v>0</v>
      </c>
      <c r="AP690" s="117">
        <v>0</v>
      </c>
      <c r="AQ690" s="117">
        <v>0</v>
      </c>
      <c r="AR690" s="117">
        <v>0</v>
      </c>
      <c r="AS690" s="117">
        <v>0</v>
      </c>
      <c r="AT690" s="117">
        <v>0</v>
      </c>
      <c r="AU690" s="117">
        <v>0</v>
      </c>
      <c r="AV690" s="117">
        <v>0</v>
      </c>
      <c r="AW690" s="117">
        <v>0</v>
      </c>
      <c r="AX690" s="117">
        <v>0</v>
      </c>
      <c r="AY690" s="117">
        <v>0</v>
      </c>
      <c r="AZ690" s="117">
        <v>0</v>
      </c>
      <c r="BA690" s="117">
        <v>0</v>
      </c>
      <c r="BB690" s="117">
        <v>0</v>
      </c>
      <c r="BC690" s="117">
        <v>0</v>
      </c>
      <c r="BD690" s="117">
        <v>0</v>
      </c>
      <c r="BE690" s="117">
        <v>0</v>
      </c>
      <c r="BF690" s="117">
        <v>0</v>
      </c>
      <c r="BG690" s="117">
        <v>0</v>
      </c>
      <c r="BH690" s="117">
        <v>0</v>
      </c>
      <c r="BI690" s="117">
        <v>0</v>
      </c>
      <c r="BJ690" s="117">
        <v>0</v>
      </c>
      <c r="BK690" s="117">
        <v>0</v>
      </c>
      <c r="BL690" s="400"/>
      <c r="BM690" s="179">
        <f>Q690</f>
        <v>0</v>
      </c>
      <c r="BN690" s="79">
        <v>0</v>
      </c>
      <c r="BO690" s="237">
        <v>0</v>
      </c>
      <c r="BP690" s="79">
        <v>0</v>
      </c>
      <c r="BQ690" s="79">
        <v>0</v>
      </c>
      <c r="BR690" s="79">
        <v>0</v>
      </c>
      <c r="BS690" s="238">
        <v>0</v>
      </c>
      <c r="BT690" s="79">
        <v>0</v>
      </c>
      <c r="BU690" s="79">
        <v>0</v>
      </c>
      <c r="BV690" s="79">
        <v>0</v>
      </c>
      <c r="BW690" s="79">
        <v>0</v>
      </c>
      <c r="BX690" s="79">
        <v>0</v>
      </c>
      <c r="BY690" s="79">
        <v>0</v>
      </c>
      <c r="BZ690" s="79">
        <v>0</v>
      </c>
      <c r="CA690" s="79">
        <v>0</v>
      </c>
      <c r="CB690" s="79">
        <v>0</v>
      </c>
      <c r="CC690" s="79">
        <v>0</v>
      </c>
      <c r="CD690" s="79">
        <v>0</v>
      </c>
      <c r="CE690" s="79">
        <v>0</v>
      </c>
      <c r="CF690" s="79">
        <v>0</v>
      </c>
      <c r="CG690" s="79">
        <v>0</v>
      </c>
      <c r="CH690" s="79">
        <v>0</v>
      </c>
      <c r="CI690" s="81">
        <f t="shared" si="62"/>
        <v>0</v>
      </c>
      <c r="CJ690" s="131">
        <f t="shared" si="61"/>
        <v>0</v>
      </c>
      <c r="CK690" s="131">
        <f t="shared" si="59"/>
        <v>0</v>
      </c>
      <c r="CL690" s="131">
        <f t="shared" si="60"/>
        <v>0</v>
      </c>
      <c r="CM690" s="83">
        <v>4</v>
      </c>
      <c r="CN690" s="254" t="s">
        <v>4965</v>
      </c>
      <c r="CO690" s="140" t="s">
        <v>4965</v>
      </c>
      <c r="CP690" s="258" t="s">
        <v>4965</v>
      </c>
      <c r="CQ690" s="86" t="s">
        <v>4965</v>
      </c>
      <c r="CR690" s="85" t="s">
        <v>4965</v>
      </c>
      <c r="CS690" s="85" t="s">
        <v>4965</v>
      </c>
      <c r="CT690" s="87" t="s">
        <v>1938</v>
      </c>
      <c r="CU690" s="86"/>
    </row>
    <row r="691" spans="1:99" s="363" customFormat="1" ht="12" customHeight="1" x14ac:dyDescent="0.2">
      <c r="A691" s="31" t="s">
        <v>1460</v>
      </c>
      <c r="B691" s="114" t="s">
        <v>4926</v>
      </c>
      <c r="C691" s="114" t="s">
        <v>1432</v>
      </c>
      <c r="D691" s="114" t="s">
        <v>1432</v>
      </c>
      <c r="E691" s="117" t="s">
        <v>1432</v>
      </c>
      <c r="F691" s="114" t="s">
        <v>4927</v>
      </c>
      <c r="G691" s="114" t="s">
        <v>2513</v>
      </c>
      <c r="H691" s="114" t="s">
        <v>2717</v>
      </c>
      <c r="I691" s="114" t="s">
        <v>173</v>
      </c>
      <c r="J691" s="114">
        <v>526820</v>
      </c>
      <c r="K691" s="114">
        <v>176155</v>
      </c>
      <c r="L691" s="177" t="s">
        <v>4766</v>
      </c>
      <c r="M691" s="99" t="s">
        <v>1432</v>
      </c>
      <c r="N691" s="99" t="s">
        <v>1432</v>
      </c>
      <c r="O691" s="114">
        <v>0</v>
      </c>
      <c r="P691" s="114">
        <v>6</v>
      </c>
      <c r="Q691" s="115">
        <v>6</v>
      </c>
      <c r="R691" s="114" t="s">
        <v>4180</v>
      </c>
      <c r="S691" s="114" t="s">
        <v>1154</v>
      </c>
      <c r="T691" s="99" t="s">
        <v>4774</v>
      </c>
      <c r="U691" s="116">
        <v>41562</v>
      </c>
      <c r="V691" s="114" t="s">
        <v>1439</v>
      </c>
      <c r="W691" s="99" t="s">
        <v>1432</v>
      </c>
      <c r="X691" s="114" t="s">
        <v>1442</v>
      </c>
      <c r="Y691" s="114" t="s">
        <v>1443</v>
      </c>
      <c r="Z691" s="114" t="s">
        <v>1443</v>
      </c>
      <c r="AA691" s="114" t="s">
        <v>1444</v>
      </c>
      <c r="AB691" s="387">
        <v>1.9E-2</v>
      </c>
      <c r="AC691" s="111" t="s">
        <v>1432</v>
      </c>
      <c r="AD691" s="112" t="s">
        <v>1432</v>
      </c>
      <c r="AE691" s="157" t="s">
        <v>628</v>
      </c>
      <c r="AF691" s="117" t="s">
        <v>3904</v>
      </c>
      <c r="AG691" s="117">
        <v>0</v>
      </c>
      <c r="AH691" s="117">
        <v>2</v>
      </c>
      <c r="AI691" s="117">
        <v>6</v>
      </c>
      <c r="AJ691" s="117">
        <v>0</v>
      </c>
      <c r="AK691" s="117">
        <v>3</v>
      </c>
      <c r="AL691" s="117">
        <v>3</v>
      </c>
      <c r="AM691" s="117">
        <v>0</v>
      </c>
      <c r="AN691" s="117">
        <v>0</v>
      </c>
      <c r="AO691" s="117">
        <v>0</v>
      </c>
      <c r="AP691" s="117">
        <v>0</v>
      </c>
      <c r="AQ691" s="117">
        <v>0</v>
      </c>
      <c r="AR691" s="117">
        <v>3</v>
      </c>
      <c r="AS691" s="117">
        <v>3</v>
      </c>
      <c r="AT691" s="117">
        <v>0</v>
      </c>
      <c r="AU691" s="117">
        <v>0</v>
      </c>
      <c r="AV691" s="117">
        <v>0</v>
      </c>
      <c r="AW691" s="117">
        <v>0</v>
      </c>
      <c r="AX691" s="117">
        <v>0</v>
      </c>
      <c r="AY691" s="117">
        <v>0</v>
      </c>
      <c r="AZ691" s="117">
        <v>0</v>
      </c>
      <c r="BA691" s="117">
        <v>0</v>
      </c>
      <c r="BB691" s="117">
        <v>0</v>
      </c>
      <c r="BC691" s="117">
        <v>0</v>
      </c>
      <c r="BD691" s="117">
        <v>0</v>
      </c>
      <c r="BE691" s="117">
        <v>0</v>
      </c>
      <c r="BF691" s="117">
        <v>0</v>
      </c>
      <c r="BG691" s="117">
        <v>0</v>
      </c>
      <c r="BH691" s="117">
        <v>0</v>
      </c>
      <c r="BI691" s="117">
        <v>0</v>
      </c>
      <c r="BJ691" s="117">
        <v>0</v>
      </c>
      <c r="BK691" s="117">
        <v>0</v>
      </c>
      <c r="BL691" s="120" t="s">
        <v>4490</v>
      </c>
      <c r="BM691" s="98">
        <v>0</v>
      </c>
      <c r="BN691" s="79">
        <v>0</v>
      </c>
      <c r="BO691" s="237">
        <v>0</v>
      </c>
      <c r="BP691" s="79">
        <v>0</v>
      </c>
      <c r="BQ691" s="133">
        <v>2</v>
      </c>
      <c r="BR691" s="133">
        <v>2</v>
      </c>
      <c r="BS691" s="243">
        <v>2</v>
      </c>
      <c r="BT691" s="79">
        <v>0</v>
      </c>
      <c r="BU691" s="79">
        <v>0</v>
      </c>
      <c r="BV691" s="79">
        <v>0</v>
      </c>
      <c r="BW691" s="79">
        <v>0</v>
      </c>
      <c r="BX691" s="79">
        <v>0</v>
      </c>
      <c r="BY691" s="79">
        <v>0</v>
      </c>
      <c r="BZ691" s="79">
        <v>0</v>
      </c>
      <c r="CA691" s="79">
        <v>0</v>
      </c>
      <c r="CB691" s="79">
        <v>0</v>
      </c>
      <c r="CC691" s="79">
        <v>0</v>
      </c>
      <c r="CD691" s="79">
        <v>0</v>
      </c>
      <c r="CE691" s="79">
        <v>0</v>
      </c>
      <c r="CF691" s="79">
        <v>0</v>
      </c>
      <c r="CG691" s="79">
        <v>0</v>
      </c>
      <c r="CH691" s="79">
        <v>0</v>
      </c>
      <c r="CI691" s="81">
        <f t="shared" si="62"/>
        <v>6</v>
      </c>
      <c r="CJ691" s="260">
        <f t="shared" si="61"/>
        <v>6</v>
      </c>
      <c r="CK691" s="260">
        <f t="shared" ref="CK691:CK754" si="63">SUM(BO691:BS691)</f>
        <v>6</v>
      </c>
      <c r="CL691" s="260">
        <f t="shared" ref="CL691:CL754" si="64">SUM(BO691:BX691)</f>
        <v>6</v>
      </c>
      <c r="CM691" s="83">
        <v>5</v>
      </c>
      <c r="CN691" s="254" t="s">
        <v>4965</v>
      </c>
      <c r="CO691" s="140" t="s">
        <v>4965</v>
      </c>
      <c r="CP691" s="258" t="s">
        <v>4965</v>
      </c>
      <c r="CQ691" s="86" t="s">
        <v>4965</v>
      </c>
      <c r="CR691" s="85" t="s">
        <v>4965</v>
      </c>
      <c r="CS691" s="85" t="s">
        <v>4965</v>
      </c>
      <c r="CT691" s="85" t="s">
        <v>4965</v>
      </c>
      <c r="CU691" s="86"/>
    </row>
    <row r="692" spans="1:99" s="363" customFormat="1" ht="12" customHeight="1" x14ac:dyDescent="0.2">
      <c r="A692" s="31" t="s">
        <v>1460</v>
      </c>
      <c r="B692" s="114" t="s">
        <v>4926</v>
      </c>
      <c r="C692" s="114" t="s">
        <v>1432</v>
      </c>
      <c r="D692" s="114" t="s">
        <v>1432</v>
      </c>
      <c r="E692" s="117" t="s">
        <v>1432</v>
      </c>
      <c r="F692" s="114" t="s">
        <v>4927</v>
      </c>
      <c r="G692" s="114" t="s">
        <v>2513</v>
      </c>
      <c r="H692" s="114" t="s">
        <v>2717</v>
      </c>
      <c r="I692" s="114" t="s">
        <v>173</v>
      </c>
      <c r="J692" s="114">
        <v>526820</v>
      </c>
      <c r="K692" s="114">
        <v>176155</v>
      </c>
      <c r="L692" s="177" t="s">
        <v>4766</v>
      </c>
      <c r="M692" s="99" t="s">
        <v>1432</v>
      </c>
      <c r="N692" s="99" t="s">
        <v>1432</v>
      </c>
      <c r="O692" s="114">
        <v>0</v>
      </c>
      <c r="P692" s="114">
        <v>23</v>
      </c>
      <c r="Q692" s="115">
        <v>23</v>
      </c>
      <c r="R692" s="114" t="s">
        <v>4180</v>
      </c>
      <c r="S692" s="114" t="s">
        <v>1154</v>
      </c>
      <c r="T692" s="99" t="s">
        <v>4774</v>
      </c>
      <c r="U692" s="116">
        <v>41562</v>
      </c>
      <c r="V692" s="114" t="s">
        <v>1439</v>
      </c>
      <c r="W692" s="99" t="s">
        <v>1432</v>
      </c>
      <c r="X692" s="114" t="s">
        <v>1442</v>
      </c>
      <c r="Y692" s="114" t="s">
        <v>1443</v>
      </c>
      <c r="Z692" s="114" t="s">
        <v>1444</v>
      </c>
      <c r="AA692" s="114" t="s">
        <v>2713</v>
      </c>
      <c r="AB692" s="387">
        <v>5.7000000000000002E-2</v>
      </c>
      <c r="AC692" s="111" t="s">
        <v>1432</v>
      </c>
      <c r="AD692" s="112" t="s">
        <v>1432</v>
      </c>
      <c r="AE692" s="157" t="s">
        <v>3063</v>
      </c>
      <c r="AF692" s="117" t="s">
        <v>1445</v>
      </c>
      <c r="AG692" s="117">
        <v>0</v>
      </c>
      <c r="AH692" s="117">
        <v>0</v>
      </c>
      <c r="AI692" s="117">
        <v>23</v>
      </c>
      <c r="AJ692" s="117">
        <v>0</v>
      </c>
      <c r="AK692" s="117">
        <v>6</v>
      </c>
      <c r="AL692" s="117">
        <v>14</v>
      </c>
      <c r="AM692" s="117">
        <v>3</v>
      </c>
      <c r="AN692" s="117">
        <v>0</v>
      </c>
      <c r="AO692" s="117">
        <v>0</v>
      </c>
      <c r="AP692" s="117">
        <v>0</v>
      </c>
      <c r="AQ692" s="117">
        <v>0</v>
      </c>
      <c r="AR692" s="117">
        <v>6</v>
      </c>
      <c r="AS692" s="117">
        <v>14</v>
      </c>
      <c r="AT692" s="117">
        <v>3</v>
      </c>
      <c r="AU692" s="117">
        <v>0</v>
      </c>
      <c r="AV692" s="117">
        <v>0</v>
      </c>
      <c r="AW692" s="117">
        <v>0</v>
      </c>
      <c r="AX692" s="117">
        <v>0</v>
      </c>
      <c r="AY692" s="117">
        <v>0</v>
      </c>
      <c r="AZ692" s="117">
        <v>0</v>
      </c>
      <c r="BA692" s="117">
        <v>0</v>
      </c>
      <c r="BB692" s="117">
        <v>0</v>
      </c>
      <c r="BC692" s="117">
        <v>0</v>
      </c>
      <c r="BD692" s="117">
        <v>0</v>
      </c>
      <c r="BE692" s="117">
        <v>0</v>
      </c>
      <c r="BF692" s="117">
        <v>0</v>
      </c>
      <c r="BG692" s="117">
        <v>0</v>
      </c>
      <c r="BH692" s="117">
        <v>0</v>
      </c>
      <c r="BI692" s="117">
        <v>0</v>
      </c>
      <c r="BJ692" s="117">
        <v>0</v>
      </c>
      <c r="BK692" s="117">
        <v>0</v>
      </c>
      <c r="BL692" s="120" t="s">
        <v>4490</v>
      </c>
      <c r="BM692" s="98">
        <v>0</v>
      </c>
      <c r="BN692" s="79">
        <v>0</v>
      </c>
      <c r="BO692" s="237">
        <v>0</v>
      </c>
      <c r="BP692" s="79">
        <v>0</v>
      </c>
      <c r="BQ692" s="133">
        <v>7.666666666666667</v>
      </c>
      <c r="BR692" s="133">
        <v>7.666666666666667</v>
      </c>
      <c r="BS692" s="243">
        <v>7.666666666666667</v>
      </c>
      <c r="BT692" s="79">
        <v>0</v>
      </c>
      <c r="BU692" s="79">
        <v>0</v>
      </c>
      <c r="BV692" s="79">
        <v>0</v>
      </c>
      <c r="BW692" s="79">
        <v>0</v>
      </c>
      <c r="BX692" s="79">
        <v>0</v>
      </c>
      <c r="BY692" s="79">
        <v>0</v>
      </c>
      <c r="BZ692" s="79">
        <v>0</v>
      </c>
      <c r="CA692" s="79">
        <v>0</v>
      </c>
      <c r="CB692" s="79">
        <v>0</v>
      </c>
      <c r="CC692" s="79">
        <v>0</v>
      </c>
      <c r="CD692" s="79">
        <v>0</v>
      </c>
      <c r="CE692" s="79">
        <v>0</v>
      </c>
      <c r="CF692" s="79">
        <v>0</v>
      </c>
      <c r="CG692" s="79">
        <v>0</v>
      </c>
      <c r="CH692" s="79">
        <v>0</v>
      </c>
      <c r="CI692" s="81">
        <f t="shared" si="62"/>
        <v>23</v>
      </c>
      <c r="CJ692" s="260">
        <f t="shared" si="61"/>
        <v>23</v>
      </c>
      <c r="CK692" s="260">
        <f t="shared" si="63"/>
        <v>23</v>
      </c>
      <c r="CL692" s="260">
        <f t="shared" si="64"/>
        <v>23</v>
      </c>
      <c r="CM692" s="83">
        <v>5</v>
      </c>
      <c r="CN692" s="254" t="s">
        <v>4965</v>
      </c>
      <c r="CO692" s="140" t="s">
        <v>4965</v>
      </c>
      <c r="CP692" s="258" t="s">
        <v>4965</v>
      </c>
      <c r="CQ692" s="86" t="s">
        <v>4965</v>
      </c>
      <c r="CR692" s="85" t="s">
        <v>4965</v>
      </c>
      <c r="CS692" s="85" t="s">
        <v>4965</v>
      </c>
      <c r="CT692" s="85" t="s">
        <v>4965</v>
      </c>
      <c r="CU692" s="86"/>
    </row>
    <row r="693" spans="1:99" s="363" customFormat="1" ht="12" customHeight="1" x14ac:dyDescent="0.2">
      <c r="A693" s="31" t="s">
        <v>1460</v>
      </c>
      <c r="B693" s="114" t="s">
        <v>4181</v>
      </c>
      <c r="C693" s="114" t="s">
        <v>1432</v>
      </c>
      <c r="D693" s="114" t="s">
        <v>1432</v>
      </c>
      <c r="E693" s="117" t="s">
        <v>4182</v>
      </c>
      <c r="F693" s="114" t="s">
        <v>3906</v>
      </c>
      <c r="G693" s="114" t="s">
        <v>4183</v>
      </c>
      <c r="H693" s="114" t="s">
        <v>1458</v>
      </c>
      <c r="I693" s="114" t="s">
        <v>4184</v>
      </c>
      <c r="J693" s="114">
        <v>522303</v>
      </c>
      <c r="K693" s="114">
        <v>175364</v>
      </c>
      <c r="L693" s="177" t="s">
        <v>521</v>
      </c>
      <c r="M693" s="99" t="s">
        <v>1432</v>
      </c>
      <c r="N693" s="99" t="s">
        <v>1432</v>
      </c>
      <c r="O693" s="114">
        <v>0</v>
      </c>
      <c r="P693" s="114">
        <v>2</v>
      </c>
      <c r="Q693" s="115">
        <v>2</v>
      </c>
      <c r="R693" s="114" t="s">
        <v>4185</v>
      </c>
      <c r="S693" s="114" t="s">
        <v>1438</v>
      </c>
      <c r="T693" s="99" t="s">
        <v>4186</v>
      </c>
      <c r="U693" s="116">
        <v>41521</v>
      </c>
      <c r="V693" s="114" t="s">
        <v>1439</v>
      </c>
      <c r="W693" s="99" t="s">
        <v>1432</v>
      </c>
      <c r="X693" s="114" t="s">
        <v>4687</v>
      </c>
      <c r="Y693" s="114" t="s">
        <v>1443</v>
      </c>
      <c r="Z693" s="114" t="s">
        <v>1444</v>
      </c>
      <c r="AA693" s="114" t="s">
        <v>2713</v>
      </c>
      <c r="AB693" s="387">
        <v>0.13400000000000001</v>
      </c>
      <c r="AC693" s="111" t="s">
        <v>1432</v>
      </c>
      <c r="AD693" s="112" t="s">
        <v>1432</v>
      </c>
      <c r="AE693" s="157" t="s">
        <v>3063</v>
      </c>
      <c r="AF693" s="117" t="s">
        <v>1445</v>
      </c>
      <c r="AG693" s="117">
        <v>0</v>
      </c>
      <c r="AH693" s="117">
        <v>0</v>
      </c>
      <c r="AI693" s="117">
        <v>0</v>
      </c>
      <c r="AJ693" s="117">
        <v>0</v>
      </c>
      <c r="AK693" s="117">
        <v>0</v>
      </c>
      <c r="AL693" s="117">
        <v>0</v>
      </c>
      <c r="AM693" s="117">
        <v>0</v>
      </c>
      <c r="AN693" s="117">
        <v>0</v>
      </c>
      <c r="AO693" s="117">
        <v>2</v>
      </c>
      <c r="AP693" s="117">
        <v>0</v>
      </c>
      <c r="AQ693" s="117">
        <v>0</v>
      </c>
      <c r="AR693" s="117">
        <v>0</v>
      </c>
      <c r="AS693" s="117">
        <v>0</v>
      </c>
      <c r="AT693" s="117">
        <v>0</v>
      </c>
      <c r="AU693" s="117">
        <v>0</v>
      </c>
      <c r="AV693" s="117">
        <v>0</v>
      </c>
      <c r="AW693" s="117">
        <v>0</v>
      </c>
      <c r="AX693" s="117">
        <v>0</v>
      </c>
      <c r="AY693" s="117">
        <v>0</v>
      </c>
      <c r="AZ693" s="117">
        <v>0</v>
      </c>
      <c r="BA693" s="117">
        <v>0</v>
      </c>
      <c r="BB693" s="117">
        <v>0</v>
      </c>
      <c r="BC693" s="117">
        <v>2</v>
      </c>
      <c r="BD693" s="117">
        <v>0</v>
      </c>
      <c r="BE693" s="117">
        <v>0</v>
      </c>
      <c r="BF693" s="117">
        <v>0</v>
      </c>
      <c r="BG693" s="117">
        <v>0</v>
      </c>
      <c r="BH693" s="117">
        <v>0</v>
      </c>
      <c r="BI693" s="117">
        <v>0</v>
      </c>
      <c r="BJ693" s="117">
        <v>0</v>
      </c>
      <c r="BK693" s="117">
        <v>0</v>
      </c>
      <c r="BL693" s="120" t="s">
        <v>4490</v>
      </c>
      <c r="BM693" s="98">
        <v>0</v>
      </c>
      <c r="BN693" s="79">
        <v>0</v>
      </c>
      <c r="BO693" s="241">
        <v>0.4</v>
      </c>
      <c r="BP693" s="133">
        <v>0.4</v>
      </c>
      <c r="BQ693" s="133">
        <v>0.4</v>
      </c>
      <c r="BR693" s="133">
        <v>0.4</v>
      </c>
      <c r="BS693" s="243">
        <v>0.4</v>
      </c>
      <c r="BT693" s="79">
        <v>0</v>
      </c>
      <c r="BU693" s="79">
        <v>0</v>
      </c>
      <c r="BV693" s="79">
        <v>0</v>
      </c>
      <c r="BW693" s="79">
        <v>0</v>
      </c>
      <c r="BX693" s="79">
        <v>0</v>
      </c>
      <c r="BY693" s="79">
        <v>0</v>
      </c>
      <c r="BZ693" s="79">
        <v>0</v>
      </c>
      <c r="CA693" s="79">
        <v>0</v>
      </c>
      <c r="CB693" s="79">
        <v>0</v>
      </c>
      <c r="CC693" s="79">
        <v>0</v>
      </c>
      <c r="CD693" s="79">
        <v>0</v>
      </c>
      <c r="CE693" s="79">
        <v>0</v>
      </c>
      <c r="CF693" s="79">
        <v>0</v>
      </c>
      <c r="CG693" s="79">
        <v>0</v>
      </c>
      <c r="CH693" s="79">
        <v>0</v>
      </c>
      <c r="CI693" s="81">
        <f t="shared" si="62"/>
        <v>2</v>
      </c>
      <c r="CJ693" s="260">
        <f t="shared" si="61"/>
        <v>2</v>
      </c>
      <c r="CK693" s="260">
        <f t="shared" si="63"/>
        <v>2</v>
      </c>
      <c r="CL693" s="260">
        <f t="shared" si="64"/>
        <v>2</v>
      </c>
      <c r="CM693" s="83">
        <v>4</v>
      </c>
      <c r="CN693" s="254" t="s">
        <v>4965</v>
      </c>
      <c r="CO693" s="140" t="s">
        <v>4965</v>
      </c>
      <c r="CP693" s="258" t="s">
        <v>4965</v>
      </c>
      <c r="CQ693" s="86" t="s">
        <v>4965</v>
      </c>
      <c r="CR693" s="85" t="s">
        <v>4965</v>
      </c>
      <c r="CS693" s="85" t="s">
        <v>4965</v>
      </c>
      <c r="CT693" s="85" t="s">
        <v>4965</v>
      </c>
      <c r="CU693" s="86"/>
    </row>
    <row r="694" spans="1:99" s="363" customFormat="1" ht="12" customHeight="1" x14ac:dyDescent="0.2">
      <c r="A694" s="31" t="s">
        <v>1460</v>
      </c>
      <c r="B694" s="114" t="s">
        <v>4187</v>
      </c>
      <c r="C694" s="114" t="s">
        <v>1432</v>
      </c>
      <c r="D694" s="125" t="s">
        <v>4781</v>
      </c>
      <c r="E694" s="117" t="s">
        <v>1432</v>
      </c>
      <c r="F694" s="114" t="s">
        <v>4188</v>
      </c>
      <c r="G694" s="114" t="s">
        <v>872</v>
      </c>
      <c r="H694" s="114" t="s">
        <v>2717</v>
      </c>
      <c r="I694" s="114" t="s">
        <v>4189</v>
      </c>
      <c r="J694" s="114">
        <v>527585</v>
      </c>
      <c r="K694" s="114">
        <v>176783</v>
      </c>
      <c r="L694" s="177" t="s">
        <v>4766</v>
      </c>
      <c r="M694" s="99" t="s">
        <v>1432</v>
      </c>
      <c r="N694" s="99" t="s">
        <v>1432</v>
      </c>
      <c r="O694" s="114">
        <v>3</v>
      </c>
      <c r="P694" s="114">
        <v>1</v>
      </c>
      <c r="Q694" s="115">
        <v>-2</v>
      </c>
      <c r="R694" s="114" t="s">
        <v>4190</v>
      </c>
      <c r="S694" s="114" t="s">
        <v>1438</v>
      </c>
      <c r="T694" s="99" t="s">
        <v>3494</v>
      </c>
      <c r="U694" s="116">
        <v>41582</v>
      </c>
      <c r="V694" s="114" t="s">
        <v>1439</v>
      </c>
      <c r="W694" s="99" t="s">
        <v>1432</v>
      </c>
      <c r="X694" s="114" t="s">
        <v>1442</v>
      </c>
      <c r="Y694" s="114" t="s">
        <v>4694</v>
      </c>
      <c r="Z694" s="114" t="s">
        <v>1444</v>
      </c>
      <c r="AA694" s="114" t="s">
        <v>4207</v>
      </c>
      <c r="AB694" s="387">
        <v>2.4E-2</v>
      </c>
      <c r="AC694" s="111" t="s">
        <v>1432</v>
      </c>
      <c r="AD694" s="112" t="s">
        <v>1432</v>
      </c>
      <c r="AE694" s="157" t="s">
        <v>3063</v>
      </c>
      <c r="AF694" s="117" t="s">
        <v>1445</v>
      </c>
      <c r="AG694" s="117">
        <v>0</v>
      </c>
      <c r="AH694" s="117">
        <v>0</v>
      </c>
      <c r="AI694" s="117">
        <v>0</v>
      </c>
      <c r="AJ694" s="117">
        <v>0</v>
      </c>
      <c r="AK694" s="117">
        <v>-1</v>
      </c>
      <c r="AL694" s="117">
        <v>-2</v>
      </c>
      <c r="AM694" s="117">
        <v>0</v>
      </c>
      <c r="AN694" s="117">
        <v>1</v>
      </c>
      <c r="AO694" s="117">
        <v>0</v>
      </c>
      <c r="AP694" s="117">
        <v>0</v>
      </c>
      <c r="AQ694" s="117">
        <v>0</v>
      </c>
      <c r="AR694" s="117">
        <v>-1</v>
      </c>
      <c r="AS694" s="117">
        <v>-2</v>
      </c>
      <c r="AT694" s="117">
        <v>0</v>
      </c>
      <c r="AU694" s="117">
        <v>0</v>
      </c>
      <c r="AV694" s="117">
        <v>0</v>
      </c>
      <c r="AW694" s="117">
        <v>0</v>
      </c>
      <c r="AX694" s="117">
        <v>0</v>
      </c>
      <c r="AY694" s="117">
        <v>0</v>
      </c>
      <c r="AZ694" s="117">
        <v>0</v>
      </c>
      <c r="BA694" s="117">
        <v>0</v>
      </c>
      <c r="BB694" s="117">
        <v>1</v>
      </c>
      <c r="BC694" s="117">
        <v>0</v>
      </c>
      <c r="BD694" s="117">
        <v>0</v>
      </c>
      <c r="BE694" s="117">
        <v>0</v>
      </c>
      <c r="BF694" s="117">
        <v>0</v>
      </c>
      <c r="BG694" s="117">
        <v>0</v>
      </c>
      <c r="BH694" s="117">
        <v>0</v>
      </c>
      <c r="BI694" s="117">
        <v>0</v>
      </c>
      <c r="BJ694" s="117">
        <v>0</v>
      </c>
      <c r="BK694" s="117">
        <v>0</v>
      </c>
      <c r="BL694" s="120" t="s">
        <v>4490</v>
      </c>
      <c r="BM694" s="98">
        <v>0</v>
      </c>
      <c r="BN694" s="79">
        <v>0</v>
      </c>
      <c r="BO694" s="241">
        <v>-0.5</v>
      </c>
      <c r="BP694" s="133">
        <v>-0.5</v>
      </c>
      <c r="BQ694" s="133">
        <v>-0.5</v>
      </c>
      <c r="BR694" s="133">
        <v>-0.5</v>
      </c>
      <c r="BS694" s="238">
        <v>0</v>
      </c>
      <c r="BT694" s="79">
        <v>0</v>
      </c>
      <c r="BU694" s="79">
        <v>0</v>
      </c>
      <c r="BV694" s="79">
        <v>0</v>
      </c>
      <c r="BW694" s="79">
        <v>0</v>
      </c>
      <c r="BX694" s="79">
        <v>0</v>
      </c>
      <c r="BY694" s="79">
        <v>0</v>
      </c>
      <c r="BZ694" s="79">
        <v>0</v>
      </c>
      <c r="CA694" s="79">
        <v>0</v>
      </c>
      <c r="CB694" s="79">
        <v>0</v>
      </c>
      <c r="CC694" s="79">
        <v>0</v>
      </c>
      <c r="CD694" s="79">
        <v>0</v>
      </c>
      <c r="CE694" s="79">
        <v>0</v>
      </c>
      <c r="CF694" s="79">
        <v>0</v>
      </c>
      <c r="CG694" s="79">
        <v>0</v>
      </c>
      <c r="CH694" s="79">
        <v>0</v>
      </c>
      <c r="CI694" s="81">
        <f t="shared" si="62"/>
        <v>-2</v>
      </c>
      <c r="CJ694" s="260">
        <f t="shared" si="61"/>
        <v>-2</v>
      </c>
      <c r="CK694" s="260">
        <f t="shared" si="63"/>
        <v>-2</v>
      </c>
      <c r="CL694" s="260">
        <f t="shared" si="64"/>
        <v>-2</v>
      </c>
      <c r="CM694" s="83">
        <v>4</v>
      </c>
      <c r="CN694" s="254" t="s">
        <v>4965</v>
      </c>
      <c r="CO694" s="140" t="s">
        <v>4965</v>
      </c>
      <c r="CP694" s="258" t="s">
        <v>4965</v>
      </c>
      <c r="CQ694" s="86" t="s">
        <v>4965</v>
      </c>
      <c r="CR694" s="85" t="s">
        <v>4965</v>
      </c>
      <c r="CS694" s="85" t="s">
        <v>4965</v>
      </c>
      <c r="CT694" s="85" t="s">
        <v>4965</v>
      </c>
      <c r="CU694" s="86"/>
    </row>
    <row r="695" spans="1:99" s="363" customFormat="1" ht="12" customHeight="1" x14ac:dyDescent="0.2">
      <c r="A695" s="31" t="s">
        <v>1460</v>
      </c>
      <c r="B695" s="114" t="s">
        <v>4848</v>
      </c>
      <c r="C695" s="114" t="s">
        <v>1432</v>
      </c>
      <c r="D695" s="114" t="s">
        <v>1432</v>
      </c>
      <c r="E695" s="117" t="s">
        <v>4849</v>
      </c>
      <c r="F695" s="114" t="s">
        <v>4850</v>
      </c>
      <c r="G695" s="114" t="s">
        <v>3535</v>
      </c>
      <c r="H695" s="114" t="s">
        <v>3875</v>
      </c>
      <c r="I695" s="114" t="s">
        <v>4851</v>
      </c>
      <c r="J695" s="114">
        <v>528703</v>
      </c>
      <c r="K695" s="114">
        <v>173099</v>
      </c>
      <c r="L695" s="177" t="s">
        <v>3083</v>
      </c>
      <c r="M695" s="99" t="s">
        <v>1432</v>
      </c>
      <c r="N695" s="99" t="s">
        <v>1432</v>
      </c>
      <c r="O695" s="114">
        <v>0</v>
      </c>
      <c r="P695" s="114">
        <v>1</v>
      </c>
      <c r="Q695" s="115">
        <v>1</v>
      </c>
      <c r="R695" s="114" t="s">
        <v>2853</v>
      </c>
      <c r="S695" s="114" t="s">
        <v>1438</v>
      </c>
      <c r="T695" s="99" t="s">
        <v>2854</v>
      </c>
      <c r="U695" s="116">
        <v>41843</v>
      </c>
      <c r="V695" s="114" t="s">
        <v>1439</v>
      </c>
      <c r="W695" s="99" t="s">
        <v>1432</v>
      </c>
      <c r="X695" s="114" t="s">
        <v>1442</v>
      </c>
      <c r="Y695" s="114" t="s">
        <v>1443</v>
      </c>
      <c r="Z695" s="114" t="s">
        <v>1444</v>
      </c>
      <c r="AA695" s="114" t="s">
        <v>2713</v>
      </c>
      <c r="AB695" s="387">
        <v>8.9999999999999993E-3</v>
      </c>
      <c r="AC695" s="111" t="s">
        <v>1432</v>
      </c>
      <c r="AD695" s="112" t="s">
        <v>1432</v>
      </c>
      <c r="AE695" s="157" t="s">
        <v>3063</v>
      </c>
      <c r="AF695" s="117" t="s">
        <v>1445</v>
      </c>
      <c r="AG695" s="117">
        <v>0</v>
      </c>
      <c r="AH695" s="117">
        <v>0</v>
      </c>
      <c r="AI695" s="117">
        <v>0</v>
      </c>
      <c r="AJ695" s="117">
        <v>0</v>
      </c>
      <c r="AK695" s="117">
        <v>0</v>
      </c>
      <c r="AL695" s="117">
        <v>1</v>
      </c>
      <c r="AM695" s="117">
        <v>0</v>
      </c>
      <c r="AN695" s="117">
        <v>0</v>
      </c>
      <c r="AO695" s="117">
        <v>0</v>
      </c>
      <c r="AP695" s="117">
        <v>0</v>
      </c>
      <c r="AQ695" s="117">
        <v>0</v>
      </c>
      <c r="AR695" s="117">
        <v>0</v>
      </c>
      <c r="AS695" s="117">
        <v>1</v>
      </c>
      <c r="AT695" s="117">
        <v>0</v>
      </c>
      <c r="AU695" s="117">
        <v>0</v>
      </c>
      <c r="AV695" s="117">
        <v>0</v>
      </c>
      <c r="AW695" s="117">
        <v>0</v>
      </c>
      <c r="AX695" s="117">
        <v>0</v>
      </c>
      <c r="AY695" s="117">
        <v>0</v>
      </c>
      <c r="AZ695" s="117">
        <v>0</v>
      </c>
      <c r="BA695" s="117">
        <v>0</v>
      </c>
      <c r="BB695" s="117">
        <v>0</v>
      </c>
      <c r="BC695" s="117">
        <v>0</v>
      </c>
      <c r="BD695" s="117">
        <v>0</v>
      </c>
      <c r="BE695" s="117">
        <v>0</v>
      </c>
      <c r="BF695" s="117">
        <v>0</v>
      </c>
      <c r="BG695" s="117">
        <v>0</v>
      </c>
      <c r="BH695" s="117">
        <v>0</v>
      </c>
      <c r="BI695" s="117">
        <v>0</v>
      </c>
      <c r="BJ695" s="117">
        <v>0</v>
      </c>
      <c r="BK695" s="117">
        <v>0</v>
      </c>
      <c r="BL695" s="120" t="s">
        <v>4490</v>
      </c>
      <c r="BM695" s="98">
        <v>0</v>
      </c>
      <c r="BN695" s="79">
        <v>0</v>
      </c>
      <c r="BO695" s="241">
        <v>0.2</v>
      </c>
      <c r="BP695" s="133">
        <v>0.2</v>
      </c>
      <c r="BQ695" s="133">
        <v>0.2</v>
      </c>
      <c r="BR695" s="133">
        <v>0.2</v>
      </c>
      <c r="BS695" s="243">
        <v>0.2</v>
      </c>
      <c r="BT695" s="79">
        <v>0</v>
      </c>
      <c r="BU695" s="79">
        <v>0</v>
      </c>
      <c r="BV695" s="79">
        <v>0</v>
      </c>
      <c r="BW695" s="79">
        <v>0</v>
      </c>
      <c r="BX695" s="79">
        <v>0</v>
      </c>
      <c r="BY695" s="79">
        <v>0</v>
      </c>
      <c r="BZ695" s="79">
        <v>0</v>
      </c>
      <c r="CA695" s="79">
        <v>0</v>
      </c>
      <c r="CB695" s="79">
        <v>0</v>
      </c>
      <c r="CC695" s="79">
        <v>0</v>
      </c>
      <c r="CD695" s="79">
        <v>0</v>
      </c>
      <c r="CE695" s="79">
        <v>0</v>
      </c>
      <c r="CF695" s="79">
        <v>0</v>
      </c>
      <c r="CG695" s="79">
        <v>0</v>
      </c>
      <c r="CH695" s="79">
        <v>0</v>
      </c>
      <c r="CI695" s="81">
        <f t="shared" si="62"/>
        <v>1</v>
      </c>
      <c r="CJ695" s="260">
        <f t="shared" si="61"/>
        <v>1</v>
      </c>
      <c r="CK695" s="260">
        <f t="shared" si="63"/>
        <v>1</v>
      </c>
      <c r="CL695" s="260">
        <f t="shared" si="64"/>
        <v>1</v>
      </c>
      <c r="CM695" s="83">
        <v>4</v>
      </c>
      <c r="CN695" s="254" t="s">
        <v>4965</v>
      </c>
      <c r="CO695" s="140" t="s">
        <v>4965</v>
      </c>
      <c r="CP695" s="258" t="s">
        <v>4965</v>
      </c>
      <c r="CQ695" s="86" t="s">
        <v>4965</v>
      </c>
      <c r="CR695" s="85" t="s">
        <v>4965</v>
      </c>
      <c r="CS695" s="85" t="s">
        <v>4965</v>
      </c>
      <c r="CT695" s="85" t="s">
        <v>4965</v>
      </c>
      <c r="CU695" s="86"/>
    </row>
    <row r="696" spans="1:99" s="363" customFormat="1" ht="12" customHeight="1" x14ac:dyDescent="0.2">
      <c r="A696" s="31" t="s">
        <v>1460</v>
      </c>
      <c r="B696" s="114" t="s">
        <v>2855</v>
      </c>
      <c r="C696" s="114" t="s">
        <v>1432</v>
      </c>
      <c r="D696" s="114" t="s">
        <v>1432</v>
      </c>
      <c r="E696" s="117" t="s">
        <v>1432</v>
      </c>
      <c r="F696" s="114" t="s">
        <v>1709</v>
      </c>
      <c r="G696" s="114" t="s">
        <v>5046</v>
      </c>
      <c r="H696" s="114" t="s">
        <v>3875</v>
      </c>
      <c r="I696" s="114" t="s">
        <v>2582</v>
      </c>
      <c r="J696" s="114">
        <v>528668</v>
      </c>
      <c r="K696" s="114">
        <v>173560</v>
      </c>
      <c r="L696" s="177" t="s">
        <v>3076</v>
      </c>
      <c r="M696" s="99" t="s">
        <v>1432</v>
      </c>
      <c r="N696" s="99" t="s">
        <v>1432</v>
      </c>
      <c r="O696" s="114">
        <v>0</v>
      </c>
      <c r="P696" s="114">
        <v>1</v>
      </c>
      <c r="Q696" s="115">
        <v>1</v>
      </c>
      <c r="R696" s="114" t="s">
        <v>2856</v>
      </c>
      <c r="S696" s="114" t="s">
        <v>1438</v>
      </c>
      <c r="T696" s="99" t="s">
        <v>1957</v>
      </c>
      <c r="U696" s="116">
        <v>41561</v>
      </c>
      <c r="V696" s="114" t="s">
        <v>1439</v>
      </c>
      <c r="W696" s="99" t="s">
        <v>1432</v>
      </c>
      <c r="X696" s="114" t="s">
        <v>1442</v>
      </c>
      <c r="Y696" s="114" t="s">
        <v>4694</v>
      </c>
      <c r="Z696" s="114" t="s">
        <v>1444</v>
      </c>
      <c r="AA696" s="114" t="s">
        <v>1136</v>
      </c>
      <c r="AB696" s="387">
        <v>3.0000000000000001E-3</v>
      </c>
      <c r="AC696" s="111" t="s">
        <v>1432</v>
      </c>
      <c r="AD696" s="112" t="s">
        <v>1432</v>
      </c>
      <c r="AE696" s="157" t="s">
        <v>3063</v>
      </c>
      <c r="AF696" s="117" t="s">
        <v>1445</v>
      </c>
      <c r="AG696" s="118"/>
      <c r="AH696" s="117">
        <v>0</v>
      </c>
      <c r="AI696" s="117">
        <v>0</v>
      </c>
      <c r="AJ696" s="117">
        <v>1</v>
      </c>
      <c r="AK696" s="117">
        <v>0</v>
      </c>
      <c r="AL696" s="117">
        <v>0</v>
      </c>
      <c r="AM696" s="117">
        <v>0</v>
      </c>
      <c r="AN696" s="117">
        <v>0</v>
      </c>
      <c r="AO696" s="117">
        <v>0</v>
      </c>
      <c r="AP696" s="117">
        <v>0</v>
      </c>
      <c r="AQ696" s="117">
        <v>1</v>
      </c>
      <c r="AR696" s="117">
        <v>0</v>
      </c>
      <c r="AS696" s="117">
        <v>0</v>
      </c>
      <c r="AT696" s="117">
        <v>0</v>
      </c>
      <c r="AU696" s="117">
        <v>0</v>
      </c>
      <c r="AV696" s="117">
        <v>0</v>
      </c>
      <c r="AW696" s="117">
        <v>0</v>
      </c>
      <c r="AX696" s="117">
        <v>0</v>
      </c>
      <c r="AY696" s="117">
        <v>0</v>
      </c>
      <c r="AZ696" s="117">
        <v>0</v>
      </c>
      <c r="BA696" s="117">
        <v>0</v>
      </c>
      <c r="BB696" s="117">
        <v>0</v>
      </c>
      <c r="BC696" s="117">
        <v>0</v>
      </c>
      <c r="BD696" s="117">
        <v>0</v>
      </c>
      <c r="BE696" s="117">
        <v>0</v>
      </c>
      <c r="BF696" s="117">
        <v>0</v>
      </c>
      <c r="BG696" s="117">
        <v>0</v>
      </c>
      <c r="BH696" s="117">
        <v>0</v>
      </c>
      <c r="BI696" s="117">
        <v>0</v>
      </c>
      <c r="BJ696" s="117">
        <v>0</v>
      </c>
      <c r="BK696" s="117">
        <v>0</v>
      </c>
      <c r="BL696" s="120" t="s">
        <v>4490</v>
      </c>
      <c r="BM696" s="98">
        <v>0</v>
      </c>
      <c r="BN696" s="79">
        <v>0</v>
      </c>
      <c r="BO696" s="241">
        <v>0.2</v>
      </c>
      <c r="BP696" s="133">
        <v>0.2</v>
      </c>
      <c r="BQ696" s="133">
        <v>0.2</v>
      </c>
      <c r="BR696" s="133">
        <v>0.2</v>
      </c>
      <c r="BS696" s="243">
        <v>0.2</v>
      </c>
      <c r="BT696" s="79">
        <v>0</v>
      </c>
      <c r="BU696" s="79">
        <v>0</v>
      </c>
      <c r="BV696" s="79">
        <v>0</v>
      </c>
      <c r="BW696" s="79">
        <v>0</v>
      </c>
      <c r="BX696" s="79">
        <v>0</v>
      </c>
      <c r="BY696" s="79">
        <v>0</v>
      </c>
      <c r="BZ696" s="79">
        <v>0</v>
      </c>
      <c r="CA696" s="79">
        <v>0</v>
      </c>
      <c r="CB696" s="79">
        <v>0</v>
      </c>
      <c r="CC696" s="79">
        <v>0</v>
      </c>
      <c r="CD696" s="79">
        <v>0</v>
      </c>
      <c r="CE696" s="79">
        <v>0</v>
      </c>
      <c r="CF696" s="79">
        <v>0</v>
      </c>
      <c r="CG696" s="79">
        <v>0</v>
      </c>
      <c r="CH696" s="79">
        <v>0</v>
      </c>
      <c r="CI696" s="81">
        <f t="shared" si="62"/>
        <v>1</v>
      </c>
      <c r="CJ696" s="260">
        <f t="shared" si="61"/>
        <v>1</v>
      </c>
      <c r="CK696" s="260">
        <f t="shared" si="63"/>
        <v>1</v>
      </c>
      <c r="CL696" s="260">
        <f t="shared" si="64"/>
        <v>1</v>
      </c>
      <c r="CM696" s="83">
        <v>4</v>
      </c>
      <c r="CN696" s="254" t="s">
        <v>4965</v>
      </c>
      <c r="CO696" s="180" t="s">
        <v>4767</v>
      </c>
      <c r="CP696" s="258" t="s">
        <v>4965</v>
      </c>
      <c r="CQ696" s="86" t="s">
        <v>4965</v>
      </c>
      <c r="CR696" s="85" t="s">
        <v>4965</v>
      </c>
      <c r="CS696" s="85" t="s">
        <v>4965</v>
      </c>
      <c r="CT696" s="85" t="s">
        <v>4965</v>
      </c>
      <c r="CU696" s="86"/>
    </row>
    <row r="697" spans="1:99" s="363" customFormat="1" ht="12" customHeight="1" x14ac:dyDescent="0.2">
      <c r="A697" s="31" t="s">
        <v>1460</v>
      </c>
      <c r="B697" s="114" t="s">
        <v>2857</v>
      </c>
      <c r="C697" s="114" t="s">
        <v>1432</v>
      </c>
      <c r="D697" s="114" t="s">
        <v>1432</v>
      </c>
      <c r="E697" s="117" t="s">
        <v>2858</v>
      </c>
      <c r="F697" s="114" t="s">
        <v>431</v>
      </c>
      <c r="G697" s="114" t="s">
        <v>1385</v>
      </c>
      <c r="H697" s="114" t="s">
        <v>1458</v>
      </c>
      <c r="I697" s="114" t="s">
        <v>2859</v>
      </c>
      <c r="J697" s="114">
        <v>524120</v>
      </c>
      <c r="K697" s="114">
        <v>175611</v>
      </c>
      <c r="L697" s="177" t="s">
        <v>3088</v>
      </c>
      <c r="M697" s="99" t="s">
        <v>1432</v>
      </c>
      <c r="N697" s="99" t="s">
        <v>1432</v>
      </c>
      <c r="O697" s="114">
        <v>0</v>
      </c>
      <c r="P697" s="114">
        <v>1</v>
      </c>
      <c r="Q697" s="115">
        <v>1</v>
      </c>
      <c r="R697" s="114" t="s">
        <v>2860</v>
      </c>
      <c r="S697" s="114" t="s">
        <v>3187</v>
      </c>
      <c r="T697" s="99" t="s">
        <v>3887</v>
      </c>
      <c r="U697" s="116">
        <v>41500</v>
      </c>
      <c r="V697" s="114" t="s">
        <v>1439</v>
      </c>
      <c r="W697" s="99" t="s">
        <v>1432</v>
      </c>
      <c r="X697" s="114" t="s">
        <v>1442</v>
      </c>
      <c r="Y697" s="114" t="s">
        <v>3893</v>
      </c>
      <c r="Z697" s="114" t="s">
        <v>1444</v>
      </c>
      <c r="AA697" s="114" t="s">
        <v>4720</v>
      </c>
      <c r="AB697" s="387">
        <v>4.0000000000000001E-3</v>
      </c>
      <c r="AC697" s="111" t="s">
        <v>1432</v>
      </c>
      <c r="AD697" s="112" t="s">
        <v>1432</v>
      </c>
      <c r="AE697" s="157" t="s">
        <v>3063</v>
      </c>
      <c r="AF697" s="117" t="s">
        <v>1445</v>
      </c>
      <c r="AG697" s="118"/>
      <c r="AH697" s="117">
        <v>0</v>
      </c>
      <c r="AI697" s="117">
        <v>0</v>
      </c>
      <c r="AJ697" s="117">
        <v>0</v>
      </c>
      <c r="AK697" s="117">
        <v>1</v>
      </c>
      <c r="AL697" s="117">
        <v>0</v>
      </c>
      <c r="AM697" s="117">
        <v>0</v>
      </c>
      <c r="AN697" s="117">
        <v>0</v>
      </c>
      <c r="AO697" s="117">
        <v>0</v>
      </c>
      <c r="AP697" s="117">
        <v>0</v>
      </c>
      <c r="AQ697" s="117">
        <v>0</v>
      </c>
      <c r="AR697" s="117">
        <v>1</v>
      </c>
      <c r="AS697" s="117">
        <v>0</v>
      </c>
      <c r="AT697" s="117">
        <v>0</v>
      </c>
      <c r="AU697" s="117">
        <v>0</v>
      </c>
      <c r="AV697" s="117">
        <v>0</v>
      </c>
      <c r="AW697" s="117">
        <v>0</v>
      </c>
      <c r="AX697" s="117">
        <v>0</v>
      </c>
      <c r="AY697" s="117">
        <v>0</v>
      </c>
      <c r="AZ697" s="117">
        <v>0</v>
      </c>
      <c r="BA697" s="117">
        <v>0</v>
      </c>
      <c r="BB697" s="117">
        <v>0</v>
      </c>
      <c r="BC697" s="117">
        <v>0</v>
      </c>
      <c r="BD697" s="117">
        <v>0</v>
      </c>
      <c r="BE697" s="117">
        <v>0</v>
      </c>
      <c r="BF697" s="117">
        <v>0</v>
      </c>
      <c r="BG697" s="117">
        <v>0</v>
      </c>
      <c r="BH697" s="117">
        <v>0</v>
      </c>
      <c r="BI697" s="117">
        <v>0</v>
      </c>
      <c r="BJ697" s="117">
        <v>0</v>
      </c>
      <c r="BK697" s="117">
        <v>0</v>
      </c>
      <c r="BL697" s="120" t="s">
        <v>4490</v>
      </c>
      <c r="BM697" s="98">
        <v>0</v>
      </c>
      <c r="BN697" s="79">
        <v>0</v>
      </c>
      <c r="BO697" s="241">
        <v>0.25</v>
      </c>
      <c r="BP697" s="133">
        <v>0.25</v>
      </c>
      <c r="BQ697" s="133">
        <v>0.25</v>
      </c>
      <c r="BR697" s="133">
        <v>0.25</v>
      </c>
      <c r="BS697" s="238">
        <v>0</v>
      </c>
      <c r="BT697" s="79">
        <v>0</v>
      </c>
      <c r="BU697" s="79">
        <v>0</v>
      </c>
      <c r="BV697" s="79">
        <v>0</v>
      </c>
      <c r="BW697" s="79">
        <v>0</v>
      </c>
      <c r="BX697" s="79">
        <v>0</v>
      </c>
      <c r="BY697" s="79">
        <v>0</v>
      </c>
      <c r="BZ697" s="79">
        <v>0</v>
      </c>
      <c r="CA697" s="79">
        <v>0</v>
      </c>
      <c r="CB697" s="79">
        <v>0</v>
      </c>
      <c r="CC697" s="79">
        <v>0</v>
      </c>
      <c r="CD697" s="79">
        <v>0</v>
      </c>
      <c r="CE697" s="79">
        <v>0</v>
      </c>
      <c r="CF697" s="79">
        <v>0</v>
      </c>
      <c r="CG697" s="79">
        <v>0</v>
      </c>
      <c r="CH697" s="79">
        <v>0</v>
      </c>
      <c r="CI697" s="81">
        <f t="shared" si="62"/>
        <v>1</v>
      </c>
      <c r="CJ697" s="260">
        <f t="shared" si="61"/>
        <v>1</v>
      </c>
      <c r="CK697" s="260">
        <f t="shared" si="63"/>
        <v>1</v>
      </c>
      <c r="CL697" s="260">
        <f t="shared" si="64"/>
        <v>1</v>
      </c>
      <c r="CM697" s="83">
        <v>9</v>
      </c>
      <c r="CN697" s="254" t="s">
        <v>4965</v>
      </c>
      <c r="CO697" s="180" t="s">
        <v>1942</v>
      </c>
      <c r="CP697" s="258" t="s">
        <v>4965</v>
      </c>
      <c r="CQ697" s="86" t="s">
        <v>4965</v>
      </c>
      <c r="CR697" s="85" t="s">
        <v>4965</v>
      </c>
      <c r="CS697" s="85" t="s">
        <v>4965</v>
      </c>
      <c r="CT697" s="85" t="s">
        <v>4965</v>
      </c>
      <c r="CU697" s="86"/>
    </row>
    <row r="698" spans="1:99" s="363" customFormat="1" ht="12" customHeight="1" x14ac:dyDescent="0.2">
      <c r="A698" s="31" t="s">
        <v>1460</v>
      </c>
      <c r="B698" s="114" t="s">
        <v>2861</v>
      </c>
      <c r="C698" s="114" t="s">
        <v>1432</v>
      </c>
      <c r="D698" s="114" t="s">
        <v>1432</v>
      </c>
      <c r="E698" s="117" t="s">
        <v>2862</v>
      </c>
      <c r="F698" s="114" t="s">
        <v>3510</v>
      </c>
      <c r="G698" s="114" t="s">
        <v>1480</v>
      </c>
      <c r="H698" s="114" t="s">
        <v>2717</v>
      </c>
      <c r="I698" s="114" t="s">
        <v>3511</v>
      </c>
      <c r="J698" s="114">
        <v>528069</v>
      </c>
      <c r="K698" s="114">
        <v>176652</v>
      </c>
      <c r="L698" s="177" t="s">
        <v>3066</v>
      </c>
      <c r="M698" s="99" t="s">
        <v>1432</v>
      </c>
      <c r="N698" s="99" t="s">
        <v>1432</v>
      </c>
      <c r="O698" s="114">
        <v>0</v>
      </c>
      <c r="P698" s="114">
        <v>1</v>
      </c>
      <c r="Q698" s="115">
        <v>1</v>
      </c>
      <c r="R698" s="114" t="s">
        <v>4164</v>
      </c>
      <c r="S698" s="114" t="s">
        <v>3187</v>
      </c>
      <c r="T698" s="99" t="s">
        <v>4257</v>
      </c>
      <c r="U698" s="116">
        <v>41519</v>
      </c>
      <c r="V698" s="114" t="s">
        <v>1439</v>
      </c>
      <c r="W698" s="99" t="s">
        <v>1432</v>
      </c>
      <c r="X698" s="114" t="s">
        <v>1442</v>
      </c>
      <c r="Y698" s="114" t="s">
        <v>3893</v>
      </c>
      <c r="Z698" s="114" t="s">
        <v>1444</v>
      </c>
      <c r="AA698" s="114" t="s">
        <v>4720</v>
      </c>
      <c r="AB698" s="387">
        <v>0.02</v>
      </c>
      <c r="AC698" s="111" t="s">
        <v>1432</v>
      </c>
      <c r="AD698" s="112" t="s">
        <v>1432</v>
      </c>
      <c r="AE698" s="157" t="s">
        <v>3063</v>
      </c>
      <c r="AF698" s="117" t="s">
        <v>1445</v>
      </c>
      <c r="AG698" s="117">
        <v>0</v>
      </c>
      <c r="AH698" s="117">
        <v>0</v>
      </c>
      <c r="AI698" s="117">
        <v>0</v>
      </c>
      <c r="AJ698" s="117">
        <v>0</v>
      </c>
      <c r="AK698" s="117">
        <v>1</v>
      </c>
      <c r="AL698" s="117">
        <v>0</v>
      </c>
      <c r="AM698" s="117">
        <v>0</v>
      </c>
      <c r="AN698" s="117">
        <v>0</v>
      </c>
      <c r="AO698" s="117">
        <v>0</v>
      </c>
      <c r="AP698" s="117">
        <v>0</v>
      </c>
      <c r="AQ698" s="117">
        <v>0</v>
      </c>
      <c r="AR698" s="117">
        <v>1</v>
      </c>
      <c r="AS698" s="117">
        <v>0</v>
      </c>
      <c r="AT698" s="117">
        <v>0</v>
      </c>
      <c r="AU698" s="117">
        <v>0</v>
      </c>
      <c r="AV698" s="117">
        <v>0</v>
      </c>
      <c r="AW698" s="117">
        <v>0</v>
      </c>
      <c r="AX698" s="117">
        <v>0</v>
      </c>
      <c r="AY698" s="117">
        <v>0</v>
      </c>
      <c r="AZ698" s="117">
        <v>0</v>
      </c>
      <c r="BA698" s="117">
        <v>0</v>
      </c>
      <c r="BB698" s="117">
        <v>0</v>
      </c>
      <c r="BC698" s="117">
        <v>0</v>
      </c>
      <c r="BD698" s="117">
        <v>0</v>
      </c>
      <c r="BE698" s="117">
        <v>0</v>
      </c>
      <c r="BF698" s="117">
        <v>0</v>
      </c>
      <c r="BG698" s="117">
        <v>0</v>
      </c>
      <c r="BH698" s="117">
        <v>0</v>
      </c>
      <c r="BI698" s="117">
        <v>0</v>
      </c>
      <c r="BJ698" s="117">
        <v>0</v>
      </c>
      <c r="BK698" s="117">
        <v>0</v>
      </c>
      <c r="BL698" s="120" t="s">
        <v>4490</v>
      </c>
      <c r="BM698" s="98">
        <v>0</v>
      </c>
      <c r="BN698" s="79">
        <v>0</v>
      </c>
      <c r="BO698" s="241">
        <v>0.25</v>
      </c>
      <c r="BP698" s="133">
        <v>0.25</v>
      </c>
      <c r="BQ698" s="133">
        <v>0.25</v>
      </c>
      <c r="BR698" s="133">
        <v>0.25</v>
      </c>
      <c r="BS698" s="238">
        <v>0</v>
      </c>
      <c r="BT698" s="79">
        <v>0</v>
      </c>
      <c r="BU698" s="79">
        <v>0</v>
      </c>
      <c r="BV698" s="79">
        <v>0</v>
      </c>
      <c r="BW698" s="79">
        <v>0</v>
      </c>
      <c r="BX698" s="79">
        <v>0</v>
      </c>
      <c r="BY698" s="79">
        <v>0</v>
      </c>
      <c r="BZ698" s="79">
        <v>0</v>
      </c>
      <c r="CA698" s="79">
        <v>0</v>
      </c>
      <c r="CB698" s="79">
        <v>0</v>
      </c>
      <c r="CC698" s="79">
        <v>0</v>
      </c>
      <c r="CD698" s="79">
        <v>0</v>
      </c>
      <c r="CE698" s="79">
        <v>0</v>
      </c>
      <c r="CF698" s="79">
        <v>0</v>
      </c>
      <c r="CG698" s="79">
        <v>0</v>
      </c>
      <c r="CH698" s="79">
        <v>0</v>
      </c>
      <c r="CI698" s="81">
        <f t="shared" si="62"/>
        <v>1</v>
      </c>
      <c r="CJ698" s="260">
        <f t="shared" si="61"/>
        <v>1</v>
      </c>
      <c r="CK698" s="260">
        <f t="shared" si="63"/>
        <v>1</v>
      </c>
      <c r="CL698" s="260">
        <f t="shared" si="64"/>
        <v>1</v>
      </c>
      <c r="CM698" s="83">
        <v>9</v>
      </c>
      <c r="CN698" s="254" t="s">
        <v>4965</v>
      </c>
      <c r="CO698" s="140" t="s">
        <v>4965</v>
      </c>
      <c r="CP698" s="258" t="s">
        <v>4965</v>
      </c>
      <c r="CQ698" s="86" t="s">
        <v>4965</v>
      </c>
      <c r="CR698" s="85" t="s">
        <v>4965</v>
      </c>
      <c r="CS698" s="85" t="s">
        <v>4965</v>
      </c>
      <c r="CT698" s="85" t="s">
        <v>4965</v>
      </c>
      <c r="CU698" s="86"/>
    </row>
    <row r="699" spans="1:99" s="363" customFormat="1" ht="12" customHeight="1" x14ac:dyDescent="0.2">
      <c r="A699" s="31" t="s">
        <v>1460</v>
      </c>
      <c r="B699" s="114" t="s">
        <v>4165</v>
      </c>
      <c r="C699" s="114" t="s">
        <v>1432</v>
      </c>
      <c r="D699" s="114" t="s">
        <v>1432</v>
      </c>
      <c r="E699" s="117" t="s">
        <v>4166</v>
      </c>
      <c r="F699" s="114" t="s">
        <v>4167</v>
      </c>
      <c r="G699" s="114" t="s">
        <v>4802</v>
      </c>
      <c r="H699" s="114" t="s">
        <v>1435</v>
      </c>
      <c r="I699" s="114" t="s">
        <v>4168</v>
      </c>
      <c r="J699" s="114">
        <v>527156</v>
      </c>
      <c r="K699" s="114">
        <v>171614</v>
      </c>
      <c r="L699" s="177" t="s">
        <v>3069</v>
      </c>
      <c r="M699" s="99" t="s">
        <v>1432</v>
      </c>
      <c r="N699" s="99" t="s">
        <v>1432</v>
      </c>
      <c r="O699" s="114">
        <v>0</v>
      </c>
      <c r="P699" s="114">
        <v>1</v>
      </c>
      <c r="Q699" s="115">
        <v>1</v>
      </c>
      <c r="R699" s="114" t="s">
        <v>4169</v>
      </c>
      <c r="S699" s="114" t="s">
        <v>1438</v>
      </c>
      <c r="T699" s="99" t="s">
        <v>4590</v>
      </c>
      <c r="U699" s="116">
        <v>41522</v>
      </c>
      <c r="V699" s="114" t="s">
        <v>1439</v>
      </c>
      <c r="W699" s="99" t="s">
        <v>1432</v>
      </c>
      <c r="X699" s="114" t="s">
        <v>1442</v>
      </c>
      <c r="Y699" s="114" t="s">
        <v>3893</v>
      </c>
      <c r="Z699" s="114" t="s">
        <v>1444</v>
      </c>
      <c r="AA699" s="114" t="s">
        <v>4720</v>
      </c>
      <c r="AB699" s="387">
        <v>3.0000000000000001E-3</v>
      </c>
      <c r="AC699" s="111" t="s">
        <v>1432</v>
      </c>
      <c r="AD699" s="112" t="s">
        <v>1432</v>
      </c>
      <c r="AE699" s="157" t="s">
        <v>3063</v>
      </c>
      <c r="AF699" s="117" t="s">
        <v>1445</v>
      </c>
      <c r="AG699" s="117">
        <v>0</v>
      </c>
      <c r="AH699" s="117">
        <v>0</v>
      </c>
      <c r="AI699" s="117">
        <v>0</v>
      </c>
      <c r="AJ699" s="117">
        <v>1</v>
      </c>
      <c r="AK699" s="117">
        <v>0</v>
      </c>
      <c r="AL699" s="117">
        <v>0</v>
      </c>
      <c r="AM699" s="117">
        <v>0</v>
      </c>
      <c r="AN699" s="117">
        <v>0</v>
      </c>
      <c r="AO699" s="117">
        <v>0</v>
      </c>
      <c r="AP699" s="117">
        <v>0</v>
      </c>
      <c r="AQ699" s="117">
        <v>1</v>
      </c>
      <c r="AR699" s="117">
        <v>0</v>
      </c>
      <c r="AS699" s="117">
        <v>0</v>
      </c>
      <c r="AT699" s="117">
        <v>0</v>
      </c>
      <c r="AU699" s="117">
        <v>0</v>
      </c>
      <c r="AV699" s="117">
        <v>0</v>
      </c>
      <c r="AW699" s="117">
        <v>0</v>
      </c>
      <c r="AX699" s="117">
        <v>0</v>
      </c>
      <c r="AY699" s="117">
        <v>0</v>
      </c>
      <c r="AZ699" s="117">
        <v>0</v>
      </c>
      <c r="BA699" s="117">
        <v>0</v>
      </c>
      <c r="BB699" s="117">
        <v>0</v>
      </c>
      <c r="BC699" s="117">
        <v>0</v>
      </c>
      <c r="BD699" s="117">
        <v>0</v>
      </c>
      <c r="BE699" s="117">
        <v>0</v>
      </c>
      <c r="BF699" s="117">
        <v>0</v>
      </c>
      <c r="BG699" s="117">
        <v>0</v>
      </c>
      <c r="BH699" s="117">
        <v>0</v>
      </c>
      <c r="BI699" s="117">
        <v>0</v>
      </c>
      <c r="BJ699" s="117">
        <v>0</v>
      </c>
      <c r="BK699" s="117">
        <v>0</v>
      </c>
      <c r="BL699" s="120" t="s">
        <v>4490</v>
      </c>
      <c r="BM699" s="98">
        <v>0</v>
      </c>
      <c r="BN699" s="79">
        <v>0</v>
      </c>
      <c r="BO699" s="241">
        <v>0.25</v>
      </c>
      <c r="BP699" s="133">
        <v>0.25</v>
      </c>
      <c r="BQ699" s="133">
        <v>0.25</v>
      </c>
      <c r="BR699" s="133">
        <v>0.25</v>
      </c>
      <c r="BS699" s="238">
        <v>0</v>
      </c>
      <c r="BT699" s="79">
        <v>0</v>
      </c>
      <c r="BU699" s="79">
        <v>0</v>
      </c>
      <c r="BV699" s="79">
        <v>0</v>
      </c>
      <c r="BW699" s="79">
        <v>0</v>
      </c>
      <c r="BX699" s="79">
        <v>0</v>
      </c>
      <c r="BY699" s="79">
        <v>0</v>
      </c>
      <c r="BZ699" s="79">
        <v>0</v>
      </c>
      <c r="CA699" s="79">
        <v>0</v>
      </c>
      <c r="CB699" s="79">
        <v>0</v>
      </c>
      <c r="CC699" s="79">
        <v>0</v>
      </c>
      <c r="CD699" s="79">
        <v>0</v>
      </c>
      <c r="CE699" s="79">
        <v>0</v>
      </c>
      <c r="CF699" s="79">
        <v>0</v>
      </c>
      <c r="CG699" s="79">
        <v>0</v>
      </c>
      <c r="CH699" s="79">
        <v>0</v>
      </c>
      <c r="CI699" s="81">
        <f t="shared" si="62"/>
        <v>1</v>
      </c>
      <c r="CJ699" s="260">
        <f t="shared" si="61"/>
        <v>1</v>
      </c>
      <c r="CK699" s="260">
        <f t="shared" si="63"/>
        <v>1</v>
      </c>
      <c r="CL699" s="260">
        <f t="shared" si="64"/>
        <v>1</v>
      </c>
      <c r="CM699" s="83">
        <v>9</v>
      </c>
      <c r="CN699" s="254" t="s">
        <v>4965</v>
      </c>
      <c r="CO699" s="140" t="s">
        <v>4965</v>
      </c>
      <c r="CP699" s="258" t="s">
        <v>4965</v>
      </c>
      <c r="CQ699" s="86" t="s">
        <v>4965</v>
      </c>
      <c r="CR699" s="85" t="s">
        <v>4965</v>
      </c>
      <c r="CS699" s="85" t="s">
        <v>4965</v>
      </c>
      <c r="CT699" s="85" t="s">
        <v>4965</v>
      </c>
      <c r="CU699" s="86"/>
    </row>
    <row r="700" spans="1:99" s="363" customFormat="1" ht="12" customHeight="1" x14ac:dyDescent="0.2">
      <c r="A700" s="31" t="s">
        <v>1460</v>
      </c>
      <c r="B700" s="114" t="s">
        <v>4171</v>
      </c>
      <c r="C700" s="114" t="s">
        <v>4172</v>
      </c>
      <c r="D700" s="114" t="s">
        <v>1432</v>
      </c>
      <c r="E700" s="117" t="s">
        <v>4173</v>
      </c>
      <c r="F700" s="114" t="s">
        <v>4174</v>
      </c>
      <c r="G700" s="114" t="s">
        <v>1486</v>
      </c>
      <c r="H700" s="114" t="s">
        <v>2717</v>
      </c>
      <c r="I700" s="114" t="s">
        <v>1487</v>
      </c>
      <c r="J700" s="114">
        <v>526819</v>
      </c>
      <c r="K700" s="114">
        <v>176644</v>
      </c>
      <c r="L700" s="177" t="s">
        <v>4766</v>
      </c>
      <c r="M700" s="99" t="s">
        <v>1432</v>
      </c>
      <c r="N700" s="99" t="s">
        <v>1432</v>
      </c>
      <c r="O700" s="114">
        <v>0</v>
      </c>
      <c r="P700" s="114">
        <v>1</v>
      </c>
      <c r="Q700" s="115">
        <v>1</v>
      </c>
      <c r="R700" s="114" t="s">
        <v>4175</v>
      </c>
      <c r="S700" s="114" t="s">
        <v>1389</v>
      </c>
      <c r="T700" s="99" t="s">
        <v>4590</v>
      </c>
      <c r="U700" s="116">
        <v>41515</v>
      </c>
      <c r="V700" s="114" t="s">
        <v>1439</v>
      </c>
      <c r="W700" s="99" t="s">
        <v>1432</v>
      </c>
      <c r="X700" s="114" t="s">
        <v>1442</v>
      </c>
      <c r="Y700" s="114" t="s">
        <v>3893</v>
      </c>
      <c r="Z700" s="114" t="s">
        <v>1444</v>
      </c>
      <c r="AA700" s="114" t="s">
        <v>4720</v>
      </c>
      <c r="AB700" s="387">
        <v>3.2000000000000001E-2</v>
      </c>
      <c r="AC700" s="111" t="s">
        <v>1432</v>
      </c>
      <c r="AD700" s="112" t="s">
        <v>1432</v>
      </c>
      <c r="AE700" s="157" t="s">
        <v>3063</v>
      </c>
      <c r="AF700" s="117" t="s">
        <v>1445</v>
      </c>
      <c r="AG700" s="118"/>
      <c r="AH700" s="117">
        <v>0</v>
      </c>
      <c r="AI700" s="117">
        <v>0</v>
      </c>
      <c r="AJ700" s="117">
        <v>0</v>
      </c>
      <c r="AK700" s="117">
        <v>0</v>
      </c>
      <c r="AL700" s="117">
        <v>0</v>
      </c>
      <c r="AM700" s="117">
        <v>1</v>
      </c>
      <c r="AN700" s="117">
        <v>0</v>
      </c>
      <c r="AO700" s="117">
        <v>0</v>
      </c>
      <c r="AP700" s="117">
        <v>0</v>
      </c>
      <c r="AQ700" s="117">
        <v>0</v>
      </c>
      <c r="AR700" s="117">
        <v>0</v>
      </c>
      <c r="AS700" s="117">
        <v>0</v>
      </c>
      <c r="AT700" s="117">
        <v>1</v>
      </c>
      <c r="AU700" s="117">
        <v>0</v>
      </c>
      <c r="AV700" s="117">
        <v>0</v>
      </c>
      <c r="AW700" s="117">
        <v>0</v>
      </c>
      <c r="AX700" s="117">
        <v>0</v>
      </c>
      <c r="AY700" s="117">
        <v>0</v>
      </c>
      <c r="AZ700" s="117">
        <v>0</v>
      </c>
      <c r="BA700" s="117">
        <v>0</v>
      </c>
      <c r="BB700" s="117">
        <v>0</v>
      </c>
      <c r="BC700" s="117">
        <v>0</v>
      </c>
      <c r="BD700" s="117">
        <v>0</v>
      </c>
      <c r="BE700" s="117">
        <v>0</v>
      </c>
      <c r="BF700" s="117">
        <v>0</v>
      </c>
      <c r="BG700" s="117">
        <v>0</v>
      </c>
      <c r="BH700" s="117">
        <v>0</v>
      </c>
      <c r="BI700" s="117">
        <v>0</v>
      </c>
      <c r="BJ700" s="117">
        <v>0</v>
      </c>
      <c r="BK700" s="117">
        <v>0</v>
      </c>
      <c r="BL700" s="120" t="s">
        <v>4490</v>
      </c>
      <c r="BM700" s="98">
        <v>0</v>
      </c>
      <c r="BN700" s="79">
        <v>0</v>
      </c>
      <c r="BO700" s="241">
        <v>0.25</v>
      </c>
      <c r="BP700" s="133">
        <v>0.25</v>
      </c>
      <c r="BQ700" s="133">
        <v>0.25</v>
      </c>
      <c r="BR700" s="133">
        <v>0.25</v>
      </c>
      <c r="BS700" s="238">
        <v>0</v>
      </c>
      <c r="BT700" s="79">
        <v>0</v>
      </c>
      <c r="BU700" s="79">
        <v>0</v>
      </c>
      <c r="BV700" s="79">
        <v>0</v>
      </c>
      <c r="BW700" s="79">
        <v>0</v>
      </c>
      <c r="BX700" s="79">
        <v>0</v>
      </c>
      <c r="BY700" s="79">
        <v>0</v>
      </c>
      <c r="BZ700" s="79">
        <v>0</v>
      </c>
      <c r="CA700" s="79">
        <v>0</v>
      </c>
      <c r="CB700" s="79">
        <v>0</v>
      </c>
      <c r="CC700" s="79">
        <v>0</v>
      </c>
      <c r="CD700" s="79">
        <v>0</v>
      </c>
      <c r="CE700" s="79">
        <v>0</v>
      </c>
      <c r="CF700" s="79">
        <v>0</v>
      </c>
      <c r="CG700" s="79">
        <v>0</v>
      </c>
      <c r="CH700" s="79">
        <v>0</v>
      </c>
      <c r="CI700" s="81">
        <f t="shared" si="62"/>
        <v>1</v>
      </c>
      <c r="CJ700" s="260">
        <f t="shared" ref="CJ700:CJ763" si="65">SUM(BN700:CB700)</f>
        <v>1</v>
      </c>
      <c r="CK700" s="260">
        <f t="shared" si="63"/>
        <v>1</v>
      </c>
      <c r="CL700" s="260">
        <f t="shared" si="64"/>
        <v>1</v>
      </c>
      <c r="CM700" s="83">
        <v>9</v>
      </c>
      <c r="CN700" s="254" t="s">
        <v>4965</v>
      </c>
      <c r="CO700" s="140" t="s">
        <v>4965</v>
      </c>
      <c r="CP700" s="258" t="s">
        <v>4965</v>
      </c>
      <c r="CQ700" s="86" t="s">
        <v>4965</v>
      </c>
      <c r="CR700" s="85" t="s">
        <v>4965</v>
      </c>
      <c r="CS700" s="85" t="s">
        <v>4965</v>
      </c>
      <c r="CT700" s="85" t="s">
        <v>4965</v>
      </c>
      <c r="CU700" s="86"/>
    </row>
    <row r="701" spans="1:99" s="363" customFormat="1" ht="12" customHeight="1" x14ac:dyDescent="0.2">
      <c r="A701" s="31" t="s">
        <v>1460</v>
      </c>
      <c r="B701" s="114" t="s">
        <v>4176</v>
      </c>
      <c r="C701" s="114" t="s">
        <v>1432</v>
      </c>
      <c r="D701" s="114" t="s">
        <v>1432</v>
      </c>
      <c r="E701" s="117" t="s">
        <v>4177</v>
      </c>
      <c r="F701" s="114" t="s">
        <v>4178</v>
      </c>
      <c r="G701" s="114" t="s">
        <v>2498</v>
      </c>
      <c r="H701" s="114" t="s">
        <v>2717</v>
      </c>
      <c r="I701" s="114" t="s">
        <v>4179</v>
      </c>
      <c r="J701" s="114">
        <v>527274</v>
      </c>
      <c r="K701" s="114">
        <v>174710</v>
      </c>
      <c r="L701" s="177" t="s">
        <v>3084</v>
      </c>
      <c r="M701" s="99" t="s">
        <v>1432</v>
      </c>
      <c r="N701" s="99" t="s">
        <v>1432</v>
      </c>
      <c r="O701" s="114">
        <v>0</v>
      </c>
      <c r="P701" s="114">
        <v>1</v>
      </c>
      <c r="Q701" s="115">
        <v>1</v>
      </c>
      <c r="R701" s="114" t="s">
        <v>2264</v>
      </c>
      <c r="S701" s="114" t="s">
        <v>1438</v>
      </c>
      <c r="T701" s="99" t="s">
        <v>2265</v>
      </c>
      <c r="U701" s="116">
        <v>41617</v>
      </c>
      <c r="V701" s="114" t="s">
        <v>1439</v>
      </c>
      <c r="W701" s="99" t="s">
        <v>1432</v>
      </c>
      <c r="X701" s="114" t="s">
        <v>1442</v>
      </c>
      <c r="Y701" s="114" t="s">
        <v>1443</v>
      </c>
      <c r="Z701" s="114" t="s">
        <v>1444</v>
      </c>
      <c r="AA701" s="114" t="s">
        <v>2713</v>
      </c>
      <c r="AB701" s="387">
        <v>2.5999999999999999E-2</v>
      </c>
      <c r="AC701" s="111" t="s">
        <v>1432</v>
      </c>
      <c r="AD701" s="112" t="s">
        <v>1432</v>
      </c>
      <c r="AE701" s="157" t="s">
        <v>3063</v>
      </c>
      <c r="AF701" s="117" t="s">
        <v>1445</v>
      </c>
      <c r="AG701" s="117">
        <v>0</v>
      </c>
      <c r="AH701" s="117">
        <v>0</v>
      </c>
      <c r="AI701" s="117">
        <v>0</v>
      </c>
      <c r="AJ701" s="117">
        <v>0</v>
      </c>
      <c r="AK701" s="117">
        <v>0</v>
      </c>
      <c r="AL701" s="117">
        <v>0</v>
      </c>
      <c r="AM701" s="117">
        <v>0</v>
      </c>
      <c r="AN701" s="117">
        <v>1</v>
      </c>
      <c r="AO701" s="117">
        <v>0</v>
      </c>
      <c r="AP701" s="117">
        <v>0</v>
      </c>
      <c r="AQ701" s="117">
        <v>0</v>
      </c>
      <c r="AR701" s="117">
        <v>0</v>
      </c>
      <c r="AS701" s="117">
        <v>0</v>
      </c>
      <c r="AT701" s="117">
        <v>0</v>
      </c>
      <c r="AU701" s="117">
        <v>0</v>
      </c>
      <c r="AV701" s="117">
        <v>0</v>
      </c>
      <c r="AW701" s="117">
        <v>0</v>
      </c>
      <c r="AX701" s="117">
        <v>0</v>
      </c>
      <c r="AY701" s="117">
        <v>0</v>
      </c>
      <c r="AZ701" s="117">
        <v>0</v>
      </c>
      <c r="BA701" s="117">
        <v>0</v>
      </c>
      <c r="BB701" s="117">
        <v>1</v>
      </c>
      <c r="BC701" s="117">
        <v>0</v>
      </c>
      <c r="BD701" s="117">
        <v>0</v>
      </c>
      <c r="BE701" s="117">
        <v>0</v>
      </c>
      <c r="BF701" s="117">
        <v>0</v>
      </c>
      <c r="BG701" s="117">
        <v>0</v>
      </c>
      <c r="BH701" s="117">
        <v>0</v>
      </c>
      <c r="BI701" s="117">
        <v>0</v>
      </c>
      <c r="BJ701" s="117">
        <v>0</v>
      </c>
      <c r="BK701" s="117">
        <v>0</v>
      </c>
      <c r="BL701" s="120" t="s">
        <v>4490</v>
      </c>
      <c r="BM701" s="98">
        <v>0</v>
      </c>
      <c r="BN701" s="79">
        <v>0</v>
      </c>
      <c r="BO701" s="241">
        <v>0.2</v>
      </c>
      <c r="BP701" s="133">
        <v>0.2</v>
      </c>
      <c r="BQ701" s="133">
        <v>0.2</v>
      </c>
      <c r="BR701" s="133">
        <v>0.2</v>
      </c>
      <c r="BS701" s="243">
        <v>0.2</v>
      </c>
      <c r="BT701" s="79">
        <v>0</v>
      </c>
      <c r="BU701" s="79">
        <v>0</v>
      </c>
      <c r="BV701" s="79">
        <v>0</v>
      </c>
      <c r="BW701" s="79">
        <v>0</v>
      </c>
      <c r="BX701" s="79">
        <v>0</v>
      </c>
      <c r="BY701" s="79">
        <v>0</v>
      </c>
      <c r="BZ701" s="79">
        <v>0</v>
      </c>
      <c r="CA701" s="79">
        <v>0</v>
      </c>
      <c r="CB701" s="79">
        <v>0</v>
      </c>
      <c r="CC701" s="79">
        <v>0</v>
      </c>
      <c r="CD701" s="79">
        <v>0</v>
      </c>
      <c r="CE701" s="79">
        <v>0</v>
      </c>
      <c r="CF701" s="79">
        <v>0</v>
      </c>
      <c r="CG701" s="79">
        <v>0</v>
      </c>
      <c r="CH701" s="79">
        <v>0</v>
      </c>
      <c r="CI701" s="81">
        <f t="shared" si="62"/>
        <v>1</v>
      </c>
      <c r="CJ701" s="260">
        <f t="shared" si="65"/>
        <v>1</v>
      </c>
      <c r="CK701" s="260">
        <f t="shared" si="63"/>
        <v>1</v>
      </c>
      <c r="CL701" s="260">
        <f t="shared" si="64"/>
        <v>1</v>
      </c>
      <c r="CM701" s="83">
        <v>4</v>
      </c>
      <c r="CN701" s="254" t="s">
        <v>4965</v>
      </c>
      <c r="CO701" s="140" t="s">
        <v>4965</v>
      </c>
      <c r="CP701" s="258" t="s">
        <v>4965</v>
      </c>
      <c r="CQ701" s="86" t="s">
        <v>4965</v>
      </c>
      <c r="CR701" s="85" t="s">
        <v>4965</v>
      </c>
      <c r="CS701" s="85" t="s">
        <v>4965</v>
      </c>
      <c r="CT701" s="85" t="s">
        <v>4965</v>
      </c>
      <c r="CU701" s="86"/>
    </row>
    <row r="702" spans="1:99" s="363" customFormat="1" ht="12" customHeight="1" x14ac:dyDescent="0.2">
      <c r="A702" s="31" t="s">
        <v>1460</v>
      </c>
      <c r="B702" s="114" t="s">
        <v>2266</v>
      </c>
      <c r="C702" s="114" t="s">
        <v>1432</v>
      </c>
      <c r="D702" s="114" t="s">
        <v>1432</v>
      </c>
      <c r="E702" s="117" t="s">
        <v>1432</v>
      </c>
      <c r="F702" s="114" t="s">
        <v>2267</v>
      </c>
      <c r="G702" s="114" t="s">
        <v>2268</v>
      </c>
      <c r="H702" s="114" t="s">
        <v>1885</v>
      </c>
      <c r="I702" s="114" t="s">
        <v>2269</v>
      </c>
      <c r="J702" s="114">
        <v>525614</v>
      </c>
      <c r="K702" s="114">
        <v>172864</v>
      </c>
      <c r="L702" s="177" t="s">
        <v>3087</v>
      </c>
      <c r="M702" s="99" t="s">
        <v>1432</v>
      </c>
      <c r="N702" s="99" t="s">
        <v>1432</v>
      </c>
      <c r="O702" s="114">
        <v>0</v>
      </c>
      <c r="P702" s="114">
        <v>1</v>
      </c>
      <c r="Q702" s="115">
        <v>1</v>
      </c>
      <c r="R702" s="114" t="s">
        <v>2270</v>
      </c>
      <c r="S702" s="114" t="s">
        <v>1438</v>
      </c>
      <c r="T702" s="99" t="s">
        <v>2265</v>
      </c>
      <c r="U702" s="116">
        <v>41558</v>
      </c>
      <c r="V702" s="114" t="s">
        <v>1439</v>
      </c>
      <c r="W702" s="99" t="s">
        <v>1432</v>
      </c>
      <c r="X702" s="114" t="s">
        <v>1442</v>
      </c>
      <c r="Y702" s="114" t="s">
        <v>1443</v>
      </c>
      <c r="Z702" s="114" t="s">
        <v>1444</v>
      </c>
      <c r="AA702" s="114" t="s">
        <v>2713</v>
      </c>
      <c r="AB702" s="387">
        <v>4.0000000000000001E-3</v>
      </c>
      <c r="AC702" s="111" t="s">
        <v>1432</v>
      </c>
      <c r="AD702" s="112" t="s">
        <v>1432</v>
      </c>
      <c r="AE702" s="157" t="s">
        <v>3063</v>
      </c>
      <c r="AF702" s="117" t="s">
        <v>1445</v>
      </c>
      <c r="AG702" s="117">
        <v>0</v>
      </c>
      <c r="AH702" s="117">
        <v>0</v>
      </c>
      <c r="AI702" s="117">
        <v>0</v>
      </c>
      <c r="AJ702" s="117">
        <v>0</v>
      </c>
      <c r="AK702" s="117">
        <v>1</v>
      </c>
      <c r="AL702" s="117">
        <v>0</v>
      </c>
      <c r="AM702" s="117">
        <v>0</v>
      </c>
      <c r="AN702" s="117">
        <v>0</v>
      </c>
      <c r="AO702" s="117">
        <v>0</v>
      </c>
      <c r="AP702" s="117">
        <v>0</v>
      </c>
      <c r="AQ702" s="117">
        <v>0</v>
      </c>
      <c r="AR702" s="117">
        <v>0</v>
      </c>
      <c r="AS702" s="117">
        <v>0</v>
      </c>
      <c r="AT702" s="117">
        <v>0</v>
      </c>
      <c r="AU702" s="117">
        <v>0</v>
      </c>
      <c r="AV702" s="117">
        <v>0</v>
      </c>
      <c r="AW702" s="117">
        <v>0</v>
      </c>
      <c r="AX702" s="117">
        <v>0</v>
      </c>
      <c r="AY702" s="117">
        <v>1</v>
      </c>
      <c r="AZ702" s="117">
        <v>0</v>
      </c>
      <c r="BA702" s="117">
        <v>0</v>
      </c>
      <c r="BB702" s="117">
        <v>0</v>
      </c>
      <c r="BC702" s="117">
        <v>0</v>
      </c>
      <c r="BD702" s="117">
        <v>0</v>
      </c>
      <c r="BE702" s="117">
        <v>0</v>
      </c>
      <c r="BF702" s="117">
        <v>0</v>
      </c>
      <c r="BG702" s="117">
        <v>0</v>
      </c>
      <c r="BH702" s="117">
        <v>0</v>
      </c>
      <c r="BI702" s="117">
        <v>0</v>
      </c>
      <c r="BJ702" s="117">
        <v>0</v>
      </c>
      <c r="BK702" s="117">
        <v>0</v>
      </c>
      <c r="BL702" s="120" t="s">
        <v>4490</v>
      </c>
      <c r="BM702" s="98">
        <v>0</v>
      </c>
      <c r="BN702" s="79">
        <v>0</v>
      </c>
      <c r="BO702" s="241">
        <v>0.2</v>
      </c>
      <c r="BP702" s="133">
        <v>0.2</v>
      </c>
      <c r="BQ702" s="133">
        <v>0.2</v>
      </c>
      <c r="BR702" s="133">
        <v>0.2</v>
      </c>
      <c r="BS702" s="243">
        <v>0.2</v>
      </c>
      <c r="BT702" s="79">
        <v>0</v>
      </c>
      <c r="BU702" s="79">
        <v>0</v>
      </c>
      <c r="BV702" s="79">
        <v>0</v>
      </c>
      <c r="BW702" s="79">
        <v>0</v>
      </c>
      <c r="BX702" s="79">
        <v>0</v>
      </c>
      <c r="BY702" s="79">
        <v>0</v>
      </c>
      <c r="BZ702" s="79">
        <v>0</v>
      </c>
      <c r="CA702" s="79">
        <v>0</v>
      </c>
      <c r="CB702" s="79">
        <v>0</v>
      </c>
      <c r="CC702" s="79">
        <v>0</v>
      </c>
      <c r="CD702" s="79">
        <v>0</v>
      </c>
      <c r="CE702" s="79">
        <v>0</v>
      </c>
      <c r="CF702" s="79">
        <v>0</v>
      </c>
      <c r="CG702" s="79">
        <v>0</v>
      </c>
      <c r="CH702" s="79">
        <v>0</v>
      </c>
      <c r="CI702" s="81">
        <f t="shared" si="62"/>
        <v>1</v>
      </c>
      <c r="CJ702" s="260">
        <f t="shared" si="65"/>
        <v>1</v>
      </c>
      <c r="CK702" s="260">
        <f t="shared" si="63"/>
        <v>1</v>
      </c>
      <c r="CL702" s="260">
        <f t="shared" si="64"/>
        <v>1</v>
      </c>
      <c r="CM702" s="83">
        <v>4</v>
      </c>
      <c r="CN702" s="254" t="s">
        <v>4965</v>
      </c>
      <c r="CO702" s="140" t="s">
        <v>4965</v>
      </c>
      <c r="CP702" s="258" t="s">
        <v>4965</v>
      </c>
      <c r="CQ702" s="86" t="s">
        <v>4965</v>
      </c>
      <c r="CR702" s="85" t="s">
        <v>4965</v>
      </c>
      <c r="CS702" s="85" t="s">
        <v>4965</v>
      </c>
      <c r="CT702" s="87" t="s">
        <v>1938</v>
      </c>
      <c r="CU702" s="86"/>
    </row>
    <row r="703" spans="1:99" s="363" customFormat="1" ht="12" customHeight="1" x14ac:dyDescent="0.2">
      <c r="A703" s="31" t="s">
        <v>1460</v>
      </c>
      <c r="B703" s="114" t="s">
        <v>2271</v>
      </c>
      <c r="C703" s="114" t="s">
        <v>1432</v>
      </c>
      <c r="D703" s="114" t="s">
        <v>1432</v>
      </c>
      <c r="E703" s="117" t="s">
        <v>2272</v>
      </c>
      <c r="F703" s="114" t="s">
        <v>3510</v>
      </c>
      <c r="G703" s="114" t="s">
        <v>1480</v>
      </c>
      <c r="H703" s="114" t="s">
        <v>2717</v>
      </c>
      <c r="I703" s="114" t="s">
        <v>3511</v>
      </c>
      <c r="J703" s="114">
        <v>528067</v>
      </c>
      <c r="K703" s="114">
        <v>176658</v>
      </c>
      <c r="L703" s="177" t="s">
        <v>3066</v>
      </c>
      <c r="M703" s="99" t="s">
        <v>1432</v>
      </c>
      <c r="N703" s="99" t="s">
        <v>1432</v>
      </c>
      <c r="O703" s="114">
        <v>0</v>
      </c>
      <c r="P703" s="114">
        <v>2</v>
      </c>
      <c r="Q703" s="115">
        <v>2</v>
      </c>
      <c r="R703" s="114" t="s">
        <v>2273</v>
      </c>
      <c r="S703" s="114" t="s">
        <v>1438</v>
      </c>
      <c r="T703" s="99" t="s">
        <v>2265</v>
      </c>
      <c r="U703" s="116">
        <v>41578</v>
      </c>
      <c r="V703" s="114" t="s">
        <v>1439</v>
      </c>
      <c r="W703" s="99" t="s">
        <v>1432</v>
      </c>
      <c r="X703" s="114" t="s">
        <v>1442</v>
      </c>
      <c r="Y703" s="114" t="s">
        <v>3893</v>
      </c>
      <c r="Z703" s="114" t="s">
        <v>1444</v>
      </c>
      <c r="AA703" s="114" t="s">
        <v>4720</v>
      </c>
      <c r="AB703" s="387">
        <v>2.7E-2</v>
      </c>
      <c r="AC703" s="111" t="s">
        <v>1432</v>
      </c>
      <c r="AD703" s="112" t="s">
        <v>1432</v>
      </c>
      <c r="AE703" s="157" t="s">
        <v>3063</v>
      </c>
      <c r="AF703" s="117" t="s">
        <v>1445</v>
      </c>
      <c r="AG703" s="118"/>
      <c r="AH703" s="117">
        <v>0</v>
      </c>
      <c r="AI703" s="117">
        <v>0</v>
      </c>
      <c r="AJ703" s="117">
        <v>0</v>
      </c>
      <c r="AK703" s="117">
        <v>0</v>
      </c>
      <c r="AL703" s="117">
        <v>2</v>
      </c>
      <c r="AM703" s="117">
        <v>0</v>
      </c>
      <c r="AN703" s="117">
        <v>0</v>
      </c>
      <c r="AO703" s="117">
        <v>0</v>
      </c>
      <c r="AP703" s="117">
        <v>0</v>
      </c>
      <c r="AQ703" s="117">
        <v>0</v>
      </c>
      <c r="AR703" s="117">
        <v>0</v>
      </c>
      <c r="AS703" s="117">
        <v>2</v>
      </c>
      <c r="AT703" s="117">
        <v>0</v>
      </c>
      <c r="AU703" s="117">
        <v>0</v>
      </c>
      <c r="AV703" s="117">
        <v>0</v>
      </c>
      <c r="AW703" s="117">
        <v>0</v>
      </c>
      <c r="AX703" s="117">
        <v>0</v>
      </c>
      <c r="AY703" s="117">
        <v>0</v>
      </c>
      <c r="AZ703" s="117">
        <v>0</v>
      </c>
      <c r="BA703" s="117">
        <v>0</v>
      </c>
      <c r="BB703" s="117">
        <v>0</v>
      </c>
      <c r="BC703" s="117">
        <v>0</v>
      </c>
      <c r="BD703" s="117">
        <v>0</v>
      </c>
      <c r="BE703" s="117">
        <v>0</v>
      </c>
      <c r="BF703" s="117">
        <v>0</v>
      </c>
      <c r="BG703" s="117">
        <v>0</v>
      </c>
      <c r="BH703" s="117">
        <v>0</v>
      </c>
      <c r="BI703" s="117">
        <v>0</v>
      </c>
      <c r="BJ703" s="117">
        <v>0</v>
      </c>
      <c r="BK703" s="117">
        <v>0</v>
      </c>
      <c r="BL703" s="120" t="s">
        <v>4490</v>
      </c>
      <c r="BM703" s="98">
        <v>0</v>
      </c>
      <c r="BN703" s="79">
        <v>0</v>
      </c>
      <c r="BO703" s="241">
        <v>0.5</v>
      </c>
      <c r="BP703" s="133">
        <v>0.5</v>
      </c>
      <c r="BQ703" s="133">
        <v>0.5</v>
      </c>
      <c r="BR703" s="133">
        <v>0.5</v>
      </c>
      <c r="BS703" s="238">
        <v>0</v>
      </c>
      <c r="BT703" s="79">
        <v>0</v>
      </c>
      <c r="BU703" s="79">
        <v>0</v>
      </c>
      <c r="BV703" s="79">
        <v>0</v>
      </c>
      <c r="BW703" s="79">
        <v>0</v>
      </c>
      <c r="BX703" s="79">
        <v>0</v>
      </c>
      <c r="BY703" s="79">
        <v>0</v>
      </c>
      <c r="BZ703" s="79">
        <v>0</v>
      </c>
      <c r="CA703" s="79">
        <v>0</v>
      </c>
      <c r="CB703" s="79">
        <v>0</v>
      </c>
      <c r="CC703" s="79">
        <v>0</v>
      </c>
      <c r="CD703" s="79">
        <v>0</v>
      </c>
      <c r="CE703" s="79">
        <v>0</v>
      </c>
      <c r="CF703" s="79">
        <v>0</v>
      </c>
      <c r="CG703" s="79">
        <v>0</v>
      </c>
      <c r="CH703" s="79">
        <v>0</v>
      </c>
      <c r="CI703" s="81">
        <f t="shared" si="62"/>
        <v>2</v>
      </c>
      <c r="CJ703" s="260">
        <f t="shared" si="65"/>
        <v>2</v>
      </c>
      <c r="CK703" s="260">
        <f t="shared" si="63"/>
        <v>2</v>
      </c>
      <c r="CL703" s="260">
        <f t="shared" si="64"/>
        <v>2</v>
      </c>
      <c r="CM703" s="83">
        <v>9</v>
      </c>
      <c r="CN703" s="254" t="s">
        <v>4965</v>
      </c>
      <c r="CO703" s="140" t="s">
        <v>4965</v>
      </c>
      <c r="CP703" s="258" t="s">
        <v>4965</v>
      </c>
      <c r="CQ703" s="86" t="s">
        <v>4965</v>
      </c>
      <c r="CR703" s="85" t="s">
        <v>4965</v>
      </c>
      <c r="CS703" s="85" t="s">
        <v>4965</v>
      </c>
      <c r="CT703" s="85" t="s">
        <v>4965</v>
      </c>
      <c r="CU703" s="86"/>
    </row>
    <row r="704" spans="1:99" s="363" customFormat="1" ht="12" customHeight="1" x14ac:dyDescent="0.2">
      <c r="A704" s="31" t="s">
        <v>1460</v>
      </c>
      <c r="B704" s="114" t="s">
        <v>2274</v>
      </c>
      <c r="C704" s="114" t="s">
        <v>1432</v>
      </c>
      <c r="D704" s="114" t="s">
        <v>1432</v>
      </c>
      <c r="E704" s="117" t="s">
        <v>2275</v>
      </c>
      <c r="F704" s="114" t="s">
        <v>1432</v>
      </c>
      <c r="G704" s="114" t="s">
        <v>3046</v>
      </c>
      <c r="H704" s="114" t="s">
        <v>3299</v>
      </c>
      <c r="I704" s="114" t="s">
        <v>2276</v>
      </c>
      <c r="J704" s="114">
        <v>529690</v>
      </c>
      <c r="K704" s="114">
        <v>177683</v>
      </c>
      <c r="L704" s="177" t="s">
        <v>3066</v>
      </c>
      <c r="M704" s="99" t="s">
        <v>1432</v>
      </c>
      <c r="N704" s="99" t="s">
        <v>1432</v>
      </c>
      <c r="O704" s="114">
        <v>1</v>
      </c>
      <c r="P704" s="114">
        <v>2</v>
      </c>
      <c r="Q704" s="115">
        <v>1</v>
      </c>
      <c r="R704" s="114" t="s">
        <v>2277</v>
      </c>
      <c r="S704" s="114" t="s">
        <v>3676</v>
      </c>
      <c r="T704" s="99" t="s">
        <v>2265</v>
      </c>
      <c r="U704" s="116">
        <v>41526</v>
      </c>
      <c r="V704" s="114" t="s">
        <v>3677</v>
      </c>
      <c r="W704" s="99" t="s">
        <v>1380</v>
      </c>
      <c r="X704" s="114" t="s">
        <v>1442</v>
      </c>
      <c r="Y704" s="114" t="s">
        <v>1453</v>
      </c>
      <c r="Z704" s="114" t="s">
        <v>1444</v>
      </c>
      <c r="AA704" s="114" t="s">
        <v>2723</v>
      </c>
      <c r="AB704" s="387">
        <v>1.4999999999999999E-2</v>
      </c>
      <c r="AC704" s="111" t="s">
        <v>1432</v>
      </c>
      <c r="AD704" s="112" t="s">
        <v>1432</v>
      </c>
      <c r="AE704" s="157" t="s">
        <v>3063</v>
      </c>
      <c r="AF704" s="117" t="s">
        <v>1445</v>
      </c>
      <c r="AG704" s="117">
        <v>0</v>
      </c>
      <c r="AH704" s="117">
        <v>0</v>
      </c>
      <c r="AI704" s="117">
        <v>0</v>
      </c>
      <c r="AJ704" s="117">
        <v>1</v>
      </c>
      <c r="AK704" s="117">
        <v>1</v>
      </c>
      <c r="AL704" s="117">
        <v>-1</v>
      </c>
      <c r="AM704" s="117">
        <v>0</v>
      </c>
      <c r="AN704" s="117">
        <v>0</v>
      </c>
      <c r="AO704" s="117">
        <v>0</v>
      </c>
      <c r="AP704" s="117">
        <v>0</v>
      </c>
      <c r="AQ704" s="117">
        <v>1</v>
      </c>
      <c r="AR704" s="117">
        <v>1</v>
      </c>
      <c r="AS704" s="117">
        <v>-1</v>
      </c>
      <c r="AT704" s="117">
        <v>0</v>
      </c>
      <c r="AU704" s="117">
        <v>0</v>
      </c>
      <c r="AV704" s="117">
        <v>0</v>
      </c>
      <c r="AW704" s="117">
        <v>0</v>
      </c>
      <c r="AX704" s="117">
        <v>0</v>
      </c>
      <c r="AY704" s="117">
        <v>0</v>
      </c>
      <c r="AZ704" s="117">
        <v>0</v>
      </c>
      <c r="BA704" s="117">
        <v>0</v>
      </c>
      <c r="BB704" s="117">
        <v>0</v>
      </c>
      <c r="BC704" s="117">
        <v>0</v>
      </c>
      <c r="BD704" s="117">
        <v>0</v>
      </c>
      <c r="BE704" s="117">
        <v>0</v>
      </c>
      <c r="BF704" s="117">
        <v>0</v>
      </c>
      <c r="BG704" s="117">
        <v>0</v>
      </c>
      <c r="BH704" s="117">
        <v>0</v>
      </c>
      <c r="BI704" s="117">
        <v>0</v>
      </c>
      <c r="BJ704" s="117">
        <v>0</v>
      </c>
      <c r="BK704" s="117">
        <v>0</v>
      </c>
      <c r="BL704" s="120" t="s">
        <v>4490</v>
      </c>
      <c r="BM704" s="98">
        <v>0</v>
      </c>
      <c r="BN704" s="79">
        <v>0</v>
      </c>
      <c r="BO704" s="241">
        <v>0.25</v>
      </c>
      <c r="BP704" s="133">
        <v>0.25</v>
      </c>
      <c r="BQ704" s="133">
        <v>0.25</v>
      </c>
      <c r="BR704" s="133">
        <v>0.25</v>
      </c>
      <c r="BS704" s="238">
        <v>0</v>
      </c>
      <c r="BT704" s="79">
        <v>0</v>
      </c>
      <c r="BU704" s="79">
        <v>0</v>
      </c>
      <c r="BV704" s="79">
        <v>0</v>
      </c>
      <c r="BW704" s="79">
        <v>0</v>
      </c>
      <c r="BX704" s="79">
        <v>0</v>
      </c>
      <c r="BY704" s="79">
        <v>0</v>
      </c>
      <c r="BZ704" s="79">
        <v>0</v>
      </c>
      <c r="CA704" s="79">
        <v>0</v>
      </c>
      <c r="CB704" s="79">
        <v>0</v>
      </c>
      <c r="CC704" s="79">
        <v>0</v>
      </c>
      <c r="CD704" s="79">
        <v>0</v>
      </c>
      <c r="CE704" s="79">
        <v>0</v>
      </c>
      <c r="CF704" s="79">
        <v>0</v>
      </c>
      <c r="CG704" s="79">
        <v>0</v>
      </c>
      <c r="CH704" s="79">
        <v>0</v>
      </c>
      <c r="CI704" s="81">
        <f t="shared" si="62"/>
        <v>1</v>
      </c>
      <c r="CJ704" s="260">
        <f t="shared" si="65"/>
        <v>1</v>
      </c>
      <c r="CK704" s="260">
        <f t="shared" si="63"/>
        <v>1</v>
      </c>
      <c r="CL704" s="260">
        <f t="shared" si="64"/>
        <v>1</v>
      </c>
      <c r="CM704" s="83">
        <v>9</v>
      </c>
      <c r="CN704" s="254" t="s">
        <v>4965</v>
      </c>
      <c r="CO704" s="140" t="s">
        <v>4965</v>
      </c>
      <c r="CP704" s="258" t="s">
        <v>4965</v>
      </c>
      <c r="CQ704" s="86" t="s">
        <v>4965</v>
      </c>
      <c r="CR704" s="85" t="s">
        <v>4965</v>
      </c>
      <c r="CS704" s="85" t="s">
        <v>4965</v>
      </c>
      <c r="CT704" s="85" t="s">
        <v>4965</v>
      </c>
      <c r="CU704" s="86"/>
    </row>
    <row r="705" spans="1:99" s="363" customFormat="1" ht="12" customHeight="1" x14ac:dyDescent="0.2">
      <c r="A705" s="31" t="s">
        <v>1460</v>
      </c>
      <c r="B705" s="114" t="s">
        <v>2278</v>
      </c>
      <c r="C705" s="114" t="s">
        <v>2279</v>
      </c>
      <c r="D705" s="114" t="s">
        <v>1432</v>
      </c>
      <c r="E705" s="117" t="s">
        <v>2280</v>
      </c>
      <c r="F705" s="114" t="s">
        <v>1432</v>
      </c>
      <c r="G705" s="114" t="s">
        <v>2281</v>
      </c>
      <c r="H705" s="114" t="s">
        <v>2524</v>
      </c>
      <c r="I705" s="114" t="s">
        <v>2282</v>
      </c>
      <c r="J705" s="114">
        <v>529375</v>
      </c>
      <c r="K705" s="114">
        <v>171534</v>
      </c>
      <c r="L705" s="177" t="s">
        <v>3081</v>
      </c>
      <c r="M705" s="99" t="s">
        <v>1432</v>
      </c>
      <c r="N705" s="99" t="s">
        <v>1432</v>
      </c>
      <c r="O705" s="114">
        <v>0</v>
      </c>
      <c r="P705" s="114">
        <v>6</v>
      </c>
      <c r="Q705" s="115">
        <v>6</v>
      </c>
      <c r="R705" s="114" t="s">
        <v>2283</v>
      </c>
      <c r="S705" s="114" t="s">
        <v>1438</v>
      </c>
      <c r="T705" s="99" t="s">
        <v>2576</v>
      </c>
      <c r="U705" s="116">
        <v>41662</v>
      </c>
      <c r="V705" s="114" t="s">
        <v>1439</v>
      </c>
      <c r="W705" s="99" t="s">
        <v>1432</v>
      </c>
      <c r="X705" s="114" t="s">
        <v>1442</v>
      </c>
      <c r="Y705" s="114" t="s">
        <v>1443</v>
      </c>
      <c r="Z705" s="114" t="s">
        <v>1444</v>
      </c>
      <c r="AA705" s="114" t="s">
        <v>2713</v>
      </c>
      <c r="AB705" s="387">
        <v>4.8000000000000001E-2</v>
      </c>
      <c r="AC705" s="111" t="s">
        <v>1432</v>
      </c>
      <c r="AD705" s="112" t="s">
        <v>1432</v>
      </c>
      <c r="AE705" s="157" t="s">
        <v>1931</v>
      </c>
      <c r="AF705" s="117" t="s">
        <v>373</v>
      </c>
      <c r="AG705" s="118"/>
      <c r="AH705" s="117">
        <v>0</v>
      </c>
      <c r="AI705" s="117">
        <v>0</v>
      </c>
      <c r="AJ705" s="117">
        <v>0</v>
      </c>
      <c r="AK705" s="117">
        <v>2</v>
      </c>
      <c r="AL705" s="117">
        <v>4</v>
      </c>
      <c r="AM705" s="117">
        <v>0</v>
      </c>
      <c r="AN705" s="117">
        <v>0</v>
      </c>
      <c r="AO705" s="117">
        <v>0</v>
      </c>
      <c r="AP705" s="117">
        <v>0</v>
      </c>
      <c r="AQ705" s="117">
        <v>0</v>
      </c>
      <c r="AR705" s="117">
        <v>2</v>
      </c>
      <c r="AS705" s="117">
        <v>4</v>
      </c>
      <c r="AT705" s="117">
        <v>0</v>
      </c>
      <c r="AU705" s="117">
        <v>0</v>
      </c>
      <c r="AV705" s="117">
        <v>0</v>
      </c>
      <c r="AW705" s="117">
        <v>0</v>
      </c>
      <c r="AX705" s="117">
        <v>0</v>
      </c>
      <c r="AY705" s="117">
        <v>0</v>
      </c>
      <c r="AZ705" s="117">
        <v>0</v>
      </c>
      <c r="BA705" s="117">
        <v>0</v>
      </c>
      <c r="BB705" s="117">
        <v>0</v>
      </c>
      <c r="BC705" s="117">
        <v>0</v>
      </c>
      <c r="BD705" s="117">
        <v>0</v>
      </c>
      <c r="BE705" s="117">
        <v>0</v>
      </c>
      <c r="BF705" s="117">
        <v>0</v>
      </c>
      <c r="BG705" s="117">
        <v>0</v>
      </c>
      <c r="BH705" s="117">
        <v>0</v>
      </c>
      <c r="BI705" s="117">
        <v>0</v>
      </c>
      <c r="BJ705" s="117">
        <v>0</v>
      </c>
      <c r="BK705" s="117">
        <v>0</v>
      </c>
      <c r="BL705" s="120" t="s">
        <v>4490</v>
      </c>
      <c r="BM705" s="98">
        <v>0</v>
      </c>
      <c r="BN705" s="79">
        <v>0</v>
      </c>
      <c r="BO705" s="237">
        <v>0</v>
      </c>
      <c r="BP705" s="79">
        <v>0</v>
      </c>
      <c r="BQ705" s="133">
        <v>2</v>
      </c>
      <c r="BR705" s="133">
        <v>2</v>
      </c>
      <c r="BS705" s="243">
        <v>2</v>
      </c>
      <c r="BT705" s="79">
        <v>0</v>
      </c>
      <c r="BU705" s="79">
        <v>0</v>
      </c>
      <c r="BV705" s="79">
        <v>0</v>
      </c>
      <c r="BW705" s="79">
        <v>0</v>
      </c>
      <c r="BX705" s="79">
        <v>0</v>
      </c>
      <c r="BY705" s="79">
        <v>0</v>
      </c>
      <c r="BZ705" s="79">
        <v>0</v>
      </c>
      <c r="CA705" s="79">
        <v>0</v>
      </c>
      <c r="CB705" s="79">
        <v>0</v>
      </c>
      <c r="CC705" s="79">
        <v>0</v>
      </c>
      <c r="CD705" s="79">
        <v>0</v>
      </c>
      <c r="CE705" s="79">
        <v>0</v>
      </c>
      <c r="CF705" s="79">
        <v>0</v>
      </c>
      <c r="CG705" s="79">
        <v>0</v>
      </c>
      <c r="CH705" s="79">
        <v>0</v>
      </c>
      <c r="CI705" s="81">
        <f t="shared" si="62"/>
        <v>6</v>
      </c>
      <c r="CJ705" s="260">
        <f t="shared" si="65"/>
        <v>6</v>
      </c>
      <c r="CK705" s="260">
        <f t="shared" si="63"/>
        <v>6</v>
      </c>
      <c r="CL705" s="260">
        <f t="shared" si="64"/>
        <v>6</v>
      </c>
      <c r="CM705" s="83">
        <v>5</v>
      </c>
      <c r="CN705" s="254" t="s">
        <v>4965</v>
      </c>
      <c r="CO705" s="140" t="s">
        <v>4965</v>
      </c>
      <c r="CP705" s="258" t="s">
        <v>4965</v>
      </c>
      <c r="CQ705" s="86" t="s">
        <v>4965</v>
      </c>
      <c r="CR705" s="85" t="s">
        <v>4965</v>
      </c>
      <c r="CS705" s="85" t="s">
        <v>4965</v>
      </c>
      <c r="CT705" s="85" t="s">
        <v>4965</v>
      </c>
      <c r="CU705" s="86"/>
    </row>
    <row r="706" spans="1:99" s="363" customFormat="1" ht="12" customHeight="1" x14ac:dyDescent="0.2">
      <c r="A706" s="31" t="s">
        <v>1460</v>
      </c>
      <c r="B706" s="114" t="s">
        <v>2284</v>
      </c>
      <c r="C706" s="114" t="s">
        <v>2279</v>
      </c>
      <c r="D706" s="114" t="s">
        <v>1432</v>
      </c>
      <c r="E706" s="117" t="s">
        <v>2280</v>
      </c>
      <c r="F706" s="114" t="s">
        <v>1432</v>
      </c>
      <c r="G706" s="114" t="s">
        <v>2281</v>
      </c>
      <c r="H706" s="114" t="s">
        <v>2524</v>
      </c>
      <c r="I706" s="114" t="s">
        <v>2282</v>
      </c>
      <c r="J706" s="114">
        <v>529375</v>
      </c>
      <c r="K706" s="114">
        <v>171534</v>
      </c>
      <c r="L706" s="177" t="s">
        <v>3081</v>
      </c>
      <c r="M706" s="99" t="s">
        <v>1432</v>
      </c>
      <c r="N706" s="99" t="s">
        <v>1432</v>
      </c>
      <c r="O706" s="114">
        <v>0</v>
      </c>
      <c r="P706" s="114">
        <v>6</v>
      </c>
      <c r="Q706" s="115">
        <v>6</v>
      </c>
      <c r="R706" s="114" t="s">
        <v>2285</v>
      </c>
      <c r="S706" s="114" t="s">
        <v>1438</v>
      </c>
      <c r="T706" s="99" t="s">
        <v>4774</v>
      </c>
      <c r="U706" s="116">
        <v>41624</v>
      </c>
      <c r="V706" s="114" t="s">
        <v>1439</v>
      </c>
      <c r="W706" s="99" t="s">
        <v>1432</v>
      </c>
      <c r="X706" s="114" t="s">
        <v>1442</v>
      </c>
      <c r="Y706" s="114" t="s">
        <v>1443</v>
      </c>
      <c r="Z706" s="114" t="s">
        <v>1444</v>
      </c>
      <c r="AA706" s="114" t="s">
        <v>2713</v>
      </c>
      <c r="AB706" s="387">
        <v>3.0000000000000001E-3</v>
      </c>
      <c r="AC706" s="111" t="s">
        <v>1432</v>
      </c>
      <c r="AD706" s="112" t="s">
        <v>1432</v>
      </c>
      <c r="AE706" s="157" t="s">
        <v>3063</v>
      </c>
      <c r="AF706" s="117" t="s">
        <v>1892</v>
      </c>
      <c r="AG706" s="118"/>
      <c r="AH706" s="117">
        <v>0</v>
      </c>
      <c r="AI706" s="117">
        <v>0</v>
      </c>
      <c r="AJ706" s="117">
        <v>0</v>
      </c>
      <c r="AK706" s="117">
        <v>5</v>
      </c>
      <c r="AL706" s="117">
        <v>1</v>
      </c>
      <c r="AM706" s="117">
        <v>0</v>
      </c>
      <c r="AN706" s="117">
        <v>0</v>
      </c>
      <c r="AO706" s="117">
        <v>0</v>
      </c>
      <c r="AP706" s="117">
        <v>0</v>
      </c>
      <c r="AQ706" s="117">
        <v>0</v>
      </c>
      <c r="AR706" s="117">
        <v>5</v>
      </c>
      <c r="AS706" s="117">
        <v>1</v>
      </c>
      <c r="AT706" s="117">
        <v>0</v>
      </c>
      <c r="AU706" s="117">
        <v>0</v>
      </c>
      <c r="AV706" s="117">
        <v>0</v>
      </c>
      <c r="AW706" s="117">
        <v>0</v>
      </c>
      <c r="AX706" s="117">
        <v>0</v>
      </c>
      <c r="AY706" s="117">
        <v>0</v>
      </c>
      <c r="AZ706" s="117">
        <v>0</v>
      </c>
      <c r="BA706" s="117">
        <v>0</v>
      </c>
      <c r="BB706" s="117">
        <v>0</v>
      </c>
      <c r="BC706" s="117">
        <v>0</v>
      </c>
      <c r="BD706" s="117">
        <v>0</v>
      </c>
      <c r="BE706" s="117">
        <v>0</v>
      </c>
      <c r="BF706" s="117">
        <v>0</v>
      </c>
      <c r="BG706" s="117">
        <v>0</v>
      </c>
      <c r="BH706" s="117">
        <v>0</v>
      </c>
      <c r="BI706" s="117">
        <v>0</v>
      </c>
      <c r="BJ706" s="117">
        <v>0</v>
      </c>
      <c r="BK706" s="117">
        <v>0</v>
      </c>
      <c r="BL706" s="120" t="s">
        <v>4490</v>
      </c>
      <c r="BM706" s="98">
        <v>0</v>
      </c>
      <c r="BN706" s="79">
        <v>0</v>
      </c>
      <c r="BO706" s="237">
        <v>0</v>
      </c>
      <c r="BP706" s="79">
        <v>0</v>
      </c>
      <c r="BQ706" s="133">
        <v>2</v>
      </c>
      <c r="BR706" s="133">
        <v>2</v>
      </c>
      <c r="BS706" s="243">
        <v>2</v>
      </c>
      <c r="BT706" s="79">
        <v>0</v>
      </c>
      <c r="BU706" s="79">
        <v>0</v>
      </c>
      <c r="BV706" s="79">
        <v>0</v>
      </c>
      <c r="BW706" s="79">
        <v>0</v>
      </c>
      <c r="BX706" s="79">
        <v>0</v>
      </c>
      <c r="BY706" s="79">
        <v>0</v>
      </c>
      <c r="BZ706" s="79">
        <v>0</v>
      </c>
      <c r="CA706" s="79">
        <v>0</v>
      </c>
      <c r="CB706" s="79">
        <v>0</v>
      </c>
      <c r="CC706" s="79">
        <v>0</v>
      </c>
      <c r="CD706" s="79">
        <v>0</v>
      </c>
      <c r="CE706" s="79">
        <v>0</v>
      </c>
      <c r="CF706" s="79">
        <v>0</v>
      </c>
      <c r="CG706" s="79">
        <v>0</v>
      </c>
      <c r="CH706" s="79">
        <v>0</v>
      </c>
      <c r="CI706" s="81">
        <f t="shared" si="62"/>
        <v>6</v>
      </c>
      <c r="CJ706" s="260">
        <f t="shared" si="65"/>
        <v>6</v>
      </c>
      <c r="CK706" s="260">
        <f t="shared" si="63"/>
        <v>6</v>
      </c>
      <c r="CL706" s="260">
        <f t="shared" si="64"/>
        <v>6</v>
      </c>
      <c r="CM706" s="83">
        <v>5</v>
      </c>
      <c r="CN706" s="254" t="s">
        <v>4965</v>
      </c>
      <c r="CO706" s="140" t="s">
        <v>4965</v>
      </c>
      <c r="CP706" s="258" t="s">
        <v>4965</v>
      </c>
      <c r="CQ706" s="86" t="s">
        <v>4965</v>
      </c>
      <c r="CR706" s="85" t="s">
        <v>4965</v>
      </c>
      <c r="CS706" s="85" t="s">
        <v>4965</v>
      </c>
      <c r="CT706" s="85" t="s">
        <v>4965</v>
      </c>
      <c r="CU706" s="86"/>
    </row>
    <row r="707" spans="1:99" s="363" customFormat="1" ht="12" customHeight="1" x14ac:dyDescent="0.2">
      <c r="A707" s="31" t="s">
        <v>1460</v>
      </c>
      <c r="B707" s="114" t="s">
        <v>2286</v>
      </c>
      <c r="C707" s="114" t="s">
        <v>1432</v>
      </c>
      <c r="D707" s="114" t="s">
        <v>1432</v>
      </c>
      <c r="E707" s="117" t="s">
        <v>1432</v>
      </c>
      <c r="F707" s="114" t="s">
        <v>2385</v>
      </c>
      <c r="G707" s="114" t="s">
        <v>2888</v>
      </c>
      <c r="H707" s="114" t="s">
        <v>1435</v>
      </c>
      <c r="I707" s="114" t="s">
        <v>2287</v>
      </c>
      <c r="J707" s="114">
        <v>527898</v>
      </c>
      <c r="K707" s="114">
        <v>172499</v>
      </c>
      <c r="L707" s="177" t="s">
        <v>3083</v>
      </c>
      <c r="M707" s="99" t="s">
        <v>1432</v>
      </c>
      <c r="N707" s="99" t="s">
        <v>1432</v>
      </c>
      <c r="O707" s="114">
        <v>0</v>
      </c>
      <c r="P707" s="114">
        <v>1</v>
      </c>
      <c r="Q707" s="115">
        <v>1</v>
      </c>
      <c r="R707" s="114" t="s">
        <v>2288</v>
      </c>
      <c r="S707" s="114" t="s">
        <v>1438</v>
      </c>
      <c r="T707" s="99" t="s">
        <v>2289</v>
      </c>
      <c r="U707" s="116">
        <v>41572</v>
      </c>
      <c r="V707" s="114" t="s">
        <v>1439</v>
      </c>
      <c r="W707" s="99" t="s">
        <v>1432</v>
      </c>
      <c r="X707" s="114" t="s">
        <v>1442</v>
      </c>
      <c r="Y707" s="114" t="s">
        <v>4694</v>
      </c>
      <c r="Z707" s="114" t="s">
        <v>1444</v>
      </c>
      <c r="AA707" s="114" t="s">
        <v>2713</v>
      </c>
      <c r="AB707" s="387">
        <v>2E-3</v>
      </c>
      <c r="AC707" s="111" t="s">
        <v>1432</v>
      </c>
      <c r="AD707" s="112" t="s">
        <v>1432</v>
      </c>
      <c r="AE707" s="157" t="s">
        <v>3063</v>
      </c>
      <c r="AF707" s="117" t="s">
        <v>1445</v>
      </c>
      <c r="AG707" s="118"/>
      <c r="AH707" s="117">
        <v>0</v>
      </c>
      <c r="AI707" s="117">
        <v>0</v>
      </c>
      <c r="AJ707" s="117">
        <v>0</v>
      </c>
      <c r="AK707" s="117">
        <v>1</v>
      </c>
      <c r="AL707" s="117">
        <v>0</v>
      </c>
      <c r="AM707" s="117">
        <v>0</v>
      </c>
      <c r="AN707" s="117">
        <v>0</v>
      </c>
      <c r="AO707" s="117">
        <v>0</v>
      </c>
      <c r="AP707" s="117">
        <v>0</v>
      </c>
      <c r="AQ707" s="117">
        <v>0</v>
      </c>
      <c r="AR707" s="117">
        <v>1</v>
      </c>
      <c r="AS707" s="117">
        <v>0</v>
      </c>
      <c r="AT707" s="117">
        <v>0</v>
      </c>
      <c r="AU707" s="117">
        <v>0</v>
      </c>
      <c r="AV707" s="117">
        <v>0</v>
      </c>
      <c r="AW707" s="117">
        <v>0</v>
      </c>
      <c r="AX707" s="117">
        <v>0</v>
      </c>
      <c r="AY707" s="117">
        <v>0</v>
      </c>
      <c r="AZ707" s="117">
        <v>0</v>
      </c>
      <c r="BA707" s="117">
        <v>0</v>
      </c>
      <c r="BB707" s="117">
        <v>0</v>
      </c>
      <c r="BC707" s="117">
        <v>0</v>
      </c>
      <c r="BD707" s="117">
        <v>0</v>
      </c>
      <c r="BE707" s="117">
        <v>0</v>
      </c>
      <c r="BF707" s="117">
        <v>0</v>
      </c>
      <c r="BG707" s="117">
        <v>0</v>
      </c>
      <c r="BH707" s="117">
        <v>0</v>
      </c>
      <c r="BI707" s="117">
        <v>0</v>
      </c>
      <c r="BJ707" s="117">
        <v>0</v>
      </c>
      <c r="BK707" s="117">
        <v>0</v>
      </c>
      <c r="BL707" s="120" t="s">
        <v>4490</v>
      </c>
      <c r="BM707" s="98">
        <v>0</v>
      </c>
      <c r="BN707" s="79">
        <v>0</v>
      </c>
      <c r="BO707" s="241">
        <v>0.2</v>
      </c>
      <c r="BP707" s="133">
        <v>0.2</v>
      </c>
      <c r="BQ707" s="133">
        <v>0.2</v>
      </c>
      <c r="BR707" s="133">
        <v>0.2</v>
      </c>
      <c r="BS707" s="243">
        <v>0.2</v>
      </c>
      <c r="BT707" s="79">
        <v>0</v>
      </c>
      <c r="BU707" s="79">
        <v>0</v>
      </c>
      <c r="BV707" s="79">
        <v>0</v>
      </c>
      <c r="BW707" s="79">
        <v>0</v>
      </c>
      <c r="BX707" s="79">
        <v>0</v>
      </c>
      <c r="BY707" s="79">
        <v>0</v>
      </c>
      <c r="BZ707" s="79">
        <v>0</v>
      </c>
      <c r="CA707" s="79">
        <v>0</v>
      </c>
      <c r="CB707" s="79">
        <v>0</v>
      </c>
      <c r="CC707" s="79">
        <v>0</v>
      </c>
      <c r="CD707" s="79">
        <v>0</v>
      </c>
      <c r="CE707" s="79">
        <v>0</v>
      </c>
      <c r="CF707" s="79">
        <v>0</v>
      </c>
      <c r="CG707" s="79">
        <v>0</v>
      </c>
      <c r="CH707" s="79">
        <v>0</v>
      </c>
      <c r="CI707" s="81">
        <f t="shared" si="62"/>
        <v>1</v>
      </c>
      <c r="CJ707" s="260">
        <f t="shared" si="65"/>
        <v>1</v>
      </c>
      <c r="CK707" s="260">
        <f t="shared" si="63"/>
        <v>1</v>
      </c>
      <c r="CL707" s="260">
        <f t="shared" si="64"/>
        <v>1</v>
      </c>
      <c r="CM707" s="83">
        <v>4</v>
      </c>
      <c r="CN707" s="254" t="s">
        <v>4965</v>
      </c>
      <c r="CO707" s="140" t="s">
        <v>4965</v>
      </c>
      <c r="CP707" s="258" t="s">
        <v>4965</v>
      </c>
      <c r="CQ707" s="86" t="s">
        <v>4965</v>
      </c>
      <c r="CR707" s="85" t="s">
        <v>4965</v>
      </c>
      <c r="CS707" s="85" t="s">
        <v>4965</v>
      </c>
      <c r="CT707" s="85" t="s">
        <v>4965</v>
      </c>
      <c r="CU707" s="86"/>
    </row>
    <row r="708" spans="1:99" s="363" customFormat="1" ht="12" customHeight="1" x14ac:dyDescent="0.2">
      <c r="A708" s="31" t="s">
        <v>1460</v>
      </c>
      <c r="B708" s="114" t="s">
        <v>2290</v>
      </c>
      <c r="C708" s="114" t="s">
        <v>2291</v>
      </c>
      <c r="D708" s="125" t="s">
        <v>4782</v>
      </c>
      <c r="E708" s="117" t="s">
        <v>1432</v>
      </c>
      <c r="F708" s="114" t="s">
        <v>1432</v>
      </c>
      <c r="G708" s="114" t="s">
        <v>2292</v>
      </c>
      <c r="H708" s="114" t="s">
        <v>3299</v>
      </c>
      <c r="I708" s="114" t="s">
        <v>918</v>
      </c>
      <c r="J708" s="114">
        <v>529318</v>
      </c>
      <c r="K708" s="114">
        <v>177190</v>
      </c>
      <c r="L708" s="180" t="s">
        <v>3066</v>
      </c>
      <c r="M708" s="99" t="s">
        <v>1432</v>
      </c>
      <c r="N708" s="99" t="s">
        <v>1432</v>
      </c>
      <c r="O708" s="114">
        <v>0</v>
      </c>
      <c r="P708" s="114">
        <v>21</v>
      </c>
      <c r="Q708" s="115">
        <v>21</v>
      </c>
      <c r="R708" s="114" t="s">
        <v>40</v>
      </c>
      <c r="S708" s="114" t="s">
        <v>266</v>
      </c>
      <c r="T708" s="99" t="s">
        <v>41</v>
      </c>
      <c r="U708" s="116">
        <v>41834</v>
      </c>
      <c r="V708" s="114" t="s">
        <v>1439</v>
      </c>
      <c r="W708" s="99" t="s">
        <v>1432</v>
      </c>
      <c r="X708" s="114" t="s">
        <v>1442</v>
      </c>
      <c r="Y708" s="114" t="s">
        <v>1443</v>
      </c>
      <c r="Z708" s="114" t="s">
        <v>1443</v>
      </c>
      <c r="AA708" s="114" t="s">
        <v>2713</v>
      </c>
      <c r="AB708" s="387">
        <v>0</v>
      </c>
      <c r="AC708" s="111" t="s">
        <v>1432</v>
      </c>
      <c r="AD708" s="112" t="s">
        <v>1432</v>
      </c>
      <c r="AE708" s="157" t="s">
        <v>628</v>
      </c>
      <c r="AF708" s="117" t="s">
        <v>3904</v>
      </c>
      <c r="AG708" s="117">
        <v>1332201</v>
      </c>
      <c r="AH708" s="117">
        <v>2</v>
      </c>
      <c r="AI708" s="117">
        <v>21</v>
      </c>
      <c r="AJ708" s="117">
        <v>0</v>
      </c>
      <c r="AK708" s="117">
        <v>9</v>
      </c>
      <c r="AL708" s="117">
        <v>12</v>
      </c>
      <c r="AM708" s="117">
        <v>0</v>
      </c>
      <c r="AN708" s="117">
        <v>0</v>
      </c>
      <c r="AO708" s="117">
        <v>0</v>
      </c>
      <c r="AP708" s="117">
        <v>0</v>
      </c>
      <c r="AQ708" s="117">
        <v>0</v>
      </c>
      <c r="AR708" s="117">
        <v>9</v>
      </c>
      <c r="AS708" s="117">
        <v>12</v>
      </c>
      <c r="AT708" s="117">
        <v>0</v>
      </c>
      <c r="AU708" s="117">
        <v>0</v>
      </c>
      <c r="AV708" s="117">
        <v>0</v>
      </c>
      <c r="AW708" s="117">
        <v>0</v>
      </c>
      <c r="AX708" s="117">
        <v>0</v>
      </c>
      <c r="AY708" s="117">
        <v>0</v>
      </c>
      <c r="AZ708" s="117">
        <v>0</v>
      </c>
      <c r="BA708" s="117">
        <v>0</v>
      </c>
      <c r="BB708" s="117">
        <v>0</v>
      </c>
      <c r="BC708" s="117">
        <v>0</v>
      </c>
      <c r="BD708" s="117">
        <v>0</v>
      </c>
      <c r="BE708" s="117">
        <v>0</v>
      </c>
      <c r="BF708" s="117">
        <v>0</v>
      </c>
      <c r="BG708" s="117">
        <v>0</v>
      </c>
      <c r="BH708" s="117">
        <v>0</v>
      </c>
      <c r="BI708" s="117">
        <v>0</v>
      </c>
      <c r="BJ708" s="117">
        <v>0</v>
      </c>
      <c r="BK708" s="117">
        <v>0</v>
      </c>
      <c r="BL708" s="402" t="s">
        <v>1944</v>
      </c>
      <c r="BM708" s="124">
        <v>0</v>
      </c>
      <c r="BN708" s="85">
        <v>0</v>
      </c>
      <c r="BO708" s="239">
        <v>0</v>
      </c>
      <c r="BP708" s="85">
        <v>0</v>
      </c>
      <c r="BQ708" s="85">
        <v>0</v>
      </c>
      <c r="BR708" s="85">
        <v>0</v>
      </c>
      <c r="BS708" s="243">
        <v>21</v>
      </c>
      <c r="BT708" s="85">
        <v>0</v>
      </c>
      <c r="BU708" s="85">
        <v>0</v>
      </c>
      <c r="BV708" s="85">
        <v>0</v>
      </c>
      <c r="BW708" s="85">
        <v>0</v>
      </c>
      <c r="BX708" s="85">
        <v>0</v>
      </c>
      <c r="BY708" s="85">
        <v>0</v>
      </c>
      <c r="BZ708" s="85">
        <v>0</v>
      </c>
      <c r="CA708" s="85">
        <v>0</v>
      </c>
      <c r="CB708" s="85">
        <v>0</v>
      </c>
      <c r="CC708" s="85">
        <v>0</v>
      </c>
      <c r="CD708" s="85">
        <v>0</v>
      </c>
      <c r="CE708" s="85">
        <v>0</v>
      </c>
      <c r="CF708" s="85">
        <v>0</v>
      </c>
      <c r="CG708" s="85">
        <v>0</v>
      </c>
      <c r="CH708" s="85">
        <v>0</v>
      </c>
      <c r="CI708" s="203">
        <f t="shared" si="62"/>
        <v>21</v>
      </c>
      <c r="CJ708" s="260">
        <f t="shared" si="65"/>
        <v>21</v>
      </c>
      <c r="CK708" s="260">
        <f t="shared" si="63"/>
        <v>21</v>
      </c>
      <c r="CL708" s="260">
        <f t="shared" si="64"/>
        <v>21</v>
      </c>
      <c r="CM708" s="83">
        <v>5</v>
      </c>
      <c r="CN708" s="255" t="s">
        <v>4965</v>
      </c>
      <c r="CO708" s="140" t="s">
        <v>4965</v>
      </c>
      <c r="CP708" s="126" t="s">
        <v>1938</v>
      </c>
      <c r="CQ708" s="86" t="s">
        <v>4965</v>
      </c>
      <c r="CR708" s="85" t="s">
        <v>4965</v>
      </c>
      <c r="CS708" s="85" t="s">
        <v>4965</v>
      </c>
      <c r="CT708" s="85" t="s">
        <v>4965</v>
      </c>
      <c r="CU708" s="86"/>
    </row>
    <row r="709" spans="1:99" s="363" customFormat="1" ht="12" customHeight="1" x14ac:dyDescent="0.2">
      <c r="A709" s="31" t="s">
        <v>1460</v>
      </c>
      <c r="B709" s="114" t="s">
        <v>2290</v>
      </c>
      <c r="C709" s="114" t="s">
        <v>2291</v>
      </c>
      <c r="D709" s="125" t="s">
        <v>4783</v>
      </c>
      <c r="E709" s="117" t="s">
        <v>1432</v>
      </c>
      <c r="F709" s="114" t="s">
        <v>1432</v>
      </c>
      <c r="G709" s="114" t="s">
        <v>2292</v>
      </c>
      <c r="H709" s="114" t="s">
        <v>3299</v>
      </c>
      <c r="I709" s="114" t="s">
        <v>918</v>
      </c>
      <c r="J709" s="114">
        <v>529318</v>
      </c>
      <c r="K709" s="114">
        <v>177190</v>
      </c>
      <c r="L709" s="180" t="s">
        <v>3066</v>
      </c>
      <c r="M709" s="99" t="s">
        <v>1432</v>
      </c>
      <c r="N709" s="99" t="s">
        <v>1432</v>
      </c>
      <c r="O709" s="114">
        <v>0</v>
      </c>
      <c r="P709" s="114">
        <v>26</v>
      </c>
      <c r="Q709" s="115">
        <v>26</v>
      </c>
      <c r="R709" s="114" t="s">
        <v>40</v>
      </c>
      <c r="S709" s="114" t="s">
        <v>266</v>
      </c>
      <c r="T709" s="99" t="s">
        <v>41</v>
      </c>
      <c r="U709" s="116">
        <v>41834</v>
      </c>
      <c r="V709" s="114" t="s">
        <v>1439</v>
      </c>
      <c r="W709" s="99" t="s">
        <v>1432</v>
      </c>
      <c r="X709" s="114" t="s">
        <v>1442</v>
      </c>
      <c r="Y709" s="114" t="s">
        <v>1443</v>
      </c>
      <c r="Z709" s="114" t="s">
        <v>1443</v>
      </c>
      <c r="AA709" s="114" t="s">
        <v>1444</v>
      </c>
      <c r="AB709" s="387">
        <v>0</v>
      </c>
      <c r="AC709" s="111" t="s">
        <v>1432</v>
      </c>
      <c r="AD709" s="112" t="s">
        <v>1432</v>
      </c>
      <c r="AE709" s="157" t="s">
        <v>1931</v>
      </c>
      <c r="AF709" s="117" t="s">
        <v>3905</v>
      </c>
      <c r="AG709" s="117">
        <v>1332201</v>
      </c>
      <c r="AH709" s="117">
        <v>3</v>
      </c>
      <c r="AI709" s="117">
        <v>26</v>
      </c>
      <c r="AJ709" s="117">
        <v>0</v>
      </c>
      <c r="AK709" s="117">
        <v>2</v>
      </c>
      <c r="AL709" s="117">
        <v>16</v>
      </c>
      <c r="AM709" s="117">
        <v>2</v>
      </c>
      <c r="AN709" s="117">
        <v>6</v>
      </c>
      <c r="AO709" s="117">
        <v>0</v>
      </c>
      <c r="AP709" s="117">
        <v>0</v>
      </c>
      <c r="AQ709" s="117">
        <v>0</v>
      </c>
      <c r="AR709" s="117">
        <v>2</v>
      </c>
      <c r="AS709" s="117">
        <v>16</v>
      </c>
      <c r="AT709" s="117">
        <v>2</v>
      </c>
      <c r="AU709" s="117">
        <v>6</v>
      </c>
      <c r="AV709" s="117">
        <v>0</v>
      </c>
      <c r="AW709" s="117">
        <v>0</v>
      </c>
      <c r="AX709" s="117">
        <v>0</v>
      </c>
      <c r="AY709" s="117">
        <v>0</v>
      </c>
      <c r="AZ709" s="117">
        <v>0</v>
      </c>
      <c r="BA709" s="117">
        <v>0</v>
      </c>
      <c r="BB709" s="117">
        <v>0</v>
      </c>
      <c r="BC709" s="117">
        <v>0</v>
      </c>
      <c r="BD709" s="117">
        <v>0</v>
      </c>
      <c r="BE709" s="117">
        <v>0</v>
      </c>
      <c r="BF709" s="117">
        <v>0</v>
      </c>
      <c r="BG709" s="117">
        <v>0</v>
      </c>
      <c r="BH709" s="117">
        <v>0</v>
      </c>
      <c r="BI709" s="117">
        <v>0</v>
      </c>
      <c r="BJ709" s="117">
        <v>0</v>
      </c>
      <c r="BK709" s="117">
        <v>0</v>
      </c>
      <c r="BL709" s="402" t="s">
        <v>1944</v>
      </c>
      <c r="BM709" s="124">
        <v>0</v>
      </c>
      <c r="BN709" s="85">
        <v>0</v>
      </c>
      <c r="BO709" s="239">
        <v>0</v>
      </c>
      <c r="BP709" s="85">
        <v>0</v>
      </c>
      <c r="BQ709" s="85">
        <v>0</v>
      </c>
      <c r="BR709" s="85">
        <v>0</v>
      </c>
      <c r="BS709" s="243">
        <v>26</v>
      </c>
      <c r="BT709" s="85">
        <v>0</v>
      </c>
      <c r="BU709" s="85">
        <v>0</v>
      </c>
      <c r="BV709" s="85">
        <v>0</v>
      </c>
      <c r="BW709" s="85">
        <v>0</v>
      </c>
      <c r="BX709" s="85">
        <v>0</v>
      </c>
      <c r="BY709" s="85">
        <v>0</v>
      </c>
      <c r="BZ709" s="85">
        <v>0</v>
      </c>
      <c r="CA709" s="85">
        <v>0</v>
      </c>
      <c r="CB709" s="85">
        <v>0</v>
      </c>
      <c r="CC709" s="85">
        <v>0</v>
      </c>
      <c r="CD709" s="85">
        <v>0</v>
      </c>
      <c r="CE709" s="85">
        <v>0</v>
      </c>
      <c r="CF709" s="85">
        <v>0</v>
      </c>
      <c r="CG709" s="85">
        <v>0</v>
      </c>
      <c r="CH709" s="85">
        <v>0</v>
      </c>
      <c r="CI709" s="203">
        <f t="shared" si="62"/>
        <v>26</v>
      </c>
      <c r="CJ709" s="260">
        <f t="shared" si="65"/>
        <v>26</v>
      </c>
      <c r="CK709" s="260">
        <f t="shared" si="63"/>
        <v>26</v>
      </c>
      <c r="CL709" s="260">
        <f t="shared" si="64"/>
        <v>26</v>
      </c>
      <c r="CM709" s="83">
        <v>5</v>
      </c>
      <c r="CN709" s="255" t="s">
        <v>4965</v>
      </c>
      <c r="CO709" s="140" t="s">
        <v>4965</v>
      </c>
      <c r="CP709" s="126" t="s">
        <v>1938</v>
      </c>
      <c r="CQ709" s="86" t="s">
        <v>4965</v>
      </c>
      <c r="CR709" s="85" t="s">
        <v>4965</v>
      </c>
      <c r="CS709" s="85" t="s">
        <v>4965</v>
      </c>
      <c r="CT709" s="85" t="s">
        <v>4965</v>
      </c>
      <c r="CU709" s="86"/>
    </row>
    <row r="710" spans="1:99" s="363" customFormat="1" ht="12" customHeight="1" x14ac:dyDescent="0.2">
      <c r="A710" s="31" t="s">
        <v>1460</v>
      </c>
      <c r="B710" s="114" t="s">
        <v>2290</v>
      </c>
      <c r="C710" s="114" t="s">
        <v>2291</v>
      </c>
      <c r="D710" s="123"/>
      <c r="E710" s="117"/>
      <c r="F710" s="114" t="s">
        <v>1432</v>
      </c>
      <c r="G710" s="114" t="s">
        <v>2292</v>
      </c>
      <c r="H710" s="114" t="s">
        <v>3299</v>
      </c>
      <c r="I710" s="114" t="s">
        <v>918</v>
      </c>
      <c r="J710" s="114">
        <v>529318</v>
      </c>
      <c r="K710" s="114">
        <v>177190</v>
      </c>
      <c r="L710" s="180" t="s">
        <v>3066</v>
      </c>
      <c r="M710" s="99" t="s">
        <v>1432</v>
      </c>
      <c r="N710" s="99" t="s">
        <v>1432</v>
      </c>
      <c r="O710" s="114">
        <v>0</v>
      </c>
      <c r="P710" s="114">
        <v>247</v>
      </c>
      <c r="Q710" s="115">
        <v>247</v>
      </c>
      <c r="R710" s="114" t="s">
        <v>40</v>
      </c>
      <c r="S710" s="114" t="s">
        <v>266</v>
      </c>
      <c r="T710" s="99" t="s">
        <v>41</v>
      </c>
      <c r="U710" s="116">
        <v>41834</v>
      </c>
      <c r="V710" s="114" t="s">
        <v>1439</v>
      </c>
      <c r="W710" s="99" t="s">
        <v>1432</v>
      </c>
      <c r="X710" s="114" t="s">
        <v>1442</v>
      </c>
      <c r="Y710" s="114" t="s">
        <v>1443</v>
      </c>
      <c r="Z710" s="114" t="s">
        <v>1443</v>
      </c>
      <c r="AA710" s="114" t="s">
        <v>1444</v>
      </c>
      <c r="AB710" s="387">
        <v>0</v>
      </c>
      <c r="AC710" s="111" t="s">
        <v>1432</v>
      </c>
      <c r="AD710" s="112" t="s">
        <v>1432</v>
      </c>
      <c r="AE710" s="157" t="s">
        <v>3063</v>
      </c>
      <c r="AF710" s="117" t="s">
        <v>1445</v>
      </c>
      <c r="AG710" s="117">
        <v>1332201</v>
      </c>
      <c r="AH710" s="117">
        <v>25</v>
      </c>
      <c r="AI710" s="117">
        <v>247</v>
      </c>
      <c r="AJ710" s="117">
        <v>13</v>
      </c>
      <c r="AK710" s="117">
        <v>36</v>
      </c>
      <c r="AL710" s="117">
        <v>154</v>
      </c>
      <c r="AM710" s="117">
        <v>24</v>
      </c>
      <c r="AN710" s="117">
        <v>20</v>
      </c>
      <c r="AO710" s="117">
        <v>0</v>
      </c>
      <c r="AP710" s="117">
        <v>0</v>
      </c>
      <c r="AQ710" s="117">
        <v>13</v>
      </c>
      <c r="AR710" s="117">
        <v>36</v>
      </c>
      <c r="AS710" s="117">
        <v>154</v>
      </c>
      <c r="AT710" s="117">
        <v>24</v>
      </c>
      <c r="AU710" s="117">
        <v>20</v>
      </c>
      <c r="AV710" s="117">
        <v>0</v>
      </c>
      <c r="AW710" s="117">
        <v>0</v>
      </c>
      <c r="AX710" s="117">
        <v>0</v>
      </c>
      <c r="AY710" s="117">
        <v>0</v>
      </c>
      <c r="AZ710" s="117">
        <v>0</v>
      </c>
      <c r="BA710" s="117">
        <v>0</v>
      </c>
      <c r="BB710" s="117">
        <v>0</v>
      </c>
      <c r="BC710" s="117">
        <v>0</v>
      </c>
      <c r="BD710" s="117">
        <v>0</v>
      </c>
      <c r="BE710" s="117">
        <v>0</v>
      </c>
      <c r="BF710" s="117">
        <v>0</v>
      </c>
      <c r="BG710" s="117">
        <v>0</v>
      </c>
      <c r="BH710" s="117">
        <v>0</v>
      </c>
      <c r="BI710" s="117">
        <v>0</v>
      </c>
      <c r="BJ710" s="117">
        <v>0</v>
      </c>
      <c r="BK710" s="117">
        <v>0</v>
      </c>
      <c r="BL710" s="402" t="s">
        <v>1944</v>
      </c>
      <c r="BM710" s="124">
        <v>0</v>
      </c>
      <c r="BN710" s="85">
        <v>0</v>
      </c>
      <c r="BO710" s="239">
        <v>0</v>
      </c>
      <c r="BP710" s="133">
        <v>123.5</v>
      </c>
      <c r="BQ710" s="85">
        <v>0</v>
      </c>
      <c r="BR710" s="85">
        <v>0</v>
      </c>
      <c r="BS710" s="243">
        <v>123.5</v>
      </c>
      <c r="BT710" s="85">
        <v>0</v>
      </c>
      <c r="BU710" s="85">
        <v>0</v>
      </c>
      <c r="BV710" s="85">
        <v>0</v>
      </c>
      <c r="BW710" s="85">
        <v>0</v>
      </c>
      <c r="BX710" s="85">
        <v>0</v>
      </c>
      <c r="BY710" s="85">
        <v>0</v>
      </c>
      <c r="BZ710" s="85">
        <v>0</v>
      </c>
      <c r="CA710" s="85">
        <v>0</v>
      </c>
      <c r="CB710" s="85">
        <v>0</v>
      </c>
      <c r="CC710" s="85">
        <v>0</v>
      </c>
      <c r="CD710" s="85">
        <v>0</v>
      </c>
      <c r="CE710" s="85">
        <v>0</v>
      </c>
      <c r="CF710" s="85">
        <v>0</v>
      </c>
      <c r="CG710" s="85">
        <v>0</v>
      </c>
      <c r="CH710" s="85">
        <v>0</v>
      </c>
      <c r="CI710" s="203">
        <f t="shared" si="62"/>
        <v>247</v>
      </c>
      <c r="CJ710" s="260">
        <f t="shared" si="65"/>
        <v>247</v>
      </c>
      <c r="CK710" s="260">
        <f t="shared" si="63"/>
        <v>247</v>
      </c>
      <c r="CL710" s="260">
        <f t="shared" si="64"/>
        <v>247</v>
      </c>
      <c r="CM710" s="83">
        <v>5</v>
      </c>
      <c r="CN710" s="255" t="s">
        <v>4965</v>
      </c>
      <c r="CO710" s="140" t="s">
        <v>4965</v>
      </c>
      <c r="CP710" s="126" t="s">
        <v>1938</v>
      </c>
      <c r="CQ710" s="86" t="s">
        <v>4965</v>
      </c>
      <c r="CR710" s="85" t="s">
        <v>4965</v>
      </c>
      <c r="CS710" s="85" t="s">
        <v>4965</v>
      </c>
      <c r="CT710" s="85" t="s">
        <v>4965</v>
      </c>
      <c r="CU710" s="86"/>
    </row>
    <row r="711" spans="1:99" s="363" customFormat="1" ht="12" customHeight="1" x14ac:dyDescent="0.2">
      <c r="A711" s="31" t="s">
        <v>1460</v>
      </c>
      <c r="B711" s="114" t="s">
        <v>42</v>
      </c>
      <c r="C711" s="114" t="s">
        <v>1432</v>
      </c>
      <c r="D711" s="114" t="s">
        <v>1432</v>
      </c>
      <c r="E711" s="117" t="s">
        <v>43</v>
      </c>
      <c r="F711" s="114" t="s">
        <v>2516</v>
      </c>
      <c r="G711" s="114" t="s">
        <v>2538</v>
      </c>
      <c r="H711" s="114" t="s">
        <v>1885</v>
      </c>
      <c r="I711" s="114" t="s">
        <v>44</v>
      </c>
      <c r="J711" s="114">
        <v>525417</v>
      </c>
      <c r="K711" s="114">
        <v>174604</v>
      </c>
      <c r="L711" s="177" t="s">
        <v>3087</v>
      </c>
      <c r="M711" s="99" t="s">
        <v>1432</v>
      </c>
      <c r="N711" s="99" t="s">
        <v>1432</v>
      </c>
      <c r="O711" s="114">
        <v>0</v>
      </c>
      <c r="P711" s="114">
        <v>2</v>
      </c>
      <c r="Q711" s="115">
        <v>2</v>
      </c>
      <c r="R711" s="114" t="s">
        <v>45</v>
      </c>
      <c r="S711" s="114" t="s">
        <v>3187</v>
      </c>
      <c r="T711" s="99" t="s">
        <v>46</v>
      </c>
      <c r="U711" s="116">
        <v>41534</v>
      </c>
      <c r="V711" s="114" t="s">
        <v>1439</v>
      </c>
      <c r="W711" s="99" t="s">
        <v>1432</v>
      </c>
      <c r="X711" s="114" t="s">
        <v>1442</v>
      </c>
      <c r="Y711" s="114" t="s">
        <v>3893</v>
      </c>
      <c r="Z711" s="114" t="s">
        <v>1444</v>
      </c>
      <c r="AA711" s="114" t="s">
        <v>4720</v>
      </c>
      <c r="AB711" s="387">
        <v>0.01</v>
      </c>
      <c r="AC711" s="111" t="s">
        <v>1432</v>
      </c>
      <c r="AD711" s="112" t="s">
        <v>1432</v>
      </c>
      <c r="AE711" s="157" t="s">
        <v>3063</v>
      </c>
      <c r="AF711" s="117" t="s">
        <v>1445</v>
      </c>
      <c r="AG711" s="117">
        <v>0</v>
      </c>
      <c r="AH711" s="117">
        <v>0</v>
      </c>
      <c r="AI711" s="117">
        <v>0</v>
      </c>
      <c r="AJ711" s="117">
        <v>0</v>
      </c>
      <c r="AK711" s="117">
        <v>0</v>
      </c>
      <c r="AL711" s="117">
        <v>2</v>
      </c>
      <c r="AM711" s="117">
        <v>0</v>
      </c>
      <c r="AN711" s="117">
        <v>0</v>
      </c>
      <c r="AO711" s="117">
        <v>0</v>
      </c>
      <c r="AP711" s="117">
        <v>0</v>
      </c>
      <c r="AQ711" s="117">
        <v>0</v>
      </c>
      <c r="AR711" s="117">
        <v>0</v>
      </c>
      <c r="AS711" s="117">
        <v>2</v>
      </c>
      <c r="AT711" s="117">
        <v>0</v>
      </c>
      <c r="AU711" s="117">
        <v>0</v>
      </c>
      <c r="AV711" s="117">
        <v>0</v>
      </c>
      <c r="AW711" s="117">
        <v>0</v>
      </c>
      <c r="AX711" s="117">
        <v>0</v>
      </c>
      <c r="AY711" s="117">
        <v>0</v>
      </c>
      <c r="AZ711" s="117">
        <v>0</v>
      </c>
      <c r="BA711" s="117">
        <v>0</v>
      </c>
      <c r="BB711" s="117">
        <v>0</v>
      </c>
      <c r="BC711" s="117">
        <v>0</v>
      </c>
      <c r="BD711" s="117">
        <v>0</v>
      </c>
      <c r="BE711" s="117">
        <v>0</v>
      </c>
      <c r="BF711" s="117">
        <v>0</v>
      </c>
      <c r="BG711" s="117">
        <v>0</v>
      </c>
      <c r="BH711" s="117">
        <v>0</v>
      </c>
      <c r="BI711" s="117">
        <v>0</v>
      </c>
      <c r="BJ711" s="117">
        <v>0</v>
      </c>
      <c r="BK711" s="117">
        <v>0</v>
      </c>
      <c r="BL711" s="120" t="s">
        <v>4490</v>
      </c>
      <c r="BM711" s="98">
        <v>0</v>
      </c>
      <c r="BN711" s="79">
        <v>0</v>
      </c>
      <c r="BO711" s="241">
        <v>0.5</v>
      </c>
      <c r="BP711" s="133">
        <v>0.5</v>
      </c>
      <c r="BQ711" s="133">
        <v>0.5</v>
      </c>
      <c r="BR711" s="133">
        <v>0.5</v>
      </c>
      <c r="BS711" s="238">
        <v>0</v>
      </c>
      <c r="BT711" s="79">
        <v>0</v>
      </c>
      <c r="BU711" s="79">
        <v>0</v>
      </c>
      <c r="BV711" s="79">
        <v>0</v>
      </c>
      <c r="BW711" s="79">
        <v>0</v>
      </c>
      <c r="BX711" s="79">
        <v>0</v>
      </c>
      <c r="BY711" s="79">
        <v>0</v>
      </c>
      <c r="BZ711" s="79">
        <v>0</v>
      </c>
      <c r="CA711" s="79">
        <v>0</v>
      </c>
      <c r="CB711" s="79">
        <v>0</v>
      </c>
      <c r="CC711" s="79">
        <v>0</v>
      </c>
      <c r="CD711" s="79">
        <v>0</v>
      </c>
      <c r="CE711" s="79">
        <v>0</v>
      </c>
      <c r="CF711" s="79">
        <v>0</v>
      </c>
      <c r="CG711" s="79">
        <v>0</v>
      </c>
      <c r="CH711" s="79">
        <v>0</v>
      </c>
      <c r="CI711" s="81">
        <f t="shared" si="62"/>
        <v>2</v>
      </c>
      <c r="CJ711" s="260">
        <f t="shared" si="65"/>
        <v>2</v>
      </c>
      <c r="CK711" s="260">
        <f t="shared" si="63"/>
        <v>2</v>
      </c>
      <c r="CL711" s="260">
        <f t="shared" si="64"/>
        <v>2</v>
      </c>
      <c r="CM711" s="83">
        <v>9</v>
      </c>
      <c r="CN711" s="254" t="s">
        <v>4965</v>
      </c>
      <c r="CO711" s="180" t="s">
        <v>1939</v>
      </c>
      <c r="CP711" s="258" t="s">
        <v>4965</v>
      </c>
      <c r="CQ711" s="86" t="s">
        <v>4965</v>
      </c>
      <c r="CR711" s="87" t="s">
        <v>1938</v>
      </c>
      <c r="CS711" s="85" t="s">
        <v>4965</v>
      </c>
      <c r="CT711" s="85" t="s">
        <v>4965</v>
      </c>
      <c r="CU711" s="86"/>
    </row>
    <row r="712" spans="1:99" s="363" customFormat="1" ht="12" customHeight="1" x14ac:dyDescent="0.2">
      <c r="A712" s="31" t="s">
        <v>1460</v>
      </c>
      <c r="B712" s="114" t="s">
        <v>48</v>
      </c>
      <c r="C712" s="114" t="s">
        <v>1432</v>
      </c>
      <c r="D712" s="114" t="s">
        <v>1432</v>
      </c>
      <c r="E712" s="117" t="s">
        <v>1432</v>
      </c>
      <c r="F712" s="114" t="s">
        <v>49</v>
      </c>
      <c r="G712" s="114" t="s">
        <v>195</v>
      </c>
      <c r="H712" s="114" t="s">
        <v>3875</v>
      </c>
      <c r="I712" s="114" t="s">
        <v>50</v>
      </c>
      <c r="J712" s="114">
        <v>528800</v>
      </c>
      <c r="K712" s="114">
        <v>173171</v>
      </c>
      <c r="L712" s="177" t="s">
        <v>3076</v>
      </c>
      <c r="M712" s="99" t="s">
        <v>1432</v>
      </c>
      <c r="N712" s="99" t="s">
        <v>1432</v>
      </c>
      <c r="O712" s="114">
        <v>0</v>
      </c>
      <c r="P712" s="114">
        <v>2</v>
      </c>
      <c r="Q712" s="115">
        <v>2</v>
      </c>
      <c r="R712" s="114" t="s">
        <v>51</v>
      </c>
      <c r="S712" s="114" t="s">
        <v>1438</v>
      </c>
      <c r="T712" s="99" t="s">
        <v>3198</v>
      </c>
      <c r="U712" s="116">
        <v>41684</v>
      </c>
      <c r="V712" s="114" t="s">
        <v>1439</v>
      </c>
      <c r="W712" s="99" t="s">
        <v>1432</v>
      </c>
      <c r="X712" s="114" t="s">
        <v>1442</v>
      </c>
      <c r="Y712" s="114" t="s">
        <v>1443</v>
      </c>
      <c r="Z712" s="114" t="s">
        <v>1444</v>
      </c>
      <c r="AA712" s="114" t="s">
        <v>2713</v>
      </c>
      <c r="AB712" s="387">
        <v>1.2E-2</v>
      </c>
      <c r="AC712" s="111" t="s">
        <v>1432</v>
      </c>
      <c r="AD712" s="112" t="s">
        <v>1432</v>
      </c>
      <c r="AE712" s="157" t="s">
        <v>3063</v>
      </c>
      <c r="AF712" s="117" t="s">
        <v>1445</v>
      </c>
      <c r="AG712" s="117">
        <v>0</v>
      </c>
      <c r="AH712" s="117">
        <v>0</v>
      </c>
      <c r="AI712" s="117">
        <v>0</v>
      </c>
      <c r="AJ712" s="117">
        <v>0</v>
      </c>
      <c r="AK712" s="117">
        <v>2</v>
      </c>
      <c r="AL712" s="117">
        <v>0</v>
      </c>
      <c r="AM712" s="117">
        <v>0</v>
      </c>
      <c r="AN712" s="117">
        <v>0</v>
      </c>
      <c r="AO712" s="117">
        <v>0</v>
      </c>
      <c r="AP712" s="117">
        <v>0</v>
      </c>
      <c r="AQ712" s="117">
        <v>0</v>
      </c>
      <c r="AR712" s="117">
        <v>2</v>
      </c>
      <c r="AS712" s="117">
        <v>0</v>
      </c>
      <c r="AT712" s="117">
        <v>0</v>
      </c>
      <c r="AU712" s="117">
        <v>0</v>
      </c>
      <c r="AV712" s="117">
        <v>0</v>
      </c>
      <c r="AW712" s="117">
        <v>0</v>
      </c>
      <c r="AX712" s="117">
        <v>0</v>
      </c>
      <c r="AY712" s="117">
        <v>0</v>
      </c>
      <c r="AZ712" s="117">
        <v>0</v>
      </c>
      <c r="BA712" s="117">
        <v>0</v>
      </c>
      <c r="BB712" s="117">
        <v>0</v>
      </c>
      <c r="BC712" s="117">
        <v>0</v>
      </c>
      <c r="BD712" s="117">
        <v>0</v>
      </c>
      <c r="BE712" s="117">
        <v>0</v>
      </c>
      <c r="BF712" s="117">
        <v>0</v>
      </c>
      <c r="BG712" s="117">
        <v>0</v>
      </c>
      <c r="BH712" s="117">
        <v>0</v>
      </c>
      <c r="BI712" s="117">
        <v>0</v>
      </c>
      <c r="BJ712" s="117">
        <v>0</v>
      </c>
      <c r="BK712" s="117">
        <v>0</v>
      </c>
      <c r="BL712" s="120" t="s">
        <v>4490</v>
      </c>
      <c r="BM712" s="98">
        <v>0</v>
      </c>
      <c r="BN712" s="79">
        <v>0</v>
      </c>
      <c r="BO712" s="241">
        <v>0.4</v>
      </c>
      <c r="BP712" s="133">
        <v>0.4</v>
      </c>
      <c r="BQ712" s="133">
        <v>0.4</v>
      </c>
      <c r="BR712" s="133">
        <v>0.4</v>
      </c>
      <c r="BS712" s="243">
        <v>0.4</v>
      </c>
      <c r="BT712" s="79">
        <v>0</v>
      </c>
      <c r="BU712" s="79">
        <v>0</v>
      </c>
      <c r="BV712" s="79">
        <v>0</v>
      </c>
      <c r="BW712" s="79">
        <v>0</v>
      </c>
      <c r="BX712" s="79">
        <v>0</v>
      </c>
      <c r="BY712" s="79">
        <v>0</v>
      </c>
      <c r="BZ712" s="79">
        <v>0</v>
      </c>
      <c r="CA712" s="79">
        <v>0</v>
      </c>
      <c r="CB712" s="79">
        <v>0</v>
      </c>
      <c r="CC712" s="79">
        <v>0</v>
      </c>
      <c r="CD712" s="79">
        <v>0</v>
      </c>
      <c r="CE712" s="79">
        <v>0</v>
      </c>
      <c r="CF712" s="79">
        <v>0</v>
      </c>
      <c r="CG712" s="79">
        <v>0</v>
      </c>
      <c r="CH712" s="79">
        <v>0</v>
      </c>
      <c r="CI712" s="81">
        <f t="shared" si="62"/>
        <v>2</v>
      </c>
      <c r="CJ712" s="260">
        <f t="shared" si="65"/>
        <v>2</v>
      </c>
      <c r="CK712" s="260">
        <f t="shared" si="63"/>
        <v>2</v>
      </c>
      <c r="CL712" s="260">
        <f t="shared" si="64"/>
        <v>2</v>
      </c>
      <c r="CM712" s="83">
        <v>4</v>
      </c>
      <c r="CN712" s="254" t="s">
        <v>4965</v>
      </c>
      <c r="CO712" s="140" t="s">
        <v>4965</v>
      </c>
      <c r="CP712" s="258" t="s">
        <v>4965</v>
      </c>
      <c r="CQ712" s="86" t="s">
        <v>4965</v>
      </c>
      <c r="CR712" s="85" t="s">
        <v>4965</v>
      </c>
      <c r="CS712" s="85" t="s">
        <v>4965</v>
      </c>
      <c r="CT712" s="85" t="s">
        <v>4965</v>
      </c>
      <c r="CU712" s="86"/>
    </row>
    <row r="713" spans="1:99" s="363" customFormat="1" ht="12" customHeight="1" x14ac:dyDescent="0.2">
      <c r="A713" s="31" t="s">
        <v>1460</v>
      </c>
      <c r="B713" s="114" t="s">
        <v>52</v>
      </c>
      <c r="C713" s="114" t="s">
        <v>1432</v>
      </c>
      <c r="D713" s="114" t="s">
        <v>1432</v>
      </c>
      <c r="E713" s="117" t="s">
        <v>53</v>
      </c>
      <c r="F713" s="114" t="s">
        <v>1432</v>
      </c>
      <c r="G713" s="114" t="s">
        <v>1150</v>
      </c>
      <c r="H713" s="114" t="s">
        <v>2717</v>
      </c>
      <c r="I713" s="114" t="s">
        <v>54</v>
      </c>
      <c r="J713" s="114">
        <v>526888</v>
      </c>
      <c r="K713" s="114">
        <v>175093</v>
      </c>
      <c r="L713" s="177" t="s">
        <v>3080</v>
      </c>
      <c r="M713" s="99" t="s">
        <v>1432</v>
      </c>
      <c r="N713" s="99" t="s">
        <v>1432</v>
      </c>
      <c r="O713" s="114">
        <v>0</v>
      </c>
      <c r="P713" s="114">
        <v>3</v>
      </c>
      <c r="Q713" s="115">
        <v>3</v>
      </c>
      <c r="R713" s="114" t="s">
        <v>1213</v>
      </c>
      <c r="S713" s="114" t="s">
        <v>1438</v>
      </c>
      <c r="T713" s="99" t="s">
        <v>757</v>
      </c>
      <c r="U713" s="116">
        <v>41557</v>
      </c>
      <c r="V713" s="114" t="s">
        <v>1439</v>
      </c>
      <c r="W713" s="99" t="s">
        <v>1432</v>
      </c>
      <c r="X713" s="114" t="s">
        <v>1442</v>
      </c>
      <c r="Y713" s="114" t="s">
        <v>1443</v>
      </c>
      <c r="Z713" s="114" t="s">
        <v>1444</v>
      </c>
      <c r="AA713" s="114" t="s">
        <v>2713</v>
      </c>
      <c r="AB713" s="387">
        <v>1.4E-2</v>
      </c>
      <c r="AC713" s="111" t="s">
        <v>1432</v>
      </c>
      <c r="AD713" s="112" t="s">
        <v>1432</v>
      </c>
      <c r="AE713" s="157" t="s">
        <v>3063</v>
      </c>
      <c r="AF713" s="117" t="s">
        <v>1445</v>
      </c>
      <c r="AG713" s="117">
        <v>0</v>
      </c>
      <c r="AH713" s="117">
        <v>0</v>
      </c>
      <c r="AI713" s="117">
        <v>0</v>
      </c>
      <c r="AJ713" s="117">
        <v>0</v>
      </c>
      <c r="AK713" s="117">
        <v>0</v>
      </c>
      <c r="AL713" s="117">
        <v>0</v>
      </c>
      <c r="AM713" s="117">
        <v>3</v>
      </c>
      <c r="AN713" s="117">
        <v>0</v>
      </c>
      <c r="AO713" s="117">
        <v>0</v>
      </c>
      <c r="AP713" s="117">
        <v>0</v>
      </c>
      <c r="AQ713" s="117">
        <v>0</v>
      </c>
      <c r="AR713" s="117">
        <v>0</v>
      </c>
      <c r="AS713" s="117">
        <v>0</v>
      </c>
      <c r="AT713" s="117">
        <v>3</v>
      </c>
      <c r="AU713" s="117">
        <v>0</v>
      </c>
      <c r="AV713" s="117">
        <v>0</v>
      </c>
      <c r="AW713" s="117">
        <v>0</v>
      </c>
      <c r="AX713" s="117">
        <v>0</v>
      </c>
      <c r="AY713" s="117">
        <v>0</v>
      </c>
      <c r="AZ713" s="117">
        <v>0</v>
      </c>
      <c r="BA713" s="117">
        <v>0</v>
      </c>
      <c r="BB713" s="117">
        <v>0</v>
      </c>
      <c r="BC713" s="117">
        <v>0</v>
      </c>
      <c r="BD713" s="117">
        <v>0</v>
      </c>
      <c r="BE713" s="117">
        <v>0</v>
      </c>
      <c r="BF713" s="117">
        <v>0</v>
      </c>
      <c r="BG713" s="117">
        <v>0</v>
      </c>
      <c r="BH713" s="117">
        <v>0</v>
      </c>
      <c r="BI713" s="117">
        <v>0</v>
      </c>
      <c r="BJ713" s="117">
        <v>0</v>
      </c>
      <c r="BK713" s="117">
        <v>0</v>
      </c>
      <c r="BL713" s="120" t="s">
        <v>4490</v>
      </c>
      <c r="BM713" s="98">
        <v>0</v>
      </c>
      <c r="BN713" s="79">
        <v>0</v>
      </c>
      <c r="BO713" s="241">
        <v>0.75</v>
      </c>
      <c r="BP713" s="133">
        <v>0.75</v>
      </c>
      <c r="BQ713" s="133">
        <v>0.75</v>
      </c>
      <c r="BR713" s="133">
        <v>0.75</v>
      </c>
      <c r="BS713" s="238">
        <v>0</v>
      </c>
      <c r="BT713" s="79">
        <v>0</v>
      </c>
      <c r="BU713" s="79">
        <v>0</v>
      </c>
      <c r="BV713" s="79">
        <v>0</v>
      </c>
      <c r="BW713" s="79">
        <v>0</v>
      </c>
      <c r="BX713" s="79">
        <v>0</v>
      </c>
      <c r="BY713" s="79">
        <v>0</v>
      </c>
      <c r="BZ713" s="79">
        <v>0</v>
      </c>
      <c r="CA713" s="79">
        <v>0</v>
      </c>
      <c r="CB713" s="79">
        <v>0</v>
      </c>
      <c r="CC713" s="79">
        <v>0</v>
      </c>
      <c r="CD713" s="79">
        <v>0</v>
      </c>
      <c r="CE713" s="79">
        <v>0</v>
      </c>
      <c r="CF713" s="79">
        <v>0</v>
      </c>
      <c r="CG713" s="79">
        <v>0</v>
      </c>
      <c r="CH713" s="79">
        <v>0</v>
      </c>
      <c r="CI713" s="81">
        <f t="shared" si="62"/>
        <v>3</v>
      </c>
      <c r="CJ713" s="260">
        <f t="shared" si="65"/>
        <v>3</v>
      </c>
      <c r="CK713" s="260">
        <f t="shared" si="63"/>
        <v>3</v>
      </c>
      <c r="CL713" s="260">
        <f t="shared" si="64"/>
        <v>3</v>
      </c>
      <c r="CM713" s="83">
        <v>4</v>
      </c>
      <c r="CN713" s="254" t="s">
        <v>4965</v>
      </c>
      <c r="CO713" s="140" t="s">
        <v>4965</v>
      </c>
      <c r="CP713" s="258" t="s">
        <v>4965</v>
      </c>
      <c r="CQ713" s="86" t="s">
        <v>4965</v>
      </c>
      <c r="CR713" s="85" t="s">
        <v>4965</v>
      </c>
      <c r="CS713" s="85" t="s">
        <v>4965</v>
      </c>
      <c r="CT713" s="85" t="s">
        <v>4965</v>
      </c>
      <c r="CU713" s="86"/>
    </row>
    <row r="714" spans="1:99" s="363" customFormat="1" ht="12" customHeight="1" x14ac:dyDescent="0.2">
      <c r="A714" s="31" t="s">
        <v>1460</v>
      </c>
      <c r="B714" s="114" t="s">
        <v>1214</v>
      </c>
      <c r="C714" s="114" t="s">
        <v>1432</v>
      </c>
      <c r="D714" s="114" t="s">
        <v>1432</v>
      </c>
      <c r="E714" s="117" t="s">
        <v>1432</v>
      </c>
      <c r="F714" s="114" t="s">
        <v>1215</v>
      </c>
      <c r="G714" s="114" t="s">
        <v>1216</v>
      </c>
      <c r="H714" s="114" t="s">
        <v>3875</v>
      </c>
      <c r="I714" s="114" t="s">
        <v>1217</v>
      </c>
      <c r="J714" s="114">
        <v>528139</v>
      </c>
      <c r="K714" s="114">
        <v>173142</v>
      </c>
      <c r="L714" s="177" t="s">
        <v>3083</v>
      </c>
      <c r="M714" s="99" t="s">
        <v>1432</v>
      </c>
      <c r="N714" s="99" t="s">
        <v>1432</v>
      </c>
      <c r="O714" s="114">
        <v>0</v>
      </c>
      <c r="P714" s="114">
        <v>1</v>
      </c>
      <c r="Q714" s="115">
        <v>1</v>
      </c>
      <c r="R714" s="114" t="s">
        <v>791</v>
      </c>
      <c r="S714" s="114" t="s">
        <v>1438</v>
      </c>
      <c r="T714" s="99" t="s">
        <v>3624</v>
      </c>
      <c r="U714" s="116">
        <v>41772</v>
      </c>
      <c r="V714" s="114" t="s">
        <v>1439</v>
      </c>
      <c r="W714" s="99" t="s">
        <v>1432</v>
      </c>
      <c r="X714" s="114" t="s">
        <v>1442</v>
      </c>
      <c r="Y714" s="114" t="s">
        <v>2722</v>
      </c>
      <c r="Z714" s="114" t="s">
        <v>1444</v>
      </c>
      <c r="AA714" s="114" t="s">
        <v>2713</v>
      </c>
      <c r="AB714" s="387">
        <v>7.0000000000000001E-3</v>
      </c>
      <c r="AC714" s="111" t="s">
        <v>1432</v>
      </c>
      <c r="AD714" s="112" t="s">
        <v>1432</v>
      </c>
      <c r="AE714" s="157" t="s">
        <v>3063</v>
      </c>
      <c r="AF714" s="117" t="s">
        <v>1445</v>
      </c>
      <c r="AG714" s="118"/>
      <c r="AH714" s="117">
        <v>0</v>
      </c>
      <c r="AI714" s="117">
        <v>0</v>
      </c>
      <c r="AJ714" s="117">
        <v>1</v>
      </c>
      <c r="AK714" s="117">
        <v>0</v>
      </c>
      <c r="AL714" s="117">
        <v>0</v>
      </c>
      <c r="AM714" s="117">
        <v>0</v>
      </c>
      <c r="AN714" s="117">
        <v>0</v>
      </c>
      <c r="AO714" s="117">
        <v>0</v>
      </c>
      <c r="AP714" s="117">
        <v>0</v>
      </c>
      <c r="AQ714" s="117">
        <v>1</v>
      </c>
      <c r="AR714" s="117">
        <v>0</v>
      </c>
      <c r="AS714" s="117">
        <v>0</v>
      </c>
      <c r="AT714" s="117">
        <v>0</v>
      </c>
      <c r="AU714" s="117">
        <v>0</v>
      </c>
      <c r="AV714" s="117">
        <v>0</v>
      </c>
      <c r="AW714" s="117">
        <v>0</v>
      </c>
      <c r="AX714" s="117">
        <v>0</v>
      </c>
      <c r="AY714" s="117">
        <v>0</v>
      </c>
      <c r="AZ714" s="117">
        <v>0</v>
      </c>
      <c r="BA714" s="117">
        <v>0</v>
      </c>
      <c r="BB714" s="117">
        <v>0</v>
      </c>
      <c r="BC714" s="117">
        <v>0</v>
      </c>
      <c r="BD714" s="117">
        <v>0</v>
      </c>
      <c r="BE714" s="117">
        <v>0</v>
      </c>
      <c r="BF714" s="117">
        <v>0</v>
      </c>
      <c r="BG714" s="117">
        <v>0</v>
      </c>
      <c r="BH714" s="117">
        <v>0</v>
      </c>
      <c r="BI714" s="117">
        <v>0</v>
      </c>
      <c r="BJ714" s="117">
        <v>0</v>
      </c>
      <c r="BK714" s="117">
        <v>0</v>
      </c>
      <c r="BL714" s="120" t="s">
        <v>4490</v>
      </c>
      <c r="BM714" s="98">
        <v>0</v>
      </c>
      <c r="BN714" s="79">
        <v>0</v>
      </c>
      <c r="BO714" s="241">
        <v>0.25</v>
      </c>
      <c r="BP714" s="133">
        <v>0.25</v>
      </c>
      <c r="BQ714" s="133">
        <v>0.25</v>
      </c>
      <c r="BR714" s="133">
        <v>0.25</v>
      </c>
      <c r="BS714" s="238">
        <v>0</v>
      </c>
      <c r="BT714" s="79">
        <v>0</v>
      </c>
      <c r="BU714" s="79">
        <v>0</v>
      </c>
      <c r="BV714" s="79">
        <v>0</v>
      </c>
      <c r="BW714" s="79">
        <v>0</v>
      </c>
      <c r="BX714" s="79">
        <v>0</v>
      </c>
      <c r="BY714" s="79">
        <v>0</v>
      </c>
      <c r="BZ714" s="79">
        <v>0</v>
      </c>
      <c r="CA714" s="79">
        <v>0</v>
      </c>
      <c r="CB714" s="79">
        <v>0</v>
      </c>
      <c r="CC714" s="79">
        <v>0</v>
      </c>
      <c r="CD714" s="79">
        <v>0</v>
      </c>
      <c r="CE714" s="79">
        <v>0</v>
      </c>
      <c r="CF714" s="79">
        <v>0</v>
      </c>
      <c r="CG714" s="79">
        <v>0</v>
      </c>
      <c r="CH714" s="79">
        <v>0</v>
      </c>
      <c r="CI714" s="81">
        <f t="shared" ref="CI714:CI777" si="66">SUBTOTAL(9,BN714:CH714)</f>
        <v>1</v>
      </c>
      <c r="CJ714" s="260">
        <f t="shared" si="65"/>
        <v>1</v>
      </c>
      <c r="CK714" s="260">
        <f t="shared" si="63"/>
        <v>1</v>
      </c>
      <c r="CL714" s="260">
        <f t="shared" si="64"/>
        <v>1</v>
      </c>
      <c r="CM714" s="83">
        <v>9</v>
      </c>
      <c r="CN714" s="254" t="s">
        <v>4965</v>
      </c>
      <c r="CO714" s="140" t="s">
        <v>4965</v>
      </c>
      <c r="CP714" s="258" t="s">
        <v>4965</v>
      </c>
      <c r="CQ714" s="86" t="s">
        <v>4965</v>
      </c>
      <c r="CR714" s="85" t="s">
        <v>4965</v>
      </c>
      <c r="CS714" s="85" t="s">
        <v>4965</v>
      </c>
      <c r="CT714" s="85" t="s">
        <v>4965</v>
      </c>
      <c r="CU714" s="86"/>
    </row>
    <row r="715" spans="1:99" s="363" customFormat="1" ht="12" customHeight="1" x14ac:dyDescent="0.2">
      <c r="A715" s="31" t="s">
        <v>1460</v>
      </c>
      <c r="B715" s="114" t="s">
        <v>792</v>
      </c>
      <c r="C715" s="114" t="s">
        <v>1432</v>
      </c>
      <c r="D715" s="114" t="s">
        <v>1432</v>
      </c>
      <c r="E715" s="117" t="s">
        <v>793</v>
      </c>
      <c r="F715" s="114" t="s">
        <v>1432</v>
      </c>
      <c r="G715" s="114" t="s">
        <v>1480</v>
      </c>
      <c r="H715" s="114" t="s">
        <v>3299</v>
      </c>
      <c r="I715" s="114" t="s">
        <v>794</v>
      </c>
      <c r="J715" s="114">
        <v>529009</v>
      </c>
      <c r="K715" s="114">
        <v>177160</v>
      </c>
      <c r="L715" s="177" t="s">
        <v>3066</v>
      </c>
      <c r="M715" s="99" t="s">
        <v>1432</v>
      </c>
      <c r="N715" s="99" t="s">
        <v>1432</v>
      </c>
      <c r="O715" s="114">
        <v>0</v>
      </c>
      <c r="P715" s="114">
        <v>12</v>
      </c>
      <c r="Q715" s="115">
        <v>12</v>
      </c>
      <c r="R715" s="114" t="s">
        <v>795</v>
      </c>
      <c r="S715" s="114" t="s">
        <v>1438</v>
      </c>
      <c r="T715" s="99" t="s">
        <v>4590</v>
      </c>
      <c r="U715" s="116">
        <v>41569</v>
      </c>
      <c r="V715" s="114" t="s">
        <v>1439</v>
      </c>
      <c r="W715" s="99" t="s">
        <v>1432</v>
      </c>
      <c r="X715" s="114" t="s">
        <v>1442</v>
      </c>
      <c r="Y715" s="114" t="s">
        <v>1443</v>
      </c>
      <c r="Z715" s="114" t="s">
        <v>1443</v>
      </c>
      <c r="AA715" s="114" t="s">
        <v>1444</v>
      </c>
      <c r="AB715" s="387">
        <v>4.4999999999999998E-2</v>
      </c>
      <c r="AC715" s="111" t="s">
        <v>1432</v>
      </c>
      <c r="AD715" s="112" t="s">
        <v>1432</v>
      </c>
      <c r="AE715" s="157" t="s">
        <v>1931</v>
      </c>
      <c r="AF715" s="117" t="s">
        <v>3905</v>
      </c>
      <c r="AG715" s="118"/>
      <c r="AH715" s="117">
        <v>2</v>
      </c>
      <c r="AI715" s="117">
        <v>12</v>
      </c>
      <c r="AJ715" s="117">
        <v>0</v>
      </c>
      <c r="AK715" s="117">
        <v>5</v>
      </c>
      <c r="AL715" s="117">
        <v>6</v>
      </c>
      <c r="AM715" s="117">
        <v>1</v>
      </c>
      <c r="AN715" s="117">
        <v>0</v>
      </c>
      <c r="AO715" s="117">
        <v>0</v>
      </c>
      <c r="AP715" s="117">
        <v>0</v>
      </c>
      <c r="AQ715" s="117">
        <v>0</v>
      </c>
      <c r="AR715" s="117">
        <v>5</v>
      </c>
      <c r="AS715" s="117">
        <v>6</v>
      </c>
      <c r="AT715" s="117">
        <v>1</v>
      </c>
      <c r="AU715" s="117">
        <v>0</v>
      </c>
      <c r="AV715" s="117">
        <v>0</v>
      </c>
      <c r="AW715" s="117">
        <v>0</v>
      </c>
      <c r="AX715" s="117">
        <v>0</v>
      </c>
      <c r="AY715" s="117">
        <v>0</v>
      </c>
      <c r="AZ715" s="117">
        <v>0</v>
      </c>
      <c r="BA715" s="117">
        <v>0</v>
      </c>
      <c r="BB715" s="117">
        <v>0</v>
      </c>
      <c r="BC715" s="117">
        <v>0</v>
      </c>
      <c r="BD715" s="117">
        <v>0</v>
      </c>
      <c r="BE715" s="117">
        <v>0</v>
      </c>
      <c r="BF715" s="117">
        <v>0</v>
      </c>
      <c r="BG715" s="117">
        <v>0</v>
      </c>
      <c r="BH715" s="117">
        <v>0</v>
      </c>
      <c r="BI715" s="117">
        <v>0</v>
      </c>
      <c r="BJ715" s="117">
        <v>0</v>
      </c>
      <c r="BK715" s="117">
        <v>0</v>
      </c>
      <c r="BL715" s="120" t="s">
        <v>4968</v>
      </c>
      <c r="BM715" s="98">
        <v>0</v>
      </c>
      <c r="BN715" s="133">
        <v>12</v>
      </c>
      <c r="BO715" s="237">
        <v>0</v>
      </c>
      <c r="BP715" s="79">
        <v>0</v>
      </c>
      <c r="BQ715" s="79">
        <v>0</v>
      </c>
      <c r="BR715" s="79">
        <v>0</v>
      </c>
      <c r="BS715" s="238">
        <v>0</v>
      </c>
      <c r="BT715" s="79">
        <v>0</v>
      </c>
      <c r="BU715" s="79">
        <v>0</v>
      </c>
      <c r="BV715" s="79">
        <v>0</v>
      </c>
      <c r="BW715" s="79">
        <v>0</v>
      </c>
      <c r="BX715" s="79">
        <v>0</v>
      </c>
      <c r="BY715" s="79">
        <v>0</v>
      </c>
      <c r="BZ715" s="79">
        <v>0</v>
      </c>
      <c r="CA715" s="79">
        <v>0</v>
      </c>
      <c r="CB715" s="79">
        <v>0</v>
      </c>
      <c r="CC715" s="79">
        <v>0</v>
      </c>
      <c r="CD715" s="79">
        <v>0</v>
      </c>
      <c r="CE715" s="79">
        <v>0</v>
      </c>
      <c r="CF715" s="79">
        <v>0</v>
      </c>
      <c r="CG715" s="79">
        <v>0</v>
      </c>
      <c r="CH715" s="79">
        <v>0</v>
      </c>
      <c r="CI715" s="81">
        <f t="shared" si="66"/>
        <v>12</v>
      </c>
      <c r="CJ715" s="260">
        <f t="shared" si="65"/>
        <v>12</v>
      </c>
      <c r="CK715" s="131">
        <f t="shared" si="63"/>
        <v>0</v>
      </c>
      <c r="CL715" s="131">
        <f t="shared" si="64"/>
        <v>0</v>
      </c>
      <c r="CM715" s="83">
        <v>5</v>
      </c>
      <c r="CN715" s="254" t="s">
        <v>4965</v>
      </c>
      <c r="CO715" s="140" t="s">
        <v>4965</v>
      </c>
      <c r="CP715" s="126" t="s">
        <v>1938</v>
      </c>
      <c r="CQ715" s="86" t="s">
        <v>4965</v>
      </c>
      <c r="CR715" s="85" t="s">
        <v>4965</v>
      </c>
      <c r="CS715" s="85" t="s">
        <v>4965</v>
      </c>
      <c r="CT715" s="85" t="s">
        <v>4965</v>
      </c>
      <c r="CU715" s="86"/>
    </row>
    <row r="716" spans="1:99" s="363" customFormat="1" ht="12" customHeight="1" x14ac:dyDescent="0.2">
      <c r="A716" s="31" t="s">
        <v>1460</v>
      </c>
      <c r="B716" s="114" t="s">
        <v>796</v>
      </c>
      <c r="C716" s="114" t="s">
        <v>1432</v>
      </c>
      <c r="D716" s="114" t="s">
        <v>1432</v>
      </c>
      <c r="E716" s="117" t="s">
        <v>1432</v>
      </c>
      <c r="F716" s="114" t="s">
        <v>4868</v>
      </c>
      <c r="G716" s="114" t="s">
        <v>615</v>
      </c>
      <c r="H716" s="114" t="s">
        <v>1435</v>
      </c>
      <c r="I716" s="114" t="s">
        <v>1408</v>
      </c>
      <c r="J716" s="114">
        <v>528146</v>
      </c>
      <c r="K716" s="114">
        <v>172290</v>
      </c>
      <c r="L716" s="177" t="s">
        <v>3077</v>
      </c>
      <c r="M716" s="99" t="s">
        <v>1432</v>
      </c>
      <c r="N716" s="99" t="s">
        <v>1432</v>
      </c>
      <c r="O716" s="114">
        <v>0</v>
      </c>
      <c r="P716" s="114">
        <v>2</v>
      </c>
      <c r="Q716" s="115">
        <v>2</v>
      </c>
      <c r="R716" s="114" t="s">
        <v>797</v>
      </c>
      <c r="S716" s="114" t="s">
        <v>1438</v>
      </c>
      <c r="T716" s="99" t="s">
        <v>3181</v>
      </c>
      <c r="U716" s="116">
        <v>41585</v>
      </c>
      <c r="V716" s="114" t="s">
        <v>1439</v>
      </c>
      <c r="W716" s="99" t="s">
        <v>1432</v>
      </c>
      <c r="X716" s="114" t="s">
        <v>1442</v>
      </c>
      <c r="Y716" s="114" t="s">
        <v>1453</v>
      </c>
      <c r="Z716" s="114" t="s">
        <v>1444</v>
      </c>
      <c r="AA716" s="114" t="s">
        <v>2723</v>
      </c>
      <c r="AB716" s="387">
        <v>6.0000000000000001E-3</v>
      </c>
      <c r="AC716" s="111" t="s">
        <v>1432</v>
      </c>
      <c r="AD716" s="112" t="s">
        <v>1432</v>
      </c>
      <c r="AE716" s="157" t="s">
        <v>3063</v>
      </c>
      <c r="AF716" s="117" t="s">
        <v>1445</v>
      </c>
      <c r="AG716" s="117">
        <v>0</v>
      </c>
      <c r="AH716" s="117">
        <v>0</v>
      </c>
      <c r="AI716" s="117">
        <v>0</v>
      </c>
      <c r="AJ716" s="117">
        <v>0</v>
      </c>
      <c r="AK716" s="117">
        <v>2</v>
      </c>
      <c r="AL716" s="117">
        <v>0</v>
      </c>
      <c r="AM716" s="117">
        <v>0</v>
      </c>
      <c r="AN716" s="117">
        <v>0</v>
      </c>
      <c r="AO716" s="117">
        <v>0</v>
      </c>
      <c r="AP716" s="117">
        <v>0</v>
      </c>
      <c r="AQ716" s="117">
        <v>0</v>
      </c>
      <c r="AR716" s="117">
        <v>2</v>
      </c>
      <c r="AS716" s="117">
        <v>0</v>
      </c>
      <c r="AT716" s="117">
        <v>0</v>
      </c>
      <c r="AU716" s="117">
        <v>0</v>
      </c>
      <c r="AV716" s="117">
        <v>0</v>
      </c>
      <c r="AW716" s="117">
        <v>0</v>
      </c>
      <c r="AX716" s="117">
        <v>0</v>
      </c>
      <c r="AY716" s="117">
        <v>0</v>
      </c>
      <c r="AZ716" s="117">
        <v>0</v>
      </c>
      <c r="BA716" s="117">
        <v>0</v>
      </c>
      <c r="BB716" s="117">
        <v>0</v>
      </c>
      <c r="BC716" s="117">
        <v>0</v>
      </c>
      <c r="BD716" s="117">
        <v>0</v>
      </c>
      <c r="BE716" s="117">
        <v>0</v>
      </c>
      <c r="BF716" s="117">
        <v>0</v>
      </c>
      <c r="BG716" s="117">
        <v>0</v>
      </c>
      <c r="BH716" s="117">
        <v>0</v>
      </c>
      <c r="BI716" s="117">
        <v>0</v>
      </c>
      <c r="BJ716" s="117">
        <v>0</v>
      </c>
      <c r="BK716" s="117">
        <v>0</v>
      </c>
      <c r="BL716" s="120" t="s">
        <v>4490</v>
      </c>
      <c r="BM716" s="98">
        <v>0</v>
      </c>
      <c r="BN716" s="79">
        <v>0</v>
      </c>
      <c r="BO716" s="241">
        <v>0.5</v>
      </c>
      <c r="BP716" s="133">
        <v>0.5</v>
      </c>
      <c r="BQ716" s="133">
        <v>0.5</v>
      </c>
      <c r="BR716" s="133">
        <v>0.5</v>
      </c>
      <c r="BS716" s="238">
        <v>0</v>
      </c>
      <c r="BT716" s="79">
        <v>0</v>
      </c>
      <c r="BU716" s="79">
        <v>0</v>
      </c>
      <c r="BV716" s="79">
        <v>0</v>
      </c>
      <c r="BW716" s="79">
        <v>0</v>
      </c>
      <c r="BX716" s="79">
        <v>0</v>
      </c>
      <c r="BY716" s="79">
        <v>0</v>
      </c>
      <c r="BZ716" s="79">
        <v>0</v>
      </c>
      <c r="CA716" s="79">
        <v>0</v>
      </c>
      <c r="CB716" s="79">
        <v>0</v>
      </c>
      <c r="CC716" s="79">
        <v>0</v>
      </c>
      <c r="CD716" s="79">
        <v>0</v>
      </c>
      <c r="CE716" s="79">
        <v>0</v>
      </c>
      <c r="CF716" s="79">
        <v>0</v>
      </c>
      <c r="CG716" s="79">
        <v>0</v>
      </c>
      <c r="CH716" s="79">
        <v>0</v>
      </c>
      <c r="CI716" s="81">
        <f t="shared" si="66"/>
        <v>2</v>
      </c>
      <c r="CJ716" s="260">
        <f t="shared" si="65"/>
        <v>2</v>
      </c>
      <c r="CK716" s="260">
        <f t="shared" si="63"/>
        <v>2</v>
      </c>
      <c r="CL716" s="260">
        <f t="shared" si="64"/>
        <v>2</v>
      </c>
      <c r="CM716" s="83">
        <v>9</v>
      </c>
      <c r="CN716" s="254" t="s">
        <v>4965</v>
      </c>
      <c r="CO716" s="140" t="s">
        <v>4965</v>
      </c>
      <c r="CP716" s="258" t="s">
        <v>4965</v>
      </c>
      <c r="CQ716" s="86" t="s">
        <v>4965</v>
      </c>
      <c r="CR716" s="85" t="s">
        <v>4965</v>
      </c>
      <c r="CS716" s="85" t="s">
        <v>4965</v>
      </c>
      <c r="CT716" s="85" t="s">
        <v>4965</v>
      </c>
      <c r="CU716" s="86"/>
    </row>
    <row r="717" spans="1:99" s="363" customFormat="1" ht="12" customHeight="1" x14ac:dyDescent="0.2">
      <c r="A717" s="31" t="s">
        <v>1460</v>
      </c>
      <c r="B717" s="114" t="s">
        <v>799</v>
      </c>
      <c r="C717" s="114" t="s">
        <v>1432</v>
      </c>
      <c r="D717" s="114" t="s">
        <v>1432</v>
      </c>
      <c r="E717" s="117" t="s">
        <v>1432</v>
      </c>
      <c r="F717" s="114" t="s">
        <v>1738</v>
      </c>
      <c r="G717" s="114" t="s">
        <v>727</v>
      </c>
      <c r="H717" s="114" t="s">
        <v>3875</v>
      </c>
      <c r="I717" s="114" t="s">
        <v>728</v>
      </c>
      <c r="J717" s="114">
        <v>528501</v>
      </c>
      <c r="K717" s="114">
        <v>173751</v>
      </c>
      <c r="L717" s="177" t="s">
        <v>3076</v>
      </c>
      <c r="M717" s="99" t="s">
        <v>1432</v>
      </c>
      <c r="N717" s="99" t="s">
        <v>1432</v>
      </c>
      <c r="O717" s="114">
        <v>0</v>
      </c>
      <c r="P717" s="114">
        <v>1</v>
      </c>
      <c r="Q717" s="115">
        <v>1</v>
      </c>
      <c r="R717" s="114" t="s">
        <v>729</v>
      </c>
      <c r="S717" s="114" t="s">
        <v>1389</v>
      </c>
      <c r="T717" s="99" t="s">
        <v>2527</v>
      </c>
      <c r="U717" s="116">
        <v>41555</v>
      </c>
      <c r="V717" s="114" t="s">
        <v>1439</v>
      </c>
      <c r="W717" s="99" t="s">
        <v>1432</v>
      </c>
      <c r="X717" s="114" t="s">
        <v>1442</v>
      </c>
      <c r="Y717" s="114" t="s">
        <v>3893</v>
      </c>
      <c r="Z717" s="114" t="s">
        <v>1444</v>
      </c>
      <c r="AA717" s="114" t="s">
        <v>4720</v>
      </c>
      <c r="AB717" s="387">
        <v>3.0000000000000001E-3</v>
      </c>
      <c r="AC717" s="111" t="s">
        <v>1432</v>
      </c>
      <c r="AD717" s="112" t="s">
        <v>1432</v>
      </c>
      <c r="AE717" s="157" t="s">
        <v>3063</v>
      </c>
      <c r="AF717" s="117" t="s">
        <v>1445</v>
      </c>
      <c r="AG717" s="117">
        <v>0</v>
      </c>
      <c r="AH717" s="117">
        <v>0</v>
      </c>
      <c r="AI717" s="117">
        <v>0</v>
      </c>
      <c r="AJ717" s="117">
        <v>1</v>
      </c>
      <c r="AK717" s="117">
        <v>0</v>
      </c>
      <c r="AL717" s="117">
        <v>0</v>
      </c>
      <c r="AM717" s="117">
        <v>0</v>
      </c>
      <c r="AN717" s="117">
        <v>0</v>
      </c>
      <c r="AO717" s="117">
        <v>0</v>
      </c>
      <c r="AP717" s="117">
        <v>0</v>
      </c>
      <c r="AQ717" s="117">
        <v>1</v>
      </c>
      <c r="AR717" s="117">
        <v>0</v>
      </c>
      <c r="AS717" s="117">
        <v>0</v>
      </c>
      <c r="AT717" s="117">
        <v>0</v>
      </c>
      <c r="AU717" s="117">
        <v>0</v>
      </c>
      <c r="AV717" s="117">
        <v>0</v>
      </c>
      <c r="AW717" s="117">
        <v>0</v>
      </c>
      <c r="AX717" s="117">
        <v>0</v>
      </c>
      <c r="AY717" s="117">
        <v>0</v>
      </c>
      <c r="AZ717" s="117">
        <v>0</v>
      </c>
      <c r="BA717" s="117">
        <v>0</v>
      </c>
      <c r="BB717" s="117">
        <v>0</v>
      </c>
      <c r="BC717" s="117">
        <v>0</v>
      </c>
      <c r="BD717" s="117">
        <v>0</v>
      </c>
      <c r="BE717" s="117">
        <v>0</v>
      </c>
      <c r="BF717" s="117">
        <v>0</v>
      </c>
      <c r="BG717" s="117">
        <v>0</v>
      </c>
      <c r="BH717" s="117">
        <v>0</v>
      </c>
      <c r="BI717" s="117">
        <v>0</v>
      </c>
      <c r="BJ717" s="117">
        <v>0</v>
      </c>
      <c r="BK717" s="117">
        <v>0</v>
      </c>
      <c r="BL717" s="120" t="s">
        <v>4490</v>
      </c>
      <c r="BM717" s="98">
        <v>0</v>
      </c>
      <c r="BN717" s="79">
        <v>0</v>
      </c>
      <c r="BO717" s="241">
        <v>0.25</v>
      </c>
      <c r="BP717" s="133">
        <v>0.25</v>
      </c>
      <c r="BQ717" s="133">
        <v>0.25</v>
      </c>
      <c r="BR717" s="133">
        <v>0.25</v>
      </c>
      <c r="BS717" s="238">
        <v>0</v>
      </c>
      <c r="BT717" s="79">
        <v>0</v>
      </c>
      <c r="BU717" s="79">
        <v>0</v>
      </c>
      <c r="BV717" s="79">
        <v>0</v>
      </c>
      <c r="BW717" s="79">
        <v>0</v>
      </c>
      <c r="BX717" s="79">
        <v>0</v>
      </c>
      <c r="BY717" s="79">
        <v>0</v>
      </c>
      <c r="BZ717" s="79">
        <v>0</v>
      </c>
      <c r="CA717" s="79">
        <v>0</v>
      </c>
      <c r="CB717" s="79">
        <v>0</v>
      </c>
      <c r="CC717" s="79">
        <v>0</v>
      </c>
      <c r="CD717" s="79">
        <v>0</v>
      </c>
      <c r="CE717" s="79">
        <v>0</v>
      </c>
      <c r="CF717" s="79">
        <v>0</v>
      </c>
      <c r="CG717" s="79">
        <v>0</v>
      </c>
      <c r="CH717" s="79">
        <v>0</v>
      </c>
      <c r="CI717" s="81">
        <f t="shared" si="66"/>
        <v>1</v>
      </c>
      <c r="CJ717" s="260">
        <f t="shared" si="65"/>
        <v>1</v>
      </c>
      <c r="CK717" s="260">
        <f t="shared" si="63"/>
        <v>1</v>
      </c>
      <c r="CL717" s="260">
        <f t="shared" si="64"/>
        <v>1</v>
      </c>
      <c r="CM717" s="83">
        <v>9</v>
      </c>
      <c r="CN717" s="254" t="s">
        <v>4965</v>
      </c>
      <c r="CO717" s="140" t="s">
        <v>4965</v>
      </c>
      <c r="CP717" s="258" t="s">
        <v>4965</v>
      </c>
      <c r="CQ717" s="86" t="s">
        <v>4965</v>
      </c>
      <c r="CR717" s="85" t="s">
        <v>4965</v>
      </c>
      <c r="CS717" s="85" t="s">
        <v>4965</v>
      </c>
      <c r="CT717" s="85" t="s">
        <v>4965</v>
      </c>
      <c r="CU717" s="86"/>
    </row>
    <row r="718" spans="1:99" s="363" customFormat="1" ht="12" customHeight="1" x14ac:dyDescent="0.2">
      <c r="A718" s="31" t="s">
        <v>1460</v>
      </c>
      <c r="B718" s="114" t="s">
        <v>730</v>
      </c>
      <c r="C718" s="114" t="s">
        <v>1432</v>
      </c>
      <c r="D718" s="114" t="s">
        <v>1432</v>
      </c>
      <c r="E718" s="117" t="s">
        <v>731</v>
      </c>
      <c r="F718" s="114" t="s">
        <v>387</v>
      </c>
      <c r="G718" s="114" t="s">
        <v>3709</v>
      </c>
      <c r="H718" s="114" t="s">
        <v>1435</v>
      </c>
      <c r="I718" s="114" t="s">
        <v>2506</v>
      </c>
      <c r="J718" s="114">
        <v>528898</v>
      </c>
      <c r="K718" s="114">
        <v>172411</v>
      </c>
      <c r="L718" s="177" t="s">
        <v>3077</v>
      </c>
      <c r="M718" s="99" t="s">
        <v>1432</v>
      </c>
      <c r="N718" s="99" t="s">
        <v>1432</v>
      </c>
      <c r="O718" s="114">
        <v>2</v>
      </c>
      <c r="P718" s="114">
        <v>1</v>
      </c>
      <c r="Q718" s="115">
        <v>-1</v>
      </c>
      <c r="R718" s="114" t="s">
        <v>732</v>
      </c>
      <c r="S718" s="114" t="s">
        <v>3676</v>
      </c>
      <c r="T718" s="99" t="s">
        <v>733</v>
      </c>
      <c r="U718" s="116">
        <v>41670</v>
      </c>
      <c r="V718" s="114" t="s">
        <v>3677</v>
      </c>
      <c r="W718" s="99" t="s">
        <v>734</v>
      </c>
      <c r="X718" s="114" t="s">
        <v>1442</v>
      </c>
      <c r="Y718" s="114" t="s">
        <v>1453</v>
      </c>
      <c r="Z718" s="114" t="s">
        <v>1444</v>
      </c>
      <c r="AA718" s="114" t="s">
        <v>3714</v>
      </c>
      <c r="AB718" s="387">
        <v>5.0000000000000001E-3</v>
      </c>
      <c r="AC718" s="111" t="s">
        <v>1432</v>
      </c>
      <c r="AD718" s="112" t="s">
        <v>1432</v>
      </c>
      <c r="AE718" s="157" t="s">
        <v>3063</v>
      </c>
      <c r="AF718" s="117" t="s">
        <v>1445</v>
      </c>
      <c r="AG718" s="117">
        <v>0</v>
      </c>
      <c r="AH718" s="117">
        <v>0</v>
      </c>
      <c r="AI718" s="117">
        <v>0</v>
      </c>
      <c r="AJ718" s="117">
        <v>-2</v>
      </c>
      <c r="AK718" s="117">
        <v>1</v>
      </c>
      <c r="AL718" s="117">
        <v>0</v>
      </c>
      <c r="AM718" s="117">
        <v>0</v>
      </c>
      <c r="AN718" s="117">
        <v>0</v>
      </c>
      <c r="AO718" s="117">
        <v>0</v>
      </c>
      <c r="AP718" s="117">
        <v>0</v>
      </c>
      <c r="AQ718" s="117">
        <v>-2</v>
      </c>
      <c r="AR718" s="117">
        <v>1</v>
      </c>
      <c r="AS718" s="117">
        <v>0</v>
      </c>
      <c r="AT718" s="117">
        <v>0</v>
      </c>
      <c r="AU718" s="117">
        <v>0</v>
      </c>
      <c r="AV718" s="117">
        <v>0</v>
      </c>
      <c r="AW718" s="117">
        <v>0</v>
      </c>
      <c r="AX718" s="117">
        <v>0</v>
      </c>
      <c r="AY718" s="117">
        <v>0</v>
      </c>
      <c r="AZ718" s="117">
        <v>0</v>
      </c>
      <c r="BA718" s="117">
        <v>0</v>
      </c>
      <c r="BB718" s="117">
        <v>0</v>
      </c>
      <c r="BC718" s="117">
        <v>0</v>
      </c>
      <c r="BD718" s="117">
        <v>0</v>
      </c>
      <c r="BE718" s="117">
        <v>0</v>
      </c>
      <c r="BF718" s="117">
        <v>0</v>
      </c>
      <c r="BG718" s="117">
        <v>0</v>
      </c>
      <c r="BH718" s="117">
        <v>0</v>
      </c>
      <c r="BI718" s="117">
        <v>0</v>
      </c>
      <c r="BJ718" s="117">
        <v>0</v>
      </c>
      <c r="BK718" s="117">
        <v>0</v>
      </c>
      <c r="BL718" s="120" t="s">
        <v>4490</v>
      </c>
      <c r="BM718" s="98">
        <v>0</v>
      </c>
      <c r="BN718" s="79">
        <v>0</v>
      </c>
      <c r="BO718" s="241">
        <v>-0.25</v>
      </c>
      <c r="BP718" s="133">
        <v>-0.25</v>
      </c>
      <c r="BQ718" s="133">
        <v>-0.25</v>
      </c>
      <c r="BR718" s="133">
        <v>-0.25</v>
      </c>
      <c r="BS718" s="238">
        <v>0</v>
      </c>
      <c r="BT718" s="79">
        <v>0</v>
      </c>
      <c r="BU718" s="79">
        <v>0</v>
      </c>
      <c r="BV718" s="79">
        <v>0</v>
      </c>
      <c r="BW718" s="79">
        <v>0</v>
      </c>
      <c r="BX718" s="79">
        <v>0</v>
      </c>
      <c r="BY718" s="79">
        <v>0</v>
      </c>
      <c r="BZ718" s="79">
        <v>0</v>
      </c>
      <c r="CA718" s="79">
        <v>0</v>
      </c>
      <c r="CB718" s="79">
        <v>0</v>
      </c>
      <c r="CC718" s="79">
        <v>0</v>
      </c>
      <c r="CD718" s="79">
        <v>0</v>
      </c>
      <c r="CE718" s="79">
        <v>0</v>
      </c>
      <c r="CF718" s="79">
        <v>0</v>
      </c>
      <c r="CG718" s="79">
        <v>0</v>
      </c>
      <c r="CH718" s="79">
        <v>0</v>
      </c>
      <c r="CI718" s="81">
        <f t="shared" si="66"/>
        <v>-1</v>
      </c>
      <c r="CJ718" s="260">
        <f t="shared" si="65"/>
        <v>-1</v>
      </c>
      <c r="CK718" s="260">
        <f t="shared" si="63"/>
        <v>-1</v>
      </c>
      <c r="CL718" s="260">
        <f t="shared" si="64"/>
        <v>-1</v>
      </c>
      <c r="CM718" s="83">
        <v>9</v>
      </c>
      <c r="CN718" s="254" t="s">
        <v>4965</v>
      </c>
      <c r="CO718" s="140" t="s">
        <v>4965</v>
      </c>
      <c r="CP718" s="258" t="s">
        <v>4965</v>
      </c>
      <c r="CQ718" s="86" t="s">
        <v>4965</v>
      </c>
      <c r="CR718" s="85" t="s">
        <v>4965</v>
      </c>
      <c r="CS718" s="85" t="s">
        <v>4965</v>
      </c>
      <c r="CT718" s="85" t="s">
        <v>4965</v>
      </c>
      <c r="CU718" s="86"/>
    </row>
    <row r="719" spans="1:99" s="363" customFormat="1" ht="12" customHeight="1" x14ac:dyDescent="0.2">
      <c r="A719" s="31" t="s">
        <v>1460</v>
      </c>
      <c r="B719" s="114" t="s">
        <v>735</v>
      </c>
      <c r="C719" s="114" t="s">
        <v>1432</v>
      </c>
      <c r="D719" s="114" t="s">
        <v>1432</v>
      </c>
      <c r="E719" s="117" t="s">
        <v>1432</v>
      </c>
      <c r="F719" s="114" t="s">
        <v>2240</v>
      </c>
      <c r="G719" s="114" t="s">
        <v>2563</v>
      </c>
      <c r="H719" s="114" t="s">
        <v>1435</v>
      </c>
      <c r="I719" s="114" t="s">
        <v>2241</v>
      </c>
      <c r="J719" s="114">
        <v>527805</v>
      </c>
      <c r="K719" s="114">
        <v>171141</v>
      </c>
      <c r="L719" s="177" t="s">
        <v>3082</v>
      </c>
      <c r="M719" s="99" t="s">
        <v>1432</v>
      </c>
      <c r="N719" s="99" t="s">
        <v>1432</v>
      </c>
      <c r="O719" s="114">
        <v>0</v>
      </c>
      <c r="P719" s="114">
        <v>2</v>
      </c>
      <c r="Q719" s="115">
        <v>2</v>
      </c>
      <c r="R719" s="114" t="s">
        <v>736</v>
      </c>
      <c r="S719" s="114" t="s">
        <v>1438</v>
      </c>
      <c r="T719" s="99" t="s">
        <v>3631</v>
      </c>
      <c r="U719" s="116">
        <v>41670</v>
      </c>
      <c r="V719" s="114" t="s">
        <v>1439</v>
      </c>
      <c r="W719" s="99" t="s">
        <v>1432</v>
      </c>
      <c r="X719" s="114" t="s">
        <v>1442</v>
      </c>
      <c r="Y719" s="114" t="s">
        <v>1443</v>
      </c>
      <c r="Z719" s="114" t="s">
        <v>1444</v>
      </c>
      <c r="AA719" s="114" t="s">
        <v>2713</v>
      </c>
      <c r="AB719" s="387">
        <v>2E-3</v>
      </c>
      <c r="AC719" s="111" t="s">
        <v>1432</v>
      </c>
      <c r="AD719" s="112" t="s">
        <v>1432</v>
      </c>
      <c r="AE719" s="157" t="s">
        <v>3063</v>
      </c>
      <c r="AF719" s="117" t="s">
        <v>1445</v>
      </c>
      <c r="AG719" s="118"/>
      <c r="AH719" s="117">
        <v>0</v>
      </c>
      <c r="AI719" s="117">
        <v>0</v>
      </c>
      <c r="AJ719" s="117">
        <v>0</v>
      </c>
      <c r="AK719" s="117">
        <v>2</v>
      </c>
      <c r="AL719" s="117">
        <v>0</v>
      </c>
      <c r="AM719" s="117">
        <v>0</v>
      </c>
      <c r="AN719" s="117">
        <v>0</v>
      </c>
      <c r="AO719" s="117">
        <v>0</v>
      </c>
      <c r="AP719" s="117">
        <v>0</v>
      </c>
      <c r="AQ719" s="117">
        <v>0</v>
      </c>
      <c r="AR719" s="117">
        <v>2</v>
      </c>
      <c r="AS719" s="117">
        <v>0</v>
      </c>
      <c r="AT719" s="117">
        <v>0</v>
      </c>
      <c r="AU719" s="117">
        <v>0</v>
      </c>
      <c r="AV719" s="117">
        <v>0</v>
      </c>
      <c r="AW719" s="117">
        <v>0</v>
      </c>
      <c r="AX719" s="117">
        <v>0</v>
      </c>
      <c r="AY719" s="117">
        <v>0</v>
      </c>
      <c r="AZ719" s="117">
        <v>0</v>
      </c>
      <c r="BA719" s="117">
        <v>0</v>
      </c>
      <c r="BB719" s="117">
        <v>0</v>
      </c>
      <c r="BC719" s="117">
        <v>0</v>
      </c>
      <c r="BD719" s="117">
        <v>0</v>
      </c>
      <c r="BE719" s="117">
        <v>0</v>
      </c>
      <c r="BF719" s="117">
        <v>0</v>
      </c>
      <c r="BG719" s="117">
        <v>0</v>
      </c>
      <c r="BH719" s="117">
        <v>0</v>
      </c>
      <c r="BI719" s="117">
        <v>0</v>
      </c>
      <c r="BJ719" s="117">
        <v>0</v>
      </c>
      <c r="BK719" s="117">
        <v>0</v>
      </c>
      <c r="BL719" s="120" t="s">
        <v>4490</v>
      </c>
      <c r="BM719" s="98">
        <v>0</v>
      </c>
      <c r="BN719" s="79">
        <v>0</v>
      </c>
      <c r="BO719" s="241">
        <v>0.5</v>
      </c>
      <c r="BP719" s="133">
        <v>0.5</v>
      </c>
      <c r="BQ719" s="133">
        <v>0.5</v>
      </c>
      <c r="BR719" s="133">
        <v>0.5</v>
      </c>
      <c r="BS719" s="238">
        <v>0</v>
      </c>
      <c r="BT719" s="79">
        <v>0</v>
      </c>
      <c r="BU719" s="79">
        <v>0</v>
      </c>
      <c r="BV719" s="79">
        <v>0</v>
      </c>
      <c r="BW719" s="79">
        <v>0</v>
      </c>
      <c r="BX719" s="79">
        <v>0</v>
      </c>
      <c r="BY719" s="79">
        <v>0</v>
      </c>
      <c r="BZ719" s="79">
        <v>0</v>
      </c>
      <c r="CA719" s="79">
        <v>0</v>
      </c>
      <c r="CB719" s="79">
        <v>0</v>
      </c>
      <c r="CC719" s="79">
        <v>0</v>
      </c>
      <c r="CD719" s="79">
        <v>0</v>
      </c>
      <c r="CE719" s="79">
        <v>0</v>
      </c>
      <c r="CF719" s="79">
        <v>0</v>
      </c>
      <c r="CG719" s="79">
        <v>0</v>
      </c>
      <c r="CH719" s="79">
        <v>0</v>
      </c>
      <c r="CI719" s="81">
        <f t="shared" si="66"/>
        <v>2</v>
      </c>
      <c r="CJ719" s="260">
        <f t="shared" si="65"/>
        <v>2</v>
      </c>
      <c r="CK719" s="260">
        <f t="shared" si="63"/>
        <v>2</v>
      </c>
      <c r="CL719" s="260">
        <f t="shared" si="64"/>
        <v>2</v>
      </c>
      <c r="CM719" s="83">
        <v>4</v>
      </c>
      <c r="CN719" s="254" t="s">
        <v>4965</v>
      </c>
      <c r="CO719" s="140" t="s">
        <v>4965</v>
      </c>
      <c r="CP719" s="258" t="s">
        <v>4965</v>
      </c>
      <c r="CQ719" s="86" t="s">
        <v>4965</v>
      </c>
      <c r="CR719" s="85" t="s">
        <v>4965</v>
      </c>
      <c r="CS719" s="85" t="s">
        <v>4965</v>
      </c>
      <c r="CT719" s="85" t="s">
        <v>4965</v>
      </c>
      <c r="CU719" s="86"/>
    </row>
    <row r="720" spans="1:99" s="363" customFormat="1" ht="12" customHeight="1" x14ac:dyDescent="0.2">
      <c r="A720" s="31" t="s">
        <v>1460</v>
      </c>
      <c r="B720" s="114" t="s">
        <v>737</v>
      </c>
      <c r="C720" s="114" t="s">
        <v>1432</v>
      </c>
      <c r="D720" s="114" t="s">
        <v>1432</v>
      </c>
      <c r="E720" s="117" t="s">
        <v>1432</v>
      </c>
      <c r="F720" s="114" t="s">
        <v>1543</v>
      </c>
      <c r="G720" s="114" t="s">
        <v>3313</v>
      </c>
      <c r="H720" s="114" t="s">
        <v>1458</v>
      </c>
      <c r="I720" s="114" t="s">
        <v>738</v>
      </c>
      <c r="J720" s="114">
        <v>524254</v>
      </c>
      <c r="K720" s="114">
        <v>175445</v>
      </c>
      <c r="L720" s="177" t="s">
        <v>3088</v>
      </c>
      <c r="M720" s="99" t="s">
        <v>1432</v>
      </c>
      <c r="N720" s="99" t="s">
        <v>1432</v>
      </c>
      <c r="O720" s="114">
        <v>0</v>
      </c>
      <c r="P720" s="114">
        <v>1</v>
      </c>
      <c r="Q720" s="115">
        <v>1</v>
      </c>
      <c r="R720" s="114" t="s">
        <v>5030</v>
      </c>
      <c r="S720" s="114" t="s">
        <v>1389</v>
      </c>
      <c r="T720" s="99" t="s">
        <v>739</v>
      </c>
      <c r="U720" s="116">
        <v>41583</v>
      </c>
      <c r="V720" s="114" t="s">
        <v>1439</v>
      </c>
      <c r="W720" s="99" t="s">
        <v>1432</v>
      </c>
      <c r="X720" s="114" t="s">
        <v>1442</v>
      </c>
      <c r="Y720" s="114" t="s">
        <v>3893</v>
      </c>
      <c r="Z720" s="114" t="s">
        <v>1444</v>
      </c>
      <c r="AA720" s="114" t="s">
        <v>4720</v>
      </c>
      <c r="AB720" s="387">
        <v>8.0000000000000002E-3</v>
      </c>
      <c r="AC720" s="111" t="s">
        <v>1432</v>
      </c>
      <c r="AD720" s="112" t="s">
        <v>1432</v>
      </c>
      <c r="AE720" s="157" t="s">
        <v>3063</v>
      </c>
      <c r="AF720" s="117" t="s">
        <v>1445</v>
      </c>
      <c r="AG720" s="118"/>
      <c r="AH720" s="117">
        <v>0</v>
      </c>
      <c r="AI720" s="117">
        <v>0</v>
      </c>
      <c r="AJ720" s="117">
        <v>0</v>
      </c>
      <c r="AK720" s="117">
        <v>0</v>
      </c>
      <c r="AL720" s="117">
        <v>0</v>
      </c>
      <c r="AM720" s="117">
        <v>1</v>
      </c>
      <c r="AN720" s="117">
        <v>0</v>
      </c>
      <c r="AO720" s="117">
        <v>0</v>
      </c>
      <c r="AP720" s="117">
        <v>0</v>
      </c>
      <c r="AQ720" s="117">
        <v>0</v>
      </c>
      <c r="AR720" s="117">
        <v>0</v>
      </c>
      <c r="AS720" s="117">
        <v>0</v>
      </c>
      <c r="AT720" s="117">
        <v>1</v>
      </c>
      <c r="AU720" s="117">
        <v>0</v>
      </c>
      <c r="AV720" s="117">
        <v>0</v>
      </c>
      <c r="AW720" s="117">
        <v>0</v>
      </c>
      <c r="AX720" s="117">
        <v>0</v>
      </c>
      <c r="AY720" s="117">
        <v>0</v>
      </c>
      <c r="AZ720" s="117">
        <v>0</v>
      </c>
      <c r="BA720" s="117">
        <v>0</v>
      </c>
      <c r="BB720" s="117">
        <v>0</v>
      </c>
      <c r="BC720" s="117">
        <v>0</v>
      </c>
      <c r="BD720" s="117">
        <v>0</v>
      </c>
      <c r="BE720" s="117">
        <v>0</v>
      </c>
      <c r="BF720" s="117">
        <v>0</v>
      </c>
      <c r="BG720" s="117">
        <v>0</v>
      </c>
      <c r="BH720" s="117">
        <v>0</v>
      </c>
      <c r="BI720" s="117">
        <v>0</v>
      </c>
      <c r="BJ720" s="117">
        <v>0</v>
      </c>
      <c r="BK720" s="117">
        <v>0</v>
      </c>
      <c r="BL720" s="120" t="s">
        <v>4490</v>
      </c>
      <c r="BM720" s="98">
        <v>0</v>
      </c>
      <c r="BN720" s="79">
        <v>0</v>
      </c>
      <c r="BO720" s="241">
        <v>0.25</v>
      </c>
      <c r="BP720" s="133">
        <v>0.25</v>
      </c>
      <c r="BQ720" s="133">
        <v>0.25</v>
      </c>
      <c r="BR720" s="133">
        <v>0.25</v>
      </c>
      <c r="BS720" s="238">
        <v>0</v>
      </c>
      <c r="BT720" s="79">
        <v>0</v>
      </c>
      <c r="BU720" s="79">
        <v>0</v>
      </c>
      <c r="BV720" s="79">
        <v>0</v>
      </c>
      <c r="BW720" s="79">
        <v>0</v>
      </c>
      <c r="BX720" s="79">
        <v>0</v>
      </c>
      <c r="BY720" s="79">
        <v>0</v>
      </c>
      <c r="BZ720" s="79">
        <v>0</v>
      </c>
      <c r="CA720" s="79">
        <v>0</v>
      </c>
      <c r="CB720" s="79">
        <v>0</v>
      </c>
      <c r="CC720" s="79">
        <v>0</v>
      </c>
      <c r="CD720" s="79">
        <v>0</v>
      </c>
      <c r="CE720" s="79">
        <v>0</v>
      </c>
      <c r="CF720" s="79">
        <v>0</v>
      </c>
      <c r="CG720" s="79">
        <v>0</v>
      </c>
      <c r="CH720" s="79">
        <v>0</v>
      </c>
      <c r="CI720" s="81">
        <f t="shared" si="66"/>
        <v>1</v>
      </c>
      <c r="CJ720" s="260">
        <f t="shared" si="65"/>
        <v>1</v>
      </c>
      <c r="CK720" s="260">
        <f t="shared" si="63"/>
        <v>1</v>
      </c>
      <c r="CL720" s="260">
        <f t="shared" si="64"/>
        <v>1</v>
      </c>
      <c r="CM720" s="83">
        <v>9</v>
      </c>
      <c r="CN720" s="254" t="s">
        <v>4965</v>
      </c>
      <c r="CO720" s="140" t="s">
        <v>4965</v>
      </c>
      <c r="CP720" s="258" t="s">
        <v>4965</v>
      </c>
      <c r="CQ720" s="86" t="s">
        <v>4965</v>
      </c>
      <c r="CR720" s="85" t="s">
        <v>4965</v>
      </c>
      <c r="CS720" s="85" t="s">
        <v>4965</v>
      </c>
      <c r="CT720" s="85" t="s">
        <v>4965</v>
      </c>
      <c r="CU720" s="86"/>
    </row>
    <row r="721" spans="1:99" s="363" customFormat="1" ht="12" customHeight="1" x14ac:dyDescent="0.2">
      <c r="A721" s="31" t="s">
        <v>1460</v>
      </c>
      <c r="B721" s="114" t="s">
        <v>741</v>
      </c>
      <c r="C721" s="114" t="s">
        <v>2957</v>
      </c>
      <c r="D721" s="114" t="s">
        <v>1432</v>
      </c>
      <c r="E721" s="117" t="s">
        <v>2958</v>
      </c>
      <c r="F721" s="114" t="s">
        <v>1432</v>
      </c>
      <c r="G721" s="114" t="s">
        <v>2959</v>
      </c>
      <c r="H721" s="114" t="s">
        <v>1885</v>
      </c>
      <c r="I721" s="114" t="s">
        <v>2960</v>
      </c>
      <c r="J721" s="114">
        <v>525381</v>
      </c>
      <c r="K721" s="114">
        <v>174578</v>
      </c>
      <c r="L721" s="180" t="s">
        <v>3087</v>
      </c>
      <c r="M721" s="99" t="s">
        <v>1432</v>
      </c>
      <c r="N721" s="99" t="s">
        <v>1432</v>
      </c>
      <c r="O721" s="114">
        <v>0</v>
      </c>
      <c r="P721" s="114">
        <v>77</v>
      </c>
      <c r="Q721" s="115">
        <v>77</v>
      </c>
      <c r="R721" s="114" t="s">
        <v>2961</v>
      </c>
      <c r="S721" s="114" t="s">
        <v>1154</v>
      </c>
      <c r="T721" s="99" t="s">
        <v>2962</v>
      </c>
      <c r="U721" s="116">
        <v>41842</v>
      </c>
      <c r="V721" s="114" t="s">
        <v>1439</v>
      </c>
      <c r="W721" s="99" t="s">
        <v>1432</v>
      </c>
      <c r="X721" s="114" t="s">
        <v>1442</v>
      </c>
      <c r="Y721" s="114" t="s">
        <v>1443</v>
      </c>
      <c r="Z721" s="114" t="s">
        <v>1443</v>
      </c>
      <c r="AA721" s="114" t="s">
        <v>1444</v>
      </c>
      <c r="AB721" s="387">
        <v>4.2000000000000003E-2</v>
      </c>
      <c r="AC721" s="111" t="s">
        <v>1432</v>
      </c>
      <c r="AD721" s="112" t="s">
        <v>1432</v>
      </c>
      <c r="AE721" s="157" t="s">
        <v>3063</v>
      </c>
      <c r="AF721" s="117" t="s">
        <v>1445</v>
      </c>
      <c r="AG721" s="117">
        <v>0</v>
      </c>
      <c r="AH721" s="117">
        <v>7</v>
      </c>
      <c r="AI721" s="117">
        <v>77</v>
      </c>
      <c r="AJ721" s="117">
        <v>2</v>
      </c>
      <c r="AK721" s="117">
        <v>25</v>
      </c>
      <c r="AL721" s="117">
        <v>44</v>
      </c>
      <c r="AM721" s="117">
        <v>6</v>
      </c>
      <c r="AN721" s="117">
        <v>0</v>
      </c>
      <c r="AO721" s="117">
        <v>0</v>
      </c>
      <c r="AP721" s="117">
        <v>0</v>
      </c>
      <c r="AQ721" s="117">
        <v>2</v>
      </c>
      <c r="AR721" s="117">
        <v>25</v>
      </c>
      <c r="AS721" s="117">
        <v>44</v>
      </c>
      <c r="AT721" s="117">
        <v>6</v>
      </c>
      <c r="AU721" s="117">
        <v>0</v>
      </c>
      <c r="AV721" s="117">
        <v>0</v>
      </c>
      <c r="AW721" s="117">
        <v>0</v>
      </c>
      <c r="AX721" s="117">
        <v>0</v>
      </c>
      <c r="AY721" s="117">
        <v>0</v>
      </c>
      <c r="AZ721" s="117">
        <v>0</v>
      </c>
      <c r="BA721" s="117">
        <v>0</v>
      </c>
      <c r="BB721" s="117">
        <v>0</v>
      </c>
      <c r="BC721" s="117">
        <v>0</v>
      </c>
      <c r="BD721" s="117">
        <v>0</v>
      </c>
      <c r="BE721" s="117">
        <v>0</v>
      </c>
      <c r="BF721" s="117">
        <v>0</v>
      </c>
      <c r="BG721" s="117">
        <v>0</v>
      </c>
      <c r="BH721" s="117">
        <v>0</v>
      </c>
      <c r="BI721" s="117">
        <v>0</v>
      </c>
      <c r="BJ721" s="117">
        <v>0</v>
      </c>
      <c r="BK721" s="117">
        <v>0</v>
      </c>
      <c r="BL721" s="120" t="s">
        <v>4491</v>
      </c>
      <c r="BM721" s="98">
        <v>0</v>
      </c>
      <c r="BN721" s="79">
        <v>0</v>
      </c>
      <c r="BO721" s="237">
        <v>0</v>
      </c>
      <c r="BP721" s="79">
        <v>0</v>
      </c>
      <c r="BQ721" s="119">
        <v>25.666666666666668</v>
      </c>
      <c r="BR721" s="119">
        <v>25.666666666666668</v>
      </c>
      <c r="BS721" s="245">
        <v>25.666666666666668</v>
      </c>
      <c r="BT721" s="79">
        <v>0</v>
      </c>
      <c r="BU721" s="79">
        <v>0</v>
      </c>
      <c r="BV721" s="79">
        <v>0</v>
      </c>
      <c r="BW721" s="79">
        <v>0</v>
      </c>
      <c r="BX721" s="79">
        <v>0</v>
      </c>
      <c r="BY721" s="79">
        <v>0</v>
      </c>
      <c r="BZ721" s="79">
        <v>0</v>
      </c>
      <c r="CA721" s="79">
        <v>0</v>
      </c>
      <c r="CB721" s="79">
        <v>0</v>
      </c>
      <c r="CC721" s="79">
        <v>0</v>
      </c>
      <c r="CD721" s="79">
        <v>0</v>
      </c>
      <c r="CE721" s="79">
        <v>0</v>
      </c>
      <c r="CF721" s="79">
        <v>0</v>
      </c>
      <c r="CG721" s="79">
        <v>0</v>
      </c>
      <c r="CH721" s="79">
        <v>0</v>
      </c>
      <c r="CI721" s="81">
        <f t="shared" si="66"/>
        <v>77</v>
      </c>
      <c r="CJ721" s="260">
        <f t="shared" si="65"/>
        <v>77</v>
      </c>
      <c r="CK721" s="260">
        <f t="shared" si="63"/>
        <v>77</v>
      </c>
      <c r="CL721" s="260">
        <f t="shared" si="64"/>
        <v>77</v>
      </c>
      <c r="CM721" s="83">
        <v>5</v>
      </c>
      <c r="CN721" s="254" t="s">
        <v>4965</v>
      </c>
      <c r="CO721" s="140" t="s">
        <v>4965</v>
      </c>
      <c r="CP721" s="258" t="s">
        <v>4965</v>
      </c>
      <c r="CQ721" s="86" t="s">
        <v>4965</v>
      </c>
      <c r="CR721" s="87" t="s">
        <v>1938</v>
      </c>
      <c r="CS721" s="85" t="s">
        <v>4965</v>
      </c>
      <c r="CT721" s="85" t="s">
        <v>4965</v>
      </c>
      <c r="CU721" s="86"/>
    </row>
    <row r="722" spans="1:99" s="363" customFormat="1" ht="12" customHeight="1" x14ac:dyDescent="0.2">
      <c r="A722" s="31" t="s">
        <v>1460</v>
      </c>
      <c r="B722" s="114" t="s">
        <v>2963</v>
      </c>
      <c r="C722" s="114" t="s">
        <v>1432</v>
      </c>
      <c r="D722" s="114" t="s">
        <v>1432</v>
      </c>
      <c r="E722" s="117" t="s">
        <v>2964</v>
      </c>
      <c r="F722" s="114" t="s">
        <v>3906</v>
      </c>
      <c r="G722" s="114" t="s">
        <v>929</v>
      </c>
      <c r="H722" s="114" t="s">
        <v>1435</v>
      </c>
      <c r="I722" s="114" t="s">
        <v>2552</v>
      </c>
      <c r="J722" s="114">
        <v>528013</v>
      </c>
      <c r="K722" s="114">
        <v>172316</v>
      </c>
      <c r="L722" s="177" t="s">
        <v>3077</v>
      </c>
      <c r="M722" s="99" t="s">
        <v>1432</v>
      </c>
      <c r="N722" s="99" t="s">
        <v>1432</v>
      </c>
      <c r="O722" s="114">
        <v>0</v>
      </c>
      <c r="P722" s="114">
        <v>1</v>
      </c>
      <c r="Q722" s="115">
        <v>1</v>
      </c>
      <c r="R722" s="114" t="s">
        <v>2965</v>
      </c>
      <c r="S722" s="114" t="s">
        <v>3187</v>
      </c>
      <c r="T722" s="99" t="s">
        <v>3923</v>
      </c>
      <c r="U722" s="116">
        <v>41586</v>
      </c>
      <c r="V722" s="114" t="s">
        <v>1439</v>
      </c>
      <c r="W722" s="99" t="s">
        <v>1432</v>
      </c>
      <c r="X722" s="114" t="s">
        <v>1442</v>
      </c>
      <c r="Y722" s="114" t="s">
        <v>3893</v>
      </c>
      <c r="Z722" s="114" t="s">
        <v>1444</v>
      </c>
      <c r="AA722" s="114" t="s">
        <v>4720</v>
      </c>
      <c r="AB722" s="387">
        <v>5.0000000000000001E-3</v>
      </c>
      <c r="AC722" s="111" t="s">
        <v>1432</v>
      </c>
      <c r="AD722" s="112" t="s">
        <v>1432</v>
      </c>
      <c r="AE722" s="157" t="s">
        <v>3063</v>
      </c>
      <c r="AF722" s="117" t="s">
        <v>1445</v>
      </c>
      <c r="AG722" s="118"/>
      <c r="AH722" s="117">
        <v>0</v>
      </c>
      <c r="AI722" s="117">
        <v>0</v>
      </c>
      <c r="AJ722" s="117">
        <v>0</v>
      </c>
      <c r="AK722" s="117">
        <v>1</v>
      </c>
      <c r="AL722" s="117">
        <v>0</v>
      </c>
      <c r="AM722" s="117">
        <v>0</v>
      </c>
      <c r="AN722" s="117">
        <v>0</v>
      </c>
      <c r="AO722" s="117">
        <v>0</v>
      </c>
      <c r="AP722" s="117">
        <v>0</v>
      </c>
      <c r="AQ722" s="117">
        <v>0</v>
      </c>
      <c r="AR722" s="117">
        <v>1</v>
      </c>
      <c r="AS722" s="117">
        <v>0</v>
      </c>
      <c r="AT722" s="117">
        <v>0</v>
      </c>
      <c r="AU722" s="117">
        <v>0</v>
      </c>
      <c r="AV722" s="117">
        <v>0</v>
      </c>
      <c r="AW722" s="117">
        <v>0</v>
      </c>
      <c r="AX722" s="117">
        <v>0</v>
      </c>
      <c r="AY722" s="117">
        <v>0</v>
      </c>
      <c r="AZ722" s="117">
        <v>0</v>
      </c>
      <c r="BA722" s="117">
        <v>0</v>
      </c>
      <c r="BB722" s="117">
        <v>0</v>
      </c>
      <c r="BC722" s="117">
        <v>0</v>
      </c>
      <c r="BD722" s="117">
        <v>0</v>
      </c>
      <c r="BE722" s="117">
        <v>0</v>
      </c>
      <c r="BF722" s="117">
        <v>0</v>
      </c>
      <c r="BG722" s="117">
        <v>0</v>
      </c>
      <c r="BH722" s="117">
        <v>0</v>
      </c>
      <c r="BI722" s="117">
        <v>0</v>
      </c>
      <c r="BJ722" s="117">
        <v>0</v>
      </c>
      <c r="BK722" s="117">
        <v>0</v>
      </c>
      <c r="BL722" s="120" t="s">
        <v>4490</v>
      </c>
      <c r="BM722" s="98">
        <v>0</v>
      </c>
      <c r="BN722" s="79">
        <v>0</v>
      </c>
      <c r="BO722" s="241">
        <v>0.25</v>
      </c>
      <c r="BP722" s="133">
        <v>0.25</v>
      </c>
      <c r="BQ722" s="133">
        <v>0.25</v>
      </c>
      <c r="BR722" s="133">
        <v>0.25</v>
      </c>
      <c r="BS722" s="238">
        <v>0</v>
      </c>
      <c r="BT722" s="79">
        <v>0</v>
      </c>
      <c r="BU722" s="79">
        <v>0</v>
      </c>
      <c r="BV722" s="79">
        <v>0</v>
      </c>
      <c r="BW722" s="79">
        <v>0</v>
      </c>
      <c r="BX722" s="79">
        <v>0</v>
      </c>
      <c r="BY722" s="79">
        <v>0</v>
      </c>
      <c r="BZ722" s="79">
        <v>0</v>
      </c>
      <c r="CA722" s="79">
        <v>0</v>
      </c>
      <c r="CB722" s="79">
        <v>0</v>
      </c>
      <c r="CC722" s="79">
        <v>0</v>
      </c>
      <c r="CD722" s="79">
        <v>0</v>
      </c>
      <c r="CE722" s="79">
        <v>0</v>
      </c>
      <c r="CF722" s="79">
        <v>0</v>
      </c>
      <c r="CG722" s="79">
        <v>0</v>
      </c>
      <c r="CH722" s="79">
        <v>0</v>
      </c>
      <c r="CI722" s="81">
        <f t="shared" si="66"/>
        <v>1</v>
      </c>
      <c r="CJ722" s="260">
        <f t="shared" si="65"/>
        <v>1</v>
      </c>
      <c r="CK722" s="260">
        <f t="shared" si="63"/>
        <v>1</v>
      </c>
      <c r="CL722" s="260">
        <f t="shared" si="64"/>
        <v>1</v>
      </c>
      <c r="CM722" s="83">
        <v>9</v>
      </c>
      <c r="CN722" s="254" t="s">
        <v>4965</v>
      </c>
      <c r="CO722" s="140" t="s">
        <v>4965</v>
      </c>
      <c r="CP722" s="258" t="s">
        <v>4965</v>
      </c>
      <c r="CQ722" s="86" t="s">
        <v>4965</v>
      </c>
      <c r="CR722" s="85" t="s">
        <v>4965</v>
      </c>
      <c r="CS722" s="85" t="s">
        <v>4965</v>
      </c>
      <c r="CT722" s="85" t="s">
        <v>4965</v>
      </c>
      <c r="CU722" s="86"/>
    </row>
    <row r="723" spans="1:99" s="363" customFormat="1" ht="12" customHeight="1" x14ac:dyDescent="0.2">
      <c r="A723" s="31" t="s">
        <v>1460</v>
      </c>
      <c r="B723" s="114" t="s">
        <v>2966</v>
      </c>
      <c r="C723" s="114" t="s">
        <v>2967</v>
      </c>
      <c r="D723" s="114" t="s">
        <v>1432</v>
      </c>
      <c r="E723" s="117" t="s">
        <v>2968</v>
      </c>
      <c r="F723" s="114" t="s">
        <v>745</v>
      </c>
      <c r="G723" s="114" t="s">
        <v>3535</v>
      </c>
      <c r="H723" s="114" t="s">
        <v>3875</v>
      </c>
      <c r="I723" s="114" t="s">
        <v>2969</v>
      </c>
      <c r="J723" s="114">
        <v>528634</v>
      </c>
      <c r="K723" s="114">
        <v>173332</v>
      </c>
      <c r="L723" s="177" t="s">
        <v>3076</v>
      </c>
      <c r="M723" s="99" t="s">
        <v>1432</v>
      </c>
      <c r="N723" s="99" t="s">
        <v>1432</v>
      </c>
      <c r="O723" s="114">
        <v>0</v>
      </c>
      <c r="P723" s="114">
        <v>1</v>
      </c>
      <c r="Q723" s="115">
        <v>1</v>
      </c>
      <c r="R723" s="114" t="s">
        <v>1509</v>
      </c>
      <c r="S723" s="114" t="s">
        <v>1438</v>
      </c>
      <c r="T723" s="99" t="s">
        <v>3284</v>
      </c>
      <c r="U723" s="116">
        <v>41690</v>
      </c>
      <c r="V723" s="114" t="s">
        <v>1439</v>
      </c>
      <c r="W723" s="99" t="s">
        <v>1432</v>
      </c>
      <c r="X723" s="114" t="s">
        <v>1442</v>
      </c>
      <c r="Y723" s="114" t="s">
        <v>3893</v>
      </c>
      <c r="Z723" s="114" t="s">
        <v>1444</v>
      </c>
      <c r="AA723" s="114" t="s">
        <v>3894</v>
      </c>
      <c r="AB723" s="387">
        <v>4.0000000000000001E-3</v>
      </c>
      <c r="AC723" s="111" t="s">
        <v>1432</v>
      </c>
      <c r="AD723" s="112" t="s">
        <v>1432</v>
      </c>
      <c r="AE723" s="157" t="s">
        <v>3063</v>
      </c>
      <c r="AF723" s="117" t="s">
        <v>1445</v>
      </c>
      <c r="AG723" s="118"/>
      <c r="AH723" s="117">
        <v>0</v>
      </c>
      <c r="AI723" s="117">
        <v>0</v>
      </c>
      <c r="AJ723" s="117">
        <v>1</v>
      </c>
      <c r="AK723" s="117">
        <v>0</v>
      </c>
      <c r="AL723" s="117">
        <v>0</v>
      </c>
      <c r="AM723" s="117">
        <v>0</v>
      </c>
      <c r="AN723" s="117">
        <v>0</v>
      </c>
      <c r="AO723" s="117">
        <v>0</v>
      </c>
      <c r="AP723" s="117">
        <v>0</v>
      </c>
      <c r="AQ723" s="117">
        <v>1</v>
      </c>
      <c r="AR723" s="117">
        <v>0</v>
      </c>
      <c r="AS723" s="117">
        <v>0</v>
      </c>
      <c r="AT723" s="117">
        <v>0</v>
      </c>
      <c r="AU723" s="117">
        <v>0</v>
      </c>
      <c r="AV723" s="117">
        <v>0</v>
      </c>
      <c r="AW723" s="117">
        <v>0</v>
      </c>
      <c r="AX723" s="117">
        <v>0</v>
      </c>
      <c r="AY723" s="117">
        <v>0</v>
      </c>
      <c r="AZ723" s="117">
        <v>0</v>
      </c>
      <c r="BA723" s="117">
        <v>0</v>
      </c>
      <c r="BB723" s="117">
        <v>0</v>
      </c>
      <c r="BC723" s="117">
        <v>0</v>
      </c>
      <c r="BD723" s="117">
        <v>0</v>
      </c>
      <c r="BE723" s="117">
        <v>0</v>
      </c>
      <c r="BF723" s="117">
        <v>0</v>
      </c>
      <c r="BG723" s="117">
        <v>0</v>
      </c>
      <c r="BH723" s="117">
        <v>0</v>
      </c>
      <c r="BI723" s="117">
        <v>0</v>
      </c>
      <c r="BJ723" s="117">
        <v>0</v>
      </c>
      <c r="BK723" s="117">
        <v>0</v>
      </c>
      <c r="BL723" s="120" t="s">
        <v>4490</v>
      </c>
      <c r="BM723" s="98">
        <v>0</v>
      </c>
      <c r="BN723" s="79">
        <v>0</v>
      </c>
      <c r="BO723" s="241">
        <v>0.25</v>
      </c>
      <c r="BP723" s="133">
        <v>0.25</v>
      </c>
      <c r="BQ723" s="133">
        <v>0.25</v>
      </c>
      <c r="BR723" s="133">
        <v>0.25</v>
      </c>
      <c r="BS723" s="238">
        <v>0</v>
      </c>
      <c r="BT723" s="79">
        <v>0</v>
      </c>
      <c r="BU723" s="79">
        <v>0</v>
      </c>
      <c r="BV723" s="79">
        <v>0</v>
      </c>
      <c r="BW723" s="79">
        <v>0</v>
      </c>
      <c r="BX723" s="79">
        <v>0</v>
      </c>
      <c r="BY723" s="79">
        <v>0</v>
      </c>
      <c r="BZ723" s="79">
        <v>0</v>
      </c>
      <c r="CA723" s="79">
        <v>0</v>
      </c>
      <c r="CB723" s="79">
        <v>0</v>
      </c>
      <c r="CC723" s="79">
        <v>0</v>
      </c>
      <c r="CD723" s="79">
        <v>0</v>
      </c>
      <c r="CE723" s="79">
        <v>0</v>
      </c>
      <c r="CF723" s="79">
        <v>0</v>
      </c>
      <c r="CG723" s="79">
        <v>0</v>
      </c>
      <c r="CH723" s="79">
        <v>0</v>
      </c>
      <c r="CI723" s="81">
        <f t="shared" si="66"/>
        <v>1</v>
      </c>
      <c r="CJ723" s="260">
        <f t="shared" si="65"/>
        <v>1</v>
      </c>
      <c r="CK723" s="260">
        <f t="shared" si="63"/>
        <v>1</v>
      </c>
      <c r="CL723" s="260">
        <f t="shared" si="64"/>
        <v>1</v>
      </c>
      <c r="CM723" s="83">
        <v>9</v>
      </c>
      <c r="CN723" s="254" t="s">
        <v>4965</v>
      </c>
      <c r="CO723" s="180" t="s">
        <v>4767</v>
      </c>
      <c r="CP723" s="258" t="s">
        <v>4965</v>
      </c>
      <c r="CQ723" s="86" t="s">
        <v>4965</v>
      </c>
      <c r="CR723" s="85" t="s">
        <v>4965</v>
      </c>
      <c r="CS723" s="85" t="s">
        <v>4965</v>
      </c>
      <c r="CT723" s="85" t="s">
        <v>4965</v>
      </c>
      <c r="CU723" s="86"/>
    </row>
    <row r="724" spans="1:99" s="363" customFormat="1" ht="12" customHeight="1" x14ac:dyDescent="0.2">
      <c r="A724" s="31" t="s">
        <v>1460</v>
      </c>
      <c r="B724" s="114" t="s">
        <v>1511</v>
      </c>
      <c r="C724" s="114" t="s">
        <v>1432</v>
      </c>
      <c r="D724" s="114" t="s">
        <v>1432</v>
      </c>
      <c r="E724" s="117" t="s">
        <v>1432</v>
      </c>
      <c r="F724" s="114" t="s">
        <v>4269</v>
      </c>
      <c r="G724" s="114" t="s">
        <v>4568</v>
      </c>
      <c r="H724" s="114" t="s">
        <v>1458</v>
      </c>
      <c r="I724" s="114" t="s">
        <v>382</v>
      </c>
      <c r="J724" s="114">
        <v>523621</v>
      </c>
      <c r="K724" s="114">
        <v>175794</v>
      </c>
      <c r="L724" s="177" t="s">
        <v>3088</v>
      </c>
      <c r="M724" s="99" t="s">
        <v>1432</v>
      </c>
      <c r="N724" s="99" t="s">
        <v>1432</v>
      </c>
      <c r="O724" s="114">
        <v>0</v>
      </c>
      <c r="P724" s="114">
        <v>1</v>
      </c>
      <c r="Q724" s="115">
        <v>1</v>
      </c>
      <c r="R724" s="114" t="s">
        <v>2914</v>
      </c>
      <c r="S724" s="114" t="s">
        <v>1438</v>
      </c>
      <c r="T724" s="99" t="s">
        <v>1622</v>
      </c>
      <c r="U724" s="116">
        <v>41570</v>
      </c>
      <c r="V724" s="114" t="s">
        <v>1439</v>
      </c>
      <c r="W724" s="99" t="s">
        <v>1432</v>
      </c>
      <c r="X724" s="114" t="s">
        <v>1442</v>
      </c>
      <c r="Y724" s="114" t="s">
        <v>4694</v>
      </c>
      <c r="Z724" s="114" t="s">
        <v>1444</v>
      </c>
      <c r="AA724" s="114" t="s">
        <v>1136</v>
      </c>
      <c r="AB724" s="387">
        <v>3.0000000000000001E-3</v>
      </c>
      <c r="AC724" s="111" t="s">
        <v>1432</v>
      </c>
      <c r="AD724" s="112" t="s">
        <v>1432</v>
      </c>
      <c r="AE724" s="157" t="s">
        <v>3063</v>
      </c>
      <c r="AF724" s="117" t="s">
        <v>1445</v>
      </c>
      <c r="AG724" s="117">
        <v>0</v>
      </c>
      <c r="AH724" s="117">
        <v>0</v>
      </c>
      <c r="AI724" s="117">
        <v>0</v>
      </c>
      <c r="AJ724" s="117">
        <v>0</v>
      </c>
      <c r="AK724" s="117">
        <v>0</v>
      </c>
      <c r="AL724" s="117">
        <v>1</v>
      </c>
      <c r="AM724" s="117">
        <v>0</v>
      </c>
      <c r="AN724" s="117">
        <v>0</v>
      </c>
      <c r="AO724" s="117">
        <v>0</v>
      </c>
      <c r="AP724" s="117">
        <v>0</v>
      </c>
      <c r="AQ724" s="117">
        <v>0</v>
      </c>
      <c r="AR724" s="117">
        <v>0</v>
      </c>
      <c r="AS724" s="117">
        <v>1</v>
      </c>
      <c r="AT724" s="117">
        <v>0</v>
      </c>
      <c r="AU724" s="117">
        <v>0</v>
      </c>
      <c r="AV724" s="117">
        <v>0</v>
      </c>
      <c r="AW724" s="117">
        <v>0</v>
      </c>
      <c r="AX724" s="117">
        <v>0</v>
      </c>
      <c r="AY724" s="117">
        <v>0</v>
      </c>
      <c r="AZ724" s="117">
        <v>0</v>
      </c>
      <c r="BA724" s="117">
        <v>0</v>
      </c>
      <c r="BB724" s="117">
        <v>0</v>
      </c>
      <c r="BC724" s="117">
        <v>0</v>
      </c>
      <c r="BD724" s="117">
        <v>0</v>
      </c>
      <c r="BE724" s="117">
        <v>0</v>
      </c>
      <c r="BF724" s="117">
        <v>0</v>
      </c>
      <c r="BG724" s="117">
        <v>0</v>
      </c>
      <c r="BH724" s="117">
        <v>0</v>
      </c>
      <c r="BI724" s="117">
        <v>0</v>
      </c>
      <c r="BJ724" s="117">
        <v>0</v>
      </c>
      <c r="BK724" s="117">
        <v>0</v>
      </c>
      <c r="BL724" s="120" t="s">
        <v>4490</v>
      </c>
      <c r="BM724" s="98">
        <v>0</v>
      </c>
      <c r="BN724" s="79">
        <v>0</v>
      </c>
      <c r="BO724" s="241">
        <v>0.2</v>
      </c>
      <c r="BP724" s="133">
        <v>0.2</v>
      </c>
      <c r="BQ724" s="133">
        <v>0.2</v>
      </c>
      <c r="BR724" s="133">
        <v>0.2</v>
      </c>
      <c r="BS724" s="243">
        <v>0.2</v>
      </c>
      <c r="BT724" s="79">
        <v>0</v>
      </c>
      <c r="BU724" s="79">
        <v>0</v>
      </c>
      <c r="BV724" s="79">
        <v>0</v>
      </c>
      <c r="BW724" s="79">
        <v>0</v>
      </c>
      <c r="BX724" s="79">
        <v>0</v>
      </c>
      <c r="BY724" s="79">
        <v>0</v>
      </c>
      <c r="BZ724" s="79">
        <v>0</v>
      </c>
      <c r="CA724" s="79">
        <v>0</v>
      </c>
      <c r="CB724" s="79">
        <v>0</v>
      </c>
      <c r="CC724" s="79">
        <v>0</v>
      </c>
      <c r="CD724" s="79">
        <v>0</v>
      </c>
      <c r="CE724" s="79">
        <v>0</v>
      </c>
      <c r="CF724" s="79">
        <v>0</v>
      </c>
      <c r="CG724" s="79">
        <v>0</v>
      </c>
      <c r="CH724" s="79">
        <v>0</v>
      </c>
      <c r="CI724" s="81">
        <f t="shared" si="66"/>
        <v>1</v>
      </c>
      <c r="CJ724" s="260">
        <f t="shared" si="65"/>
        <v>1</v>
      </c>
      <c r="CK724" s="260">
        <f t="shared" si="63"/>
        <v>1</v>
      </c>
      <c r="CL724" s="260">
        <f t="shared" si="64"/>
        <v>1</v>
      </c>
      <c r="CM724" s="83">
        <v>4</v>
      </c>
      <c r="CN724" s="254" t="s">
        <v>4965</v>
      </c>
      <c r="CO724" s="140" t="s">
        <v>4965</v>
      </c>
      <c r="CP724" s="258" t="s">
        <v>4965</v>
      </c>
      <c r="CQ724" s="86" t="s">
        <v>4965</v>
      </c>
      <c r="CR724" s="85" t="s">
        <v>4965</v>
      </c>
      <c r="CS724" s="85" t="s">
        <v>4965</v>
      </c>
      <c r="CT724" s="85" t="s">
        <v>4965</v>
      </c>
      <c r="CU724" s="86"/>
    </row>
    <row r="725" spans="1:99" s="363" customFormat="1" ht="12" customHeight="1" x14ac:dyDescent="0.2">
      <c r="A725" s="31" t="s">
        <v>1460</v>
      </c>
      <c r="B725" s="114" t="s">
        <v>2915</v>
      </c>
      <c r="C725" s="114" t="s">
        <v>1432</v>
      </c>
      <c r="D725" s="114" t="s">
        <v>1432</v>
      </c>
      <c r="E725" s="117" t="s">
        <v>1432</v>
      </c>
      <c r="F725" s="114" t="s">
        <v>2916</v>
      </c>
      <c r="G725" s="114" t="s">
        <v>5039</v>
      </c>
      <c r="H725" s="114" t="s">
        <v>3299</v>
      </c>
      <c r="I725" s="114" t="s">
        <v>2917</v>
      </c>
      <c r="J725" s="114">
        <v>528668</v>
      </c>
      <c r="K725" s="114">
        <v>176953</v>
      </c>
      <c r="L725" s="177" t="s">
        <v>3066</v>
      </c>
      <c r="M725" s="99" t="s">
        <v>1432</v>
      </c>
      <c r="N725" s="99" t="s">
        <v>1432</v>
      </c>
      <c r="O725" s="114">
        <v>1</v>
      </c>
      <c r="P725" s="114">
        <v>3</v>
      </c>
      <c r="Q725" s="115">
        <v>2</v>
      </c>
      <c r="R725" s="114" t="s">
        <v>2918</v>
      </c>
      <c r="S725" s="114" t="s">
        <v>1438</v>
      </c>
      <c r="T725" s="99" t="s">
        <v>3284</v>
      </c>
      <c r="U725" s="116">
        <v>41589</v>
      </c>
      <c r="V725" s="114" t="s">
        <v>1439</v>
      </c>
      <c r="W725" s="99" t="s">
        <v>1432</v>
      </c>
      <c r="X725" s="114" t="s">
        <v>1442</v>
      </c>
      <c r="Y725" s="114" t="s">
        <v>1453</v>
      </c>
      <c r="Z725" s="114" t="s">
        <v>1444</v>
      </c>
      <c r="AA725" s="114" t="s">
        <v>2723</v>
      </c>
      <c r="AB725" s="387">
        <v>4.0000000000000001E-3</v>
      </c>
      <c r="AC725" s="111" t="s">
        <v>1432</v>
      </c>
      <c r="AD725" s="112" t="s">
        <v>1432</v>
      </c>
      <c r="AE725" s="157" t="s">
        <v>3063</v>
      </c>
      <c r="AF725" s="117" t="s">
        <v>1445</v>
      </c>
      <c r="AG725" s="117">
        <v>0</v>
      </c>
      <c r="AH725" s="117">
        <v>0</v>
      </c>
      <c r="AI725" s="117">
        <v>0</v>
      </c>
      <c r="AJ725" s="117">
        <v>0</v>
      </c>
      <c r="AK725" s="117">
        <v>2</v>
      </c>
      <c r="AL725" s="117">
        <v>1</v>
      </c>
      <c r="AM725" s="117">
        <v>0</v>
      </c>
      <c r="AN725" s="117">
        <v>-1</v>
      </c>
      <c r="AO725" s="117">
        <v>0</v>
      </c>
      <c r="AP725" s="117">
        <v>0</v>
      </c>
      <c r="AQ725" s="117">
        <v>0</v>
      </c>
      <c r="AR725" s="117">
        <v>2</v>
      </c>
      <c r="AS725" s="117">
        <v>1</v>
      </c>
      <c r="AT725" s="117">
        <v>0</v>
      </c>
      <c r="AU725" s="117">
        <v>-1</v>
      </c>
      <c r="AV725" s="117">
        <v>0</v>
      </c>
      <c r="AW725" s="117">
        <v>0</v>
      </c>
      <c r="AX725" s="117">
        <v>0</v>
      </c>
      <c r="AY725" s="117">
        <v>0</v>
      </c>
      <c r="AZ725" s="117">
        <v>0</v>
      </c>
      <c r="BA725" s="117">
        <v>0</v>
      </c>
      <c r="BB725" s="117">
        <v>0</v>
      </c>
      <c r="BC725" s="117">
        <v>0</v>
      </c>
      <c r="BD725" s="117">
        <v>0</v>
      </c>
      <c r="BE725" s="117">
        <v>0</v>
      </c>
      <c r="BF725" s="117">
        <v>0</v>
      </c>
      <c r="BG725" s="117">
        <v>0</v>
      </c>
      <c r="BH725" s="117">
        <v>0</v>
      </c>
      <c r="BI725" s="117">
        <v>0</v>
      </c>
      <c r="BJ725" s="117">
        <v>0</v>
      </c>
      <c r="BK725" s="117">
        <v>0</v>
      </c>
      <c r="BL725" s="120" t="s">
        <v>4490</v>
      </c>
      <c r="BM725" s="98">
        <v>0</v>
      </c>
      <c r="BN725" s="79">
        <v>0</v>
      </c>
      <c r="BO725" s="241">
        <v>0.5</v>
      </c>
      <c r="BP725" s="133">
        <v>0.5</v>
      </c>
      <c r="BQ725" s="133">
        <v>0.5</v>
      </c>
      <c r="BR725" s="133">
        <v>0.5</v>
      </c>
      <c r="BS725" s="238">
        <v>0</v>
      </c>
      <c r="BT725" s="79">
        <v>0</v>
      </c>
      <c r="BU725" s="79">
        <v>0</v>
      </c>
      <c r="BV725" s="79">
        <v>0</v>
      </c>
      <c r="BW725" s="79">
        <v>0</v>
      </c>
      <c r="BX725" s="79">
        <v>0</v>
      </c>
      <c r="BY725" s="79">
        <v>0</v>
      </c>
      <c r="BZ725" s="79">
        <v>0</v>
      </c>
      <c r="CA725" s="79">
        <v>0</v>
      </c>
      <c r="CB725" s="79">
        <v>0</v>
      </c>
      <c r="CC725" s="79">
        <v>0</v>
      </c>
      <c r="CD725" s="79">
        <v>0</v>
      </c>
      <c r="CE725" s="79">
        <v>0</v>
      </c>
      <c r="CF725" s="79">
        <v>0</v>
      </c>
      <c r="CG725" s="79">
        <v>0</v>
      </c>
      <c r="CH725" s="79">
        <v>0</v>
      </c>
      <c r="CI725" s="81">
        <f t="shared" si="66"/>
        <v>2</v>
      </c>
      <c r="CJ725" s="260">
        <f t="shared" si="65"/>
        <v>2</v>
      </c>
      <c r="CK725" s="260">
        <f t="shared" si="63"/>
        <v>2</v>
      </c>
      <c r="CL725" s="260">
        <f t="shared" si="64"/>
        <v>2</v>
      </c>
      <c r="CM725" s="83">
        <v>9</v>
      </c>
      <c r="CN725" s="254" t="s">
        <v>4965</v>
      </c>
      <c r="CO725" s="140" t="s">
        <v>4965</v>
      </c>
      <c r="CP725" s="258" t="s">
        <v>4965</v>
      </c>
      <c r="CQ725" s="86" t="s">
        <v>4965</v>
      </c>
      <c r="CR725" s="85" t="s">
        <v>4965</v>
      </c>
      <c r="CS725" s="85" t="s">
        <v>4965</v>
      </c>
      <c r="CT725" s="85" t="s">
        <v>4965</v>
      </c>
      <c r="CU725" s="86"/>
    </row>
    <row r="726" spans="1:99" s="363" customFormat="1" ht="12" customHeight="1" x14ac:dyDescent="0.2">
      <c r="A726" s="31" t="s">
        <v>1460</v>
      </c>
      <c r="B726" s="114" t="s">
        <v>2919</v>
      </c>
      <c r="C726" s="114" t="s">
        <v>1432</v>
      </c>
      <c r="D726" s="114" t="s">
        <v>1432</v>
      </c>
      <c r="E726" s="117" t="s">
        <v>1432</v>
      </c>
      <c r="F726" s="114" t="s">
        <v>2920</v>
      </c>
      <c r="G726" s="114" t="s">
        <v>2921</v>
      </c>
      <c r="H726" s="114" t="s">
        <v>1885</v>
      </c>
      <c r="I726" s="114" t="s">
        <v>2922</v>
      </c>
      <c r="J726" s="114">
        <v>524901</v>
      </c>
      <c r="K726" s="114">
        <v>174368</v>
      </c>
      <c r="L726" s="177" t="s">
        <v>3079</v>
      </c>
      <c r="M726" s="99" t="s">
        <v>1432</v>
      </c>
      <c r="N726" s="99" t="s">
        <v>1432</v>
      </c>
      <c r="O726" s="114">
        <v>1</v>
      </c>
      <c r="P726" s="114">
        <v>2</v>
      </c>
      <c r="Q726" s="115">
        <v>1</v>
      </c>
      <c r="R726" s="114" t="s">
        <v>2923</v>
      </c>
      <c r="S726" s="114" t="s">
        <v>1438</v>
      </c>
      <c r="T726" s="99" t="s">
        <v>2509</v>
      </c>
      <c r="U726" s="116">
        <v>41598</v>
      </c>
      <c r="V726" s="114" t="s">
        <v>1439</v>
      </c>
      <c r="W726" s="99" t="s">
        <v>1432</v>
      </c>
      <c r="X726" s="114" t="s">
        <v>1442</v>
      </c>
      <c r="Y726" s="114" t="s">
        <v>1453</v>
      </c>
      <c r="Z726" s="114" t="s">
        <v>1444</v>
      </c>
      <c r="AA726" s="114" t="s">
        <v>2723</v>
      </c>
      <c r="AB726" s="387">
        <v>1.6E-2</v>
      </c>
      <c r="AC726" s="111" t="s">
        <v>1432</v>
      </c>
      <c r="AD726" s="112" t="s">
        <v>1432</v>
      </c>
      <c r="AE726" s="157" t="s">
        <v>3063</v>
      </c>
      <c r="AF726" s="117" t="s">
        <v>1445</v>
      </c>
      <c r="AG726" s="117">
        <v>0</v>
      </c>
      <c r="AH726" s="117">
        <v>0</v>
      </c>
      <c r="AI726" s="117">
        <v>0</v>
      </c>
      <c r="AJ726" s="117">
        <v>0</v>
      </c>
      <c r="AK726" s="117">
        <v>2</v>
      </c>
      <c r="AL726" s="117">
        <v>-1</v>
      </c>
      <c r="AM726" s="117">
        <v>0</v>
      </c>
      <c r="AN726" s="117">
        <v>0</v>
      </c>
      <c r="AO726" s="117">
        <v>0</v>
      </c>
      <c r="AP726" s="117">
        <v>0</v>
      </c>
      <c r="AQ726" s="117">
        <v>0</v>
      </c>
      <c r="AR726" s="117">
        <v>2</v>
      </c>
      <c r="AS726" s="117">
        <v>-1</v>
      </c>
      <c r="AT726" s="117">
        <v>0</v>
      </c>
      <c r="AU726" s="117">
        <v>0</v>
      </c>
      <c r="AV726" s="117">
        <v>0</v>
      </c>
      <c r="AW726" s="117">
        <v>0</v>
      </c>
      <c r="AX726" s="117">
        <v>0</v>
      </c>
      <c r="AY726" s="117">
        <v>0</v>
      </c>
      <c r="AZ726" s="117">
        <v>0</v>
      </c>
      <c r="BA726" s="117">
        <v>0</v>
      </c>
      <c r="BB726" s="117">
        <v>0</v>
      </c>
      <c r="BC726" s="117">
        <v>0</v>
      </c>
      <c r="BD726" s="117">
        <v>0</v>
      </c>
      <c r="BE726" s="117">
        <v>0</v>
      </c>
      <c r="BF726" s="117">
        <v>0</v>
      </c>
      <c r="BG726" s="117">
        <v>0</v>
      </c>
      <c r="BH726" s="117">
        <v>0</v>
      </c>
      <c r="BI726" s="117">
        <v>0</v>
      </c>
      <c r="BJ726" s="117">
        <v>0</v>
      </c>
      <c r="BK726" s="117">
        <v>0</v>
      </c>
      <c r="BL726" s="120" t="s">
        <v>4490</v>
      </c>
      <c r="BM726" s="98">
        <v>0</v>
      </c>
      <c r="BN726" s="79">
        <v>0</v>
      </c>
      <c r="BO726" s="241">
        <v>0.25</v>
      </c>
      <c r="BP726" s="133">
        <v>0.25</v>
      </c>
      <c r="BQ726" s="133">
        <v>0.25</v>
      </c>
      <c r="BR726" s="133">
        <v>0.25</v>
      </c>
      <c r="BS726" s="238">
        <v>0</v>
      </c>
      <c r="BT726" s="79">
        <v>0</v>
      </c>
      <c r="BU726" s="79">
        <v>0</v>
      </c>
      <c r="BV726" s="79">
        <v>0</v>
      </c>
      <c r="BW726" s="79">
        <v>0</v>
      </c>
      <c r="BX726" s="79">
        <v>0</v>
      </c>
      <c r="BY726" s="79">
        <v>0</v>
      </c>
      <c r="BZ726" s="79">
        <v>0</v>
      </c>
      <c r="CA726" s="79">
        <v>0</v>
      </c>
      <c r="CB726" s="79">
        <v>0</v>
      </c>
      <c r="CC726" s="79">
        <v>0</v>
      </c>
      <c r="CD726" s="79">
        <v>0</v>
      </c>
      <c r="CE726" s="79">
        <v>0</v>
      </c>
      <c r="CF726" s="79">
        <v>0</v>
      </c>
      <c r="CG726" s="79">
        <v>0</v>
      </c>
      <c r="CH726" s="79">
        <v>0</v>
      </c>
      <c r="CI726" s="81">
        <f t="shared" si="66"/>
        <v>1</v>
      </c>
      <c r="CJ726" s="260">
        <f t="shared" si="65"/>
        <v>1</v>
      </c>
      <c r="CK726" s="260">
        <f t="shared" si="63"/>
        <v>1</v>
      </c>
      <c r="CL726" s="260">
        <f t="shared" si="64"/>
        <v>1</v>
      </c>
      <c r="CM726" s="83">
        <v>9</v>
      </c>
      <c r="CN726" s="254" t="s">
        <v>4965</v>
      </c>
      <c r="CO726" s="140" t="s">
        <v>4965</v>
      </c>
      <c r="CP726" s="258" t="s">
        <v>4965</v>
      </c>
      <c r="CQ726" s="86" t="s">
        <v>4965</v>
      </c>
      <c r="CR726" s="85" t="s">
        <v>4965</v>
      </c>
      <c r="CS726" s="85" t="s">
        <v>4965</v>
      </c>
      <c r="CT726" s="85" t="s">
        <v>4965</v>
      </c>
      <c r="CU726" s="86"/>
    </row>
    <row r="727" spans="1:99" s="363" customFormat="1" ht="12" customHeight="1" x14ac:dyDescent="0.2">
      <c r="A727" s="31" t="s">
        <v>1460</v>
      </c>
      <c r="B727" s="114" t="s">
        <v>2924</v>
      </c>
      <c r="C727" s="114" t="s">
        <v>1432</v>
      </c>
      <c r="D727" s="114" t="s">
        <v>1432</v>
      </c>
      <c r="E727" s="117" t="s">
        <v>1432</v>
      </c>
      <c r="F727" s="114" t="s">
        <v>3266</v>
      </c>
      <c r="G727" s="114" t="s">
        <v>2925</v>
      </c>
      <c r="H727" s="114" t="s">
        <v>2717</v>
      </c>
      <c r="I727" s="114" t="s">
        <v>2926</v>
      </c>
      <c r="J727" s="114">
        <v>527600</v>
      </c>
      <c r="K727" s="114">
        <v>176501</v>
      </c>
      <c r="L727" s="177" t="s">
        <v>4766</v>
      </c>
      <c r="M727" s="99" t="s">
        <v>1432</v>
      </c>
      <c r="N727" s="99" t="s">
        <v>1432</v>
      </c>
      <c r="O727" s="114">
        <v>2</v>
      </c>
      <c r="P727" s="114">
        <v>1</v>
      </c>
      <c r="Q727" s="115">
        <v>-1</v>
      </c>
      <c r="R727" s="114" t="s">
        <v>2927</v>
      </c>
      <c r="S727" s="114" t="s">
        <v>1438</v>
      </c>
      <c r="T727" s="99" t="s">
        <v>2928</v>
      </c>
      <c r="U727" s="116">
        <v>41715</v>
      </c>
      <c r="V727" s="114" t="s">
        <v>1439</v>
      </c>
      <c r="W727" s="99" t="s">
        <v>1432</v>
      </c>
      <c r="X727" s="114" t="s">
        <v>1442</v>
      </c>
      <c r="Y727" s="114" t="s">
        <v>1453</v>
      </c>
      <c r="Z727" s="114" t="s">
        <v>1444</v>
      </c>
      <c r="AA727" s="114" t="s">
        <v>4207</v>
      </c>
      <c r="AB727" s="387">
        <v>1.2E-2</v>
      </c>
      <c r="AC727" s="111" t="s">
        <v>1432</v>
      </c>
      <c r="AD727" s="112" t="s">
        <v>1432</v>
      </c>
      <c r="AE727" s="157" t="s">
        <v>3063</v>
      </c>
      <c r="AF727" s="117" t="s">
        <v>1445</v>
      </c>
      <c r="AG727" s="117">
        <v>0</v>
      </c>
      <c r="AH727" s="117">
        <v>0</v>
      </c>
      <c r="AI727" s="117">
        <v>0</v>
      </c>
      <c r="AJ727" s="117">
        <v>0</v>
      </c>
      <c r="AK727" s="117">
        <v>-1</v>
      </c>
      <c r="AL727" s="117">
        <v>0</v>
      </c>
      <c r="AM727" s="117">
        <v>-1</v>
      </c>
      <c r="AN727" s="117">
        <v>1</v>
      </c>
      <c r="AO727" s="117">
        <v>0</v>
      </c>
      <c r="AP727" s="117">
        <v>0</v>
      </c>
      <c r="AQ727" s="117">
        <v>0</v>
      </c>
      <c r="AR727" s="117">
        <v>-1</v>
      </c>
      <c r="AS727" s="117">
        <v>0</v>
      </c>
      <c r="AT727" s="117">
        <v>-1</v>
      </c>
      <c r="AU727" s="117">
        <v>0</v>
      </c>
      <c r="AV727" s="117">
        <v>0</v>
      </c>
      <c r="AW727" s="117">
        <v>0</v>
      </c>
      <c r="AX727" s="117">
        <v>0</v>
      </c>
      <c r="AY727" s="117">
        <v>0</v>
      </c>
      <c r="AZ727" s="117">
        <v>0</v>
      </c>
      <c r="BA727" s="117">
        <v>0</v>
      </c>
      <c r="BB727" s="117">
        <v>1</v>
      </c>
      <c r="BC727" s="117">
        <v>0</v>
      </c>
      <c r="BD727" s="117">
        <v>0</v>
      </c>
      <c r="BE727" s="117">
        <v>0</v>
      </c>
      <c r="BF727" s="117">
        <v>0</v>
      </c>
      <c r="BG727" s="117">
        <v>0</v>
      </c>
      <c r="BH727" s="117">
        <v>0</v>
      </c>
      <c r="BI727" s="117">
        <v>0</v>
      </c>
      <c r="BJ727" s="117">
        <v>0</v>
      </c>
      <c r="BK727" s="117">
        <v>0</v>
      </c>
      <c r="BL727" s="120" t="s">
        <v>4490</v>
      </c>
      <c r="BM727" s="98">
        <v>0</v>
      </c>
      <c r="BN727" s="79">
        <v>0</v>
      </c>
      <c r="BO727" s="241">
        <v>-0.25</v>
      </c>
      <c r="BP727" s="133">
        <v>-0.25</v>
      </c>
      <c r="BQ727" s="133">
        <v>-0.25</v>
      </c>
      <c r="BR727" s="133">
        <v>-0.25</v>
      </c>
      <c r="BS727" s="238">
        <v>0</v>
      </c>
      <c r="BT727" s="79">
        <v>0</v>
      </c>
      <c r="BU727" s="79">
        <v>0</v>
      </c>
      <c r="BV727" s="79">
        <v>0</v>
      </c>
      <c r="BW727" s="79">
        <v>0</v>
      </c>
      <c r="BX727" s="79">
        <v>0</v>
      </c>
      <c r="BY727" s="79">
        <v>0</v>
      </c>
      <c r="BZ727" s="79">
        <v>0</v>
      </c>
      <c r="CA727" s="79">
        <v>0</v>
      </c>
      <c r="CB727" s="79">
        <v>0</v>
      </c>
      <c r="CC727" s="79">
        <v>0</v>
      </c>
      <c r="CD727" s="79">
        <v>0</v>
      </c>
      <c r="CE727" s="79">
        <v>0</v>
      </c>
      <c r="CF727" s="79">
        <v>0</v>
      </c>
      <c r="CG727" s="79">
        <v>0</v>
      </c>
      <c r="CH727" s="79">
        <v>0</v>
      </c>
      <c r="CI727" s="81">
        <f t="shared" si="66"/>
        <v>-1</v>
      </c>
      <c r="CJ727" s="260">
        <f t="shared" si="65"/>
        <v>-1</v>
      </c>
      <c r="CK727" s="260">
        <f t="shared" si="63"/>
        <v>-1</v>
      </c>
      <c r="CL727" s="260">
        <f t="shared" si="64"/>
        <v>-1</v>
      </c>
      <c r="CM727" s="83">
        <v>9</v>
      </c>
      <c r="CN727" s="254" t="s">
        <v>4965</v>
      </c>
      <c r="CO727" s="140" t="s">
        <v>4965</v>
      </c>
      <c r="CP727" s="258" t="s">
        <v>4965</v>
      </c>
      <c r="CQ727" s="86" t="s">
        <v>4965</v>
      </c>
      <c r="CR727" s="85" t="s">
        <v>4965</v>
      </c>
      <c r="CS727" s="85" t="s">
        <v>4965</v>
      </c>
      <c r="CT727" s="85" t="s">
        <v>4965</v>
      </c>
      <c r="CU727" s="86"/>
    </row>
    <row r="728" spans="1:99" s="363" customFormat="1" ht="12" customHeight="1" x14ac:dyDescent="0.2">
      <c r="A728" s="31" t="s">
        <v>1460</v>
      </c>
      <c r="B728" s="114" t="s">
        <v>2929</v>
      </c>
      <c r="C728" s="114" t="s">
        <v>1432</v>
      </c>
      <c r="D728" s="114" t="s">
        <v>1432</v>
      </c>
      <c r="E728" s="117" t="s">
        <v>1432</v>
      </c>
      <c r="F728" s="114" t="s">
        <v>2930</v>
      </c>
      <c r="G728" s="114" t="s">
        <v>2223</v>
      </c>
      <c r="H728" s="114" t="s">
        <v>2717</v>
      </c>
      <c r="I728" s="114" t="s">
        <v>2931</v>
      </c>
      <c r="J728" s="114">
        <v>527909</v>
      </c>
      <c r="K728" s="114">
        <v>175507</v>
      </c>
      <c r="L728" s="177" t="s">
        <v>3085</v>
      </c>
      <c r="M728" s="99" t="s">
        <v>1432</v>
      </c>
      <c r="N728" s="99" t="s">
        <v>1432</v>
      </c>
      <c r="O728" s="114">
        <v>0</v>
      </c>
      <c r="P728" s="114">
        <v>1</v>
      </c>
      <c r="Q728" s="115">
        <v>1</v>
      </c>
      <c r="R728" s="114" t="s">
        <v>2932</v>
      </c>
      <c r="S728" s="114" t="s">
        <v>1438</v>
      </c>
      <c r="T728" s="99" t="s">
        <v>1354</v>
      </c>
      <c r="U728" s="116">
        <v>41620</v>
      </c>
      <c r="V728" s="114" t="s">
        <v>1439</v>
      </c>
      <c r="W728" s="99" t="s">
        <v>1432</v>
      </c>
      <c r="X728" s="114" t="s">
        <v>1442</v>
      </c>
      <c r="Y728" s="114" t="s">
        <v>1443</v>
      </c>
      <c r="Z728" s="114" t="s">
        <v>1444</v>
      </c>
      <c r="AA728" s="114" t="s">
        <v>2713</v>
      </c>
      <c r="AB728" s="387">
        <v>3.0000000000000001E-3</v>
      </c>
      <c r="AC728" s="111" t="s">
        <v>1432</v>
      </c>
      <c r="AD728" s="112" t="s">
        <v>1432</v>
      </c>
      <c r="AE728" s="157" t="s">
        <v>3063</v>
      </c>
      <c r="AF728" s="117" t="s">
        <v>1445</v>
      </c>
      <c r="AG728" s="117">
        <v>0</v>
      </c>
      <c r="AH728" s="117">
        <v>0</v>
      </c>
      <c r="AI728" s="117">
        <v>0</v>
      </c>
      <c r="AJ728" s="117">
        <v>0</v>
      </c>
      <c r="AK728" s="117">
        <v>1</v>
      </c>
      <c r="AL728" s="117">
        <v>0</v>
      </c>
      <c r="AM728" s="117">
        <v>0</v>
      </c>
      <c r="AN728" s="117">
        <v>0</v>
      </c>
      <c r="AO728" s="117">
        <v>0</v>
      </c>
      <c r="AP728" s="117">
        <v>0</v>
      </c>
      <c r="AQ728" s="117">
        <v>0</v>
      </c>
      <c r="AR728" s="117">
        <v>1</v>
      </c>
      <c r="AS728" s="117">
        <v>0</v>
      </c>
      <c r="AT728" s="117">
        <v>0</v>
      </c>
      <c r="AU728" s="117">
        <v>0</v>
      </c>
      <c r="AV728" s="117">
        <v>0</v>
      </c>
      <c r="AW728" s="117">
        <v>0</v>
      </c>
      <c r="AX728" s="117">
        <v>0</v>
      </c>
      <c r="AY728" s="117">
        <v>0</v>
      </c>
      <c r="AZ728" s="117">
        <v>0</v>
      </c>
      <c r="BA728" s="117">
        <v>0</v>
      </c>
      <c r="BB728" s="117">
        <v>0</v>
      </c>
      <c r="BC728" s="117">
        <v>0</v>
      </c>
      <c r="BD728" s="117">
        <v>0</v>
      </c>
      <c r="BE728" s="117">
        <v>0</v>
      </c>
      <c r="BF728" s="117">
        <v>0</v>
      </c>
      <c r="BG728" s="117">
        <v>0</v>
      </c>
      <c r="BH728" s="117">
        <v>0</v>
      </c>
      <c r="BI728" s="117">
        <v>0</v>
      </c>
      <c r="BJ728" s="117">
        <v>0</v>
      </c>
      <c r="BK728" s="117">
        <v>0</v>
      </c>
      <c r="BL728" s="120" t="s">
        <v>4490</v>
      </c>
      <c r="BM728" s="98">
        <v>0</v>
      </c>
      <c r="BN728" s="79">
        <v>0</v>
      </c>
      <c r="BO728" s="241">
        <v>0.2</v>
      </c>
      <c r="BP728" s="133">
        <v>0.2</v>
      </c>
      <c r="BQ728" s="133">
        <v>0.2</v>
      </c>
      <c r="BR728" s="133">
        <v>0.2</v>
      </c>
      <c r="BS728" s="243">
        <v>0.2</v>
      </c>
      <c r="BT728" s="79">
        <v>0</v>
      </c>
      <c r="BU728" s="79">
        <v>0</v>
      </c>
      <c r="BV728" s="79">
        <v>0</v>
      </c>
      <c r="BW728" s="79">
        <v>0</v>
      </c>
      <c r="BX728" s="79">
        <v>0</v>
      </c>
      <c r="BY728" s="79">
        <v>0</v>
      </c>
      <c r="BZ728" s="79">
        <v>0</v>
      </c>
      <c r="CA728" s="79">
        <v>0</v>
      </c>
      <c r="CB728" s="79">
        <v>0</v>
      </c>
      <c r="CC728" s="79">
        <v>0</v>
      </c>
      <c r="CD728" s="79">
        <v>0</v>
      </c>
      <c r="CE728" s="79">
        <v>0</v>
      </c>
      <c r="CF728" s="79">
        <v>0</v>
      </c>
      <c r="CG728" s="79">
        <v>0</v>
      </c>
      <c r="CH728" s="79">
        <v>0</v>
      </c>
      <c r="CI728" s="81">
        <f t="shared" si="66"/>
        <v>1</v>
      </c>
      <c r="CJ728" s="260">
        <f t="shared" si="65"/>
        <v>1</v>
      </c>
      <c r="CK728" s="260">
        <f t="shared" si="63"/>
        <v>1</v>
      </c>
      <c r="CL728" s="260">
        <f t="shared" si="64"/>
        <v>1</v>
      </c>
      <c r="CM728" s="83">
        <v>4</v>
      </c>
      <c r="CN728" s="254" t="s">
        <v>4965</v>
      </c>
      <c r="CO728" s="140" t="s">
        <v>4965</v>
      </c>
      <c r="CP728" s="258" t="s">
        <v>4965</v>
      </c>
      <c r="CQ728" s="86" t="s">
        <v>4965</v>
      </c>
      <c r="CR728" s="85" t="s">
        <v>4965</v>
      </c>
      <c r="CS728" s="85" t="s">
        <v>4965</v>
      </c>
      <c r="CT728" s="85" t="s">
        <v>4965</v>
      </c>
      <c r="CU728" s="86"/>
    </row>
    <row r="729" spans="1:99" s="363" customFormat="1" ht="12" customHeight="1" x14ac:dyDescent="0.2">
      <c r="A729" s="31" t="s">
        <v>1460</v>
      </c>
      <c r="B729" s="114" t="s">
        <v>2934</v>
      </c>
      <c r="C729" s="114" t="s">
        <v>1432</v>
      </c>
      <c r="D729" s="114" t="s">
        <v>1432</v>
      </c>
      <c r="E729" s="117" t="s">
        <v>1432</v>
      </c>
      <c r="F729" s="114" t="s">
        <v>2935</v>
      </c>
      <c r="G729" s="114" t="s">
        <v>1385</v>
      </c>
      <c r="H729" s="114" t="s">
        <v>1458</v>
      </c>
      <c r="I729" s="114" t="s">
        <v>2936</v>
      </c>
      <c r="J729" s="114">
        <v>524044</v>
      </c>
      <c r="K729" s="114">
        <v>175282</v>
      </c>
      <c r="L729" s="177" t="s">
        <v>3088</v>
      </c>
      <c r="M729" s="99" t="s">
        <v>1432</v>
      </c>
      <c r="N729" s="99" t="s">
        <v>1432</v>
      </c>
      <c r="O729" s="114">
        <v>1</v>
      </c>
      <c r="P729" s="114">
        <v>3</v>
      </c>
      <c r="Q729" s="115">
        <v>2</v>
      </c>
      <c r="R729" s="114" t="s">
        <v>2937</v>
      </c>
      <c r="S729" s="114" t="s">
        <v>1438</v>
      </c>
      <c r="T729" s="99" t="s">
        <v>2938</v>
      </c>
      <c r="U729" s="116">
        <v>41626</v>
      </c>
      <c r="V729" s="114" t="s">
        <v>1439</v>
      </c>
      <c r="W729" s="99" t="s">
        <v>1432</v>
      </c>
      <c r="X729" s="114" t="s">
        <v>1442</v>
      </c>
      <c r="Y729" s="114" t="s">
        <v>4694</v>
      </c>
      <c r="Z729" s="114" t="s">
        <v>1444</v>
      </c>
      <c r="AA729" s="114" t="s">
        <v>2723</v>
      </c>
      <c r="AB729" s="387">
        <v>1.4E-2</v>
      </c>
      <c r="AC729" s="111" t="s">
        <v>1432</v>
      </c>
      <c r="AD729" s="112" t="s">
        <v>1432</v>
      </c>
      <c r="AE729" s="157" t="s">
        <v>3063</v>
      </c>
      <c r="AF729" s="117" t="s">
        <v>1445</v>
      </c>
      <c r="AG729" s="117">
        <v>0</v>
      </c>
      <c r="AH729" s="117">
        <v>0</v>
      </c>
      <c r="AI729" s="117">
        <v>0</v>
      </c>
      <c r="AJ729" s="117">
        <v>0</v>
      </c>
      <c r="AK729" s="117">
        <v>2</v>
      </c>
      <c r="AL729" s="117">
        <v>1</v>
      </c>
      <c r="AM729" s="117">
        <v>0</v>
      </c>
      <c r="AN729" s="117">
        <v>0</v>
      </c>
      <c r="AO729" s="117">
        <v>-1</v>
      </c>
      <c r="AP729" s="117">
        <v>0</v>
      </c>
      <c r="AQ729" s="117">
        <v>0</v>
      </c>
      <c r="AR729" s="117">
        <v>2</v>
      </c>
      <c r="AS729" s="117">
        <v>1</v>
      </c>
      <c r="AT729" s="117">
        <v>0</v>
      </c>
      <c r="AU729" s="117">
        <v>0</v>
      </c>
      <c r="AV729" s="117">
        <v>-1</v>
      </c>
      <c r="AW729" s="117">
        <v>0</v>
      </c>
      <c r="AX729" s="117">
        <v>0</v>
      </c>
      <c r="AY729" s="117">
        <v>0</v>
      </c>
      <c r="AZ729" s="117">
        <v>0</v>
      </c>
      <c r="BA729" s="117">
        <v>0</v>
      </c>
      <c r="BB729" s="117">
        <v>0</v>
      </c>
      <c r="BC729" s="117">
        <v>0</v>
      </c>
      <c r="BD729" s="117">
        <v>0</v>
      </c>
      <c r="BE729" s="117">
        <v>0</v>
      </c>
      <c r="BF729" s="117">
        <v>0</v>
      </c>
      <c r="BG729" s="117">
        <v>0</v>
      </c>
      <c r="BH729" s="117">
        <v>0</v>
      </c>
      <c r="BI729" s="117">
        <v>0</v>
      </c>
      <c r="BJ729" s="117">
        <v>0</v>
      </c>
      <c r="BK729" s="117">
        <v>0</v>
      </c>
      <c r="BL729" s="120" t="s">
        <v>4490</v>
      </c>
      <c r="BM729" s="98">
        <v>0</v>
      </c>
      <c r="BN729" s="79">
        <v>0</v>
      </c>
      <c r="BO729" s="241">
        <v>0.4</v>
      </c>
      <c r="BP729" s="133">
        <v>0.4</v>
      </c>
      <c r="BQ729" s="133">
        <v>0.4</v>
      </c>
      <c r="BR729" s="133">
        <v>0.4</v>
      </c>
      <c r="BS729" s="243">
        <v>0.4</v>
      </c>
      <c r="BT729" s="79">
        <v>0</v>
      </c>
      <c r="BU729" s="79">
        <v>0</v>
      </c>
      <c r="BV729" s="79">
        <v>0</v>
      </c>
      <c r="BW729" s="79">
        <v>0</v>
      </c>
      <c r="BX729" s="79">
        <v>0</v>
      </c>
      <c r="BY729" s="79">
        <v>0</v>
      </c>
      <c r="BZ729" s="79">
        <v>0</v>
      </c>
      <c r="CA729" s="79">
        <v>0</v>
      </c>
      <c r="CB729" s="79">
        <v>0</v>
      </c>
      <c r="CC729" s="79">
        <v>0</v>
      </c>
      <c r="CD729" s="79">
        <v>0</v>
      </c>
      <c r="CE729" s="79">
        <v>0</v>
      </c>
      <c r="CF729" s="79">
        <v>0</v>
      </c>
      <c r="CG729" s="79">
        <v>0</v>
      </c>
      <c r="CH729" s="79">
        <v>0</v>
      </c>
      <c r="CI729" s="81">
        <f t="shared" si="66"/>
        <v>2</v>
      </c>
      <c r="CJ729" s="260">
        <f t="shared" si="65"/>
        <v>2</v>
      </c>
      <c r="CK729" s="260">
        <f t="shared" si="63"/>
        <v>2</v>
      </c>
      <c r="CL729" s="260">
        <f t="shared" si="64"/>
        <v>2</v>
      </c>
      <c r="CM729" s="83">
        <v>4</v>
      </c>
      <c r="CN729" s="254" t="s">
        <v>4965</v>
      </c>
      <c r="CO729" s="180" t="s">
        <v>1942</v>
      </c>
      <c r="CP729" s="258" t="s">
        <v>4965</v>
      </c>
      <c r="CQ729" s="86" t="s">
        <v>4965</v>
      </c>
      <c r="CR729" s="85" t="s">
        <v>4965</v>
      </c>
      <c r="CS729" s="85" t="s">
        <v>4965</v>
      </c>
      <c r="CT729" s="85" t="s">
        <v>4965</v>
      </c>
      <c r="CU729" s="86"/>
    </row>
    <row r="730" spans="1:99" s="363" customFormat="1" ht="12" customHeight="1" x14ac:dyDescent="0.2">
      <c r="A730" s="31" t="s">
        <v>1460</v>
      </c>
      <c r="B730" s="114" t="s">
        <v>2940</v>
      </c>
      <c r="C730" s="114" t="s">
        <v>2941</v>
      </c>
      <c r="D730" s="114" t="s">
        <v>1432</v>
      </c>
      <c r="E730" s="117" t="s">
        <v>2942</v>
      </c>
      <c r="F730" s="114" t="s">
        <v>2943</v>
      </c>
      <c r="G730" s="114" t="s">
        <v>615</v>
      </c>
      <c r="H730" s="114" t="s">
        <v>1435</v>
      </c>
      <c r="I730" s="114" t="s">
        <v>2944</v>
      </c>
      <c r="J730" s="114">
        <v>528357</v>
      </c>
      <c r="K730" s="114">
        <v>172146</v>
      </c>
      <c r="L730" s="177" t="s">
        <v>3077</v>
      </c>
      <c r="M730" s="99" t="s">
        <v>1432</v>
      </c>
      <c r="N730" s="99" t="s">
        <v>1432</v>
      </c>
      <c r="O730" s="114">
        <v>0</v>
      </c>
      <c r="P730" s="114">
        <v>2</v>
      </c>
      <c r="Q730" s="115">
        <v>2</v>
      </c>
      <c r="R730" s="114" t="s">
        <v>2945</v>
      </c>
      <c r="S730" s="114" t="s">
        <v>1438</v>
      </c>
      <c r="T730" s="99" t="s">
        <v>2946</v>
      </c>
      <c r="U730" s="116">
        <v>41610</v>
      </c>
      <c r="V730" s="114" t="s">
        <v>1439</v>
      </c>
      <c r="W730" s="99" t="s">
        <v>1432</v>
      </c>
      <c r="X730" s="114" t="s">
        <v>1442</v>
      </c>
      <c r="Y730" s="114" t="s">
        <v>1453</v>
      </c>
      <c r="Z730" s="114" t="s">
        <v>1444</v>
      </c>
      <c r="AA730" s="114" t="s">
        <v>1454</v>
      </c>
      <c r="AB730" s="387">
        <v>1.6E-2</v>
      </c>
      <c r="AC730" s="111" t="s">
        <v>1432</v>
      </c>
      <c r="AD730" s="112" t="s">
        <v>1432</v>
      </c>
      <c r="AE730" s="157" t="s">
        <v>3063</v>
      </c>
      <c r="AF730" s="117" t="s">
        <v>1445</v>
      </c>
      <c r="AG730" s="118"/>
      <c r="AH730" s="117">
        <v>0</v>
      </c>
      <c r="AI730" s="117">
        <v>0</v>
      </c>
      <c r="AJ730" s="117">
        <v>0</v>
      </c>
      <c r="AK730" s="117">
        <v>0</v>
      </c>
      <c r="AL730" s="117">
        <v>2</v>
      </c>
      <c r="AM730" s="117">
        <v>0</v>
      </c>
      <c r="AN730" s="117">
        <v>0</v>
      </c>
      <c r="AO730" s="117">
        <v>0</v>
      </c>
      <c r="AP730" s="117">
        <v>0</v>
      </c>
      <c r="AQ730" s="117">
        <v>0</v>
      </c>
      <c r="AR730" s="117">
        <v>0</v>
      </c>
      <c r="AS730" s="117">
        <v>2</v>
      </c>
      <c r="AT730" s="117">
        <v>0</v>
      </c>
      <c r="AU730" s="117">
        <v>0</v>
      </c>
      <c r="AV730" s="117">
        <v>0</v>
      </c>
      <c r="AW730" s="117">
        <v>0</v>
      </c>
      <c r="AX730" s="117">
        <v>0</v>
      </c>
      <c r="AY730" s="117">
        <v>0</v>
      </c>
      <c r="AZ730" s="117">
        <v>0</v>
      </c>
      <c r="BA730" s="117">
        <v>0</v>
      </c>
      <c r="BB730" s="117">
        <v>0</v>
      </c>
      <c r="BC730" s="117">
        <v>0</v>
      </c>
      <c r="BD730" s="117">
        <v>0</v>
      </c>
      <c r="BE730" s="117">
        <v>0</v>
      </c>
      <c r="BF730" s="117">
        <v>0</v>
      </c>
      <c r="BG730" s="117">
        <v>0</v>
      </c>
      <c r="BH730" s="117">
        <v>0</v>
      </c>
      <c r="BI730" s="117">
        <v>0</v>
      </c>
      <c r="BJ730" s="117">
        <v>0</v>
      </c>
      <c r="BK730" s="117">
        <v>0</v>
      </c>
      <c r="BL730" s="120" t="s">
        <v>4490</v>
      </c>
      <c r="BM730" s="98">
        <v>0</v>
      </c>
      <c r="BN730" s="79">
        <v>0</v>
      </c>
      <c r="BO730" s="241">
        <v>0.5</v>
      </c>
      <c r="BP730" s="133">
        <v>0.5</v>
      </c>
      <c r="BQ730" s="133">
        <v>0.5</v>
      </c>
      <c r="BR730" s="133">
        <v>0.5</v>
      </c>
      <c r="BS730" s="238">
        <v>0</v>
      </c>
      <c r="BT730" s="79">
        <v>0</v>
      </c>
      <c r="BU730" s="79">
        <v>0</v>
      </c>
      <c r="BV730" s="79">
        <v>0</v>
      </c>
      <c r="BW730" s="79">
        <v>0</v>
      </c>
      <c r="BX730" s="79">
        <v>0</v>
      </c>
      <c r="BY730" s="79">
        <v>0</v>
      </c>
      <c r="BZ730" s="79">
        <v>0</v>
      </c>
      <c r="CA730" s="79">
        <v>0</v>
      </c>
      <c r="CB730" s="79">
        <v>0</v>
      </c>
      <c r="CC730" s="79">
        <v>0</v>
      </c>
      <c r="CD730" s="79">
        <v>0</v>
      </c>
      <c r="CE730" s="79">
        <v>0</v>
      </c>
      <c r="CF730" s="79">
        <v>0</v>
      </c>
      <c r="CG730" s="79">
        <v>0</v>
      </c>
      <c r="CH730" s="79">
        <v>0</v>
      </c>
      <c r="CI730" s="81">
        <f t="shared" si="66"/>
        <v>2</v>
      </c>
      <c r="CJ730" s="260">
        <f t="shared" si="65"/>
        <v>2</v>
      </c>
      <c r="CK730" s="260">
        <f t="shared" si="63"/>
        <v>2</v>
      </c>
      <c r="CL730" s="260">
        <f t="shared" si="64"/>
        <v>2</v>
      </c>
      <c r="CM730" s="83">
        <v>9</v>
      </c>
      <c r="CN730" s="254" t="s">
        <v>4965</v>
      </c>
      <c r="CO730" s="140" t="s">
        <v>4965</v>
      </c>
      <c r="CP730" s="258" t="s">
        <v>4965</v>
      </c>
      <c r="CQ730" s="86" t="s">
        <v>4965</v>
      </c>
      <c r="CR730" s="85" t="s">
        <v>4965</v>
      </c>
      <c r="CS730" s="85" t="s">
        <v>4965</v>
      </c>
      <c r="CT730" s="85" t="s">
        <v>4965</v>
      </c>
      <c r="CU730" s="86"/>
    </row>
    <row r="731" spans="1:99" s="363" customFormat="1" ht="12" customHeight="1" x14ac:dyDescent="0.2">
      <c r="A731" s="31" t="s">
        <v>1460</v>
      </c>
      <c r="B731" s="114" t="s">
        <v>2947</v>
      </c>
      <c r="C731" s="114" t="s">
        <v>1432</v>
      </c>
      <c r="D731" s="114" t="s">
        <v>1432</v>
      </c>
      <c r="E731" s="117" t="s">
        <v>2948</v>
      </c>
      <c r="F731" s="114" t="s">
        <v>4868</v>
      </c>
      <c r="G731" s="114" t="s">
        <v>1434</v>
      </c>
      <c r="H731" s="114" t="s">
        <v>1435</v>
      </c>
      <c r="I731" s="114" t="s">
        <v>2949</v>
      </c>
      <c r="J731" s="114">
        <v>527461</v>
      </c>
      <c r="K731" s="114">
        <v>171563</v>
      </c>
      <c r="L731" s="177" t="s">
        <v>3069</v>
      </c>
      <c r="M731" s="99" t="s">
        <v>1432</v>
      </c>
      <c r="N731" s="99" t="s">
        <v>1432</v>
      </c>
      <c r="O731" s="114">
        <v>0</v>
      </c>
      <c r="P731" s="114">
        <v>9</v>
      </c>
      <c r="Q731" s="115">
        <v>9</v>
      </c>
      <c r="R731" s="114" t="s">
        <v>1587</v>
      </c>
      <c r="S731" s="114" t="s">
        <v>1154</v>
      </c>
      <c r="T731" s="99" t="s">
        <v>1588</v>
      </c>
      <c r="U731" s="116">
        <v>41883</v>
      </c>
      <c r="V731" s="114" t="s">
        <v>1439</v>
      </c>
      <c r="W731" s="99" t="s">
        <v>1432</v>
      </c>
      <c r="X731" s="114" t="s">
        <v>1442</v>
      </c>
      <c r="Y731" s="114" t="s">
        <v>4694</v>
      </c>
      <c r="Z731" s="114" t="s">
        <v>1444</v>
      </c>
      <c r="AA731" s="114" t="s">
        <v>2713</v>
      </c>
      <c r="AB731" s="387">
        <v>8.6999999999999994E-2</v>
      </c>
      <c r="AC731" s="111" t="s">
        <v>1432</v>
      </c>
      <c r="AD731" s="112" t="s">
        <v>1432</v>
      </c>
      <c r="AE731" s="157" t="s">
        <v>3063</v>
      </c>
      <c r="AF731" s="117" t="s">
        <v>1445</v>
      </c>
      <c r="AG731" s="117">
        <v>0</v>
      </c>
      <c r="AH731" s="117">
        <v>0</v>
      </c>
      <c r="AI731" s="117">
        <v>0</v>
      </c>
      <c r="AJ731" s="117">
        <v>0</v>
      </c>
      <c r="AK731" s="117">
        <v>1</v>
      </c>
      <c r="AL731" s="117">
        <v>6</v>
      </c>
      <c r="AM731" s="117">
        <v>2</v>
      </c>
      <c r="AN731" s="117">
        <v>0</v>
      </c>
      <c r="AO731" s="117">
        <v>0</v>
      </c>
      <c r="AP731" s="117">
        <v>0</v>
      </c>
      <c r="AQ731" s="117">
        <v>0</v>
      </c>
      <c r="AR731" s="117">
        <v>1</v>
      </c>
      <c r="AS731" s="117">
        <v>6</v>
      </c>
      <c r="AT731" s="117">
        <v>2</v>
      </c>
      <c r="AU731" s="117">
        <v>0</v>
      </c>
      <c r="AV731" s="117">
        <v>0</v>
      </c>
      <c r="AW731" s="117">
        <v>0</v>
      </c>
      <c r="AX731" s="117">
        <v>0</v>
      </c>
      <c r="AY731" s="117">
        <v>0</v>
      </c>
      <c r="AZ731" s="117">
        <v>0</v>
      </c>
      <c r="BA731" s="117">
        <v>0</v>
      </c>
      <c r="BB731" s="117">
        <v>0</v>
      </c>
      <c r="BC731" s="117">
        <v>0</v>
      </c>
      <c r="BD731" s="117">
        <v>0</v>
      </c>
      <c r="BE731" s="117">
        <v>0</v>
      </c>
      <c r="BF731" s="117">
        <v>0</v>
      </c>
      <c r="BG731" s="117">
        <v>0</v>
      </c>
      <c r="BH731" s="117">
        <v>0</v>
      </c>
      <c r="BI731" s="117">
        <v>0</v>
      </c>
      <c r="BJ731" s="117">
        <v>0</v>
      </c>
      <c r="BK731" s="117">
        <v>0</v>
      </c>
      <c r="BL731" s="120" t="s">
        <v>4490</v>
      </c>
      <c r="BM731" s="98">
        <v>0</v>
      </c>
      <c r="BN731" s="79">
        <v>0</v>
      </c>
      <c r="BO731" s="237">
        <v>0</v>
      </c>
      <c r="BP731" s="79">
        <v>0</v>
      </c>
      <c r="BQ731" s="133">
        <f>Q731/3</f>
        <v>3</v>
      </c>
      <c r="BR731" s="133">
        <v>3</v>
      </c>
      <c r="BS731" s="243">
        <v>3</v>
      </c>
      <c r="BT731" s="79">
        <v>0</v>
      </c>
      <c r="BU731" s="79">
        <v>0</v>
      </c>
      <c r="BV731" s="79">
        <v>0</v>
      </c>
      <c r="BW731" s="79">
        <v>0</v>
      </c>
      <c r="BX731" s="79">
        <v>0</v>
      </c>
      <c r="BY731" s="79">
        <v>0</v>
      </c>
      <c r="BZ731" s="79">
        <v>0</v>
      </c>
      <c r="CA731" s="79">
        <v>0</v>
      </c>
      <c r="CB731" s="79">
        <v>0</v>
      </c>
      <c r="CC731" s="79">
        <v>0</v>
      </c>
      <c r="CD731" s="79">
        <v>0</v>
      </c>
      <c r="CE731" s="79">
        <v>0</v>
      </c>
      <c r="CF731" s="79">
        <v>0</v>
      </c>
      <c r="CG731" s="79">
        <v>0</v>
      </c>
      <c r="CH731" s="79">
        <v>0</v>
      </c>
      <c r="CI731" s="81">
        <f t="shared" si="66"/>
        <v>9</v>
      </c>
      <c r="CJ731" s="260">
        <f t="shared" si="65"/>
        <v>9</v>
      </c>
      <c r="CK731" s="260">
        <f t="shared" si="63"/>
        <v>9</v>
      </c>
      <c r="CL731" s="260">
        <f t="shared" si="64"/>
        <v>9</v>
      </c>
      <c r="CM731" s="83">
        <v>5</v>
      </c>
      <c r="CN731" s="254" t="s">
        <v>4965</v>
      </c>
      <c r="CO731" s="180" t="s">
        <v>1941</v>
      </c>
      <c r="CP731" s="258" t="s">
        <v>4965</v>
      </c>
      <c r="CQ731" s="86" t="s">
        <v>4965</v>
      </c>
      <c r="CR731" s="85" t="s">
        <v>4965</v>
      </c>
      <c r="CS731" s="85" t="s">
        <v>4965</v>
      </c>
      <c r="CT731" s="85" t="s">
        <v>4965</v>
      </c>
      <c r="CU731" s="86"/>
    </row>
    <row r="732" spans="1:99" s="363" customFormat="1" ht="12" customHeight="1" x14ac:dyDescent="0.2">
      <c r="A732" s="31" t="s">
        <v>1460</v>
      </c>
      <c r="B732" s="114" t="s">
        <v>1590</v>
      </c>
      <c r="C732" s="114" t="s">
        <v>1432</v>
      </c>
      <c r="D732" s="114" t="s">
        <v>1432</v>
      </c>
      <c r="E732" s="117" t="s">
        <v>1591</v>
      </c>
      <c r="F732" s="114" t="s">
        <v>1432</v>
      </c>
      <c r="G732" s="114" t="s">
        <v>1468</v>
      </c>
      <c r="H732" s="114" t="s">
        <v>2717</v>
      </c>
      <c r="I732" s="114" t="s">
        <v>1592</v>
      </c>
      <c r="J732" s="114">
        <v>526359</v>
      </c>
      <c r="K732" s="114">
        <v>175700</v>
      </c>
      <c r="L732" s="177" t="s">
        <v>4766</v>
      </c>
      <c r="M732" s="99" t="s">
        <v>1432</v>
      </c>
      <c r="N732" s="99" t="s">
        <v>1432</v>
      </c>
      <c r="O732" s="114">
        <v>0</v>
      </c>
      <c r="P732" s="114">
        <v>1</v>
      </c>
      <c r="Q732" s="115">
        <v>1</v>
      </c>
      <c r="R732" s="114" t="s">
        <v>1593</v>
      </c>
      <c r="S732" s="114" t="s">
        <v>1389</v>
      </c>
      <c r="T732" s="99" t="s">
        <v>3182</v>
      </c>
      <c r="U732" s="116">
        <v>41620</v>
      </c>
      <c r="V732" s="114" t="s">
        <v>1439</v>
      </c>
      <c r="W732" s="99" t="s">
        <v>1432</v>
      </c>
      <c r="X732" s="114" t="s">
        <v>1442</v>
      </c>
      <c r="Y732" s="114" t="s">
        <v>3893</v>
      </c>
      <c r="Z732" s="114" t="s">
        <v>1444</v>
      </c>
      <c r="AA732" s="114" t="s">
        <v>4720</v>
      </c>
      <c r="AB732" s="387">
        <v>2E-3</v>
      </c>
      <c r="AC732" s="111" t="s">
        <v>1432</v>
      </c>
      <c r="AD732" s="112" t="s">
        <v>1432</v>
      </c>
      <c r="AE732" s="157" t="s">
        <v>3063</v>
      </c>
      <c r="AF732" s="117" t="s">
        <v>1445</v>
      </c>
      <c r="AG732" s="117">
        <v>0</v>
      </c>
      <c r="AH732" s="117">
        <v>0</v>
      </c>
      <c r="AI732" s="117">
        <v>0</v>
      </c>
      <c r="AJ732" s="117">
        <v>0</v>
      </c>
      <c r="AK732" s="117">
        <v>0</v>
      </c>
      <c r="AL732" s="117">
        <v>1</v>
      </c>
      <c r="AM732" s="117">
        <v>0</v>
      </c>
      <c r="AN732" s="117">
        <v>0</v>
      </c>
      <c r="AO732" s="117">
        <v>0</v>
      </c>
      <c r="AP732" s="117">
        <v>0</v>
      </c>
      <c r="AQ732" s="117">
        <v>0</v>
      </c>
      <c r="AR732" s="117">
        <v>0</v>
      </c>
      <c r="AS732" s="117">
        <v>1</v>
      </c>
      <c r="AT732" s="117">
        <v>0</v>
      </c>
      <c r="AU732" s="117">
        <v>0</v>
      </c>
      <c r="AV732" s="117">
        <v>0</v>
      </c>
      <c r="AW732" s="117">
        <v>0</v>
      </c>
      <c r="AX732" s="117">
        <v>0</v>
      </c>
      <c r="AY732" s="117">
        <v>0</v>
      </c>
      <c r="AZ732" s="117">
        <v>0</v>
      </c>
      <c r="BA732" s="117">
        <v>0</v>
      </c>
      <c r="BB732" s="117">
        <v>0</v>
      </c>
      <c r="BC732" s="117">
        <v>0</v>
      </c>
      <c r="BD732" s="117">
        <v>0</v>
      </c>
      <c r="BE732" s="117">
        <v>0</v>
      </c>
      <c r="BF732" s="117">
        <v>0</v>
      </c>
      <c r="BG732" s="117">
        <v>0</v>
      </c>
      <c r="BH732" s="117">
        <v>0</v>
      </c>
      <c r="BI732" s="117">
        <v>0</v>
      </c>
      <c r="BJ732" s="117">
        <v>0</v>
      </c>
      <c r="BK732" s="117">
        <v>0</v>
      </c>
      <c r="BL732" s="120" t="s">
        <v>4490</v>
      </c>
      <c r="BM732" s="98">
        <v>0</v>
      </c>
      <c r="BN732" s="79">
        <v>0</v>
      </c>
      <c r="BO732" s="241">
        <v>0.25</v>
      </c>
      <c r="BP732" s="133">
        <v>0.25</v>
      </c>
      <c r="BQ732" s="133">
        <v>0.25</v>
      </c>
      <c r="BR732" s="133">
        <v>0.25</v>
      </c>
      <c r="BS732" s="244">
        <v>0</v>
      </c>
      <c r="BT732" s="79">
        <v>0</v>
      </c>
      <c r="BU732" s="79">
        <v>0</v>
      </c>
      <c r="BV732" s="79">
        <v>0</v>
      </c>
      <c r="BW732" s="79">
        <v>0</v>
      </c>
      <c r="BX732" s="79">
        <v>0</v>
      </c>
      <c r="BY732" s="79">
        <v>0</v>
      </c>
      <c r="BZ732" s="79">
        <v>0</v>
      </c>
      <c r="CA732" s="79">
        <v>0</v>
      </c>
      <c r="CB732" s="79">
        <v>0</v>
      </c>
      <c r="CC732" s="79">
        <v>0</v>
      </c>
      <c r="CD732" s="79">
        <v>0</v>
      </c>
      <c r="CE732" s="79">
        <v>0</v>
      </c>
      <c r="CF732" s="79">
        <v>0</v>
      </c>
      <c r="CG732" s="79">
        <v>0</v>
      </c>
      <c r="CH732" s="79">
        <v>0</v>
      </c>
      <c r="CI732" s="81">
        <f t="shared" si="66"/>
        <v>1</v>
      </c>
      <c r="CJ732" s="260">
        <f t="shared" si="65"/>
        <v>1</v>
      </c>
      <c r="CK732" s="260">
        <f t="shared" si="63"/>
        <v>1</v>
      </c>
      <c r="CL732" s="260">
        <f t="shared" si="64"/>
        <v>1</v>
      </c>
      <c r="CM732" s="83">
        <v>9</v>
      </c>
      <c r="CN732" s="254" t="s">
        <v>4965</v>
      </c>
      <c r="CO732" s="140" t="s">
        <v>4965</v>
      </c>
      <c r="CP732" s="258" t="s">
        <v>4965</v>
      </c>
      <c r="CQ732" s="86" t="s">
        <v>4965</v>
      </c>
      <c r="CR732" s="85" t="s">
        <v>4965</v>
      </c>
      <c r="CS732" s="85" t="s">
        <v>4965</v>
      </c>
      <c r="CT732" s="85" t="s">
        <v>4965</v>
      </c>
      <c r="CU732" s="86"/>
    </row>
    <row r="733" spans="1:99" s="363" customFormat="1" ht="12" customHeight="1" x14ac:dyDescent="0.2">
      <c r="A733" s="31" t="s">
        <v>1460</v>
      </c>
      <c r="B733" s="114" t="s">
        <v>1594</v>
      </c>
      <c r="C733" s="114" t="s">
        <v>1432</v>
      </c>
      <c r="D733" s="114" t="s">
        <v>1432</v>
      </c>
      <c r="E733" s="117" t="s">
        <v>1432</v>
      </c>
      <c r="F733" s="114" t="s">
        <v>1595</v>
      </c>
      <c r="G733" s="114" t="s">
        <v>1596</v>
      </c>
      <c r="H733" s="114" t="s">
        <v>3944</v>
      </c>
      <c r="I733" s="114" t="s">
        <v>1597</v>
      </c>
      <c r="J733" s="114">
        <v>524095</v>
      </c>
      <c r="K733" s="114">
        <v>173645</v>
      </c>
      <c r="L733" s="177" t="s">
        <v>1398</v>
      </c>
      <c r="M733" s="99" t="s">
        <v>1432</v>
      </c>
      <c r="N733" s="99" t="s">
        <v>1432</v>
      </c>
      <c r="O733" s="114">
        <v>0</v>
      </c>
      <c r="P733" s="114">
        <v>17</v>
      </c>
      <c r="Q733" s="115">
        <v>17</v>
      </c>
      <c r="R733" s="114" t="s">
        <v>3578</v>
      </c>
      <c r="S733" s="114" t="s">
        <v>1438</v>
      </c>
      <c r="T733" s="99" t="s">
        <v>866</v>
      </c>
      <c r="U733" s="116">
        <v>41661</v>
      </c>
      <c r="V733" s="114" t="s">
        <v>1439</v>
      </c>
      <c r="W733" s="99" t="s">
        <v>1432</v>
      </c>
      <c r="X733" s="114" t="s">
        <v>1442</v>
      </c>
      <c r="Y733" s="114" t="s">
        <v>1443</v>
      </c>
      <c r="Z733" s="114" t="s">
        <v>1444</v>
      </c>
      <c r="AA733" s="114" t="s">
        <v>2713</v>
      </c>
      <c r="AB733" s="387">
        <v>4.2000000000000003E-2</v>
      </c>
      <c r="AC733" s="111" t="s">
        <v>1432</v>
      </c>
      <c r="AD733" s="112" t="s">
        <v>1432</v>
      </c>
      <c r="AE733" s="157" t="s">
        <v>3063</v>
      </c>
      <c r="AF733" s="117" t="s">
        <v>1445</v>
      </c>
      <c r="AG733" s="117">
        <v>0</v>
      </c>
      <c r="AH733" s="117">
        <v>0</v>
      </c>
      <c r="AI733" s="117">
        <v>17</v>
      </c>
      <c r="AJ733" s="117">
        <v>2</v>
      </c>
      <c r="AK733" s="117">
        <v>5</v>
      </c>
      <c r="AL733" s="117">
        <v>10</v>
      </c>
      <c r="AM733" s="117">
        <v>0</v>
      </c>
      <c r="AN733" s="117">
        <v>0</v>
      </c>
      <c r="AO733" s="117">
        <v>0</v>
      </c>
      <c r="AP733" s="117">
        <v>0</v>
      </c>
      <c r="AQ733" s="117">
        <v>2</v>
      </c>
      <c r="AR733" s="117">
        <v>5</v>
      </c>
      <c r="AS733" s="117">
        <v>10</v>
      </c>
      <c r="AT733" s="117">
        <v>0</v>
      </c>
      <c r="AU733" s="117">
        <v>0</v>
      </c>
      <c r="AV733" s="117">
        <v>0</v>
      </c>
      <c r="AW733" s="117">
        <v>0</v>
      </c>
      <c r="AX733" s="117">
        <v>0</v>
      </c>
      <c r="AY733" s="117">
        <v>0</v>
      </c>
      <c r="AZ733" s="117">
        <v>0</v>
      </c>
      <c r="BA733" s="117">
        <v>0</v>
      </c>
      <c r="BB733" s="117">
        <v>0</v>
      </c>
      <c r="BC733" s="117">
        <v>0</v>
      </c>
      <c r="BD733" s="117">
        <v>0</v>
      </c>
      <c r="BE733" s="117">
        <v>0</v>
      </c>
      <c r="BF733" s="117">
        <v>0</v>
      </c>
      <c r="BG733" s="117">
        <v>0</v>
      </c>
      <c r="BH733" s="117">
        <v>0</v>
      </c>
      <c r="BI733" s="117">
        <v>0</v>
      </c>
      <c r="BJ733" s="117">
        <v>0</v>
      </c>
      <c r="BK733" s="117">
        <v>0</v>
      </c>
      <c r="BL733" s="120" t="s">
        <v>4491</v>
      </c>
      <c r="BM733" s="98">
        <v>0</v>
      </c>
      <c r="BN733" s="79">
        <v>0</v>
      </c>
      <c r="BO733" s="246">
        <v>0</v>
      </c>
      <c r="BP733" s="133">
        <v>17</v>
      </c>
      <c r="BQ733" s="113">
        <v>0</v>
      </c>
      <c r="BR733" s="113">
        <v>0</v>
      </c>
      <c r="BS733" s="244">
        <v>0</v>
      </c>
      <c r="BT733" s="79">
        <v>0</v>
      </c>
      <c r="BU733" s="79">
        <v>0</v>
      </c>
      <c r="BV733" s="79">
        <v>0</v>
      </c>
      <c r="BW733" s="79">
        <v>0</v>
      </c>
      <c r="BX733" s="79">
        <v>0</v>
      </c>
      <c r="BY733" s="79">
        <v>0</v>
      </c>
      <c r="BZ733" s="79">
        <v>0</v>
      </c>
      <c r="CA733" s="79">
        <v>0</v>
      </c>
      <c r="CB733" s="79">
        <v>0</v>
      </c>
      <c r="CC733" s="79">
        <v>0</v>
      </c>
      <c r="CD733" s="79">
        <v>0</v>
      </c>
      <c r="CE733" s="79">
        <v>0</v>
      </c>
      <c r="CF733" s="79">
        <v>0</v>
      </c>
      <c r="CG733" s="79">
        <v>0</v>
      </c>
      <c r="CH733" s="79">
        <v>0</v>
      </c>
      <c r="CI733" s="81">
        <f t="shared" si="66"/>
        <v>17</v>
      </c>
      <c r="CJ733" s="260">
        <f t="shared" si="65"/>
        <v>17</v>
      </c>
      <c r="CK733" s="260">
        <f t="shared" si="63"/>
        <v>17</v>
      </c>
      <c r="CL733" s="260">
        <f t="shared" si="64"/>
        <v>17</v>
      </c>
      <c r="CM733" s="83">
        <v>5</v>
      </c>
      <c r="CN733" s="254" t="s">
        <v>4965</v>
      </c>
      <c r="CO733" s="140" t="s">
        <v>4965</v>
      </c>
      <c r="CP733" s="258" t="s">
        <v>4965</v>
      </c>
      <c r="CQ733" s="86" t="s">
        <v>4965</v>
      </c>
      <c r="CR733" s="85" t="s">
        <v>4965</v>
      </c>
      <c r="CS733" s="85" t="s">
        <v>4965</v>
      </c>
      <c r="CT733" s="85" t="s">
        <v>4965</v>
      </c>
      <c r="CU733" s="86"/>
    </row>
    <row r="734" spans="1:99" s="363" customFormat="1" ht="12" customHeight="1" x14ac:dyDescent="0.2">
      <c r="A734" s="31" t="s">
        <v>1460</v>
      </c>
      <c r="B734" s="114" t="s">
        <v>3579</v>
      </c>
      <c r="C734" s="114" t="s">
        <v>1432</v>
      </c>
      <c r="D734" s="114" t="s">
        <v>1432</v>
      </c>
      <c r="E734" s="117" t="s">
        <v>3580</v>
      </c>
      <c r="F734" s="114" t="s">
        <v>1432</v>
      </c>
      <c r="G734" s="114" t="s">
        <v>3581</v>
      </c>
      <c r="H734" s="114" t="s">
        <v>1885</v>
      </c>
      <c r="I734" s="114" t="s">
        <v>3582</v>
      </c>
      <c r="J734" s="114">
        <v>525267</v>
      </c>
      <c r="K734" s="114">
        <v>173886</v>
      </c>
      <c r="L734" s="177" t="s">
        <v>3087</v>
      </c>
      <c r="M734" s="99" t="s">
        <v>1432</v>
      </c>
      <c r="N734" s="99" t="s">
        <v>1432</v>
      </c>
      <c r="O734" s="114">
        <v>0</v>
      </c>
      <c r="P734" s="114">
        <v>3</v>
      </c>
      <c r="Q734" s="115">
        <v>3</v>
      </c>
      <c r="R734" s="114" t="s">
        <v>3583</v>
      </c>
      <c r="S734" s="114" t="s">
        <v>1438</v>
      </c>
      <c r="T734" s="99" t="s">
        <v>3584</v>
      </c>
      <c r="U734" s="116">
        <v>41660</v>
      </c>
      <c r="V734" s="114" t="s">
        <v>1439</v>
      </c>
      <c r="W734" s="99" t="s">
        <v>1432</v>
      </c>
      <c r="X734" s="114" t="s">
        <v>1442</v>
      </c>
      <c r="Y734" s="114" t="s">
        <v>1443</v>
      </c>
      <c r="Z734" s="114" t="s">
        <v>1444</v>
      </c>
      <c r="AA734" s="114" t="s">
        <v>2713</v>
      </c>
      <c r="AB734" s="387">
        <v>2.1999999999999999E-2</v>
      </c>
      <c r="AC734" s="111" t="s">
        <v>1432</v>
      </c>
      <c r="AD734" s="112" t="s">
        <v>1432</v>
      </c>
      <c r="AE734" s="157" t="s">
        <v>3063</v>
      </c>
      <c r="AF734" s="117" t="s">
        <v>1445</v>
      </c>
      <c r="AG734" s="117">
        <v>0</v>
      </c>
      <c r="AH734" s="117">
        <v>0</v>
      </c>
      <c r="AI734" s="117">
        <v>3</v>
      </c>
      <c r="AJ734" s="117">
        <v>0</v>
      </c>
      <c r="AK734" s="117">
        <v>0</v>
      </c>
      <c r="AL734" s="117">
        <v>2</v>
      </c>
      <c r="AM734" s="117">
        <v>1</v>
      </c>
      <c r="AN734" s="117">
        <v>0</v>
      </c>
      <c r="AO734" s="117">
        <v>0</v>
      </c>
      <c r="AP734" s="117">
        <v>0</v>
      </c>
      <c r="AQ734" s="117">
        <v>0</v>
      </c>
      <c r="AR734" s="117">
        <v>0</v>
      </c>
      <c r="AS734" s="117">
        <v>0</v>
      </c>
      <c r="AT734" s="117">
        <v>0</v>
      </c>
      <c r="AU734" s="117">
        <v>0</v>
      </c>
      <c r="AV734" s="117">
        <v>0</v>
      </c>
      <c r="AW734" s="117">
        <v>0</v>
      </c>
      <c r="AX734" s="117">
        <v>0</v>
      </c>
      <c r="AY734" s="117">
        <v>0</v>
      </c>
      <c r="AZ734" s="117">
        <v>2</v>
      </c>
      <c r="BA734" s="117">
        <v>1</v>
      </c>
      <c r="BB734" s="117">
        <v>0</v>
      </c>
      <c r="BC734" s="117">
        <v>0</v>
      </c>
      <c r="BD734" s="117">
        <v>0</v>
      </c>
      <c r="BE734" s="117">
        <v>0</v>
      </c>
      <c r="BF734" s="117">
        <v>0</v>
      </c>
      <c r="BG734" s="117">
        <v>0</v>
      </c>
      <c r="BH734" s="117">
        <v>0</v>
      </c>
      <c r="BI734" s="117">
        <v>0</v>
      </c>
      <c r="BJ734" s="117">
        <v>0</v>
      </c>
      <c r="BK734" s="117">
        <v>0</v>
      </c>
      <c r="BL734" s="120" t="s">
        <v>4490</v>
      </c>
      <c r="BM734" s="98">
        <v>0</v>
      </c>
      <c r="BN734" s="79">
        <v>0</v>
      </c>
      <c r="BO734" s="241">
        <v>0.75</v>
      </c>
      <c r="BP734" s="133">
        <v>0.75</v>
      </c>
      <c r="BQ734" s="133">
        <v>0.75</v>
      </c>
      <c r="BR734" s="133">
        <v>0.75</v>
      </c>
      <c r="BS734" s="244">
        <v>0</v>
      </c>
      <c r="BT734" s="79">
        <v>0</v>
      </c>
      <c r="BU734" s="79">
        <v>0</v>
      </c>
      <c r="BV734" s="79">
        <v>0</v>
      </c>
      <c r="BW734" s="79">
        <v>0</v>
      </c>
      <c r="BX734" s="79">
        <v>0</v>
      </c>
      <c r="BY734" s="79">
        <v>0</v>
      </c>
      <c r="BZ734" s="79">
        <v>0</v>
      </c>
      <c r="CA734" s="79">
        <v>0</v>
      </c>
      <c r="CB734" s="79">
        <v>0</v>
      </c>
      <c r="CC734" s="79">
        <v>0</v>
      </c>
      <c r="CD734" s="79">
        <v>0</v>
      </c>
      <c r="CE734" s="79">
        <v>0</v>
      </c>
      <c r="CF734" s="79">
        <v>0</v>
      </c>
      <c r="CG734" s="79">
        <v>0</v>
      </c>
      <c r="CH734" s="79">
        <v>0</v>
      </c>
      <c r="CI734" s="81">
        <f t="shared" si="66"/>
        <v>3</v>
      </c>
      <c r="CJ734" s="260">
        <f t="shared" si="65"/>
        <v>3</v>
      </c>
      <c r="CK734" s="260">
        <f t="shared" si="63"/>
        <v>3</v>
      </c>
      <c r="CL734" s="260">
        <f t="shared" si="64"/>
        <v>3</v>
      </c>
      <c r="CM734" s="83">
        <v>4</v>
      </c>
      <c r="CN734" s="254" t="s">
        <v>4965</v>
      </c>
      <c r="CO734" s="140" t="s">
        <v>4965</v>
      </c>
      <c r="CP734" s="258" t="s">
        <v>4965</v>
      </c>
      <c r="CQ734" s="86" t="s">
        <v>4965</v>
      </c>
      <c r="CR734" s="85" t="s">
        <v>4965</v>
      </c>
      <c r="CS734" s="85" t="s">
        <v>4965</v>
      </c>
      <c r="CT734" s="85" t="s">
        <v>4965</v>
      </c>
      <c r="CU734" s="86"/>
    </row>
    <row r="735" spans="1:99" s="363" customFormat="1" ht="12" customHeight="1" x14ac:dyDescent="0.2">
      <c r="A735" s="31" t="s">
        <v>1460</v>
      </c>
      <c r="B735" s="114" t="s">
        <v>3585</v>
      </c>
      <c r="C735" s="114" t="s">
        <v>1432</v>
      </c>
      <c r="D735" s="114" t="s">
        <v>1432</v>
      </c>
      <c r="E735" s="117" t="s">
        <v>1432</v>
      </c>
      <c r="F735" s="114" t="s">
        <v>3281</v>
      </c>
      <c r="G735" s="114" t="s">
        <v>3586</v>
      </c>
      <c r="H735" s="114" t="s">
        <v>3299</v>
      </c>
      <c r="I735" s="114" t="s">
        <v>3587</v>
      </c>
      <c r="J735" s="114">
        <v>528714</v>
      </c>
      <c r="K735" s="114">
        <v>176390</v>
      </c>
      <c r="L735" s="177" t="s">
        <v>3066</v>
      </c>
      <c r="M735" s="99" t="s">
        <v>1432</v>
      </c>
      <c r="N735" s="99" t="s">
        <v>1432</v>
      </c>
      <c r="O735" s="114">
        <v>0</v>
      </c>
      <c r="P735" s="114">
        <v>1</v>
      </c>
      <c r="Q735" s="115">
        <v>1</v>
      </c>
      <c r="R735" s="114" t="s">
        <v>3701</v>
      </c>
      <c r="S735" s="114" t="s">
        <v>1438</v>
      </c>
      <c r="T735" s="99" t="s">
        <v>3584</v>
      </c>
      <c r="U735" s="116">
        <v>41612</v>
      </c>
      <c r="V735" s="114" t="s">
        <v>1439</v>
      </c>
      <c r="W735" s="99" t="s">
        <v>1432</v>
      </c>
      <c r="X735" s="114" t="s">
        <v>1442</v>
      </c>
      <c r="Y735" s="114" t="s">
        <v>3893</v>
      </c>
      <c r="Z735" s="114" t="s">
        <v>1444</v>
      </c>
      <c r="AA735" s="114" t="s">
        <v>1136</v>
      </c>
      <c r="AB735" s="387">
        <v>4.0000000000000001E-3</v>
      </c>
      <c r="AC735" s="111" t="s">
        <v>1432</v>
      </c>
      <c r="AD735" s="112" t="s">
        <v>1432</v>
      </c>
      <c r="AE735" s="157" t="s">
        <v>3063</v>
      </c>
      <c r="AF735" s="117" t="s">
        <v>1445</v>
      </c>
      <c r="AG735" s="118"/>
      <c r="AH735" s="117">
        <v>0</v>
      </c>
      <c r="AI735" s="117">
        <v>0</v>
      </c>
      <c r="AJ735" s="117">
        <v>0</v>
      </c>
      <c r="AK735" s="117">
        <v>1</v>
      </c>
      <c r="AL735" s="117">
        <v>0</v>
      </c>
      <c r="AM735" s="117">
        <v>0</v>
      </c>
      <c r="AN735" s="117">
        <v>0</v>
      </c>
      <c r="AO735" s="117">
        <v>0</v>
      </c>
      <c r="AP735" s="117">
        <v>0</v>
      </c>
      <c r="AQ735" s="117">
        <v>0</v>
      </c>
      <c r="AR735" s="117">
        <v>1</v>
      </c>
      <c r="AS735" s="117">
        <v>0</v>
      </c>
      <c r="AT735" s="117">
        <v>0</v>
      </c>
      <c r="AU735" s="117">
        <v>0</v>
      </c>
      <c r="AV735" s="117">
        <v>0</v>
      </c>
      <c r="AW735" s="117">
        <v>0</v>
      </c>
      <c r="AX735" s="117">
        <v>0</v>
      </c>
      <c r="AY735" s="117">
        <v>0</v>
      </c>
      <c r="AZ735" s="117">
        <v>0</v>
      </c>
      <c r="BA735" s="117">
        <v>0</v>
      </c>
      <c r="BB735" s="117">
        <v>0</v>
      </c>
      <c r="BC735" s="117">
        <v>0</v>
      </c>
      <c r="BD735" s="117">
        <v>0</v>
      </c>
      <c r="BE735" s="117">
        <v>0</v>
      </c>
      <c r="BF735" s="117">
        <v>0</v>
      </c>
      <c r="BG735" s="117">
        <v>0</v>
      </c>
      <c r="BH735" s="117">
        <v>0</v>
      </c>
      <c r="BI735" s="117">
        <v>0</v>
      </c>
      <c r="BJ735" s="117">
        <v>0</v>
      </c>
      <c r="BK735" s="117">
        <v>0</v>
      </c>
      <c r="BL735" s="120" t="s">
        <v>4490</v>
      </c>
      <c r="BM735" s="98">
        <v>0</v>
      </c>
      <c r="BN735" s="79">
        <v>0</v>
      </c>
      <c r="BO735" s="241">
        <v>0.25</v>
      </c>
      <c r="BP735" s="133">
        <v>0.25</v>
      </c>
      <c r="BQ735" s="133">
        <v>0.25</v>
      </c>
      <c r="BR735" s="133">
        <v>0.25</v>
      </c>
      <c r="BS735" s="244">
        <v>0</v>
      </c>
      <c r="BT735" s="79">
        <v>0</v>
      </c>
      <c r="BU735" s="79">
        <v>0</v>
      </c>
      <c r="BV735" s="79">
        <v>0</v>
      </c>
      <c r="BW735" s="79">
        <v>0</v>
      </c>
      <c r="BX735" s="79">
        <v>0</v>
      </c>
      <c r="BY735" s="79">
        <v>0</v>
      </c>
      <c r="BZ735" s="79">
        <v>0</v>
      </c>
      <c r="CA735" s="79">
        <v>0</v>
      </c>
      <c r="CB735" s="79">
        <v>0</v>
      </c>
      <c r="CC735" s="79">
        <v>0</v>
      </c>
      <c r="CD735" s="79">
        <v>0</v>
      </c>
      <c r="CE735" s="79">
        <v>0</v>
      </c>
      <c r="CF735" s="79">
        <v>0</v>
      </c>
      <c r="CG735" s="79">
        <v>0</v>
      </c>
      <c r="CH735" s="79">
        <v>0</v>
      </c>
      <c r="CI735" s="81">
        <f t="shared" si="66"/>
        <v>1</v>
      </c>
      <c r="CJ735" s="260">
        <f t="shared" si="65"/>
        <v>1</v>
      </c>
      <c r="CK735" s="260">
        <f t="shared" si="63"/>
        <v>1</v>
      </c>
      <c r="CL735" s="260">
        <f t="shared" si="64"/>
        <v>1</v>
      </c>
      <c r="CM735" s="83">
        <v>9</v>
      </c>
      <c r="CN735" s="254" t="s">
        <v>4965</v>
      </c>
      <c r="CO735" s="140" t="s">
        <v>4965</v>
      </c>
      <c r="CP735" s="258" t="s">
        <v>4965</v>
      </c>
      <c r="CQ735" s="86" t="s">
        <v>4965</v>
      </c>
      <c r="CR735" s="85" t="s">
        <v>4965</v>
      </c>
      <c r="CS735" s="85" t="s">
        <v>4965</v>
      </c>
      <c r="CT735" s="85" t="s">
        <v>4965</v>
      </c>
      <c r="CU735" s="86"/>
    </row>
    <row r="736" spans="1:99" s="363" customFormat="1" ht="12" customHeight="1" x14ac:dyDescent="0.2">
      <c r="A736" s="31" t="s">
        <v>1460</v>
      </c>
      <c r="B736" s="114" t="s">
        <v>3702</v>
      </c>
      <c r="C736" s="114" t="s">
        <v>1432</v>
      </c>
      <c r="D736" s="114" t="s">
        <v>1432</v>
      </c>
      <c r="E736" s="117" t="s">
        <v>1432</v>
      </c>
      <c r="F736" s="114" t="s">
        <v>3703</v>
      </c>
      <c r="G736" s="114" t="s">
        <v>2347</v>
      </c>
      <c r="H736" s="114" t="s">
        <v>1435</v>
      </c>
      <c r="I736" s="114" t="s">
        <v>3704</v>
      </c>
      <c r="J736" s="114">
        <v>527711</v>
      </c>
      <c r="K736" s="114">
        <v>171233</v>
      </c>
      <c r="L736" s="177" t="s">
        <v>3082</v>
      </c>
      <c r="M736" s="99" t="s">
        <v>1432</v>
      </c>
      <c r="N736" s="99" t="s">
        <v>1432</v>
      </c>
      <c r="O736" s="114">
        <v>0</v>
      </c>
      <c r="P736" s="114">
        <v>6</v>
      </c>
      <c r="Q736" s="115">
        <v>6</v>
      </c>
      <c r="R736" s="114" t="s">
        <v>4977</v>
      </c>
      <c r="S736" s="114" t="s">
        <v>1438</v>
      </c>
      <c r="T736" s="99" t="s">
        <v>1361</v>
      </c>
      <c r="U736" s="116">
        <v>41660</v>
      </c>
      <c r="V736" s="114" t="s">
        <v>1439</v>
      </c>
      <c r="W736" s="99" t="s">
        <v>1432</v>
      </c>
      <c r="X736" s="114" t="s">
        <v>1442</v>
      </c>
      <c r="Y736" s="114" t="s">
        <v>4694</v>
      </c>
      <c r="Z736" s="114" t="s">
        <v>1444</v>
      </c>
      <c r="AA736" s="114" t="s">
        <v>2713</v>
      </c>
      <c r="AB736" s="387">
        <v>6.3E-2</v>
      </c>
      <c r="AC736" s="111" t="s">
        <v>1432</v>
      </c>
      <c r="AD736" s="112" t="s">
        <v>1432</v>
      </c>
      <c r="AE736" s="157" t="s">
        <v>3063</v>
      </c>
      <c r="AF736" s="117" t="s">
        <v>1445</v>
      </c>
      <c r="AG736" s="117">
        <v>0</v>
      </c>
      <c r="AH736" s="117">
        <v>0</v>
      </c>
      <c r="AI736" s="117">
        <v>6</v>
      </c>
      <c r="AJ736" s="117">
        <v>0</v>
      </c>
      <c r="AK736" s="117">
        <v>1</v>
      </c>
      <c r="AL736" s="117">
        <v>5</v>
      </c>
      <c r="AM736" s="117">
        <v>0</v>
      </c>
      <c r="AN736" s="117">
        <v>0</v>
      </c>
      <c r="AO736" s="117">
        <v>0</v>
      </c>
      <c r="AP736" s="117">
        <v>0</v>
      </c>
      <c r="AQ736" s="117">
        <v>0</v>
      </c>
      <c r="AR736" s="117">
        <v>1</v>
      </c>
      <c r="AS736" s="117">
        <v>5</v>
      </c>
      <c r="AT736" s="117">
        <v>0</v>
      </c>
      <c r="AU736" s="117">
        <v>0</v>
      </c>
      <c r="AV736" s="117">
        <v>0</v>
      </c>
      <c r="AW736" s="117">
        <v>0</v>
      </c>
      <c r="AX736" s="117">
        <v>0</v>
      </c>
      <c r="AY736" s="117">
        <v>0</v>
      </c>
      <c r="AZ736" s="117">
        <v>0</v>
      </c>
      <c r="BA736" s="117">
        <v>0</v>
      </c>
      <c r="BB736" s="117">
        <v>0</v>
      </c>
      <c r="BC736" s="117">
        <v>0</v>
      </c>
      <c r="BD736" s="117">
        <v>0</v>
      </c>
      <c r="BE736" s="117">
        <v>0</v>
      </c>
      <c r="BF736" s="117">
        <v>0</v>
      </c>
      <c r="BG736" s="117">
        <v>0</v>
      </c>
      <c r="BH736" s="117">
        <v>0</v>
      </c>
      <c r="BI736" s="117">
        <v>0</v>
      </c>
      <c r="BJ736" s="117">
        <v>0</v>
      </c>
      <c r="BK736" s="117">
        <v>0</v>
      </c>
      <c r="BL736" s="120" t="s">
        <v>4490</v>
      </c>
      <c r="BM736" s="98">
        <v>0</v>
      </c>
      <c r="BN736" s="113">
        <v>0</v>
      </c>
      <c r="BO736" s="246">
        <v>0</v>
      </c>
      <c r="BP736" s="113">
        <v>0</v>
      </c>
      <c r="BQ736" s="133">
        <v>2</v>
      </c>
      <c r="BR736" s="133">
        <v>2</v>
      </c>
      <c r="BS736" s="243">
        <v>2</v>
      </c>
      <c r="BT736" s="79">
        <v>0</v>
      </c>
      <c r="BU736" s="79">
        <v>0</v>
      </c>
      <c r="BV736" s="79">
        <v>0</v>
      </c>
      <c r="BW736" s="79">
        <v>0</v>
      </c>
      <c r="BX736" s="79">
        <v>0</v>
      </c>
      <c r="BY736" s="79">
        <v>0</v>
      </c>
      <c r="BZ736" s="79">
        <v>0</v>
      </c>
      <c r="CA736" s="79">
        <v>0</v>
      </c>
      <c r="CB736" s="79">
        <v>0</v>
      </c>
      <c r="CC736" s="79">
        <v>0</v>
      </c>
      <c r="CD736" s="79">
        <v>0</v>
      </c>
      <c r="CE736" s="79">
        <v>0</v>
      </c>
      <c r="CF736" s="79">
        <v>0</v>
      </c>
      <c r="CG736" s="79">
        <v>0</v>
      </c>
      <c r="CH736" s="79">
        <v>0</v>
      </c>
      <c r="CI736" s="81">
        <f t="shared" si="66"/>
        <v>6</v>
      </c>
      <c r="CJ736" s="260">
        <f t="shared" si="65"/>
        <v>6</v>
      </c>
      <c r="CK736" s="260">
        <f t="shared" si="63"/>
        <v>6</v>
      </c>
      <c r="CL736" s="260">
        <f t="shared" si="64"/>
        <v>6</v>
      </c>
      <c r="CM736" s="83">
        <v>5</v>
      </c>
      <c r="CN736" s="254" t="s">
        <v>4965</v>
      </c>
      <c r="CO736" s="180" t="s">
        <v>1941</v>
      </c>
      <c r="CP736" s="258" t="s">
        <v>4965</v>
      </c>
      <c r="CQ736" s="86" t="s">
        <v>4965</v>
      </c>
      <c r="CR736" s="85" t="s">
        <v>4965</v>
      </c>
      <c r="CS736" s="85" t="s">
        <v>4965</v>
      </c>
      <c r="CT736" s="85" t="s">
        <v>4965</v>
      </c>
      <c r="CU736" s="86"/>
    </row>
    <row r="737" spans="1:99" s="363" customFormat="1" ht="12" customHeight="1" x14ac:dyDescent="0.2">
      <c r="A737" s="31" t="s">
        <v>1460</v>
      </c>
      <c r="B737" s="114" t="s">
        <v>4978</v>
      </c>
      <c r="C737" s="114" t="s">
        <v>1432</v>
      </c>
      <c r="D737" s="114" t="s">
        <v>1432</v>
      </c>
      <c r="E737" s="117" t="s">
        <v>1432</v>
      </c>
      <c r="F737" s="114" t="s">
        <v>1447</v>
      </c>
      <c r="G737" s="114" t="s">
        <v>4183</v>
      </c>
      <c r="H737" s="114" t="s">
        <v>1458</v>
      </c>
      <c r="I737" s="114" t="s">
        <v>4184</v>
      </c>
      <c r="J737" s="114">
        <v>522320</v>
      </c>
      <c r="K737" s="114">
        <v>175288</v>
      </c>
      <c r="L737" s="177" t="s">
        <v>521</v>
      </c>
      <c r="M737" s="99" t="s">
        <v>1432</v>
      </c>
      <c r="N737" s="99" t="s">
        <v>1432</v>
      </c>
      <c r="O737" s="114">
        <v>1</v>
      </c>
      <c r="P737" s="114">
        <v>1</v>
      </c>
      <c r="Q737" s="115">
        <v>0</v>
      </c>
      <c r="R737" s="114" t="s">
        <v>4979</v>
      </c>
      <c r="S737" s="114" t="s">
        <v>1438</v>
      </c>
      <c r="T737" s="99" t="s">
        <v>2486</v>
      </c>
      <c r="U737" s="116">
        <v>41612</v>
      </c>
      <c r="V737" s="114" t="s">
        <v>1439</v>
      </c>
      <c r="W737" s="99" t="s">
        <v>1432</v>
      </c>
      <c r="X737" s="114" t="s">
        <v>1442</v>
      </c>
      <c r="Y737" s="114" t="s">
        <v>1443</v>
      </c>
      <c r="Z737" s="114" t="s">
        <v>1444</v>
      </c>
      <c r="AA737" s="114" t="s">
        <v>2713</v>
      </c>
      <c r="AB737" s="387">
        <v>8.7999999999999995E-2</v>
      </c>
      <c r="AC737" s="111" t="s">
        <v>1432</v>
      </c>
      <c r="AD737" s="112" t="s">
        <v>1432</v>
      </c>
      <c r="AE737" s="157" t="s">
        <v>3063</v>
      </c>
      <c r="AF737" s="117" t="s">
        <v>1445</v>
      </c>
      <c r="AG737" s="117">
        <v>0</v>
      </c>
      <c r="AH737" s="117">
        <v>1</v>
      </c>
      <c r="AI737" s="117">
        <v>1</v>
      </c>
      <c r="AJ737" s="117">
        <v>0</v>
      </c>
      <c r="AK737" s="117">
        <v>0</v>
      </c>
      <c r="AL737" s="117">
        <v>0</v>
      </c>
      <c r="AM737" s="117">
        <v>0</v>
      </c>
      <c r="AN737" s="117">
        <v>-1</v>
      </c>
      <c r="AO737" s="117">
        <v>1</v>
      </c>
      <c r="AP737" s="117">
        <v>0</v>
      </c>
      <c r="AQ737" s="117">
        <v>0</v>
      </c>
      <c r="AR737" s="117">
        <v>0</v>
      </c>
      <c r="AS737" s="117">
        <v>0</v>
      </c>
      <c r="AT737" s="117">
        <v>0</v>
      </c>
      <c r="AU737" s="117">
        <v>0</v>
      </c>
      <c r="AV737" s="117">
        <v>0</v>
      </c>
      <c r="AW737" s="117">
        <v>0</v>
      </c>
      <c r="AX737" s="117">
        <v>0</v>
      </c>
      <c r="AY737" s="117">
        <v>0</v>
      </c>
      <c r="AZ737" s="117">
        <v>0</v>
      </c>
      <c r="BA737" s="117">
        <v>0</v>
      </c>
      <c r="BB737" s="117">
        <v>-1</v>
      </c>
      <c r="BC737" s="117">
        <v>1</v>
      </c>
      <c r="BD737" s="117">
        <v>0</v>
      </c>
      <c r="BE737" s="117">
        <v>0</v>
      </c>
      <c r="BF737" s="117">
        <v>0</v>
      </c>
      <c r="BG737" s="117">
        <v>0</v>
      </c>
      <c r="BH737" s="117">
        <v>0</v>
      </c>
      <c r="BI737" s="117">
        <v>0</v>
      </c>
      <c r="BJ737" s="117">
        <v>0</v>
      </c>
      <c r="BK737" s="117">
        <v>0</v>
      </c>
      <c r="BL737" s="400"/>
      <c r="BM737" s="179">
        <f>Q737</f>
        <v>0</v>
      </c>
      <c r="BN737" s="113">
        <v>0</v>
      </c>
      <c r="BO737" s="246">
        <v>0</v>
      </c>
      <c r="BP737" s="113">
        <v>0</v>
      </c>
      <c r="BQ737" s="113">
        <v>0</v>
      </c>
      <c r="BR737" s="113">
        <v>0</v>
      </c>
      <c r="BS737" s="244">
        <v>0</v>
      </c>
      <c r="BT737" s="79">
        <v>0</v>
      </c>
      <c r="BU737" s="79">
        <v>0</v>
      </c>
      <c r="BV737" s="79">
        <v>0</v>
      </c>
      <c r="BW737" s="79">
        <v>0</v>
      </c>
      <c r="BX737" s="79">
        <v>0</v>
      </c>
      <c r="BY737" s="79">
        <v>0</v>
      </c>
      <c r="BZ737" s="79">
        <v>0</v>
      </c>
      <c r="CA737" s="79">
        <v>0</v>
      </c>
      <c r="CB737" s="79">
        <v>0</v>
      </c>
      <c r="CC737" s="79">
        <v>0</v>
      </c>
      <c r="CD737" s="79">
        <v>0</v>
      </c>
      <c r="CE737" s="79">
        <v>0</v>
      </c>
      <c r="CF737" s="79">
        <v>0</v>
      </c>
      <c r="CG737" s="79">
        <v>0</v>
      </c>
      <c r="CH737" s="79">
        <v>0</v>
      </c>
      <c r="CI737" s="81">
        <f t="shared" si="66"/>
        <v>0</v>
      </c>
      <c r="CJ737" s="131">
        <f t="shared" si="65"/>
        <v>0</v>
      </c>
      <c r="CK737" s="131">
        <f t="shared" si="63"/>
        <v>0</v>
      </c>
      <c r="CL737" s="131">
        <f t="shared" si="64"/>
        <v>0</v>
      </c>
      <c r="CM737" s="83">
        <v>4</v>
      </c>
      <c r="CN737" s="254" t="s">
        <v>4965</v>
      </c>
      <c r="CO737" s="140" t="s">
        <v>4965</v>
      </c>
      <c r="CP737" s="258" t="s">
        <v>4965</v>
      </c>
      <c r="CQ737" s="86" t="s">
        <v>4965</v>
      </c>
      <c r="CR737" s="85" t="s">
        <v>4965</v>
      </c>
      <c r="CS737" s="85" t="s">
        <v>4965</v>
      </c>
      <c r="CT737" s="85" t="s">
        <v>4965</v>
      </c>
      <c r="CU737" s="86"/>
    </row>
    <row r="738" spans="1:99" s="363" customFormat="1" ht="12" customHeight="1" x14ac:dyDescent="0.2">
      <c r="A738" s="31" t="s">
        <v>1460</v>
      </c>
      <c r="B738" s="114" t="s">
        <v>4980</v>
      </c>
      <c r="C738" s="114" t="s">
        <v>1432</v>
      </c>
      <c r="D738" s="114" t="s">
        <v>1432</v>
      </c>
      <c r="E738" s="117" t="s">
        <v>1432</v>
      </c>
      <c r="F738" s="114" t="s">
        <v>4981</v>
      </c>
      <c r="G738" s="114" t="s">
        <v>4982</v>
      </c>
      <c r="H738" s="114" t="s">
        <v>2717</v>
      </c>
      <c r="I738" s="114" t="s">
        <v>4983</v>
      </c>
      <c r="J738" s="114">
        <v>527512</v>
      </c>
      <c r="K738" s="114">
        <v>176485</v>
      </c>
      <c r="L738" s="177" t="s">
        <v>4766</v>
      </c>
      <c r="M738" s="99" t="s">
        <v>1432</v>
      </c>
      <c r="N738" s="99" t="s">
        <v>1432</v>
      </c>
      <c r="O738" s="114">
        <v>1</v>
      </c>
      <c r="P738" s="114">
        <v>1</v>
      </c>
      <c r="Q738" s="115">
        <v>0</v>
      </c>
      <c r="R738" s="114" t="s">
        <v>4984</v>
      </c>
      <c r="S738" s="114" t="s">
        <v>1438</v>
      </c>
      <c r="T738" s="99" t="s">
        <v>4985</v>
      </c>
      <c r="U738" s="116">
        <v>41647</v>
      </c>
      <c r="V738" s="114" t="s">
        <v>1439</v>
      </c>
      <c r="W738" s="99" t="s">
        <v>1432</v>
      </c>
      <c r="X738" s="114" t="s">
        <v>1442</v>
      </c>
      <c r="Y738" s="114" t="s">
        <v>1453</v>
      </c>
      <c r="Z738" s="114" t="s">
        <v>1444</v>
      </c>
      <c r="AA738" s="114" t="s">
        <v>2723</v>
      </c>
      <c r="AB738" s="387">
        <v>3.0000000000000001E-3</v>
      </c>
      <c r="AC738" s="111" t="s">
        <v>1432</v>
      </c>
      <c r="AD738" s="112" t="s">
        <v>1432</v>
      </c>
      <c r="AE738" s="157" t="s">
        <v>3063</v>
      </c>
      <c r="AF738" s="117" t="s">
        <v>1445</v>
      </c>
      <c r="AG738" s="118"/>
      <c r="AH738" s="117">
        <v>0</v>
      </c>
      <c r="AI738" s="117">
        <v>0</v>
      </c>
      <c r="AJ738" s="117">
        <v>0</v>
      </c>
      <c r="AK738" s="117">
        <v>0</v>
      </c>
      <c r="AL738" s="117">
        <v>-1</v>
      </c>
      <c r="AM738" s="117">
        <v>1</v>
      </c>
      <c r="AN738" s="117">
        <v>0</v>
      </c>
      <c r="AO738" s="117">
        <v>0</v>
      </c>
      <c r="AP738" s="117">
        <v>0</v>
      </c>
      <c r="AQ738" s="117">
        <v>0</v>
      </c>
      <c r="AR738" s="117">
        <v>0</v>
      </c>
      <c r="AS738" s="117">
        <v>-1</v>
      </c>
      <c r="AT738" s="117">
        <v>1</v>
      </c>
      <c r="AU738" s="117">
        <v>0</v>
      </c>
      <c r="AV738" s="117">
        <v>0</v>
      </c>
      <c r="AW738" s="117">
        <v>0</v>
      </c>
      <c r="AX738" s="117">
        <v>0</v>
      </c>
      <c r="AY738" s="117">
        <v>0</v>
      </c>
      <c r="AZ738" s="117">
        <v>0</v>
      </c>
      <c r="BA738" s="117">
        <v>0</v>
      </c>
      <c r="BB738" s="117">
        <v>0</v>
      </c>
      <c r="BC738" s="117">
        <v>0</v>
      </c>
      <c r="BD738" s="117">
        <v>0</v>
      </c>
      <c r="BE738" s="117">
        <v>0</v>
      </c>
      <c r="BF738" s="117">
        <v>0</v>
      </c>
      <c r="BG738" s="117">
        <v>0</v>
      </c>
      <c r="BH738" s="117">
        <v>0</v>
      </c>
      <c r="BI738" s="117">
        <v>0</v>
      </c>
      <c r="BJ738" s="117">
        <v>0</v>
      </c>
      <c r="BK738" s="117">
        <v>0</v>
      </c>
      <c r="BL738" s="400"/>
      <c r="BM738" s="179">
        <f>Q738</f>
        <v>0</v>
      </c>
      <c r="BN738" s="113">
        <v>0</v>
      </c>
      <c r="BO738" s="246">
        <v>0</v>
      </c>
      <c r="BP738" s="113">
        <v>0</v>
      </c>
      <c r="BQ738" s="113">
        <v>0</v>
      </c>
      <c r="BR738" s="113">
        <v>0</v>
      </c>
      <c r="BS738" s="244">
        <v>0</v>
      </c>
      <c r="BT738" s="79">
        <v>0</v>
      </c>
      <c r="BU738" s="79">
        <v>0</v>
      </c>
      <c r="BV738" s="79">
        <v>0</v>
      </c>
      <c r="BW738" s="79">
        <v>0</v>
      </c>
      <c r="BX738" s="79">
        <v>0</v>
      </c>
      <c r="BY738" s="79">
        <v>0</v>
      </c>
      <c r="BZ738" s="79">
        <v>0</v>
      </c>
      <c r="CA738" s="79">
        <v>0</v>
      </c>
      <c r="CB738" s="79">
        <v>0</v>
      </c>
      <c r="CC738" s="79">
        <v>0</v>
      </c>
      <c r="CD738" s="79">
        <v>0</v>
      </c>
      <c r="CE738" s="79">
        <v>0</v>
      </c>
      <c r="CF738" s="79">
        <v>0</v>
      </c>
      <c r="CG738" s="79">
        <v>0</v>
      </c>
      <c r="CH738" s="79">
        <v>0</v>
      </c>
      <c r="CI738" s="81">
        <f t="shared" si="66"/>
        <v>0</v>
      </c>
      <c r="CJ738" s="131">
        <f t="shared" si="65"/>
        <v>0</v>
      </c>
      <c r="CK738" s="131">
        <f t="shared" si="63"/>
        <v>0</v>
      </c>
      <c r="CL738" s="131">
        <f t="shared" si="64"/>
        <v>0</v>
      </c>
      <c r="CM738" s="83">
        <v>9</v>
      </c>
      <c r="CN738" s="254" t="s">
        <v>4965</v>
      </c>
      <c r="CO738" s="140" t="s">
        <v>4965</v>
      </c>
      <c r="CP738" s="258" t="s">
        <v>4965</v>
      </c>
      <c r="CQ738" s="86" t="s">
        <v>4965</v>
      </c>
      <c r="CR738" s="85" t="s">
        <v>4965</v>
      </c>
      <c r="CS738" s="85" t="s">
        <v>4965</v>
      </c>
      <c r="CT738" s="85" t="s">
        <v>4965</v>
      </c>
      <c r="CU738" s="86"/>
    </row>
    <row r="739" spans="1:99" s="363" customFormat="1" ht="12" customHeight="1" x14ac:dyDescent="0.2">
      <c r="A739" s="31" t="s">
        <v>1460</v>
      </c>
      <c r="B739" s="114" t="s">
        <v>4987</v>
      </c>
      <c r="C739" s="114" t="s">
        <v>1432</v>
      </c>
      <c r="D739" s="114" t="s">
        <v>1432</v>
      </c>
      <c r="E739" s="117" t="s">
        <v>1432</v>
      </c>
      <c r="F739" s="114" t="s">
        <v>3873</v>
      </c>
      <c r="G739" s="114" t="s">
        <v>195</v>
      </c>
      <c r="H739" s="114" t="s">
        <v>3875</v>
      </c>
      <c r="I739" s="114" t="s">
        <v>196</v>
      </c>
      <c r="J739" s="114">
        <v>528790</v>
      </c>
      <c r="K739" s="114">
        <v>173129</v>
      </c>
      <c r="L739" s="177" t="s">
        <v>3076</v>
      </c>
      <c r="M739" s="99" t="s">
        <v>1432</v>
      </c>
      <c r="N739" s="99" t="s">
        <v>1432</v>
      </c>
      <c r="O739" s="114">
        <v>0</v>
      </c>
      <c r="P739" s="114">
        <v>1</v>
      </c>
      <c r="Q739" s="115">
        <v>1</v>
      </c>
      <c r="R739" s="114" t="s">
        <v>4988</v>
      </c>
      <c r="S739" s="114" t="s">
        <v>1438</v>
      </c>
      <c r="T739" s="99" t="s">
        <v>1317</v>
      </c>
      <c r="U739" s="116">
        <v>41758</v>
      </c>
      <c r="V739" s="114" t="s">
        <v>1439</v>
      </c>
      <c r="W739" s="99" t="s">
        <v>1432</v>
      </c>
      <c r="X739" s="114" t="s">
        <v>1442</v>
      </c>
      <c r="Y739" s="114" t="s">
        <v>1453</v>
      </c>
      <c r="Z739" s="114" t="s">
        <v>1444</v>
      </c>
      <c r="AA739" s="114" t="s">
        <v>2723</v>
      </c>
      <c r="AB739" s="387">
        <v>8.0000000000000002E-3</v>
      </c>
      <c r="AC739" s="111" t="s">
        <v>1432</v>
      </c>
      <c r="AD739" s="112" t="s">
        <v>1432</v>
      </c>
      <c r="AE739" s="157" t="s">
        <v>3063</v>
      </c>
      <c r="AF739" s="117" t="s">
        <v>1445</v>
      </c>
      <c r="AG739" s="118"/>
      <c r="AH739" s="117">
        <v>0</v>
      </c>
      <c r="AI739" s="117">
        <v>0</v>
      </c>
      <c r="AJ739" s="117">
        <v>0</v>
      </c>
      <c r="AK739" s="117">
        <v>1</v>
      </c>
      <c r="AL739" s="117">
        <v>0</v>
      </c>
      <c r="AM739" s="117">
        <v>0</v>
      </c>
      <c r="AN739" s="117">
        <v>0</v>
      </c>
      <c r="AO739" s="117">
        <v>0</v>
      </c>
      <c r="AP739" s="117">
        <v>0</v>
      </c>
      <c r="AQ739" s="117">
        <v>0</v>
      </c>
      <c r="AR739" s="117">
        <v>1</v>
      </c>
      <c r="AS739" s="117">
        <v>0</v>
      </c>
      <c r="AT739" s="117">
        <v>0</v>
      </c>
      <c r="AU739" s="117">
        <v>0</v>
      </c>
      <c r="AV739" s="117">
        <v>0</v>
      </c>
      <c r="AW739" s="117">
        <v>0</v>
      </c>
      <c r="AX739" s="117">
        <v>0</v>
      </c>
      <c r="AY739" s="117">
        <v>0</v>
      </c>
      <c r="AZ739" s="117">
        <v>0</v>
      </c>
      <c r="BA739" s="117">
        <v>0</v>
      </c>
      <c r="BB739" s="117">
        <v>0</v>
      </c>
      <c r="BC739" s="117">
        <v>0</v>
      </c>
      <c r="BD739" s="117">
        <v>0</v>
      </c>
      <c r="BE739" s="117">
        <v>0</v>
      </c>
      <c r="BF739" s="117">
        <v>0</v>
      </c>
      <c r="BG739" s="117">
        <v>0</v>
      </c>
      <c r="BH739" s="117">
        <v>0</v>
      </c>
      <c r="BI739" s="117">
        <v>0</v>
      </c>
      <c r="BJ739" s="117">
        <v>0</v>
      </c>
      <c r="BK739" s="117">
        <v>0</v>
      </c>
      <c r="BL739" s="120" t="s">
        <v>4490</v>
      </c>
      <c r="BM739" s="98">
        <v>0</v>
      </c>
      <c r="BN739" s="79">
        <v>0</v>
      </c>
      <c r="BO739" s="241">
        <v>0.25</v>
      </c>
      <c r="BP739" s="133">
        <v>0.25</v>
      </c>
      <c r="BQ739" s="133">
        <v>0.25</v>
      </c>
      <c r="BR739" s="133">
        <v>0.25</v>
      </c>
      <c r="BS739" s="238">
        <v>0</v>
      </c>
      <c r="BT739" s="79">
        <v>0</v>
      </c>
      <c r="BU739" s="79">
        <v>0</v>
      </c>
      <c r="BV739" s="79">
        <v>0</v>
      </c>
      <c r="BW739" s="79">
        <v>0</v>
      </c>
      <c r="BX739" s="79">
        <v>0</v>
      </c>
      <c r="BY739" s="79">
        <v>0</v>
      </c>
      <c r="BZ739" s="79">
        <v>0</v>
      </c>
      <c r="CA739" s="79">
        <v>0</v>
      </c>
      <c r="CB739" s="79">
        <v>0</v>
      </c>
      <c r="CC739" s="79">
        <v>0</v>
      </c>
      <c r="CD739" s="79">
        <v>0</v>
      </c>
      <c r="CE739" s="79">
        <v>0</v>
      </c>
      <c r="CF739" s="79">
        <v>0</v>
      </c>
      <c r="CG739" s="79">
        <v>0</v>
      </c>
      <c r="CH739" s="79">
        <v>0</v>
      </c>
      <c r="CI739" s="81">
        <f t="shared" si="66"/>
        <v>1</v>
      </c>
      <c r="CJ739" s="260">
        <f t="shared" si="65"/>
        <v>1</v>
      </c>
      <c r="CK739" s="260">
        <f t="shared" si="63"/>
        <v>1</v>
      </c>
      <c r="CL739" s="260">
        <f t="shared" si="64"/>
        <v>1</v>
      </c>
      <c r="CM739" s="83">
        <v>9</v>
      </c>
      <c r="CN739" s="254" t="s">
        <v>4965</v>
      </c>
      <c r="CO739" s="140" t="s">
        <v>4965</v>
      </c>
      <c r="CP739" s="258" t="s">
        <v>4965</v>
      </c>
      <c r="CQ739" s="86" t="s">
        <v>4965</v>
      </c>
      <c r="CR739" s="85" t="s">
        <v>4965</v>
      </c>
      <c r="CS739" s="85" t="s">
        <v>4965</v>
      </c>
      <c r="CT739" s="85" t="s">
        <v>4965</v>
      </c>
      <c r="CU739" s="86"/>
    </row>
    <row r="740" spans="1:99" s="363" customFormat="1" ht="12" customHeight="1" x14ac:dyDescent="0.2">
      <c r="A740" s="31" t="s">
        <v>1460</v>
      </c>
      <c r="B740" s="114" t="s">
        <v>4989</v>
      </c>
      <c r="C740" s="114" t="s">
        <v>1432</v>
      </c>
      <c r="D740" s="114" t="s">
        <v>1432</v>
      </c>
      <c r="E740" s="117" t="s">
        <v>1432</v>
      </c>
      <c r="F740" s="114" t="s">
        <v>2235</v>
      </c>
      <c r="G740" s="114" t="s">
        <v>2236</v>
      </c>
      <c r="H740" s="114" t="s">
        <v>1435</v>
      </c>
      <c r="I740" s="114" t="s">
        <v>2237</v>
      </c>
      <c r="J740" s="114">
        <v>526461</v>
      </c>
      <c r="K740" s="114">
        <v>172543</v>
      </c>
      <c r="L740" s="177" t="s">
        <v>3078</v>
      </c>
      <c r="M740" s="99" t="s">
        <v>1432</v>
      </c>
      <c r="N740" s="99" t="s">
        <v>1432</v>
      </c>
      <c r="O740" s="114">
        <v>0</v>
      </c>
      <c r="P740" s="114">
        <v>3</v>
      </c>
      <c r="Q740" s="115">
        <v>3</v>
      </c>
      <c r="R740" s="114" t="s">
        <v>638</v>
      </c>
      <c r="S740" s="114" t="s">
        <v>1438</v>
      </c>
      <c r="T740" s="99" t="s">
        <v>1382</v>
      </c>
      <c r="U740" s="116">
        <v>41568</v>
      </c>
      <c r="V740" s="114" t="s">
        <v>1439</v>
      </c>
      <c r="W740" s="99" t="s">
        <v>1432</v>
      </c>
      <c r="X740" s="114" t="s">
        <v>1442</v>
      </c>
      <c r="Y740" s="114" t="s">
        <v>4694</v>
      </c>
      <c r="Z740" s="114" t="s">
        <v>1444</v>
      </c>
      <c r="AA740" s="114" t="s">
        <v>1136</v>
      </c>
      <c r="AB740" s="387">
        <v>3.4000000000000002E-2</v>
      </c>
      <c r="AC740" s="111" t="s">
        <v>1432</v>
      </c>
      <c r="AD740" s="112" t="s">
        <v>1432</v>
      </c>
      <c r="AE740" s="157" t="s">
        <v>3063</v>
      </c>
      <c r="AF740" s="117" t="s">
        <v>1445</v>
      </c>
      <c r="AG740" s="118"/>
      <c r="AH740" s="117">
        <v>0</v>
      </c>
      <c r="AI740" s="117">
        <v>0</v>
      </c>
      <c r="AJ740" s="117">
        <v>0</v>
      </c>
      <c r="AK740" s="117">
        <v>0</v>
      </c>
      <c r="AL740" s="117">
        <v>2</v>
      </c>
      <c r="AM740" s="117">
        <v>1</v>
      </c>
      <c r="AN740" s="117">
        <v>0</v>
      </c>
      <c r="AO740" s="117">
        <v>0</v>
      </c>
      <c r="AP740" s="117">
        <v>0</v>
      </c>
      <c r="AQ740" s="117">
        <v>0</v>
      </c>
      <c r="AR740" s="117">
        <v>0</v>
      </c>
      <c r="AS740" s="117">
        <v>2</v>
      </c>
      <c r="AT740" s="117">
        <v>1</v>
      </c>
      <c r="AU740" s="117">
        <v>0</v>
      </c>
      <c r="AV740" s="117">
        <v>0</v>
      </c>
      <c r="AW740" s="117">
        <v>0</v>
      </c>
      <c r="AX740" s="117">
        <v>0</v>
      </c>
      <c r="AY740" s="117">
        <v>0</v>
      </c>
      <c r="AZ740" s="117">
        <v>0</v>
      </c>
      <c r="BA740" s="117">
        <v>0</v>
      </c>
      <c r="BB740" s="117">
        <v>0</v>
      </c>
      <c r="BC740" s="117">
        <v>0</v>
      </c>
      <c r="BD740" s="117">
        <v>0</v>
      </c>
      <c r="BE740" s="117">
        <v>0</v>
      </c>
      <c r="BF740" s="117">
        <v>0</v>
      </c>
      <c r="BG740" s="117">
        <v>0</v>
      </c>
      <c r="BH740" s="117">
        <v>0</v>
      </c>
      <c r="BI740" s="117">
        <v>0</v>
      </c>
      <c r="BJ740" s="117">
        <v>0</v>
      </c>
      <c r="BK740" s="117">
        <v>0</v>
      </c>
      <c r="BL740" s="120" t="s">
        <v>4490</v>
      </c>
      <c r="BM740" s="98">
        <v>0</v>
      </c>
      <c r="BN740" s="79">
        <v>0</v>
      </c>
      <c r="BO740" s="241">
        <v>0.75</v>
      </c>
      <c r="BP740" s="133">
        <v>0.75</v>
      </c>
      <c r="BQ740" s="133">
        <v>0.75</v>
      </c>
      <c r="BR740" s="133">
        <v>0.75</v>
      </c>
      <c r="BS740" s="238">
        <v>0</v>
      </c>
      <c r="BT740" s="79">
        <v>0</v>
      </c>
      <c r="BU740" s="79">
        <v>0</v>
      </c>
      <c r="BV740" s="79">
        <v>0</v>
      </c>
      <c r="BW740" s="79">
        <v>0</v>
      </c>
      <c r="BX740" s="79">
        <v>0</v>
      </c>
      <c r="BY740" s="79">
        <v>0</v>
      </c>
      <c r="BZ740" s="79">
        <v>0</v>
      </c>
      <c r="CA740" s="79">
        <v>0</v>
      </c>
      <c r="CB740" s="79">
        <v>0</v>
      </c>
      <c r="CC740" s="79">
        <v>0</v>
      </c>
      <c r="CD740" s="79">
        <v>0</v>
      </c>
      <c r="CE740" s="79">
        <v>0</v>
      </c>
      <c r="CF740" s="79">
        <v>0</v>
      </c>
      <c r="CG740" s="79">
        <v>0</v>
      </c>
      <c r="CH740" s="79">
        <v>0</v>
      </c>
      <c r="CI740" s="81">
        <f t="shared" si="66"/>
        <v>3</v>
      </c>
      <c r="CJ740" s="260">
        <f t="shared" si="65"/>
        <v>3</v>
      </c>
      <c r="CK740" s="260">
        <f t="shared" si="63"/>
        <v>3</v>
      </c>
      <c r="CL740" s="260">
        <f t="shared" si="64"/>
        <v>3</v>
      </c>
      <c r="CM740" s="83">
        <v>4</v>
      </c>
      <c r="CN740" s="254" t="s">
        <v>4965</v>
      </c>
      <c r="CO740" s="140" t="s">
        <v>4965</v>
      </c>
      <c r="CP740" s="258" t="s">
        <v>4965</v>
      </c>
      <c r="CQ740" s="86" t="s">
        <v>4965</v>
      </c>
      <c r="CR740" s="85" t="s">
        <v>4965</v>
      </c>
      <c r="CS740" s="85" t="s">
        <v>4965</v>
      </c>
      <c r="CT740" s="85" t="s">
        <v>4965</v>
      </c>
      <c r="CU740" s="86"/>
    </row>
    <row r="741" spans="1:99" s="363" customFormat="1" ht="12" customHeight="1" x14ac:dyDescent="0.2">
      <c r="A741" s="31" t="s">
        <v>1460</v>
      </c>
      <c r="B741" s="114" t="s">
        <v>3592</v>
      </c>
      <c r="C741" s="114" t="s">
        <v>1432</v>
      </c>
      <c r="D741" s="114" t="s">
        <v>1432</v>
      </c>
      <c r="E741" s="117" t="s">
        <v>3593</v>
      </c>
      <c r="F741" s="114" t="s">
        <v>1432</v>
      </c>
      <c r="G741" s="114" t="s">
        <v>3594</v>
      </c>
      <c r="H741" s="114" t="s">
        <v>2717</v>
      </c>
      <c r="I741" s="114" t="s">
        <v>3595</v>
      </c>
      <c r="J741" s="114">
        <v>527394</v>
      </c>
      <c r="K741" s="114">
        <v>176307</v>
      </c>
      <c r="L741" s="177" t="s">
        <v>3067</v>
      </c>
      <c r="M741" s="99" t="s">
        <v>1432</v>
      </c>
      <c r="N741" s="99" t="s">
        <v>1432</v>
      </c>
      <c r="O741" s="114">
        <v>0</v>
      </c>
      <c r="P741" s="114">
        <v>4</v>
      </c>
      <c r="Q741" s="115">
        <v>4</v>
      </c>
      <c r="R741" s="114" t="s">
        <v>3596</v>
      </c>
      <c r="S741" s="114" t="s">
        <v>3187</v>
      </c>
      <c r="T741" s="99" t="s">
        <v>3597</v>
      </c>
      <c r="U741" s="116">
        <v>41624</v>
      </c>
      <c r="V741" s="114" t="s">
        <v>1439</v>
      </c>
      <c r="W741" s="99" t="s">
        <v>1432</v>
      </c>
      <c r="X741" s="114" t="s">
        <v>1442</v>
      </c>
      <c r="Y741" s="114" t="s">
        <v>3893</v>
      </c>
      <c r="Z741" s="114" t="s">
        <v>1444</v>
      </c>
      <c r="AA741" s="114" t="s">
        <v>4720</v>
      </c>
      <c r="AB741" s="387">
        <v>4.9000000000000002E-2</v>
      </c>
      <c r="AC741" s="111" t="s">
        <v>1432</v>
      </c>
      <c r="AD741" s="112" t="s">
        <v>1432</v>
      </c>
      <c r="AE741" s="157" t="s">
        <v>3063</v>
      </c>
      <c r="AF741" s="117" t="s">
        <v>1445</v>
      </c>
      <c r="AG741" s="117">
        <v>0</v>
      </c>
      <c r="AH741" s="117">
        <v>0</v>
      </c>
      <c r="AI741" s="117">
        <v>0</v>
      </c>
      <c r="AJ741" s="117">
        <v>0</v>
      </c>
      <c r="AK741" s="117">
        <v>1</v>
      </c>
      <c r="AL741" s="117">
        <v>3</v>
      </c>
      <c r="AM741" s="117">
        <v>0</v>
      </c>
      <c r="AN741" s="117">
        <v>0</v>
      </c>
      <c r="AO741" s="117">
        <v>0</v>
      </c>
      <c r="AP741" s="117">
        <v>0</v>
      </c>
      <c r="AQ741" s="117">
        <v>0</v>
      </c>
      <c r="AR741" s="117">
        <v>0</v>
      </c>
      <c r="AS741" s="117">
        <v>0</v>
      </c>
      <c r="AT741" s="117">
        <v>0</v>
      </c>
      <c r="AU741" s="117">
        <v>0</v>
      </c>
      <c r="AV741" s="117">
        <v>0</v>
      </c>
      <c r="AW741" s="117">
        <v>0</v>
      </c>
      <c r="AX741" s="117">
        <v>0</v>
      </c>
      <c r="AY741" s="117">
        <v>1</v>
      </c>
      <c r="AZ741" s="117">
        <v>3</v>
      </c>
      <c r="BA741" s="117">
        <v>0</v>
      </c>
      <c r="BB741" s="117">
        <v>0</v>
      </c>
      <c r="BC741" s="117">
        <v>0</v>
      </c>
      <c r="BD741" s="117">
        <v>0</v>
      </c>
      <c r="BE741" s="117">
        <v>0</v>
      </c>
      <c r="BF741" s="117">
        <v>0</v>
      </c>
      <c r="BG741" s="117">
        <v>0</v>
      </c>
      <c r="BH741" s="117">
        <v>0</v>
      </c>
      <c r="BI741" s="117">
        <v>0</v>
      </c>
      <c r="BJ741" s="117">
        <v>0</v>
      </c>
      <c r="BK741" s="117">
        <v>0</v>
      </c>
      <c r="BL741" s="120" t="s">
        <v>4490</v>
      </c>
      <c r="BM741" s="98">
        <v>0</v>
      </c>
      <c r="BN741" s="79">
        <v>0</v>
      </c>
      <c r="BO741" s="241">
        <v>1</v>
      </c>
      <c r="BP741" s="133">
        <v>1</v>
      </c>
      <c r="BQ741" s="133">
        <v>1</v>
      </c>
      <c r="BR741" s="133">
        <v>1</v>
      </c>
      <c r="BS741" s="238">
        <v>0</v>
      </c>
      <c r="BT741" s="79">
        <v>0</v>
      </c>
      <c r="BU741" s="79">
        <v>0</v>
      </c>
      <c r="BV741" s="79">
        <v>0</v>
      </c>
      <c r="BW741" s="79">
        <v>0</v>
      </c>
      <c r="BX741" s="79">
        <v>0</v>
      </c>
      <c r="BY741" s="79">
        <v>0</v>
      </c>
      <c r="BZ741" s="79">
        <v>0</v>
      </c>
      <c r="CA741" s="79">
        <v>0</v>
      </c>
      <c r="CB741" s="79">
        <v>0</v>
      </c>
      <c r="CC741" s="79">
        <v>0</v>
      </c>
      <c r="CD741" s="79">
        <v>0</v>
      </c>
      <c r="CE741" s="79">
        <v>0</v>
      </c>
      <c r="CF741" s="79">
        <v>0</v>
      </c>
      <c r="CG741" s="79">
        <v>0</v>
      </c>
      <c r="CH741" s="79">
        <v>0</v>
      </c>
      <c r="CI741" s="81">
        <f t="shared" si="66"/>
        <v>4</v>
      </c>
      <c r="CJ741" s="260">
        <f t="shared" si="65"/>
        <v>4</v>
      </c>
      <c r="CK741" s="260">
        <f t="shared" si="63"/>
        <v>4</v>
      </c>
      <c r="CL741" s="260">
        <f t="shared" si="64"/>
        <v>4</v>
      </c>
      <c r="CM741" s="83">
        <v>9</v>
      </c>
      <c r="CN741" s="254" t="s">
        <v>4965</v>
      </c>
      <c r="CO741" s="140" t="s">
        <v>4965</v>
      </c>
      <c r="CP741" s="258" t="s">
        <v>4965</v>
      </c>
      <c r="CQ741" s="86" t="s">
        <v>4965</v>
      </c>
      <c r="CR741" s="85" t="s">
        <v>4965</v>
      </c>
      <c r="CS741" s="85" t="s">
        <v>4965</v>
      </c>
      <c r="CT741" s="85" t="s">
        <v>4965</v>
      </c>
      <c r="CU741" s="86"/>
    </row>
    <row r="742" spans="1:99" s="363" customFormat="1" ht="12" customHeight="1" x14ac:dyDescent="0.2">
      <c r="A742" s="31" t="s">
        <v>1460</v>
      </c>
      <c r="B742" s="114" t="s">
        <v>3598</v>
      </c>
      <c r="C742" s="114" t="s">
        <v>1432</v>
      </c>
      <c r="D742" s="114" t="s">
        <v>1432</v>
      </c>
      <c r="E742" s="117" t="s">
        <v>1639</v>
      </c>
      <c r="F742" s="114" t="s">
        <v>1432</v>
      </c>
      <c r="G742" s="114" t="s">
        <v>5046</v>
      </c>
      <c r="H742" s="114" t="s">
        <v>3875</v>
      </c>
      <c r="I742" s="114" t="s">
        <v>1640</v>
      </c>
      <c r="J742" s="114">
        <v>528454</v>
      </c>
      <c r="K742" s="114">
        <v>173134</v>
      </c>
      <c r="L742" s="177" t="s">
        <v>3083</v>
      </c>
      <c r="M742" s="99" t="s">
        <v>1432</v>
      </c>
      <c r="N742" s="99" t="s">
        <v>1432</v>
      </c>
      <c r="O742" s="114">
        <v>0</v>
      </c>
      <c r="P742" s="114">
        <v>1</v>
      </c>
      <c r="Q742" s="115">
        <v>1</v>
      </c>
      <c r="R742" s="114" t="s">
        <v>55</v>
      </c>
      <c r="S742" s="114" t="s">
        <v>1438</v>
      </c>
      <c r="T742" s="99" t="s">
        <v>1706</v>
      </c>
      <c r="U742" s="116">
        <v>41718</v>
      </c>
      <c r="V742" s="114" t="s">
        <v>1439</v>
      </c>
      <c r="W742" s="99" t="s">
        <v>1432</v>
      </c>
      <c r="X742" s="114" t="s">
        <v>1442</v>
      </c>
      <c r="Y742" s="114" t="s">
        <v>4694</v>
      </c>
      <c r="Z742" s="114" t="s">
        <v>1444</v>
      </c>
      <c r="AA742" s="114" t="s">
        <v>2713</v>
      </c>
      <c r="AB742" s="387">
        <v>0.01</v>
      </c>
      <c r="AC742" s="111" t="s">
        <v>1432</v>
      </c>
      <c r="AD742" s="112" t="s">
        <v>1432</v>
      </c>
      <c r="AE742" s="157" t="s">
        <v>3063</v>
      </c>
      <c r="AF742" s="117" t="s">
        <v>1445</v>
      </c>
      <c r="AG742" s="118"/>
      <c r="AH742" s="117">
        <v>0</v>
      </c>
      <c r="AI742" s="117">
        <v>0</v>
      </c>
      <c r="AJ742" s="117">
        <v>0</v>
      </c>
      <c r="AK742" s="117">
        <v>0</v>
      </c>
      <c r="AL742" s="117">
        <v>1</v>
      </c>
      <c r="AM742" s="117">
        <v>0</v>
      </c>
      <c r="AN742" s="117">
        <v>0</v>
      </c>
      <c r="AO742" s="117">
        <v>0</v>
      </c>
      <c r="AP742" s="117">
        <v>0</v>
      </c>
      <c r="AQ742" s="117">
        <v>0</v>
      </c>
      <c r="AR742" s="117">
        <v>0</v>
      </c>
      <c r="AS742" s="117">
        <v>1</v>
      </c>
      <c r="AT742" s="117">
        <v>0</v>
      </c>
      <c r="AU742" s="117">
        <v>0</v>
      </c>
      <c r="AV742" s="117">
        <v>0</v>
      </c>
      <c r="AW742" s="117">
        <v>0</v>
      </c>
      <c r="AX742" s="117">
        <v>0</v>
      </c>
      <c r="AY742" s="117">
        <v>0</v>
      </c>
      <c r="AZ742" s="117">
        <v>0</v>
      </c>
      <c r="BA742" s="117">
        <v>0</v>
      </c>
      <c r="BB742" s="117">
        <v>0</v>
      </c>
      <c r="BC742" s="117">
        <v>0</v>
      </c>
      <c r="BD742" s="117">
        <v>0</v>
      </c>
      <c r="BE742" s="117">
        <v>0</v>
      </c>
      <c r="BF742" s="117">
        <v>0</v>
      </c>
      <c r="BG742" s="117">
        <v>0</v>
      </c>
      <c r="BH742" s="117">
        <v>0</v>
      </c>
      <c r="BI742" s="117">
        <v>0</v>
      </c>
      <c r="BJ742" s="117">
        <v>0</v>
      </c>
      <c r="BK742" s="117">
        <v>0</v>
      </c>
      <c r="BL742" s="120" t="s">
        <v>4490</v>
      </c>
      <c r="BM742" s="98">
        <v>0</v>
      </c>
      <c r="BN742" s="79">
        <v>0</v>
      </c>
      <c r="BO742" s="241">
        <v>0.2</v>
      </c>
      <c r="BP742" s="133">
        <v>0.2</v>
      </c>
      <c r="BQ742" s="133">
        <v>0.2</v>
      </c>
      <c r="BR742" s="133">
        <v>0.2</v>
      </c>
      <c r="BS742" s="243">
        <v>0.2</v>
      </c>
      <c r="BT742" s="79">
        <v>0</v>
      </c>
      <c r="BU742" s="79">
        <v>0</v>
      </c>
      <c r="BV742" s="79">
        <v>0</v>
      </c>
      <c r="BW742" s="79">
        <v>0</v>
      </c>
      <c r="BX742" s="79">
        <v>0</v>
      </c>
      <c r="BY742" s="79">
        <v>0</v>
      </c>
      <c r="BZ742" s="79">
        <v>0</v>
      </c>
      <c r="CA742" s="79">
        <v>0</v>
      </c>
      <c r="CB742" s="79">
        <v>0</v>
      </c>
      <c r="CC742" s="79">
        <v>0</v>
      </c>
      <c r="CD742" s="79">
        <v>0</v>
      </c>
      <c r="CE742" s="79">
        <v>0</v>
      </c>
      <c r="CF742" s="79">
        <v>0</v>
      </c>
      <c r="CG742" s="79">
        <v>0</v>
      </c>
      <c r="CH742" s="79">
        <v>0</v>
      </c>
      <c r="CI742" s="81">
        <f t="shared" si="66"/>
        <v>1</v>
      </c>
      <c r="CJ742" s="260">
        <f t="shared" si="65"/>
        <v>1</v>
      </c>
      <c r="CK742" s="260">
        <f t="shared" si="63"/>
        <v>1</v>
      </c>
      <c r="CL742" s="260">
        <f t="shared" si="64"/>
        <v>1</v>
      </c>
      <c r="CM742" s="83">
        <v>4</v>
      </c>
      <c r="CN742" s="254" t="s">
        <v>4965</v>
      </c>
      <c r="CO742" s="140" t="s">
        <v>4965</v>
      </c>
      <c r="CP742" s="258" t="s">
        <v>4965</v>
      </c>
      <c r="CQ742" s="86" t="s">
        <v>4965</v>
      </c>
      <c r="CR742" s="85" t="s">
        <v>4965</v>
      </c>
      <c r="CS742" s="85" t="s">
        <v>4965</v>
      </c>
      <c r="CT742" s="85" t="s">
        <v>4965</v>
      </c>
      <c r="CU742" s="86"/>
    </row>
    <row r="743" spans="1:99" s="363" customFormat="1" ht="12" customHeight="1" x14ac:dyDescent="0.2">
      <c r="A743" s="31" t="s">
        <v>1460</v>
      </c>
      <c r="B743" s="114" t="s">
        <v>3599</v>
      </c>
      <c r="C743" s="114" t="s">
        <v>1432</v>
      </c>
      <c r="D743" s="114" t="s">
        <v>1432</v>
      </c>
      <c r="E743" s="117" t="s">
        <v>3600</v>
      </c>
      <c r="F743" s="114" t="s">
        <v>1432</v>
      </c>
      <c r="G743" s="114" t="s">
        <v>5046</v>
      </c>
      <c r="H743" s="114" t="s">
        <v>3875</v>
      </c>
      <c r="I743" s="114" t="s">
        <v>1640</v>
      </c>
      <c r="J743" s="114">
        <v>528444</v>
      </c>
      <c r="K743" s="114">
        <v>173124</v>
      </c>
      <c r="L743" s="177" t="s">
        <v>3083</v>
      </c>
      <c r="M743" s="99" t="s">
        <v>1432</v>
      </c>
      <c r="N743" s="99" t="s">
        <v>1432</v>
      </c>
      <c r="O743" s="114">
        <v>0</v>
      </c>
      <c r="P743" s="114">
        <v>1</v>
      </c>
      <c r="Q743" s="115">
        <v>1</v>
      </c>
      <c r="R743" s="114" t="s">
        <v>3601</v>
      </c>
      <c r="S743" s="114" t="s">
        <v>3187</v>
      </c>
      <c r="T743" s="99" t="s">
        <v>4985</v>
      </c>
      <c r="U743" s="116">
        <v>41645</v>
      </c>
      <c r="V743" s="114" t="s">
        <v>1439</v>
      </c>
      <c r="W743" s="99" t="s">
        <v>1432</v>
      </c>
      <c r="X743" s="114" t="s">
        <v>1442</v>
      </c>
      <c r="Y743" s="114" t="s">
        <v>3893</v>
      </c>
      <c r="Z743" s="114" t="s">
        <v>1444</v>
      </c>
      <c r="AA743" s="114" t="s">
        <v>4720</v>
      </c>
      <c r="AB743" s="387">
        <v>3.0000000000000001E-3</v>
      </c>
      <c r="AC743" s="111" t="s">
        <v>1432</v>
      </c>
      <c r="AD743" s="112" t="s">
        <v>1432</v>
      </c>
      <c r="AE743" s="157" t="s">
        <v>3063</v>
      </c>
      <c r="AF743" s="117" t="s">
        <v>1445</v>
      </c>
      <c r="AG743" s="118"/>
      <c r="AH743" s="117">
        <v>0</v>
      </c>
      <c r="AI743" s="117">
        <v>0</v>
      </c>
      <c r="AJ743" s="117">
        <v>0</v>
      </c>
      <c r="AK743" s="117">
        <v>1</v>
      </c>
      <c r="AL743" s="117">
        <v>0</v>
      </c>
      <c r="AM743" s="117">
        <v>0</v>
      </c>
      <c r="AN743" s="117">
        <v>0</v>
      </c>
      <c r="AO743" s="117">
        <v>0</v>
      </c>
      <c r="AP743" s="117">
        <v>0</v>
      </c>
      <c r="AQ743" s="117">
        <v>0</v>
      </c>
      <c r="AR743" s="117">
        <v>1</v>
      </c>
      <c r="AS743" s="117">
        <v>0</v>
      </c>
      <c r="AT743" s="117">
        <v>0</v>
      </c>
      <c r="AU743" s="117">
        <v>0</v>
      </c>
      <c r="AV743" s="117">
        <v>0</v>
      </c>
      <c r="AW743" s="117">
        <v>0</v>
      </c>
      <c r="AX743" s="117">
        <v>0</v>
      </c>
      <c r="AY743" s="117">
        <v>0</v>
      </c>
      <c r="AZ743" s="117">
        <v>0</v>
      </c>
      <c r="BA743" s="117">
        <v>0</v>
      </c>
      <c r="BB743" s="117">
        <v>0</v>
      </c>
      <c r="BC743" s="117">
        <v>0</v>
      </c>
      <c r="BD743" s="117">
        <v>0</v>
      </c>
      <c r="BE743" s="117">
        <v>0</v>
      </c>
      <c r="BF743" s="117">
        <v>0</v>
      </c>
      <c r="BG743" s="117">
        <v>0</v>
      </c>
      <c r="BH743" s="117">
        <v>0</v>
      </c>
      <c r="BI743" s="117">
        <v>0</v>
      </c>
      <c r="BJ743" s="117">
        <v>0</v>
      </c>
      <c r="BK743" s="117">
        <v>0</v>
      </c>
      <c r="BL743" s="120" t="s">
        <v>4490</v>
      </c>
      <c r="BM743" s="98">
        <v>0</v>
      </c>
      <c r="BN743" s="79">
        <v>0</v>
      </c>
      <c r="BO743" s="241">
        <v>0.25</v>
      </c>
      <c r="BP743" s="133">
        <v>0.25</v>
      </c>
      <c r="BQ743" s="133">
        <v>0.25</v>
      </c>
      <c r="BR743" s="133">
        <v>0.25</v>
      </c>
      <c r="BS743" s="238">
        <v>0</v>
      </c>
      <c r="BT743" s="79">
        <v>0</v>
      </c>
      <c r="BU743" s="79">
        <v>0</v>
      </c>
      <c r="BV743" s="79">
        <v>0</v>
      </c>
      <c r="BW743" s="79">
        <v>0</v>
      </c>
      <c r="BX743" s="79">
        <v>0</v>
      </c>
      <c r="BY743" s="79">
        <v>0</v>
      </c>
      <c r="BZ743" s="79">
        <v>0</v>
      </c>
      <c r="CA743" s="79">
        <v>0</v>
      </c>
      <c r="CB743" s="79">
        <v>0</v>
      </c>
      <c r="CC743" s="79">
        <v>0</v>
      </c>
      <c r="CD743" s="79">
        <v>0</v>
      </c>
      <c r="CE743" s="79">
        <v>0</v>
      </c>
      <c r="CF743" s="79">
        <v>0</v>
      </c>
      <c r="CG743" s="79">
        <v>0</v>
      </c>
      <c r="CH743" s="79">
        <v>0</v>
      </c>
      <c r="CI743" s="81">
        <f t="shared" si="66"/>
        <v>1</v>
      </c>
      <c r="CJ743" s="260">
        <f t="shared" si="65"/>
        <v>1</v>
      </c>
      <c r="CK743" s="260">
        <f t="shared" si="63"/>
        <v>1</v>
      </c>
      <c r="CL743" s="260">
        <f t="shared" si="64"/>
        <v>1</v>
      </c>
      <c r="CM743" s="83">
        <v>9</v>
      </c>
      <c r="CN743" s="254" t="s">
        <v>4965</v>
      </c>
      <c r="CO743" s="140" t="s">
        <v>4965</v>
      </c>
      <c r="CP743" s="258" t="s">
        <v>4965</v>
      </c>
      <c r="CQ743" s="86" t="s">
        <v>4965</v>
      </c>
      <c r="CR743" s="85" t="s">
        <v>4965</v>
      </c>
      <c r="CS743" s="85" t="s">
        <v>4965</v>
      </c>
      <c r="CT743" s="85" t="s">
        <v>4965</v>
      </c>
      <c r="CU743" s="86"/>
    </row>
    <row r="744" spans="1:99" s="363" customFormat="1" ht="12" customHeight="1" x14ac:dyDescent="0.2">
      <c r="A744" s="31" t="s">
        <v>1460</v>
      </c>
      <c r="B744" s="114" t="s">
        <v>951</v>
      </c>
      <c r="C744" s="114" t="s">
        <v>1432</v>
      </c>
      <c r="D744" s="114" t="s">
        <v>1432</v>
      </c>
      <c r="E744" s="117" t="s">
        <v>1432</v>
      </c>
      <c r="F744" s="114" t="s">
        <v>3297</v>
      </c>
      <c r="G744" s="114" t="s">
        <v>1434</v>
      </c>
      <c r="H744" s="114" t="s">
        <v>1435</v>
      </c>
      <c r="I744" s="114" t="s">
        <v>2843</v>
      </c>
      <c r="J744" s="114">
        <v>527092</v>
      </c>
      <c r="K744" s="114">
        <v>170946</v>
      </c>
      <c r="L744" s="177" t="s">
        <v>3069</v>
      </c>
      <c r="M744" s="99" t="s">
        <v>1432</v>
      </c>
      <c r="N744" s="99" t="s">
        <v>1432</v>
      </c>
      <c r="O744" s="114">
        <v>0</v>
      </c>
      <c r="P744" s="114">
        <v>1</v>
      </c>
      <c r="Q744" s="115">
        <v>1</v>
      </c>
      <c r="R744" s="114" t="s">
        <v>952</v>
      </c>
      <c r="S744" s="114" t="s">
        <v>1438</v>
      </c>
      <c r="T744" s="99" t="s">
        <v>953</v>
      </c>
      <c r="U744" s="116">
        <v>41697</v>
      </c>
      <c r="V744" s="114" t="s">
        <v>1439</v>
      </c>
      <c r="W744" s="99" t="s">
        <v>1432</v>
      </c>
      <c r="X744" s="114" t="s">
        <v>1442</v>
      </c>
      <c r="Y744" s="114" t="s">
        <v>3893</v>
      </c>
      <c r="Z744" s="114" t="s">
        <v>1444</v>
      </c>
      <c r="AA744" s="114" t="s">
        <v>1136</v>
      </c>
      <c r="AB744" s="387">
        <v>4.0000000000000001E-3</v>
      </c>
      <c r="AC744" s="111" t="s">
        <v>1432</v>
      </c>
      <c r="AD744" s="112" t="s">
        <v>1432</v>
      </c>
      <c r="AE744" s="157" t="s">
        <v>3063</v>
      </c>
      <c r="AF744" s="117" t="s">
        <v>1445</v>
      </c>
      <c r="AG744" s="117">
        <v>0</v>
      </c>
      <c r="AH744" s="117">
        <v>0</v>
      </c>
      <c r="AI744" s="117">
        <v>0</v>
      </c>
      <c r="AJ744" s="117">
        <v>0</v>
      </c>
      <c r="AK744" s="117">
        <v>1</v>
      </c>
      <c r="AL744" s="117">
        <v>0</v>
      </c>
      <c r="AM744" s="117">
        <v>0</v>
      </c>
      <c r="AN744" s="117">
        <v>0</v>
      </c>
      <c r="AO744" s="117">
        <v>0</v>
      </c>
      <c r="AP744" s="117">
        <v>0</v>
      </c>
      <c r="AQ744" s="117">
        <v>0</v>
      </c>
      <c r="AR744" s="117">
        <v>1</v>
      </c>
      <c r="AS744" s="117">
        <v>0</v>
      </c>
      <c r="AT744" s="117">
        <v>0</v>
      </c>
      <c r="AU744" s="117">
        <v>0</v>
      </c>
      <c r="AV744" s="117">
        <v>0</v>
      </c>
      <c r="AW744" s="117">
        <v>0</v>
      </c>
      <c r="AX744" s="117">
        <v>0</v>
      </c>
      <c r="AY744" s="117">
        <v>0</v>
      </c>
      <c r="AZ744" s="117">
        <v>0</v>
      </c>
      <c r="BA744" s="117">
        <v>0</v>
      </c>
      <c r="BB744" s="117">
        <v>0</v>
      </c>
      <c r="BC744" s="117">
        <v>0</v>
      </c>
      <c r="BD744" s="117">
        <v>0</v>
      </c>
      <c r="BE744" s="117">
        <v>0</v>
      </c>
      <c r="BF744" s="117">
        <v>0</v>
      </c>
      <c r="BG744" s="117">
        <v>0</v>
      </c>
      <c r="BH744" s="117">
        <v>0</v>
      </c>
      <c r="BI744" s="117">
        <v>0</v>
      </c>
      <c r="BJ744" s="117">
        <v>0</v>
      </c>
      <c r="BK744" s="117">
        <v>0</v>
      </c>
      <c r="BL744" s="120" t="s">
        <v>4490</v>
      </c>
      <c r="BM744" s="98">
        <v>0</v>
      </c>
      <c r="BN744" s="79">
        <v>0</v>
      </c>
      <c r="BO744" s="241">
        <v>0.25</v>
      </c>
      <c r="BP744" s="133">
        <v>0.25</v>
      </c>
      <c r="BQ744" s="133">
        <v>0.25</v>
      </c>
      <c r="BR744" s="133">
        <v>0.25</v>
      </c>
      <c r="BS744" s="238">
        <v>0</v>
      </c>
      <c r="BT744" s="79">
        <v>0</v>
      </c>
      <c r="BU744" s="79">
        <v>0</v>
      </c>
      <c r="BV744" s="79">
        <v>0</v>
      </c>
      <c r="BW744" s="79">
        <v>0</v>
      </c>
      <c r="BX744" s="79">
        <v>0</v>
      </c>
      <c r="BY744" s="79">
        <v>0</v>
      </c>
      <c r="BZ744" s="79">
        <v>0</v>
      </c>
      <c r="CA744" s="79">
        <v>0</v>
      </c>
      <c r="CB744" s="79">
        <v>0</v>
      </c>
      <c r="CC744" s="79">
        <v>0</v>
      </c>
      <c r="CD744" s="79">
        <v>0</v>
      </c>
      <c r="CE744" s="79">
        <v>0</v>
      </c>
      <c r="CF744" s="79">
        <v>0</v>
      </c>
      <c r="CG744" s="79">
        <v>0</v>
      </c>
      <c r="CH744" s="79">
        <v>0</v>
      </c>
      <c r="CI744" s="81">
        <f t="shared" si="66"/>
        <v>1</v>
      </c>
      <c r="CJ744" s="260">
        <f t="shared" si="65"/>
        <v>1</v>
      </c>
      <c r="CK744" s="260">
        <f t="shared" si="63"/>
        <v>1</v>
      </c>
      <c r="CL744" s="260">
        <f t="shared" si="64"/>
        <v>1</v>
      </c>
      <c r="CM744" s="83">
        <v>9</v>
      </c>
      <c r="CN744" s="254" t="s">
        <v>4965</v>
      </c>
      <c r="CO744" s="140" t="s">
        <v>4965</v>
      </c>
      <c r="CP744" s="258" t="s">
        <v>4965</v>
      </c>
      <c r="CQ744" s="86" t="s">
        <v>4965</v>
      </c>
      <c r="CR744" s="85" t="s">
        <v>4965</v>
      </c>
      <c r="CS744" s="85" t="s">
        <v>4965</v>
      </c>
      <c r="CT744" s="85" t="s">
        <v>4965</v>
      </c>
      <c r="CU744" s="86"/>
    </row>
    <row r="745" spans="1:99" s="363" customFormat="1" ht="12" customHeight="1" x14ac:dyDescent="0.2">
      <c r="A745" s="31" t="s">
        <v>1460</v>
      </c>
      <c r="B745" s="114" t="s">
        <v>1837</v>
      </c>
      <c r="C745" s="114" t="s">
        <v>1432</v>
      </c>
      <c r="D745" s="114" t="s">
        <v>1432</v>
      </c>
      <c r="E745" s="117" t="s">
        <v>1432</v>
      </c>
      <c r="F745" s="114" t="s">
        <v>1838</v>
      </c>
      <c r="G745" s="114" t="s">
        <v>1398</v>
      </c>
      <c r="H745" s="114" t="s">
        <v>1458</v>
      </c>
      <c r="I745" s="114" t="s">
        <v>1839</v>
      </c>
      <c r="J745" s="114">
        <v>524904</v>
      </c>
      <c r="K745" s="114">
        <v>174595</v>
      </c>
      <c r="L745" s="177" t="s">
        <v>3079</v>
      </c>
      <c r="M745" s="99" t="s">
        <v>1432</v>
      </c>
      <c r="N745" s="99" t="s">
        <v>1432</v>
      </c>
      <c r="O745" s="114">
        <v>1</v>
      </c>
      <c r="P745" s="114">
        <v>5</v>
      </c>
      <c r="Q745" s="115">
        <v>4</v>
      </c>
      <c r="R745" s="114" t="s">
        <v>1840</v>
      </c>
      <c r="S745" s="114" t="s">
        <v>1438</v>
      </c>
      <c r="T745" s="99" t="s">
        <v>1841</v>
      </c>
      <c r="U745" s="116">
        <v>41661</v>
      </c>
      <c r="V745" s="114" t="s">
        <v>1439</v>
      </c>
      <c r="W745" s="99" t="s">
        <v>1432</v>
      </c>
      <c r="X745" s="114" t="s">
        <v>1442</v>
      </c>
      <c r="Y745" s="114" t="s">
        <v>4694</v>
      </c>
      <c r="Z745" s="114" t="s">
        <v>1444</v>
      </c>
      <c r="AA745" s="114" t="s">
        <v>2713</v>
      </c>
      <c r="AB745" s="387">
        <v>4.5999999999999999E-2</v>
      </c>
      <c r="AC745" s="111" t="s">
        <v>1432</v>
      </c>
      <c r="AD745" s="112" t="s">
        <v>1432</v>
      </c>
      <c r="AE745" s="157" t="s">
        <v>3063</v>
      </c>
      <c r="AF745" s="117" t="s">
        <v>1445</v>
      </c>
      <c r="AG745" s="117">
        <v>0</v>
      </c>
      <c r="AH745" s="117">
        <v>0</v>
      </c>
      <c r="AI745" s="117">
        <v>0</v>
      </c>
      <c r="AJ745" s="117">
        <v>1</v>
      </c>
      <c r="AK745" s="117">
        <v>0</v>
      </c>
      <c r="AL745" s="117">
        <v>2</v>
      </c>
      <c r="AM745" s="117">
        <v>1</v>
      </c>
      <c r="AN745" s="117">
        <v>0</v>
      </c>
      <c r="AO745" s="117">
        <v>0</v>
      </c>
      <c r="AP745" s="117">
        <v>0</v>
      </c>
      <c r="AQ745" s="117">
        <v>1</v>
      </c>
      <c r="AR745" s="117">
        <v>0</v>
      </c>
      <c r="AS745" s="117">
        <v>2</v>
      </c>
      <c r="AT745" s="117">
        <v>1</v>
      </c>
      <c r="AU745" s="117">
        <v>0</v>
      </c>
      <c r="AV745" s="117">
        <v>0</v>
      </c>
      <c r="AW745" s="117">
        <v>0</v>
      </c>
      <c r="AX745" s="117">
        <v>0</v>
      </c>
      <c r="AY745" s="117">
        <v>0</v>
      </c>
      <c r="AZ745" s="117">
        <v>0</v>
      </c>
      <c r="BA745" s="117">
        <v>0</v>
      </c>
      <c r="BB745" s="117">
        <v>0</v>
      </c>
      <c r="BC745" s="117">
        <v>0</v>
      </c>
      <c r="BD745" s="117">
        <v>0</v>
      </c>
      <c r="BE745" s="117">
        <v>0</v>
      </c>
      <c r="BF745" s="117">
        <v>0</v>
      </c>
      <c r="BG745" s="117">
        <v>0</v>
      </c>
      <c r="BH745" s="117">
        <v>0</v>
      </c>
      <c r="BI745" s="117">
        <v>0</v>
      </c>
      <c r="BJ745" s="117">
        <v>0</v>
      </c>
      <c r="BK745" s="117">
        <v>0</v>
      </c>
      <c r="BL745" s="120" t="s">
        <v>4491</v>
      </c>
      <c r="BM745" s="98">
        <v>0</v>
      </c>
      <c r="BN745" s="79">
        <v>0</v>
      </c>
      <c r="BO745" s="241">
        <v>4</v>
      </c>
      <c r="BP745" s="79">
        <v>0</v>
      </c>
      <c r="BQ745" s="79">
        <v>0</v>
      </c>
      <c r="BR745" s="79">
        <v>0</v>
      </c>
      <c r="BS745" s="238">
        <v>0</v>
      </c>
      <c r="BT745" s="79">
        <v>0</v>
      </c>
      <c r="BU745" s="79">
        <v>0</v>
      </c>
      <c r="BV745" s="79">
        <v>0</v>
      </c>
      <c r="BW745" s="79">
        <v>0</v>
      </c>
      <c r="BX745" s="79">
        <v>0</v>
      </c>
      <c r="BY745" s="79">
        <v>0</v>
      </c>
      <c r="BZ745" s="79">
        <v>0</v>
      </c>
      <c r="CA745" s="79">
        <v>0</v>
      </c>
      <c r="CB745" s="79">
        <v>0</v>
      </c>
      <c r="CC745" s="79">
        <v>0</v>
      </c>
      <c r="CD745" s="79">
        <v>0</v>
      </c>
      <c r="CE745" s="79">
        <v>0</v>
      </c>
      <c r="CF745" s="79">
        <v>0</v>
      </c>
      <c r="CG745" s="79">
        <v>0</v>
      </c>
      <c r="CH745" s="79">
        <v>0</v>
      </c>
      <c r="CI745" s="81">
        <f t="shared" si="66"/>
        <v>4</v>
      </c>
      <c r="CJ745" s="260">
        <f t="shared" si="65"/>
        <v>4</v>
      </c>
      <c r="CK745" s="260">
        <f t="shared" si="63"/>
        <v>4</v>
      </c>
      <c r="CL745" s="260">
        <f t="shared" si="64"/>
        <v>4</v>
      </c>
      <c r="CM745" s="83">
        <v>4</v>
      </c>
      <c r="CN745" s="254" t="s">
        <v>4965</v>
      </c>
      <c r="CO745" s="140" t="s">
        <v>4965</v>
      </c>
      <c r="CP745" s="258" t="s">
        <v>4965</v>
      </c>
      <c r="CQ745" s="86" t="s">
        <v>4965</v>
      </c>
      <c r="CR745" s="85" t="s">
        <v>4965</v>
      </c>
      <c r="CS745" s="85" t="s">
        <v>4965</v>
      </c>
      <c r="CT745" s="85" t="s">
        <v>4965</v>
      </c>
      <c r="CU745" s="86"/>
    </row>
    <row r="746" spans="1:99" s="363" customFormat="1" ht="12" customHeight="1" x14ac:dyDescent="0.2">
      <c r="A746" s="31" t="s">
        <v>1460</v>
      </c>
      <c r="B746" s="114" t="s">
        <v>1842</v>
      </c>
      <c r="C746" s="114" t="s">
        <v>1432</v>
      </c>
      <c r="D746" s="114" t="s">
        <v>1432</v>
      </c>
      <c r="E746" s="117" t="s">
        <v>1432</v>
      </c>
      <c r="F746" s="114" t="s">
        <v>3297</v>
      </c>
      <c r="G746" s="114" t="s">
        <v>1434</v>
      </c>
      <c r="H746" s="114" t="s">
        <v>1435</v>
      </c>
      <c r="I746" s="114" t="s">
        <v>2843</v>
      </c>
      <c r="J746" s="114">
        <v>527092</v>
      </c>
      <c r="K746" s="114">
        <v>170946</v>
      </c>
      <c r="L746" s="177" t="s">
        <v>3069</v>
      </c>
      <c r="M746" s="99" t="s">
        <v>1432</v>
      </c>
      <c r="N746" s="99" t="s">
        <v>1432</v>
      </c>
      <c r="O746" s="114">
        <v>0</v>
      </c>
      <c r="P746" s="114">
        <v>1</v>
      </c>
      <c r="Q746" s="115">
        <v>1</v>
      </c>
      <c r="R746" s="114" t="s">
        <v>1843</v>
      </c>
      <c r="S746" s="114" t="s">
        <v>1438</v>
      </c>
      <c r="T746" s="99" t="s">
        <v>798</v>
      </c>
      <c r="U746" s="116">
        <v>41628</v>
      </c>
      <c r="V746" s="114" t="s">
        <v>1439</v>
      </c>
      <c r="W746" s="99" t="s">
        <v>1432</v>
      </c>
      <c r="X746" s="114" t="s">
        <v>1442</v>
      </c>
      <c r="Y746" s="114" t="s">
        <v>3893</v>
      </c>
      <c r="Z746" s="114" t="s">
        <v>1444</v>
      </c>
      <c r="AA746" s="114" t="s">
        <v>3894</v>
      </c>
      <c r="AB746" s="387">
        <v>4.0000000000000001E-3</v>
      </c>
      <c r="AC746" s="111" t="s">
        <v>1432</v>
      </c>
      <c r="AD746" s="112" t="s">
        <v>1432</v>
      </c>
      <c r="AE746" s="157" t="s">
        <v>3063</v>
      </c>
      <c r="AF746" s="117" t="s">
        <v>1445</v>
      </c>
      <c r="AG746" s="117">
        <v>0</v>
      </c>
      <c r="AH746" s="117">
        <v>0</v>
      </c>
      <c r="AI746" s="117">
        <v>0</v>
      </c>
      <c r="AJ746" s="117">
        <v>0</v>
      </c>
      <c r="AK746" s="117">
        <v>1</v>
      </c>
      <c r="AL746" s="117">
        <v>0</v>
      </c>
      <c r="AM746" s="117">
        <v>0</v>
      </c>
      <c r="AN746" s="117">
        <v>0</v>
      </c>
      <c r="AO746" s="117">
        <v>0</v>
      </c>
      <c r="AP746" s="117">
        <v>0</v>
      </c>
      <c r="AQ746" s="117">
        <v>0</v>
      </c>
      <c r="AR746" s="117">
        <v>1</v>
      </c>
      <c r="AS746" s="117">
        <v>0</v>
      </c>
      <c r="AT746" s="117">
        <v>0</v>
      </c>
      <c r="AU746" s="117">
        <v>0</v>
      </c>
      <c r="AV746" s="117">
        <v>0</v>
      </c>
      <c r="AW746" s="117">
        <v>0</v>
      </c>
      <c r="AX746" s="117">
        <v>0</v>
      </c>
      <c r="AY746" s="117">
        <v>0</v>
      </c>
      <c r="AZ746" s="117">
        <v>0</v>
      </c>
      <c r="BA746" s="117">
        <v>0</v>
      </c>
      <c r="BB746" s="117">
        <v>0</v>
      </c>
      <c r="BC746" s="117">
        <v>0</v>
      </c>
      <c r="BD746" s="117">
        <v>0</v>
      </c>
      <c r="BE746" s="117">
        <v>0</v>
      </c>
      <c r="BF746" s="117">
        <v>0</v>
      </c>
      <c r="BG746" s="117">
        <v>0</v>
      </c>
      <c r="BH746" s="117">
        <v>0</v>
      </c>
      <c r="BI746" s="117">
        <v>0</v>
      </c>
      <c r="BJ746" s="117">
        <v>0</v>
      </c>
      <c r="BK746" s="117">
        <v>0</v>
      </c>
      <c r="BL746" s="120" t="s">
        <v>4490</v>
      </c>
      <c r="BM746" s="98">
        <v>0</v>
      </c>
      <c r="BN746" s="79">
        <v>0</v>
      </c>
      <c r="BO746" s="241">
        <v>0.25</v>
      </c>
      <c r="BP746" s="133">
        <v>0.25</v>
      </c>
      <c r="BQ746" s="133">
        <v>0.25</v>
      </c>
      <c r="BR746" s="133">
        <v>0.25</v>
      </c>
      <c r="BS746" s="238">
        <v>0</v>
      </c>
      <c r="BT746" s="79">
        <v>0</v>
      </c>
      <c r="BU746" s="79">
        <v>0</v>
      </c>
      <c r="BV746" s="79">
        <v>0</v>
      </c>
      <c r="BW746" s="79">
        <v>0</v>
      </c>
      <c r="BX746" s="79">
        <v>0</v>
      </c>
      <c r="BY746" s="79">
        <v>0</v>
      </c>
      <c r="BZ746" s="79">
        <v>0</v>
      </c>
      <c r="CA746" s="79">
        <v>0</v>
      </c>
      <c r="CB746" s="79">
        <v>0</v>
      </c>
      <c r="CC746" s="79">
        <v>0</v>
      </c>
      <c r="CD746" s="79">
        <v>0</v>
      </c>
      <c r="CE746" s="79">
        <v>0</v>
      </c>
      <c r="CF746" s="79">
        <v>0</v>
      </c>
      <c r="CG746" s="79">
        <v>0</v>
      </c>
      <c r="CH746" s="79">
        <v>0</v>
      </c>
      <c r="CI746" s="81">
        <f t="shared" si="66"/>
        <v>1</v>
      </c>
      <c r="CJ746" s="260">
        <f t="shared" si="65"/>
        <v>1</v>
      </c>
      <c r="CK746" s="260">
        <f t="shared" si="63"/>
        <v>1</v>
      </c>
      <c r="CL746" s="260">
        <f t="shared" si="64"/>
        <v>1</v>
      </c>
      <c r="CM746" s="83">
        <v>9</v>
      </c>
      <c r="CN746" s="254" t="s">
        <v>4965</v>
      </c>
      <c r="CO746" s="140" t="s">
        <v>4965</v>
      </c>
      <c r="CP746" s="258" t="s">
        <v>4965</v>
      </c>
      <c r="CQ746" s="86" t="s">
        <v>4965</v>
      </c>
      <c r="CR746" s="85" t="s">
        <v>4965</v>
      </c>
      <c r="CS746" s="85" t="s">
        <v>4965</v>
      </c>
      <c r="CT746" s="85" t="s">
        <v>4965</v>
      </c>
      <c r="CU746" s="86"/>
    </row>
    <row r="747" spans="1:99" s="363" customFormat="1" ht="12" customHeight="1" x14ac:dyDescent="0.2">
      <c r="A747" s="31" t="s">
        <v>1460</v>
      </c>
      <c r="B747" s="114" t="s">
        <v>1844</v>
      </c>
      <c r="C747" s="114" t="s">
        <v>1432</v>
      </c>
      <c r="D747" s="114" t="s">
        <v>1432</v>
      </c>
      <c r="E747" s="117" t="s">
        <v>1432</v>
      </c>
      <c r="F747" s="114" t="s">
        <v>1845</v>
      </c>
      <c r="G747" s="114" t="s">
        <v>4802</v>
      </c>
      <c r="H747" s="114" t="s">
        <v>1885</v>
      </c>
      <c r="I747" s="114" t="s">
        <v>1846</v>
      </c>
      <c r="J747" s="114">
        <v>525856</v>
      </c>
      <c r="K747" s="114">
        <v>173212</v>
      </c>
      <c r="L747" s="177" t="s">
        <v>3078</v>
      </c>
      <c r="M747" s="99" t="s">
        <v>1432</v>
      </c>
      <c r="N747" s="99" t="s">
        <v>1432</v>
      </c>
      <c r="O747" s="114">
        <v>0</v>
      </c>
      <c r="P747" s="114">
        <v>2</v>
      </c>
      <c r="Q747" s="115">
        <v>2</v>
      </c>
      <c r="R747" s="114" t="s">
        <v>1847</v>
      </c>
      <c r="S747" s="114" t="s">
        <v>1438</v>
      </c>
      <c r="T747" s="99" t="s">
        <v>740</v>
      </c>
      <c r="U747" s="116">
        <v>41661</v>
      </c>
      <c r="V747" s="114" t="s">
        <v>1439</v>
      </c>
      <c r="W747" s="99" t="s">
        <v>1432</v>
      </c>
      <c r="X747" s="114" t="s">
        <v>1442</v>
      </c>
      <c r="Y747" s="114" t="s">
        <v>4694</v>
      </c>
      <c r="Z747" s="114" t="s">
        <v>1444</v>
      </c>
      <c r="AA747" s="114" t="s">
        <v>2723</v>
      </c>
      <c r="AB747" s="387">
        <v>6.0000000000000001E-3</v>
      </c>
      <c r="AC747" s="111" t="s">
        <v>1432</v>
      </c>
      <c r="AD747" s="112" t="s">
        <v>1432</v>
      </c>
      <c r="AE747" s="157" t="s">
        <v>3063</v>
      </c>
      <c r="AF747" s="117" t="s">
        <v>1445</v>
      </c>
      <c r="AG747" s="118"/>
      <c r="AH747" s="117">
        <v>0</v>
      </c>
      <c r="AI747" s="117">
        <v>0</v>
      </c>
      <c r="AJ747" s="117">
        <v>0</v>
      </c>
      <c r="AK747" s="117">
        <v>2</v>
      </c>
      <c r="AL747" s="117">
        <v>0</v>
      </c>
      <c r="AM747" s="117">
        <v>0</v>
      </c>
      <c r="AN747" s="117">
        <v>0</v>
      </c>
      <c r="AO747" s="117">
        <v>0</v>
      </c>
      <c r="AP747" s="117">
        <v>0</v>
      </c>
      <c r="AQ747" s="117">
        <v>0</v>
      </c>
      <c r="AR747" s="117">
        <v>2</v>
      </c>
      <c r="AS747" s="117">
        <v>0</v>
      </c>
      <c r="AT747" s="117">
        <v>0</v>
      </c>
      <c r="AU747" s="117">
        <v>0</v>
      </c>
      <c r="AV747" s="117">
        <v>0</v>
      </c>
      <c r="AW747" s="117">
        <v>0</v>
      </c>
      <c r="AX747" s="117">
        <v>0</v>
      </c>
      <c r="AY747" s="117">
        <v>0</v>
      </c>
      <c r="AZ747" s="117">
        <v>0</v>
      </c>
      <c r="BA747" s="117">
        <v>0</v>
      </c>
      <c r="BB747" s="117">
        <v>0</v>
      </c>
      <c r="BC747" s="117">
        <v>0</v>
      </c>
      <c r="BD747" s="117">
        <v>0</v>
      </c>
      <c r="BE747" s="117">
        <v>0</v>
      </c>
      <c r="BF747" s="117">
        <v>0</v>
      </c>
      <c r="BG747" s="117">
        <v>0</v>
      </c>
      <c r="BH747" s="117">
        <v>0</v>
      </c>
      <c r="BI747" s="117">
        <v>0</v>
      </c>
      <c r="BJ747" s="117">
        <v>0</v>
      </c>
      <c r="BK747" s="117">
        <v>0</v>
      </c>
      <c r="BL747" s="120" t="s">
        <v>4490</v>
      </c>
      <c r="BM747" s="98">
        <v>0</v>
      </c>
      <c r="BN747" s="79">
        <v>0</v>
      </c>
      <c r="BO747" s="241">
        <v>0.4</v>
      </c>
      <c r="BP747" s="133">
        <v>0.4</v>
      </c>
      <c r="BQ747" s="133">
        <v>0.4</v>
      </c>
      <c r="BR747" s="133">
        <v>0.4</v>
      </c>
      <c r="BS747" s="243">
        <v>0.4</v>
      </c>
      <c r="BT747" s="79">
        <v>0</v>
      </c>
      <c r="BU747" s="79">
        <v>0</v>
      </c>
      <c r="BV747" s="79">
        <v>0</v>
      </c>
      <c r="BW747" s="79">
        <v>0</v>
      </c>
      <c r="BX747" s="79">
        <v>0</v>
      </c>
      <c r="BY747" s="79">
        <v>0</v>
      </c>
      <c r="BZ747" s="79">
        <v>0</v>
      </c>
      <c r="CA747" s="79">
        <v>0</v>
      </c>
      <c r="CB747" s="79">
        <v>0</v>
      </c>
      <c r="CC747" s="79">
        <v>0</v>
      </c>
      <c r="CD747" s="79">
        <v>0</v>
      </c>
      <c r="CE747" s="79">
        <v>0</v>
      </c>
      <c r="CF747" s="79">
        <v>0</v>
      </c>
      <c r="CG747" s="79">
        <v>0</v>
      </c>
      <c r="CH747" s="79">
        <v>0</v>
      </c>
      <c r="CI747" s="81">
        <f t="shared" si="66"/>
        <v>2</v>
      </c>
      <c r="CJ747" s="260">
        <f t="shared" si="65"/>
        <v>2</v>
      </c>
      <c r="CK747" s="260">
        <f t="shared" si="63"/>
        <v>2</v>
      </c>
      <c r="CL747" s="260">
        <f t="shared" si="64"/>
        <v>2</v>
      </c>
      <c r="CM747" s="83">
        <v>4</v>
      </c>
      <c r="CN747" s="254" t="s">
        <v>4965</v>
      </c>
      <c r="CO747" s="140" t="s">
        <v>4965</v>
      </c>
      <c r="CP747" s="258" t="s">
        <v>4965</v>
      </c>
      <c r="CQ747" s="86" t="s">
        <v>4965</v>
      </c>
      <c r="CR747" s="85" t="s">
        <v>4965</v>
      </c>
      <c r="CS747" s="85" t="s">
        <v>4965</v>
      </c>
      <c r="CT747" s="87" t="s">
        <v>1938</v>
      </c>
      <c r="CU747" s="86"/>
    </row>
    <row r="748" spans="1:99" s="363" customFormat="1" ht="12" customHeight="1" x14ac:dyDescent="0.2">
      <c r="A748" s="31" t="s">
        <v>1460</v>
      </c>
      <c r="B748" s="114" t="s">
        <v>1848</v>
      </c>
      <c r="C748" s="114" t="s">
        <v>1432</v>
      </c>
      <c r="D748" s="114" t="s">
        <v>1432</v>
      </c>
      <c r="E748" s="117" t="s">
        <v>1432</v>
      </c>
      <c r="F748" s="114" t="s">
        <v>1849</v>
      </c>
      <c r="G748" s="114" t="s">
        <v>1850</v>
      </c>
      <c r="H748" s="114" t="s">
        <v>2717</v>
      </c>
      <c r="I748" s="114" t="s">
        <v>1851</v>
      </c>
      <c r="J748" s="114">
        <v>527276</v>
      </c>
      <c r="K748" s="114">
        <v>174754</v>
      </c>
      <c r="L748" s="177" t="s">
        <v>3084</v>
      </c>
      <c r="M748" s="99" t="s">
        <v>1432</v>
      </c>
      <c r="N748" s="99" t="s">
        <v>1432</v>
      </c>
      <c r="O748" s="114">
        <v>0</v>
      </c>
      <c r="P748" s="114">
        <v>1</v>
      </c>
      <c r="Q748" s="115">
        <v>1</v>
      </c>
      <c r="R748" s="114" t="s">
        <v>1852</v>
      </c>
      <c r="S748" s="114" t="s">
        <v>1438</v>
      </c>
      <c r="T748" s="99" t="s">
        <v>798</v>
      </c>
      <c r="U748" s="116">
        <v>41639</v>
      </c>
      <c r="V748" s="114" t="s">
        <v>1439</v>
      </c>
      <c r="W748" s="99" t="s">
        <v>1432</v>
      </c>
      <c r="X748" s="114" t="s">
        <v>1442</v>
      </c>
      <c r="Y748" s="114" t="s">
        <v>1443</v>
      </c>
      <c r="Z748" s="114" t="s">
        <v>1444</v>
      </c>
      <c r="AA748" s="114" t="s">
        <v>2713</v>
      </c>
      <c r="AB748" s="387">
        <v>1.2E-2</v>
      </c>
      <c r="AC748" s="111" t="s">
        <v>1432</v>
      </c>
      <c r="AD748" s="112" t="s">
        <v>1432</v>
      </c>
      <c r="AE748" s="157" t="s">
        <v>3063</v>
      </c>
      <c r="AF748" s="117" t="s">
        <v>1445</v>
      </c>
      <c r="AG748" s="118"/>
      <c r="AH748" s="117">
        <v>0</v>
      </c>
      <c r="AI748" s="117">
        <v>1</v>
      </c>
      <c r="AJ748" s="117">
        <v>0</v>
      </c>
      <c r="AK748" s="117">
        <v>0</v>
      </c>
      <c r="AL748" s="117">
        <v>0</v>
      </c>
      <c r="AM748" s="117">
        <v>0</v>
      </c>
      <c r="AN748" s="117">
        <v>1</v>
      </c>
      <c r="AO748" s="117">
        <v>0</v>
      </c>
      <c r="AP748" s="117">
        <v>0</v>
      </c>
      <c r="AQ748" s="117">
        <v>0</v>
      </c>
      <c r="AR748" s="117">
        <v>0</v>
      </c>
      <c r="AS748" s="117">
        <v>0</v>
      </c>
      <c r="AT748" s="117">
        <v>0</v>
      </c>
      <c r="AU748" s="117">
        <v>0</v>
      </c>
      <c r="AV748" s="117">
        <v>0</v>
      </c>
      <c r="AW748" s="117">
        <v>0</v>
      </c>
      <c r="AX748" s="117">
        <v>0</v>
      </c>
      <c r="AY748" s="117">
        <v>0</v>
      </c>
      <c r="AZ748" s="117">
        <v>0</v>
      </c>
      <c r="BA748" s="117">
        <v>0</v>
      </c>
      <c r="BB748" s="117">
        <v>1</v>
      </c>
      <c r="BC748" s="117">
        <v>0</v>
      </c>
      <c r="BD748" s="117">
        <v>0</v>
      </c>
      <c r="BE748" s="117">
        <v>0</v>
      </c>
      <c r="BF748" s="117">
        <v>0</v>
      </c>
      <c r="BG748" s="117">
        <v>0</v>
      </c>
      <c r="BH748" s="117">
        <v>0</v>
      </c>
      <c r="BI748" s="117">
        <v>0</v>
      </c>
      <c r="BJ748" s="117">
        <v>0</v>
      </c>
      <c r="BK748" s="117">
        <v>0</v>
      </c>
      <c r="BL748" s="120" t="s">
        <v>4490</v>
      </c>
      <c r="BM748" s="98">
        <v>0</v>
      </c>
      <c r="BN748" s="79">
        <v>0</v>
      </c>
      <c r="BO748" s="241">
        <v>0.25</v>
      </c>
      <c r="BP748" s="133">
        <v>0.25</v>
      </c>
      <c r="BQ748" s="133">
        <v>0.25</v>
      </c>
      <c r="BR748" s="133">
        <v>0.25</v>
      </c>
      <c r="BS748" s="238">
        <v>0</v>
      </c>
      <c r="BT748" s="79">
        <v>0</v>
      </c>
      <c r="BU748" s="79">
        <v>0</v>
      </c>
      <c r="BV748" s="79">
        <v>0</v>
      </c>
      <c r="BW748" s="79">
        <v>0</v>
      </c>
      <c r="BX748" s="79">
        <v>0</v>
      </c>
      <c r="BY748" s="79">
        <v>0</v>
      </c>
      <c r="BZ748" s="79">
        <v>0</v>
      </c>
      <c r="CA748" s="79">
        <v>0</v>
      </c>
      <c r="CB748" s="79">
        <v>0</v>
      </c>
      <c r="CC748" s="79">
        <v>0</v>
      </c>
      <c r="CD748" s="79">
        <v>0</v>
      </c>
      <c r="CE748" s="79">
        <v>0</v>
      </c>
      <c r="CF748" s="79">
        <v>0</v>
      </c>
      <c r="CG748" s="79">
        <v>0</v>
      </c>
      <c r="CH748" s="79">
        <v>0</v>
      </c>
      <c r="CI748" s="81">
        <f t="shared" si="66"/>
        <v>1</v>
      </c>
      <c r="CJ748" s="260">
        <f t="shared" si="65"/>
        <v>1</v>
      </c>
      <c r="CK748" s="260">
        <f t="shared" si="63"/>
        <v>1</v>
      </c>
      <c r="CL748" s="260">
        <f t="shared" si="64"/>
        <v>1</v>
      </c>
      <c r="CM748" s="83">
        <v>4</v>
      </c>
      <c r="CN748" s="254" t="s">
        <v>4965</v>
      </c>
      <c r="CO748" s="140" t="s">
        <v>4965</v>
      </c>
      <c r="CP748" s="258" t="s">
        <v>4965</v>
      </c>
      <c r="CQ748" s="86" t="s">
        <v>4965</v>
      </c>
      <c r="CR748" s="85" t="s">
        <v>4965</v>
      </c>
      <c r="CS748" s="85" t="s">
        <v>4965</v>
      </c>
      <c r="CT748" s="85" t="s">
        <v>4965</v>
      </c>
      <c r="CU748" s="86"/>
    </row>
    <row r="749" spans="1:99" s="363" customFormat="1" ht="12" customHeight="1" x14ac:dyDescent="0.2">
      <c r="A749" s="31" t="s">
        <v>1460</v>
      </c>
      <c r="B749" s="114" t="s">
        <v>1853</v>
      </c>
      <c r="C749" s="114" t="s">
        <v>1432</v>
      </c>
      <c r="D749" s="114" t="s">
        <v>1432</v>
      </c>
      <c r="E749" s="117" t="s">
        <v>1432</v>
      </c>
      <c r="F749" s="114" t="s">
        <v>5038</v>
      </c>
      <c r="G749" s="114" t="s">
        <v>4802</v>
      </c>
      <c r="H749" s="114" t="s">
        <v>1885</v>
      </c>
      <c r="I749" s="114" t="s">
        <v>1854</v>
      </c>
      <c r="J749" s="114">
        <v>525984</v>
      </c>
      <c r="K749" s="114">
        <v>173043</v>
      </c>
      <c r="L749" s="177" t="s">
        <v>3078</v>
      </c>
      <c r="M749" s="99" t="s">
        <v>1432</v>
      </c>
      <c r="N749" s="99" t="s">
        <v>1432</v>
      </c>
      <c r="O749" s="114">
        <v>0</v>
      </c>
      <c r="P749" s="114">
        <v>1</v>
      </c>
      <c r="Q749" s="115">
        <v>1</v>
      </c>
      <c r="R749" s="114" t="s">
        <v>1855</v>
      </c>
      <c r="S749" s="114" t="s">
        <v>1389</v>
      </c>
      <c r="T749" s="99" t="s">
        <v>953</v>
      </c>
      <c r="U749" s="116">
        <v>41625</v>
      </c>
      <c r="V749" s="114" t="s">
        <v>1439</v>
      </c>
      <c r="W749" s="99" t="s">
        <v>1432</v>
      </c>
      <c r="X749" s="114" t="s">
        <v>1442</v>
      </c>
      <c r="Y749" s="114" t="s">
        <v>3893</v>
      </c>
      <c r="Z749" s="114" t="s">
        <v>1444</v>
      </c>
      <c r="AA749" s="114" t="s">
        <v>4720</v>
      </c>
      <c r="AB749" s="387">
        <v>8.0000000000000002E-3</v>
      </c>
      <c r="AC749" s="111" t="s">
        <v>1432</v>
      </c>
      <c r="AD749" s="112" t="s">
        <v>1432</v>
      </c>
      <c r="AE749" s="157" t="s">
        <v>3063</v>
      </c>
      <c r="AF749" s="117" t="s">
        <v>1445</v>
      </c>
      <c r="AG749" s="117">
        <v>0</v>
      </c>
      <c r="AH749" s="117">
        <v>0</v>
      </c>
      <c r="AI749" s="117">
        <v>0</v>
      </c>
      <c r="AJ749" s="117">
        <v>0</v>
      </c>
      <c r="AK749" s="117">
        <v>0</v>
      </c>
      <c r="AL749" s="117">
        <v>1</v>
      </c>
      <c r="AM749" s="117">
        <v>0</v>
      </c>
      <c r="AN749" s="117">
        <v>0</v>
      </c>
      <c r="AO749" s="117">
        <v>0</v>
      </c>
      <c r="AP749" s="117">
        <v>0</v>
      </c>
      <c r="AQ749" s="117">
        <v>0</v>
      </c>
      <c r="AR749" s="117">
        <v>0</v>
      </c>
      <c r="AS749" s="117">
        <v>1</v>
      </c>
      <c r="AT749" s="117">
        <v>0</v>
      </c>
      <c r="AU749" s="117">
        <v>0</v>
      </c>
      <c r="AV749" s="117">
        <v>0</v>
      </c>
      <c r="AW749" s="117">
        <v>0</v>
      </c>
      <c r="AX749" s="117">
        <v>0</v>
      </c>
      <c r="AY749" s="117">
        <v>0</v>
      </c>
      <c r="AZ749" s="117">
        <v>0</v>
      </c>
      <c r="BA749" s="117">
        <v>0</v>
      </c>
      <c r="BB749" s="117">
        <v>0</v>
      </c>
      <c r="BC749" s="117">
        <v>0</v>
      </c>
      <c r="BD749" s="117">
        <v>0</v>
      </c>
      <c r="BE749" s="117">
        <v>0</v>
      </c>
      <c r="BF749" s="117">
        <v>0</v>
      </c>
      <c r="BG749" s="117">
        <v>0</v>
      </c>
      <c r="BH749" s="117">
        <v>0</v>
      </c>
      <c r="BI749" s="117">
        <v>0</v>
      </c>
      <c r="BJ749" s="117">
        <v>0</v>
      </c>
      <c r="BK749" s="117">
        <v>0</v>
      </c>
      <c r="BL749" s="120" t="s">
        <v>4490</v>
      </c>
      <c r="BM749" s="98">
        <v>0</v>
      </c>
      <c r="BN749" s="79">
        <v>0</v>
      </c>
      <c r="BO749" s="241">
        <v>0.25</v>
      </c>
      <c r="BP749" s="133">
        <v>0.25</v>
      </c>
      <c r="BQ749" s="133">
        <v>0.25</v>
      </c>
      <c r="BR749" s="133">
        <v>0.25</v>
      </c>
      <c r="BS749" s="238">
        <v>0</v>
      </c>
      <c r="BT749" s="79">
        <v>0</v>
      </c>
      <c r="BU749" s="79">
        <v>0</v>
      </c>
      <c r="BV749" s="79">
        <v>0</v>
      </c>
      <c r="BW749" s="79">
        <v>0</v>
      </c>
      <c r="BX749" s="79">
        <v>0</v>
      </c>
      <c r="BY749" s="79">
        <v>0</v>
      </c>
      <c r="BZ749" s="79">
        <v>0</v>
      </c>
      <c r="CA749" s="79">
        <v>0</v>
      </c>
      <c r="CB749" s="79">
        <v>0</v>
      </c>
      <c r="CC749" s="79">
        <v>0</v>
      </c>
      <c r="CD749" s="79">
        <v>0</v>
      </c>
      <c r="CE749" s="79">
        <v>0</v>
      </c>
      <c r="CF749" s="79">
        <v>0</v>
      </c>
      <c r="CG749" s="79">
        <v>0</v>
      </c>
      <c r="CH749" s="79">
        <v>0</v>
      </c>
      <c r="CI749" s="81">
        <f t="shared" si="66"/>
        <v>1</v>
      </c>
      <c r="CJ749" s="260">
        <f t="shared" si="65"/>
        <v>1</v>
      </c>
      <c r="CK749" s="260">
        <f t="shared" si="63"/>
        <v>1</v>
      </c>
      <c r="CL749" s="260">
        <f t="shared" si="64"/>
        <v>1</v>
      </c>
      <c r="CM749" s="83">
        <v>9</v>
      </c>
      <c r="CN749" s="254" t="s">
        <v>4965</v>
      </c>
      <c r="CO749" s="140" t="s">
        <v>4965</v>
      </c>
      <c r="CP749" s="258" t="s">
        <v>4965</v>
      </c>
      <c r="CQ749" s="86" t="s">
        <v>4965</v>
      </c>
      <c r="CR749" s="85" t="s">
        <v>4965</v>
      </c>
      <c r="CS749" s="85" t="s">
        <v>4965</v>
      </c>
      <c r="CT749" s="87" t="s">
        <v>1938</v>
      </c>
      <c r="CU749" s="86"/>
    </row>
    <row r="750" spans="1:99" s="363" customFormat="1" ht="12" customHeight="1" x14ac:dyDescent="0.2">
      <c r="A750" s="31" t="s">
        <v>1460</v>
      </c>
      <c r="B750" s="114" t="s">
        <v>1857</v>
      </c>
      <c r="C750" s="114" t="s">
        <v>1432</v>
      </c>
      <c r="D750" s="114" t="s">
        <v>1432</v>
      </c>
      <c r="E750" s="117" t="s">
        <v>1858</v>
      </c>
      <c r="F750" s="114" t="s">
        <v>1859</v>
      </c>
      <c r="G750" s="114" t="s">
        <v>271</v>
      </c>
      <c r="H750" s="114" t="s">
        <v>1458</v>
      </c>
      <c r="I750" s="114" t="s">
        <v>1860</v>
      </c>
      <c r="J750" s="114">
        <v>522838</v>
      </c>
      <c r="K750" s="114">
        <v>175380</v>
      </c>
      <c r="L750" s="177" t="s">
        <v>521</v>
      </c>
      <c r="M750" s="99" t="s">
        <v>1432</v>
      </c>
      <c r="N750" s="99" t="s">
        <v>1432</v>
      </c>
      <c r="O750" s="114">
        <v>0</v>
      </c>
      <c r="P750" s="114">
        <v>9</v>
      </c>
      <c r="Q750" s="115">
        <v>9</v>
      </c>
      <c r="R750" s="114" t="s">
        <v>3210</v>
      </c>
      <c r="S750" s="114" t="s">
        <v>1438</v>
      </c>
      <c r="T750" s="99" t="s">
        <v>2170</v>
      </c>
      <c r="U750" s="116">
        <v>41842</v>
      </c>
      <c r="V750" s="114" t="s">
        <v>1439</v>
      </c>
      <c r="W750" s="99" t="s">
        <v>1432</v>
      </c>
      <c r="X750" s="114" t="s">
        <v>1442</v>
      </c>
      <c r="Y750" s="114" t="s">
        <v>4694</v>
      </c>
      <c r="Z750" s="114" t="s">
        <v>1444</v>
      </c>
      <c r="AA750" s="114" t="s">
        <v>2713</v>
      </c>
      <c r="AB750" s="387">
        <v>3.3000000000000002E-2</v>
      </c>
      <c r="AC750" s="111" t="s">
        <v>1432</v>
      </c>
      <c r="AD750" s="112" t="s">
        <v>1432</v>
      </c>
      <c r="AE750" s="157" t="s">
        <v>3063</v>
      </c>
      <c r="AF750" s="117" t="s">
        <v>1445</v>
      </c>
      <c r="AG750" s="117">
        <v>0</v>
      </c>
      <c r="AH750" s="117">
        <v>0</v>
      </c>
      <c r="AI750" s="117">
        <v>9</v>
      </c>
      <c r="AJ750" s="117">
        <v>0</v>
      </c>
      <c r="AK750" s="117">
        <v>2</v>
      </c>
      <c r="AL750" s="117">
        <v>4</v>
      </c>
      <c r="AM750" s="117">
        <v>3</v>
      </c>
      <c r="AN750" s="117">
        <v>0</v>
      </c>
      <c r="AO750" s="117">
        <v>0</v>
      </c>
      <c r="AP750" s="117">
        <v>0</v>
      </c>
      <c r="AQ750" s="117">
        <v>0</v>
      </c>
      <c r="AR750" s="117">
        <v>2</v>
      </c>
      <c r="AS750" s="117">
        <v>4</v>
      </c>
      <c r="AT750" s="117">
        <v>3</v>
      </c>
      <c r="AU750" s="117">
        <v>0</v>
      </c>
      <c r="AV750" s="117">
        <v>0</v>
      </c>
      <c r="AW750" s="117">
        <v>0</v>
      </c>
      <c r="AX750" s="117">
        <v>0</v>
      </c>
      <c r="AY750" s="117">
        <v>0</v>
      </c>
      <c r="AZ750" s="117">
        <v>0</v>
      </c>
      <c r="BA750" s="117">
        <v>0</v>
      </c>
      <c r="BB750" s="117">
        <v>0</v>
      </c>
      <c r="BC750" s="117">
        <v>0</v>
      </c>
      <c r="BD750" s="117">
        <v>0</v>
      </c>
      <c r="BE750" s="117">
        <v>0</v>
      </c>
      <c r="BF750" s="117">
        <v>0</v>
      </c>
      <c r="BG750" s="117">
        <v>0</v>
      </c>
      <c r="BH750" s="117">
        <v>0</v>
      </c>
      <c r="BI750" s="117">
        <v>0</v>
      </c>
      <c r="BJ750" s="117">
        <v>0</v>
      </c>
      <c r="BK750" s="117">
        <v>0</v>
      </c>
      <c r="BL750" s="120" t="s">
        <v>4490</v>
      </c>
      <c r="BM750" s="98">
        <v>0</v>
      </c>
      <c r="BN750" s="79">
        <v>0</v>
      </c>
      <c r="BO750" s="237">
        <v>0</v>
      </c>
      <c r="BP750" s="79">
        <v>0</v>
      </c>
      <c r="BQ750" s="133">
        <v>3</v>
      </c>
      <c r="BR750" s="133">
        <v>3</v>
      </c>
      <c r="BS750" s="243">
        <v>3</v>
      </c>
      <c r="BT750" s="79">
        <v>0</v>
      </c>
      <c r="BU750" s="79">
        <v>0</v>
      </c>
      <c r="BV750" s="79">
        <v>0</v>
      </c>
      <c r="BW750" s="79">
        <v>0</v>
      </c>
      <c r="BX750" s="79">
        <v>0</v>
      </c>
      <c r="BY750" s="79">
        <v>0</v>
      </c>
      <c r="BZ750" s="79">
        <v>0</v>
      </c>
      <c r="CA750" s="79">
        <v>0</v>
      </c>
      <c r="CB750" s="79">
        <v>0</v>
      </c>
      <c r="CC750" s="79">
        <v>0</v>
      </c>
      <c r="CD750" s="79">
        <v>0</v>
      </c>
      <c r="CE750" s="79">
        <v>0</v>
      </c>
      <c r="CF750" s="79">
        <v>0</v>
      </c>
      <c r="CG750" s="79">
        <v>0</v>
      </c>
      <c r="CH750" s="79">
        <v>0</v>
      </c>
      <c r="CI750" s="81">
        <f t="shared" si="66"/>
        <v>9</v>
      </c>
      <c r="CJ750" s="260">
        <f t="shared" si="65"/>
        <v>9</v>
      </c>
      <c r="CK750" s="260">
        <f t="shared" si="63"/>
        <v>9</v>
      </c>
      <c r="CL750" s="260">
        <f t="shared" si="64"/>
        <v>9</v>
      </c>
      <c r="CM750" s="83">
        <v>5</v>
      </c>
      <c r="CN750" s="254" t="s">
        <v>4965</v>
      </c>
      <c r="CO750" s="140" t="s">
        <v>4965</v>
      </c>
      <c r="CP750" s="258" t="s">
        <v>4965</v>
      </c>
      <c r="CQ750" s="86" t="s">
        <v>4965</v>
      </c>
      <c r="CR750" s="85" t="s">
        <v>4965</v>
      </c>
      <c r="CS750" s="85" t="s">
        <v>4965</v>
      </c>
      <c r="CT750" s="85" t="s">
        <v>4965</v>
      </c>
      <c r="CU750" s="86"/>
    </row>
    <row r="751" spans="1:99" s="363" customFormat="1" ht="12" customHeight="1" x14ac:dyDescent="0.2">
      <c r="A751" s="31" t="s">
        <v>1460</v>
      </c>
      <c r="B751" s="114" t="s">
        <v>3211</v>
      </c>
      <c r="C751" s="114" t="s">
        <v>1432</v>
      </c>
      <c r="D751" s="114" t="s">
        <v>1432</v>
      </c>
      <c r="E751" s="117" t="s">
        <v>3212</v>
      </c>
      <c r="F751" s="114" t="s">
        <v>3213</v>
      </c>
      <c r="G751" s="114" t="s">
        <v>3214</v>
      </c>
      <c r="H751" s="114" t="s">
        <v>2717</v>
      </c>
      <c r="I751" s="114" t="s">
        <v>3215</v>
      </c>
      <c r="J751" s="114">
        <v>526573</v>
      </c>
      <c r="K751" s="114">
        <v>175990</v>
      </c>
      <c r="L751" s="177" t="s">
        <v>4766</v>
      </c>
      <c r="M751" s="99" t="s">
        <v>1432</v>
      </c>
      <c r="N751" s="99" t="s">
        <v>1432</v>
      </c>
      <c r="O751" s="114">
        <v>2</v>
      </c>
      <c r="P751" s="114">
        <v>1</v>
      </c>
      <c r="Q751" s="115">
        <v>-1</v>
      </c>
      <c r="R751" s="114" t="s">
        <v>3216</v>
      </c>
      <c r="S751" s="114" t="s">
        <v>1438</v>
      </c>
      <c r="T751" s="99" t="s">
        <v>3217</v>
      </c>
      <c r="U751" s="116">
        <v>41655</v>
      </c>
      <c r="V751" s="114" t="s">
        <v>1439</v>
      </c>
      <c r="W751" s="99" t="s">
        <v>1432</v>
      </c>
      <c r="X751" s="114" t="s">
        <v>1442</v>
      </c>
      <c r="Y751" s="114" t="s">
        <v>1453</v>
      </c>
      <c r="Z751" s="114" t="s">
        <v>1444</v>
      </c>
      <c r="AA751" s="114" t="s">
        <v>3714</v>
      </c>
      <c r="AB751" s="387">
        <v>1.0999999999999999E-2</v>
      </c>
      <c r="AC751" s="111" t="s">
        <v>1432</v>
      </c>
      <c r="AD751" s="112" t="s">
        <v>1432</v>
      </c>
      <c r="AE751" s="157" t="s">
        <v>3063</v>
      </c>
      <c r="AF751" s="117" t="s">
        <v>1445</v>
      </c>
      <c r="AG751" s="117">
        <v>0</v>
      </c>
      <c r="AH751" s="117">
        <v>0</v>
      </c>
      <c r="AI751" s="117">
        <v>0</v>
      </c>
      <c r="AJ751" s="117">
        <v>0</v>
      </c>
      <c r="AK751" s="117">
        <v>-1</v>
      </c>
      <c r="AL751" s="117">
        <v>-1</v>
      </c>
      <c r="AM751" s="117">
        <v>1</v>
      </c>
      <c r="AN751" s="117">
        <v>0</v>
      </c>
      <c r="AO751" s="117">
        <v>0</v>
      </c>
      <c r="AP751" s="117">
        <v>0</v>
      </c>
      <c r="AQ751" s="117">
        <v>0</v>
      </c>
      <c r="AR751" s="117">
        <v>-1</v>
      </c>
      <c r="AS751" s="117">
        <v>-1</v>
      </c>
      <c r="AT751" s="117">
        <v>1</v>
      </c>
      <c r="AU751" s="117">
        <v>0</v>
      </c>
      <c r="AV751" s="117">
        <v>0</v>
      </c>
      <c r="AW751" s="117">
        <v>0</v>
      </c>
      <c r="AX751" s="117">
        <v>0</v>
      </c>
      <c r="AY751" s="117">
        <v>0</v>
      </c>
      <c r="AZ751" s="117">
        <v>0</v>
      </c>
      <c r="BA751" s="117">
        <v>0</v>
      </c>
      <c r="BB751" s="117">
        <v>0</v>
      </c>
      <c r="BC751" s="117">
        <v>0</v>
      </c>
      <c r="BD751" s="117">
        <v>0</v>
      </c>
      <c r="BE751" s="117">
        <v>0</v>
      </c>
      <c r="BF751" s="117">
        <v>0</v>
      </c>
      <c r="BG751" s="117">
        <v>0</v>
      </c>
      <c r="BH751" s="117">
        <v>0</v>
      </c>
      <c r="BI751" s="117">
        <v>0</v>
      </c>
      <c r="BJ751" s="117">
        <v>0</v>
      </c>
      <c r="BK751" s="117">
        <v>0</v>
      </c>
      <c r="BL751" s="120" t="s">
        <v>4490</v>
      </c>
      <c r="BM751" s="98">
        <v>0</v>
      </c>
      <c r="BN751" s="79">
        <v>0</v>
      </c>
      <c r="BO751" s="241">
        <v>-0.25</v>
      </c>
      <c r="BP751" s="133">
        <v>-0.25</v>
      </c>
      <c r="BQ751" s="133">
        <v>-0.25</v>
      </c>
      <c r="BR751" s="133">
        <v>-0.25</v>
      </c>
      <c r="BS751" s="238">
        <v>0</v>
      </c>
      <c r="BT751" s="79">
        <v>0</v>
      </c>
      <c r="BU751" s="79">
        <v>0</v>
      </c>
      <c r="BV751" s="79">
        <v>0</v>
      </c>
      <c r="BW751" s="79">
        <v>0</v>
      </c>
      <c r="BX751" s="79">
        <v>0</v>
      </c>
      <c r="BY751" s="79">
        <v>0</v>
      </c>
      <c r="BZ751" s="79">
        <v>0</v>
      </c>
      <c r="CA751" s="79">
        <v>0</v>
      </c>
      <c r="CB751" s="79">
        <v>0</v>
      </c>
      <c r="CC751" s="79">
        <v>0</v>
      </c>
      <c r="CD751" s="79">
        <v>0</v>
      </c>
      <c r="CE751" s="79">
        <v>0</v>
      </c>
      <c r="CF751" s="79">
        <v>0</v>
      </c>
      <c r="CG751" s="79">
        <v>0</v>
      </c>
      <c r="CH751" s="79">
        <v>0</v>
      </c>
      <c r="CI751" s="81">
        <f t="shared" si="66"/>
        <v>-1</v>
      </c>
      <c r="CJ751" s="260">
        <f t="shared" si="65"/>
        <v>-1</v>
      </c>
      <c r="CK751" s="260">
        <f t="shared" si="63"/>
        <v>-1</v>
      </c>
      <c r="CL751" s="260">
        <f t="shared" si="64"/>
        <v>-1</v>
      </c>
      <c r="CM751" s="83">
        <v>9</v>
      </c>
      <c r="CN751" s="254" t="s">
        <v>4965</v>
      </c>
      <c r="CO751" s="140" t="s">
        <v>4965</v>
      </c>
      <c r="CP751" s="258" t="s">
        <v>4965</v>
      </c>
      <c r="CQ751" s="86" t="s">
        <v>4965</v>
      </c>
      <c r="CR751" s="85" t="s">
        <v>4965</v>
      </c>
      <c r="CS751" s="85" t="s">
        <v>4965</v>
      </c>
      <c r="CT751" s="85" t="s">
        <v>4965</v>
      </c>
      <c r="CU751" s="86"/>
    </row>
    <row r="752" spans="1:99" s="363" customFormat="1" ht="12" customHeight="1" x14ac:dyDescent="0.2">
      <c r="A752" s="31" t="s">
        <v>1460</v>
      </c>
      <c r="B752" s="114" t="s">
        <v>3218</v>
      </c>
      <c r="C752" s="114" t="s">
        <v>1432</v>
      </c>
      <c r="D752" s="114" t="s">
        <v>1432</v>
      </c>
      <c r="E752" s="117" t="s">
        <v>1432</v>
      </c>
      <c r="F752" s="114" t="s">
        <v>3219</v>
      </c>
      <c r="G752" s="114" t="s">
        <v>2333</v>
      </c>
      <c r="H752" s="114" t="s">
        <v>1885</v>
      </c>
      <c r="I752" s="114" t="s">
        <v>2539</v>
      </c>
      <c r="J752" s="114">
        <v>525409</v>
      </c>
      <c r="K752" s="114">
        <v>174671</v>
      </c>
      <c r="L752" s="177" t="s">
        <v>3087</v>
      </c>
      <c r="M752" s="99" t="s">
        <v>1432</v>
      </c>
      <c r="N752" s="99" t="s">
        <v>1432</v>
      </c>
      <c r="O752" s="114">
        <v>0</v>
      </c>
      <c r="P752" s="114">
        <v>4</v>
      </c>
      <c r="Q752" s="115">
        <v>4</v>
      </c>
      <c r="R752" s="114" t="s">
        <v>3220</v>
      </c>
      <c r="S752" s="114" t="s">
        <v>1438</v>
      </c>
      <c r="T752" s="99" t="s">
        <v>3729</v>
      </c>
      <c r="U752" s="116">
        <v>41666</v>
      </c>
      <c r="V752" s="114" t="s">
        <v>1439</v>
      </c>
      <c r="W752" s="99" t="s">
        <v>1432</v>
      </c>
      <c r="X752" s="114" t="s">
        <v>1442</v>
      </c>
      <c r="Y752" s="114" t="s">
        <v>4694</v>
      </c>
      <c r="Z752" s="114" t="s">
        <v>1444</v>
      </c>
      <c r="AA752" s="114" t="s">
        <v>2713</v>
      </c>
      <c r="AB752" s="387">
        <v>6.0000000000000001E-3</v>
      </c>
      <c r="AC752" s="111" t="s">
        <v>1432</v>
      </c>
      <c r="AD752" s="112" t="s">
        <v>1432</v>
      </c>
      <c r="AE752" s="157" t="s">
        <v>3063</v>
      </c>
      <c r="AF752" s="117" t="s">
        <v>1445</v>
      </c>
      <c r="AG752" s="118"/>
      <c r="AH752" s="117">
        <v>0</v>
      </c>
      <c r="AI752" s="117">
        <v>0</v>
      </c>
      <c r="AJ752" s="117">
        <v>0</v>
      </c>
      <c r="AK752" s="117">
        <v>3</v>
      </c>
      <c r="AL752" s="117">
        <v>1</v>
      </c>
      <c r="AM752" s="117">
        <v>0</v>
      </c>
      <c r="AN752" s="117">
        <v>0</v>
      </c>
      <c r="AO752" s="117">
        <v>0</v>
      </c>
      <c r="AP752" s="117">
        <v>0</v>
      </c>
      <c r="AQ752" s="117">
        <v>0</v>
      </c>
      <c r="AR752" s="117">
        <v>3</v>
      </c>
      <c r="AS752" s="117">
        <v>1</v>
      </c>
      <c r="AT752" s="117">
        <v>0</v>
      </c>
      <c r="AU752" s="117">
        <v>0</v>
      </c>
      <c r="AV752" s="117">
        <v>0</v>
      </c>
      <c r="AW752" s="117">
        <v>0</v>
      </c>
      <c r="AX752" s="117">
        <v>0</v>
      </c>
      <c r="AY752" s="117">
        <v>0</v>
      </c>
      <c r="AZ752" s="117">
        <v>0</v>
      </c>
      <c r="BA752" s="117">
        <v>0</v>
      </c>
      <c r="BB752" s="117">
        <v>0</v>
      </c>
      <c r="BC752" s="117">
        <v>0</v>
      </c>
      <c r="BD752" s="117">
        <v>0</v>
      </c>
      <c r="BE752" s="117">
        <v>0</v>
      </c>
      <c r="BF752" s="117">
        <v>0</v>
      </c>
      <c r="BG752" s="117">
        <v>0</v>
      </c>
      <c r="BH752" s="117">
        <v>0</v>
      </c>
      <c r="BI752" s="117">
        <v>0</v>
      </c>
      <c r="BJ752" s="117">
        <v>0</v>
      </c>
      <c r="BK752" s="117">
        <v>0</v>
      </c>
      <c r="BL752" s="120" t="s">
        <v>4490</v>
      </c>
      <c r="BM752" s="98">
        <v>0</v>
      </c>
      <c r="BN752" s="79">
        <v>0</v>
      </c>
      <c r="BO752" s="241">
        <v>0.8</v>
      </c>
      <c r="BP752" s="133">
        <v>0.8</v>
      </c>
      <c r="BQ752" s="133">
        <v>0.8</v>
      </c>
      <c r="BR752" s="133">
        <v>0.8</v>
      </c>
      <c r="BS752" s="243">
        <v>0.8</v>
      </c>
      <c r="BT752" s="79">
        <v>0</v>
      </c>
      <c r="BU752" s="79">
        <v>0</v>
      </c>
      <c r="BV752" s="79">
        <v>0</v>
      </c>
      <c r="BW752" s="79">
        <v>0</v>
      </c>
      <c r="BX752" s="79">
        <v>0</v>
      </c>
      <c r="BY752" s="79">
        <v>0</v>
      </c>
      <c r="BZ752" s="79">
        <v>0</v>
      </c>
      <c r="CA752" s="79">
        <v>0</v>
      </c>
      <c r="CB752" s="79">
        <v>0</v>
      </c>
      <c r="CC752" s="79">
        <v>0</v>
      </c>
      <c r="CD752" s="79">
        <v>0</v>
      </c>
      <c r="CE752" s="79">
        <v>0</v>
      </c>
      <c r="CF752" s="79">
        <v>0</v>
      </c>
      <c r="CG752" s="79">
        <v>0</v>
      </c>
      <c r="CH752" s="79">
        <v>0</v>
      </c>
      <c r="CI752" s="81">
        <f t="shared" si="66"/>
        <v>4</v>
      </c>
      <c r="CJ752" s="260">
        <f t="shared" si="65"/>
        <v>4</v>
      </c>
      <c r="CK752" s="260">
        <f t="shared" si="63"/>
        <v>4</v>
      </c>
      <c r="CL752" s="260">
        <f t="shared" si="64"/>
        <v>4</v>
      </c>
      <c r="CM752" s="83">
        <v>4</v>
      </c>
      <c r="CN752" s="254" t="s">
        <v>4965</v>
      </c>
      <c r="CO752" s="180" t="s">
        <v>1939</v>
      </c>
      <c r="CP752" s="258" t="s">
        <v>4965</v>
      </c>
      <c r="CQ752" s="86" t="s">
        <v>4965</v>
      </c>
      <c r="CR752" s="87" t="s">
        <v>1938</v>
      </c>
      <c r="CS752" s="85" t="s">
        <v>4965</v>
      </c>
      <c r="CT752" s="85" t="s">
        <v>4965</v>
      </c>
      <c r="CU752" s="86"/>
    </row>
    <row r="753" spans="1:99" s="363" customFormat="1" ht="12" customHeight="1" x14ac:dyDescent="0.2">
      <c r="A753" s="31" t="s">
        <v>1460</v>
      </c>
      <c r="B753" s="114" t="s">
        <v>3221</v>
      </c>
      <c r="C753" s="114" t="s">
        <v>1432</v>
      </c>
      <c r="D753" s="114" t="s">
        <v>1432</v>
      </c>
      <c r="E753" s="117" t="s">
        <v>3222</v>
      </c>
      <c r="F753" s="114" t="s">
        <v>2516</v>
      </c>
      <c r="G753" s="114" t="s">
        <v>3223</v>
      </c>
      <c r="H753" s="114" t="s">
        <v>1435</v>
      </c>
      <c r="I753" s="114" t="s">
        <v>3224</v>
      </c>
      <c r="J753" s="114">
        <v>527761</v>
      </c>
      <c r="K753" s="114">
        <v>172578</v>
      </c>
      <c r="L753" s="177" t="s">
        <v>3083</v>
      </c>
      <c r="M753" s="99" t="s">
        <v>1432</v>
      </c>
      <c r="N753" s="99" t="s">
        <v>1432</v>
      </c>
      <c r="O753" s="114">
        <v>0</v>
      </c>
      <c r="P753" s="114">
        <v>1</v>
      </c>
      <c r="Q753" s="115">
        <v>1</v>
      </c>
      <c r="R753" s="114" t="s">
        <v>3225</v>
      </c>
      <c r="S753" s="114" t="s">
        <v>1438</v>
      </c>
      <c r="T753" s="99" t="s">
        <v>3226</v>
      </c>
      <c r="U753" s="116">
        <v>41668</v>
      </c>
      <c r="V753" s="114" t="s">
        <v>1439</v>
      </c>
      <c r="W753" s="99" t="s">
        <v>1432</v>
      </c>
      <c r="X753" s="114" t="s">
        <v>1442</v>
      </c>
      <c r="Y753" s="114" t="s">
        <v>1443</v>
      </c>
      <c r="Z753" s="114" t="s">
        <v>1444</v>
      </c>
      <c r="AA753" s="114" t="s">
        <v>2713</v>
      </c>
      <c r="AB753" s="387">
        <v>8.0000000000000002E-3</v>
      </c>
      <c r="AC753" s="111" t="s">
        <v>1432</v>
      </c>
      <c r="AD753" s="112" t="s">
        <v>1432</v>
      </c>
      <c r="AE753" s="157" t="s">
        <v>3063</v>
      </c>
      <c r="AF753" s="117" t="s">
        <v>1445</v>
      </c>
      <c r="AG753" s="117">
        <v>0</v>
      </c>
      <c r="AH753" s="117">
        <v>0</v>
      </c>
      <c r="AI753" s="117">
        <v>0</v>
      </c>
      <c r="AJ753" s="117">
        <v>0</v>
      </c>
      <c r="AK753" s="117">
        <v>0</v>
      </c>
      <c r="AL753" s="117">
        <v>1</v>
      </c>
      <c r="AM753" s="117">
        <v>0</v>
      </c>
      <c r="AN753" s="117">
        <v>0</v>
      </c>
      <c r="AO753" s="117">
        <v>0</v>
      </c>
      <c r="AP753" s="117">
        <v>0</v>
      </c>
      <c r="AQ753" s="117">
        <v>0</v>
      </c>
      <c r="AR753" s="117">
        <v>0</v>
      </c>
      <c r="AS753" s="117">
        <v>0</v>
      </c>
      <c r="AT753" s="117">
        <v>0</v>
      </c>
      <c r="AU753" s="117">
        <v>0</v>
      </c>
      <c r="AV753" s="117">
        <v>0</v>
      </c>
      <c r="AW753" s="117">
        <v>0</v>
      </c>
      <c r="AX753" s="117">
        <v>0</v>
      </c>
      <c r="AY753" s="117">
        <v>0</v>
      </c>
      <c r="AZ753" s="117">
        <v>1</v>
      </c>
      <c r="BA753" s="117">
        <v>0</v>
      </c>
      <c r="BB753" s="117">
        <v>0</v>
      </c>
      <c r="BC753" s="117">
        <v>0</v>
      </c>
      <c r="BD753" s="117">
        <v>0</v>
      </c>
      <c r="BE753" s="117">
        <v>0</v>
      </c>
      <c r="BF753" s="117">
        <v>0</v>
      </c>
      <c r="BG753" s="117">
        <v>0</v>
      </c>
      <c r="BH753" s="117">
        <v>0</v>
      </c>
      <c r="BI753" s="117">
        <v>0</v>
      </c>
      <c r="BJ753" s="117">
        <v>0</v>
      </c>
      <c r="BK753" s="117">
        <v>0</v>
      </c>
      <c r="BL753" s="120" t="s">
        <v>4490</v>
      </c>
      <c r="BM753" s="98">
        <v>0</v>
      </c>
      <c r="BN753" s="79">
        <v>0</v>
      </c>
      <c r="BO753" s="241">
        <v>0.2</v>
      </c>
      <c r="BP753" s="133">
        <v>0.2</v>
      </c>
      <c r="BQ753" s="133">
        <v>0.2</v>
      </c>
      <c r="BR753" s="133">
        <v>0.2</v>
      </c>
      <c r="BS753" s="243">
        <v>0.2</v>
      </c>
      <c r="BT753" s="79">
        <v>0</v>
      </c>
      <c r="BU753" s="79">
        <v>0</v>
      </c>
      <c r="BV753" s="79">
        <v>0</v>
      </c>
      <c r="BW753" s="79">
        <v>0</v>
      </c>
      <c r="BX753" s="79">
        <v>0</v>
      </c>
      <c r="BY753" s="79">
        <v>0</v>
      </c>
      <c r="BZ753" s="79">
        <v>0</v>
      </c>
      <c r="CA753" s="79">
        <v>0</v>
      </c>
      <c r="CB753" s="79">
        <v>0</v>
      </c>
      <c r="CC753" s="79">
        <v>0</v>
      </c>
      <c r="CD753" s="79">
        <v>0</v>
      </c>
      <c r="CE753" s="79">
        <v>0</v>
      </c>
      <c r="CF753" s="79">
        <v>0</v>
      </c>
      <c r="CG753" s="79">
        <v>0</v>
      </c>
      <c r="CH753" s="79">
        <v>0</v>
      </c>
      <c r="CI753" s="81">
        <f t="shared" si="66"/>
        <v>1</v>
      </c>
      <c r="CJ753" s="260">
        <f t="shared" si="65"/>
        <v>1</v>
      </c>
      <c r="CK753" s="260">
        <f t="shared" si="63"/>
        <v>1</v>
      </c>
      <c r="CL753" s="260">
        <f t="shared" si="64"/>
        <v>1</v>
      </c>
      <c r="CM753" s="83">
        <v>4</v>
      </c>
      <c r="CN753" s="254" t="s">
        <v>4965</v>
      </c>
      <c r="CO753" s="140" t="s">
        <v>4965</v>
      </c>
      <c r="CP753" s="258" t="s">
        <v>4965</v>
      </c>
      <c r="CQ753" s="86" t="s">
        <v>4965</v>
      </c>
      <c r="CR753" s="85" t="s">
        <v>4965</v>
      </c>
      <c r="CS753" s="85" t="s">
        <v>4965</v>
      </c>
      <c r="CT753" s="85" t="s">
        <v>4965</v>
      </c>
      <c r="CU753" s="86"/>
    </row>
    <row r="754" spans="1:99" s="363" customFormat="1" ht="12" customHeight="1" x14ac:dyDescent="0.2">
      <c r="A754" s="31" t="s">
        <v>1460</v>
      </c>
      <c r="B754" s="114" t="s">
        <v>3227</v>
      </c>
      <c r="C754" s="114" t="s">
        <v>1432</v>
      </c>
      <c r="D754" s="114" t="s">
        <v>1432</v>
      </c>
      <c r="E754" s="117" t="s">
        <v>3228</v>
      </c>
      <c r="F754" s="114" t="s">
        <v>4193</v>
      </c>
      <c r="G754" s="114" t="s">
        <v>3229</v>
      </c>
      <c r="H754" s="114" t="s">
        <v>2717</v>
      </c>
      <c r="I754" s="114" t="s">
        <v>1494</v>
      </c>
      <c r="J754" s="114">
        <v>527161</v>
      </c>
      <c r="K754" s="114">
        <v>175655</v>
      </c>
      <c r="L754" s="177" t="s">
        <v>3067</v>
      </c>
      <c r="M754" s="99" t="s">
        <v>1432</v>
      </c>
      <c r="N754" s="99" t="s">
        <v>1432</v>
      </c>
      <c r="O754" s="114">
        <v>0</v>
      </c>
      <c r="P754" s="114">
        <v>0</v>
      </c>
      <c r="Q754" s="115">
        <v>0</v>
      </c>
      <c r="R754" s="114" t="s">
        <v>1666</v>
      </c>
      <c r="S754" s="114" t="s">
        <v>1438</v>
      </c>
      <c r="T754" s="99" t="s">
        <v>2491</v>
      </c>
      <c r="U754" s="116">
        <v>41711</v>
      </c>
      <c r="V754" s="114" t="s">
        <v>1439</v>
      </c>
      <c r="W754" s="99" t="s">
        <v>1432</v>
      </c>
      <c r="X754" s="114" t="s">
        <v>1442</v>
      </c>
      <c r="Y754" s="114" t="s">
        <v>4694</v>
      </c>
      <c r="Z754" s="114" t="s">
        <v>1444</v>
      </c>
      <c r="AA754" s="114" t="s">
        <v>2713</v>
      </c>
      <c r="AB754" s="387"/>
      <c r="AC754" s="111" t="s">
        <v>1432</v>
      </c>
      <c r="AD754" s="112" t="s">
        <v>1432</v>
      </c>
      <c r="AE754" s="157" t="s">
        <v>3063</v>
      </c>
      <c r="AF754" s="117" t="s">
        <v>1445</v>
      </c>
      <c r="AG754" s="117">
        <v>0</v>
      </c>
      <c r="AH754" s="117">
        <v>0</v>
      </c>
      <c r="AI754" s="117">
        <v>0</v>
      </c>
      <c r="AJ754" s="117">
        <v>0</v>
      </c>
      <c r="AK754" s="117">
        <v>0</v>
      </c>
      <c r="AL754" s="117">
        <v>0</v>
      </c>
      <c r="AM754" s="117">
        <v>0</v>
      </c>
      <c r="AN754" s="117">
        <v>0</v>
      </c>
      <c r="AO754" s="117">
        <v>0</v>
      </c>
      <c r="AP754" s="117">
        <v>0</v>
      </c>
      <c r="AQ754" s="117">
        <v>0</v>
      </c>
      <c r="AR754" s="117">
        <v>0</v>
      </c>
      <c r="AS754" s="117">
        <v>0</v>
      </c>
      <c r="AT754" s="117">
        <v>0</v>
      </c>
      <c r="AU754" s="117">
        <v>0</v>
      </c>
      <c r="AV754" s="117">
        <v>0</v>
      </c>
      <c r="AW754" s="117">
        <v>0</v>
      </c>
      <c r="AX754" s="117">
        <v>0</v>
      </c>
      <c r="AY754" s="117">
        <v>0</v>
      </c>
      <c r="AZ754" s="117">
        <v>0</v>
      </c>
      <c r="BA754" s="117">
        <v>0</v>
      </c>
      <c r="BB754" s="117">
        <v>0</v>
      </c>
      <c r="BC754" s="117">
        <v>0</v>
      </c>
      <c r="BD754" s="117">
        <v>0</v>
      </c>
      <c r="BE754" s="117">
        <v>0</v>
      </c>
      <c r="BF754" s="117">
        <v>0</v>
      </c>
      <c r="BG754" s="117">
        <v>0</v>
      </c>
      <c r="BH754" s="117">
        <v>0</v>
      </c>
      <c r="BI754" s="117">
        <v>0</v>
      </c>
      <c r="BJ754" s="117">
        <v>0</v>
      </c>
      <c r="BK754" s="117">
        <v>0</v>
      </c>
      <c r="BL754" s="400"/>
      <c r="BM754" s="179">
        <f>Q754</f>
        <v>0</v>
      </c>
      <c r="BN754" s="79">
        <v>0</v>
      </c>
      <c r="BO754" s="237">
        <v>0</v>
      </c>
      <c r="BP754" s="79">
        <v>0</v>
      </c>
      <c r="BQ754" s="79">
        <v>0</v>
      </c>
      <c r="BR754" s="79">
        <v>0</v>
      </c>
      <c r="BS754" s="238">
        <v>0</v>
      </c>
      <c r="BT754" s="79">
        <v>0</v>
      </c>
      <c r="BU754" s="79">
        <v>0</v>
      </c>
      <c r="BV754" s="79">
        <v>0</v>
      </c>
      <c r="BW754" s="79">
        <v>0</v>
      </c>
      <c r="BX754" s="79">
        <v>0</v>
      </c>
      <c r="BY754" s="79">
        <v>0</v>
      </c>
      <c r="BZ754" s="79">
        <v>0</v>
      </c>
      <c r="CA754" s="79">
        <v>0</v>
      </c>
      <c r="CB754" s="79">
        <v>0</v>
      </c>
      <c r="CC754" s="79">
        <v>0</v>
      </c>
      <c r="CD754" s="79">
        <v>0</v>
      </c>
      <c r="CE754" s="79">
        <v>0</v>
      </c>
      <c r="CF754" s="79">
        <v>0</v>
      </c>
      <c r="CG754" s="79">
        <v>0</v>
      </c>
      <c r="CH754" s="79">
        <v>0</v>
      </c>
      <c r="CI754" s="81">
        <f t="shared" si="66"/>
        <v>0</v>
      </c>
      <c r="CJ754" s="131">
        <f t="shared" si="65"/>
        <v>0</v>
      </c>
      <c r="CK754" s="131">
        <f t="shared" si="63"/>
        <v>0</v>
      </c>
      <c r="CL754" s="131">
        <f t="shared" si="64"/>
        <v>0</v>
      </c>
      <c r="CM754" s="83">
        <v>4</v>
      </c>
      <c r="CN754" s="254" t="s">
        <v>4965</v>
      </c>
      <c r="CO754" s="140" t="s">
        <v>4965</v>
      </c>
      <c r="CP754" s="258" t="s">
        <v>4965</v>
      </c>
      <c r="CQ754" s="86" t="s">
        <v>4965</v>
      </c>
      <c r="CR754" s="85" t="s">
        <v>4965</v>
      </c>
      <c r="CS754" s="87" t="s">
        <v>1938</v>
      </c>
      <c r="CT754" s="85" t="s">
        <v>4965</v>
      </c>
      <c r="CU754" s="86"/>
    </row>
    <row r="755" spans="1:99" s="363" customFormat="1" ht="12" customHeight="1" x14ac:dyDescent="0.2">
      <c r="A755" s="31" t="s">
        <v>1460</v>
      </c>
      <c r="B755" s="114" t="s">
        <v>1667</v>
      </c>
      <c r="C755" s="114" t="s">
        <v>1432</v>
      </c>
      <c r="D755" s="114" t="s">
        <v>1432</v>
      </c>
      <c r="E755" s="117" t="s">
        <v>1262</v>
      </c>
      <c r="F755" s="114" t="s">
        <v>1432</v>
      </c>
      <c r="G755" s="114" t="s">
        <v>1263</v>
      </c>
      <c r="H755" s="114" t="s">
        <v>2717</v>
      </c>
      <c r="I755" s="114" t="s">
        <v>1264</v>
      </c>
      <c r="J755" s="114">
        <v>526431</v>
      </c>
      <c r="K755" s="114">
        <v>175730</v>
      </c>
      <c r="L755" s="177" t="s">
        <v>4766</v>
      </c>
      <c r="M755" s="99" t="s">
        <v>1432</v>
      </c>
      <c r="N755" s="99" t="s">
        <v>1432</v>
      </c>
      <c r="O755" s="114">
        <v>0</v>
      </c>
      <c r="P755" s="114">
        <v>2</v>
      </c>
      <c r="Q755" s="115">
        <v>2</v>
      </c>
      <c r="R755" s="114" t="s">
        <v>1668</v>
      </c>
      <c r="S755" s="114" t="s">
        <v>3187</v>
      </c>
      <c r="T755" s="99" t="s">
        <v>1161</v>
      </c>
      <c r="U755" s="116">
        <v>41669</v>
      </c>
      <c r="V755" s="114" t="s">
        <v>1439</v>
      </c>
      <c r="W755" s="99" t="s">
        <v>1432</v>
      </c>
      <c r="X755" s="114" t="s">
        <v>1442</v>
      </c>
      <c r="Y755" s="114" t="s">
        <v>3893</v>
      </c>
      <c r="Z755" s="114" t="s">
        <v>1444</v>
      </c>
      <c r="AA755" s="114" t="s">
        <v>4720</v>
      </c>
      <c r="AB755" s="387">
        <v>8.0000000000000002E-3</v>
      </c>
      <c r="AC755" s="111" t="s">
        <v>1432</v>
      </c>
      <c r="AD755" s="112" t="s">
        <v>1432</v>
      </c>
      <c r="AE755" s="157" t="s">
        <v>3063</v>
      </c>
      <c r="AF755" s="117" t="s">
        <v>1445</v>
      </c>
      <c r="AG755" s="118"/>
      <c r="AH755" s="117">
        <v>0</v>
      </c>
      <c r="AI755" s="117">
        <v>0</v>
      </c>
      <c r="AJ755" s="117">
        <v>0</v>
      </c>
      <c r="AK755" s="117">
        <v>1</v>
      </c>
      <c r="AL755" s="117">
        <v>1</v>
      </c>
      <c r="AM755" s="117">
        <v>0</v>
      </c>
      <c r="AN755" s="117">
        <v>0</v>
      </c>
      <c r="AO755" s="117">
        <v>0</v>
      </c>
      <c r="AP755" s="117">
        <v>0</v>
      </c>
      <c r="AQ755" s="117">
        <v>0</v>
      </c>
      <c r="AR755" s="117">
        <v>1</v>
      </c>
      <c r="AS755" s="117">
        <v>1</v>
      </c>
      <c r="AT755" s="117">
        <v>0</v>
      </c>
      <c r="AU755" s="117">
        <v>0</v>
      </c>
      <c r="AV755" s="117">
        <v>0</v>
      </c>
      <c r="AW755" s="117">
        <v>0</v>
      </c>
      <c r="AX755" s="117">
        <v>0</v>
      </c>
      <c r="AY755" s="117">
        <v>0</v>
      </c>
      <c r="AZ755" s="117">
        <v>0</v>
      </c>
      <c r="BA755" s="117">
        <v>0</v>
      </c>
      <c r="BB755" s="117">
        <v>0</v>
      </c>
      <c r="BC755" s="117">
        <v>0</v>
      </c>
      <c r="BD755" s="117">
        <v>0</v>
      </c>
      <c r="BE755" s="117">
        <v>0</v>
      </c>
      <c r="BF755" s="117">
        <v>0</v>
      </c>
      <c r="BG755" s="117">
        <v>0</v>
      </c>
      <c r="BH755" s="117">
        <v>0</v>
      </c>
      <c r="BI755" s="117">
        <v>0</v>
      </c>
      <c r="BJ755" s="117">
        <v>0</v>
      </c>
      <c r="BK755" s="117">
        <v>0</v>
      </c>
      <c r="BL755" s="120" t="s">
        <v>4490</v>
      </c>
      <c r="BM755" s="98">
        <v>0</v>
      </c>
      <c r="BN755" s="79">
        <v>0</v>
      </c>
      <c r="BO755" s="241">
        <v>0.5</v>
      </c>
      <c r="BP755" s="133">
        <v>0.5</v>
      </c>
      <c r="BQ755" s="133">
        <v>0.5</v>
      </c>
      <c r="BR755" s="133">
        <v>0.5</v>
      </c>
      <c r="BS755" s="238">
        <v>0</v>
      </c>
      <c r="BT755" s="79">
        <v>0</v>
      </c>
      <c r="BU755" s="79">
        <v>0</v>
      </c>
      <c r="BV755" s="79">
        <v>0</v>
      </c>
      <c r="BW755" s="79">
        <v>0</v>
      </c>
      <c r="BX755" s="79">
        <v>0</v>
      </c>
      <c r="BY755" s="79">
        <v>0</v>
      </c>
      <c r="BZ755" s="79">
        <v>0</v>
      </c>
      <c r="CA755" s="79">
        <v>0</v>
      </c>
      <c r="CB755" s="79">
        <v>0</v>
      </c>
      <c r="CC755" s="79">
        <v>0</v>
      </c>
      <c r="CD755" s="79">
        <v>0</v>
      </c>
      <c r="CE755" s="79">
        <v>0</v>
      </c>
      <c r="CF755" s="79">
        <v>0</v>
      </c>
      <c r="CG755" s="79">
        <v>0</v>
      </c>
      <c r="CH755" s="79">
        <v>0</v>
      </c>
      <c r="CI755" s="81">
        <f t="shared" si="66"/>
        <v>2</v>
      </c>
      <c r="CJ755" s="260">
        <f t="shared" si="65"/>
        <v>2</v>
      </c>
      <c r="CK755" s="260">
        <f t="shared" ref="CK755:CK818" si="67">SUM(BO755:BS755)</f>
        <v>2</v>
      </c>
      <c r="CL755" s="260">
        <f t="shared" ref="CL755:CL818" si="68">SUM(BO755:BX755)</f>
        <v>2</v>
      </c>
      <c r="CM755" s="83">
        <v>9</v>
      </c>
      <c r="CN755" s="254" t="s">
        <v>4965</v>
      </c>
      <c r="CO755" s="140" t="s">
        <v>4965</v>
      </c>
      <c r="CP755" s="258" t="s">
        <v>4965</v>
      </c>
      <c r="CQ755" s="86" t="s">
        <v>4965</v>
      </c>
      <c r="CR755" s="85" t="s">
        <v>4965</v>
      </c>
      <c r="CS755" s="85" t="s">
        <v>4965</v>
      </c>
      <c r="CT755" s="85" t="s">
        <v>4965</v>
      </c>
      <c r="CU755" s="86"/>
    </row>
    <row r="756" spans="1:99" s="363" customFormat="1" ht="12" customHeight="1" x14ac:dyDescent="0.2">
      <c r="A756" s="31" t="s">
        <v>1460</v>
      </c>
      <c r="B756" s="114" t="s">
        <v>1669</v>
      </c>
      <c r="C756" s="114" t="s">
        <v>1432</v>
      </c>
      <c r="D756" s="114" t="s">
        <v>1432</v>
      </c>
      <c r="E756" s="117" t="s">
        <v>1670</v>
      </c>
      <c r="F756" s="114" t="s">
        <v>1432</v>
      </c>
      <c r="G756" s="114" t="s">
        <v>1671</v>
      </c>
      <c r="H756" s="114" t="s">
        <v>2717</v>
      </c>
      <c r="I756" s="114" t="s">
        <v>1672</v>
      </c>
      <c r="J756" s="114">
        <v>526402</v>
      </c>
      <c r="K756" s="114">
        <v>175703</v>
      </c>
      <c r="L756" s="177" t="s">
        <v>4766</v>
      </c>
      <c r="M756" s="99" t="s">
        <v>1432</v>
      </c>
      <c r="N756" s="99" t="s">
        <v>1432</v>
      </c>
      <c r="O756" s="114">
        <v>0</v>
      </c>
      <c r="P756" s="114">
        <v>13</v>
      </c>
      <c r="Q756" s="115">
        <v>13</v>
      </c>
      <c r="R756" s="114" t="s">
        <v>3020</v>
      </c>
      <c r="S756" s="114" t="s">
        <v>3187</v>
      </c>
      <c r="T756" s="99" t="s">
        <v>3729</v>
      </c>
      <c r="U756" s="116">
        <v>41661</v>
      </c>
      <c r="V756" s="114" t="s">
        <v>1439</v>
      </c>
      <c r="W756" s="99" t="s">
        <v>1432</v>
      </c>
      <c r="X756" s="114" t="s">
        <v>1442</v>
      </c>
      <c r="Y756" s="114" t="s">
        <v>3893</v>
      </c>
      <c r="Z756" s="114" t="s">
        <v>1444</v>
      </c>
      <c r="AA756" s="114" t="s">
        <v>4720</v>
      </c>
      <c r="AB756" s="387">
        <v>2.9000000000000001E-2</v>
      </c>
      <c r="AC756" s="111" t="s">
        <v>1432</v>
      </c>
      <c r="AD756" s="112" t="s">
        <v>1432</v>
      </c>
      <c r="AE756" s="157" t="s">
        <v>3063</v>
      </c>
      <c r="AF756" s="117" t="s">
        <v>1445</v>
      </c>
      <c r="AG756" s="117">
        <v>0</v>
      </c>
      <c r="AH756" s="117">
        <v>0</v>
      </c>
      <c r="AI756" s="117">
        <v>0</v>
      </c>
      <c r="AJ756" s="117">
        <v>0</v>
      </c>
      <c r="AK756" s="117">
        <v>6</v>
      </c>
      <c r="AL756" s="117">
        <v>7</v>
      </c>
      <c r="AM756" s="117">
        <v>0</v>
      </c>
      <c r="AN756" s="117">
        <v>0</v>
      </c>
      <c r="AO756" s="117">
        <v>0</v>
      </c>
      <c r="AP756" s="117">
        <v>0</v>
      </c>
      <c r="AQ756" s="117">
        <v>0</v>
      </c>
      <c r="AR756" s="117">
        <v>6</v>
      </c>
      <c r="AS756" s="117">
        <v>7</v>
      </c>
      <c r="AT756" s="117">
        <v>0</v>
      </c>
      <c r="AU756" s="117">
        <v>0</v>
      </c>
      <c r="AV756" s="117">
        <v>0</v>
      </c>
      <c r="AW756" s="117">
        <v>0</v>
      </c>
      <c r="AX756" s="117">
        <v>0</v>
      </c>
      <c r="AY756" s="117">
        <v>0</v>
      </c>
      <c r="AZ756" s="117">
        <v>0</v>
      </c>
      <c r="BA756" s="117">
        <v>0</v>
      </c>
      <c r="BB756" s="117">
        <v>0</v>
      </c>
      <c r="BC756" s="117">
        <v>0</v>
      </c>
      <c r="BD756" s="117">
        <v>0</v>
      </c>
      <c r="BE756" s="117">
        <v>0</v>
      </c>
      <c r="BF756" s="117">
        <v>0</v>
      </c>
      <c r="BG756" s="117">
        <v>0</v>
      </c>
      <c r="BH756" s="117">
        <v>0</v>
      </c>
      <c r="BI756" s="117">
        <v>0</v>
      </c>
      <c r="BJ756" s="117">
        <v>0</v>
      </c>
      <c r="BK756" s="117">
        <v>0</v>
      </c>
      <c r="BL756" s="120" t="s">
        <v>4491</v>
      </c>
      <c r="BM756" s="98">
        <v>0</v>
      </c>
      <c r="BN756" s="79">
        <v>0</v>
      </c>
      <c r="BO756" s="237">
        <v>0</v>
      </c>
      <c r="BP756" s="79">
        <v>0</v>
      </c>
      <c r="BQ756" s="133">
        <v>4.333333333333333</v>
      </c>
      <c r="BR756" s="133">
        <v>4.333333333333333</v>
      </c>
      <c r="BS756" s="243">
        <v>4.333333333333333</v>
      </c>
      <c r="BT756" s="79">
        <v>0</v>
      </c>
      <c r="BU756" s="79">
        <v>0</v>
      </c>
      <c r="BV756" s="79">
        <v>0</v>
      </c>
      <c r="BW756" s="79">
        <v>0</v>
      </c>
      <c r="BX756" s="79">
        <v>0</v>
      </c>
      <c r="BY756" s="79">
        <v>0</v>
      </c>
      <c r="BZ756" s="79">
        <v>0</v>
      </c>
      <c r="CA756" s="79">
        <v>0</v>
      </c>
      <c r="CB756" s="79">
        <v>0</v>
      </c>
      <c r="CC756" s="79">
        <v>0</v>
      </c>
      <c r="CD756" s="79">
        <v>0</v>
      </c>
      <c r="CE756" s="79">
        <v>0</v>
      </c>
      <c r="CF756" s="79">
        <v>0</v>
      </c>
      <c r="CG756" s="79">
        <v>0</v>
      </c>
      <c r="CH756" s="79">
        <v>0</v>
      </c>
      <c r="CI756" s="81">
        <f t="shared" si="66"/>
        <v>13</v>
      </c>
      <c r="CJ756" s="260">
        <f t="shared" si="65"/>
        <v>13</v>
      </c>
      <c r="CK756" s="260">
        <f t="shared" si="67"/>
        <v>13</v>
      </c>
      <c r="CL756" s="260">
        <f t="shared" si="68"/>
        <v>13</v>
      </c>
      <c r="CM756" s="83">
        <v>9</v>
      </c>
      <c r="CN756" s="254" t="s">
        <v>4965</v>
      </c>
      <c r="CO756" s="140" t="s">
        <v>4965</v>
      </c>
      <c r="CP756" s="258" t="s">
        <v>4965</v>
      </c>
      <c r="CQ756" s="86" t="s">
        <v>4965</v>
      </c>
      <c r="CR756" s="85" t="s">
        <v>4965</v>
      </c>
      <c r="CS756" s="85" t="s">
        <v>4965</v>
      </c>
      <c r="CT756" s="85" t="s">
        <v>4965</v>
      </c>
      <c r="CU756" s="86"/>
    </row>
    <row r="757" spans="1:99" s="363" customFormat="1" ht="12" customHeight="1" x14ac:dyDescent="0.2">
      <c r="A757" s="31" t="s">
        <v>1460</v>
      </c>
      <c r="B757" s="114" t="s">
        <v>3021</v>
      </c>
      <c r="C757" s="114" t="s">
        <v>1432</v>
      </c>
      <c r="D757" s="114" t="s">
        <v>1432</v>
      </c>
      <c r="E757" s="117" t="s">
        <v>3022</v>
      </c>
      <c r="F757" s="114" t="s">
        <v>1432</v>
      </c>
      <c r="G757" s="114" t="s">
        <v>3023</v>
      </c>
      <c r="H757" s="114" t="s">
        <v>2717</v>
      </c>
      <c r="I757" s="114" t="s">
        <v>3024</v>
      </c>
      <c r="J757" s="114">
        <v>526413</v>
      </c>
      <c r="K757" s="114">
        <v>175775</v>
      </c>
      <c r="L757" s="177" t="s">
        <v>4766</v>
      </c>
      <c r="M757" s="99" t="s">
        <v>1432</v>
      </c>
      <c r="N757" s="99" t="s">
        <v>1432</v>
      </c>
      <c r="O757" s="114">
        <v>0</v>
      </c>
      <c r="P757" s="114">
        <v>16</v>
      </c>
      <c r="Q757" s="115">
        <v>16</v>
      </c>
      <c r="R757" s="114" t="s">
        <v>3025</v>
      </c>
      <c r="S757" s="114" t="s">
        <v>3187</v>
      </c>
      <c r="T757" s="99" t="s">
        <v>3026</v>
      </c>
      <c r="U757" s="116">
        <v>41659</v>
      </c>
      <c r="V757" s="114" t="s">
        <v>1439</v>
      </c>
      <c r="W757" s="99" t="s">
        <v>1432</v>
      </c>
      <c r="X757" s="114" t="s">
        <v>1442</v>
      </c>
      <c r="Y757" s="114" t="s">
        <v>3893</v>
      </c>
      <c r="Z757" s="114" t="s">
        <v>1444</v>
      </c>
      <c r="AA757" s="114" t="s">
        <v>4720</v>
      </c>
      <c r="AB757" s="387">
        <v>3.9E-2</v>
      </c>
      <c r="AC757" s="111" t="s">
        <v>1432</v>
      </c>
      <c r="AD757" s="112" t="s">
        <v>1432</v>
      </c>
      <c r="AE757" s="157" t="s">
        <v>3063</v>
      </c>
      <c r="AF757" s="117" t="s">
        <v>1445</v>
      </c>
      <c r="AG757" s="117">
        <v>0</v>
      </c>
      <c r="AH757" s="117">
        <v>0</v>
      </c>
      <c r="AI757" s="117">
        <v>0</v>
      </c>
      <c r="AJ757" s="117">
        <v>0</v>
      </c>
      <c r="AK757" s="117">
        <v>8</v>
      </c>
      <c r="AL757" s="117">
        <v>8</v>
      </c>
      <c r="AM757" s="117">
        <v>0</v>
      </c>
      <c r="AN757" s="117">
        <v>0</v>
      </c>
      <c r="AO757" s="117">
        <v>0</v>
      </c>
      <c r="AP757" s="117">
        <v>0</v>
      </c>
      <c r="AQ757" s="117">
        <v>0</v>
      </c>
      <c r="AR757" s="117">
        <v>8</v>
      </c>
      <c r="AS757" s="117">
        <v>8</v>
      </c>
      <c r="AT757" s="117">
        <v>0</v>
      </c>
      <c r="AU757" s="117">
        <v>0</v>
      </c>
      <c r="AV757" s="117">
        <v>0</v>
      </c>
      <c r="AW757" s="117">
        <v>0</v>
      </c>
      <c r="AX757" s="117">
        <v>0</v>
      </c>
      <c r="AY757" s="117">
        <v>0</v>
      </c>
      <c r="AZ757" s="117">
        <v>0</v>
      </c>
      <c r="BA757" s="117">
        <v>0</v>
      </c>
      <c r="BB757" s="117">
        <v>0</v>
      </c>
      <c r="BC757" s="117">
        <v>0</v>
      </c>
      <c r="BD757" s="117">
        <v>0</v>
      </c>
      <c r="BE757" s="117">
        <v>0</v>
      </c>
      <c r="BF757" s="117">
        <v>0</v>
      </c>
      <c r="BG757" s="117">
        <v>0</v>
      </c>
      <c r="BH757" s="117">
        <v>0</v>
      </c>
      <c r="BI757" s="117">
        <v>0</v>
      </c>
      <c r="BJ757" s="117">
        <v>0</v>
      </c>
      <c r="BK757" s="117">
        <v>0</v>
      </c>
      <c r="BL757" s="120" t="s">
        <v>4491</v>
      </c>
      <c r="BM757" s="98">
        <v>0</v>
      </c>
      <c r="BN757" s="79">
        <v>0</v>
      </c>
      <c r="BO757" s="237">
        <v>0</v>
      </c>
      <c r="BP757" s="79">
        <v>0</v>
      </c>
      <c r="BQ757" s="133">
        <v>5.333333333333333</v>
      </c>
      <c r="BR757" s="133">
        <v>5.333333333333333</v>
      </c>
      <c r="BS757" s="243">
        <v>5.333333333333333</v>
      </c>
      <c r="BT757" s="79">
        <v>0</v>
      </c>
      <c r="BU757" s="79">
        <v>0</v>
      </c>
      <c r="BV757" s="79">
        <v>0</v>
      </c>
      <c r="BW757" s="79">
        <v>0</v>
      </c>
      <c r="BX757" s="79">
        <v>0</v>
      </c>
      <c r="BY757" s="79">
        <v>0</v>
      </c>
      <c r="BZ757" s="79">
        <v>0</v>
      </c>
      <c r="CA757" s="79">
        <v>0</v>
      </c>
      <c r="CB757" s="79">
        <v>0</v>
      </c>
      <c r="CC757" s="79">
        <v>0</v>
      </c>
      <c r="CD757" s="79">
        <v>0</v>
      </c>
      <c r="CE757" s="79">
        <v>0</v>
      </c>
      <c r="CF757" s="79">
        <v>0</v>
      </c>
      <c r="CG757" s="79">
        <v>0</v>
      </c>
      <c r="CH757" s="79">
        <v>0</v>
      </c>
      <c r="CI757" s="81">
        <f t="shared" si="66"/>
        <v>16</v>
      </c>
      <c r="CJ757" s="260">
        <f t="shared" si="65"/>
        <v>16</v>
      </c>
      <c r="CK757" s="260">
        <f t="shared" si="67"/>
        <v>16</v>
      </c>
      <c r="CL757" s="260">
        <f t="shared" si="68"/>
        <v>16</v>
      </c>
      <c r="CM757" s="83">
        <v>9</v>
      </c>
      <c r="CN757" s="254" t="s">
        <v>4965</v>
      </c>
      <c r="CO757" s="140" t="s">
        <v>4965</v>
      </c>
      <c r="CP757" s="258" t="s">
        <v>4965</v>
      </c>
      <c r="CQ757" s="86" t="s">
        <v>4965</v>
      </c>
      <c r="CR757" s="85" t="s">
        <v>4965</v>
      </c>
      <c r="CS757" s="85" t="s">
        <v>4965</v>
      </c>
      <c r="CT757" s="85" t="s">
        <v>4965</v>
      </c>
      <c r="CU757" s="86"/>
    </row>
    <row r="758" spans="1:99" s="363" customFormat="1" ht="12" customHeight="1" x14ac:dyDescent="0.2">
      <c r="A758" s="31" t="s">
        <v>1460</v>
      </c>
      <c r="B758" s="114" t="s">
        <v>3027</v>
      </c>
      <c r="C758" s="114" t="s">
        <v>1432</v>
      </c>
      <c r="D758" s="114" t="s">
        <v>1432</v>
      </c>
      <c r="E758" s="117" t="s">
        <v>3028</v>
      </c>
      <c r="F758" s="114" t="s">
        <v>1432</v>
      </c>
      <c r="G758" s="114" t="s">
        <v>3023</v>
      </c>
      <c r="H758" s="114" t="s">
        <v>2717</v>
      </c>
      <c r="I758" s="114" t="s">
        <v>3024</v>
      </c>
      <c r="J758" s="114">
        <v>526384</v>
      </c>
      <c r="K758" s="114">
        <v>175734</v>
      </c>
      <c r="L758" s="177" t="s">
        <v>4766</v>
      </c>
      <c r="M758" s="99" t="s">
        <v>1432</v>
      </c>
      <c r="N758" s="99" t="s">
        <v>1432</v>
      </c>
      <c r="O758" s="114">
        <v>0</v>
      </c>
      <c r="P758" s="114">
        <v>20</v>
      </c>
      <c r="Q758" s="115">
        <v>20</v>
      </c>
      <c r="R758" s="114" t="s">
        <v>3029</v>
      </c>
      <c r="S758" s="114" t="s">
        <v>3187</v>
      </c>
      <c r="T758" s="99" t="s">
        <v>3300</v>
      </c>
      <c r="U758" s="116">
        <v>41654</v>
      </c>
      <c r="V758" s="114" t="s">
        <v>1439</v>
      </c>
      <c r="W758" s="99" t="s">
        <v>1432</v>
      </c>
      <c r="X758" s="114" t="s">
        <v>1442</v>
      </c>
      <c r="Y758" s="114" t="s">
        <v>3893</v>
      </c>
      <c r="Z758" s="114" t="s">
        <v>1444</v>
      </c>
      <c r="AA758" s="114" t="s">
        <v>4720</v>
      </c>
      <c r="AB758" s="387">
        <v>4.3999999999999997E-2</v>
      </c>
      <c r="AC758" s="111" t="s">
        <v>1432</v>
      </c>
      <c r="AD758" s="112" t="s">
        <v>1432</v>
      </c>
      <c r="AE758" s="157" t="s">
        <v>3063</v>
      </c>
      <c r="AF758" s="117" t="s">
        <v>1445</v>
      </c>
      <c r="AG758" s="117">
        <v>0</v>
      </c>
      <c r="AH758" s="117">
        <v>0</v>
      </c>
      <c r="AI758" s="117">
        <v>0</v>
      </c>
      <c r="AJ758" s="117">
        <v>0</v>
      </c>
      <c r="AK758" s="117">
        <v>9</v>
      </c>
      <c r="AL758" s="117">
        <v>11</v>
      </c>
      <c r="AM758" s="117">
        <v>0</v>
      </c>
      <c r="AN758" s="117">
        <v>0</v>
      </c>
      <c r="AO758" s="117">
        <v>0</v>
      </c>
      <c r="AP758" s="117">
        <v>0</v>
      </c>
      <c r="AQ758" s="117">
        <v>0</v>
      </c>
      <c r="AR758" s="117">
        <v>9</v>
      </c>
      <c r="AS758" s="117">
        <v>11</v>
      </c>
      <c r="AT758" s="117">
        <v>0</v>
      </c>
      <c r="AU758" s="117">
        <v>0</v>
      </c>
      <c r="AV758" s="117">
        <v>0</v>
      </c>
      <c r="AW758" s="117">
        <v>0</v>
      </c>
      <c r="AX758" s="117">
        <v>0</v>
      </c>
      <c r="AY758" s="117">
        <v>0</v>
      </c>
      <c r="AZ758" s="117">
        <v>0</v>
      </c>
      <c r="BA758" s="117">
        <v>0</v>
      </c>
      <c r="BB758" s="117">
        <v>0</v>
      </c>
      <c r="BC758" s="117">
        <v>0</v>
      </c>
      <c r="BD758" s="117">
        <v>0</v>
      </c>
      <c r="BE758" s="117">
        <v>0</v>
      </c>
      <c r="BF758" s="117">
        <v>0</v>
      </c>
      <c r="BG758" s="117">
        <v>0</v>
      </c>
      <c r="BH758" s="117">
        <v>0</v>
      </c>
      <c r="BI758" s="117">
        <v>0</v>
      </c>
      <c r="BJ758" s="117">
        <v>0</v>
      </c>
      <c r="BK758" s="117">
        <v>0</v>
      </c>
      <c r="BL758" s="120" t="s">
        <v>4491</v>
      </c>
      <c r="BM758" s="98">
        <v>0</v>
      </c>
      <c r="BN758" s="79">
        <v>0</v>
      </c>
      <c r="BO758" s="237">
        <v>0</v>
      </c>
      <c r="BP758" s="79">
        <v>0</v>
      </c>
      <c r="BQ758" s="133">
        <v>6.666666666666667</v>
      </c>
      <c r="BR758" s="133">
        <v>6.666666666666667</v>
      </c>
      <c r="BS758" s="243">
        <v>6.666666666666667</v>
      </c>
      <c r="BT758" s="79">
        <v>0</v>
      </c>
      <c r="BU758" s="79">
        <v>0</v>
      </c>
      <c r="BV758" s="79">
        <v>0</v>
      </c>
      <c r="BW758" s="79">
        <v>0</v>
      </c>
      <c r="BX758" s="79">
        <v>0</v>
      </c>
      <c r="BY758" s="79">
        <v>0</v>
      </c>
      <c r="BZ758" s="79">
        <v>0</v>
      </c>
      <c r="CA758" s="79">
        <v>0</v>
      </c>
      <c r="CB758" s="79">
        <v>0</v>
      </c>
      <c r="CC758" s="79">
        <v>0</v>
      </c>
      <c r="CD758" s="79">
        <v>0</v>
      </c>
      <c r="CE758" s="79">
        <v>0</v>
      </c>
      <c r="CF758" s="79">
        <v>0</v>
      </c>
      <c r="CG758" s="79">
        <v>0</v>
      </c>
      <c r="CH758" s="79">
        <v>0</v>
      </c>
      <c r="CI758" s="81">
        <f t="shared" si="66"/>
        <v>20</v>
      </c>
      <c r="CJ758" s="260">
        <f t="shared" si="65"/>
        <v>20</v>
      </c>
      <c r="CK758" s="260">
        <f t="shared" si="67"/>
        <v>20</v>
      </c>
      <c r="CL758" s="260">
        <f t="shared" si="68"/>
        <v>20</v>
      </c>
      <c r="CM758" s="83">
        <v>9</v>
      </c>
      <c r="CN758" s="254" t="s">
        <v>4965</v>
      </c>
      <c r="CO758" s="140" t="s">
        <v>4965</v>
      </c>
      <c r="CP758" s="258" t="s">
        <v>4965</v>
      </c>
      <c r="CQ758" s="86" t="s">
        <v>4965</v>
      </c>
      <c r="CR758" s="85" t="s">
        <v>4965</v>
      </c>
      <c r="CS758" s="85" t="s">
        <v>4965</v>
      </c>
      <c r="CT758" s="85" t="s">
        <v>4965</v>
      </c>
      <c r="CU758" s="86"/>
    </row>
    <row r="759" spans="1:99" s="363" customFormat="1" ht="12" customHeight="1" x14ac:dyDescent="0.2">
      <c r="A759" s="31" t="s">
        <v>1460</v>
      </c>
      <c r="B759" s="114" t="s">
        <v>3030</v>
      </c>
      <c r="C759" s="114" t="s">
        <v>1432</v>
      </c>
      <c r="D759" s="114" t="s">
        <v>1432</v>
      </c>
      <c r="E759" s="117" t="s">
        <v>3031</v>
      </c>
      <c r="F759" s="114" t="s">
        <v>3032</v>
      </c>
      <c r="G759" s="114" t="s">
        <v>3313</v>
      </c>
      <c r="H759" s="114" t="s">
        <v>1458</v>
      </c>
      <c r="I759" s="114" t="s">
        <v>3033</v>
      </c>
      <c r="J759" s="114">
        <v>524592</v>
      </c>
      <c r="K759" s="114">
        <v>175268</v>
      </c>
      <c r="L759" s="177" t="s">
        <v>3088</v>
      </c>
      <c r="M759" s="99" t="s">
        <v>1432</v>
      </c>
      <c r="N759" s="99" t="s">
        <v>1432</v>
      </c>
      <c r="O759" s="114">
        <v>0</v>
      </c>
      <c r="P759" s="114">
        <v>49</v>
      </c>
      <c r="Q759" s="115">
        <v>49</v>
      </c>
      <c r="R759" s="114" t="s">
        <v>3090</v>
      </c>
      <c r="S759" s="114" t="s">
        <v>3187</v>
      </c>
      <c r="T759" s="99" t="s">
        <v>2491</v>
      </c>
      <c r="U759" s="116">
        <v>41628</v>
      </c>
      <c r="V759" s="114" t="s">
        <v>1439</v>
      </c>
      <c r="W759" s="99" t="s">
        <v>1432</v>
      </c>
      <c r="X759" s="114" t="s">
        <v>1442</v>
      </c>
      <c r="Y759" s="114" t="s">
        <v>3893</v>
      </c>
      <c r="Z759" s="114" t="s">
        <v>1444</v>
      </c>
      <c r="AA759" s="114" t="s">
        <v>4720</v>
      </c>
      <c r="AB759" s="387">
        <v>0.245</v>
      </c>
      <c r="AC759" s="111" t="s">
        <v>1432</v>
      </c>
      <c r="AD759" s="112" t="s">
        <v>1432</v>
      </c>
      <c r="AE759" s="157" t="s">
        <v>3063</v>
      </c>
      <c r="AF759" s="117" t="s">
        <v>1445</v>
      </c>
      <c r="AG759" s="117">
        <v>0</v>
      </c>
      <c r="AH759" s="117">
        <v>0</v>
      </c>
      <c r="AI759" s="117">
        <v>0</v>
      </c>
      <c r="AJ759" s="117">
        <v>0</v>
      </c>
      <c r="AK759" s="117">
        <v>29</v>
      </c>
      <c r="AL759" s="117">
        <v>14</v>
      </c>
      <c r="AM759" s="117">
        <v>6</v>
      </c>
      <c r="AN759" s="117">
        <v>0</v>
      </c>
      <c r="AO759" s="117">
        <v>0</v>
      </c>
      <c r="AP759" s="117">
        <v>0</v>
      </c>
      <c r="AQ759" s="117">
        <v>0</v>
      </c>
      <c r="AR759" s="117">
        <v>29</v>
      </c>
      <c r="AS759" s="117">
        <v>14</v>
      </c>
      <c r="AT759" s="117">
        <v>6</v>
      </c>
      <c r="AU759" s="117">
        <v>0</v>
      </c>
      <c r="AV759" s="117">
        <v>0</v>
      </c>
      <c r="AW759" s="117">
        <v>0</v>
      </c>
      <c r="AX759" s="117">
        <v>0</v>
      </c>
      <c r="AY759" s="117">
        <v>0</v>
      </c>
      <c r="AZ759" s="117">
        <v>0</v>
      </c>
      <c r="BA759" s="117">
        <v>0</v>
      </c>
      <c r="BB759" s="117">
        <v>0</v>
      </c>
      <c r="BC759" s="117">
        <v>0</v>
      </c>
      <c r="BD759" s="117">
        <v>0</v>
      </c>
      <c r="BE759" s="117">
        <v>0</v>
      </c>
      <c r="BF759" s="117">
        <v>0</v>
      </c>
      <c r="BG759" s="117">
        <v>0</v>
      </c>
      <c r="BH759" s="117">
        <v>0</v>
      </c>
      <c r="BI759" s="117">
        <v>0</v>
      </c>
      <c r="BJ759" s="117">
        <v>0</v>
      </c>
      <c r="BK759" s="117">
        <v>0</v>
      </c>
      <c r="BL759" s="120" t="s">
        <v>4491</v>
      </c>
      <c r="BM759" s="98">
        <v>0</v>
      </c>
      <c r="BN759" s="79">
        <v>0</v>
      </c>
      <c r="BO759" s="237">
        <v>0</v>
      </c>
      <c r="BP759" s="79">
        <v>0</v>
      </c>
      <c r="BQ759" s="133">
        <v>16.333333333333332</v>
      </c>
      <c r="BR759" s="133">
        <v>16.333333333333332</v>
      </c>
      <c r="BS759" s="243">
        <v>16.333333333333332</v>
      </c>
      <c r="BT759" s="79">
        <v>0</v>
      </c>
      <c r="BU759" s="79">
        <v>0</v>
      </c>
      <c r="BV759" s="79">
        <v>0</v>
      </c>
      <c r="BW759" s="79">
        <v>0</v>
      </c>
      <c r="BX759" s="79">
        <v>0</v>
      </c>
      <c r="BY759" s="79">
        <v>0</v>
      </c>
      <c r="BZ759" s="79">
        <v>0</v>
      </c>
      <c r="CA759" s="79">
        <v>0</v>
      </c>
      <c r="CB759" s="79">
        <v>0</v>
      </c>
      <c r="CC759" s="79">
        <v>0</v>
      </c>
      <c r="CD759" s="79">
        <v>0</v>
      </c>
      <c r="CE759" s="79">
        <v>0</v>
      </c>
      <c r="CF759" s="79">
        <v>0</v>
      </c>
      <c r="CG759" s="79">
        <v>0</v>
      </c>
      <c r="CH759" s="79">
        <v>0</v>
      </c>
      <c r="CI759" s="81">
        <f t="shared" si="66"/>
        <v>49</v>
      </c>
      <c r="CJ759" s="260">
        <f t="shared" si="65"/>
        <v>49</v>
      </c>
      <c r="CK759" s="260">
        <f t="shared" si="67"/>
        <v>49</v>
      </c>
      <c r="CL759" s="260">
        <f t="shared" si="68"/>
        <v>49</v>
      </c>
      <c r="CM759" s="83">
        <v>9</v>
      </c>
      <c r="CN759" s="254" t="s">
        <v>4965</v>
      </c>
      <c r="CO759" s="140" t="s">
        <v>4965</v>
      </c>
      <c r="CP759" s="258" t="s">
        <v>4965</v>
      </c>
      <c r="CQ759" s="86" t="s">
        <v>4965</v>
      </c>
      <c r="CR759" s="85" t="s">
        <v>4965</v>
      </c>
      <c r="CS759" s="85" t="s">
        <v>4965</v>
      </c>
      <c r="CT759" s="85" t="s">
        <v>4965</v>
      </c>
      <c r="CU759" s="86"/>
    </row>
    <row r="760" spans="1:99" s="363" customFormat="1" ht="12" customHeight="1" x14ac:dyDescent="0.2">
      <c r="A760" s="31" t="s">
        <v>1460</v>
      </c>
      <c r="B760" s="114" t="s">
        <v>3091</v>
      </c>
      <c r="C760" s="114" t="s">
        <v>1432</v>
      </c>
      <c r="D760" s="114" t="s">
        <v>1432</v>
      </c>
      <c r="E760" s="117" t="s">
        <v>1432</v>
      </c>
      <c r="F760" s="114" t="s">
        <v>1867</v>
      </c>
      <c r="G760" s="114" t="s">
        <v>271</v>
      </c>
      <c r="H760" s="114" t="s">
        <v>1458</v>
      </c>
      <c r="I760" s="114" t="s">
        <v>1868</v>
      </c>
      <c r="J760" s="114">
        <v>524179</v>
      </c>
      <c r="K760" s="114">
        <v>174939</v>
      </c>
      <c r="L760" s="177" t="s">
        <v>3079</v>
      </c>
      <c r="M760" s="99" t="s">
        <v>1432</v>
      </c>
      <c r="N760" s="99" t="s">
        <v>1432</v>
      </c>
      <c r="O760" s="114">
        <v>0</v>
      </c>
      <c r="P760" s="114">
        <v>29</v>
      </c>
      <c r="Q760" s="115">
        <v>29</v>
      </c>
      <c r="R760" s="114" t="s">
        <v>3092</v>
      </c>
      <c r="S760" s="114" t="s">
        <v>1389</v>
      </c>
      <c r="T760" s="99" t="s">
        <v>2491</v>
      </c>
      <c r="U760" s="116">
        <v>41627</v>
      </c>
      <c r="V760" s="114" t="s">
        <v>1439</v>
      </c>
      <c r="W760" s="99" t="s">
        <v>1432</v>
      </c>
      <c r="X760" s="114" t="s">
        <v>1442</v>
      </c>
      <c r="Y760" s="114" t="s">
        <v>3893</v>
      </c>
      <c r="Z760" s="114" t="s">
        <v>1444</v>
      </c>
      <c r="AA760" s="114" t="s">
        <v>4720</v>
      </c>
      <c r="AB760" s="387">
        <v>8.6999999999999994E-2</v>
      </c>
      <c r="AC760" s="111" t="s">
        <v>1432</v>
      </c>
      <c r="AD760" s="112" t="s">
        <v>1432</v>
      </c>
      <c r="AE760" s="157" t="s">
        <v>3063</v>
      </c>
      <c r="AF760" s="117" t="s">
        <v>1892</v>
      </c>
      <c r="AG760" s="117">
        <v>0</v>
      </c>
      <c r="AH760" s="117">
        <v>0</v>
      </c>
      <c r="AI760" s="117">
        <v>0</v>
      </c>
      <c r="AJ760" s="117">
        <v>0</v>
      </c>
      <c r="AK760" s="117">
        <v>28</v>
      </c>
      <c r="AL760" s="117">
        <v>1</v>
      </c>
      <c r="AM760" s="117">
        <v>0</v>
      </c>
      <c r="AN760" s="117">
        <v>0</v>
      </c>
      <c r="AO760" s="117">
        <v>0</v>
      </c>
      <c r="AP760" s="117">
        <v>0</v>
      </c>
      <c r="AQ760" s="117">
        <v>0</v>
      </c>
      <c r="AR760" s="117">
        <v>28</v>
      </c>
      <c r="AS760" s="117">
        <v>1</v>
      </c>
      <c r="AT760" s="117">
        <v>0</v>
      </c>
      <c r="AU760" s="117">
        <v>0</v>
      </c>
      <c r="AV760" s="117">
        <v>0</v>
      </c>
      <c r="AW760" s="117">
        <v>0</v>
      </c>
      <c r="AX760" s="117">
        <v>0</v>
      </c>
      <c r="AY760" s="117">
        <v>0</v>
      </c>
      <c r="AZ760" s="117">
        <v>0</v>
      </c>
      <c r="BA760" s="117">
        <v>0</v>
      </c>
      <c r="BB760" s="117">
        <v>0</v>
      </c>
      <c r="BC760" s="117">
        <v>0</v>
      </c>
      <c r="BD760" s="117">
        <v>0</v>
      </c>
      <c r="BE760" s="117">
        <v>0</v>
      </c>
      <c r="BF760" s="117">
        <v>0</v>
      </c>
      <c r="BG760" s="117">
        <v>0</v>
      </c>
      <c r="BH760" s="117">
        <v>0</v>
      </c>
      <c r="BI760" s="117">
        <v>0</v>
      </c>
      <c r="BJ760" s="117">
        <v>0</v>
      </c>
      <c r="BK760" s="117">
        <v>0</v>
      </c>
      <c r="BL760" s="120" t="s">
        <v>4491</v>
      </c>
      <c r="BM760" s="98">
        <v>0</v>
      </c>
      <c r="BN760" s="79">
        <v>0</v>
      </c>
      <c r="BO760" s="237">
        <v>0</v>
      </c>
      <c r="BP760" s="79">
        <v>0</v>
      </c>
      <c r="BQ760" s="133">
        <v>9.6666666666666661</v>
      </c>
      <c r="BR760" s="133">
        <v>9.6666666666666661</v>
      </c>
      <c r="BS760" s="243">
        <v>9.6666666666666661</v>
      </c>
      <c r="BT760" s="79">
        <v>0</v>
      </c>
      <c r="BU760" s="79">
        <v>0</v>
      </c>
      <c r="BV760" s="79">
        <v>0</v>
      </c>
      <c r="BW760" s="79">
        <v>0</v>
      </c>
      <c r="BX760" s="79">
        <v>0</v>
      </c>
      <c r="BY760" s="79">
        <v>0</v>
      </c>
      <c r="BZ760" s="79">
        <v>0</v>
      </c>
      <c r="CA760" s="79">
        <v>0</v>
      </c>
      <c r="CB760" s="79">
        <v>0</v>
      </c>
      <c r="CC760" s="79">
        <v>0</v>
      </c>
      <c r="CD760" s="79">
        <v>0</v>
      </c>
      <c r="CE760" s="79">
        <v>0</v>
      </c>
      <c r="CF760" s="79">
        <v>0</v>
      </c>
      <c r="CG760" s="79">
        <v>0</v>
      </c>
      <c r="CH760" s="79">
        <v>0</v>
      </c>
      <c r="CI760" s="81">
        <f t="shared" si="66"/>
        <v>29</v>
      </c>
      <c r="CJ760" s="260">
        <f t="shared" si="65"/>
        <v>29</v>
      </c>
      <c r="CK760" s="260">
        <f t="shared" si="67"/>
        <v>29</v>
      </c>
      <c r="CL760" s="260">
        <f t="shared" si="68"/>
        <v>29</v>
      </c>
      <c r="CM760" s="83">
        <v>9</v>
      </c>
      <c r="CN760" s="254" t="s">
        <v>4965</v>
      </c>
      <c r="CO760" s="180" t="s">
        <v>1942</v>
      </c>
      <c r="CP760" s="258" t="s">
        <v>4965</v>
      </c>
      <c r="CQ760" s="86" t="s">
        <v>4965</v>
      </c>
      <c r="CR760" s="85" t="s">
        <v>4965</v>
      </c>
      <c r="CS760" s="85" t="s">
        <v>4965</v>
      </c>
      <c r="CT760" s="85" t="s">
        <v>4965</v>
      </c>
      <c r="CU760" s="86"/>
    </row>
    <row r="761" spans="1:99" s="363" customFormat="1" ht="12" customHeight="1" x14ac:dyDescent="0.2">
      <c r="A761" s="31" t="s">
        <v>1460</v>
      </c>
      <c r="B761" s="114" t="s">
        <v>3094</v>
      </c>
      <c r="C761" s="114" t="s">
        <v>1432</v>
      </c>
      <c r="D761" s="114" t="s">
        <v>1432</v>
      </c>
      <c r="E761" s="117" t="s">
        <v>1432</v>
      </c>
      <c r="F761" s="114" t="s">
        <v>3095</v>
      </c>
      <c r="G761" s="114" t="s">
        <v>195</v>
      </c>
      <c r="H761" s="114" t="s">
        <v>3875</v>
      </c>
      <c r="I761" s="114" t="s">
        <v>196</v>
      </c>
      <c r="J761" s="114">
        <v>528771</v>
      </c>
      <c r="K761" s="114">
        <v>173145</v>
      </c>
      <c r="L761" s="177" t="s">
        <v>3076</v>
      </c>
      <c r="M761" s="99" t="s">
        <v>1432</v>
      </c>
      <c r="N761" s="99" t="s">
        <v>1432</v>
      </c>
      <c r="O761" s="114">
        <v>0</v>
      </c>
      <c r="P761" s="114">
        <v>1</v>
      </c>
      <c r="Q761" s="115">
        <v>1</v>
      </c>
      <c r="R761" s="114" t="s">
        <v>197</v>
      </c>
      <c r="S761" s="114" t="s">
        <v>1438</v>
      </c>
      <c r="T761" s="99" t="s">
        <v>623</v>
      </c>
      <c r="U761" s="116">
        <v>41663</v>
      </c>
      <c r="V761" s="114" t="s">
        <v>1439</v>
      </c>
      <c r="W761" s="99" t="s">
        <v>1432</v>
      </c>
      <c r="X761" s="114" t="s">
        <v>1442</v>
      </c>
      <c r="Y761" s="114" t="s">
        <v>1453</v>
      </c>
      <c r="Z761" s="114" t="s">
        <v>1444</v>
      </c>
      <c r="AA761" s="114" t="s">
        <v>2713</v>
      </c>
      <c r="AB761" s="387">
        <v>5.0000000000000001E-3</v>
      </c>
      <c r="AC761" s="111" t="s">
        <v>1432</v>
      </c>
      <c r="AD761" s="112" t="s">
        <v>1432</v>
      </c>
      <c r="AE761" s="157" t="s">
        <v>3063</v>
      </c>
      <c r="AF761" s="117" t="s">
        <v>1445</v>
      </c>
      <c r="AG761" s="117">
        <v>0</v>
      </c>
      <c r="AH761" s="117">
        <v>0</v>
      </c>
      <c r="AI761" s="117">
        <v>0</v>
      </c>
      <c r="AJ761" s="117">
        <v>0</v>
      </c>
      <c r="AK761" s="117">
        <v>1</v>
      </c>
      <c r="AL761" s="117">
        <v>0</v>
      </c>
      <c r="AM761" s="117">
        <v>0</v>
      </c>
      <c r="AN761" s="117">
        <v>0</v>
      </c>
      <c r="AO761" s="117">
        <v>0</v>
      </c>
      <c r="AP761" s="117">
        <v>0</v>
      </c>
      <c r="AQ761" s="117">
        <v>0</v>
      </c>
      <c r="AR761" s="117">
        <v>1</v>
      </c>
      <c r="AS761" s="117">
        <v>0</v>
      </c>
      <c r="AT761" s="117">
        <v>0</v>
      </c>
      <c r="AU761" s="117">
        <v>0</v>
      </c>
      <c r="AV761" s="117">
        <v>0</v>
      </c>
      <c r="AW761" s="117">
        <v>0</v>
      </c>
      <c r="AX761" s="117">
        <v>0</v>
      </c>
      <c r="AY761" s="117">
        <v>0</v>
      </c>
      <c r="AZ761" s="117">
        <v>0</v>
      </c>
      <c r="BA761" s="117">
        <v>0</v>
      </c>
      <c r="BB761" s="117">
        <v>0</v>
      </c>
      <c r="BC761" s="117">
        <v>0</v>
      </c>
      <c r="BD761" s="117">
        <v>0</v>
      </c>
      <c r="BE761" s="117">
        <v>0</v>
      </c>
      <c r="BF761" s="117">
        <v>0</v>
      </c>
      <c r="BG761" s="117">
        <v>0</v>
      </c>
      <c r="BH761" s="117">
        <v>0</v>
      </c>
      <c r="BI761" s="117">
        <v>0</v>
      </c>
      <c r="BJ761" s="117">
        <v>0</v>
      </c>
      <c r="BK761" s="117">
        <v>0</v>
      </c>
      <c r="BL761" s="120" t="s">
        <v>4490</v>
      </c>
      <c r="BM761" s="98">
        <v>0</v>
      </c>
      <c r="BN761" s="79">
        <v>0</v>
      </c>
      <c r="BO761" s="241">
        <v>0.25</v>
      </c>
      <c r="BP761" s="133">
        <v>0.25</v>
      </c>
      <c r="BQ761" s="133">
        <v>0.25</v>
      </c>
      <c r="BR761" s="133">
        <v>0.25</v>
      </c>
      <c r="BS761" s="238">
        <v>0</v>
      </c>
      <c r="BT761" s="79">
        <v>0</v>
      </c>
      <c r="BU761" s="79">
        <v>0</v>
      </c>
      <c r="BV761" s="79">
        <v>0</v>
      </c>
      <c r="BW761" s="79">
        <v>0</v>
      </c>
      <c r="BX761" s="79">
        <v>0</v>
      </c>
      <c r="BY761" s="79">
        <v>0</v>
      </c>
      <c r="BZ761" s="79">
        <v>0</v>
      </c>
      <c r="CA761" s="79">
        <v>0</v>
      </c>
      <c r="CB761" s="79">
        <v>0</v>
      </c>
      <c r="CC761" s="79">
        <v>0</v>
      </c>
      <c r="CD761" s="79">
        <v>0</v>
      </c>
      <c r="CE761" s="79">
        <v>0</v>
      </c>
      <c r="CF761" s="79">
        <v>0</v>
      </c>
      <c r="CG761" s="79">
        <v>0</v>
      </c>
      <c r="CH761" s="79">
        <v>0</v>
      </c>
      <c r="CI761" s="81">
        <f t="shared" si="66"/>
        <v>1</v>
      </c>
      <c r="CJ761" s="260">
        <f t="shared" si="65"/>
        <v>1</v>
      </c>
      <c r="CK761" s="260">
        <f t="shared" si="67"/>
        <v>1</v>
      </c>
      <c r="CL761" s="260">
        <f t="shared" si="68"/>
        <v>1</v>
      </c>
      <c r="CM761" s="83">
        <v>9</v>
      </c>
      <c r="CN761" s="254" t="s">
        <v>4965</v>
      </c>
      <c r="CO761" s="140" t="s">
        <v>4965</v>
      </c>
      <c r="CP761" s="258" t="s">
        <v>4965</v>
      </c>
      <c r="CQ761" s="86" t="s">
        <v>4965</v>
      </c>
      <c r="CR761" s="85" t="s">
        <v>4965</v>
      </c>
      <c r="CS761" s="85" t="s">
        <v>4965</v>
      </c>
      <c r="CT761" s="85" t="s">
        <v>4965</v>
      </c>
      <c r="CU761" s="86"/>
    </row>
    <row r="762" spans="1:99" s="363" customFormat="1" ht="12" customHeight="1" x14ac:dyDescent="0.2">
      <c r="A762" s="31" t="s">
        <v>1460</v>
      </c>
      <c r="B762" s="114" t="s">
        <v>3096</v>
      </c>
      <c r="C762" s="114" t="s">
        <v>1432</v>
      </c>
      <c r="D762" s="114" t="s">
        <v>1432</v>
      </c>
      <c r="E762" s="117" t="s">
        <v>3580</v>
      </c>
      <c r="F762" s="114" t="s">
        <v>3097</v>
      </c>
      <c r="G762" s="114" t="s">
        <v>3098</v>
      </c>
      <c r="H762" s="114" t="s">
        <v>3299</v>
      </c>
      <c r="I762" s="114" t="s">
        <v>3099</v>
      </c>
      <c r="J762" s="114">
        <v>528475</v>
      </c>
      <c r="K762" s="114">
        <v>176217</v>
      </c>
      <c r="L762" s="177" t="s">
        <v>3066</v>
      </c>
      <c r="M762" s="99" t="s">
        <v>1432</v>
      </c>
      <c r="N762" s="99" t="s">
        <v>1432</v>
      </c>
      <c r="O762" s="114">
        <v>0</v>
      </c>
      <c r="P762" s="114">
        <v>1</v>
      </c>
      <c r="Q762" s="115">
        <v>1</v>
      </c>
      <c r="R762" s="114" t="s">
        <v>3100</v>
      </c>
      <c r="S762" s="114" t="s">
        <v>1438</v>
      </c>
      <c r="T762" s="99" t="s">
        <v>3101</v>
      </c>
      <c r="U762" s="116">
        <v>41745</v>
      </c>
      <c r="V762" s="114" t="s">
        <v>1439</v>
      </c>
      <c r="W762" s="99" t="s">
        <v>1432</v>
      </c>
      <c r="X762" s="114" t="s">
        <v>1442</v>
      </c>
      <c r="Y762" s="114" t="s">
        <v>1443</v>
      </c>
      <c r="Z762" s="114" t="s">
        <v>1444</v>
      </c>
      <c r="AA762" s="114" t="s">
        <v>2713</v>
      </c>
      <c r="AB762" s="387">
        <v>1.7999999999999999E-2</v>
      </c>
      <c r="AC762" s="111" t="s">
        <v>1432</v>
      </c>
      <c r="AD762" s="112" t="s">
        <v>1432</v>
      </c>
      <c r="AE762" s="157" t="s">
        <v>3063</v>
      </c>
      <c r="AF762" s="117" t="s">
        <v>1445</v>
      </c>
      <c r="AG762" s="117">
        <v>0</v>
      </c>
      <c r="AH762" s="117">
        <v>0</v>
      </c>
      <c r="AI762" s="117">
        <v>0</v>
      </c>
      <c r="AJ762" s="117">
        <v>0</v>
      </c>
      <c r="AK762" s="117">
        <v>0</v>
      </c>
      <c r="AL762" s="117">
        <v>0</v>
      </c>
      <c r="AM762" s="117">
        <v>0</v>
      </c>
      <c r="AN762" s="117">
        <v>1</v>
      </c>
      <c r="AO762" s="117">
        <v>0</v>
      </c>
      <c r="AP762" s="117">
        <v>0</v>
      </c>
      <c r="AQ762" s="117">
        <v>0</v>
      </c>
      <c r="AR762" s="117">
        <v>0</v>
      </c>
      <c r="AS762" s="117">
        <v>0</v>
      </c>
      <c r="AT762" s="117">
        <v>0</v>
      </c>
      <c r="AU762" s="117">
        <v>0</v>
      </c>
      <c r="AV762" s="117">
        <v>0</v>
      </c>
      <c r="AW762" s="117">
        <v>0</v>
      </c>
      <c r="AX762" s="117">
        <v>0</v>
      </c>
      <c r="AY762" s="117">
        <v>0</v>
      </c>
      <c r="AZ762" s="117">
        <v>0</v>
      </c>
      <c r="BA762" s="117">
        <v>0</v>
      </c>
      <c r="BB762" s="117">
        <v>1</v>
      </c>
      <c r="BC762" s="117">
        <v>0</v>
      </c>
      <c r="BD762" s="117">
        <v>0</v>
      </c>
      <c r="BE762" s="117">
        <v>0</v>
      </c>
      <c r="BF762" s="117">
        <v>0</v>
      </c>
      <c r="BG762" s="117">
        <v>0</v>
      </c>
      <c r="BH762" s="117">
        <v>0</v>
      </c>
      <c r="BI762" s="117">
        <v>0</v>
      </c>
      <c r="BJ762" s="117">
        <v>0</v>
      </c>
      <c r="BK762" s="117">
        <v>0</v>
      </c>
      <c r="BL762" s="120" t="s">
        <v>4490</v>
      </c>
      <c r="BM762" s="98">
        <v>0</v>
      </c>
      <c r="BN762" s="79">
        <v>0</v>
      </c>
      <c r="BO762" s="241">
        <v>0.2</v>
      </c>
      <c r="BP762" s="133">
        <v>0.2</v>
      </c>
      <c r="BQ762" s="133">
        <v>0.2</v>
      </c>
      <c r="BR762" s="133">
        <v>0.2</v>
      </c>
      <c r="BS762" s="243">
        <v>0.2</v>
      </c>
      <c r="BT762" s="79">
        <v>0</v>
      </c>
      <c r="BU762" s="79">
        <v>0</v>
      </c>
      <c r="BV762" s="79">
        <v>0</v>
      </c>
      <c r="BW762" s="79">
        <v>0</v>
      </c>
      <c r="BX762" s="79">
        <v>0</v>
      </c>
      <c r="BY762" s="79">
        <v>0</v>
      </c>
      <c r="BZ762" s="79">
        <v>0</v>
      </c>
      <c r="CA762" s="79">
        <v>0</v>
      </c>
      <c r="CB762" s="79">
        <v>0</v>
      </c>
      <c r="CC762" s="79">
        <v>0</v>
      </c>
      <c r="CD762" s="79">
        <v>0</v>
      </c>
      <c r="CE762" s="79">
        <v>0</v>
      </c>
      <c r="CF762" s="79">
        <v>0</v>
      </c>
      <c r="CG762" s="79">
        <v>0</v>
      </c>
      <c r="CH762" s="79">
        <v>0</v>
      </c>
      <c r="CI762" s="81">
        <f t="shared" si="66"/>
        <v>1</v>
      </c>
      <c r="CJ762" s="260">
        <f t="shared" si="65"/>
        <v>1</v>
      </c>
      <c r="CK762" s="260">
        <f t="shared" si="67"/>
        <v>1</v>
      </c>
      <c r="CL762" s="260">
        <f t="shared" si="68"/>
        <v>1</v>
      </c>
      <c r="CM762" s="83">
        <v>4</v>
      </c>
      <c r="CN762" s="254" t="s">
        <v>4965</v>
      </c>
      <c r="CO762" s="140" t="s">
        <v>4965</v>
      </c>
      <c r="CP762" s="258" t="s">
        <v>4965</v>
      </c>
      <c r="CQ762" s="86" t="s">
        <v>4965</v>
      </c>
      <c r="CR762" s="85" t="s">
        <v>4965</v>
      </c>
      <c r="CS762" s="85" t="s">
        <v>4965</v>
      </c>
      <c r="CT762" s="85" t="s">
        <v>4965</v>
      </c>
      <c r="CU762" s="86"/>
    </row>
    <row r="763" spans="1:99" s="363" customFormat="1" ht="12" customHeight="1" x14ac:dyDescent="0.2">
      <c r="A763" s="31" t="s">
        <v>1460</v>
      </c>
      <c r="B763" s="114" t="s">
        <v>3102</v>
      </c>
      <c r="C763" s="114" t="s">
        <v>1432</v>
      </c>
      <c r="D763" s="114" t="s">
        <v>1432</v>
      </c>
      <c r="E763" s="117" t="s">
        <v>3580</v>
      </c>
      <c r="F763" s="114" t="s">
        <v>3097</v>
      </c>
      <c r="G763" s="114" t="s">
        <v>3098</v>
      </c>
      <c r="H763" s="114" t="s">
        <v>3299</v>
      </c>
      <c r="I763" s="114" t="s">
        <v>3099</v>
      </c>
      <c r="J763" s="114">
        <v>528475</v>
      </c>
      <c r="K763" s="114">
        <v>176217</v>
      </c>
      <c r="L763" s="177" t="s">
        <v>3066</v>
      </c>
      <c r="M763" s="99" t="s">
        <v>1432</v>
      </c>
      <c r="N763" s="99" t="s">
        <v>1432</v>
      </c>
      <c r="O763" s="114">
        <v>0</v>
      </c>
      <c r="P763" s="114">
        <v>1</v>
      </c>
      <c r="Q763" s="115">
        <v>1</v>
      </c>
      <c r="R763" s="114" t="s">
        <v>3103</v>
      </c>
      <c r="S763" s="114" t="s">
        <v>1438</v>
      </c>
      <c r="T763" s="99" t="s">
        <v>3101</v>
      </c>
      <c r="U763" s="116">
        <v>41745</v>
      </c>
      <c r="V763" s="114" t="s">
        <v>1439</v>
      </c>
      <c r="W763" s="99" t="s">
        <v>1432</v>
      </c>
      <c r="X763" s="114" t="s">
        <v>1442</v>
      </c>
      <c r="Y763" s="114" t="s">
        <v>1443</v>
      </c>
      <c r="Z763" s="114" t="s">
        <v>1444</v>
      </c>
      <c r="AA763" s="114" t="s">
        <v>2713</v>
      </c>
      <c r="AB763" s="387">
        <v>6.0000000000000001E-3</v>
      </c>
      <c r="AC763" s="111" t="s">
        <v>1432</v>
      </c>
      <c r="AD763" s="112" t="s">
        <v>1432</v>
      </c>
      <c r="AE763" s="157" t="s">
        <v>3063</v>
      </c>
      <c r="AF763" s="117" t="s">
        <v>1445</v>
      </c>
      <c r="AG763" s="117">
        <v>0</v>
      </c>
      <c r="AH763" s="117">
        <v>0</v>
      </c>
      <c r="AI763" s="117">
        <v>0</v>
      </c>
      <c r="AJ763" s="117">
        <v>0</v>
      </c>
      <c r="AK763" s="117">
        <v>0</v>
      </c>
      <c r="AL763" s="117">
        <v>1</v>
      </c>
      <c r="AM763" s="117">
        <v>0</v>
      </c>
      <c r="AN763" s="117">
        <v>0</v>
      </c>
      <c r="AO763" s="117">
        <v>0</v>
      </c>
      <c r="AP763" s="117">
        <v>0</v>
      </c>
      <c r="AQ763" s="117">
        <v>0</v>
      </c>
      <c r="AR763" s="117">
        <v>0</v>
      </c>
      <c r="AS763" s="117">
        <v>0</v>
      </c>
      <c r="AT763" s="117">
        <v>0</v>
      </c>
      <c r="AU763" s="117">
        <v>0</v>
      </c>
      <c r="AV763" s="117">
        <v>0</v>
      </c>
      <c r="AW763" s="117">
        <v>0</v>
      </c>
      <c r="AX763" s="117">
        <v>0</v>
      </c>
      <c r="AY763" s="117">
        <v>0</v>
      </c>
      <c r="AZ763" s="117">
        <v>1</v>
      </c>
      <c r="BA763" s="117">
        <v>0</v>
      </c>
      <c r="BB763" s="117">
        <v>0</v>
      </c>
      <c r="BC763" s="117">
        <v>0</v>
      </c>
      <c r="BD763" s="117">
        <v>0</v>
      </c>
      <c r="BE763" s="117">
        <v>0</v>
      </c>
      <c r="BF763" s="117">
        <v>0</v>
      </c>
      <c r="BG763" s="117">
        <v>0</v>
      </c>
      <c r="BH763" s="117">
        <v>0</v>
      </c>
      <c r="BI763" s="117">
        <v>0</v>
      </c>
      <c r="BJ763" s="117">
        <v>0</v>
      </c>
      <c r="BK763" s="117">
        <v>0</v>
      </c>
      <c r="BL763" s="120" t="s">
        <v>4490</v>
      </c>
      <c r="BM763" s="98">
        <v>0</v>
      </c>
      <c r="BN763" s="79">
        <v>0</v>
      </c>
      <c r="BO763" s="241">
        <v>0.2</v>
      </c>
      <c r="BP763" s="133">
        <v>0.2</v>
      </c>
      <c r="BQ763" s="133">
        <v>0.2</v>
      </c>
      <c r="BR763" s="133">
        <v>0.2</v>
      </c>
      <c r="BS763" s="243">
        <v>0.2</v>
      </c>
      <c r="BT763" s="79">
        <v>0</v>
      </c>
      <c r="BU763" s="79">
        <v>0</v>
      </c>
      <c r="BV763" s="79">
        <v>0</v>
      </c>
      <c r="BW763" s="79">
        <v>0</v>
      </c>
      <c r="BX763" s="79">
        <v>0</v>
      </c>
      <c r="BY763" s="79">
        <v>0</v>
      </c>
      <c r="BZ763" s="79">
        <v>0</v>
      </c>
      <c r="CA763" s="79">
        <v>0</v>
      </c>
      <c r="CB763" s="79">
        <v>0</v>
      </c>
      <c r="CC763" s="79">
        <v>0</v>
      </c>
      <c r="CD763" s="79">
        <v>0</v>
      </c>
      <c r="CE763" s="79">
        <v>0</v>
      </c>
      <c r="CF763" s="79">
        <v>0</v>
      </c>
      <c r="CG763" s="79">
        <v>0</v>
      </c>
      <c r="CH763" s="79">
        <v>0</v>
      </c>
      <c r="CI763" s="81">
        <f t="shared" si="66"/>
        <v>1</v>
      </c>
      <c r="CJ763" s="260">
        <f t="shared" si="65"/>
        <v>1</v>
      </c>
      <c r="CK763" s="260">
        <f t="shared" si="67"/>
        <v>1</v>
      </c>
      <c r="CL763" s="260">
        <f t="shared" si="68"/>
        <v>1</v>
      </c>
      <c r="CM763" s="83">
        <v>4</v>
      </c>
      <c r="CN763" s="254" t="s">
        <v>4965</v>
      </c>
      <c r="CO763" s="140" t="s">
        <v>4965</v>
      </c>
      <c r="CP763" s="258" t="s">
        <v>4965</v>
      </c>
      <c r="CQ763" s="86" t="s">
        <v>4965</v>
      </c>
      <c r="CR763" s="85" t="s">
        <v>4965</v>
      </c>
      <c r="CS763" s="85" t="s">
        <v>4965</v>
      </c>
      <c r="CT763" s="85" t="s">
        <v>4965</v>
      </c>
      <c r="CU763" s="86"/>
    </row>
    <row r="764" spans="1:99" ht="12" customHeight="1" x14ac:dyDescent="0.2">
      <c r="A764" s="31" t="s">
        <v>1460</v>
      </c>
      <c r="B764" s="114" t="s">
        <v>3104</v>
      </c>
      <c r="C764" s="114" t="s">
        <v>550</v>
      </c>
      <c r="D764" s="114" t="s">
        <v>1432</v>
      </c>
      <c r="E764" s="117" t="s">
        <v>3105</v>
      </c>
      <c r="F764" s="114" t="s">
        <v>1432</v>
      </c>
      <c r="G764" s="114" t="s">
        <v>1054</v>
      </c>
      <c r="H764" s="114" t="s">
        <v>2717</v>
      </c>
      <c r="I764" s="114" t="s">
        <v>3106</v>
      </c>
      <c r="J764" s="114">
        <v>526493</v>
      </c>
      <c r="K764" s="114">
        <v>175754</v>
      </c>
      <c r="L764" s="177" t="s">
        <v>4766</v>
      </c>
      <c r="M764" s="99" t="s">
        <v>1432</v>
      </c>
      <c r="N764" s="99" t="s">
        <v>1432</v>
      </c>
      <c r="O764" s="114">
        <v>0</v>
      </c>
      <c r="P764" s="114">
        <v>27</v>
      </c>
      <c r="Q764" s="115">
        <v>27</v>
      </c>
      <c r="R764" s="114" t="s">
        <v>714</v>
      </c>
      <c r="S764" s="114" t="s">
        <v>3187</v>
      </c>
      <c r="T764" s="99" t="s">
        <v>1161</v>
      </c>
      <c r="U764" s="116">
        <v>41655</v>
      </c>
      <c r="V764" s="114" t="s">
        <v>1439</v>
      </c>
      <c r="W764" s="99" t="s">
        <v>1432</v>
      </c>
      <c r="X764" s="114" t="s">
        <v>1442</v>
      </c>
      <c r="Y764" s="114" t="s">
        <v>3893</v>
      </c>
      <c r="Z764" s="114" t="s">
        <v>1444</v>
      </c>
      <c r="AA764" s="114" t="s">
        <v>4720</v>
      </c>
      <c r="AB764" s="387">
        <v>1.2E-2</v>
      </c>
      <c r="AC764" s="111" t="s">
        <v>1432</v>
      </c>
      <c r="AD764" s="112" t="s">
        <v>1432</v>
      </c>
      <c r="AE764" s="157" t="s">
        <v>3063</v>
      </c>
      <c r="AF764" s="117" t="s">
        <v>1445</v>
      </c>
      <c r="AG764" s="117">
        <v>0</v>
      </c>
      <c r="AH764" s="117">
        <v>0</v>
      </c>
      <c r="AI764" s="117">
        <v>0</v>
      </c>
      <c r="AJ764" s="117">
        <v>0</v>
      </c>
      <c r="AK764" s="117">
        <v>14</v>
      </c>
      <c r="AL764" s="117">
        <v>12</v>
      </c>
      <c r="AM764" s="117">
        <v>1</v>
      </c>
      <c r="AN764" s="117">
        <v>0</v>
      </c>
      <c r="AO764" s="117">
        <v>0</v>
      </c>
      <c r="AP764" s="117">
        <v>0</v>
      </c>
      <c r="AQ764" s="117">
        <v>0</v>
      </c>
      <c r="AR764" s="117">
        <v>14</v>
      </c>
      <c r="AS764" s="117">
        <v>12</v>
      </c>
      <c r="AT764" s="117">
        <v>1</v>
      </c>
      <c r="AU764" s="117">
        <v>0</v>
      </c>
      <c r="AV764" s="117">
        <v>0</v>
      </c>
      <c r="AW764" s="117">
        <v>0</v>
      </c>
      <c r="AX764" s="117">
        <v>0</v>
      </c>
      <c r="AY764" s="117">
        <v>0</v>
      </c>
      <c r="AZ764" s="117">
        <v>0</v>
      </c>
      <c r="BA764" s="117">
        <v>0</v>
      </c>
      <c r="BB764" s="117">
        <v>0</v>
      </c>
      <c r="BC764" s="117">
        <v>0</v>
      </c>
      <c r="BD764" s="117">
        <v>0</v>
      </c>
      <c r="BE764" s="117">
        <v>0</v>
      </c>
      <c r="BF764" s="117">
        <v>0</v>
      </c>
      <c r="BG764" s="117">
        <v>0</v>
      </c>
      <c r="BH764" s="117">
        <v>0</v>
      </c>
      <c r="BI764" s="117">
        <v>0</v>
      </c>
      <c r="BJ764" s="117">
        <v>0</v>
      </c>
      <c r="BK764" s="117">
        <v>0</v>
      </c>
      <c r="BL764" s="120" t="s">
        <v>4490</v>
      </c>
      <c r="BM764" s="98">
        <v>0</v>
      </c>
      <c r="BN764" s="113">
        <v>0</v>
      </c>
      <c r="BO764" s="241">
        <v>6.75</v>
      </c>
      <c r="BP764" s="133">
        <v>6.75</v>
      </c>
      <c r="BQ764" s="133">
        <v>6.75</v>
      </c>
      <c r="BR764" s="133">
        <v>6.75</v>
      </c>
      <c r="BS764" s="238">
        <v>0</v>
      </c>
      <c r="BT764" s="79">
        <v>0</v>
      </c>
      <c r="BU764" s="79">
        <v>0</v>
      </c>
      <c r="BV764" s="79">
        <v>0</v>
      </c>
      <c r="BW764" s="79">
        <v>0</v>
      </c>
      <c r="BX764" s="79">
        <v>0</v>
      </c>
      <c r="BY764" s="79">
        <v>0</v>
      </c>
      <c r="BZ764" s="79">
        <v>0</v>
      </c>
      <c r="CA764" s="79">
        <v>0</v>
      </c>
      <c r="CB764" s="79">
        <v>0</v>
      </c>
      <c r="CC764" s="79">
        <v>0</v>
      </c>
      <c r="CD764" s="79">
        <v>0</v>
      </c>
      <c r="CE764" s="79">
        <v>0</v>
      </c>
      <c r="CF764" s="79">
        <v>0</v>
      </c>
      <c r="CG764" s="79">
        <v>0</v>
      </c>
      <c r="CH764" s="79">
        <v>0</v>
      </c>
      <c r="CI764" s="81">
        <f t="shared" si="66"/>
        <v>27</v>
      </c>
      <c r="CJ764" s="260">
        <f t="shared" ref="CJ764:CJ827" si="69">SUM(BN764:CB764)</f>
        <v>27</v>
      </c>
      <c r="CK764" s="260">
        <f t="shared" si="67"/>
        <v>27</v>
      </c>
      <c r="CL764" s="260">
        <f t="shared" si="68"/>
        <v>27</v>
      </c>
      <c r="CM764" s="83">
        <v>9</v>
      </c>
      <c r="CN764" s="254" t="s">
        <v>4965</v>
      </c>
      <c r="CO764" s="140" t="s">
        <v>4965</v>
      </c>
      <c r="CP764" s="258" t="s">
        <v>4965</v>
      </c>
      <c r="CQ764" s="86" t="s">
        <v>4965</v>
      </c>
      <c r="CR764" s="85" t="s">
        <v>4965</v>
      </c>
      <c r="CS764" s="85" t="s">
        <v>4965</v>
      </c>
      <c r="CT764" s="85" t="s">
        <v>4965</v>
      </c>
      <c r="CU764" s="86"/>
    </row>
    <row r="765" spans="1:99" ht="12" customHeight="1" x14ac:dyDescent="0.2">
      <c r="A765" s="31" t="s">
        <v>1460</v>
      </c>
      <c r="B765" s="114" t="s">
        <v>715</v>
      </c>
      <c r="C765" s="114" t="s">
        <v>1432</v>
      </c>
      <c r="D765" s="114" t="s">
        <v>1432</v>
      </c>
      <c r="E765" s="117" t="s">
        <v>1432</v>
      </c>
      <c r="F765" s="114" t="s">
        <v>716</v>
      </c>
      <c r="G765" s="114" t="s">
        <v>2196</v>
      </c>
      <c r="H765" s="114" t="s">
        <v>3875</v>
      </c>
      <c r="I765" s="114" t="s">
        <v>2197</v>
      </c>
      <c r="J765" s="114">
        <v>528775</v>
      </c>
      <c r="K765" s="114">
        <v>173062</v>
      </c>
      <c r="L765" s="177" t="s">
        <v>3077</v>
      </c>
      <c r="M765" s="99" t="s">
        <v>1432</v>
      </c>
      <c r="N765" s="99" t="s">
        <v>1432</v>
      </c>
      <c r="O765" s="114">
        <v>0</v>
      </c>
      <c r="P765" s="114">
        <v>2</v>
      </c>
      <c r="Q765" s="115">
        <v>2</v>
      </c>
      <c r="R765" s="114" t="s">
        <v>717</v>
      </c>
      <c r="S765" s="114" t="s">
        <v>1438</v>
      </c>
      <c r="T765" s="99" t="s">
        <v>3093</v>
      </c>
      <c r="U765" s="116">
        <v>41683</v>
      </c>
      <c r="V765" s="114" t="s">
        <v>1439</v>
      </c>
      <c r="W765" s="99" t="s">
        <v>1432</v>
      </c>
      <c r="X765" s="114" t="s">
        <v>1442</v>
      </c>
      <c r="Y765" s="114" t="s">
        <v>4694</v>
      </c>
      <c r="Z765" s="114" t="s">
        <v>1444</v>
      </c>
      <c r="AA765" s="114" t="s">
        <v>2713</v>
      </c>
      <c r="AB765" s="387">
        <v>2.5999999999999999E-2</v>
      </c>
      <c r="AC765" s="111" t="s">
        <v>1432</v>
      </c>
      <c r="AD765" s="112" t="s">
        <v>1432</v>
      </c>
      <c r="AE765" s="157" t="s">
        <v>3063</v>
      </c>
      <c r="AF765" s="117" t="s">
        <v>1445</v>
      </c>
      <c r="AG765" s="118"/>
      <c r="AH765" s="117">
        <v>0</v>
      </c>
      <c r="AI765" s="117">
        <v>0</v>
      </c>
      <c r="AJ765" s="117">
        <v>0</v>
      </c>
      <c r="AK765" s="117">
        <v>0</v>
      </c>
      <c r="AL765" s="117">
        <v>2</v>
      </c>
      <c r="AM765" s="117">
        <v>0</v>
      </c>
      <c r="AN765" s="117">
        <v>0</v>
      </c>
      <c r="AO765" s="117">
        <v>0</v>
      </c>
      <c r="AP765" s="117">
        <v>0</v>
      </c>
      <c r="AQ765" s="117">
        <v>0</v>
      </c>
      <c r="AR765" s="117">
        <v>0</v>
      </c>
      <c r="AS765" s="117">
        <v>2</v>
      </c>
      <c r="AT765" s="117">
        <v>0</v>
      </c>
      <c r="AU765" s="117">
        <v>0</v>
      </c>
      <c r="AV765" s="117">
        <v>0</v>
      </c>
      <c r="AW765" s="117">
        <v>0</v>
      </c>
      <c r="AX765" s="117">
        <v>0</v>
      </c>
      <c r="AY765" s="117">
        <v>0</v>
      </c>
      <c r="AZ765" s="117">
        <v>0</v>
      </c>
      <c r="BA765" s="117">
        <v>0</v>
      </c>
      <c r="BB765" s="117">
        <v>0</v>
      </c>
      <c r="BC765" s="117">
        <v>0</v>
      </c>
      <c r="BD765" s="117">
        <v>0</v>
      </c>
      <c r="BE765" s="117">
        <v>0</v>
      </c>
      <c r="BF765" s="117">
        <v>0</v>
      </c>
      <c r="BG765" s="117">
        <v>0</v>
      </c>
      <c r="BH765" s="117">
        <v>0</v>
      </c>
      <c r="BI765" s="117">
        <v>0</v>
      </c>
      <c r="BJ765" s="117">
        <v>0</v>
      </c>
      <c r="BK765" s="117">
        <v>0</v>
      </c>
      <c r="BL765" s="120" t="s">
        <v>4490</v>
      </c>
      <c r="BM765" s="98">
        <v>0</v>
      </c>
      <c r="BN765" s="79">
        <v>0</v>
      </c>
      <c r="BO765" s="241">
        <v>0.5</v>
      </c>
      <c r="BP765" s="133">
        <v>0.5</v>
      </c>
      <c r="BQ765" s="133">
        <v>0.5</v>
      </c>
      <c r="BR765" s="133">
        <v>0.5</v>
      </c>
      <c r="BS765" s="238">
        <v>0</v>
      </c>
      <c r="BT765" s="79">
        <v>0</v>
      </c>
      <c r="BU765" s="79">
        <v>0</v>
      </c>
      <c r="BV765" s="79">
        <v>0</v>
      </c>
      <c r="BW765" s="79">
        <v>0</v>
      </c>
      <c r="BX765" s="79">
        <v>0</v>
      </c>
      <c r="BY765" s="79">
        <v>0</v>
      </c>
      <c r="BZ765" s="79">
        <v>0</v>
      </c>
      <c r="CA765" s="79">
        <v>0</v>
      </c>
      <c r="CB765" s="79">
        <v>0</v>
      </c>
      <c r="CC765" s="79">
        <v>0</v>
      </c>
      <c r="CD765" s="79">
        <v>0</v>
      </c>
      <c r="CE765" s="79">
        <v>0</v>
      </c>
      <c r="CF765" s="79">
        <v>0</v>
      </c>
      <c r="CG765" s="79">
        <v>0</v>
      </c>
      <c r="CH765" s="79">
        <v>0</v>
      </c>
      <c r="CI765" s="81">
        <f t="shared" si="66"/>
        <v>2</v>
      </c>
      <c r="CJ765" s="260">
        <f t="shared" si="69"/>
        <v>2</v>
      </c>
      <c r="CK765" s="260">
        <f t="shared" si="67"/>
        <v>2</v>
      </c>
      <c r="CL765" s="260">
        <f t="shared" si="68"/>
        <v>2</v>
      </c>
      <c r="CM765" s="83">
        <v>4</v>
      </c>
      <c r="CN765" s="254" t="s">
        <v>4965</v>
      </c>
      <c r="CO765" s="140" t="s">
        <v>4965</v>
      </c>
      <c r="CP765" s="258" t="s">
        <v>4965</v>
      </c>
      <c r="CQ765" s="86" t="s">
        <v>4965</v>
      </c>
      <c r="CR765" s="85" t="s">
        <v>4965</v>
      </c>
      <c r="CS765" s="85" t="s">
        <v>4965</v>
      </c>
      <c r="CT765" s="85" t="s">
        <v>4965</v>
      </c>
      <c r="CU765" s="86"/>
    </row>
    <row r="766" spans="1:99" ht="12" customHeight="1" x14ac:dyDescent="0.2">
      <c r="A766" s="31" t="s">
        <v>1460</v>
      </c>
      <c r="B766" s="114" t="s">
        <v>719</v>
      </c>
      <c r="C766" s="114" t="s">
        <v>1432</v>
      </c>
      <c r="D766" s="114" t="s">
        <v>1432</v>
      </c>
      <c r="E766" s="117" t="s">
        <v>720</v>
      </c>
      <c r="F766" s="114" t="s">
        <v>760</v>
      </c>
      <c r="G766" s="114" t="s">
        <v>1373</v>
      </c>
      <c r="H766" s="114" t="s">
        <v>2717</v>
      </c>
      <c r="I766" s="114" t="s">
        <v>1961</v>
      </c>
      <c r="J766" s="114">
        <v>526630</v>
      </c>
      <c r="K766" s="114">
        <v>176073</v>
      </c>
      <c r="L766" s="177" t="s">
        <v>4766</v>
      </c>
      <c r="M766" s="99" t="s">
        <v>1432</v>
      </c>
      <c r="N766" s="99" t="s">
        <v>1432</v>
      </c>
      <c r="O766" s="114">
        <v>0</v>
      </c>
      <c r="P766" s="114">
        <v>14</v>
      </c>
      <c r="Q766" s="115">
        <v>14</v>
      </c>
      <c r="R766" s="114" t="s">
        <v>721</v>
      </c>
      <c r="S766" s="114" t="s">
        <v>1154</v>
      </c>
      <c r="T766" s="99" t="s">
        <v>181</v>
      </c>
      <c r="U766" s="116">
        <v>41940</v>
      </c>
      <c r="V766" s="114" t="s">
        <v>1439</v>
      </c>
      <c r="W766" s="99" t="s">
        <v>1432</v>
      </c>
      <c r="X766" s="114" t="s">
        <v>1442</v>
      </c>
      <c r="Y766" s="114" t="s">
        <v>1443</v>
      </c>
      <c r="Z766" s="114" t="s">
        <v>1443</v>
      </c>
      <c r="AA766" s="114" t="s">
        <v>1444</v>
      </c>
      <c r="AB766" s="387">
        <v>2.7E-2</v>
      </c>
      <c r="AC766" s="111" t="s">
        <v>1432</v>
      </c>
      <c r="AD766" s="112"/>
      <c r="AE766" s="157" t="s">
        <v>3063</v>
      </c>
      <c r="AF766" s="117" t="s">
        <v>1445</v>
      </c>
      <c r="AG766" s="117">
        <v>0</v>
      </c>
      <c r="AH766" s="117">
        <v>2</v>
      </c>
      <c r="AI766" s="117">
        <v>14</v>
      </c>
      <c r="AJ766" s="117">
        <v>0</v>
      </c>
      <c r="AK766" s="117">
        <v>0</v>
      </c>
      <c r="AL766" s="117">
        <v>0</v>
      </c>
      <c r="AM766" s="117">
        <v>13</v>
      </c>
      <c r="AN766" s="117">
        <v>1</v>
      </c>
      <c r="AO766" s="117">
        <v>0</v>
      </c>
      <c r="AP766" s="117">
        <v>0</v>
      </c>
      <c r="AQ766" s="117">
        <v>0</v>
      </c>
      <c r="AR766" s="117">
        <v>0</v>
      </c>
      <c r="AS766" s="117">
        <v>0</v>
      </c>
      <c r="AT766" s="117">
        <v>13</v>
      </c>
      <c r="AU766" s="117">
        <v>1</v>
      </c>
      <c r="AV766" s="117">
        <v>0</v>
      </c>
      <c r="AW766" s="117">
        <v>0</v>
      </c>
      <c r="AX766" s="117">
        <v>0</v>
      </c>
      <c r="AY766" s="117">
        <v>0</v>
      </c>
      <c r="AZ766" s="117">
        <v>0</v>
      </c>
      <c r="BA766" s="117">
        <v>0</v>
      </c>
      <c r="BB766" s="117">
        <v>0</v>
      </c>
      <c r="BC766" s="117">
        <v>0</v>
      </c>
      <c r="BD766" s="117">
        <v>0</v>
      </c>
      <c r="BE766" s="117">
        <v>0</v>
      </c>
      <c r="BF766" s="117">
        <v>0</v>
      </c>
      <c r="BG766" s="117">
        <v>0</v>
      </c>
      <c r="BH766" s="117">
        <v>0</v>
      </c>
      <c r="BI766" s="117">
        <v>0</v>
      </c>
      <c r="BJ766" s="117">
        <v>0</v>
      </c>
      <c r="BK766" s="117">
        <v>0</v>
      </c>
      <c r="BL766" s="120" t="s">
        <v>4490</v>
      </c>
      <c r="BM766" s="98">
        <v>0</v>
      </c>
      <c r="BN766" s="79">
        <v>0</v>
      </c>
      <c r="BO766" s="237">
        <v>0</v>
      </c>
      <c r="BP766" s="79">
        <v>0</v>
      </c>
      <c r="BQ766" s="133">
        <f>Q766/3</f>
        <v>4.666666666666667</v>
      </c>
      <c r="BR766" s="133">
        <v>4.666666666666667</v>
      </c>
      <c r="BS766" s="243">
        <v>4.666666666666667</v>
      </c>
      <c r="BT766" s="79">
        <v>0</v>
      </c>
      <c r="BU766" s="79">
        <v>0</v>
      </c>
      <c r="BV766" s="79">
        <v>0</v>
      </c>
      <c r="BW766" s="79">
        <v>0</v>
      </c>
      <c r="BX766" s="79">
        <v>0</v>
      </c>
      <c r="BY766" s="79">
        <v>0</v>
      </c>
      <c r="BZ766" s="79">
        <v>0</v>
      </c>
      <c r="CA766" s="79">
        <v>0</v>
      </c>
      <c r="CB766" s="79">
        <v>0</v>
      </c>
      <c r="CC766" s="79">
        <v>0</v>
      </c>
      <c r="CD766" s="79">
        <v>0</v>
      </c>
      <c r="CE766" s="79">
        <v>0</v>
      </c>
      <c r="CF766" s="79">
        <v>0</v>
      </c>
      <c r="CG766" s="79">
        <v>0</v>
      </c>
      <c r="CH766" s="79">
        <v>0</v>
      </c>
      <c r="CI766" s="81">
        <f t="shared" si="66"/>
        <v>14</v>
      </c>
      <c r="CJ766" s="260">
        <f t="shared" si="69"/>
        <v>14</v>
      </c>
      <c r="CK766" s="260">
        <f t="shared" si="67"/>
        <v>14</v>
      </c>
      <c r="CL766" s="260">
        <f t="shared" si="68"/>
        <v>14</v>
      </c>
      <c r="CM766" s="83">
        <v>5</v>
      </c>
      <c r="CN766" s="254" t="s">
        <v>4965</v>
      </c>
      <c r="CO766" s="140" t="s">
        <v>4965</v>
      </c>
      <c r="CP766" s="258" t="s">
        <v>4965</v>
      </c>
      <c r="CQ766" s="86" t="s">
        <v>4965</v>
      </c>
      <c r="CR766" s="85" t="s">
        <v>4965</v>
      </c>
      <c r="CS766" s="85" t="s">
        <v>4965</v>
      </c>
      <c r="CT766" s="85" t="s">
        <v>4965</v>
      </c>
      <c r="CU766" s="86"/>
    </row>
    <row r="767" spans="1:99" ht="12" customHeight="1" x14ac:dyDescent="0.2">
      <c r="A767" s="31" t="s">
        <v>1460</v>
      </c>
      <c r="B767" s="114" t="s">
        <v>723</v>
      </c>
      <c r="C767" s="114" t="s">
        <v>1432</v>
      </c>
      <c r="D767" s="114" t="s">
        <v>1432</v>
      </c>
      <c r="E767" s="117" t="s">
        <v>2600</v>
      </c>
      <c r="F767" s="114" t="s">
        <v>1432</v>
      </c>
      <c r="G767" s="114" t="s">
        <v>1263</v>
      </c>
      <c r="H767" s="114" t="s">
        <v>2717</v>
      </c>
      <c r="I767" s="114" t="s">
        <v>1264</v>
      </c>
      <c r="J767" s="114">
        <v>526455</v>
      </c>
      <c r="K767" s="114">
        <v>175748</v>
      </c>
      <c r="L767" s="177" t="s">
        <v>4766</v>
      </c>
      <c r="M767" s="99" t="s">
        <v>1432</v>
      </c>
      <c r="N767" s="99" t="s">
        <v>1432</v>
      </c>
      <c r="O767" s="114">
        <v>0</v>
      </c>
      <c r="P767" s="114">
        <v>4</v>
      </c>
      <c r="Q767" s="115">
        <v>4</v>
      </c>
      <c r="R767" s="114" t="s">
        <v>81</v>
      </c>
      <c r="S767" s="114" t="s">
        <v>3187</v>
      </c>
      <c r="T767" s="99" t="s">
        <v>3729</v>
      </c>
      <c r="U767" s="116">
        <v>41654</v>
      </c>
      <c r="V767" s="114" t="s">
        <v>1439</v>
      </c>
      <c r="W767" s="99" t="s">
        <v>1432</v>
      </c>
      <c r="X767" s="114" t="s">
        <v>1442</v>
      </c>
      <c r="Y767" s="114" t="s">
        <v>3893</v>
      </c>
      <c r="Z767" s="114" t="s">
        <v>1444</v>
      </c>
      <c r="AA767" s="114" t="s">
        <v>4720</v>
      </c>
      <c r="AB767" s="387">
        <v>3.0000000000000001E-3</v>
      </c>
      <c r="AC767" s="111" t="s">
        <v>1432</v>
      </c>
      <c r="AD767" s="112" t="s">
        <v>1432</v>
      </c>
      <c r="AE767" s="157" t="s">
        <v>3063</v>
      </c>
      <c r="AF767" s="117" t="s">
        <v>1445</v>
      </c>
      <c r="AG767" s="118"/>
      <c r="AH767" s="117">
        <v>0</v>
      </c>
      <c r="AI767" s="117">
        <v>0</v>
      </c>
      <c r="AJ767" s="117">
        <v>0</v>
      </c>
      <c r="AK767" s="117">
        <v>4</v>
      </c>
      <c r="AL767" s="117">
        <v>0</v>
      </c>
      <c r="AM767" s="117">
        <v>0</v>
      </c>
      <c r="AN767" s="117">
        <v>0</v>
      </c>
      <c r="AO767" s="117">
        <v>0</v>
      </c>
      <c r="AP767" s="117">
        <v>0</v>
      </c>
      <c r="AQ767" s="117">
        <v>0</v>
      </c>
      <c r="AR767" s="117">
        <v>4</v>
      </c>
      <c r="AS767" s="117">
        <v>0</v>
      </c>
      <c r="AT767" s="117">
        <v>0</v>
      </c>
      <c r="AU767" s="117">
        <v>0</v>
      </c>
      <c r="AV767" s="117">
        <v>0</v>
      </c>
      <c r="AW767" s="117">
        <v>0</v>
      </c>
      <c r="AX767" s="117">
        <v>0</v>
      </c>
      <c r="AY767" s="117">
        <v>0</v>
      </c>
      <c r="AZ767" s="117">
        <v>0</v>
      </c>
      <c r="BA767" s="117">
        <v>0</v>
      </c>
      <c r="BB767" s="117">
        <v>0</v>
      </c>
      <c r="BC767" s="117">
        <v>0</v>
      </c>
      <c r="BD767" s="117">
        <v>0</v>
      </c>
      <c r="BE767" s="117">
        <v>0</v>
      </c>
      <c r="BF767" s="117">
        <v>0</v>
      </c>
      <c r="BG767" s="117">
        <v>0</v>
      </c>
      <c r="BH767" s="117">
        <v>0</v>
      </c>
      <c r="BI767" s="117">
        <v>0</v>
      </c>
      <c r="BJ767" s="117">
        <v>0</v>
      </c>
      <c r="BK767" s="117">
        <v>0</v>
      </c>
      <c r="BL767" s="120" t="s">
        <v>4490</v>
      </c>
      <c r="BM767" s="98">
        <v>0</v>
      </c>
      <c r="BN767" s="79">
        <v>0</v>
      </c>
      <c r="BO767" s="241">
        <v>1</v>
      </c>
      <c r="BP767" s="133">
        <v>1</v>
      </c>
      <c r="BQ767" s="133">
        <v>1</v>
      </c>
      <c r="BR767" s="133">
        <v>1</v>
      </c>
      <c r="BS767" s="238">
        <v>0</v>
      </c>
      <c r="BT767" s="79">
        <v>0</v>
      </c>
      <c r="BU767" s="79">
        <v>0</v>
      </c>
      <c r="BV767" s="79">
        <v>0</v>
      </c>
      <c r="BW767" s="79">
        <v>0</v>
      </c>
      <c r="BX767" s="79">
        <v>0</v>
      </c>
      <c r="BY767" s="79">
        <v>0</v>
      </c>
      <c r="BZ767" s="79">
        <v>0</v>
      </c>
      <c r="CA767" s="79">
        <v>0</v>
      </c>
      <c r="CB767" s="79">
        <v>0</v>
      </c>
      <c r="CC767" s="79">
        <v>0</v>
      </c>
      <c r="CD767" s="79">
        <v>0</v>
      </c>
      <c r="CE767" s="79">
        <v>0</v>
      </c>
      <c r="CF767" s="79">
        <v>0</v>
      </c>
      <c r="CG767" s="79">
        <v>0</v>
      </c>
      <c r="CH767" s="79">
        <v>0</v>
      </c>
      <c r="CI767" s="81">
        <f t="shared" si="66"/>
        <v>4</v>
      </c>
      <c r="CJ767" s="260">
        <f t="shared" si="69"/>
        <v>4</v>
      </c>
      <c r="CK767" s="260">
        <f t="shared" si="67"/>
        <v>4</v>
      </c>
      <c r="CL767" s="260">
        <f t="shared" si="68"/>
        <v>4</v>
      </c>
      <c r="CM767" s="83">
        <v>9</v>
      </c>
      <c r="CN767" s="254" t="s">
        <v>4965</v>
      </c>
      <c r="CO767" s="140" t="s">
        <v>4965</v>
      </c>
      <c r="CP767" s="258" t="s">
        <v>4965</v>
      </c>
      <c r="CQ767" s="86" t="s">
        <v>4965</v>
      </c>
      <c r="CR767" s="85" t="s">
        <v>4965</v>
      </c>
      <c r="CS767" s="85" t="s">
        <v>4965</v>
      </c>
      <c r="CT767" s="85" t="s">
        <v>4965</v>
      </c>
      <c r="CU767" s="86"/>
    </row>
    <row r="768" spans="1:99" ht="12" customHeight="1" x14ac:dyDescent="0.2">
      <c r="A768" s="31" t="s">
        <v>1460</v>
      </c>
      <c r="B768" s="114" t="s">
        <v>82</v>
      </c>
      <c r="C768" s="114" t="s">
        <v>1432</v>
      </c>
      <c r="D768" s="114" t="s">
        <v>1432</v>
      </c>
      <c r="E768" s="117" t="s">
        <v>4316</v>
      </c>
      <c r="F768" s="114" t="s">
        <v>4317</v>
      </c>
      <c r="G768" s="114" t="s">
        <v>3321</v>
      </c>
      <c r="H768" s="114" t="s">
        <v>3944</v>
      </c>
      <c r="I768" s="114" t="s">
        <v>4318</v>
      </c>
      <c r="J768" s="114">
        <v>524707</v>
      </c>
      <c r="K768" s="114">
        <v>173200</v>
      </c>
      <c r="L768" s="177" t="s">
        <v>1398</v>
      </c>
      <c r="M768" s="99" t="s">
        <v>1432</v>
      </c>
      <c r="N768" s="99" t="s">
        <v>1432</v>
      </c>
      <c r="O768" s="114">
        <v>1</v>
      </c>
      <c r="P768" s="114">
        <v>8</v>
      </c>
      <c r="Q768" s="115">
        <v>7</v>
      </c>
      <c r="R768" s="114" t="s">
        <v>83</v>
      </c>
      <c r="S768" s="114" t="s">
        <v>1438</v>
      </c>
      <c r="T768" s="99" t="s">
        <v>3729</v>
      </c>
      <c r="U768" s="116">
        <v>41991</v>
      </c>
      <c r="V768" s="114" t="s">
        <v>1439</v>
      </c>
      <c r="W768" s="99" t="s">
        <v>1432</v>
      </c>
      <c r="X768" s="114" t="s">
        <v>1442</v>
      </c>
      <c r="Y768" s="114" t="s">
        <v>4694</v>
      </c>
      <c r="Z768" s="114" t="s">
        <v>1444</v>
      </c>
      <c r="AA768" s="114" t="s">
        <v>2713</v>
      </c>
      <c r="AB768" s="387">
        <v>5.2999999999999999E-2</v>
      </c>
      <c r="AC768" s="111" t="s">
        <v>1432</v>
      </c>
      <c r="AD768" s="112"/>
      <c r="AE768" s="157" t="s">
        <v>3063</v>
      </c>
      <c r="AF768" s="117" t="s">
        <v>1445</v>
      </c>
      <c r="AG768" s="118"/>
      <c r="AH768" s="117">
        <v>0</v>
      </c>
      <c r="AI768" s="117">
        <v>8</v>
      </c>
      <c r="AJ768" s="117">
        <v>1</v>
      </c>
      <c r="AK768" s="117">
        <v>1</v>
      </c>
      <c r="AL768" s="117">
        <v>5</v>
      </c>
      <c r="AM768" s="117">
        <v>1</v>
      </c>
      <c r="AN768" s="117">
        <v>-1</v>
      </c>
      <c r="AO768" s="117">
        <v>0</v>
      </c>
      <c r="AP768" s="117">
        <v>0</v>
      </c>
      <c r="AQ768" s="117">
        <v>1</v>
      </c>
      <c r="AR768" s="117">
        <v>1</v>
      </c>
      <c r="AS768" s="117">
        <v>5</v>
      </c>
      <c r="AT768" s="117">
        <v>1</v>
      </c>
      <c r="AU768" s="117">
        <v>-1</v>
      </c>
      <c r="AV768" s="117">
        <v>0</v>
      </c>
      <c r="AW768" s="117">
        <v>0</v>
      </c>
      <c r="AX768" s="117">
        <v>0</v>
      </c>
      <c r="AY768" s="117">
        <v>0</v>
      </c>
      <c r="AZ768" s="117">
        <v>0</v>
      </c>
      <c r="BA768" s="117">
        <v>0</v>
      </c>
      <c r="BB768" s="117">
        <v>0</v>
      </c>
      <c r="BC768" s="117">
        <v>0</v>
      </c>
      <c r="BD768" s="117">
        <v>0</v>
      </c>
      <c r="BE768" s="117">
        <v>0</v>
      </c>
      <c r="BF768" s="117">
        <v>0</v>
      </c>
      <c r="BG768" s="117">
        <v>0</v>
      </c>
      <c r="BH768" s="117">
        <v>0</v>
      </c>
      <c r="BI768" s="117">
        <v>0</v>
      </c>
      <c r="BJ768" s="117">
        <v>0</v>
      </c>
      <c r="BK768" s="117">
        <v>0</v>
      </c>
      <c r="BL768" s="120" t="s">
        <v>4490</v>
      </c>
      <c r="BM768" s="98">
        <v>0</v>
      </c>
      <c r="BN768" s="79">
        <v>0</v>
      </c>
      <c r="BO768" s="237">
        <v>0</v>
      </c>
      <c r="BP768" s="79">
        <v>0</v>
      </c>
      <c r="BQ768" s="133">
        <f>Q768/3</f>
        <v>2.3333333333333335</v>
      </c>
      <c r="BR768" s="133">
        <v>2.3333333333333335</v>
      </c>
      <c r="BS768" s="243">
        <v>2.3333333333333335</v>
      </c>
      <c r="BT768" s="79">
        <v>0</v>
      </c>
      <c r="BU768" s="79">
        <v>0</v>
      </c>
      <c r="BV768" s="79">
        <v>0</v>
      </c>
      <c r="BW768" s="79">
        <v>0</v>
      </c>
      <c r="BX768" s="79">
        <v>0</v>
      </c>
      <c r="BY768" s="79">
        <v>0</v>
      </c>
      <c r="BZ768" s="79">
        <v>0</v>
      </c>
      <c r="CA768" s="79">
        <v>0</v>
      </c>
      <c r="CB768" s="79">
        <v>0</v>
      </c>
      <c r="CC768" s="79">
        <v>0</v>
      </c>
      <c r="CD768" s="79">
        <v>0</v>
      </c>
      <c r="CE768" s="79">
        <v>0</v>
      </c>
      <c r="CF768" s="79">
        <v>0</v>
      </c>
      <c r="CG768" s="79">
        <v>0</v>
      </c>
      <c r="CH768" s="79">
        <v>0</v>
      </c>
      <c r="CI768" s="81">
        <f t="shared" si="66"/>
        <v>7</v>
      </c>
      <c r="CJ768" s="260">
        <f t="shared" si="69"/>
        <v>7</v>
      </c>
      <c r="CK768" s="260">
        <f t="shared" si="67"/>
        <v>7</v>
      </c>
      <c r="CL768" s="260">
        <f t="shared" si="68"/>
        <v>7</v>
      </c>
      <c r="CM768" s="83">
        <v>5</v>
      </c>
      <c r="CN768" s="254" t="s">
        <v>4965</v>
      </c>
      <c r="CO768" s="140" t="s">
        <v>4965</v>
      </c>
      <c r="CP768" s="258" t="s">
        <v>4965</v>
      </c>
      <c r="CQ768" s="86" t="s">
        <v>4965</v>
      </c>
      <c r="CR768" s="85" t="s">
        <v>4965</v>
      </c>
      <c r="CS768" s="85" t="s">
        <v>4965</v>
      </c>
      <c r="CT768" s="85" t="s">
        <v>4965</v>
      </c>
      <c r="CU768" s="86"/>
    </row>
    <row r="769" spans="1:99" ht="12" customHeight="1" x14ac:dyDescent="0.2">
      <c r="A769" s="31" t="s">
        <v>1460</v>
      </c>
      <c r="B769" s="114" t="s">
        <v>84</v>
      </c>
      <c r="C769" s="114" t="s">
        <v>1432</v>
      </c>
      <c r="D769" s="114" t="s">
        <v>1432</v>
      </c>
      <c r="E769" s="117" t="s">
        <v>85</v>
      </c>
      <c r="F769" s="114" t="s">
        <v>86</v>
      </c>
      <c r="G769" s="114" t="s">
        <v>87</v>
      </c>
      <c r="H769" s="114" t="s">
        <v>3875</v>
      </c>
      <c r="I769" s="114" t="s">
        <v>88</v>
      </c>
      <c r="J769" s="114">
        <v>528548</v>
      </c>
      <c r="K769" s="114">
        <v>173199</v>
      </c>
      <c r="L769" s="177" t="s">
        <v>3076</v>
      </c>
      <c r="M769" s="99" t="s">
        <v>1432</v>
      </c>
      <c r="N769" s="99" t="s">
        <v>1432</v>
      </c>
      <c r="O769" s="114">
        <v>0</v>
      </c>
      <c r="P769" s="114">
        <v>1</v>
      </c>
      <c r="Q769" s="115">
        <v>1</v>
      </c>
      <c r="R769" s="114" t="s">
        <v>89</v>
      </c>
      <c r="S769" s="114" t="s">
        <v>1389</v>
      </c>
      <c r="T769" s="99" t="s">
        <v>1390</v>
      </c>
      <c r="U769" s="116">
        <v>41669</v>
      </c>
      <c r="V769" s="114" t="s">
        <v>1439</v>
      </c>
      <c r="W769" s="99" t="s">
        <v>1432</v>
      </c>
      <c r="X769" s="114" t="s">
        <v>1442</v>
      </c>
      <c r="Y769" s="114" t="s">
        <v>3893</v>
      </c>
      <c r="Z769" s="114" t="s">
        <v>1444</v>
      </c>
      <c r="AA769" s="114" t="s">
        <v>4720</v>
      </c>
      <c r="AB769" s="387">
        <v>4.0000000000000001E-3</v>
      </c>
      <c r="AC769" s="111" t="s">
        <v>1432</v>
      </c>
      <c r="AD769" s="112" t="s">
        <v>1432</v>
      </c>
      <c r="AE769" s="157" t="s">
        <v>3063</v>
      </c>
      <c r="AF769" s="117" t="s">
        <v>1445</v>
      </c>
      <c r="AG769" s="117">
        <v>0</v>
      </c>
      <c r="AH769" s="117">
        <v>0</v>
      </c>
      <c r="AI769" s="117">
        <v>0</v>
      </c>
      <c r="AJ769" s="117">
        <v>0</v>
      </c>
      <c r="AK769" s="117">
        <v>1</v>
      </c>
      <c r="AL769" s="117">
        <v>0</v>
      </c>
      <c r="AM769" s="117">
        <v>0</v>
      </c>
      <c r="AN769" s="117">
        <v>0</v>
      </c>
      <c r="AO769" s="117">
        <v>0</v>
      </c>
      <c r="AP769" s="117">
        <v>0</v>
      </c>
      <c r="AQ769" s="117">
        <v>0</v>
      </c>
      <c r="AR769" s="117">
        <v>1</v>
      </c>
      <c r="AS769" s="117">
        <v>0</v>
      </c>
      <c r="AT769" s="117">
        <v>0</v>
      </c>
      <c r="AU769" s="117">
        <v>0</v>
      </c>
      <c r="AV769" s="117">
        <v>0</v>
      </c>
      <c r="AW769" s="117">
        <v>0</v>
      </c>
      <c r="AX769" s="117">
        <v>0</v>
      </c>
      <c r="AY769" s="117">
        <v>0</v>
      </c>
      <c r="AZ769" s="117">
        <v>0</v>
      </c>
      <c r="BA769" s="117">
        <v>0</v>
      </c>
      <c r="BB769" s="117">
        <v>0</v>
      </c>
      <c r="BC769" s="117">
        <v>0</v>
      </c>
      <c r="BD769" s="117">
        <v>0</v>
      </c>
      <c r="BE769" s="117">
        <v>0</v>
      </c>
      <c r="BF769" s="117">
        <v>0</v>
      </c>
      <c r="BG769" s="117">
        <v>0</v>
      </c>
      <c r="BH769" s="117">
        <v>0</v>
      </c>
      <c r="BI769" s="117">
        <v>0</v>
      </c>
      <c r="BJ769" s="117">
        <v>0</v>
      </c>
      <c r="BK769" s="117">
        <v>0</v>
      </c>
      <c r="BL769" s="120" t="s">
        <v>4490</v>
      </c>
      <c r="BM769" s="98">
        <v>0</v>
      </c>
      <c r="BN769" s="79">
        <v>0</v>
      </c>
      <c r="BO769" s="241">
        <f>Q769/4</f>
        <v>0.25</v>
      </c>
      <c r="BP769" s="133">
        <v>0.25</v>
      </c>
      <c r="BQ769" s="133">
        <v>0.25</v>
      </c>
      <c r="BR769" s="133">
        <v>0.25</v>
      </c>
      <c r="BS769" s="238">
        <v>0</v>
      </c>
      <c r="BT769" s="79">
        <v>0</v>
      </c>
      <c r="BU769" s="79">
        <v>0</v>
      </c>
      <c r="BV769" s="79">
        <v>0</v>
      </c>
      <c r="BW769" s="79">
        <v>0</v>
      </c>
      <c r="BX769" s="79">
        <v>0</v>
      </c>
      <c r="BY769" s="79">
        <v>0</v>
      </c>
      <c r="BZ769" s="79">
        <v>0</v>
      </c>
      <c r="CA769" s="79">
        <v>0</v>
      </c>
      <c r="CB769" s="79">
        <v>0</v>
      </c>
      <c r="CC769" s="79">
        <v>0</v>
      </c>
      <c r="CD769" s="79">
        <v>0</v>
      </c>
      <c r="CE769" s="79">
        <v>0</v>
      </c>
      <c r="CF769" s="79">
        <v>0</v>
      </c>
      <c r="CG769" s="79">
        <v>0</v>
      </c>
      <c r="CH769" s="79">
        <v>0</v>
      </c>
      <c r="CI769" s="81">
        <f t="shared" si="66"/>
        <v>1</v>
      </c>
      <c r="CJ769" s="260">
        <f t="shared" si="69"/>
        <v>1</v>
      </c>
      <c r="CK769" s="260">
        <f t="shared" si="67"/>
        <v>1</v>
      </c>
      <c r="CL769" s="260">
        <f t="shared" si="68"/>
        <v>1</v>
      </c>
      <c r="CM769" s="83">
        <v>9</v>
      </c>
      <c r="CN769" s="254" t="s">
        <v>4965</v>
      </c>
      <c r="CO769" s="180" t="s">
        <v>4767</v>
      </c>
      <c r="CP769" s="258" t="s">
        <v>4965</v>
      </c>
      <c r="CQ769" s="86" t="s">
        <v>4965</v>
      </c>
      <c r="CR769" s="85" t="s">
        <v>4965</v>
      </c>
      <c r="CS769" s="85" t="s">
        <v>4965</v>
      </c>
      <c r="CT769" s="85" t="s">
        <v>4965</v>
      </c>
      <c r="CU769" s="86"/>
    </row>
    <row r="770" spans="1:99" s="363" customFormat="1" ht="12" customHeight="1" x14ac:dyDescent="0.2">
      <c r="A770" s="31" t="s">
        <v>1460</v>
      </c>
      <c r="B770" s="114" t="s">
        <v>90</v>
      </c>
      <c r="C770" s="114" t="s">
        <v>1432</v>
      </c>
      <c r="D770" s="114" t="s">
        <v>1432</v>
      </c>
      <c r="E770" s="117" t="s">
        <v>91</v>
      </c>
      <c r="F770" s="114" t="s">
        <v>1432</v>
      </c>
      <c r="G770" s="114" t="s">
        <v>1671</v>
      </c>
      <c r="H770" s="114" t="s">
        <v>2717</v>
      </c>
      <c r="I770" s="114" t="s">
        <v>1672</v>
      </c>
      <c r="J770" s="114">
        <v>526398</v>
      </c>
      <c r="K770" s="114">
        <v>175698</v>
      </c>
      <c r="L770" s="177" t="s">
        <v>4766</v>
      </c>
      <c r="M770" s="99" t="s">
        <v>1432</v>
      </c>
      <c r="N770" s="99" t="s">
        <v>1432</v>
      </c>
      <c r="O770" s="114">
        <v>0</v>
      </c>
      <c r="P770" s="114">
        <v>4</v>
      </c>
      <c r="Q770" s="115">
        <v>4</v>
      </c>
      <c r="R770" s="114" t="s">
        <v>81</v>
      </c>
      <c r="S770" s="114" t="s">
        <v>3187</v>
      </c>
      <c r="T770" s="99" t="s">
        <v>181</v>
      </c>
      <c r="U770" s="116">
        <v>41669</v>
      </c>
      <c r="V770" s="114" t="s">
        <v>1439</v>
      </c>
      <c r="W770" s="99" t="s">
        <v>1432</v>
      </c>
      <c r="X770" s="114" t="s">
        <v>1442</v>
      </c>
      <c r="Y770" s="114" t="s">
        <v>3893</v>
      </c>
      <c r="Z770" s="114" t="s">
        <v>1444</v>
      </c>
      <c r="AA770" s="114" t="s">
        <v>4720</v>
      </c>
      <c r="AB770" s="387">
        <v>8.0000000000000002E-3</v>
      </c>
      <c r="AC770" s="111" t="s">
        <v>1432</v>
      </c>
      <c r="AD770" s="112" t="s">
        <v>1432</v>
      </c>
      <c r="AE770" s="157" t="s">
        <v>3063</v>
      </c>
      <c r="AF770" s="117" t="s">
        <v>1445</v>
      </c>
      <c r="AG770" s="117">
        <v>0</v>
      </c>
      <c r="AH770" s="117">
        <v>0</v>
      </c>
      <c r="AI770" s="117">
        <v>0</v>
      </c>
      <c r="AJ770" s="117">
        <v>0</v>
      </c>
      <c r="AK770" s="117">
        <v>1</v>
      </c>
      <c r="AL770" s="117">
        <v>3</v>
      </c>
      <c r="AM770" s="117">
        <v>0</v>
      </c>
      <c r="AN770" s="117">
        <v>0</v>
      </c>
      <c r="AO770" s="117">
        <v>0</v>
      </c>
      <c r="AP770" s="117">
        <v>0</v>
      </c>
      <c r="AQ770" s="117">
        <v>0</v>
      </c>
      <c r="AR770" s="117">
        <v>1</v>
      </c>
      <c r="AS770" s="117">
        <v>3</v>
      </c>
      <c r="AT770" s="117">
        <v>0</v>
      </c>
      <c r="AU770" s="117">
        <v>0</v>
      </c>
      <c r="AV770" s="117">
        <v>0</v>
      </c>
      <c r="AW770" s="117">
        <v>0</v>
      </c>
      <c r="AX770" s="117">
        <v>0</v>
      </c>
      <c r="AY770" s="117">
        <v>0</v>
      </c>
      <c r="AZ770" s="117">
        <v>0</v>
      </c>
      <c r="BA770" s="117">
        <v>0</v>
      </c>
      <c r="BB770" s="117">
        <v>0</v>
      </c>
      <c r="BC770" s="117">
        <v>0</v>
      </c>
      <c r="BD770" s="117">
        <v>0</v>
      </c>
      <c r="BE770" s="117">
        <v>0</v>
      </c>
      <c r="BF770" s="117">
        <v>0</v>
      </c>
      <c r="BG770" s="117">
        <v>0</v>
      </c>
      <c r="BH770" s="117">
        <v>0</v>
      </c>
      <c r="BI770" s="117">
        <v>0</v>
      </c>
      <c r="BJ770" s="117">
        <v>0</v>
      </c>
      <c r="BK770" s="117">
        <v>0</v>
      </c>
      <c r="BL770" s="120" t="s">
        <v>4490</v>
      </c>
      <c r="BM770" s="98">
        <v>0</v>
      </c>
      <c r="BN770" s="79">
        <v>0</v>
      </c>
      <c r="BO770" s="241">
        <f>Q770/4</f>
        <v>1</v>
      </c>
      <c r="BP770" s="133">
        <v>1</v>
      </c>
      <c r="BQ770" s="133">
        <v>1</v>
      </c>
      <c r="BR770" s="133">
        <v>1</v>
      </c>
      <c r="BS770" s="238">
        <v>0</v>
      </c>
      <c r="BT770" s="79">
        <v>0</v>
      </c>
      <c r="BU770" s="79">
        <v>0</v>
      </c>
      <c r="BV770" s="79">
        <v>0</v>
      </c>
      <c r="BW770" s="79">
        <v>0</v>
      </c>
      <c r="BX770" s="79">
        <v>0</v>
      </c>
      <c r="BY770" s="79">
        <v>0</v>
      </c>
      <c r="BZ770" s="79">
        <v>0</v>
      </c>
      <c r="CA770" s="79">
        <v>0</v>
      </c>
      <c r="CB770" s="79">
        <v>0</v>
      </c>
      <c r="CC770" s="79">
        <v>0</v>
      </c>
      <c r="CD770" s="79">
        <v>0</v>
      </c>
      <c r="CE770" s="79">
        <v>0</v>
      </c>
      <c r="CF770" s="79">
        <v>0</v>
      </c>
      <c r="CG770" s="79">
        <v>0</v>
      </c>
      <c r="CH770" s="79">
        <v>0</v>
      </c>
      <c r="CI770" s="81">
        <f t="shared" si="66"/>
        <v>4</v>
      </c>
      <c r="CJ770" s="260">
        <f t="shared" si="69"/>
        <v>4</v>
      </c>
      <c r="CK770" s="260">
        <f t="shared" si="67"/>
        <v>4</v>
      </c>
      <c r="CL770" s="260">
        <f t="shared" si="68"/>
        <v>4</v>
      </c>
      <c r="CM770" s="83">
        <v>9</v>
      </c>
      <c r="CN770" s="254" t="s">
        <v>4965</v>
      </c>
      <c r="CO770" s="140" t="s">
        <v>4965</v>
      </c>
      <c r="CP770" s="258" t="s">
        <v>4965</v>
      </c>
      <c r="CQ770" s="86" t="s">
        <v>4965</v>
      </c>
      <c r="CR770" s="85" t="s">
        <v>4965</v>
      </c>
      <c r="CS770" s="85" t="s">
        <v>4965</v>
      </c>
      <c r="CT770" s="85" t="s">
        <v>4965</v>
      </c>
      <c r="CU770" s="86"/>
    </row>
    <row r="771" spans="1:99" ht="12" customHeight="1" x14ac:dyDescent="0.2">
      <c r="A771" s="31" t="s">
        <v>1460</v>
      </c>
      <c r="B771" s="114" t="s">
        <v>92</v>
      </c>
      <c r="C771" s="114" t="s">
        <v>1432</v>
      </c>
      <c r="D771" s="114" t="s">
        <v>1432</v>
      </c>
      <c r="E771" s="117" t="s">
        <v>93</v>
      </c>
      <c r="F771" s="114" t="s">
        <v>1432</v>
      </c>
      <c r="G771" s="114" t="s">
        <v>3023</v>
      </c>
      <c r="H771" s="114" t="s">
        <v>2717</v>
      </c>
      <c r="I771" s="114" t="s">
        <v>3024</v>
      </c>
      <c r="J771" s="114">
        <v>526385</v>
      </c>
      <c r="K771" s="114">
        <v>175736</v>
      </c>
      <c r="L771" s="177" t="s">
        <v>4766</v>
      </c>
      <c r="M771" s="99" t="s">
        <v>1432</v>
      </c>
      <c r="N771" s="99" t="s">
        <v>1432</v>
      </c>
      <c r="O771" s="114">
        <v>0</v>
      </c>
      <c r="P771" s="114">
        <v>7</v>
      </c>
      <c r="Q771" s="115">
        <v>7</v>
      </c>
      <c r="R771" s="114" t="s">
        <v>94</v>
      </c>
      <c r="S771" s="114" t="s">
        <v>3187</v>
      </c>
      <c r="T771" s="99" t="s">
        <v>95</v>
      </c>
      <c r="U771" s="116">
        <v>41669</v>
      </c>
      <c r="V771" s="114" t="s">
        <v>1439</v>
      </c>
      <c r="W771" s="99" t="s">
        <v>1432</v>
      </c>
      <c r="X771" s="114" t="s">
        <v>1442</v>
      </c>
      <c r="Y771" s="114" t="s">
        <v>3893</v>
      </c>
      <c r="Z771" s="114" t="s">
        <v>1444</v>
      </c>
      <c r="AA771" s="114" t="s">
        <v>4720</v>
      </c>
      <c r="AB771" s="387">
        <v>2.1999999999999999E-2</v>
      </c>
      <c r="AC771" s="111" t="s">
        <v>1432</v>
      </c>
      <c r="AD771" s="112" t="s">
        <v>1432</v>
      </c>
      <c r="AE771" s="157" t="s">
        <v>3063</v>
      </c>
      <c r="AF771" s="117" t="s">
        <v>1445</v>
      </c>
      <c r="AG771" s="117">
        <v>0</v>
      </c>
      <c r="AH771" s="117">
        <v>0</v>
      </c>
      <c r="AI771" s="117">
        <v>0</v>
      </c>
      <c r="AJ771" s="117">
        <v>0</v>
      </c>
      <c r="AK771" s="117">
        <v>2</v>
      </c>
      <c r="AL771" s="117">
        <v>5</v>
      </c>
      <c r="AM771" s="117">
        <v>0</v>
      </c>
      <c r="AN771" s="117">
        <v>0</v>
      </c>
      <c r="AO771" s="117">
        <v>0</v>
      </c>
      <c r="AP771" s="117">
        <v>0</v>
      </c>
      <c r="AQ771" s="117">
        <v>0</v>
      </c>
      <c r="AR771" s="117">
        <v>2</v>
      </c>
      <c r="AS771" s="117">
        <v>5</v>
      </c>
      <c r="AT771" s="117">
        <v>0</v>
      </c>
      <c r="AU771" s="117">
        <v>0</v>
      </c>
      <c r="AV771" s="117">
        <v>0</v>
      </c>
      <c r="AW771" s="117">
        <v>0</v>
      </c>
      <c r="AX771" s="117">
        <v>0</v>
      </c>
      <c r="AY771" s="117">
        <v>0</v>
      </c>
      <c r="AZ771" s="117">
        <v>0</v>
      </c>
      <c r="BA771" s="117">
        <v>0</v>
      </c>
      <c r="BB771" s="117">
        <v>0</v>
      </c>
      <c r="BC771" s="117">
        <v>0</v>
      </c>
      <c r="BD771" s="117">
        <v>0</v>
      </c>
      <c r="BE771" s="117">
        <v>0</v>
      </c>
      <c r="BF771" s="117">
        <v>0</v>
      </c>
      <c r="BG771" s="117">
        <v>0</v>
      </c>
      <c r="BH771" s="117">
        <v>0</v>
      </c>
      <c r="BI771" s="117">
        <v>0</v>
      </c>
      <c r="BJ771" s="117">
        <v>0</v>
      </c>
      <c r="BK771" s="117">
        <v>0</v>
      </c>
      <c r="BL771" s="120" t="s">
        <v>4490</v>
      </c>
      <c r="BM771" s="98">
        <v>0</v>
      </c>
      <c r="BN771" s="79">
        <v>0</v>
      </c>
      <c r="BO771" s="241">
        <v>1.75</v>
      </c>
      <c r="BP771" s="133">
        <v>1.75</v>
      </c>
      <c r="BQ771" s="133">
        <v>1.75</v>
      </c>
      <c r="BR771" s="133">
        <v>1.75</v>
      </c>
      <c r="BS771" s="238">
        <v>0</v>
      </c>
      <c r="BT771" s="79">
        <v>0</v>
      </c>
      <c r="BU771" s="79">
        <v>0</v>
      </c>
      <c r="BV771" s="79">
        <v>0</v>
      </c>
      <c r="BW771" s="79">
        <v>0</v>
      </c>
      <c r="BX771" s="79">
        <v>0</v>
      </c>
      <c r="BY771" s="79">
        <v>0</v>
      </c>
      <c r="BZ771" s="79">
        <v>0</v>
      </c>
      <c r="CA771" s="79">
        <v>0</v>
      </c>
      <c r="CB771" s="79">
        <v>0</v>
      </c>
      <c r="CC771" s="79">
        <v>0</v>
      </c>
      <c r="CD771" s="79">
        <v>0</v>
      </c>
      <c r="CE771" s="79">
        <v>0</v>
      </c>
      <c r="CF771" s="79">
        <v>0</v>
      </c>
      <c r="CG771" s="79">
        <v>0</v>
      </c>
      <c r="CH771" s="79">
        <v>0</v>
      </c>
      <c r="CI771" s="81">
        <f t="shared" si="66"/>
        <v>7</v>
      </c>
      <c r="CJ771" s="260">
        <f t="shared" si="69"/>
        <v>7</v>
      </c>
      <c r="CK771" s="260">
        <f t="shared" si="67"/>
        <v>7</v>
      </c>
      <c r="CL771" s="260">
        <f t="shared" si="68"/>
        <v>7</v>
      </c>
      <c r="CM771" s="83">
        <v>9</v>
      </c>
      <c r="CN771" s="254" t="s">
        <v>4965</v>
      </c>
      <c r="CO771" s="140" t="s">
        <v>4965</v>
      </c>
      <c r="CP771" s="258" t="s">
        <v>4965</v>
      </c>
      <c r="CQ771" s="86" t="s">
        <v>4965</v>
      </c>
      <c r="CR771" s="85" t="s">
        <v>4965</v>
      </c>
      <c r="CS771" s="85" t="s">
        <v>4965</v>
      </c>
      <c r="CT771" s="85" t="s">
        <v>4965</v>
      </c>
      <c r="CU771" s="86"/>
    </row>
    <row r="772" spans="1:99" s="363" customFormat="1" ht="12" customHeight="1" x14ac:dyDescent="0.2">
      <c r="A772" s="31" t="s">
        <v>1460</v>
      </c>
      <c r="B772" s="114" t="s">
        <v>96</v>
      </c>
      <c r="C772" s="114" t="s">
        <v>1432</v>
      </c>
      <c r="D772" s="114" t="s">
        <v>1432</v>
      </c>
      <c r="E772" s="117" t="s">
        <v>97</v>
      </c>
      <c r="F772" s="114" t="s">
        <v>1432</v>
      </c>
      <c r="G772" s="114" t="s">
        <v>3023</v>
      </c>
      <c r="H772" s="114" t="s">
        <v>2717</v>
      </c>
      <c r="I772" s="114" t="s">
        <v>3024</v>
      </c>
      <c r="J772" s="114">
        <v>526422</v>
      </c>
      <c r="K772" s="114">
        <v>175789</v>
      </c>
      <c r="L772" s="177" t="s">
        <v>4766</v>
      </c>
      <c r="M772" s="99" t="s">
        <v>1432</v>
      </c>
      <c r="N772" s="99" t="s">
        <v>1432</v>
      </c>
      <c r="O772" s="114">
        <v>0</v>
      </c>
      <c r="P772" s="114">
        <v>6</v>
      </c>
      <c r="Q772" s="115">
        <v>6</v>
      </c>
      <c r="R772" s="114" t="s">
        <v>98</v>
      </c>
      <c r="S772" s="114" t="s">
        <v>3187</v>
      </c>
      <c r="T772" s="99" t="s">
        <v>95</v>
      </c>
      <c r="U772" s="116">
        <v>41675</v>
      </c>
      <c r="V772" s="114" t="s">
        <v>1439</v>
      </c>
      <c r="W772" s="99" t="s">
        <v>1432</v>
      </c>
      <c r="X772" s="114" t="s">
        <v>1442</v>
      </c>
      <c r="Y772" s="114" t="s">
        <v>3893</v>
      </c>
      <c r="Z772" s="114" t="s">
        <v>1444</v>
      </c>
      <c r="AA772" s="114" t="s">
        <v>4720</v>
      </c>
      <c r="AB772" s="387">
        <v>0.02</v>
      </c>
      <c r="AC772" s="111" t="s">
        <v>1432</v>
      </c>
      <c r="AD772" s="112" t="s">
        <v>1432</v>
      </c>
      <c r="AE772" s="157" t="s">
        <v>3063</v>
      </c>
      <c r="AF772" s="117" t="s">
        <v>1445</v>
      </c>
      <c r="AG772" s="117">
        <v>0</v>
      </c>
      <c r="AH772" s="117">
        <v>0</v>
      </c>
      <c r="AI772" s="117">
        <v>0</v>
      </c>
      <c r="AJ772" s="117">
        <v>0</v>
      </c>
      <c r="AK772" s="117">
        <v>4</v>
      </c>
      <c r="AL772" s="117">
        <v>2</v>
      </c>
      <c r="AM772" s="117">
        <v>0</v>
      </c>
      <c r="AN772" s="117">
        <v>0</v>
      </c>
      <c r="AO772" s="117">
        <v>0</v>
      </c>
      <c r="AP772" s="117">
        <v>0</v>
      </c>
      <c r="AQ772" s="117">
        <v>0</v>
      </c>
      <c r="AR772" s="117">
        <v>4</v>
      </c>
      <c r="AS772" s="117">
        <v>2</v>
      </c>
      <c r="AT772" s="117">
        <v>0</v>
      </c>
      <c r="AU772" s="117">
        <v>0</v>
      </c>
      <c r="AV772" s="117">
        <v>0</v>
      </c>
      <c r="AW772" s="117">
        <v>0</v>
      </c>
      <c r="AX772" s="117">
        <v>0</v>
      </c>
      <c r="AY772" s="117">
        <v>0</v>
      </c>
      <c r="AZ772" s="117">
        <v>0</v>
      </c>
      <c r="BA772" s="117">
        <v>0</v>
      </c>
      <c r="BB772" s="117">
        <v>0</v>
      </c>
      <c r="BC772" s="117">
        <v>0</v>
      </c>
      <c r="BD772" s="117">
        <v>0</v>
      </c>
      <c r="BE772" s="117">
        <v>0</v>
      </c>
      <c r="BF772" s="117">
        <v>0</v>
      </c>
      <c r="BG772" s="117">
        <v>0</v>
      </c>
      <c r="BH772" s="117">
        <v>0</v>
      </c>
      <c r="BI772" s="117">
        <v>0</v>
      </c>
      <c r="BJ772" s="117">
        <v>0</v>
      </c>
      <c r="BK772" s="117">
        <v>0</v>
      </c>
      <c r="BL772" s="120" t="s">
        <v>4490</v>
      </c>
      <c r="BM772" s="98">
        <v>0</v>
      </c>
      <c r="BN772" s="79">
        <v>0</v>
      </c>
      <c r="BO772" s="241">
        <v>1.5</v>
      </c>
      <c r="BP772" s="133">
        <v>1.5</v>
      </c>
      <c r="BQ772" s="133">
        <v>1.5</v>
      </c>
      <c r="BR772" s="133">
        <v>1.5</v>
      </c>
      <c r="BS772" s="238">
        <v>0</v>
      </c>
      <c r="BT772" s="79">
        <v>0</v>
      </c>
      <c r="BU772" s="79">
        <v>0</v>
      </c>
      <c r="BV772" s="79">
        <v>0</v>
      </c>
      <c r="BW772" s="79">
        <v>0</v>
      </c>
      <c r="BX772" s="79">
        <v>0</v>
      </c>
      <c r="BY772" s="79">
        <v>0</v>
      </c>
      <c r="BZ772" s="79">
        <v>0</v>
      </c>
      <c r="CA772" s="79">
        <v>0</v>
      </c>
      <c r="CB772" s="79">
        <v>0</v>
      </c>
      <c r="CC772" s="79">
        <v>0</v>
      </c>
      <c r="CD772" s="79">
        <v>0</v>
      </c>
      <c r="CE772" s="79">
        <v>0</v>
      </c>
      <c r="CF772" s="79">
        <v>0</v>
      </c>
      <c r="CG772" s="79">
        <v>0</v>
      </c>
      <c r="CH772" s="79">
        <v>0</v>
      </c>
      <c r="CI772" s="81">
        <f t="shared" si="66"/>
        <v>6</v>
      </c>
      <c r="CJ772" s="260">
        <f t="shared" si="69"/>
        <v>6</v>
      </c>
      <c r="CK772" s="260">
        <f t="shared" si="67"/>
        <v>6</v>
      </c>
      <c r="CL772" s="260">
        <f t="shared" si="68"/>
        <v>6</v>
      </c>
      <c r="CM772" s="83">
        <v>9</v>
      </c>
      <c r="CN772" s="254" t="s">
        <v>4965</v>
      </c>
      <c r="CO772" s="140" t="s">
        <v>4965</v>
      </c>
      <c r="CP772" s="258" t="s">
        <v>4965</v>
      </c>
      <c r="CQ772" s="86" t="s">
        <v>4965</v>
      </c>
      <c r="CR772" s="85" t="s">
        <v>4965</v>
      </c>
      <c r="CS772" s="85" t="s">
        <v>4965</v>
      </c>
      <c r="CT772" s="85" t="s">
        <v>4965</v>
      </c>
      <c r="CU772" s="86"/>
    </row>
    <row r="773" spans="1:99" s="363" customFormat="1" ht="12" customHeight="1" x14ac:dyDescent="0.2">
      <c r="A773" s="31" t="s">
        <v>1460</v>
      </c>
      <c r="B773" s="114" t="s">
        <v>99</v>
      </c>
      <c r="C773" s="114" t="s">
        <v>1432</v>
      </c>
      <c r="D773" s="114" t="s">
        <v>1432</v>
      </c>
      <c r="E773" s="117" t="s">
        <v>100</v>
      </c>
      <c r="F773" s="114" t="s">
        <v>101</v>
      </c>
      <c r="G773" s="114" t="s">
        <v>102</v>
      </c>
      <c r="H773" s="114" t="s">
        <v>1885</v>
      </c>
      <c r="I773" s="114" t="s">
        <v>103</v>
      </c>
      <c r="J773" s="114">
        <v>526147</v>
      </c>
      <c r="K773" s="114">
        <v>175480</v>
      </c>
      <c r="L773" s="177" t="s">
        <v>4766</v>
      </c>
      <c r="M773" s="99" t="s">
        <v>1432</v>
      </c>
      <c r="N773" s="99" t="s">
        <v>1432</v>
      </c>
      <c r="O773" s="114">
        <v>1</v>
      </c>
      <c r="P773" s="114">
        <v>2</v>
      </c>
      <c r="Q773" s="115">
        <v>1</v>
      </c>
      <c r="R773" s="114" t="s">
        <v>104</v>
      </c>
      <c r="S773" s="114" t="s">
        <v>1438</v>
      </c>
      <c r="T773" s="99" t="s">
        <v>2933</v>
      </c>
      <c r="U773" s="116">
        <v>41670</v>
      </c>
      <c r="V773" s="114" t="s">
        <v>1439</v>
      </c>
      <c r="W773" s="99" t="s">
        <v>1432</v>
      </c>
      <c r="X773" s="114" t="s">
        <v>1442</v>
      </c>
      <c r="Y773" s="114" t="s">
        <v>1453</v>
      </c>
      <c r="Z773" s="114" t="s">
        <v>1444</v>
      </c>
      <c r="AA773" s="114" t="s">
        <v>2723</v>
      </c>
      <c r="AB773" s="387">
        <v>1.2999999999999999E-2</v>
      </c>
      <c r="AC773" s="111" t="s">
        <v>1432</v>
      </c>
      <c r="AD773" s="112" t="s">
        <v>1432</v>
      </c>
      <c r="AE773" s="157" t="s">
        <v>3063</v>
      </c>
      <c r="AF773" s="117" t="s">
        <v>1445</v>
      </c>
      <c r="AG773" s="117">
        <v>0</v>
      </c>
      <c r="AH773" s="117">
        <v>0</v>
      </c>
      <c r="AI773" s="117">
        <v>0</v>
      </c>
      <c r="AJ773" s="117">
        <v>0</v>
      </c>
      <c r="AK773" s="117">
        <v>0</v>
      </c>
      <c r="AL773" s="117">
        <v>0</v>
      </c>
      <c r="AM773" s="117">
        <v>1</v>
      </c>
      <c r="AN773" s="117">
        <v>0</v>
      </c>
      <c r="AO773" s="117">
        <v>0</v>
      </c>
      <c r="AP773" s="117">
        <v>0</v>
      </c>
      <c r="AQ773" s="117">
        <v>0</v>
      </c>
      <c r="AR773" s="117">
        <v>0</v>
      </c>
      <c r="AS773" s="117">
        <v>0</v>
      </c>
      <c r="AT773" s="117">
        <v>1</v>
      </c>
      <c r="AU773" s="117">
        <v>0</v>
      </c>
      <c r="AV773" s="117">
        <v>0</v>
      </c>
      <c r="AW773" s="117">
        <v>0</v>
      </c>
      <c r="AX773" s="117">
        <v>0</v>
      </c>
      <c r="AY773" s="117">
        <v>0</v>
      </c>
      <c r="AZ773" s="117">
        <v>0</v>
      </c>
      <c r="BA773" s="117">
        <v>0</v>
      </c>
      <c r="BB773" s="117">
        <v>0</v>
      </c>
      <c r="BC773" s="117">
        <v>0</v>
      </c>
      <c r="BD773" s="117">
        <v>0</v>
      </c>
      <c r="BE773" s="117">
        <v>0</v>
      </c>
      <c r="BF773" s="117">
        <v>0</v>
      </c>
      <c r="BG773" s="117">
        <v>0</v>
      </c>
      <c r="BH773" s="117">
        <v>0</v>
      </c>
      <c r="BI773" s="117">
        <v>0</v>
      </c>
      <c r="BJ773" s="117">
        <v>0</v>
      </c>
      <c r="BK773" s="117">
        <v>0</v>
      </c>
      <c r="BL773" s="120" t="s">
        <v>4490</v>
      </c>
      <c r="BM773" s="98">
        <v>0</v>
      </c>
      <c r="BN773" s="79">
        <v>0</v>
      </c>
      <c r="BO773" s="241">
        <v>0.25</v>
      </c>
      <c r="BP773" s="133">
        <v>0.25</v>
      </c>
      <c r="BQ773" s="133">
        <v>0.25</v>
      </c>
      <c r="BR773" s="133">
        <v>0.25</v>
      </c>
      <c r="BS773" s="238">
        <v>0</v>
      </c>
      <c r="BT773" s="79">
        <v>0</v>
      </c>
      <c r="BU773" s="79">
        <v>0</v>
      </c>
      <c r="BV773" s="79">
        <v>0</v>
      </c>
      <c r="BW773" s="79">
        <v>0</v>
      </c>
      <c r="BX773" s="79">
        <v>0</v>
      </c>
      <c r="BY773" s="79">
        <v>0</v>
      </c>
      <c r="BZ773" s="79">
        <v>0</v>
      </c>
      <c r="CA773" s="79">
        <v>0</v>
      </c>
      <c r="CB773" s="79">
        <v>0</v>
      </c>
      <c r="CC773" s="79">
        <v>0</v>
      </c>
      <c r="CD773" s="79">
        <v>0</v>
      </c>
      <c r="CE773" s="79">
        <v>0</v>
      </c>
      <c r="CF773" s="79">
        <v>0</v>
      </c>
      <c r="CG773" s="79">
        <v>0</v>
      </c>
      <c r="CH773" s="79">
        <v>0</v>
      </c>
      <c r="CI773" s="81">
        <f t="shared" si="66"/>
        <v>1</v>
      </c>
      <c r="CJ773" s="260">
        <f t="shared" si="69"/>
        <v>1</v>
      </c>
      <c r="CK773" s="260">
        <f t="shared" si="67"/>
        <v>1</v>
      </c>
      <c r="CL773" s="260">
        <f t="shared" si="68"/>
        <v>1</v>
      </c>
      <c r="CM773" s="83">
        <v>9</v>
      </c>
      <c r="CN773" s="254" t="s">
        <v>4965</v>
      </c>
      <c r="CO773" s="140" t="s">
        <v>4965</v>
      </c>
      <c r="CP773" s="258" t="s">
        <v>4965</v>
      </c>
      <c r="CQ773" s="86" t="s">
        <v>4965</v>
      </c>
      <c r="CR773" s="85" t="s">
        <v>4965</v>
      </c>
      <c r="CS773" s="85" t="s">
        <v>4965</v>
      </c>
      <c r="CT773" s="85" t="s">
        <v>4965</v>
      </c>
      <c r="CU773" s="86"/>
    </row>
    <row r="774" spans="1:99" ht="12" customHeight="1" x14ac:dyDescent="0.2">
      <c r="A774" s="31" t="s">
        <v>1460</v>
      </c>
      <c r="B774" s="114" t="s">
        <v>1031</v>
      </c>
      <c r="C774" s="114" t="s">
        <v>1432</v>
      </c>
      <c r="D774" s="114" t="s">
        <v>1432</v>
      </c>
      <c r="E774" s="117" t="s">
        <v>1432</v>
      </c>
      <c r="F774" s="114" t="s">
        <v>1032</v>
      </c>
      <c r="G774" s="114" t="s">
        <v>4802</v>
      </c>
      <c r="H774" s="114" t="s">
        <v>1885</v>
      </c>
      <c r="I774" s="114" t="s">
        <v>1033</v>
      </c>
      <c r="J774" s="114">
        <v>526022</v>
      </c>
      <c r="K774" s="114">
        <v>173060</v>
      </c>
      <c r="L774" s="177" t="s">
        <v>3078</v>
      </c>
      <c r="M774" s="99" t="s">
        <v>1432</v>
      </c>
      <c r="N774" s="99" t="s">
        <v>1432</v>
      </c>
      <c r="O774" s="114">
        <v>0</v>
      </c>
      <c r="P774" s="114">
        <v>1</v>
      </c>
      <c r="Q774" s="115">
        <v>1</v>
      </c>
      <c r="R774" s="114" t="s">
        <v>1034</v>
      </c>
      <c r="S774" s="114" t="s">
        <v>1438</v>
      </c>
      <c r="T774" s="99" t="s">
        <v>181</v>
      </c>
      <c r="U774" s="116">
        <v>41680</v>
      </c>
      <c r="V774" s="114" t="s">
        <v>1439</v>
      </c>
      <c r="W774" s="99" t="s">
        <v>1432</v>
      </c>
      <c r="X774" s="114" t="s">
        <v>1442</v>
      </c>
      <c r="Y774" s="114" t="s">
        <v>3893</v>
      </c>
      <c r="Z774" s="114" t="s">
        <v>1444</v>
      </c>
      <c r="AA774" s="114" t="s">
        <v>1136</v>
      </c>
      <c r="AB774" s="387">
        <v>6.0000000000000001E-3</v>
      </c>
      <c r="AC774" s="111" t="s">
        <v>1432</v>
      </c>
      <c r="AD774" s="112" t="s">
        <v>1432</v>
      </c>
      <c r="AE774" s="157" t="s">
        <v>3063</v>
      </c>
      <c r="AF774" s="117" t="s">
        <v>1445</v>
      </c>
      <c r="AG774" s="117">
        <v>0</v>
      </c>
      <c r="AH774" s="117">
        <v>0</v>
      </c>
      <c r="AI774" s="117">
        <v>0</v>
      </c>
      <c r="AJ774" s="117">
        <v>0</v>
      </c>
      <c r="AK774" s="117">
        <v>0</v>
      </c>
      <c r="AL774" s="117">
        <v>1</v>
      </c>
      <c r="AM774" s="117">
        <v>0</v>
      </c>
      <c r="AN774" s="117">
        <v>0</v>
      </c>
      <c r="AO774" s="117">
        <v>0</v>
      </c>
      <c r="AP774" s="117">
        <v>0</v>
      </c>
      <c r="AQ774" s="117">
        <v>0</v>
      </c>
      <c r="AR774" s="117">
        <v>0</v>
      </c>
      <c r="AS774" s="117">
        <v>1</v>
      </c>
      <c r="AT774" s="117">
        <v>0</v>
      </c>
      <c r="AU774" s="117">
        <v>0</v>
      </c>
      <c r="AV774" s="117">
        <v>0</v>
      </c>
      <c r="AW774" s="117">
        <v>0</v>
      </c>
      <c r="AX774" s="117">
        <v>0</v>
      </c>
      <c r="AY774" s="117">
        <v>0</v>
      </c>
      <c r="AZ774" s="117">
        <v>0</v>
      </c>
      <c r="BA774" s="117">
        <v>0</v>
      </c>
      <c r="BB774" s="117">
        <v>0</v>
      </c>
      <c r="BC774" s="117">
        <v>0</v>
      </c>
      <c r="BD774" s="117">
        <v>0</v>
      </c>
      <c r="BE774" s="117">
        <v>0</v>
      </c>
      <c r="BF774" s="117">
        <v>0</v>
      </c>
      <c r="BG774" s="117">
        <v>0</v>
      </c>
      <c r="BH774" s="117">
        <v>0</v>
      </c>
      <c r="BI774" s="117">
        <v>0</v>
      </c>
      <c r="BJ774" s="117">
        <v>0</v>
      </c>
      <c r="BK774" s="117">
        <v>0</v>
      </c>
      <c r="BL774" s="120" t="s">
        <v>4490</v>
      </c>
      <c r="BM774" s="98">
        <v>0</v>
      </c>
      <c r="BN774" s="79">
        <v>0</v>
      </c>
      <c r="BO774" s="241">
        <v>0.25</v>
      </c>
      <c r="BP774" s="133">
        <v>0.25</v>
      </c>
      <c r="BQ774" s="133">
        <v>0.25</v>
      </c>
      <c r="BR774" s="133">
        <v>0.25</v>
      </c>
      <c r="BS774" s="238">
        <v>0</v>
      </c>
      <c r="BT774" s="79">
        <v>0</v>
      </c>
      <c r="BU774" s="79">
        <v>0</v>
      </c>
      <c r="BV774" s="79">
        <v>0</v>
      </c>
      <c r="BW774" s="79">
        <v>0</v>
      </c>
      <c r="BX774" s="79">
        <v>0</v>
      </c>
      <c r="BY774" s="79">
        <v>0</v>
      </c>
      <c r="BZ774" s="79">
        <v>0</v>
      </c>
      <c r="CA774" s="79">
        <v>0</v>
      </c>
      <c r="CB774" s="79">
        <v>0</v>
      </c>
      <c r="CC774" s="79">
        <v>0</v>
      </c>
      <c r="CD774" s="79">
        <v>0</v>
      </c>
      <c r="CE774" s="79">
        <v>0</v>
      </c>
      <c r="CF774" s="79">
        <v>0</v>
      </c>
      <c r="CG774" s="79">
        <v>0</v>
      </c>
      <c r="CH774" s="79">
        <v>0</v>
      </c>
      <c r="CI774" s="81">
        <f t="shared" si="66"/>
        <v>1</v>
      </c>
      <c r="CJ774" s="260">
        <f t="shared" si="69"/>
        <v>1</v>
      </c>
      <c r="CK774" s="260">
        <f t="shared" si="67"/>
        <v>1</v>
      </c>
      <c r="CL774" s="260">
        <f t="shared" si="68"/>
        <v>1</v>
      </c>
      <c r="CM774" s="83">
        <v>9</v>
      </c>
      <c r="CN774" s="254" t="s">
        <v>4965</v>
      </c>
      <c r="CO774" s="140" t="s">
        <v>4965</v>
      </c>
      <c r="CP774" s="258" t="s">
        <v>4965</v>
      </c>
      <c r="CQ774" s="86" t="s">
        <v>4965</v>
      </c>
      <c r="CR774" s="85" t="s">
        <v>4965</v>
      </c>
      <c r="CS774" s="85" t="s">
        <v>4965</v>
      </c>
      <c r="CT774" s="85" t="s">
        <v>4965</v>
      </c>
      <c r="CU774" s="86"/>
    </row>
    <row r="775" spans="1:99" ht="12" customHeight="1" x14ac:dyDescent="0.2">
      <c r="A775" s="31" t="s">
        <v>1460</v>
      </c>
      <c r="B775" s="114" t="s">
        <v>1035</v>
      </c>
      <c r="C775" s="114" t="s">
        <v>1432</v>
      </c>
      <c r="D775" s="114" t="s">
        <v>1432</v>
      </c>
      <c r="E775" s="117" t="s">
        <v>1036</v>
      </c>
      <c r="F775" s="114" t="s">
        <v>1432</v>
      </c>
      <c r="G775" s="114" t="s">
        <v>1037</v>
      </c>
      <c r="H775" s="114" t="s">
        <v>1885</v>
      </c>
      <c r="I775" s="114" t="s">
        <v>1038</v>
      </c>
      <c r="J775" s="114">
        <v>526161</v>
      </c>
      <c r="K775" s="114">
        <v>173011</v>
      </c>
      <c r="L775" s="177" t="s">
        <v>3078</v>
      </c>
      <c r="M775" s="99" t="s">
        <v>1432</v>
      </c>
      <c r="N775" s="99" t="s">
        <v>1432</v>
      </c>
      <c r="O775" s="114">
        <v>0</v>
      </c>
      <c r="P775" s="114">
        <v>1</v>
      </c>
      <c r="Q775" s="115">
        <v>1</v>
      </c>
      <c r="R775" s="114" t="s">
        <v>1039</v>
      </c>
      <c r="S775" s="114" t="s">
        <v>3676</v>
      </c>
      <c r="T775" s="99" t="s">
        <v>2170</v>
      </c>
      <c r="U775" s="116">
        <v>41715</v>
      </c>
      <c r="V775" s="114" t="s">
        <v>3677</v>
      </c>
      <c r="W775" s="99" t="s">
        <v>2132</v>
      </c>
      <c r="X775" s="114" t="s">
        <v>1442</v>
      </c>
      <c r="Y775" s="114" t="s">
        <v>1443</v>
      </c>
      <c r="Z775" s="114" t="s">
        <v>1444</v>
      </c>
      <c r="AA775" s="114" t="s">
        <v>2713</v>
      </c>
      <c r="AB775" s="387">
        <v>5.0000000000000001E-3</v>
      </c>
      <c r="AC775" s="111" t="s">
        <v>1432</v>
      </c>
      <c r="AD775" s="112" t="s">
        <v>1432</v>
      </c>
      <c r="AE775" s="157" t="s">
        <v>3063</v>
      </c>
      <c r="AF775" s="117" t="s">
        <v>1445</v>
      </c>
      <c r="AG775" s="118"/>
      <c r="AH775" s="117">
        <v>1</v>
      </c>
      <c r="AI775" s="117">
        <v>1</v>
      </c>
      <c r="AJ775" s="117">
        <v>0</v>
      </c>
      <c r="AK775" s="117">
        <v>1</v>
      </c>
      <c r="AL775" s="117">
        <v>0</v>
      </c>
      <c r="AM775" s="117">
        <v>0</v>
      </c>
      <c r="AN775" s="117">
        <v>0</v>
      </c>
      <c r="AO775" s="117">
        <v>0</v>
      </c>
      <c r="AP775" s="117">
        <v>0</v>
      </c>
      <c r="AQ775" s="117">
        <v>0</v>
      </c>
      <c r="AR775" s="117">
        <v>1</v>
      </c>
      <c r="AS775" s="117">
        <v>0</v>
      </c>
      <c r="AT775" s="117">
        <v>0</v>
      </c>
      <c r="AU775" s="117">
        <v>0</v>
      </c>
      <c r="AV775" s="117">
        <v>0</v>
      </c>
      <c r="AW775" s="117">
        <v>0</v>
      </c>
      <c r="AX775" s="117">
        <v>0</v>
      </c>
      <c r="AY775" s="117">
        <v>0</v>
      </c>
      <c r="AZ775" s="117">
        <v>0</v>
      </c>
      <c r="BA775" s="117">
        <v>0</v>
      </c>
      <c r="BB775" s="117">
        <v>0</v>
      </c>
      <c r="BC775" s="117">
        <v>0</v>
      </c>
      <c r="BD775" s="117">
        <v>0</v>
      </c>
      <c r="BE775" s="117">
        <v>0</v>
      </c>
      <c r="BF775" s="117">
        <v>0</v>
      </c>
      <c r="BG775" s="117">
        <v>0</v>
      </c>
      <c r="BH775" s="117">
        <v>0</v>
      </c>
      <c r="BI775" s="117">
        <v>0</v>
      </c>
      <c r="BJ775" s="117">
        <v>0</v>
      </c>
      <c r="BK775" s="117">
        <v>0</v>
      </c>
      <c r="BL775" s="120" t="s">
        <v>4490</v>
      </c>
      <c r="BM775" s="98">
        <v>0</v>
      </c>
      <c r="BN775" s="79">
        <v>0</v>
      </c>
      <c r="BO775" s="241">
        <v>0.2</v>
      </c>
      <c r="BP775" s="133">
        <v>0.2</v>
      </c>
      <c r="BQ775" s="133">
        <v>0.2</v>
      </c>
      <c r="BR775" s="133">
        <v>0.2</v>
      </c>
      <c r="BS775" s="243">
        <v>0.2</v>
      </c>
      <c r="BT775" s="79">
        <v>0</v>
      </c>
      <c r="BU775" s="79">
        <v>0</v>
      </c>
      <c r="BV775" s="79">
        <v>0</v>
      </c>
      <c r="BW775" s="79">
        <v>0</v>
      </c>
      <c r="BX775" s="79">
        <v>0</v>
      </c>
      <c r="BY775" s="79">
        <v>0</v>
      </c>
      <c r="BZ775" s="79">
        <v>0</v>
      </c>
      <c r="CA775" s="79">
        <v>0</v>
      </c>
      <c r="CB775" s="79">
        <v>0</v>
      </c>
      <c r="CC775" s="79">
        <v>0</v>
      </c>
      <c r="CD775" s="79">
        <v>0</v>
      </c>
      <c r="CE775" s="79">
        <v>0</v>
      </c>
      <c r="CF775" s="79">
        <v>0</v>
      </c>
      <c r="CG775" s="79">
        <v>0</v>
      </c>
      <c r="CH775" s="79">
        <v>0</v>
      </c>
      <c r="CI775" s="81">
        <f t="shared" si="66"/>
        <v>1</v>
      </c>
      <c r="CJ775" s="260">
        <f t="shared" si="69"/>
        <v>1</v>
      </c>
      <c r="CK775" s="260">
        <f t="shared" si="67"/>
        <v>1</v>
      </c>
      <c r="CL775" s="260">
        <f t="shared" si="68"/>
        <v>1</v>
      </c>
      <c r="CM775" s="83">
        <v>4</v>
      </c>
      <c r="CN775" s="254" t="s">
        <v>4965</v>
      </c>
      <c r="CO775" s="140" t="s">
        <v>4965</v>
      </c>
      <c r="CP775" s="258" t="s">
        <v>4965</v>
      </c>
      <c r="CQ775" s="86" t="s">
        <v>4965</v>
      </c>
      <c r="CR775" s="85" t="s">
        <v>4965</v>
      </c>
      <c r="CS775" s="85" t="s">
        <v>4965</v>
      </c>
      <c r="CT775" s="85" t="s">
        <v>4965</v>
      </c>
      <c r="CU775" s="86"/>
    </row>
    <row r="776" spans="1:99" ht="12" customHeight="1" x14ac:dyDescent="0.2">
      <c r="A776" s="31" t="s">
        <v>1460</v>
      </c>
      <c r="B776" s="114" t="s">
        <v>1040</v>
      </c>
      <c r="C776" s="114" t="s">
        <v>1432</v>
      </c>
      <c r="D776" s="114" t="s">
        <v>1432</v>
      </c>
      <c r="E776" s="117" t="s">
        <v>1432</v>
      </c>
      <c r="F776" s="114" t="s">
        <v>4209</v>
      </c>
      <c r="G776" s="114" t="s">
        <v>2904</v>
      </c>
      <c r="H776" s="114" t="s">
        <v>1458</v>
      </c>
      <c r="I776" s="114" t="s">
        <v>2905</v>
      </c>
      <c r="J776" s="114">
        <v>523070</v>
      </c>
      <c r="K776" s="114">
        <v>174812</v>
      </c>
      <c r="L776" s="177" t="s">
        <v>521</v>
      </c>
      <c r="M776" s="99" t="s">
        <v>1432</v>
      </c>
      <c r="N776" s="99" t="s">
        <v>1432</v>
      </c>
      <c r="O776" s="114">
        <v>3</v>
      </c>
      <c r="P776" s="114">
        <v>1</v>
      </c>
      <c r="Q776" s="115">
        <v>-2</v>
      </c>
      <c r="R776" s="114" t="s">
        <v>2906</v>
      </c>
      <c r="S776" s="114" t="s">
        <v>1438</v>
      </c>
      <c r="T776" s="99" t="s">
        <v>2939</v>
      </c>
      <c r="U776" s="116">
        <v>41680</v>
      </c>
      <c r="V776" s="114" t="s">
        <v>1439</v>
      </c>
      <c r="W776" s="99" t="s">
        <v>1432</v>
      </c>
      <c r="X776" s="114" t="s">
        <v>1442</v>
      </c>
      <c r="Y776" s="114" t="s">
        <v>1453</v>
      </c>
      <c r="Z776" s="114" t="s">
        <v>1444</v>
      </c>
      <c r="AA776" s="114" t="s">
        <v>4207</v>
      </c>
      <c r="AB776" s="387">
        <v>5.3999999999999999E-2</v>
      </c>
      <c r="AC776" s="111" t="s">
        <v>1432</v>
      </c>
      <c r="AD776" s="112" t="s">
        <v>1432</v>
      </c>
      <c r="AE776" s="157" t="s">
        <v>3063</v>
      </c>
      <c r="AF776" s="117" t="s">
        <v>1445</v>
      </c>
      <c r="AG776" s="117">
        <v>0</v>
      </c>
      <c r="AH776" s="117">
        <v>0</v>
      </c>
      <c r="AI776" s="117">
        <v>0</v>
      </c>
      <c r="AJ776" s="117">
        <v>0</v>
      </c>
      <c r="AK776" s="117">
        <v>-1</v>
      </c>
      <c r="AL776" s="117">
        <v>-2</v>
      </c>
      <c r="AM776" s="117">
        <v>0</v>
      </c>
      <c r="AN776" s="117">
        <v>1</v>
      </c>
      <c r="AO776" s="117">
        <v>0</v>
      </c>
      <c r="AP776" s="117">
        <v>0</v>
      </c>
      <c r="AQ776" s="117">
        <v>0</v>
      </c>
      <c r="AR776" s="117">
        <v>-1</v>
      </c>
      <c r="AS776" s="117">
        <v>-2</v>
      </c>
      <c r="AT776" s="117">
        <v>0</v>
      </c>
      <c r="AU776" s="117">
        <v>0</v>
      </c>
      <c r="AV776" s="117">
        <v>0</v>
      </c>
      <c r="AW776" s="117">
        <v>0</v>
      </c>
      <c r="AX776" s="117">
        <v>0</v>
      </c>
      <c r="AY776" s="117">
        <v>0</v>
      </c>
      <c r="AZ776" s="117">
        <v>0</v>
      </c>
      <c r="BA776" s="117">
        <v>0</v>
      </c>
      <c r="BB776" s="117">
        <v>1</v>
      </c>
      <c r="BC776" s="117">
        <v>0</v>
      </c>
      <c r="BD776" s="117">
        <v>0</v>
      </c>
      <c r="BE776" s="117">
        <v>0</v>
      </c>
      <c r="BF776" s="117">
        <v>0</v>
      </c>
      <c r="BG776" s="117">
        <v>0</v>
      </c>
      <c r="BH776" s="117">
        <v>0</v>
      </c>
      <c r="BI776" s="117">
        <v>0</v>
      </c>
      <c r="BJ776" s="117">
        <v>0</v>
      </c>
      <c r="BK776" s="117">
        <v>0</v>
      </c>
      <c r="BL776" s="120" t="s">
        <v>4490</v>
      </c>
      <c r="BM776" s="98">
        <v>0</v>
      </c>
      <c r="BN776" s="79">
        <v>0</v>
      </c>
      <c r="BO776" s="241">
        <v>-0.5</v>
      </c>
      <c r="BP776" s="133">
        <v>-0.5</v>
      </c>
      <c r="BQ776" s="133">
        <v>-0.5</v>
      </c>
      <c r="BR776" s="133">
        <v>-0.5</v>
      </c>
      <c r="BS776" s="238">
        <v>0</v>
      </c>
      <c r="BT776" s="79">
        <v>0</v>
      </c>
      <c r="BU776" s="79">
        <v>0</v>
      </c>
      <c r="BV776" s="79">
        <v>0</v>
      </c>
      <c r="BW776" s="79">
        <v>0</v>
      </c>
      <c r="BX776" s="79">
        <v>0</v>
      </c>
      <c r="BY776" s="79">
        <v>0</v>
      </c>
      <c r="BZ776" s="79">
        <v>0</v>
      </c>
      <c r="CA776" s="79">
        <v>0</v>
      </c>
      <c r="CB776" s="79">
        <v>0</v>
      </c>
      <c r="CC776" s="79">
        <v>0</v>
      </c>
      <c r="CD776" s="79">
        <v>0</v>
      </c>
      <c r="CE776" s="79">
        <v>0</v>
      </c>
      <c r="CF776" s="79">
        <v>0</v>
      </c>
      <c r="CG776" s="79">
        <v>0</v>
      </c>
      <c r="CH776" s="79">
        <v>0</v>
      </c>
      <c r="CI776" s="81">
        <f t="shared" si="66"/>
        <v>-2</v>
      </c>
      <c r="CJ776" s="260">
        <f t="shared" si="69"/>
        <v>-2</v>
      </c>
      <c r="CK776" s="260">
        <f t="shared" si="67"/>
        <v>-2</v>
      </c>
      <c r="CL776" s="260">
        <f t="shared" si="68"/>
        <v>-2</v>
      </c>
      <c r="CM776" s="83">
        <v>9</v>
      </c>
      <c r="CN776" s="254" t="s">
        <v>4965</v>
      </c>
      <c r="CO776" s="140" t="s">
        <v>4965</v>
      </c>
      <c r="CP776" s="258" t="s">
        <v>4965</v>
      </c>
      <c r="CQ776" s="86" t="s">
        <v>4965</v>
      </c>
      <c r="CR776" s="85" t="s">
        <v>4965</v>
      </c>
      <c r="CS776" s="85" t="s">
        <v>4965</v>
      </c>
      <c r="CT776" s="85" t="s">
        <v>4965</v>
      </c>
      <c r="CU776" s="86"/>
    </row>
    <row r="777" spans="1:99" ht="12" customHeight="1" x14ac:dyDescent="0.2">
      <c r="A777" s="31" t="s">
        <v>1460</v>
      </c>
      <c r="B777" s="114" t="s">
        <v>2907</v>
      </c>
      <c r="C777" s="114" t="s">
        <v>2908</v>
      </c>
      <c r="D777" s="114" t="s">
        <v>1432</v>
      </c>
      <c r="E777" s="117" t="s">
        <v>4885</v>
      </c>
      <c r="F777" s="114" t="s">
        <v>4886</v>
      </c>
      <c r="G777" s="114" t="s">
        <v>2513</v>
      </c>
      <c r="H777" s="114" t="s">
        <v>2717</v>
      </c>
      <c r="I777" s="114" t="s">
        <v>4887</v>
      </c>
      <c r="J777" s="114">
        <v>526435</v>
      </c>
      <c r="K777" s="114">
        <v>175557</v>
      </c>
      <c r="L777" s="177" t="s">
        <v>4766</v>
      </c>
      <c r="M777" s="99" t="s">
        <v>1432</v>
      </c>
      <c r="N777" s="99" t="s">
        <v>1432</v>
      </c>
      <c r="O777" s="114">
        <v>1</v>
      </c>
      <c r="P777" s="114">
        <v>2</v>
      </c>
      <c r="Q777" s="115">
        <v>1</v>
      </c>
      <c r="R777" s="114" t="s">
        <v>3609</v>
      </c>
      <c r="S777" s="114" t="s">
        <v>1438</v>
      </c>
      <c r="T777" s="99" t="s">
        <v>3093</v>
      </c>
      <c r="U777" s="116">
        <v>41719</v>
      </c>
      <c r="V777" s="114" t="s">
        <v>1439</v>
      </c>
      <c r="W777" s="99" t="s">
        <v>1432</v>
      </c>
      <c r="X777" s="114" t="s">
        <v>1442</v>
      </c>
      <c r="Y777" s="114" t="s">
        <v>4694</v>
      </c>
      <c r="Z777" s="114" t="s">
        <v>1444</v>
      </c>
      <c r="AA777" s="114" t="s">
        <v>2723</v>
      </c>
      <c r="AB777" s="387">
        <v>2.1000000000000001E-2</v>
      </c>
      <c r="AC777" s="111" t="s">
        <v>1432</v>
      </c>
      <c r="AD777" s="112" t="s">
        <v>1432</v>
      </c>
      <c r="AE777" s="157" t="s">
        <v>3063</v>
      </c>
      <c r="AF777" s="117" t="s">
        <v>1445</v>
      </c>
      <c r="AG777" s="118"/>
      <c r="AH777" s="117">
        <v>0</v>
      </c>
      <c r="AI777" s="117">
        <v>0</v>
      </c>
      <c r="AJ777" s="117">
        <v>0</v>
      </c>
      <c r="AK777" s="117">
        <v>1</v>
      </c>
      <c r="AL777" s="117">
        <v>-1</v>
      </c>
      <c r="AM777" s="117">
        <v>1</v>
      </c>
      <c r="AN777" s="117">
        <v>0</v>
      </c>
      <c r="AO777" s="117">
        <v>0</v>
      </c>
      <c r="AP777" s="117">
        <v>0</v>
      </c>
      <c r="AQ777" s="117">
        <v>0</v>
      </c>
      <c r="AR777" s="117">
        <v>1</v>
      </c>
      <c r="AS777" s="117">
        <v>-1</v>
      </c>
      <c r="AT777" s="117">
        <v>1</v>
      </c>
      <c r="AU777" s="117">
        <v>0</v>
      </c>
      <c r="AV777" s="117">
        <v>0</v>
      </c>
      <c r="AW777" s="117">
        <v>0</v>
      </c>
      <c r="AX777" s="117">
        <v>0</v>
      </c>
      <c r="AY777" s="117">
        <v>0</v>
      </c>
      <c r="AZ777" s="117">
        <v>0</v>
      </c>
      <c r="BA777" s="117">
        <v>0</v>
      </c>
      <c r="BB777" s="117">
        <v>0</v>
      </c>
      <c r="BC777" s="117">
        <v>0</v>
      </c>
      <c r="BD777" s="117">
        <v>0</v>
      </c>
      <c r="BE777" s="117">
        <v>0</v>
      </c>
      <c r="BF777" s="117">
        <v>0</v>
      </c>
      <c r="BG777" s="117">
        <v>0</v>
      </c>
      <c r="BH777" s="117">
        <v>0</v>
      </c>
      <c r="BI777" s="117">
        <v>0</v>
      </c>
      <c r="BJ777" s="117">
        <v>0</v>
      </c>
      <c r="BK777" s="117">
        <v>0</v>
      </c>
      <c r="BL777" s="120" t="s">
        <v>4490</v>
      </c>
      <c r="BM777" s="98">
        <v>0</v>
      </c>
      <c r="BN777" s="79">
        <v>0</v>
      </c>
      <c r="BO777" s="241">
        <v>0.2</v>
      </c>
      <c r="BP777" s="133">
        <v>0.2</v>
      </c>
      <c r="BQ777" s="133">
        <v>0.2</v>
      </c>
      <c r="BR777" s="133">
        <v>0.2</v>
      </c>
      <c r="BS777" s="243">
        <v>0.2</v>
      </c>
      <c r="BT777" s="79">
        <v>0</v>
      </c>
      <c r="BU777" s="79">
        <v>0</v>
      </c>
      <c r="BV777" s="79">
        <v>0</v>
      </c>
      <c r="BW777" s="79">
        <v>0</v>
      </c>
      <c r="BX777" s="79">
        <v>0</v>
      </c>
      <c r="BY777" s="79">
        <v>0</v>
      </c>
      <c r="BZ777" s="79">
        <v>0</v>
      </c>
      <c r="CA777" s="79">
        <v>0</v>
      </c>
      <c r="CB777" s="79">
        <v>0</v>
      </c>
      <c r="CC777" s="79">
        <v>0</v>
      </c>
      <c r="CD777" s="79">
        <v>0</v>
      </c>
      <c r="CE777" s="79">
        <v>0</v>
      </c>
      <c r="CF777" s="79">
        <v>0</v>
      </c>
      <c r="CG777" s="79">
        <v>0</v>
      </c>
      <c r="CH777" s="79">
        <v>0</v>
      </c>
      <c r="CI777" s="81">
        <f t="shared" si="66"/>
        <v>1</v>
      </c>
      <c r="CJ777" s="260">
        <f t="shared" si="69"/>
        <v>1</v>
      </c>
      <c r="CK777" s="260">
        <f t="shared" si="67"/>
        <v>1</v>
      </c>
      <c r="CL777" s="260">
        <f t="shared" si="68"/>
        <v>1</v>
      </c>
      <c r="CM777" s="83">
        <v>4</v>
      </c>
      <c r="CN777" s="254" t="s">
        <v>4965</v>
      </c>
      <c r="CO777" s="140" t="s">
        <v>4965</v>
      </c>
      <c r="CP777" s="258" t="s">
        <v>4965</v>
      </c>
      <c r="CQ777" s="86" t="s">
        <v>4965</v>
      </c>
      <c r="CR777" s="85" t="s">
        <v>4965</v>
      </c>
      <c r="CS777" s="85" t="s">
        <v>4965</v>
      </c>
      <c r="CT777" s="85" t="s">
        <v>4965</v>
      </c>
      <c r="CU777" s="86"/>
    </row>
    <row r="778" spans="1:99" ht="12" customHeight="1" x14ac:dyDescent="0.2">
      <c r="A778" s="31" t="s">
        <v>1460</v>
      </c>
      <c r="B778" s="114" t="s">
        <v>3610</v>
      </c>
      <c r="C778" s="114" t="s">
        <v>1432</v>
      </c>
      <c r="D778" s="114" t="s">
        <v>1432</v>
      </c>
      <c r="E778" s="117" t="s">
        <v>3611</v>
      </c>
      <c r="F778" s="114" t="s">
        <v>1432</v>
      </c>
      <c r="G778" s="114" t="s">
        <v>2281</v>
      </c>
      <c r="H778" s="114" t="s">
        <v>2524</v>
      </c>
      <c r="I778" s="114" t="s">
        <v>2282</v>
      </c>
      <c r="J778" s="114">
        <v>529327</v>
      </c>
      <c r="K778" s="114">
        <v>171420</v>
      </c>
      <c r="L778" s="177" t="s">
        <v>3081</v>
      </c>
      <c r="M778" s="99" t="s">
        <v>1432</v>
      </c>
      <c r="N778" s="99" t="s">
        <v>1432</v>
      </c>
      <c r="O778" s="114">
        <v>0</v>
      </c>
      <c r="P778" s="114">
        <v>1</v>
      </c>
      <c r="Q778" s="115">
        <v>1</v>
      </c>
      <c r="R778" s="114" t="s">
        <v>3612</v>
      </c>
      <c r="S778" s="114" t="s">
        <v>1438</v>
      </c>
      <c r="T778" s="99" t="s">
        <v>3613</v>
      </c>
      <c r="U778" s="116">
        <v>41691</v>
      </c>
      <c r="V778" s="114" t="s">
        <v>1439</v>
      </c>
      <c r="W778" s="99" t="s">
        <v>1432</v>
      </c>
      <c r="X778" s="114" t="s">
        <v>1442</v>
      </c>
      <c r="Y778" s="114" t="s">
        <v>1443</v>
      </c>
      <c r="Z778" s="114" t="s">
        <v>1444</v>
      </c>
      <c r="AA778" s="114" t="s">
        <v>2713</v>
      </c>
      <c r="AB778" s="387">
        <v>1.2E-2</v>
      </c>
      <c r="AC778" s="111" t="s">
        <v>1432</v>
      </c>
      <c r="AD778" s="112" t="s">
        <v>1432</v>
      </c>
      <c r="AE778" s="157" t="s">
        <v>1931</v>
      </c>
      <c r="AF778" s="117" t="s">
        <v>373</v>
      </c>
      <c r="AG778" s="118"/>
      <c r="AH778" s="117">
        <v>1</v>
      </c>
      <c r="AI778" s="117">
        <v>1</v>
      </c>
      <c r="AJ778" s="117">
        <v>0</v>
      </c>
      <c r="AK778" s="117">
        <v>0</v>
      </c>
      <c r="AL778" s="117">
        <v>1</v>
      </c>
      <c r="AM778" s="117">
        <v>0</v>
      </c>
      <c r="AN778" s="117">
        <v>0</v>
      </c>
      <c r="AO778" s="117">
        <v>0</v>
      </c>
      <c r="AP778" s="117">
        <v>0</v>
      </c>
      <c r="AQ778" s="117">
        <v>0</v>
      </c>
      <c r="AR778" s="117">
        <v>0</v>
      </c>
      <c r="AS778" s="117">
        <v>0</v>
      </c>
      <c r="AT778" s="117">
        <v>0</v>
      </c>
      <c r="AU778" s="117">
        <v>0</v>
      </c>
      <c r="AV778" s="117">
        <v>0</v>
      </c>
      <c r="AW778" s="117">
        <v>0</v>
      </c>
      <c r="AX778" s="117">
        <v>0</v>
      </c>
      <c r="AY778" s="117">
        <v>0</v>
      </c>
      <c r="AZ778" s="117">
        <v>1</v>
      </c>
      <c r="BA778" s="117">
        <v>0</v>
      </c>
      <c r="BB778" s="117">
        <v>0</v>
      </c>
      <c r="BC778" s="117">
        <v>0</v>
      </c>
      <c r="BD778" s="117">
        <v>0</v>
      </c>
      <c r="BE778" s="117">
        <v>0</v>
      </c>
      <c r="BF778" s="117">
        <v>0</v>
      </c>
      <c r="BG778" s="117">
        <v>0</v>
      </c>
      <c r="BH778" s="117">
        <v>0</v>
      </c>
      <c r="BI778" s="117">
        <v>0</v>
      </c>
      <c r="BJ778" s="117">
        <v>0</v>
      </c>
      <c r="BK778" s="117">
        <v>0</v>
      </c>
      <c r="BL778" s="120" t="s">
        <v>4490</v>
      </c>
      <c r="BM778" s="98">
        <v>0</v>
      </c>
      <c r="BN778" s="79">
        <v>0</v>
      </c>
      <c r="BO778" s="241">
        <v>0.2</v>
      </c>
      <c r="BP778" s="133">
        <v>0.2</v>
      </c>
      <c r="BQ778" s="133">
        <v>0.2</v>
      </c>
      <c r="BR778" s="133">
        <v>0.2</v>
      </c>
      <c r="BS778" s="243">
        <v>0.2</v>
      </c>
      <c r="BT778" s="79">
        <v>0</v>
      </c>
      <c r="BU778" s="79">
        <v>0</v>
      </c>
      <c r="BV778" s="79">
        <v>0</v>
      </c>
      <c r="BW778" s="79">
        <v>0</v>
      </c>
      <c r="BX778" s="79">
        <v>0</v>
      </c>
      <c r="BY778" s="79">
        <v>0</v>
      </c>
      <c r="BZ778" s="79">
        <v>0</v>
      </c>
      <c r="CA778" s="79">
        <v>0</v>
      </c>
      <c r="CB778" s="79">
        <v>0</v>
      </c>
      <c r="CC778" s="79">
        <v>0</v>
      </c>
      <c r="CD778" s="79">
        <v>0</v>
      </c>
      <c r="CE778" s="79">
        <v>0</v>
      </c>
      <c r="CF778" s="79">
        <v>0</v>
      </c>
      <c r="CG778" s="79">
        <v>0</v>
      </c>
      <c r="CH778" s="79">
        <v>0</v>
      </c>
      <c r="CI778" s="81">
        <f t="shared" ref="CI778:CI841" si="70">SUBTOTAL(9,BN778:CH778)</f>
        <v>1</v>
      </c>
      <c r="CJ778" s="260">
        <f t="shared" si="69"/>
        <v>1</v>
      </c>
      <c r="CK778" s="260">
        <f t="shared" si="67"/>
        <v>1</v>
      </c>
      <c r="CL778" s="260">
        <f t="shared" si="68"/>
        <v>1</v>
      </c>
      <c r="CM778" s="83">
        <v>4</v>
      </c>
      <c r="CN778" s="254" t="s">
        <v>4965</v>
      </c>
      <c r="CO778" s="140" t="s">
        <v>4965</v>
      </c>
      <c r="CP778" s="258" t="s">
        <v>4965</v>
      </c>
      <c r="CQ778" s="86" t="s">
        <v>4965</v>
      </c>
      <c r="CR778" s="85" t="s">
        <v>4965</v>
      </c>
      <c r="CS778" s="85" t="s">
        <v>4965</v>
      </c>
      <c r="CT778" s="85" t="s">
        <v>4965</v>
      </c>
      <c r="CU778" s="86"/>
    </row>
    <row r="779" spans="1:99" s="363" customFormat="1" ht="12" customHeight="1" x14ac:dyDescent="0.2">
      <c r="A779" s="31" t="s">
        <v>1460</v>
      </c>
      <c r="B779" s="114" t="s">
        <v>3614</v>
      </c>
      <c r="C779" s="114" t="s">
        <v>3615</v>
      </c>
      <c r="D779" s="114" t="s">
        <v>1432</v>
      </c>
      <c r="E779" s="117" t="s">
        <v>1432</v>
      </c>
      <c r="F779" s="114" t="s">
        <v>3616</v>
      </c>
      <c r="G779" s="114" t="s">
        <v>2347</v>
      </c>
      <c r="H779" s="114" t="s">
        <v>1435</v>
      </c>
      <c r="I779" s="114" t="s">
        <v>1278</v>
      </c>
      <c r="J779" s="114">
        <v>527786</v>
      </c>
      <c r="K779" s="114">
        <v>171065</v>
      </c>
      <c r="L779" s="177" t="s">
        <v>3082</v>
      </c>
      <c r="M779" s="99" t="s">
        <v>1432</v>
      </c>
      <c r="N779" s="99" t="s">
        <v>1432</v>
      </c>
      <c r="O779" s="114">
        <v>0</v>
      </c>
      <c r="P779" s="114">
        <v>9</v>
      </c>
      <c r="Q779" s="115">
        <v>9</v>
      </c>
      <c r="R779" s="114" t="s">
        <v>2204</v>
      </c>
      <c r="S779" s="114" t="s">
        <v>1438</v>
      </c>
      <c r="T779" s="99" t="s">
        <v>2874</v>
      </c>
      <c r="U779" s="116">
        <v>41809</v>
      </c>
      <c r="V779" s="114" t="s">
        <v>1439</v>
      </c>
      <c r="W779" s="99" t="s">
        <v>1432</v>
      </c>
      <c r="X779" s="114" t="s">
        <v>1442</v>
      </c>
      <c r="Y779" s="114" t="s">
        <v>1443</v>
      </c>
      <c r="Z779" s="114" t="s">
        <v>1444</v>
      </c>
      <c r="AA779" s="114" t="s">
        <v>2713</v>
      </c>
      <c r="AB779" s="387">
        <v>4.2999999999999997E-2</v>
      </c>
      <c r="AC779" s="111" t="s">
        <v>1432</v>
      </c>
      <c r="AD779" s="112" t="s">
        <v>1432</v>
      </c>
      <c r="AE779" s="157" t="s">
        <v>3063</v>
      </c>
      <c r="AF779" s="117" t="s">
        <v>1445</v>
      </c>
      <c r="AG779" s="118"/>
      <c r="AH779" s="117">
        <v>0</v>
      </c>
      <c r="AI779" s="117">
        <v>9</v>
      </c>
      <c r="AJ779" s="117">
        <v>0</v>
      </c>
      <c r="AK779" s="117">
        <v>2</v>
      </c>
      <c r="AL779" s="117">
        <v>5</v>
      </c>
      <c r="AM779" s="117">
        <v>2</v>
      </c>
      <c r="AN779" s="117">
        <v>0</v>
      </c>
      <c r="AO779" s="117">
        <v>0</v>
      </c>
      <c r="AP779" s="117">
        <v>0</v>
      </c>
      <c r="AQ779" s="117">
        <v>0</v>
      </c>
      <c r="AR779" s="117">
        <v>2</v>
      </c>
      <c r="AS779" s="117">
        <v>5</v>
      </c>
      <c r="AT779" s="117">
        <v>2</v>
      </c>
      <c r="AU779" s="117">
        <v>0</v>
      </c>
      <c r="AV779" s="117">
        <v>0</v>
      </c>
      <c r="AW779" s="117">
        <v>0</v>
      </c>
      <c r="AX779" s="117">
        <v>0</v>
      </c>
      <c r="AY779" s="117">
        <v>0</v>
      </c>
      <c r="AZ779" s="117">
        <v>0</v>
      </c>
      <c r="BA779" s="117">
        <v>0</v>
      </c>
      <c r="BB779" s="117">
        <v>0</v>
      </c>
      <c r="BC779" s="117">
        <v>0</v>
      </c>
      <c r="BD779" s="117">
        <v>0</v>
      </c>
      <c r="BE779" s="117">
        <v>0</v>
      </c>
      <c r="BF779" s="117">
        <v>0</v>
      </c>
      <c r="BG779" s="117">
        <v>0</v>
      </c>
      <c r="BH779" s="117">
        <v>0</v>
      </c>
      <c r="BI779" s="117">
        <v>0</v>
      </c>
      <c r="BJ779" s="117">
        <v>0</v>
      </c>
      <c r="BK779" s="117">
        <v>0</v>
      </c>
      <c r="BL779" s="120" t="s">
        <v>4490</v>
      </c>
      <c r="BM779" s="98">
        <v>0</v>
      </c>
      <c r="BN779" s="79">
        <v>0</v>
      </c>
      <c r="BO779" s="237">
        <v>0</v>
      </c>
      <c r="BP779" s="79">
        <v>0</v>
      </c>
      <c r="BQ779" s="133">
        <v>3</v>
      </c>
      <c r="BR779" s="133">
        <v>3</v>
      </c>
      <c r="BS779" s="243">
        <v>3</v>
      </c>
      <c r="BT779" s="79">
        <v>0</v>
      </c>
      <c r="BU779" s="79">
        <v>0</v>
      </c>
      <c r="BV779" s="79">
        <v>0</v>
      </c>
      <c r="BW779" s="79">
        <v>0</v>
      </c>
      <c r="BX779" s="79">
        <v>0</v>
      </c>
      <c r="BY779" s="79">
        <v>0</v>
      </c>
      <c r="BZ779" s="79">
        <v>0</v>
      </c>
      <c r="CA779" s="79">
        <v>0</v>
      </c>
      <c r="CB779" s="79">
        <v>0</v>
      </c>
      <c r="CC779" s="79">
        <v>0</v>
      </c>
      <c r="CD779" s="79">
        <v>0</v>
      </c>
      <c r="CE779" s="79">
        <v>0</v>
      </c>
      <c r="CF779" s="79">
        <v>0</v>
      </c>
      <c r="CG779" s="79">
        <v>0</v>
      </c>
      <c r="CH779" s="79">
        <v>0</v>
      </c>
      <c r="CI779" s="81">
        <f t="shared" si="70"/>
        <v>9</v>
      </c>
      <c r="CJ779" s="260">
        <f t="shared" si="69"/>
        <v>9</v>
      </c>
      <c r="CK779" s="260">
        <f t="shared" si="67"/>
        <v>9</v>
      </c>
      <c r="CL779" s="260">
        <f t="shared" si="68"/>
        <v>9</v>
      </c>
      <c r="CM779" s="83">
        <v>5</v>
      </c>
      <c r="CN779" s="254" t="s">
        <v>4965</v>
      </c>
      <c r="CO779" s="180" t="s">
        <v>1941</v>
      </c>
      <c r="CP779" s="258" t="s">
        <v>4965</v>
      </c>
      <c r="CQ779" s="86" t="s">
        <v>4965</v>
      </c>
      <c r="CR779" s="85" t="s">
        <v>4965</v>
      </c>
      <c r="CS779" s="85" t="s">
        <v>4965</v>
      </c>
      <c r="CT779" s="85" t="s">
        <v>4965</v>
      </c>
      <c r="CU779" s="86"/>
    </row>
    <row r="780" spans="1:99" ht="12" customHeight="1" x14ac:dyDescent="0.2">
      <c r="A780" s="31" t="s">
        <v>1460</v>
      </c>
      <c r="B780" s="114" t="s">
        <v>2205</v>
      </c>
      <c r="C780" s="114" t="s">
        <v>1432</v>
      </c>
      <c r="D780" s="114" t="s">
        <v>1432</v>
      </c>
      <c r="E780" s="117" t="s">
        <v>1432</v>
      </c>
      <c r="F780" s="114" t="s">
        <v>1268</v>
      </c>
      <c r="G780" s="114" t="s">
        <v>2206</v>
      </c>
      <c r="H780" s="114" t="s">
        <v>1435</v>
      </c>
      <c r="I780" s="114" t="s">
        <v>2207</v>
      </c>
      <c r="J780" s="114">
        <v>528497</v>
      </c>
      <c r="K780" s="114">
        <v>172181</v>
      </c>
      <c r="L780" s="177" t="s">
        <v>3077</v>
      </c>
      <c r="M780" s="99" t="s">
        <v>1432</v>
      </c>
      <c r="N780" s="99" t="s">
        <v>1432</v>
      </c>
      <c r="O780" s="114">
        <v>2</v>
      </c>
      <c r="P780" s="114">
        <v>1</v>
      </c>
      <c r="Q780" s="115">
        <v>-1</v>
      </c>
      <c r="R780" s="114" t="s">
        <v>2208</v>
      </c>
      <c r="S780" s="114" t="s">
        <v>1438</v>
      </c>
      <c r="T780" s="99" t="s">
        <v>801</v>
      </c>
      <c r="U780" s="116">
        <v>41732</v>
      </c>
      <c r="V780" s="114" t="s">
        <v>1439</v>
      </c>
      <c r="W780" s="99" t="s">
        <v>1432</v>
      </c>
      <c r="X780" s="114" t="s">
        <v>1442</v>
      </c>
      <c r="Y780" s="114" t="s">
        <v>1453</v>
      </c>
      <c r="Z780" s="114" t="s">
        <v>1444</v>
      </c>
      <c r="AA780" s="114" t="s">
        <v>4207</v>
      </c>
      <c r="AB780" s="387">
        <v>3.1E-2</v>
      </c>
      <c r="AC780" s="111" t="s">
        <v>1432</v>
      </c>
      <c r="AD780" s="112" t="s">
        <v>1432</v>
      </c>
      <c r="AE780" s="157" t="s">
        <v>3063</v>
      </c>
      <c r="AF780" s="117" t="s">
        <v>1445</v>
      </c>
      <c r="AG780" s="118"/>
      <c r="AH780" s="117">
        <v>0</v>
      </c>
      <c r="AI780" s="117">
        <v>0</v>
      </c>
      <c r="AJ780" s="117">
        <v>0</v>
      </c>
      <c r="AK780" s="117">
        <v>0</v>
      </c>
      <c r="AL780" s="117">
        <v>0</v>
      </c>
      <c r="AM780" s="117">
        <v>-2</v>
      </c>
      <c r="AN780" s="117">
        <v>0</v>
      </c>
      <c r="AO780" s="117">
        <v>1</v>
      </c>
      <c r="AP780" s="117">
        <v>0</v>
      </c>
      <c r="AQ780" s="117">
        <v>0</v>
      </c>
      <c r="AR780" s="117">
        <v>0</v>
      </c>
      <c r="AS780" s="117">
        <v>0</v>
      </c>
      <c r="AT780" s="117">
        <v>-2</v>
      </c>
      <c r="AU780" s="117">
        <v>0</v>
      </c>
      <c r="AV780" s="117">
        <v>0</v>
      </c>
      <c r="AW780" s="117">
        <v>0</v>
      </c>
      <c r="AX780" s="117">
        <v>0</v>
      </c>
      <c r="AY780" s="117">
        <v>0</v>
      </c>
      <c r="AZ780" s="117">
        <v>0</v>
      </c>
      <c r="BA780" s="117">
        <v>0</v>
      </c>
      <c r="BB780" s="117">
        <v>0</v>
      </c>
      <c r="BC780" s="117">
        <v>1</v>
      </c>
      <c r="BD780" s="117">
        <v>0</v>
      </c>
      <c r="BE780" s="117">
        <v>0</v>
      </c>
      <c r="BF780" s="117">
        <v>0</v>
      </c>
      <c r="BG780" s="117">
        <v>0</v>
      </c>
      <c r="BH780" s="117">
        <v>0</v>
      </c>
      <c r="BI780" s="117">
        <v>0</v>
      </c>
      <c r="BJ780" s="117">
        <v>0</v>
      </c>
      <c r="BK780" s="117">
        <v>0</v>
      </c>
      <c r="BL780" s="120" t="s">
        <v>4490</v>
      </c>
      <c r="BM780" s="98">
        <v>0</v>
      </c>
      <c r="BN780" s="79">
        <v>0</v>
      </c>
      <c r="BO780" s="241">
        <v>-0.25</v>
      </c>
      <c r="BP780" s="133">
        <v>-0.25</v>
      </c>
      <c r="BQ780" s="133">
        <v>-0.25</v>
      </c>
      <c r="BR780" s="133">
        <v>-0.25</v>
      </c>
      <c r="BS780" s="238">
        <v>0</v>
      </c>
      <c r="BT780" s="79">
        <v>0</v>
      </c>
      <c r="BU780" s="79">
        <v>0</v>
      </c>
      <c r="BV780" s="79">
        <v>0</v>
      </c>
      <c r="BW780" s="79">
        <v>0</v>
      </c>
      <c r="BX780" s="79">
        <v>0</v>
      </c>
      <c r="BY780" s="79">
        <v>0</v>
      </c>
      <c r="BZ780" s="79">
        <v>0</v>
      </c>
      <c r="CA780" s="79">
        <v>0</v>
      </c>
      <c r="CB780" s="79">
        <v>0</v>
      </c>
      <c r="CC780" s="79">
        <v>0</v>
      </c>
      <c r="CD780" s="79">
        <v>0</v>
      </c>
      <c r="CE780" s="79">
        <v>0</v>
      </c>
      <c r="CF780" s="79">
        <v>0</v>
      </c>
      <c r="CG780" s="79">
        <v>0</v>
      </c>
      <c r="CH780" s="79">
        <v>0</v>
      </c>
      <c r="CI780" s="81">
        <f t="shared" si="70"/>
        <v>-1</v>
      </c>
      <c r="CJ780" s="260">
        <f t="shared" si="69"/>
        <v>-1</v>
      </c>
      <c r="CK780" s="260">
        <f t="shared" si="67"/>
        <v>-1</v>
      </c>
      <c r="CL780" s="260">
        <f t="shared" si="68"/>
        <v>-1</v>
      </c>
      <c r="CM780" s="83">
        <v>9</v>
      </c>
      <c r="CN780" s="254" t="s">
        <v>4965</v>
      </c>
      <c r="CO780" s="140" t="s">
        <v>4965</v>
      </c>
      <c r="CP780" s="258" t="s">
        <v>4965</v>
      </c>
      <c r="CQ780" s="86" t="s">
        <v>4965</v>
      </c>
      <c r="CR780" s="85" t="s">
        <v>4965</v>
      </c>
      <c r="CS780" s="85" t="s">
        <v>4965</v>
      </c>
      <c r="CT780" s="85" t="s">
        <v>4965</v>
      </c>
      <c r="CU780" s="86"/>
    </row>
    <row r="781" spans="1:99" s="363" customFormat="1" ht="12" customHeight="1" x14ac:dyDescent="0.2">
      <c r="A781" s="31" t="s">
        <v>1460</v>
      </c>
      <c r="B781" s="114" t="s">
        <v>2209</v>
      </c>
      <c r="C781" s="114" t="s">
        <v>1432</v>
      </c>
      <c r="D781" s="114" t="s">
        <v>1432</v>
      </c>
      <c r="E781" s="117" t="s">
        <v>2496</v>
      </c>
      <c r="F781" s="114" t="s">
        <v>2497</v>
      </c>
      <c r="G781" s="114" t="s">
        <v>2498</v>
      </c>
      <c r="H781" s="114" t="s">
        <v>2717</v>
      </c>
      <c r="I781" s="114" t="s">
        <v>2499</v>
      </c>
      <c r="J781" s="114">
        <v>527138</v>
      </c>
      <c r="K781" s="114">
        <v>174982</v>
      </c>
      <c r="L781" s="177" t="s">
        <v>3084</v>
      </c>
      <c r="M781" s="99" t="s">
        <v>1432</v>
      </c>
      <c r="N781" s="99" t="s">
        <v>1432</v>
      </c>
      <c r="O781" s="114">
        <v>1</v>
      </c>
      <c r="P781" s="114">
        <v>9</v>
      </c>
      <c r="Q781" s="115">
        <v>8</v>
      </c>
      <c r="R781" s="114" t="s">
        <v>2210</v>
      </c>
      <c r="S781" s="114" t="s">
        <v>1438</v>
      </c>
      <c r="T781" s="99" t="s">
        <v>2928</v>
      </c>
      <c r="U781" s="116">
        <v>41691</v>
      </c>
      <c r="V781" s="114" t="s">
        <v>1439</v>
      </c>
      <c r="W781" s="99" t="s">
        <v>1432</v>
      </c>
      <c r="X781" s="114" t="s">
        <v>1442</v>
      </c>
      <c r="Y781" s="114" t="s">
        <v>1443</v>
      </c>
      <c r="Z781" s="114" t="s">
        <v>1444</v>
      </c>
      <c r="AA781" s="114" t="s">
        <v>2713</v>
      </c>
      <c r="AB781" s="387">
        <v>4.3999999999999997E-2</v>
      </c>
      <c r="AC781" s="111" t="s">
        <v>1432</v>
      </c>
      <c r="AD781" s="112" t="s">
        <v>1432</v>
      </c>
      <c r="AE781" s="157" t="s">
        <v>3063</v>
      </c>
      <c r="AF781" s="117" t="s">
        <v>1445</v>
      </c>
      <c r="AG781" s="117">
        <v>0</v>
      </c>
      <c r="AH781" s="117">
        <v>0</v>
      </c>
      <c r="AI781" s="117">
        <v>0</v>
      </c>
      <c r="AJ781" s="117">
        <v>0</v>
      </c>
      <c r="AK781" s="117">
        <v>0</v>
      </c>
      <c r="AL781" s="117">
        <v>4</v>
      </c>
      <c r="AM781" s="117">
        <v>3</v>
      </c>
      <c r="AN781" s="117">
        <v>1</v>
      </c>
      <c r="AO781" s="117">
        <v>0</v>
      </c>
      <c r="AP781" s="117">
        <v>0</v>
      </c>
      <c r="AQ781" s="117">
        <v>0</v>
      </c>
      <c r="AR781" s="117">
        <v>0</v>
      </c>
      <c r="AS781" s="117">
        <v>4</v>
      </c>
      <c r="AT781" s="117">
        <v>2</v>
      </c>
      <c r="AU781" s="117">
        <v>0</v>
      </c>
      <c r="AV781" s="117">
        <v>0</v>
      </c>
      <c r="AW781" s="117">
        <v>0</v>
      </c>
      <c r="AX781" s="117">
        <v>0</v>
      </c>
      <c r="AY781" s="117">
        <v>0</v>
      </c>
      <c r="AZ781" s="117">
        <v>0</v>
      </c>
      <c r="BA781" s="117">
        <v>1</v>
      </c>
      <c r="BB781" s="117">
        <v>1</v>
      </c>
      <c r="BC781" s="117">
        <v>0</v>
      </c>
      <c r="BD781" s="117">
        <v>0</v>
      </c>
      <c r="BE781" s="117">
        <v>0</v>
      </c>
      <c r="BF781" s="117">
        <v>0</v>
      </c>
      <c r="BG781" s="117">
        <v>0</v>
      </c>
      <c r="BH781" s="117">
        <v>0</v>
      </c>
      <c r="BI781" s="117">
        <v>0</v>
      </c>
      <c r="BJ781" s="117">
        <v>0</v>
      </c>
      <c r="BK781" s="117">
        <v>0</v>
      </c>
      <c r="BL781" s="120" t="s">
        <v>4490</v>
      </c>
      <c r="BM781" s="98">
        <v>0</v>
      </c>
      <c r="BN781" s="79">
        <v>0</v>
      </c>
      <c r="BO781" s="237">
        <v>0</v>
      </c>
      <c r="BP781" s="79">
        <v>0</v>
      </c>
      <c r="BQ781" s="133">
        <v>2.6666666666666665</v>
      </c>
      <c r="BR781" s="133">
        <v>2.6666666666666701</v>
      </c>
      <c r="BS781" s="243">
        <v>2.6666666666666665</v>
      </c>
      <c r="BT781" s="79">
        <v>0</v>
      </c>
      <c r="BU781" s="79">
        <v>0</v>
      </c>
      <c r="BV781" s="79">
        <v>0</v>
      </c>
      <c r="BW781" s="79">
        <v>0</v>
      </c>
      <c r="BX781" s="79">
        <v>0</v>
      </c>
      <c r="BY781" s="79">
        <v>0</v>
      </c>
      <c r="BZ781" s="79">
        <v>0</v>
      </c>
      <c r="CA781" s="79">
        <v>0</v>
      </c>
      <c r="CB781" s="79">
        <v>0</v>
      </c>
      <c r="CC781" s="79">
        <v>0</v>
      </c>
      <c r="CD781" s="79">
        <v>0</v>
      </c>
      <c r="CE781" s="79">
        <v>0</v>
      </c>
      <c r="CF781" s="79">
        <v>0</v>
      </c>
      <c r="CG781" s="79">
        <v>0</v>
      </c>
      <c r="CH781" s="79">
        <v>0</v>
      </c>
      <c r="CI781" s="81">
        <f t="shared" si="70"/>
        <v>8.0000000000000036</v>
      </c>
      <c r="CJ781" s="260">
        <f t="shared" si="69"/>
        <v>8.0000000000000036</v>
      </c>
      <c r="CK781" s="260">
        <f t="shared" si="67"/>
        <v>8.0000000000000036</v>
      </c>
      <c r="CL781" s="260">
        <f t="shared" si="68"/>
        <v>8.0000000000000036</v>
      </c>
      <c r="CM781" s="83">
        <v>5</v>
      </c>
      <c r="CN781" s="254" t="s">
        <v>4965</v>
      </c>
      <c r="CO781" s="140" t="s">
        <v>4965</v>
      </c>
      <c r="CP781" s="258" t="s">
        <v>4965</v>
      </c>
      <c r="CQ781" s="86" t="s">
        <v>4965</v>
      </c>
      <c r="CR781" s="85" t="s">
        <v>4965</v>
      </c>
      <c r="CS781" s="85" t="s">
        <v>4965</v>
      </c>
      <c r="CT781" s="85" t="s">
        <v>4965</v>
      </c>
      <c r="CU781" s="86"/>
    </row>
    <row r="782" spans="1:99" s="363" customFormat="1" ht="12" customHeight="1" x14ac:dyDescent="0.2">
      <c r="A782" s="31" t="s">
        <v>1460</v>
      </c>
      <c r="B782" s="114" t="s">
        <v>2211</v>
      </c>
      <c r="C782" s="114" t="s">
        <v>1432</v>
      </c>
      <c r="D782" s="114" t="s">
        <v>1432</v>
      </c>
      <c r="E782" s="117" t="s">
        <v>2212</v>
      </c>
      <c r="F782" s="114" t="s">
        <v>2213</v>
      </c>
      <c r="G782" s="114" t="s">
        <v>2214</v>
      </c>
      <c r="H782" s="114" t="s">
        <v>1885</v>
      </c>
      <c r="I782" s="114" t="s">
        <v>2215</v>
      </c>
      <c r="J782" s="114">
        <v>525232</v>
      </c>
      <c r="K782" s="114">
        <v>173072</v>
      </c>
      <c r="L782" s="177" t="s">
        <v>3087</v>
      </c>
      <c r="M782" s="99" t="s">
        <v>1432</v>
      </c>
      <c r="N782" s="99" t="s">
        <v>1432</v>
      </c>
      <c r="O782" s="114">
        <v>0</v>
      </c>
      <c r="P782" s="114">
        <v>2</v>
      </c>
      <c r="Q782" s="115">
        <v>2</v>
      </c>
      <c r="R782" s="114" t="s">
        <v>2216</v>
      </c>
      <c r="S782" s="114" t="s">
        <v>1438</v>
      </c>
      <c r="T782" s="99" t="s">
        <v>539</v>
      </c>
      <c r="U782" s="116">
        <v>41751</v>
      </c>
      <c r="V782" s="114" t="s">
        <v>1439</v>
      </c>
      <c r="W782" s="99" t="s">
        <v>1432</v>
      </c>
      <c r="X782" s="114" t="s">
        <v>1442</v>
      </c>
      <c r="Y782" s="114" t="s">
        <v>3893</v>
      </c>
      <c r="Z782" s="114" t="s">
        <v>1444</v>
      </c>
      <c r="AA782" s="114" t="s">
        <v>1136</v>
      </c>
      <c r="AB782" s="387">
        <v>1.0999999999999999E-2</v>
      </c>
      <c r="AC782" s="111" t="s">
        <v>1432</v>
      </c>
      <c r="AD782" s="112" t="s">
        <v>1432</v>
      </c>
      <c r="AE782" s="157" t="s">
        <v>3063</v>
      </c>
      <c r="AF782" s="117" t="s">
        <v>1445</v>
      </c>
      <c r="AG782" s="118"/>
      <c r="AH782" s="117">
        <v>0</v>
      </c>
      <c r="AI782" s="117">
        <v>0</v>
      </c>
      <c r="AJ782" s="117">
        <v>0</v>
      </c>
      <c r="AK782" s="117">
        <v>0</v>
      </c>
      <c r="AL782" s="117">
        <v>1</v>
      </c>
      <c r="AM782" s="117">
        <v>1</v>
      </c>
      <c r="AN782" s="117">
        <v>0</v>
      </c>
      <c r="AO782" s="117">
        <v>0</v>
      </c>
      <c r="AP782" s="117">
        <v>0</v>
      </c>
      <c r="AQ782" s="117">
        <v>0</v>
      </c>
      <c r="AR782" s="117">
        <v>0</v>
      </c>
      <c r="AS782" s="117">
        <v>1</v>
      </c>
      <c r="AT782" s="117">
        <v>1</v>
      </c>
      <c r="AU782" s="117">
        <v>0</v>
      </c>
      <c r="AV782" s="117">
        <v>0</v>
      </c>
      <c r="AW782" s="117">
        <v>0</v>
      </c>
      <c r="AX782" s="117">
        <v>0</v>
      </c>
      <c r="AY782" s="117">
        <v>0</v>
      </c>
      <c r="AZ782" s="117">
        <v>0</v>
      </c>
      <c r="BA782" s="117">
        <v>0</v>
      </c>
      <c r="BB782" s="117">
        <v>0</v>
      </c>
      <c r="BC782" s="117">
        <v>0</v>
      </c>
      <c r="BD782" s="117">
        <v>0</v>
      </c>
      <c r="BE782" s="117">
        <v>0</v>
      </c>
      <c r="BF782" s="117">
        <v>0</v>
      </c>
      <c r="BG782" s="117">
        <v>0</v>
      </c>
      <c r="BH782" s="117">
        <v>0</v>
      </c>
      <c r="BI782" s="117">
        <v>0</v>
      </c>
      <c r="BJ782" s="117">
        <v>0</v>
      </c>
      <c r="BK782" s="117">
        <v>0</v>
      </c>
      <c r="BL782" s="120" t="s">
        <v>4490</v>
      </c>
      <c r="BM782" s="98">
        <v>0</v>
      </c>
      <c r="BN782" s="79">
        <v>0</v>
      </c>
      <c r="BO782" s="241">
        <v>0.5</v>
      </c>
      <c r="BP782" s="133">
        <v>0.5</v>
      </c>
      <c r="BQ782" s="133">
        <v>0.5</v>
      </c>
      <c r="BR782" s="133">
        <v>0.5</v>
      </c>
      <c r="BS782" s="238">
        <v>0</v>
      </c>
      <c r="BT782" s="79">
        <v>0</v>
      </c>
      <c r="BU782" s="79">
        <v>0</v>
      </c>
      <c r="BV782" s="79">
        <v>0</v>
      </c>
      <c r="BW782" s="79">
        <v>0</v>
      </c>
      <c r="BX782" s="79">
        <v>0</v>
      </c>
      <c r="BY782" s="79">
        <v>0</v>
      </c>
      <c r="BZ782" s="79">
        <v>0</v>
      </c>
      <c r="CA782" s="79">
        <v>0</v>
      </c>
      <c r="CB782" s="79">
        <v>0</v>
      </c>
      <c r="CC782" s="79">
        <v>0</v>
      </c>
      <c r="CD782" s="79">
        <v>0</v>
      </c>
      <c r="CE782" s="79">
        <v>0</v>
      </c>
      <c r="CF782" s="79">
        <v>0</v>
      </c>
      <c r="CG782" s="79">
        <v>0</v>
      </c>
      <c r="CH782" s="79">
        <v>0</v>
      </c>
      <c r="CI782" s="81">
        <f t="shared" si="70"/>
        <v>2</v>
      </c>
      <c r="CJ782" s="260">
        <f t="shared" si="69"/>
        <v>2</v>
      </c>
      <c r="CK782" s="260">
        <f t="shared" si="67"/>
        <v>2</v>
      </c>
      <c r="CL782" s="260">
        <f t="shared" si="68"/>
        <v>2</v>
      </c>
      <c r="CM782" s="83">
        <v>9</v>
      </c>
      <c r="CN782" s="254" t="s">
        <v>4965</v>
      </c>
      <c r="CO782" s="140" t="s">
        <v>4965</v>
      </c>
      <c r="CP782" s="258" t="s">
        <v>4965</v>
      </c>
      <c r="CQ782" s="86" t="s">
        <v>4965</v>
      </c>
      <c r="CR782" s="85" t="s">
        <v>4965</v>
      </c>
      <c r="CS782" s="85" t="s">
        <v>4965</v>
      </c>
      <c r="CT782" s="85" t="s">
        <v>4965</v>
      </c>
      <c r="CU782" s="86"/>
    </row>
    <row r="783" spans="1:99" ht="12" customHeight="1" x14ac:dyDescent="0.2">
      <c r="A783" s="31" t="s">
        <v>1460</v>
      </c>
      <c r="B783" s="114" t="s">
        <v>2217</v>
      </c>
      <c r="C783" s="114" t="s">
        <v>1432</v>
      </c>
      <c r="D783" s="114" t="s">
        <v>1432</v>
      </c>
      <c r="E783" s="117" t="s">
        <v>1491</v>
      </c>
      <c r="F783" s="114" t="s">
        <v>1492</v>
      </c>
      <c r="G783" s="114" t="s">
        <v>1493</v>
      </c>
      <c r="H783" s="114" t="s">
        <v>1458</v>
      </c>
      <c r="I783" s="114" t="s">
        <v>1494</v>
      </c>
      <c r="J783" s="114">
        <v>524621</v>
      </c>
      <c r="K783" s="114">
        <v>175335</v>
      </c>
      <c r="L783" s="177" t="s">
        <v>3088</v>
      </c>
      <c r="M783" s="99" t="s">
        <v>1432</v>
      </c>
      <c r="N783" s="99" t="s">
        <v>1432</v>
      </c>
      <c r="O783" s="114">
        <v>0</v>
      </c>
      <c r="P783" s="114">
        <v>1</v>
      </c>
      <c r="Q783" s="115">
        <v>1</v>
      </c>
      <c r="R783" s="114" t="s">
        <v>2218</v>
      </c>
      <c r="S783" s="114" t="s">
        <v>1389</v>
      </c>
      <c r="T783" s="99" t="s">
        <v>363</v>
      </c>
      <c r="U783" s="116">
        <v>41696</v>
      </c>
      <c r="V783" s="114" t="s">
        <v>1439</v>
      </c>
      <c r="W783" s="99" t="s">
        <v>1432</v>
      </c>
      <c r="X783" s="114" t="s">
        <v>1442</v>
      </c>
      <c r="Y783" s="114" t="s">
        <v>3893</v>
      </c>
      <c r="Z783" s="114" t="s">
        <v>1444</v>
      </c>
      <c r="AA783" s="114" t="s">
        <v>4720</v>
      </c>
      <c r="AB783" s="387">
        <v>2E-3</v>
      </c>
      <c r="AC783" s="111" t="s">
        <v>1432</v>
      </c>
      <c r="AD783" s="112" t="s">
        <v>1432</v>
      </c>
      <c r="AE783" s="157" t="s">
        <v>3063</v>
      </c>
      <c r="AF783" s="117" t="s">
        <v>1445</v>
      </c>
      <c r="AG783" s="118"/>
      <c r="AH783" s="117">
        <v>0</v>
      </c>
      <c r="AI783" s="117">
        <v>0</v>
      </c>
      <c r="AJ783" s="117">
        <v>0</v>
      </c>
      <c r="AK783" s="117">
        <v>1</v>
      </c>
      <c r="AL783" s="117">
        <v>0</v>
      </c>
      <c r="AM783" s="117">
        <v>0</v>
      </c>
      <c r="AN783" s="117">
        <v>0</v>
      </c>
      <c r="AO783" s="117">
        <v>0</v>
      </c>
      <c r="AP783" s="117">
        <v>0</v>
      </c>
      <c r="AQ783" s="117">
        <v>0</v>
      </c>
      <c r="AR783" s="117">
        <v>1</v>
      </c>
      <c r="AS783" s="117">
        <v>0</v>
      </c>
      <c r="AT783" s="117">
        <v>0</v>
      </c>
      <c r="AU783" s="117">
        <v>0</v>
      </c>
      <c r="AV783" s="117">
        <v>0</v>
      </c>
      <c r="AW783" s="117">
        <v>0</v>
      </c>
      <c r="AX783" s="117">
        <v>0</v>
      </c>
      <c r="AY783" s="117">
        <v>0</v>
      </c>
      <c r="AZ783" s="117">
        <v>0</v>
      </c>
      <c r="BA783" s="117">
        <v>0</v>
      </c>
      <c r="BB783" s="117">
        <v>0</v>
      </c>
      <c r="BC783" s="117">
        <v>0</v>
      </c>
      <c r="BD783" s="117">
        <v>0</v>
      </c>
      <c r="BE783" s="117">
        <v>0</v>
      </c>
      <c r="BF783" s="117">
        <v>0</v>
      </c>
      <c r="BG783" s="117">
        <v>0</v>
      </c>
      <c r="BH783" s="117">
        <v>0</v>
      </c>
      <c r="BI783" s="117">
        <v>0</v>
      </c>
      <c r="BJ783" s="117">
        <v>0</v>
      </c>
      <c r="BK783" s="117">
        <v>0</v>
      </c>
      <c r="BL783" s="120" t="s">
        <v>4490</v>
      </c>
      <c r="BM783" s="98">
        <v>0</v>
      </c>
      <c r="BN783" s="79">
        <v>0</v>
      </c>
      <c r="BO783" s="241">
        <v>0.25</v>
      </c>
      <c r="BP783" s="133">
        <v>0.25</v>
      </c>
      <c r="BQ783" s="133">
        <v>0.25</v>
      </c>
      <c r="BR783" s="133">
        <v>0.25</v>
      </c>
      <c r="BS783" s="238">
        <v>0</v>
      </c>
      <c r="BT783" s="79">
        <v>0</v>
      </c>
      <c r="BU783" s="79">
        <v>0</v>
      </c>
      <c r="BV783" s="79">
        <v>0</v>
      </c>
      <c r="BW783" s="79">
        <v>0</v>
      </c>
      <c r="BX783" s="79">
        <v>0</v>
      </c>
      <c r="BY783" s="79">
        <v>0</v>
      </c>
      <c r="BZ783" s="79">
        <v>0</v>
      </c>
      <c r="CA783" s="79">
        <v>0</v>
      </c>
      <c r="CB783" s="79">
        <v>0</v>
      </c>
      <c r="CC783" s="79">
        <v>0</v>
      </c>
      <c r="CD783" s="79">
        <v>0</v>
      </c>
      <c r="CE783" s="79">
        <v>0</v>
      </c>
      <c r="CF783" s="79">
        <v>0</v>
      </c>
      <c r="CG783" s="79">
        <v>0</v>
      </c>
      <c r="CH783" s="79">
        <v>0</v>
      </c>
      <c r="CI783" s="81">
        <f t="shared" si="70"/>
        <v>1</v>
      </c>
      <c r="CJ783" s="260">
        <f t="shared" si="69"/>
        <v>1</v>
      </c>
      <c r="CK783" s="260">
        <f t="shared" si="67"/>
        <v>1</v>
      </c>
      <c r="CL783" s="260">
        <f t="shared" si="68"/>
        <v>1</v>
      </c>
      <c r="CM783" s="83">
        <v>9</v>
      </c>
      <c r="CN783" s="254" t="s">
        <v>4965</v>
      </c>
      <c r="CO783" s="140" t="s">
        <v>4965</v>
      </c>
      <c r="CP783" s="258" t="s">
        <v>4965</v>
      </c>
      <c r="CQ783" s="86" t="s">
        <v>4965</v>
      </c>
      <c r="CR783" s="85" t="s">
        <v>4965</v>
      </c>
      <c r="CS783" s="85" t="s">
        <v>4965</v>
      </c>
      <c r="CT783" s="85" t="s">
        <v>4965</v>
      </c>
      <c r="CU783" s="86"/>
    </row>
    <row r="784" spans="1:99" ht="12" customHeight="1" x14ac:dyDescent="0.2">
      <c r="A784" s="31" t="s">
        <v>1460</v>
      </c>
      <c r="B784" s="114" t="s">
        <v>3542</v>
      </c>
      <c r="C784" s="114" t="s">
        <v>1432</v>
      </c>
      <c r="D784" s="114" t="s">
        <v>1432</v>
      </c>
      <c r="E784" s="117" t="s">
        <v>1432</v>
      </c>
      <c r="F784" s="114" t="s">
        <v>1767</v>
      </c>
      <c r="G784" s="114" t="s">
        <v>1630</v>
      </c>
      <c r="H784" s="114" t="s">
        <v>1435</v>
      </c>
      <c r="I784" s="114" t="s">
        <v>1631</v>
      </c>
      <c r="J784" s="114">
        <v>527472</v>
      </c>
      <c r="K784" s="114">
        <v>172912</v>
      </c>
      <c r="L784" s="177" t="s">
        <v>3089</v>
      </c>
      <c r="M784" s="99" t="s">
        <v>1432</v>
      </c>
      <c r="N784" s="99" t="s">
        <v>1432</v>
      </c>
      <c r="O784" s="114">
        <v>1</v>
      </c>
      <c r="P784" s="114">
        <v>1</v>
      </c>
      <c r="Q784" s="115">
        <v>0</v>
      </c>
      <c r="R784" s="114" t="s">
        <v>3543</v>
      </c>
      <c r="S784" s="114" t="s">
        <v>1438</v>
      </c>
      <c r="T784" s="99" t="s">
        <v>2939</v>
      </c>
      <c r="U784" s="116">
        <v>41745</v>
      </c>
      <c r="V784" s="114" t="s">
        <v>1439</v>
      </c>
      <c r="W784" s="99" t="s">
        <v>1432</v>
      </c>
      <c r="X784" s="114" t="s">
        <v>1442</v>
      </c>
      <c r="Y784" s="114" t="s">
        <v>1443</v>
      </c>
      <c r="Z784" s="114" t="s">
        <v>1444</v>
      </c>
      <c r="AA784" s="114" t="s">
        <v>2713</v>
      </c>
      <c r="AB784" s="387">
        <v>2.9000000000000001E-2</v>
      </c>
      <c r="AC784" s="111" t="s">
        <v>1432</v>
      </c>
      <c r="AD784" s="112" t="s">
        <v>1432</v>
      </c>
      <c r="AE784" s="157" t="s">
        <v>3063</v>
      </c>
      <c r="AF784" s="117" t="s">
        <v>1445</v>
      </c>
      <c r="AG784" s="118"/>
      <c r="AH784" s="117">
        <v>0</v>
      </c>
      <c r="AI784" s="117">
        <v>0</v>
      </c>
      <c r="AJ784" s="117">
        <v>0</v>
      </c>
      <c r="AK784" s="117">
        <v>0</v>
      </c>
      <c r="AL784" s="117">
        <v>0</v>
      </c>
      <c r="AM784" s="117">
        <v>-1</v>
      </c>
      <c r="AN784" s="117">
        <v>1</v>
      </c>
      <c r="AO784" s="117">
        <v>0</v>
      </c>
      <c r="AP784" s="117">
        <v>0</v>
      </c>
      <c r="AQ784" s="117">
        <v>0</v>
      </c>
      <c r="AR784" s="117">
        <v>0</v>
      </c>
      <c r="AS784" s="117">
        <v>0</v>
      </c>
      <c r="AT784" s="117">
        <v>0</v>
      </c>
      <c r="AU784" s="117">
        <v>0</v>
      </c>
      <c r="AV784" s="117">
        <v>0</v>
      </c>
      <c r="AW784" s="117">
        <v>0</v>
      </c>
      <c r="AX784" s="117">
        <v>0</v>
      </c>
      <c r="AY784" s="117">
        <v>0</v>
      </c>
      <c r="AZ784" s="117">
        <v>0</v>
      </c>
      <c r="BA784" s="117">
        <v>-1</v>
      </c>
      <c r="BB784" s="117">
        <v>1</v>
      </c>
      <c r="BC784" s="117">
        <v>0</v>
      </c>
      <c r="BD784" s="117">
        <v>0</v>
      </c>
      <c r="BE784" s="117">
        <v>0</v>
      </c>
      <c r="BF784" s="117">
        <v>0</v>
      </c>
      <c r="BG784" s="117">
        <v>0</v>
      </c>
      <c r="BH784" s="117">
        <v>0</v>
      </c>
      <c r="BI784" s="117">
        <v>0</v>
      </c>
      <c r="BJ784" s="117">
        <v>0</v>
      </c>
      <c r="BK784" s="117">
        <v>0</v>
      </c>
      <c r="BL784" s="400"/>
      <c r="BM784" s="179">
        <f>Q784</f>
        <v>0</v>
      </c>
      <c r="BN784" s="79">
        <v>0</v>
      </c>
      <c r="BO784" s="237">
        <v>0</v>
      </c>
      <c r="BP784" s="79">
        <v>0</v>
      </c>
      <c r="BQ784" s="79">
        <v>0</v>
      </c>
      <c r="BR784" s="79">
        <v>0</v>
      </c>
      <c r="BS784" s="238">
        <v>0</v>
      </c>
      <c r="BT784" s="79">
        <v>0</v>
      </c>
      <c r="BU784" s="79">
        <v>0</v>
      </c>
      <c r="BV784" s="79">
        <v>0</v>
      </c>
      <c r="BW784" s="79">
        <v>0</v>
      </c>
      <c r="BX784" s="79">
        <v>0</v>
      </c>
      <c r="BY784" s="79">
        <v>0</v>
      </c>
      <c r="BZ784" s="79">
        <v>0</v>
      </c>
      <c r="CA784" s="79">
        <v>0</v>
      </c>
      <c r="CB784" s="79">
        <v>0</v>
      </c>
      <c r="CC784" s="79">
        <v>0</v>
      </c>
      <c r="CD784" s="79">
        <v>0</v>
      </c>
      <c r="CE784" s="79">
        <v>0</v>
      </c>
      <c r="CF784" s="79">
        <v>0</v>
      </c>
      <c r="CG784" s="79">
        <v>0</v>
      </c>
      <c r="CH784" s="79">
        <v>0</v>
      </c>
      <c r="CI784" s="81">
        <f t="shared" si="70"/>
        <v>0</v>
      </c>
      <c r="CJ784" s="131">
        <f t="shared" si="69"/>
        <v>0</v>
      </c>
      <c r="CK784" s="131">
        <f t="shared" si="67"/>
        <v>0</v>
      </c>
      <c r="CL784" s="131">
        <f t="shared" si="68"/>
        <v>0</v>
      </c>
      <c r="CM784" s="83">
        <v>4</v>
      </c>
      <c r="CN784" s="254" t="s">
        <v>4965</v>
      </c>
      <c r="CO784" s="140" t="s">
        <v>4965</v>
      </c>
      <c r="CP784" s="258" t="s">
        <v>4965</v>
      </c>
      <c r="CQ784" s="86" t="s">
        <v>4965</v>
      </c>
      <c r="CR784" s="85" t="s">
        <v>4965</v>
      </c>
      <c r="CS784" s="85" t="s">
        <v>4965</v>
      </c>
      <c r="CT784" s="85" t="s">
        <v>4965</v>
      </c>
      <c r="CU784" s="86"/>
    </row>
    <row r="785" spans="1:99" ht="12" customHeight="1" x14ac:dyDescent="0.2">
      <c r="A785" s="31" t="s">
        <v>1460</v>
      </c>
      <c r="B785" s="114" t="s">
        <v>3544</v>
      </c>
      <c r="C785" s="114" t="s">
        <v>1432</v>
      </c>
      <c r="D785" s="114" t="s">
        <v>1432</v>
      </c>
      <c r="E785" s="117" t="s">
        <v>3545</v>
      </c>
      <c r="F785" s="114" t="s">
        <v>1432</v>
      </c>
      <c r="G785" s="114" t="s">
        <v>4201</v>
      </c>
      <c r="H785" s="114" t="s">
        <v>1885</v>
      </c>
      <c r="I785" s="114" t="s">
        <v>3546</v>
      </c>
      <c r="J785" s="114">
        <v>526348</v>
      </c>
      <c r="K785" s="114">
        <v>174401</v>
      </c>
      <c r="L785" s="177" t="s">
        <v>3089</v>
      </c>
      <c r="M785" s="99" t="s">
        <v>1432</v>
      </c>
      <c r="N785" s="99" t="s">
        <v>1432</v>
      </c>
      <c r="O785" s="114">
        <v>0</v>
      </c>
      <c r="P785" s="114">
        <v>9</v>
      </c>
      <c r="Q785" s="115">
        <v>9</v>
      </c>
      <c r="R785" s="114" t="s">
        <v>3547</v>
      </c>
      <c r="S785" s="114" t="s">
        <v>1438</v>
      </c>
      <c r="T785" s="99" t="s">
        <v>1875</v>
      </c>
      <c r="U785" s="116">
        <v>41719</v>
      </c>
      <c r="V785" s="114" t="s">
        <v>1439</v>
      </c>
      <c r="W785" s="99" t="s">
        <v>1432</v>
      </c>
      <c r="X785" s="114" t="s">
        <v>1442</v>
      </c>
      <c r="Y785" s="114" t="s">
        <v>1443</v>
      </c>
      <c r="Z785" s="114" t="s">
        <v>1444</v>
      </c>
      <c r="AA785" s="114" t="s">
        <v>2713</v>
      </c>
      <c r="AB785" s="387">
        <v>6.7000000000000004E-2</v>
      </c>
      <c r="AC785" s="111" t="s">
        <v>1432</v>
      </c>
      <c r="AD785" s="112" t="s">
        <v>1432</v>
      </c>
      <c r="AE785" s="157" t="s">
        <v>1931</v>
      </c>
      <c r="AF785" s="117" t="s">
        <v>3905</v>
      </c>
      <c r="AG785" s="117">
        <v>0</v>
      </c>
      <c r="AH785" s="117">
        <v>2</v>
      </c>
      <c r="AI785" s="117">
        <v>9</v>
      </c>
      <c r="AJ785" s="117">
        <v>0</v>
      </c>
      <c r="AK785" s="117">
        <v>9</v>
      </c>
      <c r="AL785" s="117">
        <v>0</v>
      </c>
      <c r="AM785" s="117">
        <v>0</v>
      </c>
      <c r="AN785" s="117">
        <v>0</v>
      </c>
      <c r="AO785" s="117">
        <v>0</v>
      </c>
      <c r="AP785" s="117">
        <v>0</v>
      </c>
      <c r="AQ785" s="117">
        <v>0</v>
      </c>
      <c r="AR785" s="117">
        <v>9</v>
      </c>
      <c r="AS785" s="117">
        <v>0</v>
      </c>
      <c r="AT785" s="117">
        <v>0</v>
      </c>
      <c r="AU785" s="117">
        <v>0</v>
      </c>
      <c r="AV785" s="117">
        <v>0</v>
      </c>
      <c r="AW785" s="117">
        <v>0</v>
      </c>
      <c r="AX785" s="117">
        <v>0</v>
      </c>
      <c r="AY785" s="117">
        <v>0</v>
      </c>
      <c r="AZ785" s="117">
        <v>0</v>
      </c>
      <c r="BA785" s="117">
        <v>0</v>
      </c>
      <c r="BB785" s="117">
        <v>0</v>
      </c>
      <c r="BC785" s="117">
        <v>0</v>
      </c>
      <c r="BD785" s="117">
        <v>0</v>
      </c>
      <c r="BE785" s="117">
        <v>0</v>
      </c>
      <c r="BF785" s="117">
        <v>0</v>
      </c>
      <c r="BG785" s="117">
        <v>0</v>
      </c>
      <c r="BH785" s="117">
        <v>0</v>
      </c>
      <c r="BI785" s="117">
        <v>0</v>
      </c>
      <c r="BJ785" s="117">
        <v>0</v>
      </c>
      <c r="BK785" s="117">
        <v>0</v>
      </c>
      <c r="BL785" s="120" t="s">
        <v>4490</v>
      </c>
      <c r="BM785" s="98">
        <v>0</v>
      </c>
      <c r="BN785" s="79">
        <v>0</v>
      </c>
      <c r="BO785" s="237">
        <v>0</v>
      </c>
      <c r="BP785" s="79">
        <v>0</v>
      </c>
      <c r="BQ785" s="133">
        <v>3</v>
      </c>
      <c r="BR785" s="133">
        <v>3</v>
      </c>
      <c r="BS785" s="243">
        <v>3</v>
      </c>
      <c r="BT785" s="79">
        <v>0</v>
      </c>
      <c r="BU785" s="79">
        <v>0</v>
      </c>
      <c r="BV785" s="79">
        <v>0</v>
      </c>
      <c r="BW785" s="79">
        <v>0</v>
      </c>
      <c r="BX785" s="79">
        <v>0</v>
      </c>
      <c r="BY785" s="79">
        <v>0</v>
      </c>
      <c r="BZ785" s="79">
        <v>0</v>
      </c>
      <c r="CA785" s="79">
        <v>0</v>
      </c>
      <c r="CB785" s="79">
        <v>0</v>
      </c>
      <c r="CC785" s="79">
        <v>0</v>
      </c>
      <c r="CD785" s="79">
        <v>0</v>
      </c>
      <c r="CE785" s="79">
        <v>0</v>
      </c>
      <c r="CF785" s="79">
        <v>0</v>
      </c>
      <c r="CG785" s="79">
        <v>0</v>
      </c>
      <c r="CH785" s="79">
        <v>0</v>
      </c>
      <c r="CI785" s="81">
        <f t="shared" si="70"/>
        <v>9</v>
      </c>
      <c r="CJ785" s="260">
        <f t="shared" si="69"/>
        <v>9</v>
      </c>
      <c r="CK785" s="260">
        <f t="shared" si="67"/>
        <v>9</v>
      </c>
      <c r="CL785" s="260">
        <f t="shared" si="68"/>
        <v>9</v>
      </c>
      <c r="CM785" s="83">
        <v>5</v>
      </c>
      <c r="CN785" s="254" t="s">
        <v>4965</v>
      </c>
      <c r="CO785" s="140" t="s">
        <v>4965</v>
      </c>
      <c r="CP785" s="258" t="s">
        <v>4965</v>
      </c>
      <c r="CQ785" s="86" t="s">
        <v>4965</v>
      </c>
      <c r="CR785" s="85" t="s">
        <v>4965</v>
      </c>
      <c r="CS785" s="85" t="s">
        <v>4965</v>
      </c>
      <c r="CT785" s="85" t="s">
        <v>4965</v>
      </c>
      <c r="CU785" s="86"/>
    </row>
    <row r="786" spans="1:99" s="363" customFormat="1" ht="12" customHeight="1" x14ac:dyDescent="0.2">
      <c r="A786" s="31" t="s">
        <v>1460</v>
      </c>
      <c r="B786" s="114" t="s">
        <v>3548</v>
      </c>
      <c r="C786" s="114" t="s">
        <v>1432</v>
      </c>
      <c r="D786" s="114" t="s">
        <v>1432</v>
      </c>
      <c r="E786" s="117" t="s">
        <v>3549</v>
      </c>
      <c r="F786" s="114" t="s">
        <v>3095</v>
      </c>
      <c r="G786" s="114" t="s">
        <v>2716</v>
      </c>
      <c r="H786" s="114" t="s">
        <v>2717</v>
      </c>
      <c r="I786" s="114" t="s">
        <v>2116</v>
      </c>
      <c r="J786" s="114">
        <v>528513</v>
      </c>
      <c r="K786" s="114">
        <v>175788</v>
      </c>
      <c r="L786" s="177" t="s">
        <v>3085</v>
      </c>
      <c r="M786" s="99" t="s">
        <v>1432</v>
      </c>
      <c r="N786" s="99" t="s">
        <v>1432</v>
      </c>
      <c r="O786" s="114">
        <v>0</v>
      </c>
      <c r="P786" s="114">
        <v>1</v>
      </c>
      <c r="Q786" s="115">
        <v>1</v>
      </c>
      <c r="R786" s="114" t="s">
        <v>3550</v>
      </c>
      <c r="S786" s="114" t="s">
        <v>1438</v>
      </c>
      <c r="T786" s="99" t="s">
        <v>4986</v>
      </c>
      <c r="U786" s="116">
        <v>41808</v>
      </c>
      <c r="V786" s="114" t="s">
        <v>1439</v>
      </c>
      <c r="W786" s="99" t="s">
        <v>1432</v>
      </c>
      <c r="X786" s="114" t="s">
        <v>1442</v>
      </c>
      <c r="Y786" s="114" t="s">
        <v>1443</v>
      </c>
      <c r="Z786" s="114" t="s">
        <v>1444</v>
      </c>
      <c r="AA786" s="114" t="s">
        <v>2713</v>
      </c>
      <c r="AB786" s="387">
        <v>2.3E-2</v>
      </c>
      <c r="AC786" s="111" t="s">
        <v>1432</v>
      </c>
      <c r="AD786" s="112" t="s">
        <v>1432</v>
      </c>
      <c r="AE786" s="157" t="s">
        <v>3063</v>
      </c>
      <c r="AF786" s="117" t="s">
        <v>1445</v>
      </c>
      <c r="AG786" s="117">
        <v>0</v>
      </c>
      <c r="AH786" s="117">
        <v>0</v>
      </c>
      <c r="AI786" s="117">
        <v>0</v>
      </c>
      <c r="AJ786" s="117">
        <v>0</v>
      </c>
      <c r="AK786" s="117">
        <v>1</v>
      </c>
      <c r="AL786" s="117">
        <v>0</v>
      </c>
      <c r="AM786" s="117">
        <v>0</v>
      </c>
      <c r="AN786" s="117">
        <v>0</v>
      </c>
      <c r="AO786" s="117">
        <v>0</v>
      </c>
      <c r="AP786" s="117">
        <v>0</v>
      </c>
      <c r="AQ786" s="117">
        <v>0</v>
      </c>
      <c r="AR786" s="117">
        <v>0</v>
      </c>
      <c r="AS786" s="117">
        <v>0</v>
      </c>
      <c r="AT786" s="117">
        <v>0</v>
      </c>
      <c r="AU786" s="117">
        <v>0</v>
      </c>
      <c r="AV786" s="117">
        <v>0</v>
      </c>
      <c r="AW786" s="117">
        <v>0</v>
      </c>
      <c r="AX786" s="117">
        <v>0</v>
      </c>
      <c r="AY786" s="117">
        <v>1</v>
      </c>
      <c r="AZ786" s="117">
        <v>0</v>
      </c>
      <c r="BA786" s="117">
        <v>0</v>
      </c>
      <c r="BB786" s="117">
        <v>0</v>
      </c>
      <c r="BC786" s="117">
        <v>0</v>
      </c>
      <c r="BD786" s="117">
        <v>0</v>
      </c>
      <c r="BE786" s="117">
        <v>0</v>
      </c>
      <c r="BF786" s="117">
        <v>0</v>
      </c>
      <c r="BG786" s="117">
        <v>0</v>
      </c>
      <c r="BH786" s="117">
        <v>0</v>
      </c>
      <c r="BI786" s="117">
        <v>0</v>
      </c>
      <c r="BJ786" s="117">
        <v>0</v>
      </c>
      <c r="BK786" s="117">
        <v>0</v>
      </c>
      <c r="BL786" s="120" t="s">
        <v>4490</v>
      </c>
      <c r="BM786" s="98">
        <v>0</v>
      </c>
      <c r="BN786" s="79">
        <v>0</v>
      </c>
      <c r="BO786" s="241">
        <v>0.2</v>
      </c>
      <c r="BP786" s="133">
        <v>0.2</v>
      </c>
      <c r="BQ786" s="133">
        <v>0.2</v>
      </c>
      <c r="BR786" s="133">
        <v>0.2</v>
      </c>
      <c r="BS786" s="243">
        <v>0.2</v>
      </c>
      <c r="BT786" s="79">
        <v>0</v>
      </c>
      <c r="BU786" s="79">
        <v>0</v>
      </c>
      <c r="BV786" s="79">
        <v>0</v>
      </c>
      <c r="BW786" s="79">
        <v>0</v>
      </c>
      <c r="BX786" s="79">
        <v>0</v>
      </c>
      <c r="BY786" s="79">
        <v>0</v>
      </c>
      <c r="BZ786" s="79">
        <v>0</v>
      </c>
      <c r="CA786" s="79">
        <v>0</v>
      </c>
      <c r="CB786" s="79">
        <v>0</v>
      </c>
      <c r="CC786" s="79">
        <v>0</v>
      </c>
      <c r="CD786" s="79">
        <v>0</v>
      </c>
      <c r="CE786" s="79">
        <v>0</v>
      </c>
      <c r="CF786" s="79">
        <v>0</v>
      </c>
      <c r="CG786" s="79">
        <v>0</v>
      </c>
      <c r="CH786" s="79">
        <v>0</v>
      </c>
      <c r="CI786" s="81">
        <f t="shared" si="70"/>
        <v>1</v>
      </c>
      <c r="CJ786" s="260">
        <f t="shared" si="69"/>
        <v>1</v>
      </c>
      <c r="CK786" s="260">
        <f t="shared" si="67"/>
        <v>1</v>
      </c>
      <c r="CL786" s="260">
        <f t="shared" si="68"/>
        <v>1</v>
      </c>
      <c r="CM786" s="83">
        <v>4</v>
      </c>
      <c r="CN786" s="254" t="s">
        <v>4965</v>
      </c>
      <c r="CO786" s="140" t="s">
        <v>4965</v>
      </c>
      <c r="CP786" s="258" t="s">
        <v>4965</v>
      </c>
      <c r="CQ786" s="86" t="s">
        <v>4965</v>
      </c>
      <c r="CR786" s="85" t="s">
        <v>4965</v>
      </c>
      <c r="CS786" s="85" t="s">
        <v>4965</v>
      </c>
      <c r="CT786" s="85" t="s">
        <v>4965</v>
      </c>
      <c r="CU786" s="86"/>
    </row>
    <row r="787" spans="1:99" ht="12" customHeight="1" x14ac:dyDescent="0.2">
      <c r="A787" s="31" t="s">
        <v>1460</v>
      </c>
      <c r="B787" s="114" t="s">
        <v>3552</v>
      </c>
      <c r="C787" s="114" t="s">
        <v>1432</v>
      </c>
      <c r="D787" s="114" t="s">
        <v>1432</v>
      </c>
      <c r="E787" s="117" t="s">
        <v>3553</v>
      </c>
      <c r="F787" s="114" t="s">
        <v>3554</v>
      </c>
      <c r="G787" s="114" t="s">
        <v>3874</v>
      </c>
      <c r="H787" s="114" t="s">
        <v>3875</v>
      </c>
      <c r="I787" s="114" t="s">
        <v>2348</v>
      </c>
      <c r="J787" s="114">
        <v>528924</v>
      </c>
      <c r="K787" s="114">
        <v>173571</v>
      </c>
      <c r="L787" s="177" t="s">
        <v>3076</v>
      </c>
      <c r="M787" s="99" t="s">
        <v>1432</v>
      </c>
      <c r="N787" s="99" t="s">
        <v>1432</v>
      </c>
      <c r="O787" s="114">
        <v>0</v>
      </c>
      <c r="P787" s="114">
        <v>5</v>
      </c>
      <c r="Q787" s="115">
        <v>5</v>
      </c>
      <c r="R787" s="114" t="s">
        <v>3555</v>
      </c>
      <c r="S787" s="114" t="s">
        <v>1438</v>
      </c>
      <c r="T787" s="99" t="s">
        <v>1369</v>
      </c>
      <c r="U787" s="116">
        <v>41717</v>
      </c>
      <c r="V787" s="114" t="s">
        <v>1439</v>
      </c>
      <c r="W787" s="99" t="s">
        <v>1432</v>
      </c>
      <c r="X787" s="114" t="s">
        <v>1442</v>
      </c>
      <c r="Y787" s="114" t="s">
        <v>1443</v>
      </c>
      <c r="Z787" s="114" t="s">
        <v>1444</v>
      </c>
      <c r="AA787" s="114" t="s">
        <v>2713</v>
      </c>
      <c r="AB787" s="387">
        <v>6.9000000000000006E-2</v>
      </c>
      <c r="AC787" s="111" t="s">
        <v>1432</v>
      </c>
      <c r="AD787" s="112" t="s">
        <v>1432</v>
      </c>
      <c r="AE787" s="157" t="s">
        <v>3063</v>
      </c>
      <c r="AF787" s="117" t="s">
        <v>1445</v>
      </c>
      <c r="AG787" s="118"/>
      <c r="AH787" s="117">
        <v>0</v>
      </c>
      <c r="AI787" s="117">
        <v>5</v>
      </c>
      <c r="AJ787" s="117">
        <v>0</v>
      </c>
      <c r="AK787" s="117">
        <v>0</v>
      </c>
      <c r="AL787" s="117">
        <v>0</v>
      </c>
      <c r="AM787" s="117">
        <v>5</v>
      </c>
      <c r="AN787" s="117">
        <v>0</v>
      </c>
      <c r="AO787" s="117">
        <v>0</v>
      </c>
      <c r="AP787" s="117">
        <v>0</v>
      </c>
      <c r="AQ787" s="117">
        <v>0</v>
      </c>
      <c r="AR787" s="117">
        <v>0</v>
      </c>
      <c r="AS787" s="117">
        <v>0</v>
      </c>
      <c r="AT787" s="117">
        <v>0</v>
      </c>
      <c r="AU787" s="117">
        <v>0</v>
      </c>
      <c r="AV787" s="117">
        <v>0</v>
      </c>
      <c r="AW787" s="117">
        <v>0</v>
      </c>
      <c r="AX787" s="117">
        <v>0</v>
      </c>
      <c r="AY787" s="117">
        <v>0</v>
      </c>
      <c r="AZ787" s="117">
        <v>0</v>
      </c>
      <c r="BA787" s="117">
        <v>5</v>
      </c>
      <c r="BB787" s="117">
        <v>0</v>
      </c>
      <c r="BC787" s="117">
        <v>0</v>
      </c>
      <c r="BD787" s="117">
        <v>0</v>
      </c>
      <c r="BE787" s="117">
        <v>0</v>
      </c>
      <c r="BF787" s="117">
        <v>0</v>
      </c>
      <c r="BG787" s="117">
        <v>0</v>
      </c>
      <c r="BH787" s="117">
        <v>0</v>
      </c>
      <c r="BI787" s="117">
        <v>0</v>
      </c>
      <c r="BJ787" s="117">
        <v>0</v>
      </c>
      <c r="BK787" s="117">
        <v>0</v>
      </c>
      <c r="BL787" s="120" t="s">
        <v>4490</v>
      </c>
      <c r="BM787" s="98">
        <v>0</v>
      </c>
      <c r="BN787" s="79">
        <v>0</v>
      </c>
      <c r="BO787" s="241">
        <v>1.25</v>
      </c>
      <c r="BP787" s="133">
        <v>1.25</v>
      </c>
      <c r="BQ787" s="133">
        <v>1.25</v>
      </c>
      <c r="BR787" s="133">
        <v>1.25</v>
      </c>
      <c r="BS787" s="238">
        <v>0</v>
      </c>
      <c r="BT787" s="79">
        <v>0</v>
      </c>
      <c r="BU787" s="79">
        <v>0</v>
      </c>
      <c r="BV787" s="79">
        <v>0</v>
      </c>
      <c r="BW787" s="79">
        <v>0</v>
      </c>
      <c r="BX787" s="79">
        <v>0</v>
      </c>
      <c r="BY787" s="79">
        <v>0</v>
      </c>
      <c r="BZ787" s="79">
        <v>0</v>
      </c>
      <c r="CA787" s="79">
        <v>0</v>
      </c>
      <c r="CB787" s="79">
        <v>0</v>
      </c>
      <c r="CC787" s="79">
        <v>0</v>
      </c>
      <c r="CD787" s="79">
        <v>0</v>
      </c>
      <c r="CE787" s="79">
        <v>0</v>
      </c>
      <c r="CF787" s="79">
        <v>0</v>
      </c>
      <c r="CG787" s="79">
        <v>0</v>
      </c>
      <c r="CH787" s="79">
        <v>0</v>
      </c>
      <c r="CI787" s="81">
        <f t="shared" si="70"/>
        <v>5</v>
      </c>
      <c r="CJ787" s="260">
        <f t="shared" si="69"/>
        <v>5</v>
      </c>
      <c r="CK787" s="260">
        <f t="shared" si="67"/>
        <v>5</v>
      </c>
      <c r="CL787" s="260">
        <f t="shared" si="68"/>
        <v>5</v>
      </c>
      <c r="CM787" s="83">
        <v>4</v>
      </c>
      <c r="CN787" s="254" t="s">
        <v>4965</v>
      </c>
      <c r="CO787" s="140" t="s">
        <v>4965</v>
      </c>
      <c r="CP787" s="258" t="s">
        <v>4965</v>
      </c>
      <c r="CQ787" s="86" t="s">
        <v>4965</v>
      </c>
      <c r="CR787" s="85" t="s">
        <v>4965</v>
      </c>
      <c r="CS787" s="85" t="s">
        <v>4965</v>
      </c>
      <c r="CT787" s="85" t="s">
        <v>4965</v>
      </c>
      <c r="CU787" s="86"/>
    </row>
    <row r="788" spans="1:99" ht="12" customHeight="1" x14ac:dyDescent="0.2">
      <c r="A788" s="31" t="s">
        <v>1460</v>
      </c>
      <c r="B788" s="114" t="s">
        <v>3556</v>
      </c>
      <c r="C788" s="114" t="s">
        <v>1432</v>
      </c>
      <c r="D788" s="114" t="s">
        <v>1432</v>
      </c>
      <c r="E788" s="117" t="s">
        <v>1432</v>
      </c>
      <c r="F788" s="114" t="s">
        <v>1412</v>
      </c>
      <c r="G788" s="114" t="s">
        <v>3557</v>
      </c>
      <c r="H788" s="114" t="s">
        <v>1435</v>
      </c>
      <c r="I788" s="114" t="s">
        <v>3558</v>
      </c>
      <c r="J788" s="114">
        <v>527083</v>
      </c>
      <c r="K788" s="114">
        <v>171544</v>
      </c>
      <c r="L788" s="177" t="s">
        <v>3069</v>
      </c>
      <c r="M788" s="99" t="s">
        <v>1432</v>
      </c>
      <c r="N788" s="99" t="s">
        <v>1432</v>
      </c>
      <c r="O788" s="114">
        <v>1</v>
      </c>
      <c r="P788" s="114">
        <v>3</v>
      </c>
      <c r="Q788" s="115">
        <v>2</v>
      </c>
      <c r="R788" s="114" t="s">
        <v>3559</v>
      </c>
      <c r="S788" s="114" t="s">
        <v>1438</v>
      </c>
      <c r="T788" s="99" t="s">
        <v>3940</v>
      </c>
      <c r="U788" s="116">
        <v>41803</v>
      </c>
      <c r="V788" s="114" t="s">
        <v>1439</v>
      </c>
      <c r="W788" s="99" t="s">
        <v>1432</v>
      </c>
      <c r="X788" s="114" t="s">
        <v>1442</v>
      </c>
      <c r="Y788" s="114" t="s">
        <v>1453</v>
      </c>
      <c r="Z788" s="114" t="s">
        <v>1444</v>
      </c>
      <c r="AA788" s="114" t="s">
        <v>1454</v>
      </c>
      <c r="AB788" s="387">
        <v>1.6E-2</v>
      </c>
      <c r="AC788" s="111" t="s">
        <v>1432</v>
      </c>
      <c r="AD788" s="112" t="s">
        <v>1432</v>
      </c>
      <c r="AE788" s="157" t="s">
        <v>3063</v>
      </c>
      <c r="AF788" s="117" t="s">
        <v>1445</v>
      </c>
      <c r="AG788" s="117">
        <v>0</v>
      </c>
      <c r="AH788" s="117">
        <v>0</v>
      </c>
      <c r="AI788" s="117">
        <v>0</v>
      </c>
      <c r="AJ788" s="117">
        <v>0</v>
      </c>
      <c r="AK788" s="117">
        <v>1</v>
      </c>
      <c r="AL788" s="117">
        <v>1</v>
      </c>
      <c r="AM788" s="117">
        <v>1</v>
      </c>
      <c r="AN788" s="117">
        <v>-1</v>
      </c>
      <c r="AO788" s="117">
        <v>0</v>
      </c>
      <c r="AP788" s="117">
        <v>0</v>
      </c>
      <c r="AQ788" s="117">
        <v>0</v>
      </c>
      <c r="AR788" s="117">
        <v>1</v>
      </c>
      <c r="AS788" s="117">
        <v>1</v>
      </c>
      <c r="AT788" s="117">
        <v>1</v>
      </c>
      <c r="AU788" s="117">
        <v>0</v>
      </c>
      <c r="AV788" s="117">
        <v>0</v>
      </c>
      <c r="AW788" s="117">
        <v>0</v>
      </c>
      <c r="AX788" s="117">
        <v>0</v>
      </c>
      <c r="AY788" s="117">
        <v>0</v>
      </c>
      <c r="AZ788" s="117">
        <v>0</v>
      </c>
      <c r="BA788" s="117">
        <v>0</v>
      </c>
      <c r="BB788" s="117">
        <v>-1</v>
      </c>
      <c r="BC788" s="117">
        <v>0</v>
      </c>
      <c r="BD788" s="117">
        <v>0</v>
      </c>
      <c r="BE788" s="117">
        <v>0</v>
      </c>
      <c r="BF788" s="117">
        <v>0</v>
      </c>
      <c r="BG788" s="117">
        <v>0</v>
      </c>
      <c r="BH788" s="117">
        <v>0</v>
      </c>
      <c r="BI788" s="117">
        <v>0</v>
      </c>
      <c r="BJ788" s="117">
        <v>0</v>
      </c>
      <c r="BK788" s="117">
        <v>0</v>
      </c>
      <c r="BL788" s="120" t="s">
        <v>4490</v>
      </c>
      <c r="BM788" s="98">
        <v>0</v>
      </c>
      <c r="BN788" s="79">
        <v>0</v>
      </c>
      <c r="BO788" s="241">
        <v>0.5</v>
      </c>
      <c r="BP788" s="133">
        <v>0.5</v>
      </c>
      <c r="BQ788" s="133">
        <v>0.5</v>
      </c>
      <c r="BR788" s="133">
        <v>0.5</v>
      </c>
      <c r="BS788" s="238">
        <v>0</v>
      </c>
      <c r="BT788" s="79">
        <v>0</v>
      </c>
      <c r="BU788" s="79">
        <v>0</v>
      </c>
      <c r="BV788" s="79">
        <v>0</v>
      </c>
      <c r="BW788" s="79">
        <v>0</v>
      </c>
      <c r="BX788" s="79">
        <v>0</v>
      </c>
      <c r="BY788" s="79">
        <v>0</v>
      </c>
      <c r="BZ788" s="79">
        <v>0</v>
      </c>
      <c r="CA788" s="79">
        <v>0</v>
      </c>
      <c r="CB788" s="79">
        <v>0</v>
      </c>
      <c r="CC788" s="79">
        <v>0</v>
      </c>
      <c r="CD788" s="79">
        <v>0</v>
      </c>
      <c r="CE788" s="79">
        <v>0</v>
      </c>
      <c r="CF788" s="79">
        <v>0</v>
      </c>
      <c r="CG788" s="79">
        <v>0</v>
      </c>
      <c r="CH788" s="79">
        <v>0</v>
      </c>
      <c r="CI788" s="81">
        <f t="shared" si="70"/>
        <v>2</v>
      </c>
      <c r="CJ788" s="260">
        <f t="shared" si="69"/>
        <v>2</v>
      </c>
      <c r="CK788" s="260">
        <f t="shared" si="67"/>
        <v>2</v>
      </c>
      <c r="CL788" s="260">
        <f t="shared" si="68"/>
        <v>2</v>
      </c>
      <c r="CM788" s="83">
        <v>9</v>
      </c>
      <c r="CN788" s="254" t="s">
        <v>4965</v>
      </c>
      <c r="CO788" s="140" t="s">
        <v>4965</v>
      </c>
      <c r="CP788" s="258" t="s">
        <v>4965</v>
      </c>
      <c r="CQ788" s="86" t="s">
        <v>4965</v>
      </c>
      <c r="CR788" s="85" t="s">
        <v>4965</v>
      </c>
      <c r="CS788" s="85" t="s">
        <v>4965</v>
      </c>
      <c r="CT788" s="85" t="s">
        <v>4965</v>
      </c>
      <c r="CU788" s="86"/>
    </row>
    <row r="789" spans="1:99" s="363" customFormat="1" ht="12" customHeight="1" x14ac:dyDescent="0.2">
      <c r="A789" s="31" t="s">
        <v>1460</v>
      </c>
      <c r="B789" s="114" t="s">
        <v>3560</v>
      </c>
      <c r="C789" s="114" t="s">
        <v>1432</v>
      </c>
      <c r="D789" s="114" t="s">
        <v>1432</v>
      </c>
      <c r="E789" s="117" t="s">
        <v>3561</v>
      </c>
      <c r="F789" s="114" t="s">
        <v>1432</v>
      </c>
      <c r="G789" s="114" t="s">
        <v>3562</v>
      </c>
      <c r="H789" s="114" t="s">
        <v>3875</v>
      </c>
      <c r="I789" s="114" t="s">
        <v>3563</v>
      </c>
      <c r="J789" s="114">
        <v>528572</v>
      </c>
      <c r="K789" s="114">
        <v>173933</v>
      </c>
      <c r="L789" s="177" t="s">
        <v>3076</v>
      </c>
      <c r="M789" s="99" t="s">
        <v>1432</v>
      </c>
      <c r="N789" s="99" t="s">
        <v>1432</v>
      </c>
      <c r="O789" s="114">
        <v>0</v>
      </c>
      <c r="P789" s="114">
        <v>1</v>
      </c>
      <c r="Q789" s="115">
        <v>1</v>
      </c>
      <c r="R789" s="114" t="s">
        <v>3564</v>
      </c>
      <c r="S789" s="114" t="s">
        <v>1438</v>
      </c>
      <c r="T789" s="99" t="s">
        <v>3565</v>
      </c>
      <c r="U789" s="116">
        <v>41787</v>
      </c>
      <c r="V789" s="114" t="s">
        <v>1439</v>
      </c>
      <c r="W789" s="99" t="s">
        <v>1432</v>
      </c>
      <c r="X789" s="114" t="s">
        <v>1442</v>
      </c>
      <c r="Y789" s="114" t="s">
        <v>1453</v>
      </c>
      <c r="Z789" s="114" t="s">
        <v>1444</v>
      </c>
      <c r="AA789" s="114" t="s">
        <v>2713</v>
      </c>
      <c r="AB789" s="387">
        <v>4.2000000000000003E-2</v>
      </c>
      <c r="AC789" s="111" t="s">
        <v>1432</v>
      </c>
      <c r="AD789" s="112" t="s">
        <v>1432</v>
      </c>
      <c r="AE789" s="157" t="s">
        <v>3063</v>
      </c>
      <c r="AF789" s="117" t="s">
        <v>1445</v>
      </c>
      <c r="AG789" s="118"/>
      <c r="AH789" s="117">
        <v>0</v>
      </c>
      <c r="AI789" s="117">
        <v>0</v>
      </c>
      <c r="AJ789" s="117">
        <v>0</v>
      </c>
      <c r="AK789" s="117">
        <v>0</v>
      </c>
      <c r="AL789" s="117">
        <v>1</v>
      </c>
      <c r="AM789" s="117">
        <v>0</v>
      </c>
      <c r="AN789" s="117">
        <v>0</v>
      </c>
      <c r="AO789" s="117">
        <v>0</v>
      </c>
      <c r="AP789" s="117">
        <v>0</v>
      </c>
      <c r="AQ789" s="117">
        <v>0</v>
      </c>
      <c r="AR789" s="117">
        <v>0</v>
      </c>
      <c r="AS789" s="117">
        <v>0</v>
      </c>
      <c r="AT789" s="117">
        <v>0</v>
      </c>
      <c r="AU789" s="117">
        <v>0</v>
      </c>
      <c r="AV789" s="117">
        <v>0</v>
      </c>
      <c r="AW789" s="117">
        <v>0</v>
      </c>
      <c r="AX789" s="117">
        <v>0</v>
      </c>
      <c r="AY789" s="117">
        <v>0</v>
      </c>
      <c r="AZ789" s="117">
        <v>1</v>
      </c>
      <c r="BA789" s="117">
        <v>0</v>
      </c>
      <c r="BB789" s="117">
        <v>0</v>
      </c>
      <c r="BC789" s="117">
        <v>0</v>
      </c>
      <c r="BD789" s="117">
        <v>0</v>
      </c>
      <c r="BE789" s="117">
        <v>0</v>
      </c>
      <c r="BF789" s="117">
        <v>0</v>
      </c>
      <c r="BG789" s="117">
        <v>0</v>
      </c>
      <c r="BH789" s="117">
        <v>0</v>
      </c>
      <c r="BI789" s="117">
        <v>0</v>
      </c>
      <c r="BJ789" s="117">
        <v>0</v>
      </c>
      <c r="BK789" s="117">
        <v>0</v>
      </c>
      <c r="BL789" s="120" t="s">
        <v>4490</v>
      </c>
      <c r="BM789" s="98">
        <v>0</v>
      </c>
      <c r="BN789" s="79">
        <v>0</v>
      </c>
      <c r="BO789" s="241">
        <v>0.25</v>
      </c>
      <c r="BP789" s="133">
        <v>0.25</v>
      </c>
      <c r="BQ789" s="133">
        <v>0.25</v>
      </c>
      <c r="BR789" s="133">
        <v>0.25</v>
      </c>
      <c r="BS789" s="238">
        <v>0</v>
      </c>
      <c r="BT789" s="79">
        <v>0</v>
      </c>
      <c r="BU789" s="79">
        <v>0</v>
      </c>
      <c r="BV789" s="79">
        <v>0</v>
      </c>
      <c r="BW789" s="79">
        <v>0</v>
      </c>
      <c r="BX789" s="79">
        <v>0</v>
      </c>
      <c r="BY789" s="79">
        <v>0</v>
      </c>
      <c r="BZ789" s="79">
        <v>0</v>
      </c>
      <c r="CA789" s="79">
        <v>0</v>
      </c>
      <c r="CB789" s="79">
        <v>0</v>
      </c>
      <c r="CC789" s="79">
        <v>0</v>
      </c>
      <c r="CD789" s="79">
        <v>0</v>
      </c>
      <c r="CE789" s="79">
        <v>0</v>
      </c>
      <c r="CF789" s="79">
        <v>0</v>
      </c>
      <c r="CG789" s="79">
        <v>0</v>
      </c>
      <c r="CH789" s="79">
        <v>0</v>
      </c>
      <c r="CI789" s="81">
        <f t="shared" si="70"/>
        <v>1</v>
      </c>
      <c r="CJ789" s="260">
        <f t="shared" si="69"/>
        <v>1</v>
      </c>
      <c r="CK789" s="260">
        <f t="shared" si="67"/>
        <v>1</v>
      </c>
      <c r="CL789" s="260">
        <f t="shared" si="68"/>
        <v>1</v>
      </c>
      <c r="CM789" s="83">
        <v>9</v>
      </c>
      <c r="CN789" s="254" t="s">
        <v>4965</v>
      </c>
      <c r="CO789" s="140" t="s">
        <v>4965</v>
      </c>
      <c r="CP789" s="258" t="s">
        <v>4965</v>
      </c>
      <c r="CQ789" s="86" t="s">
        <v>4965</v>
      </c>
      <c r="CR789" s="85" t="s">
        <v>4965</v>
      </c>
      <c r="CS789" s="85" t="s">
        <v>4965</v>
      </c>
      <c r="CT789" s="85" t="s">
        <v>4965</v>
      </c>
      <c r="CU789" s="86"/>
    </row>
    <row r="790" spans="1:99" s="363" customFormat="1" ht="12" customHeight="1" x14ac:dyDescent="0.2">
      <c r="A790" s="31" t="s">
        <v>1460</v>
      </c>
      <c r="B790" s="114" t="s">
        <v>3566</v>
      </c>
      <c r="C790" s="114" t="s">
        <v>3567</v>
      </c>
      <c r="D790" s="114" t="s">
        <v>1432</v>
      </c>
      <c r="E790" s="117" t="s">
        <v>1432</v>
      </c>
      <c r="F790" s="114" t="s">
        <v>3568</v>
      </c>
      <c r="G790" s="114" t="s">
        <v>3569</v>
      </c>
      <c r="H790" s="114" t="s">
        <v>1885</v>
      </c>
      <c r="I790" s="114" t="s">
        <v>3570</v>
      </c>
      <c r="J790" s="114">
        <v>526021</v>
      </c>
      <c r="K790" s="114">
        <v>175082</v>
      </c>
      <c r="L790" s="177" t="s">
        <v>3080</v>
      </c>
      <c r="M790" s="99" t="s">
        <v>1432</v>
      </c>
      <c r="N790" s="99" t="s">
        <v>1432</v>
      </c>
      <c r="O790" s="114">
        <v>0</v>
      </c>
      <c r="P790" s="114">
        <v>1</v>
      </c>
      <c r="Q790" s="115">
        <v>1</v>
      </c>
      <c r="R790" s="114" t="s">
        <v>3571</v>
      </c>
      <c r="S790" s="114" t="s">
        <v>3187</v>
      </c>
      <c r="T790" s="99" t="s">
        <v>2928</v>
      </c>
      <c r="U790" s="116">
        <v>41697</v>
      </c>
      <c r="V790" s="114" t="s">
        <v>1439</v>
      </c>
      <c r="W790" s="99" t="s">
        <v>1432</v>
      </c>
      <c r="X790" s="114" t="s">
        <v>1442</v>
      </c>
      <c r="Y790" s="114" t="s">
        <v>3893</v>
      </c>
      <c r="Z790" s="114" t="s">
        <v>1444</v>
      </c>
      <c r="AA790" s="114" t="s">
        <v>4720</v>
      </c>
      <c r="AB790" s="387">
        <v>4.0000000000000001E-3</v>
      </c>
      <c r="AC790" s="111" t="s">
        <v>1432</v>
      </c>
      <c r="AD790" s="112" t="s">
        <v>1432</v>
      </c>
      <c r="AE790" s="157" t="s">
        <v>3063</v>
      </c>
      <c r="AF790" s="117" t="s">
        <v>1445</v>
      </c>
      <c r="AG790" s="118"/>
      <c r="AH790" s="117">
        <v>0</v>
      </c>
      <c r="AI790" s="117">
        <v>0</v>
      </c>
      <c r="AJ790" s="117">
        <v>0</v>
      </c>
      <c r="AK790" s="117">
        <v>1</v>
      </c>
      <c r="AL790" s="117">
        <v>0</v>
      </c>
      <c r="AM790" s="117">
        <v>0</v>
      </c>
      <c r="AN790" s="117">
        <v>0</v>
      </c>
      <c r="AO790" s="117">
        <v>0</v>
      </c>
      <c r="AP790" s="117">
        <v>0</v>
      </c>
      <c r="AQ790" s="117">
        <v>0</v>
      </c>
      <c r="AR790" s="117">
        <v>1</v>
      </c>
      <c r="AS790" s="117">
        <v>0</v>
      </c>
      <c r="AT790" s="117">
        <v>0</v>
      </c>
      <c r="AU790" s="117">
        <v>0</v>
      </c>
      <c r="AV790" s="117">
        <v>0</v>
      </c>
      <c r="AW790" s="117">
        <v>0</v>
      </c>
      <c r="AX790" s="117">
        <v>0</v>
      </c>
      <c r="AY790" s="117">
        <v>0</v>
      </c>
      <c r="AZ790" s="117">
        <v>0</v>
      </c>
      <c r="BA790" s="117">
        <v>0</v>
      </c>
      <c r="BB790" s="117">
        <v>0</v>
      </c>
      <c r="BC790" s="117">
        <v>0</v>
      </c>
      <c r="BD790" s="117">
        <v>0</v>
      </c>
      <c r="BE790" s="117">
        <v>0</v>
      </c>
      <c r="BF790" s="117">
        <v>0</v>
      </c>
      <c r="BG790" s="117">
        <v>0</v>
      </c>
      <c r="BH790" s="117">
        <v>0</v>
      </c>
      <c r="BI790" s="117">
        <v>0</v>
      </c>
      <c r="BJ790" s="117">
        <v>0</v>
      </c>
      <c r="BK790" s="117">
        <v>0</v>
      </c>
      <c r="BL790" s="120" t="s">
        <v>4490</v>
      </c>
      <c r="BM790" s="98">
        <v>0</v>
      </c>
      <c r="BN790" s="79">
        <v>0</v>
      </c>
      <c r="BO790" s="241">
        <v>0.25</v>
      </c>
      <c r="BP790" s="133">
        <v>0.25</v>
      </c>
      <c r="BQ790" s="133">
        <v>0.25</v>
      </c>
      <c r="BR790" s="133">
        <v>0.25</v>
      </c>
      <c r="BS790" s="238">
        <v>0</v>
      </c>
      <c r="BT790" s="79">
        <v>0</v>
      </c>
      <c r="BU790" s="79">
        <v>0</v>
      </c>
      <c r="BV790" s="79">
        <v>0</v>
      </c>
      <c r="BW790" s="79">
        <v>0</v>
      </c>
      <c r="BX790" s="79">
        <v>0</v>
      </c>
      <c r="BY790" s="79">
        <v>0</v>
      </c>
      <c r="BZ790" s="79">
        <v>0</v>
      </c>
      <c r="CA790" s="79">
        <v>0</v>
      </c>
      <c r="CB790" s="79">
        <v>0</v>
      </c>
      <c r="CC790" s="79">
        <v>0</v>
      </c>
      <c r="CD790" s="79">
        <v>0</v>
      </c>
      <c r="CE790" s="79">
        <v>0</v>
      </c>
      <c r="CF790" s="79">
        <v>0</v>
      </c>
      <c r="CG790" s="79">
        <v>0</v>
      </c>
      <c r="CH790" s="79">
        <v>0</v>
      </c>
      <c r="CI790" s="81">
        <f t="shared" si="70"/>
        <v>1</v>
      </c>
      <c r="CJ790" s="260">
        <f t="shared" si="69"/>
        <v>1</v>
      </c>
      <c r="CK790" s="260">
        <f t="shared" si="67"/>
        <v>1</v>
      </c>
      <c r="CL790" s="260">
        <f t="shared" si="68"/>
        <v>1</v>
      </c>
      <c r="CM790" s="83">
        <v>9</v>
      </c>
      <c r="CN790" s="254" t="s">
        <v>4965</v>
      </c>
      <c r="CO790" s="140" t="s">
        <v>4965</v>
      </c>
      <c r="CP790" s="258" t="s">
        <v>4965</v>
      </c>
      <c r="CQ790" s="86" t="s">
        <v>4965</v>
      </c>
      <c r="CR790" s="85" t="s">
        <v>4965</v>
      </c>
      <c r="CS790" s="85" t="s">
        <v>4965</v>
      </c>
      <c r="CT790" s="85" t="s">
        <v>4965</v>
      </c>
      <c r="CU790" s="86"/>
    </row>
    <row r="791" spans="1:99" s="363" customFormat="1" ht="12" customHeight="1" x14ac:dyDescent="0.2">
      <c r="A791" s="31" t="s">
        <v>1460</v>
      </c>
      <c r="B791" s="114" t="s">
        <v>3572</v>
      </c>
      <c r="C791" s="114" t="s">
        <v>1432</v>
      </c>
      <c r="D791" s="114" t="s">
        <v>1432</v>
      </c>
      <c r="E791" s="117" t="s">
        <v>1432</v>
      </c>
      <c r="F791" s="114" t="s">
        <v>2385</v>
      </c>
      <c r="G791" s="114" t="s">
        <v>420</v>
      </c>
      <c r="H791" s="114" t="s">
        <v>3875</v>
      </c>
      <c r="I791" s="114" t="s">
        <v>3573</v>
      </c>
      <c r="J791" s="114">
        <v>529202</v>
      </c>
      <c r="K791" s="114">
        <v>172619</v>
      </c>
      <c r="L791" s="177" t="s">
        <v>3077</v>
      </c>
      <c r="M791" s="99" t="s">
        <v>1432</v>
      </c>
      <c r="N791" s="99" t="s">
        <v>1432</v>
      </c>
      <c r="O791" s="114">
        <v>0</v>
      </c>
      <c r="P791" s="114">
        <v>2</v>
      </c>
      <c r="Q791" s="115">
        <v>2</v>
      </c>
      <c r="R791" s="114" t="s">
        <v>3574</v>
      </c>
      <c r="S791" s="114" t="s">
        <v>1438</v>
      </c>
      <c r="T791" s="99" t="s">
        <v>182</v>
      </c>
      <c r="U791" s="116">
        <v>41816</v>
      </c>
      <c r="V791" s="114" t="s">
        <v>1439</v>
      </c>
      <c r="W791" s="99" t="s">
        <v>1432</v>
      </c>
      <c r="X791" s="114" t="s">
        <v>1442</v>
      </c>
      <c r="Y791" s="114" t="s">
        <v>1443</v>
      </c>
      <c r="Z791" s="114" t="s">
        <v>1444</v>
      </c>
      <c r="AA791" s="114" t="s">
        <v>2713</v>
      </c>
      <c r="AB791" s="387">
        <v>2.1000000000000001E-2</v>
      </c>
      <c r="AC791" s="111" t="s">
        <v>1432</v>
      </c>
      <c r="AD791" s="112" t="s">
        <v>1432</v>
      </c>
      <c r="AE791" s="157" t="s">
        <v>3063</v>
      </c>
      <c r="AF791" s="117" t="s">
        <v>1445</v>
      </c>
      <c r="AG791" s="117">
        <v>0</v>
      </c>
      <c r="AH791" s="117">
        <v>0</v>
      </c>
      <c r="AI791" s="117">
        <v>0</v>
      </c>
      <c r="AJ791" s="117">
        <v>0</v>
      </c>
      <c r="AK791" s="117">
        <v>0</v>
      </c>
      <c r="AL791" s="117">
        <v>2</v>
      </c>
      <c r="AM791" s="117">
        <v>0</v>
      </c>
      <c r="AN791" s="117">
        <v>0</v>
      </c>
      <c r="AO791" s="117">
        <v>0</v>
      </c>
      <c r="AP791" s="117">
        <v>0</v>
      </c>
      <c r="AQ791" s="117">
        <v>0</v>
      </c>
      <c r="AR791" s="117">
        <v>0</v>
      </c>
      <c r="AS791" s="117">
        <v>2</v>
      </c>
      <c r="AT791" s="117">
        <v>0</v>
      </c>
      <c r="AU791" s="117">
        <v>0</v>
      </c>
      <c r="AV791" s="117">
        <v>0</v>
      </c>
      <c r="AW791" s="117">
        <v>0</v>
      </c>
      <c r="AX791" s="117">
        <v>0</v>
      </c>
      <c r="AY791" s="117">
        <v>0</v>
      </c>
      <c r="AZ791" s="117">
        <v>0</v>
      </c>
      <c r="BA791" s="117">
        <v>0</v>
      </c>
      <c r="BB791" s="117">
        <v>0</v>
      </c>
      <c r="BC791" s="117">
        <v>0</v>
      </c>
      <c r="BD791" s="117">
        <v>0</v>
      </c>
      <c r="BE791" s="117">
        <v>0</v>
      </c>
      <c r="BF791" s="117">
        <v>0</v>
      </c>
      <c r="BG791" s="117">
        <v>0</v>
      </c>
      <c r="BH791" s="117">
        <v>0</v>
      </c>
      <c r="BI791" s="117">
        <v>0</v>
      </c>
      <c r="BJ791" s="117">
        <v>0</v>
      </c>
      <c r="BK791" s="117">
        <v>0</v>
      </c>
      <c r="BL791" s="120" t="s">
        <v>4490</v>
      </c>
      <c r="BM791" s="98">
        <v>0</v>
      </c>
      <c r="BN791" s="79">
        <v>0</v>
      </c>
      <c r="BO791" s="241">
        <v>0.5</v>
      </c>
      <c r="BP791" s="133">
        <v>0.5</v>
      </c>
      <c r="BQ791" s="133">
        <v>0.5</v>
      </c>
      <c r="BR791" s="133">
        <v>0.5</v>
      </c>
      <c r="BS791" s="238">
        <v>0</v>
      </c>
      <c r="BT791" s="79">
        <v>0</v>
      </c>
      <c r="BU791" s="79">
        <v>0</v>
      </c>
      <c r="BV791" s="79">
        <v>0</v>
      </c>
      <c r="BW791" s="79">
        <v>0</v>
      </c>
      <c r="BX791" s="79">
        <v>0</v>
      </c>
      <c r="BY791" s="79">
        <v>0</v>
      </c>
      <c r="BZ791" s="79">
        <v>0</v>
      </c>
      <c r="CA791" s="79">
        <v>0</v>
      </c>
      <c r="CB791" s="79">
        <v>0</v>
      </c>
      <c r="CC791" s="79">
        <v>0</v>
      </c>
      <c r="CD791" s="79">
        <v>0</v>
      </c>
      <c r="CE791" s="79">
        <v>0</v>
      </c>
      <c r="CF791" s="79">
        <v>0</v>
      </c>
      <c r="CG791" s="79">
        <v>0</v>
      </c>
      <c r="CH791" s="79">
        <v>0</v>
      </c>
      <c r="CI791" s="81">
        <f t="shared" si="70"/>
        <v>2</v>
      </c>
      <c r="CJ791" s="260">
        <f t="shared" si="69"/>
        <v>2</v>
      </c>
      <c r="CK791" s="260">
        <f t="shared" si="67"/>
        <v>2</v>
      </c>
      <c r="CL791" s="260">
        <f t="shared" si="68"/>
        <v>2</v>
      </c>
      <c r="CM791" s="83">
        <v>4</v>
      </c>
      <c r="CN791" s="254" t="s">
        <v>4965</v>
      </c>
      <c r="CO791" s="140" t="s">
        <v>4965</v>
      </c>
      <c r="CP791" s="258" t="s">
        <v>4965</v>
      </c>
      <c r="CQ791" s="86" t="s">
        <v>4965</v>
      </c>
      <c r="CR791" s="85" t="s">
        <v>4965</v>
      </c>
      <c r="CS791" s="85" t="s">
        <v>4965</v>
      </c>
      <c r="CT791" s="85" t="s">
        <v>4965</v>
      </c>
      <c r="CU791" s="86"/>
    </row>
    <row r="792" spans="1:99" s="363" customFormat="1" ht="12" customHeight="1" x14ac:dyDescent="0.2">
      <c r="A792" s="31" t="s">
        <v>1460</v>
      </c>
      <c r="B792" s="114" t="s">
        <v>3575</v>
      </c>
      <c r="C792" s="114" t="s">
        <v>1432</v>
      </c>
      <c r="D792" s="114" t="s">
        <v>1432</v>
      </c>
      <c r="E792" s="117" t="s">
        <v>1432</v>
      </c>
      <c r="F792" s="114" t="s">
        <v>3195</v>
      </c>
      <c r="G792" s="114" t="s">
        <v>3576</v>
      </c>
      <c r="H792" s="114" t="s">
        <v>1435</v>
      </c>
      <c r="I792" s="114" t="s">
        <v>3577</v>
      </c>
      <c r="J792" s="114">
        <v>528096</v>
      </c>
      <c r="K792" s="114">
        <v>172192</v>
      </c>
      <c r="L792" s="177" t="s">
        <v>3077</v>
      </c>
      <c r="M792" s="99" t="s">
        <v>1432</v>
      </c>
      <c r="N792" s="99" t="s">
        <v>1432</v>
      </c>
      <c r="O792" s="114">
        <v>1</v>
      </c>
      <c r="P792" s="114">
        <v>3</v>
      </c>
      <c r="Q792" s="115">
        <v>2</v>
      </c>
      <c r="R792" s="114" t="s">
        <v>2983</v>
      </c>
      <c r="S792" s="114" t="s">
        <v>1438</v>
      </c>
      <c r="T792" s="99" t="s">
        <v>379</v>
      </c>
      <c r="U792" s="116">
        <v>41816</v>
      </c>
      <c r="V792" s="114" t="s">
        <v>1439</v>
      </c>
      <c r="W792" s="99" t="s">
        <v>1432</v>
      </c>
      <c r="X792" s="114" t="s">
        <v>1442</v>
      </c>
      <c r="Y792" s="114" t="s">
        <v>1453</v>
      </c>
      <c r="Z792" s="114" t="s">
        <v>1444</v>
      </c>
      <c r="AA792" s="114" t="s">
        <v>2723</v>
      </c>
      <c r="AB792" s="387">
        <v>2.1000000000000001E-2</v>
      </c>
      <c r="AC792" s="111" t="s">
        <v>1432</v>
      </c>
      <c r="AD792" s="112" t="s">
        <v>1432</v>
      </c>
      <c r="AE792" s="157" t="s">
        <v>3063</v>
      </c>
      <c r="AF792" s="117" t="s">
        <v>1445</v>
      </c>
      <c r="AG792" s="117">
        <v>0</v>
      </c>
      <c r="AH792" s="117">
        <v>0</v>
      </c>
      <c r="AI792" s="117">
        <v>0</v>
      </c>
      <c r="AJ792" s="117">
        <v>0</v>
      </c>
      <c r="AK792" s="117">
        <v>1</v>
      </c>
      <c r="AL792" s="117">
        <v>1</v>
      </c>
      <c r="AM792" s="117">
        <v>0</v>
      </c>
      <c r="AN792" s="117">
        <v>0</v>
      </c>
      <c r="AO792" s="117">
        <v>0</v>
      </c>
      <c r="AP792" s="117">
        <v>0</v>
      </c>
      <c r="AQ792" s="117">
        <v>0</v>
      </c>
      <c r="AR792" s="117">
        <v>1</v>
      </c>
      <c r="AS792" s="117">
        <v>1</v>
      </c>
      <c r="AT792" s="117">
        <v>1</v>
      </c>
      <c r="AU792" s="117">
        <v>0</v>
      </c>
      <c r="AV792" s="117">
        <v>0</v>
      </c>
      <c r="AW792" s="117">
        <v>0</v>
      </c>
      <c r="AX792" s="117">
        <v>0</v>
      </c>
      <c r="AY792" s="117">
        <v>0</v>
      </c>
      <c r="AZ792" s="117">
        <v>0</v>
      </c>
      <c r="BA792" s="117">
        <v>-1</v>
      </c>
      <c r="BB792" s="117">
        <v>0</v>
      </c>
      <c r="BC792" s="117">
        <v>0</v>
      </c>
      <c r="BD792" s="117">
        <v>0</v>
      </c>
      <c r="BE792" s="117">
        <v>0</v>
      </c>
      <c r="BF792" s="117">
        <v>0</v>
      </c>
      <c r="BG792" s="117">
        <v>0</v>
      </c>
      <c r="BH792" s="117">
        <v>0</v>
      </c>
      <c r="BI792" s="117">
        <v>0</v>
      </c>
      <c r="BJ792" s="117">
        <v>0</v>
      </c>
      <c r="BK792" s="117">
        <v>0</v>
      </c>
      <c r="BL792" s="120" t="s">
        <v>4490</v>
      </c>
      <c r="BM792" s="98">
        <v>0</v>
      </c>
      <c r="BN792" s="79">
        <v>0</v>
      </c>
      <c r="BO792" s="241">
        <v>0.5</v>
      </c>
      <c r="BP792" s="133">
        <v>0.5</v>
      </c>
      <c r="BQ792" s="133">
        <v>0.5</v>
      </c>
      <c r="BR792" s="133">
        <v>0.5</v>
      </c>
      <c r="BS792" s="238">
        <v>0</v>
      </c>
      <c r="BT792" s="79">
        <v>0</v>
      </c>
      <c r="BU792" s="79">
        <v>0</v>
      </c>
      <c r="BV792" s="79">
        <v>0</v>
      </c>
      <c r="BW792" s="79">
        <v>0</v>
      </c>
      <c r="BX792" s="79">
        <v>0</v>
      </c>
      <c r="BY792" s="79">
        <v>0</v>
      </c>
      <c r="BZ792" s="79">
        <v>0</v>
      </c>
      <c r="CA792" s="79">
        <v>0</v>
      </c>
      <c r="CB792" s="79">
        <v>0</v>
      </c>
      <c r="CC792" s="79">
        <v>0</v>
      </c>
      <c r="CD792" s="79">
        <v>0</v>
      </c>
      <c r="CE792" s="79">
        <v>0</v>
      </c>
      <c r="CF792" s="79">
        <v>0</v>
      </c>
      <c r="CG792" s="79">
        <v>0</v>
      </c>
      <c r="CH792" s="79">
        <v>0</v>
      </c>
      <c r="CI792" s="81">
        <f t="shared" si="70"/>
        <v>2</v>
      </c>
      <c r="CJ792" s="260">
        <f t="shared" si="69"/>
        <v>2</v>
      </c>
      <c r="CK792" s="260">
        <f t="shared" si="67"/>
        <v>2</v>
      </c>
      <c r="CL792" s="260">
        <f t="shared" si="68"/>
        <v>2</v>
      </c>
      <c r="CM792" s="83">
        <v>9</v>
      </c>
      <c r="CN792" s="254" t="s">
        <v>4965</v>
      </c>
      <c r="CO792" s="140" t="s">
        <v>4965</v>
      </c>
      <c r="CP792" s="258" t="s">
        <v>4965</v>
      </c>
      <c r="CQ792" s="86" t="s">
        <v>4965</v>
      </c>
      <c r="CR792" s="85" t="s">
        <v>4965</v>
      </c>
      <c r="CS792" s="85" t="s">
        <v>4965</v>
      </c>
      <c r="CT792" s="85" t="s">
        <v>4965</v>
      </c>
      <c r="CU792" s="86"/>
    </row>
    <row r="793" spans="1:99" ht="12" customHeight="1" x14ac:dyDescent="0.2">
      <c r="A793" s="31" t="s">
        <v>1460</v>
      </c>
      <c r="B793" s="114" t="s">
        <v>2984</v>
      </c>
      <c r="C793" s="114" t="s">
        <v>1432</v>
      </c>
      <c r="D793" s="114" t="s">
        <v>1432</v>
      </c>
      <c r="E793" s="117" t="s">
        <v>1432</v>
      </c>
      <c r="F793" s="114" t="s">
        <v>3906</v>
      </c>
      <c r="G793" s="114" t="s">
        <v>2985</v>
      </c>
      <c r="H793" s="114" t="s">
        <v>1458</v>
      </c>
      <c r="I793" s="114" t="s">
        <v>2986</v>
      </c>
      <c r="J793" s="114">
        <v>522899</v>
      </c>
      <c r="K793" s="114">
        <v>175096</v>
      </c>
      <c r="L793" s="177" t="s">
        <v>521</v>
      </c>
      <c r="M793" s="99" t="s">
        <v>1432</v>
      </c>
      <c r="N793" s="99" t="s">
        <v>1432</v>
      </c>
      <c r="O793" s="114">
        <v>0</v>
      </c>
      <c r="P793" s="114">
        <v>1</v>
      </c>
      <c r="Q793" s="115">
        <v>1</v>
      </c>
      <c r="R793" s="114" t="s">
        <v>2987</v>
      </c>
      <c r="S793" s="114" t="s">
        <v>1438</v>
      </c>
      <c r="T793" s="99" t="s">
        <v>2507</v>
      </c>
      <c r="U793" s="116">
        <v>41738</v>
      </c>
      <c r="V793" s="114" t="s">
        <v>1439</v>
      </c>
      <c r="W793" s="99" t="s">
        <v>1432</v>
      </c>
      <c r="X793" s="114" t="s">
        <v>1442</v>
      </c>
      <c r="Y793" s="114" t="s">
        <v>3893</v>
      </c>
      <c r="Z793" s="114" t="s">
        <v>1444</v>
      </c>
      <c r="AA793" s="114" t="s">
        <v>3894</v>
      </c>
      <c r="AB793" s="387">
        <v>1.4E-2</v>
      </c>
      <c r="AC793" s="111" t="s">
        <v>1432</v>
      </c>
      <c r="AD793" s="112" t="s">
        <v>1432</v>
      </c>
      <c r="AE793" s="157" t="s">
        <v>3063</v>
      </c>
      <c r="AF793" s="117" t="s">
        <v>1445</v>
      </c>
      <c r="AG793" s="117">
        <v>0</v>
      </c>
      <c r="AH793" s="117">
        <v>0</v>
      </c>
      <c r="AI793" s="117">
        <v>0</v>
      </c>
      <c r="AJ793" s="117">
        <v>0</v>
      </c>
      <c r="AK793" s="117">
        <v>0</v>
      </c>
      <c r="AL793" s="117">
        <v>0</v>
      </c>
      <c r="AM793" s="117">
        <v>0</v>
      </c>
      <c r="AN793" s="117">
        <v>0</v>
      </c>
      <c r="AO793" s="117">
        <v>1</v>
      </c>
      <c r="AP793" s="117">
        <v>0</v>
      </c>
      <c r="AQ793" s="117">
        <v>0</v>
      </c>
      <c r="AR793" s="117">
        <v>0</v>
      </c>
      <c r="AS793" s="117">
        <v>0</v>
      </c>
      <c r="AT793" s="117">
        <v>0</v>
      </c>
      <c r="AU793" s="117">
        <v>0</v>
      </c>
      <c r="AV793" s="117">
        <v>0</v>
      </c>
      <c r="AW793" s="117">
        <v>0</v>
      </c>
      <c r="AX793" s="117">
        <v>0</v>
      </c>
      <c r="AY793" s="117">
        <v>0</v>
      </c>
      <c r="AZ793" s="117">
        <v>0</v>
      </c>
      <c r="BA793" s="117">
        <v>0</v>
      </c>
      <c r="BB793" s="117">
        <v>0</v>
      </c>
      <c r="BC793" s="117">
        <v>1</v>
      </c>
      <c r="BD793" s="117">
        <v>0</v>
      </c>
      <c r="BE793" s="117">
        <v>0</v>
      </c>
      <c r="BF793" s="117">
        <v>0</v>
      </c>
      <c r="BG793" s="117">
        <v>0</v>
      </c>
      <c r="BH793" s="117">
        <v>0</v>
      </c>
      <c r="BI793" s="117">
        <v>0</v>
      </c>
      <c r="BJ793" s="117">
        <v>0</v>
      </c>
      <c r="BK793" s="117">
        <v>0</v>
      </c>
      <c r="BL793" s="120" t="s">
        <v>4490</v>
      </c>
      <c r="BM793" s="98">
        <v>0</v>
      </c>
      <c r="BN793" s="79">
        <v>0</v>
      </c>
      <c r="BO793" s="241">
        <v>0.25</v>
      </c>
      <c r="BP793" s="133">
        <v>0.25</v>
      </c>
      <c r="BQ793" s="133">
        <v>0.25</v>
      </c>
      <c r="BR793" s="133">
        <v>0.25</v>
      </c>
      <c r="BS793" s="238">
        <v>0</v>
      </c>
      <c r="BT793" s="79">
        <v>0</v>
      </c>
      <c r="BU793" s="79">
        <v>0</v>
      </c>
      <c r="BV793" s="79">
        <v>0</v>
      </c>
      <c r="BW793" s="79">
        <v>0</v>
      </c>
      <c r="BX793" s="79">
        <v>0</v>
      </c>
      <c r="BY793" s="79">
        <v>0</v>
      </c>
      <c r="BZ793" s="79">
        <v>0</v>
      </c>
      <c r="CA793" s="79">
        <v>0</v>
      </c>
      <c r="CB793" s="79">
        <v>0</v>
      </c>
      <c r="CC793" s="79">
        <v>0</v>
      </c>
      <c r="CD793" s="79">
        <v>0</v>
      </c>
      <c r="CE793" s="79">
        <v>0</v>
      </c>
      <c r="CF793" s="79">
        <v>0</v>
      </c>
      <c r="CG793" s="79">
        <v>0</v>
      </c>
      <c r="CH793" s="79">
        <v>0</v>
      </c>
      <c r="CI793" s="81">
        <f t="shared" si="70"/>
        <v>1</v>
      </c>
      <c r="CJ793" s="260">
        <f t="shared" si="69"/>
        <v>1</v>
      </c>
      <c r="CK793" s="260">
        <f t="shared" si="67"/>
        <v>1</v>
      </c>
      <c r="CL793" s="260">
        <f t="shared" si="68"/>
        <v>1</v>
      </c>
      <c r="CM793" s="83">
        <v>9</v>
      </c>
      <c r="CN793" s="254" t="s">
        <v>4965</v>
      </c>
      <c r="CO793" s="140" t="s">
        <v>4965</v>
      </c>
      <c r="CP793" s="258" t="s">
        <v>4965</v>
      </c>
      <c r="CQ793" s="86" t="s">
        <v>4965</v>
      </c>
      <c r="CR793" s="85" t="s">
        <v>4965</v>
      </c>
      <c r="CS793" s="85" t="s">
        <v>4965</v>
      </c>
      <c r="CT793" s="85" t="s">
        <v>4965</v>
      </c>
      <c r="CU793" s="86"/>
    </row>
    <row r="794" spans="1:99" s="363" customFormat="1" ht="12" customHeight="1" x14ac:dyDescent="0.2">
      <c r="A794" s="31" t="s">
        <v>1460</v>
      </c>
      <c r="B794" s="114" t="s">
        <v>2989</v>
      </c>
      <c r="C794" s="114" t="s">
        <v>1432</v>
      </c>
      <c r="D794" s="114" t="s">
        <v>1432</v>
      </c>
      <c r="E794" s="117" t="s">
        <v>2990</v>
      </c>
      <c r="F794" s="114" t="s">
        <v>2991</v>
      </c>
      <c r="G794" s="114" t="s">
        <v>2087</v>
      </c>
      <c r="H794" s="114" t="s">
        <v>1458</v>
      </c>
      <c r="I794" s="114" t="s">
        <v>1896</v>
      </c>
      <c r="J794" s="114">
        <v>522998</v>
      </c>
      <c r="K794" s="114">
        <v>174583</v>
      </c>
      <c r="L794" s="177" t="s">
        <v>521</v>
      </c>
      <c r="M794" s="99" t="s">
        <v>1432</v>
      </c>
      <c r="N794" s="99" t="s">
        <v>1432</v>
      </c>
      <c r="O794" s="114">
        <v>1</v>
      </c>
      <c r="P794" s="114">
        <v>1</v>
      </c>
      <c r="Q794" s="115">
        <v>0</v>
      </c>
      <c r="R794" s="114" t="s">
        <v>2992</v>
      </c>
      <c r="S794" s="114" t="s">
        <v>1438</v>
      </c>
      <c r="T794" s="99" t="s">
        <v>2993</v>
      </c>
      <c r="U794" s="116">
        <v>41719</v>
      </c>
      <c r="V794" s="114" t="s">
        <v>1439</v>
      </c>
      <c r="W794" s="99" t="s">
        <v>1432</v>
      </c>
      <c r="X794" s="114" t="s">
        <v>1442</v>
      </c>
      <c r="Y794" s="114" t="s">
        <v>1443</v>
      </c>
      <c r="Z794" s="114" t="s">
        <v>1444</v>
      </c>
      <c r="AA794" s="114" t="s">
        <v>2713</v>
      </c>
      <c r="AB794" s="387">
        <v>6.5000000000000002E-2</v>
      </c>
      <c r="AC794" s="111" t="s">
        <v>1432</v>
      </c>
      <c r="AD794" s="112" t="s">
        <v>1432</v>
      </c>
      <c r="AE794" s="157" t="s">
        <v>3063</v>
      </c>
      <c r="AF794" s="117" t="s">
        <v>1445</v>
      </c>
      <c r="AG794" s="117">
        <v>0</v>
      </c>
      <c r="AH794" s="117">
        <v>0</v>
      </c>
      <c r="AI794" s="117">
        <v>0</v>
      </c>
      <c r="AJ794" s="117">
        <v>0</v>
      </c>
      <c r="AK794" s="117">
        <v>0</v>
      </c>
      <c r="AL794" s="117">
        <v>0</v>
      </c>
      <c r="AM794" s="117">
        <v>0</v>
      </c>
      <c r="AN794" s="117">
        <v>-1</v>
      </c>
      <c r="AO794" s="117">
        <v>1</v>
      </c>
      <c r="AP794" s="117">
        <v>0</v>
      </c>
      <c r="AQ794" s="117">
        <v>0</v>
      </c>
      <c r="AR794" s="117">
        <v>0</v>
      </c>
      <c r="AS794" s="117">
        <v>0</v>
      </c>
      <c r="AT794" s="117">
        <v>0</v>
      </c>
      <c r="AU794" s="117">
        <v>0</v>
      </c>
      <c r="AV794" s="117">
        <v>0</v>
      </c>
      <c r="AW794" s="117">
        <v>0</v>
      </c>
      <c r="AX794" s="117">
        <v>0</v>
      </c>
      <c r="AY794" s="117">
        <v>0</v>
      </c>
      <c r="AZ794" s="117">
        <v>0</v>
      </c>
      <c r="BA794" s="117">
        <v>0</v>
      </c>
      <c r="BB794" s="117">
        <v>-1</v>
      </c>
      <c r="BC794" s="117">
        <v>1</v>
      </c>
      <c r="BD794" s="117">
        <v>0</v>
      </c>
      <c r="BE794" s="117">
        <v>0</v>
      </c>
      <c r="BF794" s="117">
        <v>0</v>
      </c>
      <c r="BG794" s="117">
        <v>0</v>
      </c>
      <c r="BH794" s="117">
        <v>0</v>
      </c>
      <c r="BI794" s="117">
        <v>0</v>
      </c>
      <c r="BJ794" s="117">
        <v>0</v>
      </c>
      <c r="BK794" s="117">
        <v>0</v>
      </c>
      <c r="BL794" s="400"/>
      <c r="BM794" s="179">
        <f>Q794</f>
        <v>0</v>
      </c>
      <c r="BN794" s="79">
        <v>0</v>
      </c>
      <c r="BO794" s="237">
        <v>0</v>
      </c>
      <c r="BP794" s="79">
        <v>0</v>
      </c>
      <c r="BQ794" s="79">
        <v>0</v>
      </c>
      <c r="BR794" s="79">
        <v>0</v>
      </c>
      <c r="BS794" s="238">
        <v>0</v>
      </c>
      <c r="BT794" s="79">
        <v>0</v>
      </c>
      <c r="BU794" s="79">
        <v>0</v>
      </c>
      <c r="BV794" s="79">
        <v>0</v>
      </c>
      <c r="BW794" s="79">
        <v>0</v>
      </c>
      <c r="BX794" s="79">
        <v>0</v>
      </c>
      <c r="BY794" s="79">
        <v>0</v>
      </c>
      <c r="BZ794" s="79">
        <v>0</v>
      </c>
      <c r="CA794" s="79">
        <v>0</v>
      </c>
      <c r="CB794" s="79">
        <v>0</v>
      </c>
      <c r="CC794" s="79">
        <v>0</v>
      </c>
      <c r="CD794" s="79">
        <v>0</v>
      </c>
      <c r="CE794" s="79">
        <v>0</v>
      </c>
      <c r="CF794" s="79">
        <v>0</v>
      </c>
      <c r="CG794" s="79">
        <v>0</v>
      </c>
      <c r="CH794" s="79">
        <v>0</v>
      </c>
      <c r="CI794" s="81">
        <f t="shared" si="70"/>
        <v>0</v>
      </c>
      <c r="CJ794" s="131">
        <f t="shared" si="69"/>
        <v>0</v>
      </c>
      <c r="CK794" s="131">
        <f t="shared" si="67"/>
        <v>0</v>
      </c>
      <c r="CL794" s="131">
        <f t="shared" si="68"/>
        <v>0</v>
      </c>
      <c r="CM794" s="83">
        <v>4</v>
      </c>
      <c r="CN794" s="254" t="s">
        <v>4965</v>
      </c>
      <c r="CO794" s="140" t="s">
        <v>4965</v>
      </c>
      <c r="CP794" s="258" t="s">
        <v>4965</v>
      </c>
      <c r="CQ794" s="86" t="s">
        <v>4965</v>
      </c>
      <c r="CR794" s="85" t="s">
        <v>4965</v>
      </c>
      <c r="CS794" s="85" t="s">
        <v>4965</v>
      </c>
      <c r="CT794" s="85" t="s">
        <v>4965</v>
      </c>
      <c r="CU794" s="183"/>
    </row>
    <row r="795" spans="1:99" s="363" customFormat="1" ht="12" customHeight="1" x14ac:dyDescent="0.2">
      <c r="A795" s="31" t="s">
        <v>1460</v>
      </c>
      <c r="B795" s="114" t="s">
        <v>2994</v>
      </c>
      <c r="C795" s="114" t="s">
        <v>1432</v>
      </c>
      <c r="D795" s="114" t="s">
        <v>1432</v>
      </c>
      <c r="E795" s="117" t="s">
        <v>1432</v>
      </c>
      <c r="F795" s="114" t="s">
        <v>2995</v>
      </c>
      <c r="G795" s="114" t="s">
        <v>2196</v>
      </c>
      <c r="H795" s="114" t="s">
        <v>3875</v>
      </c>
      <c r="I795" s="114" t="s">
        <v>2197</v>
      </c>
      <c r="J795" s="114">
        <v>528797</v>
      </c>
      <c r="K795" s="114">
        <v>173056</v>
      </c>
      <c r="L795" s="177" t="s">
        <v>3077</v>
      </c>
      <c r="M795" s="99" t="s">
        <v>1432</v>
      </c>
      <c r="N795" s="99" t="s">
        <v>1432</v>
      </c>
      <c r="O795" s="114">
        <v>0</v>
      </c>
      <c r="P795" s="114">
        <v>1</v>
      </c>
      <c r="Q795" s="115">
        <v>1</v>
      </c>
      <c r="R795" s="114" t="s">
        <v>2996</v>
      </c>
      <c r="S795" s="114" t="s">
        <v>1438</v>
      </c>
      <c r="T795" s="99" t="s">
        <v>1722</v>
      </c>
      <c r="U795" s="116">
        <v>41873</v>
      </c>
      <c r="V795" s="114" t="s">
        <v>1439</v>
      </c>
      <c r="W795" s="99" t="s">
        <v>1432</v>
      </c>
      <c r="X795" s="114" t="s">
        <v>1442</v>
      </c>
      <c r="Y795" s="114" t="s">
        <v>1443</v>
      </c>
      <c r="Z795" s="114" t="s">
        <v>1444</v>
      </c>
      <c r="AA795" s="114" t="s">
        <v>2713</v>
      </c>
      <c r="AB795" s="387">
        <v>0.01</v>
      </c>
      <c r="AC795" s="111" t="s">
        <v>1432</v>
      </c>
      <c r="AD795" s="112" t="s">
        <v>1432</v>
      </c>
      <c r="AE795" s="157" t="s">
        <v>3063</v>
      </c>
      <c r="AF795" s="117" t="s">
        <v>1445</v>
      </c>
      <c r="AG795" s="117">
        <v>0</v>
      </c>
      <c r="AH795" s="117">
        <v>0</v>
      </c>
      <c r="AI795" s="117">
        <v>0</v>
      </c>
      <c r="AJ795" s="117">
        <v>0</v>
      </c>
      <c r="AK795" s="117">
        <v>1</v>
      </c>
      <c r="AL795" s="117">
        <v>0</v>
      </c>
      <c r="AM795" s="117">
        <v>0</v>
      </c>
      <c r="AN795" s="117">
        <v>0</v>
      </c>
      <c r="AO795" s="117">
        <v>0</v>
      </c>
      <c r="AP795" s="117">
        <v>0</v>
      </c>
      <c r="AQ795" s="117">
        <v>0</v>
      </c>
      <c r="AR795" s="117">
        <v>1</v>
      </c>
      <c r="AS795" s="117">
        <v>0</v>
      </c>
      <c r="AT795" s="117">
        <v>0</v>
      </c>
      <c r="AU795" s="117">
        <v>0</v>
      </c>
      <c r="AV795" s="117">
        <v>0</v>
      </c>
      <c r="AW795" s="117">
        <v>0</v>
      </c>
      <c r="AX795" s="117">
        <v>0</v>
      </c>
      <c r="AY795" s="117">
        <v>0</v>
      </c>
      <c r="AZ795" s="117">
        <v>0</v>
      </c>
      <c r="BA795" s="117">
        <v>0</v>
      </c>
      <c r="BB795" s="117">
        <v>0</v>
      </c>
      <c r="BC795" s="117">
        <v>0</v>
      </c>
      <c r="BD795" s="117">
        <v>0</v>
      </c>
      <c r="BE795" s="117">
        <v>0</v>
      </c>
      <c r="BF795" s="117">
        <v>0</v>
      </c>
      <c r="BG795" s="117">
        <v>0</v>
      </c>
      <c r="BH795" s="117">
        <v>0</v>
      </c>
      <c r="BI795" s="117">
        <v>0</v>
      </c>
      <c r="BJ795" s="117">
        <v>0</v>
      </c>
      <c r="BK795" s="117">
        <v>0</v>
      </c>
      <c r="BL795" s="120" t="s">
        <v>4490</v>
      </c>
      <c r="BM795" s="98">
        <v>0</v>
      </c>
      <c r="BN795" s="79">
        <v>0</v>
      </c>
      <c r="BO795" s="241">
        <v>0.2</v>
      </c>
      <c r="BP795" s="133">
        <v>0.2</v>
      </c>
      <c r="BQ795" s="133">
        <v>0.2</v>
      </c>
      <c r="BR795" s="133">
        <v>0.2</v>
      </c>
      <c r="BS795" s="243">
        <v>0.2</v>
      </c>
      <c r="BT795" s="79">
        <v>0</v>
      </c>
      <c r="BU795" s="79">
        <v>0</v>
      </c>
      <c r="BV795" s="79">
        <v>0</v>
      </c>
      <c r="BW795" s="79">
        <v>0</v>
      </c>
      <c r="BX795" s="79">
        <v>0</v>
      </c>
      <c r="BY795" s="79">
        <v>0</v>
      </c>
      <c r="BZ795" s="79">
        <v>0</v>
      </c>
      <c r="CA795" s="79">
        <v>0</v>
      </c>
      <c r="CB795" s="79">
        <v>0</v>
      </c>
      <c r="CC795" s="79">
        <v>0</v>
      </c>
      <c r="CD795" s="79">
        <v>0</v>
      </c>
      <c r="CE795" s="79">
        <v>0</v>
      </c>
      <c r="CF795" s="79">
        <v>0</v>
      </c>
      <c r="CG795" s="79">
        <v>0</v>
      </c>
      <c r="CH795" s="79">
        <v>0</v>
      </c>
      <c r="CI795" s="81">
        <f t="shared" si="70"/>
        <v>1</v>
      </c>
      <c r="CJ795" s="260">
        <f t="shared" si="69"/>
        <v>1</v>
      </c>
      <c r="CK795" s="260">
        <f t="shared" si="67"/>
        <v>1</v>
      </c>
      <c r="CL795" s="260">
        <f t="shared" si="68"/>
        <v>1</v>
      </c>
      <c r="CM795" s="83">
        <v>4</v>
      </c>
      <c r="CN795" s="254" t="s">
        <v>4965</v>
      </c>
      <c r="CO795" s="140" t="s">
        <v>4965</v>
      </c>
      <c r="CP795" s="258" t="s">
        <v>4965</v>
      </c>
      <c r="CQ795" s="86" t="s">
        <v>4965</v>
      </c>
      <c r="CR795" s="85" t="s">
        <v>4965</v>
      </c>
      <c r="CS795" s="85" t="s">
        <v>4965</v>
      </c>
      <c r="CT795" s="85" t="s">
        <v>4965</v>
      </c>
      <c r="CU795" s="183"/>
    </row>
    <row r="796" spans="1:99" s="363" customFormat="1" ht="12" customHeight="1" x14ac:dyDescent="0.2">
      <c r="A796" s="31" t="s">
        <v>1460</v>
      </c>
      <c r="B796" s="114" t="s">
        <v>2998</v>
      </c>
      <c r="C796" s="114" t="s">
        <v>1432</v>
      </c>
      <c r="D796" s="114" t="s">
        <v>1432</v>
      </c>
      <c r="E796" s="117" t="s">
        <v>1432</v>
      </c>
      <c r="F796" s="114" t="s">
        <v>2999</v>
      </c>
      <c r="G796" s="114" t="s">
        <v>195</v>
      </c>
      <c r="H796" s="114" t="s">
        <v>3875</v>
      </c>
      <c r="I796" s="114" t="s">
        <v>196</v>
      </c>
      <c r="J796" s="114">
        <v>528750</v>
      </c>
      <c r="K796" s="114">
        <v>173140</v>
      </c>
      <c r="L796" s="177" t="s">
        <v>3076</v>
      </c>
      <c r="M796" s="99" t="s">
        <v>1432</v>
      </c>
      <c r="N796" s="99" t="s">
        <v>1432</v>
      </c>
      <c r="O796" s="114">
        <v>0</v>
      </c>
      <c r="P796" s="114">
        <v>1</v>
      </c>
      <c r="Q796" s="115">
        <v>1</v>
      </c>
      <c r="R796" s="114" t="s">
        <v>2996</v>
      </c>
      <c r="S796" s="114" t="s">
        <v>1438</v>
      </c>
      <c r="T796" s="99" t="s">
        <v>1722</v>
      </c>
      <c r="U796" s="116">
        <v>41873</v>
      </c>
      <c r="V796" s="114" t="s">
        <v>1439</v>
      </c>
      <c r="W796" s="99" t="s">
        <v>1432</v>
      </c>
      <c r="X796" s="114" t="s">
        <v>1442</v>
      </c>
      <c r="Y796" s="114" t="s">
        <v>1443</v>
      </c>
      <c r="Z796" s="114" t="s">
        <v>1444</v>
      </c>
      <c r="AA796" s="114" t="s">
        <v>2713</v>
      </c>
      <c r="AB796" s="387">
        <v>3.0000000000000001E-3</v>
      </c>
      <c r="AC796" s="111" t="s">
        <v>1432</v>
      </c>
      <c r="AD796" s="112" t="s">
        <v>1432</v>
      </c>
      <c r="AE796" s="157" t="s">
        <v>3063</v>
      </c>
      <c r="AF796" s="117" t="s">
        <v>1445</v>
      </c>
      <c r="AG796" s="117">
        <v>0</v>
      </c>
      <c r="AH796" s="117">
        <v>0</v>
      </c>
      <c r="AI796" s="117">
        <v>0</v>
      </c>
      <c r="AJ796" s="117">
        <v>0</v>
      </c>
      <c r="AK796" s="117">
        <v>1</v>
      </c>
      <c r="AL796" s="117">
        <v>0</v>
      </c>
      <c r="AM796" s="117">
        <v>0</v>
      </c>
      <c r="AN796" s="117">
        <v>0</v>
      </c>
      <c r="AO796" s="117">
        <v>0</v>
      </c>
      <c r="AP796" s="117">
        <v>0</v>
      </c>
      <c r="AQ796" s="117">
        <v>0</v>
      </c>
      <c r="AR796" s="117">
        <v>1</v>
      </c>
      <c r="AS796" s="117">
        <v>0</v>
      </c>
      <c r="AT796" s="117">
        <v>0</v>
      </c>
      <c r="AU796" s="117">
        <v>0</v>
      </c>
      <c r="AV796" s="117">
        <v>0</v>
      </c>
      <c r="AW796" s="117">
        <v>0</v>
      </c>
      <c r="AX796" s="117">
        <v>0</v>
      </c>
      <c r="AY796" s="117">
        <v>0</v>
      </c>
      <c r="AZ796" s="117">
        <v>0</v>
      </c>
      <c r="BA796" s="117">
        <v>0</v>
      </c>
      <c r="BB796" s="117">
        <v>0</v>
      </c>
      <c r="BC796" s="117">
        <v>0</v>
      </c>
      <c r="BD796" s="117">
        <v>0</v>
      </c>
      <c r="BE796" s="117">
        <v>0</v>
      </c>
      <c r="BF796" s="117">
        <v>0</v>
      </c>
      <c r="BG796" s="117">
        <v>0</v>
      </c>
      <c r="BH796" s="117">
        <v>0</v>
      </c>
      <c r="BI796" s="117">
        <v>0</v>
      </c>
      <c r="BJ796" s="117">
        <v>0</v>
      </c>
      <c r="BK796" s="117">
        <v>0</v>
      </c>
      <c r="BL796" s="120" t="s">
        <v>4490</v>
      </c>
      <c r="BM796" s="98">
        <v>0</v>
      </c>
      <c r="BN796" s="79">
        <v>0</v>
      </c>
      <c r="BO796" s="241">
        <v>0.2</v>
      </c>
      <c r="BP796" s="133">
        <v>0.2</v>
      </c>
      <c r="BQ796" s="133">
        <v>0.2</v>
      </c>
      <c r="BR796" s="133">
        <v>0.2</v>
      </c>
      <c r="BS796" s="243">
        <v>0.2</v>
      </c>
      <c r="BT796" s="79">
        <v>0</v>
      </c>
      <c r="BU796" s="79">
        <v>0</v>
      </c>
      <c r="BV796" s="79">
        <v>0</v>
      </c>
      <c r="BW796" s="79">
        <v>0</v>
      </c>
      <c r="BX796" s="79">
        <v>0</v>
      </c>
      <c r="BY796" s="79">
        <v>0</v>
      </c>
      <c r="BZ796" s="79">
        <v>0</v>
      </c>
      <c r="CA796" s="79">
        <v>0</v>
      </c>
      <c r="CB796" s="79">
        <v>0</v>
      </c>
      <c r="CC796" s="79">
        <v>0</v>
      </c>
      <c r="CD796" s="79">
        <v>0</v>
      </c>
      <c r="CE796" s="79">
        <v>0</v>
      </c>
      <c r="CF796" s="79">
        <v>0</v>
      </c>
      <c r="CG796" s="79">
        <v>0</v>
      </c>
      <c r="CH796" s="79">
        <v>0</v>
      </c>
      <c r="CI796" s="81">
        <f t="shared" si="70"/>
        <v>1</v>
      </c>
      <c r="CJ796" s="260">
        <f t="shared" si="69"/>
        <v>1</v>
      </c>
      <c r="CK796" s="260">
        <f t="shared" si="67"/>
        <v>1</v>
      </c>
      <c r="CL796" s="260">
        <f t="shared" si="68"/>
        <v>1</v>
      </c>
      <c r="CM796" s="83">
        <v>4</v>
      </c>
      <c r="CN796" s="254" t="s">
        <v>4965</v>
      </c>
      <c r="CO796" s="140" t="s">
        <v>4965</v>
      </c>
      <c r="CP796" s="258" t="s">
        <v>4965</v>
      </c>
      <c r="CQ796" s="86" t="s">
        <v>4965</v>
      </c>
      <c r="CR796" s="85" t="s">
        <v>4965</v>
      </c>
      <c r="CS796" s="85" t="s">
        <v>4965</v>
      </c>
      <c r="CT796" s="85" t="s">
        <v>4965</v>
      </c>
      <c r="CU796" s="183"/>
    </row>
    <row r="797" spans="1:99" s="363" customFormat="1" ht="12" customHeight="1" x14ac:dyDescent="0.2">
      <c r="A797" s="31" t="s">
        <v>1460</v>
      </c>
      <c r="B797" s="114" t="s">
        <v>3000</v>
      </c>
      <c r="C797" s="114" t="s">
        <v>1432</v>
      </c>
      <c r="D797" s="114" t="s">
        <v>1432</v>
      </c>
      <c r="E797" s="117" t="s">
        <v>637</v>
      </c>
      <c r="F797" s="114" t="s">
        <v>2451</v>
      </c>
      <c r="G797" s="114" t="s">
        <v>4210</v>
      </c>
      <c r="H797" s="114" t="s">
        <v>2717</v>
      </c>
      <c r="I797" s="114" t="s">
        <v>2452</v>
      </c>
      <c r="J797" s="114">
        <v>527461</v>
      </c>
      <c r="K797" s="114">
        <v>174976</v>
      </c>
      <c r="L797" s="177" t="s">
        <v>3084</v>
      </c>
      <c r="M797" s="99" t="s">
        <v>1432</v>
      </c>
      <c r="N797" s="99" t="s">
        <v>1432</v>
      </c>
      <c r="O797" s="114">
        <v>0</v>
      </c>
      <c r="P797" s="114">
        <v>1</v>
      </c>
      <c r="Q797" s="115">
        <v>1</v>
      </c>
      <c r="R797" s="114" t="s">
        <v>3001</v>
      </c>
      <c r="S797" s="114" t="s">
        <v>1438</v>
      </c>
      <c r="T797" s="99" t="s">
        <v>3523</v>
      </c>
      <c r="U797" s="116">
        <v>41744</v>
      </c>
      <c r="V797" s="114" t="s">
        <v>1439</v>
      </c>
      <c r="W797" s="99" t="s">
        <v>1432</v>
      </c>
      <c r="X797" s="114" t="s">
        <v>1442</v>
      </c>
      <c r="Y797" s="114" t="s">
        <v>1443</v>
      </c>
      <c r="Z797" s="114" t="s">
        <v>1444</v>
      </c>
      <c r="AA797" s="114" t="s">
        <v>2713</v>
      </c>
      <c r="AB797" s="387">
        <v>2E-3</v>
      </c>
      <c r="AC797" s="111" t="s">
        <v>1432</v>
      </c>
      <c r="AD797" s="112" t="s">
        <v>1432</v>
      </c>
      <c r="AE797" s="157" t="s">
        <v>3063</v>
      </c>
      <c r="AF797" s="117" t="s">
        <v>1445</v>
      </c>
      <c r="AG797" s="117">
        <v>0</v>
      </c>
      <c r="AH797" s="117">
        <v>0</v>
      </c>
      <c r="AI797" s="117">
        <v>0</v>
      </c>
      <c r="AJ797" s="117">
        <v>1</v>
      </c>
      <c r="AK797" s="117">
        <v>0</v>
      </c>
      <c r="AL797" s="117">
        <v>0</v>
      </c>
      <c r="AM797" s="117">
        <v>0</v>
      </c>
      <c r="AN797" s="117">
        <v>0</v>
      </c>
      <c r="AO797" s="117">
        <v>0</v>
      </c>
      <c r="AP797" s="117">
        <v>0</v>
      </c>
      <c r="AQ797" s="117">
        <v>1</v>
      </c>
      <c r="AR797" s="117">
        <v>0</v>
      </c>
      <c r="AS797" s="117">
        <v>0</v>
      </c>
      <c r="AT797" s="117">
        <v>0</v>
      </c>
      <c r="AU797" s="117">
        <v>0</v>
      </c>
      <c r="AV797" s="117">
        <v>0</v>
      </c>
      <c r="AW797" s="117">
        <v>0</v>
      </c>
      <c r="AX797" s="117">
        <v>0</v>
      </c>
      <c r="AY797" s="117">
        <v>0</v>
      </c>
      <c r="AZ797" s="117">
        <v>0</v>
      </c>
      <c r="BA797" s="117">
        <v>0</v>
      </c>
      <c r="BB797" s="117">
        <v>0</v>
      </c>
      <c r="BC797" s="117">
        <v>0</v>
      </c>
      <c r="BD797" s="117">
        <v>0</v>
      </c>
      <c r="BE797" s="117">
        <v>0</v>
      </c>
      <c r="BF797" s="117">
        <v>0</v>
      </c>
      <c r="BG797" s="117">
        <v>0</v>
      </c>
      <c r="BH797" s="117">
        <v>0</v>
      </c>
      <c r="BI797" s="117">
        <v>0</v>
      </c>
      <c r="BJ797" s="117">
        <v>0</v>
      </c>
      <c r="BK797" s="117">
        <v>0</v>
      </c>
      <c r="BL797" s="120" t="s">
        <v>4490</v>
      </c>
      <c r="BM797" s="98">
        <v>0</v>
      </c>
      <c r="BN797" s="79">
        <v>0</v>
      </c>
      <c r="BO797" s="241">
        <v>0.2</v>
      </c>
      <c r="BP797" s="133">
        <v>0.2</v>
      </c>
      <c r="BQ797" s="133">
        <v>0.2</v>
      </c>
      <c r="BR797" s="133">
        <v>0.2</v>
      </c>
      <c r="BS797" s="243">
        <v>0.2</v>
      </c>
      <c r="BT797" s="79">
        <v>0</v>
      </c>
      <c r="BU797" s="79">
        <v>0</v>
      </c>
      <c r="BV797" s="79">
        <v>0</v>
      </c>
      <c r="BW797" s="79">
        <v>0</v>
      </c>
      <c r="BX797" s="79">
        <v>0</v>
      </c>
      <c r="BY797" s="79">
        <v>0</v>
      </c>
      <c r="BZ797" s="79">
        <v>0</v>
      </c>
      <c r="CA797" s="79">
        <v>0</v>
      </c>
      <c r="CB797" s="79">
        <v>0</v>
      </c>
      <c r="CC797" s="79">
        <v>0</v>
      </c>
      <c r="CD797" s="79">
        <v>0</v>
      </c>
      <c r="CE797" s="79">
        <v>0</v>
      </c>
      <c r="CF797" s="79">
        <v>0</v>
      </c>
      <c r="CG797" s="79">
        <v>0</v>
      </c>
      <c r="CH797" s="79">
        <v>0</v>
      </c>
      <c r="CI797" s="81">
        <f t="shared" si="70"/>
        <v>1</v>
      </c>
      <c r="CJ797" s="260">
        <f t="shared" si="69"/>
        <v>1</v>
      </c>
      <c r="CK797" s="260">
        <f t="shared" si="67"/>
        <v>1</v>
      </c>
      <c r="CL797" s="260">
        <f t="shared" si="68"/>
        <v>1</v>
      </c>
      <c r="CM797" s="83">
        <v>4</v>
      </c>
      <c r="CN797" s="254" t="s">
        <v>4965</v>
      </c>
      <c r="CO797" s="180" t="s">
        <v>1940</v>
      </c>
      <c r="CP797" s="258" t="s">
        <v>4965</v>
      </c>
      <c r="CQ797" s="86" t="s">
        <v>4965</v>
      </c>
      <c r="CR797" s="85" t="s">
        <v>4965</v>
      </c>
      <c r="CS797" s="85" t="s">
        <v>4965</v>
      </c>
      <c r="CT797" s="85" t="s">
        <v>4965</v>
      </c>
      <c r="CU797" s="86"/>
    </row>
    <row r="798" spans="1:99" s="366" customFormat="1" ht="12" customHeight="1" x14ac:dyDescent="0.2">
      <c r="A798" s="31" t="s">
        <v>1460</v>
      </c>
      <c r="B798" s="114" t="s">
        <v>3002</v>
      </c>
      <c r="C798" s="114" t="s">
        <v>1432</v>
      </c>
      <c r="D798" s="114" t="s">
        <v>1432</v>
      </c>
      <c r="E798" s="117" t="s">
        <v>3003</v>
      </c>
      <c r="F798" s="114" t="s">
        <v>3004</v>
      </c>
      <c r="G798" s="114" t="s">
        <v>3005</v>
      </c>
      <c r="H798" s="114" t="s">
        <v>2717</v>
      </c>
      <c r="I798" s="114" t="s">
        <v>1432</v>
      </c>
      <c r="J798" s="114">
        <v>526902</v>
      </c>
      <c r="K798" s="114">
        <v>176477</v>
      </c>
      <c r="L798" s="177" t="s">
        <v>4766</v>
      </c>
      <c r="M798" s="99" t="s">
        <v>1432</v>
      </c>
      <c r="N798" s="99" t="s">
        <v>1432</v>
      </c>
      <c r="O798" s="114">
        <v>0</v>
      </c>
      <c r="P798" s="114">
        <v>6</v>
      </c>
      <c r="Q798" s="115">
        <v>6</v>
      </c>
      <c r="R798" s="114" t="s">
        <v>3006</v>
      </c>
      <c r="S798" s="114" t="s">
        <v>1438</v>
      </c>
      <c r="T798" s="99" t="s">
        <v>2993</v>
      </c>
      <c r="U798" s="116">
        <v>41774</v>
      </c>
      <c r="V798" s="114" t="s">
        <v>1439</v>
      </c>
      <c r="W798" s="99" t="s">
        <v>1432</v>
      </c>
      <c r="X798" s="114" t="s">
        <v>1442</v>
      </c>
      <c r="Y798" s="114" t="s">
        <v>4694</v>
      </c>
      <c r="Z798" s="114" t="s">
        <v>1444</v>
      </c>
      <c r="AA798" s="114" t="s">
        <v>2713</v>
      </c>
      <c r="AB798" s="387">
        <v>4.4999999999999998E-2</v>
      </c>
      <c r="AC798" s="111" t="s">
        <v>1432</v>
      </c>
      <c r="AD798" s="112" t="s">
        <v>1432</v>
      </c>
      <c r="AE798" s="157" t="s">
        <v>3063</v>
      </c>
      <c r="AF798" s="117" t="s">
        <v>1445</v>
      </c>
      <c r="AG798" s="118"/>
      <c r="AH798" s="117">
        <v>0</v>
      </c>
      <c r="AI798" s="117">
        <v>6</v>
      </c>
      <c r="AJ798" s="117">
        <v>0</v>
      </c>
      <c r="AK798" s="117">
        <v>0</v>
      </c>
      <c r="AL798" s="117">
        <v>1</v>
      </c>
      <c r="AM798" s="117">
        <v>4</v>
      </c>
      <c r="AN798" s="117">
        <v>1</v>
      </c>
      <c r="AO798" s="117">
        <v>0</v>
      </c>
      <c r="AP798" s="117">
        <v>0</v>
      </c>
      <c r="AQ798" s="117">
        <v>0</v>
      </c>
      <c r="AR798" s="117">
        <v>0</v>
      </c>
      <c r="AS798" s="117">
        <v>1</v>
      </c>
      <c r="AT798" s="117">
        <v>2</v>
      </c>
      <c r="AU798" s="117">
        <v>0</v>
      </c>
      <c r="AV798" s="117">
        <v>0</v>
      </c>
      <c r="AW798" s="117">
        <v>0</v>
      </c>
      <c r="AX798" s="117">
        <v>0</v>
      </c>
      <c r="AY798" s="117">
        <v>0</v>
      </c>
      <c r="AZ798" s="117">
        <v>0</v>
      </c>
      <c r="BA798" s="117">
        <v>2</v>
      </c>
      <c r="BB798" s="117">
        <v>1</v>
      </c>
      <c r="BC798" s="117">
        <v>0</v>
      </c>
      <c r="BD798" s="117">
        <v>0</v>
      </c>
      <c r="BE798" s="117">
        <v>0</v>
      </c>
      <c r="BF798" s="117">
        <v>0</v>
      </c>
      <c r="BG798" s="117">
        <v>0</v>
      </c>
      <c r="BH798" s="117">
        <v>0</v>
      </c>
      <c r="BI798" s="117">
        <v>0</v>
      </c>
      <c r="BJ798" s="117">
        <v>0</v>
      </c>
      <c r="BK798" s="117">
        <v>0</v>
      </c>
      <c r="BL798" s="120" t="s">
        <v>4490</v>
      </c>
      <c r="BM798" s="98">
        <v>0</v>
      </c>
      <c r="BN798" s="79">
        <v>0</v>
      </c>
      <c r="BO798" s="237">
        <v>0</v>
      </c>
      <c r="BP798" s="109">
        <v>0</v>
      </c>
      <c r="BQ798" s="133">
        <v>2</v>
      </c>
      <c r="BR798" s="133">
        <v>2</v>
      </c>
      <c r="BS798" s="243">
        <v>2</v>
      </c>
      <c r="BT798" s="79">
        <v>0</v>
      </c>
      <c r="BU798" s="79">
        <v>0</v>
      </c>
      <c r="BV798" s="79">
        <v>0</v>
      </c>
      <c r="BW798" s="79">
        <v>0</v>
      </c>
      <c r="BX798" s="79">
        <v>0</v>
      </c>
      <c r="BY798" s="79">
        <v>0</v>
      </c>
      <c r="BZ798" s="79">
        <v>0</v>
      </c>
      <c r="CA798" s="79">
        <v>0</v>
      </c>
      <c r="CB798" s="79">
        <v>0</v>
      </c>
      <c r="CC798" s="79">
        <v>0</v>
      </c>
      <c r="CD798" s="79">
        <v>0</v>
      </c>
      <c r="CE798" s="79">
        <v>0</v>
      </c>
      <c r="CF798" s="79">
        <v>0</v>
      </c>
      <c r="CG798" s="79">
        <v>0</v>
      </c>
      <c r="CH798" s="79">
        <v>0</v>
      </c>
      <c r="CI798" s="81">
        <f t="shared" si="70"/>
        <v>6</v>
      </c>
      <c r="CJ798" s="260">
        <f t="shared" si="69"/>
        <v>6</v>
      </c>
      <c r="CK798" s="260">
        <f t="shared" si="67"/>
        <v>6</v>
      </c>
      <c r="CL798" s="260">
        <f t="shared" si="68"/>
        <v>6</v>
      </c>
      <c r="CM798" s="83">
        <v>5</v>
      </c>
      <c r="CN798" s="254" t="s">
        <v>4965</v>
      </c>
      <c r="CO798" s="140" t="s">
        <v>4965</v>
      </c>
      <c r="CP798" s="258" t="s">
        <v>4965</v>
      </c>
      <c r="CQ798" s="86" t="s">
        <v>4965</v>
      </c>
      <c r="CR798" s="85" t="s">
        <v>4965</v>
      </c>
      <c r="CS798" s="85" t="s">
        <v>4965</v>
      </c>
      <c r="CT798" s="85" t="s">
        <v>4965</v>
      </c>
      <c r="CU798" s="86"/>
    </row>
    <row r="799" spans="1:99" s="366" customFormat="1" ht="12" customHeight="1" x14ac:dyDescent="0.2">
      <c r="A799" s="31" t="s">
        <v>1460</v>
      </c>
      <c r="B799" s="125" t="s">
        <v>3007</v>
      </c>
      <c r="C799" s="125" t="s">
        <v>1432</v>
      </c>
      <c r="D799" s="125" t="s">
        <v>1432</v>
      </c>
      <c r="E799" s="272" t="s">
        <v>3008</v>
      </c>
      <c r="F799" s="125" t="s">
        <v>1432</v>
      </c>
      <c r="G799" s="125" t="s">
        <v>4957</v>
      </c>
      <c r="H799" s="125" t="s">
        <v>3299</v>
      </c>
      <c r="I799" s="125" t="s">
        <v>3009</v>
      </c>
      <c r="J799" s="125">
        <v>529725</v>
      </c>
      <c r="K799" s="125">
        <v>177404</v>
      </c>
      <c r="L799" s="180" t="s">
        <v>3066</v>
      </c>
      <c r="M799" s="273" t="s">
        <v>1432</v>
      </c>
      <c r="N799" s="273" t="s">
        <v>1432</v>
      </c>
      <c r="O799" s="125">
        <v>0</v>
      </c>
      <c r="P799" s="125">
        <v>32</v>
      </c>
      <c r="Q799" s="123">
        <v>32</v>
      </c>
      <c r="R799" s="125" t="s">
        <v>4578</v>
      </c>
      <c r="S799" s="125" t="s">
        <v>1154</v>
      </c>
      <c r="T799" s="273" t="s">
        <v>2193</v>
      </c>
      <c r="U799" s="274">
        <v>41942</v>
      </c>
      <c r="V799" s="125" t="s">
        <v>1439</v>
      </c>
      <c r="W799" s="273" t="s">
        <v>1432</v>
      </c>
      <c r="X799" s="125" t="s">
        <v>1442</v>
      </c>
      <c r="Y799" s="125" t="s">
        <v>1443</v>
      </c>
      <c r="Z799" s="125" t="s">
        <v>1443</v>
      </c>
      <c r="AA799" s="125" t="s">
        <v>1444</v>
      </c>
      <c r="AB799" s="388">
        <v>0.13700000000000001</v>
      </c>
      <c r="AC799" s="275" t="s">
        <v>1432</v>
      </c>
      <c r="AD799" s="276"/>
      <c r="AE799" s="157" t="s">
        <v>628</v>
      </c>
      <c r="AF799" s="272" t="s">
        <v>3904</v>
      </c>
      <c r="AG799" s="272">
        <v>1332053</v>
      </c>
      <c r="AH799" s="272">
        <v>3</v>
      </c>
      <c r="AI799" s="272">
        <v>32</v>
      </c>
      <c r="AJ799" s="272">
        <v>0</v>
      </c>
      <c r="AK799" s="272">
        <v>18</v>
      </c>
      <c r="AL799" s="272">
        <v>14</v>
      </c>
      <c r="AM799" s="272">
        <v>0</v>
      </c>
      <c r="AN799" s="272">
        <v>0</v>
      </c>
      <c r="AO799" s="272">
        <v>0</v>
      </c>
      <c r="AP799" s="272">
        <v>0</v>
      </c>
      <c r="AQ799" s="272">
        <v>0</v>
      </c>
      <c r="AR799" s="272">
        <v>18</v>
      </c>
      <c r="AS799" s="272">
        <v>14</v>
      </c>
      <c r="AT799" s="272">
        <v>0</v>
      </c>
      <c r="AU799" s="272">
        <v>0</v>
      </c>
      <c r="AV799" s="272">
        <v>0</v>
      </c>
      <c r="AW799" s="272">
        <v>0</v>
      </c>
      <c r="AX799" s="272">
        <v>0</v>
      </c>
      <c r="AY799" s="272">
        <v>0</v>
      </c>
      <c r="AZ799" s="272">
        <v>0</v>
      </c>
      <c r="BA799" s="272">
        <v>0</v>
      </c>
      <c r="BB799" s="272">
        <v>0</v>
      </c>
      <c r="BC799" s="272">
        <v>0</v>
      </c>
      <c r="BD799" s="272">
        <v>0</v>
      </c>
      <c r="BE799" s="272">
        <v>0</v>
      </c>
      <c r="BF799" s="272">
        <v>0</v>
      </c>
      <c r="BG799" s="272">
        <v>0</v>
      </c>
      <c r="BH799" s="272">
        <v>0</v>
      </c>
      <c r="BI799" s="272">
        <v>0</v>
      </c>
      <c r="BJ799" s="272">
        <v>0</v>
      </c>
      <c r="BK799" s="272">
        <v>0</v>
      </c>
      <c r="BL799" s="120" t="s">
        <v>1944</v>
      </c>
      <c r="BM799" s="79">
        <v>0</v>
      </c>
      <c r="BN799" s="79">
        <v>0</v>
      </c>
      <c r="BO799" s="237">
        <v>0</v>
      </c>
      <c r="BP799" s="79">
        <v>0</v>
      </c>
      <c r="BQ799" s="133">
        <v>10.666666666666666</v>
      </c>
      <c r="BR799" s="133">
        <v>10.666666666666666</v>
      </c>
      <c r="BS799" s="243">
        <v>10.666666666666666</v>
      </c>
      <c r="BT799" s="79">
        <v>0</v>
      </c>
      <c r="BU799" s="79">
        <v>0</v>
      </c>
      <c r="BV799" s="79">
        <v>0</v>
      </c>
      <c r="BW799" s="79">
        <v>0</v>
      </c>
      <c r="BX799" s="79">
        <v>0</v>
      </c>
      <c r="BY799" s="79">
        <v>0</v>
      </c>
      <c r="BZ799" s="79">
        <v>0</v>
      </c>
      <c r="CA799" s="79">
        <v>0</v>
      </c>
      <c r="CB799" s="79">
        <v>0</v>
      </c>
      <c r="CC799" s="79">
        <v>0</v>
      </c>
      <c r="CD799" s="79">
        <v>0</v>
      </c>
      <c r="CE799" s="79">
        <v>0</v>
      </c>
      <c r="CF799" s="79">
        <v>0</v>
      </c>
      <c r="CG799" s="79">
        <v>0</v>
      </c>
      <c r="CH799" s="79">
        <v>0</v>
      </c>
      <c r="CI799" s="198">
        <f t="shared" si="70"/>
        <v>32</v>
      </c>
      <c r="CJ799" s="260">
        <f t="shared" si="69"/>
        <v>32</v>
      </c>
      <c r="CK799" s="260">
        <f t="shared" si="67"/>
        <v>32</v>
      </c>
      <c r="CL799" s="260">
        <f t="shared" si="68"/>
        <v>32</v>
      </c>
      <c r="CM799" s="83">
        <v>5</v>
      </c>
      <c r="CN799" s="254" t="s">
        <v>4965</v>
      </c>
      <c r="CO799" s="140" t="s">
        <v>4965</v>
      </c>
      <c r="CP799" s="126" t="s">
        <v>1938</v>
      </c>
      <c r="CQ799" s="86" t="s">
        <v>4965</v>
      </c>
      <c r="CR799" s="85" t="s">
        <v>4965</v>
      </c>
      <c r="CS799" s="85" t="s">
        <v>4965</v>
      </c>
      <c r="CT799" s="85" t="s">
        <v>4965</v>
      </c>
      <c r="CU799" s="86"/>
    </row>
    <row r="800" spans="1:99" s="363" customFormat="1" ht="12" customHeight="1" x14ac:dyDescent="0.2">
      <c r="A800" s="31" t="s">
        <v>1460</v>
      </c>
      <c r="B800" s="125" t="s">
        <v>3007</v>
      </c>
      <c r="C800" s="125" t="s">
        <v>1432</v>
      </c>
      <c r="D800" s="125" t="s">
        <v>1432</v>
      </c>
      <c r="E800" s="272" t="s">
        <v>3008</v>
      </c>
      <c r="F800" s="125" t="s">
        <v>1432</v>
      </c>
      <c r="G800" s="125" t="s">
        <v>4957</v>
      </c>
      <c r="H800" s="125" t="s">
        <v>3299</v>
      </c>
      <c r="I800" s="125" t="s">
        <v>3009</v>
      </c>
      <c r="J800" s="125">
        <v>529725</v>
      </c>
      <c r="K800" s="125">
        <v>177404</v>
      </c>
      <c r="L800" s="180" t="s">
        <v>3066</v>
      </c>
      <c r="M800" s="273" t="s">
        <v>1432</v>
      </c>
      <c r="N800" s="273" t="s">
        <v>1432</v>
      </c>
      <c r="O800" s="125">
        <v>0</v>
      </c>
      <c r="P800" s="125">
        <v>44</v>
      </c>
      <c r="Q800" s="123">
        <v>44</v>
      </c>
      <c r="R800" s="125" t="s">
        <v>4578</v>
      </c>
      <c r="S800" s="125" t="s">
        <v>1154</v>
      </c>
      <c r="T800" s="273" t="s">
        <v>2193</v>
      </c>
      <c r="U800" s="274">
        <v>41942</v>
      </c>
      <c r="V800" s="125" t="s">
        <v>1439</v>
      </c>
      <c r="W800" s="273" t="s">
        <v>1432</v>
      </c>
      <c r="X800" s="125" t="s">
        <v>1442</v>
      </c>
      <c r="Y800" s="125" t="s">
        <v>1443</v>
      </c>
      <c r="Z800" s="125" t="s">
        <v>1443</v>
      </c>
      <c r="AA800" s="125" t="s">
        <v>1444</v>
      </c>
      <c r="AB800" s="388">
        <v>0.13700000000000001</v>
      </c>
      <c r="AC800" s="275" t="s">
        <v>1432</v>
      </c>
      <c r="AD800" s="276"/>
      <c r="AE800" s="157" t="s">
        <v>1931</v>
      </c>
      <c r="AF800" s="272" t="s">
        <v>3905</v>
      </c>
      <c r="AG800" s="272">
        <v>1332053</v>
      </c>
      <c r="AH800" s="272">
        <v>5</v>
      </c>
      <c r="AI800" s="272">
        <v>41</v>
      </c>
      <c r="AJ800" s="272">
        <v>0</v>
      </c>
      <c r="AK800" s="272">
        <v>7</v>
      </c>
      <c r="AL800" s="272">
        <v>18</v>
      </c>
      <c r="AM800" s="272">
        <v>16</v>
      </c>
      <c r="AN800" s="272">
        <v>3</v>
      </c>
      <c r="AO800" s="272">
        <v>0</v>
      </c>
      <c r="AP800" s="272">
        <v>0</v>
      </c>
      <c r="AQ800" s="272">
        <v>0</v>
      </c>
      <c r="AR800" s="272">
        <v>7</v>
      </c>
      <c r="AS800" s="272">
        <v>18</v>
      </c>
      <c r="AT800" s="272">
        <v>16</v>
      </c>
      <c r="AU800" s="272">
        <v>0</v>
      </c>
      <c r="AV800" s="272">
        <v>0</v>
      </c>
      <c r="AW800" s="272">
        <v>0</v>
      </c>
      <c r="AX800" s="272">
        <v>0</v>
      </c>
      <c r="AY800" s="272">
        <v>0</v>
      </c>
      <c r="AZ800" s="272">
        <v>0</v>
      </c>
      <c r="BA800" s="272">
        <v>0</v>
      </c>
      <c r="BB800" s="272">
        <v>3</v>
      </c>
      <c r="BC800" s="272">
        <v>0</v>
      </c>
      <c r="BD800" s="272">
        <v>0</v>
      </c>
      <c r="BE800" s="272">
        <v>0</v>
      </c>
      <c r="BF800" s="272">
        <v>0</v>
      </c>
      <c r="BG800" s="272">
        <v>0</v>
      </c>
      <c r="BH800" s="272">
        <v>0</v>
      </c>
      <c r="BI800" s="272">
        <v>0</v>
      </c>
      <c r="BJ800" s="272">
        <v>0</v>
      </c>
      <c r="BK800" s="272">
        <v>0</v>
      </c>
      <c r="BL800" s="120" t="s">
        <v>1944</v>
      </c>
      <c r="BM800" s="79">
        <v>0</v>
      </c>
      <c r="BN800" s="79">
        <v>0</v>
      </c>
      <c r="BO800" s="237">
        <v>0</v>
      </c>
      <c r="BP800" s="79">
        <v>0</v>
      </c>
      <c r="BQ800" s="133">
        <v>14.666666666666666</v>
      </c>
      <c r="BR800" s="133">
        <v>14.666666666666666</v>
      </c>
      <c r="BS800" s="243">
        <v>14.666666666666666</v>
      </c>
      <c r="BT800" s="79">
        <v>0</v>
      </c>
      <c r="BU800" s="79">
        <v>0</v>
      </c>
      <c r="BV800" s="79">
        <v>0</v>
      </c>
      <c r="BW800" s="79">
        <v>0</v>
      </c>
      <c r="BX800" s="79">
        <v>0</v>
      </c>
      <c r="BY800" s="79">
        <v>0</v>
      </c>
      <c r="BZ800" s="79">
        <v>0</v>
      </c>
      <c r="CA800" s="79">
        <v>0</v>
      </c>
      <c r="CB800" s="79">
        <v>0</v>
      </c>
      <c r="CC800" s="79">
        <v>0</v>
      </c>
      <c r="CD800" s="79">
        <v>0</v>
      </c>
      <c r="CE800" s="79">
        <v>0</v>
      </c>
      <c r="CF800" s="79">
        <v>0</v>
      </c>
      <c r="CG800" s="79">
        <v>0</v>
      </c>
      <c r="CH800" s="79">
        <v>0</v>
      </c>
      <c r="CI800" s="198">
        <f t="shared" si="70"/>
        <v>44</v>
      </c>
      <c r="CJ800" s="260">
        <f t="shared" si="69"/>
        <v>44</v>
      </c>
      <c r="CK800" s="260">
        <f t="shared" si="67"/>
        <v>44</v>
      </c>
      <c r="CL800" s="260">
        <f t="shared" si="68"/>
        <v>44</v>
      </c>
      <c r="CM800" s="83">
        <v>5</v>
      </c>
      <c r="CN800" s="254" t="s">
        <v>4965</v>
      </c>
      <c r="CO800" s="140" t="s">
        <v>4965</v>
      </c>
      <c r="CP800" s="126" t="s">
        <v>1938</v>
      </c>
      <c r="CQ800" s="86" t="s">
        <v>4965</v>
      </c>
      <c r="CR800" s="85" t="s">
        <v>4965</v>
      </c>
      <c r="CS800" s="85" t="s">
        <v>4965</v>
      </c>
      <c r="CT800" s="85" t="s">
        <v>4965</v>
      </c>
      <c r="CU800" s="86"/>
    </row>
    <row r="801" spans="1:99" s="366" customFormat="1" ht="12" customHeight="1" x14ac:dyDescent="0.2">
      <c r="A801" s="31" t="s">
        <v>1460</v>
      </c>
      <c r="B801" s="125" t="s">
        <v>3007</v>
      </c>
      <c r="C801" s="125" t="s">
        <v>1432</v>
      </c>
      <c r="D801" s="125" t="s">
        <v>1432</v>
      </c>
      <c r="E801" s="272" t="s">
        <v>3008</v>
      </c>
      <c r="F801" s="125" t="s">
        <v>1432</v>
      </c>
      <c r="G801" s="125" t="s">
        <v>4957</v>
      </c>
      <c r="H801" s="125" t="s">
        <v>3299</v>
      </c>
      <c r="I801" s="125" t="s">
        <v>3009</v>
      </c>
      <c r="J801" s="125">
        <v>529725</v>
      </c>
      <c r="K801" s="125">
        <v>177404</v>
      </c>
      <c r="L801" s="180" t="s">
        <v>3066</v>
      </c>
      <c r="M801" s="273" t="s">
        <v>1432</v>
      </c>
      <c r="N801" s="273" t="s">
        <v>1432</v>
      </c>
      <c r="O801" s="125">
        <v>0</v>
      </c>
      <c r="P801" s="125">
        <v>434</v>
      </c>
      <c r="Q801" s="123">
        <v>434</v>
      </c>
      <c r="R801" s="125" t="s">
        <v>4578</v>
      </c>
      <c r="S801" s="125" t="s">
        <v>1154</v>
      </c>
      <c r="T801" s="273" t="s">
        <v>2193</v>
      </c>
      <c r="U801" s="274">
        <v>41942</v>
      </c>
      <c r="V801" s="125" t="s">
        <v>1439</v>
      </c>
      <c r="W801" s="273" t="s">
        <v>1432</v>
      </c>
      <c r="X801" s="125" t="s">
        <v>1442</v>
      </c>
      <c r="Y801" s="125" t="s">
        <v>1443</v>
      </c>
      <c r="Z801" s="125" t="s">
        <v>1443</v>
      </c>
      <c r="AA801" s="125" t="s">
        <v>1444</v>
      </c>
      <c r="AB801" s="388">
        <v>0.54900000000000004</v>
      </c>
      <c r="AC801" s="275" t="s">
        <v>1432</v>
      </c>
      <c r="AD801" s="276"/>
      <c r="AE801" s="157" t="s">
        <v>3063</v>
      </c>
      <c r="AF801" s="272" t="s">
        <v>1445</v>
      </c>
      <c r="AG801" s="272">
        <v>1332053</v>
      </c>
      <c r="AH801" s="272">
        <v>43</v>
      </c>
      <c r="AI801" s="272">
        <v>434</v>
      </c>
      <c r="AJ801" s="272">
        <v>0</v>
      </c>
      <c r="AK801" s="272">
        <v>129</v>
      </c>
      <c r="AL801" s="272">
        <v>242</v>
      </c>
      <c r="AM801" s="272">
        <v>61</v>
      </c>
      <c r="AN801" s="272">
        <v>2</v>
      </c>
      <c r="AO801" s="272">
        <v>0</v>
      </c>
      <c r="AP801" s="272">
        <v>0</v>
      </c>
      <c r="AQ801" s="272">
        <v>0</v>
      </c>
      <c r="AR801" s="272">
        <v>129</v>
      </c>
      <c r="AS801" s="272">
        <v>242</v>
      </c>
      <c r="AT801" s="272">
        <v>61</v>
      </c>
      <c r="AU801" s="272">
        <v>2</v>
      </c>
      <c r="AV801" s="272">
        <v>0</v>
      </c>
      <c r="AW801" s="272">
        <v>0</v>
      </c>
      <c r="AX801" s="272">
        <v>0</v>
      </c>
      <c r="AY801" s="272">
        <v>0</v>
      </c>
      <c r="AZ801" s="272">
        <v>0</v>
      </c>
      <c r="BA801" s="272">
        <v>0</v>
      </c>
      <c r="BB801" s="272">
        <v>0</v>
      </c>
      <c r="BC801" s="272">
        <v>0</v>
      </c>
      <c r="BD801" s="272">
        <v>0</v>
      </c>
      <c r="BE801" s="272">
        <v>0</v>
      </c>
      <c r="BF801" s="272">
        <v>0</v>
      </c>
      <c r="BG801" s="272">
        <v>0</v>
      </c>
      <c r="BH801" s="272">
        <v>0</v>
      </c>
      <c r="BI801" s="272">
        <v>0</v>
      </c>
      <c r="BJ801" s="272">
        <v>0</v>
      </c>
      <c r="BK801" s="272">
        <v>0</v>
      </c>
      <c r="BL801" s="120" t="s">
        <v>1944</v>
      </c>
      <c r="BM801" s="79">
        <v>0</v>
      </c>
      <c r="BN801" s="79">
        <v>0</v>
      </c>
      <c r="BO801" s="237">
        <v>0</v>
      </c>
      <c r="BP801" s="79">
        <v>0</v>
      </c>
      <c r="BQ801" s="133">
        <v>144.66666666666666</v>
      </c>
      <c r="BR801" s="133">
        <v>144.66666666666666</v>
      </c>
      <c r="BS801" s="243">
        <v>144.66666666666666</v>
      </c>
      <c r="BT801" s="79">
        <v>0</v>
      </c>
      <c r="BU801" s="79">
        <v>0</v>
      </c>
      <c r="BV801" s="79">
        <v>0</v>
      </c>
      <c r="BW801" s="79">
        <v>0</v>
      </c>
      <c r="BX801" s="79">
        <v>0</v>
      </c>
      <c r="BY801" s="79">
        <v>0</v>
      </c>
      <c r="BZ801" s="79">
        <v>0</v>
      </c>
      <c r="CA801" s="79">
        <v>0</v>
      </c>
      <c r="CB801" s="79">
        <v>0</v>
      </c>
      <c r="CC801" s="79">
        <v>0</v>
      </c>
      <c r="CD801" s="79">
        <v>0</v>
      </c>
      <c r="CE801" s="79">
        <v>0</v>
      </c>
      <c r="CF801" s="79">
        <v>0</v>
      </c>
      <c r="CG801" s="79">
        <v>0</v>
      </c>
      <c r="CH801" s="79">
        <v>0</v>
      </c>
      <c r="CI801" s="198">
        <f t="shared" si="70"/>
        <v>434</v>
      </c>
      <c r="CJ801" s="260">
        <f t="shared" si="69"/>
        <v>434</v>
      </c>
      <c r="CK801" s="260">
        <f t="shared" si="67"/>
        <v>434</v>
      </c>
      <c r="CL801" s="260">
        <f t="shared" si="68"/>
        <v>434</v>
      </c>
      <c r="CM801" s="83">
        <v>5</v>
      </c>
      <c r="CN801" s="254" t="s">
        <v>4965</v>
      </c>
      <c r="CO801" s="140" t="s">
        <v>4965</v>
      </c>
      <c r="CP801" s="126" t="s">
        <v>1938</v>
      </c>
      <c r="CQ801" s="86" t="s">
        <v>4965</v>
      </c>
      <c r="CR801" s="85" t="s">
        <v>4965</v>
      </c>
      <c r="CS801" s="85" t="s">
        <v>4965</v>
      </c>
      <c r="CT801" s="85" t="s">
        <v>4965</v>
      </c>
      <c r="CU801" s="86"/>
    </row>
    <row r="802" spans="1:99" s="363" customFormat="1" ht="12" customHeight="1" x14ac:dyDescent="0.2">
      <c r="A802" s="31" t="s">
        <v>1460</v>
      </c>
      <c r="B802" s="114" t="s">
        <v>4579</v>
      </c>
      <c r="C802" s="114" t="s">
        <v>1432</v>
      </c>
      <c r="D802" s="114" t="s">
        <v>1432</v>
      </c>
      <c r="E802" s="117" t="s">
        <v>1432</v>
      </c>
      <c r="F802" s="114" t="s">
        <v>4580</v>
      </c>
      <c r="G802" s="114" t="s">
        <v>2888</v>
      </c>
      <c r="H802" s="114" t="s">
        <v>1435</v>
      </c>
      <c r="I802" s="114" t="s">
        <v>2287</v>
      </c>
      <c r="J802" s="114">
        <v>527902</v>
      </c>
      <c r="K802" s="114">
        <v>172490</v>
      </c>
      <c r="L802" s="177" t="s">
        <v>3083</v>
      </c>
      <c r="M802" s="99" t="s">
        <v>1432</v>
      </c>
      <c r="N802" s="99" t="s">
        <v>1432</v>
      </c>
      <c r="O802" s="114">
        <v>0</v>
      </c>
      <c r="P802" s="114">
        <v>1</v>
      </c>
      <c r="Q802" s="115">
        <v>1</v>
      </c>
      <c r="R802" s="114" t="s">
        <v>4629</v>
      </c>
      <c r="S802" s="114" t="s">
        <v>1438</v>
      </c>
      <c r="T802" s="99" t="s">
        <v>801</v>
      </c>
      <c r="U802" s="116">
        <v>41831</v>
      </c>
      <c r="V802" s="114" t="s">
        <v>1439</v>
      </c>
      <c r="W802" s="99" t="s">
        <v>1432</v>
      </c>
      <c r="X802" s="114" t="s">
        <v>1442</v>
      </c>
      <c r="Y802" s="114" t="s">
        <v>4694</v>
      </c>
      <c r="Z802" s="114" t="s">
        <v>1444</v>
      </c>
      <c r="AA802" s="114" t="s">
        <v>2713</v>
      </c>
      <c r="AB802" s="387">
        <v>5.0000000000000001E-3</v>
      </c>
      <c r="AC802" s="111" t="s">
        <v>1432</v>
      </c>
      <c r="AD802" s="112" t="s">
        <v>1432</v>
      </c>
      <c r="AE802" s="157" t="s">
        <v>3063</v>
      </c>
      <c r="AF802" s="117" t="s">
        <v>1445</v>
      </c>
      <c r="AG802" s="117">
        <v>0</v>
      </c>
      <c r="AH802" s="117">
        <v>0</v>
      </c>
      <c r="AI802" s="117">
        <v>0</v>
      </c>
      <c r="AJ802" s="117">
        <v>0</v>
      </c>
      <c r="AK802" s="117">
        <v>1</v>
      </c>
      <c r="AL802" s="117">
        <v>0</v>
      </c>
      <c r="AM802" s="117">
        <v>0</v>
      </c>
      <c r="AN802" s="117">
        <v>0</v>
      </c>
      <c r="AO802" s="117">
        <v>0</v>
      </c>
      <c r="AP802" s="117">
        <v>0</v>
      </c>
      <c r="AQ802" s="117">
        <v>0</v>
      </c>
      <c r="AR802" s="117">
        <v>1</v>
      </c>
      <c r="AS802" s="117">
        <v>0</v>
      </c>
      <c r="AT802" s="117">
        <v>0</v>
      </c>
      <c r="AU802" s="117">
        <v>0</v>
      </c>
      <c r="AV802" s="117">
        <v>0</v>
      </c>
      <c r="AW802" s="117">
        <v>0</v>
      </c>
      <c r="AX802" s="117">
        <v>0</v>
      </c>
      <c r="AY802" s="117">
        <v>0</v>
      </c>
      <c r="AZ802" s="117">
        <v>0</v>
      </c>
      <c r="BA802" s="117">
        <v>0</v>
      </c>
      <c r="BB802" s="117">
        <v>0</v>
      </c>
      <c r="BC802" s="117">
        <v>0</v>
      </c>
      <c r="BD802" s="117">
        <v>0</v>
      </c>
      <c r="BE802" s="117">
        <v>0</v>
      </c>
      <c r="BF802" s="117">
        <v>0</v>
      </c>
      <c r="BG802" s="117">
        <v>0</v>
      </c>
      <c r="BH802" s="117">
        <v>0</v>
      </c>
      <c r="BI802" s="117">
        <v>0</v>
      </c>
      <c r="BJ802" s="117">
        <v>0</v>
      </c>
      <c r="BK802" s="117">
        <v>0</v>
      </c>
      <c r="BL802" s="120" t="s">
        <v>4490</v>
      </c>
      <c r="BM802" s="98">
        <v>0</v>
      </c>
      <c r="BN802" s="79">
        <v>0</v>
      </c>
      <c r="BO802" s="241">
        <v>0.2</v>
      </c>
      <c r="BP802" s="133">
        <v>0.2</v>
      </c>
      <c r="BQ802" s="133">
        <v>0.2</v>
      </c>
      <c r="BR802" s="133">
        <v>0.2</v>
      </c>
      <c r="BS802" s="243">
        <v>0.2</v>
      </c>
      <c r="BT802" s="79">
        <v>0</v>
      </c>
      <c r="BU802" s="79">
        <v>0</v>
      </c>
      <c r="BV802" s="79">
        <v>0</v>
      </c>
      <c r="BW802" s="79">
        <v>0</v>
      </c>
      <c r="BX802" s="79">
        <v>0</v>
      </c>
      <c r="BY802" s="79">
        <v>0</v>
      </c>
      <c r="BZ802" s="79">
        <v>0</v>
      </c>
      <c r="CA802" s="79">
        <v>0</v>
      </c>
      <c r="CB802" s="79">
        <v>0</v>
      </c>
      <c r="CC802" s="79">
        <v>0</v>
      </c>
      <c r="CD802" s="79">
        <v>0</v>
      </c>
      <c r="CE802" s="79">
        <v>0</v>
      </c>
      <c r="CF802" s="79">
        <v>0</v>
      </c>
      <c r="CG802" s="79">
        <v>0</v>
      </c>
      <c r="CH802" s="79">
        <v>0</v>
      </c>
      <c r="CI802" s="81">
        <f t="shared" si="70"/>
        <v>1</v>
      </c>
      <c r="CJ802" s="260">
        <f t="shared" si="69"/>
        <v>1</v>
      </c>
      <c r="CK802" s="260">
        <f t="shared" si="67"/>
        <v>1</v>
      </c>
      <c r="CL802" s="260">
        <f t="shared" si="68"/>
        <v>1</v>
      </c>
      <c r="CM802" s="83">
        <v>4</v>
      </c>
      <c r="CN802" s="254" t="s">
        <v>4965</v>
      </c>
      <c r="CO802" s="140" t="s">
        <v>4965</v>
      </c>
      <c r="CP802" s="258" t="s">
        <v>4965</v>
      </c>
      <c r="CQ802" s="86" t="s">
        <v>4965</v>
      </c>
      <c r="CR802" s="85" t="s">
        <v>4965</v>
      </c>
      <c r="CS802" s="85" t="s">
        <v>4965</v>
      </c>
      <c r="CT802" s="85" t="s">
        <v>4965</v>
      </c>
      <c r="CU802" s="86"/>
    </row>
    <row r="803" spans="1:99" ht="12" customHeight="1" x14ac:dyDescent="0.2">
      <c r="A803" s="31" t="s">
        <v>1460</v>
      </c>
      <c r="B803" s="114" t="s">
        <v>4631</v>
      </c>
      <c r="C803" s="114" t="s">
        <v>1432</v>
      </c>
      <c r="D803" s="114" t="s">
        <v>1432</v>
      </c>
      <c r="E803" s="117" t="s">
        <v>3139</v>
      </c>
      <c r="F803" s="114" t="s">
        <v>3140</v>
      </c>
      <c r="G803" s="114" t="s">
        <v>271</v>
      </c>
      <c r="H803" s="114" t="s">
        <v>1458</v>
      </c>
      <c r="I803" s="114" t="s">
        <v>3728</v>
      </c>
      <c r="J803" s="114">
        <v>524091</v>
      </c>
      <c r="K803" s="114">
        <v>175022</v>
      </c>
      <c r="L803" s="177" t="s">
        <v>3088</v>
      </c>
      <c r="M803" s="99" t="s">
        <v>1432</v>
      </c>
      <c r="N803" s="99" t="s">
        <v>1432</v>
      </c>
      <c r="O803" s="114">
        <v>0</v>
      </c>
      <c r="P803" s="114">
        <v>5</v>
      </c>
      <c r="Q803" s="115">
        <v>5</v>
      </c>
      <c r="R803" s="114" t="s">
        <v>4632</v>
      </c>
      <c r="S803" s="114" t="s">
        <v>1389</v>
      </c>
      <c r="T803" s="99" t="s">
        <v>1380</v>
      </c>
      <c r="U803" s="116">
        <v>41725</v>
      </c>
      <c r="V803" s="114" t="s">
        <v>1439</v>
      </c>
      <c r="W803" s="99" t="s">
        <v>1432</v>
      </c>
      <c r="X803" s="114" t="s">
        <v>1442</v>
      </c>
      <c r="Y803" s="114" t="s">
        <v>3893</v>
      </c>
      <c r="Z803" s="114" t="s">
        <v>1444</v>
      </c>
      <c r="AA803" s="114" t="s">
        <v>4720</v>
      </c>
      <c r="AB803" s="387">
        <v>2.8000000000000001E-2</v>
      </c>
      <c r="AC803" s="111" t="s">
        <v>1432</v>
      </c>
      <c r="AD803" s="112" t="s">
        <v>1432</v>
      </c>
      <c r="AE803" s="157" t="s">
        <v>3063</v>
      </c>
      <c r="AF803" s="117" t="s">
        <v>1445</v>
      </c>
      <c r="AG803" s="118"/>
      <c r="AH803" s="117">
        <v>0</v>
      </c>
      <c r="AI803" s="117">
        <v>0</v>
      </c>
      <c r="AJ803" s="117">
        <v>0</v>
      </c>
      <c r="AK803" s="117">
        <v>0</v>
      </c>
      <c r="AL803" s="117">
        <v>4</v>
      </c>
      <c r="AM803" s="117">
        <v>1</v>
      </c>
      <c r="AN803" s="117">
        <v>0</v>
      </c>
      <c r="AO803" s="117">
        <v>0</v>
      </c>
      <c r="AP803" s="117">
        <v>0</v>
      </c>
      <c r="AQ803" s="117">
        <v>0</v>
      </c>
      <c r="AR803" s="117">
        <v>0</v>
      </c>
      <c r="AS803" s="117">
        <v>4</v>
      </c>
      <c r="AT803" s="117">
        <v>1</v>
      </c>
      <c r="AU803" s="117">
        <v>0</v>
      </c>
      <c r="AV803" s="117">
        <v>0</v>
      </c>
      <c r="AW803" s="117">
        <v>0</v>
      </c>
      <c r="AX803" s="117">
        <v>0</v>
      </c>
      <c r="AY803" s="117">
        <v>0</v>
      </c>
      <c r="AZ803" s="117">
        <v>0</v>
      </c>
      <c r="BA803" s="117">
        <v>0</v>
      </c>
      <c r="BB803" s="117">
        <v>0</v>
      </c>
      <c r="BC803" s="117">
        <v>0</v>
      </c>
      <c r="BD803" s="117">
        <v>0</v>
      </c>
      <c r="BE803" s="117">
        <v>0</v>
      </c>
      <c r="BF803" s="117">
        <v>0</v>
      </c>
      <c r="BG803" s="117">
        <v>0</v>
      </c>
      <c r="BH803" s="117">
        <v>0</v>
      </c>
      <c r="BI803" s="117">
        <v>0</v>
      </c>
      <c r="BJ803" s="117">
        <v>0</v>
      </c>
      <c r="BK803" s="117">
        <v>0</v>
      </c>
      <c r="BL803" s="120" t="s">
        <v>4490</v>
      </c>
      <c r="BM803" s="98">
        <v>0</v>
      </c>
      <c r="BN803" s="79">
        <v>0</v>
      </c>
      <c r="BO803" s="241">
        <v>1.25</v>
      </c>
      <c r="BP803" s="133">
        <v>1.25</v>
      </c>
      <c r="BQ803" s="133">
        <v>1.25</v>
      </c>
      <c r="BR803" s="133">
        <v>1.25</v>
      </c>
      <c r="BS803" s="238">
        <v>0</v>
      </c>
      <c r="BT803" s="79">
        <v>0</v>
      </c>
      <c r="BU803" s="79">
        <v>0</v>
      </c>
      <c r="BV803" s="79">
        <v>0</v>
      </c>
      <c r="BW803" s="79">
        <v>0</v>
      </c>
      <c r="BX803" s="79">
        <v>0</v>
      </c>
      <c r="BY803" s="79">
        <v>0</v>
      </c>
      <c r="BZ803" s="79">
        <v>0</v>
      </c>
      <c r="CA803" s="79">
        <v>0</v>
      </c>
      <c r="CB803" s="79">
        <v>0</v>
      </c>
      <c r="CC803" s="79">
        <v>0</v>
      </c>
      <c r="CD803" s="79">
        <v>0</v>
      </c>
      <c r="CE803" s="79">
        <v>0</v>
      </c>
      <c r="CF803" s="79">
        <v>0</v>
      </c>
      <c r="CG803" s="79">
        <v>0</v>
      </c>
      <c r="CH803" s="79">
        <v>0</v>
      </c>
      <c r="CI803" s="81">
        <f t="shared" si="70"/>
        <v>5</v>
      </c>
      <c r="CJ803" s="260">
        <f t="shared" si="69"/>
        <v>5</v>
      </c>
      <c r="CK803" s="260">
        <f t="shared" si="67"/>
        <v>5</v>
      </c>
      <c r="CL803" s="260">
        <f t="shared" si="68"/>
        <v>5</v>
      </c>
      <c r="CM803" s="83">
        <v>9</v>
      </c>
      <c r="CN803" s="254" t="s">
        <v>4965</v>
      </c>
      <c r="CO803" s="180" t="s">
        <v>1942</v>
      </c>
      <c r="CP803" s="258" t="s">
        <v>4965</v>
      </c>
      <c r="CQ803" s="86" t="s">
        <v>4965</v>
      </c>
      <c r="CR803" s="85" t="s">
        <v>4965</v>
      </c>
      <c r="CS803" s="85" t="s">
        <v>4965</v>
      </c>
      <c r="CT803" s="85" t="s">
        <v>4965</v>
      </c>
      <c r="CU803" s="86"/>
    </row>
    <row r="804" spans="1:99" ht="12" customHeight="1" x14ac:dyDescent="0.2">
      <c r="A804" s="31" t="s">
        <v>1460</v>
      </c>
      <c r="B804" s="114" t="s">
        <v>4634</v>
      </c>
      <c r="C804" s="114" t="s">
        <v>1432</v>
      </c>
      <c r="D804" s="114" t="s">
        <v>1432</v>
      </c>
      <c r="E804" s="117" t="s">
        <v>4635</v>
      </c>
      <c r="F804" s="114" t="s">
        <v>4636</v>
      </c>
      <c r="G804" s="114" t="s">
        <v>5046</v>
      </c>
      <c r="H804" s="114" t="s">
        <v>1435</v>
      </c>
      <c r="I804" s="114" t="s">
        <v>5047</v>
      </c>
      <c r="J804" s="114">
        <v>528298</v>
      </c>
      <c r="K804" s="114">
        <v>172753</v>
      </c>
      <c r="L804" s="177" t="s">
        <v>3077</v>
      </c>
      <c r="M804" s="99" t="s">
        <v>1432</v>
      </c>
      <c r="N804" s="99" t="s">
        <v>1432</v>
      </c>
      <c r="O804" s="114">
        <v>0</v>
      </c>
      <c r="P804" s="114">
        <v>2</v>
      </c>
      <c r="Q804" s="115">
        <v>2</v>
      </c>
      <c r="R804" s="114" t="s">
        <v>4043</v>
      </c>
      <c r="S804" s="114" t="s">
        <v>1154</v>
      </c>
      <c r="T804" s="99" t="s">
        <v>182</v>
      </c>
      <c r="U804" s="116">
        <v>41817</v>
      </c>
      <c r="V804" s="114" t="s">
        <v>1439</v>
      </c>
      <c r="W804" s="99" t="s">
        <v>1432</v>
      </c>
      <c r="X804" s="114" t="s">
        <v>1442</v>
      </c>
      <c r="Y804" s="114" t="s">
        <v>1443</v>
      </c>
      <c r="Z804" s="114" t="s">
        <v>1443</v>
      </c>
      <c r="AA804" s="114" t="s">
        <v>1444</v>
      </c>
      <c r="AB804" s="387">
        <v>1.4999999999999999E-2</v>
      </c>
      <c r="AC804" s="111" t="s">
        <v>1432</v>
      </c>
      <c r="AD804" s="112" t="s">
        <v>1432</v>
      </c>
      <c r="AE804" s="157" t="s">
        <v>628</v>
      </c>
      <c r="AF804" s="117" t="s">
        <v>3904</v>
      </c>
      <c r="AG804" s="117">
        <v>0</v>
      </c>
      <c r="AH804" s="117">
        <v>0</v>
      </c>
      <c r="AI804" s="117">
        <v>2</v>
      </c>
      <c r="AJ804" s="117">
        <v>0</v>
      </c>
      <c r="AK804" s="117">
        <v>0</v>
      </c>
      <c r="AL804" s="117">
        <v>2</v>
      </c>
      <c r="AM804" s="117">
        <v>0</v>
      </c>
      <c r="AN804" s="117">
        <v>0</v>
      </c>
      <c r="AO804" s="117">
        <v>0</v>
      </c>
      <c r="AP804" s="117">
        <v>0</v>
      </c>
      <c r="AQ804" s="117">
        <v>0</v>
      </c>
      <c r="AR804" s="117">
        <v>0</v>
      </c>
      <c r="AS804" s="117">
        <v>2</v>
      </c>
      <c r="AT804" s="117">
        <v>0</v>
      </c>
      <c r="AU804" s="117">
        <v>0</v>
      </c>
      <c r="AV804" s="117">
        <v>0</v>
      </c>
      <c r="AW804" s="117">
        <v>0</v>
      </c>
      <c r="AX804" s="117">
        <v>0</v>
      </c>
      <c r="AY804" s="117">
        <v>0</v>
      </c>
      <c r="AZ804" s="117">
        <v>0</v>
      </c>
      <c r="BA804" s="117">
        <v>0</v>
      </c>
      <c r="BB804" s="117">
        <v>0</v>
      </c>
      <c r="BC804" s="117">
        <v>0</v>
      </c>
      <c r="BD804" s="117">
        <v>0</v>
      </c>
      <c r="BE804" s="117">
        <v>0</v>
      </c>
      <c r="BF804" s="117">
        <v>0</v>
      </c>
      <c r="BG804" s="117">
        <v>0</v>
      </c>
      <c r="BH804" s="117">
        <v>0</v>
      </c>
      <c r="BI804" s="117">
        <v>0</v>
      </c>
      <c r="BJ804" s="117">
        <v>0</v>
      </c>
      <c r="BK804" s="117">
        <v>0</v>
      </c>
      <c r="BL804" s="120" t="s">
        <v>4491</v>
      </c>
      <c r="BM804" s="98">
        <v>0</v>
      </c>
      <c r="BN804" s="79">
        <v>0</v>
      </c>
      <c r="BO804" s="237">
        <v>0</v>
      </c>
      <c r="BP804" s="133">
        <v>2</v>
      </c>
      <c r="BQ804" s="133">
        <v>0</v>
      </c>
      <c r="BR804" s="133">
        <v>0</v>
      </c>
      <c r="BS804" s="238">
        <v>0</v>
      </c>
      <c r="BT804" s="79">
        <v>0</v>
      </c>
      <c r="BU804" s="79">
        <v>0</v>
      </c>
      <c r="BV804" s="79">
        <v>0</v>
      </c>
      <c r="BW804" s="79">
        <v>0</v>
      </c>
      <c r="BX804" s="79">
        <v>0</v>
      </c>
      <c r="BY804" s="79">
        <v>0</v>
      </c>
      <c r="BZ804" s="79">
        <v>0</v>
      </c>
      <c r="CA804" s="79">
        <v>0</v>
      </c>
      <c r="CB804" s="79">
        <v>0</v>
      </c>
      <c r="CC804" s="79">
        <v>0</v>
      </c>
      <c r="CD804" s="79">
        <v>0</v>
      </c>
      <c r="CE804" s="79">
        <v>0</v>
      </c>
      <c r="CF804" s="79">
        <v>0</v>
      </c>
      <c r="CG804" s="79">
        <v>0</v>
      </c>
      <c r="CH804" s="79">
        <v>0</v>
      </c>
      <c r="CI804" s="81">
        <f t="shared" si="70"/>
        <v>2</v>
      </c>
      <c r="CJ804" s="260">
        <f t="shared" si="69"/>
        <v>2</v>
      </c>
      <c r="CK804" s="260">
        <f t="shared" si="67"/>
        <v>2</v>
      </c>
      <c r="CL804" s="260">
        <f t="shared" si="68"/>
        <v>2</v>
      </c>
      <c r="CM804" s="83">
        <v>4</v>
      </c>
      <c r="CN804" s="254" t="s">
        <v>4965</v>
      </c>
      <c r="CO804" s="140" t="s">
        <v>4965</v>
      </c>
      <c r="CP804" s="258" t="s">
        <v>4965</v>
      </c>
      <c r="CQ804" s="86" t="s">
        <v>4965</v>
      </c>
      <c r="CR804" s="85" t="s">
        <v>4965</v>
      </c>
      <c r="CS804" s="85" t="s">
        <v>4965</v>
      </c>
      <c r="CT804" s="85" t="s">
        <v>4965</v>
      </c>
      <c r="CU804" s="86"/>
    </row>
    <row r="805" spans="1:99" s="363" customFormat="1" ht="12" customHeight="1" x14ac:dyDescent="0.2">
      <c r="A805" s="31" t="s">
        <v>1460</v>
      </c>
      <c r="B805" s="114" t="s">
        <v>4634</v>
      </c>
      <c r="C805" s="114" t="s">
        <v>1432</v>
      </c>
      <c r="D805" s="114" t="s">
        <v>1432</v>
      </c>
      <c r="E805" s="117" t="s">
        <v>4635</v>
      </c>
      <c r="F805" s="114" t="s">
        <v>4636</v>
      </c>
      <c r="G805" s="114" t="s">
        <v>5046</v>
      </c>
      <c r="H805" s="114" t="s">
        <v>1435</v>
      </c>
      <c r="I805" s="114" t="s">
        <v>5047</v>
      </c>
      <c r="J805" s="114">
        <v>528298</v>
      </c>
      <c r="K805" s="114">
        <v>172753</v>
      </c>
      <c r="L805" s="177" t="s">
        <v>3077</v>
      </c>
      <c r="M805" s="99" t="s">
        <v>1432</v>
      </c>
      <c r="N805" s="99" t="s">
        <v>1432</v>
      </c>
      <c r="O805" s="114">
        <v>0</v>
      </c>
      <c r="P805" s="114">
        <v>9</v>
      </c>
      <c r="Q805" s="115">
        <v>9</v>
      </c>
      <c r="R805" s="114" t="s">
        <v>4043</v>
      </c>
      <c r="S805" s="114" t="s">
        <v>1154</v>
      </c>
      <c r="T805" s="99" t="s">
        <v>182</v>
      </c>
      <c r="U805" s="116">
        <v>41817</v>
      </c>
      <c r="V805" s="114" t="s">
        <v>1439</v>
      </c>
      <c r="W805" s="99" t="s">
        <v>1432</v>
      </c>
      <c r="X805" s="114" t="s">
        <v>1442</v>
      </c>
      <c r="Y805" s="114" t="s">
        <v>1443</v>
      </c>
      <c r="Z805" s="114" t="s">
        <v>1443</v>
      </c>
      <c r="AA805" s="114" t="s">
        <v>1444</v>
      </c>
      <c r="AB805" s="387">
        <v>1.4999999999999999E-2</v>
      </c>
      <c r="AC805" s="111" t="s">
        <v>1432</v>
      </c>
      <c r="AD805" s="112" t="s">
        <v>1432</v>
      </c>
      <c r="AE805" s="157" t="s">
        <v>1931</v>
      </c>
      <c r="AF805" s="117" t="s">
        <v>3905</v>
      </c>
      <c r="AG805" s="117">
        <v>0</v>
      </c>
      <c r="AH805" s="117">
        <v>1</v>
      </c>
      <c r="AI805" s="117">
        <v>9</v>
      </c>
      <c r="AJ805" s="117">
        <v>0</v>
      </c>
      <c r="AK805" s="117">
        <v>1</v>
      </c>
      <c r="AL805" s="117">
        <v>7</v>
      </c>
      <c r="AM805" s="117">
        <v>1</v>
      </c>
      <c r="AN805" s="117">
        <v>0</v>
      </c>
      <c r="AO805" s="117">
        <v>0</v>
      </c>
      <c r="AP805" s="117">
        <v>0</v>
      </c>
      <c r="AQ805" s="117">
        <v>0</v>
      </c>
      <c r="AR805" s="117">
        <v>1</v>
      </c>
      <c r="AS805" s="117">
        <v>7</v>
      </c>
      <c r="AT805" s="117">
        <v>1</v>
      </c>
      <c r="AU805" s="117">
        <v>0</v>
      </c>
      <c r="AV805" s="117">
        <v>0</v>
      </c>
      <c r="AW805" s="117">
        <v>0</v>
      </c>
      <c r="AX805" s="117">
        <v>0</v>
      </c>
      <c r="AY805" s="117">
        <v>0</v>
      </c>
      <c r="AZ805" s="117">
        <v>0</v>
      </c>
      <c r="BA805" s="117">
        <v>0</v>
      </c>
      <c r="BB805" s="117">
        <v>0</v>
      </c>
      <c r="BC805" s="117">
        <v>0</v>
      </c>
      <c r="BD805" s="117">
        <v>0</v>
      </c>
      <c r="BE805" s="117">
        <v>0</v>
      </c>
      <c r="BF805" s="117">
        <v>0</v>
      </c>
      <c r="BG805" s="117">
        <v>0</v>
      </c>
      <c r="BH805" s="117">
        <v>0</v>
      </c>
      <c r="BI805" s="117">
        <v>0</v>
      </c>
      <c r="BJ805" s="117">
        <v>0</v>
      </c>
      <c r="BK805" s="117">
        <v>0</v>
      </c>
      <c r="BL805" s="120" t="s">
        <v>4491</v>
      </c>
      <c r="BM805" s="98">
        <v>0</v>
      </c>
      <c r="BN805" s="79">
        <v>0</v>
      </c>
      <c r="BO805" s="237">
        <v>0</v>
      </c>
      <c r="BP805" s="133">
        <v>9</v>
      </c>
      <c r="BQ805" s="79">
        <v>0</v>
      </c>
      <c r="BR805" s="79">
        <v>0</v>
      </c>
      <c r="BS805" s="238">
        <v>0</v>
      </c>
      <c r="BT805" s="79">
        <v>0</v>
      </c>
      <c r="BU805" s="79">
        <v>0</v>
      </c>
      <c r="BV805" s="79">
        <v>0</v>
      </c>
      <c r="BW805" s="79">
        <v>0</v>
      </c>
      <c r="BX805" s="79">
        <v>0</v>
      </c>
      <c r="BY805" s="79">
        <v>0</v>
      </c>
      <c r="BZ805" s="79">
        <v>0</v>
      </c>
      <c r="CA805" s="79">
        <v>0</v>
      </c>
      <c r="CB805" s="79">
        <v>0</v>
      </c>
      <c r="CC805" s="79">
        <v>0</v>
      </c>
      <c r="CD805" s="79">
        <v>0</v>
      </c>
      <c r="CE805" s="79">
        <v>0</v>
      </c>
      <c r="CF805" s="79">
        <v>0</v>
      </c>
      <c r="CG805" s="79">
        <v>0</v>
      </c>
      <c r="CH805" s="79">
        <v>0</v>
      </c>
      <c r="CI805" s="81">
        <f t="shared" si="70"/>
        <v>9</v>
      </c>
      <c r="CJ805" s="260">
        <f t="shared" si="69"/>
        <v>9</v>
      </c>
      <c r="CK805" s="260">
        <f t="shared" si="67"/>
        <v>9</v>
      </c>
      <c r="CL805" s="260">
        <f t="shared" si="68"/>
        <v>9</v>
      </c>
      <c r="CM805" s="83">
        <v>5</v>
      </c>
      <c r="CN805" s="254" t="s">
        <v>4965</v>
      </c>
      <c r="CO805" s="140" t="s">
        <v>4965</v>
      </c>
      <c r="CP805" s="258" t="s">
        <v>4965</v>
      </c>
      <c r="CQ805" s="86" t="s">
        <v>4965</v>
      </c>
      <c r="CR805" s="85" t="s">
        <v>4965</v>
      </c>
      <c r="CS805" s="85" t="s">
        <v>4965</v>
      </c>
      <c r="CT805" s="85" t="s">
        <v>4965</v>
      </c>
      <c r="CU805" s="86"/>
    </row>
    <row r="806" spans="1:99" s="363" customFormat="1" ht="12" customHeight="1" x14ac:dyDescent="0.2">
      <c r="A806" s="31" t="s">
        <v>1460</v>
      </c>
      <c r="B806" s="114" t="s">
        <v>4634</v>
      </c>
      <c r="C806" s="114" t="s">
        <v>1432</v>
      </c>
      <c r="D806" s="114" t="s">
        <v>1432</v>
      </c>
      <c r="E806" s="117" t="s">
        <v>4635</v>
      </c>
      <c r="F806" s="114" t="s">
        <v>4636</v>
      </c>
      <c r="G806" s="114" t="s">
        <v>5046</v>
      </c>
      <c r="H806" s="114" t="s">
        <v>1435</v>
      </c>
      <c r="I806" s="114" t="s">
        <v>5047</v>
      </c>
      <c r="J806" s="114">
        <v>528298</v>
      </c>
      <c r="K806" s="114">
        <v>172753</v>
      </c>
      <c r="L806" s="177" t="s">
        <v>3077</v>
      </c>
      <c r="M806" s="99" t="s">
        <v>1432</v>
      </c>
      <c r="N806" s="99" t="s">
        <v>1432</v>
      </c>
      <c r="O806" s="114">
        <v>0</v>
      </c>
      <c r="P806" s="114">
        <v>41</v>
      </c>
      <c r="Q806" s="115">
        <v>41</v>
      </c>
      <c r="R806" s="114" t="s">
        <v>4043</v>
      </c>
      <c r="S806" s="114" t="s">
        <v>1154</v>
      </c>
      <c r="T806" s="99" t="s">
        <v>182</v>
      </c>
      <c r="U806" s="116">
        <v>41817</v>
      </c>
      <c r="V806" s="114" t="s">
        <v>1439</v>
      </c>
      <c r="W806" s="99" t="s">
        <v>1432</v>
      </c>
      <c r="X806" s="114" t="s">
        <v>1442</v>
      </c>
      <c r="Y806" s="114" t="s">
        <v>1443</v>
      </c>
      <c r="Z806" s="114" t="s">
        <v>1443</v>
      </c>
      <c r="AA806" s="114" t="s">
        <v>1444</v>
      </c>
      <c r="AB806" s="387">
        <v>8.5000000000000006E-2</v>
      </c>
      <c r="AC806" s="111" t="s">
        <v>1432</v>
      </c>
      <c r="AD806" s="112" t="s">
        <v>1432</v>
      </c>
      <c r="AE806" s="157" t="s">
        <v>3063</v>
      </c>
      <c r="AF806" s="117" t="s">
        <v>1445</v>
      </c>
      <c r="AG806" s="117">
        <v>0</v>
      </c>
      <c r="AH806" s="117">
        <v>4</v>
      </c>
      <c r="AI806" s="117">
        <v>32</v>
      </c>
      <c r="AJ806" s="117">
        <v>0</v>
      </c>
      <c r="AK806" s="117">
        <v>7</v>
      </c>
      <c r="AL806" s="117">
        <v>32</v>
      </c>
      <c r="AM806" s="117">
        <v>2</v>
      </c>
      <c r="AN806" s="117">
        <v>0</v>
      </c>
      <c r="AO806" s="117">
        <v>0</v>
      </c>
      <c r="AP806" s="117">
        <v>0</v>
      </c>
      <c r="AQ806" s="117">
        <v>0</v>
      </c>
      <c r="AR806" s="117">
        <v>7</v>
      </c>
      <c r="AS806" s="117">
        <v>32</v>
      </c>
      <c r="AT806" s="117">
        <v>2</v>
      </c>
      <c r="AU806" s="117">
        <v>0</v>
      </c>
      <c r="AV806" s="117">
        <v>0</v>
      </c>
      <c r="AW806" s="117">
        <v>0</v>
      </c>
      <c r="AX806" s="117">
        <v>0</v>
      </c>
      <c r="AY806" s="117">
        <v>0</v>
      </c>
      <c r="AZ806" s="117">
        <v>0</v>
      </c>
      <c r="BA806" s="117">
        <v>0</v>
      </c>
      <c r="BB806" s="117">
        <v>0</v>
      </c>
      <c r="BC806" s="117">
        <v>0</v>
      </c>
      <c r="BD806" s="117">
        <v>0</v>
      </c>
      <c r="BE806" s="117">
        <v>0</v>
      </c>
      <c r="BF806" s="117">
        <v>0</v>
      </c>
      <c r="BG806" s="117">
        <v>0</v>
      </c>
      <c r="BH806" s="117">
        <v>0</v>
      </c>
      <c r="BI806" s="117">
        <v>0</v>
      </c>
      <c r="BJ806" s="117">
        <v>0</v>
      </c>
      <c r="BK806" s="117">
        <v>0</v>
      </c>
      <c r="BL806" s="120" t="s">
        <v>4491</v>
      </c>
      <c r="BM806" s="98">
        <v>0</v>
      </c>
      <c r="BN806" s="79">
        <v>0</v>
      </c>
      <c r="BO806" s="237">
        <v>0</v>
      </c>
      <c r="BP806" s="133">
        <v>41</v>
      </c>
      <c r="BQ806" s="79">
        <v>0</v>
      </c>
      <c r="BR806" s="79">
        <v>0</v>
      </c>
      <c r="BS806" s="238">
        <v>0</v>
      </c>
      <c r="BT806" s="79">
        <v>0</v>
      </c>
      <c r="BU806" s="79">
        <v>0</v>
      </c>
      <c r="BV806" s="79">
        <v>0</v>
      </c>
      <c r="BW806" s="79">
        <v>0</v>
      </c>
      <c r="BX806" s="79">
        <v>0</v>
      </c>
      <c r="BY806" s="79">
        <v>0</v>
      </c>
      <c r="BZ806" s="79">
        <v>0</v>
      </c>
      <c r="CA806" s="79">
        <v>0</v>
      </c>
      <c r="CB806" s="79">
        <v>0</v>
      </c>
      <c r="CC806" s="79">
        <v>0</v>
      </c>
      <c r="CD806" s="79">
        <v>0</v>
      </c>
      <c r="CE806" s="79">
        <v>0</v>
      </c>
      <c r="CF806" s="79">
        <v>0</v>
      </c>
      <c r="CG806" s="79">
        <v>0</v>
      </c>
      <c r="CH806" s="79">
        <v>0</v>
      </c>
      <c r="CI806" s="81">
        <f t="shared" si="70"/>
        <v>41</v>
      </c>
      <c r="CJ806" s="260">
        <f t="shared" si="69"/>
        <v>41</v>
      </c>
      <c r="CK806" s="260">
        <f t="shared" si="67"/>
        <v>41</v>
      </c>
      <c r="CL806" s="260">
        <f t="shared" si="68"/>
        <v>41</v>
      </c>
      <c r="CM806" s="83">
        <v>5</v>
      </c>
      <c r="CN806" s="254" t="s">
        <v>4965</v>
      </c>
      <c r="CO806" s="140" t="s">
        <v>4965</v>
      </c>
      <c r="CP806" s="258" t="s">
        <v>4965</v>
      </c>
      <c r="CQ806" s="86" t="s">
        <v>4965</v>
      </c>
      <c r="CR806" s="85" t="s">
        <v>4965</v>
      </c>
      <c r="CS806" s="85" t="s">
        <v>4965</v>
      </c>
      <c r="CT806" s="85" t="s">
        <v>4965</v>
      </c>
      <c r="CU806" s="86"/>
    </row>
    <row r="807" spans="1:99" ht="12" customHeight="1" x14ac:dyDescent="0.2">
      <c r="A807" s="31" t="s">
        <v>1460</v>
      </c>
      <c r="B807" s="114" t="s">
        <v>4044</v>
      </c>
      <c r="C807" s="114" t="s">
        <v>1432</v>
      </c>
      <c r="D807" s="114" t="s">
        <v>1432</v>
      </c>
      <c r="E807" s="117" t="s">
        <v>1432</v>
      </c>
      <c r="F807" s="114" t="s">
        <v>4045</v>
      </c>
      <c r="G807" s="114" t="s">
        <v>4046</v>
      </c>
      <c r="H807" s="114" t="s">
        <v>1885</v>
      </c>
      <c r="I807" s="114" t="s">
        <v>4047</v>
      </c>
      <c r="J807" s="114">
        <v>525700</v>
      </c>
      <c r="K807" s="114">
        <v>173659</v>
      </c>
      <c r="L807" s="177" t="s">
        <v>3078</v>
      </c>
      <c r="M807" s="99" t="s">
        <v>1432</v>
      </c>
      <c r="N807" s="99" t="s">
        <v>1432</v>
      </c>
      <c r="O807" s="114">
        <v>0</v>
      </c>
      <c r="P807" s="114">
        <v>1</v>
      </c>
      <c r="Q807" s="115">
        <v>1</v>
      </c>
      <c r="R807" s="114" t="s">
        <v>4048</v>
      </c>
      <c r="S807" s="114" t="s">
        <v>1438</v>
      </c>
      <c r="T807" s="99" t="s">
        <v>2507</v>
      </c>
      <c r="U807" s="116">
        <v>41810</v>
      </c>
      <c r="V807" s="114" t="s">
        <v>1439</v>
      </c>
      <c r="W807" s="99" t="s">
        <v>1432</v>
      </c>
      <c r="X807" s="114" t="s">
        <v>1442</v>
      </c>
      <c r="Y807" s="114" t="s">
        <v>1443</v>
      </c>
      <c r="Z807" s="114" t="s">
        <v>1444</v>
      </c>
      <c r="AA807" s="114" t="s">
        <v>2713</v>
      </c>
      <c r="AB807" s="387">
        <v>1.7000000000000001E-2</v>
      </c>
      <c r="AC807" s="111" t="s">
        <v>1432</v>
      </c>
      <c r="AD807" s="112" t="s">
        <v>1432</v>
      </c>
      <c r="AE807" s="157" t="s">
        <v>3063</v>
      </c>
      <c r="AF807" s="117" t="s">
        <v>1445</v>
      </c>
      <c r="AG807" s="117">
        <v>0</v>
      </c>
      <c r="AH807" s="117">
        <v>0</v>
      </c>
      <c r="AI807" s="117">
        <v>0</v>
      </c>
      <c r="AJ807" s="117">
        <v>0</v>
      </c>
      <c r="AK807" s="117">
        <v>0</v>
      </c>
      <c r="AL807" s="117">
        <v>0</v>
      </c>
      <c r="AM807" s="117">
        <v>1</v>
      </c>
      <c r="AN807" s="117">
        <v>0</v>
      </c>
      <c r="AO807" s="117">
        <v>0</v>
      </c>
      <c r="AP807" s="117">
        <v>0</v>
      </c>
      <c r="AQ807" s="117">
        <v>0</v>
      </c>
      <c r="AR807" s="117">
        <v>0</v>
      </c>
      <c r="AS807" s="117">
        <v>0</v>
      </c>
      <c r="AT807" s="117">
        <v>0</v>
      </c>
      <c r="AU807" s="117">
        <v>0</v>
      </c>
      <c r="AV807" s="117">
        <v>0</v>
      </c>
      <c r="AW807" s="117">
        <v>0</v>
      </c>
      <c r="AX807" s="117">
        <v>0</v>
      </c>
      <c r="AY807" s="117">
        <v>0</v>
      </c>
      <c r="AZ807" s="117">
        <v>0</v>
      </c>
      <c r="BA807" s="117">
        <v>1</v>
      </c>
      <c r="BB807" s="117">
        <v>0</v>
      </c>
      <c r="BC807" s="117">
        <v>0</v>
      </c>
      <c r="BD807" s="117">
        <v>0</v>
      </c>
      <c r="BE807" s="117">
        <v>0</v>
      </c>
      <c r="BF807" s="117">
        <v>0</v>
      </c>
      <c r="BG807" s="117">
        <v>0</v>
      </c>
      <c r="BH807" s="117">
        <v>0</v>
      </c>
      <c r="BI807" s="117">
        <v>0</v>
      </c>
      <c r="BJ807" s="117">
        <v>0</v>
      </c>
      <c r="BK807" s="117">
        <v>0</v>
      </c>
      <c r="BL807" s="120" t="s">
        <v>4490</v>
      </c>
      <c r="BM807" s="98">
        <v>0</v>
      </c>
      <c r="BN807" s="79">
        <v>0</v>
      </c>
      <c r="BO807" s="241">
        <v>0.2</v>
      </c>
      <c r="BP807" s="133">
        <v>0.2</v>
      </c>
      <c r="BQ807" s="133">
        <v>0.2</v>
      </c>
      <c r="BR807" s="133">
        <v>0.2</v>
      </c>
      <c r="BS807" s="243">
        <v>0.2</v>
      </c>
      <c r="BT807" s="79">
        <v>0</v>
      </c>
      <c r="BU807" s="79">
        <v>0</v>
      </c>
      <c r="BV807" s="79">
        <v>0</v>
      </c>
      <c r="BW807" s="79">
        <v>0</v>
      </c>
      <c r="BX807" s="79">
        <v>0</v>
      </c>
      <c r="BY807" s="79">
        <v>0</v>
      </c>
      <c r="BZ807" s="79">
        <v>0</v>
      </c>
      <c r="CA807" s="79">
        <v>0</v>
      </c>
      <c r="CB807" s="79">
        <v>0</v>
      </c>
      <c r="CC807" s="79">
        <v>0</v>
      </c>
      <c r="CD807" s="79">
        <v>0</v>
      </c>
      <c r="CE807" s="79">
        <v>0</v>
      </c>
      <c r="CF807" s="79">
        <v>0</v>
      </c>
      <c r="CG807" s="79">
        <v>0</v>
      </c>
      <c r="CH807" s="79">
        <v>0</v>
      </c>
      <c r="CI807" s="81">
        <f t="shared" si="70"/>
        <v>1</v>
      </c>
      <c r="CJ807" s="260">
        <f t="shared" si="69"/>
        <v>1</v>
      </c>
      <c r="CK807" s="260">
        <f t="shared" si="67"/>
        <v>1</v>
      </c>
      <c r="CL807" s="260">
        <f t="shared" si="68"/>
        <v>1</v>
      </c>
      <c r="CM807" s="83">
        <v>4</v>
      </c>
      <c r="CN807" s="254" t="s">
        <v>4965</v>
      </c>
      <c r="CO807" s="140" t="s">
        <v>4965</v>
      </c>
      <c r="CP807" s="258" t="s">
        <v>4965</v>
      </c>
      <c r="CQ807" s="86" t="s">
        <v>4965</v>
      </c>
      <c r="CR807" s="85" t="s">
        <v>4965</v>
      </c>
      <c r="CS807" s="85" t="s">
        <v>4965</v>
      </c>
      <c r="CT807" s="87" t="s">
        <v>1938</v>
      </c>
      <c r="CU807" s="86"/>
    </row>
    <row r="808" spans="1:99" s="363" customFormat="1" ht="12" customHeight="1" x14ac:dyDescent="0.2">
      <c r="A808" s="31" t="s">
        <v>1460</v>
      </c>
      <c r="B808" s="114" t="s">
        <v>4049</v>
      </c>
      <c r="C808" s="114" t="s">
        <v>1432</v>
      </c>
      <c r="D808" s="114" t="s">
        <v>1432</v>
      </c>
      <c r="E808" s="117" t="s">
        <v>4050</v>
      </c>
      <c r="F808" s="114" t="s">
        <v>4580</v>
      </c>
      <c r="G808" s="114" t="s">
        <v>1468</v>
      </c>
      <c r="H808" s="114" t="s">
        <v>2717</v>
      </c>
      <c r="I808" s="114" t="s">
        <v>4051</v>
      </c>
      <c r="J808" s="114">
        <v>526329</v>
      </c>
      <c r="K808" s="114">
        <v>175625</v>
      </c>
      <c r="L808" s="177" t="s">
        <v>4766</v>
      </c>
      <c r="M808" s="99" t="s">
        <v>1432</v>
      </c>
      <c r="N808" s="99" t="s">
        <v>1432</v>
      </c>
      <c r="O808" s="114">
        <v>0</v>
      </c>
      <c r="P808" s="114">
        <v>11</v>
      </c>
      <c r="Q808" s="115">
        <v>11</v>
      </c>
      <c r="R808" s="114" t="s">
        <v>4052</v>
      </c>
      <c r="S808" s="114" t="s">
        <v>3187</v>
      </c>
      <c r="T808" s="99" t="s">
        <v>2507</v>
      </c>
      <c r="U808" s="116">
        <v>41737</v>
      </c>
      <c r="V808" s="114" t="s">
        <v>1439</v>
      </c>
      <c r="W808" s="99" t="s">
        <v>1432</v>
      </c>
      <c r="X808" s="114" t="s">
        <v>1442</v>
      </c>
      <c r="Y808" s="114" t="s">
        <v>3893</v>
      </c>
      <c r="Z808" s="114" t="s">
        <v>1444</v>
      </c>
      <c r="AA808" s="114" t="s">
        <v>4720</v>
      </c>
      <c r="AB808" s="387">
        <v>0.04</v>
      </c>
      <c r="AC808" s="111" t="s">
        <v>1432</v>
      </c>
      <c r="AD808" s="112" t="s">
        <v>1432</v>
      </c>
      <c r="AE808" s="157" t="s">
        <v>3063</v>
      </c>
      <c r="AF808" s="117" t="s">
        <v>1445</v>
      </c>
      <c r="AG808" s="117">
        <v>0</v>
      </c>
      <c r="AH808" s="117">
        <v>0</v>
      </c>
      <c r="AI808" s="117">
        <v>0</v>
      </c>
      <c r="AJ808" s="117">
        <v>0</v>
      </c>
      <c r="AK808" s="117">
        <v>6</v>
      </c>
      <c r="AL808" s="117">
        <v>5</v>
      </c>
      <c r="AM808" s="117">
        <v>0</v>
      </c>
      <c r="AN808" s="117">
        <v>0</v>
      </c>
      <c r="AO808" s="117">
        <v>0</v>
      </c>
      <c r="AP808" s="117">
        <v>0</v>
      </c>
      <c r="AQ808" s="117">
        <v>0</v>
      </c>
      <c r="AR808" s="117">
        <v>6</v>
      </c>
      <c r="AS808" s="117">
        <v>5</v>
      </c>
      <c r="AT808" s="117">
        <v>0</v>
      </c>
      <c r="AU808" s="117">
        <v>0</v>
      </c>
      <c r="AV808" s="117">
        <v>0</v>
      </c>
      <c r="AW808" s="117">
        <v>0</v>
      </c>
      <c r="AX808" s="117">
        <v>0</v>
      </c>
      <c r="AY808" s="117">
        <v>0</v>
      </c>
      <c r="AZ808" s="117">
        <v>0</v>
      </c>
      <c r="BA808" s="117">
        <v>0</v>
      </c>
      <c r="BB808" s="117">
        <v>0</v>
      </c>
      <c r="BC808" s="117">
        <v>0</v>
      </c>
      <c r="BD808" s="117">
        <v>0</v>
      </c>
      <c r="BE808" s="117">
        <v>0</v>
      </c>
      <c r="BF808" s="117">
        <v>0</v>
      </c>
      <c r="BG808" s="117">
        <v>0</v>
      </c>
      <c r="BH808" s="117">
        <v>0</v>
      </c>
      <c r="BI808" s="117">
        <v>0</v>
      </c>
      <c r="BJ808" s="117">
        <v>0</v>
      </c>
      <c r="BK808" s="117">
        <v>0</v>
      </c>
      <c r="BL808" s="120" t="s">
        <v>4490</v>
      </c>
      <c r="BM808" s="98">
        <v>0</v>
      </c>
      <c r="BN808" s="79">
        <v>0</v>
      </c>
      <c r="BO808" s="241">
        <v>2.75</v>
      </c>
      <c r="BP808" s="133">
        <v>2.75</v>
      </c>
      <c r="BQ808" s="133">
        <v>2.75</v>
      </c>
      <c r="BR808" s="133">
        <v>2.75</v>
      </c>
      <c r="BS808" s="238">
        <v>0</v>
      </c>
      <c r="BT808" s="79">
        <v>0</v>
      </c>
      <c r="BU808" s="79">
        <v>0</v>
      </c>
      <c r="BV808" s="79">
        <v>0</v>
      </c>
      <c r="BW808" s="79">
        <v>0</v>
      </c>
      <c r="BX808" s="79">
        <v>0</v>
      </c>
      <c r="BY808" s="79">
        <v>0</v>
      </c>
      <c r="BZ808" s="79">
        <v>0</v>
      </c>
      <c r="CA808" s="79">
        <v>0</v>
      </c>
      <c r="CB808" s="79">
        <v>0</v>
      </c>
      <c r="CC808" s="79">
        <v>0</v>
      </c>
      <c r="CD808" s="79">
        <v>0</v>
      </c>
      <c r="CE808" s="79">
        <v>0</v>
      </c>
      <c r="CF808" s="79">
        <v>0</v>
      </c>
      <c r="CG808" s="79">
        <v>0</v>
      </c>
      <c r="CH808" s="79">
        <v>0</v>
      </c>
      <c r="CI808" s="81">
        <f t="shared" si="70"/>
        <v>11</v>
      </c>
      <c r="CJ808" s="260">
        <f t="shared" si="69"/>
        <v>11</v>
      </c>
      <c r="CK808" s="260">
        <f t="shared" si="67"/>
        <v>11</v>
      </c>
      <c r="CL808" s="260">
        <f t="shared" si="68"/>
        <v>11</v>
      </c>
      <c r="CM808" s="83">
        <v>9</v>
      </c>
      <c r="CN808" s="254" t="s">
        <v>4965</v>
      </c>
      <c r="CO808" s="140" t="s">
        <v>4965</v>
      </c>
      <c r="CP808" s="258" t="s">
        <v>4965</v>
      </c>
      <c r="CQ808" s="86" t="s">
        <v>4965</v>
      </c>
      <c r="CR808" s="85" t="s">
        <v>4965</v>
      </c>
      <c r="CS808" s="85" t="s">
        <v>4965</v>
      </c>
      <c r="CT808" s="85" t="s">
        <v>4965</v>
      </c>
      <c r="CU808" s="86"/>
    </row>
    <row r="809" spans="1:99" ht="12" customHeight="1" x14ac:dyDescent="0.2">
      <c r="A809" s="31" t="s">
        <v>1460</v>
      </c>
      <c r="B809" s="114" t="s">
        <v>4053</v>
      </c>
      <c r="C809" s="114" t="s">
        <v>1432</v>
      </c>
      <c r="D809" s="114" t="s">
        <v>1432</v>
      </c>
      <c r="E809" s="117" t="s">
        <v>1432</v>
      </c>
      <c r="F809" s="114" t="s">
        <v>4054</v>
      </c>
      <c r="G809" s="114" t="s">
        <v>2747</v>
      </c>
      <c r="H809" s="114" t="s">
        <v>1885</v>
      </c>
      <c r="I809" s="114" t="s">
        <v>4055</v>
      </c>
      <c r="J809" s="114">
        <v>526160</v>
      </c>
      <c r="K809" s="114">
        <v>174434</v>
      </c>
      <c r="L809" s="177" t="s">
        <v>3080</v>
      </c>
      <c r="M809" s="99" t="s">
        <v>1432</v>
      </c>
      <c r="N809" s="99" t="s">
        <v>1432</v>
      </c>
      <c r="O809" s="114">
        <v>2</v>
      </c>
      <c r="P809" s="114">
        <v>1</v>
      </c>
      <c r="Q809" s="115">
        <v>-1</v>
      </c>
      <c r="R809" s="114" t="s">
        <v>4056</v>
      </c>
      <c r="S809" s="114" t="s">
        <v>1438</v>
      </c>
      <c r="T809" s="99" t="s">
        <v>4057</v>
      </c>
      <c r="U809" s="116">
        <v>41760</v>
      </c>
      <c r="V809" s="114" t="s">
        <v>1439</v>
      </c>
      <c r="W809" s="99" t="s">
        <v>1432</v>
      </c>
      <c r="X809" s="114" t="s">
        <v>1442</v>
      </c>
      <c r="Y809" s="114" t="s">
        <v>1453</v>
      </c>
      <c r="Z809" s="114" t="s">
        <v>1444</v>
      </c>
      <c r="AA809" s="114" t="s">
        <v>4207</v>
      </c>
      <c r="AB809" s="387">
        <v>1.4E-2</v>
      </c>
      <c r="AC809" s="111" t="s">
        <v>1432</v>
      </c>
      <c r="AD809" s="112" t="s">
        <v>1432</v>
      </c>
      <c r="AE809" s="157" t="s">
        <v>3063</v>
      </c>
      <c r="AF809" s="117" t="s">
        <v>1445</v>
      </c>
      <c r="AG809" s="117">
        <v>0</v>
      </c>
      <c r="AH809" s="117">
        <v>0</v>
      </c>
      <c r="AI809" s="117">
        <v>0</v>
      </c>
      <c r="AJ809" s="117">
        <v>0</v>
      </c>
      <c r="AK809" s="117">
        <v>-1</v>
      </c>
      <c r="AL809" s="117">
        <v>-1</v>
      </c>
      <c r="AM809" s="117">
        <v>1</v>
      </c>
      <c r="AN809" s="117">
        <v>0</v>
      </c>
      <c r="AO809" s="117">
        <v>0</v>
      </c>
      <c r="AP809" s="117">
        <v>0</v>
      </c>
      <c r="AQ809" s="117">
        <v>0</v>
      </c>
      <c r="AR809" s="117">
        <v>-1</v>
      </c>
      <c r="AS809" s="117">
        <v>-1</v>
      </c>
      <c r="AT809" s="117">
        <v>0</v>
      </c>
      <c r="AU809" s="117">
        <v>0</v>
      </c>
      <c r="AV809" s="117">
        <v>0</v>
      </c>
      <c r="AW809" s="117">
        <v>0</v>
      </c>
      <c r="AX809" s="117">
        <v>0</v>
      </c>
      <c r="AY809" s="117">
        <v>0</v>
      </c>
      <c r="AZ809" s="117">
        <v>0</v>
      </c>
      <c r="BA809" s="117">
        <v>1</v>
      </c>
      <c r="BB809" s="117">
        <v>0</v>
      </c>
      <c r="BC809" s="117">
        <v>0</v>
      </c>
      <c r="BD809" s="117">
        <v>0</v>
      </c>
      <c r="BE809" s="117">
        <v>0</v>
      </c>
      <c r="BF809" s="117">
        <v>0</v>
      </c>
      <c r="BG809" s="117">
        <v>0</v>
      </c>
      <c r="BH809" s="117">
        <v>0</v>
      </c>
      <c r="BI809" s="117">
        <v>0</v>
      </c>
      <c r="BJ809" s="117">
        <v>0</v>
      </c>
      <c r="BK809" s="117">
        <v>0</v>
      </c>
      <c r="BL809" s="120" t="s">
        <v>4490</v>
      </c>
      <c r="BM809" s="98">
        <v>0</v>
      </c>
      <c r="BN809" s="79">
        <v>0</v>
      </c>
      <c r="BO809" s="241">
        <v>-0.25</v>
      </c>
      <c r="BP809" s="133">
        <v>-0.25</v>
      </c>
      <c r="BQ809" s="133">
        <v>-0.25</v>
      </c>
      <c r="BR809" s="133">
        <v>-0.25</v>
      </c>
      <c r="BS809" s="238">
        <v>0</v>
      </c>
      <c r="BT809" s="79">
        <v>0</v>
      </c>
      <c r="BU809" s="79">
        <v>0</v>
      </c>
      <c r="BV809" s="79">
        <v>0</v>
      </c>
      <c r="BW809" s="79">
        <v>0</v>
      </c>
      <c r="BX809" s="79">
        <v>0</v>
      </c>
      <c r="BY809" s="79">
        <v>0</v>
      </c>
      <c r="BZ809" s="79">
        <v>0</v>
      </c>
      <c r="CA809" s="79">
        <v>0</v>
      </c>
      <c r="CB809" s="79">
        <v>0</v>
      </c>
      <c r="CC809" s="79">
        <v>0</v>
      </c>
      <c r="CD809" s="79">
        <v>0</v>
      </c>
      <c r="CE809" s="79">
        <v>0</v>
      </c>
      <c r="CF809" s="79">
        <v>0</v>
      </c>
      <c r="CG809" s="79">
        <v>0</v>
      </c>
      <c r="CH809" s="79">
        <v>0</v>
      </c>
      <c r="CI809" s="81">
        <f t="shared" si="70"/>
        <v>-1</v>
      </c>
      <c r="CJ809" s="260">
        <f t="shared" si="69"/>
        <v>-1</v>
      </c>
      <c r="CK809" s="260">
        <f t="shared" si="67"/>
        <v>-1</v>
      </c>
      <c r="CL809" s="260">
        <f t="shared" si="68"/>
        <v>-1</v>
      </c>
      <c r="CM809" s="83">
        <v>9</v>
      </c>
      <c r="CN809" s="254" t="s">
        <v>4965</v>
      </c>
      <c r="CO809" s="140" t="s">
        <v>4965</v>
      </c>
      <c r="CP809" s="258" t="s">
        <v>4965</v>
      </c>
      <c r="CQ809" s="86" t="s">
        <v>4965</v>
      </c>
      <c r="CR809" s="85" t="s">
        <v>4965</v>
      </c>
      <c r="CS809" s="85" t="s">
        <v>4965</v>
      </c>
      <c r="CT809" s="85" t="s">
        <v>4965</v>
      </c>
      <c r="CU809" s="86"/>
    </row>
    <row r="810" spans="1:99" s="363" customFormat="1" ht="12" customHeight="1" x14ac:dyDescent="0.2">
      <c r="A810" s="31" t="s">
        <v>1460</v>
      </c>
      <c r="B810" s="114" t="s">
        <v>4058</v>
      </c>
      <c r="C810" s="114" t="s">
        <v>1432</v>
      </c>
      <c r="D810" s="114" t="s">
        <v>1432</v>
      </c>
      <c r="E810" s="117" t="s">
        <v>4260</v>
      </c>
      <c r="F810" s="114" t="s">
        <v>4261</v>
      </c>
      <c r="G810" s="114" t="s">
        <v>4262</v>
      </c>
      <c r="H810" s="114" t="s">
        <v>3875</v>
      </c>
      <c r="I810" s="114" t="s">
        <v>4263</v>
      </c>
      <c r="J810" s="114">
        <v>528452</v>
      </c>
      <c r="K810" s="114">
        <v>173905</v>
      </c>
      <c r="L810" s="177" t="s">
        <v>3076</v>
      </c>
      <c r="M810" s="99" t="s">
        <v>1432</v>
      </c>
      <c r="N810" s="99" t="s">
        <v>1432</v>
      </c>
      <c r="O810" s="114">
        <v>0</v>
      </c>
      <c r="P810" s="114">
        <v>1</v>
      </c>
      <c r="Q810" s="115">
        <v>1</v>
      </c>
      <c r="R810" s="114" t="s">
        <v>4059</v>
      </c>
      <c r="S810" s="114" t="s">
        <v>1438</v>
      </c>
      <c r="T810" s="99" t="s">
        <v>1728</v>
      </c>
      <c r="U810" s="116">
        <v>41816</v>
      </c>
      <c r="V810" s="114" t="s">
        <v>1439</v>
      </c>
      <c r="W810" s="99" t="s">
        <v>1432</v>
      </c>
      <c r="X810" s="114" t="s">
        <v>1442</v>
      </c>
      <c r="Y810" s="114" t="s">
        <v>1443</v>
      </c>
      <c r="Z810" s="114" t="s">
        <v>1444</v>
      </c>
      <c r="AA810" s="114" t="s">
        <v>2713</v>
      </c>
      <c r="AB810" s="387">
        <v>8.0000000000000002E-3</v>
      </c>
      <c r="AC810" s="111" t="s">
        <v>1432</v>
      </c>
      <c r="AD810" s="112" t="s">
        <v>1432</v>
      </c>
      <c r="AE810" s="157" t="s">
        <v>3063</v>
      </c>
      <c r="AF810" s="117" t="s">
        <v>1445</v>
      </c>
      <c r="AG810" s="117">
        <v>0</v>
      </c>
      <c r="AH810" s="117">
        <v>0</v>
      </c>
      <c r="AI810" s="117">
        <v>0</v>
      </c>
      <c r="AJ810" s="117">
        <v>0</v>
      </c>
      <c r="AK810" s="117">
        <v>1</v>
      </c>
      <c r="AL810" s="117">
        <v>0</v>
      </c>
      <c r="AM810" s="117">
        <v>0</v>
      </c>
      <c r="AN810" s="117">
        <v>0</v>
      </c>
      <c r="AO810" s="117">
        <v>0</v>
      </c>
      <c r="AP810" s="117">
        <v>0</v>
      </c>
      <c r="AQ810" s="117">
        <v>0</v>
      </c>
      <c r="AR810" s="117">
        <v>0</v>
      </c>
      <c r="AS810" s="117">
        <v>0</v>
      </c>
      <c r="AT810" s="117">
        <v>0</v>
      </c>
      <c r="AU810" s="117">
        <v>0</v>
      </c>
      <c r="AV810" s="117">
        <v>0</v>
      </c>
      <c r="AW810" s="117">
        <v>0</v>
      </c>
      <c r="AX810" s="117">
        <v>0</v>
      </c>
      <c r="AY810" s="117">
        <v>1</v>
      </c>
      <c r="AZ810" s="117">
        <v>0</v>
      </c>
      <c r="BA810" s="117">
        <v>0</v>
      </c>
      <c r="BB810" s="117">
        <v>0</v>
      </c>
      <c r="BC810" s="117">
        <v>0</v>
      </c>
      <c r="BD810" s="117">
        <v>0</v>
      </c>
      <c r="BE810" s="117">
        <v>0</v>
      </c>
      <c r="BF810" s="117">
        <v>0</v>
      </c>
      <c r="BG810" s="117">
        <v>0</v>
      </c>
      <c r="BH810" s="117">
        <v>0</v>
      </c>
      <c r="BI810" s="117">
        <v>0</v>
      </c>
      <c r="BJ810" s="117">
        <v>0</v>
      </c>
      <c r="BK810" s="117">
        <v>0</v>
      </c>
      <c r="BL810" s="120" t="s">
        <v>4490</v>
      </c>
      <c r="BM810" s="98">
        <v>0</v>
      </c>
      <c r="BN810" s="79">
        <v>0</v>
      </c>
      <c r="BO810" s="241">
        <v>0.2</v>
      </c>
      <c r="BP810" s="133">
        <v>0.2</v>
      </c>
      <c r="BQ810" s="133">
        <v>0.2</v>
      </c>
      <c r="BR810" s="133">
        <v>0.2</v>
      </c>
      <c r="BS810" s="243">
        <v>0.2</v>
      </c>
      <c r="BT810" s="79">
        <v>0</v>
      </c>
      <c r="BU810" s="79">
        <v>0</v>
      </c>
      <c r="BV810" s="79">
        <v>0</v>
      </c>
      <c r="BW810" s="79">
        <v>0</v>
      </c>
      <c r="BX810" s="79">
        <v>0</v>
      </c>
      <c r="BY810" s="79">
        <v>0</v>
      </c>
      <c r="BZ810" s="79">
        <v>0</v>
      </c>
      <c r="CA810" s="79">
        <v>0</v>
      </c>
      <c r="CB810" s="79">
        <v>0</v>
      </c>
      <c r="CC810" s="79">
        <v>0</v>
      </c>
      <c r="CD810" s="79">
        <v>0</v>
      </c>
      <c r="CE810" s="79">
        <v>0</v>
      </c>
      <c r="CF810" s="79">
        <v>0</v>
      </c>
      <c r="CG810" s="79">
        <v>0</v>
      </c>
      <c r="CH810" s="79">
        <v>0</v>
      </c>
      <c r="CI810" s="81">
        <f t="shared" si="70"/>
        <v>1</v>
      </c>
      <c r="CJ810" s="260">
        <f t="shared" si="69"/>
        <v>1</v>
      </c>
      <c r="CK810" s="260">
        <f t="shared" si="67"/>
        <v>1</v>
      </c>
      <c r="CL810" s="260">
        <f t="shared" si="68"/>
        <v>1</v>
      </c>
      <c r="CM810" s="83">
        <v>4</v>
      </c>
      <c r="CN810" s="254" t="s">
        <v>4965</v>
      </c>
      <c r="CO810" s="140" t="s">
        <v>4965</v>
      </c>
      <c r="CP810" s="258" t="s">
        <v>4965</v>
      </c>
      <c r="CQ810" s="86" t="s">
        <v>4965</v>
      </c>
      <c r="CR810" s="85" t="s">
        <v>4965</v>
      </c>
      <c r="CS810" s="85" t="s">
        <v>4965</v>
      </c>
      <c r="CT810" s="85" t="s">
        <v>4965</v>
      </c>
      <c r="CU810" s="86"/>
    </row>
    <row r="811" spans="1:99" ht="12" customHeight="1" x14ac:dyDescent="0.2">
      <c r="A811" s="31" t="s">
        <v>1460</v>
      </c>
      <c r="B811" s="114" t="s">
        <v>4060</v>
      </c>
      <c r="C811" s="114" t="s">
        <v>1432</v>
      </c>
      <c r="D811" s="114" t="s">
        <v>1432</v>
      </c>
      <c r="E811" s="117" t="s">
        <v>1432</v>
      </c>
      <c r="F811" s="114" t="s">
        <v>4061</v>
      </c>
      <c r="G811" s="114" t="s">
        <v>4062</v>
      </c>
      <c r="H811" s="114" t="s">
        <v>2717</v>
      </c>
      <c r="I811" s="114" t="s">
        <v>4063</v>
      </c>
      <c r="J811" s="114">
        <v>527473</v>
      </c>
      <c r="K811" s="114">
        <v>175241</v>
      </c>
      <c r="L811" s="177" t="s">
        <v>3084</v>
      </c>
      <c r="M811" s="99" t="s">
        <v>1432</v>
      </c>
      <c r="N811" s="99" t="s">
        <v>1432</v>
      </c>
      <c r="O811" s="114">
        <v>0</v>
      </c>
      <c r="P811" s="114">
        <v>1</v>
      </c>
      <c r="Q811" s="115">
        <v>1</v>
      </c>
      <c r="R811" s="114" t="s">
        <v>4066</v>
      </c>
      <c r="S811" s="114" t="s">
        <v>1438</v>
      </c>
      <c r="T811" s="99" t="s">
        <v>4067</v>
      </c>
      <c r="U811" s="116">
        <v>41768</v>
      </c>
      <c r="V811" s="114" t="s">
        <v>1439</v>
      </c>
      <c r="W811" s="99" t="s">
        <v>1432</v>
      </c>
      <c r="X811" s="114" t="s">
        <v>1442</v>
      </c>
      <c r="Y811" s="114" t="s">
        <v>1443</v>
      </c>
      <c r="Z811" s="114" t="s">
        <v>1444</v>
      </c>
      <c r="AA811" s="114" t="s">
        <v>2713</v>
      </c>
      <c r="AB811" s="387">
        <v>6.0000000000000001E-3</v>
      </c>
      <c r="AC811" s="111" t="s">
        <v>1432</v>
      </c>
      <c r="AD811" s="112" t="s">
        <v>1432</v>
      </c>
      <c r="AE811" s="157" t="s">
        <v>3063</v>
      </c>
      <c r="AF811" s="117" t="s">
        <v>1445</v>
      </c>
      <c r="AG811" s="117">
        <v>0</v>
      </c>
      <c r="AH811" s="117">
        <v>0</v>
      </c>
      <c r="AI811" s="117">
        <v>0</v>
      </c>
      <c r="AJ811" s="117">
        <v>0</v>
      </c>
      <c r="AK811" s="117">
        <v>1</v>
      </c>
      <c r="AL811" s="117">
        <v>0</v>
      </c>
      <c r="AM811" s="117">
        <v>0</v>
      </c>
      <c r="AN811" s="117">
        <v>0</v>
      </c>
      <c r="AO811" s="117">
        <v>0</v>
      </c>
      <c r="AP811" s="117">
        <v>0</v>
      </c>
      <c r="AQ811" s="117">
        <v>0</v>
      </c>
      <c r="AR811" s="117">
        <v>1</v>
      </c>
      <c r="AS811" s="117">
        <v>0</v>
      </c>
      <c r="AT811" s="117">
        <v>0</v>
      </c>
      <c r="AU811" s="117">
        <v>0</v>
      </c>
      <c r="AV811" s="117">
        <v>0</v>
      </c>
      <c r="AW811" s="117">
        <v>0</v>
      </c>
      <c r="AX811" s="117">
        <v>0</v>
      </c>
      <c r="AY811" s="117">
        <v>0</v>
      </c>
      <c r="AZ811" s="117">
        <v>0</v>
      </c>
      <c r="BA811" s="117">
        <v>0</v>
      </c>
      <c r="BB811" s="117">
        <v>0</v>
      </c>
      <c r="BC811" s="117">
        <v>0</v>
      </c>
      <c r="BD811" s="117">
        <v>0</v>
      </c>
      <c r="BE811" s="117">
        <v>0</v>
      </c>
      <c r="BF811" s="117">
        <v>0</v>
      </c>
      <c r="BG811" s="117">
        <v>0</v>
      </c>
      <c r="BH811" s="117">
        <v>0</v>
      </c>
      <c r="BI811" s="117">
        <v>0</v>
      </c>
      <c r="BJ811" s="117">
        <v>0</v>
      </c>
      <c r="BK811" s="117">
        <v>0</v>
      </c>
      <c r="BL811" s="120" t="s">
        <v>4490</v>
      </c>
      <c r="BM811" s="98">
        <v>0</v>
      </c>
      <c r="BN811" s="79">
        <v>0</v>
      </c>
      <c r="BO811" s="241">
        <v>0.2</v>
      </c>
      <c r="BP811" s="133">
        <v>0.2</v>
      </c>
      <c r="BQ811" s="133">
        <v>0.2</v>
      </c>
      <c r="BR811" s="133">
        <v>0.2</v>
      </c>
      <c r="BS811" s="243">
        <v>0.2</v>
      </c>
      <c r="BT811" s="79">
        <v>0</v>
      </c>
      <c r="BU811" s="79">
        <v>0</v>
      </c>
      <c r="BV811" s="79">
        <v>0</v>
      </c>
      <c r="BW811" s="79">
        <v>0</v>
      </c>
      <c r="BX811" s="79">
        <v>0</v>
      </c>
      <c r="BY811" s="79">
        <v>0</v>
      </c>
      <c r="BZ811" s="79">
        <v>0</v>
      </c>
      <c r="CA811" s="79">
        <v>0</v>
      </c>
      <c r="CB811" s="79">
        <v>0</v>
      </c>
      <c r="CC811" s="79">
        <v>0</v>
      </c>
      <c r="CD811" s="79">
        <v>0</v>
      </c>
      <c r="CE811" s="79">
        <v>0</v>
      </c>
      <c r="CF811" s="79">
        <v>0</v>
      </c>
      <c r="CG811" s="79">
        <v>0</v>
      </c>
      <c r="CH811" s="79">
        <v>0</v>
      </c>
      <c r="CI811" s="81">
        <f t="shared" si="70"/>
        <v>1</v>
      </c>
      <c r="CJ811" s="260">
        <f t="shared" si="69"/>
        <v>1</v>
      </c>
      <c r="CK811" s="260">
        <f t="shared" si="67"/>
        <v>1</v>
      </c>
      <c r="CL811" s="260">
        <f t="shared" si="68"/>
        <v>1</v>
      </c>
      <c r="CM811" s="83">
        <v>4</v>
      </c>
      <c r="CN811" s="254" t="s">
        <v>4965</v>
      </c>
      <c r="CO811" s="140" t="s">
        <v>4965</v>
      </c>
      <c r="CP811" s="258" t="s">
        <v>4965</v>
      </c>
      <c r="CQ811" s="86" t="s">
        <v>4965</v>
      </c>
      <c r="CR811" s="85" t="s">
        <v>4965</v>
      </c>
      <c r="CS811" s="85" t="s">
        <v>4965</v>
      </c>
      <c r="CT811" s="85" t="s">
        <v>4965</v>
      </c>
      <c r="CU811" s="86"/>
    </row>
    <row r="812" spans="1:99" ht="12" customHeight="1" x14ac:dyDescent="0.2">
      <c r="A812" s="31" t="s">
        <v>1460</v>
      </c>
      <c r="B812" s="114" t="s">
        <v>4069</v>
      </c>
      <c r="C812" s="114" t="s">
        <v>1432</v>
      </c>
      <c r="D812" s="114" t="s">
        <v>1432</v>
      </c>
      <c r="E812" s="117" t="s">
        <v>1432</v>
      </c>
      <c r="F812" s="114" t="s">
        <v>4216</v>
      </c>
      <c r="G812" s="114" t="s">
        <v>4070</v>
      </c>
      <c r="H812" s="114" t="s">
        <v>1435</v>
      </c>
      <c r="I812" s="114" t="s">
        <v>4071</v>
      </c>
      <c r="J812" s="114">
        <v>528467</v>
      </c>
      <c r="K812" s="114">
        <v>172710</v>
      </c>
      <c r="L812" s="177" t="s">
        <v>3077</v>
      </c>
      <c r="M812" s="99" t="s">
        <v>1432</v>
      </c>
      <c r="N812" s="99" t="s">
        <v>1432</v>
      </c>
      <c r="O812" s="114">
        <v>2</v>
      </c>
      <c r="P812" s="114">
        <v>1</v>
      </c>
      <c r="Q812" s="115">
        <v>-1</v>
      </c>
      <c r="R812" s="114" t="s">
        <v>3988</v>
      </c>
      <c r="S812" s="114" t="s">
        <v>1438</v>
      </c>
      <c r="T812" s="99" t="s">
        <v>1704</v>
      </c>
      <c r="U812" s="116">
        <v>41758</v>
      </c>
      <c r="V812" s="114" t="s">
        <v>1439</v>
      </c>
      <c r="W812" s="99" t="s">
        <v>1432</v>
      </c>
      <c r="X812" s="114" t="s">
        <v>1442</v>
      </c>
      <c r="Y812" s="114" t="s">
        <v>1453</v>
      </c>
      <c r="Z812" s="114" t="s">
        <v>1444</v>
      </c>
      <c r="AA812" s="114" t="s">
        <v>4207</v>
      </c>
      <c r="AB812" s="387">
        <v>1.7000000000000001E-2</v>
      </c>
      <c r="AC812" s="111" t="s">
        <v>1432</v>
      </c>
      <c r="AD812" s="112" t="s">
        <v>1432</v>
      </c>
      <c r="AE812" s="157" t="s">
        <v>3063</v>
      </c>
      <c r="AF812" s="117" t="s">
        <v>1445</v>
      </c>
      <c r="AG812" s="117">
        <v>0</v>
      </c>
      <c r="AH812" s="117">
        <v>0</v>
      </c>
      <c r="AI812" s="117">
        <v>0</v>
      </c>
      <c r="AJ812" s="117">
        <v>0</v>
      </c>
      <c r="AK812" s="117">
        <v>-1</v>
      </c>
      <c r="AL812" s="117">
        <v>-1</v>
      </c>
      <c r="AM812" s="117">
        <v>0</v>
      </c>
      <c r="AN812" s="117">
        <v>1</v>
      </c>
      <c r="AO812" s="117">
        <v>0</v>
      </c>
      <c r="AP812" s="117">
        <v>0</v>
      </c>
      <c r="AQ812" s="117">
        <v>0</v>
      </c>
      <c r="AR812" s="117">
        <v>-1</v>
      </c>
      <c r="AS812" s="117">
        <v>-1</v>
      </c>
      <c r="AT812" s="117">
        <v>0</v>
      </c>
      <c r="AU812" s="117">
        <v>0</v>
      </c>
      <c r="AV812" s="117">
        <v>0</v>
      </c>
      <c r="AW812" s="117">
        <v>0</v>
      </c>
      <c r="AX812" s="117">
        <v>0</v>
      </c>
      <c r="AY812" s="117">
        <v>0</v>
      </c>
      <c r="AZ812" s="117">
        <v>0</v>
      </c>
      <c r="BA812" s="117">
        <v>0</v>
      </c>
      <c r="BB812" s="117">
        <v>1</v>
      </c>
      <c r="BC812" s="117">
        <v>0</v>
      </c>
      <c r="BD812" s="117">
        <v>0</v>
      </c>
      <c r="BE812" s="117">
        <v>0</v>
      </c>
      <c r="BF812" s="117">
        <v>0</v>
      </c>
      <c r="BG812" s="117">
        <v>0</v>
      </c>
      <c r="BH812" s="117">
        <v>0</v>
      </c>
      <c r="BI812" s="117">
        <v>0</v>
      </c>
      <c r="BJ812" s="117">
        <v>0</v>
      </c>
      <c r="BK812" s="117">
        <v>0</v>
      </c>
      <c r="BL812" s="120" t="s">
        <v>4490</v>
      </c>
      <c r="BM812" s="98">
        <v>0</v>
      </c>
      <c r="BN812" s="79">
        <v>0</v>
      </c>
      <c r="BO812" s="241">
        <v>-0.25</v>
      </c>
      <c r="BP812" s="133">
        <v>-0.25</v>
      </c>
      <c r="BQ812" s="133">
        <v>-0.25</v>
      </c>
      <c r="BR812" s="133">
        <v>-0.25</v>
      </c>
      <c r="BS812" s="238">
        <v>0</v>
      </c>
      <c r="BT812" s="79">
        <v>0</v>
      </c>
      <c r="BU812" s="79">
        <v>0</v>
      </c>
      <c r="BV812" s="79">
        <v>0</v>
      </c>
      <c r="BW812" s="79">
        <v>0</v>
      </c>
      <c r="BX812" s="79">
        <v>0</v>
      </c>
      <c r="BY812" s="79">
        <v>0</v>
      </c>
      <c r="BZ812" s="79">
        <v>0</v>
      </c>
      <c r="CA812" s="79">
        <v>0</v>
      </c>
      <c r="CB812" s="79">
        <v>0</v>
      </c>
      <c r="CC812" s="79">
        <v>0</v>
      </c>
      <c r="CD812" s="79">
        <v>0</v>
      </c>
      <c r="CE812" s="79">
        <v>0</v>
      </c>
      <c r="CF812" s="79">
        <v>0</v>
      </c>
      <c r="CG812" s="79">
        <v>0</v>
      </c>
      <c r="CH812" s="79">
        <v>0</v>
      </c>
      <c r="CI812" s="81">
        <f t="shared" si="70"/>
        <v>-1</v>
      </c>
      <c r="CJ812" s="260">
        <f t="shared" si="69"/>
        <v>-1</v>
      </c>
      <c r="CK812" s="260">
        <f t="shared" si="67"/>
        <v>-1</v>
      </c>
      <c r="CL812" s="260">
        <f t="shared" si="68"/>
        <v>-1</v>
      </c>
      <c r="CM812" s="83">
        <v>9</v>
      </c>
      <c r="CN812" s="254" t="s">
        <v>4965</v>
      </c>
      <c r="CO812" s="140" t="s">
        <v>4965</v>
      </c>
      <c r="CP812" s="258" t="s">
        <v>4965</v>
      </c>
      <c r="CQ812" s="86" t="s">
        <v>4965</v>
      </c>
      <c r="CR812" s="85" t="s">
        <v>4965</v>
      </c>
      <c r="CS812" s="85" t="s">
        <v>4965</v>
      </c>
      <c r="CT812" s="85" t="s">
        <v>4965</v>
      </c>
      <c r="CU812" s="86"/>
    </row>
    <row r="813" spans="1:99" ht="12" customHeight="1" x14ac:dyDescent="0.2">
      <c r="A813" s="31" t="s">
        <v>1460</v>
      </c>
      <c r="B813" s="114" t="s">
        <v>3989</v>
      </c>
      <c r="C813" s="114" t="s">
        <v>1432</v>
      </c>
      <c r="D813" s="114" t="s">
        <v>1432</v>
      </c>
      <c r="E813" s="117" t="s">
        <v>3990</v>
      </c>
      <c r="F813" s="114" t="s">
        <v>1432</v>
      </c>
      <c r="G813" s="114" t="s">
        <v>3991</v>
      </c>
      <c r="H813" s="114" t="s">
        <v>2717</v>
      </c>
      <c r="I813" s="114" t="s">
        <v>3992</v>
      </c>
      <c r="J813" s="114">
        <v>527831</v>
      </c>
      <c r="K813" s="114">
        <v>176627</v>
      </c>
      <c r="L813" s="177" t="s">
        <v>3066</v>
      </c>
      <c r="M813" s="99" t="s">
        <v>1432</v>
      </c>
      <c r="N813" s="99" t="s">
        <v>1432</v>
      </c>
      <c r="O813" s="114">
        <v>0</v>
      </c>
      <c r="P813" s="114">
        <v>2</v>
      </c>
      <c r="Q813" s="115">
        <v>2</v>
      </c>
      <c r="R813" s="114" t="s">
        <v>3993</v>
      </c>
      <c r="S813" s="114" t="s">
        <v>1438</v>
      </c>
      <c r="T813" s="99" t="s">
        <v>364</v>
      </c>
      <c r="U813" s="116">
        <v>41809</v>
      </c>
      <c r="V813" s="114" t="s">
        <v>1439</v>
      </c>
      <c r="W813" s="99" t="s">
        <v>1432</v>
      </c>
      <c r="X813" s="114" t="s">
        <v>1442</v>
      </c>
      <c r="Y813" s="114" t="s">
        <v>1443</v>
      </c>
      <c r="Z813" s="114" t="s">
        <v>1444</v>
      </c>
      <c r="AA813" s="114" t="s">
        <v>2713</v>
      </c>
      <c r="AB813" s="387">
        <v>8.9999999999999993E-3</v>
      </c>
      <c r="AC813" s="111" t="s">
        <v>1432</v>
      </c>
      <c r="AD813" s="112" t="s">
        <v>1432</v>
      </c>
      <c r="AE813" s="157" t="s">
        <v>1931</v>
      </c>
      <c r="AF813" s="117" t="s">
        <v>373</v>
      </c>
      <c r="AG813" s="117">
        <v>0</v>
      </c>
      <c r="AH813" s="117">
        <v>0</v>
      </c>
      <c r="AI813" s="117">
        <v>0</v>
      </c>
      <c r="AJ813" s="117">
        <v>0</v>
      </c>
      <c r="AK813" s="117">
        <v>0</v>
      </c>
      <c r="AL813" s="117">
        <v>0</v>
      </c>
      <c r="AM813" s="117">
        <v>2</v>
      </c>
      <c r="AN813" s="117">
        <v>0</v>
      </c>
      <c r="AO813" s="117">
        <v>0</v>
      </c>
      <c r="AP813" s="117">
        <v>0</v>
      </c>
      <c r="AQ813" s="117">
        <v>0</v>
      </c>
      <c r="AR813" s="117">
        <v>0</v>
      </c>
      <c r="AS813" s="117">
        <v>0</v>
      </c>
      <c r="AT813" s="117">
        <v>2</v>
      </c>
      <c r="AU813" s="117">
        <v>0</v>
      </c>
      <c r="AV813" s="117">
        <v>0</v>
      </c>
      <c r="AW813" s="117">
        <v>0</v>
      </c>
      <c r="AX813" s="117">
        <v>0</v>
      </c>
      <c r="AY813" s="117">
        <v>0</v>
      </c>
      <c r="AZ813" s="117">
        <v>0</v>
      </c>
      <c r="BA813" s="117">
        <v>0</v>
      </c>
      <c r="BB813" s="117">
        <v>0</v>
      </c>
      <c r="BC813" s="117">
        <v>0</v>
      </c>
      <c r="BD813" s="117">
        <v>0</v>
      </c>
      <c r="BE813" s="117">
        <v>0</v>
      </c>
      <c r="BF813" s="117">
        <v>0</v>
      </c>
      <c r="BG813" s="117">
        <v>0</v>
      </c>
      <c r="BH813" s="117">
        <v>0</v>
      </c>
      <c r="BI813" s="117">
        <v>0</v>
      </c>
      <c r="BJ813" s="117">
        <v>0</v>
      </c>
      <c r="BK813" s="117">
        <v>0</v>
      </c>
      <c r="BL813" s="120" t="s">
        <v>4490</v>
      </c>
      <c r="BM813" s="98">
        <v>0</v>
      </c>
      <c r="BN813" s="79">
        <v>0</v>
      </c>
      <c r="BO813" s="241">
        <v>0.4</v>
      </c>
      <c r="BP813" s="133">
        <v>0.4</v>
      </c>
      <c r="BQ813" s="133">
        <v>0.4</v>
      </c>
      <c r="BR813" s="133">
        <v>0.4</v>
      </c>
      <c r="BS813" s="243">
        <v>0.4</v>
      </c>
      <c r="BT813" s="79">
        <v>0</v>
      </c>
      <c r="BU813" s="79">
        <v>0</v>
      </c>
      <c r="BV813" s="79">
        <v>0</v>
      </c>
      <c r="BW813" s="79">
        <v>0</v>
      </c>
      <c r="BX813" s="79">
        <v>0</v>
      </c>
      <c r="BY813" s="79">
        <v>0</v>
      </c>
      <c r="BZ813" s="79">
        <v>0</v>
      </c>
      <c r="CA813" s="79">
        <v>0</v>
      </c>
      <c r="CB813" s="79">
        <v>0</v>
      </c>
      <c r="CC813" s="79">
        <v>0</v>
      </c>
      <c r="CD813" s="79">
        <v>0</v>
      </c>
      <c r="CE813" s="79">
        <v>0</v>
      </c>
      <c r="CF813" s="79">
        <v>0</v>
      </c>
      <c r="CG813" s="79">
        <v>0</v>
      </c>
      <c r="CH813" s="79">
        <v>0</v>
      </c>
      <c r="CI813" s="81">
        <f t="shared" si="70"/>
        <v>2</v>
      </c>
      <c r="CJ813" s="260">
        <f t="shared" si="69"/>
        <v>2</v>
      </c>
      <c r="CK813" s="260">
        <f t="shared" si="67"/>
        <v>2</v>
      </c>
      <c r="CL813" s="260">
        <f t="shared" si="68"/>
        <v>2</v>
      </c>
      <c r="CM813" s="83">
        <v>4</v>
      </c>
      <c r="CN813" s="254" t="s">
        <v>4965</v>
      </c>
      <c r="CO813" s="140" t="s">
        <v>4965</v>
      </c>
      <c r="CP813" s="258" t="s">
        <v>4965</v>
      </c>
      <c r="CQ813" s="86" t="s">
        <v>4965</v>
      </c>
      <c r="CR813" s="85" t="s">
        <v>4965</v>
      </c>
      <c r="CS813" s="85" t="s">
        <v>4965</v>
      </c>
      <c r="CT813" s="85" t="s">
        <v>4965</v>
      </c>
      <c r="CU813" s="86"/>
    </row>
    <row r="814" spans="1:99" ht="12" customHeight="1" x14ac:dyDescent="0.2">
      <c r="A814" s="31" t="s">
        <v>1460</v>
      </c>
      <c r="B814" s="114" t="s">
        <v>3994</v>
      </c>
      <c r="C814" s="114" t="s">
        <v>1432</v>
      </c>
      <c r="D814" s="114" t="s">
        <v>1432</v>
      </c>
      <c r="E814" s="117" t="s">
        <v>1432</v>
      </c>
      <c r="F814" s="114" t="s">
        <v>3995</v>
      </c>
      <c r="G814" s="114" t="s">
        <v>2716</v>
      </c>
      <c r="H814" s="114" t="s">
        <v>2717</v>
      </c>
      <c r="I814" s="114" t="s">
        <v>2131</v>
      </c>
      <c r="J814" s="114">
        <v>527681</v>
      </c>
      <c r="K814" s="114">
        <v>175497</v>
      </c>
      <c r="L814" s="177" t="s">
        <v>3085</v>
      </c>
      <c r="M814" s="99" t="s">
        <v>1432</v>
      </c>
      <c r="N814" s="99" t="s">
        <v>1432</v>
      </c>
      <c r="O814" s="114">
        <v>0</v>
      </c>
      <c r="P814" s="114">
        <v>4</v>
      </c>
      <c r="Q814" s="115">
        <v>4</v>
      </c>
      <c r="R814" s="114" t="s">
        <v>3996</v>
      </c>
      <c r="S814" s="114" t="s">
        <v>3187</v>
      </c>
      <c r="T814" s="99" t="s">
        <v>364</v>
      </c>
      <c r="U814" s="116">
        <v>41744</v>
      </c>
      <c r="V814" s="114" t="s">
        <v>1439</v>
      </c>
      <c r="W814" s="99" t="s">
        <v>1432</v>
      </c>
      <c r="X814" s="114" t="s">
        <v>1442</v>
      </c>
      <c r="Y814" s="114" t="s">
        <v>3893</v>
      </c>
      <c r="Z814" s="114" t="s">
        <v>1444</v>
      </c>
      <c r="AA814" s="114" t="s">
        <v>4720</v>
      </c>
      <c r="AB814" s="387">
        <v>1.7000000000000001E-2</v>
      </c>
      <c r="AC814" s="111" t="s">
        <v>1432</v>
      </c>
      <c r="AD814" s="112" t="s">
        <v>1432</v>
      </c>
      <c r="AE814" s="157" t="s">
        <v>3063</v>
      </c>
      <c r="AF814" s="117" t="s">
        <v>1445</v>
      </c>
      <c r="AG814" s="118"/>
      <c r="AH814" s="117">
        <v>0</v>
      </c>
      <c r="AI814" s="117">
        <v>0</v>
      </c>
      <c r="AJ814" s="117">
        <v>0</v>
      </c>
      <c r="AK814" s="117">
        <v>2</v>
      </c>
      <c r="AL814" s="117">
        <v>2</v>
      </c>
      <c r="AM814" s="117">
        <v>0</v>
      </c>
      <c r="AN814" s="117">
        <v>0</v>
      </c>
      <c r="AO814" s="117">
        <v>0</v>
      </c>
      <c r="AP814" s="117">
        <v>0</v>
      </c>
      <c r="AQ814" s="117">
        <v>0</v>
      </c>
      <c r="AR814" s="117">
        <v>2</v>
      </c>
      <c r="AS814" s="117">
        <v>2</v>
      </c>
      <c r="AT814" s="117">
        <v>0</v>
      </c>
      <c r="AU814" s="117">
        <v>0</v>
      </c>
      <c r="AV814" s="117">
        <v>0</v>
      </c>
      <c r="AW814" s="117">
        <v>0</v>
      </c>
      <c r="AX814" s="117">
        <v>0</v>
      </c>
      <c r="AY814" s="117">
        <v>0</v>
      </c>
      <c r="AZ814" s="117">
        <v>0</v>
      </c>
      <c r="BA814" s="117">
        <v>0</v>
      </c>
      <c r="BB814" s="117">
        <v>0</v>
      </c>
      <c r="BC814" s="117">
        <v>0</v>
      </c>
      <c r="BD814" s="117">
        <v>0</v>
      </c>
      <c r="BE814" s="117">
        <v>0</v>
      </c>
      <c r="BF814" s="117">
        <v>0</v>
      </c>
      <c r="BG814" s="117">
        <v>0</v>
      </c>
      <c r="BH814" s="117">
        <v>0</v>
      </c>
      <c r="BI814" s="117">
        <v>0</v>
      </c>
      <c r="BJ814" s="117">
        <v>0</v>
      </c>
      <c r="BK814" s="117">
        <v>0</v>
      </c>
      <c r="BL814" s="120" t="s">
        <v>4490</v>
      </c>
      <c r="BM814" s="98">
        <v>0</v>
      </c>
      <c r="BN814" s="79">
        <v>0</v>
      </c>
      <c r="BO814" s="241">
        <v>1</v>
      </c>
      <c r="BP814" s="133">
        <v>1</v>
      </c>
      <c r="BQ814" s="133">
        <v>1</v>
      </c>
      <c r="BR814" s="133">
        <v>1</v>
      </c>
      <c r="BS814" s="238">
        <v>0</v>
      </c>
      <c r="BT814" s="79">
        <v>0</v>
      </c>
      <c r="BU814" s="79">
        <v>0</v>
      </c>
      <c r="BV814" s="79">
        <v>0</v>
      </c>
      <c r="BW814" s="79">
        <v>0</v>
      </c>
      <c r="BX814" s="79">
        <v>0</v>
      </c>
      <c r="BY814" s="79">
        <v>0</v>
      </c>
      <c r="BZ814" s="79">
        <v>0</v>
      </c>
      <c r="CA814" s="79">
        <v>0</v>
      </c>
      <c r="CB814" s="79">
        <v>0</v>
      </c>
      <c r="CC814" s="79">
        <v>0</v>
      </c>
      <c r="CD814" s="79">
        <v>0</v>
      </c>
      <c r="CE814" s="79">
        <v>0</v>
      </c>
      <c r="CF814" s="79">
        <v>0</v>
      </c>
      <c r="CG814" s="79">
        <v>0</v>
      </c>
      <c r="CH814" s="79">
        <v>0</v>
      </c>
      <c r="CI814" s="81">
        <f t="shared" si="70"/>
        <v>4</v>
      </c>
      <c r="CJ814" s="260">
        <f t="shared" si="69"/>
        <v>4</v>
      </c>
      <c r="CK814" s="260">
        <f t="shared" si="67"/>
        <v>4</v>
      </c>
      <c r="CL814" s="260">
        <f t="shared" si="68"/>
        <v>4</v>
      </c>
      <c r="CM814" s="83">
        <v>9</v>
      </c>
      <c r="CN814" s="254" t="s">
        <v>4965</v>
      </c>
      <c r="CO814" s="180" t="s">
        <v>1940</v>
      </c>
      <c r="CP814" s="258" t="s">
        <v>4965</v>
      </c>
      <c r="CQ814" s="86" t="s">
        <v>4965</v>
      </c>
      <c r="CR814" s="85" t="s">
        <v>4965</v>
      </c>
      <c r="CS814" s="85" t="s">
        <v>4965</v>
      </c>
      <c r="CT814" s="85" t="s">
        <v>4965</v>
      </c>
      <c r="CU814" s="86"/>
    </row>
    <row r="815" spans="1:99" ht="12" customHeight="1" x14ac:dyDescent="0.2">
      <c r="A815" s="31" t="s">
        <v>1460</v>
      </c>
      <c r="B815" s="114" t="s">
        <v>3997</v>
      </c>
      <c r="C815" s="114" t="s">
        <v>1432</v>
      </c>
      <c r="D815" s="114" t="s">
        <v>1432</v>
      </c>
      <c r="E815" s="117" t="s">
        <v>1432</v>
      </c>
      <c r="F815" s="114" t="s">
        <v>3998</v>
      </c>
      <c r="G815" s="114" t="s">
        <v>3999</v>
      </c>
      <c r="H815" s="114" t="s">
        <v>3875</v>
      </c>
      <c r="I815" s="114" t="s">
        <v>4000</v>
      </c>
      <c r="J815" s="114">
        <v>528085</v>
      </c>
      <c r="K815" s="114">
        <v>173416</v>
      </c>
      <c r="L815" s="177" t="s">
        <v>3083</v>
      </c>
      <c r="M815" s="99" t="s">
        <v>1432</v>
      </c>
      <c r="N815" s="99" t="s">
        <v>1432</v>
      </c>
      <c r="O815" s="114">
        <v>3</v>
      </c>
      <c r="P815" s="114">
        <v>1</v>
      </c>
      <c r="Q815" s="115">
        <v>-2</v>
      </c>
      <c r="R815" s="114" t="s">
        <v>4001</v>
      </c>
      <c r="S815" s="114" t="s">
        <v>1438</v>
      </c>
      <c r="T815" s="99" t="s">
        <v>1359</v>
      </c>
      <c r="U815" s="116">
        <v>41815</v>
      </c>
      <c r="V815" s="114" t="s">
        <v>1439</v>
      </c>
      <c r="W815" s="99" t="s">
        <v>1432</v>
      </c>
      <c r="X815" s="114" t="s">
        <v>1442</v>
      </c>
      <c r="Y815" s="114" t="s">
        <v>4694</v>
      </c>
      <c r="Z815" s="114" t="s">
        <v>1444</v>
      </c>
      <c r="AA815" s="114" t="s">
        <v>1136</v>
      </c>
      <c r="AB815" s="387">
        <v>1.2E-2</v>
      </c>
      <c r="AC815" s="111" t="s">
        <v>1432</v>
      </c>
      <c r="AD815" s="112" t="s">
        <v>1432</v>
      </c>
      <c r="AE815" s="157" t="s">
        <v>3063</v>
      </c>
      <c r="AF815" s="117" t="s">
        <v>1445</v>
      </c>
      <c r="AG815" s="117">
        <v>0</v>
      </c>
      <c r="AH815" s="117">
        <v>0</v>
      </c>
      <c r="AI815" s="117">
        <v>0</v>
      </c>
      <c r="AJ815" s="117">
        <v>0</v>
      </c>
      <c r="AK815" s="117">
        <v>-3</v>
      </c>
      <c r="AL815" s="117">
        <v>0</v>
      </c>
      <c r="AM815" s="117">
        <v>0</v>
      </c>
      <c r="AN815" s="117">
        <v>0</v>
      </c>
      <c r="AO815" s="117">
        <v>1</v>
      </c>
      <c r="AP815" s="117">
        <v>0</v>
      </c>
      <c r="AQ815" s="117">
        <v>0</v>
      </c>
      <c r="AR815" s="117">
        <v>-3</v>
      </c>
      <c r="AS815" s="117">
        <v>0</v>
      </c>
      <c r="AT815" s="117">
        <v>0</v>
      </c>
      <c r="AU815" s="117">
        <v>0</v>
      </c>
      <c r="AV815" s="117">
        <v>0</v>
      </c>
      <c r="AW815" s="117">
        <v>0</v>
      </c>
      <c r="AX815" s="117">
        <v>0</v>
      </c>
      <c r="AY815" s="117">
        <v>0</v>
      </c>
      <c r="AZ815" s="117">
        <v>0</v>
      </c>
      <c r="BA815" s="117">
        <v>0</v>
      </c>
      <c r="BB815" s="117">
        <v>0</v>
      </c>
      <c r="BC815" s="117">
        <v>1</v>
      </c>
      <c r="BD815" s="117">
        <v>0</v>
      </c>
      <c r="BE815" s="117">
        <v>0</v>
      </c>
      <c r="BF815" s="117">
        <v>0</v>
      </c>
      <c r="BG815" s="117">
        <v>0</v>
      </c>
      <c r="BH815" s="117">
        <v>0</v>
      </c>
      <c r="BI815" s="117">
        <v>0</v>
      </c>
      <c r="BJ815" s="117">
        <v>0</v>
      </c>
      <c r="BK815" s="117">
        <v>0</v>
      </c>
      <c r="BL815" s="120" t="s">
        <v>4490</v>
      </c>
      <c r="BM815" s="98">
        <v>0</v>
      </c>
      <c r="BN815" s="79">
        <v>0</v>
      </c>
      <c r="BO815" s="241">
        <v>-0.4</v>
      </c>
      <c r="BP815" s="133">
        <v>-0.4</v>
      </c>
      <c r="BQ815" s="133">
        <v>-0.4</v>
      </c>
      <c r="BR815" s="133">
        <v>-0.4</v>
      </c>
      <c r="BS815" s="243">
        <v>-0.4</v>
      </c>
      <c r="BT815" s="79">
        <v>0</v>
      </c>
      <c r="BU815" s="79">
        <v>0</v>
      </c>
      <c r="BV815" s="79">
        <v>0</v>
      </c>
      <c r="BW815" s="79">
        <v>0</v>
      </c>
      <c r="BX815" s="79">
        <v>0</v>
      </c>
      <c r="BY815" s="79">
        <v>0</v>
      </c>
      <c r="BZ815" s="79">
        <v>0</v>
      </c>
      <c r="CA815" s="79">
        <v>0</v>
      </c>
      <c r="CB815" s="79">
        <v>0</v>
      </c>
      <c r="CC815" s="79">
        <v>0</v>
      </c>
      <c r="CD815" s="79">
        <v>0</v>
      </c>
      <c r="CE815" s="79">
        <v>0</v>
      </c>
      <c r="CF815" s="79">
        <v>0</v>
      </c>
      <c r="CG815" s="79">
        <v>0</v>
      </c>
      <c r="CH815" s="79">
        <v>0</v>
      </c>
      <c r="CI815" s="81">
        <f t="shared" si="70"/>
        <v>-2</v>
      </c>
      <c r="CJ815" s="260">
        <f t="shared" si="69"/>
        <v>-2</v>
      </c>
      <c r="CK815" s="260">
        <f t="shared" si="67"/>
        <v>-2</v>
      </c>
      <c r="CL815" s="260">
        <f t="shared" si="68"/>
        <v>-2</v>
      </c>
      <c r="CM815" s="83">
        <v>4</v>
      </c>
      <c r="CN815" s="254" t="s">
        <v>4965</v>
      </c>
      <c r="CO815" s="140" t="s">
        <v>4965</v>
      </c>
      <c r="CP815" s="258" t="s">
        <v>4965</v>
      </c>
      <c r="CQ815" s="86" t="s">
        <v>4965</v>
      </c>
      <c r="CR815" s="85" t="s">
        <v>4965</v>
      </c>
      <c r="CS815" s="85" t="s">
        <v>4965</v>
      </c>
      <c r="CT815" s="85" t="s">
        <v>4965</v>
      </c>
      <c r="CU815" s="86"/>
    </row>
    <row r="816" spans="1:99" s="363" customFormat="1" ht="12" customHeight="1" x14ac:dyDescent="0.2">
      <c r="A816" s="31" t="s">
        <v>1460</v>
      </c>
      <c r="B816" s="114" t="s">
        <v>4619</v>
      </c>
      <c r="C816" s="114" t="s">
        <v>1432</v>
      </c>
      <c r="D816" s="114" t="s">
        <v>1432</v>
      </c>
      <c r="E816" s="117" t="s">
        <v>1432</v>
      </c>
      <c r="F816" s="114" t="s">
        <v>4620</v>
      </c>
      <c r="G816" s="114" t="s">
        <v>4621</v>
      </c>
      <c r="H816" s="114" t="s">
        <v>1458</v>
      </c>
      <c r="I816" s="114" t="s">
        <v>1048</v>
      </c>
      <c r="J816" s="114">
        <v>523948</v>
      </c>
      <c r="K816" s="114">
        <v>175203</v>
      </c>
      <c r="L816" s="177" t="s">
        <v>3088</v>
      </c>
      <c r="M816" s="99" t="s">
        <v>1432</v>
      </c>
      <c r="N816" s="99" t="s">
        <v>1432</v>
      </c>
      <c r="O816" s="114">
        <v>0</v>
      </c>
      <c r="P816" s="114">
        <v>6</v>
      </c>
      <c r="Q816" s="115">
        <v>6</v>
      </c>
      <c r="R816" s="114" t="s">
        <v>3917</v>
      </c>
      <c r="S816" s="114" t="s">
        <v>1438</v>
      </c>
      <c r="T816" s="99" t="s">
        <v>1359</v>
      </c>
      <c r="U816" s="116">
        <v>41771</v>
      </c>
      <c r="V816" s="114" t="s">
        <v>1439</v>
      </c>
      <c r="W816" s="99" t="s">
        <v>1432</v>
      </c>
      <c r="X816" s="114" t="s">
        <v>1442</v>
      </c>
      <c r="Y816" s="114" t="s">
        <v>4694</v>
      </c>
      <c r="Z816" s="114" t="s">
        <v>1444</v>
      </c>
      <c r="AA816" s="114" t="s">
        <v>2713</v>
      </c>
      <c r="AB816" s="387">
        <v>3.5999999999999997E-2</v>
      </c>
      <c r="AC816" s="111" t="s">
        <v>1432</v>
      </c>
      <c r="AD816" s="112" t="s">
        <v>1432</v>
      </c>
      <c r="AE816" s="157" t="s">
        <v>3063</v>
      </c>
      <c r="AF816" s="117" t="s">
        <v>1445</v>
      </c>
      <c r="AG816" s="117">
        <v>0</v>
      </c>
      <c r="AH816" s="117">
        <v>0</v>
      </c>
      <c r="AI816" s="117">
        <v>0</v>
      </c>
      <c r="AJ816" s="117">
        <v>0</v>
      </c>
      <c r="AK816" s="117">
        <v>2</v>
      </c>
      <c r="AL816" s="117">
        <v>2</v>
      </c>
      <c r="AM816" s="117">
        <v>1</v>
      </c>
      <c r="AN816" s="117">
        <v>1</v>
      </c>
      <c r="AO816" s="117">
        <v>0</v>
      </c>
      <c r="AP816" s="117">
        <v>0</v>
      </c>
      <c r="AQ816" s="117">
        <v>0</v>
      </c>
      <c r="AR816" s="117">
        <v>2</v>
      </c>
      <c r="AS816" s="117">
        <v>2</v>
      </c>
      <c r="AT816" s="117">
        <v>1</v>
      </c>
      <c r="AU816" s="117">
        <v>1</v>
      </c>
      <c r="AV816" s="117">
        <v>0</v>
      </c>
      <c r="AW816" s="117">
        <v>0</v>
      </c>
      <c r="AX816" s="117">
        <v>0</v>
      </c>
      <c r="AY816" s="117">
        <v>0</v>
      </c>
      <c r="AZ816" s="117">
        <v>0</v>
      </c>
      <c r="BA816" s="117">
        <v>0</v>
      </c>
      <c r="BB816" s="117">
        <v>0</v>
      </c>
      <c r="BC816" s="117">
        <v>0</v>
      </c>
      <c r="BD816" s="117">
        <v>0</v>
      </c>
      <c r="BE816" s="117">
        <v>0</v>
      </c>
      <c r="BF816" s="117">
        <v>0</v>
      </c>
      <c r="BG816" s="117">
        <v>0</v>
      </c>
      <c r="BH816" s="117">
        <v>0</v>
      </c>
      <c r="BI816" s="117">
        <v>0</v>
      </c>
      <c r="BJ816" s="117">
        <v>0</v>
      </c>
      <c r="BK816" s="117">
        <v>0</v>
      </c>
      <c r="BL816" s="120" t="s">
        <v>4490</v>
      </c>
      <c r="BM816" s="98">
        <v>0</v>
      </c>
      <c r="BN816" s="79">
        <v>0</v>
      </c>
      <c r="BO816" s="237">
        <v>0</v>
      </c>
      <c r="BP816" s="109">
        <v>0</v>
      </c>
      <c r="BQ816" s="133">
        <v>2</v>
      </c>
      <c r="BR816" s="133">
        <v>2</v>
      </c>
      <c r="BS816" s="243">
        <v>2</v>
      </c>
      <c r="BT816" s="79">
        <v>0</v>
      </c>
      <c r="BU816" s="79">
        <v>0</v>
      </c>
      <c r="BV816" s="79">
        <v>0</v>
      </c>
      <c r="BW816" s="79">
        <v>0</v>
      </c>
      <c r="BX816" s="79">
        <v>0</v>
      </c>
      <c r="BY816" s="79">
        <v>0</v>
      </c>
      <c r="BZ816" s="79">
        <v>0</v>
      </c>
      <c r="CA816" s="79">
        <v>0</v>
      </c>
      <c r="CB816" s="79">
        <v>0</v>
      </c>
      <c r="CC816" s="79">
        <v>0</v>
      </c>
      <c r="CD816" s="79">
        <v>0</v>
      </c>
      <c r="CE816" s="79">
        <v>0</v>
      </c>
      <c r="CF816" s="79">
        <v>0</v>
      </c>
      <c r="CG816" s="79">
        <v>0</v>
      </c>
      <c r="CH816" s="79">
        <v>0</v>
      </c>
      <c r="CI816" s="81">
        <f t="shared" si="70"/>
        <v>6</v>
      </c>
      <c r="CJ816" s="260">
        <f t="shared" si="69"/>
        <v>6</v>
      </c>
      <c r="CK816" s="260">
        <f t="shared" si="67"/>
        <v>6</v>
      </c>
      <c r="CL816" s="260">
        <f t="shared" si="68"/>
        <v>6</v>
      </c>
      <c r="CM816" s="83">
        <v>5</v>
      </c>
      <c r="CN816" s="254" t="s">
        <v>4965</v>
      </c>
      <c r="CO816" s="140" t="s">
        <v>4965</v>
      </c>
      <c r="CP816" s="258" t="s">
        <v>4965</v>
      </c>
      <c r="CQ816" s="86" t="s">
        <v>4965</v>
      </c>
      <c r="CR816" s="85" t="s">
        <v>4965</v>
      </c>
      <c r="CS816" s="85" t="s">
        <v>4965</v>
      </c>
      <c r="CT816" s="85" t="s">
        <v>4965</v>
      </c>
      <c r="CU816" s="86"/>
    </row>
    <row r="817" spans="1:99" ht="12" customHeight="1" x14ac:dyDescent="0.2">
      <c r="A817" s="31" t="s">
        <v>1460</v>
      </c>
      <c r="B817" s="114" t="s">
        <v>3918</v>
      </c>
      <c r="C817" s="114" t="s">
        <v>1432</v>
      </c>
      <c r="D817" s="114" t="s">
        <v>1432</v>
      </c>
      <c r="E817" s="117" t="s">
        <v>3919</v>
      </c>
      <c r="F817" s="114" t="s">
        <v>3012</v>
      </c>
      <c r="G817" s="114" t="s">
        <v>1126</v>
      </c>
      <c r="H817" s="114" t="s">
        <v>2717</v>
      </c>
      <c r="I817" s="114" t="s">
        <v>3920</v>
      </c>
      <c r="J817" s="114">
        <v>527703</v>
      </c>
      <c r="K817" s="114">
        <v>174312</v>
      </c>
      <c r="L817" s="177" t="s">
        <v>3084</v>
      </c>
      <c r="M817" s="99" t="s">
        <v>1432</v>
      </c>
      <c r="N817" s="99" t="s">
        <v>1432</v>
      </c>
      <c r="O817" s="114">
        <v>0</v>
      </c>
      <c r="P817" s="114">
        <v>1</v>
      </c>
      <c r="Q817" s="115">
        <v>1</v>
      </c>
      <c r="R817" s="114" t="s">
        <v>3165</v>
      </c>
      <c r="S817" s="114" t="s">
        <v>1438</v>
      </c>
      <c r="T817" s="99" t="s">
        <v>4067</v>
      </c>
      <c r="U817" s="116">
        <v>41768</v>
      </c>
      <c r="V817" s="114" t="s">
        <v>1439</v>
      </c>
      <c r="W817" s="99" t="s">
        <v>1432</v>
      </c>
      <c r="X817" s="114" t="s">
        <v>1442</v>
      </c>
      <c r="Y817" s="114" t="s">
        <v>3893</v>
      </c>
      <c r="Z817" s="114" t="s">
        <v>1444</v>
      </c>
      <c r="AA817" s="114" t="s">
        <v>1136</v>
      </c>
      <c r="AB817" s="387">
        <v>8.9999999999999993E-3</v>
      </c>
      <c r="AC817" s="111" t="s">
        <v>1432</v>
      </c>
      <c r="AD817" s="112" t="s">
        <v>1432</v>
      </c>
      <c r="AE817" s="157" t="s">
        <v>3063</v>
      </c>
      <c r="AF817" s="117" t="s">
        <v>1445</v>
      </c>
      <c r="AG817" s="117">
        <v>0</v>
      </c>
      <c r="AH817" s="117">
        <v>0</v>
      </c>
      <c r="AI817" s="117">
        <v>0</v>
      </c>
      <c r="AJ817" s="117">
        <v>0</v>
      </c>
      <c r="AK817" s="117">
        <v>1</v>
      </c>
      <c r="AL817" s="117">
        <v>0</v>
      </c>
      <c r="AM817" s="117">
        <v>0</v>
      </c>
      <c r="AN817" s="117">
        <v>0</v>
      </c>
      <c r="AO817" s="117">
        <v>0</v>
      </c>
      <c r="AP817" s="117">
        <v>0</v>
      </c>
      <c r="AQ817" s="117">
        <v>0</v>
      </c>
      <c r="AR817" s="117">
        <v>1</v>
      </c>
      <c r="AS817" s="117">
        <v>0</v>
      </c>
      <c r="AT817" s="117">
        <v>0</v>
      </c>
      <c r="AU817" s="117">
        <v>0</v>
      </c>
      <c r="AV817" s="117">
        <v>0</v>
      </c>
      <c r="AW817" s="117">
        <v>0</v>
      </c>
      <c r="AX817" s="117">
        <v>0</v>
      </c>
      <c r="AY817" s="117">
        <v>0</v>
      </c>
      <c r="AZ817" s="117">
        <v>0</v>
      </c>
      <c r="BA817" s="117">
        <v>0</v>
      </c>
      <c r="BB817" s="117">
        <v>0</v>
      </c>
      <c r="BC817" s="117">
        <v>0</v>
      </c>
      <c r="BD817" s="117">
        <v>0</v>
      </c>
      <c r="BE817" s="117">
        <v>0</v>
      </c>
      <c r="BF817" s="117">
        <v>0</v>
      </c>
      <c r="BG817" s="117">
        <v>0</v>
      </c>
      <c r="BH817" s="117">
        <v>0</v>
      </c>
      <c r="BI817" s="117">
        <v>0</v>
      </c>
      <c r="BJ817" s="117">
        <v>0</v>
      </c>
      <c r="BK817" s="117">
        <v>0</v>
      </c>
      <c r="BL817" s="120" t="s">
        <v>4490</v>
      </c>
      <c r="BM817" s="98">
        <v>0</v>
      </c>
      <c r="BN817" s="79">
        <v>0</v>
      </c>
      <c r="BO817" s="241">
        <v>0.25</v>
      </c>
      <c r="BP817" s="133">
        <v>0.25</v>
      </c>
      <c r="BQ817" s="133">
        <v>0.25</v>
      </c>
      <c r="BR817" s="133">
        <v>0.25</v>
      </c>
      <c r="BS817" s="238">
        <v>0</v>
      </c>
      <c r="BT817" s="79">
        <v>0</v>
      </c>
      <c r="BU817" s="79">
        <v>0</v>
      </c>
      <c r="BV817" s="79">
        <v>0</v>
      </c>
      <c r="BW817" s="79">
        <v>0</v>
      </c>
      <c r="BX817" s="79">
        <v>0</v>
      </c>
      <c r="BY817" s="79">
        <v>0</v>
      </c>
      <c r="BZ817" s="79">
        <v>0</v>
      </c>
      <c r="CA817" s="79">
        <v>0</v>
      </c>
      <c r="CB817" s="79">
        <v>0</v>
      </c>
      <c r="CC817" s="79">
        <v>0</v>
      </c>
      <c r="CD817" s="79">
        <v>0</v>
      </c>
      <c r="CE817" s="79">
        <v>0</v>
      </c>
      <c r="CF817" s="79">
        <v>0</v>
      </c>
      <c r="CG817" s="79">
        <v>0</v>
      </c>
      <c r="CH817" s="79">
        <v>0</v>
      </c>
      <c r="CI817" s="81">
        <f t="shared" si="70"/>
        <v>1</v>
      </c>
      <c r="CJ817" s="260">
        <f t="shared" si="69"/>
        <v>1</v>
      </c>
      <c r="CK817" s="260">
        <f t="shared" si="67"/>
        <v>1</v>
      </c>
      <c r="CL817" s="260">
        <f t="shared" si="68"/>
        <v>1</v>
      </c>
      <c r="CM817" s="83">
        <v>9</v>
      </c>
      <c r="CN817" s="254" t="s">
        <v>4965</v>
      </c>
      <c r="CO817" s="140" t="s">
        <v>4965</v>
      </c>
      <c r="CP817" s="258" t="s">
        <v>4965</v>
      </c>
      <c r="CQ817" s="86" t="s">
        <v>4965</v>
      </c>
      <c r="CR817" s="85" t="s">
        <v>4965</v>
      </c>
      <c r="CS817" s="85" t="s">
        <v>4965</v>
      </c>
      <c r="CT817" s="85" t="s">
        <v>4965</v>
      </c>
      <c r="CU817" s="86"/>
    </row>
    <row r="818" spans="1:99" s="363" customFormat="1" ht="12" customHeight="1" x14ac:dyDescent="0.2">
      <c r="A818" s="31" t="s">
        <v>1460</v>
      </c>
      <c r="B818" s="114" t="s">
        <v>3166</v>
      </c>
      <c r="C818" s="114" t="s">
        <v>1432</v>
      </c>
      <c r="D818" s="114" t="s">
        <v>1432</v>
      </c>
      <c r="E818" s="117" t="s">
        <v>1432</v>
      </c>
      <c r="F818" s="114" t="s">
        <v>3195</v>
      </c>
      <c r="G818" s="114" t="s">
        <v>3167</v>
      </c>
      <c r="H818" s="114" t="s">
        <v>2717</v>
      </c>
      <c r="I818" s="114" t="s">
        <v>1432</v>
      </c>
      <c r="J818" s="114">
        <v>527198</v>
      </c>
      <c r="K818" s="114">
        <v>176127</v>
      </c>
      <c r="L818" s="177" t="s">
        <v>3067</v>
      </c>
      <c r="M818" s="99" t="s">
        <v>1432</v>
      </c>
      <c r="N818" s="99" t="s">
        <v>1432</v>
      </c>
      <c r="O818" s="114">
        <v>2</v>
      </c>
      <c r="P818" s="114">
        <v>1</v>
      </c>
      <c r="Q818" s="115">
        <v>-1</v>
      </c>
      <c r="R818" s="114" t="s">
        <v>3168</v>
      </c>
      <c r="S818" s="114" t="s">
        <v>1438</v>
      </c>
      <c r="T818" s="99" t="s">
        <v>3169</v>
      </c>
      <c r="U818" s="116">
        <v>41772</v>
      </c>
      <c r="V818" s="114" t="s">
        <v>1439</v>
      </c>
      <c r="W818" s="99" t="s">
        <v>1432</v>
      </c>
      <c r="X818" s="114" t="s">
        <v>1442</v>
      </c>
      <c r="Y818" s="114" t="s">
        <v>1453</v>
      </c>
      <c r="Z818" s="114" t="s">
        <v>1444</v>
      </c>
      <c r="AA818" s="114" t="s">
        <v>4207</v>
      </c>
      <c r="AB818" s="387">
        <v>8.9999999999999993E-3</v>
      </c>
      <c r="AC818" s="111" t="s">
        <v>1432</v>
      </c>
      <c r="AD818" s="112" t="s">
        <v>1432</v>
      </c>
      <c r="AE818" s="157" t="s">
        <v>3063</v>
      </c>
      <c r="AF818" s="117" t="s">
        <v>1445</v>
      </c>
      <c r="AG818" s="118"/>
      <c r="AH818" s="117">
        <v>0</v>
      </c>
      <c r="AI818" s="117">
        <v>0</v>
      </c>
      <c r="AJ818" s="117">
        <v>0</v>
      </c>
      <c r="AK818" s="117">
        <v>-1</v>
      </c>
      <c r="AL818" s="117">
        <v>-1</v>
      </c>
      <c r="AM818" s="117">
        <v>0</v>
      </c>
      <c r="AN818" s="117">
        <v>1</v>
      </c>
      <c r="AO818" s="117">
        <v>0</v>
      </c>
      <c r="AP818" s="117">
        <v>0</v>
      </c>
      <c r="AQ818" s="117">
        <v>0</v>
      </c>
      <c r="AR818" s="117">
        <v>-1</v>
      </c>
      <c r="AS818" s="117">
        <v>-1</v>
      </c>
      <c r="AT818" s="117">
        <v>0</v>
      </c>
      <c r="AU818" s="117">
        <v>0</v>
      </c>
      <c r="AV818" s="117">
        <v>0</v>
      </c>
      <c r="AW818" s="117">
        <v>0</v>
      </c>
      <c r="AX818" s="117">
        <v>0</v>
      </c>
      <c r="AY818" s="117">
        <v>0</v>
      </c>
      <c r="AZ818" s="117">
        <v>0</v>
      </c>
      <c r="BA818" s="117">
        <v>0</v>
      </c>
      <c r="BB818" s="117">
        <v>1</v>
      </c>
      <c r="BC818" s="117">
        <v>0</v>
      </c>
      <c r="BD818" s="117">
        <v>0</v>
      </c>
      <c r="BE818" s="117">
        <v>0</v>
      </c>
      <c r="BF818" s="117">
        <v>0</v>
      </c>
      <c r="BG818" s="117">
        <v>0</v>
      </c>
      <c r="BH818" s="117">
        <v>0</v>
      </c>
      <c r="BI818" s="117">
        <v>0</v>
      </c>
      <c r="BJ818" s="117">
        <v>0</v>
      </c>
      <c r="BK818" s="117">
        <v>0</v>
      </c>
      <c r="BL818" s="120" t="s">
        <v>4490</v>
      </c>
      <c r="BM818" s="98">
        <v>0</v>
      </c>
      <c r="BN818" s="79">
        <v>0</v>
      </c>
      <c r="BO818" s="241">
        <v>-0.25</v>
      </c>
      <c r="BP818" s="133">
        <v>-0.25</v>
      </c>
      <c r="BQ818" s="133">
        <v>-0.25</v>
      </c>
      <c r="BR818" s="133">
        <v>-0.25</v>
      </c>
      <c r="BS818" s="238">
        <v>0</v>
      </c>
      <c r="BT818" s="79">
        <v>0</v>
      </c>
      <c r="BU818" s="79">
        <v>0</v>
      </c>
      <c r="BV818" s="79">
        <v>0</v>
      </c>
      <c r="BW818" s="79">
        <v>0</v>
      </c>
      <c r="BX818" s="79">
        <v>0</v>
      </c>
      <c r="BY818" s="79">
        <v>0</v>
      </c>
      <c r="BZ818" s="79">
        <v>0</v>
      </c>
      <c r="CA818" s="79">
        <v>0</v>
      </c>
      <c r="CB818" s="79">
        <v>0</v>
      </c>
      <c r="CC818" s="79">
        <v>0</v>
      </c>
      <c r="CD818" s="79">
        <v>0</v>
      </c>
      <c r="CE818" s="79">
        <v>0</v>
      </c>
      <c r="CF818" s="79">
        <v>0</v>
      </c>
      <c r="CG818" s="79">
        <v>0</v>
      </c>
      <c r="CH818" s="79">
        <v>0</v>
      </c>
      <c r="CI818" s="81">
        <f t="shared" si="70"/>
        <v>-1</v>
      </c>
      <c r="CJ818" s="260">
        <f t="shared" si="69"/>
        <v>-1</v>
      </c>
      <c r="CK818" s="260">
        <f t="shared" si="67"/>
        <v>-1</v>
      </c>
      <c r="CL818" s="260">
        <f t="shared" si="68"/>
        <v>-1</v>
      </c>
      <c r="CM818" s="83">
        <v>9</v>
      </c>
      <c r="CN818" s="254" t="s">
        <v>4965</v>
      </c>
      <c r="CO818" s="140" t="s">
        <v>4965</v>
      </c>
      <c r="CP818" s="258" t="s">
        <v>4965</v>
      </c>
      <c r="CQ818" s="86" t="s">
        <v>4965</v>
      </c>
      <c r="CR818" s="85" t="s">
        <v>4965</v>
      </c>
      <c r="CS818" s="85" t="s">
        <v>4965</v>
      </c>
      <c r="CT818" s="85" t="s">
        <v>4965</v>
      </c>
      <c r="CU818" s="86"/>
    </row>
    <row r="819" spans="1:99" ht="12" customHeight="1" x14ac:dyDescent="0.2">
      <c r="A819" s="31" t="s">
        <v>1460</v>
      </c>
      <c r="B819" s="114" t="s">
        <v>3170</v>
      </c>
      <c r="C819" s="114" t="s">
        <v>1432</v>
      </c>
      <c r="D819" s="114" t="s">
        <v>1432</v>
      </c>
      <c r="E819" s="117" t="s">
        <v>1432</v>
      </c>
      <c r="F819" s="114" t="s">
        <v>3171</v>
      </c>
      <c r="G819" s="114" t="s">
        <v>3172</v>
      </c>
      <c r="H819" s="114" t="s">
        <v>2717</v>
      </c>
      <c r="I819" s="114" t="s">
        <v>3173</v>
      </c>
      <c r="J819" s="114">
        <v>528056</v>
      </c>
      <c r="K819" s="114">
        <v>175902</v>
      </c>
      <c r="L819" s="177" t="s">
        <v>3085</v>
      </c>
      <c r="M819" s="99" t="s">
        <v>1432</v>
      </c>
      <c r="N819" s="99" t="s">
        <v>1432</v>
      </c>
      <c r="O819" s="114">
        <v>0</v>
      </c>
      <c r="P819" s="114">
        <v>1</v>
      </c>
      <c r="Q819" s="115">
        <v>1</v>
      </c>
      <c r="R819" s="114" t="s">
        <v>3768</v>
      </c>
      <c r="S819" s="114" t="s">
        <v>1438</v>
      </c>
      <c r="T819" s="99" t="s">
        <v>4810</v>
      </c>
      <c r="U819" s="116">
        <v>41900</v>
      </c>
      <c r="V819" s="114" t="s">
        <v>1439</v>
      </c>
      <c r="W819" s="99" t="s">
        <v>1432</v>
      </c>
      <c r="X819" s="114" t="s">
        <v>1442</v>
      </c>
      <c r="Y819" s="114" t="s">
        <v>3893</v>
      </c>
      <c r="Z819" s="114" t="s">
        <v>1444</v>
      </c>
      <c r="AA819" s="114" t="s">
        <v>4720</v>
      </c>
      <c r="AB819" s="387">
        <v>8.0000000000000002E-3</v>
      </c>
      <c r="AC819" s="111" t="s">
        <v>1432</v>
      </c>
      <c r="AD819" s="112" t="s">
        <v>1432</v>
      </c>
      <c r="AE819" s="157" t="s">
        <v>3063</v>
      </c>
      <c r="AF819" s="117" t="s">
        <v>1445</v>
      </c>
      <c r="AG819" s="117">
        <v>0</v>
      </c>
      <c r="AH819" s="117">
        <v>0</v>
      </c>
      <c r="AI819" s="117">
        <v>0</v>
      </c>
      <c r="AJ819" s="117">
        <v>0</v>
      </c>
      <c r="AK819" s="117">
        <v>0</v>
      </c>
      <c r="AL819" s="117">
        <v>1</v>
      </c>
      <c r="AM819" s="117">
        <v>0</v>
      </c>
      <c r="AN819" s="117">
        <v>0</v>
      </c>
      <c r="AO819" s="117">
        <v>0</v>
      </c>
      <c r="AP819" s="117">
        <v>0</v>
      </c>
      <c r="AQ819" s="117">
        <v>0</v>
      </c>
      <c r="AR819" s="117">
        <v>0</v>
      </c>
      <c r="AS819" s="117">
        <v>1</v>
      </c>
      <c r="AT819" s="117">
        <v>0</v>
      </c>
      <c r="AU819" s="117">
        <v>0</v>
      </c>
      <c r="AV819" s="117">
        <v>0</v>
      </c>
      <c r="AW819" s="117">
        <v>0</v>
      </c>
      <c r="AX819" s="117">
        <v>0</v>
      </c>
      <c r="AY819" s="117">
        <v>0</v>
      </c>
      <c r="AZ819" s="117">
        <v>0</v>
      </c>
      <c r="BA819" s="117">
        <v>0</v>
      </c>
      <c r="BB819" s="117">
        <v>0</v>
      </c>
      <c r="BC819" s="117">
        <v>0</v>
      </c>
      <c r="BD819" s="117">
        <v>0</v>
      </c>
      <c r="BE819" s="117">
        <v>0</v>
      </c>
      <c r="BF819" s="117">
        <v>0</v>
      </c>
      <c r="BG819" s="117">
        <v>0</v>
      </c>
      <c r="BH819" s="117">
        <v>0</v>
      </c>
      <c r="BI819" s="117">
        <v>0</v>
      </c>
      <c r="BJ819" s="117">
        <v>0</v>
      </c>
      <c r="BK819" s="117">
        <v>0</v>
      </c>
      <c r="BL819" s="120" t="s">
        <v>4490</v>
      </c>
      <c r="BM819" s="98">
        <v>0</v>
      </c>
      <c r="BN819" s="79">
        <v>0</v>
      </c>
      <c r="BO819" s="241">
        <v>0.25</v>
      </c>
      <c r="BP819" s="133">
        <v>0.25</v>
      </c>
      <c r="BQ819" s="133">
        <v>0.25</v>
      </c>
      <c r="BR819" s="133">
        <v>0.25</v>
      </c>
      <c r="BS819" s="238">
        <v>0</v>
      </c>
      <c r="BT819" s="79">
        <v>0</v>
      </c>
      <c r="BU819" s="79">
        <v>0</v>
      </c>
      <c r="BV819" s="79">
        <v>0</v>
      </c>
      <c r="BW819" s="79">
        <v>0</v>
      </c>
      <c r="BX819" s="79">
        <v>0</v>
      </c>
      <c r="BY819" s="79">
        <v>0</v>
      </c>
      <c r="BZ819" s="79">
        <v>0</v>
      </c>
      <c r="CA819" s="79">
        <v>0</v>
      </c>
      <c r="CB819" s="79">
        <v>0</v>
      </c>
      <c r="CC819" s="79">
        <v>0</v>
      </c>
      <c r="CD819" s="79">
        <v>0</v>
      </c>
      <c r="CE819" s="79">
        <v>0</v>
      </c>
      <c r="CF819" s="79">
        <v>0</v>
      </c>
      <c r="CG819" s="79">
        <v>0</v>
      </c>
      <c r="CH819" s="79">
        <v>0</v>
      </c>
      <c r="CI819" s="81">
        <f t="shared" si="70"/>
        <v>1</v>
      </c>
      <c r="CJ819" s="260">
        <f t="shared" si="69"/>
        <v>1</v>
      </c>
      <c r="CK819" s="260">
        <f t="shared" ref="CK819:CK882" si="71">SUM(BO819:BS819)</f>
        <v>1</v>
      </c>
      <c r="CL819" s="260">
        <f t="shared" ref="CL819:CL882" si="72">SUM(BO819:BX819)</f>
        <v>1</v>
      </c>
      <c r="CM819" s="83">
        <v>9</v>
      </c>
      <c r="CN819" s="254" t="s">
        <v>4965</v>
      </c>
      <c r="CO819" s="140" t="s">
        <v>4965</v>
      </c>
      <c r="CP819" s="258" t="s">
        <v>4965</v>
      </c>
      <c r="CQ819" s="86" t="s">
        <v>4965</v>
      </c>
      <c r="CR819" s="85" t="s">
        <v>4965</v>
      </c>
      <c r="CS819" s="85" t="s">
        <v>4965</v>
      </c>
      <c r="CT819" s="85" t="s">
        <v>4965</v>
      </c>
      <c r="CU819" s="86"/>
    </row>
    <row r="820" spans="1:99" s="363" customFormat="1" ht="12" customHeight="1" x14ac:dyDescent="0.2">
      <c r="A820" s="31" t="s">
        <v>1460</v>
      </c>
      <c r="B820" s="114" t="s">
        <v>3770</v>
      </c>
      <c r="C820" s="114" t="s">
        <v>3771</v>
      </c>
      <c r="D820" s="114" t="s">
        <v>1432</v>
      </c>
      <c r="E820" s="117" t="s">
        <v>3771</v>
      </c>
      <c r="F820" s="114" t="s">
        <v>1432</v>
      </c>
      <c r="G820" s="114" t="s">
        <v>1054</v>
      </c>
      <c r="H820" s="114" t="s">
        <v>2717</v>
      </c>
      <c r="I820" s="114" t="s">
        <v>3772</v>
      </c>
      <c r="J820" s="114">
        <v>526505</v>
      </c>
      <c r="K820" s="114">
        <v>175773</v>
      </c>
      <c r="L820" s="177" t="s">
        <v>4766</v>
      </c>
      <c r="M820" s="99" t="s">
        <v>1432</v>
      </c>
      <c r="N820" s="99" t="s">
        <v>1432</v>
      </c>
      <c r="O820" s="114">
        <v>0</v>
      </c>
      <c r="P820" s="114">
        <v>4</v>
      </c>
      <c r="Q820" s="115">
        <v>4</v>
      </c>
      <c r="R820" s="114" t="s">
        <v>3773</v>
      </c>
      <c r="S820" s="114" t="s">
        <v>3187</v>
      </c>
      <c r="T820" s="99" t="s">
        <v>3774</v>
      </c>
      <c r="U820" s="116">
        <v>41757</v>
      </c>
      <c r="V820" s="114" t="s">
        <v>1439</v>
      </c>
      <c r="W820" s="99" t="s">
        <v>1432</v>
      </c>
      <c r="X820" s="114" t="s">
        <v>1442</v>
      </c>
      <c r="Y820" s="114" t="s">
        <v>3893</v>
      </c>
      <c r="Z820" s="114" t="s">
        <v>1444</v>
      </c>
      <c r="AA820" s="114" t="s">
        <v>4720</v>
      </c>
      <c r="AB820" s="387">
        <v>0.01</v>
      </c>
      <c r="AC820" s="111" t="s">
        <v>1432</v>
      </c>
      <c r="AD820" s="112" t="s">
        <v>1432</v>
      </c>
      <c r="AE820" s="157" t="s">
        <v>3063</v>
      </c>
      <c r="AF820" s="117" t="s">
        <v>1445</v>
      </c>
      <c r="AG820" s="117">
        <v>0</v>
      </c>
      <c r="AH820" s="117">
        <v>0</v>
      </c>
      <c r="AI820" s="117">
        <v>0</v>
      </c>
      <c r="AJ820" s="117">
        <v>0</v>
      </c>
      <c r="AK820" s="117">
        <v>4</v>
      </c>
      <c r="AL820" s="117">
        <v>0</v>
      </c>
      <c r="AM820" s="117">
        <v>0</v>
      </c>
      <c r="AN820" s="117">
        <v>0</v>
      </c>
      <c r="AO820" s="117">
        <v>0</v>
      </c>
      <c r="AP820" s="117">
        <v>0</v>
      </c>
      <c r="AQ820" s="117">
        <v>0</v>
      </c>
      <c r="AR820" s="117">
        <v>4</v>
      </c>
      <c r="AS820" s="117">
        <v>0</v>
      </c>
      <c r="AT820" s="117">
        <v>0</v>
      </c>
      <c r="AU820" s="117">
        <v>0</v>
      </c>
      <c r="AV820" s="117">
        <v>0</v>
      </c>
      <c r="AW820" s="117">
        <v>0</v>
      </c>
      <c r="AX820" s="117">
        <v>0</v>
      </c>
      <c r="AY820" s="117">
        <v>0</v>
      </c>
      <c r="AZ820" s="117">
        <v>0</v>
      </c>
      <c r="BA820" s="117">
        <v>0</v>
      </c>
      <c r="BB820" s="117">
        <v>0</v>
      </c>
      <c r="BC820" s="117">
        <v>0</v>
      </c>
      <c r="BD820" s="117">
        <v>0</v>
      </c>
      <c r="BE820" s="117">
        <v>0</v>
      </c>
      <c r="BF820" s="117">
        <v>0</v>
      </c>
      <c r="BG820" s="117">
        <v>0</v>
      </c>
      <c r="BH820" s="117">
        <v>0</v>
      </c>
      <c r="BI820" s="117">
        <v>0</v>
      </c>
      <c r="BJ820" s="117">
        <v>0</v>
      </c>
      <c r="BK820" s="117">
        <v>0</v>
      </c>
      <c r="BL820" s="120" t="s">
        <v>4490</v>
      </c>
      <c r="BM820" s="98">
        <v>0</v>
      </c>
      <c r="BN820" s="79">
        <v>0</v>
      </c>
      <c r="BO820" s="241">
        <v>1</v>
      </c>
      <c r="BP820" s="133">
        <v>1</v>
      </c>
      <c r="BQ820" s="133">
        <v>1</v>
      </c>
      <c r="BR820" s="133">
        <v>1</v>
      </c>
      <c r="BS820" s="238">
        <v>0</v>
      </c>
      <c r="BT820" s="79">
        <v>0</v>
      </c>
      <c r="BU820" s="79">
        <v>0</v>
      </c>
      <c r="BV820" s="79">
        <v>0</v>
      </c>
      <c r="BW820" s="79">
        <v>0</v>
      </c>
      <c r="BX820" s="79">
        <v>0</v>
      </c>
      <c r="BY820" s="79">
        <v>0</v>
      </c>
      <c r="BZ820" s="79">
        <v>0</v>
      </c>
      <c r="CA820" s="79">
        <v>0</v>
      </c>
      <c r="CB820" s="79">
        <v>0</v>
      </c>
      <c r="CC820" s="79">
        <v>0</v>
      </c>
      <c r="CD820" s="79">
        <v>0</v>
      </c>
      <c r="CE820" s="79">
        <v>0</v>
      </c>
      <c r="CF820" s="79">
        <v>0</v>
      </c>
      <c r="CG820" s="79">
        <v>0</v>
      </c>
      <c r="CH820" s="79">
        <v>0</v>
      </c>
      <c r="CI820" s="81">
        <f t="shared" si="70"/>
        <v>4</v>
      </c>
      <c r="CJ820" s="260">
        <f t="shared" si="69"/>
        <v>4</v>
      </c>
      <c r="CK820" s="260">
        <f t="shared" si="71"/>
        <v>4</v>
      </c>
      <c r="CL820" s="260">
        <f t="shared" si="72"/>
        <v>4</v>
      </c>
      <c r="CM820" s="83">
        <v>9</v>
      </c>
      <c r="CN820" s="254" t="s">
        <v>4965</v>
      </c>
      <c r="CO820" s="140" t="s">
        <v>4965</v>
      </c>
      <c r="CP820" s="258" t="s">
        <v>4965</v>
      </c>
      <c r="CQ820" s="86" t="s">
        <v>4965</v>
      </c>
      <c r="CR820" s="85" t="s">
        <v>4965</v>
      </c>
      <c r="CS820" s="85" t="s">
        <v>4965</v>
      </c>
      <c r="CT820" s="85" t="s">
        <v>4965</v>
      </c>
      <c r="CU820" s="86"/>
    </row>
    <row r="821" spans="1:99" s="363" customFormat="1" ht="12" customHeight="1" x14ac:dyDescent="0.2">
      <c r="A821" s="31" t="s">
        <v>1460</v>
      </c>
      <c r="B821" s="114" t="s">
        <v>3776</v>
      </c>
      <c r="C821" s="114" t="s">
        <v>1432</v>
      </c>
      <c r="D821" s="114" t="s">
        <v>1432</v>
      </c>
      <c r="E821" s="117" t="s">
        <v>1432</v>
      </c>
      <c r="F821" s="114" t="s">
        <v>3928</v>
      </c>
      <c r="G821" s="114" t="s">
        <v>3777</v>
      </c>
      <c r="H821" s="114" t="s">
        <v>3875</v>
      </c>
      <c r="I821" s="114" t="s">
        <v>2471</v>
      </c>
      <c r="J821" s="114">
        <v>528693</v>
      </c>
      <c r="K821" s="114">
        <v>173299</v>
      </c>
      <c r="L821" s="177" t="s">
        <v>3076</v>
      </c>
      <c r="M821" s="99" t="s">
        <v>1432</v>
      </c>
      <c r="N821" s="99" t="s">
        <v>1432</v>
      </c>
      <c r="O821" s="114">
        <v>1</v>
      </c>
      <c r="P821" s="114">
        <v>2</v>
      </c>
      <c r="Q821" s="115">
        <v>1</v>
      </c>
      <c r="R821" s="114" t="s">
        <v>2472</v>
      </c>
      <c r="S821" s="114" t="s">
        <v>1438</v>
      </c>
      <c r="T821" s="99" t="s">
        <v>2533</v>
      </c>
      <c r="U821" s="116">
        <v>41796</v>
      </c>
      <c r="V821" s="114" t="s">
        <v>1439</v>
      </c>
      <c r="W821" s="99" t="s">
        <v>1432</v>
      </c>
      <c r="X821" s="114" t="s">
        <v>1442</v>
      </c>
      <c r="Y821" s="114" t="s">
        <v>1443</v>
      </c>
      <c r="Z821" s="114" t="s">
        <v>1444</v>
      </c>
      <c r="AA821" s="114" t="s">
        <v>2723</v>
      </c>
      <c r="AB821" s="387">
        <v>1.2E-2</v>
      </c>
      <c r="AC821" s="111" t="s">
        <v>1432</v>
      </c>
      <c r="AD821" s="112" t="s">
        <v>1432</v>
      </c>
      <c r="AE821" s="157" t="s">
        <v>3063</v>
      </c>
      <c r="AF821" s="117" t="s">
        <v>1445</v>
      </c>
      <c r="AG821" s="117">
        <v>0</v>
      </c>
      <c r="AH821" s="117">
        <v>0</v>
      </c>
      <c r="AI821" s="117">
        <v>0</v>
      </c>
      <c r="AJ821" s="117">
        <v>0</v>
      </c>
      <c r="AK821" s="117">
        <v>0</v>
      </c>
      <c r="AL821" s="117">
        <v>1</v>
      </c>
      <c r="AM821" s="117">
        <v>0</v>
      </c>
      <c r="AN821" s="117">
        <v>0</v>
      </c>
      <c r="AO821" s="117">
        <v>0</v>
      </c>
      <c r="AP821" s="117">
        <v>0</v>
      </c>
      <c r="AQ821" s="117">
        <v>0</v>
      </c>
      <c r="AR821" s="117">
        <v>0</v>
      </c>
      <c r="AS821" s="117">
        <v>1</v>
      </c>
      <c r="AT821" s="117">
        <v>0</v>
      </c>
      <c r="AU821" s="117">
        <v>0</v>
      </c>
      <c r="AV821" s="117">
        <v>0</v>
      </c>
      <c r="AW821" s="117">
        <v>0</v>
      </c>
      <c r="AX821" s="117">
        <v>0</v>
      </c>
      <c r="AY821" s="117">
        <v>0</v>
      </c>
      <c r="AZ821" s="117">
        <v>0</v>
      </c>
      <c r="BA821" s="117">
        <v>0</v>
      </c>
      <c r="BB821" s="117">
        <v>0</v>
      </c>
      <c r="BC821" s="117">
        <v>0</v>
      </c>
      <c r="BD821" s="117">
        <v>0</v>
      </c>
      <c r="BE821" s="117">
        <v>0</v>
      </c>
      <c r="BF821" s="117">
        <v>0</v>
      </c>
      <c r="BG821" s="117">
        <v>0</v>
      </c>
      <c r="BH821" s="117">
        <v>0</v>
      </c>
      <c r="BI821" s="117">
        <v>0</v>
      </c>
      <c r="BJ821" s="117">
        <v>0</v>
      </c>
      <c r="BK821" s="117">
        <v>0</v>
      </c>
      <c r="BL821" s="120" t="s">
        <v>4490</v>
      </c>
      <c r="BM821" s="98">
        <v>0</v>
      </c>
      <c r="BN821" s="79">
        <v>0</v>
      </c>
      <c r="BO821" s="241">
        <v>0.2</v>
      </c>
      <c r="BP821" s="133">
        <v>0.2</v>
      </c>
      <c r="BQ821" s="133">
        <v>0.2</v>
      </c>
      <c r="BR821" s="133">
        <v>0.2</v>
      </c>
      <c r="BS821" s="243">
        <v>0.2</v>
      </c>
      <c r="BT821" s="79">
        <v>0</v>
      </c>
      <c r="BU821" s="79">
        <v>0</v>
      </c>
      <c r="BV821" s="79">
        <v>0</v>
      </c>
      <c r="BW821" s="79">
        <v>0</v>
      </c>
      <c r="BX821" s="79">
        <v>0</v>
      </c>
      <c r="BY821" s="79">
        <v>0</v>
      </c>
      <c r="BZ821" s="79">
        <v>0</v>
      </c>
      <c r="CA821" s="79">
        <v>0</v>
      </c>
      <c r="CB821" s="79">
        <v>0</v>
      </c>
      <c r="CC821" s="79">
        <v>0</v>
      </c>
      <c r="CD821" s="79">
        <v>0</v>
      </c>
      <c r="CE821" s="79">
        <v>0</v>
      </c>
      <c r="CF821" s="79">
        <v>0</v>
      </c>
      <c r="CG821" s="79">
        <v>0</v>
      </c>
      <c r="CH821" s="79">
        <v>0</v>
      </c>
      <c r="CI821" s="81">
        <f t="shared" si="70"/>
        <v>1</v>
      </c>
      <c r="CJ821" s="260">
        <f t="shared" si="69"/>
        <v>1</v>
      </c>
      <c r="CK821" s="260">
        <f t="shared" si="71"/>
        <v>1</v>
      </c>
      <c r="CL821" s="260">
        <f t="shared" si="72"/>
        <v>1</v>
      </c>
      <c r="CM821" s="83">
        <v>4</v>
      </c>
      <c r="CN821" s="254" t="s">
        <v>4965</v>
      </c>
      <c r="CO821" s="140" t="s">
        <v>4965</v>
      </c>
      <c r="CP821" s="258" t="s">
        <v>4965</v>
      </c>
      <c r="CQ821" s="86" t="s">
        <v>4965</v>
      </c>
      <c r="CR821" s="85" t="s">
        <v>4965</v>
      </c>
      <c r="CS821" s="85" t="s">
        <v>4965</v>
      </c>
      <c r="CT821" s="85" t="s">
        <v>4965</v>
      </c>
      <c r="CU821" s="86"/>
    </row>
    <row r="822" spans="1:99" ht="12" customHeight="1" x14ac:dyDescent="0.2">
      <c r="A822" s="31" t="s">
        <v>1460</v>
      </c>
      <c r="B822" s="114" t="s">
        <v>2473</v>
      </c>
      <c r="C822" s="114" t="s">
        <v>1432</v>
      </c>
      <c r="D822" s="114" t="s">
        <v>1432</v>
      </c>
      <c r="E822" s="117" t="s">
        <v>2474</v>
      </c>
      <c r="F822" s="114" t="s">
        <v>1432</v>
      </c>
      <c r="G822" s="114" t="s">
        <v>1480</v>
      </c>
      <c r="H822" s="114" t="s">
        <v>3299</v>
      </c>
      <c r="I822" s="114" t="s">
        <v>2475</v>
      </c>
      <c r="J822" s="114">
        <v>528809</v>
      </c>
      <c r="K822" s="114">
        <v>177018</v>
      </c>
      <c r="L822" s="177" t="s">
        <v>3066</v>
      </c>
      <c r="M822" s="99" t="s">
        <v>1432</v>
      </c>
      <c r="N822" s="99" t="s">
        <v>1432</v>
      </c>
      <c r="O822" s="114">
        <v>0</v>
      </c>
      <c r="P822" s="114">
        <v>2</v>
      </c>
      <c r="Q822" s="115">
        <v>2</v>
      </c>
      <c r="R822" s="114" t="s">
        <v>2476</v>
      </c>
      <c r="S822" s="114" t="s">
        <v>1438</v>
      </c>
      <c r="T822" s="99" t="s">
        <v>2477</v>
      </c>
      <c r="U822" s="116">
        <v>41816</v>
      </c>
      <c r="V822" s="114" t="s">
        <v>1439</v>
      </c>
      <c r="W822" s="99" t="s">
        <v>1432</v>
      </c>
      <c r="X822" s="114" t="s">
        <v>1442</v>
      </c>
      <c r="Y822" s="114" t="s">
        <v>3893</v>
      </c>
      <c r="Z822" s="114" t="s">
        <v>1444</v>
      </c>
      <c r="AA822" s="114" t="s">
        <v>4720</v>
      </c>
      <c r="AB822" s="387">
        <v>1.6E-2</v>
      </c>
      <c r="AC822" s="111" t="s">
        <v>1432</v>
      </c>
      <c r="AD822" s="112" t="s">
        <v>1432</v>
      </c>
      <c r="AE822" s="157" t="s">
        <v>3063</v>
      </c>
      <c r="AF822" s="117" t="s">
        <v>1445</v>
      </c>
      <c r="AG822" s="117"/>
      <c r="AH822" s="117">
        <v>0</v>
      </c>
      <c r="AI822" s="117">
        <v>0</v>
      </c>
      <c r="AJ822" s="117">
        <v>0</v>
      </c>
      <c r="AK822" s="117">
        <v>2</v>
      </c>
      <c r="AL822" s="117">
        <v>0</v>
      </c>
      <c r="AM822" s="117">
        <v>0</v>
      </c>
      <c r="AN822" s="117">
        <v>0</v>
      </c>
      <c r="AO822" s="117">
        <v>0</v>
      </c>
      <c r="AP822" s="117">
        <v>0</v>
      </c>
      <c r="AQ822" s="117">
        <v>0</v>
      </c>
      <c r="AR822" s="117">
        <v>2</v>
      </c>
      <c r="AS822" s="117">
        <v>0</v>
      </c>
      <c r="AT822" s="117">
        <v>0</v>
      </c>
      <c r="AU822" s="117">
        <v>0</v>
      </c>
      <c r="AV822" s="117">
        <v>0</v>
      </c>
      <c r="AW822" s="117">
        <v>0</v>
      </c>
      <c r="AX822" s="117">
        <v>0</v>
      </c>
      <c r="AY822" s="117">
        <v>0</v>
      </c>
      <c r="AZ822" s="117">
        <v>0</v>
      </c>
      <c r="BA822" s="117">
        <v>0</v>
      </c>
      <c r="BB822" s="117">
        <v>0</v>
      </c>
      <c r="BC822" s="117">
        <v>0</v>
      </c>
      <c r="BD822" s="117">
        <v>0</v>
      </c>
      <c r="BE822" s="117">
        <v>0</v>
      </c>
      <c r="BF822" s="117">
        <v>0</v>
      </c>
      <c r="BG822" s="117">
        <v>0</v>
      </c>
      <c r="BH822" s="117">
        <v>0</v>
      </c>
      <c r="BI822" s="117">
        <v>0</v>
      </c>
      <c r="BJ822" s="117">
        <v>0</v>
      </c>
      <c r="BK822" s="117">
        <v>0</v>
      </c>
      <c r="BL822" s="120" t="s">
        <v>4490</v>
      </c>
      <c r="BM822" s="98">
        <v>0</v>
      </c>
      <c r="BN822" s="79">
        <v>0</v>
      </c>
      <c r="BO822" s="241">
        <v>0.5</v>
      </c>
      <c r="BP822" s="133">
        <v>0.5</v>
      </c>
      <c r="BQ822" s="133">
        <v>0.5</v>
      </c>
      <c r="BR822" s="133">
        <v>0.5</v>
      </c>
      <c r="BS822" s="238">
        <v>0</v>
      </c>
      <c r="BT822" s="79">
        <v>0</v>
      </c>
      <c r="BU822" s="79">
        <v>0</v>
      </c>
      <c r="BV822" s="79">
        <v>0</v>
      </c>
      <c r="BW822" s="79">
        <v>0</v>
      </c>
      <c r="BX822" s="79">
        <v>0</v>
      </c>
      <c r="BY822" s="79">
        <v>0</v>
      </c>
      <c r="BZ822" s="79">
        <v>0</v>
      </c>
      <c r="CA822" s="79">
        <v>0</v>
      </c>
      <c r="CB822" s="79">
        <v>0</v>
      </c>
      <c r="CC822" s="79">
        <v>0</v>
      </c>
      <c r="CD822" s="79">
        <v>0</v>
      </c>
      <c r="CE822" s="79">
        <v>0</v>
      </c>
      <c r="CF822" s="79">
        <v>0</v>
      </c>
      <c r="CG822" s="79">
        <v>0</v>
      </c>
      <c r="CH822" s="79">
        <v>0</v>
      </c>
      <c r="CI822" s="81">
        <f t="shared" si="70"/>
        <v>2</v>
      </c>
      <c r="CJ822" s="260">
        <f t="shared" si="69"/>
        <v>2</v>
      </c>
      <c r="CK822" s="260">
        <f t="shared" si="71"/>
        <v>2</v>
      </c>
      <c r="CL822" s="260">
        <f t="shared" si="72"/>
        <v>2</v>
      </c>
      <c r="CM822" s="83">
        <v>9</v>
      </c>
      <c r="CN822" s="254" t="s">
        <v>4965</v>
      </c>
      <c r="CO822" s="140" t="s">
        <v>4965</v>
      </c>
      <c r="CP822" s="126" t="s">
        <v>1938</v>
      </c>
      <c r="CQ822" s="86" t="s">
        <v>4965</v>
      </c>
      <c r="CR822" s="85" t="s">
        <v>4965</v>
      </c>
      <c r="CS822" s="85" t="s">
        <v>4965</v>
      </c>
      <c r="CT822" s="85" t="s">
        <v>4965</v>
      </c>
      <c r="CU822" s="86"/>
    </row>
    <row r="823" spans="1:99" s="363" customFormat="1" ht="12" customHeight="1" x14ac:dyDescent="0.2">
      <c r="A823" s="31" t="s">
        <v>1460</v>
      </c>
      <c r="B823" s="114" t="s">
        <v>2478</v>
      </c>
      <c r="C823" s="114" t="s">
        <v>1432</v>
      </c>
      <c r="D823" s="114" t="s">
        <v>1432</v>
      </c>
      <c r="E823" s="117" t="s">
        <v>1737</v>
      </c>
      <c r="F823" s="114" t="s">
        <v>1738</v>
      </c>
      <c r="G823" s="114" t="s">
        <v>1434</v>
      </c>
      <c r="H823" s="114" t="s">
        <v>1435</v>
      </c>
      <c r="I823" s="114" t="s">
        <v>1739</v>
      </c>
      <c r="J823" s="114">
        <v>527560</v>
      </c>
      <c r="K823" s="114">
        <v>171605</v>
      </c>
      <c r="L823" s="177" t="s">
        <v>3082</v>
      </c>
      <c r="M823" s="99" t="s">
        <v>1432</v>
      </c>
      <c r="N823" s="99" t="s">
        <v>1432</v>
      </c>
      <c r="O823" s="114">
        <v>0</v>
      </c>
      <c r="P823" s="114">
        <v>2</v>
      </c>
      <c r="Q823" s="115">
        <v>2</v>
      </c>
      <c r="R823" s="114" t="s">
        <v>2479</v>
      </c>
      <c r="S823" s="114" t="s">
        <v>1438</v>
      </c>
      <c r="T823" s="99" t="s">
        <v>1764</v>
      </c>
      <c r="U823" s="116">
        <v>41808</v>
      </c>
      <c r="V823" s="114" t="s">
        <v>1439</v>
      </c>
      <c r="W823" s="99" t="s">
        <v>1432</v>
      </c>
      <c r="X823" s="114" t="s">
        <v>1442</v>
      </c>
      <c r="Y823" s="114" t="s">
        <v>1443</v>
      </c>
      <c r="Z823" s="114" t="s">
        <v>1444</v>
      </c>
      <c r="AA823" s="114" t="s">
        <v>2713</v>
      </c>
      <c r="AB823" s="387">
        <v>7.0000000000000001E-3</v>
      </c>
      <c r="AC823" s="111" t="s">
        <v>1432</v>
      </c>
      <c r="AD823" s="112" t="s">
        <v>1432</v>
      </c>
      <c r="AE823" s="157" t="s">
        <v>3063</v>
      </c>
      <c r="AF823" s="117" t="s">
        <v>1445</v>
      </c>
      <c r="AG823" s="117">
        <v>0</v>
      </c>
      <c r="AH823" s="117">
        <v>0</v>
      </c>
      <c r="AI823" s="117">
        <v>0</v>
      </c>
      <c r="AJ823" s="117">
        <v>0</v>
      </c>
      <c r="AK823" s="117">
        <v>0</v>
      </c>
      <c r="AL823" s="117">
        <v>2</v>
      </c>
      <c r="AM823" s="117">
        <v>0</v>
      </c>
      <c r="AN823" s="117">
        <v>0</v>
      </c>
      <c r="AO823" s="117">
        <v>0</v>
      </c>
      <c r="AP823" s="117">
        <v>0</v>
      </c>
      <c r="AQ823" s="117">
        <v>0</v>
      </c>
      <c r="AR823" s="117">
        <v>0</v>
      </c>
      <c r="AS823" s="117">
        <v>2</v>
      </c>
      <c r="AT823" s="117">
        <v>0</v>
      </c>
      <c r="AU823" s="117">
        <v>0</v>
      </c>
      <c r="AV823" s="117">
        <v>0</v>
      </c>
      <c r="AW823" s="117">
        <v>0</v>
      </c>
      <c r="AX823" s="117">
        <v>0</v>
      </c>
      <c r="AY823" s="117">
        <v>0</v>
      </c>
      <c r="AZ823" s="117">
        <v>0</v>
      </c>
      <c r="BA823" s="117">
        <v>0</v>
      </c>
      <c r="BB823" s="117">
        <v>0</v>
      </c>
      <c r="BC823" s="117">
        <v>0</v>
      </c>
      <c r="BD823" s="117">
        <v>0</v>
      </c>
      <c r="BE823" s="117">
        <v>0</v>
      </c>
      <c r="BF823" s="117">
        <v>0</v>
      </c>
      <c r="BG823" s="117">
        <v>0</v>
      </c>
      <c r="BH823" s="117">
        <v>0</v>
      </c>
      <c r="BI823" s="117">
        <v>0</v>
      </c>
      <c r="BJ823" s="117">
        <v>0</v>
      </c>
      <c r="BK823" s="117">
        <v>0</v>
      </c>
      <c r="BL823" s="120" t="s">
        <v>4490</v>
      </c>
      <c r="BM823" s="98">
        <v>0</v>
      </c>
      <c r="BN823" s="79">
        <v>0</v>
      </c>
      <c r="BO823" s="241">
        <v>0.4</v>
      </c>
      <c r="BP823" s="133">
        <v>0.4</v>
      </c>
      <c r="BQ823" s="133">
        <v>0.4</v>
      </c>
      <c r="BR823" s="133">
        <v>0.4</v>
      </c>
      <c r="BS823" s="243">
        <v>0.4</v>
      </c>
      <c r="BT823" s="79">
        <v>0</v>
      </c>
      <c r="BU823" s="79">
        <v>0</v>
      </c>
      <c r="BV823" s="79">
        <v>0</v>
      </c>
      <c r="BW823" s="79">
        <v>0</v>
      </c>
      <c r="BX823" s="79">
        <v>0</v>
      </c>
      <c r="BY823" s="79">
        <v>0</v>
      </c>
      <c r="BZ823" s="79">
        <v>0</v>
      </c>
      <c r="CA823" s="79">
        <v>0</v>
      </c>
      <c r="CB823" s="79">
        <v>0</v>
      </c>
      <c r="CC823" s="79">
        <v>0</v>
      </c>
      <c r="CD823" s="79">
        <v>0</v>
      </c>
      <c r="CE823" s="79">
        <v>0</v>
      </c>
      <c r="CF823" s="79">
        <v>0</v>
      </c>
      <c r="CG823" s="79">
        <v>0</v>
      </c>
      <c r="CH823" s="79">
        <v>0</v>
      </c>
      <c r="CI823" s="81">
        <f t="shared" si="70"/>
        <v>2</v>
      </c>
      <c r="CJ823" s="260">
        <f t="shared" si="69"/>
        <v>2</v>
      </c>
      <c r="CK823" s="260">
        <f t="shared" si="71"/>
        <v>2</v>
      </c>
      <c r="CL823" s="260">
        <f t="shared" si="72"/>
        <v>2</v>
      </c>
      <c r="CM823" s="83">
        <v>4</v>
      </c>
      <c r="CN823" s="254" t="s">
        <v>4965</v>
      </c>
      <c r="CO823" s="180" t="s">
        <v>1941</v>
      </c>
      <c r="CP823" s="258" t="s">
        <v>4965</v>
      </c>
      <c r="CQ823" s="86" t="s">
        <v>4965</v>
      </c>
      <c r="CR823" s="85" t="s">
        <v>4965</v>
      </c>
      <c r="CS823" s="85" t="s">
        <v>4965</v>
      </c>
      <c r="CT823" s="85" t="s">
        <v>4965</v>
      </c>
      <c r="CU823" s="86"/>
    </row>
    <row r="824" spans="1:99" s="363" customFormat="1" ht="12" customHeight="1" x14ac:dyDescent="0.2">
      <c r="A824" s="31" t="s">
        <v>1460</v>
      </c>
      <c r="B824" s="114" t="s">
        <v>2480</v>
      </c>
      <c r="C824" s="114" t="s">
        <v>1432</v>
      </c>
      <c r="D824" s="114" t="s">
        <v>1432</v>
      </c>
      <c r="E824" s="117" t="s">
        <v>1432</v>
      </c>
      <c r="F824" s="114" t="s">
        <v>1556</v>
      </c>
      <c r="G824" s="114" t="s">
        <v>1850</v>
      </c>
      <c r="H824" s="114" t="s">
        <v>2717</v>
      </c>
      <c r="I824" s="114" t="s">
        <v>1851</v>
      </c>
      <c r="J824" s="114">
        <v>527430</v>
      </c>
      <c r="K824" s="114">
        <v>174814</v>
      </c>
      <c r="L824" s="177" t="s">
        <v>3084</v>
      </c>
      <c r="M824" s="99" t="s">
        <v>1432</v>
      </c>
      <c r="N824" s="99" t="s">
        <v>1432</v>
      </c>
      <c r="O824" s="114">
        <v>2</v>
      </c>
      <c r="P824" s="114">
        <v>1</v>
      </c>
      <c r="Q824" s="115">
        <v>-1</v>
      </c>
      <c r="R824" s="114" t="s">
        <v>2481</v>
      </c>
      <c r="S824" s="114" t="s">
        <v>1438</v>
      </c>
      <c r="T824" s="99" t="s">
        <v>4795</v>
      </c>
      <c r="U824" s="116">
        <v>41774</v>
      </c>
      <c r="V824" s="114" t="s">
        <v>1439</v>
      </c>
      <c r="W824" s="99" t="s">
        <v>1432</v>
      </c>
      <c r="X824" s="114" t="s">
        <v>1442</v>
      </c>
      <c r="Y824" s="114" t="s">
        <v>1453</v>
      </c>
      <c r="Z824" s="114" t="s">
        <v>1444</v>
      </c>
      <c r="AA824" s="114" t="s">
        <v>4207</v>
      </c>
      <c r="AB824" s="387">
        <v>1.2999999999999999E-2</v>
      </c>
      <c r="AC824" s="111" t="s">
        <v>1432</v>
      </c>
      <c r="AD824" s="112" t="s">
        <v>1432</v>
      </c>
      <c r="AE824" s="157" t="s">
        <v>3063</v>
      </c>
      <c r="AF824" s="117" t="s">
        <v>1445</v>
      </c>
      <c r="AG824" s="117">
        <v>0</v>
      </c>
      <c r="AH824" s="117">
        <v>0</v>
      </c>
      <c r="AI824" s="117">
        <v>0</v>
      </c>
      <c r="AJ824" s="117">
        <v>0</v>
      </c>
      <c r="AK824" s="117">
        <v>-1</v>
      </c>
      <c r="AL824" s="117">
        <v>0</v>
      </c>
      <c r="AM824" s="117">
        <v>0</v>
      </c>
      <c r="AN824" s="117">
        <v>0</v>
      </c>
      <c r="AO824" s="117">
        <v>0</v>
      </c>
      <c r="AP824" s="117">
        <v>0</v>
      </c>
      <c r="AQ824" s="117">
        <v>0</v>
      </c>
      <c r="AR824" s="117">
        <v>-1</v>
      </c>
      <c r="AS824" s="117">
        <v>0</v>
      </c>
      <c r="AT824" s="117">
        <v>0</v>
      </c>
      <c r="AU824" s="117">
        <v>-1</v>
      </c>
      <c r="AV824" s="117">
        <v>0</v>
      </c>
      <c r="AW824" s="117">
        <v>0</v>
      </c>
      <c r="AX824" s="117">
        <v>0</v>
      </c>
      <c r="AY824" s="117">
        <v>0</v>
      </c>
      <c r="AZ824" s="117">
        <v>0</v>
      </c>
      <c r="BA824" s="117">
        <v>0</v>
      </c>
      <c r="BB824" s="117">
        <v>1</v>
      </c>
      <c r="BC824" s="117">
        <v>0</v>
      </c>
      <c r="BD824" s="117">
        <v>0</v>
      </c>
      <c r="BE824" s="117">
        <v>0</v>
      </c>
      <c r="BF824" s="117">
        <v>0</v>
      </c>
      <c r="BG824" s="117">
        <v>0</v>
      </c>
      <c r="BH824" s="117">
        <v>0</v>
      </c>
      <c r="BI824" s="117">
        <v>0</v>
      </c>
      <c r="BJ824" s="117">
        <v>0</v>
      </c>
      <c r="BK824" s="117">
        <v>0</v>
      </c>
      <c r="BL824" s="120" t="s">
        <v>4490</v>
      </c>
      <c r="BM824" s="98">
        <v>0</v>
      </c>
      <c r="BN824" s="79">
        <v>0</v>
      </c>
      <c r="BO824" s="241">
        <v>-0.25</v>
      </c>
      <c r="BP824" s="133">
        <v>-0.25</v>
      </c>
      <c r="BQ824" s="133">
        <v>-0.25</v>
      </c>
      <c r="BR824" s="133">
        <v>-0.25</v>
      </c>
      <c r="BS824" s="238">
        <v>0</v>
      </c>
      <c r="BT824" s="79">
        <v>0</v>
      </c>
      <c r="BU824" s="79">
        <v>0</v>
      </c>
      <c r="BV824" s="79">
        <v>0</v>
      </c>
      <c r="BW824" s="79">
        <v>0</v>
      </c>
      <c r="BX824" s="79">
        <v>0</v>
      </c>
      <c r="BY824" s="79">
        <v>0</v>
      </c>
      <c r="BZ824" s="79">
        <v>0</v>
      </c>
      <c r="CA824" s="79">
        <v>0</v>
      </c>
      <c r="CB824" s="79">
        <v>0</v>
      </c>
      <c r="CC824" s="79">
        <v>0</v>
      </c>
      <c r="CD824" s="79">
        <v>0</v>
      </c>
      <c r="CE824" s="79">
        <v>0</v>
      </c>
      <c r="CF824" s="79">
        <v>0</v>
      </c>
      <c r="CG824" s="79">
        <v>0</v>
      </c>
      <c r="CH824" s="79">
        <v>0</v>
      </c>
      <c r="CI824" s="81">
        <f t="shared" si="70"/>
        <v>-1</v>
      </c>
      <c r="CJ824" s="260">
        <f t="shared" si="69"/>
        <v>-1</v>
      </c>
      <c r="CK824" s="260">
        <f t="shared" si="71"/>
        <v>-1</v>
      </c>
      <c r="CL824" s="260">
        <f t="shared" si="72"/>
        <v>-1</v>
      </c>
      <c r="CM824" s="83">
        <v>9</v>
      </c>
      <c r="CN824" s="254" t="s">
        <v>4965</v>
      </c>
      <c r="CO824" s="140" t="s">
        <v>4965</v>
      </c>
      <c r="CP824" s="258" t="s">
        <v>4965</v>
      </c>
      <c r="CQ824" s="86" t="s">
        <v>4965</v>
      </c>
      <c r="CR824" s="85" t="s">
        <v>4965</v>
      </c>
      <c r="CS824" s="85" t="s">
        <v>4965</v>
      </c>
      <c r="CT824" s="85" t="s">
        <v>4965</v>
      </c>
      <c r="CU824" s="86"/>
    </row>
    <row r="825" spans="1:99" s="363" customFormat="1" ht="12" customHeight="1" x14ac:dyDescent="0.2">
      <c r="A825" s="31" t="s">
        <v>1460</v>
      </c>
      <c r="B825" s="114" t="s">
        <v>2482</v>
      </c>
      <c r="C825" s="114" t="s">
        <v>1432</v>
      </c>
      <c r="D825" s="114" t="s">
        <v>1432</v>
      </c>
      <c r="E825" s="117" t="s">
        <v>2483</v>
      </c>
      <c r="F825" s="114" t="s">
        <v>1432</v>
      </c>
      <c r="G825" s="114" t="s">
        <v>444</v>
      </c>
      <c r="H825" s="114" t="s">
        <v>2717</v>
      </c>
      <c r="I825" s="114" t="s">
        <v>1432</v>
      </c>
      <c r="J825" s="114">
        <v>527371</v>
      </c>
      <c r="K825" s="114">
        <v>176613</v>
      </c>
      <c r="L825" s="177" t="s">
        <v>4766</v>
      </c>
      <c r="M825" s="99" t="s">
        <v>1432</v>
      </c>
      <c r="N825" s="99" t="s">
        <v>1432</v>
      </c>
      <c r="O825" s="114">
        <v>1</v>
      </c>
      <c r="P825" s="114">
        <v>1</v>
      </c>
      <c r="Q825" s="115">
        <v>0</v>
      </c>
      <c r="R825" s="114" t="s">
        <v>4519</v>
      </c>
      <c r="S825" s="114" t="s">
        <v>1438</v>
      </c>
      <c r="T825" s="99" t="s">
        <v>355</v>
      </c>
      <c r="U825" s="116">
        <v>41848</v>
      </c>
      <c r="V825" s="114" t="s">
        <v>1439</v>
      </c>
      <c r="W825" s="99" t="s">
        <v>1432</v>
      </c>
      <c r="X825" s="114" t="s">
        <v>1442</v>
      </c>
      <c r="Y825" s="114" t="s">
        <v>4694</v>
      </c>
      <c r="Z825" s="114" t="s">
        <v>1444</v>
      </c>
      <c r="AA825" s="114" t="s">
        <v>4720</v>
      </c>
      <c r="AB825" s="387">
        <v>1.9E-2</v>
      </c>
      <c r="AC825" s="111" t="s">
        <v>1432</v>
      </c>
      <c r="AD825" s="112" t="s">
        <v>1432</v>
      </c>
      <c r="AE825" s="157" t="s">
        <v>3063</v>
      </c>
      <c r="AF825" s="117" t="s">
        <v>1445</v>
      </c>
      <c r="AG825" s="118"/>
      <c r="AH825" s="117">
        <v>0</v>
      </c>
      <c r="AI825" s="117">
        <v>0</v>
      </c>
      <c r="AJ825" s="117">
        <v>0</v>
      </c>
      <c r="AK825" s="117">
        <v>0</v>
      </c>
      <c r="AL825" s="117">
        <v>-1</v>
      </c>
      <c r="AM825" s="117">
        <v>0</v>
      </c>
      <c r="AN825" s="117">
        <v>0</v>
      </c>
      <c r="AO825" s="117">
        <v>1</v>
      </c>
      <c r="AP825" s="117">
        <v>0</v>
      </c>
      <c r="AQ825" s="117">
        <v>0</v>
      </c>
      <c r="AR825" s="117">
        <v>0</v>
      </c>
      <c r="AS825" s="117">
        <v>-1</v>
      </c>
      <c r="AT825" s="117">
        <v>0</v>
      </c>
      <c r="AU825" s="117">
        <v>0</v>
      </c>
      <c r="AV825" s="117">
        <v>1</v>
      </c>
      <c r="AW825" s="117">
        <v>0</v>
      </c>
      <c r="AX825" s="117">
        <v>0</v>
      </c>
      <c r="AY825" s="117">
        <v>0</v>
      </c>
      <c r="AZ825" s="117">
        <v>0</v>
      </c>
      <c r="BA825" s="117">
        <v>0</v>
      </c>
      <c r="BB825" s="117">
        <v>0</v>
      </c>
      <c r="BC825" s="117">
        <v>0</v>
      </c>
      <c r="BD825" s="117">
        <v>0</v>
      </c>
      <c r="BE825" s="117">
        <v>0</v>
      </c>
      <c r="BF825" s="117">
        <v>0</v>
      </c>
      <c r="BG825" s="117">
        <v>0</v>
      </c>
      <c r="BH825" s="117">
        <v>0</v>
      </c>
      <c r="BI825" s="117">
        <v>0</v>
      </c>
      <c r="BJ825" s="117">
        <v>0</v>
      </c>
      <c r="BK825" s="117">
        <v>0</v>
      </c>
      <c r="BL825" s="339"/>
      <c r="BM825" s="179">
        <f>Q825</f>
        <v>0</v>
      </c>
      <c r="BN825" s="79">
        <v>0</v>
      </c>
      <c r="BO825" s="237">
        <v>0</v>
      </c>
      <c r="BP825" s="79">
        <v>0</v>
      </c>
      <c r="BQ825" s="133">
        <v>0</v>
      </c>
      <c r="BR825" s="133">
        <v>0</v>
      </c>
      <c r="BS825" s="238">
        <v>0</v>
      </c>
      <c r="BT825" s="79">
        <v>0</v>
      </c>
      <c r="BU825" s="79">
        <v>0</v>
      </c>
      <c r="BV825" s="79">
        <v>0</v>
      </c>
      <c r="BW825" s="79">
        <v>0</v>
      </c>
      <c r="BX825" s="79">
        <v>0</v>
      </c>
      <c r="BY825" s="79">
        <v>0</v>
      </c>
      <c r="BZ825" s="79">
        <v>0</v>
      </c>
      <c r="CA825" s="79">
        <v>0</v>
      </c>
      <c r="CB825" s="79">
        <v>0</v>
      </c>
      <c r="CC825" s="79">
        <v>0</v>
      </c>
      <c r="CD825" s="79">
        <v>0</v>
      </c>
      <c r="CE825" s="79">
        <v>0</v>
      </c>
      <c r="CF825" s="79">
        <v>0</v>
      </c>
      <c r="CG825" s="79">
        <v>0</v>
      </c>
      <c r="CH825" s="79">
        <v>0</v>
      </c>
      <c r="CI825" s="81">
        <f t="shared" si="70"/>
        <v>0</v>
      </c>
      <c r="CJ825" s="131">
        <f t="shared" si="69"/>
        <v>0</v>
      </c>
      <c r="CK825" s="131">
        <f t="shared" si="71"/>
        <v>0</v>
      </c>
      <c r="CL825" s="131">
        <f t="shared" si="72"/>
        <v>0</v>
      </c>
      <c r="CM825" s="83">
        <v>4</v>
      </c>
      <c r="CN825" s="254" t="s">
        <v>4965</v>
      </c>
      <c r="CO825" s="140" t="s">
        <v>4965</v>
      </c>
      <c r="CP825" s="258" t="s">
        <v>4965</v>
      </c>
      <c r="CQ825" s="86" t="s">
        <v>4965</v>
      </c>
      <c r="CR825" s="85" t="s">
        <v>4965</v>
      </c>
      <c r="CS825" s="85" t="s">
        <v>4965</v>
      </c>
      <c r="CT825" s="85" t="s">
        <v>4965</v>
      </c>
      <c r="CU825" s="86"/>
    </row>
    <row r="826" spans="1:99" s="363" customFormat="1" ht="12" customHeight="1" x14ac:dyDescent="0.2">
      <c r="A826" s="31" t="s">
        <v>1460</v>
      </c>
      <c r="B826" s="114" t="s">
        <v>3231</v>
      </c>
      <c r="C826" s="114" t="s">
        <v>1432</v>
      </c>
      <c r="D826" s="114" t="s">
        <v>1432</v>
      </c>
      <c r="E826" s="117" t="s">
        <v>1432</v>
      </c>
      <c r="F826" s="114" t="s">
        <v>1032</v>
      </c>
      <c r="G826" s="114" t="s">
        <v>4802</v>
      </c>
      <c r="H826" s="114" t="s">
        <v>1885</v>
      </c>
      <c r="I826" s="114" t="s">
        <v>1033</v>
      </c>
      <c r="J826" s="114">
        <v>526022</v>
      </c>
      <c r="K826" s="114">
        <v>173060</v>
      </c>
      <c r="L826" s="177" t="s">
        <v>3078</v>
      </c>
      <c r="M826" s="99" t="s">
        <v>1432</v>
      </c>
      <c r="N826" s="99" t="s">
        <v>1432</v>
      </c>
      <c r="O826" s="114">
        <v>1</v>
      </c>
      <c r="P826" s="114">
        <v>2</v>
      </c>
      <c r="Q826" s="115">
        <v>1</v>
      </c>
      <c r="R826" s="114" t="s">
        <v>3232</v>
      </c>
      <c r="S826" s="114" t="s">
        <v>1438</v>
      </c>
      <c r="T826" s="99" t="s">
        <v>539</v>
      </c>
      <c r="U826" s="116">
        <v>41816</v>
      </c>
      <c r="V826" s="114" t="s">
        <v>1439</v>
      </c>
      <c r="W826" s="99" t="s">
        <v>1432</v>
      </c>
      <c r="X826" s="114" t="s">
        <v>1442</v>
      </c>
      <c r="Y826" s="114" t="s">
        <v>1443</v>
      </c>
      <c r="Z826" s="114" t="s">
        <v>1444</v>
      </c>
      <c r="AA826" s="114" t="s">
        <v>2713</v>
      </c>
      <c r="AB826" s="387">
        <v>1.2E-2</v>
      </c>
      <c r="AC826" s="111" t="s">
        <v>1432</v>
      </c>
      <c r="AD826" s="112" t="s">
        <v>1432</v>
      </c>
      <c r="AE826" s="157" t="s">
        <v>3063</v>
      </c>
      <c r="AF826" s="117" t="s">
        <v>1445</v>
      </c>
      <c r="AG826" s="117">
        <v>0</v>
      </c>
      <c r="AH826" s="117">
        <v>0</v>
      </c>
      <c r="AI826" s="117">
        <v>0</v>
      </c>
      <c r="AJ826" s="117">
        <v>0</v>
      </c>
      <c r="AK826" s="117">
        <v>0</v>
      </c>
      <c r="AL826" s="117">
        <v>2</v>
      </c>
      <c r="AM826" s="117">
        <v>0</v>
      </c>
      <c r="AN826" s="117">
        <v>0</v>
      </c>
      <c r="AO826" s="117">
        <v>-1</v>
      </c>
      <c r="AP826" s="117">
        <v>0</v>
      </c>
      <c r="AQ826" s="117">
        <v>0</v>
      </c>
      <c r="AR826" s="117">
        <v>0</v>
      </c>
      <c r="AS826" s="117">
        <v>2</v>
      </c>
      <c r="AT826" s="117">
        <v>0</v>
      </c>
      <c r="AU826" s="117">
        <v>0</v>
      </c>
      <c r="AV826" s="117">
        <v>0</v>
      </c>
      <c r="AW826" s="117">
        <v>0</v>
      </c>
      <c r="AX826" s="117">
        <v>0</v>
      </c>
      <c r="AY826" s="117">
        <v>0</v>
      </c>
      <c r="AZ826" s="117">
        <v>0</v>
      </c>
      <c r="BA826" s="117">
        <v>0</v>
      </c>
      <c r="BB826" s="117">
        <v>0</v>
      </c>
      <c r="BC826" s="117">
        <v>-1</v>
      </c>
      <c r="BD826" s="117">
        <v>0</v>
      </c>
      <c r="BE826" s="117">
        <v>0</v>
      </c>
      <c r="BF826" s="117">
        <v>0</v>
      </c>
      <c r="BG826" s="117">
        <v>0</v>
      </c>
      <c r="BH826" s="117">
        <v>0</v>
      </c>
      <c r="BI826" s="117">
        <v>0</v>
      </c>
      <c r="BJ826" s="117">
        <v>0</v>
      </c>
      <c r="BK826" s="117">
        <v>0</v>
      </c>
      <c r="BL826" s="120" t="s">
        <v>4490</v>
      </c>
      <c r="BM826" s="98">
        <v>0</v>
      </c>
      <c r="BN826" s="79">
        <v>0</v>
      </c>
      <c r="BO826" s="241">
        <v>0.2</v>
      </c>
      <c r="BP826" s="133">
        <v>0.2</v>
      </c>
      <c r="BQ826" s="133">
        <v>0.2</v>
      </c>
      <c r="BR826" s="133">
        <v>0.2</v>
      </c>
      <c r="BS826" s="243">
        <v>0.2</v>
      </c>
      <c r="BT826" s="79">
        <v>0</v>
      </c>
      <c r="BU826" s="79">
        <v>0</v>
      </c>
      <c r="BV826" s="79">
        <v>0</v>
      </c>
      <c r="BW826" s="79">
        <v>0</v>
      </c>
      <c r="BX826" s="79">
        <v>0</v>
      </c>
      <c r="BY826" s="79">
        <v>0</v>
      </c>
      <c r="BZ826" s="79">
        <v>0</v>
      </c>
      <c r="CA826" s="79">
        <v>0</v>
      </c>
      <c r="CB826" s="79">
        <v>0</v>
      </c>
      <c r="CC826" s="79">
        <v>0</v>
      </c>
      <c r="CD826" s="79">
        <v>0</v>
      </c>
      <c r="CE826" s="79">
        <v>0</v>
      </c>
      <c r="CF826" s="79">
        <v>0</v>
      </c>
      <c r="CG826" s="79">
        <v>0</v>
      </c>
      <c r="CH826" s="79">
        <v>0</v>
      </c>
      <c r="CI826" s="81">
        <f t="shared" si="70"/>
        <v>1</v>
      </c>
      <c r="CJ826" s="260">
        <f t="shared" si="69"/>
        <v>1</v>
      </c>
      <c r="CK826" s="260">
        <f t="shared" si="71"/>
        <v>1</v>
      </c>
      <c r="CL826" s="260">
        <f t="shared" si="72"/>
        <v>1</v>
      </c>
      <c r="CM826" s="83">
        <v>4</v>
      </c>
      <c r="CN826" s="254" t="s">
        <v>4965</v>
      </c>
      <c r="CO826" s="140" t="s">
        <v>4965</v>
      </c>
      <c r="CP826" s="258" t="s">
        <v>4965</v>
      </c>
      <c r="CQ826" s="86" t="s">
        <v>4965</v>
      </c>
      <c r="CR826" s="85" t="s">
        <v>4965</v>
      </c>
      <c r="CS826" s="85" t="s">
        <v>4965</v>
      </c>
      <c r="CT826" s="85" t="s">
        <v>4965</v>
      </c>
      <c r="CU826" s="86"/>
    </row>
    <row r="827" spans="1:99" ht="12" customHeight="1" x14ac:dyDescent="0.2">
      <c r="A827" s="31" t="s">
        <v>1460</v>
      </c>
      <c r="B827" s="397" t="s">
        <v>656</v>
      </c>
      <c r="C827" s="127" t="s">
        <v>1432</v>
      </c>
      <c r="D827" s="127" t="s">
        <v>1432</v>
      </c>
      <c r="E827" s="396" t="s">
        <v>657</v>
      </c>
      <c r="F827" s="397" t="s">
        <v>431</v>
      </c>
      <c r="G827" s="397" t="s">
        <v>1480</v>
      </c>
      <c r="H827" s="397" t="s">
        <v>3299</v>
      </c>
      <c r="I827" s="397" t="s">
        <v>2475</v>
      </c>
      <c r="J827" s="397">
        <v>528781</v>
      </c>
      <c r="K827" s="397">
        <v>177000</v>
      </c>
      <c r="L827" s="177" t="s">
        <v>3066</v>
      </c>
      <c r="M827" s="283"/>
      <c r="N827" s="283" t="s">
        <v>1432</v>
      </c>
      <c r="O827" s="397">
        <v>0</v>
      </c>
      <c r="P827" s="397">
        <v>20</v>
      </c>
      <c r="Q827" s="284">
        <v>20</v>
      </c>
      <c r="R827" s="397" t="s">
        <v>658</v>
      </c>
      <c r="S827" s="397" t="s">
        <v>1154</v>
      </c>
      <c r="T827" s="398" t="s">
        <v>3774</v>
      </c>
      <c r="U827" s="399">
        <v>41940</v>
      </c>
      <c r="V827" s="397" t="s">
        <v>1439</v>
      </c>
      <c r="W827" s="398" t="s">
        <v>1432</v>
      </c>
      <c r="X827" s="397" t="s">
        <v>1442</v>
      </c>
      <c r="Y827" s="397" t="s">
        <v>1443</v>
      </c>
      <c r="Z827" s="397" t="s">
        <v>1443</v>
      </c>
      <c r="AA827" s="397" t="s">
        <v>1444</v>
      </c>
      <c r="AB827" s="387"/>
      <c r="AC827" s="128"/>
      <c r="AD827" s="112"/>
      <c r="AE827" s="157" t="s">
        <v>3063</v>
      </c>
      <c r="AF827" s="396" t="s">
        <v>1445</v>
      </c>
      <c r="AG827" s="129"/>
      <c r="AH827" s="396">
        <v>2</v>
      </c>
      <c r="AI827" s="396">
        <v>20</v>
      </c>
      <c r="AJ827" s="396">
        <v>0</v>
      </c>
      <c r="AK827" s="396">
        <v>4</v>
      </c>
      <c r="AL827" s="396">
        <v>16</v>
      </c>
      <c r="AM827" s="396">
        <v>0</v>
      </c>
      <c r="AN827" s="396">
        <v>0</v>
      </c>
      <c r="AO827" s="396">
        <v>0</v>
      </c>
      <c r="AP827" s="396">
        <v>0</v>
      </c>
      <c r="AQ827" s="396">
        <v>0</v>
      </c>
      <c r="AR827" s="396">
        <v>4</v>
      </c>
      <c r="AS827" s="396">
        <v>16</v>
      </c>
      <c r="AT827" s="396">
        <v>0</v>
      </c>
      <c r="AU827" s="396">
        <v>0</v>
      </c>
      <c r="AV827" s="396">
        <v>0</v>
      </c>
      <c r="AW827" s="396">
        <v>0</v>
      </c>
      <c r="AX827" s="396">
        <v>0</v>
      </c>
      <c r="AY827" s="396">
        <v>0</v>
      </c>
      <c r="AZ827" s="396">
        <v>0</v>
      </c>
      <c r="BA827" s="396">
        <v>0</v>
      </c>
      <c r="BB827" s="396">
        <v>0</v>
      </c>
      <c r="BC827" s="396">
        <v>0</v>
      </c>
      <c r="BD827" s="396">
        <v>0</v>
      </c>
      <c r="BE827" s="396">
        <v>0</v>
      </c>
      <c r="BF827" s="396">
        <v>0</v>
      </c>
      <c r="BG827" s="396">
        <v>0</v>
      </c>
      <c r="BH827" s="396">
        <v>0</v>
      </c>
      <c r="BI827" s="396">
        <v>0</v>
      </c>
      <c r="BJ827" s="396">
        <v>0</v>
      </c>
      <c r="BK827" s="396">
        <v>0</v>
      </c>
      <c r="BL827" s="120" t="s">
        <v>4490</v>
      </c>
      <c r="BM827" s="98">
        <v>0</v>
      </c>
      <c r="BN827" s="79">
        <v>0</v>
      </c>
      <c r="BO827" s="237">
        <v>0</v>
      </c>
      <c r="BP827" s="79">
        <v>0</v>
      </c>
      <c r="BQ827" s="133">
        <v>6.666666666666667</v>
      </c>
      <c r="BR827" s="133">
        <v>6.666666666666667</v>
      </c>
      <c r="BS827" s="243">
        <v>6.666666666666667</v>
      </c>
      <c r="BT827" s="79">
        <v>0</v>
      </c>
      <c r="BU827" s="79">
        <v>0</v>
      </c>
      <c r="BV827" s="79">
        <v>0</v>
      </c>
      <c r="BW827" s="79">
        <v>0</v>
      </c>
      <c r="BX827" s="79">
        <v>0</v>
      </c>
      <c r="BY827" s="79">
        <v>0</v>
      </c>
      <c r="BZ827" s="79">
        <v>0</v>
      </c>
      <c r="CA827" s="79">
        <v>0</v>
      </c>
      <c r="CB827" s="79">
        <v>0</v>
      </c>
      <c r="CC827" s="79">
        <v>0</v>
      </c>
      <c r="CD827" s="79">
        <v>0</v>
      </c>
      <c r="CE827" s="79">
        <v>0</v>
      </c>
      <c r="CF827" s="79">
        <v>0</v>
      </c>
      <c r="CG827" s="79">
        <v>0</v>
      </c>
      <c r="CH827" s="79">
        <v>0</v>
      </c>
      <c r="CI827" s="81">
        <f t="shared" si="70"/>
        <v>20</v>
      </c>
      <c r="CJ827" s="260">
        <f t="shared" si="69"/>
        <v>20</v>
      </c>
      <c r="CK827" s="260">
        <f t="shared" si="71"/>
        <v>20</v>
      </c>
      <c r="CL827" s="260">
        <f t="shared" si="72"/>
        <v>20</v>
      </c>
      <c r="CM827" s="83">
        <v>5</v>
      </c>
      <c r="CN827" s="254" t="s">
        <v>4965</v>
      </c>
      <c r="CO827" s="140" t="s">
        <v>4965</v>
      </c>
      <c r="CP827" s="126" t="s">
        <v>1938</v>
      </c>
      <c r="CQ827" s="86" t="s">
        <v>4965</v>
      </c>
      <c r="CR827" s="85" t="s">
        <v>4965</v>
      </c>
      <c r="CS827" s="85" t="s">
        <v>4965</v>
      </c>
      <c r="CT827" s="85" t="s">
        <v>4965</v>
      </c>
      <c r="CU827" s="86"/>
    </row>
    <row r="828" spans="1:99" s="363" customFormat="1" ht="12" customHeight="1" x14ac:dyDescent="0.2">
      <c r="A828" s="31" t="s">
        <v>1460</v>
      </c>
      <c r="B828" s="114" t="s">
        <v>3233</v>
      </c>
      <c r="C828" s="114" t="s">
        <v>3234</v>
      </c>
      <c r="D828" s="114" t="s">
        <v>1432</v>
      </c>
      <c r="E828" s="117" t="s">
        <v>3235</v>
      </c>
      <c r="F828" s="114" t="s">
        <v>3236</v>
      </c>
      <c r="G828" s="114" t="s">
        <v>3237</v>
      </c>
      <c r="H828" s="114" t="s">
        <v>1435</v>
      </c>
      <c r="I828" s="114" t="s">
        <v>3238</v>
      </c>
      <c r="J828" s="114">
        <v>527691</v>
      </c>
      <c r="K828" s="114">
        <v>171695</v>
      </c>
      <c r="L828" s="177" t="s">
        <v>3069</v>
      </c>
      <c r="M828" s="99" t="s">
        <v>1432</v>
      </c>
      <c r="N828" s="99" t="s">
        <v>1432</v>
      </c>
      <c r="O828" s="114">
        <v>0</v>
      </c>
      <c r="P828" s="114">
        <v>4</v>
      </c>
      <c r="Q828" s="115">
        <v>4</v>
      </c>
      <c r="R828" s="114" t="s">
        <v>3239</v>
      </c>
      <c r="S828" s="114" t="s">
        <v>1438</v>
      </c>
      <c r="T828" s="99" t="s">
        <v>438</v>
      </c>
      <c r="U828" s="116">
        <v>41838</v>
      </c>
      <c r="V828" s="114" t="s">
        <v>1439</v>
      </c>
      <c r="W828" s="99" t="s">
        <v>1432</v>
      </c>
      <c r="X828" s="114" t="s">
        <v>1442</v>
      </c>
      <c r="Y828" s="114" t="s">
        <v>4694</v>
      </c>
      <c r="Z828" s="114" t="s">
        <v>1444</v>
      </c>
      <c r="AA828" s="114" t="s">
        <v>2713</v>
      </c>
      <c r="AB828" s="387">
        <v>1.9E-2</v>
      </c>
      <c r="AC828" s="111" t="s">
        <v>1432</v>
      </c>
      <c r="AD828" s="112" t="s">
        <v>1432</v>
      </c>
      <c r="AE828" s="157" t="s">
        <v>3063</v>
      </c>
      <c r="AF828" s="117" t="s">
        <v>1445</v>
      </c>
      <c r="AG828" s="118"/>
      <c r="AH828" s="117">
        <v>0</v>
      </c>
      <c r="AI828" s="117">
        <v>0</v>
      </c>
      <c r="AJ828" s="117">
        <v>0</v>
      </c>
      <c r="AK828" s="117">
        <v>0</v>
      </c>
      <c r="AL828" s="117">
        <v>2</v>
      </c>
      <c r="AM828" s="117">
        <v>2</v>
      </c>
      <c r="AN828" s="117">
        <v>0</v>
      </c>
      <c r="AO828" s="117">
        <v>0</v>
      </c>
      <c r="AP828" s="117">
        <v>0</v>
      </c>
      <c r="AQ828" s="117">
        <v>0</v>
      </c>
      <c r="AR828" s="117">
        <v>0</v>
      </c>
      <c r="AS828" s="117">
        <v>2</v>
      </c>
      <c r="AT828" s="117">
        <v>2</v>
      </c>
      <c r="AU828" s="117">
        <v>0</v>
      </c>
      <c r="AV828" s="117">
        <v>0</v>
      </c>
      <c r="AW828" s="117">
        <v>0</v>
      </c>
      <c r="AX828" s="117">
        <v>0</v>
      </c>
      <c r="AY828" s="117">
        <v>0</v>
      </c>
      <c r="AZ828" s="117">
        <v>0</v>
      </c>
      <c r="BA828" s="117">
        <v>0</v>
      </c>
      <c r="BB828" s="117">
        <v>0</v>
      </c>
      <c r="BC828" s="117">
        <v>0</v>
      </c>
      <c r="BD828" s="117">
        <v>0</v>
      </c>
      <c r="BE828" s="117">
        <v>0</v>
      </c>
      <c r="BF828" s="117">
        <v>0</v>
      </c>
      <c r="BG828" s="117">
        <v>0</v>
      </c>
      <c r="BH828" s="117">
        <v>0</v>
      </c>
      <c r="BI828" s="117">
        <v>0</v>
      </c>
      <c r="BJ828" s="117">
        <v>0</v>
      </c>
      <c r="BK828" s="117">
        <v>0</v>
      </c>
      <c r="BL828" s="120" t="s">
        <v>4490</v>
      </c>
      <c r="BM828" s="98">
        <v>0</v>
      </c>
      <c r="BN828" s="79">
        <v>0</v>
      </c>
      <c r="BO828" s="241">
        <v>0.8</v>
      </c>
      <c r="BP828" s="133">
        <v>0.8</v>
      </c>
      <c r="BQ828" s="133">
        <v>0.8</v>
      </c>
      <c r="BR828" s="133">
        <v>0.8</v>
      </c>
      <c r="BS828" s="243">
        <v>0.8</v>
      </c>
      <c r="BT828" s="79">
        <v>0</v>
      </c>
      <c r="BU828" s="79">
        <v>0</v>
      </c>
      <c r="BV828" s="79">
        <v>0</v>
      </c>
      <c r="BW828" s="79">
        <v>0</v>
      </c>
      <c r="BX828" s="79">
        <v>0</v>
      </c>
      <c r="BY828" s="79">
        <v>0</v>
      </c>
      <c r="BZ828" s="79">
        <v>0</v>
      </c>
      <c r="CA828" s="79">
        <v>0</v>
      </c>
      <c r="CB828" s="79">
        <v>0</v>
      </c>
      <c r="CC828" s="79">
        <v>0</v>
      </c>
      <c r="CD828" s="79">
        <v>0</v>
      </c>
      <c r="CE828" s="79">
        <v>0</v>
      </c>
      <c r="CF828" s="79">
        <v>0</v>
      </c>
      <c r="CG828" s="79">
        <v>0</v>
      </c>
      <c r="CH828" s="79">
        <v>0</v>
      </c>
      <c r="CI828" s="81">
        <f t="shared" si="70"/>
        <v>4</v>
      </c>
      <c r="CJ828" s="260">
        <f t="shared" ref="CJ828:CJ891" si="73">SUM(BN828:CB828)</f>
        <v>4</v>
      </c>
      <c r="CK828" s="260">
        <f t="shared" si="71"/>
        <v>4</v>
      </c>
      <c r="CL828" s="260">
        <f t="shared" si="72"/>
        <v>4</v>
      </c>
      <c r="CM828" s="83">
        <v>4</v>
      </c>
      <c r="CN828" s="254" t="s">
        <v>4965</v>
      </c>
      <c r="CO828" s="140" t="s">
        <v>4965</v>
      </c>
      <c r="CP828" s="258" t="s">
        <v>4965</v>
      </c>
      <c r="CQ828" s="86" t="s">
        <v>4965</v>
      </c>
      <c r="CR828" s="85" t="s">
        <v>4965</v>
      </c>
      <c r="CS828" s="85" t="s">
        <v>4965</v>
      </c>
      <c r="CT828" s="85" t="s">
        <v>4965</v>
      </c>
      <c r="CU828" s="86"/>
    </row>
    <row r="829" spans="1:99" ht="12" customHeight="1" x14ac:dyDescent="0.2">
      <c r="A829" s="31" t="s">
        <v>1460</v>
      </c>
      <c r="B829" s="114" t="s">
        <v>3240</v>
      </c>
      <c r="C829" s="114" t="s">
        <v>3241</v>
      </c>
      <c r="D829" s="114" t="s">
        <v>1432</v>
      </c>
      <c r="E829" s="117" t="s">
        <v>3242</v>
      </c>
      <c r="F829" s="114" t="s">
        <v>1432</v>
      </c>
      <c r="G829" s="114" t="s">
        <v>3243</v>
      </c>
      <c r="H829" s="114" t="s">
        <v>1458</v>
      </c>
      <c r="I829" s="114" t="s">
        <v>3244</v>
      </c>
      <c r="J829" s="114">
        <v>522265</v>
      </c>
      <c r="K829" s="114">
        <v>175247</v>
      </c>
      <c r="L829" s="177" t="s">
        <v>521</v>
      </c>
      <c r="M829" s="99" t="s">
        <v>1432</v>
      </c>
      <c r="N829" s="99" t="s">
        <v>1432</v>
      </c>
      <c r="O829" s="114">
        <v>0</v>
      </c>
      <c r="P829" s="114">
        <v>3</v>
      </c>
      <c r="Q829" s="115">
        <v>3</v>
      </c>
      <c r="R829" s="114" t="s">
        <v>3245</v>
      </c>
      <c r="S829" s="114" t="s">
        <v>1438</v>
      </c>
      <c r="T829" s="99" t="s">
        <v>4633</v>
      </c>
      <c r="U829" s="116">
        <v>41838</v>
      </c>
      <c r="V829" s="114" t="s">
        <v>1439</v>
      </c>
      <c r="W829" s="99" t="s">
        <v>1432</v>
      </c>
      <c r="X829" s="114" t="s">
        <v>1442</v>
      </c>
      <c r="Y829" s="114" t="s">
        <v>1443</v>
      </c>
      <c r="Z829" s="114" t="s">
        <v>1444</v>
      </c>
      <c r="AA829" s="114" t="s">
        <v>2713</v>
      </c>
      <c r="AB829" s="387">
        <v>0.23100000000000001</v>
      </c>
      <c r="AC829" s="111" t="s">
        <v>1432</v>
      </c>
      <c r="AD829" s="112" t="s">
        <v>1432</v>
      </c>
      <c r="AE829" s="157" t="s">
        <v>3063</v>
      </c>
      <c r="AF829" s="117" t="s">
        <v>1445</v>
      </c>
      <c r="AG829" s="118"/>
      <c r="AH829" s="117">
        <v>0</v>
      </c>
      <c r="AI829" s="117">
        <v>0</v>
      </c>
      <c r="AJ829" s="117">
        <v>0</v>
      </c>
      <c r="AK829" s="117">
        <v>0</v>
      </c>
      <c r="AL829" s="117">
        <v>0</v>
      </c>
      <c r="AM829" s="117">
        <v>0</v>
      </c>
      <c r="AN829" s="117">
        <v>3</v>
      </c>
      <c r="AO829" s="117">
        <v>0</v>
      </c>
      <c r="AP829" s="117">
        <v>0</v>
      </c>
      <c r="AQ829" s="117">
        <v>0</v>
      </c>
      <c r="AR829" s="117">
        <v>0</v>
      </c>
      <c r="AS829" s="117">
        <v>0</v>
      </c>
      <c r="AT829" s="117">
        <v>0</v>
      </c>
      <c r="AU829" s="117">
        <v>0</v>
      </c>
      <c r="AV829" s="117">
        <v>0</v>
      </c>
      <c r="AW829" s="117">
        <v>0</v>
      </c>
      <c r="AX829" s="117">
        <v>0</v>
      </c>
      <c r="AY829" s="117">
        <v>0</v>
      </c>
      <c r="AZ829" s="117">
        <v>0</v>
      </c>
      <c r="BA829" s="117">
        <v>0</v>
      </c>
      <c r="BB829" s="117">
        <v>3</v>
      </c>
      <c r="BC829" s="117">
        <v>0</v>
      </c>
      <c r="BD829" s="117">
        <v>0</v>
      </c>
      <c r="BE829" s="117">
        <v>0</v>
      </c>
      <c r="BF829" s="117">
        <v>0</v>
      </c>
      <c r="BG829" s="117">
        <v>0</v>
      </c>
      <c r="BH829" s="117">
        <v>0</v>
      </c>
      <c r="BI829" s="117">
        <v>0</v>
      </c>
      <c r="BJ829" s="117">
        <v>0</v>
      </c>
      <c r="BK829" s="117">
        <v>0</v>
      </c>
      <c r="BL829" s="120" t="s">
        <v>4490</v>
      </c>
      <c r="BM829" s="98">
        <v>0</v>
      </c>
      <c r="BN829" s="79">
        <v>0</v>
      </c>
      <c r="BO829" s="241">
        <v>0.6</v>
      </c>
      <c r="BP829" s="133">
        <v>0.6</v>
      </c>
      <c r="BQ829" s="133">
        <v>0.6</v>
      </c>
      <c r="BR829" s="133">
        <v>0.6</v>
      </c>
      <c r="BS829" s="243">
        <v>0.6</v>
      </c>
      <c r="BT829" s="79">
        <v>0</v>
      </c>
      <c r="BU829" s="79">
        <v>0</v>
      </c>
      <c r="BV829" s="79">
        <v>0</v>
      </c>
      <c r="BW829" s="79">
        <v>0</v>
      </c>
      <c r="BX829" s="79">
        <v>0</v>
      </c>
      <c r="BY829" s="79">
        <v>0</v>
      </c>
      <c r="BZ829" s="79">
        <v>0</v>
      </c>
      <c r="CA829" s="79">
        <v>0</v>
      </c>
      <c r="CB829" s="79">
        <v>0</v>
      </c>
      <c r="CC829" s="79">
        <v>0</v>
      </c>
      <c r="CD829" s="79">
        <v>0</v>
      </c>
      <c r="CE829" s="79">
        <v>0</v>
      </c>
      <c r="CF829" s="79">
        <v>0</v>
      </c>
      <c r="CG829" s="79">
        <v>0</v>
      </c>
      <c r="CH829" s="79">
        <v>0</v>
      </c>
      <c r="CI829" s="81">
        <f t="shared" si="70"/>
        <v>3</v>
      </c>
      <c r="CJ829" s="260">
        <f t="shared" si="73"/>
        <v>3</v>
      </c>
      <c r="CK829" s="260">
        <f t="shared" si="71"/>
        <v>3</v>
      </c>
      <c r="CL829" s="260">
        <f t="shared" si="72"/>
        <v>3</v>
      </c>
      <c r="CM829" s="83">
        <v>4</v>
      </c>
      <c r="CN829" s="254" t="s">
        <v>4965</v>
      </c>
      <c r="CO829" s="140" t="s">
        <v>4965</v>
      </c>
      <c r="CP829" s="258" t="s">
        <v>4965</v>
      </c>
      <c r="CQ829" s="86" t="s">
        <v>4965</v>
      </c>
      <c r="CR829" s="85" t="s">
        <v>4965</v>
      </c>
      <c r="CS829" s="85" t="s">
        <v>4965</v>
      </c>
      <c r="CT829" s="85" t="s">
        <v>4965</v>
      </c>
      <c r="CU829" s="86"/>
    </row>
    <row r="830" spans="1:99" ht="12" customHeight="1" x14ac:dyDescent="0.2">
      <c r="A830" s="31" t="s">
        <v>1460</v>
      </c>
      <c r="B830" s="114" t="s">
        <v>3246</v>
      </c>
      <c r="C830" s="114" t="s">
        <v>1432</v>
      </c>
      <c r="D830" s="114" t="s">
        <v>1432</v>
      </c>
      <c r="E830" s="117" t="s">
        <v>1432</v>
      </c>
      <c r="F830" s="114" t="s">
        <v>4054</v>
      </c>
      <c r="G830" s="114" t="s">
        <v>5046</v>
      </c>
      <c r="H830" s="114" t="s">
        <v>3875</v>
      </c>
      <c r="I830" s="114" t="s">
        <v>2582</v>
      </c>
      <c r="J830" s="114">
        <v>528670</v>
      </c>
      <c r="K830" s="114">
        <v>173572</v>
      </c>
      <c r="L830" s="177" t="s">
        <v>3076</v>
      </c>
      <c r="M830" s="99" t="s">
        <v>1432</v>
      </c>
      <c r="N830" s="99" t="s">
        <v>1432</v>
      </c>
      <c r="O830" s="114">
        <v>0</v>
      </c>
      <c r="P830" s="114">
        <v>1</v>
      </c>
      <c r="Q830" s="115">
        <v>1</v>
      </c>
      <c r="R830" s="114" t="s">
        <v>3247</v>
      </c>
      <c r="S830" s="114" t="s">
        <v>1438</v>
      </c>
      <c r="T830" s="99" t="s">
        <v>3248</v>
      </c>
      <c r="U830" s="116">
        <v>41894</v>
      </c>
      <c r="V830" s="114" t="s">
        <v>1439</v>
      </c>
      <c r="W830" s="99" t="s">
        <v>1432</v>
      </c>
      <c r="X830" s="114" t="s">
        <v>1442</v>
      </c>
      <c r="Y830" s="114" t="s">
        <v>1443</v>
      </c>
      <c r="Z830" s="114" t="s">
        <v>1444</v>
      </c>
      <c r="AA830" s="114" t="s">
        <v>2713</v>
      </c>
      <c r="AB830" s="387">
        <v>5.0000000000000001E-3</v>
      </c>
      <c r="AC830" s="111" t="s">
        <v>1432</v>
      </c>
      <c r="AD830" s="112" t="s">
        <v>1432</v>
      </c>
      <c r="AE830" s="157" t="s">
        <v>3063</v>
      </c>
      <c r="AF830" s="117" t="s">
        <v>1445</v>
      </c>
      <c r="AG830" s="118"/>
      <c r="AH830" s="117">
        <v>0</v>
      </c>
      <c r="AI830" s="117">
        <v>0</v>
      </c>
      <c r="AJ830" s="117">
        <v>0</v>
      </c>
      <c r="AK830" s="117">
        <v>1</v>
      </c>
      <c r="AL830" s="117">
        <v>0</v>
      </c>
      <c r="AM830" s="117">
        <v>0</v>
      </c>
      <c r="AN830" s="117">
        <v>0</v>
      </c>
      <c r="AO830" s="117">
        <v>0</v>
      </c>
      <c r="AP830" s="117">
        <v>0</v>
      </c>
      <c r="AQ830" s="117">
        <v>0</v>
      </c>
      <c r="AR830" s="117">
        <v>1</v>
      </c>
      <c r="AS830" s="117">
        <v>0</v>
      </c>
      <c r="AT830" s="117">
        <v>0</v>
      </c>
      <c r="AU830" s="117">
        <v>0</v>
      </c>
      <c r="AV830" s="117">
        <v>0</v>
      </c>
      <c r="AW830" s="117">
        <v>0</v>
      </c>
      <c r="AX830" s="117">
        <v>0</v>
      </c>
      <c r="AY830" s="117">
        <v>0</v>
      </c>
      <c r="AZ830" s="117">
        <v>0</v>
      </c>
      <c r="BA830" s="117">
        <v>0</v>
      </c>
      <c r="BB830" s="117">
        <v>0</v>
      </c>
      <c r="BC830" s="117">
        <v>0</v>
      </c>
      <c r="BD830" s="117">
        <v>0</v>
      </c>
      <c r="BE830" s="117">
        <v>0</v>
      </c>
      <c r="BF830" s="117">
        <v>0</v>
      </c>
      <c r="BG830" s="117">
        <v>0</v>
      </c>
      <c r="BH830" s="117">
        <v>0</v>
      </c>
      <c r="BI830" s="117">
        <v>0</v>
      </c>
      <c r="BJ830" s="117">
        <v>0</v>
      </c>
      <c r="BK830" s="117">
        <v>0</v>
      </c>
      <c r="BL830" s="120" t="s">
        <v>4490</v>
      </c>
      <c r="BM830" s="98">
        <v>0</v>
      </c>
      <c r="BN830" s="79">
        <v>0</v>
      </c>
      <c r="BO830" s="241">
        <v>0.2</v>
      </c>
      <c r="BP830" s="133">
        <v>0.2</v>
      </c>
      <c r="BQ830" s="133">
        <v>0.2</v>
      </c>
      <c r="BR830" s="133">
        <v>0.2</v>
      </c>
      <c r="BS830" s="243">
        <v>0.2</v>
      </c>
      <c r="BT830" s="79">
        <v>0</v>
      </c>
      <c r="BU830" s="79">
        <v>0</v>
      </c>
      <c r="BV830" s="79">
        <v>0</v>
      </c>
      <c r="BW830" s="79">
        <v>0</v>
      </c>
      <c r="BX830" s="79">
        <v>0</v>
      </c>
      <c r="BY830" s="79">
        <v>0</v>
      </c>
      <c r="BZ830" s="79">
        <v>0</v>
      </c>
      <c r="CA830" s="79">
        <v>0</v>
      </c>
      <c r="CB830" s="79">
        <v>0</v>
      </c>
      <c r="CC830" s="79">
        <v>0</v>
      </c>
      <c r="CD830" s="79">
        <v>0</v>
      </c>
      <c r="CE830" s="79">
        <v>0</v>
      </c>
      <c r="CF830" s="79">
        <v>0</v>
      </c>
      <c r="CG830" s="79">
        <v>0</v>
      </c>
      <c r="CH830" s="79">
        <v>0</v>
      </c>
      <c r="CI830" s="81">
        <f t="shared" si="70"/>
        <v>1</v>
      </c>
      <c r="CJ830" s="260">
        <f t="shared" si="73"/>
        <v>1</v>
      </c>
      <c r="CK830" s="260">
        <f t="shared" si="71"/>
        <v>1</v>
      </c>
      <c r="CL830" s="260">
        <f t="shared" si="72"/>
        <v>1</v>
      </c>
      <c r="CM830" s="83">
        <v>4</v>
      </c>
      <c r="CN830" s="254" t="s">
        <v>4965</v>
      </c>
      <c r="CO830" s="180" t="s">
        <v>4767</v>
      </c>
      <c r="CP830" s="258" t="s">
        <v>4965</v>
      </c>
      <c r="CQ830" s="86" t="s">
        <v>4965</v>
      </c>
      <c r="CR830" s="85" t="s">
        <v>4965</v>
      </c>
      <c r="CS830" s="85" t="s">
        <v>4965</v>
      </c>
      <c r="CT830" s="85" t="s">
        <v>4965</v>
      </c>
      <c r="CU830" s="86"/>
    </row>
    <row r="831" spans="1:99" s="363" customFormat="1" ht="12" customHeight="1" x14ac:dyDescent="0.2">
      <c r="A831" s="31" t="s">
        <v>1460</v>
      </c>
      <c r="B831" s="114" t="s">
        <v>3249</v>
      </c>
      <c r="C831" s="114" t="s">
        <v>1432</v>
      </c>
      <c r="D831" s="114" t="s">
        <v>1432</v>
      </c>
      <c r="E831" s="117" t="s">
        <v>3593</v>
      </c>
      <c r="F831" s="114" t="s">
        <v>1432</v>
      </c>
      <c r="G831" s="114" t="s">
        <v>3594</v>
      </c>
      <c r="H831" s="114" t="s">
        <v>2717</v>
      </c>
      <c r="I831" s="114" t="s">
        <v>3595</v>
      </c>
      <c r="J831" s="114">
        <v>527394</v>
      </c>
      <c r="K831" s="114">
        <v>176307</v>
      </c>
      <c r="L831" s="177" t="s">
        <v>3067</v>
      </c>
      <c r="M831" s="99" t="s">
        <v>1432</v>
      </c>
      <c r="N831" s="99" t="s">
        <v>1432</v>
      </c>
      <c r="O831" s="114">
        <v>0</v>
      </c>
      <c r="P831" s="114">
        <v>4</v>
      </c>
      <c r="Q831" s="115">
        <v>4</v>
      </c>
      <c r="R831" s="114" t="s">
        <v>593</v>
      </c>
      <c r="S831" s="114" t="s">
        <v>1438</v>
      </c>
      <c r="T831" s="99" t="s">
        <v>594</v>
      </c>
      <c r="U831" s="116">
        <v>41838</v>
      </c>
      <c r="V831" s="114" t="s">
        <v>1439</v>
      </c>
      <c r="W831" s="99" t="s">
        <v>1432</v>
      </c>
      <c r="X831" s="114" t="s">
        <v>1442</v>
      </c>
      <c r="Y831" s="114" t="s">
        <v>4694</v>
      </c>
      <c r="Z831" s="114" t="s">
        <v>1444</v>
      </c>
      <c r="AA831" s="114" t="s">
        <v>2713</v>
      </c>
      <c r="AB831" s="387">
        <v>4.9000000000000002E-2</v>
      </c>
      <c r="AC831" s="111" t="s">
        <v>1432</v>
      </c>
      <c r="AD831" s="112" t="s">
        <v>1432</v>
      </c>
      <c r="AE831" s="157" t="s">
        <v>3063</v>
      </c>
      <c r="AF831" s="117" t="s">
        <v>1445</v>
      </c>
      <c r="AG831" s="117">
        <v>0</v>
      </c>
      <c r="AH831" s="117">
        <v>0</v>
      </c>
      <c r="AI831" s="117">
        <v>0</v>
      </c>
      <c r="AJ831" s="117">
        <v>0</v>
      </c>
      <c r="AK831" s="117">
        <v>0</v>
      </c>
      <c r="AL831" s="117">
        <v>3</v>
      </c>
      <c r="AM831" s="117">
        <v>1</v>
      </c>
      <c r="AN831" s="117">
        <v>0</v>
      </c>
      <c r="AO831" s="117">
        <v>0</v>
      </c>
      <c r="AP831" s="117">
        <v>0</v>
      </c>
      <c r="AQ831" s="117">
        <v>0</v>
      </c>
      <c r="AR831" s="117">
        <v>0</v>
      </c>
      <c r="AS831" s="117">
        <v>0</v>
      </c>
      <c r="AT831" s="117">
        <v>0</v>
      </c>
      <c r="AU831" s="117">
        <v>0</v>
      </c>
      <c r="AV831" s="117">
        <v>0</v>
      </c>
      <c r="AW831" s="117">
        <v>0</v>
      </c>
      <c r="AX831" s="117">
        <v>0</v>
      </c>
      <c r="AY831" s="117">
        <v>0</v>
      </c>
      <c r="AZ831" s="117">
        <v>3</v>
      </c>
      <c r="BA831" s="117">
        <v>1</v>
      </c>
      <c r="BB831" s="117">
        <v>0</v>
      </c>
      <c r="BC831" s="117">
        <v>0</v>
      </c>
      <c r="BD831" s="117">
        <v>0</v>
      </c>
      <c r="BE831" s="117">
        <v>0</v>
      </c>
      <c r="BF831" s="117">
        <v>0</v>
      </c>
      <c r="BG831" s="117">
        <v>0</v>
      </c>
      <c r="BH831" s="117">
        <v>0</v>
      </c>
      <c r="BI831" s="117">
        <v>0</v>
      </c>
      <c r="BJ831" s="117">
        <v>0</v>
      </c>
      <c r="BK831" s="117">
        <v>0</v>
      </c>
      <c r="BL831" s="120" t="s">
        <v>4490</v>
      </c>
      <c r="BM831" s="98">
        <v>0</v>
      </c>
      <c r="BN831" s="79">
        <v>0</v>
      </c>
      <c r="BO831" s="241">
        <v>0.8</v>
      </c>
      <c r="BP831" s="133">
        <v>0.8</v>
      </c>
      <c r="BQ831" s="133">
        <v>0.8</v>
      </c>
      <c r="BR831" s="133">
        <v>0.8</v>
      </c>
      <c r="BS831" s="243">
        <v>0.8</v>
      </c>
      <c r="BT831" s="79">
        <v>0</v>
      </c>
      <c r="BU831" s="79">
        <v>0</v>
      </c>
      <c r="BV831" s="79">
        <v>0</v>
      </c>
      <c r="BW831" s="79">
        <v>0</v>
      </c>
      <c r="BX831" s="79">
        <v>0</v>
      </c>
      <c r="BY831" s="79">
        <v>0</v>
      </c>
      <c r="BZ831" s="79">
        <v>0</v>
      </c>
      <c r="CA831" s="79">
        <v>0</v>
      </c>
      <c r="CB831" s="79">
        <v>0</v>
      </c>
      <c r="CC831" s="79">
        <v>0</v>
      </c>
      <c r="CD831" s="79">
        <v>0</v>
      </c>
      <c r="CE831" s="79">
        <v>0</v>
      </c>
      <c r="CF831" s="79">
        <v>0</v>
      </c>
      <c r="CG831" s="79">
        <v>0</v>
      </c>
      <c r="CH831" s="79">
        <v>0</v>
      </c>
      <c r="CI831" s="81">
        <f t="shared" si="70"/>
        <v>4</v>
      </c>
      <c r="CJ831" s="260">
        <f t="shared" si="73"/>
        <v>4</v>
      </c>
      <c r="CK831" s="260">
        <f t="shared" si="71"/>
        <v>4</v>
      </c>
      <c r="CL831" s="260">
        <f t="shared" si="72"/>
        <v>4</v>
      </c>
      <c r="CM831" s="83">
        <v>4</v>
      </c>
      <c r="CN831" s="254" t="s">
        <v>4965</v>
      </c>
      <c r="CO831" s="140" t="s">
        <v>4965</v>
      </c>
      <c r="CP831" s="258" t="s">
        <v>4965</v>
      </c>
      <c r="CQ831" s="86" t="s">
        <v>4965</v>
      </c>
      <c r="CR831" s="85" t="s">
        <v>4965</v>
      </c>
      <c r="CS831" s="85" t="s">
        <v>4965</v>
      </c>
      <c r="CT831" s="85" t="s">
        <v>4965</v>
      </c>
      <c r="CU831" s="86"/>
    </row>
    <row r="832" spans="1:99" s="363" customFormat="1" ht="12" customHeight="1" x14ac:dyDescent="0.2">
      <c r="A832" s="31" t="s">
        <v>1460</v>
      </c>
      <c r="B832" s="114" t="s">
        <v>595</v>
      </c>
      <c r="C832" s="114" t="s">
        <v>1432</v>
      </c>
      <c r="D832" s="114" t="s">
        <v>1432</v>
      </c>
      <c r="E832" s="117" t="s">
        <v>1432</v>
      </c>
      <c r="F832" s="114" t="s">
        <v>596</v>
      </c>
      <c r="G832" s="114" t="s">
        <v>2888</v>
      </c>
      <c r="H832" s="114" t="s">
        <v>1435</v>
      </c>
      <c r="I832" s="114" t="s">
        <v>597</v>
      </c>
      <c r="J832" s="114">
        <v>527515</v>
      </c>
      <c r="K832" s="114">
        <v>173123</v>
      </c>
      <c r="L832" s="177" t="s">
        <v>3083</v>
      </c>
      <c r="M832" s="99" t="s">
        <v>1432</v>
      </c>
      <c r="N832" s="99" t="s">
        <v>1432</v>
      </c>
      <c r="O832" s="114">
        <v>1</v>
      </c>
      <c r="P832" s="114">
        <v>3</v>
      </c>
      <c r="Q832" s="115">
        <v>2</v>
      </c>
      <c r="R832" s="114" t="s">
        <v>598</v>
      </c>
      <c r="S832" s="114" t="s">
        <v>3676</v>
      </c>
      <c r="T832" s="99" t="s">
        <v>2500</v>
      </c>
      <c r="U832" s="116">
        <v>41789</v>
      </c>
      <c r="V832" s="114" t="s">
        <v>3677</v>
      </c>
      <c r="W832" s="99" t="s">
        <v>599</v>
      </c>
      <c r="X832" s="114" t="s">
        <v>1442</v>
      </c>
      <c r="Y832" s="114" t="s">
        <v>1453</v>
      </c>
      <c r="Z832" s="114" t="s">
        <v>1444</v>
      </c>
      <c r="AA832" s="114" t="s">
        <v>2723</v>
      </c>
      <c r="AB832" s="387">
        <v>1.6E-2</v>
      </c>
      <c r="AC832" s="111" t="s">
        <v>1432</v>
      </c>
      <c r="AD832" s="112" t="s">
        <v>1432</v>
      </c>
      <c r="AE832" s="157" t="s">
        <v>3063</v>
      </c>
      <c r="AF832" s="117" t="s">
        <v>1445</v>
      </c>
      <c r="AG832" s="117">
        <v>0</v>
      </c>
      <c r="AH832" s="117">
        <v>0</v>
      </c>
      <c r="AI832" s="117">
        <v>0</v>
      </c>
      <c r="AJ832" s="117">
        <v>1</v>
      </c>
      <c r="AK832" s="117">
        <v>0</v>
      </c>
      <c r="AL832" s="117">
        <v>2</v>
      </c>
      <c r="AM832" s="117">
        <v>0</v>
      </c>
      <c r="AN832" s="117">
        <v>-1</v>
      </c>
      <c r="AO832" s="117">
        <v>0</v>
      </c>
      <c r="AP832" s="117">
        <v>0</v>
      </c>
      <c r="AQ832" s="117">
        <v>1</v>
      </c>
      <c r="AR832" s="117">
        <v>0</v>
      </c>
      <c r="AS832" s="117">
        <v>2</v>
      </c>
      <c r="AT832" s="117">
        <v>0</v>
      </c>
      <c r="AU832" s="117">
        <v>-1</v>
      </c>
      <c r="AV832" s="117">
        <v>0</v>
      </c>
      <c r="AW832" s="117">
        <v>0</v>
      </c>
      <c r="AX832" s="117">
        <v>0</v>
      </c>
      <c r="AY832" s="117">
        <v>0</v>
      </c>
      <c r="AZ832" s="117">
        <v>0</v>
      </c>
      <c r="BA832" s="117">
        <v>0</v>
      </c>
      <c r="BB832" s="117">
        <v>0</v>
      </c>
      <c r="BC832" s="117">
        <v>0</v>
      </c>
      <c r="BD832" s="117">
        <v>0</v>
      </c>
      <c r="BE832" s="117">
        <v>0</v>
      </c>
      <c r="BF832" s="117">
        <v>0</v>
      </c>
      <c r="BG832" s="117">
        <v>0</v>
      </c>
      <c r="BH832" s="117">
        <v>0</v>
      </c>
      <c r="BI832" s="117">
        <v>0</v>
      </c>
      <c r="BJ832" s="117">
        <v>0</v>
      </c>
      <c r="BK832" s="117">
        <v>0</v>
      </c>
      <c r="BL832" s="120" t="s">
        <v>4490</v>
      </c>
      <c r="BM832" s="98">
        <v>0</v>
      </c>
      <c r="BN832" s="79">
        <v>0</v>
      </c>
      <c r="BO832" s="241">
        <v>0.5</v>
      </c>
      <c r="BP832" s="133">
        <v>0.5</v>
      </c>
      <c r="BQ832" s="133">
        <v>0.5</v>
      </c>
      <c r="BR832" s="133">
        <v>0.5</v>
      </c>
      <c r="BS832" s="238">
        <v>0</v>
      </c>
      <c r="BT832" s="79">
        <v>0</v>
      </c>
      <c r="BU832" s="79">
        <v>0</v>
      </c>
      <c r="BV832" s="79">
        <v>0</v>
      </c>
      <c r="BW832" s="79">
        <v>0</v>
      </c>
      <c r="BX832" s="79">
        <v>0</v>
      </c>
      <c r="BY832" s="79">
        <v>0</v>
      </c>
      <c r="BZ832" s="79">
        <v>0</v>
      </c>
      <c r="CA832" s="79">
        <v>0</v>
      </c>
      <c r="CB832" s="79">
        <v>0</v>
      </c>
      <c r="CC832" s="79">
        <v>0</v>
      </c>
      <c r="CD832" s="79">
        <v>0</v>
      </c>
      <c r="CE832" s="79">
        <v>0</v>
      </c>
      <c r="CF832" s="79">
        <v>0</v>
      </c>
      <c r="CG832" s="79">
        <v>0</v>
      </c>
      <c r="CH832" s="79">
        <v>0</v>
      </c>
      <c r="CI832" s="81">
        <f t="shared" si="70"/>
        <v>2</v>
      </c>
      <c r="CJ832" s="260">
        <f t="shared" si="73"/>
        <v>2</v>
      </c>
      <c r="CK832" s="260">
        <f t="shared" si="71"/>
        <v>2</v>
      </c>
      <c r="CL832" s="260">
        <f t="shared" si="72"/>
        <v>2</v>
      </c>
      <c r="CM832" s="83">
        <v>9</v>
      </c>
      <c r="CN832" s="254" t="s">
        <v>4965</v>
      </c>
      <c r="CO832" s="140" t="s">
        <v>4965</v>
      </c>
      <c r="CP832" s="258" t="s">
        <v>4965</v>
      </c>
      <c r="CQ832" s="86" t="s">
        <v>4965</v>
      </c>
      <c r="CR832" s="85" t="s">
        <v>4965</v>
      </c>
      <c r="CS832" s="85" t="s">
        <v>4965</v>
      </c>
      <c r="CT832" s="85" t="s">
        <v>4965</v>
      </c>
      <c r="CU832" s="86"/>
    </row>
    <row r="833" spans="1:99" s="363" customFormat="1" ht="12" customHeight="1" x14ac:dyDescent="0.2">
      <c r="A833" s="31" t="s">
        <v>1460</v>
      </c>
      <c r="B833" s="114" t="s">
        <v>600</v>
      </c>
      <c r="C833" s="114" t="s">
        <v>1432</v>
      </c>
      <c r="D833" s="114" t="s">
        <v>1432</v>
      </c>
      <c r="E833" s="117" t="s">
        <v>1432</v>
      </c>
      <c r="F833" s="114" t="s">
        <v>601</v>
      </c>
      <c r="G833" s="114" t="s">
        <v>3535</v>
      </c>
      <c r="H833" s="114" t="s">
        <v>3875</v>
      </c>
      <c r="I833" s="114" t="s">
        <v>1861</v>
      </c>
      <c r="J833" s="114">
        <v>529038</v>
      </c>
      <c r="K833" s="114">
        <v>172414</v>
      </c>
      <c r="L833" s="177" t="s">
        <v>3077</v>
      </c>
      <c r="M833" s="99" t="s">
        <v>1432</v>
      </c>
      <c r="N833" s="99" t="s">
        <v>1432</v>
      </c>
      <c r="O833" s="114">
        <v>1</v>
      </c>
      <c r="P833" s="114">
        <v>6</v>
      </c>
      <c r="Q833" s="115">
        <v>5</v>
      </c>
      <c r="R833" s="114" t="s">
        <v>1862</v>
      </c>
      <c r="S833" s="114" t="s">
        <v>1438</v>
      </c>
      <c r="T833" s="99" t="s">
        <v>2988</v>
      </c>
      <c r="U833" s="116">
        <v>41920</v>
      </c>
      <c r="V833" s="114" t="s">
        <v>1439</v>
      </c>
      <c r="W833" s="99" t="s">
        <v>1432</v>
      </c>
      <c r="X833" s="114" t="s">
        <v>1442</v>
      </c>
      <c r="Y833" s="114" t="s">
        <v>4694</v>
      </c>
      <c r="Z833" s="114" t="s">
        <v>1444</v>
      </c>
      <c r="AA833" s="114" t="s">
        <v>1454</v>
      </c>
      <c r="AB833" s="387">
        <v>5.2999999999999999E-2</v>
      </c>
      <c r="AC833" s="111" t="s">
        <v>1432</v>
      </c>
      <c r="AD833" s="112" t="s">
        <v>1432</v>
      </c>
      <c r="AE833" s="157" t="s">
        <v>3063</v>
      </c>
      <c r="AF833" s="117" t="s">
        <v>1445</v>
      </c>
      <c r="AG833" s="117">
        <v>0</v>
      </c>
      <c r="AH833" s="117">
        <v>0</v>
      </c>
      <c r="AI833" s="117">
        <v>0</v>
      </c>
      <c r="AJ833" s="117">
        <v>0</v>
      </c>
      <c r="AK833" s="117">
        <v>2</v>
      </c>
      <c r="AL833" s="117">
        <v>2</v>
      </c>
      <c r="AM833" s="117">
        <v>2</v>
      </c>
      <c r="AN833" s="117">
        <v>0</v>
      </c>
      <c r="AO833" s="117">
        <v>-1</v>
      </c>
      <c r="AP833" s="117">
        <v>0</v>
      </c>
      <c r="AQ833" s="117">
        <v>0</v>
      </c>
      <c r="AR833" s="117">
        <v>2</v>
      </c>
      <c r="AS833" s="117">
        <v>2</v>
      </c>
      <c r="AT833" s="117">
        <v>2</v>
      </c>
      <c r="AU833" s="117">
        <v>0</v>
      </c>
      <c r="AV833" s="117">
        <v>0</v>
      </c>
      <c r="AW833" s="117">
        <v>0</v>
      </c>
      <c r="AX833" s="117">
        <v>0</v>
      </c>
      <c r="AY833" s="117">
        <v>0</v>
      </c>
      <c r="AZ833" s="117">
        <v>0</v>
      </c>
      <c r="BA833" s="117">
        <v>0</v>
      </c>
      <c r="BB833" s="117">
        <v>0</v>
      </c>
      <c r="BC833" s="117">
        <v>-1</v>
      </c>
      <c r="BD833" s="117">
        <v>0</v>
      </c>
      <c r="BE833" s="117">
        <v>0</v>
      </c>
      <c r="BF833" s="117">
        <v>0</v>
      </c>
      <c r="BG833" s="117">
        <v>0</v>
      </c>
      <c r="BH833" s="117">
        <v>0</v>
      </c>
      <c r="BI833" s="117">
        <v>0</v>
      </c>
      <c r="BJ833" s="117">
        <v>0</v>
      </c>
      <c r="BK833" s="117">
        <v>0</v>
      </c>
      <c r="BL833" s="120" t="s">
        <v>4490</v>
      </c>
      <c r="BM833" s="98">
        <v>0</v>
      </c>
      <c r="BN833" s="79">
        <v>0</v>
      </c>
      <c r="BO833" s="241">
        <v>1</v>
      </c>
      <c r="BP833" s="133">
        <v>1</v>
      </c>
      <c r="BQ833" s="133">
        <v>1</v>
      </c>
      <c r="BR833" s="133">
        <v>1</v>
      </c>
      <c r="BS833" s="243">
        <v>1</v>
      </c>
      <c r="BT833" s="79">
        <v>0</v>
      </c>
      <c r="BU833" s="79">
        <v>0</v>
      </c>
      <c r="BV833" s="79">
        <v>0</v>
      </c>
      <c r="BW833" s="79">
        <v>0</v>
      </c>
      <c r="BX833" s="79">
        <v>0</v>
      </c>
      <c r="BY833" s="79">
        <v>0</v>
      </c>
      <c r="BZ833" s="79">
        <v>0</v>
      </c>
      <c r="CA833" s="79">
        <v>0</v>
      </c>
      <c r="CB833" s="79">
        <v>0</v>
      </c>
      <c r="CC833" s="79">
        <v>0</v>
      </c>
      <c r="CD833" s="79">
        <v>0</v>
      </c>
      <c r="CE833" s="79">
        <v>0</v>
      </c>
      <c r="CF833" s="79">
        <v>0</v>
      </c>
      <c r="CG833" s="79">
        <v>0</v>
      </c>
      <c r="CH833" s="79">
        <v>0</v>
      </c>
      <c r="CI833" s="81">
        <f t="shared" si="70"/>
        <v>5</v>
      </c>
      <c r="CJ833" s="260">
        <f t="shared" si="73"/>
        <v>5</v>
      </c>
      <c r="CK833" s="260">
        <f t="shared" si="71"/>
        <v>5</v>
      </c>
      <c r="CL833" s="260">
        <f t="shared" si="72"/>
        <v>5</v>
      </c>
      <c r="CM833" s="83">
        <v>4</v>
      </c>
      <c r="CN833" s="254" t="s">
        <v>4965</v>
      </c>
      <c r="CO833" s="140" t="s">
        <v>4965</v>
      </c>
      <c r="CP833" s="258" t="s">
        <v>4965</v>
      </c>
      <c r="CQ833" s="86" t="s">
        <v>4965</v>
      </c>
      <c r="CR833" s="85" t="s">
        <v>4965</v>
      </c>
      <c r="CS833" s="85" t="s">
        <v>4965</v>
      </c>
      <c r="CT833" s="85" t="s">
        <v>4965</v>
      </c>
      <c r="CU833" s="86"/>
    </row>
    <row r="834" spans="1:99" ht="12" customHeight="1" x14ac:dyDescent="0.2">
      <c r="A834" s="31" t="s">
        <v>1460</v>
      </c>
      <c r="B834" s="114" t="s">
        <v>1863</v>
      </c>
      <c r="C834" s="114" t="s">
        <v>1432</v>
      </c>
      <c r="D834" s="114" t="s">
        <v>1432</v>
      </c>
      <c r="E834" s="117" t="s">
        <v>1432</v>
      </c>
      <c r="F834" s="114" t="s">
        <v>573</v>
      </c>
      <c r="G834" s="114" t="s">
        <v>456</v>
      </c>
      <c r="H834" s="114" t="s">
        <v>1458</v>
      </c>
      <c r="I834" s="114" t="s">
        <v>1864</v>
      </c>
      <c r="J834" s="114">
        <v>521261</v>
      </c>
      <c r="K834" s="114">
        <v>174285</v>
      </c>
      <c r="L834" s="177" t="s">
        <v>3068</v>
      </c>
      <c r="M834" s="99" t="s">
        <v>1432</v>
      </c>
      <c r="N834" s="99" t="s">
        <v>1432</v>
      </c>
      <c r="O834" s="114">
        <v>0</v>
      </c>
      <c r="P834" s="114">
        <v>0</v>
      </c>
      <c r="Q834" s="115">
        <v>0</v>
      </c>
      <c r="R834" s="114" t="s">
        <v>1293</v>
      </c>
      <c r="S834" s="114" t="s">
        <v>3676</v>
      </c>
      <c r="T834" s="99" t="s">
        <v>1294</v>
      </c>
      <c r="U834" s="116">
        <v>41810</v>
      </c>
      <c r="V834" s="114" t="s">
        <v>3677</v>
      </c>
      <c r="W834" s="99" t="s">
        <v>1295</v>
      </c>
      <c r="X834" s="114" t="s">
        <v>1442</v>
      </c>
      <c r="Y834" s="114" t="s">
        <v>3893</v>
      </c>
      <c r="Z834" s="114" t="s">
        <v>1444</v>
      </c>
      <c r="AA834" s="114" t="s">
        <v>1155</v>
      </c>
      <c r="AB834" s="387">
        <v>0.214</v>
      </c>
      <c r="AC834" s="111" t="s">
        <v>1432</v>
      </c>
      <c r="AD834" s="112" t="s">
        <v>1432</v>
      </c>
      <c r="AE834" s="157" t="s">
        <v>3063</v>
      </c>
      <c r="AF834" s="117" t="s">
        <v>1445</v>
      </c>
      <c r="AG834" s="117">
        <v>0</v>
      </c>
      <c r="AH834" s="117">
        <v>0</v>
      </c>
      <c r="AI834" s="117">
        <v>0</v>
      </c>
      <c r="AJ834" s="117">
        <v>0</v>
      </c>
      <c r="AK834" s="117">
        <v>0</v>
      </c>
      <c r="AL834" s="117">
        <v>0</v>
      </c>
      <c r="AM834" s="117">
        <v>0</v>
      </c>
      <c r="AN834" s="117">
        <v>0</v>
      </c>
      <c r="AO834" s="117">
        <v>0</v>
      </c>
      <c r="AP834" s="117">
        <v>0</v>
      </c>
      <c r="AQ834" s="117">
        <v>0</v>
      </c>
      <c r="AR834" s="117">
        <v>0</v>
      </c>
      <c r="AS834" s="117">
        <v>0</v>
      </c>
      <c r="AT834" s="117">
        <v>0</v>
      </c>
      <c r="AU834" s="117">
        <v>0</v>
      </c>
      <c r="AV834" s="117">
        <v>0</v>
      </c>
      <c r="AW834" s="117">
        <v>0</v>
      </c>
      <c r="AX834" s="117">
        <v>0</v>
      </c>
      <c r="AY834" s="117">
        <v>0</v>
      </c>
      <c r="AZ834" s="117">
        <v>0</v>
      </c>
      <c r="BA834" s="117">
        <v>0</v>
      </c>
      <c r="BB834" s="117">
        <v>0</v>
      </c>
      <c r="BC834" s="117">
        <v>0</v>
      </c>
      <c r="BD834" s="117">
        <v>0</v>
      </c>
      <c r="BE834" s="117">
        <v>0</v>
      </c>
      <c r="BF834" s="117">
        <v>0</v>
      </c>
      <c r="BG834" s="117">
        <v>0</v>
      </c>
      <c r="BH834" s="117">
        <v>0</v>
      </c>
      <c r="BI834" s="117">
        <v>0</v>
      </c>
      <c r="BJ834" s="117">
        <v>0</v>
      </c>
      <c r="BK834" s="117">
        <v>0</v>
      </c>
      <c r="BL834" s="400"/>
      <c r="BM834" s="179">
        <v>0</v>
      </c>
      <c r="BN834" s="79">
        <v>0</v>
      </c>
      <c r="BO834" s="237">
        <v>0</v>
      </c>
      <c r="BP834" s="79">
        <v>0</v>
      </c>
      <c r="BQ834" s="79">
        <v>0</v>
      </c>
      <c r="BR834" s="79">
        <v>0</v>
      </c>
      <c r="BS834" s="238">
        <v>0</v>
      </c>
      <c r="BT834" s="79">
        <v>0</v>
      </c>
      <c r="BU834" s="79">
        <v>0</v>
      </c>
      <c r="BV834" s="79">
        <v>0</v>
      </c>
      <c r="BW834" s="79">
        <v>0</v>
      </c>
      <c r="BX834" s="79">
        <v>0</v>
      </c>
      <c r="BY834" s="79">
        <v>0</v>
      </c>
      <c r="BZ834" s="79">
        <v>0</v>
      </c>
      <c r="CA834" s="79">
        <v>0</v>
      </c>
      <c r="CB834" s="79">
        <v>0</v>
      </c>
      <c r="CC834" s="79">
        <v>0</v>
      </c>
      <c r="CD834" s="79">
        <v>0</v>
      </c>
      <c r="CE834" s="79">
        <v>0</v>
      </c>
      <c r="CF834" s="79">
        <v>0</v>
      </c>
      <c r="CG834" s="79">
        <v>0</v>
      </c>
      <c r="CH834" s="79">
        <v>0</v>
      </c>
      <c r="CI834" s="81">
        <f t="shared" si="70"/>
        <v>0</v>
      </c>
      <c r="CJ834" s="131">
        <f t="shared" si="73"/>
        <v>0</v>
      </c>
      <c r="CK834" s="131">
        <f t="shared" si="71"/>
        <v>0</v>
      </c>
      <c r="CL834" s="131">
        <f t="shared" si="72"/>
        <v>0</v>
      </c>
      <c r="CM834" s="83">
        <v>9</v>
      </c>
      <c r="CN834" s="254" t="s">
        <v>4965</v>
      </c>
      <c r="CO834" s="140" t="s">
        <v>4965</v>
      </c>
      <c r="CP834" s="258" t="s">
        <v>4965</v>
      </c>
      <c r="CQ834" s="86" t="s">
        <v>4965</v>
      </c>
      <c r="CR834" s="85" t="s">
        <v>4965</v>
      </c>
      <c r="CS834" s="85" t="s">
        <v>4965</v>
      </c>
      <c r="CT834" s="85" t="s">
        <v>4965</v>
      </c>
      <c r="CU834" s="86"/>
    </row>
    <row r="835" spans="1:99" s="363" customFormat="1" ht="12" customHeight="1" x14ac:dyDescent="0.2">
      <c r="A835" s="31" t="s">
        <v>1460</v>
      </c>
      <c r="B835" s="114" t="s">
        <v>1296</v>
      </c>
      <c r="C835" s="114" t="s">
        <v>1432</v>
      </c>
      <c r="D835" s="114" t="s">
        <v>1432</v>
      </c>
      <c r="E835" s="117" t="s">
        <v>1297</v>
      </c>
      <c r="F835" s="114" t="s">
        <v>1298</v>
      </c>
      <c r="G835" s="114" t="s">
        <v>271</v>
      </c>
      <c r="H835" s="114" t="s">
        <v>1458</v>
      </c>
      <c r="I835" s="114" t="s">
        <v>1299</v>
      </c>
      <c r="J835" s="114">
        <v>524279</v>
      </c>
      <c r="K835" s="114">
        <v>174909</v>
      </c>
      <c r="L835" s="177" t="s">
        <v>3079</v>
      </c>
      <c r="M835" s="99" t="s">
        <v>1432</v>
      </c>
      <c r="N835" s="99" t="s">
        <v>1432</v>
      </c>
      <c r="O835" s="114">
        <v>0</v>
      </c>
      <c r="P835" s="114">
        <v>48</v>
      </c>
      <c r="Q835" s="115">
        <v>48</v>
      </c>
      <c r="R835" s="114" t="s">
        <v>1300</v>
      </c>
      <c r="S835" s="114" t="s">
        <v>1389</v>
      </c>
      <c r="T835" s="99" t="s">
        <v>2988</v>
      </c>
      <c r="U835" s="116">
        <v>41793</v>
      </c>
      <c r="V835" s="114" t="s">
        <v>1439</v>
      </c>
      <c r="W835" s="99" t="s">
        <v>1432</v>
      </c>
      <c r="X835" s="114" t="s">
        <v>1442</v>
      </c>
      <c r="Y835" s="114" t="s">
        <v>3893</v>
      </c>
      <c r="Z835" s="114" t="s">
        <v>1443</v>
      </c>
      <c r="AA835" s="114" t="s">
        <v>1444</v>
      </c>
      <c r="AB835" s="387">
        <v>5.0000000000000001E-3</v>
      </c>
      <c r="AC835" s="111" t="s">
        <v>1432</v>
      </c>
      <c r="AD835" s="112" t="s">
        <v>1432</v>
      </c>
      <c r="AE835" s="157" t="s">
        <v>3063</v>
      </c>
      <c r="AF835" s="117" t="s">
        <v>1445</v>
      </c>
      <c r="AG835" s="117">
        <v>0</v>
      </c>
      <c r="AH835" s="117">
        <v>0</v>
      </c>
      <c r="AI835" s="117">
        <v>0</v>
      </c>
      <c r="AJ835" s="117">
        <v>0</v>
      </c>
      <c r="AK835" s="117">
        <v>27</v>
      </c>
      <c r="AL835" s="117">
        <v>21</v>
      </c>
      <c r="AM835" s="117">
        <v>0</v>
      </c>
      <c r="AN835" s="117">
        <v>0</v>
      </c>
      <c r="AO835" s="117">
        <v>0</v>
      </c>
      <c r="AP835" s="117">
        <v>0</v>
      </c>
      <c r="AQ835" s="117">
        <v>0</v>
      </c>
      <c r="AR835" s="117">
        <v>27</v>
      </c>
      <c r="AS835" s="117">
        <v>21</v>
      </c>
      <c r="AT835" s="117">
        <v>0</v>
      </c>
      <c r="AU835" s="117">
        <v>0</v>
      </c>
      <c r="AV835" s="117">
        <v>0</v>
      </c>
      <c r="AW835" s="117">
        <v>0</v>
      </c>
      <c r="AX835" s="117">
        <v>0</v>
      </c>
      <c r="AY835" s="117">
        <v>0</v>
      </c>
      <c r="AZ835" s="117">
        <v>0</v>
      </c>
      <c r="BA835" s="117">
        <v>0</v>
      </c>
      <c r="BB835" s="117">
        <v>0</v>
      </c>
      <c r="BC835" s="117">
        <v>0</v>
      </c>
      <c r="BD835" s="117">
        <v>0</v>
      </c>
      <c r="BE835" s="117">
        <v>0</v>
      </c>
      <c r="BF835" s="117">
        <v>0</v>
      </c>
      <c r="BG835" s="117">
        <v>0</v>
      </c>
      <c r="BH835" s="117">
        <v>0</v>
      </c>
      <c r="BI835" s="117">
        <v>0</v>
      </c>
      <c r="BJ835" s="117">
        <v>0</v>
      </c>
      <c r="BK835" s="117">
        <v>0</v>
      </c>
      <c r="BL835" s="120" t="s">
        <v>4490</v>
      </c>
      <c r="BM835" s="98">
        <v>0</v>
      </c>
      <c r="BN835" s="79">
        <v>0</v>
      </c>
      <c r="BO835" s="241">
        <v>12</v>
      </c>
      <c r="BP835" s="133">
        <v>12</v>
      </c>
      <c r="BQ835" s="133">
        <v>12</v>
      </c>
      <c r="BR835" s="133">
        <v>12</v>
      </c>
      <c r="BS835" s="238">
        <v>0</v>
      </c>
      <c r="BT835" s="79">
        <v>0</v>
      </c>
      <c r="BU835" s="79">
        <v>0</v>
      </c>
      <c r="BV835" s="79">
        <v>0</v>
      </c>
      <c r="BW835" s="79">
        <v>0</v>
      </c>
      <c r="BX835" s="79">
        <v>0</v>
      </c>
      <c r="BY835" s="79">
        <v>0</v>
      </c>
      <c r="BZ835" s="79">
        <v>0</v>
      </c>
      <c r="CA835" s="79">
        <v>0</v>
      </c>
      <c r="CB835" s="79">
        <v>0</v>
      </c>
      <c r="CC835" s="79">
        <v>0</v>
      </c>
      <c r="CD835" s="79">
        <v>0</v>
      </c>
      <c r="CE835" s="79">
        <v>0</v>
      </c>
      <c r="CF835" s="79">
        <v>0</v>
      </c>
      <c r="CG835" s="79">
        <v>0</v>
      </c>
      <c r="CH835" s="79">
        <v>0</v>
      </c>
      <c r="CI835" s="81">
        <f t="shared" si="70"/>
        <v>48</v>
      </c>
      <c r="CJ835" s="260">
        <f t="shared" si="73"/>
        <v>48</v>
      </c>
      <c r="CK835" s="260">
        <f t="shared" si="71"/>
        <v>48</v>
      </c>
      <c r="CL835" s="260">
        <f t="shared" si="72"/>
        <v>48</v>
      </c>
      <c r="CM835" s="83">
        <v>9</v>
      </c>
      <c r="CN835" s="254" t="s">
        <v>4965</v>
      </c>
      <c r="CO835" s="180" t="s">
        <v>1942</v>
      </c>
      <c r="CP835" s="258" t="s">
        <v>4965</v>
      </c>
      <c r="CQ835" s="86" t="s">
        <v>4965</v>
      </c>
      <c r="CR835" s="85" t="s">
        <v>4965</v>
      </c>
      <c r="CS835" s="85" t="s">
        <v>4965</v>
      </c>
      <c r="CT835" s="85" t="s">
        <v>4965</v>
      </c>
      <c r="CU835" s="86"/>
    </row>
    <row r="836" spans="1:99" ht="12" customHeight="1" x14ac:dyDescent="0.2">
      <c r="A836" s="31" t="s">
        <v>1460</v>
      </c>
      <c r="B836" s="114" t="s">
        <v>1301</v>
      </c>
      <c r="C836" s="114" t="s">
        <v>1432</v>
      </c>
      <c r="D836" s="114" t="s">
        <v>1432</v>
      </c>
      <c r="E836" s="117" t="s">
        <v>3919</v>
      </c>
      <c r="F836" s="114" t="s">
        <v>1302</v>
      </c>
      <c r="G836" s="114" t="s">
        <v>4723</v>
      </c>
      <c r="H836" s="114" t="s">
        <v>1885</v>
      </c>
      <c r="I836" s="114" t="s">
        <v>1303</v>
      </c>
      <c r="J836" s="114">
        <v>526103</v>
      </c>
      <c r="K836" s="114">
        <v>173307</v>
      </c>
      <c r="L836" s="177" t="s">
        <v>3078</v>
      </c>
      <c r="M836" s="99" t="s">
        <v>1432</v>
      </c>
      <c r="N836" s="99" t="s">
        <v>1432</v>
      </c>
      <c r="O836" s="114">
        <v>0</v>
      </c>
      <c r="P836" s="114">
        <v>1</v>
      </c>
      <c r="Q836" s="115">
        <v>1</v>
      </c>
      <c r="R836" s="114" t="s">
        <v>1304</v>
      </c>
      <c r="S836" s="114" t="s">
        <v>1438</v>
      </c>
      <c r="T836" s="99" t="s">
        <v>1581</v>
      </c>
      <c r="U836" s="116">
        <v>41842</v>
      </c>
      <c r="V836" s="114" t="s">
        <v>1439</v>
      </c>
      <c r="W836" s="99" t="s">
        <v>1432</v>
      </c>
      <c r="X836" s="114" t="s">
        <v>1442</v>
      </c>
      <c r="Y836" s="114" t="s">
        <v>4694</v>
      </c>
      <c r="Z836" s="114" t="s">
        <v>1444</v>
      </c>
      <c r="AA836" s="114" t="s">
        <v>4720</v>
      </c>
      <c r="AB836" s="387">
        <v>2.1999999999999999E-2</v>
      </c>
      <c r="AC836" s="111" t="s">
        <v>1432</v>
      </c>
      <c r="AD836" s="112" t="s">
        <v>1432</v>
      </c>
      <c r="AE836" s="157" t="s">
        <v>3063</v>
      </c>
      <c r="AF836" s="117" t="s">
        <v>1445</v>
      </c>
      <c r="AG836" s="118"/>
      <c r="AH836" s="117">
        <v>0</v>
      </c>
      <c r="AI836" s="117">
        <v>0</v>
      </c>
      <c r="AJ836" s="117">
        <v>0</v>
      </c>
      <c r="AK836" s="117">
        <v>0</v>
      </c>
      <c r="AL836" s="117">
        <v>1</v>
      </c>
      <c r="AM836" s="117">
        <v>0</v>
      </c>
      <c r="AN836" s="117">
        <v>0</v>
      </c>
      <c r="AO836" s="117">
        <v>0</v>
      </c>
      <c r="AP836" s="117">
        <v>0</v>
      </c>
      <c r="AQ836" s="117">
        <v>0</v>
      </c>
      <c r="AR836" s="117">
        <v>0</v>
      </c>
      <c r="AS836" s="117">
        <v>1</v>
      </c>
      <c r="AT836" s="117">
        <v>0</v>
      </c>
      <c r="AU836" s="117">
        <v>0</v>
      </c>
      <c r="AV836" s="117">
        <v>0</v>
      </c>
      <c r="AW836" s="117">
        <v>0</v>
      </c>
      <c r="AX836" s="117">
        <v>0</v>
      </c>
      <c r="AY836" s="117">
        <v>0</v>
      </c>
      <c r="AZ836" s="117">
        <v>0</v>
      </c>
      <c r="BA836" s="117">
        <v>0</v>
      </c>
      <c r="BB836" s="117">
        <v>0</v>
      </c>
      <c r="BC836" s="117">
        <v>0</v>
      </c>
      <c r="BD836" s="117">
        <v>0</v>
      </c>
      <c r="BE836" s="117">
        <v>0</v>
      </c>
      <c r="BF836" s="117">
        <v>0</v>
      </c>
      <c r="BG836" s="117">
        <v>0</v>
      </c>
      <c r="BH836" s="117">
        <v>0</v>
      </c>
      <c r="BI836" s="117">
        <v>0</v>
      </c>
      <c r="BJ836" s="117">
        <v>0</v>
      </c>
      <c r="BK836" s="117">
        <v>0</v>
      </c>
      <c r="BL836" s="120" t="s">
        <v>4490</v>
      </c>
      <c r="BM836" s="98">
        <v>0</v>
      </c>
      <c r="BN836" s="79">
        <v>0</v>
      </c>
      <c r="BO836" s="241">
        <v>0.2</v>
      </c>
      <c r="BP836" s="133">
        <v>0.2</v>
      </c>
      <c r="BQ836" s="133">
        <v>0.2</v>
      </c>
      <c r="BR836" s="133">
        <v>0.2</v>
      </c>
      <c r="BS836" s="243">
        <v>0.2</v>
      </c>
      <c r="BT836" s="79">
        <v>0</v>
      </c>
      <c r="BU836" s="79">
        <v>0</v>
      </c>
      <c r="BV836" s="79">
        <v>0</v>
      </c>
      <c r="BW836" s="79">
        <v>0</v>
      </c>
      <c r="BX836" s="79">
        <v>0</v>
      </c>
      <c r="BY836" s="79">
        <v>0</v>
      </c>
      <c r="BZ836" s="79">
        <v>0</v>
      </c>
      <c r="CA836" s="79">
        <v>0</v>
      </c>
      <c r="CB836" s="79">
        <v>0</v>
      </c>
      <c r="CC836" s="79">
        <v>0</v>
      </c>
      <c r="CD836" s="79">
        <v>0</v>
      </c>
      <c r="CE836" s="79">
        <v>0</v>
      </c>
      <c r="CF836" s="79">
        <v>0</v>
      </c>
      <c r="CG836" s="79">
        <v>0</v>
      </c>
      <c r="CH836" s="79">
        <v>0</v>
      </c>
      <c r="CI836" s="81">
        <f t="shared" si="70"/>
        <v>1</v>
      </c>
      <c r="CJ836" s="260">
        <f t="shared" si="73"/>
        <v>1</v>
      </c>
      <c r="CK836" s="260">
        <f t="shared" si="71"/>
        <v>1</v>
      </c>
      <c r="CL836" s="260">
        <f t="shared" si="72"/>
        <v>1</v>
      </c>
      <c r="CM836" s="83">
        <v>4</v>
      </c>
      <c r="CN836" s="254" t="s">
        <v>4965</v>
      </c>
      <c r="CO836" s="140" t="s">
        <v>4965</v>
      </c>
      <c r="CP836" s="258" t="s">
        <v>4965</v>
      </c>
      <c r="CQ836" s="86" t="s">
        <v>4965</v>
      </c>
      <c r="CR836" s="85" t="s">
        <v>4965</v>
      </c>
      <c r="CS836" s="85" t="s">
        <v>4965</v>
      </c>
      <c r="CT836" s="85" t="s">
        <v>4965</v>
      </c>
      <c r="CU836" s="86"/>
    </row>
    <row r="837" spans="1:99" s="363" customFormat="1" ht="12" customHeight="1" x14ac:dyDescent="0.2">
      <c r="A837" s="31" t="s">
        <v>1460</v>
      </c>
      <c r="B837" s="114" t="s">
        <v>1305</v>
      </c>
      <c r="C837" s="114" t="s">
        <v>1432</v>
      </c>
      <c r="D837" s="114" t="s">
        <v>1432</v>
      </c>
      <c r="E837" s="117" t="s">
        <v>1432</v>
      </c>
      <c r="F837" s="114" t="s">
        <v>1306</v>
      </c>
      <c r="G837" s="114" t="s">
        <v>1307</v>
      </c>
      <c r="H837" s="114" t="s">
        <v>1458</v>
      </c>
      <c r="I837" s="114" t="s">
        <v>1308</v>
      </c>
      <c r="J837" s="114">
        <v>522155</v>
      </c>
      <c r="K837" s="114">
        <v>175350</v>
      </c>
      <c r="L837" s="177" t="s">
        <v>521</v>
      </c>
      <c r="M837" s="99" t="s">
        <v>1432</v>
      </c>
      <c r="N837" s="99" t="s">
        <v>1432</v>
      </c>
      <c r="O837" s="114">
        <v>0</v>
      </c>
      <c r="P837" s="114">
        <v>1</v>
      </c>
      <c r="Q837" s="115">
        <v>1</v>
      </c>
      <c r="R837" s="114" t="s">
        <v>1309</v>
      </c>
      <c r="S837" s="114" t="s">
        <v>1438</v>
      </c>
      <c r="T837" s="99" t="s">
        <v>1310</v>
      </c>
      <c r="U837" s="116">
        <v>41871</v>
      </c>
      <c r="V837" s="114" t="s">
        <v>1439</v>
      </c>
      <c r="W837" s="99" t="s">
        <v>1432</v>
      </c>
      <c r="X837" s="114" t="s">
        <v>1442</v>
      </c>
      <c r="Y837" s="114" t="s">
        <v>1443</v>
      </c>
      <c r="Z837" s="114" t="s">
        <v>1444</v>
      </c>
      <c r="AA837" s="114" t="s">
        <v>2713</v>
      </c>
      <c r="AB837" s="387">
        <v>6.0000000000000001E-3</v>
      </c>
      <c r="AC837" s="111" t="s">
        <v>1432</v>
      </c>
      <c r="AD837" s="112" t="s">
        <v>1432</v>
      </c>
      <c r="AE837" s="157" t="s">
        <v>3063</v>
      </c>
      <c r="AF837" s="117" t="s">
        <v>1445</v>
      </c>
      <c r="AG837" s="117">
        <v>0</v>
      </c>
      <c r="AH837" s="117">
        <v>0</v>
      </c>
      <c r="AI837" s="117">
        <v>0</v>
      </c>
      <c r="AJ837" s="117">
        <v>0</v>
      </c>
      <c r="AK837" s="117">
        <v>0</v>
      </c>
      <c r="AL837" s="117">
        <v>0</v>
      </c>
      <c r="AM837" s="117">
        <v>1</v>
      </c>
      <c r="AN837" s="117">
        <v>0</v>
      </c>
      <c r="AO837" s="117">
        <v>0</v>
      </c>
      <c r="AP837" s="117">
        <v>0</v>
      </c>
      <c r="AQ837" s="117">
        <v>0</v>
      </c>
      <c r="AR837" s="117">
        <v>0</v>
      </c>
      <c r="AS837" s="117">
        <v>0</v>
      </c>
      <c r="AT837" s="117">
        <v>0</v>
      </c>
      <c r="AU837" s="117">
        <v>0</v>
      </c>
      <c r="AV837" s="117">
        <v>0</v>
      </c>
      <c r="AW837" s="117">
        <v>0</v>
      </c>
      <c r="AX837" s="117">
        <v>0</v>
      </c>
      <c r="AY837" s="117">
        <v>0</v>
      </c>
      <c r="AZ837" s="117">
        <v>0</v>
      </c>
      <c r="BA837" s="117">
        <v>1</v>
      </c>
      <c r="BB837" s="117">
        <v>0</v>
      </c>
      <c r="BC837" s="117">
        <v>0</v>
      </c>
      <c r="BD837" s="117">
        <v>0</v>
      </c>
      <c r="BE837" s="117">
        <v>0</v>
      </c>
      <c r="BF837" s="117">
        <v>0</v>
      </c>
      <c r="BG837" s="117">
        <v>0</v>
      </c>
      <c r="BH837" s="117">
        <v>0</v>
      </c>
      <c r="BI837" s="117">
        <v>0</v>
      </c>
      <c r="BJ837" s="117">
        <v>0</v>
      </c>
      <c r="BK837" s="117">
        <v>0</v>
      </c>
      <c r="BL837" s="120" t="s">
        <v>4490</v>
      </c>
      <c r="BM837" s="98">
        <v>0</v>
      </c>
      <c r="BN837" s="79">
        <v>0</v>
      </c>
      <c r="BO837" s="241">
        <v>0.2</v>
      </c>
      <c r="BP837" s="133">
        <v>0.2</v>
      </c>
      <c r="BQ837" s="133">
        <v>0.2</v>
      </c>
      <c r="BR837" s="133">
        <v>0.2</v>
      </c>
      <c r="BS837" s="243">
        <v>0.2</v>
      </c>
      <c r="BT837" s="79">
        <v>0</v>
      </c>
      <c r="BU837" s="79">
        <v>0</v>
      </c>
      <c r="BV837" s="79">
        <v>0</v>
      </c>
      <c r="BW837" s="79">
        <v>0</v>
      </c>
      <c r="BX837" s="79">
        <v>0</v>
      </c>
      <c r="BY837" s="79">
        <v>0</v>
      </c>
      <c r="BZ837" s="79">
        <v>0</v>
      </c>
      <c r="CA837" s="79">
        <v>0</v>
      </c>
      <c r="CB837" s="79">
        <v>0</v>
      </c>
      <c r="CC837" s="79">
        <v>0</v>
      </c>
      <c r="CD837" s="79">
        <v>0</v>
      </c>
      <c r="CE837" s="79">
        <v>0</v>
      </c>
      <c r="CF837" s="79">
        <v>0</v>
      </c>
      <c r="CG837" s="79">
        <v>0</v>
      </c>
      <c r="CH837" s="79">
        <v>0</v>
      </c>
      <c r="CI837" s="81">
        <f t="shared" si="70"/>
        <v>1</v>
      </c>
      <c r="CJ837" s="260">
        <f t="shared" si="73"/>
        <v>1</v>
      </c>
      <c r="CK837" s="260">
        <f t="shared" si="71"/>
        <v>1</v>
      </c>
      <c r="CL837" s="260">
        <f t="shared" si="72"/>
        <v>1</v>
      </c>
      <c r="CM837" s="83">
        <v>4</v>
      </c>
      <c r="CN837" s="254" t="s">
        <v>4965</v>
      </c>
      <c r="CO837" s="140" t="s">
        <v>4965</v>
      </c>
      <c r="CP837" s="258" t="s">
        <v>4965</v>
      </c>
      <c r="CQ837" s="86" t="s">
        <v>4965</v>
      </c>
      <c r="CR837" s="85" t="s">
        <v>4965</v>
      </c>
      <c r="CS837" s="85" t="s">
        <v>4965</v>
      </c>
      <c r="CT837" s="85" t="s">
        <v>4965</v>
      </c>
      <c r="CU837" s="86"/>
    </row>
    <row r="838" spans="1:99" ht="12" customHeight="1" x14ac:dyDescent="0.2">
      <c r="A838" s="31" t="s">
        <v>1460</v>
      </c>
      <c r="B838" s="114" t="s">
        <v>1312</v>
      </c>
      <c r="C838" s="114" t="s">
        <v>1432</v>
      </c>
      <c r="D838" s="114" t="s">
        <v>1432</v>
      </c>
      <c r="E838" s="117" t="s">
        <v>1432</v>
      </c>
      <c r="F838" s="114" t="s">
        <v>1313</v>
      </c>
      <c r="G838" s="114" t="s">
        <v>2489</v>
      </c>
      <c r="H838" s="114" t="s">
        <v>2717</v>
      </c>
      <c r="I838" s="114" t="s">
        <v>2490</v>
      </c>
      <c r="J838" s="114">
        <v>527194</v>
      </c>
      <c r="K838" s="114">
        <v>177092</v>
      </c>
      <c r="L838" s="177" t="s">
        <v>4766</v>
      </c>
      <c r="M838" s="99" t="s">
        <v>1432</v>
      </c>
      <c r="N838" s="99" t="s">
        <v>1432</v>
      </c>
      <c r="O838" s="114">
        <v>1</v>
      </c>
      <c r="P838" s="114">
        <v>3</v>
      </c>
      <c r="Q838" s="115">
        <v>2</v>
      </c>
      <c r="R838" s="114" t="s">
        <v>257</v>
      </c>
      <c r="S838" s="114" t="s">
        <v>1438</v>
      </c>
      <c r="T838" s="99" t="s">
        <v>2477</v>
      </c>
      <c r="U838" s="116">
        <v>41843</v>
      </c>
      <c r="V838" s="114" t="s">
        <v>1439</v>
      </c>
      <c r="W838" s="99" t="s">
        <v>1432</v>
      </c>
      <c r="X838" s="114" t="s">
        <v>1442</v>
      </c>
      <c r="Y838" s="114" t="s">
        <v>4694</v>
      </c>
      <c r="Z838" s="114" t="s">
        <v>1444</v>
      </c>
      <c r="AA838" s="114" t="s">
        <v>2723</v>
      </c>
      <c r="AB838" s="387">
        <v>3.0000000000000001E-3</v>
      </c>
      <c r="AC838" s="111" t="s">
        <v>1432</v>
      </c>
      <c r="AD838" s="112" t="s">
        <v>1432</v>
      </c>
      <c r="AE838" s="157" t="s">
        <v>3063</v>
      </c>
      <c r="AF838" s="117" t="s">
        <v>1445</v>
      </c>
      <c r="AG838" s="117">
        <v>0</v>
      </c>
      <c r="AH838" s="117">
        <v>0</v>
      </c>
      <c r="AI838" s="117">
        <v>0</v>
      </c>
      <c r="AJ838" s="117">
        <v>0</v>
      </c>
      <c r="AK838" s="117">
        <v>2</v>
      </c>
      <c r="AL838" s="117">
        <v>0</v>
      </c>
      <c r="AM838" s="117">
        <v>0</v>
      </c>
      <c r="AN838" s="117">
        <v>0</v>
      </c>
      <c r="AO838" s="117">
        <v>0</v>
      </c>
      <c r="AP838" s="117">
        <v>0</v>
      </c>
      <c r="AQ838" s="117">
        <v>0</v>
      </c>
      <c r="AR838" s="117">
        <v>2</v>
      </c>
      <c r="AS838" s="117">
        <v>0</v>
      </c>
      <c r="AT838" s="117">
        <v>0</v>
      </c>
      <c r="AU838" s="117">
        <v>0</v>
      </c>
      <c r="AV838" s="117">
        <v>0</v>
      </c>
      <c r="AW838" s="117">
        <v>0</v>
      </c>
      <c r="AX838" s="117">
        <v>0</v>
      </c>
      <c r="AY838" s="117">
        <v>0</v>
      </c>
      <c r="AZ838" s="117">
        <v>0</v>
      </c>
      <c r="BA838" s="117">
        <v>0</v>
      </c>
      <c r="BB838" s="117">
        <v>0</v>
      </c>
      <c r="BC838" s="117">
        <v>0</v>
      </c>
      <c r="BD838" s="117">
        <v>0</v>
      </c>
      <c r="BE838" s="117">
        <v>0</v>
      </c>
      <c r="BF838" s="117">
        <v>0</v>
      </c>
      <c r="BG838" s="117">
        <v>0</v>
      </c>
      <c r="BH838" s="117">
        <v>0</v>
      </c>
      <c r="BI838" s="117">
        <v>0</v>
      </c>
      <c r="BJ838" s="117">
        <v>0</v>
      </c>
      <c r="BK838" s="117">
        <v>0</v>
      </c>
      <c r="BL838" s="120" t="s">
        <v>4490</v>
      </c>
      <c r="BM838" s="98">
        <v>0</v>
      </c>
      <c r="BN838" s="79">
        <v>0</v>
      </c>
      <c r="BO838" s="241">
        <v>0.4</v>
      </c>
      <c r="BP838" s="133">
        <v>0.4</v>
      </c>
      <c r="BQ838" s="133">
        <v>0.4</v>
      </c>
      <c r="BR838" s="133">
        <v>0.4</v>
      </c>
      <c r="BS838" s="243">
        <v>0.4</v>
      </c>
      <c r="BT838" s="79">
        <v>0</v>
      </c>
      <c r="BU838" s="79">
        <v>0</v>
      </c>
      <c r="BV838" s="79">
        <v>0</v>
      </c>
      <c r="BW838" s="79">
        <v>0</v>
      </c>
      <c r="BX838" s="79">
        <v>0</v>
      </c>
      <c r="BY838" s="79">
        <v>0</v>
      </c>
      <c r="BZ838" s="79">
        <v>0</v>
      </c>
      <c r="CA838" s="79">
        <v>0</v>
      </c>
      <c r="CB838" s="79">
        <v>0</v>
      </c>
      <c r="CC838" s="79">
        <v>0</v>
      </c>
      <c r="CD838" s="79">
        <v>0</v>
      </c>
      <c r="CE838" s="79">
        <v>0</v>
      </c>
      <c r="CF838" s="79">
        <v>0</v>
      </c>
      <c r="CG838" s="79">
        <v>0</v>
      </c>
      <c r="CH838" s="79">
        <v>0</v>
      </c>
      <c r="CI838" s="81">
        <f t="shared" si="70"/>
        <v>2</v>
      </c>
      <c r="CJ838" s="260">
        <f t="shared" si="73"/>
        <v>2</v>
      </c>
      <c r="CK838" s="260">
        <f t="shared" si="71"/>
        <v>2</v>
      </c>
      <c r="CL838" s="260">
        <f t="shared" si="72"/>
        <v>2</v>
      </c>
      <c r="CM838" s="83">
        <v>4</v>
      </c>
      <c r="CN838" s="254" t="s">
        <v>4965</v>
      </c>
      <c r="CO838" s="140" t="s">
        <v>4965</v>
      </c>
      <c r="CP838" s="258" t="s">
        <v>4965</v>
      </c>
      <c r="CQ838" s="86" t="s">
        <v>4965</v>
      </c>
      <c r="CR838" s="85" t="s">
        <v>4965</v>
      </c>
      <c r="CS838" s="85" t="s">
        <v>4965</v>
      </c>
      <c r="CT838" s="85" t="s">
        <v>4965</v>
      </c>
      <c r="CU838" s="86"/>
    </row>
    <row r="839" spans="1:99" ht="12" customHeight="1" x14ac:dyDescent="0.2">
      <c r="A839" s="31" t="s">
        <v>1460</v>
      </c>
      <c r="B839" s="114" t="s">
        <v>258</v>
      </c>
      <c r="C839" s="114" t="s">
        <v>1432</v>
      </c>
      <c r="D839" s="114" t="s">
        <v>1432</v>
      </c>
      <c r="E839" s="117" t="s">
        <v>1432</v>
      </c>
      <c r="F839" s="114" t="s">
        <v>259</v>
      </c>
      <c r="G839" s="114" t="s">
        <v>1480</v>
      </c>
      <c r="H839" s="114" t="s">
        <v>2717</v>
      </c>
      <c r="I839" s="114" t="s">
        <v>3056</v>
      </c>
      <c r="J839" s="114">
        <v>527864</v>
      </c>
      <c r="K839" s="114">
        <v>176587</v>
      </c>
      <c r="L839" s="177" t="s">
        <v>3067</v>
      </c>
      <c r="M839" s="99" t="s">
        <v>1432</v>
      </c>
      <c r="N839" s="99" t="s">
        <v>1432</v>
      </c>
      <c r="O839" s="114">
        <v>0</v>
      </c>
      <c r="P839" s="114">
        <v>1</v>
      </c>
      <c r="Q839" s="115">
        <v>1</v>
      </c>
      <c r="R839" s="114" t="s">
        <v>260</v>
      </c>
      <c r="S839" s="114" t="s">
        <v>1389</v>
      </c>
      <c r="T839" s="99" t="s">
        <v>2477</v>
      </c>
      <c r="U839" s="116">
        <v>41815</v>
      </c>
      <c r="V839" s="114" t="s">
        <v>1439</v>
      </c>
      <c r="W839" s="99" t="s">
        <v>1432</v>
      </c>
      <c r="X839" s="114" t="s">
        <v>1442</v>
      </c>
      <c r="Y839" s="114" t="s">
        <v>3893</v>
      </c>
      <c r="Z839" s="114" t="s">
        <v>1444</v>
      </c>
      <c r="AA839" s="114" t="s">
        <v>4720</v>
      </c>
      <c r="AB839" s="387">
        <v>1.4E-2</v>
      </c>
      <c r="AC839" s="111" t="s">
        <v>1432</v>
      </c>
      <c r="AD839" s="112" t="s">
        <v>1432</v>
      </c>
      <c r="AE839" s="157" t="s">
        <v>3063</v>
      </c>
      <c r="AF839" s="117" t="s">
        <v>1445</v>
      </c>
      <c r="AG839" s="118"/>
      <c r="AH839" s="117">
        <v>0</v>
      </c>
      <c r="AI839" s="117">
        <v>0</v>
      </c>
      <c r="AJ839" s="117">
        <v>1</v>
      </c>
      <c r="AK839" s="117">
        <v>0</v>
      </c>
      <c r="AL839" s="117">
        <v>0</v>
      </c>
      <c r="AM839" s="117">
        <v>0</v>
      </c>
      <c r="AN839" s="117">
        <v>0</v>
      </c>
      <c r="AO839" s="117">
        <v>0</v>
      </c>
      <c r="AP839" s="117">
        <v>0</v>
      </c>
      <c r="AQ839" s="117">
        <v>1</v>
      </c>
      <c r="AR839" s="117">
        <v>0</v>
      </c>
      <c r="AS839" s="117">
        <v>0</v>
      </c>
      <c r="AT839" s="117">
        <v>0</v>
      </c>
      <c r="AU839" s="117">
        <v>0</v>
      </c>
      <c r="AV839" s="117">
        <v>0</v>
      </c>
      <c r="AW839" s="117">
        <v>0</v>
      </c>
      <c r="AX839" s="117">
        <v>0</v>
      </c>
      <c r="AY839" s="117">
        <v>0</v>
      </c>
      <c r="AZ839" s="117">
        <v>0</v>
      </c>
      <c r="BA839" s="117">
        <v>0</v>
      </c>
      <c r="BB839" s="117">
        <v>0</v>
      </c>
      <c r="BC839" s="117">
        <v>0</v>
      </c>
      <c r="BD839" s="117">
        <v>0</v>
      </c>
      <c r="BE839" s="117">
        <v>0</v>
      </c>
      <c r="BF839" s="117">
        <v>0</v>
      </c>
      <c r="BG839" s="117">
        <v>0</v>
      </c>
      <c r="BH839" s="117">
        <v>0</v>
      </c>
      <c r="BI839" s="117">
        <v>0</v>
      </c>
      <c r="BJ839" s="117">
        <v>0</v>
      </c>
      <c r="BK839" s="117">
        <v>0</v>
      </c>
      <c r="BL839" s="120" t="s">
        <v>4490</v>
      </c>
      <c r="BM839" s="98">
        <v>0</v>
      </c>
      <c r="BN839" s="79">
        <v>0</v>
      </c>
      <c r="BO839" s="241">
        <v>0.25</v>
      </c>
      <c r="BP839" s="133">
        <v>0.25</v>
      </c>
      <c r="BQ839" s="133">
        <v>0.25</v>
      </c>
      <c r="BR839" s="133">
        <v>0.25</v>
      </c>
      <c r="BS839" s="238">
        <v>0</v>
      </c>
      <c r="BT839" s="79">
        <v>0</v>
      </c>
      <c r="BU839" s="79">
        <v>0</v>
      </c>
      <c r="BV839" s="79">
        <v>0</v>
      </c>
      <c r="BW839" s="79">
        <v>0</v>
      </c>
      <c r="BX839" s="79">
        <v>0</v>
      </c>
      <c r="BY839" s="79">
        <v>0</v>
      </c>
      <c r="BZ839" s="79">
        <v>0</v>
      </c>
      <c r="CA839" s="79">
        <v>0</v>
      </c>
      <c r="CB839" s="79">
        <v>0</v>
      </c>
      <c r="CC839" s="79">
        <v>0</v>
      </c>
      <c r="CD839" s="79">
        <v>0</v>
      </c>
      <c r="CE839" s="79">
        <v>0</v>
      </c>
      <c r="CF839" s="79">
        <v>0</v>
      </c>
      <c r="CG839" s="79">
        <v>0</v>
      </c>
      <c r="CH839" s="79">
        <v>0</v>
      </c>
      <c r="CI839" s="81">
        <f t="shared" si="70"/>
        <v>1</v>
      </c>
      <c r="CJ839" s="260">
        <f t="shared" si="73"/>
        <v>1</v>
      </c>
      <c r="CK839" s="260">
        <f t="shared" si="71"/>
        <v>1</v>
      </c>
      <c r="CL839" s="260">
        <f t="shared" si="72"/>
        <v>1</v>
      </c>
      <c r="CM839" s="83">
        <v>9</v>
      </c>
      <c r="CN839" s="254" t="s">
        <v>4965</v>
      </c>
      <c r="CO839" s="140" t="s">
        <v>4965</v>
      </c>
      <c r="CP839" s="258" t="s">
        <v>4965</v>
      </c>
      <c r="CQ839" s="86" t="s">
        <v>4965</v>
      </c>
      <c r="CR839" s="85" t="s">
        <v>4965</v>
      </c>
      <c r="CS839" s="85" t="s">
        <v>4965</v>
      </c>
      <c r="CT839" s="85" t="s">
        <v>4965</v>
      </c>
      <c r="CU839" s="86"/>
    </row>
    <row r="840" spans="1:99" ht="12" customHeight="1" x14ac:dyDescent="0.2">
      <c r="A840" s="31" t="s">
        <v>1460</v>
      </c>
      <c r="B840" s="114" t="s">
        <v>261</v>
      </c>
      <c r="C840" s="114" t="s">
        <v>1432</v>
      </c>
      <c r="D840" s="114" t="s">
        <v>1432</v>
      </c>
      <c r="E840" s="117" t="s">
        <v>1432</v>
      </c>
      <c r="F840" s="114" t="s">
        <v>262</v>
      </c>
      <c r="G840" s="114" t="s">
        <v>2340</v>
      </c>
      <c r="H840" s="114" t="s">
        <v>1435</v>
      </c>
      <c r="I840" s="114" t="s">
        <v>263</v>
      </c>
      <c r="J840" s="114">
        <v>528445</v>
      </c>
      <c r="K840" s="114">
        <v>171853</v>
      </c>
      <c r="L840" s="177" t="s">
        <v>3077</v>
      </c>
      <c r="M840" s="99" t="s">
        <v>1432</v>
      </c>
      <c r="N840" s="99" t="s">
        <v>1432</v>
      </c>
      <c r="O840" s="114">
        <v>1</v>
      </c>
      <c r="P840" s="114">
        <v>3</v>
      </c>
      <c r="Q840" s="115">
        <v>2</v>
      </c>
      <c r="R840" s="114" t="s">
        <v>264</v>
      </c>
      <c r="S840" s="114" t="s">
        <v>1438</v>
      </c>
      <c r="T840" s="99" t="s">
        <v>392</v>
      </c>
      <c r="U840" s="116">
        <v>41900</v>
      </c>
      <c r="V840" s="114" t="s">
        <v>1439</v>
      </c>
      <c r="W840" s="99" t="s">
        <v>1432</v>
      </c>
      <c r="X840" s="114" t="s">
        <v>1442</v>
      </c>
      <c r="Y840" s="114" t="s">
        <v>4694</v>
      </c>
      <c r="Z840" s="114" t="s">
        <v>1444</v>
      </c>
      <c r="AA840" s="114" t="s">
        <v>1454</v>
      </c>
      <c r="AB840" s="387">
        <v>6.0000000000000001E-3</v>
      </c>
      <c r="AC840" s="111" t="s">
        <v>1432</v>
      </c>
      <c r="AD840" s="112" t="s">
        <v>1432</v>
      </c>
      <c r="AE840" s="157" t="s">
        <v>3063</v>
      </c>
      <c r="AF840" s="117" t="s">
        <v>1445</v>
      </c>
      <c r="AG840" s="118"/>
      <c r="AH840" s="117">
        <v>0</v>
      </c>
      <c r="AI840" s="117">
        <v>0</v>
      </c>
      <c r="AJ840" s="117">
        <v>0</v>
      </c>
      <c r="AK840" s="117">
        <v>1</v>
      </c>
      <c r="AL840" s="117">
        <v>1</v>
      </c>
      <c r="AM840" s="117">
        <v>1</v>
      </c>
      <c r="AN840" s="117">
        <v>-1</v>
      </c>
      <c r="AO840" s="117">
        <v>0</v>
      </c>
      <c r="AP840" s="117">
        <v>0</v>
      </c>
      <c r="AQ840" s="117">
        <v>0</v>
      </c>
      <c r="AR840" s="117">
        <v>1</v>
      </c>
      <c r="AS840" s="117">
        <v>1</v>
      </c>
      <c r="AT840" s="117">
        <v>1</v>
      </c>
      <c r="AU840" s="117">
        <v>0</v>
      </c>
      <c r="AV840" s="117">
        <v>0</v>
      </c>
      <c r="AW840" s="117">
        <v>0</v>
      </c>
      <c r="AX840" s="117">
        <v>0</v>
      </c>
      <c r="AY840" s="117">
        <v>0</v>
      </c>
      <c r="AZ840" s="117">
        <v>0</v>
      </c>
      <c r="BA840" s="117">
        <v>0</v>
      </c>
      <c r="BB840" s="117">
        <v>-1</v>
      </c>
      <c r="BC840" s="117">
        <v>0</v>
      </c>
      <c r="BD840" s="117">
        <v>0</v>
      </c>
      <c r="BE840" s="117">
        <v>0</v>
      </c>
      <c r="BF840" s="117">
        <v>0</v>
      </c>
      <c r="BG840" s="117">
        <v>0</v>
      </c>
      <c r="BH840" s="117">
        <v>0</v>
      </c>
      <c r="BI840" s="117">
        <v>0</v>
      </c>
      <c r="BJ840" s="117">
        <v>0</v>
      </c>
      <c r="BK840" s="117">
        <v>0</v>
      </c>
      <c r="BL840" s="120" t="s">
        <v>4490</v>
      </c>
      <c r="BM840" s="98">
        <v>0</v>
      </c>
      <c r="BN840" s="79">
        <v>0</v>
      </c>
      <c r="BO840" s="241">
        <v>0.4</v>
      </c>
      <c r="BP840" s="133">
        <v>0.4</v>
      </c>
      <c r="BQ840" s="133">
        <v>0.4</v>
      </c>
      <c r="BR840" s="133">
        <v>0.4</v>
      </c>
      <c r="BS840" s="243">
        <v>0.4</v>
      </c>
      <c r="BT840" s="79">
        <v>0</v>
      </c>
      <c r="BU840" s="79">
        <v>0</v>
      </c>
      <c r="BV840" s="79">
        <v>0</v>
      </c>
      <c r="BW840" s="79">
        <v>0</v>
      </c>
      <c r="BX840" s="79">
        <v>0</v>
      </c>
      <c r="BY840" s="79">
        <v>0</v>
      </c>
      <c r="BZ840" s="79">
        <v>0</v>
      </c>
      <c r="CA840" s="79">
        <v>0</v>
      </c>
      <c r="CB840" s="79">
        <v>0</v>
      </c>
      <c r="CC840" s="79">
        <v>0</v>
      </c>
      <c r="CD840" s="79">
        <v>0</v>
      </c>
      <c r="CE840" s="79">
        <v>0</v>
      </c>
      <c r="CF840" s="79">
        <v>0</v>
      </c>
      <c r="CG840" s="79">
        <v>0</v>
      </c>
      <c r="CH840" s="79">
        <v>0</v>
      </c>
      <c r="CI840" s="81">
        <f t="shared" si="70"/>
        <v>2</v>
      </c>
      <c r="CJ840" s="260">
        <f t="shared" si="73"/>
        <v>2</v>
      </c>
      <c r="CK840" s="260">
        <f t="shared" si="71"/>
        <v>2</v>
      </c>
      <c r="CL840" s="260">
        <f t="shared" si="72"/>
        <v>2</v>
      </c>
      <c r="CM840" s="83">
        <v>4</v>
      </c>
      <c r="CN840" s="254" t="s">
        <v>4965</v>
      </c>
      <c r="CO840" s="140" t="s">
        <v>4965</v>
      </c>
      <c r="CP840" s="258" t="s">
        <v>4965</v>
      </c>
      <c r="CQ840" s="86" t="s">
        <v>4965</v>
      </c>
      <c r="CR840" s="85" t="s">
        <v>4965</v>
      </c>
      <c r="CS840" s="85" t="s">
        <v>4965</v>
      </c>
      <c r="CT840" s="85" t="s">
        <v>4965</v>
      </c>
      <c r="CU840" s="86"/>
    </row>
    <row r="841" spans="1:99" s="363" customFormat="1" ht="12" customHeight="1" x14ac:dyDescent="0.2">
      <c r="A841" s="31" t="s">
        <v>1460</v>
      </c>
      <c r="B841" s="114" t="s">
        <v>129</v>
      </c>
      <c r="C841" s="114" t="s">
        <v>1432</v>
      </c>
      <c r="D841" s="114" t="s">
        <v>1432</v>
      </c>
      <c r="E841" s="117" t="s">
        <v>130</v>
      </c>
      <c r="F841" s="114" t="s">
        <v>1432</v>
      </c>
      <c r="G841" s="114" t="s">
        <v>1054</v>
      </c>
      <c r="H841" s="114" t="s">
        <v>2717</v>
      </c>
      <c r="I841" s="114" t="s">
        <v>3106</v>
      </c>
      <c r="J841" s="114">
        <v>526468</v>
      </c>
      <c r="K841" s="114">
        <v>175725</v>
      </c>
      <c r="L841" s="177" t="s">
        <v>4766</v>
      </c>
      <c r="M841" s="99" t="s">
        <v>1432</v>
      </c>
      <c r="N841" s="99" t="s">
        <v>1432</v>
      </c>
      <c r="O841" s="114">
        <v>0</v>
      </c>
      <c r="P841" s="114">
        <v>1</v>
      </c>
      <c r="Q841" s="115">
        <v>1</v>
      </c>
      <c r="R841" s="114" t="s">
        <v>131</v>
      </c>
      <c r="S841" s="114" t="s">
        <v>3187</v>
      </c>
      <c r="T841" s="99" t="s">
        <v>132</v>
      </c>
      <c r="U841" s="116">
        <v>41831</v>
      </c>
      <c r="V841" s="114" t="s">
        <v>1439</v>
      </c>
      <c r="W841" s="99" t="s">
        <v>1432</v>
      </c>
      <c r="X841" s="114" t="s">
        <v>1442</v>
      </c>
      <c r="Y841" s="114" t="s">
        <v>3893</v>
      </c>
      <c r="Z841" s="114" t="s">
        <v>1444</v>
      </c>
      <c r="AA841" s="114" t="s">
        <v>4720</v>
      </c>
      <c r="AB841" s="387">
        <v>7.6999999999999999E-2</v>
      </c>
      <c r="AC841" s="111" t="s">
        <v>1432</v>
      </c>
      <c r="AD841" s="112" t="s">
        <v>1432</v>
      </c>
      <c r="AE841" s="157" t="s">
        <v>3063</v>
      </c>
      <c r="AF841" s="117" t="s">
        <v>1445</v>
      </c>
      <c r="AG841" s="117">
        <v>0</v>
      </c>
      <c r="AH841" s="117">
        <v>0</v>
      </c>
      <c r="AI841" s="117">
        <v>0</v>
      </c>
      <c r="AJ841" s="117">
        <v>0</v>
      </c>
      <c r="AK841" s="117">
        <v>0</v>
      </c>
      <c r="AL841" s="117">
        <v>1</v>
      </c>
      <c r="AM841" s="117">
        <v>0</v>
      </c>
      <c r="AN841" s="117">
        <v>0</v>
      </c>
      <c r="AO841" s="117">
        <v>0</v>
      </c>
      <c r="AP841" s="117">
        <v>0</v>
      </c>
      <c r="AQ841" s="117">
        <v>0</v>
      </c>
      <c r="AR841" s="117">
        <v>0</v>
      </c>
      <c r="AS841" s="117">
        <v>1</v>
      </c>
      <c r="AT841" s="117">
        <v>0</v>
      </c>
      <c r="AU841" s="117">
        <v>0</v>
      </c>
      <c r="AV841" s="117">
        <v>0</v>
      </c>
      <c r="AW841" s="117">
        <v>0</v>
      </c>
      <c r="AX841" s="117">
        <v>0</v>
      </c>
      <c r="AY841" s="117">
        <v>0</v>
      </c>
      <c r="AZ841" s="117">
        <v>0</v>
      </c>
      <c r="BA841" s="117">
        <v>0</v>
      </c>
      <c r="BB841" s="117">
        <v>0</v>
      </c>
      <c r="BC841" s="117">
        <v>0</v>
      </c>
      <c r="BD841" s="117">
        <v>0</v>
      </c>
      <c r="BE841" s="117">
        <v>0</v>
      </c>
      <c r="BF841" s="117">
        <v>0</v>
      </c>
      <c r="BG841" s="117">
        <v>0</v>
      </c>
      <c r="BH841" s="117">
        <v>0</v>
      </c>
      <c r="BI841" s="117">
        <v>0</v>
      </c>
      <c r="BJ841" s="117">
        <v>0</v>
      </c>
      <c r="BK841" s="117">
        <v>0</v>
      </c>
      <c r="BL841" s="120" t="s">
        <v>4490</v>
      </c>
      <c r="BM841" s="98">
        <v>0</v>
      </c>
      <c r="BN841" s="79">
        <v>0</v>
      </c>
      <c r="BO841" s="241">
        <v>0.25</v>
      </c>
      <c r="BP841" s="133">
        <v>0.25</v>
      </c>
      <c r="BQ841" s="133">
        <v>0.25</v>
      </c>
      <c r="BR841" s="133">
        <v>0.25</v>
      </c>
      <c r="BS841" s="238">
        <v>0</v>
      </c>
      <c r="BT841" s="79">
        <v>0</v>
      </c>
      <c r="BU841" s="79">
        <v>0</v>
      </c>
      <c r="BV841" s="79">
        <v>0</v>
      </c>
      <c r="BW841" s="79">
        <v>0</v>
      </c>
      <c r="BX841" s="79">
        <v>0</v>
      </c>
      <c r="BY841" s="79">
        <v>0</v>
      </c>
      <c r="BZ841" s="79">
        <v>0</v>
      </c>
      <c r="CA841" s="79">
        <v>0</v>
      </c>
      <c r="CB841" s="79">
        <v>0</v>
      </c>
      <c r="CC841" s="79">
        <v>0</v>
      </c>
      <c r="CD841" s="79">
        <v>0</v>
      </c>
      <c r="CE841" s="79">
        <v>0</v>
      </c>
      <c r="CF841" s="79">
        <v>0</v>
      </c>
      <c r="CG841" s="79">
        <v>0</v>
      </c>
      <c r="CH841" s="79">
        <v>0</v>
      </c>
      <c r="CI841" s="81">
        <f t="shared" si="70"/>
        <v>1</v>
      </c>
      <c r="CJ841" s="260">
        <f t="shared" si="73"/>
        <v>1</v>
      </c>
      <c r="CK841" s="260">
        <f t="shared" si="71"/>
        <v>1</v>
      </c>
      <c r="CL841" s="260">
        <f t="shared" si="72"/>
        <v>1</v>
      </c>
      <c r="CM841" s="83">
        <v>9</v>
      </c>
      <c r="CN841" s="254" t="s">
        <v>4965</v>
      </c>
      <c r="CO841" s="140" t="s">
        <v>4965</v>
      </c>
      <c r="CP841" s="258" t="s">
        <v>4965</v>
      </c>
      <c r="CQ841" s="86" t="s">
        <v>4965</v>
      </c>
      <c r="CR841" s="85" t="s">
        <v>4965</v>
      </c>
      <c r="CS841" s="85" t="s">
        <v>4965</v>
      </c>
      <c r="CT841" s="85" t="s">
        <v>4965</v>
      </c>
      <c r="CU841" s="86"/>
    </row>
    <row r="842" spans="1:99" s="363" customFormat="1" ht="12" customHeight="1" x14ac:dyDescent="0.2">
      <c r="A842" s="31" t="s">
        <v>1460</v>
      </c>
      <c r="B842" s="114" t="s">
        <v>133</v>
      </c>
      <c r="C842" s="114" t="s">
        <v>1432</v>
      </c>
      <c r="D842" s="114" t="s">
        <v>1432</v>
      </c>
      <c r="E842" s="117" t="s">
        <v>1432</v>
      </c>
      <c r="F842" s="114" t="s">
        <v>3520</v>
      </c>
      <c r="G842" s="114" t="s">
        <v>134</v>
      </c>
      <c r="H842" s="114" t="s">
        <v>1458</v>
      </c>
      <c r="I842" s="114" t="s">
        <v>135</v>
      </c>
      <c r="J842" s="114">
        <v>523862</v>
      </c>
      <c r="K842" s="114">
        <v>174954</v>
      </c>
      <c r="L842" s="177" t="s">
        <v>3079</v>
      </c>
      <c r="M842" s="99" t="s">
        <v>1432</v>
      </c>
      <c r="N842" s="99" t="s">
        <v>1432</v>
      </c>
      <c r="O842" s="114">
        <v>5</v>
      </c>
      <c r="P842" s="114">
        <v>9</v>
      </c>
      <c r="Q842" s="115">
        <v>4</v>
      </c>
      <c r="R842" s="114" t="s">
        <v>136</v>
      </c>
      <c r="S842" s="114" t="s">
        <v>1438</v>
      </c>
      <c r="T842" s="99" t="s">
        <v>2477</v>
      </c>
      <c r="U842" s="116">
        <v>41899</v>
      </c>
      <c r="V842" s="114" t="s">
        <v>1439</v>
      </c>
      <c r="W842" s="99" t="s">
        <v>1432</v>
      </c>
      <c r="X842" s="114" t="s">
        <v>1442</v>
      </c>
      <c r="Y842" s="114" t="s">
        <v>1443</v>
      </c>
      <c r="Z842" s="114" t="s">
        <v>1444</v>
      </c>
      <c r="AA842" s="114" t="s">
        <v>2713</v>
      </c>
      <c r="AB842" s="387">
        <v>3.5999999999999997E-2</v>
      </c>
      <c r="AC842" s="111" t="s">
        <v>1432</v>
      </c>
      <c r="AD842" s="112" t="s">
        <v>1432</v>
      </c>
      <c r="AE842" s="157" t="s">
        <v>3063</v>
      </c>
      <c r="AF842" s="117" t="s">
        <v>1445</v>
      </c>
      <c r="AG842" s="117">
        <v>0</v>
      </c>
      <c r="AH842" s="117">
        <v>1</v>
      </c>
      <c r="AI842" s="117">
        <v>9</v>
      </c>
      <c r="AJ842" s="117">
        <v>0</v>
      </c>
      <c r="AK842" s="117">
        <v>3</v>
      </c>
      <c r="AL842" s="117">
        <v>1</v>
      </c>
      <c r="AM842" s="117">
        <v>0</v>
      </c>
      <c r="AN842" s="117">
        <v>0</v>
      </c>
      <c r="AO842" s="117">
        <v>0</v>
      </c>
      <c r="AP842" s="117">
        <v>0</v>
      </c>
      <c r="AQ842" s="117">
        <v>0</v>
      </c>
      <c r="AR842" s="117">
        <v>3</v>
      </c>
      <c r="AS842" s="117">
        <v>1</v>
      </c>
      <c r="AT842" s="117">
        <v>0</v>
      </c>
      <c r="AU842" s="117">
        <v>0</v>
      </c>
      <c r="AV842" s="117">
        <v>0</v>
      </c>
      <c r="AW842" s="117">
        <v>0</v>
      </c>
      <c r="AX842" s="117">
        <v>0</v>
      </c>
      <c r="AY842" s="117">
        <v>0</v>
      </c>
      <c r="AZ842" s="117">
        <v>0</v>
      </c>
      <c r="BA842" s="117">
        <v>1</v>
      </c>
      <c r="BB842" s="117">
        <v>0</v>
      </c>
      <c r="BC842" s="117">
        <v>0</v>
      </c>
      <c r="BD842" s="117">
        <v>0</v>
      </c>
      <c r="BE842" s="117">
        <v>0</v>
      </c>
      <c r="BF842" s="117">
        <v>0</v>
      </c>
      <c r="BG842" s="117">
        <v>0</v>
      </c>
      <c r="BH842" s="117">
        <v>-1</v>
      </c>
      <c r="BI842" s="117">
        <v>0</v>
      </c>
      <c r="BJ842" s="117">
        <v>0</v>
      </c>
      <c r="BK842" s="117">
        <v>0</v>
      </c>
      <c r="BL842" s="120" t="s">
        <v>4490</v>
      </c>
      <c r="BM842" s="98">
        <v>0</v>
      </c>
      <c r="BN842" s="79">
        <v>0</v>
      </c>
      <c r="BO842" s="241">
        <v>0.8</v>
      </c>
      <c r="BP842" s="133">
        <v>0.8</v>
      </c>
      <c r="BQ842" s="133">
        <v>0.8</v>
      </c>
      <c r="BR842" s="133">
        <v>0.8</v>
      </c>
      <c r="BS842" s="243">
        <v>0.8</v>
      </c>
      <c r="BT842" s="79">
        <v>0</v>
      </c>
      <c r="BU842" s="79">
        <v>0</v>
      </c>
      <c r="BV842" s="79">
        <v>0</v>
      </c>
      <c r="BW842" s="79">
        <v>0</v>
      </c>
      <c r="BX842" s="79">
        <v>0</v>
      </c>
      <c r="BY842" s="79">
        <v>0</v>
      </c>
      <c r="BZ842" s="79">
        <v>0</v>
      </c>
      <c r="CA842" s="79">
        <v>0</v>
      </c>
      <c r="CB842" s="79">
        <v>0</v>
      </c>
      <c r="CC842" s="79">
        <v>0</v>
      </c>
      <c r="CD842" s="79">
        <v>0</v>
      </c>
      <c r="CE842" s="79">
        <v>0</v>
      </c>
      <c r="CF842" s="79">
        <v>0</v>
      </c>
      <c r="CG842" s="79">
        <v>0</v>
      </c>
      <c r="CH842" s="79">
        <v>0</v>
      </c>
      <c r="CI842" s="81">
        <f t="shared" ref="CI842:CI905" si="74">SUBTOTAL(9,BN842:CH842)</f>
        <v>4</v>
      </c>
      <c r="CJ842" s="260">
        <f t="shared" si="73"/>
        <v>4</v>
      </c>
      <c r="CK842" s="260">
        <f t="shared" si="71"/>
        <v>4</v>
      </c>
      <c r="CL842" s="260">
        <f t="shared" si="72"/>
        <v>4</v>
      </c>
      <c r="CM842" s="83">
        <v>4</v>
      </c>
      <c r="CN842" s="254" t="s">
        <v>4965</v>
      </c>
      <c r="CO842" s="140" t="s">
        <v>4965</v>
      </c>
      <c r="CP842" s="258" t="s">
        <v>4965</v>
      </c>
      <c r="CQ842" s="86" t="s">
        <v>4965</v>
      </c>
      <c r="CR842" s="85" t="s">
        <v>4965</v>
      </c>
      <c r="CS842" s="85" t="s">
        <v>4965</v>
      </c>
      <c r="CT842" s="85" t="s">
        <v>4965</v>
      </c>
      <c r="CU842" s="86"/>
    </row>
    <row r="843" spans="1:99" ht="12" customHeight="1" x14ac:dyDescent="0.2">
      <c r="A843" s="31" t="s">
        <v>1460</v>
      </c>
      <c r="B843" s="114" t="s">
        <v>138</v>
      </c>
      <c r="C843" s="114" t="s">
        <v>1432</v>
      </c>
      <c r="D843" s="114" t="s">
        <v>1432</v>
      </c>
      <c r="E843" s="117" t="s">
        <v>1432</v>
      </c>
      <c r="F843" s="114" t="s">
        <v>1598</v>
      </c>
      <c r="G843" s="114" t="s">
        <v>4270</v>
      </c>
      <c r="H843" s="114" t="s">
        <v>2717</v>
      </c>
      <c r="I843" s="114" t="s">
        <v>1599</v>
      </c>
      <c r="J843" s="114">
        <v>527007</v>
      </c>
      <c r="K843" s="114">
        <v>176205</v>
      </c>
      <c r="L843" s="177" t="s">
        <v>4766</v>
      </c>
      <c r="M843" s="99" t="s">
        <v>1432</v>
      </c>
      <c r="N843" s="99" t="s">
        <v>1432</v>
      </c>
      <c r="O843" s="114">
        <v>1</v>
      </c>
      <c r="P843" s="114">
        <v>8</v>
      </c>
      <c r="Q843" s="115">
        <v>7</v>
      </c>
      <c r="R843" s="114" t="s">
        <v>139</v>
      </c>
      <c r="S843" s="114" t="s">
        <v>1438</v>
      </c>
      <c r="T843" s="99" t="s">
        <v>2477</v>
      </c>
      <c r="U843" s="116">
        <v>41838</v>
      </c>
      <c r="V843" s="114" t="s">
        <v>1439</v>
      </c>
      <c r="W843" s="99" t="s">
        <v>1432</v>
      </c>
      <c r="X843" s="114" t="s">
        <v>1442</v>
      </c>
      <c r="Y843" s="114" t="s">
        <v>1443</v>
      </c>
      <c r="Z843" s="114" t="s">
        <v>1444</v>
      </c>
      <c r="AA843" s="114" t="s">
        <v>2713</v>
      </c>
      <c r="AB843" s="387">
        <v>1.4999999999999999E-2</v>
      </c>
      <c r="AC843" s="111" t="s">
        <v>1432</v>
      </c>
      <c r="AD843" s="112" t="s">
        <v>1432</v>
      </c>
      <c r="AE843" s="157" t="s">
        <v>3063</v>
      </c>
      <c r="AF843" s="117" t="s">
        <v>1445</v>
      </c>
      <c r="AG843" s="118"/>
      <c r="AH843" s="117">
        <v>0</v>
      </c>
      <c r="AI843" s="117">
        <v>0</v>
      </c>
      <c r="AJ843" s="117">
        <v>1</v>
      </c>
      <c r="AK843" s="117">
        <v>1</v>
      </c>
      <c r="AL843" s="117">
        <v>5</v>
      </c>
      <c r="AM843" s="117">
        <v>0</v>
      </c>
      <c r="AN843" s="117">
        <v>0</v>
      </c>
      <c r="AO843" s="117">
        <v>0</v>
      </c>
      <c r="AP843" s="117">
        <v>0</v>
      </c>
      <c r="AQ843" s="117">
        <v>1</v>
      </c>
      <c r="AR843" s="117">
        <v>1</v>
      </c>
      <c r="AS843" s="117">
        <v>4</v>
      </c>
      <c r="AT843" s="117">
        <v>1</v>
      </c>
      <c r="AU843" s="117">
        <v>0</v>
      </c>
      <c r="AV843" s="117">
        <v>0</v>
      </c>
      <c r="AW843" s="117">
        <v>0</v>
      </c>
      <c r="AX843" s="117">
        <v>0</v>
      </c>
      <c r="AY843" s="117">
        <v>0</v>
      </c>
      <c r="AZ843" s="117">
        <v>1</v>
      </c>
      <c r="BA843" s="117">
        <v>-1</v>
      </c>
      <c r="BB843" s="117">
        <v>0</v>
      </c>
      <c r="BC843" s="117">
        <v>0</v>
      </c>
      <c r="BD843" s="117">
        <v>0</v>
      </c>
      <c r="BE843" s="117">
        <v>0</v>
      </c>
      <c r="BF843" s="117">
        <v>0</v>
      </c>
      <c r="BG843" s="117">
        <v>0</v>
      </c>
      <c r="BH843" s="117">
        <v>0</v>
      </c>
      <c r="BI843" s="117">
        <v>0</v>
      </c>
      <c r="BJ843" s="117">
        <v>0</v>
      </c>
      <c r="BK843" s="117">
        <v>0</v>
      </c>
      <c r="BL843" s="120" t="s">
        <v>4490</v>
      </c>
      <c r="BM843" s="98">
        <v>0</v>
      </c>
      <c r="BN843" s="79">
        <v>0</v>
      </c>
      <c r="BO843" s="237">
        <v>0</v>
      </c>
      <c r="BP843" s="79">
        <v>0</v>
      </c>
      <c r="BQ843" s="133">
        <v>2.3333333333333335</v>
      </c>
      <c r="BR843" s="133">
        <v>2.3333333333333335</v>
      </c>
      <c r="BS843" s="243">
        <v>2.3333333333333335</v>
      </c>
      <c r="BT843" s="79">
        <v>0</v>
      </c>
      <c r="BU843" s="79">
        <v>0</v>
      </c>
      <c r="BV843" s="79">
        <v>0</v>
      </c>
      <c r="BW843" s="79">
        <v>0</v>
      </c>
      <c r="BX843" s="79">
        <v>0</v>
      </c>
      <c r="BY843" s="79">
        <v>0</v>
      </c>
      <c r="BZ843" s="79">
        <v>0</v>
      </c>
      <c r="CA843" s="79">
        <v>0</v>
      </c>
      <c r="CB843" s="79">
        <v>0</v>
      </c>
      <c r="CC843" s="79">
        <v>0</v>
      </c>
      <c r="CD843" s="79">
        <v>0</v>
      </c>
      <c r="CE843" s="79">
        <v>0</v>
      </c>
      <c r="CF843" s="79">
        <v>0</v>
      </c>
      <c r="CG843" s="79">
        <v>0</v>
      </c>
      <c r="CH843" s="79">
        <v>0</v>
      </c>
      <c r="CI843" s="81">
        <f t="shared" si="74"/>
        <v>7</v>
      </c>
      <c r="CJ843" s="260">
        <f t="shared" si="73"/>
        <v>7</v>
      </c>
      <c r="CK843" s="260">
        <f t="shared" si="71"/>
        <v>7</v>
      </c>
      <c r="CL843" s="260">
        <f t="shared" si="72"/>
        <v>7</v>
      </c>
      <c r="CM843" s="83">
        <v>5</v>
      </c>
      <c r="CN843" s="254" t="s">
        <v>4965</v>
      </c>
      <c r="CO843" s="140" t="s">
        <v>4965</v>
      </c>
      <c r="CP843" s="258" t="s">
        <v>4965</v>
      </c>
      <c r="CQ843" s="86" t="s">
        <v>4965</v>
      </c>
      <c r="CR843" s="85" t="s">
        <v>4965</v>
      </c>
      <c r="CS843" s="85" t="s">
        <v>4965</v>
      </c>
      <c r="CT843" s="85" t="s">
        <v>4965</v>
      </c>
      <c r="CU843" s="86"/>
    </row>
    <row r="844" spans="1:99" ht="12" customHeight="1" x14ac:dyDescent="0.2">
      <c r="A844" s="31" t="s">
        <v>1460</v>
      </c>
      <c r="B844" s="114" t="s">
        <v>140</v>
      </c>
      <c r="C844" s="114" t="s">
        <v>141</v>
      </c>
      <c r="D844" s="114" t="s">
        <v>1432</v>
      </c>
      <c r="E844" s="117" t="s">
        <v>141</v>
      </c>
      <c r="F844" s="114" t="s">
        <v>1432</v>
      </c>
      <c r="G844" s="114" t="s">
        <v>1468</v>
      </c>
      <c r="H844" s="114" t="s">
        <v>2717</v>
      </c>
      <c r="I844" s="114" t="s">
        <v>3185</v>
      </c>
      <c r="J844" s="114">
        <v>526305</v>
      </c>
      <c r="K844" s="114">
        <v>175648</v>
      </c>
      <c r="L844" s="177" t="s">
        <v>4766</v>
      </c>
      <c r="M844" s="99" t="s">
        <v>1432</v>
      </c>
      <c r="N844" s="99" t="s">
        <v>1432</v>
      </c>
      <c r="O844" s="114">
        <v>0</v>
      </c>
      <c r="P844" s="114">
        <v>1</v>
      </c>
      <c r="Q844" s="115">
        <v>1</v>
      </c>
      <c r="R844" s="114" t="s">
        <v>142</v>
      </c>
      <c r="S844" s="114" t="s">
        <v>3187</v>
      </c>
      <c r="T844" s="99" t="s">
        <v>2182</v>
      </c>
      <c r="U844" s="116">
        <v>41814</v>
      </c>
      <c r="V844" s="114" t="s">
        <v>1439</v>
      </c>
      <c r="W844" s="99" t="s">
        <v>1432</v>
      </c>
      <c r="X844" s="114" t="s">
        <v>1442</v>
      </c>
      <c r="Y844" s="114" t="s">
        <v>3893</v>
      </c>
      <c r="Z844" s="114" t="s">
        <v>1444</v>
      </c>
      <c r="AA844" s="114" t="s">
        <v>4720</v>
      </c>
      <c r="AB844" s="387">
        <v>0.05</v>
      </c>
      <c r="AC844" s="111" t="s">
        <v>1432</v>
      </c>
      <c r="AD844" s="112" t="s">
        <v>1432</v>
      </c>
      <c r="AE844" s="157" t="s">
        <v>3063</v>
      </c>
      <c r="AF844" s="117" t="s">
        <v>1445</v>
      </c>
      <c r="AG844" s="117">
        <v>0</v>
      </c>
      <c r="AH844" s="117">
        <v>0</v>
      </c>
      <c r="AI844" s="117">
        <v>0</v>
      </c>
      <c r="AJ844" s="117">
        <v>0</v>
      </c>
      <c r="AK844" s="117">
        <v>1</v>
      </c>
      <c r="AL844" s="117">
        <v>0</v>
      </c>
      <c r="AM844" s="117">
        <v>0</v>
      </c>
      <c r="AN844" s="117">
        <v>0</v>
      </c>
      <c r="AO844" s="117">
        <v>0</v>
      </c>
      <c r="AP844" s="117">
        <v>0</v>
      </c>
      <c r="AQ844" s="117">
        <v>0</v>
      </c>
      <c r="AR844" s="117">
        <v>1</v>
      </c>
      <c r="AS844" s="117">
        <v>0</v>
      </c>
      <c r="AT844" s="117">
        <v>0</v>
      </c>
      <c r="AU844" s="117">
        <v>0</v>
      </c>
      <c r="AV844" s="117">
        <v>0</v>
      </c>
      <c r="AW844" s="117">
        <v>0</v>
      </c>
      <c r="AX844" s="117">
        <v>0</v>
      </c>
      <c r="AY844" s="117">
        <v>0</v>
      </c>
      <c r="AZ844" s="117">
        <v>0</v>
      </c>
      <c r="BA844" s="117">
        <v>0</v>
      </c>
      <c r="BB844" s="117">
        <v>0</v>
      </c>
      <c r="BC844" s="117">
        <v>0</v>
      </c>
      <c r="BD844" s="117">
        <v>0</v>
      </c>
      <c r="BE844" s="117">
        <v>0</v>
      </c>
      <c r="BF844" s="117">
        <v>0</v>
      </c>
      <c r="BG844" s="117">
        <v>0</v>
      </c>
      <c r="BH844" s="117">
        <v>0</v>
      </c>
      <c r="BI844" s="117">
        <v>0</v>
      </c>
      <c r="BJ844" s="117">
        <v>0</v>
      </c>
      <c r="BK844" s="117">
        <v>0</v>
      </c>
      <c r="BL844" s="120" t="s">
        <v>4490</v>
      </c>
      <c r="BM844" s="98">
        <v>0</v>
      </c>
      <c r="BN844" s="79">
        <v>0</v>
      </c>
      <c r="BO844" s="241">
        <v>0.25</v>
      </c>
      <c r="BP844" s="133">
        <v>0.25</v>
      </c>
      <c r="BQ844" s="133">
        <v>0.25</v>
      </c>
      <c r="BR844" s="133">
        <v>0.25</v>
      </c>
      <c r="BS844" s="238">
        <v>0</v>
      </c>
      <c r="BT844" s="79">
        <v>0</v>
      </c>
      <c r="BU844" s="79">
        <v>0</v>
      </c>
      <c r="BV844" s="79">
        <v>0</v>
      </c>
      <c r="BW844" s="79">
        <v>0</v>
      </c>
      <c r="BX844" s="79">
        <v>0</v>
      </c>
      <c r="BY844" s="79">
        <v>0</v>
      </c>
      <c r="BZ844" s="79">
        <v>0</v>
      </c>
      <c r="CA844" s="79">
        <v>0</v>
      </c>
      <c r="CB844" s="79">
        <v>0</v>
      </c>
      <c r="CC844" s="79">
        <v>0</v>
      </c>
      <c r="CD844" s="79">
        <v>0</v>
      </c>
      <c r="CE844" s="79">
        <v>0</v>
      </c>
      <c r="CF844" s="79">
        <v>0</v>
      </c>
      <c r="CG844" s="79">
        <v>0</v>
      </c>
      <c r="CH844" s="79">
        <v>0</v>
      </c>
      <c r="CI844" s="81">
        <f t="shared" si="74"/>
        <v>1</v>
      </c>
      <c r="CJ844" s="260">
        <f t="shared" si="73"/>
        <v>1</v>
      </c>
      <c r="CK844" s="260">
        <f t="shared" si="71"/>
        <v>1</v>
      </c>
      <c r="CL844" s="260">
        <f t="shared" si="72"/>
        <v>1</v>
      </c>
      <c r="CM844" s="83">
        <v>9</v>
      </c>
      <c r="CN844" s="254" t="s">
        <v>4965</v>
      </c>
      <c r="CO844" s="140" t="s">
        <v>4965</v>
      </c>
      <c r="CP844" s="258" t="s">
        <v>4965</v>
      </c>
      <c r="CQ844" s="86" t="s">
        <v>4965</v>
      </c>
      <c r="CR844" s="85" t="s">
        <v>4965</v>
      </c>
      <c r="CS844" s="85" t="s">
        <v>4965</v>
      </c>
      <c r="CT844" s="85" t="s">
        <v>4965</v>
      </c>
      <c r="CU844" s="86"/>
    </row>
    <row r="845" spans="1:99" ht="12" customHeight="1" x14ac:dyDescent="0.2">
      <c r="A845" s="31" t="s">
        <v>1460</v>
      </c>
      <c r="B845" s="114" t="s">
        <v>144</v>
      </c>
      <c r="C845" s="114" t="s">
        <v>1432</v>
      </c>
      <c r="D845" s="114" t="s">
        <v>1432</v>
      </c>
      <c r="E845" s="117" t="s">
        <v>1432</v>
      </c>
      <c r="F845" s="114" t="s">
        <v>145</v>
      </c>
      <c r="G845" s="114" t="s">
        <v>146</v>
      </c>
      <c r="H845" s="114" t="s">
        <v>1885</v>
      </c>
      <c r="I845" s="114" t="s">
        <v>147</v>
      </c>
      <c r="J845" s="114">
        <v>525069</v>
      </c>
      <c r="K845" s="114">
        <v>173403</v>
      </c>
      <c r="L845" s="177" t="s">
        <v>3087</v>
      </c>
      <c r="M845" s="99" t="s">
        <v>1432</v>
      </c>
      <c r="N845" s="99" t="s">
        <v>1432</v>
      </c>
      <c r="O845" s="114">
        <v>0</v>
      </c>
      <c r="P845" s="114">
        <v>8</v>
      </c>
      <c r="Q845" s="115">
        <v>8</v>
      </c>
      <c r="R845" s="114" t="s">
        <v>148</v>
      </c>
      <c r="S845" s="114" t="s">
        <v>1438</v>
      </c>
      <c r="T845" s="99" t="s">
        <v>149</v>
      </c>
      <c r="U845" s="116">
        <v>41872</v>
      </c>
      <c r="V845" s="114" t="s">
        <v>1439</v>
      </c>
      <c r="W845" s="99" t="s">
        <v>1432</v>
      </c>
      <c r="X845" s="114" t="s">
        <v>1442</v>
      </c>
      <c r="Y845" s="114" t="s">
        <v>4694</v>
      </c>
      <c r="Z845" s="114" t="s">
        <v>1444</v>
      </c>
      <c r="AA845" s="114" t="s">
        <v>2713</v>
      </c>
      <c r="AB845" s="387">
        <v>1.4E-2</v>
      </c>
      <c r="AC845" s="111" t="s">
        <v>1432</v>
      </c>
      <c r="AD845" s="112" t="s">
        <v>1432</v>
      </c>
      <c r="AE845" s="157" t="s">
        <v>3063</v>
      </c>
      <c r="AF845" s="117" t="s">
        <v>1445</v>
      </c>
      <c r="AG845" s="117">
        <v>0</v>
      </c>
      <c r="AH845" s="117">
        <v>0</v>
      </c>
      <c r="AI845" s="117">
        <v>8</v>
      </c>
      <c r="AJ845" s="117">
        <v>0</v>
      </c>
      <c r="AK845" s="117">
        <v>0</v>
      </c>
      <c r="AL845" s="117">
        <v>5</v>
      </c>
      <c r="AM845" s="117">
        <v>3</v>
      </c>
      <c r="AN845" s="117">
        <v>0</v>
      </c>
      <c r="AO845" s="117">
        <v>0</v>
      </c>
      <c r="AP845" s="117">
        <v>0</v>
      </c>
      <c r="AQ845" s="117">
        <v>0</v>
      </c>
      <c r="AR845" s="117">
        <v>0</v>
      </c>
      <c r="AS845" s="117">
        <v>5</v>
      </c>
      <c r="AT845" s="117">
        <v>3</v>
      </c>
      <c r="AU845" s="117">
        <v>0</v>
      </c>
      <c r="AV845" s="117">
        <v>0</v>
      </c>
      <c r="AW845" s="117">
        <v>0</v>
      </c>
      <c r="AX845" s="117">
        <v>0</v>
      </c>
      <c r="AY845" s="117">
        <v>0</v>
      </c>
      <c r="AZ845" s="117">
        <v>0</v>
      </c>
      <c r="BA845" s="117">
        <v>0</v>
      </c>
      <c r="BB845" s="117">
        <v>0</v>
      </c>
      <c r="BC845" s="117">
        <v>0</v>
      </c>
      <c r="BD845" s="117">
        <v>0</v>
      </c>
      <c r="BE845" s="117">
        <v>0</v>
      </c>
      <c r="BF845" s="117">
        <v>0</v>
      </c>
      <c r="BG845" s="117">
        <v>0</v>
      </c>
      <c r="BH845" s="117">
        <v>0</v>
      </c>
      <c r="BI845" s="117">
        <v>0</v>
      </c>
      <c r="BJ845" s="117">
        <v>0</v>
      </c>
      <c r="BK845" s="117">
        <v>0</v>
      </c>
      <c r="BL845" s="120" t="s">
        <v>4490</v>
      </c>
      <c r="BM845" s="98">
        <v>0</v>
      </c>
      <c r="BN845" s="79">
        <v>0</v>
      </c>
      <c r="BO845" s="237">
        <v>0</v>
      </c>
      <c r="BP845" s="79">
        <v>0</v>
      </c>
      <c r="BQ845" s="133">
        <v>2.6666666666666665</v>
      </c>
      <c r="BR845" s="133">
        <v>2.6666666666666701</v>
      </c>
      <c r="BS845" s="243">
        <v>2.6666666666666665</v>
      </c>
      <c r="BT845" s="79">
        <v>0</v>
      </c>
      <c r="BU845" s="79">
        <v>0</v>
      </c>
      <c r="BV845" s="79">
        <v>0</v>
      </c>
      <c r="BW845" s="79">
        <v>0</v>
      </c>
      <c r="BX845" s="79">
        <v>0</v>
      </c>
      <c r="BY845" s="79">
        <v>0</v>
      </c>
      <c r="BZ845" s="79">
        <v>0</v>
      </c>
      <c r="CA845" s="79">
        <v>0</v>
      </c>
      <c r="CB845" s="79">
        <v>0</v>
      </c>
      <c r="CC845" s="79">
        <v>0</v>
      </c>
      <c r="CD845" s="79">
        <v>0</v>
      </c>
      <c r="CE845" s="79">
        <v>0</v>
      </c>
      <c r="CF845" s="79">
        <v>0</v>
      </c>
      <c r="CG845" s="79">
        <v>0</v>
      </c>
      <c r="CH845" s="79">
        <v>0</v>
      </c>
      <c r="CI845" s="81">
        <f t="shared" si="74"/>
        <v>8.0000000000000036</v>
      </c>
      <c r="CJ845" s="260">
        <f t="shared" si="73"/>
        <v>8.0000000000000036</v>
      </c>
      <c r="CK845" s="260">
        <f t="shared" si="71"/>
        <v>8.0000000000000036</v>
      </c>
      <c r="CL845" s="260">
        <f t="shared" si="72"/>
        <v>8.0000000000000036</v>
      </c>
      <c r="CM845" s="83">
        <v>5</v>
      </c>
      <c r="CN845" s="254" t="s">
        <v>4965</v>
      </c>
      <c r="CO845" s="140" t="s">
        <v>4965</v>
      </c>
      <c r="CP845" s="258" t="s">
        <v>4965</v>
      </c>
      <c r="CQ845" s="86" t="s">
        <v>4965</v>
      </c>
      <c r="CR845" s="85" t="s">
        <v>4965</v>
      </c>
      <c r="CS845" s="85" t="s">
        <v>4965</v>
      </c>
      <c r="CT845" s="85" t="s">
        <v>4965</v>
      </c>
      <c r="CU845" s="86"/>
    </row>
    <row r="846" spans="1:99" s="363" customFormat="1" ht="12" customHeight="1" x14ac:dyDescent="0.2">
      <c r="A846" s="31" t="s">
        <v>1460</v>
      </c>
      <c r="B846" s="114" t="s">
        <v>150</v>
      </c>
      <c r="C846" s="114" t="s">
        <v>1432</v>
      </c>
      <c r="D846" s="114" t="s">
        <v>1432</v>
      </c>
      <c r="E846" s="117" t="s">
        <v>1432</v>
      </c>
      <c r="F846" s="114" t="s">
        <v>1447</v>
      </c>
      <c r="G846" s="114" t="s">
        <v>151</v>
      </c>
      <c r="H846" s="114" t="s">
        <v>1435</v>
      </c>
      <c r="I846" s="114" t="s">
        <v>152</v>
      </c>
      <c r="J846" s="114">
        <v>527368</v>
      </c>
      <c r="K846" s="114">
        <v>171457</v>
      </c>
      <c r="L846" s="177" t="s">
        <v>3069</v>
      </c>
      <c r="M846" s="99" t="s">
        <v>1432</v>
      </c>
      <c r="N846" s="99" t="s">
        <v>1432</v>
      </c>
      <c r="O846" s="114">
        <v>3</v>
      </c>
      <c r="P846" s="114">
        <v>3</v>
      </c>
      <c r="Q846" s="115">
        <v>0</v>
      </c>
      <c r="R846" s="114" t="s">
        <v>153</v>
      </c>
      <c r="S846" s="114" t="s">
        <v>1438</v>
      </c>
      <c r="T846" s="99" t="s">
        <v>154</v>
      </c>
      <c r="U846" s="116">
        <v>41859</v>
      </c>
      <c r="V846" s="114" t="s">
        <v>1439</v>
      </c>
      <c r="W846" s="99" t="s">
        <v>1432</v>
      </c>
      <c r="X846" s="114" t="s">
        <v>1442</v>
      </c>
      <c r="Y846" s="114" t="s">
        <v>4694</v>
      </c>
      <c r="Z846" s="114" t="s">
        <v>1444</v>
      </c>
      <c r="AA846" s="114" t="s">
        <v>2723</v>
      </c>
      <c r="AB846" s="387">
        <v>2.8000000000000001E-2</v>
      </c>
      <c r="AC846" s="111" t="s">
        <v>1432</v>
      </c>
      <c r="AD846" s="112" t="s">
        <v>1432</v>
      </c>
      <c r="AE846" s="157" t="s">
        <v>3063</v>
      </c>
      <c r="AF846" s="117" t="s">
        <v>1445</v>
      </c>
      <c r="AG846" s="117">
        <v>0</v>
      </c>
      <c r="AH846" s="117">
        <v>0</v>
      </c>
      <c r="AI846" s="117">
        <v>0</v>
      </c>
      <c r="AJ846" s="117">
        <v>0</v>
      </c>
      <c r="AK846" s="117">
        <v>1</v>
      </c>
      <c r="AL846" s="117">
        <v>-2</v>
      </c>
      <c r="AM846" s="117">
        <v>1</v>
      </c>
      <c r="AN846" s="117">
        <v>0</v>
      </c>
      <c r="AO846" s="117">
        <v>0</v>
      </c>
      <c r="AP846" s="117">
        <v>0</v>
      </c>
      <c r="AQ846" s="117">
        <v>0</v>
      </c>
      <c r="AR846" s="117">
        <v>1</v>
      </c>
      <c r="AS846" s="117">
        <v>-2</v>
      </c>
      <c r="AT846" s="117">
        <v>1</v>
      </c>
      <c r="AU846" s="117">
        <v>0</v>
      </c>
      <c r="AV846" s="117">
        <v>0</v>
      </c>
      <c r="AW846" s="117">
        <v>0</v>
      </c>
      <c r="AX846" s="117">
        <v>0</v>
      </c>
      <c r="AY846" s="117">
        <v>0</v>
      </c>
      <c r="AZ846" s="117">
        <v>0</v>
      </c>
      <c r="BA846" s="117">
        <v>0</v>
      </c>
      <c r="BB846" s="117">
        <v>0</v>
      </c>
      <c r="BC846" s="117">
        <v>0</v>
      </c>
      <c r="BD846" s="117">
        <v>0</v>
      </c>
      <c r="BE846" s="117">
        <v>0</v>
      </c>
      <c r="BF846" s="117">
        <v>0</v>
      </c>
      <c r="BG846" s="117">
        <v>0</v>
      </c>
      <c r="BH846" s="117">
        <v>0</v>
      </c>
      <c r="BI846" s="117">
        <v>0</v>
      </c>
      <c r="BJ846" s="117">
        <v>0</v>
      </c>
      <c r="BK846" s="117">
        <v>0</v>
      </c>
      <c r="BL846" s="339"/>
      <c r="BM846" s="179">
        <f>Q846</f>
        <v>0</v>
      </c>
      <c r="BN846" s="79">
        <v>0</v>
      </c>
      <c r="BO846" s="237">
        <v>0</v>
      </c>
      <c r="BP846" s="79">
        <v>0</v>
      </c>
      <c r="BQ846" s="79">
        <v>0</v>
      </c>
      <c r="BR846" s="79">
        <v>0</v>
      </c>
      <c r="BS846" s="238">
        <v>0</v>
      </c>
      <c r="BT846" s="79">
        <v>0</v>
      </c>
      <c r="BU846" s="79">
        <v>0</v>
      </c>
      <c r="BV846" s="79">
        <v>0</v>
      </c>
      <c r="BW846" s="79">
        <v>0</v>
      </c>
      <c r="BX846" s="79">
        <v>0</v>
      </c>
      <c r="BY846" s="79">
        <v>0</v>
      </c>
      <c r="BZ846" s="79">
        <v>0</v>
      </c>
      <c r="CA846" s="79">
        <v>0</v>
      </c>
      <c r="CB846" s="79">
        <v>0</v>
      </c>
      <c r="CC846" s="79">
        <v>0</v>
      </c>
      <c r="CD846" s="79">
        <v>0</v>
      </c>
      <c r="CE846" s="79">
        <v>0</v>
      </c>
      <c r="CF846" s="79">
        <v>0</v>
      </c>
      <c r="CG846" s="79">
        <v>0</v>
      </c>
      <c r="CH846" s="79">
        <v>0</v>
      </c>
      <c r="CI846" s="81">
        <f t="shared" si="74"/>
        <v>0</v>
      </c>
      <c r="CJ846" s="131">
        <f t="shared" si="73"/>
        <v>0</v>
      </c>
      <c r="CK846" s="131">
        <f t="shared" si="71"/>
        <v>0</v>
      </c>
      <c r="CL846" s="131">
        <f t="shared" si="72"/>
        <v>0</v>
      </c>
      <c r="CM846" s="83">
        <v>4</v>
      </c>
      <c r="CN846" s="254" t="s">
        <v>4965</v>
      </c>
      <c r="CO846" s="140" t="s">
        <v>4965</v>
      </c>
      <c r="CP846" s="258" t="s">
        <v>4965</v>
      </c>
      <c r="CQ846" s="86" t="s">
        <v>4965</v>
      </c>
      <c r="CR846" s="85" t="s">
        <v>4965</v>
      </c>
      <c r="CS846" s="85" t="s">
        <v>4965</v>
      </c>
      <c r="CT846" s="85" t="s">
        <v>4965</v>
      </c>
      <c r="CU846" s="86"/>
    </row>
    <row r="847" spans="1:99" ht="12" customHeight="1" x14ac:dyDescent="0.2">
      <c r="A847" s="31" t="s">
        <v>1460</v>
      </c>
      <c r="B847" s="114" t="s">
        <v>155</v>
      </c>
      <c r="C847" s="114" t="s">
        <v>1432</v>
      </c>
      <c r="D847" s="114" t="s">
        <v>1432</v>
      </c>
      <c r="E847" s="117" t="s">
        <v>156</v>
      </c>
      <c r="F847" s="114" t="s">
        <v>1432</v>
      </c>
      <c r="G847" s="114" t="s">
        <v>1448</v>
      </c>
      <c r="H847" s="114" t="s">
        <v>1435</v>
      </c>
      <c r="I847" s="114" t="s">
        <v>1449</v>
      </c>
      <c r="J847" s="114">
        <v>527153</v>
      </c>
      <c r="K847" s="114">
        <v>171082</v>
      </c>
      <c r="L847" s="177" t="s">
        <v>3069</v>
      </c>
      <c r="M847" s="99" t="s">
        <v>1432</v>
      </c>
      <c r="N847" s="99" t="s">
        <v>1432</v>
      </c>
      <c r="O847" s="114">
        <v>0</v>
      </c>
      <c r="P847" s="114">
        <v>2</v>
      </c>
      <c r="Q847" s="115">
        <v>2</v>
      </c>
      <c r="R847" s="114" t="s">
        <v>157</v>
      </c>
      <c r="S847" s="114" t="s">
        <v>1438</v>
      </c>
      <c r="T847" s="99" t="s">
        <v>372</v>
      </c>
      <c r="U847" s="116">
        <v>41898</v>
      </c>
      <c r="V847" s="114" t="s">
        <v>1439</v>
      </c>
      <c r="W847" s="99" t="s">
        <v>1432</v>
      </c>
      <c r="X847" s="114" t="s">
        <v>1442</v>
      </c>
      <c r="Y847" s="114" t="s">
        <v>1443</v>
      </c>
      <c r="Z847" s="114" t="s">
        <v>1444</v>
      </c>
      <c r="AA847" s="114" t="s">
        <v>2713</v>
      </c>
      <c r="AB847" s="387">
        <v>5.0000000000000001E-3</v>
      </c>
      <c r="AC847" s="111" t="s">
        <v>1432</v>
      </c>
      <c r="AD847" s="112" t="s">
        <v>1432</v>
      </c>
      <c r="AE847" s="157" t="s">
        <v>3063</v>
      </c>
      <c r="AF847" s="117" t="s">
        <v>1445</v>
      </c>
      <c r="AG847" s="118"/>
      <c r="AH847" s="117">
        <v>0</v>
      </c>
      <c r="AI847" s="117">
        <v>0</v>
      </c>
      <c r="AJ847" s="117">
        <v>0</v>
      </c>
      <c r="AK847" s="117">
        <v>0</v>
      </c>
      <c r="AL847" s="117">
        <v>0</v>
      </c>
      <c r="AM847" s="117">
        <v>2</v>
      </c>
      <c r="AN847" s="117">
        <v>0</v>
      </c>
      <c r="AO847" s="117">
        <v>0</v>
      </c>
      <c r="AP847" s="117">
        <v>0</v>
      </c>
      <c r="AQ847" s="117">
        <v>0</v>
      </c>
      <c r="AR847" s="117">
        <v>0</v>
      </c>
      <c r="AS847" s="117">
        <v>0</v>
      </c>
      <c r="AT847" s="117">
        <v>0</v>
      </c>
      <c r="AU847" s="117">
        <v>0</v>
      </c>
      <c r="AV847" s="117">
        <v>0</v>
      </c>
      <c r="AW847" s="117">
        <v>0</v>
      </c>
      <c r="AX847" s="117">
        <v>0</v>
      </c>
      <c r="AY847" s="117">
        <v>0</v>
      </c>
      <c r="AZ847" s="117">
        <v>0</v>
      </c>
      <c r="BA847" s="117">
        <v>2</v>
      </c>
      <c r="BB847" s="117">
        <v>0</v>
      </c>
      <c r="BC847" s="117">
        <v>0</v>
      </c>
      <c r="BD847" s="117">
        <v>0</v>
      </c>
      <c r="BE847" s="117">
        <v>0</v>
      </c>
      <c r="BF847" s="117">
        <v>0</v>
      </c>
      <c r="BG847" s="117">
        <v>0</v>
      </c>
      <c r="BH847" s="117">
        <v>0</v>
      </c>
      <c r="BI847" s="117">
        <v>0</v>
      </c>
      <c r="BJ847" s="117">
        <v>0</v>
      </c>
      <c r="BK847" s="117">
        <v>0</v>
      </c>
      <c r="BL847" s="120" t="s">
        <v>4490</v>
      </c>
      <c r="BM847" s="98">
        <v>0</v>
      </c>
      <c r="BN847" s="79">
        <v>0</v>
      </c>
      <c r="BO847" s="241">
        <v>0.4</v>
      </c>
      <c r="BP847" s="133">
        <v>0.4</v>
      </c>
      <c r="BQ847" s="133">
        <v>0.4</v>
      </c>
      <c r="BR847" s="133">
        <v>0.4</v>
      </c>
      <c r="BS847" s="243">
        <v>0.4</v>
      </c>
      <c r="BT847" s="79">
        <v>0</v>
      </c>
      <c r="BU847" s="79">
        <v>0</v>
      </c>
      <c r="BV847" s="79">
        <v>0</v>
      </c>
      <c r="BW847" s="79">
        <v>0</v>
      </c>
      <c r="BX847" s="79">
        <v>0</v>
      </c>
      <c r="BY847" s="79">
        <v>0</v>
      </c>
      <c r="BZ847" s="79">
        <v>0</v>
      </c>
      <c r="CA847" s="79">
        <v>0</v>
      </c>
      <c r="CB847" s="79">
        <v>0</v>
      </c>
      <c r="CC847" s="79">
        <v>0</v>
      </c>
      <c r="CD847" s="79">
        <v>0</v>
      </c>
      <c r="CE847" s="79">
        <v>0</v>
      </c>
      <c r="CF847" s="79">
        <v>0</v>
      </c>
      <c r="CG847" s="79">
        <v>0</v>
      </c>
      <c r="CH847" s="79">
        <v>0</v>
      </c>
      <c r="CI847" s="81">
        <f t="shared" si="74"/>
        <v>2</v>
      </c>
      <c r="CJ847" s="260">
        <f t="shared" si="73"/>
        <v>2</v>
      </c>
      <c r="CK847" s="260">
        <f t="shared" si="71"/>
        <v>2</v>
      </c>
      <c r="CL847" s="260">
        <f t="shared" si="72"/>
        <v>2</v>
      </c>
      <c r="CM847" s="83">
        <v>4</v>
      </c>
      <c r="CN847" s="254" t="s">
        <v>4965</v>
      </c>
      <c r="CO847" s="140" t="s">
        <v>4965</v>
      </c>
      <c r="CP847" s="258" t="s">
        <v>4965</v>
      </c>
      <c r="CQ847" s="86" t="s">
        <v>4965</v>
      </c>
      <c r="CR847" s="85" t="s">
        <v>4965</v>
      </c>
      <c r="CS847" s="85" t="s">
        <v>4965</v>
      </c>
      <c r="CT847" s="85" t="s">
        <v>4965</v>
      </c>
      <c r="CU847" s="86"/>
    </row>
    <row r="848" spans="1:99" ht="12" customHeight="1" x14ac:dyDescent="0.2">
      <c r="A848" s="31" t="s">
        <v>1460</v>
      </c>
      <c r="B848" s="114" t="s">
        <v>159</v>
      </c>
      <c r="C848" s="114" t="s">
        <v>1432</v>
      </c>
      <c r="D848" s="114" t="s">
        <v>1432</v>
      </c>
      <c r="E848" s="117" t="s">
        <v>1432</v>
      </c>
      <c r="F848" s="114" t="s">
        <v>160</v>
      </c>
      <c r="G848" s="114" t="s">
        <v>4942</v>
      </c>
      <c r="H848" s="114" t="s">
        <v>1885</v>
      </c>
      <c r="I848" s="114" t="s">
        <v>161</v>
      </c>
      <c r="J848" s="114">
        <v>525157</v>
      </c>
      <c r="K848" s="114">
        <v>173398</v>
      </c>
      <c r="L848" s="177" t="s">
        <v>3087</v>
      </c>
      <c r="M848" s="99" t="s">
        <v>1432</v>
      </c>
      <c r="N848" s="99" t="s">
        <v>1432</v>
      </c>
      <c r="O848" s="114">
        <v>0</v>
      </c>
      <c r="P848" s="114">
        <v>1</v>
      </c>
      <c r="Q848" s="115">
        <v>1</v>
      </c>
      <c r="R848" s="114" t="s">
        <v>162</v>
      </c>
      <c r="S848" s="114" t="s">
        <v>1389</v>
      </c>
      <c r="T848" s="99" t="s">
        <v>149</v>
      </c>
      <c r="U848" s="116">
        <v>41817</v>
      </c>
      <c r="V848" s="114" t="s">
        <v>1439</v>
      </c>
      <c r="W848" s="99" t="s">
        <v>1432</v>
      </c>
      <c r="X848" s="114" t="s">
        <v>1442</v>
      </c>
      <c r="Y848" s="114" t="s">
        <v>3893</v>
      </c>
      <c r="Z848" s="114" t="s">
        <v>1444</v>
      </c>
      <c r="AA848" s="114" t="s">
        <v>1136</v>
      </c>
      <c r="AB848" s="387">
        <v>0.01</v>
      </c>
      <c r="AC848" s="111" t="s">
        <v>1432</v>
      </c>
      <c r="AD848" s="112" t="s">
        <v>1432</v>
      </c>
      <c r="AE848" s="157" t="s">
        <v>3063</v>
      </c>
      <c r="AF848" s="117" t="s">
        <v>1445</v>
      </c>
      <c r="AG848" s="118"/>
      <c r="AH848" s="117">
        <v>0</v>
      </c>
      <c r="AI848" s="117">
        <v>0</v>
      </c>
      <c r="AJ848" s="117">
        <v>0</v>
      </c>
      <c r="AK848" s="117">
        <v>0</v>
      </c>
      <c r="AL848" s="117">
        <v>1</v>
      </c>
      <c r="AM848" s="117">
        <v>0</v>
      </c>
      <c r="AN848" s="117">
        <v>0</v>
      </c>
      <c r="AO848" s="117">
        <v>0</v>
      </c>
      <c r="AP848" s="117">
        <v>0</v>
      </c>
      <c r="AQ848" s="117">
        <v>0</v>
      </c>
      <c r="AR848" s="117">
        <v>0</v>
      </c>
      <c r="AS848" s="117">
        <v>1</v>
      </c>
      <c r="AT848" s="117">
        <v>0</v>
      </c>
      <c r="AU848" s="117">
        <v>0</v>
      </c>
      <c r="AV848" s="117">
        <v>0</v>
      </c>
      <c r="AW848" s="117">
        <v>0</v>
      </c>
      <c r="AX848" s="117">
        <v>0</v>
      </c>
      <c r="AY848" s="117">
        <v>0</v>
      </c>
      <c r="AZ848" s="117">
        <v>0</v>
      </c>
      <c r="BA848" s="117">
        <v>0</v>
      </c>
      <c r="BB848" s="117">
        <v>0</v>
      </c>
      <c r="BC848" s="117">
        <v>0</v>
      </c>
      <c r="BD848" s="117">
        <v>0</v>
      </c>
      <c r="BE848" s="117">
        <v>0</v>
      </c>
      <c r="BF848" s="117">
        <v>0</v>
      </c>
      <c r="BG848" s="117">
        <v>0</v>
      </c>
      <c r="BH848" s="117">
        <v>0</v>
      </c>
      <c r="BI848" s="117">
        <v>0</v>
      </c>
      <c r="BJ848" s="117">
        <v>0</v>
      </c>
      <c r="BK848" s="117">
        <v>0</v>
      </c>
      <c r="BL848" s="120" t="s">
        <v>4490</v>
      </c>
      <c r="BM848" s="98">
        <v>0</v>
      </c>
      <c r="BN848" s="79">
        <v>0</v>
      </c>
      <c r="BO848" s="241">
        <v>0.25</v>
      </c>
      <c r="BP848" s="133">
        <v>0.25</v>
      </c>
      <c r="BQ848" s="133">
        <v>0.25</v>
      </c>
      <c r="BR848" s="133">
        <v>0.25</v>
      </c>
      <c r="BS848" s="238">
        <v>0</v>
      </c>
      <c r="BT848" s="79">
        <v>0</v>
      </c>
      <c r="BU848" s="79">
        <v>0</v>
      </c>
      <c r="BV848" s="79">
        <v>0</v>
      </c>
      <c r="BW848" s="79">
        <v>0</v>
      </c>
      <c r="BX848" s="79">
        <v>0</v>
      </c>
      <c r="BY848" s="79">
        <v>0</v>
      </c>
      <c r="BZ848" s="79">
        <v>0</v>
      </c>
      <c r="CA848" s="79">
        <v>0</v>
      </c>
      <c r="CB848" s="79">
        <v>0</v>
      </c>
      <c r="CC848" s="79">
        <v>0</v>
      </c>
      <c r="CD848" s="79">
        <v>0</v>
      </c>
      <c r="CE848" s="79">
        <v>0</v>
      </c>
      <c r="CF848" s="79">
        <v>0</v>
      </c>
      <c r="CG848" s="79">
        <v>0</v>
      </c>
      <c r="CH848" s="79">
        <v>0</v>
      </c>
      <c r="CI848" s="81">
        <f t="shared" si="74"/>
        <v>1</v>
      </c>
      <c r="CJ848" s="260">
        <f t="shared" si="73"/>
        <v>1</v>
      </c>
      <c r="CK848" s="260">
        <f t="shared" si="71"/>
        <v>1</v>
      </c>
      <c r="CL848" s="260">
        <f t="shared" si="72"/>
        <v>1</v>
      </c>
      <c r="CM848" s="83">
        <v>9</v>
      </c>
      <c r="CN848" s="254" t="s">
        <v>4965</v>
      </c>
      <c r="CO848" s="140" t="s">
        <v>4965</v>
      </c>
      <c r="CP848" s="258" t="s">
        <v>4965</v>
      </c>
      <c r="CQ848" s="86" t="s">
        <v>4965</v>
      </c>
      <c r="CR848" s="85" t="s">
        <v>4965</v>
      </c>
      <c r="CS848" s="85" t="s">
        <v>4965</v>
      </c>
      <c r="CT848" s="85" t="s">
        <v>4965</v>
      </c>
      <c r="CU848" s="86"/>
    </row>
    <row r="849" spans="1:99" ht="12" customHeight="1" x14ac:dyDescent="0.2">
      <c r="A849" s="31" t="s">
        <v>1460</v>
      </c>
      <c r="B849" s="114" t="s">
        <v>163</v>
      </c>
      <c r="C849" s="114" t="s">
        <v>1432</v>
      </c>
      <c r="D849" s="114" t="s">
        <v>1432</v>
      </c>
      <c r="E849" s="117" t="s">
        <v>164</v>
      </c>
      <c r="F849" s="114" t="s">
        <v>1322</v>
      </c>
      <c r="G849" s="114" t="s">
        <v>789</v>
      </c>
      <c r="H849" s="114" t="s">
        <v>2717</v>
      </c>
      <c r="I849" s="114" t="s">
        <v>165</v>
      </c>
      <c r="J849" s="114">
        <v>527379</v>
      </c>
      <c r="K849" s="114">
        <v>177136</v>
      </c>
      <c r="L849" s="177" t="s">
        <v>4766</v>
      </c>
      <c r="M849" s="99" t="s">
        <v>1432</v>
      </c>
      <c r="N849" s="99" t="s">
        <v>1432</v>
      </c>
      <c r="O849" s="114">
        <v>0</v>
      </c>
      <c r="P849" s="114">
        <v>2</v>
      </c>
      <c r="Q849" s="115">
        <v>2</v>
      </c>
      <c r="R849" s="114" t="s">
        <v>320</v>
      </c>
      <c r="S849" s="114" t="s">
        <v>1438</v>
      </c>
      <c r="T849" s="99" t="s">
        <v>149</v>
      </c>
      <c r="U849" s="116">
        <v>41898</v>
      </c>
      <c r="V849" s="114" t="s">
        <v>1439</v>
      </c>
      <c r="W849" s="99" t="s">
        <v>1432</v>
      </c>
      <c r="X849" s="114" t="s">
        <v>1442</v>
      </c>
      <c r="Y849" s="114" t="s">
        <v>3893</v>
      </c>
      <c r="Z849" s="114" t="s">
        <v>1444</v>
      </c>
      <c r="AA849" s="114" t="s">
        <v>4720</v>
      </c>
      <c r="AB849" s="387">
        <v>3.5999999999999997E-2</v>
      </c>
      <c r="AC849" s="111" t="s">
        <v>1432</v>
      </c>
      <c r="AD849" s="112" t="s">
        <v>1432</v>
      </c>
      <c r="AE849" s="157" t="s">
        <v>3063</v>
      </c>
      <c r="AF849" s="117" t="s">
        <v>1445</v>
      </c>
      <c r="AG849" s="118"/>
      <c r="AH849" s="117">
        <v>0</v>
      </c>
      <c r="AI849" s="117">
        <v>0</v>
      </c>
      <c r="AJ849" s="117">
        <v>0</v>
      </c>
      <c r="AK849" s="117">
        <v>0</v>
      </c>
      <c r="AL849" s="117">
        <v>2</v>
      </c>
      <c r="AM849" s="117">
        <v>0</v>
      </c>
      <c r="AN849" s="117">
        <v>0</v>
      </c>
      <c r="AO849" s="117">
        <v>0</v>
      </c>
      <c r="AP849" s="117">
        <v>0</v>
      </c>
      <c r="AQ849" s="117">
        <v>0</v>
      </c>
      <c r="AR849" s="117">
        <v>0</v>
      </c>
      <c r="AS849" s="117">
        <v>2</v>
      </c>
      <c r="AT849" s="117">
        <v>0</v>
      </c>
      <c r="AU849" s="117">
        <v>0</v>
      </c>
      <c r="AV849" s="117">
        <v>0</v>
      </c>
      <c r="AW849" s="117">
        <v>0</v>
      </c>
      <c r="AX849" s="117">
        <v>0</v>
      </c>
      <c r="AY849" s="117">
        <v>0</v>
      </c>
      <c r="AZ849" s="117">
        <v>0</v>
      </c>
      <c r="BA849" s="117">
        <v>0</v>
      </c>
      <c r="BB849" s="117">
        <v>0</v>
      </c>
      <c r="BC849" s="117">
        <v>0</v>
      </c>
      <c r="BD849" s="117">
        <v>0</v>
      </c>
      <c r="BE849" s="117">
        <v>0</v>
      </c>
      <c r="BF849" s="117">
        <v>0</v>
      </c>
      <c r="BG849" s="117">
        <v>0</v>
      </c>
      <c r="BH849" s="117">
        <v>0</v>
      </c>
      <c r="BI849" s="117">
        <v>0</v>
      </c>
      <c r="BJ849" s="117">
        <v>0</v>
      </c>
      <c r="BK849" s="117">
        <v>0</v>
      </c>
      <c r="BL849" s="120" t="s">
        <v>4490</v>
      </c>
      <c r="BM849" s="98">
        <v>0</v>
      </c>
      <c r="BN849" s="79">
        <v>0</v>
      </c>
      <c r="BO849" s="241">
        <v>0.5</v>
      </c>
      <c r="BP849" s="133">
        <v>0.5</v>
      </c>
      <c r="BQ849" s="133">
        <v>0.5</v>
      </c>
      <c r="BR849" s="133">
        <v>0.5</v>
      </c>
      <c r="BS849" s="238">
        <v>0</v>
      </c>
      <c r="BT849" s="79">
        <v>0</v>
      </c>
      <c r="BU849" s="79">
        <v>0</v>
      </c>
      <c r="BV849" s="79">
        <v>0</v>
      </c>
      <c r="BW849" s="79">
        <v>0</v>
      </c>
      <c r="BX849" s="79">
        <v>0</v>
      </c>
      <c r="BY849" s="79">
        <v>0</v>
      </c>
      <c r="BZ849" s="79">
        <v>0</v>
      </c>
      <c r="CA849" s="79">
        <v>0</v>
      </c>
      <c r="CB849" s="79">
        <v>0</v>
      </c>
      <c r="CC849" s="79">
        <v>0</v>
      </c>
      <c r="CD849" s="79">
        <v>0</v>
      </c>
      <c r="CE849" s="79">
        <v>0</v>
      </c>
      <c r="CF849" s="79">
        <v>0</v>
      </c>
      <c r="CG849" s="79">
        <v>0</v>
      </c>
      <c r="CH849" s="79">
        <v>0</v>
      </c>
      <c r="CI849" s="81">
        <f t="shared" si="74"/>
        <v>2</v>
      </c>
      <c r="CJ849" s="260">
        <f t="shared" si="73"/>
        <v>2</v>
      </c>
      <c r="CK849" s="260">
        <f t="shared" si="71"/>
        <v>2</v>
      </c>
      <c r="CL849" s="260">
        <f t="shared" si="72"/>
        <v>2</v>
      </c>
      <c r="CM849" s="83">
        <v>9</v>
      </c>
      <c r="CN849" s="254" t="s">
        <v>4965</v>
      </c>
      <c r="CO849" s="140" t="s">
        <v>4965</v>
      </c>
      <c r="CP849" s="258" t="s">
        <v>4965</v>
      </c>
      <c r="CQ849" s="86" t="s">
        <v>4965</v>
      </c>
      <c r="CR849" s="85" t="s">
        <v>4965</v>
      </c>
      <c r="CS849" s="85" t="s">
        <v>4965</v>
      </c>
      <c r="CT849" s="85" t="s">
        <v>4965</v>
      </c>
      <c r="CU849" s="86"/>
    </row>
    <row r="850" spans="1:99" ht="12" customHeight="1" x14ac:dyDescent="0.2">
      <c r="A850" s="31" t="s">
        <v>1460</v>
      </c>
      <c r="B850" s="114" t="s">
        <v>321</v>
      </c>
      <c r="C850" s="114" t="s">
        <v>1432</v>
      </c>
      <c r="D850" s="114" t="s">
        <v>1432</v>
      </c>
      <c r="E850" s="117" t="s">
        <v>1432</v>
      </c>
      <c r="F850" s="114" t="s">
        <v>4580</v>
      </c>
      <c r="G850" s="114" t="s">
        <v>1480</v>
      </c>
      <c r="H850" s="114" t="s">
        <v>2717</v>
      </c>
      <c r="I850" s="114" t="s">
        <v>4809</v>
      </c>
      <c r="J850" s="114">
        <v>528489</v>
      </c>
      <c r="K850" s="114">
        <v>176794</v>
      </c>
      <c r="L850" s="177" t="s">
        <v>3066</v>
      </c>
      <c r="M850" s="99" t="s">
        <v>1432</v>
      </c>
      <c r="N850" s="99" t="s">
        <v>1432</v>
      </c>
      <c r="O850" s="114">
        <v>0</v>
      </c>
      <c r="P850" s="114">
        <v>1</v>
      </c>
      <c r="Q850" s="115">
        <v>1</v>
      </c>
      <c r="R850" s="114" t="s">
        <v>322</v>
      </c>
      <c r="S850" s="114" t="s">
        <v>1389</v>
      </c>
      <c r="T850" s="99" t="s">
        <v>323</v>
      </c>
      <c r="U850" s="116">
        <v>41829</v>
      </c>
      <c r="V850" s="114" t="s">
        <v>1439</v>
      </c>
      <c r="W850" s="99" t="s">
        <v>1432</v>
      </c>
      <c r="X850" s="114" t="s">
        <v>1442</v>
      </c>
      <c r="Y850" s="114" t="s">
        <v>3893</v>
      </c>
      <c r="Z850" s="114" t="s">
        <v>1444</v>
      </c>
      <c r="AA850" s="114" t="s">
        <v>1136</v>
      </c>
      <c r="AB850" s="387">
        <v>5.0000000000000001E-3</v>
      </c>
      <c r="AC850" s="111" t="s">
        <v>1432</v>
      </c>
      <c r="AD850" s="112" t="s">
        <v>1432</v>
      </c>
      <c r="AE850" s="157" t="s">
        <v>3063</v>
      </c>
      <c r="AF850" s="117" t="s">
        <v>1445</v>
      </c>
      <c r="AG850" s="117">
        <v>0</v>
      </c>
      <c r="AH850" s="117">
        <v>0</v>
      </c>
      <c r="AI850" s="117">
        <v>0</v>
      </c>
      <c r="AJ850" s="117">
        <v>0</v>
      </c>
      <c r="AK850" s="117">
        <v>1</v>
      </c>
      <c r="AL850" s="117">
        <v>0</v>
      </c>
      <c r="AM850" s="117">
        <v>0</v>
      </c>
      <c r="AN850" s="117">
        <v>0</v>
      </c>
      <c r="AO850" s="117">
        <v>0</v>
      </c>
      <c r="AP850" s="117">
        <v>0</v>
      </c>
      <c r="AQ850" s="117">
        <v>0</v>
      </c>
      <c r="AR850" s="117">
        <v>1</v>
      </c>
      <c r="AS850" s="117">
        <v>0</v>
      </c>
      <c r="AT850" s="117">
        <v>0</v>
      </c>
      <c r="AU850" s="117">
        <v>0</v>
      </c>
      <c r="AV850" s="117">
        <v>0</v>
      </c>
      <c r="AW850" s="117">
        <v>0</v>
      </c>
      <c r="AX850" s="117">
        <v>0</v>
      </c>
      <c r="AY850" s="117">
        <v>0</v>
      </c>
      <c r="AZ850" s="117">
        <v>0</v>
      </c>
      <c r="BA850" s="117">
        <v>0</v>
      </c>
      <c r="BB850" s="117">
        <v>0</v>
      </c>
      <c r="BC850" s="117">
        <v>0</v>
      </c>
      <c r="BD850" s="117">
        <v>0</v>
      </c>
      <c r="BE850" s="117">
        <v>0</v>
      </c>
      <c r="BF850" s="117">
        <v>0</v>
      </c>
      <c r="BG850" s="117">
        <v>0</v>
      </c>
      <c r="BH850" s="117">
        <v>0</v>
      </c>
      <c r="BI850" s="117">
        <v>0</v>
      </c>
      <c r="BJ850" s="117">
        <v>0</v>
      </c>
      <c r="BK850" s="117">
        <v>0</v>
      </c>
      <c r="BL850" s="120" t="s">
        <v>4490</v>
      </c>
      <c r="BM850" s="98">
        <v>0</v>
      </c>
      <c r="BN850" s="79">
        <v>0</v>
      </c>
      <c r="BO850" s="241">
        <v>0.25</v>
      </c>
      <c r="BP850" s="133">
        <v>0.25</v>
      </c>
      <c r="BQ850" s="133">
        <v>0.25</v>
      </c>
      <c r="BR850" s="133">
        <v>0.25</v>
      </c>
      <c r="BS850" s="238">
        <v>0</v>
      </c>
      <c r="BT850" s="79">
        <v>0</v>
      </c>
      <c r="BU850" s="79">
        <v>0</v>
      </c>
      <c r="BV850" s="79">
        <v>0</v>
      </c>
      <c r="BW850" s="79">
        <v>0</v>
      </c>
      <c r="BX850" s="79">
        <v>0</v>
      </c>
      <c r="BY850" s="79">
        <v>0</v>
      </c>
      <c r="BZ850" s="79">
        <v>0</v>
      </c>
      <c r="CA850" s="79">
        <v>0</v>
      </c>
      <c r="CB850" s="79">
        <v>0</v>
      </c>
      <c r="CC850" s="79">
        <v>0</v>
      </c>
      <c r="CD850" s="79">
        <v>0</v>
      </c>
      <c r="CE850" s="79">
        <v>0</v>
      </c>
      <c r="CF850" s="79">
        <v>0</v>
      </c>
      <c r="CG850" s="79">
        <v>0</v>
      </c>
      <c r="CH850" s="79">
        <v>0</v>
      </c>
      <c r="CI850" s="81">
        <f t="shared" si="74"/>
        <v>1</v>
      </c>
      <c r="CJ850" s="260">
        <f t="shared" si="73"/>
        <v>1</v>
      </c>
      <c r="CK850" s="260">
        <f t="shared" si="71"/>
        <v>1</v>
      </c>
      <c r="CL850" s="260">
        <f t="shared" si="72"/>
        <v>1</v>
      </c>
      <c r="CM850" s="83">
        <v>9</v>
      </c>
      <c r="CN850" s="254" t="s">
        <v>4965</v>
      </c>
      <c r="CO850" s="140" t="s">
        <v>4965</v>
      </c>
      <c r="CP850" s="258" t="s">
        <v>4965</v>
      </c>
      <c r="CQ850" s="86" t="s">
        <v>4965</v>
      </c>
      <c r="CR850" s="85" t="s">
        <v>4965</v>
      </c>
      <c r="CS850" s="85" t="s">
        <v>4965</v>
      </c>
      <c r="CT850" s="85" t="s">
        <v>4965</v>
      </c>
      <c r="CU850" s="86"/>
    </row>
    <row r="851" spans="1:99" ht="12" customHeight="1" x14ac:dyDescent="0.2">
      <c r="A851" s="31" t="s">
        <v>1460</v>
      </c>
      <c r="B851" s="114" t="s">
        <v>325</v>
      </c>
      <c r="C851" s="114" t="s">
        <v>1432</v>
      </c>
      <c r="D851" s="114" t="s">
        <v>1432</v>
      </c>
      <c r="E851" s="117" t="s">
        <v>3222</v>
      </c>
      <c r="F851" s="114" t="s">
        <v>2516</v>
      </c>
      <c r="G851" s="114" t="s">
        <v>3223</v>
      </c>
      <c r="H851" s="114" t="s">
        <v>1435</v>
      </c>
      <c r="I851" s="114" t="s">
        <v>3224</v>
      </c>
      <c r="J851" s="114">
        <v>527761</v>
      </c>
      <c r="K851" s="114">
        <v>172578</v>
      </c>
      <c r="L851" s="177" t="s">
        <v>3083</v>
      </c>
      <c r="M851" s="99" t="s">
        <v>1432</v>
      </c>
      <c r="N851" s="99" t="s">
        <v>1432</v>
      </c>
      <c r="O851" s="114">
        <v>0</v>
      </c>
      <c r="P851" s="114">
        <v>1</v>
      </c>
      <c r="Q851" s="115">
        <v>1</v>
      </c>
      <c r="R851" s="114" t="s">
        <v>326</v>
      </c>
      <c r="S851" s="114" t="s">
        <v>1438</v>
      </c>
      <c r="T851" s="99" t="s">
        <v>132</v>
      </c>
      <c r="U851" s="116">
        <v>41831</v>
      </c>
      <c r="V851" s="114" t="s">
        <v>1439</v>
      </c>
      <c r="W851" s="99" t="s">
        <v>1432</v>
      </c>
      <c r="X851" s="114" t="s">
        <v>1442</v>
      </c>
      <c r="Y851" s="114" t="s">
        <v>1443</v>
      </c>
      <c r="Z851" s="114" t="s">
        <v>1444</v>
      </c>
      <c r="AA851" s="114" t="s">
        <v>2713</v>
      </c>
      <c r="AB851" s="387">
        <v>8.0000000000000002E-3</v>
      </c>
      <c r="AC851" s="111" t="s">
        <v>1432</v>
      </c>
      <c r="AD851" s="112" t="s">
        <v>1432</v>
      </c>
      <c r="AE851" s="157" t="s">
        <v>3063</v>
      </c>
      <c r="AF851" s="117" t="s">
        <v>1445</v>
      </c>
      <c r="AG851" s="117">
        <v>0</v>
      </c>
      <c r="AH851" s="117">
        <v>0</v>
      </c>
      <c r="AI851" s="117">
        <v>0</v>
      </c>
      <c r="AJ851" s="117">
        <v>0</v>
      </c>
      <c r="AK851" s="117">
        <v>0</v>
      </c>
      <c r="AL851" s="117">
        <v>1</v>
      </c>
      <c r="AM851" s="117">
        <v>0</v>
      </c>
      <c r="AN851" s="117">
        <v>0</v>
      </c>
      <c r="AO851" s="117">
        <v>0</v>
      </c>
      <c r="AP851" s="117">
        <v>0</v>
      </c>
      <c r="AQ851" s="117">
        <v>0</v>
      </c>
      <c r="AR851" s="117">
        <v>0</v>
      </c>
      <c r="AS851" s="117">
        <v>0</v>
      </c>
      <c r="AT851" s="117">
        <v>0</v>
      </c>
      <c r="AU851" s="117">
        <v>0</v>
      </c>
      <c r="AV851" s="117">
        <v>0</v>
      </c>
      <c r="AW851" s="117">
        <v>0</v>
      </c>
      <c r="AX851" s="117">
        <v>0</v>
      </c>
      <c r="AY851" s="117">
        <v>0</v>
      </c>
      <c r="AZ851" s="117">
        <v>1</v>
      </c>
      <c r="BA851" s="117">
        <v>0</v>
      </c>
      <c r="BB851" s="117">
        <v>0</v>
      </c>
      <c r="BC851" s="117">
        <v>0</v>
      </c>
      <c r="BD851" s="117">
        <v>0</v>
      </c>
      <c r="BE851" s="117">
        <v>0</v>
      </c>
      <c r="BF851" s="117">
        <v>0</v>
      </c>
      <c r="BG851" s="117">
        <v>0</v>
      </c>
      <c r="BH851" s="117">
        <v>0</v>
      </c>
      <c r="BI851" s="117">
        <v>0</v>
      </c>
      <c r="BJ851" s="117">
        <v>0</v>
      </c>
      <c r="BK851" s="117">
        <v>0</v>
      </c>
      <c r="BL851" s="120" t="s">
        <v>4490</v>
      </c>
      <c r="BM851" s="98">
        <v>0</v>
      </c>
      <c r="BN851" s="79">
        <v>0</v>
      </c>
      <c r="BO851" s="241">
        <v>0.2</v>
      </c>
      <c r="BP851" s="133">
        <v>0.2</v>
      </c>
      <c r="BQ851" s="133">
        <v>0.2</v>
      </c>
      <c r="BR851" s="133">
        <v>0.2</v>
      </c>
      <c r="BS851" s="243">
        <v>0.2</v>
      </c>
      <c r="BT851" s="79">
        <v>0</v>
      </c>
      <c r="BU851" s="79">
        <v>0</v>
      </c>
      <c r="BV851" s="79">
        <v>0</v>
      </c>
      <c r="BW851" s="79">
        <v>0</v>
      </c>
      <c r="BX851" s="79">
        <v>0</v>
      </c>
      <c r="BY851" s="79">
        <v>0</v>
      </c>
      <c r="BZ851" s="79">
        <v>0</v>
      </c>
      <c r="CA851" s="79">
        <v>0</v>
      </c>
      <c r="CB851" s="79">
        <v>0</v>
      </c>
      <c r="CC851" s="79">
        <v>0</v>
      </c>
      <c r="CD851" s="79">
        <v>0</v>
      </c>
      <c r="CE851" s="79">
        <v>0</v>
      </c>
      <c r="CF851" s="79">
        <v>0</v>
      </c>
      <c r="CG851" s="79">
        <v>0</v>
      </c>
      <c r="CH851" s="79">
        <v>0</v>
      </c>
      <c r="CI851" s="81">
        <f t="shared" si="74"/>
        <v>1</v>
      </c>
      <c r="CJ851" s="260">
        <f t="shared" si="73"/>
        <v>1</v>
      </c>
      <c r="CK851" s="260">
        <f t="shared" si="71"/>
        <v>1</v>
      </c>
      <c r="CL851" s="260">
        <f t="shared" si="72"/>
        <v>1</v>
      </c>
      <c r="CM851" s="83">
        <v>4</v>
      </c>
      <c r="CN851" s="254" t="s">
        <v>4965</v>
      </c>
      <c r="CO851" s="140" t="s">
        <v>4965</v>
      </c>
      <c r="CP851" s="258" t="s">
        <v>4965</v>
      </c>
      <c r="CQ851" s="86" t="s">
        <v>4965</v>
      </c>
      <c r="CR851" s="85" t="s">
        <v>4965</v>
      </c>
      <c r="CS851" s="85" t="s">
        <v>4965</v>
      </c>
      <c r="CT851" s="85" t="s">
        <v>4965</v>
      </c>
      <c r="CU851" s="86"/>
    </row>
    <row r="852" spans="1:99" ht="12" customHeight="1" x14ac:dyDescent="0.2">
      <c r="A852" s="31" t="s">
        <v>1460</v>
      </c>
      <c r="B852" s="114" t="s">
        <v>327</v>
      </c>
      <c r="C852" s="114" t="s">
        <v>1432</v>
      </c>
      <c r="D852" s="114" t="s">
        <v>1432</v>
      </c>
      <c r="E852" s="117" t="s">
        <v>328</v>
      </c>
      <c r="F852" s="114" t="s">
        <v>329</v>
      </c>
      <c r="G852" s="114" t="s">
        <v>1902</v>
      </c>
      <c r="H852" s="114" t="s">
        <v>3875</v>
      </c>
      <c r="I852" s="114" t="s">
        <v>330</v>
      </c>
      <c r="J852" s="114">
        <v>528750</v>
      </c>
      <c r="K852" s="114">
        <v>174024</v>
      </c>
      <c r="L852" s="177" t="s">
        <v>3076</v>
      </c>
      <c r="M852" s="99" t="s">
        <v>1432</v>
      </c>
      <c r="N852" s="99" t="s">
        <v>1432</v>
      </c>
      <c r="O852" s="114">
        <v>0</v>
      </c>
      <c r="P852" s="114">
        <v>2</v>
      </c>
      <c r="Q852" s="115">
        <v>2</v>
      </c>
      <c r="R852" s="114" t="s">
        <v>331</v>
      </c>
      <c r="S852" s="114" t="s">
        <v>1389</v>
      </c>
      <c r="T852" s="99" t="s">
        <v>2072</v>
      </c>
      <c r="U852" s="116">
        <v>41848</v>
      </c>
      <c r="V852" s="114" t="s">
        <v>1439</v>
      </c>
      <c r="W852" s="99" t="s">
        <v>1432</v>
      </c>
      <c r="X852" s="114" t="s">
        <v>1442</v>
      </c>
      <c r="Y852" s="114" t="s">
        <v>3893</v>
      </c>
      <c r="Z852" s="114" t="s">
        <v>1444</v>
      </c>
      <c r="AA852" s="114" t="s">
        <v>4720</v>
      </c>
      <c r="AB852" s="387">
        <v>4.0000000000000001E-3</v>
      </c>
      <c r="AC852" s="111" t="s">
        <v>1432</v>
      </c>
      <c r="AD852" s="112" t="s">
        <v>1432</v>
      </c>
      <c r="AE852" s="157" t="s">
        <v>3063</v>
      </c>
      <c r="AF852" s="117" t="s">
        <v>1445</v>
      </c>
      <c r="AG852" s="117">
        <v>0</v>
      </c>
      <c r="AH852" s="117">
        <v>0</v>
      </c>
      <c r="AI852" s="117">
        <v>0</v>
      </c>
      <c r="AJ852" s="117">
        <v>1</v>
      </c>
      <c r="AK852" s="117">
        <v>1</v>
      </c>
      <c r="AL852" s="117">
        <v>0</v>
      </c>
      <c r="AM852" s="117">
        <v>0</v>
      </c>
      <c r="AN852" s="117">
        <v>0</v>
      </c>
      <c r="AO852" s="117">
        <v>0</v>
      </c>
      <c r="AP852" s="117">
        <v>0</v>
      </c>
      <c r="AQ852" s="117">
        <v>1</v>
      </c>
      <c r="AR852" s="117">
        <v>1</v>
      </c>
      <c r="AS852" s="117">
        <v>0</v>
      </c>
      <c r="AT852" s="117">
        <v>0</v>
      </c>
      <c r="AU852" s="117">
        <v>0</v>
      </c>
      <c r="AV852" s="117">
        <v>0</v>
      </c>
      <c r="AW852" s="117">
        <v>0</v>
      </c>
      <c r="AX852" s="117">
        <v>0</v>
      </c>
      <c r="AY852" s="117">
        <v>0</v>
      </c>
      <c r="AZ852" s="117">
        <v>0</v>
      </c>
      <c r="BA852" s="117">
        <v>0</v>
      </c>
      <c r="BB852" s="117">
        <v>0</v>
      </c>
      <c r="BC852" s="117">
        <v>0</v>
      </c>
      <c r="BD852" s="117">
        <v>0</v>
      </c>
      <c r="BE852" s="117">
        <v>0</v>
      </c>
      <c r="BF852" s="117">
        <v>0</v>
      </c>
      <c r="BG852" s="117">
        <v>0</v>
      </c>
      <c r="BH852" s="117">
        <v>0</v>
      </c>
      <c r="BI852" s="117">
        <v>0</v>
      </c>
      <c r="BJ852" s="117">
        <v>0</v>
      </c>
      <c r="BK852" s="117">
        <v>0</v>
      </c>
      <c r="BL852" s="120" t="s">
        <v>4490</v>
      </c>
      <c r="BM852" s="98">
        <v>0</v>
      </c>
      <c r="BN852" s="79">
        <v>0</v>
      </c>
      <c r="BO852" s="241">
        <v>0.5</v>
      </c>
      <c r="BP852" s="133">
        <v>0.5</v>
      </c>
      <c r="BQ852" s="133">
        <v>0.5</v>
      </c>
      <c r="BR852" s="133">
        <v>0.5</v>
      </c>
      <c r="BS852" s="238">
        <v>0</v>
      </c>
      <c r="BT852" s="79">
        <v>0</v>
      </c>
      <c r="BU852" s="79">
        <v>0</v>
      </c>
      <c r="BV852" s="79">
        <v>0</v>
      </c>
      <c r="BW852" s="79">
        <v>0</v>
      </c>
      <c r="BX852" s="79">
        <v>0</v>
      </c>
      <c r="BY852" s="79">
        <v>0</v>
      </c>
      <c r="BZ852" s="79">
        <v>0</v>
      </c>
      <c r="CA852" s="79">
        <v>0</v>
      </c>
      <c r="CB852" s="79">
        <v>0</v>
      </c>
      <c r="CC852" s="79">
        <v>0</v>
      </c>
      <c r="CD852" s="79">
        <v>0</v>
      </c>
      <c r="CE852" s="79">
        <v>0</v>
      </c>
      <c r="CF852" s="79">
        <v>0</v>
      </c>
      <c r="CG852" s="79">
        <v>0</v>
      </c>
      <c r="CH852" s="79">
        <v>0</v>
      </c>
      <c r="CI852" s="81">
        <f t="shared" si="74"/>
        <v>2</v>
      </c>
      <c r="CJ852" s="260">
        <f t="shared" si="73"/>
        <v>2</v>
      </c>
      <c r="CK852" s="260">
        <f t="shared" si="71"/>
        <v>2</v>
      </c>
      <c r="CL852" s="260">
        <f t="shared" si="72"/>
        <v>2</v>
      </c>
      <c r="CM852" s="83">
        <v>9</v>
      </c>
      <c r="CN852" s="254" t="s">
        <v>4965</v>
      </c>
      <c r="CO852" s="140" t="s">
        <v>4965</v>
      </c>
      <c r="CP852" s="258" t="s">
        <v>4965</v>
      </c>
      <c r="CQ852" s="86" t="s">
        <v>4965</v>
      </c>
      <c r="CR852" s="85" t="s">
        <v>4965</v>
      </c>
      <c r="CS852" s="85" t="s">
        <v>4965</v>
      </c>
      <c r="CT852" s="85" t="s">
        <v>4965</v>
      </c>
      <c r="CU852" s="86"/>
    </row>
    <row r="853" spans="1:99" ht="12" customHeight="1" x14ac:dyDescent="0.2">
      <c r="A853" s="31" t="s">
        <v>1460</v>
      </c>
      <c r="B853" s="114" t="s">
        <v>332</v>
      </c>
      <c r="C853" s="114" t="s">
        <v>333</v>
      </c>
      <c r="D853" s="114" t="s">
        <v>4428</v>
      </c>
      <c r="E853" s="117" t="s">
        <v>334</v>
      </c>
      <c r="F853" s="114" t="s">
        <v>1432</v>
      </c>
      <c r="G853" s="114" t="s">
        <v>3046</v>
      </c>
      <c r="H853" s="114" t="s">
        <v>3299</v>
      </c>
      <c r="I853" s="114" t="s">
        <v>1432</v>
      </c>
      <c r="J853" s="114">
        <v>529369</v>
      </c>
      <c r="K853" s="114">
        <v>177317</v>
      </c>
      <c r="L853" s="177" t="s">
        <v>3066</v>
      </c>
      <c r="M853" s="99" t="s">
        <v>1432</v>
      </c>
      <c r="N853" s="99" t="s">
        <v>1432</v>
      </c>
      <c r="O853" s="114">
        <v>0</v>
      </c>
      <c r="P853" s="114">
        <v>207</v>
      </c>
      <c r="Q853" s="115">
        <v>207</v>
      </c>
      <c r="R853" s="114" t="s">
        <v>335</v>
      </c>
      <c r="S853" s="114" t="s">
        <v>266</v>
      </c>
      <c r="T853" s="99" t="s">
        <v>1870</v>
      </c>
      <c r="U853" s="116">
        <v>42046</v>
      </c>
      <c r="V853" s="114" t="s">
        <v>1439</v>
      </c>
      <c r="W853" s="99" t="s">
        <v>1432</v>
      </c>
      <c r="X853" s="114" t="s">
        <v>1442</v>
      </c>
      <c r="Y853" s="114" t="s">
        <v>1443</v>
      </c>
      <c r="Z853" s="114" t="s">
        <v>1443</v>
      </c>
      <c r="AA853" s="114" t="s">
        <v>1444</v>
      </c>
      <c r="AB853" s="387"/>
      <c r="AC853" s="111" t="s">
        <v>1432</v>
      </c>
      <c r="AD853" s="112"/>
      <c r="AE853" s="157" t="s">
        <v>3063</v>
      </c>
      <c r="AF853" s="117" t="s">
        <v>1445</v>
      </c>
      <c r="AG853" s="117"/>
      <c r="AH853" s="117">
        <v>0</v>
      </c>
      <c r="AI853" s="117">
        <v>0</v>
      </c>
      <c r="AJ853" s="117">
        <v>26</v>
      </c>
      <c r="AK853" s="117">
        <v>41</v>
      </c>
      <c r="AL853" s="117">
        <v>124</v>
      </c>
      <c r="AM853" s="117">
        <v>16</v>
      </c>
      <c r="AN853" s="117">
        <v>0</v>
      </c>
      <c r="AO853" s="117">
        <v>0</v>
      </c>
      <c r="AP853" s="117">
        <v>0</v>
      </c>
      <c r="AQ853" s="117">
        <v>26</v>
      </c>
      <c r="AR853" s="117">
        <v>41</v>
      </c>
      <c r="AS853" s="117">
        <v>124</v>
      </c>
      <c r="AT853" s="117">
        <v>16</v>
      </c>
      <c r="AU853" s="117">
        <v>0</v>
      </c>
      <c r="AV853" s="117">
        <v>0</v>
      </c>
      <c r="AW853" s="117">
        <v>0</v>
      </c>
      <c r="AX853" s="117">
        <v>0</v>
      </c>
      <c r="AY853" s="117">
        <v>0</v>
      </c>
      <c r="AZ853" s="117">
        <v>0</v>
      </c>
      <c r="BA853" s="117">
        <v>0</v>
      </c>
      <c r="BB853" s="117">
        <v>0</v>
      </c>
      <c r="BC853" s="117">
        <v>0</v>
      </c>
      <c r="BD853" s="117">
        <v>0</v>
      </c>
      <c r="BE853" s="117">
        <v>0</v>
      </c>
      <c r="BF853" s="117">
        <v>0</v>
      </c>
      <c r="BG853" s="117">
        <v>0</v>
      </c>
      <c r="BH853" s="117">
        <v>0</v>
      </c>
      <c r="BI853" s="117">
        <v>0</v>
      </c>
      <c r="BJ853" s="117">
        <v>0</v>
      </c>
      <c r="BK853" s="117">
        <v>0</v>
      </c>
      <c r="BL853" s="120" t="s">
        <v>1944</v>
      </c>
      <c r="BM853" s="98">
        <v>0</v>
      </c>
      <c r="BN853" s="79">
        <v>0</v>
      </c>
      <c r="BO853" s="237">
        <v>0</v>
      </c>
      <c r="BP853" s="79">
        <v>0</v>
      </c>
      <c r="BQ853" s="79">
        <v>0</v>
      </c>
      <c r="BR853" s="79">
        <v>0</v>
      </c>
      <c r="BS853" s="238">
        <v>0</v>
      </c>
      <c r="BT853" s="79">
        <v>0</v>
      </c>
      <c r="BU853" s="79">
        <v>0</v>
      </c>
      <c r="BV853" s="133">
        <v>207</v>
      </c>
      <c r="BW853" s="79">
        <v>0</v>
      </c>
      <c r="BX853" s="79">
        <v>0</v>
      </c>
      <c r="BY853" s="79">
        <v>0</v>
      </c>
      <c r="BZ853" s="79">
        <v>0</v>
      </c>
      <c r="CA853" s="79">
        <v>0</v>
      </c>
      <c r="CB853" s="79">
        <v>0</v>
      </c>
      <c r="CC853" s="79">
        <v>0</v>
      </c>
      <c r="CD853" s="79">
        <v>0</v>
      </c>
      <c r="CE853" s="79">
        <v>0</v>
      </c>
      <c r="CF853" s="79">
        <v>0</v>
      </c>
      <c r="CG853" s="79">
        <v>0</v>
      </c>
      <c r="CH853" s="79">
        <v>0</v>
      </c>
      <c r="CI853" s="81">
        <f t="shared" si="74"/>
        <v>207</v>
      </c>
      <c r="CJ853" s="260">
        <f t="shared" si="73"/>
        <v>207</v>
      </c>
      <c r="CK853" s="131">
        <f t="shared" si="71"/>
        <v>0</v>
      </c>
      <c r="CL853" s="260">
        <f t="shared" si="72"/>
        <v>207</v>
      </c>
      <c r="CM853" s="83">
        <v>5</v>
      </c>
      <c r="CN853" s="254" t="s">
        <v>4965</v>
      </c>
      <c r="CO853" s="140" t="s">
        <v>4965</v>
      </c>
      <c r="CP853" s="126" t="s">
        <v>1938</v>
      </c>
      <c r="CQ853" s="86" t="s">
        <v>4965</v>
      </c>
      <c r="CR853" s="85" t="s">
        <v>4965</v>
      </c>
      <c r="CS853" s="85" t="s">
        <v>4965</v>
      </c>
      <c r="CT853" s="85" t="s">
        <v>4965</v>
      </c>
      <c r="CU853" s="86"/>
    </row>
    <row r="854" spans="1:99" ht="12" customHeight="1" x14ac:dyDescent="0.2">
      <c r="A854" s="31" t="s">
        <v>1460</v>
      </c>
      <c r="B854" s="114" t="s">
        <v>332</v>
      </c>
      <c r="C854" s="114" t="s">
        <v>333</v>
      </c>
      <c r="D854" s="114" t="s">
        <v>4429</v>
      </c>
      <c r="E854" s="117" t="s">
        <v>334</v>
      </c>
      <c r="F854" s="114" t="s">
        <v>1432</v>
      </c>
      <c r="G854" s="114" t="s">
        <v>3046</v>
      </c>
      <c r="H854" s="114" t="s">
        <v>3299</v>
      </c>
      <c r="I854" s="114" t="s">
        <v>1432</v>
      </c>
      <c r="J854" s="114">
        <v>529369</v>
      </c>
      <c r="K854" s="114">
        <v>177317</v>
      </c>
      <c r="L854" s="177" t="s">
        <v>3066</v>
      </c>
      <c r="M854" s="99" t="s">
        <v>1432</v>
      </c>
      <c r="N854" s="99" t="s">
        <v>1432</v>
      </c>
      <c r="O854" s="114">
        <v>0</v>
      </c>
      <c r="P854" s="114">
        <v>136</v>
      </c>
      <c r="Q854" s="115">
        <v>136</v>
      </c>
      <c r="R854" s="114" t="s">
        <v>335</v>
      </c>
      <c r="S854" s="114" t="s">
        <v>266</v>
      </c>
      <c r="T854" s="99" t="s">
        <v>1870</v>
      </c>
      <c r="U854" s="116">
        <v>42046</v>
      </c>
      <c r="V854" s="114" t="s">
        <v>1439</v>
      </c>
      <c r="W854" s="99" t="s">
        <v>1432</v>
      </c>
      <c r="X854" s="114" t="s">
        <v>1442</v>
      </c>
      <c r="Y854" s="114" t="s">
        <v>1443</v>
      </c>
      <c r="Z854" s="114" t="s">
        <v>1443</v>
      </c>
      <c r="AA854" s="114" t="s">
        <v>1444</v>
      </c>
      <c r="AB854" s="387"/>
      <c r="AC854" s="111" t="s">
        <v>1432</v>
      </c>
      <c r="AD854" s="112"/>
      <c r="AE854" s="157" t="s">
        <v>3063</v>
      </c>
      <c r="AF854" s="117" t="s">
        <v>1445</v>
      </c>
      <c r="AG854" s="117"/>
      <c r="AH854" s="117">
        <v>0</v>
      </c>
      <c r="AI854" s="117">
        <v>0</v>
      </c>
      <c r="AJ854" s="117">
        <v>17</v>
      </c>
      <c r="AK854" s="117">
        <v>27</v>
      </c>
      <c r="AL854" s="117">
        <v>82</v>
      </c>
      <c r="AM854" s="117">
        <v>10</v>
      </c>
      <c r="AN854" s="117">
        <v>0</v>
      </c>
      <c r="AO854" s="117">
        <v>0</v>
      </c>
      <c r="AP854" s="117">
        <v>0</v>
      </c>
      <c r="AQ854" s="117">
        <v>17</v>
      </c>
      <c r="AR854" s="117">
        <v>27</v>
      </c>
      <c r="AS854" s="117">
        <v>82</v>
      </c>
      <c r="AT854" s="117">
        <v>10</v>
      </c>
      <c r="AU854" s="117">
        <v>0</v>
      </c>
      <c r="AV854" s="117">
        <v>0</v>
      </c>
      <c r="AW854" s="117">
        <v>0</v>
      </c>
      <c r="AX854" s="117">
        <v>0</v>
      </c>
      <c r="AY854" s="117">
        <v>0</v>
      </c>
      <c r="AZ854" s="117">
        <v>0</v>
      </c>
      <c r="BA854" s="117">
        <v>0</v>
      </c>
      <c r="BB854" s="117">
        <v>0</v>
      </c>
      <c r="BC854" s="117">
        <v>0</v>
      </c>
      <c r="BD854" s="117">
        <v>0</v>
      </c>
      <c r="BE854" s="117">
        <v>0</v>
      </c>
      <c r="BF854" s="117">
        <v>0</v>
      </c>
      <c r="BG854" s="117">
        <v>0</v>
      </c>
      <c r="BH854" s="117">
        <v>0</v>
      </c>
      <c r="BI854" s="117">
        <v>0</v>
      </c>
      <c r="BJ854" s="117">
        <v>0</v>
      </c>
      <c r="BK854" s="117">
        <v>0</v>
      </c>
      <c r="BL854" s="120" t="s">
        <v>1944</v>
      </c>
      <c r="BM854" s="98">
        <v>0</v>
      </c>
      <c r="BN854" s="79">
        <v>0</v>
      </c>
      <c r="BO854" s="237">
        <v>0</v>
      </c>
      <c r="BP854" s="79">
        <v>0</v>
      </c>
      <c r="BQ854" s="79">
        <v>0</v>
      </c>
      <c r="BR854" s="79">
        <v>0</v>
      </c>
      <c r="BS854" s="238">
        <v>0</v>
      </c>
      <c r="BT854" s="79">
        <v>0</v>
      </c>
      <c r="BU854" s="79">
        <v>0</v>
      </c>
      <c r="BV854" s="79">
        <v>0</v>
      </c>
      <c r="BW854" s="133">
        <v>136</v>
      </c>
      <c r="BX854" s="79">
        <v>0</v>
      </c>
      <c r="BY854" s="79">
        <v>0</v>
      </c>
      <c r="BZ854" s="79">
        <v>0</v>
      </c>
      <c r="CA854" s="79">
        <v>0</v>
      </c>
      <c r="CB854" s="79">
        <v>0</v>
      </c>
      <c r="CC854" s="79">
        <v>0</v>
      </c>
      <c r="CD854" s="79">
        <v>0</v>
      </c>
      <c r="CE854" s="79">
        <v>0</v>
      </c>
      <c r="CF854" s="79">
        <v>0</v>
      </c>
      <c r="CG854" s="79">
        <v>0</v>
      </c>
      <c r="CH854" s="79">
        <v>0</v>
      </c>
      <c r="CI854" s="81">
        <f t="shared" si="74"/>
        <v>136</v>
      </c>
      <c r="CJ854" s="260">
        <f t="shared" si="73"/>
        <v>136</v>
      </c>
      <c r="CK854" s="131">
        <f t="shared" si="71"/>
        <v>0</v>
      </c>
      <c r="CL854" s="260">
        <f t="shared" si="72"/>
        <v>136</v>
      </c>
      <c r="CM854" s="83">
        <v>5</v>
      </c>
      <c r="CN854" s="254" t="s">
        <v>4965</v>
      </c>
      <c r="CO854" s="140" t="s">
        <v>4965</v>
      </c>
      <c r="CP854" s="126" t="s">
        <v>1938</v>
      </c>
      <c r="CQ854" s="86" t="s">
        <v>4965</v>
      </c>
      <c r="CR854" s="85" t="s">
        <v>4965</v>
      </c>
      <c r="CS854" s="85" t="s">
        <v>4965</v>
      </c>
      <c r="CT854" s="85" t="s">
        <v>4965</v>
      </c>
      <c r="CU854" s="86"/>
    </row>
    <row r="855" spans="1:99" ht="12" customHeight="1" x14ac:dyDescent="0.2">
      <c r="A855" s="31" t="s">
        <v>1460</v>
      </c>
      <c r="B855" s="114" t="s">
        <v>332</v>
      </c>
      <c r="C855" s="114" t="s">
        <v>333</v>
      </c>
      <c r="D855" s="114" t="s">
        <v>4430</v>
      </c>
      <c r="E855" s="117" t="s">
        <v>334</v>
      </c>
      <c r="F855" s="114" t="s">
        <v>1432</v>
      </c>
      <c r="G855" s="114" t="s">
        <v>3046</v>
      </c>
      <c r="H855" s="114" t="s">
        <v>3299</v>
      </c>
      <c r="I855" s="114" t="s">
        <v>1432</v>
      </c>
      <c r="J855" s="114">
        <v>529369</v>
      </c>
      <c r="K855" s="114">
        <v>177317</v>
      </c>
      <c r="L855" s="177" t="s">
        <v>3066</v>
      </c>
      <c r="M855" s="99" t="s">
        <v>1432</v>
      </c>
      <c r="N855" s="99" t="s">
        <v>1432</v>
      </c>
      <c r="O855" s="114">
        <v>0</v>
      </c>
      <c r="P855" s="114">
        <v>101</v>
      </c>
      <c r="Q855" s="115">
        <v>101</v>
      </c>
      <c r="R855" s="114" t="s">
        <v>335</v>
      </c>
      <c r="S855" s="114" t="s">
        <v>266</v>
      </c>
      <c r="T855" s="99" t="s">
        <v>1870</v>
      </c>
      <c r="U855" s="116">
        <v>42046</v>
      </c>
      <c r="V855" s="114" t="s">
        <v>1439</v>
      </c>
      <c r="W855" s="99" t="s">
        <v>1432</v>
      </c>
      <c r="X855" s="114" t="s">
        <v>1442</v>
      </c>
      <c r="Y855" s="114" t="s">
        <v>1443</v>
      </c>
      <c r="Z855" s="114" t="s">
        <v>1443</v>
      </c>
      <c r="AA855" s="114" t="s">
        <v>1444</v>
      </c>
      <c r="AB855" s="387"/>
      <c r="AC855" s="111" t="s">
        <v>1432</v>
      </c>
      <c r="AD855" s="112"/>
      <c r="AE855" s="157" t="s">
        <v>628</v>
      </c>
      <c r="AF855" s="117" t="s">
        <v>3904</v>
      </c>
      <c r="AG855" s="117"/>
      <c r="AH855" s="117">
        <v>0</v>
      </c>
      <c r="AI855" s="117">
        <v>0</v>
      </c>
      <c r="AJ855" s="117">
        <v>0</v>
      </c>
      <c r="AK855" s="117">
        <v>45</v>
      </c>
      <c r="AL855" s="117">
        <v>46</v>
      </c>
      <c r="AM855" s="117">
        <v>10</v>
      </c>
      <c r="AN855" s="117">
        <v>0</v>
      </c>
      <c r="AO855" s="117">
        <v>0</v>
      </c>
      <c r="AP855" s="117">
        <v>0</v>
      </c>
      <c r="AQ855" s="117">
        <v>0</v>
      </c>
      <c r="AR855" s="117">
        <v>45</v>
      </c>
      <c r="AS855" s="117">
        <v>46</v>
      </c>
      <c r="AT855" s="117">
        <v>10</v>
      </c>
      <c r="AU855" s="117">
        <v>0</v>
      </c>
      <c r="AV855" s="117">
        <v>0</v>
      </c>
      <c r="AW855" s="117">
        <v>0</v>
      </c>
      <c r="AX855" s="117">
        <v>0</v>
      </c>
      <c r="AY855" s="117">
        <v>0</v>
      </c>
      <c r="AZ855" s="117">
        <v>0</v>
      </c>
      <c r="BA855" s="117">
        <v>0</v>
      </c>
      <c r="BB855" s="117">
        <v>0</v>
      </c>
      <c r="BC855" s="117">
        <v>0</v>
      </c>
      <c r="BD855" s="117">
        <v>0</v>
      </c>
      <c r="BE855" s="117">
        <v>0</v>
      </c>
      <c r="BF855" s="117">
        <v>0</v>
      </c>
      <c r="BG855" s="117">
        <v>0</v>
      </c>
      <c r="BH855" s="117">
        <v>0</v>
      </c>
      <c r="BI855" s="117">
        <v>0</v>
      </c>
      <c r="BJ855" s="117">
        <v>0</v>
      </c>
      <c r="BK855" s="117">
        <v>0</v>
      </c>
      <c r="BL855" s="120" t="s">
        <v>1944</v>
      </c>
      <c r="BM855" s="98">
        <v>0</v>
      </c>
      <c r="BN855" s="79">
        <v>0</v>
      </c>
      <c r="BO855" s="237">
        <v>0</v>
      </c>
      <c r="BP855" s="79">
        <v>0</v>
      </c>
      <c r="BQ855" s="79">
        <v>0</v>
      </c>
      <c r="BR855" s="79">
        <v>0</v>
      </c>
      <c r="BS855" s="238">
        <v>0</v>
      </c>
      <c r="BT855" s="79">
        <v>0</v>
      </c>
      <c r="BU855" s="79">
        <v>0</v>
      </c>
      <c r="BV855" s="79">
        <v>0</v>
      </c>
      <c r="BW855" s="79">
        <v>0</v>
      </c>
      <c r="BX855" s="133">
        <v>101</v>
      </c>
      <c r="BY855" s="79">
        <v>0</v>
      </c>
      <c r="BZ855" s="79">
        <v>0</v>
      </c>
      <c r="CA855" s="79">
        <v>0</v>
      </c>
      <c r="CB855" s="79">
        <v>0</v>
      </c>
      <c r="CC855" s="79">
        <v>0</v>
      </c>
      <c r="CD855" s="79">
        <v>0</v>
      </c>
      <c r="CE855" s="79">
        <v>0</v>
      </c>
      <c r="CF855" s="79">
        <v>0</v>
      </c>
      <c r="CG855" s="79">
        <v>0</v>
      </c>
      <c r="CH855" s="79">
        <v>0</v>
      </c>
      <c r="CI855" s="81">
        <f t="shared" si="74"/>
        <v>101</v>
      </c>
      <c r="CJ855" s="260">
        <f t="shared" si="73"/>
        <v>101</v>
      </c>
      <c r="CK855" s="131">
        <f t="shared" si="71"/>
        <v>0</v>
      </c>
      <c r="CL855" s="260">
        <f t="shared" si="72"/>
        <v>101</v>
      </c>
      <c r="CM855" s="83">
        <v>5</v>
      </c>
      <c r="CN855" s="254" t="s">
        <v>4965</v>
      </c>
      <c r="CO855" s="140" t="s">
        <v>4965</v>
      </c>
      <c r="CP855" s="126" t="s">
        <v>1938</v>
      </c>
      <c r="CQ855" s="86" t="s">
        <v>4965</v>
      </c>
      <c r="CR855" s="85" t="s">
        <v>4965</v>
      </c>
      <c r="CS855" s="85" t="s">
        <v>4965</v>
      </c>
      <c r="CT855" s="85" t="s">
        <v>4965</v>
      </c>
      <c r="CU855" s="86"/>
    </row>
    <row r="856" spans="1:99" ht="12" customHeight="1" x14ac:dyDescent="0.2">
      <c r="A856" s="31" t="s">
        <v>1460</v>
      </c>
      <c r="B856" s="114" t="s">
        <v>332</v>
      </c>
      <c r="C856" s="114" t="s">
        <v>333</v>
      </c>
      <c r="D856" s="114" t="s">
        <v>4431</v>
      </c>
      <c r="E856" s="117" t="s">
        <v>334</v>
      </c>
      <c r="F856" s="114" t="s">
        <v>1432</v>
      </c>
      <c r="G856" s="114" t="s">
        <v>3046</v>
      </c>
      <c r="H856" s="114" t="s">
        <v>3299</v>
      </c>
      <c r="I856" s="114" t="s">
        <v>1432</v>
      </c>
      <c r="J856" s="114">
        <v>529369</v>
      </c>
      <c r="K856" s="114">
        <v>177317</v>
      </c>
      <c r="L856" s="177" t="s">
        <v>3066</v>
      </c>
      <c r="M856" s="99" t="s">
        <v>1432</v>
      </c>
      <c r="N856" s="99" t="s">
        <v>1432</v>
      </c>
      <c r="O856" s="114">
        <v>0</v>
      </c>
      <c r="P856" s="114">
        <v>151</v>
      </c>
      <c r="Q856" s="115">
        <v>151</v>
      </c>
      <c r="R856" s="114" t="s">
        <v>335</v>
      </c>
      <c r="S856" s="114" t="s">
        <v>266</v>
      </c>
      <c r="T856" s="99" t="s">
        <v>1870</v>
      </c>
      <c r="U856" s="116">
        <v>42046</v>
      </c>
      <c r="V856" s="114" t="s">
        <v>1439</v>
      </c>
      <c r="W856" s="99" t="s">
        <v>1432</v>
      </c>
      <c r="X856" s="114" t="s">
        <v>1442</v>
      </c>
      <c r="Y856" s="114" t="s">
        <v>1443</v>
      </c>
      <c r="Z856" s="114" t="s">
        <v>1443</v>
      </c>
      <c r="AA856" s="114" t="s">
        <v>1444</v>
      </c>
      <c r="AB856" s="387"/>
      <c r="AC856" s="111" t="s">
        <v>1432</v>
      </c>
      <c r="AD856" s="112"/>
      <c r="AE856" s="157" t="s">
        <v>3063</v>
      </c>
      <c r="AF856" s="117" t="s">
        <v>1445</v>
      </c>
      <c r="AG856" s="117"/>
      <c r="AH856" s="117">
        <v>0</v>
      </c>
      <c r="AI856" s="117">
        <v>0</v>
      </c>
      <c r="AJ856" s="117">
        <v>19</v>
      </c>
      <c r="AK856" s="117">
        <v>30</v>
      </c>
      <c r="AL856" s="117">
        <v>91</v>
      </c>
      <c r="AM856" s="117">
        <v>11</v>
      </c>
      <c r="AN856" s="117">
        <v>0</v>
      </c>
      <c r="AO856" s="117">
        <v>0</v>
      </c>
      <c r="AP856" s="117">
        <v>0</v>
      </c>
      <c r="AQ856" s="117">
        <v>19</v>
      </c>
      <c r="AR856" s="117">
        <v>30</v>
      </c>
      <c r="AS856" s="117">
        <v>91</v>
      </c>
      <c r="AT856" s="117">
        <v>11</v>
      </c>
      <c r="AU856" s="117">
        <v>0</v>
      </c>
      <c r="AV856" s="117">
        <v>0</v>
      </c>
      <c r="AW856" s="117">
        <v>0</v>
      </c>
      <c r="AX856" s="117">
        <v>0</v>
      </c>
      <c r="AY856" s="117">
        <v>0</v>
      </c>
      <c r="AZ856" s="117">
        <v>0</v>
      </c>
      <c r="BA856" s="117">
        <v>0</v>
      </c>
      <c r="BB856" s="117">
        <v>0</v>
      </c>
      <c r="BC856" s="117">
        <v>0</v>
      </c>
      <c r="BD856" s="117">
        <v>0</v>
      </c>
      <c r="BE856" s="117">
        <v>0</v>
      </c>
      <c r="BF856" s="117">
        <v>0</v>
      </c>
      <c r="BG856" s="117">
        <v>0</v>
      </c>
      <c r="BH856" s="117">
        <v>0</v>
      </c>
      <c r="BI856" s="117">
        <v>0</v>
      </c>
      <c r="BJ856" s="117">
        <v>0</v>
      </c>
      <c r="BK856" s="117">
        <v>0</v>
      </c>
      <c r="BL856" s="120" t="s">
        <v>1944</v>
      </c>
      <c r="BM856" s="98">
        <v>0</v>
      </c>
      <c r="BN856" s="79">
        <v>0</v>
      </c>
      <c r="BO856" s="237">
        <v>0</v>
      </c>
      <c r="BP856" s="79">
        <v>0</v>
      </c>
      <c r="BQ856" s="79">
        <v>0</v>
      </c>
      <c r="BR856" s="79">
        <v>0</v>
      </c>
      <c r="BS856" s="238">
        <v>0</v>
      </c>
      <c r="BT856" s="79">
        <v>0</v>
      </c>
      <c r="BU856" s="79">
        <v>0</v>
      </c>
      <c r="BV856" s="79">
        <v>0</v>
      </c>
      <c r="BW856" s="79">
        <v>0</v>
      </c>
      <c r="BX856" s="133">
        <v>151</v>
      </c>
      <c r="BY856" s="79">
        <v>0</v>
      </c>
      <c r="BZ856" s="79">
        <v>0</v>
      </c>
      <c r="CA856" s="79">
        <v>0</v>
      </c>
      <c r="CB856" s="79">
        <v>0</v>
      </c>
      <c r="CC856" s="79">
        <v>0</v>
      </c>
      <c r="CD856" s="79">
        <v>0</v>
      </c>
      <c r="CE856" s="79">
        <v>0</v>
      </c>
      <c r="CF856" s="79">
        <v>0</v>
      </c>
      <c r="CG856" s="79">
        <v>0</v>
      </c>
      <c r="CH856" s="79">
        <v>0</v>
      </c>
      <c r="CI856" s="81">
        <f t="shared" si="74"/>
        <v>151</v>
      </c>
      <c r="CJ856" s="260">
        <f t="shared" si="73"/>
        <v>151</v>
      </c>
      <c r="CK856" s="131">
        <f t="shared" si="71"/>
        <v>0</v>
      </c>
      <c r="CL856" s="260">
        <f t="shared" si="72"/>
        <v>151</v>
      </c>
      <c r="CM856" s="83">
        <v>5</v>
      </c>
      <c r="CN856" s="254" t="s">
        <v>4965</v>
      </c>
      <c r="CO856" s="140" t="s">
        <v>4965</v>
      </c>
      <c r="CP856" s="126" t="s">
        <v>1938</v>
      </c>
      <c r="CQ856" s="86" t="s">
        <v>4965</v>
      </c>
      <c r="CR856" s="85" t="s">
        <v>4965</v>
      </c>
      <c r="CS856" s="85" t="s">
        <v>4965</v>
      </c>
      <c r="CT856" s="85" t="s">
        <v>4965</v>
      </c>
      <c r="CU856" s="86"/>
    </row>
    <row r="857" spans="1:99" ht="12" customHeight="1" x14ac:dyDescent="0.2">
      <c r="A857" s="31" t="s">
        <v>1460</v>
      </c>
      <c r="B857" s="114" t="s">
        <v>332</v>
      </c>
      <c r="C857" s="114" t="s">
        <v>333</v>
      </c>
      <c r="D857" s="114" t="s">
        <v>4432</v>
      </c>
      <c r="E857" s="117" t="s">
        <v>334</v>
      </c>
      <c r="F857" s="114" t="s">
        <v>1432</v>
      </c>
      <c r="G857" s="114" t="s">
        <v>3046</v>
      </c>
      <c r="H857" s="114" t="s">
        <v>3299</v>
      </c>
      <c r="I857" s="114" t="s">
        <v>1432</v>
      </c>
      <c r="J857" s="114">
        <v>529369</v>
      </c>
      <c r="K857" s="114">
        <v>177317</v>
      </c>
      <c r="L857" s="177" t="s">
        <v>3066</v>
      </c>
      <c r="M857" s="99" t="s">
        <v>1432</v>
      </c>
      <c r="N857" s="99" t="s">
        <v>1432</v>
      </c>
      <c r="O857" s="114">
        <v>0</v>
      </c>
      <c r="P857" s="114">
        <v>17</v>
      </c>
      <c r="Q857" s="115">
        <v>17</v>
      </c>
      <c r="R857" s="114" t="s">
        <v>335</v>
      </c>
      <c r="S857" s="114" t="s">
        <v>266</v>
      </c>
      <c r="T857" s="99" t="s">
        <v>1870</v>
      </c>
      <c r="U857" s="116">
        <v>42046</v>
      </c>
      <c r="V857" s="114" t="s">
        <v>1439</v>
      </c>
      <c r="W857" s="99" t="s">
        <v>1432</v>
      </c>
      <c r="X857" s="114" t="s">
        <v>1442</v>
      </c>
      <c r="Y857" s="114" t="s">
        <v>1443</v>
      </c>
      <c r="Z857" s="114" t="s">
        <v>1443</v>
      </c>
      <c r="AA857" s="114" t="s">
        <v>1444</v>
      </c>
      <c r="AB857" s="387"/>
      <c r="AC857" s="111" t="s">
        <v>1432</v>
      </c>
      <c r="AD857" s="112"/>
      <c r="AE857" s="157" t="s">
        <v>3063</v>
      </c>
      <c r="AF857" s="117" t="s">
        <v>1445</v>
      </c>
      <c r="AG857" s="117"/>
      <c r="AH857" s="117">
        <v>0</v>
      </c>
      <c r="AI857" s="117">
        <v>0</v>
      </c>
      <c r="AJ857" s="117">
        <v>2</v>
      </c>
      <c r="AK857" s="117">
        <v>3</v>
      </c>
      <c r="AL857" s="117">
        <v>10</v>
      </c>
      <c r="AM857" s="117">
        <v>2</v>
      </c>
      <c r="AN857" s="117">
        <v>0</v>
      </c>
      <c r="AO857" s="117">
        <v>0</v>
      </c>
      <c r="AP857" s="117">
        <v>0</v>
      </c>
      <c r="AQ857" s="117">
        <v>2</v>
      </c>
      <c r="AR857" s="117">
        <v>3</v>
      </c>
      <c r="AS857" s="117">
        <v>10</v>
      </c>
      <c r="AT857" s="117">
        <v>2</v>
      </c>
      <c r="AU857" s="117">
        <v>0</v>
      </c>
      <c r="AV857" s="117">
        <v>0</v>
      </c>
      <c r="AW857" s="117">
        <v>0</v>
      </c>
      <c r="AX857" s="117">
        <v>0</v>
      </c>
      <c r="AY857" s="117">
        <v>0</v>
      </c>
      <c r="AZ857" s="117">
        <v>0</v>
      </c>
      <c r="BA857" s="117">
        <v>0</v>
      </c>
      <c r="BB857" s="117">
        <v>0</v>
      </c>
      <c r="BC857" s="117">
        <v>0</v>
      </c>
      <c r="BD857" s="117">
        <v>0</v>
      </c>
      <c r="BE857" s="117">
        <v>0</v>
      </c>
      <c r="BF857" s="117">
        <v>0</v>
      </c>
      <c r="BG857" s="117">
        <v>0</v>
      </c>
      <c r="BH857" s="117">
        <v>0</v>
      </c>
      <c r="BI857" s="117">
        <v>0</v>
      </c>
      <c r="BJ857" s="117">
        <v>0</v>
      </c>
      <c r="BK857" s="117">
        <v>0</v>
      </c>
      <c r="BL857" s="120" t="s">
        <v>1944</v>
      </c>
      <c r="BM857" s="98">
        <v>0</v>
      </c>
      <c r="BN857" s="79">
        <v>0</v>
      </c>
      <c r="BO857" s="237">
        <v>0</v>
      </c>
      <c r="BP857" s="79">
        <v>0</v>
      </c>
      <c r="BQ857" s="79">
        <v>0</v>
      </c>
      <c r="BR857" s="79">
        <v>0</v>
      </c>
      <c r="BS857" s="238">
        <v>0</v>
      </c>
      <c r="BT857" s="79">
        <v>0</v>
      </c>
      <c r="BU857" s="79">
        <v>0</v>
      </c>
      <c r="BV857" s="79">
        <v>0</v>
      </c>
      <c r="BW857" s="79">
        <v>0</v>
      </c>
      <c r="BX857" s="79">
        <v>0</v>
      </c>
      <c r="BY857" s="133">
        <v>17</v>
      </c>
      <c r="BZ857" s="79">
        <v>0</v>
      </c>
      <c r="CA857" s="79">
        <v>0</v>
      </c>
      <c r="CB857" s="79">
        <v>0</v>
      </c>
      <c r="CC857" s="79">
        <v>0</v>
      </c>
      <c r="CD857" s="79">
        <v>0</v>
      </c>
      <c r="CE857" s="79">
        <v>0</v>
      </c>
      <c r="CF857" s="79">
        <v>0</v>
      </c>
      <c r="CG857" s="79">
        <v>0</v>
      </c>
      <c r="CH857" s="79">
        <v>0</v>
      </c>
      <c r="CI857" s="81">
        <f t="shared" si="74"/>
        <v>17</v>
      </c>
      <c r="CJ857" s="260">
        <f t="shared" si="73"/>
        <v>17</v>
      </c>
      <c r="CK857" s="131">
        <f t="shared" si="71"/>
        <v>0</v>
      </c>
      <c r="CL857" s="131">
        <f t="shared" si="72"/>
        <v>0</v>
      </c>
      <c r="CM857" s="83">
        <v>5</v>
      </c>
      <c r="CN857" s="254" t="s">
        <v>4965</v>
      </c>
      <c r="CO857" s="140" t="s">
        <v>4965</v>
      </c>
      <c r="CP857" s="126" t="s">
        <v>1938</v>
      </c>
      <c r="CQ857" s="86" t="s">
        <v>4965</v>
      </c>
      <c r="CR857" s="85" t="s">
        <v>4965</v>
      </c>
      <c r="CS857" s="85" t="s">
        <v>4965</v>
      </c>
      <c r="CT857" s="85" t="s">
        <v>4965</v>
      </c>
      <c r="CU857" s="86"/>
    </row>
    <row r="858" spans="1:99" ht="12" customHeight="1" x14ac:dyDescent="0.2">
      <c r="A858" s="31" t="s">
        <v>1460</v>
      </c>
      <c r="B858" s="114" t="s">
        <v>332</v>
      </c>
      <c r="C858" s="114" t="s">
        <v>333</v>
      </c>
      <c r="D858" s="114" t="s">
        <v>4433</v>
      </c>
      <c r="E858" s="117" t="s">
        <v>334</v>
      </c>
      <c r="F858" s="114" t="s">
        <v>1432</v>
      </c>
      <c r="G858" s="114" t="s">
        <v>3046</v>
      </c>
      <c r="H858" s="114" t="s">
        <v>3299</v>
      </c>
      <c r="I858" s="114" t="s">
        <v>1432</v>
      </c>
      <c r="J858" s="114">
        <v>529369</v>
      </c>
      <c r="K858" s="114">
        <v>177317</v>
      </c>
      <c r="L858" s="177" t="s">
        <v>3066</v>
      </c>
      <c r="M858" s="99" t="s">
        <v>1432</v>
      </c>
      <c r="N858" s="99" t="s">
        <v>1432</v>
      </c>
      <c r="O858" s="114">
        <v>0</v>
      </c>
      <c r="P858" s="114">
        <v>11</v>
      </c>
      <c r="Q858" s="115">
        <v>11</v>
      </c>
      <c r="R858" s="114" t="s">
        <v>335</v>
      </c>
      <c r="S858" s="114" t="s">
        <v>266</v>
      </c>
      <c r="T858" s="99" t="s">
        <v>1870</v>
      </c>
      <c r="U858" s="116">
        <v>42046</v>
      </c>
      <c r="V858" s="114" t="s">
        <v>1439</v>
      </c>
      <c r="W858" s="99" t="s">
        <v>1432</v>
      </c>
      <c r="X858" s="114" t="s">
        <v>1442</v>
      </c>
      <c r="Y858" s="114" t="s">
        <v>1443</v>
      </c>
      <c r="Z858" s="114" t="s">
        <v>1443</v>
      </c>
      <c r="AA858" s="114" t="s">
        <v>1444</v>
      </c>
      <c r="AB858" s="387"/>
      <c r="AC858" s="111" t="s">
        <v>1432</v>
      </c>
      <c r="AD858" s="112"/>
      <c r="AE858" s="157" t="s">
        <v>1931</v>
      </c>
      <c r="AF858" s="117" t="s">
        <v>3905</v>
      </c>
      <c r="AG858" s="117"/>
      <c r="AH858" s="117">
        <v>0</v>
      </c>
      <c r="AI858" s="117">
        <v>0</v>
      </c>
      <c r="AJ858" s="117">
        <v>0</v>
      </c>
      <c r="AK858" s="117">
        <v>2</v>
      </c>
      <c r="AL858" s="117">
        <v>5</v>
      </c>
      <c r="AM858" s="117">
        <v>3</v>
      </c>
      <c r="AN858" s="117">
        <v>1</v>
      </c>
      <c r="AO858" s="117">
        <v>0</v>
      </c>
      <c r="AP858" s="117">
        <v>0</v>
      </c>
      <c r="AQ858" s="117">
        <v>0</v>
      </c>
      <c r="AR858" s="117">
        <v>2</v>
      </c>
      <c r="AS858" s="117">
        <v>5</v>
      </c>
      <c r="AT858" s="117">
        <v>3</v>
      </c>
      <c r="AU858" s="117">
        <v>0</v>
      </c>
      <c r="AV858" s="117">
        <v>0</v>
      </c>
      <c r="AW858" s="117">
        <v>0</v>
      </c>
      <c r="AX858" s="117">
        <v>0</v>
      </c>
      <c r="AY858" s="117">
        <v>0</v>
      </c>
      <c r="AZ858" s="117">
        <v>0</v>
      </c>
      <c r="BA858" s="117">
        <v>0</v>
      </c>
      <c r="BB858" s="117">
        <v>1</v>
      </c>
      <c r="BC858" s="117">
        <v>0</v>
      </c>
      <c r="BD858" s="117">
        <v>0</v>
      </c>
      <c r="BE858" s="117">
        <v>0</v>
      </c>
      <c r="BF858" s="117">
        <v>0</v>
      </c>
      <c r="BG858" s="117">
        <v>0</v>
      </c>
      <c r="BH858" s="117">
        <v>0</v>
      </c>
      <c r="BI858" s="117">
        <v>0</v>
      </c>
      <c r="BJ858" s="117">
        <v>0</v>
      </c>
      <c r="BK858" s="117">
        <v>0</v>
      </c>
      <c r="BL858" s="120" t="s">
        <v>1944</v>
      </c>
      <c r="BM858" s="98">
        <v>0</v>
      </c>
      <c r="BN858" s="79">
        <v>0</v>
      </c>
      <c r="BO858" s="237">
        <v>0</v>
      </c>
      <c r="BP858" s="79">
        <v>0</v>
      </c>
      <c r="BQ858" s="79">
        <v>0</v>
      </c>
      <c r="BR858" s="79">
        <v>0</v>
      </c>
      <c r="BS858" s="238">
        <v>0</v>
      </c>
      <c r="BT858" s="79">
        <v>0</v>
      </c>
      <c r="BU858" s="79">
        <v>0</v>
      </c>
      <c r="BV858" s="79">
        <v>0</v>
      </c>
      <c r="BW858" s="79">
        <v>0</v>
      </c>
      <c r="BX858" s="79">
        <v>0</v>
      </c>
      <c r="BY858" s="133">
        <v>11</v>
      </c>
      <c r="BZ858" s="79">
        <v>0</v>
      </c>
      <c r="CA858" s="79">
        <v>0</v>
      </c>
      <c r="CB858" s="79">
        <v>0</v>
      </c>
      <c r="CC858" s="79">
        <v>0</v>
      </c>
      <c r="CD858" s="79">
        <v>0</v>
      </c>
      <c r="CE858" s="79">
        <v>0</v>
      </c>
      <c r="CF858" s="79">
        <v>0</v>
      </c>
      <c r="CG858" s="79">
        <v>0</v>
      </c>
      <c r="CH858" s="79">
        <v>0</v>
      </c>
      <c r="CI858" s="81">
        <f t="shared" si="74"/>
        <v>11</v>
      </c>
      <c r="CJ858" s="260">
        <f t="shared" si="73"/>
        <v>11</v>
      </c>
      <c r="CK858" s="131">
        <f t="shared" si="71"/>
        <v>0</v>
      </c>
      <c r="CL858" s="131">
        <f t="shared" si="72"/>
        <v>0</v>
      </c>
      <c r="CM858" s="83">
        <v>5</v>
      </c>
      <c r="CN858" s="254" t="s">
        <v>4965</v>
      </c>
      <c r="CO858" s="140" t="s">
        <v>4965</v>
      </c>
      <c r="CP858" s="126" t="s">
        <v>1938</v>
      </c>
      <c r="CQ858" s="86" t="s">
        <v>4965</v>
      </c>
      <c r="CR858" s="85" t="s">
        <v>4965</v>
      </c>
      <c r="CS858" s="85" t="s">
        <v>4965</v>
      </c>
      <c r="CT858" s="85" t="s">
        <v>4965</v>
      </c>
      <c r="CU858" s="86"/>
    </row>
    <row r="859" spans="1:99" ht="12" customHeight="1" x14ac:dyDescent="0.2">
      <c r="A859" s="31" t="s">
        <v>1460</v>
      </c>
      <c r="B859" s="114" t="s">
        <v>332</v>
      </c>
      <c r="C859" s="114" t="s">
        <v>333</v>
      </c>
      <c r="D859" s="114" t="s">
        <v>4434</v>
      </c>
      <c r="E859" s="117" t="s">
        <v>334</v>
      </c>
      <c r="F859" s="114" t="s">
        <v>1432</v>
      </c>
      <c r="G859" s="114" t="s">
        <v>3046</v>
      </c>
      <c r="H859" s="114" t="s">
        <v>3299</v>
      </c>
      <c r="I859" s="114" t="s">
        <v>1432</v>
      </c>
      <c r="J859" s="114">
        <v>529369</v>
      </c>
      <c r="K859" s="114">
        <v>177317</v>
      </c>
      <c r="L859" s="177" t="s">
        <v>3066</v>
      </c>
      <c r="M859" s="99" t="s">
        <v>1432</v>
      </c>
      <c r="N859" s="99" t="s">
        <v>1432</v>
      </c>
      <c r="O859" s="114">
        <v>0</v>
      </c>
      <c r="P859" s="114">
        <v>72</v>
      </c>
      <c r="Q859" s="115">
        <v>72</v>
      </c>
      <c r="R859" s="114" t="s">
        <v>335</v>
      </c>
      <c r="S859" s="114" t="s">
        <v>266</v>
      </c>
      <c r="T859" s="99" t="s">
        <v>1870</v>
      </c>
      <c r="U859" s="116">
        <v>42046</v>
      </c>
      <c r="V859" s="114" t="s">
        <v>1439</v>
      </c>
      <c r="W859" s="99" t="s">
        <v>1432</v>
      </c>
      <c r="X859" s="114" t="s">
        <v>1442</v>
      </c>
      <c r="Y859" s="114" t="s">
        <v>1443</v>
      </c>
      <c r="Z859" s="114" t="s">
        <v>1443</v>
      </c>
      <c r="AA859" s="114" t="s">
        <v>1444</v>
      </c>
      <c r="AB859" s="387"/>
      <c r="AC859" s="111" t="s">
        <v>1432</v>
      </c>
      <c r="AD859" s="112"/>
      <c r="AE859" s="157" t="s">
        <v>1931</v>
      </c>
      <c r="AF859" s="117" t="s">
        <v>3905</v>
      </c>
      <c r="AG859" s="117"/>
      <c r="AH859" s="117">
        <v>0</v>
      </c>
      <c r="AI859" s="117">
        <v>0</v>
      </c>
      <c r="AJ859" s="117">
        <v>0</v>
      </c>
      <c r="AK859" s="117">
        <v>11</v>
      </c>
      <c r="AL859" s="117">
        <v>32</v>
      </c>
      <c r="AM859" s="117">
        <v>22</v>
      </c>
      <c r="AN859" s="117">
        <v>7</v>
      </c>
      <c r="AO859" s="117">
        <v>0</v>
      </c>
      <c r="AP859" s="117">
        <v>0</v>
      </c>
      <c r="AQ859" s="117">
        <v>0</v>
      </c>
      <c r="AR859" s="117">
        <v>11</v>
      </c>
      <c r="AS859" s="117">
        <v>32</v>
      </c>
      <c r="AT859" s="117">
        <v>22</v>
      </c>
      <c r="AU859" s="117">
        <v>7</v>
      </c>
      <c r="AV859" s="117">
        <v>0</v>
      </c>
      <c r="AW859" s="117">
        <v>0</v>
      </c>
      <c r="AX859" s="117">
        <v>0</v>
      </c>
      <c r="AY859" s="117">
        <v>0</v>
      </c>
      <c r="AZ859" s="117">
        <v>0</v>
      </c>
      <c r="BA859" s="117">
        <v>0</v>
      </c>
      <c r="BB859" s="117">
        <v>0</v>
      </c>
      <c r="BC859" s="117">
        <v>0</v>
      </c>
      <c r="BD859" s="117">
        <v>0</v>
      </c>
      <c r="BE859" s="117">
        <v>0</v>
      </c>
      <c r="BF859" s="117">
        <v>0</v>
      </c>
      <c r="BG859" s="117">
        <v>0</v>
      </c>
      <c r="BH859" s="117">
        <v>0</v>
      </c>
      <c r="BI859" s="117">
        <v>0</v>
      </c>
      <c r="BJ859" s="117">
        <v>0</v>
      </c>
      <c r="BK859" s="117">
        <v>0</v>
      </c>
      <c r="BL859" s="120" t="s">
        <v>1944</v>
      </c>
      <c r="BM859" s="98">
        <v>0</v>
      </c>
      <c r="BN859" s="79">
        <v>0</v>
      </c>
      <c r="BO859" s="237">
        <v>0</v>
      </c>
      <c r="BP859" s="79">
        <v>0</v>
      </c>
      <c r="BQ859" s="79">
        <v>0</v>
      </c>
      <c r="BR859" s="79">
        <v>0</v>
      </c>
      <c r="BS859" s="238">
        <v>0</v>
      </c>
      <c r="BT859" s="79">
        <v>0</v>
      </c>
      <c r="BU859" s="79">
        <v>0</v>
      </c>
      <c r="BV859" s="79">
        <v>0</v>
      </c>
      <c r="BW859" s="79">
        <v>0</v>
      </c>
      <c r="BX859" s="133">
        <v>72</v>
      </c>
      <c r="BY859" s="79">
        <v>0</v>
      </c>
      <c r="BZ859" s="79">
        <v>0</v>
      </c>
      <c r="CA859" s="79">
        <v>0</v>
      </c>
      <c r="CB859" s="79">
        <v>0</v>
      </c>
      <c r="CC859" s="79">
        <v>0</v>
      </c>
      <c r="CD859" s="79">
        <v>0</v>
      </c>
      <c r="CE859" s="79">
        <v>0</v>
      </c>
      <c r="CF859" s="79">
        <v>0</v>
      </c>
      <c r="CG859" s="79">
        <v>0</v>
      </c>
      <c r="CH859" s="79">
        <v>0</v>
      </c>
      <c r="CI859" s="81">
        <f t="shared" si="74"/>
        <v>72</v>
      </c>
      <c r="CJ859" s="260">
        <f t="shared" si="73"/>
        <v>72</v>
      </c>
      <c r="CK859" s="131">
        <f t="shared" si="71"/>
        <v>0</v>
      </c>
      <c r="CL859" s="260">
        <f t="shared" si="72"/>
        <v>72</v>
      </c>
      <c r="CM859" s="83">
        <v>5</v>
      </c>
      <c r="CN859" s="254" t="s">
        <v>4965</v>
      </c>
      <c r="CO859" s="140" t="s">
        <v>4965</v>
      </c>
      <c r="CP859" s="126" t="s">
        <v>1938</v>
      </c>
      <c r="CQ859" s="86" t="s">
        <v>4965</v>
      </c>
      <c r="CR859" s="85" t="s">
        <v>4965</v>
      </c>
      <c r="CS859" s="85" t="s">
        <v>4965</v>
      </c>
      <c r="CT859" s="85" t="s">
        <v>4965</v>
      </c>
      <c r="CU859" s="86"/>
    </row>
    <row r="860" spans="1:99" ht="12" customHeight="1" x14ac:dyDescent="0.2">
      <c r="A860" s="31" t="s">
        <v>1460</v>
      </c>
      <c r="B860" s="114" t="s">
        <v>332</v>
      </c>
      <c r="C860" s="114" t="s">
        <v>333</v>
      </c>
      <c r="D860" s="114" t="s">
        <v>4434</v>
      </c>
      <c r="E860" s="117" t="s">
        <v>334</v>
      </c>
      <c r="F860" s="114" t="s">
        <v>1432</v>
      </c>
      <c r="G860" s="114" t="s">
        <v>3046</v>
      </c>
      <c r="H860" s="114" t="s">
        <v>3299</v>
      </c>
      <c r="I860" s="114" t="s">
        <v>1432</v>
      </c>
      <c r="J860" s="114">
        <v>529369</v>
      </c>
      <c r="K860" s="114">
        <v>177317</v>
      </c>
      <c r="L860" s="177" t="s">
        <v>3066</v>
      </c>
      <c r="M860" s="99" t="s">
        <v>1432</v>
      </c>
      <c r="N860" s="99" t="s">
        <v>1432</v>
      </c>
      <c r="O860" s="114">
        <v>0</v>
      </c>
      <c r="P860" s="114">
        <v>27</v>
      </c>
      <c r="Q860" s="115">
        <v>27</v>
      </c>
      <c r="R860" s="114" t="s">
        <v>335</v>
      </c>
      <c r="S860" s="114" t="s">
        <v>266</v>
      </c>
      <c r="T860" s="99" t="s">
        <v>1870</v>
      </c>
      <c r="U860" s="116">
        <v>42046</v>
      </c>
      <c r="V860" s="114" t="s">
        <v>1439</v>
      </c>
      <c r="W860" s="99" t="s">
        <v>1432</v>
      </c>
      <c r="X860" s="114" t="s">
        <v>1442</v>
      </c>
      <c r="Y860" s="114" t="s">
        <v>1443</v>
      </c>
      <c r="Z860" s="114" t="s">
        <v>1443</v>
      </c>
      <c r="AA860" s="114" t="s">
        <v>1444</v>
      </c>
      <c r="AB860" s="387"/>
      <c r="AC860" s="111" t="s">
        <v>1432</v>
      </c>
      <c r="AD860" s="112"/>
      <c r="AE860" s="157" t="s">
        <v>1931</v>
      </c>
      <c r="AF860" s="117" t="s">
        <v>3905</v>
      </c>
      <c r="AG860" s="117"/>
      <c r="AH860" s="117">
        <v>0</v>
      </c>
      <c r="AI860" s="117">
        <v>0</v>
      </c>
      <c r="AJ860" s="117">
        <v>0</v>
      </c>
      <c r="AK860" s="117">
        <v>4</v>
      </c>
      <c r="AL860" s="117">
        <v>12</v>
      </c>
      <c r="AM860" s="117">
        <v>8</v>
      </c>
      <c r="AN860" s="117">
        <v>3</v>
      </c>
      <c r="AO860" s="117">
        <v>0</v>
      </c>
      <c r="AP860" s="117">
        <v>0</v>
      </c>
      <c r="AQ860" s="117">
        <v>0</v>
      </c>
      <c r="AR860" s="117">
        <v>4</v>
      </c>
      <c r="AS860" s="117">
        <v>12</v>
      </c>
      <c r="AT860" s="117">
        <v>8</v>
      </c>
      <c r="AU860" s="117">
        <v>3</v>
      </c>
      <c r="AV860" s="117">
        <v>0</v>
      </c>
      <c r="AW860" s="117">
        <v>0</v>
      </c>
      <c r="AX860" s="117">
        <v>0</v>
      </c>
      <c r="AY860" s="117">
        <v>0</v>
      </c>
      <c r="AZ860" s="117">
        <v>0</v>
      </c>
      <c r="BA860" s="117">
        <v>0</v>
      </c>
      <c r="BB860" s="117">
        <v>0</v>
      </c>
      <c r="BC860" s="117">
        <v>0</v>
      </c>
      <c r="BD860" s="117">
        <v>0</v>
      </c>
      <c r="BE860" s="117">
        <v>0</v>
      </c>
      <c r="BF860" s="117">
        <v>0</v>
      </c>
      <c r="BG860" s="117">
        <v>0</v>
      </c>
      <c r="BH860" s="117">
        <v>0</v>
      </c>
      <c r="BI860" s="117">
        <v>0</v>
      </c>
      <c r="BJ860" s="117">
        <v>0</v>
      </c>
      <c r="BK860" s="117">
        <v>0</v>
      </c>
      <c r="BL860" s="120" t="s">
        <v>1944</v>
      </c>
      <c r="BM860" s="98">
        <v>0</v>
      </c>
      <c r="BN860" s="79">
        <v>0</v>
      </c>
      <c r="BO860" s="237">
        <v>0</v>
      </c>
      <c r="BP860" s="79">
        <v>0</v>
      </c>
      <c r="BQ860" s="79">
        <v>0</v>
      </c>
      <c r="BR860" s="79">
        <v>0</v>
      </c>
      <c r="BS860" s="238">
        <v>0</v>
      </c>
      <c r="BT860" s="79">
        <v>0</v>
      </c>
      <c r="BU860" s="79">
        <v>0</v>
      </c>
      <c r="BV860" s="79">
        <v>0</v>
      </c>
      <c r="BW860" s="79">
        <v>0</v>
      </c>
      <c r="BX860" s="133">
        <v>27</v>
      </c>
      <c r="BY860" s="79">
        <v>0</v>
      </c>
      <c r="BZ860" s="79">
        <v>0</v>
      </c>
      <c r="CA860" s="79">
        <v>0</v>
      </c>
      <c r="CB860" s="79">
        <v>0</v>
      </c>
      <c r="CC860" s="79">
        <v>0</v>
      </c>
      <c r="CD860" s="79">
        <v>0</v>
      </c>
      <c r="CE860" s="79">
        <v>0</v>
      </c>
      <c r="CF860" s="79">
        <v>0</v>
      </c>
      <c r="CG860" s="79">
        <v>0</v>
      </c>
      <c r="CH860" s="79">
        <v>0</v>
      </c>
      <c r="CI860" s="81">
        <f t="shared" si="74"/>
        <v>27</v>
      </c>
      <c r="CJ860" s="260">
        <f t="shared" si="73"/>
        <v>27</v>
      </c>
      <c r="CK860" s="131">
        <f t="shared" si="71"/>
        <v>0</v>
      </c>
      <c r="CL860" s="260">
        <f t="shared" si="72"/>
        <v>27</v>
      </c>
      <c r="CM860" s="83">
        <v>5</v>
      </c>
      <c r="CN860" s="254" t="s">
        <v>4965</v>
      </c>
      <c r="CO860" s="140" t="s">
        <v>4965</v>
      </c>
      <c r="CP860" s="126" t="s">
        <v>1938</v>
      </c>
      <c r="CQ860" s="86" t="s">
        <v>4965</v>
      </c>
      <c r="CR860" s="85" t="s">
        <v>4965</v>
      </c>
      <c r="CS860" s="85" t="s">
        <v>4965</v>
      </c>
      <c r="CT860" s="85" t="s">
        <v>4965</v>
      </c>
      <c r="CU860" s="86"/>
    </row>
    <row r="861" spans="1:99" s="363" customFormat="1" ht="12" customHeight="1" x14ac:dyDescent="0.2">
      <c r="A861" s="31" t="s">
        <v>1460</v>
      </c>
      <c r="B861" s="114" t="s">
        <v>332</v>
      </c>
      <c r="C861" s="114" t="s">
        <v>333</v>
      </c>
      <c r="D861" s="114" t="s">
        <v>4435</v>
      </c>
      <c r="E861" s="117" t="s">
        <v>334</v>
      </c>
      <c r="F861" s="114" t="s">
        <v>1432</v>
      </c>
      <c r="G861" s="114" t="s">
        <v>3046</v>
      </c>
      <c r="H861" s="114" t="s">
        <v>3299</v>
      </c>
      <c r="I861" s="114" t="s">
        <v>1432</v>
      </c>
      <c r="J861" s="114">
        <v>529369</v>
      </c>
      <c r="K861" s="114">
        <v>177317</v>
      </c>
      <c r="L861" s="177" t="s">
        <v>3066</v>
      </c>
      <c r="M861" s="99" t="s">
        <v>1432</v>
      </c>
      <c r="N861" s="99" t="s">
        <v>1432</v>
      </c>
      <c r="O861" s="114">
        <v>0</v>
      </c>
      <c r="P861" s="114">
        <v>36</v>
      </c>
      <c r="Q861" s="115">
        <v>36</v>
      </c>
      <c r="R861" s="114" t="s">
        <v>335</v>
      </c>
      <c r="S861" s="114" t="s">
        <v>266</v>
      </c>
      <c r="T861" s="99" t="s">
        <v>1870</v>
      </c>
      <c r="U861" s="116">
        <v>42046</v>
      </c>
      <c r="V861" s="114" t="s">
        <v>1439</v>
      </c>
      <c r="W861" s="99" t="s">
        <v>1432</v>
      </c>
      <c r="X861" s="114" t="s">
        <v>1442</v>
      </c>
      <c r="Y861" s="114" t="s">
        <v>1443</v>
      </c>
      <c r="Z861" s="114" t="s">
        <v>1443</v>
      </c>
      <c r="AA861" s="114" t="s">
        <v>1444</v>
      </c>
      <c r="AB861" s="387"/>
      <c r="AC861" s="111" t="s">
        <v>1432</v>
      </c>
      <c r="AD861" s="112"/>
      <c r="AE861" s="157" t="s">
        <v>1931</v>
      </c>
      <c r="AF861" s="117" t="s">
        <v>3905</v>
      </c>
      <c r="AG861" s="117"/>
      <c r="AH861" s="117">
        <v>0</v>
      </c>
      <c r="AI861" s="117">
        <v>0</v>
      </c>
      <c r="AJ861" s="117">
        <v>0</v>
      </c>
      <c r="AK861" s="117">
        <v>5</v>
      </c>
      <c r="AL861" s="117">
        <v>16</v>
      </c>
      <c r="AM861" s="117">
        <v>11</v>
      </c>
      <c r="AN861" s="117">
        <v>4</v>
      </c>
      <c r="AO861" s="117">
        <v>0</v>
      </c>
      <c r="AP861" s="117">
        <v>0</v>
      </c>
      <c r="AQ861" s="117">
        <v>0</v>
      </c>
      <c r="AR861" s="117">
        <v>5</v>
      </c>
      <c r="AS861" s="117">
        <v>16</v>
      </c>
      <c r="AT861" s="117">
        <v>11</v>
      </c>
      <c r="AU861" s="117">
        <v>4</v>
      </c>
      <c r="AV861" s="117">
        <v>0</v>
      </c>
      <c r="AW861" s="117">
        <v>0</v>
      </c>
      <c r="AX861" s="117">
        <v>0</v>
      </c>
      <c r="AY861" s="117">
        <v>0</v>
      </c>
      <c r="AZ861" s="117">
        <v>0</v>
      </c>
      <c r="BA861" s="117">
        <v>0</v>
      </c>
      <c r="BB861" s="117">
        <v>0</v>
      </c>
      <c r="BC861" s="117">
        <v>0</v>
      </c>
      <c r="BD861" s="117">
        <v>0</v>
      </c>
      <c r="BE861" s="117">
        <v>0</v>
      </c>
      <c r="BF861" s="117">
        <v>0</v>
      </c>
      <c r="BG861" s="117">
        <v>0</v>
      </c>
      <c r="BH861" s="117">
        <v>0</v>
      </c>
      <c r="BI861" s="117">
        <v>0</v>
      </c>
      <c r="BJ861" s="117">
        <v>0</v>
      </c>
      <c r="BK861" s="117">
        <v>0</v>
      </c>
      <c r="BL861" s="120" t="s">
        <v>1944</v>
      </c>
      <c r="BM861" s="98">
        <v>0</v>
      </c>
      <c r="BN861" s="79">
        <v>0</v>
      </c>
      <c r="BO861" s="237">
        <v>0</v>
      </c>
      <c r="BP861" s="79">
        <v>0</v>
      </c>
      <c r="BQ861" s="79">
        <v>0</v>
      </c>
      <c r="BR861" s="79">
        <v>0</v>
      </c>
      <c r="BS861" s="238">
        <v>0</v>
      </c>
      <c r="BT861" s="79">
        <v>0</v>
      </c>
      <c r="BU861" s="79">
        <v>0</v>
      </c>
      <c r="BV861" s="79">
        <v>0</v>
      </c>
      <c r="BW861" s="79">
        <v>0</v>
      </c>
      <c r="BX861" s="79">
        <v>0</v>
      </c>
      <c r="BY861" s="133">
        <v>36</v>
      </c>
      <c r="BZ861" s="79">
        <v>0</v>
      </c>
      <c r="CA861" s="79">
        <v>0</v>
      </c>
      <c r="CB861" s="79">
        <v>0</v>
      </c>
      <c r="CC861" s="79">
        <v>0</v>
      </c>
      <c r="CD861" s="79">
        <v>0</v>
      </c>
      <c r="CE861" s="79">
        <v>0</v>
      </c>
      <c r="CF861" s="79">
        <v>0</v>
      </c>
      <c r="CG861" s="79">
        <v>0</v>
      </c>
      <c r="CH861" s="79">
        <v>0</v>
      </c>
      <c r="CI861" s="81">
        <f t="shared" si="74"/>
        <v>36</v>
      </c>
      <c r="CJ861" s="260">
        <f t="shared" si="73"/>
        <v>36</v>
      </c>
      <c r="CK861" s="131">
        <f t="shared" si="71"/>
        <v>0</v>
      </c>
      <c r="CL861" s="131">
        <f t="shared" si="72"/>
        <v>0</v>
      </c>
      <c r="CM861" s="83">
        <v>5</v>
      </c>
      <c r="CN861" s="254" t="s">
        <v>4965</v>
      </c>
      <c r="CO861" s="140" t="s">
        <v>4965</v>
      </c>
      <c r="CP861" s="126" t="s">
        <v>1938</v>
      </c>
      <c r="CQ861" s="86" t="s">
        <v>4965</v>
      </c>
      <c r="CR861" s="85" t="s">
        <v>4965</v>
      </c>
      <c r="CS861" s="85" t="s">
        <v>4965</v>
      </c>
      <c r="CT861" s="85" t="s">
        <v>4965</v>
      </c>
      <c r="CU861" s="86"/>
    </row>
    <row r="862" spans="1:99" s="363" customFormat="1" ht="12" customHeight="1" x14ac:dyDescent="0.2">
      <c r="A862" s="31" t="s">
        <v>1460</v>
      </c>
      <c r="B862" s="114" t="s">
        <v>332</v>
      </c>
      <c r="C862" s="114" t="s">
        <v>333</v>
      </c>
      <c r="D862" s="114" t="s">
        <v>4436</v>
      </c>
      <c r="E862" s="117" t="s">
        <v>334</v>
      </c>
      <c r="F862" s="114" t="s">
        <v>1432</v>
      </c>
      <c r="G862" s="114" t="s">
        <v>3046</v>
      </c>
      <c r="H862" s="114" t="s">
        <v>3299</v>
      </c>
      <c r="I862" s="114" t="s">
        <v>1432</v>
      </c>
      <c r="J862" s="114">
        <v>529369</v>
      </c>
      <c r="K862" s="114">
        <v>177317</v>
      </c>
      <c r="L862" s="177" t="s">
        <v>3066</v>
      </c>
      <c r="M862" s="99" t="s">
        <v>1432</v>
      </c>
      <c r="N862" s="99" t="s">
        <v>1432</v>
      </c>
      <c r="O862" s="114">
        <v>0</v>
      </c>
      <c r="P862" s="114">
        <v>54</v>
      </c>
      <c r="Q862" s="115">
        <v>54</v>
      </c>
      <c r="R862" s="114" t="s">
        <v>335</v>
      </c>
      <c r="S862" s="114" t="s">
        <v>266</v>
      </c>
      <c r="T862" s="99" t="s">
        <v>1870</v>
      </c>
      <c r="U862" s="116">
        <v>42046</v>
      </c>
      <c r="V862" s="114" t="s">
        <v>1439</v>
      </c>
      <c r="W862" s="99" t="s">
        <v>1432</v>
      </c>
      <c r="X862" s="114" t="s">
        <v>1442</v>
      </c>
      <c r="Y862" s="114" t="s">
        <v>1443</v>
      </c>
      <c r="Z862" s="114" t="s">
        <v>1443</v>
      </c>
      <c r="AA862" s="114" t="s">
        <v>1444</v>
      </c>
      <c r="AB862" s="387"/>
      <c r="AC862" s="111" t="s">
        <v>1432</v>
      </c>
      <c r="AD862" s="112"/>
      <c r="AE862" s="157" t="s">
        <v>1931</v>
      </c>
      <c r="AF862" s="117" t="s">
        <v>3905</v>
      </c>
      <c r="AG862" s="117"/>
      <c r="AH862" s="117">
        <v>0</v>
      </c>
      <c r="AI862" s="117">
        <v>0</v>
      </c>
      <c r="AJ862" s="117">
        <v>0</v>
      </c>
      <c r="AK862" s="117">
        <v>8</v>
      </c>
      <c r="AL862" s="117">
        <v>25</v>
      </c>
      <c r="AM862" s="117">
        <v>16</v>
      </c>
      <c r="AN862" s="117">
        <v>5</v>
      </c>
      <c r="AO862" s="117">
        <v>0</v>
      </c>
      <c r="AP862" s="117">
        <v>0</v>
      </c>
      <c r="AQ862" s="117">
        <v>0</v>
      </c>
      <c r="AR862" s="117">
        <v>8</v>
      </c>
      <c r="AS862" s="117">
        <v>25</v>
      </c>
      <c r="AT862" s="117">
        <v>16</v>
      </c>
      <c r="AU862" s="117">
        <v>5</v>
      </c>
      <c r="AV862" s="117">
        <v>0</v>
      </c>
      <c r="AW862" s="117">
        <v>0</v>
      </c>
      <c r="AX862" s="117">
        <v>0</v>
      </c>
      <c r="AY862" s="117">
        <v>0</v>
      </c>
      <c r="AZ862" s="117">
        <v>0</v>
      </c>
      <c r="BA862" s="117">
        <v>0</v>
      </c>
      <c r="BB862" s="117">
        <v>0</v>
      </c>
      <c r="BC862" s="117">
        <v>0</v>
      </c>
      <c r="BD862" s="117">
        <v>0</v>
      </c>
      <c r="BE862" s="117">
        <v>0</v>
      </c>
      <c r="BF862" s="117">
        <v>0</v>
      </c>
      <c r="BG862" s="117">
        <v>0</v>
      </c>
      <c r="BH862" s="117">
        <v>0</v>
      </c>
      <c r="BI862" s="117">
        <v>0</v>
      </c>
      <c r="BJ862" s="117">
        <v>0</v>
      </c>
      <c r="BK862" s="117">
        <v>0</v>
      </c>
      <c r="BL862" s="120" t="s">
        <v>1944</v>
      </c>
      <c r="BM862" s="98">
        <v>0</v>
      </c>
      <c r="BN862" s="79">
        <v>0</v>
      </c>
      <c r="BO862" s="237">
        <v>0</v>
      </c>
      <c r="BP862" s="79">
        <v>0</v>
      </c>
      <c r="BQ862" s="79">
        <v>0</v>
      </c>
      <c r="BR862" s="79">
        <v>0</v>
      </c>
      <c r="BS862" s="238">
        <v>0</v>
      </c>
      <c r="BT862" s="79">
        <v>0</v>
      </c>
      <c r="BU862" s="79">
        <v>0</v>
      </c>
      <c r="BV862" s="79">
        <v>0</v>
      </c>
      <c r="BW862" s="79">
        <v>0</v>
      </c>
      <c r="BX862" s="79">
        <v>0</v>
      </c>
      <c r="BY862" s="133">
        <v>54</v>
      </c>
      <c r="BZ862" s="79">
        <v>0</v>
      </c>
      <c r="CA862" s="79">
        <v>0</v>
      </c>
      <c r="CB862" s="79">
        <v>0</v>
      </c>
      <c r="CC862" s="79">
        <v>0</v>
      </c>
      <c r="CD862" s="79">
        <v>0</v>
      </c>
      <c r="CE862" s="79">
        <v>0</v>
      </c>
      <c r="CF862" s="79">
        <v>0</v>
      </c>
      <c r="CG862" s="79">
        <v>0</v>
      </c>
      <c r="CH862" s="79">
        <v>0</v>
      </c>
      <c r="CI862" s="81">
        <f t="shared" si="74"/>
        <v>54</v>
      </c>
      <c r="CJ862" s="260">
        <f t="shared" si="73"/>
        <v>54</v>
      </c>
      <c r="CK862" s="131">
        <f t="shared" si="71"/>
        <v>0</v>
      </c>
      <c r="CL862" s="131">
        <f t="shared" si="72"/>
        <v>0</v>
      </c>
      <c r="CM862" s="83">
        <v>5</v>
      </c>
      <c r="CN862" s="254" t="s">
        <v>4965</v>
      </c>
      <c r="CO862" s="140" t="s">
        <v>4965</v>
      </c>
      <c r="CP862" s="126" t="s">
        <v>1938</v>
      </c>
      <c r="CQ862" s="86" t="s">
        <v>4965</v>
      </c>
      <c r="CR862" s="85" t="s">
        <v>4965</v>
      </c>
      <c r="CS862" s="85" t="s">
        <v>4965</v>
      </c>
      <c r="CT862" s="85" t="s">
        <v>4965</v>
      </c>
      <c r="CU862" s="86"/>
    </row>
    <row r="863" spans="1:99" s="363" customFormat="1" ht="12" customHeight="1" x14ac:dyDescent="0.2">
      <c r="A863" s="31" t="s">
        <v>1460</v>
      </c>
      <c r="B863" s="114" t="s">
        <v>332</v>
      </c>
      <c r="C863" s="114" t="s">
        <v>333</v>
      </c>
      <c r="D863" s="114" t="s">
        <v>4437</v>
      </c>
      <c r="E863" s="117" t="s">
        <v>334</v>
      </c>
      <c r="F863" s="114" t="s">
        <v>1432</v>
      </c>
      <c r="G863" s="114" t="s">
        <v>3046</v>
      </c>
      <c r="H863" s="114" t="s">
        <v>3299</v>
      </c>
      <c r="I863" s="114" t="s">
        <v>1432</v>
      </c>
      <c r="J863" s="114">
        <v>529369</v>
      </c>
      <c r="K863" s="114">
        <v>177317</v>
      </c>
      <c r="L863" s="177" t="s">
        <v>3066</v>
      </c>
      <c r="M863" s="99" t="s">
        <v>1432</v>
      </c>
      <c r="N863" s="99" t="s">
        <v>1432</v>
      </c>
      <c r="O863" s="114">
        <v>0</v>
      </c>
      <c r="P863" s="114">
        <v>59</v>
      </c>
      <c r="Q863" s="115">
        <v>59</v>
      </c>
      <c r="R863" s="114" t="s">
        <v>335</v>
      </c>
      <c r="S863" s="114" t="s">
        <v>266</v>
      </c>
      <c r="T863" s="99" t="s">
        <v>1870</v>
      </c>
      <c r="U863" s="116">
        <v>42046</v>
      </c>
      <c r="V863" s="114" t="s">
        <v>1439</v>
      </c>
      <c r="W863" s="99" t="s">
        <v>1432</v>
      </c>
      <c r="X863" s="114" t="s">
        <v>1442</v>
      </c>
      <c r="Y863" s="114" t="s">
        <v>1443</v>
      </c>
      <c r="Z863" s="114" t="s">
        <v>1443</v>
      </c>
      <c r="AA863" s="114" t="s">
        <v>1444</v>
      </c>
      <c r="AB863" s="387"/>
      <c r="AC863" s="111" t="s">
        <v>1432</v>
      </c>
      <c r="AD863" s="112"/>
      <c r="AE863" s="157" t="s">
        <v>3063</v>
      </c>
      <c r="AF863" s="117" t="s">
        <v>1445</v>
      </c>
      <c r="AG863" s="117"/>
      <c r="AH863" s="117">
        <v>0</v>
      </c>
      <c r="AI863" s="117">
        <v>0</v>
      </c>
      <c r="AJ863" s="117">
        <v>7</v>
      </c>
      <c r="AK863" s="117">
        <v>12</v>
      </c>
      <c r="AL863" s="117">
        <v>36</v>
      </c>
      <c r="AM863" s="117">
        <v>4</v>
      </c>
      <c r="AN863" s="117">
        <v>0</v>
      </c>
      <c r="AO863" s="117">
        <v>0</v>
      </c>
      <c r="AP863" s="117">
        <v>0</v>
      </c>
      <c r="AQ863" s="117">
        <v>7</v>
      </c>
      <c r="AR863" s="117">
        <v>12</v>
      </c>
      <c r="AS863" s="117">
        <v>36</v>
      </c>
      <c r="AT863" s="117">
        <v>4</v>
      </c>
      <c r="AU863" s="117">
        <v>0</v>
      </c>
      <c r="AV863" s="117">
        <v>0</v>
      </c>
      <c r="AW863" s="117">
        <v>0</v>
      </c>
      <c r="AX863" s="117">
        <v>0</v>
      </c>
      <c r="AY863" s="117">
        <v>0</v>
      </c>
      <c r="AZ863" s="117">
        <v>0</v>
      </c>
      <c r="BA863" s="117">
        <v>0</v>
      </c>
      <c r="BB863" s="117">
        <v>0</v>
      </c>
      <c r="BC863" s="117">
        <v>0</v>
      </c>
      <c r="BD863" s="117">
        <v>0</v>
      </c>
      <c r="BE863" s="117">
        <v>0</v>
      </c>
      <c r="BF863" s="117">
        <v>0</v>
      </c>
      <c r="BG863" s="117">
        <v>0</v>
      </c>
      <c r="BH863" s="117">
        <v>0</v>
      </c>
      <c r="BI863" s="117">
        <v>0</v>
      </c>
      <c r="BJ863" s="117">
        <v>0</v>
      </c>
      <c r="BK863" s="117">
        <v>0</v>
      </c>
      <c r="BL863" s="120" t="s">
        <v>1944</v>
      </c>
      <c r="BM863" s="98">
        <v>0</v>
      </c>
      <c r="BN863" s="79">
        <v>0</v>
      </c>
      <c r="BO863" s="237">
        <v>0</v>
      </c>
      <c r="BP863" s="79">
        <v>0</v>
      </c>
      <c r="BQ863" s="79">
        <v>0</v>
      </c>
      <c r="BR863" s="79">
        <v>0</v>
      </c>
      <c r="BS863" s="238">
        <v>0</v>
      </c>
      <c r="BT863" s="79">
        <v>0</v>
      </c>
      <c r="BU863" s="79">
        <v>0</v>
      </c>
      <c r="BV863" s="133">
        <v>59</v>
      </c>
      <c r="BW863" s="79">
        <v>0</v>
      </c>
      <c r="BX863" s="79">
        <v>0</v>
      </c>
      <c r="BY863" s="79">
        <v>0</v>
      </c>
      <c r="BZ863" s="79">
        <v>0</v>
      </c>
      <c r="CA863" s="79">
        <v>0</v>
      </c>
      <c r="CB863" s="79">
        <v>0</v>
      </c>
      <c r="CC863" s="79">
        <v>0</v>
      </c>
      <c r="CD863" s="79">
        <v>0</v>
      </c>
      <c r="CE863" s="79">
        <v>0</v>
      </c>
      <c r="CF863" s="79">
        <v>0</v>
      </c>
      <c r="CG863" s="79">
        <v>0</v>
      </c>
      <c r="CH863" s="79">
        <v>0</v>
      </c>
      <c r="CI863" s="81">
        <f t="shared" si="74"/>
        <v>59</v>
      </c>
      <c r="CJ863" s="260">
        <f t="shared" si="73"/>
        <v>59</v>
      </c>
      <c r="CK863" s="131">
        <f t="shared" si="71"/>
        <v>0</v>
      </c>
      <c r="CL863" s="260">
        <f t="shared" si="72"/>
        <v>59</v>
      </c>
      <c r="CM863" s="83">
        <v>5</v>
      </c>
      <c r="CN863" s="254" t="s">
        <v>4965</v>
      </c>
      <c r="CO863" s="140" t="s">
        <v>4965</v>
      </c>
      <c r="CP863" s="126" t="s">
        <v>1938</v>
      </c>
      <c r="CQ863" s="86" t="s">
        <v>4965</v>
      </c>
      <c r="CR863" s="85" t="s">
        <v>4965</v>
      </c>
      <c r="CS863" s="85" t="s">
        <v>4965</v>
      </c>
      <c r="CT863" s="85" t="s">
        <v>4965</v>
      </c>
      <c r="CU863" s="86"/>
    </row>
    <row r="864" spans="1:99" s="363" customFormat="1" ht="12" customHeight="1" x14ac:dyDescent="0.2">
      <c r="A864" s="31" t="s">
        <v>1460</v>
      </c>
      <c r="B864" s="114" t="s">
        <v>332</v>
      </c>
      <c r="C864" s="114" t="s">
        <v>333</v>
      </c>
      <c r="D864" s="114" t="s">
        <v>4438</v>
      </c>
      <c r="E864" s="117" t="s">
        <v>334</v>
      </c>
      <c r="F864" s="114" t="s">
        <v>1432</v>
      </c>
      <c r="G864" s="114" t="s">
        <v>3046</v>
      </c>
      <c r="H864" s="114" t="s">
        <v>3299</v>
      </c>
      <c r="I864" s="114" t="s">
        <v>1432</v>
      </c>
      <c r="J864" s="114">
        <v>529369</v>
      </c>
      <c r="K864" s="114">
        <v>177317</v>
      </c>
      <c r="L864" s="177" t="s">
        <v>3066</v>
      </c>
      <c r="M864" s="99" t="s">
        <v>1432</v>
      </c>
      <c r="N864" s="99" t="s">
        <v>1432</v>
      </c>
      <c r="O864" s="114">
        <v>0</v>
      </c>
      <c r="P864" s="114">
        <v>95</v>
      </c>
      <c r="Q864" s="115">
        <v>95</v>
      </c>
      <c r="R864" s="114" t="s">
        <v>335</v>
      </c>
      <c r="S864" s="114" t="s">
        <v>266</v>
      </c>
      <c r="T864" s="99" t="s">
        <v>1870</v>
      </c>
      <c r="U864" s="116">
        <v>42046</v>
      </c>
      <c r="V864" s="114" t="s">
        <v>1439</v>
      </c>
      <c r="W864" s="99" t="s">
        <v>1432</v>
      </c>
      <c r="X864" s="114" t="s">
        <v>1442</v>
      </c>
      <c r="Y864" s="114" t="s">
        <v>1443</v>
      </c>
      <c r="Z864" s="114" t="s">
        <v>1443</v>
      </c>
      <c r="AA864" s="114" t="s">
        <v>1444</v>
      </c>
      <c r="AB864" s="387"/>
      <c r="AC864" s="111" t="s">
        <v>1432</v>
      </c>
      <c r="AD864" s="112"/>
      <c r="AE864" s="157" t="s">
        <v>3063</v>
      </c>
      <c r="AF864" s="117" t="s">
        <v>1445</v>
      </c>
      <c r="AG864" s="117"/>
      <c r="AH864" s="117">
        <v>0</v>
      </c>
      <c r="AI864" s="117">
        <v>0</v>
      </c>
      <c r="AJ864" s="117">
        <v>12</v>
      </c>
      <c r="AK864" s="117">
        <v>19</v>
      </c>
      <c r="AL864" s="117">
        <v>57</v>
      </c>
      <c r="AM864" s="117">
        <v>7</v>
      </c>
      <c r="AN864" s="117">
        <v>0</v>
      </c>
      <c r="AO864" s="117">
        <v>0</v>
      </c>
      <c r="AP864" s="117">
        <v>0</v>
      </c>
      <c r="AQ864" s="117">
        <v>12</v>
      </c>
      <c r="AR864" s="117">
        <v>19</v>
      </c>
      <c r="AS864" s="117">
        <v>57</v>
      </c>
      <c r="AT864" s="117">
        <v>7</v>
      </c>
      <c r="AU864" s="117">
        <v>0</v>
      </c>
      <c r="AV864" s="117">
        <v>0</v>
      </c>
      <c r="AW864" s="117">
        <v>0</v>
      </c>
      <c r="AX864" s="117">
        <v>0</v>
      </c>
      <c r="AY864" s="117">
        <v>0</v>
      </c>
      <c r="AZ864" s="117">
        <v>0</v>
      </c>
      <c r="BA864" s="117">
        <v>0</v>
      </c>
      <c r="BB864" s="117">
        <v>0</v>
      </c>
      <c r="BC864" s="117">
        <v>0</v>
      </c>
      <c r="BD864" s="117">
        <v>0</v>
      </c>
      <c r="BE864" s="117">
        <v>0</v>
      </c>
      <c r="BF864" s="117">
        <v>0</v>
      </c>
      <c r="BG864" s="117">
        <v>0</v>
      </c>
      <c r="BH864" s="117">
        <v>0</v>
      </c>
      <c r="BI864" s="117">
        <v>0</v>
      </c>
      <c r="BJ864" s="117">
        <v>0</v>
      </c>
      <c r="BK864" s="117">
        <v>0</v>
      </c>
      <c r="BL864" s="120" t="s">
        <v>1944</v>
      </c>
      <c r="BM864" s="98">
        <v>0</v>
      </c>
      <c r="BN864" s="79">
        <v>0</v>
      </c>
      <c r="BO864" s="237">
        <v>0</v>
      </c>
      <c r="BP864" s="79">
        <v>0</v>
      </c>
      <c r="BQ864" s="79">
        <v>0</v>
      </c>
      <c r="BR864" s="79">
        <v>0</v>
      </c>
      <c r="BS864" s="238">
        <v>0</v>
      </c>
      <c r="BT864" s="79">
        <v>0</v>
      </c>
      <c r="BU864" s="79">
        <v>0</v>
      </c>
      <c r="BV864" s="133">
        <v>95</v>
      </c>
      <c r="BW864" s="79">
        <v>0</v>
      </c>
      <c r="BX864" s="79">
        <v>0</v>
      </c>
      <c r="BY864" s="79">
        <v>0</v>
      </c>
      <c r="BZ864" s="79">
        <v>0</v>
      </c>
      <c r="CA864" s="79">
        <v>0</v>
      </c>
      <c r="CB864" s="79">
        <v>0</v>
      </c>
      <c r="CC864" s="79">
        <v>0</v>
      </c>
      <c r="CD864" s="79">
        <v>0</v>
      </c>
      <c r="CE864" s="79">
        <v>0</v>
      </c>
      <c r="CF864" s="79">
        <v>0</v>
      </c>
      <c r="CG864" s="79">
        <v>0</v>
      </c>
      <c r="CH864" s="79">
        <v>0</v>
      </c>
      <c r="CI864" s="81">
        <f t="shared" si="74"/>
        <v>95</v>
      </c>
      <c r="CJ864" s="260">
        <f t="shared" si="73"/>
        <v>95</v>
      </c>
      <c r="CK864" s="131">
        <f t="shared" si="71"/>
        <v>0</v>
      </c>
      <c r="CL864" s="260">
        <f t="shared" si="72"/>
        <v>95</v>
      </c>
      <c r="CM864" s="83">
        <v>5</v>
      </c>
      <c r="CN864" s="254" t="s">
        <v>4965</v>
      </c>
      <c r="CO864" s="140" t="s">
        <v>4965</v>
      </c>
      <c r="CP864" s="126" t="s">
        <v>1938</v>
      </c>
      <c r="CQ864" s="86" t="s">
        <v>4965</v>
      </c>
      <c r="CR864" s="85" t="s">
        <v>4965</v>
      </c>
      <c r="CS864" s="85" t="s">
        <v>4965</v>
      </c>
      <c r="CT864" s="85" t="s">
        <v>4965</v>
      </c>
      <c r="CU864" s="86"/>
    </row>
    <row r="865" spans="1:99" s="363" customFormat="1" ht="12" customHeight="1" x14ac:dyDescent="0.2">
      <c r="A865" s="31" t="s">
        <v>1460</v>
      </c>
      <c r="B865" s="114" t="s">
        <v>332</v>
      </c>
      <c r="C865" s="114" t="s">
        <v>333</v>
      </c>
      <c r="D865" s="114" t="s">
        <v>4439</v>
      </c>
      <c r="E865" s="117" t="s">
        <v>334</v>
      </c>
      <c r="F865" s="114" t="s">
        <v>1432</v>
      </c>
      <c r="G865" s="114" t="s">
        <v>3046</v>
      </c>
      <c r="H865" s="114" t="s">
        <v>3299</v>
      </c>
      <c r="I865" s="114" t="s">
        <v>1432</v>
      </c>
      <c r="J865" s="114">
        <v>529369</v>
      </c>
      <c r="K865" s="114">
        <v>177317</v>
      </c>
      <c r="L865" s="177" t="s">
        <v>3066</v>
      </c>
      <c r="M865" s="99" t="s">
        <v>1432</v>
      </c>
      <c r="N865" s="99" t="s">
        <v>1432</v>
      </c>
      <c r="O865" s="114">
        <v>0</v>
      </c>
      <c r="P865" s="114">
        <v>87</v>
      </c>
      <c r="Q865" s="115">
        <v>87</v>
      </c>
      <c r="R865" s="114" t="s">
        <v>335</v>
      </c>
      <c r="S865" s="114" t="s">
        <v>266</v>
      </c>
      <c r="T865" s="99" t="s">
        <v>1870</v>
      </c>
      <c r="U865" s="116">
        <v>42046</v>
      </c>
      <c r="V865" s="114" t="s">
        <v>1439</v>
      </c>
      <c r="W865" s="99" t="s">
        <v>1432</v>
      </c>
      <c r="X865" s="114" t="s">
        <v>1442</v>
      </c>
      <c r="Y865" s="114" t="s">
        <v>1443</v>
      </c>
      <c r="Z865" s="114" t="s">
        <v>1443</v>
      </c>
      <c r="AA865" s="114" t="s">
        <v>1444</v>
      </c>
      <c r="AB865" s="387"/>
      <c r="AC865" s="111" t="s">
        <v>1432</v>
      </c>
      <c r="AD865" s="112"/>
      <c r="AE865" s="157" t="s">
        <v>3063</v>
      </c>
      <c r="AF865" s="117" t="s">
        <v>1445</v>
      </c>
      <c r="AG865" s="117"/>
      <c r="AH865" s="117">
        <v>0</v>
      </c>
      <c r="AI865" s="117">
        <v>0</v>
      </c>
      <c r="AJ865" s="117">
        <v>0</v>
      </c>
      <c r="AK865" s="117">
        <v>17</v>
      </c>
      <c r="AL865" s="117">
        <v>30</v>
      </c>
      <c r="AM865" s="117">
        <v>40</v>
      </c>
      <c r="AN865" s="117">
        <v>0</v>
      </c>
      <c r="AO865" s="117">
        <v>0</v>
      </c>
      <c r="AP865" s="117">
        <v>0</v>
      </c>
      <c r="AQ865" s="117">
        <v>0</v>
      </c>
      <c r="AR865" s="117">
        <v>17</v>
      </c>
      <c r="AS865" s="117">
        <v>30</v>
      </c>
      <c r="AT865" s="117">
        <v>40</v>
      </c>
      <c r="AU865" s="117">
        <v>0</v>
      </c>
      <c r="AV865" s="117">
        <v>0</v>
      </c>
      <c r="AW865" s="117">
        <v>0</v>
      </c>
      <c r="AX865" s="117">
        <v>0</v>
      </c>
      <c r="AY865" s="117">
        <v>0</v>
      </c>
      <c r="AZ865" s="117">
        <v>0</v>
      </c>
      <c r="BA865" s="117">
        <v>0</v>
      </c>
      <c r="BB865" s="117">
        <v>0</v>
      </c>
      <c r="BC865" s="117">
        <v>0</v>
      </c>
      <c r="BD865" s="117">
        <v>0</v>
      </c>
      <c r="BE865" s="117">
        <v>0</v>
      </c>
      <c r="BF865" s="117">
        <v>0</v>
      </c>
      <c r="BG865" s="117">
        <v>0</v>
      </c>
      <c r="BH865" s="117">
        <v>0</v>
      </c>
      <c r="BI865" s="117">
        <v>0</v>
      </c>
      <c r="BJ865" s="117">
        <v>0</v>
      </c>
      <c r="BK865" s="117">
        <v>0</v>
      </c>
      <c r="BL865" s="120" t="s">
        <v>1944</v>
      </c>
      <c r="BM865" s="98">
        <v>0</v>
      </c>
      <c r="BN865" s="79">
        <v>0</v>
      </c>
      <c r="BO865" s="237">
        <v>0</v>
      </c>
      <c r="BP865" s="79">
        <v>0</v>
      </c>
      <c r="BQ865" s="79">
        <v>0</v>
      </c>
      <c r="BR865" s="79">
        <v>0</v>
      </c>
      <c r="BS865" s="238">
        <v>0</v>
      </c>
      <c r="BT865" s="79">
        <v>0</v>
      </c>
      <c r="BU865" s="79">
        <v>0</v>
      </c>
      <c r="BV865" s="79">
        <v>0</v>
      </c>
      <c r="BW865" s="79">
        <v>0</v>
      </c>
      <c r="BX865" s="133">
        <v>87</v>
      </c>
      <c r="BY865" s="79">
        <v>0</v>
      </c>
      <c r="BZ865" s="79">
        <v>0</v>
      </c>
      <c r="CA865" s="79">
        <v>0</v>
      </c>
      <c r="CB865" s="79">
        <v>0</v>
      </c>
      <c r="CC865" s="79">
        <v>0</v>
      </c>
      <c r="CD865" s="79">
        <v>0</v>
      </c>
      <c r="CE865" s="79">
        <v>0</v>
      </c>
      <c r="CF865" s="79">
        <v>0</v>
      </c>
      <c r="CG865" s="79">
        <v>0</v>
      </c>
      <c r="CH865" s="79">
        <v>0</v>
      </c>
      <c r="CI865" s="81">
        <f t="shared" si="74"/>
        <v>87</v>
      </c>
      <c r="CJ865" s="260">
        <f t="shared" si="73"/>
        <v>87</v>
      </c>
      <c r="CK865" s="131">
        <f t="shared" si="71"/>
        <v>0</v>
      </c>
      <c r="CL865" s="260">
        <f t="shared" si="72"/>
        <v>87</v>
      </c>
      <c r="CM865" s="83">
        <v>5</v>
      </c>
      <c r="CN865" s="254" t="s">
        <v>4965</v>
      </c>
      <c r="CO865" s="140" t="s">
        <v>4965</v>
      </c>
      <c r="CP865" s="126" t="s">
        <v>1938</v>
      </c>
      <c r="CQ865" s="86" t="s">
        <v>4965</v>
      </c>
      <c r="CR865" s="85" t="s">
        <v>4965</v>
      </c>
      <c r="CS865" s="85" t="s">
        <v>4965</v>
      </c>
      <c r="CT865" s="85" t="s">
        <v>4965</v>
      </c>
      <c r="CU865" s="86"/>
    </row>
    <row r="866" spans="1:99" s="363" customFormat="1" ht="12" customHeight="1" x14ac:dyDescent="0.2">
      <c r="A866" s="31" t="s">
        <v>1460</v>
      </c>
      <c r="B866" s="114" t="s">
        <v>332</v>
      </c>
      <c r="C866" s="114" t="s">
        <v>333</v>
      </c>
      <c r="D866" s="114" t="s">
        <v>5082</v>
      </c>
      <c r="E866" s="117" t="s">
        <v>334</v>
      </c>
      <c r="F866" s="114" t="s">
        <v>1432</v>
      </c>
      <c r="G866" s="114" t="s">
        <v>3046</v>
      </c>
      <c r="H866" s="114" t="s">
        <v>3299</v>
      </c>
      <c r="I866" s="114" t="s">
        <v>1432</v>
      </c>
      <c r="J866" s="114">
        <v>529369</v>
      </c>
      <c r="K866" s="114">
        <v>177317</v>
      </c>
      <c r="L866" s="177" t="s">
        <v>3066</v>
      </c>
      <c r="M866" s="99" t="s">
        <v>1432</v>
      </c>
      <c r="N866" s="99" t="s">
        <v>1432</v>
      </c>
      <c r="O866" s="114">
        <v>0</v>
      </c>
      <c r="P866" s="114">
        <v>198</v>
      </c>
      <c r="Q866" s="115">
        <v>198</v>
      </c>
      <c r="R866" s="114" t="s">
        <v>335</v>
      </c>
      <c r="S866" s="114" t="s">
        <v>266</v>
      </c>
      <c r="T866" s="99" t="s">
        <v>1870</v>
      </c>
      <c r="U866" s="116">
        <v>42046</v>
      </c>
      <c r="V866" s="114" t="s">
        <v>1439</v>
      </c>
      <c r="W866" s="99" t="s">
        <v>1432</v>
      </c>
      <c r="X866" s="114" t="s">
        <v>1442</v>
      </c>
      <c r="Y866" s="114" t="s">
        <v>1443</v>
      </c>
      <c r="Z866" s="114" t="s">
        <v>1443</v>
      </c>
      <c r="AA866" s="114" t="s">
        <v>1444</v>
      </c>
      <c r="AB866" s="387"/>
      <c r="AC866" s="111" t="s">
        <v>1432</v>
      </c>
      <c r="AD866" s="112"/>
      <c r="AE866" s="157" t="s">
        <v>3063</v>
      </c>
      <c r="AF866" s="117" t="s">
        <v>1445</v>
      </c>
      <c r="AG866" s="117"/>
      <c r="AH866" s="117">
        <v>0</v>
      </c>
      <c r="AI866" s="117">
        <v>0</v>
      </c>
      <c r="AJ866" s="117">
        <v>23</v>
      </c>
      <c r="AK866" s="117">
        <v>40</v>
      </c>
      <c r="AL866" s="117">
        <v>120</v>
      </c>
      <c r="AM866" s="117">
        <v>15</v>
      </c>
      <c r="AN866" s="117">
        <v>0</v>
      </c>
      <c r="AO866" s="117">
        <v>0</v>
      </c>
      <c r="AP866" s="117">
        <v>0</v>
      </c>
      <c r="AQ866" s="117">
        <v>23</v>
      </c>
      <c r="AR866" s="117">
        <v>40</v>
      </c>
      <c r="AS866" s="117">
        <v>120</v>
      </c>
      <c r="AT866" s="117">
        <v>15</v>
      </c>
      <c r="AU866" s="117">
        <v>0</v>
      </c>
      <c r="AV866" s="117">
        <v>0</v>
      </c>
      <c r="AW866" s="117">
        <v>0</v>
      </c>
      <c r="AX866" s="117">
        <v>0</v>
      </c>
      <c r="AY866" s="117">
        <v>0</v>
      </c>
      <c r="AZ866" s="117">
        <v>0</v>
      </c>
      <c r="BA866" s="117">
        <v>0</v>
      </c>
      <c r="BB866" s="117">
        <v>0</v>
      </c>
      <c r="BC866" s="117">
        <v>0</v>
      </c>
      <c r="BD866" s="117">
        <v>0</v>
      </c>
      <c r="BE866" s="117">
        <v>0</v>
      </c>
      <c r="BF866" s="117">
        <v>0</v>
      </c>
      <c r="BG866" s="117">
        <v>0</v>
      </c>
      <c r="BH866" s="117">
        <v>0</v>
      </c>
      <c r="BI866" s="117">
        <v>0</v>
      </c>
      <c r="BJ866" s="117">
        <v>0</v>
      </c>
      <c r="BK866" s="117">
        <v>0</v>
      </c>
      <c r="BL866" s="120" t="s">
        <v>1944</v>
      </c>
      <c r="BM866" s="98">
        <v>0</v>
      </c>
      <c r="BN866" s="79">
        <v>0</v>
      </c>
      <c r="BO866" s="237">
        <v>0</v>
      </c>
      <c r="BP866" s="79">
        <v>0</v>
      </c>
      <c r="BQ866" s="133">
        <v>198</v>
      </c>
      <c r="BR866" s="79">
        <v>0</v>
      </c>
      <c r="BS866" s="238">
        <v>0</v>
      </c>
      <c r="BT866" s="79">
        <v>0</v>
      </c>
      <c r="BU866" s="79">
        <v>0</v>
      </c>
      <c r="BV866" s="79">
        <v>0</v>
      </c>
      <c r="BW866" s="79">
        <v>0</v>
      </c>
      <c r="BX866" s="79">
        <v>0</v>
      </c>
      <c r="BY866" s="79">
        <v>0</v>
      </c>
      <c r="BZ866" s="79">
        <v>0</v>
      </c>
      <c r="CA866" s="79">
        <v>0</v>
      </c>
      <c r="CB866" s="79">
        <v>0</v>
      </c>
      <c r="CC866" s="79">
        <v>0</v>
      </c>
      <c r="CD866" s="79">
        <v>0</v>
      </c>
      <c r="CE866" s="79">
        <v>0</v>
      </c>
      <c r="CF866" s="79">
        <v>0</v>
      </c>
      <c r="CG866" s="79">
        <v>0</v>
      </c>
      <c r="CH866" s="79">
        <v>0</v>
      </c>
      <c r="CI866" s="81">
        <f t="shared" si="74"/>
        <v>198</v>
      </c>
      <c r="CJ866" s="260">
        <f t="shared" si="73"/>
        <v>198</v>
      </c>
      <c r="CK866" s="260">
        <f t="shared" si="71"/>
        <v>198</v>
      </c>
      <c r="CL866" s="260">
        <f t="shared" si="72"/>
        <v>198</v>
      </c>
      <c r="CM866" s="83">
        <v>5</v>
      </c>
      <c r="CN866" s="254" t="s">
        <v>4965</v>
      </c>
      <c r="CO866" s="140" t="s">
        <v>4965</v>
      </c>
      <c r="CP866" s="126" t="s">
        <v>1938</v>
      </c>
      <c r="CQ866" s="86" t="s">
        <v>4965</v>
      </c>
      <c r="CR866" s="85" t="s">
        <v>4965</v>
      </c>
      <c r="CS866" s="85" t="s">
        <v>4965</v>
      </c>
      <c r="CT866" s="85" t="s">
        <v>4965</v>
      </c>
      <c r="CU866" s="86"/>
    </row>
    <row r="867" spans="1:99" s="363" customFormat="1" ht="12" customHeight="1" x14ac:dyDescent="0.2">
      <c r="A867" s="31" t="s">
        <v>1460</v>
      </c>
      <c r="B867" s="114" t="s">
        <v>332</v>
      </c>
      <c r="C867" s="114" t="s">
        <v>333</v>
      </c>
      <c r="D867" s="114" t="s">
        <v>4573</v>
      </c>
      <c r="E867" s="117" t="s">
        <v>334</v>
      </c>
      <c r="F867" s="114" t="s">
        <v>1432</v>
      </c>
      <c r="G867" s="114" t="s">
        <v>3046</v>
      </c>
      <c r="H867" s="114" t="s">
        <v>3299</v>
      </c>
      <c r="I867" s="114" t="s">
        <v>1432</v>
      </c>
      <c r="J867" s="114">
        <v>529369</v>
      </c>
      <c r="K867" s="114">
        <v>177317</v>
      </c>
      <c r="L867" s="177" t="s">
        <v>3066</v>
      </c>
      <c r="M867" s="99" t="s">
        <v>1432</v>
      </c>
      <c r="N867" s="99" t="s">
        <v>1432</v>
      </c>
      <c r="O867" s="114">
        <v>0</v>
      </c>
      <c r="P867" s="114">
        <v>81</v>
      </c>
      <c r="Q867" s="115">
        <v>81</v>
      </c>
      <c r="R867" s="114" t="s">
        <v>335</v>
      </c>
      <c r="S867" s="114" t="s">
        <v>266</v>
      </c>
      <c r="T867" s="99" t="s">
        <v>1870</v>
      </c>
      <c r="U867" s="116">
        <v>42046</v>
      </c>
      <c r="V867" s="114" t="s">
        <v>1439</v>
      </c>
      <c r="W867" s="99" t="s">
        <v>1432</v>
      </c>
      <c r="X867" s="114" t="s">
        <v>1442</v>
      </c>
      <c r="Y867" s="114" t="s">
        <v>1443</v>
      </c>
      <c r="Z867" s="114" t="s">
        <v>1443</v>
      </c>
      <c r="AA867" s="114" t="s">
        <v>1444</v>
      </c>
      <c r="AB867" s="387"/>
      <c r="AC867" s="111" t="s">
        <v>1432</v>
      </c>
      <c r="AD867" s="112"/>
      <c r="AE867" s="157" t="s">
        <v>628</v>
      </c>
      <c r="AF867" s="117" t="s">
        <v>3904</v>
      </c>
      <c r="AG867" s="117"/>
      <c r="AH867" s="117">
        <v>0</v>
      </c>
      <c r="AI867" s="117">
        <v>0</v>
      </c>
      <c r="AJ867" s="117">
        <v>0</v>
      </c>
      <c r="AK867" s="117">
        <v>37</v>
      </c>
      <c r="AL867" s="117">
        <v>36</v>
      </c>
      <c r="AM867" s="117">
        <v>8</v>
      </c>
      <c r="AN867" s="117">
        <v>0</v>
      </c>
      <c r="AO867" s="117">
        <v>0</v>
      </c>
      <c r="AP867" s="117">
        <v>0</v>
      </c>
      <c r="AQ867" s="117">
        <v>0</v>
      </c>
      <c r="AR867" s="117">
        <v>37</v>
      </c>
      <c r="AS867" s="117">
        <v>36</v>
      </c>
      <c r="AT867" s="117">
        <v>8</v>
      </c>
      <c r="AU867" s="117">
        <v>0</v>
      </c>
      <c r="AV867" s="117">
        <v>0</v>
      </c>
      <c r="AW867" s="117">
        <v>0</v>
      </c>
      <c r="AX867" s="117">
        <v>0</v>
      </c>
      <c r="AY867" s="117">
        <v>0</v>
      </c>
      <c r="AZ867" s="117">
        <v>0</v>
      </c>
      <c r="BA867" s="117">
        <v>0</v>
      </c>
      <c r="BB867" s="117">
        <v>0</v>
      </c>
      <c r="BC867" s="117">
        <v>0</v>
      </c>
      <c r="BD867" s="117">
        <v>0</v>
      </c>
      <c r="BE867" s="117">
        <v>0</v>
      </c>
      <c r="BF867" s="117">
        <v>0</v>
      </c>
      <c r="BG867" s="117">
        <v>0</v>
      </c>
      <c r="BH867" s="117">
        <v>0</v>
      </c>
      <c r="BI867" s="117">
        <v>0</v>
      </c>
      <c r="BJ867" s="117">
        <v>0</v>
      </c>
      <c r="BK867" s="117">
        <v>0</v>
      </c>
      <c r="BL867" s="120" t="s">
        <v>1944</v>
      </c>
      <c r="BM867" s="98">
        <v>0</v>
      </c>
      <c r="BN867" s="79">
        <v>0</v>
      </c>
      <c r="BO867" s="237">
        <v>0</v>
      </c>
      <c r="BP867" s="79">
        <v>0</v>
      </c>
      <c r="BQ867" s="133">
        <v>81</v>
      </c>
      <c r="BR867" s="79">
        <v>0</v>
      </c>
      <c r="BS867" s="238">
        <v>0</v>
      </c>
      <c r="BT867" s="79">
        <v>0</v>
      </c>
      <c r="BU867" s="79">
        <v>0</v>
      </c>
      <c r="BV867" s="79">
        <v>0</v>
      </c>
      <c r="BW867" s="79">
        <v>0</v>
      </c>
      <c r="BX867" s="79">
        <v>0</v>
      </c>
      <c r="BY867" s="79">
        <v>0</v>
      </c>
      <c r="BZ867" s="79">
        <v>0</v>
      </c>
      <c r="CA867" s="79">
        <v>0</v>
      </c>
      <c r="CB867" s="79">
        <v>0</v>
      </c>
      <c r="CC867" s="79">
        <v>0</v>
      </c>
      <c r="CD867" s="79">
        <v>0</v>
      </c>
      <c r="CE867" s="79">
        <v>0</v>
      </c>
      <c r="CF867" s="79">
        <v>0</v>
      </c>
      <c r="CG867" s="79">
        <v>0</v>
      </c>
      <c r="CH867" s="79">
        <v>0</v>
      </c>
      <c r="CI867" s="81">
        <f t="shared" si="74"/>
        <v>81</v>
      </c>
      <c r="CJ867" s="260">
        <f t="shared" si="73"/>
        <v>81</v>
      </c>
      <c r="CK867" s="260">
        <f t="shared" si="71"/>
        <v>81</v>
      </c>
      <c r="CL867" s="260">
        <f t="shared" si="72"/>
        <v>81</v>
      </c>
      <c r="CM867" s="83">
        <v>5</v>
      </c>
      <c r="CN867" s="254" t="s">
        <v>4965</v>
      </c>
      <c r="CO867" s="140" t="s">
        <v>4965</v>
      </c>
      <c r="CP867" s="126" t="s">
        <v>1938</v>
      </c>
      <c r="CQ867" s="86" t="s">
        <v>4965</v>
      </c>
      <c r="CR867" s="85" t="s">
        <v>4965</v>
      </c>
      <c r="CS867" s="85" t="s">
        <v>4965</v>
      </c>
      <c r="CT867" s="85" t="s">
        <v>4965</v>
      </c>
      <c r="CU867" s="86"/>
    </row>
    <row r="868" spans="1:99" s="363" customFormat="1" ht="12" customHeight="1" x14ac:dyDescent="0.2">
      <c r="A868" s="31" t="s">
        <v>1460</v>
      </c>
      <c r="B868" s="114" t="s">
        <v>332</v>
      </c>
      <c r="C868" s="114" t="s">
        <v>333</v>
      </c>
      <c r="D868" s="114" t="s">
        <v>4574</v>
      </c>
      <c r="E868" s="117" t="s">
        <v>334</v>
      </c>
      <c r="F868" s="114" t="s">
        <v>1432</v>
      </c>
      <c r="G868" s="114" t="s">
        <v>3046</v>
      </c>
      <c r="H868" s="114" t="s">
        <v>3299</v>
      </c>
      <c r="I868" s="114" t="s">
        <v>1432</v>
      </c>
      <c r="J868" s="114">
        <v>529369</v>
      </c>
      <c r="K868" s="114">
        <v>177317</v>
      </c>
      <c r="L868" s="177" t="s">
        <v>3066</v>
      </c>
      <c r="M868" s="99" t="s">
        <v>1432</v>
      </c>
      <c r="N868" s="99" t="s">
        <v>1432</v>
      </c>
      <c r="O868" s="114">
        <v>0</v>
      </c>
      <c r="P868" s="114">
        <v>73</v>
      </c>
      <c r="Q868" s="115">
        <v>73</v>
      </c>
      <c r="R868" s="114" t="s">
        <v>335</v>
      </c>
      <c r="S868" s="114" t="s">
        <v>266</v>
      </c>
      <c r="T868" s="99" t="s">
        <v>1870</v>
      </c>
      <c r="U868" s="116">
        <v>42046</v>
      </c>
      <c r="V868" s="114" t="s">
        <v>1439</v>
      </c>
      <c r="W868" s="99" t="s">
        <v>1432</v>
      </c>
      <c r="X868" s="114" t="s">
        <v>1442</v>
      </c>
      <c r="Y868" s="114" t="s">
        <v>1443</v>
      </c>
      <c r="Z868" s="114" t="s">
        <v>1443</v>
      </c>
      <c r="AA868" s="114" t="s">
        <v>1444</v>
      </c>
      <c r="AB868" s="387"/>
      <c r="AC868" s="111" t="s">
        <v>1432</v>
      </c>
      <c r="AD868" s="112"/>
      <c r="AE868" s="157" t="s">
        <v>3063</v>
      </c>
      <c r="AF868" s="117" t="s">
        <v>1445</v>
      </c>
      <c r="AG868" s="117"/>
      <c r="AH868" s="117">
        <v>0</v>
      </c>
      <c r="AI868" s="117">
        <v>0</v>
      </c>
      <c r="AJ868" s="117">
        <v>9</v>
      </c>
      <c r="AK868" s="117">
        <v>15</v>
      </c>
      <c r="AL868" s="117">
        <v>43</v>
      </c>
      <c r="AM868" s="117">
        <v>6</v>
      </c>
      <c r="AN868" s="117">
        <v>0</v>
      </c>
      <c r="AO868" s="117">
        <v>0</v>
      </c>
      <c r="AP868" s="117">
        <v>0</v>
      </c>
      <c r="AQ868" s="117">
        <v>9</v>
      </c>
      <c r="AR868" s="117">
        <v>15</v>
      </c>
      <c r="AS868" s="117">
        <v>43</v>
      </c>
      <c r="AT868" s="117">
        <v>6</v>
      </c>
      <c r="AU868" s="117">
        <v>0</v>
      </c>
      <c r="AV868" s="117">
        <v>0</v>
      </c>
      <c r="AW868" s="117">
        <v>0</v>
      </c>
      <c r="AX868" s="117">
        <v>0</v>
      </c>
      <c r="AY868" s="117">
        <v>0</v>
      </c>
      <c r="AZ868" s="117">
        <v>0</v>
      </c>
      <c r="BA868" s="117">
        <v>0</v>
      </c>
      <c r="BB868" s="117">
        <v>0</v>
      </c>
      <c r="BC868" s="117">
        <v>0</v>
      </c>
      <c r="BD868" s="117">
        <v>0</v>
      </c>
      <c r="BE868" s="117">
        <v>0</v>
      </c>
      <c r="BF868" s="117">
        <v>0</v>
      </c>
      <c r="BG868" s="117">
        <v>0</v>
      </c>
      <c r="BH868" s="117">
        <v>0</v>
      </c>
      <c r="BI868" s="117">
        <v>0</v>
      </c>
      <c r="BJ868" s="117">
        <v>0</v>
      </c>
      <c r="BK868" s="117">
        <v>0</v>
      </c>
      <c r="BL868" s="120" t="s">
        <v>1944</v>
      </c>
      <c r="BM868" s="98">
        <v>0</v>
      </c>
      <c r="BN868" s="79">
        <v>0</v>
      </c>
      <c r="BO868" s="237">
        <v>0</v>
      </c>
      <c r="BP868" s="79">
        <v>0</v>
      </c>
      <c r="BQ868" s="133">
        <v>73</v>
      </c>
      <c r="BR868" s="79">
        <v>0</v>
      </c>
      <c r="BS868" s="238">
        <v>0</v>
      </c>
      <c r="BT868" s="79">
        <v>0</v>
      </c>
      <c r="BU868" s="79">
        <v>0</v>
      </c>
      <c r="BV868" s="79">
        <v>0</v>
      </c>
      <c r="BW868" s="79">
        <v>0</v>
      </c>
      <c r="BX868" s="79">
        <v>0</v>
      </c>
      <c r="BY868" s="79">
        <v>0</v>
      </c>
      <c r="BZ868" s="79">
        <v>0</v>
      </c>
      <c r="CA868" s="79">
        <v>0</v>
      </c>
      <c r="CB868" s="79">
        <v>0</v>
      </c>
      <c r="CC868" s="79">
        <v>0</v>
      </c>
      <c r="CD868" s="79">
        <v>0</v>
      </c>
      <c r="CE868" s="79">
        <v>0</v>
      </c>
      <c r="CF868" s="79">
        <v>0</v>
      </c>
      <c r="CG868" s="79">
        <v>0</v>
      </c>
      <c r="CH868" s="79">
        <v>0</v>
      </c>
      <c r="CI868" s="81">
        <f t="shared" si="74"/>
        <v>73</v>
      </c>
      <c r="CJ868" s="260">
        <f t="shared" si="73"/>
        <v>73</v>
      </c>
      <c r="CK868" s="260">
        <f t="shared" si="71"/>
        <v>73</v>
      </c>
      <c r="CL868" s="260">
        <f t="shared" si="72"/>
        <v>73</v>
      </c>
      <c r="CM868" s="83">
        <v>5</v>
      </c>
      <c r="CN868" s="254" t="s">
        <v>4965</v>
      </c>
      <c r="CO868" s="140" t="s">
        <v>4965</v>
      </c>
      <c r="CP868" s="126" t="s">
        <v>1938</v>
      </c>
      <c r="CQ868" s="86" t="s">
        <v>4965</v>
      </c>
      <c r="CR868" s="85" t="s">
        <v>4965</v>
      </c>
      <c r="CS868" s="85" t="s">
        <v>4965</v>
      </c>
      <c r="CT868" s="85" t="s">
        <v>4965</v>
      </c>
      <c r="CU868" s="86"/>
    </row>
    <row r="869" spans="1:99" s="363" customFormat="1" ht="12" customHeight="1" x14ac:dyDescent="0.2">
      <c r="A869" s="31" t="s">
        <v>1460</v>
      </c>
      <c r="B869" s="114" t="s">
        <v>332</v>
      </c>
      <c r="C869" s="114" t="s">
        <v>333</v>
      </c>
      <c r="D869" s="114" t="s">
        <v>5083</v>
      </c>
      <c r="E869" s="117" t="s">
        <v>334</v>
      </c>
      <c r="F869" s="114" t="s">
        <v>1432</v>
      </c>
      <c r="G869" s="114" t="s">
        <v>3046</v>
      </c>
      <c r="H869" s="114" t="s">
        <v>3299</v>
      </c>
      <c r="I869" s="114" t="s">
        <v>1432</v>
      </c>
      <c r="J869" s="114">
        <v>529369</v>
      </c>
      <c r="K869" s="114">
        <v>177317</v>
      </c>
      <c r="L869" s="177" t="s">
        <v>3066</v>
      </c>
      <c r="M869" s="99" t="s">
        <v>1432</v>
      </c>
      <c r="N869" s="99" t="s">
        <v>1432</v>
      </c>
      <c r="O869" s="114">
        <v>0</v>
      </c>
      <c r="P869" s="114">
        <v>84</v>
      </c>
      <c r="Q869" s="115">
        <v>84</v>
      </c>
      <c r="R869" s="114" t="s">
        <v>335</v>
      </c>
      <c r="S869" s="114" t="s">
        <v>266</v>
      </c>
      <c r="T869" s="99" t="s">
        <v>1870</v>
      </c>
      <c r="U869" s="116">
        <v>42046</v>
      </c>
      <c r="V869" s="114" t="s">
        <v>1439</v>
      </c>
      <c r="W869" s="99" t="s">
        <v>1432</v>
      </c>
      <c r="X869" s="114" t="s">
        <v>1442</v>
      </c>
      <c r="Y869" s="114" t="s">
        <v>1443</v>
      </c>
      <c r="Z869" s="114" t="s">
        <v>1443</v>
      </c>
      <c r="AA869" s="114" t="s">
        <v>1444</v>
      </c>
      <c r="AB869" s="387"/>
      <c r="AC869" s="111" t="s">
        <v>1432</v>
      </c>
      <c r="AD869" s="112"/>
      <c r="AE869" s="157" t="s">
        <v>3063</v>
      </c>
      <c r="AF869" s="117" t="s">
        <v>1445</v>
      </c>
      <c r="AG869" s="117"/>
      <c r="AH869" s="117">
        <v>0</v>
      </c>
      <c r="AI869" s="117">
        <v>0</v>
      </c>
      <c r="AJ869" s="117">
        <v>11</v>
      </c>
      <c r="AK869" s="117">
        <v>17</v>
      </c>
      <c r="AL869" s="117">
        <v>50</v>
      </c>
      <c r="AM869" s="117">
        <v>6</v>
      </c>
      <c r="AN869" s="117">
        <v>0</v>
      </c>
      <c r="AO869" s="117">
        <v>0</v>
      </c>
      <c r="AP869" s="117">
        <v>0</v>
      </c>
      <c r="AQ869" s="117">
        <v>11</v>
      </c>
      <c r="AR869" s="117">
        <v>17</v>
      </c>
      <c r="AS869" s="117">
        <v>50</v>
      </c>
      <c r="AT869" s="117">
        <v>6</v>
      </c>
      <c r="AU869" s="117">
        <v>0</v>
      </c>
      <c r="AV869" s="117">
        <v>0</v>
      </c>
      <c r="AW869" s="117">
        <v>0</v>
      </c>
      <c r="AX869" s="117">
        <v>0</v>
      </c>
      <c r="AY869" s="117">
        <v>0</v>
      </c>
      <c r="AZ869" s="117">
        <v>0</v>
      </c>
      <c r="BA869" s="117">
        <v>0</v>
      </c>
      <c r="BB869" s="117">
        <v>0</v>
      </c>
      <c r="BC869" s="117">
        <v>0</v>
      </c>
      <c r="BD869" s="117">
        <v>0</v>
      </c>
      <c r="BE869" s="117">
        <v>0</v>
      </c>
      <c r="BF869" s="117">
        <v>0</v>
      </c>
      <c r="BG869" s="117">
        <v>0</v>
      </c>
      <c r="BH869" s="117">
        <v>0</v>
      </c>
      <c r="BI869" s="117">
        <v>0</v>
      </c>
      <c r="BJ869" s="117">
        <v>0</v>
      </c>
      <c r="BK869" s="117">
        <v>0</v>
      </c>
      <c r="BL869" s="120" t="s">
        <v>1944</v>
      </c>
      <c r="BM869" s="98">
        <v>0</v>
      </c>
      <c r="BN869" s="79">
        <v>0</v>
      </c>
      <c r="BO869" s="237">
        <v>0</v>
      </c>
      <c r="BP869" s="79">
        <v>0</v>
      </c>
      <c r="BQ869" s="79">
        <v>0</v>
      </c>
      <c r="BR869" s="79">
        <v>0</v>
      </c>
      <c r="BS869" s="243">
        <v>84</v>
      </c>
      <c r="BT869" s="79">
        <v>0</v>
      </c>
      <c r="BU869" s="79">
        <v>0</v>
      </c>
      <c r="BV869" s="79">
        <v>0</v>
      </c>
      <c r="BW869" s="79">
        <v>0</v>
      </c>
      <c r="BX869" s="79">
        <v>0</v>
      </c>
      <c r="BY869" s="79">
        <v>0</v>
      </c>
      <c r="BZ869" s="79">
        <v>0</v>
      </c>
      <c r="CA869" s="79">
        <v>0</v>
      </c>
      <c r="CB869" s="79">
        <v>0</v>
      </c>
      <c r="CC869" s="79">
        <v>0</v>
      </c>
      <c r="CD869" s="79">
        <v>0</v>
      </c>
      <c r="CE869" s="79">
        <v>0</v>
      </c>
      <c r="CF869" s="79">
        <v>0</v>
      </c>
      <c r="CG869" s="79">
        <v>0</v>
      </c>
      <c r="CH869" s="79">
        <v>0</v>
      </c>
      <c r="CI869" s="81">
        <f t="shared" si="74"/>
        <v>84</v>
      </c>
      <c r="CJ869" s="260">
        <f t="shared" si="73"/>
        <v>84</v>
      </c>
      <c r="CK869" s="260">
        <f t="shared" si="71"/>
        <v>84</v>
      </c>
      <c r="CL869" s="260">
        <f t="shared" si="72"/>
        <v>84</v>
      </c>
      <c r="CM869" s="83">
        <v>5</v>
      </c>
      <c r="CN869" s="254" t="s">
        <v>4965</v>
      </c>
      <c r="CO869" s="140" t="s">
        <v>4965</v>
      </c>
      <c r="CP869" s="126" t="s">
        <v>1938</v>
      </c>
      <c r="CQ869" s="86" t="s">
        <v>4965</v>
      </c>
      <c r="CR869" s="85" t="s">
        <v>4965</v>
      </c>
      <c r="CS869" s="85" t="s">
        <v>4965</v>
      </c>
      <c r="CT869" s="85" t="s">
        <v>4965</v>
      </c>
      <c r="CU869" s="86"/>
    </row>
    <row r="870" spans="1:99" s="363" customFormat="1" ht="12" customHeight="1" x14ac:dyDescent="0.2">
      <c r="A870" s="31" t="s">
        <v>1460</v>
      </c>
      <c r="B870" s="114" t="s">
        <v>332</v>
      </c>
      <c r="C870" s="114" t="s">
        <v>333</v>
      </c>
      <c r="D870" s="114" t="s">
        <v>5084</v>
      </c>
      <c r="E870" s="117" t="s">
        <v>334</v>
      </c>
      <c r="F870" s="114" t="s">
        <v>1432</v>
      </c>
      <c r="G870" s="114" t="s">
        <v>3046</v>
      </c>
      <c r="H870" s="114" t="s">
        <v>3299</v>
      </c>
      <c r="I870" s="114" t="s">
        <v>1432</v>
      </c>
      <c r="J870" s="114">
        <v>529369</v>
      </c>
      <c r="K870" s="114">
        <v>177317</v>
      </c>
      <c r="L870" s="177" t="s">
        <v>3066</v>
      </c>
      <c r="M870" s="99" t="s">
        <v>1432</v>
      </c>
      <c r="N870" s="99" t="s">
        <v>1432</v>
      </c>
      <c r="O870" s="114">
        <v>0</v>
      </c>
      <c r="P870" s="114">
        <v>81</v>
      </c>
      <c r="Q870" s="115">
        <v>81</v>
      </c>
      <c r="R870" s="114" t="s">
        <v>335</v>
      </c>
      <c r="S870" s="114" t="s">
        <v>266</v>
      </c>
      <c r="T870" s="99" t="s">
        <v>1870</v>
      </c>
      <c r="U870" s="116">
        <v>42046</v>
      </c>
      <c r="V870" s="114" t="s">
        <v>1439</v>
      </c>
      <c r="W870" s="99" t="s">
        <v>1432</v>
      </c>
      <c r="X870" s="114" t="s">
        <v>1442</v>
      </c>
      <c r="Y870" s="114" t="s">
        <v>1443</v>
      </c>
      <c r="Z870" s="114" t="s">
        <v>1443</v>
      </c>
      <c r="AA870" s="114" t="s">
        <v>1444</v>
      </c>
      <c r="AB870" s="387"/>
      <c r="AC870" s="111" t="s">
        <v>1432</v>
      </c>
      <c r="AD870" s="112"/>
      <c r="AE870" s="157" t="s">
        <v>3063</v>
      </c>
      <c r="AF870" s="117" t="s">
        <v>1445</v>
      </c>
      <c r="AG870" s="117"/>
      <c r="AH870" s="117">
        <v>0</v>
      </c>
      <c r="AI870" s="117">
        <v>0</v>
      </c>
      <c r="AJ870" s="117">
        <v>10</v>
      </c>
      <c r="AK870" s="117">
        <v>16</v>
      </c>
      <c r="AL870" s="117">
        <v>49</v>
      </c>
      <c r="AM870" s="117">
        <v>6</v>
      </c>
      <c r="AN870" s="117">
        <v>0</v>
      </c>
      <c r="AO870" s="117">
        <v>0</v>
      </c>
      <c r="AP870" s="117">
        <v>0</v>
      </c>
      <c r="AQ870" s="117">
        <v>10</v>
      </c>
      <c r="AR870" s="117">
        <v>16</v>
      </c>
      <c r="AS870" s="117">
        <v>49</v>
      </c>
      <c r="AT870" s="117">
        <v>6</v>
      </c>
      <c r="AU870" s="117">
        <v>0</v>
      </c>
      <c r="AV870" s="117">
        <v>0</v>
      </c>
      <c r="AW870" s="117">
        <v>0</v>
      </c>
      <c r="AX870" s="117">
        <v>0</v>
      </c>
      <c r="AY870" s="117">
        <v>0</v>
      </c>
      <c r="AZ870" s="117">
        <v>0</v>
      </c>
      <c r="BA870" s="117">
        <v>0</v>
      </c>
      <c r="BB870" s="117">
        <v>0</v>
      </c>
      <c r="BC870" s="117">
        <v>0</v>
      </c>
      <c r="BD870" s="117">
        <v>0</v>
      </c>
      <c r="BE870" s="117">
        <v>0</v>
      </c>
      <c r="BF870" s="117">
        <v>0</v>
      </c>
      <c r="BG870" s="117">
        <v>0</v>
      </c>
      <c r="BH870" s="117">
        <v>0</v>
      </c>
      <c r="BI870" s="117">
        <v>0</v>
      </c>
      <c r="BJ870" s="117">
        <v>0</v>
      </c>
      <c r="BK870" s="117">
        <v>0</v>
      </c>
      <c r="BL870" s="120" t="s">
        <v>1944</v>
      </c>
      <c r="BM870" s="98">
        <v>0</v>
      </c>
      <c r="BN870" s="79">
        <v>0</v>
      </c>
      <c r="BO870" s="237">
        <v>0</v>
      </c>
      <c r="BP870" s="79">
        <v>0</v>
      </c>
      <c r="BQ870" s="79">
        <v>0</v>
      </c>
      <c r="BR870" s="79">
        <v>0</v>
      </c>
      <c r="BS870" s="238">
        <v>0</v>
      </c>
      <c r="BT870" s="133">
        <v>81</v>
      </c>
      <c r="BU870" s="79">
        <v>0</v>
      </c>
      <c r="BV870" s="79">
        <v>0</v>
      </c>
      <c r="BW870" s="79">
        <v>0</v>
      </c>
      <c r="BX870" s="79">
        <v>0</v>
      </c>
      <c r="BY870" s="79">
        <v>0</v>
      </c>
      <c r="BZ870" s="79">
        <v>0</v>
      </c>
      <c r="CA870" s="79">
        <v>0</v>
      </c>
      <c r="CB870" s="79">
        <v>0</v>
      </c>
      <c r="CC870" s="79">
        <v>0</v>
      </c>
      <c r="CD870" s="79">
        <v>0</v>
      </c>
      <c r="CE870" s="79">
        <v>0</v>
      </c>
      <c r="CF870" s="79">
        <v>0</v>
      </c>
      <c r="CG870" s="79">
        <v>0</v>
      </c>
      <c r="CH870" s="79">
        <v>0</v>
      </c>
      <c r="CI870" s="81">
        <f t="shared" si="74"/>
        <v>81</v>
      </c>
      <c r="CJ870" s="260">
        <f t="shared" si="73"/>
        <v>81</v>
      </c>
      <c r="CK870" s="260">
        <f t="shared" si="71"/>
        <v>0</v>
      </c>
      <c r="CL870" s="260">
        <f t="shared" si="72"/>
        <v>81</v>
      </c>
      <c r="CM870" s="83">
        <v>5</v>
      </c>
      <c r="CN870" s="254" t="s">
        <v>4965</v>
      </c>
      <c r="CO870" s="140" t="s">
        <v>4965</v>
      </c>
      <c r="CP870" s="126" t="s">
        <v>1938</v>
      </c>
      <c r="CQ870" s="86" t="s">
        <v>4965</v>
      </c>
      <c r="CR870" s="85" t="s">
        <v>4965</v>
      </c>
      <c r="CS870" s="85" t="s">
        <v>4965</v>
      </c>
      <c r="CT870" s="85" t="s">
        <v>4965</v>
      </c>
      <c r="CU870" s="86"/>
    </row>
    <row r="871" spans="1:99" s="363" customFormat="1" ht="12" customHeight="1" x14ac:dyDescent="0.2">
      <c r="A871" s="31" t="s">
        <v>1460</v>
      </c>
      <c r="B871" s="114" t="s">
        <v>332</v>
      </c>
      <c r="C871" s="114" t="s">
        <v>333</v>
      </c>
      <c r="D871" s="114" t="s">
        <v>5085</v>
      </c>
      <c r="E871" s="117" t="s">
        <v>334</v>
      </c>
      <c r="F871" s="114" t="s">
        <v>1432</v>
      </c>
      <c r="G871" s="114" t="s">
        <v>3046</v>
      </c>
      <c r="H871" s="114" t="s">
        <v>3299</v>
      </c>
      <c r="I871" s="114" t="s">
        <v>1432</v>
      </c>
      <c r="J871" s="114">
        <v>529369</v>
      </c>
      <c r="K871" s="114">
        <v>177317</v>
      </c>
      <c r="L871" s="177" t="s">
        <v>3066</v>
      </c>
      <c r="M871" s="99" t="s">
        <v>1432</v>
      </c>
      <c r="N871" s="99" t="s">
        <v>1432</v>
      </c>
      <c r="O871" s="114">
        <v>0</v>
      </c>
      <c r="P871" s="114">
        <v>116</v>
      </c>
      <c r="Q871" s="115">
        <v>116</v>
      </c>
      <c r="R871" s="114" t="s">
        <v>335</v>
      </c>
      <c r="S871" s="114" t="s">
        <v>266</v>
      </c>
      <c r="T871" s="99" t="s">
        <v>1870</v>
      </c>
      <c r="U871" s="116">
        <v>42046</v>
      </c>
      <c r="V871" s="114" t="s">
        <v>1439</v>
      </c>
      <c r="W871" s="99" t="s">
        <v>1432</v>
      </c>
      <c r="X871" s="114" t="s">
        <v>1442</v>
      </c>
      <c r="Y871" s="114" t="s">
        <v>1443</v>
      </c>
      <c r="Z871" s="114" t="s">
        <v>1443</v>
      </c>
      <c r="AA871" s="114" t="s">
        <v>1444</v>
      </c>
      <c r="AB871" s="387"/>
      <c r="AC871" s="111" t="s">
        <v>1432</v>
      </c>
      <c r="AD871" s="112"/>
      <c r="AE871" s="157" t="s">
        <v>3063</v>
      </c>
      <c r="AF871" s="117" t="s">
        <v>1445</v>
      </c>
      <c r="AG871" s="117"/>
      <c r="AH871" s="117">
        <v>0</v>
      </c>
      <c r="AI871" s="117">
        <v>0</v>
      </c>
      <c r="AJ871" s="117">
        <v>12</v>
      </c>
      <c r="AK871" s="117">
        <v>24</v>
      </c>
      <c r="AL871" s="117">
        <v>71</v>
      </c>
      <c r="AM871" s="117">
        <v>9</v>
      </c>
      <c r="AN871" s="117">
        <v>0</v>
      </c>
      <c r="AO871" s="117">
        <v>0</v>
      </c>
      <c r="AP871" s="117">
        <v>0</v>
      </c>
      <c r="AQ871" s="117">
        <v>12</v>
      </c>
      <c r="AR871" s="117">
        <v>24</v>
      </c>
      <c r="AS871" s="117">
        <v>71</v>
      </c>
      <c r="AT871" s="117">
        <v>9</v>
      </c>
      <c r="AU871" s="117">
        <v>0</v>
      </c>
      <c r="AV871" s="117">
        <v>0</v>
      </c>
      <c r="AW871" s="117">
        <v>0</v>
      </c>
      <c r="AX871" s="117">
        <v>0</v>
      </c>
      <c r="AY871" s="117">
        <v>0</v>
      </c>
      <c r="AZ871" s="117">
        <v>0</v>
      </c>
      <c r="BA871" s="117">
        <v>0</v>
      </c>
      <c r="BB871" s="117">
        <v>0</v>
      </c>
      <c r="BC871" s="117">
        <v>0</v>
      </c>
      <c r="BD871" s="117">
        <v>0</v>
      </c>
      <c r="BE871" s="117">
        <v>0</v>
      </c>
      <c r="BF871" s="117">
        <v>0</v>
      </c>
      <c r="BG871" s="117">
        <v>0</v>
      </c>
      <c r="BH871" s="117">
        <v>0</v>
      </c>
      <c r="BI871" s="117">
        <v>0</v>
      </c>
      <c r="BJ871" s="117">
        <v>0</v>
      </c>
      <c r="BK871" s="117">
        <v>0</v>
      </c>
      <c r="BL871" s="120" t="s">
        <v>1944</v>
      </c>
      <c r="BM871" s="98">
        <v>0</v>
      </c>
      <c r="BN871" s="79">
        <v>0</v>
      </c>
      <c r="BO871" s="237">
        <v>0</v>
      </c>
      <c r="BP871" s="79">
        <v>0</v>
      </c>
      <c r="BQ871" s="79">
        <v>0</v>
      </c>
      <c r="BR871" s="79">
        <v>0</v>
      </c>
      <c r="BS871" s="238">
        <v>0</v>
      </c>
      <c r="BT871" s="79">
        <v>0</v>
      </c>
      <c r="BU871" s="133">
        <v>116</v>
      </c>
      <c r="BV871" s="79">
        <v>0</v>
      </c>
      <c r="BW871" s="79">
        <v>0</v>
      </c>
      <c r="BX871" s="79">
        <v>0</v>
      </c>
      <c r="BY871" s="79">
        <v>0</v>
      </c>
      <c r="BZ871" s="79">
        <v>0</v>
      </c>
      <c r="CA871" s="79">
        <v>0</v>
      </c>
      <c r="CB871" s="79">
        <v>0</v>
      </c>
      <c r="CC871" s="79">
        <v>0</v>
      </c>
      <c r="CD871" s="79">
        <v>0</v>
      </c>
      <c r="CE871" s="79">
        <v>0</v>
      </c>
      <c r="CF871" s="79">
        <v>0</v>
      </c>
      <c r="CG871" s="79">
        <v>0</v>
      </c>
      <c r="CH871" s="79">
        <v>0</v>
      </c>
      <c r="CI871" s="81">
        <f t="shared" si="74"/>
        <v>116</v>
      </c>
      <c r="CJ871" s="260">
        <f t="shared" si="73"/>
        <v>116</v>
      </c>
      <c r="CK871" s="260">
        <f t="shared" si="71"/>
        <v>0</v>
      </c>
      <c r="CL871" s="260">
        <f t="shared" si="72"/>
        <v>116</v>
      </c>
      <c r="CM871" s="83">
        <v>5</v>
      </c>
      <c r="CN871" s="254" t="s">
        <v>4965</v>
      </c>
      <c r="CO871" s="140" t="s">
        <v>4965</v>
      </c>
      <c r="CP871" s="126" t="s">
        <v>1938</v>
      </c>
      <c r="CQ871" s="86" t="s">
        <v>4965</v>
      </c>
      <c r="CR871" s="85" t="s">
        <v>4965</v>
      </c>
      <c r="CS871" s="85" t="s">
        <v>4965</v>
      </c>
      <c r="CT871" s="85" t="s">
        <v>4965</v>
      </c>
      <c r="CU871" s="86"/>
    </row>
    <row r="872" spans="1:99" s="363" customFormat="1" ht="12" customHeight="1" x14ac:dyDescent="0.2">
      <c r="A872" s="31" t="s">
        <v>1460</v>
      </c>
      <c r="B872" s="114" t="s">
        <v>332</v>
      </c>
      <c r="C872" s="114" t="s">
        <v>333</v>
      </c>
      <c r="D872" s="114" t="s">
        <v>4569</v>
      </c>
      <c r="E872" s="117" t="s">
        <v>334</v>
      </c>
      <c r="F872" s="114" t="s">
        <v>1432</v>
      </c>
      <c r="G872" s="114" t="s">
        <v>3046</v>
      </c>
      <c r="H872" s="114" t="s">
        <v>3299</v>
      </c>
      <c r="I872" s="114" t="s">
        <v>1432</v>
      </c>
      <c r="J872" s="114">
        <v>529369</v>
      </c>
      <c r="K872" s="114">
        <v>177317</v>
      </c>
      <c r="L872" s="177" t="s">
        <v>3066</v>
      </c>
      <c r="M872" s="99" t="s">
        <v>1432</v>
      </c>
      <c r="N872" s="99" t="s">
        <v>1432</v>
      </c>
      <c r="O872" s="114">
        <v>0</v>
      </c>
      <c r="P872" s="114">
        <v>120</v>
      </c>
      <c r="Q872" s="115">
        <v>120</v>
      </c>
      <c r="R872" s="114" t="s">
        <v>335</v>
      </c>
      <c r="S872" s="114" t="s">
        <v>266</v>
      </c>
      <c r="T872" s="99" t="s">
        <v>1870</v>
      </c>
      <c r="U872" s="116">
        <v>42046</v>
      </c>
      <c r="V872" s="114" t="s">
        <v>1439</v>
      </c>
      <c r="W872" s="99" t="s">
        <v>1432</v>
      </c>
      <c r="X872" s="114" t="s">
        <v>1442</v>
      </c>
      <c r="Y872" s="114" t="s">
        <v>1443</v>
      </c>
      <c r="Z872" s="114" t="s">
        <v>1443</v>
      </c>
      <c r="AA872" s="114" t="s">
        <v>1444</v>
      </c>
      <c r="AB872" s="387"/>
      <c r="AC872" s="111" t="s">
        <v>1432</v>
      </c>
      <c r="AD872" s="112"/>
      <c r="AE872" s="157" t="s">
        <v>3063</v>
      </c>
      <c r="AF872" s="117" t="s">
        <v>1445</v>
      </c>
      <c r="AG872" s="117"/>
      <c r="AH872" s="117">
        <v>0</v>
      </c>
      <c r="AI872" s="117">
        <v>0</v>
      </c>
      <c r="AJ872" s="117">
        <v>0</v>
      </c>
      <c r="AK872" s="117">
        <v>24</v>
      </c>
      <c r="AL872" s="117">
        <v>42</v>
      </c>
      <c r="AM872" s="117">
        <v>54</v>
      </c>
      <c r="AN872" s="117">
        <v>0</v>
      </c>
      <c r="AO872" s="117">
        <v>0</v>
      </c>
      <c r="AP872" s="117">
        <v>0</v>
      </c>
      <c r="AQ872" s="117">
        <v>0</v>
      </c>
      <c r="AR872" s="117">
        <v>24</v>
      </c>
      <c r="AS872" s="117">
        <v>42</v>
      </c>
      <c r="AT872" s="117">
        <v>54</v>
      </c>
      <c r="AU872" s="117">
        <v>0</v>
      </c>
      <c r="AV872" s="117">
        <v>0</v>
      </c>
      <c r="AW872" s="117">
        <v>0</v>
      </c>
      <c r="AX872" s="117">
        <v>0</v>
      </c>
      <c r="AY872" s="117">
        <v>0</v>
      </c>
      <c r="AZ872" s="117">
        <v>0</v>
      </c>
      <c r="BA872" s="117">
        <v>0</v>
      </c>
      <c r="BB872" s="117">
        <v>0</v>
      </c>
      <c r="BC872" s="117">
        <v>0</v>
      </c>
      <c r="BD872" s="117">
        <v>0</v>
      </c>
      <c r="BE872" s="117">
        <v>0</v>
      </c>
      <c r="BF872" s="117">
        <v>0</v>
      </c>
      <c r="BG872" s="117">
        <v>0</v>
      </c>
      <c r="BH872" s="117">
        <v>0</v>
      </c>
      <c r="BI872" s="117">
        <v>0</v>
      </c>
      <c r="BJ872" s="117">
        <v>0</v>
      </c>
      <c r="BK872" s="117">
        <v>0</v>
      </c>
      <c r="BL872" s="120" t="s">
        <v>1944</v>
      </c>
      <c r="BM872" s="98">
        <v>0</v>
      </c>
      <c r="BN872" s="79">
        <v>0</v>
      </c>
      <c r="BO872" s="237">
        <v>0</v>
      </c>
      <c r="BP872" s="79">
        <v>0</v>
      </c>
      <c r="BQ872" s="79">
        <v>0</v>
      </c>
      <c r="BR872" s="79">
        <v>0</v>
      </c>
      <c r="BS872" s="238">
        <v>0</v>
      </c>
      <c r="BT872" s="79">
        <v>0</v>
      </c>
      <c r="BU872" s="79">
        <v>0</v>
      </c>
      <c r="BV872" s="133">
        <v>120</v>
      </c>
      <c r="BW872" s="79">
        <v>0</v>
      </c>
      <c r="BX872" s="79">
        <v>0</v>
      </c>
      <c r="BY872" s="79">
        <v>0</v>
      </c>
      <c r="BZ872" s="79">
        <v>0</v>
      </c>
      <c r="CA872" s="79">
        <v>0</v>
      </c>
      <c r="CB872" s="79">
        <v>0</v>
      </c>
      <c r="CC872" s="79">
        <v>0</v>
      </c>
      <c r="CD872" s="79">
        <v>0</v>
      </c>
      <c r="CE872" s="79">
        <v>0</v>
      </c>
      <c r="CF872" s="79">
        <v>0</v>
      </c>
      <c r="CG872" s="79">
        <v>0</v>
      </c>
      <c r="CH872" s="79">
        <v>0</v>
      </c>
      <c r="CI872" s="81">
        <f t="shared" si="74"/>
        <v>120</v>
      </c>
      <c r="CJ872" s="260">
        <f t="shared" si="73"/>
        <v>120</v>
      </c>
      <c r="CK872" s="260">
        <f t="shared" si="71"/>
        <v>0</v>
      </c>
      <c r="CL872" s="260">
        <f t="shared" si="72"/>
        <v>120</v>
      </c>
      <c r="CM872" s="83">
        <v>5</v>
      </c>
      <c r="CN872" s="254" t="s">
        <v>4965</v>
      </c>
      <c r="CO872" s="140" t="s">
        <v>4965</v>
      </c>
      <c r="CP872" s="126" t="s">
        <v>1938</v>
      </c>
      <c r="CQ872" s="86" t="s">
        <v>4965</v>
      </c>
      <c r="CR872" s="85" t="s">
        <v>4965</v>
      </c>
      <c r="CS872" s="85" t="s">
        <v>4965</v>
      </c>
      <c r="CT872" s="85" t="s">
        <v>4965</v>
      </c>
      <c r="CU872" s="86"/>
    </row>
    <row r="873" spans="1:99" s="363" customFormat="1" ht="12" customHeight="1" x14ac:dyDescent="0.2">
      <c r="A873" s="31" t="s">
        <v>1460</v>
      </c>
      <c r="B873" s="114" t="s">
        <v>332</v>
      </c>
      <c r="C873" s="114" t="s">
        <v>333</v>
      </c>
      <c r="D873" s="114" t="s">
        <v>4570</v>
      </c>
      <c r="E873" s="117" t="s">
        <v>334</v>
      </c>
      <c r="F873" s="114" t="s">
        <v>1432</v>
      </c>
      <c r="G873" s="114" t="s">
        <v>3046</v>
      </c>
      <c r="H873" s="114" t="s">
        <v>3299</v>
      </c>
      <c r="I873" s="114" t="s">
        <v>1432</v>
      </c>
      <c r="J873" s="114">
        <v>529369</v>
      </c>
      <c r="K873" s="114">
        <v>177317</v>
      </c>
      <c r="L873" s="177" t="s">
        <v>3066</v>
      </c>
      <c r="M873" s="99" t="s">
        <v>1432</v>
      </c>
      <c r="N873" s="99" t="s">
        <v>1432</v>
      </c>
      <c r="O873" s="114">
        <v>0</v>
      </c>
      <c r="P873" s="114">
        <v>166</v>
      </c>
      <c r="Q873" s="115">
        <v>166</v>
      </c>
      <c r="R873" s="114" t="s">
        <v>335</v>
      </c>
      <c r="S873" s="114" t="s">
        <v>266</v>
      </c>
      <c r="T873" s="99" t="s">
        <v>1870</v>
      </c>
      <c r="U873" s="116">
        <v>42046</v>
      </c>
      <c r="V873" s="114" t="s">
        <v>1439</v>
      </c>
      <c r="W873" s="99" t="s">
        <v>1432</v>
      </c>
      <c r="X873" s="114" t="s">
        <v>1442</v>
      </c>
      <c r="Y873" s="114" t="s">
        <v>1443</v>
      </c>
      <c r="Z873" s="114" t="s">
        <v>1443</v>
      </c>
      <c r="AA873" s="114" t="s">
        <v>1444</v>
      </c>
      <c r="AB873" s="387"/>
      <c r="AC873" s="111" t="s">
        <v>1432</v>
      </c>
      <c r="AD873" s="112"/>
      <c r="AE873" s="157" t="s">
        <v>3063</v>
      </c>
      <c r="AF873" s="117" t="s">
        <v>1445</v>
      </c>
      <c r="AG873" s="117"/>
      <c r="AH873" s="117">
        <v>0</v>
      </c>
      <c r="AI873" s="117">
        <v>0</v>
      </c>
      <c r="AJ873" s="117">
        <v>0</v>
      </c>
      <c r="AK873" s="117">
        <v>33</v>
      </c>
      <c r="AL873" s="117">
        <v>58</v>
      </c>
      <c r="AM873" s="117">
        <v>75</v>
      </c>
      <c r="AN873" s="117">
        <v>0</v>
      </c>
      <c r="AO873" s="117">
        <v>0</v>
      </c>
      <c r="AP873" s="117">
        <v>0</v>
      </c>
      <c r="AQ873" s="117">
        <v>0</v>
      </c>
      <c r="AR873" s="117">
        <v>33</v>
      </c>
      <c r="AS873" s="117">
        <v>58</v>
      </c>
      <c r="AT873" s="117">
        <v>75</v>
      </c>
      <c r="AU873" s="117">
        <v>0</v>
      </c>
      <c r="AV873" s="117">
        <v>0</v>
      </c>
      <c r="AW873" s="117">
        <v>0</v>
      </c>
      <c r="AX873" s="117">
        <v>0</v>
      </c>
      <c r="AY873" s="117">
        <v>0</v>
      </c>
      <c r="AZ873" s="117">
        <v>0</v>
      </c>
      <c r="BA873" s="117">
        <v>0</v>
      </c>
      <c r="BB873" s="117">
        <v>0</v>
      </c>
      <c r="BC873" s="117">
        <v>0</v>
      </c>
      <c r="BD873" s="117">
        <v>0</v>
      </c>
      <c r="BE873" s="117">
        <v>0</v>
      </c>
      <c r="BF873" s="117">
        <v>0</v>
      </c>
      <c r="BG873" s="117">
        <v>0</v>
      </c>
      <c r="BH873" s="117">
        <v>0</v>
      </c>
      <c r="BI873" s="117">
        <v>0</v>
      </c>
      <c r="BJ873" s="117">
        <v>0</v>
      </c>
      <c r="BK873" s="117">
        <v>0</v>
      </c>
      <c r="BL873" s="120" t="s">
        <v>1944</v>
      </c>
      <c r="BM873" s="98">
        <v>0</v>
      </c>
      <c r="BN873" s="79">
        <v>0</v>
      </c>
      <c r="BO873" s="237">
        <v>0</v>
      </c>
      <c r="BP873" s="79">
        <v>0</v>
      </c>
      <c r="BQ873" s="79">
        <v>0</v>
      </c>
      <c r="BR873" s="79">
        <v>0</v>
      </c>
      <c r="BS873" s="238">
        <v>0</v>
      </c>
      <c r="BT873" s="79">
        <v>0</v>
      </c>
      <c r="BU873" s="79">
        <v>0</v>
      </c>
      <c r="BV873" s="79">
        <v>0</v>
      </c>
      <c r="BW873" s="133">
        <v>166</v>
      </c>
      <c r="BX873" s="79">
        <v>0</v>
      </c>
      <c r="BY873" s="79">
        <v>0</v>
      </c>
      <c r="BZ873" s="79">
        <v>0</v>
      </c>
      <c r="CA873" s="79">
        <v>0</v>
      </c>
      <c r="CB873" s="79">
        <v>0</v>
      </c>
      <c r="CC873" s="79">
        <v>0</v>
      </c>
      <c r="CD873" s="79">
        <v>0</v>
      </c>
      <c r="CE873" s="79">
        <v>0</v>
      </c>
      <c r="CF873" s="79">
        <v>0</v>
      </c>
      <c r="CG873" s="79">
        <v>0</v>
      </c>
      <c r="CH873" s="79">
        <v>0</v>
      </c>
      <c r="CI873" s="81">
        <f t="shared" si="74"/>
        <v>166</v>
      </c>
      <c r="CJ873" s="260">
        <f t="shared" si="73"/>
        <v>166</v>
      </c>
      <c r="CK873" s="260">
        <f t="shared" si="71"/>
        <v>0</v>
      </c>
      <c r="CL873" s="260">
        <f t="shared" si="72"/>
        <v>166</v>
      </c>
      <c r="CM873" s="83">
        <v>5</v>
      </c>
      <c r="CN873" s="254" t="s">
        <v>4965</v>
      </c>
      <c r="CO873" s="140" t="s">
        <v>4965</v>
      </c>
      <c r="CP873" s="126" t="s">
        <v>1938</v>
      </c>
      <c r="CQ873" s="86" t="s">
        <v>4965</v>
      </c>
      <c r="CR873" s="85" t="s">
        <v>4965</v>
      </c>
      <c r="CS873" s="85" t="s">
        <v>4965</v>
      </c>
      <c r="CT873" s="85" t="s">
        <v>4965</v>
      </c>
      <c r="CU873" s="86"/>
    </row>
    <row r="874" spans="1:99" s="363" customFormat="1" ht="12" customHeight="1" x14ac:dyDescent="0.2">
      <c r="A874" s="31" t="s">
        <v>1460</v>
      </c>
      <c r="B874" s="114" t="s">
        <v>332</v>
      </c>
      <c r="C874" s="114" t="s">
        <v>333</v>
      </c>
      <c r="D874" s="114" t="s">
        <v>4571</v>
      </c>
      <c r="E874" s="117" t="s">
        <v>334</v>
      </c>
      <c r="F874" s="114" t="s">
        <v>1432</v>
      </c>
      <c r="G874" s="114" t="s">
        <v>3046</v>
      </c>
      <c r="H874" s="114" t="s">
        <v>3299</v>
      </c>
      <c r="I874" s="114" t="s">
        <v>1432</v>
      </c>
      <c r="J874" s="114">
        <v>529369</v>
      </c>
      <c r="K874" s="114">
        <v>177317</v>
      </c>
      <c r="L874" s="177" t="s">
        <v>3066</v>
      </c>
      <c r="M874" s="99" t="s">
        <v>1432</v>
      </c>
      <c r="N874" s="99" t="s">
        <v>1432</v>
      </c>
      <c r="O874" s="114">
        <v>0</v>
      </c>
      <c r="P874" s="114">
        <v>346</v>
      </c>
      <c r="Q874" s="115">
        <v>346</v>
      </c>
      <c r="R874" s="114" t="s">
        <v>335</v>
      </c>
      <c r="S874" s="114" t="s">
        <v>266</v>
      </c>
      <c r="T874" s="99" t="s">
        <v>1870</v>
      </c>
      <c r="U874" s="116">
        <v>42046</v>
      </c>
      <c r="V874" s="114" t="s">
        <v>1439</v>
      </c>
      <c r="W874" s="99" t="s">
        <v>1432</v>
      </c>
      <c r="X874" s="114" t="s">
        <v>1442</v>
      </c>
      <c r="Y874" s="114" t="s">
        <v>1443</v>
      </c>
      <c r="Z874" s="114" t="s">
        <v>1443</v>
      </c>
      <c r="AA874" s="114" t="s">
        <v>1444</v>
      </c>
      <c r="AB874" s="387"/>
      <c r="AC874" s="111" t="s">
        <v>1432</v>
      </c>
      <c r="AD874" s="112"/>
      <c r="AE874" s="157" t="s">
        <v>3063</v>
      </c>
      <c r="AF874" s="117" t="s">
        <v>1445</v>
      </c>
      <c r="AG874" s="117"/>
      <c r="AH874" s="117">
        <v>0</v>
      </c>
      <c r="AI874" s="117">
        <v>0</v>
      </c>
      <c r="AJ874" s="117">
        <v>0</v>
      </c>
      <c r="AK874" s="117">
        <v>86</v>
      </c>
      <c r="AL874" s="117">
        <v>123</v>
      </c>
      <c r="AM874" s="117">
        <v>137</v>
      </c>
      <c r="AN874" s="117">
        <v>0</v>
      </c>
      <c r="AO874" s="117">
        <v>0</v>
      </c>
      <c r="AP874" s="117">
        <v>0</v>
      </c>
      <c r="AQ874" s="117">
        <v>0</v>
      </c>
      <c r="AR874" s="117">
        <v>86</v>
      </c>
      <c r="AS874" s="117">
        <v>123</v>
      </c>
      <c r="AT874" s="117">
        <v>137</v>
      </c>
      <c r="AU874" s="117">
        <v>0</v>
      </c>
      <c r="AV874" s="117">
        <v>0</v>
      </c>
      <c r="AW874" s="117">
        <v>0</v>
      </c>
      <c r="AX874" s="117">
        <v>0</v>
      </c>
      <c r="AY874" s="117">
        <v>0</v>
      </c>
      <c r="AZ874" s="117">
        <v>0</v>
      </c>
      <c r="BA874" s="117">
        <v>0</v>
      </c>
      <c r="BB874" s="117">
        <v>0</v>
      </c>
      <c r="BC874" s="117">
        <v>0</v>
      </c>
      <c r="BD874" s="117">
        <v>0</v>
      </c>
      <c r="BE874" s="117">
        <v>0</v>
      </c>
      <c r="BF874" s="117">
        <v>0</v>
      </c>
      <c r="BG874" s="117">
        <v>0</v>
      </c>
      <c r="BH874" s="117">
        <v>0</v>
      </c>
      <c r="BI874" s="117">
        <v>0</v>
      </c>
      <c r="BJ874" s="117">
        <v>0</v>
      </c>
      <c r="BK874" s="117">
        <v>0</v>
      </c>
      <c r="BL874" s="120" t="s">
        <v>1944</v>
      </c>
      <c r="BM874" s="98">
        <v>0</v>
      </c>
      <c r="BN874" s="79">
        <v>0</v>
      </c>
      <c r="BO874" s="237">
        <v>0</v>
      </c>
      <c r="BP874" s="79">
        <v>0</v>
      </c>
      <c r="BQ874" s="79">
        <v>0</v>
      </c>
      <c r="BR874" s="79">
        <v>0</v>
      </c>
      <c r="BS874" s="238">
        <v>0</v>
      </c>
      <c r="BT874" s="79">
        <v>0</v>
      </c>
      <c r="BU874" s="79">
        <v>0</v>
      </c>
      <c r="BV874" s="79">
        <v>0</v>
      </c>
      <c r="BW874" s="79">
        <v>0</v>
      </c>
      <c r="BX874" s="133">
        <v>346</v>
      </c>
      <c r="BY874" s="79">
        <v>0</v>
      </c>
      <c r="BZ874" s="79">
        <v>0</v>
      </c>
      <c r="CA874" s="79">
        <v>0</v>
      </c>
      <c r="CB874" s="79">
        <v>0</v>
      </c>
      <c r="CC874" s="79">
        <v>0</v>
      </c>
      <c r="CD874" s="79">
        <v>0</v>
      </c>
      <c r="CE874" s="79">
        <v>0</v>
      </c>
      <c r="CF874" s="79">
        <v>0</v>
      </c>
      <c r="CG874" s="79">
        <v>0</v>
      </c>
      <c r="CH874" s="79">
        <v>0</v>
      </c>
      <c r="CI874" s="81">
        <f t="shared" si="74"/>
        <v>346</v>
      </c>
      <c r="CJ874" s="260">
        <f t="shared" si="73"/>
        <v>346</v>
      </c>
      <c r="CK874" s="260">
        <f t="shared" si="71"/>
        <v>0</v>
      </c>
      <c r="CL874" s="260">
        <f t="shared" si="72"/>
        <v>346</v>
      </c>
      <c r="CM874" s="83">
        <v>5</v>
      </c>
      <c r="CN874" s="254" t="s">
        <v>4965</v>
      </c>
      <c r="CO874" s="140" t="s">
        <v>4965</v>
      </c>
      <c r="CP874" s="126" t="s">
        <v>1938</v>
      </c>
      <c r="CQ874" s="86" t="s">
        <v>4965</v>
      </c>
      <c r="CR874" s="85" t="s">
        <v>4965</v>
      </c>
      <c r="CS874" s="85" t="s">
        <v>4965</v>
      </c>
      <c r="CT874" s="85" t="s">
        <v>4965</v>
      </c>
      <c r="CU874" s="86"/>
    </row>
    <row r="875" spans="1:99" s="363" customFormat="1" ht="12" customHeight="1" x14ac:dyDescent="0.2">
      <c r="A875" s="31" t="s">
        <v>1460</v>
      </c>
      <c r="B875" s="114" t="s">
        <v>332</v>
      </c>
      <c r="C875" s="114" t="s">
        <v>333</v>
      </c>
      <c r="D875" s="114" t="s">
        <v>4572</v>
      </c>
      <c r="E875" s="117" t="s">
        <v>334</v>
      </c>
      <c r="F875" s="114" t="s">
        <v>1432</v>
      </c>
      <c r="G875" s="114" t="s">
        <v>3046</v>
      </c>
      <c r="H875" s="114" t="s">
        <v>3299</v>
      </c>
      <c r="I875" s="114" t="s">
        <v>1432</v>
      </c>
      <c r="J875" s="114">
        <v>529369</v>
      </c>
      <c r="K875" s="114">
        <v>177317</v>
      </c>
      <c r="L875" s="177" t="s">
        <v>3066</v>
      </c>
      <c r="M875" s="99" t="s">
        <v>1432</v>
      </c>
      <c r="N875" s="99" t="s">
        <v>1432</v>
      </c>
      <c r="O875" s="114">
        <v>0</v>
      </c>
      <c r="P875" s="114">
        <v>251</v>
      </c>
      <c r="Q875" s="115">
        <v>251</v>
      </c>
      <c r="R875" s="114" t="s">
        <v>335</v>
      </c>
      <c r="S875" s="114" t="s">
        <v>266</v>
      </c>
      <c r="T875" s="99" t="s">
        <v>1870</v>
      </c>
      <c r="U875" s="116">
        <v>42046</v>
      </c>
      <c r="V875" s="114" t="s">
        <v>1439</v>
      </c>
      <c r="W875" s="99" t="s">
        <v>1432</v>
      </c>
      <c r="X875" s="114" t="s">
        <v>1442</v>
      </c>
      <c r="Y875" s="114" t="s">
        <v>1443</v>
      </c>
      <c r="Z875" s="114" t="s">
        <v>1443</v>
      </c>
      <c r="AA875" s="114" t="s">
        <v>1444</v>
      </c>
      <c r="AB875" s="387"/>
      <c r="AC875" s="111" t="s">
        <v>1432</v>
      </c>
      <c r="AD875" s="112"/>
      <c r="AE875" s="157" t="s">
        <v>3063</v>
      </c>
      <c r="AF875" s="117" t="s">
        <v>1445</v>
      </c>
      <c r="AG875" s="117"/>
      <c r="AH875" s="117">
        <v>0</v>
      </c>
      <c r="AI875" s="117">
        <v>0</v>
      </c>
      <c r="AJ875" s="117">
        <v>0</v>
      </c>
      <c r="AK875" s="117">
        <v>50</v>
      </c>
      <c r="AL875" s="117">
        <v>88</v>
      </c>
      <c r="AM875" s="117">
        <v>113</v>
      </c>
      <c r="AN875" s="117">
        <v>0</v>
      </c>
      <c r="AO875" s="117">
        <v>0</v>
      </c>
      <c r="AP875" s="117">
        <v>0</v>
      </c>
      <c r="AQ875" s="117">
        <v>0</v>
      </c>
      <c r="AR875" s="117">
        <v>50</v>
      </c>
      <c r="AS875" s="117">
        <v>88</v>
      </c>
      <c r="AT875" s="117">
        <v>113</v>
      </c>
      <c r="AU875" s="117">
        <v>0</v>
      </c>
      <c r="AV875" s="117">
        <v>0</v>
      </c>
      <c r="AW875" s="117">
        <v>0</v>
      </c>
      <c r="AX875" s="117">
        <v>0</v>
      </c>
      <c r="AY875" s="117">
        <v>0</v>
      </c>
      <c r="AZ875" s="117">
        <v>0</v>
      </c>
      <c r="BA875" s="117">
        <v>0</v>
      </c>
      <c r="BB875" s="117">
        <v>0</v>
      </c>
      <c r="BC875" s="117">
        <v>0</v>
      </c>
      <c r="BD875" s="117">
        <v>0</v>
      </c>
      <c r="BE875" s="117">
        <v>0</v>
      </c>
      <c r="BF875" s="117">
        <v>0</v>
      </c>
      <c r="BG875" s="117">
        <v>0</v>
      </c>
      <c r="BH875" s="117">
        <v>0</v>
      </c>
      <c r="BI875" s="117">
        <v>0</v>
      </c>
      <c r="BJ875" s="117">
        <v>0</v>
      </c>
      <c r="BK875" s="117">
        <v>0</v>
      </c>
      <c r="BL875" s="120" t="s">
        <v>1944</v>
      </c>
      <c r="BM875" s="98">
        <v>0</v>
      </c>
      <c r="BN875" s="79">
        <v>0</v>
      </c>
      <c r="BO875" s="237">
        <v>0</v>
      </c>
      <c r="BP875" s="79">
        <v>0</v>
      </c>
      <c r="BQ875" s="79">
        <v>0</v>
      </c>
      <c r="BR875" s="79">
        <v>0</v>
      </c>
      <c r="BS875" s="238">
        <v>0</v>
      </c>
      <c r="BT875" s="79">
        <v>0</v>
      </c>
      <c r="BU875" s="79">
        <v>0</v>
      </c>
      <c r="BV875" s="133">
        <v>251</v>
      </c>
      <c r="BW875" s="79">
        <v>0</v>
      </c>
      <c r="BX875" s="79">
        <v>0</v>
      </c>
      <c r="BY875" s="79">
        <v>0</v>
      </c>
      <c r="BZ875" s="79">
        <v>0</v>
      </c>
      <c r="CA875" s="79">
        <v>0</v>
      </c>
      <c r="CB875" s="79">
        <v>0</v>
      </c>
      <c r="CC875" s="79">
        <v>0</v>
      </c>
      <c r="CD875" s="79">
        <v>0</v>
      </c>
      <c r="CE875" s="79">
        <v>0</v>
      </c>
      <c r="CF875" s="79">
        <v>0</v>
      </c>
      <c r="CG875" s="79">
        <v>0</v>
      </c>
      <c r="CH875" s="79">
        <v>0</v>
      </c>
      <c r="CI875" s="81">
        <f t="shared" si="74"/>
        <v>251</v>
      </c>
      <c r="CJ875" s="260">
        <f t="shared" si="73"/>
        <v>251</v>
      </c>
      <c r="CK875" s="260">
        <f t="shared" si="71"/>
        <v>0</v>
      </c>
      <c r="CL875" s="260">
        <f t="shared" si="72"/>
        <v>251</v>
      </c>
      <c r="CM875" s="83">
        <v>5</v>
      </c>
      <c r="CN875" s="254" t="s">
        <v>4965</v>
      </c>
      <c r="CO875" s="140" t="s">
        <v>4965</v>
      </c>
      <c r="CP875" s="126" t="s">
        <v>1938</v>
      </c>
      <c r="CQ875" s="86" t="s">
        <v>4965</v>
      </c>
      <c r="CR875" s="85" t="s">
        <v>4965</v>
      </c>
      <c r="CS875" s="85" t="s">
        <v>4965</v>
      </c>
      <c r="CT875" s="85" t="s">
        <v>4965</v>
      </c>
      <c r="CU875" s="86"/>
    </row>
    <row r="876" spans="1:99" s="363" customFormat="1" ht="12" customHeight="1" x14ac:dyDescent="0.2">
      <c r="A876" s="31" t="s">
        <v>1460</v>
      </c>
      <c r="B876" s="114" t="s">
        <v>332</v>
      </c>
      <c r="C876" s="114" t="s">
        <v>333</v>
      </c>
      <c r="D876" s="114" t="s">
        <v>4440</v>
      </c>
      <c r="E876" s="117" t="s">
        <v>334</v>
      </c>
      <c r="F876" s="114" t="s">
        <v>1432</v>
      </c>
      <c r="G876" s="114" t="s">
        <v>3046</v>
      </c>
      <c r="H876" s="114" t="s">
        <v>3299</v>
      </c>
      <c r="I876" s="114" t="s">
        <v>1432</v>
      </c>
      <c r="J876" s="114">
        <v>529369</v>
      </c>
      <c r="K876" s="114">
        <v>177317</v>
      </c>
      <c r="L876" s="177" t="s">
        <v>3066</v>
      </c>
      <c r="M876" s="99" t="s">
        <v>1432</v>
      </c>
      <c r="N876" s="99" t="s">
        <v>1432</v>
      </c>
      <c r="O876" s="114">
        <v>0</v>
      </c>
      <c r="P876" s="114">
        <v>338</v>
      </c>
      <c r="Q876" s="115">
        <v>338</v>
      </c>
      <c r="R876" s="114" t="s">
        <v>335</v>
      </c>
      <c r="S876" s="114" t="s">
        <v>266</v>
      </c>
      <c r="T876" s="99" t="s">
        <v>1870</v>
      </c>
      <c r="U876" s="116">
        <v>42046</v>
      </c>
      <c r="V876" s="114" t="s">
        <v>1439</v>
      </c>
      <c r="W876" s="99" t="s">
        <v>1432</v>
      </c>
      <c r="X876" s="114" t="s">
        <v>1442</v>
      </c>
      <c r="Y876" s="114" t="s">
        <v>1443</v>
      </c>
      <c r="Z876" s="114" t="s">
        <v>1443</v>
      </c>
      <c r="AA876" s="114" t="s">
        <v>1444</v>
      </c>
      <c r="AB876" s="387"/>
      <c r="AC876" s="111" t="s">
        <v>1432</v>
      </c>
      <c r="AD876" s="112"/>
      <c r="AE876" s="157" t="s">
        <v>3063</v>
      </c>
      <c r="AF876" s="117" t="s">
        <v>1445</v>
      </c>
      <c r="AG876" s="117"/>
      <c r="AH876" s="117">
        <v>0</v>
      </c>
      <c r="AI876" s="117">
        <v>0</v>
      </c>
      <c r="AJ876" s="117">
        <v>0</v>
      </c>
      <c r="AK876" s="117">
        <v>67</v>
      </c>
      <c r="AL876" s="117">
        <v>119</v>
      </c>
      <c r="AM876" s="117">
        <v>152</v>
      </c>
      <c r="AN876" s="117">
        <v>0</v>
      </c>
      <c r="AO876" s="117">
        <v>0</v>
      </c>
      <c r="AP876" s="117">
        <v>0</v>
      </c>
      <c r="AQ876" s="117">
        <v>0</v>
      </c>
      <c r="AR876" s="117">
        <v>67</v>
      </c>
      <c r="AS876" s="117">
        <v>119</v>
      </c>
      <c r="AT876" s="117">
        <v>152</v>
      </c>
      <c r="AU876" s="117">
        <v>0</v>
      </c>
      <c r="AV876" s="117">
        <v>0</v>
      </c>
      <c r="AW876" s="117">
        <v>0</v>
      </c>
      <c r="AX876" s="117">
        <v>0</v>
      </c>
      <c r="AY876" s="117">
        <v>0</v>
      </c>
      <c r="AZ876" s="117">
        <v>0</v>
      </c>
      <c r="BA876" s="117">
        <v>0</v>
      </c>
      <c r="BB876" s="117">
        <v>0</v>
      </c>
      <c r="BC876" s="117">
        <v>0</v>
      </c>
      <c r="BD876" s="117">
        <v>0</v>
      </c>
      <c r="BE876" s="117">
        <v>0</v>
      </c>
      <c r="BF876" s="117">
        <v>0</v>
      </c>
      <c r="BG876" s="117">
        <v>0</v>
      </c>
      <c r="BH876" s="117">
        <v>0</v>
      </c>
      <c r="BI876" s="117">
        <v>0</v>
      </c>
      <c r="BJ876" s="117">
        <v>0</v>
      </c>
      <c r="BK876" s="117">
        <v>0</v>
      </c>
      <c r="BL876" s="120" t="s">
        <v>1944</v>
      </c>
      <c r="BM876" s="98">
        <v>0</v>
      </c>
      <c r="BN876" s="79">
        <v>0</v>
      </c>
      <c r="BO876" s="237">
        <v>0</v>
      </c>
      <c r="BP876" s="79">
        <v>0</v>
      </c>
      <c r="BQ876" s="79">
        <v>0</v>
      </c>
      <c r="BR876" s="79">
        <v>0</v>
      </c>
      <c r="BS876" s="238">
        <v>0</v>
      </c>
      <c r="BT876" s="79">
        <v>0</v>
      </c>
      <c r="BU876" s="133">
        <v>338</v>
      </c>
      <c r="BV876" s="79">
        <v>0</v>
      </c>
      <c r="BW876" s="79">
        <v>0</v>
      </c>
      <c r="BX876" s="79">
        <v>0</v>
      </c>
      <c r="BY876" s="79">
        <v>0</v>
      </c>
      <c r="BZ876" s="79">
        <v>0</v>
      </c>
      <c r="CA876" s="79">
        <v>0</v>
      </c>
      <c r="CB876" s="79">
        <v>0</v>
      </c>
      <c r="CC876" s="79">
        <v>0</v>
      </c>
      <c r="CD876" s="79">
        <v>0</v>
      </c>
      <c r="CE876" s="79">
        <v>0</v>
      </c>
      <c r="CF876" s="79">
        <v>0</v>
      </c>
      <c r="CG876" s="79">
        <v>0</v>
      </c>
      <c r="CH876" s="79">
        <v>0</v>
      </c>
      <c r="CI876" s="81">
        <f t="shared" si="74"/>
        <v>338</v>
      </c>
      <c r="CJ876" s="260">
        <f t="shared" si="73"/>
        <v>338</v>
      </c>
      <c r="CK876" s="260">
        <f t="shared" si="71"/>
        <v>0</v>
      </c>
      <c r="CL876" s="260">
        <f t="shared" si="72"/>
        <v>338</v>
      </c>
      <c r="CM876" s="83">
        <v>5</v>
      </c>
      <c r="CN876" s="254" t="s">
        <v>4965</v>
      </c>
      <c r="CO876" s="140" t="s">
        <v>4965</v>
      </c>
      <c r="CP876" s="126" t="s">
        <v>1938</v>
      </c>
      <c r="CQ876" s="86" t="s">
        <v>4965</v>
      </c>
      <c r="CR876" s="85" t="s">
        <v>4965</v>
      </c>
      <c r="CS876" s="85" t="s">
        <v>4965</v>
      </c>
      <c r="CT876" s="85" t="s">
        <v>4965</v>
      </c>
      <c r="CU876" s="86"/>
    </row>
    <row r="877" spans="1:99" ht="12" customHeight="1" x14ac:dyDescent="0.2">
      <c r="A877" s="31" t="s">
        <v>1460</v>
      </c>
      <c r="B877" s="114" t="s">
        <v>332</v>
      </c>
      <c r="C877" s="114" t="s">
        <v>333</v>
      </c>
      <c r="D877" s="114" t="s">
        <v>4441</v>
      </c>
      <c r="E877" s="117" t="s">
        <v>334</v>
      </c>
      <c r="F877" s="114" t="s">
        <v>1432</v>
      </c>
      <c r="G877" s="114" t="s">
        <v>3046</v>
      </c>
      <c r="H877" s="114" t="s">
        <v>3299</v>
      </c>
      <c r="I877" s="114" t="s">
        <v>1432</v>
      </c>
      <c r="J877" s="114">
        <v>529369</v>
      </c>
      <c r="K877" s="114">
        <v>177317</v>
      </c>
      <c r="L877" s="177" t="s">
        <v>3066</v>
      </c>
      <c r="M877" s="99" t="s">
        <v>1432</v>
      </c>
      <c r="N877" s="99" t="s">
        <v>1432</v>
      </c>
      <c r="O877" s="114">
        <v>0</v>
      </c>
      <c r="P877" s="114">
        <v>13</v>
      </c>
      <c r="Q877" s="115">
        <v>13</v>
      </c>
      <c r="R877" s="114" t="s">
        <v>335</v>
      </c>
      <c r="S877" s="114" t="s">
        <v>266</v>
      </c>
      <c r="T877" s="99" t="s">
        <v>1870</v>
      </c>
      <c r="U877" s="116">
        <v>42046</v>
      </c>
      <c r="V877" s="114" t="s">
        <v>1439</v>
      </c>
      <c r="W877" s="99" t="s">
        <v>1432</v>
      </c>
      <c r="X877" s="114" t="s">
        <v>1442</v>
      </c>
      <c r="Y877" s="114" t="s">
        <v>1443</v>
      </c>
      <c r="Z877" s="114" t="s">
        <v>1443</v>
      </c>
      <c r="AA877" s="114" t="s">
        <v>1444</v>
      </c>
      <c r="AB877" s="387"/>
      <c r="AC877" s="111" t="s">
        <v>1432</v>
      </c>
      <c r="AD877" s="112"/>
      <c r="AE877" s="157" t="s">
        <v>628</v>
      </c>
      <c r="AF877" s="117" t="s">
        <v>3904</v>
      </c>
      <c r="AG877" s="117"/>
      <c r="AH877" s="117">
        <v>0</v>
      </c>
      <c r="AI877" s="117">
        <v>0</v>
      </c>
      <c r="AJ877" s="117">
        <v>0</v>
      </c>
      <c r="AK877" s="117">
        <v>6</v>
      </c>
      <c r="AL877" s="117">
        <v>6</v>
      </c>
      <c r="AM877" s="117">
        <v>1</v>
      </c>
      <c r="AN877" s="117">
        <v>0</v>
      </c>
      <c r="AO877" s="117">
        <v>0</v>
      </c>
      <c r="AP877" s="117">
        <v>0</v>
      </c>
      <c r="AQ877" s="117">
        <v>0</v>
      </c>
      <c r="AR877" s="117">
        <v>6</v>
      </c>
      <c r="AS877" s="117">
        <v>6</v>
      </c>
      <c r="AT877" s="117">
        <v>1</v>
      </c>
      <c r="AU877" s="117">
        <v>0</v>
      </c>
      <c r="AV877" s="117">
        <v>0</v>
      </c>
      <c r="AW877" s="117">
        <v>0</v>
      </c>
      <c r="AX877" s="117">
        <v>0</v>
      </c>
      <c r="AY877" s="117">
        <v>0</v>
      </c>
      <c r="AZ877" s="117">
        <v>0</v>
      </c>
      <c r="BA877" s="117">
        <v>0</v>
      </c>
      <c r="BB877" s="117">
        <v>0</v>
      </c>
      <c r="BC877" s="117">
        <v>0</v>
      </c>
      <c r="BD877" s="117">
        <v>0</v>
      </c>
      <c r="BE877" s="117">
        <v>0</v>
      </c>
      <c r="BF877" s="117">
        <v>0</v>
      </c>
      <c r="BG877" s="117">
        <v>0</v>
      </c>
      <c r="BH877" s="117">
        <v>0</v>
      </c>
      <c r="BI877" s="117">
        <v>0</v>
      </c>
      <c r="BJ877" s="117">
        <v>0</v>
      </c>
      <c r="BK877" s="117">
        <v>0</v>
      </c>
      <c r="BL877" s="120" t="s">
        <v>1944</v>
      </c>
      <c r="BM877" s="98">
        <v>0</v>
      </c>
      <c r="BN877" s="79">
        <v>0</v>
      </c>
      <c r="BO877" s="237">
        <v>0</v>
      </c>
      <c r="BP877" s="79">
        <v>0</v>
      </c>
      <c r="BQ877" s="79">
        <v>0</v>
      </c>
      <c r="BR877" s="79">
        <v>0</v>
      </c>
      <c r="BS877" s="238">
        <v>0</v>
      </c>
      <c r="BT877" s="79">
        <v>0</v>
      </c>
      <c r="BU877" s="79">
        <v>0</v>
      </c>
      <c r="BV877" s="79">
        <v>0</v>
      </c>
      <c r="BW877" s="79">
        <v>0</v>
      </c>
      <c r="BX877" s="79">
        <v>0</v>
      </c>
      <c r="BY877" s="133">
        <v>13</v>
      </c>
      <c r="BZ877" s="79">
        <v>0</v>
      </c>
      <c r="CA877" s="79">
        <v>0</v>
      </c>
      <c r="CB877" s="79">
        <v>0</v>
      </c>
      <c r="CC877" s="79">
        <v>0</v>
      </c>
      <c r="CD877" s="79">
        <v>0</v>
      </c>
      <c r="CE877" s="79">
        <v>0</v>
      </c>
      <c r="CF877" s="79">
        <v>0</v>
      </c>
      <c r="CG877" s="79">
        <v>0</v>
      </c>
      <c r="CH877" s="79">
        <v>0</v>
      </c>
      <c r="CI877" s="81">
        <f t="shared" si="74"/>
        <v>13</v>
      </c>
      <c r="CJ877" s="260">
        <f t="shared" si="73"/>
        <v>13</v>
      </c>
      <c r="CK877" s="260">
        <f t="shared" si="71"/>
        <v>0</v>
      </c>
      <c r="CL877" s="131">
        <f t="shared" si="72"/>
        <v>0</v>
      </c>
      <c r="CM877" s="83">
        <v>5</v>
      </c>
      <c r="CN877" s="254" t="s">
        <v>4965</v>
      </c>
      <c r="CO877" s="140" t="s">
        <v>4965</v>
      </c>
      <c r="CP877" s="126" t="s">
        <v>1938</v>
      </c>
      <c r="CQ877" s="86" t="s">
        <v>4965</v>
      </c>
      <c r="CR877" s="85" t="s">
        <v>4965</v>
      </c>
      <c r="CS877" s="85" t="s">
        <v>4965</v>
      </c>
      <c r="CT877" s="85" t="s">
        <v>4965</v>
      </c>
      <c r="CU877" s="86"/>
    </row>
    <row r="878" spans="1:99" ht="12" customHeight="1" x14ac:dyDescent="0.2">
      <c r="A878" s="31" t="s">
        <v>1460</v>
      </c>
      <c r="B878" s="114" t="s">
        <v>332</v>
      </c>
      <c r="C878" s="114" t="s">
        <v>333</v>
      </c>
      <c r="D878" s="114" t="s">
        <v>4442</v>
      </c>
      <c r="E878" s="117" t="s">
        <v>334</v>
      </c>
      <c r="F878" s="114" t="s">
        <v>1432</v>
      </c>
      <c r="G878" s="114" t="s">
        <v>3046</v>
      </c>
      <c r="H878" s="114" t="s">
        <v>3299</v>
      </c>
      <c r="I878" s="114" t="s">
        <v>1432</v>
      </c>
      <c r="J878" s="114">
        <v>529369</v>
      </c>
      <c r="K878" s="114">
        <v>177317</v>
      </c>
      <c r="L878" s="177" t="s">
        <v>3066</v>
      </c>
      <c r="M878" s="99" t="s">
        <v>1432</v>
      </c>
      <c r="N878" s="99" t="s">
        <v>1432</v>
      </c>
      <c r="O878" s="114">
        <v>0</v>
      </c>
      <c r="P878" s="114">
        <v>17</v>
      </c>
      <c r="Q878" s="115">
        <v>17</v>
      </c>
      <c r="R878" s="114" t="s">
        <v>335</v>
      </c>
      <c r="S878" s="114" t="s">
        <v>266</v>
      </c>
      <c r="T878" s="99" t="s">
        <v>1870</v>
      </c>
      <c r="U878" s="116">
        <v>42046</v>
      </c>
      <c r="V878" s="114" t="s">
        <v>1439</v>
      </c>
      <c r="W878" s="99" t="s">
        <v>1432</v>
      </c>
      <c r="X878" s="114" t="s">
        <v>1442</v>
      </c>
      <c r="Y878" s="114" t="s">
        <v>1443</v>
      </c>
      <c r="Z878" s="114" t="s">
        <v>1443</v>
      </c>
      <c r="AA878" s="114" t="s">
        <v>1444</v>
      </c>
      <c r="AB878" s="387"/>
      <c r="AC878" s="111" t="s">
        <v>1432</v>
      </c>
      <c r="AD878" s="112"/>
      <c r="AE878" s="157" t="s">
        <v>1931</v>
      </c>
      <c r="AF878" s="117" t="s">
        <v>3905</v>
      </c>
      <c r="AG878" s="117"/>
      <c r="AH878" s="117">
        <v>0</v>
      </c>
      <c r="AI878" s="117">
        <v>0</v>
      </c>
      <c r="AJ878" s="117">
        <v>0</v>
      </c>
      <c r="AK878" s="117">
        <v>2</v>
      </c>
      <c r="AL878" s="117">
        <v>7</v>
      </c>
      <c r="AM878" s="117">
        <v>8</v>
      </c>
      <c r="AN878" s="117">
        <v>0</v>
      </c>
      <c r="AO878" s="117">
        <v>0</v>
      </c>
      <c r="AP878" s="117">
        <v>0</v>
      </c>
      <c r="AQ878" s="117">
        <v>0</v>
      </c>
      <c r="AR878" s="117">
        <v>2</v>
      </c>
      <c r="AS878" s="117">
        <v>7</v>
      </c>
      <c r="AT878" s="117">
        <v>8</v>
      </c>
      <c r="AU878" s="117">
        <v>0</v>
      </c>
      <c r="AV878" s="117">
        <v>0</v>
      </c>
      <c r="AW878" s="117">
        <v>0</v>
      </c>
      <c r="AX878" s="117">
        <v>0</v>
      </c>
      <c r="AY878" s="117">
        <v>0</v>
      </c>
      <c r="AZ878" s="117">
        <v>0</v>
      </c>
      <c r="BA878" s="117">
        <v>0</v>
      </c>
      <c r="BB878" s="117">
        <v>0</v>
      </c>
      <c r="BC878" s="117">
        <v>0</v>
      </c>
      <c r="BD878" s="117">
        <v>0</v>
      </c>
      <c r="BE878" s="117">
        <v>0</v>
      </c>
      <c r="BF878" s="117">
        <v>0</v>
      </c>
      <c r="BG878" s="117">
        <v>0</v>
      </c>
      <c r="BH878" s="117">
        <v>0</v>
      </c>
      <c r="BI878" s="117">
        <v>0</v>
      </c>
      <c r="BJ878" s="117">
        <v>0</v>
      </c>
      <c r="BK878" s="117">
        <v>0</v>
      </c>
      <c r="BL878" s="120" t="s">
        <v>1944</v>
      </c>
      <c r="BM878" s="98">
        <v>0</v>
      </c>
      <c r="BN878" s="79">
        <v>0</v>
      </c>
      <c r="BO878" s="237">
        <v>0</v>
      </c>
      <c r="BP878" s="79">
        <v>0</v>
      </c>
      <c r="BQ878" s="79">
        <v>0</v>
      </c>
      <c r="BR878" s="79">
        <v>0</v>
      </c>
      <c r="BS878" s="238">
        <v>0</v>
      </c>
      <c r="BT878" s="79">
        <v>0</v>
      </c>
      <c r="BU878" s="79">
        <v>0</v>
      </c>
      <c r="BV878" s="133">
        <v>17</v>
      </c>
      <c r="BW878" s="79">
        <v>0</v>
      </c>
      <c r="BX878" s="79">
        <v>0</v>
      </c>
      <c r="BY878" s="79">
        <v>0</v>
      </c>
      <c r="BZ878" s="79">
        <v>0</v>
      </c>
      <c r="CA878" s="79">
        <v>0</v>
      </c>
      <c r="CB878" s="79">
        <v>0</v>
      </c>
      <c r="CC878" s="79">
        <v>0</v>
      </c>
      <c r="CD878" s="79">
        <v>0</v>
      </c>
      <c r="CE878" s="79">
        <v>0</v>
      </c>
      <c r="CF878" s="79">
        <v>0</v>
      </c>
      <c r="CG878" s="79">
        <v>0</v>
      </c>
      <c r="CH878" s="79">
        <v>0</v>
      </c>
      <c r="CI878" s="81">
        <f t="shared" si="74"/>
        <v>17</v>
      </c>
      <c r="CJ878" s="260">
        <f t="shared" si="73"/>
        <v>17</v>
      </c>
      <c r="CK878" s="260">
        <f t="shared" si="71"/>
        <v>0</v>
      </c>
      <c r="CL878" s="260">
        <f t="shared" si="72"/>
        <v>17</v>
      </c>
      <c r="CM878" s="83">
        <v>5</v>
      </c>
      <c r="CN878" s="254" t="s">
        <v>4965</v>
      </c>
      <c r="CO878" s="140" t="s">
        <v>4965</v>
      </c>
      <c r="CP878" s="126" t="s">
        <v>1938</v>
      </c>
      <c r="CQ878" s="86" t="s">
        <v>4965</v>
      </c>
      <c r="CR878" s="85" t="s">
        <v>4965</v>
      </c>
      <c r="CS878" s="85" t="s">
        <v>4965</v>
      </c>
      <c r="CT878" s="85" t="s">
        <v>4965</v>
      </c>
      <c r="CU878" s="86"/>
    </row>
    <row r="879" spans="1:99" ht="12" customHeight="1" x14ac:dyDescent="0.2">
      <c r="A879" s="31" t="s">
        <v>1460</v>
      </c>
      <c r="B879" s="114" t="s">
        <v>332</v>
      </c>
      <c r="C879" s="114" t="s">
        <v>333</v>
      </c>
      <c r="D879" s="114" t="s">
        <v>4443</v>
      </c>
      <c r="E879" s="117" t="s">
        <v>334</v>
      </c>
      <c r="F879" s="114" t="s">
        <v>1432</v>
      </c>
      <c r="G879" s="114" t="s">
        <v>3046</v>
      </c>
      <c r="H879" s="114" t="s">
        <v>3299</v>
      </c>
      <c r="I879" s="114" t="s">
        <v>1432</v>
      </c>
      <c r="J879" s="114">
        <v>529369</v>
      </c>
      <c r="K879" s="114">
        <v>177317</v>
      </c>
      <c r="L879" s="177" t="s">
        <v>3066</v>
      </c>
      <c r="M879" s="99" t="s">
        <v>1432</v>
      </c>
      <c r="N879" s="99" t="s">
        <v>1432</v>
      </c>
      <c r="O879" s="114">
        <v>0</v>
      </c>
      <c r="P879" s="114">
        <v>11</v>
      </c>
      <c r="Q879" s="115">
        <v>11</v>
      </c>
      <c r="R879" s="114" t="s">
        <v>335</v>
      </c>
      <c r="S879" s="114" t="s">
        <v>266</v>
      </c>
      <c r="T879" s="99" t="s">
        <v>1870</v>
      </c>
      <c r="U879" s="116">
        <v>42046</v>
      </c>
      <c r="V879" s="114" t="s">
        <v>1439</v>
      </c>
      <c r="W879" s="99" t="s">
        <v>1432</v>
      </c>
      <c r="X879" s="114" t="s">
        <v>1442</v>
      </c>
      <c r="Y879" s="114" t="s">
        <v>1443</v>
      </c>
      <c r="Z879" s="114" t="s">
        <v>1443</v>
      </c>
      <c r="AA879" s="114" t="s">
        <v>1444</v>
      </c>
      <c r="AB879" s="387"/>
      <c r="AC879" s="111" t="s">
        <v>1432</v>
      </c>
      <c r="AD879" s="112"/>
      <c r="AE879" s="157" t="s">
        <v>628</v>
      </c>
      <c r="AF879" s="117" t="s">
        <v>3904</v>
      </c>
      <c r="AG879" s="117"/>
      <c r="AH879" s="117">
        <v>0</v>
      </c>
      <c r="AI879" s="117">
        <v>0</v>
      </c>
      <c r="AJ879" s="117">
        <v>0</v>
      </c>
      <c r="AK879" s="117">
        <v>2</v>
      </c>
      <c r="AL879" s="117">
        <v>5</v>
      </c>
      <c r="AM879" s="117">
        <v>4</v>
      </c>
      <c r="AN879" s="117">
        <v>0</v>
      </c>
      <c r="AO879" s="117">
        <v>0</v>
      </c>
      <c r="AP879" s="117">
        <v>0</v>
      </c>
      <c r="AQ879" s="117">
        <v>0</v>
      </c>
      <c r="AR879" s="117">
        <v>2</v>
      </c>
      <c r="AS879" s="117">
        <v>5</v>
      </c>
      <c r="AT879" s="117">
        <v>4</v>
      </c>
      <c r="AU879" s="117">
        <v>0</v>
      </c>
      <c r="AV879" s="117">
        <v>0</v>
      </c>
      <c r="AW879" s="117">
        <v>0</v>
      </c>
      <c r="AX879" s="117">
        <v>0</v>
      </c>
      <c r="AY879" s="117">
        <v>0</v>
      </c>
      <c r="AZ879" s="117">
        <v>0</v>
      </c>
      <c r="BA879" s="117">
        <v>0</v>
      </c>
      <c r="BB879" s="117">
        <v>0</v>
      </c>
      <c r="BC879" s="117">
        <v>0</v>
      </c>
      <c r="BD879" s="117">
        <v>0</v>
      </c>
      <c r="BE879" s="117">
        <v>0</v>
      </c>
      <c r="BF879" s="117">
        <v>0</v>
      </c>
      <c r="BG879" s="117">
        <v>0</v>
      </c>
      <c r="BH879" s="117">
        <v>0</v>
      </c>
      <c r="BI879" s="117">
        <v>0</v>
      </c>
      <c r="BJ879" s="117">
        <v>0</v>
      </c>
      <c r="BK879" s="117">
        <v>0</v>
      </c>
      <c r="BL879" s="120" t="s">
        <v>1944</v>
      </c>
      <c r="BM879" s="98">
        <v>0</v>
      </c>
      <c r="BN879" s="79">
        <v>0</v>
      </c>
      <c r="BO879" s="237">
        <v>0</v>
      </c>
      <c r="BP879" s="79">
        <v>0</v>
      </c>
      <c r="BQ879" s="79">
        <v>0</v>
      </c>
      <c r="BR879" s="79">
        <v>0</v>
      </c>
      <c r="BS879" s="238">
        <v>0</v>
      </c>
      <c r="BT879" s="79">
        <v>0</v>
      </c>
      <c r="BU879" s="79">
        <v>0</v>
      </c>
      <c r="BV879" s="133">
        <v>11</v>
      </c>
      <c r="BW879" s="79">
        <v>0</v>
      </c>
      <c r="BX879" s="79">
        <v>0</v>
      </c>
      <c r="BY879" s="79">
        <v>0</v>
      </c>
      <c r="BZ879" s="79">
        <v>0</v>
      </c>
      <c r="CA879" s="79">
        <v>0</v>
      </c>
      <c r="CB879" s="79">
        <v>0</v>
      </c>
      <c r="CC879" s="79">
        <v>0</v>
      </c>
      <c r="CD879" s="79">
        <v>0</v>
      </c>
      <c r="CE879" s="79">
        <v>0</v>
      </c>
      <c r="CF879" s="79">
        <v>0</v>
      </c>
      <c r="CG879" s="79">
        <v>0</v>
      </c>
      <c r="CH879" s="79">
        <v>0</v>
      </c>
      <c r="CI879" s="81">
        <f t="shared" si="74"/>
        <v>11</v>
      </c>
      <c r="CJ879" s="260">
        <f t="shared" si="73"/>
        <v>11</v>
      </c>
      <c r="CK879" s="260">
        <f t="shared" si="71"/>
        <v>0</v>
      </c>
      <c r="CL879" s="260">
        <f t="shared" si="72"/>
        <v>11</v>
      </c>
      <c r="CM879" s="83">
        <v>5</v>
      </c>
      <c r="CN879" s="254" t="s">
        <v>4965</v>
      </c>
      <c r="CO879" s="140" t="s">
        <v>4965</v>
      </c>
      <c r="CP879" s="126" t="s">
        <v>1938</v>
      </c>
      <c r="CQ879" s="86" t="s">
        <v>4965</v>
      </c>
      <c r="CR879" s="85" t="s">
        <v>4965</v>
      </c>
      <c r="CS879" s="85" t="s">
        <v>4965</v>
      </c>
      <c r="CT879" s="85" t="s">
        <v>4965</v>
      </c>
      <c r="CU879" s="86"/>
    </row>
    <row r="880" spans="1:99" ht="12" customHeight="1" x14ac:dyDescent="0.2">
      <c r="A880" s="31" t="s">
        <v>1460</v>
      </c>
      <c r="B880" s="114" t="s">
        <v>332</v>
      </c>
      <c r="C880" s="114" t="s">
        <v>333</v>
      </c>
      <c r="D880" s="114" t="s">
        <v>4444</v>
      </c>
      <c r="E880" s="117" t="s">
        <v>334</v>
      </c>
      <c r="F880" s="114" t="s">
        <v>1432</v>
      </c>
      <c r="G880" s="114" t="s">
        <v>3046</v>
      </c>
      <c r="H880" s="114" t="s">
        <v>3299</v>
      </c>
      <c r="I880" s="114" t="s">
        <v>1432</v>
      </c>
      <c r="J880" s="114">
        <v>529369</v>
      </c>
      <c r="K880" s="114">
        <v>177317</v>
      </c>
      <c r="L880" s="177" t="s">
        <v>3066</v>
      </c>
      <c r="M880" s="99" t="s">
        <v>1432</v>
      </c>
      <c r="N880" s="99" t="s">
        <v>1432</v>
      </c>
      <c r="O880" s="114">
        <v>0</v>
      </c>
      <c r="P880" s="114">
        <v>6</v>
      </c>
      <c r="Q880" s="115">
        <v>6</v>
      </c>
      <c r="R880" s="114" t="s">
        <v>335</v>
      </c>
      <c r="S880" s="114" t="s">
        <v>266</v>
      </c>
      <c r="T880" s="99" t="s">
        <v>1870</v>
      </c>
      <c r="U880" s="116">
        <v>42046</v>
      </c>
      <c r="V880" s="114" t="s">
        <v>1439</v>
      </c>
      <c r="W880" s="99" t="s">
        <v>1432</v>
      </c>
      <c r="X880" s="114" t="s">
        <v>1442</v>
      </c>
      <c r="Y880" s="114" t="s">
        <v>1443</v>
      </c>
      <c r="Z880" s="114" t="s">
        <v>1443</v>
      </c>
      <c r="AA880" s="114" t="s">
        <v>1444</v>
      </c>
      <c r="AB880" s="387"/>
      <c r="AC880" s="111" t="s">
        <v>1432</v>
      </c>
      <c r="AD880" s="112"/>
      <c r="AE880" s="157" t="s">
        <v>1931</v>
      </c>
      <c r="AF880" s="117" t="s">
        <v>3905</v>
      </c>
      <c r="AG880" s="117"/>
      <c r="AH880" s="117">
        <v>0</v>
      </c>
      <c r="AI880" s="117">
        <v>0</v>
      </c>
      <c r="AJ880" s="117">
        <v>0</v>
      </c>
      <c r="AK880" s="117">
        <v>0</v>
      </c>
      <c r="AL880" s="117">
        <v>2</v>
      </c>
      <c r="AM880" s="117">
        <v>4</v>
      </c>
      <c r="AN880" s="117">
        <v>0</v>
      </c>
      <c r="AO880" s="117">
        <v>0</v>
      </c>
      <c r="AP880" s="117">
        <v>0</v>
      </c>
      <c r="AQ880" s="117">
        <v>0</v>
      </c>
      <c r="AR880" s="117">
        <v>0</v>
      </c>
      <c r="AS880" s="117">
        <v>2</v>
      </c>
      <c r="AT880" s="117">
        <v>4</v>
      </c>
      <c r="AU880" s="117">
        <v>0</v>
      </c>
      <c r="AV880" s="117">
        <v>0</v>
      </c>
      <c r="AW880" s="117">
        <v>0</v>
      </c>
      <c r="AX880" s="117">
        <v>0</v>
      </c>
      <c r="AY880" s="117">
        <v>0</v>
      </c>
      <c r="AZ880" s="117">
        <v>0</v>
      </c>
      <c r="BA880" s="117">
        <v>0</v>
      </c>
      <c r="BB880" s="117">
        <v>0</v>
      </c>
      <c r="BC880" s="117">
        <v>0</v>
      </c>
      <c r="BD880" s="117">
        <v>0</v>
      </c>
      <c r="BE880" s="117">
        <v>0</v>
      </c>
      <c r="BF880" s="117">
        <v>0</v>
      </c>
      <c r="BG880" s="117">
        <v>0</v>
      </c>
      <c r="BH880" s="117">
        <v>0</v>
      </c>
      <c r="BI880" s="117">
        <v>0</v>
      </c>
      <c r="BJ880" s="117">
        <v>0</v>
      </c>
      <c r="BK880" s="117">
        <v>0</v>
      </c>
      <c r="BL880" s="120" t="s">
        <v>1944</v>
      </c>
      <c r="BM880" s="98">
        <v>0</v>
      </c>
      <c r="BN880" s="79">
        <v>0</v>
      </c>
      <c r="BO880" s="237">
        <v>0</v>
      </c>
      <c r="BP880" s="79">
        <v>0</v>
      </c>
      <c r="BQ880" s="79">
        <v>0</v>
      </c>
      <c r="BR880" s="79">
        <v>0</v>
      </c>
      <c r="BS880" s="238">
        <v>0</v>
      </c>
      <c r="BT880" s="79">
        <v>0</v>
      </c>
      <c r="BU880" s="79">
        <v>0</v>
      </c>
      <c r="BV880" s="133">
        <v>6</v>
      </c>
      <c r="BW880" s="79">
        <v>0</v>
      </c>
      <c r="BX880" s="79">
        <v>0</v>
      </c>
      <c r="BY880" s="79">
        <v>0</v>
      </c>
      <c r="BZ880" s="79">
        <v>0</v>
      </c>
      <c r="CA880" s="79">
        <v>0</v>
      </c>
      <c r="CB880" s="79">
        <v>0</v>
      </c>
      <c r="CC880" s="79">
        <v>0</v>
      </c>
      <c r="CD880" s="79">
        <v>0</v>
      </c>
      <c r="CE880" s="79">
        <v>0</v>
      </c>
      <c r="CF880" s="79">
        <v>0</v>
      </c>
      <c r="CG880" s="79">
        <v>0</v>
      </c>
      <c r="CH880" s="79">
        <v>0</v>
      </c>
      <c r="CI880" s="81">
        <f t="shared" si="74"/>
        <v>6</v>
      </c>
      <c r="CJ880" s="260">
        <f t="shared" si="73"/>
        <v>6</v>
      </c>
      <c r="CK880" s="260">
        <f t="shared" si="71"/>
        <v>0</v>
      </c>
      <c r="CL880" s="260">
        <f t="shared" si="72"/>
        <v>6</v>
      </c>
      <c r="CM880" s="83">
        <v>5</v>
      </c>
      <c r="CN880" s="254" t="s">
        <v>4965</v>
      </c>
      <c r="CO880" s="140" t="s">
        <v>4965</v>
      </c>
      <c r="CP880" s="126" t="s">
        <v>1938</v>
      </c>
      <c r="CQ880" s="86" t="s">
        <v>4965</v>
      </c>
      <c r="CR880" s="85" t="s">
        <v>4965</v>
      </c>
      <c r="CS880" s="85" t="s">
        <v>4965</v>
      </c>
      <c r="CT880" s="85" t="s">
        <v>4965</v>
      </c>
      <c r="CU880" s="86"/>
    </row>
    <row r="881" spans="1:99" s="363" customFormat="1" ht="12" customHeight="1" x14ac:dyDescent="0.2">
      <c r="A881" s="31" t="s">
        <v>1460</v>
      </c>
      <c r="B881" s="114" t="s">
        <v>332</v>
      </c>
      <c r="C881" s="114" t="s">
        <v>333</v>
      </c>
      <c r="D881" s="114" t="s">
        <v>4445</v>
      </c>
      <c r="E881" s="117" t="s">
        <v>334</v>
      </c>
      <c r="F881" s="114" t="s">
        <v>1432</v>
      </c>
      <c r="G881" s="114" t="s">
        <v>3046</v>
      </c>
      <c r="H881" s="114" t="s">
        <v>3299</v>
      </c>
      <c r="I881" s="114" t="s">
        <v>1432</v>
      </c>
      <c r="J881" s="114">
        <v>529369</v>
      </c>
      <c r="K881" s="114">
        <v>177317</v>
      </c>
      <c r="L881" s="177" t="s">
        <v>3066</v>
      </c>
      <c r="M881" s="99" t="s">
        <v>1432</v>
      </c>
      <c r="N881" s="99" t="s">
        <v>1432</v>
      </c>
      <c r="O881" s="114">
        <v>0</v>
      </c>
      <c r="P881" s="114">
        <v>17</v>
      </c>
      <c r="Q881" s="115">
        <v>17</v>
      </c>
      <c r="R881" s="114" t="s">
        <v>335</v>
      </c>
      <c r="S881" s="114" t="s">
        <v>266</v>
      </c>
      <c r="T881" s="99" t="s">
        <v>1870</v>
      </c>
      <c r="U881" s="116">
        <v>42046</v>
      </c>
      <c r="V881" s="114" t="s">
        <v>1439</v>
      </c>
      <c r="W881" s="99" t="s">
        <v>1432</v>
      </c>
      <c r="X881" s="114" t="s">
        <v>1442</v>
      </c>
      <c r="Y881" s="114" t="s">
        <v>1443</v>
      </c>
      <c r="Z881" s="114" t="s">
        <v>1443</v>
      </c>
      <c r="AA881" s="114" t="s">
        <v>1444</v>
      </c>
      <c r="AB881" s="387"/>
      <c r="AC881" s="111" t="s">
        <v>1432</v>
      </c>
      <c r="AD881" s="112"/>
      <c r="AE881" s="157" t="s">
        <v>628</v>
      </c>
      <c r="AF881" s="117" t="s">
        <v>3904</v>
      </c>
      <c r="AG881" s="117"/>
      <c r="AH881" s="117">
        <v>0</v>
      </c>
      <c r="AI881" s="117">
        <v>0</v>
      </c>
      <c r="AJ881" s="117">
        <v>0</v>
      </c>
      <c r="AK881" s="117">
        <v>2</v>
      </c>
      <c r="AL881" s="117">
        <v>7</v>
      </c>
      <c r="AM881" s="117">
        <v>8</v>
      </c>
      <c r="AN881" s="117">
        <v>0</v>
      </c>
      <c r="AO881" s="117">
        <v>0</v>
      </c>
      <c r="AP881" s="117">
        <v>0</v>
      </c>
      <c r="AQ881" s="117">
        <v>0</v>
      </c>
      <c r="AR881" s="117">
        <v>2</v>
      </c>
      <c r="AS881" s="117">
        <v>7</v>
      </c>
      <c r="AT881" s="117">
        <v>8</v>
      </c>
      <c r="AU881" s="117">
        <v>0</v>
      </c>
      <c r="AV881" s="117">
        <v>0</v>
      </c>
      <c r="AW881" s="117">
        <v>0</v>
      </c>
      <c r="AX881" s="117">
        <v>0</v>
      </c>
      <c r="AY881" s="117">
        <v>0</v>
      </c>
      <c r="AZ881" s="117">
        <v>0</v>
      </c>
      <c r="BA881" s="117">
        <v>0</v>
      </c>
      <c r="BB881" s="117">
        <v>0</v>
      </c>
      <c r="BC881" s="117">
        <v>0</v>
      </c>
      <c r="BD881" s="117">
        <v>0</v>
      </c>
      <c r="BE881" s="117">
        <v>0</v>
      </c>
      <c r="BF881" s="117">
        <v>0</v>
      </c>
      <c r="BG881" s="117">
        <v>0</v>
      </c>
      <c r="BH881" s="117">
        <v>0</v>
      </c>
      <c r="BI881" s="117">
        <v>0</v>
      </c>
      <c r="BJ881" s="117">
        <v>0</v>
      </c>
      <c r="BK881" s="117">
        <v>0</v>
      </c>
      <c r="BL881" s="120" t="s">
        <v>1944</v>
      </c>
      <c r="BM881" s="98">
        <v>0</v>
      </c>
      <c r="BN881" s="79">
        <v>0</v>
      </c>
      <c r="BO881" s="237">
        <v>0</v>
      </c>
      <c r="BP881" s="79">
        <v>0</v>
      </c>
      <c r="BQ881" s="79">
        <v>0</v>
      </c>
      <c r="BR881" s="79">
        <v>0</v>
      </c>
      <c r="BS881" s="238">
        <v>0</v>
      </c>
      <c r="BT881" s="79">
        <v>0</v>
      </c>
      <c r="BU881" s="79">
        <v>0</v>
      </c>
      <c r="BV881" s="133">
        <v>17</v>
      </c>
      <c r="BW881" s="79">
        <v>0</v>
      </c>
      <c r="BX881" s="79">
        <v>0</v>
      </c>
      <c r="BY881" s="79">
        <v>0</v>
      </c>
      <c r="BZ881" s="79">
        <v>0</v>
      </c>
      <c r="CA881" s="79">
        <v>0</v>
      </c>
      <c r="CB881" s="79">
        <v>0</v>
      </c>
      <c r="CC881" s="79">
        <v>0</v>
      </c>
      <c r="CD881" s="79">
        <v>0</v>
      </c>
      <c r="CE881" s="79">
        <v>0</v>
      </c>
      <c r="CF881" s="79">
        <v>0</v>
      </c>
      <c r="CG881" s="79">
        <v>0</v>
      </c>
      <c r="CH881" s="79">
        <v>0</v>
      </c>
      <c r="CI881" s="81">
        <f t="shared" si="74"/>
        <v>17</v>
      </c>
      <c r="CJ881" s="260">
        <f t="shared" si="73"/>
        <v>17</v>
      </c>
      <c r="CK881" s="260">
        <f t="shared" si="71"/>
        <v>0</v>
      </c>
      <c r="CL881" s="260">
        <f t="shared" si="72"/>
        <v>17</v>
      </c>
      <c r="CM881" s="83">
        <v>5</v>
      </c>
      <c r="CN881" s="254" t="s">
        <v>4965</v>
      </c>
      <c r="CO881" s="140" t="s">
        <v>4965</v>
      </c>
      <c r="CP881" s="126" t="s">
        <v>1938</v>
      </c>
      <c r="CQ881" s="86" t="s">
        <v>4965</v>
      </c>
      <c r="CR881" s="85" t="s">
        <v>4965</v>
      </c>
      <c r="CS881" s="85" t="s">
        <v>4965</v>
      </c>
      <c r="CT881" s="85" t="s">
        <v>4965</v>
      </c>
      <c r="CU881" s="86"/>
    </row>
    <row r="882" spans="1:99" ht="12" customHeight="1" x14ac:dyDescent="0.2">
      <c r="A882" s="31" t="s">
        <v>1460</v>
      </c>
      <c r="B882" s="114" t="s">
        <v>4028</v>
      </c>
      <c r="C882" s="114" t="s">
        <v>1432</v>
      </c>
      <c r="D882" s="114" t="s">
        <v>1432</v>
      </c>
      <c r="E882" s="117" t="s">
        <v>1432</v>
      </c>
      <c r="F882" s="114" t="s">
        <v>1709</v>
      </c>
      <c r="G882" s="114" t="s">
        <v>2904</v>
      </c>
      <c r="H882" s="114" t="s">
        <v>1458</v>
      </c>
      <c r="I882" s="114" t="s">
        <v>4029</v>
      </c>
      <c r="J882" s="114">
        <v>522974</v>
      </c>
      <c r="K882" s="114">
        <v>174851</v>
      </c>
      <c r="L882" s="177" t="s">
        <v>521</v>
      </c>
      <c r="M882" s="99" t="s">
        <v>1432</v>
      </c>
      <c r="N882" s="99" t="s">
        <v>1432</v>
      </c>
      <c r="O882" s="114">
        <v>3</v>
      </c>
      <c r="P882" s="114">
        <v>1</v>
      </c>
      <c r="Q882" s="115">
        <v>-2</v>
      </c>
      <c r="R882" s="114" t="s">
        <v>4030</v>
      </c>
      <c r="S882" s="114" t="s">
        <v>1438</v>
      </c>
      <c r="T882" s="99" t="s">
        <v>4031</v>
      </c>
      <c r="U882" s="116">
        <v>41886</v>
      </c>
      <c r="V882" s="114" t="s">
        <v>1439</v>
      </c>
      <c r="W882" s="99" t="s">
        <v>1432</v>
      </c>
      <c r="X882" s="114" t="s">
        <v>1442</v>
      </c>
      <c r="Y882" s="114" t="s">
        <v>1453</v>
      </c>
      <c r="Z882" s="114" t="s">
        <v>1444</v>
      </c>
      <c r="AA882" s="114" t="s">
        <v>4207</v>
      </c>
      <c r="AB882" s="387">
        <v>3.2000000000000001E-2</v>
      </c>
      <c r="AC882" s="111" t="s">
        <v>1432</v>
      </c>
      <c r="AD882" s="112" t="s">
        <v>1432</v>
      </c>
      <c r="AE882" s="157" t="s">
        <v>3063</v>
      </c>
      <c r="AF882" s="117" t="s">
        <v>1445</v>
      </c>
      <c r="AG882" s="117">
        <v>0</v>
      </c>
      <c r="AH882" s="117">
        <v>0</v>
      </c>
      <c r="AI882" s="117">
        <v>0</v>
      </c>
      <c r="AJ882" s="117">
        <v>0</v>
      </c>
      <c r="AK882" s="117">
        <v>-1</v>
      </c>
      <c r="AL882" s="117">
        <v>-2</v>
      </c>
      <c r="AM882" s="117">
        <v>0</v>
      </c>
      <c r="AN882" s="117">
        <v>0</v>
      </c>
      <c r="AO882" s="117">
        <v>1</v>
      </c>
      <c r="AP882" s="117">
        <v>0</v>
      </c>
      <c r="AQ882" s="117">
        <v>0</v>
      </c>
      <c r="AR882" s="117">
        <v>-1</v>
      </c>
      <c r="AS882" s="117">
        <v>-2</v>
      </c>
      <c r="AT882" s="117">
        <v>0</v>
      </c>
      <c r="AU882" s="117">
        <v>0</v>
      </c>
      <c r="AV882" s="117">
        <v>0</v>
      </c>
      <c r="AW882" s="117">
        <v>0</v>
      </c>
      <c r="AX882" s="117">
        <v>0</v>
      </c>
      <c r="AY882" s="117">
        <v>0</v>
      </c>
      <c r="AZ882" s="117">
        <v>0</v>
      </c>
      <c r="BA882" s="117">
        <v>0</v>
      </c>
      <c r="BB882" s="117">
        <v>0</v>
      </c>
      <c r="BC882" s="117">
        <v>1</v>
      </c>
      <c r="BD882" s="117">
        <v>0</v>
      </c>
      <c r="BE882" s="117">
        <v>0</v>
      </c>
      <c r="BF882" s="117">
        <v>0</v>
      </c>
      <c r="BG882" s="117">
        <v>0</v>
      </c>
      <c r="BH882" s="117">
        <v>0</v>
      </c>
      <c r="BI882" s="117">
        <v>0</v>
      </c>
      <c r="BJ882" s="117">
        <v>0</v>
      </c>
      <c r="BK882" s="117">
        <v>0</v>
      </c>
      <c r="BL882" s="120" t="s">
        <v>4490</v>
      </c>
      <c r="BM882" s="98">
        <v>0</v>
      </c>
      <c r="BN882" s="79">
        <v>0</v>
      </c>
      <c r="BO882" s="241">
        <v>-0.5</v>
      </c>
      <c r="BP882" s="133">
        <v>-0.5</v>
      </c>
      <c r="BQ882" s="133">
        <v>-0.5</v>
      </c>
      <c r="BR882" s="133">
        <v>-0.5</v>
      </c>
      <c r="BS882" s="238">
        <v>0</v>
      </c>
      <c r="BT882" s="79">
        <v>0</v>
      </c>
      <c r="BU882" s="79">
        <v>0</v>
      </c>
      <c r="BV882" s="79">
        <v>0</v>
      </c>
      <c r="BW882" s="79">
        <v>0</v>
      </c>
      <c r="BX882" s="79">
        <v>0</v>
      </c>
      <c r="BY882" s="79">
        <v>0</v>
      </c>
      <c r="BZ882" s="79">
        <v>0</v>
      </c>
      <c r="CA882" s="79">
        <v>0</v>
      </c>
      <c r="CB882" s="79">
        <v>0</v>
      </c>
      <c r="CC882" s="79">
        <v>0</v>
      </c>
      <c r="CD882" s="79">
        <v>0</v>
      </c>
      <c r="CE882" s="79">
        <v>0</v>
      </c>
      <c r="CF882" s="79">
        <v>0</v>
      </c>
      <c r="CG882" s="79">
        <v>0</v>
      </c>
      <c r="CH882" s="79">
        <v>0</v>
      </c>
      <c r="CI882" s="81">
        <f t="shared" si="74"/>
        <v>-2</v>
      </c>
      <c r="CJ882" s="260">
        <f t="shared" si="73"/>
        <v>-2</v>
      </c>
      <c r="CK882" s="260">
        <f t="shared" si="71"/>
        <v>-2</v>
      </c>
      <c r="CL882" s="260">
        <f t="shared" si="72"/>
        <v>-2</v>
      </c>
      <c r="CM882" s="83">
        <v>9</v>
      </c>
      <c r="CN882" s="254" t="s">
        <v>4965</v>
      </c>
      <c r="CO882" s="140" t="s">
        <v>4965</v>
      </c>
      <c r="CP882" s="258" t="s">
        <v>4965</v>
      </c>
      <c r="CQ882" s="86" t="s">
        <v>4965</v>
      </c>
      <c r="CR882" s="85" t="s">
        <v>4965</v>
      </c>
      <c r="CS882" s="85" t="s">
        <v>4965</v>
      </c>
      <c r="CT882" s="85" t="s">
        <v>4965</v>
      </c>
      <c r="CU882" s="86"/>
    </row>
    <row r="883" spans="1:99" s="363" customFormat="1" ht="12" customHeight="1" x14ac:dyDescent="0.2">
      <c r="A883" s="31" t="s">
        <v>1460</v>
      </c>
      <c r="B883" s="114" t="s">
        <v>4032</v>
      </c>
      <c r="C883" s="114" t="s">
        <v>1432</v>
      </c>
      <c r="D883" s="114" t="s">
        <v>1432</v>
      </c>
      <c r="E883" s="117" t="s">
        <v>4033</v>
      </c>
      <c r="F883" s="114" t="s">
        <v>4034</v>
      </c>
      <c r="G883" s="114" t="s">
        <v>4035</v>
      </c>
      <c r="H883" s="114" t="s">
        <v>1435</v>
      </c>
      <c r="I883" s="114" t="s">
        <v>4036</v>
      </c>
      <c r="J883" s="114">
        <v>527795</v>
      </c>
      <c r="K883" s="114">
        <v>171699</v>
      </c>
      <c r="L883" s="177" t="s">
        <v>3082</v>
      </c>
      <c r="M883" s="99" t="s">
        <v>1432</v>
      </c>
      <c r="N883" s="99" t="s">
        <v>1432</v>
      </c>
      <c r="O883" s="114">
        <v>0</v>
      </c>
      <c r="P883" s="114">
        <v>1</v>
      </c>
      <c r="Q883" s="115">
        <v>1</v>
      </c>
      <c r="R883" s="114" t="s">
        <v>4037</v>
      </c>
      <c r="S883" s="114" t="s">
        <v>1438</v>
      </c>
      <c r="T883" s="99" t="s">
        <v>4038</v>
      </c>
      <c r="U883" s="116">
        <v>41893</v>
      </c>
      <c r="V883" s="114" t="s">
        <v>1439</v>
      </c>
      <c r="W883" s="99" t="s">
        <v>1432</v>
      </c>
      <c r="X883" s="114" t="s">
        <v>1442</v>
      </c>
      <c r="Y883" s="114" t="s">
        <v>3893</v>
      </c>
      <c r="Z883" s="114" t="s">
        <v>1444</v>
      </c>
      <c r="AA883" s="114" t="s">
        <v>3894</v>
      </c>
      <c r="AB883" s="387">
        <v>4.0000000000000001E-3</v>
      </c>
      <c r="AC883" s="111" t="s">
        <v>1432</v>
      </c>
      <c r="AD883" s="112" t="s">
        <v>1432</v>
      </c>
      <c r="AE883" s="157" t="s">
        <v>3063</v>
      </c>
      <c r="AF883" s="117" t="s">
        <v>1445</v>
      </c>
      <c r="AG883" s="118"/>
      <c r="AH883" s="117">
        <v>0</v>
      </c>
      <c r="AI883" s="117">
        <v>0</v>
      </c>
      <c r="AJ883" s="117">
        <v>0</v>
      </c>
      <c r="AK883" s="117">
        <v>1</v>
      </c>
      <c r="AL883" s="117">
        <v>0</v>
      </c>
      <c r="AM883" s="117">
        <v>0</v>
      </c>
      <c r="AN883" s="117">
        <v>0</v>
      </c>
      <c r="AO883" s="117">
        <v>0</v>
      </c>
      <c r="AP883" s="117">
        <v>0</v>
      </c>
      <c r="AQ883" s="117">
        <v>0</v>
      </c>
      <c r="AR883" s="117">
        <v>0</v>
      </c>
      <c r="AS883" s="117">
        <v>0</v>
      </c>
      <c r="AT883" s="117">
        <v>0</v>
      </c>
      <c r="AU883" s="117">
        <v>0</v>
      </c>
      <c r="AV883" s="117">
        <v>0</v>
      </c>
      <c r="AW883" s="117">
        <v>0</v>
      </c>
      <c r="AX883" s="117">
        <v>0</v>
      </c>
      <c r="AY883" s="117">
        <v>1</v>
      </c>
      <c r="AZ883" s="117">
        <v>0</v>
      </c>
      <c r="BA883" s="117">
        <v>0</v>
      </c>
      <c r="BB883" s="117">
        <v>0</v>
      </c>
      <c r="BC883" s="117">
        <v>0</v>
      </c>
      <c r="BD883" s="117">
        <v>0</v>
      </c>
      <c r="BE883" s="117">
        <v>0</v>
      </c>
      <c r="BF883" s="117">
        <v>0</v>
      </c>
      <c r="BG883" s="117">
        <v>0</v>
      </c>
      <c r="BH883" s="117">
        <v>0</v>
      </c>
      <c r="BI883" s="117">
        <v>0</v>
      </c>
      <c r="BJ883" s="117">
        <v>0</v>
      </c>
      <c r="BK883" s="117">
        <v>0</v>
      </c>
      <c r="BL883" s="120" t="s">
        <v>4490</v>
      </c>
      <c r="BM883" s="98">
        <v>0</v>
      </c>
      <c r="BN883" s="79">
        <v>0</v>
      </c>
      <c r="BO883" s="241">
        <v>0.25</v>
      </c>
      <c r="BP883" s="133">
        <v>0.25</v>
      </c>
      <c r="BQ883" s="133">
        <v>0.25</v>
      </c>
      <c r="BR883" s="133">
        <v>0.25</v>
      </c>
      <c r="BS883" s="238">
        <v>0</v>
      </c>
      <c r="BT883" s="79">
        <v>0</v>
      </c>
      <c r="BU883" s="79">
        <v>0</v>
      </c>
      <c r="BV883" s="79">
        <v>0</v>
      </c>
      <c r="BW883" s="79">
        <v>0</v>
      </c>
      <c r="BX883" s="79">
        <v>0</v>
      </c>
      <c r="BY883" s="79">
        <v>0</v>
      </c>
      <c r="BZ883" s="79">
        <v>0</v>
      </c>
      <c r="CA883" s="79">
        <v>0</v>
      </c>
      <c r="CB883" s="79">
        <v>0</v>
      </c>
      <c r="CC883" s="79">
        <v>0</v>
      </c>
      <c r="CD883" s="79">
        <v>0</v>
      </c>
      <c r="CE883" s="79">
        <v>0</v>
      </c>
      <c r="CF883" s="79">
        <v>0</v>
      </c>
      <c r="CG883" s="79">
        <v>0</v>
      </c>
      <c r="CH883" s="79">
        <v>0</v>
      </c>
      <c r="CI883" s="81">
        <f t="shared" si="74"/>
        <v>1</v>
      </c>
      <c r="CJ883" s="260">
        <f t="shared" si="73"/>
        <v>1</v>
      </c>
      <c r="CK883" s="260">
        <f t="shared" ref="CK883:CK946" si="75">SUM(BO883:BS883)</f>
        <v>1</v>
      </c>
      <c r="CL883" s="260">
        <f t="shared" ref="CL883:CL946" si="76">SUM(BO883:BX883)</f>
        <v>1</v>
      </c>
      <c r="CM883" s="83">
        <v>9</v>
      </c>
      <c r="CN883" s="254" t="s">
        <v>4965</v>
      </c>
      <c r="CO883" s="140" t="s">
        <v>4965</v>
      </c>
      <c r="CP883" s="258" t="s">
        <v>4965</v>
      </c>
      <c r="CQ883" s="86" t="s">
        <v>4965</v>
      </c>
      <c r="CR883" s="85" t="s">
        <v>4965</v>
      </c>
      <c r="CS883" s="85" t="s">
        <v>4965</v>
      </c>
      <c r="CT883" s="85" t="s">
        <v>4965</v>
      </c>
      <c r="CU883" s="86"/>
    </row>
    <row r="884" spans="1:99" s="363" customFormat="1" ht="12" customHeight="1" x14ac:dyDescent="0.2">
      <c r="A884" s="31" t="s">
        <v>1460</v>
      </c>
      <c r="B884" s="114" t="s">
        <v>4040</v>
      </c>
      <c r="C884" s="114" t="s">
        <v>1432</v>
      </c>
      <c r="D884" s="114" t="s">
        <v>1432</v>
      </c>
      <c r="E884" s="117" t="s">
        <v>4041</v>
      </c>
      <c r="F884" s="114" t="s">
        <v>1157</v>
      </c>
      <c r="G884" s="114" t="s">
        <v>4802</v>
      </c>
      <c r="H884" s="114" t="s">
        <v>1885</v>
      </c>
      <c r="I884" s="114" t="s">
        <v>4042</v>
      </c>
      <c r="J884" s="114">
        <v>525765</v>
      </c>
      <c r="K884" s="114">
        <v>174114</v>
      </c>
      <c r="L884" s="177" t="s">
        <v>3078</v>
      </c>
      <c r="M884" s="99" t="s">
        <v>1432</v>
      </c>
      <c r="N884" s="99" t="s">
        <v>1432</v>
      </c>
      <c r="O884" s="114">
        <v>0</v>
      </c>
      <c r="P884" s="114">
        <v>21</v>
      </c>
      <c r="Q884" s="115">
        <v>21</v>
      </c>
      <c r="R884" s="114" t="s">
        <v>2670</v>
      </c>
      <c r="S884" s="114" t="s">
        <v>3187</v>
      </c>
      <c r="T884" s="99" t="s">
        <v>1870</v>
      </c>
      <c r="U884" s="116">
        <v>41830</v>
      </c>
      <c r="V884" s="114" t="s">
        <v>1439</v>
      </c>
      <c r="W884" s="99" t="s">
        <v>1432</v>
      </c>
      <c r="X884" s="114" t="s">
        <v>1442</v>
      </c>
      <c r="Y884" s="114" t="s">
        <v>3893</v>
      </c>
      <c r="Z884" s="114" t="s">
        <v>1444</v>
      </c>
      <c r="AA884" s="114" t="s">
        <v>4720</v>
      </c>
      <c r="AB884" s="387">
        <v>0.20799999999999999</v>
      </c>
      <c r="AC884" s="111" t="s">
        <v>1432</v>
      </c>
      <c r="AD884" s="112" t="s">
        <v>1432</v>
      </c>
      <c r="AE884" s="157" t="s">
        <v>3063</v>
      </c>
      <c r="AF884" s="117" t="s">
        <v>1445</v>
      </c>
      <c r="AG884" s="118"/>
      <c r="AH884" s="117">
        <v>0</v>
      </c>
      <c r="AI884" s="117">
        <v>0</v>
      </c>
      <c r="AJ884" s="117">
        <v>3</v>
      </c>
      <c r="AK884" s="117">
        <v>10</v>
      </c>
      <c r="AL884" s="117">
        <v>8</v>
      </c>
      <c r="AM884" s="117">
        <v>0</v>
      </c>
      <c r="AN884" s="117">
        <v>0</v>
      </c>
      <c r="AO884" s="117">
        <v>0</v>
      </c>
      <c r="AP884" s="117">
        <v>0</v>
      </c>
      <c r="AQ884" s="117">
        <v>3</v>
      </c>
      <c r="AR884" s="117">
        <v>10</v>
      </c>
      <c r="AS884" s="117">
        <v>8</v>
      </c>
      <c r="AT884" s="117">
        <v>0</v>
      </c>
      <c r="AU884" s="117">
        <v>0</v>
      </c>
      <c r="AV884" s="117">
        <v>0</v>
      </c>
      <c r="AW884" s="117">
        <v>0</v>
      </c>
      <c r="AX884" s="117">
        <v>0</v>
      </c>
      <c r="AY884" s="117">
        <v>0</v>
      </c>
      <c r="AZ884" s="117">
        <v>0</v>
      </c>
      <c r="BA884" s="117">
        <v>0</v>
      </c>
      <c r="BB884" s="117">
        <v>0</v>
      </c>
      <c r="BC884" s="117">
        <v>0</v>
      </c>
      <c r="BD884" s="117">
        <v>0</v>
      </c>
      <c r="BE884" s="117">
        <v>0</v>
      </c>
      <c r="BF884" s="117">
        <v>0</v>
      </c>
      <c r="BG884" s="117">
        <v>0</v>
      </c>
      <c r="BH884" s="117">
        <v>0</v>
      </c>
      <c r="BI884" s="117">
        <v>0</v>
      </c>
      <c r="BJ884" s="117">
        <v>0</v>
      </c>
      <c r="BK884" s="117">
        <v>0</v>
      </c>
      <c r="BL884" s="120" t="s">
        <v>4490</v>
      </c>
      <c r="BM884" s="98">
        <v>0</v>
      </c>
      <c r="BN884" s="79">
        <v>0</v>
      </c>
      <c r="BO884" s="241">
        <v>5.25</v>
      </c>
      <c r="BP884" s="133">
        <v>5.25</v>
      </c>
      <c r="BQ884" s="133">
        <v>5.25</v>
      </c>
      <c r="BR884" s="133">
        <v>5.25</v>
      </c>
      <c r="BS884" s="238">
        <v>0</v>
      </c>
      <c r="BT884" s="79">
        <v>0</v>
      </c>
      <c r="BU884" s="79">
        <v>0</v>
      </c>
      <c r="BV884" s="79">
        <v>0</v>
      </c>
      <c r="BW884" s="79">
        <v>0</v>
      </c>
      <c r="BX884" s="79">
        <v>0</v>
      </c>
      <c r="BY884" s="79">
        <v>0</v>
      </c>
      <c r="BZ884" s="79">
        <v>0</v>
      </c>
      <c r="CA884" s="79">
        <v>0</v>
      </c>
      <c r="CB884" s="79">
        <v>0</v>
      </c>
      <c r="CC884" s="79">
        <v>0</v>
      </c>
      <c r="CD884" s="79">
        <v>0</v>
      </c>
      <c r="CE884" s="79">
        <v>0</v>
      </c>
      <c r="CF884" s="79">
        <v>0</v>
      </c>
      <c r="CG884" s="79">
        <v>0</v>
      </c>
      <c r="CH884" s="79">
        <v>0</v>
      </c>
      <c r="CI884" s="81">
        <f t="shared" si="74"/>
        <v>21</v>
      </c>
      <c r="CJ884" s="260">
        <f t="shared" si="73"/>
        <v>21</v>
      </c>
      <c r="CK884" s="260">
        <f t="shared" si="75"/>
        <v>21</v>
      </c>
      <c r="CL884" s="260">
        <f t="shared" si="76"/>
        <v>21</v>
      </c>
      <c r="CM884" s="83">
        <v>9</v>
      </c>
      <c r="CN884" s="254" t="s">
        <v>4965</v>
      </c>
      <c r="CO884" s="140" t="s">
        <v>4965</v>
      </c>
      <c r="CP884" s="258" t="s">
        <v>4965</v>
      </c>
      <c r="CQ884" s="86" t="s">
        <v>4965</v>
      </c>
      <c r="CR884" s="85" t="s">
        <v>4965</v>
      </c>
      <c r="CS884" s="85" t="s">
        <v>4965</v>
      </c>
      <c r="CT884" s="87" t="s">
        <v>1938</v>
      </c>
      <c r="CU884" s="86"/>
    </row>
    <row r="885" spans="1:99" ht="12" customHeight="1" x14ac:dyDescent="0.2">
      <c r="A885" s="31" t="s">
        <v>1460</v>
      </c>
      <c r="B885" s="114" t="s">
        <v>2671</v>
      </c>
      <c r="C885" s="114" t="s">
        <v>1432</v>
      </c>
      <c r="D885" s="114" t="s">
        <v>1432</v>
      </c>
      <c r="E885" s="117" t="s">
        <v>4891</v>
      </c>
      <c r="F885" s="114" t="s">
        <v>1432</v>
      </c>
      <c r="G885" s="114" t="s">
        <v>4892</v>
      </c>
      <c r="H885" s="114" t="s">
        <v>3875</v>
      </c>
      <c r="I885" s="114" t="s">
        <v>4893</v>
      </c>
      <c r="J885" s="114">
        <v>528260</v>
      </c>
      <c r="K885" s="114">
        <v>174215</v>
      </c>
      <c r="L885" s="177" t="s">
        <v>3076</v>
      </c>
      <c r="M885" s="99" t="s">
        <v>1432</v>
      </c>
      <c r="N885" s="99" t="s">
        <v>1432</v>
      </c>
      <c r="O885" s="114">
        <v>0</v>
      </c>
      <c r="P885" s="114">
        <v>8</v>
      </c>
      <c r="Q885" s="115">
        <v>8</v>
      </c>
      <c r="R885" s="114" t="s">
        <v>2672</v>
      </c>
      <c r="S885" s="114" t="s">
        <v>1438</v>
      </c>
      <c r="T885" s="99" t="s">
        <v>356</v>
      </c>
      <c r="U885" s="116">
        <v>41906</v>
      </c>
      <c r="V885" s="114" t="s">
        <v>1439</v>
      </c>
      <c r="W885" s="99" t="s">
        <v>1432</v>
      </c>
      <c r="X885" s="114" t="s">
        <v>1442</v>
      </c>
      <c r="Y885" s="114" t="s">
        <v>1443</v>
      </c>
      <c r="Z885" s="114" t="s">
        <v>1444</v>
      </c>
      <c r="AA885" s="114" t="s">
        <v>2713</v>
      </c>
      <c r="AB885" s="387">
        <v>0.218</v>
      </c>
      <c r="AC885" s="111" t="s">
        <v>1432</v>
      </c>
      <c r="AD885" s="112" t="s">
        <v>1432</v>
      </c>
      <c r="AE885" s="157" t="s">
        <v>3063</v>
      </c>
      <c r="AF885" s="117" t="s">
        <v>1445</v>
      </c>
      <c r="AG885" s="118"/>
      <c r="AH885" s="117">
        <v>1</v>
      </c>
      <c r="AI885" s="117">
        <v>8</v>
      </c>
      <c r="AJ885" s="117">
        <v>0</v>
      </c>
      <c r="AK885" s="117">
        <v>0</v>
      </c>
      <c r="AL885" s="117">
        <v>0</v>
      </c>
      <c r="AM885" s="117">
        <v>0</v>
      </c>
      <c r="AN885" s="117">
        <v>8</v>
      </c>
      <c r="AO885" s="117">
        <v>0</v>
      </c>
      <c r="AP885" s="117">
        <v>0</v>
      </c>
      <c r="AQ885" s="117">
        <v>0</v>
      </c>
      <c r="AR885" s="117">
        <v>0</v>
      </c>
      <c r="AS885" s="117">
        <v>0</v>
      </c>
      <c r="AT885" s="117">
        <v>0</v>
      </c>
      <c r="AU885" s="117">
        <v>0</v>
      </c>
      <c r="AV885" s="117">
        <v>0</v>
      </c>
      <c r="AW885" s="117">
        <v>0</v>
      </c>
      <c r="AX885" s="117">
        <v>0</v>
      </c>
      <c r="AY885" s="117">
        <v>0</v>
      </c>
      <c r="AZ885" s="117">
        <v>0</v>
      </c>
      <c r="BA885" s="117">
        <v>0</v>
      </c>
      <c r="BB885" s="117">
        <v>8</v>
      </c>
      <c r="BC885" s="117">
        <v>0</v>
      </c>
      <c r="BD885" s="117">
        <v>0</v>
      </c>
      <c r="BE885" s="117">
        <v>0</v>
      </c>
      <c r="BF885" s="117">
        <v>0</v>
      </c>
      <c r="BG885" s="117">
        <v>0</v>
      </c>
      <c r="BH885" s="117">
        <v>0</v>
      </c>
      <c r="BI885" s="117">
        <v>0</v>
      </c>
      <c r="BJ885" s="117">
        <v>0</v>
      </c>
      <c r="BK885" s="117">
        <v>0</v>
      </c>
      <c r="BL885" s="120" t="s">
        <v>4490</v>
      </c>
      <c r="BM885" s="98">
        <v>0</v>
      </c>
      <c r="BN885" s="79">
        <v>0</v>
      </c>
      <c r="BO885" s="237">
        <v>0</v>
      </c>
      <c r="BP885" s="79">
        <v>0</v>
      </c>
      <c r="BQ885" s="133">
        <v>2.6666666666666665</v>
      </c>
      <c r="BR885" s="133">
        <v>2.6666666666666701</v>
      </c>
      <c r="BS885" s="243">
        <v>2.6666666666666665</v>
      </c>
      <c r="BT885" s="79">
        <v>0</v>
      </c>
      <c r="BU885" s="79">
        <v>0</v>
      </c>
      <c r="BV885" s="79">
        <v>0</v>
      </c>
      <c r="BW885" s="79">
        <v>0</v>
      </c>
      <c r="BX885" s="79">
        <v>0</v>
      </c>
      <c r="BY885" s="79">
        <v>0</v>
      </c>
      <c r="BZ885" s="79">
        <v>0</v>
      </c>
      <c r="CA885" s="79">
        <v>0</v>
      </c>
      <c r="CB885" s="79">
        <v>0</v>
      </c>
      <c r="CC885" s="79">
        <v>0</v>
      </c>
      <c r="CD885" s="79">
        <v>0</v>
      </c>
      <c r="CE885" s="79">
        <v>0</v>
      </c>
      <c r="CF885" s="79">
        <v>0</v>
      </c>
      <c r="CG885" s="79">
        <v>0</v>
      </c>
      <c r="CH885" s="79">
        <v>0</v>
      </c>
      <c r="CI885" s="81">
        <f t="shared" si="74"/>
        <v>8.0000000000000036</v>
      </c>
      <c r="CJ885" s="260">
        <f t="shared" si="73"/>
        <v>8.0000000000000036</v>
      </c>
      <c r="CK885" s="260">
        <f t="shared" si="75"/>
        <v>8.0000000000000036</v>
      </c>
      <c r="CL885" s="260">
        <f t="shared" si="76"/>
        <v>8.0000000000000036</v>
      </c>
      <c r="CM885" s="83">
        <v>5</v>
      </c>
      <c r="CN885" s="254" t="s">
        <v>4965</v>
      </c>
      <c r="CO885" s="140" t="s">
        <v>4965</v>
      </c>
      <c r="CP885" s="258" t="s">
        <v>4965</v>
      </c>
      <c r="CQ885" s="86" t="s">
        <v>4965</v>
      </c>
      <c r="CR885" s="85" t="s">
        <v>4965</v>
      </c>
      <c r="CS885" s="85" t="s">
        <v>4965</v>
      </c>
      <c r="CT885" s="85" t="s">
        <v>4965</v>
      </c>
      <c r="CU885" s="86"/>
    </row>
    <row r="886" spans="1:99" ht="12" customHeight="1" x14ac:dyDescent="0.2">
      <c r="A886" s="31" t="s">
        <v>1460</v>
      </c>
      <c r="B886" s="114" t="s">
        <v>2674</v>
      </c>
      <c r="C886" s="114" t="s">
        <v>1432</v>
      </c>
      <c r="D886" s="114" t="s">
        <v>1432</v>
      </c>
      <c r="E886" s="117" t="s">
        <v>1432</v>
      </c>
      <c r="F886" s="114" t="s">
        <v>2887</v>
      </c>
      <c r="G886" s="114" t="s">
        <v>2523</v>
      </c>
      <c r="H886" s="114" t="s">
        <v>2524</v>
      </c>
      <c r="I886" s="114" t="s">
        <v>2675</v>
      </c>
      <c r="J886" s="114">
        <v>529375</v>
      </c>
      <c r="K886" s="114">
        <v>171157</v>
      </c>
      <c r="L886" s="177" t="s">
        <v>3081</v>
      </c>
      <c r="M886" s="99" t="s">
        <v>1432</v>
      </c>
      <c r="N886" s="99" t="s">
        <v>1432</v>
      </c>
      <c r="O886" s="114">
        <v>1</v>
      </c>
      <c r="P886" s="114">
        <v>2</v>
      </c>
      <c r="Q886" s="115">
        <v>1</v>
      </c>
      <c r="R886" s="114" t="s">
        <v>2676</v>
      </c>
      <c r="S886" s="114" t="s">
        <v>1438</v>
      </c>
      <c r="T886" s="99" t="s">
        <v>2677</v>
      </c>
      <c r="U886" s="116">
        <v>41848</v>
      </c>
      <c r="V886" s="114" t="s">
        <v>1439</v>
      </c>
      <c r="W886" s="99" t="s">
        <v>1432</v>
      </c>
      <c r="X886" s="114" t="s">
        <v>1442</v>
      </c>
      <c r="Y886" s="114" t="s">
        <v>4694</v>
      </c>
      <c r="Z886" s="114" t="s">
        <v>1444</v>
      </c>
      <c r="AA886" s="114" t="s">
        <v>2723</v>
      </c>
      <c r="AB886" s="387">
        <v>0.01</v>
      </c>
      <c r="AC886" s="111" t="s">
        <v>1432</v>
      </c>
      <c r="AD886" s="112" t="s">
        <v>1432</v>
      </c>
      <c r="AE886" s="157" t="s">
        <v>3063</v>
      </c>
      <c r="AF886" s="117" t="s">
        <v>1445</v>
      </c>
      <c r="AG886" s="117">
        <v>0</v>
      </c>
      <c r="AH886" s="117">
        <v>0</v>
      </c>
      <c r="AI886" s="117">
        <v>0</v>
      </c>
      <c r="AJ886" s="117">
        <v>0</v>
      </c>
      <c r="AK886" s="117">
        <v>2</v>
      </c>
      <c r="AL886" s="117">
        <v>0</v>
      </c>
      <c r="AM886" s="117">
        <v>0</v>
      </c>
      <c r="AN886" s="117">
        <v>-1</v>
      </c>
      <c r="AO886" s="117">
        <v>0</v>
      </c>
      <c r="AP886" s="117">
        <v>0</v>
      </c>
      <c r="AQ886" s="117">
        <v>0</v>
      </c>
      <c r="AR886" s="117">
        <v>2</v>
      </c>
      <c r="AS886" s="117">
        <v>0</v>
      </c>
      <c r="AT886" s="117">
        <v>0</v>
      </c>
      <c r="AU886" s="117">
        <v>-1</v>
      </c>
      <c r="AV886" s="117">
        <v>0</v>
      </c>
      <c r="AW886" s="117">
        <v>0</v>
      </c>
      <c r="AX886" s="117">
        <v>0</v>
      </c>
      <c r="AY886" s="117">
        <v>0</v>
      </c>
      <c r="AZ886" s="117">
        <v>0</v>
      </c>
      <c r="BA886" s="117">
        <v>0</v>
      </c>
      <c r="BB886" s="117">
        <v>0</v>
      </c>
      <c r="BC886" s="117">
        <v>0</v>
      </c>
      <c r="BD886" s="117">
        <v>0</v>
      </c>
      <c r="BE886" s="117">
        <v>0</v>
      </c>
      <c r="BF886" s="117">
        <v>0</v>
      </c>
      <c r="BG886" s="117">
        <v>0</v>
      </c>
      <c r="BH886" s="117">
        <v>0</v>
      </c>
      <c r="BI886" s="117">
        <v>0</v>
      </c>
      <c r="BJ886" s="117">
        <v>0</v>
      </c>
      <c r="BK886" s="117">
        <v>0</v>
      </c>
      <c r="BL886" s="120" t="s">
        <v>4490</v>
      </c>
      <c r="BM886" s="98">
        <v>0</v>
      </c>
      <c r="BN886" s="79">
        <v>0</v>
      </c>
      <c r="BO886" s="241">
        <v>0.2</v>
      </c>
      <c r="BP886" s="133">
        <v>0.2</v>
      </c>
      <c r="BQ886" s="133">
        <v>0.2</v>
      </c>
      <c r="BR886" s="133">
        <v>0.2</v>
      </c>
      <c r="BS886" s="243">
        <v>0.2</v>
      </c>
      <c r="BT886" s="79">
        <v>0</v>
      </c>
      <c r="BU886" s="79">
        <v>0</v>
      </c>
      <c r="BV886" s="79">
        <v>0</v>
      </c>
      <c r="BW886" s="79">
        <v>0</v>
      </c>
      <c r="BX886" s="79">
        <v>0</v>
      </c>
      <c r="BY886" s="79">
        <v>0</v>
      </c>
      <c r="BZ886" s="79">
        <v>0</v>
      </c>
      <c r="CA886" s="79">
        <v>0</v>
      </c>
      <c r="CB886" s="79">
        <v>0</v>
      </c>
      <c r="CC886" s="79">
        <v>0</v>
      </c>
      <c r="CD886" s="79">
        <v>0</v>
      </c>
      <c r="CE886" s="79">
        <v>0</v>
      </c>
      <c r="CF886" s="79">
        <v>0</v>
      </c>
      <c r="CG886" s="79">
        <v>0</v>
      </c>
      <c r="CH886" s="79">
        <v>0</v>
      </c>
      <c r="CI886" s="81">
        <f t="shared" si="74"/>
        <v>1</v>
      </c>
      <c r="CJ886" s="260">
        <f t="shared" si="73"/>
        <v>1</v>
      </c>
      <c r="CK886" s="260">
        <f t="shared" si="75"/>
        <v>1</v>
      </c>
      <c r="CL886" s="260">
        <f t="shared" si="76"/>
        <v>1</v>
      </c>
      <c r="CM886" s="83">
        <v>4</v>
      </c>
      <c r="CN886" s="254" t="s">
        <v>4965</v>
      </c>
      <c r="CO886" s="140" t="s">
        <v>4965</v>
      </c>
      <c r="CP886" s="258" t="s">
        <v>4965</v>
      </c>
      <c r="CQ886" s="86" t="s">
        <v>4965</v>
      </c>
      <c r="CR886" s="85" t="s">
        <v>4965</v>
      </c>
      <c r="CS886" s="85" t="s">
        <v>4965</v>
      </c>
      <c r="CT886" s="85" t="s">
        <v>4965</v>
      </c>
      <c r="CU886" s="86"/>
    </row>
    <row r="887" spans="1:99" s="363" customFormat="1" ht="12" customHeight="1" x14ac:dyDescent="0.2">
      <c r="A887" s="31" t="s">
        <v>1460</v>
      </c>
      <c r="B887" s="114" t="s">
        <v>2678</v>
      </c>
      <c r="C887" s="114" t="s">
        <v>1432</v>
      </c>
      <c r="D887" s="114" t="s">
        <v>1432</v>
      </c>
      <c r="E887" s="117" t="s">
        <v>1432</v>
      </c>
      <c r="F887" s="114" t="s">
        <v>2385</v>
      </c>
      <c r="G887" s="114" t="s">
        <v>2679</v>
      </c>
      <c r="H887" s="114" t="s">
        <v>3944</v>
      </c>
      <c r="I887" s="114" t="s">
        <v>2680</v>
      </c>
      <c r="J887" s="114">
        <v>524193</v>
      </c>
      <c r="K887" s="114">
        <v>172907</v>
      </c>
      <c r="L887" s="177" t="s">
        <v>1398</v>
      </c>
      <c r="M887" s="99" t="s">
        <v>1432</v>
      </c>
      <c r="N887" s="99" t="s">
        <v>1432</v>
      </c>
      <c r="O887" s="114">
        <v>2</v>
      </c>
      <c r="P887" s="114">
        <v>1</v>
      </c>
      <c r="Q887" s="115">
        <v>-1</v>
      </c>
      <c r="R887" s="114" t="s">
        <v>2681</v>
      </c>
      <c r="S887" s="114" t="s">
        <v>1438</v>
      </c>
      <c r="T887" s="99" t="s">
        <v>1581</v>
      </c>
      <c r="U887" s="116">
        <v>41843</v>
      </c>
      <c r="V887" s="114" t="s">
        <v>1439</v>
      </c>
      <c r="W887" s="99" t="s">
        <v>1432</v>
      </c>
      <c r="X887" s="114" t="s">
        <v>1442</v>
      </c>
      <c r="Y887" s="114" t="s">
        <v>1453</v>
      </c>
      <c r="Z887" s="114" t="s">
        <v>1444</v>
      </c>
      <c r="AA887" s="114" t="s">
        <v>4207</v>
      </c>
      <c r="AB887" s="387">
        <v>7.3999999999999996E-2</v>
      </c>
      <c r="AC887" s="111" t="s">
        <v>1432</v>
      </c>
      <c r="AD887" s="112" t="s">
        <v>1432</v>
      </c>
      <c r="AE887" s="157" t="s">
        <v>3063</v>
      </c>
      <c r="AF887" s="117" t="s">
        <v>1445</v>
      </c>
      <c r="AG887" s="117">
        <v>0</v>
      </c>
      <c r="AH887" s="117">
        <v>0</v>
      </c>
      <c r="AI887" s="117">
        <v>0</v>
      </c>
      <c r="AJ887" s="117">
        <v>0</v>
      </c>
      <c r="AK887" s="117">
        <v>0</v>
      </c>
      <c r="AL887" s="117">
        <v>-1</v>
      </c>
      <c r="AM887" s="117">
        <v>-1</v>
      </c>
      <c r="AN887" s="117">
        <v>1</v>
      </c>
      <c r="AO887" s="117">
        <v>0</v>
      </c>
      <c r="AP887" s="117">
        <v>0</v>
      </c>
      <c r="AQ887" s="117">
        <v>0</v>
      </c>
      <c r="AR887" s="117">
        <v>0</v>
      </c>
      <c r="AS887" s="117">
        <v>-1</v>
      </c>
      <c r="AT887" s="117">
        <v>-1</v>
      </c>
      <c r="AU887" s="117">
        <v>0</v>
      </c>
      <c r="AV887" s="117">
        <v>0</v>
      </c>
      <c r="AW887" s="117">
        <v>0</v>
      </c>
      <c r="AX887" s="117">
        <v>0</v>
      </c>
      <c r="AY887" s="117">
        <v>0</v>
      </c>
      <c r="AZ887" s="117">
        <v>0</v>
      </c>
      <c r="BA887" s="117">
        <v>0</v>
      </c>
      <c r="BB887" s="117">
        <v>1</v>
      </c>
      <c r="BC887" s="117">
        <v>0</v>
      </c>
      <c r="BD887" s="117">
        <v>0</v>
      </c>
      <c r="BE887" s="117">
        <v>0</v>
      </c>
      <c r="BF887" s="117">
        <v>0</v>
      </c>
      <c r="BG887" s="117">
        <v>0</v>
      </c>
      <c r="BH887" s="117">
        <v>0</v>
      </c>
      <c r="BI887" s="117">
        <v>0</v>
      </c>
      <c r="BJ887" s="117">
        <v>0</v>
      </c>
      <c r="BK887" s="117">
        <v>0</v>
      </c>
      <c r="BL887" s="120" t="s">
        <v>4490</v>
      </c>
      <c r="BM887" s="98">
        <v>0</v>
      </c>
      <c r="BN887" s="79">
        <v>0</v>
      </c>
      <c r="BO887" s="241">
        <v>-0.25</v>
      </c>
      <c r="BP887" s="133">
        <v>-0.25</v>
      </c>
      <c r="BQ887" s="133">
        <v>-0.25</v>
      </c>
      <c r="BR887" s="133">
        <v>-0.25</v>
      </c>
      <c r="BS887" s="238">
        <v>0</v>
      </c>
      <c r="BT887" s="79">
        <v>0</v>
      </c>
      <c r="BU887" s="79">
        <v>0</v>
      </c>
      <c r="BV887" s="79">
        <v>0</v>
      </c>
      <c r="BW887" s="79">
        <v>0</v>
      </c>
      <c r="BX887" s="79">
        <v>0</v>
      </c>
      <c r="BY887" s="79">
        <v>0</v>
      </c>
      <c r="BZ887" s="79">
        <v>0</v>
      </c>
      <c r="CA887" s="79">
        <v>0</v>
      </c>
      <c r="CB887" s="79">
        <v>0</v>
      </c>
      <c r="CC887" s="79">
        <v>0</v>
      </c>
      <c r="CD887" s="79">
        <v>0</v>
      </c>
      <c r="CE887" s="79">
        <v>0</v>
      </c>
      <c r="CF887" s="79">
        <v>0</v>
      </c>
      <c r="CG887" s="79">
        <v>0</v>
      </c>
      <c r="CH887" s="79">
        <v>0</v>
      </c>
      <c r="CI887" s="81">
        <f t="shared" si="74"/>
        <v>-1</v>
      </c>
      <c r="CJ887" s="260">
        <f t="shared" si="73"/>
        <v>-1</v>
      </c>
      <c r="CK887" s="260">
        <f t="shared" si="75"/>
        <v>-1</v>
      </c>
      <c r="CL887" s="260">
        <f t="shared" si="76"/>
        <v>-1</v>
      </c>
      <c r="CM887" s="83">
        <v>9</v>
      </c>
      <c r="CN887" s="254" t="s">
        <v>4965</v>
      </c>
      <c r="CO887" s="140" t="s">
        <v>4965</v>
      </c>
      <c r="CP887" s="258" t="s">
        <v>4965</v>
      </c>
      <c r="CQ887" s="86" t="s">
        <v>4965</v>
      </c>
      <c r="CR887" s="85" t="s">
        <v>4965</v>
      </c>
      <c r="CS887" s="85" t="s">
        <v>4965</v>
      </c>
      <c r="CT887" s="85" t="s">
        <v>4965</v>
      </c>
      <c r="CU887" s="86"/>
    </row>
    <row r="888" spans="1:99" ht="12" customHeight="1" x14ac:dyDescent="0.2">
      <c r="A888" s="31" t="s">
        <v>1460</v>
      </c>
      <c r="B888" s="114" t="s">
        <v>2688</v>
      </c>
      <c r="C888" s="114" t="s">
        <v>1432</v>
      </c>
      <c r="D888" s="114" t="s">
        <v>1432</v>
      </c>
      <c r="E888" s="117" t="s">
        <v>1432</v>
      </c>
      <c r="F888" s="114" t="s">
        <v>3140</v>
      </c>
      <c r="G888" s="114" t="s">
        <v>929</v>
      </c>
      <c r="H888" s="114" t="s">
        <v>1435</v>
      </c>
      <c r="I888" s="114" t="s">
        <v>2689</v>
      </c>
      <c r="J888" s="114">
        <v>527697</v>
      </c>
      <c r="K888" s="114">
        <v>171921</v>
      </c>
      <c r="L888" s="177" t="s">
        <v>3069</v>
      </c>
      <c r="M888" s="99" t="s">
        <v>1432</v>
      </c>
      <c r="N888" s="99" t="s">
        <v>1432</v>
      </c>
      <c r="O888" s="114">
        <v>0</v>
      </c>
      <c r="P888" s="114">
        <v>1</v>
      </c>
      <c r="Q888" s="115">
        <v>1</v>
      </c>
      <c r="R888" s="114" t="s">
        <v>3476</v>
      </c>
      <c r="S888" s="114" t="s">
        <v>1438</v>
      </c>
      <c r="T888" s="99" t="s">
        <v>343</v>
      </c>
      <c r="U888" s="116">
        <v>42020</v>
      </c>
      <c r="V888" s="114" t="s">
        <v>1439</v>
      </c>
      <c r="W888" s="99" t="s">
        <v>1432</v>
      </c>
      <c r="X888" s="114" t="s">
        <v>1442</v>
      </c>
      <c r="Y888" s="114" t="s">
        <v>4694</v>
      </c>
      <c r="Z888" s="114" t="s">
        <v>1444</v>
      </c>
      <c r="AA888" s="114" t="s">
        <v>2713</v>
      </c>
      <c r="AB888" s="387">
        <v>5.0000000000000001E-3</v>
      </c>
      <c r="AC888" s="111" t="s">
        <v>1432</v>
      </c>
      <c r="AD888" s="112"/>
      <c r="AE888" s="157" t="s">
        <v>3063</v>
      </c>
      <c r="AF888" s="117" t="s">
        <v>1445</v>
      </c>
      <c r="AG888" s="117">
        <v>0</v>
      </c>
      <c r="AH888" s="117">
        <v>0</v>
      </c>
      <c r="AI888" s="117">
        <v>0</v>
      </c>
      <c r="AJ888" s="117">
        <v>0</v>
      </c>
      <c r="AK888" s="117">
        <v>1</v>
      </c>
      <c r="AL888" s="117">
        <v>0</v>
      </c>
      <c r="AM888" s="117">
        <v>0</v>
      </c>
      <c r="AN888" s="117">
        <v>0</v>
      </c>
      <c r="AO888" s="117">
        <v>0</v>
      </c>
      <c r="AP888" s="117">
        <v>0</v>
      </c>
      <c r="AQ888" s="117">
        <v>0</v>
      </c>
      <c r="AR888" s="117">
        <v>1</v>
      </c>
      <c r="AS888" s="117">
        <v>0</v>
      </c>
      <c r="AT888" s="117">
        <v>0</v>
      </c>
      <c r="AU888" s="117">
        <v>0</v>
      </c>
      <c r="AV888" s="117">
        <v>0</v>
      </c>
      <c r="AW888" s="117">
        <v>0</v>
      </c>
      <c r="AX888" s="117">
        <v>0</v>
      </c>
      <c r="AY888" s="117">
        <v>0</v>
      </c>
      <c r="AZ888" s="117">
        <v>0</v>
      </c>
      <c r="BA888" s="117">
        <v>0</v>
      </c>
      <c r="BB888" s="117">
        <v>0</v>
      </c>
      <c r="BC888" s="117">
        <v>0</v>
      </c>
      <c r="BD888" s="117">
        <v>0</v>
      </c>
      <c r="BE888" s="117">
        <v>0</v>
      </c>
      <c r="BF888" s="117">
        <v>0</v>
      </c>
      <c r="BG888" s="117">
        <v>0</v>
      </c>
      <c r="BH888" s="117">
        <v>0</v>
      </c>
      <c r="BI888" s="117">
        <v>0</v>
      </c>
      <c r="BJ888" s="117">
        <v>0</v>
      </c>
      <c r="BK888" s="117">
        <v>0</v>
      </c>
      <c r="BL888" s="120" t="s">
        <v>4490</v>
      </c>
      <c r="BM888" s="98">
        <v>0</v>
      </c>
      <c r="BN888" s="79">
        <v>0</v>
      </c>
      <c r="BO888" s="241">
        <v>0.2</v>
      </c>
      <c r="BP888" s="133">
        <v>0.2</v>
      </c>
      <c r="BQ888" s="133">
        <v>0.2</v>
      </c>
      <c r="BR888" s="133">
        <v>0.2</v>
      </c>
      <c r="BS888" s="243">
        <v>0.2</v>
      </c>
      <c r="BT888" s="79">
        <v>0</v>
      </c>
      <c r="BU888" s="79">
        <v>0</v>
      </c>
      <c r="BV888" s="79">
        <v>0</v>
      </c>
      <c r="BW888" s="79">
        <v>0</v>
      </c>
      <c r="BX888" s="79">
        <v>0</v>
      </c>
      <c r="BY888" s="79">
        <v>0</v>
      </c>
      <c r="BZ888" s="79">
        <v>0</v>
      </c>
      <c r="CA888" s="79">
        <v>0</v>
      </c>
      <c r="CB888" s="79">
        <v>0</v>
      </c>
      <c r="CC888" s="79">
        <v>0</v>
      </c>
      <c r="CD888" s="79">
        <v>0</v>
      </c>
      <c r="CE888" s="79">
        <v>0</v>
      </c>
      <c r="CF888" s="79">
        <v>0</v>
      </c>
      <c r="CG888" s="79">
        <v>0</v>
      </c>
      <c r="CH888" s="79">
        <v>0</v>
      </c>
      <c r="CI888" s="81">
        <f t="shared" si="74"/>
        <v>1</v>
      </c>
      <c r="CJ888" s="260">
        <f t="shared" si="73"/>
        <v>1</v>
      </c>
      <c r="CK888" s="260">
        <f t="shared" si="75"/>
        <v>1</v>
      </c>
      <c r="CL888" s="260">
        <f t="shared" si="76"/>
        <v>1</v>
      </c>
      <c r="CM888" s="83">
        <v>4</v>
      </c>
      <c r="CN888" s="254" t="s">
        <v>4965</v>
      </c>
      <c r="CO888" s="180" t="s">
        <v>1941</v>
      </c>
      <c r="CP888" s="258" t="s">
        <v>4965</v>
      </c>
      <c r="CQ888" s="86" t="s">
        <v>4965</v>
      </c>
      <c r="CR888" s="85" t="s">
        <v>4965</v>
      </c>
      <c r="CS888" s="85" t="s">
        <v>4965</v>
      </c>
      <c r="CT888" s="85" t="s">
        <v>4965</v>
      </c>
      <c r="CU888" s="86"/>
    </row>
    <row r="889" spans="1:99" ht="12" customHeight="1" x14ac:dyDescent="0.2">
      <c r="A889" s="31" t="s">
        <v>1460</v>
      </c>
      <c r="B889" s="114" t="s">
        <v>3482</v>
      </c>
      <c r="C889" s="114" t="s">
        <v>1432</v>
      </c>
      <c r="D889" s="114" t="s">
        <v>1432</v>
      </c>
      <c r="E889" s="117" t="s">
        <v>1432</v>
      </c>
      <c r="F889" s="114" t="s">
        <v>2530</v>
      </c>
      <c r="G889" s="114" t="s">
        <v>2333</v>
      </c>
      <c r="H889" s="114" t="s">
        <v>1885</v>
      </c>
      <c r="I889" s="114" t="s">
        <v>2539</v>
      </c>
      <c r="J889" s="114">
        <v>525465</v>
      </c>
      <c r="K889" s="114">
        <v>174675</v>
      </c>
      <c r="L889" s="177" t="s">
        <v>3087</v>
      </c>
      <c r="M889" s="99" t="s">
        <v>1432</v>
      </c>
      <c r="N889" s="99" t="s">
        <v>1432</v>
      </c>
      <c r="O889" s="114">
        <v>2</v>
      </c>
      <c r="P889" s="114">
        <v>3</v>
      </c>
      <c r="Q889" s="115">
        <v>1</v>
      </c>
      <c r="R889" s="114" t="s">
        <v>3361</v>
      </c>
      <c r="S889" s="114" t="s">
        <v>1438</v>
      </c>
      <c r="T889" s="99" t="s">
        <v>3362</v>
      </c>
      <c r="U889" s="116">
        <v>41863</v>
      </c>
      <c r="V889" s="114" t="s">
        <v>1439</v>
      </c>
      <c r="W889" s="99" t="s">
        <v>1432</v>
      </c>
      <c r="X889" s="114" t="s">
        <v>1442</v>
      </c>
      <c r="Y889" s="114" t="s">
        <v>4694</v>
      </c>
      <c r="Z889" s="114" t="s">
        <v>1444</v>
      </c>
      <c r="AA889" s="114" t="s">
        <v>2713</v>
      </c>
      <c r="AB889" s="387">
        <v>8.9999999999999993E-3</v>
      </c>
      <c r="AC889" s="111" t="s">
        <v>1432</v>
      </c>
      <c r="AD889" s="112" t="s">
        <v>1432</v>
      </c>
      <c r="AE889" s="157" t="s">
        <v>3063</v>
      </c>
      <c r="AF889" s="117" t="s">
        <v>1445</v>
      </c>
      <c r="AG889" s="117">
        <v>0</v>
      </c>
      <c r="AH889" s="117">
        <v>0</v>
      </c>
      <c r="AI889" s="117">
        <v>0</v>
      </c>
      <c r="AJ889" s="117">
        <v>0</v>
      </c>
      <c r="AK889" s="117">
        <v>0</v>
      </c>
      <c r="AL889" s="117">
        <v>-1</v>
      </c>
      <c r="AM889" s="117">
        <v>2</v>
      </c>
      <c r="AN889" s="117">
        <v>0</v>
      </c>
      <c r="AO889" s="117">
        <v>0</v>
      </c>
      <c r="AP889" s="117">
        <v>0</v>
      </c>
      <c r="AQ889" s="117">
        <v>0</v>
      </c>
      <c r="AR889" s="117">
        <v>0</v>
      </c>
      <c r="AS889" s="117">
        <v>-1</v>
      </c>
      <c r="AT889" s="117">
        <v>2</v>
      </c>
      <c r="AU889" s="117">
        <v>0</v>
      </c>
      <c r="AV889" s="117">
        <v>0</v>
      </c>
      <c r="AW889" s="117">
        <v>0</v>
      </c>
      <c r="AX889" s="117">
        <v>0</v>
      </c>
      <c r="AY889" s="117">
        <v>0</v>
      </c>
      <c r="AZ889" s="117">
        <v>0</v>
      </c>
      <c r="BA889" s="117">
        <v>0</v>
      </c>
      <c r="BB889" s="117">
        <v>0</v>
      </c>
      <c r="BC889" s="117">
        <v>0</v>
      </c>
      <c r="BD889" s="117">
        <v>0</v>
      </c>
      <c r="BE889" s="117">
        <v>0</v>
      </c>
      <c r="BF889" s="117">
        <v>0</v>
      </c>
      <c r="BG889" s="117">
        <v>0</v>
      </c>
      <c r="BH889" s="117">
        <v>0</v>
      </c>
      <c r="BI889" s="117">
        <v>0</v>
      </c>
      <c r="BJ889" s="117">
        <v>0</v>
      </c>
      <c r="BK889" s="117">
        <v>0</v>
      </c>
      <c r="BL889" s="120" t="s">
        <v>4490</v>
      </c>
      <c r="BM889" s="98">
        <v>0</v>
      </c>
      <c r="BN889" s="79">
        <v>0</v>
      </c>
      <c r="BO889" s="241">
        <v>0.2</v>
      </c>
      <c r="BP889" s="133">
        <v>0.2</v>
      </c>
      <c r="BQ889" s="133">
        <v>0.2</v>
      </c>
      <c r="BR889" s="133">
        <v>0.2</v>
      </c>
      <c r="BS889" s="243">
        <v>0.2</v>
      </c>
      <c r="BT889" s="79">
        <v>0</v>
      </c>
      <c r="BU889" s="79">
        <v>0</v>
      </c>
      <c r="BV889" s="79">
        <v>0</v>
      </c>
      <c r="BW889" s="79">
        <v>0</v>
      </c>
      <c r="BX889" s="79">
        <v>0</v>
      </c>
      <c r="BY889" s="79">
        <v>0</v>
      </c>
      <c r="BZ889" s="79">
        <v>0</v>
      </c>
      <c r="CA889" s="79">
        <v>0</v>
      </c>
      <c r="CB889" s="79">
        <v>0</v>
      </c>
      <c r="CC889" s="79">
        <v>0</v>
      </c>
      <c r="CD889" s="79">
        <v>0</v>
      </c>
      <c r="CE889" s="79">
        <v>0</v>
      </c>
      <c r="CF889" s="79">
        <v>0</v>
      </c>
      <c r="CG889" s="79">
        <v>0</v>
      </c>
      <c r="CH889" s="79">
        <v>0</v>
      </c>
      <c r="CI889" s="81">
        <f t="shared" si="74"/>
        <v>1</v>
      </c>
      <c r="CJ889" s="260">
        <f t="shared" si="73"/>
        <v>1</v>
      </c>
      <c r="CK889" s="260">
        <f t="shared" si="75"/>
        <v>1</v>
      </c>
      <c r="CL889" s="260">
        <f t="shared" si="76"/>
        <v>1</v>
      </c>
      <c r="CM889" s="83">
        <v>4</v>
      </c>
      <c r="CN889" s="254" t="s">
        <v>4965</v>
      </c>
      <c r="CO889" s="180" t="s">
        <v>1939</v>
      </c>
      <c r="CP889" s="258" t="s">
        <v>4965</v>
      </c>
      <c r="CQ889" s="86" t="s">
        <v>4965</v>
      </c>
      <c r="CR889" s="87" t="s">
        <v>1938</v>
      </c>
      <c r="CS889" s="85" t="s">
        <v>4965</v>
      </c>
      <c r="CT889" s="85" t="s">
        <v>4965</v>
      </c>
      <c r="CU889" s="86"/>
    </row>
    <row r="890" spans="1:99" ht="12" customHeight="1" x14ac:dyDescent="0.2">
      <c r="A890" s="31" t="s">
        <v>1460</v>
      </c>
      <c r="B890" s="114" t="s">
        <v>3363</v>
      </c>
      <c r="C890" s="114" t="s">
        <v>1432</v>
      </c>
      <c r="D890" s="114" t="s">
        <v>1432</v>
      </c>
      <c r="E890" s="117" t="s">
        <v>1432</v>
      </c>
      <c r="F890" s="114" t="s">
        <v>3364</v>
      </c>
      <c r="G890" s="114" t="s">
        <v>3365</v>
      </c>
      <c r="H890" s="114" t="s">
        <v>1885</v>
      </c>
      <c r="I890" s="114" t="s">
        <v>3366</v>
      </c>
      <c r="J890" s="114">
        <v>525905</v>
      </c>
      <c r="K890" s="114">
        <v>173024</v>
      </c>
      <c r="L890" s="177" t="s">
        <v>3078</v>
      </c>
      <c r="M890" s="99" t="s">
        <v>1432</v>
      </c>
      <c r="N890" s="99" t="s">
        <v>1432</v>
      </c>
      <c r="O890" s="114">
        <v>0</v>
      </c>
      <c r="P890" s="114">
        <v>5</v>
      </c>
      <c r="Q890" s="115">
        <v>5</v>
      </c>
      <c r="R890" s="114" t="s">
        <v>2005</v>
      </c>
      <c r="S890" s="114" t="s">
        <v>3187</v>
      </c>
      <c r="T890" s="99" t="s">
        <v>2006</v>
      </c>
      <c r="U890" s="116">
        <v>41843</v>
      </c>
      <c r="V890" s="114" t="s">
        <v>1439</v>
      </c>
      <c r="W890" s="99" t="s">
        <v>1432</v>
      </c>
      <c r="X890" s="114" t="s">
        <v>1442</v>
      </c>
      <c r="Y890" s="114" t="s">
        <v>3893</v>
      </c>
      <c r="Z890" s="114" t="s">
        <v>1444</v>
      </c>
      <c r="AA890" s="114" t="s">
        <v>4720</v>
      </c>
      <c r="AB890" s="387">
        <v>5.7000000000000002E-2</v>
      </c>
      <c r="AC890" s="111" t="s">
        <v>1432</v>
      </c>
      <c r="AD890" s="112" t="s">
        <v>1432</v>
      </c>
      <c r="AE890" s="157" t="s">
        <v>3063</v>
      </c>
      <c r="AF890" s="117" t="s">
        <v>1445</v>
      </c>
      <c r="AG890" s="117">
        <v>0</v>
      </c>
      <c r="AH890" s="117">
        <v>0</v>
      </c>
      <c r="AI890" s="117">
        <v>0</v>
      </c>
      <c r="AJ890" s="117">
        <v>0</v>
      </c>
      <c r="AK890" s="117">
        <v>1</v>
      </c>
      <c r="AL890" s="117">
        <v>4</v>
      </c>
      <c r="AM890" s="117">
        <v>0</v>
      </c>
      <c r="AN890" s="117">
        <v>0</v>
      </c>
      <c r="AO890" s="117">
        <v>0</v>
      </c>
      <c r="AP890" s="117">
        <v>0</v>
      </c>
      <c r="AQ890" s="117">
        <v>0</v>
      </c>
      <c r="AR890" s="117">
        <v>1</v>
      </c>
      <c r="AS890" s="117">
        <v>4</v>
      </c>
      <c r="AT890" s="117">
        <v>0</v>
      </c>
      <c r="AU890" s="117">
        <v>0</v>
      </c>
      <c r="AV890" s="117">
        <v>0</v>
      </c>
      <c r="AW890" s="117">
        <v>0</v>
      </c>
      <c r="AX890" s="117">
        <v>0</v>
      </c>
      <c r="AY890" s="117">
        <v>0</v>
      </c>
      <c r="AZ890" s="117">
        <v>0</v>
      </c>
      <c r="BA890" s="117">
        <v>0</v>
      </c>
      <c r="BB890" s="117">
        <v>0</v>
      </c>
      <c r="BC890" s="117">
        <v>0</v>
      </c>
      <c r="BD890" s="117">
        <v>0</v>
      </c>
      <c r="BE890" s="117">
        <v>0</v>
      </c>
      <c r="BF890" s="117">
        <v>0</v>
      </c>
      <c r="BG890" s="117">
        <v>0</v>
      </c>
      <c r="BH890" s="117">
        <v>0</v>
      </c>
      <c r="BI890" s="117">
        <v>0</v>
      </c>
      <c r="BJ890" s="117">
        <v>0</v>
      </c>
      <c r="BK890" s="117">
        <v>0</v>
      </c>
      <c r="BL890" s="120" t="s">
        <v>4490</v>
      </c>
      <c r="BM890" s="98">
        <v>0</v>
      </c>
      <c r="BN890" s="79">
        <v>0</v>
      </c>
      <c r="BO890" s="241">
        <v>1.25</v>
      </c>
      <c r="BP890" s="133">
        <v>1.25</v>
      </c>
      <c r="BQ890" s="133">
        <v>1.25</v>
      </c>
      <c r="BR890" s="133">
        <v>1.25</v>
      </c>
      <c r="BS890" s="238">
        <v>0</v>
      </c>
      <c r="BT890" s="79">
        <v>0</v>
      </c>
      <c r="BU890" s="79">
        <v>0</v>
      </c>
      <c r="BV890" s="79">
        <v>0</v>
      </c>
      <c r="BW890" s="79">
        <v>0</v>
      </c>
      <c r="BX890" s="79">
        <v>0</v>
      </c>
      <c r="BY890" s="79">
        <v>0</v>
      </c>
      <c r="BZ890" s="79">
        <v>0</v>
      </c>
      <c r="CA890" s="79">
        <v>0</v>
      </c>
      <c r="CB890" s="79">
        <v>0</v>
      </c>
      <c r="CC890" s="79">
        <v>0</v>
      </c>
      <c r="CD890" s="79">
        <v>0</v>
      </c>
      <c r="CE890" s="79">
        <v>0</v>
      </c>
      <c r="CF890" s="79">
        <v>0</v>
      </c>
      <c r="CG890" s="79">
        <v>0</v>
      </c>
      <c r="CH890" s="79">
        <v>0</v>
      </c>
      <c r="CI890" s="81">
        <f t="shared" si="74"/>
        <v>5</v>
      </c>
      <c r="CJ890" s="260">
        <f t="shared" si="73"/>
        <v>5</v>
      </c>
      <c r="CK890" s="260">
        <f t="shared" si="75"/>
        <v>5</v>
      </c>
      <c r="CL890" s="260">
        <f t="shared" si="76"/>
        <v>5</v>
      </c>
      <c r="CM890" s="83">
        <v>9</v>
      </c>
      <c r="CN890" s="254" t="s">
        <v>4965</v>
      </c>
      <c r="CO890" s="140" t="s">
        <v>4965</v>
      </c>
      <c r="CP890" s="258" t="s">
        <v>4965</v>
      </c>
      <c r="CQ890" s="86" t="s">
        <v>4965</v>
      </c>
      <c r="CR890" s="85" t="s">
        <v>4965</v>
      </c>
      <c r="CS890" s="85" t="s">
        <v>4965</v>
      </c>
      <c r="CT890" s="87" t="s">
        <v>1938</v>
      </c>
      <c r="CU890" s="86"/>
    </row>
    <row r="891" spans="1:99" ht="12" customHeight="1" x14ac:dyDescent="0.2">
      <c r="A891" s="31" t="s">
        <v>1460</v>
      </c>
      <c r="B891" s="114" t="s">
        <v>2007</v>
      </c>
      <c r="C891" s="114" t="s">
        <v>1432</v>
      </c>
      <c r="D891" s="114" t="s">
        <v>1432</v>
      </c>
      <c r="E891" s="117" t="s">
        <v>2008</v>
      </c>
      <c r="F891" s="114" t="s">
        <v>4820</v>
      </c>
      <c r="G891" s="114" t="s">
        <v>789</v>
      </c>
      <c r="H891" s="114" t="s">
        <v>2717</v>
      </c>
      <c r="I891" s="114" t="s">
        <v>790</v>
      </c>
      <c r="J891" s="114">
        <v>527292</v>
      </c>
      <c r="K891" s="114">
        <v>177189</v>
      </c>
      <c r="L891" s="177" t="s">
        <v>4766</v>
      </c>
      <c r="M891" s="99" t="s">
        <v>1432</v>
      </c>
      <c r="N891" s="99" t="s">
        <v>1432</v>
      </c>
      <c r="O891" s="114">
        <v>0</v>
      </c>
      <c r="P891" s="114">
        <v>3</v>
      </c>
      <c r="Q891" s="115">
        <v>3</v>
      </c>
      <c r="R891" s="114" t="s">
        <v>2009</v>
      </c>
      <c r="S891" s="114" t="s">
        <v>3187</v>
      </c>
      <c r="T891" s="99" t="s">
        <v>143</v>
      </c>
      <c r="U891" s="116">
        <v>41870</v>
      </c>
      <c r="V891" s="114" t="s">
        <v>1439</v>
      </c>
      <c r="W891" s="99" t="s">
        <v>1432</v>
      </c>
      <c r="X891" s="114" t="s">
        <v>1442</v>
      </c>
      <c r="Y891" s="114" t="s">
        <v>3893</v>
      </c>
      <c r="Z891" s="114" t="s">
        <v>1444</v>
      </c>
      <c r="AA891" s="114" t="s">
        <v>4720</v>
      </c>
      <c r="AB891" s="387">
        <v>2.5999999999999999E-2</v>
      </c>
      <c r="AC891" s="111" t="s">
        <v>1432</v>
      </c>
      <c r="AD891" s="112" t="s">
        <v>1432</v>
      </c>
      <c r="AE891" s="157" t="s">
        <v>3063</v>
      </c>
      <c r="AF891" s="117" t="s">
        <v>1445</v>
      </c>
      <c r="AG891" s="117">
        <v>0</v>
      </c>
      <c r="AH891" s="117">
        <v>0</v>
      </c>
      <c r="AI891" s="117">
        <v>0</v>
      </c>
      <c r="AJ891" s="117">
        <v>0</v>
      </c>
      <c r="AK891" s="117">
        <v>0</v>
      </c>
      <c r="AL891" s="117">
        <v>3</v>
      </c>
      <c r="AM891" s="117">
        <v>0</v>
      </c>
      <c r="AN891" s="117">
        <v>0</v>
      </c>
      <c r="AO891" s="117">
        <v>0</v>
      </c>
      <c r="AP891" s="117">
        <v>0</v>
      </c>
      <c r="AQ891" s="117">
        <v>0</v>
      </c>
      <c r="AR891" s="117">
        <v>0</v>
      </c>
      <c r="AS891" s="117">
        <v>3</v>
      </c>
      <c r="AT891" s="117">
        <v>0</v>
      </c>
      <c r="AU891" s="117">
        <v>0</v>
      </c>
      <c r="AV891" s="117">
        <v>0</v>
      </c>
      <c r="AW891" s="117">
        <v>0</v>
      </c>
      <c r="AX891" s="117">
        <v>0</v>
      </c>
      <c r="AY891" s="117">
        <v>0</v>
      </c>
      <c r="AZ891" s="117">
        <v>0</v>
      </c>
      <c r="BA891" s="117">
        <v>0</v>
      </c>
      <c r="BB891" s="117">
        <v>0</v>
      </c>
      <c r="BC891" s="117">
        <v>0</v>
      </c>
      <c r="BD891" s="117">
        <v>0</v>
      </c>
      <c r="BE891" s="117">
        <v>0</v>
      </c>
      <c r="BF891" s="117">
        <v>0</v>
      </c>
      <c r="BG891" s="117">
        <v>0</v>
      </c>
      <c r="BH891" s="117">
        <v>0</v>
      </c>
      <c r="BI891" s="117">
        <v>0</v>
      </c>
      <c r="BJ891" s="117">
        <v>0</v>
      </c>
      <c r="BK891" s="117">
        <v>0</v>
      </c>
      <c r="BL891" s="120" t="s">
        <v>4490</v>
      </c>
      <c r="BM891" s="98">
        <v>0</v>
      </c>
      <c r="BN891" s="79">
        <v>0</v>
      </c>
      <c r="BO891" s="241">
        <v>0.75</v>
      </c>
      <c r="BP891" s="133">
        <v>0.75</v>
      </c>
      <c r="BQ891" s="133">
        <v>0.75</v>
      </c>
      <c r="BR891" s="133">
        <v>0.75</v>
      </c>
      <c r="BS891" s="238">
        <v>0</v>
      </c>
      <c r="BT891" s="79">
        <v>0</v>
      </c>
      <c r="BU891" s="79">
        <v>0</v>
      </c>
      <c r="BV891" s="79">
        <v>0</v>
      </c>
      <c r="BW891" s="79">
        <v>0</v>
      </c>
      <c r="BX891" s="79">
        <v>0</v>
      </c>
      <c r="BY891" s="79">
        <v>0</v>
      </c>
      <c r="BZ891" s="79">
        <v>0</v>
      </c>
      <c r="CA891" s="79">
        <v>0</v>
      </c>
      <c r="CB891" s="79">
        <v>0</v>
      </c>
      <c r="CC891" s="79">
        <v>0</v>
      </c>
      <c r="CD891" s="79">
        <v>0</v>
      </c>
      <c r="CE891" s="79">
        <v>0</v>
      </c>
      <c r="CF891" s="79">
        <v>0</v>
      </c>
      <c r="CG891" s="79">
        <v>0</v>
      </c>
      <c r="CH891" s="79">
        <v>0</v>
      </c>
      <c r="CI891" s="81">
        <f t="shared" si="74"/>
        <v>3</v>
      </c>
      <c r="CJ891" s="260">
        <f t="shared" si="73"/>
        <v>3</v>
      </c>
      <c r="CK891" s="260">
        <f t="shared" si="75"/>
        <v>3</v>
      </c>
      <c r="CL891" s="260">
        <f t="shared" si="76"/>
        <v>3</v>
      </c>
      <c r="CM891" s="83">
        <v>9</v>
      </c>
      <c r="CN891" s="254" t="s">
        <v>4965</v>
      </c>
      <c r="CO891" s="140" t="s">
        <v>4965</v>
      </c>
      <c r="CP891" s="258" t="s">
        <v>4965</v>
      </c>
      <c r="CQ891" s="86" t="s">
        <v>4965</v>
      </c>
      <c r="CR891" s="85" t="s">
        <v>4965</v>
      </c>
      <c r="CS891" s="85" t="s">
        <v>4965</v>
      </c>
      <c r="CT891" s="85" t="s">
        <v>4965</v>
      </c>
      <c r="CU891" s="86"/>
    </row>
    <row r="892" spans="1:99" s="363" customFormat="1" ht="12" customHeight="1" x14ac:dyDescent="0.2">
      <c r="A892" s="31" t="s">
        <v>1460</v>
      </c>
      <c r="B892" s="114" t="s">
        <v>2010</v>
      </c>
      <c r="C892" s="114" t="s">
        <v>1432</v>
      </c>
      <c r="D892" s="114" t="s">
        <v>1432</v>
      </c>
      <c r="E892" s="117" t="s">
        <v>920</v>
      </c>
      <c r="F892" s="114" t="s">
        <v>1432</v>
      </c>
      <c r="G892" s="114" t="s">
        <v>921</v>
      </c>
      <c r="H892" s="114" t="s">
        <v>2717</v>
      </c>
      <c r="I892" s="114" t="s">
        <v>922</v>
      </c>
      <c r="J892" s="114">
        <v>527228</v>
      </c>
      <c r="K892" s="114">
        <v>175145</v>
      </c>
      <c r="L892" s="177" t="s">
        <v>3084</v>
      </c>
      <c r="M892" s="99" t="s">
        <v>1432</v>
      </c>
      <c r="N892" s="99" t="s">
        <v>1432</v>
      </c>
      <c r="O892" s="114">
        <v>0</v>
      </c>
      <c r="P892" s="114">
        <v>1</v>
      </c>
      <c r="Q892" s="115">
        <v>1</v>
      </c>
      <c r="R892" s="114" t="s">
        <v>2011</v>
      </c>
      <c r="S892" s="114" t="s">
        <v>1438</v>
      </c>
      <c r="T892" s="99" t="s">
        <v>3551</v>
      </c>
      <c r="U892" s="116">
        <v>41920</v>
      </c>
      <c r="V892" s="114" t="s">
        <v>1439</v>
      </c>
      <c r="W892" s="99" t="s">
        <v>1432</v>
      </c>
      <c r="X892" s="114" t="s">
        <v>1442</v>
      </c>
      <c r="Y892" s="114" t="s">
        <v>1443</v>
      </c>
      <c r="Z892" s="114" t="s">
        <v>1444</v>
      </c>
      <c r="AA892" s="114" t="s">
        <v>2713</v>
      </c>
      <c r="AB892" s="387">
        <v>1.7999999999999999E-2</v>
      </c>
      <c r="AC892" s="111" t="s">
        <v>1432</v>
      </c>
      <c r="AD892" s="112" t="s">
        <v>1432</v>
      </c>
      <c r="AE892" s="157" t="s">
        <v>3063</v>
      </c>
      <c r="AF892" s="117" t="s">
        <v>1445</v>
      </c>
      <c r="AG892" s="118"/>
      <c r="AH892" s="117">
        <v>0</v>
      </c>
      <c r="AI892" s="117">
        <v>0</v>
      </c>
      <c r="AJ892" s="117">
        <v>0</v>
      </c>
      <c r="AK892" s="117">
        <v>0</v>
      </c>
      <c r="AL892" s="117">
        <v>0</v>
      </c>
      <c r="AM892" s="117">
        <v>1</v>
      </c>
      <c r="AN892" s="117">
        <v>0</v>
      </c>
      <c r="AO892" s="117">
        <v>0</v>
      </c>
      <c r="AP892" s="117">
        <v>0</v>
      </c>
      <c r="AQ892" s="117">
        <v>0</v>
      </c>
      <c r="AR892" s="117">
        <v>0</v>
      </c>
      <c r="AS892" s="117">
        <v>0</v>
      </c>
      <c r="AT892" s="117">
        <v>0</v>
      </c>
      <c r="AU892" s="117">
        <v>0</v>
      </c>
      <c r="AV892" s="117">
        <v>0</v>
      </c>
      <c r="AW892" s="117">
        <v>0</v>
      </c>
      <c r="AX892" s="117">
        <v>0</v>
      </c>
      <c r="AY892" s="117">
        <v>0</v>
      </c>
      <c r="AZ892" s="117">
        <v>0</v>
      </c>
      <c r="BA892" s="117">
        <v>0</v>
      </c>
      <c r="BB892" s="117">
        <v>0</v>
      </c>
      <c r="BC892" s="117">
        <v>0</v>
      </c>
      <c r="BD892" s="117">
        <v>0</v>
      </c>
      <c r="BE892" s="117">
        <v>0</v>
      </c>
      <c r="BF892" s="117">
        <v>0</v>
      </c>
      <c r="BG892" s="117">
        <v>0</v>
      </c>
      <c r="BH892" s="117">
        <v>1</v>
      </c>
      <c r="BI892" s="117">
        <v>0</v>
      </c>
      <c r="BJ892" s="117">
        <v>0</v>
      </c>
      <c r="BK892" s="117">
        <v>0</v>
      </c>
      <c r="BL892" s="120" t="s">
        <v>4490</v>
      </c>
      <c r="BM892" s="98">
        <v>0</v>
      </c>
      <c r="BN892" s="79">
        <v>0</v>
      </c>
      <c r="BO892" s="241">
        <v>0.2</v>
      </c>
      <c r="BP892" s="133">
        <v>0.2</v>
      </c>
      <c r="BQ892" s="133">
        <v>0.2</v>
      </c>
      <c r="BR892" s="133">
        <v>0.2</v>
      </c>
      <c r="BS892" s="243">
        <v>0.2</v>
      </c>
      <c r="BT892" s="79">
        <v>0</v>
      </c>
      <c r="BU892" s="79">
        <v>0</v>
      </c>
      <c r="BV892" s="79">
        <v>0</v>
      </c>
      <c r="BW892" s="79">
        <v>0</v>
      </c>
      <c r="BX892" s="79">
        <v>0</v>
      </c>
      <c r="BY892" s="79">
        <v>0</v>
      </c>
      <c r="BZ892" s="79">
        <v>0</v>
      </c>
      <c r="CA892" s="79">
        <v>0</v>
      </c>
      <c r="CB892" s="79">
        <v>0</v>
      </c>
      <c r="CC892" s="79">
        <v>0</v>
      </c>
      <c r="CD892" s="79">
        <v>0</v>
      </c>
      <c r="CE892" s="79">
        <v>0</v>
      </c>
      <c r="CF892" s="79">
        <v>0</v>
      </c>
      <c r="CG892" s="79">
        <v>0</v>
      </c>
      <c r="CH892" s="79">
        <v>0</v>
      </c>
      <c r="CI892" s="81">
        <f t="shared" si="74"/>
        <v>1</v>
      </c>
      <c r="CJ892" s="260">
        <f t="shared" ref="CJ892:CJ955" si="77">SUM(BN892:CB892)</f>
        <v>1</v>
      </c>
      <c r="CK892" s="260">
        <f t="shared" si="75"/>
        <v>1</v>
      </c>
      <c r="CL892" s="260">
        <f t="shared" si="76"/>
        <v>1</v>
      </c>
      <c r="CM892" s="83">
        <v>4</v>
      </c>
      <c r="CN892" s="254" t="s">
        <v>4965</v>
      </c>
      <c r="CO892" s="140" t="s">
        <v>4965</v>
      </c>
      <c r="CP892" s="258" t="s">
        <v>4965</v>
      </c>
      <c r="CQ892" s="86" t="s">
        <v>4965</v>
      </c>
      <c r="CR892" s="85" t="s">
        <v>4965</v>
      </c>
      <c r="CS892" s="85" t="s">
        <v>4965</v>
      </c>
      <c r="CT892" s="85" t="s">
        <v>4965</v>
      </c>
      <c r="CU892" s="86"/>
    </row>
    <row r="893" spans="1:99" ht="12" customHeight="1" x14ac:dyDescent="0.2">
      <c r="A893" s="31" t="s">
        <v>1460</v>
      </c>
      <c r="B893" s="114" t="s">
        <v>2012</v>
      </c>
      <c r="C893" s="114" t="s">
        <v>1432</v>
      </c>
      <c r="D893" s="114" t="s">
        <v>1432</v>
      </c>
      <c r="E893" s="117" t="s">
        <v>2013</v>
      </c>
      <c r="F893" s="114" t="s">
        <v>4820</v>
      </c>
      <c r="G893" s="114" t="s">
        <v>789</v>
      </c>
      <c r="H893" s="114" t="s">
        <v>2717</v>
      </c>
      <c r="I893" s="114" t="s">
        <v>790</v>
      </c>
      <c r="J893" s="114">
        <v>527292</v>
      </c>
      <c r="K893" s="114">
        <v>177189</v>
      </c>
      <c r="L893" s="177" t="s">
        <v>4766</v>
      </c>
      <c r="M893" s="99" t="s">
        <v>1432</v>
      </c>
      <c r="N893" s="99" t="s">
        <v>1432</v>
      </c>
      <c r="O893" s="114">
        <v>0</v>
      </c>
      <c r="P893" s="114">
        <v>2</v>
      </c>
      <c r="Q893" s="115">
        <v>2</v>
      </c>
      <c r="R893" s="114" t="s">
        <v>3393</v>
      </c>
      <c r="S893" s="114" t="s">
        <v>3187</v>
      </c>
      <c r="T893" s="99" t="s">
        <v>143</v>
      </c>
      <c r="U893" s="116">
        <v>41870</v>
      </c>
      <c r="V893" s="114" t="s">
        <v>1439</v>
      </c>
      <c r="W893" s="99" t="s">
        <v>1432</v>
      </c>
      <c r="X893" s="114" t="s">
        <v>1442</v>
      </c>
      <c r="Y893" s="114" t="s">
        <v>3893</v>
      </c>
      <c r="Z893" s="114" t="s">
        <v>1444</v>
      </c>
      <c r="AA893" s="114" t="s">
        <v>4720</v>
      </c>
      <c r="AB893" s="387">
        <v>2.3E-2</v>
      </c>
      <c r="AC893" s="111" t="s">
        <v>1432</v>
      </c>
      <c r="AD893" s="112" t="s">
        <v>1432</v>
      </c>
      <c r="AE893" s="157" t="s">
        <v>3063</v>
      </c>
      <c r="AF893" s="117" t="s">
        <v>1445</v>
      </c>
      <c r="AG893" s="117">
        <v>0</v>
      </c>
      <c r="AH893" s="117">
        <v>0</v>
      </c>
      <c r="AI893" s="117">
        <v>0</v>
      </c>
      <c r="AJ893" s="117">
        <v>0</v>
      </c>
      <c r="AK893" s="117">
        <v>0</v>
      </c>
      <c r="AL893" s="117">
        <v>1</v>
      </c>
      <c r="AM893" s="117">
        <v>1</v>
      </c>
      <c r="AN893" s="117">
        <v>0</v>
      </c>
      <c r="AO893" s="117">
        <v>0</v>
      </c>
      <c r="AP893" s="117">
        <v>0</v>
      </c>
      <c r="AQ893" s="117">
        <v>0</v>
      </c>
      <c r="AR893" s="117">
        <v>0</v>
      </c>
      <c r="AS893" s="117">
        <v>1</v>
      </c>
      <c r="AT893" s="117">
        <v>1</v>
      </c>
      <c r="AU893" s="117">
        <v>0</v>
      </c>
      <c r="AV893" s="117">
        <v>0</v>
      </c>
      <c r="AW893" s="117">
        <v>0</v>
      </c>
      <c r="AX893" s="117">
        <v>0</v>
      </c>
      <c r="AY893" s="117">
        <v>0</v>
      </c>
      <c r="AZ893" s="117">
        <v>0</v>
      </c>
      <c r="BA893" s="117">
        <v>0</v>
      </c>
      <c r="BB893" s="117">
        <v>0</v>
      </c>
      <c r="BC893" s="117">
        <v>0</v>
      </c>
      <c r="BD893" s="117">
        <v>0</v>
      </c>
      <c r="BE893" s="117">
        <v>0</v>
      </c>
      <c r="BF893" s="117">
        <v>0</v>
      </c>
      <c r="BG893" s="117">
        <v>0</v>
      </c>
      <c r="BH893" s="117">
        <v>0</v>
      </c>
      <c r="BI893" s="117">
        <v>0</v>
      </c>
      <c r="BJ893" s="117">
        <v>0</v>
      </c>
      <c r="BK893" s="117">
        <v>0</v>
      </c>
      <c r="BL893" s="120" t="s">
        <v>4490</v>
      </c>
      <c r="BM893" s="98">
        <v>0</v>
      </c>
      <c r="BN893" s="79">
        <v>0</v>
      </c>
      <c r="BO893" s="241">
        <v>0.5</v>
      </c>
      <c r="BP893" s="133">
        <v>0.5</v>
      </c>
      <c r="BQ893" s="133">
        <v>0.5</v>
      </c>
      <c r="BR893" s="133">
        <v>0.5</v>
      </c>
      <c r="BS893" s="238">
        <v>0</v>
      </c>
      <c r="BT893" s="79">
        <v>0</v>
      </c>
      <c r="BU893" s="79">
        <v>0</v>
      </c>
      <c r="BV893" s="79">
        <v>0</v>
      </c>
      <c r="BW893" s="79">
        <v>0</v>
      </c>
      <c r="BX893" s="79">
        <v>0</v>
      </c>
      <c r="BY893" s="79">
        <v>0</v>
      </c>
      <c r="BZ893" s="79">
        <v>0</v>
      </c>
      <c r="CA893" s="79">
        <v>0</v>
      </c>
      <c r="CB893" s="79">
        <v>0</v>
      </c>
      <c r="CC893" s="79">
        <v>0</v>
      </c>
      <c r="CD893" s="79">
        <v>0</v>
      </c>
      <c r="CE893" s="79">
        <v>0</v>
      </c>
      <c r="CF893" s="79">
        <v>0</v>
      </c>
      <c r="CG893" s="79">
        <v>0</v>
      </c>
      <c r="CH893" s="79">
        <v>0</v>
      </c>
      <c r="CI893" s="81">
        <f t="shared" si="74"/>
        <v>2</v>
      </c>
      <c r="CJ893" s="260">
        <f t="shared" si="77"/>
        <v>2</v>
      </c>
      <c r="CK893" s="260">
        <f t="shared" si="75"/>
        <v>2</v>
      </c>
      <c r="CL893" s="260">
        <f t="shared" si="76"/>
        <v>2</v>
      </c>
      <c r="CM893" s="83">
        <v>9</v>
      </c>
      <c r="CN893" s="254" t="s">
        <v>4965</v>
      </c>
      <c r="CO893" s="140" t="s">
        <v>4965</v>
      </c>
      <c r="CP893" s="258" t="s">
        <v>4965</v>
      </c>
      <c r="CQ893" s="86" t="s">
        <v>4965</v>
      </c>
      <c r="CR893" s="85" t="s">
        <v>4965</v>
      </c>
      <c r="CS893" s="85" t="s">
        <v>4965</v>
      </c>
      <c r="CT893" s="85" t="s">
        <v>4965</v>
      </c>
      <c r="CU893" s="86"/>
    </row>
    <row r="894" spans="1:99" ht="12" customHeight="1" x14ac:dyDescent="0.2">
      <c r="A894" s="31" t="s">
        <v>1460</v>
      </c>
      <c r="B894" s="114" t="s">
        <v>3394</v>
      </c>
      <c r="C894" s="114" t="s">
        <v>1432</v>
      </c>
      <c r="D894" s="114" t="s">
        <v>1432</v>
      </c>
      <c r="E894" s="117" t="s">
        <v>3395</v>
      </c>
      <c r="F894" s="114" t="s">
        <v>4820</v>
      </c>
      <c r="G894" s="114" t="s">
        <v>789</v>
      </c>
      <c r="H894" s="114" t="s">
        <v>2717</v>
      </c>
      <c r="I894" s="114" t="s">
        <v>790</v>
      </c>
      <c r="J894" s="114">
        <v>527292</v>
      </c>
      <c r="K894" s="114">
        <v>177189</v>
      </c>
      <c r="L894" s="177" t="s">
        <v>4766</v>
      </c>
      <c r="M894" s="99" t="s">
        <v>1432</v>
      </c>
      <c r="N894" s="99" t="s">
        <v>1432</v>
      </c>
      <c r="O894" s="114">
        <v>0</v>
      </c>
      <c r="P894" s="114">
        <v>2</v>
      </c>
      <c r="Q894" s="115">
        <v>2</v>
      </c>
      <c r="R894" s="114" t="s">
        <v>3396</v>
      </c>
      <c r="S894" s="114" t="s">
        <v>3187</v>
      </c>
      <c r="T894" s="99" t="s">
        <v>143</v>
      </c>
      <c r="U894" s="116">
        <v>41870</v>
      </c>
      <c r="V894" s="114" t="s">
        <v>1439</v>
      </c>
      <c r="W894" s="99" t="s">
        <v>1432</v>
      </c>
      <c r="X894" s="114" t="s">
        <v>1442</v>
      </c>
      <c r="Y894" s="114" t="s">
        <v>3893</v>
      </c>
      <c r="Z894" s="114" t="s">
        <v>1444</v>
      </c>
      <c r="AA894" s="114" t="s">
        <v>4720</v>
      </c>
      <c r="AB894" s="387">
        <v>8.9999999999999993E-3</v>
      </c>
      <c r="AC894" s="111" t="s">
        <v>1432</v>
      </c>
      <c r="AD894" s="112" t="s">
        <v>1432</v>
      </c>
      <c r="AE894" s="157" t="s">
        <v>3063</v>
      </c>
      <c r="AF894" s="117" t="s">
        <v>1445</v>
      </c>
      <c r="AG894" s="117">
        <v>0</v>
      </c>
      <c r="AH894" s="117">
        <v>0</v>
      </c>
      <c r="AI894" s="117">
        <v>0</v>
      </c>
      <c r="AJ894" s="117">
        <v>0</v>
      </c>
      <c r="AK894" s="117">
        <v>2</v>
      </c>
      <c r="AL894" s="117">
        <v>0</v>
      </c>
      <c r="AM894" s="117">
        <v>0</v>
      </c>
      <c r="AN894" s="117">
        <v>0</v>
      </c>
      <c r="AO894" s="117">
        <v>0</v>
      </c>
      <c r="AP894" s="117">
        <v>0</v>
      </c>
      <c r="AQ894" s="117">
        <v>0</v>
      </c>
      <c r="AR894" s="117">
        <v>2</v>
      </c>
      <c r="AS894" s="117">
        <v>0</v>
      </c>
      <c r="AT894" s="117">
        <v>0</v>
      </c>
      <c r="AU894" s="117">
        <v>0</v>
      </c>
      <c r="AV894" s="117">
        <v>0</v>
      </c>
      <c r="AW894" s="117">
        <v>0</v>
      </c>
      <c r="AX894" s="117">
        <v>0</v>
      </c>
      <c r="AY894" s="117">
        <v>0</v>
      </c>
      <c r="AZ894" s="117">
        <v>0</v>
      </c>
      <c r="BA894" s="117">
        <v>0</v>
      </c>
      <c r="BB894" s="117">
        <v>0</v>
      </c>
      <c r="BC894" s="117">
        <v>0</v>
      </c>
      <c r="BD894" s="117">
        <v>0</v>
      </c>
      <c r="BE894" s="117">
        <v>0</v>
      </c>
      <c r="BF894" s="117">
        <v>0</v>
      </c>
      <c r="BG894" s="117">
        <v>0</v>
      </c>
      <c r="BH894" s="117">
        <v>0</v>
      </c>
      <c r="BI894" s="117">
        <v>0</v>
      </c>
      <c r="BJ894" s="117">
        <v>0</v>
      </c>
      <c r="BK894" s="117">
        <v>0</v>
      </c>
      <c r="BL894" s="120" t="s">
        <v>4490</v>
      </c>
      <c r="BM894" s="98">
        <v>0</v>
      </c>
      <c r="BN894" s="79">
        <v>0</v>
      </c>
      <c r="BO894" s="241">
        <v>0.5</v>
      </c>
      <c r="BP894" s="133">
        <v>0.5</v>
      </c>
      <c r="BQ894" s="133">
        <v>0.5</v>
      </c>
      <c r="BR894" s="133">
        <v>0.5</v>
      </c>
      <c r="BS894" s="238">
        <v>0</v>
      </c>
      <c r="BT894" s="79">
        <v>0</v>
      </c>
      <c r="BU894" s="79">
        <v>0</v>
      </c>
      <c r="BV894" s="79">
        <v>0</v>
      </c>
      <c r="BW894" s="79">
        <v>0</v>
      </c>
      <c r="BX894" s="79">
        <v>0</v>
      </c>
      <c r="BY894" s="79">
        <v>0</v>
      </c>
      <c r="BZ894" s="79">
        <v>0</v>
      </c>
      <c r="CA894" s="79">
        <v>0</v>
      </c>
      <c r="CB894" s="79">
        <v>0</v>
      </c>
      <c r="CC894" s="79">
        <v>0</v>
      </c>
      <c r="CD894" s="79">
        <v>0</v>
      </c>
      <c r="CE894" s="79">
        <v>0</v>
      </c>
      <c r="CF894" s="79">
        <v>0</v>
      </c>
      <c r="CG894" s="79">
        <v>0</v>
      </c>
      <c r="CH894" s="79">
        <v>0</v>
      </c>
      <c r="CI894" s="81">
        <f t="shared" si="74"/>
        <v>2</v>
      </c>
      <c r="CJ894" s="260">
        <f t="shared" si="77"/>
        <v>2</v>
      </c>
      <c r="CK894" s="260">
        <f t="shared" si="75"/>
        <v>2</v>
      </c>
      <c r="CL894" s="260">
        <f t="shared" si="76"/>
        <v>2</v>
      </c>
      <c r="CM894" s="83">
        <v>9</v>
      </c>
      <c r="CN894" s="254" t="s">
        <v>4965</v>
      </c>
      <c r="CO894" s="140" t="s">
        <v>4965</v>
      </c>
      <c r="CP894" s="258" t="s">
        <v>4965</v>
      </c>
      <c r="CQ894" s="86" t="s">
        <v>4965</v>
      </c>
      <c r="CR894" s="85" t="s">
        <v>4965</v>
      </c>
      <c r="CS894" s="85" t="s">
        <v>4965</v>
      </c>
      <c r="CT894" s="85" t="s">
        <v>4965</v>
      </c>
      <c r="CU894" s="86"/>
    </row>
    <row r="895" spans="1:99" s="363" customFormat="1" ht="12" customHeight="1" x14ac:dyDescent="0.2">
      <c r="A895" s="31" t="s">
        <v>1460</v>
      </c>
      <c r="B895" s="114" t="s">
        <v>3397</v>
      </c>
      <c r="C895" s="114" t="s">
        <v>1432</v>
      </c>
      <c r="D895" s="114" t="s">
        <v>1432</v>
      </c>
      <c r="E895" s="117" t="s">
        <v>1371</v>
      </c>
      <c r="F895" s="114" t="s">
        <v>1372</v>
      </c>
      <c r="G895" s="114" t="s">
        <v>1373</v>
      </c>
      <c r="H895" s="114" t="s">
        <v>2717</v>
      </c>
      <c r="I895" s="114" t="s">
        <v>1374</v>
      </c>
      <c r="J895" s="114">
        <v>526668</v>
      </c>
      <c r="K895" s="114">
        <v>176335</v>
      </c>
      <c r="L895" s="177" t="s">
        <v>4766</v>
      </c>
      <c r="M895" s="99" t="s">
        <v>1432</v>
      </c>
      <c r="N895" s="99" t="s">
        <v>1432</v>
      </c>
      <c r="O895" s="114">
        <v>0</v>
      </c>
      <c r="P895" s="114">
        <v>7</v>
      </c>
      <c r="Q895" s="115">
        <v>7</v>
      </c>
      <c r="R895" s="114" t="s">
        <v>3398</v>
      </c>
      <c r="S895" s="114" t="s">
        <v>3187</v>
      </c>
      <c r="T895" s="99" t="s">
        <v>3399</v>
      </c>
      <c r="U895" s="116">
        <v>41857</v>
      </c>
      <c r="V895" s="114" t="s">
        <v>1439</v>
      </c>
      <c r="W895" s="99" t="s">
        <v>1432</v>
      </c>
      <c r="X895" s="114" t="s">
        <v>1442</v>
      </c>
      <c r="Y895" s="114" t="s">
        <v>3893</v>
      </c>
      <c r="Z895" s="114" t="s">
        <v>1444</v>
      </c>
      <c r="AA895" s="114" t="s">
        <v>4720</v>
      </c>
      <c r="AB895" s="387">
        <v>1.7000000000000001E-2</v>
      </c>
      <c r="AC895" s="111" t="s">
        <v>1432</v>
      </c>
      <c r="AD895" s="112" t="s">
        <v>1432</v>
      </c>
      <c r="AE895" s="157" t="s">
        <v>3063</v>
      </c>
      <c r="AF895" s="117" t="s">
        <v>1445</v>
      </c>
      <c r="AG895" s="118"/>
      <c r="AH895" s="117">
        <v>0</v>
      </c>
      <c r="AI895" s="117">
        <v>0</v>
      </c>
      <c r="AJ895" s="117">
        <v>1</v>
      </c>
      <c r="AK895" s="117">
        <v>3</v>
      </c>
      <c r="AL895" s="117">
        <v>3</v>
      </c>
      <c r="AM895" s="117">
        <v>0</v>
      </c>
      <c r="AN895" s="117">
        <v>0</v>
      </c>
      <c r="AO895" s="117">
        <v>0</v>
      </c>
      <c r="AP895" s="117">
        <v>0</v>
      </c>
      <c r="AQ895" s="117">
        <v>1</v>
      </c>
      <c r="AR895" s="117">
        <v>3</v>
      </c>
      <c r="AS895" s="117">
        <v>3</v>
      </c>
      <c r="AT895" s="117">
        <v>0</v>
      </c>
      <c r="AU895" s="117">
        <v>0</v>
      </c>
      <c r="AV895" s="117">
        <v>0</v>
      </c>
      <c r="AW895" s="117">
        <v>0</v>
      </c>
      <c r="AX895" s="117">
        <v>0</v>
      </c>
      <c r="AY895" s="117">
        <v>0</v>
      </c>
      <c r="AZ895" s="117">
        <v>0</v>
      </c>
      <c r="BA895" s="117">
        <v>0</v>
      </c>
      <c r="BB895" s="117">
        <v>0</v>
      </c>
      <c r="BC895" s="117">
        <v>0</v>
      </c>
      <c r="BD895" s="117">
        <v>0</v>
      </c>
      <c r="BE895" s="117">
        <v>0</v>
      </c>
      <c r="BF895" s="117">
        <v>0</v>
      </c>
      <c r="BG895" s="117">
        <v>0</v>
      </c>
      <c r="BH895" s="117">
        <v>0</v>
      </c>
      <c r="BI895" s="117">
        <v>0</v>
      </c>
      <c r="BJ895" s="117">
        <v>0</v>
      </c>
      <c r="BK895" s="117">
        <v>0</v>
      </c>
      <c r="BL895" s="120" t="s">
        <v>4490</v>
      </c>
      <c r="BM895" s="98">
        <v>0</v>
      </c>
      <c r="BN895" s="79">
        <v>0</v>
      </c>
      <c r="BO895" s="241">
        <v>1.75</v>
      </c>
      <c r="BP895" s="133">
        <v>1.75</v>
      </c>
      <c r="BQ895" s="133">
        <v>1.75</v>
      </c>
      <c r="BR895" s="133">
        <v>1.75</v>
      </c>
      <c r="BS895" s="238">
        <v>0</v>
      </c>
      <c r="BT895" s="79">
        <v>0</v>
      </c>
      <c r="BU895" s="79">
        <v>0</v>
      </c>
      <c r="BV895" s="79">
        <v>0</v>
      </c>
      <c r="BW895" s="79">
        <v>0</v>
      </c>
      <c r="BX895" s="79">
        <v>0</v>
      </c>
      <c r="BY895" s="79">
        <v>0</v>
      </c>
      <c r="BZ895" s="79">
        <v>0</v>
      </c>
      <c r="CA895" s="79">
        <v>0</v>
      </c>
      <c r="CB895" s="79">
        <v>0</v>
      </c>
      <c r="CC895" s="79">
        <v>0</v>
      </c>
      <c r="CD895" s="79">
        <v>0</v>
      </c>
      <c r="CE895" s="79">
        <v>0</v>
      </c>
      <c r="CF895" s="79">
        <v>0</v>
      </c>
      <c r="CG895" s="79">
        <v>0</v>
      </c>
      <c r="CH895" s="79">
        <v>0</v>
      </c>
      <c r="CI895" s="81">
        <f t="shared" si="74"/>
        <v>7</v>
      </c>
      <c r="CJ895" s="260">
        <f t="shared" si="77"/>
        <v>7</v>
      </c>
      <c r="CK895" s="260">
        <f t="shared" si="75"/>
        <v>7</v>
      </c>
      <c r="CL895" s="260">
        <f t="shared" si="76"/>
        <v>7</v>
      </c>
      <c r="CM895" s="83">
        <v>9</v>
      </c>
      <c r="CN895" s="254" t="s">
        <v>4965</v>
      </c>
      <c r="CO895" s="140" t="s">
        <v>4965</v>
      </c>
      <c r="CP895" s="258" t="s">
        <v>4965</v>
      </c>
      <c r="CQ895" s="86" t="s">
        <v>4965</v>
      </c>
      <c r="CR895" s="85" t="s">
        <v>4965</v>
      </c>
      <c r="CS895" s="85" t="s">
        <v>4965</v>
      </c>
      <c r="CT895" s="85" t="s">
        <v>4965</v>
      </c>
      <c r="CU895" s="86"/>
    </row>
    <row r="896" spans="1:99" s="363" customFormat="1" ht="12" customHeight="1" x14ac:dyDescent="0.2">
      <c r="A896" s="31" t="s">
        <v>1460</v>
      </c>
      <c r="B896" s="114" t="s">
        <v>3400</v>
      </c>
      <c r="C896" s="114" t="s">
        <v>1432</v>
      </c>
      <c r="D896" s="114" t="s">
        <v>1432</v>
      </c>
      <c r="E896" s="117" t="s">
        <v>1432</v>
      </c>
      <c r="F896" s="114" t="s">
        <v>3195</v>
      </c>
      <c r="G896" s="114" t="s">
        <v>3401</v>
      </c>
      <c r="H896" s="114" t="s">
        <v>3875</v>
      </c>
      <c r="I896" s="114" t="s">
        <v>3402</v>
      </c>
      <c r="J896" s="114">
        <v>527825</v>
      </c>
      <c r="K896" s="114">
        <v>173928</v>
      </c>
      <c r="L896" s="177" t="s">
        <v>3076</v>
      </c>
      <c r="M896" s="99" t="s">
        <v>1432</v>
      </c>
      <c r="N896" s="99" t="s">
        <v>1432</v>
      </c>
      <c r="O896" s="114">
        <v>2</v>
      </c>
      <c r="P896" s="114">
        <v>1</v>
      </c>
      <c r="Q896" s="115">
        <v>-1</v>
      </c>
      <c r="R896" s="114" t="s">
        <v>806</v>
      </c>
      <c r="S896" s="114" t="s">
        <v>1438</v>
      </c>
      <c r="T896" s="99" t="s">
        <v>807</v>
      </c>
      <c r="U896" s="116">
        <v>41918</v>
      </c>
      <c r="V896" s="114" t="s">
        <v>1439</v>
      </c>
      <c r="W896" s="99" t="s">
        <v>1432</v>
      </c>
      <c r="X896" s="114" t="s">
        <v>1442</v>
      </c>
      <c r="Y896" s="114" t="s">
        <v>1453</v>
      </c>
      <c r="Z896" s="114" t="s">
        <v>1444</v>
      </c>
      <c r="AA896" s="114" t="s">
        <v>4207</v>
      </c>
      <c r="AB896" s="387">
        <v>1.7999999999999999E-2</v>
      </c>
      <c r="AC896" s="111" t="s">
        <v>1432</v>
      </c>
      <c r="AD896" s="112" t="s">
        <v>1432</v>
      </c>
      <c r="AE896" s="157" t="s">
        <v>3063</v>
      </c>
      <c r="AF896" s="117" t="s">
        <v>1445</v>
      </c>
      <c r="AG896" s="117">
        <v>0</v>
      </c>
      <c r="AH896" s="117">
        <v>0</v>
      </c>
      <c r="AI896" s="117">
        <v>0</v>
      </c>
      <c r="AJ896" s="117">
        <v>0</v>
      </c>
      <c r="AK896" s="117">
        <v>0</v>
      </c>
      <c r="AL896" s="117">
        <v>-2</v>
      </c>
      <c r="AM896" s="117">
        <v>0</v>
      </c>
      <c r="AN896" s="117">
        <v>0</v>
      </c>
      <c r="AO896" s="117">
        <v>1</v>
      </c>
      <c r="AP896" s="117">
        <v>0</v>
      </c>
      <c r="AQ896" s="117">
        <v>0</v>
      </c>
      <c r="AR896" s="117">
        <v>0</v>
      </c>
      <c r="AS896" s="117">
        <v>-2</v>
      </c>
      <c r="AT896" s="117">
        <v>0</v>
      </c>
      <c r="AU896" s="117">
        <v>0</v>
      </c>
      <c r="AV896" s="117">
        <v>0</v>
      </c>
      <c r="AW896" s="117">
        <v>0</v>
      </c>
      <c r="AX896" s="117">
        <v>0</v>
      </c>
      <c r="AY896" s="117">
        <v>0</v>
      </c>
      <c r="AZ896" s="117">
        <v>0</v>
      </c>
      <c r="BA896" s="117">
        <v>0</v>
      </c>
      <c r="BB896" s="117">
        <v>0</v>
      </c>
      <c r="BC896" s="117">
        <v>1</v>
      </c>
      <c r="BD896" s="117">
        <v>0</v>
      </c>
      <c r="BE896" s="117">
        <v>0</v>
      </c>
      <c r="BF896" s="117">
        <v>0</v>
      </c>
      <c r="BG896" s="117">
        <v>0</v>
      </c>
      <c r="BH896" s="117">
        <v>0</v>
      </c>
      <c r="BI896" s="117">
        <v>0</v>
      </c>
      <c r="BJ896" s="117">
        <v>0</v>
      </c>
      <c r="BK896" s="117">
        <v>0</v>
      </c>
      <c r="BL896" s="120" t="s">
        <v>4490</v>
      </c>
      <c r="BM896" s="98">
        <v>0</v>
      </c>
      <c r="BN896" s="79">
        <v>0</v>
      </c>
      <c r="BO896" s="241">
        <v>-0.25</v>
      </c>
      <c r="BP896" s="133">
        <v>-0.25</v>
      </c>
      <c r="BQ896" s="133">
        <v>-0.25</v>
      </c>
      <c r="BR896" s="133">
        <v>-0.25</v>
      </c>
      <c r="BS896" s="238">
        <v>0</v>
      </c>
      <c r="BT896" s="79">
        <v>0</v>
      </c>
      <c r="BU896" s="79">
        <v>0</v>
      </c>
      <c r="BV896" s="79">
        <v>0</v>
      </c>
      <c r="BW896" s="79">
        <v>0</v>
      </c>
      <c r="BX896" s="79">
        <v>0</v>
      </c>
      <c r="BY896" s="79">
        <v>0</v>
      </c>
      <c r="BZ896" s="79">
        <v>0</v>
      </c>
      <c r="CA896" s="79">
        <v>0</v>
      </c>
      <c r="CB896" s="79">
        <v>0</v>
      </c>
      <c r="CC896" s="79">
        <v>0</v>
      </c>
      <c r="CD896" s="79">
        <v>0</v>
      </c>
      <c r="CE896" s="79">
        <v>0</v>
      </c>
      <c r="CF896" s="79">
        <v>0</v>
      </c>
      <c r="CG896" s="79">
        <v>0</v>
      </c>
      <c r="CH896" s="79">
        <v>0</v>
      </c>
      <c r="CI896" s="81">
        <f t="shared" si="74"/>
        <v>-1</v>
      </c>
      <c r="CJ896" s="260">
        <f t="shared" si="77"/>
        <v>-1</v>
      </c>
      <c r="CK896" s="260">
        <f t="shared" si="75"/>
        <v>-1</v>
      </c>
      <c r="CL896" s="260">
        <f t="shared" si="76"/>
        <v>-1</v>
      </c>
      <c r="CM896" s="83">
        <v>9</v>
      </c>
      <c r="CN896" s="254" t="s">
        <v>4965</v>
      </c>
      <c r="CO896" s="140" t="s">
        <v>4965</v>
      </c>
      <c r="CP896" s="258" t="s">
        <v>4965</v>
      </c>
      <c r="CQ896" s="86" t="s">
        <v>4965</v>
      </c>
      <c r="CR896" s="85" t="s">
        <v>4965</v>
      </c>
      <c r="CS896" s="85" t="s">
        <v>4965</v>
      </c>
      <c r="CT896" s="85" t="s">
        <v>4965</v>
      </c>
      <c r="CU896" s="86"/>
    </row>
    <row r="897" spans="1:99" s="363" customFormat="1" ht="12" customHeight="1" x14ac:dyDescent="0.2">
      <c r="A897" s="31" t="s">
        <v>1460</v>
      </c>
      <c r="B897" s="114" t="s">
        <v>809</v>
      </c>
      <c r="C897" s="114" t="s">
        <v>1432</v>
      </c>
      <c r="D897" s="114" t="s">
        <v>1432</v>
      </c>
      <c r="E897" s="117" t="s">
        <v>1432</v>
      </c>
      <c r="F897" s="114" t="s">
        <v>3943</v>
      </c>
      <c r="G897" s="114" t="s">
        <v>271</v>
      </c>
      <c r="H897" s="114" t="s">
        <v>1458</v>
      </c>
      <c r="I897" s="114" t="s">
        <v>810</v>
      </c>
      <c r="J897" s="114">
        <v>523325</v>
      </c>
      <c r="K897" s="114">
        <v>175241</v>
      </c>
      <c r="L897" s="177" t="s">
        <v>521</v>
      </c>
      <c r="M897" s="99" t="s">
        <v>1432</v>
      </c>
      <c r="N897" s="99" t="s">
        <v>1432</v>
      </c>
      <c r="O897" s="114">
        <v>1</v>
      </c>
      <c r="P897" s="114">
        <v>2</v>
      </c>
      <c r="Q897" s="115">
        <v>1</v>
      </c>
      <c r="R897" s="114" t="s">
        <v>811</v>
      </c>
      <c r="S897" s="114" t="s">
        <v>1438</v>
      </c>
      <c r="T897" s="99" t="s">
        <v>3399</v>
      </c>
      <c r="U897" s="116">
        <v>41934</v>
      </c>
      <c r="V897" s="114" t="s">
        <v>1439</v>
      </c>
      <c r="W897" s="99" t="s">
        <v>1432</v>
      </c>
      <c r="X897" s="114" t="s">
        <v>1442</v>
      </c>
      <c r="Y897" s="114" t="s">
        <v>4694</v>
      </c>
      <c r="Z897" s="114" t="s">
        <v>1444</v>
      </c>
      <c r="AA897" s="114" t="s">
        <v>2713</v>
      </c>
      <c r="AB897" s="387">
        <v>8.0000000000000002E-3</v>
      </c>
      <c r="AC897" s="111" t="s">
        <v>1432</v>
      </c>
      <c r="AD897" s="112"/>
      <c r="AE897" s="157" t="s">
        <v>3063</v>
      </c>
      <c r="AF897" s="117" t="s">
        <v>1445</v>
      </c>
      <c r="AG897" s="117">
        <v>0</v>
      </c>
      <c r="AH897" s="117">
        <v>0</v>
      </c>
      <c r="AI897" s="117">
        <v>0</v>
      </c>
      <c r="AJ897" s="117">
        <v>0</v>
      </c>
      <c r="AK897" s="117">
        <v>1</v>
      </c>
      <c r="AL897" s="117">
        <v>0</v>
      </c>
      <c r="AM897" s="117">
        <v>0</v>
      </c>
      <c r="AN897" s="117">
        <v>0</v>
      </c>
      <c r="AO897" s="117">
        <v>0</v>
      </c>
      <c r="AP897" s="117">
        <v>0</v>
      </c>
      <c r="AQ897" s="117">
        <v>0</v>
      </c>
      <c r="AR897" s="117">
        <v>1</v>
      </c>
      <c r="AS897" s="117">
        <v>-1</v>
      </c>
      <c r="AT897" s="117">
        <v>0</v>
      </c>
      <c r="AU897" s="117">
        <v>0</v>
      </c>
      <c r="AV897" s="117">
        <v>0</v>
      </c>
      <c r="AW897" s="117">
        <v>0</v>
      </c>
      <c r="AX897" s="117">
        <v>0</v>
      </c>
      <c r="AY897" s="117">
        <v>0</v>
      </c>
      <c r="AZ897" s="117">
        <v>1</v>
      </c>
      <c r="BA897" s="117">
        <v>0</v>
      </c>
      <c r="BB897" s="117">
        <v>0</v>
      </c>
      <c r="BC897" s="117">
        <v>0</v>
      </c>
      <c r="BD897" s="117">
        <v>0</v>
      </c>
      <c r="BE897" s="117">
        <v>0</v>
      </c>
      <c r="BF897" s="117">
        <v>0</v>
      </c>
      <c r="BG897" s="117">
        <v>0</v>
      </c>
      <c r="BH897" s="117">
        <v>0</v>
      </c>
      <c r="BI897" s="117">
        <v>0</v>
      </c>
      <c r="BJ897" s="117">
        <v>0</v>
      </c>
      <c r="BK897" s="117">
        <v>0</v>
      </c>
      <c r="BL897" s="120" t="s">
        <v>4490</v>
      </c>
      <c r="BM897" s="98">
        <v>0</v>
      </c>
      <c r="BN897" s="79">
        <v>0</v>
      </c>
      <c r="BO897" s="241">
        <v>0.2</v>
      </c>
      <c r="BP897" s="133">
        <v>0.2</v>
      </c>
      <c r="BQ897" s="133">
        <v>0.2</v>
      </c>
      <c r="BR897" s="133">
        <v>0.2</v>
      </c>
      <c r="BS897" s="243">
        <v>0.2</v>
      </c>
      <c r="BT897" s="79">
        <v>0</v>
      </c>
      <c r="BU897" s="79">
        <v>0</v>
      </c>
      <c r="BV897" s="79">
        <v>0</v>
      </c>
      <c r="BW897" s="79">
        <v>0</v>
      </c>
      <c r="BX897" s="79">
        <v>0</v>
      </c>
      <c r="BY897" s="79">
        <v>0</v>
      </c>
      <c r="BZ897" s="79">
        <v>0</v>
      </c>
      <c r="CA897" s="79">
        <v>0</v>
      </c>
      <c r="CB897" s="79">
        <v>0</v>
      </c>
      <c r="CC897" s="79">
        <v>0</v>
      </c>
      <c r="CD897" s="79">
        <v>0</v>
      </c>
      <c r="CE897" s="79">
        <v>0</v>
      </c>
      <c r="CF897" s="79">
        <v>0</v>
      </c>
      <c r="CG897" s="79">
        <v>0</v>
      </c>
      <c r="CH897" s="79">
        <v>0</v>
      </c>
      <c r="CI897" s="81">
        <f t="shared" si="74"/>
        <v>1</v>
      </c>
      <c r="CJ897" s="260">
        <f t="shared" si="77"/>
        <v>1</v>
      </c>
      <c r="CK897" s="260">
        <f t="shared" si="75"/>
        <v>1</v>
      </c>
      <c r="CL897" s="260">
        <f t="shared" si="76"/>
        <v>1</v>
      </c>
      <c r="CM897" s="83">
        <v>4</v>
      </c>
      <c r="CN897" s="254" t="s">
        <v>4965</v>
      </c>
      <c r="CO897" s="140" t="s">
        <v>4965</v>
      </c>
      <c r="CP897" s="258" t="s">
        <v>4965</v>
      </c>
      <c r="CQ897" s="86" t="s">
        <v>4965</v>
      </c>
      <c r="CR897" s="85" t="s">
        <v>4965</v>
      </c>
      <c r="CS897" s="85" t="s">
        <v>4965</v>
      </c>
      <c r="CT897" s="85" t="s">
        <v>4965</v>
      </c>
      <c r="CU897" s="86"/>
    </row>
    <row r="898" spans="1:99" s="363" customFormat="1" ht="12" customHeight="1" x14ac:dyDescent="0.2">
      <c r="A898" s="31" t="s">
        <v>1460</v>
      </c>
      <c r="B898" s="114" t="s">
        <v>813</v>
      </c>
      <c r="C898" s="114" t="s">
        <v>1432</v>
      </c>
      <c r="D898" s="114" t="s">
        <v>1432</v>
      </c>
      <c r="E898" s="117" t="s">
        <v>1432</v>
      </c>
      <c r="F898" s="114" t="s">
        <v>814</v>
      </c>
      <c r="G898" s="114" t="s">
        <v>5028</v>
      </c>
      <c r="H898" s="114" t="s">
        <v>1885</v>
      </c>
      <c r="I898" s="114" t="s">
        <v>5029</v>
      </c>
      <c r="J898" s="114">
        <v>525107</v>
      </c>
      <c r="K898" s="114">
        <v>175280</v>
      </c>
      <c r="L898" s="177" t="s">
        <v>3088</v>
      </c>
      <c r="M898" s="99" t="s">
        <v>1432</v>
      </c>
      <c r="N898" s="99" t="s">
        <v>1432</v>
      </c>
      <c r="O898" s="114">
        <v>0</v>
      </c>
      <c r="P898" s="114">
        <v>1</v>
      </c>
      <c r="Q898" s="115">
        <v>1</v>
      </c>
      <c r="R898" s="114" t="s">
        <v>815</v>
      </c>
      <c r="S898" s="114" t="s">
        <v>1389</v>
      </c>
      <c r="T898" s="99" t="s">
        <v>816</v>
      </c>
      <c r="U898" s="116">
        <v>41877</v>
      </c>
      <c r="V898" s="114" t="s">
        <v>1439</v>
      </c>
      <c r="W898" s="99" t="s">
        <v>1432</v>
      </c>
      <c r="X898" s="114" t="s">
        <v>1442</v>
      </c>
      <c r="Y898" s="114" t="s">
        <v>3893</v>
      </c>
      <c r="Z898" s="114" t="s">
        <v>1444</v>
      </c>
      <c r="AA898" s="114" t="s">
        <v>4720</v>
      </c>
      <c r="AB898" s="387">
        <v>1.0999999999999999E-2</v>
      </c>
      <c r="AC898" s="111" t="s">
        <v>1432</v>
      </c>
      <c r="AD898" s="112" t="s">
        <v>1432</v>
      </c>
      <c r="AE898" s="157" t="s">
        <v>3063</v>
      </c>
      <c r="AF898" s="117" t="s">
        <v>1445</v>
      </c>
      <c r="AG898" s="117">
        <v>0</v>
      </c>
      <c r="AH898" s="117">
        <v>0</v>
      </c>
      <c r="AI898" s="117">
        <v>0</v>
      </c>
      <c r="AJ898" s="117">
        <v>0</v>
      </c>
      <c r="AK898" s="117">
        <v>0</v>
      </c>
      <c r="AL898" s="117">
        <v>1</v>
      </c>
      <c r="AM898" s="117">
        <v>0</v>
      </c>
      <c r="AN898" s="117">
        <v>0</v>
      </c>
      <c r="AO898" s="117">
        <v>0</v>
      </c>
      <c r="AP898" s="117">
        <v>0</v>
      </c>
      <c r="AQ898" s="117">
        <v>0</v>
      </c>
      <c r="AR898" s="117">
        <v>0</v>
      </c>
      <c r="AS898" s="117">
        <v>1</v>
      </c>
      <c r="AT898" s="117">
        <v>0</v>
      </c>
      <c r="AU898" s="117">
        <v>0</v>
      </c>
      <c r="AV898" s="117">
        <v>0</v>
      </c>
      <c r="AW898" s="117">
        <v>0</v>
      </c>
      <c r="AX898" s="117">
        <v>0</v>
      </c>
      <c r="AY898" s="117">
        <v>0</v>
      </c>
      <c r="AZ898" s="117">
        <v>0</v>
      </c>
      <c r="BA898" s="117">
        <v>0</v>
      </c>
      <c r="BB898" s="117">
        <v>0</v>
      </c>
      <c r="BC898" s="117">
        <v>0</v>
      </c>
      <c r="BD898" s="117">
        <v>0</v>
      </c>
      <c r="BE898" s="117">
        <v>0</v>
      </c>
      <c r="BF898" s="117">
        <v>0</v>
      </c>
      <c r="BG898" s="117">
        <v>0</v>
      </c>
      <c r="BH898" s="117">
        <v>0</v>
      </c>
      <c r="BI898" s="117">
        <v>0</v>
      </c>
      <c r="BJ898" s="117">
        <v>0</v>
      </c>
      <c r="BK898" s="117">
        <v>0</v>
      </c>
      <c r="BL898" s="120" t="s">
        <v>4490</v>
      </c>
      <c r="BM898" s="98">
        <v>0</v>
      </c>
      <c r="BN898" s="79">
        <v>0</v>
      </c>
      <c r="BO898" s="241">
        <v>0.25</v>
      </c>
      <c r="BP898" s="133">
        <v>0.25</v>
      </c>
      <c r="BQ898" s="133">
        <v>0.25</v>
      </c>
      <c r="BR898" s="133">
        <v>0.25</v>
      </c>
      <c r="BS898" s="238">
        <v>0</v>
      </c>
      <c r="BT898" s="79">
        <v>0</v>
      </c>
      <c r="BU898" s="79">
        <v>0</v>
      </c>
      <c r="BV898" s="79">
        <v>0</v>
      </c>
      <c r="BW898" s="79">
        <v>0</v>
      </c>
      <c r="BX898" s="79">
        <v>0</v>
      </c>
      <c r="BY898" s="79">
        <v>0</v>
      </c>
      <c r="BZ898" s="79">
        <v>0</v>
      </c>
      <c r="CA898" s="79">
        <v>0</v>
      </c>
      <c r="CB898" s="79">
        <v>0</v>
      </c>
      <c r="CC898" s="79">
        <v>0</v>
      </c>
      <c r="CD898" s="79">
        <v>0</v>
      </c>
      <c r="CE898" s="79">
        <v>0</v>
      </c>
      <c r="CF898" s="79">
        <v>0</v>
      </c>
      <c r="CG898" s="79">
        <v>0</v>
      </c>
      <c r="CH898" s="79">
        <v>0</v>
      </c>
      <c r="CI898" s="81">
        <f t="shared" si="74"/>
        <v>1</v>
      </c>
      <c r="CJ898" s="260">
        <f t="shared" si="77"/>
        <v>1</v>
      </c>
      <c r="CK898" s="260">
        <f t="shared" si="75"/>
        <v>1</v>
      </c>
      <c r="CL898" s="260">
        <f t="shared" si="76"/>
        <v>1</v>
      </c>
      <c r="CM898" s="83">
        <v>9</v>
      </c>
      <c r="CN898" s="254" t="s">
        <v>4965</v>
      </c>
      <c r="CO898" s="140" t="s">
        <v>4965</v>
      </c>
      <c r="CP898" s="258" t="s">
        <v>4965</v>
      </c>
      <c r="CQ898" s="86" t="s">
        <v>4965</v>
      </c>
      <c r="CR898" s="87" t="s">
        <v>1938</v>
      </c>
      <c r="CS898" s="85" t="s">
        <v>4965</v>
      </c>
      <c r="CT898" s="85" t="s">
        <v>4965</v>
      </c>
      <c r="CU898" s="86"/>
    </row>
    <row r="899" spans="1:99" ht="12" customHeight="1" x14ac:dyDescent="0.2">
      <c r="A899" s="31" t="s">
        <v>1460</v>
      </c>
      <c r="B899" s="114" t="s">
        <v>817</v>
      </c>
      <c r="C899" s="114" t="s">
        <v>1432</v>
      </c>
      <c r="D899" s="114" t="s">
        <v>1432</v>
      </c>
      <c r="E899" s="117" t="s">
        <v>818</v>
      </c>
      <c r="F899" s="114" t="s">
        <v>4820</v>
      </c>
      <c r="G899" s="114" t="s">
        <v>789</v>
      </c>
      <c r="H899" s="114" t="s">
        <v>2717</v>
      </c>
      <c r="I899" s="114" t="s">
        <v>790</v>
      </c>
      <c r="J899" s="114">
        <v>527292</v>
      </c>
      <c r="K899" s="114">
        <v>177189</v>
      </c>
      <c r="L899" s="177" t="s">
        <v>4766</v>
      </c>
      <c r="M899" s="99" t="s">
        <v>1432</v>
      </c>
      <c r="N899" s="99" t="s">
        <v>1432</v>
      </c>
      <c r="O899" s="114">
        <v>0</v>
      </c>
      <c r="P899" s="114">
        <v>2</v>
      </c>
      <c r="Q899" s="115">
        <v>2</v>
      </c>
      <c r="R899" s="114" t="s">
        <v>819</v>
      </c>
      <c r="S899" s="114" t="s">
        <v>3187</v>
      </c>
      <c r="T899" s="99" t="s">
        <v>143</v>
      </c>
      <c r="U899" s="116">
        <v>41870</v>
      </c>
      <c r="V899" s="114" t="s">
        <v>1439</v>
      </c>
      <c r="W899" s="99" t="s">
        <v>1432</v>
      </c>
      <c r="X899" s="114" t="s">
        <v>1442</v>
      </c>
      <c r="Y899" s="114" t="s">
        <v>3893</v>
      </c>
      <c r="Z899" s="114" t="s">
        <v>1444</v>
      </c>
      <c r="AA899" s="114" t="s">
        <v>4720</v>
      </c>
      <c r="AB899" s="387">
        <v>1.2800000000000001E-2</v>
      </c>
      <c r="AC899" s="111" t="s">
        <v>1432</v>
      </c>
      <c r="AD899" s="112" t="s">
        <v>1432</v>
      </c>
      <c r="AE899" s="157" t="s">
        <v>3063</v>
      </c>
      <c r="AF899" s="117" t="s">
        <v>1445</v>
      </c>
      <c r="AG899" s="117">
        <v>0</v>
      </c>
      <c r="AH899" s="117">
        <v>0</v>
      </c>
      <c r="AI899" s="117">
        <v>0</v>
      </c>
      <c r="AJ899" s="117">
        <v>0</v>
      </c>
      <c r="AK899" s="117">
        <v>0</v>
      </c>
      <c r="AL899" s="117">
        <v>1</v>
      </c>
      <c r="AM899" s="117">
        <v>1</v>
      </c>
      <c r="AN899" s="117">
        <v>0</v>
      </c>
      <c r="AO899" s="117">
        <v>0</v>
      </c>
      <c r="AP899" s="117">
        <v>0</v>
      </c>
      <c r="AQ899" s="117">
        <v>0</v>
      </c>
      <c r="AR899" s="117">
        <v>0</v>
      </c>
      <c r="AS899" s="117">
        <v>1</v>
      </c>
      <c r="AT899" s="117">
        <v>1</v>
      </c>
      <c r="AU899" s="117">
        <v>0</v>
      </c>
      <c r="AV899" s="117">
        <v>0</v>
      </c>
      <c r="AW899" s="117">
        <v>0</v>
      </c>
      <c r="AX899" s="117">
        <v>0</v>
      </c>
      <c r="AY899" s="117">
        <v>0</v>
      </c>
      <c r="AZ899" s="117">
        <v>0</v>
      </c>
      <c r="BA899" s="117">
        <v>0</v>
      </c>
      <c r="BB899" s="117">
        <v>0</v>
      </c>
      <c r="BC899" s="117">
        <v>0</v>
      </c>
      <c r="BD899" s="117">
        <v>0</v>
      </c>
      <c r="BE899" s="117">
        <v>0</v>
      </c>
      <c r="BF899" s="117">
        <v>0</v>
      </c>
      <c r="BG899" s="117">
        <v>0</v>
      </c>
      <c r="BH899" s="117">
        <v>0</v>
      </c>
      <c r="BI899" s="117">
        <v>0</v>
      </c>
      <c r="BJ899" s="117">
        <v>0</v>
      </c>
      <c r="BK899" s="117">
        <v>0</v>
      </c>
      <c r="BL899" s="120" t="s">
        <v>4490</v>
      </c>
      <c r="BM899" s="98">
        <v>0</v>
      </c>
      <c r="BN899" s="79">
        <v>0</v>
      </c>
      <c r="BO899" s="241">
        <v>0.5</v>
      </c>
      <c r="BP899" s="133">
        <v>0.5</v>
      </c>
      <c r="BQ899" s="133">
        <v>0.5</v>
      </c>
      <c r="BR899" s="133">
        <v>0.5</v>
      </c>
      <c r="BS899" s="238">
        <v>0</v>
      </c>
      <c r="BT899" s="79">
        <v>0</v>
      </c>
      <c r="BU899" s="79">
        <v>0</v>
      </c>
      <c r="BV899" s="79">
        <v>0</v>
      </c>
      <c r="BW899" s="79">
        <v>0</v>
      </c>
      <c r="BX899" s="79">
        <v>0</v>
      </c>
      <c r="BY899" s="79">
        <v>0</v>
      </c>
      <c r="BZ899" s="79">
        <v>0</v>
      </c>
      <c r="CA899" s="79">
        <v>0</v>
      </c>
      <c r="CB899" s="79">
        <v>0</v>
      </c>
      <c r="CC899" s="79">
        <v>0</v>
      </c>
      <c r="CD899" s="79">
        <v>0</v>
      </c>
      <c r="CE899" s="79">
        <v>0</v>
      </c>
      <c r="CF899" s="79">
        <v>0</v>
      </c>
      <c r="CG899" s="79">
        <v>0</v>
      </c>
      <c r="CH899" s="79">
        <v>0</v>
      </c>
      <c r="CI899" s="81">
        <f t="shared" si="74"/>
        <v>2</v>
      </c>
      <c r="CJ899" s="260">
        <f t="shared" si="77"/>
        <v>2</v>
      </c>
      <c r="CK899" s="260">
        <f t="shared" si="75"/>
        <v>2</v>
      </c>
      <c r="CL899" s="260">
        <f t="shared" si="76"/>
        <v>2</v>
      </c>
      <c r="CM899" s="83">
        <v>9</v>
      </c>
      <c r="CN899" s="254" t="s">
        <v>4965</v>
      </c>
      <c r="CO899" s="140" t="s">
        <v>4965</v>
      </c>
      <c r="CP899" s="258" t="s">
        <v>4965</v>
      </c>
      <c r="CQ899" s="86" t="s">
        <v>4965</v>
      </c>
      <c r="CR899" s="85" t="s">
        <v>4965</v>
      </c>
      <c r="CS899" s="85" t="s">
        <v>4965</v>
      </c>
      <c r="CT899" s="85" t="s">
        <v>4965</v>
      </c>
      <c r="CU899" s="86"/>
    </row>
    <row r="900" spans="1:99" s="363" customFormat="1" ht="12" customHeight="1" x14ac:dyDescent="0.2">
      <c r="A900" s="31" t="s">
        <v>1460</v>
      </c>
      <c r="B900" s="114" t="s">
        <v>820</v>
      </c>
      <c r="C900" s="114" t="s">
        <v>1432</v>
      </c>
      <c r="D900" s="114" t="s">
        <v>1432</v>
      </c>
      <c r="E900" s="117" t="s">
        <v>1432</v>
      </c>
      <c r="F900" s="114" t="s">
        <v>821</v>
      </c>
      <c r="G900" s="114" t="s">
        <v>1126</v>
      </c>
      <c r="H900" s="114" t="s">
        <v>2717</v>
      </c>
      <c r="I900" s="114" t="s">
        <v>1127</v>
      </c>
      <c r="J900" s="114">
        <v>528025</v>
      </c>
      <c r="K900" s="114">
        <v>174475</v>
      </c>
      <c r="L900" s="177" t="s">
        <v>3076</v>
      </c>
      <c r="M900" s="99" t="s">
        <v>1432</v>
      </c>
      <c r="N900" s="99" t="s">
        <v>1432</v>
      </c>
      <c r="O900" s="114">
        <v>1</v>
      </c>
      <c r="P900" s="114">
        <v>2</v>
      </c>
      <c r="Q900" s="115">
        <v>1</v>
      </c>
      <c r="R900" s="114" t="s">
        <v>822</v>
      </c>
      <c r="S900" s="114" t="s">
        <v>1438</v>
      </c>
      <c r="T900" s="99" t="s">
        <v>849</v>
      </c>
      <c r="U900" s="116">
        <v>41926</v>
      </c>
      <c r="V900" s="114" t="s">
        <v>1439</v>
      </c>
      <c r="W900" s="99" t="s">
        <v>1432</v>
      </c>
      <c r="X900" s="114" t="s">
        <v>1442</v>
      </c>
      <c r="Y900" s="114" t="s">
        <v>4694</v>
      </c>
      <c r="Z900" s="114" t="s">
        <v>1444</v>
      </c>
      <c r="AA900" s="114" t="s">
        <v>2723</v>
      </c>
      <c r="AB900" s="387">
        <v>8.9999999999999993E-3</v>
      </c>
      <c r="AC900" s="111" t="s">
        <v>1432</v>
      </c>
      <c r="AD900" s="112"/>
      <c r="AE900" s="157" t="s">
        <v>3063</v>
      </c>
      <c r="AF900" s="117" t="s">
        <v>1445</v>
      </c>
      <c r="AG900" s="118"/>
      <c r="AH900" s="117">
        <v>0</v>
      </c>
      <c r="AI900" s="117">
        <v>0</v>
      </c>
      <c r="AJ900" s="117">
        <v>0</v>
      </c>
      <c r="AK900" s="117">
        <v>1</v>
      </c>
      <c r="AL900" s="117">
        <v>-1</v>
      </c>
      <c r="AM900" s="117">
        <v>1</v>
      </c>
      <c r="AN900" s="117">
        <v>0</v>
      </c>
      <c r="AO900" s="117">
        <v>0</v>
      </c>
      <c r="AP900" s="117">
        <v>0</v>
      </c>
      <c r="AQ900" s="117">
        <v>0</v>
      </c>
      <c r="AR900" s="117">
        <v>1</v>
      </c>
      <c r="AS900" s="117">
        <v>-1</v>
      </c>
      <c r="AT900" s="117">
        <v>1</v>
      </c>
      <c r="AU900" s="117">
        <v>0</v>
      </c>
      <c r="AV900" s="117">
        <v>0</v>
      </c>
      <c r="AW900" s="117">
        <v>0</v>
      </c>
      <c r="AX900" s="117">
        <v>0</v>
      </c>
      <c r="AY900" s="117">
        <v>0</v>
      </c>
      <c r="AZ900" s="117">
        <v>0</v>
      </c>
      <c r="BA900" s="117">
        <v>0</v>
      </c>
      <c r="BB900" s="117">
        <v>0</v>
      </c>
      <c r="BC900" s="117">
        <v>0</v>
      </c>
      <c r="BD900" s="117">
        <v>0</v>
      </c>
      <c r="BE900" s="117">
        <v>0</v>
      </c>
      <c r="BF900" s="117">
        <v>0</v>
      </c>
      <c r="BG900" s="117">
        <v>0</v>
      </c>
      <c r="BH900" s="117">
        <v>0</v>
      </c>
      <c r="BI900" s="117">
        <v>0</v>
      </c>
      <c r="BJ900" s="117">
        <v>0</v>
      </c>
      <c r="BK900" s="117">
        <v>0</v>
      </c>
      <c r="BL900" s="120" t="s">
        <v>4490</v>
      </c>
      <c r="BM900" s="98">
        <v>0</v>
      </c>
      <c r="BN900" s="79">
        <v>0</v>
      </c>
      <c r="BO900" s="241">
        <v>0.2</v>
      </c>
      <c r="BP900" s="133">
        <v>0.2</v>
      </c>
      <c r="BQ900" s="133">
        <v>0.2</v>
      </c>
      <c r="BR900" s="133">
        <v>0.2</v>
      </c>
      <c r="BS900" s="243">
        <v>0.2</v>
      </c>
      <c r="BT900" s="79">
        <v>0</v>
      </c>
      <c r="BU900" s="79">
        <v>0</v>
      </c>
      <c r="BV900" s="79">
        <v>0</v>
      </c>
      <c r="BW900" s="79">
        <v>0</v>
      </c>
      <c r="BX900" s="79">
        <v>0</v>
      </c>
      <c r="BY900" s="79">
        <v>0</v>
      </c>
      <c r="BZ900" s="79">
        <v>0</v>
      </c>
      <c r="CA900" s="79">
        <v>0</v>
      </c>
      <c r="CB900" s="79">
        <v>0</v>
      </c>
      <c r="CC900" s="79">
        <v>0</v>
      </c>
      <c r="CD900" s="79">
        <v>0</v>
      </c>
      <c r="CE900" s="79">
        <v>0</v>
      </c>
      <c r="CF900" s="79">
        <v>0</v>
      </c>
      <c r="CG900" s="79">
        <v>0</v>
      </c>
      <c r="CH900" s="79">
        <v>0</v>
      </c>
      <c r="CI900" s="81">
        <f t="shared" si="74"/>
        <v>1</v>
      </c>
      <c r="CJ900" s="260">
        <f t="shared" si="77"/>
        <v>1</v>
      </c>
      <c r="CK900" s="260">
        <f t="shared" si="75"/>
        <v>1</v>
      </c>
      <c r="CL900" s="260">
        <f t="shared" si="76"/>
        <v>1</v>
      </c>
      <c r="CM900" s="83">
        <v>4</v>
      </c>
      <c r="CN900" s="254" t="s">
        <v>4965</v>
      </c>
      <c r="CO900" s="140" t="s">
        <v>4965</v>
      </c>
      <c r="CP900" s="258" t="s">
        <v>4965</v>
      </c>
      <c r="CQ900" s="86" t="s">
        <v>4965</v>
      </c>
      <c r="CR900" s="85" t="s">
        <v>4965</v>
      </c>
      <c r="CS900" s="85" t="s">
        <v>4965</v>
      </c>
      <c r="CT900" s="85" t="s">
        <v>4965</v>
      </c>
      <c r="CU900" s="86"/>
    </row>
    <row r="901" spans="1:99" s="363" customFormat="1" ht="12" customHeight="1" x14ac:dyDescent="0.2">
      <c r="A901" s="31" t="s">
        <v>1460</v>
      </c>
      <c r="B901" s="114" t="s">
        <v>823</v>
      </c>
      <c r="C901" s="114" t="s">
        <v>1432</v>
      </c>
      <c r="D901" s="114" t="s">
        <v>1432</v>
      </c>
      <c r="E901" s="117" t="s">
        <v>1432</v>
      </c>
      <c r="F901" s="114" t="s">
        <v>824</v>
      </c>
      <c r="G901" s="114" t="s">
        <v>825</v>
      </c>
      <c r="H901" s="114" t="s">
        <v>3875</v>
      </c>
      <c r="I901" s="114" t="s">
        <v>826</v>
      </c>
      <c r="J901" s="114">
        <v>528024</v>
      </c>
      <c r="K901" s="114">
        <v>173526</v>
      </c>
      <c r="L901" s="177" t="s">
        <v>3083</v>
      </c>
      <c r="M901" s="99" t="s">
        <v>1432</v>
      </c>
      <c r="N901" s="99" t="s">
        <v>1432</v>
      </c>
      <c r="O901" s="114">
        <v>0</v>
      </c>
      <c r="P901" s="114">
        <v>1</v>
      </c>
      <c r="Q901" s="115">
        <v>1</v>
      </c>
      <c r="R901" s="114" t="s">
        <v>827</v>
      </c>
      <c r="S901" s="114" t="s">
        <v>1438</v>
      </c>
      <c r="T901" s="99" t="s">
        <v>4002</v>
      </c>
      <c r="U901" s="116">
        <v>41898</v>
      </c>
      <c r="V901" s="114" t="s">
        <v>1439</v>
      </c>
      <c r="W901" s="99" t="s">
        <v>1432</v>
      </c>
      <c r="X901" s="114" t="s">
        <v>1442</v>
      </c>
      <c r="Y901" s="114" t="s">
        <v>1443</v>
      </c>
      <c r="Z901" s="114" t="s">
        <v>1444</v>
      </c>
      <c r="AA901" s="114" t="s">
        <v>2713</v>
      </c>
      <c r="AB901" s="387">
        <v>0.02</v>
      </c>
      <c r="AC901" s="111" t="s">
        <v>1432</v>
      </c>
      <c r="AD901" s="112" t="s">
        <v>1432</v>
      </c>
      <c r="AE901" s="157" t="s">
        <v>3063</v>
      </c>
      <c r="AF901" s="117" t="s">
        <v>1445</v>
      </c>
      <c r="AG901" s="117">
        <v>0</v>
      </c>
      <c r="AH901" s="117">
        <v>0</v>
      </c>
      <c r="AI901" s="117">
        <v>0</v>
      </c>
      <c r="AJ901" s="117">
        <v>0</v>
      </c>
      <c r="AK901" s="117">
        <v>1</v>
      </c>
      <c r="AL901" s="117">
        <v>0</v>
      </c>
      <c r="AM901" s="117">
        <v>0</v>
      </c>
      <c r="AN901" s="117">
        <v>0</v>
      </c>
      <c r="AO901" s="117">
        <v>0</v>
      </c>
      <c r="AP901" s="117">
        <v>0</v>
      </c>
      <c r="AQ901" s="117">
        <v>0</v>
      </c>
      <c r="AR901" s="117">
        <v>0</v>
      </c>
      <c r="AS901" s="117">
        <v>0</v>
      </c>
      <c r="AT901" s="117">
        <v>0</v>
      </c>
      <c r="AU901" s="117">
        <v>0</v>
      </c>
      <c r="AV901" s="117">
        <v>0</v>
      </c>
      <c r="AW901" s="117">
        <v>0</v>
      </c>
      <c r="AX901" s="117">
        <v>0</v>
      </c>
      <c r="AY901" s="117">
        <v>1</v>
      </c>
      <c r="AZ901" s="117">
        <v>0</v>
      </c>
      <c r="BA901" s="117">
        <v>0</v>
      </c>
      <c r="BB901" s="117">
        <v>0</v>
      </c>
      <c r="BC901" s="117">
        <v>0</v>
      </c>
      <c r="BD901" s="117">
        <v>0</v>
      </c>
      <c r="BE901" s="117">
        <v>0</v>
      </c>
      <c r="BF901" s="117">
        <v>0</v>
      </c>
      <c r="BG901" s="117">
        <v>0</v>
      </c>
      <c r="BH901" s="117">
        <v>0</v>
      </c>
      <c r="BI901" s="117">
        <v>0</v>
      </c>
      <c r="BJ901" s="117">
        <v>0</v>
      </c>
      <c r="BK901" s="117">
        <v>0</v>
      </c>
      <c r="BL901" s="120" t="s">
        <v>4490</v>
      </c>
      <c r="BM901" s="98">
        <v>0</v>
      </c>
      <c r="BN901" s="79">
        <v>0</v>
      </c>
      <c r="BO901" s="241">
        <v>0.2</v>
      </c>
      <c r="BP901" s="133">
        <v>0.2</v>
      </c>
      <c r="BQ901" s="133">
        <v>0.2</v>
      </c>
      <c r="BR901" s="133">
        <v>0.2</v>
      </c>
      <c r="BS901" s="243">
        <v>0.2</v>
      </c>
      <c r="BT901" s="79">
        <v>0</v>
      </c>
      <c r="BU901" s="79">
        <v>0</v>
      </c>
      <c r="BV901" s="79">
        <v>0</v>
      </c>
      <c r="BW901" s="79">
        <v>0</v>
      </c>
      <c r="BX901" s="79">
        <v>0</v>
      </c>
      <c r="BY901" s="79">
        <v>0</v>
      </c>
      <c r="BZ901" s="79">
        <v>0</v>
      </c>
      <c r="CA901" s="79">
        <v>0</v>
      </c>
      <c r="CB901" s="79">
        <v>0</v>
      </c>
      <c r="CC901" s="79">
        <v>0</v>
      </c>
      <c r="CD901" s="79">
        <v>0</v>
      </c>
      <c r="CE901" s="79">
        <v>0</v>
      </c>
      <c r="CF901" s="79">
        <v>0</v>
      </c>
      <c r="CG901" s="79">
        <v>0</v>
      </c>
      <c r="CH901" s="79">
        <v>0</v>
      </c>
      <c r="CI901" s="81">
        <f t="shared" si="74"/>
        <v>1</v>
      </c>
      <c r="CJ901" s="260">
        <f t="shared" si="77"/>
        <v>1</v>
      </c>
      <c r="CK901" s="260">
        <f t="shared" si="75"/>
        <v>1</v>
      </c>
      <c r="CL901" s="260">
        <f t="shared" si="76"/>
        <v>1</v>
      </c>
      <c r="CM901" s="83">
        <v>4</v>
      </c>
      <c r="CN901" s="254" t="s">
        <v>4965</v>
      </c>
      <c r="CO901" s="140" t="s">
        <v>4965</v>
      </c>
      <c r="CP901" s="258" t="s">
        <v>4965</v>
      </c>
      <c r="CQ901" s="86" t="s">
        <v>4965</v>
      </c>
      <c r="CR901" s="85" t="s">
        <v>4965</v>
      </c>
      <c r="CS901" s="85" t="s">
        <v>4965</v>
      </c>
      <c r="CT901" s="85" t="s">
        <v>4965</v>
      </c>
      <c r="CU901" s="86"/>
    </row>
    <row r="902" spans="1:99" ht="12" customHeight="1" x14ac:dyDescent="0.2">
      <c r="A902" s="31" t="s">
        <v>1460</v>
      </c>
      <c r="B902" s="114" t="s">
        <v>828</v>
      </c>
      <c r="C902" s="114" t="s">
        <v>1432</v>
      </c>
      <c r="D902" s="114" t="s">
        <v>1432</v>
      </c>
      <c r="E902" s="117" t="s">
        <v>829</v>
      </c>
      <c r="F902" s="114" t="s">
        <v>830</v>
      </c>
      <c r="G902" s="114" t="s">
        <v>4802</v>
      </c>
      <c r="H902" s="114" t="s">
        <v>1885</v>
      </c>
      <c r="I902" s="114" t="s">
        <v>831</v>
      </c>
      <c r="J902" s="114">
        <v>526140</v>
      </c>
      <c r="K902" s="114">
        <v>172708</v>
      </c>
      <c r="L902" s="177" t="s">
        <v>3078</v>
      </c>
      <c r="M902" s="99" t="s">
        <v>1432</v>
      </c>
      <c r="N902" s="99" t="s">
        <v>1432</v>
      </c>
      <c r="O902" s="114">
        <v>0</v>
      </c>
      <c r="P902" s="114">
        <v>1</v>
      </c>
      <c r="Q902" s="115">
        <v>1</v>
      </c>
      <c r="R902" s="114" t="s">
        <v>832</v>
      </c>
      <c r="S902" s="114" t="s">
        <v>1438</v>
      </c>
      <c r="T902" s="99" t="s">
        <v>4630</v>
      </c>
      <c r="U902" s="116">
        <v>42009</v>
      </c>
      <c r="V902" s="114" t="s">
        <v>1439</v>
      </c>
      <c r="W902" s="99" t="s">
        <v>1432</v>
      </c>
      <c r="X902" s="114" t="s">
        <v>1442</v>
      </c>
      <c r="Y902" s="114" t="s">
        <v>4694</v>
      </c>
      <c r="Z902" s="114" t="s">
        <v>1444</v>
      </c>
      <c r="AA902" s="114" t="s">
        <v>2713</v>
      </c>
      <c r="AB902" s="387">
        <v>0.08</v>
      </c>
      <c r="AC902" s="111" t="s">
        <v>1432</v>
      </c>
      <c r="AD902" s="112"/>
      <c r="AE902" s="157" t="s">
        <v>3063</v>
      </c>
      <c r="AF902" s="117" t="s">
        <v>1445</v>
      </c>
      <c r="AG902" s="117">
        <v>0</v>
      </c>
      <c r="AH902" s="117">
        <v>0</v>
      </c>
      <c r="AI902" s="117">
        <v>0</v>
      </c>
      <c r="AJ902" s="117">
        <v>0</v>
      </c>
      <c r="AK902" s="117">
        <v>0</v>
      </c>
      <c r="AL902" s="117">
        <v>1</v>
      </c>
      <c r="AM902" s="117">
        <v>0</v>
      </c>
      <c r="AN902" s="117">
        <v>0</v>
      </c>
      <c r="AO902" s="117">
        <v>0</v>
      </c>
      <c r="AP902" s="117">
        <v>0</v>
      </c>
      <c r="AQ902" s="117">
        <v>0</v>
      </c>
      <c r="AR902" s="117">
        <v>0</v>
      </c>
      <c r="AS902" s="117">
        <v>1</v>
      </c>
      <c r="AT902" s="117">
        <v>0</v>
      </c>
      <c r="AU902" s="117">
        <v>0</v>
      </c>
      <c r="AV902" s="117">
        <v>0</v>
      </c>
      <c r="AW902" s="117">
        <v>0</v>
      </c>
      <c r="AX902" s="117">
        <v>0</v>
      </c>
      <c r="AY902" s="117">
        <v>0</v>
      </c>
      <c r="AZ902" s="117">
        <v>0</v>
      </c>
      <c r="BA902" s="117">
        <v>0</v>
      </c>
      <c r="BB902" s="117">
        <v>0</v>
      </c>
      <c r="BC902" s="117">
        <v>0</v>
      </c>
      <c r="BD902" s="117">
        <v>0</v>
      </c>
      <c r="BE902" s="117">
        <v>0</v>
      </c>
      <c r="BF902" s="117">
        <v>0</v>
      </c>
      <c r="BG902" s="117">
        <v>0</v>
      </c>
      <c r="BH902" s="117">
        <v>0</v>
      </c>
      <c r="BI902" s="117">
        <v>0</v>
      </c>
      <c r="BJ902" s="117">
        <v>0</v>
      </c>
      <c r="BK902" s="117">
        <v>0</v>
      </c>
      <c r="BL902" s="120" t="s">
        <v>4490</v>
      </c>
      <c r="BM902" s="98">
        <v>0</v>
      </c>
      <c r="BN902" s="79">
        <v>0</v>
      </c>
      <c r="BO902" s="241">
        <v>0.2</v>
      </c>
      <c r="BP902" s="133">
        <v>0.2</v>
      </c>
      <c r="BQ902" s="133">
        <v>0.2</v>
      </c>
      <c r="BR902" s="133">
        <v>0.2</v>
      </c>
      <c r="BS902" s="243">
        <v>0.2</v>
      </c>
      <c r="BT902" s="79">
        <v>0</v>
      </c>
      <c r="BU902" s="79">
        <v>0</v>
      </c>
      <c r="BV902" s="79">
        <v>0</v>
      </c>
      <c r="BW902" s="79">
        <v>0</v>
      </c>
      <c r="BX902" s="79">
        <v>0</v>
      </c>
      <c r="BY902" s="79">
        <v>0</v>
      </c>
      <c r="BZ902" s="79">
        <v>0</v>
      </c>
      <c r="CA902" s="79">
        <v>0</v>
      </c>
      <c r="CB902" s="79">
        <v>0</v>
      </c>
      <c r="CC902" s="79">
        <v>0</v>
      </c>
      <c r="CD902" s="79">
        <v>0</v>
      </c>
      <c r="CE902" s="79">
        <v>0</v>
      </c>
      <c r="CF902" s="79">
        <v>0</v>
      </c>
      <c r="CG902" s="79">
        <v>0</v>
      </c>
      <c r="CH902" s="79">
        <v>0</v>
      </c>
      <c r="CI902" s="81">
        <f t="shared" si="74"/>
        <v>1</v>
      </c>
      <c r="CJ902" s="260">
        <f t="shared" si="77"/>
        <v>1</v>
      </c>
      <c r="CK902" s="260">
        <f t="shared" si="75"/>
        <v>1</v>
      </c>
      <c r="CL902" s="260">
        <f t="shared" si="76"/>
        <v>1</v>
      </c>
      <c r="CM902" s="83">
        <v>4</v>
      </c>
      <c r="CN902" s="254" t="s">
        <v>4965</v>
      </c>
      <c r="CO902" s="140" t="s">
        <v>4965</v>
      </c>
      <c r="CP902" s="258" t="s">
        <v>4965</v>
      </c>
      <c r="CQ902" s="86" t="s">
        <v>4965</v>
      </c>
      <c r="CR902" s="85" t="s">
        <v>4965</v>
      </c>
      <c r="CS902" s="85" t="s">
        <v>4965</v>
      </c>
      <c r="CT902" s="85" t="s">
        <v>4965</v>
      </c>
      <c r="CU902" s="86"/>
    </row>
    <row r="903" spans="1:99" s="363" customFormat="1" ht="12" customHeight="1" x14ac:dyDescent="0.2">
      <c r="A903" s="31" t="s">
        <v>1460</v>
      </c>
      <c r="B903" s="114" t="s">
        <v>834</v>
      </c>
      <c r="C903" s="114" t="s">
        <v>1432</v>
      </c>
      <c r="D903" s="114" t="s">
        <v>1432</v>
      </c>
      <c r="E903" s="117" t="s">
        <v>1432</v>
      </c>
      <c r="F903" s="114" t="s">
        <v>1397</v>
      </c>
      <c r="G903" s="114" t="s">
        <v>1434</v>
      </c>
      <c r="H903" s="114" t="s">
        <v>1435</v>
      </c>
      <c r="I903" s="114" t="s">
        <v>835</v>
      </c>
      <c r="J903" s="114">
        <v>527176</v>
      </c>
      <c r="K903" s="114">
        <v>171047</v>
      </c>
      <c r="L903" s="177" t="s">
        <v>3069</v>
      </c>
      <c r="M903" s="99" t="s">
        <v>1432</v>
      </c>
      <c r="N903" s="99" t="s">
        <v>1432</v>
      </c>
      <c r="O903" s="114">
        <v>1</v>
      </c>
      <c r="P903" s="114">
        <v>2</v>
      </c>
      <c r="Q903" s="115">
        <v>1</v>
      </c>
      <c r="R903" s="114" t="s">
        <v>836</v>
      </c>
      <c r="S903" s="114" t="s">
        <v>1438</v>
      </c>
      <c r="T903" s="99" t="s">
        <v>393</v>
      </c>
      <c r="U903" s="116">
        <v>41878</v>
      </c>
      <c r="V903" s="114" t="s">
        <v>1439</v>
      </c>
      <c r="W903" s="99" t="s">
        <v>1432</v>
      </c>
      <c r="X903" s="114" t="s">
        <v>1442</v>
      </c>
      <c r="Y903" s="114" t="s">
        <v>4694</v>
      </c>
      <c r="Z903" s="114" t="s">
        <v>1444</v>
      </c>
      <c r="AA903" s="114" t="s">
        <v>2723</v>
      </c>
      <c r="AB903" s="387">
        <v>8.9999999999999993E-3</v>
      </c>
      <c r="AC903" s="111" t="s">
        <v>1432</v>
      </c>
      <c r="AD903" s="112" t="s">
        <v>1432</v>
      </c>
      <c r="AE903" s="157" t="s">
        <v>3063</v>
      </c>
      <c r="AF903" s="117" t="s">
        <v>1445</v>
      </c>
      <c r="AG903" s="118"/>
      <c r="AH903" s="117">
        <v>0</v>
      </c>
      <c r="AI903" s="117">
        <v>0</v>
      </c>
      <c r="AJ903" s="117">
        <v>0</v>
      </c>
      <c r="AK903" s="117">
        <v>1</v>
      </c>
      <c r="AL903" s="117">
        <v>0</v>
      </c>
      <c r="AM903" s="117">
        <v>0</v>
      </c>
      <c r="AN903" s="117">
        <v>0</v>
      </c>
      <c r="AO903" s="117">
        <v>0</v>
      </c>
      <c r="AP903" s="117">
        <v>0</v>
      </c>
      <c r="AQ903" s="117">
        <v>0</v>
      </c>
      <c r="AR903" s="117">
        <v>1</v>
      </c>
      <c r="AS903" s="117">
        <v>0</v>
      </c>
      <c r="AT903" s="117">
        <v>0</v>
      </c>
      <c r="AU903" s="117">
        <v>0</v>
      </c>
      <c r="AV903" s="117">
        <v>0</v>
      </c>
      <c r="AW903" s="117">
        <v>0</v>
      </c>
      <c r="AX903" s="117">
        <v>0</v>
      </c>
      <c r="AY903" s="117">
        <v>0</v>
      </c>
      <c r="AZ903" s="117">
        <v>0</v>
      </c>
      <c r="BA903" s="117">
        <v>0</v>
      </c>
      <c r="BB903" s="117">
        <v>0</v>
      </c>
      <c r="BC903" s="117">
        <v>0</v>
      </c>
      <c r="BD903" s="117">
        <v>0</v>
      </c>
      <c r="BE903" s="117">
        <v>0</v>
      </c>
      <c r="BF903" s="117">
        <v>0</v>
      </c>
      <c r="BG903" s="117">
        <v>0</v>
      </c>
      <c r="BH903" s="117">
        <v>0</v>
      </c>
      <c r="BI903" s="117">
        <v>0</v>
      </c>
      <c r="BJ903" s="117">
        <v>0</v>
      </c>
      <c r="BK903" s="117">
        <v>0</v>
      </c>
      <c r="BL903" s="120" t="s">
        <v>4490</v>
      </c>
      <c r="BM903" s="98">
        <v>0</v>
      </c>
      <c r="BN903" s="79">
        <v>0</v>
      </c>
      <c r="BO903" s="241">
        <v>0.2</v>
      </c>
      <c r="BP903" s="133">
        <v>0.2</v>
      </c>
      <c r="BQ903" s="133">
        <v>0.2</v>
      </c>
      <c r="BR903" s="133">
        <v>0.2</v>
      </c>
      <c r="BS903" s="243">
        <v>0.2</v>
      </c>
      <c r="BT903" s="79">
        <v>0</v>
      </c>
      <c r="BU903" s="79">
        <v>0</v>
      </c>
      <c r="BV903" s="79">
        <v>0</v>
      </c>
      <c r="BW903" s="79">
        <v>0</v>
      </c>
      <c r="BX903" s="79">
        <v>0</v>
      </c>
      <c r="BY903" s="79">
        <v>0</v>
      </c>
      <c r="BZ903" s="79">
        <v>0</v>
      </c>
      <c r="CA903" s="79">
        <v>0</v>
      </c>
      <c r="CB903" s="79">
        <v>0</v>
      </c>
      <c r="CC903" s="79">
        <v>0</v>
      </c>
      <c r="CD903" s="79">
        <v>0</v>
      </c>
      <c r="CE903" s="79">
        <v>0</v>
      </c>
      <c r="CF903" s="79">
        <v>0</v>
      </c>
      <c r="CG903" s="79">
        <v>0</v>
      </c>
      <c r="CH903" s="79">
        <v>0</v>
      </c>
      <c r="CI903" s="81">
        <f t="shared" si="74"/>
        <v>1</v>
      </c>
      <c r="CJ903" s="260">
        <f t="shared" si="77"/>
        <v>1</v>
      </c>
      <c r="CK903" s="260">
        <f t="shared" si="75"/>
        <v>1</v>
      </c>
      <c r="CL903" s="260">
        <f t="shared" si="76"/>
        <v>1</v>
      </c>
      <c r="CM903" s="83">
        <v>4</v>
      </c>
      <c r="CN903" s="254" t="s">
        <v>4965</v>
      </c>
      <c r="CO903" s="140" t="s">
        <v>4965</v>
      </c>
      <c r="CP903" s="258" t="s">
        <v>4965</v>
      </c>
      <c r="CQ903" s="86" t="s">
        <v>4965</v>
      </c>
      <c r="CR903" s="85" t="s">
        <v>4965</v>
      </c>
      <c r="CS903" s="85" t="s">
        <v>4965</v>
      </c>
      <c r="CT903" s="85" t="s">
        <v>4965</v>
      </c>
      <c r="CU903" s="86"/>
    </row>
    <row r="904" spans="1:99" s="363" customFormat="1" ht="12" customHeight="1" x14ac:dyDescent="0.2">
      <c r="A904" s="31" t="s">
        <v>1460</v>
      </c>
      <c r="B904" s="114" t="s">
        <v>837</v>
      </c>
      <c r="C904" s="114" t="s">
        <v>1432</v>
      </c>
      <c r="D904" s="114" t="s">
        <v>1432</v>
      </c>
      <c r="E904" s="117" t="s">
        <v>1432</v>
      </c>
      <c r="F904" s="114" t="s">
        <v>317</v>
      </c>
      <c r="G904" s="114" t="s">
        <v>908</v>
      </c>
      <c r="H904" s="114" t="s">
        <v>2717</v>
      </c>
      <c r="I904" s="114" t="s">
        <v>5029</v>
      </c>
      <c r="J904" s="114">
        <v>527378</v>
      </c>
      <c r="K904" s="114">
        <v>175255</v>
      </c>
      <c r="L904" s="177" t="s">
        <v>3084</v>
      </c>
      <c r="M904" s="99" t="s">
        <v>1432</v>
      </c>
      <c r="N904" s="99" t="s">
        <v>1432</v>
      </c>
      <c r="O904" s="114">
        <v>0</v>
      </c>
      <c r="P904" s="114">
        <v>3</v>
      </c>
      <c r="Q904" s="115">
        <v>3</v>
      </c>
      <c r="R904" s="114" t="s">
        <v>838</v>
      </c>
      <c r="S904" s="114" t="s">
        <v>3187</v>
      </c>
      <c r="T904" s="99" t="s">
        <v>4630</v>
      </c>
      <c r="U904" s="116">
        <v>41883</v>
      </c>
      <c r="V904" s="114" t="s">
        <v>1439</v>
      </c>
      <c r="W904" s="99" t="s">
        <v>1432</v>
      </c>
      <c r="X904" s="114" t="s">
        <v>1442</v>
      </c>
      <c r="Y904" s="114" t="s">
        <v>3893</v>
      </c>
      <c r="Z904" s="114" t="s">
        <v>1444</v>
      </c>
      <c r="AA904" s="114" t="s">
        <v>4720</v>
      </c>
      <c r="AB904" s="387">
        <v>4.0000000000000001E-3</v>
      </c>
      <c r="AC904" s="111" t="s">
        <v>1432</v>
      </c>
      <c r="AD904" s="112" t="s">
        <v>1432</v>
      </c>
      <c r="AE904" s="157" t="s">
        <v>3063</v>
      </c>
      <c r="AF904" s="117" t="s">
        <v>1445</v>
      </c>
      <c r="AG904" s="117">
        <v>0</v>
      </c>
      <c r="AH904" s="117">
        <v>0</v>
      </c>
      <c r="AI904" s="117">
        <v>0</v>
      </c>
      <c r="AJ904" s="117">
        <v>0</v>
      </c>
      <c r="AK904" s="117">
        <v>3</v>
      </c>
      <c r="AL904" s="117">
        <v>0</v>
      </c>
      <c r="AM904" s="117">
        <v>0</v>
      </c>
      <c r="AN904" s="117">
        <v>0</v>
      </c>
      <c r="AO904" s="117">
        <v>0</v>
      </c>
      <c r="AP904" s="117">
        <v>0</v>
      </c>
      <c r="AQ904" s="117">
        <v>0</v>
      </c>
      <c r="AR904" s="117">
        <v>3</v>
      </c>
      <c r="AS904" s="117">
        <v>0</v>
      </c>
      <c r="AT904" s="117">
        <v>0</v>
      </c>
      <c r="AU904" s="117">
        <v>0</v>
      </c>
      <c r="AV904" s="117">
        <v>0</v>
      </c>
      <c r="AW904" s="117">
        <v>0</v>
      </c>
      <c r="AX904" s="117">
        <v>0</v>
      </c>
      <c r="AY904" s="117">
        <v>0</v>
      </c>
      <c r="AZ904" s="117">
        <v>0</v>
      </c>
      <c r="BA904" s="117">
        <v>0</v>
      </c>
      <c r="BB904" s="117">
        <v>0</v>
      </c>
      <c r="BC904" s="117">
        <v>0</v>
      </c>
      <c r="BD904" s="117">
        <v>0</v>
      </c>
      <c r="BE904" s="117">
        <v>0</v>
      </c>
      <c r="BF904" s="117">
        <v>0</v>
      </c>
      <c r="BG904" s="117">
        <v>0</v>
      </c>
      <c r="BH904" s="117">
        <v>0</v>
      </c>
      <c r="BI904" s="117">
        <v>0</v>
      </c>
      <c r="BJ904" s="117">
        <v>0</v>
      </c>
      <c r="BK904" s="117">
        <v>0</v>
      </c>
      <c r="BL904" s="120" t="s">
        <v>4490</v>
      </c>
      <c r="BM904" s="98">
        <v>0</v>
      </c>
      <c r="BN904" s="79">
        <v>0</v>
      </c>
      <c r="BO904" s="241">
        <v>0.75</v>
      </c>
      <c r="BP904" s="133">
        <v>0.75</v>
      </c>
      <c r="BQ904" s="133">
        <v>0.75</v>
      </c>
      <c r="BR904" s="133">
        <v>0.75</v>
      </c>
      <c r="BS904" s="238">
        <v>0</v>
      </c>
      <c r="BT904" s="79">
        <v>0</v>
      </c>
      <c r="BU904" s="79">
        <v>0</v>
      </c>
      <c r="BV904" s="79">
        <v>0</v>
      </c>
      <c r="BW904" s="79">
        <v>0</v>
      </c>
      <c r="BX904" s="79">
        <v>0</v>
      </c>
      <c r="BY904" s="79">
        <v>0</v>
      </c>
      <c r="BZ904" s="79">
        <v>0</v>
      </c>
      <c r="CA904" s="79">
        <v>0</v>
      </c>
      <c r="CB904" s="79">
        <v>0</v>
      </c>
      <c r="CC904" s="79">
        <v>0</v>
      </c>
      <c r="CD904" s="79">
        <v>0</v>
      </c>
      <c r="CE904" s="79">
        <v>0</v>
      </c>
      <c r="CF904" s="79">
        <v>0</v>
      </c>
      <c r="CG904" s="79">
        <v>0</v>
      </c>
      <c r="CH904" s="79">
        <v>0</v>
      </c>
      <c r="CI904" s="81">
        <f t="shared" si="74"/>
        <v>3</v>
      </c>
      <c r="CJ904" s="260">
        <f t="shared" si="77"/>
        <v>3</v>
      </c>
      <c r="CK904" s="260">
        <f t="shared" si="75"/>
        <v>3</v>
      </c>
      <c r="CL904" s="260">
        <f t="shared" si="76"/>
        <v>3</v>
      </c>
      <c r="CM904" s="83">
        <v>9</v>
      </c>
      <c r="CN904" s="254" t="s">
        <v>4965</v>
      </c>
      <c r="CO904" s="180" t="s">
        <v>1940</v>
      </c>
      <c r="CP904" s="258" t="s">
        <v>4965</v>
      </c>
      <c r="CQ904" s="86" t="s">
        <v>4965</v>
      </c>
      <c r="CR904" s="85" t="s">
        <v>4965</v>
      </c>
      <c r="CS904" s="85" t="s">
        <v>4965</v>
      </c>
      <c r="CT904" s="85" t="s">
        <v>4965</v>
      </c>
      <c r="CU904" s="86"/>
    </row>
    <row r="905" spans="1:99" s="363" customFormat="1" ht="12" customHeight="1" x14ac:dyDescent="0.2">
      <c r="A905" s="31" t="s">
        <v>1460</v>
      </c>
      <c r="B905" s="114" t="s">
        <v>839</v>
      </c>
      <c r="C905" s="114" t="s">
        <v>1432</v>
      </c>
      <c r="D905" s="114" t="s">
        <v>1432</v>
      </c>
      <c r="E905" s="117" t="s">
        <v>1432</v>
      </c>
      <c r="F905" s="114" t="s">
        <v>4735</v>
      </c>
      <c r="G905" s="114" t="s">
        <v>2716</v>
      </c>
      <c r="H905" s="114" t="s">
        <v>2717</v>
      </c>
      <c r="I905" s="114" t="s">
        <v>4184</v>
      </c>
      <c r="J905" s="114">
        <v>528325</v>
      </c>
      <c r="K905" s="114">
        <v>175700</v>
      </c>
      <c r="L905" s="177" t="s">
        <v>3085</v>
      </c>
      <c r="M905" s="99" t="s">
        <v>1432</v>
      </c>
      <c r="N905" s="99" t="s">
        <v>1432</v>
      </c>
      <c r="O905" s="114">
        <v>0</v>
      </c>
      <c r="P905" s="114">
        <v>3</v>
      </c>
      <c r="Q905" s="115">
        <v>3</v>
      </c>
      <c r="R905" s="114" t="s">
        <v>2220</v>
      </c>
      <c r="S905" s="114" t="s">
        <v>1438</v>
      </c>
      <c r="T905" s="99" t="s">
        <v>2221</v>
      </c>
      <c r="U905" s="116">
        <v>41968</v>
      </c>
      <c r="V905" s="114" t="s">
        <v>1439</v>
      </c>
      <c r="W905" s="99" t="s">
        <v>1432</v>
      </c>
      <c r="X905" s="114" t="s">
        <v>1442</v>
      </c>
      <c r="Y905" s="114" t="s">
        <v>4694</v>
      </c>
      <c r="Z905" s="114" t="s">
        <v>1444</v>
      </c>
      <c r="AA905" s="114" t="s">
        <v>2713</v>
      </c>
      <c r="AB905" s="387">
        <v>6.0000000000000001E-3</v>
      </c>
      <c r="AC905" s="111" t="s">
        <v>1432</v>
      </c>
      <c r="AD905" s="112"/>
      <c r="AE905" s="157" t="s">
        <v>3063</v>
      </c>
      <c r="AF905" s="117" t="s">
        <v>1445</v>
      </c>
      <c r="AG905" s="117">
        <v>0</v>
      </c>
      <c r="AH905" s="117">
        <v>0</v>
      </c>
      <c r="AI905" s="117">
        <v>0</v>
      </c>
      <c r="AJ905" s="117">
        <v>1</v>
      </c>
      <c r="AK905" s="117">
        <v>0</v>
      </c>
      <c r="AL905" s="117">
        <v>1</v>
      </c>
      <c r="AM905" s="117">
        <v>0</v>
      </c>
      <c r="AN905" s="117">
        <v>1</v>
      </c>
      <c r="AO905" s="117">
        <v>0</v>
      </c>
      <c r="AP905" s="117">
        <v>0</v>
      </c>
      <c r="AQ905" s="117">
        <v>1</v>
      </c>
      <c r="AR905" s="117">
        <v>0</v>
      </c>
      <c r="AS905" s="117">
        <v>1</v>
      </c>
      <c r="AT905" s="117">
        <v>0</v>
      </c>
      <c r="AU905" s="117">
        <v>1</v>
      </c>
      <c r="AV905" s="117">
        <v>0</v>
      </c>
      <c r="AW905" s="117">
        <v>0</v>
      </c>
      <c r="AX905" s="117">
        <v>0</v>
      </c>
      <c r="AY905" s="117">
        <v>0</v>
      </c>
      <c r="AZ905" s="117">
        <v>0</v>
      </c>
      <c r="BA905" s="117">
        <v>0</v>
      </c>
      <c r="BB905" s="117">
        <v>0</v>
      </c>
      <c r="BC905" s="117">
        <v>0</v>
      </c>
      <c r="BD905" s="117">
        <v>0</v>
      </c>
      <c r="BE905" s="117">
        <v>0</v>
      </c>
      <c r="BF905" s="117">
        <v>0</v>
      </c>
      <c r="BG905" s="117">
        <v>0</v>
      </c>
      <c r="BH905" s="117">
        <v>0</v>
      </c>
      <c r="BI905" s="117">
        <v>0</v>
      </c>
      <c r="BJ905" s="117">
        <v>0</v>
      </c>
      <c r="BK905" s="117">
        <v>0</v>
      </c>
      <c r="BL905" s="120" t="s">
        <v>4490</v>
      </c>
      <c r="BM905" s="98">
        <v>0</v>
      </c>
      <c r="BN905" s="79">
        <v>0</v>
      </c>
      <c r="BO905" s="241">
        <v>0.6</v>
      </c>
      <c r="BP905" s="133">
        <v>0.6</v>
      </c>
      <c r="BQ905" s="133">
        <v>0.6</v>
      </c>
      <c r="BR905" s="133">
        <v>0.6</v>
      </c>
      <c r="BS905" s="243">
        <v>0.6</v>
      </c>
      <c r="BT905" s="79">
        <v>0</v>
      </c>
      <c r="BU905" s="79">
        <v>0</v>
      </c>
      <c r="BV905" s="79">
        <v>0</v>
      </c>
      <c r="BW905" s="79">
        <v>0</v>
      </c>
      <c r="BX905" s="79">
        <v>0</v>
      </c>
      <c r="BY905" s="79">
        <v>0</v>
      </c>
      <c r="BZ905" s="79">
        <v>0</v>
      </c>
      <c r="CA905" s="79">
        <v>0</v>
      </c>
      <c r="CB905" s="79">
        <v>0</v>
      </c>
      <c r="CC905" s="79">
        <v>0</v>
      </c>
      <c r="CD905" s="79">
        <v>0</v>
      </c>
      <c r="CE905" s="79">
        <v>0</v>
      </c>
      <c r="CF905" s="79">
        <v>0</v>
      </c>
      <c r="CG905" s="79">
        <v>0</v>
      </c>
      <c r="CH905" s="79">
        <v>0</v>
      </c>
      <c r="CI905" s="81">
        <f t="shared" si="74"/>
        <v>3</v>
      </c>
      <c r="CJ905" s="260">
        <f t="shared" si="77"/>
        <v>3</v>
      </c>
      <c r="CK905" s="260">
        <f t="shared" si="75"/>
        <v>3</v>
      </c>
      <c r="CL905" s="260">
        <f t="shared" si="76"/>
        <v>3</v>
      </c>
      <c r="CM905" s="83">
        <v>4</v>
      </c>
      <c r="CN905" s="254" t="s">
        <v>4965</v>
      </c>
      <c r="CO905" s="140" t="s">
        <v>4965</v>
      </c>
      <c r="CP905" s="258" t="s">
        <v>4965</v>
      </c>
      <c r="CQ905" s="86" t="s">
        <v>4965</v>
      </c>
      <c r="CR905" s="85" t="s">
        <v>4965</v>
      </c>
      <c r="CS905" s="85" t="s">
        <v>4965</v>
      </c>
      <c r="CT905" s="85" t="s">
        <v>4965</v>
      </c>
      <c r="CU905" s="86"/>
    </row>
    <row r="906" spans="1:99" s="363" customFormat="1" ht="12" customHeight="1" x14ac:dyDescent="0.2">
      <c r="A906" s="31" t="s">
        <v>1460</v>
      </c>
      <c r="B906" s="114" t="s">
        <v>2222</v>
      </c>
      <c r="C906" s="114" t="s">
        <v>1432</v>
      </c>
      <c r="D906" s="114" t="s">
        <v>1432</v>
      </c>
      <c r="E906" s="117" t="s">
        <v>1432</v>
      </c>
      <c r="F906" s="114" t="s">
        <v>3266</v>
      </c>
      <c r="G906" s="114" t="s">
        <v>1398</v>
      </c>
      <c r="H906" s="114" t="s">
        <v>1885</v>
      </c>
      <c r="I906" s="114" t="s">
        <v>2655</v>
      </c>
      <c r="J906" s="114">
        <v>525207</v>
      </c>
      <c r="K906" s="114">
        <v>174625</v>
      </c>
      <c r="L906" s="177" t="s">
        <v>3079</v>
      </c>
      <c r="M906" s="99" t="s">
        <v>1432</v>
      </c>
      <c r="N906" s="99" t="s">
        <v>1432</v>
      </c>
      <c r="O906" s="114">
        <v>2</v>
      </c>
      <c r="P906" s="114">
        <v>3</v>
      </c>
      <c r="Q906" s="115">
        <v>1</v>
      </c>
      <c r="R906" s="114" t="s">
        <v>1243</v>
      </c>
      <c r="S906" s="114" t="s">
        <v>1438</v>
      </c>
      <c r="T906" s="99" t="s">
        <v>849</v>
      </c>
      <c r="U906" s="116">
        <v>41872</v>
      </c>
      <c r="V906" s="114" t="s">
        <v>1439</v>
      </c>
      <c r="W906" s="99" t="s">
        <v>1432</v>
      </c>
      <c r="X906" s="114" t="s">
        <v>1442</v>
      </c>
      <c r="Y906" s="114" t="s">
        <v>4694</v>
      </c>
      <c r="Z906" s="114" t="s">
        <v>1444</v>
      </c>
      <c r="AA906" s="114" t="s">
        <v>2723</v>
      </c>
      <c r="AB906" s="387">
        <v>7.0000000000000001E-3</v>
      </c>
      <c r="AC906" s="111" t="s">
        <v>1432</v>
      </c>
      <c r="AD906" s="112" t="s">
        <v>1432</v>
      </c>
      <c r="AE906" s="157" t="s">
        <v>3063</v>
      </c>
      <c r="AF906" s="117" t="s">
        <v>1445</v>
      </c>
      <c r="AG906" s="118"/>
      <c r="AH906" s="117">
        <v>0</v>
      </c>
      <c r="AI906" s="117">
        <v>0</v>
      </c>
      <c r="AJ906" s="117">
        <v>0</v>
      </c>
      <c r="AK906" s="117">
        <v>2</v>
      </c>
      <c r="AL906" s="117">
        <v>-1</v>
      </c>
      <c r="AM906" s="117">
        <v>0</v>
      </c>
      <c r="AN906" s="117">
        <v>0</v>
      </c>
      <c r="AO906" s="117">
        <v>0</v>
      </c>
      <c r="AP906" s="117">
        <v>0</v>
      </c>
      <c r="AQ906" s="117">
        <v>0</v>
      </c>
      <c r="AR906" s="117">
        <v>2</v>
      </c>
      <c r="AS906" s="117">
        <v>-1</v>
      </c>
      <c r="AT906" s="117">
        <v>0</v>
      </c>
      <c r="AU906" s="117">
        <v>0</v>
      </c>
      <c r="AV906" s="117">
        <v>0</v>
      </c>
      <c r="AW906" s="117">
        <v>0</v>
      </c>
      <c r="AX906" s="117">
        <v>0</v>
      </c>
      <c r="AY906" s="117">
        <v>0</v>
      </c>
      <c r="AZ906" s="117">
        <v>0</v>
      </c>
      <c r="BA906" s="117">
        <v>0</v>
      </c>
      <c r="BB906" s="117">
        <v>0</v>
      </c>
      <c r="BC906" s="117">
        <v>0</v>
      </c>
      <c r="BD906" s="117">
        <v>0</v>
      </c>
      <c r="BE906" s="117">
        <v>0</v>
      </c>
      <c r="BF906" s="117">
        <v>0</v>
      </c>
      <c r="BG906" s="117">
        <v>0</v>
      </c>
      <c r="BH906" s="117">
        <v>0</v>
      </c>
      <c r="BI906" s="117">
        <v>0</v>
      </c>
      <c r="BJ906" s="117">
        <v>0</v>
      </c>
      <c r="BK906" s="117">
        <v>0</v>
      </c>
      <c r="BL906" s="120" t="s">
        <v>4490</v>
      </c>
      <c r="BM906" s="98">
        <v>0</v>
      </c>
      <c r="BN906" s="79">
        <v>0</v>
      </c>
      <c r="BO906" s="241">
        <v>0.2</v>
      </c>
      <c r="BP906" s="133">
        <v>0.2</v>
      </c>
      <c r="BQ906" s="133">
        <v>0.2</v>
      </c>
      <c r="BR906" s="133">
        <v>0.2</v>
      </c>
      <c r="BS906" s="243">
        <v>0.2</v>
      </c>
      <c r="BT906" s="79">
        <v>0</v>
      </c>
      <c r="BU906" s="79">
        <v>0</v>
      </c>
      <c r="BV906" s="79">
        <v>0</v>
      </c>
      <c r="BW906" s="79">
        <v>0</v>
      </c>
      <c r="BX906" s="79">
        <v>0</v>
      </c>
      <c r="BY906" s="79">
        <v>0</v>
      </c>
      <c r="BZ906" s="79">
        <v>0</v>
      </c>
      <c r="CA906" s="79">
        <v>0</v>
      </c>
      <c r="CB906" s="79">
        <v>0</v>
      </c>
      <c r="CC906" s="79">
        <v>0</v>
      </c>
      <c r="CD906" s="79">
        <v>0</v>
      </c>
      <c r="CE906" s="79">
        <v>0</v>
      </c>
      <c r="CF906" s="79">
        <v>0</v>
      </c>
      <c r="CG906" s="79">
        <v>0</v>
      </c>
      <c r="CH906" s="79">
        <v>0</v>
      </c>
      <c r="CI906" s="81">
        <f t="shared" ref="CI906:CI969" si="78">SUBTOTAL(9,BN906:CH906)</f>
        <v>1</v>
      </c>
      <c r="CJ906" s="260">
        <f t="shared" si="77"/>
        <v>1</v>
      </c>
      <c r="CK906" s="260">
        <f t="shared" si="75"/>
        <v>1</v>
      </c>
      <c r="CL906" s="260">
        <f t="shared" si="76"/>
        <v>1</v>
      </c>
      <c r="CM906" s="83">
        <v>4</v>
      </c>
      <c r="CN906" s="254" t="s">
        <v>4965</v>
      </c>
      <c r="CO906" s="140" t="s">
        <v>4965</v>
      </c>
      <c r="CP906" s="258" t="s">
        <v>4965</v>
      </c>
      <c r="CQ906" s="86" t="s">
        <v>4965</v>
      </c>
      <c r="CR906" s="85" t="s">
        <v>4965</v>
      </c>
      <c r="CS906" s="85" t="s">
        <v>4965</v>
      </c>
      <c r="CT906" s="85" t="s">
        <v>4965</v>
      </c>
      <c r="CU906" s="86"/>
    </row>
    <row r="907" spans="1:99" ht="12" customHeight="1" x14ac:dyDescent="0.2">
      <c r="A907" s="31" t="s">
        <v>1460</v>
      </c>
      <c r="B907" s="114" t="s">
        <v>1244</v>
      </c>
      <c r="C907" s="114" t="s">
        <v>1432</v>
      </c>
      <c r="D907" s="114" t="s">
        <v>1432</v>
      </c>
      <c r="E907" s="117" t="s">
        <v>1432</v>
      </c>
      <c r="F907" s="114" t="s">
        <v>2346</v>
      </c>
      <c r="G907" s="114" t="s">
        <v>1385</v>
      </c>
      <c r="H907" s="114" t="s">
        <v>1458</v>
      </c>
      <c r="I907" s="114" t="s">
        <v>1245</v>
      </c>
      <c r="J907" s="114">
        <v>523995</v>
      </c>
      <c r="K907" s="114">
        <v>175107</v>
      </c>
      <c r="L907" s="177" t="s">
        <v>3088</v>
      </c>
      <c r="M907" s="99" t="s">
        <v>1432</v>
      </c>
      <c r="N907" s="99" t="s">
        <v>1432</v>
      </c>
      <c r="O907" s="114">
        <v>0</v>
      </c>
      <c r="P907" s="114">
        <v>9</v>
      </c>
      <c r="Q907" s="115">
        <v>9</v>
      </c>
      <c r="R907" s="114" t="s">
        <v>2690</v>
      </c>
      <c r="S907" s="114" t="s">
        <v>1389</v>
      </c>
      <c r="T907" s="99" t="s">
        <v>2066</v>
      </c>
      <c r="U907" s="116">
        <v>41891</v>
      </c>
      <c r="V907" s="114" t="s">
        <v>1439</v>
      </c>
      <c r="W907" s="99" t="s">
        <v>1432</v>
      </c>
      <c r="X907" s="114" t="s">
        <v>1442</v>
      </c>
      <c r="Y907" s="114" t="s">
        <v>3893</v>
      </c>
      <c r="Z907" s="114" t="s">
        <v>1444</v>
      </c>
      <c r="AA907" s="114" t="s">
        <v>4720</v>
      </c>
      <c r="AB907" s="387">
        <v>1.2999999999999999E-2</v>
      </c>
      <c r="AC907" s="111" t="s">
        <v>1432</v>
      </c>
      <c r="AD907" s="112" t="s">
        <v>1432</v>
      </c>
      <c r="AE907" s="157" t="s">
        <v>3063</v>
      </c>
      <c r="AF907" s="117" t="s">
        <v>1445</v>
      </c>
      <c r="AG907" s="117">
        <v>0</v>
      </c>
      <c r="AH907" s="117">
        <v>0</v>
      </c>
      <c r="AI907" s="117">
        <v>0</v>
      </c>
      <c r="AJ907" s="117">
        <v>9</v>
      </c>
      <c r="AK907" s="117">
        <v>0</v>
      </c>
      <c r="AL907" s="117">
        <v>0</v>
      </c>
      <c r="AM907" s="117">
        <v>0</v>
      </c>
      <c r="AN907" s="117">
        <v>0</v>
      </c>
      <c r="AO907" s="117">
        <v>0</v>
      </c>
      <c r="AP907" s="117">
        <v>0</v>
      </c>
      <c r="AQ907" s="117">
        <v>9</v>
      </c>
      <c r="AR907" s="117">
        <v>0</v>
      </c>
      <c r="AS907" s="117">
        <v>0</v>
      </c>
      <c r="AT907" s="117">
        <v>0</v>
      </c>
      <c r="AU907" s="117">
        <v>0</v>
      </c>
      <c r="AV907" s="117">
        <v>0</v>
      </c>
      <c r="AW907" s="117">
        <v>0</v>
      </c>
      <c r="AX907" s="117">
        <v>0</v>
      </c>
      <c r="AY907" s="117">
        <v>0</v>
      </c>
      <c r="AZ907" s="117">
        <v>0</v>
      </c>
      <c r="BA907" s="117">
        <v>0</v>
      </c>
      <c r="BB907" s="117">
        <v>0</v>
      </c>
      <c r="BC907" s="117">
        <v>0</v>
      </c>
      <c r="BD907" s="117">
        <v>0</v>
      </c>
      <c r="BE907" s="117">
        <v>0</v>
      </c>
      <c r="BF907" s="117">
        <v>0</v>
      </c>
      <c r="BG907" s="117">
        <v>0</v>
      </c>
      <c r="BH907" s="117">
        <v>0</v>
      </c>
      <c r="BI907" s="117">
        <v>0</v>
      </c>
      <c r="BJ907" s="117">
        <v>0</v>
      </c>
      <c r="BK907" s="117">
        <v>0</v>
      </c>
      <c r="BL907" s="120" t="s">
        <v>4490</v>
      </c>
      <c r="BM907" s="98">
        <v>0</v>
      </c>
      <c r="BN907" s="79">
        <v>0</v>
      </c>
      <c r="BO907" s="241">
        <v>2.25</v>
      </c>
      <c r="BP907" s="133">
        <v>2.25</v>
      </c>
      <c r="BQ907" s="133">
        <v>2.25</v>
      </c>
      <c r="BR907" s="133">
        <v>2.25</v>
      </c>
      <c r="BS907" s="238">
        <v>0</v>
      </c>
      <c r="BT907" s="79">
        <v>0</v>
      </c>
      <c r="BU907" s="79">
        <v>0</v>
      </c>
      <c r="BV907" s="79">
        <v>0</v>
      </c>
      <c r="BW907" s="79">
        <v>0</v>
      </c>
      <c r="BX907" s="79">
        <v>0</v>
      </c>
      <c r="BY907" s="79">
        <v>0</v>
      </c>
      <c r="BZ907" s="79">
        <v>0</v>
      </c>
      <c r="CA907" s="79">
        <v>0</v>
      </c>
      <c r="CB907" s="79">
        <v>0</v>
      </c>
      <c r="CC907" s="79">
        <v>0</v>
      </c>
      <c r="CD907" s="79">
        <v>0</v>
      </c>
      <c r="CE907" s="79">
        <v>0</v>
      </c>
      <c r="CF907" s="79">
        <v>0</v>
      </c>
      <c r="CG907" s="79">
        <v>0</v>
      </c>
      <c r="CH907" s="79">
        <v>0</v>
      </c>
      <c r="CI907" s="81">
        <f t="shared" si="78"/>
        <v>9</v>
      </c>
      <c r="CJ907" s="260">
        <f t="shared" si="77"/>
        <v>9</v>
      </c>
      <c r="CK907" s="260">
        <f t="shared" si="75"/>
        <v>9</v>
      </c>
      <c r="CL907" s="260">
        <f t="shared" si="76"/>
        <v>9</v>
      </c>
      <c r="CM907" s="83">
        <v>9</v>
      </c>
      <c r="CN907" s="254" t="s">
        <v>4965</v>
      </c>
      <c r="CO907" s="180" t="s">
        <v>1942</v>
      </c>
      <c r="CP907" s="258" t="s">
        <v>4965</v>
      </c>
      <c r="CQ907" s="86" t="s">
        <v>4965</v>
      </c>
      <c r="CR907" s="85" t="s">
        <v>4965</v>
      </c>
      <c r="CS907" s="85" t="s">
        <v>4965</v>
      </c>
      <c r="CT907" s="85" t="s">
        <v>4965</v>
      </c>
      <c r="CU907" s="86"/>
    </row>
    <row r="908" spans="1:99" s="363" customFormat="1" ht="12" customHeight="1" x14ac:dyDescent="0.2">
      <c r="A908" s="31" t="s">
        <v>1460</v>
      </c>
      <c r="B908" s="114" t="s">
        <v>2691</v>
      </c>
      <c r="C908" s="114" t="s">
        <v>1432</v>
      </c>
      <c r="D908" s="114" t="s">
        <v>1432</v>
      </c>
      <c r="E908" s="117" t="s">
        <v>1432</v>
      </c>
      <c r="F908" s="114" t="s">
        <v>3865</v>
      </c>
      <c r="G908" s="114" t="s">
        <v>2692</v>
      </c>
      <c r="H908" s="114" t="s">
        <v>1885</v>
      </c>
      <c r="I908" s="114" t="s">
        <v>2693</v>
      </c>
      <c r="J908" s="114">
        <v>527218</v>
      </c>
      <c r="K908" s="114">
        <v>173669</v>
      </c>
      <c r="L908" s="177" t="s">
        <v>3089</v>
      </c>
      <c r="M908" s="99" t="s">
        <v>1432</v>
      </c>
      <c r="N908" s="99" t="s">
        <v>1432</v>
      </c>
      <c r="O908" s="114">
        <v>1</v>
      </c>
      <c r="P908" s="114">
        <v>1</v>
      </c>
      <c r="Q908" s="115">
        <v>0</v>
      </c>
      <c r="R908" s="114" t="s">
        <v>2694</v>
      </c>
      <c r="S908" s="114" t="s">
        <v>1438</v>
      </c>
      <c r="T908" s="99" t="s">
        <v>158</v>
      </c>
      <c r="U908" s="116">
        <v>41898</v>
      </c>
      <c r="V908" s="114" t="s">
        <v>1439</v>
      </c>
      <c r="W908" s="99" t="s">
        <v>1432</v>
      </c>
      <c r="X908" s="114" t="s">
        <v>1442</v>
      </c>
      <c r="Y908" s="114" t="s">
        <v>1443</v>
      </c>
      <c r="Z908" s="114" t="s">
        <v>1444</v>
      </c>
      <c r="AA908" s="114" t="s">
        <v>2713</v>
      </c>
      <c r="AB908" s="387">
        <v>4.7E-2</v>
      </c>
      <c r="AC908" s="111" t="s">
        <v>1432</v>
      </c>
      <c r="AD908" s="112" t="s">
        <v>1432</v>
      </c>
      <c r="AE908" s="157" t="s">
        <v>3063</v>
      </c>
      <c r="AF908" s="117" t="s">
        <v>1445</v>
      </c>
      <c r="AG908" s="117">
        <v>0</v>
      </c>
      <c r="AH908" s="117">
        <v>0</v>
      </c>
      <c r="AI908" s="117">
        <v>0</v>
      </c>
      <c r="AJ908" s="117">
        <v>0</v>
      </c>
      <c r="AK908" s="117">
        <v>0</v>
      </c>
      <c r="AL908" s="117">
        <v>0</v>
      </c>
      <c r="AM908" s="117">
        <v>-1</v>
      </c>
      <c r="AN908" s="117">
        <v>0</v>
      </c>
      <c r="AO908" s="117">
        <v>1</v>
      </c>
      <c r="AP908" s="117">
        <v>0</v>
      </c>
      <c r="AQ908" s="117">
        <v>0</v>
      </c>
      <c r="AR908" s="117">
        <v>0</v>
      </c>
      <c r="AS908" s="117">
        <v>0</v>
      </c>
      <c r="AT908" s="117">
        <v>0</v>
      </c>
      <c r="AU908" s="117">
        <v>0</v>
      </c>
      <c r="AV908" s="117">
        <v>0</v>
      </c>
      <c r="AW908" s="117">
        <v>0</v>
      </c>
      <c r="AX908" s="117">
        <v>0</v>
      </c>
      <c r="AY908" s="117">
        <v>0</v>
      </c>
      <c r="AZ908" s="117">
        <v>0</v>
      </c>
      <c r="BA908" s="117">
        <v>-1</v>
      </c>
      <c r="BB908" s="117">
        <v>0</v>
      </c>
      <c r="BC908" s="117">
        <v>1</v>
      </c>
      <c r="BD908" s="117">
        <v>0</v>
      </c>
      <c r="BE908" s="117">
        <v>0</v>
      </c>
      <c r="BF908" s="117">
        <v>0</v>
      </c>
      <c r="BG908" s="117">
        <v>0</v>
      </c>
      <c r="BH908" s="117">
        <v>0</v>
      </c>
      <c r="BI908" s="117">
        <v>0</v>
      </c>
      <c r="BJ908" s="117">
        <v>0</v>
      </c>
      <c r="BK908" s="117">
        <v>0</v>
      </c>
      <c r="BL908" s="339"/>
      <c r="BM908" s="179">
        <f>Q908</f>
        <v>0</v>
      </c>
      <c r="BN908" s="79">
        <v>0</v>
      </c>
      <c r="BO908" s="237">
        <v>0</v>
      </c>
      <c r="BP908" s="79">
        <v>0</v>
      </c>
      <c r="BQ908" s="79">
        <v>0</v>
      </c>
      <c r="BR908" s="79">
        <v>0</v>
      </c>
      <c r="BS908" s="238">
        <v>0</v>
      </c>
      <c r="BT908" s="79">
        <v>0</v>
      </c>
      <c r="BU908" s="79">
        <v>0</v>
      </c>
      <c r="BV908" s="79">
        <v>0</v>
      </c>
      <c r="BW908" s="79">
        <v>0</v>
      </c>
      <c r="BX908" s="79">
        <v>0</v>
      </c>
      <c r="BY908" s="79">
        <v>0</v>
      </c>
      <c r="BZ908" s="79">
        <v>0</v>
      </c>
      <c r="CA908" s="79">
        <v>0</v>
      </c>
      <c r="CB908" s="79">
        <v>0</v>
      </c>
      <c r="CC908" s="79">
        <v>0</v>
      </c>
      <c r="CD908" s="79">
        <v>0</v>
      </c>
      <c r="CE908" s="79">
        <v>0</v>
      </c>
      <c r="CF908" s="79">
        <v>0</v>
      </c>
      <c r="CG908" s="79">
        <v>0</v>
      </c>
      <c r="CH908" s="79">
        <v>0</v>
      </c>
      <c r="CI908" s="81">
        <f t="shared" si="78"/>
        <v>0</v>
      </c>
      <c r="CJ908" s="131">
        <f t="shared" si="77"/>
        <v>0</v>
      </c>
      <c r="CK908" s="131">
        <f t="shared" si="75"/>
        <v>0</v>
      </c>
      <c r="CL908" s="131">
        <f t="shared" si="76"/>
        <v>0</v>
      </c>
      <c r="CM908" s="83">
        <v>4</v>
      </c>
      <c r="CN908" s="254" t="s">
        <v>4965</v>
      </c>
      <c r="CO908" s="140" t="s">
        <v>4965</v>
      </c>
      <c r="CP908" s="258" t="s">
        <v>4965</v>
      </c>
      <c r="CQ908" s="86" t="s">
        <v>4965</v>
      </c>
      <c r="CR908" s="85" t="s">
        <v>4965</v>
      </c>
      <c r="CS908" s="85" t="s">
        <v>4965</v>
      </c>
      <c r="CT908" s="85" t="s">
        <v>4965</v>
      </c>
      <c r="CU908" s="86"/>
    </row>
    <row r="909" spans="1:99" ht="12" customHeight="1" x14ac:dyDescent="0.2">
      <c r="A909" s="31" t="s">
        <v>1460</v>
      </c>
      <c r="B909" s="114" t="s">
        <v>2695</v>
      </c>
      <c r="C909" s="114" t="s">
        <v>1432</v>
      </c>
      <c r="D909" s="114" t="s">
        <v>1432</v>
      </c>
      <c r="E909" s="117" t="s">
        <v>1432</v>
      </c>
      <c r="F909" s="114" t="s">
        <v>2696</v>
      </c>
      <c r="G909" s="114" t="s">
        <v>2697</v>
      </c>
      <c r="H909" s="114" t="s">
        <v>2717</v>
      </c>
      <c r="I909" s="114" t="s">
        <v>2698</v>
      </c>
      <c r="J909" s="114">
        <v>527457</v>
      </c>
      <c r="K909" s="114">
        <v>174515</v>
      </c>
      <c r="L909" s="177" t="s">
        <v>3084</v>
      </c>
      <c r="M909" s="99" t="s">
        <v>1432</v>
      </c>
      <c r="N909" s="99" t="s">
        <v>1432</v>
      </c>
      <c r="O909" s="114">
        <v>0</v>
      </c>
      <c r="P909" s="114">
        <v>1</v>
      </c>
      <c r="Q909" s="115">
        <v>1</v>
      </c>
      <c r="R909" s="114" t="s">
        <v>2699</v>
      </c>
      <c r="S909" s="114" t="s">
        <v>1438</v>
      </c>
      <c r="T909" s="99" t="s">
        <v>4038</v>
      </c>
      <c r="U909" s="116">
        <v>41934</v>
      </c>
      <c r="V909" s="114" t="s">
        <v>1439</v>
      </c>
      <c r="W909" s="99" t="s">
        <v>1432</v>
      </c>
      <c r="X909" s="114" t="s">
        <v>1442</v>
      </c>
      <c r="Y909" s="114" t="s">
        <v>4694</v>
      </c>
      <c r="Z909" s="114" t="s">
        <v>1444</v>
      </c>
      <c r="AA909" s="114" t="s">
        <v>3894</v>
      </c>
      <c r="AB909" s="387">
        <v>1.2E-2</v>
      </c>
      <c r="AC909" s="111" t="s">
        <v>1432</v>
      </c>
      <c r="AD909" s="112"/>
      <c r="AE909" s="157" t="s">
        <v>3063</v>
      </c>
      <c r="AF909" s="117" t="s">
        <v>1445</v>
      </c>
      <c r="AG909" s="117">
        <v>0</v>
      </c>
      <c r="AH909" s="117">
        <v>0</v>
      </c>
      <c r="AI909" s="117">
        <v>0</v>
      </c>
      <c r="AJ909" s="117">
        <v>0</v>
      </c>
      <c r="AK909" s="117">
        <v>0</v>
      </c>
      <c r="AL909" s="117">
        <v>0</v>
      </c>
      <c r="AM909" s="117">
        <v>0</v>
      </c>
      <c r="AN909" s="117">
        <v>0</v>
      </c>
      <c r="AO909" s="117">
        <v>1</v>
      </c>
      <c r="AP909" s="117">
        <v>0</v>
      </c>
      <c r="AQ909" s="117">
        <v>0</v>
      </c>
      <c r="AR909" s="117">
        <v>0</v>
      </c>
      <c r="AS909" s="117">
        <v>0</v>
      </c>
      <c r="AT909" s="117">
        <v>0</v>
      </c>
      <c r="AU909" s="117">
        <v>0</v>
      </c>
      <c r="AV909" s="117">
        <v>0</v>
      </c>
      <c r="AW909" s="117">
        <v>0</v>
      </c>
      <c r="AX909" s="117">
        <v>0</v>
      </c>
      <c r="AY909" s="117">
        <v>0</v>
      </c>
      <c r="AZ909" s="117">
        <v>0</v>
      </c>
      <c r="BA909" s="117">
        <v>0</v>
      </c>
      <c r="BB909" s="117">
        <v>0</v>
      </c>
      <c r="BC909" s="117">
        <v>1</v>
      </c>
      <c r="BD909" s="117">
        <v>0</v>
      </c>
      <c r="BE909" s="117">
        <v>0</v>
      </c>
      <c r="BF909" s="117">
        <v>0</v>
      </c>
      <c r="BG909" s="117">
        <v>0</v>
      </c>
      <c r="BH909" s="117">
        <v>0</v>
      </c>
      <c r="BI909" s="117">
        <v>0</v>
      </c>
      <c r="BJ909" s="117">
        <v>0</v>
      </c>
      <c r="BK909" s="117">
        <v>0</v>
      </c>
      <c r="BL909" s="120" t="s">
        <v>4490</v>
      </c>
      <c r="BM909" s="98">
        <v>0</v>
      </c>
      <c r="BN909" s="79">
        <v>0</v>
      </c>
      <c r="BO909" s="241">
        <v>0.2</v>
      </c>
      <c r="BP909" s="133">
        <v>0.2</v>
      </c>
      <c r="BQ909" s="133">
        <v>0.2</v>
      </c>
      <c r="BR909" s="133">
        <v>0.2</v>
      </c>
      <c r="BS909" s="243">
        <v>0.2</v>
      </c>
      <c r="BT909" s="79">
        <v>0</v>
      </c>
      <c r="BU909" s="79">
        <v>0</v>
      </c>
      <c r="BV909" s="79">
        <v>0</v>
      </c>
      <c r="BW909" s="79">
        <v>0</v>
      </c>
      <c r="BX909" s="79">
        <v>0</v>
      </c>
      <c r="BY909" s="79">
        <v>0</v>
      </c>
      <c r="BZ909" s="79">
        <v>0</v>
      </c>
      <c r="CA909" s="79">
        <v>0</v>
      </c>
      <c r="CB909" s="79">
        <v>0</v>
      </c>
      <c r="CC909" s="79">
        <v>0</v>
      </c>
      <c r="CD909" s="79">
        <v>0</v>
      </c>
      <c r="CE909" s="79">
        <v>0</v>
      </c>
      <c r="CF909" s="79">
        <v>0</v>
      </c>
      <c r="CG909" s="79">
        <v>0</v>
      </c>
      <c r="CH909" s="79">
        <v>0</v>
      </c>
      <c r="CI909" s="81">
        <f t="shared" si="78"/>
        <v>1</v>
      </c>
      <c r="CJ909" s="260">
        <f t="shared" si="77"/>
        <v>1</v>
      </c>
      <c r="CK909" s="260">
        <f t="shared" si="75"/>
        <v>1</v>
      </c>
      <c r="CL909" s="260">
        <f t="shared" si="76"/>
        <v>1</v>
      </c>
      <c r="CM909" s="83">
        <v>4</v>
      </c>
      <c r="CN909" s="254" t="s">
        <v>4965</v>
      </c>
      <c r="CO909" s="140" t="s">
        <v>4965</v>
      </c>
      <c r="CP909" s="258" t="s">
        <v>4965</v>
      </c>
      <c r="CQ909" s="86" t="s">
        <v>4965</v>
      </c>
      <c r="CR909" s="85" t="s">
        <v>4965</v>
      </c>
      <c r="CS909" s="85" t="s">
        <v>4965</v>
      </c>
      <c r="CT909" s="85" t="s">
        <v>4965</v>
      </c>
      <c r="CU909" s="86"/>
    </row>
    <row r="910" spans="1:99" s="363" customFormat="1" ht="12" customHeight="1" x14ac:dyDescent="0.2">
      <c r="A910" s="31" t="s">
        <v>1460</v>
      </c>
      <c r="B910" s="114" t="s">
        <v>2700</v>
      </c>
      <c r="C910" s="114" t="s">
        <v>1432</v>
      </c>
      <c r="D910" s="114" t="s">
        <v>1432</v>
      </c>
      <c r="E910" s="117" t="s">
        <v>1432</v>
      </c>
      <c r="F910" s="114" t="s">
        <v>2696</v>
      </c>
      <c r="G910" s="114" t="s">
        <v>2697</v>
      </c>
      <c r="H910" s="114" t="s">
        <v>2717</v>
      </c>
      <c r="I910" s="114" t="s">
        <v>2698</v>
      </c>
      <c r="J910" s="114">
        <v>527457</v>
      </c>
      <c r="K910" s="114">
        <v>174515</v>
      </c>
      <c r="L910" s="177" t="s">
        <v>3084</v>
      </c>
      <c r="M910" s="99" t="s">
        <v>1432</v>
      </c>
      <c r="N910" s="99" t="s">
        <v>1432</v>
      </c>
      <c r="O910" s="114">
        <v>0</v>
      </c>
      <c r="P910" s="114">
        <v>1</v>
      </c>
      <c r="Q910" s="115">
        <v>1</v>
      </c>
      <c r="R910" s="114" t="s">
        <v>2701</v>
      </c>
      <c r="S910" s="114" t="s">
        <v>1438</v>
      </c>
      <c r="T910" s="99" t="s">
        <v>4038</v>
      </c>
      <c r="U910" s="116">
        <v>41934</v>
      </c>
      <c r="V910" s="114" t="s">
        <v>1439</v>
      </c>
      <c r="W910" s="99" t="s">
        <v>1432</v>
      </c>
      <c r="X910" s="114" t="s">
        <v>1442</v>
      </c>
      <c r="Y910" s="114" t="s">
        <v>4694</v>
      </c>
      <c r="Z910" s="114" t="s">
        <v>1444</v>
      </c>
      <c r="AA910" s="114" t="s">
        <v>3894</v>
      </c>
      <c r="AB910" s="387">
        <v>1.2E-2</v>
      </c>
      <c r="AC910" s="111" t="s">
        <v>1432</v>
      </c>
      <c r="AD910" s="112"/>
      <c r="AE910" s="157" t="s">
        <v>3063</v>
      </c>
      <c r="AF910" s="117" t="s">
        <v>1445</v>
      </c>
      <c r="AG910" s="117">
        <v>0</v>
      </c>
      <c r="AH910" s="117">
        <v>0</v>
      </c>
      <c r="AI910" s="117">
        <v>0</v>
      </c>
      <c r="AJ910" s="117">
        <v>0</v>
      </c>
      <c r="AK910" s="117">
        <v>0</v>
      </c>
      <c r="AL910" s="117">
        <v>0</v>
      </c>
      <c r="AM910" s="117">
        <v>0</v>
      </c>
      <c r="AN910" s="117">
        <v>0</v>
      </c>
      <c r="AO910" s="117">
        <v>1</v>
      </c>
      <c r="AP910" s="117">
        <v>0</v>
      </c>
      <c r="AQ910" s="117">
        <v>0</v>
      </c>
      <c r="AR910" s="117">
        <v>0</v>
      </c>
      <c r="AS910" s="117">
        <v>0</v>
      </c>
      <c r="AT910" s="117">
        <v>0</v>
      </c>
      <c r="AU910" s="117">
        <v>0</v>
      </c>
      <c r="AV910" s="117">
        <v>0</v>
      </c>
      <c r="AW910" s="117">
        <v>0</v>
      </c>
      <c r="AX910" s="117">
        <v>0</v>
      </c>
      <c r="AY910" s="117">
        <v>0</v>
      </c>
      <c r="AZ910" s="117">
        <v>0</v>
      </c>
      <c r="BA910" s="117">
        <v>0</v>
      </c>
      <c r="BB910" s="117">
        <v>0</v>
      </c>
      <c r="BC910" s="117">
        <v>1</v>
      </c>
      <c r="BD910" s="117">
        <v>0</v>
      </c>
      <c r="BE910" s="117">
        <v>0</v>
      </c>
      <c r="BF910" s="117">
        <v>0</v>
      </c>
      <c r="BG910" s="117">
        <v>0</v>
      </c>
      <c r="BH910" s="117">
        <v>0</v>
      </c>
      <c r="BI910" s="117">
        <v>0</v>
      </c>
      <c r="BJ910" s="117">
        <v>0</v>
      </c>
      <c r="BK910" s="117">
        <v>0</v>
      </c>
      <c r="BL910" s="120" t="s">
        <v>4490</v>
      </c>
      <c r="BM910" s="98">
        <v>0</v>
      </c>
      <c r="BN910" s="79">
        <v>0</v>
      </c>
      <c r="BO910" s="241">
        <v>0.2</v>
      </c>
      <c r="BP910" s="133">
        <v>0.2</v>
      </c>
      <c r="BQ910" s="133">
        <v>0.2</v>
      </c>
      <c r="BR910" s="133">
        <v>0.2</v>
      </c>
      <c r="BS910" s="243">
        <v>0.2</v>
      </c>
      <c r="BT910" s="79">
        <v>0</v>
      </c>
      <c r="BU910" s="79">
        <v>0</v>
      </c>
      <c r="BV910" s="79">
        <v>0</v>
      </c>
      <c r="BW910" s="79">
        <v>0</v>
      </c>
      <c r="BX910" s="79">
        <v>0</v>
      </c>
      <c r="BY910" s="79">
        <v>0</v>
      </c>
      <c r="BZ910" s="79">
        <v>0</v>
      </c>
      <c r="CA910" s="79">
        <v>0</v>
      </c>
      <c r="CB910" s="79">
        <v>0</v>
      </c>
      <c r="CC910" s="79">
        <v>0</v>
      </c>
      <c r="CD910" s="79">
        <v>0</v>
      </c>
      <c r="CE910" s="79">
        <v>0</v>
      </c>
      <c r="CF910" s="79">
        <v>0</v>
      </c>
      <c r="CG910" s="79">
        <v>0</v>
      </c>
      <c r="CH910" s="79">
        <v>0</v>
      </c>
      <c r="CI910" s="81">
        <f t="shared" si="78"/>
        <v>1</v>
      </c>
      <c r="CJ910" s="260">
        <f t="shared" si="77"/>
        <v>1</v>
      </c>
      <c r="CK910" s="260">
        <f t="shared" si="75"/>
        <v>1</v>
      </c>
      <c r="CL910" s="260">
        <f t="shared" si="76"/>
        <v>1</v>
      </c>
      <c r="CM910" s="83">
        <v>4</v>
      </c>
      <c r="CN910" s="254" t="s">
        <v>4965</v>
      </c>
      <c r="CO910" s="140" t="s">
        <v>4965</v>
      </c>
      <c r="CP910" s="258" t="s">
        <v>4965</v>
      </c>
      <c r="CQ910" s="86" t="s">
        <v>4965</v>
      </c>
      <c r="CR910" s="85" t="s">
        <v>4965</v>
      </c>
      <c r="CS910" s="85" t="s">
        <v>4965</v>
      </c>
      <c r="CT910" s="85" t="s">
        <v>4965</v>
      </c>
      <c r="CU910" s="86"/>
    </row>
    <row r="911" spans="1:99" s="363" customFormat="1" ht="12" customHeight="1" x14ac:dyDescent="0.2">
      <c r="A911" s="31" t="s">
        <v>1460</v>
      </c>
      <c r="B911" s="114" t="s">
        <v>2702</v>
      </c>
      <c r="C911" s="114" t="s">
        <v>1432</v>
      </c>
      <c r="D911" s="114" t="s">
        <v>1432</v>
      </c>
      <c r="E911" s="117" t="s">
        <v>1432</v>
      </c>
      <c r="F911" s="114" t="s">
        <v>2868</v>
      </c>
      <c r="G911" s="114" t="s">
        <v>2347</v>
      </c>
      <c r="H911" s="114" t="s">
        <v>1435</v>
      </c>
      <c r="I911" s="114" t="s">
        <v>2703</v>
      </c>
      <c r="J911" s="114">
        <v>527650</v>
      </c>
      <c r="K911" s="114">
        <v>171279</v>
      </c>
      <c r="L911" s="177" t="s">
        <v>3082</v>
      </c>
      <c r="M911" s="99" t="s">
        <v>1432</v>
      </c>
      <c r="N911" s="99" t="s">
        <v>1432</v>
      </c>
      <c r="O911" s="114">
        <v>1</v>
      </c>
      <c r="P911" s="114">
        <v>3</v>
      </c>
      <c r="Q911" s="115">
        <v>2</v>
      </c>
      <c r="R911" s="114" t="s">
        <v>2704</v>
      </c>
      <c r="S911" s="114" t="s">
        <v>1438</v>
      </c>
      <c r="T911" s="99" t="s">
        <v>2066</v>
      </c>
      <c r="U911" s="116">
        <v>41936</v>
      </c>
      <c r="V911" s="114" t="s">
        <v>1439</v>
      </c>
      <c r="W911" s="99" t="s">
        <v>1432</v>
      </c>
      <c r="X911" s="114" t="s">
        <v>1442</v>
      </c>
      <c r="Y911" s="114" t="s">
        <v>4694</v>
      </c>
      <c r="Z911" s="114" t="s">
        <v>1444</v>
      </c>
      <c r="AA911" s="114" t="s">
        <v>2723</v>
      </c>
      <c r="AB911" s="387">
        <v>8.9999999999999993E-3</v>
      </c>
      <c r="AC911" s="111" t="s">
        <v>1432</v>
      </c>
      <c r="AD911" s="112"/>
      <c r="AE911" s="157" t="s">
        <v>3063</v>
      </c>
      <c r="AF911" s="117" t="s">
        <v>1445</v>
      </c>
      <c r="AG911" s="118"/>
      <c r="AH911" s="117">
        <v>0</v>
      </c>
      <c r="AI911" s="117">
        <v>0</v>
      </c>
      <c r="AJ911" s="117">
        <v>0</v>
      </c>
      <c r="AK911" s="117">
        <v>3</v>
      </c>
      <c r="AL911" s="117">
        <v>0</v>
      </c>
      <c r="AM911" s="117">
        <v>0</v>
      </c>
      <c r="AN911" s="117">
        <v>-1</v>
      </c>
      <c r="AO911" s="117">
        <v>0</v>
      </c>
      <c r="AP911" s="117">
        <v>0</v>
      </c>
      <c r="AQ911" s="117">
        <v>0</v>
      </c>
      <c r="AR911" s="117">
        <v>3</v>
      </c>
      <c r="AS911" s="117">
        <v>0</v>
      </c>
      <c r="AT911" s="117">
        <v>0</v>
      </c>
      <c r="AU911" s="117">
        <v>-1</v>
      </c>
      <c r="AV911" s="117">
        <v>0</v>
      </c>
      <c r="AW911" s="117">
        <v>0</v>
      </c>
      <c r="AX911" s="117">
        <v>0</v>
      </c>
      <c r="AY911" s="117">
        <v>0</v>
      </c>
      <c r="AZ911" s="117">
        <v>0</v>
      </c>
      <c r="BA911" s="117">
        <v>0</v>
      </c>
      <c r="BB911" s="117">
        <v>0</v>
      </c>
      <c r="BC911" s="117">
        <v>0</v>
      </c>
      <c r="BD911" s="117">
        <v>0</v>
      </c>
      <c r="BE911" s="117">
        <v>0</v>
      </c>
      <c r="BF911" s="117">
        <v>0</v>
      </c>
      <c r="BG911" s="117">
        <v>0</v>
      </c>
      <c r="BH911" s="117">
        <v>0</v>
      </c>
      <c r="BI911" s="117">
        <v>0</v>
      </c>
      <c r="BJ911" s="117">
        <v>0</v>
      </c>
      <c r="BK911" s="117">
        <v>0</v>
      </c>
      <c r="BL911" s="120" t="s">
        <v>4490</v>
      </c>
      <c r="BM911" s="98">
        <v>0</v>
      </c>
      <c r="BN911" s="79">
        <v>0</v>
      </c>
      <c r="BO911" s="241">
        <v>0.4</v>
      </c>
      <c r="BP911" s="133">
        <v>0.4</v>
      </c>
      <c r="BQ911" s="133">
        <v>0.4</v>
      </c>
      <c r="BR911" s="133">
        <v>0.4</v>
      </c>
      <c r="BS911" s="243">
        <v>0.4</v>
      </c>
      <c r="BT911" s="79">
        <v>0</v>
      </c>
      <c r="BU911" s="79">
        <v>0</v>
      </c>
      <c r="BV911" s="79">
        <v>0</v>
      </c>
      <c r="BW911" s="79">
        <v>0</v>
      </c>
      <c r="BX911" s="79">
        <v>0</v>
      </c>
      <c r="BY911" s="79">
        <v>0</v>
      </c>
      <c r="BZ911" s="79">
        <v>0</v>
      </c>
      <c r="CA911" s="79">
        <v>0</v>
      </c>
      <c r="CB911" s="79">
        <v>0</v>
      </c>
      <c r="CC911" s="79">
        <v>0</v>
      </c>
      <c r="CD911" s="79">
        <v>0</v>
      </c>
      <c r="CE911" s="79">
        <v>0</v>
      </c>
      <c r="CF911" s="79">
        <v>0</v>
      </c>
      <c r="CG911" s="79">
        <v>0</v>
      </c>
      <c r="CH911" s="79">
        <v>0</v>
      </c>
      <c r="CI911" s="81">
        <f t="shared" si="78"/>
        <v>2</v>
      </c>
      <c r="CJ911" s="260">
        <f t="shared" si="77"/>
        <v>2</v>
      </c>
      <c r="CK911" s="260">
        <f t="shared" si="75"/>
        <v>2</v>
      </c>
      <c r="CL911" s="260">
        <f t="shared" si="76"/>
        <v>2</v>
      </c>
      <c r="CM911" s="83">
        <v>4</v>
      </c>
      <c r="CN911" s="254" t="s">
        <v>4965</v>
      </c>
      <c r="CO911" s="180" t="s">
        <v>1941</v>
      </c>
      <c r="CP911" s="258" t="s">
        <v>4965</v>
      </c>
      <c r="CQ911" s="86" t="s">
        <v>4965</v>
      </c>
      <c r="CR911" s="85" t="s">
        <v>4965</v>
      </c>
      <c r="CS911" s="85" t="s">
        <v>4965</v>
      </c>
      <c r="CT911" s="85" t="s">
        <v>4965</v>
      </c>
      <c r="CU911" s="86"/>
    </row>
    <row r="912" spans="1:99" s="363" customFormat="1" ht="12" customHeight="1" x14ac:dyDescent="0.2">
      <c r="A912" s="31" t="s">
        <v>1460</v>
      </c>
      <c r="B912" s="114" t="s">
        <v>2706</v>
      </c>
      <c r="C912" s="114" t="s">
        <v>1432</v>
      </c>
      <c r="D912" s="114" t="s">
        <v>1432</v>
      </c>
      <c r="E912" s="117" t="s">
        <v>2707</v>
      </c>
      <c r="F912" s="114" t="s">
        <v>1492</v>
      </c>
      <c r="G912" s="114" t="s">
        <v>1493</v>
      </c>
      <c r="H912" s="114" t="s">
        <v>1458</v>
      </c>
      <c r="I912" s="114" t="s">
        <v>1494</v>
      </c>
      <c r="J912" s="114">
        <v>524589</v>
      </c>
      <c r="K912" s="114">
        <v>175337</v>
      </c>
      <c r="L912" s="177" t="s">
        <v>3088</v>
      </c>
      <c r="M912" s="99" t="s">
        <v>1432</v>
      </c>
      <c r="N912" s="99" t="s">
        <v>1432</v>
      </c>
      <c r="O912" s="114">
        <v>0</v>
      </c>
      <c r="P912" s="114">
        <v>1</v>
      </c>
      <c r="Q912" s="115">
        <v>1</v>
      </c>
      <c r="R912" s="114" t="s">
        <v>2708</v>
      </c>
      <c r="S912" s="114" t="s">
        <v>1389</v>
      </c>
      <c r="T912" s="99" t="s">
        <v>2083</v>
      </c>
      <c r="U912" s="116">
        <v>41899</v>
      </c>
      <c r="V912" s="114" t="s">
        <v>1439</v>
      </c>
      <c r="W912" s="99" t="s">
        <v>1432</v>
      </c>
      <c r="X912" s="114" t="s">
        <v>1442</v>
      </c>
      <c r="Y912" s="114" t="s">
        <v>3893</v>
      </c>
      <c r="Z912" s="114" t="s">
        <v>1444</v>
      </c>
      <c r="AA912" s="114" t="s">
        <v>4720</v>
      </c>
      <c r="AB912" s="387">
        <v>3.0000000000000001E-3</v>
      </c>
      <c r="AC912" s="111" t="s">
        <v>1432</v>
      </c>
      <c r="AD912" s="112" t="s">
        <v>1432</v>
      </c>
      <c r="AE912" s="157" t="s">
        <v>3063</v>
      </c>
      <c r="AF912" s="117" t="s">
        <v>1445</v>
      </c>
      <c r="AG912" s="118"/>
      <c r="AH912" s="117">
        <v>0</v>
      </c>
      <c r="AI912" s="117">
        <v>0</v>
      </c>
      <c r="AJ912" s="117">
        <v>0</v>
      </c>
      <c r="AK912" s="117">
        <v>1</v>
      </c>
      <c r="AL912" s="117">
        <v>0</v>
      </c>
      <c r="AM912" s="117">
        <v>0</v>
      </c>
      <c r="AN912" s="117">
        <v>0</v>
      </c>
      <c r="AO912" s="117">
        <v>0</v>
      </c>
      <c r="AP912" s="117">
        <v>0</v>
      </c>
      <c r="AQ912" s="117">
        <v>0</v>
      </c>
      <c r="AR912" s="117">
        <v>1</v>
      </c>
      <c r="AS912" s="117">
        <v>0</v>
      </c>
      <c r="AT912" s="117">
        <v>0</v>
      </c>
      <c r="AU912" s="117">
        <v>0</v>
      </c>
      <c r="AV912" s="117">
        <v>0</v>
      </c>
      <c r="AW912" s="117">
        <v>0</v>
      </c>
      <c r="AX912" s="117">
        <v>0</v>
      </c>
      <c r="AY912" s="117">
        <v>0</v>
      </c>
      <c r="AZ912" s="117">
        <v>0</v>
      </c>
      <c r="BA912" s="117">
        <v>0</v>
      </c>
      <c r="BB912" s="117">
        <v>0</v>
      </c>
      <c r="BC912" s="117">
        <v>0</v>
      </c>
      <c r="BD912" s="117">
        <v>0</v>
      </c>
      <c r="BE912" s="117">
        <v>0</v>
      </c>
      <c r="BF912" s="117">
        <v>0</v>
      </c>
      <c r="BG912" s="117">
        <v>0</v>
      </c>
      <c r="BH912" s="117">
        <v>0</v>
      </c>
      <c r="BI912" s="117">
        <v>0</v>
      </c>
      <c r="BJ912" s="117">
        <v>0</v>
      </c>
      <c r="BK912" s="117">
        <v>0</v>
      </c>
      <c r="BL912" s="120" t="s">
        <v>4490</v>
      </c>
      <c r="BM912" s="98">
        <v>0</v>
      </c>
      <c r="BN912" s="79">
        <v>0</v>
      </c>
      <c r="BO912" s="241">
        <v>0.25</v>
      </c>
      <c r="BP912" s="133">
        <v>0.25</v>
      </c>
      <c r="BQ912" s="133">
        <v>0.25</v>
      </c>
      <c r="BR912" s="133">
        <v>0.25</v>
      </c>
      <c r="BS912" s="238">
        <v>0</v>
      </c>
      <c r="BT912" s="79">
        <v>0</v>
      </c>
      <c r="BU912" s="79">
        <v>0</v>
      </c>
      <c r="BV912" s="79">
        <v>0</v>
      </c>
      <c r="BW912" s="79">
        <v>0</v>
      </c>
      <c r="BX912" s="79">
        <v>0</v>
      </c>
      <c r="BY912" s="79">
        <v>0</v>
      </c>
      <c r="BZ912" s="79">
        <v>0</v>
      </c>
      <c r="CA912" s="79">
        <v>0</v>
      </c>
      <c r="CB912" s="79">
        <v>0</v>
      </c>
      <c r="CC912" s="79">
        <v>0</v>
      </c>
      <c r="CD912" s="79">
        <v>0</v>
      </c>
      <c r="CE912" s="79">
        <v>0</v>
      </c>
      <c r="CF912" s="79">
        <v>0</v>
      </c>
      <c r="CG912" s="79">
        <v>0</v>
      </c>
      <c r="CH912" s="79">
        <v>0</v>
      </c>
      <c r="CI912" s="81">
        <f t="shared" si="78"/>
        <v>1</v>
      </c>
      <c r="CJ912" s="260">
        <f t="shared" si="77"/>
        <v>1</v>
      </c>
      <c r="CK912" s="260">
        <f t="shared" si="75"/>
        <v>1</v>
      </c>
      <c r="CL912" s="260">
        <f t="shared" si="76"/>
        <v>1</v>
      </c>
      <c r="CM912" s="83">
        <v>9</v>
      </c>
      <c r="CN912" s="254" t="s">
        <v>4965</v>
      </c>
      <c r="CO912" s="140" t="s">
        <v>4965</v>
      </c>
      <c r="CP912" s="258" t="s">
        <v>4965</v>
      </c>
      <c r="CQ912" s="86" t="s">
        <v>4965</v>
      </c>
      <c r="CR912" s="85" t="s">
        <v>4965</v>
      </c>
      <c r="CS912" s="85" t="s">
        <v>4965</v>
      </c>
      <c r="CT912" s="85" t="s">
        <v>4965</v>
      </c>
      <c r="CU912" s="86"/>
    </row>
    <row r="913" spans="1:99" s="363" customFormat="1" ht="12" customHeight="1" x14ac:dyDescent="0.2">
      <c r="A913" s="31" t="s">
        <v>1460</v>
      </c>
      <c r="B913" s="114" t="s">
        <v>2709</v>
      </c>
      <c r="C913" s="114" t="s">
        <v>1432</v>
      </c>
      <c r="D913" s="114" t="s">
        <v>1432</v>
      </c>
      <c r="E913" s="117" t="s">
        <v>1432</v>
      </c>
      <c r="F913" s="114" t="s">
        <v>1163</v>
      </c>
      <c r="G913" s="114" t="s">
        <v>1099</v>
      </c>
      <c r="H913" s="114" t="s">
        <v>1458</v>
      </c>
      <c r="I913" s="114" t="s">
        <v>1100</v>
      </c>
      <c r="J913" s="114">
        <v>524904</v>
      </c>
      <c r="K913" s="114">
        <v>174723</v>
      </c>
      <c r="L913" s="177" t="s">
        <v>3079</v>
      </c>
      <c r="M913" s="99" t="s">
        <v>1432</v>
      </c>
      <c r="N913" s="99" t="s">
        <v>1432</v>
      </c>
      <c r="O913" s="114">
        <v>1</v>
      </c>
      <c r="P913" s="114">
        <v>1</v>
      </c>
      <c r="Q913" s="115">
        <v>0</v>
      </c>
      <c r="R913" s="114" t="s">
        <v>1101</v>
      </c>
      <c r="S913" s="114" t="s">
        <v>1438</v>
      </c>
      <c r="T913" s="99" t="s">
        <v>734</v>
      </c>
      <c r="U913" s="116">
        <v>41991</v>
      </c>
      <c r="V913" s="114" t="s">
        <v>1439</v>
      </c>
      <c r="W913" s="99" t="s">
        <v>1432</v>
      </c>
      <c r="X913" s="114" t="s">
        <v>1442</v>
      </c>
      <c r="Y913" s="114" t="s">
        <v>1443</v>
      </c>
      <c r="Z913" s="114" t="s">
        <v>1444</v>
      </c>
      <c r="AA913" s="114" t="s">
        <v>2713</v>
      </c>
      <c r="AB913" s="387">
        <v>1.7999999999999999E-2</v>
      </c>
      <c r="AC913" s="111" t="s">
        <v>1432</v>
      </c>
      <c r="AD913" s="112"/>
      <c r="AE913" s="157" t="s">
        <v>3063</v>
      </c>
      <c r="AF913" s="117" t="s">
        <v>1445</v>
      </c>
      <c r="AG913" s="117">
        <v>0</v>
      </c>
      <c r="AH913" s="117">
        <v>0</v>
      </c>
      <c r="AI913" s="117">
        <v>0</v>
      </c>
      <c r="AJ913" s="117">
        <v>0</v>
      </c>
      <c r="AK913" s="117">
        <v>0</v>
      </c>
      <c r="AL913" s="117">
        <v>0</v>
      </c>
      <c r="AM913" s="117">
        <v>0</v>
      </c>
      <c r="AN913" s="117">
        <v>0</v>
      </c>
      <c r="AO913" s="117">
        <v>0</v>
      </c>
      <c r="AP913" s="117">
        <v>0</v>
      </c>
      <c r="AQ913" s="117">
        <v>0</v>
      </c>
      <c r="AR913" s="117">
        <v>0</v>
      </c>
      <c r="AS913" s="117">
        <v>0</v>
      </c>
      <c r="AT913" s="117">
        <v>0</v>
      </c>
      <c r="AU913" s="117">
        <v>0</v>
      </c>
      <c r="AV913" s="117">
        <v>0</v>
      </c>
      <c r="AW913" s="117">
        <v>0</v>
      </c>
      <c r="AX913" s="117">
        <v>0</v>
      </c>
      <c r="AY913" s="117">
        <v>0</v>
      </c>
      <c r="AZ913" s="117">
        <v>0</v>
      </c>
      <c r="BA913" s="117">
        <v>0</v>
      </c>
      <c r="BB913" s="117">
        <v>0</v>
      </c>
      <c r="BC913" s="117">
        <v>0</v>
      </c>
      <c r="BD913" s="117">
        <v>0</v>
      </c>
      <c r="BE913" s="117">
        <v>0</v>
      </c>
      <c r="BF913" s="117">
        <v>0</v>
      </c>
      <c r="BG913" s="117">
        <v>0</v>
      </c>
      <c r="BH913" s="117">
        <v>0</v>
      </c>
      <c r="BI913" s="117">
        <v>0</v>
      </c>
      <c r="BJ913" s="117">
        <v>0</v>
      </c>
      <c r="BK913" s="117">
        <v>0</v>
      </c>
      <c r="BL913" s="339"/>
      <c r="BM913" s="179">
        <f>Q913</f>
        <v>0</v>
      </c>
      <c r="BN913" s="79">
        <v>0</v>
      </c>
      <c r="BO913" s="237">
        <v>0</v>
      </c>
      <c r="BP913" s="79">
        <v>0</v>
      </c>
      <c r="BQ913" s="79">
        <v>0</v>
      </c>
      <c r="BR913" s="79">
        <v>0</v>
      </c>
      <c r="BS913" s="238">
        <v>0</v>
      </c>
      <c r="BT913" s="79">
        <v>0</v>
      </c>
      <c r="BU913" s="79">
        <v>0</v>
      </c>
      <c r="BV913" s="79">
        <v>0</v>
      </c>
      <c r="BW913" s="79">
        <v>0</v>
      </c>
      <c r="BX913" s="79">
        <v>0</v>
      </c>
      <c r="BY913" s="79">
        <v>0</v>
      </c>
      <c r="BZ913" s="79">
        <v>0</v>
      </c>
      <c r="CA913" s="79">
        <v>0</v>
      </c>
      <c r="CB913" s="79">
        <v>0</v>
      </c>
      <c r="CC913" s="79">
        <v>0</v>
      </c>
      <c r="CD913" s="79">
        <v>0</v>
      </c>
      <c r="CE913" s="79">
        <v>0</v>
      </c>
      <c r="CF913" s="79">
        <v>0</v>
      </c>
      <c r="CG913" s="79">
        <v>0</v>
      </c>
      <c r="CH913" s="79">
        <v>0</v>
      </c>
      <c r="CI913" s="81">
        <f t="shared" si="78"/>
        <v>0</v>
      </c>
      <c r="CJ913" s="131">
        <f t="shared" si="77"/>
        <v>0</v>
      </c>
      <c r="CK913" s="131">
        <f t="shared" si="75"/>
        <v>0</v>
      </c>
      <c r="CL913" s="131">
        <f t="shared" si="76"/>
        <v>0</v>
      </c>
      <c r="CM913" s="83">
        <v>4</v>
      </c>
      <c r="CN913" s="254" t="s">
        <v>4965</v>
      </c>
      <c r="CO913" s="140" t="s">
        <v>4965</v>
      </c>
      <c r="CP913" s="258" t="s">
        <v>4965</v>
      </c>
      <c r="CQ913" s="86" t="s">
        <v>4965</v>
      </c>
      <c r="CR913" s="85" t="s">
        <v>4965</v>
      </c>
      <c r="CS913" s="85" t="s">
        <v>4965</v>
      </c>
      <c r="CT913" s="85" t="s">
        <v>4965</v>
      </c>
      <c r="CU913" s="86"/>
    </row>
    <row r="914" spans="1:99" s="363" customFormat="1" ht="12" customHeight="1" x14ac:dyDescent="0.2">
      <c r="A914" s="31" t="s">
        <v>1460</v>
      </c>
      <c r="B914" s="114" t="s">
        <v>1102</v>
      </c>
      <c r="C914" s="114" t="s">
        <v>1432</v>
      </c>
      <c r="D914" s="114" t="s">
        <v>1432</v>
      </c>
      <c r="E914" s="117" t="s">
        <v>1432</v>
      </c>
      <c r="F914" s="114" t="s">
        <v>1103</v>
      </c>
      <c r="G914" s="114" t="s">
        <v>2880</v>
      </c>
      <c r="H914" s="114" t="s">
        <v>1435</v>
      </c>
      <c r="I914" s="114" t="s">
        <v>1432</v>
      </c>
      <c r="J914" s="114">
        <v>527513</v>
      </c>
      <c r="K914" s="114">
        <v>173334</v>
      </c>
      <c r="L914" s="177" t="s">
        <v>3083</v>
      </c>
      <c r="M914" s="99" t="s">
        <v>1432</v>
      </c>
      <c r="N914" s="99" t="s">
        <v>1432</v>
      </c>
      <c r="O914" s="114">
        <v>0</v>
      </c>
      <c r="P914" s="114">
        <v>6</v>
      </c>
      <c r="Q914" s="115">
        <v>6</v>
      </c>
      <c r="R914" s="114" t="s">
        <v>1104</v>
      </c>
      <c r="S914" s="114" t="s">
        <v>3187</v>
      </c>
      <c r="T914" s="99" t="s">
        <v>2088</v>
      </c>
      <c r="U914" s="116">
        <v>41883</v>
      </c>
      <c r="V914" s="114" t="s">
        <v>1439</v>
      </c>
      <c r="W914" s="99" t="s">
        <v>1432</v>
      </c>
      <c r="X914" s="114" t="s">
        <v>1442</v>
      </c>
      <c r="Y914" s="114" t="s">
        <v>3893</v>
      </c>
      <c r="Z914" s="114" t="s">
        <v>1444</v>
      </c>
      <c r="AA914" s="114" t="s">
        <v>4720</v>
      </c>
      <c r="AB914" s="387">
        <v>3.4000000000000002E-2</v>
      </c>
      <c r="AC914" s="111" t="s">
        <v>1432</v>
      </c>
      <c r="AD914" s="112" t="s">
        <v>1432</v>
      </c>
      <c r="AE914" s="157" t="s">
        <v>3063</v>
      </c>
      <c r="AF914" s="117" t="s">
        <v>1445</v>
      </c>
      <c r="AG914" s="118"/>
      <c r="AH914" s="117">
        <v>0</v>
      </c>
      <c r="AI914" s="117">
        <v>0</v>
      </c>
      <c r="AJ914" s="117">
        <v>0</v>
      </c>
      <c r="AK914" s="117">
        <v>0</v>
      </c>
      <c r="AL914" s="117">
        <v>6</v>
      </c>
      <c r="AM914" s="117">
        <v>0</v>
      </c>
      <c r="AN914" s="117">
        <v>0</v>
      </c>
      <c r="AO914" s="117">
        <v>0</v>
      </c>
      <c r="AP914" s="117">
        <v>0</v>
      </c>
      <c r="AQ914" s="117">
        <v>0</v>
      </c>
      <c r="AR914" s="117">
        <v>0</v>
      </c>
      <c r="AS914" s="117">
        <v>6</v>
      </c>
      <c r="AT914" s="117">
        <v>0</v>
      </c>
      <c r="AU914" s="117">
        <v>0</v>
      </c>
      <c r="AV914" s="117">
        <v>0</v>
      </c>
      <c r="AW914" s="117">
        <v>0</v>
      </c>
      <c r="AX914" s="117">
        <v>0</v>
      </c>
      <c r="AY914" s="117">
        <v>0</v>
      </c>
      <c r="AZ914" s="117">
        <v>0</v>
      </c>
      <c r="BA914" s="117">
        <v>0</v>
      </c>
      <c r="BB914" s="117">
        <v>0</v>
      </c>
      <c r="BC914" s="117">
        <v>0</v>
      </c>
      <c r="BD914" s="117">
        <v>0</v>
      </c>
      <c r="BE914" s="117">
        <v>0</v>
      </c>
      <c r="BF914" s="117">
        <v>0</v>
      </c>
      <c r="BG914" s="117">
        <v>0</v>
      </c>
      <c r="BH914" s="117">
        <v>0</v>
      </c>
      <c r="BI914" s="117">
        <v>0</v>
      </c>
      <c r="BJ914" s="117">
        <v>0</v>
      </c>
      <c r="BK914" s="117">
        <v>0</v>
      </c>
      <c r="BL914" s="120" t="s">
        <v>4490</v>
      </c>
      <c r="BM914" s="98">
        <v>0</v>
      </c>
      <c r="BN914" s="79">
        <v>0</v>
      </c>
      <c r="BO914" s="241">
        <v>1.5</v>
      </c>
      <c r="BP914" s="133">
        <v>1.5</v>
      </c>
      <c r="BQ914" s="133">
        <v>1.5</v>
      </c>
      <c r="BR914" s="133">
        <v>1.5</v>
      </c>
      <c r="BS914" s="238">
        <v>0</v>
      </c>
      <c r="BT914" s="79">
        <v>0</v>
      </c>
      <c r="BU914" s="79">
        <v>0</v>
      </c>
      <c r="BV914" s="79">
        <v>0</v>
      </c>
      <c r="BW914" s="79">
        <v>0</v>
      </c>
      <c r="BX914" s="79">
        <v>0</v>
      </c>
      <c r="BY914" s="79">
        <v>0</v>
      </c>
      <c r="BZ914" s="79">
        <v>0</v>
      </c>
      <c r="CA914" s="79">
        <v>0</v>
      </c>
      <c r="CB914" s="79">
        <v>0</v>
      </c>
      <c r="CC914" s="79">
        <v>0</v>
      </c>
      <c r="CD914" s="79">
        <v>0</v>
      </c>
      <c r="CE914" s="79">
        <v>0</v>
      </c>
      <c r="CF914" s="79">
        <v>0</v>
      </c>
      <c r="CG914" s="79">
        <v>0</v>
      </c>
      <c r="CH914" s="79">
        <v>0</v>
      </c>
      <c r="CI914" s="81">
        <f t="shared" si="78"/>
        <v>6</v>
      </c>
      <c r="CJ914" s="260">
        <f t="shared" si="77"/>
        <v>6</v>
      </c>
      <c r="CK914" s="260">
        <f t="shared" si="75"/>
        <v>6</v>
      </c>
      <c r="CL914" s="260">
        <f t="shared" si="76"/>
        <v>6</v>
      </c>
      <c r="CM914" s="83">
        <v>9</v>
      </c>
      <c r="CN914" s="254" t="s">
        <v>4965</v>
      </c>
      <c r="CO914" s="140" t="s">
        <v>4965</v>
      </c>
      <c r="CP914" s="258" t="s">
        <v>4965</v>
      </c>
      <c r="CQ914" s="86" t="s">
        <v>4965</v>
      </c>
      <c r="CR914" s="85" t="s">
        <v>4965</v>
      </c>
      <c r="CS914" s="85" t="s">
        <v>4965</v>
      </c>
      <c r="CT914" s="85" t="s">
        <v>4965</v>
      </c>
      <c r="CU914" s="86"/>
    </row>
    <row r="915" spans="1:99" ht="12" customHeight="1" x14ac:dyDescent="0.2">
      <c r="A915" s="31" t="s">
        <v>1460</v>
      </c>
      <c r="B915" s="114" t="s">
        <v>1105</v>
      </c>
      <c r="C915" s="114" t="s">
        <v>1432</v>
      </c>
      <c r="D915" s="114" t="s">
        <v>1432</v>
      </c>
      <c r="E915" s="117" t="s">
        <v>1106</v>
      </c>
      <c r="F915" s="114" t="s">
        <v>1432</v>
      </c>
      <c r="G915" s="114" t="s">
        <v>1107</v>
      </c>
      <c r="H915" s="114" t="s">
        <v>1620</v>
      </c>
      <c r="I915" s="114" t="s">
        <v>152</v>
      </c>
      <c r="J915" s="114">
        <v>528547</v>
      </c>
      <c r="K915" s="114">
        <v>175732</v>
      </c>
      <c r="L915" s="177" t="s">
        <v>3085</v>
      </c>
      <c r="M915" s="99" t="s">
        <v>1432</v>
      </c>
      <c r="N915" s="99" t="s">
        <v>1432</v>
      </c>
      <c r="O915" s="114">
        <v>0</v>
      </c>
      <c r="P915" s="114">
        <v>1</v>
      </c>
      <c r="Q915" s="115">
        <v>1</v>
      </c>
      <c r="R915" s="114" t="s">
        <v>1108</v>
      </c>
      <c r="S915" s="114" t="s">
        <v>1438</v>
      </c>
      <c r="T915" s="99" t="s">
        <v>2139</v>
      </c>
      <c r="U915" s="116">
        <v>41926</v>
      </c>
      <c r="V915" s="114" t="s">
        <v>1439</v>
      </c>
      <c r="W915" s="99" t="s">
        <v>1432</v>
      </c>
      <c r="X915" s="114" t="s">
        <v>1442</v>
      </c>
      <c r="Y915" s="114" t="s">
        <v>4694</v>
      </c>
      <c r="Z915" s="114" t="s">
        <v>1444</v>
      </c>
      <c r="AA915" s="114" t="s">
        <v>2713</v>
      </c>
      <c r="AB915" s="387">
        <v>5.0000000000000001E-3</v>
      </c>
      <c r="AC915" s="111" t="s">
        <v>1432</v>
      </c>
      <c r="AD915" s="112"/>
      <c r="AE915" s="157" t="s">
        <v>3063</v>
      </c>
      <c r="AF915" s="117" t="s">
        <v>1445</v>
      </c>
      <c r="AG915" s="118"/>
      <c r="AH915" s="117">
        <v>0</v>
      </c>
      <c r="AI915" s="117">
        <v>0</v>
      </c>
      <c r="AJ915" s="117">
        <v>0</v>
      </c>
      <c r="AK915" s="117">
        <v>0</v>
      </c>
      <c r="AL915" s="117">
        <v>1</v>
      </c>
      <c r="AM915" s="117">
        <v>0</v>
      </c>
      <c r="AN915" s="117">
        <v>0</v>
      </c>
      <c r="AO915" s="117">
        <v>0</v>
      </c>
      <c r="AP915" s="117">
        <v>0</v>
      </c>
      <c r="AQ915" s="117">
        <v>0</v>
      </c>
      <c r="AR915" s="117">
        <v>0</v>
      </c>
      <c r="AS915" s="117">
        <v>1</v>
      </c>
      <c r="AT915" s="117">
        <v>0</v>
      </c>
      <c r="AU915" s="117">
        <v>0</v>
      </c>
      <c r="AV915" s="117">
        <v>0</v>
      </c>
      <c r="AW915" s="117">
        <v>0</v>
      </c>
      <c r="AX915" s="117">
        <v>0</v>
      </c>
      <c r="AY915" s="117">
        <v>0</v>
      </c>
      <c r="AZ915" s="117">
        <v>0</v>
      </c>
      <c r="BA915" s="117">
        <v>0</v>
      </c>
      <c r="BB915" s="117">
        <v>0</v>
      </c>
      <c r="BC915" s="117">
        <v>0</v>
      </c>
      <c r="BD915" s="117">
        <v>0</v>
      </c>
      <c r="BE915" s="117">
        <v>0</v>
      </c>
      <c r="BF915" s="117">
        <v>0</v>
      </c>
      <c r="BG915" s="117">
        <v>0</v>
      </c>
      <c r="BH915" s="117">
        <v>0</v>
      </c>
      <c r="BI915" s="117">
        <v>0</v>
      </c>
      <c r="BJ915" s="117">
        <v>0</v>
      </c>
      <c r="BK915" s="117">
        <v>0</v>
      </c>
      <c r="BL915" s="120" t="s">
        <v>4490</v>
      </c>
      <c r="BM915" s="98">
        <v>0</v>
      </c>
      <c r="BN915" s="79">
        <v>0</v>
      </c>
      <c r="BO915" s="241">
        <v>0.2</v>
      </c>
      <c r="BP915" s="133">
        <v>0.2</v>
      </c>
      <c r="BQ915" s="133">
        <v>0.2</v>
      </c>
      <c r="BR915" s="133">
        <v>0.2</v>
      </c>
      <c r="BS915" s="243">
        <v>0.2</v>
      </c>
      <c r="BT915" s="79">
        <v>0</v>
      </c>
      <c r="BU915" s="79">
        <v>0</v>
      </c>
      <c r="BV915" s="79">
        <v>0</v>
      </c>
      <c r="BW915" s="79">
        <v>0</v>
      </c>
      <c r="BX915" s="79">
        <v>0</v>
      </c>
      <c r="BY915" s="79">
        <v>0</v>
      </c>
      <c r="BZ915" s="79">
        <v>0</v>
      </c>
      <c r="CA915" s="79">
        <v>0</v>
      </c>
      <c r="CB915" s="79">
        <v>0</v>
      </c>
      <c r="CC915" s="79">
        <v>0</v>
      </c>
      <c r="CD915" s="79">
        <v>0</v>
      </c>
      <c r="CE915" s="79">
        <v>0</v>
      </c>
      <c r="CF915" s="79">
        <v>0</v>
      </c>
      <c r="CG915" s="79">
        <v>0</v>
      </c>
      <c r="CH915" s="79">
        <v>0</v>
      </c>
      <c r="CI915" s="81">
        <f t="shared" si="78"/>
        <v>1</v>
      </c>
      <c r="CJ915" s="260">
        <f t="shared" si="77"/>
        <v>1</v>
      </c>
      <c r="CK915" s="260">
        <f t="shared" si="75"/>
        <v>1</v>
      </c>
      <c r="CL915" s="260">
        <f t="shared" si="76"/>
        <v>1</v>
      </c>
      <c r="CM915" s="83">
        <v>4</v>
      </c>
      <c r="CN915" s="254" t="s">
        <v>4965</v>
      </c>
      <c r="CO915" s="140" t="s">
        <v>4965</v>
      </c>
      <c r="CP915" s="258" t="s">
        <v>4965</v>
      </c>
      <c r="CQ915" s="86" t="s">
        <v>4965</v>
      </c>
      <c r="CR915" s="85" t="s">
        <v>4965</v>
      </c>
      <c r="CS915" s="85" t="s">
        <v>4965</v>
      </c>
      <c r="CT915" s="85" t="s">
        <v>4965</v>
      </c>
      <c r="CU915" s="86"/>
    </row>
    <row r="916" spans="1:99" ht="12" customHeight="1" x14ac:dyDescent="0.2">
      <c r="A916" s="31" t="s">
        <v>1460</v>
      </c>
      <c r="B916" s="114" t="s">
        <v>1109</v>
      </c>
      <c r="C916" s="114" t="s">
        <v>1432</v>
      </c>
      <c r="D916" s="114" t="s">
        <v>1432</v>
      </c>
      <c r="E916" s="117" t="s">
        <v>1110</v>
      </c>
      <c r="F916" s="114" t="s">
        <v>1313</v>
      </c>
      <c r="G916" s="114" t="s">
        <v>1111</v>
      </c>
      <c r="H916" s="114" t="s">
        <v>1885</v>
      </c>
      <c r="I916" s="114" t="s">
        <v>1112</v>
      </c>
      <c r="J916" s="114">
        <v>528532</v>
      </c>
      <c r="K916" s="114">
        <v>173915</v>
      </c>
      <c r="L916" s="177" t="s">
        <v>3076</v>
      </c>
      <c r="M916" s="99" t="s">
        <v>1432</v>
      </c>
      <c r="N916" s="99" t="s">
        <v>1432</v>
      </c>
      <c r="O916" s="114">
        <v>2</v>
      </c>
      <c r="P916" s="114">
        <v>3</v>
      </c>
      <c r="Q916" s="115">
        <v>1</v>
      </c>
      <c r="R916" s="114" t="s">
        <v>1113</v>
      </c>
      <c r="S916" s="114" t="s">
        <v>1438</v>
      </c>
      <c r="T916" s="99" t="s">
        <v>888</v>
      </c>
      <c r="U916" s="116">
        <v>41956</v>
      </c>
      <c r="V916" s="114" t="s">
        <v>1439</v>
      </c>
      <c r="W916" s="99" t="s">
        <v>1432</v>
      </c>
      <c r="X916" s="114" t="s">
        <v>1442</v>
      </c>
      <c r="Y916" s="114" t="s">
        <v>4694</v>
      </c>
      <c r="Z916" s="114" t="s">
        <v>1444</v>
      </c>
      <c r="AA916" s="114" t="s">
        <v>2713</v>
      </c>
      <c r="AB916" s="387">
        <v>1.7999999999999999E-2</v>
      </c>
      <c r="AC916" s="111" t="s">
        <v>1432</v>
      </c>
      <c r="AD916" s="112"/>
      <c r="AE916" s="157" t="s">
        <v>3063</v>
      </c>
      <c r="AF916" s="117" t="s">
        <v>1445</v>
      </c>
      <c r="AG916" s="117">
        <v>0</v>
      </c>
      <c r="AH916" s="117">
        <v>0</v>
      </c>
      <c r="AI916" s="117">
        <v>0</v>
      </c>
      <c r="AJ916" s="117">
        <v>0</v>
      </c>
      <c r="AK916" s="117">
        <v>1</v>
      </c>
      <c r="AL916" s="117">
        <v>-1</v>
      </c>
      <c r="AM916" s="117">
        <v>1</v>
      </c>
      <c r="AN916" s="117">
        <v>0</v>
      </c>
      <c r="AO916" s="117">
        <v>0</v>
      </c>
      <c r="AP916" s="117">
        <v>0</v>
      </c>
      <c r="AQ916" s="117">
        <v>0</v>
      </c>
      <c r="AR916" s="117">
        <v>1</v>
      </c>
      <c r="AS916" s="117">
        <v>-1</v>
      </c>
      <c r="AT916" s="117">
        <v>1</v>
      </c>
      <c r="AU916" s="117">
        <v>0</v>
      </c>
      <c r="AV916" s="117">
        <v>0</v>
      </c>
      <c r="AW916" s="117">
        <v>0</v>
      </c>
      <c r="AX916" s="117">
        <v>0</v>
      </c>
      <c r="AY916" s="117">
        <v>0</v>
      </c>
      <c r="AZ916" s="117">
        <v>0</v>
      </c>
      <c r="BA916" s="117">
        <v>0</v>
      </c>
      <c r="BB916" s="117">
        <v>0</v>
      </c>
      <c r="BC916" s="117">
        <v>0</v>
      </c>
      <c r="BD916" s="117">
        <v>0</v>
      </c>
      <c r="BE916" s="117">
        <v>0</v>
      </c>
      <c r="BF916" s="117">
        <v>0</v>
      </c>
      <c r="BG916" s="117">
        <v>0</v>
      </c>
      <c r="BH916" s="117">
        <v>0</v>
      </c>
      <c r="BI916" s="117">
        <v>0</v>
      </c>
      <c r="BJ916" s="117">
        <v>0</v>
      </c>
      <c r="BK916" s="117">
        <v>0</v>
      </c>
      <c r="BL916" s="120" t="s">
        <v>4490</v>
      </c>
      <c r="BM916" s="98">
        <v>0</v>
      </c>
      <c r="BN916" s="79">
        <v>0</v>
      </c>
      <c r="BO916" s="241">
        <v>0.2</v>
      </c>
      <c r="BP916" s="133">
        <v>0.2</v>
      </c>
      <c r="BQ916" s="133">
        <v>0.2</v>
      </c>
      <c r="BR916" s="133">
        <v>0.2</v>
      </c>
      <c r="BS916" s="243">
        <v>0.2</v>
      </c>
      <c r="BT916" s="79">
        <v>0</v>
      </c>
      <c r="BU916" s="79">
        <v>0</v>
      </c>
      <c r="BV916" s="79">
        <v>0</v>
      </c>
      <c r="BW916" s="79">
        <v>0</v>
      </c>
      <c r="BX916" s="79">
        <v>0</v>
      </c>
      <c r="BY916" s="79">
        <v>0</v>
      </c>
      <c r="BZ916" s="79">
        <v>0</v>
      </c>
      <c r="CA916" s="79">
        <v>0</v>
      </c>
      <c r="CB916" s="79">
        <v>0</v>
      </c>
      <c r="CC916" s="79">
        <v>0</v>
      </c>
      <c r="CD916" s="79">
        <v>0</v>
      </c>
      <c r="CE916" s="79">
        <v>0</v>
      </c>
      <c r="CF916" s="79">
        <v>0</v>
      </c>
      <c r="CG916" s="79">
        <v>0</v>
      </c>
      <c r="CH916" s="79">
        <v>0</v>
      </c>
      <c r="CI916" s="81">
        <f t="shared" si="78"/>
        <v>1</v>
      </c>
      <c r="CJ916" s="260">
        <f t="shared" si="77"/>
        <v>1</v>
      </c>
      <c r="CK916" s="260">
        <f t="shared" si="75"/>
        <v>1</v>
      </c>
      <c r="CL916" s="260">
        <f t="shared" si="76"/>
        <v>1</v>
      </c>
      <c r="CM916" s="83">
        <v>4</v>
      </c>
      <c r="CN916" s="254" t="s">
        <v>4965</v>
      </c>
      <c r="CO916" s="140" t="s">
        <v>4965</v>
      </c>
      <c r="CP916" s="258" t="s">
        <v>4965</v>
      </c>
      <c r="CQ916" s="86" t="s">
        <v>4965</v>
      </c>
      <c r="CR916" s="85" t="s">
        <v>4965</v>
      </c>
      <c r="CS916" s="85" t="s">
        <v>4965</v>
      </c>
      <c r="CT916" s="85" t="s">
        <v>4965</v>
      </c>
      <c r="CU916" s="86"/>
    </row>
    <row r="917" spans="1:99" s="363" customFormat="1" ht="12" customHeight="1" x14ac:dyDescent="0.2">
      <c r="A917" s="31" t="s">
        <v>1460</v>
      </c>
      <c r="B917" s="114" t="s">
        <v>1114</v>
      </c>
      <c r="C917" s="114" t="s">
        <v>1432</v>
      </c>
      <c r="D917" s="114" t="s">
        <v>1432</v>
      </c>
      <c r="E917" s="117" t="s">
        <v>1432</v>
      </c>
      <c r="F917" s="114" t="s">
        <v>1115</v>
      </c>
      <c r="G917" s="114" t="s">
        <v>2716</v>
      </c>
      <c r="H917" s="114" t="s">
        <v>2717</v>
      </c>
      <c r="I917" s="114" t="s">
        <v>3322</v>
      </c>
      <c r="J917" s="114">
        <v>528428</v>
      </c>
      <c r="K917" s="114">
        <v>175770</v>
      </c>
      <c r="L917" s="177" t="s">
        <v>3085</v>
      </c>
      <c r="M917" s="99" t="s">
        <v>1432</v>
      </c>
      <c r="N917" s="99" t="s">
        <v>1432</v>
      </c>
      <c r="O917" s="114">
        <v>2</v>
      </c>
      <c r="P917" s="114">
        <v>6</v>
      </c>
      <c r="Q917" s="115">
        <v>4</v>
      </c>
      <c r="R917" s="114" t="s">
        <v>1116</v>
      </c>
      <c r="S917" s="114" t="s">
        <v>1438</v>
      </c>
      <c r="T917" s="99" t="s">
        <v>1318</v>
      </c>
      <c r="U917" s="116">
        <v>41967</v>
      </c>
      <c r="V917" s="114" t="s">
        <v>1439</v>
      </c>
      <c r="W917" s="99" t="s">
        <v>1432</v>
      </c>
      <c r="X917" s="114" t="s">
        <v>1442</v>
      </c>
      <c r="Y917" s="114" t="s">
        <v>4694</v>
      </c>
      <c r="Z917" s="114" t="s">
        <v>1444</v>
      </c>
      <c r="AA917" s="114" t="s">
        <v>2713</v>
      </c>
      <c r="AB917" s="387">
        <v>0.01</v>
      </c>
      <c r="AC917" s="111" t="s">
        <v>1432</v>
      </c>
      <c r="AD917" s="112"/>
      <c r="AE917" s="157" t="s">
        <v>3063</v>
      </c>
      <c r="AF917" s="117" t="s">
        <v>1445</v>
      </c>
      <c r="AG917" s="117">
        <v>0</v>
      </c>
      <c r="AH917" s="117">
        <v>0</v>
      </c>
      <c r="AI917" s="117">
        <v>0</v>
      </c>
      <c r="AJ917" s="117">
        <v>0</v>
      </c>
      <c r="AK917" s="117">
        <v>6</v>
      </c>
      <c r="AL917" s="117">
        <v>-2</v>
      </c>
      <c r="AM917" s="117">
        <v>0</v>
      </c>
      <c r="AN917" s="117">
        <v>0</v>
      </c>
      <c r="AO917" s="117">
        <v>0</v>
      </c>
      <c r="AP917" s="117">
        <v>0</v>
      </c>
      <c r="AQ917" s="117">
        <v>0</v>
      </c>
      <c r="AR917" s="117">
        <v>6</v>
      </c>
      <c r="AS917" s="117">
        <v>-2</v>
      </c>
      <c r="AT917" s="117">
        <v>0</v>
      </c>
      <c r="AU917" s="117">
        <v>0</v>
      </c>
      <c r="AV917" s="117">
        <v>0</v>
      </c>
      <c r="AW917" s="117">
        <v>0</v>
      </c>
      <c r="AX917" s="117">
        <v>0</v>
      </c>
      <c r="AY917" s="117">
        <v>0</v>
      </c>
      <c r="AZ917" s="117">
        <v>0</v>
      </c>
      <c r="BA917" s="117">
        <v>0</v>
      </c>
      <c r="BB917" s="117">
        <v>0</v>
      </c>
      <c r="BC917" s="117">
        <v>0</v>
      </c>
      <c r="BD917" s="117">
        <v>0</v>
      </c>
      <c r="BE917" s="117">
        <v>0</v>
      </c>
      <c r="BF917" s="117">
        <v>0</v>
      </c>
      <c r="BG917" s="117">
        <v>0</v>
      </c>
      <c r="BH917" s="117">
        <v>0</v>
      </c>
      <c r="BI917" s="117">
        <v>0</v>
      </c>
      <c r="BJ917" s="117">
        <v>0</v>
      </c>
      <c r="BK917" s="117">
        <v>0</v>
      </c>
      <c r="BL917" s="120" t="s">
        <v>4490</v>
      </c>
      <c r="BM917" s="98">
        <v>0</v>
      </c>
      <c r="BN917" s="79">
        <v>0</v>
      </c>
      <c r="BO917" s="241">
        <v>0.8</v>
      </c>
      <c r="BP917" s="133">
        <v>0.8</v>
      </c>
      <c r="BQ917" s="133">
        <v>0.8</v>
      </c>
      <c r="BR917" s="133">
        <v>0.8</v>
      </c>
      <c r="BS917" s="243">
        <v>0.8</v>
      </c>
      <c r="BT917" s="79">
        <v>0</v>
      </c>
      <c r="BU917" s="79">
        <v>0</v>
      </c>
      <c r="BV917" s="79">
        <v>0</v>
      </c>
      <c r="BW917" s="79">
        <v>0</v>
      </c>
      <c r="BX917" s="79">
        <v>0</v>
      </c>
      <c r="BY917" s="79">
        <v>0</v>
      </c>
      <c r="BZ917" s="79">
        <v>0</v>
      </c>
      <c r="CA917" s="79">
        <v>0</v>
      </c>
      <c r="CB917" s="79">
        <v>0</v>
      </c>
      <c r="CC917" s="79">
        <v>0</v>
      </c>
      <c r="CD917" s="79">
        <v>0</v>
      </c>
      <c r="CE917" s="79">
        <v>0</v>
      </c>
      <c r="CF917" s="79">
        <v>0</v>
      </c>
      <c r="CG917" s="79">
        <v>0</v>
      </c>
      <c r="CH917" s="79">
        <v>0</v>
      </c>
      <c r="CI917" s="81">
        <f t="shared" si="78"/>
        <v>4</v>
      </c>
      <c r="CJ917" s="260">
        <f t="shared" si="77"/>
        <v>4</v>
      </c>
      <c r="CK917" s="260">
        <f t="shared" si="75"/>
        <v>4</v>
      </c>
      <c r="CL917" s="260">
        <f t="shared" si="76"/>
        <v>4</v>
      </c>
      <c r="CM917" s="83">
        <v>4</v>
      </c>
      <c r="CN917" s="254" t="s">
        <v>4965</v>
      </c>
      <c r="CO917" s="140" t="s">
        <v>4965</v>
      </c>
      <c r="CP917" s="258" t="s">
        <v>4965</v>
      </c>
      <c r="CQ917" s="86" t="s">
        <v>4965</v>
      </c>
      <c r="CR917" s="85" t="s">
        <v>4965</v>
      </c>
      <c r="CS917" s="85" t="s">
        <v>4965</v>
      </c>
      <c r="CT917" s="85" t="s">
        <v>4965</v>
      </c>
      <c r="CU917" s="86"/>
    </row>
    <row r="918" spans="1:99" s="363" customFormat="1" ht="12" customHeight="1" x14ac:dyDescent="0.2">
      <c r="A918" s="31" t="s">
        <v>1460</v>
      </c>
      <c r="B918" s="114" t="s">
        <v>1117</v>
      </c>
      <c r="C918" s="114" t="s">
        <v>1432</v>
      </c>
      <c r="D918" s="114" t="s">
        <v>1432</v>
      </c>
      <c r="E918" s="117" t="s">
        <v>1432</v>
      </c>
      <c r="F918" s="114" t="s">
        <v>1118</v>
      </c>
      <c r="G918" s="114" t="s">
        <v>4297</v>
      </c>
      <c r="H918" s="114" t="s">
        <v>2717</v>
      </c>
      <c r="I918" s="114" t="s">
        <v>1119</v>
      </c>
      <c r="J918" s="114">
        <v>527841</v>
      </c>
      <c r="K918" s="114">
        <v>174515</v>
      </c>
      <c r="L918" s="177" t="s">
        <v>3084</v>
      </c>
      <c r="M918" s="99" t="s">
        <v>1432</v>
      </c>
      <c r="N918" s="99" t="s">
        <v>1432</v>
      </c>
      <c r="O918" s="114">
        <v>2</v>
      </c>
      <c r="P918" s="114">
        <v>1</v>
      </c>
      <c r="Q918" s="115">
        <v>-1</v>
      </c>
      <c r="R918" s="114" t="s">
        <v>1120</v>
      </c>
      <c r="S918" s="114" t="s">
        <v>1438</v>
      </c>
      <c r="T918" s="99" t="s">
        <v>2118</v>
      </c>
      <c r="U918" s="116">
        <v>41948</v>
      </c>
      <c r="V918" s="114" t="s">
        <v>1439</v>
      </c>
      <c r="W918" s="99" t="s">
        <v>1432</v>
      </c>
      <c r="X918" s="114" t="s">
        <v>1442</v>
      </c>
      <c r="Y918" s="114" t="s">
        <v>4694</v>
      </c>
      <c r="Z918" s="114" t="s">
        <v>1444</v>
      </c>
      <c r="AA918" s="114" t="s">
        <v>4207</v>
      </c>
      <c r="AB918" s="387">
        <v>1.4999999999999999E-2</v>
      </c>
      <c r="AC918" s="111" t="s">
        <v>1432</v>
      </c>
      <c r="AD918" s="112"/>
      <c r="AE918" s="157" t="s">
        <v>3063</v>
      </c>
      <c r="AF918" s="117" t="s">
        <v>1445</v>
      </c>
      <c r="AG918" s="117">
        <v>0</v>
      </c>
      <c r="AH918" s="117">
        <v>0</v>
      </c>
      <c r="AI918" s="117">
        <v>0</v>
      </c>
      <c r="AJ918" s="117">
        <v>0</v>
      </c>
      <c r="AK918" s="117">
        <v>-1</v>
      </c>
      <c r="AL918" s="117">
        <v>-1</v>
      </c>
      <c r="AM918" s="117">
        <v>0</v>
      </c>
      <c r="AN918" s="117">
        <v>0</v>
      </c>
      <c r="AO918" s="117">
        <v>1</v>
      </c>
      <c r="AP918" s="117">
        <v>0</v>
      </c>
      <c r="AQ918" s="117">
        <v>0</v>
      </c>
      <c r="AR918" s="117">
        <v>-1</v>
      </c>
      <c r="AS918" s="117">
        <v>-1</v>
      </c>
      <c r="AT918" s="117">
        <v>0</v>
      </c>
      <c r="AU918" s="117">
        <v>0</v>
      </c>
      <c r="AV918" s="117">
        <v>0</v>
      </c>
      <c r="AW918" s="117">
        <v>0</v>
      </c>
      <c r="AX918" s="117">
        <v>0</v>
      </c>
      <c r="AY918" s="117">
        <v>0</v>
      </c>
      <c r="AZ918" s="117">
        <v>0</v>
      </c>
      <c r="BA918" s="117">
        <v>0</v>
      </c>
      <c r="BB918" s="117">
        <v>0</v>
      </c>
      <c r="BC918" s="117">
        <v>1</v>
      </c>
      <c r="BD918" s="117">
        <v>0</v>
      </c>
      <c r="BE918" s="117">
        <v>0</v>
      </c>
      <c r="BF918" s="117">
        <v>0</v>
      </c>
      <c r="BG918" s="117">
        <v>0</v>
      </c>
      <c r="BH918" s="117">
        <v>0</v>
      </c>
      <c r="BI918" s="117">
        <v>0</v>
      </c>
      <c r="BJ918" s="117">
        <v>0</v>
      </c>
      <c r="BK918" s="117">
        <v>0</v>
      </c>
      <c r="BL918" s="120" t="s">
        <v>4490</v>
      </c>
      <c r="BM918" s="98">
        <v>0</v>
      </c>
      <c r="BN918" s="79">
        <v>0</v>
      </c>
      <c r="BO918" s="241">
        <v>-0.2</v>
      </c>
      <c r="BP918" s="133">
        <v>-0.2</v>
      </c>
      <c r="BQ918" s="133">
        <v>-0.2</v>
      </c>
      <c r="BR918" s="133">
        <v>-0.2</v>
      </c>
      <c r="BS918" s="243">
        <v>-0.2</v>
      </c>
      <c r="BT918" s="79">
        <v>0</v>
      </c>
      <c r="BU918" s="79">
        <v>0</v>
      </c>
      <c r="BV918" s="79">
        <v>0</v>
      </c>
      <c r="BW918" s="79">
        <v>0</v>
      </c>
      <c r="BX918" s="79">
        <v>0</v>
      </c>
      <c r="BY918" s="79">
        <v>0</v>
      </c>
      <c r="BZ918" s="79">
        <v>0</v>
      </c>
      <c r="CA918" s="79">
        <v>0</v>
      </c>
      <c r="CB918" s="79">
        <v>0</v>
      </c>
      <c r="CC918" s="79">
        <v>0</v>
      </c>
      <c r="CD918" s="79">
        <v>0</v>
      </c>
      <c r="CE918" s="79">
        <v>0</v>
      </c>
      <c r="CF918" s="79">
        <v>0</v>
      </c>
      <c r="CG918" s="79">
        <v>0</v>
      </c>
      <c r="CH918" s="79">
        <v>0</v>
      </c>
      <c r="CI918" s="81">
        <f t="shared" si="78"/>
        <v>-1</v>
      </c>
      <c r="CJ918" s="260">
        <f t="shared" si="77"/>
        <v>-1</v>
      </c>
      <c r="CK918" s="260">
        <f t="shared" si="75"/>
        <v>-1</v>
      </c>
      <c r="CL918" s="260">
        <f t="shared" si="76"/>
        <v>-1</v>
      </c>
      <c r="CM918" s="83">
        <v>4</v>
      </c>
      <c r="CN918" s="254" t="s">
        <v>4965</v>
      </c>
      <c r="CO918" s="140" t="s">
        <v>4965</v>
      </c>
      <c r="CP918" s="258" t="s">
        <v>4965</v>
      </c>
      <c r="CQ918" s="86" t="s">
        <v>4965</v>
      </c>
      <c r="CR918" s="85" t="s">
        <v>4965</v>
      </c>
      <c r="CS918" s="85" t="s">
        <v>4965</v>
      </c>
      <c r="CT918" s="85" t="s">
        <v>4965</v>
      </c>
      <c r="CU918" s="86"/>
    </row>
    <row r="919" spans="1:99" s="363" customFormat="1" ht="12" customHeight="1" x14ac:dyDescent="0.2">
      <c r="A919" s="31" t="s">
        <v>1460</v>
      </c>
      <c r="B919" s="114" t="s">
        <v>1122</v>
      </c>
      <c r="C919" s="114" t="s">
        <v>1432</v>
      </c>
      <c r="D919" s="114" t="s">
        <v>1432</v>
      </c>
      <c r="E919" s="117" t="s">
        <v>1432</v>
      </c>
      <c r="F919" s="114" t="s">
        <v>3297</v>
      </c>
      <c r="G919" s="114" t="s">
        <v>2513</v>
      </c>
      <c r="H919" s="114" t="s">
        <v>2717</v>
      </c>
      <c r="I919" s="114" t="s">
        <v>1185</v>
      </c>
      <c r="J919" s="114">
        <v>526478</v>
      </c>
      <c r="K919" s="114">
        <v>175608</v>
      </c>
      <c r="L919" s="177" t="s">
        <v>4766</v>
      </c>
      <c r="M919" s="99" t="s">
        <v>1432</v>
      </c>
      <c r="N919" s="99" t="s">
        <v>1432</v>
      </c>
      <c r="O919" s="114">
        <v>0</v>
      </c>
      <c r="P919" s="114">
        <v>1</v>
      </c>
      <c r="Q919" s="115">
        <v>1</v>
      </c>
      <c r="R919" s="114" t="s">
        <v>1186</v>
      </c>
      <c r="S919" s="114" t="s">
        <v>1438</v>
      </c>
      <c r="T919" s="99" t="s">
        <v>3178</v>
      </c>
      <c r="U919" s="116">
        <v>41899</v>
      </c>
      <c r="V919" s="114" t="s">
        <v>1439</v>
      </c>
      <c r="W919" s="99" t="s">
        <v>1432</v>
      </c>
      <c r="X919" s="114" t="s">
        <v>1442</v>
      </c>
      <c r="Y919" s="114" t="s">
        <v>4694</v>
      </c>
      <c r="Z919" s="114" t="s">
        <v>1444</v>
      </c>
      <c r="AA919" s="114" t="s">
        <v>2713</v>
      </c>
      <c r="AB919" s="387">
        <v>5.0000000000000001E-3</v>
      </c>
      <c r="AC919" s="111" t="s">
        <v>1432</v>
      </c>
      <c r="AD919" s="112" t="s">
        <v>1432</v>
      </c>
      <c r="AE919" s="157" t="s">
        <v>3063</v>
      </c>
      <c r="AF919" s="117" t="s">
        <v>1445</v>
      </c>
      <c r="AG919" s="117">
        <v>0</v>
      </c>
      <c r="AH919" s="117">
        <v>0</v>
      </c>
      <c r="AI919" s="117">
        <v>0</v>
      </c>
      <c r="AJ919" s="117">
        <v>0</v>
      </c>
      <c r="AK919" s="117">
        <v>0</v>
      </c>
      <c r="AL919" s="117">
        <v>1</v>
      </c>
      <c r="AM919" s="117">
        <v>0</v>
      </c>
      <c r="AN919" s="117">
        <v>0</v>
      </c>
      <c r="AO919" s="117">
        <v>0</v>
      </c>
      <c r="AP919" s="117">
        <v>0</v>
      </c>
      <c r="AQ919" s="117">
        <v>0</v>
      </c>
      <c r="AR919" s="117">
        <v>0</v>
      </c>
      <c r="AS919" s="117">
        <v>1</v>
      </c>
      <c r="AT919" s="117">
        <v>0</v>
      </c>
      <c r="AU919" s="117">
        <v>0</v>
      </c>
      <c r="AV919" s="117">
        <v>0</v>
      </c>
      <c r="AW919" s="117">
        <v>0</v>
      </c>
      <c r="AX919" s="117">
        <v>0</v>
      </c>
      <c r="AY919" s="117">
        <v>0</v>
      </c>
      <c r="AZ919" s="117">
        <v>0</v>
      </c>
      <c r="BA919" s="117">
        <v>0</v>
      </c>
      <c r="BB919" s="117">
        <v>0</v>
      </c>
      <c r="BC919" s="117">
        <v>0</v>
      </c>
      <c r="BD919" s="117">
        <v>0</v>
      </c>
      <c r="BE919" s="117">
        <v>0</v>
      </c>
      <c r="BF919" s="117">
        <v>0</v>
      </c>
      <c r="BG919" s="117">
        <v>0</v>
      </c>
      <c r="BH919" s="117">
        <v>0</v>
      </c>
      <c r="BI919" s="117">
        <v>0</v>
      </c>
      <c r="BJ919" s="117">
        <v>0</v>
      </c>
      <c r="BK919" s="117">
        <v>0</v>
      </c>
      <c r="BL919" s="120" t="s">
        <v>4490</v>
      </c>
      <c r="BM919" s="98">
        <v>0</v>
      </c>
      <c r="BN919" s="79">
        <v>0</v>
      </c>
      <c r="BO919" s="241">
        <v>0.2</v>
      </c>
      <c r="BP919" s="133">
        <v>0.2</v>
      </c>
      <c r="BQ919" s="133">
        <v>0.2</v>
      </c>
      <c r="BR919" s="133">
        <v>0.2</v>
      </c>
      <c r="BS919" s="243">
        <v>0.2</v>
      </c>
      <c r="BT919" s="79">
        <v>0</v>
      </c>
      <c r="BU919" s="79">
        <v>0</v>
      </c>
      <c r="BV919" s="79">
        <v>0</v>
      </c>
      <c r="BW919" s="79">
        <v>0</v>
      </c>
      <c r="BX919" s="79">
        <v>0</v>
      </c>
      <c r="BY919" s="79">
        <v>0</v>
      </c>
      <c r="BZ919" s="79">
        <v>0</v>
      </c>
      <c r="CA919" s="79">
        <v>0</v>
      </c>
      <c r="CB919" s="79">
        <v>0</v>
      </c>
      <c r="CC919" s="79">
        <v>0</v>
      </c>
      <c r="CD919" s="79">
        <v>0</v>
      </c>
      <c r="CE919" s="79">
        <v>0</v>
      </c>
      <c r="CF919" s="79">
        <v>0</v>
      </c>
      <c r="CG919" s="79">
        <v>0</v>
      </c>
      <c r="CH919" s="79">
        <v>0</v>
      </c>
      <c r="CI919" s="81">
        <f t="shared" si="78"/>
        <v>1</v>
      </c>
      <c r="CJ919" s="260">
        <f t="shared" si="77"/>
        <v>1</v>
      </c>
      <c r="CK919" s="260">
        <f t="shared" si="75"/>
        <v>1</v>
      </c>
      <c r="CL919" s="260">
        <f t="shared" si="76"/>
        <v>1</v>
      </c>
      <c r="CM919" s="83">
        <v>4</v>
      </c>
      <c r="CN919" s="254" t="s">
        <v>4965</v>
      </c>
      <c r="CO919" s="140" t="s">
        <v>4965</v>
      </c>
      <c r="CP919" s="258" t="s">
        <v>4965</v>
      </c>
      <c r="CQ919" s="86" t="s">
        <v>4965</v>
      </c>
      <c r="CR919" s="85" t="s">
        <v>4965</v>
      </c>
      <c r="CS919" s="85" t="s">
        <v>4965</v>
      </c>
      <c r="CT919" s="85" t="s">
        <v>4965</v>
      </c>
      <c r="CU919" s="86"/>
    </row>
    <row r="920" spans="1:99" s="363" customFormat="1" ht="12" customHeight="1" x14ac:dyDescent="0.2">
      <c r="A920" s="31" t="s">
        <v>1460</v>
      </c>
      <c r="B920" s="114" t="s">
        <v>1187</v>
      </c>
      <c r="C920" s="114" t="s">
        <v>1432</v>
      </c>
      <c r="D920" s="114" t="s">
        <v>1432</v>
      </c>
      <c r="E920" s="117" t="s">
        <v>4918</v>
      </c>
      <c r="F920" s="114" t="s">
        <v>1492</v>
      </c>
      <c r="G920" s="114" t="s">
        <v>1493</v>
      </c>
      <c r="H920" s="114" t="s">
        <v>1458</v>
      </c>
      <c r="I920" s="114" t="s">
        <v>1494</v>
      </c>
      <c r="J920" s="114">
        <v>524588</v>
      </c>
      <c r="K920" s="114">
        <v>175331</v>
      </c>
      <c r="L920" s="177" t="s">
        <v>3088</v>
      </c>
      <c r="M920" s="99" t="s">
        <v>1432</v>
      </c>
      <c r="N920" s="99" t="s">
        <v>1432</v>
      </c>
      <c r="O920" s="114">
        <v>0</v>
      </c>
      <c r="P920" s="114">
        <v>1</v>
      </c>
      <c r="Q920" s="115">
        <v>1</v>
      </c>
      <c r="R920" s="114" t="s">
        <v>2708</v>
      </c>
      <c r="S920" s="114" t="s">
        <v>1389</v>
      </c>
      <c r="T920" s="99" t="s">
        <v>3178</v>
      </c>
      <c r="U920" s="116">
        <v>41899</v>
      </c>
      <c r="V920" s="114" t="s">
        <v>1439</v>
      </c>
      <c r="W920" s="99" t="s">
        <v>1432</v>
      </c>
      <c r="X920" s="114" t="s">
        <v>1442</v>
      </c>
      <c r="Y920" s="114" t="s">
        <v>3893</v>
      </c>
      <c r="Z920" s="114" t="s">
        <v>1444</v>
      </c>
      <c r="AA920" s="114" t="s">
        <v>4720</v>
      </c>
      <c r="AB920" s="387">
        <v>1E-3</v>
      </c>
      <c r="AC920" s="111" t="s">
        <v>1432</v>
      </c>
      <c r="AD920" s="112" t="s">
        <v>1432</v>
      </c>
      <c r="AE920" s="157" t="s">
        <v>3063</v>
      </c>
      <c r="AF920" s="117" t="s">
        <v>1445</v>
      </c>
      <c r="AG920" s="118"/>
      <c r="AH920" s="117">
        <v>0</v>
      </c>
      <c r="AI920" s="117">
        <v>0</v>
      </c>
      <c r="AJ920" s="117">
        <v>0</v>
      </c>
      <c r="AK920" s="117">
        <v>1</v>
      </c>
      <c r="AL920" s="117">
        <v>0</v>
      </c>
      <c r="AM920" s="117">
        <v>0</v>
      </c>
      <c r="AN920" s="117">
        <v>0</v>
      </c>
      <c r="AO920" s="117">
        <v>0</v>
      </c>
      <c r="AP920" s="117">
        <v>0</v>
      </c>
      <c r="AQ920" s="117">
        <v>0</v>
      </c>
      <c r="AR920" s="117">
        <v>1</v>
      </c>
      <c r="AS920" s="117">
        <v>0</v>
      </c>
      <c r="AT920" s="117">
        <v>0</v>
      </c>
      <c r="AU920" s="117">
        <v>0</v>
      </c>
      <c r="AV920" s="117">
        <v>0</v>
      </c>
      <c r="AW920" s="117">
        <v>0</v>
      </c>
      <c r="AX920" s="117">
        <v>0</v>
      </c>
      <c r="AY920" s="117">
        <v>0</v>
      </c>
      <c r="AZ920" s="117">
        <v>0</v>
      </c>
      <c r="BA920" s="117">
        <v>0</v>
      </c>
      <c r="BB920" s="117">
        <v>0</v>
      </c>
      <c r="BC920" s="117">
        <v>0</v>
      </c>
      <c r="BD920" s="117">
        <v>0</v>
      </c>
      <c r="BE920" s="117">
        <v>0</v>
      </c>
      <c r="BF920" s="117">
        <v>0</v>
      </c>
      <c r="BG920" s="117">
        <v>0</v>
      </c>
      <c r="BH920" s="117">
        <v>0</v>
      </c>
      <c r="BI920" s="117">
        <v>0</v>
      </c>
      <c r="BJ920" s="117">
        <v>0</v>
      </c>
      <c r="BK920" s="117">
        <v>0</v>
      </c>
      <c r="BL920" s="120" t="s">
        <v>4490</v>
      </c>
      <c r="BM920" s="98">
        <v>0</v>
      </c>
      <c r="BN920" s="79">
        <v>0</v>
      </c>
      <c r="BO920" s="241">
        <v>0.25</v>
      </c>
      <c r="BP920" s="133">
        <v>0.25</v>
      </c>
      <c r="BQ920" s="133">
        <v>0.25</v>
      </c>
      <c r="BR920" s="133">
        <v>0.25</v>
      </c>
      <c r="BS920" s="238">
        <v>0</v>
      </c>
      <c r="BT920" s="79">
        <v>0</v>
      </c>
      <c r="BU920" s="79">
        <v>0</v>
      </c>
      <c r="BV920" s="79">
        <v>0</v>
      </c>
      <c r="BW920" s="79">
        <v>0</v>
      </c>
      <c r="BX920" s="79">
        <v>0</v>
      </c>
      <c r="BY920" s="79">
        <v>0</v>
      </c>
      <c r="BZ920" s="79">
        <v>0</v>
      </c>
      <c r="CA920" s="79">
        <v>0</v>
      </c>
      <c r="CB920" s="79">
        <v>0</v>
      </c>
      <c r="CC920" s="79">
        <v>0</v>
      </c>
      <c r="CD920" s="79">
        <v>0</v>
      </c>
      <c r="CE920" s="79">
        <v>0</v>
      </c>
      <c r="CF920" s="79">
        <v>0</v>
      </c>
      <c r="CG920" s="79">
        <v>0</v>
      </c>
      <c r="CH920" s="79">
        <v>0</v>
      </c>
      <c r="CI920" s="81">
        <f t="shared" si="78"/>
        <v>1</v>
      </c>
      <c r="CJ920" s="260">
        <f t="shared" si="77"/>
        <v>1</v>
      </c>
      <c r="CK920" s="260">
        <f t="shared" si="75"/>
        <v>1</v>
      </c>
      <c r="CL920" s="260">
        <f t="shared" si="76"/>
        <v>1</v>
      </c>
      <c r="CM920" s="83">
        <v>9</v>
      </c>
      <c r="CN920" s="254" t="s">
        <v>4965</v>
      </c>
      <c r="CO920" s="140" t="s">
        <v>4965</v>
      </c>
      <c r="CP920" s="258" t="s">
        <v>4965</v>
      </c>
      <c r="CQ920" s="86" t="s">
        <v>4965</v>
      </c>
      <c r="CR920" s="85" t="s">
        <v>4965</v>
      </c>
      <c r="CS920" s="85" t="s">
        <v>4965</v>
      </c>
      <c r="CT920" s="85" t="s">
        <v>4965</v>
      </c>
      <c r="CU920" s="86"/>
    </row>
    <row r="921" spans="1:99" ht="12" customHeight="1" x14ac:dyDescent="0.2">
      <c r="A921" s="31" t="s">
        <v>1460</v>
      </c>
      <c r="B921" s="114" t="s">
        <v>1188</v>
      </c>
      <c r="C921" s="114" t="s">
        <v>1432</v>
      </c>
      <c r="D921" s="114" t="s">
        <v>1432</v>
      </c>
      <c r="E921" s="117" t="s">
        <v>1432</v>
      </c>
      <c r="F921" s="114" t="s">
        <v>1447</v>
      </c>
      <c r="G921" s="114" t="s">
        <v>2236</v>
      </c>
      <c r="H921" s="114" t="s">
        <v>1435</v>
      </c>
      <c r="I921" s="114" t="s">
        <v>1189</v>
      </c>
      <c r="J921" s="114">
        <v>526220</v>
      </c>
      <c r="K921" s="114">
        <v>172331</v>
      </c>
      <c r="L921" s="177" t="s">
        <v>3078</v>
      </c>
      <c r="M921" s="99" t="s">
        <v>1432</v>
      </c>
      <c r="N921" s="99" t="s">
        <v>1432</v>
      </c>
      <c r="O921" s="114">
        <v>1</v>
      </c>
      <c r="P921" s="114">
        <v>0</v>
      </c>
      <c r="Q921" s="115">
        <v>-1</v>
      </c>
      <c r="R921" s="114" t="s">
        <v>1190</v>
      </c>
      <c r="S921" s="114" t="s">
        <v>1438</v>
      </c>
      <c r="T921" s="99" t="s">
        <v>2139</v>
      </c>
      <c r="U921" s="116">
        <v>41900</v>
      </c>
      <c r="V921" s="114" t="s">
        <v>1439</v>
      </c>
      <c r="W921" s="99" t="s">
        <v>1432</v>
      </c>
      <c r="X921" s="114" t="s">
        <v>1442</v>
      </c>
      <c r="Y921" s="114" t="s">
        <v>3893</v>
      </c>
      <c r="Z921" s="114" t="s">
        <v>1444</v>
      </c>
      <c r="AA921" s="114" t="s">
        <v>1155</v>
      </c>
      <c r="AB921" s="387">
        <v>3.0000000000000001E-3</v>
      </c>
      <c r="AC921" s="111" t="s">
        <v>1432</v>
      </c>
      <c r="AD921" s="112" t="s">
        <v>1432</v>
      </c>
      <c r="AE921" s="157" t="s">
        <v>3063</v>
      </c>
      <c r="AF921" s="117" t="s">
        <v>1445</v>
      </c>
      <c r="AG921" s="117">
        <v>0</v>
      </c>
      <c r="AH921" s="117">
        <v>0</v>
      </c>
      <c r="AI921" s="117">
        <v>0</v>
      </c>
      <c r="AJ921" s="117">
        <v>0</v>
      </c>
      <c r="AK921" s="117">
        <v>0</v>
      </c>
      <c r="AL921" s="117">
        <v>-1</v>
      </c>
      <c r="AM921" s="117">
        <v>0</v>
      </c>
      <c r="AN921" s="117">
        <v>0</v>
      </c>
      <c r="AO921" s="117">
        <v>0</v>
      </c>
      <c r="AP921" s="117">
        <v>0</v>
      </c>
      <c r="AQ921" s="117">
        <v>0</v>
      </c>
      <c r="AR921" s="117">
        <v>0</v>
      </c>
      <c r="AS921" s="117">
        <v>-1</v>
      </c>
      <c r="AT921" s="117">
        <v>0</v>
      </c>
      <c r="AU921" s="117">
        <v>0</v>
      </c>
      <c r="AV921" s="117">
        <v>0</v>
      </c>
      <c r="AW921" s="117">
        <v>0</v>
      </c>
      <c r="AX921" s="117">
        <v>0</v>
      </c>
      <c r="AY921" s="117">
        <v>0</v>
      </c>
      <c r="AZ921" s="117">
        <v>0</v>
      </c>
      <c r="BA921" s="117">
        <v>0</v>
      </c>
      <c r="BB921" s="117">
        <v>0</v>
      </c>
      <c r="BC921" s="117">
        <v>0</v>
      </c>
      <c r="BD921" s="117">
        <v>0</v>
      </c>
      <c r="BE921" s="117">
        <v>0</v>
      </c>
      <c r="BF921" s="117">
        <v>0</v>
      </c>
      <c r="BG921" s="117">
        <v>0</v>
      </c>
      <c r="BH921" s="117">
        <v>0</v>
      </c>
      <c r="BI921" s="117">
        <v>0</v>
      </c>
      <c r="BJ921" s="117">
        <v>0</v>
      </c>
      <c r="BK921" s="117">
        <v>0</v>
      </c>
      <c r="BL921" s="120" t="s">
        <v>4490</v>
      </c>
      <c r="BM921" s="98">
        <v>0</v>
      </c>
      <c r="BN921" s="79">
        <v>0</v>
      </c>
      <c r="BO921" s="241">
        <v>-0.25</v>
      </c>
      <c r="BP921" s="133">
        <v>-0.25</v>
      </c>
      <c r="BQ921" s="133">
        <v>-0.25</v>
      </c>
      <c r="BR921" s="133">
        <v>-0.25</v>
      </c>
      <c r="BS921" s="238">
        <v>0</v>
      </c>
      <c r="BT921" s="79">
        <v>0</v>
      </c>
      <c r="BU921" s="79">
        <v>0</v>
      </c>
      <c r="BV921" s="79">
        <v>0</v>
      </c>
      <c r="BW921" s="79">
        <v>0</v>
      </c>
      <c r="BX921" s="79">
        <v>0</v>
      </c>
      <c r="BY921" s="79">
        <v>0</v>
      </c>
      <c r="BZ921" s="79">
        <v>0</v>
      </c>
      <c r="CA921" s="79">
        <v>0</v>
      </c>
      <c r="CB921" s="79">
        <v>0</v>
      </c>
      <c r="CC921" s="79">
        <v>0</v>
      </c>
      <c r="CD921" s="79">
        <v>0</v>
      </c>
      <c r="CE921" s="79">
        <v>0</v>
      </c>
      <c r="CF921" s="79">
        <v>0</v>
      </c>
      <c r="CG921" s="79">
        <v>0</v>
      </c>
      <c r="CH921" s="79">
        <v>0</v>
      </c>
      <c r="CI921" s="81">
        <f t="shared" si="78"/>
        <v>-1</v>
      </c>
      <c r="CJ921" s="260">
        <f t="shared" si="77"/>
        <v>-1</v>
      </c>
      <c r="CK921" s="260">
        <f t="shared" si="75"/>
        <v>-1</v>
      </c>
      <c r="CL921" s="260">
        <f t="shared" si="76"/>
        <v>-1</v>
      </c>
      <c r="CM921" s="83">
        <v>9</v>
      </c>
      <c r="CN921" s="254" t="s">
        <v>4965</v>
      </c>
      <c r="CO921" s="140" t="s">
        <v>4965</v>
      </c>
      <c r="CP921" s="258" t="s">
        <v>4965</v>
      </c>
      <c r="CQ921" s="86" t="s">
        <v>4965</v>
      </c>
      <c r="CR921" s="85" t="s">
        <v>4965</v>
      </c>
      <c r="CS921" s="85" t="s">
        <v>4965</v>
      </c>
      <c r="CT921" s="85" t="s">
        <v>4965</v>
      </c>
      <c r="CU921" s="86"/>
    </row>
    <row r="922" spans="1:99" s="363" customFormat="1" ht="12" customHeight="1" x14ac:dyDescent="0.2">
      <c r="A922" s="31" t="s">
        <v>1460</v>
      </c>
      <c r="B922" s="114" t="s">
        <v>1191</v>
      </c>
      <c r="C922" s="114" t="s">
        <v>1432</v>
      </c>
      <c r="D922" s="114" t="s">
        <v>1432</v>
      </c>
      <c r="E922" s="117" t="s">
        <v>1432</v>
      </c>
      <c r="F922" s="114" t="s">
        <v>1192</v>
      </c>
      <c r="G922" s="114" t="s">
        <v>848</v>
      </c>
      <c r="H922" s="114" t="s">
        <v>1885</v>
      </c>
      <c r="I922" s="114" t="s">
        <v>2137</v>
      </c>
      <c r="J922" s="114">
        <v>525944</v>
      </c>
      <c r="K922" s="114">
        <v>174996</v>
      </c>
      <c r="L922" s="177" t="s">
        <v>3080</v>
      </c>
      <c r="M922" s="99" t="s">
        <v>1432</v>
      </c>
      <c r="N922" s="99" t="s">
        <v>1432</v>
      </c>
      <c r="O922" s="114">
        <v>0</v>
      </c>
      <c r="P922" s="114">
        <v>3</v>
      </c>
      <c r="Q922" s="115">
        <v>3</v>
      </c>
      <c r="R922" s="114" t="s">
        <v>3913</v>
      </c>
      <c r="S922" s="114" t="s">
        <v>1438</v>
      </c>
      <c r="T922" s="99" t="s">
        <v>2139</v>
      </c>
      <c r="U922" s="116">
        <v>41900</v>
      </c>
      <c r="V922" s="114" t="s">
        <v>1439</v>
      </c>
      <c r="W922" s="99" t="s">
        <v>1432</v>
      </c>
      <c r="X922" s="114" t="s">
        <v>1442</v>
      </c>
      <c r="Y922" s="114" t="s">
        <v>4694</v>
      </c>
      <c r="Z922" s="114" t="s">
        <v>1444</v>
      </c>
      <c r="AA922" s="114" t="s">
        <v>2713</v>
      </c>
      <c r="AB922" s="387">
        <v>8.9999999999999993E-3</v>
      </c>
      <c r="AC922" s="111" t="s">
        <v>1432</v>
      </c>
      <c r="AD922" s="112" t="s">
        <v>1432</v>
      </c>
      <c r="AE922" s="157" t="s">
        <v>3063</v>
      </c>
      <c r="AF922" s="117" t="s">
        <v>1445</v>
      </c>
      <c r="AG922" s="117">
        <v>0</v>
      </c>
      <c r="AH922" s="117">
        <v>0</v>
      </c>
      <c r="AI922" s="117">
        <v>0</v>
      </c>
      <c r="AJ922" s="117">
        <v>0</v>
      </c>
      <c r="AK922" s="117">
        <v>1</v>
      </c>
      <c r="AL922" s="117">
        <v>2</v>
      </c>
      <c r="AM922" s="117">
        <v>0</v>
      </c>
      <c r="AN922" s="117">
        <v>0</v>
      </c>
      <c r="AO922" s="117">
        <v>0</v>
      </c>
      <c r="AP922" s="117">
        <v>0</v>
      </c>
      <c r="AQ922" s="117">
        <v>0</v>
      </c>
      <c r="AR922" s="117">
        <v>1</v>
      </c>
      <c r="AS922" s="117">
        <v>2</v>
      </c>
      <c r="AT922" s="117">
        <v>0</v>
      </c>
      <c r="AU922" s="117">
        <v>0</v>
      </c>
      <c r="AV922" s="117">
        <v>0</v>
      </c>
      <c r="AW922" s="117">
        <v>0</v>
      </c>
      <c r="AX922" s="117">
        <v>0</v>
      </c>
      <c r="AY922" s="117">
        <v>0</v>
      </c>
      <c r="AZ922" s="117">
        <v>0</v>
      </c>
      <c r="BA922" s="117">
        <v>0</v>
      </c>
      <c r="BB922" s="117">
        <v>0</v>
      </c>
      <c r="BC922" s="117">
        <v>0</v>
      </c>
      <c r="BD922" s="117">
        <v>0</v>
      </c>
      <c r="BE922" s="117">
        <v>0</v>
      </c>
      <c r="BF922" s="117">
        <v>0</v>
      </c>
      <c r="BG922" s="117">
        <v>0</v>
      </c>
      <c r="BH922" s="117">
        <v>0</v>
      </c>
      <c r="BI922" s="117">
        <v>0</v>
      </c>
      <c r="BJ922" s="117">
        <v>0</v>
      </c>
      <c r="BK922" s="117">
        <v>0</v>
      </c>
      <c r="BL922" s="120" t="s">
        <v>4490</v>
      </c>
      <c r="BM922" s="98">
        <v>0</v>
      </c>
      <c r="BN922" s="79">
        <v>0</v>
      </c>
      <c r="BO922" s="241">
        <v>0.6</v>
      </c>
      <c r="BP922" s="133">
        <v>0.6</v>
      </c>
      <c r="BQ922" s="133">
        <v>0.6</v>
      </c>
      <c r="BR922" s="133">
        <v>0.6</v>
      </c>
      <c r="BS922" s="243">
        <v>0.6</v>
      </c>
      <c r="BT922" s="79">
        <v>0</v>
      </c>
      <c r="BU922" s="79">
        <v>0</v>
      </c>
      <c r="BV922" s="79">
        <v>0</v>
      </c>
      <c r="BW922" s="79">
        <v>0</v>
      </c>
      <c r="BX922" s="79">
        <v>0</v>
      </c>
      <c r="BY922" s="79">
        <v>0</v>
      </c>
      <c r="BZ922" s="79">
        <v>0</v>
      </c>
      <c r="CA922" s="79">
        <v>0</v>
      </c>
      <c r="CB922" s="79">
        <v>0</v>
      </c>
      <c r="CC922" s="79">
        <v>0</v>
      </c>
      <c r="CD922" s="79">
        <v>0</v>
      </c>
      <c r="CE922" s="79">
        <v>0</v>
      </c>
      <c r="CF922" s="79">
        <v>0</v>
      </c>
      <c r="CG922" s="79">
        <v>0</v>
      </c>
      <c r="CH922" s="79">
        <v>0</v>
      </c>
      <c r="CI922" s="81">
        <f t="shared" si="78"/>
        <v>3</v>
      </c>
      <c r="CJ922" s="260">
        <f t="shared" si="77"/>
        <v>3</v>
      </c>
      <c r="CK922" s="260">
        <f t="shared" si="75"/>
        <v>3</v>
      </c>
      <c r="CL922" s="260">
        <f t="shared" si="76"/>
        <v>3</v>
      </c>
      <c r="CM922" s="83">
        <v>4</v>
      </c>
      <c r="CN922" s="254" t="s">
        <v>4965</v>
      </c>
      <c r="CO922" s="140" t="s">
        <v>4965</v>
      </c>
      <c r="CP922" s="258" t="s">
        <v>4965</v>
      </c>
      <c r="CQ922" s="86" t="s">
        <v>4965</v>
      </c>
      <c r="CR922" s="85" t="s">
        <v>4965</v>
      </c>
      <c r="CS922" s="85" t="s">
        <v>4965</v>
      </c>
      <c r="CT922" s="85" t="s">
        <v>4965</v>
      </c>
      <c r="CU922" s="86"/>
    </row>
    <row r="923" spans="1:99" s="363" customFormat="1" ht="12" customHeight="1" x14ac:dyDescent="0.2">
      <c r="A923" s="31" t="s">
        <v>1460</v>
      </c>
      <c r="B923" s="114" t="s">
        <v>3914</v>
      </c>
      <c r="C923" s="114" t="s">
        <v>1432</v>
      </c>
      <c r="D923" s="114" t="s">
        <v>1432</v>
      </c>
      <c r="E923" s="117" t="s">
        <v>1432</v>
      </c>
      <c r="F923" s="114" t="s">
        <v>3915</v>
      </c>
      <c r="G923" s="114" t="s">
        <v>885</v>
      </c>
      <c r="H923" s="114" t="s">
        <v>2717</v>
      </c>
      <c r="I923" s="114" t="s">
        <v>3916</v>
      </c>
      <c r="J923" s="114">
        <v>527689</v>
      </c>
      <c r="K923" s="114">
        <v>175864</v>
      </c>
      <c r="L923" s="177" t="s">
        <v>3085</v>
      </c>
      <c r="M923" s="99" t="s">
        <v>1432</v>
      </c>
      <c r="N923" s="99" t="s">
        <v>1432</v>
      </c>
      <c r="O923" s="114">
        <v>0</v>
      </c>
      <c r="P923" s="114">
        <v>1</v>
      </c>
      <c r="Q923" s="115">
        <v>1</v>
      </c>
      <c r="R923" s="114" t="s">
        <v>2629</v>
      </c>
      <c r="S923" s="114" t="s">
        <v>1438</v>
      </c>
      <c r="T923" s="99" t="s">
        <v>2687</v>
      </c>
      <c r="U923" s="116">
        <v>42062</v>
      </c>
      <c r="V923" s="114" t="s">
        <v>1439</v>
      </c>
      <c r="W923" s="99" t="s">
        <v>1432</v>
      </c>
      <c r="X923" s="114" t="s">
        <v>1442</v>
      </c>
      <c r="Y923" s="114" t="s">
        <v>1443</v>
      </c>
      <c r="Z923" s="114" t="s">
        <v>1444</v>
      </c>
      <c r="AA923" s="114" t="s">
        <v>2713</v>
      </c>
      <c r="AB923" s="387">
        <v>8.0000000000000002E-3</v>
      </c>
      <c r="AC923" s="111" t="s">
        <v>1432</v>
      </c>
      <c r="AD923" s="112"/>
      <c r="AE923" s="157" t="s">
        <v>3063</v>
      </c>
      <c r="AF923" s="117" t="s">
        <v>1445</v>
      </c>
      <c r="AG923" s="118"/>
      <c r="AH923" s="117">
        <v>0</v>
      </c>
      <c r="AI923" s="117">
        <v>0</v>
      </c>
      <c r="AJ923" s="117">
        <v>0</v>
      </c>
      <c r="AK923" s="117">
        <v>0</v>
      </c>
      <c r="AL923" s="117">
        <v>1</v>
      </c>
      <c r="AM923" s="117">
        <v>0</v>
      </c>
      <c r="AN923" s="117">
        <v>0</v>
      </c>
      <c r="AO923" s="117">
        <v>0</v>
      </c>
      <c r="AP923" s="117">
        <v>0</v>
      </c>
      <c r="AQ923" s="117">
        <v>0</v>
      </c>
      <c r="AR923" s="117">
        <v>0</v>
      </c>
      <c r="AS923" s="117">
        <v>1</v>
      </c>
      <c r="AT923" s="117">
        <v>0</v>
      </c>
      <c r="AU923" s="117">
        <v>0</v>
      </c>
      <c r="AV923" s="117">
        <v>0</v>
      </c>
      <c r="AW923" s="117">
        <v>0</v>
      </c>
      <c r="AX923" s="117">
        <v>0</v>
      </c>
      <c r="AY923" s="117">
        <v>0</v>
      </c>
      <c r="AZ923" s="117">
        <v>0</v>
      </c>
      <c r="BA923" s="117">
        <v>0</v>
      </c>
      <c r="BB923" s="117">
        <v>0</v>
      </c>
      <c r="BC923" s="117">
        <v>0</v>
      </c>
      <c r="BD923" s="117">
        <v>0</v>
      </c>
      <c r="BE923" s="117">
        <v>0</v>
      </c>
      <c r="BF923" s="117">
        <v>0</v>
      </c>
      <c r="BG923" s="117">
        <v>0</v>
      </c>
      <c r="BH923" s="117">
        <v>0</v>
      </c>
      <c r="BI923" s="117">
        <v>0</v>
      </c>
      <c r="BJ923" s="117">
        <v>0</v>
      </c>
      <c r="BK923" s="117">
        <v>0</v>
      </c>
      <c r="BL923" s="120" t="s">
        <v>4490</v>
      </c>
      <c r="BM923" s="98">
        <v>0</v>
      </c>
      <c r="BN923" s="79">
        <v>0</v>
      </c>
      <c r="BO923" s="241">
        <v>0.2</v>
      </c>
      <c r="BP923" s="133">
        <v>0.2</v>
      </c>
      <c r="BQ923" s="133">
        <v>0.2</v>
      </c>
      <c r="BR923" s="133">
        <v>0.2</v>
      </c>
      <c r="BS923" s="243">
        <v>0.2</v>
      </c>
      <c r="BT923" s="79">
        <v>0</v>
      </c>
      <c r="BU923" s="79">
        <v>0</v>
      </c>
      <c r="BV923" s="79">
        <v>0</v>
      </c>
      <c r="BW923" s="79">
        <v>0</v>
      </c>
      <c r="BX923" s="79">
        <v>0</v>
      </c>
      <c r="BY923" s="79">
        <v>0</v>
      </c>
      <c r="BZ923" s="79">
        <v>0</v>
      </c>
      <c r="CA923" s="79">
        <v>0</v>
      </c>
      <c r="CB923" s="79">
        <v>0</v>
      </c>
      <c r="CC923" s="79">
        <v>0</v>
      </c>
      <c r="CD923" s="79">
        <v>0</v>
      </c>
      <c r="CE923" s="79">
        <v>0</v>
      </c>
      <c r="CF923" s="79">
        <v>0</v>
      </c>
      <c r="CG923" s="79">
        <v>0</v>
      </c>
      <c r="CH923" s="79">
        <v>0</v>
      </c>
      <c r="CI923" s="81">
        <f t="shared" si="78"/>
        <v>1</v>
      </c>
      <c r="CJ923" s="260">
        <f t="shared" si="77"/>
        <v>1</v>
      </c>
      <c r="CK923" s="260">
        <f t="shared" si="75"/>
        <v>1</v>
      </c>
      <c r="CL923" s="260">
        <f t="shared" si="76"/>
        <v>1</v>
      </c>
      <c r="CM923" s="83">
        <v>4</v>
      </c>
      <c r="CN923" s="254" t="s">
        <v>4965</v>
      </c>
      <c r="CO923" s="140" t="s">
        <v>4965</v>
      </c>
      <c r="CP923" s="258" t="s">
        <v>4965</v>
      </c>
      <c r="CQ923" s="86" t="s">
        <v>4965</v>
      </c>
      <c r="CR923" s="85" t="s">
        <v>4965</v>
      </c>
      <c r="CS923" s="85" t="s">
        <v>4965</v>
      </c>
      <c r="CT923" s="85" t="s">
        <v>4965</v>
      </c>
      <c r="CU923" s="86"/>
    </row>
    <row r="924" spans="1:99" s="363" customFormat="1" ht="12" customHeight="1" x14ac:dyDescent="0.2">
      <c r="A924" s="31" t="s">
        <v>1460</v>
      </c>
      <c r="B924" s="114" t="s">
        <v>1184</v>
      </c>
      <c r="C924" s="114" t="s">
        <v>1432</v>
      </c>
      <c r="D924" s="114" t="s">
        <v>1432</v>
      </c>
      <c r="E924" s="117" t="s">
        <v>1432</v>
      </c>
      <c r="F924" s="114" t="s">
        <v>3274</v>
      </c>
      <c r="G924" s="114" t="s">
        <v>4302</v>
      </c>
      <c r="H924" s="114" t="s">
        <v>3299</v>
      </c>
      <c r="I924" s="114" t="s">
        <v>4303</v>
      </c>
      <c r="J924" s="114">
        <v>526041</v>
      </c>
      <c r="K924" s="114">
        <v>175095</v>
      </c>
      <c r="L924" s="177" t="s">
        <v>3080</v>
      </c>
      <c r="M924" s="99" t="s">
        <v>1432</v>
      </c>
      <c r="N924" s="99" t="s">
        <v>1432</v>
      </c>
      <c r="O924" s="114">
        <v>0</v>
      </c>
      <c r="P924" s="114">
        <v>2</v>
      </c>
      <c r="Q924" s="115">
        <v>2</v>
      </c>
      <c r="R924" s="114" t="s">
        <v>285</v>
      </c>
      <c r="S924" s="114" t="s">
        <v>1438</v>
      </c>
      <c r="T924" s="99" t="s">
        <v>868</v>
      </c>
      <c r="U924" s="116">
        <v>41964</v>
      </c>
      <c r="V924" s="114" t="s">
        <v>1439</v>
      </c>
      <c r="W924" s="99" t="s">
        <v>1432</v>
      </c>
      <c r="X924" s="114" t="s">
        <v>1442</v>
      </c>
      <c r="Y924" s="114" t="s">
        <v>4694</v>
      </c>
      <c r="Z924" s="114" t="s">
        <v>1444</v>
      </c>
      <c r="AA924" s="114" t="s">
        <v>3894</v>
      </c>
      <c r="AB924" s="387">
        <v>5.0000000000000001E-3</v>
      </c>
      <c r="AC924" s="111" t="s">
        <v>1432</v>
      </c>
      <c r="AD924" s="112"/>
      <c r="AE924" s="157" t="s">
        <v>3063</v>
      </c>
      <c r="AF924" s="117" t="s">
        <v>1445</v>
      </c>
      <c r="AG924" s="118"/>
      <c r="AH924" s="117">
        <v>0</v>
      </c>
      <c r="AI924" s="117">
        <v>0</v>
      </c>
      <c r="AJ924" s="117">
        <v>0</v>
      </c>
      <c r="AK924" s="117">
        <v>1</v>
      </c>
      <c r="AL924" s="117">
        <v>1</v>
      </c>
      <c r="AM924" s="117">
        <v>0</v>
      </c>
      <c r="AN924" s="117">
        <v>0</v>
      </c>
      <c r="AO924" s="117">
        <v>0</v>
      </c>
      <c r="AP924" s="117">
        <v>0</v>
      </c>
      <c r="AQ924" s="117">
        <v>0</v>
      </c>
      <c r="AR924" s="117">
        <v>1</v>
      </c>
      <c r="AS924" s="117">
        <v>1</v>
      </c>
      <c r="AT924" s="117">
        <v>0</v>
      </c>
      <c r="AU924" s="117">
        <v>0</v>
      </c>
      <c r="AV924" s="117">
        <v>0</v>
      </c>
      <c r="AW924" s="117">
        <v>0</v>
      </c>
      <c r="AX924" s="117">
        <v>0</v>
      </c>
      <c r="AY924" s="117">
        <v>0</v>
      </c>
      <c r="AZ924" s="117">
        <v>0</v>
      </c>
      <c r="BA924" s="117">
        <v>0</v>
      </c>
      <c r="BB924" s="117">
        <v>0</v>
      </c>
      <c r="BC924" s="117">
        <v>0</v>
      </c>
      <c r="BD924" s="117">
        <v>0</v>
      </c>
      <c r="BE924" s="117">
        <v>0</v>
      </c>
      <c r="BF924" s="117">
        <v>0</v>
      </c>
      <c r="BG924" s="117">
        <v>0</v>
      </c>
      <c r="BH924" s="117">
        <v>0</v>
      </c>
      <c r="BI924" s="117">
        <v>0</v>
      </c>
      <c r="BJ924" s="117">
        <v>0</v>
      </c>
      <c r="BK924" s="117">
        <v>0</v>
      </c>
      <c r="BL924" s="120" t="s">
        <v>4490</v>
      </c>
      <c r="BM924" s="98">
        <v>0</v>
      </c>
      <c r="BN924" s="79">
        <v>0</v>
      </c>
      <c r="BO924" s="241">
        <v>0.4</v>
      </c>
      <c r="BP924" s="133">
        <v>0.4</v>
      </c>
      <c r="BQ924" s="133">
        <v>0.4</v>
      </c>
      <c r="BR924" s="133">
        <v>0.4</v>
      </c>
      <c r="BS924" s="243">
        <v>0.4</v>
      </c>
      <c r="BT924" s="79">
        <v>0</v>
      </c>
      <c r="BU924" s="79">
        <v>0</v>
      </c>
      <c r="BV924" s="79">
        <v>0</v>
      </c>
      <c r="BW924" s="79">
        <v>0</v>
      </c>
      <c r="BX924" s="79">
        <v>0</v>
      </c>
      <c r="BY924" s="79">
        <v>0</v>
      </c>
      <c r="BZ924" s="79">
        <v>0</v>
      </c>
      <c r="CA924" s="79">
        <v>0</v>
      </c>
      <c r="CB924" s="79">
        <v>0</v>
      </c>
      <c r="CC924" s="79">
        <v>0</v>
      </c>
      <c r="CD924" s="79">
        <v>0</v>
      </c>
      <c r="CE924" s="79">
        <v>0</v>
      </c>
      <c r="CF924" s="79">
        <v>0</v>
      </c>
      <c r="CG924" s="79">
        <v>0</v>
      </c>
      <c r="CH924" s="79">
        <v>0</v>
      </c>
      <c r="CI924" s="81">
        <f t="shared" si="78"/>
        <v>2</v>
      </c>
      <c r="CJ924" s="260">
        <f t="shared" si="77"/>
        <v>2</v>
      </c>
      <c r="CK924" s="260">
        <f t="shared" si="75"/>
        <v>2</v>
      </c>
      <c r="CL924" s="260">
        <f t="shared" si="76"/>
        <v>2</v>
      </c>
      <c r="CM924" s="83">
        <v>4</v>
      </c>
      <c r="CN924" s="254" t="s">
        <v>4965</v>
      </c>
      <c r="CO924" s="140" t="s">
        <v>4965</v>
      </c>
      <c r="CP924" s="258" t="s">
        <v>4965</v>
      </c>
      <c r="CQ924" s="86" t="s">
        <v>4965</v>
      </c>
      <c r="CR924" s="85" t="s">
        <v>4965</v>
      </c>
      <c r="CS924" s="85" t="s">
        <v>4965</v>
      </c>
      <c r="CT924" s="85" t="s">
        <v>4965</v>
      </c>
      <c r="CU924" s="86"/>
    </row>
    <row r="925" spans="1:99" s="363" customFormat="1" ht="12" customHeight="1" x14ac:dyDescent="0.2">
      <c r="A925" s="31" t="s">
        <v>1460</v>
      </c>
      <c r="B925" s="114" t="s">
        <v>287</v>
      </c>
      <c r="C925" s="114" t="s">
        <v>1432</v>
      </c>
      <c r="D925" s="114" t="s">
        <v>1432</v>
      </c>
      <c r="E925" s="117" t="s">
        <v>288</v>
      </c>
      <c r="F925" s="114" t="s">
        <v>86</v>
      </c>
      <c r="G925" s="114" t="s">
        <v>4092</v>
      </c>
      <c r="H925" s="114" t="s">
        <v>1458</v>
      </c>
      <c r="I925" s="114" t="s">
        <v>4093</v>
      </c>
      <c r="J925" s="114">
        <v>522881</v>
      </c>
      <c r="K925" s="114">
        <v>175249</v>
      </c>
      <c r="L925" s="177" t="s">
        <v>521</v>
      </c>
      <c r="M925" s="99" t="s">
        <v>1432</v>
      </c>
      <c r="N925" s="99" t="s">
        <v>1432</v>
      </c>
      <c r="O925" s="114">
        <v>1</v>
      </c>
      <c r="P925" s="114">
        <v>1</v>
      </c>
      <c r="Q925" s="115">
        <v>0</v>
      </c>
      <c r="R925" s="114" t="s">
        <v>289</v>
      </c>
      <c r="S925" s="114" t="s">
        <v>1438</v>
      </c>
      <c r="T925" s="99" t="s">
        <v>290</v>
      </c>
      <c r="U925" s="116">
        <v>41995</v>
      </c>
      <c r="V925" s="114" t="s">
        <v>1439</v>
      </c>
      <c r="W925" s="99" t="s">
        <v>1432</v>
      </c>
      <c r="X925" s="114" t="s">
        <v>1442</v>
      </c>
      <c r="Y925" s="114" t="s">
        <v>1443</v>
      </c>
      <c r="Z925" s="114" t="s">
        <v>1444</v>
      </c>
      <c r="AA925" s="114" t="s">
        <v>2713</v>
      </c>
      <c r="AB925" s="387">
        <v>3.2000000000000001E-2</v>
      </c>
      <c r="AC925" s="111" t="s">
        <v>1432</v>
      </c>
      <c r="AD925" s="112"/>
      <c r="AE925" s="157" t="s">
        <v>3063</v>
      </c>
      <c r="AF925" s="117" t="s">
        <v>1445</v>
      </c>
      <c r="AG925" s="117">
        <v>0</v>
      </c>
      <c r="AH925" s="117">
        <v>0</v>
      </c>
      <c r="AI925" s="117">
        <v>0</v>
      </c>
      <c r="AJ925" s="117">
        <v>0</v>
      </c>
      <c r="AK925" s="117">
        <v>0</v>
      </c>
      <c r="AL925" s="117">
        <v>0</v>
      </c>
      <c r="AM925" s="117">
        <v>-1</v>
      </c>
      <c r="AN925" s="117">
        <v>1</v>
      </c>
      <c r="AO925" s="117">
        <v>0</v>
      </c>
      <c r="AP925" s="117">
        <v>0</v>
      </c>
      <c r="AQ925" s="117">
        <v>0</v>
      </c>
      <c r="AR925" s="117">
        <v>0</v>
      </c>
      <c r="AS925" s="117">
        <v>0</v>
      </c>
      <c r="AT925" s="117">
        <v>0</v>
      </c>
      <c r="AU925" s="117">
        <v>0</v>
      </c>
      <c r="AV925" s="117">
        <v>0</v>
      </c>
      <c r="AW925" s="117">
        <v>0</v>
      </c>
      <c r="AX925" s="117">
        <v>0</v>
      </c>
      <c r="AY925" s="117">
        <v>0</v>
      </c>
      <c r="AZ925" s="117">
        <v>0</v>
      </c>
      <c r="BA925" s="117">
        <v>-1</v>
      </c>
      <c r="BB925" s="117">
        <v>1</v>
      </c>
      <c r="BC925" s="117">
        <v>0</v>
      </c>
      <c r="BD925" s="117">
        <v>0</v>
      </c>
      <c r="BE925" s="117">
        <v>0</v>
      </c>
      <c r="BF925" s="117">
        <v>0</v>
      </c>
      <c r="BG925" s="117">
        <v>0</v>
      </c>
      <c r="BH925" s="117">
        <v>0</v>
      </c>
      <c r="BI925" s="117">
        <v>0</v>
      </c>
      <c r="BJ925" s="117">
        <v>0</v>
      </c>
      <c r="BK925" s="117">
        <v>0</v>
      </c>
      <c r="BL925" s="339"/>
      <c r="BM925" s="179">
        <f>Q925</f>
        <v>0</v>
      </c>
      <c r="BN925" s="79">
        <v>0</v>
      </c>
      <c r="BO925" s="237">
        <v>0</v>
      </c>
      <c r="BP925" s="79">
        <v>0</v>
      </c>
      <c r="BQ925" s="79">
        <v>0</v>
      </c>
      <c r="BR925" s="79">
        <v>0</v>
      </c>
      <c r="BS925" s="238">
        <v>0</v>
      </c>
      <c r="BT925" s="79">
        <v>0</v>
      </c>
      <c r="BU925" s="79">
        <v>0</v>
      </c>
      <c r="BV925" s="79">
        <v>0</v>
      </c>
      <c r="BW925" s="79">
        <v>0</v>
      </c>
      <c r="BX925" s="79">
        <v>0</v>
      </c>
      <c r="BY925" s="79">
        <v>0</v>
      </c>
      <c r="BZ925" s="79">
        <v>0</v>
      </c>
      <c r="CA925" s="79">
        <v>0</v>
      </c>
      <c r="CB925" s="79">
        <v>0</v>
      </c>
      <c r="CC925" s="79">
        <v>0</v>
      </c>
      <c r="CD925" s="79">
        <v>0</v>
      </c>
      <c r="CE925" s="79">
        <v>0</v>
      </c>
      <c r="CF925" s="79">
        <v>0</v>
      </c>
      <c r="CG925" s="79">
        <v>0</v>
      </c>
      <c r="CH925" s="79">
        <v>0</v>
      </c>
      <c r="CI925" s="81">
        <f t="shared" si="78"/>
        <v>0</v>
      </c>
      <c r="CJ925" s="131">
        <f t="shared" si="77"/>
        <v>0</v>
      </c>
      <c r="CK925" s="131">
        <f t="shared" si="75"/>
        <v>0</v>
      </c>
      <c r="CL925" s="131">
        <f t="shared" si="76"/>
        <v>0</v>
      </c>
      <c r="CM925" s="83">
        <v>4</v>
      </c>
      <c r="CN925" s="254" t="s">
        <v>4965</v>
      </c>
      <c r="CO925" s="140" t="s">
        <v>4965</v>
      </c>
      <c r="CP925" s="258" t="s">
        <v>4965</v>
      </c>
      <c r="CQ925" s="86" t="s">
        <v>4965</v>
      </c>
      <c r="CR925" s="85" t="s">
        <v>4965</v>
      </c>
      <c r="CS925" s="85" t="s">
        <v>4965</v>
      </c>
      <c r="CT925" s="85" t="s">
        <v>4965</v>
      </c>
      <c r="CU925" s="86"/>
    </row>
    <row r="926" spans="1:99" s="363" customFormat="1" ht="12" customHeight="1" x14ac:dyDescent="0.2">
      <c r="A926" s="31" t="s">
        <v>1460</v>
      </c>
      <c r="B926" s="114" t="s">
        <v>292</v>
      </c>
      <c r="C926" s="114" t="s">
        <v>1432</v>
      </c>
      <c r="D926" s="114" t="s">
        <v>1432</v>
      </c>
      <c r="E926" s="117" t="s">
        <v>293</v>
      </c>
      <c r="F926" s="114" t="s">
        <v>1432</v>
      </c>
      <c r="G926" s="114" t="s">
        <v>1571</v>
      </c>
      <c r="H926" s="114" t="s">
        <v>2717</v>
      </c>
      <c r="I926" s="114" t="s">
        <v>294</v>
      </c>
      <c r="J926" s="114">
        <v>529104</v>
      </c>
      <c r="K926" s="114">
        <v>177095</v>
      </c>
      <c r="L926" s="177" t="s">
        <v>3066</v>
      </c>
      <c r="M926" s="99" t="s">
        <v>1432</v>
      </c>
      <c r="N926" s="99" t="s">
        <v>1432</v>
      </c>
      <c r="O926" s="114">
        <v>12</v>
      </c>
      <c r="P926" s="114">
        <v>22</v>
      </c>
      <c r="Q926" s="115">
        <v>10</v>
      </c>
      <c r="R926" s="114" t="s">
        <v>295</v>
      </c>
      <c r="S926" s="114" t="s">
        <v>1438</v>
      </c>
      <c r="T926" s="99" t="s">
        <v>881</v>
      </c>
      <c r="U926" s="116">
        <v>41953</v>
      </c>
      <c r="V926" s="114" t="s">
        <v>1439</v>
      </c>
      <c r="W926" s="99" t="s">
        <v>1432</v>
      </c>
      <c r="X926" s="114" t="s">
        <v>1442</v>
      </c>
      <c r="Y926" s="114" t="s">
        <v>1443</v>
      </c>
      <c r="Z926" s="114" t="s">
        <v>1443</v>
      </c>
      <c r="AA926" s="114" t="s">
        <v>1444</v>
      </c>
      <c r="AB926" s="387">
        <v>0.26</v>
      </c>
      <c r="AC926" s="111" t="s">
        <v>1432</v>
      </c>
      <c r="AD926" s="112"/>
      <c r="AE926" s="157" t="s">
        <v>1931</v>
      </c>
      <c r="AF926" s="117" t="s">
        <v>373</v>
      </c>
      <c r="AG926" s="118"/>
      <c r="AH926" s="117">
        <v>2</v>
      </c>
      <c r="AI926" s="117">
        <v>22</v>
      </c>
      <c r="AJ926" s="117">
        <v>0</v>
      </c>
      <c r="AK926" s="117">
        <v>-2</v>
      </c>
      <c r="AL926" s="117">
        <v>11</v>
      </c>
      <c r="AM926" s="117">
        <v>1</v>
      </c>
      <c r="AN926" s="117">
        <v>0</v>
      </c>
      <c r="AO926" s="117">
        <v>0</v>
      </c>
      <c r="AP926" s="117">
        <v>0</v>
      </c>
      <c r="AQ926" s="117">
        <v>0</v>
      </c>
      <c r="AR926" s="117">
        <v>-2</v>
      </c>
      <c r="AS926" s="117">
        <v>11</v>
      </c>
      <c r="AT926" s="117">
        <v>1</v>
      </c>
      <c r="AU926" s="117">
        <v>0</v>
      </c>
      <c r="AV926" s="117">
        <v>0</v>
      </c>
      <c r="AW926" s="117">
        <v>0</v>
      </c>
      <c r="AX926" s="117">
        <v>0</v>
      </c>
      <c r="AY926" s="117">
        <v>0</v>
      </c>
      <c r="AZ926" s="117">
        <v>0</v>
      </c>
      <c r="BA926" s="117">
        <v>0</v>
      </c>
      <c r="BB926" s="117">
        <v>0</v>
      </c>
      <c r="BC926" s="117">
        <v>0</v>
      </c>
      <c r="BD926" s="117">
        <v>0</v>
      </c>
      <c r="BE926" s="117">
        <v>0</v>
      </c>
      <c r="BF926" s="117">
        <v>0</v>
      </c>
      <c r="BG926" s="117">
        <v>0</v>
      </c>
      <c r="BH926" s="117">
        <v>0</v>
      </c>
      <c r="BI926" s="117">
        <v>0</v>
      </c>
      <c r="BJ926" s="117">
        <v>0</v>
      </c>
      <c r="BK926" s="117">
        <v>0</v>
      </c>
      <c r="BL926" s="120" t="s">
        <v>4490</v>
      </c>
      <c r="BM926" s="98">
        <v>0</v>
      </c>
      <c r="BN926" s="79">
        <v>0</v>
      </c>
      <c r="BO926" s="237">
        <v>0</v>
      </c>
      <c r="BP926" s="79">
        <v>0</v>
      </c>
      <c r="BQ926" s="133">
        <v>3.3333333333333335</v>
      </c>
      <c r="BR926" s="133">
        <v>3.3333333333333335</v>
      </c>
      <c r="BS926" s="243">
        <v>3.3333333333333335</v>
      </c>
      <c r="BT926" s="79">
        <v>0</v>
      </c>
      <c r="BU926" s="79">
        <v>0</v>
      </c>
      <c r="BV926" s="79">
        <v>0</v>
      </c>
      <c r="BW926" s="79">
        <v>0</v>
      </c>
      <c r="BX926" s="79">
        <v>0</v>
      </c>
      <c r="BY926" s="79">
        <v>0</v>
      </c>
      <c r="BZ926" s="79">
        <v>0</v>
      </c>
      <c r="CA926" s="79">
        <v>0</v>
      </c>
      <c r="CB926" s="79">
        <v>0</v>
      </c>
      <c r="CC926" s="79">
        <v>0</v>
      </c>
      <c r="CD926" s="79">
        <v>0</v>
      </c>
      <c r="CE926" s="79">
        <v>0</v>
      </c>
      <c r="CF926" s="79">
        <v>0</v>
      </c>
      <c r="CG926" s="79">
        <v>0</v>
      </c>
      <c r="CH926" s="79">
        <v>0</v>
      </c>
      <c r="CI926" s="81">
        <f t="shared" si="78"/>
        <v>10</v>
      </c>
      <c r="CJ926" s="260">
        <f t="shared" si="77"/>
        <v>10</v>
      </c>
      <c r="CK926" s="260">
        <f t="shared" si="75"/>
        <v>10</v>
      </c>
      <c r="CL926" s="260">
        <f t="shared" si="76"/>
        <v>10</v>
      </c>
      <c r="CM926" s="83">
        <v>5</v>
      </c>
      <c r="CN926" s="254" t="s">
        <v>4965</v>
      </c>
      <c r="CO926" s="140" t="s">
        <v>4965</v>
      </c>
      <c r="CP926" s="126" t="s">
        <v>1938</v>
      </c>
      <c r="CQ926" s="86" t="s">
        <v>4965</v>
      </c>
      <c r="CR926" s="85" t="s">
        <v>4965</v>
      </c>
      <c r="CS926" s="85" t="s">
        <v>4965</v>
      </c>
      <c r="CT926" s="85" t="s">
        <v>4965</v>
      </c>
      <c r="CU926" s="86"/>
    </row>
    <row r="927" spans="1:99" s="363" customFormat="1" ht="12" customHeight="1" x14ac:dyDescent="0.2">
      <c r="A927" s="31" t="s">
        <v>1460</v>
      </c>
      <c r="B927" s="114" t="s">
        <v>296</v>
      </c>
      <c r="C927" s="114" t="s">
        <v>1432</v>
      </c>
      <c r="D927" s="114" t="s">
        <v>1432</v>
      </c>
      <c r="E927" s="117" t="s">
        <v>297</v>
      </c>
      <c r="F927" s="114" t="s">
        <v>1268</v>
      </c>
      <c r="G927" s="114" t="s">
        <v>2888</v>
      </c>
      <c r="H927" s="114" t="s">
        <v>1435</v>
      </c>
      <c r="I927" s="114" t="s">
        <v>298</v>
      </c>
      <c r="J927" s="114">
        <v>527671</v>
      </c>
      <c r="K927" s="114">
        <v>172854</v>
      </c>
      <c r="L927" s="177" t="s">
        <v>3083</v>
      </c>
      <c r="M927" s="99" t="s">
        <v>1432</v>
      </c>
      <c r="N927" s="99" t="s">
        <v>1432</v>
      </c>
      <c r="O927" s="114">
        <v>0</v>
      </c>
      <c r="P927" s="114">
        <v>1</v>
      </c>
      <c r="Q927" s="115">
        <v>1</v>
      </c>
      <c r="R927" s="114" t="s">
        <v>299</v>
      </c>
      <c r="S927" s="114" t="s">
        <v>1438</v>
      </c>
      <c r="T927" s="99" t="s">
        <v>4039</v>
      </c>
      <c r="U927" s="116">
        <v>41956</v>
      </c>
      <c r="V927" s="114" t="s">
        <v>1439</v>
      </c>
      <c r="W927" s="99" t="s">
        <v>1432</v>
      </c>
      <c r="X927" s="114" t="s">
        <v>1442</v>
      </c>
      <c r="Y927" s="114" t="s">
        <v>1443</v>
      </c>
      <c r="Z927" s="114" t="s">
        <v>1444</v>
      </c>
      <c r="AA927" s="114" t="s">
        <v>2713</v>
      </c>
      <c r="AB927" s="387">
        <v>8.0000000000000002E-3</v>
      </c>
      <c r="AC927" s="111" t="s">
        <v>1432</v>
      </c>
      <c r="AD927" s="112"/>
      <c r="AE927" s="157" t="s">
        <v>3063</v>
      </c>
      <c r="AF927" s="117" t="s">
        <v>1445</v>
      </c>
      <c r="AG927" s="117">
        <v>0</v>
      </c>
      <c r="AH927" s="117">
        <v>0</v>
      </c>
      <c r="AI927" s="117">
        <v>1</v>
      </c>
      <c r="AJ927" s="117">
        <v>0</v>
      </c>
      <c r="AK927" s="117">
        <v>1</v>
      </c>
      <c r="AL927" s="117">
        <v>0</v>
      </c>
      <c r="AM927" s="117">
        <v>0</v>
      </c>
      <c r="AN927" s="117">
        <v>0</v>
      </c>
      <c r="AO927" s="117">
        <v>0</v>
      </c>
      <c r="AP927" s="117">
        <v>0</v>
      </c>
      <c r="AQ927" s="117">
        <v>0</v>
      </c>
      <c r="AR927" s="117">
        <v>0</v>
      </c>
      <c r="AS927" s="117">
        <v>0</v>
      </c>
      <c r="AT927" s="117">
        <v>0</v>
      </c>
      <c r="AU927" s="117">
        <v>0</v>
      </c>
      <c r="AV927" s="117">
        <v>0</v>
      </c>
      <c r="AW927" s="117">
        <v>0</v>
      </c>
      <c r="AX927" s="117">
        <v>0</v>
      </c>
      <c r="AY927" s="117">
        <v>1</v>
      </c>
      <c r="AZ927" s="117">
        <v>0</v>
      </c>
      <c r="BA927" s="117">
        <v>0</v>
      </c>
      <c r="BB927" s="117">
        <v>0</v>
      </c>
      <c r="BC927" s="117">
        <v>0</v>
      </c>
      <c r="BD927" s="117">
        <v>0</v>
      </c>
      <c r="BE927" s="117">
        <v>0</v>
      </c>
      <c r="BF927" s="117">
        <v>0</v>
      </c>
      <c r="BG927" s="117">
        <v>0</v>
      </c>
      <c r="BH927" s="117">
        <v>0</v>
      </c>
      <c r="BI927" s="117">
        <v>0</v>
      </c>
      <c r="BJ927" s="117">
        <v>0</v>
      </c>
      <c r="BK927" s="117">
        <v>0</v>
      </c>
      <c r="BL927" s="120" t="s">
        <v>4490</v>
      </c>
      <c r="BM927" s="98">
        <v>0</v>
      </c>
      <c r="BN927" s="79">
        <v>0</v>
      </c>
      <c r="BO927" s="241">
        <v>0.2</v>
      </c>
      <c r="BP927" s="133">
        <v>0.2</v>
      </c>
      <c r="BQ927" s="133">
        <v>0.2</v>
      </c>
      <c r="BR927" s="133">
        <v>0.2</v>
      </c>
      <c r="BS927" s="243">
        <v>0.2</v>
      </c>
      <c r="BT927" s="79">
        <v>0</v>
      </c>
      <c r="BU927" s="79">
        <v>0</v>
      </c>
      <c r="BV927" s="79">
        <v>0</v>
      </c>
      <c r="BW927" s="79">
        <v>0</v>
      </c>
      <c r="BX927" s="79">
        <v>0</v>
      </c>
      <c r="BY927" s="79">
        <v>0</v>
      </c>
      <c r="BZ927" s="79">
        <v>0</v>
      </c>
      <c r="CA927" s="79">
        <v>0</v>
      </c>
      <c r="CB927" s="79">
        <v>0</v>
      </c>
      <c r="CC927" s="79">
        <v>0</v>
      </c>
      <c r="CD927" s="79">
        <v>0</v>
      </c>
      <c r="CE927" s="79">
        <v>0</v>
      </c>
      <c r="CF927" s="79">
        <v>0</v>
      </c>
      <c r="CG927" s="79">
        <v>0</v>
      </c>
      <c r="CH927" s="79">
        <v>0</v>
      </c>
      <c r="CI927" s="81">
        <f t="shared" si="78"/>
        <v>1</v>
      </c>
      <c r="CJ927" s="260">
        <f t="shared" si="77"/>
        <v>1</v>
      </c>
      <c r="CK927" s="260">
        <f t="shared" si="75"/>
        <v>1</v>
      </c>
      <c r="CL927" s="260">
        <f t="shared" si="76"/>
        <v>1</v>
      </c>
      <c r="CM927" s="83">
        <v>4</v>
      </c>
      <c r="CN927" s="254" t="s">
        <v>4965</v>
      </c>
      <c r="CO927" s="140" t="s">
        <v>4965</v>
      </c>
      <c r="CP927" s="258" t="s">
        <v>4965</v>
      </c>
      <c r="CQ927" s="86" t="s">
        <v>4965</v>
      </c>
      <c r="CR927" s="85" t="s">
        <v>4965</v>
      </c>
      <c r="CS927" s="85" t="s">
        <v>4965</v>
      </c>
      <c r="CT927" s="85" t="s">
        <v>4965</v>
      </c>
      <c r="CU927" s="86"/>
    </row>
    <row r="928" spans="1:99" s="363" customFormat="1" ht="12" customHeight="1" x14ac:dyDescent="0.2">
      <c r="A928" s="31" t="s">
        <v>1460</v>
      </c>
      <c r="B928" s="114" t="s">
        <v>300</v>
      </c>
      <c r="C928" s="114" t="s">
        <v>1432</v>
      </c>
      <c r="D928" s="114" t="s">
        <v>1432</v>
      </c>
      <c r="E928" s="117" t="s">
        <v>1432</v>
      </c>
      <c r="F928" s="114" t="s">
        <v>301</v>
      </c>
      <c r="G928" s="114" t="s">
        <v>302</v>
      </c>
      <c r="H928" s="114" t="s">
        <v>1435</v>
      </c>
      <c r="I928" s="114" t="s">
        <v>303</v>
      </c>
      <c r="J928" s="114">
        <v>527644</v>
      </c>
      <c r="K928" s="114">
        <v>171597</v>
      </c>
      <c r="L928" s="177" t="s">
        <v>3082</v>
      </c>
      <c r="M928" s="99" t="s">
        <v>1432</v>
      </c>
      <c r="N928" s="99" t="s">
        <v>1432</v>
      </c>
      <c r="O928" s="114">
        <v>0</v>
      </c>
      <c r="P928" s="114">
        <v>1</v>
      </c>
      <c r="Q928" s="115">
        <v>1</v>
      </c>
      <c r="R928" s="114" t="s">
        <v>304</v>
      </c>
      <c r="S928" s="114" t="s">
        <v>1438</v>
      </c>
      <c r="T928" s="99" t="s">
        <v>305</v>
      </c>
      <c r="U928" s="116">
        <v>41977</v>
      </c>
      <c r="V928" s="114" t="s">
        <v>1439</v>
      </c>
      <c r="W928" s="99" t="s">
        <v>1432</v>
      </c>
      <c r="X928" s="114" t="s">
        <v>1442</v>
      </c>
      <c r="Y928" s="114" t="s">
        <v>1443</v>
      </c>
      <c r="Z928" s="114" t="s">
        <v>1444</v>
      </c>
      <c r="AA928" s="114" t="s">
        <v>2713</v>
      </c>
      <c r="AB928" s="387">
        <v>8.0000000000000002E-3</v>
      </c>
      <c r="AC928" s="111" t="s">
        <v>1432</v>
      </c>
      <c r="AD928" s="112"/>
      <c r="AE928" s="157" t="s">
        <v>3063</v>
      </c>
      <c r="AF928" s="117" t="s">
        <v>1445</v>
      </c>
      <c r="AG928" s="118"/>
      <c r="AH928" s="117">
        <v>0</v>
      </c>
      <c r="AI928" s="117">
        <v>0</v>
      </c>
      <c r="AJ928" s="117">
        <v>0</v>
      </c>
      <c r="AK928" s="117">
        <v>0</v>
      </c>
      <c r="AL928" s="117">
        <v>1</v>
      </c>
      <c r="AM928" s="117">
        <v>0</v>
      </c>
      <c r="AN928" s="117">
        <v>0</v>
      </c>
      <c r="AO928" s="117">
        <v>0</v>
      </c>
      <c r="AP928" s="117">
        <v>0</v>
      </c>
      <c r="AQ928" s="117">
        <v>0</v>
      </c>
      <c r="AR928" s="117">
        <v>0</v>
      </c>
      <c r="AS928" s="117">
        <v>1</v>
      </c>
      <c r="AT928" s="117">
        <v>0</v>
      </c>
      <c r="AU928" s="117">
        <v>0</v>
      </c>
      <c r="AV928" s="117">
        <v>0</v>
      </c>
      <c r="AW928" s="117">
        <v>0</v>
      </c>
      <c r="AX928" s="117">
        <v>0</v>
      </c>
      <c r="AY928" s="117">
        <v>0</v>
      </c>
      <c r="AZ928" s="117">
        <v>0</v>
      </c>
      <c r="BA928" s="117">
        <v>0</v>
      </c>
      <c r="BB928" s="117">
        <v>0</v>
      </c>
      <c r="BC928" s="117">
        <v>0</v>
      </c>
      <c r="BD928" s="117">
        <v>0</v>
      </c>
      <c r="BE928" s="117">
        <v>0</v>
      </c>
      <c r="BF928" s="117">
        <v>0</v>
      </c>
      <c r="BG928" s="117">
        <v>0</v>
      </c>
      <c r="BH928" s="117">
        <v>0</v>
      </c>
      <c r="BI928" s="117">
        <v>0</v>
      </c>
      <c r="BJ928" s="117">
        <v>0</v>
      </c>
      <c r="BK928" s="117">
        <v>0</v>
      </c>
      <c r="BL928" s="120" t="s">
        <v>4490</v>
      </c>
      <c r="BM928" s="98">
        <v>0</v>
      </c>
      <c r="BN928" s="79">
        <v>0</v>
      </c>
      <c r="BO928" s="241">
        <v>0.2</v>
      </c>
      <c r="BP928" s="133">
        <v>0.2</v>
      </c>
      <c r="BQ928" s="133">
        <v>0.2</v>
      </c>
      <c r="BR928" s="133">
        <v>0.2</v>
      </c>
      <c r="BS928" s="243">
        <v>0.2</v>
      </c>
      <c r="BT928" s="79">
        <v>0</v>
      </c>
      <c r="BU928" s="79">
        <v>0</v>
      </c>
      <c r="BV928" s="79">
        <v>0</v>
      </c>
      <c r="BW928" s="79">
        <v>0</v>
      </c>
      <c r="BX928" s="79">
        <v>0</v>
      </c>
      <c r="BY928" s="79">
        <v>0</v>
      </c>
      <c r="BZ928" s="79">
        <v>0</v>
      </c>
      <c r="CA928" s="79">
        <v>0</v>
      </c>
      <c r="CB928" s="79">
        <v>0</v>
      </c>
      <c r="CC928" s="79">
        <v>0</v>
      </c>
      <c r="CD928" s="79">
        <v>0</v>
      </c>
      <c r="CE928" s="79">
        <v>0</v>
      </c>
      <c r="CF928" s="79">
        <v>0</v>
      </c>
      <c r="CG928" s="79">
        <v>0</v>
      </c>
      <c r="CH928" s="79">
        <v>0</v>
      </c>
      <c r="CI928" s="81">
        <f t="shared" si="78"/>
        <v>1</v>
      </c>
      <c r="CJ928" s="260">
        <f t="shared" si="77"/>
        <v>1</v>
      </c>
      <c r="CK928" s="260">
        <f t="shared" si="75"/>
        <v>1</v>
      </c>
      <c r="CL928" s="260">
        <f t="shared" si="76"/>
        <v>1</v>
      </c>
      <c r="CM928" s="83">
        <v>4</v>
      </c>
      <c r="CN928" s="254" t="s">
        <v>4965</v>
      </c>
      <c r="CO928" s="180" t="s">
        <v>1941</v>
      </c>
      <c r="CP928" s="258" t="s">
        <v>4965</v>
      </c>
      <c r="CQ928" s="86" t="s">
        <v>4965</v>
      </c>
      <c r="CR928" s="85" t="s">
        <v>4965</v>
      </c>
      <c r="CS928" s="85" t="s">
        <v>4965</v>
      </c>
      <c r="CT928" s="85" t="s">
        <v>4965</v>
      </c>
      <c r="CU928" s="86"/>
    </row>
    <row r="929" spans="1:99" s="363" customFormat="1" ht="12" customHeight="1" x14ac:dyDescent="0.2">
      <c r="A929" s="31" t="s">
        <v>1460</v>
      </c>
      <c r="B929" s="114" t="s">
        <v>307</v>
      </c>
      <c r="C929" s="114" t="s">
        <v>1432</v>
      </c>
      <c r="D929" s="114" t="s">
        <v>1432</v>
      </c>
      <c r="E929" s="117" t="s">
        <v>3176</v>
      </c>
      <c r="F929" s="114" t="s">
        <v>3813</v>
      </c>
      <c r="G929" s="114" t="s">
        <v>308</v>
      </c>
      <c r="H929" s="114" t="s">
        <v>1458</v>
      </c>
      <c r="I929" s="114" t="s">
        <v>309</v>
      </c>
      <c r="J929" s="114">
        <v>523902</v>
      </c>
      <c r="K929" s="114">
        <v>174030</v>
      </c>
      <c r="L929" s="177" t="s">
        <v>3079</v>
      </c>
      <c r="M929" s="99" t="s">
        <v>1432</v>
      </c>
      <c r="N929" s="99" t="s">
        <v>1432</v>
      </c>
      <c r="O929" s="114">
        <v>0</v>
      </c>
      <c r="P929" s="114">
        <v>1</v>
      </c>
      <c r="Q929" s="115">
        <v>1</v>
      </c>
      <c r="R929" s="114" t="s">
        <v>310</v>
      </c>
      <c r="S929" s="114" t="s">
        <v>1438</v>
      </c>
      <c r="T929" s="99" t="s">
        <v>888</v>
      </c>
      <c r="U929" s="116">
        <v>41956</v>
      </c>
      <c r="V929" s="114" t="s">
        <v>1439</v>
      </c>
      <c r="W929" s="99" t="s">
        <v>1432</v>
      </c>
      <c r="X929" s="114" t="s">
        <v>1442</v>
      </c>
      <c r="Y929" s="114" t="s">
        <v>1443</v>
      </c>
      <c r="Z929" s="114" t="s">
        <v>1444</v>
      </c>
      <c r="AA929" s="114" t="s">
        <v>2713</v>
      </c>
      <c r="AB929" s="387">
        <v>1.4999999999999999E-2</v>
      </c>
      <c r="AC929" s="111" t="s">
        <v>1432</v>
      </c>
      <c r="AD929" s="112"/>
      <c r="AE929" s="157" t="s">
        <v>3063</v>
      </c>
      <c r="AF929" s="117" t="s">
        <v>1445</v>
      </c>
      <c r="AG929" s="117">
        <v>0</v>
      </c>
      <c r="AH929" s="117">
        <v>0</v>
      </c>
      <c r="AI929" s="117">
        <v>0</v>
      </c>
      <c r="AJ929" s="117">
        <v>0</v>
      </c>
      <c r="AK929" s="117">
        <v>0</v>
      </c>
      <c r="AL929" s="117">
        <v>0</v>
      </c>
      <c r="AM929" s="117">
        <v>0</v>
      </c>
      <c r="AN929" s="117">
        <v>1</v>
      </c>
      <c r="AO929" s="117">
        <v>0</v>
      </c>
      <c r="AP929" s="117">
        <v>0</v>
      </c>
      <c r="AQ929" s="117">
        <v>0</v>
      </c>
      <c r="AR929" s="117">
        <v>0</v>
      </c>
      <c r="AS929" s="117">
        <v>0</v>
      </c>
      <c r="AT929" s="117">
        <v>0</v>
      </c>
      <c r="AU929" s="117">
        <v>0</v>
      </c>
      <c r="AV929" s="117">
        <v>0</v>
      </c>
      <c r="AW929" s="117">
        <v>0</v>
      </c>
      <c r="AX929" s="117">
        <v>0</v>
      </c>
      <c r="AY929" s="117">
        <v>0</v>
      </c>
      <c r="AZ929" s="117">
        <v>0</v>
      </c>
      <c r="BA929" s="117">
        <v>0</v>
      </c>
      <c r="BB929" s="117">
        <v>1</v>
      </c>
      <c r="BC929" s="117">
        <v>0</v>
      </c>
      <c r="BD929" s="117">
        <v>0</v>
      </c>
      <c r="BE929" s="117">
        <v>0</v>
      </c>
      <c r="BF929" s="117">
        <v>0</v>
      </c>
      <c r="BG929" s="117">
        <v>0</v>
      </c>
      <c r="BH929" s="117">
        <v>0</v>
      </c>
      <c r="BI929" s="117">
        <v>0</v>
      </c>
      <c r="BJ929" s="117">
        <v>0</v>
      </c>
      <c r="BK929" s="117">
        <v>0</v>
      </c>
      <c r="BL929" s="120" t="s">
        <v>4490</v>
      </c>
      <c r="BM929" s="98">
        <v>0</v>
      </c>
      <c r="BN929" s="79">
        <v>0</v>
      </c>
      <c r="BO929" s="241">
        <v>0.2</v>
      </c>
      <c r="BP929" s="133">
        <v>0.2</v>
      </c>
      <c r="BQ929" s="133">
        <v>0.2</v>
      </c>
      <c r="BR929" s="133">
        <v>0.2</v>
      </c>
      <c r="BS929" s="243">
        <v>0.2</v>
      </c>
      <c r="BT929" s="79">
        <v>0</v>
      </c>
      <c r="BU929" s="79">
        <v>0</v>
      </c>
      <c r="BV929" s="79">
        <v>0</v>
      </c>
      <c r="BW929" s="79">
        <v>0</v>
      </c>
      <c r="BX929" s="79">
        <v>0</v>
      </c>
      <c r="BY929" s="79">
        <v>0</v>
      </c>
      <c r="BZ929" s="79">
        <v>0</v>
      </c>
      <c r="CA929" s="79">
        <v>0</v>
      </c>
      <c r="CB929" s="79">
        <v>0</v>
      </c>
      <c r="CC929" s="79">
        <v>0</v>
      </c>
      <c r="CD929" s="79">
        <v>0</v>
      </c>
      <c r="CE929" s="79">
        <v>0</v>
      </c>
      <c r="CF929" s="79">
        <v>0</v>
      </c>
      <c r="CG929" s="79">
        <v>0</v>
      </c>
      <c r="CH929" s="79">
        <v>0</v>
      </c>
      <c r="CI929" s="81">
        <f t="shared" si="78"/>
        <v>1</v>
      </c>
      <c r="CJ929" s="260">
        <f t="shared" si="77"/>
        <v>1</v>
      </c>
      <c r="CK929" s="260">
        <f t="shared" si="75"/>
        <v>1</v>
      </c>
      <c r="CL929" s="260">
        <f t="shared" si="76"/>
        <v>1</v>
      </c>
      <c r="CM929" s="83">
        <v>4</v>
      </c>
      <c r="CN929" s="254" t="s">
        <v>4965</v>
      </c>
      <c r="CO929" s="140" t="s">
        <v>4965</v>
      </c>
      <c r="CP929" s="258" t="s">
        <v>4965</v>
      </c>
      <c r="CQ929" s="86" t="s">
        <v>4965</v>
      </c>
      <c r="CR929" s="85" t="s">
        <v>4965</v>
      </c>
      <c r="CS929" s="85" t="s">
        <v>4965</v>
      </c>
      <c r="CT929" s="85" t="s">
        <v>4965</v>
      </c>
      <c r="CU929" s="86"/>
    </row>
    <row r="930" spans="1:99" s="363" customFormat="1" ht="12" customHeight="1" x14ac:dyDescent="0.2">
      <c r="A930" s="31" t="s">
        <v>1460</v>
      </c>
      <c r="B930" s="114" t="s">
        <v>311</v>
      </c>
      <c r="C930" s="114" t="s">
        <v>1432</v>
      </c>
      <c r="D930" s="114" t="s">
        <v>1432</v>
      </c>
      <c r="E930" s="117" t="s">
        <v>1561</v>
      </c>
      <c r="F930" s="114" t="s">
        <v>3266</v>
      </c>
      <c r="G930" s="114" t="s">
        <v>1562</v>
      </c>
      <c r="H930" s="114" t="s">
        <v>1435</v>
      </c>
      <c r="I930" s="114" t="s">
        <v>1563</v>
      </c>
      <c r="J930" s="114">
        <v>527391</v>
      </c>
      <c r="K930" s="114">
        <v>171805</v>
      </c>
      <c r="L930" s="177" t="s">
        <v>3069</v>
      </c>
      <c r="M930" s="99" t="s">
        <v>1432</v>
      </c>
      <c r="N930" s="99" t="s">
        <v>1432</v>
      </c>
      <c r="O930" s="114">
        <v>0</v>
      </c>
      <c r="P930" s="114">
        <v>2</v>
      </c>
      <c r="Q930" s="115">
        <v>2</v>
      </c>
      <c r="R930" s="114" t="s">
        <v>312</v>
      </c>
      <c r="S930" s="114" t="s">
        <v>1438</v>
      </c>
      <c r="T930" s="99" t="s">
        <v>348</v>
      </c>
      <c r="U930" s="116">
        <v>41934</v>
      </c>
      <c r="V930" s="114" t="s">
        <v>1439</v>
      </c>
      <c r="W930" s="99" t="s">
        <v>1432</v>
      </c>
      <c r="X930" s="114" t="s">
        <v>1442</v>
      </c>
      <c r="Y930" s="114" t="s">
        <v>1443</v>
      </c>
      <c r="Z930" s="114" t="s">
        <v>1444</v>
      </c>
      <c r="AA930" s="114" t="s">
        <v>2713</v>
      </c>
      <c r="AB930" s="387">
        <v>1.7999999999999999E-2</v>
      </c>
      <c r="AC930" s="111" t="s">
        <v>1432</v>
      </c>
      <c r="AD930" s="112"/>
      <c r="AE930" s="157" t="s">
        <v>3063</v>
      </c>
      <c r="AF930" s="117" t="s">
        <v>1445</v>
      </c>
      <c r="AG930" s="118"/>
      <c r="AH930" s="117">
        <v>0</v>
      </c>
      <c r="AI930" s="117">
        <v>0</v>
      </c>
      <c r="AJ930" s="117">
        <v>0</v>
      </c>
      <c r="AK930" s="117">
        <v>0</v>
      </c>
      <c r="AL930" s="117">
        <v>0</v>
      </c>
      <c r="AM930" s="117">
        <v>0</v>
      </c>
      <c r="AN930" s="117">
        <v>0</v>
      </c>
      <c r="AO930" s="117">
        <v>2</v>
      </c>
      <c r="AP930" s="117">
        <v>0</v>
      </c>
      <c r="AQ930" s="117">
        <v>0</v>
      </c>
      <c r="AR930" s="117">
        <v>0</v>
      </c>
      <c r="AS930" s="117">
        <v>0</v>
      </c>
      <c r="AT930" s="117">
        <v>0</v>
      </c>
      <c r="AU930" s="117">
        <v>0</v>
      </c>
      <c r="AV930" s="117">
        <v>0</v>
      </c>
      <c r="AW930" s="117">
        <v>0</v>
      </c>
      <c r="AX930" s="117">
        <v>0</v>
      </c>
      <c r="AY930" s="117">
        <v>0</v>
      </c>
      <c r="AZ930" s="117">
        <v>0</v>
      </c>
      <c r="BA930" s="117">
        <v>0</v>
      </c>
      <c r="BB930" s="117">
        <v>0</v>
      </c>
      <c r="BC930" s="117">
        <v>2</v>
      </c>
      <c r="BD930" s="117">
        <v>0</v>
      </c>
      <c r="BE930" s="117">
        <v>0</v>
      </c>
      <c r="BF930" s="117">
        <v>0</v>
      </c>
      <c r="BG930" s="117">
        <v>0</v>
      </c>
      <c r="BH930" s="117">
        <v>0</v>
      </c>
      <c r="BI930" s="117">
        <v>0</v>
      </c>
      <c r="BJ930" s="117">
        <v>0</v>
      </c>
      <c r="BK930" s="117">
        <v>0</v>
      </c>
      <c r="BL930" s="120" t="s">
        <v>4490</v>
      </c>
      <c r="BM930" s="98">
        <v>0</v>
      </c>
      <c r="BN930" s="79">
        <v>0</v>
      </c>
      <c r="BO930" s="241">
        <v>0.4</v>
      </c>
      <c r="BP930" s="133">
        <v>0.4</v>
      </c>
      <c r="BQ930" s="133">
        <v>0.4</v>
      </c>
      <c r="BR930" s="133">
        <v>0.4</v>
      </c>
      <c r="BS930" s="243">
        <v>0.4</v>
      </c>
      <c r="BT930" s="79">
        <v>0</v>
      </c>
      <c r="BU930" s="79">
        <v>0</v>
      </c>
      <c r="BV930" s="79">
        <v>0</v>
      </c>
      <c r="BW930" s="79">
        <v>0</v>
      </c>
      <c r="BX930" s="79">
        <v>0</v>
      </c>
      <c r="BY930" s="79">
        <v>0</v>
      </c>
      <c r="BZ930" s="79">
        <v>0</v>
      </c>
      <c r="CA930" s="79">
        <v>0</v>
      </c>
      <c r="CB930" s="79">
        <v>0</v>
      </c>
      <c r="CC930" s="79">
        <v>0</v>
      </c>
      <c r="CD930" s="79">
        <v>0</v>
      </c>
      <c r="CE930" s="79">
        <v>0</v>
      </c>
      <c r="CF930" s="79">
        <v>0</v>
      </c>
      <c r="CG930" s="79">
        <v>0</v>
      </c>
      <c r="CH930" s="79">
        <v>0</v>
      </c>
      <c r="CI930" s="81">
        <f t="shared" si="78"/>
        <v>2</v>
      </c>
      <c r="CJ930" s="260">
        <f t="shared" si="77"/>
        <v>2</v>
      </c>
      <c r="CK930" s="260">
        <f t="shared" si="75"/>
        <v>2</v>
      </c>
      <c r="CL930" s="260">
        <f t="shared" si="76"/>
        <v>2</v>
      </c>
      <c r="CM930" s="83">
        <v>4</v>
      </c>
      <c r="CN930" s="254" t="s">
        <v>4965</v>
      </c>
      <c r="CO930" s="140" t="s">
        <v>4965</v>
      </c>
      <c r="CP930" s="258" t="s">
        <v>4965</v>
      </c>
      <c r="CQ930" s="86" t="s">
        <v>4965</v>
      </c>
      <c r="CR930" s="85" t="s">
        <v>4965</v>
      </c>
      <c r="CS930" s="85" t="s">
        <v>4965</v>
      </c>
      <c r="CT930" s="85" t="s">
        <v>4965</v>
      </c>
      <c r="CU930" s="86"/>
    </row>
    <row r="931" spans="1:99" s="363" customFormat="1" ht="12" customHeight="1" x14ac:dyDescent="0.2">
      <c r="A931" s="31" t="s">
        <v>1460</v>
      </c>
      <c r="B931" s="114" t="s">
        <v>313</v>
      </c>
      <c r="C931" s="114" t="s">
        <v>1432</v>
      </c>
      <c r="D931" s="114" t="s">
        <v>1432</v>
      </c>
      <c r="E931" s="117" t="s">
        <v>314</v>
      </c>
      <c r="F931" s="114" t="s">
        <v>1432</v>
      </c>
      <c r="G931" s="114" t="s">
        <v>1496</v>
      </c>
      <c r="H931" s="114" t="s">
        <v>1435</v>
      </c>
      <c r="I931" s="114" t="s">
        <v>1497</v>
      </c>
      <c r="J931" s="114">
        <v>528141</v>
      </c>
      <c r="K931" s="114">
        <v>172013</v>
      </c>
      <c r="L931" s="177" t="s">
        <v>3077</v>
      </c>
      <c r="M931" s="99" t="s">
        <v>1432</v>
      </c>
      <c r="N931" s="99" t="s">
        <v>1432</v>
      </c>
      <c r="O931" s="114">
        <v>0</v>
      </c>
      <c r="P931" s="114">
        <v>3</v>
      </c>
      <c r="Q931" s="115">
        <v>3</v>
      </c>
      <c r="R931" s="114" t="s">
        <v>1498</v>
      </c>
      <c r="S931" s="114" t="s">
        <v>1438</v>
      </c>
      <c r="T931" s="99" t="s">
        <v>1387</v>
      </c>
      <c r="U931" s="116">
        <v>41992</v>
      </c>
      <c r="V931" s="114" t="s">
        <v>1439</v>
      </c>
      <c r="W931" s="99" t="s">
        <v>1432</v>
      </c>
      <c r="X931" s="114" t="s">
        <v>1442</v>
      </c>
      <c r="Y931" s="114" t="s">
        <v>1443</v>
      </c>
      <c r="Z931" s="114" t="s">
        <v>1444</v>
      </c>
      <c r="AA931" s="114" t="s">
        <v>2713</v>
      </c>
      <c r="AB931" s="387">
        <v>6.2E-2</v>
      </c>
      <c r="AC931" s="111" t="s">
        <v>1432</v>
      </c>
      <c r="AD931" s="112"/>
      <c r="AE931" s="157" t="s">
        <v>3063</v>
      </c>
      <c r="AF931" s="117" t="s">
        <v>1445</v>
      </c>
      <c r="AG931" s="118"/>
      <c r="AH931" s="117">
        <v>0</v>
      </c>
      <c r="AI931" s="117">
        <v>0</v>
      </c>
      <c r="AJ931" s="117">
        <v>0</v>
      </c>
      <c r="AK931" s="117">
        <v>0</v>
      </c>
      <c r="AL931" s="117">
        <v>0</v>
      </c>
      <c r="AM931" s="117">
        <v>2</v>
      </c>
      <c r="AN931" s="117">
        <v>1</v>
      </c>
      <c r="AO931" s="117">
        <v>0</v>
      </c>
      <c r="AP931" s="117">
        <v>0</v>
      </c>
      <c r="AQ931" s="117">
        <v>0</v>
      </c>
      <c r="AR931" s="117">
        <v>0</v>
      </c>
      <c r="AS931" s="117">
        <v>0</v>
      </c>
      <c r="AT931" s="117">
        <v>0</v>
      </c>
      <c r="AU931" s="117">
        <v>0</v>
      </c>
      <c r="AV931" s="117">
        <v>0</v>
      </c>
      <c r="AW931" s="117">
        <v>0</v>
      </c>
      <c r="AX931" s="117">
        <v>0</v>
      </c>
      <c r="AY931" s="117">
        <v>0</v>
      </c>
      <c r="AZ931" s="117">
        <v>0</v>
      </c>
      <c r="BA931" s="117">
        <v>2</v>
      </c>
      <c r="BB931" s="117">
        <v>1</v>
      </c>
      <c r="BC931" s="117">
        <v>0</v>
      </c>
      <c r="BD931" s="117">
        <v>0</v>
      </c>
      <c r="BE931" s="117">
        <v>0</v>
      </c>
      <c r="BF931" s="117">
        <v>0</v>
      </c>
      <c r="BG931" s="117">
        <v>0</v>
      </c>
      <c r="BH931" s="117">
        <v>0</v>
      </c>
      <c r="BI931" s="117">
        <v>0</v>
      </c>
      <c r="BJ931" s="117">
        <v>0</v>
      </c>
      <c r="BK931" s="117">
        <v>0</v>
      </c>
      <c r="BL931" s="120" t="s">
        <v>4490</v>
      </c>
      <c r="BM931" s="98">
        <v>0</v>
      </c>
      <c r="BN931" s="79">
        <v>0</v>
      </c>
      <c r="BO931" s="241">
        <v>0.6</v>
      </c>
      <c r="BP931" s="133">
        <v>0.6</v>
      </c>
      <c r="BQ931" s="133">
        <v>0.6</v>
      </c>
      <c r="BR931" s="133">
        <v>0.6</v>
      </c>
      <c r="BS931" s="243">
        <v>0.6</v>
      </c>
      <c r="BT931" s="79">
        <v>0</v>
      </c>
      <c r="BU931" s="79">
        <v>0</v>
      </c>
      <c r="BV931" s="79">
        <v>0</v>
      </c>
      <c r="BW931" s="79">
        <v>0</v>
      </c>
      <c r="BX931" s="79">
        <v>0</v>
      </c>
      <c r="BY931" s="79">
        <v>0</v>
      </c>
      <c r="BZ931" s="79">
        <v>0</v>
      </c>
      <c r="CA931" s="79">
        <v>0</v>
      </c>
      <c r="CB931" s="79">
        <v>0</v>
      </c>
      <c r="CC931" s="79">
        <v>0</v>
      </c>
      <c r="CD931" s="79">
        <v>0</v>
      </c>
      <c r="CE931" s="79">
        <v>0</v>
      </c>
      <c r="CF931" s="79">
        <v>0</v>
      </c>
      <c r="CG931" s="79">
        <v>0</v>
      </c>
      <c r="CH931" s="79">
        <v>0</v>
      </c>
      <c r="CI931" s="81">
        <f t="shared" si="78"/>
        <v>3</v>
      </c>
      <c r="CJ931" s="260">
        <f t="shared" si="77"/>
        <v>3</v>
      </c>
      <c r="CK931" s="260">
        <f t="shared" si="75"/>
        <v>3</v>
      </c>
      <c r="CL931" s="260">
        <f t="shared" si="76"/>
        <v>3</v>
      </c>
      <c r="CM931" s="83">
        <v>4</v>
      </c>
      <c r="CN931" s="254" t="s">
        <v>4965</v>
      </c>
      <c r="CO931" s="140" t="s">
        <v>4965</v>
      </c>
      <c r="CP931" s="258" t="s">
        <v>4965</v>
      </c>
      <c r="CQ931" s="86" t="s">
        <v>4965</v>
      </c>
      <c r="CR931" s="85" t="s">
        <v>4965</v>
      </c>
      <c r="CS931" s="85" t="s">
        <v>4965</v>
      </c>
      <c r="CT931" s="85" t="s">
        <v>4965</v>
      </c>
      <c r="CU931" s="86"/>
    </row>
    <row r="932" spans="1:99" ht="12" customHeight="1" x14ac:dyDescent="0.2">
      <c r="A932" s="31" t="s">
        <v>1460</v>
      </c>
      <c r="B932" s="114" t="s">
        <v>1500</v>
      </c>
      <c r="C932" s="114" t="s">
        <v>1432</v>
      </c>
      <c r="D932" s="114" t="s">
        <v>1432</v>
      </c>
      <c r="E932" s="117" t="s">
        <v>1501</v>
      </c>
      <c r="F932" s="114" t="s">
        <v>1432</v>
      </c>
      <c r="G932" s="114" t="s">
        <v>5039</v>
      </c>
      <c r="H932" s="114" t="s">
        <v>3299</v>
      </c>
      <c r="I932" s="114" t="s">
        <v>3328</v>
      </c>
      <c r="J932" s="114">
        <v>528822</v>
      </c>
      <c r="K932" s="114">
        <v>176878</v>
      </c>
      <c r="L932" s="180" t="s">
        <v>3066</v>
      </c>
      <c r="M932" s="99" t="s">
        <v>1432</v>
      </c>
      <c r="N932" s="99" t="s">
        <v>1432</v>
      </c>
      <c r="O932" s="114">
        <v>0</v>
      </c>
      <c r="P932" s="114">
        <v>30</v>
      </c>
      <c r="Q932" s="115">
        <v>30</v>
      </c>
      <c r="R932" s="114" t="s">
        <v>3329</v>
      </c>
      <c r="S932" s="114" t="s">
        <v>1154</v>
      </c>
      <c r="T932" s="99" t="s">
        <v>2221</v>
      </c>
      <c r="U932" s="116">
        <v>42075</v>
      </c>
      <c r="V932" s="114" t="s">
        <v>1439</v>
      </c>
      <c r="W932" s="99" t="s">
        <v>1432</v>
      </c>
      <c r="X932" s="114" t="s">
        <v>1442</v>
      </c>
      <c r="Y932" s="114" t="s">
        <v>4694</v>
      </c>
      <c r="Z932" s="114" t="s">
        <v>1443</v>
      </c>
      <c r="AA932" s="114" t="s">
        <v>1444</v>
      </c>
      <c r="AB932" s="387">
        <v>0.218</v>
      </c>
      <c r="AC932" s="111" t="s">
        <v>1432</v>
      </c>
      <c r="AD932" s="112"/>
      <c r="AE932" s="157" t="s">
        <v>628</v>
      </c>
      <c r="AF932" s="117" t="s">
        <v>3904</v>
      </c>
      <c r="AG932" s="117">
        <v>0</v>
      </c>
      <c r="AH932" s="117">
        <v>3</v>
      </c>
      <c r="AI932" s="117">
        <v>30</v>
      </c>
      <c r="AJ932" s="117">
        <v>2</v>
      </c>
      <c r="AK932" s="117">
        <v>5</v>
      </c>
      <c r="AL932" s="117">
        <v>19</v>
      </c>
      <c r="AM932" s="117">
        <v>4</v>
      </c>
      <c r="AN932" s="117">
        <v>0</v>
      </c>
      <c r="AO932" s="117">
        <v>0</v>
      </c>
      <c r="AP932" s="117">
        <v>0</v>
      </c>
      <c r="AQ932" s="117">
        <v>2</v>
      </c>
      <c r="AR932" s="117">
        <v>5</v>
      </c>
      <c r="AS932" s="117">
        <v>19</v>
      </c>
      <c r="AT932" s="117">
        <v>4</v>
      </c>
      <c r="AU932" s="117">
        <v>0</v>
      </c>
      <c r="AV932" s="117">
        <v>0</v>
      </c>
      <c r="AW932" s="117">
        <v>0</v>
      </c>
      <c r="AX932" s="117">
        <v>0</v>
      </c>
      <c r="AY932" s="117">
        <v>0</v>
      </c>
      <c r="AZ932" s="117">
        <v>0</v>
      </c>
      <c r="BA932" s="117">
        <v>0</v>
      </c>
      <c r="BB932" s="117">
        <v>0</v>
      </c>
      <c r="BC932" s="117">
        <v>0</v>
      </c>
      <c r="BD932" s="117">
        <v>0</v>
      </c>
      <c r="BE932" s="117">
        <v>0</v>
      </c>
      <c r="BF932" s="117">
        <v>0</v>
      </c>
      <c r="BG932" s="117">
        <v>0</v>
      </c>
      <c r="BH932" s="117">
        <v>0</v>
      </c>
      <c r="BI932" s="117">
        <v>0</v>
      </c>
      <c r="BJ932" s="117">
        <v>0</v>
      </c>
      <c r="BK932" s="117">
        <v>0</v>
      </c>
      <c r="BL932" s="120" t="s">
        <v>4491</v>
      </c>
      <c r="BM932" s="98">
        <v>0</v>
      </c>
      <c r="BN932" s="133">
        <v>15</v>
      </c>
      <c r="BO932" s="241">
        <v>15</v>
      </c>
      <c r="BP932" s="79">
        <v>0</v>
      </c>
      <c r="BQ932" s="79">
        <v>0</v>
      </c>
      <c r="BR932" s="79">
        <v>0</v>
      </c>
      <c r="BS932" s="238">
        <v>0</v>
      </c>
      <c r="BT932" s="79">
        <v>0</v>
      </c>
      <c r="BU932" s="79">
        <v>0</v>
      </c>
      <c r="BV932" s="79">
        <v>0</v>
      </c>
      <c r="BW932" s="79">
        <v>0</v>
      </c>
      <c r="BX932" s="79">
        <v>0</v>
      </c>
      <c r="BY932" s="79">
        <v>0</v>
      </c>
      <c r="BZ932" s="79">
        <v>0</v>
      </c>
      <c r="CA932" s="79">
        <v>0</v>
      </c>
      <c r="CB932" s="79">
        <v>0</v>
      </c>
      <c r="CC932" s="79">
        <v>0</v>
      </c>
      <c r="CD932" s="79">
        <v>0</v>
      </c>
      <c r="CE932" s="79">
        <v>0</v>
      </c>
      <c r="CF932" s="79">
        <v>0</v>
      </c>
      <c r="CG932" s="79">
        <v>0</v>
      </c>
      <c r="CH932" s="79">
        <v>0</v>
      </c>
      <c r="CI932" s="81">
        <f t="shared" si="78"/>
        <v>30</v>
      </c>
      <c r="CJ932" s="260">
        <f t="shared" si="77"/>
        <v>30</v>
      </c>
      <c r="CK932" s="260">
        <f t="shared" si="75"/>
        <v>15</v>
      </c>
      <c r="CL932" s="260">
        <f t="shared" si="76"/>
        <v>15</v>
      </c>
      <c r="CM932" s="83">
        <v>5</v>
      </c>
      <c r="CN932" s="254" t="s">
        <v>4965</v>
      </c>
      <c r="CO932" s="140" t="s">
        <v>4965</v>
      </c>
      <c r="CP932" s="126" t="s">
        <v>1938</v>
      </c>
      <c r="CQ932" s="86" t="s">
        <v>4965</v>
      </c>
      <c r="CR932" s="85" t="s">
        <v>4965</v>
      </c>
      <c r="CS932" s="85" t="s">
        <v>4965</v>
      </c>
      <c r="CT932" s="85" t="s">
        <v>4965</v>
      </c>
      <c r="CU932" s="86"/>
    </row>
    <row r="933" spans="1:99" ht="12" customHeight="1" x14ac:dyDescent="0.2">
      <c r="A933" s="31" t="s">
        <v>1460</v>
      </c>
      <c r="B933" s="114" t="s">
        <v>1500</v>
      </c>
      <c r="C933" s="114" t="s">
        <v>1432</v>
      </c>
      <c r="D933" s="114" t="s">
        <v>1432</v>
      </c>
      <c r="E933" s="117" t="s">
        <v>1501</v>
      </c>
      <c r="F933" s="114" t="s">
        <v>1432</v>
      </c>
      <c r="G933" s="114" t="s">
        <v>5039</v>
      </c>
      <c r="H933" s="114" t="s">
        <v>3299</v>
      </c>
      <c r="I933" s="114" t="s">
        <v>3328</v>
      </c>
      <c r="J933" s="114">
        <v>528822</v>
      </c>
      <c r="K933" s="114">
        <v>176878</v>
      </c>
      <c r="L933" s="180" t="s">
        <v>3066</v>
      </c>
      <c r="M933" s="99" t="s">
        <v>1432</v>
      </c>
      <c r="N933" s="99" t="s">
        <v>1432</v>
      </c>
      <c r="O933" s="114">
        <v>0</v>
      </c>
      <c r="P933" s="114">
        <v>30</v>
      </c>
      <c r="Q933" s="115">
        <v>30</v>
      </c>
      <c r="R933" s="114" t="s">
        <v>3329</v>
      </c>
      <c r="S933" s="114" t="s">
        <v>1154</v>
      </c>
      <c r="T933" s="99" t="s">
        <v>2221</v>
      </c>
      <c r="U933" s="116">
        <v>42075</v>
      </c>
      <c r="V933" s="114" t="s">
        <v>1439</v>
      </c>
      <c r="W933" s="99" t="s">
        <v>1432</v>
      </c>
      <c r="X933" s="114" t="s">
        <v>1442</v>
      </c>
      <c r="Y933" s="114" t="s">
        <v>4694</v>
      </c>
      <c r="Z933" s="114" t="s">
        <v>1443</v>
      </c>
      <c r="AA933" s="114" t="s">
        <v>1444</v>
      </c>
      <c r="AB933" s="387">
        <v>2.7829999999999999</v>
      </c>
      <c r="AC933" s="111" t="s">
        <v>1432</v>
      </c>
      <c r="AD933" s="67"/>
      <c r="AE933" s="157" t="s">
        <v>628</v>
      </c>
      <c r="AF933" s="117" t="s">
        <v>3279</v>
      </c>
      <c r="AG933" s="117">
        <v>0</v>
      </c>
      <c r="AH933" s="117">
        <v>3</v>
      </c>
      <c r="AI933" s="117">
        <v>30</v>
      </c>
      <c r="AJ933" s="117">
        <v>0</v>
      </c>
      <c r="AK933" s="117">
        <v>5</v>
      </c>
      <c r="AL933" s="117">
        <v>17</v>
      </c>
      <c r="AM933" s="117">
        <v>4</v>
      </c>
      <c r="AN933" s="117">
        <v>4</v>
      </c>
      <c r="AO933" s="117">
        <v>0</v>
      </c>
      <c r="AP933" s="117">
        <v>0</v>
      </c>
      <c r="AQ933" s="117">
        <v>0</v>
      </c>
      <c r="AR933" s="117">
        <v>5</v>
      </c>
      <c r="AS933" s="117">
        <v>17</v>
      </c>
      <c r="AT933" s="117">
        <v>4</v>
      </c>
      <c r="AU933" s="117">
        <v>4</v>
      </c>
      <c r="AV933" s="117">
        <v>0</v>
      </c>
      <c r="AW933" s="117">
        <v>0</v>
      </c>
      <c r="AX933" s="117">
        <v>0</v>
      </c>
      <c r="AY933" s="117">
        <v>0</v>
      </c>
      <c r="AZ933" s="117">
        <v>0</v>
      </c>
      <c r="BA933" s="117">
        <v>0</v>
      </c>
      <c r="BB933" s="117">
        <v>0</v>
      </c>
      <c r="BC933" s="117">
        <v>0</v>
      </c>
      <c r="BD933" s="117">
        <v>0</v>
      </c>
      <c r="BE933" s="117">
        <v>0</v>
      </c>
      <c r="BF933" s="117">
        <v>0</v>
      </c>
      <c r="BG933" s="117">
        <v>0</v>
      </c>
      <c r="BH933" s="117">
        <v>0</v>
      </c>
      <c r="BI933" s="117">
        <v>0</v>
      </c>
      <c r="BJ933" s="117">
        <v>0</v>
      </c>
      <c r="BK933" s="117">
        <v>0</v>
      </c>
      <c r="BL933" s="120" t="s">
        <v>4491</v>
      </c>
      <c r="BM933" s="98">
        <v>0</v>
      </c>
      <c r="BN933" s="133">
        <v>15</v>
      </c>
      <c r="BO933" s="241">
        <v>15</v>
      </c>
      <c r="BP933" s="79">
        <v>0</v>
      </c>
      <c r="BQ933" s="79">
        <v>0</v>
      </c>
      <c r="BR933" s="79">
        <v>0</v>
      </c>
      <c r="BS933" s="238">
        <v>0</v>
      </c>
      <c r="BT933" s="79">
        <v>0</v>
      </c>
      <c r="BU933" s="79">
        <v>0</v>
      </c>
      <c r="BV933" s="79">
        <v>0</v>
      </c>
      <c r="BW933" s="79">
        <v>0</v>
      </c>
      <c r="BX933" s="79">
        <v>0</v>
      </c>
      <c r="BY933" s="79">
        <v>0</v>
      </c>
      <c r="BZ933" s="79">
        <v>0</v>
      </c>
      <c r="CA933" s="79">
        <v>0</v>
      </c>
      <c r="CB933" s="79">
        <v>0</v>
      </c>
      <c r="CC933" s="79">
        <v>0</v>
      </c>
      <c r="CD933" s="79">
        <v>0</v>
      </c>
      <c r="CE933" s="79">
        <v>0</v>
      </c>
      <c r="CF933" s="79">
        <v>0</v>
      </c>
      <c r="CG933" s="79">
        <v>0</v>
      </c>
      <c r="CH933" s="79">
        <v>0</v>
      </c>
      <c r="CI933" s="81">
        <f t="shared" si="78"/>
        <v>30</v>
      </c>
      <c r="CJ933" s="260">
        <f t="shared" si="77"/>
        <v>30</v>
      </c>
      <c r="CK933" s="260">
        <f t="shared" si="75"/>
        <v>15</v>
      </c>
      <c r="CL933" s="260">
        <f t="shared" si="76"/>
        <v>15</v>
      </c>
      <c r="CM933" s="83">
        <v>5</v>
      </c>
      <c r="CN933" s="254" t="s">
        <v>4965</v>
      </c>
      <c r="CO933" s="140" t="s">
        <v>4965</v>
      </c>
      <c r="CP933" s="126" t="s">
        <v>1938</v>
      </c>
      <c r="CQ933" s="86" t="s">
        <v>4965</v>
      </c>
      <c r="CR933" s="85" t="s">
        <v>4965</v>
      </c>
      <c r="CS933" s="85" t="s">
        <v>4965</v>
      </c>
      <c r="CT933" s="85" t="s">
        <v>4965</v>
      </c>
      <c r="CU933" s="86"/>
    </row>
    <row r="934" spans="1:99" ht="12" customHeight="1" x14ac:dyDescent="0.2">
      <c r="A934" s="31" t="s">
        <v>1460</v>
      </c>
      <c r="B934" s="114" t="s">
        <v>1500</v>
      </c>
      <c r="C934" s="114" t="s">
        <v>1432</v>
      </c>
      <c r="D934" s="114" t="s">
        <v>1432</v>
      </c>
      <c r="E934" s="117" t="s">
        <v>1501</v>
      </c>
      <c r="F934" s="114" t="s">
        <v>1432</v>
      </c>
      <c r="G934" s="114" t="s">
        <v>5039</v>
      </c>
      <c r="H934" s="114" t="s">
        <v>3299</v>
      </c>
      <c r="I934" s="114" t="s">
        <v>3328</v>
      </c>
      <c r="J934" s="114">
        <v>528822</v>
      </c>
      <c r="K934" s="114">
        <v>176878</v>
      </c>
      <c r="L934" s="180" t="s">
        <v>3066</v>
      </c>
      <c r="M934" s="99" t="s">
        <v>1432</v>
      </c>
      <c r="N934" s="99" t="s">
        <v>1432</v>
      </c>
      <c r="O934" s="114">
        <v>0</v>
      </c>
      <c r="P934" s="114">
        <v>230</v>
      </c>
      <c r="Q934" s="115">
        <v>230</v>
      </c>
      <c r="R934" s="114" t="s">
        <v>3329</v>
      </c>
      <c r="S934" s="114" t="s">
        <v>1154</v>
      </c>
      <c r="T934" s="99" t="s">
        <v>2221</v>
      </c>
      <c r="U934" s="116">
        <v>42075</v>
      </c>
      <c r="V934" s="114" t="s">
        <v>1439</v>
      </c>
      <c r="W934" s="99" t="s">
        <v>1432</v>
      </c>
      <c r="X934" s="114" t="s">
        <v>1442</v>
      </c>
      <c r="Y934" s="114" t="s">
        <v>4694</v>
      </c>
      <c r="Z934" s="114" t="s">
        <v>1443</v>
      </c>
      <c r="AA934" s="114" t="s">
        <v>1444</v>
      </c>
      <c r="AB934" s="387">
        <v>0.218</v>
      </c>
      <c r="AC934" s="111" t="s">
        <v>1432</v>
      </c>
      <c r="AD934" s="67"/>
      <c r="AE934" s="157" t="s">
        <v>3063</v>
      </c>
      <c r="AF934" s="117" t="s">
        <v>1445</v>
      </c>
      <c r="AG934" s="117">
        <v>0</v>
      </c>
      <c r="AH934" s="117">
        <v>23</v>
      </c>
      <c r="AI934" s="117">
        <v>230</v>
      </c>
      <c r="AJ934" s="117">
        <v>3</v>
      </c>
      <c r="AK934" s="117">
        <v>51</v>
      </c>
      <c r="AL934" s="117">
        <v>130</v>
      </c>
      <c r="AM934" s="117">
        <v>45</v>
      </c>
      <c r="AN934" s="117">
        <v>1</v>
      </c>
      <c r="AO934" s="117">
        <v>0</v>
      </c>
      <c r="AP934" s="117">
        <v>0</v>
      </c>
      <c r="AQ934" s="117">
        <v>3</v>
      </c>
      <c r="AR934" s="117">
        <v>51</v>
      </c>
      <c r="AS934" s="117">
        <v>130</v>
      </c>
      <c r="AT934" s="117">
        <v>45</v>
      </c>
      <c r="AU934" s="117">
        <v>1</v>
      </c>
      <c r="AV934" s="117">
        <v>0</v>
      </c>
      <c r="AW934" s="117">
        <v>0</v>
      </c>
      <c r="AX934" s="117">
        <v>0</v>
      </c>
      <c r="AY934" s="117">
        <v>0</v>
      </c>
      <c r="AZ934" s="117">
        <v>0</v>
      </c>
      <c r="BA934" s="117">
        <v>0</v>
      </c>
      <c r="BB934" s="117">
        <v>0</v>
      </c>
      <c r="BC934" s="117">
        <v>0</v>
      </c>
      <c r="BD934" s="117">
        <v>0</v>
      </c>
      <c r="BE934" s="117">
        <v>0</v>
      </c>
      <c r="BF934" s="117">
        <v>0</v>
      </c>
      <c r="BG934" s="117">
        <v>0</v>
      </c>
      <c r="BH934" s="117">
        <v>0</v>
      </c>
      <c r="BI934" s="117">
        <v>0</v>
      </c>
      <c r="BJ934" s="117">
        <v>0</v>
      </c>
      <c r="BK934" s="117">
        <v>0</v>
      </c>
      <c r="BL934" s="120" t="s">
        <v>4491</v>
      </c>
      <c r="BM934" s="98">
        <v>0</v>
      </c>
      <c r="BN934" s="133">
        <v>115</v>
      </c>
      <c r="BO934" s="241">
        <v>115</v>
      </c>
      <c r="BP934" s="79">
        <v>0</v>
      </c>
      <c r="BQ934" s="79">
        <v>0</v>
      </c>
      <c r="BR934" s="79">
        <v>0</v>
      </c>
      <c r="BS934" s="238">
        <v>0</v>
      </c>
      <c r="BT934" s="79">
        <v>0</v>
      </c>
      <c r="BU934" s="79">
        <v>0</v>
      </c>
      <c r="BV934" s="79">
        <v>0</v>
      </c>
      <c r="BW934" s="79">
        <v>0</v>
      </c>
      <c r="BX934" s="79">
        <v>0</v>
      </c>
      <c r="BY934" s="79">
        <v>0</v>
      </c>
      <c r="BZ934" s="79">
        <v>0</v>
      </c>
      <c r="CA934" s="79">
        <v>0</v>
      </c>
      <c r="CB934" s="79">
        <v>0</v>
      </c>
      <c r="CC934" s="79">
        <v>0</v>
      </c>
      <c r="CD934" s="79">
        <v>0</v>
      </c>
      <c r="CE934" s="79">
        <v>0</v>
      </c>
      <c r="CF934" s="79">
        <v>0</v>
      </c>
      <c r="CG934" s="79">
        <v>0</v>
      </c>
      <c r="CH934" s="79">
        <v>0</v>
      </c>
      <c r="CI934" s="81">
        <f t="shared" si="78"/>
        <v>230</v>
      </c>
      <c r="CJ934" s="260">
        <f t="shared" si="77"/>
        <v>230</v>
      </c>
      <c r="CK934" s="260">
        <f t="shared" si="75"/>
        <v>115</v>
      </c>
      <c r="CL934" s="260">
        <f t="shared" si="76"/>
        <v>115</v>
      </c>
      <c r="CM934" s="83">
        <v>5</v>
      </c>
      <c r="CN934" s="254" t="s">
        <v>4965</v>
      </c>
      <c r="CO934" s="140" t="s">
        <v>4965</v>
      </c>
      <c r="CP934" s="126" t="s">
        <v>1938</v>
      </c>
      <c r="CQ934" s="86" t="s">
        <v>4965</v>
      </c>
      <c r="CR934" s="85" t="s">
        <v>4965</v>
      </c>
      <c r="CS934" s="85" t="s">
        <v>4965</v>
      </c>
      <c r="CT934" s="85" t="s">
        <v>4965</v>
      </c>
      <c r="CU934" s="86"/>
    </row>
    <row r="935" spans="1:99" ht="12" customHeight="1" x14ac:dyDescent="0.2">
      <c r="A935" s="31" t="s">
        <v>1460</v>
      </c>
      <c r="B935" s="114" t="s">
        <v>3330</v>
      </c>
      <c r="C935" s="114" t="s">
        <v>1432</v>
      </c>
      <c r="D935" s="114" t="s">
        <v>1432</v>
      </c>
      <c r="E935" s="117" t="s">
        <v>1432</v>
      </c>
      <c r="F935" s="114" t="s">
        <v>3331</v>
      </c>
      <c r="G935" s="114" t="s">
        <v>929</v>
      </c>
      <c r="H935" s="114" t="s">
        <v>1435</v>
      </c>
      <c r="I935" s="114" t="s">
        <v>1432</v>
      </c>
      <c r="J935" s="114">
        <v>527966</v>
      </c>
      <c r="K935" s="114">
        <v>172285</v>
      </c>
      <c r="L935" s="177" t="s">
        <v>3077</v>
      </c>
      <c r="M935" s="99" t="s">
        <v>1432</v>
      </c>
      <c r="N935" s="99" t="s">
        <v>1432</v>
      </c>
      <c r="O935" s="114">
        <v>0</v>
      </c>
      <c r="P935" s="114">
        <v>1</v>
      </c>
      <c r="Q935" s="115">
        <v>1</v>
      </c>
      <c r="R935" s="114" t="s">
        <v>1951</v>
      </c>
      <c r="S935" s="114" t="s">
        <v>1438</v>
      </c>
      <c r="T935" s="99" t="s">
        <v>1952</v>
      </c>
      <c r="U935" s="116">
        <v>41922</v>
      </c>
      <c r="V935" s="114" t="s">
        <v>1439</v>
      </c>
      <c r="W935" s="99" t="s">
        <v>1432</v>
      </c>
      <c r="X935" s="114" t="s">
        <v>1442</v>
      </c>
      <c r="Y935" s="114" t="s">
        <v>1443</v>
      </c>
      <c r="Z935" s="114" t="s">
        <v>1444</v>
      </c>
      <c r="AA935" s="114" t="s">
        <v>2713</v>
      </c>
      <c r="AB935" s="387">
        <v>3.0000000000000001E-3</v>
      </c>
      <c r="AC935" s="111" t="s">
        <v>1432</v>
      </c>
      <c r="AD935" s="112" t="s">
        <v>1432</v>
      </c>
      <c r="AE935" s="157" t="s">
        <v>3063</v>
      </c>
      <c r="AF935" s="117" t="s">
        <v>1445</v>
      </c>
      <c r="AG935" s="118"/>
      <c r="AH935" s="117">
        <v>0</v>
      </c>
      <c r="AI935" s="117">
        <v>0</v>
      </c>
      <c r="AJ935" s="117">
        <v>1</v>
      </c>
      <c r="AK935" s="117">
        <v>0</v>
      </c>
      <c r="AL935" s="117">
        <v>0</v>
      </c>
      <c r="AM935" s="117">
        <v>0</v>
      </c>
      <c r="AN935" s="117">
        <v>0</v>
      </c>
      <c r="AO935" s="117">
        <v>0</v>
      </c>
      <c r="AP935" s="117">
        <v>0</v>
      </c>
      <c r="AQ935" s="117">
        <v>1</v>
      </c>
      <c r="AR935" s="117">
        <v>0</v>
      </c>
      <c r="AS935" s="117">
        <v>0</v>
      </c>
      <c r="AT935" s="117">
        <v>0</v>
      </c>
      <c r="AU935" s="117">
        <v>0</v>
      </c>
      <c r="AV935" s="117">
        <v>0</v>
      </c>
      <c r="AW935" s="117">
        <v>0</v>
      </c>
      <c r="AX935" s="117">
        <v>0</v>
      </c>
      <c r="AY935" s="117">
        <v>0</v>
      </c>
      <c r="AZ935" s="117">
        <v>0</v>
      </c>
      <c r="BA935" s="117">
        <v>0</v>
      </c>
      <c r="BB935" s="117">
        <v>0</v>
      </c>
      <c r="BC935" s="117">
        <v>0</v>
      </c>
      <c r="BD935" s="117">
        <v>0</v>
      </c>
      <c r="BE935" s="117">
        <v>0</v>
      </c>
      <c r="BF935" s="117">
        <v>0</v>
      </c>
      <c r="BG935" s="117">
        <v>0</v>
      </c>
      <c r="BH935" s="117">
        <v>0</v>
      </c>
      <c r="BI935" s="117">
        <v>0</v>
      </c>
      <c r="BJ935" s="117">
        <v>0</v>
      </c>
      <c r="BK935" s="117">
        <v>0</v>
      </c>
      <c r="BL935" s="120" t="s">
        <v>4490</v>
      </c>
      <c r="BM935" s="98">
        <v>0</v>
      </c>
      <c r="BN935" s="79">
        <v>0</v>
      </c>
      <c r="BO935" s="241">
        <v>0.2</v>
      </c>
      <c r="BP935" s="133">
        <v>0.2</v>
      </c>
      <c r="BQ935" s="133">
        <v>0.2</v>
      </c>
      <c r="BR935" s="133">
        <v>0.2</v>
      </c>
      <c r="BS935" s="243">
        <v>0.2</v>
      </c>
      <c r="BT935" s="79">
        <v>0</v>
      </c>
      <c r="BU935" s="79">
        <v>0</v>
      </c>
      <c r="BV935" s="79">
        <v>0</v>
      </c>
      <c r="BW935" s="79">
        <v>0</v>
      </c>
      <c r="BX935" s="79">
        <v>0</v>
      </c>
      <c r="BY935" s="79">
        <v>0</v>
      </c>
      <c r="BZ935" s="79">
        <v>0</v>
      </c>
      <c r="CA935" s="79">
        <v>0</v>
      </c>
      <c r="CB935" s="79">
        <v>0</v>
      </c>
      <c r="CC935" s="79">
        <v>0</v>
      </c>
      <c r="CD935" s="79">
        <v>0</v>
      </c>
      <c r="CE935" s="79">
        <v>0</v>
      </c>
      <c r="CF935" s="79">
        <v>0</v>
      </c>
      <c r="CG935" s="79">
        <v>0</v>
      </c>
      <c r="CH935" s="79">
        <v>0</v>
      </c>
      <c r="CI935" s="81">
        <f t="shared" si="78"/>
        <v>1</v>
      </c>
      <c r="CJ935" s="260">
        <f t="shared" si="77"/>
        <v>1</v>
      </c>
      <c r="CK935" s="260">
        <f t="shared" si="75"/>
        <v>1</v>
      </c>
      <c r="CL935" s="260">
        <f t="shared" si="76"/>
        <v>1</v>
      </c>
      <c r="CM935" s="83">
        <v>4</v>
      </c>
      <c r="CN935" s="254" t="s">
        <v>4965</v>
      </c>
      <c r="CO935" s="140" t="s">
        <v>4965</v>
      </c>
      <c r="CP935" s="258" t="s">
        <v>4965</v>
      </c>
      <c r="CQ935" s="86" t="s">
        <v>4965</v>
      </c>
      <c r="CR935" s="85" t="s">
        <v>4965</v>
      </c>
      <c r="CS935" s="85" t="s">
        <v>4965</v>
      </c>
      <c r="CT935" s="85" t="s">
        <v>4965</v>
      </c>
      <c r="CU935" s="86"/>
    </row>
    <row r="936" spans="1:99" ht="12" customHeight="1" x14ac:dyDescent="0.2">
      <c r="A936" s="31" t="s">
        <v>1460</v>
      </c>
      <c r="B936" s="114" t="s">
        <v>1953</v>
      </c>
      <c r="C936" s="114" t="s">
        <v>1432</v>
      </c>
      <c r="D936" s="114" t="s">
        <v>1432</v>
      </c>
      <c r="E936" s="117" t="s">
        <v>1432</v>
      </c>
      <c r="F936" s="114" t="s">
        <v>1954</v>
      </c>
      <c r="G936" s="114" t="s">
        <v>2087</v>
      </c>
      <c r="H936" s="114" t="s">
        <v>1458</v>
      </c>
      <c r="I936" s="114" t="s">
        <v>1955</v>
      </c>
      <c r="J936" s="114">
        <v>522904</v>
      </c>
      <c r="K936" s="114">
        <v>174633</v>
      </c>
      <c r="L936" s="177" t="s">
        <v>521</v>
      </c>
      <c r="M936" s="99" t="s">
        <v>1432</v>
      </c>
      <c r="N936" s="99" t="s">
        <v>1432</v>
      </c>
      <c r="O936" s="114">
        <v>1</v>
      </c>
      <c r="P936" s="114">
        <v>1</v>
      </c>
      <c r="Q936" s="115">
        <v>0</v>
      </c>
      <c r="R936" s="114" t="s">
        <v>3878</v>
      </c>
      <c r="S936" s="114" t="s">
        <v>1438</v>
      </c>
      <c r="T936" s="99" t="s">
        <v>779</v>
      </c>
      <c r="U936" s="116">
        <v>42025</v>
      </c>
      <c r="V936" s="114" t="s">
        <v>1439</v>
      </c>
      <c r="W936" s="99" t="s">
        <v>1432</v>
      </c>
      <c r="X936" s="114" t="s">
        <v>1442</v>
      </c>
      <c r="Y936" s="114" t="s">
        <v>1443</v>
      </c>
      <c r="Z936" s="114" t="s">
        <v>1444</v>
      </c>
      <c r="AA936" s="114" t="s">
        <v>2713</v>
      </c>
      <c r="AB936" s="387">
        <v>0.05</v>
      </c>
      <c r="AC936" s="111" t="s">
        <v>1432</v>
      </c>
      <c r="AD936" s="112"/>
      <c r="AE936" s="157" t="s">
        <v>3063</v>
      </c>
      <c r="AF936" s="117" t="s">
        <v>1445</v>
      </c>
      <c r="AG936" s="117">
        <v>0</v>
      </c>
      <c r="AH936" s="117">
        <v>0</v>
      </c>
      <c r="AI936" s="117">
        <v>0</v>
      </c>
      <c r="AJ936" s="117">
        <v>0</v>
      </c>
      <c r="AK936" s="117">
        <v>0</v>
      </c>
      <c r="AL936" s="117">
        <v>0</v>
      </c>
      <c r="AM936" s="117">
        <v>-1</v>
      </c>
      <c r="AN936" s="117">
        <v>0</v>
      </c>
      <c r="AO936" s="117">
        <v>1</v>
      </c>
      <c r="AP936" s="117">
        <v>0</v>
      </c>
      <c r="AQ936" s="117">
        <v>0</v>
      </c>
      <c r="AR936" s="117">
        <v>0</v>
      </c>
      <c r="AS936" s="117">
        <v>0</v>
      </c>
      <c r="AT936" s="117">
        <v>0</v>
      </c>
      <c r="AU936" s="117">
        <v>0</v>
      </c>
      <c r="AV936" s="117">
        <v>0</v>
      </c>
      <c r="AW936" s="117">
        <v>0</v>
      </c>
      <c r="AX936" s="117">
        <v>0</v>
      </c>
      <c r="AY936" s="117">
        <v>0</v>
      </c>
      <c r="AZ936" s="117">
        <v>0</v>
      </c>
      <c r="BA936" s="117">
        <v>-1</v>
      </c>
      <c r="BB936" s="117">
        <v>0</v>
      </c>
      <c r="BC936" s="117">
        <v>1</v>
      </c>
      <c r="BD936" s="117">
        <v>0</v>
      </c>
      <c r="BE936" s="117">
        <v>0</v>
      </c>
      <c r="BF936" s="117">
        <v>0</v>
      </c>
      <c r="BG936" s="117">
        <v>0</v>
      </c>
      <c r="BH936" s="117">
        <v>0</v>
      </c>
      <c r="BI936" s="117">
        <v>0</v>
      </c>
      <c r="BJ936" s="117">
        <v>0</v>
      </c>
      <c r="BK936" s="117">
        <v>0</v>
      </c>
      <c r="BL936" s="339"/>
      <c r="BM936" s="179">
        <f>Q936</f>
        <v>0</v>
      </c>
      <c r="BN936" s="79">
        <v>0</v>
      </c>
      <c r="BO936" s="237">
        <v>0</v>
      </c>
      <c r="BP936" s="79">
        <v>0</v>
      </c>
      <c r="BQ936" s="79">
        <v>0</v>
      </c>
      <c r="BR936" s="79">
        <v>0</v>
      </c>
      <c r="BS936" s="238">
        <v>0</v>
      </c>
      <c r="BT936" s="79">
        <v>0</v>
      </c>
      <c r="BU936" s="79">
        <v>0</v>
      </c>
      <c r="BV936" s="79">
        <v>0</v>
      </c>
      <c r="BW936" s="79">
        <v>0</v>
      </c>
      <c r="BX936" s="79">
        <v>0</v>
      </c>
      <c r="BY936" s="79">
        <v>0</v>
      </c>
      <c r="BZ936" s="79">
        <v>0</v>
      </c>
      <c r="CA936" s="79">
        <v>0</v>
      </c>
      <c r="CB936" s="79">
        <v>0</v>
      </c>
      <c r="CC936" s="79">
        <v>0</v>
      </c>
      <c r="CD936" s="79">
        <v>0</v>
      </c>
      <c r="CE936" s="79">
        <v>0</v>
      </c>
      <c r="CF936" s="79">
        <v>0</v>
      </c>
      <c r="CG936" s="79">
        <v>0</v>
      </c>
      <c r="CH936" s="79">
        <v>0</v>
      </c>
      <c r="CI936" s="81">
        <f t="shared" si="78"/>
        <v>0</v>
      </c>
      <c r="CJ936" s="131">
        <f t="shared" si="77"/>
        <v>0</v>
      </c>
      <c r="CK936" s="131">
        <f t="shared" si="75"/>
        <v>0</v>
      </c>
      <c r="CL936" s="131">
        <f t="shared" si="76"/>
        <v>0</v>
      </c>
      <c r="CM936" s="83">
        <v>4</v>
      </c>
      <c r="CN936" s="254" t="s">
        <v>4965</v>
      </c>
      <c r="CO936" s="140" t="s">
        <v>4965</v>
      </c>
      <c r="CP936" s="258" t="s">
        <v>4965</v>
      </c>
      <c r="CQ936" s="86" t="s">
        <v>4965</v>
      </c>
      <c r="CR936" s="85" t="s">
        <v>4965</v>
      </c>
      <c r="CS936" s="85" t="s">
        <v>4965</v>
      </c>
      <c r="CT936" s="85" t="s">
        <v>4965</v>
      </c>
      <c r="CU936" s="86"/>
    </row>
    <row r="937" spans="1:99" ht="12" customHeight="1" x14ac:dyDescent="0.2">
      <c r="A937" s="31" t="s">
        <v>1460</v>
      </c>
      <c r="B937" s="114" t="s">
        <v>3880</v>
      </c>
      <c r="C937" s="114" t="s">
        <v>1432</v>
      </c>
      <c r="D937" s="114" t="s">
        <v>4446</v>
      </c>
      <c r="E937" s="117" t="s">
        <v>3881</v>
      </c>
      <c r="F937" s="114" t="s">
        <v>1432</v>
      </c>
      <c r="G937" s="114" t="s">
        <v>1884</v>
      </c>
      <c r="H937" s="114" t="s">
        <v>1885</v>
      </c>
      <c r="I937" s="114" t="s">
        <v>3882</v>
      </c>
      <c r="J937" s="114">
        <v>525136</v>
      </c>
      <c r="K937" s="114">
        <v>175176</v>
      </c>
      <c r="L937" s="177" t="s">
        <v>3088</v>
      </c>
      <c r="M937" s="99" t="s">
        <v>1432</v>
      </c>
      <c r="N937" s="99" t="s">
        <v>1432</v>
      </c>
      <c r="O937" s="114">
        <v>0</v>
      </c>
      <c r="P937" s="114">
        <v>17</v>
      </c>
      <c r="Q937" s="115">
        <v>17</v>
      </c>
      <c r="R937" s="114" t="s">
        <v>3883</v>
      </c>
      <c r="S937" s="114" t="s">
        <v>1389</v>
      </c>
      <c r="T937" s="99" t="s">
        <v>137</v>
      </c>
      <c r="U937" s="116">
        <v>41954</v>
      </c>
      <c r="V937" s="114" t="s">
        <v>1439</v>
      </c>
      <c r="W937" s="99" t="s">
        <v>1432</v>
      </c>
      <c r="X937" s="114" t="s">
        <v>1442</v>
      </c>
      <c r="Y937" s="114" t="s">
        <v>3893</v>
      </c>
      <c r="Z937" s="114" t="s">
        <v>1444</v>
      </c>
      <c r="AA937" s="114" t="s">
        <v>4720</v>
      </c>
      <c r="AB937" s="387">
        <v>0.218</v>
      </c>
      <c r="AC937" s="111" t="s">
        <v>1432</v>
      </c>
      <c r="AD937" s="112"/>
      <c r="AE937" s="157" t="s">
        <v>3063</v>
      </c>
      <c r="AF937" s="117" t="s">
        <v>1445</v>
      </c>
      <c r="AG937" s="117">
        <v>0</v>
      </c>
      <c r="AH937" s="117">
        <v>0</v>
      </c>
      <c r="AI937" s="117">
        <v>0</v>
      </c>
      <c r="AJ937" s="117">
        <v>0</v>
      </c>
      <c r="AK937" s="117">
        <v>7</v>
      </c>
      <c r="AL937" s="117">
        <v>8</v>
      </c>
      <c r="AM937" s="117">
        <v>2</v>
      </c>
      <c r="AN937" s="117">
        <v>0</v>
      </c>
      <c r="AO937" s="117">
        <v>0</v>
      </c>
      <c r="AP937" s="117">
        <v>0</v>
      </c>
      <c r="AQ937" s="117">
        <v>0</v>
      </c>
      <c r="AR937" s="117">
        <v>7</v>
      </c>
      <c r="AS937" s="117">
        <v>8</v>
      </c>
      <c r="AT937" s="117">
        <v>2</v>
      </c>
      <c r="AU937" s="117">
        <v>0</v>
      </c>
      <c r="AV937" s="117">
        <v>0</v>
      </c>
      <c r="AW937" s="117">
        <v>0</v>
      </c>
      <c r="AX937" s="117">
        <v>0</v>
      </c>
      <c r="AY937" s="117">
        <v>0</v>
      </c>
      <c r="AZ937" s="117">
        <v>0</v>
      </c>
      <c r="BA937" s="117">
        <v>0</v>
      </c>
      <c r="BB937" s="117">
        <v>0</v>
      </c>
      <c r="BC937" s="117">
        <v>0</v>
      </c>
      <c r="BD937" s="117">
        <v>0</v>
      </c>
      <c r="BE937" s="117">
        <v>0</v>
      </c>
      <c r="BF937" s="117">
        <v>0</v>
      </c>
      <c r="BG937" s="117">
        <v>0</v>
      </c>
      <c r="BH937" s="117">
        <v>0</v>
      </c>
      <c r="BI937" s="117">
        <v>0</v>
      </c>
      <c r="BJ937" s="117">
        <v>0</v>
      </c>
      <c r="BK937" s="117">
        <v>0</v>
      </c>
      <c r="BL937" s="120" t="s">
        <v>4490</v>
      </c>
      <c r="BM937" s="98">
        <v>0</v>
      </c>
      <c r="BN937" s="79">
        <v>0</v>
      </c>
      <c r="BO937" s="241">
        <v>4.25</v>
      </c>
      <c r="BP937" s="133">
        <v>4.25</v>
      </c>
      <c r="BQ937" s="133">
        <v>4.25</v>
      </c>
      <c r="BR937" s="133">
        <v>4.25</v>
      </c>
      <c r="BS937" s="238">
        <v>0</v>
      </c>
      <c r="BT937" s="79">
        <v>0</v>
      </c>
      <c r="BU937" s="79">
        <v>0</v>
      </c>
      <c r="BV937" s="79">
        <v>0</v>
      </c>
      <c r="BW937" s="79">
        <v>0</v>
      </c>
      <c r="BX937" s="79">
        <v>0</v>
      </c>
      <c r="BY937" s="79">
        <v>0</v>
      </c>
      <c r="BZ937" s="79">
        <v>0</v>
      </c>
      <c r="CA937" s="79">
        <v>0</v>
      </c>
      <c r="CB937" s="79">
        <v>0</v>
      </c>
      <c r="CC937" s="79">
        <v>0</v>
      </c>
      <c r="CD937" s="79">
        <v>0</v>
      </c>
      <c r="CE937" s="79">
        <v>0</v>
      </c>
      <c r="CF937" s="79">
        <v>0</v>
      </c>
      <c r="CG937" s="79">
        <v>0</v>
      </c>
      <c r="CH937" s="79">
        <v>0</v>
      </c>
      <c r="CI937" s="81">
        <f t="shared" si="78"/>
        <v>17</v>
      </c>
      <c r="CJ937" s="260">
        <f t="shared" si="77"/>
        <v>17</v>
      </c>
      <c r="CK937" s="260">
        <f t="shared" si="75"/>
        <v>17</v>
      </c>
      <c r="CL937" s="260">
        <f t="shared" si="76"/>
        <v>17</v>
      </c>
      <c r="CM937" s="83">
        <v>9</v>
      </c>
      <c r="CN937" s="254" t="s">
        <v>4965</v>
      </c>
      <c r="CO937" s="140" t="s">
        <v>4965</v>
      </c>
      <c r="CP937" s="258" t="s">
        <v>4965</v>
      </c>
      <c r="CQ937" s="86" t="s">
        <v>4965</v>
      </c>
      <c r="CR937" s="87" t="s">
        <v>1938</v>
      </c>
      <c r="CS937" s="85" t="s">
        <v>4965</v>
      </c>
      <c r="CT937" s="85" t="s">
        <v>4965</v>
      </c>
      <c r="CU937" s="86"/>
    </row>
    <row r="938" spans="1:99" s="363" customFormat="1" ht="12" customHeight="1" x14ac:dyDescent="0.2">
      <c r="A938" s="31" t="s">
        <v>1460</v>
      </c>
      <c r="B938" s="114" t="s">
        <v>3880</v>
      </c>
      <c r="C938" s="114" t="s">
        <v>1432</v>
      </c>
      <c r="D938" s="114" t="s">
        <v>4447</v>
      </c>
      <c r="E938" s="117" t="s">
        <v>3881</v>
      </c>
      <c r="F938" s="114" t="s">
        <v>1432</v>
      </c>
      <c r="G938" s="114" t="s">
        <v>1884</v>
      </c>
      <c r="H938" s="114" t="s">
        <v>1885</v>
      </c>
      <c r="I938" s="114" t="s">
        <v>3882</v>
      </c>
      <c r="J938" s="114">
        <v>525136</v>
      </c>
      <c r="K938" s="114">
        <v>175176</v>
      </c>
      <c r="L938" s="177" t="s">
        <v>3088</v>
      </c>
      <c r="M938" s="99" t="s">
        <v>1432</v>
      </c>
      <c r="N938" s="99" t="s">
        <v>1432</v>
      </c>
      <c r="O938" s="114">
        <v>0</v>
      </c>
      <c r="P938" s="114">
        <v>25</v>
      </c>
      <c r="Q938" s="115">
        <v>25</v>
      </c>
      <c r="R938" s="114" t="s">
        <v>3883</v>
      </c>
      <c r="S938" s="114" t="s">
        <v>1389</v>
      </c>
      <c r="T938" s="99" t="s">
        <v>137</v>
      </c>
      <c r="U938" s="116">
        <v>41954</v>
      </c>
      <c r="V938" s="114" t="s">
        <v>1439</v>
      </c>
      <c r="W938" s="99" t="s">
        <v>1432</v>
      </c>
      <c r="X938" s="114" t="s">
        <v>1442</v>
      </c>
      <c r="Y938" s="114" t="s">
        <v>3893</v>
      </c>
      <c r="Z938" s="114" t="s">
        <v>1444</v>
      </c>
      <c r="AA938" s="114" t="s">
        <v>4720</v>
      </c>
      <c r="AB938" s="387">
        <v>8.8999999999999996E-2</v>
      </c>
      <c r="AC938" s="111" t="s">
        <v>1432</v>
      </c>
      <c r="AD938" s="112"/>
      <c r="AE938" s="157" t="s">
        <v>3063</v>
      </c>
      <c r="AF938" s="117" t="s">
        <v>1445</v>
      </c>
      <c r="AG938" s="117">
        <v>0</v>
      </c>
      <c r="AH938" s="117">
        <v>0</v>
      </c>
      <c r="AI938" s="117">
        <v>0</v>
      </c>
      <c r="AJ938" s="117">
        <v>0</v>
      </c>
      <c r="AK938" s="117">
        <v>9</v>
      </c>
      <c r="AL938" s="117">
        <v>15</v>
      </c>
      <c r="AM938" s="117">
        <v>1</v>
      </c>
      <c r="AN938" s="117">
        <v>0</v>
      </c>
      <c r="AO938" s="117">
        <v>0</v>
      </c>
      <c r="AP938" s="117">
        <v>0</v>
      </c>
      <c r="AQ938" s="117">
        <v>0</v>
      </c>
      <c r="AR938" s="117">
        <v>9</v>
      </c>
      <c r="AS938" s="117">
        <v>15</v>
      </c>
      <c r="AT938" s="117">
        <v>1</v>
      </c>
      <c r="AU938" s="117">
        <v>0</v>
      </c>
      <c r="AV938" s="117">
        <v>0</v>
      </c>
      <c r="AW938" s="117">
        <v>0</v>
      </c>
      <c r="AX938" s="117">
        <v>0</v>
      </c>
      <c r="AY938" s="117">
        <v>0</v>
      </c>
      <c r="AZ938" s="117">
        <v>0</v>
      </c>
      <c r="BA938" s="117">
        <v>0</v>
      </c>
      <c r="BB938" s="117">
        <v>0</v>
      </c>
      <c r="BC938" s="117">
        <v>0</v>
      </c>
      <c r="BD938" s="117">
        <v>0</v>
      </c>
      <c r="BE938" s="117">
        <v>0</v>
      </c>
      <c r="BF938" s="117">
        <v>0</v>
      </c>
      <c r="BG938" s="117">
        <v>0</v>
      </c>
      <c r="BH938" s="117">
        <v>0</v>
      </c>
      <c r="BI938" s="117">
        <v>0</v>
      </c>
      <c r="BJ938" s="117">
        <v>0</v>
      </c>
      <c r="BK938" s="117">
        <v>0</v>
      </c>
      <c r="BL938" s="120" t="s">
        <v>4490</v>
      </c>
      <c r="BM938" s="98">
        <v>0</v>
      </c>
      <c r="BN938" s="79">
        <v>0</v>
      </c>
      <c r="BO938" s="241">
        <v>6.25</v>
      </c>
      <c r="BP938" s="133">
        <v>6.25</v>
      </c>
      <c r="BQ938" s="133">
        <v>6.25</v>
      </c>
      <c r="BR938" s="133">
        <v>6.25</v>
      </c>
      <c r="BS938" s="238">
        <v>0</v>
      </c>
      <c r="BT938" s="79">
        <v>0</v>
      </c>
      <c r="BU938" s="79">
        <v>0</v>
      </c>
      <c r="BV938" s="79">
        <v>0</v>
      </c>
      <c r="BW938" s="79">
        <v>0</v>
      </c>
      <c r="BX938" s="79">
        <v>0</v>
      </c>
      <c r="BY938" s="79">
        <v>0</v>
      </c>
      <c r="BZ938" s="79">
        <v>0</v>
      </c>
      <c r="CA938" s="79">
        <v>0</v>
      </c>
      <c r="CB938" s="79">
        <v>0</v>
      </c>
      <c r="CC938" s="79">
        <v>0</v>
      </c>
      <c r="CD938" s="79">
        <v>0</v>
      </c>
      <c r="CE938" s="79">
        <v>0</v>
      </c>
      <c r="CF938" s="79">
        <v>0</v>
      </c>
      <c r="CG938" s="79">
        <v>0</v>
      </c>
      <c r="CH938" s="79">
        <v>0</v>
      </c>
      <c r="CI938" s="81">
        <f t="shared" si="78"/>
        <v>25</v>
      </c>
      <c r="CJ938" s="260">
        <f t="shared" si="77"/>
        <v>25</v>
      </c>
      <c r="CK938" s="260">
        <f t="shared" si="75"/>
        <v>25</v>
      </c>
      <c r="CL938" s="260">
        <f t="shared" si="76"/>
        <v>25</v>
      </c>
      <c r="CM938" s="83">
        <v>9</v>
      </c>
      <c r="CN938" s="254" t="s">
        <v>4965</v>
      </c>
      <c r="CO938" s="140" t="s">
        <v>4965</v>
      </c>
      <c r="CP938" s="258" t="s">
        <v>4965</v>
      </c>
      <c r="CQ938" s="86" t="s">
        <v>4965</v>
      </c>
      <c r="CR938" s="87" t="s">
        <v>1938</v>
      </c>
      <c r="CS938" s="85" t="s">
        <v>4965</v>
      </c>
      <c r="CT938" s="85" t="s">
        <v>4965</v>
      </c>
      <c r="CU938" s="86"/>
    </row>
    <row r="939" spans="1:99" s="363" customFormat="1" ht="12" customHeight="1" x14ac:dyDescent="0.2">
      <c r="A939" s="31" t="s">
        <v>1460</v>
      </c>
      <c r="B939" s="114" t="s">
        <v>3884</v>
      </c>
      <c r="C939" s="114" t="s">
        <v>1432</v>
      </c>
      <c r="D939" s="114" t="s">
        <v>1432</v>
      </c>
      <c r="E939" s="117" t="s">
        <v>1432</v>
      </c>
      <c r="F939" s="114" t="s">
        <v>2715</v>
      </c>
      <c r="G939" s="114" t="s">
        <v>4210</v>
      </c>
      <c r="H939" s="114" t="s">
        <v>2717</v>
      </c>
      <c r="I939" s="114" t="s">
        <v>3885</v>
      </c>
      <c r="J939" s="114">
        <v>527472</v>
      </c>
      <c r="K939" s="114">
        <v>174926</v>
      </c>
      <c r="L939" s="177" t="s">
        <v>3084</v>
      </c>
      <c r="M939" s="99" t="s">
        <v>1432</v>
      </c>
      <c r="N939" s="99" t="s">
        <v>1432</v>
      </c>
      <c r="O939" s="114">
        <v>0</v>
      </c>
      <c r="P939" s="114">
        <v>1</v>
      </c>
      <c r="Q939" s="115">
        <v>1</v>
      </c>
      <c r="R939" s="114" t="s">
        <v>3203</v>
      </c>
      <c r="S939" s="114" t="s">
        <v>1389</v>
      </c>
      <c r="T939" s="99" t="s">
        <v>1952</v>
      </c>
      <c r="U939" s="116">
        <v>41922</v>
      </c>
      <c r="V939" s="114" t="s">
        <v>1439</v>
      </c>
      <c r="W939" s="99" t="s">
        <v>1432</v>
      </c>
      <c r="X939" s="114" t="s">
        <v>1442</v>
      </c>
      <c r="Y939" s="114" t="s">
        <v>3893</v>
      </c>
      <c r="Z939" s="114" t="s">
        <v>1444</v>
      </c>
      <c r="AA939" s="114" t="s">
        <v>4720</v>
      </c>
      <c r="AB939" s="387">
        <v>8.0000000000000002E-3</v>
      </c>
      <c r="AC939" s="111" t="s">
        <v>1432</v>
      </c>
      <c r="AD939" s="112" t="s">
        <v>1432</v>
      </c>
      <c r="AE939" s="157" t="s">
        <v>3063</v>
      </c>
      <c r="AF939" s="117" t="s">
        <v>1445</v>
      </c>
      <c r="AG939" s="117">
        <v>0</v>
      </c>
      <c r="AH939" s="117">
        <v>0</v>
      </c>
      <c r="AI939" s="117">
        <v>0</v>
      </c>
      <c r="AJ939" s="117">
        <v>0</v>
      </c>
      <c r="AK939" s="117">
        <v>0</v>
      </c>
      <c r="AL939" s="117">
        <v>1</v>
      </c>
      <c r="AM939" s="117">
        <v>0</v>
      </c>
      <c r="AN939" s="117">
        <v>0</v>
      </c>
      <c r="AO939" s="117">
        <v>0</v>
      </c>
      <c r="AP939" s="117">
        <v>0</v>
      </c>
      <c r="AQ939" s="117">
        <v>0</v>
      </c>
      <c r="AR939" s="117">
        <v>0</v>
      </c>
      <c r="AS939" s="117">
        <v>1</v>
      </c>
      <c r="AT939" s="117">
        <v>0</v>
      </c>
      <c r="AU939" s="117">
        <v>0</v>
      </c>
      <c r="AV939" s="117">
        <v>0</v>
      </c>
      <c r="AW939" s="117">
        <v>0</v>
      </c>
      <c r="AX939" s="117">
        <v>0</v>
      </c>
      <c r="AY939" s="117">
        <v>0</v>
      </c>
      <c r="AZ939" s="117">
        <v>0</v>
      </c>
      <c r="BA939" s="117">
        <v>0</v>
      </c>
      <c r="BB939" s="117">
        <v>0</v>
      </c>
      <c r="BC939" s="117">
        <v>0</v>
      </c>
      <c r="BD939" s="117">
        <v>0</v>
      </c>
      <c r="BE939" s="117">
        <v>0</v>
      </c>
      <c r="BF939" s="117">
        <v>0</v>
      </c>
      <c r="BG939" s="117">
        <v>0</v>
      </c>
      <c r="BH939" s="117">
        <v>0</v>
      </c>
      <c r="BI939" s="117">
        <v>0</v>
      </c>
      <c r="BJ939" s="117">
        <v>0</v>
      </c>
      <c r="BK939" s="117">
        <v>0</v>
      </c>
      <c r="BL939" s="120" t="s">
        <v>4490</v>
      </c>
      <c r="BM939" s="98">
        <v>0</v>
      </c>
      <c r="BN939" s="79">
        <v>0</v>
      </c>
      <c r="BO939" s="241">
        <v>0.25</v>
      </c>
      <c r="BP939" s="133">
        <v>0.25</v>
      </c>
      <c r="BQ939" s="133">
        <v>0.25</v>
      </c>
      <c r="BR939" s="133">
        <v>0.25</v>
      </c>
      <c r="BS939" s="238">
        <v>0</v>
      </c>
      <c r="BT939" s="79">
        <v>0</v>
      </c>
      <c r="BU939" s="79">
        <v>0</v>
      </c>
      <c r="BV939" s="79">
        <v>0</v>
      </c>
      <c r="BW939" s="79">
        <v>0</v>
      </c>
      <c r="BX939" s="79">
        <v>0</v>
      </c>
      <c r="BY939" s="79">
        <v>0</v>
      </c>
      <c r="BZ939" s="79">
        <v>0</v>
      </c>
      <c r="CA939" s="79">
        <v>0</v>
      </c>
      <c r="CB939" s="79">
        <v>0</v>
      </c>
      <c r="CC939" s="79">
        <v>0</v>
      </c>
      <c r="CD939" s="79">
        <v>0</v>
      </c>
      <c r="CE939" s="79">
        <v>0</v>
      </c>
      <c r="CF939" s="79">
        <v>0</v>
      </c>
      <c r="CG939" s="79">
        <v>0</v>
      </c>
      <c r="CH939" s="79">
        <v>0</v>
      </c>
      <c r="CI939" s="81">
        <f t="shared" si="78"/>
        <v>1</v>
      </c>
      <c r="CJ939" s="260">
        <f t="shared" si="77"/>
        <v>1</v>
      </c>
      <c r="CK939" s="260">
        <f t="shared" si="75"/>
        <v>1</v>
      </c>
      <c r="CL939" s="260">
        <f t="shared" si="76"/>
        <v>1</v>
      </c>
      <c r="CM939" s="83">
        <v>9</v>
      </c>
      <c r="CN939" s="254" t="s">
        <v>4965</v>
      </c>
      <c r="CO939" s="180" t="s">
        <v>1940</v>
      </c>
      <c r="CP939" s="258" t="s">
        <v>4965</v>
      </c>
      <c r="CQ939" s="86" t="s">
        <v>4965</v>
      </c>
      <c r="CR939" s="85" t="s">
        <v>4965</v>
      </c>
      <c r="CS939" s="85" t="s">
        <v>4965</v>
      </c>
      <c r="CT939" s="85" t="s">
        <v>4965</v>
      </c>
      <c r="CU939" s="86"/>
    </row>
    <row r="940" spans="1:99" s="363" customFormat="1" ht="12" customHeight="1" x14ac:dyDescent="0.2">
      <c r="A940" s="31" t="s">
        <v>1460</v>
      </c>
      <c r="B940" s="114" t="s">
        <v>3204</v>
      </c>
      <c r="C940" s="114" t="s">
        <v>1432</v>
      </c>
      <c r="D940" s="114" t="s">
        <v>1432</v>
      </c>
      <c r="E940" s="117" t="s">
        <v>1432</v>
      </c>
      <c r="F940" s="114" t="s">
        <v>4580</v>
      </c>
      <c r="G940" s="114" t="s">
        <v>1480</v>
      </c>
      <c r="H940" s="114" t="s">
        <v>2717</v>
      </c>
      <c r="I940" s="114" t="s">
        <v>4809</v>
      </c>
      <c r="J940" s="114">
        <v>528489</v>
      </c>
      <c r="K940" s="114">
        <v>176794</v>
      </c>
      <c r="L940" s="177" t="s">
        <v>3066</v>
      </c>
      <c r="M940" s="99" t="s">
        <v>1432</v>
      </c>
      <c r="N940" s="99" t="s">
        <v>1432</v>
      </c>
      <c r="O940" s="114">
        <v>0</v>
      </c>
      <c r="P940" s="114">
        <v>1</v>
      </c>
      <c r="Q940" s="115">
        <v>1</v>
      </c>
      <c r="R940" s="114" t="s">
        <v>4535</v>
      </c>
      <c r="S940" s="114" t="s">
        <v>1389</v>
      </c>
      <c r="T940" s="99" t="s">
        <v>768</v>
      </c>
      <c r="U940" s="116">
        <v>41928</v>
      </c>
      <c r="V940" s="114" t="s">
        <v>1439</v>
      </c>
      <c r="W940" s="99" t="s">
        <v>1432</v>
      </c>
      <c r="X940" s="114" t="s">
        <v>1442</v>
      </c>
      <c r="Y940" s="114" t="s">
        <v>3893</v>
      </c>
      <c r="Z940" s="114" t="s">
        <v>1444</v>
      </c>
      <c r="AA940" s="114" t="s">
        <v>1136</v>
      </c>
      <c r="AB940" s="387">
        <v>3.0000000000000001E-3</v>
      </c>
      <c r="AC940" s="111" t="s">
        <v>1432</v>
      </c>
      <c r="AD940" s="112"/>
      <c r="AE940" s="157" t="s">
        <v>3063</v>
      </c>
      <c r="AF940" s="117" t="s">
        <v>1445</v>
      </c>
      <c r="AG940" s="117">
        <v>0</v>
      </c>
      <c r="AH940" s="117">
        <v>0</v>
      </c>
      <c r="AI940" s="117">
        <v>0</v>
      </c>
      <c r="AJ940" s="117">
        <v>1</v>
      </c>
      <c r="AK940" s="117">
        <v>0</v>
      </c>
      <c r="AL940" s="117">
        <v>0</v>
      </c>
      <c r="AM940" s="117">
        <v>0</v>
      </c>
      <c r="AN940" s="117">
        <v>0</v>
      </c>
      <c r="AO940" s="117">
        <v>0</v>
      </c>
      <c r="AP940" s="117">
        <v>0</v>
      </c>
      <c r="AQ940" s="117">
        <v>1</v>
      </c>
      <c r="AR940" s="117">
        <v>0</v>
      </c>
      <c r="AS940" s="117">
        <v>0</v>
      </c>
      <c r="AT940" s="117">
        <v>0</v>
      </c>
      <c r="AU940" s="117">
        <v>0</v>
      </c>
      <c r="AV940" s="117">
        <v>0</v>
      </c>
      <c r="AW940" s="117">
        <v>0</v>
      </c>
      <c r="AX940" s="117">
        <v>0</v>
      </c>
      <c r="AY940" s="117">
        <v>0</v>
      </c>
      <c r="AZ940" s="117">
        <v>0</v>
      </c>
      <c r="BA940" s="117">
        <v>0</v>
      </c>
      <c r="BB940" s="117">
        <v>0</v>
      </c>
      <c r="BC940" s="117">
        <v>0</v>
      </c>
      <c r="BD940" s="117">
        <v>0</v>
      </c>
      <c r="BE940" s="117">
        <v>0</v>
      </c>
      <c r="BF940" s="117">
        <v>0</v>
      </c>
      <c r="BG940" s="117">
        <v>0</v>
      </c>
      <c r="BH940" s="117">
        <v>0</v>
      </c>
      <c r="BI940" s="117">
        <v>0</v>
      </c>
      <c r="BJ940" s="117">
        <v>0</v>
      </c>
      <c r="BK940" s="117">
        <v>0</v>
      </c>
      <c r="BL940" s="120" t="s">
        <v>4490</v>
      </c>
      <c r="BM940" s="98">
        <v>0</v>
      </c>
      <c r="BN940" s="79">
        <v>0</v>
      </c>
      <c r="BO940" s="241">
        <v>0.25</v>
      </c>
      <c r="BP940" s="133">
        <v>0.25</v>
      </c>
      <c r="BQ940" s="133">
        <v>0.25</v>
      </c>
      <c r="BR940" s="133">
        <v>0.25</v>
      </c>
      <c r="BS940" s="238">
        <v>0</v>
      </c>
      <c r="BT940" s="79">
        <v>0</v>
      </c>
      <c r="BU940" s="79">
        <v>0</v>
      </c>
      <c r="BV940" s="79">
        <v>0</v>
      </c>
      <c r="BW940" s="79">
        <v>0</v>
      </c>
      <c r="BX940" s="79">
        <v>0</v>
      </c>
      <c r="BY940" s="79">
        <v>0</v>
      </c>
      <c r="BZ940" s="79">
        <v>0</v>
      </c>
      <c r="CA940" s="79">
        <v>0</v>
      </c>
      <c r="CB940" s="79">
        <v>0</v>
      </c>
      <c r="CC940" s="79">
        <v>0</v>
      </c>
      <c r="CD940" s="79">
        <v>0</v>
      </c>
      <c r="CE940" s="79">
        <v>0</v>
      </c>
      <c r="CF940" s="79">
        <v>0</v>
      </c>
      <c r="CG940" s="79">
        <v>0</v>
      </c>
      <c r="CH940" s="79">
        <v>0</v>
      </c>
      <c r="CI940" s="81">
        <f t="shared" si="78"/>
        <v>1</v>
      </c>
      <c r="CJ940" s="260">
        <f t="shared" si="77"/>
        <v>1</v>
      </c>
      <c r="CK940" s="260">
        <f t="shared" si="75"/>
        <v>1</v>
      </c>
      <c r="CL940" s="260">
        <f t="shared" si="76"/>
        <v>1</v>
      </c>
      <c r="CM940" s="83">
        <v>9</v>
      </c>
      <c r="CN940" s="254" t="s">
        <v>4965</v>
      </c>
      <c r="CO940" s="140" t="s">
        <v>4965</v>
      </c>
      <c r="CP940" s="258" t="s">
        <v>4965</v>
      </c>
      <c r="CQ940" s="86" t="s">
        <v>4965</v>
      </c>
      <c r="CR940" s="85" t="s">
        <v>4965</v>
      </c>
      <c r="CS940" s="85" t="s">
        <v>4965</v>
      </c>
      <c r="CT940" s="85" t="s">
        <v>4965</v>
      </c>
      <c r="CU940" s="86"/>
    </row>
    <row r="941" spans="1:99" s="363" customFormat="1" ht="12" customHeight="1" x14ac:dyDescent="0.2">
      <c r="A941" s="31" t="s">
        <v>1460</v>
      </c>
      <c r="B941" s="114" t="s">
        <v>4536</v>
      </c>
      <c r="C941" s="114" t="s">
        <v>1432</v>
      </c>
      <c r="D941" s="114" t="s">
        <v>1432</v>
      </c>
      <c r="E941" s="117" t="s">
        <v>1432</v>
      </c>
      <c r="F941" s="114" t="s">
        <v>4537</v>
      </c>
      <c r="G941" s="114" t="s">
        <v>4802</v>
      </c>
      <c r="H941" s="114" t="s">
        <v>1885</v>
      </c>
      <c r="I941" s="114" t="s">
        <v>4538</v>
      </c>
      <c r="J941" s="114">
        <v>525706</v>
      </c>
      <c r="K941" s="114">
        <v>174298</v>
      </c>
      <c r="L941" s="177" t="s">
        <v>3087</v>
      </c>
      <c r="M941" s="99" t="s">
        <v>1432</v>
      </c>
      <c r="N941" s="99" t="s">
        <v>1432</v>
      </c>
      <c r="O941" s="114">
        <v>0</v>
      </c>
      <c r="P941" s="114">
        <v>4</v>
      </c>
      <c r="Q941" s="115">
        <v>4</v>
      </c>
      <c r="R941" s="114" t="s">
        <v>4539</v>
      </c>
      <c r="S941" s="114" t="s">
        <v>1389</v>
      </c>
      <c r="T941" s="99" t="s">
        <v>1387</v>
      </c>
      <c r="U941" s="116">
        <v>41920</v>
      </c>
      <c r="V941" s="114" t="s">
        <v>1439</v>
      </c>
      <c r="W941" s="99" t="s">
        <v>1432</v>
      </c>
      <c r="X941" s="114" t="s">
        <v>1442</v>
      </c>
      <c r="Y941" s="114" t="s">
        <v>3893</v>
      </c>
      <c r="Z941" s="114" t="s">
        <v>1444</v>
      </c>
      <c r="AA941" s="114" t="s">
        <v>4720</v>
      </c>
      <c r="AB941" s="387">
        <v>1.2999999999999999E-2</v>
      </c>
      <c r="AC941" s="111" t="s">
        <v>1432</v>
      </c>
      <c r="AD941" s="112" t="s">
        <v>1432</v>
      </c>
      <c r="AE941" s="157" t="s">
        <v>3063</v>
      </c>
      <c r="AF941" s="117" t="s">
        <v>1445</v>
      </c>
      <c r="AG941" s="117">
        <v>0</v>
      </c>
      <c r="AH941" s="117">
        <v>0</v>
      </c>
      <c r="AI941" s="117">
        <v>0</v>
      </c>
      <c r="AJ941" s="117">
        <v>0</v>
      </c>
      <c r="AK941" s="117">
        <v>2</v>
      </c>
      <c r="AL941" s="117">
        <v>2</v>
      </c>
      <c r="AM941" s="117">
        <v>0</v>
      </c>
      <c r="AN941" s="117">
        <v>0</v>
      </c>
      <c r="AO941" s="117">
        <v>0</v>
      </c>
      <c r="AP941" s="117">
        <v>0</v>
      </c>
      <c r="AQ941" s="117">
        <v>0</v>
      </c>
      <c r="AR941" s="117">
        <v>2</v>
      </c>
      <c r="AS941" s="117">
        <v>2</v>
      </c>
      <c r="AT941" s="117">
        <v>0</v>
      </c>
      <c r="AU941" s="117">
        <v>0</v>
      </c>
      <c r="AV941" s="117">
        <v>0</v>
      </c>
      <c r="AW941" s="117">
        <v>0</v>
      </c>
      <c r="AX941" s="117">
        <v>0</v>
      </c>
      <c r="AY941" s="117">
        <v>0</v>
      </c>
      <c r="AZ941" s="117">
        <v>0</v>
      </c>
      <c r="BA941" s="117">
        <v>0</v>
      </c>
      <c r="BB941" s="117">
        <v>0</v>
      </c>
      <c r="BC941" s="117">
        <v>0</v>
      </c>
      <c r="BD941" s="117">
        <v>0</v>
      </c>
      <c r="BE941" s="117">
        <v>0</v>
      </c>
      <c r="BF941" s="117">
        <v>0</v>
      </c>
      <c r="BG941" s="117">
        <v>0</v>
      </c>
      <c r="BH941" s="117">
        <v>0</v>
      </c>
      <c r="BI941" s="117">
        <v>0</v>
      </c>
      <c r="BJ941" s="117">
        <v>0</v>
      </c>
      <c r="BK941" s="117">
        <v>0</v>
      </c>
      <c r="BL941" s="120" t="s">
        <v>4490</v>
      </c>
      <c r="BM941" s="98">
        <v>0</v>
      </c>
      <c r="BN941" s="79">
        <v>0</v>
      </c>
      <c r="BO941" s="241">
        <v>1</v>
      </c>
      <c r="BP941" s="133">
        <v>1</v>
      </c>
      <c r="BQ941" s="133">
        <v>1</v>
      </c>
      <c r="BR941" s="133">
        <v>1</v>
      </c>
      <c r="BS941" s="238">
        <v>0</v>
      </c>
      <c r="BT941" s="79">
        <v>0</v>
      </c>
      <c r="BU941" s="79">
        <v>0</v>
      </c>
      <c r="BV941" s="79">
        <v>0</v>
      </c>
      <c r="BW941" s="79">
        <v>0</v>
      </c>
      <c r="BX941" s="79">
        <v>0</v>
      </c>
      <c r="BY941" s="79">
        <v>0</v>
      </c>
      <c r="BZ941" s="79">
        <v>0</v>
      </c>
      <c r="CA941" s="79">
        <v>0</v>
      </c>
      <c r="CB941" s="79">
        <v>0</v>
      </c>
      <c r="CC941" s="79">
        <v>0</v>
      </c>
      <c r="CD941" s="79">
        <v>0</v>
      </c>
      <c r="CE941" s="79">
        <v>0</v>
      </c>
      <c r="CF941" s="79">
        <v>0</v>
      </c>
      <c r="CG941" s="79">
        <v>0</v>
      </c>
      <c r="CH941" s="79">
        <v>0</v>
      </c>
      <c r="CI941" s="81">
        <f t="shared" si="78"/>
        <v>4</v>
      </c>
      <c r="CJ941" s="260">
        <f t="shared" si="77"/>
        <v>4</v>
      </c>
      <c r="CK941" s="260">
        <f t="shared" si="75"/>
        <v>4</v>
      </c>
      <c r="CL941" s="260">
        <f t="shared" si="76"/>
        <v>4</v>
      </c>
      <c r="CM941" s="83">
        <v>9</v>
      </c>
      <c r="CN941" s="254" t="s">
        <v>4965</v>
      </c>
      <c r="CO941" s="180" t="s">
        <v>1939</v>
      </c>
      <c r="CP941" s="258" t="s">
        <v>4965</v>
      </c>
      <c r="CQ941" s="86" t="s">
        <v>4965</v>
      </c>
      <c r="CR941" s="87" t="s">
        <v>1938</v>
      </c>
      <c r="CS941" s="85" t="s">
        <v>4965</v>
      </c>
      <c r="CT941" s="85" t="s">
        <v>4965</v>
      </c>
      <c r="CU941" s="86"/>
    </row>
    <row r="942" spans="1:99" ht="12" customHeight="1" x14ac:dyDescent="0.2">
      <c r="A942" s="31" t="s">
        <v>1460</v>
      </c>
      <c r="B942" s="114" t="s">
        <v>4540</v>
      </c>
      <c r="C942" s="114" t="s">
        <v>1432</v>
      </c>
      <c r="D942" s="114" t="s">
        <v>1432</v>
      </c>
      <c r="E942" s="117" t="s">
        <v>1432</v>
      </c>
      <c r="F942" s="114" t="s">
        <v>4735</v>
      </c>
      <c r="G942" s="114" t="s">
        <v>908</v>
      </c>
      <c r="H942" s="114" t="s">
        <v>2717</v>
      </c>
      <c r="I942" s="114" t="s">
        <v>4541</v>
      </c>
      <c r="J942" s="114">
        <v>527425</v>
      </c>
      <c r="K942" s="114">
        <v>175202</v>
      </c>
      <c r="L942" s="177" t="s">
        <v>3084</v>
      </c>
      <c r="M942" s="99" t="s">
        <v>1432</v>
      </c>
      <c r="N942" s="99" t="s">
        <v>1432</v>
      </c>
      <c r="O942" s="114">
        <v>0</v>
      </c>
      <c r="P942" s="114">
        <v>2</v>
      </c>
      <c r="Q942" s="115">
        <v>2</v>
      </c>
      <c r="R942" s="114" t="s">
        <v>4542</v>
      </c>
      <c r="S942" s="114" t="s">
        <v>1438</v>
      </c>
      <c r="T942" s="99" t="s">
        <v>768</v>
      </c>
      <c r="U942" s="116">
        <v>41919</v>
      </c>
      <c r="V942" s="114" t="s">
        <v>1439</v>
      </c>
      <c r="W942" s="99" t="s">
        <v>1432</v>
      </c>
      <c r="X942" s="114" t="s">
        <v>1442</v>
      </c>
      <c r="Y942" s="114" t="s">
        <v>3893</v>
      </c>
      <c r="Z942" s="114" t="s">
        <v>1444</v>
      </c>
      <c r="AA942" s="114" t="s">
        <v>1136</v>
      </c>
      <c r="AB942" s="387">
        <v>8.9999999999999993E-3</v>
      </c>
      <c r="AC942" s="111" t="s">
        <v>1432</v>
      </c>
      <c r="AD942" s="112" t="s">
        <v>1432</v>
      </c>
      <c r="AE942" s="157" t="s">
        <v>3063</v>
      </c>
      <c r="AF942" s="117" t="s">
        <v>1445</v>
      </c>
      <c r="AG942" s="117">
        <v>0</v>
      </c>
      <c r="AH942" s="117">
        <v>0</v>
      </c>
      <c r="AI942" s="117">
        <v>0</v>
      </c>
      <c r="AJ942" s="117">
        <v>0</v>
      </c>
      <c r="AK942" s="117">
        <v>1</v>
      </c>
      <c r="AL942" s="117">
        <v>1</v>
      </c>
      <c r="AM942" s="117">
        <v>0</v>
      </c>
      <c r="AN942" s="117">
        <v>0</v>
      </c>
      <c r="AO942" s="117">
        <v>0</v>
      </c>
      <c r="AP942" s="117">
        <v>0</v>
      </c>
      <c r="AQ942" s="117">
        <v>0</v>
      </c>
      <c r="AR942" s="117">
        <v>1</v>
      </c>
      <c r="AS942" s="117">
        <v>1</v>
      </c>
      <c r="AT942" s="117">
        <v>0</v>
      </c>
      <c r="AU942" s="117">
        <v>0</v>
      </c>
      <c r="AV942" s="117">
        <v>0</v>
      </c>
      <c r="AW942" s="117">
        <v>0</v>
      </c>
      <c r="AX942" s="117">
        <v>0</v>
      </c>
      <c r="AY942" s="117">
        <v>0</v>
      </c>
      <c r="AZ942" s="117">
        <v>0</v>
      </c>
      <c r="BA942" s="117">
        <v>0</v>
      </c>
      <c r="BB942" s="117">
        <v>0</v>
      </c>
      <c r="BC942" s="117">
        <v>0</v>
      </c>
      <c r="BD942" s="117">
        <v>0</v>
      </c>
      <c r="BE942" s="117">
        <v>0</v>
      </c>
      <c r="BF942" s="117">
        <v>0</v>
      </c>
      <c r="BG942" s="117">
        <v>0</v>
      </c>
      <c r="BH942" s="117">
        <v>0</v>
      </c>
      <c r="BI942" s="117">
        <v>0</v>
      </c>
      <c r="BJ942" s="117">
        <v>0</v>
      </c>
      <c r="BK942" s="117">
        <v>0</v>
      </c>
      <c r="BL942" s="120" t="s">
        <v>4490</v>
      </c>
      <c r="BM942" s="98">
        <v>0</v>
      </c>
      <c r="BN942" s="79">
        <v>0</v>
      </c>
      <c r="BO942" s="241">
        <v>0.5</v>
      </c>
      <c r="BP942" s="133">
        <v>0.5</v>
      </c>
      <c r="BQ942" s="133">
        <v>0.5</v>
      </c>
      <c r="BR942" s="133">
        <v>0.5</v>
      </c>
      <c r="BS942" s="238">
        <v>0</v>
      </c>
      <c r="BT942" s="79">
        <v>0</v>
      </c>
      <c r="BU942" s="79">
        <v>0</v>
      </c>
      <c r="BV942" s="79">
        <v>0</v>
      </c>
      <c r="BW942" s="79">
        <v>0</v>
      </c>
      <c r="BX942" s="79">
        <v>0</v>
      </c>
      <c r="BY942" s="79">
        <v>0</v>
      </c>
      <c r="BZ942" s="79">
        <v>0</v>
      </c>
      <c r="CA942" s="79">
        <v>0</v>
      </c>
      <c r="CB942" s="79">
        <v>0</v>
      </c>
      <c r="CC942" s="79">
        <v>0</v>
      </c>
      <c r="CD942" s="79">
        <v>0</v>
      </c>
      <c r="CE942" s="79">
        <v>0</v>
      </c>
      <c r="CF942" s="79">
        <v>0</v>
      </c>
      <c r="CG942" s="79">
        <v>0</v>
      </c>
      <c r="CH942" s="79">
        <v>0</v>
      </c>
      <c r="CI942" s="81">
        <f t="shared" si="78"/>
        <v>2</v>
      </c>
      <c r="CJ942" s="260">
        <f t="shared" si="77"/>
        <v>2</v>
      </c>
      <c r="CK942" s="260">
        <f t="shared" si="75"/>
        <v>2</v>
      </c>
      <c r="CL942" s="260">
        <f t="shared" si="76"/>
        <v>2</v>
      </c>
      <c r="CM942" s="83">
        <v>9</v>
      </c>
      <c r="CN942" s="254" t="s">
        <v>4965</v>
      </c>
      <c r="CO942" s="180" t="s">
        <v>1940</v>
      </c>
      <c r="CP942" s="258" t="s">
        <v>4965</v>
      </c>
      <c r="CQ942" s="86" t="s">
        <v>4965</v>
      </c>
      <c r="CR942" s="85" t="s">
        <v>4965</v>
      </c>
      <c r="CS942" s="85" t="s">
        <v>4965</v>
      </c>
      <c r="CT942" s="85" t="s">
        <v>4965</v>
      </c>
      <c r="CU942" s="86"/>
    </row>
    <row r="943" spans="1:99" s="363" customFormat="1" ht="12" customHeight="1" x14ac:dyDescent="0.2">
      <c r="A943" s="31" t="s">
        <v>1460</v>
      </c>
      <c r="B943" s="114" t="s">
        <v>4543</v>
      </c>
      <c r="C943" s="114" t="s">
        <v>1432</v>
      </c>
      <c r="D943" s="114" t="s">
        <v>1432</v>
      </c>
      <c r="E943" s="117" t="s">
        <v>1432</v>
      </c>
      <c r="F943" s="114" t="s">
        <v>199</v>
      </c>
      <c r="G943" s="114" t="s">
        <v>200</v>
      </c>
      <c r="H943" s="114" t="s">
        <v>1885</v>
      </c>
      <c r="I943" s="114" t="s">
        <v>201</v>
      </c>
      <c r="J943" s="114">
        <v>525255</v>
      </c>
      <c r="K943" s="114">
        <v>173923</v>
      </c>
      <c r="L943" s="177" t="s">
        <v>3087</v>
      </c>
      <c r="M943" s="99" t="s">
        <v>1432</v>
      </c>
      <c r="N943" s="99" t="s">
        <v>1432</v>
      </c>
      <c r="O943" s="114">
        <v>0</v>
      </c>
      <c r="P943" s="114">
        <v>1</v>
      </c>
      <c r="Q943" s="115">
        <v>1</v>
      </c>
      <c r="R943" s="114" t="s">
        <v>3303</v>
      </c>
      <c r="S943" s="114" t="s">
        <v>1438</v>
      </c>
      <c r="T943" s="99" t="s">
        <v>779</v>
      </c>
      <c r="U943" s="116">
        <v>42024</v>
      </c>
      <c r="V943" s="114" t="s">
        <v>1439</v>
      </c>
      <c r="W943" s="99" t="s">
        <v>1432</v>
      </c>
      <c r="X943" s="114" t="s">
        <v>1442</v>
      </c>
      <c r="Y943" s="114" t="s">
        <v>4694</v>
      </c>
      <c r="Z943" s="114" t="s">
        <v>1444</v>
      </c>
      <c r="AA943" s="114" t="s">
        <v>2713</v>
      </c>
      <c r="AB943" s="387">
        <v>6.0000000000000001E-3</v>
      </c>
      <c r="AC943" s="111" t="s">
        <v>1432</v>
      </c>
      <c r="AD943" s="112"/>
      <c r="AE943" s="157" t="s">
        <v>3063</v>
      </c>
      <c r="AF943" s="117" t="s">
        <v>1445</v>
      </c>
      <c r="AG943" s="117">
        <v>0</v>
      </c>
      <c r="AH943" s="117">
        <v>0</v>
      </c>
      <c r="AI943" s="117">
        <v>0</v>
      </c>
      <c r="AJ943" s="117">
        <v>0</v>
      </c>
      <c r="AK943" s="117">
        <v>1</v>
      </c>
      <c r="AL943" s="117">
        <v>0</v>
      </c>
      <c r="AM943" s="117">
        <v>0</v>
      </c>
      <c r="AN943" s="117">
        <v>0</v>
      </c>
      <c r="AO943" s="117">
        <v>0</v>
      </c>
      <c r="AP943" s="117">
        <v>0</v>
      </c>
      <c r="AQ943" s="117">
        <v>0</v>
      </c>
      <c r="AR943" s="117">
        <v>1</v>
      </c>
      <c r="AS943" s="117">
        <v>0</v>
      </c>
      <c r="AT943" s="117">
        <v>0</v>
      </c>
      <c r="AU943" s="117">
        <v>0</v>
      </c>
      <c r="AV943" s="117">
        <v>0</v>
      </c>
      <c r="AW943" s="117">
        <v>0</v>
      </c>
      <c r="AX943" s="117">
        <v>0</v>
      </c>
      <c r="AY943" s="117">
        <v>0</v>
      </c>
      <c r="AZ943" s="117">
        <v>0</v>
      </c>
      <c r="BA943" s="117">
        <v>0</v>
      </c>
      <c r="BB943" s="117">
        <v>0</v>
      </c>
      <c r="BC943" s="117">
        <v>0</v>
      </c>
      <c r="BD943" s="117">
        <v>0</v>
      </c>
      <c r="BE943" s="117">
        <v>0</v>
      </c>
      <c r="BF943" s="117">
        <v>0</v>
      </c>
      <c r="BG943" s="117">
        <v>0</v>
      </c>
      <c r="BH943" s="117">
        <v>0</v>
      </c>
      <c r="BI943" s="117">
        <v>0</v>
      </c>
      <c r="BJ943" s="117">
        <v>0</v>
      </c>
      <c r="BK943" s="117">
        <v>0</v>
      </c>
      <c r="BL943" s="120" t="s">
        <v>4490</v>
      </c>
      <c r="BM943" s="98">
        <v>0</v>
      </c>
      <c r="BN943" s="79">
        <v>0</v>
      </c>
      <c r="BO943" s="241">
        <v>0.2</v>
      </c>
      <c r="BP943" s="133">
        <v>0.2</v>
      </c>
      <c r="BQ943" s="133">
        <v>0.2</v>
      </c>
      <c r="BR943" s="133">
        <v>0.2</v>
      </c>
      <c r="BS943" s="243">
        <v>0.2</v>
      </c>
      <c r="BT943" s="79">
        <v>0</v>
      </c>
      <c r="BU943" s="79">
        <v>0</v>
      </c>
      <c r="BV943" s="79">
        <v>0</v>
      </c>
      <c r="BW943" s="79">
        <v>0</v>
      </c>
      <c r="BX943" s="79">
        <v>0</v>
      </c>
      <c r="BY943" s="79">
        <v>0</v>
      </c>
      <c r="BZ943" s="79">
        <v>0</v>
      </c>
      <c r="CA943" s="79">
        <v>0</v>
      </c>
      <c r="CB943" s="79">
        <v>0</v>
      </c>
      <c r="CC943" s="79">
        <v>0</v>
      </c>
      <c r="CD943" s="79">
        <v>0</v>
      </c>
      <c r="CE943" s="79">
        <v>0</v>
      </c>
      <c r="CF943" s="79">
        <v>0</v>
      </c>
      <c r="CG943" s="79">
        <v>0</v>
      </c>
      <c r="CH943" s="79">
        <v>0</v>
      </c>
      <c r="CI943" s="81">
        <f t="shared" si="78"/>
        <v>1</v>
      </c>
      <c r="CJ943" s="260">
        <f t="shared" si="77"/>
        <v>1</v>
      </c>
      <c r="CK943" s="260">
        <f t="shared" si="75"/>
        <v>1</v>
      </c>
      <c r="CL943" s="260">
        <f t="shared" si="76"/>
        <v>1</v>
      </c>
      <c r="CM943" s="83">
        <v>4</v>
      </c>
      <c r="CN943" s="254" t="s">
        <v>4965</v>
      </c>
      <c r="CO943" s="140" t="s">
        <v>4965</v>
      </c>
      <c r="CP943" s="258" t="s">
        <v>4965</v>
      </c>
      <c r="CQ943" s="86" t="s">
        <v>4965</v>
      </c>
      <c r="CR943" s="85" t="s">
        <v>4965</v>
      </c>
      <c r="CS943" s="85" t="s">
        <v>4965</v>
      </c>
      <c r="CT943" s="85" t="s">
        <v>4965</v>
      </c>
      <c r="CU943" s="86"/>
    </row>
    <row r="944" spans="1:99" ht="12" customHeight="1" x14ac:dyDescent="0.2">
      <c r="A944" s="31" t="s">
        <v>1460</v>
      </c>
      <c r="B944" s="114" t="s">
        <v>3304</v>
      </c>
      <c r="C944" s="114" t="s">
        <v>1432</v>
      </c>
      <c r="D944" s="114" t="s">
        <v>1432</v>
      </c>
      <c r="E944" s="117" t="s">
        <v>2663</v>
      </c>
      <c r="F944" s="114" t="s">
        <v>2664</v>
      </c>
      <c r="G944" s="114" t="s">
        <v>2888</v>
      </c>
      <c r="H944" s="114" t="s">
        <v>1435</v>
      </c>
      <c r="I944" s="114" t="s">
        <v>2665</v>
      </c>
      <c r="J944" s="114">
        <v>527727</v>
      </c>
      <c r="K944" s="114">
        <v>172703</v>
      </c>
      <c r="L944" s="177" t="s">
        <v>3083</v>
      </c>
      <c r="M944" s="99" t="s">
        <v>1432</v>
      </c>
      <c r="N944" s="99" t="s">
        <v>1432</v>
      </c>
      <c r="O944" s="114">
        <v>1</v>
      </c>
      <c r="P944" s="114">
        <v>1</v>
      </c>
      <c r="Q944" s="115">
        <v>0</v>
      </c>
      <c r="R944" s="114" t="s">
        <v>3305</v>
      </c>
      <c r="S944" s="114" t="s">
        <v>1438</v>
      </c>
      <c r="T944" s="99" t="s">
        <v>881</v>
      </c>
      <c r="U944" s="116">
        <v>41956</v>
      </c>
      <c r="V944" s="114" t="s">
        <v>1439</v>
      </c>
      <c r="W944" s="99" t="s">
        <v>1432</v>
      </c>
      <c r="X944" s="114" t="s">
        <v>1442</v>
      </c>
      <c r="Y944" s="114" t="s">
        <v>1443</v>
      </c>
      <c r="Z944" s="114" t="s">
        <v>1444</v>
      </c>
      <c r="AA944" s="114" t="s">
        <v>2713</v>
      </c>
      <c r="AB944" s="387">
        <v>7.0000000000000001E-3</v>
      </c>
      <c r="AC944" s="111" t="s">
        <v>1432</v>
      </c>
      <c r="AD944" s="112"/>
      <c r="AE944" s="157" t="s">
        <v>3063</v>
      </c>
      <c r="AF944" s="117" t="s">
        <v>1445</v>
      </c>
      <c r="AG944" s="118"/>
      <c r="AH944" s="117">
        <v>0</v>
      </c>
      <c r="AI944" s="117">
        <v>0</v>
      </c>
      <c r="AJ944" s="117">
        <v>-1</v>
      </c>
      <c r="AK944" s="117">
        <v>0</v>
      </c>
      <c r="AL944" s="117">
        <v>1</v>
      </c>
      <c r="AM944" s="117">
        <v>0</v>
      </c>
      <c r="AN944" s="117">
        <v>0</v>
      </c>
      <c r="AO944" s="117">
        <v>0</v>
      </c>
      <c r="AP944" s="117">
        <v>0</v>
      </c>
      <c r="AQ944" s="117">
        <v>-1</v>
      </c>
      <c r="AR944" s="117">
        <v>0</v>
      </c>
      <c r="AS944" s="117">
        <v>0</v>
      </c>
      <c r="AT944" s="117">
        <v>0</v>
      </c>
      <c r="AU944" s="117">
        <v>0</v>
      </c>
      <c r="AV944" s="117">
        <v>0</v>
      </c>
      <c r="AW944" s="117">
        <v>0</v>
      </c>
      <c r="AX944" s="117">
        <v>0</v>
      </c>
      <c r="AY944" s="117">
        <v>0</v>
      </c>
      <c r="AZ944" s="117">
        <v>1</v>
      </c>
      <c r="BA944" s="117">
        <v>0</v>
      </c>
      <c r="BB944" s="117">
        <v>0</v>
      </c>
      <c r="BC944" s="117">
        <v>0</v>
      </c>
      <c r="BD944" s="117">
        <v>0</v>
      </c>
      <c r="BE944" s="117">
        <v>0</v>
      </c>
      <c r="BF944" s="117">
        <v>0</v>
      </c>
      <c r="BG944" s="117">
        <v>0</v>
      </c>
      <c r="BH944" s="117">
        <v>0</v>
      </c>
      <c r="BI944" s="117">
        <v>0</v>
      </c>
      <c r="BJ944" s="117">
        <v>0</v>
      </c>
      <c r="BK944" s="117">
        <v>0</v>
      </c>
      <c r="BL944" s="339"/>
      <c r="BM944" s="179">
        <f>Q944</f>
        <v>0</v>
      </c>
      <c r="BN944" s="79">
        <v>0</v>
      </c>
      <c r="BO944" s="241">
        <v>0</v>
      </c>
      <c r="BP944" s="133">
        <v>0</v>
      </c>
      <c r="BQ944" s="133">
        <v>0</v>
      </c>
      <c r="BR944" s="133">
        <v>0</v>
      </c>
      <c r="BS944" s="238">
        <v>0</v>
      </c>
      <c r="BT944" s="79">
        <v>0</v>
      </c>
      <c r="BU944" s="79">
        <v>0</v>
      </c>
      <c r="BV944" s="79">
        <v>0</v>
      </c>
      <c r="BW944" s="79">
        <v>0</v>
      </c>
      <c r="BX944" s="79">
        <v>0</v>
      </c>
      <c r="BY944" s="79">
        <v>0</v>
      </c>
      <c r="BZ944" s="79">
        <v>0</v>
      </c>
      <c r="CA944" s="79">
        <v>0</v>
      </c>
      <c r="CB944" s="79">
        <v>0</v>
      </c>
      <c r="CC944" s="79">
        <v>0</v>
      </c>
      <c r="CD944" s="79">
        <v>0</v>
      </c>
      <c r="CE944" s="79">
        <v>0</v>
      </c>
      <c r="CF944" s="79">
        <v>0</v>
      </c>
      <c r="CG944" s="79">
        <v>0</v>
      </c>
      <c r="CH944" s="79">
        <v>0</v>
      </c>
      <c r="CI944" s="81">
        <f t="shared" si="78"/>
        <v>0</v>
      </c>
      <c r="CJ944" s="131">
        <f t="shared" si="77"/>
        <v>0</v>
      </c>
      <c r="CK944" s="131">
        <f t="shared" si="75"/>
        <v>0</v>
      </c>
      <c r="CL944" s="131">
        <f t="shared" si="76"/>
        <v>0</v>
      </c>
      <c r="CM944" s="83">
        <v>4</v>
      </c>
      <c r="CN944" s="254" t="s">
        <v>4965</v>
      </c>
      <c r="CO944" s="140" t="s">
        <v>4965</v>
      </c>
      <c r="CP944" s="258" t="s">
        <v>4965</v>
      </c>
      <c r="CQ944" s="86" t="s">
        <v>4965</v>
      </c>
      <c r="CR944" s="85" t="s">
        <v>4965</v>
      </c>
      <c r="CS944" s="85" t="s">
        <v>4965</v>
      </c>
      <c r="CT944" s="85" t="s">
        <v>4965</v>
      </c>
      <c r="CU944" s="86"/>
    </row>
    <row r="945" spans="1:99" ht="12" customHeight="1" x14ac:dyDescent="0.2">
      <c r="A945" s="31" t="s">
        <v>1460</v>
      </c>
      <c r="B945" s="114" t="s">
        <v>3306</v>
      </c>
      <c r="C945" s="114" t="s">
        <v>3307</v>
      </c>
      <c r="D945" s="114" t="s">
        <v>1432</v>
      </c>
      <c r="E945" s="117" t="s">
        <v>4594</v>
      </c>
      <c r="F945" s="114" t="s">
        <v>4595</v>
      </c>
      <c r="G945" s="114" t="s">
        <v>4596</v>
      </c>
      <c r="H945" s="114" t="s">
        <v>1885</v>
      </c>
      <c r="I945" s="114" t="s">
        <v>4597</v>
      </c>
      <c r="J945" s="114">
        <v>526506</v>
      </c>
      <c r="K945" s="114">
        <v>175214</v>
      </c>
      <c r="L945" s="177" t="s">
        <v>3080</v>
      </c>
      <c r="M945" s="99" t="s">
        <v>1432</v>
      </c>
      <c r="N945" s="99" t="s">
        <v>1432</v>
      </c>
      <c r="O945" s="114">
        <v>0</v>
      </c>
      <c r="P945" s="114">
        <v>1</v>
      </c>
      <c r="Q945" s="115">
        <v>1</v>
      </c>
      <c r="R945" s="114" t="s">
        <v>4598</v>
      </c>
      <c r="S945" s="114" t="s">
        <v>1438</v>
      </c>
      <c r="T945" s="99" t="s">
        <v>1582</v>
      </c>
      <c r="U945" s="116">
        <v>42054</v>
      </c>
      <c r="V945" s="114" t="s">
        <v>1439</v>
      </c>
      <c r="W945" s="99" t="s">
        <v>1432</v>
      </c>
      <c r="X945" s="114" t="s">
        <v>1442</v>
      </c>
      <c r="Y945" s="114" t="s">
        <v>1443</v>
      </c>
      <c r="Z945" s="114" t="s">
        <v>1444</v>
      </c>
      <c r="AA945" s="114" t="s">
        <v>2713</v>
      </c>
      <c r="AB945" s="387">
        <v>7.0000000000000001E-3</v>
      </c>
      <c r="AC945" s="111" t="s">
        <v>1432</v>
      </c>
      <c r="AD945" s="112"/>
      <c r="AE945" s="157" t="s">
        <v>3063</v>
      </c>
      <c r="AF945" s="117" t="s">
        <v>1445</v>
      </c>
      <c r="AG945" s="118"/>
      <c r="AH945" s="117">
        <v>0</v>
      </c>
      <c r="AI945" s="117">
        <v>0</v>
      </c>
      <c r="AJ945" s="117">
        <v>0</v>
      </c>
      <c r="AK945" s="117">
        <v>0</v>
      </c>
      <c r="AL945" s="117">
        <v>1</v>
      </c>
      <c r="AM945" s="117">
        <v>0</v>
      </c>
      <c r="AN945" s="117">
        <v>0</v>
      </c>
      <c r="AO945" s="117">
        <v>0</v>
      </c>
      <c r="AP945" s="117">
        <v>0</v>
      </c>
      <c r="AQ945" s="117">
        <v>0</v>
      </c>
      <c r="AR945" s="117">
        <v>0</v>
      </c>
      <c r="AS945" s="117">
        <v>1</v>
      </c>
      <c r="AT945" s="117">
        <v>0</v>
      </c>
      <c r="AU945" s="117">
        <v>0</v>
      </c>
      <c r="AV945" s="117">
        <v>0</v>
      </c>
      <c r="AW945" s="117">
        <v>0</v>
      </c>
      <c r="AX945" s="117">
        <v>0</v>
      </c>
      <c r="AY945" s="117">
        <v>0</v>
      </c>
      <c r="AZ945" s="117">
        <v>0</v>
      </c>
      <c r="BA945" s="117">
        <v>0</v>
      </c>
      <c r="BB945" s="117">
        <v>0</v>
      </c>
      <c r="BC945" s="117">
        <v>0</v>
      </c>
      <c r="BD945" s="117">
        <v>0</v>
      </c>
      <c r="BE945" s="117">
        <v>0</v>
      </c>
      <c r="BF945" s="117">
        <v>0</v>
      </c>
      <c r="BG945" s="117">
        <v>0</v>
      </c>
      <c r="BH945" s="117">
        <v>0</v>
      </c>
      <c r="BI945" s="117">
        <v>0</v>
      </c>
      <c r="BJ945" s="117">
        <v>0</v>
      </c>
      <c r="BK945" s="117">
        <v>0</v>
      </c>
      <c r="BL945" s="120" t="s">
        <v>4490</v>
      </c>
      <c r="BM945" s="98">
        <v>0</v>
      </c>
      <c r="BN945" s="79">
        <v>0</v>
      </c>
      <c r="BO945" s="241">
        <v>0.2</v>
      </c>
      <c r="BP945" s="133">
        <v>0.2</v>
      </c>
      <c r="BQ945" s="133">
        <v>0.2</v>
      </c>
      <c r="BR945" s="133">
        <v>0.2</v>
      </c>
      <c r="BS945" s="243">
        <v>0.2</v>
      </c>
      <c r="BT945" s="79">
        <v>0</v>
      </c>
      <c r="BU945" s="79">
        <v>0</v>
      </c>
      <c r="BV945" s="79">
        <v>0</v>
      </c>
      <c r="BW945" s="79">
        <v>0</v>
      </c>
      <c r="BX945" s="79">
        <v>0</v>
      </c>
      <c r="BY945" s="79">
        <v>0</v>
      </c>
      <c r="BZ945" s="79">
        <v>0</v>
      </c>
      <c r="CA945" s="79">
        <v>0</v>
      </c>
      <c r="CB945" s="79">
        <v>0</v>
      </c>
      <c r="CC945" s="79">
        <v>0</v>
      </c>
      <c r="CD945" s="79">
        <v>0</v>
      </c>
      <c r="CE945" s="79">
        <v>0</v>
      </c>
      <c r="CF945" s="79">
        <v>0</v>
      </c>
      <c r="CG945" s="79">
        <v>0</v>
      </c>
      <c r="CH945" s="79">
        <v>0</v>
      </c>
      <c r="CI945" s="81">
        <f t="shared" si="78"/>
        <v>1</v>
      </c>
      <c r="CJ945" s="260">
        <f t="shared" si="77"/>
        <v>1</v>
      </c>
      <c r="CK945" s="260">
        <f t="shared" si="75"/>
        <v>1</v>
      </c>
      <c r="CL945" s="260">
        <f t="shared" si="76"/>
        <v>1</v>
      </c>
      <c r="CM945" s="83">
        <v>4</v>
      </c>
      <c r="CN945" s="254" t="s">
        <v>4965</v>
      </c>
      <c r="CO945" s="140" t="s">
        <v>4965</v>
      </c>
      <c r="CP945" s="258" t="s">
        <v>4965</v>
      </c>
      <c r="CQ945" s="86" t="s">
        <v>4965</v>
      </c>
      <c r="CR945" s="85" t="s">
        <v>4965</v>
      </c>
      <c r="CS945" s="85" t="s">
        <v>4965</v>
      </c>
      <c r="CT945" s="85" t="s">
        <v>4965</v>
      </c>
      <c r="CU945" s="86"/>
    </row>
    <row r="946" spans="1:99" ht="12" customHeight="1" x14ac:dyDescent="0.2">
      <c r="A946" s="31" t="s">
        <v>1460</v>
      </c>
      <c r="B946" s="114" t="s">
        <v>4599</v>
      </c>
      <c r="C946" s="114" t="s">
        <v>1432</v>
      </c>
      <c r="D946" s="114" t="s">
        <v>1432</v>
      </c>
      <c r="E946" s="117" t="s">
        <v>3176</v>
      </c>
      <c r="F946" s="114" t="s">
        <v>2385</v>
      </c>
      <c r="G946" s="114" t="s">
        <v>4600</v>
      </c>
      <c r="H946" s="114" t="s">
        <v>1435</v>
      </c>
      <c r="I946" s="114" t="s">
        <v>4601</v>
      </c>
      <c r="J946" s="114">
        <v>527507</v>
      </c>
      <c r="K946" s="114">
        <v>171899</v>
      </c>
      <c r="L946" s="177" t="s">
        <v>3069</v>
      </c>
      <c r="M946" s="99" t="s">
        <v>1432</v>
      </c>
      <c r="N946" s="99" t="s">
        <v>1432</v>
      </c>
      <c r="O946" s="114">
        <v>0</v>
      </c>
      <c r="P946" s="114">
        <v>1</v>
      </c>
      <c r="Q946" s="115">
        <v>1</v>
      </c>
      <c r="R946" s="114" t="s">
        <v>4602</v>
      </c>
      <c r="S946" s="114" t="s">
        <v>1438</v>
      </c>
      <c r="T946" s="99" t="s">
        <v>2081</v>
      </c>
      <c r="U946" s="116">
        <v>41990</v>
      </c>
      <c r="V946" s="114" t="s">
        <v>1439</v>
      </c>
      <c r="W946" s="99" t="s">
        <v>1432</v>
      </c>
      <c r="X946" s="114" t="s">
        <v>1442</v>
      </c>
      <c r="Y946" s="114" t="s">
        <v>1443</v>
      </c>
      <c r="Z946" s="114" t="s">
        <v>1444</v>
      </c>
      <c r="AA946" s="114" t="s">
        <v>2713</v>
      </c>
      <c r="AB946" s="387">
        <v>5.0000000000000001E-3</v>
      </c>
      <c r="AC946" s="111" t="s">
        <v>1432</v>
      </c>
      <c r="AD946" s="112"/>
      <c r="AE946" s="157" t="s">
        <v>3063</v>
      </c>
      <c r="AF946" s="117" t="s">
        <v>1445</v>
      </c>
      <c r="AG946" s="117">
        <v>0</v>
      </c>
      <c r="AH946" s="117">
        <v>0</v>
      </c>
      <c r="AI946" s="117">
        <v>0</v>
      </c>
      <c r="AJ946" s="117">
        <v>0</v>
      </c>
      <c r="AK946" s="117">
        <v>0</v>
      </c>
      <c r="AL946" s="117">
        <v>0</v>
      </c>
      <c r="AM946" s="117">
        <v>1</v>
      </c>
      <c r="AN946" s="117">
        <v>0</v>
      </c>
      <c r="AO946" s="117">
        <v>0</v>
      </c>
      <c r="AP946" s="117">
        <v>0</v>
      </c>
      <c r="AQ946" s="117">
        <v>0</v>
      </c>
      <c r="AR946" s="117">
        <v>0</v>
      </c>
      <c r="AS946" s="117">
        <v>0</v>
      </c>
      <c r="AT946" s="117">
        <v>0</v>
      </c>
      <c r="AU946" s="117">
        <v>0</v>
      </c>
      <c r="AV946" s="117">
        <v>0</v>
      </c>
      <c r="AW946" s="117">
        <v>0</v>
      </c>
      <c r="AX946" s="117">
        <v>0</v>
      </c>
      <c r="AY946" s="117">
        <v>0</v>
      </c>
      <c r="AZ946" s="117">
        <v>0</v>
      </c>
      <c r="BA946" s="117">
        <v>1</v>
      </c>
      <c r="BB946" s="117">
        <v>0</v>
      </c>
      <c r="BC946" s="117">
        <v>0</v>
      </c>
      <c r="BD946" s="117">
        <v>0</v>
      </c>
      <c r="BE946" s="117">
        <v>0</v>
      </c>
      <c r="BF946" s="117">
        <v>0</v>
      </c>
      <c r="BG946" s="117">
        <v>0</v>
      </c>
      <c r="BH946" s="117">
        <v>0</v>
      </c>
      <c r="BI946" s="117">
        <v>0</v>
      </c>
      <c r="BJ946" s="117">
        <v>0</v>
      </c>
      <c r="BK946" s="117">
        <v>0</v>
      </c>
      <c r="BL946" s="120" t="s">
        <v>4490</v>
      </c>
      <c r="BM946" s="98">
        <v>0</v>
      </c>
      <c r="BN946" s="79">
        <v>0</v>
      </c>
      <c r="BO946" s="241">
        <v>0.2</v>
      </c>
      <c r="BP946" s="133">
        <v>0.2</v>
      </c>
      <c r="BQ946" s="133">
        <v>0.2</v>
      </c>
      <c r="BR946" s="133">
        <v>0.2</v>
      </c>
      <c r="BS946" s="243">
        <v>0.2</v>
      </c>
      <c r="BT946" s="79">
        <v>0</v>
      </c>
      <c r="BU946" s="79">
        <v>0</v>
      </c>
      <c r="BV946" s="79">
        <v>0</v>
      </c>
      <c r="BW946" s="79">
        <v>0</v>
      </c>
      <c r="BX946" s="79">
        <v>0</v>
      </c>
      <c r="BY946" s="79">
        <v>0</v>
      </c>
      <c r="BZ946" s="79">
        <v>0</v>
      </c>
      <c r="CA946" s="79">
        <v>0</v>
      </c>
      <c r="CB946" s="79">
        <v>0</v>
      </c>
      <c r="CC946" s="79">
        <v>0</v>
      </c>
      <c r="CD946" s="79">
        <v>0</v>
      </c>
      <c r="CE946" s="79">
        <v>0</v>
      </c>
      <c r="CF946" s="79">
        <v>0</v>
      </c>
      <c r="CG946" s="79">
        <v>0</v>
      </c>
      <c r="CH946" s="79">
        <v>0</v>
      </c>
      <c r="CI946" s="81">
        <f t="shared" si="78"/>
        <v>1</v>
      </c>
      <c r="CJ946" s="260">
        <f t="shared" si="77"/>
        <v>1</v>
      </c>
      <c r="CK946" s="260">
        <f t="shared" si="75"/>
        <v>1</v>
      </c>
      <c r="CL946" s="260">
        <f t="shared" si="76"/>
        <v>1</v>
      </c>
      <c r="CM946" s="83">
        <v>4</v>
      </c>
      <c r="CN946" s="254" t="s">
        <v>4965</v>
      </c>
      <c r="CO946" s="140" t="s">
        <v>4965</v>
      </c>
      <c r="CP946" s="258" t="s">
        <v>4965</v>
      </c>
      <c r="CQ946" s="86" t="s">
        <v>4965</v>
      </c>
      <c r="CR946" s="85" t="s">
        <v>4965</v>
      </c>
      <c r="CS946" s="85" t="s">
        <v>4965</v>
      </c>
      <c r="CT946" s="85" t="s">
        <v>4965</v>
      </c>
      <c r="CU946" s="86"/>
    </row>
    <row r="947" spans="1:99" ht="12" customHeight="1" x14ac:dyDescent="0.2">
      <c r="A947" s="31" t="s">
        <v>1460</v>
      </c>
      <c r="B947" s="114" t="s">
        <v>4603</v>
      </c>
      <c r="C947" s="114" t="s">
        <v>1432</v>
      </c>
      <c r="D947" s="114" t="s">
        <v>1432</v>
      </c>
      <c r="E947" s="117" t="s">
        <v>1432</v>
      </c>
      <c r="F947" s="114" t="s">
        <v>4604</v>
      </c>
      <c r="G947" s="114" t="s">
        <v>4605</v>
      </c>
      <c r="H947" s="114" t="s">
        <v>1435</v>
      </c>
      <c r="I947" s="114" t="s">
        <v>4606</v>
      </c>
      <c r="J947" s="114">
        <v>527242</v>
      </c>
      <c r="K947" s="114">
        <v>171469</v>
      </c>
      <c r="L947" s="177" t="s">
        <v>3069</v>
      </c>
      <c r="M947" s="99" t="s">
        <v>1432</v>
      </c>
      <c r="N947" s="99" t="s">
        <v>1432</v>
      </c>
      <c r="O947" s="114">
        <v>2</v>
      </c>
      <c r="P947" s="114">
        <v>1</v>
      </c>
      <c r="Q947" s="115">
        <v>-1</v>
      </c>
      <c r="R947" s="114" t="s">
        <v>4607</v>
      </c>
      <c r="S947" s="114" t="s">
        <v>1438</v>
      </c>
      <c r="T947" s="99" t="s">
        <v>137</v>
      </c>
      <c r="U947" s="116">
        <v>41955</v>
      </c>
      <c r="V947" s="114" t="s">
        <v>1439</v>
      </c>
      <c r="W947" s="99" t="s">
        <v>1432</v>
      </c>
      <c r="X947" s="114" t="s">
        <v>1442</v>
      </c>
      <c r="Y947" s="114" t="s">
        <v>1453</v>
      </c>
      <c r="Z947" s="114" t="s">
        <v>1444</v>
      </c>
      <c r="AA947" s="114" t="s">
        <v>3714</v>
      </c>
      <c r="AB947" s="387">
        <v>1.4E-2</v>
      </c>
      <c r="AC947" s="111" t="s">
        <v>1432</v>
      </c>
      <c r="AD947" s="112"/>
      <c r="AE947" s="157" t="s">
        <v>3063</v>
      </c>
      <c r="AF947" s="117" t="s">
        <v>1445</v>
      </c>
      <c r="AG947" s="117">
        <v>0</v>
      </c>
      <c r="AH947" s="117">
        <v>0</v>
      </c>
      <c r="AI947" s="117">
        <v>0</v>
      </c>
      <c r="AJ947" s="117">
        <v>0</v>
      </c>
      <c r="AK947" s="117">
        <v>-1</v>
      </c>
      <c r="AL947" s="117">
        <v>-1</v>
      </c>
      <c r="AM947" s="117">
        <v>1</v>
      </c>
      <c r="AN947" s="117">
        <v>0</v>
      </c>
      <c r="AO947" s="117">
        <v>0</v>
      </c>
      <c r="AP947" s="117">
        <v>0</v>
      </c>
      <c r="AQ947" s="117">
        <v>0</v>
      </c>
      <c r="AR947" s="117">
        <v>-1</v>
      </c>
      <c r="AS947" s="117">
        <v>-1</v>
      </c>
      <c r="AT947" s="117">
        <v>1</v>
      </c>
      <c r="AU947" s="117">
        <v>0</v>
      </c>
      <c r="AV947" s="117">
        <v>0</v>
      </c>
      <c r="AW947" s="117">
        <v>0</v>
      </c>
      <c r="AX947" s="117">
        <v>0</v>
      </c>
      <c r="AY947" s="117">
        <v>0</v>
      </c>
      <c r="AZ947" s="117">
        <v>0</v>
      </c>
      <c r="BA947" s="117">
        <v>0</v>
      </c>
      <c r="BB947" s="117">
        <v>0</v>
      </c>
      <c r="BC947" s="117">
        <v>0</v>
      </c>
      <c r="BD947" s="117">
        <v>0</v>
      </c>
      <c r="BE947" s="117">
        <v>0</v>
      </c>
      <c r="BF947" s="117">
        <v>0</v>
      </c>
      <c r="BG947" s="117">
        <v>0</v>
      </c>
      <c r="BH947" s="117">
        <v>0</v>
      </c>
      <c r="BI947" s="117">
        <v>0</v>
      </c>
      <c r="BJ947" s="117">
        <v>0</v>
      </c>
      <c r="BK947" s="117">
        <v>0</v>
      </c>
      <c r="BL947" s="120" t="s">
        <v>4490</v>
      </c>
      <c r="BM947" s="98">
        <v>0</v>
      </c>
      <c r="BN947" s="79">
        <v>0</v>
      </c>
      <c r="BO947" s="241">
        <v>-0.25</v>
      </c>
      <c r="BP947" s="133">
        <v>-0.25</v>
      </c>
      <c r="BQ947" s="133">
        <v>-0.25</v>
      </c>
      <c r="BR947" s="133">
        <v>-0.25</v>
      </c>
      <c r="BS947" s="238">
        <v>0</v>
      </c>
      <c r="BT947" s="79">
        <v>0</v>
      </c>
      <c r="BU947" s="79">
        <v>0</v>
      </c>
      <c r="BV947" s="79">
        <v>0</v>
      </c>
      <c r="BW947" s="79">
        <v>0</v>
      </c>
      <c r="BX947" s="79">
        <v>0</v>
      </c>
      <c r="BY947" s="79">
        <v>0</v>
      </c>
      <c r="BZ947" s="79">
        <v>0</v>
      </c>
      <c r="CA947" s="79">
        <v>0</v>
      </c>
      <c r="CB947" s="79">
        <v>0</v>
      </c>
      <c r="CC947" s="79">
        <v>0</v>
      </c>
      <c r="CD947" s="79">
        <v>0</v>
      </c>
      <c r="CE947" s="79">
        <v>0</v>
      </c>
      <c r="CF947" s="79">
        <v>0</v>
      </c>
      <c r="CG947" s="79">
        <v>0</v>
      </c>
      <c r="CH947" s="79">
        <v>0</v>
      </c>
      <c r="CI947" s="81">
        <f t="shared" si="78"/>
        <v>-1</v>
      </c>
      <c r="CJ947" s="260">
        <f t="shared" si="77"/>
        <v>-1</v>
      </c>
      <c r="CK947" s="260">
        <f t="shared" ref="CK947:CK1010" si="79">SUM(BO947:BS947)</f>
        <v>-1</v>
      </c>
      <c r="CL947" s="260">
        <f t="shared" ref="CL947:CL1010" si="80">SUM(BO947:BX947)</f>
        <v>-1</v>
      </c>
      <c r="CM947" s="83">
        <v>9</v>
      </c>
      <c r="CN947" s="254" t="s">
        <v>4965</v>
      </c>
      <c r="CO947" s="140" t="s">
        <v>4965</v>
      </c>
      <c r="CP947" s="258" t="s">
        <v>4965</v>
      </c>
      <c r="CQ947" s="86" t="s">
        <v>4965</v>
      </c>
      <c r="CR947" s="85" t="s">
        <v>4965</v>
      </c>
      <c r="CS947" s="85" t="s">
        <v>4965</v>
      </c>
      <c r="CT947" s="85" t="s">
        <v>4965</v>
      </c>
      <c r="CU947" s="86"/>
    </row>
    <row r="948" spans="1:99" ht="12" customHeight="1" x14ac:dyDescent="0.2">
      <c r="A948" s="31" t="s">
        <v>1460</v>
      </c>
      <c r="B948" s="114" t="s">
        <v>4608</v>
      </c>
      <c r="C948" s="114" t="s">
        <v>1432</v>
      </c>
      <c r="D948" s="114" t="s">
        <v>1432</v>
      </c>
      <c r="E948" s="117" t="s">
        <v>1432</v>
      </c>
      <c r="F948" s="114" t="s">
        <v>262</v>
      </c>
      <c r="G948" s="114" t="s">
        <v>4609</v>
      </c>
      <c r="H948" s="114" t="s">
        <v>1885</v>
      </c>
      <c r="I948" s="114" t="s">
        <v>1726</v>
      </c>
      <c r="J948" s="114">
        <v>526204</v>
      </c>
      <c r="K948" s="114">
        <v>173877</v>
      </c>
      <c r="L948" s="177" t="s">
        <v>3089</v>
      </c>
      <c r="M948" s="99" t="s">
        <v>1432</v>
      </c>
      <c r="N948" s="99" t="s">
        <v>1432</v>
      </c>
      <c r="O948" s="114">
        <v>2</v>
      </c>
      <c r="P948" s="114">
        <v>1</v>
      </c>
      <c r="Q948" s="115">
        <v>-1</v>
      </c>
      <c r="R948" s="114" t="s">
        <v>4610</v>
      </c>
      <c r="S948" s="114" t="s">
        <v>1438</v>
      </c>
      <c r="T948" s="99" t="s">
        <v>390</v>
      </c>
      <c r="U948" s="116">
        <v>41940</v>
      </c>
      <c r="V948" s="114" t="s">
        <v>1439</v>
      </c>
      <c r="W948" s="99" t="s">
        <v>1432</v>
      </c>
      <c r="X948" s="114" t="s">
        <v>1442</v>
      </c>
      <c r="Y948" s="114" t="s">
        <v>4694</v>
      </c>
      <c r="Z948" s="114" t="s">
        <v>1444</v>
      </c>
      <c r="AA948" s="114" t="s">
        <v>4207</v>
      </c>
      <c r="AB948" s="387">
        <v>1.7999999999999999E-2</v>
      </c>
      <c r="AC948" s="111" t="s">
        <v>1432</v>
      </c>
      <c r="AD948" s="112"/>
      <c r="AE948" s="157" t="s">
        <v>3063</v>
      </c>
      <c r="AF948" s="117" t="s">
        <v>1445</v>
      </c>
      <c r="AG948" s="117">
        <v>0</v>
      </c>
      <c r="AH948" s="117">
        <v>0</v>
      </c>
      <c r="AI948" s="117">
        <v>0</v>
      </c>
      <c r="AJ948" s="117">
        <v>0</v>
      </c>
      <c r="AK948" s="117">
        <v>-2</v>
      </c>
      <c r="AL948" s="117">
        <v>0</v>
      </c>
      <c r="AM948" s="117">
        <v>0</v>
      </c>
      <c r="AN948" s="117">
        <v>0</v>
      </c>
      <c r="AO948" s="117">
        <v>1</v>
      </c>
      <c r="AP948" s="117">
        <v>0</v>
      </c>
      <c r="AQ948" s="117">
        <v>0</v>
      </c>
      <c r="AR948" s="117">
        <v>-2</v>
      </c>
      <c r="AS948" s="117">
        <v>0</v>
      </c>
      <c r="AT948" s="117">
        <v>0</v>
      </c>
      <c r="AU948" s="117">
        <v>0</v>
      </c>
      <c r="AV948" s="117">
        <v>0</v>
      </c>
      <c r="AW948" s="117">
        <v>0</v>
      </c>
      <c r="AX948" s="117">
        <v>0</v>
      </c>
      <c r="AY948" s="117">
        <v>0</v>
      </c>
      <c r="AZ948" s="117">
        <v>0</v>
      </c>
      <c r="BA948" s="117">
        <v>0</v>
      </c>
      <c r="BB948" s="117">
        <v>0</v>
      </c>
      <c r="BC948" s="117">
        <v>1</v>
      </c>
      <c r="BD948" s="117">
        <v>0</v>
      </c>
      <c r="BE948" s="117">
        <v>0</v>
      </c>
      <c r="BF948" s="117">
        <v>0</v>
      </c>
      <c r="BG948" s="117">
        <v>0</v>
      </c>
      <c r="BH948" s="117">
        <v>0</v>
      </c>
      <c r="BI948" s="117">
        <v>0</v>
      </c>
      <c r="BJ948" s="117">
        <v>0</v>
      </c>
      <c r="BK948" s="117">
        <v>0</v>
      </c>
      <c r="BL948" s="120" t="s">
        <v>4490</v>
      </c>
      <c r="BM948" s="98">
        <v>0</v>
      </c>
      <c r="BN948" s="79">
        <v>0</v>
      </c>
      <c r="BO948" s="241">
        <v>-0.2</v>
      </c>
      <c r="BP948" s="133">
        <v>-0.2</v>
      </c>
      <c r="BQ948" s="133">
        <v>-0.2</v>
      </c>
      <c r="BR948" s="133">
        <v>-0.2</v>
      </c>
      <c r="BS948" s="243">
        <v>-0.2</v>
      </c>
      <c r="BT948" s="79">
        <v>0</v>
      </c>
      <c r="BU948" s="79">
        <v>0</v>
      </c>
      <c r="BV948" s="79">
        <v>0</v>
      </c>
      <c r="BW948" s="79">
        <v>0</v>
      </c>
      <c r="BX948" s="79">
        <v>0</v>
      </c>
      <c r="BY948" s="79">
        <v>0</v>
      </c>
      <c r="BZ948" s="79">
        <v>0</v>
      </c>
      <c r="CA948" s="79">
        <v>0</v>
      </c>
      <c r="CB948" s="79">
        <v>0</v>
      </c>
      <c r="CC948" s="79">
        <v>0</v>
      </c>
      <c r="CD948" s="79">
        <v>0</v>
      </c>
      <c r="CE948" s="79">
        <v>0</v>
      </c>
      <c r="CF948" s="79">
        <v>0</v>
      </c>
      <c r="CG948" s="79">
        <v>0</v>
      </c>
      <c r="CH948" s="79">
        <v>0</v>
      </c>
      <c r="CI948" s="81">
        <f t="shared" si="78"/>
        <v>-1</v>
      </c>
      <c r="CJ948" s="260">
        <f t="shared" si="77"/>
        <v>-1</v>
      </c>
      <c r="CK948" s="260">
        <f t="shared" si="79"/>
        <v>-1</v>
      </c>
      <c r="CL948" s="260">
        <f t="shared" si="80"/>
        <v>-1</v>
      </c>
      <c r="CM948" s="83">
        <v>4</v>
      </c>
      <c r="CN948" s="254" t="s">
        <v>4965</v>
      </c>
      <c r="CO948" s="140" t="s">
        <v>4965</v>
      </c>
      <c r="CP948" s="258" t="s">
        <v>4965</v>
      </c>
      <c r="CQ948" s="86" t="s">
        <v>4965</v>
      </c>
      <c r="CR948" s="85" t="s">
        <v>4965</v>
      </c>
      <c r="CS948" s="85" t="s">
        <v>4965</v>
      </c>
      <c r="CT948" s="85" t="s">
        <v>4965</v>
      </c>
      <c r="CU948" s="86"/>
    </row>
    <row r="949" spans="1:99" ht="12" customHeight="1" x14ac:dyDescent="0.2">
      <c r="A949" s="31" t="s">
        <v>1460</v>
      </c>
      <c r="B949" s="114" t="s">
        <v>4611</v>
      </c>
      <c r="C949" s="114" t="s">
        <v>1432</v>
      </c>
      <c r="D949" s="114" t="s">
        <v>1432</v>
      </c>
      <c r="E949" s="117" t="s">
        <v>4612</v>
      </c>
      <c r="F949" s="114" t="s">
        <v>3510</v>
      </c>
      <c r="G949" s="114" t="s">
        <v>1480</v>
      </c>
      <c r="H949" s="114" t="s">
        <v>2717</v>
      </c>
      <c r="I949" s="114" t="s">
        <v>3511</v>
      </c>
      <c r="J949" s="114">
        <v>528068</v>
      </c>
      <c r="K949" s="114">
        <v>176644</v>
      </c>
      <c r="L949" s="177" t="s">
        <v>3066</v>
      </c>
      <c r="M949" s="99" t="s">
        <v>1432</v>
      </c>
      <c r="N949" s="99" t="s">
        <v>1432</v>
      </c>
      <c r="O949" s="114">
        <v>0</v>
      </c>
      <c r="P949" s="114">
        <v>1</v>
      </c>
      <c r="Q949" s="115">
        <v>1</v>
      </c>
      <c r="R949" s="114" t="s">
        <v>4613</v>
      </c>
      <c r="S949" s="114" t="s">
        <v>3187</v>
      </c>
      <c r="T949" s="99" t="s">
        <v>273</v>
      </c>
      <c r="U949" s="116">
        <v>41968</v>
      </c>
      <c r="V949" s="114" t="s">
        <v>1439</v>
      </c>
      <c r="W949" s="99" t="s">
        <v>1432</v>
      </c>
      <c r="X949" s="114" t="s">
        <v>1442</v>
      </c>
      <c r="Y949" s="114" t="s">
        <v>3893</v>
      </c>
      <c r="Z949" s="114" t="s">
        <v>1444</v>
      </c>
      <c r="AA949" s="114" t="s">
        <v>4720</v>
      </c>
      <c r="AB949" s="387">
        <v>2.7E-2</v>
      </c>
      <c r="AC949" s="111" t="s">
        <v>1432</v>
      </c>
      <c r="AD949" s="112"/>
      <c r="AE949" s="157" t="s">
        <v>3063</v>
      </c>
      <c r="AF949" s="117" t="s">
        <v>1445</v>
      </c>
      <c r="AG949" s="117">
        <v>0</v>
      </c>
      <c r="AH949" s="117">
        <v>0</v>
      </c>
      <c r="AI949" s="117">
        <v>0</v>
      </c>
      <c r="AJ949" s="117">
        <v>0</v>
      </c>
      <c r="AK949" s="117">
        <v>0</v>
      </c>
      <c r="AL949" s="117">
        <v>1</v>
      </c>
      <c r="AM949" s="117">
        <v>0</v>
      </c>
      <c r="AN949" s="117">
        <v>0</v>
      </c>
      <c r="AO949" s="117">
        <v>0</v>
      </c>
      <c r="AP949" s="117">
        <v>0</v>
      </c>
      <c r="AQ949" s="117">
        <v>0</v>
      </c>
      <c r="AR949" s="117">
        <v>0</v>
      </c>
      <c r="AS949" s="117">
        <v>1</v>
      </c>
      <c r="AT949" s="117">
        <v>0</v>
      </c>
      <c r="AU949" s="117">
        <v>0</v>
      </c>
      <c r="AV949" s="117">
        <v>0</v>
      </c>
      <c r="AW949" s="117">
        <v>0</v>
      </c>
      <c r="AX949" s="117">
        <v>0</v>
      </c>
      <c r="AY949" s="117">
        <v>0</v>
      </c>
      <c r="AZ949" s="117">
        <v>0</v>
      </c>
      <c r="BA949" s="117">
        <v>0</v>
      </c>
      <c r="BB949" s="117">
        <v>0</v>
      </c>
      <c r="BC949" s="117">
        <v>0</v>
      </c>
      <c r="BD949" s="117">
        <v>0</v>
      </c>
      <c r="BE949" s="117">
        <v>0</v>
      </c>
      <c r="BF949" s="117">
        <v>0</v>
      </c>
      <c r="BG949" s="117">
        <v>0</v>
      </c>
      <c r="BH949" s="117">
        <v>0</v>
      </c>
      <c r="BI949" s="117">
        <v>0</v>
      </c>
      <c r="BJ949" s="117">
        <v>0</v>
      </c>
      <c r="BK949" s="117">
        <v>0</v>
      </c>
      <c r="BL949" s="120" t="s">
        <v>4490</v>
      </c>
      <c r="BM949" s="98">
        <v>0</v>
      </c>
      <c r="BN949" s="79">
        <v>0</v>
      </c>
      <c r="BO949" s="241">
        <v>0.25</v>
      </c>
      <c r="BP949" s="133">
        <v>0.25</v>
      </c>
      <c r="BQ949" s="133">
        <v>0.25</v>
      </c>
      <c r="BR949" s="133">
        <v>0.25</v>
      </c>
      <c r="BS949" s="238">
        <v>0</v>
      </c>
      <c r="BT949" s="79">
        <v>0</v>
      </c>
      <c r="BU949" s="79">
        <v>0</v>
      </c>
      <c r="BV949" s="79">
        <v>0</v>
      </c>
      <c r="BW949" s="79">
        <v>0</v>
      </c>
      <c r="BX949" s="79">
        <v>0</v>
      </c>
      <c r="BY949" s="79">
        <v>0</v>
      </c>
      <c r="BZ949" s="79">
        <v>0</v>
      </c>
      <c r="CA949" s="79">
        <v>0</v>
      </c>
      <c r="CB949" s="79">
        <v>0</v>
      </c>
      <c r="CC949" s="79">
        <v>0</v>
      </c>
      <c r="CD949" s="79">
        <v>0</v>
      </c>
      <c r="CE949" s="79">
        <v>0</v>
      </c>
      <c r="CF949" s="79">
        <v>0</v>
      </c>
      <c r="CG949" s="79">
        <v>0</v>
      </c>
      <c r="CH949" s="79">
        <v>0</v>
      </c>
      <c r="CI949" s="81">
        <f t="shared" si="78"/>
        <v>1</v>
      </c>
      <c r="CJ949" s="260">
        <f t="shared" si="77"/>
        <v>1</v>
      </c>
      <c r="CK949" s="260">
        <f t="shared" si="79"/>
        <v>1</v>
      </c>
      <c r="CL949" s="260">
        <f t="shared" si="80"/>
        <v>1</v>
      </c>
      <c r="CM949" s="83">
        <v>9</v>
      </c>
      <c r="CN949" s="254" t="s">
        <v>4965</v>
      </c>
      <c r="CO949" s="140" t="s">
        <v>4965</v>
      </c>
      <c r="CP949" s="258" t="s">
        <v>4965</v>
      </c>
      <c r="CQ949" s="86" t="s">
        <v>4965</v>
      </c>
      <c r="CR949" s="85" t="s">
        <v>4965</v>
      </c>
      <c r="CS949" s="85" t="s">
        <v>4965</v>
      </c>
      <c r="CT949" s="85" t="s">
        <v>4965</v>
      </c>
      <c r="CU949" s="86"/>
    </row>
    <row r="950" spans="1:99" ht="12" customHeight="1" x14ac:dyDescent="0.2">
      <c r="A950" s="31" t="s">
        <v>1460</v>
      </c>
      <c r="B950" s="114" t="s">
        <v>4614</v>
      </c>
      <c r="C950" s="114" t="s">
        <v>1432</v>
      </c>
      <c r="D950" s="114" t="s">
        <v>1432</v>
      </c>
      <c r="E950" s="117" t="s">
        <v>93</v>
      </c>
      <c r="F950" s="114" t="s">
        <v>1432</v>
      </c>
      <c r="G950" s="114" t="s">
        <v>3023</v>
      </c>
      <c r="H950" s="114" t="s">
        <v>2717</v>
      </c>
      <c r="I950" s="114" t="s">
        <v>3024</v>
      </c>
      <c r="J950" s="114">
        <v>526385</v>
      </c>
      <c r="K950" s="114">
        <v>175736</v>
      </c>
      <c r="L950" s="177" t="s">
        <v>4766</v>
      </c>
      <c r="M950" s="99" t="s">
        <v>1432</v>
      </c>
      <c r="N950" s="99" t="s">
        <v>1432</v>
      </c>
      <c r="O950" s="114">
        <v>0</v>
      </c>
      <c r="P950" s="114">
        <v>3</v>
      </c>
      <c r="Q950" s="115">
        <v>3</v>
      </c>
      <c r="R950" s="114" t="s">
        <v>3250</v>
      </c>
      <c r="S950" s="114" t="s">
        <v>3187</v>
      </c>
      <c r="T950" s="99" t="s">
        <v>4039</v>
      </c>
      <c r="U950" s="116">
        <v>41949</v>
      </c>
      <c r="V950" s="114" t="s">
        <v>1439</v>
      </c>
      <c r="W950" s="99" t="s">
        <v>1432</v>
      </c>
      <c r="X950" s="114" t="s">
        <v>1442</v>
      </c>
      <c r="Y950" s="114" t="s">
        <v>3893</v>
      </c>
      <c r="Z950" s="114" t="s">
        <v>1444</v>
      </c>
      <c r="AA950" s="114" t="s">
        <v>4720</v>
      </c>
      <c r="AB950" s="387">
        <v>2.1000000000000001E-2</v>
      </c>
      <c r="AC950" s="111" t="s">
        <v>1432</v>
      </c>
      <c r="AD950" s="112"/>
      <c r="AE950" s="157" t="s">
        <v>3063</v>
      </c>
      <c r="AF950" s="117" t="s">
        <v>1445</v>
      </c>
      <c r="AG950" s="117">
        <v>0</v>
      </c>
      <c r="AH950" s="117">
        <v>0</v>
      </c>
      <c r="AI950" s="117">
        <v>0</v>
      </c>
      <c r="AJ950" s="117">
        <v>0</v>
      </c>
      <c r="AK950" s="117">
        <v>2</v>
      </c>
      <c r="AL950" s="117">
        <v>1</v>
      </c>
      <c r="AM950" s="117">
        <v>0</v>
      </c>
      <c r="AN950" s="117">
        <v>0</v>
      </c>
      <c r="AO950" s="117">
        <v>0</v>
      </c>
      <c r="AP950" s="117">
        <v>0</v>
      </c>
      <c r="AQ950" s="117">
        <v>0</v>
      </c>
      <c r="AR950" s="117">
        <v>2</v>
      </c>
      <c r="AS950" s="117">
        <v>1</v>
      </c>
      <c r="AT950" s="117">
        <v>0</v>
      </c>
      <c r="AU950" s="117">
        <v>0</v>
      </c>
      <c r="AV950" s="117">
        <v>0</v>
      </c>
      <c r="AW950" s="117">
        <v>0</v>
      </c>
      <c r="AX950" s="117">
        <v>0</v>
      </c>
      <c r="AY950" s="117">
        <v>0</v>
      </c>
      <c r="AZ950" s="117">
        <v>0</v>
      </c>
      <c r="BA950" s="117">
        <v>0</v>
      </c>
      <c r="BB950" s="117">
        <v>0</v>
      </c>
      <c r="BC950" s="117">
        <v>0</v>
      </c>
      <c r="BD950" s="117">
        <v>0</v>
      </c>
      <c r="BE950" s="117">
        <v>0</v>
      </c>
      <c r="BF950" s="117">
        <v>0</v>
      </c>
      <c r="BG950" s="117">
        <v>0</v>
      </c>
      <c r="BH950" s="117">
        <v>0</v>
      </c>
      <c r="BI950" s="117">
        <v>0</v>
      </c>
      <c r="BJ950" s="117">
        <v>0</v>
      </c>
      <c r="BK950" s="117">
        <v>0</v>
      </c>
      <c r="BL950" s="120" t="s">
        <v>4490</v>
      </c>
      <c r="BM950" s="98">
        <v>0</v>
      </c>
      <c r="BN950" s="79">
        <v>0</v>
      </c>
      <c r="BO950" s="241">
        <v>0.75</v>
      </c>
      <c r="BP950" s="133">
        <v>0.75</v>
      </c>
      <c r="BQ950" s="133">
        <v>0.75</v>
      </c>
      <c r="BR950" s="133">
        <v>0.75</v>
      </c>
      <c r="BS950" s="238">
        <v>0</v>
      </c>
      <c r="BT950" s="79">
        <v>0</v>
      </c>
      <c r="BU950" s="79">
        <v>0</v>
      </c>
      <c r="BV950" s="79">
        <v>0</v>
      </c>
      <c r="BW950" s="79">
        <v>0</v>
      </c>
      <c r="BX950" s="79">
        <v>0</v>
      </c>
      <c r="BY950" s="79">
        <v>0</v>
      </c>
      <c r="BZ950" s="79">
        <v>0</v>
      </c>
      <c r="CA950" s="79">
        <v>0</v>
      </c>
      <c r="CB950" s="79">
        <v>0</v>
      </c>
      <c r="CC950" s="79">
        <v>0</v>
      </c>
      <c r="CD950" s="79">
        <v>0</v>
      </c>
      <c r="CE950" s="79">
        <v>0</v>
      </c>
      <c r="CF950" s="79">
        <v>0</v>
      </c>
      <c r="CG950" s="79">
        <v>0</v>
      </c>
      <c r="CH950" s="79">
        <v>0</v>
      </c>
      <c r="CI950" s="81">
        <f t="shared" si="78"/>
        <v>3</v>
      </c>
      <c r="CJ950" s="260">
        <f t="shared" si="77"/>
        <v>3</v>
      </c>
      <c r="CK950" s="260">
        <f t="shared" si="79"/>
        <v>3</v>
      </c>
      <c r="CL950" s="260">
        <f t="shared" si="80"/>
        <v>3</v>
      </c>
      <c r="CM950" s="83">
        <v>9</v>
      </c>
      <c r="CN950" s="254" t="s">
        <v>4965</v>
      </c>
      <c r="CO950" s="140" t="s">
        <v>4965</v>
      </c>
      <c r="CP950" s="258" t="s">
        <v>4965</v>
      </c>
      <c r="CQ950" s="86" t="s">
        <v>4965</v>
      </c>
      <c r="CR950" s="85" t="s">
        <v>4965</v>
      </c>
      <c r="CS950" s="85" t="s">
        <v>4965</v>
      </c>
      <c r="CT950" s="85" t="s">
        <v>4965</v>
      </c>
      <c r="CU950" s="86"/>
    </row>
    <row r="951" spans="1:99" ht="12" customHeight="1" x14ac:dyDescent="0.2">
      <c r="A951" s="31" t="s">
        <v>1460</v>
      </c>
      <c r="B951" s="114" t="s">
        <v>3252</v>
      </c>
      <c r="C951" s="114" t="s">
        <v>1432</v>
      </c>
      <c r="D951" s="114" t="s">
        <v>1432</v>
      </c>
      <c r="E951" s="117" t="s">
        <v>91</v>
      </c>
      <c r="F951" s="114" t="s">
        <v>1432</v>
      </c>
      <c r="G951" s="114" t="s">
        <v>1671</v>
      </c>
      <c r="H951" s="114" t="s">
        <v>2717</v>
      </c>
      <c r="I951" s="114" t="s">
        <v>1672</v>
      </c>
      <c r="J951" s="114">
        <v>526398</v>
      </c>
      <c r="K951" s="114">
        <v>175698</v>
      </c>
      <c r="L951" s="177" t="s">
        <v>4766</v>
      </c>
      <c r="M951" s="99" t="s">
        <v>1432</v>
      </c>
      <c r="N951" s="99" t="s">
        <v>1432</v>
      </c>
      <c r="O951" s="114">
        <v>0</v>
      </c>
      <c r="P951" s="114">
        <v>3</v>
      </c>
      <c r="Q951" s="115">
        <v>3</v>
      </c>
      <c r="R951" s="114" t="s">
        <v>3253</v>
      </c>
      <c r="S951" s="114" t="s">
        <v>3187</v>
      </c>
      <c r="T951" s="99" t="s">
        <v>4039</v>
      </c>
      <c r="U951" s="116">
        <v>41949</v>
      </c>
      <c r="V951" s="114" t="s">
        <v>1439</v>
      </c>
      <c r="W951" s="99" t="s">
        <v>1432</v>
      </c>
      <c r="X951" s="114" t="s">
        <v>1442</v>
      </c>
      <c r="Y951" s="114" t="s">
        <v>3893</v>
      </c>
      <c r="Z951" s="114" t="s">
        <v>1444</v>
      </c>
      <c r="AA951" s="114" t="s">
        <v>4720</v>
      </c>
      <c r="AB951" s="387">
        <v>8.0000000000000002E-3</v>
      </c>
      <c r="AC951" s="111" t="s">
        <v>1432</v>
      </c>
      <c r="AD951" s="112"/>
      <c r="AE951" s="157" t="s">
        <v>3063</v>
      </c>
      <c r="AF951" s="117" t="s">
        <v>1445</v>
      </c>
      <c r="AG951" s="117">
        <v>0</v>
      </c>
      <c r="AH951" s="117">
        <v>0</v>
      </c>
      <c r="AI951" s="117">
        <v>0</v>
      </c>
      <c r="AJ951" s="117">
        <v>0</v>
      </c>
      <c r="AK951" s="117">
        <v>1</v>
      </c>
      <c r="AL951" s="117">
        <v>2</v>
      </c>
      <c r="AM951" s="117">
        <v>0</v>
      </c>
      <c r="AN951" s="117">
        <v>0</v>
      </c>
      <c r="AO951" s="117">
        <v>0</v>
      </c>
      <c r="AP951" s="117">
        <v>0</v>
      </c>
      <c r="AQ951" s="117">
        <v>0</v>
      </c>
      <c r="AR951" s="117">
        <v>1</v>
      </c>
      <c r="AS951" s="117">
        <v>2</v>
      </c>
      <c r="AT951" s="117">
        <v>0</v>
      </c>
      <c r="AU951" s="117">
        <v>0</v>
      </c>
      <c r="AV951" s="117">
        <v>0</v>
      </c>
      <c r="AW951" s="117">
        <v>0</v>
      </c>
      <c r="AX951" s="117">
        <v>0</v>
      </c>
      <c r="AY951" s="117">
        <v>0</v>
      </c>
      <c r="AZ951" s="117">
        <v>0</v>
      </c>
      <c r="BA951" s="117">
        <v>0</v>
      </c>
      <c r="BB951" s="117">
        <v>0</v>
      </c>
      <c r="BC951" s="117">
        <v>0</v>
      </c>
      <c r="BD951" s="117">
        <v>0</v>
      </c>
      <c r="BE951" s="117">
        <v>0</v>
      </c>
      <c r="BF951" s="117">
        <v>0</v>
      </c>
      <c r="BG951" s="117">
        <v>0</v>
      </c>
      <c r="BH951" s="117">
        <v>0</v>
      </c>
      <c r="BI951" s="117">
        <v>0</v>
      </c>
      <c r="BJ951" s="117">
        <v>0</v>
      </c>
      <c r="BK951" s="117">
        <v>0</v>
      </c>
      <c r="BL951" s="120" t="s">
        <v>4490</v>
      </c>
      <c r="BM951" s="98">
        <v>0</v>
      </c>
      <c r="BN951" s="79">
        <v>0</v>
      </c>
      <c r="BO951" s="241">
        <v>0.75</v>
      </c>
      <c r="BP951" s="133">
        <v>0.75</v>
      </c>
      <c r="BQ951" s="133">
        <v>0.75</v>
      </c>
      <c r="BR951" s="133">
        <v>0.75</v>
      </c>
      <c r="BS951" s="238">
        <v>0</v>
      </c>
      <c r="BT951" s="79">
        <v>0</v>
      </c>
      <c r="BU951" s="79">
        <v>0</v>
      </c>
      <c r="BV951" s="79">
        <v>0</v>
      </c>
      <c r="BW951" s="79">
        <v>0</v>
      </c>
      <c r="BX951" s="79">
        <v>0</v>
      </c>
      <c r="BY951" s="79">
        <v>0</v>
      </c>
      <c r="BZ951" s="79">
        <v>0</v>
      </c>
      <c r="CA951" s="79">
        <v>0</v>
      </c>
      <c r="CB951" s="79">
        <v>0</v>
      </c>
      <c r="CC951" s="79">
        <v>0</v>
      </c>
      <c r="CD951" s="79">
        <v>0</v>
      </c>
      <c r="CE951" s="79">
        <v>0</v>
      </c>
      <c r="CF951" s="79">
        <v>0</v>
      </c>
      <c r="CG951" s="79">
        <v>0</v>
      </c>
      <c r="CH951" s="79">
        <v>0</v>
      </c>
      <c r="CI951" s="81">
        <f t="shared" si="78"/>
        <v>3</v>
      </c>
      <c r="CJ951" s="260">
        <f t="shared" si="77"/>
        <v>3</v>
      </c>
      <c r="CK951" s="260">
        <f t="shared" si="79"/>
        <v>3</v>
      </c>
      <c r="CL951" s="260">
        <f t="shared" si="80"/>
        <v>3</v>
      </c>
      <c r="CM951" s="83">
        <v>9</v>
      </c>
      <c r="CN951" s="254" t="s">
        <v>4965</v>
      </c>
      <c r="CO951" s="140" t="s">
        <v>4965</v>
      </c>
      <c r="CP951" s="258" t="s">
        <v>4965</v>
      </c>
      <c r="CQ951" s="86" t="s">
        <v>4965</v>
      </c>
      <c r="CR951" s="85" t="s">
        <v>4965</v>
      </c>
      <c r="CS951" s="85" t="s">
        <v>4965</v>
      </c>
      <c r="CT951" s="85" t="s">
        <v>4965</v>
      </c>
      <c r="CU951" s="86"/>
    </row>
    <row r="952" spans="1:99" ht="12" customHeight="1" x14ac:dyDescent="0.2">
      <c r="A952" s="31" t="s">
        <v>1460</v>
      </c>
      <c r="B952" s="114" t="s">
        <v>3254</v>
      </c>
      <c r="C952" s="114" t="s">
        <v>1432</v>
      </c>
      <c r="D952" s="114" t="s">
        <v>1432</v>
      </c>
      <c r="E952" s="117" t="s">
        <v>93</v>
      </c>
      <c r="F952" s="114" t="s">
        <v>1432</v>
      </c>
      <c r="G952" s="114" t="s">
        <v>3023</v>
      </c>
      <c r="H952" s="114" t="s">
        <v>2717</v>
      </c>
      <c r="I952" s="114" t="s">
        <v>3024</v>
      </c>
      <c r="J952" s="114">
        <v>526385</v>
      </c>
      <c r="K952" s="114">
        <v>175736</v>
      </c>
      <c r="L952" s="177" t="s">
        <v>4766</v>
      </c>
      <c r="M952" s="99" t="s">
        <v>1432</v>
      </c>
      <c r="N952" s="99" t="s">
        <v>1432</v>
      </c>
      <c r="O952" s="114">
        <v>0</v>
      </c>
      <c r="P952" s="114">
        <v>2</v>
      </c>
      <c r="Q952" s="115">
        <v>2</v>
      </c>
      <c r="R952" s="114" t="s">
        <v>3255</v>
      </c>
      <c r="S952" s="114" t="s">
        <v>3187</v>
      </c>
      <c r="T952" s="99" t="s">
        <v>4039</v>
      </c>
      <c r="U952" s="116">
        <v>41949</v>
      </c>
      <c r="V952" s="114" t="s">
        <v>1439</v>
      </c>
      <c r="W952" s="99" t="s">
        <v>1432</v>
      </c>
      <c r="X952" s="114" t="s">
        <v>1442</v>
      </c>
      <c r="Y952" s="114" t="s">
        <v>3893</v>
      </c>
      <c r="Z952" s="114" t="s">
        <v>1444</v>
      </c>
      <c r="AA952" s="114" t="s">
        <v>4720</v>
      </c>
      <c r="AB952" s="387">
        <v>2.1000000000000001E-2</v>
      </c>
      <c r="AC952" s="111" t="s">
        <v>1432</v>
      </c>
      <c r="AD952" s="112"/>
      <c r="AE952" s="157" t="s">
        <v>3063</v>
      </c>
      <c r="AF952" s="117" t="s">
        <v>1445</v>
      </c>
      <c r="AG952" s="117">
        <v>0</v>
      </c>
      <c r="AH952" s="117">
        <v>0</v>
      </c>
      <c r="AI952" s="117">
        <v>0</v>
      </c>
      <c r="AJ952" s="117">
        <v>0</v>
      </c>
      <c r="AK952" s="117">
        <v>1</v>
      </c>
      <c r="AL952" s="117">
        <v>0</v>
      </c>
      <c r="AM952" s="117">
        <v>1</v>
      </c>
      <c r="AN952" s="117">
        <v>0</v>
      </c>
      <c r="AO952" s="117">
        <v>0</v>
      </c>
      <c r="AP952" s="117">
        <v>0</v>
      </c>
      <c r="AQ952" s="117">
        <v>0</v>
      </c>
      <c r="AR952" s="117">
        <v>1</v>
      </c>
      <c r="AS952" s="117">
        <v>0</v>
      </c>
      <c r="AT952" s="117">
        <v>1</v>
      </c>
      <c r="AU952" s="117">
        <v>0</v>
      </c>
      <c r="AV952" s="117">
        <v>0</v>
      </c>
      <c r="AW952" s="117">
        <v>0</v>
      </c>
      <c r="AX952" s="117">
        <v>0</v>
      </c>
      <c r="AY952" s="117">
        <v>0</v>
      </c>
      <c r="AZ952" s="117">
        <v>0</v>
      </c>
      <c r="BA952" s="117">
        <v>0</v>
      </c>
      <c r="BB952" s="117">
        <v>0</v>
      </c>
      <c r="BC952" s="117">
        <v>0</v>
      </c>
      <c r="BD952" s="117">
        <v>0</v>
      </c>
      <c r="BE952" s="117">
        <v>0</v>
      </c>
      <c r="BF952" s="117">
        <v>0</v>
      </c>
      <c r="BG952" s="117">
        <v>0</v>
      </c>
      <c r="BH952" s="117">
        <v>0</v>
      </c>
      <c r="BI952" s="117">
        <v>0</v>
      </c>
      <c r="BJ952" s="117">
        <v>0</v>
      </c>
      <c r="BK952" s="117">
        <v>0</v>
      </c>
      <c r="BL952" s="120" t="s">
        <v>4490</v>
      </c>
      <c r="BM952" s="98">
        <v>0</v>
      </c>
      <c r="BN952" s="79">
        <v>0</v>
      </c>
      <c r="BO952" s="241">
        <v>0.5</v>
      </c>
      <c r="BP952" s="133">
        <v>0.5</v>
      </c>
      <c r="BQ952" s="133">
        <v>0.5</v>
      </c>
      <c r="BR952" s="133">
        <v>0.5</v>
      </c>
      <c r="BS952" s="238">
        <v>0</v>
      </c>
      <c r="BT952" s="79">
        <v>0</v>
      </c>
      <c r="BU952" s="79">
        <v>0</v>
      </c>
      <c r="BV952" s="79">
        <v>0</v>
      </c>
      <c r="BW952" s="79">
        <v>0</v>
      </c>
      <c r="BX952" s="79">
        <v>0</v>
      </c>
      <c r="BY952" s="79">
        <v>0</v>
      </c>
      <c r="BZ952" s="79">
        <v>0</v>
      </c>
      <c r="CA952" s="79">
        <v>0</v>
      </c>
      <c r="CB952" s="79">
        <v>0</v>
      </c>
      <c r="CC952" s="79">
        <v>0</v>
      </c>
      <c r="CD952" s="79">
        <v>0</v>
      </c>
      <c r="CE952" s="79">
        <v>0</v>
      </c>
      <c r="CF952" s="79">
        <v>0</v>
      </c>
      <c r="CG952" s="79">
        <v>0</v>
      </c>
      <c r="CH952" s="79">
        <v>0</v>
      </c>
      <c r="CI952" s="81">
        <f t="shared" si="78"/>
        <v>2</v>
      </c>
      <c r="CJ952" s="260">
        <f t="shared" si="77"/>
        <v>2</v>
      </c>
      <c r="CK952" s="260">
        <f t="shared" si="79"/>
        <v>2</v>
      </c>
      <c r="CL952" s="260">
        <f t="shared" si="80"/>
        <v>2</v>
      </c>
      <c r="CM952" s="83">
        <v>9</v>
      </c>
      <c r="CN952" s="254" t="s">
        <v>4965</v>
      </c>
      <c r="CO952" s="140" t="s">
        <v>4965</v>
      </c>
      <c r="CP952" s="258" t="s">
        <v>4965</v>
      </c>
      <c r="CQ952" s="86" t="s">
        <v>4965</v>
      </c>
      <c r="CR952" s="85" t="s">
        <v>4965</v>
      </c>
      <c r="CS952" s="85" t="s">
        <v>4965</v>
      </c>
      <c r="CT952" s="85" t="s">
        <v>4965</v>
      </c>
      <c r="CU952" s="86"/>
    </row>
    <row r="953" spans="1:99" ht="12" customHeight="1" x14ac:dyDescent="0.2">
      <c r="A953" s="31" t="s">
        <v>1460</v>
      </c>
      <c r="B953" s="114" t="s">
        <v>3256</v>
      </c>
      <c r="C953" s="114" t="s">
        <v>1432</v>
      </c>
      <c r="D953" s="114" t="s">
        <v>1432</v>
      </c>
      <c r="E953" s="117" t="s">
        <v>3028</v>
      </c>
      <c r="F953" s="114" t="s">
        <v>1432</v>
      </c>
      <c r="G953" s="114" t="s">
        <v>3023</v>
      </c>
      <c r="H953" s="114" t="s">
        <v>2717</v>
      </c>
      <c r="I953" s="114" t="s">
        <v>3024</v>
      </c>
      <c r="J953" s="114">
        <v>526384</v>
      </c>
      <c r="K953" s="114">
        <v>175734</v>
      </c>
      <c r="L953" s="177" t="s">
        <v>4766</v>
      </c>
      <c r="M953" s="99" t="s">
        <v>1432</v>
      </c>
      <c r="N953" s="99" t="s">
        <v>1432</v>
      </c>
      <c r="O953" s="114">
        <v>0</v>
      </c>
      <c r="P953" s="114">
        <v>11</v>
      </c>
      <c r="Q953" s="115">
        <v>11</v>
      </c>
      <c r="R953" s="114" t="s">
        <v>3257</v>
      </c>
      <c r="S953" s="114" t="s">
        <v>3187</v>
      </c>
      <c r="T953" s="99" t="s">
        <v>4039</v>
      </c>
      <c r="U953" s="116">
        <v>41949</v>
      </c>
      <c r="V953" s="114" t="s">
        <v>1439</v>
      </c>
      <c r="W953" s="99" t="s">
        <v>1432</v>
      </c>
      <c r="X953" s="114" t="s">
        <v>1442</v>
      </c>
      <c r="Y953" s="114" t="s">
        <v>3893</v>
      </c>
      <c r="Z953" s="114" t="s">
        <v>1444</v>
      </c>
      <c r="AA953" s="114" t="s">
        <v>4720</v>
      </c>
      <c r="AB953" s="387">
        <v>2.1000000000000001E-2</v>
      </c>
      <c r="AC953" s="111" t="s">
        <v>1432</v>
      </c>
      <c r="AD953" s="112"/>
      <c r="AE953" s="157" t="s">
        <v>3063</v>
      </c>
      <c r="AF953" s="117" t="s">
        <v>1445</v>
      </c>
      <c r="AG953" s="117">
        <v>0</v>
      </c>
      <c r="AH953" s="117">
        <v>0</v>
      </c>
      <c r="AI953" s="117">
        <v>0</v>
      </c>
      <c r="AJ953" s="117">
        <v>0</v>
      </c>
      <c r="AK953" s="117">
        <v>2</v>
      </c>
      <c r="AL953" s="117">
        <v>6</v>
      </c>
      <c r="AM953" s="117">
        <v>3</v>
      </c>
      <c r="AN953" s="117">
        <v>0</v>
      </c>
      <c r="AO953" s="117">
        <v>0</v>
      </c>
      <c r="AP953" s="117">
        <v>0</v>
      </c>
      <c r="AQ953" s="117">
        <v>0</v>
      </c>
      <c r="AR953" s="117">
        <v>2</v>
      </c>
      <c r="AS953" s="117">
        <v>6</v>
      </c>
      <c r="AT953" s="117">
        <v>3</v>
      </c>
      <c r="AU953" s="117">
        <v>0</v>
      </c>
      <c r="AV953" s="117">
        <v>0</v>
      </c>
      <c r="AW953" s="117">
        <v>0</v>
      </c>
      <c r="AX953" s="117">
        <v>0</v>
      </c>
      <c r="AY953" s="117">
        <v>0</v>
      </c>
      <c r="AZ953" s="117">
        <v>0</v>
      </c>
      <c r="BA953" s="117">
        <v>0</v>
      </c>
      <c r="BB953" s="117">
        <v>0</v>
      </c>
      <c r="BC953" s="117">
        <v>0</v>
      </c>
      <c r="BD953" s="117">
        <v>0</v>
      </c>
      <c r="BE953" s="117">
        <v>0</v>
      </c>
      <c r="BF953" s="117">
        <v>0</v>
      </c>
      <c r="BG953" s="117">
        <v>0</v>
      </c>
      <c r="BH953" s="117">
        <v>0</v>
      </c>
      <c r="BI953" s="117">
        <v>0</v>
      </c>
      <c r="BJ953" s="117">
        <v>0</v>
      </c>
      <c r="BK953" s="117">
        <v>0</v>
      </c>
      <c r="BL953" s="120" t="s">
        <v>4490</v>
      </c>
      <c r="BM953" s="98">
        <v>0</v>
      </c>
      <c r="BN953" s="79">
        <v>0</v>
      </c>
      <c r="BO953" s="241">
        <v>2.75</v>
      </c>
      <c r="BP953" s="133">
        <v>2.75</v>
      </c>
      <c r="BQ953" s="133">
        <v>2.75</v>
      </c>
      <c r="BR953" s="133">
        <v>2.75</v>
      </c>
      <c r="BS953" s="238">
        <v>0</v>
      </c>
      <c r="BT953" s="79">
        <v>0</v>
      </c>
      <c r="BU953" s="79">
        <v>0</v>
      </c>
      <c r="BV953" s="79">
        <v>0</v>
      </c>
      <c r="BW953" s="79">
        <v>0</v>
      </c>
      <c r="BX953" s="79">
        <v>0</v>
      </c>
      <c r="BY953" s="79">
        <v>0</v>
      </c>
      <c r="BZ953" s="79">
        <v>0</v>
      </c>
      <c r="CA953" s="79">
        <v>0</v>
      </c>
      <c r="CB953" s="79">
        <v>0</v>
      </c>
      <c r="CC953" s="79">
        <v>0</v>
      </c>
      <c r="CD953" s="79">
        <v>0</v>
      </c>
      <c r="CE953" s="79">
        <v>0</v>
      </c>
      <c r="CF953" s="79">
        <v>0</v>
      </c>
      <c r="CG953" s="79">
        <v>0</v>
      </c>
      <c r="CH953" s="79">
        <v>0</v>
      </c>
      <c r="CI953" s="81">
        <f t="shared" si="78"/>
        <v>11</v>
      </c>
      <c r="CJ953" s="260">
        <f t="shared" si="77"/>
        <v>11</v>
      </c>
      <c r="CK953" s="260">
        <f t="shared" si="79"/>
        <v>11</v>
      </c>
      <c r="CL953" s="260">
        <f t="shared" si="80"/>
        <v>11</v>
      </c>
      <c r="CM953" s="83">
        <v>9</v>
      </c>
      <c r="CN953" s="254" t="s">
        <v>4965</v>
      </c>
      <c r="CO953" s="140" t="s">
        <v>4965</v>
      </c>
      <c r="CP953" s="258" t="s">
        <v>4965</v>
      </c>
      <c r="CQ953" s="86" t="s">
        <v>4965</v>
      </c>
      <c r="CR953" s="85" t="s">
        <v>4965</v>
      </c>
      <c r="CS953" s="85" t="s">
        <v>4965</v>
      </c>
      <c r="CT953" s="85" t="s">
        <v>4965</v>
      </c>
      <c r="CU953" s="86"/>
    </row>
    <row r="954" spans="1:99" ht="12" customHeight="1" x14ac:dyDescent="0.2">
      <c r="A954" s="31" t="s">
        <v>1460</v>
      </c>
      <c r="B954" s="114" t="s">
        <v>3258</v>
      </c>
      <c r="C954" s="114" t="s">
        <v>1432</v>
      </c>
      <c r="D954" s="114" t="s">
        <v>1432</v>
      </c>
      <c r="E954" s="117" t="s">
        <v>3022</v>
      </c>
      <c r="F954" s="114" t="s">
        <v>1432</v>
      </c>
      <c r="G954" s="114" t="s">
        <v>3023</v>
      </c>
      <c r="H954" s="114" t="s">
        <v>2717</v>
      </c>
      <c r="I954" s="114" t="s">
        <v>3024</v>
      </c>
      <c r="J954" s="114">
        <v>526413</v>
      </c>
      <c r="K954" s="114">
        <v>175775</v>
      </c>
      <c r="L954" s="177" t="s">
        <v>4766</v>
      </c>
      <c r="M954" s="99" t="s">
        <v>1432</v>
      </c>
      <c r="N954" s="99" t="s">
        <v>1432</v>
      </c>
      <c r="O954" s="114">
        <v>0</v>
      </c>
      <c r="P954" s="114">
        <v>4</v>
      </c>
      <c r="Q954" s="115">
        <v>4</v>
      </c>
      <c r="R954" s="114" t="s">
        <v>3259</v>
      </c>
      <c r="S954" s="114" t="s">
        <v>3187</v>
      </c>
      <c r="T954" s="99" t="s">
        <v>4039</v>
      </c>
      <c r="U954" s="116">
        <v>41949</v>
      </c>
      <c r="V954" s="114" t="s">
        <v>1439</v>
      </c>
      <c r="W954" s="99" t="s">
        <v>1432</v>
      </c>
      <c r="X954" s="114" t="s">
        <v>1442</v>
      </c>
      <c r="Y954" s="114" t="s">
        <v>3893</v>
      </c>
      <c r="Z954" s="114" t="s">
        <v>1444</v>
      </c>
      <c r="AA954" s="114" t="s">
        <v>4720</v>
      </c>
      <c r="AB954" s="387">
        <v>0.02</v>
      </c>
      <c r="AC954" s="111" t="s">
        <v>1432</v>
      </c>
      <c r="AD954" s="112"/>
      <c r="AE954" s="157" t="s">
        <v>3063</v>
      </c>
      <c r="AF954" s="117" t="s">
        <v>1445</v>
      </c>
      <c r="AG954" s="117">
        <v>0</v>
      </c>
      <c r="AH954" s="117">
        <v>0</v>
      </c>
      <c r="AI954" s="117">
        <v>0</v>
      </c>
      <c r="AJ954" s="117">
        <v>0</v>
      </c>
      <c r="AK954" s="117">
        <v>2</v>
      </c>
      <c r="AL954" s="117">
        <v>2</v>
      </c>
      <c r="AM954" s="117">
        <v>0</v>
      </c>
      <c r="AN954" s="117">
        <v>0</v>
      </c>
      <c r="AO954" s="117">
        <v>0</v>
      </c>
      <c r="AP954" s="117">
        <v>0</v>
      </c>
      <c r="AQ954" s="117">
        <v>0</v>
      </c>
      <c r="AR954" s="117">
        <v>2</v>
      </c>
      <c r="AS954" s="117">
        <v>2</v>
      </c>
      <c r="AT954" s="117">
        <v>0</v>
      </c>
      <c r="AU954" s="117">
        <v>0</v>
      </c>
      <c r="AV954" s="117">
        <v>0</v>
      </c>
      <c r="AW954" s="117">
        <v>0</v>
      </c>
      <c r="AX954" s="117">
        <v>0</v>
      </c>
      <c r="AY954" s="117">
        <v>0</v>
      </c>
      <c r="AZ954" s="117">
        <v>0</v>
      </c>
      <c r="BA954" s="117">
        <v>0</v>
      </c>
      <c r="BB954" s="117">
        <v>0</v>
      </c>
      <c r="BC954" s="117">
        <v>0</v>
      </c>
      <c r="BD954" s="117">
        <v>0</v>
      </c>
      <c r="BE954" s="117">
        <v>0</v>
      </c>
      <c r="BF954" s="117">
        <v>0</v>
      </c>
      <c r="BG954" s="117">
        <v>0</v>
      </c>
      <c r="BH954" s="117">
        <v>0</v>
      </c>
      <c r="BI954" s="117">
        <v>0</v>
      </c>
      <c r="BJ954" s="117">
        <v>0</v>
      </c>
      <c r="BK954" s="117">
        <v>0</v>
      </c>
      <c r="BL954" s="120" t="s">
        <v>4490</v>
      </c>
      <c r="BM954" s="98">
        <v>0</v>
      </c>
      <c r="BN954" s="79">
        <v>0</v>
      </c>
      <c r="BO954" s="241">
        <v>1</v>
      </c>
      <c r="BP954" s="133">
        <v>1</v>
      </c>
      <c r="BQ954" s="133">
        <v>1</v>
      </c>
      <c r="BR954" s="133">
        <v>1</v>
      </c>
      <c r="BS954" s="238">
        <v>0</v>
      </c>
      <c r="BT954" s="79">
        <v>0</v>
      </c>
      <c r="BU954" s="79">
        <v>0</v>
      </c>
      <c r="BV954" s="79">
        <v>0</v>
      </c>
      <c r="BW954" s="79">
        <v>0</v>
      </c>
      <c r="BX954" s="79">
        <v>0</v>
      </c>
      <c r="BY954" s="79">
        <v>0</v>
      </c>
      <c r="BZ954" s="79">
        <v>0</v>
      </c>
      <c r="CA954" s="79">
        <v>0</v>
      </c>
      <c r="CB954" s="79">
        <v>0</v>
      </c>
      <c r="CC954" s="79">
        <v>0</v>
      </c>
      <c r="CD954" s="79">
        <v>0</v>
      </c>
      <c r="CE954" s="79">
        <v>0</v>
      </c>
      <c r="CF954" s="79">
        <v>0</v>
      </c>
      <c r="CG954" s="79">
        <v>0</v>
      </c>
      <c r="CH954" s="79">
        <v>0</v>
      </c>
      <c r="CI954" s="81">
        <f t="shared" si="78"/>
        <v>4</v>
      </c>
      <c r="CJ954" s="260">
        <f t="shared" si="77"/>
        <v>4</v>
      </c>
      <c r="CK954" s="260">
        <f t="shared" si="79"/>
        <v>4</v>
      </c>
      <c r="CL954" s="260">
        <f t="shared" si="80"/>
        <v>4</v>
      </c>
      <c r="CM954" s="83">
        <v>9</v>
      </c>
      <c r="CN954" s="254" t="s">
        <v>4965</v>
      </c>
      <c r="CO954" s="140" t="s">
        <v>4965</v>
      </c>
      <c r="CP954" s="258" t="s">
        <v>4965</v>
      </c>
      <c r="CQ954" s="86" t="s">
        <v>4965</v>
      </c>
      <c r="CR954" s="85" t="s">
        <v>4965</v>
      </c>
      <c r="CS954" s="85" t="s">
        <v>4965</v>
      </c>
      <c r="CT954" s="85" t="s">
        <v>4965</v>
      </c>
      <c r="CU954" s="86"/>
    </row>
    <row r="955" spans="1:99" s="363" customFormat="1" ht="12" customHeight="1" x14ac:dyDescent="0.2">
      <c r="A955" s="31" t="s">
        <v>1460</v>
      </c>
      <c r="B955" s="114" t="s">
        <v>3260</v>
      </c>
      <c r="C955" s="114" t="s">
        <v>1432</v>
      </c>
      <c r="D955" s="114" t="s">
        <v>1432</v>
      </c>
      <c r="E955" s="117" t="s">
        <v>3028</v>
      </c>
      <c r="F955" s="114" t="s">
        <v>1432</v>
      </c>
      <c r="G955" s="114" t="s">
        <v>3023</v>
      </c>
      <c r="H955" s="114" t="s">
        <v>2717</v>
      </c>
      <c r="I955" s="114" t="s">
        <v>3024</v>
      </c>
      <c r="J955" s="114">
        <v>526384</v>
      </c>
      <c r="K955" s="114">
        <v>175734</v>
      </c>
      <c r="L955" s="177" t="s">
        <v>4766</v>
      </c>
      <c r="M955" s="99" t="s">
        <v>1432</v>
      </c>
      <c r="N955" s="99" t="s">
        <v>1432</v>
      </c>
      <c r="O955" s="114">
        <v>0</v>
      </c>
      <c r="P955" s="114">
        <v>5</v>
      </c>
      <c r="Q955" s="115">
        <v>5</v>
      </c>
      <c r="R955" s="114" t="s">
        <v>3261</v>
      </c>
      <c r="S955" s="114" t="s">
        <v>3187</v>
      </c>
      <c r="T955" s="99" t="s">
        <v>4039</v>
      </c>
      <c r="U955" s="116">
        <v>41949</v>
      </c>
      <c r="V955" s="114" t="s">
        <v>1439</v>
      </c>
      <c r="W955" s="99" t="s">
        <v>1432</v>
      </c>
      <c r="X955" s="114" t="s">
        <v>1442</v>
      </c>
      <c r="Y955" s="114" t="s">
        <v>3893</v>
      </c>
      <c r="Z955" s="114" t="s">
        <v>1444</v>
      </c>
      <c r="AA955" s="114" t="s">
        <v>4720</v>
      </c>
      <c r="AB955" s="387">
        <v>2.1000000000000001E-2</v>
      </c>
      <c r="AC955" s="111" t="s">
        <v>1432</v>
      </c>
      <c r="AD955" s="112"/>
      <c r="AE955" s="157" t="s">
        <v>3063</v>
      </c>
      <c r="AF955" s="117" t="s">
        <v>1445</v>
      </c>
      <c r="AG955" s="117">
        <v>0</v>
      </c>
      <c r="AH955" s="117">
        <v>0</v>
      </c>
      <c r="AI955" s="117">
        <v>0</v>
      </c>
      <c r="AJ955" s="117">
        <v>1</v>
      </c>
      <c r="AK955" s="117">
        <v>1</v>
      </c>
      <c r="AL955" s="117">
        <v>3</v>
      </c>
      <c r="AM955" s="117">
        <v>0</v>
      </c>
      <c r="AN955" s="117">
        <v>0</v>
      </c>
      <c r="AO955" s="117">
        <v>0</v>
      </c>
      <c r="AP955" s="117">
        <v>0</v>
      </c>
      <c r="AQ955" s="117">
        <v>1</v>
      </c>
      <c r="AR955" s="117">
        <v>1</v>
      </c>
      <c r="AS955" s="117">
        <v>3</v>
      </c>
      <c r="AT955" s="117">
        <v>0</v>
      </c>
      <c r="AU955" s="117">
        <v>0</v>
      </c>
      <c r="AV955" s="117">
        <v>0</v>
      </c>
      <c r="AW955" s="117">
        <v>0</v>
      </c>
      <c r="AX955" s="117">
        <v>0</v>
      </c>
      <c r="AY955" s="117">
        <v>0</v>
      </c>
      <c r="AZ955" s="117">
        <v>0</v>
      </c>
      <c r="BA955" s="117">
        <v>0</v>
      </c>
      <c r="BB955" s="117">
        <v>0</v>
      </c>
      <c r="BC955" s="117">
        <v>0</v>
      </c>
      <c r="BD955" s="117">
        <v>0</v>
      </c>
      <c r="BE955" s="117">
        <v>0</v>
      </c>
      <c r="BF955" s="117">
        <v>0</v>
      </c>
      <c r="BG955" s="117">
        <v>0</v>
      </c>
      <c r="BH955" s="117">
        <v>0</v>
      </c>
      <c r="BI955" s="117">
        <v>0</v>
      </c>
      <c r="BJ955" s="117">
        <v>0</v>
      </c>
      <c r="BK955" s="117">
        <v>0</v>
      </c>
      <c r="BL955" s="120" t="s">
        <v>4490</v>
      </c>
      <c r="BM955" s="98">
        <v>0</v>
      </c>
      <c r="BN955" s="79">
        <v>0</v>
      </c>
      <c r="BO955" s="241">
        <v>1.25</v>
      </c>
      <c r="BP955" s="133">
        <v>1.25</v>
      </c>
      <c r="BQ955" s="133">
        <v>1.25</v>
      </c>
      <c r="BR955" s="133">
        <v>1.25</v>
      </c>
      <c r="BS955" s="238">
        <v>0</v>
      </c>
      <c r="BT955" s="79">
        <v>0</v>
      </c>
      <c r="BU955" s="79">
        <v>0</v>
      </c>
      <c r="BV955" s="79">
        <v>0</v>
      </c>
      <c r="BW955" s="79">
        <v>0</v>
      </c>
      <c r="BX955" s="79">
        <v>0</v>
      </c>
      <c r="BY955" s="79">
        <v>0</v>
      </c>
      <c r="BZ955" s="79">
        <v>0</v>
      </c>
      <c r="CA955" s="79">
        <v>0</v>
      </c>
      <c r="CB955" s="79">
        <v>0</v>
      </c>
      <c r="CC955" s="79">
        <v>0</v>
      </c>
      <c r="CD955" s="79">
        <v>0</v>
      </c>
      <c r="CE955" s="79">
        <v>0</v>
      </c>
      <c r="CF955" s="79">
        <v>0</v>
      </c>
      <c r="CG955" s="79">
        <v>0</v>
      </c>
      <c r="CH955" s="79">
        <v>0</v>
      </c>
      <c r="CI955" s="81">
        <f t="shared" si="78"/>
        <v>5</v>
      </c>
      <c r="CJ955" s="260">
        <f t="shared" si="77"/>
        <v>5</v>
      </c>
      <c r="CK955" s="260">
        <f t="shared" si="79"/>
        <v>5</v>
      </c>
      <c r="CL955" s="260">
        <f t="shared" si="80"/>
        <v>5</v>
      </c>
      <c r="CM955" s="83">
        <v>9</v>
      </c>
      <c r="CN955" s="254" t="s">
        <v>4965</v>
      </c>
      <c r="CO955" s="140" t="s">
        <v>4965</v>
      </c>
      <c r="CP955" s="258" t="s">
        <v>4965</v>
      </c>
      <c r="CQ955" s="86" t="s">
        <v>4965</v>
      </c>
      <c r="CR955" s="85" t="s">
        <v>4965</v>
      </c>
      <c r="CS955" s="85" t="s">
        <v>4965</v>
      </c>
      <c r="CT955" s="85" t="s">
        <v>4965</v>
      </c>
      <c r="CU955" s="86"/>
    </row>
    <row r="956" spans="1:99" s="363" customFormat="1" ht="12" customHeight="1" x14ac:dyDescent="0.2">
      <c r="A956" s="31" t="s">
        <v>1460</v>
      </c>
      <c r="B956" s="114" t="s">
        <v>3262</v>
      </c>
      <c r="C956" s="114" t="s">
        <v>1432</v>
      </c>
      <c r="D956" s="114" t="s">
        <v>1432</v>
      </c>
      <c r="E956" s="117" t="s">
        <v>3028</v>
      </c>
      <c r="F956" s="114" t="s">
        <v>1432</v>
      </c>
      <c r="G956" s="114" t="s">
        <v>3023</v>
      </c>
      <c r="H956" s="114" t="s">
        <v>2717</v>
      </c>
      <c r="I956" s="114" t="s">
        <v>3024</v>
      </c>
      <c r="J956" s="114">
        <v>526384</v>
      </c>
      <c r="K956" s="114">
        <v>175734</v>
      </c>
      <c r="L956" s="177" t="s">
        <v>4766</v>
      </c>
      <c r="M956" s="99" t="s">
        <v>1432</v>
      </c>
      <c r="N956" s="99" t="s">
        <v>1432</v>
      </c>
      <c r="O956" s="114">
        <v>0</v>
      </c>
      <c r="P956" s="114">
        <v>1</v>
      </c>
      <c r="Q956" s="115">
        <v>1</v>
      </c>
      <c r="R956" s="114" t="s">
        <v>4544</v>
      </c>
      <c r="S956" s="114" t="s">
        <v>3187</v>
      </c>
      <c r="T956" s="99" t="s">
        <v>4039</v>
      </c>
      <c r="U956" s="116">
        <v>41949</v>
      </c>
      <c r="V956" s="114" t="s">
        <v>1439</v>
      </c>
      <c r="W956" s="99" t="s">
        <v>1432</v>
      </c>
      <c r="X956" s="114" t="s">
        <v>1442</v>
      </c>
      <c r="Y956" s="114" t="s">
        <v>3893</v>
      </c>
      <c r="Z956" s="114" t="s">
        <v>1444</v>
      </c>
      <c r="AA956" s="114" t="s">
        <v>4720</v>
      </c>
      <c r="AB956" s="387">
        <v>2.1000000000000001E-2</v>
      </c>
      <c r="AC956" s="111" t="s">
        <v>1432</v>
      </c>
      <c r="AD956" s="112"/>
      <c r="AE956" s="157" t="s">
        <v>3063</v>
      </c>
      <c r="AF956" s="117" t="s">
        <v>1445</v>
      </c>
      <c r="AG956" s="117">
        <v>0</v>
      </c>
      <c r="AH956" s="117">
        <v>0</v>
      </c>
      <c r="AI956" s="117">
        <v>0</v>
      </c>
      <c r="AJ956" s="117">
        <v>0</v>
      </c>
      <c r="AK956" s="117">
        <v>0</v>
      </c>
      <c r="AL956" s="117">
        <v>1</v>
      </c>
      <c r="AM956" s="117">
        <v>0</v>
      </c>
      <c r="AN956" s="117">
        <v>0</v>
      </c>
      <c r="AO956" s="117">
        <v>0</v>
      </c>
      <c r="AP956" s="117">
        <v>0</v>
      </c>
      <c r="AQ956" s="117">
        <v>0</v>
      </c>
      <c r="AR956" s="117">
        <v>0</v>
      </c>
      <c r="AS956" s="117">
        <v>1</v>
      </c>
      <c r="AT956" s="117">
        <v>0</v>
      </c>
      <c r="AU956" s="117">
        <v>0</v>
      </c>
      <c r="AV956" s="117">
        <v>0</v>
      </c>
      <c r="AW956" s="117">
        <v>0</v>
      </c>
      <c r="AX956" s="117">
        <v>0</v>
      </c>
      <c r="AY956" s="117">
        <v>0</v>
      </c>
      <c r="AZ956" s="117">
        <v>0</v>
      </c>
      <c r="BA956" s="117">
        <v>0</v>
      </c>
      <c r="BB956" s="117">
        <v>0</v>
      </c>
      <c r="BC956" s="117">
        <v>0</v>
      </c>
      <c r="BD956" s="117">
        <v>0</v>
      </c>
      <c r="BE956" s="117">
        <v>0</v>
      </c>
      <c r="BF956" s="117">
        <v>0</v>
      </c>
      <c r="BG956" s="117">
        <v>0</v>
      </c>
      <c r="BH956" s="117">
        <v>0</v>
      </c>
      <c r="BI956" s="117">
        <v>0</v>
      </c>
      <c r="BJ956" s="117">
        <v>0</v>
      </c>
      <c r="BK956" s="117">
        <v>0</v>
      </c>
      <c r="BL956" s="120" t="s">
        <v>4490</v>
      </c>
      <c r="BM956" s="98">
        <v>0</v>
      </c>
      <c r="BN956" s="79">
        <v>0</v>
      </c>
      <c r="BO956" s="241">
        <v>0.25</v>
      </c>
      <c r="BP956" s="133">
        <v>0.25</v>
      </c>
      <c r="BQ956" s="133">
        <v>0.25</v>
      </c>
      <c r="BR956" s="133">
        <v>0.25</v>
      </c>
      <c r="BS956" s="238">
        <v>0</v>
      </c>
      <c r="BT956" s="79">
        <v>0</v>
      </c>
      <c r="BU956" s="79">
        <v>0</v>
      </c>
      <c r="BV956" s="79">
        <v>0</v>
      </c>
      <c r="BW956" s="79">
        <v>0</v>
      </c>
      <c r="BX956" s="79">
        <v>0</v>
      </c>
      <c r="BY956" s="79">
        <v>0</v>
      </c>
      <c r="BZ956" s="79">
        <v>0</v>
      </c>
      <c r="CA956" s="79">
        <v>0</v>
      </c>
      <c r="CB956" s="79">
        <v>0</v>
      </c>
      <c r="CC956" s="79">
        <v>0</v>
      </c>
      <c r="CD956" s="79">
        <v>0</v>
      </c>
      <c r="CE956" s="79">
        <v>0</v>
      </c>
      <c r="CF956" s="79">
        <v>0</v>
      </c>
      <c r="CG956" s="79">
        <v>0</v>
      </c>
      <c r="CH956" s="79">
        <v>0</v>
      </c>
      <c r="CI956" s="81">
        <f t="shared" si="78"/>
        <v>1</v>
      </c>
      <c r="CJ956" s="260">
        <f t="shared" ref="CJ956:CJ1019" si="81">SUM(BN956:CB956)</f>
        <v>1</v>
      </c>
      <c r="CK956" s="260">
        <f t="shared" si="79"/>
        <v>1</v>
      </c>
      <c r="CL956" s="260">
        <f t="shared" si="80"/>
        <v>1</v>
      </c>
      <c r="CM956" s="83">
        <v>9</v>
      </c>
      <c r="CN956" s="254" t="s">
        <v>4965</v>
      </c>
      <c r="CO956" s="140" t="s">
        <v>4965</v>
      </c>
      <c r="CP956" s="258" t="s">
        <v>4965</v>
      </c>
      <c r="CQ956" s="86" t="s">
        <v>4965</v>
      </c>
      <c r="CR956" s="85" t="s">
        <v>4965</v>
      </c>
      <c r="CS956" s="85" t="s">
        <v>4965</v>
      </c>
      <c r="CT956" s="85" t="s">
        <v>4965</v>
      </c>
      <c r="CU956" s="86"/>
    </row>
    <row r="957" spans="1:99" ht="12" customHeight="1" x14ac:dyDescent="0.2">
      <c r="A957" s="31" t="s">
        <v>1460</v>
      </c>
      <c r="B957" s="114" t="s">
        <v>4545</v>
      </c>
      <c r="C957" s="114" t="s">
        <v>1432</v>
      </c>
      <c r="D957" s="114" t="s">
        <v>1432</v>
      </c>
      <c r="E957" s="117" t="s">
        <v>97</v>
      </c>
      <c r="F957" s="114" t="s">
        <v>1432</v>
      </c>
      <c r="G957" s="114" t="s">
        <v>3023</v>
      </c>
      <c r="H957" s="114" t="s">
        <v>2717</v>
      </c>
      <c r="I957" s="114" t="s">
        <v>3024</v>
      </c>
      <c r="J957" s="114">
        <v>526422</v>
      </c>
      <c r="K957" s="114">
        <v>175789</v>
      </c>
      <c r="L957" s="177" t="s">
        <v>4766</v>
      </c>
      <c r="M957" s="99" t="s">
        <v>1432</v>
      </c>
      <c r="N957" s="99" t="s">
        <v>1432</v>
      </c>
      <c r="O957" s="114">
        <v>0</v>
      </c>
      <c r="P957" s="114">
        <v>1</v>
      </c>
      <c r="Q957" s="115">
        <v>1</v>
      </c>
      <c r="R957" s="114" t="s">
        <v>4546</v>
      </c>
      <c r="S957" s="114" t="s">
        <v>3187</v>
      </c>
      <c r="T957" s="99" t="s">
        <v>3515</v>
      </c>
      <c r="U957" s="116">
        <v>41936</v>
      </c>
      <c r="V957" s="114" t="s">
        <v>1439</v>
      </c>
      <c r="W957" s="99" t="s">
        <v>1432</v>
      </c>
      <c r="X957" s="114" t="s">
        <v>1442</v>
      </c>
      <c r="Y957" s="114" t="s">
        <v>3893</v>
      </c>
      <c r="Z957" s="114" t="s">
        <v>1444</v>
      </c>
      <c r="AA957" s="114" t="s">
        <v>4720</v>
      </c>
      <c r="AB957" s="387">
        <v>0.02</v>
      </c>
      <c r="AC957" s="111" t="s">
        <v>1432</v>
      </c>
      <c r="AD957" s="112"/>
      <c r="AE957" s="157" t="s">
        <v>3063</v>
      </c>
      <c r="AF957" s="117" t="s">
        <v>1445</v>
      </c>
      <c r="AG957" s="117">
        <v>0</v>
      </c>
      <c r="AH957" s="117">
        <v>0</v>
      </c>
      <c r="AI957" s="117">
        <v>0</v>
      </c>
      <c r="AJ957" s="117">
        <v>0</v>
      </c>
      <c r="AK957" s="117">
        <v>1</v>
      </c>
      <c r="AL957" s="117">
        <v>0</v>
      </c>
      <c r="AM957" s="117">
        <v>0</v>
      </c>
      <c r="AN957" s="117">
        <v>0</v>
      </c>
      <c r="AO957" s="117">
        <v>0</v>
      </c>
      <c r="AP957" s="117">
        <v>0</v>
      </c>
      <c r="AQ957" s="117">
        <v>0</v>
      </c>
      <c r="AR957" s="117">
        <v>1</v>
      </c>
      <c r="AS957" s="117">
        <v>0</v>
      </c>
      <c r="AT957" s="117">
        <v>0</v>
      </c>
      <c r="AU957" s="117">
        <v>0</v>
      </c>
      <c r="AV957" s="117">
        <v>0</v>
      </c>
      <c r="AW957" s="117">
        <v>0</v>
      </c>
      <c r="AX957" s="117">
        <v>0</v>
      </c>
      <c r="AY957" s="117">
        <v>0</v>
      </c>
      <c r="AZ957" s="117">
        <v>0</v>
      </c>
      <c r="BA957" s="117">
        <v>0</v>
      </c>
      <c r="BB957" s="117">
        <v>0</v>
      </c>
      <c r="BC957" s="117">
        <v>0</v>
      </c>
      <c r="BD957" s="117">
        <v>0</v>
      </c>
      <c r="BE957" s="117">
        <v>0</v>
      </c>
      <c r="BF957" s="117">
        <v>0</v>
      </c>
      <c r="BG957" s="117">
        <v>0</v>
      </c>
      <c r="BH957" s="117">
        <v>0</v>
      </c>
      <c r="BI957" s="117">
        <v>0</v>
      </c>
      <c r="BJ957" s="117">
        <v>0</v>
      </c>
      <c r="BK957" s="117">
        <v>0</v>
      </c>
      <c r="BL957" s="120" t="s">
        <v>4490</v>
      </c>
      <c r="BM957" s="98">
        <v>0</v>
      </c>
      <c r="BN957" s="79">
        <v>0</v>
      </c>
      <c r="BO957" s="241">
        <v>0.25</v>
      </c>
      <c r="BP957" s="133">
        <v>0.25</v>
      </c>
      <c r="BQ957" s="133">
        <v>0.25</v>
      </c>
      <c r="BR957" s="133">
        <v>0.25</v>
      </c>
      <c r="BS957" s="238">
        <v>0</v>
      </c>
      <c r="BT957" s="79">
        <v>0</v>
      </c>
      <c r="BU957" s="79">
        <v>0</v>
      </c>
      <c r="BV957" s="79">
        <v>0</v>
      </c>
      <c r="BW957" s="79">
        <v>0</v>
      </c>
      <c r="BX957" s="79">
        <v>0</v>
      </c>
      <c r="BY957" s="79">
        <v>0</v>
      </c>
      <c r="BZ957" s="79">
        <v>0</v>
      </c>
      <c r="CA957" s="79">
        <v>0</v>
      </c>
      <c r="CB957" s="79">
        <v>0</v>
      </c>
      <c r="CC957" s="79">
        <v>0</v>
      </c>
      <c r="CD957" s="79">
        <v>0</v>
      </c>
      <c r="CE957" s="79">
        <v>0</v>
      </c>
      <c r="CF957" s="79">
        <v>0</v>
      </c>
      <c r="CG957" s="79">
        <v>0</v>
      </c>
      <c r="CH957" s="79">
        <v>0</v>
      </c>
      <c r="CI957" s="81">
        <f t="shared" si="78"/>
        <v>1</v>
      </c>
      <c r="CJ957" s="260">
        <f t="shared" si="81"/>
        <v>1</v>
      </c>
      <c r="CK957" s="260">
        <f t="shared" si="79"/>
        <v>1</v>
      </c>
      <c r="CL957" s="260">
        <f t="shared" si="80"/>
        <v>1</v>
      </c>
      <c r="CM957" s="83">
        <v>9</v>
      </c>
      <c r="CN957" s="254" t="s">
        <v>4965</v>
      </c>
      <c r="CO957" s="140" t="s">
        <v>4965</v>
      </c>
      <c r="CP957" s="258" t="s">
        <v>4965</v>
      </c>
      <c r="CQ957" s="86" t="s">
        <v>4965</v>
      </c>
      <c r="CR957" s="85" t="s">
        <v>4965</v>
      </c>
      <c r="CS957" s="85" t="s">
        <v>4965</v>
      </c>
      <c r="CT957" s="85" t="s">
        <v>4965</v>
      </c>
      <c r="CU957" s="86"/>
    </row>
    <row r="958" spans="1:99" s="363" customFormat="1" ht="12" customHeight="1" x14ac:dyDescent="0.2">
      <c r="A958" s="31" t="s">
        <v>1460</v>
      </c>
      <c r="B958" s="114" t="s">
        <v>4547</v>
      </c>
      <c r="C958" s="114" t="s">
        <v>1432</v>
      </c>
      <c r="D958" s="114" t="s">
        <v>1432</v>
      </c>
      <c r="E958" s="117" t="s">
        <v>97</v>
      </c>
      <c r="F958" s="114" t="s">
        <v>1432</v>
      </c>
      <c r="G958" s="114" t="s">
        <v>3023</v>
      </c>
      <c r="H958" s="114" t="s">
        <v>2717</v>
      </c>
      <c r="I958" s="114" t="s">
        <v>3024</v>
      </c>
      <c r="J958" s="114">
        <v>526422</v>
      </c>
      <c r="K958" s="114">
        <v>175789</v>
      </c>
      <c r="L958" s="177" t="s">
        <v>4766</v>
      </c>
      <c r="M958" s="99" t="s">
        <v>1432</v>
      </c>
      <c r="N958" s="99" t="s">
        <v>1432</v>
      </c>
      <c r="O958" s="114">
        <v>0</v>
      </c>
      <c r="P958" s="114">
        <v>11</v>
      </c>
      <c r="Q958" s="115">
        <v>11</v>
      </c>
      <c r="R958" s="114" t="s">
        <v>4548</v>
      </c>
      <c r="S958" s="114" t="s">
        <v>3187</v>
      </c>
      <c r="T958" s="99" t="s">
        <v>4039</v>
      </c>
      <c r="U958" s="116">
        <v>41949</v>
      </c>
      <c r="V958" s="114" t="s">
        <v>1439</v>
      </c>
      <c r="W958" s="99" t="s">
        <v>1432</v>
      </c>
      <c r="X958" s="114" t="s">
        <v>1442</v>
      </c>
      <c r="Y958" s="114" t="s">
        <v>3893</v>
      </c>
      <c r="Z958" s="114" t="s">
        <v>1444</v>
      </c>
      <c r="AA958" s="114" t="s">
        <v>4720</v>
      </c>
      <c r="AB958" s="387">
        <v>0.02</v>
      </c>
      <c r="AC958" s="111" t="s">
        <v>1432</v>
      </c>
      <c r="AD958" s="112"/>
      <c r="AE958" s="157" t="s">
        <v>3063</v>
      </c>
      <c r="AF958" s="117" t="s">
        <v>1445</v>
      </c>
      <c r="AG958" s="117">
        <v>0</v>
      </c>
      <c r="AH958" s="117">
        <v>0</v>
      </c>
      <c r="AI958" s="117">
        <v>0</v>
      </c>
      <c r="AJ958" s="117">
        <v>0</v>
      </c>
      <c r="AK958" s="117">
        <v>3</v>
      </c>
      <c r="AL958" s="117">
        <v>5</v>
      </c>
      <c r="AM958" s="117">
        <v>3</v>
      </c>
      <c r="AN958" s="117">
        <v>0</v>
      </c>
      <c r="AO958" s="117">
        <v>0</v>
      </c>
      <c r="AP958" s="117">
        <v>0</v>
      </c>
      <c r="AQ958" s="117">
        <v>0</v>
      </c>
      <c r="AR958" s="117">
        <v>3</v>
      </c>
      <c r="AS958" s="117">
        <v>5</v>
      </c>
      <c r="AT958" s="117">
        <v>3</v>
      </c>
      <c r="AU958" s="117">
        <v>0</v>
      </c>
      <c r="AV958" s="117">
        <v>0</v>
      </c>
      <c r="AW958" s="117">
        <v>0</v>
      </c>
      <c r="AX958" s="117">
        <v>0</v>
      </c>
      <c r="AY958" s="117">
        <v>0</v>
      </c>
      <c r="AZ958" s="117">
        <v>0</v>
      </c>
      <c r="BA958" s="117">
        <v>0</v>
      </c>
      <c r="BB958" s="117">
        <v>0</v>
      </c>
      <c r="BC958" s="117">
        <v>0</v>
      </c>
      <c r="BD958" s="117">
        <v>0</v>
      </c>
      <c r="BE958" s="117">
        <v>0</v>
      </c>
      <c r="BF958" s="117">
        <v>0</v>
      </c>
      <c r="BG958" s="117">
        <v>0</v>
      </c>
      <c r="BH958" s="117">
        <v>0</v>
      </c>
      <c r="BI958" s="117">
        <v>0</v>
      </c>
      <c r="BJ958" s="117">
        <v>0</v>
      </c>
      <c r="BK958" s="117">
        <v>0</v>
      </c>
      <c r="BL958" s="120" t="s">
        <v>4490</v>
      </c>
      <c r="BM958" s="98">
        <v>0</v>
      </c>
      <c r="BN958" s="79">
        <v>0</v>
      </c>
      <c r="BO958" s="241">
        <v>2.75</v>
      </c>
      <c r="BP958" s="133">
        <v>2.75</v>
      </c>
      <c r="BQ958" s="133">
        <v>2.75</v>
      </c>
      <c r="BR958" s="133">
        <v>2.75</v>
      </c>
      <c r="BS958" s="238">
        <v>0</v>
      </c>
      <c r="BT958" s="79">
        <v>0</v>
      </c>
      <c r="BU958" s="79">
        <v>0</v>
      </c>
      <c r="BV958" s="79">
        <v>0</v>
      </c>
      <c r="BW958" s="79">
        <v>0</v>
      </c>
      <c r="BX958" s="79">
        <v>0</v>
      </c>
      <c r="BY958" s="79">
        <v>0</v>
      </c>
      <c r="BZ958" s="79">
        <v>0</v>
      </c>
      <c r="CA958" s="79">
        <v>0</v>
      </c>
      <c r="CB958" s="79">
        <v>0</v>
      </c>
      <c r="CC958" s="79">
        <v>0</v>
      </c>
      <c r="CD958" s="79">
        <v>0</v>
      </c>
      <c r="CE958" s="79">
        <v>0</v>
      </c>
      <c r="CF958" s="79">
        <v>0</v>
      </c>
      <c r="CG958" s="79">
        <v>0</v>
      </c>
      <c r="CH958" s="79">
        <v>0</v>
      </c>
      <c r="CI958" s="81">
        <f t="shared" si="78"/>
        <v>11</v>
      </c>
      <c r="CJ958" s="260">
        <f t="shared" si="81"/>
        <v>11</v>
      </c>
      <c r="CK958" s="260">
        <f t="shared" si="79"/>
        <v>11</v>
      </c>
      <c r="CL958" s="260">
        <f t="shared" si="80"/>
        <v>11</v>
      </c>
      <c r="CM958" s="83">
        <v>9</v>
      </c>
      <c r="CN958" s="254" t="s">
        <v>4965</v>
      </c>
      <c r="CO958" s="140" t="s">
        <v>4965</v>
      </c>
      <c r="CP958" s="258" t="s">
        <v>4965</v>
      </c>
      <c r="CQ958" s="86" t="s">
        <v>4965</v>
      </c>
      <c r="CR958" s="85" t="s">
        <v>4965</v>
      </c>
      <c r="CS958" s="85" t="s">
        <v>4965</v>
      </c>
      <c r="CT958" s="85" t="s">
        <v>4965</v>
      </c>
      <c r="CU958" s="86"/>
    </row>
    <row r="959" spans="1:99" s="363" customFormat="1" ht="12" customHeight="1" x14ac:dyDescent="0.2">
      <c r="A959" s="31" t="s">
        <v>1460</v>
      </c>
      <c r="B959" s="114" t="s">
        <v>4549</v>
      </c>
      <c r="C959" s="114" t="s">
        <v>1432</v>
      </c>
      <c r="D959" s="114" t="s">
        <v>1432</v>
      </c>
      <c r="E959" s="117" t="s">
        <v>1432</v>
      </c>
      <c r="F959" s="114" t="s">
        <v>4550</v>
      </c>
      <c r="G959" s="114" t="s">
        <v>3591</v>
      </c>
      <c r="H959" s="114" t="s">
        <v>2717</v>
      </c>
      <c r="I959" s="114" t="s">
        <v>4551</v>
      </c>
      <c r="J959" s="114">
        <v>527333</v>
      </c>
      <c r="K959" s="114">
        <v>175518</v>
      </c>
      <c r="L959" s="177" t="s">
        <v>3084</v>
      </c>
      <c r="M959" s="99" t="s">
        <v>1432</v>
      </c>
      <c r="N959" s="99" t="s">
        <v>1432</v>
      </c>
      <c r="O959" s="114">
        <v>0</v>
      </c>
      <c r="P959" s="114">
        <v>62</v>
      </c>
      <c r="Q959" s="115">
        <v>62</v>
      </c>
      <c r="R959" s="114" t="s">
        <v>4747</v>
      </c>
      <c r="S959" s="114" t="s">
        <v>3187</v>
      </c>
      <c r="T959" s="99" t="s">
        <v>390</v>
      </c>
      <c r="U959" s="116">
        <v>41940</v>
      </c>
      <c r="V959" s="114" t="s">
        <v>1439</v>
      </c>
      <c r="W959" s="99" t="s">
        <v>1432</v>
      </c>
      <c r="X959" s="114" t="s">
        <v>1442</v>
      </c>
      <c r="Y959" s="114" t="s">
        <v>3893</v>
      </c>
      <c r="Z959" s="114" t="s">
        <v>1444</v>
      </c>
      <c r="AA959" s="114" t="s">
        <v>4720</v>
      </c>
      <c r="AB959" s="387">
        <v>0.122</v>
      </c>
      <c r="AC959" s="111" t="s">
        <v>1432</v>
      </c>
      <c r="AD959" s="112"/>
      <c r="AE959" s="157" t="s">
        <v>3063</v>
      </c>
      <c r="AF959" s="117" t="s">
        <v>1445</v>
      </c>
      <c r="AG959" s="117">
        <v>0</v>
      </c>
      <c r="AH959" s="117">
        <v>0</v>
      </c>
      <c r="AI959" s="117">
        <v>0</v>
      </c>
      <c r="AJ959" s="117">
        <v>0</v>
      </c>
      <c r="AK959" s="117">
        <v>18</v>
      </c>
      <c r="AL959" s="117">
        <v>36</v>
      </c>
      <c r="AM959" s="117">
        <v>8</v>
      </c>
      <c r="AN959" s="117">
        <v>0</v>
      </c>
      <c r="AO959" s="117">
        <v>0</v>
      </c>
      <c r="AP959" s="117">
        <v>0</v>
      </c>
      <c r="AQ959" s="117">
        <v>0</v>
      </c>
      <c r="AR959" s="117">
        <v>18</v>
      </c>
      <c r="AS959" s="117">
        <v>36</v>
      </c>
      <c r="AT959" s="117">
        <v>8</v>
      </c>
      <c r="AU959" s="117">
        <v>0</v>
      </c>
      <c r="AV959" s="117">
        <v>0</v>
      </c>
      <c r="AW959" s="117">
        <v>0</v>
      </c>
      <c r="AX959" s="117">
        <v>0</v>
      </c>
      <c r="AY959" s="117">
        <v>0</v>
      </c>
      <c r="AZ959" s="117">
        <v>0</v>
      </c>
      <c r="BA959" s="117">
        <v>0</v>
      </c>
      <c r="BB959" s="117">
        <v>0</v>
      </c>
      <c r="BC959" s="117">
        <v>0</v>
      </c>
      <c r="BD959" s="117">
        <v>0</v>
      </c>
      <c r="BE959" s="117">
        <v>0</v>
      </c>
      <c r="BF959" s="117">
        <v>0</v>
      </c>
      <c r="BG959" s="117">
        <v>0</v>
      </c>
      <c r="BH959" s="117">
        <v>0</v>
      </c>
      <c r="BI959" s="117">
        <v>0</v>
      </c>
      <c r="BJ959" s="117">
        <v>0</v>
      </c>
      <c r="BK959" s="117">
        <v>0</v>
      </c>
      <c r="BL959" s="120" t="s">
        <v>4490</v>
      </c>
      <c r="BM959" s="98">
        <v>0</v>
      </c>
      <c r="BN959" s="79">
        <v>0</v>
      </c>
      <c r="BO959" s="241">
        <v>15.5</v>
      </c>
      <c r="BP959" s="133">
        <v>15.5</v>
      </c>
      <c r="BQ959" s="133">
        <v>15.5</v>
      </c>
      <c r="BR959" s="133">
        <v>15.5</v>
      </c>
      <c r="BS959" s="238">
        <v>0</v>
      </c>
      <c r="BT959" s="79">
        <v>0</v>
      </c>
      <c r="BU959" s="79">
        <v>0</v>
      </c>
      <c r="BV959" s="79">
        <v>0</v>
      </c>
      <c r="BW959" s="79">
        <v>0</v>
      </c>
      <c r="BX959" s="79">
        <v>0</v>
      </c>
      <c r="BY959" s="79">
        <v>0</v>
      </c>
      <c r="BZ959" s="79">
        <v>0</v>
      </c>
      <c r="CA959" s="79">
        <v>0</v>
      </c>
      <c r="CB959" s="79">
        <v>0</v>
      </c>
      <c r="CC959" s="79">
        <v>0</v>
      </c>
      <c r="CD959" s="79">
        <v>0</v>
      </c>
      <c r="CE959" s="79">
        <v>0</v>
      </c>
      <c r="CF959" s="79">
        <v>0</v>
      </c>
      <c r="CG959" s="79">
        <v>0</v>
      </c>
      <c r="CH959" s="79">
        <v>0</v>
      </c>
      <c r="CI959" s="81">
        <f t="shared" si="78"/>
        <v>62</v>
      </c>
      <c r="CJ959" s="260">
        <f t="shared" si="81"/>
        <v>62</v>
      </c>
      <c r="CK959" s="260">
        <f t="shared" si="79"/>
        <v>62</v>
      </c>
      <c r="CL959" s="260">
        <f t="shared" si="80"/>
        <v>62</v>
      </c>
      <c r="CM959" s="83">
        <v>9</v>
      </c>
      <c r="CN959" s="254" t="s">
        <v>4965</v>
      </c>
      <c r="CO959" s="180" t="s">
        <v>1940</v>
      </c>
      <c r="CP959" s="258" t="s">
        <v>4965</v>
      </c>
      <c r="CQ959" s="86" t="s">
        <v>4965</v>
      </c>
      <c r="CR959" s="85" t="s">
        <v>4965</v>
      </c>
      <c r="CS959" s="87" t="s">
        <v>1938</v>
      </c>
      <c r="CT959" s="85" t="s">
        <v>4965</v>
      </c>
      <c r="CU959" s="86"/>
    </row>
    <row r="960" spans="1:99" ht="12" customHeight="1" x14ac:dyDescent="0.2">
      <c r="A960" s="31" t="s">
        <v>1460</v>
      </c>
      <c r="B960" s="114" t="s">
        <v>4748</v>
      </c>
      <c r="C960" s="114" t="s">
        <v>1432</v>
      </c>
      <c r="D960" s="114" t="s">
        <v>1432</v>
      </c>
      <c r="E960" s="117" t="s">
        <v>1432</v>
      </c>
      <c r="F960" s="114" t="s">
        <v>4749</v>
      </c>
      <c r="G960" s="114" t="s">
        <v>5046</v>
      </c>
      <c r="H960" s="114" t="s">
        <v>3875</v>
      </c>
      <c r="I960" s="114" t="s">
        <v>4750</v>
      </c>
      <c r="J960" s="114">
        <v>528639</v>
      </c>
      <c r="K960" s="114">
        <v>173520</v>
      </c>
      <c r="L960" s="177" t="s">
        <v>3076</v>
      </c>
      <c r="M960" s="99" t="s">
        <v>1432</v>
      </c>
      <c r="N960" s="99" t="s">
        <v>1432</v>
      </c>
      <c r="O960" s="114">
        <v>9</v>
      </c>
      <c r="P960" s="114">
        <v>12</v>
      </c>
      <c r="Q960" s="115">
        <v>3</v>
      </c>
      <c r="R960" s="114" t="s">
        <v>4751</v>
      </c>
      <c r="S960" s="114" t="s">
        <v>1438</v>
      </c>
      <c r="T960" s="99" t="s">
        <v>785</v>
      </c>
      <c r="U960" s="116">
        <v>42083</v>
      </c>
      <c r="V960" s="114" t="s">
        <v>1439</v>
      </c>
      <c r="W960" s="99" t="s">
        <v>1432</v>
      </c>
      <c r="X960" s="114" t="s">
        <v>1442</v>
      </c>
      <c r="Y960" s="114" t="s">
        <v>1443</v>
      </c>
      <c r="Z960" s="114" t="s">
        <v>1444</v>
      </c>
      <c r="AA960" s="114" t="s">
        <v>2713</v>
      </c>
      <c r="AB960" s="387">
        <v>8.9999999999999993E-3</v>
      </c>
      <c r="AC960" s="111" t="s">
        <v>1432</v>
      </c>
      <c r="AD960" s="67"/>
      <c r="AE960" s="157" t="s">
        <v>3063</v>
      </c>
      <c r="AF960" s="117" t="s">
        <v>1445</v>
      </c>
      <c r="AG960" s="118"/>
      <c r="AH960" s="117">
        <v>0</v>
      </c>
      <c r="AI960" s="117">
        <v>0</v>
      </c>
      <c r="AJ960" s="117">
        <v>2</v>
      </c>
      <c r="AK960" s="117">
        <v>1</v>
      </c>
      <c r="AL960" s="117">
        <v>3</v>
      </c>
      <c r="AM960" s="117">
        <v>-3</v>
      </c>
      <c r="AN960" s="117">
        <v>0</v>
      </c>
      <c r="AO960" s="117">
        <v>0</v>
      </c>
      <c r="AP960" s="117">
        <v>0</v>
      </c>
      <c r="AQ960" s="117">
        <v>2</v>
      </c>
      <c r="AR960" s="117">
        <v>1</v>
      </c>
      <c r="AS960" s="117">
        <v>3</v>
      </c>
      <c r="AT960" s="117">
        <v>-3</v>
      </c>
      <c r="AU960" s="117">
        <v>0</v>
      </c>
      <c r="AV960" s="117">
        <v>0</v>
      </c>
      <c r="AW960" s="117">
        <v>0</v>
      </c>
      <c r="AX960" s="117">
        <v>0</v>
      </c>
      <c r="AY960" s="117">
        <v>0</v>
      </c>
      <c r="AZ960" s="117">
        <v>0</v>
      </c>
      <c r="BA960" s="117">
        <v>0</v>
      </c>
      <c r="BB960" s="117">
        <v>0</v>
      </c>
      <c r="BC960" s="117">
        <v>0</v>
      </c>
      <c r="BD960" s="117">
        <v>0</v>
      </c>
      <c r="BE960" s="117">
        <v>0</v>
      </c>
      <c r="BF960" s="117">
        <v>0</v>
      </c>
      <c r="BG960" s="117">
        <v>0</v>
      </c>
      <c r="BH960" s="117">
        <v>0</v>
      </c>
      <c r="BI960" s="117">
        <v>0</v>
      </c>
      <c r="BJ960" s="117">
        <v>0</v>
      </c>
      <c r="BK960" s="117">
        <v>0</v>
      </c>
      <c r="BL960" s="120" t="s">
        <v>4490</v>
      </c>
      <c r="BM960" s="98">
        <v>0</v>
      </c>
      <c r="BN960" s="79">
        <v>0</v>
      </c>
      <c r="BO960" s="241">
        <v>0.6</v>
      </c>
      <c r="BP960" s="133">
        <v>0.6</v>
      </c>
      <c r="BQ960" s="133">
        <v>0.6</v>
      </c>
      <c r="BR960" s="133">
        <v>0.6</v>
      </c>
      <c r="BS960" s="243">
        <v>0.6</v>
      </c>
      <c r="BT960" s="79">
        <v>0</v>
      </c>
      <c r="BU960" s="79">
        <v>0</v>
      </c>
      <c r="BV960" s="79">
        <v>0</v>
      </c>
      <c r="BW960" s="79">
        <v>0</v>
      </c>
      <c r="BX960" s="79">
        <v>0</v>
      </c>
      <c r="BY960" s="79">
        <v>0</v>
      </c>
      <c r="BZ960" s="79">
        <v>0</v>
      </c>
      <c r="CA960" s="79">
        <v>0</v>
      </c>
      <c r="CB960" s="79">
        <v>0</v>
      </c>
      <c r="CC960" s="79">
        <v>0</v>
      </c>
      <c r="CD960" s="79">
        <v>0</v>
      </c>
      <c r="CE960" s="79">
        <v>0</v>
      </c>
      <c r="CF960" s="79">
        <v>0</v>
      </c>
      <c r="CG960" s="79">
        <v>0</v>
      </c>
      <c r="CH960" s="79">
        <v>0</v>
      </c>
      <c r="CI960" s="81">
        <f t="shared" si="78"/>
        <v>3</v>
      </c>
      <c r="CJ960" s="260">
        <f t="shared" si="81"/>
        <v>3</v>
      </c>
      <c r="CK960" s="260">
        <f t="shared" si="79"/>
        <v>3</v>
      </c>
      <c r="CL960" s="260">
        <f t="shared" si="80"/>
        <v>3</v>
      </c>
      <c r="CM960" s="83">
        <v>4</v>
      </c>
      <c r="CN960" s="254" t="s">
        <v>4965</v>
      </c>
      <c r="CO960" s="180" t="s">
        <v>4767</v>
      </c>
      <c r="CP960" s="258" t="s">
        <v>4965</v>
      </c>
      <c r="CQ960" s="86" t="s">
        <v>4965</v>
      </c>
      <c r="CR960" s="85" t="s">
        <v>4965</v>
      </c>
      <c r="CS960" s="85" t="s">
        <v>4965</v>
      </c>
      <c r="CT960" s="85" t="s">
        <v>4965</v>
      </c>
      <c r="CU960" s="86"/>
    </row>
    <row r="961" spans="1:99" s="363" customFormat="1" ht="12" customHeight="1" x14ac:dyDescent="0.2">
      <c r="A961" s="31" t="s">
        <v>1460</v>
      </c>
      <c r="B961" s="114" t="s">
        <v>4757</v>
      </c>
      <c r="C961" s="114" t="s">
        <v>1432</v>
      </c>
      <c r="D961" s="114" t="s">
        <v>1432</v>
      </c>
      <c r="E961" s="117" t="s">
        <v>4758</v>
      </c>
      <c r="F961" s="114" t="s">
        <v>1432</v>
      </c>
      <c r="G961" s="114" t="s">
        <v>929</v>
      </c>
      <c r="H961" s="114" t="s">
        <v>1435</v>
      </c>
      <c r="I961" s="114" t="s">
        <v>4759</v>
      </c>
      <c r="J961" s="114">
        <v>527712</v>
      </c>
      <c r="K961" s="114">
        <v>172126</v>
      </c>
      <c r="L961" s="177" t="s">
        <v>3069</v>
      </c>
      <c r="M961" s="99" t="s">
        <v>1432</v>
      </c>
      <c r="N961" s="99" t="s">
        <v>1432</v>
      </c>
      <c r="O961" s="114">
        <v>0</v>
      </c>
      <c r="P961" s="114">
        <v>2</v>
      </c>
      <c r="Q961" s="115">
        <v>2</v>
      </c>
      <c r="R961" s="114" t="s">
        <v>4760</v>
      </c>
      <c r="S961" s="114" t="s">
        <v>1438</v>
      </c>
      <c r="T961" s="99" t="s">
        <v>875</v>
      </c>
      <c r="U961" s="116">
        <v>41960</v>
      </c>
      <c r="V961" s="114" t="s">
        <v>1439</v>
      </c>
      <c r="W961" s="99" t="s">
        <v>1432</v>
      </c>
      <c r="X961" s="114" t="s">
        <v>1442</v>
      </c>
      <c r="Y961" s="114" t="s">
        <v>1443</v>
      </c>
      <c r="Z961" s="114" t="s">
        <v>1444</v>
      </c>
      <c r="AA961" s="114" t="s">
        <v>2713</v>
      </c>
      <c r="AB961" s="387">
        <v>1.4999999999999999E-2</v>
      </c>
      <c r="AC961" s="111" t="s">
        <v>1432</v>
      </c>
      <c r="AD961" s="112"/>
      <c r="AE961" s="157" t="s">
        <v>3063</v>
      </c>
      <c r="AF961" s="117" t="s">
        <v>1445</v>
      </c>
      <c r="AG961" s="117">
        <v>0</v>
      </c>
      <c r="AH961" s="117">
        <v>0</v>
      </c>
      <c r="AI961" s="117">
        <v>0</v>
      </c>
      <c r="AJ961" s="117">
        <v>0</v>
      </c>
      <c r="AK961" s="117">
        <v>0</v>
      </c>
      <c r="AL961" s="117">
        <v>2</v>
      </c>
      <c r="AM961" s="117">
        <v>0</v>
      </c>
      <c r="AN961" s="117">
        <v>0</v>
      </c>
      <c r="AO961" s="117">
        <v>0</v>
      </c>
      <c r="AP961" s="117">
        <v>0</v>
      </c>
      <c r="AQ961" s="117">
        <v>0</v>
      </c>
      <c r="AR961" s="117">
        <v>0</v>
      </c>
      <c r="AS961" s="117">
        <v>2</v>
      </c>
      <c r="AT961" s="117">
        <v>0</v>
      </c>
      <c r="AU961" s="117">
        <v>0</v>
      </c>
      <c r="AV961" s="117">
        <v>0</v>
      </c>
      <c r="AW961" s="117">
        <v>0</v>
      </c>
      <c r="AX961" s="117">
        <v>0</v>
      </c>
      <c r="AY961" s="117">
        <v>0</v>
      </c>
      <c r="AZ961" s="117">
        <v>0</v>
      </c>
      <c r="BA961" s="117">
        <v>0</v>
      </c>
      <c r="BB961" s="117">
        <v>0</v>
      </c>
      <c r="BC961" s="117">
        <v>0</v>
      </c>
      <c r="BD961" s="117">
        <v>0</v>
      </c>
      <c r="BE961" s="117">
        <v>0</v>
      </c>
      <c r="BF961" s="117">
        <v>0</v>
      </c>
      <c r="BG961" s="117">
        <v>0</v>
      </c>
      <c r="BH961" s="117">
        <v>0</v>
      </c>
      <c r="BI961" s="117">
        <v>0</v>
      </c>
      <c r="BJ961" s="117">
        <v>0</v>
      </c>
      <c r="BK961" s="117">
        <v>0</v>
      </c>
      <c r="BL961" s="120" t="s">
        <v>4490</v>
      </c>
      <c r="BM961" s="98">
        <v>0</v>
      </c>
      <c r="BN961" s="79">
        <v>0</v>
      </c>
      <c r="BO961" s="241">
        <v>0.4</v>
      </c>
      <c r="BP961" s="133">
        <v>0.4</v>
      </c>
      <c r="BQ961" s="133">
        <v>0.4</v>
      </c>
      <c r="BR961" s="133">
        <v>0.4</v>
      </c>
      <c r="BS961" s="243">
        <v>0.4</v>
      </c>
      <c r="BT961" s="79">
        <v>0</v>
      </c>
      <c r="BU961" s="79">
        <v>0</v>
      </c>
      <c r="BV961" s="79">
        <v>0</v>
      </c>
      <c r="BW961" s="79">
        <v>0</v>
      </c>
      <c r="BX961" s="79">
        <v>0</v>
      </c>
      <c r="BY961" s="79">
        <v>0</v>
      </c>
      <c r="BZ961" s="79">
        <v>0</v>
      </c>
      <c r="CA961" s="79">
        <v>0</v>
      </c>
      <c r="CB961" s="79">
        <v>0</v>
      </c>
      <c r="CC961" s="79">
        <v>0</v>
      </c>
      <c r="CD961" s="79">
        <v>0</v>
      </c>
      <c r="CE961" s="79">
        <v>0</v>
      </c>
      <c r="CF961" s="79">
        <v>0</v>
      </c>
      <c r="CG961" s="79">
        <v>0</v>
      </c>
      <c r="CH961" s="79">
        <v>0</v>
      </c>
      <c r="CI961" s="81">
        <f t="shared" si="78"/>
        <v>2</v>
      </c>
      <c r="CJ961" s="260">
        <f t="shared" si="81"/>
        <v>2</v>
      </c>
      <c r="CK961" s="260">
        <f t="shared" si="79"/>
        <v>2</v>
      </c>
      <c r="CL961" s="260">
        <f t="shared" si="80"/>
        <v>2</v>
      </c>
      <c r="CM961" s="83">
        <v>4</v>
      </c>
      <c r="CN961" s="254" t="s">
        <v>4965</v>
      </c>
      <c r="CO961" s="140" t="s">
        <v>4965</v>
      </c>
      <c r="CP961" s="258" t="s">
        <v>4965</v>
      </c>
      <c r="CQ961" s="86" t="s">
        <v>4965</v>
      </c>
      <c r="CR961" s="85" t="s">
        <v>4965</v>
      </c>
      <c r="CS961" s="85" t="s">
        <v>4965</v>
      </c>
      <c r="CT961" s="85" t="s">
        <v>4965</v>
      </c>
      <c r="CU961" s="86"/>
    </row>
    <row r="962" spans="1:99" ht="12" customHeight="1" x14ac:dyDescent="0.2">
      <c r="A962" s="31" t="s">
        <v>1460</v>
      </c>
      <c r="B962" s="114" t="s">
        <v>4761</v>
      </c>
      <c r="C962" s="114" t="s">
        <v>1432</v>
      </c>
      <c r="D962" s="114" t="s">
        <v>1432</v>
      </c>
      <c r="E962" s="117" t="s">
        <v>1432</v>
      </c>
      <c r="F962" s="114" t="s">
        <v>4516</v>
      </c>
      <c r="G962" s="114" t="s">
        <v>1150</v>
      </c>
      <c r="H962" s="114" t="s">
        <v>2717</v>
      </c>
      <c r="I962" s="114" t="s">
        <v>4762</v>
      </c>
      <c r="J962" s="114">
        <v>527300</v>
      </c>
      <c r="K962" s="114">
        <v>175396</v>
      </c>
      <c r="L962" s="177" t="s">
        <v>3084</v>
      </c>
      <c r="M962" s="99" t="s">
        <v>1432</v>
      </c>
      <c r="N962" s="99" t="s">
        <v>1432</v>
      </c>
      <c r="O962" s="114">
        <v>0</v>
      </c>
      <c r="P962" s="114">
        <v>2</v>
      </c>
      <c r="Q962" s="115">
        <v>2</v>
      </c>
      <c r="R962" s="114" t="s">
        <v>4763</v>
      </c>
      <c r="S962" s="114" t="s">
        <v>1389</v>
      </c>
      <c r="T962" s="99" t="s">
        <v>3769</v>
      </c>
      <c r="U962" s="116">
        <v>41970</v>
      </c>
      <c r="V962" s="114" t="s">
        <v>1439</v>
      </c>
      <c r="W962" s="99" t="s">
        <v>1432</v>
      </c>
      <c r="X962" s="114" t="s">
        <v>1442</v>
      </c>
      <c r="Y962" s="114" t="s">
        <v>3893</v>
      </c>
      <c r="Z962" s="114" t="s">
        <v>1444</v>
      </c>
      <c r="AA962" s="114" t="s">
        <v>4720</v>
      </c>
      <c r="AB962" s="387">
        <v>7.0000000000000001E-3</v>
      </c>
      <c r="AC962" s="111" t="s">
        <v>1432</v>
      </c>
      <c r="AD962" s="112"/>
      <c r="AE962" s="157" t="s">
        <v>3063</v>
      </c>
      <c r="AF962" s="117" t="s">
        <v>1445</v>
      </c>
      <c r="AG962" s="117">
        <v>0</v>
      </c>
      <c r="AH962" s="117">
        <v>0</v>
      </c>
      <c r="AI962" s="117">
        <v>0</v>
      </c>
      <c r="AJ962" s="117">
        <v>0</v>
      </c>
      <c r="AK962" s="117">
        <v>1</v>
      </c>
      <c r="AL962" s="117">
        <v>1</v>
      </c>
      <c r="AM962" s="117">
        <v>0</v>
      </c>
      <c r="AN962" s="117">
        <v>0</v>
      </c>
      <c r="AO962" s="117">
        <v>0</v>
      </c>
      <c r="AP962" s="117">
        <v>0</v>
      </c>
      <c r="AQ962" s="117">
        <v>0</v>
      </c>
      <c r="AR962" s="117">
        <v>1</v>
      </c>
      <c r="AS962" s="117">
        <v>1</v>
      </c>
      <c r="AT962" s="117">
        <v>0</v>
      </c>
      <c r="AU962" s="117">
        <v>0</v>
      </c>
      <c r="AV962" s="117">
        <v>0</v>
      </c>
      <c r="AW962" s="117">
        <v>0</v>
      </c>
      <c r="AX962" s="117">
        <v>0</v>
      </c>
      <c r="AY962" s="117">
        <v>0</v>
      </c>
      <c r="AZ962" s="117">
        <v>0</v>
      </c>
      <c r="BA962" s="117">
        <v>0</v>
      </c>
      <c r="BB962" s="117">
        <v>0</v>
      </c>
      <c r="BC962" s="117">
        <v>0</v>
      </c>
      <c r="BD962" s="117">
        <v>0</v>
      </c>
      <c r="BE962" s="117">
        <v>0</v>
      </c>
      <c r="BF962" s="117">
        <v>0</v>
      </c>
      <c r="BG962" s="117">
        <v>0</v>
      </c>
      <c r="BH962" s="117">
        <v>0</v>
      </c>
      <c r="BI962" s="117">
        <v>0</v>
      </c>
      <c r="BJ962" s="117">
        <v>0</v>
      </c>
      <c r="BK962" s="117">
        <v>0</v>
      </c>
      <c r="BL962" s="120" t="s">
        <v>4490</v>
      </c>
      <c r="BM962" s="98">
        <v>0</v>
      </c>
      <c r="BN962" s="79">
        <v>0</v>
      </c>
      <c r="BO962" s="241">
        <v>0.5</v>
      </c>
      <c r="BP962" s="133">
        <v>0.5</v>
      </c>
      <c r="BQ962" s="133">
        <v>0.5</v>
      </c>
      <c r="BR962" s="133">
        <v>0.5</v>
      </c>
      <c r="BS962" s="238">
        <v>0</v>
      </c>
      <c r="BT962" s="79">
        <v>0</v>
      </c>
      <c r="BU962" s="79">
        <v>0</v>
      </c>
      <c r="BV962" s="79">
        <v>0</v>
      </c>
      <c r="BW962" s="79">
        <v>0</v>
      </c>
      <c r="BX962" s="79">
        <v>0</v>
      </c>
      <c r="BY962" s="79">
        <v>0</v>
      </c>
      <c r="BZ962" s="79">
        <v>0</v>
      </c>
      <c r="CA962" s="79">
        <v>0</v>
      </c>
      <c r="CB962" s="79">
        <v>0</v>
      </c>
      <c r="CC962" s="79">
        <v>0</v>
      </c>
      <c r="CD962" s="79">
        <v>0</v>
      </c>
      <c r="CE962" s="79">
        <v>0</v>
      </c>
      <c r="CF962" s="79">
        <v>0</v>
      </c>
      <c r="CG962" s="79">
        <v>0</v>
      </c>
      <c r="CH962" s="79">
        <v>0</v>
      </c>
      <c r="CI962" s="81">
        <f t="shared" si="78"/>
        <v>2</v>
      </c>
      <c r="CJ962" s="260">
        <f t="shared" si="81"/>
        <v>2</v>
      </c>
      <c r="CK962" s="260">
        <f t="shared" si="79"/>
        <v>2</v>
      </c>
      <c r="CL962" s="260">
        <f t="shared" si="80"/>
        <v>2</v>
      </c>
      <c r="CM962" s="83">
        <v>9</v>
      </c>
      <c r="CN962" s="254" t="s">
        <v>4965</v>
      </c>
      <c r="CO962" s="180" t="s">
        <v>1940</v>
      </c>
      <c r="CP962" s="258" t="s">
        <v>4965</v>
      </c>
      <c r="CQ962" s="86" t="s">
        <v>4965</v>
      </c>
      <c r="CR962" s="85" t="s">
        <v>4965</v>
      </c>
      <c r="CS962" s="85" t="s">
        <v>4965</v>
      </c>
      <c r="CT962" s="85" t="s">
        <v>4965</v>
      </c>
      <c r="CU962" s="86"/>
    </row>
    <row r="963" spans="1:99" ht="12" customHeight="1" x14ac:dyDescent="0.2">
      <c r="A963" s="31" t="s">
        <v>1460</v>
      </c>
      <c r="B963" s="114" t="s">
        <v>4765</v>
      </c>
      <c r="C963" s="114" t="s">
        <v>1432</v>
      </c>
      <c r="D963" s="114" t="s">
        <v>1432</v>
      </c>
      <c r="E963" s="117" t="s">
        <v>3580</v>
      </c>
      <c r="F963" s="114" t="s">
        <v>3097</v>
      </c>
      <c r="G963" s="114" t="s">
        <v>3098</v>
      </c>
      <c r="H963" s="114" t="s">
        <v>3299</v>
      </c>
      <c r="I963" s="114" t="s">
        <v>3099</v>
      </c>
      <c r="J963" s="114">
        <v>528475</v>
      </c>
      <c r="K963" s="114">
        <v>176217</v>
      </c>
      <c r="L963" s="177" t="s">
        <v>3066</v>
      </c>
      <c r="M963" s="99" t="s">
        <v>1432</v>
      </c>
      <c r="N963" s="99" t="s">
        <v>1432</v>
      </c>
      <c r="O963" s="114">
        <v>0</v>
      </c>
      <c r="P963" s="114">
        <v>1</v>
      </c>
      <c r="Q963" s="115">
        <v>1</v>
      </c>
      <c r="R963" s="114" t="s">
        <v>4120</v>
      </c>
      <c r="S963" s="114" t="s">
        <v>1438</v>
      </c>
      <c r="T963" s="99" t="s">
        <v>4121</v>
      </c>
      <c r="U963" s="116">
        <v>41996</v>
      </c>
      <c r="V963" s="114" t="s">
        <v>1439</v>
      </c>
      <c r="W963" s="99" t="s">
        <v>1432</v>
      </c>
      <c r="X963" s="114" t="s">
        <v>1442</v>
      </c>
      <c r="Y963" s="114" t="s">
        <v>1443</v>
      </c>
      <c r="Z963" s="114" t="s">
        <v>1444</v>
      </c>
      <c r="AA963" s="114" t="s">
        <v>2713</v>
      </c>
      <c r="AB963" s="387">
        <v>1.2999999999999999E-2</v>
      </c>
      <c r="AC963" s="111" t="s">
        <v>1432</v>
      </c>
      <c r="AD963" s="112"/>
      <c r="AE963" s="157" t="s">
        <v>3063</v>
      </c>
      <c r="AF963" s="117" t="s">
        <v>1445</v>
      </c>
      <c r="AG963" s="117">
        <v>0</v>
      </c>
      <c r="AH963" s="117">
        <v>0</v>
      </c>
      <c r="AI963" s="117">
        <v>0</v>
      </c>
      <c r="AJ963" s="117">
        <v>0</v>
      </c>
      <c r="AK963" s="117">
        <v>0</v>
      </c>
      <c r="AL963" s="117">
        <v>1</v>
      </c>
      <c r="AM963" s="117">
        <v>0</v>
      </c>
      <c r="AN963" s="117">
        <v>0</v>
      </c>
      <c r="AO963" s="117">
        <v>0</v>
      </c>
      <c r="AP963" s="117">
        <v>0</v>
      </c>
      <c r="AQ963" s="117">
        <v>0</v>
      </c>
      <c r="AR963" s="117">
        <v>0</v>
      </c>
      <c r="AS963" s="117">
        <v>0</v>
      </c>
      <c r="AT963" s="117">
        <v>0</v>
      </c>
      <c r="AU963" s="117">
        <v>0</v>
      </c>
      <c r="AV963" s="117">
        <v>0</v>
      </c>
      <c r="AW963" s="117">
        <v>0</v>
      </c>
      <c r="AX963" s="117">
        <v>0</v>
      </c>
      <c r="AY963" s="117">
        <v>0</v>
      </c>
      <c r="AZ963" s="117">
        <v>1</v>
      </c>
      <c r="BA963" s="117">
        <v>0</v>
      </c>
      <c r="BB963" s="117">
        <v>0</v>
      </c>
      <c r="BC963" s="117">
        <v>0</v>
      </c>
      <c r="BD963" s="117">
        <v>0</v>
      </c>
      <c r="BE963" s="117">
        <v>0</v>
      </c>
      <c r="BF963" s="117">
        <v>0</v>
      </c>
      <c r="BG963" s="117">
        <v>0</v>
      </c>
      <c r="BH963" s="117">
        <v>0</v>
      </c>
      <c r="BI963" s="117">
        <v>0</v>
      </c>
      <c r="BJ963" s="117">
        <v>0</v>
      </c>
      <c r="BK963" s="117">
        <v>0</v>
      </c>
      <c r="BL963" s="120" t="s">
        <v>4490</v>
      </c>
      <c r="BM963" s="98">
        <v>0</v>
      </c>
      <c r="BN963" s="79">
        <v>0</v>
      </c>
      <c r="BO963" s="241">
        <v>0.2</v>
      </c>
      <c r="BP963" s="133">
        <v>0.2</v>
      </c>
      <c r="BQ963" s="133">
        <v>0.2</v>
      </c>
      <c r="BR963" s="133">
        <v>0.2</v>
      </c>
      <c r="BS963" s="243">
        <v>0.2</v>
      </c>
      <c r="BT963" s="79">
        <v>0</v>
      </c>
      <c r="BU963" s="79">
        <v>0</v>
      </c>
      <c r="BV963" s="79">
        <v>0</v>
      </c>
      <c r="BW963" s="79">
        <v>0</v>
      </c>
      <c r="BX963" s="79">
        <v>0</v>
      </c>
      <c r="BY963" s="79">
        <v>0</v>
      </c>
      <c r="BZ963" s="79">
        <v>0</v>
      </c>
      <c r="CA963" s="79">
        <v>0</v>
      </c>
      <c r="CB963" s="79">
        <v>0</v>
      </c>
      <c r="CC963" s="79">
        <v>0</v>
      </c>
      <c r="CD963" s="79">
        <v>0</v>
      </c>
      <c r="CE963" s="79">
        <v>0</v>
      </c>
      <c r="CF963" s="79">
        <v>0</v>
      </c>
      <c r="CG963" s="79">
        <v>0</v>
      </c>
      <c r="CH963" s="79">
        <v>0</v>
      </c>
      <c r="CI963" s="81">
        <f t="shared" si="78"/>
        <v>1</v>
      </c>
      <c r="CJ963" s="260">
        <f t="shared" si="81"/>
        <v>1</v>
      </c>
      <c r="CK963" s="260">
        <f t="shared" si="79"/>
        <v>1</v>
      </c>
      <c r="CL963" s="260">
        <f t="shared" si="80"/>
        <v>1</v>
      </c>
      <c r="CM963" s="83">
        <v>4</v>
      </c>
      <c r="CN963" s="254" t="s">
        <v>4965</v>
      </c>
      <c r="CO963" s="140" t="s">
        <v>4965</v>
      </c>
      <c r="CP963" s="258" t="s">
        <v>4965</v>
      </c>
      <c r="CQ963" s="86" t="s">
        <v>4965</v>
      </c>
      <c r="CR963" s="85" t="s">
        <v>4965</v>
      </c>
      <c r="CS963" s="85" t="s">
        <v>4965</v>
      </c>
      <c r="CT963" s="85" t="s">
        <v>4965</v>
      </c>
      <c r="CU963" s="86"/>
    </row>
    <row r="964" spans="1:99" s="363" customFormat="1" ht="12" customHeight="1" x14ac:dyDescent="0.2">
      <c r="A964" s="31" t="s">
        <v>1460</v>
      </c>
      <c r="B964" s="114" t="s">
        <v>4122</v>
      </c>
      <c r="C964" s="114" t="s">
        <v>1432</v>
      </c>
      <c r="D964" s="114" t="s">
        <v>1432</v>
      </c>
      <c r="E964" s="117" t="s">
        <v>1432</v>
      </c>
      <c r="F964" s="114" t="s">
        <v>2488</v>
      </c>
      <c r="G964" s="114" t="s">
        <v>1434</v>
      </c>
      <c r="H964" s="114" t="s">
        <v>1435</v>
      </c>
      <c r="I964" s="114" t="s">
        <v>4123</v>
      </c>
      <c r="J964" s="114">
        <v>527497</v>
      </c>
      <c r="K964" s="114">
        <v>171517</v>
      </c>
      <c r="L964" s="177" t="s">
        <v>3082</v>
      </c>
      <c r="M964" s="99" t="s">
        <v>1432</v>
      </c>
      <c r="N964" s="99" t="s">
        <v>1432</v>
      </c>
      <c r="O964" s="114">
        <v>3</v>
      </c>
      <c r="P964" s="114">
        <v>3</v>
      </c>
      <c r="Q964" s="115">
        <v>0</v>
      </c>
      <c r="R964" s="114" t="s">
        <v>4124</v>
      </c>
      <c r="S964" s="114" t="s">
        <v>1438</v>
      </c>
      <c r="T964" s="99" t="s">
        <v>2081</v>
      </c>
      <c r="U964" s="116">
        <v>41988</v>
      </c>
      <c r="V964" s="114" t="s">
        <v>1439</v>
      </c>
      <c r="W964" s="99" t="s">
        <v>1432</v>
      </c>
      <c r="X964" s="114" t="s">
        <v>1442</v>
      </c>
      <c r="Y964" s="114" t="s">
        <v>4694</v>
      </c>
      <c r="Z964" s="114" t="s">
        <v>1444</v>
      </c>
      <c r="AA964" s="114" t="s">
        <v>2723</v>
      </c>
      <c r="AB964" s="387">
        <v>8.9999999999999993E-3</v>
      </c>
      <c r="AC964" s="111" t="s">
        <v>1432</v>
      </c>
      <c r="AD964" s="112"/>
      <c r="AE964" s="157" t="s">
        <v>3063</v>
      </c>
      <c r="AF964" s="117" t="s">
        <v>1445</v>
      </c>
      <c r="AG964" s="117">
        <v>0</v>
      </c>
      <c r="AH964" s="117">
        <v>0</v>
      </c>
      <c r="AI964" s="117">
        <v>0</v>
      </c>
      <c r="AJ964" s="117">
        <v>1</v>
      </c>
      <c r="AK964" s="117">
        <v>-2</v>
      </c>
      <c r="AL964" s="117">
        <v>1</v>
      </c>
      <c r="AM964" s="117">
        <v>0</v>
      </c>
      <c r="AN964" s="117">
        <v>0</v>
      </c>
      <c r="AO964" s="117">
        <v>0</v>
      </c>
      <c r="AP964" s="117">
        <v>0</v>
      </c>
      <c r="AQ964" s="117">
        <v>1</v>
      </c>
      <c r="AR964" s="117">
        <v>-2</v>
      </c>
      <c r="AS964" s="117">
        <v>1</v>
      </c>
      <c r="AT964" s="117">
        <v>0</v>
      </c>
      <c r="AU964" s="117">
        <v>0</v>
      </c>
      <c r="AV964" s="117">
        <v>0</v>
      </c>
      <c r="AW964" s="117">
        <v>0</v>
      </c>
      <c r="AX964" s="117">
        <v>0</v>
      </c>
      <c r="AY964" s="117">
        <v>0</v>
      </c>
      <c r="AZ964" s="117">
        <v>0</v>
      </c>
      <c r="BA964" s="117">
        <v>0</v>
      </c>
      <c r="BB964" s="117">
        <v>0</v>
      </c>
      <c r="BC964" s="117">
        <v>0</v>
      </c>
      <c r="BD964" s="117">
        <v>0</v>
      </c>
      <c r="BE964" s="117">
        <v>0</v>
      </c>
      <c r="BF964" s="117">
        <v>0</v>
      </c>
      <c r="BG964" s="117">
        <v>0</v>
      </c>
      <c r="BH964" s="117">
        <v>0</v>
      </c>
      <c r="BI964" s="117">
        <v>0</v>
      </c>
      <c r="BJ964" s="117">
        <v>0</v>
      </c>
      <c r="BK964" s="117">
        <v>0</v>
      </c>
      <c r="BL964" s="339"/>
      <c r="BM964" s="179">
        <f>Q964</f>
        <v>0</v>
      </c>
      <c r="BN964" s="79">
        <v>0</v>
      </c>
      <c r="BO964" s="237">
        <v>0</v>
      </c>
      <c r="BP964" s="79">
        <v>0</v>
      </c>
      <c r="BQ964" s="79">
        <v>0</v>
      </c>
      <c r="BR964" s="79">
        <v>0</v>
      </c>
      <c r="BS964" s="238">
        <v>0</v>
      </c>
      <c r="BT964" s="79">
        <v>0</v>
      </c>
      <c r="BU964" s="79">
        <v>0</v>
      </c>
      <c r="BV964" s="79">
        <v>0</v>
      </c>
      <c r="BW964" s="79">
        <v>0</v>
      </c>
      <c r="BX964" s="79">
        <v>0</v>
      </c>
      <c r="BY964" s="79">
        <v>0</v>
      </c>
      <c r="BZ964" s="79">
        <v>0</v>
      </c>
      <c r="CA964" s="79">
        <v>0</v>
      </c>
      <c r="CB964" s="79">
        <v>0</v>
      </c>
      <c r="CC964" s="79">
        <v>0</v>
      </c>
      <c r="CD964" s="79">
        <v>0</v>
      </c>
      <c r="CE964" s="79">
        <v>0</v>
      </c>
      <c r="CF964" s="79">
        <v>0</v>
      </c>
      <c r="CG964" s="79">
        <v>0</v>
      </c>
      <c r="CH964" s="79">
        <v>0</v>
      </c>
      <c r="CI964" s="81">
        <f t="shared" si="78"/>
        <v>0</v>
      </c>
      <c r="CJ964" s="131">
        <f t="shared" si="81"/>
        <v>0</v>
      </c>
      <c r="CK964" s="131">
        <f t="shared" si="79"/>
        <v>0</v>
      </c>
      <c r="CL964" s="131">
        <f t="shared" si="80"/>
        <v>0</v>
      </c>
      <c r="CM964" s="83">
        <v>4</v>
      </c>
      <c r="CN964" s="254" t="s">
        <v>4965</v>
      </c>
      <c r="CO964" s="180" t="s">
        <v>1941</v>
      </c>
      <c r="CP964" s="258" t="s">
        <v>4965</v>
      </c>
      <c r="CQ964" s="86" t="s">
        <v>4965</v>
      </c>
      <c r="CR964" s="85" t="s">
        <v>4965</v>
      </c>
      <c r="CS964" s="85" t="s">
        <v>4965</v>
      </c>
      <c r="CT964" s="85" t="s">
        <v>4965</v>
      </c>
      <c r="CU964" s="86"/>
    </row>
    <row r="965" spans="1:99" s="363" customFormat="1" ht="12" customHeight="1" x14ac:dyDescent="0.2">
      <c r="A965" s="31" t="s">
        <v>1460</v>
      </c>
      <c r="B965" s="114" t="s">
        <v>4126</v>
      </c>
      <c r="C965" s="114" t="s">
        <v>1432</v>
      </c>
      <c r="D965" s="114" t="s">
        <v>1432</v>
      </c>
      <c r="E965" s="117" t="s">
        <v>1432</v>
      </c>
      <c r="F965" s="114" t="s">
        <v>4127</v>
      </c>
      <c r="G965" s="114" t="s">
        <v>2716</v>
      </c>
      <c r="H965" s="114" t="s">
        <v>2717</v>
      </c>
      <c r="I965" s="114" t="s">
        <v>4128</v>
      </c>
      <c r="J965" s="114">
        <v>527641</v>
      </c>
      <c r="K965" s="114">
        <v>175495</v>
      </c>
      <c r="L965" s="177" t="s">
        <v>3085</v>
      </c>
      <c r="M965" s="99" t="s">
        <v>1432</v>
      </c>
      <c r="N965" s="99" t="s">
        <v>1432</v>
      </c>
      <c r="O965" s="114">
        <v>0</v>
      </c>
      <c r="P965" s="114">
        <v>3</v>
      </c>
      <c r="Q965" s="115">
        <v>3</v>
      </c>
      <c r="R965" s="114" t="s">
        <v>4129</v>
      </c>
      <c r="S965" s="114" t="s">
        <v>3187</v>
      </c>
      <c r="T965" s="99" t="s">
        <v>2132</v>
      </c>
      <c r="U965" s="116">
        <v>41960</v>
      </c>
      <c r="V965" s="114" t="s">
        <v>1439</v>
      </c>
      <c r="W965" s="99" t="s">
        <v>1432</v>
      </c>
      <c r="X965" s="114" t="s">
        <v>1442</v>
      </c>
      <c r="Y965" s="114" t="s">
        <v>3893</v>
      </c>
      <c r="Z965" s="114" t="s">
        <v>1444</v>
      </c>
      <c r="AA965" s="114" t="s">
        <v>4720</v>
      </c>
      <c r="AB965" s="387">
        <v>1.2E-2</v>
      </c>
      <c r="AC965" s="111" t="s">
        <v>1432</v>
      </c>
      <c r="AD965" s="112"/>
      <c r="AE965" s="157" t="s">
        <v>3063</v>
      </c>
      <c r="AF965" s="117" t="s">
        <v>1445</v>
      </c>
      <c r="AG965" s="117">
        <v>0</v>
      </c>
      <c r="AH965" s="117">
        <v>0</v>
      </c>
      <c r="AI965" s="117">
        <v>0</v>
      </c>
      <c r="AJ965" s="117">
        <v>0</v>
      </c>
      <c r="AK965" s="117">
        <v>3</v>
      </c>
      <c r="AL965" s="117">
        <v>0</v>
      </c>
      <c r="AM965" s="117">
        <v>0</v>
      </c>
      <c r="AN965" s="117">
        <v>0</v>
      </c>
      <c r="AO965" s="117">
        <v>0</v>
      </c>
      <c r="AP965" s="117">
        <v>0</v>
      </c>
      <c r="AQ965" s="117">
        <v>0</v>
      </c>
      <c r="AR965" s="117">
        <v>3</v>
      </c>
      <c r="AS965" s="117">
        <v>0</v>
      </c>
      <c r="AT965" s="117">
        <v>0</v>
      </c>
      <c r="AU965" s="117">
        <v>0</v>
      </c>
      <c r="AV965" s="117">
        <v>0</v>
      </c>
      <c r="AW965" s="117">
        <v>0</v>
      </c>
      <c r="AX965" s="117">
        <v>0</v>
      </c>
      <c r="AY965" s="117">
        <v>0</v>
      </c>
      <c r="AZ965" s="117">
        <v>0</v>
      </c>
      <c r="BA965" s="117">
        <v>0</v>
      </c>
      <c r="BB965" s="117">
        <v>0</v>
      </c>
      <c r="BC965" s="117">
        <v>0</v>
      </c>
      <c r="BD965" s="117">
        <v>0</v>
      </c>
      <c r="BE965" s="117">
        <v>0</v>
      </c>
      <c r="BF965" s="117">
        <v>0</v>
      </c>
      <c r="BG965" s="117">
        <v>0</v>
      </c>
      <c r="BH965" s="117">
        <v>0</v>
      </c>
      <c r="BI965" s="117">
        <v>0</v>
      </c>
      <c r="BJ965" s="117">
        <v>0</v>
      </c>
      <c r="BK965" s="117">
        <v>0</v>
      </c>
      <c r="BL965" s="120" t="s">
        <v>4490</v>
      </c>
      <c r="BM965" s="98">
        <v>0</v>
      </c>
      <c r="BN965" s="79">
        <v>0</v>
      </c>
      <c r="BO965" s="241">
        <v>0.75</v>
      </c>
      <c r="BP965" s="133">
        <v>0.75</v>
      </c>
      <c r="BQ965" s="133">
        <v>0.75</v>
      </c>
      <c r="BR965" s="133">
        <v>0.75</v>
      </c>
      <c r="BS965" s="238">
        <v>0</v>
      </c>
      <c r="BT965" s="79">
        <v>0</v>
      </c>
      <c r="BU965" s="79">
        <v>0</v>
      </c>
      <c r="BV965" s="79">
        <v>0</v>
      </c>
      <c r="BW965" s="79">
        <v>0</v>
      </c>
      <c r="BX965" s="79">
        <v>0</v>
      </c>
      <c r="BY965" s="79">
        <v>0</v>
      </c>
      <c r="BZ965" s="79">
        <v>0</v>
      </c>
      <c r="CA965" s="79">
        <v>0</v>
      </c>
      <c r="CB965" s="79">
        <v>0</v>
      </c>
      <c r="CC965" s="79">
        <v>0</v>
      </c>
      <c r="CD965" s="79">
        <v>0</v>
      </c>
      <c r="CE965" s="79">
        <v>0</v>
      </c>
      <c r="CF965" s="79">
        <v>0</v>
      </c>
      <c r="CG965" s="79">
        <v>0</v>
      </c>
      <c r="CH965" s="79">
        <v>0</v>
      </c>
      <c r="CI965" s="81">
        <f t="shared" si="78"/>
        <v>3</v>
      </c>
      <c r="CJ965" s="260">
        <f t="shared" si="81"/>
        <v>3</v>
      </c>
      <c r="CK965" s="260">
        <f t="shared" si="79"/>
        <v>3</v>
      </c>
      <c r="CL965" s="260">
        <f t="shared" si="80"/>
        <v>3</v>
      </c>
      <c r="CM965" s="83">
        <v>9</v>
      </c>
      <c r="CN965" s="254" t="s">
        <v>4965</v>
      </c>
      <c r="CO965" s="180" t="s">
        <v>1940</v>
      </c>
      <c r="CP965" s="258" t="s">
        <v>4965</v>
      </c>
      <c r="CQ965" s="86" t="s">
        <v>4965</v>
      </c>
      <c r="CR965" s="85" t="s">
        <v>4965</v>
      </c>
      <c r="CS965" s="85" t="s">
        <v>4965</v>
      </c>
      <c r="CT965" s="85" t="s">
        <v>4965</v>
      </c>
      <c r="CU965" s="86"/>
    </row>
    <row r="966" spans="1:99" ht="12" customHeight="1" x14ac:dyDescent="0.2">
      <c r="A966" s="31" t="s">
        <v>1460</v>
      </c>
      <c r="B966" s="114" t="s">
        <v>4130</v>
      </c>
      <c r="C966" s="114" t="s">
        <v>1432</v>
      </c>
      <c r="D966" s="114" t="s">
        <v>1432</v>
      </c>
      <c r="E966" s="117" t="s">
        <v>1432</v>
      </c>
      <c r="F966" s="114" t="s">
        <v>3873</v>
      </c>
      <c r="G966" s="114" t="s">
        <v>4131</v>
      </c>
      <c r="H966" s="114" t="s">
        <v>1885</v>
      </c>
      <c r="I966" s="114" t="s">
        <v>4132</v>
      </c>
      <c r="J966" s="114">
        <v>524902</v>
      </c>
      <c r="K966" s="114">
        <v>174155</v>
      </c>
      <c r="L966" s="177" t="s">
        <v>3079</v>
      </c>
      <c r="M966" s="99" t="s">
        <v>1432</v>
      </c>
      <c r="N966" s="99" t="s">
        <v>1432</v>
      </c>
      <c r="O966" s="114">
        <v>3</v>
      </c>
      <c r="P966" s="114">
        <v>1</v>
      </c>
      <c r="Q966" s="115">
        <v>-2</v>
      </c>
      <c r="R966" s="114" t="s">
        <v>4133</v>
      </c>
      <c r="S966" s="114" t="s">
        <v>1438</v>
      </c>
      <c r="T966" s="99" t="s">
        <v>4134</v>
      </c>
      <c r="U966" s="116">
        <v>41991</v>
      </c>
      <c r="V966" s="114" t="s">
        <v>1439</v>
      </c>
      <c r="W966" s="99" t="s">
        <v>1432</v>
      </c>
      <c r="X966" s="114" t="s">
        <v>1442</v>
      </c>
      <c r="Y966" s="114" t="s">
        <v>4694</v>
      </c>
      <c r="Z966" s="114" t="s">
        <v>1444</v>
      </c>
      <c r="AA966" s="114" t="s">
        <v>4207</v>
      </c>
      <c r="AB966" s="387">
        <v>3.5000000000000003E-2</v>
      </c>
      <c r="AC966" s="111" t="s">
        <v>1432</v>
      </c>
      <c r="AD966" s="112"/>
      <c r="AE966" s="157" t="s">
        <v>3063</v>
      </c>
      <c r="AF966" s="117" t="s">
        <v>1445</v>
      </c>
      <c r="AG966" s="118"/>
      <c r="AH966" s="117">
        <v>0</v>
      </c>
      <c r="AI966" s="117">
        <v>0</v>
      </c>
      <c r="AJ966" s="117">
        <v>0</v>
      </c>
      <c r="AK966" s="117">
        <v>-2</v>
      </c>
      <c r="AL966" s="117">
        <v>0</v>
      </c>
      <c r="AM966" s="117">
        <v>0</v>
      </c>
      <c r="AN966" s="117">
        <v>-1</v>
      </c>
      <c r="AO966" s="117">
        <v>1</v>
      </c>
      <c r="AP966" s="117">
        <v>0</v>
      </c>
      <c r="AQ966" s="117">
        <v>0</v>
      </c>
      <c r="AR966" s="117">
        <v>-2</v>
      </c>
      <c r="AS966" s="117">
        <v>0</v>
      </c>
      <c r="AT966" s="117">
        <v>0</v>
      </c>
      <c r="AU966" s="117">
        <v>-1</v>
      </c>
      <c r="AV966" s="117">
        <v>0</v>
      </c>
      <c r="AW966" s="117">
        <v>0</v>
      </c>
      <c r="AX966" s="117">
        <v>0</v>
      </c>
      <c r="AY966" s="117">
        <v>0</v>
      </c>
      <c r="AZ966" s="117">
        <v>0</v>
      </c>
      <c r="BA966" s="117">
        <v>0</v>
      </c>
      <c r="BB966" s="117">
        <v>0</v>
      </c>
      <c r="BC966" s="117">
        <v>1</v>
      </c>
      <c r="BD966" s="117">
        <v>0</v>
      </c>
      <c r="BE966" s="117">
        <v>0</v>
      </c>
      <c r="BF966" s="117">
        <v>0</v>
      </c>
      <c r="BG966" s="117">
        <v>0</v>
      </c>
      <c r="BH966" s="117">
        <v>0</v>
      </c>
      <c r="BI966" s="117">
        <v>0</v>
      </c>
      <c r="BJ966" s="117">
        <v>0</v>
      </c>
      <c r="BK966" s="117">
        <v>0</v>
      </c>
      <c r="BL966" s="120" t="s">
        <v>4490</v>
      </c>
      <c r="BM966" s="98">
        <v>0</v>
      </c>
      <c r="BN966" s="79">
        <v>0</v>
      </c>
      <c r="BO966" s="241">
        <v>-0.4</v>
      </c>
      <c r="BP966" s="133">
        <v>-0.4</v>
      </c>
      <c r="BQ966" s="133">
        <v>-0.4</v>
      </c>
      <c r="BR966" s="133">
        <v>-0.4</v>
      </c>
      <c r="BS966" s="243">
        <v>-0.4</v>
      </c>
      <c r="BT966" s="79">
        <v>0</v>
      </c>
      <c r="BU966" s="79">
        <v>0</v>
      </c>
      <c r="BV966" s="79">
        <v>0</v>
      </c>
      <c r="BW966" s="79">
        <v>0</v>
      </c>
      <c r="BX966" s="79">
        <v>0</v>
      </c>
      <c r="BY966" s="79">
        <v>0</v>
      </c>
      <c r="BZ966" s="79">
        <v>0</v>
      </c>
      <c r="CA966" s="79">
        <v>0</v>
      </c>
      <c r="CB966" s="79">
        <v>0</v>
      </c>
      <c r="CC966" s="79">
        <v>0</v>
      </c>
      <c r="CD966" s="79">
        <v>0</v>
      </c>
      <c r="CE966" s="79">
        <v>0</v>
      </c>
      <c r="CF966" s="79">
        <v>0</v>
      </c>
      <c r="CG966" s="79">
        <v>0</v>
      </c>
      <c r="CH966" s="79">
        <v>0</v>
      </c>
      <c r="CI966" s="81">
        <f t="shared" si="78"/>
        <v>-2</v>
      </c>
      <c r="CJ966" s="260">
        <f t="shared" si="81"/>
        <v>-2</v>
      </c>
      <c r="CK966" s="260">
        <f t="shared" si="79"/>
        <v>-2</v>
      </c>
      <c r="CL966" s="260">
        <f t="shared" si="80"/>
        <v>-2</v>
      </c>
      <c r="CM966" s="83">
        <v>4</v>
      </c>
      <c r="CN966" s="254" t="s">
        <v>4965</v>
      </c>
      <c r="CO966" s="140" t="s">
        <v>4965</v>
      </c>
      <c r="CP966" s="258" t="s">
        <v>4965</v>
      </c>
      <c r="CQ966" s="86" t="s">
        <v>4965</v>
      </c>
      <c r="CR966" s="85" t="s">
        <v>4965</v>
      </c>
      <c r="CS966" s="85" t="s">
        <v>4965</v>
      </c>
      <c r="CT966" s="85" t="s">
        <v>4965</v>
      </c>
      <c r="CU966" s="86"/>
    </row>
    <row r="967" spans="1:99" ht="12" customHeight="1" x14ac:dyDescent="0.2">
      <c r="A967" s="31" t="s">
        <v>1460</v>
      </c>
      <c r="B967" s="114" t="s">
        <v>4135</v>
      </c>
      <c r="C967" s="114" t="s">
        <v>1432</v>
      </c>
      <c r="D967" s="114" t="s">
        <v>1432</v>
      </c>
      <c r="E967" s="117" t="s">
        <v>2350</v>
      </c>
      <c r="F967" s="114" t="s">
        <v>1432</v>
      </c>
      <c r="G967" s="114" t="s">
        <v>1671</v>
      </c>
      <c r="H967" s="114" t="s">
        <v>2717</v>
      </c>
      <c r="I967" s="114" t="s">
        <v>1672</v>
      </c>
      <c r="J967" s="114">
        <v>526398</v>
      </c>
      <c r="K967" s="114">
        <v>175698</v>
      </c>
      <c r="L967" s="177" t="s">
        <v>4766</v>
      </c>
      <c r="M967" s="99" t="s">
        <v>1432</v>
      </c>
      <c r="N967" s="99" t="s">
        <v>1432</v>
      </c>
      <c r="O967" s="114">
        <v>0</v>
      </c>
      <c r="P967" s="114">
        <v>4</v>
      </c>
      <c r="Q967" s="115">
        <v>4</v>
      </c>
      <c r="R967" s="114" t="s">
        <v>2351</v>
      </c>
      <c r="S967" s="114" t="s">
        <v>3187</v>
      </c>
      <c r="T967" s="99" t="s">
        <v>2352</v>
      </c>
      <c r="U967" s="116">
        <v>41964</v>
      </c>
      <c r="V967" s="114" t="s">
        <v>1439</v>
      </c>
      <c r="W967" s="99" t="s">
        <v>1432</v>
      </c>
      <c r="X967" s="114" t="s">
        <v>1442</v>
      </c>
      <c r="Y967" s="114" t="s">
        <v>3893</v>
      </c>
      <c r="Z967" s="114" t="s">
        <v>1444</v>
      </c>
      <c r="AA967" s="114" t="s">
        <v>4720</v>
      </c>
      <c r="AB967" s="387">
        <v>8.0000000000000002E-3</v>
      </c>
      <c r="AC967" s="111" t="s">
        <v>1432</v>
      </c>
      <c r="AD967" s="112"/>
      <c r="AE967" s="157" t="s">
        <v>3063</v>
      </c>
      <c r="AF967" s="117" t="s">
        <v>1445</v>
      </c>
      <c r="AG967" s="117">
        <v>0</v>
      </c>
      <c r="AH967" s="117">
        <v>0</v>
      </c>
      <c r="AI967" s="117">
        <v>0</v>
      </c>
      <c r="AJ967" s="117">
        <v>0</v>
      </c>
      <c r="AK967" s="117">
        <v>3</v>
      </c>
      <c r="AL967" s="117">
        <v>1</v>
      </c>
      <c r="AM967" s="117">
        <v>0</v>
      </c>
      <c r="AN967" s="117">
        <v>0</v>
      </c>
      <c r="AO967" s="117">
        <v>0</v>
      </c>
      <c r="AP967" s="117">
        <v>0</v>
      </c>
      <c r="AQ967" s="117">
        <v>0</v>
      </c>
      <c r="AR967" s="117">
        <v>3</v>
      </c>
      <c r="AS967" s="117">
        <v>1</v>
      </c>
      <c r="AT967" s="117">
        <v>0</v>
      </c>
      <c r="AU967" s="117">
        <v>0</v>
      </c>
      <c r="AV967" s="117">
        <v>0</v>
      </c>
      <c r="AW967" s="117">
        <v>0</v>
      </c>
      <c r="AX967" s="117">
        <v>0</v>
      </c>
      <c r="AY967" s="117">
        <v>0</v>
      </c>
      <c r="AZ967" s="117">
        <v>0</v>
      </c>
      <c r="BA967" s="117">
        <v>0</v>
      </c>
      <c r="BB967" s="117">
        <v>0</v>
      </c>
      <c r="BC967" s="117">
        <v>0</v>
      </c>
      <c r="BD967" s="117">
        <v>0</v>
      </c>
      <c r="BE967" s="117">
        <v>0</v>
      </c>
      <c r="BF967" s="117">
        <v>0</v>
      </c>
      <c r="BG967" s="117">
        <v>0</v>
      </c>
      <c r="BH967" s="117">
        <v>0</v>
      </c>
      <c r="BI967" s="117">
        <v>0</v>
      </c>
      <c r="BJ967" s="117">
        <v>0</v>
      </c>
      <c r="BK967" s="117">
        <v>0</v>
      </c>
      <c r="BL967" s="120" t="s">
        <v>4490</v>
      </c>
      <c r="BM967" s="98">
        <v>0</v>
      </c>
      <c r="BN967" s="79">
        <v>0</v>
      </c>
      <c r="BO967" s="241">
        <v>1</v>
      </c>
      <c r="BP967" s="133">
        <v>1</v>
      </c>
      <c r="BQ967" s="133">
        <v>1</v>
      </c>
      <c r="BR967" s="133">
        <v>1</v>
      </c>
      <c r="BS967" s="238">
        <v>0</v>
      </c>
      <c r="BT967" s="79">
        <v>0</v>
      </c>
      <c r="BU967" s="79">
        <v>0</v>
      </c>
      <c r="BV967" s="79">
        <v>0</v>
      </c>
      <c r="BW967" s="79">
        <v>0</v>
      </c>
      <c r="BX967" s="79">
        <v>0</v>
      </c>
      <c r="BY967" s="79">
        <v>0</v>
      </c>
      <c r="BZ967" s="79">
        <v>0</v>
      </c>
      <c r="CA967" s="79">
        <v>0</v>
      </c>
      <c r="CB967" s="79">
        <v>0</v>
      </c>
      <c r="CC967" s="79">
        <v>0</v>
      </c>
      <c r="CD967" s="79">
        <v>0</v>
      </c>
      <c r="CE967" s="79">
        <v>0</v>
      </c>
      <c r="CF967" s="79">
        <v>0</v>
      </c>
      <c r="CG967" s="79">
        <v>0</v>
      </c>
      <c r="CH967" s="79">
        <v>0</v>
      </c>
      <c r="CI967" s="81">
        <f t="shared" si="78"/>
        <v>4</v>
      </c>
      <c r="CJ967" s="260">
        <f t="shared" si="81"/>
        <v>4</v>
      </c>
      <c r="CK967" s="260">
        <f t="shared" si="79"/>
        <v>4</v>
      </c>
      <c r="CL967" s="260">
        <f t="shared" si="80"/>
        <v>4</v>
      </c>
      <c r="CM967" s="83">
        <v>9</v>
      </c>
      <c r="CN967" s="254" t="s">
        <v>4965</v>
      </c>
      <c r="CO967" s="140" t="s">
        <v>4965</v>
      </c>
      <c r="CP967" s="258" t="s">
        <v>4965</v>
      </c>
      <c r="CQ967" s="86" t="s">
        <v>4965</v>
      </c>
      <c r="CR967" s="85" t="s">
        <v>4965</v>
      </c>
      <c r="CS967" s="85" t="s">
        <v>4965</v>
      </c>
      <c r="CT967" s="85" t="s">
        <v>4965</v>
      </c>
      <c r="CU967" s="86"/>
    </row>
    <row r="968" spans="1:99" ht="12" customHeight="1" x14ac:dyDescent="0.2">
      <c r="A968" s="31" t="s">
        <v>1460</v>
      </c>
      <c r="B968" s="114" t="s">
        <v>2353</v>
      </c>
      <c r="C968" s="114" t="s">
        <v>1432</v>
      </c>
      <c r="D968" s="114" t="s">
        <v>1432</v>
      </c>
      <c r="E968" s="117" t="s">
        <v>1670</v>
      </c>
      <c r="F968" s="114" t="s">
        <v>1432</v>
      </c>
      <c r="G968" s="114" t="s">
        <v>1671</v>
      </c>
      <c r="H968" s="114" t="s">
        <v>2717</v>
      </c>
      <c r="I968" s="114" t="s">
        <v>1672</v>
      </c>
      <c r="J968" s="114">
        <v>526402</v>
      </c>
      <c r="K968" s="114">
        <v>175703</v>
      </c>
      <c r="L968" s="177" t="s">
        <v>4766</v>
      </c>
      <c r="M968" s="99" t="s">
        <v>1432</v>
      </c>
      <c r="N968" s="99" t="s">
        <v>1432</v>
      </c>
      <c r="O968" s="114">
        <v>0</v>
      </c>
      <c r="P968" s="114">
        <v>4</v>
      </c>
      <c r="Q968" s="115">
        <v>4</v>
      </c>
      <c r="R968" s="114" t="s">
        <v>940</v>
      </c>
      <c r="S968" s="114" t="s">
        <v>3187</v>
      </c>
      <c r="T968" s="99" t="s">
        <v>941</v>
      </c>
      <c r="U968" s="116">
        <v>41964</v>
      </c>
      <c r="V968" s="114" t="s">
        <v>1439</v>
      </c>
      <c r="W968" s="99" t="s">
        <v>1432</v>
      </c>
      <c r="X968" s="114" t="s">
        <v>1442</v>
      </c>
      <c r="Y968" s="114" t="s">
        <v>3893</v>
      </c>
      <c r="Z968" s="114" t="s">
        <v>1444</v>
      </c>
      <c r="AA968" s="114" t="s">
        <v>4720</v>
      </c>
      <c r="AB968" s="387">
        <v>8.0000000000000002E-3</v>
      </c>
      <c r="AC968" s="111" t="s">
        <v>1432</v>
      </c>
      <c r="AD968" s="112"/>
      <c r="AE968" s="157" t="s">
        <v>3063</v>
      </c>
      <c r="AF968" s="117" t="s">
        <v>1445</v>
      </c>
      <c r="AG968" s="117">
        <v>0</v>
      </c>
      <c r="AH968" s="117">
        <v>0</v>
      </c>
      <c r="AI968" s="117">
        <v>0</v>
      </c>
      <c r="AJ968" s="117">
        <v>0</v>
      </c>
      <c r="AK968" s="117">
        <v>1</v>
      </c>
      <c r="AL968" s="117">
        <v>3</v>
      </c>
      <c r="AM968" s="117">
        <v>0</v>
      </c>
      <c r="AN968" s="117">
        <v>0</v>
      </c>
      <c r="AO968" s="117">
        <v>0</v>
      </c>
      <c r="AP968" s="117">
        <v>0</v>
      </c>
      <c r="AQ968" s="117">
        <v>0</v>
      </c>
      <c r="AR968" s="117">
        <v>1</v>
      </c>
      <c r="AS968" s="117">
        <v>3</v>
      </c>
      <c r="AT968" s="117">
        <v>0</v>
      </c>
      <c r="AU968" s="117">
        <v>0</v>
      </c>
      <c r="AV968" s="117">
        <v>0</v>
      </c>
      <c r="AW968" s="117">
        <v>0</v>
      </c>
      <c r="AX968" s="117">
        <v>0</v>
      </c>
      <c r="AY968" s="117">
        <v>0</v>
      </c>
      <c r="AZ968" s="117">
        <v>0</v>
      </c>
      <c r="BA968" s="117">
        <v>0</v>
      </c>
      <c r="BB968" s="117">
        <v>0</v>
      </c>
      <c r="BC968" s="117">
        <v>0</v>
      </c>
      <c r="BD968" s="117">
        <v>0</v>
      </c>
      <c r="BE968" s="117">
        <v>0</v>
      </c>
      <c r="BF968" s="117">
        <v>0</v>
      </c>
      <c r="BG968" s="117">
        <v>0</v>
      </c>
      <c r="BH968" s="117">
        <v>0</v>
      </c>
      <c r="BI968" s="117">
        <v>0</v>
      </c>
      <c r="BJ968" s="117">
        <v>0</v>
      </c>
      <c r="BK968" s="117">
        <v>0</v>
      </c>
      <c r="BL968" s="120" t="s">
        <v>4490</v>
      </c>
      <c r="BM968" s="98">
        <v>0</v>
      </c>
      <c r="BN968" s="79">
        <v>0</v>
      </c>
      <c r="BO968" s="241">
        <v>1</v>
      </c>
      <c r="BP968" s="133">
        <v>1</v>
      </c>
      <c r="BQ968" s="133">
        <v>1</v>
      </c>
      <c r="BR968" s="133">
        <v>1</v>
      </c>
      <c r="BS968" s="238">
        <v>0</v>
      </c>
      <c r="BT968" s="79">
        <v>0</v>
      </c>
      <c r="BU968" s="79">
        <v>0</v>
      </c>
      <c r="BV968" s="79">
        <v>0</v>
      </c>
      <c r="BW968" s="79">
        <v>0</v>
      </c>
      <c r="BX968" s="79">
        <v>0</v>
      </c>
      <c r="BY968" s="79">
        <v>0</v>
      </c>
      <c r="BZ968" s="79">
        <v>0</v>
      </c>
      <c r="CA968" s="79">
        <v>0</v>
      </c>
      <c r="CB968" s="79">
        <v>0</v>
      </c>
      <c r="CC968" s="79">
        <v>0</v>
      </c>
      <c r="CD968" s="79">
        <v>0</v>
      </c>
      <c r="CE968" s="79">
        <v>0</v>
      </c>
      <c r="CF968" s="79">
        <v>0</v>
      </c>
      <c r="CG968" s="79">
        <v>0</v>
      </c>
      <c r="CH968" s="79">
        <v>0</v>
      </c>
      <c r="CI968" s="81">
        <f t="shared" si="78"/>
        <v>4</v>
      </c>
      <c r="CJ968" s="260">
        <f t="shared" si="81"/>
        <v>4</v>
      </c>
      <c r="CK968" s="260">
        <f t="shared" si="79"/>
        <v>4</v>
      </c>
      <c r="CL968" s="260">
        <f t="shared" si="80"/>
        <v>4</v>
      </c>
      <c r="CM968" s="83">
        <v>9</v>
      </c>
      <c r="CN968" s="254" t="s">
        <v>4965</v>
      </c>
      <c r="CO968" s="140" t="s">
        <v>4965</v>
      </c>
      <c r="CP968" s="258" t="s">
        <v>4965</v>
      </c>
      <c r="CQ968" s="86" t="s">
        <v>4965</v>
      </c>
      <c r="CR968" s="85" t="s">
        <v>4965</v>
      </c>
      <c r="CS968" s="85" t="s">
        <v>4965</v>
      </c>
      <c r="CT968" s="85" t="s">
        <v>4965</v>
      </c>
      <c r="CU968" s="86"/>
    </row>
    <row r="969" spans="1:99" ht="12" customHeight="1" x14ac:dyDescent="0.2">
      <c r="A969" s="31" t="s">
        <v>1460</v>
      </c>
      <c r="B969" s="114" t="s">
        <v>942</v>
      </c>
      <c r="C969" s="114" t="s">
        <v>1432</v>
      </c>
      <c r="D969" s="114" t="s">
        <v>1432</v>
      </c>
      <c r="E969" s="117" t="s">
        <v>1432</v>
      </c>
      <c r="F969" s="114" t="s">
        <v>2537</v>
      </c>
      <c r="G969" s="114" t="s">
        <v>166</v>
      </c>
      <c r="H969" s="114" t="s">
        <v>1458</v>
      </c>
      <c r="I969" s="114" t="s">
        <v>943</v>
      </c>
      <c r="J969" s="114">
        <v>524731</v>
      </c>
      <c r="K969" s="114">
        <v>174845</v>
      </c>
      <c r="L969" s="177" t="s">
        <v>3079</v>
      </c>
      <c r="M969" s="99" t="s">
        <v>1432</v>
      </c>
      <c r="N969" s="99" t="s">
        <v>1432</v>
      </c>
      <c r="O969" s="114">
        <v>0</v>
      </c>
      <c r="P969" s="114">
        <v>1</v>
      </c>
      <c r="Q969" s="115">
        <v>1</v>
      </c>
      <c r="R969" s="114" t="s">
        <v>944</v>
      </c>
      <c r="S969" s="114" t="s">
        <v>1438</v>
      </c>
      <c r="T969" s="99" t="s">
        <v>808</v>
      </c>
      <c r="U969" s="116">
        <v>41991</v>
      </c>
      <c r="V969" s="114" t="s">
        <v>1439</v>
      </c>
      <c r="W969" s="99" t="s">
        <v>1432</v>
      </c>
      <c r="X969" s="114" t="s">
        <v>1442</v>
      </c>
      <c r="Y969" s="114" t="s">
        <v>4694</v>
      </c>
      <c r="Z969" s="114" t="s">
        <v>1444</v>
      </c>
      <c r="AA969" s="114" t="s">
        <v>2713</v>
      </c>
      <c r="AB969" s="387">
        <v>8.0000000000000002E-3</v>
      </c>
      <c r="AC969" s="111" t="s">
        <v>1432</v>
      </c>
      <c r="AD969" s="112"/>
      <c r="AE969" s="157" t="s">
        <v>1931</v>
      </c>
      <c r="AF969" s="117" t="s">
        <v>3905</v>
      </c>
      <c r="AG969" s="117">
        <v>0</v>
      </c>
      <c r="AH969" s="117">
        <v>0</v>
      </c>
      <c r="AI969" s="117">
        <v>0</v>
      </c>
      <c r="AJ969" s="117">
        <v>0</v>
      </c>
      <c r="AK969" s="117">
        <v>0</v>
      </c>
      <c r="AL969" s="117">
        <v>1</v>
      </c>
      <c r="AM969" s="117">
        <v>0</v>
      </c>
      <c r="AN969" s="117">
        <v>0</v>
      </c>
      <c r="AO969" s="117">
        <v>0</v>
      </c>
      <c r="AP969" s="117">
        <v>0</v>
      </c>
      <c r="AQ969" s="117">
        <v>0</v>
      </c>
      <c r="AR969" s="117">
        <v>0</v>
      </c>
      <c r="AS969" s="117">
        <v>1</v>
      </c>
      <c r="AT969" s="117">
        <v>0</v>
      </c>
      <c r="AU969" s="117">
        <v>0</v>
      </c>
      <c r="AV969" s="117">
        <v>0</v>
      </c>
      <c r="AW969" s="117">
        <v>0</v>
      </c>
      <c r="AX969" s="117">
        <v>0</v>
      </c>
      <c r="AY969" s="117">
        <v>0</v>
      </c>
      <c r="AZ969" s="117">
        <v>0</v>
      </c>
      <c r="BA969" s="117">
        <v>0</v>
      </c>
      <c r="BB969" s="117">
        <v>0</v>
      </c>
      <c r="BC969" s="117">
        <v>0</v>
      </c>
      <c r="BD969" s="117">
        <v>0</v>
      </c>
      <c r="BE969" s="117">
        <v>0</v>
      </c>
      <c r="BF969" s="117">
        <v>0</v>
      </c>
      <c r="BG969" s="117">
        <v>0</v>
      </c>
      <c r="BH969" s="117">
        <v>0</v>
      </c>
      <c r="BI969" s="117">
        <v>0</v>
      </c>
      <c r="BJ969" s="117">
        <v>0</v>
      </c>
      <c r="BK969" s="117">
        <v>0</v>
      </c>
      <c r="BL969" s="120" t="s">
        <v>4490</v>
      </c>
      <c r="BM969" s="98">
        <v>0</v>
      </c>
      <c r="BN969" s="79">
        <v>0</v>
      </c>
      <c r="BO969" s="241">
        <v>0.2</v>
      </c>
      <c r="BP969" s="133">
        <v>0.2</v>
      </c>
      <c r="BQ969" s="133">
        <v>0.2</v>
      </c>
      <c r="BR969" s="133">
        <v>0.2</v>
      </c>
      <c r="BS969" s="243">
        <v>0.2</v>
      </c>
      <c r="BT969" s="79">
        <v>0</v>
      </c>
      <c r="BU969" s="79">
        <v>0</v>
      </c>
      <c r="BV969" s="79">
        <v>0</v>
      </c>
      <c r="BW969" s="79">
        <v>0</v>
      </c>
      <c r="BX969" s="79">
        <v>0</v>
      </c>
      <c r="BY969" s="79">
        <v>0</v>
      </c>
      <c r="BZ969" s="79">
        <v>0</v>
      </c>
      <c r="CA969" s="79">
        <v>0</v>
      </c>
      <c r="CB969" s="79">
        <v>0</v>
      </c>
      <c r="CC969" s="79">
        <v>0</v>
      </c>
      <c r="CD969" s="79">
        <v>0</v>
      </c>
      <c r="CE969" s="79">
        <v>0</v>
      </c>
      <c r="CF969" s="79">
        <v>0</v>
      </c>
      <c r="CG969" s="79">
        <v>0</v>
      </c>
      <c r="CH969" s="79">
        <v>0</v>
      </c>
      <c r="CI969" s="81">
        <f t="shared" si="78"/>
        <v>1</v>
      </c>
      <c r="CJ969" s="260">
        <f t="shared" si="81"/>
        <v>1</v>
      </c>
      <c r="CK969" s="260">
        <f t="shared" si="79"/>
        <v>1</v>
      </c>
      <c r="CL969" s="260">
        <f t="shared" si="80"/>
        <v>1</v>
      </c>
      <c r="CM969" s="83">
        <v>4</v>
      </c>
      <c r="CN969" s="254" t="s">
        <v>4965</v>
      </c>
      <c r="CO969" s="140" t="s">
        <v>4965</v>
      </c>
      <c r="CP969" s="258" t="s">
        <v>4965</v>
      </c>
      <c r="CQ969" s="86" t="s">
        <v>4965</v>
      </c>
      <c r="CR969" s="85" t="s">
        <v>4965</v>
      </c>
      <c r="CS969" s="85" t="s">
        <v>4965</v>
      </c>
      <c r="CT969" s="85" t="s">
        <v>4965</v>
      </c>
      <c r="CU969" s="86"/>
    </row>
    <row r="970" spans="1:99" s="363" customFormat="1" ht="12" customHeight="1" x14ac:dyDescent="0.2">
      <c r="A970" s="31" t="s">
        <v>1460</v>
      </c>
      <c r="B970" s="114" t="s">
        <v>945</v>
      </c>
      <c r="C970" s="114" t="s">
        <v>1432</v>
      </c>
      <c r="D970" s="114" t="s">
        <v>1432</v>
      </c>
      <c r="E970" s="117" t="s">
        <v>1432</v>
      </c>
      <c r="F970" s="114" t="s">
        <v>431</v>
      </c>
      <c r="G970" s="114" t="s">
        <v>946</v>
      </c>
      <c r="H970" s="114" t="s">
        <v>3875</v>
      </c>
      <c r="I970" s="114" t="s">
        <v>947</v>
      </c>
      <c r="J970" s="114">
        <v>528740</v>
      </c>
      <c r="K970" s="114">
        <v>173517</v>
      </c>
      <c r="L970" s="177" t="s">
        <v>3076</v>
      </c>
      <c r="M970" s="99" t="s">
        <v>1432</v>
      </c>
      <c r="N970" s="99" t="s">
        <v>1432</v>
      </c>
      <c r="O970" s="114">
        <v>2</v>
      </c>
      <c r="P970" s="114">
        <v>1</v>
      </c>
      <c r="Q970" s="115">
        <v>-1</v>
      </c>
      <c r="R970" s="114" t="s">
        <v>948</v>
      </c>
      <c r="S970" s="114" t="s">
        <v>1438</v>
      </c>
      <c r="T970" s="99" t="s">
        <v>1740</v>
      </c>
      <c r="U970" s="116">
        <v>41992</v>
      </c>
      <c r="V970" s="114" t="s">
        <v>1439</v>
      </c>
      <c r="W970" s="99" t="s">
        <v>1432</v>
      </c>
      <c r="X970" s="114" t="s">
        <v>1442</v>
      </c>
      <c r="Y970" s="114" t="s">
        <v>4694</v>
      </c>
      <c r="Z970" s="114" t="s">
        <v>1444</v>
      </c>
      <c r="AA970" s="114" t="s">
        <v>4207</v>
      </c>
      <c r="AB970" s="387">
        <v>2.8000000000000001E-2</v>
      </c>
      <c r="AC970" s="111" t="s">
        <v>1432</v>
      </c>
      <c r="AD970" s="112"/>
      <c r="AE970" s="157" t="s">
        <v>3063</v>
      </c>
      <c r="AF970" s="117" t="s">
        <v>1445</v>
      </c>
      <c r="AG970" s="117">
        <v>0</v>
      </c>
      <c r="AH970" s="117">
        <v>0</v>
      </c>
      <c r="AI970" s="117">
        <v>0</v>
      </c>
      <c r="AJ970" s="117">
        <v>0</v>
      </c>
      <c r="AK970" s="117">
        <v>-1</v>
      </c>
      <c r="AL970" s="117">
        <v>-1</v>
      </c>
      <c r="AM970" s="117">
        <v>0</v>
      </c>
      <c r="AN970" s="117">
        <v>1</v>
      </c>
      <c r="AO970" s="117">
        <v>0</v>
      </c>
      <c r="AP970" s="117">
        <v>0</v>
      </c>
      <c r="AQ970" s="117">
        <v>0</v>
      </c>
      <c r="AR970" s="117">
        <v>-1</v>
      </c>
      <c r="AS970" s="117">
        <v>-1</v>
      </c>
      <c r="AT970" s="117">
        <v>0</v>
      </c>
      <c r="AU970" s="117">
        <v>0</v>
      </c>
      <c r="AV970" s="117">
        <v>0</v>
      </c>
      <c r="AW970" s="117">
        <v>0</v>
      </c>
      <c r="AX970" s="117">
        <v>0</v>
      </c>
      <c r="AY970" s="117">
        <v>0</v>
      </c>
      <c r="AZ970" s="117">
        <v>0</v>
      </c>
      <c r="BA970" s="117">
        <v>0</v>
      </c>
      <c r="BB970" s="117">
        <v>1</v>
      </c>
      <c r="BC970" s="117">
        <v>0</v>
      </c>
      <c r="BD970" s="117">
        <v>0</v>
      </c>
      <c r="BE970" s="117">
        <v>0</v>
      </c>
      <c r="BF970" s="117">
        <v>0</v>
      </c>
      <c r="BG970" s="117">
        <v>0</v>
      </c>
      <c r="BH970" s="117">
        <v>0</v>
      </c>
      <c r="BI970" s="117">
        <v>0</v>
      </c>
      <c r="BJ970" s="117">
        <v>0</v>
      </c>
      <c r="BK970" s="117">
        <v>0</v>
      </c>
      <c r="BL970" s="120" t="s">
        <v>4490</v>
      </c>
      <c r="BM970" s="98">
        <v>0</v>
      </c>
      <c r="BN970" s="79">
        <v>0</v>
      </c>
      <c r="BO970" s="241">
        <v>-0.2</v>
      </c>
      <c r="BP970" s="133">
        <v>-0.2</v>
      </c>
      <c r="BQ970" s="133">
        <v>-0.2</v>
      </c>
      <c r="BR970" s="133">
        <v>-0.2</v>
      </c>
      <c r="BS970" s="243">
        <v>-0.2</v>
      </c>
      <c r="BT970" s="79">
        <v>0</v>
      </c>
      <c r="BU970" s="79">
        <v>0</v>
      </c>
      <c r="BV970" s="79">
        <v>0</v>
      </c>
      <c r="BW970" s="79">
        <v>0</v>
      </c>
      <c r="BX970" s="79">
        <v>0</v>
      </c>
      <c r="BY970" s="79">
        <v>0</v>
      </c>
      <c r="BZ970" s="79">
        <v>0</v>
      </c>
      <c r="CA970" s="79">
        <v>0</v>
      </c>
      <c r="CB970" s="79">
        <v>0</v>
      </c>
      <c r="CC970" s="79">
        <v>0</v>
      </c>
      <c r="CD970" s="79">
        <v>0</v>
      </c>
      <c r="CE970" s="79">
        <v>0</v>
      </c>
      <c r="CF970" s="79">
        <v>0</v>
      </c>
      <c r="CG970" s="79">
        <v>0</v>
      </c>
      <c r="CH970" s="79">
        <v>0</v>
      </c>
      <c r="CI970" s="81">
        <f t="shared" ref="CI970:CI1033" si="82">SUBTOTAL(9,BN970:CH970)</f>
        <v>-1</v>
      </c>
      <c r="CJ970" s="260">
        <f t="shared" si="81"/>
        <v>-1</v>
      </c>
      <c r="CK970" s="260">
        <f t="shared" si="79"/>
        <v>-1</v>
      </c>
      <c r="CL970" s="260">
        <f t="shared" si="80"/>
        <v>-1</v>
      </c>
      <c r="CM970" s="83">
        <v>4</v>
      </c>
      <c r="CN970" s="254" t="s">
        <v>4965</v>
      </c>
      <c r="CO970" s="140" t="s">
        <v>4965</v>
      </c>
      <c r="CP970" s="258" t="s">
        <v>4965</v>
      </c>
      <c r="CQ970" s="86" t="s">
        <v>4965</v>
      </c>
      <c r="CR970" s="85" t="s">
        <v>4965</v>
      </c>
      <c r="CS970" s="85" t="s">
        <v>4965</v>
      </c>
      <c r="CT970" s="85" t="s">
        <v>4965</v>
      </c>
      <c r="CU970" s="86"/>
    </row>
    <row r="971" spans="1:99" ht="12" customHeight="1" x14ac:dyDescent="0.2">
      <c r="A971" s="31" t="s">
        <v>1460</v>
      </c>
      <c r="B971" s="114" t="s">
        <v>949</v>
      </c>
      <c r="C971" s="114" t="s">
        <v>1432</v>
      </c>
      <c r="D971" s="114" t="s">
        <v>1432</v>
      </c>
      <c r="E971" s="117" t="s">
        <v>1432</v>
      </c>
      <c r="F971" s="114" t="s">
        <v>950</v>
      </c>
      <c r="G971" s="114" t="s">
        <v>4942</v>
      </c>
      <c r="H971" s="114" t="s">
        <v>1885</v>
      </c>
      <c r="I971" s="114" t="s">
        <v>2063</v>
      </c>
      <c r="J971" s="114">
        <v>524827</v>
      </c>
      <c r="K971" s="114">
        <v>173307</v>
      </c>
      <c r="L971" s="177" t="s">
        <v>3087</v>
      </c>
      <c r="M971" s="99" t="s">
        <v>1432</v>
      </c>
      <c r="N971" s="99" t="s">
        <v>1432</v>
      </c>
      <c r="O971" s="114">
        <v>1</v>
      </c>
      <c r="P971" s="114">
        <v>2</v>
      </c>
      <c r="Q971" s="115">
        <v>1</v>
      </c>
      <c r="R971" s="114" t="s">
        <v>535</v>
      </c>
      <c r="S971" s="114" t="s">
        <v>1438</v>
      </c>
      <c r="T971" s="99" t="s">
        <v>1740</v>
      </c>
      <c r="U971" s="116">
        <v>41975</v>
      </c>
      <c r="V971" s="114" t="s">
        <v>1439</v>
      </c>
      <c r="W971" s="99" t="s">
        <v>1432</v>
      </c>
      <c r="X971" s="114" t="s">
        <v>1442</v>
      </c>
      <c r="Y971" s="114" t="s">
        <v>1453</v>
      </c>
      <c r="Z971" s="114" t="s">
        <v>1444</v>
      </c>
      <c r="AA971" s="114" t="s">
        <v>2723</v>
      </c>
      <c r="AB971" s="387">
        <v>7.0000000000000001E-3</v>
      </c>
      <c r="AC971" s="111" t="s">
        <v>1432</v>
      </c>
      <c r="AD971" s="112"/>
      <c r="AE971" s="157" t="s">
        <v>3063</v>
      </c>
      <c r="AF971" s="117" t="s">
        <v>1445</v>
      </c>
      <c r="AG971" s="117">
        <v>0</v>
      </c>
      <c r="AH971" s="117">
        <v>0</v>
      </c>
      <c r="AI971" s="117">
        <v>0</v>
      </c>
      <c r="AJ971" s="117">
        <v>0</v>
      </c>
      <c r="AK971" s="117">
        <v>0</v>
      </c>
      <c r="AL971" s="117">
        <v>2</v>
      </c>
      <c r="AM971" s="117">
        <v>0</v>
      </c>
      <c r="AN971" s="117">
        <v>-1</v>
      </c>
      <c r="AO971" s="117">
        <v>0</v>
      </c>
      <c r="AP971" s="117">
        <v>0</v>
      </c>
      <c r="AQ971" s="117">
        <v>0</v>
      </c>
      <c r="AR971" s="117">
        <v>0</v>
      </c>
      <c r="AS971" s="117">
        <v>2</v>
      </c>
      <c r="AT971" s="117">
        <v>0</v>
      </c>
      <c r="AU971" s="117">
        <v>-1</v>
      </c>
      <c r="AV971" s="117">
        <v>0</v>
      </c>
      <c r="AW971" s="117">
        <v>0</v>
      </c>
      <c r="AX971" s="117">
        <v>0</v>
      </c>
      <c r="AY971" s="117">
        <v>0</v>
      </c>
      <c r="AZ971" s="117">
        <v>0</v>
      </c>
      <c r="BA971" s="117">
        <v>0</v>
      </c>
      <c r="BB971" s="117">
        <v>0</v>
      </c>
      <c r="BC971" s="117">
        <v>0</v>
      </c>
      <c r="BD971" s="117">
        <v>0</v>
      </c>
      <c r="BE971" s="117">
        <v>0</v>
      </c>
      <c r="BF971" s="117">
        <v>0</v>
      </c>
      <c r="BG971" s="117">
        <v>0</v>
      </c>
      <c r="BH971" s="117">
        <v>0</v>
      </c>
      <c r="BI971" s="117">
        <v>0</v>
      </c>
      <c r="BJ971" s="117">
        <v>0</v>
      </c>
      <c r="BK971" s="117">
        <v>0</v>
      </c>
      <c r="BL971" s="120" t="s">
        <v>4490</v>
      </c>
      <c r="BM971" s="98">
        <v>0</v>
      </c>
      <c r="BN971" s="79">
        <v>0</v>
      </c>
      <c r="BO971" s="241">
        <v>0.25</v>
      </c>
      <c r="BP971" s="133">
        <v>0.25</v>
      </c>
      <c r="BQ971" s="133">
        <v>0.25</v>
      </c>
      <c r="BR971" s="133">
        <v>0.25</v>
      </c>
      <c r="BS971" s="238">
        <v>0</v>
      </c>
      <c r="BT971" s="79">
        <v>0</v>
      </c>
      <c r="BU971" s="79">
        <v>0</v>
      </c>
      <c r="BV971" s="79">
        <v>0</v>
      </c>
      <c r="BW971" s="79">
        <v>0</v>
      </c>
      <c r="BX971" s="79">
        <v>0</v>
      </c>
      <c r="BY971" s="79">
        <v>0</v>
      </c>
      <c r="BZ971" s="79">
        <v>0</v>
      </c>
      <c r="CA971" s="79">
        <v>0</v>
      </c>
      <c r="CB971" s="79">
        <v>0</v>
      </c>
      <c r="CC971" s="79">
        <v>0</v>
      </c>
      <c r="CD971" s="79">
        <v>0</v>
      </c>
      <c r="CE971" s="79">
        <v>0</v>
      </c>
      <c r="CF971" s="79">
        <v>0</v>
      </c>
      <c r="CG971" s="79">
        <v>0</v>
      </c>
      <c r="CH971" s="79">
        <v>0</v>
      </c>
      <c r="CI971" s="81">
        <f t="shared" si="82"/>
        <v>1</v>
      </c>
      <c r="CJ971" s="260">
        <f t="shared" si="81"/>
        <v>1</v>
      </c>
      <c r="CK971" s="260">
        <f t="shared" si="79"/>
        <v>1</v>
      </c>
      <c r="CL971" s="260">
        <f t="shared" si="80"/>
        <v>1</v>
      </c>
      <c r="CM971" s="83">
        <v>9</v>
      </c>
      <c r="CN971" s="254" t="s">
        <v>4965</v>
      </c>
      <c r="CO971" s="140" t="s">
        <v>4965</v>
      </c>
      <c r="CP971" s="258" t="s">
        <v>4965</v>
      </c>
      <c r="CQ971" s="86" t="s">
        <v>4965</v>
      </c>
      <c r="CR971" s="85" t="s">
        <v>4965</v>
      </c>
      <c r="CS971" s="85" t="s">
        <v>4965</v>
      </c>
      <c r="CT971" s="85" t="s">
        <v>4965</v>
      </c>
      <c r="CU971" s="86"/>
    </row>
    <row r="972" spans="1:99" ht="12" customHeight="1" x14ac:dyDescent="0.2">
      <c r="A972" s="31" t="s">
        <v>1460</v>
      </c>
      <c r="B972" s="114" t="s">
        <v>536</v>
      </c>
      <c r="C972" s="114" t="s">
        <v>1432</v>
      </c>
      <c r="D972" s="114" t="s">
        <v>1432</v>
      </c>
      <c r="E972" s="117" t="s">
        <v>1432</v>
      </c>
      <c r="F972" s="114" t="s">
        <v>1197</v>
      </c>
      <c r="G972" s="114" t="s">
        <v>5028</v>
      </c>
      <c r="H972" s="114" t="s">
        <v>1885</v>
      </c>
      <c r="I972" s="114" t="s">
        <v>5029</v>
      </c>
      <c r="J972" s="114">
        <v>525109</v>
      </c>
      <c r="K972" s="114">
        <v>175279</v>
      </c>
      <c r="L972" s="177" t="s">
        <v>3088</v>
      </c>
      <c r="M972" s="99" t="s">
        <v>1432</v>
      </c>
      <c r="N972" s="99" t="s">
        <v>1432</v>
      </c>
      <c r="O972" s="114">
        <v>0</v>
      </c>
      <c r="P972" s="114">
        <v>1</v>
      </c>
      <c r="Q972" s="115">
        <v>1</v>
      </c>
      <c r="R972" s="114" t="s">
        <v>5025</v>
      </c>
      <c r="S972" s="114" t="s">
        <v>1389</v>
      </c>
      <c r="T972" s="99" t="s">
        <v>774</v>
      </c>
      <c r="U972" s="116">
        <v>41974</v>
      </c>
      <c r="V972" s="114" t="s">
        <v>1439</v>
      </c>
      <c r="W972" s="99" t="s">
        <v>1432</v>
      </c>
      <c r="X972" s="114" t="s">
        <v>1442</v>
      </c>
      <c r="Y972" s="114" t="s">
        <v>3893</v>
      </c>
      <c r="Z972" s="114" t="s">
        <v>1444</v>
      </c>
      <c r="AA972" s="114" t="s">
        <v>4720</v>
      </c>
      <c r="AB972" s="387">
        <v>1.4E-2</v>
      </c>
      <c r="AC972" s="111" t="s">
        <v>1432</v>
      </c>
      <c r="AD972" s="112"/>
      <c r="AE972" s="157" t="s">
        <v>3063</v>
      </c>
      <c r="AF972" s="117" t="s">
        <v>1445</v>
      </c>
      <c r="AG972" s="117">
        <v>0</v>
      </c>
      <c r="AH972" s="117">
        <v>0</v>
      </c>
      <c r="AI972" s="117">
        <v>0</v>
      </c>
      <c r="AJ972" s="117">
        <v>0</v>
      </c>
      <c r="AK972" s="117">
        <v>1</v>
      </c>
      <c r="AL972" s="117">
        <v>0</v>
      </c>
      <c r="AM972" s="117">
        <v>0</v>
      </c>
      <c r="AN972" s="117">
        <v>0</v>
      </c>
      <c r="AO972" s="117">
        <v>0</v>
      </c>
      <c r="AP972" s="117">
        <v>0</v>
      </c>
      <c r="AQ972" s="117">
        <v>0</v>
      </c>
      <c r="AR972" s="117">
        <v>1</v>
      </c>
      <c r="AS972" s="117">
        <v>0</v>
      </c>
      <c r="AT972" s="117">
        <v>0</v>
      </c>
      <c r="AU972" s="117">
        <v>0</v>
      </c>
      <c r="AV972" s="117">
        <v>0</v>
      </c>
      <c r="AW972" s="117">
        <v>0</v>
      </c>
      <c r="AX972" s="117">
        <v>0</v>
      </c>
      <c r="AY972" s="117">
        <v>0</v>
      </c>
      <c r="AZ972" s="117">
        <v>0</v>
      </c>
      <c r="BA972" s="117">
        <v>0</v>
      </c>
      <c r="BB972" s="117">
        <v>0</v>
      </c>
      <c r="BC972" s="117">
        <v>0</v>
      </c>
      <c r="BD972" s="117">
        <v>0</v>
      </c>
      <c r="BE972" s="117">
        <v>0</v>
      </c>
      <c r="BF972" s="117">
        <v>0</v>
      </c>
      <c r="BG972" s="117">
        <v>0</v>
      </c>
      <c r="BH972" s="117">
        <v>0</v>
      </c>
      <c r="BI972" s="117">
        <v>0</v>
      </c>
      <c r="BJ972" s="117">
        <v>0</v>
      </c>
      <c r="BK972" s="117">
        <v>0</v>
      </c>
      <c r="BL972" s="120" t="s">
        <v>4490</v>
      </c>
      <c r="BM972" s="98">
        <v>0</v>
      </c>
      <c r="BN972" s="79">
        <v>0</v>
      </c>
      <c r="BO972" s="241">
        <v>0.25</v>
      </c>
      <c r="BP972" s="133">
        <v>0.25</v>
      </c>
      <c r="BQ972" s="133">
        <v>0.25</v>
      </c>
      <c r="BR972" s="133">
        <v>0.25</v>
      </c>
      <c r="BS972" s="238">
        <v>0</v>
      </c>
      <c r="BT972" s="79">
        <v>0</v>
      </c>
      <c r="BU972" s="79">
        <v>0</v>
      </c>
      <c r="BV972" s="79">
        <v>0</v>
      </c>
      <c r="BW972" s="79">
        <v>0</v>
      </c>
      <c r="BX972" s="79">
        <v>0</v>
      </c>
      <c r="BY972" s="79">
        <v>0</v>
      </c>
      <c r="BZ972" s="79">
        <v>0</v>
      </c>
      <c r="CA972" s="79">
        <v>0</v>
      </c>
      <c r="CB972" s="79">
        <v>0</v>
      </c>
      <c r="CC972" s="79">
        <v>0</v>
      </c>
      <c r="CD972" s="79">
        <v>0</v>
      </c>
      <c r="CE972" s="79">
        <v>0</v>
      </c>
      <c r="CF972" s="79">
        <v>0</v>
      </c>
      <c r="CG972" s="79">
        <v>0</v>
      </c>
      <c r="CH972" s="79">
        <v>0</v>
      </c>
      <c r="CI972" s="81">
        <f t="shared" si="82"/>
        <v>1</v>
      </c>
      <c r="CJ972" s="260">
        <f t="shared" si="81"/>
        <v>1</v>
      </c>
      <c r="CK972" s="260">
        <f t="shared" si="79"/>
        <v>1</v>
      </c>
      <c r="CL972" s="260">
        <f t="shared" si="80"/>
        <v>1</v>
      </c>
      <c r="CM972" s="83">
        <v>9</v>
      </c>
      <c r="CN972" s="254" t="s">
        <v>4965</v>
      </c>
      <c r="CO972" s="140" t="s">
        <v>4965</v>
      </c>
      <c r="CP972" s="258" t="s">
        <v>4965</v>
      </c>
      <c r="CQ972" s="86" t="s">
        <v>4965</v>
      </c>
      <c r="CR972" s="87" t="s">
        <v>1938</v>
      </c>
      <c r="CS972" s="85" t="s">
        <v>4965</v>
      </c>
      <c r="CT972" s="85" t="s">
        <v>4965</v>
      </c>
      <c r="CU972" s="86"/>
    </row>
    <row r="973" spans="1:99" ht="12" customHeight="1" x14ac:dyDescent="0.2">
      <c r="A973" s="31" t="s">
        <v>1460</v>
      </c>
      <c r="B973" s="114" t="s">
        <v>537</v>
      </c>
      <c r="C973" s="114" t="s">
        <v>1432</v>
      </c>
      <c r="D973" s="114" t="s">
        <v>1432</v>
      </c>
      <c r="E973" s="117" t="s">
        <v>818</v>
      </c>
      <c r="F973" s="114" t="s">
        <v>4820</v>
      </c>
      <c r="G973" s="114" t="s">
        <v>789</v>
      </c>
      <c r="H973" s="114" t="s">
        <v>2717</v>
      </c>
      <c r="I973" s="114" t="s">
        <v>790</v>
      </c>
      <c r="J973" s="114">
        <v>527292</v>
      </c>
      <c r="K973" s="114">
        <v>177189</v>
      </c>
      <c r="L973" s="177" t="s">
        <v>4766</v>
      </c>
      <c r="M973" s="99" t="s">
        <v>1432</v>
      </c>
      <c r="N973" s="99" t="s">
        <v>1432</v>
      </c>
      <c r="O973" s="114">
        <v>0</v>
      </c>
      <c r="P973" s="114">
        <v>2</v>
      </c>
      <c r="Q973" s="115">
        <v>2</v>
      </c>
      <c r="R973" s="114" t="s">
        <v>462</v>
      </c>
      <c r="S973" s="114" t="s">
        <v>3187</v>
      </c>
      <c r="T973" s="99" t="s">
        <v>786</v>
      </c>
      <c r="U973" s="116">
        <v>42060</v>
      </c>
      <c r="V973" s="114" t="s">
        <v>1439</v>
      </c>
      <c r="W973" s="99" t="s">
        <v>1432</v>
      </c>
      <c r="X973" s="114" t="s">
        <v>1442</v>
      </c>
      <c r="Y973" s="114" t="s">
        <v>3893</v>
      </c>
      <c r="Z973" s="114" t="s">
        <v>1444</v>
      </c>
      <c r="AA973" s="114" t="s">
        <v>4720</v>
      </c>
      <c r="AB973" s="387">
        <v>8.9999999999999993E-3</v>
      </c>
      <c r="AC973" s="111" t="s">
        <v>1432</v>
      </c>
      <c r="AD973" s="112"/>
      <c r="AE973" s="157" t="s">
        <v>3063</v>
      </c>
      <c r="AF973" s="117" t="s">
        <v>1445</v>
      </c>
      <c r="AG973" s="117">
        <v>0</v>
      </c>
      <c r="AH973" s="117">
        <v>0</v>
      </c>
      <c r="AI973" s="117">
        <v>0</v>
      </c>
      <c r="AJ973" s="117">
        <v>2</v>
      </c>
      <c r="AK973" s="117">
        <v>0</v>
      </c>
      <c r="AL973" s="117">
        <v>0</v>
      </c>
      <c r="AM973" s="117">
        <v>0</v>
      </c>
      <c r="AN973" s="117">
        <v>0</v>
      </c>
      <c r="AO973" s="117">
        <v>0</v>
      </c>
      <c r="AP973" s="117">
        <v>0</v>
      </c>
      <c r="AQ973" s="117">
        <v>2</v>
      </c>
      <c r="AR973" s="117">
        <v>0</v>
      </c>
      <c r="AS973" s="117">
        <v>0</v>
      </c>
      <c r="AT973" s="117">
        <v>0</v>
      </c>
      <c r="AU973" s="117">
        <v>0</v>
      </c>
      <c r="AV973" s="117">
        <v>0</v>
      </c>
      <c r="AW973" s="117">
        <v>0</v>
      </c>
      <c r="AX973" s="117">
        <v>0</v>
      </c>
      <c r="AY973" s="117">
        <v>0</v>
      </c>
      <c r="AZ973" s="117">
        <v>0</v>
      </c>
      <c r="BA973" s="117">
        <v>0</v>
      </c>
      <c r="BB973" s="117">
        <v>0</v>
      </c>
      <c r="BC973" s="117">
        <v>0</v>
      </c>
      <c r="BD973" s="117">
        <v>0</v>
      </c>
      <c r="BE973" s="117">
        <v>0</v>
      </c>
      <c r="BF973" s="117">
        <v>0</v>
      </c>
      <c r="BG973" s="117">
        <v>0</v>
      </c>
      <c r="BH973" s="117">
        <v>0</v>
      </c>
      <c r="BI973" s="117">
        <v>0</v>
      </c>
      <c r="BJ973" s="117">
        <v>0</v>
      </c>
      <c r="BK973" s="117">
        <v>0</v>
      </c>
      <c r="BL973" s="120" t="s">
        <v>4490</v>
      </c>
      <c r="BM973" s="98">
        <v>0</v>
      </c>
      <c r="BN973" s="79">
        <v>0</v>
      </c>
      <c r="BO973" s="241">
        <v>0.5</v>
      </c>
      <c r="BP973" s="133">
        <v>0.5</v>
      </c>
      <c r="BQ973" s="133">
        <v>0.5</v>
      </c>
      <c r="BR973" s="133">
        <v>0.5</v>
      </c>
      <c r="BS973" s="238">
        <v>0</v>
      </c>
      <c r="BT973" s="79">
        <v>0</v>
      </c>
      <c r="BU973" s="79">
        <v>0</v>
      </c>
      <c r="BV973" s="79">
        <v>0</v>
      </c>
      <c r="BW973" s="79">
        <v>0</v>
      </c>
      <c r="BX973" s="79">
        <v>0</v>
      </c>
      <c r="BY973" s="79">
        <v>0</v>
      </c>
      <c r="BZ973" s="79">
        <v>0</v>
      </c>
      <c r="CA973" s="79">
        <v>0</v>
      </c>
      <c r="CB973" s="79">
        <v>0</v>
      </c>
      <c r="CC973" s="79">
        <v>0</v>
      </c>
      <c r="CD973" s="79">
        <v>0</v>
      </c>
      <c r="CE973" s="79">
        <v>0</v>
      </c>
      <c r="CF973" s="79">
        <v>0</v>
      </c>
      <c r="CG973" s="79">
        <v>0</v>
      </c>
      <c r="CH973" s="79">
        <v>0</v>
      </c>
      <c r="CI973" s="81">
        <f t="shared" si="82"/>
        <v>2</v>
      </c>
      <c r="CJ973" s="260">
        <f t="shared" si="81"/>
        <v>2</v>
      </c>
      <c r="CK973" s="260">
        <f t="shared" si="79"/>
        <v>2</v>
      </c>
      <c r="CL973" s="260">
        <f t="shared" si="80"/>
        <v>2</v>
      </c>
      <c r="CM973" s="83">
        <v>9</v>
      </c>
      <c r="CN973" s="254" t="s">
        <v>4965</v>
      </c>
      <c r="CO973" s="140" t="s">
        <v>4965</v>
      </c>
      <c r="CP973" s="258" t="s">
        <v>4965</v>
      </c>
      <c r="CQ973" s="86" t="s">
        <v>4965</v>
      </c>
      <c r="CR973" s="85" t="s">
        <v>4965</v>
      </c>
      <c r="CS973" s="85" t="s">
        <v>4965</v>
      </c>
      <c r="CT973" s="85" t="s">
        <v>4965</v>
      </c>
      <c r="CU973" s="86"/>
    </row>
    <row r="974" spans="1:99" s="363" customFormat="1" ht="12" customHeight="1" x14ac:dyDescent="0.2">
      <c r="A974" s="31" t="s">
        <v>1460</v>
      </c>
      <c r="B974" s="114" t="s">
        <v>463</v>
      </c>
      <c r="C974" s="114" t="s">
        <v>1432</v>
      </c>
      <c r="D974" s="114" t="s">
        <v>1432</v>
      </c>
      <c r="E974" s="117" t="s">
        <v>1432</v>
      </c>
      <c r="F974" s="114" t="s">
        <v>1254</v>
      </c>
      <c r="G974" s="114" t="s">
        <v>3013</v>
      </c>
      <c r="H974" s="114" t="s">
        <v>1435</v>
      </c>
      <c r="I974" s="114" t="s">
        <v>1255</v>
      </c>
      <c r="J974" s="114">
        <v>527836</v>
      </c>
      <c r="K974" s="114">
        <v>172496</v>
      </c>
      <c r="L974" s="177" t="s">
        <v>3083</v>
      </c>
      <c r="M974" s="99" t="s">
        <v>1432</v>
      </c>
      <c r="N974" s="99" t="s">
        <v>1432</v>
      </c>
      <c r="O974" s="114">
        <v>0</v>
      </c>
      <c r="P974" s="114">
        <v>3</v>
      </c>
      <c r="Q974" s="115">
        <v>3</v>
      </c>
      <c r="R974" s="114" t="s">
        <v>464</v>
      </c>
      <c r="S974" s="114" t="s">
        <v>1389</v>
      </c>
      <c r="T974" s="99" t="s">
        <v>2089</v>
      </c>
      <c r="U974" s="116">
        <v>41988</v>
      </c>
      <c r="V974" s="114" t="s">
        <v>1439</v>
      </c>
      <c r="W974" s="99" t="s">
        <v>1432</v>
      </c>
      <c r="X974" s="114" t="s">
        <v>1442</v>
      </c>
      <c r="Y974" s="114" t="s">
        <v>3893</v>
      </c>
      <c r="Z974" s="114" t="s">
        <v>1444</v>
      </c>
      <c r="AA974" s="114" t="s">
        <v>4720</v>
      </c>
      <c r="AB974" s="387">
        <v>6.0000000000000001E-3</v>
      </c>
      <c r="AC974" s="111" t="s">
        <v>1432</v>
      </c>
      <c r="AD974" s="112"/>
      <c r="AE974" s="157" t="s">
        <v>3063</v>
      </c>
      <c r="AF974" s="117" t="s">
        <v>1445</v>
      </c>
      <c r="AG974" s="118"/>
      <c r="AH974" s="117">
        <v>0</v>
      </c>
      <c r="AI974" s="117">
        <v>0</v>
      </c>
      <c r="AJ974" s="117">
        <v>0</v>
      </c>
      <c r="AK974" s="117">
        <v>3</v>
      </c>
      <c r="AL974" s="117">
        <v>0</v>
      </c>
      <c r="AM974" s="117">
        <v>0</v>
      </c>
      <c r="AN974" s="117">
        <v>0</v>
      </c>
      <c r="AO974" s="117">
        <v>0</v>
      </c>
      <c r="AP974" s="117">
        <v>0</v>
      </c>
      <c r="AQ974" s="117">
        <v>0</v>
      </c>
      <c r="AR974" s="117">
        <v>3</v>
      </c>
      <c r="AS974" s="117">
        <v>0</v>
      </c>
      <c r="AT974" s="117">
        <v>0</v>
      </c>
      <c r="AU974" s="117">
        <v>0</v>
      </c>
      <c r="AV974" s="117">
        <v>0</v>
      </c>
      <c r="AW974" s="117">
        <v>0</v>
      </c>
      <c r="AX974" s="117">
        <v>0</v>
      </c>
      <c r="AY974" s="117">
        <v>0</v>
      </c>
      <c r="AZ974" s="117">
        <v>0</v>
      </c>
      <c r="BA974" s="117">
        <v>0</v>
      </c>
      <c r="BB974" s="117">
        <v>0</v>
      </c>
      <c r="BC974" s="117">
        <v>0</v>
      </c>
      <c r="BD974" s="117">
        <v>0</v>
      </c>
      <c r="BE974" s="117">
        <v>0</v>
      </c>
      <c r="BF974" s="117">
        <v>0</v>
      </c>
      <c r="BG974" s="117">
        <v>0</v>
      </c>
      <c r="BH974" s="117">
        <v>0</v>
      </c>
      <c r="BI974" s="117">
        <v>0</v>
      </c>
      <c r="BJ974" s="117">
        <v>0</v>
      </c>
      <c r="BK974" s="117">
        <v>0</v>
      </c>
      <c r="BL974" s="120" t="s">
        <v>4490</v>
      </c>
      <c r="BM974" s="98">
        <v>0</v>
      </c>
      <c r="BN974" s="79">
        <v>0</v>
      </c>
      <c r="BO974" s="241">
        <v>0.75</v>
      </c>
      <c r="BP974" s="133">
        <v>0.75</v>
      </c>
      <c r="BQ974" s="133">
        <v>0.75</v>
      </c>
      <c r="BR974" s="133">
        <v>0.75</v>
      </c>
      <c r="BS974" s="238">
        <v>0</v>
      </c>
      <c r="BT974" s="79">
        <v>0</v>
      </c>
      <c r="BU974" s="79">
        <v>0</v>
      </c>
      <c r="BV974" s="79">
        <v>0</v>
      </c>
      <c r="BW974" s="79">
        <v>0</v>
      </c>
      <c r="BX974" s="79">
        <v>0</v>
      </c>
      <c r="BY974" s="79">
        <v>0</v>
      </c>
      <c r="BZ974" s="79">
        <v>0</v>
      </c>
      <c r="CA974" s="79">
        <v>0</v>
      </c>
      <c r="CB974" s="79">
        <v>0</v>
      </c>
      <c r="CC974" s="79">
        <v>0</v>
      </c>
      <c r="CD974" s="79">
        <v>0</v>
      </c>
      <c r="CE974" s="79">
        <v>0</v>
      </c>
      <c r="CF974" s="79">
        <v>0</v>
      </c>
      <c r="CG974" s="79">
        <v>0</v>
      </c>
      <c r="CH974" s="79">
        <v>0</v>
      </c>
      <c r="CI974" s="81">
        <f t="shared" si="82"/>
        <v>3</v>
      </c>
      <c r="CJ974" s="260">
        <f t="shared" si="81"/>
        <v>3</v>
      </c>
      <c r="CK974" s="260">
        <f t="shared" si="79"/>
        <v>3</v>
      </c>
      <c r="CL974" s="260">
        <f t="shared" si="80"/>
        <v>3</v>
      </c>
      <c r="CM974" s="83">
        <v>9</v>
      </c>
      <c r="CN974" s="254" t="s">
        <v>4965</v>
      </c>
      <c r="CO974" s="140" t="s">
        <v>4965</v>
      </c>
      <c r="CP974" s="258" t="s">
        <v>4965</v>
      </c>
      <c r="CQ974" s="86" t="s">
        <v>4965</v>
      </c>
      <c r="CR974" s="85" t="s">
        <v>4965</v>
      </c>
      <c r="CS974" s="85" t="s">
        <v>4965</v>
      </c>
      <c r="CT974" s="85" t="s">
        <v>4965</v>
      </c>
      <c r="CU974" s="86"/>
    </row>
    <row r="975" spans="1:99" s="363" customFormat="1" ht="12" customHeight="1" x14ac:dyDescent="0.2">
      <c r="A975" s="31" t="s">
        <v>1460</v>
      </c>
      <c r="B975" s="114" t="s">
        <v>465</v>
      </c>
      <c r="C975" s="114" t="s">
        <v>1432</v>
      </c>
      <c r="D975" s="114" t="s">
        <v>1432</v>
      </c>
      <c r="E975" s="117" t="s">
        <v>1432</v>
      </c>
      <c r="F975" s="114" t="s">
        <v>466</v>
      </c>
      <c r="G975" s="114" t="s">
        <v>4869</v>
      </c>
      <c r="H975" s="114" t="s">
        <v>3875</v>
      </c>
      <c r="I975" s="114" t="s">
        <v>4870</v>
      </c>
      <c r="J975" s="114">
        <v>528587</v>
      </c>
      <c r="K975" s="114">
        <v>173355</v>
      </c>
      <c r="L975" s="177" t="s">
        <v>3076</v>
      </c>
      <c r="M975" s="99" t="s">
        <v>1432</v>
      </c>
      <c r="N975" s="99" t="s">
        <v>1432</v>
      </c>
      <c r="O975" s="114">
        <v>1</v>
      </c>
      <c r="P975" s="114">
        <v>2</v>
      </c>
      <c r="Q975" s="115">
        <v>1</v>
      </c>
      <c r="R975" s="114" t="s">
        <v>467</v>
      </c>
      <c r="S975" s="114" t="s">
        <v>1438</v>
      </c>
      <c r="T975" s="99" t="s">
        <v>468</v>
      </c>
      <c r="U975" s="116">
        <v>42002</v>
      </c>
      <c r="V975" s="114" t="s">
        <v>1439</v>
      </c>
      <c r="W975" s="99" t="s">
        <v>1432</v>
      </c>
      <c r="X975" s="114" t="s">
        <v>1442</v>
      </c>
      <c r="Y975" s="114" t="s">
        <v>4694</v>
      </c>
      <c r="Z975" s="114" t="s">
        <v>1444</v>
      </c>
      <c r="AA975" s="114" t="s">
        <v>2713</v>
      </c>
      <c r="AB975" s="387">
        <v>6.0000000000000001E-3</v>
      </c>
      <c r="AC975" s="111" t="s">
        <v>1432</v>
      </c>
      <c r="AD975" s="112"/>
      <c r="AE975" s="157" t="s">
        <v>3063</v>
      </c>
      <c r="AF975" s="117" t="s">
        <v>1445</v>
      </c>
      <c r="AG975" s="117">
        <v>0</v>
      </c>
      <c r="AH975" s="117">
        <v>0</v>
      </c>
      <c r="AI975" s="117">
        <v>0</v>
      </c>
      <c r="AJ975" s="117">
        <v>1</v>
      </c>
      <c r="AK975" s="117">
        <v>-1</v>
      </c>
      <c r="AL975" s="117">
        <v>1</v>
      </c>
      <c r="AM975" s="117">
        <v>0</v>
      </c>
      <c r="AN975" s="117">
        <v>0</v>
      </c>
      <c r="AO975" s="117">
        <v>0</v>
      </c>
      <c r="AP975" s="117">
        <v>0</v>
      </c>
      <c r="AQ975" s="117">
        <v>1</v>
      </c>
      <c r="AR975" s="117">
        <v>-1</v>
      </c>
      <c r="AS975" s="117">
        <v>1</v>
      </c>
      <c r="AT975" s="117">
        <v>0</v>
      </c>
      <c r="AU975" s="117">
        <v>0</v>
      </c>
      <c r="AV975" s="117">
        <v>0</v>
      </c>
      <c r="AW975" s="117">
        <v>0</v>
      </c>
      <c r="AX975" s="117">
        <v>0</v>
      </c>
      <c r="AY975" s="117">
        <v>0</v>
      </c>
      <c r="AZ975" s="117">
        <v>0</v>
      </c>
      <c r="BA975" s="117">
        <v>0</v>
      </c>
      <c r="BB975" s="117">
        <v>0</v>
      </c>
      <c r="BC975" s="117">
        <v>0</v>
      </c>
      <c r="BD975" s="117">
        <v>0</v>
      </c>
      <c r="BE975" s="117">
        <v>0</v>
      </c>
      <c r="BF975" s="117">
        <v>0</v>
      </c>
      <c r="BG975" s="117">
        <v>0</v>
      </c>
      <c r="BH975" s="117">
        <v>0</v>
      </c>
      <c r="BI975" s="117">
        <v>0</v>
      </c>
      <c r="BJ975" s="117">
        <v>0</v>
      </c>
      <c r="BK975" s="117">
        <v>0</v>
      </c>
      <c r="BL975" s="120" t="s">
        <v>4490</v>
      </c>
      <c r="BM975" s="98">
        <v>0</v>
      </c>
      <c r="BN975" s="79">
        <v>0</v>
      </c>
      <c r="BO975" s="241">
        <v>0.2</v>
      </c>
      <c r="BP975" s="133">
        <v>0.2</v>
      </c>
      <c r="BQ975" s="133">
        <v>0.2</v>
      </c>
      <c r="BR975" s="133">
        <v>0.2</v>
      </c>
      <c r="BS975" s="243">
        <v>0.2</v>
      </c>
      <c r="BT975" s="79">
        <v>0</v>
      </c>
      <c r="BU975" s="79">
        <v>0</v>
      </c>
      <c r="BV975" s="79">
        <v>0</v>
      </c>
      <c r="BW975" s="79">
        <v>0</v>
      </c>
      <c r="BX975" s="79">
        <v>0</v>
      </c>
      <c r="BY975" s="79">
        <v>0</v>
      </c>
      <c r="BZ975" s="79">
        <v>0</v>
      </c>
      <c r="CA975" s="79">
        <v>0</v>
      </c>
      <c r="CB975" s="79">
        <v>0</v>
      </c>
      <c r="CC975" s="79">
        <v>0</v>
      </c>
      <c r="CD975" s="79">
        <v>0</v>
      </c>
      <c r="CE975" s="79">
        <v>0</v>
      </c>
      <c r="CF975" s="79">
        <v>0</v>
      </c>
      <c r="CG975" s="79">
        <v>0</v>
      </c>
      <c r="CH975" s="79">
        <v>0</v>
      </c>
      <c r="CI975" s="81">
        <f t="shared" si="82"/>
        <v>1</v>
      </c>
      <c r="CJ975" s="260">
        <f t="shared" si="81"/>
        <v>1</v>
      </c>
      <c r="CK975" s="260">
        <f t="shared" si="79"/>
        <v>1</v>
      </c>
      <c r="CL975" s="260">
        <f t="shared" si="80"/>
        <v>1</v>
      </c>
      <c r="CM975" s="83">
        <v>4</v>
      </c>
      <c r="CN975" s="254" t="s">
        <v>4965</v>
      </c>
      <c r="CO975" s="180" t="s">
        <v>4767</v>
      </c>
      <c r="CP975" s="258" t="s">
        <v>4965</v>
      </c>
      <c r="CQ975" s="86" t="s">
        <v>4965</v>
      </c>
      <c r="CR975" s="85" t="s">
        <v>4965</v>
      </c>
      <c r="CS975" s="85" t="s">
        <v>4965</v>
      </c>
      <c r="CT975" s="85" t="s">
        <v>4965</v>
      </c>
      <c r="CU975" s="86"/>
    </row>
    <row r="976" spans="1:99" ht="12" customHeight="1" x14ac:dyDescent="0.2">
      <c r="A976" s="31" t="s">
        <v>1460</v>
      </c>
      <c r="B976" s="114" t="s">
        <v>469</v>
      </c>
      <c r="C976" s="114" t="s">
        <v>1432</v>
      </c>
      <c r="D976" s="114" t="s">
        <v>1432</v>
      </c>
      <c r="E976" s="117" t="s">
        <v>1432</v>
      </c>
      <c r="F976" s="114" t="s">
        <v>470</v>
      </c>
      <c r="G976" s="114" t="s">
        <v>929</v>
      </c>
      <c r="H976" s="114" t="s">
        <v>1435</v>
      </c>
      <c r="I976" s="114" t="s">
        <v>1874</v>
      </c>
      <c r="J976" s="114">
        <v>527746</v>
      </c>
      <c r="K976" s="114">
        <v>171935</v>
      </c>
      <c r="L976" s="177" t="s">
        <v>3069</v>
      </c>
      <c r="M976" s="99" t="s">
        <v>1432</v>
      </c>
      <c r="N976" s="99" t="s">
        <v>1432</v>
      </c>
      <c r="O976" s="114">
        <v>0</v>
      </c>
      <c r="P976" s="114">
        <v>1</v>
      </c>
      <c r="Q976" s="115">
        <v>1</v>
      </c>
      <c r="R976" s="114" t="s">
        <v>471</v>
      </c>
      <c r="S976" s="114" t="s">
        <v>3187</v>
      </c>
      <c r="T976" s="99" t="s">
        <v>812</v>
      </c>
      <c r="U976" s="116">
        <v>41990</v>
      </c>
      <c r="V976" s="114" t="s">
        <v>1439</v>
      </c>
      <c r="W976" s="99" t="s">
        <v>1432</v>
      </c>
      <c r="X976" s="114" t="s">
        <v>1442</v>
      </c>
      <c r="Y976" s="114" t="s">
        <v>3893</v>
      </c>
      <c r="Z976" s="114" t="s">
        <v>1444</v>
      </c>
      <c r="AA976" s="114" t="s">
        <v>4720</v>
      </c>
      <c r="AB976" s="387">
        <v>3.0000000000000001E-3</v>
      </c>
      <c r="AC976" s="111" t="s">
        <v>1432</v>
      </c>
      <c r="AD976" s="112"/>
      <c r="AE976" s="157" t="s">
        <v>3063</v>
      </c>
      <c r="AF976" s="117" t="s">
        <v>1445</v>
      </c>
      <c r="AG976" s="118"/>
      <c r="AH976" s="117">
        <v>0</v>
      </c>
      <c r="AI976" s="117">
        <v>0</v>
      </c>
      <c r="AJ976" s="117">
        <v>0</v>
      </c>
      <c r="AK976" s="117">
        <v>1</v>
      </c>
      <c r="AL976" s="117">
        <v>0</v>
      </c>
      <c r="AM976" s="117">
        <v>0</v>
      </c>
      <c r="AN976" s="117">
        <v>0</v>
      </c>
      <c r="AO976" s="117">
        <v>0</v>
      </c>
      <c r="AP976" s="117">
        <v>0</v>
      </c>
      <c r="AQ976" s="117">
        <v>0</v>
      </c>
      <c r="AR976" s="117">
        <v>1</v>
      </c>
      <c r="AS976" s="117">
        <v>0</v>
      </c>
      <c r="AT976" s="117">
        <v>0</v>
      </c>
      <c r="AU976" s="117">
        <v>0</v>
      </c>
      <c r="AV976" s="117">
        <v>0</v>
      </c>
      <c r="AW976" s="117">
        <v>0</v>
      </c>
      <c r="AX976" s="117">
        <v>0</v>
      </c>
      <c r="AY976" s="117">
        <v>0</v>
      </c>
      <c r="AZ976" s="117">
        <v>0</v>
      </c>
      <c r="BA976" s="117">
        <v>0</v>
      </c>
      <c r="BB976" s="117">
        <v>0</v>
      </c>
      <c r="BC976" s="117">
        <v>0</v>
      </c>
      <c r="BD976" s="117">
        <v>0</v>
      </c>
      <c r="BE976" s="117">
        <v>0</v>
      </c>
      <c r="BF976" s="117">
        <v>0</v>
      </c>
      <c r="BG976" s="117">
        <v>0</v>
      </c>
      <c r="BH976" s="117">
        <v>0</v>
      </c>
      <c r="BI976" s="117">
        <v>0</v>
      </c>
      <c r="BJ976" s="117">
        <v>0</v>
      </c>
      <c r="BK976" s="117">
        <v>0</v>
      </c>
      <c r="BL976" s="120" t="s">
        <v>4490</v>
      </c>
      <c r="BM976" s="98">
        <v>0</v>
      </c>
      <c r="BN976" s="79">
        <v>0</v>
      </c>
      <c r="BO976" s="241">
        <v>0.25</v>
      </c>
      <c r="BP976" s="133">
        <v>0.25</v>
      </c>
      <c r="BQ976" s="133">
        <v>0.25</v>
      </c>
      <c r="BR976" s="133">
        <v>0.25</v>
      </c>
      <c r="BS976" s="238">
        <v>0</v>
      </c>
      <c r="BT976" s="79">
        <v>0</v>
      </c>
      <c r="BU976" s="79">
        <v>0</v>
      </c>
      <c r="BV976" s="79">
        <v>0</v>
      </c>
      <c r="BW976" s="79">
        <v>0</v>
      </c>
      <c r="BX976" s="79">
        <v>0</v>
      </c>
      <c r="BY976" s="79">
        <v>0</v>
      </c>
      <c r="BZ976" s="79">
        <v>0</v>
      </c>
      <c r="CA976" s="79">
        <v>0</v>
      </c>
      <c r="CB976" s="79">
        <v>0</v>
      </c>
      <c r="CC976" s="79">
        <v>0</v>
      </c>
      <c r="CD976" s="79">
        <v>0</v>
      </c>
      <c r="CE976" s="79">
        <v>0</v>
      </c>
      <c r="CF976" s="79">
        <v>0</v>
      </c>
      <c r="CG976" s="79">
        <v>0</v>
      </c>
      <c r="CH976" s="79">
        <v>0</v>
      </c>
      <c r="CI976" s="81">
        <f t="shared" si="82"/>
        <v>1</v>
      </c>
      <c r="CJ976" s="260">
        <f t="shared" si="81"/>
        <v>1</v>
      </c>
      <c r="CK976" s="260">
        <f t="shared" si="79"/>
        <v>1</v>
      </c>
      <c r="CL976" s="260">
        <f t="shared" si="80"/>
        <v>1</v>
      </c>
      <c r="CM976" s="83">
        <v>9</v>
      </c>
      <c r="CN976" s="254" t="s">
        <v>4965</v>
      </c>
      <c r="CO976" s="180" t="s">
        <v>1941</v>
      </c>
      <c r="CP976" s="258" t="s">
        <v>4965</v>
      </c>
      <c r="CQ976" s="86" t="s">
        <v>4965</v>
      </c>
      <c r="CR976" s="85" t="s">
        <v>4965</v>
      </c>
      <c r="CS976" s="85" t="s">
        <v>4965</v>
      </c>
      <c r="CT976" s="85" t="s">
        <v>4965</v>
      </c>
      <c r="CU976" s="86"/>
    </row>
    <row r="977" spans="1:99" s="363" customFormat="1" ht="12" customHeight="1" x14ac:dyDescent="0.2">
      <c r="A977" s="31" t="s">
        <v>1460</v>
      </c>
      <c r="B977" s="114" t="s">
        <v>472</v>
      </c>
      <c r="C977" s="114" t="s">
        <v>3044</v>
      </c>
      <c r="D977" s="114" t="s">
        <v>1432</v>
      </c>
      <c r="E977" s="117" t="s">
        <v>3045</v>
      </c>
      <c r="F977" s="114" t="s">
        <v>2516</v>
      </c>
      <c r="G977" s="114" t="s">
        <v>3046</v>
      </c>
      <c r="H977" s="114" t="s">
        <v>3299</v>
      </c>
      <c r="I977" s="114" t="s">
        <v>3047</v>
      </c>
      <c r="J977" s="114">
        <v>530104</v>
      </c>
      <c r="K977" s="114">
        <v>177808</v>
      </c>
      <c r="L977" s="177" t="s">
        <v>3066</v>
      </c>
      <c r="M977" s="99" t="s">
        <v>1432</v>
      </c>
      <c r="N977" s="99" t="s">
        <v>1432</v>
      </c>
      <c r="O977" s="114">
        <v>0</v>
      </c>
      <c r="P977" s="114">
        <v>57</v>
      </c>
      <c r="Q977" s="115">
        <v>57</v>
      </c>
      <c r="R977" s="114" t="s">
        <v>585</v>
      </c>
      <c r="S977" s="114" t="s">
        <v>1438</v>
      </c>
      <c r="T977" s="99" t="s">
        <v>774</v>
      </c>
      <c r="U977" s="116">
        <v>42016</v>
      </c>
      <c r="V977" s="114" t="s">
        <v>1439</v>
      </c>
      <c r="W977" s="99" t="s">
        <v>1432</v>
      </c>
      <c r="X977" s="114" t="s">
        <v>1442</v>
      </c>
      <c r="Y977" s="114" t="s">
        <v>1443</v>
      </c>
      <c r="Z977" s="114" t="s">
        <v>1443</v>
      </c>
      <c r="AA977" s="114" t="s">
        <v>1444</v>
      </c>
      <c r="AB977" s="387">
        <v>6.5000000000000002E-2</v>
      </c>
      <c r="AC977" s="111" t="s">
        <v>3048</v>
      </c>
      <c r="AD977" s="112"/>
      <c r="AE977" s="157" t="s">
        <v>628</v>
      </c>
      <c r="AF977" s="117" t="s">
        <v>3904</v>
      </c>
      <c r="AG977" s="117"/>
      <c r="AH977" s="117">
        <v>6</v>
      </c>
      <c r="AI977" s="117">
        <v>57</v>
      </c>
      <c r="AJ977" s="117">
        <v>0</v>
      </c>
      <c r="AK977" s="117">
        <v>24</v>
      </c>
      <c r="AL977" s="117">
        <v>33</v>
      </c>
      <c r="AM977" s="117">
        <v>0</v>
      </c>
      <c r="AN977" s="117">
        <v>0</v>
      </c>
      <c r="AO977" s="117">
        <v>0</v>
      </c>
      <c r="AP977" s="117">
        <v>0</v>
      </c>
      <c r="AQ977" s="117">
        <v>0</v>
      </c>
      <c r="AR977" s="117">
        <v>24</v>
      </c>
      <c r="AS977" s="117">
        <v>33</v>
      </c>
      <c r="AT977" s="117">
        <v>0</v>
      </c>
      <c r="AU977" s="117">
        <v>0</v>
      </c>
      <c r="AV977" s="117">
        <v>0</v>
      </c>
      <c r="AW977" s="117">
        <v>0</v>
      </c>
      <c r="AX977" s="117">
        <v>0</v>
      </c>
      <c r="AY977" s="117">
        <v>0</v>
      </c>
      <c r="AZ977" s="117">
        <v>0</v>
      </c>
      <c r="BA977" s="117">
        <v>0</v>
      </c>
      <c r="BB977" s="117">
        <v>0</v>
      </c>
      <c r="BC977" s="117">
        <v>0</v>
      </c>
      <c r="BD977" s="117">
        <v>0</v>
      </c>
      <c r="BE977" s="117">
        <v>0</v>
      </c>
      <c r="BF977" s="117">
        <v>0</v>
      </c>
      <c r="BG977" s="117">
        <v>0</v>
      </c>
      <c r="BH977" s="117">
        <v>0</v>
      </c>
      <c r="BI977" s="117">
        <v>0</v>
      </c>
      <c r="BJ977" s="117">
        <v>0</v>
      </c>
      <c r="BK977" s="117">
        <v>0</v>
      </c>
      <c r="BL977" s="120" t="s">
        <v>1944</v>
      </c>
      <c r="BM977" s="98">
        <v>0</v>
      </c>
      <c r="BN977" s="79">
        <v>0</v>
      </c>
      <c r="BO977" s="241">
        <v>57</v>
      </c>
      <c r="BP977" s="79">
        <v>0</v>
      </c>
      <c r="BQ977" s="79">
        <v>0</v>
      </c>
      <c r="BR977" s="79">
        <v>0</v>
      </c>
      <c r="BS977" s="238">
        <v>0</v>
      </c>
      <c r="BT977" s="79">
        <v>0</v>
      </c>
      <c r="BU977" s="79">
        <v>0</v>
      </c>
      <c r="BV977" s="79">
        <v>0</v>
      </c>
      <c r="BW977" s="79">
        <v>0</v>
      </c>
      <c r="BX977" s="79">
        <v>0</v>
      </c>
      <c r="BY977" s="79">
        <v>0</v>
      </c>
      <c r="BZ977" s="79">
        <v>0</v>
      </c>
      <c r="CA977" s="79">
        <v>0</v>
      </c>
      <c r="CB977" s="79">
        <v>0</v>
      </c>
      <c r="CC977" s="79">
        <v>0</v>
      </c>
      <c r="CD977" s="79">
        <v>0</v>
      </c>
      <c r="CE977" s="79">
        <v>0</v>
      </c>
      <c r="CF977" s="79">
        <v>0</v>
      </c>
      <c r="CG977" s="79">
        <v>0</v>
      </c>
      <c r="CH977" s="79">
        <v>0</v>
      </c>
      <c r="CI977" s="81">
        <f t="shared" si="82"/>
        <v>57</v>
      </c>
      <c r="CJ977" s="260">
        <f t="shared" si="81"/>
        <v>57</v>
      </c>
      <c r="CK977" s="260">
        <f t="shared" si="79"/>
        <v>57</v>
      </c>
      <c r="CL977" s="260">
        <f t="shared" si="80"/>
        <v>57</v>
      </c>
      <c r="CM977" s="83">
        <v>5</v>
      </c>
      <c r="CN977" s="254" t="s">
        <v>4965</v>
      </c>
      <c r="CO977" s="140" t="s">
        <v>4965</v>
      </c>
      <c r="CP977" s="126" t="s">
        <v>1938</v>
      </c>
      <c r="CQ977" s="86" t="s">
        <v>4965</v>
      </c>
      <c r="CR977" s="85" t="s">
        <v>4965</v>
      </c>
      <c r="CS977" s="85" t="s">
        <v>4965</v>
      </c>
      <c r="CT977" s="85" t="s">
        <v>4965</v>
      </c>
      <c r="CU977" s="86"/>
    </row>
    <row r="978" spans="1:99" s="363" customFormat="1" ht="12" customHeight="1" x14ac:dyDescent="0.2">
      <c r="A978" s="31" t="s">
        <v>1460</v>
      </c>
      <c r="B978" s="114" t="s">
        <v>586</v>
      </c>
      <c r="C978" s="114" t="s">
        <v>1432</v>
      </c>
      <c r="D978" s="114" t="s">
        <v>1432</v>
      </c>
      <c r="E978" s="117" t="s">
        <v>587</v>
      </c>
      <c r="F978" s="114" t="s">
        <v>2115</v>
      </c>
      <c r="G978" s="114" t="s">
        <v>588</v>
      </c>
      <c r="H978" s="114" t="s">
        <v>1458</v>
      </c>
      <c r="I978" s="114" t="s">
        <v>589</v>
      </c>
      <c r="J978" s="114">
        <v>523192</v>
      </c>
      <c r="K978" s="114">
        <v>175813</v>
      </c>
      <c r="L978" s="177" t="s">
        <v>3088</v>
      </c>
      <c r="M978" s="99" t="s">
        <v>1432</v>
      </c>
      <c r="N978" s="99" t="s">
        <v>1432</v>
      </c>
      <c r="O978" s="114">
        <v>0</v>
      </c>
      <c r="P978" s="114">
        <v>2</v>
      </c>
      <c r="Q978" s="115">
        <v>2</v>
      </c>
      <c r="R978" s="114" t="s">
        <v>590</v>
      </c>
      <c r="S978" s="114" t="s">
        <v>1389</v>
      </c>
      <c r="T978" s="99" t="s">
        <v>1586</v>
      </c>
      <c r="U978" s="116">
        <v>41977</v>
      </c>
      <c r="V978" s="114" t="s">
        <v>1439</v>
      </c>
      <c r="W978" s="99" t="s">
        <v>1432</v>
      </c>
      <c r="X978" s="114" t="s">
        <v>1442</v>
      </c>
      <c r="Y978" s="114" t="s">
        <v>3893</v>
      </c>
      <c r="Z978" s="114" t="s">
        <v>1444</v>
      </c>
      <c r="AA978" s="114" t="s">
        <v>4720</v>
      </c>
      <c r="AB978" s="387">
        <v>5.0000000000000001E-3</v>
      </c>
      <c r="AC978" s="111" t="s">
        <v>1432</v>
      </c>
      <c r="AD978" s="112"/>
      <c r="AE978" s="157" t="s">
        <v>3063</v>
      </c>
      <c r="AF978" s="117" t="s">
        <v>1445</v>
      </c>
      <c r="AG978" s="117">
        <v>0</v>
      </c>
      <c r="AH978" s="117">
        <v>0</v>
      </c>
      <c r="AI978" s="117">
        <v>0</v>
      </c>
      <c r="AJ978" s="117">
        <v>0</v>
      </c>
      <c r="AK978" s="117">
        <v>0</v>
      </c>
      <c r="AL978" s="117">
        <v>2</v>
      </c>
      <c r="AM978" s="117">
        <v>0</v>
      </c>
      <c r="AN978" s="117">
        <v>0</v>
      </c>
      <c r="AO978" s="117">
        <v>0</v>
      </c>
      <c r="AP978" s="117">
        <v>0</v>
      </c>
      <c r="AQ978" s="117">
        <v>0</v>
      </c>
      <c r="AR978" s="117">
        <v>0</v>
      </c>
      <c r="AS978" s="117">
        <v>2</v>
      </c>
      <c r="AT978" s="117">
        <v>0</v>
      </c>
      <c r="AU978" s="117">
        <v>0</v>
      </c>
      <c r="AV978" s="117">
        <v>0</v>
      </c>
      <c r="AW978" s="117">
        <v>0</v>
      </c>
      <c r="AX978" s="117">
        <v>0</v>
      </c>
      <c r="AY978" s="117">
        <v>0</v>
      </c>
      <c r="AZ978" s="117">
        <v>0</v>
      </c>
      <c r="BA978" s="117">
        <v>0</v>
      </c>
      <c r="BB978" s="117">
        <v>0</v>
      </c>
      <c r="BC978" s="117">
        <v>0</v>
      </c>
      <c r="BD978" s="117">
        <v>0</v>
      </c>
      <c r="BE978" s="117">
        <v>0</v>
      </c>
      <c r="BF978" s="117">
        <v>0</v>
      </c>
      <c r="BG978" s="117">
        <v>0</v>
      </c>
      <c r="BH978" s="117">
        <v>0</v>
      </c>
      <c r="BI978" s="117">
        <v>0</v>
      </c>
      <c r="BJ978" s="117">
        <v>0</v>
      </c>
      <c r="BK978" s="117">
        <v>0</v>
      </c>
      <c r="BL978" s="120" t="s">
        <v>4490</v>
      </c>
      <c r="BM978" s="98">
        <v>0</v>
      </c>
      <c r="BN978" s="79">
        <v>0</v>
      </c>
      <c r="BO978" s="241">
        <v>0.5</v>
      </c>
      <c r="BP978" s="133">
        <v>0.5</v>
      </c>
      <c r="BQ978" s="133">
        <v>0.5</v>
      </c>
      <c r="BR978" s="133">
        <v>0.5</v>
      </c>
      <c r="BS978" s="238">
        <v>0</v>
      </c>
      <c r="BT978" s="79">
        <v>0</v>
      </c>
      <c r="BU978" s="79">
        <v>0</v>
      </c>
      <c r="BV978" s="79">
        <v>0</v>
      </c>
      <c r="BW978" s="79">
        <v>0</v>
      </c>
      <c r="BX978" s="79">
        <v>0</v>
      </c>
      <c r="BY978" s="79">
        <v>0</v>
      </c>
      <c r="BZ978" s="79">
        <v>0</v>
      </c>
      <c r="CA978" s="79">
        <v>0</v>
      </c>
      <c r="CB978" s="79">
        <v>0</v>
      </c>
      <c r="CC978" s="79">
        <v>0</v>
      </c>
      <c r="CD978" s="79">
        <v>0</v>
      </c>
      <c r="CE978" s="79">
        <v>0</v>
      </c>
      <c r="CF978" s="79">
        <v>0</v>
      </c>
      <c r="CG978" s="79">
        <v>0</v>
      </c>
      <c r="CH978" s="79">
        <v>0</v>
      </c>
      <c r="CI978" s="81">
        <f t="shared" si="82"/>
        <v>2</v>
      </c>
      <c r="CJ978" s="260">
        <f t="shared" si="81"/>
        <v>2</v>
      </c>
      <c r="CK978" s="260">
        <f t="shared" si="79"/>
        <v>2</v>
      </c>
      <c r="CL978" s="260">
        <f t="shared" si="80"/>
        <v>2</v>
      </c>
      <c r="CM978" s="83">
        <v>9</v>
      </c>
      <c r="CN978" s="254" t="s">
        <v>4965</v>
      </c>
      <c r="CO978" s="140" t="s">
        <v>4965</v>
      </c>
      <c r="CP978" s="258" t="s">
        <v>4965</v>
      </c>
      <c r="CQ978" s="86" t="s">
        <v>4965</v>
      </c>
      <c r="CR978" s="85" t="s">
        <v>4965</v>
      </c>
      <c r="CS978" s="85" t="s">
        <v>4965</v>
      </c>
      <c r="CT978" s="85" t="s">
        <v>4965</v>
      </c>
      <c r="CU978" s="86"/>
    </row>
    <row r="979" spans="1:99" s="363" customFormat="1" ht="12" customHeight="1" x14ac:dyDescent="0.2">
      <c r="A979" s="31" t="s">
        <v>1460</v>
      </c>
      <c r="B979" s="114" t="s">
        <v>591</v>
      </c>
      <c r="C979" s="114" t="s">
        <v>1432</v>
      </c>
      <c r="D979" s="114" t="s">
        <v>1432</v>
      </c>
      <c r="E979" s="117" t="s">
        <v>1432</v>
      </c>
      <c r="F979" s="114" t="s">
        <v>172</v>
      </c>
      <c r="G979" s="114" t="s">
        <v>929</v>
      </c>
      <c r="H979" s="114" t="s">
        <v>1435</v>
      </c>
      <c r="I979" s="114" t="s">
        <v>592</v>
      </c>
      <c r="J979" s="114">
        <v>527615</v>
      </c>
      <c r="K979" s="114">
        <v>171699</v>
      </c>
      <c r="L979" s="177" t="s">
        <v>3069</v>
      </c>
      <c r="M979" s="99" t="s">
        <v>1432</v>
      </c>
      <c r="N979" s="99" t="s">
        <v>1432</v>
      </c>
      <c r="O979" s="114">
        <v>0</v>
      </c>
      <c r="P979" s="114">
        <v>1</v>
      </c>
      <c r="Q979" s="115">
        <v>1</v>
      </c>
      <c r="R979" s="114" t="s">
        <v>1904</v>
      </c>
      <c r="S979" s="114" t="s">
        <v>1438</v>
      </c>
      <c r="T979" s="99" t="s">
        <v>2687</v>
      </c>
      <c r="U979" s="116">
        <v>41981</v>
      </c>
      <c r="V979" s="114" t="s">
        <v>1439</v>
      </c>
      <c r="W979" s="99" t="s">
        <v>1432</v>
      </c>
      <c r="X979" s="114" t="s">
        <v>1442</v>
      </c>
      <c r="Y979" s="114" t="s">
        <v>4694</v>
      </c>
      <c r="Z979" s="114" t="s">
        <v>1444</v>
      </c>
      <c r="AA979" s="114" t="s">
        <v>2713</v>
      </c>
      <c r="AB979" s="387">
        <v>6.0000000000000001E-3</v>
      </c>
      <c r="AC979" s="111" t="s">
        <v>1432</v>
      </c>
      <c r="AD979" s="112"/>
      <c r="AE979" s="157" t="s">
        <v>3063</v>
      </c>
      <c r="AF979" s="117" t="s">
        <v>1445</v>
      </c>
      <c r="AG979" s="117">
        <v>0</v>
      </c>
      <c r="AH979" s="117">
        <v>0</v>
      </c>
      <c r="AI979" s="117">
        <v>0</v>
      </c>
      <c r="AJ979" s="117">
        <v>1</v>
      </c>
      <c r="AK979" s="117">
        <v>0</v>
      </c>
      <c r="AL979" s="117">
        <v>0</v>
      </c>
      <c r="AM979" s="117">
        <v>0</v>
      </c>
      <c r="AN979" s="117">
        <v>0</v>
      </c>
      <c r="AO979" s="117">
        <v>0</v>
      </c>
      <c r="AP979" s="117">
        <v>0</v>
      </c>
      <c r="AQ979" s="117">
        <v>1</v>
      </c>
      <c r="AR979" s="117">
        <v>0</v>
      </c>
      <c r="AS979" s="117">
        <v>0</v>
      </c>
      <c r="AT979" s="117">
        <v>0</v>
      </c>
      <c r="AU979" s="117">
        <v>0</v>
      </c>
      <c r="AV979" s="117">
        <v>0</v>
      </c>
      <c r="AW979" s="117">
        <v>0</v>
      </c>
      <c r="AX979" s="117">
        <v>0</v>
      </c>
      <c r="AY979" s="117">
        <v>0</v>
      </c>
      <c r="AZ979" s="117">
        <v>0</v>
      </c>
      <c r="BA979" s="117">
        <v>0</v>
      </c>
      <c r="BB979" s="117">
        <v>0</v>
      </c>
      <c r="BC979" s="117">
        <v>0</v>
      </c>
      <c r="BD979" s="117">
        <v>0</v>
      </c>
      <c r="BE979" s="117">
        <v>0</v>
      </c>
      <c r="BF979" s="117">
        <v>0</v>
      </c>
      <c r="BG979" s="117">
        <v>0</v>
      </c>
      <c r="BH979" s="117">
        <v>0</v>
      </c>
      <c r="BI979" s="117">
        <v>0</v>
      </c>
      <c r="BJ979" s="117">
        <v>0</v>
      </c>
      <c r="BK979" s="117">
        <v>0</v>
      </c>
      <c r="BL979" s="120" t="s">
        <v>4490</v>
      </c>
      <c r="BM979" s="98">
        <v>0</v>
      </c>
      <c r="BN979" s="79">
        <v>0</v>
      </c>
      <c r="BO979" s="241">
        <v>0.2</v>
      </c>
      <c r="BP979" s="133">
        <v>0.2</v>
      </c>
      <c r="BQ979" s="133">
        <v>0.2</v>
      </c>
      <c r="BR979" s="133">
        <v>0.2</v>
      </c>
      <c r="BS979" s="243">
        <v>0.2</v>
      </c>
      <c r="BT979" s="79">
        <v>0</v>
      </c>
      <c r="BU979" s="79">
        <v>0</v>
      </c>
      <c r="BV979" s="79">
        <v>0</v>
      </c>
      <c r="BW979" s="79">
        <v>0</v>
      </c>
      <c r="BX979" s="79">
        <v>0</v>
      </c>
      <c r="BY979" s="79">
        <v>0</v>
      </c>
      <c r="BZ979" s="79">
        <v>0</v>
      </c>
      <c r="CA979" s="79">
        <v>0</v>
      </c>
      <c r="CB979" s="79">
        <v>0</v>
      </c>
      <c r="CC979" s="79">
        <v>0</v>
      </c>
      <c r="CD979" s="79">
        <v>0</v>
      </c>
      <c r="CE979" s="79">
        <v>0</v>
      </c>
      <c r="CF979" s="79">
        <v>0</v>
      </c>
      <c r="CG979" s="79">
        <v>0</v>
      </c>
      <c r="CH979" s="79">
        <v>0</v>
      </c>
      <c r="CI979" s="81">
        <f t="shared" si="82"/>
        <v>1</v>
      </c>
      <c r="CJ979" s="260">
        <f t="shared" si="81"/>
        <v>1</v>
      </c>
      <c r="CK979" s="260">
        <f t="shared" si="79"/>
        <v>1</v>
      </c>
      <c r="CL979" s="260">
        <f t="shared" si="80"/>
        <v>1</v>
      </c>
      <c r="CM979" s="83">
        <v>4</v>
      </c>
      <c r="CN979" s="254" t="s">
        <v>4965</v>
      </c>
      <c r="CO979" s="180" t="s">
        <v>1941</v>
      </c>
      <c r="CP979" s="258" t="s">
        <v>4965</v>
      </c>
      <c r="CQ979" s="86" t="s">
        <v>4965</v>
      </c>
      <c r="CR979" s="85" t="s">
        <v>4965</v>
      </c>
      <c r="CS979" s="85" t="s">
        <v>4965</v>
      </c>
      <c r="CT979" s="85" t="s">
        <v>4965</v>
      </c>
      <c r="CU979" s="86"/>
    </row>
    <row r="980" spans="1:99" s="363" customFormat="1" ht="12" customHeight="1" x14ac:dyDescent="0.2">
      <c r="A980" s="31" t="s">
        <v>1460</v>
      </c>
      <c r="B980" s="114" t="s">
        <v>1906</v>
      </c>
      <c r="C980" s="114" t="s">
        <v>1432</v>
      </c>
      <c r="D980" s="114" t="s">
        <v>1432</v>
      </c>
      <c r="E980" s="117" t="s">
        <v>1432</v>
      </c>
      <c r="F980" s="114" t="s">
        <v>1907</v>
      </c>
      <c r="G980" s="114" t="s">
        <v>200</v>
      </c>
      <c r="H980" s="114" t="s">
        <v>1885</v>
      </c>
      <c r="I980" s="114" t="s">
        <v>201</v>
      </c>
      <c r="J980" s="114">
        <v>525250</v>
      </c>
      <c r="K980" s="114">
        <v>173914</v>
      </c>
      <c r="L980" s="177" t="s">
        <v>3087</v>
      </c>
      <c r="M980" s="99" t="s">
        <v>1432</v>
      </c>
      <c r="N980" s="99" t="s">
        <v>1432</v>
      </c>
      <c r="O980" s="114">
        <v>1</v>
      </c>
      <c r="P980" s="114">
        <v>1</v>
      </c>
      <c r="Q980" s="115">
        <v>0</v>
      </c>
      <c r="R980" s="114" t="s">
        <v>1908</v>
      </c>
      <c r="S980" s="114" t="s">
        <v>1438</v>
      </c>
      <c r="T980" s="99" t="s">
        <v>722</v>
      </c>
      <c r="U980" s="116">
        <v>41995</v>
      </c>
      <c r="V980" s="114" t="s">
        <v>1439</v>
      </c>
      <c r="W980" s="99" t="s">
        <v>1432</v>
      </c>
      <c r="X980" s="114" t="s">
        <v>1442</v>
      </c>
      <c r="Y980" s="114" t="s">
        <v>4694</v>
      </c>
      <c r="Z980" s="114" t="s">
        <v>1444</v>
      </c>
      <c r="AA980" s="114" t="s">
        <v>1136</v>
      </c>
      <c r="AB980" s="387">
        <v>5.0000000000000001E-3</v>
      </c>
      <c r="AC980" s="111" t="s">
        <v>1432</v>
      </c>
      <c r="AD980" s="112"/>
      <c r="AE980" s="157" t="s">
        <v>3063</v>
      </c>
      <c r="AF980" s="117" t="s">
        <v>1445</v>
      </c>
      <c r="AG980" s="117">
        <v>0</v>
      </c>
      <c r="AH980" s="117">
        <v>0</v>
      </c>
      <c r="AI980" s="117">
        <v>0</v>
      </c>
      <c r="AJ980" s="117">
        <v>-1</v>
      </c>
      <c r="AK980" s="117">
        <v>1</v>
      </c>
      <c r="AL980" s="117">
        <v>0</v>
      </c>
      <c r="AM980" s="117">
        <v>0</v>
      </c>
      <c r="AN980" s="117">
        <v>0</v>
      </c>
      <c r="AO980" s="117">
        <v>0</v>
      </c>
      <c r="AP980" s="117">
        <v>0</v>
      </c>
      <c r="AQ980" s="117">
        <v>-1</v>
      </c>
      <c r="AR980" s="117">
        <v>1</v>
      </c>
      <c r="AS980" s="117">
        <v>0</v>
      </c>
      <c r="AT980" s="117">
        <v>0</v>
      </c>
      <c r="AU980" s="117">
        <v>0</v>
      </c>
      <c r="AV980" s="117">
        <v>0</v>
      </c>
      <c r="AW980" s="117">
        <v>0</v>
      </c>
      <c r="AX980" s="117">
        <v>0</v>
      </c>
      <c r="AY980" s="117">
        <v>0</v>
      </c>
      <c r="AZ980" s="117">
        <v>0</v>
      </c>
      <c r="BA980" s="117">
        <v>0</v>
      </c>
      <c r="BB980" s="117">
        <v>0</v>
      </c>
      <c r="BC980" s="117">
        <v>0</v>
      </c>
      <c r="BD980" s="117">
        <v>0</v>
      </c>
      <c r="BE980" s="117">
        <v>0</v>
      </c>
      <c r="BF980" s="117">
        <v>0</v>
      </c>
      <c r="BG980" s="117">
        <v>0</v>
      </c>
      <c r="BH980" s="117">
        <v>0</v>
      </c>
      <c r="BI980" s="117">
        <v>0</v>
      </c>
      <c r="BJ980" s="117">
        <v>0</v>
      </c>
      <c r="BK980" s="117">
        <v>0</v>
      </c>
      <c r="BL980" s="339"/>
      <c r="BM980" s="179">
        <f>Q980</f>
        <v>0</v>
      </c>
      <c r="BN980" s="79">
        <v>0</v>
      </c>
      <c r="BO980" s="237">
        <v>0</v>
      </c>
      <c r="BP980" s="79">
        <v>0</v>
      </c>
      <c r="BQ980" s="79">
        <v>0</v>
      </c>
      <c r="BR980" s="79">
        <v>0</v>
      </c>
      <c r="BS980" s="238">
        <v>0</v>
      </c>
      <c r="BT980" s="79">
        <v>0</v>
      </c>
      <c r="BU980" s="79">
        <v>0</v>
      </c>
      <c r="BV980" s="79">
        <v>0</v>
      </c>
      <c r="BW980" s="79">
        <v>0</v>
      </c>
      <c r="BX980" s="79">
        <v>0</v>
      </c>
      <c r="BY980" s="79">
        <v>0</v>
      </c>
      <c r="BZ980" s="79">
        <v>0</v>
      </c>
      <c r="CA980" s="79">
        <v>0</v>
      </c>
      <c r="CB980" s="79">
        <v>0</v>
      </c>
      <c r="CC980" s="79">
        <v>0</v>
      </c>
      <c r="CD980" s="79">
        <v>0</v>
      </c>
      <c r="CE980" s="79">
        <v>0</v>
      </c>
      <c r="CF980" s="79">
        <v>0</v>
      </c>
      <c r="CG980" s="79">
        <v>0</v>
      </c>
      <c r="CH980" s="79">
        <v>0</v>
      </c>
      <c r="CI980" s="81">
        <f t="shared" si="82"/>
        <v>0</v>
      </c>
      <c r="CJ980" s="131">
        <f t="shared" si="81"/>
        <v>0</v>
      </c>
      <c r="CK980" s="131">
        <f t="shared" si="79"/>
        <v>0</v>
      </c>
      <c r="CL980" s="131">
        <f t="shared" si="80"/>
        <v>0</v>
      </c>
      <c r="CM980" s="83">
        <v>4</v>
      </c>
      <c r="CN980" s="254" t="s">
        <v>4965</v>
      </c>
      <c r="CO980" s="140" t="s">
        <v>4965</v>
      </c>
      <c r="CP980" s="258" t="s">
        <v>4965</v>
      </c>
      <c r="CQ980" s="86" t="s">
        <v>4965</v>
      </c>
      <c r="CR980" s="85" t="s">
        <v>4965</v>
      </c>
      <c r="CS980" s="85" t="s">
        <v>4965</v>
      </c>
      <c r="CT980" s="85" t="s">
        <v>4965</v>
      </c>
      <c r="CU980" s="86"/>
    </row>
    <row r="981" spans="1:99" ht="12" customHeight="1" x14ac:dyDescent="0.2">
      <c r="A981" s="31" t="s">
        <v>1460</v>
      </c>
      <c r="B981" s="114" t="s">
        <v>1909</v>
      </c>
      <c r="C981" s="114" t="s">
        <v>1432</v>
      </c>
      <c r="D981" s="114" t="s">
        <v>1432</v>
      </c>
      <c r="E981" s="117" t="s">
        <v>1432</v>
      </c>
      <c r="F981" s="114" t="s">
        <v>2332</v>
      </c>
      <c r="G981" s="114" t="s">
        <v>1571</v>
      </c>
      <c r="H981" s="114" t="s">
        <v>3299</v>
      </c>
      <c r="I981" s="114" t="s">
        <v>1572</v>
      </c>
      <c r="J981" s="114">
        <v>529312</v>
      </c>
      <c r="K981" s="114">
        <v>176585</v>
      </c>
      <c r="L981" s="177" t="s">
        <v>3066</v>
      </c>
      <c r="M981" s="99" t="s">
        <v>1432</v>
      </c>
      <c r="N981" s="99" t="s">
        <v>1432</v>
      </c>
      <c r="O981" s="114">
        <v>0</v>
      </c>
      <c r="P981" s="114">
        <v>7</v>
      </c>
      <c r="Q981" s="115">
        <v>7</v>
      </c>
      <c r="R981" s="114" t="s">
        <v>1910</v>
      </c>
      <c r="S981" s="114" t="s">
        <v>1574</v>
      </c>
      <c r="T981" s="99" t="s">
        <v>2122</v>
      </c>
      <c r="U981" s="116">
        <v>41984</v>
      </c>
      <c r="V981" s="114" t="s">
        <v>1439</v>
      </c>
      <c r="W981" s="99" t="s">
        <v>1432</v>
      </c>
      <c r="X981" s="114" t="s">
        <v>1442</v>
      </c>
      <c r="Y981" s="114" t="s">
        <v>3893</v>
      </c>
      <c r="Z981" s="114" t="s">
        <v>1444</v>
      </c>
      <c r="AA981" s="114" t="s">
        <v>4720</v>
      </c>
      <c r="AB981" s="387">
        <v>0.21099999999999999</v>
      </c>
      <c r="AC981" s="111" t="s">
        <v>1432</v>
      </c>
      <c r="AD981" s="112"/>
      <c r="AE981" s="157" t="s">
        <v>3063</v>
      </c>
      <c r="AF981" s="117" t="s">
        <v>1445</v>
      </c>
      <c r="AG981" s="118"/>
      <c r="AH981" s="117">
        <v>0</v>
      </c>
      <c r="AI981" s="117">
        <v>0</v>
      </c>
      <c r="AJ981" s="117">
        <v>0</v>
      </c>
      <c r="AK981" s="117">
        <v>3</v>
      </c>
      <c r="AL981" s="117">
        <v>4</v>
      </c>
      <c r="AM981" s="117">
        <v>0</v>
      </c>
      <c r="AN981" s="117">
        <v>0</v>
      </c>
      <c r="AO981" s="117">
        <v>0</v>
      </c>
      <c r="AP981" s="117">
        <v>0</v>
      </c>
      <c r="AQ981" s="117">
        <v>0</v>
      </c>
      <c r="AR981" s="117">
        <v>3</v>
      </c>
      <c r="AS981" s="117">
        <v>4</v>
      </c>
      <c r="AT981" s="117">
        <v>0</v>
      </c>
      <c r="AU981" s="117">
        <v>0</v>
      </c>
      <c r="AV981" s="117">
        <v>0</v>
      </c>
      <c r="AW981" s="117">
        <v>0</v>
      </c>
      <c r="AX981" s="117">
        <v>0</v>
      </c>
      <c r="AY981" s="117">
        <v>0</v>
      </c>
      <c r="AZ981" s="117">
        <v>0</v>
      </c>
      <c r="BA981" s="117">
        <v>0</v>
      </c>
      <c r="BB981" s="117">
        <v>0</v>
      </c>
      <c r="BC981" s="117">
        <v>0</v>
      </c>
      <c r="BD981" s="117">
        <v>0</v>
      </c>
      <c r="BE981" s="117">
        <v>0</v>
      </c>
      <c r="BF981" s="117">
        <v>0</v>
      </c>
      <c r="BG981" s="117">
        <v>0</v>
      </c>
      <c r="BH981" s="117">
        <v>0</v>
      </c>
      <c r="BI981" s="117">
        <v>0</v>
      </c>
      <c r="BJ981" s="117">
        <v>0</v>
      </c>
      <c r="BK981" s="117">
        <v>0</v>
      </c>
      <c r="BL981" s="120" t="s">
        <v>4490</v>
      </c>
      <c r="BM981" s="98">
        <v>0</v>
      </c>
      <c r="BN981" s="130">
        <v>0</v>
      </c>
      <c r="BO981" s="241">
        <v>1.75</v>
      </c>
      <c r="BP981" s="133">
        <v>1.75</v>
      </c>
      <c r="BQ981" s="133">
        <v>1.75</v>
      </c>
      <c r="BR981" s="133">
        <v>1.75</v>
      </c>
      <c r="BS981" s="238">
        <v>0</v>
      </c>
      <c r="BT981" s="79">
        <v>0</v>
      </c>
      <c r="BU981" s="79">
        <v>0</v>
      </c>
      <c r="BV981" s="79">
        <v>0</v>
      </c>
      <c r="BW981" s="79">
        <v>0</v>
      </c>
      <c r="BX981" s="79">
        <v>0</v>
      </c>
      <c r="BY981" s="79">
        <v>0</v>
      </c>
      <c r="BZ981" s="79">
        <v>0</v>
      </c>
      <c r="CA981" s="79">
        <v>0</v>
      </c>
      <c r="CB981" s="79">
        <v>0</v>
      </c>
      <c r="CC981" s="79">
        <v>0</v>
      </c>
      <c r="CD981" s="79">
        <v>0</v>
      </c>
      <c r="CE981" s="79">
        <v>0</v>
      </c>
      <c r="CF981" s="79">
        <v>0</v>
      </c>
      <c r="CG981" s="79">
        <v>0</v>
      </c>
      <c r="CH981" s="79">
        <v>0</v>
      </c>
      <c r="CI981" s="81">
        <f t="shared" si="82"/>
        <v>7</v>
      </c>
      <c r="CJ981" s="260">
        <f t="shared" si="81"/>
        <v>7</v>
      </c>
      <c r="CK981" s="260">
        <f t="shared" si="79"/>
        <v>7</v>
      </c>
      <c r="CL981" s="260">
        <f t="shared" si="80"/>
        <v>7</v>
      </c>
      <c r="CM981" s="83">
        <v>9</v>
      </c>
      <c r="CN981" s="254" t="s">
        <v>4965</v>
      </c>
      <c r="CO981" s="140" t="s">
        <v>4965</v>
      </c>
      <c r="CP981" s="126" t="s">
        <v>1938</v>
      </c>
      <c r="CQ981" s="86" t="s">
        <v>4965</v>
      </c>
      <c r="CR981" s="85" t="s">
        <v>4965</v>
      </c>
      <c r="CS981" s="85" t="s">
        <v>4965</v>
      </c>
      <c r="CT981" s="85" t="s">
        <v>4965</v>
      </c>
      <c r="CU981" s="86"/>
    </row>
    <row r="982" spans="1:99" ht="12" customHeight="1" x14ac:dyDescent="0.2">
      <c r="A982" s="31" t="s">
        <v>1460</v>
      </c>
      <c r="B982" s="114" t="s">
        <v>1912</v>
      </c>
      <c r="C982" s="114" t="s">
        <v>1432</v>
      </c>
      <c r="D982" s="114" t="s">
        <v>1432</v>
      </c>
      <c r="E982" s="117" t="s">
        <v>1913</v>
      </c>
      <c r="F982" s="114" t="s">
        <v>3873</v>
      </c>
      <c r="G982" s="114" t="s">
        <v>3497</v>
      </c>
      <c r="H982" s="114" t="s">
        <v>1458</v>
      </c>
      <c r="I982" s="114" t="s">
        <v>3191</v>
      </c>
      <c r="J982" s="114">
        <v>524369</v>
      </c>
      <c r="K982" s="114">
        <v>174690</v>
      </c>
      <c r="L982" s="177" t="s">
        <v>3079</v>
      </c>
      <c r="M982" s="99" t="s">
        <v>1432</v>
      </c>
      <c r="N982" s="99" t="s">
        <v>1432</v>
      </c>
      <c r="O982" s="114">
        <v>0</v>
      </c>
      <c r="P982" s="114">
        <v>2</v>
      </c>
      <c r="Q982" s="115">
        <v>2</v>
      </c>
      <c r="R982" s="114" t="s">
        <v>1914</v>
      </c>
      <c r="S982" s="114" t="s">
        <v>1438</v>
      </c>
      <c r="T982" s="99" t="s">
        <v>4121</v>
      </c>
      <c r="U982" s="116">
        <v>42025</v>
      </c>
      <c r="V982" s="114" t="s">
        <v>1439</v>
      </c>
      <c r="W982" s="99" t="s">
        <v>1432</v>
      </c>
      <c r="X982" s="114" t="s">
        <v>1442</v>
      </c>
      <c r="Y982" s="114" t="s">
        <v>1443</v>
      </c>
      <c r="Z982" s="114" t="s">
        <v>1444</v>
      </c>
      <c r="AA982" s="114" t="s">
        <v>2713</v>
      </c>
      <c r="AB982" s="387">
        <v>7.0000000000000001E-3</v>
      </c>
      <c r="AC982" s="111" t="s">
        <v>1432</v>
      </c>
      <c r="AD982" s="112"/>
      <c r="AE982" s="157" t="s">
        <v>3063</v>
      </c>
      <c r="AF982" s="117" t="s">
        <v>1445</v>
      </c>
      <c r="AG982" s="118"/>
      <c r="AH982" s="117">
        <v>0</v>
      </c>
      <c r="AI982" s="117">
        <v>0</v>
      </c>
      <c r="AJ982" s="117">
        <v>0</v>
      </c>
      <c r="AK982" s="117">
        <v>2</v>
      </c>
      <c r="AL982" s="117">
        <v>0</v>
      </c>
      <c r="AM982" s="117">
        <v>0</v>
      </c>
      <c r="AN982" s="117">
        <v>0</v>
      </c>
      <c r="AO982" s="117">
        <v>0</v>
      </c>
      <c r="AP982" s="117">
        <v>0</v>
      </c>
      <c r="AQ982" s="117">
        <v>0</v>
      </c>
      <c r="AR982" s="117">
        <v>2</v>
      </c>
      <c r="AS982" s="117">
        <v>0</v>
      </c>
      <c r="AT982" s="117">
        <v>0</v>
      </c>
      <c r="AU982" s="117">
        <v>0</v>
      </c>
      <c r="AV982" s="117">
        <v>0</v>
      </c>
      <c r="AW982" s="117">
        <v>0</v>
      </c>
      <c r="AX982" s="117">
        <v>0</v>
      </c>
      <c r="AY982" s="117">
        <v>0</v>
      </c>
      <c r="AZ982" s="117">
        <v>0</v>
      </c>
      <c r="BA982" s="117">
        <v>0</v>
      </c>
      <c r="BB982" s="117">
        <v>0</v>
      </c>
      <c r="BC982" s="117">
        <v>0</v>
      </c>
      <c r="BD982" s="117">
        <v>0</v>
      </c>
      <c r="BE982" s="117">
        <v>0</v>
      </c>
      <c r="BF982" s="117">
        <v>0</v>
      </c>
      <c r="BG982" s="117">
        <v>0</v>
      </c>
      <c r="BH982" s="117">
        <v>0</v>
      </c>
      <c r="BI982" s="117">
        <v>0</v>
      </c>
      <c r="BJ982" s="117">
        <v>0</v>
      </c>
      <c r="BK982" s="117">
        <v>0</v>
      </c>
      <c r="BL982" s="120" t="s">
        <v>4490</v>
      </c>
      <c r="BM982" s="98">
        <v>0</v>
      </c>
      <c r="BN982" s="130">
        <v>0</v>
      </c>
      <c r="BO982" s="241">
        <v>0.4</v>
      </c>
      <c r="BP982" s="133">
        <v>0.4</v>
      </c>
      <c r="BQ982" s="133">
        <v>0.4</v>
      </c>
      <c r="BR982" s="133">
        <v>0.4</v>
      </c>
      <c r="BS982" s="243">
        <v>0.4</v>
      </c>
      <c r="BT982" s="79">
        <v>0</v>
      </c>
      <c r="BU982" s="79">
        <v>0</v>
      </c>
      <c r="BV982" s="79">
        <v>0</v>
      </c>
      <c r="BW982" s="79">
        <v>0</v>
      </c>
      <c r="BX982" s="79">
        <v>0</v>
      </c>
      <c r="BY982" s="79">
        <v>0</v>
      </c>
      <c r="BZ982" s="79">
        <v>0</v>
      </c>
      <c r="CA982" s="79">
        <v>0</v>
      </c>
      <c r="CB982" s="79">
        <v>0</v>
      </c>
      <c r="CC982" s="79">
        <v>0</v>
      </c>
      <c r="CD982" s="79">
        <v>0</v>
      </c>
      <c r="CE982" s="79">
        <v>0</v>
      </c>
      <c r="CF982" s="79">
        <v>0</v>
      </c>
      <c r="CG982" s="79">
        <v>0</v>
      </c>
      <c r="CH982" s="79">
        <v>0</v>
      </c>
      <c r="CI982" s="81">
        <f t="shared" si="82"/>
        <v>2</v>
      </c>
      <c r="CJ982" s="260">
        <f t="shared" si="81"/>
        <v>2</v>
      </c>
      <c r="CK982" s="260">
        <f t="shared" si="79"/>
        <v>2</v>
      </c>
      <c r="CL982" s="260">
        <f t="shared" si="80"/>
        <v>2</v>
      </c>
      <c r="CM982" s="83">
        <v>4</v>
      </c>
      <c r="CN982" s="254" t="s">
        <v>4965</v>
      </c>
      <c r="CO982" s="140" t="s">
        <v>4965</v>
      </c>
      <c r="CP982" s="258" t="s">
        <v>4965</v>
      </c>
      <c r="CQ982" s="86" t="s">
        <v>4965</v>
      </c>
      <c r="CR982" s="85" t="s">
        <v>4965</v>
      </c>
      <c r="CS982" s="85" t="s">
        <v>4965</v>
      </c>
      <c r="CT982" s="85" t="s">
        <v>4965</v>
      </c>
      <c r="CU982" s="86"/>
    </row>
    <row r="983" spans="1:99" s="363" customFormat="1" ht="12" customHeight="1" x14ac:dyDescent="0.2">
      <c r="A983" s="31" t="s">
        <v>1460</v>
      </c>
      <c r="B983" s="114" t="s">
        <v>1915</v>
      </c>
      <c r="C983" s="114" t="s">
        <v>1432</v>
      </c>
      <c r="D983" s="114" t="s">
        <v>1432</v>
      </c>
      <c r="E983" s="117" t="s">
        <v>1432</v>
      </c>
      <c r="F983" s="114" t="s">
        <v>1916</v>
      </c>
      <c r="G983" s="114" t="s">
        <v>1434</v>
      </c>
      <c r="H983" s="114" t="s">
        <v>1435</v>
      </c>
      <c r="I983" s="114" t="s">
        <v>2843</v>
      </c>
      <c r="J983" s="114">
        <v>527098</v>
      </c>
      <c r="K983" s="114">
        <v>170956</v>
      </c>
      <c r="L983" s="177" t="s">
        <v>3069</v>
      </c>
      <c r="M983" s="99" t="s">
        <v>1432</v>
      </c>
      <c r="N983" s="99" t="s">
        <v>1432</v>
      </c>
      <c r="O983" s="114">
        <v>0</v>
      </c>
      <c r="P983" s="114">
        <v>1</v>
      </c>
      <c r="Q983" s="115">
        <v>1</v>
      </c>
      <c r="R983" s="114" t="s">
        <v>3301</v>
      </c>
      <c r="S983" s="114" t="s">
        <v>1438</v>
      </c>
      <c r="T983" s="99" t="s">
        <v>722</v>
      </c>
      <c r="U983" s="116">
        <v>41996</v>
      </c>
      <c r="V983" s="114" t="s">
        <v>1439</v>
      </c>
      <c r="W983" s="99" t="s">
        <v>1432</v>
      </c>
      <c r="X983" s="114" t="s">
        <v>1442</v>
      </c>
      <c r="Y983" s="114" t="s">
        <v>1443</v>
      </c>
      <c r="Z983" s="114" t="s">
        <v>1444</v>
      </c>
      <c r="AA983" s="114" t="s">
        <v>2713</v>
      </c>
      <c r="AB983" s="387">
        <v>7.0000000000000001E-3</v>
      </c>
      <c r="AC983" s="111" t="s">
        <v>1432</v>
      </c>
      <c r="AD983" s="112"/>
      <c r="AE983" s="157" t="s">
        <v>3063</v>
      </c>
      <c r="AF983" s="117" t="s">
        <v>1445</v>
      </c>
      <c r="AG983" s="117">
        <v>0</v>
      </c>
      <c r="AH983" s="117">
        <v>0</v>
      </c>
      <c r="AI983" s="117">
        <v>0</v>
      </c>
      <c r="AJ983" s="117">
        <v>0</v>
      </c>
      <c r="AK983" s="117">
        <v>0</v>
      </c>
      <c r="AL983" s="117">
        <v>1</v>
      </c>
      <c r="AM983" s="117">
        <v>0</v>
      </c>
      <c r="AN983" s="117">
        <v>0</v>
      </c>
      <c r="AO983" s="117">
        <v>0</v>
      </c>
      <c r="AP983" s="117">
        <v>0</v>
      </c>
      <c r="AQ983" s="117">
        <v>0</v>
      </c>
      <c r="AR983" s="117">
        <v>0</v>
      </c>
      <c r="AS983" s="117">
        <v>0</v>
      </c>
      <c r="AT983" s="117">
        <v>0</v>
      </c>
      <c r="AU983" s="117">
        <v>0</v>
      </c>
      <c r="AV983" s="117">
        <v>0</v>
      </c>
      <c r="AW983" s="117">
        <v>0</v>
      </c>
      <c r="AX983" s="117">
        <v>0</v>
      </c>
      <c r="AY983" s="117">
        <v>0</v>
      </c>
      <c r="AZ983" s="117">
        <v>1</v>
      </c>
      <c r="BA983" s="117">
        <v>0</v>
      </c>
      <c r="BB983" s="117">
        <v>0</v>
      </c>
      <c r="BC983" s="117">
        <v>0</v>
      </c>
      <c r="BD983" s="117">
        <v>0</v>
      </c>
      <c r="BE983" s="117">
        <v>0</v>
      </c>
      <c r="BF983" s="117">
        <v>0</v>
      </c>
      <c r="BG983" s="117">
        <v>0</v>
      </c>
      <c r="BH983" s="117">
        <v>0</v>
      </c>
      <c r="BI983" s="117">
        <v>0</v>
      </c>
      <c r="BJ983" s="117">
        <v>0</v>
      </c>
      <c r="BK983" s="117">
        <v>0</v>
      </c>
      <c r="BL983" s="120" t="s">
        <v>4490</v>
      </c>
      <c r="BM983" s="98">
        <v>0</v>
      </c>
      <c r="BN983" s="130">
        <v>0</v>
      </c>
      <c r="BO983" s="241">
        <v>0.2</v>
      </c>
      <c r="BP983" s="133">
        <v>0.2</v>
      </c>
      <c r="BQ983" s="133">
        <v>0.2</v>
      </c>
      <c r="BR983" s="133">
        <v>0.2</v>
      </c>
      <c r="BS983" s="243">
        <v>0.2</v>
      </c>
      <c r="BT983" s="79">
        <v>0</v>
      </c>
      <c r="BU983" s="79">
        <v>0</v>
      </c>
      <c r="BV983" s="79">
        <v>0</v>
      </c>
      <c r="BW983" s="79">
        <v>0</v>
      </c>
      <c r="BX983" s="79">
        <v>0</v>
      </c>
      <c r="BY983" s="79">
        <v>0</v>
      </c>
      <c r="BZ983" s="79">
        <v>0</v>
      </c>
      <c r="CA983" s="79">
        <v>0</v>
      </c>
      <c r="CB983" s="79">
        <v>0</v>
      </c>
      <c r="CC983" s="79">
        <v>0</v>
      </c>
      <c r="CD983" s="79">
        <v>0</v>
      </c>
      <c r="CE983" s="79">
        <v>0</v>
      </c>
      <c r="CF983" s="79">
        <v>0</v>
      </c>
      <c r="CG983" s="79">
        <v>0</v>
      </c>
      <c r="CH983" s="79">
        <v>0</v>
      </c>
      <c r="CI983" s="81">
        <f t="shared" si="82"/>
        <v>1</v>
      </c>
      <c r="CJ983" s="260">
        <f t="shared" si="81"/>
        <v>1</v>
      </c>
      <c r="CK983" s="260">
        <f t="shared" si="79"/>
        <v>1</v>
      </c>
      <c r="CL983" s="260">
        <f t="shared" si="80"/>
        <v>1</v>
      </c>
      <c r="CM983" s="83">
        <v>4</v>
      </c>
      <c r="CN983" s="254" t="s">
        <v>4965</v>
      </c>
      <c r="CO983" s="140" t="s">
        <v>4965</v>
      </c>
      <c r="CP983" s="258" t="s">
        <v>4965</v>
      </c>
      <c r="CQ983" s="86" t="s">
        <v>4965</v>
      </c>
      <c r="CR983" s="85" t="s">
        <v>4965</v>
      </c>
      <c r="CS983" s="85" t="s">
        <v>4965</v>
      </c>
      <c r="CT983" s="85" t="s">
        <v>4965</v>
      </c>
      <c r="CU983" s="86"/>
    </row>
    <row r="984" spans="1:99" s="363" customFormat="1" ht="12" customHeight="1" x14ac:dyDescent="0.2">
      <c r="A984" s="31" t="s">
        <v>1460</v>
      </c>
      <c r="B984" s="114" t="s">
        <v>3302</v>
      </c>
      <c r="C984" s="114" t="s">
        <v>2908</v>
      </c>
      <c r="D984" s="114" t="s">
        <v>1432</v>
      </c>
      <c r="E984" s="117" t="s">
        <v>4885</v>
      </c>
      <c r="F984" s="114" t="s">
        <v>4886</v>
      </c>
      <c r="G984" s="114" t="s">
        <v>2513</v>
      </c>
      <c r="H984" s="114" t="s">
        <v>2717</v>
      </c>
      <c r="I984" s="114" t="s">
        <v>4887</v>
      </c>
      <c r="J984" s="114">
        <v>526435</v>
      </c>
      <c r="K984" s="114">
        <v>175557</v>
      </c>
      <c r="L984" s="177" t="s">
        <v>4766</v>
      </c>
      <c r="M984" s="99" t="s">
        <v>1432</v>
      </c>
      <c r="N984" s="99" t="s">
        <v>1432</v>
      </c>
      <c r="O984" s="114">
        <v>1</v>
      </c>
      <c r="P984" s="114">
        <v>2</v>
      </c>
      <c r="Q984" s="115">
        <v>1</v>
      </c>
      <c r="R984" s="114" t="s">
        <v>1917</v>
      </c>
      <c r="S984" s="114" t="s">
        <v>1438</v>
      </c>
      <c r="T984" s="99" t="s">
        <v>4822</v>
      </c>
      <c r="U984" s="116">
        <v>42094</v>
      </c>
      <c r="V984" s="114" t="s">
        <v>1439</v>
      </c>
      <c r="W984" s="99" t="s">
        <v>1432</v>
      </c>
      <c r="X984" s="114" t="s">
        <v>1442</v>
      </c>
      <c r="Y984" s="114" t="s">
        <v>4694</v>
      </c>
      <c r="Z984" s="114" t="s">
        <v>1444</v>
      </c>
      <c r="AA984" s="114" t="s">
        <v>2723</v>
      </c>
      <c r="AB984" s="387">
        <v>2.1000000000000001E-2</v>
      </c>
      <c r="AC984" s="111" t="s">
        <v>1432</v>
      </c>
      <c r="AD984" s="67"/>
      <c r="AE984" s="157" t="s">
        <v>3063</v>
      </c>
      <c r="AF984" s="117" t="s">
        <v>1445</v>
      </c>
      <c r="AG984" s="118"/>
      <c r="AH984" s="117">
        <v>0</v>
      </c>
      <c r="AI984" s="117">
        <v>0</v>
      </c>
      <c r="AJ984" s="117">
        <v>0</v>
      </c>
      <c r="AK984" s="117">
        <v>1</v>
      </c>
      <c r="AL984" s="117">
        <v>-1</v>
      </c>
      <c r="AM984" s="117">
        <v>1</v>
      </c>
      <c r="AN984" s="117">
        <v>0</v>
      </c>
      <c r="AO984" s="117">
        <v>0</v>
      </c>
      <c r="AP984" s="117">
        <v>0</v>
      </c>
      <c r="AQ984" s="117">
        <v>0</v>
      </c>
      <c r="AR984" s="117">
        <v>1</v>
      </c>
      <c r="AS984" s="117">
        <v>-1</v>
      </c>
      <c r="AT984" s="117">
        <v>1</v>
      </c>
      <c r="AU984" s="117">
        <v>0</v>
      </c>
      <c r="AV984" s="117">
        <v>0</v>
      </c>
      <c r="AW984" s="117">
        <v>0</v>
      </c>
      <c r="AX984" s="117">
        <v>0</v>
      </c>
      <c r="AY984" s="117">
        <v>0</v>
      </c>
      <c r="AZ984" s="117">
        <v>0</v>
      </c>
      <c r="BA984" s="117">
        <v>0</v>
      </c>
      <c r="BB984" s="117">
        <v>0</v>
      </c>
      <c r="BC984" s="117">
        <v>0</v>
      </c>
      <c r="BD984" s="117">
        <v>0</v>
      </c>
      <c r="BE984" s="117">
        <v>0</v>
      </c>
      <c r="BF984" s="117">
        <v>0</v>
      </c>
      <c r="BG984" s="117">
        <v>0</v>
      </c>
      <c r="BH984" s="117">
        <v>0</v>
      </c>
      <c r="BI984" s="117">
        <v>0</v>
      </c>
      <c r="BJ984" s="117">
        <v>0</v>
      </c>
      <c r="BK984" s="117">
        <v>0</v>
      </c>
      <c r="BL984" s="120" t="s">
        <v>4490</v>
      </c>
      <c r="BM984" s="98">
        <v>0</v>
      </c>
      <c r="BN984" s="130">
        <v>0</v>
      </c>
      <c r="BO984" s="241">
        <v>0.2</v>
      </c>
      <c r="BP984" s="133">
        <v>0.2</v>
      </c>
      <c r="BQ984" s="133">
        <v>0.2</v>
      </c>
      <c r="BR984" s="133">
        <v>0.2</v>
      </c>
      <c r="BS984" s="243">
        <v>0.2</v>
      </c>
      <c r="BT984" s="79">
        <v>0</v>
      </c>
      <c r="BU984" s="79">
        <v>0</v>
      </c>
      <c r="BV984" s="79">
        <v>0</v>
      </c>
      <c r="BW984" s="79">
        <v>0</v>
      </c>
      <c r="BX984" s="79">
        <v>0</v>
      </c>
      <c r="BY984" s="79">
        <v>0</v>
      </c>
      <c r="BZ984" s="79">
        <v>0</v>
      </c>
      <c r="CA984" s="79">
        <v>0</v>
      </c>
      <c r="CB984" s="79">
        <v>0</v>
      </c>
      <c r="CC984" s="79">
        <v>0</v>
      </c>
      <c r="CD984" s="79">
        <v>0</v>
      </c>
      <c r="CE984" s="79">
        <v>0</v>
      </c>
      <c r="CF984" s="79">
        <v>0</v>
      </c>
      <c r="CG984" s="79">
        <v>0</v>
      </c>
      <c r="CH984" s="79">
        <v>0</v>
      </c>
      <c r="CI984" s="81">
        <f t="shared" si="82"/>
        <v>1</v>
      </c>
      <c r="CJ984" s="260">
        <f t="shared" si="81"/>
        <v>1</v>
      </c>
      <c r="CK984" s="260">
        <f t="shared" si="79"/>
        <v>1</v>
      </c>
      <c r="CL984" s="260">
        <f t="shared" si="80"/>
        <v>1</v>
      </c>
      <c r="CM984" s="83">
        <v>4</v>
      </c>
      <c r="CN984" s="254" t="s">
        <v>4965</v>
      </c>
      <c r="CO984" s="140" t="s">
        <v>4965</v>
      </c>
      <c r="CP984" s="258" t="s">
        <v>4965</v>
      </c>
      <c r="CQ984" s="86" t="s">
        <v>4965</v>
      </c>
      <c r="CR984" s="85" t="s">
        <v>4965</v>
      </c>
      <c r="CS984" s="85" t="s">
        <v>4965</v>
      </c>
      <c r="CT984" s="85" t="s">
        <v>4965</v>
      </c>
      <c r="CU984" s="86"/>
    </row>
    <row r="985" spans="1:99" s="363" customFormat="1" ht="12" customHeight="1" x14ac:dyDescent="0.2">
      <c r="A985" s="31" t="s">
        <v>1460</v>
      </c>
      <c r="B985" s="114" t="s">
        <v>3302</v>
      </c>
      <c r="C985" s="114" t="s">
        <v>2908</v>
      </c>
      <c r="D985" s="114" t="s">
        <v>1432</v>
      </c>
      <c r="E985" s="117" t="s">
        <v>4885</v>
      </c>
      <c r="F985" s="114" t="s">
        <v>4886</v>
      </c>
      <c r="G985" s="114" t="s">
        <v>2513</v>
      </c>
      <c r="H985" s="114" t="s">
        <v>2717</v>
      </c>
      <c r="I985" s="114" t="s">
        <v>4887</v>
      </c>
      <c r="J985" s="114">
        <v>526435</v>
      </c>
      <c r="K985" s="114">
        <v>175557</v>
      </c>
      <c r="L985" s="177" t="s">
        <v>4766</v>
      </c>
      <c r="M985" s="99" t="s">
        <v>1432</v>
      </c>
      <c r="N985" s="99" t="s">
        <v>1432</v>
      </c>
      <c r="O985" s="114">
        <v>0</v>
      </c>
      <c r="P985" s="114">
        <v>2</v>
      </c>
      <c r="Q985" s="115">
        <v>2</v>
      </c>
      <c r="R985" s="114" t="s">
        <v>1917</v>
      </c>
      <c r="S985" s="114" t="s">
        <v>1438</v>
      </c>
      <c r="T985" s="99" t="s">
        <v>4822</v>
      </c>
      <c r="U985" s="116">
        <v>42094</v>
      </c>
      <c r="V985" s="114" t="s">
        <v>1439</v>
      </c>
      <c r="W985" s="99" t="s">
        <v>1432</v>
      </c>
      <c r="X985" s="114" t="s">
        <v>1442</v>
      </c>
      <c r="Y985" s="114" t="s">
        <v>4694</v>
      </c>
      <c r="Z985" s="114" t="s">
        <v>1444</v>
      </c>
      <c r="AA985" s="114" t="s">
        <v>2713</v>
      </c>
      <c r="AB985" s="387">
        <v>0</v>
      </c>
      <c r="AC985" s="111" t="s">
        <v>1432</v>
      </c>
      <c r="AD985" s="67"/>
      <c r="AE985" s="157" t="s">
        <v>3063</v>
      </c>
      <c r="AF985" s="117" t="s">
        <v>1445</v>
      </c>
      <c r="AG985" s="118"/>
      <c r="AH985" s="117">
        <v>0</v>
      </c>
      <c r="AI985" s="117">
        <v>0</v>
      </c>
      <c r="AJ985" s="117">
        <v>0</v>
      </c>
      <c r="AK985" s="117">
        <v>1</v>
      </c>
      <c r="AL985" s="117">
        <v>0</v>
      </c>
      <c r="AM985" s="117">
        <v>1</v>
      </c>
      <c r="AN985" s="117">
        <v>0</v>
      </c>
      <c r="AO985" s="117">
        <v>0</v>
      </c>
      <c r="AP985" s="117">
        <v>0</v>
      </c>
      <c r="AQ985" s="117">
        <v>0</v>
      </c>
      <c r="AR985" s="117">
        <v>1</v>
      </c>
      <c r="AS985" s="117">
        <v>0</v>
      </c>
      <c r="AT985" s="117">
        <v>1</v>
      </c>
      <c r="AU985" s="117">
        <v>0</v>
      </c>
      <c r="AV985" s="117">
        <v>0</v>
      </c>
      <c r="AW985" s="117">
        <v>0</v>
      </c>
      <c r="AX985" s="117">
        <v>0</v>
      </c>
      <c r="AY985" s="117">
        <v>0</v>
      </c>
      <c r="AZ985" s="117">
        <v>0</v>
      </c>
      <c r="BA985" s="117">
        <v>0</v>
      </c>
      <c r="BB985" s="117">
        <v>0</v>
      </c>
      <c r="BC985" s="117">
        <v>0</v>
      </c>
      <c r="BD985" s="117">
        <v>0</v>
      </c>
      <c r="BE985" s="117">
        <v>0</v>
      </c>
      <c r="BF985" s="117">
        <v>0</v>
      </c>
      <c r="BG985" s="117">
        <v>0</v>
      </c>
      <c r="BH985" s="117">
        <v>0</v>
      </c>
      <c r="BI985" s="117">
        <v>0</v>
      </c>
      <c r="BJ985" s="117">
        <v>0</v>
      </c>
      <c r="BK985" s="117">
        <v>0</v>
      </c>
      <c r="BL985" s="120" t="s">
        <v>4490</v>
      </c>
      <c r="BM985" s="98">
        <v>0</v>
      </c>
      <c r="BN985" s="130">
        <v>0</v>
      </c>
      <c r="BO985" s="241">
        <v>0.4</v>
      </c>
      <c r="BP985" s="133">
        <v>0.4</v>
      </c>
      <c r="BQ985" s="133">
        <v>0.4</v>
      </c>
      <c r="BR985" s="133">
        <v>0.4</v>
      </c>
      <c r="BS985" s="243">
        <v>0.4</v>
      </c>
      <c r="BT985" s="79">
        <v>0</v>
      </c>
      <c r="BU985" s="79">
        <v>0</v>
      </c>
      <c r="BV985" s="79">
        <v>0</v>
      </c>
      <c r="BW985" s="79">
        <v>0</v>
      </c>
      <c r="BX985" s="79">
        <v>0</v>
      </c>
      <c r="BY985" s="79">
        <v>0</v>
      </c>
      <c r="BZ985" s="79">
        <v>0</v>
      </c>
      <c r="CA985" s="79">
        <v>0</v>
      </c>
      <c r="CB985" s="79">
        <v>0</v>
      </c>
      <c r="CC985" s="79">
        <v>0</v>
      </c>
      <c r="CD985" s="79">
        <v>0</v>
      </c>
      <c r="CE985" s="79">
        <v>0</v>
      </c>
      <c r="CF985" s="79">
        <v>0</v>
      </c>
      <c r="CG985" s="79">
        <v>0</v>
      </c>
      <c r="CH985" s="79">
        <v>0</v>
      </c>
      <c r="CI985" s="81">
        <f t="shared" si="82"/>
        <v>2</v>
      </c>
      <c r="CJ985" s="260">
        <f t="shared" si="81"/>
        <v>2</v>
      </c>
      <c r="CK985" s="260">
        <f t="shared" si="79"/>
        <v>2</v>
      </c>
      <c r="CL985" s="260">
        <f t="shared" si="80"/>
        <v>2</v>
      </c>
      <c r="CM985" s="83">
        <v>4</v>
      </c>
      <c r="CN985" s="254" t="s">
        <v>4965</v>
      </c>
      <c r="CO985" s="140" t="s">
        <v>4965</v>
      </c>
      <c r="CP985" s="258" t="s">
        <v>4965</v>
      </c>
      <c r="CQ985" s="86" t="s">
        <v>4965</v>
      </c>
      <c r="CR985" s="85" t="s">
        <v>4965</v>
      </c>
      <c r="CS985" s="85" t="s">
        <v>4965</v>
      </c>
      <c r="CT985" s="85" t="s">
        <v>4965</v>
      </c>
      <c r="CU985" s="86"/>
    </row>
    <row r="986" spans="1:99" ht="12" customHeight="1" x14ac:dyDescent="0.2">
      <c r="A986" s="31" t="s">
        <v>1460</v>
      </c>
      <c r="B986" s="114" t="s">
        <v>1918</v>
      </c>
      <c r="C986" s="114" t="s">
        <v>1432</v>
      </c>
      <c r="D986" s="114" t="s">
        <v>1432</v>
      </c>
      <c r="E986" s="117" t="s">
        <v>1432</v>
      </c>
      <c r="F986" s="114" t="s">
        <v>1919</v>
      </c>
      <c r="G986" s="114" t="s">
        <v>908</v>
      </c>
      <c r="H986" s="114" t="s">
        <v>2717</v>
      </c>
      <c r="I986" s="114" t="s">
        <v>1920</v>
      </c>
      <c r="J986" s="114">
        <v>527357</v>
      </c>
      <c r="K986" s="114">
        <v>175413</v>
      </c>
      <c r="L986" s="177" t="s">
        <v>3084</v>
      </c>
      <c r="M986" s="99" t="s">
        <v>1432</v>
      </c>
      <c r="N986" s="99" t="s">
        <v>1432</v>
      </c>
      <c r="O986" s="114">
        <v>0</v>
      </c>
      <c r="P986" s="114">
        <v>8</v>
      </c>
      <c r="Q986" s="115">
        <v>8</v>
      </c>
      <c r="R986" s="114" t="s">
        <v>1921</v>
      </c>
      <c r="S986" s="114" t="s">
        <v>3187</v>
      </c>
      <c r="T986" s="99" t="s">
        <v>2089</v>
      </c>
      <c r="U986" s="116">
        <v>41989</v>
      </c>
      <c r="V986" s="114" t="s">
        <v>1439</v>
      </c>
      <c r="W986" s="99" t="s">
        <v>1432</v>
      </c>
      <c r="X986" s="114" t="s">
        <v>1442</v>
      </c>
      <c r="Y986" s="114" t="s">
        <v>3893</v>
      </c>
      <c r="Z986" s="114" t="s">
        <v>1444</v>
      </c>
      <c r="AA986" s="114" t="s">
        <v>4720</v>
      </c>
      <c r="AB986" s="387">
        <v>6.3E-2</v>
      </c>
      <c r="AC986" s="111" t="s">
        <v>1432</v>
      </c>
      <c r="AD986" s="112"/>
      <c r="AE986" s="157" t="s">
        <v>3063</v>
      </c>
      <c r="AF986" s="117" t="s">
        <v>1445</v>
      </c>
      <c r="AG986" s="117">
        <v>0</v>
      </c>
      <c r="AH986" s="117">
        <v>0</v>
      </c>
      <c r="AI986" s="117">
        <v>0</v>
      </c>
      <c r="AJ986" s="117">
        <v>0</v>
      </c>
      <c r="AK986" s="117">
        <v>2</v>
      </c>
      <c r="AL986" s="117">
        <v>5</v>
      </c>
      <c r="AM986" s="117">
        <v>1</v>
      </c>
      <c r="AN986" s="117">
        <v>0</v>
      </c>
      <c r="AO986" s="117">
        <v>0</v>
      </c>
      <c r="AP986" s="117">
        <v>0</v>
      </c>
      <c r="AQ986" s="117">
        <v>0</v>
      </c>
      <c r="AR986" s="117">
        <v>2</v>
      </c>
      <c r="AS986" s="117">
        <v>5</v>
      </c>
      <c r="AT986" s="117">
        <v>1</v>
      </c>
      <c r="AU986" s="117">
        <v>0</v>
      </c>
      <c r="AV986" s="117">
        <v>0</v>
      </c>
      <c r="AW986" s="117">
        <v>0</v>
      </c>
      <c r="AX986" s="117">
        <v>0</v>
      </c>
      <c r="AY986" s="117">
        <v>0</v>
      </c>
      <c r="AZ986" s="117">
        <v>0</v>
      </c>
      <c r="BA986" s="117">
        <v>0</v>
      </c>
      <c r="BB986" s="117">
        <v>0</v>
      </c>
      <c r="BC986" s="117">
        <v>0</v>
      </c>
      <c r="BD986" s="117">
        <v>0</v>
      </c>
      <c r="BE986" s="117">
        <v>0</v>
      </c>
      <c r="BF986" s="117">
        <v>0</v>
      </c>
      <c r="BG986" s="117">
        <v>0</v>
      </c>
      <c r="BH986" s="117">
        <v>0</v>
      </c>
      <c r="BI986" s="117">
        <v>0</v>
      </c>
      <c r="BJ986" s="117">
        <v>0</v>
      </c>
      <c r="BK986" s="117">
        <v>0</v>
      </c>
      <c r="BL986" s="120" t="s">
        <v>4490</v>
      </c>
      <c r="BM986" s="98">
        <v>0</v>
      </c>
      <c r="BN986" s="131">
        <v>0</v>
      </c>
      <c r="BO986" s="241">
        <v>2</v>
      </c>
      <c r="BP986" s="133">
        <v>2</v>
      </c>
      <c r="BQ986" s="133">
        <v>2</v>
      </c>
      <c r="BR986" s="133">
        <v>2</v>
      </c>
      <c r="BS986" s="238">
        <v>0</v>
      </c>
      <c r="BT986" s="79">
        <v>0</v>
      </c>
      <c r="BU986" s="79">
        <v>0</v>
      </c>
      <c r="BV986" s="79">
        <v>0</v>
      </c>
      <c r="BW986" s="79">
        <v>0</v>
      </c>
      <c r="BX986" s="79">
        <v>0</v>
      </c>
      <c r="BY986" s="79">
        <v>0</v>
      </c>
      <c r="BZ986" s="79">
        <v>0</v>
      </c>
      <c r="CA986" s="79">
        <v>0</v>
      </c>
      <c r="CB986" s="79">
        <v>0</v>
      </c>
      <c r="CC986" s="79">
        <v>0</v>
      </c>
      <c r="CD986" s="79">
        <v>0</v>
      </c>
      <c r="CE986" s="79">
        <v>0</v>
      </c>
      <c r="CF986" s="79">
        <v>0</v>
      </c>
      <c r="CG986" s="79">
        <v>0</v>
      </c>
      <c r="CH986" s="79">
        <v>0</v>
      </c>
      <c r="CI986" s="81">
        <f t="shared" si="82"/>
        <v>8</v>
      </c>
      <c r="CJ986" s="260">
        <f t="shared" si="81"/>
        <v>8</v>
      </c>
      <c r="CK986" s="260">
        <f t="shared" si="79"/>
        <v>8</v>
      </c>
      <c r="CL986" s="260">
        <f t="shared" si="80"/>
        <v>8</v>
      </c>
      <c r="CM986" s="83">
        <v>9</v>
      </c>
      <c r="CN986" s="254" t="s">
        <v>4965</v>
      </c>
      <c r="CO986" s="180" t="s">
        <v>1940</v>
      </c>
      <c r="CP986" s="258" t="s">
        <v>4965</v>
      </c>
      <c r="CQ986" s="86" t="s">
        <v>4965</v>
      </c>
      <c r="CR986" s="85" t="s">
        <v>4965</v>
      </c>
      <c r="CS986" s="85" t="s">
        <v>4965</v>
      </c>
      <c r="CT986" s="85" t="s">
        <v>4965</v>
      </c>
      <c r="CU986" s="86"/>
    </row>
    <row r="987" spans="1:99" ht="12" customHeight="1" x14ac:dyDescent="0.2">
      <c r="A987" s="31" t="s">
        <v>1460</v>
      </c>
      <c r="B987" s="114" t="s">
        <v>1922</v>
      </c>
      <c r="C987" s="114" t="s">
        <v>1432</v>
      </c>
      <c r="D987" s="114" t="s">
        <v>1432</v>
      </c>
      <c r="E987" s="117" t="s">
        <v>1923</v>
      </c>
      <c r="F987" s="114" t="s">
        <v>1924</v>
      </c>
      <c r="G987" s="114" t="s">
        <v>4802</v>
      </c>
      <c r="H987" s="114" t="s">
        <v>1885</v>
      </c>
      <c r="I987" s="114" t="s">
        <v>1925</v>
      </c>
      <c r="J987" s="114">
        <v>525908</v>
      </c>
      <c r="K987" s="114">
        <v>173523</v>
      </c>
      <c r="L987" s="177" t="s">
        <v>3078</v>
      </c>
      <c r="M987" s="99" t="s">
        <v>1432</v>
      </c>
      <c r="N987" s="99" t="s">
        <v>1432</v>
      </c>
      <c r="O987" s="114">
        <v>0</v>
      </c>
      <c r="P987" s="114">
        <v>1</v>
      </c>
      <c r="Q987" s="115">
        <v>1</v>
      </c>
      <c r="R987" s="114" t="s">
        <v>1990</v>
      </c>
      <c r="S987" s="114" t="s">
        <v>1389</v>
      </c>
      <c r="T987" s="99" t="s">
        <v>1121</v>
      </c>
      <c r="U987" s="116">
        <v>41996</v>
      </c>
      <c r="V987" s="114" t="s">
        <v>1439</v>
      </c>
      <c r="W987" s="99" t="s">
        <v>1432</v>
      </c>
      <c r="X987" s="114" t="s">
        <v>1442</v>
      </c>
      <c r="Y987" s="114" t="s">
        <v>3893</v>
      </c>
      <c r="Z987" s="114" t="s">
        <v>1444</v>
      </c>
      <c r="AA987" s="114" t="s">
        <v>4720</v>
      </c>
      <c r="AB987" s="387">
        <v>3.4000000000000002E-2</v>
      </c>
      <c r="AC987" s="111" t="s">
        <v>1432</v>
      </c>
      <c r="AD987" s="112"/>
      <c r="AE987" s="157" t="s">
        <v>3063</v>
      </c>
      <c r="AF987" s="117" t="s">
        <v>1445</v>
      </c>
      <c r="AG987" s="117">
        <v>0</v>
      </c>
      <c r="AH987" s="117">
        <v>0</v>
      </c>
      <c r="AI987" s="117">
        <v>0</v>
      </c>
      <c r="AJ987" s="117">
        <v>0</v>
      </c>
      <c r="AK987" s="117">
        <v>0</v>
      </c>
      <c r="AL987" s="117">
        <v>0</v>
      </c>
      <c r="AM987" s="117">
        <v>0</v>
      </c>
      <c r="AN987" s="117">
        <v>0</v>
      </c>
      <c r="AO987" s="117">
        <v>0</v>
      </c>
      <c r="AP987" s="117">
        <v>1</v>
      </c>
      <c r="AQ987" s="117">
        <v>0</v>
      </c>
      <c r="AR987" s="117">
        <v>0</v>
      </c>
      <c r="AS987" s="117">
        <v>0</v>
      </c>
      <c r="AT987" s="117">
        <v>0</v>
      </c>
      <c r="AU987" s="117">
        <v>0</v>
      </c>
      <c r="AV987" s="117">
        <v>0</v>
      </c>
      <c r="AW987" s="117">
        <v>0</v>
      </c>
      <c r="AX987" s="117">
        <v>0</v>
      </c>
      <c r="AY987" s="117">
        <v>0</v>
      </c>
      <c r="AZ987" s="117">
        <v>0</v>
      </c>
      <c r="BA987" s="117">
        <v>0</v>
      </c>
      <c r="BB987" s="117">
        <v>0</v>
      </c>
      <c r="BC987" s="117">
        <v>0</v>
      </c>
      <c r="BD987" s="117">
        <v>1</v>
      </c>
      <c r="BE987" s="117">
        <v>0</v>
      </c>
      <c r="BF987" s="117">
        <v>0</v>
      </c>
      <c r="BG987" s="117">
        <v>0</v>
      </c>
      <c r="BH987" s="117">
        <v>0</v>
      </c>
      <c r="BI987" s="117">
        <v>0</v>
      </c>
      <c r="BJ987" s="117">
        <v>0</v>
      </c>
      <c r="BK987" s="117">
        <v>0</v>
      </c>
      <c r="BL987" s="120" t="s">
        <v>4490</v>
      </c>
      <c r="BM987" s="98">
        <v>0</v>
      </c>
      <c r="BN987" s="131">
        <v>0</v>
      </c>
      <c r="BO987" s="241">
        <v>0.25</v>
      </c>
      <c r="BP987" s="133">
        <v>0.25</v>
      </c>
      <c r="BQ987" s="133">
        <v>0.25</v>
      </c>
      <c r="BR987" s="133">
        <v>0.25</v>
      </c>
      <c r="BS987" s="238">
        <v>0</v>
      </c>
      <c r="BT987" s="79">
        <v>0</v>
      </c>
      <c r="BU987" s="79">
        <v>0</v>
      </c>
      <c r="BV987" s="79">
        <v>0</v>
      </c>
      <c r="BW987" s="79">
        <v>0</v>
      </c>
      <c r="BX987" s="79">
        <v>0</v>
      </c>
      <c r="BY987" s="79">
        <v>0</v>
      </c>
      <c r="BZ987" s="79">
        <v>0</v>
      </c>
      <c r="CA987" s="79">
        <v>0</v>
      </c>
      <c r="CB987" s="79">
        <v>0</v>
      </c>
      <c r="CC987" s="79">
        <v>0</v>
      </c>
      <c r="CD987" s="79">
        <v>0</v>
      </c>
      <c r="CE987" s="79">
        <v>0</v>
      </c>
      <c r="CF987" s="79">
        <v>0</v>
      </c>
      <c r="CG987" s="79">
        <v>0</v>
      </c>
      <c r="CH987" s="79">
        <v>0</v>
      </c>
      <c r="CI987" s="81">
        <f t="shared" si="82"/>
        <v>1</v>
      </c>
      <c r="CJ987" s="260">
        <f t="shared" si="81"/>
        <v>1</v>
      </c>
      <c r="CK987" s="260">
        <f t="shared" si="79"/>
        <v>1</v>
      </c>
      <c r="CL987" s="260">
        <f t="shared" si="80"/>
        <v>1</v>
      </c>
      <c r="CM987" s="83">
        <v>9</v>
      </c>
      <c r="CN987" s="254" t="s">
        <v>4965</v>
      </c>
      <c r="CO987" s="140" t="s">
        <v>4965</v>
      </c>
      <c r="CP987" s="258" t="s">
        <v>4965</v>
      </c>
      <c r="CQ987" s="86" t="s">
        <v>4965</v>
      </c>
      <c r="CR987" s="85" t="s">
        <v>4965</v>
      </c>
      <c r="CS987" s="85" t="s">
        <v>4965</v>
      </c>
      <c r="CT987" s="87" t="s">
        <v>1938</v>
      </c>
      <c r="CU987" s="86"/>
    </row>
    <row r="988" spans="1:99" ht="12" customHeight="1" x14ac:dyDescent="0.2">
      <c r="A988" s="31" t="s">
        <v>1460</v>
      </c>
      <c r="B988" s="114" t="s">
        <v>1991</v>
      </c>
      <c r="C988" s="114" t="s">
        <v>1432</v>
      </c>
      <c r="D988" s="114" t="s">
        <v>1432</v>
      </c>
      <c r="E988" s="117" t="s">
        <v>1432</v>
      </c>
      <c r="F988" s="114" t="s">
        <v>4604</v>
      </c>
      <c r="G988" s="114" t="s">
        <v>1992</v>
      </c>
      <c r="H988" s="114" t="s">
        <v>1885</v>
      </c>
      <c r="I988" s="114" t="s">
        <v>1993</v>
      </c>
      <c r="J988" s="114">
        <v>526627</v>
      </c>
      <c r="K988" s="114">
        <v>174888</v>
      </c>
      <c r="L988" s="177" t="s">
        <v>3080</v>
      </c>
      <c r="M988" s="99" t="s">
        <v>1432</v>
      </c>
      <c r="N988" s="99" t="s">
        <v>1432</v>
      </c>
      <c r="O988" s="114">
        <v>2</v>
      </c>
      <c r="P988" s="114">
        <v>1</v>
      </c>
      <c r="Q988" s="115">
        <v>-1</v>
      </c>
      <c r="R988" s="114" t="s">
        <v>1994</v>
      </c>
      <c r="S988" s="114" t="s">
        <v>1438</v>
      </c>
      <c r="T988" s="99" t="s">
        <v>1582</v>
      </c>
      <c r="U988" s="116">
        <v>42040</v>
      </c>
      <c r="V988" s="114" t="s">
        <v>1439</v>
      </c>
      <c r="W988" s="99" t="s">
        <v>1432</v>
      </c>
      <c r="X988" s="114" t="s">
        <v>1442</v>
      </c>
      <c r="Y988" s="114" t="s">
        <v>4694</v>
      </c>
      <c r="Z988" s="114" t="s">
        <v>1444</v>
      </c>
      <c r="AA988" s="114" t="s">
        <v>4207</v>
      </c>
      <c r="AB988" s="387">
        <v>1.7000000000000001E-2</v>
      </c>
      <c r="AC988" s="111" t="s">
        <v>1432</v>
      </c>
      <c r="AD988" s="112"/>
      <c r="AE988" s="157" t="s">
        <v>3063</v>
      </c>
      <c r="AF988" s="117" t="s">
        <v>1445</v>
      </c>
      <c r="AG988" s="117">
        <v>0</v>
      </c>
      <c r="AH988" s="117">
        <v>0</v>
      </c>
      <c r="AI988" s="117">
        <v>0</v>
      </c>
      <c r="AJ988" s="117">
        <v>0</v>
      </c>
      <c r="AK988" s="117">
        <v>0</v>
      </c>
      <c r="AL988" s="117">
        <v>-2</v>
      </c>
      <c r="AM988" s="117">
        <v>0</v>
      </c>
      <c r="AN988" s="117">
        <v>1</v>
      </c>
      <c r="AO988" s="117">
        <v>0</v>
      </c>
      <c r="AP988" s="117">
        <v>0</v>
      </c>
      <c r="AQ988" s="117">
        <v>0</v>
      </c>
      <c r="AR988" s="117">
        <v>0</v>
      </c>
      <c r="AS988" s="117">
        <v>-2</v>
      </c>
      <c r="AT988" s="117">
        <v>0</v>
      </c>
      <c r="AU988" s="117">
        <v>0</v>
      </c>
      <c r="AV988" s="117">
        <v>0</v>
      </c>
      <c r="AW988" s="117">
        <v>0</v>
      </c>
      <c r="AX988" s="117">
        <v>0</v>
      </c>
      <c r="AY988" s="117">
        <v>0</v>
      </c>
      <c r="AZ988" s="117">
        <v>0</v>
      </c>
      <c r="BA988" s="117">
        <v>0</v>
      </c>
      <c r="BB988" s="117">
        <v>1</v>
      </c>
      <c r="BC988" s="117">
        <v>0</v>
      </c>
      <c r="BD988" s="117">
        <v>0</v>
      </c>
      <c r="BE988" s="117">
        <v>0</v>
      </c>
      <c r="BF988" s="117">
        <v>0</v>
      </c>
      <c r="BG988" s="117">
        <v>0</v>
      </c>
      <c r="BH988" s="117">
        <v>0</v>
      </c>
      <c r="BI988" s="117">
        <v>0</v>
      </c>
      <c r="BJ988" s="117">
        <v>0</v>
      </c>
      <c r="BK988" s="117">
        <v>0</v>
      </c>
      <c r="BL988" s="120" t="s">
        <v>4490</v>
      </c>
      <c r="BM988" s="98">
        <v>0</v>
      </c>
      <c r="BN988" s="130">
        <v>0</v>
      </c>
      <c r="BO988" s="241">
        <v>-0.2</v>
      </c>
      <c r="BP988" s="133">
        <v>-0.2</v>
      </c>
      <c r="BQ988" s="133">
        <v>-0.2</v>
      </c>
      <c r="BR988" s="133">
        <v>-0.2</v>
      </c>
      <c r="BS988" s="243">
        <v>-0.2</v>
      </c>
      <c r="BT988" s="79">
        <v>0</v>
      </c>
      <c r="BU988" s="79">
        <v>0</v>
      </c>
      <c r="BV988" s="79">
        <v>0</v>
      </c>
      <c r="BW988" s="79">
        <v>0</v>
      </c>
      <c r="BX988" s="79">
        <v>0</v>
      </c>
      <c r="BY988" s="79">
        <v>0</v>
      </c>
      <c r="BZ988" s="79">
        <v>0</v>
      </c>
      <c r="CA988" s="79">
        <v>0</v>
      </c>
      <c r="CB988" s="79">
        <v>0</v>
      </c>
      <c r="CC988" s="79">
        <v>0</v>
      </c>
      <c r="CD988" s="79">
        <v>0</v>
      </c>
      <c r="CE988" s="79">
        <v>0</v>
      </c>
      <c r="CF988" s="79">
        <v>0</v>
      </c>
      <c r="CG988" s="79">
        <v>0</v>
      </c>
      <c r="CH988" s="79">
        <v>0</v>
      </c>
      <c r="CI988" s="81">
        <f t="shared" si="82"/>
        <v>-1</v>
      </c>
      <c r="CJ988" s="260">
        <f t="shared" si="81"/>
        <v>-1</v>
      </c>
      <c r="CK988" s="260">
        <f t="shared" si="79"/>
        <v>-1</v>
      </c>
      <c r="CL988" s="260">
        <f t="shared" si="80"/>
        <v>-1</v>
      </c>
      <c r="CM988" s="83">
        <v>4</v>
      </c>
      <c r="CN988" s="254" t="s">
        <v>4965</v>
      </c>
      <c r="CO988" s="140" t="s">
        <v>4965</v>
      </c>
      <c r="CP988" s="258" t="s">
        <v>4965</v>
      </c>
      <c r="CQ988" s="86" t="s">
        <v>4965</v>
      </c>
      <c r="CR988" s="85" t="s">
        <v>4965</v>
      </c>
      <c r="CS988" s="85" t="s">
        <v>4965</v>
      </c>
      <c r="CT988" s="85" t="s">
        <v>4965</v>
      </c>
      <c r="CU988" s="86"/>
    </row>
    <row r="989" spans="1:99" ht="12" customHeight="1" x14ac:dyDescent="0.2">
      <c r="A989" s="31" t="s">
        <v>1460</v>
      </c>
      <c r="B989" s="114" t="s">
        <v>1996</v>
      </c>
      <c r="C989" s="114" t="s">
        <v>1432</v>
      </c>
      <c r="D989" s="114" t="s">
        <v>1432</v>
      </c>
      <c r="E989" s="117" t="s">
        <v>1432</v>
      </c>
      <c r="F989" s="114" t="s">
        <v>2115</v>
      </c>
      <c r="G989" s="114" t="s">
        <v>1850</v>
      </c>
      <c r="H989" s="114" t="s">
        <v>2717</v>
      </c>
      <c r="I989" s="114" t="s">
        <v>1997</v>
      </c>
      <c r="J989" s="114">
        <v>527304</v>
      </c>
      <c r="K989" s="114">
        <v>174727</v>
      </c>
      <c r="L989" s="177" t="s">
        <v>3084</v>
      </c>
      <c r="M989" s="99" t="s">
        <v>1432</v>
      </c>
      <c r="N989" s="99" t="s">
        <v>1432</v>
      </c>
      <c r="O989" s="114">
        <v>1</v>
      </c>
      <c r="P989" s="114">
        <v>3</v>
      </c>
      <c r="Q989" s="115">
        <v>2</v>
      </c>
      <c r="R989" s="114" t="s">
        <v>701</v>
      </c>
      <c r="S989" s="114" t="s">
        <v>1438</v>
      </c>
      <c r="T989" s="99" t="s">
        <v>780</v>
      </c>
      <c r="U989" s="116">
        <v>42009</v>
      </c>
      <c r="V989" s="114" t="s">
        <v>1439</v>
      </c>
      <c r="W989" s="99" t="s">
        <v>1432</v>
      </c>
      <c r="X989" s="114" t="s">
        <v>1442</v>
      </c>
      <c r="Y989" s="114" t="s">
        <v>4694</v>
      </c>
      <c r="Z989" s="114" t="s">
        <v>1444</v>
      </c>
      <c r="AA989" s="114" t="s">
        <v>1454</v>
      </c>
      <c r="AB989" s="387">
        <v>1.2E-2</v>
      </c>
      <c r="AC989" s="111" t="s">
        <v>1432</v>
      </c>
      <c r="AD989" s="112"/>
      <c r="AE989" s="157" t="s">
        <v>3063</v>
      </c>
      <c r="AF989" s="117" t="s">
        <v>1445</v>
      </c>
      <c r="AG989" s="117">
        <v>0</v>
      </c>
      <c r="AH989" s="117">
        <v>0</v>
      </c>
      <c r="AI989" s="117">
        <v>0</v>
      </c>
      <c r="AJ989" s="117">
        <v>0</v>
      </c>
      <c r="AK989" s="117">
        <v>1</v>
      </c>
      <c r="AL989" s="117">
        <v>1</v>
      </c>
      <c r="AM989" s="117">
        <v>1</v>
      </c>
      <c r="AN989" s="117">
        <v>-1</v>
      </c>
      <c r="AO989" s="117">
        <v>0</v>
      </c>
      <c r="AP989" s="117">
        <v>0</v>
      </c>
      <c r="AQ989" s="117">
        <v>0</v>
      </c>
      <c r="AR989" s="117">
        <v>1</v>
      </c>
      <c r="AS989" s="117">
        <v>1</v>
      </c>
      <c r="AT989" s="117">
        <v>1</v>
      </c>
      <c r="AU989" s="117">
        <v>0</v>
      </c>
      <c r="AV989" s="117">
        <v>0</v>
      </c>
      <c r="AW989" s="117">
        <v>0</v>
      </c>
      <c r="AX989" s="117">
        <v>0</v>
      </c>
      <c r="AY989" s="117">
        <v>0</v>
      </c>
      <c r="AZ989" s="117">
        <v>0</v>
      </c>
      <c r="BA989" s="117">
        <v>0</v>
      </c>
      <c r="BB989" s="117">
        <v>-1</v>
      </c>
      <c r="BC989" s="117">
        <v>0</v>
      </c>
      <c r="BD989" s="117">
        <v>0</v>
      </c>
      <c r="BE989" s="117">
        <v>0</v>
      </c>
      <c r="BF989" s="117">
        <v>0</v>
      </c>
      <c r="BG989" s="117">
        <v>0</v>
      </c>
      <c r="BH989" s="117">
        <v>0</v>
      </c>
      <c r="BI989" s="117">
        <v>0</v>
      </c>
      <c r="BJ989" s="117">
        <v>0</v>
      </c>
      <c r="BK989" s="117">
        <v>0</v>
      </c>
      <c r="BL989" s="120" t="s">
        <v>4490</v>
      </c>
      <c r="BM989" s="98">
        <v>0</v>
      </c>
      <c r="BN989" s="130">
        <v>0</v>
      </c>
      <c r="BO989" s="241">
        <v>0.4</v>
      </c>
      <c r="BP989" s="133">
        <v>0.4</v>
      </c>
      <c r="BQ989" s="133">
        <v>0.4</v>
      </c>
      <c r="BR989" s="133">
        <v>0.4</v>
      </c>
      <c r="BS989" s="243">
        <v>0.4</v>
      </c>
      <c r="BT989" s="79">
        <v>0</v>
      </c>
      <c r="BU989" s="79">
        <v>0</v>
      </c>
      <c r="BV989" s="79">
        <v>0</v>
      </c>
      <c r="BW989" s="79">
        <v>0</v>
      </c>
      <c r="BX989" s="79">
        <v>0</v>
      </c>
      <c r="BY989" s="79">
        <v>0</v>
      </c>
      <c r="BZ989" s="79">
        <v>0</v>
      </c>
      <c r="CA989" s="79">
        <v>0</v>
      </c>
      <c r="CB989" s="79">
        <v>0</v>
      </c>
      <c r="CC989" s="79">
        <v>0</v>
      </c>
      <c r="CD989" s="79">
        <v>0</v>
      </c>
      <c r="CE989" s="79">
        <v>0</v>
      </c>
      <c r="CF989" s="79">
        <v>0</v>
      </c>
      <c r="CG989" s="79">
        <v>0</v>
      </c>
      <c r="CH989" s="79">
        <v>0</v>
      </c>
      <c r="CI989" s="81">
        <f t="shared" si="82"/>
        <v>2</v>
      </c>
      <c r="CJ989" s="260">
        <f t="shared" si="81"/>
        <v>2</v>
      </c>
      <c r="CK989" s="260">
        <f t="shared" si="79"/>
        <v>2</v>
      </c>
      <c r="CL989" s="260">
        <f t="shared" si="80"/>
        <v>2</v>
      </c>
      <c r="CM989" s="83">
        <v>4</v>
      </c>
      <c r="CN989" s="254" t="s">
        <v>4965</v>
      </c>
      <c r="CO989" s="140" t="s">
        <v>4965</v>
      </c>
      <c r="CP989" s="258" t="s">
        <v>4965</v>
      </c>
      <c r="CQ989" s="86" t="s">
        <v>4965</v>
      </c>
      <c r="CR989" s="85" t="s">
        <v>4965</v>
      </c>
      <c r="CS989" s="85" t="s">
        <v>4965</v>
      </c>
      <c r="CT989" s="85" t="s">
        <v>4965</v>
      </c>
      <c r="CU989" s="86"/>
    </row>
    <row r="990" spans="1:99" s="363" customFormat="1" ht="12" customHeight="1" x14ac:dyDescent="0.2">
      <c r="A990" s="31" t="s">
        <v>1460</v>
      </c>
      <c r="B990" s="114" t="s">
        <v>702</v>
      </c>
      <c r="C990" s="114" t="s">
        <v>1432</v>
      </c>
      <c r="D990" s="114" t="s">
        <v>1432</v>
      </c>
      <c r="E990" s="117" t="s">
        <v>3580</v>
      </c>
      <c r="F990" s="114" t="s">
        <v>387</v>
      </c>
      <c r="G990" s="114" t="s">
        <v>4892</v>
      </c>
      <c r="H990" s="114" t="s">
        <v>3875</v>
      </c>
      <c r="I990" s="114" t="s">
        <v>703</v>
      </c>
      <c r="J990" s="114">
        <v>527719</v>
      </c>
      <c r="K990" s="114">
        <v>174043</v>
      </c>
      <c r="L990" s="177" t="s">
        <v>3084</v>
      </c>
      <c r="M990" s="99" t="s">
        <v>1432</v>
      </c>
      <c r="N990" s="99" t="s">
        <v>1432</v>
      </c>
      <c r="O990" s="114">
        <v>0</v>
      </c>
      <c r="P990" s="114">
        <v>1</v>
      </c>
      <c r="Q990" s="115">
        <v>1</v>
      </c>
      <c r="R990" s="114" t="s">
        <v>704</v>
      </c>
      <c r="S990" s="114" t="s">
        <v>1438</v>
      </c>
      <c r="T990" s="99" t="s">
        <v>3251</v>
      </c>
      <c r="U990" s="116">
        <v>42062</v>
      </c>
      <c r="V990" s="114" t="s">
        <v>1439</v>
      </c>
      <c r="W990" s="99" t="s">
        <v>1432</v>
      </c>
      <c r="X990" s="114" t="s">
        <v>1442</v>
      </c>
      <c r="Y990" s="114" t="s">
        <v>1443</v>
      </c>
      <c r="Z990" s="114" t="s">
        <v>1444</v>
      </c>
      <c r="AA990" s="114" t="s">
        <v>2713</v>
      </c>
      <c r="AB990" s="387">
        <v>8.9999999999999993E-3</v>
      </c>
      <c r="AC990" s="111" t="s">
        <v>1432</v>
      </c>
      <c r="AD990" s="112"/>
      <c r="AE990" s="157" t="s">
        <v>3063</v>
      </c>
      <c r="AF990" s="117" t="s">
        <v>1445</v>
      </c>
      <c r="AG990" s="117">
        <v>0</v>
      </c>
      <c r="AH990" s="117">
        <v>0</v>
      </c>
      <c r="AI990" s="117">
        <v>0</v>
      </c>
      <c r="AJ990" s="117">
        <v>0</v>
      </c>
      <c r="AK990" s="117">
        <v>0</v>
      </c>
      <c r="AL990" s="117">
        <v>1</v>
      </c>
      <c r="AM990" s="117">
        <v>0</v>
      </c>
      <c r="AN990" s="117">
        <v>0</v>
      </c>
      <c r="AO990" s="117">
        <v>0</v>
      </c>
      <c r="AP990" s="117">
        <v>0</v>
      </c>
      <c r="AQ990" s="117">
        <v>0</v>
      </c>
      <c r="AR990" s="117">
        <v>0</v>
      </c>
      <c r="AS990" s="117">
        <v>0</v>
      </c>
      <c r="AT990" s="117">
        <v>0</v>
      </c>
      <c r="AU990" s="117">
        <v>0</v>
      </c>
      <c r="AV990" s="117">
        <v>0</v>
      </c>
      <c r="AW990" s="117">
        <v>0</v>
      </c>
      <c r="AX990" s="117">
        <v>0</v>
      </c>
      <c r="AY990" s="117">
        <v>0</v>
      </c>
      <c r="AZ990" s="117">
        <v>1</v>
      </c>
      <c r="BA990" s="117">
        <v>0</v>
      </c>
      <c r="BB990" s="117">
        <v>0</v>
      </c>
      <c r="BC990" s="117">
        <v>0</v>
      </c>
      <c r="BD990" s="117">
        <v>0</v>
      </c>
      <c r="BE990" s="117">
        <v>0</v>
      </c>
      <c r="BF990" s="117">
        <v>0</v>
      </c>
      <c r="BG990" s="117">
        <v>0</v>
      </c>
      <c r="BH990" s="117">
        <v>0</v>
      </c>
      <c r="BI990" s="117">
        <v>0</v>
      </c>
      <c r="BJ990" s="117">
        <v>0</v>
      </c>
      <c r="BK990" s="117">
        <v>0</v>
      </c>
      <c r="BL990" s="120" t="s">
        <v>4490</v>
      </c>
      <c r="BM990" s="98">
        <v>0</v>
      </c>
      <c r="BN990" s="130">
        <v>0</v>
      </c>
      <c r="BO990" s="241">
        <v>0.2</v>
      </c>
      <c r="BP990" s="133">
        <v>0.2</v>
      </c>
      <c r="BQ990" s="133">
        <v>0.2</v>
      </c>
      <c r="BR990" s="133">
        <v>0.2</v>
      </c>
      <c r="BS990" s="243">
        <v>0.2</v>
      </c>
      <c r="BT990" s="79">
        <v>0</v>
      </c>
      <c r="BU990" s="79">
        <v>0</v>
      </c>
      <c r="BV990" s="79">
        <v>0</v>
      </c>
      <c r="BW990" s="79">
        <v>0</v>
      </c>
      <c r="BX990" s="79">
        <v>0</v>
      </c>
      <c r="BY990" s="79">
        <v>0</v>
      </c>
      <c r="BZ990" s="79">
        <v>0</v>
      </c>
      <c r="CA990" s="79">
        <v>0</v>
      </c>
      <c r="CB990" s="79">
        <v>0</v>
      </c>
      <c r="CC990" s="79">
        <v>0</v>
      </c>
      <c r="CD990" s="79">
        <v>0</v>
      </c>
      <c r="CE990" s="79">
        <v>0</v>
      </c>
      <c r="CF990" s="79">
        <v>0</v>
      </c>
      <c r="CG990" s="79">
        <v>0</v>
      </c>
      <c r="CH990" s="79">
        <v>0</v>
      </c>
      <c r="CI990" s="81">
        <f t="shared" si="82"/>
        <v>1</v>
      </c>
      <c r="CJ990" s="260">
        <f t="shared" si="81"/>
        <v>1</v>
      </c>
      <c r="CK990" s="260">
        <f t="shared" si="79"/>
        <v>1</v>
      </c>
      <c r="CL990" s="260">
        <f t="shared" si="80"/>
        <v>1</v>
      </c>
      <c r="CM990" s="83">
        <v>4</v>
      </c>
      <c r="CN990" s="254" t="s">
        <v>4965</v>
      </c>
      <c r="CO990" s="140" t="s">
        <v>4965</v>
      </c>
      <c r="CP990" s="258" t="s">
        <v>4965</v>
      </c>
      <c r="CQ990" s="86" t="s">
        <v>4965</v>
      </c>
      <c r="CR990" s="85" t="s">
        <v>4965</v>
      </c>
      <c r="CS990" s="85" t="s">
        <v>4965</v>
      </c>
      <c r="CT990" s="85" t="s">
        <v>4965</v>
      </c>
      <c r="CU990" s="86"/>
    </row>
    <row r="991" spans="1:99" ht="12" customHeight="1" x14ac:dyDescent="0.2">
      <c r="A991" s="31" t="s">
        <v>1460</v>
      </c>
      <c r="B991" s="114" t="s">
        <v>705</v>
      </c>
      <c r="C991" s="114" t="s">
        <v>706</v>
      </c>
      <c r="D991" s="114" t="s">
        <v>1432</v>
      </c>
      <c r="E991" s="117" t="s">
        <v>1432</v>
      </c>
      <c r="F991" s="114" t="s">
        <v>707</v>
      </c>
      <c r="G991" s="114" t="s">
        <v>200</v>
      </c>
      <c r="H991" s="114" t="s">
        <v>1885</v>
      </c>
      <c r="I991" s="114" t="s">
        <v>708</v>
      </c>
      <c r="J991" s="114">
        <v>525308</v>
      </c>
      <c r="K991" s="114">
        <v>173997</v>
      </c>
      <c r="L991" s="177" t="s">
        <v>3087</v>
      </c>
      <c r="M991" s="99" t="s">
        <v>1432</v>
      </c>
      <c r="N991" s="99" t="s">
        <v>1432</v>
      </c>
      <c r="O991" s="114">
        <v>0</v>
      </c>
      <c r="P991" s="114">
        <v>2</v>
      </c>
      <c r="Q991" s="115">
        <v>2</v>
      </c>
      <c r="R991" s="114" t="s">
        <v>709</v>
      </c>
      <c r="S991" s="114" t="s">
        <v>1438</v>
      </c>
      <c r="T991" s="99" t="s">
        <v>710</v>
      </c>
      <c r="U991" s="116">
        <v>42086</v>
      </c>
      <c r="V991" s="114" t="s">
        <v>1439</v>
      </c>
      <c r="W991" s="99" t="s">
        <v>1432</v>
      </c>
      <c r="X991" s="114" t="s">
        <v>1442</v>
      </c>
      <c r="Y991" s="114" t="s">
        <v>3893</v>
      </c>
      <c r="Z991" s="114" t="s">
        <v>1444</v>
      </c>
      <c r="AA991" s="114" t="s">
        <v>4720</v>
      </c>
      <c r="AB991" s="387">
        <v>1.7999999999999999E-2</v>
      </c>
      <c r="AC991" s="111" t="s">
        <v>1432</v>
      </c>
      <c r="AD991" s="67"/>
      <c r="AE991" s="157" t="s">
        <v>628</v>
      </c>
      <c r="AF991" s="117" t="s">
        <v>3904</v>
      </c>
      <c r="AG991" s="118"/>
      <c r="AH991" s="117">
        <v>0</v>
      </c>
      <c r="AI991" s="117">
        <v>0</v>
      </c>
      <c r="AJ991" s="117">
        <v>0</v>
      </c>
      <c r="AK991" s="117">
        <v>1</v>
      </c>
      <c r="AL991" s="117">
        <v>1</v>
      </c>
      <c r="AM991" s="117">
        <v>0</v>
      </c>
      <c r="AN991" s="117">
        <v>0</v>
      </c>
      <c r="AO991" s="117">
        <v>0</v>
      </c>
      <c r="AP991" s="117">
        <v>0</v>
      </c>
      <c r="AQ991" s="117">
        <v>0</v>
      </c>
      <c r="AR991" s="117">
        <v>1</v>
      </c>
      <c r="AS991" s="117">
        <v>1</v>
      </c>
      <c r="AT991" s="117">
        <v>0</v>
      </c>
      <c r="AU991" s="117">
        <v>0</v>
      </c>
      <c r="AV991" s="117">
        <v>0</v>
      </c>
      <c r="AW991" s="117">
        <v>0</v>
      </c>
      <c r="AX991" s="117">
        <v>0</v>
      </c>
      <c r="AY991" s="117">
        <v>0</v>
      </c>
      <c r="AZ991" s="117">
        <v>0</v>
      </c>
      <c r="BA991" s="117">
        <v>0</v>
      </c>
      <c r="BB991" s="117">
        <v>0</v>
      </c>
      <c r="BC991" s="117">
        <v>0</v>
      </c>
      <c r="BD991" s="117">
        <v>0</v>
      </c>
      <c r="BE991" s="117">
        <v>0</v>
      </c>
      <c r="BF991" s="117">
        <v>0</v>
      </c>
      <c r="BG991" s="117">
        <v>0</v>
      </c>
      <c r="BH991" s="117">
        <v>0</v>
      </c>
      <c r="BI991" s="117">
        <v>0</v>
      </c>
      <c r="BJ991" s="117">
        <v>0</v>
      </c>
      <c r="BK991" s="117">
        <v>0</v>
      </c>
      <c r="BL991" s="120" t="s">
        <v>4490</v>
      </c>
      <c r="BM991" s="98">
        <v>0</v>
      </c>
      <c r="BN991" s="79">
        <v>0</v>
      </c>
      <c r="BO991" s="241">
        <v>0.5</v>
      </c>
      <c r="BP991" s="133">
        <v>0.5</v>
      </c>
      <c r="BQ991" s="133">
        <v>0.5</v>
      </c>
      <c r="BR991" s="133">
        <v>0.5</v>
      </c>
      <c r="BS991" s="238">
        <v>0</v>
      </c>
      <c r="BT991" s="79">
        <v>0</v>
      </c>
      <c r="BU991" s="79">
        <v>0</v>
      </c>
      <c r="BV991" s="79">
        <v>0</v>
      </c>
      <c r="BW991" s="79">
        <v>0</v>
      </c>
      <c r="BX991" s="79">
        <v>0</v>
      </c>
      <c r="BY991" s="79">
        <v>0</v>
      </c>
      <c r="BZ991" s="79">
        <v>0</v>
      </c>
      <c r="CA991" s="79">
        <v>0</v>
      </c>
      <c r="CB991" s="79">
        <v>0</v>
      </c>
      <c r="CC991" s="79">
        <v>0</v>
      </c>
      <c r="CD991" s="79">
        <v>0</v>
      </c>
      <c r="CE991" s="79">
        <v>0</v>
      </c>
      <c r="CF991" s="79">
        <v>0</v>
      </c>
      <c r="CG991" s="79">
        <v>0</v>
      </c>
      <c r="CH991" s="79">
        <v>0</v>
      </c>
      <c r="CI991" s="81">
        <f t="shared" si="82"/>
        <v>2</v>
      </c>
      <c r="CJ991" s="260">
        <f t="shared" si="81"/>
        <v>2</v>
      </c>
      <c r="CK991" s="260">
        <f t="shared" si="79"/>
        <v>2</v>
      </c>
      <c r="CL991" s="260">
        <f t="shared" si="80"/>
        <v>2</v>
      </c>
      <c r="CM991" s="83">
        <v>9</v>
      </c>
      <c r="CN991" s="254" t="s">
        <v>4965</v>
      </c>
      <c r="CO991" s="140" t="s">
        <v>4965</v>
      </c>
      <c r="CP991" s="258" t="s">
        <v>4965</v>
      </c>
      <c r="CQ991" s="86" t="s">
        <v>4965</v>
      </c>
      <c r="CR991" s="85" t="s">
        <v>4965</v>
      </c>
      <c r="CS991" s="85" t="s">
        <v>4965</v>
      </c>
      <c r="CT991" s="85" t="s">
        <v>4965</v>
      </c>
      <c r="CU991" s="86"/>
    </row>
    <row r="992" spans="1:99" ht="12" customHeight="1" x14ac:dyDescent="0.2">
      <c r="A992" s="31" t="s">
        <v>1460</v>
      </c>
      <c r="B992" s="114" t="s">
        <v>712</v>
      </c>
      <c r="C992" s="114" t="s">
        <v>1432</v>
      </c>
      <c r="D992" s="114" t="s">
        <v>1432</v>
      </c>
      <c r="E992" s="117" t="s">
        <v>1432</v>
      </c>
      <c r="F992" s="114" t="s">
        <v>1584</v>
      </c>
      <c r="G992" s="114" t="s">
        <v>4802</v>
      </c>
      <c r="H992" s="114" t="s">
        <v>1885</v>
      </c>
      <c r="I992" s="114" t="s">
        <v>1585</v>
      </c>
      <c r="J992" s="114">
        <v>525681</v>
      </c>
      <c r="K992" s="114">
        <v>174324</v>
      </c>
      <c r="L992" s="177" t="s">
        <v>3087</v>
      </c>
      <c r="M992" s="99" t="s">
        <v>1432</v>
      </c>
      <c r="N992" s="99" t="s">
        <v>1432</v>
      </c>
      <c r="O992" s="114">
        <v>0</v>
      </c>
      <c r="P992" s="114">
        <v>2</v>
      </c>
      <c r="Q992" s="115">
        <v>2</v>
      </c>
      <c r="R992" s="114" t="s">
        <v>713</v>
      </c>
      <c r="S992" s="114" t="s">
        <v>3187</v>
      </c>
      <c r="T992" s="99" t="s">
        <v>937</v>
      </c>
      <c r="U992" s="116">
        <v>42031</v>
      </c>
      <c r="V992" s="114" t="s">
        <v>1439</v>
      </c>
      <c r="W992" s="99" t="s">
        <v>1432</v>
      </c>
      <c r="X992" s="114" t="s">
        <v>1442</v>
      </c>
      <c r="Y992" s="114" t="s">
        <v>3893</v>
      </c>
      <c r="Z992" s="114" t="s">
        <v>1444</v>
      </c>
      <c r="AA992" s="114" t="s">
        <v>4720</v>
      </c>
      <c r="AB992" s="387">
        <v>1.2999999999999999E-2</v>
      </c>
      <c r="AC992" s="111" t="s">
        <v>1432</v>
      </c>
      <c r="AD992" s="112"/>
      <c r="AE992" s="157" t="s">
        <v>3063</v>
      </c>
      <c r="AF992" s="117" t="s">
        <v>1445</v>
      </c>
      <c r="AG992" s="117">
        <v>0</v>
      </c>
      <c r="AH992" s="117">
        <v>0</v>
      </c>
      <c r="AI992" s="117">
        <v>0</v>
      </c>
      <c r="AJ992" s="117">
        <v>0</v>
      </c>
      <c r="AK992" s="117">
        <v>1</v>
      </c>
      <c r="AL992" s="117">
        <v>1</v>
      </c>
      <c r="AM992" s="117">
        <v>0</v>
      </c>
      <c r="AN992" s="117">
        <v>0</v>
      </c>
      <c r="AO992" s="117">
        <v>0</v>
      </c>
      <c r="AP992" s="117">
        <v>0</v>
      </c>
      <c r="AQ992" s="117">
        <v>0</v>
      </c>
      <c r="AR992" s="117">
        <v>1</v>
      </c>
      <c r="AS992" s="117">
        <v>1</v>
      </c>
      <c r="AT992" s="117">
        <v>0</v>
      </c>
      <c r="AU992" s="117">
        <v>0</v>
      </c>
      <c r="AV992" s="117">
        <v>0</v>
      </c>
      <c r="AW992" s="117">
        <v>0</v>
      </c>
      <c r="AX992" s="117">
        <v>0</v>
      </c>
      <c r="AY992" s="117">
        <v>0</v>
      </c>
      <c r="AZ992" s="117">
        <v>0</v>
      </c>
      <c r="BA992" s="117">
        <v>0</v>
      </c>
      <c r="BB992" s="117">
        <v>0</v>
      </c>
      <c r="BC992" s="117">
        <v>0</v>
      </c>
      <c r="BD992" s="117">
        <v>0</v>
      </c>
      <c r="BE992" s="117">
        <v>0</v>
      </c>
      <c r="BF992" s="117">
        <v>0</v>
      </c>
      <c r="BG992" s="117">
        <v>0</v>
      </c>
      <c r="BH992" s="117">
        <v>0</v>
      </c>
      <c r="BI992" s="117">
        <v>0</v>
      </c>
      <c r="BJ992" s="117">
        <v>0</v>
      </c>
      <c r="BK992" s="117">
        <v>0</v>
      </c>
      <c r="BL992" s="120" t="s">
        <v>4490</v>
      </c>
      <c r="BM992" s="98">
        <v>0</v>
      </c>
      <c r="BN992" s="79">
        <v>0</v>
      </c>
      <c r="BO992" s="241">
        <v>0.5</v>
      </c>
      <c r="BP992" s="133">
        <v>0.5</v>
      </c>
      <c r="BQ992" s="133">
        <v>0.5</v>
      </c>
      <c r="BR992" s="133">
        <v>0.5</v>
      </c>
      <c r="BS992" s="238">
        <v>0</v>
      </c>
      <c r="BT992" s="79">
        <v>0</v>
      </c>
      <c r="BU992" s="79">
        <v>0</v>
      </c>
      <c r="BV992" s="79">
        <v>0</v>
      </c>
      <c r="BW992" s="79">
        <v>0</v>
      </c>
      <c r="BX992" s="79">
        <v>0</v>
      </c>
      <c r="BY992" s="79">
        <v>0</v>
      </c>
      <c r="BZ992" s="79">
        <v>0</v>
      </c>
      <c r="CA992" s="79">
        <v>0</v>
      </c>
      <c r="CB992" s="79">
        <v>0</v>
      </c>
      <c r="CC992" s="79">
        <v>0</v>
      </c>
      <c r="CD992" s="79">
        <v>0</v>
      </c>
      <c r="CE992" s="79">
        <v>0</v>
      </c>
      <c r="CF992" s="79">
        <v>0</v>
      </c>
      <c r="CG992" s="79">
        <v>0</v>
      </c>
      <c r="CH992" s="79">
        <v>0</v>
      </c>
      <c r="CI992" s="81">
        <f t="shared" si="82"/>
        <v>2</v>
      </c>
      <c r="CJ992" s="260">
        <f t="shared" si="81"/>
        <v>2</v>
      </c>
      <c r="CK992" s="260">
        <f t="shared" si="79"/>
        <v>2</v>
      </c>
      <c r="CL992" s="260">
        <f t="shared" si="80"/>
        <v>2</v>
      </c>
      <c r="CM992" s="83">
        <v>9</v>
      </c>
      <c r="CN992" s="254" t="s">
        <v>4965</v>
      </c>
      <c r="CO992" s="180" t="s">
        <v>1939</v>
      </c>
      <c r="CP992" s="258" t="s">
        <v>4965</v>
      </c>
      <c r="CQ992" s="86" t="s">
        <v>4965</v>
      </c>
      <c r="CR992" s="87" t="s">
        <v>1938</v>
      </c>
      <c r="CS992" s="85" t="s">
        <v>4965</v>
      </c>
      <c r="CT992" s="85" t="s">
        <v>4965</v>
      </c>
      <c r="CU992" s="86"/>
    </row>
    <row r="993" spans="1:99" ht="12" customHeight="1" x14ac:dyDescent="0.2">
      <c r="A993" s="31" t="s">
        <v>1460</v>
      </c>
      <c r="B993" s="114" t="s">
        <v>1001</v>
      </c>
      <c r="C993" s="114" t="s">
        <v>1432</v>
      </c>
      <c r="D993" s="114" t="s">
        <v>1432</v>
      </c>
      <c r="E993" s="117" t="s">
        <v>1002</v>
      </c>
      <c r="F993" s="114" t="s">
        <v>1432</v>
      </c>
      <c r="G993" s="114" t="s">
        <v>1003</v>
      </c>
      <c r="H993" s="114" t="s">
        <v>3299</v>
      </c>
      <c r="I993" s="114" t="s">
        <v>1004</v>
      </c>
      <c r="J993" s="114">
        <v>529591</v>
      </c>
      <c r="K993" s="114">
        <v>176818</v>
      </c>
      <c r="L993" s="177" t="s">
        <v>3066</v>
      </c>
      <c r="M993" s="99" t="s">
        <v>1432</v>
      </c>
      <c r="N993" s="99" t="s">
        <v>1432</v>
      </c>
      <c r="O993" s="114">
        <v>0</v>
      </c>
      <c r="P993" s="114">
        <v>20</v>
      </c>
      <c r="Q993" s="115">
        <v>20</v>
      </c>
      <c r="R993" s="114" t="s">
        <v>1005</v>
      </c>
      <c r="S993" s="114" t="s">
        <v>1438</v>
      </c>
      <c r="T993" s="99" t="s">
        <v>4764</v>
      </c>
      <c r="U993" s="116">
        <v>42031</v>
      </c>
      <c r="V993" s="114" t="s">
        <v>1439</v>
      </c>
      <c r="W993" s="99" t="s">
        <v>1432</v>
      </c>
      <c r="X993" s="114" t="s">
        <v>1442</v>
      </c>
      <c r="Y993" s="114" t="s">
        <v>1443</v>
      </c>
      <c r="Z993" s="114" t="s">
        <v>1443</v>
      </c>
      <c r="AA993" s="114" t="s">
        <v>1444</v>
      </c>
      <c r="AB993" s="387">
        <v>0.13400000000000001</v>
      </c>
      <c r="AC993" s="111" t="s">
        <v>1432</v>
      </c>
      <c r="AD993" s="112"/>
      <c r="AE993" s="157" t="s">
        <v>1931</v>
      </c>
      <c r="AF993" s="117" t="s">
        <v>3905</v>
      </c>
      <c r="AG993" s="117">
        <v>0</v>
      </c>
      <c r="AH993" s="117">
        <v>20</v>
      </c>
      <c r="AI993" s="117">
        <v>2</v>
      </c>
      <c r="AJ993" s="117">
        <v>0</v>
      </c>
      <c r="AK993" s="117">
        <v>6</v>
      </c>
      <c r="AL993" s="117">
        <v>9</v>
      </c>
      <c r="AM993" s="117">
        <v>5</v>
      </c>
      <c r="AN993" s="117">
        <v>0</v>
      </c>
      <c r="AO993" s="117">
        <v>0</v>
      </c>
      <c r="AP993" s="117">
        <v>0</v>
      </c>
      <c r="AQ993" s="117">
        <v>0</v>
      </c>
      <c r="AR993" s="117">
        <v>6</v>
      </c>
      <c r="AS993" s="117">
        <v>9</v>
      </c>
      <c r="AT993" s="117">
        <v>5</v>
      </c>
      <c r="AU993" s="117">
        <v>0</v>
      </c>
      <c r="AV993" s="117">
        <v>0</v>
      </c>
      <c r="AW993" s="117">
        <v>0</v>
      </c>
      <c r="AX993" s="117">
        <v>0</v>
      </c>
      <c r="AY993" s="117">
        <v>0</v>
      </c>
      <c r="AZ993" s="117">
        <v>0</v>
      </c>
      <c r="BA993" s="117">
        <v>0</v>
      </c>
      <c r="BB993" s="117">
        <v>0</v>
      </c>
      <c r="BC993" s="117">
        <v>0</v>
      </c>
      <c r="BD993" s="117">
        <v>0</v>
      </c>
      <c r="BE993" s="117">
        <v>0</v>
      </c>
      <c r="BF993" s="117">
        <v>0</v>
      </c>
      <c r="BG993" s="117">
        <v>0</v>
      </c>
      <c r="BH993" s="117">
        <v>0</v>
      </c>
      <c r="BI993" s="117">
        <v>0</v>
      </c>
      <c r="BJ993" s="117">
        <v>0</v>
      </c>
      <c r="BK993" s="117">
        <v>0</v>
      </c>
      <c r="BL993" s="120" t="s">
        <v>4490</v>
      </c>
      <c r="BM993" s="98">
        <v>0</v>
      </c>
      <c r="BN993" s="79">
        <v>0</v>
      </c>
      <c r="BO993" s="237">
        <v>0</v>
      </c>
      <c r="BP993" s="79">
        <v>0</v>
      </c>
      <c r="BQ993" s="133">
        <v>6.666666666666667</v>
      </c>
      <c r="BR993" s="133">
        <v>6.666666666666667</v>
      </c>
      <c r="BS993" s="243">
        <v>6.666666666666667</v>
      </c>
      <c r="BT993" s="79">
        <v>0</v>
      </c>
      <c r="BU993" s="79">
        <v>0</v>
      </c>
      <c r="BV993" s="79">
        <v>0</v>
      </c>
      <c r="BW993" s="79">
        <v>0</v>
      </c>
      <c r="BX993" s="79">
        <v>0</v>
      </c>
      <c r="BY993" s="79">
        <v>0</v>
      </c>
      <c r="BZ993" s="79">
        <v>0</v>
      </c>
      <c r="CA993" s="79">
        <v>0</v>
      </c>
      <c r="CB993" s="79">
        <v>0</v>
      </c>
      <c r="CC993" s="79">
        <v>0</v>
      </c>
      <c r="CD993" s="79">
        <v>0</v>
      </c>
      <c r="CE993" s="79">
        <v>0</v>
      </c>
      <c r="CF993" s="79">
        <v>0</v>
      </c>
      <c r="CG993" s="79">
        <v>0</v>
      </c>
      <c r="CH993" s="79">
        <v>0</v>
      </c>
      <c r="CI993" s="81">
        <f t="shared" si="82"/>
        <v>20</v>
      </c>
      <c r="CJ993" s="260">
        <f t="shared" si="81"/>
        <v>20</v>
      </c>
      <c r="CK993" s="260">
        <f t="shared" si="79"/>
        <v>20</v>
      </c>
      <c r="CL993" s="260">
        <f t="shared" si="80"/>
        <v>20</v>
      </c>
      <c r="CM993" s="83">
        <v>5</v>
      </c>
      <c r="CN993" s="254" t="s">
        <v>4965</v>
      </c>
      <c r="CO993" s="140" t="s">
        <v>4965</v>
      </c>
      <c r="CP993" s="126" t="s">
        <v>1938</v>
      </c>
      <c r="CQ993" s="86" t="s">
        <v>4965</v>
      </c>
      <c r="CR993" s="85" t="s">
        <v>4965</v>
      </c>
      <c r="CS993" s="85" t="s">
        <v>4965</v>
      </c>
      <c r="CT993" s="85" t="s">
        <v>4965</v>
      </c>
      <c r="CU993" s="86"/>
    </row>
    <row r="994" spans="1:99" s="363" customFormat="1" ht="12" customHeight="1" x14ac:dyDescent="0.2">
      <c r="A994" s="31" t="s">
        <v>1460</v>
      </c>
      <c r="B994" s="114" t="s">
        <v>1006</v>
      </c>
      <c r="C994" s="114" t="s">
        <v>3696</v>
      </c>
      <c r="D994" s="114" t="s">
        <v>4448</v>
      </c>
      <c r="E994" s="117" t="s">
        <v>3698</v>
      </c>
      <c r="F994" s="114" t="s">
        <v>1432</v>
      </c>
      <c r="G994" s="114" t="s">
        <v>3699</v>
      </c>
      <c r="H994" s="114" t="s">
        <v>1885</v>
      </c>
      <c r="I994" s="114" t="s">
        <v>3700</v>
      </c>
      <c r="J994" s="114">
        <v>526241</v>
      </c>
      <c r="K994" s="114">
        <v>175489</v>
      </c>
      <c r="L994" s="177" t="s">
        <v>4766</v>
      </c>
      <c r="M994" s="99" t="s">
        <v>1432</v>
      </c>
      <c r="N994" s="99" t="s">
        <v>1432</v>
      </c>
      <c r="O994" s="114">
        <v>0</v>
      </c>
      <c r="P994" s="114">
        <v>14</v>
      </c>
      <c r="Q994" s="115">
        <v>14</v>
      </c>
      <c r="R994" s="114" t="s">
        <v>1007</v>
      </c>
      <c r="S994" s="114" t="s">
        <v>1438</v>
      </c>
      <c r="T994" s="99" t="s">
        <v>1008</v>
      </c>
      <c r="U994" s="116">
        <v>41971</v>
      </c>
      <c r="V994" s="114" t="s">
        <v>1439</v>
      </c>
      <c r="W994" s="99" t="s">
        <v>1432</v>
      </c>
      <c r="X994" s="114" t="s">
        <v>1442</v>
      </c>
      <c r="Y994" s="114" t="s">
        <v>1443</v>
      </c>
      <c r="Z994" s="114" t="s">
        <v>1443</v>
      </c>
      <c r="AA994" s="114" t="s">
        <v>1444</v>
      </c>
      <c r="AB994" s="387"/>
      <c r="AC994" s="111" t="s">
        <v>1432</v>
      </c>
      <c r="AD994" s="112"/>
      <c r="AE994" s="157" t="s">
        <v>3063</v>
      </c>
      <c r="AF994" s="117" t="s">
        <v>1445</v>
      </c>
      <c r="AG994" s="118"/>
      <c r="AH994" s="117">
        <v>0</v>
      </c>
      <c r="AI994" s="117">
        <v>0</v>
      </c>
      <c r="AJ994" s="117">
        <v>0</v>
      </c>
      <c r="AK994" s="117">
        <v>4</v>
      </c>
      <c r="AL994" s="117">
        <v>10</v>
      </c>
      <c r="AM994" s="117">
        <v>0</v>
      </c>
      <c r="AN994" s="117">
        <v>0</v>
      </c>
      <c r="AO994" s="117">
        <v>0</v>
      </c>
      <c r="AP994" s="117">
        <v>0</v>
      </c>
      <c r="AQ994" s="117">
        <v>0</v>
      </c>
      <c r="AR994" s="117">
        <v>4</v>
      </c>
      <c r="AS994" s="117">
        <v>10</v>
      </c>
      <c r="AT994" s="117">
        <v>0</v>
      </c>
      <c r="AU994" s="117">
        <v>0</v>
      </c>
      <c r="AV994" s="117">
        <v>0</v>
      </c>
      <c r="AW994" s="117">
        <v>0</v>
      </c>
      <c r="AX994" s="117">
        <v>0</v>
      </c>
      <c r="AY994" s="117">
        <v>0</v>
      </c>
      <c r="AZ994" s="117">
        <v>0</v>
      </c>
      <c r="BA994" s="117">
        <v>0</v>
      </c>
      <c r="BB994" s="117">
        <v>0</v>
      </c>
      <c r="BC994" s="117">
        <v>0</v>
      </c>
      <c r="BD994" s="117">
        <v>0</v>
      </c>
      <c r="BE994" s="117">
        <v>0</v>
      </c>
      <c r="BF994" s="117">
        <v>0</v>
      </c>
      <c r="BG994" s="117">
        <v>0</v>
      </c>
      <c r="BH994" s="117">
        <v>0</v>
      </c>
      <c r="BI994" s="117">
        <v>0</v>
      </c>
      <c r="BJ994" s="117">
        <v>0</v>
      </c>
      <c r="BK994" s="117">
        <v>0</v>
      </c>
      <c r="BL994" s="120" t="s">
        <v>4491</v>
      </c>
      <c r="BM994" s="98">
        <v>0</v>
      </c>
      <c r="BN994" s="79">
        <v>0</v>
      </c>
      <c r="BO994" s="237">
        <v>0</v>
      </c>
      <c r="BP994" s="79">
        <v>0</v>
      </c>
      <c r="BQ994" s="133">
        <v>14</v>
      </c>
      <c r="BR994" s="79"/>
      <c r="BS994" s="238"/>
      <c r="BT994" s="79">
        <v>0</v>
      </c>
      <c r="BU994" s="79">
        <v>0</v>
      </c>
      <c r="BV994" s="79">
        <v>0</v>
      </c>
      <c r="BW994" s="79">
        <v>0</v>
      </c>
      <c r="BX994" s="79">
        <v>0</v>
      </c>
      <c r="BY994" s="79">
        <v>0</v>
      </c>
      <c r="BZ994" s="79">
        <v>0</v>
      </c>
      <c r="CA994" s="79">
        <v>0</v>
      </c>
      <c r="CB994" s="79">
        <v>0</v>
      </c>
      <c r="CC994" s="79">
        <v>0</v>
      </c>
      <c r="CD994" s="79">
        <v>0</v>
      </c>
      <c r="CE994" s="79">
        <v>0</v>
      </c>
      <c r="CF994" s="79">
        <v>0</v>
      </c>
      <c r="CG994" s="79">
        <v>0</v>
      </c>
      <c r="CH994" s="79">
        <v>0</v>
      </c>
      <c r="CI994" s="81">
        <f t="shared" si="82"/>
        <v>14</v>
      </c>
      <c r="CJ994" s="260">
        <f t="shared" si="81"/>
        <v>14</v>
      </c>
      <c r="CK994" s="260">
        <f t="shared" si="79"/>
        <v>14</v>
      </c>
      <c r="CL994" s="260">
        <f t="shared" si="80"/>
        <v>14</v>
      </c>
      <c r="CM994" s="83">
        <v>5</v>
      </c>
      <c r="CN994" s="254" t="s">
        <v>4965</v>
      </c>
      <c r="CO994" s="140" t="s">
        <v>4965</v>
      </c>
      <c r="CP994" s="258" t="s">
        <v>4965</v>
      </c>
      <c r="CQ994" s="86" t="s">
        <v>4965</v>
      </c>
      <c r="CR994" s="85" t="s">
        <v>4965</v>
      </c>
      <c r="CS994" s="85" t="s">
        <v>4965</v>
      </c>
      <c r="CT994" s="85" t="s">
        <v>4965</v>
      </c>
      <c r="CU994" s="86"/>
    </row>
    <row r="995" spans="1:99" ht="12" customHeight="1" x14ac:dyDescent="0.2">
      <c r="A995" s="31" t="s">
        <v>1460</v>
      </c>
      <c r="B995" s="114" t="s">
        <v>1009</v>
      </c>
      <c r="C995" s="114" t="s">
        <v>1432</v>
      </c>
      <c r="D995" s="114" t="s">
        <v>1432</v>
      </c>
      <c r="E995" s="117" t="s">
        <v>1432</v>
      </c>
      <c r="F995" s="114" t="s">
        <v>1010</v>
      </c>
      <c r="G995" s="114" t="s">
        <v>4210</v>
      </c>
      <c r="H995" s="114" t="s">
        <v>2717</v>
      </c>
      <c r="I995" s="114" t="s">
        <v>3810</v>
      </c>
      <c r="J995" s="114">
        <v>527663</v>
      </c>
      <c r="K995" s="114">
        <v>174345</v>
      </c>
      <c r="L995" s="177" t="s">
        <v>3084</v>
      </c>
      <c r="M995" s="99" t="s">
        <v>1432</v>
      </c>
      <c r="N995" s="99" t="s">
        <v>1432</v>
      </c>
      <c r="O995" s="114">
        <v>0</v>
      </c>
      <c r="P995" s="114">
        <v>1</v>
      </c>
      <c r="Q995" s="115">
        <v>1</v>
      </c>
      <c r="R995" s="114" t="s">
        <v>1011</v>
      </c>
      <c r="S995" s="114" t="s">
        <v>1438</v>
      </c>
      <c r="T995" s="99" t="s">
        <v>4125</v>
      </c>
      <c r="U995" s="116">
        <v>42094</v>
      </c>
      <c r="V995" s="114" t="s">
        <v>1439</v>
      </c>
      <c r="W995" s="99" t="s">
        <v>1432</v>
      </c>
      <c r="X995" s="114" t="s">
        <v>1442</v>
      </c>
      <c r="Y995" s="114" t="s">
        <v>4694</v>
      </c>
      <c r="Z995" s="114" t="s">
        <v>1444</v>
      </c>
      <c r="AA995" s="114" t="s">
        <v>2713</v>
      </c>
      <c r="AB995" s="387">
        <v>7.0000000000000001E-3</v>
      </c>
      <c r="AC995" s="111" t="s">
        <v>1432</v>
      </c>
      <c r="AD995" s="67"/>
      <c r="AE995" s="157" t="s">
        <v>3063</v>
      </c>
      <c r="AF995" s="117" t="s">
        <v>1445</v>
      </c>
      <c r="AG995" s="118"/>
      <c r="AH995" s="117">
        <v>0</v>
      </c>
      <c r="AI995" s="117">
        <v>0</v>
      </c>
      <c r="AJ995" s="117">
        <v>0</v>
      </c>
      <c r="AK995" s="117">
        <v>1</v>
      </c>
      <c r="AL995" s="117">
        <v>0</v>
      </c>
      <c r="AM995" s="117">
        <v>0</v>
      </c>
      <c r="AN995" s="117">
        <v>0</v>
      </c>
      <c r="AO995" s="117">
        <v>0</v>
      </c>
      <c r="AP995" s="117">
        <v>0</v>
      </c>
      <c r="AQ995" s="117">
        <v>0</v>
      </c>
      <c r="AR995" s="117">
        <v>0</v>
      </c>
      <c r="AS995" s="117">
        <v>0</v>
      </c>
      <c r="AT995" s="117">
        <v>0</v>
      </c>
      <c r="AU995" s="117">
        <v>0</v>
      </c>
      <c r="AV995" s="117">
        <v>0</v>
      </c>
      <c r="AW995" s="117">
        <v>0</v>
      </c>
      <c r="AX995" s="117">
        <v>0</v>
      </c>
      <c r="AY995" s="117">
        <v>1</v>
      </c>
      <c r="AZ995" s="117">
        <v>0</v>
      </c>
      <c r="BA995" s="117">
        <v>0</v>
      </c>
      <c r="BB995" s="117">
        <v>0</v>
      </c>
      <c r="BC995" s="117">
        <v>0</v>
      </c>
      <c r="BD995" s="117">
        <v>0</v>
      </c>
      <c r="BE995" s="117">
        <v>0</v>
      </c>
      <c r="BF995" s="117">
        <v>0</v>
      </c>
      <c r="BG995" s="117">
        <v>0</v>
      </c>
      <c r="BH995" s="117">
        <v>0</v>
      </c>
      <c r="BI995" s="117">
        <v>0</v>
      </c>
      <c r="BJ995" s="117">
        <v>0</v>
      </c>
      <c r="BK995" s="117">
        <v>0</v>
      </c>
      <c r="BL995" s="120" t="s">
        <v>4490</v>
      </c>
      <c r="BM995" s="98">
        <v>0</v>
      </c>
      <c r="BN995" s="79">
        <v>0</v>
      </c>
      <c r="BO995" s="241">
        <v>0.2</v>
      </c>
      <c r="BP995" s="133">
        <v>0.2</v>
      </c>
      <c r="BQ995" s="133">
        <v>0.2</v>
      </c>
      <c r="BR995" s="133">
        <v>0.2</v>
      </c>
      <c r="BS995" s="243">
        <v>0.2</v>
      </c>
      <c r="BT995" s="79">
        <v>0</v>
      </c>
      <c r="BU995" s="79">
        <v>0</v>
      </c>
      <c r="BV995" s="79">
        <v>0</v>
      </c>
      <c r="BW995" s="79">
        <v>0</v>
      </c>
      <c r="BX995" s="79">
        <v>0</v>
      </c>
      <c r="BY995" s="79">
        <v>0</v>
      </c>
      <c r="BZ995" s="79">
        <v>0</v>
      </c>
      <c r="CA995" s="79">
        <v>0</v>
      </c>
      <c r="CB995" s="79">
        <v>0</v>
      </c>
      <c r="CC995" s="79">
        <v>0</v>
      </c>
      <c r="CD995" s="79">
        <v>0</v>
      </c>
      <c r="CE995" s="79">
        <v>0</v>
      </c>
      <c r="CF995" s="79">
        <v>0</v>
      </c>
      <c r="CG995" s="79">
        <v>0</v>
      </c>
      <c r="CH995" s="79">
        <v>0</v>
      </c>
      <c r="CI995" s="81">
        <f t="shared" si="82"/>
        <v>1</v>
      </c>
      <c r="CJ995" s="260">
        <f t="shared" si="81"/>
        <v>1</v>
      </c>
      <c r="CK995" s="260">
        <f t="shared" si="79"/>
        <v>1</v>
      </c>
      <c r="CL995" s="260">
        <f t="shared" si="80"/>
        <v>1</v>
      </c>
      <c r="CM995" s="83">
        <v>4</v>
      </c>
      <c r="CN995" s="254" t="s">
        <v>4965</v>
      </c>
      <c r="CO995" s="140" t="s">
        <v>4965</v>
      </c>
      <c r="CP995" s="258" t="s">
        <v>4965</v>
      </c>
      <c r="CQ995" s="86" t="s">
        <v>4965</v>
      </c>
      <c r="CR995" s="85" t="s">
        <v>4965</v>
      </c>
      <c r="CS995" s="85" t="s">
        <v>4965</v>
      </c>
      <c r="CT995" s="85" t="s">
        <v>4965</v>
      </c>
      <c r="CU995" s="86"/>
    </row>
    <row r="996" spans="1:99" s="363" customFormat="1" ht="12" customHeight="1" x14ac:dyDescent="0.2">
      <c r="A996" s="31" t="s">
        <v>1460</v>
      </c>
      <c r="B996" s="114" t="s">
        <v>1012</v>
      </c>
      <c r="C996" s="114" t="s">
        <v>1432</v>
      </c>
      <c r="D996" s="114" t="s">
        <v>1432</v>
      </c>
      <c r="E996" s="117" t="s">
        <v>1013</v>
      </c>
      <c r="F996" s="114" t="s">
        <v>1432</v>
      </c>
      <c r="G996" s="114" t="s">
        <v>1486</v>
      </c>
      <c r="H996" s="114" t="s">
        <v>2717</v>
      </c>
      <c r="I996" s="114" t="s">
        <v>1487</v>
      </c>
      <c r="J996" s="114">
        <v>526857</v>
      </c>
      <c r="K996" s="114">
        <v>176702</v>
      </c>
      <c r="L996" s="177" t="s">
        <v>4766</v>
      </c>
      <c r="M996" s="99" t="s">
        <v>1432</v>
      </c>
      <c r="N996" s="99" t="s">
        <v>1432</v>
      </c>
      <c r="O996" s="114">
        <v>1</v>
      </c>
      <c r="P996" s="114">
        <v>2</v>
      </c>
      <c r="Q996" s="115">
        <v>1</v>
      </c>
      <c r="R996" s="114" t="s">
        <v>1014</v>
      </c>
      <c r="S996" s="114" t="s">
        <v>1438</v>
      </c>
      <c r="T996" s="99" t="s">
        <v>1758</v>
      </c>
      <c r="U996" s="116">
        <v>42030</v>
      </c>
      <c r="V996" s="114" t="s">
        <v>1439</v>
      </c>
      <c r="W996" s="99" t="s">
        <v>1432</v>
      </c>
      <c r="X996" s="114" t="s">
        <v>1442</v>
      </c>
      <c r="Y996" s="114" t="s">
        <v>1453</v>
      </c>
      <c r="Z996" s="114" t="s">
        <v>1444</v>
      </c>
      <c r="AA996" s="114" t="s">
        <v>2723</v>
      </c>
      <c r="AB996" s="387">
        <v>3.0000000000000001E-3</v>
      </c>
      <c r="AC996" s="111" t="s">
        <v>1432</v>
      </c>
      <c r="AD996" s="112"/>
      <c r="AE996" s="157" t="s">
        <v>3063</v>
      </c>
      <c r="AF996" s="117" t="s">
        <v>1445</v>
      </c>
      <c r="AG996" s="117">
        <v>0</v>
      </c>
      <c r="AH996" s="117">
        <v>0</v>
      </c>
      <c r="AI996" s="117">
        <v>0</v>
      </c>
      <c r="AJ996" s="117">
        <v>0</v>
      </c>
      <c r="AK996" s="117">
        <v>2</v>
      </c>
      <c r="AL996" s="117">
        <v>-1</v>
      </c>
      <c r="AM996" s="117">
        <v>0</v>
      </c>
      <c r="AN996" s="117">
        <v>0</v>
      </c>
      <c r="AO996" s="117">
        <v>0</v>
      </c>
      <c r="AP996" s="117">
        <v>0</v>
      </c>
      <c r="AQ996" s="117">
        <v>0</v>
      </c>
      <c r="AR996" s="117">
        <v>2</v>
      </c>
      <c r="AS996" s="117">
        <v>-1</v>
      </c>
      <c r="AT996" s="117">
        <v>0</v>
      </c>
      <c r="AU996" s="117">
        <v>0</v>
      </c>
      <c r="AV996" s="117">
        <v>0</v>
      </c>
      <c r="AW996" s="117">
        <v>0</v>
      </c>
      <c r="AX996" s="117">
        <v>0</v>
      </c>
      <c r="AY996" s="117">
        <v>0</v>
      </c>
      <c r="AZ996" s="117">
        <v>0</v>
      </c>
      <c r="BA996" s="117">
        <v>0</v>
      </c>
      <c r="BB996" s="117">
        <v>0</v>
      </c>
      <c r="BC996" s="117">
        <v>0</v>
      </c>
      <c r="BD996" s="117">
        <v>0</v>
      </c>
      <c r="BE996" s="117">
        <v>0</v>
      </c>
      <c r="BF996" s="117">
        <v>0</v>
      </c>
      <c r="BG996" s="117">
        <v>0</v>
      </c>
      <c r="BH996" s="117">
        <v>0</v>
      </c>
      <c r="BI996" s="117">
        <v>0</v>
      </c>
      <c r="BJ996" s="117">
        <v>0</v>
      </c>
      <c r="BK996" s="117">
        <v>0</v>
      </c>
      <c r="BL996" s="120" t="s">
        <v>4490</v>
      </c>
      <c r="BM996" s="98">
        <v>0</v>
      </c>
      <c r="BN996" s="79">
        <v>0</v>
      </c>
      <c r="BO996" s="241">
        <v>0.25</v>
      </c>
      <c r="BP996" s="133">
        <v>0.25</v>
      </c>
      <c r="BQ996" s="133">
        <v>0.25</v>
      </c>
      <c r="BR996" s="133">
        <v>0.25</v>
      </c>
      <c r="BS996" s="238">
        <v>0</v>
      </c>
      <c r="BT996" s="79">
        <v>0</v>
      </c>
      <c r="BU996" s="79">
        <v>0</v>
      </c>
      <c r="BV996" s="79">
        <v>0</v>
      </c>
      <c r="BW996" s="79">
        <v>0</v>
      </c>
      <c r="BX996" s="79">
        <v>0</v>
      </c>
      <c r="BY996" s="79">
        <v>0</v>
      </c>
      <c r="BZ996" s="79">
        <v>0</v>
      </c>
      <c r="CA996" s="79">
        <v>0</v>
      </c>
      <c r="CB996" s="79">
        <v>0</v>
      </c>
      <c r="CC996" s="79">
        <v>0</v>
      </c>
      <c r="CD996" s="79">
        <v>0</v>
      </c>
      <c r="CE996" s="79">
        <v>0</v>
      </c>
      <c r="CF996" s="79">
        <v>0</v>
      </c>
      <c r="CG996" s="79">
        <v>0</v>
      </c>
      <c r="CH996" s="79">
        <v>0</v>
      </c>
      <c r="CI996" s="81">
        <f t="shared" si="82"/>
        <v>1</v>
      </c>
      <c r="CJ996" s="260">
        <f t="shared" si="81"/>
        <v>1</v>
      </c>
      <c r="CK996" s="260">
        <f t="shared" si="79"/>
        <v>1</v>
      </c>
      <c r="CL996" s="260">
        <f t="shared" si="80"/>
        <v>1</v>
      </c>
      <c r="CM996" s="83">
        <v>9</v>
      </c>
      <c r="CN996" s="254" t="s">
        <v>4965</v>
      </c>
      <c r="CO996" s="140" t="s">
        <v>4965</v>
      </c>
      <c r="CP996" s="258" t="s">
        <v>4965</v>
      </c>
      <c r="CQ996" s="86" t="s">
        <v>4965</v>
      </c>
      <c r="CR996" s="85" t="s">
        <v>4965</v>
      </c>
      <c r="CS996" s="85" t="s">
        <v>4965</v>
      </c>
      <c r="CT996" s="85" t="s">
        <v>4965</v>
      </c>
      <c r="CU996" s="86"/>
    </row>
    <row r="997" spans="1:99" ht="12" customHeight="1" x14ac:dyDescent="0.2">
      <c r="A997" s="31" t="s">
        <v>1460</v>
      </c>
      <c r="B997" s="114" t="s">
        <v>1015</v>
      </c>
      <c r="C997" s="114" t="s">
        <v>1432</v>
      </c>
      <c r="D997" s="114" t="s">
        <v>1432</v>
      </c>
      <c r="E997" s="117" t="s">
        <v>1432</v>
      </c>
      <c r="F997" s="114" t="s">
        <v>1016</v>
      </c>
      <c r="G997" s="114" t="s">
        <v>1385</v>
      </c>
      <c r="H997" s="114" t="s">
        <v>1458</v>
      </c>
      <c r="I997" s="114" t="s">
        <v>1017</v>
      </c>
      <c r="J997" s="114">
        <v>524078</v>
      </c>
      <c r="K997" s="114">
        <v>175484</v>
      </c>
      <c r="L997" s="177" t="s">
        <v>3088</v>
      </c>
      <c r="M997" s="99" t="s">
        <v>1432</v>
      </c>
      <c r="N997" s="99" t="s">
        <v>1432</v>
      </c>
      <c r="O997" s="114">
        <v>0</v>
      </c>
      <c r="P997" s="114">
        <v>6</v>
      </c>
      <c r="Q997" s="115">
        <v>6</v>
      </c>
      <c r="R997" s="114" t="s">
        <v>1018</v>
      </c>
      <c r="S997" s="114" t="s">
        <v>1389</v>
      </c>
      <c r="T997" s="99" t="s">
        <v>286</v>
      </c>
      <c r="U997" s="116">
        <v>42020</v>
      </c>
      <c r="V997" s="114" t="s">
        <v>1439</v>
      </c>
      <c r="W997" s="99" t="s">
        <v>1432</v>
      </c>
      <c r="X997" s="114" t="s">
        <v>1442</v>
      </c>
      <c r="Y997" s="114" t="s">
        <v>3893</v>
      </c>
      <c r="Z997" s="114" t="s">
        <v>1444</v>
      </c>
      <c r="AA997" s="114" t="s">
        <v>4720</v>
      </c>
      <c r="AB997" s="387">
        <v>3.7999999999999999E-2</v>
      </c>
      <c r="AC997" s="111" t="s">
        <v>1432</v>
      </c>
      <c r="AD997" s="112"/>
      <c r="AE997" s="157" t="s">
        <v>3063</v>
      </c>
      <c r="AF997" s="117" t="s">
        <v>1445</v>
      </c>
      <c r="AG997" s="117">
        <v>0</v>
      </c>
      <c r="AH997" s="117">
        <v>0</v>
      </c>
      <c r="AI997" s="117">
        <v>0</v>
      </c>
      <c r="AJ997" s="117">
        <v>0</v>
      </c>
      <c r="AK997" s="117">
        <v>0</v>
      </c>
      <c r="AL997" s="117">
        <v>6</v>
      </c>
      <c r="AM997" s="117">
        <v>0</v>
      </c>
      <c r="AN997" s="117">
        <v>0</v>
      </c>
      <c r="AO997" s="117">
        <v>0</v>
      </c>
      <c r="AP997" s="117">
        <v>0</v>
      </c>
      <c r="AQ997" s="117">
        <v>0</v>
      </c>
      <c r="AR997" s="117">
        <v>0</v>
      </c>
      <c r="AS997" s="117">
        <v>6</v>
      </c>
      <c r="AT997" s="117">
        <v>0</v>
      </c>
      <c r="AU997" s="117">
        <v>0</v>
      </c>
      <c r="AV997" s="117">
        <v>0</v>
      </c>
      <c r="AW997" s="117">
        <v>0</v>
      </c>
      <c r="AX997" s="117">
        <v>0</v>
      </c>
      <c r="AY997" s="117">
        <v>0</v>
      </c>
      <c r="AZ997" s="117">
        <v>0</v>
      </c>
      <c r="BA997" s="117">
        <v>0</v>
      </c>
      <c r="BB997" s="117">
        <v>0</v>
      </c>
      <c r="BC997" s="117">
        <v>0</v>
      </c>
      <c r="BD997" s="117">
        <v>0</v>
      </c>
      <c r="BE997" s="117">
        <v>0</v>
      </c>
      <c r="BF997" s="117">
        <v>0</v>
      </c>
      <c r="BG997" s="117">
        <v>0</v>
      </c>
      <c r="BH997" s="117">
        <v>0</v>
      </c>
      <c r="BI997" s="117">
        <v>0</v>
      </c>
      <c r="BJ997" s="117">
        <v>0</v>
      </c>
      <c r="BK997" s="117">
        <v>0</v>
      </c>
      <c r="BL997" s="120" t="s">
        <v>4490</v>
      </c>
      <c r="BM997" s="98">
        <v>0</v>
      </c>
      <c r="BN997" s="79">
        <v>0</v>
      </c>
      <c r="BO997" s="241">
        <v>1.5</v>
      </c>
      <c r="BP997" s="133">
        <v>1.5</v>
      </c>
      <c r="BQ997" s="133">
        <v>1.5</v>
      </c>
      <c r="BR997" s="133">
        <v>1.5</v>
      </c>
      <c r="BS997" s="238">
        <v>0</v>
      </c>
      <c r="BT997" s="79">
        <v>0</v>
      </c>
      <c r="BU997" s="79">
        <v>0</v>
      </c>
      <c r="BV997" s="79">
        <v>0</v>
      </c>
      <c r="BW997" s="79">
        <v>0</v>
      </c>
      <c r="BX997" s="79">
        <v>0</v>
      </c>
      <c r="BY997" s="79">
        <v>0</v>
      </c>
      <c r="BZ997" s="79">
        <v>0</v>
      </c>
      <c r="CA997" s="79">
        <v>0</v>
      </c>
      <c r="CB997" s="79">
        <v>0</v>
      </c>
      <c r="CC997" s="79">
        <v>0</v>
      </c>
      <c r="CD997" s="79">
        <v>0</v>
      </c>
      <c r="CE997" s="79">
        <v>0</v>
      </c>
      <c r="CF997" s="79">
        <v>0</v>
      </c>
      <c r="CG997" s="79">
        <v>0</v>
      </c>
      <c r="CH997" s="79">
        <v>0</v>
      </c>
      <c r="CI997" s="81">
        <f t="shared" si="82"/>
        <v>6</v>
      </c>
      <c r="CJ997" s="260">
        <f t="shared" si="81"/>
        <v>6</v>
      </c>
      <c r="CK997" s="260">
        <f t="shared" si="79"/>
        <v>6</v>
      </c>
      <c r="CL997" s="260">
        <f t="shared" si="80"/>
        <v>6</v>
      </c>
      <c r="CM997" s="83">
        <v>9</v>
      </c>
      <c r="CN997" s="254" t="s">
        <v>4965</v>
      </c>
      <c r="CO997" s="180" t="s">
        <v>1942</v>
      </c>
      <c r="CP997" s="258" t="s">
        <v>4965</v>
      </c>
      <c r="CQ997" s="86" t="s">
        <v>4965</v>
      </c>
      <c r="CR997" s="85" t="s">
        <v>4965</v>
      </c>
      <c r="CS997" s="85" t="s">
        <v>4965</v>
      </c>
      <c r="CT997" s="85" t="s">
        <v>4965</v>
      </c>
      <c r="CU997" s="86"/>
    </row>
    <row r="998" spans="1:99" ht="12" customHeight="1" x14ac:dyDescent="0.2">
      <c r="A998" s="31" t="s">
        <v>1460</v>
      </c>
      <c r="B998" s="114" t="s">
        <v>1019</v>
      </c>
      <c r="C998" s="114" t="s">
        <v>1432</v>
      </c>
      <c r="D998" s="114" t="s">
        <v>1432</v>
      </c>
      <c r="E998" s="117" t="s">
        <v>1432</v>
      </c>
      <c r="F998" s="114" t="s">
        <v>1020</v>
      </c>
      <c r="G998" s="114" t="s">
        <v>1480</v>
      </c>
      <c r="H998" s="114" t="s">
        <v>2717</v>
      </c>
      <c r="I998" s="114" t="s">
        <v>1021</v>
      </c>
      <c r="J998" s="114">
        <v>527546</v>
      </c>
      <c r="K998" s="114">
        <v>176385</v>
      </c>
      <c r="L998" s="177" t="s">
        <v>3067</v>
      </c>
      <c r="M998" s="99" t="s">
        <v>1432</v>
      </c>
      <c r="N998" s="99" t="s">
        <v>1432</v>
      </c>
      <c r="O998" s="114">
        <v>0</v>
      </c>
      <c r="P998" s="114">
        <v>1</v>
      </c>
      <c r="Q998" s="115">
        <v>1</v>
      </c>
      <c r="R998" s="114" t="s">
        <v>1022</v>
      </c>
      <c r="S998" s="114" t="s">
        <v>3187</v>
      </c>
      <c r="T998" s="99" t="s">
        <v>1023</v>
      </c>
      <c r="U998" s="116">
        <v>42013</v>
      </c>
      <c r="V998" s="114" t="s">
        <v>1439</v>
      </c>
      <c r="W998" s="99" t="s">
        <v>1432</v>
      </c>
      <c r="X998" s="114" t="s">
        <v>1442</v>
      </c>
      <c r="Y998" s="114" t="s">
        <v>3893</v>
      </c>
      <c r="Z998" s="114" t="s">
        <v>1444</v>
      </c>
      <c r="AA998" s="114" t="s">
        <v>4720</v>
      </c>
      <c r="AB998" s="387">
        <v>4.0000000000000001E-3</v>
      </c>
      <c r="AC998" s="111" t="s">
        <v>1432</v>
      </c>
      <c r="AD998" s="112"/>
      <c r="AE998" s="157" t="s">
        <v>3063</v>
      </c>
      <c r="AF998" s="117" t="s">
        <v>1445</v>
      </c>
      <c r="AG998" s="117">
        <v>0</v>
      </c>
      <c r="AH998" s="117">
        <v>0</v>
      </c>
      <c r="AI998" s="117">
        <v>0</v>
      </c>
      <c r="AJ998" s="117">
        <v>0</v>
      </c>
      <c r="AK998" s="117">
        <v>1</v>
      </c>
      <c r="AL998" s="117">
        <v>0</v>
      </c>
      <c r="AM998" s="117">
        <v>0</v>
      </c>
      <c r="AN998" s="117">
        <v>0</v>
      </c>
      <c r="AO998" s="117">
        <v>0</v>
      </c>
      <c r="AP998" s="117">
        <v>0</v>
      </c>
      <c r="AQ998" s="117">
        <v>0</v>
      </c>
      <c r="AR998" s="117">
        <v>1</v>
      </c>
      <c r="AS998" s="117">
        <v>0</v>
      </c>
      <c r="AT998" s="117">
        <v>0</v>
      </c>
      <c r="AU998" s="117">
        <v>0</v>
      </c>
      <c r="AV998" s="117">
        <v>0</v>
      </c>
      <c r="AW998" s="117">
        <v>0</v>
      </c>
      <c r="AX998" s="117">
        <v>0</v>
      </c>
      <c r="AY998" s="117">
        <v>0</v>
      </c>
      <c r="AZ998" s="117">
        <v>0</v>
      </c>
      <c r="BA998" s="117">
        <v>0</v>
      </c>
      <c r="BB998" s="117">
        <v>0</v>
      </c>
      <c r="BC998" s="117">
        <v>0</v>
      </c>
      <c r="BD998" s="117">
        <v>0</v>
      </c>
      <c r="BE998" s="117">
        <v>0</v>
      </c>
      <c r="BF998" s="117">
        <v>0</v>
      </c>
      <c r="BG998" s="117">
        <v>0</v>
      </c>
      <c r="BH998" s="117">
        <v>0</v>
      </c>
      <c r="BI998" s="117">
        <v>0</v>
      </c>
      <c r="BJ998" s="117">
        <v>0</v>
      </c>
      <c r="BK998" s="117">
        <v>0</v>
      </c>
      <c r="BL998" s="120" t="s">
        <v>4490</v>
      </c>
      <c r="BM998" s="98">
        <v>0</v>
      </c>
      <c r="BN998" s="79">
        <v>0</v>
      </c>
      <c r="BO998" s="241">
        <v>0.25</v>
      </c>
      <c r="BP998" s="133">
        <v>0.25</v>
      </c>
      <c r="BQ998" s="133">
        <v>0.25</v>
      </c>
      <c r="BR998" s="133">
        <v>0.25</v>
      </c>
      <c r="BS998" s="238">
        <v>0</v>
      </c>
      <c r="BT998" s="79">
        <v>0</v>
      </c>
      <c r="BU998" s="79">
        <v>0</v>
      </c>
      <c r="BV998" s="79">
        <v>0</v>
      </c>
      <c r="BW998" s="79">
        <v>0</v>
      </c>
      <c r="BX998" s="79">
        <v>0</v>
      </c>
      <c r="BY998" s="79">
        <v>0</v>
      </c>
      <c r="BZ998" s="79">
        <v>0</v>
      </c>
      <c r="CA998" s="79">
        <v>0</v>
      </c>
      <c r="CB998" s="79">
        <v>0</v>
      </c>
      <c r="CC998" s="79">
        <v>0</v>
      </c>
      <c r="CD998" s="79">
        <v>0</v>
      </c>
      <c r="CE998" s="79">
        <v>0</v>
      </c>
      <c r="CF998" s="79">
        <v>0</v>
      </c>
      <c r="CG998" s="79">
        <v>0</v>
      </c>
      <c r="CH998" s="79">
        <v>0</v>
      </c>
      <c r="CI998" s="81">
        <f t="shared" si="82"/>
        <v>1</v>
      </c>
      <c r="CJ998" s="260">
        <f t="shared" si="81"/>
        <v>1</v>
      </c>
      <c r="CK998" s="260">
        <f t="shared" si="79"/>
        <v>1</v>
      </c>
      <c r="CL998" s="260">
        <f t="shared" si="80"/>
        <v>1</v>
      </c>
      <c r="CM998" s="83">
        <v>9</v>
      </c>
      <c r="CN998" s="254" t="s">
        <v>4965</v>
      </c>
      <c r="CO998" s="140" t="s">
        <v>4965</v>
      </c>
      <c r="CP998" s="258" t="s">
        <v>4965</v>
      </c>
      <c r="CQ998" s="86" t="s">
        <v>4965</v>
      </c>
      <c r="CR998" s="85" t="s">
        <v>4965</v>
      </c>
      <c r="CS998" s="85" t="s">
        <v>4965</v>
      </c>
      <c r="CT998" s="85" t="s">
        <v>4965</v>
      </c>
      <c r="CU998" s="86"/>
    </row>
    <row r="999" spans="1:99" ht="12" customHeight="1" x14ac:dyDescent="0.2">
      <c r="A999" s="31" t="s">
        <v>1460</v>
      </c>
      <c r="B999" s="114" t="s">
        <v>1024</v>
      </c>
      <c r="C999" s="114" t="s">
        <v>1432</v>
      </c>
      <c r="D999" s="114" t="s">
        <v>1432</v>
      </c>
      <c r="E999" s="117" t="s">
        <v>1432</v>
      </c>
      <c r="F999" s="114" t="s">
        <v>1025</v>
      </c>
      <c r="G999" s="114" t="s">
        <v>4297</v>
      </c>
      <c r="H999" s="114" t="s">
        <v>2717</v>
      </c>
      <c r="I999" s="114" t="s">
        <v>1119</v>
      </c>
      <c r="J999" s="114">
        <v>527815</v>
      </c>
      <c r="K999" s="114">
        <v>174584</v>
      </c>
      <c r="L999" s="177" t="s">
        <v>3084</v>
      </c>
      <c r="M999" s="99" t="s">
        <v>1432</v>
      </c>
      <c r="N999" s="99" t="s">
        <v>1432</v>
      </c>
      <c r="O999" s="114">
        <v>0</v>
      </c>
      <c r="P999" s="114">
        <v>1</v>
      </c>
      <c r="Q999" s="115">
        <v>1</v>
      </c>
      <c r="R999" s="114" t="s">
        <v>1026</v>
      </c>
      <c r="S999" s="114" t="s">
        <v>1438</v>
      </c>
      <c r="T999" s="99" t="s">
        <v>2176</v>
      </c>
      <c r="U999" s="116">
        <v>42094</v>
      </c>
      <c r="V999" s="114" t="s">
        <v>1439</v>
      </c>
      <c r="W999" s="99" t="s">
        <v>1432</v>
      </c>
      <c r="X999" s="114" t="s">
        <v>1442</v>
      </c>
      <c r="Y999" s="114" t="s">
        <v>4694</v>
      </c>
      <c r="Z999" s="114" t="s">
        <v>1444</v>
      </c>
      <c r="AA999" s="114" t="s">
        <v>2713</v>
      </c>
      <c r="AB999" s="387">
        <v>8.9999999999999993E-3</v>
      </c>
      <c r="AC999" s="111" t="s">
        <v>1432</v>
      </c>
      <c r="AD999" s="67"/>
      <c r="AE999" s="157" t="s">
        <v>3063</v>
      </c>
      <c r="AF999" s="117" t="s">
        <v>1445</v>
      </c>
      <c r="AG999" s="117">
        <v>0</v>
      </c>
      <c r="AH999" s="117">
        <v>0</v>
      </c>
      <c r="AI999" s="117">
        <v>0</v>
      </c>
      <c r="AJ999" s="117">
        <v>0</v>
      </c>
      <c r="AK999" s="117">
        <v>0</v>
      </c>
      <c r="AL999" s="117">
        <v>0</v>
      </c>
      <c r="AM999" s="117">
        <v>1</v>
      </c>
      <c r="AN999" s="117">
        <v>0</v>
      </c>
      <c r="AO999" s="117">
        <v>0</v>
      </c>
      <c r="AP999" s="117">
        <v>0</v>
      </c>
      <c r="AQ999" s="117">
        <v>0</v>
      </c>
      <c r="AR999" s="117">
        <v>0</v>
      </c>
      <c r="AS999" s="117">
        <v>0</v>
      </c>
      <c r="AT999" s="117">
        <v>0</v>
      </c>
      <c r="AU999" s="117">
        <v>0</v>
      </c>
      <c r="AV999" s="117">
        <v>0</v>
      </c>
      <c r="AW999" s="117">
        <v>0</v>
      </c>
      <c r="AX999" s="117">
        <v>0</v>
      </c>
      <c r="AY999" s="117">
        <v>0</v>
      </c>
      <c r="AZ999" s="117">
        <v>0</v>
      </c>
      <c r="BA999" s="117">
        <v>1</v>
      </c>
      <c r="BB999" s="117">
        <v>0</v>
      </c>
      <c r="BC999" s="117">
        <v>0</v>
      </c>
      <c r="BD999" s="117">
        <v>0</v>
      </c>
      <c r="BE999" s="117">
        <v>0</v>
      </c>
      <c r="BF999" s="117">
        <v>0</v>
      </c>
      <c r="BG999" s="117">
        <v>0</v>
      </c>
      <c r="BH999" s="117">
        <v>0</v>
      </c>
      <c r="BI999" s="117">
        <v>0</v>
      </c>
      <c r="BJ999" s="117">
        <v>0</v>
      </c>
      <c r="BK999" s="117">
        <v>0</v>
      </c>
      <c r="BL999" s="120" t="s">
        <v>4490</v>
      </c>
      <c r="BM999" s="98">
        <v>0</v>
      </c>
      <c r="BN999" s="79">
        <v>0</v>
      </c>
      <c r="BO999" s="241">
        <v>0.2</v>
      </c>
      <c r="BP999" s="133">
        <v>0.2</v>
      </c>
      <c r="BQ999" s="133">
        <v>0.2</v>
      </c>
      <c r="BR999" s="133">
        <v>0.2</v>
      </c>
      <c r="BS999" s="243">
        <v>0.2</v>
      </c>
      <c r="BT999" s="79">
        <v>0</v>
      </c>
      <c r="BU999" s="79">
        <v>0</v>
      </c>
      <c r="BV999" s="79">
        <v>0</v>
      </c>
      <c r="BW999" s="79">
        <v>0</v>
      </c>
      <c r="BX999" s="79">
        <v>0</v>
      </c>
      <c r="BY999" s="79">
        <v>0</v>
      </c>
      <c r="BZ999" s="79">
        <v>0</v>
      </c>
      <c r="CA999" s="79">
        <v>0</v>
      </c>
      <c r="CB999" s="79">
        <v>0</v>
      </c>
      <c r="CC999" s="79">
        <v>0</v>
      </c>
      <c r="CD999" s="79">
        <v>0</v>
      </c>
      <c r="CE999" s="79">
        <v>0</v>
      </c>
      <c r="CF999" s="79">
        <v>0</v>
      </c>
      <c r="CG999" s="79">
        <v>0</v>
      </c>
      <c r="CH999" s="79">
        <v>0</v>
      </c>
      <c r="CI999" s="81">
        <f t="shared" si="82"/>
        <v>1</v>
      </c>
      <c r="CJ999" s="260">
        <f t="shared" si="81"/>
        <v>1</v>
      </c>
      <c r="CK999" s="260">
        <f t="shared" si="79"/>
        <v>1</v>
      </c>
      <c r="CL999" s="260">
        <f t="shared" si="80"/>
        <v>1</v>
      </c>
      <c r="CM999" s="83">
        <v>4</v>
      </c>
      <c r="CN999" s="254" t="s">
        <v>4965</v>
      </c>
      <c r="CO999" s="140" t="s">
        <v>4965</v>
      </c>
      <c r="CP999" s="258" t="s">
        <v>4965</v>
      </c>
      <c r="CQ999" s="86" t="s">
        <v>4965</v>
      </c>
      <c r="CR999" s="85" t="s">
        <v>4965</v>
      </c>
      <c r="CS999" s="85" t="s">
        <v>4965</v>
      </c>
      <c r="CT999" s="85" t="s">
        <v>4965</v>
      </c>
      <c r="CU999" s="86"/>
    </row>
    <row r="1000" spans="1:99" ht="12" customHeight="1" x14ac:dyDescent="0.2">
      <c r="A1000" s="31" t="s">
        <v>1460</v>
      </c>
      <c r="B1000" s="114" t="s">
        <v>1027</v>
      </c>
      <c r="C1000" s="114" t="s">
        <v>1432</v>
      </c>
      <c r="D1000" s="114" t="s">
        <v>1432</v>
      </c>
      <c r="E1000" s="117" t="s">
        <v>1028</v>
      </c>
      <c r="F1000" s="114" t="s">
        <v>431</v>
      </c>
      <c r="G1000" s="114" t="s">
        <v>1029</v>
      </c>
      <c r="H1000" s="114" t="s">
        <v>2717</v>
      </c>
      <c r="I1000" s="114" t="s">
        <v>1030</v>
      </c>
      <c r="J1000" s="114">
        <v>527204</v>
      </c>
      <c r="K1000" s="114">
        <v>177286</v>
      </c>
      <c r="L1000" s="177" t="s">
        <v>4766</v>
      </c>
      <c r="M1000" s="99" t="s">
        <v>1432</v>
      </c>
      <c r="N1000" s="99" t="s">
        <v>1432</v>
      </c>
      <c r="O1000" s="114">
        <v>2</v>
      </c>
      <c r="P1000" s="114">
        <v>1</v>
      </c>
      <c r="Q1000" s="115">
        <v>-1</v>
      </c>
      <c r="R1000" s="114" t="s">
        <v>2895</v>
      </c>
      <c r="S1000" s="114" t="s">
        <v>1438</v>
      </c>
      <c r="T1000" s="99" t="s">
        <v>710</v>
      </c>
      <c r="U1000" s="116">
        <v>42074</v>
      </c>
      <c r="V1000" s="114" t="s">
        <v>1439</v>
      </c>
      <c r="W1000" s="99" t="s">
        <v>1432</v>
      </c>
      <c r="X1000" s="114" t="s">
        <v>1442</v>
      </c>
      <c r="Y1000" s="114" t="s">
        <v>1453</v>
      </c>
      <c r="Z1000" s="114" t="s">
        <v>1444</v>
      </c>
      <c r="AA1000" s="114" t="s">
        <v>3714</v>
      </c>
      <c r="AB1000" s="387">
        <v>5.3999999999999999E-2</v>
      </c>
      <c r="AC1000" s="111" t="s">
        <v>1432</v>
      </c>
      <c r="AD1000" s="112"/>
      <c r="AE1000" s="157" t="s">
        <v>3063</v>
      </c>
      <c r="AF1000" s="117" t="s">
        <v>1445</v>
      </c>
      <c r="AG1000" s="117">
        <v>0</v>
      </c>
      <c r="AH1000" s="117">
        <v>0</v>
      </c>
      <c r="AI1000" s="117">
        <v>0</v>
      </c>
      <c r="AJ1000" s="117">
        <v>0</v>
      </c>
      <c r="AK1000" s="117">
        <v>0</v>
      </c>
      <c r="AL1000" s="117">
        <v>-1</v>
      </c>
      <c r="AM1000" s="117">
        <v>-1</v>
      </c>
      <c r="AN1000" s="117">
        <v>0</v>
      </c>
      <c r="AO1000" s="117">
        <v>1</v>
      </c>
      <c r="AP1000" s="117">
        <v>0</v>
      </c>
      <c r="AQ1000" s="117">
        <v>0</v>
      </c>
      <c r="AR1000" s="117">
        <v>0</v>
      </c>
      <c r="AS1000" s="117">
        <v>-1</v>
      </c>
      <c r="AT1000" s="117">
        <v>-1</v>
      </c>
      <c r="AU1000" s="117">
        <v>0</v>
      </c>
      <c r="AV1000" s="117">
        <v>1</v>
      </c>
      <c r="AW1000" s="117">
        <v>0</v>
      </c>
      <c r="AX1000" s="117">
        <v>0</v>
      </c>
      <c r="AY1000" s="117">
        <v>0</v>
      </c>
      <c r="AZ1000" s="117">
        <v>0</v>
      </c>
      <c r="BA1000" s="117">
        <v>0</v>
      </c>
      <c r="BB1000" s="117">
        <v>0</v>
      </c>
      <c r="BC1000" s="117">
        <v>0</v>
      </c>
      <c r="BD1000" s="117">
        <v>0</v>
      </c>
      <c r="BE1000" s="117">
        <v>0</v>
      </c>
      <c r="BF1000" s="117">
        <v>0</v>
      </c>
      <c r="BG1000" s="117">
        <v>0</v>
      </c>
      <c r="BH1000" s="117">
        <v>0</v>
      </c>
      <c r="BI1000" s="117">
        <v>0</v>
      </c>
      <c r="BJ1000" s="117">
        <v>0</v>
      </c>
      <c r="BK1000" s="117">
        <v>0</v>
      </c>
      <c r="BL1000" s="120" t="s">
        <v>4490</v>
      </c>
      <c r="BM1000" s="98">
        <v>0</v>
      </c>
      <c r="BN1000" s="79">
        <v>0</v>
      </c>
      <c r="BO1000" s="241">
        <v>-0.25</v>
      </c>
      <c r="BP1000" s="133">
        <v>-0.25</v>
      </c>
      <c r="BQ1000" s="133">
        <v>-0.25</v>
      </c>
      <c r="BR1000" s="133">
        <v>-0.25</v>
      </c>
      <c r="BS1000" s="238">
        <v>0</v>
      </c>
      <c r="BT1000" s="79">
        <v>0</v>
      </c>
      <c r="BU1000" s="79">
        <v>0</v>
      </c>
      <c r="BV1000" s="79">
        <v>0</v>
      </c>
      <c r="BW1000" s="79">
        <v>0</v>
      </c>
      <c r="BX1000" s="79">
        <v>0</v>
      </c>
      <c r="BY1000" s="79">
        <v>0</v>
      </c>
      <c r="BZ1000" s="79">
        <v>0</v>
      </c>
      <c r="CA1000" s="79">
        <v>0</v>
      </c>
      <c r="CB1000" s="79">
        <v>0</v>
      </c>
      <c r="CC1000" s="79">
        <v>0</v>
      </c>
      <c r="CD1000" s="79">
        <v>0</v>
      </c>
      <c r="CE1000" s="79">
        <v>0</v>
      </c>
      <c r="CF1000" s="79">
        <v>0</v>
      </c>
      <c r="CG1000" s="79">
        <v>0</v>
      </c>
      <c r="CH1000" s="79">
        <v>0</v>
      </c>
      <c r="CI1000" s="81">
        <f t="shared" si="82"/>
        <v>-1</v>
      </c>
      <c r="CJ1000" s="260">
        <f t="shared" si="81"/>
        <v>-1</v>
      </c>
      <c r="CK1000" s="260">
        <f t="shared" si="79"/>
        <v>-1</v>
      </c>
      <c r="CL1000" s="260">
        <f t="shared" si="80"/>
        <v>-1</v>
      </c>
      <c r="CM1000" s="83">
        <v>9</v>
      </c>
      <c r="CN1000" s="254" t="s">
        <v>4965</v>
      </c>
      <c r="CO1000" s="140" t="s">
        <v>4965</v>
      </c>
      <c r="CP1000" s="258" t="s">
        <v>4965</v>
      </c>
      <c r="CQ1000" s="86" t="s">
        <v>4965</v>
      </c>
      <c r="CR1000" s="85" t="s">
        <v>4965</v>
      </c>
      <c r="CS1000" s="85" t="s">
        <v>4965</v>
      </c>
      <c r="CT1000" s="85" t="s">
        <v>4965</v>
      </c>
      <c r="CU1000" s="86"/>
    </row>
    <row r="1001" spans="1:99" s="363" customFormat="1" ht="12" customHeight="1" x14ac:dyDescent="0.2">
      <c r="A1001" s="31" t="s">
        <v>1460</v>
      </c>
      <c r="B1001" s="114" t="s">
        <v>2896</v>
      </c>
      <c r="C1001" s="114" t="s">
        <v>1432</v>
      </c>
      <c r="D1001" s="114" t="s">
        <v>1432</v>
      </c>
      <c r="E1001" s="117" t="s">
        <v>1432</v>
      </c>
      <c r="F1001" s="114" t="s">
        <v>1849</v>
      </c>
      <c r="G1001" s="114" t="s">
        <v>1457</v>
      </c>
      <c r="H1001" s="114" t="s">
        <v>1458</v>
      </c>
      <c r="I1001" s="114" t="s">
        <v>1459</v>
      </c>
      <c r="J1001" s="114">
        <v>523081</v>
      </c>
      <c r="K1001" s="114">
        <v>175252</v>
      </c>
      <c r="L1001" s="177" t="s">
        <v>521</v>
      </c>
      <c r="M1001" s="99" t="s">
        <v>1432</v>
      </c>
      <c r="N1001" s="99" t="s">
        <v>1432</v>
      </c>
      <c r="O1001" s="114">
        <v>0</v>
      </c>
      <c r="P1001" s="114">
        <v>4</v>
      </c>
      <c r="Q1001" s="115">
        <v>4</v>
      </c>
      <c r="R1001" s="114" t="s">
        <v>2897</v>
      </c>
      <c r="S1001" s="114" t="s">
        <v>1438</v>
      </c>
      <c r="T1001" s="99" t="s">
        <v>4764</v>
      </c>
      <c r="U1001" s="116">
        <v>42054</v>
      </c>
      <c r="V1001" s="114" t="s">
        <v>1439</v>
      </c>
      <c r="W1001" s="99" t="s">
        <v>1432</v>
      </c>
      <c r="X1001" s="114" t="s">
        <v>1442</v>
      </c>
      <c r="Y1001" s="114" t="s">
        <v>1443</v>
      </c>
      <c r="Z1001" s="114" t="s">
        <v>1444</v>
      </c>
      <c r="AA1001" s="114" t="s">
        <v>2713</v>
      </c>
      <c r="AB1001" s="387">
        <v>7.5999999999999998E-2</v>
      </c>
      <c r="AC1001" s="111" t="s">
        <v>1432</v>
      </c>
      <c r="AD1001" s="112"/>
      <c r="AE1001" s="157" t="s">
        <v>3063</v>
      </c>
      <c r="AF1001" s="117" t="s">
        <v>1445</v>
      </c>
      <c r="AG1001" s="118"/>
      <c r="AH1001" s="117">
        <v>0</v>
      </c>
      <c r="AI1001" s="117">
        <v>0</v>
      </c>
      <c r="AJ1001" s="117">
        <v>0</v>
      </c>
      <c r="AK1001" s="117">
        <v>0</v>
      </c>
      <c r="AL1001" s="117">
        <v>0</v>
      </c>
      <c r="AM1001" s="117">
        <v>2</v>
      </c>
      <c r="AN1001" s="117">
        <v>2</v>
      </c>
      <c r="AO1001" s="117">
        <v>0</v>
      </c>
      <c r="AP1001" s="117">
        <v>0</v>
      </c>
      <c r="AQ1001" s="117">
        <v>0</v>
      </c>
      <c r="AR1001" s="117">
        <v>0</v>
      </c>
      <c r="AS1001" s="117">
        <v>0</v>
      </c>
      <c r="AT1001" s="117">
        <v>0</v>
      </c>
      <c r="AU1001" s="117">
        <v>0</v>
      </c>
      <c r="AV1001" s="117">
        <v>0</v>
      </c>
      <c r="AW1001" s="117">
        <v>0</v>
      </c>
      <c r="AX1001" s="117">
        <v>0</v>
      </c>
      <c r="AY1001" s="117">
        <v>0</v>
      </c>
      <c r="AZ1001" s="117">
        <v>0</v>
      </c>
      <c r="BA1001" s="117">
        <v>2</v>
      </c>
      <c r="BB1001" s="117">
        <v>2</v>
      </c>
      <c r="BC1001" s="117">
        <v>0</v>
      </c>
      <c r="BD1001" s="117">
        <v>0</v>
      </c>
      <c r="BE1001" s="117">
        <v>0</v>
      </c>
      <c r="BF1001" s="117">
        <v>0</v>
      </c>
      <c r="BG1001" s="117">
        <v>0</v>
      </c>
      <c r="BH1001" s="117">
        <v>0</v>
      </c>
      <c r="BI1001" s="117">
        <v>0</v>
      </c>
      <c r="BJ1001" s="117">
        <v>0</v>
      </c>
      <c r="BK1001" s="117">
        <v>0</v>
      </c>
      <c r="BL1001" s="120" t="s">
        <v>4490</v>
      </c>
      <c r="BM1001" s="98">
        <v>0</v>
      </c>
      <c r="BN1001" s="79">
        <v>0</v>
      </c>
      <c r="BO1001" s="241">
        <v>0.8</v>
      </c>
      <c r="BP1001" s="133">
        <v>0.8</v>
      </c>
      <c r="BQ1001" s="133">
        <v>0.8</v>
      </c>
      <c r="BR1001" s="133">
        <v>0.8</v>
      </c>
      <c r="BS1001" s="243">
        <v>0.8</v>
      </c>
      <c r="BT1001" s="79">
        <v>0</v>
      </c>
      <c r="BU1001" s="79">
        <v>0</v>
      </c>
      <c r="BV1001" s="79">
        <v>0</v>
      </c>
      <c r="BW1001" s="79">
        <v>0</v>
      </c>
      <c r="BX1001" s="79">
        <v>0</v>
      </c>
      <c r="BY1001" s="79">
        <v>0</v>
      </c>
      <c r="BZ1001" s="79">
        <v>0</v>
      </c>
      <c r="CA1001" s="79">
        <v>0</v>
      </c>
      <c r="CB1001" s="79">
        <v>0</v>
      </c>
      <c r="CC1001" s="79">
        <v>0</v>
      </c>
      <c r="CD1001" s="79">
        <v>0</v>
      </c>
      <c r="CE1001" s="79">
        <v>0</v>
      </c>
      <c r="CF1001" s="79">
        <v>0</v>
      </c>
      <c r="CG1001" s="79">
        <v>0</v>
      </c>
      <c r="CH1001" s="79">
        <v>0</v>
      </c>
      <c r="CI1001" s="81">
        <f t="shared" si="82"/>
        <v>4</v>
      </c>
      <c r="CJ1001" s="260">
        <f t="shared" si="81"/>
        <v>4</v>
      </c>
      <c r="CK1001" s="260">
        <f t="shared" si="79"/>
        <v>4</v>
      </c>
      <c r="CL1001" s="260">
        <f t="shared" si="80"/>
        <v>4</v>
      </c>
      <c r="CM1001" s="83">
        <v>4</v>
      </c>
      <c r="CN1001" s="254" t="s">
        <v>4965</v>
      </c>
      <c r="CO1001" s="140" t="s">
        <v>4965</v>
      </c>
      <c r="CP1001" s="258" t="s">
        <v>4965</v>
      </c>
      <c r="CQ1001" s="86" t="s">
        <v>4965</v>
      </c>
      <c r="CR1001" s="85" t="s">
        <v>4965</v>
      </c>
      <c r="CS1001" s="85" t="s">
        <v>4965</v>
      </c>
      <c r="CT1001" s="85" t="s">
        <v>4965</v>
      </c>
      <c r="CU1001" s="86"/>
    </row>
    <row r="1002" spans="1:99" ht="12" customHeight="1" x14ac:dyDescent="0.2">
      <c r="A1002" s="31" t="s">
        <v>1460</v>
      </c>
      <c r="B1002" s="114" t="s">
        <v>2898</v>
      </c>
      <c r="C1002" s="114" t="s">
        <v>1432</v>
      </c>
      <c r="D1002" s="114" t="s">
        <v>1432</v>
      </c>
      <c r="E1002" s="117" t="s">
        <v>2899</v>
      </c>
      <c r="F1002" s="114" t="s">
        <v>1432</v>
      </c>
      <c r="G1002" s="114" t="s">
        <v>2900</v>
      </c>
      <c r="H1002" s="114" t="s">
        <v>1458</v>
      </c>
      <c r="I1002" s="114" t="s">
        <v>2901</v>
      </c>
      <c r="J1002" s="114">
        <v>524187</v>
      </c>
      <c r="K1002" s="114">
        <v>175554</v>
      </c>
      <c r="L1002" s="177" t="s">
        <v>3088</v>
      </c>
      <c r="M1002" s="99" t="s">
        <v>1432</v>
      </c>
      <c r="N1002" s="99" t="s">
        <v>1432</v>
      </c>
      <c r="O1002" s="114">
        <v>0</v>
      </c>
      <c r="P1002" s="114">
        <v>3</v>
      </c>
      <c r="Q1002" s="115">
        <v>3</v>
      </c>
      <c r="R1002" s="114" t="s">
        <v>2902</v>
      </c>
      <c r="S1002" s="114" t="s">
        <v>3187</v>
      </c>
      <c r="T1002" s="99" t="s">
        <v>1911</v>
      </c>
      <c r="U1002" s="116">
        <v>42040</v>
      </c>
      <c r="V1002" s="114" t="s">
        <v>1439</v>
      </c>
      <c r="W1002" s="99" t="s">
        <v>1432</v>
      </c>
      <c r="X1002" s="114" t="s">
        <v>1442</v>
      </c>
      <c r="Y1002" s="114" t="s">
        <v>3893</v>
      </c>
      <c r="Z1002" s="114" t="s">
        <v>1444</v>
      </c>
      <c r="AA1002" s="114" t="s">
        <v>4720</v>
      </c>
      <c r="AB1002" s="387">
        <v>3.9E-2</v>
      </c>
      <c r="AC1002" s="111" t="s">
        <v>1432</v>
      </c>
      <c r="AD1002" s="112"/>
      <c r="AE1002" s="157" t="s">
        <v>3063</v>
      </c>
      <c r="AF1002" s="117" t="s">
        <v>1445</v>
      </c>
      <c r="AG1002" s="117">
        <v>0</v>
      </c>
      <c r="AH1002" s="117">
        <v>0</v>
      </c>
      <c r="AI1002" s="117">
        <v>0</v>
      </c>
      <c r="AJ1002" s="117">
        <v>0</v>
      </c>
      <c r="AK1002" s="117">
        <v>0</v>
      </c>
      <c r="AL1002" s="117">
        <v>0</v>
      </c>
      <c r="AM1002" s="117">
        <v>3</v>
      </c>
      <c r="AN1002" s="117">
        <v>0</v>
      </c>
      <c r="AO1002" s="117">
        <v>0</v>
      </c>
      <c r="AP1002" s="117">
        <v>0</v>
      </c>
      <c r="AQ1002" s="117">
        <v>0</v>
      </c>
      <c r="AR1002" s="117">
        <v>0</v>
      </c>
      <c r="AS1002" s="117">
        <v>0</v>
      </c>
      <c r="AT1002" s="117">
        <v>3</v>
      </c>
      <c r="AU1002" s="117">
        <v>0</v>
      </c>
      <c r="AV1002" s="117">
        <v>0</v>
      </c>
      <c r="AW1002" s="117">
        <v>0</v>
      </c>
      <c r="AX1002" s="117">
        <v>0</v>
      </c>
      <c r="AY1002" s="117">
        <v>0</v>
      </c>
      <c r="AZ1002" s="117">
        <v>0</v>
      </c>
      <c r="BA1002" s="117">
        <v>0</v>
      </c>
      <c r="BB1002" s="117">
        <v>0</v>
      </c>
      <c r="BC1002" s="117">
        <v>0</v>
      </c>
      <c r="BD1002" s="117">
        <v>0</v>
      </c>
      <c r="BE1002" s="117">
        <v>0</v>
      </c>
      <c r="BF1002" s="117">
        <v>0</v>
      </c>
      <c r="BG1002" s="117">
        <v>0</v>
      </c>
      <c r="BH1002" s="117">
        <v>0</v>
      </c>
      <c r="BI1002" s="117">
        <v>0</v>
      </c>
      <c r="BJ1002" s="117">
        <v>0</v>
      </c>
      <c r="BK1002" s="117">
        <v>0</v>
      </c>
      <c r="BL1002" s="120" t="s">
        <v>4490</v>
      </c>
      <c r="BM1002" s="98">
        <v>0</v>
      </c>
      <c r="BN1002" s="79">
        <v>0</v>
      </c>
      <c r="BO1002" s="241">
        <v>0.75</v>
      </c>
      <c r="BP1002" s="133">
        <v>0.75</v>
      </c>
      <c r="BQ1002" s="133">
        <v>0.75</v>
      </c>
      <c r="BR1002" s="133">
        <v>0.75</v>
      </c>
      <c r="BS1002" s="238">
        <v>0</v>
      </c>
      <c r="BT1002" s="79">
        <v>0</v>
      </c>
      <c r="BU1002" s="79">
        <v>0</v>
      </c>
      <c r="BV1002" s="79">
        <v>0</v>
      </c>
      <c r="BW1002" s="79">
        <v>0</v>
      </c>
      <c r="BX1002" s="79">
        <v>0</v>
      </c>
      <c r="BY1002" s="79">
        <v>0</v>
      </c>
      <c r="BZ1002" s="79">
        <v>0</v>
      </c>
      <c r="CA1002" s="79">
        <v>0</v>
      </c>
      <c r="CB1002" s="79">
        <v>0</v>
      </c>
      <c r="CC1002" s="79">
        <v>0</v>
      </c>
      <c r="CD1002" s="79">
        <v>0</v>
      </c>
      <c r="CE1002" s="79">
        <v>0</v>
      </c>
      <c r="CF1002" s="79">
        <v>0</v>
      </c>
      <c r="CG1002" s="79">
        <v>0</v>
      </c>
      <c r="CH1002" s="79">
        <v>0</v>
      </c>
      <c r="CI1002" s="81">
        <f t="shared" si="82"/>
        <v>3</v>
      </c>
      <c r="CJ1002" s="260">
        <f t="shared" si="81"/>
        <v>3</v>
      </c>
      <c r="CK1002" s="260">
        <f t="shared" si="79"/>
        <v>3</v>
      </c>
      <c r="CL1002" s="260">
        <f t="shared" si="80"/>
        <v>3</v>
      </c>
      <c r="CM1002" s="83">
        <v>9</v>
      </c>
      <c r="CN1002" s="254" t="s">
        <v>4965</v>
      </c>
      <c r="CO1002" s="180" t="s">
        <v>1942</v>
      </c>
      <c r="CP1002" s="258" t="s">
        <v>4965</v>
      </c>
      <c r="CQ1002" s="86" t="s">
        <v>4965</v>
      </c>
      <c r="CR1002" s="85" t="s">
        <v>4965</v>
      </c>
      <c r="CS1002" s="85" t="s">
        <v>4965</v>
      </c>
      <c r="CT1002" s="85" t="s">
        <v>4965</v>
      </c>
      <c r="CU1002" s="86"/>
    </row>
    <row r="1003" spans="1:99" ht="12" customHeight="1" x14ac:dyDescent="0.2">
      <c r="A1003" s="31" t="s">
        <v>1460</v>
      </c>
      <c r="B1003" s="114" t="s">
        <v>2903</v>
      </c>
      <c r="C1003" s="114" t="s">
        <v>1432</v>
      </c>
      <c r="D1003" s="114" t="s">
        <v>1432</v>
      </c>
      <c r="E1003" s="117" t="s">
        <v>2862</v>
      </c>
      <c r="F1003" s="114" t="s">
        <v>3510</v>
      </c>
      <c r="G1003" s="114" t="s">
        <v>1480</v>
      </c>
      <c r="H1003" s="114" t="s">
        <v>2717</v>
      </c>
      <c r="I1003" s="114" t="s">
        <v>3511</v>
      </c>
      <c r="J1003" s="114">
        <v>528069</v>
      </c>
      <c r="K1003" s="114">
        <v>176652</v>
      </c>
      <c r="L1003" s="177" t="s">
        <v>3066</v>
      </c>
      <c r="M1003" s="99" t="s">
        <v>1432</v>
      </c>
      <c r="N1003" s="99" t="s">
        <v>1432</v>
      </c>
      <c r="O1003" s="114">
        <v>0</v>
      </c>
      <c r="P1003" s="114">
        <v>1</v>
      </c>
      <c r="Q1003" s="115">
        <v>1</v>
      </c>
      <c r="R1003" s="114" t="s">
        <v>4876</v>
      </c>
      <c r="S1003" s="114" t="s">
        <v>3187</v>
      </c>
      <c r="T1003" s="99" t="s">
        <v>1758</v>
      </c>
      <c r="U1003" s="116">
        <v>42026</v>
      </c>
      <c r="V1003" s="114" t="s">
        <v>1439</v>
      </c>
      <c r="W1003" s="99" t="s">
        <v>1432</v>
      </c>
      <c r="X1003" s="114" t="s">
        <v>1442</v>
      </c>
      <c r="Y1003" s="114" t="s">
        <v>3893</v>
      </c>
      <c r="Z1003" s="114" t="s">
        <v>1444</v>
      </c>
      <c r="AA1003" s="114" t="s">
        <v>4720</v>
      </c>
      <c r="AB1003" s="387">
        <v>0.02</v>
      </c>
      <c r="AC1003" s="111" t="s">
        <v>1432</v>
      </c>
      <c r="AD1003" s="112"/>
      <c r="AE1003" s="157" t="s">
        <v>3063</v>
      </c>
      <c r="AF1003" s="117" t="s">
        <v>1445</v>
      </c>
      <c r="AG1003" s="117">
        <v>0</v>
      </c>
      <c r="AH1003" s="117">
        <v>0</v>
      </c>
      <c r="AI1003" s="117">
        <v>0</v>
      </c>
      <c r="AJ1003" s="117">
        <v>0</v>
      </c>
      <c r="AK1003" s="117">
        <v>1</v>
      </c>
      <c r="AL1003" s="117">
        <v>0</v>
      </c>
      <c r="AM1003" s="117">
        <v>0</v>
      </c>
      <c r="AN1003" s="117">
        <v>0</v>
      </c>
      <c r="AO1003" s="117">
        <v>0</v>
      </c>
      <c r="AP1003" s="117">
        <v>0</v>
      </c>
      <c r="AQ1003" s="117">
        <v>0</v>
      </c>
      <c r="AR1003" s="117">
        <v>1</v>
      </c>
      <c r="AS1003" s="117">
        <v>0</v>
      </c>
      <c r="AT1003" s="117">
        <v>0</v>
      </c>
      <c r="AU1003" s="117">
        <v>0</v>
      </c>
      <c r="AV1003" s="117">
        <v>0</v>
      </c>
      <c r="AW1003" s="117">
        <v>0</v>
      </c>
      <c r="AX1003" s="117">
        <v>0</v>
      </c>
      <c r="AY1003" s="117">
        <v>0</v>
      </c>
      <c r="AZ1003" s="117">
        <v>0</v>
      </c>
      <c r="BA1003" s="117">
        <v>0</v>
      </c>
      <c r="BB1003" s="117">
        <v>0</v>
      </c>
      <c r="BC1003" s="117">
        <v>0</v>
      </c>
      <c r="BD1003" s="117">
        <v>0</v>
      </c>
      <c r="BE1003" s="117">
        <v>0</v>
      </c>
      <c r="BF1003" s="117">
        <v>0</v>
      </c>
      <c r="BG1003" s="117">
        <v>0</v>
      </c>
      <c r="BH1003" s="117">
        <v>0</v>
      </c>
      <c r="BI1003" s="117">
        <v>0</v>
      </c>
      <c r="BJ1003" s="117">
        <v>0</v>
      </c>
      <c r="BK1003" s="117">
        <v>0</v>
      </c>
      <c r="BL1003" s="120" t="s">
        <v>4490</v>
      </c>
      <c r="BM1003" s="98">
        <v>0</v>
      </c>
      <c r="BN1003" s="79">
        <v>0</v>
      </c>
      <c r="BO1003" s="241">
        <v>0.25</v>
      </c>
      <c r="BP1003" s="133">
        <v>0.25</v>
      </c>
      <c r="BQ1003" s="133">
        <v>0.25</v>
      </c>
      <c r="BR1003" s="133">
        <v>0.25</v>
      </c>
      <c r="BS1003" s="238">
        <v>0</v>
      </c>
      <c r="BT1003" s="79">
        <v>0</v>
      </c>
      <c r="BU1003" s="79">
        <v>0</v>
      </c>
      <c r="BV1003" s="79">
        <v>0</v>
      </c>
      <c r="BW1003" s="79">
        <v>0</v>
      </c>
      <c r="BX1003" s="79">
        <v>0</v>
      </c>
      <c r="BY1003" s="79">
        <v>0</v>
      </c>
      <c r="BZ1003" s="79">
        <v>0</v>
      </c>
      <c r="CA1003" s="79">
        <v>0</v>
      </c>
      <c r="CB1003" s="79">
        <v>0</v>
      </c>
      <c r="CC1003" s="79">
        <v>0</v>
      </c>
      <c r="CD1003" s="79">
        <v>0</v>
      </c>
      <c r="CE1003" s="79">
        <v>0</v>
      </c>
      <c r="CF1003" s="79">
        <v>0</v>
      </c>
      <c r="CG1003" s="79">
        <v>0</v>
      </c>
      <c r="CH1003" s="79">
        <v>0</v>
      </c>
      <c r="CI1003" s="81">
        <f t="shared" si="82"/>
        <v>1</v>
      </c>
      <c r="CJ1003" s="260">
        <f t="shared" si="81"/>
        <v>1</v>
      </c>
      <c r="CK1003" s="260">
        <f t="shared" si="79"/>
        <v>1</v>
      </c>
      <c r="CL1003" s="260">
        <f t="shared" si="80"/>
        <v>1</v>
      </c>
      <c r="CM1003" s="83">
        <v>9</v>
      </c>
      <c r="CN1003" s="254" t="s">
        <v>4965</v>
      </c>
      <c r="CO1003" s="140" t="s">
        <v>4965</v>
      </c>
      <c r="CP1003" s="258" t="s">
        <v>4965</v>
      </c>
      <c r="CQ1003" s="86" t="s">
        <v>4965</v>
      </c>
      <c r="CR1003" s="85" t="s">
        <v>4965</v>
      </c>
      <c r="CS1003" s="85" t="s">
        <v>4965</v>
      </c>
      <c r="CT1003" s="85" t="s">
        <v>4965</v>
      </c>
      <c r="CU1003" s="86"/>
    </row>
    <row r="1004" spans="1:99" s="363" customFormat="1" ht="12" customHeight="1" x14ac:dyDescent="0.2">
      <c r="A1004" s="31" t="s">
        <v>1460</v>
      </c>
      <c r="B1004" s="114" t="s">
        <v>4877</v>
      </c>
      <c r="C1004" s="114" t="s">
        <v>1432</v>
      </c>
      <c r="D1004" s="114" t="s">
        <v>1432</v>
      </c>
      <c r="E1004" s="117" t="s">
        <v>1432</v>
      </c>
      <c r="F1004" s="114" t="s">
        <v>4878</v>
      </c>
      <c r="G1004" s="114" t="s">
        <v>4210</v>
      </c>
      <c r="H1004" s="114" t="s">
        <v>2717</v>
      </c>
      <c r="I1004" s="114" t="s">
        <v>4879</v>
      </c>
      <c r="J1004" s="114">
        <v>527464</v>
      </c>
      <c r="K1004" s="114">
        <v>175092</v>
      </c>
      <c r="L1004" s="177" t="s">
        <v>3084</v>
      </c>
      <c r="M1004" s="99" t="s">
        <v>1432</v>
      </c>
      <c r="N1004" s="99" t="s">
        <v>1432</v>
      </c>
      <c r="O1004" s="114">
        <v>0</v>
      </c>
      <c r="P1004" s="114">
        <v>6</v>
      </c>
      <c r="Q1004" s="115">
        <v>6</v>
      </c>
      <c r="R1004" s="114" t="s">
        <v>4880</v>
      </c>
      <c r="S1004" s="114" t="s">
        <v>1389</v>
      </c>
      <c r="T1004" s="99" t="s">
        <v>937</v>
      </c>
      <c r="U1004" s="116">
        <v>42031</v>
      </c>
      <c r="V1004" s="114" t="s">
        <v>1439</v>
      </c>
      <c r="W1004" s="99" t="s">
        <v>1432</v>
      </c>
      <c r="X1004" s="114" t="s">
        <v>1442</v>
      </c>
      <c r="Y1004" s="114" t="s">
        <v>3893</v>
      </c>
      <c r="Z1004" s="114" t="s">
        <v>1444</v>
      </c>
      <c r="AA1004" s="114" t="s">
        <v>4720</v>
      </c>
      <c r="AB1004" s="387">
        <v>1.4E-2</v>
      </c>
      <c r="AC1004" s="111" t="s">
        <v>1432</v>
      </c>
      <c r="AD1004" s="112"/>
      <c r="AE1004" s="157" t="s">
        <v>3063</v>
      </c>
      <c r="AF1004" s="117" t="s">
        <v>1445</v>
      </c>
      <c r="AG1004" s="117">
        <v>0</v>
      </c>
      <c r="AH1004" s="117">
        <v>0</v>
      </c>
      <c r="AI1004" s="117">
        <v>0</v>
      </c>
      <c r="AJ1004" s="117">
        <v>0</v>
      </c>
      <c r="AK1004" s="117">
        <v>6</v>
      </c>
      <c r="AL1004" s="117">
        <v>0</v>
      </c>
      <c r="AM1004" s="117">
        <v>0</v>
      </c>
      <c r="AN1004" s="117">
        <v>0</v>
      </c>
      <c r="AO1004" s="117">
        <v>0</v>
      </c>
      <c r="AP1004" s="117">
        <v>0</v>
      </c>
      <c r="AQ1004" s="117">
        <v>0</v>
      </c>
      <c r="AR1004" s="117">
        <v>6</v>
      </c>
      <c r="AS1004" s="117">
        <v>0</v>
      </c>
      <c r="AT1004" s="117">
        <v>0</v>
      </c>
      <c r="AU1004" s="117">
        <v>0</v>
      </c>
      <c r="AV1004" s="117">
        <v>0</v>
      </c>
      <c r="AW1004" s="117">
        <v>0</v>
      </c>
      <c r="AX1004" s="117">
        <v>0</v>
      </c>
      <c r="AY1004" s="117">
        <v>0</v>
      </c>
      <c r="AZ1004" s="117">
        <v>0</v>
      </c>
      <c r="BA1004" s="117">
        <v>0</v>
      </c>
      <c r="BB1004" s="117">
        <v>0</v>
      </c>
      <c r="BC1004" s="117">
        <v>0</v>
      </c>
      <c r="BD1004" s="117">
        <v>0</v>
      </c>
      <c r="BE1004" s="117">
        <v>0</v>
      </c>
      <c r="BF1004" s="117">
        <v>0</v>
      </c>
      <c r="BG1004" s="117">
        <v>0</v>
      </c>
      <c r="BH1004" s="117">
        <v>0</v>
      </c>
      <c r="BI1004" s="117">
        <v>0</v>
      </c>
      <c r="BJ1004" s="117">
        <v>0</v>
      </c>
      <c r="BK1004" s="117">
        <v>0</v>
      </c>
      <c r="BL1004" s="120" t="s">
        <v>4490</v>
      </c>
      <c r="BM1004" s="98">
        <v>0</v>
      </c>
      <c r="BN1004" s="79">
        <v>0</v>
      </c>
      <c r="BO1004" s="241">
        <v>1.5</v>
      </c>
      <c r="BP1004" s="133">
        <v>1.5</v>
      </c>
      <c r="BQ1004" s="133">
        <v>1.5</v>
      </c>
      <c r="BR1004" s="133">
        <v>1.5</v>
      </c>
      <c r="BS1004" s="238">
        <v>0</v>
      </c>
      <c r="BT1004" s="79">
        <v>0</v>
      </c>
      <c r="BU1004" s="79">
        <v>0</v>
      </c>
      <c r="BV1004" s="79">
        <v>0</v>
      </c>
      <c r="BW1004" s="79">
        <v>0</v>
      </c>
      <c r="BX1004" s="79">
        <v>0</v>
      </c>
      <c r="BY1004" s="79">
        <v>0</v>
      </c>
      <c r="BZ1004" s="79">
        <v>0</v>
      </c>
      <c r="CA1004" s="79">
        <v>0</v>
      </c>
      <c r="CB1004" s="79">
        <v>0</v>
      </c>
      <c r="CC1004" s="79">
        <v>0</v>
      </c>
      <c r="CD1004" s="79">
        <v>0</v>
      </c>
      <c r="CE1004" s="79">
        <v>0</v>
      </c>
      <c r="CF1004" s="79">
        <v>0</v>
      </c>
      <c r="CG1004" s="79">
        <v>0</v>
      </c>
      <c r="CH1004" s="79">
        <v>0</v>
      </c>
      <c r="CI1004" s="81">
        <f t="shared" si="82"/>
        <v>6</v>
      </c>
      <c r="CJ1004" s="260">
        <f t="shared" si="81"/>
        <v>6</v>
      </c>
      <c r="CK1004" s="260">
        <f t="shared" si="79"/>
        <v>6</v>
      </c>
      <c r="CL1004" s="260">
        <f t="shared" si="80"/>
        <v>6</v>
      </c>
      <c r="CM1004" s="83">
        <v>9</v>
      </c>
      <c r="CN1004" s="254" t="s">
        <v>4965</v>
      </c>
      <c r="CO1004" s="180" t="s">
        <v>1940</v>
      </c>
      <c r="CP1004" s="258" t="s">
        <v>4965</v>
      </c>
      <c r="CQ1004" s="86" t="s">
        <v>4965</v>
      </c>
      <c r="CR1004" s="85" t="s">
        <v>4965</v>
      </c>
      <c r="CS1004" s="85" t="s">
        <v>4965</v>
      </c>
      <c r="CT1004" s="85" t="s">
        <v>4965</v>
      </c>
      <c r="CU1004" s="86"/>
    </row>
    <row r="1005" spans="1:99" ht="12" customHeight="1" x14ac:dyDescent="0.2">
      <c r="A1005" s="31" t="s">
        <v>1460</v>
      </c>
      <c r="B1005" s="114" t="s">
        <v>4881</v>
      </c>
      <c r="C1005" s="114" t="s">
        <v>1432</v>
      </c>
      <c r="D1005" s="114" t="s">
        <v>1432</v>
      </c>
      <c r="E1005" s="117" t="s">
        <v>1432</v>
      </c>
      <c r="F1005" s="114" t="s">
        <v>3143</v>
      </c>
      <c r="G1005" s="114" t="s">
        <v>4882</v>
      </c>
      <c r="H1005" s="114" t="s">
        <v>2717</v>
      </c>
      <c r="I1005" s="114" t="s">
        <v>4883</v>
      </c>
      <c r="J1005" s="114">
        <v>526910</v>
      </c>
      <c r="K1005" s="114">
        <v>176770</v>
      </c>
      <c r="L1005" s="177" t="s">
        <v>4766</v>
      </c>
      <c r="M1005" s="99" t="s">
        <v>1432</v>
      </c>
      <c r="N1005" s="99" t="s">
        <v>1432</v>
      </c>
      <c r="O1005" s="114">
        <v>1</v>
      </c>
      <c r="P1005" s="114">
        <v>2</v>
      </c>
      <c r="Q1005" s="115">
        <v>1</v>
      </c>
      <c r="R1005" s="114" t="s">
        <v>4884</v>
      </c>
      <c r="S1005" s="114" t="s">
        <v>1438</v>
      </c>
      <c r="T1005" s="99" t="s">
        <v>4125</v>
      </c>
      <c r="U1005" s="116">
        <v>42044</v>
      </c>
      <c r="V1005" s="114" t="s">
        <v>1439</v>
      </c>
      <c r="W1005" s="99" t="s">
        <v>1432</v>
      </c>
      <c r="X1005" s="114" t="s">
        <v>1442</v>
      </c>
      <c r="Y1005" s="114" t="s">
        <v>1453</v>
      </c>
      <c r="Z1005" s="114" t="s">
        <v>1444</v>
      </c>
      <c r="AA1005" s="114" t="s">
        <v>1454</v>
      </c>
      <c r="AB1005" s="387">
        <v>2.5999999999999999E-2</v>
      </c>
      <c r="AC1005" s="111" t="s">
        <v>1432</v>
      </c>
      <c r="AD1005" s="112"/>
      <c r="AE1005" s="157" t="s">
        <v>3063</v>
      </c>
      <c r="AF1005" s="117" t="s">
        <v>1445</v>
      </c>
      <c r="AG1005" s="117">
        <v>0</v>
      </c>
      <c r="AH1005" s="117">
        <v>0</v>
      </c>
      <c r="AI1005" s="117">
        <v>0</v>
      </c>
      <c r="AJ1005" s="117">
        <v>0</v>
      </c>
      <c r="AK1005" s="117">
        <v>1</v>
      </c>
      <c r="AL1005" s="117">
        <v>0</v>
      </c>
      <c r="AM1005" s="117">
        <v>1</v>
      </c>
      <c r="AN1005" s="117">
        <v>-1</v>
      </c>
      <c r="AO1005" s="117">
        <v>0</v>
      </c>
      <c r="AP1005" s="117">
        <v>0</v>
      </c>
      <c r="AQ1005" s="117">
        <v>0</v>
      </c>
      <c r="AR1005" s="117">
        <v>1</v>
      </c>
      <c r="AS1005" s="117">
        <v>0</v>
      </c>
      <c r="AT1005" s="117">
        <v>1</v>
      </c>
      <c r="AU1005" s="117">
        <v>0</v>
      </c>
      <c r="AV1005" s="117">
        <v>0</v>
      </c>
      <c r="AW1005" s="117">
        <v>0</v>
      </c>
      <c r="AX1005" s="117">
        <v>0</v>
      </c>
      <c r="AY1005" s="117">
        <v>0</v>
      </c>
      <c r="AZ1005" s="117">
        <v>0</v>
      </c>
      <c r="BA1005" s="117">
        <v>0</v>
      </c>
      <c r="BB1005" s="117">
        <v>-1</v>
      </c>
      <c r="BC1005" s="117">
        <v>0</v>
      </c>
      <c r="BD1005" s="117">
        <v>0</v>
      </c>
      <c r="BE1005" s="117">
        <v>0</v>
      </c>
      <c r="BF1005" s="117">
        <v>0</v>
      </c>
      <c r="BG1005" s="117">
        <v>0</v>
      </c>
      <c r="BH1005" s="117">
        <v>0</v>
      </c>
      <c r="BI1005" s="117">
        <v>0</v>
      </c>
      <c r="BJ1005" s="117">
        <v>0</v>
      </c>
      <c r="BK1005" s="117">
        <v>0</v>
      </c>
      <c r="BL1005" s="120" t="s">
        <v>4490</v>
      </c>
      <c r="BM1005" s="98">
        <v>0</v>
      </c>
      <c r="BN1005" s="79">
        <v>0</v>
      </c>
      <c r="BO1005" s="241">
        <v>0.25</v>
      </c>
      <c r="BP1005" s="133">
        <v>0.25</v>
      </c>
      <c r="BQ1005" s="133">
        <v>0.25</v>
      </c>
      <c r="BR1005" s="133">
        <v>0.25</v>
      </c>
      <c r="BS1005" s="238">
        <v>0</v>
      </c>
      <c r="BT1005" s="79">
        <v>0</v>
      </c>
      <c r="BU1005" s="79">
        <v>0</v>
      </c>
      <c r="BV1005" s="79">
        <v>0</v>
      </c>
      <c r="BW1005" s="79">
        <v>0</v>
      </c>
      <c r="BX1005" s="79">
        <v>0</v>
      </c>
      <c r="BY1005" s="79">
        <v>0</v>
      </c>
      <c r="BZ1005" s="79">
        <v>0</v>
      </c>
      <c r="CA1005" s="79">
        <v>0</v>
      </c>
      <c r="CB1005" s="79">
        <v>0</v>
      </c>
      <c r="CC1005" s="79">
        <v>0</v>
      </c>
      <c r="CD1005" s="79">
        <v>0</v>
      </c>
      <c r="CE1005" s="79">
        <v>0</v>
      </c>
      <c r="CF1005" s="79">
        <v>0</v>
      </c>
      <c r="CG1005" s="79">
        <v>0</v>
      </c>
      <c r="CH1005" s="79">
        <v>0</v>
      </c>
      <c r="CI1005" s="81">
        <f t="shared" si="82"/>
        <v>1</v>
      </c>
      <c r="CJ1005" s="260">
        <f t="shared" si="81"/>
        <v>1</v>
      </c>
      <c r="CK1005" s="260">
        <f t="shared" si="79"/>
        <v>1</v>
      </c>
      <c r="CL1005" s="260">
        <f t="shared" si="80"/>
        <v>1</v>
      </c>
      <c r="CM1005" s="83">
        <v>9</v>
      </c>
      <c r="CN1005" s="254" t="s">
        <v>4965</v>
      </c>
      <c r="CO1005" s="140" t="s">
        <v>4965</v>
      </c>
      <c r="CP1005" s="258" t="s">
        <v>4965</v>
      </c>
      <c r="CQ1005" s="86" t="s">
        <v>4965</v>
      </c>
      <c r="CR1005" s="85" t="s">
        <v>4965</v>
      </c>
      <c r="CS1005" s="85" t="s">
        <v>4965</v>
      </c>
      <c r="CT1005" s="85" t="s">
        <v>4965</v>
      </c>
      <c r="CU1005" s="86"/>
    </row>
    <row r="1006" spans="1:99" ht="12" customHeight="1" x14ac:dyDescent="0.2">
      <c r="A1006" s="31" t="s">
        <v>1460</v>
      </c>
      <c r="B1006" s="114" t="s">
        <v>4221</v>
      </c>
      <c r="C1006" s="114" t="s">
        <v>1432</v>
      </c>
      <c r="D1006" s="114" t="s">
        <v>1432</v>
      </c>
      <c r="E1006" s="117" t="s">
        <v>1432</v>
      </c>
      <c r="F1006" s="114" t="s">
        <v>4222</v>
      </c>
      <c r="G1006" s="114" t="s">
        <v>2716</v>
      </c>
      <c r="H1006" s="114" t="s">
        <v>2717</v>
      </c>
      <c r="I1006" s="114" t="s">
        <v>4223</v>
      </c>
      <c r="J1006" s="114">
        <v>527658</v>
      </c>
      <c r="K1006" s="114">
        <v>175538</v>
      </c>
      <c r="L1006" s="177" t="s">
        <v>3085</v>
      </c>
      <c r="M1006" s="99" t="s">
        <v>1432</v>
      </c>
      <c r="N1006" s="99" t="s">
        <v>1432</v>
      </c>
      <c r="O1006" s="114">
        <v>0</v>
      </c>
      <c r="P1006" s="114">
        <v>2</v>
      </c>
      <c r="Q1006" s="115">
        <v>2</v>
      </c>
      <c r="R1006" s="114" t="s">
        <v>4224</v>
      </c>
      <c r="S1006" s="114" t="s">
        <v>1438</v>
      </c>
      <c r="T1006" s="99" t="s">
        <v>4125</v>
      </c>
      <c r="U1006" s="116">
        <v>42044</v>
      </c>
      <c r="V1006" s="114" t="s">
        <v>1439</v>
      </c>
      <c r="W1006" s="99" t="s">
        <v>1432</v>
      </c>
      <c r="X1006" s="114" t="s">
        <v>1442</v>
      </c>
      <c r="Y1006" s="114" t="s">
        <v>4694</v>
      </c>
      <c r="Z1006" s="114" t="s">
        <v>1444</v>
      </c>
      <c r="AA1006" s="114" t="s">
        <v>4720</v>
      </c>
      <c r="AB1006" s="387">
        <v>6.0000000000000001E-3</v>
      </c>
      <c r="AC1006" s="111" t="s">
        <v>1432</v>
      </c>
      <c r="AD1006" s="112"/>
      <c r="AE1006" s="157" t="s">
        <v>3063</v>
      </c>
      <c r="AF1006" s="117" t="s">
        <v>1445</v>
      </c>
      <c r="AG1006" s="117">
        <v>0</v>
      </c>
      <c r="AH1006" s="117">
        <v>0</v>
      </c>
      <c r="AI1006" s="117">
        <v>0</v>
      </c>
      <c r="AJ1006" s="117">
        <v>1</v>
      </c>
      <c r="AK1006" s="117">
        <v>1</v>
      </c>
      <c r="AL1006" s="117">
        <v>0</v>
      </c>
      <c r="AM1006" s="117">
        <v>0</v>
      </c>
      <c r="AN1006" s="117">
        <v>0</v>
      </c>
      <c r="AO1006" s="117">
        <v>0</v>
      </c>
      <c r="AP1006" s="117">
        <v>0</v>
      </c>
      <c r="AQ1006" s="117">
        <v>1</v>
      </c>
      <c r="AR1006" s="117">
        <v>1</v>
      </c>
      <c r="AS1006" s="117">
        <v>0</v>
      </c>
      <c r="AT1006" s="117">
        <v>0</v>
      </c>
      <c r="AU1006" s="117">
        <v>0</v>
      </c>
      <c r="AV1006" s="117">
        <v>0</v>
      </c>
      <c r="AW1006" s="117">
        <v>0</v>
      </c>
      <c r="AX1006" s="117">
        <v>0</v>
      </c>
      <c r="AY1006" s="117">
        <v>0</v>
      </c>
      <c r="AZ1006" s="117">
        <v>0</v>
      </c>
      <c r="BA1006" s="117">
        <v>0</v>
      </c>
      <c r="BB1006" s="117">
        <v>0</v>
      </c>
      <c r="BC1006" s="117">
        <v>0</v>
      </c>
      <c r="BD1006" s="117">
        <v>0</v>
      </c>
      <c r="BE1006" s="117">
        <v>0</v>
      </c>
      <c r="BF1006" s="117">
        <v>0</v>
      </c>
      <c r="BG1006" s="117">
        <v>0</v>
      </c>
      <c r="BH1006" s="117">
        <v>0</v>
      </c>
      <c r="BI1006" s="117">
        <v>0</v>
      </c>
      <c r="BJ1006" s="117">
        <v>0</v>
      </c>
      <c r="BK1006" s="117">
        <v>0</v>
      </c>
      <c r="BL1006" s="120" t="s">
        <v>4490</v>
      </c>
      <c r="BM1006" s="98">
        <v>0</v>
      </c>
      <c r="BN1006" s="79">
        <v>0</v>
      </c>
      <c r="BO1006" s="241">
        <v>0.4</v>
      </c>
      <c r="BP1006" s="133">
        <v>0.4</v>
      </c>
      <c r="BQ1006" s="133">
        <v>0.4</v>
      </c>
      <c r="BR1006" s="133">
        <v>0.4</v>
      </c>
      <c r="BS1006" s="243">
        <v>0.4</v>
      </c>
      <c r="BT1006" s="79">
        <v>0</v>
      </c>
      <c r="BU1006" s="79">
        <v>0</v>
      </c>
      <c r="BV1006" s="79">
        <v>0</v>
      </c>
      <c r="BW1006" s="79">
        <v>0</v>
      </c>
      <c r="BX1006" s="79">
        <v>0</v>
      </c>
      <c r="BY1006" s="79">
        <v>0</v>
      </c>
      <c r="BZ1006" s="79">
        <v>0</v>
      </c>
      <c r="CA1006" s="79">
        <v>0</v>
      </c>
      <c r="CB1006" s="79">
        <v>0</v>
      </c>
      <c r="CC1006" s="79">
        <v>0</v>
      </c>
      <c r="CD1006" s="79">
        <v>0</v>
      </c>
      <c r="CE1006" s="79">
        <v>0</v>
      </c>
      <c r="CF1006" s="79">
        <v>0</v>
      </c>
      <c r="CG1006" s="79">
        <v>0</v>
      </c>
      <c r="CH1006" s="79">
        <v>0</v>
      </c>
      <c r="CI1006" s="81">
        <f t="shared" si="82"/>
        <v>2</v>
      </c>
      <c r="CJ1006" s="260">
        <f t="shared" si="81"/>
        <v>2</v>
      </c>
      <c r="CK1006" s="260">
        <f t="shared" si="79"/>
        <v>2</v>
      </c>
      <c r="CL1006" s="260">
        <f t="shared" si="80"/>
        <v>2</v>
      </c>
      <c r="CM1006" s="83">
        <v>4</v>
      </c>
      <c r="CN1006" s="254" t="s">
        <v>4965</v>
      </c>
      <c r="CO1006" s="180" t="s">
        <v>1940</v>
      </c>
      <c r="CP1006" s="258" t="s">
        <v>4965</v>
      </c>
      <c r="CQ1006" s="86" t="s">
        <v>4965</v>
      </c>
      <c r="CR1006" s="85" t="s">
        <v>4965</v>
      </c>
      <c r="CS1006" s="85" t="s">
        <v>4965</v>
      </c>
      <c r="CT1006" s="85" t="s">
        <v>4965</v>
      </c>
      <c r="CU1006" s="86"/>
    </row>
    <row r="1007" spans="1:99" s="363" customFormat="1" ht="12" customHeight="1" x14ac:dyDescent="0.2">
      <c r="A1007" s="31" t="s">
        <v>1460</v>
      </c>
      <c r="B1007" s="114" t="s">
        <v>4225</v>
      </c>
      <c r="C1007" s="114" t="s">
        <v>1432</v>
      </c>
      <c r="D1007" s="114" t="s">
        <v>1432</v>
      </c>
      <c r="E1007" s="117" t="s">
        <v>1432</v>
      </c>
      <c r="F1007" s="114" t="s">
        <v>1479</v>
      </c>
      <c r="G1007" s="114" t="s">
        <v>1480</v>
      </c>
      <c r="H1007" s="114" t="s">
        <v>2717</v>
      </c>
      <c r="I1007" s="114" t="s">
        <v>1481</v>
      </c>
      <c r="J1007" s="114">
        <v>527289</v>
      </c>
      <c r="K1007" s="114">
        <v>176316</v>
      </c>
      <c r="L1007" s="177" t="s">
        <v>4766</v>
      </c>
      <c r="M1007" s="99" t="s">
        <v>1432</v>
      </c>
      <c r="N1007" s="99" t="s">
        <v>1432</v>
      </c>
      <c r="O1007" s="114">
        <v>0</v>
      </c>
      <c r="P1007" s="114">
        <v>1</v>
      </c>
      <c r="Q1007" s="115">
        <v>1</v>
      </c>
      <c r="R1007" s="114" t="s">
        <v>4226</v>
      </c>
      <c r="S1007" s="114" t="s">
        <v>3187</v>
      </c>
      <c r="T1007" s="99" t="s">
        <v>1911</v>
      </c>
      <c r="U1007" s="116">
        <v>42040</v>
      </c>
      <c r="V1007" s="114" t="s">
        <v>1439</v>
      </c>
      <c r="W1007" s="99" t="s">
        <v>1432</v>
      </c>
      <c r="X1007" s="114" t="s">
        <v>1442</v>
      </c>
      <c r="Y1007" s="114" t="s">
        <v>3893</v>
      </c>
      <c r="Z1007" s="114" t="s">
        <v>1444</v>
      </c>
      <c r="AA1007" s="114" t="s">
        <v>1136</v>
      </c>
      <c r="AB1007" s="387">
        <v>1.0999999999999999E-2</v>
      </c>
      <c r="AC1007" s="111" t="s">
        <v>1432</v>
      </c>
      <c r="AD1007" s="112"/>
      <c r="AE1007" s="157" t="s">
        <v>3063</v>
      </c>
      <c r="AF1007" s="117" t="s">
        <v>1445</v>
      </c>
      <c r="AG1007" s="118"/>
      <c r="AH1007" s="117">
        <v>0</v>
      </c>
      <c r="AI1007" s="117">
        <v>0</v>
      </c>
      <c r="AJ1007" s="117">
        <v>0</v>
      </c>
      <c r="AK1007" s="117">
        <v>0</v>
      </c>
      <c r="AL1007" s="117">
        <v>1</v>
      </c>
      <c r="AM1007" s="117">
        <v>0</v>
      </c>
      <c r="AN1007" s="117">
        <v>0</v>
      </c>
      <c r="AO1007" s="117">
        <v>0</v>
      </c>
      <c r="AP1007" s="117">
        <v>0</v>
      </c>
      <c r="AQ1007" s="117">
        <v>0</v>
      </c>
      <c r="AR1007" s="117">
        <v>0</v>
      </c>
      <c r="AS1007" s="117">
        <v>1</v>
      </c>
      <c r="AT1007" s="117">
        <v>0</v>
      </c>
      <c r="AU1007" s="117">
        <v>0</v>
      </c>
      <c r="AV1007" s="117">
        <v>0</v>
      </c>
      <c r="AW1007" s="117">
        <v>0</v>
      </c>
      <c r="AX1007" s="117">
        <v>0</v>
      </c>
      <c r="AY1007" s="117">
        <v>0</v>
      </c>
      <c r="AZ1007" s="117">
        <v>0</v>
      </c>
      <c r="BA1007" s="117">
        <v>0</v>
      </c>
      <c r="BB1007" s="117">
        <v>0</v>
      </c>
      <c r="BC1007" s="117">
        <v>0</v>
      </c>
      <c r="BD1007" s="117">
        <v>0</v>
      </c>
      <c r="BE1007" s="117">
        <v>0</v>
      </c>
      <c r="BF1007" s="117">
        <v>0</v>
      </c>
      <c r="BG1007" s="117">
        <v>0</v>
      </c>
      <c r="BH1007" s="117">
        <v>0</v>
      </c>
      <c r="BI1007" s="117">
        <v>0</v>
      </c>
      <c r="BJ1007" s="117">
        <v>0</v>
      </c>
      <c r="BK1007" s="117">
        <v>0</v>
      </c>
      <c r="BL1007" s="120" t="s">
        <v>4490</v>
      </c>
      <c r="BM1007" s="98">
        <v>0</v>
      </c>
      <c r="BN1007" s="79">
        <v>0</v>
      </c>
      <c r="BO1007" s="241">
        <v>0.25</v>
      </c>
      <c r="BP1007" s="133">
        <v>0.25</v>
      </c>
      <c r="BQ1007" s="133">
        <v>0.25</v>
      </c>
      <c r="BR1007" s="133">
        <v>0.25</v>
      </c>
      <c r="BS1007" s="238">
        <v>0</v>
      </c>
      <c r="BT1007" s="79">
        <v>0</v>
      </c>
      <c r="BU1007" s="79">
        <v>0</v>
      </c>
      <c r="BV1007" s="79">
        <v>0</v>
      </c>
      <c r="BW1007" s="79">
        <v>0</v>
      </c>
      <c r="BX1007" s="79">
        <v>0</v>
      </c>
      <c r="BY1007" s="79">
        <v>0</v>
      </c>
      <c r="BZ1007" s="79">
        <v>0</v>
      </c>
      <c r="CA1007" s="79">
        <v>0</v>
      </c>
      <c r="CB1007" s="79">
        <v>0</v>
      </c>
      <c r="CC1007" s="79">
        <v>0</v>
      </c>
      <c r="CD1007" s="79">
        <v>0</v>
      </c>
      <c r="CE1007" s="79">
        <v>0</v>
      </c>
      <c r="CF1007" s="79">
        <v>0</v>
      </c>
      <c r="CG1007" s="79">
        <v>0</v>
      </c>
      <c r="CH1007" s="79">
        <v>0</v>
      </c>
      <c r="CI1007" s="81">
        <f t="shared" si="82"/>
        <v>1</v>
      </c>
      <c r="CJ1007" s="260">
        <f t="shared" si="81"/>
        <v>1</v>
      </c>
      <c r="CK1007" s="260">
        <f t="shared" si="79"/>
        <v>1</v>
      </c>
      <c r="CL1007" s="260">
        <f t="shared" si="80"/>
        <v>1</v>
      </c>
      <c r="CM1007" s="83">
        <v>9</v>
      </c>
      <c r="CN1007" s="254" t="s">
        <v>4965</v>
      </c>
      <c r="CO1007" s="140" t="s">
        <v>4965</v>
      </c>
      <c r="CP1007" s="258" t="s">
        <v>4965</v>
      </c>
      <c r="CQ1007" s="86" t="s">
        <v>4965</v>
      </c>
      <c r="CR1007" s="85" t="s">
        <v>4965</v>
      </c>
      <c r="CS1007" s="85" t="s">
        <v>4965</v>
      </c>
      <c r="CT1007" s="85" t="s">
        <v>4965</v>
      </c>
      <c r="CU1007" s="86"/>
    </row>
    <row r="1008" spans="1:99" s="363" customFormat="1" ht="12" customHeight="1" x14ac:dyDescent="0.2">
      <c r="A1008" s="31" t="s">
        <v>1460</v>
      </c>
      <c r="B1008" s="114" t="s">
        <v>4227</v>
      </c>
      <c r="C1008" s="114" t="s">
        <v>1432</v>
      </c>
      <c r="D1008" s="114" t="s">
        <v>1432</v>
      </c>
      <c r="E1008" s="117" t="s">
        <v>1432</v>
      </c>
      <c r="F1008" s="114" t="s">
        <v>2516</v>
      </c>
      <c r="G1008" s="114" t="s">
        <v>4715</v>
      </c>
      <c r="H1008" s="114" t="s">
        <v>1435</v>
      </c>
      <c r="I1008" s="114" t="s">
        <v>4228</v>
      </c>
      <c r="J1008" s="114">
        <v>527522</v>
      </c>
      <c r="K1008" s="114">
        <v>171673</v>
      </c>
      <c r="L1008" s="177" t="s">
        <v>3069</v>
      </c>
      <c r="M1008" s="99" t="s">
        <v>1432</v>
      </c>
      <c r="N1008" s="99" t="s">
        <v>1432</v>
      </c>
      <c r="O1008" s="114">
        <v>0</v>
      </c>
      <c r="P1008" s="114">
        <v>10</v>
      </c>
      <c r="Q1008" s="115">
        <v>10</v>
      </c>
      <c r="R1008" s="114" t="s">
        <v>4229</v>
      </c>
      <c r="S1008" s="114" t="s">
        <v>1389</v>
      </c>
      <c r="T1008" s="99" t="s">
        <v>1090</v>
      </c>
      <c r="U1008" s="116">
        <v>42041</v>
      </c>
      <c r="V1008" s="114" t="s">
        <v>1439</v>
      </c>
      <c r="W1008" s="99" t="s">
        <v>1432</v>
      </c>
      <c r="X1008" s="114" t="s">
        <v>1442</v>
      </c>
      <c r="Y1008" s="114" t="s">
        <v>3893</v>
      </c>
      <c r="Z1008" s="114" t="s">
        <v>1444</v>
      </c>
      <c r="AA1008" s="114" t="s">
        <v>4720</v>
      </c>
      <c r="AB1008" s="387">
        <v>2.5000000000000001E-2</v>
      </c>
      <c r="AC1008" s="111" t="s">
        <v>1432</v>
      </c>
      <c r="AD1008" s="112"/>
      <c r="AE1008" s="157" t="s">
        <v>3063</v>
      </c>
      <c r="AF1008" s="117" t="s">
        <v>1445</v>
      </c>
      <c r="AG1008" s="117">
        <v>0</v>
      </c>
      <c r="AH1008" s="117">
        <v>0</v>
      </c>
      <c r="AI1008" s="117">
        <v>0</v>
      </c>
      <c r="AJ1008" s="117">
        <v>10</v>
      </c>
      <c r="AK1008" s="117">
        <v>0</v>
      </c>
      <c r="AL1008" s="117">
        <v>0</v>
      </c>
      <c r="AM1008" s="117">
        <v>0</v>
      </c>
      <c r="AN1008" s="117">
        <v>0</v>
      </c>
      <c r="AO1008" s="117">
        <v>0</v>
      </c>
      <c r="AP1008" s="117">
        <v>0</v>
      </c>
      <c r="AQ1008" s="117">
        <v>10</v>
      </c>
      <c r="AR1008" s="117">
        <v>0</v>
      </c>
      <c r="AS1008" s="117">
        <v>0</v>
      </c>
      <c r="AT1008" s="117">
        <v>0</v>
      </c>
      <c r="AU1008" s="117">
        <v>0</v>
      </c>
      <c r="AV1008" s="117">
        <v>0</v>
      </c>
      <c r="AW1008" s="117">
        <v>0</v>
      </c>
      <c r="AX1008" s="117">
        <v>0</v>
      </c>
      <c r="AY1008" s="117">
        <v>0</v>
      </c>
      <c r="AZ1008" s="117">
        <v>0</v>
      </c>
      <c r="BA1008" s="117">
        <v>0</v>
      </c>
      <c r="BB1008" s="117">
        <v>0</v>
      </c>
      <c r="BC1008" s="117">
        <v>0</v>
      </c>
      <c r="BD1008" s="117">
        <v>0</v>
      </c>
      <c r="BE1008" s="117">
        <v>0</v>
      </c>
      <c r="BF1008" s="117">
        <v>0</v>
      </c>
      <c r="BG1008" s="117">
        <v>0</v>
      </c>
      <c r="BH1008" s="117">
        <v>0</v>
      </c>
      <c r="BI1008" s="117">
        <v>0</v>
      </c>
      <c r="BJ1008" s="117">
        <v>0</v>
      </c>
      <c r="BK1008" s="117">
        <v>0</v>
      </c>
      <c r="BL1008" s="120" t="s">
        <v>4490</v>
      </c>
      <c r="BM1008" s="98">
        <v>0</v>
      </c>
      <c r="BN1008" s="79">
        <v>0</v>
      </c>
      <c r="BO1008" s="241">
        <v>2.5</v>
      </c>
      <c r="BP1008" s="133">
        <v>2.5</v>
      </c>
      <c r="BQ1008" s="133">
        <v>2.5</v>
      </c>
      <c r="BR1008" s="133">
        <v>2.5</v>
      </c>
      <c r="BS1008" s="238">
        <v>0</v>
      </c>
      <c r="BT1008" s="79">
        <v>0</v>
      </c>
      <c r="BU1008" s="79">
        <v>0</v>
      </c>
      <c r="BV1008" s="79">
        <v>0</v>
      </c>
      <c r="BW1008" s="79">
        <v>0</v>
      </c>
      <c r="BX1008" s="79">
        <v>0</v>
      </c>
      <c r="BY1008" s="79">
        <v>0</v>
      </c>
      <c r="BZ1008" s="79">
        <v>0</v>
      </c>
      <c r="CA1008" s="79">
        <v>0</v>
      </c>
      <c r="CB1008" s="79">
        <v>0</v>
      </c>
      <c r="CC1008" s="79">
        <v>0</v>
      </c>
      <c r="CD1008" s="79">
        <v>0</v>
      </c>
      <c r="CE1008" s="79">
        <v>0</v>
      </c>
      <c r="CF1008" s="79">
        <v>0</v>
      </c>
      <c r="CG1008" s="79">
        <v>0</v>
      </c>
      <c r="CH1008" s="79">
        <v>0</v>
      </c>
      <c r="CI1008" s="81">
        <f t="shared" si="82"/>
        <v>10</v>
      </c>
      <c r="CJ1008" s="260">
        <f t="shared" si="81"/>
        <v>10</v>
      </c>
      <c r="CK1008" s="260">
        <f t="shared" si="79"/>
        <v>10</v>
      </c>
      <c r="CL1008" s="260">
        <f t="shared" si="80"/>
        <v>10</v>
      </c>
      <c r="CM1008" s="83">
        <v>9</v>
      </c>
      <c r="CN1008" s="254" t="s">
        <v>4965</v>
      </c>
      <c r="CO1008" s="180" t="s">
        <v>1941</v>
      </c>
      <c r="CP1008" s="258" t="s">
        <v>4965</v>
      </c>
      <c r="CQ1008" s="86" t="s">
        <v>4965</v>
      </c>
      <c r="CR1008" s="85" t="s">
        <v>4965</v>
      </c>
      <c r="CS1008" s="85" t="s">
        <v>4965</v>
      </c>
      <c r="CT1008" s="85" t="s">
        <v>4965</v>
      </c>
      <c r="CU1008" s="86"/>
    </row>
    <row r="1009" spans="1:99" ht="12" customHeight="1" x14ac:dyDescent="0.2">
      <c r="A1009" s="31" t="s">
        <v>1460</v>
      </c>
      <c r="B1009" s="114" t="s">
        <v>4230</v>
      </c>
      <c r="C1009" s="114" t="s">
        <v>1432</v>
      </c>
      <c r="D1009" s="114" t="s">
        <v>1432</v>
      </c>
      <c r="E1009" s="117" t="s">
        <v>1432</v>
      </c>
      <c r="F1009" s="114" t="s">
        <v>4127</v>
      </c>
      <c r="G1009" s="114" t="s">
        <v>2716</v>
      </c>
      <c r="H1009" s="114" t="s">
        <v>2717</v>
      </c>
      <c r="I1009" s="114" t="s">
        <v>4128</v>
      </c>
      <c r="J1009" s="114">
        <v>527641</v>
      </c>
      <c r="K1009" s="114">
        <v>175495</v>
      </c>
      <c r="L1009" s="177" t="s">
        <v>3085</v>
      </c>
      <c r="M1009" s="99" t="s">
        <v>1432</v>
      </c>
      <c r="N1009" s="99" t="s">
        <v>1432</v>
      </c>
      <c r="O1009" s="114">
        <v>3</v>
      </c>
      <c r="P1009" s="114">
        <v>3</v>
      </c>
      <c r="Q1009" s="115">
        <v>0</v>
      </c>
      <c r="R1009" s="114" t="s">
        <v>4231</v>
      </c>
      <c r="S1009" s="114" t="s">
        <v>1438</v>
      </c>
      <c r="T1009" s="99" t="s">
        <v>202</v>
      </c>
      <c r="U1009" s="116">
        <v>42073</v>
      </c>
      <c r="V1009" s="114" t="s">
        <v>1439</v>
      </c>
      <c r="W1009" s="99" t="s">
        <v>1432</v>
      </c>
      <c r="X1009" s="114" t="s">
        <v>1442</v>
      </c>
      <c r="Y1009" s="114" t="s">
        <v>4694</v>
      </c>
      <c r="Z1009" s="114" t="s">
        <v>1444</v>
      </c>
      <c r="AA1009" s="114" t="s">
        <v>4720</v>
      </c>
      <c r="AB1009" s="387">
        <v>1.0999999999999999E-2</v>
      </c>
      <c r="AC1009" s="111" t="s">
        <v>1432</v>
      </c>
      <c r="AD1009" s="112"/>
      <c r="AE1009" s="157" t="s">
        <v>3063</v>
      </c>
      <c r="AF1009" s="117" t="s">
        <v>1445</v>
      </c>
      <c r="AG1009" s="117">
        <v>0</v>
      </c>
      <c r="AH1009" s="117">
        <v>0</v>
      </c>
      <c r="AI1009" s="117">
        <v>3</v>
      </c>
      <c r="AJ1009" s="117">
        <v>0</v>
      </c>
      <c r="AK1009" s="117">
        <v>0</v>
      </c>
      <c r="AL1009" s="117">
        <v>0</v>
      </c>
      <c r="AM1009" s="117">
        <v>0</v>
      </c>
      <c r="AN1009" s="117">
        <v>0</v>
      </c>
      <c r="AO1009" s="117">
        <v>0</v>
      </c>
      <c r="AP1009" s="117">
        <v>0</v>
      </c>
      <c r="AQ1009" s="117">
        <v>0</v>
      </c>
      <c r="AR1009" s="117">
        <v>0</v>
      </c>
      <c r="AS1009" s="117">
        <v>0</v>
      </c>
      <c r="AT1009" s="117">
        <v>0</v>
      </c>
      <c r="AU1009" s="117">
        <v>0</v>
      </c>
      <c r="AV1009" s="117">
        <v>0</v>
      </c>
      <c r="AW1009" s="117">
        <v>0</v>
      </c>
      <c r="AX1009" s="117">
        <v>0</v>
      </c>
      <c r="AY1009" s="117">
        <v>0</v>
      </c>
      <c r="AZ1009" s="117">
        <v>0</v>
      </c>
      <c r="BA1009" s="117">
        <v>0</v>
      </c>
      <c r="BB1009" s="117">
        <v>0</v>
      </c>
      <c r="BC1009" s="117">
        <v>0</v>
      </c>
      <c r="BD1009" s="117">
        <v>0</v>
      </c>
      <c r="BE1009" s="117">
        <v>0</v>
      </c>
      <c r="BF1009" s="117">
        <v>0</v>
      </c>
      <c r="BG1009" s="117">
        <v>0</v>
      </c>
      <c r="BH1009" s="117">
        <v>0</v>
      </c>
      <c r="BI1009" s="117">
        <v>0</v>
      </c>
      <c r="BJ1009" s="117">
        <v>0</v>
      </c>
      <c r="BK1009" s="117">
        <v>0</v>
      </c>
      <c r="BL1009" s="339"/>
      <c r="BM1009" s="179">
        <f>Q1009</f>
        <v>0</v>
      </c>
      <c r="BN1009" s="79">
        <v>0</v>
      </c>
      <c r="BO1009" s="237">
        <v>0</v>
      </c>
      <c r="BP1009" s="79">
        <v>0</v>
      </c>
      <c r="BQ1009" s="79">
        <v>0</v>
      </c>
      <c r="BR1009" s="79">
        <v>0</v>
      </c>
      <c r="BS1009" s="238">
        <v>0</v>
      </c>
      <c r="BT1009" s="79">
        <v>0</v>
      </c>
      <c r="BU1009" s="79">
        <v>0</v>
      </c>
      <c r="BV1009" s="79">
        <v>0</v>
      </c>
      <c r="BW1009" s="79">
        <v>0</v>
      </c>
      <c r="BX1009" s="79">
        <v>0</v>
      </c>
      <c r="BY1009" s="79">
        <v>0</v>
      </c>
      <c r="BZ1009" s="79">
        <v>0</v>
      </c>
      <c r="CA1009" s="79">
        <v>0</v>
      </c>
      <c r="CB1009" s="79">
        <v>0</v>
      </c>
      <c r="CC1009" s="79">
        <v>0</v>
      </c>
      <c r="CD1009" s="79">
        <v>0</v>
      </c>
      <c r="CE1009" s="79">
        <v>0</v>
      </c>
      <c r="CF1009" s="79">
        <v>0</v>
      </c>
      <c r="CG1009" s="79">
        <v>0</v>
      </c>
      <c r="CH1009" s="79">
        <v>0</v>
      </c>
      <c r="CI1009" s="81">
        <f t="shared" si="82"/>
        <v>0</v>
      </c>
      <c r="CJ1009" s="131">
        <f t="shared" si="81"/>
        <v>0</v>
      </c>
      <c r="CK1009" s="131">
        <f t="shared" si="79"/>
        <v>0</v>
      </c>
      <c r="CL1009" s="131">
        <f t="shared" si="80"/>
        <v>0</v>
      </c>
      <c r="CM1009" s="83">
        <v>4</v>
      </c>
      <c r="CN1009" s="254" t="s">
        <v>4965</v>
      </c>
      <c r="CO1009" s="180" t="s">
        <v>1940</v>
      </c>
      <c r="CP1009" s="258" t="s">
        <v>4965</v>
      </c>
      <c r="CQ1009" s="86" t="s">
        <v>4965</v>
      </c>
      <c r="CR1009" s="85" t="s">
        <v>4965</v>
      </c>
      <c r="CS1009" s="85" t="s">
        <v>4965</v>
      </c>
      <c r="CT1009" s="85" t="s">
        <v>4965</v>
      </c>
      <c r="CU1009" s="86"/>
    </row>
    <row r="1010" spans="1:99" s="363" customFormat="1" ht="12" customHeight="1" x14ac:dyDescent="0.2">
      <c r="A1010" s="31" t="s">
        <v>1460</v>
      </c>
      <c r="B1010" s="114" t="s">
        <v>4233</v>
      </c>
      <c r="C1010" s="114" t="s">
        <v>1432</v>
      </c>
      <c r="D1010" s="114" t="s">
        <v>1432</v>
      </c>
      <c r="E1010" s="117" t="s">
        <v>1432</v>
      </c>
      <c r="F1010" s="114" t="s">
        <v>4087</v>
      </c>
      <c r="G1010" s="114" t="s">
        <v>929</v>
      </c>
      <c r="H1010" s="114" t="s">
        <v>1435</v>
      </c>
      <c r="I1010" s="114" t="s">
        <v>4234</v>
      </c>
      <c r="J1010" s="114">
        <v>527615</v>
      </c>
      <c r="K1010" s="114">
        <v>171776</v>
      </c>
      <c r="L1010" s="177" t="s">
        <v>3069</v>
      </c>
      <c r="M1010" s="99" t="s">
        <v>1432</v>
      </c>
      <c r="N1010" s="99" t="s">
        <v>1432</v>
      </c>
      <c r="O1010" s="114">
        <v>0</v>
      </c>
      <c r="P1010" s="114">
        <v>2</v>
      </c>
      <c r="Q1010" s="115">
        <v>2</v>
      </c>
      <c r="R1010" s="114" t="s">
        <v>4235</v>
      </c>
      <c r="S1010" s="114" t="s">
        <v>3187</v>
      </c>
      <c r="T1010" s="99" t="s">
        <v>1905</v>
      </c>
      <c r="U1010" s="116">
        <v>42046</v>
      </c>
      <c r="V1010" s="114" t="s">
        <v>1439</v>
      </c>
      <c r="W1010" s="99" t="s">
        <v>1432</v>
      </c>
      <c r="X1010" s="114" t="s">
        <v>1442</v>
      </c>
      <c r="Y1010" s="114" t="s">
        <v>3893</v>
      </c>
      <c r="Z1010" s="114" t="s">
        <v>1444</v>
      </c>
      <c r="AA1010" s="114" t="s">
        <v>4720</v>
      </c>
      <c r="AB1010" s="387">
        <v>7.0000000000000001E-3</v>
      </c>
      <c r="AC1010" s="111" t="s">
        <v>1432</v>
      </c>
      <c r="AD1010" s="112"/>
      <c r="AE1010" s="157" t="s">
        <v>3063</v>
      </c>
      <c r="AF1010" s="117" t="s">
        <v>1445</v>
      </c>
      <c r="AG1010" s="117">
        <v>0</v>
      </c>
      <c r="AH1010" s="117">
        <v>0</v>
      </c>
      <c r="AI1010" s="117">
        <v>0</v>
      </c>
      <c r="AJ1010" s="117">
        <v>0</v>
      </c>
      <c r="AK1010" s="117">
        <v>0</v>
      </c>
      <c r="AL1010" s="117">
        <v>2</v>
      </c>
      <c r="AM1010" s="117">
        <v>0</v>
      </c>
      <c r="AN1010" s="117">
        <v>0</v>
      </c>
      <c r="AO1010" s="117">
        <v>0</v>
      </c>
      <c r="AP1010" s="117">
        <v>0</v>
      </c>
      <c r="AQ1010" s="117">
        <v>0</v>
      </c>
      <c r="AR1010" s="117">
        <v>0</v>
      </c>
      <c r="AS1010" s="117">
        <v>2</v>
      </c>
      <c r="AT1010" s="117">
        <v>0</v>
      </c>
      <c r="AU1010" s="117">
        <v>0</v>
      </c>
      <c r="AV1010" s="117">
        <v>0</v>
      </c>
      <c r="AW1010" s="117">
        <v>0</v>
      </c>
      <c r="AX1010" s="117">
        <v>0</v>
      </c>
      <c r="AY1010" s="117">
        <v>0</v>
      </c>
      <c r="AZ1010" s="117">
        <v>0</v>
      </c>
      <c r="BA1010" s="117">
        <v>0</v>
      </c>
      <c r="BB1010" s="117">
        <v>0</v>
      </c>
      <c r="BC1010" s="117">
        <v>0</v>
      </c>
      <c r="BD1010" s="117">
        <v>0</v>
      </c>
      <c r="BE1010" s="117">
        <v>0</v>
      </c>
      <c r="BF1010" s="117">
        <v>0</v>
      </c>
      <c r="BG1010" s="117">
        <v>0</v>
      </c>
      <c r="BH1010" s="117">
        <v>0</v>
      </c>
      <c r="BI1010" s="117">
        <v>0</v>
      </c>
      <c r="BJ1010" s="117">
        <v>0</v>
      </c>
      <c r="BK1010" s="117">
        <v>0</v>
      </c>
      <c r="BL1010" s="120" t="s">
        <v>4490</v>
      </c>
      <c r="BM1010" s="98">
        <v>0</v>
      </c>
      <c r="BN1010" s="79">
        <v>0</v>
      </c>
      <c r="BO1010" s="241">
        <v>0.5</v>
      </c>
      <c r="BP1010" s="133">
        <v>0.5</v>
      </c>
      <c r="BQ1010" s="133">
        <v>0.5</v>
      </c>
      <c r="BR1010" s="133">
        <v>0.5</v>
      </c>
      <c r="BS1010" s="238">
        <v>0</v>
      </c>
      <c r="BT1010" s="79">
        <v>0</v>
      </c>
      <c r="BU1010" s="79">
        <v>0</v>
      </c>
      <c r="BV1010" s="79">
        <v>0</v>
      </c>
      <c r="BW1010" s="79">
        <v>0</v>
      </c>
      <c r="BX1010" s="79">
        <v>0</v>
      </c>
      <c r="BY1010" s="79">
        <v>0</v>
      </c>
      <c r="BZ1010" s="79">
        <v>0</v>
      </c>
      <c r="CA1010" s="79">
        <v>0</v>
      </c>
      <c r="CB1010" s="79">
        <v>0</v>
      </c>
      <c r="CC1010" s="79">
        <v>0</v>
      </c>
      <c r="CD1010" s="79">
        <v>0</v>
      </c>
      <c r="CE1010" s="79">
        <v>0</v>
      </c>
      <c r="CF1010" s="79">
        <v>0</v>
      </c>
      <c r="CG1010" s="79">
        <v>0</v>
      </c>
      <c r="CH1010" s="79">
        <v>0</v>
      </c>
      <c r="CI1010" s="81">
        <f t="shared" si="82"/>
        <v>2</v>
      </c>
      <c r="CJ1010" s="260">
        <f t="shared" si="81"/>
        <v>2</v>
      </c>
      <c r="CK1010" s="260">
        <f t="shared" si="79"/>
        <v>2</v>
      </c>
      <c r="CL1010" s="260">
        <f t="shared" si="80"/>
        <v>2</v>
      </c>
      <c r="CM1010" s="83">
        <v>9</v>
      </c>
      <c r="CN1010" s="254" t="s">
        <v>4965</v>
      </c>
      <c r="CO1010" s="180" t="s">
        <v>1941</v>
      </c>
      <c r="CP1010" s="258" t="s">
        <v>4965</v>
      </c>
      <c r="CQ1010" s="86" t="s">
        <v>4965</v>
      </c>
      <c r="CR1010" s="85" t="s">
        <v>4965</v>
      </c>
      <c r="CS1010" s="85" t="s">
        <v>4965</v>
      </c>
      <c r="CT1010" s="85" t="s">
        <v>4965</v>
      </c>
      <c r="CU1010" s="86"/>
    </row>
    <row r="1011" spans="1:99" ht="12" customHeight="1" x14ac:dyDescent="0.2">
      <c r="A1011" s="31" t="s">
        <v>1460</v>
      </c>
      <c r="B1011" s="114" t="s">
        <v>4236</v>
      </c>
      <c r="C1011" s="114" t="s">
        <v>1432</v>
      </c>
      <c r="D1011" s="114" t="s">
        <v>1432</v>
      </c>
      <c r="E1011" s="117" t="s">
        <v>4237</v>
      </c>
      <c r="F1011" s="114" t="s">
        <v>1384</v>
      </c>
      <c r="G1011" s="114" t="s">
        <v>4238</v>
      </c>
      <c r="H1011" s="114" t="s">
        <v>2717</v>
      </c>
      <c r="I1011" s="114" t="s">
        <v>4239</v>
      </c>
      <c r="J1011" s="114">
        <v>527652</v>
      </c>
      <c r="K1011" s="114">
        <v>175432</v>
      </c>
      <c r="L1011" s="177" t="s">
        <v>3085</v>
      </c>
      <c r="M1011" s="99" t="s">
        <v>1432</v>
      </c>
      <c r="N1011" s="99" t="s">
        <v>1432</v>
      </c>
      <c r="O1011" s="114">
        <v>0</v>
      </c>
      <c r="P1011" s="114">
        <v>11</v>
      </c>
      <c r="Q1011" s="115">
        <v>11</v>
      </c>
      <c r="R1011" s="114" t="s">
        <v>4240</v>
      </c>
      <c r="S1011" s="114" t="s">
        <v>3187</v>
      </c>
      <c r="T1011" s="99" t="s">
        <v>202</v>
      </c>
      <c r="U1011" s="116">
        <v>42031</v>
      </c>
      <c r="V1011" s="114" t="s">
        <v>1439</v>
      </c>
      <c r="W1011" s="99" t="s">
        <v>1432</v>
      </c>
      <c r="X1011" s="114" t="s">
        <v>1442</v>
      </c>
      <c r="Y1011" s="114" t="s">
        <v>3893</v>
      </c>
      <c r="Z1011" s="114" t="s">
        <v>1444</v>
      </c>
      <c r="AA1011" s="114" t="s">
        <v>4720</v>
      </c>
      <c r="AB1011" s="387">
        <v>7.9000000000000001E-2</v>
      </c>
      <c r="AC1011" s="111" t="s">
        <v>1432</v>
      </c>
      <c r="AD1011" s="112"/>
      <c r="AE1011" s="157" t="s">
        <v>3063</v>
      </c>
      <c r="AF1011" s="117" t="s">
        <v>1445</v>
      </c>
      <c r="AG1011" s="117">
        <v>0</v>
      </c>
      <c r="AH1011" s="117">
        <v>0</v>
      </c>
      <c r="AI1011" s="117">
        <v>0</v>
      </c>
      <c r="AJ1011" s="117">
        <v>0</v>
      </c>
      <c r="AK1011" s="117">
        <v>2</v>
      </c>
      <c r="AL1011" s="117">
        <v>8</v>
      </c>
      <c r="AM1011" s="117">
        <v>1</v>
      </c>
      <c r="AN1011" s="117">
        <v>0</v>
      </c>
      <c r="AO1011" s="117">
        <v>0</v>
      </c>
      <c r="AP1011" s="117">
        <v>0</v>
      </c>
      <c r="AQ1011" s="117">
        <v>0</v>
      </c>
      <c r="AR1011" s="117">
        <v>2</v>
      </c>
      <c r="AS1011" s="117">
        <v>5</v>
      </c>
      <c r="AT1011" s="117">
        <v>1</v>
      </c>
      <c r="AU1011" s="117">
        <v>0</v>
      </c>
      <c r="AV1011" s="117">
        <v>0</v>
      </c>
      <c r="AW1011" s="117">
        <v>0</v>
      </c>
      <c r="AX1011" s="117">
        <v>0</v>
      </c>
      <c r="AY1011" s="117">
        <v>0</v>
      </c>
      <c r="AZ1011" s="117">
        <v>3</v>
      </c>
      <c r="BA1011" s="117">
        <v>0</v>
      </c>
      <c r="BB1011" s="117">
        <v>0</v>
      </c>
      <c r="BC1011" s="117">
        <v>0</v>
      </c>
      <c r="BD1011" s="117">
        <v>0</v>
      </c>
      <c r="BE1011" s="117">
        <v>0</v>
      </c>
      <c r="BF1011" s="117">
        <v>0</v>
      </c>
      <c r="BG1011" s="117">
        <v>0</v>
      </c>
      <c r="BH1011" s="117">
        <v>0</v>
      </c>
      <c r="BI1011" s="117">
        <v>0</v>
      </c>
      <c r="BJ1011" s="117">
        <v>0</v>
      </c>
      <c r="BK1011" s="117">
        <v>0</v>
      </c>
      <c r="BL1011" s="120" t="s">
        <v>4490</v>
      </c>
      <c r="BM1011" s="98">
        <v>0</v>
      </c>
      <c r="BN1011" s="79">
        <v>0</v>
      </c>
      <c r="BO1011" s="241">
        <v>2.75</v>
      </c>
      <c r="BP1011" s="133">
        <v>2.75</v>
      </c>
      <c r="BQ1011" s="133">
        <v>2.75</v>
      </c>
      <c r="BR1011" s="133">
        <v>2.75</v>
      </c>
      <c r="BS1011" s="238">
        <v>0</v>
      </c>
      <c r="BT1011" s="79">
        <v>0</v>
      </c>
      <c r="BU1011" s="79">
        <v>0</v>
      </c>
      <c r="BV1011" s="79">
        <v>0</v>
      </c>
      <c r="BW1011" s="79">
        <v>0</v>
      </c>
      <c r="BX1011" s="79">
        <v>0</v>
      </c>
      <c r="BY1011" s="79">
        <v>0</v>
      </c>
      <c r="BZ1011" s="79">
        <v>0</v>
      </c>
      <c r="CA1011" s="79">
        <v>0</v>
      </c>
      <c r="CB1011" s="79">
        <v>0</v>
      </c>
      <c r="CC1011" s="79">
        <v>0</v>
      </c>
      <c r="CD1011" s="79">
        <v>0</v>
      </c>
      <c r="CE1011" s="79">
        <v>0</v>
      </c>
      <c r="CF1011" s="79">
        <v>0</v>
      </c>
      <c r="CG1011" s="79">
        <v>0</v>
      </c>
      <c r="CH1011" s="79">
        <v>0</v>
      </c>
      <c r="CI1011" s="81">
        <f t="shared" si="82"/>
        <v>11</v>
      </c>
      <c r="CJ1011" s="260">
        <f t="shared" si="81"/>
        <v>11</v>
      </c>
      <c r="CK1011" s="260">
        <f t="shared" ref="CK1011:CK1035" si="83">SUM(BO1011:BS1011)</f>
        <v>11</v>
      </c>
      <c r="CL1011" s="260">
        <f t="shared" ref="CL1011:CL1035" si="84">SUM(BO1011:BX1011)</f>
        <v>11</v>
      </c>
      <c r="CM1011" s="83">
        <v>9</v>
      </c>
      <c r="CN1011" s="254" t="s">
        <v>4965</v>
      </c>
      <c r="CO1011" s="140" t="s">
        <v>4965</v>
      </c>
      <c r="CP1011" s="258" t="s">
        <v>4965</v>
      </c>
      <c r="CQ1011" s="86" t="s">
        <v>4965</v>
      </c>
      <c r="CR1011" s="85" t="s">
        <v>4965</v>
      </c>
      <c r="CS1011" s="85" t="s">
        <v>4965</v>
      </c>
      <c r="CT1011" s="85" t="s">
        <v>4965</v>
      </c>
      <c r="CU1011" s="86"/>
    </row>
    <row r="1012" spans="1:99" ht="12" customHeight="1" x14ac:dyDescent="0.2">
      <c r="A1012" s="31" t="s">
        <v>1460</v>
      </c>
      <c r="B1012" s="114" t="s">
        <v>4250</v>
      </c>
      <c r="C1012" s="114" t="s">
        <v>1432</v>
      </c>
      <c r="D1012" s="114" t="s">
        <v>1432</v>
      </c>
      <c r="E1012" s="117" t="s">
        <v>1432</v>
      </c>
      <c r="F1012" s="114" t="s">
        <v>3906</v>
      </c>
      <c r="G1012" s="114" t="s">
        <v>4251</v>
      </c>
      <c r="H1012" s="114" t="s">
        <v>1435</v>
      </c>
      <c r="I1012" s="114" t="s">
        <v>4252</v>
      </c>
      <c r="J1012" s="114">
        <v>527513</v>
      </c>
      <c r="K1012" s="114">
        <v>171624</v>
      </c>
      <c r="L1012" s="177" t="s">
        <v>3069</v>
      </c>
      <c r="M1012" s="99" t="s">
        <v>1432</v>
      </c>
      <c r="N1012" s="99" t="s">
        <v>1432</v>
      </c>
      <c r="O1012" s="114">
        <v>0</v>
      </c>
      <c r="P1012" s="114">
        <v>1</v>
      </c>
      <c r="Q1012" s="115">
        <v>1</v>
      </c>
      <c r="R1012" s="114" t="s">
        <v>4253</v>
      </c>
      <c r="S1012" s="114" t="s">
        <v>1438</v>
      </c>
      <c r="T1012" s="99" t="s">
        <v>1090</v>
      </c>
      <c r="U1012" s="116">
        <v>42041</v>
      </c>
      <c r="V1012" s="114" t="s">
        <v>1439</v>
      </c>
      <c r="W1012" s="99" t="s">
        <v>1432</v>
      </c>
      <c r="X1012" s="114" t="s">
        <v>1442</v>
      </c>
      <c r="Y1012" s="114" t="s">
        <v>1443</v>
      </c>
      <c r="Z1012" s="114" t="s">
        <v>1444</v>
      </c>
      <c r="AA1012" s="114" t="s">
        <v>2713</v>
      </c>
      <c r="AB1012" s="387">
        <v>4.0000000000000001E-3</v>
      </c>
      <c r="AC1012" s="111" t="s">
        <v>1432</v>
      </c>
      <c r="AD1012" s="112"/>
      <c r="AE1012" s="157" t="s">
        <v>3063</v>
      </c>
      <c r="AF1012" s="117" t="s">
        <v>1445</v>
      </c>
      <c r="AG1012" s="117">
        <v>0</v>
      </c>
      <c r="AH1012" s="117">
        <v>0</v>
      </c>
      <c r="AI1012" s="117">
        <v>0</v>
      </c>
      <c r="AJ1012" s="117">
        <v>0</v>
      </c>
      <c r="AK1012" s="117">
        <v>0</v>
      </c>
      <c r="AL1012" s="117">
        <v>1</v>
      </c>
      <c r="AM1012" s="117">
        <v>0</v>
      </c>
      <c r="AN1012" s="117">
        <v>0</v>
      </c>
      <c r="AO1012" s="117">
        <v>0</v>
      </c>
      <c r="AP1012" s="117">
        <v>0</v>
      </c>
      <c r="AQ1012" s="117">
        <v>0</v>
      </c>
      <c r="AR1012" s="117">
        <v>0</v>
      </c>
      <c r="AS1012" s="117">
        <v>1</v>
      </c>
      <c r="AT1012" s="117">
        <v>0</v>
      </c>
      <c r="AU1012" s="117">
        <v>0</v>
      </c>
      <c r="AV1012" s="117">
        <v>0</v>
      </c>
      <c r="AW1012" s="117">
        <v>0</v>
      </c>
      <c r="AX1012" s="117">
        <v>0</v>
      </c>
      <c r="AY1012" s="117">
        <v>0</v>
      </c>
      <c r="AZ1012" s="117">
        <v>0</v>
      </c>
      <c r="BA1012" s="117">
        <v>0</v>
      </c>
      <c r="BB1012" s="117">
        <v>0</v>
      </c>
      <c r="BC1012" s="117">
        <v>0</v>
      </c>
      <c r="BD1012" s="117">
        <v>0</v>
      </c>
      <c r="BE1012" s="117">
        <v>0</v>
      </c>
      <c r="BF1012" s="117">
        <v>0</v>
      </c>
      <c r="BG1012" s="117">
        <v>0</v>
      </c>
      <c r="BH1012" s="117">
        <v>0</v>
      </c>
      <c r="BI1012" s="117">
        <v>0</v>
      </c>
      <c r="BJ1012" s="117">
        <v>0</v>
      </c>
      <c r="BK1012" s="117">
        <v>0</v>
      </c>
      <c r="BL1012" s="120" t="s">
        <v>4490</v>
      </c>
      <c r="BM1012" s="98">
        <v>0</v>
      </c>
      <c r="BN1012" s="79">
        <v>0</v>
      </c>
      <c r="BO1012" s="241">
        <v>0.2</v>
      </c>
      <c r="BP1012" s="133">
        <v>0.2</v>
      </c>
      <c r="BQ1012" s="133">
        <v>0.2</v>
      </c>
      <c r="BR1012" s="133">
        <v>0.2</v>
      </c>
      <c r="BS1012" s="243">
        <v>0.2</v>
      </c>
      <c r="BT1012" s="79">
        <v>0</v>
      </c>
      <c r="BU1012" s="79">
        <v>0</v>
      </c>
      <c r="BV1012" s="79">
        <v>0</v>
      </c>
      <c r="BW1012" s="79">
        <v>0</v>
      </c>
      <c r="BX1012" s="79">
        <v>0</v>
      </c>
      <c r="BY1012" s="79">
        <v>0</v>
      </c>
      <c r="BZ1012" s="79">
        <v>0</v>
      </c>
      <c r="CA1012" s="79">
        <v>0</v>
      </c>
      <c r="CB1012" s="79">
        <v>0</v>
      </c>
      <c r="CC1012" s="79">
        <v>0</v>
      </c>
      <c r="CD1012" s="79">
        <v>0</v>
      </c>
      <c r="CE1012" s="79">
        <v>0</v>
      </c>
      <c r="CF1012" s="79">
        <v>0</v>
      </c>
      <c r="CG1012" s="79">
        <v>0</v>
      </c>
      <c r="CH1012" s="79">
        <v>0</v>
      </c>
      <c r="CI1012" s="81">
        <f t="shared" si="82"/>
        <v>1</v>
      </c>
      <c r="CJ1012" s="260">
        <f t="shared" si="81"/>
        <v>1</v>
      </c>
      <c r="CK1012" s="260">
        <f t="shared" si="83"/>
        <v>1</v>
      </c>
      <c r="CL1012" s="260">
        <f t="shared" si="84"/>
        <v>1</v>
      </c>
      <c r="CM1012" s="83">
        <v>4</v>
      </c>
      <c r="CN1012" s="254" t="s">
        <v>4965</v>
      </c>
      <c r="CO1012" s="180" t="s">
        <v>1941</v>
      </c>
      <c r="CP1012" s="258" t="s">
        <v>4965</v>
      </c>
      <c r="CQ1012" s="86" t="s">
        <v>4965</v>
      </c>
      <c r="CR1012" s="85" t="s">
        <v>4965</v>
      </c>
      <c r="CS1012" s="85" t="s">
        <v>4965</v>
      </c>
      <c r="CT1012" s="85" t="s">
        <v>4965</v>
      </c>
      <c r="CU1012" s="86"/>
    </row>
    <row r="1013" spans="1:99" ht="12" customHeight="1" x14ac:dyDescent="0.2">
      <c r="A1013" s="31" t="s">
        <v>1460</v>
      </c>
      <c r="B1013" s="114" t="s">
        <v>4254</v>
      </c>
      <c r="C1013" s="114" t="s">
        <v>1432</v>
      </c>
      <c r="D1013" s="114" t="s">
        <v>1432</v>
      </c>
      <c r="E1013" s="117" t="s">
        <v>4921</v>
      </c>
      <c r="F1013" s="114" t="s">
        <v>2385</v>
      </c>
      <c r="G1013" s="114" t="s">
        <v>420</v>
      </c>
      <c r="H1013" s="114" t="s">
        <v>3875</v>
      </c>
      <c r="I1013" s="114" t="s">
        <v>3573</v>
      </c>
      <c r="J1013" s="114">
        <v>529218</v>
      </c>
      <c r="K1013" s="114">
        <v>172611</v>
      </c>
      <c r="L1013" s="177" t="s">
        <v>3077</v>
      </c>
      <c r="M1013" s="99" t="s">
        <v>1432</v>
      </c>
      <c r="N1013" s="99" t="s">
        <v>1432</v>
      </c>
      <c r="O1013" s="114">
        <v>0</v>
      </c>
      <c r="P1013" s="114">
        <v>1</v>
      </c>
      <c r="Q1013" s="115">
        <v>1</v>
      </c>
      <c r="R1013" s="114" t="s">
        <v>2950</v>
      </c>
      <c r="S1013" s="114" t="s">
        <v>1438</v>
      </c>
      <c r="T1013" s="99" t="s">
        <v>3495</v>
      </c>
      <c r="U1013" s="116">
        <v>42048</v>
      </c>
      <c r="V1013" s="114" t="s">
        <v>1439</v>
      </c>
      <c r="W1013" s="99" t="s">
        <v>1432</v>
      </c>
      <c r="X1013" s="114" t="s">
        <v>1442</v>
      </c>
      <c r="Y1013" s="114" t="s">
        <v>1443</v>
      </c>
      <c r="Z1013" s="114" t="s">
        <v>1444</v>
      </c>
      <c r="AA1013" s="114" t="s">
        <v>2713</v>
      </c>
      <c r="AB1013" s="387">
        <v>8.0000000000000002E-3</v>
      </c>
      <c r="AC1013" s="111" t="s">
        <v>1432</v>
      </c>
      <c r="AD1013" s="112"/>
      <c r="AE1013" s="157" t="s">
        <v>3063</v>
      </c>
      <c r="AF1013" s="117" t="s">
        <v>1445</v>
      </c>
      <c r="AG1013" s="117">
        <v>0</v>
      </c>
      <c r="AH1013" s="117">
        <v>0</v>
      </c>
      <c r="AI1013" s="117">
        <v>0</v>
      </c>
      <c r="AJ1013" s="117">
        <v>0</v>
      </c>
      <c r="AK1013" s="117">
        <v>0</v>
      </c>
      <c r="AL1013" s="117">
        <v>1</v>
      </c>
      <c r="AM1013" s="117">
        <v>0</v>
      </c>
      <c r="AN1013" s="117">
        <v>0</v>
      </c>
      <c r="AO1013" s="117">
        <v>0</v>
      </c>
      <c r="AP1013" s="117">
        <v>0</v>
      </c>
      <c r="AQ1013" s="117">
        <v>0</v>
      </c>
      <c r="AR1013" s="117">
        <v>0</v>
      </c>
      <c r="AS1013" s="117">
        <v>0</v>
      </c>
      <c r="AT1013" s="117">
        <v>0</v>
      </c>
      <c r="AU1013" s="117">
        <v>0</v>
      </c>
      <c r="AV1013" s="117">
        <v>0</v>
      </c>
      <c r="AW1013" s="117">
        <v>0</v>
      </c>
      <c r="AX1013" s="117">
        <v>0</v>
      </c>
      <c r="AY1013" s="117">
        <v>0</v>
      </c>
      <c r="AZ1013" s="117">
        <v>1</v>
      </c>
      <c r="BA1013" s="117">
        <v>0</v>
      </c>
      <c r="BB1013" s="117">
        <v>0</v>
      </c>
      <c r="BC1013" s="117">
        <v>0</v>
      </c>
      <c r="BD1013" s="117">
        <v>0</v>
      </c>
      <c r="BE1013" s="117">
        <v>0</v>
      </c>
      <c r="BF1013" s="117">
        <v>0</v>
      </c>
      <c r="BG1013" s="117">
        <v>0</v>
      </c>
      <c r="BH1013" s="117">
        <v>0</v>
      </c>
      <c r="BI1013" s="117">
        <v>0</v>
      </c>
      <c r="BJ1013" s="117">
        <v>0</v>
      </c>
      <c r="BK1013" s="117">
        <v>0</v>
      </c>
      <c r="BL1013" s="120" t="s">
        <v>4490</v>
      </c>
      <c r="BM1013" s="98">
        <v>0</v>
      </c>
      <c r="BN1013" s="79">
        <v>0</v>
      </c>
      <c r="BO1013" s="241">
        <v>0.2</v>
      </c>
      <c r="BP1013" s="133">
        <v>0.2</v>
      </c>
      <c r="BQ1013" s="133">
        <v>0.2</v>
      </c>
      <c r="BR1013" s="133">
        <v>0.2</v>
      </c>
      <c r="BS1013" s="243">
        <v>0.2</v>
      </c>
      <c r="BT1013" s="79">
        <v>0</v>
      </c>
      <c r="BU1013" s="79">
        <v>0</v>
      </c>
      <c r="BV1013" s="79">
        <v>0</v>
      </c>
      <c r="BW1013" s="79">
        <v>0</v>
      </c>
      <c r="BX1013" s="79">
        <v>0</v>
      </c>
      <c r="BY1013" s="79">
        <v>0</v>
      </c>
      <c r="BZ1013" s="79">
        <v>0</v>
      </c>
      <c r="CA1013" s="79">
        <v>0</v>
      </c>
      <c r="CB1013" s="79">
        <v>0</v>
      </c>
      <c r="CC1013" s="79">
        <v>0</v>
      </c>
      <c r="CD1013" s="79">
        <v>0</v>
      </c>
      <c r="CE1013" s="79">
        <v>0</v>
      </c>
      <c r="CF1013" s="79">
        <v>0</v>
      </c>
      <c r="CG1013" s="79">
        <v>0</v>
      </c>
      <c r="CH1013" s="79">
        <v>0</v>
      </c>
      <c r="CI1013" s="81">
        <f t="shared" si="82"/>
        <v>1</v>
      </c>
      <c r="CJ1013" s="260">
        <f t="shared" si="81"/>
        <v>1</v>
      </c>
      <c r="CK1013" s="260">
        <f t="shared" si="83"/>
        <v>1</v>
      </c>
      <c r="CL1013" s="260">
        <f t="shared" si="84"/>
        <v>1</v>
      </c>
      <c r="CM1013" s="83">
        <v>4</v>
      </c>
      <c r="CN1013" s="254" t="s">
        <v>4965</v>
      </c>
      <c r="CO1013" s="140" t="s">
        <v>4965</v>
      </c>
      <c r="CP1013" s="258" t="s">
        <v>4965</v>
      </c>
      <c r="CQ1013" s="86" t="s">
        <v>4965</v>
      </c>
      <c r="CR1013" s="85" t="s">
        <v>4965</v>
      </c>
      <c r="CS1013" s="85" t="s">
        <v>4965</v>
      </c>
      <c r="CT1013" s="85" t="s">
        <v>4965</v>
      </c>
      <c r="CU1013" s="86"/>
    </row>
    <row r="1014" spans="1:99" s="363" customFormat="1" ht="12" customHeight="1" x14ac:dyDescent="0.2">
      <c r="A1014" s="31" t="s">
        <v>1460</v>
      </c>
      <c r="B1014" s="114" t="s">
        <v>4458</v>
      </c>
      <c r="C1014" s="114" t="s">
        <v>1432</v>
      </c>
      <c r="D1014" s="114" t="s">
        <v>1432</v>
      </c>
      <c r="E1014" s="117" t="s">
        <v>1432</v>
      </c>
      <c r="F1014" s="114" t="s">
        <v>4193</v>
      </c>
      <c r="G1014" s="114" t="s">
        <v>4459</v>
      </c>
      <c r="H1014" s="114" t="s">
        <v>3875</v>
      </c>
      <c r="I1014" s="114" t="s">
        <v>4460</v>
      </c>
      <c r="J1014" s="114">
        <v>528757</v>
      </c>
      <c r="K1014" s="114">
        <v>173681</v>
      </c>
      <c r="L1014" s="177" t="s">
        <v>3076</v>
      </c>
      <c r="M1014" s="99" t="s">
        <v>1432</v>
      </c>
      <c r="N1014" s="99" t="s">
        <v>1432</v>
      </c>
      <c r="O1014" s="114">
        <v>0</v>
      </c>
      <c r="P1014" s="114">
        <v>1</v>
      </c>
      <c r="Q1014" s="115">
        <v>1</v>
      </c>
      <c r="R1014" s="114" t="s">
        <v>4461</v>
      </c>
      <c r="S1014" s="114" t="s">
        <v>3187</v>
      </c>
      <c r="T1014" s="99" t="s">
        <v>4125</v>
      </c>
      <c r="U1014" s="116">
        <v>42044</v>
      </c>
      <c r="V1014" s="114" t="s">
        <v>1439</v>
      </c>
      <c r="W1014" s="99" t="s">
        <v>1432</v>
      </c>
      <c r="X1014" s="114" t="s">
        <v>1442</v>
      </c>
      <c r="Y1014" s="114" t="s">
        <v>3893</v>
      </c>
      <c r="Z1014" s="114" t="s">
        <v>1444</v>
      </c>
      <c r="AA1014" s="114" t="s">
        <v>1136</v>
      </c>
      <c r="AB1014" s="387">
        <v>1E-3</v>
      </c>
      <c r="AC1014" s="111" t="s">
        <v>1432</v>
      </c>
      <c r="AD1014" s="112"/>
      <c r="AE1014" s="157" t="s">
        <v>3063</v>
      </c>
      <c r="AF1014" s="117" t="s">
        <v>1445</v>
      </c>
      <c r="AG1014" s="117">
        <v>0</v>
      </c>
      <c r="AH1014" s="117">
        <v>0</v>
      </c>
      <c r="AI1014" s="117">
        <v>0</v>
      </c>
      <c r="AJ1014" s="117">
        <v>0</v>
      </c>
      <c r="AK1014" s="117">
        <v>1</v>
      </c>
      <c r="AL1014" s="117">
        <v>0</v>
      </c>
      <c r="AM1014" s="117">
        <v>0</v>
      </c>
      <c r="AN1014" s="117">
        <v>0</v>
      </c>
      <c r="AO1014" s="117">
        <v>0</v>
      </c>
      <c r="AP1014" s="117">
        <v>0</v>
      </c>
      <c r="AQ1014" s="117">
        <v>0</v>
      </c>
      <c r="AR1014" s="117">
        <v>1</v>
      </c>
      <c r="AS1014" s="117">
        <v>0</v>
      </c>
      <c r="AT1014" s="117">
        <v>0</v>
      </c>
      <c r="AU1014" s="117">
        <v>0</v>
      </c>
      <c r="AV1014" s="117">
        <v>0</v>
      </c>
      <c r="AW1014" s="117">
        <v>0</v>
      </c>
      <c r="AX1014" s="117">
        <v>0</v>
      </c>
      <c r="AY1014" s="117">
        <v>0</v>
      </c>
      <c r="AZ1014" s="117">
        <v>0</v>
      </c>
      <c r="BA1014" s="117">
        <v>0</v>
      </c>
      <c r="BB1014" s="117">
        <v>0</v>
      </c>
      <c r="BC1014" s="117">
        <v>0</v>
      </c>
      <c r="BD1014" s="117">
        <v>0</v>
      </c>
      <c r="BE1014" s="117">
        <v>0</v>
      </c>
      <c r="BF1014" s="117">
        <v>0</v>
      </c>
      <c r="BG1014" s="117">
        <v>0</v>
      </c>
      <c r="BH1014" s="117">
        <v>0</v>
      </c>
      <c r="BI1014" s="117">
        <v>0</v>
      </c>
      <c r="BJ1014" s="117">
        <v>0</v>
      </c>
      <c r="BK1014" s="117">
        <v>0</v>
      </c>
      <c r="BL1014" s="120" t="s">
        <v>4490</v>
      </c>
      <c r="BM1014" s="98">
        <v>0</v>
      </c>
      <c r="BN1014" s="79">
        <v>0</v>
      </c>
      <c r="BO1014" s="241">
        <v>0.25</v>
      </c>
      <c r="BP1014" s="133">
        <v>0.25</v>
      </c>
      <c r="BQ1014" s="133">
        <v>0.25</v>
      </c>
      <c r="BR1014" s="133">
        <v>0.25</v>
      </c>
      <c r="BS1014" s="238">
        <v>0</v>
      </c>
      <c r="BT1014" s="79">
        <v>0</v>
      </c>
      <c r="BU1014" s="79">
        <v>0</v>
      </c>
      <c r="BV1014" s="79">
        <v>0</v>
      </c>
      <c r="BW1014" s="79">
        <v>0</v>
      </c>
      <c r="BX1014" s="79">
        <v>0</v>
      </c>
      <c r="BY1014" s="79">
        <v>0</v>
      </c>
      <c r="BZ1014" s="79">
        <v>0</v>
      </c>
      <c r="CA1014" s="79">
        <v>0</v>
      </c>
      <c r="CB1014" s="79">
        <v>0</v>
      </c>
      <c r="CC1014" s="79">
        <v>0</v>
      </c>
      <c r="CD1014" s="79">
        <v>0</v>
      </c>
      <c r="CE1014" s="79">
        <v>0</v>
      </c>
      <c r="CF1014" s="79">
        <v>0</v>
      </c>
      <c r="CG1014" s="79">
        <v>0</v>
      </c>
      <c r="CH1014" s="79">
        <v>0</v>
      </c>
      <c r="CI1014" s="81">
        <f t="shared" si="82"/>
        <v>1</v>
      </c>
      <c r="CJ1014" s="260">
        <f t="shared" si="81"/>
        <v>1</v>
      </c>
      <c r="CK1014" s="260">
        <f t="shared" si="83"/>
        <v>1</v>
      </c>
      <c r="CL1014" s="260">
        <f t="shared" si="84"/>
        <v>1</v>
      </c>
      <c r="CM1014" s="83">
        <v>9</v>
      </c>
      <c r="CN1014" s="254" t="s">
        <v>4965</v>
      </c>
      <c r="CO1014" s="180" t="s">
        <v>4767</v>
      </c>
      <c r="CP1014" s="258" t="s">
        <v>4965</v>
      </c>
      <c r="CQ1014" s="86" t="s">
        <v>4965</v>
      </c>
      <c r="CR1014" s="85" t="s">
        <v>4965</v>
      </c>
      <c r="CS1014" s="85" t="s">
        <v>4965</v>
      </c>
      <c r="CT1014" s="85" t="s">
        <v>4965</v>
      </c>
      <c r="CU1014" s="86"/>
    </row>
    <row r="1015" spans="1:99" ht="12" customHeight="1" x14ac:dyDescent="0.2">
      <c r="A1015" s="31" t="s">
        <v>1460</v>
      </c>
      <c r="B1015" s="114" t="s">
        <v>4462</v>
      </c>
      <c r="C1015" s="114" t="s">
        <v>1432</v>
      </c>
      <c r="D1015" s="114" t="s">
        <v>1432</v>
      </c>
      <c r="E1015" s="117" t="s">
        <v>1432</v>
      </c>
      <c r="F1015" s="114" t="s">
        <v>3906</v>
      </c>
      <c r="G1015" s="114" t="s">
        <v>4914</v>
      </c>
      <c r="H1015" s="114" t="s">
        <v>2717</v>
      </c>
      <c r="I1015" s="114" t="s">
        <v>4915</v>
      </c>
      <c r="J1015" s="114">
        <v>527828</v>
      </c>
      <c r="K1015" s="114">
        <v>174334</v>
      </c>
      <c r="L1015" s="177" t="s">
        <v>3084</v>
      </c>
      <c r="M1015" s="99" t="s">
        <v>1432</v>
      </c>
      <c r="N1015" s="99" t="s">
        <v>1432</v>
      </c>
      <c r="O1015" s="114">
        <v>2</v>
      </c>
      <c r="P1015" s="114">
        <v>1</v>
      </c>
      <c r="Q1015" s="115">
        <v>-1</v>
      </c>
      <c r="R1015" s="114" t="s">
        <v>4463</v>
      </c>
      <c r="S1015" s="114" t="s">
        <v>1438</v>
      </c>
      <c r="T1015" s="99" t="s">
        <v>3879</v>
      </c>
      <c r="U1015" s="116">
        <v>42081</v>
      </c>
      <c r="V1015" s="114" t="s">
        <v>1439</v>
      </c>
      <c r="W1015" s="99" t="s">
        <v>1432</v>
      </c>
      <c r="X1015" s="114" t="s">
        <v>1442</v>
      </c>
      <c r="Y1015" s="114" t="s">
        <v>4694</v>
      </c>
      <c r="Z1015" s="114" t="s">
        <v>1444</v>
      </c>
      <c r="AA1015" s="114" t="s">
        <v>4207</v>
      </c>
      <c r="AB1015" s="387">
        <v>2.3E-2</v>
      </c>
      <c r="AC1015" s="111" t="s">
        <v>1432</v>
      </c>
      <c r="AD1015" s="67"/>
      <c r="AE1015" s="157" t="s">
        <v>3063</v>
      </c>
      <c r="AF1015" s="117" t="s">
        <v>1445</v>
      </c>
      <c r="AG1015" s="117">
        <v>0</v>
      </c>
      <c r="AH1015" s="117">
        <v>0</v>
      </c>
      <c r="AI1015" s="117">
        <v>0</v>
      </c>
      <c r="AJ1015" s="117">
        <v>0</v>
      </c>
      <c r="AK1015" s="117">
        <v>-1</v>
      </c>
      <c r="AL1015" s="117">
        <v>0</v>
      </c>
      <c r="AM1015" s="117">
        <v>0</v>
      </c>
      <c r="AN1015" s="117">
        <v>-1</v>
      </c>
      <c r="AO1015" s="117">
        <v>1</v>
      </c>
      <c r="AP1015" s="117">
        <v>0</v>
      </c>
      <c r="AQ1015" s="117">
        <v>0</v>
      </c>
      <c r="AR1015" s="117">
        <v>-1</v>
      </c>
      <c r="AS1015" s="117">
        <v>0</v>
      </c>
      <c r="AT1015" s="117">
        <v>0</v>
      </c>
      <c r="AU1015" s="117">
        <v>-1</v>
      </c>
      <c r="AV1015" s="117">
        <v>0</v>
      </c>
      <c r="AW1015" s="117">
        <v>0</v>
      </c>
      <c r="AX1015" s="117">
        <v>0</v>
      </c>
      <c r="AY1015" s="117">
        <v>0</v>
      </c>
      <c r="AZ1015" s="117">
        <v>0</v>
      </c>
      <c r="BA1015" s="117">
        <v>0</v>
      </c>
      <c r="BB1015" s="117">
        <v>0</v>
      </c>
      <c r="BC1015" s="117">
        <v>1</v>
      </c>
      <c r="BD1015" s="117">
        <v>0</v>
      </c>
      <c r="BE1015" s="117">
        <v>0</v>
      </c>
      <c r="BF1015" s="117">
        <v>0</v>
      </c>
      <c r="BG1015" s="117">
        <v>0</v>
      </c>
      <c r="BH1015" s="117">
        <v>0</v>
      </c>
      <c r="BI1015" s="117">
        <v>0</v>
      </c>
      <c r="BJ1015" s="117">
        <v>0</v>
      </c>
      <c r="BK1015" s="117">
        <v>0</v>
      </c>
      <c r="BL1015" s="120" t="s">
        <v>4490</v>
      </c>
      <c r="BM1015" s="98">
        <v>0</v>
      </c>
      <c r="BN1015" s="79">
        <v>0</v>
      </c>
      <c r="BO1015" s="241">
        <v>-0.2</v>
      </c>
      <c r="BP1015" s="133">
        <v>-0.2</v>
      </c>
      <c r="BQ1015" s="133">
        <v>-0.2</v>
      </c>
      <c r="BR1015" s="133">
        <v>-0.2</v>
      </c>
      <c r="BS1015" s="243">
        <v>-0.2</v>
      </c>
      <c r="BT1015" s="79">
        <v>0</v>
      </c>
      <c r="BU1015" s="79">
        <v>0</v>
      </c>
      <c r="BV1015" s="79">
        <v>0</v>
      </c>
      <c r="BW1015" s="79">
        <v>0</v>
      </c>
      <c r="BX1015" s="79">
        <v>0</v>
      </c>
      <c r="BY1015" s="79">
        <v>0</v>
      </c>
      <c r="BZ1015" s="79">
        <v>0</v>
      </c>
      <c r="CA1015" s="79">
        <v>0</v>
      </c>
      <c r="CB1015" s="79">
        <v>0</v>
      </c>
      <c r="CC1015" s="79">
        <v>0</v>
      </c>
      <c r="CD1015" s="79">
        <v>0</v>
      </c>
      <c r="CE1015" s="79">
        <v>0</v>
      </c>
      <c r="CF1015" s="79">
        <v>0</v>
      </c>
      <c r="CG1015" s="79">
        <v>0</v>
      </c>
      <c r="CH1015" s="79">
        <v>0</v>
      </c>
      <c r="CI1015" s="81">
        <f t="shared" si="82"/>
        <v>-1</v>
      </c>
      <c r="CJ1015" s="260">
        <f t="shared" si="81"/>
        <v>-1</v>
      </c>
      <c r="CK1015" s="260">
        <f t="shared" si="83"/>
        <v>-1</v>
      </c>
      <c r="CL1015" s="260">
        <f t="shared" si="84"/>
        <v>-1</v>
      </c>
      <c r="CM1015" s="83">
        <v>4</v>
      </c>
      <c r="CN1015" s="254" t="s">
        <v>4965</v>
      </c>
      <c r="CO1015" s="140" t="s">
        <v>4965</v>
      </c>
      <c r="CP1015" s="258" t="s">
        <v>4965</v>
      </c>
      <c r="CQ1015" s="86" t="s">
        <v>4965</v>
      </c>
      <c r="CR1015" s="85" t="s">
        <v>4965</v>
      </c>
      <c r="CS1015" s="85" t="s">
        <v>4965</v>
      </c>
      <c r="CT1015" s="85" t="s">
        <v>4965</v>
      </c>
      <c r="CU1015" s="86"/>
    </row>
    <row r="1016" spans="1:99" ht="12" customHeight="1" x14ac:dyDescent="0.2">
      <c r="A1016" s="31" t="s">
        <v>1460</v>
      </c>
      <c r="B1016" s="114" t="s">
        <v>4464</v>
      </c>
      <c r="C1016" s="114" t="s">
        <v>1432</v>
      </c>
      <c r="D1016" s="114" t="s">
        <v>1432</v>
      </c>
      <c r="E1016" s="117" t="s">
        <v>1432</v>
      </c>
      <c r="F1016" s="114" t="s">
        <v>1163</v>
      </c>
      <c r="G1016" s="114" t="s">
        <v>2716</v>
      </c>
      <c r="H1016" s="114" t="s">
        <v>2717</v>
      </c>
      <c r="I1016" s="114" t="s">
        <v>777</v>
      </c>
      <c r="J1016" s="114">
        <v>528459</v>
      </c>
      <c r="K1016" s="114">
        <v>175776</v>
      </c>
      <c r="L1016" s="177" t="s">
        <v>3085</v>
      </c>
      <c r="M1016" s="99" t="s">
        <v>1432</v>
      </c>
      <c r="N1016" s="99" t="s">
        <v>1432</v>
      </c>
      <c r="O1016" s="114">
        <v>1</v>
      </c>
      <c r="P1016" s="114">
        <v>2</v>
      </c>
      <c r="Q1016" s="115">
        <v>1</v>
      </c>
      <c r="R1016" s="114" t="s">
        <v>4465</v>
      </c>
      <c r="S1016" s="114" t="s">
        <v>1438</v>
      </c>
      <c r="T1016" s="99" t="s">
        <v>1499</v>
      </c>
      <c r="U1016" s="116">
        <v>42048</v>
      </c>
      <c r="V1016" s="114" t="s">
        <v>1439</v>
      </c>
      <c r="W1016" s="99" t="s">
        <v>1432</v>
      </c>
      <c r="X1016" s="114" t="s">
        <v>1442</v>
      </c>
      <c r="Y1016" s="114" t="s">
        <v>1453</v>
      </c>
      <c r="Z1016" s="114" t="s">
        <v>1444</v>
      </c>
      <c r="AA1016" s="114" t="s">
        <v>2723</v>
      </c>
      <c r="AB1016" s="387">
        <v>6.0000000000000001E-3</v>
      </c>
      <c r="AC1016" s="111" t="s">
        <v>1432</v>
      </c>
      <c r="AD1016" s="112"/>
      <c r="AE1016" s="157" t="s">
        <v>3063</v>
      </c>
      <c r="AF1016" s="117" t="s">
        <v>1445</v>
      </c>
      <c r="AG1016" s="117">
        <v>0</v>
      </c>
      <c r="AH1016" s="117">
        <v>0</v>
      </c>
      <c r="AI1016" s="117">
        <v>0</v>
      </c>
      <c r="AJ1016" s="117">
        <v>2</v>
      </c>
      <c r="AK1016" s="117">
        <v>0</v>
      </c>
      <c r="AL1016" s="117">
        <v>0</v>
      </c>
      <c r="AM1016" s="117">
        <v>-1</v>
      </c>
      <c r="AN1016" s="117">
        <v>0</v>
      </c>
      <c r="AO1016" s="117">
        <v>0</v>
      </c>
      <c r="AP1016" s="117">
        <v>0</v>
      </c>
      <c r="AQ1016" s="117">
        <v>2</v>
      </c>
      <c r="AR1016" s="117">
        <v>0</v>
      </c>
      <c r="AS1016" s="117">
        <v>0</v>
      </c>
      <c r="AT1016" s="117">
        <v>-1</v>
      </c>
      <c r="AU1016" s="117">
        <v>0</v>
      </c>
      <c r="AV1016" s="117">
        <v>0</v>
      </c>
      <c r="AW1016" s="117">
        <v>0</v>
      </c>
      <c r="AX1016" s="117">
        <v>0</v>
      </c>
      <c r="AY1016" s="117">
        <v>0</v>
      </c>
      <c r="AZ1016" s="117">
        <v>0</v>
      </c>
      <c r="BA1016" s="117">
        <v>0</v>
      </c>
      <c r="BB1016" s="117">
        <v>0</v>
      </c>
      <c r="BC1016" s="117">
        <v>0</v>
      </c>
      <c r="BD1016" s="117">
        <v>0</v>
      </c>
      <c r="BE1016" s="117">
        <v>0</v>
      </c>
      <c r="BF1016" s="117">
        <v>0</v>
      </c>
      <c r="BG1016" s="117">
        <v>0</v>
      </c>
      <c r="BH1016" s="117">
        <v>0</v>
      </c>
      <c r="BI1016" s="117">
        <v>0</v>
      </c>
      <c r="BJ1016" s="117">
        <v>0</v>
      </c>
      <c r="BK1016" s="117">
        <v>0</v>
      </c>
      <c r="BL1016" s="120" t="s">
        <v>4490</v>
      </c>
      <c r="BM1016" s="98">
        <v>0</v>
      </c>
      <c r="BN1016" s="79">
        <v>0</v>
      </c>
      <c r="BO1016" s="241">
        <v>0.25</v>
      </c>
      <c r="BP1016" s="133">
        <v>0.25</v>
      </c>
      <c r="BQ1016" s="133">
        <v>0.25</v>
      </c>
      <c r="BR1016" s="133">
        <v>0.25</v>
      </c>
      <c r="BS1016" s="238">
        <v>0</v>
      </c>
      <c r="BT1016" s="79">
        <v>0</v>
      </c>
      <c r="BU1016" s="79">
        <v>0</v>
      </c>
      <c r="BV1016" s="79">
        <v>0</v>
      </c>
      <c r="BW1016" s="79">
        <v>0</v>
      </c>
      <c r="BX1016" s="79">
        <v>0</v>
      </c>
      <c r="BY1016" s="79">
        <v>0</v>
      </c>
      <c r="BZ1016" s="79">
        <v>0</v>
      </c>
      <c r="CA1016" s="79">
        <v>0</v>
      </c>
      <c r="CB1016" s="79">
        <v>0</v>
      </c>
      <c r="CC1016" s="79">
        <v>0</v>
      </c>
      <c r="CD1016" s="79">
        <v>0</v>
      </c>
      <c r="CE1016" s="79">
        <v>0</v>
      </c>
      <c r="CF1016" s="79">
        <v>0</v>
      </c>
      <c r="CG1016" s="79">
        <v>0</v>
      </c>
      <c r="CH1016" s="79">
        <v>0</v>
      </c>
      <c r="CI1016" s="81">
        <f t="shared" si="82"/>
        <v>1</v>
      </c>
      <c r="CJ1016" s="260">
        <f t="shared" si="81"/>
        <v>1</v>
      </c>
      <c r="CK1016" s="260">
        <f t="shared" si="83"/>
        <v>1</v>
      </c>
      <c r="CL1016" s="260">
        <f t="shared" si="84"/>
        <v>1</v>
      </c>
      <c r="CM1016" s="83">
        <v>9</v>
      </c>
      <c r="CN1016" s="254" t="s">
        <v>4965</v>
      </c>
      <c r="CO1016" s="140" t="s">
        <v>4965</v>
      </c>
      <c r="CP1016" s="258" t="s">
        <v>4965</v>
      </c>
      <c r="CQ1016" s="86" t="s">
        <v>4965</v>
      </c>
      <c r="CR1016" s="85" t="s">
        <v>4965</v>
      </c>
      <c r="CS1016" s="85" t="s">
        <v>4965</v>
      </c>
      <c r="CT1016" s="85" t="s">
        <v>4965</v>
      </c>
      <c r="CU1016" s="86"/>
    </row>
    <row r="1017" spans="1:99" ht="12" customHeight="1" x14ac:dyDescent="0.2">
      <c r="A1017" s="31" t="s">
        <v>1460</v>
      </c>
      <c r="B1017" s="114" t="s">
        <v>4466</v>
      </c>
      <c r="C1017" s="114" t="s">
        <v>1432</v>
      </c>
      <c r="D1017" s="114" t="s">
        <v>1432</v>
      </c>
      <c r="E1017" s="117" t="s">
        <v>1432</v>
      </c>
      <c r="F1017" s="114" t="s">
        <v>871</v>
      </c>
      <c r="G1017" s="114" t="s">
        <v>4467</v>
      </c>
      <c r="H1017" s="114" t="s">
        <v>2717</v>
      </c>
      <c r="I1017" s="114" t="s">
        <v>2619</v>
      </c>
      <c r="J1017" s="114">
        <v>527719</v>
      </c>
      <c r="K1017" s="114">
        <v>174621</v>
      </c>
      <c r="L1017" s="177" t="s">
        <v>3084</v>
      </c>
      <c r="M1017" s="99" t="s">
        <v>1432</v>
      </c>
      <c r="N1017" s="99" t="s">
        <v>1432</v>
      </c>
      <c r="O1017" s="114">
        <v>2</v>
      </c>
      <c r="P1017" s="114">
        <v>1</v>
      </c>
      <c r="Q1017" s="115">
        <v>-1</v>
      </c>
      <c r="R1017" s="114" t="s">
        <v>2970</v>
      </c>
      <c r="S1017" s="114" t="s">
        <v>1438</v>
      </c>
      <c r="T1017" s="99" t="s">
        <v>291</v>
      </c>
      <c r="U1017" s="116">
        <v>42051</v>
      </c>
      <c r="V1017" s="114" t="s">
        <v>1439</v>
      </c>
      <c r="W1017" s="99" t="s">
        <v>1432</v>
      </c>
      <c r="X1017" s="114" t="s">
        <v>1442</v>
      </c>
      <c r="Y1017" s="114" t="s">
        <v>1453</v>
      </c>
      <c r="Z1017" s="114" t="s">
        <v>1444</v>
      </c>
      <c r="AA1017" s="114" t="s">
        <v>4207</v>
      </c>
      <c r="AB1017" s="387">
        <v>1.2E-2</v>
      </c>
      <c r="AC1017" s="111" t="s">
        <v>1432</v>
      </c>
      <c r="AD1017" s="112"/>
      <c r="AE1017" s="157" t="s">
        <v>3063</v>
      </c>
      <c r="AF1017" s="117" t="s">
        <v>1445</v>
      </c>
      <c r="AG1017" s="117">
        <v>0</v>
      </c>
      <c r="AH1017" s="117">
        <v>0</v>
      </c>
      <c r="AI1017" s="117">
        <v>0</v>
      </c>
      <c r="AJ1017" s="117">
        <v>0</v>
      </c>
      <c r="AK1017" s="117">
        <v>0</v>
      </c>
      <c r="AL1017" s="117">
        <v>-1</v>
      </c>
      <c r="AM1017" s="117">
        <v>0</v>
      </c>
      <c r="AN1017" s="117">
        <v>0</v>
      </c>
      <c r="AO1017" s="117">
        <v>0</v>
      </c>
      <c r="AP1017" s="117">
        <v>0</v>
      </c>
      <c r="AQ1017" s="117">
        <v>0</v>
      </c>
      <c r="AR1017" s="117">
        <v>0</v>
      </c>
      <c r="AS1017" s="117">
        <v>-1</v>
      </c>
      <c r="AT1017" s="117">
        <v>-1</v>
      </c>
      <c r="AU1017" s="117">
        <v>0</v>
      </c>
      <c r="AV1017" s="117">
        <v>0</v>
      </c>
      <c r="AW1017" s="117">
        <v>0</v>
      </c>
      <c r="AX1017" s="117">
        <v>0</v>
      </c>
      <c r="AY1017" s="117">
        <v>0</v>
      </c>
      <c r="AZ1017" s="117">
        <v>0</v>
      </c>
      <c r="BA1017" s="117">
        <v>1</v>
      </c>
      <c r="BB1017" s="117">
        <v>0</v>
      </c>
      <c r="BC1017" s="117">
        <v>0</v>
      </c>
      <c r="BD1017" s="117">
        <v>0</v>
      </c>
      <c r="BE1017" s="117">
        <v>0</v>
      </c>
      <c r="BF1017" s="117">
        <v>0</v>
      </c>
      <c r="BG1017" s="117">
        <v>0</v>
      </c>
      <c r="BH1017" s="117">
        <v>0</v>
      </c>
      <c r="BI1017" s="117">
        <v>0</v>
      </c>
      <c r="BJ1017" s="117">
        <v>0</v>
      </c>
      <c r="BK1017" s="117">
        <v>0</v>
      </c>
      <c r="BL1017" s="120" t="s">
        <v>4490</v>
      </c>
      <c r="BM1017" s="98">
        <v>0</v>
      </c>
      <c r="BN1017" s="79">
        <v>0</v>
      </c>
      <c r="BO1017" s="241">
        <v>-0.25</v>
      </c>
      <c r="BP1017" s="133">
        <v>-0.25</v>
      </c>
      <c r="BQ1017" s="133">
        <v>-0.25</v>
      </c>
      <c r="BR1017" s="133">
        <v>-0.25</v>
      </c>
      <c r="BS1017" s="238">
        <v>0</v>
      </c>
      <c r="BT1017" s="79">
        <v>0</v>
      </c>
      <c r="BU1017" s="79">
        <v>0</v>
      </c>
      <c r="BV1017" s="79">
        <v>0</v>
      </c>
      <c r="BW1017" s="79">
        <v>0</v>
      </c>
      <c r="BX1017" s="79">
        <v>0</v>
      </c>
      <c r="BY1017" s="79">
        <v>0</v>
      </c>
      <c r="BZ1017" s="79">
        <v>0</v>
      </c>
      <c r="CA1017" s="79">
        <v>0</v>
      </c>
      <c r="CB1017" s="79">
        <v>0</v>
      </c>
      <c r="CC1017" s="79">
        <v>0</v>
      </c>
      <c r="CD1017" s="79">
        <v>0</v>
      </c>
      <c r="CE1017" s="79">
        <v>0</v>
      </c>
      <c r="CF1017" s="79">
        <v>0</v>
      </c>
      <c r="CG1017" s="79">
        <v>0</v>
      </c>
      <c r="CH1017" s="79">
        <v>0</v>
      </c>
      <c r="CI1017" s="81">
        <f t="shared" si="82"/>
        <v>-1</v>
      </c>
      <c r="CJ1017" s="260">
        <f t="shared" si="81"/>
        <v>-1</v>
      </c>
      <c r="CK1017" s="260">
        <f t="shared" si="83"/>
        <v>-1</v>
      </c>
      <c r="CL1017" s="260">
        <f t="shared" si="84"/>
        <v>-1</v>
      </c>
      <c r="CM1017" s="83">
        <v>9</v>
      </c>
      <c r="CN1017" s="254" t="s">
        <v>4965</v>
      </c>
      <c r="CO1017" s="140" t="s">
        <v>4965</v>
      </c>
      <c r="CP1017" s="258" t="s">
        <v>4965</v>
      </c>
      <c r="CQ1017" s="86" t="s">
        <v>4965</v>
      </c>
      <c r="CR1017" s="85" t="s">
        <v>4965</v>
      </c>
      <c r="CS1017" s="85" t="s">
        <v>4965</v>
      </c>
      <c r="CT1017" s="85" t="s">
        <v>4965</v>
      </c>
      <c r="CU1017" s="86"/>
    </row>
    <row r="1018" spans="1:99" s="363" customFormat="1" ht="12" customHeight="1" x14ac:dyDescent="0.2">
      <c r="A1018" s="31" t="s">
        <v>1460</v>
      </c>
      <c r="B1018" s="114" t="s">
        <v>2971</v>
      </c>
      <c r="C1018" s="114" t="s">
        <v>1432</v>
      </c>
      <c r="D1018" s="114" t="s">
        <v>1432</v>
      </c>
      <c r="E1018" s="117" t="s">
        <v>1432</v>
      </c>
      <c r="F1018" s="114" t="s">
        <v>3873</v>
      </c>
      <c r="G1018" s="114" t="s">
        <v>885</v>
      </c>
      <c r="H1018" s="114" t="s">
        <v>2717</v>
      </c>
      <c r="I1018" s="114" t="s">
        <v>1283</v>
      </c>
      <c r="J1018" s="114">
        <v>527555</v>
      </c>
      <c r="K1018" s="114">
        <v>176273</v>
      </c>
      <c r="L1018" s="177" t="s">
        <v>3067</v>
      </c>
      <c r="M1018" s="99" t="s">
        <v>1432</v>
      </c>
      <c r="N1018" s="99" t="s">
        <v>1432</v>
      </c>
      <c r="O1018" s="114">
        <v>0</v>
      </c>
      <c r="P1018" s="114">
        <v>1</v>
      </c>
      <c r="Q1018" s="115">
        <v>1</v>
      </c>
      <c r="R1018" s="114" t="s">
        <v>2972</v>
      </c>
      <c r="S1018" s="114" t="s">
        <v>1574</v>
      </c>
      <c r="T1018" s="99" t="s">
        <v>2973</v>
      </c>
      <c r="U1018" s="116">
        <v>42066</v>
      </c>
      <c r="V1018" s="114" t="s">
        <v>1439</v>
      </c>
      <c r="W1018" s="99" t="s">
        <v>1432</v>
      </c>
      <c r="X1018" s="114" t="s">
        <v>1442</v>
      </c>
      <c r="Y1018" s="114" t="s">
        <v>3893</v>
      </c>
      <c r="Z1018" s="114" t="s">
        <v>1444</v>
      </c>
      <c r="AA1018" s="114" t="s">
        <v>3894</v>
      </c>
      <c r="AB1018" s="387">
        <v>8.0000000000000002E-3</v>
      </c>
      <c r="AC1018" s="111" t="s">
        <v>1432</v>
      </c>
      <c r="AD1018" s="112"/>
      <c r="AE1018" s="157" t="s">
        <v>3063</v>
      </c>
      <c r="AF1018" s="117" t="s">
        <v>1445</v>
      </c>
      <c r="AG1018" s="117">
        <v>0</v>
      </c>
      <c r="AH1018" s="117">
        <v>0</v>
      </c>
      <c r="AI1018" s="117">
        <v>0</v>
      </c>
      <c r="AJ1018" s="117">
        <v>0</v>
      </c>
      <c r="AK1018" s="117">
        <v>0</v>
      </c>
      <c r="AL1018" s="117">
        <v>0</v>
      </c>
      <c r="AM1018" s="117">
        <v>0</v>
      </c>
      <c r="AN1018" s="117">
        <v>0</v>
      </c>
      <c r="AO1018" s="117">
        <v>1</v>
      </c>
      <c r="AP1018" s="117">
        <v>0</v>
      </c>
      <c r="AQ1018" s="117">
        <v>0</v>
      </c>
      <c r="AR1018" s="117">
        <v>0</v>
      </c>
      <c r="AS1018" s="117">
        <v>0</v>
      </c>
      <c r="AT1018" s="117">
        <v>0</v>
      </c>
      <c r="AU1018" s="117">
        <v>0</v>
      </c>
      <c r="AV1018" s="117">
        <v>0</v>
      </c>
      <c r="AW1018" s="117">
        <v>0</v>
      </c>
      <c r="AX1018" s="117">
        <v>0</v>
      </c>
      <c r="AY1018" s="117">
        <v>0</v>
      </c>
      <c r="AZ1018" s="117">
        <v>0</v>
      </c>
      <c r="BA1018" s="117">
        <v>0</v>
      </c>
      <c r="BB1018" s="117">
        <v>0</v>
      </c>
      <c r="BC1018" s="117">
        <v>1</v>
      </c>
      <c r="BD1018" s="117">
        <v>0</v>
      </c>
      <c r="BE1018" s="117">
        <v>0</v>
      </c>
      <c r="BF1018" s="117">
        <v>0</v>
      </c>
      <c r="BG1018" s="117">
        <v>0</v>
      </c>
      <c r="BH1018" s="117">
        <v>0</v>
      </c>
      <c r="BI1018" s="117">
        <v>0</v>
      </c>
      <c r="BJ1018" s="117">
        <v>0</v>
      </c>
      <c r="BK1018" s="117">
        <v>0</v>
      </c>
      <c r="BL1018" s="120" t="s">
        <v>4490</v>
      </c>
      <c r="BM1018" s="98">
        <v>0</v>
      </c>
      <c r="BN1018" s="79">
        <v>0</v>
      </c>
      <c r="BO1018" s="241">
        <v>0.25</v>
      </c>
      <c r="BP1018" s="133">
        <v>0.25</v>
      </c>
      <c r="BQ1018" s="133">
        <v>0.25</v>
      </c>
      <c r="BR1018" s="133">
        <v>0.25</v>
      </c>
      <c r="BS1018" s="238">
        <v>0</v>
      </c>
      <c r="BT1018" s="79">
        <v>0</v>
      </c>
      <c r="BU1018" s="79">
        <v>0</v>
      </c>
      <c r="BV1018" s="79">
        <v>0</v>
      </c>
      <c r="BW1018" s="79">
        <v>0</v>
      </c>
      <c r="BX1018" s="79">
        <v>0</v>
      </c>
      <c r="BY1018" s="79">
        <v>0</v>
      </c>
      <c r="BZ1018" s="79">
        <v>0</v>
      </c>
      <c r="CA1018" s="79">
        <v>0</v>
      </c>
      <c r="CB1018" s="79">
        <v>0</v>
      </c>
      <c r="CC1018" s="79">
        <v>0</v>
      </c>
      <c r="CD1018" s="79">
        <v>0</v>
      </c>
      <c r="CE1018" s="79">
        <v>0</v>
      </c>
      <c r="CF1018" s="79">
        <v>0</v>
      </c>
      <c r="CG1018" s="79">
        <v>0</v>
      </c>
      <c r="CH1018" s="79">
        <v>0</v>
      </c>
      <c r="CI1018" s="81">
        <f t="shared" si="82"/>
        <v>1</v>
      </c>
      <c r="CJ1018" s="260">
        <f t="shared" si="81"/>
        <v>1</v>
      </c>
      <c r="CK1018" s="260">
        <f t="shared" si="83"/>
        <v>1</v>
      </c>
      <c r="CL1018" s="260">
        <f t="shared" si="84"/>
        <v>1</v>
      </c>
      <c r="CM1018" s="83">
        <v>9</v>
      </c>
      <c r="CN1018" s="254" t="s">
        <v>4965</v>
      </c>
      <c r="CO1018" s="140" t="s">
        <v>4965</v>
      </c>
      <c r="CP1018" s="258" t="s">
        <v>4965</v>
      </c>
      <c r="CQ1018" s="86" t="s">
        <v>4965</v>
      </c>
      <c r="CR1018" s="85" t="s">
        <v>4965</v>
      </c>
      <c r="CS1018" s="85" t="s">
        <v>4965</v>
      </c>
      <c r="CT1018" s="85" t="s">
        <v>4965</v>
      </c>
      <c r="CU1018" s="86"/>
    </row>
    <row r="1019" spans="1:99" ht="12" customHeight="1" x14ac:dyDescent="0.2">
      <c r="A1019" s="31" t="s">
        <v>1460</v>
      </c>
      <c r="B1019" s="114" t="s">
        <v>2974</v>
      </c>
      <c r="C1019" s="114" t="s">
        <v>1432</v>
      </c>
      <c r="D1019" s="114" t="s">
        <v>1432</v>
      </c>
      <c r="E1019" s="117" t="s">
        <v>1432</v>
      </c>
      <c r="F1019" s="114" t="s">
        <v>1838</v>
      </c>
      <c r="G1019" s="114" t="s">
        <v>2975</v>
      </c>
      <c r="H1019" s="114" t="s">
        <v>1620</v>
      </c>
      <c r="I1019" s="114" t="s">
        <v>2976</v>
      </c>
      <c r="J1019" s="114">
        <v>528417</v>
      </c>
      <c r="K1019" s="114">
        <v>175230</v>
      </c>
      <c r="L1019" s="177" t="s">
        <v>3085</v>
      </c>
      <c r="M1019" s="99" t="s">
        <v>1432</v>
      </c>
      <c r="N1019" s="99" t="s">
        <v>1432</v>
      </c>
      <c r="O1019" s="114">
        <v>2</v>
      </c>
      <c r="P1019" s="114">
        <v>1</v>
      </c>
      <c r="Q1019" s="115">
        <v>-1</v>
      </c>
      <c r="R1019" s="114" t="s">
        <v>2977</v>
      </c>
      <c r="S1019" s="114" t="s">
        <v>1438</v>
      </c>
      <c r="T1019" s="99" t="s">
        <v>2978</v>
      </c>
      <c r="U1019" s="116">
        <v>42068</v>
      </c>
      <c r="V1019" s="114" t="s">
        <v>1439</v>
      </c>
      <c r="W1019" s="99" t="s">
        <v>1432</v>
      </c>
      <c r="X1019" s="114" t="s">
        <v>1442</v>
      </c>
      <c r="Y1019" s="114" t="s">
        <v>4694</v>
      </c>
      <c r="Z1019" s="114" t="s">
        <v>1444</v>
      </c>
      <c r="AA1019" s="114" t="s">
        <v>4207</v>
      </c>
      <c r="AB1019" s="387">
        <v>0.02</v>
      </c>
      <c r="AC1019" s="111" t="s">
        <v>1432</v>
      </c>
      <c r="AD1019" s="112"/>
      <c r="AE1019" s="157" t="s">
        <v>3063</v>
      </c>
      <c r="AF1019" s="117" t="s">
        <v>1445</v>
      </c>
      <c r="AG1019" s="117">
        <v>0</v>
      </c>
      <c r="AH1019" s="117">
        <v>0</v>
      </c>
      <c r="AI1019" s="117">
        <v>0</v>
      </c>
      <c r="AJ1019" s="117">
        <v>0</v>
      </c>
      <c r="AK1019" s="117">
        <v>-1</v>
      </c>
      <c r="AL1019" s="117">
        <v>0</v>
      </c>
      <c r="AM1019" s="117">
        <v>-1</v>
      </c>
      <c r="AN1019" s="117">
        <v>0</v>
      </c>
      <c r="AO1019" s="117">
        <v>1</v>
      </c>
      <c r="AP1019" s="117">
        <v>0</v>
      </c>
      <c r="AQ1019" s="117">
        <v>0</v>
      </c>
      <c r="AR1019" s="117">
        <v>-1</v>
      </c>
      <c r="AS1019" s="117">
        <v>0</v>
      </c>
      <c r="AT1019" s="117">
        <v>-1</v>
      </c>
      <c r="AU1019" s="117">
        <v>0</v>
      </c>
      <c r="AV1019" s="117">
        <v>0</v>
      </c>
      <c r="AW1019" s="117">
        <v>0</v>
      </c>
      <c r="AX1019" s="117">
        <v>0</v>
      </c>
      <c r="AY1019" s="117">
        <v>0</v>
      </c>
      <c r="AZ1019" s="117">
        <v>0</v>
      </c>
      <c r="BA1019" s="117">
        <v>0</v>
      </c>
      <c r="BB1019" s="117">
        <v>0</v>
      </c>
      <c r="BC1019" s="117">
        <v>1</v>
      </c>
      <c r="BD1019" s="117">
        <v>0</v>
      </c>
      <c r="BE1019" s="117">
        <v>0</v>
      </c>
      <c r="BF1019" s="117">
        <v>0</v>
      </c>
      <c r="BG1019" s="117">
        <v>0</v>
      </c>
      <c r="BH1019" s="117">
        <v>0</v>
      </c>
      <c r="BI1019" s="117">
        <v>0</v>
      </c>
      <c r="BJ1019" s="117">
        <v>0</v>
      </c>
      <c r="BK1019" s="117">
        <v>0</v>
      </c>
      <c r="BL1019" s="120" t="s">
        <v>4490</v>
      </c>
      <c r="BM1019" s="98">
        <v>0</v>
      </c>
      <c r="BN1019" s="79">
        <v>0</v>
      </c>
      <c r="BO1019" s="241">
        <v>-0.2</v>
      </c>
      <c r="BP1019" s="133">
        <v>-0.2</v>
      </c>
      <c r="BQ1019" s="133">
        <v>-0.2</v>
      </c>
      <c r="BR1019" s="133">
        <v>-0.2</v>
      </c>
      <c r="BS1019" s="243">
        <v>-0.2</v>
      </c>
      <c r="BT1019" s="79">
        <v>0</v>
      </c>
      <c r="BU1019" s="79">
        <v>0</v>
      </c>
      <c r="BV1019" s="79">
        <v>0</v>
      </c>
      <c r="BW1019" s="79">
        <v>0</v>
      </c>
      <c r="BX1019" s="79">
        <v>0</v>
      </c>
      <c r="BY1019" s="79">
        <v>0</v>
      </c>
      <c r="BZ1019" s="79">
        <v>0</v>
      </c>
      <c r="CA1019" s="79">
        <v>0</v>
      </c>
      <c r="CB1019" s="79">
        <v>0</v>
      </c>
      <c r="CC1019" s="79">
        <v>0</v>
      </c>
      <c r="CD1019" s="79">
        <v>0</v>
      </c>
      <c r="CE1019" s="79">
        <v>0</v>
      </c>
      <c r="CF1019" s="79">
        <v>0</v>
      </c>
      <c r="CG1019" s="79">
        <v>0</v>
      </c>
      <c r="CH1019" s="79">
        <v>0</v>
      </c>
      <c r="CI1019" s="81">
        <f t="shared" si="82"/>
        <v>-1</v>
      </c>
      <c r="CJ1019" s="260">
        <f t="shared" si="81"/>
        <v>-1</v>
      </c>
      <c r="CK1019" s="260">
        <f t="shared" si="83"/>
        <v>-1</v>
      </c>
      <c r="CL1019" s="260">
        <f t="shared" si="84"/>
        <v>-1</v>
      </c>
      <c r="CM1019" s="83">
        <v>4</v>
      </c>
      <c r="CN1019" s="254" t="s">
        <v>4965</v>
      </c>
      <c r="CO1019" s="140" t="s">
        <v>4965</v>
      </c>
      <c r="CP1019" s="258" t="s">
        <v>4965</v>
      </c>
      <c r="CQ1019" s="86" t="s">
        <v>4965</v>
      </c>
      <c r="CR1019" s="85" t="s">
        <v>4965</v>
      </c>
      <c r="CS1019" s="85" t="s">
        <v>4965</v>
      </c>
      <c r="CT1019" s="85" t="s">
        <v>4965</v>
      </c>
      <c r="CU1019" s="86"/>
    </row>
    <row r="1020" spans="1:99" ht="12" customHeight="1" x14ac:dyDescent="0.2">
      <c r="A1020" s="31" t="s">
        <v>1460</v>
      </c>
      <c r="B1020" s="114" t="s">
        <v>2980</v>
      </c>
      <c r="C1020" s="114" t="s">
        <v>1432</v>
      </c>
      <c r="D1020" s="114" t="s">
        <v>1432</v>
      </c>
      <c r="E1020" s="117" t="s">
        <v>1432</v>
      </c>
      <c r="F1020" s="114" t="s">
        <v>1163</v>
      </c>
      <c r="G1020" s="114" t="s">
        <v>885</v>
      </c>
      <c r="H1020" s="114" t="s">
        <v>2717</v>
      </c>
      <c r="I1020" s="114" t="s">
        <v>1283</v>
      </c>
      <c r="J1020" s="114">
        <v>527560</v>
      </c>
      <c r="K1020" s="114">
        <v>176257</v>
      </c>
      <c r="L1020" s="177" t="s">
        <v>3067</v>
      </c>
      <c r="M1020" s="99" t="s">
        <v>1432</v>
      </c>
      <c r="N1020" s="99" t="s">
        <v>1432</v>
      </c>
      <c r="O1020" s="114">
        <v>0</v>
      </c>
      <c r="P1020" s="114">
        <v>1</v>
      </c>
      <c r="Q1020" s="115">
        <v>1</v>
      </c>
      <c r="R1020" s="114" t="s">
        <v>2981</v>
      </c>
      <c r="S1020" s="114" t="s">
        <v>1438</v>
      </c>
      <c r="T1020" s="99" t="s">
        <v>2978</v>
      </c>
      <c r="U1020" s="116">
        <v>42068</v>
      </c>
      <c r="V1020" s="114" t="s">
        <v>1439</v>
      </c>
      <c r="W1020" s="99" t="s">
        <v>1432</v>
      </c>
      <c r="X1020" s="114" t="s">
        <v>1442</v>
      </c>
      <c r="Y1020" s="114" t="s">
        <v>3893</v>
      </c>
      <c r="Z1020" s="114" t="s">
        <v>1444</v>
      </c>
      <c r="AA1020" s="114" t="s">
        <v>3894</v>
      </c>
      <c r="AB1020" s="387">
        <v>7.0000000000000001E-3</v>
      </c>
      <c r="AC1020" s="111" t="s">
        <v>1432</v>
      </c>
      <c r="AD1020" s="112"/>
      <c r="AE1020" s="157" t="s">
        <v>3063</v>
      </c>
      <c r="AF1020" s="117" t="s">
        <v>1445</v>
      </c>
      <c r="AG1020" s="117">
        <v>0</v>
      </c>
      <c r="AH1020" s="117">
        <v>0</v>
      </c>
      <c r="AI1020" s="117">
        <v>0</v>
      </c>
      <c r="AJ1020" s="117">
        <v>0</v>
      </c>
      <c r="AK1020" s="117">
        <v>0</v>
      </c>
      <c r="AL1020" s="117">
        <v>0</v>
      </c>
      <c r="AM1020" s="117">
        <v>0</v>
      </c>
      <c r="AN1020" s="117">
        <v>0</v>
      </c>
      <c r="AO1020" s="117">
        <v>1</v>
      </c>
      <c r="AP1020" s="117">
        <v>0</v>
      </c>
      <c r="AQ1020" s="117">
        <v>0</v>
      </c>
      <c r="AR1020" s="117">
        <v>0</v>
      </c>
      <c r="AS1020" s="117">
        <v>0</v>
      </c>
      <c r="AT1020" s="117">
        <v>0</v>
      </c>
      <c r="AU1020" s="117">
        <v>0</v>
      </c>
      <c r="AV1020" s="117">
        <v>0</v>
      </c>
      <c r="AW1020" s="117">
        <v>0</v>
      </c>
      <c r="AX1020" s="117">
        <v>0</v>
      </c>
      <c r="AY1020" s="117">
        <v>0</v>
      </c>
      <c r="AZ1020" s="117">
        <v>0</v>
      </c>
      <c r="BA1020" s="117">
        <v>0</v>
      </c>
      <c r="BB1020" s="117">
        <v>0</v>
      </c>
      <c r="BC1020" s="117">
        <v>1</v>
      </c>
      <c r="BD1020" s="117">
        <v>0</v>
      </c>
      <c r="BE1020" s="117">
        <v>0</v>
      </c>
      <c r="BF1020" s="117">
        <v>0</v>
      </c>
      <c r="BG1020" s="117">
        <v>0</v>
      </c>
      <c r="BH1020" s="117">
        <v>0</v>
      </c>
      <c r="BI1020" s="117">
        <v>0</v>
      </c>
      <c r="BJ1020" s="117">
        <v>0</v>
      </c>
      <c r="BK1020" s="117">
        <v>0</v>
      </c>
      <c r="BL1020" s="120" t="s">
        <v>4490</v>
      </c>
      <c r="BM1020" s="98">
        <v>0</v>
      </c>
      <c r="BN1020" s="79">
        <v>0</v>
      </c>
      <c r="BO1020" s="241">
        <v>0.25</v>
      </c>
      <c r="BP1020" s="133">
        <v>0.25</v>
      </c>
      <c r="BQ1020" s="133">
        <v>0.25</v>
      </c>
      <c r="BR1020" s="133">
        <v>0.25</v>
      </c>
      <c r="BS1020" s="238">
        <v>0</v>
      </c>
      <c r="BT1020" s="79">
        <v>0</v>
      </c>
      <c r="BU1020" s="79">
        <v>0</v>
      </c>
      <c r="BV1020" s="79">
        <v>0</v>
      </c>
      <c r="BW1020" s="79">
        <v>0</v>
      </c>
      <c r="BX1020" s="79">
        <v>0</v>
      </c>
      <c r="BY1020" s="79">
        <v>0</v>
      </c>
      <c r="BZ1020" s="79">
        <v>0</v>
      </c>
      <c r="CA1020" s="79">
        <v>0</v>
      </c>
      <c r="CB1020" s="79">
        <v>0</v>
      </c>
      <c r="CC1020" s="79">
        <v>0</v>
      </c>
      <c r="CD1020" s="79">
        <v>0</v>
      </c>
      <c r="CE1020" s="79">
        <v>0</v>
      </c>
      <c r="CF1020" s="79">
        <v>0</v>
      </c>
      <c r="CG1020" s="79">
        <v>0</v>
      </c>
      <c r="CH1020" s="79">
        <v>0</v>
      </c>
      <c r="CI1020" s="81">
        <f t="shared" si="82"/>
        <v>1</v>
      </c>
      <c r="CJ1020" s="260">
        <f t="shared" ref="CJ1020:CJ1035" si="85">SUM(BN1020:CB1020)</f>
        <v>1</v>
      </c>
      <c r="CK1020" s="260">
        <f t="shared" si="83"/>
        <v>1</v>
      </c>
      <c r="CL1020" s="260">
        <f t="shared" si="84"/>
        <v>1</v>
      </c>
      <c r="CM1020" s="83">
        <v>9</v>
      </c>
      <c r="CN1020" s="254" t="s">
        <v>4965</v>
      </c>
      <c r="CO1020" s="140" t="s">
        <v>4965</v>
      </c>
      <c r="CP1020" s="258" t="s">
        <v>4965</v>
      </c>
      <c r="CQ1020" s="86" t="s">
        <v>4965</v>
      </c>
      <c r="CR1020" s="85" t="s">
        <v>4965</v>
      </c>
      <c r="CS1020" s="85" t="s">
        <v>4965</v>
      </c>
      <c r="CT1020" s="85" t="s">
        <v>4965</v>
      </c>
      <c r="CU1020" s="86"/>
    </row>
    <row r="1021" spans="1:99" ht="12" customHeight="1" x14ac:dyDescent="0.2">
      <c r="A1021" s="31" t="s">
        <v>1460</v>
      </c>
      <c r="B1021" s="114" t="s">
        <v>2982</v>
      </c>
      <c r="C1021" s="114" t="s">
        <v>1432</v>
      </c>
      <c r="D1021" s="114" t="s">
        <v>1432</v>
      </c>
      <c r="E1021" s="117" t="s">
        <v>1900</v>
      </c>
      <c r="F1021" s="114" t="s">
        <v>1901</v>
      </c>
      <c r="G1021" s="114" t="s">
        <v>1902</v>
      </c>
      <c r="H1021" s="114" t="s">
        <v>3875</v>
      </c>
      <c r="I1021" s="114" t="s">
        <v>1903</v>
      </c>
      <c r="J1021" s="114">
        <v>528770</v>
      </c>
      <c r="K1021" s="114">
        <v>174023</v>
      </c>
      <c r="L1021" s="177" t="s">
        <v>3076</v>
      </c>
      <c r="M1021" s="99" t="s">
        <v>1432</v>
      </c>
      <c r="N1021" s="99" t="s">
        <v>1432</v>
      </c>
      <c r="O1021" s="114">
        <v>0</v>
      </c>
      <c r="P1021" s="114">
        <v>29</v>
      </c>
      <c r="Q1021" s="115">
        <v>29</v>
      </c>
      <c r="R1021" s="114" t="s">
        <v>3732</v>
      </c>
      <c r="S1021" s="114" t="s">
        <v>3187</v>
      </c>
      <c r="T1021" s="99" t="s">
        <v>599</v>
      </c>
      <c r="U1021" s="116">
        <v>42069</v>
      </c>
      <c r="V1021" s="114" t="s">
        <v>1439</v>
      </c>
      <c r="W1021" s="99" t="s">
        <v>1432</v>
      </c>
      <c r="X1021" s="114" t="s">
        <v>1442</v>
      </c>
      <c r="Y1021" s="114" t="s">
        <v>3893</v>
      </c>
      <c r="Z1021" s="114" t="s">
        <v>1444</v>
      </c>
      <c r="AA1021" s="114" t="s">
        <v>4720</v>
      </c>
      <c r="AB1021" s="387">
        <v>0.17</v>
      </c>
      <c r="AC1021" s="111" t="s">
        <v>1432</v>
      </c>
      <c r="AD1021" s="112"/>
      <c r="AE1021" s="157" t="s">
        <v>3063</v>
      </c>
      <c r="AF1021" s="117" t="s">
        <v>1445</v>
      </c>
      <c r="AG1021" s="118"/>
      <c r="AH1021" s="117">
        <v>0</v>
      </c>
      <c r="AI1021" s="117">
        <v>0</v>
      </c>
      <c r="AJ1021" s="117">
        <v>0</v>
      </c>
      <c r="AK1021" s="117">
        <v>9</v>
      </c>
      <c r="AL1021" s="117">
        <v>16</v>
      </c>
      <c r="AM1021" s="117">
        <v>4</v>
      </c>
      <c r="AN1021" s="117">
        <v>0</v>
      </c>
      <c r="AO1021" s="117">
        <v>0</v>
      </c>
      <c r="AP1021" s="117">
        <v>0</v>
      </c>
      <c r="AQ1021" s="117">
        <v>0</v>
      </c>
      <c r="AR1021" s="117">
        <v>9</v>
      </c>
      <c r="AS1021" s="117">
        <v>16</v>
      </c>
      <c r="AT1021" s="117">
        <v>4</v>
      </c>
      <c r="AU1021" s="117">
        <v>0</v>
      </c>
      <c r="AV1021" s="117">
        <v>0</v>
      </c>
      <c r="AW1021" s="117">
        <v>0</v>
      </c>
      <c r="AX1021" s="117">
        <v>0</v>
      </c>
      <c r="AY1021" s="117">
        <v>0</v>
      </c>
      <c r="AZ1021" s="117">
        <v>0</v>
      </c>
      <c r="BA1021" s="117">
        <v>0</v>
      </c>
      <c r="BB1021" s="117">
        <v>0</v>
      </c>
      <c r="BC1021" s="117">
        <v>0</v>
      </c>
      <c r="BD1021" s="117">
        <v>0</v>
      </c>
      <c r="BE1021" s="117">
        <v>0</v>
      </c>
      <c r="BF1021" s="117">
        <v>0</v>
      </c>
      <c r="BG1021" s="117">
        <v>0</v>
      </c>
      <c r="BH1021" s="117">
        <v>0</v>
      </c>
      <c r="BI1021" s="117">
        <v>0</v>
      </c>
      <c r="BJ1021" s="117">
        <v>0</v>
      </c>
      <c r="BK1021" s="117">
        <v>0</v>
      </c>
      <c r="BL1021" s="120" t="s">
        <v>4490</v>
      </c>
      <c r="BM1021" s="98">
        <v>0</v>
      </c>
      <c r="BN1021" s="79">
        <v>0</v>
      </c>
      <c r="BO1021" s="241">
        <v>7.25</v>
      </c>
      <c r="BP1021" s="133">
        <v>7.25</v>
      </c>
      <c r="BQ1021" s="133">
        <v>7.25</v>
      </c>
      <c r="BR1021" s="133">
        <v>7.25</v>
      </c>
      <c r="BS1021" s="238">
        <v>0</v>
      </c>
      <c r="BT1021" s="79">
        <v>0</v>
      </c>
      <c r="BU1021" s="79">
        <v>0</v>
      </c>
      <c r="BV1021" s="79">
        <v>0</v>
      </c>
      <c r="BW1021" s="79">
        <v>0</v>
      </c>
      <c r="BX1021" s="79">
        <v>0</v>
      </c>
      <c r="BY1021" s="79">
        <v>0</v>
      </c>
      <c r="BZ1021" s="79">
        <v>0</v>
      </c>
      <c r="CA1021" s="79">
        <v>0</v>
      </c>
      <c r="CB1021" s="79">
        <v>0</v>
      </c>
      <c r="CC1021" s="79">
        <v>0</v>
      </c>
      <c r="CD1021" s="79">
        <v>0</v>
      </c>
      <c r="CE1021" s="79">
        <v>0</v>
      </c>
      <c r="CF1021" s="79">
        <v>0</v>
      </c>
      <c r="CG1021" s="79">
        <v>0</v>
      </c>
      <c r="CH1021" s="79">
        <v>0</v>
      </c>
      <c r="CI1021" s="81">
        <f t="shared" si="82"/>
        <v>29</v>
      </c>
      <c r="CJ1021" s="260">
        <f t="shared" si="85"/>
        <v>29</v>
      </c>
      <c r="CK1021" s="260">
        <f t="shared" si="83"/>
        <v>29</v>
      </c>
      <c r="CL1021" s="260">
        <f t="shared" si="84"/>
        <v>29</v>
      </c>
      <c r="CM1021" s="83">
        <v>9</v>
      </c>
      <c r="CN1021" s="254" t="s">
        <v>4965</v>
      </c>
      <c r="CO1021" s="140" t="s">
        <v>4965</v>
      </c>
      <c r="CP1021" s="258" t="s">
        <v>4965</v>
      </c>
      <c r="CQ1021" s="86" t="s">
        <v>4965</v>
      </c>
      <c r="CR1021" s="85" t="s">
        <v>4965</v>
      </c>
      <c r="CS1021" s="85" t="s">
        <v>4965</v>
      </c>
      <c r="CT1021" s="85" t="s">
        <v>4965</v>
      </c>
      <c r="CU1021" s="86"/>
    </row>
    <row r="1022" spans="1:99" s="363" customFormat="1" ht="12" customHeight="1" x14ac:dyDescent="0.2">
      <c r="A1022" s="31" t="s">
        <v>1460</v>
      </c>
      <c r="B1022" s="114" t="s">
        <v>3734</v>
      </c>
      <c r="C1022" s="114" t="s">
        <v>1432</v>
      </c>
      <c r="D1022" s="114" t="s">
        <v>1432</v>
      </c>
      <c r="E1022" s="117" t="s">
        <v>1432</v>
      </c>
      <c r="F1022" s="114" t="s">
        <v>2724</v>
      </c>
      <c r="G1022" s="114" t="s">
        <v>2888</v>
      </c>
      <c r="H1022" s="114" t="s">
        <v>1435</v>
      </c>
      <c r="I1022" s="114" t="s">
        <v>3147</v>
      </c>
      <c r="J1022" s="114">
        <v>527896</v>
      </c>
      <c r="K1022" s="114">
        <v>172432</v>
      </c>
      <c r="L1022" s="177" t="s">
        <v>3083</v>
      </c>
      <c r="M1022" s="99" t="s">
        <v>1432</v>
      </c>
      <c r="N1022" s="99" t="s">
        <v>1432</v>
      </c>
      <c r="O1022" s="114">
        <v>0</v>
      </c>
      <c r="P1022" s="114">
        <v>1</v>
      </c>
      <c r="Q1022" s="115">
        <v>1</v>
      </c>
      <c r="R1022" s="114" t="s">
        <v>3735</v>
      </c>
      <c r="S1022" s="114" t="s">
        <v>1438</v>
      </c>
      <c r="T1022" s="99" t="s">
        <v>2973</v>
      </c>
      <c r="U1022" s="116">
        <v>42066</v>
      </c>
      <c r="V1022" s="114" t="s">
        <v>1439</v>
      </c>
      <c r="W1022" s="99" t="s">
        <v>1432</v>
      </c>
      <c r="X1022" s="114" t="s">
        <v>1442</v>
      </c>
      <c r="Y1022" s="114" t="s">
        <v>3893</v>
      </c>
      <c r="Z1022" s="114" t="s">
        <v>1444</v>
      </c>
      <c r="AA1022" s="114" t="s">
        <v>1136</v>
      </c>
      <c r="AB1022" s="387">
        <v>6.0000000000000001E-3</v>
      </c>
      <c r="AC1022" s="111" t="s">
        <v>1432</v>
      </c>
      <c r="AD1022" s="112"/>
      <c r="AE1022" s="157" t="s">
        <v>3063</v>
      </c>
      <c r="AF1022" s="117" t="s">
        <v>1445</v>
      </c>
      <c r="AG1022" s="118"/>
      <c r="AH1022" s="117">
        <v>0</v>
      </c>
      <c r="AI1022" s="117">
        <v>0</v>
      </c>
      <c r="AJ1022" s="117">
        <v>0</v>
      </c>
      <c r="AK1022" s="117">
        <v>1</v>
      </c>
      <c r="AL1022" s="117">
        <v>0</v>
      </c>
      <c r="AM1022" s="117">
        <v>0</v>
      </c>
      <c r="AN1022" s="117">
        <v>0</v>
      </c>
      <c r="AO1022" s="117">
        <v>0</v>
      </c>
      <c r="AP1022" s="117">
        <v>0</v>
      </c>
      <c r="AQ1022" s="117">
        <v>0</v>
      </c>
      <c r="AR1022" s="117">
        <v>1</v>
      </c>
      <c r="AS1022" s="117">
        <v>0</v>
      </c>
      <c r="AT1022" s="117">
        <v>0</v>
      </c>
      <c r="AU1022" s="117">
        <v>0</v>
      </c>
      <c r="AV1022" s="117">
        <v>0</v>
      </c>
      <c r="AW1022" s="117">
        <v>0</v>
      </c>
      <c r="AX1022" s="117">
        <v>0</v>
      </c>
      <c r="AY1022" s="117">
        <v>0</v>
      </c>
      <c r="AZ1022" s="117">
        <v>0</v>
      </c>
      <c r="BA1022" s="117">
        <v>0</v>
      </c>
      <c r="BB1022" s="117">
        <v>0</v>
      </c>
      <c r="BC1022" s="117">
        <v>0</v>
      </c>
      <c r="BD1022" s="117">
        <v>0</v>
      </c>
      <c r="BE1022" s="117">
        <v>0</v>
      </c>
      <c r="BF1022" s="117">
        <v>0</v>
      </c>
      <c r="BG1022" s="117">
        <v>0</v>
      </c>
      <c r="BH1022" s="117">
        <v>0</v>
      </c>
      <c r="BI1022" s="117">
        <v>0</v>
      </c>
      <c r="BJ1022" s="117">
        <v>0</v>
      </c>
      <c r="BK1022" s="117">
        <v>0</v>
      </c>
      <c r="BL1022" s="120" t="s">
        <v>4490</v>
      </c>
      <c r="BM1022" s="98">
        <v>0</v>
      </c>
      <c r="BN1022" s="79">
        <v>0</v>
      </c>
      <c r="BO1022" s="241">
        <v>0.25</v>
      </c>
      <c r="BP1022" s="133">
        <v>0.25</v>
      </c>
      <c r="BQ1022" s="133">
        <v>0.25</v>
      </c>
      <c r="BR1022" s="133">
        <v>0.25</v>
      </c>
      <c r="BS1022" s="238">
        <v>0</v>
      </c>
      <c r="BT1022" s="79">
        <v>0</v>
      </c>
      <c r="BU1022" s="79">
        <v>0</v>
      </c>
      <c r="BV1022" s="79">
        <v>0</v>
      </c>
      <c r="BW1022" s="79">
        <v>0</v>
      </c>
      <c r="BX1022" s="79">
        <v>0</v>
      </c>
      <c r="BY1022" s="79">
        <v>0</v>
      </c>
      <c r="BZ1022" s="79">
        <v>0</v>
      </c>
      <c r="CA1022" s="79">
        <v>0</v>
      </c>
      <c r="CB1022" s="79">
        <v>0</v>
      </c>
      <c r="CC1022" s="79">
        <v>0</v>
      </c>
      <c r="CD1022" s="79">
        <v>0</v>
      </c>
      <c r="CE1022" s="79">
        <v>0</v>
      </c>
      <c r="CF1022" s="79">
        <v>0</v>
      </c>
      <c r="CG1022" s="79">
        <v>0</v>
      </c>
      <c r="CH1022" s="79">
        <v>0</v>
      </c>
      <c r="CI1022" s="81">
        <f t="shared" si="82"/>
        <v>1</v>
      </c>
      <c r="CJ1022" s="260">
        <f t="shared" si="85"/>
        <v>1</v>
      </c>
      <c r="CK1022" s="260">
        <f t="shared" si="83"/>
        <v>1</v>
      </c>
      <c r="CL1022" s="260">
        <f t="shared" si="84"/>
        <v>1</v>
      </c>
      <c r="CM1022" s="83">
        <v>9</v>
      </c>
      <c r="CN1022" s="254" t="s">
        <v>4965</v>
      </c>
      <c r="CO1022" s="140" t="s">
        <v>4965</v>
      </c>
      <c r="CP1022" s="258" t="s">
        <v>4965</v>
      </c>
      <c r="CQ1022" s="86" t="s">
        <v>4965</v>
      </c>
      <c r="CR1022" s="85" t="s">
        <v>4965</v>
      </c>
      <c r="CS1022" s="85" t="s">
        <v>4965</v>
      </c>
      <c r="CT1022" s="85" t="s">
        <v>4965</v>
      </c>
      <c r="CU1022" s="86"/>
    </row>
    <row r="1023" spans="1:99" ht="12" customHeight="1" x14ac:dyDescent="0.2">
      <c r="A1023" s="31" t="s">
        <v>1460</v>
      </c>
      <c r="B1023" s="114" t="s">
        <v>3736</v>
      </c>
      <c r="C1023" s="114" t="s">
        <v>1432</v>
      </c>
      <c r="D1023" s="114" t="s">
        <v>1432</v>
      </c>
      <c r="E1023" s="117" t="s">
        <v>1432</v>
      </c>
      <c r="F1023" s="114" t="s">
        <v>2999</v>
      </c>
      <c r="G1023" s="114" t="s">
        <v>195</v>
      </c>
      <c r="H1023" s="114" t="s">
        <v>3875</v>
      </c>
      <c r="I1023" s="114" t="s">
        <v>196</v>
      </c>
      <c r="J1023" s="114">
        <v>528750</v>
      </c>
      <c r="K1023" s="114">
        <v>173140</v>
      </c>
      <c r="L1023" s="177" t="s">
        <v>3076</v>
      </c>
      <c r="M1023" s="99" t="s">
        <v>1432</v>
      </c>
      <c r="N1023" s="99" t="s">
        <v>1432</v>
      </c>
      <c r="O1023" s="114">
        <v>0</v>
      </c>
      <c r="P1023" s="114">
        <v>2</v>
      </c>
      <c r="Q1023" s="115">
        <v>2</v>
      </c>
      <c r="R1023" s="114" t="s">
        <v>3737</v>
      </c>
      <c r="S1023" s="114" t="s">
        <v>1438</v>
      </c>
      <c r="T1023" s="99" t="s">
        <v>3495</v>
      </c>
      <c r="U1023" s="116">
        <v>42083</v>
      </c>
      <c r="V1023" s="114" t="s">
        <v>1439</v>
      </c>
      <c r="W1023" s="99" t="s">
        <v>1432</v>
      </c>
      <c r="X1023" s="114" t="s">
        <v>1442</v>
      </c>
      <c r="Y1023" s="114" t="s">
        <v>4694</v>
      </c>
      <c r="Z1023" s="114" t="s">
        <v>1444</v>
      </c>
      <c r="AA1023" s="114" t="s">
        <v>2713</v>
      </c>
      <c r="AB1023" s="387">
        <v>5.0000000000000001E-3</v>
      </c>
      <c r="AC1023" s="111" t="s">
        <v>1432</v>
      </c>
      <c r="AD1023" s="67"/>
      <c r="AE1023" s="157" t="s">
        <v>3063</v>
      </c>
      <c r="AF1023" s="117" t="s">
        <v>1445</v>
      </c>
      <c r="AG1023" s="117">
        <v>0</v>
      </c>
      <c r="AH1023" s="117">
        <v>0</v>
      </c>
      <c r="AI1023" s="117">
        <v>0</v>
      </c>
      <c r="AJ1023" s="117">
        <v>0</v>
      </c>
      <c r="AK1023" s="117">
        <v>2</v>
      </c>
      <c r="AL1023" s="117">
        <v>0</v>
      </c>
      <c r="AM1023" s="117">
        <v>0</v>
      </c>
      <c r="AN1023" s="117">
        <v>0</v>
      </c>
      <c r="AO1023" s="117">
        <v>0</v>
      </c>
      <c r="AP1023" s="117">
        <v>0</v>
      </c>
      <c r="AQ1023" s="117">
        <v>0</v>
      </c>
      <c r="AR1023" s="117">
        <v>2</v>
      </c>
      <c r="AS1023" s="117">
        <v>0</v>
      </c>
      <c r="AT1023" s="117">
        <v>0</v>
      </c>
      <c r="AU1023" s="117">
        <v>0</v>
      </c>
      <c r="AV1023" s="117">
        <v>0</v>
      </c>
      <c r="AW1023" s="117">
        <v>0</v>
      </c>
      <c r="AX1023" s="117">
        <v>0</v>
      </c>
      <c r="AY1023" s="117">
        <v>0</v>
      </c>
      <c r="AZ1023" s="117">
        <v>0</v>
      </c>
      <c r="BA1023" s="117">
        <v>0</v>
      </c>
      <c r="BB1023" s="117">
        <v>0</v>
      </c>
      <c r="BC1023" s="117">
        <v>0</v>
      </c>
      <c r="BD1023" s="117">
        <v>0</v>
      </c>
      <c r="BE1023" s="117">
        <v>0</v>
      </c>
      <c r="BF1023" s="117">
        <v>0</v>
      </c>
      <c r="BG1023" s="117">
        <v>0</v>
      </c>
      <c r="BH1023" s="117">
        <v>0</v>
      </c>
      <c r="BI1023" s="117">
        <v>0</v>
      </c>
      <c r="BJ1023" s="117">
        <v>0</v>
      </c>
      <c r="BK1023" s="117">
        <v>0</v>
      </c>
      <c r="BL1023" s="120" t="s">
        <v>4490</v>
      </c>
      <c r="BM1023" s="98">
        <v>0</v>
      </c>
      <c r="BN1023" s="79">
        <v>0</v>
      </c>
      <c r="BO1023" s="241">
        <v>0.4</v>
      </c>
      <c r="BP1023" s="133">
        <v>0.4</v>
      </c>
      <c r="BQ1023" s="133">
        <v>0.4</v>
      </c>
      <c r="BR1023" s="133">
        <v>0.4</v>
      </c>
      <c r="BS1023" s="243">
        <v>0.4</v>
      </c>
      <c r="BT1023" s="79">
        <v>0</v>
      </c>
      <c r="BU1023" s="79">
        <v>0</v>
      </c>
      <c r="BV1023" s="79">
        <v>0</v>
      </c>
      <c r="BW1023" s="79">
        <v>0</v>
      </c>
      <c r="BX1023" s="79">
        <v>0</v>
      </c>
      <c r="BY1023" s="79">
        <v>0</v>
      </c>
      <c r="BZ1023" s="79">
        <v>0</v>
      </c>
      <c r="CA1023" s="79">
        <v>0</v>
      </c>
      <c r="CB1023" s="79">
        <v>0</v>
      </c>
      <c r="CC1023" s="79">
        <v>0</v>
      </c>
      <c r="CD1023" s="79">
        <v>0</v>
      </c>
      <c r="CE1023" s="79">
        <v>0</v>
      </c>
      <c r="CF1023" s="79">
        <v>0</v>
      </c>
      <c r="CG1023" s="79">
        <v>0</v>
      </c>
      <c r="CH1023" s="79">
        <v>0</v>
      </c>
      <c r="CI1023" s="81">
        <f t="shared" si="82"/>
        <v>2</v>
      </c>
      <c r="CJ1023" s="260">
        <f t="shared" si="85"/>
        <v>2</v>
      </c>
      <c r="CK1023" s="260">
        <f t="shared" si="83"/>
        <v>2</v>
      </c>
      <c r="CL1023" s="260">
        <f t="shared" si="84"/>
        <v>2</v>
      </c>
      <c r="CM1023" s="83">
        <v>4</v>
      </c>
      <c r="CN1023" s="254" t="s">
        <v>4965</v>
      </c>
      <c r="CO1023" s="140" t="s">
        <v>4965</v>
      </c>
      <c r="CP1023" s="258" t="s">
        <v>4965</v>
      </c>
      <c r="CQ1023" s="86" t="s">
        <v>4965</v>
      </c>
      <c r="CR1023" s="85" t="s">
        <v>4965</v>
      </c>
      <c r="CS1023" s="85" t="s">
        <v>4965</v>
      </c>
      <c r="CT1023" s="85" t="s">
        <v>4965</v>
      </c>
      <c r="CU1023" s="86"/>
    </row>
    <row r="1024" spans="1:99" ht="12" customHeight="1" x14ac:dyDescent="0.2">
      <c r="A1024" s="31" t="s">
        <v>1460</v>
      </c>
      <c r="B1024" s="114" t="s">
        <v>3738</v>
      </c>
      <c r="C1024" s="114" t="s">
        <v>1432</v>
      </c>
      <c r="D1024" s="114" t="s">
        <v>1432</v>
      </c>
      <c r="E1024" s="117" t="s">
        <v>1432</v>
      </c>
      <c r="F1024" s="114" t="s">
        <v>4729</v>
      </c>
      <c r="G1024" s="114" t="s">
        <v>1054</v>
      </c>
      <c r="H1024" s="114" t="s">
        <v>2717</v>
      </c>
      <c r="I1024" s="114" t="s">
        <v>3739</v>
      </c>
      <c r="J1024" s="114">
        <v>526520</v>
      </c>
      <c r="K1024" s="114">
        <v>175794</v>
      </c>
      <c r="L1024" s="177" t="s">
        <v>4766</v>
      </c>
      <c r="M1024" s="99" t="s">
        <v>1432</v>
      </c>
      <c r="N1024" s="99" t="s">
        <v>1432</v>
      </c>
      <c r="O1024" s="114">
        <v>0</v>
      </c>
      <c r="P1024" s="114">
        <v>1</v>
      </c>
      <c r="Q1024" s="115">
        <v>1</v>
      </c>
      <c r="R1024" s="114" t="s">
        <v>3740</v>
      </c>
      <c r="S1024" s="114" t="s">
        <v>3187</v>
      </c>
      <c r="T1024" s="99" t="s">
        <v>833</v>
      </c>
      <c r="U1024" s="116">
        <v>42065</v>
      </c>
      <c r="V1024" s="114" t="s">
        <v>1439</v>
      </c>
      <c r="W1024" s="99" t="s">
        <v>1432</v>
      </c>
      <c r="X1024" s="114" t="s">
        <v>1442</v>
      </c>
      <c r="Y1024" s="114" t="s">
        <v>3893</v>
      </c>
      <c r="Z1024" s="114" t="s">
        <v>1444</v>
      </c>
      <c r="AA1024" s="114" t="s">
        <v>4720</v>
      </c>
      <c r="AB1024" s="387">
        <v>2E-3</v>
      </c>
      <c r="AC1024" s="111" t="s">
        <v>1432</v>
      </c>
      <c r="AD1024" s="112"/>
      <c r="AE1024" s="157" t="s">
        <v>3063</v>
      </c>
      <c r="AF1024" s="117" t="s">
        <v>1445</v>
      </c>
      <c r="AG1024" s="118"/>
      <c r="AH1024" s="117">
        <v>0</v>
      </c>
      <c r="AI1024" s="117">
        <v>0</v>
      </c>
      <c r="AJ1024" s="117">
        <v>1</v>
      </c>
      <c r="AK1024" s="117">
        <v>0</v>
      </c>
      <c r="AL1024" s="117">
        <v>0</v>
      </c>
      <c r="AM1024" s="117">
        <v>0</v>
      </c>
      <c r="AN1024" s="117">
        <v>0</v>
      </c>
      <c r="AO1024" s="117">
        <v>0</v>
      </c>
      <c r="AP1024" s="117">
        <v>0</v>
      </c>
      <c r="AQ1024" s="117">
        <v>1</v>
      </c>
      <c r="AR1024" s="117">
        <v>0</v>
      </c>
      <c r="AS1024" s="117">
        <v>0</v>
      </c>
      <c r="AT1024" s="117">
        <v>0</v>
      </c>
      <c r="AU1024" s="117">
        <v>0</v>
      </c>
      <c r="AV1024" s="117">
        <v>0</v>
      </c>
      <c r="AW1024" s="117">
        <v>0</v>
      </c>
      <c r="AX1024" s="117">
        <v>0</v>
      </c>
      <c r="AY1024" s="117">
        <v>0</v>
      </c>
      <c r="AZ1024" s="117">
        <v>0</v>
      </c>
      <c r="BA1024" s="117">
        <v>0</v>
      </c>
      <c r="BB1024" s="117">
        <v>0</v>
      </c>
      <c r="BC1024" s="117">
        <v>0</v>
      </c>
      <c r="BD1024" s="117">
        <v>0</v>
      </c>
      <c r="BE1024" s="117">
        <v>0</v>
      </c>
      <c r="BF1024" s="117">
        <v>0</v>
      </c>
      <c r="BG1024" s="117">
        <v>0</v>
      </c>
      <c r="BH1024" s="117">
        <v>0</v>
      </c>
      <c r="BI1024" s="117">
        <v>0</v>
      </c>
      <c r="BJ1024" s="117">
        <v>0</v>
      </c>
      <c r="BK1024" s="117">
        <v>0</v>
      </c>
      <c r="BL1024" s="120" t="s">
        <v>4490</v>
      </c>
      <c r="BM1024" s="98">
        <v>0</v>
      </c>
      <c r="BN1024" s="79">
        <v>0</v>
      </c>
      <c r="BO1024" s="241">
        <v>0.25</v>
      </c>
      <c r="BP1024" s="133">
        <v>0.25</v>
      </c>
      <c r="BQ1024" s="133">
        <v>0.25</v>
      </c>
      <c r="BR1024" s="133">
        <v>0.25</v>
      </c>
      <c r="BS1024" s="238">
        <v>0</v>
      </c>
      <c r="BT1024" s="79">
        <v>0</v>
      </c>
      <c r="BU1024" s="79">
        <v>0</v>
      </c>
      <c r="BV1024" s="79">
        <v>0</v>
      </c>
      <c r="BW1024" s="79">
        <v>0</v>
      </c>
      <c r="BX1024" s="79">
        <v>0</v>
      </c>
      <c r="BY1024" s="79">
        <v>0</v>
      </c>
      <c r="BZ1024" s="79">
        <v>0</v>
      </c>
      <c r="CA1024" s="79">
        <v>0</v>
      </c>
      <c r="CB1024" s="79">
        <v>0</v>
      </c>
      <c r="CC1024" s="79">
        <v>0</v>
      </c>
      <c r="CD1024" s="79">
        <v>0</v>
      </c>
      <c r="CE1024" s="79">
        <v>0</v>
      </c>
      <c r="CF1024" s="79">
        <v>0</v>
      </c>
      <c r="CG1024" s="79">
        <v>0</v>
      </c>
      <c r="CH1024" s="79">
        <v>0</v>
      </c>
      <c r="CI1024" s="81">
        <f t="shared" si="82"/>
        <v>1</v>
      </c>
      <c r="CJ1024" s="260">
        <f t="shared" si="85"/>
        <v>1</v>
      </c>
      <c r="CK1024" s="260">
        <f t="shared" si="83"/>
        <v>1</v>
      </c>
      <c r="CL1024" s="260">
        <f t="shared" si="84"/>
        <v>1</v>
      </c>
      <c r="CM1024" s="83">
        <v>9</v>
      </c>
      <c r="CN1024" s="254" t="s">
        <v>4965</v>
      </c>
      <c r="CO1024" s="140" t="s">
        <v>4965</v>
      </c>
      <c r="CP1024" s="258" t="s">
        <v>4965</v>
      </c>
      <c r="CQ1024" s="86" t="s">
        <v>4965</v>
      </c>
      <c r="CR1024" s="85" t="s">
        <v>4965</v>
      </c>
      <c r="CS1024" s="85" t="s">
        <v>4965</v>
      </c>
      <c r="CT1024" s="85" t="s">
        <v>4965</v>
      </c>
      <c r="CU1024" s="86"/>
    </row>
    <row r="1025" spans="1:101" ht="12" customHeight="1" x14ac:dyDescent="0.2">
      <c r="A1025" s="31" t="s">
        <v>1460</v>
      </c>
      <c r="B1025" s="114" t="s">
        <v>3741</v>
      </c>
      <c r="C1025" s="114" t="s">
        <v>1432</v>
      </c>
      <c r="D1025" s="114" t="s">
        <v>1432</v>
      </c>
      <c r="E1025" s="117" t="s">
        <v>3742</v>
      </c>
      <c r="F1025" s="114" t="s">
        <v>1432</v>
      </c>
      <c r="G1025" s="114" t="s">
        <v>1900</v>
      </c>
      <c r="H1025" s="114" t="s">
        <v>3875</v>
      </c>
      <c r="I1025" s="114" t="s">
        <v>3743</v>
      </c>
      <c r="J1025" s="114">
        <v>528736</v>
      </c>
      <c r="K1025" s="114">
        <v>174010</v>
      </c>
      <c r="L1025" s="177" t="s">
        <v>3076</v>
      </c>
      <c r="M1025" s="99" t="s">
        <v>1432</v>
      </c>
      <c r="N1025" s="99" t="s">
        <v>1432</v>
      </c>
      <c r="O1025" s="114">
        <v>0</v>
      </c>
      <c r="P1025" s="114">
        <v>1</v>
      </c>
      <c r="Q1025" s="115">
        <v>1</v>
      </c>
      <c r="R1025" s="114" t="s">
        <v>3744</v>
      </c>
      <c r="S1025" s="114" t="s">
        <v>3187</v>
      </c>
      <c r="T1025" s="99" t="s">
        <v>353</v>
      </c>
      <c r="U1025" s="116">
        <v>42076</v>
      </c>
      <c r="V1025" s="114" t="s">
        <v>1439</v>
      </c>
      <c r="W1025" s="99" t="s">
        <v>1432</v>
      </c>
      <c r="X1025" s="114" t="s">
        <v>1442</v>
      </c>
      <c r="Y1025" s="114" t="s">
        <v>3893</v>
      </c>
      <c r="Z1025" s="114" t="s">
        <v>1444</v>
      </c>
      <c r="AA1025" s="114" t="s">
        <v>4720</v>
      </c>
      <c r="AB1025" s="387">
        <v>6.0000000000000001E-3</v>
      </c>
      <c r="AC1025" s="111" t="s">
        <v>1432</v>
      </c>
      <c r="AD1025" s="67"/>
      <c r="AE1025" s="157" t="s">
        <v>3063</v>
      </c>
      <c r="AF1025" s="117" t="s">
        <v>1445</v>
      </c>
      <c r="AG1025" s="117">
        <v>0</v>
      </c>
      <c r="AH1025" s="117">
        <v>0</v>
      </c>
      <c r="AI1025" s="117">
        <v>0</v>
      </c>
      <c r="AJ1025" s="117">
        <v>0</v>
      </c>
      <c r="AK1025" s="117">
        <v>0</v>
      </c>
      <c r="AL1025" s="117">
        <v>1</v>
      </c>
      <c r="AM1025" s="117">
        <v>0</v>
      </c>
      <c r="AN1025" s="117">
        <v>0</v>
      </c>
      <c r="AO1025" s="117">
        <v>0</v>
      </c>
      <c r="AP1025" s="117">
        <v>0</v>
      </c>
      <c r="AQ1025" s="117">
        <v>0</v>
      </c>
      <c r="AR1025" s="117">
        <v>0</v>
      </c>
      <c r="AS1025" s="117">
        <v>1</v>
      </c>
      <c r="AT1025" s="117">
        <v>0</v>
      </c>
      <c r="AU1025" s="117">
        <v>0</v>
      </c>
      <c r="AV1025" s="117">
        <v>0</v>
      </c>
      <c r="AW1025" s="117">
        <v>0</v>
      </c>
      <c r="AX1025" s="117">
        <v>0</v>
      </c>
      <c r="AY1025" s="117">
        <v>0</v>
      </c>
      <c r="AZ1025" s="117">
        <v>0</v>
      </c>
      <c r="BA1025" s="117">
        <v>0</v>
      </c>
      <c r="BB1025" s="117">
        <v>0</v>
      </c>
      <c r="BC1025" s="117">
        <v>0</v>
      </c>
      <c r="BD1025" s="117">
        <v>0</v>
      </c>
      <c r="BE1025" s="117">
        <v>0</v>
      </c>
      <c r="BF1025" s="117">
        <v>0</v>
      </c>
      <c r="BG1025" s="117">
        <v>0</v>
      </c>
      <c r="BH1025" s="117">
        <v>0</v>
      </c>
      <c r="BI1025" s="117">
        <v>0</v>
      </c>
      <c r="BJ1025" s="117">
        <v>0</v>
      </c>
      <c r="BK1025" s="117">
        <v>0</v>
      </c>
      <c r="BL1025" s="120" t="s">
        <v>4490</v>
      </c>
      <c r="BM1025" s="98">
        <v>0</v>
      </c>
      <c r="BN1025" s="79">
        <v>0</v>
      </c>
      <c r="BO1025" s="241">
        <v>0.25</v>
      </c>
      <c r="BP1025" s="133">
        <v>0.25</v>
      </c>
      <c r="BQ1025" s="133">
        <v>0.25</v>
      </c>
      <c r="BR1025" s="133">
        <v>0.25</v>
      </c>
      <c r="BS1025" s="238">
        <v>0</v>
      </c>
      <c r="BT1025" s="79">
        <v>0</v>
      </c>
      <c r="BU1025" s="79">
        <v>0</v>
      </c>
      <c r="BV1025" s="79">
        <v>0</v>
      </c>
      <c r="BW1025" s="79">
        <v>0</v>
      </c>
      <c r="BX1025" s="79">
        <v>0</v>
      </c>
      <c r="BY1025" s="79">
        <v>0</v>
      </c>
      <c r="BZ1025" s="79">
        <v>0</v>
      </c>
      <c r="CA1025" s="79">
        <v>0</v>
      </c>
      <c r="CB1025" s="79">
        <v>0</v>
      </c>
      <c r="CC1025" s="79">
        <v>0</v>
      </c>
      <c r="CD1025" s="79">
        <v>0</v>
      </c>
      <c r="CE1025" s="79">
        <v>0</v>
      </c>
      <c r="CF1025" s="79">
        <v>0</v>
      </c>
      <c r="CG1025" s="79">
        <v>0</v>
      </c>
      <c r="CH1025" s="79">
        <v>0</v>
      </c>
      <c r="CI1025" s="81">
        <f t="shared" si="82"/>
        <v>1</v>
      </c>
      <c r="CJ1025" s="260">
        <f t="shared" si="85"/>
        <v>1</v>
      </c>
      <c r="CK1025" s="260">
        <f t="shared" si="83"/>
        <v>1</v>
      </c>
      <c r="CL1025" s="260">
        <f t="shared" si="84"/>
        <v>1</v>
      </c>
      <c r="CM1025" s="83">
        <v>9</v>
      </c>
      <c r="CN1025" s="254" t="s">
        <v>4965</v>
      </c>
      <c r="CO1025" s="140" t="s">
        <v>4965</v>
      </c>
      <c r="CP1025" s="258" t="s">
        <v>4965</v>
      </c>
      <c r="CQ1025" s="86" t="s">
        <v>4965</v>
      </c>
      <c r="CR1025" s="85" t="s">
        <v>4965</v>
      </c>
      <c r="CS1025" s="85" t="s">
        <v>4965</v>
      </c>
      <c r="CT1025" s="85" t="s">
        <v>4965</v>
      </c>
      <c r="CU1025" s="86"/>
    </row>
    <row r="1026" spans="1:101" ht="12" customHeight="1" x14ac:dyDescent="0.2">
      <c r="A1026" s="31" t="s">
        <v>1460</v>
      </c>
      <c r="B1026" s="114" t="s">
        <v>3746</v>
      </c>
      <c r="C1026" s="114" t="s">
        <v>1432</v>
      </c>
      <c r="D1026" s="114" t="s">
        <v>1432</v>
      </c>
      <c r="E1026" s="117" t="s">
        <v>3747</v>
      </c>
      <c r="F1026" s="114" t="s">
        <v>3928</v>
      </c>
      <c r="G1026" s="114" t="s">
        <v>1373</v>
      </c>
      <c r="H1026" s="114" t="s">
        <v>2717</v>
      </c>
      <c r="I1026" s="114" t="s">
        <v>3748</v>
      </c>
      <c r="J1026" s="114">
        <v>526668</v>
      </c>
      <c r="K1026" s="114">
        <v>176334</v>
      </c>
      <c r="L1026" s="177" t="s">
        <v>4766</v>
      </c>
      <c r="M1026" s="99" t="s">
        <v>1432</v>
      </c>
      <c r="N1026" s="99" t="s">
        <v>1432</v>
      </c>
      <c r="O1026" s="114">
        <v>0</v>
      </c>
      <c r="P1026" s="114">
        <v>9</v>
      </c>
      <c r="Q1026" s="115">
        <v>9</v>
      </c>
      <c r="R1026" s="114" t="s">
        <v>3749</v>
      </c>
      <c r="S1026" s="114" t="s">
        <v>3187</v>
      </c>
      <c r="T1026" s="99" t="s">
        <v>3750</v>
      </c>
      <c r="U1026" s="116">
        <v>42073</v>
      </c>
      <c r="V1026" s="114" t="s">
        <v>1439</v>
      </c>
      <c r="W1026" s="99" t="s">
        <v>1432</v>
      </c>
      <c r="X1026" s="114" t="s">
        <v>1442</v>
      </c>
      <c r="Y1026" s="114" t="s">
        <v>3893</v>
      </c>
      <c r="Z1026" s="114" t="s">
        <v>1444</v>
      </c>
      <c r="AA1026" s="114" t="s">
        <v>4720</v>
      </c>
      <c r="AB1026" s="387">
        <v>1.7000000000000001E-2</v>
      </c>
      <c r="AC1026" s="111" t="s">
        <v>1432</v>
      </c>
      <c r="AD1026" s="112"/>
      <c r="AE1026" s="157" t="s">
        <v>3063</v>
      </c>
      <c r="AF1026" s="117" t="s">
        <v>1445</v>
      </c>
      <c r="AG1026" s="117">
        <v>0</v>
      </c>
      <c r="AH1026" s="117">
        <v>0</v>
      </c>
      <c r="AI1026" s="117">
        <v>0</v>
      </c>
      <c r="AJ1026" s="117">
        <v>1</v>
      </c>
      <c r="AK1026" s="117">
        <v>4</v>
      </c>
      <c r="AL1026" s="117">
        <v>4</v>
      </c>
      <c r="AM1026" s="117">
        <v>0</v>
      </c>
      <c r="AN1026" s="117">
        <v>0</v>
      </c>
      <c r="AO1026" s="117">
        <v>0</v>
      </c>
      <c r="AP1026" s="117">
        <v>0</v>
      </c>
      <c r="AQ1026" s="117">
        <v>1</v>
      </c>
      <c r="AR1026" s="117">
        <v>4</v>
      </c>
      <c r="AS1026" s="117">
        <v>4</v>
      </c>
      <c r="AT1026" s="117">
        <v>0</v>
      </c>
      <c r="AU1026" s="117">
        <v>0</v>
      </c>
      <c r="AV1026" s="117">
        <v>0</v>
      </c>
      <c r="AW1026" s="117">
        <v>0</v>
      </c>
      <c r="AX1026" s="117">
        <v>0</v>
      </c>
      <c r="AY1026" s="117">
        <v>0</v>
      </c>
      <c r="AZ1026" s="117">
        <v>0</v>
      </c>
      <c r="BA1026" s="117">
        <v>0</v>
      </c>
      <c r="BB1026" s="117">
        <v>0</v>
      </c>
      <c r="BC1026" s="117">
        <v>0</v>
      </c>
      <c r="BD1026" s="117">
        <v>0</v>
      </c>
      <c r="BE1026" s="117">
        <v>0</v>
      </c>
      <c r="BF1026" s="117">
        <v>0</v>
      </c>
      <c r="BG1026" s="117">
        <v>0</v>
      </c>
      <c r="BH1026" s="117">
        <v>0</v>
      </c>
      <c r="BI1026" s="117">
        <v>0</v>
      </c>
      <c r="BJ1026" s="117">
        <v>0</v>
      </c>
      <c r="BK1026" s="117">
        <v>0</v>
      </c>
      <c r="BL1026" s="120" t="s">
        <v>4490</v>
      </c>
      <c r="BM1026" s="98">
        <v>0</v>
      </c>
      <c r="BN1026" s="79">
        <v>0</v>
      </c>
      <c r="BO1026" s="241">
        <v>2.25</v>
      </c>
      <c r="BP1026" s="133">
        <v>2.25</v>
      </c>
      <c r="BQ1026" s="133">
        <v>2.25</v>
      </c>
      <c r="BR1026" s="133">
        <v>2.25</v>
      </c>
      <c r="BS1026" s="238">
        <v>0</v>
      </c>
      <c r="BT1026" s="79">
        <v>0</v>
      </c>
      <c r="BU1026" s="79">
        <v>0</v>
      </c>
      <c r="BV1026" s="79">
        <v>0</v>
      </c>
      <c r="BW1026" s="79">
        <v>0</v>
      </c>
      <c r="BX1026" s="79">
        <v>0</v>
      </c>
      <c r="BY1026" s="79">
        <v>0</v>
      </c>
      <c r="BZ1026" s="79">
        <v>0</v>
      </c>
      <c r="CA1026" s="79">
        <v>0</v>
      </c>
      <c r="CB1026" s="79">
        <v>0</v>
      </c>
      <c r="CC1026" s="79">
        <v>0</v>
      </c>
      <c r="CD1026" s="79">
        <v>0</v>
      </c>
      <c r="CE1026" s="79">
        <v>0</v>
      </c>
      <c r="CF1026" s="79">
        <v>0</v>
      </c>
      <c r="CG1026" s="79">
        <v>0</v>
      </c>
      <c r="CH1026" s="79">
        <v>0</v>
      </c>
      <c r="CI1026" s="81">
        <f t="shared" si="82"/>
        <v>9</v>
      </c>
      <c r="CJ1026" s="260">
        <f t="shared" si="85"/>
        <v>9</v>
      </c>
      <c r="CK1026" s="260">
        <f t="shared" si="83"/>
        <v>9</v>
      </c>
      <c r="CL1026" s="260">
        <f t="shared" si="84"/>
        <v>9</v>
      </c>
      <c r="CM1026" s="83">
        <v>9</v>
      </c>
      <c r="CN1026" s="254" t="s">
        <v>4965</v>
      </c>
      <c r="CO1026" s="140" t="s">
        <v>4965</v>
      </c>
      <c r="CP1026" s="258" t="s">
        <v>4965</v>
      </c>
      <c r="CQ1026" s="86" t="s">
        <v>4965</v>
      </c>
      <c r="CR1026" s="85" t="s">
        <v>4965</v>
      </c>
      <c r="CS1026" s="85" t="s">
        <v>4965</v>
      </c>
      <c r="CT1026" s="85" t="s">
        <v>4965</v>
      </c>
      <c r="CU1026" s="86"/>
    </row>
    <row r="1027" spans="1:101" ht="12" customHeight="1" x14ac:dyDescent="0.2">
      <c r="A1027" s="31" t="s">
        <v>1460</v>
      </c>
      <c r="B1027" s="114" t="s">
        <v>3751</v>
      </c>
      <c r="C1027" s="114" t="s">
        <v>1432</v>
      </c>
      <c r="D1027" s="114" t="s">
        <v>1432</v>
      </c>
      <c r="E1027" s="117" t="s">
        <v>3752</v>
      </c>
      <c r="F1027" s="114" t="s">
        <v>2195</v>
      </c>
      <c r="G1027" s="114" t="s">
        <v>2851</v>
      </c>
      <c r="H1027" s="114" t="s">
        <v>1458</v>
      </c>
      <c r="I1027" s="114" t="s">
        <v>3753</v>
      </c>
      <c r="J1027" s="114">
        <v>523841</v>
      </c>
      <c r="K1027" s="114">
        <v>174804</v>
      </c>
      <c r="L1027" s="177" t="s">
        <v>3079</v>
      </c>
      <c r="M1027" s="99" t="s">
        <v>1432</v>
      </c>
      <c r="N1027" s="99" t="s">
        <v>1432</v>
      </c>
      <c r="O1027" s="114">
        <v>1</v>
      </c>
      <c r="P1027" s="114">
        <v>1</v>
      </c>
      <c r="Q1027" s="115">
        <v>0</v>
      </c>
      <c r="R1027" s="114" t="s">
        <v>3778</v>
      </c>
      <c r="S1027" s="114" t="s">
        <v>1438</v>
      </c>
      <c r="T1027" s="99" t="s">
        <v>2554</v>
      </c>
      <c r="U1027" s="116">
        <v>42080</v>
      </c>
      <c r="V1027" s="114" t="s">
        <v>1439</v>
      </c>
      <c r="W1027" s="99" t="s">
        <v>1432</v>
      </c>
      <c r="X1027" s="114" t="s">
        <v>1442</v>
      </c>
      <c r="Y1027" s="114" t="s">
        <v>1443</v>
      </c>
      <c r="Z1027" s="114" t="s">
        <v>1444</v>
      </c>
      <c r="AA1027" s="114" t="s">
        <v>2713</v>
      </c>
      <c r="AB1027" s="387">
        <v>2.3E-2</v>
      </c>
      <c r="AC1027" s="111" t="s">
        <v>1432</v>
      </c>
      <c r="AD1027" s="67"/>
      <c r="AE1027" s="157" t="s">
        <v>3063</v>
      </c>
      <c r="AF1027" s="117" t="s">
        <v>1445</v>
      </c>
      <c r="AG1027" s="117">
        <v>0</v>
      </c>
      <c r="AH1027" s="117">
        <v>0</v>
      </c>
      <c r="AI1027" s="117">
        <v>0</v>
      </c>
      <c r="AJ1027" s="117">
        <v>0</v>
      </c>
      <c r="AK1027" s="117">
        <v>0</v>
      </c>
      <c r="AL1027" s="117">
        <v>0</v>
      </c>
      <c r="AM1027" s="117">
        <v>-1</v>
      </c>
      <c r="AN1027" s="117">
        <v>1</v>
      </c>
      <c r="AO1027" s="117">
        <v>0</v>
      </c>
      <c r="AP1027" s="117">
        <v>0</v>
      </c>
      <c r="AQ1027" s="117">
        <v>0</v>
      </c>
      <c r="AR1027" s="117">
        <v>0</v>
      </c>
      <c r="AS1027" s="117">
        <v>0</v>
      </c>
      <c r="AT1027" s="117">
        <v>0</v>
      </c>
      <c r="AU1027" s="117">
        <v>0</v>
      </c>
      <c r="AV1027" s="117">
        <v>0</v>
      </c>
      <c r="AW1027" s="117">
        <v>0</v>
      </c>
      <c r="AX1027" s="117">
        <v>0</v>
      </c>
      <c r="AY1027" s="117">
        <v>0</v>
      </c>
      <c r="AZ1027" s="117">
        <v>0</v>
      </c>
      <c r="BA1027" s="117">
        <v>-1</v>
      </c>
      <c r="BB1027" s="117">
        <v>1</v>
      </c>
      <c r="BC1027" s="117">
        <v>0</v>
      </c>
      <c r="BD1027" s="117">
        <v>0</v>
      </c>
      <c r="BE1027" s="117">
        <v>0</v>
      </c>
      <c r="BF1027" s="117">
        <v>0</v>
      </c>
      <c r="BG1027" s="117">
        <v>0</v>
      </c>
      <c r="BH1027" s="117">
        <v>0</v>
      </c>
      <c r="BI1027" s="117">
        <v>0</v>
      </c>
      <c r="BJ1027" s="117">
        <v>0</v>
      </c>
      <c r="BK1027" s="117">
        <v>0</v>
      </c>
      <c r="BL1027" s="339"/>
      <c r="BM1027" s="179">
        <f>Q1027</f>
        <v>0</v>
      </c>
      <c r="BN1027" s="79">
        <v>0</v>
      </c>
      <c r="BO1027" s="237">
        <v>0</v>
      </c>
      <c r="BP1027" s="79">
        <v>0</v>
      </c>
      <c r="BQ1027" s="79">
        <v>0</v>
      </c>
      <c r="BR1027" s="79">
        <v>0</v>
      </c>
      <c r="BS1027" s="238">
        <v>0</v>
      </c>
      <c r="BT1027" s="79">
        <v>0</v>
      </c>
      <c r="BU1027" s="79">
        <v>0</v>
      </c>
      <c r="BV1027" s="79">
        <v>0</v>
      </c>
      <c r="BW1027" s="79">
        <v>0</v>
      </c>
      <c r="BX1027" s="79">
        <v>0</v>
      </c>
      <c r="BY1027" s="79">
        <v>0</v>
      </c>
      <c r="BZ1027" s="79">
        <v>0</v>
      </c>
      <c r="CA1027" s="79">
        <v>0</v>
      </c>
      <c r="CB1027" s="79">
        <v>0</v>
      </c>
      <c r="CC1027" s="79">
        <v>0</v>
      </c>
      <c r="CD1027" s="79">
        <v>0</v>
      </c>
      <c r="CE1027" s="79">
        <v>0</v>
      </c>
      <c r="CF1027" s="79">
        <v>0</v>
      </c>
      <c r="CG1027" s="79">
        <v>0</v>
      </c>
      <c r="CH1027" s="79">
        <v>0</v>
      </c>
      <c r="CI1027" s="81">
        <f t="shared" si="82"/>
        <v>0</v>
      </c>
      <c r="CJ1027" s="131">
        <f t="shared" si="85"/>
        <v>0</v>
      </c>
      <c r="CK1027" s="131">
        <f t="shared" si="83"/>
        <v>0</v>
      </c>
      <c r="CL1027" s="131">
        <f t="shared" si="84"/>
        <v>0</v>
      </c>
      <c r="CM1027" s="83">
        <v>4</v>
      </c>
      <c r="CN1027" s="254" t="s">
        <v>4965</v>
      </c>
      <c r="CO1027" s="140" t="s">
        <v>4965</v>
      </c>
      <c r="CP1027" s="258" t="s">
        <v>4965</v>
      </c>
      <c r="CQ1027" s="86" t="s">
        <v>4965</v>
      </c>
      <c r="CR1027" s="85" t="s">
        <v>4965</v>
      </c>
      <c r="CS1027" s="85" t="s">
        <v>4965</v>
      </c>
      <c r="CT1027" s="85" t="s">
        <v>4965</v>
      </c>
      <c r="CU1027" s="86"/>
    </row>
    <row r="1028" spans="1:101" ht="12" customHeight="1" x14ac:dyDescent="0.2">
      <c r="A1028" s="31" t="s">
        <v>1460</v>
      </c>
      <c r="B1028" s="114" t="s">
        <v>3779</v>
      </c>
      <c r="C1028" s="114" t="s">
        <v>1432</v>
      </c>
      <c r="D1028" s="114" t="s">
        <v>1432</v>
      </c>
      <c r="E1028" s="117" t="s">
        <v>1432</v>
      </c>
      <c r="F1028" s="114" t="s">
        <v>3520</v>
      </c>
      <c r="G1028" s="114" t="s">
        <v>746</v>
      </c>
      <c r="H1028" s="114" t="s">
        <v>1458</v>
      </c>
      <c r="I1028" s="114" t="s">
        <v>3780</v>
      </c>
      <c r="J1028" s="114">
        <v>523964</v>
      </c>
      <c r="K1028" s="114">
        <v>174987</v>
      </c>
      <c r="L1028" s="177" t="s">
        <v>3079</v>
      </c>
      <c r="M1028" s="99" t="s">
        <v>1432</v>
      </c>
      <c r="N1028" s="99" t="s">
        <v>1432</v>
      </c>
      <c r="O1028" s="114">
        <v>0</v>
      </c>
      <c r="P1028" s="114">
        <v>1</v>
      </c>
      <c r="Q1028" s="115">
        <v>1</v>
      </c>
      <c r="R1028" s="114" t="s">
        <v>3781</v>
      </c>
      <c r="S1028" s="114" t="s">
        <v>1389</v>
      </c>
      <c r="T1028" s="99" t="s">
        <v>3782</v>
      </c>
      <c r="U1028" s="116">
        <v>42093</v>
      </c>
      <c r="V1028" s="114" t="s">
        <v>1439</v>
      </c>
      <c r="W1028" s="99" t="s">
        <v>1432</v>
      </c>
      <c r="X1028" s="114" t="s">
        <v>1442</v>
      </c>
      <c r="Y1028" s="114" t="s">
        <v>3893</v>
      </c>
      <c r="Z1028" s="114" t="s">
        <v>1444</v>
      </c>
      <c r="AA1028" s="114" t="s">
        <v>4720</v>
      </c>
      <c r="AB1028" s="387">
        <v>3.0000000000000001E-3</v>
      </c>
      <c r="AC1028" s="111" t="s">
        <v>1432</v>
      </c>
      <c r="AD1028" s="67"/>
      <c r="AE1028" s="157" t="s">
        <v>3063</v>
      </c>
      <c r="AF1028" s="117" t="s">
        <v>1445</v>
      </c>
      <c r="AG1028" s="118"/>
      <c r="AH1028" s="117">
        <v>0</v>
      </c>
      <c r="AI1028" s="117">
        <v>0</v>
      </c>
      <c r="AJ1028" s="117">
        <v>0</v>
      </c>
      <c r="AK1028" s="117">
        <v>0</v>
      </c>
      <c r="AL1028" s="117">
        <v>1</v>
      </c>
      <c r="AM1028" s="117">
        <v>0</v>
      </c>
      <c r="AN1028" s="117">
        <v>0</v>
      </c>
      <c r="AO1028" s="117">
        <v>0</v>
      </c>
      <c r="AP1028" s="117">
        <v>0</v>
      </c>
      <c r="AQ1028" s="117">
        <v>0</v>
      </c>
      <c r="AR1028" s="117">
        <v>0</v>
      </c>
      <c r="AS1028" s="117">
        <v>1</v>
      </c>
      <c r="AT1028" s="117">
        <v>0</v>
      </c>
      <c r="AU1028" s="117">
        <v>0</v>
      </c>
      <c r="AV1028" s="117">
        <v>0</v>
      </c>
      <c r="AW1028" s="117">
        <v>0</v>
      </c>
      <c r="AX1028" s="117">
        <v>0</v>
      </c>
      <c r="AY1028" s="117">
        <v>0</v>
      </c>
      <c r="AZ1028" s="117">
        <v>0</v>
      </c>
      <c r="BA1028" s="117">
        <v>0</v>
      </c>
      <c r="BB1028" s="117">
        <v>0</v>
      </c>
      <c r="BC1028" s="117">
        <v>0</v>
      </c>
      <c r="BD1028" s="117">
        <v>0</v>
      </c>
      <c r="BE1028" s="117">
        <v>0</v>
      </c>
      <c r="BF1028" s="117">
        <v>0</v>
      </c>
      <c r="BG1028" s="117">
        <v>0</v>
      </c>
      <c r="BH1028" s="117">
        <v>0</v>
      </c>
      <c r="BI1028" s="117">
        <v>0</v>
      </c>
      <c r="BJ1028" s="117">
        <v>0</v>
      </c>
      <c r="BK1028" s="117">
        <v>0</v>
      </c>
      <c r="BL1028" s="120" t="s">
        <v>4490</v>
      </c>
      <c r="BM1028" s="98">
        <v>0</v>
      </c>
      <c r="BN1028" s="79">
        <v>0</v>
      </c>
      <c r="BO1028" s="241">
        <v>0.25</v>
      </c>
      <c r="BP1028" s="133">
        <v>0.25</v>
      </c>
      <c r="BQ1028" s="133">
        <v>0.25</v>
      </c>
      <c r="BR1028" s="133">
        <v>0.25</v>
      </c>
      <c r="BS1028" s="238">
        <v>0</v>
      </c>
      <c r="BT1028" s="79">
        <v>0</v>
      </c>
      <c r="BU1028" s="79">
        <v>0</v>
      </c>
      <c r="BV1028" s="79">
        <v>0</v>
      </c>
      <c r="BW1028" s="79">
        <v>0</v>
      </c>
      <c r="BX1028" s="79">
        <v>0</v>
      </c>
      <c r="BY1028" s="79">
        <v>0</v>
      </c>
      <c r="BZ1028" s="79">
        <v>0</v>
      </c>
      <c r="CA1028" s="79">
        <v>0</v>
      </c>
      <c r="CB1028" s="79">
        <v>0</v>
      </c>
      <c r="CC1028" s="79">
        <v>0</v>
      </c>
      <c r="CD1028" s="79">
        <v>0</v>
      </c>
      <c r="CE1028" s="79">
        <v>0</v>
      </c>
      <c r="CF1028" s="79">
        <v>0</v>
      </c>
      <c r="CG1028" s="79">
        <v>0</v>
      </c>
      <c r="CH1028" s="79">
        <v>0</v>
      </c>
      <c r="CI1028" s="81">
        <f t="shared" si="82"/>
        <v>1</v>
      </c>
      <c r="CJ1028" s="260">
        <f t="shared" si="85"/>
        <v>1</v>
      </c>
      <c r="CK1028" s="260">
        <f t="shared" si="83"/>
        <v>1</v>
      </c>
      <c r="CL1028" s="260">
        <f t="shared" si="84"/>
        <v>1</v>
      </c>
      <c r="CM1028" s="83">
        <v>9</v>
      </c>
      <c r="CN1028" s="254" t="s">
        <v>4965</v>
      </c>
      <c r="CO1028" s="180" t="s">
        <v>1942</v>
      </c>
      <c r="CP1028" s="258" t="s">
        <v>4965</v>
      </c>
      <c r="CQ1028" s="86" t="s">
        <v>4965</v>
      </c>
      <c r="CR1028" s="85" t="s">
        <v>4965</v>
      </c>
      <c r="CS1028" s="85" t="s">
        <v>4965</v>
      </c>
      <c r="CT1028" s="85" t="s">
        <v>4965</v>
      </c>
      <c r="CU1028" s="86"/>
    </row>
    <row r="1029" spans="1:101" ht="12" customHeight="1" x14ac:dyDescent="0.2">
      <c r="A1029" s="31" t="s">
        <v>1460</v>
      </c>
      <c r="B1029" s="114" t="s">
        <v>3783</v>
      </c>
      <c r="C1029" s="114" t="s">
        <v>1432</v>
      </c>
      <c r="D1029" s="114" t="s">
        <v>1432</v>
      </c>
      <c r="E1029" s="117" t="s">
        <v>3784</v>
      </c>
      <c r="F1029" s="114" t="s">
        <v>1432</v>
      </c>
      <c r="G1029" s="114" t="s">
        <v>1054</v>
      </c>
      <c r="H1029" s="114" t="s">
        <v>2717</v>
      </c>
      <c r="I1029" s="114" t="s">
        <v>3772</v>
      </c>
      <c r="J1029" s="114">
        <v>526505</v>
      </c>
      <c r="K1029" s="114">
        <v>175773</v>
      </c>
      <c r="L1029" s="177" t="s">
        <v>4766</v>
      </c>
      <c r="M1029" s="99" t="s">
        <v>1432</v>
      </c>
      <c r="N1029" s="99" t="s">
        <v>1432</v>
      </c>
      <c r="O1029" s="114">
        <v>0</v>
      </c>
      <c r="P1029" s="114">
        <v>3</v>
      </c>
      <c r="Q1029" s="115">
        <v>3</v>
      </c>
      <c r="R1029" s="114" t="s">
        <v>3785</v>
      </c>
      <c r="S1029" s="114" t="s">
        <v>3187</v>
      </c>
      <c r="T1029" s="99" t="s">
        <v>3838</v>
      </c>
      <c r="U1029" s="116">
        <v>42086</v>
      </c>
      <c r="V1029" s="114" t="s">
        <v>1439</v>
      </c>
      <c r="W1029" s="99" t="s">
        <v>1432</v>
      </c>
      <c r="X1029" s="114" t="s">
        <v>1442</v>
      </c>
      <c r="Y1029" s="114" t="s">
        <v>3893</v>
      </c>
      <c r="Z1029" s="114" t="s">
        <v>1444</v>
      </c>
      <c r="AA1029" s="114" t="s">
        <v>4720</v>
      </c>
      <c r="AB1029" s="387">
        <v>0.01</v>
      </c>
      <c r="AC1029" s="111" t="s">
        <v>1432</v>
      </c>
      <c r="AD1029" s="67"/>
      <c r="AE1029" s="157" t="s">
        <v>3063</v>
      </c>
      <c r="AF1029" s="117" t="s">
        <v>1445</v>
      </c>
      <c r="AG1029" s="117">
        <v>0</v>
      </c>
      <c r="AH1029" s="117">
        <v>0</v>
      </c>
      <c r="AI1029" s="117">
        <v>0</v>
      </c>
      <c r="AJ1029" s="117">
        <v>0</v>
      </c>
      <c r="AK1029" s="117">
        <v>3</v>
      </c>
      <c r="AL1029" s="117">
        <v>0</v>
      </c>
      <c r="AM1029" s="117">
        <v>0</v>
      </c>
      <c r="AN1029" s="117">
        <v>0</v>
      </c>
      <c r="AO1029" s="117">
        <v>0</v>
      </c>
      <c r="AP1029" s="117">
        <v>0</v>
      </c>
      <c r="AQ1029" s="117">
        <v>0</v>
      </c>
      <c r="AR1029" s="117">
        <v>3</v>
      </c>
      <c r="AS1029" s="117">
        <v>0</v>
      </c>
      <c r="AT1029" s="117">
        <v>0</v>
      </c>
      <c r="AU1029" s="117">
        <v>0</v>
      </c>
      <c r="AV1029" s="117">
        <v>0</v>
      </c>
      <c r="AW1029" s="117">
        <v>0</v>
      </c>
      <c r="AX1029" s="117">
        <v>0</v>
      </c>
      <c r="AY1029" s="117">
        <v>0</v>
      </c>
      <c r="AZ1029" s="117">
        <v>0</v>
      </c>
      <c r="BA1029" s="117">
        <v>0</v>
      </c>
      <c r="BB1029" s="117">
        <v>0</v>
      </c>
      <c r="BC1029" s="117">
        <v>0</v>
      </c>
      <c r="BD1029" s="117">
        <v>0</v>
      </c>
      <c r="BE1029" s="117">
        <v>0</v>
      </c>
      <c r="BF1029" s="117">
        <v>0</v>
      </c>
      <c r="BG1029" s="117">
        <v>0</v>
      </c>
      <c r="BH1029" s="117">
        <v>0</v>
      </c>
      <c r="BI1029" s="117">
        <v>0</v>
      </c>
      <c r="BJ1029" s="117">
        <v>0</v>
      </c>
      <c r="BK1029" s="117">
        <v>0</v>
      </c>
      <c r="BL1029" s="120" t="s">
        <v>4490</v>
      </c>
      <c r="BM1029" s="98">
        <v>0</v>
      </c>
      <c r="BN1029" s="79">
        <v>0</v>
      </c>
      <c r="BO1029" s="241">
        <v>0.75</v>
      </c>
      <c r="BP1029" s="133">
        <v>0.75</v>
      </c>
      <c r="BQ1029" s="133">
        <v>0.75</v>
      </c>
      <c r="BR1029" s="133">
        <v>0.75</v>
      </c>
      <c r="BS1029" s="238">
        <v>0</v>
      </c>
      <c r="BT1029" s="79">
        <v>0</v>
      </c>
      <c r="BU1029" s="79">
        <v>0</v>
      </c>
      <c r="BV1029" s="79">
        <v>0</v>
      </c>
      <c r="BW1029" s="79">
        <v>0</v>
      </c>
      <c r="BX1029" s="79">
        <v>0</v>
      </c>
      <c r="BY1029" s="79">
        <v>0</v>
      </c>
      <c r="BZ1029" s="79">
        <v>0</v>
      </c>
      <c r="CA1029" s="79">
        <v>0</v>
      </c>
      <c r="CB1029" s="79">
        <v>0</v>
      </c>
      <c r="CC1029" s="79">
        <v>0</v>
      </c>
      <c r="CD1029" s="79">
        <v>0</v>
      </c>
      <c r="CE1029" s="79">
        <v>0</v>
      </c>
      <c r="CF1029" s="79">
        <v>0</v>
      </c>
      <c r="CG1029" s="79">
        <v>0</v>
      </c>
      <c r="CH1029" s="79">
        <v>0</v>
      </c>
      <c r="CI1029" s="81">
        <f t="shared" si="82"/>
        <v>3</v>
      </c>
      <c r="CJ1029" s="260">
        <f t="shared" si="85"/>
        <v>3</v>
      </c>
      <c r="CK1029" s="260">
        <f t="shared" si="83"/>
        <v>3</v>
      </c>
      <c r="CL1029" s="260">
        <f t="shared" si="84"/>
        <v>3</v>
      </c>
      <c r="CM1029" s="83">
        <v>9</v>
      </c>
      <c r="CN1029" s="254" t="s">
        <v>4965</v>
      </c>
      <c r="CO1029" s="140" t="s">
        <v>4965</v>
      </c>
      <c r="CP1029" s="258" t="s">
        <v>4965</v>
      </c>
      <c r="CQ1029" s="86" t="s">
        <v>4965</v>
      </c>
      <c r="CR1029" s="85" t="s">
        <v>4965</v>
      </c>
      <c r="CS1029" s="85" t="s">
        <v>4965</v>
      </c>
      <c r="CT1029" s="85" t="s">
        <v>4965</v>
      </c>
      <c r="CU1029" s="86"/>
    </row>
    <row r="1030" spans="1:101" ht="12" customHeight="1" x14ac:dyDescent="0.2">
      <c r="A1030" s="31" t="s">
        <v>1460</v>
      </c>
      <c r="B1030" s="114" t="s">
        <v>3786</v>
      </c>
      <c r="C1030" s="114" t="s">
        <v>1432</v>
      </c>
      <c r="D1030" s="114" t="s">
        <v>1432</v>
      </c>
      <c r="E1030" s="117" t="s">
        <v>3787</v>
      </c>
      <c r="F1030" s="114" t="s">
        <v>1432</v>
      </c>
      <c r="G1030" s="114" t="s">
        <v>3788</v>
      </c>
      <c r="H1030" s="114" t="s">
        <v>2717</v>
      </c>
      <c r="I1030" s="114" t="s">
        <v>3789</v>
      </c>
      <c r="J1030" s="114">
        <v>526534</v>
      </c>
      <c r="K1030" s="114">
        <v>175822</v>
      </c>
      <c r="L1030" s="177" t="s">
        <v>4766</v>
      </c>
      <c r="M1030" s="99" t="s">
        <v>1432</v>
      </c>
      <c r="N1030" s="99" t="s">
        <v>1432</v>
      </c>
      <c r="O1030" s="114">
        <v>0</v>
      </c>
      <c r="P1030" s="114">
        <v>1</v>
      </c>
      <c r="Q1030" s="115">
        <v>1</v>
      </c>
      <c r="R1030" s="114" t="s">
        <v>3790</v>
      </c>
      <c r="S1030" s="114" t="s">
        <v>3187</v>
      </c>
      <c r="T1030" s="99" t="s">
        <v>3838</v>
      </c>
      <c r="U1030" s="116">
        <v>42086</v>
      </c>
      <c r="V1030" s="114" t="s">
        <v>1439</v>
      </c>
      <c r="W1030" s="99" t="s">
        <v>1432</v>
      </c>
      <c r="X1030" s="114" t="s">
        <v>1442</v>
      </c>
      <c r="Y1030" s="114" t="s">
        <v>3893</v>
      </c>
      <c r="Z1030" s="114" t="s">
        <v>1444</v>
      </c>
      <c r="AA1030" s="114" t="s">
        <v>4720</v>
      </c>
      <c r="AB1030" s="387">
        <v>4.0000000000000001E-3</v>
      </c>
      <c r="AC1030" s="111" t="s">
        <v>1432</v>
      </c>
      <c r="AD1030" s="67"/>
      <c r="AE1030" s="157" t="s">
        <v>3063</v>
      </c>
      <c r="AF1030" s="117" t="s">
        <v>1445</v>
      </c>
      <c r="AG1030" s="117">
        <v>0</v>
      </c>
      <c r="AH1030" s="117">
        <v>0</v>
      </c>
      <c r="AI1030" s="117">
        <v>0</v>
      </c>
      <c r="AJ1030" s="117">
        <v>1</v>
      </c>
      <c r="AK1030" s="117">
        <v>0</v>
      </c>
      <c r="AL1030" s="117">
        <v>0</v>
      </c>
      <c r="AM1030" s="117">
        <v>0</v>
      </c>
      <c r="AN1030" s="117">
        <v>0</v>
      </c>
      <c r="AO1030" s="117">
        <v>0</v>
      </c>
      <c r="AP1030" s="117">
        <v>0</v>
      </c>
      <c r="AQ1030" s="117">
        <v>1</v>
      </c>
      <c r="AR1030" s="117">
        <v>0</v>
      </c>
      <c r="AS1030" s="117">
        <v>0</v>
      </c>
      <c r="AT1030" s="117">
        <v>0</v>
      </c>
      <c r="AU1030" s="117">
        <v>0</v>
      </c>
      <c r="AV1030" s="117">
        <v>0</v>
      </c>
      <c r="AW1030" s="117">
        <v>0</v>
      </c>
      <c r="AX1030" s="117">
        <v>0</v>
      </c>
      <c r="AY1030" s="117">
        <v>0</v>
      </c>
      <c r="AZ1030" s="117">
        <v>0</v>
      </c>
      <c r="BA1030" s="117">
        <v>0</v>
      </c>
      <c r="BB1030" s="117">
        <v>0</v>
      </c>
      <c r="BC1030" s="117">
        <v>0</v>
      </c>
      <c r="BD1030" s="117">
        <v>0</v>
      </c>
      <c r="BE1030" s="117">
        <v>0</v>
      </c>
      <c r="BF1030" s="117">
        <v>0</v>
      </c>
      <c r="BG1030" s="117">
        <v>0</v>
      </c>
      <c r="BH1030" s="117">
        <v>0</v>
      </c>
      <c r="BI1030" s="117">
        <v>0</v>
      </c>
      <c r="BJ1030" s="117">
        <v>0</v>
      </c>
      <c r="BK1030" s="117">
        <v>0</v>
      </c>
      <c r="BL1030" s="120" t="s">
        <v>4490</v>
      </c>
      <c r="BM1030" s="98">
        <v>0</v>
      </c>
      <c r="BN1030" s="79">
        <v>0</v>
      </c>
      <c r="BO1030" s="241">
        <v>0.25</v>
      </c>
      <c r="BP1030" s="133">
        <v>0.25</v>
      </c>
      <c r="BQ1030" s="133">
        <v>0.25</v>
      </c>
      <c r="BR1030" s="133">
        <v>0.25</v>
      </c>
      <c r="BS1030" s="238">
        <v>0</v>
      </c>
      <c r="BT1030" s="79">
        <v>0</v>
      </c>
      <c r="BU1030" s="79">
        <v>0</v>
      </c>
      <c r="BV1030" s="79">
        <v>0</v>
      </c>
      <c r="BW1030" s="79">
        <v>0</v>
      </c>
      <c r="BX1030" s="79">
        <v>0</v>
      </c>
      <c r="BY1030" s="79">
        <v>0</v>
      </c>
      <c r="BZ1030" s="79">
        <v>0</v>
      </c>
      <c r="CA1030" s="79">
        <v>0</v>
      </c>
      <c r="CB1030" s="79">
        <v>0</v>
      </c>
      <c r="CC1030" s="79">
        <v>0</v>
      </c>
      <c r="CD1030" s="79">
        <v>0</v>
      </c>
      <c r="CE1030" s="79">
        <v>0</v>
      </c>
      <c r="CF1030" s="79">
        <v>0</v>
      </c>
      <c r="CG1030" s="79">
        <v>0</v>
      </c>
      <c r="CH1030" s="79">
        <v>0</v>
      </c>
      <c r="CI1030" s="81">
        <f t="shared" si="82"/>
        <v>1</v>
      </c>
      <c r="CJ1030" s="260">
        <f t="shared" si="85"/>
        <v>1</v>
      </c>
      <c r="CK1030" s="260">
        <f t="shared" si="83"/>
        <v>1</v>
      </c>
      <c r="CL1030" s="260">
        <f t="shared" si="84"/>
        <v>1</v>
      </c>
      <c r="CM1030" s="83">
        <v>9</v>
      </c>
      <c r="CN1030" s="254" t="s">
        <v>4965</v>
      </c>
      <c r="CO1030" s="140" t="s">
        <v>4965</v>
      </c>
      <c r="CP1030" s="258" t="s">
        <v>4965</v>
      </c>
      <c r="CQ1030" s="86" t="s">
        <v>4965</v>
      </c>
      <c r="CR1030" s="85" t="s">
        <v>4965</v>
      </c>
      <c r="CS1030" s="85" t="s">
        <v>4965</v>
      </c>
      <c r="CT1030" s="85" t="s">
        <v>4965</v>
      </c>
      <c r="CU1030" s="86"/>
    </row>
    <row r="1031" spans="1:101" ht="12" customHeight="1" x14ac:dyDescent="0.2">
      <c r="A1031" s="31" t="s">
        <v>1460</v>
      </c>
      <c r="B1031" s="114" t="s">
        <v>3791</v>
      </c>
      <c r="C1031" s="114" t="s">
        <v>1432</v>
      </c>
      <c r="D1031" s="114" t="s">
        <v>1432</v>
      </c>
      <c r="E1031" s="117" t="s">
        <v>3792</v>
      </c>
      <c r="F1031" s="114" t="s">
        <v>1432</v>
      </c>
      <c r="G1031" s="114" t="s">
        <v>1054</v>
      </c>
      <c r="H1031" s="114" t="s">
        <v>2717</v>
      </c>
      <c r="I1031" s="114" t="s">
        <v>3772</v>
      </c>
      <c r="J1031" s="114">
        <v>526505</v>
      </c>
      <c r="K1031" s="114">
        <v>175773</v>
      </c>
      <c r="L1031" s="177" t="s">
        <v>4766</v>
      </c>
      <c r="M1031" s="99" t="s">
        <v>1432</v>
      </c>
      <c r="N1031" s="99" t="s">
        <v>1432</v>
      </c>
      <c r="O1031" s="114">
        <v>0</v>
      </c>
      <c r="P1031" s="114">
        <v>13</v>
      </c>
      <c r="Q1031" s="115">
        <v>13</v>
      </c>
      <c r="R1031" s="114" t="s">
        <v>3793</v>
      </c>
      <c r="S1031" s="114" t="s">
        <v>3187</v>
      </c>
      <c r="T1031" s="99" t="s">
        <v>3838</v>
      </c>
      <c r="U1031" s="116">
        <v>42086</v>
      </c>
      <c r="V1031" s="114" t="s">
        <v>1439</v>
      </c>
      <c r="W1031" s="99" t="s">
        <v>1432</v>
      </c>
      <c r="X1031" s="114" t="s">
        <v>1442</v>
      </c>
      <c r="Y1031" s="114" t="s">
        <v>3893</v>
      </c>
      <c r="Z1031" s="114" t="s">
        <v>1444</v>
      </c>
      <c r="AA1031" s="114" t="s">
        <v>4720</v>
      </c>
      <c r="AB1031" s="387">
        <v>0</v>
      </c>
      <c r="AC1031" s="111" t="s">
        <v>1432</v>
      </c>
      <c r="AD1031" s="67"/>
      <c r="AE1031" s="157" t="s">
        <v>3063</v>
      </c>
      <c r="AF1031" s="117" t="s">
        <v>1445</v>
      </c>
      <c r="AG1031" s="117">
        <v>0</v>
      </c>
      <c r="AH1031" s="117">
        <v>0</v>
      </c>
      <c r="AI1031" s="117">
        <v>0</v>
      </c>
      <c r="AJ1031" s="117">
        <v>0</v>
      </c>
      <c r="AK1031" s="117">
        <v>9</v>
      </c>
      <c r="AL1031" s="117">
        <v>4</v>
      </c>
      <c r="AM1031" s="117">
        <v>0</v>
      </c>
      <c r="AN1031" s="117">
        <v>0</v>
      </c>
      <c r="AO1031" s="117">
        <v>0</v>
      </c>
      <c r="AP1031" s="117">
        <v>0</v>
      </c>
      <c r="AQ1031" s="117">
        <v>0</v>
      </c>
      <c r="AR1031" s="117">
        <v>9</v>
      </c>
      <c r="AS1031" s="117">
        <v>4</v>
      </c>
      <c r="AT1031" s="117">
        <v>0</v>
      </c>
      <c r="AU1031" s="117">
        <v>0</v>
      </c>
      <c r="AV1031" s="117">
        <v>0</v>
      </c>
      <c r="AW1031" s="117">
        <v>0</v>
      </c>
      <c r="AX1031" s="117">
        <v>0</v>
      </c>
      <c r="AY1031" s="117">
        <v>0</v>
      </c>
      <c r="AZ1031" s="117">
        <v>0</v>
      </c>
      <c r="BA1031" s="117">
        <v>0</v>
      </c>
      <c r="BB1031" s="117">
        <v>0</v>
      </c>
      <c r="BC1031" s="117">
        <v>0</v>
      </c>
      <c r="BD1031" s="117">
        <v>0</v>
      </c>
      <c r="BE1031" s="117">
        <v>0</v>
      </c>
      <c r="BF1031" s="117">
        <v>0</v>
      </c>
      <c r="BG1031" s="117">
        <v>0</v>
      </c>
      <c r="BH1031" s="117">
        <v>0</v>
      </c>
      <c r="BI1031" s="117">
        <v>0</v>
      </c>
      <c r="BJ1031" s="117">
        <v>0</v>
      </c>
      <c r="BK1031" s="117">
        <v>0</v>
      </c>
      <c r="BL1031" s="120" t="s">
        <v>4490</v>
      </c>
      <c r="BM1031" s="98">
        <v>0</v>
      </c>
      <c r="BN1031" s="79">
        <v>0</v>
      </c>
      <c r="BO1031" s="241">
        <v>3.25</v>
      </c>
      <c r="BP1031" s="133">
        <v>3.25</v>
      </c>
      <c r="BQ1031" s="133">
        <v>3.25</v>
      </c>
      <c r="BR1031" s="133">
        <v>3.25</v>
      </c>
      <c r="BS1031" s="238">
        <v>0</v>
      </c>
      <c r="BT1031" s="79">
        <v>0</v>
      </c>
      <c r="BU1031" s="79">
        <v>0</v>
      </c>
      <c r="BV1031" s="79">
        <v>0</v>
      </c>
      <c r="BW1031" s="79">
        <v>0</v>
      </c>
      <c r="BX1031" s="79">
        <v>0</v>
      </c>
      <c r="BY1031" s="79">
        <v>0</v>
      </c>
      <c r="BZ1031" s="79">
        <v>0</v>
      </c>
      <c r="CA1031" s="79">
        <v>0</v>
      </c>
      <c r="CB1031" s="79">
        <v>0</v>
      </c>
      <c r="CC1031" s="79">
        <v>0</v>
      </c>
      <c r="CD1031" s="79">
        <v>0</v>
      </c>
      <c r="CE1031" s="79">
        <v>0</v>
      </c>
      <c r="CF1031" s="79">
        <v>0</v>
      </c>
      <c r="CG1031" s="79">
        <v>0</v>
      </c>
      <c r="CH1031" s="79">
        <v>0</v>
      </c>
      <c r="CI1031" s="81">
        <f t="shared" si="82"/>
        <v>13</v>
      </c>
      <c r="CJ1031" s="260">
        <f t="shared" si="85"/>
        <v>13</v>
      </c>
      <c r="CK1031" s="260">
        <f t="shared" si="83"/>
        <v>13</v>
      </c>
      <c r="CL1031" s="260">
        <f t="shared" si="84"/>
        <v>13</v>
      </c>
      <c r="CM1031" s="83">
        <v>9</v>
      </c>
      <c r="CN1031" s="254" t="s">
        <v>4965</v>
      </c>
      <c r="CO1031" s="140" t="s">
        <v>4965</v>
      </c>
      <c r="CP1031" s="258" t="s">
        <v>4965</v>
      </c>
      <c r="CQ1031" s="86" t="s">
        <v>4965</v>
      </c>
      <c r="CR1031" s="85" t="s">
        <v>4965</v>
      </c>
      <c r="CS1031" s="85" t="s">
        <v>4965</v>
      </c>
      <c r="CT1031" s="85" t="s">
        <v>4965</v>
      </c>
      <c r="CU1031" s="86"/>
    </row>
    <row r="1032" spans="1:101" ht="12" customHeight="1" x14ac:dyDescent="0.2">
      <c r="A1032" s="31" t="s">
        <v>1460</v>
      </c>
      <c r="B1032" s="114" t="s">
        <v>3794</v>
      </c>
      <c r="C1032" s="114" t="s">
        <v>1432</v>
      </c>
      <c r="D1032" s="114" t="s">
        <v>1432</v>
      </c>
      <c r="E1032" s="117" t="s">
        <v>3795</v>
      </c>
      <c r="F1032" s="114" t="s">
        <v>1432</v>
      </c>
      <c r="G1032" s="114" t="s">
        <v>1054</v>
      </c>
      <c r="H1032" s="114" t="s">
        <v>2717</v>
      </c>
      <c r="I1032" s="114" t="s">
        <v>3739</v>
      </c>
      <c r="J1032" s="114">
        <v>526485</v>
      </c>
      <c r="K1032" s="114">
        <v>175743</v>
      </c>
      <c r="L1032" s="177" t="s">
        <v>4766</v>
      </c>
      <c r="M1032" s="99" t="s">
        <v>1432</v>
      </c>
      <c r="N1032" s="99" t="s">
        <v>1432</v>
      </c>
      <c r="O1032" s="114">
        <v>0</v>
      </c>
      <c r="P1032" s="114">
        <v>5</v>
      </c>
      <c r="Q1032" s="115">
        <v>5</v>
      </c>
      <c r="R1032" s="114" t="s">
        <v>3796</v>
      </c>
      <c r="S1032" s="114" t="s">
        <v>3187</v>
      </c>
      <c r="T1032" s="99" t="s">
        <v>3838</v>
      </c>
      <c r="U1032" s="116">
        <v>42086</v>
      </c>
      <c r="V1032" s="114" t="s">
        <v>1439</v>
      </c>
      <c r="W1032" s="99" t="s">
        <v>1432</v>
      </c>
      <c r="X1032" s="114" t="s">
        <v>1442</v>
      </c>
      <c r="Y1032" s="114" t="s">
        <v>3893</v>
      </c>
      <c r="Z1032" s="114" t="s">
        <v>1444</v>
      </c>
      <c r="AA1032" s="114" t="s">
        <v>4720</v>
      </c>
      <c r="AB1032" s="387">
        <v>2.7E-2</v>
      </c>
      <c r="AC1032" s="111" t="s">
        <v>1432</v>
      </c>
      <c r="AD1032" s="67"/>
      <c r="AE1032" s="157" t="s">
        <v>3063</v>
      </c>
      <c r="AF1032" s="117" t="s">
        <v>1445</v>
      </c>
      <c r="AG1032" s="117">
        <v>0</v>
      </c>
      <c r="AH1032" s="117">
        <v>0</v>
      </c>
      <c r="AI1032" s="117">
        <v>0</v>
      </c>
      <c r="AJ1032" s="117">
        <v>0</v>
      </c>
      <c r="AK1032" s="117">
        <v>0</v>
      </c>
      <c r="AL1032" s="117">
        <v>0</v>
      </c>
      <c r="AM1032" s="117">
        <v>5</v>
      </c>
      <c r="AN1032" s="117">
        <v>0</v>
      </c>
      <c r="AO1032" s="117">
        <v>0</v>
      </c>
      <c r="AP1032" s="117">
        <v>0</v>
      </c>
      <c r="AQ1032" s="117">
        <v>0</v>
      </c>
      <c r="AR1032" s="117">
        <v>0</v>
      </c>
      <c r="AS1032" s="117">
        <v>0</v>
      </c>
      <c r="AT1032" s="117">
        <v>5</v>
      </c>
      <c r="AU1032" s="117">
        <v>0</v>
      </c>
      <c r="AV1032" s="117">
        <v>0</v>
      </c>
      <c r="AW1032" s="117">
        <v>0</v>
      </c>
      <c r="AX1032" s="117">
        <v>0</v>
      </c>
      <c r="AY1032" s="117">
        <v>0</v>
      </c>
      <c r="AZ1032" s="117">
        <v>0</v>
      </c>
      <c r="BA1032" s="117">
        <v>0</v>
      </c>
      <c r="BB1032" s="117">
        <v>0</v>
      </c>
      <c r="BC1032" s="117">
        <v>0</v>
      </c>
      <c r="BD1032" s="117">
        <v>0</v>
      </c>
      <c r="BE1032" s="117">
        <v>0</v>
      </c>
      <c r="BF1032" s="117">
        <v>0</v>
      </c>
      <c r="BG1032" s="117">
        <v>0</v>
      </c>
      <c r="BH1032" s="117">
        <v>0</v>
      </c>
      <c r="BI1032" s="117">
        <v>0</v>
      </c>
      <c r="BJ1032" s="117">
        <v>0</v>
      </c>
      <c r="BK1032" s="117">
        <v>0</v>
      </c>
      <c r="BL1032" s="120" t="s">
        <v>4490</v>
      </c>
      <c r="BM1032" s="98">
        <v>0</v>
      </c>
      <c r="BN1032" s="79">
        <v>0</v>
      </c>
      <c r="BO1032" s="241">
        <v>1.25</v>
      </c>
      <c r="BP1032" s="133">
        <v>1.25</v>
      </c>
      <c r="BQ1032" s="133">
        <v>1.25</v>
      </c>
      <c r="BR1032" s="133">
        <v>1.25</v>
      </c>
      <c r="BS1032" s="238">
        <v>0</v>
      </c>
      <c r="BT1032" s="79">
        <v>0</v>
      </c>
      <c r="BU1032" s="79">
        <v>0</v>
      </c>
      <c r="BV1032" s="79">
        <v>0</v>
      </c>
      <c r="BW1032" s="79">
        <v>0</v>
      </c>
      <c r="BX1032" s="79">
        <v>0</v>
      </c>
      <c r="BY1032" s="79">
        <v>0</v>
      </c>
      <c r="BZ1032" s="79">
        <v>0</v>
      </c>
      <c r="CA1032" s="79">
        <v>0</v>
      </c>
      <c r="CB1032" s="79">
        <v>0</v>
      </c>
      <c r="CC1032" s="79">
        <v>0</v>
      </c>
      <c r="CD1032" s="79">
        <v>0</v>
      </c>
      <c r="CE1032" s="79">
        <v>0</v>
      </c>
      <c r="CF1032" s="79">
        <v>0</v>
      </c>
      <c r="CG1032" s="79">
        <v>0</v>
      </c>
      <c r="CH1032" s="79">
        <v>0</v>
      </c>
      <c r="CI1032" s="81">
        <f t="shared" si="82"/>
        <v>5</v>
      </c>
      <c r="CJ1032" s="260">
        <f t="shared" si="85"/>
        <v>5</v>
      </c>
      <c r="CK1032" s="260">
        <f t="shared" si="83"/>
        <v>5</v>
      </c>
      <c r="CL1032" s="260">
        <f t="shared" si="84"/>
        <v>5</v>
      </c>
      <c r="CM1032" s="83">
        <v>9</v>
      </c>
      <c r="CN1032" s="254" t="s">
        <v>4965</v>
      </c>
      <c r="CO1032" s="140" t="s">
        <v>4965</v>
      </c>
      <c r="CP1032" s="258" t="s">
        <v>4965</v>
      </c>
      <c r="CQ1032" s="86" t="s">
        <v>4965</v>
      </c>
      <c r="CR1032" s="85" t="s">
        <v>4965</v>
      </c>
      <c r="CS1032" s="85" t="s">
        <v>4965</v>
      </c>
      <c r="CT1032" s="85" t="s">
        <v>4965</v>
      </c>
      <c r="CU1032" s="86"/>
    </row>
    <row r="1033" spans="1:101" ht="12" customHeight="1" x14ac:dyDescent="0.2">
      <c r="A1033" s="31" t="s">
        <v>1460</v>
      </c>
      <c r="B1033" s="114" t="s">
        <v>3797</v>
      </c>
      <c r="C1033" s="114" t="s">
        <v>1432</v>
      </c>
      <c r="D1033" s="114" t="s">
        <v>1432</v>
      </c>
      <c r="E1033" s="117" t="s">
        <v>1262</v>
      </c>
      <c r="F1033" s="114" t="s">
        <v>1432</v>
      </c>
      <c r="G1033" s="114" t="s">
        <v>1263</v>
      </c>
      <c r="H1033" s="114" t="s">
        <v>2717</v>
      </c>
      <c r="I1033" s="114" t="s">
        <v>1264</v>
      </c>
      <c r="J1033" s="114">
        <v>526431</v>
      </c>
      <c r="K1033" s="114">
        <v>175730</v>
      </c>
      <c r="L1033" s="177" t="s">
        <v>4766</v>
      </c>
      <c r="M1033" s="99" t="s">
        <v>1432</v>
      </c>
      <c r="N1033" s="99" t="s">
        <v>1432</v>
      </c>
      <c r="O1033" s="114">
        <v>0</v>
      </c>
      <c r="P1033" s="114">
        <v>4</v>
      </c>
      <c r="Q1033" s="115">
        <v>4</v>
      </c>
      <c r="R1033" s="114" t="s">
        <v>4101</v>
      </c>
      <c r="S1033" s="114" t="s">
        <v>3187</v>
      </c>
      <c r="T1033" s="99" t="s">
        <v>2113</v>
      </c>
      <c r="U1033" s="116">
        <v>42087</v>
      </c>
      <c r="V1033" s="114" t="s">
        <v>1439</v>
      </c>
      <c r="W1033" s="99" t="s">
        <v>1432</v>
      </c>
      <c r="X1033" s="114" t="s">
        <v>1442</v>
      </c>
      <c r="Y1033" s="114" t="s">
        <v>3893</v>
      </c>
      <c r="Z1033" s="114" t="s">
        <v>1444</v>
      </c>
      <c r="AA1033" s="114" t="s">
        <v>4720</v>
      </c>
      <c r="AB1033" s="387">
        <v>8.9999999999999993E-3</v>
      </c>
      <c r="AC1033" s="111" t="s">
        <v>1432</v>
      </c>
      <c r="AD1033" s="67"/>
      <c r="AE1033" s="157" t="s">
        <v>3063</v>
      </c>
      <c r="AF1033" s="117" t="s">
        <v>1445</v>
      </c>
      <c r="AG1033" s="118"/>
      <c r="AH1033" s="117">
        <v>0</v>
      </c>
      <c r="AI1033" s="117">
        <v>0</v>
      </c>
      <c r="AJ1033" s="117">
        <v>0</v>
      </c>
      <c r="AK1033" s="117">
        <v>0</v>
      </c>
      <c r="AL1033" s="117">
        <v>4</v>
      </c>
      <c r="AM1033" s="117">
        <v>0</v>
      </c>
      <c r="AN1033" s="117">
        <v>0</v>
      </c>
      <c r="AO1033" s="117">
        <v>0</v>
      </c>
      <c r="AP1033" s="117">
        <v>0</v>
      </c>
      <c r="AQ1033" s="117">
        <v>0</v>
      </c>
      <c r="AR1033" s="117">
        <v>0</v>
      </c>
      <c r="AS1033" s="117">
        <v>4</v>
      </c>
      <c r="AT1033" s="117">
        <v>0</v>
      </c>
      <c r="AU1033" s="117">
        <v>0</v>
      </c>
      <c r="AV1033" s="117">
        <v>0</v>
      </c>
      <c r="AW1033" s="117">
        <v>0</v>
      </c>
      <c r="AX1033" s="117">
        <v>0</v>
      </c>
      <c r="AY1033" s="117">
        <v>0</v>
      </c>
      <c r="AZ1033" s="117">
        <v>0</v>
      </c>
      <c r="BA1033" s="117">
        <v>0</v>
      </c>
      <c r="BB1033" s="117">
        <v>0</v>
      </c>
      <c r="BC1033" s="117">
        <v>0</v>
      </c>
      <c r="BD1033" s="117">
        <v>0</v>
      </c>
      <c r="BE1033" s="117">
        <v>0</v>
      </c>
      <c r="BF1033" s="117">
        <v>0</v>
      </c>
      <c r="BG1033" s="117">
        <v>0</v>
      </c>
      <c r="BH1033" s="117">
        <v>0</v>
      </c>
      <c r="BI1033" s="117">
        <v>0</v>
      </c>
      <c r="BJ1033" s="117">
        <v>0</v>
      </c>
      <c r="BK1033" s="117">
        <v>0</v>
      </c>
      <c r="BL1033" s="120" t="s">
        <v>4490</v>
      </c>
      <c r="BM1033" s="98">
        <v>0</v>
      </c>
      <c r="BN1033" s="79">
        <v>0</v>
      </c>
      <c r="BO1033" s="241">
        <v>1</v>
      </c>
      <c r="BP1033" s="133">
        <v>1</v>
      </c>
      <c r="BQ1033" s="133">
        <v>1</v>
      </c>
      <c r="BR1033" s="133">
        <v>1</v>
      </c>
      <c r="BS1033" s="238">
        <v>0</v>
      </c>
      <c r="BT1033" s="79">
        <v>0</v>
      </c>
      <c r="BU1033" s="79">
        <v>0</v>
      </c>
      <c r="BV1033" s="79">
        <v>0</v>
      </c>
      <c r="BW1033" s="79">
        <v>0</v>
      </c>
      <c r="BX1033" s="79">
        <v>0</v>
      </c>
      <c r="BY1033" s="79">
        <v>0</v>
      </c>
      <c r="BZ1033" s="79">
        <v>0</v>
      </c>
      <c r="CA1033" s="79">
        <v>0</v>
      </c>
      <c r="CB1033" s="79">
        <v>0</v>
      </c>
      <c r="CC1033" s="79">
        <v>0</v>
      </c>
      <c r="CD1033" s="79">
        <v>0</v>
      </c>
      <c r="CE1033" s="79">
        <v>0</v>
      </c>
      <c r="CF1033" s="79">
        <v>0</v>
      </c>
      <c r="CG1033" s="79">
        <v>0</v>
      </c>
      <c r="CH1033" s="79">
        <v>0</v>
      </c>
      <c r="CI1033" s="81">
        <f t="shared" si="82"/>
        <v>4</v>
      </c>
      <c r="CJ1033" s="260">
        <f t="shared" si="85"/>
        <v>4</v>
      </c>
      <c r="CK1033" s="260">
        <f t="shared" si="83"/>
        <v>4</v>
      </c>
      <c r="CL1033" s="260">
        <f t="shared" si="84"/>
        <v>4</v>
      </c>
      <c r="CM1033" s="83">
        <v>9</v>
      </c>
      <c r="CN1033" s="254" t="s">
        <v>4965</v>
      </c>
      <c r="CO1033" s="140" t="s">
        <v>4965</v>
      </c>
      <c r="CP1033" s="258" t="s">
        <v>4965</v>
      </c>
      <c r="CQ1033" s="86" t="s">
        <v>4965</v>
      </c>
      <c r="CR1033" s="85" t="s">
        <v>4965</v>
      </c>
      <c r="CS1033" s="85" t="s">
        <v>4965</v>
      </c>
      <c r="CT1033" s="85" t="s">
        <v>4965</v>
      </c>
      <c r="CU1033" s="86"/>
    </row>
    <row r="1034" spans="1:101" ht="12" customHeight="1" x14ac:dyDescent="0.2">
      <c r="A1034" s="31" t="s">
        <v>1460</v>
      </c>
      <c r="B1034" s="114" t="s">
        <v>4102</v>
      </c>
      <c r="C1034" s="114" t="s">
        <v>1432</v>
      </c>
      <c r="D1034" s="114" t="s">
        <v>1432</v>
      </c>
      <c r="E1034" s="117" t="s">
        <v>4103</v>
      </c>
      <c r="F1034" s="114" t="s">
        <v>1432</v>
      </c>
      <c r="G1034" s="114" t="s">
        <v>1054</v>
      </c>
      <c r="H1034" s="114" t="s">
        <v>2717</v>
      </c>
      <c r="I1034" s="114" t="s">
        <v>3106</v>
      </c>
      <c r="J1034" s="114">
        <v>526469</v>
      </c>
      <c r="K1034" s="114">
        <v>175725</v>
      </c>
      <c r="L1034" s="177" t="s">
        <v>4766</v>
      </c>
      <c r="M1034" s="99" t="s">
        <v>1432</v>
      </c>
      <c r="N1034" s="99" t="s">
        <v>1432</v>
      </c>
      <c r="O1034" s="114">
        <v>0</v>
      </c>
      <c r="P1034" s="114">
        <v>6</v>
      </c>
      <c r="Q1034" s="115">
        <v>6</v>
      </c>
      <c r="R1034" s="114" t="s">
        <v>4104</v>
      </c>
      <c r="S1034" s="114" t="s">
        <v>3187</v>
      </c>
      <c r="T1034" s="99" t="s">
        <v>3838</v>
      </c>
      <c r="U1034" s="116">
        <v>42086</v>
      </c>
      <c r="V1034" s="114" t="s">
        <v>1439</v>
      </c>
      <c r="W1034" s="99" t="s">
        <v>1432</v>
      </c>
      <c r="X1034" s="114" t="s">
        <v>1442</v>
      </c>
      <c r="Y1034" s="114" t="s">
        <v>3893</v>
      </c>
      <c r="Z1034" s="114" t="s">
        <v>1444</v>
      </c>
      <c r="AA1034" s="114" t="s">
        <v>4720</v>
      </c>
      <c r="AB1034" s="387">
        <v>1.9E-2</v>
      </c>
      <c r="AC1034" s="111" t="s">
        <v>1432</v>
      </c>
      <c r="AD1034" s="67"/>
      <c r="AE1034" s="157" t="s">
        <v>3063</v>
      </c>
      <c r="AF1034" s="117" t="s">
        <v>1445</v>
      </c>
      <c r="AG1034" s="117">
        <v>0</v>
      </c>
      <c r="AH1034" s="117">
        <v>0</v>
      </c>
      <c r="AI1034" s="117">
        <v>0</v>
      </c>
      <c r="AJ1034" s="117">
        <v>0</v>
      </c>
      <c r="AK1034" s="117">
        <v>3</v>
      </c>
      <c r="AL1034" s="117">
        <v>3</v>
      </c>
      <c r="AM1034" s="117">
        <v>0</v>
      </c>
      <c r="AN1034" s="117">
        <v>0</v>
      </c>
      <c r="AO1034" s="117">
        <v>0</v>
      </c>
      <c r="AP1034" s="117">
        <v>0</v>
      </c>
      <c r="AQ1034" s="117">
        <v>0</v>
      </c>
      <c r="AR1034" s="117">
        <v>3</v>
      </c>
      <c r="AS1034" s="117">
        <v>3</v>
      </c>
      <c r="AT1034" s="117">
        <v>0</v>
      </c>
      <c r="AU1034" s="117">
        <v>0</v>
      </c>
      <c r="AV1034" s="117">
        <v>0</v>
      </c>
      <c r="AW1034" s="117">
        <v>0</v>
      </c>
      <c r="AX1034" s="117">
        <v>0</v>
      </c>
      <c r="AY1034" s="117">
        <v>0</v>
      </c>
      <c r="AZ1034" s="117">
        <v>0</v>
      </c>
      <c r="BA1034" s="117">
        <v>0</v>
      </c>
      <c r="BB1034" s="117">
        <v>0</v>
      </c>
      <c r="BC1034" s="117">
        <v>0</v>
      </c>
      <c r="BD1034" s="117">
        <v>0</v>
      </c>
      <c r="BE1034" s="117">
        <v>0</v>
      </c>
      <c r="BF1034" s="117">
        <v>0</v>
      </c>
      <c r="BG1034" s="117">
        <v>0</v>
      </c>
      <c r="BH1034" s="117">
        <v>0</v>
      </c>
      <c r="BI1034" s="117">
        <v>0</v>
      </c>
      <c r="BJ1034" s="117">
        <v>0</v>
      </c>
      <c r="BK1034" s="117">
        <v>0</v>
      </c>
      <c r="BL1034" s="120" t="s">
        <v>4490</v>
      </c>
      <c r="BM1034" s="98">
        <v>0</v>
      </c>
      <c r="BN1034" s="79">
        <v>0</v>
      </c>
      <c r="BO1034" s="241">
        <v>1.5</v>
      </c>
      <c r="BP1034" s="133">
        <v>1.5</v>
      </c>
      <c r="BQ1034" s="133">
        <v>1.5</v>
      </c>
      <c r="BR1034" s="133">
        <v>1.5</v>
      </c>
      <c r="BS1034" s="238">
        <v>0</v>
      </c>
      <c r="BT1034" s="79">
        <v>0</v>
      </c>
      <c r="BU1034" s="79">
        <v>0</v>
      </c>
      <c r="BV1034" s="79">
        <v>0</v>
      </c>
      <c r="BW1034" s="79">
        <v>0</v>
      </c>
      <c r="BX1034" s="79">
        <v>0</v>
      </c>
      <c r="BY1034" s="79">
        <v>0</v>
      </c>
      <c r="BZ1034" s="79">
        <v>0</v>
      </c>
      <c r="CA1034" s="79">
        <v>0</v>
      </c>
      <c r="CB1034" s="79">
        <v>0</v>
      </c>
      <c r="CC1034" s="79">
        <v>0</v>
      </c>
      <c r="CD1034" s="79">
        <v>0</v>
      </c>
      <c r="CE1034" s="79">
        <v>0</v>
      </c>
      <c r="CF1034" s="79">
        <v>0</v>
      </c>
      <c r="CG1034" s="79">
        <v>0</v>
      </c>
      <c r="CH1034" s="79">
        <v>0</v>
      </c>
      <c r="CI1034" s="81">
        <f t="shared" ref="CI1034:CI1035" si="86">SUBTOTAL(9,BN1034:CH1034)</f>
        <v>6</v>
      </c>
      <c r="CJ1034" s="260">
        <f t="shared" si="85"/>
        <v>6</v>
      </c>
      <c r="CK1034" s="260">
        <f t="shared" si="83"/>
        <v>6</v>
      </c>
      <c r="CL1034" s="260">
        <f t="shared" si="84"/>
        <v>6</v>
      </c>
      <c r="CM1034" s="83">
        <v>9</v>
      </c>
      <c r="CN1034" s="254" t="s">
        <v>4965</v>
      </c>
      <c r="CO1034" s="140" t="s">
        <v>4965</v>
      </c>
      <c r="CP1034" s="258" t="s">
        <v>4965</v>
      </c>
      <c r="CQ1034" s="86" t="s">
        <v>4965</v>
      </c>
      <c r="CR1034" s="85" t="s">
        <v>4965</v>
      </c>
      <c r="CS1034" s="85" t="s">
        <v>4965</v>
      </c>
      <c r="CT1034" s="85" t="s">
        <v>4965</v>
      </c>
      <c r="CU1034" s="86"/>
    </row>
    <row r="1035" spans="1:101" ht="12" customHeight="1" x14ac:dyDescent="0.2">
      <c r="A1035" s="31" t="s">
        <v>1460</v>
      </c>
      <c r="B1035" s="114" t="s">
        <v>4105</v>
      </c>
      <c r="C1035" s="114" t="s">
        <v>4106</v>
      </c>
      <c r="D1035" s="114" t="s">
        <v>1432</v>
      </c>
      <c r="E1035" s="117" t="s">
        <v>4969</v>
      </c>
      <c r="F1035" s="114" t="s">
        <v>4107</v>
      </c>
      <c r="G1035" s="114" t="s">
        <v>5039</v>
      </c>
      <c r="H1035" s="114" t="s">
        <v>3299</v>
      </c>
      <c r="I1035" s="114" t="s">
        <v>4108</v>
      </c>
      <c r="J1035" s="114">
        <v>528631</v>
      </c>
      <c r="K1035" s="114">
        <v>177662</v>
      </c>
      <c r="L1035" s="177" t="s">
        <v>3066</v>
      </c>
      <c r="M1035" s="99" t="s">
        <v>1432</v>
      </c>
      <c r="N1035" s="99" t="s">
        <v>1432</v>
      </c>
      <c r="O1035" s="114">
        <v>2</v>
      </c>
      <c r="P1035" s="114">
        <v>1</v>
      </c>
      <c r="Q1035" s="115">
        <v>-1</v>
      </c>
      <c r="R1035" s="114" t="s">
        <v>4109</v>
      </c>
      <c r="S1035" s="114" t="s">
        <v>1438</v>
      </c>
      <c r="T1035" s="99" t="s">
        <v>4110</v>
      </c>
      <c r="U1035" s="116">
        <v>42088</v>
      </c>
      <c r="V1035" s="114" t="s">
        <v>1439</v>
      </c>
      <c r="W1035" s="99" t="s">
        <v>1432</v>
      </c>
      <c r="X1035" s="114" t="s">
        <v>1442</v>
      </c>
      <c r="Y1035" s="114" t="s">
        <v>1453</v>
      </c>
      <c r="Z1035" s="114" t="s">
        <v>1444</v>
      </c>
      <c r="AA1035" s="114" t="s">
        <v>3714</v>
      </c>
      <c r="AB1035" s="387">
        <v>1.6E-2</v>
      </c>
      <c r="AC1035" s="111" t="s">
        <v>1432</v>
      </c>
      <c r="AD1035" s="67"/>
      <c r="AE1035" s="157" t="s">
        <v>3063</v>
      </c>
      <c r="AF1035" s="117" t="s">
        <v>1445</v>
      </c>
      <c r="AG1035" s="117">
        <v>0</v>
      </c>
      <c r="AH1035" s="117">
        <v>0</v>
      </c>
      <c r="AI1035" s="117">
        <v>0</v>
      </c>
      <c r="AJ1035" s="117">
        <v>0</v>
      </c>
      <c r="AK1035" s="117">
        <v>0</v>
      </c>
      <c r="AL1035" s="117">
        <v>-2</v>
      </c>
      <c r="AM1035" s="117">
        <v>1</v>
      </c>
      <c r="AN1035" s="117">
        <v>0</v>
      </c>
      <c r="AO1035" s="117">
        <v>0</v>
      </c>
      <c r="AP1035" s="117">
        <v>0</v>
      </c>
      <c r="AQ1035" s="117">
        <v>0</v>
      </c>
      <c r="AR1035" s="117">
        <v>0</v>
      </c>
      <c r="AS1035" s="117">
        <v>-2</v>
      </c>
      <c r="AT1035" s="117">
        <v>1</v>
      </c>
      <c r="AU1035" s="117">
        <v>0</v>
      </c>
      <c r="AV1035" s="117">
        <v>0</v>
      </c>
      <c r="AW1035" s="117">
        <v>0</v>
      </c>
      <c r="AX1035" s="117">
        <v>0</v>
      </c>
      <c r="AY1035" s="117">
        <v>0</v>
      </c>
      <c r="AZ1035" s="117">
        <v>0</v>
      </c>
      <c r="BA1035" s="117">
        <v>0</v>
      </c>
      <c r="BB1035" s="117">
        <v>0</v>
      </c>
      <c r="BC1035" s="117">
        <v>0</v>
      </c>
      <c r="BD1035" s="117">
        <v>0</v>
      </c>
      <c r="BE1035" s="117">
        <v>0</v>
      </c>
      <c r="BF1035" s="117">
        <v>0</v>
      </c>
      <c r="BG1035" s="117">
        <v>0</v>
      </c>
      <c r="BH1035" s="117">
        <v>0</v>
      </c>
      <c r="BI1035" s="117">
        <v>0</v>
      </c>
      <c r="BJ1035" s="117">
        <v>0</v>
      </c>
      <c r="BK1035" s="117">
        <v>0</v>
      </c>
      <c r="BL1035" s="120" t="s">
        <v>4490</v>
      </c>
      <c r="BM1035" s="98">
        <v>0</v>
      </c>
      <c r="BN1035" s="79">
        <v>0</v>
      </c>
      <c r="BO1035" s="241">
        <v>-0.25</v>
      </c>
      <c r="BP1035" s="133">
        <v>-0.25</v>
      </c>
      <c r="BQ1035" s="133">
        <v>-0.25</v>
      </c>
      <c r="BR1035" s="133">
        <v>-0.25</v>
      </c>
      <c r="BS1035" s="238">
        <v>0</v>
      </c>
      <c r="BT1035" s="79">
        <v>0</v>
      </c>
      <c r="BU1035" s="79">
        <v>0</v>
      </c>
      <c r="BV1035" s="79">
        <v>0</v>
      </c>
      <c r="BW1035" s="79">
        <v>0</v>
      </c>
      <c r="BX1035" s="79">
        <v>0</v>
      </c>
      <c r="BY1035" s="79">
        <v>0</v>
      </c>
      <c r="BZ1035" s="79">
        <v>0</v>
      </c>
      <c r="CA1035" s="79">
        <v>0</v>
      </c>
      <c r="CB1035" s="79">
        <v>0</v>
      </c>
      <c r="CC1035" s="79">
        <v>0</v>
      </c>
      <c r="CD1035" s="79">
        <v>0</v>
      </c>
      <c r="CE1035" s="79">
        <v>0</v>
      </c>
      <c r="CF1035" s="79">
        <v>0</v>
      </c>
      <c r="CG1035" s="79">
        <v>0</v>
      </c>
      <c r="CH1035" s="79">
        <v>0</v>
      </c>
      <c r="CI1035" s="81">
        <f t="shared" si="86"/>
        <v>-1</v>
      </c>
      <c r="CJ1035" s="260">
        <f t="shared" si="85"/>
        <v>-1</v>
      </c>
      <c r="CK1035" s="260">
        <f t="shared" si="83"/>
        <v>-1</v>
      </c>
      <c r="CL1035" s="260">
        <f t="shared" si="84"/>
        <v>-1</v>
      </c>
      <c r="CM1035" s="83">
        <v>9</v>
      </c>
      <c r="CN1035" s="254" t="s">
        <v>4965</v>
      </c>
      <c r="CO1035" s="140" t="s">
        <v>4965</v>
      </c>
      <c r="CP1035" s="126" t="s">
        <v>1938</v>
      </c>
      <c r="CQ1035" s="86" t="s">
        <v>4965</v>
      </c>
      <c r="CR1035" s="85" t="s">
        <v>4965</v>
      </c>
      <c r="CS1035" s="85" t="s">
        <v>4965</v>
      </c>
      <c r="CT1035" s="85" t="s">
        <v>4965</v>
      </c>
      <c r="CU1035" s="86"/>
    </row>
    <row r="1036" spans="1:101" customFormat="1" ht="12" customHeight="1" x14ac:dyDescent="0.2">
      <c r="A1036" s="132" t="s">
        <v>1965</v>
      </c>
      <c r="B1036" s="557" t="s">
        <v>5347</v>
      </c>
      <c r="C1036" s="557" t="s">
        <v>5348</v>
      </c>
      <c r="D1036" s="557" t="s">
        <v>1432</v>
      </c>
      <c r="E1036" s="577" t="s">
        <v>5349</v>
      </c>
      <c r="F1036" s="557" t="s">
        <v>1115</v>
      </c>
      <c r="G1036" s="557" t="s">
        <v>1373</v>
      </c>
      <c r="H1036" s="557" t="s">
        <v>2717</v>
      </c>
      <c r="I1036" s="557" t="s">
        <v>5350</v>
      </c>
      <c r="J1036" s="533">
        <v>526669</v>
      </c>
      <c r="K1036" s="533">
        <v>176190</v>
      </c>
      <c r="L1036" s="512" t="s">
        <v>4766</v>
      </c>
      <c r="M1036" s="557" t="s">
        <v>1432</v>
      </c>
      <c r="N1036" s="557" t="s">
        <v>1432</v>
      </c>
      <c r="O1036" s="533">
        <v>0</v>
      </c>
      <c r="P1036" s="533">
        <v>8</v>
      </c>
      <c r="Q1036" s="738">
        <v>8</v>
      </c>
      <c r="R1036" s="557" t="s">
        <v>5351</v>
      </c>
      <c r="S1036" s="557" t="s">
        <v>1154</v>
      </c>
      <c r="T1036" s="739">
        <v>41423</v>
      </c>
      <c r="U1036" s="739">
        <v>42111</v>
      </c>
      <c r="V1036" s="557" t="s">
        <v>1439</v>
      </c>
      <c r="W1036" s="557" t="s">
        <v>1432</v>
      </c>
      <c r="X1036" s="557" t="s">
        <v>1442</v>
      </c>
      <c r="Y1036" s="557" t="s">
        <v>1443</v>
      </c>
      <c r="Z1036" s="557" t="s">
        <v>1444</v>
      </c>
      <c r="AA1036" s="557" t="s">
        <v>2713</v>
      </c>
      <c r="AB1036" s="557" t="s">
        <v>1432</v>
      </c>
      <c r="AC1036" s="389"/>
      <c r="AD1036" s="389"/>
      <c r="AE1036" s="517" t="s">
        <v>3063</v>
      </c>
      <c r="AF1036" s="557" t="s">
        <v>1445</v>
      </c>
      <c r="AG1036" s="620"/>
      <c r="AH1036" s="517">
        <v>0</v>
      </c>
      <c r="AI1036" s="577">
        <v>0</v>
      </c>
      <c r="AJ1036" s="577">
        <v>0</v>
      </c>
      <c r="AK1036" s="577">
        <v>2</v>
      </c>
      <c r="AL1036" s="577">
        <v>2</v>
      </c>
      <c r="AM1036" s="577">
        <v>4</v>
      </c>
      <c r="AN1036" s="577">
        <v>0</v>
      </c>
      <c r="AO1036" s="577">
        <v>0</v>
      </c>
      <c r="AP1036" s="577">
        <v>0</v>
      </c>
      <c r="AQ1036" s="577">
        <v>0</v>
      </c>
      <c r="AR1036" s="577">
        <v>2</v>
      </c>
      <c r="AS1036" s="577">
        <v>2</v>
      </c>
      <c r="AT1036" s="577">
        <v>4</v>
      </c>
      <c r="AU1036" s="577">
        <v>0</v>
      </c>
      <c r="AV1036" s="577">
        <v>0</v>
      </c>
      <c r="AW1036" s="577">
        <v>0</v>
      </c>
      <c r="AX1036" s="577">
        <v>0</v>
      </c>
      <c r="AY1036" s="577">
        <v>0</v>
      </c>
      <c r="AZ1036" s="577">
        <v>0</v>
      </c>
      <c r="BA1036" s="577">
        <v>0</v>
      </c>
      <c r="BB1036" s="577">
        <v>0</v>
      </c>
      <c r="BC1036" s="577">
        <v>0</v>
      </c>
      <c r="BD1036" s="577">
        <v>0</v>
      </c>
      <c r="BE1036" s="577">
        <v>0</v>
      </c>
      <c r="BF1036" s="577">
        <v>0</v>
      </c>
      <c r="BG1036" s="577">
        <v>0</v>
      </c>
      <c r="BH1036" s="577">
        <v>0</v>
      </c>
      <c r="BI1036" s="577">
        <v>0</v>
      </c>
      <c r="BJ1036" s="577">
        <v>0</v>
      </c>
      <c r="BK1036" s="577">
        <v>0</v>
      </c>
      <c r="BL1036" s="577"/>
      <c r="BM1036" s="551">
        <v>0</v>
      </c>
      <c r="BN1036" s="551">
        <v>0</v>
      </c>
      <c r="BO1036" s="753">
        <v>0</v>
      </c>
      <c r="BP1036" s="551">
        <v>0</v>
      </c>
      <c r="BQ1036" s="551">
        <v>0</v>
      </c>
      <c r="BR1036" s="551">
        <v>0</v>
      </c>
      <c r="BS1036" s="582">
        <f t="shared" ref="BS1036:BS1099" si="87">Q1036/3</f>
        <v>2.6666666666666665</v>
      </c>
      <c r="BT1036" s="552">
        <f t="shared" ref="BT1036:BT1099" si="88">Q1036/3</f>
        <v>2.6666666666666665</v>
      </c>
      <c r="BU1036" s="552">
        <f t="shared" ref="BU1036:BU1099" si="89">Q1036/3</f>
        <v>2.6666666666666665</v>
      </c>
      <c r="BV1036" s="551">
        <v>0</v>
      </c>
      <c r="BW1036" s="551">
        <v>0</v>
      </c>
      <c r="BX1036" s="551">
        <v>0</v>
      </c>
      <c r="BY1036" s="551">
        <v>0</v>
      </c>
      <c r="BZ1036" s="551">
        <v>0</v>
      </c>
      <c r="CA1036" s="551">
        <v>0</v>
      </c>
      <c r="CB1036" s="551">
        <v>0</v>
      </c>
      <c r="CC1036" s="551">
        <v>0</v>
      </c>
      <c r="CD1036" s="551">
        <v>0</v>
      </c>
      <c r="CE1036" s="551">
        <v>0</v>
      </c>
      <c r="CF1036" s="551">
        <v>0</v>
      </c>
      <c r="CG1036" s="551">
        <v>0</v>
      </c>
      <c r="CH1036" s="551">
        <v>0</v>
      </c>
      <c r="CI1036" s="623">
        <f t="shared" ref="CI1036:CI1099" si="90">SUM(BN1036:CH1036)</f>
        <v>8</v>
      </c>
      <c r="CJ1036" s="524">
        <v>8</v>
      </c>
      <c r="CK1036" s="554">
        <f t="shared" ref="CK1036:CK1099" si="91">SUM(BO1036:BS1036)</f>
        <v>2.6666666666666665</v>
      </c>
      <c r="CL1036" s="554">
        <f t="shared" ref="CL1036:CL1099" si="92">SUM(BP1036:BT1036)</f>
        <v>5.333333333333333</v>
      </c>
      <c r="CM1036" s="554">
        <v>6</v>
      </c>
      <c r="CN1036" s="554"/>
      <c r="CO1036" s="554"/>
      <c r="CP1036" s="622"/>
      <c r="CQ1036" s="726"/>
      <c r="CR1036" s="525"/>
      <c r="CS1036" s="527"/>
      <c r="CT1036" s="527"/>
      <c r="CU1036" s="527"/>
      <c r="CV1036" s="527"/>
      <c r="CW1036" s="85"/>
    </row>
    <row r="1037" spans="1:101" customFormat="1" ht="12" customHeight="1" x14ac:dyDescent="0.2">
      <c r="A1037" s="132" t="s">
        <v>1965</v>
      </c>
      <c r="B1037" s="557" t="s">
        <v>3641</v>
      </c>
      <c r="C1037" s="557" t="s">
        <v>1432</v>
      </c>
      <c r="D1037" s="557" t="s">
        <v>1432</v>
      </c>
      <c r="E1037" s="577" t="s">
        <v>3642</v>
      </c>
      <c r="F1037" s="557" t="s">
        <v>3643</v>
      </c>
      <c r="G1037" s="557" t="s">
        <v>2531</v>
      </c>
      <c r="H1037" s="557" t="s">
        <v>1885</v>
      </c>
      <c r="I1037" s="557" t="s">
        <v>783</v>
      </c>
      <c r="J1037" s="533">
        <v>526357</v>
      </c>
      <c r="K1037" s="533">
        <v>174832</v>
      </c>
      <c r="L1037" s="512" t="s">
        <v>3080</v>
      </c>
      <c r="M1037" s="557" t="s">
        <v>1432</v>
      </c>
      <c r="N1037" s="557" t="s">
        <v>1432</v>
      </c>
      <c r="O1037" s="533">
        <v>0</v>
      </c>
      <c r="P1037" s="533">
        <v>10</v>
      </c>
      <c r="Q1037" s="738">
        <v>10</v>
      </c>
      <c r="R1037" s="557" t="s">
        <v>3644</v>
      </c>
      <c r="S1037" s="557" t="s">
        <v>1154</v>
      </c>
      <c r="T1037" s="739">
        <v>41519</v>
      </c>
      <c r="U1037" s="739">
        <v>42129</v>
      </c>
      <c r="V1037" s="557" t="s">
        <v>1439</v>
      </c>
      <c r="W1037" s="557" t="s">
        <v>1432</v>
      </c>
      <c r="X1037" s="557" t="s">
        <v>1442</v>
      </c>
      <c r="Y1037" s="557" t="s">
        <v>1443</v>
      </c>
      <c r="Z1037" s="557" t="s">
        <v>1443</v>
      </c>
      <c r="AA1037" s="557" t="s">
        <v>1444</v>
      </c>
      <c r="AB1037" s="557" t="s">
        <v>1432</v>
      </c>
      <c r="AC1037" s="389"/>
      <c r="AD1037" s="389"/>
      <c r="AE1037" s="517" t="s">
        <v>628</v>
      </c>
      <c r="AF1037" s="557" t="s">
        <v>3904</v>
      </c>
      <c r="AG1037" s="620"/>
      <c r="AH1037" s="517">
        <v>1</v>
      </c>
      <c r="AI1037" s="577">
        <v>10</v>
      </c>
      <c r="AJ1037" s="577">
        <v>0</v>
      </c>
      <c r="AK1037" s="577">
        <v>4</v>
      </c>
      <c r="AL1037" s="577">
        <v>6</v>
      </c>
      <c r="AM1037" s="577">
        <v>0</v>
      </c>
      <c r="AN1037" s="577">
        <v>0</v>
      </c>
      <c r="AO1037" s="577">
        <v>0</v>
      </c>
      <c r="AP1037" s="577">
        <v>0</v>
      </c>
      <c r="AQ1037" s="577">
        <v>0</v>
      </c>
      <c r="AR1037" s="577">
        <v>4</v>
      </c>
      <c r="AS1037" s="577">
        <v>6</v>
      </c>
      <c r="AT1037" s="577">
        <v>0</v>
      </c>
      <c r="AU1037" s="577">
        <v>0</v>
      </c>
      <c r="AV1037" s="577">
        <v>0</v>
      </c>
      <c r="AW1037" s="577">
        <v>0</v>
      </c>
      <c r="AX1037" s="577">
        <v>0</v>
      </c>
      <c r="AY1037" s="577">
        <v>0</v>
      </c>
      <c r="AZ1037" s="577">
        <v>0</v>
      </c>
      <c r="BA1037" s="577">
        <v>0</v>
      </c>
      <c r="BB1037" s="577">
        <v>0</v>
      </c>
      <c r="BC1037" s="577">
        <v>0</v>
      </c>
      <c r="BD1037" s="577">
        <v>0</v>
      </c>
      <c r="BE1037" s="577">
        <v>0</v>
      </c>
      <c r="BF1037" s="577">
        <v>0</v>
      </c>
      <c r="BG1037" s="577">
        <v>0</v>
      </c>
      <c r="BH1037" s="577">
        <v>0</v>
      </c>
      <c r="BI1037" s="577">
        <v>0</v>
      </c>
      <c r="BJ1037" s="577">
        <v>0</v>
      </c>
      <c r="BK1037" s="577">
        <v>0</v>
      </c>
      <c r="BL1037" s="577"/>
      <c r="BM1037" s="551">
        <v>0</v>
      </c>
      <c r="BN1037" s="551">
        <v>0</v>
      </c>
      <c r="BO1037" s="753">
        <v>0</v>
      </c>
      <c r="BP1037" s="551">
        <v>0</v>
      </c>
      <c r="BQ1037" s="551">
        <v>0</v>
      </c>
      <c r="BR1037" s="551">
        <v>0</v>
      </c>
      <c r="BS1037" s="582">
        <f t="shared" si="87"/>
        <v>3.3333333333333335</v>
      </c>
      <c r="BT1037" s="552">
        <f t="shared" si="88"/>
        <v>3.3333333333333335</v>
      </c>
      <c r="BU1037" s="552">
        <f t="shared" si="89"/>
        <v>3.3333333333333335</v>
      </c>
      <c r="BV1037" s="551">
        <v>0</v>
      </c>
      <c r="BW1037" s="551">
        <v>0</v>
      </c>
      <c r="BX1037" s="551">
        <v>0</v>
      </c>
      <c r="BY1037" s="551">
        <v>0</v>
      </c>
      <c r="BZ1037" s="551">
        <v>0</v>
      </c>
      <c r="CA1037" s="551">
        <v>0</v>
      </c>
      <c r="CB1037" s="551">
        <v>0</v>
      </c>
      <c r="CC1037" s="551">
        <v>0</v>
      </c>
      <c r="CD1037" s="551">
        <v>0</v>
      </c>
      <c r="CE1037" s="551">
        <v>0</v>
      </c>
      <c r="CF1037" s="551">
        <v>0</v>
      </c>
      <c r="CG1037" s="551">
        <v>0</v>
      </c>
      <c r="CH1037" s="551">
        <v>0</v>
      </c>
      <c r="CI1037" s="623">
        <f t="shared" si="90"/>
        <v>10</v>
      </c>
      <c r="CJ1037" s="524">
        <v>10</v>
      </c>
      <c r="CK1037" s="554">
        <f t="shared" si="91"/>
        <v>3.3333333333333335</v>
      </c>
      <c r="CL1037" s="554">
        <f t="shared" si="92"/>
        <v>6.666666666666667</v>
      </c>
      <c r="CM1037" s="554">
        <v>6</v>
      </c>
      <c r="CN1037" s="554"/>
      <c r="CO1037" s="554"/>
      <c r="CP1037" s="622"/>
      <c r="CQ1037" s="726"/>
      <c r="CR1037" s="525"/>
      <c r="CS1037" s="527"/>
      <c r="CT1037" s="527"/>
      <c r="CU1037" s="527"/>
      <c r="CV1037" s="527"/>
      <c r="CW1037" s="85"/>
    </row>
    <row r="1038" spans="1:101" customFormat="1" ht="12" customHeight="1" x14ac:dyDescent="0.2">
      <c r="A1038" s="132" t="s">
        <v>1965</v>
      </c>
      <c r="B1038" s="557" t="s">
        <v>3641</v>
      </c>
      <c r="C1038" s="557" t="s">
        <v>1432</v>
      </c>
      <c r="D1038" s="557" t="s">
        <v>1432</v>
      </c>
      <c r="E1038" s="577" t="s">
        <v>3642</v>
      </c>
      <c r="F1038" s="557" t="s">
        <v>3643</v>
      </c>
      <c r="G1038" s="557" t="s">
        <v>2531</v>
      </c>
      <c r="H1038" s="557" t="s">
        <v>1885</v>
      </c>
      <c r="I1038" s="557" t="s">
        <v>783</v>
      </c>
      <c r="J1038" s="533">
        <v>526357</v>
      </c>
      <c r="K1038" s="533">
        <v>174832</v>
      </c>
      <c r="L1038" s="512" t="s">
        <v>3080</v>
      </c>
      <c r="M1038" s="557" t="s">
        <v>1432</v>
      </c>
      <c r="N1038" s="557" t="s">
        <v>1432</v>
      </c>
      <c r="O1038" s="533">
        <v>0</v>
      </c>
      <c r="P1038" s="533">
        <v>53</v>
      </c>
      <c r="Q1038" s="738">
        <v>53</v>
      </c>
      <c r="R1038" s="557" t="s">
        <v>3644</v>
      </c>
      <c r="S1038" s="557" t="s">
        <v>1154</v>
      </c>
      <c r="T1038" s="739">
        <v>41519</v>
      </c>
      <c r="U1038" s="739">
        <v>42129</v>
      </c>
      <c r="V1038" s="557" t="s">
        <v>1439</v>
      </c>
      <c r="W1038" s="557" t="s">
        <v>1432</v>
      </c>
      <c r="X1038" s="557" t="s">
        <v>1442</v>
      </c>
      <c r="Y1038" s="557" t="s">
        <v>1443</v>
      </c>
      <c r="Z1038" s="557" t="s">
        <v>1443</v>
      </c>
      <c r="AA1038" s="557" t="s">
        <v>1444</v>
      </c>
      <c r="AB1038" s="557" t="s">
        <v>1432</v>
      </c>
      <c r="AC1038" s="389"/>
      <c r="AD1038" s="389"/>
      <c r="AE1038" s="517" t="s">
        <v>3063</v>
      </c>
      <c r="AF1038" s="557" t="s">
        <v>1445</v>
      </c>
      <c r="AG1038" s="620"/>
      <c r="AH1038" s="517">
        <v>5</v>
      </c>
      <c r="AI1038" s="577">
        <v>53</v>
      </c>
      <c r="AJ1038" s="577">
        <v>0</v>
      </c>
      <c r="AK1038" s="577">
        <v>8</v>
      </c>
      <c r="AL1038" s="577">
        <v>34</v>
      </c>
      <c r="AM1038" s="577">
        <v>11</v>
      </c>
      <c r="AN1038" s="577">
        <v>0</v>
      </c>
      <c r="AO1038" s="577">
        <v>0</v>
      </c>
      <c r="AP1038" s="577">
        <v>0</v>
      </c>
      <c r="AQ1038" s="577">
        <v>0</v>
      </c>
      <c r="AR1038" s="577">
        <v>8</v>
      </c>
      <c r="AS1038" s="577">
        <v>34</v>
      </c>
      <c r="AT1038" s="577">
        <v>11</v>
      </c>
      <c r="AU1038" s="577">
        <v>0</v>
      </c>
      <c r="AV1038" s="577">
        <v>0</v>
      </c>
      <c r="AW1038" s="577">
        <v>0</v>
      </c>
      <c r="AX1038" s="577">
        <v>0</v>
      </c>
      <c r="AY1038" s="577">
        <v>0</v>
      </c>
      <c r="AZ1038" s="577">
        <v>0</v>
      </c>
      <c r="BA1038" s="577">
        <v>0</v>
      </c>
      <c r="BB1038" s="577">
        <v>0</v>
      </c>
      <c r="BC1038" s="577">
        <v>0</v>
      </c>
      <c r="BD1038" s="577">
        <v>0</v>
      </c>
      <c r="BE1038" s="577">
        <v>0</v>
      </c>
      <c r="BF1038" s="577">
        <v>0</v>
      </c>
      <c r="BG1038" s="577">
        <v>0</v>
      </c>
      <c r="BH1038" s="577">
        <v>0</v>
      </c>
      <c r="BI1038" s="577">
        <v>0</v>
      </c>
      <c r="BJ1038" s="577">
        <v>0</v>
      </c>
      <c r="BK1038" s="577">
        <v>0</v>
      </c>
      <c r="BL1038" s="577"/>
      <c r="BM1038" s="551">
        <v>0</v>
      </c>
      <c r="BN1038" s="551">
        <v>0</v>
      </c>
      <c r="BO1038" s="753">
        <v>0</v>
      </c>
      <c r="BP1038" s="551">
        <v>0</v>
      </c>
      <c r="BQ1038" s="551">
        <v>0</v>
      </c>
      <c r="BR1038" s="551">
        <v>0</v>
      </c>
      <c r="BS1038" s="582">
        <f t="shared" si="87"/>
        <v>17.666666666666668</v>
      </c>
      <c r="BT1038" s="552">
        <f t="shared" si="88"/>
        <v>17.666666666666668</v>
      </c>
      <c r="BU1038" s="552">
        <f t="shared" si="89"/>
        <v>17.666666666666668</v>
      </c>
      <c r="BV1038" s="551">
        <v>0</v>
      </c>
      <c r="BW1038" s="551">
        <v>0</v>
      </c>
      <c r="BX1038" s="551">
        <v>0</v>
      </c>
      <c r="BY1038" s="551">
        <v>0</v>
      </c>
      <c r="BZ1038" s="551">
        <v>0</v>
      </c>
      <c r="CA1038" s="551">
        <v>0</v>
      </c>
      <c r="CB1038" s="551">
        <v>0</v>
      </c>
      <c r="CC1038" s="551">
        <v>0</v>
      </c>
      <c r="CD1038" s="551">
        <v>0</v>
      </c>
      <c r="CE1038" s="551">
        <v>0</v>
      </c>
      <c r="CF1038" s="551">
        <v>0</v>
      </c>
      <c r="CG1038" s="551">
        <v>0</v>
      </c>
      <c r="CH1038" s="551">
        <v>0</v>
      </c>
      <c r="CI1038" s="623">
        <f t="shared" si="90"/>
        <v>53</v>
      </c>
      <c r="CJ1038" s="524">
        <v>53</v>
      </c>
      <c r="CK1038" s="554">
        <f t="shared" si="91"/>
        <v>17.666666666666668</v>
      </c>
      <c r="CL1038" s="554">
        <f t="shared" si="92"/>
        <v>35.333333333333336</v>
      </c>
      <c r="CM1038" s="554">
        <v>6</v>
      </c>
      <c r="CN1038" s="554"/>
      <c r="CO1038" s="554"/>
      <c r="CP1038" s="622"/>
      <c r="CQ1038" s="726"/>
      <c r="CR1038" s="525"/>
      <c r="CS1038" s="527"/>
      <c r="CT1038" s="527"/>
      <c r="CU1038" s="527"/>
      <c r="CV1038" s="527"/>
      <c r="CW1038" s="85"/>
    </row>
    <row r="1039" spans="1:101" customFormat="1" ht="12" customHeight="1" x14ac:dyDescent="0.2">
      <c r="A1039" s="132" t="s">
        <v>1965</v>
      </c>
      <c r="B1039" s="557" t="s">
        <v>3645</v>
      </c>
      <c r="C1039" s="557" t="s">
        <v>3646</v>
      </c>
      <c r="D1039" s="557" t="s">
        <v>1432</v>
      </c>
      <c r="E1039" s="577" t="s">
        <v>1432</v>
      </c>
      <c r="F1039" s="557" t="s">
        <v>3647</v>
      </c>
      <c r="G1039" s="557" t="s">
        <v>1150</v>
      </c>
      <c r="H1039" s="557" t="s">
        <v>2717</v>
      </c>
      <c r="I1039" s="557" t="s">
        <v>4492</v>
      </c>
      <c r="J1039" s="533">
        <v>526960</v>
      </c>
      <c r="K1039" s="533">
        <v>175223</v>
      </c>
      <c r="L1039" s="512" t="s">
        <v>3080</v>
      </c>
      <c r="M1039" s="557" t="s">
        <v>1432</v>
      </c>
      <c r="N1039" s="557" t="s">
        <v>1432</v>
      </c>
      <c r="O1039" s="533">
        <v>0</v>
      </c>
      <c r="P1039" s="533">
        <v>8</v>
      </c>
      <c r="Q1039" s="738">
        <v>8</v>
      </c>
      <c r="R1039" s="557" t="s">
        <v>5352</v>
      </c>
      <c r="S1039" s="557" t="s">
        <v>1438</v>
      </c>
      <c r="T1039" s="739">
        <v>41702</v>
      </c>
      <c r="U1039" s="739">
        <v>42116</v>
      </c>
      <c r="V1039" s="557" t="s">
        <v>1439</v>
      </c>
      <c r="W1039" s="557" t="s">
        <v>1432</v>
      </c>
      <c r="X1039" s="557" t="s">
        <v>1442</v>
      </c>
      <c r="Y1039" s="557" t="s">
        <v>1443</v>
      </c>
      <c r="Z1039" s="557" t="s">
        <v>1444</v>
      </c>
      <c r="AA1039" s="557" t="s">
        <v>2713</v>
      </c>
      <c r="AB1039" s="557" t="s">
        <v>1432</v>
      </c>
      <c r="AC1039" s="389"/>
      <c r="AD1039" s="389"/>
      <c r="AE1039" s="517" t="s">
        <v>3063</v>
      </c>
      <c r="AF1039" s="557" t="s">
        <v>1445</v>
      </c>
      <c r="AG1039" s="620"/>
      <c r="AH1039" s="517">
        <v>0</v>
      </c>
      <c r="AI1039" s="577">
        <v>0</v>
      </c>
      <c r="AJ1039" s="577">
        <v>0</v>
      </c>
      <c r="AK1039" s="577">
        <v>0</v>
      </c>
      <c r="AL1039" s="577">
        <v>8</v>
      </c>
      <c r="AM1039" s="577">
        <v>0</v>
      </c>
      <c r="AN1039" s="577">
        <v>0</v>
      </c>
      <c r="AO1039" s="577">
        <v>0</v>
      </c>
      <c r="AP1039" s="577">
        <v>0</v>
      </c>
      <c r="AQ1039" s="577">
        <v>0</v>
      </c>
      <c r="AR1039" s="577">
        <v>0</v>
      </c>
      <c r="AS1039" s="577">
        <v>8</v>
      </c>
      <c r="AT1039" s="577">
        <v>0</v>
      </c>
      <c r="AU1039" s="577">
        <v>0</v>
      </c>
      <c r="AV1039" s="577">
        <v>0</v>
      </c>
      <c r="AW1039" s="577">
        <v>0</v>
      </c>
      <c r="AX1039" s="577">
        <v>0</v>
      </c>
      <c r="AY1039" s="577">
        <v>0</v>
      </c>
      <c r="AZ1039" s="577">
        <v>0</v>
      </c>
      <c r="BA1039" s="577">
        <v>0</v>
      </c>
      <c r="BB1039" s="577">
        <v>0</v>
      </c>
      <c r="BC1039" s="577">
        <v>0</v>
      </c>
      <c r="BD1039" s="577">
        <v>0</v>
      </c>
      <c r="BE1039" s="577">
        <v>0</v>
      </c>
      <c r="BF1039" s="577">
        <v>0</v>
      </c>
      <c r="BG1039" s="577">
        <v>0</v>
      </c>
      <c r="BH1039" s="577">
        <v>0</v>
      </c>
      <c r="BI1039" s="577">
        <v>0</v>
      </c>
      <c r="BJ1039" s="577">
        <v>0</v>
      </c>
      <c r="BK1039" s="577">
        <v>0</v>
      </c>
      <c r="BL1039" s="577"/>
      <c r="BM1039" s="551">
        <v>0</v>
      </c>
      <c r="BN1039" s="551">
        <v>0</v>
      </c>
      <c r="BO1039" s="753">
        <v>0</v>
      </c>
      <c r="BP1039" s="551">
        <v>0</v>
      </c>
      <c r="BQ1039" s="551">
        <v>0</v>
      </c>
      <c r="BR1039" s="551">
        <v>0</v>
      </c>
      <c r="BS1039" s="582">
        <f t="shared" si="87"/>
        <v>2.6666666666666665</v>
      </c>
      <c r="BT1039" s="552">
        <f t="shared" si="88"/>
        <v>2.6666666666666665</v>
      </c>
      <c r="BU1039" s="552">
        <f t="shared" si="89"/>
        <v>2.6666666666666665</v>
      </c>
      <c r="BV1039" s="551">
        <v>0</v>
      </c>
      <c r="BW1039" s="551">
        <v>0</v>
      </c>
      <c r="BX1039" s="551">
        <v>0</v>
      </c>
      <c r="BY1039" s="551">
        <v>0</v>
      </c>
      <c r="BZ1039" s="551">
        <v>0</v>
      </c>
      <c r="CA1039" s="551">
        <v>0</v>
      </c>
      <c r="CB1039" s="551">
        <v>0</v>
      </c>
      <c r="CC1039" s="551">
        <v>0</v>
      </c>
      <c r="CD1039" s="551">
        <v>0</v>
      </c>
      <c r="CE1039" s="551">
        <v>0</v>
      </c>
      <c r="CF1039" s="551">
        <v>0</v>
      </c>
      <c r="CG1039" s="551">
        <v>0</v>
      </c>
      <c r="CH1039" s="551">
        <v>0</v>
      </c>
      <c r="CI1039" s="623">
        <f t="shared" si="90"/>
        <v>8</v>
      </c>
      <c r="CJ1039" s="524">
        <v>8</v>
      </c>
      <c r="CK1039" s="554">
        <f t="shared" si="91"/>
        <v>2.6666666666666665</v>
      </c>
      <c r="CL1039" s="554">
        <f t="shared" si="92"/>
        <v>5.333333333333333</v>
      </c>
      <c r="CM1039" s="554">
        <v>6</v>
      </c>
      <c r="CN1039" s="554"/>
      <c r="CO1039" s="554"/>
      <c r="CP1039" s="622"/>
      <c r="CQ1039" s="726"/>
      <c r="CR1039" s="525"/>
      <c r="CS1039" s="527"/>
      <c r="CT1039" s="527"/>
      <c r="CU1039" s="527"/>
      <c r="CV1039" s="527"/>
      <c r="CW1039" s="85"/>
    </row>
    <row r="1040" spans="1:101" customFormat="1" ht="12" customHeight="1" x14ac:dyDescent="0.2">
      <c r="A1040" s="132" t="s">
        <v>1965</v>
      </c>
      <c r="B1040" s="557" t="s">
        <v>5353</v>
      </c>
      <c r="C1040" s="557" t="s">
        <v>5354</v>
      </c>
      <c r="D1040" s="557" t="s">
        <v>1432</v>
      </c>
      <c r="E1040" s="577" t="s">
        <v>5355</v>
      </c>
      <c r="F1040" s="557" t="s">
        <v>1432</v>
      </c>
      <c r="G1040" s="557" t="s">
        <v>689</v>
      </c>
      <c r="H1040" s="557" t="s">
        <v>2524</v>
      </c>
      <c r="I1040" s="557" t="s">
        <v>3885</v>
      </c>
      <c r="J1040" s="533">
        <v>529291</v>
      </c>
      <c r="K1040" s="533">
        <v>171210</v>
      </c>
      <c r="L1040" s="512" t="s">
        <v>5356</v>
      </c>
      <c r="M1040" s="557" t="s">
        <v>1432</v>
      </c>
      <c r="N1040" s="557" t="s">
        <v>1432</v>
      </c>
      <c r="O1040" s="533">
        <v>0</v>
      </c>
      <c r="P1040" s="533">
        <v>2</v>
      </c>
      <c r="Q1040" s="738">
        <v>2</v>
      </c>
      <c r="R1040" s="557" t="s">
        <v>5357</v>
      </c>
      <c r="S1040" s="557" t="s">
        <v>5358</v>
      </c>
      <c r="T1040" s="739">
        <v>41620</v>
      </c>
      <c r="U1040" s="739">
        <v>42271</v>
      </c>
      <c r="V1040" s="557" t="s">
        <v>1439</v>
      </c>
      <c r="W1040" s="557" t="s">
        <v>1432</v>
      </c>
      <c r="X1040" s="557" t="s">
        <v>1442</v>
      </c>
      <c r="Y1040" s="557" t="s">
        <v>1443</v>
      </c>
      <c r="Z1040" s="557" t="s">
        <v>1443</v>
      </c>
      <c r="AA1040" s="557" t="s">
        <v>1444</v>
      </c>
      <c r="AB1040" s="557" t="s">
        <v>1432</v>
      </c>
      <c r="AC1040" s="389"/>
      <c r="AD1040" s="389"/>
      <c r="AE1040" s="517" t="s">
        <v>628</v>
      </c>
      <c r="AF1040" s="557" t="s">
        <v>3904</v>
      </c>
      <c r="AG1040" s="620"/>
      <c r="AH1040" s="517">
        <v>0</v>
      </c>
      <c r="AI1040" s="577">
        <v>0</v>
      </c>
      <c r="AJ1040" s="577">
        <v>0</v>
      </c>
      <c r="AK1040" s="577">
        <v>1</v>
      </c>
      <c r="AL1040" s="577">
        <v>1</v>
      </c>
      <c r="AM1040" s="577">
        <v>0</v>
      </c>
      <c r="AN1040" s="577">
        <v>0</v>
      </c>
      <c r="AO1040" s="577">
        <v>0</v>
      </c>
      <c r="AP1040" s="577">
        <v>0</v>
      </c>
      <c r="AQ1040" s="577">
        <v>0</v>
      </c>
      <c r="AR1040" s="577">
        <v>1</v>
      </c>
      <c r="AS1040" s="577">
        <v>1</v>
      </c>
      <c r="AT1040" s="577">
        <v>0</v>
      </c>
      <c r="AU1040" s="577">
        <v>0</v>
      </c>
      <c r="AV1040" s="577">
        <v>0</v>
      </c>
      <c r="AW1040" s="577">
        <v>0</v>
      </c>
      <c r="AX1040" s="577">
        <v>0</v>
      </c>
      <c r="AY1040" s="577">
        <v>0</v>
      </c>
      <c r="AZ1040" s="577">
        <v>0</v>
      </c>
      <c r="BA1040" s="577">
        <v>0</v>
      </c>
      <c r="BB1040" s="577">
        <v>0</v>
      </c>
      <c r="BC1040" s="577">
        <v>0</v>
      </c>
      <c r="BD1040" s="577">
        <v>0</v>
      </c>
      <c r="BE1040" s="577">
        <v>0</v>
      </c>
      <c r="BF1040" s="577">
        <v>0</v>
      </c>
      <c r="BG1040" s="577">
        <v>0</v>
      </c>
      <c r="BH1040" s="577">
        <v>0</v>
      </c>
      <c r="BI1040" s="577">
        <v>0</v>
      </c>
      <c r="BJ1040" s="577">
        <v>0</v>
      </c>
      <c r="BK1040" s="577">
        <v>0</v>
      </c>
      <c r="BL1040" s="577"/>
      <c r="BM1040" s="551">
        <v>0</v>
      </c>
      <c r="BN1040" s="551">
        <v>0</v>
      </c>
      <c r="BO1040" s="753">
        <v>0</v>
      </c>
      <c r="BP1040" s="551">
        <v>0</v>
      </c>
      <c r="BQ1040" s="551">
        <v>0</v>
      </c>
      <c r="BR1040" s="551">
        <v>0</v>
      </c>
      <c r="BS1040" s="582">
        <f t="shared" si="87"/>
        <v>0.66666666666666663</v>
      </c>
      <c r="BT1040" s="552">
        <f t="shared" si="88"/>
        <v>0.66666666666666663</v>
      </c>
      <c r="BU1040" s="552">
        <f t="shared" si="89"/>
        <v>0.66666666666666663</v>
      </c>
      <c r="BV1040" s="551">
        <v>0</v>
      </c>
      <c r="BW1040" s="551">
        <v>0</v>
      </c>
      <c r="BX1040" s="551">
        <v>0</v>
      </c>
      <c r="BY1040" s="551">
        <v>0</v>
      </c>
      <c r="BZ1040" s="551">
        <v>0</v>
      </c>
      <c r="CA1040" s="551">
        <v>0</v>
      </c>
      <c r="CB1040" s="551">
        <v>0</v>
      </c>
      <c r="CC1040" s="551">
        <v>0</v>
      </c>
      <c r="CD1040" s="551">
        <v>0</v>
      </c>
      <c r="CE1040" s="551">
        <v>0</v>
      </c>
      <c r="CF1040" s="551">
        <v>0</v>
      </c>
      <c r="CG1040" s="551">
        <v>0</v>
      </c>
      <c r="CH1040" s="551">
        <v>0</v>
      </c>
      <c r="CI1040" s="623">
        <f t="shared" si="90"/>
        <v>2</v>
      </c>
      <c r="CJ1040" s="524">
        <v>2</v>
      </c>
      <c r="CK1040" s="554">
        <f t="shared" si="91"/>
        <v>0.66666666666666663</v>
      </c>
      <c r="CL1040" s="554">
        <f t="shared" si="92"/>
        <v>1.3333333333333333</v>
      </c>
      <c r="CM1040" s="554">
        <v>6</v>
      </c>
      <c r="CN1040" s="554"/>
      <c r="CO1040" s="554"/>
      <c r="CP1040" s="622"/>
      <c r="CQ1040" s="726"/>
      <c r="CR1040" s="525"/>
      <c r="CS1040" s="527"/>
      <c r="CT1040" s="527"/>
      <c r="CU1040" s="527"/>
      <c r="CV1040" s="527"/>
      <c r="CW1040" s="85"/>
    </row>
    <row r="1041" spans="1:101" customFormat="1" ht="12" customHeight="1" x14ac:dyDescent="0.2">
      <c r="A1041" s="132" t="s">
        <v>1965</v>
      </c>
      <c r="B1041" s="557" t="s">
        <v>5353</v>
      </c>
      <c r="C1041" s="557" t="s">
        <v>5354</v>
      </c>
      <c r="D1041" s="557" t="s">
        <v>1432</v>
      </c>
      <c r="E1041" s="577" t="s">
        <v>5355</v>
      </c>
      <c r="F1041" s="557" t="s">
        <v>1432</v>
      </c>
      <c r="G1041" s="557" t="s">
        <v>689</v>
      </c>
      <c r="H1041" s="557" t="s">
        <v>2524</v>
      </c>
      <c r="I1041" s="557" t="s">
        <v>3885</v>
      </c>
      <c r="J1041" s="533">
        <v>529291</v>
      </c>
      <c r="K1041" s="533">
        <v>171210</v>
      </c>
      <c r="L1041" s="512" t="s">
        <v>5356</v>
      </c>
      <c r="M1041" s="557" t="s">
        <v>1432</v>
      </c>
      <c r="N1041" s="557" t="s">
        <v>1432</v>
      </c>
      <c r="O1041" s="533">
        <v>0</v>
      </c>
      <c r="P1041" s="533">
        <v>17</v>
      </c>
      <c r="Q1041" s="738">
        <v>17</v>
      </c>
      <c r="R1041" s="557" t="s">
        <v>5357</v>
      </c>
      <c r="S1041" s="557" t="s">
        <v>5358</v>
      </c>
      <c r="T1041" s="739">
        <v>41620</v>
      </c>
      <c r="U1041" s="739">
        <v>42271</v>
      </c>
      <c r="V1041" s="557" t="s">
        <v>1439</v>
      </c>
      <c r="W1041" s="557" t="s">
        <v>1432</v>
      </c>
      <c r="X1041" s="557" t="s">
        <v>1442</v>
      </c>
      <c r="Y1041" s="557" t="s">
        <v>1443</v>
      </c>
      <c r="Z1041" s="557" t="s">
        <v>1443</v>
      </c>
      <c r="AA1041" s="557" t="s">
        <v>1444</v>
      </c>
      <c r="AB1041" s="557" t="s">
        <v>1432</v>
      </c>
      <c r="AC1041" s="389"/>
      <c r="AD1041" s="389"/>
      <c r="AE1041" s="517" t="s">
        <v>3063</v>
      </c>
      <c r="AF1041" s="557" t="s">
        <v>1445</v>
      </c>
      <c r="AG1041" s="620"/>
      <c r="AH1041" s="517">
        <v>0</v>
      </c>
      <c r="AI1041" s="577">
        <v>0</v>
      </c>
      <c r="AJ1041" s="577">
        <v>0</v>
      </c>
      <c r="AK1041" s="577">
        <v>7</v>
      </c>
      <c r="AL1041" s="577">
        <v>8</v>
      </c>
      <c r="AM1041" s="577">
        <v>2</v>
      </c>
      <c r="AN1041" s="577">
        <v>0</v>
      </c>
      <c r="AO1041" s="577">
        <v>0</v>
      </c>
      <c r="AP1041" s="577">
        <v>0</v>
      </c>
      <c r="AQ1041" s="577">
        <v>0</v>
      </c>
      <c r="AR1041" s="577">
        <v>6</v>
      </c>
      <c r="AS1041" s="577">
        <v>2</v>
      </c>
      <c r="AT1041" s="577">
        <v>0</v>
      </c>
      <c r="AU1041" s="577">
        <v>0</v>
      </c>
      <c r="AV1041" s="577">
        <v>0</v>
      </c>
      <c r="AW1041" s="577">
        <v>0</v>
      </c>
      <c r="AX1041" s="577">
        <v>0</v>
      </c>
      <c r="AY1041" s="577">
        <v>1</v>
      </c>
      <c r="AZ1041" s="577">
        <v>6</v>
      </c>
      <c r="BA1041" s="577">
        <v>2</v>
      </c>
      <c r="BB1041" s="577">
        <v>0</v>
      </c>
      <c r="BC1041" s="577">
        <v>0</v>
      </c>
      <c r="BD1041" s="577">
        <v>0</v>
      </c>
      <c r="BE1041" s="577">
        <v>0</v>
      </c>
      <c r="BF1041" s="577">
        <v>0</v>
      </c>
      <c r="BG1041" s="577">
        <v>0</v>
      </c>
      <c r="BH1041" s="577">
        <v>0</v>
      </c>
      <c r="BI1041" s="577">
        <v>0</v>
      </c>
      <c r="BJ1041" s="577">
        <v>0</v>
      </c>
      <c r="BK1041" s="577">
        <v>0</v>
      </c>
      <c r="BL1041" s="577"/>
      <c r="BM1041" s="551">
        <v>0</v>
      </c>
      <c r="BN1041" s="551">
        <v>0</v>
      </c>
      <c r="BO1041" s="753">
        <v>0</v>
      </c>
      <c r="BP1041" s="551">
        <v>0</v>
      </c>
      <c r="BQ1041" s="551">
        <v>0</v>
      </c>
      <c r="BR1041" s="551">
        <v>0</v>
      </c>
      <c r="BS1041" s="582">
        <f t="shared" si="87"/>
        <v>5.666666666666667</v>
      </c>
      <c r="BT1041" s="552">
        <f t="shared" si="88"/>
        <v>5.666666666666667</v>
      </c>
      <c r="BU1041" s="552">
        <f t="shared" si="89"/>
        <v>5.666666666666667</v>
      </c>
      <c r="BV1041" s="551">
        <v>0</v>
      </c>
      <c r="BW1041" s="551">
        <v>0</v>
      </c>
      <c r="BX1041" s="551">
        <v>0</v>
      </c>
      <c r="BY1041" s="551">
        <v>0</v>
      </c>
      <c r="BZ1041" s="551">
        <v>0</v>
      </c>
      <c r="CA1041" s="551">
        <v>0</v>
      </c>
      <c r="CB1041" s="551">
        <v>0</v>
      </c>
      <c r="CC1041" s="551">
        <v>0</v>
      </c>
      <c r="CD1041" s="551">
        <v>0</v>
      </c>
      <c r="CE1041" s="551">
        <v>0</v>
      </c>
      <c r="CF1041" s="551">
        <v>0</v>
      </c>
      <c r="CG1041" s="551">
        <v>0</v>
      </c>
      <c r="CH1041" s="551">
        <v>0</v>
      </c>
      <c r="CI1041" s="623">
        <f t="shared" si="90"/>
        <v>17</v>
      </c>
      <c r="CJ1041" s="524">
        <v>17</v>
      </c>
      <c r="CK1041" s="554">
        <f t="shared" si="91"/>
        <v>5.666666666666667</v>
      </c>
      <c r="CL1041" s="554">
        <f t="shared" si="92"/>
        <v>11.333333333333334</v>
      </c>
      <c r="CM1041" s="554">
        <v>6</v>
      </c>
      <c r="CN1041" s="554"/>
      <c r="CO1041" s="554"/>
      <c r="CP1041" s="622"/>
      <c r="CQ1041" s="726"/>
      <c r="CR1041" s="525"/>
      <c r="CS1041" s="527"/>
      <c r="CT1041" s="527"/>
      <c r="CU1041" s="527"/>
      <c r="CV1041" s="527"/>
      <c r="CW1041" s="85"/>
    </row>
    <row r="1042" spans="1:101" customFormat="1" ht="12" customHeight="1" x14ac:dyDescent="0.2">
      <c r="A1042" s="132" t="s">
        <v>1965</v>
      </c>
      <c r="B1042" s="557" t="s">
        <v>4112</v>
      </c>
      <c r="C1042" s="557" t="s">
        <v>1432</v>
      </c>
      <c r="D1042" s="557" t="s">
        <v>1432</v>
      </c>
      <c r="E1042" s="577" t="s">
        <v>1432</v>
      </c>
      <c r="F1042" s="557" t="s">
        <v>4516</v>
      </c>
      <c r="G1042" s="557" t="s">
        <v>4074</v>
      </c>
      <c r="H1042" s="557" t="s">
        <v>2524</v>
      </c>
      <c r="I1042" s="557" t="s">
        <v>4075</v>
      </c>
      <c r="J1042" s="533">
        <v>529246</v>
      </c>
      <c r="K1042" s="533">
        <v>170855</v>
      </c>
      <c r="L1042" s="512" t="s">
        <v>5356</v>
      </c>
      <c r="M1042" s="557" t="s">
        <v>1432</v>
      </c>
      <c r="N1042" s="557" t="s">
        <v>1432</v>
      </c>
      <c r="O1042" s="533">
        <v>0</v>
      </c>
      <c r="P1042" s="533">
        <v>1</v>
      </c>
      <c r="Q1042" s="738">
        <v>1</v>
      </c>
      <c r="R1042" s="557" t="s">
        <v>4113</v>
      </c>
      <c r="S1042" s="557" t="s">
        <v>1438</v>
      </c>
      <c r="T1042" s="739">
        <v>41647</v>
      </c>
      <c r="U1042" s="739">
        <v>42107</v>
      </c>
      <c r="V1042" s="557" t="s">
        <v>1439</v>
      </c>
      <c r="W1042" s="557" t="s">
        <v>1432</v>
      </c>
      <c r="X1042" s="557" t="s">
        <v>1442</v>
      </c>
      <c r="Y1042" s="557" t="s">
        <v>4694</v>
      </c>
      <c r="Z1042" s="557" t="s">
        <v>1444</v>
      </c>
      <c r="AA1042" s="557" t="s">
        <v>2713</v>
      </c>
      <c r="AB1042" s="557" t="s">
        <v>1432</v>
      </c>
      <c r="AC1042" s="389"/>
      <c r="AD1042" s="389"/>
      <c r="AE1042" s="517" t="s">
        <v>3063</v>
      </c>
      <c r="AF1042" s="557" t="s">
        <v>1445</v>
      </c>
      <c r="AG1042" s="620">
        <v>0</v>
      </c>
      <c r="AH1042" s="517">
        <v>0</v>
      </c>
      <c r="AI1042" s="577">
        <v>0</v>
      </c>
      <c r="AJ1042" s="577">
        <v>0</v>
      </c>
      <c r="AK1042" s="577">
        <v>0</v>
      </c>
      <c r="AL1042" s="577">
        <v>1</v>
      </c>
      <c r="AM1042" s="577">
        <v>0</v>
      </c>
      <c r="AN1042" s="577">
        <v>0</v>
      </c>
      <c r="AO1042" s="577">
        <v>0</v>
      </c>
      <c r="AP1042" s="577">
        <v>0</v>
      </c>
      <c r="AQ1042" s="577">
        <v>0</v>
      </c>
      <c r="AR1042" s="577">
        <v>0</v>
      </c>
      <c r="AS1042" s="577">
        <v>0</v>
      </c>
      <c r="AT1042" s="577">
        <v>0</v>
      </c>
      <c r="AU1042" s="577">
        <v>0</v>
      </c>
      <c r="AV1042" s="577">
        <v>0</v>
      </c>
      <c r="AW1042" s="577">
        <v>0</v>
      </c>
      <c r="AX1042" s="577">
        <v>0</v>
      </c>
      <c r="AY1042" s="577">
        <v>0</v>
      </c>
      <c r="AZ1042" s="577">
        <v>1</v>
      </c>
      <c r="BA1042" s="577">
        <v>0</v>
      </c>
      <c r="BB1042" s="577">
        <v>0</v>
      </c>
      <c r="BC1042" s="577">
        <v>0</v>
      </c>
      <c r="BD1042" s="577">
        <v>0</v>
      </c>
      <c r="BE1042" s="577">
        <v>0</v>
      </c>
      <c r="BF1042" s="577">
        <v>0</v>
      </c>
      <c r="BG1042" s="577">
        <v>0</v>
      </c>
      <c r="BH1042" s="577">
        <v>0</v>
      </c>
      <c r="BI1042" s="577">
        <v>0</v>
      </c>
      <c r="BJ1042" s="577">
        <v>0</v>
      </c>
      <c r="BK1042" s="577">
        <v>0</v>
      </c>
      <c r="BL1042" s="577"/>
      <c r="BM1042" s="551">
        <v>0</v>
      </c>
      <c r="BN1042" s="551">
        <v>0</v>
      </c>
      <c r="BO1042" s="753">
        <v>0</v>
      </c>
      <c r="BP1042" s="551">
        <v>0</v>
      </c>
      <c r="BQ1042" s="551">
        <v>0</v>
      </c>
      <c r="BR1042" s="551">
        <v>0</v>
      </c>
      <c r="BS1042" s="582">
        <f t="shared" si="87"/>
        <v>0.33333333333333331</v>
      </c>
      <c r="BT1042" s="552">
        <f t="shared" si="88"/>
        <v>0.33333333333333331</v>
      </c>
      <c r="BU1042" s="552">
        <f t="shared" si="89"/>
        <v>0.33333333333333331</v>
      </c>
      <c r="BV1042" s="551">
        <v>0</v>
      </c>
      <c r="BW1042" s="551">
        <v>0</v>
      </c>
      <c r="BX1042" s="551">
        <v>0</v>
      </c>
      <c r="BY1042" s="551">
        <v>0</v>
      </c>
      <c r="BZ1042" s="551">
        <v>0</v>
      </c>
      <c r="CA1042" s="551">
        <v>0</v>
      </c>
      <c r="CB1042" s="551">
        <v>0</v>
      </c>
      <c r="CC1042" s="551">
        <v>0</v>
      </c>
      <c r="CD1042" s="551">
        <v>0</v>
      </c>
      <c r="CE1042" s="551">
        <v>0</v>
      </c>
      <c r="CF1042" s="551">
        <v>0</v>
      </c>
      <c r="CG1042" s="551">
        <v>0</v>
      </c>
      <c r="CH1042" s="551">
        <v>0</v>
      </c>
      <c r="CI1042" s="623">
        <f t="shared" si="90"/>
        <v>1</v>
      </c>
      <c r="CJ1042" s="524">
        <v>1</v>
      </c>
      <c r="CK1042" s="554">
        <f t="shared" si="91"/>
        <v>0.33333333333333331</v>
      </c>
      <c r="CL1042" s="554">
        <f t="shared" si="92"/>
        <v>0.66666666666666663</v>
      </c>
      <c r="CM1042" s="554">
        <v>6</v>
      </c>
      <c r="CN1042" s="554"/>
      <c r="CO1042" s="554"/>
      <c r="CP1042" s="622"/>
      <c r="CQ1042" s="726"/>
      <c r="CR1042" s="525"/>
      <c r="CS1042" s="527"/>
      <c r="CT1042" s="527"/>
      <c r="CU1042" s="527"/>
      <c r="CV1042" s="527"/>
      <c r="CW1042" s="85"/>
    </row>
    <row r="1043" spans="1:101" customFormat="1" ht="12" customHeight="1" x14ac:dyDescent="0.2">
      <c r="A1043" s="132" t="s">
        <v>1965</v>
      </c>
      <c r="B1043" s="557" t="s">
        <v>4114</v>
      </c>
      <c r="C1043" s="557" t="s">
        <v>1432</v>
      </c>
      <c r="D1043" s="557" t="s">
        <v>1432</v>
      </c>
      <c r="E1043" s="577" t="s">
        <v>1432</v>
      </c>
      <c r="F1043" s="557" t="s">
        <v>1306</v>
      </c>
      <c r="G1043" s="557" t="s">
        <v>3874</v>
      </c>
      <c r="H1043" s="557" t="s">
        <v>3875</v>
      </c>
      <c r="I1043" s="557" t="s">
        <v>2348</v>
      </c>
      <c r="J1043" s="533">
        <v>528885</v>
      </c>
      <c r="K1043" s="533">
        <v>173579</v>
      </c>
      <c r="L1043" s="512" t="s">
        <v>3076</v>
      </c>
      <c r="M1043" s="557" t="s">
        <v>1432</v>
      </c>
      <c r="N1043" s="557" t="s">
        <v>1432</v>
      </c>
      <c r="O1043" s="533">
        <v>0</v>
      </c>
      <c r="P1043" s="533">
        <v>3</v>
      </c>
      <c r="Q1043" s="738">
        <v>3</v>
      </c>
      <c r="R1043" s="557" t="s">
        <v>4115</v>
      </c>
      <c r="S1043" s="557" t="s">
        <v>5358</v>
      </c>
      <c r="T1043" s="739">
        <v>41655</v>
      </c>
      <c r="U1043" s="739">
        <v>42220</v>
      </c>
      <c r="V1043" s="557" t="s">
        <v>1439</v>
      </c>
      <c r="W1043" s="557" t="s">
        <v>1432</v>
      </c>
      <c r="X1043" s="557" t="s">
        <v>1442</v>
      </c>
      <c r="Y1043" s="557" t="s">
        <v>1443</v>
      </c>
      <c r="Z1043" s="557" t="s">
        <v>1444</v>
      </c>
      <c r="AA1043" s="557" t="s">
        <v>2713</v>
      </c>
      <c r="AB1043" s="557" t="s">
        <v>1432</v>
      </c>
      <c r="AC1043" s="389"/>
      <c r="AD1043" s="389"/>
      <c r="AE1043" s="517" t="s">
        <v>3063</v>
      </c>
      <c r="AF1043" s="557" t="s">
        <v>1445</v>
      </c>
      <c r="AG1043" s="620">
        <v>0</v>
      </c>
      <c r="AH1043" s="517">
        <v>0</v>
      </c>
      <c r="AI1043" s="577">
        <v>0</v>
      </c>
      <c r="AJ1043" s="577">
        <v>0</v>
      </c>
      <c r="AK1043" s="577">
        <v>0</v>
      </c>
      <c r="AL1043" s="577">
        <v>0</v>
      </c>
      <c r="AM1043" s="577">
        <v>3</v>
      </c>
      <c r="AN1043" s="577">
        <v>0</v>
      </c>
      <c r="AO1043" s="577">
        <v>0</v>
      </c>
      <c r="AP1043" s="577">
        <v>0</v>
      </c>
      <c r="AQ1043" s="577">
        <v>0</v>
      </c>
      <c r="AR1043" s="577">
        <v>0</v>
      </c>
      <c r="AS1043" s="577">
        <v>0</v>
      </c>
      <c r="AT1043" s="577">
        <v>0</v>
      </c>
      <c r="AU1043" s="577">
        <v>0</v>
      </c>
      <c r="AV1043" s="577">
        <v>0</v>
      </c>
      <c r="AW1043" s="577">
        <v>0</v>
      </c>
      <c r="AX1043" s="577">
        <v>0</v>
      </c>
      <c r="AY1043" s="577">
        <v>0</v>
      </c>
      <c r="AZ1043" s="577">
        <v>0</v>
      </c>
      <c r="BA1043" s="577">
        <v>3</v>
      </c>
      <c r="BB1043" s="577">
        <v>0</v>
      </c>
      <c r="BC1043" s="577">
        <v>0</v>
      </c>
      <c r="BD1043" s="577">
        <v>0</v>
      </c>
      <c r="BE1043" s="577">
        <v>0</v>
      </c>
      <c r="BF1043" s="577">
        <v>0</v>
      </c>
      <c r="BG1043" s="577">
        <v>0</v>
      </c>
      <c r="BH1043" s="577">
        <v>0</v>
      </c>
      <c r="BI1043" s="577">
        <v>0</v>
      </c>
      <c r="BJ1043" s="577">
        <v>0</v>
      </c>
      <c r="BK1043" s="577">
        <v>0</v>
      </c>
      <c r="BL1043" s="577"/>
      <c r="BM1043" s="551">
        <v>0</v>
      </c>
      <c r="BN1043" s="551">
        <v>0</v>
      </c>
      <c r="BO1043" s="753">
        <v>0</v>
      </c>
      <c r="BP1043" s="551">
        <v>0</v>
      </c>
      <c r="BQ1043" s="551">
        <v>0</v>
      </c>
      <c r="BR1043" s="551">
        <v>0</v>
      </c>
      <c r="BS1043" s="582">
        <f t="shared" si="87"/>
        <v>1</v>
      </c>
      <c r="BT1043" s="552">
        <f t="shared" si="88"/>
        <v>1</v>
      </c>
      <c r="BU1043" s="552">
        <f t="shared" si="89"/>
        <v>1</v>
      </c>
      <c r="BV1043" s="551">
        <v>0</v>
      </c>
      <c r="BW1043" s="551">
        <v>0</v>
      </c>
      <c r="BX1043" s="551">
        <v>0</v>
      </c>
      <c r="BY1043" s="551">
        <v>0</v>
      </c>
      <c r="BZ1043" s="551">
        <v>0</v>
      </c>
      <c r="CA1043" s="551">
        <v>0</v>
      </c>
      <c r="CB1043" s="551">
        <v>0</v>
      </c>
      <c r="CC1043" s="551">
        <v>0</v>
      </c>
      <c r="CD1043" s="551">
        <v>0</v>
      </c>
      <c r="CE1043" s="551">
        <v>0</v>
      </c>
      <c r="CF1043" s="551">
        <v>0</v>
      </c>
      <c r="CG1043" s="551">
        <v>0</v>
      </c>
      <c r="CH1043" s="551">
        <v>0</v>
      </c>
      <c r="CI1043" s="623">
        <f t="shared" si="90"/>
        <v>3</v>
      </c>
      <c r="CJ1043" s="524">
        <v>3</v>
      </c>
      <c r="CK1043" s="554">
        <f t="shared" si="91"/>
        <v>1</v>
      </c>
      <c r="CL1043" s="554">
        <f t="shared" si="92"/>
        <v>2</v>
      </c>
      <c r="CM1043" s="554">
        <v>6</v>
      </c>
      <c r="CN1043" s="554"/>
      <c r="CO1043" s="554"/>
      <c r="CP1043" s="622"/>
      <c r="CQ1043" s="726"/>
      <c r="CR1043" s="525"/>
      <c r="CS1043" s="527"/>
      <c r="CT1043" s="527"/>
      <c r="CU1043" s="527"/>
      <c r="CV1043" s="527"/>
      <c r="CW1043" s="85"/>
    </row>
    <row r="1044" spans="1:101" customFormat="1" ht="12" customHeight="1" x14ac:dyDescent="0.2">
      <c r="A1044" s="132" t="s">
        <v>1965</v>
      </c>
      <c r="B1044" s="557" t="s">
        <v>4116</v>
      </c>
      <c r="C1044" s="557" t="s">
        <v>1432</v>
      </c>
      <c r="D1044" s="557" t="s">
        <v>1432</v>
      </c>
      <c r="E1044" s="577" t="s">
        <v>1432</v>
      </c>
      <c r="F1044" s="557" t="s">
        <v>5359</v>
      </c>
      <c r="G1044" s="557" t="s">
        <v>5046</v>
      </c>
      <c r="H1044" s="557" t="s">
        <v>3875</v>
      </c>
      <c r="I1044" s="557" t="s">
        <v>4386</v>
      </c>
      <c r="J1044" s="533">
        <v>528478</v>
      </c>
      <c r="K1044" s="533">
        <v>173353</v>
      </c>
      <c r="L1044" s="512" t="s">
        <v>3083</v>
      </c>
      <c r="M1044" s="557" t="s">
        <v>1432</v>
      </c>
      <c r="N1044" s="557" t="s">
        <v>1432</v>
      </c>
      <c r="O1044" s="533">
        <v>0</v>
      </c>
      <c r="P1044" s="533">
        <v>8</v>
      </c>
      <c r="Q1044" s="738">
        <v>8</v>
      </c>
      <c r="R1044" s="557" t="s">
        <v>5360</v>
      </c>
      <c r="S1044" s="557" t="s">
        <v>1438</v>
      </c>
      <c r="T1044" s="739">
        <v>41668</v>
      </c>
      <c r="U1044" s="739">
        <v>42114</v>
      </c>
      <c r="V1044" s="557" t="s">
        <v>1439</v>
      </c>
      <c r="W1044" s="557" t="s">
        <v>1432</v>
      </c>
      <c r="X1044" s="557" t="s">
        <v>1442</v>
      </c>
      <c r="Y1044" s="557" t="s">
        <v>1443</v>
      </c>
      <c r="Z1044" s="557" t="s">
        <v>1444</v>
      </c>
      <c r="AA1044" s="557" t="s">
        <v>2713</v>
      </c>
      <c r="AB1044" s="557" t="s">
        <v>1432</v>
      </c>
      <c r="AC1044" s="389"/>
      <c r="AD1044" s="389"/>
      <c r="AE1044" s="517" t="s">
        <v>3063</v>
      </c>
      <c r="AF1044" s="557" t="s">
        <v>1445</v>
      </c>
      <c r="AG1044" s="620"/>
      <c r="AH1044" s="517">
        <v>0</v>
      </c>
      <c r="AI1044" s="577">
        <v>0</v>
      </c>
      <c r="AJ1044" s="577">
        <v>0</v>
      </c>
      <c r="AK1044" s="577">
        <v>3</v>
      </c>
      <c r="AL1044" s="577">
        <v>5</v>
      </c>
      <c r="AM1044" s="577">
        <v>0</v>
      </c>
      <c r="AN1044" s="577">
        <v>0</v>
      </c>
      <c r="AO1044" s="577">
        <v>0</v>
      </c>
      <c r="AP1044" s="577">
        <v>0</v>
      </c>
      <c r="AQ1044" s="577">
        <v>0</v>
      </c>
      <c r="AR1044" s="577">
        <v>3</v>
      </c>
      <c r="AS1044" s="577">
        <v>5</v>
      </c>
      <c r="AT1044" s="577">
        <v>0</v>
      </c>
      <c r="AU1044" s="577">
        <v>0</v>
      </c>
      <c r="AV1044" s="577">
        <v>0</v>
      </c>
      <c r="AW1044" s="577">
        <v>0</v>
      </c>
      <c r="AX1044" s="577">
        <v>0</v>
      </c>
      <c r="AY1044" s="577">
        <v>0</v>
      </c>
      <c r="AZ1044" s="577">
        <v>0</v>
      </c>
      <c r="BA1044" s="577">
        <v>0</v>
      </c>
      <c r="BB1044" s="577">
        <v>0</v>
      </c>
      <c r="BC1044" s="577">
        <v>0</v>
      </c>
      <c r="BD1044" s="577">
        <v>0</v>
      </c>
      <c r="BE1044" s="577">
        <v>0</v>
      </c>
      <c r="BF1044" s="577">
        <v>0</v>
      </c>
      <c r="BG1044" s="577">
        <v>0</v>
      </c>
      <c r="BH1044" s="577">
        <v>0</v>
      </c>
      <c r="BI1044" s="577">
        <v>0</v>
      </c>
      <c r="BJ1044" s="577">
        <v>0</v>
      </c>
      <c r="BK1044" s="577">
        <v>0</v>
      </c>
      <c r="BL1044" s="577"/>
      <c r="BM1044" s="551">
        <v>0</v>
      </c>
      <c r="BN1044" s="551">
        <v>0</v>
      </c>
      <c r="BO1044" s="753">
        <v>0</v>
      </c>
      <c r="BP1044" s="551">
        <v>0</v>
      </c>
      <c r="BQ1044" s="551">
        <v>0</v>
      </c>
      <c r="BR1044" s="551">
        <v>0</v>
      </c>
      <c r="BS1044" s="582">
        <f t="shared" si="87"/>
        <v>2.6666666666666665</v>
      </c>
      <c r="BT1044" s="552">
        <f t="shared" si="88"/>
        <v>2.6666666666666665</v>
      </c>
      <c r="BU1044" s="552">
        <f t="shared" si="89"/>
        <v>2.6666666666666665</v>
      </c>
      <c r="BV1044" s="551">
        <v>0</v>
      </c>
      <c r="BW1044" s="551">
        <v>0</v>
      </c>
      <c r="BX1044" s="551">
        <v>0</v>
      </c>
      <c r="BY1044" s="551">
        <v>0</v>
      </c>
      <c r="BZ1044" s="551">
        <v>0</v>
      </c>
      <c r="CA1044" s="551">
        <v>0</v>
      </c>
      <c r="CB1044" s="551">
        <v>0</v>
      </c>
      <c r="CC1044" s="551">
        <v>0</v>
      </c>
      <c r="CD1044" s="551">
        <v>0</v>
      </c>
      <c r="CE1044" s="551">
        <v>0</v>
      </c>
      <c r="CF1044" s="551">
        <v>0</v>
      </c>
      <c r="CG1044" s="551">
        <v>0</v>
      </c>
      <c r="CH1044" s="551">
        <v>0</v>
      </c>
      <c r="CI1044" s="623">
        <f t="shared" si="90"/>
        <v>8</v>
      </c>
      <c r="CJ1044" s="524">
        <v>8</v>
      </c>
      <c r="CK1044" s="554">
        <f t="shared" si="91"/>
        <v>2.6666666666666665</v>
      </c>
      <c r="CL1044" s="554">
        <f t="shared" si="92"/>
        <v>5.333333333333333</v>
      </c>
      <c r="CM1044" s="554">
        <v>6</v>
      </c>
      <c r="CN1044" s="554"/>
      <c r="CO1044" s="554"/>
      <c r="CP1044" s="622"/>
      <c r="CQ1044" s="726"/>
      <c r="CR1044" s="525"/>
      <c r="CS1044" s="527"/>
      <c r="CT1044" s="527"/>
      <c r="CU1044" s="527"/>
      <c r="CV1044" s="527"/>
      <c r="CW1044" s="85"/>
    </row>
    <row r="1045" spans="1:101" customFormat="1" ht="12" customHeight="1" x14ac:dyDescent="0.2">
      <c r="A1045" s="132" t="s">
        <v>1965</v>
      </c>
      <c r="B1045" s="557" t="s">
        <v>4117</v>
      </c>
      <c r="C1045" s="557" t="s">
        <v>1432</v>
      </c>
      <c r="D1045" s="557" t="s">
        <v>1432</v>
      </c>
      <c r="E1045" s="577" t="s">
        <v>1432</v>
      </c>
      <c r="F1045" s="557" t="s">
        <v>4118</v>
      </c>
      <c r="G1045" s="557" t="s">
        <v>5050</v>
      </c>
      <c r="H1045" s="557" t="s">
        <v>2524</v>
      </c>
      <c r="I1045" s="557" t="s">
        <v>2354</v>
      </c>
      <c r="J1045" s="533">
        <v>528634</v>
      </c>
      <c r="K1045" s="533">
        <v>170655</v>
      </c>
      <c r="L1045" s="512" t="s">
        <v>5356</v>
      </c>
      <c r="M1045" s="557" t="s">
        <v>1432</v>
      </c>
      <c r="N1045" s="557" t="s">
        <v>1432</v>
      </c>
      <c r="O1045" s="533">
        <v>0</v>
      </c>
      <c r="P1045" s="533">
        <v>2</v>
      </c>
      <c r="Q1045" s="738">
        <v>2</v>
      </c>
      <c r="R1045" s="557" t="s">
        <v>4119</v>
      </c>
      <c r="S1045" s="557" t="s">
        <v>1438</v>
      </c>
      <c r="T1045" s="739">
        <v>41845</v>
      </c>
      <c r="U1045" s="739">
        <v>42145</v>
      </c>
      <c r="V1045" s="557" t="s">
        <v>1439</v>
      </c>
      <c r="W1045" s="557" t="s">
        <v>1432</v>
      </c>
      <c r="X1045" s="557" t="s">
        <v>1442</v>
      </c>
      <c r="Y1045" s="557" t="s">
        <v>1443</v>
      </c>
      <c r="Z1045" s="557" t="s">
        <v>1444</v>
      </c>
      <c r="AA1045" s="557" t="s">
        <v>2713</v>
      </c>
      <c r="AB1045" s="557" t="s">
        <v>1432</v>
      </c>
      <c r="AC1045" s="389"/>
      <c r="AD1045" s="389"/>
      <c r="AE1045" s="517" t="s">
        <v>3063</v>
      </c>
      <c r="AF1045" s="557" t="s">
        <v>1445</v>
      </c>
      <c r="AG1045" s="620">
        <v>0</v>
      </c>
      <c r="AH1045" s="517">
        <v>0</v>
      </c>
      <c r="AI1045" s="577">
        <v>0</v>
      </c>
      <c r="AJ1045" s="577">
        <v>0</v>
      </c>
      <c r="AK1045" s="577">
        <v>2</v>
      </c>
      <c r="AL1045" s="577">
        <v>0</v>
      </c>
      <c r="AM1045" s="577">
        <v>0</v>
      </c>
      <c r="AN1045" s="577">
        <v>0</v>
      </c>
      <c r="AO1045" s="577">
        <v>0</v>
      </c>
      <c r="AP1045" s="577">
        <v>0</v>
      </c>
      <c r="AQ1045" s="577">
        <v>0</v>
      </c>
      <c r="AR1045" s="577">
        <v>2</v>
      </c>
      <c r="AS1045" s="577">
        <v>0</v>
      </c>
      <c r="AT1045" s="577">
        <v>0</v>
      </c>
      <c r="AU1045" s="577">
        <v>0</v>
      </c>
      <c r="AV1045" s="577">
        <v>0</v>
      </c>
      <c r="AW1045" s="577">
        <v>0</v>
      </c>
      <c r="AX1045" s="577">
        <v>0</v>
      </c>
      <c r="AY1045" s="577">
        <v>0</v>
      </c>
      <c r="AZ1045" s="577">
        <v>0</v>
      </c>
      <c r="BA1045" s="577">
        <v>0</v>
      </c>
      <c r="BB1045" s="577">
        <v>0</v>
      </c>
      <c r="BC1045" s="577">
        <v>0</v>
      </c>
      <c r="BD1045" s="577">
        <v>0</v>
      </c>
      <c r="BE1045" s="577">
        <v>0</v>
      </c>
      <c r="BF1045" s="577">
        <v>0</v>
      </c>
      <c r="BG1045" s="577">
        <v>0</v>
      </c>
      <c r="BH1045" s="577">
        <v>0</v>
      </c>
      <c r="BI1045" s="577">
        <v>0</v>
      </c>
      <c r="BJ1045" s="577">
        <v>0</v>
      </c>
      <c r="BK1045" s="577">
        <v>0</v>
      </c>
      <c r="BL1045" s="577"/>
      <c r="BM1045" s="551">
        <v>0</v>
      </c>
      <c r="BN1045" s="551">
        <v>0</v>
      </c>
      <c r="BO1045" s="753">
        <v>0</v>
      </c>
      <c r="BP1045" s="551">
        <v>0</v>
      </c>
      <c r="BQ1045" s="551">
        <v>0</v>
      </c>
      <c r="BR1045" s="551">
        <v>0</v>
      </c>
      <c r="BS1045" s="582">
        <f t="shared" si="87"/>
        <v>0.66666666666666663</v>
      </c>
      <c r="BT1045" s="552">
        <f t="shared" si="88"/>
        <v>0.66666666666666663</v>
      </c>
      <c r="BU1045" s="552">
        <f t="shared" si="89"/>
        <v>0.66666666666666663</v>
      </c>
      <c r="BV1045" s="551">
        <v>0</v>
      </c>
      <c r="BW1045" s="551">
        <v>0</v>
      </c>
      <c r="BX1045" s="551">
        <v>0</v>
      </c>
      <c r="BY1045" s="551">
        <v>0</v>
      </c>
      <c r="BZ1045" s="551">
        <v>0</v>
      </c>
      <c r="CA1045" s="551">
        <v>0</v>
      </c>
      <c r="CB1045" s="551">
        <v>0</v>
      </c>
      <c r="CC1045" s="551">
        <v>0</v>
      </c>
      <c r="CD1045" s="551">
        <v>0</v>
      </c>
      <c r="CE1045" s="551">
        <v>0</v>
      </c>
      <c r="CF1045" s="551">
        <v>0</v>
      </c>
      <c r="CG1045" s="551">
        <v>0</v>
      </c>
      <c r="CH1045" s="551">
        <v>0</v>
      </c>
      <c r="CI1045" s="623">
        <f t="shared" si="90"/>
        <v>2</v>
      </c>
      <c r="CJ1045" s="524">
        <v>2</v>
      </c>
      <c r="CK1045" s="554">
        <f t="shared" si="91"/>
        <v>0.66666666666666663</v>
      </c>
      <c r="CL1045" s="554">
        <f t="shared" si="92"/>
        <v>1.3333333333333333</v>
      </c>
      <c r="CM1045" s="554">
        <v>6</v>
      </c>
      <c r="CN1045" s="554"/>
      <c r="CO1045" s="554"/>
      <c r="CP1045" s="622"/>
      <c r="CQ1045" s="726"/>
      <c r="CR1045" s="525"/>
      <c r="CS1045" s="527"/>
      <c r="CT1045" s="527"/>
      <c r="CU1045" s="527"/>
      <c r="CV1045" s="527"/>
      <c r="CW1045" s="85"/>
    </row>
    <row r="1046" spans="1:101" customFormat="1" ht="12" customHeight="1" x14ac:dyDescent="0.2">
      <c r="A1046" s="132" t="s">
        <v>1965</v>
      </c>
      <c r="B1046" s="557" t="s">
        <v>5361</v>
      </c>
      <c r="C1046" s="557" t="s">
        <v>5362</v>
      </c>
      <c r="D1046" s="557" t="s">
        <v>1432</v>
      </c>
      <c r="E1046" s="577" t="s">
        <v>5363</v>
      </c>
      <c r="F1046" s="557" t="s">
        <v>79</v>
      </c>
      <c r="G1046" s="557" t="s">
        <v>5364</v>
      </c>
      <c r="H1046" s="557" t="s">
        <v>2717</v>
      </c>
      <c r="I1046" s="557" t="s">
        <v>5365</v>
      </c>
      <c r="J1046" s="533">
        <v>527260</v>
      </c>
      <c r="K1046" s="533">
        <v>177215</v>
      </c>
      <c r="L1046" s="512" t="s">
        <v>4766</v>
      </c>
      <c r="M1046" s="557" t="s">
        <v>1432</v>
      </c>
      <c r="N1046" s="557" t="s">
        <v>1432</v>
      </c>
      <c r="O1046" s="533">
        <v>0</v>
      </c>
      <c r="P1046" s="533">
        <v>10</v>
      </c>
      <c r="Q1046" s="738">
        <v>10</v>
      </c>
      <c r="R1046" s="557" t="s">
        <v>5366</v>
      </c>
      <c r="S1046" s="557" t="s">
        <v>1154</v>
      </c>
      <c r="T1046" s="739">
        <v>41855</v>
      </c>
      <c r="U1046" s="739">
        <v>42215</v>
      </c>
      <c r="V1046" s="557" t="s">
        <v>1439</v>
      </c>
      <c r="W1046" s="557" t="s">
        <v>1432</v>
      </c>
      <c r="X1046" s="557" t="s">
        <v>1442</v>
      </c>
      <c r="Y1046" s="557" t="s">
        <v>1443</v>
      </c>
      <c r="Z1046" s="557" t="s">
        <v>1444</v>
      </c>
      <c r="AA1046" s="557" t="s">
        <v>2713</v>
      </c>
      <c r="AB1046" s="557" t="s">
        <v>1432</v>
      </c>
      <c r="AC1046" s="389"/>
      <c r="AD1046" s="389"/>
      <c r="AE1046" s="517" t="s">
        <v>628</v>
      </c>
      <c r="AF1046" s="557" t="s">
        <v>3904</v>
      </c>
      <c r="AG1046" s="620"/>
      <c r="AH1046" s="517">
        <v>10</v>
      </c>
      <c r="AI1046" s="577">
        <v>10</v>
      </c>
      <c r="AJ1046" s="577">
        <v>0</v>
      </c>
      <c r="AK1046" s="577">
        <v>6</v>
      </c>
      <c r="AL1046" s="577">
        <v>2</v>
      </c>
      <c r="AM1046" s="577">
        <v>2</v>
      </c>
      <c r="AN1046" s="577">
        <v>0</v>
      </c>
      <c r="AO1046" s="577">
        <v>0</v>
      </c>
      <c r="AP1046" s="577">
        <v>0</v>
      </c>
      <c r="AQ1046" s="577">
        <v>0</v>
      </c>
      <c r="AR1046" s="577">
        <v>6</v>
      </c>
      <c r="AS1046" s="577">
        <v>2</v>
      </c>
      <c r="AT1046" s="577">
        <v>2</v>
      </c>
      <c r="AU1046" s="577">
        <v>0</v>
      </c>
      <c r="AV1046" s="577">
        <v>0</v>
      </c>
      <c r="AW1046" s="577">
        <v>0</v>
      </c>
      <c r="AX1046" s="577">
        <v>0</v>
      </c>
      <c r="AY1046" s="577">
        <v>0</v>
      </c>
      <c r="AZ1046" s="577">
        <v>0</v>
      </c>
      <c r="BA1046" s="577">
        <v>0</v>
      </c>
      <c r="BB1046" s="577">
        <v>0</v>
      </c>
      <c r="BC1046" s="577">
        <v>0</v>
      </c>
      <c r="BD1046" s="577">
        <v>0</v>
      </c>
      <c r="BE1046" s="577">
        <v>0</v>
      </c>
      <c r="BF1046" s="577">
        <v>0</v>
      </c>
      <c r="BG1046" s="577">
        <v>0</v>
      </c>
      <c r="BH1046" s="577">
        <v>0</v>
      </c>
      <c r="BI1046" s="577">
        <v>0</v>
      </c>
      <c r="BJ1046" s="577">
        <v>0</v>
      </c>
      <c r="BK1046" s="577">
        <v>0</v>
      </c>
      <c r="BL1046" s="577"/>
      <c r="BM1046" s="551">
        <v>0</v>
      </c>
      <c r="BN1046" s="551">
        <v>0</v>
      </c>
      <c r="BO1046" s="753">
        <v>0</v>
      </c>
      <c r="BP1046" s="551">
        <v>0</v>
      </c>
      <c r="BQ1046" s="551">
        <v>0</v>
      </c>
      <c r="BR1046" s="551">
        <v>0</v>
      </c>
      <c r="BS1046" s="582">
        <f t="shared" si="87"/>
        <v>3.3333333333333335</v>
      </c>
      <c r="BT1046" s="552">
        <f t="shared" si="88"/>
        <v>3.3333333333333335</v>
      </c>
      <c r="BU1046" s="552">
        <f t="shared" si="89"/>
        <v>3.3333333333333335</v>
      </c>
      <c r="BV1046" s="551">
        <v>0</v>
      </c>
      <c r="BW1046" s="551">
        <v>0</v>
      </c>
      <c r="BX1046" s="551">
        <v>0</v>
      </c>
      <c r="BY1046" s="551">
        <v>0</v>
      </c>
      <c r="BZ1046" s="551">
        <v>0</v>
      </c>
      <c r="CA1046" s="551">
        <v>0</v>
      </c>
      <c r="CB1046" s="551">
        <v>0</v>
      </c>
      <c r="CC1046" s="551">
        <v>0</v>
      </c>
      <c r="CD1046" s="551">
        <v>0</v>
      </c>
      <c r="CE1046" s="551">
        <v>0</v>
      </c>
      <c r="CF1046" s="551">
        <v>0</v>
      </c>
      <c r="CG1046" s="551">
        <v>0</v>
      </c>
      <c r="CH1046" s="551">
        <v>0</v>
      </c>
      <c r="CI1046" s="623">
        <f t="shared" si="90"/>
        <v>10</v>
      </c>
      <c r="CJ1046" s="524">
        <v>10</v>
      </c>
      <c r="CK1046" s="554">
        <f t="shared" si="91"/>
        <v>3.3333333333333335</v>
      </c>
      <c r="CL1046" s="554">
        <f t="shared" si="92"/>
        <v>6.666666666666667</v>
      </c>
      <c r="CM1046" s="554">
        <v>6</v>
      </c>
      <c r="CN1046" s="554"/>
      <c r="CO1046" s="554"/>
      <c r="CP1046" s="622"/>
      <c r="CQ1046" s="726"/>
      <c r="CR1046" s="525"/>
      <c r="CS1046" s="527"/>
      <c r="CT1046" s="527"/>
      <c r="CU1046" s="527"/>
      <c r="CV1046" s="527"/>
      <c r="CW1046" s="85"/>
    </row>
    <row r="1047" spans="1:101" customFormat="1" ht="12" customHeight="1" x14ac:dyDescent="0.2">
      <c r="A1047" s="132" t="s">
        <v>1965</v>
      </c>
      <c r="B1047" s="557" t="s">
        <v>5361</v>
      </c>
      <c r="C1047" s="557" t="s">
        <v>5362</v>
      </c>
      <c r="D1047" s="557" t="s">
        <v>1432</v>
      </c>
      <c r="E1047" s="577" t="s">
        <v>5363</v>
      </c>
      <c r="F1047" s="557" t="s">
        <v>79</v>
      </c>
      <c r="G1047" s="557" t="s">
        <v>5364</v>
      </c>
      <c r="H1047" s="557" t="s">
        <v>2717</v>
      </c>
      <c r="I1047" s="557" t="s">
        <v>5365</v>
      </c>
      <c r="J1047" s="533">
        <v>527260</v>
      </c>
      <c r="K1047" s="533">
        <v>177215</v>
      </c>
      <c r="L1047" s="512" t="s">
        <v>4766</v>
      </c>
      <c r="M1047" s="557" t="s">
        <v>1432</v>
      </c>
      <c r="N1047" s="557" t="s">
        <v>1432</v>
      </c>
      <c r="O1047" s="533">
        <v>0</v>
      </c>
      <c r="P1047" s="533">
        <v>14</v>
      </c>
      <c r="Q1047" s="738">
        <v>14</v>
      </c>
      <c r="R1047" s="557" t="s">
        <v>5366</v>
      </c>
      <c r="S1047" s="557" t="s">
        <v>1154</v>
      </c>
      <c r="T1047" s="739">
        <v>41855</v>
      </c>
      <c r="U1047" s="739">
        <v>42215</v>
      </c>
      <c r="V1047" s="557" t="s">
        <v>1439</v>
      </c>
      <c r="W1047" s="557" t="s">
        <v>1432</v>
      </c>
      <c r="X1047" s="557" t="s">
        <v>1442</v>
      </c>
      <c r="Y1047" s="557" t="s">
        <v>1443</v>
      </c>
      <c r="Z1047" s="557" t="s">
        <v>1443</v>
      </c>
      <c r="AA1047" s="557" t="s">
        <v>1444</v>
      </c>
      <c r="AB1047" s="557" t="s">
        <v>1432</v>
      </c>
      <c r="AC1047" s="389"/>
      <c r="AD1047" s="389"/>
      <c r="AE1047" s="517" t="s">
        <v>1931</v>
      </c>
      <c r="AF1047" s="557" t="s">
        <v>3905</v>
      </c>
      <c r="AG1047" s="620"/>
      <c r="AH1047" s="517">
        <v>14</v>
      </c>
      <c r="AI1047" s="577">
        <v>14</v>
      </c>
      <c r="AJ1047" s="577">
        <v>0</v>
      </c>
      <c r="AK1047" s="577">
        <v>1</v>
      </c>
      <c r="AL1047" s="577">
        <v>0</v>
      </c>
      <c r="AM1047" s="577">
        <v>13</v>
      </c>
      <c r="AN1047" s="577">
        <v>0</v>
      </c>
      <c r="AO1047" s="577">
        <v>0</v>
      </c>
      <c r="AP1047" s="577">
        <v>0</v>
      </c>
      <c r="AQ1047" s="577">
        <v>0</v>
      </c>
      <c r="AR1047" s="577">
        <v>1</v>
      </c>
      <c r="AS1047" s="577">
        <v>0</v>
      </c>
      <c r="AT1047" s="577">
        <v>13</v>
      </c>
      <c r="AU1047" s="577">
        <v>0</v>
      </c>
      <c r="AV1047" s="577">
        <v>0</v>
      </c>
      <c r="AW1047" s="577">
        <v>0</v>
      </c>
      <c r="AX1047" s="577">
        <v>0</v>
      </c>
      <c r="AY1047" s="577">
        <v>0</v>
      </c>
      <c r="AZ1047" s="577">
        <v>0</v>
      </c>
      <c r="BA1047" s="577">
        <v>0</v>
      </c>
      <c r="BB1047" s="577">
        <v>0</v>
      </c>
      <c r="BC1047" s="577">
        <v>0</v>
      </c>
      <c r="BD1047" s="577">
        <v>0</v>
      </c>
      <c r="BE1047" s="577">
        <v>0</v>
      </c>
      <c r="BF1047" s="577">
        <v>0</v>
      </c>
      <c r="BG1047" s="577">
        <v>0</v>
      </c>
      <c r="BH1047" s="577">
        <v>0</v>
      </c>
      <c r="BI1047" s="577">
        <v>0</v>
      </c>
      <c r="BJ1047" s="577">
        <v>0</v>
      </c>
      <c r="BK1047" s="577">
        <v>0</v>
      </c>
      <c r="BL1047" s="577"/>
      <c r="BM1047" s="551">
        <v>0</v>
      </c>
      <c r="BN1047" s="551">
        <v>0</v>
      </c>
      <c r="BO1047" s="753">
        <v>0</v>
      </c>
      <c r="BP1047" s="551">
        <v>0</v>
      </c>
      <c r="BQ1047" s="551">
        <v>0</v>
      </c>
      <c r="BR1047" s="551">
        <v>0</v>
      </c>
      <c r="BS1047" s="582">
        <f t="shared" si="87"/>
        <v>4.666666666666667</v>
      </c>
      <c r="BT1047" s="552">
        <f t="shared" si="88"/>
        <v>4.666666666666667</v>
      </c>
      <c r="BU1047" s="552">
        <f t="shared" si="89"/>
        <v>4.666666666666667</v>
      </c>
      <c r="BV1047" s="551">
        <v>0</v>
      </c>
      <c r="BW1047" s="551">
        <v>0</v>
      </c>
      <c r="BX1047" s="551">
        <v>0</v>
      </c>
      <c r="BY1047" s="551">
        <v>0</v>
      </c>
      <c r="BZ1047" s="551">
        <v>0</v>
      </c>
      <c r="CA1047" s="551">
        <v>0</v>
      </c>
      <c r="CB1047" s="551">
        <v>0</v>
      </c>
      <c r="CC1047" s="551">
        <v>0</v>
      </c>
      <c r="CD1047" s="551">
        <v>0</v>
      </c>
      <c r="CE1047" s="551">
        <v>0</v>
      </c>
      <c r="CF1047" s="551">
        <v>0</v>
      </c>
      <c r="CG1047" s="551">
        <v>0</v>
      </c>
      <c r="CH1047" s="551">
        <v>0</v>
      </c>
      <c r="CI1047" s="623">
        <f t="shared" si="90"/>
        <v>14</v>
      </c>
      <c r="CJ1047" s="524">
        <v>14</v>
      </c>
      <c r="CK1047" s="554">
        <f t="shared" si="91"/>
        <v>4.666666666666667</v>
      </c>
      <c r="CL1047" s="554">
        <f t="shared" si="92"/>
        <v>9.3333333333333339</v>
      </c>
      <c r="CM1047" s="554">
        <v>6</v>
      </c>
      <c r="CN1047" s="554"/>
      <c r="CO1047" s="554"/>
      <c r="CP1047" s="622"/>
      <c r="CQ1047" s="726"/>
      <c r="CR1047" s="525"/>
      <c r="CS1047" s="527"/>
      <c r="CT1047" s="527"/>
      <c r="CU1047" s="527"/>
      <c r="CV1047" s="527"/>
      <c r="CW1047" s="85"/>
    </row>
    <row r="1048" spans="1:101" customFormat="1" ht="12" customHeight="1" x14ac:dyDescent="0.2">
      <c r="A1048" s="132" t="s">
        <v>1965</v>
      </c>
      <c r="B1048" s="557" t="s">
        <v>5361</v>
      </c>
      <c r="C1048" s="557" t="s">
        <v>5362</v>
      </c>
      <c r="D1048" s="557" t="s">
        <v>1432</v>
      </c>
      <c r="E1048" s="577" t="s">
        <v>5363</v>
      </c>
      <c r="F1048" s="557" t="s">
        <v>79</v>
      </c>
      <c r="G1048" s="557" t="s">
        <v>5364</v>
      </c>
      <c r="H1048" s="557" t="s">
        <v>2717</v>
      </c>
      <c r="I1048" s="557" t="s">
        <v>5365</v>
      </c>
      <c r="J1048" s="533">
        <v>527260</v>
      </c>
      <c r="K1048" s="533">
        <v>177215</v>
      </c>
      <c r="L1048" s="512" t="s">
        <v>4766</v>
      </c>
      <c r="M1048" s="557" t="s">
        <v>1432</v>
      </c>
      <c r="N1048" s="557" t="s">
        <v>1432</v>
      </c>
      <c r="O1048" s="533">
        <v>0</v>
      </c>
      <c r="P1048" s="533">
        <v>94</v>
      </c>
      <c r="Q1048" s="738">
        <v>94</v>
      </c>
      <c r="R1048" s="557" t="s">
        <v>5366</v>
      </c>
      <c r="S1048" s="557" t="s">
        <v>1154</v>
      </c>
      <c r="T1048" s="739">
        <v>41855</v>
      </c>
      <c r="U1048" s="739">
        <v>42215</v>
      </c>
      <c r="V1048" s="557" t="s">
        <v>1439</v>
      </c>
      <c r="W1048" s="557" t="s">
        <v>1432</v>
      </c>
      <c r="X1048" s="557" t="s">
        <v>1442</v>
      </c>
      <c r="Y1048" s="557" t="s">
        <v>1443</v>
      </c>
      <c r="Z1048" s="557" t="s">
        <v>1443</v>
      </c>
      <c r="AA1048" s="557" t="s">
        <v>1444</v>
      </c>
      <c r="AB1048" s="557" t="s">
        <v>1432</v>
      </c>
      <c r="AC1048" s="389"/>
      <c r="AD1048" s="389"/>
      <c r="AE1048" s="517" t="s">
        <v>3063</v>
      </c>
      <c r="AF1048" s="557" t="s">
        <v>1445</v>
      </c>
      <c r="AG1048" s="620"/>
      <c r="AH1048" s="517">
        <v>94</v>
      </c>
      <c r="AI1048" s="577">
        <v>94</v>
      </c>
      <c r="AJ1048" s="577">
        <v>0</v>
      </c>
      <c r="AK1048" s="577">
        <v>21</v>
      </c>
      <c r="AL1048" s="577">
        <v>47</v>
      </c>
      <c r="AM1048" s="577">
        <v>23</v>
      </c>
      <c r="AN1048" s="577">
        <v>3</v>
      </c>
      <c r="AO1048" s="577">
        <v>0</v>
      </c>
      <c r="AP1048" s="577">
        <v>0</v>
      </c>
      <c r="AQ1048" s="577">
        <v>0</v>
      </c>
      <c r="AR1048" s="577">
        <v>21</v>
      </c>
      <c r="AS1048" s="577">
        <v>47</v>
      </c>
      <c r="AT1048" s="577">
        <v>23</v>
      </c>
      <c r="AU1048" s="577">
        <v>3</v>
      </c>
      <c r="AV1048" s="577">
        <v>0</v>
      </c>
      <c r="AW1048" s="577">
        <v>0</v>
      </c>
      <c r="AX1048" s="577">
        <v>0</v>
      </c>
      <c r="AY1048" s="577">
        <v>0</v>
      </c>
      <c r="AZ1048" s="577">
        <v>0</v>
      </c>
      <c r="BA1048" s="577">
        <v>0</v>
      </c>
      <c r="BB1048" s="577">
        <v>0</v>
      </c>
      <c r="BC1048" s="577">
        <v>0</v>
      </c>
      <c r="BD1048" s="577">
        <v>0</v>
      </c>
      <c r="BE1048" s="577">
        <v>0</v>
      </c>
      <c r="BF1048" s="577">
        <v>0</v>
      </c>
      <c r="BG1048" s="577">
        <v>0</v>
      </c>
      <c r="BH1048" s="577">
        <v>0</v>
      </c>
      <c r="BI1048" s="577">
        <v>0</v>
      </c>
      <c r="BJ1048" s="577">
        <v>0</v>
      </c>
      <c r="BK1048" s="577">
        <v>0</v>
      </c>
      <c r="BL1048" s="577"/>
      <c r="BM1048" s="551">
        <v>0</v>
      </c>
      <c r="BN1048" s="551">
        <v>0</v>
      </c>
      <c r="BO1048" s="753">
        <v>0</v>
      </c>
      <c r="BP1048" s="551">
        <v>0</v>
      </c>
      <c r="BQ1048" s="551">
        <v>0</v>
      </c>
      <c r="BR1048" s="551">
        <v>0</v>
      </c>
      <c r="BS1048" s="582">
        <f t="shared" si="87"/>
        <v>31.333333333333332</v>
      </c>
      <c r="BT1048" s="552">
        <f t="shared" si="88"/>
        <v>31.333333333333332</v>
      </c>
      <c r="BU1048" s="552">
        <f t="shared" si="89"/>
        <v>31.333333333333332</v>
      </c>
      <c r="BV1048" s="551">
        <v>0</v>
      </c>
      <c r="BW1048" s="551">
        <v>0</v>
      </c>
      <c r="BX1048" s="551">
        <v>0</v>
      </c>
      <c r="BY1048" s="551">
        <v>0</v>
      </c>
      <c r="BZ1048" s="551">
        <v>0</v>
      </c>
      <c r="CA1048" s="551">
        <v>0</v>
      </c>
      <c r="CB1048" s="551">
        <v>0</v>
      </c>
      <c r="CC1048" s="551">
        <v>0</v>
      </c>
      <c r="CD1048" s="551">
        <v>0</v>
      </c>
      <c r="CE1048" s="551">
        <v>0</v>
      </c>
      <c r="CF1048" s="551">
        <v>0</v>
      </c>
      <c r="CG1048" s="551">
        <v>0</v>
      </c>
      <c r="CH1048" s="551">
        <v>0</v>
      </c>
      <c r="CI1048" s="623">
        <f t="shared" si="90"/>
        <v>94</v>
      </c>
      <c r="CJ1048" s="524">
        <v>94</v>
      </c>
      <c r="CK1048" s="554">
        <f t="shared" si="91"/>
        <v>31.333333333333332</v>
      </c>
      <c r="CL1048" s="554">
        <f t="shared" si="92"/>
        <v>62.666666666666664</v>
      </c>
      <c r="CM1048" s="554">
        <v>6</v>
      </c>
      <c r="CN1048" s="554"/>
      <c r="CO1048" s="554"/>
      <c r="CP1048" s="622"/>
      <c r="CQ1048" s="726"/>
      <c r="CR1048" s="525"/>
      <c r="CS1048" s="527"/>
      <c r="CT1048" s="527"/>
      <c r="CU1048" s="527"/>
      <c r="CV1048" s="527"/>
      <c r="CW1048" s="85"/>
    </row>
    <row r="1049" spans="1:101" customFormat="1" ht="12" customHeight="1" x14ac:dyDescent="0.2">
      <c r="A1049" s="132" t="s">
        <v>1965</v>
      </c>
      <c r="B1049" s="557" t="s">
        <v>4971</v>
      </c>
      <c r="C1049" s="557" t="s">
        <v>1432</v>
      </c>
      <c r="D1049" s="557" t="s">
        <v>1432</v>
      </c>
      <c r="E1049" s="577" t="s">
        <v>1432</v>
      </c>
      <c r="F1049" s="557" t="s">
        <v>4972</v>
      </c>
      <c r="G1049" s="557" t="s">
        <v>3591</v>
      </c>
      <c r="H1049" s="557" t="s">
        <v>2717</v>
      </c>
      <c r="I1049" s="557" t="s">
        <v>4973</v>
      </c>
      <c r="J1049" s="533">
        <v>527112</v>
      </c>
      <c r="K1049" s="533">
        <v>176028</v>
      </c>
      <c r="L1049" s="512" t="s">
        <v>3067</v>
      </c>
      <c r="M1049" s="557" t="s">
        <v>1432</v>
      </c>
      <c r="N1049" s="557" t="s">
        <v>1432</v>
      </c>
      <c r="O1049" s="533">
        <v>0</v>
      </c>
      <c r="P1049" s="533">
        <v>9</v>
      </c>
      <c r="Q1049" s="738">
        <v>9</v>
      </c>
      <c r="R1049" s="557" t="s">
        <v>5367</v>
      </c>
      <c r="S1049" s="557" t="s">
        <v>1154</v>
      </c>
      <c r="T1049" s="739">
        <v>41823</v>
      </c>
      <c r="U1049" s="739">
        <v>42340</v>
      </c>
      <c r="V1049" s="557" t="s">
        <v>1439</v>
      </c>
      <c r="W1049" s="557" t="s">
        <v>1432</v>
      </c>
      <c r="X1049" s="557" t="s">
        <v>1442</v>
      </c>
      <c r="Y1049" s="557" t="s">
        <v>1443</v>
      </c>
      <c r="Z1049" s="557" t="s">
        <v>1443</v>
      </c>
      <c r="AA1049" s="557" t="s">
        <v>1444</v>
      </c>
      <c r="AB1049" s="557" t="s">
        <v>1432</v>
      </c>
      <c r="AC1049" s="389"/>
      <c r="AD1049" s="389"/>
      <c r="AE1049" s="517" t="s">
        <v>628</v>
      </c>
      <c r="AF1049" s="557" t="s">
        <v>3904</v>
      </c>
      <c r="AG1049" s="620">
        <v>0</v>
      </c>
      <c r="AH1049" s="517">
        <v>1</v>
      </c>
      <c r="AI1049" s="577">
        <v>9</v>
      </c>
      <c r="AJ1049" s="577">
        <v>0</v>
      </c>
      <c r="AK1049" s="577">
        <v>1</v>
      </c>
      <c r="AL1049" s="577">
        <v>8</v>
      </c>
      <c r="AM1049" s="577">
        <v>0</v>
      </c>
      <c r="AN1049" s="577">
        <v>0</v>
      </c>
      <c r="AO1049" s="577">
        <v>0</v>
      </c>
      <c r="AP1049" s="577">
        <v>0</v>
      </c>
      <c r="AQ1049" s="577">
        <v>0</v>
      </c>
      <c r="AR1049" s="577">
        <v>1</v>
      </c>
      <c r="AS1049" s="577">
        <v>8</v>
      </c>
      <c r="AT1049" s="577">
        <v>0</v>
      </c>
      <c r="AU1049" s="577">
        <v>0</v>
      </c>
      <c r="AV1049" s="577">
        <v>0</v>
      </c>
      <c r="AW1049" s="577">
        <v>0</v>
      </c>
      <c r="AX1049" s="577">
        <v>0</v>
      </c>
      <c r="AY1049" s="577">
        <v>0</v>
      </c>
      <c r="AZ1049" s="577">
        <v>0</v>
      </c>
      <c r="BA1049" s="577">
        <v>0</v>
      </c>
      <c r="BB1049" s="577">
        <v>0</v>
      </c>
      <c r="BC1049" s="577">
        <v>0</v>
      </c>
      <c r="BD1049" s="577">
        <v>0</v>
      </c>
      <c r="BE1049" s="577">
        <v>0</v>
      </c>
      <c r="BF1049" s="577">
        <v>0</v>
      </c>
      <c r="BG1049" s="577">
        <v>0</v>
      </c>
      <c r="BH1049" s="577">
        <v>0</v>
      </c>
      <c r="BI1049" s="577">
        <v>0</v>
      </c>
      <c r="BJ1049" s="577">
        <v>0</v>
      </c>
      <c r="BK1049" s="577">
        <v>0</v>
      </c>
      <c r="BL1049" s="577"/>
      <c r="BM1049" s="551">
        <v>0</v>
      </c>
      <c r="BN1049" s="551">
        <v>0</v>
      </c>
      <c r="BO1049" s="753">
        <v>0</v>
      </c>
      <c r="BP1049" s="551">
        <v>0</v>
      </c>
      <c r="BQ1049" s="551">
        <v>0</v>
      </c>
      <c r="BR1049" s="551">
        <v>0</v>
      </c>
      <c r="BS1049" s="582">
        <f t="shared" si="87"/>
        <v>3</v>
      </c>
      <c r="BT1049" s="552">
        <f t="shared" si="88"/>
        <v>3</v>
      </c>
      <c r="BU1049" s="552">
        <f t="shared" si="89"/>
        <v>3</v>
      </c>
      <c r="BV1049" s="551">
        <v>0</v>
      </c>
      <c r="BW1049" s="551">
        <v>0</v>
      </c>
      <c r="BX1049" s="551">
        <v>0</v>
      </c>
      <c r="BY1049" s="551">
        <v>0</v>
      </c>
      <c r="BZ1049" s="551">
        <v>0</v>
      </c>
      <c r="CA1049" s="551">
        <v>0</v>
      </c>
      <c r="CB1049" s="551">
        <v>0</v>
      </c>
      <c r="CC1049" s="551">
        <v>0</v>
      </c>
      <c r="CD1049" s="551">
        <v>0</v>
      </c>
      <c r="CE1049" s="551">
        <v>0</v>
      </c>
      <c r="CF1049" s="551">
        <v>0</v>
      </c>
      <c r="CG1049" s="551">
        <v>0</v>
      </c>
      <c r="CH1049" s="551">
        <v>0</v>
      </c>
      <c r="CI1049" s="623">
        <f t="shared" si="90"/>
        <v>9</v>
      </c>
      <c r="CJ1049" s="524">
        <v>9</v>
      </c>
      <c r="CK1049" s="554">
        <f t="shared" si="91"/>
        <v>3</v>
      </c>
      <c r="CL1049" s="554">
        <f t="shared" si="92"/>
        <v>6</v>
      </c>
      <c r="CM1049" s="554">
        <v>6</v>
      </c>
      <c r="CN1049" s="554"/>
      <c r="CO1049" s="554"/>
      <c r="CP1049" s="622"/>
      <c r="CQ1049" s="726"/>
      <c r="CR1049" s="525"/>
      <c r="CS1049" s="527"/>
      <c r="CT1049" s="527"/>
      <c r="CU1049" s="527"/>
      <c r="CV1049" s="527"/>
      <c r="CW1049" s="85"/>
    </row>
    <row r="1050" spans="1:101" customFormat="1" ht="12" customHeight="1" x14ac:dyDescent="0.2">
      <c r="A1050" s="132" t="s">
        <v>1965</v>
      </c>
      <c r="B1050" s="557" t="s">
        <v>4971</v>
      </c>
      <c r="C1050" s="557" t="s">
        <v>1432</v>
      </c>
      <c r="D1050" s="557" t="s">
        <v>1432</v>
      </c>
      <c r="E1050" s="577" t="s">
        <v>1432</v>
      </c>
      <c r="F1050" s="557" t="s">
        <v>4972</v>
      </c>
      <c r="G1050" s="557" t="s">
        <v>3591</v>
      </c>
      <c r="H1050" s="557" t="s">
        <v>2717</v>
      </c>
      <c r="I1050" s="557" t="s">
        <v>4973</v>
      </c>
      <c r="J1050" s="533">
        <v>527112</v>
      </c>
      <c r="K1050" s="533">
        <v>176028</v>
      </c>
      <c r="L1050" s="512" t="s">
        <v>3067</v>
      </c>
      <c r="M1050" s="557" t="s">
        <v>1432</v>
      </c>
      <c r="N1050" s="557" t="s">
        <v>1432</v>
      </c>
      <c r="O1050" s="533">
        <v>0</v>
      </c>
      <c r="P1050" s="533">
        <v>16</v>
      </c>
      <c r="Q1050" s="738">
        <v>16</v>
      </c>
      <c r="R1050" s="557" t="s">
        <v>5367</v>
      </c>
      <c r="S1050" s="557" t="s">
        <v>1154</v>
      </c>
      <c r="T1050" s="739">
        <v>41823</v>
      </c>
      <c r="U1050" s="739">
        <v>42340</v>
      </c>
      <c r="V1050" s="557" t="s">
        <v>1439</v>
      </c>
      <c r="W1050" s="557" t="s">
        <v>1432</v>
      </c>
      <c r="X1050" s="557" t="s">
        <v>1442</v>
      </c>
      <c r="Y1050" s="557" t="s">
        <v>1443</v>
      </c>
      <c r="Z1050" s="557" t="s">
        <v>1443</v>
      </c>
      <c r="AA1050" s="557" t="s">
        <v>1444</v>
      </c>
      <c r="AB1050" s="557" t="s">
        <v>1432</v>
      </c>
      <c r="AC1050" s="389"/>
      <c r="AD1050" s="389"/>
      <c r="AE1050" s="517" t="s">
        <v>3063</v>
      </c>
      <c r="AF1050" s="557" t="s">
        <v>1445</v>
      </c>
      <c r="AG1050" s="620">
        <v>0</v>
      </c>
      <c r="AH1050" s="517">
        <v>1</v>
      </c>
      <c r="AI1050" s="577">
        <v>16</v>
      </c>
      <c r="AJ1050" s="577">
        <v>0</v>
      </c>
      <c r="AK1050" s="577">
        <v>3</v>
      </c>
      <c r="AL1050" s="577">
        <v>12</v>
      </c>
      <c r="AM1050" s="577">
        <v>1</v>
      </c>
      <c r="AN1050" s="577">
        <v>0</v>
      </c>
      <c r="AO1050" s="577">
        <v>0</v>
      </c>
      <c r="AP1050" s="577">
        <v>0</v>
      </c>
      <c r="AQ1050" s="577">
        <v>0</v>
      </c>
      <c r="AR1050" s="577">
        <v>3</v>
      </c>
      <c r="AS1050" s="577">
        <v>12</v>
      </c>
      <c r="AT1050" s="577">
        <v>1</v>
      </c>
      <c r="AU1050" s="577">
        <v>0</v>
      </c>
      <c r="AV1050" s="577">
        <v>0</v>
      </c>
      <c r="AW1050" s="577">
        <v>0</v>
      </c>
      <c r="AX1050" s="577">
        <v>0</v>
      </c>
      <c r="AY1050" s="577">
        <v>0</v>
      </c>
      <c r="AZ1050" s="577">
        <v>0</v>
      </c>
      <c r="BA1050" s="577">
        <v>0</v>
      </c>
      <c r="BB1050" s="577">
        <v>0</v>
      </c>
      <c r="BC1050" s="577">
        <v>0</v>
      </c>
      <c r="BD1050" s="577">
        <v>0</v>
      </c>
      <c r="BE1050" s="577">
        <v>0</v>
      </c>
      <c r="BF1050" s="577">
        <v>0</v>
      </c>
      <c r="BG1050" s="577">
        <v>0</v>
      </c>
      <c r="BH1050" s="577">
        <v>0</v>
      </c>
      <c r="BI1050" s="577">
        <v>0</v>
      </c>
      <c r="BJ1050" s="577">
        <v>0</v>
      </c>
      <c r="BK1050" s="577">
        <v>0</v>
      </c>
      <c r="BL1050" s="577"/>
      <c r="BM1050" s="551">
        <v>0</v>
      </c>
      <c r="BN1050" s="551">
        <v>0</v>
      </c>
      <c r="BO1050" s="753">
        <v>0</v>
      </c>
      <c r="BP1050" s="551">
        <v>0</v>
      </c>
      <c r="BQ1050" s="551">
        <v>0</v>
      </c>
      <c r="BR1050" s="551">
        <v>0</v>
      </c>
      <c r="BS1050" s="582">
        <f t="shared" si="87"/>
        <v>5.333333333333333</v>
      </c>
      <c r="BT1050" s="552">
        <f t="shared" si="88"/>
        <v>5.333333333333333</v>
      </c>
      <c r="BU1050" s="552">
        <f t="shared" si="89"/>
        <v>5.333333333333333</v>
      </c>
      <c r="BV1050" s="551">
        <v>0</v>
      </c>
      <c r="BW1050" s="551">
        <v>0</v>
      </c>
      <c r="BX1050" s="551">
        <v>0</v>
      </c>
      <c r="BY1050" s="551">
        <v>0</v>
      </c>
      <c r="BZ1050" s="551">
        <v>0</v>
      </c>
      <c r="CA1050" s="551">
        <v>0</v>
      </c>
      <c r="CB1050" s="551">
        <v>0</v>
      </c>
      <c r="CC1050" s="551">
        <v>0</v>
      </c>
      <c r="CD1050" s="551">
        <v>0</v>
      </c>
      <c r="CE1050" s="551">
        <v>0</v>
      </c>
      <c r="CF1050" s="551">
        <v>0</v>
      </c>
      <c r="CG1050" s="551">
        <v>0</v>
      </c>
      <c r="CH1050" s="551">
        <v>0</v>
      </c>
      <c r="CI1050" s="623">
        <f t="shared" si="90"/>
        <v>16</v>
      </c>
      <c r="CJ1050" s="524">
        <v>16</v>
      </c>
      <c r="CK1050" s="554">
        <f t="shared" si="91"/>
        <v>5.333333333333333</v>
      </c>
      <c r="CL1050" s="554">
        <f t="shared" si="92"/>
        <v>10.666666666666666</v>
      </c>
      <c r="CM1050" s="554">
        <v>6</v>
      </c>
      <c r="CN1050" s="554"/>
      <c r="CO1050" s="554"/>
      <c r="CP1050" s="622"/>
      <c r="CQ1050" s="726"/>
      <c r="CR1050" s="525"/>
      <c r="CS1050" s="527"/>
      <c r="CT1050" s="527"/>
      <c r="CU1050" s="527"/>
      <c r="CV1050" s="527"/>
      <c r="CW1050" s="85"/>
    </row>
    <row r="1051" spans="1:101" customFormat="1" ht="12" customHeight="1" x14ac:dyDescent="0.2">
      <c r="A1051" s="132" t="s">
        <v>1965</v>
      </c>
      <c r="B1051" s="557" t="s">
        <v>5368</v>
      </c>
      <c r="C1051" s="557" t="s">
        <v>1432</v>
      </c>
      <c r="D1051" s="557" t="s">
        <v>1432</v>
      </c>
      <c r="E1051" s="577" t="s">
        <v>5369</v>
      </c>
      <c r="F1051" s="557" t="s">
        <v>2516</v>
      </c>
      <c r="G1051" s="557" t="s">
        <v>5370</v>
      </c>
      <c r="H1051" s="557" t="s">
        <v>1885</v>
      </c>
      <c r="I1051" s="557" t="s">
        <v>5371</v>
      </c>
      <c r="J1051" s="533">
        <v>524182</v>
      </c>
      <c r="K1051" s="533">
        <v>175418</v>
      </c>
      <c r="L1051" s="512" t="s">
        <v>3088</v>
      </c>
      <c r="M1051" s="557" t="s">
        <v>1432</v>
      </c>
      <c r="N1051" s="557" t="s">
        <v>1432</v>
      </c>
      <c r="O1051" s="533">
        <v>1</v>
      </c>
      <c r="P1051" s="533">
        <v>2</v>
      </c>
      <c r="Q1051" s="738">
        <v>1</v>
      </c>
      <c r="R1051" s="557" t="s">
        <v>5372</v>
      </c>
      <c r="S1051" s="557" t="s">
        <v>1438</v>
      </c>
      <c r="T1051" s="739">
        <v>41824</v>
      </c>
      <c r="U1051" s="739">
        <v>42250</v>
      </c>
      <c r="V1051" s="557" t="s">
        <v>1439</v>
      </c>
      <c r="W1051" s="557" t="s">
        <v>1432</v>
      </c>
      <c r="X1051" s="557" t="s">
        <v>1442</v>
      </c>
      <c r="Y1051" s="557" t="s">
        <v>4694</v>
      </c>
      <c r="Z1051" s="557" t="s">
        <v>1444</v>
      </c>
      <c r="AA1051" s="557" t="s">
        <v>2723</v>
      </c>
      <c r="AB1051" s="557" t="s">
        <v>1432</v>
      </c>
      <c r="AC1051" s="389"/>
      <c r="AD1051" s="389"/>
      <c r="AE1051" s="517" t="s">
        <v>3063</v>
      </c>
      <c r="AF1051" s="557" t="s">
        <v>1445</v>
      </c>
      <c r="AG1051" s="620"/>
      <c r="AH1051" s="517">
        <v>0</v>
      </c>
      <c r="AI1051" s="577">
        <v>0</v>
      </c>
      <c r="AJ1051" s="577">
        <v>0</v>
      </c>
      <c r="AK1051" s="577">
        <v>2</v>
      </c>
      <c r="AL1051" s="577">
        <v>-1</v>
      </c>
      <c r="AM1051" s="577">
        <v>0</v>
      </c>
      <c r="AN1051" s="577">
        <v>0</v>
      </c>
      <c r="AO1051" s="577">
        <v>0</v>
      </c>
      <c r="AP1051" s="577">
        <v>0</v>
      </c>
      <c r="AQ1051" s="577">
        <v>0</v>
      </c>
      <c r="AR1051" s="577">
        <v>2</v>
      </c>
      <c r="AS1051" s="577">
        <v>-1</v>
      </c>
      <c r="AT1051" s="577">
        <v>0</v>
      </c>
      <c r="AU1051" s="577">
        <v>0</v>
      </c>
      <c r="AV1051" s="577">
        <v>0</v>
      </c>
      <c r="AW1051" s="577">
        <v>0</v>
      </c>
      <c r="AX1051" s="577">
        <v>0</v>
      </c>
      <c r="AY1051" s="577">
        <v>0</v>
      </c>
      <c r="AZ1051" s="577">
        <v>0</v>
      </c>
      <c r="BA1051" s="577">
        <v>0</v>
      </c>
      <c r="BB1051" s="577">
        <v>0</v>
      </c>
      <c r="BC1051" s="577">
        <v>0</v>
      </c>
      <c r="BD1051" s="577">
        <v>0</v>
      </c>
      <c r="BE1051" s="577">
        <v>0</v>
      </c>
      <c r="BF1051" s="577">
        <v>0</v>
      </c>
      <c r="BG1051" s="577">
        <v>0</v>
      </c>
      <c r="BH1051" s="577">
        <v>0</v>
      </c>
      <c r="BI1051" s="577">
        <v>0</v>
      </c>
      <c r="BJ1051" s="577">
        <v>0</v>
      </c>
      <c r="BK1051" s="577">
        <v>0</v>
      </c>
      <c r="BL1051" s="577"/>
      <c r="BM1051" s="551">
        <v>0</v>
      </c>
      <c r="BN1051" s="551">
        <v>0</v>
      </c>
      <c r="BO1051" s="753">
        <v>0</v>
      </c>
      <c r="BP1051" s="551">
        <v>0</v>
      </c>
      <c r="BQ1051" s="551">
        <v>0</v>
      </c>
      <c r="BR1051" s="551">
        <v>0</v>
      </c>
      <c r="BS1051" s="582">
        <f t="shared" si="87"/>
        <v>0.33333333333333331</v>
      </c>
      <c r="BT1051" s="552">
        <f t="shared" si="88"/>
        <v>0.33333333333333331</v>
      </c>
      <c r="BU1051" s="552">
        <f t="shared" si="89"/>
        <v>0.33333333333333331</v>
      </c>
      <c r="BV1051" s="551">
        <v>0</v>
      </c>
      <c r="BW1051" s="551">
        <v>0</v>
      </c>
      <c r="BX1051" s="551">
        <v>0</v>
      </c>
      <c r="BY1051" s="551">
        <v>0</v>
      </c>
      <c r="BZ1051" s="551">
        <v>0</v>
      </c>
      <c r="CA1051" s="551">
        <v>0</v>
      </c>
      <c r="CB1051" s="551">
        <v>0</v>
      </c>
      <c r="CC1051" s="551">
        <v>0</v>
      </c>
      <c r="CD1051" s="551">
        <v>0</v>
      </c>
      <c r="CE1051" s="551">
        <v>0</v>
      </c>
      <c r="CF1051" s="551">
        <v>0</v>
      </c>
      <c r="CG1051" s="551">
        <v>0</v>
      </c>
      <c r="CH1051" s="551">
        <v>0</v>
      </c>
      <c r="CI1051" s="623">
        <f t="shared" si="90"/>
        <v>1</v>
      </c>
      <c r="CJ1051" s="524">
        <v>1</v>
      </c>
      <c r="CK1051" s="554">
        <f t="shared" si="91"/>
        <v>0.33333333333333331</v>
      </c>
      <c r="CL1051" s="554">
        <f t="shared" si="92"/>
        <v>0.66666666666666663</v>
      </c>
      <c r="CM1051" s="554">
        <v>6</v>
      </c>
      <c r="CN1051" s="554"/>
      <c r="CO1051" s="554"/>
      <c r="CP1051" s="622"/>
      <c r="CQ1051" s="726"/>
      <c r="CR1051" s="525"/>
      <c r="CS1051" s="527"/>
      <c r="CT1051" s="527"/>
      <c r="CU1051" s="527"/>
      <c r="CV1051" s="527"/>
      <c r="CW1051" s="85"/>
    </row>
    <row r="1052" spans="1:101" customFormat="1" ht="12" customHeight="1" x14ac:dyDescent="0.2">
      <c r="A1052" s="132" t="s">
        <v>1965</v>
      </c>
      <c r="B1052" s="557" t="s">
        <v>4139</v>
      </c>
      <c r="C1052" s="557" t="s">
        <v>1432</v>
      </c>
      <c r="D1052" s="557" t="s">
        <v>1432</v>
      </c>
      <c r="E1052" s="577" t="s">
        <v>4140</v>
      </c>
      <c r="F1052" s="557" t="s">
        <v>4193</v>
      </c>
      <c r="G1052" s="557" t="s">
        <v>929</v>
      </c>
      <c r="H1052" s="557" t="s">
        <v>1435</v>
      </c>
      <c r="I1052" s="557" t="s">
        <v>4387</v>
      </c>
      <c r="J1052" s="533">
        <v>527981</v>
      </c>
      <c r="K1052" s="533">
        <v>172352</v>
      </c>
      <c r="L1052" s="512" t="s">
        <v>3083</v>
      </c>
      <c r="M1052" s="557" t="s">
        <v>1432</v>
      </c>
      <c r="N1052" s="557" t="s">
        <v>1432</v>
      </c>
      <c r="O1052" s="533">
        <v>0</v>
      </c>
      <c r="P1052" s="533">
        <v>8</v>
      </c>
      <c r="Q1052" s="738">
        <v>8</v>
      </c>
      <c r="R1052" s="557" t="s">
        <v>5373</v>
      </c>
      <c r="S1052" s="557" t="s">
        <v>1438</v>
      </c>
      <c r="T1052" s="739">
        <v>41851</v>
      </c>
      <c r="U1052" s="739">
        <v>42111</v>
      </c>
      <c r="V1052" s="557" t="s">
        <v>1439</v>
      </c>
      <c r="W1052" s="557" t="s">
        <v>1432</v>
      </c>
      <c r="X1052" s="557" t="s">
        <v>1442</v>
      </c>
      <c r="Y1052" s="557" t="s">
        <v>4694</v>
      </c>
      <c r="Z1052" s="557" t="s">
        <v>1444</v>
      </c>
      <c r="AA1052" s="557" t="s">
        <v>3894</v>
      </c>
      <c r="AB1052" s="557" t="s">
        <v>1432</v>
      </c>
      <c r="AC1052" s="389"/>
      <c r="AD1052" s="389"/>
      <c r="AE1052" s="517" t="s">
        <v>3063</v>
      </c>
      <c r="AF1052" s="557" t="s">
        <v>1445</v>
      </c>
      <c r="AG1052" s="620">
        <v>0</v>
      </c>
      <c r="AH1052" s="517">
        <v>0</v>
      </c>
      <c r="AI1052" s="577">
        <v>0</v>
      </c>
      <c r="AJ1052" s="577">
        <v>0</v>
      </c>
      <c r="AK1052" s="577">
        <v>1</v>
      </c>
      <c r="AL1052" s="577">
        <v>6</v>
      </c>
      <c r="AM1052" s="577">
        <v>1</v>
      </c>
      <c r="AN1052" s="577">
        <v>0</v>
      </c>
      <c r="AO1052" s="577">
        <v>0</v>
      </c>
      <c r="AP1052" s="577">
        <v>0</v>
      </c>
      <c r="AQ1052" s="577">
        <v>0</v>
      </c>
      <c r="AR1052" s="577">
        <v>1</v>
      </c>
      <c r="AS1052" s="577">
        <v>6</v>
      </c>
      <c r="AT1052" s="577">
        <v>1</v>
      </c>
      <c r="AU1052" s="577">
        <v>0</v>
      </c>
      <c r="AV1052" s="577">
        <v>0</v>
      </c>
      <c r="AW1052" s="577">
        <v>0</v>
      </c>
      <c r="AX1052" s="577">
        <v>0</v>
      </c>
      <c r="AY1052" s="577">
        <v>0</v>
      </c>
      <c r="AZ1052" s="577">
        <v>0</v>
      </c>
      <c r="BA1052" s="577">
        <v>0</v>
      </c>
      <c r="BB1052" s="577">
        <v>0</v>
      </c>
      <c r="BC1052" s="577">
        <v>0</v>
      </c>
      <c r="BD1052" s="577">
        <v>0</v>
      </c>
      <c r="BE1052" s="577">
        <v>0</v>
      </c>
      <c r="BF1052" s="577">
        <v>0</v>
      </c>
      <c r="BG1052" s="577">
        <v>0</v>
      </c>
      <c r="BH1052" s="577">
        <v>0</v>
      </c>
      <c r="BI1052" s="577">
        <v>0</v>
      </c>
      <c r="BJ1052" s="577">
        <v>0</v>
      </c>
      <c r="BK1052" s="577">
        <v>0</v>
      </c>
      <c r="BL1052" s="577"/>
      <c r="BM1052" s="551">
        <v>0</v>
      </c>
      <c r="BN1052" s="551">
        <v>0</v>
      </c>
      <c r="BO1052" s="753">
        <v>0</v>
      </c>
      <c r="BP1052" s="551">
        <v>0</v>
      </c>
      <c r="BQ1052" s="551">
        <v>0</v>
      </c>
      <c r="BR1052" s="551">
        <v>0</v>
      </c>
      <c r="BS1052" s="582">
        <f t="shared" si="87"/>
        <v>2.6666666666666665</v>
      </c>
      <c r="BT1052" s="552">
        <f t="shared" si="88"/>
        <v>2.6666666666666665</v>
      </c>
      <c r="BU1052" s="552">
        <f t="shared" si="89"/>
        <v>2.6666666666666665</v>
      </c>
      <c r="BV1052" s="551">
        <v>0</v>
      </c>
      <c r="BW1052" s="551">
        <v>0</v>
      </c>
      <c r="BX1052" s="551">
        <v>0</v>
      </c>
      <c r="BY1052" s="551">
        <v>0</v>
      </c>
      <c r="BZ1052" s="551">
        <v>0</v>
      </c>
      <c r="CA1052" s="551">
        <v>0</v>
      </c>
      <c r="CB1052" s="551">
        <v>0</v>
      </c>
      <c r="CC1052" s="551">
        <v>0</v>
      </c>
      <c r="CD1052" s="551">
        <v>0</v>
      </c>
      <c r="CE1052" s="551">
        <v>0</v>
      </c>
      <c r="CF1052" s="551">
        <v>0</v>
      </c>
      <c r="CG1052" s="551">
        <v>0</v>
      </c>
      <c r="CH1052" s="551">
        <v>0</v>
      </c>
      <c r="CI1052" s="623">
        <f t="shared" si="90"/>
        <v>8</v>
      </c>
      <c r="CJ1052" s="524">
        <v>8</v>
      </c>
      <c r="CK1052" s="554">
        <f t="shared" si="91"/>
        <v>2.6666666666666665</v>
      </c>
      <c r="CL1052" s="554">
        <f t="shared" si="92"/>
        <v>5.333333333333333</v>
      </c>
      <c r="CM1052" s="554">
        <v>6</v>
      </c>
      <c r="CN1052" s="554"/>
      <c r="CO1052" s="554"/>
      <c r="CP1052" s="622"/>
      <c r="CQ1052" s="726"/>
      <c r="CR1052" s="525"/>
      <c r="CS1052" s="527"/>
      <c r="CT1052" s="527"/>
      <c r="CU1052" s="527"/>
      <c r="CV1052" s="527"/>
      <c r="CW1052" s="85"/>
    </row>
    <row r="1053" spans="1:101" customFormat="1" ht="12" customHeight="1" x14ac:dyDescent="0.2">
      <c r="A1053" s="132" t="s">
        <v>1965</v>
      </c>
      <c r="B1053" s="557" t="s">
        <v>5374</v>
      </c>
      <c r="C1053" s="557" t="s">
        <v>1432</v>
      </c>
      <c r="D1053" s="557" t="s">
        <v>1432</v>
      </c>
      <c r="E1053" s="577" t="s">
        <v>4446</v>
      </c>
      <c r="F1053" s="557" t="s">
        <v>5375</v>
      </c>
      <c r="G1053" s="557" t="s">
        <v>1480</v>
      </c>
      <c r="H1053" s="557" t="s">
        <v>2717</v>
      </c>
      <c r="I1053" s="557" t="s">
        <v>3511</v>
      </c>
      <c r="J1053" s="533">
        <v>528068</v>
      </c>
      <c r="K1053" s="533">
        <v>176644</v>
      </c>
      <c r="L1053" s="512" t="s">
        <v>3066</v>
      </c>
      <c r="M1053" s="557" t="s">
        <v>1432</v>
      </c>
      <c r="N1053" s="557" t="s">
        <v>1432</v>
      </c>
      <c r="O1053" s="533">
        <v>0</v>
      </c>
      <c r="P1053" s="533">
        <v>0</v>
      </c>
      <c r="Q1053" s="738">
        <v>0</v>
      </c>
      <c r="R1053" s="557" t="s">
        <v>5376</v>
      </c>
      <c r="S1053" s="557" t="s">
        <v>1154</v>
      </c>
      <c r="T1053" s="739">
        <v>41829</v>
      </c>
      <c r="U1053" s="739">
        <v>42185</v>
      </c>
      <c r="V1053" s="557" t="s">
        <v>1439</v>
      </c>
      <c r="W1053" s="557" t="s">
        <v>1432</v>
      </c>
      <c r="X1053" s="557" t="s">
        <v>1442</v>
      </c>
      <c r="Y1053" s="557" t="s">
        <v>3893</v>
      </c>
      <c r="Z1053" s="557" t="s">
        <v>1444</v>
      </c>
      <c r="AA1053" s="557" t="s">
        <v>3894</v>
      </c>
      <c r="AB1053" s="557" t="s">
        <v>1432</v>
      </c>
      <c r="AC1053" s="389"/>
      <c r="AD1053" s="389"/>
      <c r="AE1053" s="517" t="s">
        <v>3063</v>
      </c>
      <c r="AF1053" s="557" t="s">
        <v>1445</v>
      </c>
      <c r="AG1053" s="620">
        <v>0</v>
      </c>
      <c r="AH1053" s="517">
        <v>0</v>
      </c>
      <c r="AI1053" s="577">
        <v>0</v>
      </c>
      <c r="AJ1053" s="577">
        <v>0</v>
      </c>
      <c r="AK1053" s="577">
        <v>0</v>
      </c>
      <c r="AL1053" s="577">
        <v>0</v>
      </c>
      <c r="AM1053" s="577">
        <v>0</v>
      </c>
      <c r="AN1053" s="577">
        <v>0</v>
      </c>
      <c r="AO1053" s="577">
        <v>0</v>
      </c>
      <c r="AP1053" s="577">
        <v>0</v>
      </c>
      <c r="AQ1053" s="577">
        <v>0</v>
      </c>
      <c r="AR1053" s="577">
        <v>0</v>
      </c>
      <c r="AS1053" s="577">
        <v>0</v>
      </c>
      <c r="AT1053" s="577">
        <v>0</v>
      </c>
      <c r="AU1053" s="577">
        <v>0</v>
      </c>
      <c r="AV1053" s="577">
        <v>0</v>
      </c>
      <c r="AW1053" s="577">
        <v>0</v>
      </c>
      <c r="AX1053" s="577">
        <v>0</v>
      </c>
      <c r="AY1053" s="577">
        <v>0</v>
      </c>
      <c r="AZ1053" s="577">
        <v>0</v>
      </c>
      <c r="BA1053" s="577">
        <v>0</v>
      </c>
      <c r="BB1053" s="577">
        <v>0</v>
      </c>
      <c r="BC1053" s="577">
        <v>0</v>
      </c>
      <c r="BD1053" s="577">
        <v>0</v>
      </c>
      <c r="BE1053" s="577">
        <v>0</v>
      </c>
      <c r="BF1053" s="577">
        <v>0</v>
      </c>
      <c r="BG1053" s="577">
        <v>0</v>
      </c>
      <c r="BH1053" s="577">
        <v>0</v>
      </c>
      <c r="BI1053" s="577">
        <v>0</v>
      </c>
      <c r="BJ1053" s="577">
        <v>0</v>
      </c>
      <c r="BK1053" s="577">
        <v>0</v>
      </c>
      <c r="BL1053" s="577"/>
      <c r="BM1053" s="551">
        <v>0</v>
      </c>
      <c r="BN1053" s="551">
        <v>0</v>
      </c>
      <c r="BO1053" s="753">
        <v>0</v>
      </c>
      <c r="BP1053" s="551">
        <v>0</v>
      </c>
      <c r="BQ1053" s="551">
        <v>0</v>
      </c>
      <c r="BR1053" s="551">
        <v>0</v>
      </c>
      <c r="BS1053" s="582">
        <f t="shared" si="87"/>
        <v>0</v>
      </c>
      <c r="BT1053" s="552">
        <f t="shared" si="88"/>
        <v>0</v>
      </c>
      <c r="BU1053" s="552">
        <f t="shared" si="89"/>
        <v>0</v>
      </c>
      <c r="BV1053" s="551">
        <v>0</v>
      </c>
      <c r="BW1053" s="551">
        <v>0</v>
      </c>
      <c r="BX1053" s="551">
        <v>0</v>
      </c>
      <c r="BY1053" s="551">
        <v>0</v>
      </c>
      <c r="BZ1053" s="551">
        <v>0</v>
      </c>
      <c r="CA1053" s="551">
        <v>0</v>
      </c>
      <c r="CB1053" s="551">
        <v>0</v>
      </c>
      <c r="CC1053" s="551">
        <v>0</v>
      </c>
      <c r="CD1053" s="551">
        <v>0</v>
      </c>
      <c r="CE1053" s="551">
        <v>0</v>
      </c>
      <c r="CF1053" s="551">
        <v>0</v>
      </c>
      <c r="CG1053" s="551">
        <v>0</v>
      </c>
      <c r="CH1053" s="551">
        <v>0</v>
      </c>
      <c r="CI1053" s="623">
        <f t="shared" si="90"/>
        <v>0</v>
      </c>
      <c r="CJ1053" s="524">
        <v>0</v>
      </c>
      <c r="CK1053" s="554">
        <f t="shared" si="91"/>
        <v>0</v>
      </c>
      <c r="CL1053" s="554">
        <f t="shared" si="92"/>
        <v>0</v>
      </c>
      <c r="CM1053" s="554">
        <v>10</v>
      </c>
      <c r="CN1053" s="554"/>
      <c r="CO1053" s="554"/>
      <c r="CP1053" s="622"/>
      <c r="CQ1053" s="726"/>
      <c r="CR1053" s="525"/>
      <c r="CS1053" s="527"/>
      <c r="CT1053" s="527"/>
      <c r="CU1053" s="527"/>
      <c r="CV1053" s="527"/>
      <c r="CW1053" s="85"/>
    </row>
    <row r="1054" spans="1:101" customFormat="1" ht="12" customHeight="1" x14ac:dyDescent="0.2">
      <c r="A1054" s="132" t="s">
        <v>1965</v>
      </c>
      <c r="B1054" s="557" t="s">
        <v>5374</v>
      </c>
      <c r="C1054" s="557" t="s">
        <v>1432</v>
      </c>
      <c r="D1054" s="557" t="s">
        <v>1432</v>
      </c>
      <c r="E1054" s="577" t="s">
        <v>4446</v>
      </c>
      <c r="F1054" s="557" t="s">
        <v>5375</v>
      </c>
      <c r="G1054" s="557" t="s">
        <v>1480</v>
      </c>
      <c r="H1054" s="557" t="s">
        <v>2717</v>
      </c>
      <c r="I1054" s="557" t="s">
        <v>3511</v>
      </c>
      <c r="J1054" s="533">
        <v>528068</v>
      </c>
      <c r="K1054" s="533">
        <v>176644</v>
      </c>
      <c r="L1054" s="512" t="s">
        <v>3066</v>
      </c>
      <c r="M1054" s="557" t="s">
        <v>1432</v>
      </c>
      <c r="N1054" s="557" t="s">
        <v>1432</v>
      </c>
      <c r="O1054" s="533">
        <v>0</v>
      </c>
      <c r="P1054" s="533">
        <v>2</v>
      </c>
      <c r="Q1054" s="738">
        <v>2</v>
      </c>
      <c r="R1054" s="557" t="s">
        <v>5376</v>
      </c>
      <c r="S1054" s="557" t="s">
        <v>1154</v>
      </c>
      <c r="T1054" s="739">
        <v>41829</v>
      </c>
      <c r="U1054" s="739">
        <v>42185</v>
      </c>
      <c r="V1054" s="557" t="s">
        <v>1439</v>
      </c>
      <c r="W1054" s="557" t="s">
        <v>1432</v>
      </c>
      <c r="X1054" s="557" t="s">
        <v>1442</v>
      </c>
      <c r="Y1054" s="557" t="s">
        <v>3893</v>
      </c>
      <c r="Z1054" s="557" t="s">
        <v>1444</v>
      </c>
      <c r="AA1054" s="557" t="s">
        <v>3894</v>
      </c>
      <c r="AB1054" s="557" t="s">
        <v>1432</v>
      </c>
      <c r="AC1054" s="389"/>
      <c r="AD1054" s="389"/>
      <c r="AE1054" s="517" t="s">
        <v>3063</v>
      </c>
      <c r="AF1054" s="557" t="s">
        <v>1445</v>
      </c>
      <c r="AG1054" s="620">
        <v>0</v>
      </c>
      <c r="AH1054" s="517">
        <v>0</v>
      </c>
      <c r="AI1054" s="577">
        <v>0</v>
      </c>
      <c r="AJ1054" s="577">
        <v>0</v>
      </c>
      <c r="AK1054" s="577">
        <v>0</v>
      </c>
      <c r="AL1054" s="577">
        <v>2</v>
      </c>
      <c r="AM1054" s="577">
        <v>0</v>
      </c>
      <c r="AN1054" s="577">
        <v>0</v>
      </c>
      <c r="AO1054" s="577">
        <v>0</v>
      </c>
      <c r="AP1054" s="577">
        <v>0</v>
      </c>
      <c r="AQ1054" s="577">
        <v>0</v>
      </c>
      <c r="AR1054" s="577">
        <v>0</v>
      </c>
      <c r="AS1054" s="577">
        <v>2</v>
      </c>
      <c r="AT1054" s="577">
        <v>0</v>
      </c>
      <c r="AU1054" s="577">
        <v>0</v>
      </c>
      <c r="AV1054" s="577">
        <v>0</v>
      </c>
      <c r="AW1054" s="577">
        <v>0</v>
      </c>
      <c r="AX1054" s="577">
        <v>0</v>
      </c>
      <c r="AY1054" s="577">
        <v>0</v>
      </c>
      <c r="AZ1054" s="577">
        <v>0</v>
      </c>
      <c r="BA1054" s="577">
        <v>0</v>
      </c>
      <c r="BB1054" s="577">
        <v>0</v>
      </c>
      <c r="BC1054" s="577">
        <v>0</v>
      </c>
      <c r="BD1054" s="577">
        <v>0</v>
      </c>
      <c r="BE1054" s="577">
        <v>0</v>
      </c>
      <c r="BF1054" s="577">
        <v>0</v>
      </c>
      <c r="BG1054" s="577">
        <v>0</v>
      </c>
      <c r="BH1054" s="577">
        <v>0</v>
      </c>
      <c r="BI1054" s="577">
        <v>0</v>
      </c>
      <c r="BJ1054" s="577">
        <v>0</v>
      </c>
      <c r="BK1054" s="577">
        <v>0</v>
      </c>
      <c r="BL1054" s="577"/>
      <c r="BM1054" s="551">
        <v>0</v>
      </c>
      <c r="BN1054" s="551">
        <v>0</v>
      </c>
      <c r="BO1054" s="753">
        <v>0</v>
      </c>
      <c r="BP1054" s="551">
        <v>0</v>
      </c>
      <c r="BQ1054" s="551">
        <v>0</v>
      </c>
      <c r="BR1054" s="551">
        <v>0</v>
      </c>
      <c r="BS1054" s="582">
        <f t="shared" si="87"/>
        <v>0.66666666666666663</v>
      </c>
      <c r="BT1054" s="552">
        <f t="shared" si="88"/>
        <v>0.66666666666666663</v>
      </c>
      <c r="BU1054" s="552">
        <f t="shared" si="89"/>
        <v>0.66666666666666663</v>
      </c>
      <c r="BV1054" s="551">
        <v>0</v>
      </c>
      <c r="BW1054" s="551">
        <v>0</v>
      </c>
      <c r="BX1054" s="551">
        <v>0</v>
      </c>
      <c r="BY1054" s="551">
        <v>0</v>
      </c>
      <c r="BZ1054" s="551">
        <v>0</v>
      </c>
      <c r="CA1054" s="551">
        <v>0</v>
      </c>
      <c r="CB1054" s="551">
        <v>0</v>
      </c>
      <c r="CC1054" s="551">
        <v>0</v>
      </c>
      <c r="CD1054" s="551">
        <v>0</v>
      </c>
      <c r="CE1054" s="551">
        <v>0</v>
      </c>
      <c r="CF1054" s="551">
        <v>0</v>
      </c>
      <c r="CG1054" s="551">
        <v>0</v>
      </c>
      <c r="CH1054" s="551">
        <v>0</v>
      </c>
      <c r="CI1054" s="623">
        <f t="shared" si="90"/>
        <v>2</v>
      </c>
      <c r="CJ1054" s="524">
        <v>2</v>
      </c>
      <c r="CK1054" s="554">
        <f t="shared" si="91"/>
        <v>0.66666666666666663</v>
      </c>
      <c r="CL1054" s="554">
        <f t="shared" si="92"/>
        <v>1.3333333333333333</v>
      </c>
      <c r="CM1054" s="554">
        <v>10</v>
      </c>
      <c r="CN1054" s="554"/>
      <c r="CO1054" s="554"/>
      <c r="CP1054" s="622"/>
      <c r="CQ1054" s="726"/>
      <c r="CR1054" s="525"/>
      <c r="CS1054" s="527"/>
      <c r="CT1054" s="527"/>
      <c r="CU1054" s="527"/>
      <c r="CV1054" s="527"/>
      <c r="CW1054" s="85"/>
    </row>
    <row r="1055" spans="1:101" customFormat="1" ht="12" customHeight="1" x14ac:dyDescent="0.2">
      <c r="A1055" s="132" t="s">
        <v>1965</v>
      </c>
      <c r="B1055" s="557" t="s">
        <v>481</v>
      </c>
      <c r="C1055" s="557" t="s">
        <v>1432</v>
      </c>
      <c r="D1055" s="557" t="s">
        <v>1432</v>
      </c>
      <c r="E1055" s="577" t="s">
        <v>1432</v>
      </c>
      <c r="F1055" s="557" t="s">
        <v>2658</v>
      </c>
      <c r="G1055" s="557" t="s">
        <v>1480</v>
      </c>
      <c r="H1055" s="557" t="s">
        <v>2717</v>
      </c>
      <c r="I1055" s="557" t="s">
        <v>3056</v>
      </c>
      <c r="J1055" s="533">
        <v>527884</v>
      </c>
      <c r="K1055" s="533">
        <v>176593</v>
      </c>
      <c r="L1055" s="512" t="s">
        <v>3067</v>
      </c>
      <c r="M1055" s="557" t="s">
        <v>1432</v>
      </c>
      <c r="N1055" s="557" t="s">
        <v>1432</v>
      </c>
      <c r="O1055" s="533">
        <v>0</v>
      </c>
      <c r="P1055" s="533">
        <v>3</v>
      </c>
      <c r="Q1055" s="738">
        <v>3</v>
      </c>
      <c r="R1055" s="557" t="s">
        <v>5377</v>
      </c>
      <c r="S1055" s="557" t="s">
        <v>3676</v>
      </c>
      <c r="T1055" s="739">
        <v>41956</v>
      </c>
      <c r="U1055" s="739">
        <v>42317</v>
      </c>
      <c r="V1055" s="557" t="s">
        <v>1439</v>
      </c>
      <c r="W1055" s="557" t="s">
        <v>1432</v>
      </c>
      <c r="X1055" s="557" t="s">
        <v>1442</v>
      </c>
      <c r="Y1055" s="557" t="s">
        <v>4694</v>
      </c>
      <c r="Z1055" s="557" t="s">
        <v>1444</v>
      </c>
      <c r="AA1055" s="557" t="s">
        <v>2713</v>
      </c>
      <c r="AB1055" s="557" t="s">
        <v>1432</v>
      </c>
      <c r="AC1055" s="389"/>
      <c r="AD1055" s="389"/>
      <c r="AE1055" s="517" t="s">
        <v>3063</v>
      </c>
      <c r="AF1055" s="557" t="s">
        <v>1445</v>
      </c>
      <c r="AG1055" s="620">
        <v>0</v>
      </c>
      <c r="AH1055" s="517">
        <v>0</v>
      </c>
      <c r="AI1055" s="577">
        <v>0</v>
      </c>
      <c r="AJ1055" s="577">
        <v>1</v>
      </c>
      <c r="AK1055" s="577">
        <v>0</v>
      </c>
      <c r="AL1055" s="577">
        <v>2</v>
      </c>
      <c r="AM1055" s="577">
        <v>0</v>
      </c>
      <c r="AN1055" s="577">
        <v>0</v>
      </c>
      <c r="AO1055" s="577">
        <v>0</v>
      </c>
      <c r="AP1055" s="577">
        <v>0</v>
      </c>
      <c r="AQ1055" s="577">
        <v>1</v>
      </c>
      <c r="AR1055" s="577">
        <v>0</v>
      </c>
      <c r="AS1055" s="577">
        <v>2</v>
      </c>
      <c r="AT1055" s="577">
        <v>0</v>
      </c>
      <c r="AU1055" s="577">
        <v>0</v>
      </c>
      <c r="AV1055" s="577">
        <v>0</v>
      </c>
      <c r="AW1055" s="577">
        <v>0</v>
      </c>
      <c r="AX1055" s="577">
        <v>0</v>
      </c>
      <c r="AY1055" s="577">
        <v>0</v>
      </c>
      <c r="AZ1055" s="577">
        <v>0</v>
      </c>
      <c r="BA1055" s="577">
        <v>0</v>
      </c>
      <c r="BB1055" s="577">
        <v>0</v>
      </c>
      <c r="BC1055" s="577">
        <v>0</v>
      </c>
      <c r="BD1055" s="577">
        <v>0</v>
      </c>
      <c r="BE1055" s="577">
        <v>0</v>
      </c>
      <c r="BF1055" s="577">
        <v>0</v>
      </c>
      <c r="BG1055" s="577">
        <v>0</v>
      </c>
      <c r="BH1055" s="577">
        <v>0</v>
      </c>
      <c r="BI1055" s="577">
        <v>0</v>
      </c>
      <c r="BJ1055" s="577">
        <v>0</v>
      </c>
      <c r="BK1055" s="577">
        <v>0</v>
      </c>
      <c r="BL1055" s="577"/>
      <c r="BM1055" s="551">
        <v>0</v>
      </c>
      <c r="BN1055" s="551">
        <v>0</v>
      </c>
      <c r="BO1055" s="753">
        <v>0</v>
      </c>
      <c r="BP1055" s="551">
        <v>0</v>
      </c>
      <c r="BQ1055" s="551">
        <v>0</v>
      </c>
      <c r="BR1055" s="551">
        <v>0</v>
      </c>
      <c r="BS1055" s="582">
        <f t="shared" si="87"/>
        <v>1</v>
      </c>
      <c r="BT1055" s="552">
        <f t="shared" si="88"/>
        <v>1</v>
      </c>
      <c r="BU1055" s="552">
        <f t="shared" si="89"/>
        <v>1</v>
      </c>
      <c r="BV1055" s="551">
        <v>0</v>
      </c>
      <c r="BW1055" s="551">
        <v>0</v>
      </c>
      <c r="BX1055" s="551">
        <v>0</v>
      </c>
      <c r="BY1055" s="551">
        <v>0</v>
      </c>
      <c r="BZ1055" s="551">
        <v>0</v>
      </c>
      <c r="CA1055" s="551">
        <v>0</v>
      </c>
      <c r="CB1055" s="551">
        <v>0</v>
      </c>
      <c r="CC1055" s="551">
        <v>0</v>
      </c>
      <c r="CD1055" s="551">
        <v>0</v>
      </c>
      <c r="CE1055" s="551">
        <v>0</v>
      </c>
      <c r="CF1055" s="551">
        <v>0</v>
      </c>
      <c r="CG1055" s="551">
        <v>0</v>
      </c>
      <c r="CH1055" s="551">
        <v>0</v>
      </c>
      <c r="CI1055" s="623">
        <f t="shared" si="90"/>
        <v>3</v>
      </c>
      <c r="CJ1055" s="524">
        <v>3</v>
      </c>
      <c r="CK1055" s="554">
        <f t="shared" si="91"/>
        <v>1</v>
      </c>
      <c r="CL1055" s="554">
        <f t="shared" si="92"/>
        <v>2</v>
      </c>
      <c r="CM1055" s="554">
        <v>6</v>
      </c>
      <c r="CN1055" s="554"/>
      <c r="CO1055" s="554"/>
      <c r="CP1055" s="622"/>
      <c r="CQ1055" s="726"/>
      <c r="CR1055" s="525"/>
      <c r="CS1055" s="527"/>
      <c r="CT1055" s="527"/>
      <c r="CU1055" s="527"/>
      <c r="CV1055" s="527"/>
      <c r="CW1055" s="85"/>
    </row>
    <row r="1056" spans="1:101" customFormat="1" ht="12" customHeight="1" x14ac:dyDescent="0.2">
      <c r="A1056" s="132" t="s">
        <v>1965</v>
      </c>
      <c r="B1056" s="557" t="s">
        <v>4141</v>
      </c>
      <c r="C1056" s="557" t="s">
        <v>1432</v>
      </c>
      <c r="D1056" s="557" t="s">
        <v>1432</v>
      </c>
      <c r="E1056" s="577" t="s">
        <v>4142</v>
      </c>
      <c r="F1056" s="557" t="s">
        <v>814</v>
      </c>
      <c r="G1056" s="557" t="s">
        <v>1398</v>
      </c>
      <c r="H1056" s="557" t="s">
        <v>1458</v>
      </c>
      <c r="I1056" s="557" t="s">
        <v>1432</v>
      </c>
      <c r="J1056" s="533">
        <v>524885</v>
      </c>
      <c r="K1056" s="533">
        <v>174590</v>
      </c>
      <c r="L1056" s="512" t="s">
        <v>3079</v>
      </c>
      <c r="M1056" s="557" t="s">
        <v>1432</v>
      </c>
      <c r="N1056" s="557" t="s">
        <v>1432</v>
      </c>
      <c r="O1056" s="533">
        <v>0</v>
      </c>
      <c r="P1056" s="533">
        <v>8</v>
      </c>
      <c r="Q1056" s="738">
        <v>8</v>
      </c>
      <c r="R1056" s="557" t="s">
        <v>4615</v>
      </c>
      <c r="S1056" s="557" t="s">
        <v>1438</v>
      </c>
      <c r="T1056" s="739">
        <v>41864</v>
      </c>
      <c r="U1056" s="739">
        <v>42181</v>
      </c>
      <c r="V1056" s="557" t="s">
        <v>1439</v>
      </c>
      <c r="W1056" s="557" t="s">
        <v>1432</v>
      </c>
      <c r="X1056" s="557" t="s">
        <v>1442</v>
      </c>
      <c r="Y1056" s="557" t="s">
        <v>4694</v>
      </c>
      <c r="Z1056" s="557" t="s">
        <v>1444</v>
      </c>
      <c r="AA1056" s="557" t="s">
        <v>3894</v>
      </c>
      <c r="AB1056" s="557" t="s">
        <v>1432</v>
      </c>
      <c r="AC1056" s="389"/>
      <c r="AD1056" s="389"/>
      <c r="AE1056" s="517" t="s">
        <v>3063</v>
      </c>
      <c r="AF1056" s="557" t="s">
        <v>1445</v>
      </c>
      <c r="AG1056" s="620"/>
      <c r="AH1056" s="517">
        <v>0</v>
      </c>
      <c r="AI1056" s="577">
        <v>0</v>
      </c>
      <c r="AJ1056" s="577">
        <v>0</v>
      </c>
      <c r="AK1056" s="577">
        <v>2</v>
      </c>
      <c r="AL1056" s="577">
        <v>4</v>
      </c>
      <c r="AM1056" s="577">
        <v>2</v>
      </c>
      <c r="AN1056" s="577">
        <v>0</v>
      </c>
      <c r="AO1056" s="577">
        <v>0</v>
      </c>
      <c r="AP1056" s="577">
        <v>0</v>
      </c>
      <c r="AQ1056" s="577">
        <v>0</v>
      </c>
      <c r="AR1056" s="577">
        <v>2</v>
      </c>
      <c r="AS1056" s="577">
        <v>4</v>
      </c>
      <c r="AT1056" s="577">
        <v>2</v>
      </c>
      <c r="AU1056" s="577">
        <v>0</v>
      </c>
      <c r="AV1056" s="577">
        <v>0</v>
      </c>
      <c r="AW1056" s="577">
        <v>0</v>
      </c>
      <c r="AX1056" s="577">
        <v>0</v>
      </c>
      <c r="AY1056" s="577">
        <v>0</v>
      </c>
      <c r="AZ1056" s="577">
        <v>0</v>
      </c>
      <c r="BA1056" s="577">
        <v>0</v>
      </c>
      <c r="BB1056" s="577">
        <v>0</v>
      </c>
      <c r="BC1056" s="577">
        <v>0</v>
      </c>
      <c r="BD1056" s="577">
        <v>0</v>
      </c>
      <c r="BE1056" s="577">
        <v>0</v>
      </c>
      <c r="BF1056" s="577">
        <v>0</v>
      </c>
      <c r="BG1056" s="577">
        <v>0</v>
      </c>
      <c r="BH1056" s="577">
        <v>0</v>
      </c>
      <c r="BI1056" s="577">
        <v>0</v>
      </c>
      <c r="BJ1056" s="577">
        <v>0</v>
      </c>
      <c r="BK1056" s="577">
        <v>0</v>
      </c>
      <c r="BL1056" s="577"/>
      <c r="BM1056" s="551">
        <v>0</v>
      </c>
      <c r="BN1056" s="551">
        <v>0</v>
      </c>
      <c r="BO1056" s="753">
        <v>0</v>
      </c>
      <c r="BP1056" s="551">
        <v>0</v>
      </c>
      <c r="BQ1056" s="551">
        <v>0</v>
      </c>
      <c r="BR1056" s="551">
        <v>0</v>
      </c>
      <c r="BS1056" s="582">
        <f t="shared" si="87"/>
        <v>2.6666666666666665</v>
      </c>
      <c r="BT1056" s="552">
        <f t="shared" si="88"/>
        <v>2.6666666666666665</v>
      </c>
      <c r="BU1056" s="552">
        <f t="shared" si="89"/>
        <v>2.6666666666666665</v>
      </c>
      <c r="BV1056" s="551">
        <v>0</v>
      </c>
      <c r="BW1056" s="551">
        <v>0</v>
      </c>
      <c r="BX1056" s="551">
        <v>0</v>
      </c>
      <c r="BY1056" s="551">
        <v>0</v>
      </c>
      <c r="BZ1056" s="551">
        <v>0</v>
      </c>
      <c r="CA1056" s="551">
        <v>0</v>
      </c>
      <c r="CB1056" s="551">
        <v>0</v>
      </c>
      <c r="CC1056" s="551">
        <v>0</v>
      </c>
      <c r="CD1056" s="551">
        <v>0</v>
      </c>
      <c r="CE1056" s="551">
        <v>0</v>
      </c>
      <c r="CF1056" s="551">
        <v>0</v>
      </c>
      <c r="CG1056" s="551">
        <v>0</v>
      </c>
      <c r="CH1056" s="551">
        <v>0</v>
      </c>
      <c r="CI1056" s="623">
        <f t="shared" si="90"/>
        <v>8</v>
      </c>
      <c r="CJ1056" s="524">
        <v>8</v>
      </c>
      <c r="CK1056" s="554">
        <f t="shared" si="91"/>
        <v>2.6666666666666665</v>
      </c>
      <c r="CL1056" s="554">
        <f t="shared" si="92"/>
        <v>5.333333333333333</v>
      </c>
      <c r="CM1056" s="554">
        <v>6</v>
      </c>
      <c r="CN1056" s="554"/>
      <c r="CO1056" s="554"/>
      <c r="CP1056" s="622"/>
      <c r="CQ1056" s="726"/>
      <c r="CR1056" s="525"/>
      <c r="CS1056" s="527"/>
      <c r="CT1056" s="527"/>
      <c r="CU1056" s="527"/>
      <c r="CV1056" s="527"/>
      <c r="CW1056" s="85"/>
    </row>
    <row r="1057" spans="1:101" customFormat="1" ht="12" customHeight="1" x14ac:dyDescent="0.2">
      <c r="A1057" s="132" t="s">
        <v>1965</v>
      </c>
      <c r="B1057" s="557" t="s">
        <v>5378</v>
      </c>
      <c r="C1057" s="557" t="s">
        <v>1432</v>
      </c>
      <c r="D1057" s="557" t="s">
        <v>5379</v>
      </c>
      <c r="E1057" s="577" t="s">
        <v>279</v>
      </c>
      <c r="F1057" s="557" t="s">
        <v>280</v>
      </c>
      <c r="G1057" s="557" t="s">
        <v>1468</v>
      </c>
      <c r="H1057" s="557" t="s">
        <v>2717</v>
      </c>
      <c r="I1057" s="557" t="s">
        <v>1432</v>
      </c>
      <c r="J1057" s="533">
        <v>526469</v>
      </c>
      <c r="K1057" s="533">
        <v>175635</v>
      </c>
      <c r="L1057" s="512" t="s">
        <v>4766</v>
      </c>
      <c r="M1057" s="557" t="s">
        <v>1432</v>
      </c>
      <c r="N1057" s="557" t="s">
        <v>1432</v>
      </c>
      <c r="O1057" s="533">
        <v>0</v>
      </c>
      <c r="P1057" s="533">
        <v>12</v>
      </c>
      <c r="Q1057" s="738">
        <v>12</v>
      </c>
      <c r="R1057" s="557" t="s">
        <v>5380</v>
      </c>
      <c r="S1057" s="557" t="s">
        <v>1154</v>
      </c>
      <c r="T1057" s="739">
        <v>41862</v>
      </c>
      <c r="U1057" s="739">
        <v>42179</v>
      </c>
      <c r="V1057" s="557" t="s">
        <v>1439</v>
      </c>
      <c r="W1057" s="557" t="s">
        <v>1432</v>
      </c>
      <c r="X1057" s="557" t="s">
        <v>1442</v>
      </c>
      <c r="Y1057" s="557" t="s">
        <v>1443</v>
      </c>
      <c r="Z1057" s="557" t="s">
        <v>1443</v>
      </c>
      <c r="AA1057" s="557" t="s">
        <v>1444</v>
      </c>
      <c r="AB1057" s="557" t="s">
        <v>1432</v>
      </c>
      <c r="AC1057" s="389"/>
      <c r="AD1057" s="389"/>
      <c r="AE1057" s="517" t="s">
        <v>628</v>
      </c>
      <c r="AF1057" s="557" t="s">
        <v>3279</v>
      </c>
      <c r="AG1057" s="620"/>
      <c r="AH1057" s="517">
        <v>0</v>
      </c>
      <c r="AI1057" s="577">
        <v>12</v>
      </c>
      <c r="AJ1057" s="577">
        <v>0</v>
      </c>
      <c r="AK1057" s="577">
        <v>0</v>
      </c>
      <c r="AL1057" s="577">
        <v>3</v>
      </c>
      <c r="AM1057" s="577">
        <v>9</v>
      </c>
      <c r="AN1057" s="577">
        <v>0</v>
      </c>
      <c r="AO1057" s="577">
        <v>0</v>
      </c>
      <c r="AP1057" s="577">
        <v>0</v>
      </c>
      <c r="AQ1057" s="577">
        <v>0</v>
      </c>
      <c r="AR1057" s="577">
        <v>0</v>
      </c>
      <c r="AS1057" s="577">
        <v>3</v>
      </c>
      <c r="AT1057" s="577">
        <v>9</v>
      </c>
      <c r="AU1057" s="577">
        <v>0</v>
      </c>
      <c r="AV1057" s="577">
        <v>0</v>
      </c>
      <c r="AW1057" s="577">
        <v>0</v>
      </c>
      <c r="AX1057" s="577">
        <v>0</v>
      </c>
      <c r="AY1057" s="577">
        <v>0</v>
      </c>
      <c r="AZ1057" s="577">
        <v>0</v>
      </c>
      <c r="BA1057" s="577">
        <v>0</v>
      </c>
      <c r="BB1057" s="577">
        <v>0</v>
      </c>
      <c r="BC1057" s="577">
        <v>0</v>
      </c>
      <c r="BD1057" s="577">
        <v>0</v>
      </c>
      <c r="BE1057" s="577">
        <v>0</v>
      </c>
      <c r="BF1057" s="577">
        <v>0</v>
      </c>
      <c r="BG1057" s="577">
        <v>0</v>
      </c>
      <c r="BH1057" s="577">
        <v>0</v>
      </c>
      <c r="BI1057" s="577">
        <v>0</v>
      </c>
      <c r="BJ1057" s="577">
        <v>0</v>
      </c>
      <c r="BK1057" s="577">
        <v>0</v>
      </c>
      <c r="BL1057" s="577"/>
      <c r="BM1057" s="551">
        <v>0</v>
      </c>
      <c r="BN1057" s="551">
        <v>0</v>
      </c>
      <c r="BO1057" s="753">
        <v>0</v>
      </c>
      <c r="BP1057" s="551">
        <v>0</v>
      </c>
      <c r="BQ1057" s="551">
        <v>0</v>
      </c>
      <c r="BR1057" s="551">
        <v>0</v>
      </c>
      <c r="BS1057" s="582">
        <f t="shared" si="87"/>
        <v>4</v>
      </c>
      <c r="BT1057" s="552">
        <f t="shared" si="88"/>
        <v>4</v>
      </c>
      <c r="BU1057" s="552">
        <f t="shared" si="89"/>
        <v>4</v>
      </c>
      <c r="BV1057" s="551">
        <v>0</v>
      </c>
      <c r="BW1057" s="551">
        <v>0</v>
      </c>
      <c r="BX1057" s="551">
        <v>0</v>
      </c>
      <c r="BY1057" s="551">
        <v>0</v>
      </c>
      <c r="BZ1057" s="551">
        <v>0</v>
      </c>
      <c r="CA1057" s="551">
        <v>0</v>
      </c>
      <c r="CB1057" s="551">
        <v>0</v>
      </c>
      <c r="CC1057" s="551">
        <v>0</v>
      </c>
      <c r="CD1057" s="551">
        <v>0</v>
      </c>
      <c r="CE1057" s="551">
        <v>0</v>
      </c>
      <c r="CF1057" s="551">
        <v>0</v>
      </c>
      <c r="CG1057" s="551">
        <v>0</v>
      </c>
      <c r="CH1057" s="551">
        <v>0</v>
      </c>
      <c r="CI1057" s="623">
        <f t="shared" si="90"/>
        <v>12</v>
      </c>
      <c r="CJ1057" s="524">
        <v>12</v>
      </c>
      <c r="CK1057" s="554">
        <f t="shared" si="91"/>
        <v>4</v>
      </c>
      <c r="CL1057" s="554">
        <f t="shared" si="92"/>
        <v>8</v>
      </c>
      <c r="CM1057" s="554">
        <v>6</v>
      </c>
      <c r="CN1057" s="554"/>
      <c r="CO1057" s="554"/>
      <c r="CP1057" s="622"/>
      <c r="CQ1057" s="726"/>
      <c r="CR1057" s="525"/>
      <c r="CS1057" s="527"/>
      <c r="CT1057" s="527"/>
      <c r="CU1057" s="527"/>
      <c r="CV1057" s="527"/>
      <c r="CW1057" s="85"/>
    </row>
    <row r="1058" spans="1:101" customFormat="1" ht="12" customHeight="1" x14ac:dyDescent="0.2">
      <c r="A1058" s="132" t="s">
        <v>1965</v>
      </c>
      <c r="B1058" s="557" t="s">
        <v>5378</v>
      </c>
      <c r="C1058" s="557" t="s">
        <v>1432</v>
      </c>
      <c r="D1058" s="557" t="s">
        <v>5381</v>
      </c>
      <c r="E1058" s="577" t="s">
        <v>279</v>
      </c>
      <c r="F1058" s="557" t="s">
        <v>280</v>
      </c>
      <c r="G1058" s="557" t="s">
        <v>1468</v>
      </c>
      <c r="H1058" s="557" t="s">
        <v>2717</v>
      </c>
      <c r="I1058" s="557" t="s">
        <v>1432</v>
      </c>
      <c r="J1058" s="533">
        <v>526469</v>
      </c>
      <c r="K1058" s="533">
        <v>175635</v>
      </c>
      <c r="L1058" s="512" t="s">
        <v>4766</v>
      </c>
      <c r="M1058" s="557" t="s">
        <v>1432</v>
      </c>
      <c r="N1058" s="557" t="s">
        <v>1432</v>
      </c>
      <c r="O1058" s="533">
        <v>0</v>
      </c>
      <c r="P1058" s="533">
        <v>29</v>
      </c>
      <c r="Q1058" s="738">
        <v>29</v>
      </c>
      <c r="R1058" s="557" t="s">
        <v>5380</v>
      </c>
      <c r="S1058" s="557" t="s">
        <v>1154</v>
      </c>
      <c r="T1058" s="739">
        <v>41862</v>
      </c>
      <c r="U1058" s="739">
        <v>42179</v>
      </c>
      <c r="V1058" s="557" t="s">
        <v>1439</v>
      </c>
      <c r="W1058" s="557" t="s">
        <v>1432</v>
      </c>
      <c r="X1058" s="557" t="s">
        <v>1442</v>
      </c>
      <c r="Y1058" s="557" t="s">
        <v>1443</v>
      </c>
      <c r="Z1058" s="557" t="s">
        <v>1443</v>
      </c>
      <c r="AA1058" s="557" t="s">
        <v>1444</v>
      </c>
      <c r="AB1058" s="557" t="s">
        <v>1432</v>
      </c>
      <c r="AC1058" s="389"/>
      <c r="AD1058" s="389"/>
      <c r="AE1058" s="517" t="s">
        <v>3063</v>
      </c>
      <c r="AF1058" s="557" t="s">
        <v>1445</v>
      </c>
      <c r="AG1058" s="620"/>
      <c r="AH1058" s="517">
        <v>0</v>
      </c>
      <c r="AI1058" s="577">
        <v>29</v>
      </c>
      <c r="AJ1058" s="577">
        <v>0</v>
      </c>
      <c r="AK1058" s="577">
        <v>9</v>
      </c>
      <c r="AL1058" s="577">
        <v>18</v>
      </c>
      <c r="AM1058" s="577">
        <v>2</v>
      </c>
      <c r="AN1058" s="577">
        <v>0</v>
      </c>
      <c r="AO1058" s="577">
        <v>0</v>
      </c>
      <c r="AP1058" s="577">
        <v>0</v>
      </c>
      <c r="AQ1058" s="577">
        <v>0</v>
      </c>
      <c r="AR1058" s="577">
        <v>9</v>
      </c>
      <c r="AS1058" s="577">
        <v>18</v>
      </c>
      <c r="AT1058" s="577">
        <v>2</v>
      </c>
      <c r="AU1058" s="577">
        <v>0</v>
      </c>
      <c r="AV1058" s="577">
        <v>0</v>
      </c>
      <c r="AW1058" s="577">
        <v>0</v>
      </c>
      <c r="AX1058" s="577">
        <v>0</v>
      </c>
      <c r="AY1058" s="577">
        <v>0</v>
      </c>
      <c r="AZ1058" s="577">
        <v>0</v>
      </c>
      <c r="BA1058" s="577">
        <v>0</v>
      </c>
      <c r="BB1058" s="577">
        <v>0</v>
      </c>
      <c r="BC1058" s="577">
        <v>0</v>
      </c>
      <c r="BD1058" s="577">
        <v>0</v>
      </c>
      <c r="BE1058" s="577">
        <v>0</v>
      </c>
      <c r="BF1058" s="577">
        <v>0</v>
      </c>
      <c r="BG1058" s="577">
        <v>0</v>
      </c>
      <c r="BH1058" s="577">
        <v>0</v>
      </c>
      <c r="BI1058" s="577">
        <v>0</v>
      </c>
      <c r="BJ1058" s="577">
        <v>0</v>
      </c>
      <c r="BK1058" s="577">
        <v>0</v>
      </c>
      <c r="BL1058" s="577"/>
      <c r="BM1058" s="551">
        <v>0</v>
      </c>
      <c r="BN1058" s="551">
        <v>0</v>
      </c>
      <c r="BO1058" s="753">
        <v>0</v>
      </c>
      <c r="BP1058" s="551">
        <v>0</v>
      </c>
      <c r="BQ1058" s="551">
        <v>0</v>
      </c>
      <c r="BR1058" s="551">
        <v>0</v>
      </c>
      <c r="BS1058" s="582">
        <f t="shared" si="87"/>
        <v>9.6666666666666661</v>
      </c>
      <c r="BT1058" s="552">
        <f t="shared" si="88"/>
        <v>9.6666666666666661</v>
      </c>
      <c r="BU1058" s="552">
        <f t="shared" si="89"/>
        <v>9.6666666666666661</v>
      </c>
      <c r="BV1058" s="551">
        <v>0</v>
      </c>
      <c r="BW1058" s="551">
        <v>0</v>
      </c>
      <c r="BX1058" s="551">
        <v>0</v>
      </c>
      <c r="BY1058" s="551">
        <v>0</v>
      </c>
      <c r="BZ1058" s="551">
        <v>0</v>
      </c>
      <c r="CA1058" s="551">
        <v>0</v>
      </c>
      <c r="CB1058" s="551">
        <v>0</v>
      </c>
      <c r="CC1058" s="551">
        <v>0</v>
      </c>
      <c r="CD1058" s="551">
        <v>0</v>
      </c>
      <c r="CE1058" s="551">
        <v>0</v>
      </c>
      <c r="CF1058" s="551">
        <v>0</v>
      </c>
      <c r="CG1058" s="551">
        <v>0</v>
      </c>
      <c r="CH1058" s="551">
        <v>0</v>
      </c>
      <c r="CI1058" s="623">
        <f t="shared" si="90"/>
        <v>29</v>
      </c>
      <c r="CJ1058" s="524">
        <v>29</v>
      </c>
      <c r="CK1058" s="554">
        <f t="shared" si="91"/>
        <v>9.6666666666666661</v>
      </c>
      <c r="CL1058" s="554">
        <f t="shared" si="92"/>
        <v>19.333333333333332</v>
      </c>
      <c r="CM1058" s="554">
        <v>6</v>
      </c>
      <c r="CN1058" s="554"/>
      <c r="CO1058" s="554"/>
      <c r="CP1058" s="622"/>
      <c r="CQ1058" s="726"/>
      <c r="CR1058" s="525"/>
      <c r="CS1058" s="527"/>
      <c r="CT1058" s="527"/>
      <c r="CU1058" s="527"/>
      <c r="CV1058" s="527"/>
      <c r="CW1058" s="85"/>
    </row>
    <row r="1059" spans="1:101" customFormat="1" ht="12" customHeight="1" x14ac:dyDescent="0.2">
      <c r="A1059" s="132" t="s">
        <v>1965</v>
      </c>
      <c r="B1059" s="557" t="s">
        <v>5378</v>
      </c>
      <c r="C1059" s="557" t="s">
        <v>1432</v>
      </c>
      <c r="D1059" s="557" t="s">
        <v>5382</v>
      </c>
      <c r="E1059" s="577" t="s">
        <v>279</v>
      </c>
      <c r="F1059" s="557" t="s">
        <v>280</v>
      </c>
      <c r="G1059" s="557" t="s">
        <v>1468</v>
      </c>
      <c r="H1059" s="557" t="s">
        <v>2717</v>
      </c>
      <c r="I1059" s="557" t="s">
        <v>1432</v>
      </c>
      <c r="J1059" s="533">
        <v>526469</v>
      </c>
      <c r="K1059" s="533">
        <v>175635</v>
      </c>
      <c r="L1059" s="512" t="s">
        <v>4766</v>
      </c>
      <c r="M1059" s="557" t="s">
        <v>1432</v>
      </c>
      <c r="N1059" s="557" t="s">
        <v>1432</v>
      </c>
      <c r="O1059" s="533">
        <v>0</v>
      </c>
      <c r="P1059" s="533">
        <v>10</v>
      </c>
      <c r="Q1059" s="738">
        <v>10</v>
      </c>
      <c r="R1059" s="557" t="s">
        <v>5380</v>
      </c>
      <c r="S1059" s="557" t="s">
        <v>1154</v>
      </c>
      <c r="T1059" s="739">
        <v>41862</v>
      </c>
      <c r="U1059" s="739">
        <v>42179</v>
      </c>
      <c r="V1059" s="557" t="s">
        <v>1439</v>
      </c>
      <c r="W1059" s="557" t="s">
        <v>1432</v>
      </c>
      <c r="X1059" s="557" t="s">
        <v>1442</v>
      </c>
      <c r="Y1059" s="557" t="s">
        <v>1443</v>
      </c>
      <c r="Z1059" s="557" t="s">
        <v>1443</v>
      </c>
      <c r="AA1059" s="557" t="s">
        <v>1444</v>
      </c>
      <c r="AB1059" s="557" t="s">
        <v>1432</v>
      </c>
      <c r="AC1059" s="389"/>
      <c r="AD1059" s="389"/>
      <c r="AE1059" s="517" t="s">
        <v>3063</v>
      </c>
      <c r="AF1059" s="557" t="s">
        <v>1445</v>
      </c>
      <c r="AG1059" s="620"/>
      <c r="AH1059" s="517">
        <v>0</v>
      </c>
      <c r="AI1059" s="577">
        <v>10</v>
      </c>
      <c r="AJ1059" s="577">
        <v>0</v>
      </c>
      <c r="AK1059" s="577">
        <v>4</v>
      </c>
      <c r="AL1059" s="577">
        <v>6</v>
      </c>
      <c r="AM1059" s="577">
        <v>0</v>
      </c>
      <c r="AN1059" s="577">
        <v>0</v>
      </c>
      <c r="AO1059" s="577">
        <v>0</v>
      </c>
      <c r="AP1059" s="577">
        <v>0</v>
      </c>
      <c r="AQ1059" s="577">
        <v>0</v>
      </c>
      <c r="AR1059" s="577">
        <v>4</v>
      </c>
      <c r="AS1059" s="577">
        <v>6</v>
      </c>
      <c r="AT1059" s="577">
        <v>0</v>
      </c>
      <c r="AU1059" s="577">
        <v>0</v>
      </c>
      <c r="AV1059" s="577">
        <v>0</v>
      </c>
      <c r="AW1059" s="577">
        <v>0</v>
      </c>
      <c r="AX1059" s="577">
        <v>0</v>
      </c>
      <c r="AY1059" s="577">
        <v>0</v>
      </c>
      <c r="AZ1059" s="577">
        <v>0</v>
      </c>
      <c r="BA1059" s="577">
        <v>0</v>
      </c>
      <c r="BB1059" s="577">
        <v>0</v>
      </c>
      <c r="BC1059" s="577">
        <v>0</v>
      </c>
      <c r="BD1059" s="577">
        <v>0</v>
      </c>
      <c r="BE1059" s="577">
        <v>0</v>
      </c>
      <c r="BF1059" s="577">
        <v>0</v>
      </c>
      <c r="BG1059" s="577">
        <v>0</v>
      </c>
      <c r="BH1059" s="577">
        <v>0</v>
      </c>
      <c r="BI1059" s="577">
        <v>0</v>
      </c>
      <c r="BJ1059" s="577">
        <v>0</v>
      </c>
      <c r="BK1059" s="577">
        <v>0</v>
      </c>
      <c r="BL1059" s="577"/>
      <c r="BM1059" s="551">
        <v>0</v>
      </c>
      <c r="BN1059" s="551">
        <v>0</v>
      </c>
      <c r="BO1059" s="753">
        <v>0</v>
      </c>
      <c r="BP1059" s="551">
        <v>0</v>
      </c>
      <c r="BQ1059" s="551">
        <v>0</v>
      </c>
      <c r="BR1059" s="551">
        <v>0</v>
      </c>
      <c r="BS1059" s="582">
        <f t="shared" si="87"/>
        <v>3.3333333333333335</v>
      </c>
      <c r="BT1059" s="552">
        <f t="shared" si="88"/>
        <v>3.3333333333333335</v>
      </c>
      <c r="BU1059" s="552">
        <f t="shared" si="89"/>
        <v>3.3333333333333335</v>
      </c>
      <c r="BV1059" s="551">
        <v>0</v>
      </c>
      <c r="BW1059" s="551">
        <v>0</v>
      </c>
      <c r="BX1059" s="551">
        <v>0</v>
      </c>
      <c r="BY1059" s="551">
        <v>0</v>
      </c>
      <c r="BZ1059" s="551">
        <v>0</v>
      </c>
      <c r="CA1059" s="551">
        <v>0</v>
      </c>
      <c r="CB1059" s="551">
        <v>0</v>
      </c>
      <c r="CC1059" s="551">
        <v>0</v>
      </c>
      <c r="CD1059" s="551">
        <v>0</v>
      </c>
      <c r="CE1059" s="551">
        <v>0</v>
      </c>
      <c r="CF1059" s="551">
        <v>0</v>
      </c>
      <c r="CG1059" s="551">
        <v>0</v>
      </c>
      <c r="CH1059" s="551">
        <v>0</v>
      </c>
      <c r="CI1059" s="623">
        <f t="shared" si="90"/>
        <v>10</v>
      </c>
      <c r="CJ1059" s="524">
        <v>10</v>
      </c>
      <c r="CK1059" s="554">
        <f t="shared" si="91"/>
        <v>3.3333333333333335</v>
      </c>
      <c r="CL1059" s="554">
        <f t="shared" si="92"/>
        <v>6.666666666666667</v>
      </c>
      <c r="CM1059" s="554">
        <v>6</v>
      </c>
      <c r="CN1059" s="554"/>
      <c r="CO1059" s="554"/>
      <c r="CP1059" s="622"/>
      <c r="CQ1059" s="726"/>
      <c r="CR1059" s="525"/>
      <c r="CS1059" s="527"/>
      <c r="CT1059" s="527"/>
      <c r="CU1059" s="527"/>
      <c r="CV1059" s="527"/>
      <c r="CW1059" s="85"/>
    </row>
    <row r="1060" spans="1:101" customFormat="1" ht="12" customHeight="1" x14ac:dyDescent="0.2">
      <c r="A1060" s="132" t="s">
        <v>1965</v>
      </c>
      <c r="B1060" s="557" t="s">
        <v>5383</v>
      </c>
      <c r="C1060" s="557" t="s">
        <v>5384</v>
      </c>
      <c r="D1060" s="557" t="s">
        <v>5385</v>
      </c>
      <c r="E1060" s="577" t="s">
        <v>5386</v>
      </c>
      <c r="F1060" s="557" t="s">
        <v>5387</v>
      </c>
      <c r="G1060" s="557" t="s">
        <v>4802</v>
      </c>
      <c r="H1060" s="557" t="s">
        <v>1885</v>
      </c>
      <c r="I1060" s="557" t="s">
        <v>1432</v>
      </c>
      <c r="J1060" s="533">
        <v>525735</v>
      </c>
      <c r="K1060" s="533">
        <v>174565</v>
      </c>
      <c r="L1060" s="512" t="s">
        <v>3080</v>
      </c>
      <c r="M1060" s="557" t="s">
        <v>1432</v>
      </c>
      <c r="N1060" s="557" t="s">
        <v>1432</v>
      </c>
      <c r="O1060" s="533">
        <v>0</v>
      </c>
      <c r="P1060" s="533">
        <v>21</v>
      </c>
      <c r="Q1060" s="738">
        <v>21</v>
      </c>
      <c r="R1060" s="557" t="s">
        <v>5388</v>
      </c>
      <c r="S1060" s="557" t="s">
        <v>1154</v>
      </c>
      <c r="T1060" s="739">
        <v>41920</v>
      </c>
      <c r="U1060" s="739">
        <v>42193</v>
      </c>
      <c r="V1060" s="557" t="s">
        <v>1439</v>
      </c>
      <c r="W1060" s="557" t="s">
        <v>1432</v>
      </c>
      <c r="X1060" s="557" t="s">
        <v>1442</v>
      </c>
      <c r="Y1060" s="557" t="s">
        <v>1443</v>
      </c>
      <c r="Z1060" s="557" t="s">
        <v>1443</v>
      </c>
      <c r="AA1060" s="557" t="s">
        <v>1444</v>
      </c>
      <c r="AB1060" s="557" t="s">
        <v>1432</v>
      </c>
      <c r="AC1060" s="389"/>
      <c r="AD1060" s="389"/>
      <c r="AE1060" s="517" t="s">
        <v>628</v>
      </c>
      <c r="AF1060" s="557" t="s">
        <v>3904</v>
      </c>
      <c r="AG1060" s="620"/>
      <c r="AH1060" s="517">
        <v>3</v>
      </c>
      <c r="AI1060" s="577">
        <v>21</v>
      </c>
      <c r="AJ1060" s="577">
        <v>0</v>
      </c>
      <c r="AK1060" s="577">
        <v>10</v>
      </c>
      <c r="AL1060" s="577">
        <v>11</v>
      </c>
      <c r="AM1060" s="577">
        <v>0</v>
      </c>
      <c r="AN1060" s="577">
        <v>0</v>
      </c>
      <c r="AO1060" s="577">
        <v>0</v>
      </c>
      <c r="AP1060" s="577">
        <v>0</v>
      </c>
      <c r="AQ1060" s="577">
        <v>0</v>
      </c>
      <c r="AR1060" s="577">
        <v>10</v>
      </c>
      <c r="AS1060" s="577">
        <v>11</v>
      </c>
      <c r="AT1060" s="577">
        <v>0</v>
      </c>
      <c r="AU1060" s="577">
        <v>0</v>
      </c>
      <c r="AV1060" s="577">
        <v>0</v>
      </c>
      <c r="AW1060" s="577">
        <v>0</v>
      </c>
      <c r="AX1060" s="577">
        <v>0</v>
      </c>
      <c r="AY1060" s="577">
        <v>0</v>
      </c>
      <c r="AZ1060" s="577">
        <v>0</v>
      </c>
      <c r="BA1060" s="577">
        <v>0</v>
      </c>
      <c r="BB1060" s="577">
        <v>0</v>
      </c>
      <c r="BC1060" s="577">
        <v>0</v>
      </c>
      <c r="BD1060" s="577">
        <v>0</v>
      </c>
      <c r="BE1060" s="577">
        <v>0</v>
      </c>
      <c r="BF1060" s="577">
        <v>0</v>
      </c>
      <c r="BG1060" s="577">
        <v>0</v>
      </c>
      <c r="BH1060" s="577">
        <v>0</v>
      </c>
      <c r="BI1060" s="577">
        <v>0</v>
      </c>
      <c r="BJ1060" s="577">
        <v>0</v>
      </c>
      <c r="BK1060" s="577">
        <v>0</v>
      </c>
      <c r="BL1060" s="577"/>
      <c r="BM1060" s="551">
        <v>0</v>
      </c>
      <c r="BN1060" s="551">
        <v>0</v>
      </c>
      <c r="BO1060" s="753">
        <v>0</v>
      </c>
      <c r="BP1060" s="551">
        <v>0</v>
      </c>
      <c r="BQ1060" s="551">
        <v>0</v>
      </c>
      <c r="BR1060" s="551">
        <v>0</v>
      </c>
      <c r="BS1060" s="582">
        <f t="shared" si="87"/>
        <v>7</v>
      </c>
      <c r="BT1060" s="552">
        <f t="shared" si="88"/>
        <v>7</v>
      </c>
      <c r="BU1060" s="552">
        <f t="shared" si="89"/>
        <v>7</v>
      </c>
      <c r="BV1060" s="551">
        <v>0</v>
      </c>
      <c r="BW1060" s="551">
        <v>0</v>
      </c>
      <c r="BX1060" s="551">
        <v>0</v>
      </c>
      <c r="BY1060" s="551">
        <v>0</v>
      </c>
      <c r="BZ1060" s="551">
        <v>0</v>
      </c>
      <c r="CA1060" s="551">
        <v>0</v>
      </c>
      <c r="CB1060" s="551">
        <v>0</v>
      </c>
      <c r="CC1060" s="551">
        <v>0</v>
      </c>
      <c r="CD1060" s="551">
        <v>0</v>
      </c>
      <c r="CE1060" s="551">
        <v>0</v>
      </c>
      <c r="CF1060" s="551">
        <v>0</v>
      </c>
      <c r="CG1060" s="551">
        <v>0</v>
      </c>
      <c r="CH1060" s="551">
        <v>0</v>
      </c>
      <c r="CI1060" s="623">
        <f t="shared" si="90"/>
        <v>21</v>
      </c>
      <c r="CJ1060" s="524">
        <v>21</v>
      </c>
      <c r="CK1060" s="554">
        <f t="shared" si="91"/>
        <v>7</v>
      </c>
      <c r="CL1060" s="554">
        <f t="shared" si="92"/>
        <v>14</v>
      </c>
      <c r="CM1060" s="554">
        <v>6</v>
      </c>
      <c r="CN1060" s="554"/>
      <c r="CO1060" s="554"/>
      <c r="CP1060" s="622"/>
      <c r="CQ1060" s="726"/>
      <c r="CR1060" s="525"/>
      <c r="CS1060" s="527"/>
      <c r="CT1060" s="527"/>
      <c r="CU1060" s="527"/>
      <c r="CV1060" s="527"/>
      <c r="CW1060" s="85"/>
    </row>
    <row r="1061" spans="1:101" customFormat="1" ht="12" customHeight="1" x14ac:dyDescent="0.2">
      <c r="A1061" s="132" t="s">
        <v>1965</v>
      </c>
      <c r="B1061" s="557" t="s">
        <v>5383</v>
      </c>
      <c r="C1061" s="557" t="s">
        <v>5384</v>
      </c>
      <c r="D1061" s="557" t="s">
        <v>5381</v>
      </c>
      <c r="E1061" s="577" t="s">
        <v>5386</v>
      </c>
      <c r="F1061" s="557" t="s">
        <v>5387</v>
      </c>
      <c r="G1061" s="557" t="s">
        <v>4802</v>
      </c>
      <c r="H1061" s="557" t="s">
        <v>1885</v>
      </c>
      <c r="I1061" s="557" t="s">
        <v>1432</v>
      </c>
      <c r="J1061" s="533">
        <v>525735</v>
      </c>
      <c r="K1061" s="533">
        <v>174565</v>
      </c>
      <c r="L1061" s="512" t="s">
        <v>3080</v>
      </c>
      <c r="M1061" s="557" t="s">
        <v>1432</v>
      </c>
      <c r="N1061" s="557" t="s">
        <v>1432</v>
      </c>
      <c r="O1061" s="533">
        <v>0</v>
      </c>
      <c r="P1061" s="533">
        <v>106</v>
      </c>
      <c r="Q1061" s="738">
        <v>106</v>
      </c>
      <c r="R1061" s="557" t="s">
        <v>5388</v>
      </c>
      <c r="S1061" s="557" t="s">
        <v>1154</v>
      </c>
      <c r="T1061" s="739">
        <v>41920</v>
      </c>
      <c r="U1061" s="739">
        <v>42193</v>
      </c>
      <c r="V1061" s="557" t="s">
        <v>1439</v>
      </c>
      <c r="W1061" s="557" t="s">
        <v>1432</v>
      </c>
      <c r="X1061" s="557" t="s">
        <v>1442</v>
      </c>
      <c r="Y1061" s="557" t="s">
        <v>1443</v>
      </c>
      <c r="Z1061" s="557" t="s">
        <v>1443</v>
      </c>
      <c r="AA1061" s="557" t="s">
        <v>1444</v>
      </c>
      <c r="AB1061" s="557" t="s">
        <v>1432</v>
      </c>
      <c r="AC1061" s="389"/>
      <c r="AD1061" s="389"/>
      <c r="AE1061" s="517" t="s">
        <v>3063</v>
      </c>
      <c r="AF1061" s="557" t="s">
        <v>1445</v>
      </c>
      <c r="AG1061" s="620"/>
      <c r="AH1061" s="517">
        <v>12</v>
      </c>
      <c r="AI1061" s="577">
        <v>106</v>
      </c>
      <c r="AJ1061" s="577">
        <v>0</v>
      </c>
      <c r="AK1061" s="577">
        <v>15</v>
      </c>
      <c r="AL1061" s="577">
        <v>84</v>
      </c>
      <c r="AM1061" s="577">
        <v>7</v>
      </c>
      <c r="AN1061" s="577">
        <v>0</v>
      </c>
      <c r="AO1061" s="577">
        <v>0</v>
      </c>
      <c r="AP1061" s="577">
        <v>0</v>
      </c>
      <c r="AQ1061" s="577">
        <v>0</v>
      </c>
      <c r="AR1061" s="577">
        <v>15</v>
      </c>
      <c r="AS1061" s="577">
        <v>84</v>
      </c>
      <c r="AT1061" s="577">
        <v>7</v>
      </c>
      <c r="AU1061" s="577">
        <v>0</v>
      </c>
      <c r="AV1061" s="577">
        <v>0</v>
      </c>
      <c r="AW1061" s="577">
        <v>0</v>
      </c>
      <c r="AX1061" s="577">
        <v>0</v>
      </c>
      <c r="AY1061" s="577">
        <v>0</v>
      </c>
      <c r="AZ1061" s="577">
        <v>0</v>
      </c>
      <c r="BA1061" s="577">
        <v>0</v>
      </c>
      <c r="BB1061" s="577">
        <v>0</v>
      </c>
      <c r="BC1061" s="577">
        <v>0</v>
      </c>
      <c r="BD1061" s="577">
        <v>0</v>
      </c>
      <c r="BE1061" s="577">
        <v>0</v>
      </c>
      <c r="BF1061" s="577">
        <v>0</v>
      </c>
      <c r="BG1061" s="577">
        <v>0</v>
      </c>
      <c r="BH1061" s="577">
        <v>0</v>
      </c>
      <c r="BI1061" s="577">
        <v>0</v>
      </c>
      <c r="BJ1061" s="577">
        <v>0</v>
      </c>
      <c r="BK1061" s="577">
        <v>0</v>
      </c>
      <c r="BL1061" s="577"/>
      <c r="BM1061" s="551">
        <v>0</v>
      </c>
      <c r="BN1061" s="551">
        <v>0</v>
      </c>
      <c r="BO1061" s="753">
        <v>0</v>
      </c>
      <c r="BP1061" s="551">
        <v>0</v>
      </c>
      <c r="BQ1061" s="551">
        <v>0</v>
      </c>
      <c r="BR1061" s="551">
        <v>0</v>
      </c>
      <c r="BS1061" s="582">
        <f t="shared" si="87"/>
        <v>35.333333333333336</v>
      </c>
      <c r="BT1061" s="552">
        <f t="shared" si="88"/>
        <v>35.333333333333336</v>
      </c>
      <c r="BU1061" s="552">
        <f t="shared" si="89"/>
        <v>35.333333333333336</v>
      </c>
      <c r="BV1061" s="551">
        <v>0</v>
      </c>
      <c r="BW1061" s="551">
        <v>0</v>
      </c>
      <c r="BX1061" s="551">
        <v>0</v>
      </c>
      <c r="BY1061" s="551">
        <v>0</v>
      </c>
      <c r="BZ1061" s="551">
        <v>0</v>
      </c>
      <c r="CA1061" s="551">
        <v>0</v>
      </c>
      <c r="CB1061" s="551">
        <v>0</v>
      </c>
      <c r="CC1061" s="551">
        <v>0</v>
      </c>
      <c r="CD1061" s="551">
        <v>0</v>
      </c>
      <c r="CE1061" s="551">
        <v>0</v>
      </c>
      <c r="CF1061" s="551">
        <v>0</v>
      </c>
      <c r="CG1061" s="551">
        <v>0</v>
      </c>
      <c r="CH1061" s="551">
        <v>0</v>
      </c>
      <c r="CI1061" s="623">
        <f t="shared" si="90"/>
        <v>106</v>
      </c>
      <c r="CJ1061" s="524">
        <v>106</v>
      </c>
      <c r="CK1061" s="554">
        <f t="shared" si="91"/>
        <v>35.333333333333336</v>
      </c>
      <c r="CL1061" s="554">
        <f t="shared" si="92"/>
        <v>70.666666666666671</v>
      </c>
      <c r="CM1061" s="554">
        <v>6</v>
      </c>
      <c r="CN1061" s="554"/>
      <c r="CO1061" s="554"/>
      <c r="CP1061" s="622"/>
      <c r="CQ1061" s="726"/>
      <c r="CR1061" s="525"/>
      <c r="CS1061" s="527"/>
      <c r="CT1061" s="527"/>
      <c r="CU1061" s="527"/>
      <c r="CV1061" s="527"/>
      <c r="CW1061" s="85"/>
    </row>
    <row r="1062" spans="1:101" customFormat="1" ht="12" customHeight="1" x14ac:dyDescent="0.2">
      <c r="A1062" s="132" t="s">
        <v>1965</v>
      </c>
      <c r="B1062" s="557" t="s">
        <v>5383</v>
      </c>
      <c r="C1062" s="557" t="s">
        <v>5384</v>
      </c>
      <c r="D1062" s="557" t="s">
        <v>5382</v>
      </c>
      <c r="E1062" s="577" t="s">
        <v>5386</v>
      </c>
      <c r="F1062" s="557" t="s">
        <v>5387</v>
      </c>
      <c r="G1062" s="557" t="s">
        <v>4802</v>
      </c>
      <c r="H1062" s="557" t="s">
        <v>1885</v>
      </c>
      <c r="I1062" s="557" t="s">
        <v>1432</v>
      </c>
      <c r="J1062" s="533">
        <v>525735</v>
      </c>
      <c r="K1062" s="533">
        <v>174565</v>
      </c>
      <c r="L1062" s="512" t="s">
        <v>3080</v>
      </c>
      <c r="M1062" s="557" t="s">
        <v>1432</v>
      </c>
      <c r="N1062" s="557" t="s">
        <v>1432</v>
      </c>
      <c r="O1062" s="533">
        <v>0</v>
      </c>
      <c r="P1062" s="533">
        <v>45</v>
      </c>
      <c r="Q1062" s="738">
        <v>45</v>
      </c>
      <c r="R1062" s="557" t="s">
        <v>5388</v>
      </c>
      <c r="S1062" s="557" t="s">
        <v>1154</v>
      </c>
      <c r="T1062" s="739">
        <v>41920</v>
      </c>
      <c r="U1062" s="739">
        <v>42193</v>
      </c>
      <c r="V1062" s="557" t="s">
        <v>1439</v>
      </c>
      <c r="W1062" s="557" t="s">
        <v>1432</v>
      </c>
      <c r="X1062" s="557" t="s">
        <v>1442</v>
      </c>
      <c r="Y1062" s="557" t="s">
        <v>1443</v>
      </c>
      <c r="Z1062" s="557" t="s">
        <v>1443</v>
      </c>
      <c r="AA1062" s="557" t="s">
        <v>1444</v>
      </c>
      <c r="AB1062" s="557" t="s">
        <v>1432</v>
      </c>
      <c r="AC1062" s="389"/>
      <c r="AD1062" s="389"/>
      <c r="AE1062" s="517" t="s">
        <v>3063</v>
      </c>
      <c r="AF1062" s="557" t="s">
        <v>1445</v>
      </c>
      <c r="AG1062" s="620"/>
      <c r="AH1062" s="517">
        <v>6</v>
      </c>
      <c r="AI1062" s="577">
        <v>45</v>
      </c>
      <c r="AJ1062" s="577">
        <v>0</v>
      </c>
      <c r="AK1062" s="577">
        <v>0</v>
      </c>
      <c r="AL1062" s="577">
        <v>45</v>
      </c>
      <c r="AM1062" s="577">
        <v>0</v>
      </c>
      <c r="AN1062" s="577">
        <v>0</v>
      </c>
      <c r="AO1062" s="577">
        <v>0</v>
      </c>
      <c r="AP1062" s="577">
        <v>0</v>
      </c>
      <c r="AQ1062" s="577">
        <v>0</v>
      </c>
      <c r="AR1062" s="577">
        <v>0</v>
      </c>
      <c r="AS1062" s="577">
        <v>45</v>
      </c>
      <c r="AT1062" s="577">
        <v>0</v>
      </c>
      <c r="AU1062" s="577">
        <v>0</v>
      </c>
      <c r="AV1062" s="577">
        <v>0</v>
      </c>
      <c r="AW1062" s="577">
        <v>0</v>
      </c>
      <c r="AX1062" s="577">
        <v>0</v>
      </c>
      <c r="AY1062" s="577">
        <v>0</v>
      </c>
      <c r="AZ1062" s="577">
        <v>0</v>
      </c>
      <c r="BA1062" s="577">
        <v>0</v>
      </c>
      <c r="BB1062" s="577">
        <v>0</v>
      </c>
      <c r="BC1062" s="577">
        <v>0</v>
      </c>
      <c r="BD1062" s="577">
        <v>0</v>
      </c>
      <c r="BE1062" s="577">
        <v>0</v>
      </c>
      <c r="BF1062" s="577">
        <v>0</v>
      </c>
      <c r="BG1062" s="577">
        <v>0</v>
      </c>
      <c r="BH1062" s="577">
        <v>0</v>
      </c>
      <c r="BI1062" s="577">
        <v>0</v>
      </c>
      <c r="BJ1062" s="577">
        <v>0</v>
      </c>
      <c r="BK1062" s="577">
        <v>0</v>
      </c>
      <c r="BL1062" s="577"/>
      <c r="BM1062" s="551">
        <v>0</v>
      </c>
      <c r="BN1062" s="551">
        <v>0</v>
      </c>
      <c r="BO1062" s="753">
        <v>0</v>
      </c>
      <c r="BP1062" s="551">
        <v>0</v>
      </c>
      <c r="BQ1062" s="551">
        <v>0</v>
      </c>
      <c r="BR1062" s="551">
        <v>0</v>
      </c>
      <c r="BS1062" s="582">
        <f t="shared" si="87"/>
        <v>15</v>
      </c>
      <c r="BT1062" s="552">
        <f t="shared" si="88"/>
        <v>15</v>
      </c>
      <c r="BU1062" s="552">
        <f t="shared" si="89"/>
        <v>15</v>
      </c>
      <c r="BV1062" s="551">
        <v>0</v>
      </c>
      <c r="BW1062" s="551">
        <v>0</v>
      </c>
      <c r="BX1062" s="551">
        <v>0</v>
      </c>
      <c r="BY1062" s="551">
        <v>0</v>
      </c>
      <c r="BZ1062" s="551">
        <v>0</v>
      </c>
      <c r="CA1062" s="551">
        <v>0</v>
      </c>
      <c r="CB1062" s="551">
        <v>0</v>
      </c>
      <c r="CC1062" s="551">
        <v>0</v>
      </c>
      <c r="CD1062" s="551">
        <v>0</v>
      </c>
      <c r="CE1062" s="551">
        <v>0</v>
      </c>
      <c r="CF1062" s="551">
        <v>0</v>
      </c>
      <c r="CG1062" s="551">
        <v>0</v>
      </c>
      <c r="CH1062" s="551">
        <v>0</v>
      </c>
      <c r="CI1062" s="623">
        <f t="shared" si="90"/>
        <v>45</v>
      </c>
      <c r="CJ1062" s="524">
        <v>45</v>
      </c>
      <c r="CK1062" s="554">
        <f t="shared" si="91"/>
        <v>15</v>
      </c>
      <c r="CL1062" s="554">
        <f t="shared" si="92"/>
        <v>30</v>
      </c>
      <c r="CM1062" s="554">
        <v>6</v>
      </c>
      <c r="CN1062" s="554"/>
      <c r="CO1062" s="554"/>
      <c r="CP1062" s="622"/>
      <c r="CQ1062" s="726"/>
      <c r="CR1062" s="525"/>
      <c r="CS1062" s="527"/>
      <c r="CT1062" s="527"/>
      <c r="CU1062" s="527"/>
      <c r="CV1062" s="527"/>
      <c r="CW1062" s="85"/>
    </row>
    <row r="1063" spans="1:101" customFormat="1" ht="12" customHeight="1" x14ac:dyDescent="0.2">
      <c r="A1063" s="132" t="s">
        <v>1965</v>
      </c>
      <c r="B1063" s="557" t="s">
        <v>5383</v>
      </c>
      <c r="C1063" s="557" t="s">
        <v>5384</v>
      </c>
      <c r="D1063" s="557" t="s">
        <v>5389</v>
      </c>
      <c r="E1063" s="577" t="s">
        <v>5386</v>
      </c>
      <c r="F1063" s="557" t="s">
        <v>5387</v>
      </c>
      <c r="G1063" s="557" t="s">
        <v>4802</v>
      </c>
      <c r="H1063" s="557" t="s">
        <v>1885</v>
      </c>
      <c r="I1063" s="557" t="s">
        <v>1432</v>
      </c>
      <c r="J1063" s="533">
        <v>525735</v>
      </c>
      <c r="K1063" s="533">
        <v>174565</v>
      </c>
      <c r="L1063" s="512" t="s">
        <v>3080</v>
      </c>
      <c r="M1063" s="557" t="s">
        <v>1432</v>
      </c>
      <c r="N1063" s="557" t="s">
        <v>1432</v>
      </c>
      <c r="O1063" s="533">
        <v>0</v>
      </c>
      <c r="P1063" s="533">
        <v>29</v>
      </c>
      <c r="Q1063" s="738">
        <v>29</v>
      </c>
      <c r="R1063" s="557" t="s">
        <v>5388</v>
      </c>
      <c r="S1063" s="557" t="s">
        <v>1154</v>
      </c>
      <c r="T1063" s="739">
        <v>41920</v>
      </c>
      <c r="U1063" s="739">
        <v>42193</v>
      </c>
      <c r="V1063" s="557" t="s">
        <v>1439</v>
      </c>
      <c r="W1063" s="557" t="s">
        <v>1432</v>
      </c>
      <c r="X1063" s="557" t="s">
        <v>1442</v>
      </c>
      <c r="Y1063" s="557" t="s">
        <v>1443</v>
      </c>
      <c r="Z1063" s="557" t="s">
        <v>1443</v>
      </c>
      <c r="AA1063" s="557" t="s">
        <v>1444</v>
      </c>
      <c r="AB1063" s="557" t="s">
        <v>1432</v>
      </c>
      <c r="AC1063" s="389"/>
      <c r="AD1063" s="389"/>
      <c r="AE1063" s="517" t="s">
        <v>628</v>
      </c>
      <c r="AF1063" s="557" t="s">
        <v>3279</v>
      </c>
      <c r="AG1063" s="620"/>
      <c r="AH1063" s="517">
        <v>4</v>
      </c>
      <c r="AI1063" s="577">
        <v>29</v>
      </c>
      <c r="AJ1063" s="577">
        <v>0</v>
      </c>
      <c r="AK1063" s="577">
        <v>8</v>
      </c>
      <c r="AL1063" s="577">
        <v>13</v>
      </c>
      <c r="AM1063" s="577">
        <v>8</v>
      </c>
      <c r="AN1063" s="577">
        <v>0</v>
      </c>
      <c r="AO1063" s="577">
        <v>0</v>
      </c>
      <c r="AP1063" s="577">
        <v>0</v>
      </c>
      <c r="AQ1063" s="577">
        <v>0</v>
      </c>
      <c r="AR1063" s="577">
        <v>8</v>
      </c>
      <c r="AS1063" s="577">
        <v>13</v>
      </c>
      <c r="AT1063" s="577">
        <v>8</v>
      </c>
      <c r="AU1063" s="577">
        <v>0</v>
      </c>
      <c r="AV1063" s="577">
        <v>0</v>
      </c>
      <c r="AW1063" s="577">
        <v>0</v>
      </c>
      <c r="AX1063" s="577">
        <v>0</v>
      </c>
      <c r="AY1063" s="577">
        <v>0</v>
      </c>
      <c r="AZ1063" s="577">
        <v>0</v>
      </c>
      <c r="BA1063" s="577">
        <v>0</v>
      </c>
      <c r="BB1063" s="577">
        <v>0</v>
      </c>
      <c r="BC1063" s="577">
        <v>0</v>
      </c>
      <c r="BD1063" s="577">
        <v>0</v>
      </c>
      <c r="BE1063" s="577">
        <v>0</v>
      </c>
      <c r="BF1063" s="577">
        <v>0</v>
      </c>
      <c r="BG1063" s="577">
        <v>0</v>
      </c>
      <c r="BH1063" s="577">
        <v>0</v>
      </c>
      <c r="BI1063" s="577">
        <v>0</v>
      </c>
      <c r="BJ1063" s="577">
        <v>0</v>
      </c>
      <c r="BK1063" s="577">
        <v>0</v>
      </c>
      <c r="BL1063" s="577"/>
      <c r="BM1063" s="551">
        <v>0</v>
      </c>
      <c r="BN1063" s="551">
        <v>0</v>
      </c>
      <c r="BO1063" s="753">
        <v>0</v>
      </c>
      <c r="BP1063" s="551">
        <v>0</v>
      </c>
      <c r="BQ1063" s="551">
        <v>0</v>
      </c>
      <c r="BR1063" s="551">
        <v>0</v>
      </c>
      <c r="BS1063" s="582">
        <f t="shared" si="87"/>
        <v>9.6666666666666661</v>
      </c>
      <c r="BT1063" s="552">
        <f t="shared" si="88"/>
        <v>9.6666666666666661</v>
      </c>
      <c r="BU1063" s="552">
        <f t="shared" si="89"/>
        <v>9.6666666666666661</v>
      </c>
      <c r="BV1063" s="551">
        <v>0</v>
      </c>
      <c r="BW1063" s="551">
        <v>0</v>
      </c>
      <c r="BX1063" s="551">
        <v>0</v>
      </c>
      <c r="BY1063" s="551">
        <v>0</v>
      </c>
      <c r="BZ1063" s="551">
        <v>0</v>
      </c>
      <c r="CA1063" s="551">
        <v>0</v>
      </c>
      <c r="CB1063" s="551">
        <v>0</v>
      </c>
      <c r="CC1063" s="551">
        <v>0</v>
      </c>
      <c r="CD1063" s="551">
        <v>0</v>
      </c>
      <c r="CE1063" s="551">
        <v>0</v>
      </c>
      <c r="CF1063" s="551">
        <v>0</v>
      </c>
      <c r="CG1063" s="551">
        <v>0</v>
      </c>
      <c r="CH1063" s="551">
        <v>0</v>
      </c>
      <c r="CI1063" s="623">
        <f t="shared" si="90"/>
        <v>29</v>
      </c>
      <c r="CJ1063" s="524">
        <v>29</v>
      </c>
      <c r="CK1063" s="554">
        <f t="shared" si="91"/>
        <v>9.6666666666666661</v>
      </c>
      <c r="CL1063" s="554">
        <f t="shared" si="92"/>
        <v>19.333333333333332</v>
      </c>
      <c r="CM1063" s="554">
        <v>6</v>
      </c>
      <c r="CN1063" s="554"/>
      <c r="CO1063" s="554"/>
      <c r="CP1063" s="622"/>
      <c r="CQ1063" s="726"/>
      <c r="CR1063" s="525"/>
      <c r="CS1063" s="527"/>
      <c r="CT1063" s="527"/>
      <c r="CU1063" s="527"/>
      <c r="CV1063" s="527"/>
      <c r="CW1063" s="85"/>
    </row>
    <row r="1064" spans="1:101" customFormat="1" ht="12" customHeight="1" x14ac:dyDescent="0.2">
      <c r="A1064" s="132" t="s">
        <v>1965</v>
      </c>
      <c r="B1064" s="557" t="s">
        <v>4616</v>
      </c>
      <c r="C1064" s="557" t="s">
        <v>1432</v>
      </c>
      <c r="D1064" s="557" t="s">
        <v>1432</v>
      </c>
      <c r="E1064" s="577" t="s">
        <v>1432</v>
      </c>
      <c r="F1064" s="557" t="s">
        <v>3032</v>
      </c>
      <c r="G1064" s="557" t="s">
        <v>271</v>
      </c>
      <c r="H1064" s="557" t="s">
        <v>1458</v>
      </c>
      <c r="I1064" s="557" t="s">
        <v>3856</v>
      </c>
      <c r="J1064" s="533">
        <v>524319</v>
      </c>
      <c r="K1064" s="533">
        <v>174957</v>
      </c>
      <c r="L1064" s="512" t="s">
        <v>3088</v>
      </c>
      <c r="M1064" s="557" t="s">
        <v>1432</v>
      </c>
      <c r="N1064" s="557" t="s">
        <v>1432</v>
      </c>
      <c r="O1064" s="533">
        <v>0</v>
      </c>
      <c r="P1064" s="533">
        <v>2</v>
      </c>
      <c r="Q1064" s="738">
        <v>2</v>
      </c>
      <c r="R1064" s="557" t="s">
        <v>4617</v>
      </c>
      <c r="S1064" s="557" t="s">
        <v>5358</v>
      </c>
      <c r="T1064" s="739">
        <v>41921</v>
      </c>
      <c r="U1064" s="739">
        <v>42110</v>
      </c>
      <c r="V1064" s="557" t="s">
        <v>1439</v>
      </c>
      <c r="W1064" s="557" t="s">
        <v>1432</v>
      </c>
      <c r="X1064" s="557" t="s">
        <v>1442</v>
      </c>
      <c r="Y1064" s="557" t="s">
        <v>4694</v>
      </c>
      <c r="Z1064" s="557" t="s">
        <v>1444</v>
      </c>
      <c r="AA1064" s="557" t="s">
        <v>2713</v>
      </c>
      <c r="AB1064" s="557" t="s">
        <v>1432</v>
      </c>
      <c r="AC1064" s="389"/>
      <c r="AD1064" s="389"/>
      <c r="AE1064" s="517" t="s">
        <v>3063</v>
      </c>
      <c r="AF1064" s="557" t="s">
        <v>1445</v>
      </c>
      <c r="AG1064" s="620">
        <v>0</v>
      </c>
      <c r="AH1064" s="517">
        <v>0</v>
      </c>
      <c r="AI1064" s="577">
        <v>0</v>
      </c>
      <c r="AJ1064" s="577">
        <v>0</v>
      </c>
      <c r="AK1064" s="577">
        <v>2</v>
      </c>
      <c r="AL1064" s="577">
        <v>0</v>
      </c>
      <c r="AM1064" s="577">
        <v>0</v>
      </c>
      <c r="AN1064" s="577">
        <v>0</v>
      </c>
      <c r="AO1064" s="577">
        <v>0</v>
      </c>
      <c r="AP1064" s="577">
        <v>0</v>
      </c>
      <c r="AQ1064" s="577">
        <v>0</v>
      </c>
      <c r="AR1064" s="577">
        <v>2</v>
      </c>
      <c r="AS1064" s="577">
        <v>0</v>
      </c>
      <c r="AT1064" s="577">
        <v>0</v>
      </c>
      <c r="AU1064" s="577">
        <v>0</v>
      </c>
      <c r="AV1064" s="577">
        <v>0</v>
      </c>
      <c r="AW1064" s="577">
        <v>0</v>
      </c>
      <c r="AX1064" s="577">
        <v>0</v>
      </c>
      <c r="AY1064" s="577">
        <v>0</v>
      </c>
      <c r="AZ1064" s="577">
        <v>0</v>
      </c>
      <c r="BA1064" s="577">
        <v>0</v>
      </c>
      <c r="BB1064" s="577">
        <v>0</v>
      </c>
      <c r="BC1064" s="577">
        <v>0</v>
      </c>
      <c r="BD1064" s="577">
        <v>0</v>
      </c>
      <c r="BE1064" s="577">
        <v>0</v>
      </c>
      <c r="BF1064" s="577">
        <v>0</v>
      </c>
      <c r="BG1064" s="577">
        <v>0</v>
      </c>
      <c r="BH1064" s="577">
        <v>0</v>
      </c>
      <c r="BI1064" s="577">
        <v>0</v>
      </c>
      <c r="BJ1064" s="577">
        <v>0</v>
      </c>
      <c r="BK1064" s="577">
        <v>0</v>
      </c>
      <c r="BL1064" s="577"/>
      <c r="BM1064" s="551">
        <v>0</v>
      </c>
      <c r="BN1064" s="551">
        <v>0</v>
      </c>
      <c r="BO1064" s="753">
        <v>0</v>
      </c>
      <c r="BP1064" s="551">
        <v>0</v>
      </c>
      <c r="BQ1064" s="551">
        <v>0</v>
      </c>
      <c r="BR1064" s="551">
        <v>0</v>
      </c>
      <c r="BS1064" s="582">
        <f t="shared" si="87"/>
        <v>0.66666666666666663</v>
      </c>
      <c r="BT1064" s="552">
        <f t="shared" si="88"/>
        <v>0.66666666666666663</v>
      </c>
      <c r="BU1064" s="552">
        <f t="shared" si="89"/>
        <v>0.66666666666666663</v>
      </c>
      <c r="BV1064" s="551">
        <v>0</v>
      </c>
      <c r="BW1064" s="551">
        <v>0</v>
      </c>
      <c r="BX1064" s="551">
        <v>0</v>
      </c>
      <c r="BY1064" s="551">
        <v>0</v>
      </c>
      <c r="BZ1064" s="551">
        <v>0</v>
      </c>
      <c r="CA1064" s="551">
        <v>0</v>
      </c>
      <c r="CB1064" s="551">
        <v>0</v>
      </c>
      <c r="CC1064" s="551">
        <v>0</v>
      </c>
      <c r="CD1064" s="551">
        <v>0</v>
      </c>
      <c r="CE1064" s="551">
        <v>0</v>
      </c>
      <c r="CF1064" s="551">
        <v>0</v>
      </c>
      <c r="CG1064" s="551">
        <v>0</v>
      </c>
      <c r="CH1064" s="551">
        <v>0</v>
      </c>
      <c r="CI1064" s="623">
        <f t="shared" si="90"/>
        <v>2</v>
      </c>
      <c r="CJ1064" s="524">
        <v>2</v>
      </c>
      <c r="CK1064" s="554">
        <f t="shared" si="91"/>
        <v>0.66666666666666663</v>
      </c>
      <c r="CL1064" s="554">
        <f t="shared" si="92"/>
        <v>1.3333333333333333</v>
      </c>
      <c r="CM1064" s="554">
        <v>6</v>
      </c>
      <c r="CN1064" s="554"/>
      <c r="CO1064" s="554"/>
      <c r="CP1064" s="622"/>
      <c r="CQ1064" s="726"/>
      <c r="CR1064" s="525"/>
      <c r="CS1064" s="527"/>
      <c r="CT1064" s="527"/>
      <c r="CU1064" s="527"/>
      <c r="CV1064" s="527"/>
      <c r="CW1064" s="85"/>
    </row>
    <row r="1065" spans="1:101" customFormat="1" ht="12" customHeight="1" x14ac:dyDescent="0.2">
      <c r="A1065" s="132" t="s">
        <v>1965</v>
      </c>
      <c r="B1065" s="557" t="s">
        <v>4618</v>
      </c>
      <c r="C1065" s="557" t="s">
        <v>1432</v>
      </c>
      <c r="D1065" s="557" t="s">
        <v>1432</v>
      </c>
      <c r="E1065" s="577" t="s">
        <v>1432</v>
      </c>
      <c r="F1065" s="557" t="s">
        <v>3004</v>
      </c>
      <c r="G1065" s="557" t="s">
        <v>2347</v>
      </c>
      <c r="H1065" s="557" t="s">
        <v>1435</v>
      </c>
      <c r="I1065" s="557" t="s">
        <v>2525</v>
      </c>
      <c r="J1065" s="533">
        <v>527485</v>
      </c>
      <c r="K1065" s="533">
        <v>171424</v>
      </c>
      <c r="L1065" s="512" t="s">
        <v>3082</v>
      </c>
      <c r="M1065" s="557" t="s">
        <v>1432</v>
      </c>
      <c r="N1065" s="557" t="s">
        <v>1432</v>
      </c>
      <c r="O1065" s="533">
        <v>0</v>
      </c>
      <c r="P1065" s="533">
        <v>6</v>
      </c>
      <c r="Q1065" s="738">
        <v>6</v>
      </c>
      <c r="R1065" s="557" t="s">
        <v>3332</v>
      </c>
      <c r="S1065" s="557" t="s">
        <v>5358</v>
      </c>
      <c r="T1065" s="739">
        <v>41905</v>
      </c>
      <c r="U1065" s="739">
        <v>42102</v>
      </c>
      <c r="V1065" s="557" t="s">
        <v>1439</v>
      </c>
      <c r="W1065" s="557" t="s">
        <v>1432</v>
      </c>
      <c r="X1065" s="557" t="s">
        <v>1442</v>
      </c>
      <c r="Y1065" s="557" t="s">
        <v>4694</v>
      </c>
      <c r="Z1065" s="557" t="s">
        <v>1444</v>
      </c>
      <c r="AA1065" s="557" t="s">
        <v>2713</v>
      </c>
      <c r="AB1065" s="557" t="s">
        <v>1432</v>
      </c>
      <c r="AC1065" s="389"/>
      <c r="AD1065" s="389"/>
      <c r="AE1065" s="517" t="s">
        <v>3063</v>
      </c>
      <c r="AF1065" s="557" t="s">
        <v>1445</v>
      </c>
      <c r="AG1065" s="620"/>
      <c r="AH1065" s="517">
        <v>0</v>
      </c>
      <c r="AI1065" s="577">
        <v>0</v>
      </c>
      <c r="AJ1065" s="577">
        <v>1</v>
      </c>
      <c r="AK1065" s="577">
        <v>2</v>
      </c>
      <c r="AL1065" s="577">
        <v>3</v>
      </c>
      <c r="AM1065" s="577">
        <v>0</v>
      </c>
      <c r="AN1065" s="577">
        <v>0</v>
      </c>
      <c r="AO1065" s="577">
        <v>0</v>
      </c>
      <c r="AP1065" s="577">
        <v>0</v>
      </c>
      <c r="AQ1065" s="577">
        <v>1</v>
      </c>
      <c r="AR1065" s="577">
        <v>2</v>
      </c>
      <c r="AS1065" s="577">
        <v>3</v>
      </c>
      <c r="AT1065" s="577">
        <v>0</v>
      </c>
      <c r="AU1065" s="577">
        <v>0</v>
      </c>
      <c r="AV1065" s="577">
        <v>0</v>
      </c>
      <c r="AW1065" s="577">
        <v>0</v>
      </c>
      <c r="AX1065" s="577">
        <v>0</v>
      </c>
      <c r="AY1065" s="577">
        <v>0</v>
      </c>
      <c r="AZ1065" s="577">
        <v>0</v>
      </c>
      <c r="BA1065" s="577">
        <v>0</v>
      </c>
      <c r="BB1065" s="577">
        <v>0</v>
      </c>
      <c r="BC1065" s="577">
        <v>0</v>
      </c>
      <c r="BD1065" s="577">
        <v>0</v>
      </c>
      <c r="BE1065" s="577">
        <v>0</v>
      </c>
      <c r="BF1065" s="577">
        <v>0</v>
      </c>
      <c r="BG1065" s="577">
        <v>0</v>
      </c>
      <c r="BH1065" s="577">
        <v>0</v>
      </c>
      <c r="BI1065" s="577">
        <v>0</v>
      </c>
      <c r="BJ1065" s="577">
        <v>0</v>
      </c>
      <c r="BK1065" s="577">
        <v>0</v>
      </c>
      <c r="BL1065" s="577"/>
      <c r="BM1065" s="551">
        <v>0</v>
      </c>
      <c r="BN1065" s="551">
        <v>0</v>
      </c>
      <c r="BO1065" s="753">
        <v>0</v>
      </c>
      <c r="BP1065" s="551">
        <v>0</v>
      </c>
      <c r="BQ1065" s="551">
        <v>0</v>
      </c>
      <c r="BR1065" s="551">
        <v>0</v>
      </c>
      <c r="BS1065" s="582">
        <f t="shared" si="87"/>
        <v>2</v>
      </c>
      <c r="BT1065" s="552">
        <f t="shared" si="88"/>
        <v>2</v>
      </c>
      <c r="BU1065" s="552">
        <f t="shared" si="89"/>
        <v>2</v>
      </c>
      <c r="BV1065" s="551">
        <v>0</v>
      </c>
      <c r="BW1065" s="551">
        <v>0</v>
      </c>
      <c r="BX1065" s="551">
        <v>0</v>
      </c>
      <c r="BY1065" s="551">
        <v>0</v>
      </c>
      <c r="BZ1065" s="551">
        <v>0</v>
      </c>
      <c r="CA1065" s="551">
        <v>0</v>
      </c>
      <c r="CB1065" s="551">
        <v>0</v>
      </c>
      <c r="CC1065" s="551">
        <v>0</v>
      </c>
      <c r="CD1065" s="551">
        <v>0</v>
      </c>
      <c r="CE1065" s="551">
        <v>0</v>
      </c>
      <c r="CF1065" s="551">
        <v>0</v>
      </c>
      <c r="CG1065" s="551">
        <v>0</v>
      </c>
      <c r="CH1065" s="551">
        <v>0</v>
      </c>
      <c r="CI1065" s="623">
        <f t="shared" si="90"/>
        <v>6</v>
      </c>
      <c r="CJ1065" s="524">
        <v>6</v>
      </c>
      <c r="CK1065" s="554">
        <f t="shared" si="91"/>
        <v>2</v>
      </c>
      <c r="CL1065" s="554">
        <f t="shared" si="92"/>
        <v>4</v>
      </c>
      <c r="CM1065" s="554">
        <v>6</v>
      </c>
      <c r="CN1065" s="554"/>
      <c r="CO1065" s="554"/>
      <c r="CP1065" s="622"/>
      <c r="CQ1065" s="726"/>
      <c r="CR1065" s="525"/>
      <c r="CS1065" s="527"/>
      <c r="CT1065" s="527"/>
      <c r="CU1065" s="527"/>
      <c r="CV1065" s="527"/>
      <c r="CW1065" s="85"/>
    </row>
    <row r="1066" spans="1:101" customFormat="1" ht="12" customHeight="1" x14ac:dyDescent="0.2">
      <c r="A1066" s="132" t="s">
        <v>1965</v>
      </c>
      <c r="B1066" s="557" t="s">
        <v>3333</v>
      </c>
      <c r="C1066" s="557" t="s">
        <v>1432</v>
      </c>
      <c r="D1066" s="557" t="s">
        <v>1432</v>
      </c>
      <c r="E1066" s="577" t="s">
        <v>1432</v>
      </c>
      <c r="F1066" s="557" t="s">
        <v>3334</v>
      </c>
      <c r="G1066" s="557" t="s">
        <v>689</v>
      </c>
      <c r="H1066" s="557" t="s">
        <v>2524</v>
      </c>
      <c r="I1066" s="557" t="s">
        <v>4389</v>
      </c>
      <c r="J1066" s="533">
        <v>529157</v>
      </c>
      <c r="K1066" s="533">
        <v>171291</v>
      </c>
      <c r="L1066" s="512" t="s">
        <v>5356</v>
      </c>
      <c r="M1066" s="557" t="s">
        <v>1432</v>
      </c>
      <c r="N1066" s="557" t="s">
        <v>1432</v>
      </c>
      <c r="O1066" s="533">
        <v>1</v>
      </c>
      <c r="P1066" s="533">
        <v>2</v>
      </c>
      <c r="Q1066" s="738">
        <v>1</v>
      </c>
      <c r="R1066" s="557" t="s">
        <v>3335</v>
      </c>
      <c r="S1066" s="557" t="s">
        <v>3676</v>
      </c>
      <c r="T1066" s="739">
        <v>41897</v>
      </c>
      <c r="U1066" s="739">
        <v>42132</v>
      </c>
      <c r="V1066" s="557" t="s">
        <v>3963</v>
      </c>
      <c r="W1066" s="557" t="s">
        <v>5390</v>
      </c>
      <c r="X1066" s="557" t="s">
        <v>1442</v>
      </c>
      <c r="Y1066" s="557" t="s">
        <v>4694</v>
      </c>
      <c r="Z1066" s="557" t="s">
        <v>1444</v>
      </c>
      <c r="AA1066" s="557" t="s">
        <v>2723</v>
      </c>
      <c r="AB1066" s="557" t="s">
        <v>1432</v>
      </c>
      <c r="AC1066" s="389"/>
      <c r="AD1066" s="389"/>
      <c r="AE1066" s="517" t="s">
        <v>3063</v>
      </c>
      <c r="AF1066" s="557" t="s">
        <v>1445</v>
      </c>
      <c r="AG1066" s="620">
        <v>0</v>
      </c>
      <c r="AH1066" s="517">
        <v>0</v>
      </c>
      <c r="AI1066" s="577">
        <v>0</v>
      </c>
      <c r="AJ1066" s="577">
        <v>0</v>
      </c>
      <c r="AK1066" s="577">
        <v>0</v>
      </c>
      <c r="AL1066" s="577">
        <v>1</v>
      </c>
      <c r="AM1066" s="577">
        <v>0</v>
      </c>
      <c r="AN1066" s="577">
        <v>0</v>
      </c>
      <c r="AO1066" s="577">
        <v>0</v>
      </c>
      <c r="AP1066" s="577">
        <v>0</v>
      </c>
      <c r="AQ1066" s="577">
        <v>0</v>
      </c>
      <c r="AR1066" s="577">
        <v>0</v>
      </c>
      <c r="AS1066" s="577">
        <v>1</v>
      </c>
      <c r="AT1066" s="577">
        <v>0</v>
      </c>
      <c r="AU1066" s="577">
        <v>0</v>
      </c>
      <c r="AV1066" s="577">
        <v>0</v>
      </c>
      <c r="AW1066" s="577">
        <v>0</v>
      </c>
      <c r="AX1066" s="577">
        <v>0</v>
      </c>
      <c r="AY1066" s="577">
        <v>0</v>
      </c>
      <c r="AZ1066" s="577">
        <v>0</v>
      </c>
      <c r="BA1066" s="577">
        <v>0</v>
      </c>
      <c r="BB1066" s="577">
        <v>0</v>
      </c>
      <c r="BC1066" s="577">
        <v>0</v>
      </c>
      <c r="BD1066" s="577">
        <v>0</v>
      </c>
      <c r="BE1066" s="577">
        <v>0</v>
      </c>
      <c r="BF1066" s="577">
        <v>0</v>
      </c>
      <c r="BG1066" s="577">
        <v>0</v>
      </c>
      <c r="BH1066" s="577">
        <v>0</v>
      </c>
      <c r="BI1066" s="577">
        <v>0</v>
      </c>
      <c r="BJ1066" s="577">
        <v>0</v>
      </c>
      <c r="BK1066" s="577">
        <v>0</v>
      </c>
      <c r="BL1066" s="577"/>
      <c r="BM1066" s="551">
        <v>0</v>
      </c>
      <c r="BN1066" s="551">
        <v>0</v>
      </c>
      <c r="BO1066" s="753">
        <v>0</v>
      </c>
      <c r="BP1066" s="551">
        <v>0</v>
      </c>
      <c r="BQ1066" s="551">
        <v>0</v>
      </c>
      <c r="BR1066" s="551">
        <v>0</v>
      </c>
      <c r="BS1066" s="582">
        <f t="shared" si="87"/>
        <v>0.33333333333333331</v>
      </c>
      <c r="BT1066" s="552">
        <f t="shared" si="88"/>
        <v>0.33333333333333331</v>
      </c>
      <c r="BU1066" s="552">
        <f t="shared" si="89"/>
        <v>0.33333333333333331</v>
      </c>
      <c r="BV1066" s="551">
        <v>0</v>
      </c>
      <c r="BW1066" s="551">
        <v>0</v>
      </c>
      <c r="BX1066" s="551">
        <v>0</v>
      </c>
      <c r="BY1066" s="551">
        <v>0</v>
      </c>
      <c r="BZ1066" s="551">
        <v>0</v>
      </c>
      <c r="CA1066" s="551">
        <v>0</v>
      </c>
      <c r="CB1066" s="551">
        <v>0</v>
      </c>
      <c r="CC1066" s="551">
        <v>0</v>
      </c>
      <c r="CD1066" s="551">
        <v>0</v>
      </c>
      <c r="CE1066" s="551">
        <v>0</v>
      </c>
      <c r="CF1066" s="551">
        <v>0</v>
      </c>
      <c r="CG1066" s="551">
        <v>0</v>
      </c>
      <c r="CH1066" s="551">
        <v>0</v>
      </c>
      <c r="CI1066" s="623">
        <f t="shared" si="90"/>
        <v>1</v>
      </c>
      <c r="CJ1066" s="524">
        <v>1</v>
      </c>
      <c r="CK1066" s="554">
        <f t="shared" si="91"/>
        <v>0.33333333333333331</v>
      </c>
      <c r="CL1066" s="554">
        <f t="shared" si="92"/>
        <v>0.66666666666666663</v>
      </c>
      <c r="CM1066" s="554">
        <v>6</v>
      </c>
      <c r="CN1066" s="554"/>
      <c r="CO1066" s="554"/>
      <c r="CP1066" s="622"/>
      <c r="CQ1066" s="726"/>
      <c r="CR1066" s="525"/>
      <c r="CS1066" s="527"/>
      <c r="CT1066" s="527"/>
      <c r="CU1066" s="527"/>
      <c r="CV1066" s="527"/>
      <c r="CW1066" s="85"/>
    </row>
    <row r="1067" spans="1:101" customFormat="1" ht="12" customHeight="1" x14ac:dyDescent="0.2">
      <c r="A1067" s="132" t="s">
        <v>1965</v>
      </c>
      <c r="B1067" s="557" t="s">
        <v>4411</v>
      </c>
      <c r="C1067" s="557" t="s">
        <v>1432</v>
      </c>
      <c r="D1067" s="557" t="s">
        <v>1432</v>
      </c>
      <c r="E1067" s="577" t="s">
        <v>1432</v>
      </c>
      <c r="F1067" s="557" t="s">
        <v>509</v>
      </c>
      <c r="G1067" s="557" t="s">
        <v>4412</v>
      </c>
      <c r="H1067" s="557" t="s">
        <v>2717</v>
      </c>
      <c r="I1067" s="557" t="s">
        <v>4413</v>
      </c>
      <c r="J1067" s="533">
        <v>526797</v>
      </c>
      <c r="K1067" s="533">
        <v>176325</v>
      </c>
      <c r="L1067" s="512" t="s">
        <v>4766</v>
      </c>
      <c r="M1067" s="557" t="s">
        <v>1432</v>
      </c>
      <c r="N1067" s="557" t="s">
        <v>1432</v>
      </c>
      <c r="O1067" s="533">
        <v>0</v>
      </c>
      <c r="P1067" s="533">
        <v>11</v>
      </c>
      <c r="Q1067" s="738">
        <v>11</v>
      </c>
      <c r="R1067" s="557" t="s">
        <v>5391</v>
      </c>
      <c r="S1067" s="557" t="s">
        <v>1154</v>
      </c>
      <c r="T1067" s="739">
        <v>41898</v>
      </c>
      <c r="U1067" s="739">
        <v>42376</v>
      </c>
      <c r="V1067" s="557" t="s">
        <v>1439</v>
      </c>
      <c r="W1067" s="557" t="s">
        <v>1432</v>
      </c>
      <c r="X1067" s="557" t="s">
        <v>1442</v>
      </c>
      <c r="Y1067" s="557" t="s">
        <v>4694</v>
      </c>
      <c r="Z1067" s="557" t="s">
        <v>1444</v>
      </c>
      <c r="AA1067" s="557" t="s">
        <v>2713</v>
      </c>
      <c r="AB1067" s="557" t="s">
        <v>1432</v>
      </c>
      <c r="AC1067" s="389"/>
      <c r="AD1067" s="389"/>
      <c r="AE1067" s="517" t="s">
        <v>628</v>
      </c>
      <c r="AF1067" s="557" t="s">
        <v>3904</v>
      </c>
      <c r="AG1067" s="620">
        <v>0</v>
      </c>
      <c r="AH1067" s="517">
        <v>1</v>
      </c>
      <c r="AI1067" s="577">
        <v>11</v>
      </c>
      <c r="AJ1067" s="577">
        <v>0</v>
      </c>
      <c r="AK1067" s="577">
        <v>4</v>
      </c>
      <c r="AL1067" s="577">
        <v>6</v>
      </c>
      <c r="AM1067" s="577">
        <v>1</v>
      </c>
      <c r="AN1067" s="577">
        <v>0</v>
      </c>
      <c r="AO1067" s="577">
        <v>0</v>
      </c>
      <c r="AP1067" s="577">
        <v>0</v>
      </c>
      <c r="AQ1067" s="577">
        <v>0</v>
      </c>
      <c r="AR1067" s="577">
        <v>4</v>
      </c>
      <c r="AS1067" s="577">
        <v>6</v>
      </c>
      <c r="AT1067" s="577">
        <v>1</v>
      </c>
      <c r="AU1067" s="577">
        <v>0</v>
      </c>
      <c r="AV1067" s="577">
        <v>0</v>
      </c>
      <c r="AW1067" s="577">
        <v>0</v>
      </c>
      <c r="AX1067" s="577">
        <v>0</v>
      </c>
      <c r="AY1067" s="577">
        <v>0</v>
      </c>
      <c r="AZ1067" s="577">
        <v>0</v>
      </c>
      <c r="BA1067" s="577">
        <v>0</v>
      </c>
      <c r="BB1067" s="577">
        <v>0</v>
      </c>
      <c r="BC1067" s="577">
        <v>0</v>
      </c>
      <c r="BD1067" s="577">
        <v>0</v>
      </c>
      <c r="BE1067" s="577">
        <v>0</v>
      </c>
      <c r="BF1067" s="577">
        <v>0</v>
      </c>
      <c r="BG1067" s="577">
        <v>0</v>
      </c>
      <c r="BH1067" s="577">
        <v>0</v>
      </c>
      <c r="BI1067" s="577">
        <v>0</v>
      </c>
      <c r="BJ1067" s="577">
        <v>0</v>
      </c>
      <c r="BK1067" s="577">
        <v>0</v>
      </c>
      <c r="BL1067" s="577"/>
      <c r="BM1067" s="551">
        <v>0</v>
      </c>
      <c r="BN1067" s="551">
        <v>0</v>
      </c>
      <c r="BO1067" s="753">
        <v>0</v>
      </c>
      <c r="BP1067" s="551">
        <v>0</v>
      </c>
      <c r="BQ1067" s="551">
        <v>0</v>
      </c>
      <c r="BR1067" s="551">
        <v>0</v>
      </c>
      <c r="BS1067" s="582">
        <f t="shared" si="87"/>
        <v>3.6666666666666665</v>
      </c>
      <c r="BT1067" s="552">
        <f t="shared" si="88"/>
        <v>3.6666666666666665</v>
      </c>
      <c r="BU1067" s="552">
        <f t="shared" si="89"/>
        <v>3.6666666666666665</v>
      </c>
      <c r="BV1067" s="551">
        <v>0</v>
      </c>
      <c r="BW1067" s="551">
        <v>0</v>
      </c>
      <c r="BX1067" s="551">
        <v>0</v>
      </c>
      <c r="BY1067" s="551">
        <v>0</v>
      </c>
      <c r="BZ1067" s="551">
        <v>0</v>
      </c>
      <c r="CA1067" s="551">
        <v>0</v>
      </c>
      <c r="CB1067" s="551">
        <v>0</v>
      </c>
      <c r="CC1067" s="551">
        <v>0</v>
      </c>
      <c r="CD1067" s="551">
        <v>0</v>
      </c>
      <c r="CE1067" s="551">
        <v>0</v>
      </c>
      <c r="CF1067" s="551">
        <v>0</v>
      </c>
      <c r="CG1067" s="551">
        <v>0</v>
      </c>
      <c r="CH1067" s="551">
        <v>0</v>
      </c>
      <c r="CI1067" s="623">
        <f t="shared" si="90"/>
        <v>11</v>
      </c>
      <c r="CJ1067" s="524">
        <v>11</v>
      </c>
      <c r="CK1067" s="554">
        <f t="shared" si="91"/>
        <v>3.6666666666666665</v>
      </c>
      <c r="CL1067" s="554">
        <f t="shared" si="92"/>
        <v>7.333333333333333</v>
      </c>
      <c r="CM1067" s="554">
        <v>6</v>
      </c>
      <c r="CN1067" s="554"/>
      <c r="CO1067" s="554"/>
      <c r="CP1067" s="622"/>
      <c r="CQ1067" s="726"/>
      <c r="CR1067" s="525"/>
      <c r="CS1067" s="527"/>
      <c r="CT1067" s="527"/>
      <c r="CU1067" s="527"/>
      <c r="CV1067" s="527"/>
      <c r="CW1067" s="85"/>
    </row>
    <row r="1068" spans="1:101" customFormat="1" ht="12" customHeight="1" x14ac:dyDescent="0.2">
      <c r="A1068" s="132" t="s">
        <v>1965</v>
      </c>
      <c r="B1068" s="557" t="s">
        <v>4411</v>
      </c>
      <c r="C1068" s="557" t="s">
        <v>1432</v>
      </c>
      <c r="D1068" s="557" t="s">
        <v>1432</v>
      </c>
      <c r="E1068" s="577" t="s">
        <v>1432</v>
      </c>
      <c r="F1068" s="557" t="s">
        <v>509</v>
      </c>
      <c r="G1068" s="557" t="s">
        <v>4412</v>
      </c>
      <c r="H1068" s="557" t="s">
        <v>2717</v>
      </c>
      <c r="I1068" s="557" t="s">
        <v>4413</v>
      </c>
      <c r="J1068" s="533">
        <v>526797</v>
      </c>
      <c r="K1068" s="533">
        <v>176325</v>
      </c>
      <c r="L1068" s="512" t="s">
        <v>4766</v>
      </c>
      <c r="M1068" s="557" t="s">
        <v>1432</v>
      </c>
      <c r="N1068" s="557" t="s">
        <v>1432</v>
      </c>
      <c r="O1068" s="533">
        <v>0</v>
      </c>
      <c r="P1068" s="533">
        <v>22</v>
      </c>
      <c r="Q1068" s="738">
        <v>22</v>
      </c>
      <c r="R1068" s="557" t="s">
        <v>5391</v>
      </c>
      <c r="S1068" s="557" t="s">
        <v>1154</v>
      </c>
      <c r="T1068" s="739">
        <v>41898</v>
      </c>
      <c r="U1068" s="739">
        <v>42376</v>
      </c>
      <c r="V1068" s="557" t="s">
        <v>1439</v>
      </c>
      <c r="W1068" s="557" t="s">
        <v>1432</v>
      </c>
      <c r="X1068" s="557" t="s">
        <v>1442</v>
      </c>
      <c r="Y1068" s="557" t="s">
        <v>4694</v>
      </c>
      <c r="Z1068" s="557" t="s">
        <v>1443</v>
      </c>
      <c r="AA1068" s="557" t="s">
        <v>1444</v>
      </c>
      <c r="AB1068" s="557" t="s">
        <v>1432</v>
      </c>
      <c r="AC1068" s="389"/>
      <c r="AD1068" s="389"/>
      <c r="AE1068" s="517" t="s">
        <v>3063</v>
      </c>
      <c r="AF1068" s="557" t="s">
        <v>1445</v>
      </c>
      <c r="AG1068" s="620">
        <v>0</v>
      </c>
      <c r="AH1068" s="517">
        <v>2</v>
      </c>
      <c r="AI1068" s="577">
        <v>25</v>
      </c>
      <c r="AJ1068" s="577">
        <v>0</v>
      </c>
      <c r="AK1068" s="577">
        <v>5</v>
      </c>
      <c r="AL1068" s="577">
        <v>15</v>
      </c>
      <c r="AM1068" s="577">
        <v>2</v>
      </c>
      <c r="AN1068" s="577">
        <v>0</v>
      </c>
      <c r="AO1068" s="577">
        <v>0</v>
      </c>
      <c r="AP1068" s="577">
        <v>0</v>
      </c>
      <c r="AQ1068" s="577">
        <v>0</v>
      </c>
      <c r="AR1068" s="577">
        <v>5</v>
      </c>
      <c r="AS1068" s="577">
        <v>15</v>
      </c>
      <c r="AT1068" s="577">
        <v>2</v>
      </c>
      <c r="AU1068" s="577">
        <v>0</v>
      </c>
      <c r="AV1068" s="577">
        <v>0</v>
      </c>
      <c r="AW1068" s="577">
        <v>0</v>
      </c>
      <c r="AX1068" s="577">
        <v>0</v>
      </c>
      <c r="AY1068" s="577">
        <v>0</v>
      </c>
      <c r="AZ1068" s="577">
        <v>0</v>
      </c>
      <c r="BA1068" s="577">
        <v>0</v>
      </c>
      <c r="BB1068" s="577">
        <v>0</v>
      </c>
      <c r="BC1068" s="577">
        <v>0</v>
      </c>
      <c r="BD1068" s="577">
        <v>0</v>
      </c>
      <c r="BE1068" s="577">
        <v>0</v>
      </c>
      <c r="BF1068" s="577">
        <v>0</v>
      </c>
      <c r="BG1068" s="577">
        <v>0</v>
      </c>
      <c r="BH1068" s="577">
        <v>0</v>
      </c>
      <c r="BI1068" s="577">
        <v>0</v>
      </c>
      <c r="BJ1068" s="577">
        <v>0</v>
      </c>
      <c r="BK1068" s="577">
        <v>0</v>
      </c>
      <c r="BL1068" s="577"/>
      <c r="BM1068" s="551">
        <v>0</v>
      </c>
      <c r="BN1068" s="551">
        <v>0</v>
      </c>
      <c r="BO1068" s="753">
        <v>0</v>
      </c>
      <c r="BP1068" s="551">
        <v>0</v>
      </c>
      <c r="BQ1068" s="551">
        <v>0</v>
      </c>
      <c r="BR1068" s="551">
        <v>0</v>
      </c>
      <c r="BS1068" s="582">
        <f t="shared" si="87"/>
        <v>7.333333333333333</v>
      </c>
      <c r="BT1068" s="552">
        <f t="shared" si="88"/>
        <v>7.333333333333333</v>
      </c>
      <c r="BU1068" s="552">
        <f t="shared" si="89"/>
        <v>7.333333333333333</v>
      </c>
      <c r="BV1068" s="551">
        <v>0</v>
      </c>
      <c r="BW1068" s="551">
        <v>0</v>
      </c>
      <c r="BX1068" s="551">
        <v>0</v>
      </c>
      <c r="BY1068" s="551">
        <v>0</v>
      </c>
      <c r="BZ1068" s="551">
        <v>0</v>
      </c>
      <c r="CA1068" s="551">
        <v>0</v>
      </c>
      <c r="CB1068" s="551">
        <v>0</v>
      </c>
      <c r="CC1068" s="551">
        <v>0</v>
      </c>
      <c r="CD1068" s="551">
        <v>0</v>
      </c>
      <c r="CE1068" s="551">
        <v>0</v>
      </c>
      <c r="CF1068" s="551">
        <v>0</v>
      </c>
      <c r="CG1068" s="551">
        <v>0</v>
      </c>
      <c r="CH1068" s="551">
        <v>0</v>
      </c>
      <c r="CI1068" s="623">
        <f t="shared" si="90"/>
        <v>22</v>
      </c>
      <c r="CJ1068" s="524">
        <v>22</v>
      </c>
      <c r="CK1068" s="554">
        <f t="shared" si="91"/>
        <v>7.333333333333333</v>
      </c>
      <c r="CL1068" s="554">
        <f t="shared" si="92"/>
        <v>14.666666666666666</v>
      </c>
      <c r="CM1068" s="554">
        <v>6</v>
      </c>
      <c r="CN1068" s="554"/>
      <c r="CO1068" s="554"/>
      <c r="CP1068" s="622"/>
      <c r="CQ1068" s="726"/>
      <c r="CR1068" s="525"/>
      <c r="CS1068" s="527"/>
      <c r="CT1068" s="527"/>
      <c r="CU1068" s="527"/>
      <c r="CV1068" s="527"/>
      <c r="CW1068" s="85"/>
    </row>
    <row r="1069" spans="1:101" customFormat="1" ht="12" customHeight="1" x14ac:dyDescent="0.2">
      <c r="A1069" s="132" t="s">
        <v>1965</v>
      </c>
      <c r="B1069" s="557" t="s">
        <v>3336</v>
      </c>
      <c r="C1069" s="557" t="s">
        <v>1432</v>
      </c>
      <c r="D1069" s="557" t="s">
        <v>1432</v>
      </c>
      <c r="E1069" s="577" t="s">
        <v>1432</v>
      </c>
      <c r="F1069" s="557" t="s">
        <v>4808</v>
      </c>
      <c r="G1069" s="557" t="s">
        <v>200</v>
      </c>
      <c r="H1069" s="557" t="s">
        <v>1885</v>
      </c>
      <c r="I1069" s="557" t="s">
        <v>4575</v>
      </c>
      <c r="J1069" s="533">
        <v>525208</v>
      </c>
      <c r="K1069" s="533">
        <v>174436</v>
      </c>
      <c r="L1069" s="512" t="s">
        <v>3079</v>
      </c>
      <c r="M1069" s="557" t="s">
        <v>1432</v>
      </c>
      <c r="N1069" s="557" t="s">
        <v>1432</v>
      </c>
      <c r="O1069" s="533">
        <v>0</v>
      </c>
      <c r="P1069" s="533">
        <v>1</v>
      </c>
      <c r="Q1069" s="738">
        <v>1</v>
      </c>
      <c r="R1069" s="557" t="s">
        <v>4382</v>
      </c>
      <c r="S1069" s="557" t="s">
        <v>3676</v>
      </c>
      <c r="T1069" s="739">
        <v>42068</v>
      </c>
      <c r="U1069" s="739">
        <v>42124</v>
      </c>
      <c r="V1069" s="557" t="s">
        <v>1439</v>
      </c>
      <c r="W1069" s="557" t="s">
        <v>1432</v>
      </c>
      <c r="X1069" s="557" t="s">
        <v>1442</v>
      </c>
      <c r="Y1069" s="557" t="s">
        <v>4694</v>
      </c>
      <c r="Z1069" s="557" t="s">
        <v>1444</v>
      </c>
      <c r="AA1069" s="557" t="s">
        <v>2713</v>
      </c>
      <c r="AB1069" s="557" t="s">
        <v>1432</v>
      </c>
      <c r="AC1069" s="389"/>
      <c r="AD1069" s="389"/>
      <c r="AE1069" s="517" t="s">
        <v>3063</v>
      </c>
      <c r="AF1069" s="557" t="s">
        <v>1445</v>
      </c>
      <c r="AG1069" s="620">
        <v>0</v>
      </c>
      <c r="AH1069" s="517">
        <v>0</v>
      </c>
      <c r="AI1069" s="577">
        <v>0</v>
      </c>
      <c r="AJ1069" s="577">
        <v>0</v>
      </c>
      <c r="AK1069" s="577">
        <v>1</v>
      </c>
      <c r="AL1069" s="577">
        <v>0</v>
      </c>
      <c r="AM1069" s="577">
        <v>0</v>
      </c>
      <c r="AN1069" s="577">
        <v>0</v>
      </c>
      <c r="AO1069" s="577">
        <v>0</v>
      </c>
      <c r="AP1069" s="577">
        <v>0</v>
      </c>
      <c r="AQ1069" s="577">
        <v>0</v>
      </c>
      <c r="AR1069" s="577">
        <v>0</v>
      </c>
      <c r="AS1069" s="577">
        <v>0</v>
      </c>
      <c r="AT1069" s="577">
        <v>0</v>
      </c>
      <c r="AU1069" s="577">
        <v>0</v>
      </c>
      <c r="AV1069" s="577">
        <v>0</v>
      </c>
      <c r="AW1069" s="577">
        <v>0</v>
      </c>
      <c r="AX1069" s="577">
        <v>0</v>
      </c>
      <c r="AY1069" s="577">
        <v>1</v>
      </c>
      <c r="AZ1069" s="577">
        <v>0</v>
      </c>
      <c r="BA1069" s="577">
        <v>0</v>
      </c>
      <c r="BB1069" s="577">
        <v>0</v>
      </c>
      <c r="BC1069" s="577">
        <v>0</v>
      </c>
      <c r="BD1069" s="577">
        <v>0</v>
      </c>
      <c r="BE1069" s="577">
        <v>0</v>
      </c>
      <c r="BF1069" s="577">
        <v>0</v>
      </c>
      <c r="BG1069" s="577">
        <v>0</v>
      </c>
      <c r="BH1069" s="577">
        <v>0</v>
      </c>
      <c r="BI1069" s="577">
        <v>0</v>
      </c>
      <c r="BJ1069" s="577">
        <v>0</v>
      </c>
      <c r="BK1069" s="577">
        <v>0</v>
      </c>
      <c r="BL1069" s="577"/>
      <c r="BM1069" s="551">
        <v>0</v>
      </c>
      <c r="BN1069" s="551">
        <v>0</v>
      </c>
      <c r="BO1069" s="753">
        <v>0</v>
      </c>
      <c r="BP1069" s="551">
        <v>0</v>
      </c>
      <c r="BQ1069" s="551">
        <v>0</v>
      </c>
      <c r="BR1069" s="551">
        <v>0</v>
      </c>
      <c r="BS1069" s="582">
        <f t="shared" si="87"/>
        <v>0.33333333333333331</v>
      </c>
      <c r="BT1069" s="552">
        <f t="shared" si="88"/>
        <v>0.33333333333333331</v>
      </c>
      <c r="BU1069" s="552">
        <f t="shared" si="89"/>
        <v>0.33333333333333331</v>
      </c>
      <c r="BV1069" s="551">
        <v>0</v>
      </c>
      <c r="BW1069" s="551">
        <v>0</v>
      </c>
      <c r="BX1069" s="551">
        <v>0</v>
      </c>
      <c r="BY1069" s="551">
        <v>0</v>
      </c>
      <c r="BZ1069" s="551">
        <v>0</v>
      </c>
      <c r="CA1069" s="551">
        <v>0</v>
      </c>
      <c r="CB1069" s="551">
        <v>0</v>
      </c>
      <c r="CC1069" s="551">
        <v>0</v>
      </c>
      <c r="CD1069" s="551">
        <v>0</v>
      </c>
      <c r="CE1069" s="551">
        <v>0</v>
      </c>
      <c r="CF1069" s="551">
        <v>0</v>
      </c>
      <c r="CG1069" s="551">
        <v>0</v>
      </c>
      <c r="CH1069" s="551">
        <v>0</v>
      </c>
      <c r="CI1069" s="623">
        <f t="shared" si="90"/>
        <v>1</v>
      </c>
      <c r="CJ1069" s="524">
        <v>1</v>
      </c>
      <c r="CK1069" s="554">
        <f t="shared" si="91"/>
        <v>0.33333333333333331</v>
      </c>
      <c r="CL1069" s="554">
        <f t="shared" si="92"/>
        <v>0.66666666666666663</v>
      </c>
      <c r="CM1069" s="554">
        <v>6</v>
      </c>
      <c r="CN1069" s="554"/>
      <c r="CO1069" s="554"/>
      <c r="CP1069" s="622"/>
      <c r="CQ1069" s="726"/>
      <c r="CR1069" s="525"/>
      <c r="CS1069" s="527"/>
      <c r="CT1069" s="527"/>
      <c r="CU1069" s="527"/>
      <c r="CV1069" s="527"/>
      <c r="CW1069" s="85"/>
    </row>
    <row r="1070" spans="1:101" customFormat="1" ht="12" customHeight="1" x14ac:dyDescent="0.2">
      <c r="A1070" s="132" t="s">
        <v>1965</v>
      </c>
      <c r="B1070" s="557" t="s">
        <v>4383</v>
      </c>
      <c r="C1070" s="557" t="s">
        <v>1432</v>
      </c>
      <c r="D1070" s="557" t="s">
        <v>1432</v>
      </c>
      <c r="E1070" s="577" t="s">
        <v>4384</v>
      </c>
      <c r="F1070" s="557" t="s">
        <v>2142</v>
      </c>
      <c r="G1070" s="557" t="s">
        <v>4842</v>
      </c>
      <c r="H1070" s="557" t="s">
        <v>3875</v>
      </c>
      <c r="I1070" s="557" t="s">
        <v>4390</v>
      </c>
      <c r="J1070" s="533">
        <v>528552</v>
      </c>
      <c r="K1070" s="533">
        <v>173138</v>
      </c>
      <c r="L1070" s="512" t="s">
        <v>3083</v>
      </c>
      <c r="M1070" s="557" t="s">
        <v>1432</v>
      </c>
      <c r="N1070" s="557" t="s">
        <v>1432</v>
      </c>
      <c r="O1070" s="533">
        <v>0</v>
      </c>
      <c r="P1070" s="533">
        <v>4</v>
      </c>
      <c r="Q1070" s="738">
        <v>4</v>
      </c>
      <c r="R1070" s="557" t="s">
        <v>3955</v>
      </c>
      <c r="S1070" s="557" t="s">
        <v>1438</v>
      </c>
      <c r="T1070" s="739">
        <v>41922</v>
      </c>
      <c r="U1070" s="739">
        <v>42114</v>
      </c>
      <c r="V1070" s="557" t="s">
        <v>1439</v>
      </c>
      <c r="W1070" s="557" t="s">
        <v>1432</v>
      </c>
      <c r="X1070" s="557" t="s">
        <v>1442</v>
      </c>
      <c r="Y1070" s="557" t="s">
        <v>1443</v>
      </c>
      <c r="Z1070" s="557" t="s">
        <v>1444</v>
      </c>
      <c r="AA1070" s="557" t="s">
        <v>2713</v>
      </c>
      <c r="AB1070" s="557" t="s">
        <v>1432</v>
      </c>
      <c r="AC1070" s="389"/>
      <c r="AD1070" s="389"/>
      <c r="AE1070" s="517" t="s">
        <v>3063</v>
      </c>
      <c r="AF1070" s="557" t="s">
        <v>1445</v>
      </c>
      <c r="AG1070" s="620">
        <v>0</v>
      </c>
      <c r="AH1070" s="517">
        <v>0</v>
      </c>
      <c r="AI1070" s="577">
        <v>4</v>
      </c>
      <c r="AJ1070" s="577">
        <v>0</v>
      </c>
      <c r="AK1070" s="577">
        <v>2</v>
      </c>
      <c r="AL1070" s="577">
        <v>2</v>
      </c>
      <c r="AM1070" s="577">
        <v>0</v>
      </c>
      <c r="AN1070" s="577">
        <v>0</v>
      </c>
      <c r="AO1070" s="577">
        <v>0</v>
      </c>
      <c r="AP1070" s="577">
        <v>0</v>
      </c>
      <c r="AQ1070" s="577">
        <v>0</v>
      </c>
      <c r="AR1070" s="577">
        <v>2</v>
      </c>
      <c r="AS1070" s="577">
        <v>2</v>
      </c>
      <c r="AT1070" s="577">
        <v>0</v>
      </c>
      <c r="AU1070" s="577">
        <v>0</v>
      </c>
      <c r="AV1070" s="577">
        <v>0</v>
      </c>
      <c r="AW1070" s="577">
        <v>0</v>
      </c>
      <c r="AX1070" s="577">
        <v>0</v>
      </c>
      <c r="AY1070" s="577">
        <v>0</v>
      </c>
      <c r="AZ1070" s="577">
        <v>0</v>
      </c>
      <c r="BA1070" s="577">
        <v>0</v>
      </c>
      <c r="BB1070" s="577">
        <v>0</v>
      </c>
      <c r="BC1070" s="577">
        <v>0</v>
      </c>
      <c r="BD1070" s="577">
        <v>0</v>
      </c>
      <c r="BE1070" s="577">
        <v>0</v>
      </c>
      <c r="BF1070" s="577">
        <v>0</v>
      </c>
      <c r="BG1070" s="577">
        <v>0</v>
      </c>
      <c r="BH1070" s="577">
        <v>0</v>
      </c>
      <c r="BI1070" s="577">
        <v>0</v>
      </c>
      <c r="BJ1070" s="577">
        <v>0</v>
      </c>
      <c r="BK1070" s="577">
        <v>0</v>
      </c>
      <c r="BL1070" s="577"/>
      <c r="BM1070" s="551">
        <v>0</v>
      </c>
      <c r="BN1070" s="551">
        <v>0</v>
      </c>
      <c r="BO1070" s="753">
        <v>0</v>
      </c>
      <c r="BP1070" s="551">
        <v>0</v>
      </c>
      <c r="BQ1070" s="551">
        <v>0</v>
      </c>
      <c r="BR1070" s="551">
        <v>0</v>
      </c>
      <c r="BS1070" s="582">
        <f t="shared" si="87"/>
        <v>1.3333333333333333</v>
      </c>
      <c r="BT1070" s="552">
        <f t="shared" si="88"/>
        <v>1.3333333333333333</v>
      </c>
      <c r="BU1070" s="552">
        <f t="shared" si="89"/>
        <v>1.3333333333333333</v>
      </c>
      <c r="BV1070" s="551">
        <v>0</v>
      </c>
      <c r="BW1070" s="551">
        <v>0</v>
      </c>
      <c r="BX1070" s="551">
        <v>0</v>
      </c>
      <c r="BY1070" s="551">
        <v>0</v>
      </c>
      <c r="BZ1070" s="551">
        <v>0</v>
      </c>
      <c r="CA1070" s="551">
        <v>0</v>
      </c>
      <c r="CB1070" s="551">
        <v>0</v>
      </c>
      <c r="CC1070" s="551">
        <v>0</v>
      </c>
      <c r="CD1070" s="551">
        <v>0</v>
      </c>
      <c r="CE1070" s="551">
        <v>0</v>
      </c>
      <c r="CF1070" s="551">
        <v>0</v>
      </c>
      <c r="CG1070" s="551">
        <v>0</v>
      </c>
      <c r="CH1070" s="551">
        <v>0</v>
      </c>
      <c r="CI1070" s="623">
        <f t="shared" si="90"/>
        <v>4</v>
      </c>
      <c r="CJ1070" s="524">
        <v>4</v>
      </c>
      <c r="CK1070" s="554">
        <f t="shared" si="91"/>
        <v>1.3333333333333333</v>
      </c>
      <c r="CL1070" s="554">
        <f t="shared" si="92"/>
        <v>2.6666666666666665</v>
      </c>
      <c r="CM1070" s="554">
        <v>6</v>
      </c>
      <c r="CN1070" s="554"/>
      <c r="CO1070" s="554"/>
      <c r="CP1070" s="622"/>
      <c r="CQ1070" s="726"/>
      <c r="CR1070" s="525"/>
      <c r="CS1070" s="527"/>
      <c r="CT1070" s="527"/>
      <c r="CU1070" s="527"/>
      <c r="CV1070" s="527"/>
      <c r="CW1070" s="85"/>
    </row>
    <row r="1071" spans="1:101" customFormat="1" ht="12" customHeight="1" x14ac:dyDescent="0.2">
      <c r="A1071" s="132" t="s">
        <v>1965</v>
      </c>
      <c r="B1071" s="557" t="s">
        <v>3956</v>
      </c>
      <c r="C1071" s="557" t="s">
        <v>1432</v>
      </c>
      <c r="D1071" s="557" t="s">
        <v>1432</v>
      </c>
      <c r="E1071" s="577" t="s">
        <v>3957</v>
      </c>
      <c r="F1071" s="557" t="s">
        <v>4385</v>
      </c>
      <c r="G1071" s="557" t="s">
        <v>993</v>
      </c>
      <c r="H1071" s="557" t="s">
        <v>3875</v>
      </c>
      <c r="I1071" s="557" t="s">
        <v>3958</v>
      </c>
      <c r="J1071" s="533">
        <v>528247</v>
      </c>
      <c r="K1071" s="533">
        <v>174115</v>
      </c>
      <c r="L1071" s="512" t="s">
        <v>3076</v>
      </c>
      <c r="M1071" s="557" t="s">
        <v>1432</v>
      </c>
      <c r="N1071" s="557" t="s">
        <v>1432</v>
      </c>
      <c r="O1071" s="533">
        <v>0</v>
      </c>
      <c r="P1071" s="533">
        <v>2</v>
      </c>
      <c r="Q1071" s="738">
        <v>2</v>
      </c>
      <c r="R1071" s="557" t="s">
        <v>3959</v>
      </c>
      <c r="S1071" s="557" t="s">
        <v>3676</v>
      </c>
      <c r="T1071" s="739">
        <v>41957</v>
      </c>
      <c r="U1071" s="739">
        <v>42165</v>
      </c>
      <c r="V1071" s="557" t="s">
        <v>1439</v>
      </c>
      <c r="W1071" s="557" t="s">
        <v>1432</v>
      </c>
      <c r="X1071" s="557" t="s">
        <v>1442</v>
      </c>
      <c r="Y1071" s="557" t="s">
        <v>1443</v>
      </c>
      <c r="Z1071" s="557" t="s">
        <v>1444</v>
      </c>
      <c r="AA1071" s="557" t="s">
        <v>2713</v>
      </c>
      <c r="AB1071" s="557" t="s">
        <v>1432</v>
      </c>
      <c r="AC1071" s="389"/>
      <c r="AD1071" s="389"/>
      <c r="AE1071" s="517" t="s">
        <v>3063</v>
      </c>
      <c r="AF1071" s="557" t="s">
        <v>1445</v>
      </c>
      <c r="AG1071" s="620">
        <v>0</v>
      </c>
      <c r="AH1071" s="517">
        <v>0</v>
      </c>
      <c r="AI1071" s="577">
        <v>0</v>
      </c>
      <c r="AJ1071" s="577">
        <v>0</v>
      </c>
      <c r="AK1071" s="577">
        <v>2</v>
      </c>
      <c r="AL1071" s="577">
        <v>0</v>
      </c>
      <c r="AM1071" s="577">
        <v>0</v>
      </c>
      <c r="AN1071" s="577">
        <v>0</v>
      </c>
      <c r="AO1071" s="577">
        <v>0</v>
      </c>
      <c r="AP1071" s="577">
        <v>0</v>
      </c>
      <c r="AQ1071" s="577">
        <v>0</v>
      </c>
      <c r="AR1071" s="577">
        <v>2</v>
      </c>
      <c r="AS1071" s="577">
        <v>0</v>
      </c>
      <c r="AT1071" s="577">
        <v>0</v>
      </c>
      <c r="AU1071" s="577">
        <v>0</v>
      </c>
      <c r="AV1071" s="577">
        <v>0</v>
      </c>
      <c r="AW1071" s="577">
        <v>0</v>
      </c>
      <c r="AX1071" s="577">
        <v>0</v>
      </c>
      <c r="AY1071" s="577">
        <v>0</v>
      </c>
      <c r="AZ1071" s="577">
        <v>0</v>
      </c>
      <c r="BA1071" s="577">
        <v>0</v>
      </c>
      <c r="BB1071" s="577">
        <v>0</v>
      </c>
      <c r="BC1071" s="577">
        <v>0</v>
      </c>
      <c r="BD1071" s="577">
        <v>0</v>
      </c>
      <c r="BE1071" s="577">
        <v>0</v>
      </c>
      <c r="BF1071" s="577">
        <v>0</v>
      </c>
      <c r="BG1071" s="577">
        <v>0</v>
      </c>
      <c r="BH1071" s="577">
        <v>0</v>
      </c>
      <c r="BI1071" s="577">
        <v>0</v>
      </c>
      <c r="BJ1071" s="577">
        <v>0</v>
      </c>
      <c r="BK1071" s="577">
        <v>0</v>
      </c>
      <c r="BL1071" s="577"/>
      <c r="BM1071" s="551">
        <v>0</v>
      </c>
      <c r="BN1071" s="551">
        <v>0</v>
      </c>
      <c r="BO1071" s="753">
        <v>0</v>
      </c>
      <c r="BP1071" s="551">
        <v>0</v>
      </c>
      <c r="BQ1071" s="551">
        <v>0</v>
      </c>
      <c r="BR1071" s="551">
        <v>0</v>
      </c>
      <c r="BS1071" s="582">
        <f t="shared" si="87"/>
        <v>0.66666666666666663</v>
      </c>
      <c r="BT1071" s="552">
        <f t="shared" si="88"/>
        <v>0.66666666666666663</v>
      </c>
      <c r="BU1071" s="552">
        <f t="shared" si="89"/>
        <v>0.66666666666666663</v>
      </c>
      <c r="BV1071" s="551">
        <v>0</v>
      </c>
      <c r="BW1071" s="551">
        <v>0</v>
      </c>
      <c r="BX1071" s="551">
        <v>0</v>
      </c>
      <c r="BY1071" s="551">
        <v>0</v>
      </c>
      <c r="BZ1071" s="551">
        <v>0</v>
      </c>
      <c r="CA1071" s="551">
        <v>0</v>
      </c>
      <c r="CB1071" s="551">
        <v>0</v>
      </c>
      <c r="CC1071" s="551">
        <v>0</v>
      </c>
      <c r="CD1071" s="551">
        <v>0</v>
      </c>
      <c r="CE1071" s="551">
        <v>0</v>
      </c>
      <c r="CF1071" s="551">
        <v>0</v>
      </c>
      <c r="CG1071" s="551">
        <v>0</v>
      </c>
      <c r="CH1071" s="551">
        <v>0</v>
      </c>
      <c r="CI1071" s="623">
        <f t="shared" si="90"/>
        <v>2</v>
      </c>
      <c r="CJ1071" s="524">
        <v>2</v>
      </c>
      <c r="CK1071" s="554">
        <f t="shared" si="91"/>
        <v>0.66666666666666663</v>
      </c>
      <c r="CL1071" s="554">
        <f t="shared" si="92"/>
        <v>1.3333333333333333</v>
      </c>
      <c r="CM1071" s="554">
        <v>6</v>
      </c>
      <c r="CN1071" s="554"/>
      <c r="CO1071" s="554"/>
      <c r="CP1071" s="622"/>
      <c r="CQ1071" s="726"/>
      <c r="CR1071" s="525"/>
      <c r="CS1071" s="527"/>
      <c r="CT1071" s="527"/>
      <c r="CU1071" s="527"/>
      <c r="CV1071" s="527"/>
      <c r="CW1071" s="85"/>
    </row>
    <row r="1072" spans="1:101" customFormat="1" ht="12" customHeight="1" x14ac:dyDescent="0.2">
      <c r="A1072" s="132" t="s">
        <v>1965</v>
      </c>
      <c r="B1072" s="557" t="s">
        <v>5392</v>
      </c>
      <c r="C1072" s="557" t="s">
        <v>1432</v>
      </c>
      <c r="D1072" s="557" t="s">
        <v>1432</v>
      </c>
      <c r="E1072" s="577" t="s">
        <v>1432</v>
      </c>
      <c r="F1072" s="557" t="s">
        <v>5393</v>
      </c>
      <c r="G1072" s="557" t="s">
        <v>4802</v>
      </c>
      <c r="H1072" s="557" t="s">
        <v>1885</v>
      </c>
      <c r="I1072" s="557" t="s">
        <v>1033</v>
      </c>
      <c r="J1072" s="533">
        <v>525997</v>
      </c>
      <c r="K1072" s="533">
        <v>173088</v>
      </c>
      <c r="L1072" s="512" t="s">
        <v>3078</v>
      </c>
      <c r="M1072" s="557" t="s">
        <v>1432</v>
      </c>
      <c r="N1072" s="557" t="s">
        <v>1432</v>
      </c>
      <c r="O1072" s="533">
        <v>1</v>
      </c>
      <c r="P1072" s="533">
        <v>2</v>
      </c>
      <c r="Q1072" s="738">
        <v>1</v>
      </c>
      <c r="R1072" s="557" t="s">
        <v>5394</v>
      </c>
      <c r="S1072" s="557" t="s">
        <v>1438</v>
      </c>
      <c r="T1072" s="739">
        <v>42034</v>
      </c>
      <c r="U1072" s="739">
        <v>42102</v>
      </c>
      <c r="V1072" s="557" t="s">
        <v>1439</v>
      </c>
      <c r="W1072" s="557" t="s">
        <v>1432</v>
      </c>
      <c r="X1072" s="557" t="s">
        <v>1442</v>
      </c>
      <c r="Y1072" s="557" t="s">
        <v>4694</v>
      </c>
      <c r="Z1072" s="557" t="s">
        <v>1444</v>
      </c>
      <c r="AA1072" s="557" t="s">
        <v>2723</v>
      </c>
      <c r="AB1072" s="557" t="s">
        <v>1432</v>
      </c>
      <c r="AC1072" s="389"/>
      <c r="AD1072" s="389"/>
      <c r="AE1072" s="517" t="s">
        <v>3063</v>
      </c>
      <c r="AF1072" s="557" t="s">
        <v>1445</v>
      </c>
      <c r="AG1072" s="620">
        <v>0</v>
      </c>
      <c r="AH1072" s="517">
        <v>0</v>
      </c>
      <c r="AI1072" s="577">
        <v>0</v>
      </c>
      <c r="AJ1072" s="577">
        <v>1</v>
      </c>
      <c r="AK1072" s="577">
        <v>0</v>
      </c>
      <c r="AL1072" s="577">
        <v>1</v>
      </c>
      <c r="AM1072" s="577">
        <v>-1</v>
      </c>
      <c r="AN1072" s="577">
        <v>0</v>
      </c>
      <c r="AO1072" s="577">
        <v>0</v>
      </c>
      <c r="AP1072" s="577">
        <v>0</v>
      </c>
      <c r="AQ1072" s="577">
        <v>1</v>
      </c>
      <c r="AR1072" s="577">
        <v>0</v>
      </c>
      <c r="AS1072" s="577">
        <v>1</v>
      </c>
      <c r="AT1072" s="577">
        <v>-1</v>
      </c>
      <c r="AU1072" s="577">
        <v>0</v>
      </c>
      <c r="AV1072" s="577">
        <v>0</v>
      </c>
      <c r="AW1072" s="577">
        <v>0</v>
      </c>
      <c r="AX1072" s="577">
        <v>0</v>
      </c>
      <c r="AY1072" s="577">
        <v>0</v>
      </c>
      <c r="AZ1072" s="577">
        <v>0</v>
      </c>
      <c r="BA1072" s="577">
        <v>0</v>
      </c>
      <c r="BB1072" s="577">
        <v>0</v>
      </c>
      <c r="BC1072" s="577">
        <v>0</v>
      </c>
      <c r="BD1072" s="577">
        <v>0</v>
      </c>
      <c r="BE1072" s="577">
        <v>0</v>
      </c>
      <c r="BF1072" s="577">
        <v>0</v>
      </c>
      <c r="BG1072" s="577">
        <v>0</v>
      </c>
      <c r="BH1072" s="577">
        <v>0</v>
      </c>
      <c r="BI1072" s="577">
        <v>0</v>
      </c>
      <c r="BJ1072" s="577">
        <v>0</v>
      </c>
      <c r="BK1072" s="577">
        <v>0</v>
      </c>
      <c r="BL1072" s="577"/>
      <c r="BM1072" s="551">
        <v>0</v>
      </c>
      <c r="BN1072" s="551">
        <v>0</v>
      </c>
      <c r="BO1072" s="753">
        <v>0</v>
      </c>
      <c r="BP1072" s="551">
        <v>0</v>
      </c>
      <c r="BQ1072" s="551">
        <v>0</v>
      </c>
      <c r="BR1072" s="551">
        <v>0</v>
      </c>
      <c r="BS1072" s="582">
        <f t="shared" si="87"/>
        <v>0.33333333333333331</v>
      </c>
      <c r="BT1072" s="552">
        <f t="shared" si="88"/>
        <v>0.33333333333333331</v>
      </c>
      <c r="BU1072" s="552">
        <f t="shared" si="89"/>
        <v>0.33333333333333331</v>
      </c>
      <c r="BV1072" s="551">
        <v>0</v>
      </c>
      <c r="BW1072" s="551">
        <v>0</v>
      </c>
      <c r="BX1072" s="551">
        <v>0</v>
      </c>
      <c r="BY1072" s="551">
        <v>0</v>
      </c>
      <c r="BZ1072" s="551">
        <v>0</v>
      </c>
      <c r="CA1072" s="551">
        <v>0</v>
      </c>
      <c r="CB1072" s="551">
        <v>0</v>
      </c>
      <c r="CC1072" s="551">
        <v>0</v>
      </c>
      <c r="CD1072" s="551">
        <v>0</v>
      </c>
      <c r="CE1072" s="551">
        <v>0</v>
      </c>
      <c r="CF1072" s="551">
        <v>0</v>
      </c>
      <c r="CG1072" s="551">
        <v>0</v>
      </c>
      <c r="CH1072" s="551">
        <v>0</v>
      </c>
      <c r="CI1072" s="623">
        <f t="shared" si="90"/>
        <v>1</v>
      </c>
      <c r="CJ1072" s="524">
        <v>1</v>
      </c>
      <c r="CK1072" s="554">
        <f t="shared" si="91"/>
        <v>0.33333333333333331</v>
      </c>
      <c r="CL1072" s="554">
        <f t="shared" si="92"/>
        <v>0.66666666666666663</v>
      </c>
      <c r="CM1072" s="554">
        <v>6</v>
      </c>
      <c r="CN1072" s="554"/>
      <c r="CO1072" s="554"/>
      <c r="CP1072" s="622"/>
      <c r="CQ1072" s="726"/>
      <c r="CR1072" s="525"/>
      <c r="CS1072" s="527"/>
      <c r="CT1072" s="527"/>
      <c r="CU1072" s="527"/>
      <c r="CV1072" s="527"/>
      <c r="CW1072" s="85"/>
    </row>
    <row r="1073" spans="1:101" customFormat="1" ht="12" customHeight="1" x14ac:dyDescent="0.2">
      <c r="A1073" s="132" t="s">
        <v>1965</v>
      </c>
      <c r="B1073" s="557" t="s">
        <v>5395</v>
      </c>
      <c r="C1073" s="557" t="s">
        <v>1432</v>
      </c>
      <c r="D1073" s="557" t="s">
        <v>1432</v>
      </c>
      <c r="E1073" s="577" t="s">
        <v>2483</v>
      </c>
      <c r="F1073" s="557" t="s">
        <v>1432</v>
      </c>
      <c r="G1073" s="557" t="s">
        <v>444</v>
      </c>
      <c r="H1073" s="557" t="s">
        <v>2717</v>
      </c>
      <c r="I1073" s="557" t="s">
        <v>1432</v>
      </c>
      <c r="J1073" s="533">
        <v>527371</v>
      </c>
      <c r="K1073" s="533">
        <v>176613</v>
      </c>
      <c r="L1073" s="512" t="s">
        <v>4766</v>
      </c>
      <c r="M1073" s="557" t="s">
        <v>1432</v>
      </c>
      <c r="N1073" s="557" t="s">
        <v>1432</v>
      </c>
      <c r="O1073" s="533">
        <v>0</v>
      </c>
      <c r="P1073" s="533">
        <v>3</v>
      </c>
      <c r="Q1073" s="738">
        <v>3</v>
      </c>
      <c r="R1073" s="557" t="s">
        <v>5396</v>
      </c>
      <c r="S1073" s="557" t="s">
        <v>1438</v>
      </c>
      <c r="T1073" s="739">
        <v>41970</v>
      </c>
      <c r="U1073" s="739">
        <v>42114</v>
      </c>
      <c r="V1073" s="557" t="s">
        <v>1439</v>
      </c>
      <c r="W1073" s="557" t="s">
        <v>1432</v>
      </c>
      <c r="X1073" s="557" t="s">
        <v>1442</v>
      </c>
      <c r="Y1073" s="557" t="s">
        <v>4694</v>
      </c>
      <c r="Z1073" s="557" t="s">
        <v>1444</v>
      </c>
      <c r="AA1073" s="557" t="s">
        <v>4720</v>
      </c>
      <c r="AB1073" s="557" t="s">
        <v>1432</v>
      </c>
      <c r="AC1073" s="389"/>
      <c r="AD1073" s="389"/>
      <c r="AE1073" s="517" t="s">
        <v>3063</v>
      </c>
      <c r="AF1073" s="557" t="s">
        <v>1445</v>
      </c>
      <c r="AG1073" s="620"/>
      <c r="AH1073" s="517">
        <v>0</v>
      </c>
      <c r="AI1073" s="577">
        <v>0</v>
      </c>
      <c r="AJ1073" s="577">
        <v>0</v>
      </c>
      <c r="AK1073" s="577">
        <v>0</v>
      </c>
      <c r="AL1073" s="577">
        <v>2</v>
      </c>
      <c r="AM1073" s="577">
        <v>0</v>
      </c>
      <c r="AN1073" s="577">
        <v>1</v>
      </c>
      <c r="AO1073" s="577">
        <v>0</v>
      </c>
      <c r="AP1073" s="577">
        <v>0</v>
      </c>
      <c r="AQ1073" s="577">
        <v>0</v>
      </c>
      <c r="AR1073" s="577">
        <v>0</v>
      </c>
      <c r="AS1073" s="577">
        <v>2</v>
      </c>
      <c r="AT1073" s="577">
        <v>0</v>
      </c>
      <c r="AU1073" s="577">
        <v>1</v>
      </c>
      <c r="AV1073" s="577">
        <v>0</v>
      </c>
      <c r="AW1073" s="577">
        <v>0</v>
      </c>
      <c r="AX1073" s="577">
        <v>0</v>
      </c>
      <c r="AY1073" s="577">
        <v>0</v>
      </c>
      <c r="AZ1073" s="577">
        <v>0</v>
      </c>
      <c r="BA1073" s="577">
        <v>0</v>
      </c>
      <c r="BB1073" s="577">
        <v>0</v>
      </c>
      <c r="BC1073" s="577">
        <v>0</v>
      </c>
      <c r="BD1073" s="577">
        <v>0</v>
      </c>
      <c r="BE1073" s="577">
        <v>0</v>
      </c>
      <c r="BF1073" s="577">
        <v>0</v>
      </c>
      <c r="BG1073" s="577">
        <v>0</v>
      </c>
      <c r="BH1073" s="577">
        <v>0</v>
      </c>
      <c r="BI1073" s="577">
        <v>0</v>
      </c>
      <c r="BJ1073" s="577">
        <v>0</v>
      </c>
      <c r="BK1073" s="577">
        <v>0</v>
      </c>
      <c r="BL1073" s="577"/>
      <c r="BM1073" s="551">
        <v>0</v>
      </c>
      <c r="BN1073" s="551">
        <v>0</v>
      </c>
      <c r="BO1073" s="753">
        <v>0</v>
      </c>
      <c r="BP1073" s="551">
        <v>0</v>
      </c>
      <c r="BQ1073" s="551">
        <v>0</v>
      </c>
      <c r="BR1073" s="551">
        <v>0</v>
      </c>
      <c r="BS1073" s="582">
        <f t="shared" si="87"/>
        <v>1</v>
      </c>
      <c r="BT1073" s="552">
        <f t="shared" si="88"/>
        <v>1</v>
      </c>
      <c r="BU1073" s="552">
        <f t="shared" si="89"/>
        <v>1</v>
      </c>
      <c r="BV1073" s="551">
        <v>0</v>
      </c>
      <c r="BW1073" s="551">
        <v>0</v>
      </c>
      <c r="BX1073" s="551">
        <v>0</v>
      </c>
      <c r="BY1073" s="551">
        <v>0</v>
      </c>
      <c r="BZ1073" s="551">
        <v>0</v>
      </c>
      <c r="CA1073" s="551">
        <v>0</v>
      </c>
      <c r="CB1073" s="551">
        <v>0</v>
      </c>
      <c r="CC1073" s="551">
        <v>0</v>
      </c>
      <c r="CD1073" s="551">
        <v>0</v>
      </c>
      <c r="CE1073" s="551">
        <v>0</v>
      </c>
      <c r="CF1073" s="551">
        <v>0</v>
      </c>
      <c r="CG1073" s="551">
        <v>0</v>
      </c>
      <c r="CH1073" s="551">
        <v>0</v>
      </c>
      <c r="CI1073" s="623">
        <f t="shared" si="90"/>
        <v>3</v>
      </c>
      <c r="CJ1073" s="524">
        <v>3</v>
      </c>
      <c r="CK1073" s="554">
        <f t="shared" si="91"/>
        <v>1</v>
      </c>
      <c r="CL1073" s="554">
        <f t="shared" si="92"/>
        <v>2</v>
      </c>
      <c r="CM1073" s="554">
        <v>6</v>
      </c>
      <c r="CN1073" s="554"/>
      <c r="CO1073" s="554"/>
      <c r="CP1073" s="622"/>
      <c r="CQ1073" s="726"/>
      <c r="CR1073" s="525"/>
      <c r="CS1073" s="527"/>
      <c r="CT1073" s="527"/>
      <c r="CU1073" s="527"/>
      <c r="CV1073" s="527"/>
      <c r="CW1073" s="85"/>
    </row>
    <row r="1074" spans="1:101" customFormat="1" ht="12" customHeight="1" x14ac:dyDescent="0.2">
      <c r="A1074" s="132" t="s">
        <v>1965</v>
      </c>
      <c r="B1074" s="557" t="s">
        <v>3960</v>
      </c>
      <c r="C1074" s="557" t="s">
        <v>1432</v>
      </c>
      <c r="D1074" s="557" t="s">
        <v>1432</v>
      </c>
      <c r="E1074" s="577" t="s">
        <v>1432</v>
      </c>
      <c r="F1074" s="557" t="s">
        <v>3906</v>
      </c>
      <c r="G1074" s="557" t="s">
        <v>3961</v>
      </c>
      <c r="H1074" s="557" t="s">
        <v>2717</v>
      </c>
      <c r="I1074" s="557" t="s">
        <v>4872</v>
      </c>
      <c r="J1074" s="533">
        <v>528510</v>
      </c>
      <c r="K1074" s="533">
        <v>175727</v>
      </c>
      <c r="L1074" s="512" t="s">
        <v>3085</v>
      </c>
      <c r="M1074" s="557" t="s">
        <v>1432</v>
      </c>
      <c r="N1074" s="557" t="s">
        <v>1432</v>
      </c>
      <c r="O1074" s="533">
        <v>1</v>
      </c>
      <c r="P1074" s="533">
        <v>2</v>
      </c>
      <c r="Q1074" s="738">
        <v>1</v>
      </c>
      <c r="R1074" s="557" t="s">
        <v>4494</v>
      </c>
      <c r="S1074" s="557" t="s">
        <v>3676</v>
      </c>
      <c r="T1074" s="739">
        <v>41957</v>
      </c>
      <c r="U1074" s="739">
        <v>42170</v>
      </c>
      <c r="V1074" s="557" t="s">
        <v>1439</v>
      </c>
      <c r="W1074" s="557" t="s">
        <v>1432</v>
      </c>
      <c r="X1074" s="557" t="s">
        <v>1442</v>
      </c>
      <c r="Y1074" s="557" t="s">
        <v>4694</v>
      </c>
      <c r="Z1074" s="557" t="s">
        <v>1444</v>
      </c>
      <c r="AA1074" s="557" t="s">
        <v>1454</v>
      </c>
      <c r="AB1074" s="557" t="s">
        <v>1432</v>
      </c>
      <c r="AC1074" s="389"/>
      <c r="AD1074" s="389"/>
      <c r="AE1074" s="517" t="s">
        <v>3063</v>
      </c>
      <c r="AF1074" s="557" t="s">
        <v>1445</v>
      </c>
      <c r="AG1074" s="620">
        <v>0</v>
      </c>
      <c r="AH1074" s="517">
        <v>0</v>
      </c>
      <c r="AI1074" s="577">
        <v>0</v>
      </c>
      <c r="AJ1074" s="577">
        <v>0</v>
      </c>
      <c r="AK1074" s="577">
        <v>1</v>
      </c>
      <c r="AL1074" s="577">
        <v>0</v>
      </c>
      <c r="AM1074" s="577">
        <v>0</v>
      </c>
      <c r="AN1074" s="577">
        <v>0</v>
      </c>
      <c r="AO1074" s="577">
        <v>0</v>
      </c>
      <c r="AP1074" s="577">
        <v>0</v>
      </c>
      <c r="AQ1074" s="577">
        <v>0</v>
      </c>
      <c r="AR1074" s="577">
        <v>2</v>
      </c>
      <c r="AS1074" s="577">
        <v>0</v>
      </c>
      <c r="AT1074" s="577">
        <v>0</v>
      </c>
      <c r="AU1074" s="577">
        <v>0</v>
      </c>
      <c r="AV1074" s="577">
        <v>0</v>
      </c>
      <c r="AW1074" s="577">
        <v>0</v>
      </c>
      <c r="AX1074" s="577">
        <v>0</v>
      </c>
      <c r="AY1074" s="577">
        <v>-1</v>
      </c>
      <c r="AZ1074" s="577">
        <v>0</v>
      </c>
      <c r="BA1074" s="577">
        <v>0</v>
      </c>
      <c r="BB1074" s="577">
        <v>0</v>
      </c>
      <c r="BC1074" s="577">
        <v>0</v>
      </c>
      <c r="BD1074" s="577">
        <v>0</v>
      </c>
      <c r="BE1074" s="577">
        <v>0</v>
      </c>
      <c r="BF1074" s="577">
        <v>0</v>
      </c>
      <c r="BG1074" s="577">
        <v>0</v>
      </c>
      <c r="BH1074" s="577">
        <v>0</v>
      </c>
      <c r="BI1074" s="577">
        <v>0</v>
      </c>
      <c r="BJ1074" s="577">
        <v>0</v>
      </c>
      <c r="BK1074" s="577">
        <v>0</v>
      </c>
      <c r="BL1074" s="577"/>
      <c r="BM1074" s="551">
        <v>0</v>
      </c>
      <c r="BN1074" s="551">
        <v>0</v>
      </c>
      <c r="BO1074" s="753">
        <v>0</v>
      </c>
      <c r="BP1074" s="551">
        <v>0</v>
      </c>
      <c r="BQ1074" s="551">
        <v>0</v>
      </c>
      <c r="BR1074" s="551">
        <v>0</v>
      </c>
      <c r="BS1074" s="582">
        <f t="shared" si="87"/>
        <v>0.33333333333333331</v>
      </c>
      <c r="BT1074" s="552">
        <f t="shared" si="88"/>
        <v>0.33333333333333331</v>
      </c>
      <c r="BU1074" s="552">
        <f t="shared" si="89"/>
        <v>0.33333333333333331</v>
      </c>
      <c r="BV1074" s="551">
        <v>0</v>
      </c>
      <c r="BW1074" s="551">
        <v>0</v>
      </c>
      <c r="BX1074" s="551">
        <v>0</v>
      </c>
      <c r="BY1074" s="551">
        <v>0</v>
      </c>
      <c r="BZ1074" s="551">
        <v>0</v>
      </c>
      <c r="CA1074" s="551">
        <v>0</v>
      </c>
      <c r="CB1074" s="551">
        <v>0</v>
      </c>
      <c r="CC1074" s="551">
        <v>0</v>
      </c>
      <c r="CD1074" s="551">
        <v>0</v>
      </c>
      <c r="CE1074" s="551">
        <v>0</v>
      </c>
      <c r="CF1074" s="551">
        <v>0</v>
      </c>
      <c r="CG1074" s="551">
        <v>0</v>
      </c>
      <c r="CH1074" s="551">
        <v>0</v>
      </c>
      <c r="CI1074" s="623">
        <f t="shared" si="90"/>
        <v>1</v>
      </c>
      <c r="CJ1074" s="524">
        <v>1</v>
      </c>
      <c r="CK1074" s="554">
        <f t="shared" si="91"/>
        <v>0.33333333333333331</v>
      </c>
      <c r="CL1074" s="554">
        <f t="shared" si="92"/>
        <v>0.66666666666666663</v>
      </c>
      <c r="CM1074" s="554">
        <v>6</v>
      </c>
      <c r="CN1074" s="554"/>
      <c r="CO1074" s="554"/>
      <c r="CP1074" s="622"/>
      <c r="CQ1074" s="726"/>
      <c r="CR1074" s="525"/>
      <c r="CS1074" s="527"/>
      <c r="CT1074" s="527"/>
      <c r="CU1074" s="527"/>
      <c r="CV1074" s="527"/>
      <c r="CW1074" s="85"/>
    </row>
    <row r="1075" spans="1:101" customFormat="1" ht="12" customHeight="1" x14ac:dyDescent="0.2">
      <c r="A1075" s="132" t="s">
        <v>1965</v>
      </c>
      <c r="B1075" s="557" t="s">
        <v>1152</v>
      </c>
      <c r="C1075" s="557" t="s">
        <v>1432</v>
      </c>
      <c r="D1075" s="557" t="s">
        <v>1432</v>
      </c>
      <c r="E1075" s="577" t="s">
        <v>1153</v>
      </c>
      <c r="F1075" s="557" t="s">
        <v>1153</v>
      </c>
      <c r="G1075" s="557" t="s">
        <v>4270</v>
      </c>
      <c r="H1075" s="557" t="s">
        <v>2717</v>
      </c>
      <c r="I1075" s="557" t="s">
        <v>1807</v>
      </c>
      <c r="J1075" s="533">
        <v>527090</v>
      </c>
      <c r="K1075" s="533">
        <v>176180</v>
      </c>
      <c r="L1075" s="512" t="s">
        <v>4766</v>
      </c>
      <c r="M1075" s="557" t="s">
        <v>1432</v>
      </c>
      <c r="N1075" s="557" t="s">
        <v>1432</v>
      </c>
      <c r="O1075" s="533">
        <v>2</v>
      </c>
      <c r="P1075" s="533">
        <v>6</v>
      </c>
      <c r="Q1075" s="738">
        <v>4</v>
      </c>
      <c r="R1075" s="557" t="s">
        <v>5397</v>
      </c>
      <c r="S1075" s="557" t="s">
        <v>3676</v>
      </c>
      <c r="T1075" s="739">
        <v>42019</v>
      </c>
      <c r="U1075" s="739">
        <v>42261</v>
      </c>
      <c r="V1075" s="557" t="s">
        <v>1439</v>
      </c>
      <c r="W1075" s="557" t="s">
        <v>1432</v>
      </c>
      <c r="X1075" s="557" t="s">
        <v>1442</v>
      </c>
      <c r="Y1075" s="557" t="s">
        <v>4694</v>
      </c>
      <c r="Z1075" s="557" t="s">
        <v>1444</v>
      </c>
      <c r="AA1075" s="557" t="s">
        <v>2723</v>
      </c>
      <c r="AB1075" s="557" t="s">
        <v>1432</v>
      </c>
      <c r="AC1075" s="389"/>
      <c r="AD1075" s="389"/>
      <c r="AE1075" s="517" t="s">
        <v>3063</v>
      </c>
      <c r="AF1075" s="557" t="s">
        <v>1445</v>
      </c>
      <c r="AG1075" s="620">
        <v>0</v>
      </c>
      <c r="AH1075" s="517">
        <v>0</v>
      </c>
      <c r="AI1075" s="577">
        <v>0</v>
      </c>
      <c r="AJ1075" s="577">
        <v>0</v>
      </c>
      <c r="AK1075" s="577">
        <v>4</v>
      </c>
      <c r="AL1075" s="577">
        <v>2</v>
      </c>
      <c r="AM1075" s="577">
        <v>-2</v>
      </c>
      <c r="AN1075" s="577">
        <v>0</v>
      </c>
      <c r="AO1075" s="577">
        <v>0</v>
      </c>
      <c r="AP1075" s="577">
        <v>0</v>
      </c>
      <c r="AQ1075" s="577">
        <v>0</v>
      </c>
      <c r="AR1075" s="577">
        <v>4</v>
      </c>
      <c r="AS1075" s="577">
        <v>2</v>
      </c>
      <c r="AT1075" s="577">
        <v>-2</v>
      </c>
      <c r="AU1075" s="577">
        <v>0</v>
      </c>
      <c r="AV1075" s="577">
        <v>0</v>
      </c>
      <c r="AW1075" s="577">
        <v>0</v>
      </c>
      <c r="AX1075" s="577">
        <v>0</v>
      </c>
      <c r="AY1075" s="577">
        <v>0</v>
      </c>
      <c r="AZ1075" s="577">
        <v>0</v>
      </c>
      <c r="BA1075" s="577">
        <v>0</v>
      </c>
      <c r="BB1075" s="577">
        <v>0</v>
      </c>
      <c r="BC1075" s="577">
        <v>0</v>
      </c>
      <c r="BD1075" s="577">
        <v>0</v>
      </c>
      <c r="BE1075" s="577">
        <v>0</v>
      </c>
      <c r="BF1075" s="577">
        <v>0</v>
      </c>
      <c r="BG1075" s="577">
        <v>0</v>
      </c>
      <c r="BH1075" s="577">
        <v>0</v>
      </c>
      <c r="BI1075" s="577">
        <v>0</v>
      </c>
      <c r="BJ1075" s="577">
        <v>0</v>
      </c>
      <c r="BK1075" s="577">
        <v>0</v>
      </c>
      <c r="BL1075" s="577"/>
      <c r="BM1075" s="551">
        <v>0</v>
      </c>
      <c r="BN1075" s="551">
        <v>0</v>
      </c>
      <c r="BO1075" s="753">
        <v>0</v>
      </c>
      <c r="BP1075" s="551">
        <v>0</v>
      </c>
      <c r="BQ1075" s="551">
        <v>0</v>
      </c>
      <c r="BR1075" s="551">
        <v>0</v>
      </c>
      <c r="BS1075" s="582">
        <f t="shared" si="87"/>
        <v>1.3333333333333333</v>
      </c>
      <c r="BT1075" s="552">
        <f t="shared" si="88"/>
        <v>1.3333333333333333</v>
      </c>
      <c r="BU1075" s="552">
        <f t="shared" si="89"/>
        <v>1.3333333333333333</v>
      </c>
      <c r="BV1075" s="551">
        <v>0</v>
      </c>
      <c r="BW1075" s="551">
        <v>0</v>
      </c>
      <c r="BX1075" s="551">
        <v>0</v>
      </c>
      <c r="BY1075" s="551">
        <v>0</v>
      </c>
      <c r="BZ1075" s="551">
        <v>0</v>
      </c>
      <c r="CA1075" s="551">
        <v>0</v>
      </c>
      <c r="CB1075" s="551">
        <v>0</v>
      </c>
      <c r="CC1075" s="551">
        <v>0</v>
      </c>
      <c r="CD1075" s="551">
        <v>0</v>
      </c>
      <c r="CE1075" s="551">
        <v>0</v>
      </c>
      <c r="CF1075" s="551">
        <v>0</v>
      </c>
      <c r="CG1075" s="551">
        <v>0</v>
      </c>
      <c r="CH1075" s="551">
        <v>0</v>
      </c>
      <c r="CI1075" s="623">
        <f t="shared" si="90"/>
        <v>4</v>
      </c>
      <c r="CJ1075" s="524">
        <v>4</v>
      </c>
      <c r="CK1075" s="554">
        <f t="shared" si="91"/>
        <v>1.3333333333333333</v>
      </c>
      <c r="CL1075" s="554">
        <f t="shared" si="92"/>
        <v>2.6666666666666665</v>
      </c>
      <c r="CM1075" s="554">
        <v>6</v>
      </c>
      <c r="CN1075" s="554"/>
      <c r="CO1075" s="554"/>
      <c r="CP1075" s="622"/>
      <c r="CQ1075" s="726"/>
      <c r="CR1075" s="525"/>
      <c r="CS1075" s="527"/>
      <c r="CT1075" s="527"/>
      <c r="CU1075" s="527"/>
      <c r="CV1075" s="527"/>
      <c r="CW1075" s="85"/>
    </row>
    <row r="1076" spans="1:101" customFormat="1" ht="12" customHeight="1" x14ac:dyDescent="0.2">
      <c r="A1076" s="132" t="s">
        <v>1965</v>
      </c>
      <c r="B1076" s="557" t="s">
        <v>4495</v>
      </c>
      <c r="C1076" s="557" t="s">
        <v>1432</v>
      </c>
      <c r="D1076" s="557" t="s">
        <v>1432</v>
      </c>
      <c r="E1076" s="577" t="s">
        <v>1432</v>
      </c>
      <c r="F1076" s="557" t="s">
        <v>4496</v>
      </c>
      <c r="G1076" s="557" t="s">
        <v>1480</v>
      </c>
      <c r="H1076" s="557" t="s">
        <v>2717</v>
      </c>
      <c r="I1076" s="557" t="s">
        <v>3492</v>
      </c>
      <c r="J1076" s="533">
        <v>527155</v>
      </c>
      <c r="K1076" s="533">
        <v>176175</v>
      </c>
      <c r="L1076" s="512" t="s">
        <v>3067</v>
      </c>
      <c r="M1076" s="557" t="s">
        <v>1432</v>
      </c>
      <c r="N1076" s="557" t="s">
        <v>1432</v>
      </c>
      <c r="O1076" s="533">
        <v>0</v>
      </c>
      <c r="P1076" s="533">
        <v>3</v>
      </c>
      <c r="Q1076" s="738">
        <v>3</v>
      </c>
      <c r="R1076" s="557" t="s">
        <v>4497</v>
      </c>
      <c r="S1076" s="557" t="s">
        <v>3676</v>
      </c>
      <c r="T1076" s="739">
        <v>41969</v>
      </c>
      <c r="U1076" s="739">
        <v>42095</v>
      </c>
      <c r="V1076" s="557" t="s">
        <v>3963</v>
      </c>
      <c r="W1076" s="557" t="s">
        <v>5398</v>
      </c>
      <c r="X1076" s="557" t="s">
        <v>1442</v>
      </c>
      <c r="Y1076" s="557" t="s">
        <v>1443</v>
      </c>
      <c r="Z1076" s="557" t="s">
        <v>1444</v>
      </c>
      <c r="AA1076" s="557" t="s">
        <v>2713</v>
      </c>
      <c r="AB1076" s="557" t="s">
        <v>1432</v>
      </c>
      <c r="AC1076" s="389"/>
      <c r="AD1076" s="389"/>
      <c r="AE1076" s="517" t="s">
        <v>3063</v>
      </c>
      <c r="AF1076" s="557" t="s">
        <v>1445</v>
      </c>
      <c r="AG1076" s="620"/>
      <c r="AH1076" s="517">
        <v>0</v>
      </c>
      <c r="AI1076" s="577">
        <v>0</v>
      </c>
      <c r="AJ1076" s="577">
        <v>3</v>
      </c>
      <c r="AK1076" s="577">
        <v>0</v>
      </c>
      <c r="AL1076" s="577">
        <v>0</v>
      </c>
      <c r="AM1076" s="577">
        <v>0</v>
      </c>
      <c r="AN1076" s="577">
        <v>0</v>
      </c>
      <c r="AO1076" s="577">
        <v>0</v>
      </c>
      <c r="AP1076" s="577">
        <v>0</v>
      </c>
      <c r="AQ1076" s="577">
        <v>3</v>
      </c>
      <c r="AR1076" s="577">
        <v>0</v>
      </c>
      <c r="AS1076" s="577">
        <v>0</v>
      </c>
      <c r="AT1076" s="577">
        <v>0</v>
      </c>
      <c r="AU1076" s="577">
        <v>0</v>
      </c>
      <c r="AV1076" s="577">
        <v>0</v>
      </c>
      <c r="AW1076" s="577">
        <v>0</v>
      </c>
      <c r="AX1076" s="577">
        <v>0</v>
      </c>
      <c r="AY1076" s="577">
        <v>0</v>
      </c>
      <c r="AZ1076" s="577">
        <v>0</v>
      </c>
      <c r="BA1076" s="577">
        <v>0</v>
      </c>
      <c r="BB1076" s="577">
        <v>0</v>
      </c>
      <c r="BC1076" s="577">
        <v>0</v>
      </c>
      <c r="BD1076" s="577">
        <v>0</v>
      </c>
      <c r="BE1076" s="577">
        <v>0</v>
      </c>
      <c r="BF1076" s="577">
        <v>0</v>
      </c>
      <c r="BG1076" s="577">
        <v>0</v>
      </c>
      <c r="BH1076" s="577">
        <v>0</v>
      </c>
      <c r="BI1076" s="577">
        <v>0</v>
      </c>
      <c r="BJ1076" s="577">
        <v>0</v>
      </c>
      <c r="BK1076" s="577">
        <v>0</v>
      </c>
      <c r="BL1076" s="577"/>
      <c r="BM1076" s="551">
        <v>0</v>
      </c>
      <c r="BN1076" s="551">
        <v>0</v>
      </c>
      <c r="BO1076" s="753">
        <v>0</v>
      </c>
      <c r="BP1076" s="551">
        <v>0</v>
      </c>
      <c r="BQ1076" s="551">
        <v>0</v>
      </c>
      <c r="BR1076" s="551">
        <v>0</v>
      </c>
      <c r="BS1076" s="582">
        <f t="shared" si="87"/>
        <v>1</v>
      </c>
      <c r="BT1076" s="552">
        <f t="shared" si="88"/>
        <v>1</v>
      </c>
      <c r="BU1076" s="552">
        <f t="shared" si="89"/>
        <v>1</v>
      </c>
      <c r="BV1076" s="551">
        <v>0</v>
      </c>
      <c r="BW1076" s="551">
        <v>0</v>
      </c>
      <c r="BX1076" s="551">
        <v>0</v>
      </c>
      <c r="BY1076" s="551">
        <v>0</v>
      </c>
      <c r="BZ1076" s="551">
        <v>0</v>
      </c>
      <c r="CA1076" s="551">
        <v>0</v>
      </c>
      <c r="CB1076" s="551">
        <v>0</v>
      </c>
      <c r="CC1076" s="551">
        <v>0</v>
      </c>
      <c r="CD1076" s="551">
        <v>0</v>
      </c>
      <c r="CE1076" s="551">
        <v>0</v>
      </c>
      <c r="CF1076" s="551">
        <v>0</v>
      </c>
      <c r="CG1076" s="551">
        <v>0</v>
      </c>
      <c r="CH1076" s="551">
        <v>0</v>
      </c>
      <c r="CI1076" s="623">
        <f t="shared" si="90"/>
        <v>3</v>
      </c>
      <c r="CJ1076" s="524">
        <v>3</v>
      </c>
      <c r="CK1076" s="554">
        <f t="shared" si="91"/>
        <v>1</v>
      </c>
      <c r="CL1076" s="554">
        <f t="shared" si="92"/>
        <v>2</v>
      </c>
      <c r="CM1076" s="554">
        <v>6</v>
      </c>
      <c r="CN1076" s="554"/>
      <c r="CO1076" s="554"/>
      <c r="CP1076" s="622"/>
      <c r="CQ1076" s="726"/>
      <c r="CR1076" s="525"/>
      <c r="CS1076" s="527"/>
      <c r="CT1076" s="527"/>
      <c r="CU1076" s="527"/>
      <c r="CV1076" s="527"/>
      <c r="CW1076" s="85"/>
    </row>
    <row r="1077" spans="1:101" customFormat="1" ht="12" customHeight="1" x14ac:dyDescent="0.2">
      <c r="A1077" s="132" t="s">
        <v>1965</v>
      </c>
      <c r="B1077" s="557" t="s">
        <v>5399</v>
      </c>
      <c r="C1077" s="557" t="s">
        <v>1432</v>
      </c>
      <c r="D1077" s="557" t="s">
        <v>1432</v>
      </c>
      <c r="E1077" s="577" t="s">
        <v>1432</v>
      </c>
      <c r="F1077" s="557" t="s">
        <v>1163</v>
      </c>
      <c r="G1077" s="557" t="s">
        <v>5400</v>
      </c>
      <c r="H1077" s="557" t="s">
        <v>1458</v>
      </c>
      <c r="I1077" s="557" t="s">
        <v>504</v>
      </c>
      <c r="J1077" s="533">
        <v>521107</v>
      </c>
      <c r="K1077" s="533">
        <v>174480</v>
      </c>
      <c r="L1077" s="512" t="s">
        <v>3068</v>
      </c>
      <c r="M1077" s="557" t="s">
        <v>1432</v>
      </c>
      <c r="N1077" s="557" t="s">
        <v>1432</v>
      </c>
      <c r="O1077" s="533">
        <v>1</v>
      </c>
      <c r="P1077" s="533">
        <v>1</v>
      </c>
      <c r="Q1077" s="738">
        <v>0</v>
      </c>
      <c r="R1077" s="557" t="s">
        <v>5401</v>
      </c>
      <c r="S1077" s="557" t="s">
        <v>1438</v>
      </c>
      <c r="T1077" s="739">
        <v>42031</v>
      </c>
      <c r="U1077" s="739">
        <v>42233</v>
      </c>
      <c r="V1077" s="557" t="s">
        <v>1439</v>
      </c>
      <c r="W1077" s="557" t="s">
        <v>1432</v>
      </c>
      <c r="X1077" s="557" t="s">
        <v>1442</v>
      </c>
      <c r="Y1077" s="557" t="s">
        <v>1443</v>
      </c>
      <c r="Z1077" s="557" t="s">
        <v>1444</v>
      </c>
      <c r="AA1077" s="557" t="s">
        <v>2713</v>
      </c>
      <c r="AB1077" s="557" t="s">
        <v>1432</v>
      </c>
      <c r="AC1077" s="389"/>
      <c r="AD1077" s="389"/>
      <c r="AE1077" s="517" t="s">
        <v>3063</v>
      </c>
      <c r="AF1077" s="557" t="s">
        <v>1445</v>
      </c>
      <c r="AG1077" s="620">
        <v>0</v>
      </c>
      <c r="AH1077" s="517">
        <v>0</v>
      </c>
      <c r="AI1077" s="577">
        <v>0</v>
      </c>
      <c r="AJ1077" s="577">
        <v>0</v>
      </c>
      <c r="AK1077" s="577">
        <v>0</v>
      </c>
      <c r="AL1077" s="577">
        <v>0</v>
      </c>
      <c r="AM1077" s="577">
        <v>0</v>
      </c>
      <c r="AN1077" s="577">
        <v>-1</v>
      </c>
      <c r="AO1077" s="577">
        <v>1</v>
      </c>
      <c r="AP1077" s="577">
        <v>0</v>
      </c>
      <c r="AQ1077" s="577">
        <v>0</v>
      </c>
      <c r="AR1077" s="577">
        <v>0</v>
      </c>
      <c r="AS1077" s="577">
        <v>0</v>
      </c>
      <c r="AT1077" s="577">
        <v>0</v>
      </c>
      <c r="AU1077" s="577">
        <v>0</v>
      </c>
      <c r="AV1077" s="577">
        <v>0</v>
      </c>
      <c r="AW1077" s="577">
        <v>0</v>
      </c>
      <c r="AX1077" s="577">
        <v>0</v>
      </c>
      <c r="AY1077" s="577">
        <v>0</v>
      </c>
      <c r="AZ1077" s="577">
        <v>0</v>
      </c>
      <c r="BA1077" s="577">
        <v>0</v>
      </c>
      <c r="BB1077" s="577">
        <v>-1</v>
      </c>
      <c r="BC1077" s="577">
        <v>1</v>
      </c>
      <c r="BD1077" s="577">
        <v>0</v>
      </c>
      <c r="BE1077" s="577">
        <v>0</v>
      </c>
      <c r="BF1077" s="577">
        <v>0</v>
      </c>
      <c r="BG1077" s="577">
        <v>0</v>
      </c>
      <c r="BH1077" s="577">
        <v>0</v>
      </c>
      <c r="BI1077" s="577">
        <v>0</v>
      </c>
      <c r="BJ1077" s="577">
        <v>0</v>
      </c>
      <c r="BK1077" s="577">
        <v>0</v>
      </c>
      <c r="BL1077" s="577"/>
      <c r="BM1077" s="551">
        <v>0</v>
      </c>
      <c r="BN1077" s="551">
        <v>0</v>
      </c>
      <c r="BO1077" s="753">
        <v>0</v>
      </c>
      <c r="BP1077" s="551">
        <v>0</v>
      </c>
      <c r="BQ1077" s="551">
        <v>0</v>
      </c>
      <c r="BR1077" s="551">
        <v>0</v>
      </c>
      <c r="BS1077" s="582">
        <f t="shared" si="87"/>
        <v>0</v>
      </c>
      <c r="BT1077" s="552">
        <f t="shared" si="88"/>
        <v>0</v>
      </c>
      <c r="BU1077" s="552">
        <f t="shared" si="89"/>
        <v>0</v>
      </c>
      <c r="BV1077" s="551">
        <v>0</v>
      </c>
      <c r="BW1077" s="551">
        <v>0</v>
      </c>
      <c r="BX1077" s="551">
        <v>0</v>
      </c>
      <c r="BY1077" s="551">
        <v>0</v>
      </c>
      <c r="BZ1077" s="551">
        <v>0</v>
      </c>
      <c r="CA1077" s="551">
        <v>0</v>
      </c>
      <c r="CB1077" s="551">
        <v>0</v>
      </c>
      <c r="CC1077" s="551">
        <v>0</v>
      </c>
      <c r="CD1077" s="551">
        <v>0</v>
      </c>
      <c r="CE1077" s="551">
        <v>0</v>
      </c>
      <c r="CF1077" s="551">
        <v>0</v>
      </c>
      <c r="CG1077" s="551">
        <v>0</v>
      </c>
      <c r="CH1077" s="551">
        <v>0</v>
      </c>
      <c r="CI1077" s="623">
        <f t="shared" si="90"/>
        <v>0</v>
      </c>
      <c r="CJ1077" s="524">
        <v>0</v>
      </c>
      <c r="CK1077" s="554">
        <f t="shared" si="91"/>
        <v>0</v>
      </c>
      <c r="CL1077" s="554">
        <f t="shared" si="92"/>
        <v>0</v>
      </c>
      <c r="CM1077" s="554">
        <v>6</v>
      </c>
      <c r="CN1077" s="554"/>
      <c r="CO1077" s="554"/>
      <c r="CP1077" s="622"/>
      <c r="CQ1077" s="726"/>
      <c r="CR1077" s="525"/>
      <c r="CS1077" s="527"/>
      <c r="CT1077" s="527"/>
      <c r="CU1077" s="527"/>
      <c r="CV1077" s="527"/>
      <c r="CW1077" s="85"/>
    </row>
    <row r="1078" spans="1:101" customFormat="1" ht="12" customHeight="1" x14ac:dyDescent="0.2">
      <c r="A1078" s="132" t="s">
        <v>1965</v>
      </c>
      <c r="B1078" s="557" t="s">
        <v>4498</v>
      </c>
      <c r="C1078" s="557" t="s">
        <v>1432</v>
      </c>
      <c r="D1078" s="557" t="s">
        <v>1432</v>
      </c>
      <c r="E1078" s="577" t="s">
        <v>782</v>
      </c>
      <c r="F1078" s="557" t="s">
        <v>2724</v>
      </c>
      <c r="G1078" s="557" t="s">
        <v>2531</v>
      </c>
      <c r="H1078" s="557" t="s">
        <v>1885</v>
      </c>
      <c r="I1078" s="557" t="s">
        <v>783</v>
      </c>
      <c r="J1078" s="533">
        <v>526259</v>
      </c>
      <c r="K1078" s="533">
        <v>174786</v>
      </c>
      <c r="L1078" s="512" t="s">
        <v>3080</v>
      </c>
      <c r="M1078" s="557" t="s">
        <v>1432</v>
      </c>
      <c r="N1078" s="557" t="s">
        <v>1432</v>
      </c>
      <c r="O1078" s="533">
        <v>0</v>
      </c>
      <c r="P1078" s="533">
        <v>1</v>
      </c>
      <c r="Q1078" s="738">
        <v>1</v>
      </c>
      <c r="R1078" s="557" t="s">
        <v>5402</v>
      </c>
      <c r="S1078" s="557" t="s">
        <v>1438</v>
      </c>
      <c r="T1078" s="739">
        <v>41968</v>
      </c>
      <c r="U1078" s="739">
        <v>42118</v>
      </c>
      <c r="V1078" s="557" t="s">
        <v>1439</v>
      </c>
      <c r="W1078" s="557" t="s">
        <v>1432</v>
      </c>
      <c r="X1078" s="557" t="s">
        <v>1442</v>
      </c>
      <c r="Y1078" s="557" t="s">
        <v>1443</v>
      </c>
      <c r="Z1078" s="557" t="s">
        <v>1444</v>
      </c>
      <c r="AA1078" s="557" t="s">
        <v>2713</v>
      </c>
      <c r="AB1078" s="557" t="s">
        <v>1432</v>
      </c>
      <c r="AC1078" s="389"/>
      <c r="AD1078" s="389"/>
      <c r="AE1078" s="517" t="s">
        <v>3063</v>
      </c>
      <c r="AF1078" s="557" t="s">
        <v>1445</v>
      </c>
      <c r="AG1078" s="620">
        <v>0</v>
      </c>
      <c r="AH1078" s="517">
        <v>0</v>
      </c>
      <c r="AI1078" s="577">
        <v>0</v>
      </c>
      <c r="AJ1078" s="577">
        <v>0</v>
      </c>
      <c r="AK1078" s="577">
        <v>1</v>
      </c>
      <c r="AL1078" s="577">
        <v>0</v>
      </c>
      <c r="AM1078" s="577">
        <v>0</v>
      </c>
      <c r="AN1078" s="577">
        <v>0</v>
      </c>
      <c r="AO1078" s="577">
        <v>0</v>
      </c>
      <c r="AP1078" s="577">
        <v>0</v>
      </c>
      <c r="AQ1078" s="577">
        <v>0</v>
      </c>
      <c r="AR1078" s="577">
        <v>1</v>
      </c>
      <c r="AS1078" s="577">
        <v>0</v>
      </c>
      <c r="AT1078" s="577">
        <v>0</v>
      </c>
      <c r="AU1078" s="577">
        <v>0</v>
      </c>
      <c r="AV1078" s="577">
        <v>0</v>
      </c>
      <c r="AW1078" s="577">
        <v>0</v>
      </c>
      <c r="AX1078" s="577">
        <v>0</v>
      </c>
      <c r="AY1078" s="577">
        <v>0</v>
      </c>
      <c r="AZ1078" s="577">
        <v>0</v>
      </c>
      <c r="BA1078" s="577">
        <v>0</v>
      </c>
      <c r="BB1078" s="577">
        <v>0</v>
      </c>
      <c r="BC1078" s="577">
        <v>0</v>
      </c>
      <c r="BD1078" s="577">
        <v>0</v>
      </c>
      <c r="BE1078" s="577">
        <v>0</v>
      </c>
      <c r="BF1078" s="577">
        <v>0</v>
      </c>
      <c r="BG1078" s="577">
        <v>0</v>
      </c>
      <c r="BH1078" s="577">
        <v>0</v>
      </c>
      <c r="BI1078" s="577">
        <v>0</v>
      </c>
      <c r="BJ1078" s="577">
        <v>0</v>
      </c>
      <c r="BK1078" s="577">
        <v>0</v>
      </c>
      <c r="BL1078" s="577"/>
      <c r="BM1078" s="551">
        <v>0</v>
      </c>
      <c r="BN1078" s="551">
        <v>0</v>
      </c>
      <c r="BO1078" s="753">
        <v>0</v>
      </c>
      <c r="BP1078" s="551">
        <v>0</v>
      </c>
      <c r="BQ1078" s="551">
        <v>0</v>
      </c>
      <c r="BR1078" s="551">
        <v>0</v>
      </c>
      <c r="BS1078" s="582">
        <f t="shared" si="87"/>
        <v>0.33333333333333331</v>
      </c>
      <c r="BT1078" s="552">
        <f t="shared" si="88"/>
        <v>0.33333333333333331</v>
      </c>
      <c r="BU1078" s="552">
        <f t="shared" si="89"/>
        <v>0.33333333333333331</v>
      </c>
      <c r="BV1078" s="551">
        <v>0</v>
      </c>
      <c r="BW1078" s="551">
        <v>0</v>
      </c>
      <c r="BX1078" s="551">
        <v>0</v>
      </c>
      <c r="BY1078" s="551">
        <v>0</v>
      </c>
      <c r="BZ1078" s="551">
        <v>0</v>
      </c>
      <c r="CA1078" s="551">
        <v>0</v>
      </c>
      <c r="CB1078" s="551">
        <v>0</v>
      </c>
      <c r="CC1078" s="551">
        <v>0</v>
      </c>
      <c r="CD1078" s="551">
        <v>0</v>
      </c>
      <c r="CE1078" s="551">
        <v>0</v>
      </c>
      <c r="CF1078" s="551">
        <v>0</v>
      </c>
      <c r="CG1078" s="551">
        <v>0</v>
      </c>
      <c r="CH1078" s="551">
        <v>0</v>
      </c>
      <c r="CI1078" s="623">
        <f t="shared" si="90"/>
        <v>1</v>
      </c>
      <c r="CJ1078" s="524">
        <v>1</v>
      </c>
      <c r="CK1078" s="554">
        <f t="shared" si="91"/>
        <v>0.33333333333333331</v>
      </c>
      <c r="CL1078" s="554">
        <f t="shared" si="92"/>
        <v>0.66666666666666663</v>
      </c>
      <c r="CM1078" s="554">
        <v>6</v>
      </c>
      <c r="CN1078" s="554"/>
      <c r="CO1078" s="554"/>
      <c r="CP1078" s="622"/>
      <c r="CQ1078" s="726"/>
      <c r="CR1078" s="525"/>
      <c r="CS1078" s="527"/>
      <c r="CT1078" s="527"/>
      <c r="CU1078" s="527"/>
      <c r="CV1078" s="527"/>
      <c r="CW1078" s="85"/>
    </row>
    <row r="1079" spans="1:101" customFormat="1" ht="12" customHeight="1" x14ac:dyDescent="0.2">
      <c r="A1079" s="132" t="s">
        <v>1965</v>
      </c>
      <c r="B1079" s="557" t="s">
        <v>5403</v>
      </c>
      <c r="C1079" s="557" t="s">
        <v>1432</v>
      </c>
      <c r="D1079" s="557" t="s">
        <v>5404</v>
      </c>
      <c r="E1079" s="577" t="s">
        <v>5405</v>
      </c>
      <c r="F1079" s="557" t="s">
        <v>1432</v>
      </c>
      <c r="G1079" s="557" t="s">
        <v>3275</v>
      </c>
      <c r="H1079" s="557" t="s">
        <v>1885</v>
      </c>
      <c r="I1079" s="557" t="s">
        <v>1432</v>
      </c>
      <c r="J1079" s="533">
        <v>525347</v>
      </c>
      <c r="K1079" s="533">
        <v>175071</v>
      </c>
      <c r="L1079" s="512" t="s">
        <v>3088</v>
      </c>
      <c r="M1079" s="557" t="s">
        <v>1432</v>
      </c>
      <c r="N1079" s="557" t="s">
        <v>1432</v>
      </c>
      <c r="O1079" s="533">
        <v>0</v>
      </c>
      <c r="P1079" s="533">
        <v>5</v>
      </c>
      <c r="Q1079" s="738">
        <v>5</v>
      </c>
      <c r="R1079" s="557" t="s">
        <v>5406</v>
      </c>
      <c r="S1079" s="557" t="s">
        <v>1154</v>
      </c>
      <c r="T1079" s="739">
        <v>41969</v>
      </c>
      <c r="U1079" s="739">
        <v>42264</v>
      </c>
      <c r="V1079" s="557" t="s">
        <v>1439</v>
      </c>
      <c r="W1079" s="557" t="s">
        <v>1432</v>
      </c>
      <c r="X1079" s="557" t="s">
        <v>1442</v>
      </c>
      <c r="Y1079" s="557" t="s">
        <v>1443</v>
      </c>
      <c r="Z1079" s="557" t="s">
        <v>1443</v>
      </c>
      <c r="AA1079" s="557" t="s">
        <v>1444</v>
      </c>
      <c r="AB1079" s="557" t="s">
        <v>1432</v>
      </c>
      <c r="AC1079" s="389"/>
      <c r="AD1079" s="389"/>
      <c r="AE1079" s="517" t="s">
        <v>3063</v>
      </c>
      <c r="AF1079" s="557" t="s">
        <v>1445</v>
      </c>
      <c r="AG1079" s="620">
        <v>0</v>
      </c>
      <c r="AH1079" s="517">
        <v>1</v>
      </c>
      <c r="AI1079" s="577">
        <v>5</v>
      </c>
      <c r="AJ1079" s="577">
        <v>0</v>
      </c>
      <c r="AK1079" s="577">
        <v>0</v>
      </c>
      <c r="AL1079" s="577">
        <v>5</v>
      </c>
      <c r="AM1079" s="577">
        <v>0</v>
      </c>
      <c r="AN1079" s="577">
        <v>0</v>
      </c>
      <c r="AO1079" s="577">
        <v>0</v>
      </c>
      <c r="AP1079" s="577">
        <v>0</v>
      </c>
      <c r="AQ1079" s="577">
        <v>0</v>
      </c>
      <c r="AR1079" s="577">
        <v>0</v>
      </c>
      <c r="AS1079" s="577">
        <v>5</v>
      </c>
      <c r="AT1079" s="577">
        <v>0</v>
      </c>
      <c r="AU1079" s="577">
        <v>0</v>
      </c>
      <c r="AV1079" s="577">
        <v>0</v>
      </c>
      <c r="AW1079" s="577">
        <v>0</v>
      </c>
      <c r="AX1079" s="577">
        <v>0</v>
      </c>
      <c r="AY1079" s="577">
        <v>0</v>
      </c>
      <c r="AZ1079" s="577">
        <v>0</v>
      </c>
      <c r="BA1079" s="577">
        <v>0</v>
      </c>
      <c r="BB1079" s="577">
        <v>0</v>
      </c>
      <c r="BC1079" s="577">
        <v>0</v>
      </c>
      <c r="BD1079" s="577">
        <v>0</v>
      </c>
      <c r="BE1079" s="577">
        <v>0</v>
      </c>
      <c r="BF1079" s="577">
        <v>0</v>
      </c>
      <c r="BG1079" s="577">
        <v>0</v>
      </c>
      <c r="BH1079" s="577">
        <v>0</v>
      </c>
      <c r="BI1079" s="577">
        <v>0</v>
      </c>
      <c r="BJ1079" s="577">
        <v>0</v>
      </c>
      <c r="BK1079" s="577">
        <v>0</v>
      </c>
      <c r="BL1079" s="577"/>
      <c r="BM1079" s="551">
        <v>0</v>
      </c>
      <c r="BN1079" s="551">
        <v>0</v>
      </c>
      <c r="BO1079" s="753">
        <v>0</v>
      </c>
      <c r="BP1079" s="551">
        <v>0</v>
      </c>
      <c r="BQ1079" s="551">
        <v>0</v>
      </c>
      <c r="BR1079" s="551">
        <v>0</v>
      </c>
      <c r="BS1079" s="582">
        <f t="shared" si="87"/>
        <v>1.6666666666666667</v>
      </c>
      <c r="BT1079" s="552">
        <f t="shared" si="88"/>
        <v>1.6666666666666667</v>
      </c>
      <c r="BU1079" s="552">
        <f t="shared" si="89"/>
        <v>1.6666666666666667</v>
      </c>
      <c r="BV1079" s="551">
        <v>0</v>
      </c>
      <c r="BW1079" s="551">
        <v>0</v>
      </c>
      <c r="BX1079" s="551">
        <v>0</v>
      </c>
      <c r="BY1079" s="551">
        <v>0</v>
      </c>
      <c r="BZ1079" s="551">
        <v>0</v>
      </c>
      <c r="CA1079" s="551">
        <v>0</v>
      </c>
      <c r="CB1079" s="551">
        <v>0</v>
      </c>
      <c r="CC1079" s="551">
        <v>0</v>
      </c>
      <c r="CD1079" s="551">
        <v>0</v>
      </c>
      <c r="CE1079" s="551">
        <v>0</v>
      </c>
      <c r="CF1079" s="551">
        <v>0</v>
      </c>
      <c r="CG1079" s="551">
        <v>0</v>
      </c>
      <c r="CH1079" s="551">
        <v>0</v>
      </c>
      <c r="CI1079" s="623">
        <f t="shared" si="90"/>
        <v>5</v>
      </c>
      <c r="CJ1079" s="524">
        <v>5</v>
      </c>
      <c r="CK1079" s="554">
        <f t="shared" si="91"/>
        <v>1.6666666666666667</v>
      </c>
      <c r="CL1079" s="554">
        <f t="shared" si="92"/>
        <v>3.3333333333333335</v>
      </c>
      <c r="CM1079" s="554">
        <v>6</v>
      </c>
      <c r="CN1079" s="554"/>
      <c r="CO1079" s="554"/>
      <c r="CP1079" s="622"/>
      <c r="CQ1079" s="726"/>
      <c r="CR1079" s="525"/>
      <c r="CS1079" s="527"/>
      <c r="CT1079" s="527"/>
      <c r="CU1079" s="527"/>
      <c r="CV1079" s="527"/>
      <c r="CW1079" s="85"/>
    </row>
    <row r="1080" spans="1:101" customFormat="1" ht="12" customHeight="1" x14ac:dyDescent="0.2">
      <c r="A1080" s="132" t="s">
        <v>1965</v>
      </c>
      <c r="B1080" s="557" t="s">
        <v>5403</v>
      </c>
      <c r="C1080" s="557" t="s">
        <v>1432</v>
      </c>
      <c r="D1080" s="557" t="s">
        <v>5407</v>
      </c>
      <c r="E1080" s="577" t="s">
        <v>5405</v>
      </c>
      <c r="F1080" s="557" t="s">
        <v>1432</v>
      </c>
      <c r="G1080" s="557" t="s">
        <v>3275</v>
      </c>
      <c r="H1080" s="557" t="s">
        <v>1885</v>
      </c>
      <c r="I1080" s="557" t="s">
        <v>1432</v>
      </c>
      <c r="J1080" s="533">
        <v>525347</v>
      </c>
      <c r="K1080" s="533">
        <v>175071</v>
      </c>
      <c r="L1080" s="512" t="s">
        <v>3088</v>
      </c>
      <c r="M1080" s="557" t="s">
        <v>1432</v>
      </c>
      <c r="N1080" s="557" t="s">
        <v>1432</v>
      </c>
      <c r="O1080" s="533">
        <v>0</v>
      </c>
      <c r="P1080" s="533">
        <v>1</v>
      </c>
      <c r="Q1080" s="738">
        <v>1</v>
      </c>
      <c r="R1080" s="557" t="s">
        <v>5406</v>
      </c>
      <c r="S1080" s="557" t="s">
        <v>1154</v>
      </c>
      <c r="T1080" s="739">
        <v>41969</v>
      </c>
      <c r="U1080" s="739">
        <v>42264</v>
      </c>
      <c r="V1080" s="557" t="s">
        <v>1439</v>
      </c>
      <c r="W1080" s="557" t="s">
        <v>1432</v>
      </c>
      <c r="X1080" s="557" t="s">
        <v>1442</v>
      </c>
      <c r="Y1080" s="557" t="s">
        <v>1443</v>
      </c>
      <c r="Z1080" s="557" t="s">
        <v>1443</v>
      </c>
      <c r="AA1080" s="557" t="s">
        <v>1444</v>
      </c>
      <c r="AB1080" s="557" t="s">
        <v>1432</v>
      </c>
      <c r="AC1080" s="389"/>
      <c r="AD1080" s="389"/>
      <c r="AE1080" s="517" t="s">
        <v>628</v>
      </c>
      <c r="AF1080" s="557" t="s">
        <v>3904</v>
      </c>
      <c r="AG1080" s="620">
        <v>0</v>
      </c>
      <c r="AH1080" s="517">
        <v>1</v>
      </c>
      <c r="AI1080" s="577">
        <v>1</v>
      </c>
      <c r="AJ1080" s="577">
        <v>0</v>
      </c>
      <c r="AK1080" s="577">
        <v>1</v>
      </c>
      <c r="AL1080" s="577">
        <v>0</v>
      </c>
      <c r="AM1080" s="577">
        <v>0</v>
      </c>
      <c r="AN1080" s="577">
        <v>0</v>
      </c>
      <c r="AO1080" s="577">
        <v>0</v>
      </c>
      <c r="AP1080" s="577">
        <v>0</v>
      </c>
      <c r="AQ1080" s="577">
        <v>0</v>
      </c>
      <c r="AR1080" s="577">
        <v>1</v>
      </c>
      <c r="AS1080" s="577">
        <v>0</v>
      </c>
      <c r="AT1080" s="577">
        <v>0</v>
      </c>
      <c r="AU1080" s="577">
        <v>0</v>
      </c>
      <c r="AV1080" s="577">
        <v>0</v>
      </c>
      <c r="AW1080" s="577">
        <v>0</v>
      </c>
      <c r="AX1080" s="577">
        <v>0</v>
      </c>
      <c r="AY1080" s="577">
        <v>0</v>
      </c>
      <c r="AZ1080" s="577">
        <v>0</v>
      </c>
      <c r="BA1080" s="577">
        <v>0</v>
      </c>
      <c r="BB1080" s="577">
        <v>0</v>
      </c>
      <c r="BC1080" s="577">
        <v>0</v>
      </c>
      <c r="BD1080" s="577">
        <v>0</v>
      </c>
      <c r="BE1080" s="577">
        <v>0</v>
      </c>
      <c r="BF1080" s="577">
        <v>0</v>
      </c>
      <c r="BG1080" s="577">
        <v>0</v>
      </c>
      <c r="BH1080" s="577">
        <v>0</v>
      </c>
      <c r="BI1080" s="577">
        <v>0</v>
      </c>
      <c r="BJ1080" s="577">
        <v>0</v>
      </c>
      <c r="BK1080" s="577">
        <v>0</v>
      </c>
      <c r="BL1080" s="577"/>
      <c r="BM1080" s="551">
        <v>0</v>
      </c>
      <c r="BN1080" s="551">
        <v>0</v>
      </c>
      <c r="BO1080" s="753">
        <v>0</v>
      </c>
      <c r="BP1080" s="551">
        <v>0</v>
      </c>
      <c r="BQ1080" s="551">
        <v>0</v>
      </c>
      <c r="BR1080" s="551">
        <v>0</v>
      </c>
      <c r="BS1080" s="582">
        <f t="shared" si="87"/>
        <v>0.33333333333333331</v>
      </c>
      <c r="BT1080" s="552">
        <f t="shared" si="88"/>
        <v>0.33333333333333331</v>
      </c>
      <c r="BU1080" s="552">
        <f t="shared" si="89"/>
        <v>0.33333333333333331</v>
      </c>
      <c r="BV1080" s="551">
        <v>0</v>
      </c>
      <c r="BW1080" s="551">
        <v>0</v>
      </c>
      <c r="BX1080" s="551">
        <v>0</v>
      </c>
      <c r="BY1080" s="551">
        <v>0</v>
      </c>
      <c r="BZ1080" s="551">
        <v>0</v>
      </c>
      <c r="CA1080" s="551">
        <v>0</v>
      </c>
      <c r="CB1080" s="551">
        <v>0</v>
      </c>
      <c r="CC1080" s="551">
        <v>0</v>
      </c>
      <c r="CD1080" s="551">
        <v>0</v>
      </c>
      <c r="CE1080" s="551">
        <v>0</v>
      </c>
      <c r="CF1080" s="551">
        <v>0</v>
      </c>
      <c r="CG1080" s="551">
        <v>0</v>
      </c>
      <c r="CH1080" s="551">
        <v>0</v>
      </c>
      <c r="CI1080" s="623">
        <f t="shared" si="90"/>
        <v>1</v>
      </c>
      <c r="CJ1080" s="524">
        <v>1</v>
      </c>
      <c r="CK1080" s="554">
        <f t="shared" si="91"/>
        <v>0.33333333333333331</v>
      </c>
      <c r="CL1080" s="554">
        <f t="shared" si="92"/>
        <v>0.66666666666666663</v>
      </c>
      <c r="CM1080" s="554">
        <v>6</v>
      </c>
      <c r="CN1080" s="554"/>
      <c r="CO1080" s="554"/>
      <c r="CP1080" s="622"/>
      <c r="CQ1080" s="726"/>
      <c r="CR1080" s="525"/>
      <c r="CS1080" s="527"/>
      <c r="CT1080" s="527"/>
      <c r="CU1080" s="527"/>
      <c r="CV1080" s="527"/>
      <c r="CW1080" s="85"/>
    </row>
    <row r="1081" spans="1:101" customFormat="1" ht="12" customHeight="1" x14ac:dyDescent="0.2">
      <c r="A1081" s="132" t="s">
        <v>1965</v>
      </c>
      <c r="B1081" s="557" t="s">
        <v>5403</v>
      </c>
      <c r="C1081" s="557" t="s">
        <v>1432</v>
      </c>
      <c r="D1081" s="557" t="s">
        <v>5408</v>
      </c>
      <c r="E1081" s="577" t="s">
        <v>5405</v>
      </c>
      <c r="F1081" s="557" t="s">
        <v>1432</v>
      </c>
      <c r="G1081" s="557" t="s">
        <v>3275</v>
      </c>
      <c r="H1081" s="557" t="s">
        <v>1885</v>
      </c>
      <c r="I1081" s="557" t="s">
        <v>1432</v>
      </c>
      <c r="J1081" s="533">
        <v>525347</v>
      </c>
      <c r="K1081" s="533">
        <v>175071</v>
      </c>
      <c r="L1081" s="512" t="s">
        <v>3088</v>
      </c>
      <c r="M1081" s="557" t="s">
        <v>1432</v>
      </c>
      <c r="N1081" s="557" t="s">
        <v>1432</v>
      </c>
      <c r="O1081" s="533">
        <v>0</v>
      </c>
      <c r="P1081" s="533">
        <v>5</v>
      </c>
      <c r="Q1081" s="738">
        <v>5</v>
      </c>
      <c r="R1081" s="557" t="s">
        <v>5406</v>
      </c>
      <c r="S1081" s="557" t="s">
        <v>1154</v>
      </c>
      <c r="T1081" s="739">
        <v>41969</v>
      </c>
      <c r="U1081" s="739">
        <v>42264</v>
      </c>
      <c r="V1081" s="557" t="s">
        <v>1439</v>
      </c>
      <c r="W1081" s="557" t="s">
        <v>1432</v>
      </c>
      <c r="X1081" s="557" t="s">
        <v>1442</v>
      </c>
      <c r="Y1081" s="557" t="s">
        <v>1443</v>
      </c>
      <c r="Z1081" s="557" t="s">
        <v>1443</v>
      </c>
      <c r="AA1081" s="557" t="s">
        <v>1444</v>
      </c>
      <c r="AB1081" s="557" t="s">
        <v>1432</v>
      </c>
      <c r="AC1081" s="389"/>
      <c r="AD1081" s="389"/>
      <c r="AE1081" s="517" t="s">
        <v>3063</v>
      </c>
      <c r="AF1081" s="557" t="s">
        <v>1445</v>
      </c>
      <c r="AG1081" s="620">
        <v>0</v>
      </c>
      <c r="AH1081" s="517">
        <v>1</v>
      </c>
      <c r="AI1081" s="577">
        <v>5</v>
      </c>
      <c r="AJ1081" s="577">
        <v>0</v>
      </c>
      <c r="AK1081" s="577">
        <v>0</v>
      </c>
      <c r="AL1081" s="577">
        <v>5</v>
      </c>
      <c r="AM1081" s="577">
        <v>0</v>
      </c>
      <c r="AN1081" s="577">
        <v>0</v>
      </c>
      <c r="AO1081" s="577">
        <v>0</v>
      </c>
      <c r="AP1081" s="577">
        <v>0</v>
      </c>
      <c r="AQ1081" s="577">
        <v>0</v>
      </c>
      <c r="AR1081" s="577">
        <v>0</v>
      </c>
      <c r="AS1081" s="577">
        <v>5</v>
      </c>
      <c r="AT1081" s="577">
        <v>0</v>
      </c>
      <c r="AU1081" s="577">
        <v>0</v>
      </c>
      <c r="AV1081" s="577">
        <v>0</v>
      </c>
      <c r="AW1081" s="577">
        <v>0</v>
      </c>
      <c r="AX1081" s="577">
        <v>0</v>
      </c>
      <c r="AY1081" s="577">
        <v>0</v>
      </c>
      <c r="AZ1081" s="577">
        <v>0</v>
      </c>
      <c r="BA1081" s="577">
        <v>0</v>
      </c>
      <c r="BB1081" s="577">
        <v>0</v>
      </c>
      <c r="BC1081" s="577">
        <v>0</v>
      </c>
      <c r="BD1081" s="577">
        <v>0</v>
      </c>
      <c r="BE1081" s="577">
        <v>0</v>
      </c>
      <c r="BF1081" s="577">
        <v>0</v>
      </c>
      <c r="BG1081" s="577">
        <v>0</v>
      </c>
      <c r="BH1081" s="577">
        <v>0</v>
      </c>
      <c r="BI1081" s="577">
        <v>0</v>
      </c>
      <c r="BJ1081" s="577">
        <v>0</v>
      </c>
      <c r="BK1081" s="577">
        <v>0</v>
      </c>
      <c r="BL1081" s="577"/>
      <c r="BM1081" s="551">
        <v>0</v>
      </c>
      <c r="BN1081" s="551">
        <v>0</v>
      </c>
      <c r="BO1081" s="753">
        <v>0</v>
      </c>
      <c r="BP1081" s="551">
        <v>0</v>
      </c>
      <c r="BQ1081" s="551">
        <v>0</v>
      </c>
      <c r="BR1081" s="551">
        <v>0</v>
      </c>
      <c r="BS1081" s="582">
        <f t="shared" si="87"/>
        <v>1.6666666666666667</v>
      </c>
      <c r="BT1081" s="552">
        <f t="shared" si="88"/>
        <v>1.6666666666666667</v>
      </c>
      <c r="BU1081" s="552">
        <f t="shared" si="89"/>
        <v>1.6666666666666667</v>
      </c>
      <c r="BV1081" s="551">
        <v>0</v>
      </c>
      <c r="BW1081" s="551">
        <v>0</v>
      </c>
      <c r="BX1081" s="551">
        <v>0</v>
      </c>
      <c r="BY1081" s="551">
        <v>0</v>
      </c>
      <c r="BZ1081" s="551">
        <v>0</v>
      </c>
      <c r="CA1081" s="551">
        <v>0</v>
      </c>
      <c r="CB1081" s="551">
        <v>0</v>
      </c>
      <c r="CC1081" s="551">
        <v>0</v>
      </c>
      <c r="CD1081" s="551">
        <v>0</v>
      </c>
      <c r="CE1081" s="551">
        <v>0</v>
      </c>
      <c r="CF1081" s="551">
        <v>0</v>
      </c>
      <c r="CG1081" s="551">
        <v>0</v>
      </c>
      <c r="CH1081" s="551">
        <v>0</v>
      </c>
      <c r="CI1081" s="623">
        <f t="shared" si="90"/>
        <v>5</v>
      </c>
      <c r="CJ1081" s="524">
        <v>5</v>
      </c>
      <c r="CK1081" s="554">
        <f t="shared" si="91"/>
        <v>1.6666666666666667</v>
      </c>
      <c r="CL1081" s="554">
        <f t="shared" si="92"/>
        <v>3.3333333333333335</v>
      </c>
      <c r="CM1081" s="554">
        <v>6</v>
      </c>
      <c r="CN1081" s="554"/>
      <c r="CO1081" s="554"/>
      <c r="CP1081" s="622"/>
      <c r="CQ1081" s="726"/>
      <c r="CR1081" s="525"/>
      <c r="CS1081" s="527"/>
      <c r="CT1081" s="527"/>
      <c r="CU1081" s="527"/>
      <c r="CV1081" s="527"/>
      <c r="CW1081" s="85"/>
    </row>
    <row r="1082" spans="1:101" customFormat="1" ht="12" customHeight="1" x14ac:dyDescent="0.2">
      <c r="A1082" s="132" t="s">
        <v>1965</v>
      </c>
      <c r="B1082" s="557" t="s">
        <v>5403</v>
      </c>
      <c r="C1082" s="557" t="s">
        <v>1432</v>
      </c>
      <c r="D1082" s="557" t="s">
        <v>5409</v>
      </c>
      <c r="E1082" s="577" t="s">
        <v>5405</v>
      </c>
      <c r="F1082" s="557" t="s">
        <v>1432</v>
      </c>
      <c r="G1082" s="557" t="s">
        <v>3275</v>
      </c>
      <c r="H1082" s="557" t="s">
        <v>1885</v>
      </c>
      <c r="I1082" s="557" t="s">
        <v>1432</v>
      </c>
      <c r="J1082" s="533">
        <v>525347</v>
      </c>
      <c r="K1082" s="533">
        <v>175071</v>
      </c>
      <c r="L1082" s="512" t="s">
        <v>3088</v>
      </c>
      <c r="M1082" s="557" t="s">
        <v>1432</v>
      </c>
      <c r="N1082" s="557" t="s">
        <v>1432</v>
      </c>
      <c r="O1082" s="533">
        <v>0</v>
      </c>
      <c r="P1082" s="533">
        <v>1</v>
      </c>
      <c r="Q1082" s="738">
        <v>1</v>
      </c>
      <c r="R1082" s="557" t="s">
        <v>5406</v>
      </c>
      <c r="S1082" s="557" t="s">
        <v>1154</v>
      </c>
      <c r="T1082" s="739">
        <v>41969</v>
      </c>
      <c r="U1082" s="739">
        <v>42264</v>
      </c>
      <c r="V1082" s="557" t="s">
        <v>1439</v>
      </c>
      <c r="W1082" s="557" t="s">
        <v>1432</v>
      </c>
      <c r="X1082" s="557" t="s">
        <v>1442</v>
      </c>
      <c r="Y1082" s="557" t="s">
        <v>1443</v>
      </c>
      <c r="Z1082" s="557" t="s">
        <v>1443</v>
      </c>
      <c r="AA1082" s="557" t="s">
        <v>1444</v>
      </c>
      <c r="AB1082" s="557" t="s">
        <v>1432</v>
      </c>
      <c r="AC1082" s="389"/>
      <c r="AD1082" s="389"/>
      <c r="AE1082" s="517" t="s">
        <v>628</v>
      </c>
      <c r="AF1082" s="557" t="s">
        <v>3904</v>
      </c>
      <c r="AG1082" s="620">
        <v>0</v>
      </c>
      <c r="AH1082" s="517">
        <v>0</v>
      </c>
      <c r="AI1082" s="577">
        <v>1</v>
      </c>
      <c r="AJ1082" s="577">
        <v>0</v>
      </c>
      <c r="AK1082" s="577">
        <v>1</v>
      </c>
      <c r="AL1082" s="577">
        <v>0</v>
      </c>
      <c r="AM1082" s="577">
        <v>0</v>
      </c>
      <c r="AN1082" s="577">
        <v>0</v>
      </c>
      <c r="AO1082" s="577">
        <v>0</v>
      </c>
      <c r="AP1082" s="577">
        <v>0</v>
      </c>
      <c r="AQ1082" s="577">
        <v>0</v>
      </c>
      <c r="AR1082" s="577">
        <v>1</v>
      </c>
      <c r="AS1082" s="577">
        <v>0</v>
      </c>
      <c r="AT1082" s="577">
        <v>0</v>
      </c>
      <c r="AU1082" s="577">
        <v>0</v>
      </c>
      <c r="AV1082" s="577">
        <v>0</v>
      </c>
      <c r="AW1082" s="577">
        <v>0</v>
      </c>
      <c r="AX1082" s="577">
        <v>0</v>
      </c>
      <c r="AY1082" s="577">
        <v>0</v>
      </c>
      <c r="AZ1082" s="577">
        <v>0</v>
      </c>
      <c r="BA1082" s="577">
        <v>0</v>
      </c>
      <c r="BB1082" s="577">
        <v>0</v>
      </c>
      <c r="BC1082" s="577">
        <v>0</v>
      </c>
      <c r="BD1082" s="577">
        <v>0</v>
      </c>
      <c r="BE1082" s="577">
        <v>0</v>
      </c>
      <c r="BF1082" s="577">
        <v>0</v>
      </c>
      <c r="BG1082" s="577">
        <v>0</v>
      </c>
      <c r="BH1082" s="577">
        <v>0</v>
      </c>
      <c r="BI1082" s="577">
        <v>0</v>
      </c>
      <c r="BJ1082" s="577">
        <v>0</v>
      </c>
      <c r="BK1082" s="577">
        <v>0</v>
      </c>
      <c r="BL1082" s="577"/>
      <c r="BM1082" s="551">
        <v>0</v>
      </c>
      <c r="BN1082" s="551">
        <v>0</v>
      </c>
      <c r="BO1082" s="753">
        <v>0</v>
      </c>
      <c r="BP1082" s="551">
        <v>0</v>
      </c>
      <c r="BQ1082" s="551">
        <v>0</v>
      </c>
      <c r="BR1082" s="551">
        <v>0</v>
      </c>
      <c r="BS1082" s="582">
        <f t="shared" si="87"/>
        <v>0.33333333333333331</v>
      </c>
      <c r="BT1082" s="552">
        <f t="shared" si="88"/>
        <v>0.33333333333333331</v>
      </c>
      <c r="BU1082" s="552">
        <f t="shared" si="89"/>
        <v>0.33333333333333331</v>
      </c>
      <c r="BV1082" s="551">
        <v>0</v>
      </c>
      <c r="BW1082" s="551">
        <v>0</v>
      </c>
      <c r="BX1082" s="551">
        <v>0</v>
      </c>
      <c r="BY1082" s="551">
        <v>0</v>
      </c>
      <c r="BZ1082" s="551">
        <v>0</v>
      </c>
      <c r="CA1082" s="551">
        <v>0</v>
      </c>
      <c r="CB1082" s="551">
        <v>0</v>
      </c>
      <c r="CC1082" s="551">
        <v>0</v>
      </c>
      <c r="CD1082" s="551">
        <v>0</v>
      </c>
      <c r="CE1082" s="551">
        <v>0</v>
      </c>
      <c r="CF1082" s="551">
        <v>0</v>
      </c>
      <c r="CG1082" s="551">
        <v>0</v>
      </c>
      <c r="CH1082" s="551">
        <v>0</v>
      </c>
      <c r="CI1082" s="623">
        <f t="shared" si="90"/>
        <v>1</v>
      </c>
      <c r="CJ1082" s="524">
        <v>1</v>
      </c>
      <c r="CK1082" s="554">
        <f t="shared" si="91"/>
        <v>0.33333333333333331</v>
      </c>
      <c r="CL1082" s="554">
        <f t="shared" si="92"/>
        <v>0.66666666666666663</v>
      </c>
      <c r="CM1082" s="554">
        <v>6</v>
      </c>
      <c r="CN1082" s="554"/>
      <c r="CO1082" s="554"/>
      <c r="CP1082" s="622"/>
      <c r="CQ1082" s="726"/>
      <c r="CR1082" s="525"/>
      <c r="CS1082" s="527"/>
      <c r="CT1082" s="527"/>
      <c r="CU1082" s="527"/>
      <c r="CV1082" s="527"/>
      <c r="CW1082" s="85"/>
    </row>
    <row r="1083" spans="1:101" customFormat="1" ht="12" customHeight="1" x14ac:dyDescent="0.2">
      <c r="A1083" s="132" t="s">
        <v>1965</v>
      </c>
      <c r="B1083" s="557" t="s">
        <v>5403</v>
      </c>
      <c r="C1083" s="557" t="s">
        <v>1432</v>
      </c>
      <c r="D1083" s="557" t="s">
        <v>5410</v>
      </c>
      <c r="E1083" s="577" t="s">
        <v>5405</v>
      </c>
      <c r="F1083" s="557" t="s">
        <v>1432</v>
      </c>
      <c r="G1083" s="557" t="s">
        <v>3275</v>
      </c>
      <c r="H1083" s="557" t="s">
        <v>1885</v>
      </c>
      <c r="I1083" s="557" t="s">
        <v>1432</v>
      </c>
      <c r="J1083" s="533">
        <v>525347</v>
      </c>
      <c r="K1083" s="533">
        <v>175071</v>
      </c>
      <c r="L1083" s="512" t="s">
        <v>3088</v>
      </c>
      <c r="M1083" s="557" t="s">
        <v>1432</v>
      </c>
      <c r="N1083" s="557" t="s">
        <v>1432</v>
      </c>
      <c r="O1083" s="533">
        <v>0</v>
      </c>
      <c r="P1083" s="533">
        <v>5</v>
      </c>
      <c r="Q1083" s="738">
        <v>5</v>
      </c>
      <c r="R1083" s="557" t="s">
        <v>5406</v>
      </c>
      <c r="S1083" s="557" t="s">
        <v>1154</v>
      </c>
      <c r="T1083" s="739">
        <v>41969</v>
      </c>
      <c r="U1083" s="739">
        <v>42264</v>
      </c>
      <c r="V1083" s="557" t="s">
        <v>1439</v>
      </c>
      <c r="W1083" s="557" t="s">
        <v>1432</v>
      </c>
      <c r="X1083" s="557" t="s">
        <v>1442</v>
      </c>
      <c r="Y1083" s="557" t="s">
        <v>1443</v>
      </c>
      <c r="Z1083" s="557" t="s">
        <v>1443</v>
      </c>
      <c r="AA1083" s="557" t="s">
        <v>1444</v>
      </c>
      <c r="AB1083" s="557" t="s">
        <v>1432</v>
      </c>
      <c r="AC1083" s="389"/>
      <c r="AD1083" s="389"/>
      <c r="AE1083" s="517" t="s">
        <v>3063</v>
      </c>
      <c r="AF1083" s="557" t="s">
        <v>1445</v>
      </c>
      <c r="AG1083" s="620">
        <v>0</v>
      </c>
      <c r="AH1083" s="517">
        <v>1</v>
      </c>
      <c r="AI1083" s="577">
        <v>5</v>
      </c>
      <c r="AJ1083" s="577">
        <v>0</v>
      </c>
      <c r="AK1083" s="577">
        <v>0</v>
      </c>
      <c r="AL1083" s="577">
        <v>5</v>
      </c>
      <c r="AM1083" s="577">
        <v>0</v>
      </c>
      <c r="AN1083" s="577">
        <v>0</v>
      </c>
      <c r="AO1083" s="577">
        <v>0</v>
      </c>
      <c r="AP1083" s="577">
        <v>0</v>
      </c>
      <c r="AQ1083" s="577">
        <v>0</v>
      </c>
      <c r="AR1083" s="577">
        <v>0</v>
      </c>
      <c r="AS1083" s="577">
        <v>5</v>
      </c>
      <c r="AT1083" s="577">
        <v>0</v>
      </c>
      <c r="AU1083" s="577">
        <v>0</v>
      </c>
      <c r="AV1083" s="577">
        <v>0</v>
      </c>
      <c r="AW1083" s="577">
        <v>0</v>
      </c>
      <c r="AX1083" s="577">
        <v>0</v>
      </c>
      <c r="AY1083" s="577">
        <v>0</v>
      </c>
      <c r="AZ1083" s="577">
        <v>0</v>
      </c>
      <c r="BA1083" s="577">
        <v>0</v>
      </c>
      <c r="BB1083" s="577">
        <v>0</v>
      </c>
      <c r="BC1083" s="577">
        <v>0</v>
      </c>
      <c r="BD1083" s="577">
        <v>0</v>
      </c>
      <c r="BE1083" s="577">
        <v>0</v>
      </c>
      <c r="BF1083" s="577">
        <v>0</v>
      </c>
      <c r="BG1083" s="577">
        <v>0</v>
      </c>
      <c r="BH1083" s="577">
        <v>0</v>
      </c>
      <c r="BI1083" s="577">
        <v>0</v>
      </c>
      <c r="BJ1083" s="577">
        <v>0</v>
      </c>
      <c r="BK1083" s="577">
        <v>0</v>
      </c>
      <c r="BL1083" s="577"/>
      <c r="BM1083" s="551">
        <v>0</v>
      </c>
      <c r="BN1083" s="551">
        <v>0</v>
      </c>
      <c r="BO1083" s="753">
        <v>0</v>
      </c>
      <c r="BP1083" s="551">
        <v>0</v>
      </c>
      <c r="BQ1083" s="551">
        <v>0</v>
      </c>
      <c r="BR1083" s="551">
        <v>0</v>
      </c>
      <c r="BS1083" s="582">
        <f t="shared" si="87"/>
        <v>1.6666666666666667</v>
      </c>
      <c r="BT1083" s="552">
        <f t="shared" si="88"/>
        <v>1.6666666666666667</v>
      </c>
      <c r="BU1083" s="552">
        <f t="shared" si="89"/>
        <v>1.6666666666666667</v>
      </c>
      <c r="BV1083" s="551">
        <v>0</v>
      </c>
      <c r="BW1083" s="551">
        <v>0</v>
      </c>
      <c r="BX1083" s="551">
        <v>0</v>
      </c>
      <c r="BY1083" s="551">
        <v>0</v>
      </c>
      <c r="BZ1083" s="551">
        <v>0</v>
      </c>
      <c r="CA1083" s="551">
        <v>0</v>
      </c>
      <c r="CB1083" s="551">
        <v>0</v>
      </c>
      <c r="CC1083" s="551">
        <v>0</v>
      </c>
      <c r="CD1083" s="551">
        <v>0</v>
      </c>
      <c r="CE1083" s="551">
        <v>0</v>
      </c>
      <c r="CF1083" s="551">
        <v>0</v>
      </c>
      <c r="CG1083" s="551">
        <v>0</v>
      </c>
      <c r="CH1083" s="551">
        <v>0</v>
      </c>
      <c r="CI1083" s="623">
        <f t="shared" si="90"/>
        <v>5</v>
      </c>
      <c r="CJ1083" s="524">
        <v>5</v>
      </c>
      <c r="CK1083" s="554">
        <f t="shared" si="91"/>
        <v>1.6666666666666667</v>
      </c>
      <c r="CL1083" s="554">
        <f t="shared" si="92"/>
        <v>3.3333333333333335</v>
      </c>
      <c r="CM1083" s="554">
        <v>6</v>
      </c>
      <c r="CN1083" s="554"/>
      <c r="CO1083" s="554"/>
      <c r="CP1083" s="622"/>
      <c r="CQ1083" s="726"/>
      <c r="CR1083" s="525"/>
      <c r="CS1083" s="527"/>
      <c r="CT1083" s="527"/>
      <c r="CU1083" s="527"/>
      <c r="CV1083" s="527"/>
      <c r="CW1083" s="85"/>
    </row>
    <row r="1084" spans="1:101" customFormat="1" ht="12" customHeight="1" x14ac:dyDescent="0.2">
      <c r="A1084" s="132" t="s">
        <v>1965</v>
      </c>
      <c r="B1084" s="557" t="s">
        <v>5403</v>
      </c>
      <c r="C1084" s="557" t="s">
        <v>1432</v>
      </c>
      <c r="D1084" s="557" t="s">
        <v>5411</v>
      </c>
      <c r="E1084" s="577" t="s">
        <v>5405</v>
      </c>
      <c r="F1084" s="557" t="s">
        <v>1432</v>
      </c>
      <c r="G1084" s="557" t="s">
        <v>3275</v>
      </c>
      <c r="H1084" s="557" t="s">
        <v>1885</v>
      </c>
      <c r="I1084" s="557" t="s">
        <v>1432</v>
      </c>
      <c r="J1084" s="533">
        <v>525347</v>
      </c>
      <c r="K1084" s="533">
        <v>175071</v>
      </c>
      <c r="L1084" s="512" t="s">
        <v>3088</v>
      </c>
      <c r="M1084" s="557" t="s">
        <v>1432</v>
      </c>
      <c r="N1084" s="557" t="s">
        <v>1432</v>
      </c>
      <c r="O1084" s="533">
        <v>0</v>
      </c>
      <c r="P1084" s="533">
        <v>1</v>
      </c>
      <c r="Q1084" s="738">
        <v>1</v>
      </c>
      <c r="R1084" s="557" t="s">
        <v>5406</v>
      </c>
      <c r="S1084" s="557" t="s">
        <v>1154</v>
      </c>
      <c r="T1084" s="739">
        <v>41969</v>
      </c>
      <c r="U1084" s="739">
        <v>42264</v>
      </c>
      <c r="V1084" s="557" t="s">
        <v>1439</v>
      </c>
      <c r="W1084" s="557" t="s">
        <v>1432</v>
      </c>
      <c r="X1084" s="557" t="s">
        <v>1442</v>
      </c>
      <c r="Y1084" s="557" t="s">
        <v>1443</v>
      </c>
      <c r="Z1084" s="557" t="s">
        <v>1443</v>
      </c>
      <c r="AA1084" s="557" t="s">
        <v>1444</v>
      </c>
      <c r="AB1084" s="557" t="s">
        <v>1432</v>
      </c>
      <c r="AC1084" s="389"/>
      <c r="AD1084" s="389"/>
      <c r="AE1084" s="517" t="s">
        <v>628</v>
      </c>
      <c r="AF1084" s="557" t="s">
        <v>3904</v>
      </c>
      <c r="AG1084" s="620">
        <v>0</v>
      </c>
      <c r="AH1084" s="517">
        <v>0</v>
      </c>
      <c r="AI1084" s="577">
        <v>1</v>
      </c>
      <c r="AJ1084" s="577">
        <v>0</v>
      </c>
      <c r="AK1084" s="577">
        <v>1</v>
      </c>
      <c r="AL1084" s="577">
        <v>0</v>
      </c>
      <c r="AM1084" s="577">
        <v>0</v>
      </c>
      <c r="AN1084" s="577">
        <v>0</v>
      </c>
      <c r="AO1084" s="577">
        <v>0</v>
      </c>
      <c r="AP1084" s="577">
        <v>0</v>
      </c>
      <c r="AQ1084" s="577">
        <v>0</v>
      </c>
      <c r="AR1084" s="577">
        <v>1</v>
      </c>
      <c r="AS1084" s="577">
        <v>0</v>
      </c>
      <c r="AT1084" s="577">
        <v>0</v>
      </c>
      <c r="AU1084" s="577">
        <v>0</v>
      </c>
      <c r="AV1084" s="577">
        <v>0</v>
      </c>
      <c r="AW1084" s="577">
        <v>0</v>
      </c>
      <c r="AX1084" s="577">
        <v>0</v>
      </c>
      <c r="AY1084" s="577">
        <v>0</v>
      </c>
      <c r="AZ1084" s="577">
        <v>0</v>
      </c>
      <c r="BA1084" s="577">
        <v>0</v>
      </c>
      <c r="BB1084" s="577">
        <v>0</v>
      </c>
      <c r="BC1084" s="577">
        <v>0</v>
      </c>
      <c r="BD1084" s="577">
        <v>0</v>
      </c>
      <c r="BE1084" s="577">
        <v>0</v>
      </c>
      <c r="BF1084" s="577">
        <v>0</v>
      </c>
      <c r="BG1084" s="577">
        <v>0</v>
      </c>
      <c r="BH1084" s="577">
        <v>0</v>
      </c>
      <c r="BI1084" s="577">
        <v>0</v>
      </c>
      <c r="BJ1084" s="577">
        <v>0</v>
      </c>
      <c r="BK1084" s="577">
        <v>0</v>
      </c>
      <c r="BL1084" s="577"/>
      <c r="BM1084" s="551">
        <v>0</v>
      </c>
      <c r="BN1084" s="551">
        <v>0</v>
      </c>
      <c r="BO1084" s="753">
        <v>0</v>
      </c>
      <c r="BP1084" s="551">
        <v>0</v>
      </c>
      <c r="BQ1084" s="551">
        <v>0</v>
      </c>
      <c r="BR1084" s="551">
        <v>0</v>
      </c>
      <c r="BS1084" s="582">
        <f t="shared" si="87"/>
        <v>0.33333333333333331</v>
      </c>
      <c r="BT1084" s="552">
        <f t="shared" si="88"/>
        <v>0.33333333333333331</v>
      </c>
      <c r="BU1084" s="552">
        <f t="shared" si="89"/>
        <v>0.33333333333333331</v>
      </c>
      <c r="BV1084" s="551">
        <v>0</v>
      </c>
      <c r="BW1084" s="551">
        <v>0</v>
      </c>
      <c r="BX1084" s="551">
        <v>0</v>
      </c>
      <c r="BY1084" s="551">
        <v>0</v>
      </c>
      <c r="BZ1084" s="551">
        <v>0</v>
      </c>
      <c r="CA1084" s="551">
        <v>0</v>
      </c>
      <c r="CB1084" s="551">
        <v>0</v>
      </c>
      <c r="CC1084" s="551">
        <v>0</v>
      </c>
      <c r="CD1084" s="551">
        <v>0</v>
      </c>
      <c r="CE1084" s="551">
        <v>0</v>
      </c>
      <c r="CF1084" s="551">
        <v>0</v>
      </c>
      <c r="CG1084" s="551">
        <v>0</v>
      </c>
      <c r="CH1084" s="551">
        <v>0</v>
      </c>
      <c r="CI1084" s="623">
        <f t="shared" si="90"/>
        <v>1</v>
      </c>
      <c r="CJ1084" s="524">
        <v>1</v>
      </c>
      <c r="CK1084" s="554">
        <f t="shared" si="91"/>
        <v>0.33333333333333331</v>
      </c>
      <c r="CL1084" s="554">
        <f t="shared" si="92"/>
        <v>0.66666666666666663</v>
      </c>
      <c r="CM1084" s="554">
        <v>6</v>
      </c>
      <c r="CN1084" s="554"/>
      <c r="CO1084" s="554"/>
      <c r="CP1084" s="622"/>
      <c r="CQ1084" s="726"/>
      <c r="CR1084" s="525"/>
      <c r="CS1084" s="527"/>
      <c r="CT1084" s="527"/>
      <c r="CU1084" s="527"/>
      <c r="CV1084" s="527"/>
      <c r="CW1084" s="85"/>
    </row>
    <row r="1085" spans="1:101" customFormat="1" ht="12" customHeight="1" x14ac:dyDescent="0.2">
      <c r="A1085" s="132" t="s">
        <v>1965</v>
      </c>
      <c r="B1085" s="557" t="s">
        <v>5403</v>
      </c>
      <c r="C1085" s="557" t="s">
        <v>1432</v>
      </c>
      <c r="D1085" s="557" t="s">
        <v>5411</v>
      </c>
      <c r="E1085" s="577" t="s">
        <v>5405</v>
      </c>
      <c r="F1085" s="557" t="s">
        <v>1432</v>
      </c>
      <c r="G1085" s="557" t="s">
        <v>3275</v>
      </c>
      <c r="H1085" s="557" t="s">
        <v>1885</v>
      </c>
      <c r="I1085" s="557" t="s">
        <v>1432</v>
      </c>
      <c r="J1085" s="533">
        <v>525347</v>
      </c>
      <c r="K1085" s="533">
        <v>175071</v>
      </c>
      <c r="L1085" s="512" t="s">
        <v>3088</v>
      </c>
      <c r="M1085" s="557" t="s">
        <v>1432</v>
      </c>
      <c r="N1085" s="557" t="s">
        <v>1432</v>
      </c>
      <c r="O1085" s="533">
        <v>0</v>
      </c>
      <c r="P1085" s="533">
        <v>1</v>
      </c>
      <c r="Q1085" s="738">
        <v>1</v>
      </c>
      <c r="R1085" s="557" t="s">
        <v>5406</v>
      </c>
      <c r="S1085" s="557" t="s">
        <v>1154</v>
      </c>
      <c r="T1085" s="739">
        <v>41969</v>
      </c>
      <c r="U1085" s="739">
        <v>42264</v>
      </c>
      <c r="V1085" s="557" t="s">
        <v>1439</v>
      </c>
      <c r="W1085" s="557" t="s">
        <v>1432</v>
      </c>
      <c r="X1085" s="557" t="s">
        <v>1442</v>
      </c>
      <c r="Y1085" s="557" t="s">
        <v>1443</v>
      </c>
      <c r="Z1085" s="557" t="s">
        <v>1443</v>
      </c>
      <c r="AA1085" s="557" t="s">
        <v>1444</v>
      </c>
      <c r="AB1085" s="557" t="s">
        <v>1432</v>
      </c>
      <c r="AC1085" s="389"/>
      <c r="AD1085" s="389"/>
      <c r="AE1085" s="517" t="s">
        <v>628</v>
      </c>
      <c r="AF1085" s="557" t="s">
        <v>3904</v>
      </c>
      <c r="AG1085" s="620">
        <v>0</v>
      </c>
      <c r="AH1085" s="517">
        <v>0</v>
      </c>
      <c r="AI1085" s="577">
        <v>1</v>
      </c>
      <c r="AJ1085" s="577">
        <v>0</v>
      </c>
      <c r="AK1085" s="577">
        <v>1</v>
      </c>
      <c r="AL1085" s="577">
        <v>0</v>
      </c>
      <c r="AM1085" s="577">
        <v>0</v>
      </c>
      <c r="AN1085" s="577">
        <v>0</v>
      </c>
      <c r="AO1085" s="577">
        <v>0</v>
      </c>
      <c r="AP1085" s="577">
        <v>0</v>
      </c>
      <c r="AQ1085" s="577">
        <v>0</v>
      </c>
      <c r="AR1085" s="577">
        <v>1</v>
      </c>
      <c r="AS1085" s="577">
        <v>0</v>
      </c>
      <c r="AT1085" s="577">
        <v>0</v>
      </c>
      <c r="AU1085" s="577">
        <v>0</v>
      </c>
      <c r="AV1085" s="577">
        <v>0</v>
      </c>
      <c r="AW1085" s="577">
        <v>0</v>
      </c>
      <c r="AX1085" s="577">
        <v>0</v>
      </c>
      <c r="AY1085" s="577">
        <v>0</v>
      </c>
      <c r="AZ1085" s="577">
        <v>0</v>
      </c>
      <c r="BA1085" s="577">
        <v>0</v>
      </c>
      <c r="BB1085" s="577">
        <v>0</v>
      </c>
      <c r="BC1085" s="577">
        <v>0</v>
      </c>
      <c r="BD1085" s="577">
        <v>0</v>
      </c>
      <c r="BE1085" s="577">
        <v>0</v>
      </c>
      <c r="BF1085" s="577">
        <v>0</v>
      </c>
      <c r="BG1085" s="577">
        <v>0</v>
      </c>
      <c r="BH1085" s="577">
        <v>0</v>
      </c>
      <c r="BI1085" s="577">
        <v>0</v>
      </c>
      <c r="BJ1085" s="577">
        <v>0</v>
      </c>
      <c r="BK1085" s="577">
        <v>0</v>
      </c>
      <c r="BL1085" s="577"/>
      <c r="BM1085" s="551">
        <v>0</v>
      </c>
      <c r="BN1085" s="551">
        <v>0</v>
      </c>
      <c r="BO1085" s="753">
        <v>0</v>
      </c>
      <c r="BP1085" s="551">
        <v>0</v>
      </c>
      <c r="BQ1085" s="551">
        <v>0</v>
      </c>
      <c r="BR1085" s="551">
        <v>0</v>
      </c>
      <c r="BS1085" s="582">
        <f t="shared" si="87"/>
        <v>0.33333333333333331</v>
      </c>
      <c r="BT1085" s="552">
        <f t="shared" si="88"/>
        <v>0.33333333333333331</v>
      </c>
      <c r="BU1085" s="552">
        <f t="shared" si="89"/>
        <v>0.33333333333333331</v>
      </c>
      <c r="BV1085" s="551">
        <v>0</v>
      </c>
      <c r="BW1085" s="551">
        <v>0</v>
      </c>
      <c r="BX1085" s="551">
        <v>0</v>
      </c>
      <c r="BY1085" s="551">
        <v>0</v>
      </c>
      <c r="BZ1085" s="551">
        <v>0</v>
      </c>
      <c r="CA1085" s="551">
        <v>0</v>
      </c>
      <c r="CB1085" s="551">
        <v>0</v>
      </c>
      <c r="CC1085" s="551">
        <v>0</v>
      </c>
      <c r="CD1085" s="551">
        <v>0</v>
      </c>
      <c r="CE1085" s="551">
        <v>0</v>
      </c>
      <c r="CF1085" s="551">
        <v>0</v>
      </c>
      <c r="CG1085" s="551">
        <v>0</v>
      </c>
      <c r="CH1085" s="551">
        <v>0</v>
      </c>
      <c r="CI1085" s="623">
        <f t="shared" si="90"/>
        <v>1</v>
      </c>
      <c r="CJ1085" s="524">
        <v>1</v>
      </c>
      <c r="CK1085" s="554">
        <f t="shared" si="91"/>
        <v>0.33333333333333331</v>
      </c>
      <c r="CL1085" s="554">
        <f t="shared" si="92"/>
        <v>0.66666666666666663</v>
      </c>
      <c r="CM1085" s="554">
        <v>6</v>
      </c>
      <c r="CN1085" s="554"/>
      <c r="CO1085" s="554"/>
      <c r="CP1085" s="622"/>
      <c r="CQ1085" s="726"/>
      <c r="CR1085" s="525"/>
      <c r="CS1085" s="527"/>
      <c r="CT1085" s="527"/>
      <c r="CU1085" s="527"/>
      <c r="CV1085" s="527"/>
      <c r="CW1085" s="85"/>
    </row>
    <row r="1086" spans="1:101" customFormat="1" ht="12" customHeight="1" x14ac:dyDescent="0.2">
      <c r="A1086" s="132" t="s">
        <v>1965</v>
      </c>
      <c r="B1086" s="557" t="s">
        <v>5403</v>
      </c>
      <c r="C1086" s="557" t="s">
        <v>1432</v>
      </c>
      <c r="D1086" s="557" t="s">
        <v>5412</v>
      </c>
      <c r="E1086" s="577" t="s">
        <v>5405</v>
      </c>
      <c r="F1086" s="557" t="s">
        <v>1432</v>
      </c>
      <c r="G1086" s="557" t="s">
        <v>3275</v>
      </c>
      <c r="H1086" s="557" t="s">
        <v>1885</v>
      </c>
      <c r="I1086" s="557" t="s">
        <v>1432</v>
      </c>
      <c r="J1086" s="533">
        <v>525347</v>
      </c>
      <c r="K1086" s="533">
        <v>175071</v>
      </c>
      <c r="L1086" s="512" t="s">
        <v>3088</v>
      </c>
      <c r="M1086" s="557" t="s">
        <v>1432</v>
      </c>
      <c r="N1086" s="557" t="s">
        <v>1432</v>
      </c>
      <c r="O1086" s="533">
        <v>0</v>
      </c>
      <c r="P1086" s="533">
        <v>5</v>
      </c>
      <c r="Q1086" s="738">
        <v>5</v>
      </c>
      <c r="R1086" s="557" t="s">
        <v>5406</v>
      </c>
      <c r="S1086" s="557" t="s">
        <v>1154</v>
      </c>
      <c r="T1086" s="739">
        <v>41969</v>
      </c>
      <c r="U1086" s="739">
        <v>42264</v>
      </c>
      <c r="V1086" s="557" t="s">
        <v>1439</v>
      </c>
      <c r="W1086" s="557" t="s">
        <v>1432</v>
      </c>
      <c r="X1086" s="557" t="s">
        <v>1442</v>
      </c>
      <c r="Y1086" s="557" t="s">
        <v>1443</v>
      </c>
      <c r="Z1086" s="557" t="s">
        <v>1443</v>
      </c>
      <c r="AA1086" s="557" t="s">
        <v>1444</v>
      </c>
      <c r="AB1086" s="557" t="s">
        <v>1432</v>
      </c>
      <c r="AC1086" s="389"/>
      <c r="AD1086" s="389"/>
      <c r="AE1086" s="517" t="s">
        <v>3063</v>
      </c>
      <c r="AF1086" s="557" t="s">
        <v>1445</v>
      </c>
      <c r="AG1086" s="620">
        <v>0</v>
      </c>
      <c r="AH1086" s="517">
        <v>0</v>
      </c>
      <c r="AI1086" s="577">
        <v>5</v>
      </c>
      <c r="AJ1086" s="577">
        <v>0</v>
      </c>
      <c r="AK1086" s="577">
        <v>0</v>
      </c>
      <c r="AL1086" s="577">
        <v>5</v>
      </c>
      <c r="AM1086" s="577">
        <v>0</v>
      </c>
      <c r="AN1086" s="577">
        <v>0</v>
      </c>
      <c r="AO1086" s="577">
        <v>0</v>
      </c>
      <c r="AP1086" s="577">
        <v>0</v>
      </c>
      <c r="AQ1086" s="577">
        <v>0</v>
      </c>
      <c r="AR1086" s="577">
        <v>0</v>
      </c>
      <c r="AS1086" s="577">
        <v>5</v>
      </c>
      <c r="AT1086" s="577">
        <v>0</v>
      </c>
      <c r="AU1086" s="577">
        <v>0</v>
      </c>
      <c r="AV1086" s="577">
        <v>0</v>
      </c>
      <c r="AW1086" s="577">
        <v>0</v>
      </c>
      <c r="AX1086" s="577">
        <v>0</v>
      </c>
      <c r="AY1086" s="577">
        <v>0</v>
      </c>
      <c r="AZ1086" s="577">
        <v>0</v>
      </c>
      <c r="BA1086" s="577">
        <v>0</v>
      </c>
      <c r="BB1086" s="577">
        <v>0</v>
      </c>
      <c r="BC1086" s="577">
        <v>0</v>
      </c>
      <c r="BD1086" s="577">
        <v>0</v>
      </c>
      <c r="BE1086" s="577">
        <v>0</v>
      </c>
      <c r="BF1086" s="577">
        <v>0</v>
      </c>
      <c r="BG1086" s="577">
        <v>0</v>
      </c>
      <c r="BH1086" s="577">
        <v>0</v>
      </c>
      <c r="BI1086" s="577">
        <v>0</v>
      </c>
      <c r="BJ1086" s="577">
        <v>0</v>
      </c>
      <c r="BK1086" s="577">
        <v>0</v>
      </c>
      <c r="BL1086" s="577"/>
      <c r="BM1086" s="551">
        <v>0</v>
      </c>
      <c r="BN1086" s="551">
        <v>0</v>
      </c>
      <c r="BO1086" s="753">
        <v>0</v>
      </c>
      <c r="BP1086" s="551">
        <v>0</v>
      </c>
      <c r="BQ1086" s="551">
        <v>0</v>
      </c>
      <c r="BR1086" s="551">
        <v>0</v>
      </c>
      <c r="BS1086" s="582">
        <f t="shared" si="87"/>
        <v>1.6666666666666667</v>
      </c>
      <c r="BT1086" s="552">
        <f t="shared" si="88"/>
        <v>1.6666666666666667</v>
      </c>
      <c r="BU1086" s="552">
        <f t="shared" si="89"/>
        <v>1.6666666666666667</v>
      </c>
      <c r="BV1086" s="551">
        <v>0</v>
      </c>
      <c r="BW1086" s="551">
        <v>0</v>
      </c>
      <c r="BX1086" s="551">
        <v>0</v>
      </c>
      <c r="BY1086" s="551">
        <v>0</v>
      </c>
      <c r="BZ1086" s="551">
        <v>0</v>
      </c>
      <c r="CA1086" s="551">
        <v>0</v>
      </c>
      <c r="CB1086" s="551">
        <v>0</v>
      </c>
      <c r="CC1086" s="551">
        <v>0</v>
      </c>
      <c r="CD1086" s="551">
        <v>0</v>
      </c>
      <c r="CE1086" s="551">
        <v>0</v>
      </c>
      <c r="CF1086" s="551">
        <v>0</v>
      </c>
      <c r="CG1086" s="551">
        <v>0</v>
      </c>
      <c r="CH1086" s="551">
        <v>0</v>
      </c>
      <c r="CI1086" s="623">
        <f t="shared" si="90"/>
        <v>5</v>
      </c>
      <c r="CJ1086" s="524">
        <v>5</v>
      </c>
      <c r="CK1086" s="554">
        <f t="shared" si="91"/>
        <v>1.6666666666666667</v>
      </c>
      <c r="CL1086" s="554">
        <f t="shared" si="92"/>
        <v>3.3333333333333335</v>
      </c>
      <c r="CM1086" s="554">
        <v>6</v>
      </c>
      <c r="CN1086" s="554"/>
      <c r="CO1086" s="554"/>
      <c r="CP1086" s="622"/>
      <c r="CQ1086" s="726"/>
      <c r="CR1086" s="525"/>
      <c r="CS1086" s="527"/>
      <c r="CT1086" s="527"/>
      <c r="CU1086" s="527"/>
      <c r="CV1086" s="527"/>
      <c r="CW1086" s="85"/>
    </row>
    <row r="1087" spans="1:101" customFormat="1" ht="12" customHeight="1" x14ac:dyDescent="0.2">
      <c r="A1087" s="132" t="s">
        <v>1965</v>
      </c>
      <c r="B1087" s="557" t="s">
        <v>5403</v>
      </c>
      <c r="C1087" s="557" t="s">
        <v>1432</v>
      </c>
      <c r="D1087" s="557" t="s">
        <v>5413</v>
      </c>
      <c r="E1087" s="577" t="s">
        <v>5405</v>
      </c>
      <c r="F1087" s="557" t="s">
        <v>1432</v>
      </c>
      <c r="G1087" s="557" t="s">
        <v>3275</v>
      </c>
      <c r="H1087" s="557" t="s">
        <v>1885</v>
      </c>
      <c r="I1087" s="557" t="s">
        <v>1432</v>
      </c>
      <c r="J1087" s="533">
        <v>525347</v>
      </c>
      <c r="K1087" s="533">
        <v>175071</v>
      </c>
      <c r="L1087" s="512" t="s">
        <v>3088</v>
      </c>
      <c r="M1087" s="557" t="s">
        <v>1432</v>
      </c>
      <c r="N1087" s="557" t="s">
        <v>1432</v>
      </c>
      <c r="O1087" s="533">
        <v>0</v>
      </c>
      <c r="P1087" s="533">
        <v>5</v>
      </c>
      <c r="Q1087" s="738">
        <v>5</v>
      </c>
      <c r="R1087" s="557" t="s">
        <v>5406</v>
      </c>
      <c r="S1087" s="557" t="s">
        <v>1154</v>
      </c>
      <c r="T1087" s="739">
        <v>41969</v>
      </c>
      <c r="U1087" s="739">
        <v>42264</v>
      </c>
      <c r="V1087" s="557" t="s">
        <v>1439</v>
      </c>
      <c r="W1087" s="557" t="s">
        <v>1432</v>
      </c>
      <c r="X1087" s="557" t="s">
        <v>1442</v>
      </c>
      <c r="Y1087" s="557" t="s">
        <v>1443</v>
      </c>
      <c r="Z1087" s="557" t="s">
        <v>1443</v>
      </c>
      <c r="AA1087" s="557" t="s">
        <v>1444</v>
      </c>
      <c r="AB1087" s="557" t="s">
        <v>1432</v>
      </c>
      <c r="AC1087" s="389"/>
      <c r="AD1087" s="389"/>
      <c r="AE1087" s="517" t="s">
        <v>3063</v>
      </c>
      <c r="AF1087" s="557" t="s">
        <v>1445</v>
      </c>
      <c r="AG1087" s="620">
        <v>0</v>
      </c>
      <c r="AH1087" s="517">
        <v>0</v>
      </c>
      <c r="AI1087" s="577">
        <v>5</v>
      </c>
      <c r="AJ1087" s="577">
        <v>0</v>
      </c>
      <c r="AK1087" s="577">
        <v>0</v>
      </c>
      <c r="AL1087" s="577">
        <v>5</v>
      </c>
      <c r="AM1087" s="577">
        <v>0</v>
      </c>
      <c r="AN1087" s="577">
        <v>0</v>
      </c>
      <c r="AO1087" s="577">
        <v>0</v>
      </c>
      <c r="AP1087" s="577">
        <v>0</v>
      </c>
      <c r="AQ1087" s="577">
        <v>0</v>
      </c>
      <c r="AR1087" s="577">
        <v>0</v>
      </c>
      <c r="AS1087" s="577">
        <v>5</v>
      </c>
      <c r="AT1087" s="577">
        <v>0</v>
      </c>
      <c r="AU1087" s="577">
        <v>0</v>
      </c>
      <c r="AV1087" s="577">
        <v>0</v>
      </c>
      <c r="AW1087" s="577">
        <v>0</v>
      </c>
      <c r="AX1087" s="577">
        <v>0</v>
      </c>
      <c r="AY1087" s="577">
        <v>0</v>
      </c>
      <c r="AZ1087" s="577">
        <v>0</v>
      </c>
      <c r="BA1087" s="577">
        <v>0</v>
      </c>
      <c r="BB1087" s="577">
        <v>0</v>
      </c>
      <c r="BC1087" s="577">
        <v>0</v>
      </c>
      <c r="BD1087" s="577">
        <v>0</v>
      </c>
      <c r="BE1087" s="577">
        <v>0</v>
      </c>
      <c r="BF1087" s="577">
        <v>0</v>
      </c>
      <c r="BG1087" s="577">
        <v>0</v>
      </c>
      <c r="BH1087" s="577">
        <v>0</v>
      </c>
      <c r="BI1087" s="577">
        <v>0</v>
      </c>
      <c r="BJ1087" s="577">
        <v>0</v>
      </c>
      <c r="BK1087" s="577">
        <v>0</v>
      </c>
      <c r="BL1087" s="577"/>
      <c r="BM1087" s="551">
        <v>0</v>
      </c>
      <c r="BN1087" s="551">
        <v>0</v>
      </c>
      <c r="BO1087" s="753">
        <v>0</v>
      </c>
      <c r="BP1087" s="551">
        <v>0</v>
      </c>
      <c r="BQ1087" s="551">
        <v>0</v>
      </c>
      <c r="BR1087" s="551">
        <v>0</v>
      </c>
      <c r="BS1087" s="582">
        <f t="shared" si="87"/>
        <v>1.6666666666666667</v>
      </c>
      <c r="BT1087" s="552">
        <f t="shared" si="88"/>
        <v>1.6666666666666667</v>
      </c>
      <c r="BU1087" s="552">
        <f t="shared" si="89"/>
        <v>1.6666666666666667</v>
      </c>
      <c r="BV1087" s="551">
        <v>0</v>
      </c>
      <c r="BW1087" s="551">
        <v>0</v>
      </c>
      <c r="BX1087" s="551">
        <v>0</v>
      </c>
      <c r="BY1087" s="551">
        <v>0</v>
      </c>
      <c r="BZ1087" s="551">
        <v>0</v>
      </c>
      <c r="CA1087" s="551">
        <v>0</v>
      </c>
      <c r="CB1087" s="551">
        <v>0</v>
      </c>
      <c r="CC1087" s="551">
        <v>0</v>
      </c>
      <c r="CD1087" s="551">
        <v>0</v>
      </c>
      <c r="CE1087" s="551">
        <v>0</v>
      </c>
      <c r="CF1087" s="551">
        <v>0</v>
      </c>
      <c r="CG1087" s="551">
        <v>0</v>
      </c>
      <c r="CH1087" s="551">
        <v>0</v>
      </c>
      <c r="CI1087" s="623">
        <f t="shared" si="90"/>
        <v>5</v>
      </c>
      <c r="CJ1087" s="524">
        <v>5</v>
      </c>
      <c r="CK1087" s="554">
        <f t="shared" si="91"/>
        <v>1.6666666666666667</v>
      </c>
      <c r="CL1087" s="554">
        <f t="shared" si="92"/>
        <v>3.3333333333333335</v>
      </c>
      <c r="CM1087" s="554">
        <v>6</v>
      </c>
      <c r="CN1087" s="554"/>
      <c r="CO1087" s="554"/>
      <c r="CP1087" s="622"/>
      <c r="CQ1087" s="726"/>
      <c r="CR1087" s="525"/>
      <c r="CS1087" s="527"/>
      <c r="CT1087" s="527"/>
      <c r="CU1087" s="527"/>
      <c r="CV1087" s="527"/>
      <c r="CW1087" s="85"/>
    </row>
    <row r="1088" spans="1:101" customFormat="1" ht="12" customHeight="1" x14ac:dyDescent="0.2">
      <c r="A1088" s="132" t="s">
        <v>1965</v>
      </c>
      <c r="B1088" s="557" t="s">
        <v>5403</v>
      </c>
      <c r="C1088" s="557" t="s">
        <v>1432</v>
      </c>
      <c r="D1088" s="557" t="s">
        <v>5414</v>
      </c>
      <c r="E1088" s="577" t="s">
        <v>5405</v>
      </c>
      <c r="F1088" s="557" t="s">
        <v>1432</v>
      </c>
      <c r="G1088" s="557" t="s">
        <v>3275</v>
      </c>
      <c r="H1088" s="557" t="s">
        <v>1885</v>
      </c>
      <c r="I1088" s="557" t="s">
        <v>1432</v>
      </c>
      <c r="J1088" s="533">
        <v>525347</v>
      </c>
      <c r="K1088" s="533">
        <v>175071</v>
      </c>
      <c r="L1088" s="512" t="s">
        <v>3088</v>
      </c>
      <c r="M1088" s="557" t="s">
        <v>1432</v>
      </c>
      <c r="N1088" s="557" t="s">
        <v>1432</v>
      </c>
      <c r="O1088" s="533">
        <v>0</v>
      </c>
      <c r="P1088" s="533">
        <v>1</v>
      </c>
      <c r="Q1088" s="738">
        <v>1</v>
      </c>
      <c r="R1088" s="557" t="s">
        <v>5406</v>
      </c>
      <c r="S1088" s="557" t="s">
        <v>1154</v>
      </c>
      <c r="T1088" s="739">
        <v>41969</v>
      </c>
      <c r="U1088" s="739">
        <v>42264</v>
      </c>
      <c r="V1088" s="557" t="s">
        <v>1439</v>
      </c>
      <c r="W1088" s="557" t="s">
        <v>1432</v>
      </c>
      <c r="X1088" s="557" t="s">
        <v>1442</v>
      </c>
      <c r="Y1088" s="557" t="s">
        <v>1443</v>
      </c>
      <c r="Z1088" s="557" t="s">
        <v>1443</v>
      </c>
      <c r="AA1088" s="557" t="s">
        <v>1444</v>
      </c>
      <c r="AB1088" s="557" t="s">
        <v>1432</v>
      </c>
      <c r="AC1088" s="389"/>
      <c r="AD1088" s="389"/>
      <c r="AE1088" s="517" t="s">
        <v>628</v>
      </c>
      <c r="AF1088" s="557" t="s">
        <v>3904</v>
      </c>
      <c r="AG1088" s="620">
        <v>0</v>
      </c>
      <c r="AH1088" s="517">
        <v>0</v>
      </c>
      <c r="AI1088" s="577">
        <v>1</v>
      </c>
      <c r="AJ1088" s="577">
        <v>0</v>
      </c>
      <c r="AK1088" s="577">
        <v>1</v>
      </c>
      <c r="AL1088" s="577">
        <v>0</v>
      </c>
      <c r="AM1088" s="577">
        <v>0</v>
      </c>
      <c r="AN1088" s="577">
        <v>0</v>
      </c>
      <c r="AO1088" s="577">
        <v>0</v>
      </c>
      <c r="AP1088" s="577">
        <v>0</v>
      </c>
      <c r="AQ1088" s="577">
        <v>0</v>
      </c>
      <c r="AR1088" s="577">
        <v>1</v>
      </c>
      <c r="AS1088" s="577">
        <v>0</v>
      </c>
      <c r="AT1088" s="577">
        <v>0</v>
      </c>
      <c r="AU1088" s="577">
        <v>0</v>
      </c>
      <c r="AV1088" s="577">
        <v>0</v>
      </c>
      <c r="AW1088" s="577">
        <v>0</v>
      </c>
      <c r="AX1088" s="577">
        <v>0</v>
      </c>
      <c r="AY1088" s="577">
        <v>0</v>
      </c>
      <c r="AZ1088" s="577">
        <v>0</v>
      </c>
      <c r="BA1088" s="577">
        <v>0</v>
      </c>
      <c r="BB1088" s="577">
        <v>0</v>
      </c>
      <c r="BC1088" s="577">
        <v>0</v>
      </c>
      <c r="BD1088" s="577">
        <v>0</v>
      </c>
      <c r="BE1088" s="577">
        <v>0</v>
      </c>
      <c r="BF1088" s="577">
        <v>0</v>
      </c>
      <c r="BG1088" s="577">
        <v>0</v>
      </c>
      <c r="BH1088" s="577">
        <v>0</v>
      </c>
      <c r="BI1088" s="577">
        <v>0</v>
      </c>
      <c r="BJ1088" s="577">
        <v>0</v>
      </c>
      <c r="BK1088" s="577">
        <v>0</v>
      </c>
      <c r="BL1088" s="577"/>
      <c r="BM1088" s="551">
        <v>0</v>
      </c>
      <c r="BN1088" s="551">
        <v>0</v>
      </c>
      <c r="BO1088" s="753">
        <v>0</v>
      </c>
      <c r="BP1088" s="551">
        <v>0</v>
      </c>
      <c r="BQ1088" s="551">
        <v>0</v>
      </c>
      <c r="BR1088" s="551">
        <v>0</v>
      </c>
      <c r="BS1088" s="582">
        <f t="shared" si="87"/>
        <v>0.33333333333333331</v>
      </c>
      <c r="BT1088" s="552">
        <f t="shared" si="88"/>
        <v>0.33333333333333331</v>
      </c>
      <c r="BU1088" s="552">
        <f t="shared" si="89"/>
        <v>0.33333333333333331</v>
      </c>
      <c r="BV1088" s="551">
        <v>0</v>
      </c>
      <c r="BW1088" s="551">
        <v>0</v>
      </c>
      <c r="BX1088" s="551">
        <v>0</v>
      </c>
      <c r="BY1088" s="551">
        <v>0</v>
      </c>
      <c r="BZ1088" s="551">
        <v>0</v>
      </c>
      <c r="CA1088" s="551">
        <v>0</v>
      </c>
      <c r="CB1088" s="551">
        <v>0</v>
      </c>
      <c r="CC1088" s="551">
        <v>0</v>
      </c>
      <c r="CD1088" s="551">
        <v>0</v>
      </c>
      <c r="CE1088" s="551">
        <v>0</v>
      </c>
      <c r="CF1088" s="551">
        <v>0</v>
      </c>
      <c r="CG1088" s="551">
        <v>0</v>
      </c>
      <c r="CH1088" s="551">
        <v>0</v>
      </c>
      <c r="CI1088" s="623">
        <f t="shared" si="90"/>
        <v>1</v>
      </c>
      <c r="CJ1088" s="524">
        <v>1</v>
      </c>
      <c r="CK1088" s="554">
        <f t="shared" si="91"/>
        <v>0.33333333333333331</v>
      </c>
      <c r="CL1088" s="554">
        <f t="shared" si="92"/>
        <v>0.66666666666666663</v>
      </c>
      <c r="CM1088" s="554">
        <v>6</v>
      </c>
      <c r="CN1088" s="554"/>
      <c r="CO1088" s="554"/>
      <c r="CP1088" s="622"/>
      <c r="CQ1088" s="726"/>
      <c r="CR1088" s="525"/>
      <c r="CS1088" s="527"/>
      <c r="CT1088" s="527"/>
      <c r="CU1088" s="527"/>
      <c r="CV1088" s="527"/>
      <c r="CW1088" s="85"/>
    </row>
    <row r="1089" spans="1:101" customFormat="1" ht="12" customHeight="1" x14ac:dyDescent="0.2">
      <c r="A1089" s="132" t="s">
        <v>1965</v>
      </c>
      <c r="B1089" s="557" t="s">
        <v>5403</v>
      </c>
      <c r="C1089" s="557" t="s">
        <v>1432</v>
      </c>
      <c r="D1089" s="557" t="s">
        <v>5415</v>
      </c>
      <c r="E1089" s="577" t="s">
        <v>5405</v>
      </c>
      <c r="F1089" s="557" t="s">
        <v>1432</v>
      </c>
      <c r="G1089" s="557" t="s">
        <v>3275</v>
      </c>
      <c r="H1089" s="557" t="s">
        <v>1885</v>
      </c>
      <c r="I1089" s="557" t="s">
        <v>1432</v>
      </c>
      <c r="J1089" s="533">
        <v>525347</v>
      </c>
      <c r="K1089" s="533">
        <v>175071</v>
      </c>
      <c r="L1089" s="512" t="s">
        <v>3088</v>
      </c>
      <c r="M1089" s="557" t="s">
        <v>1432</v>
      </c>
      <c r="N1089" s="557" t="s">
        <v>1432</v>
      </c>
      <c r="O1089" s="533">
        <v>0</v>
      </c>
      <c r="P1089" s="533">
        <v>5</v>
      </c>
      <c r="Q1089" s="738">
        <v>5</v>
      </c>
      <c r="R1089" s="557" t="s">
        <v>5406</v>
      </c>
      <c r="S1089" s="557" t="s">
        <v>1154</v>
      </c>
      <c r="T1089" s="739">
        <v>41969</v>
      </c>
      <c r="U1089" s="739">
        <v>42264</v>
      </c>
      <c r="V1089" s="557" t="s">
        <v>1439</v>
      </c>
      <c r="W1089" s="557" t="s">
        <v>1432</v>
      </c>
      <c r="X1089" s="557" t="s">
        <v>1442</v>
      </c>
      <c r="Y1089" s="557" t="s">
        <v>1443</v>
      </c>
      <c r="Z1089" s="557" t="s">
        <v>1443</v>
      </c>
      <c r="AA1089" s="557" t="s">
        <v>1444</v>
      </c>
      <c r="AB1089" s="557" t="s">
        <v>1432</v>
      </c>
      <c r="AC1089" s="389"/>
      <c r="AD1089" s="389"/>
      <c r="AE1089" s="517" t="s">
        <v>3063</v>
      </c>
      <c r="AF1089" s="557" t="s">
        <v>1445</v>
      </c>
      <c r="AG1089" s="620">
        <v>0</v>
      </c>
      <c r="AH1089" s="517">
        <v>0</v>
      </c>
      <c r="AI1089" s="577">
        <v>5</v>
      </c>
      <c r="AJ1089" s="577">
        <v>0</v>
      </c>
      <c r="AK1089" s="577">
        <v>0</v>
      </c>
      <c r="AL1089" s="577">
        <v>5</v>
      </c>
      <c r="AM1089" s="577">
        <v>0</v>
      </c>
      <c r="AN1089" s="577">
        <v>0</v>
      </c>
      <c r="AO1089" s="577">
        <v>0</v>
      </c>
      <c r="AP1089" s="577">
        <v>0</v>
      </c>
      <c r="AQ1089" s="577">
        <v>0</v>
      </c>
      <c r="AR1089" s="577">
        <v>0</v>
      </c>
      <c r="AS1089" s="577">
        <v>5</v>
      </c>
      <c r="AT1089" s="577">
        <v>0</v>
      </c>
      <c r="AU1089" s="577">
        <v>0</v>
      </c>
      <c r="AV1089" s="577">
        <v>0</v>
      </c>
      <c r="AW1089" s="577">
        <v>0</v>
      </c>
      <c r="AX1089" s="577">
        <v>0</v>
      </c>
      <c r="AY1089" s="577">
        <v>0</v>
      </c>
      <c r="AZ1089" s="577">
        <v>0</v>
      </c>
      <c r="BA1089" s="577">
        <v>0</v>
      </c>
      <c r="BB1089" s="577">
        <v>0</v>
      </c>
      <c r="BC1089" s="577">
        <v>0</v>
      </c>
      <c r="BD1089" s="577">
        <v>0</v>
      </c>
      <c r="BE1089" s="577">
        <v>0</v>
      </c>
      <c r="BF1089" s="577">
        <v>0</v>
      </c>
      <c r="BG1089" s="577">
        <v>0</v>
      </c>
      <c r="BH1089" s="577">
        <v>0</v>
      </c>
      <c r="BI1089" s="577">
        <v>0</v>
      </c>
      <c r="BJ1089" s="577">
        <v>0</v>
      </c>
      <c r="BK1089" s="577">
        <v>0</v>
      </c>
      <c r="BL1089" s="577"/>
      <c r="BM1089" s="551">
        <v>0</v>
      </c>
      <c r="BN1089" s="551">
        <v>0</v>
      </c>
      <c r="BO1089" s="753">
        <v>0</v>
      </c>
      <c r="BP1089" s="551">
        <v>0</v>
      </c>
      <c r="BQ1089" s="551">
        <v>0</v>
      </c>
      <c r="BR1089" s="551">
        <v>0</v>
      </c>
      <c r="BS1089" s="582">
        <f t="shared" si="87"/>
        <v>1.6666666666666667</v>
      </c>
      <c r="BT1089" s="552">
        <f t="shared" si="88"/>
        <v>1.6666666666666667</v>
      </c>
      <c r="BU1089" s="552">
        <f t="shared" si="89"/>
        <v>1.6666666666666667</v>
      </c>
      <c r="BV1089" s="551">
        <v>0</v>
      </c>
      <c r="BW1089" s="551">
        <v>0</v>
      </c>
      <c r="BX1089" s="551">
        <v>0</v>
      </c>
      <c r="BY1089" s="551">
        <v>0</v>
      </c>
      <c r="BZ1089" s="551">
        <v>0</v>
      </c>
      <c r="CA1089" s="551">
        <v>0</v>
      </c>
      <c r="CB1089" s="551">
        <v>0</v>
      </c>
      <c r="CC1089" s="551">
        <v>0</v>
      </c>
      <c r="CD1089" s="551">
        <v>0</v>
      </c>
      <c r="CE1089" s="551">
        <v>0</v>
      </c>
      <c r="CF1089" s="551">
        <v>0</v>
      </c>
      <c r="CG1089" s="551">
        <v>0</v>
      </c>
      <c r="CH1089" s="551">
        <v>0</v>
      </c>
      <c r="CI1089" s="623">
        <f t="shared" si="90"/>
        <v>5</v>
      </c>
      <c r="CJ1089" s="524">
        <v>5</v>
      </c>
      <c r="CK1089" s="554">
        <f t="shared" si="91"/>
        <v>1.6666666666666667</v>
      </c>
      <c r="CL1089" s="554">
        <f t="shared" si="92"/>
        <v>3.3333333333333335</v>
      </c>
      <c r="CM1089" s="554">
        <v>6</v>
      </c>
      <c r="CN1089" s="554"/>
      <c r="CO1089" s="554"/>
      <c r="CP1089" s="622"/>
      <c r="CQ1089" s="726"/>
      <c r="CR1089" s="525"/>
      <c r="CS1089" s="527"/>
      <c r="CT1089" s="527"/>
      <c r="CU1089" s="527"/>
      <c r="CV1089" s="527"/>
      <c r="CW1089" s="85"/>
    </row>
    <row r="1090" spans="1:101" customFormat="1" ht="12" customHeight="1" x14ac:dyDescent="0.2">
      <c r="A1090" s="132" t="s">
        <v>1965</v>
      </c>
      <c r="B1090" s="557" t="s">
        <v>5403</v>
      </c>
      <c r="C1090" s="557" t="s">
        <v>1432</v>
      </c>
      <c r="D1090" s="557" t="s">
        <v>5416</v>
      </c>
      <c r="E1090" s="577" t="s">
        <v>5405</v>
      </c>
      <c r="F1090" s="557" t="s">
        <v>1432</v>
      </c>
      <c r="G1090" s="557" t="s">
        <v>3275</v>
      </c>
      <c r="H1090" s="557" t="s">
        <v>1885</v>
      </c>
      <c r="I1090" s="557" t="s">
        <v>1432</v>
      </c>
      <c r="J1090" s="533">
        <v>525347</v>
      </c>
      <c r="K1090" s="533">
        <v>175071</v>
      </c>
      <c r="L1090" s="512" t="s">
        <v>3088</v>
      </c>
      <c r="M1090" s="557" t="s">
        <v>1432</v>
      </c>
      <c r="N1090" s="557" t="s">
        <v>1432</v>
      </c>
      <c r="O1090" s="533">
        <v>0</v>
      </c>
      <c r="P1090" s="533">
        <v>1</v>
      </c>
      <c r="Q1090" s="738">
        <v>1</v>
      </c>
      <c r="R1090" s="557" t="s">
        <v>5406</v>
      </c>
      <c r="S1090" s="557" t="s">
        <v>1154</v>
      </c>
      <c r="T1090" s="739">
        <v>41969</v>
      </c>
      <c r="U1090" s="739">
        <v>42264</v>
      </c>
      <c r="V1090" s="557" t="s">
        <v>1439</v>
      </c>
      <c r="W1090" s="557" t="s">
        <v>1432</v>
      </c>
      <c r="X1090" s="557" t="s">
        <v>1442</v>
      </c>
      <c r="Y1090" s="557" t="s">
        <v>1443</v>
      </c>
      <c r="Z1090" s="557" t="s">
        <v>1443</v>
      </c>
      <c r="AA1090" s="557" t="s">
        <v>1444</v>
      </c>
      <c r="AB1090" s="557" t="s">
        <v>1432</v>
      </c>
      <c r="AC1090" s="389"/>
      <c r="AD1090" s="389"/>
      <c r="AE1090" s="517" t="s">
        <v>628</v>
      </c>
      <c r="AF1090" s="557" t="s">
        <v>3904</v>
      </c>
      <c r="AG1090" s="620">
        <v>0</v>
      </c>
      <c r="AH1090" s="517">
        <v>0</v>
      </c>
      <c r="AI1090" s="577">
        <v>1</v>
      </c>
      <c r="AJ1090" s="577">
        <v>0</v>
      </c>
      <c r="AK1090" s="577">
        <v>1</v>
      </c>
      <c r="AL1090" s="577">
        <v>0</v>
      </c>
      <c r="AM1090" s="577">
        <v>0</v>
      </c>
      <c r="AN1090" s="577">
        <v>0</v>
      </c>
      <c r="AO1090" s="577">
        <v>0</v>
      </c>
      <c r="AP1090" s="577">
        <v>0</v>
      </c>
      <c r="AQ1090" s="577">
        <v>0</v>
      </c>
      <c r="AR1090" s="577">
        <v>1</v>
      </c>
      <c r="AS1090" s="577">
        <v>0</v>
      </c>
      <c r="AT1090" s="577">
        <v>0</v>
      </c>
      <c r="AU1090" s="577">
        <v>0</v>
      </c>
      <c r="AV1090" s="577">
        <v>0</v>
      </c>
      <c r="AW1090" s="577">
        <v>0</v>
      </c>
      <c r="AX1090" s="577">
        <v>0</v>
      </c>
      <c r="AY1090" s="577">
        <v>0</v>
      </c>
      <c r="AZ1090" s="577">
        <v>0</v>
      </c>
      <c r="BA1090" s="577">
        <v>0</v>
      </c>
      <c r="BB1090" s="577">
        <v>0</v>
      </c>
      <c r="BC1090" s="577">
        <v>0</v>
      </c>
      <c r="BD1090" s="577">
        <v>0</v>
      </c>
      <c r="BE1090" s="577">
        <v>0</v>
      </c>
      <c r="BF1090" s="577">
        <v>0</v>
      </c>
      <c r="BG1090" s="577">
        <v>0</v>
      </c>
      <c r="BH1090" s="577">
        <v>0</v>
      </c>
      <c r="BI1090" s="577">
        <v>0</v>
      </c>
      <c r="BJ1090" s="577">
        <v>0</v>
      </c>
      <c r="BK1090" s="577">
        <v>0</v>
      </c>
      <c r="BL1090" s="577"/>
      <c r="BM1090" s="551">
        <v>0</v>
      </c>
      <c r="BN1090" s="551">
        <v>0</v>
      </c>
      <c r="BO1090" s="753">
        <v>0</v>
      </c>
      <c r="BP1090" s="551">
        <v>0</v>
      </c>
      <c r="BQ1090" s="551">
        <v>0</v>
      </c>
      <c r="BR1090" s="551">
        <v>0</v>
      </c>
      <c r="BS1090" s="582">
        <f t="shared" si="87"/>
        <v>0.33333333333333331</v>
      </c>
      <c r="BT1090" s="552">
        <f t="shared" si="88"/>
        <v>0.33333333333333331</v>
      </c>
      <c r="BU1090" s="552">
        <f t="shared" si="89"/>
        <v>0.33333333333333331</v>
      </c>
      <c r="BV1090" s="551">
        <v>0</v>
      </c>
      <c r="BW1090" s="551">
        <v>0</v>
      </c>
      <c r="BX1090" s="551">
        <v>0</v>
      </c>
      <c r="BY1090" s="551">
        <v>0</v>
      </c>
      <c r="BZ1090" s="551">
        <v>0</v>
      </c>
      <c r="CA1090" s="551">
        <v>0</v>
      </c>
      <c r="CB1090" s="551">
        <v>0</v>
      </c>
      <c r="CC1090" s="551">
        <v>0</v>
      </c>
      <c r="CD1090" s="551">
        <v>0</v>
      </c>
      <c r="CE1090" s="551">
        <v>0</v>
      </c>
      <c r="CF1090" s="551">
        <v>0</v>
      </c>
      <c r="CG1090" s="551">
        <v>0</v>
      </c>
      <c r="CH1090" s="551">
        <v>0</v>
      </c>
      <c r="CI1090" s="623">
        <f t="shared" si="90"/>
        <v>1</v>
      </c>
      <c r="CJ1090" s="524">
        <v>1</v>
      </c>
      <c r="CK1090" s="554">
        <f t="shared" si="91"/>
        <v>0.33333333333333331</v>
      </c>
      <c r="CL1090" s="554">
        <f t="shared" si="92"/>
        <v>0.66666666666666663</v>
      </c>
      <c r="CM1090" s="554">
        <v>6</v>
      </c>
      <c r="CN1090" s="554"/>
      <c r="CO1090" s="554"/>
      <c r="CP1090" s="622"/>
      <c r="CQ1090" s="726"/>
      <c r="CR1090" s="525"/>
      <c r="CS1090" s="527"/>
      <c r="CT1090" s="527"/>
      <c r="CU1090" s="527"/>
      <c r="CV1090" s="527"/>
      <c r="CW1090" s="85"/>
    </row>
    <row r="1091" spans="1:101" customFormat="1" ht="12" customHeight="1" x14ac:dyDescent="0.2">
      <c r="A1091" s="132" t="s">
        <v>1965</v>
      </c>
      <c r="B1091" s="557" t="s">
        <v>5403</v>
      </c>
      <c r="C1091" s="557" t="s">
        <v>1432</v>
      </c>
      <c r="D1091" s="557" t="s">
        <v>5417</v>
      </c>
      <c r="E1091" s="577" t="s">
        <v>5405</v>
      </c>
      <c r="F1091" s="557" t="s">
        <v>1432</v>
      </c>
      <c r="G1091" s="557" t="s">
        <v>3275</v>
      </c>
      <c r="H1091" s="557" t="s">
        <v>1885</v>
      </c>
      <c r="I1091" s="557" t="s">
        <v>1432</v>
      </c>
      <c r="J1091" s="533">
        <v>525347</v>
      </c>
      <c r="K1091" s="533">
        <v>175071</v>
      </c>
      <c r="L1091" s="512" t="s">
        <v>3088</v>
      </c>
      <c r="M1091" s="557" t="s">
        <v>1432</v>
      </c>
      <c r="N1091" s="557" t="s">
        <v>1432</v>
      </c>
      <c r="O1091" s="533">
        <v>0</v>
      </c>
      <c r="P1091" s="533">
        <v>5</v>
      </c>
      <c r="Q1091" s="738">
        <v>5</v>
      </c>
      <c r="R1091" s="557" t="s">
        <v>5406</v>
      </c>
      <c r="S1091" s="557" t="s">
        <v>1154</v>
      </c>
      <c r="T1091" s="739">
        <v>41969</v>
      </c>
      <c r="U1091" s="739">
        <v>42264</v>
      </c>
      <c r="V1091" s="557" t="s">
        <v>1439</v>
      </c>
      <c r="W1091" s="557" t="s">
        <v>1432</v>
      </c>
      <c r="X1091" s="557" t="s">
        <v>1442</v>
      </c>
      <c r="Y1091" s="557" t="s">
        <v>1443</v>
      </c>
      <c r="Z1091" s="557" t="s">
        <v>1443</v>
      </c>
      <c r="AA1091" s="557" t="s">
        <v>1444</v>
      </c>
      <c r="AB1091" s="557" t="s">
        <v>1432</v>
      </c>
      <c r="AC1091" s="389"/>
      <c r="AD1091" s="389"/>
      <c r="AE1091" s="517" t="s">
        <v>3063</v>
      </c>
      <c r="AF1091" s="557" t="s">
        <v>1445</v>
      </c>
      <c r="AG1091" s="620">
        <v>0</v>
      </c>
      <c r="AH1091" s="517">
        <v>0</v>
      </c>
      <c r="AI1091" s="577">
        <v>5</v>
      </c>
      <c r="AJ1091" s="577">
        <v>0</v>
      </c>
      <c r="AK1091" s="577">
        <v>0</v>
      </c>
      <c r="AL1091" s="577">
        <v>5</v>
      </c>
      <c r="AM1091" s="577">
        <v>0</v>
      </c>
      <c r="AN1091" s="577">
        <v>0</v>
      </c>
      <c r="AO1091" s="577">
        <v>0</v>
      </c>
      <c r="AP1091" s="577">
        <v>0</v>
      </c>
      <c r="AQ1091" s="577">
        <v>0</v>
      </c>
      <c r="AR1091" s="577">
        <v>0</v>
      </c>
      <c r="AS1091" s="577">
        <v>5</v>
      </c>
      <c r="AT1091" s="577">
        <v>0</v>
      </c>
      <c r="AU1091" s="577">
        <v>0</v>
      </c>
      <c r="AV1091" s="577">
        <v>0</v>
      </c>
      <c r="AW1091" s="577">
        <v>0</v>
      </c>
      <c r="AX1091" s="577">
        <v>0</v>
      </c>
      <c r="AY1091" s="577">
        <v>0</v>
      </c>
      <c r="AZ1091" s="577">
        <v>0</v>
      </c>
      <c r="BA1091" s="577">
        <v>0</v>
      </c>
      <c r="BB1091" s="577">
        <v>0</v>
      </c>
      <c r="BC1091" s="577">
        <v>0</v>
      </c>
      <c r="BD1091" s="577">
        <v>0</v>
      </c>
      <c r="BE1091" s="577">
        <v>0</v>
      </c>
      <c r="BF1091" s="577">
        <v>0</v>
      </c>
      <c r="BG1091" s="577">
        <v>0</v>
      </c>
      <c r="BH1091" s="577">
        <v>0</v>
      </c>
      <c r="BI1091" s="577">
        <v>0</v>
      </c>
      <c r="BJ1091" s="577">
        <v>0</v>
      </c>
      <c r="BK1091" s="577">
        <v>0</v>
      </c>
      <c r="BL1091" s="577"/>
      <c r="BM1091" s="551">
        <v>0</v>
      </c>
      <c r="BN1091" s="551">
        <v>0</v>
      </c>
      <c r="BO1091" s="753">
        <v>0</v>
      </c>
      <c r="BP1091" s="551">
        <v>0</v>
      </c>
      <c r="BQ1091" s="551">
        <v>0</v>
      </c>
      <c r="BR1091" s="551">
        <v>0</v>
      </c>
      <c r="BS1091" s="582">
        <f t="shared" si="87"/>
        <v>1.6666666666666667</v>
      </c>
      <c r="BT1091" s="552">
        <f t="shared" si="88"/>
        <v>1.6666666666666667</v>
      </c>
      <c r="BU1091" s="552">
        <f t="shared" si="89"/>
        <v>1.6666666666666667</v>
      </c>
      <c r="BV1091" s="551">
        <v>0</v>
      </c>
      <c r="BW1091" s="551">
        <v>0</v>
      </c>
      <c r="BX1091" s="551">
        <v>0</v>
      </c>
      <c r="BY1091" s="551">
        <v>0</v>
      </c>
      <c r="BZ1091" s="551">
        <v>0</v>
      </c>
      <c r="CA1091" s="551">
        <v>0</v>
      </c>
      <c r="CB1091" s="551">
        <v>0</v>
      </c>
      <c r="CC1091" s="551">
        <v>0</v>
      </c>
      <c r="CD1091" s="551">
        <v>0</v>
      </c>
      <c r="CE1091" s="551">
        <v>0</v>
      </c>
      <c r="CF1091" s="551">
        <v>0</v>
      </c>
      <c r="CG1091" s="551">
        <v>0</v>
      </c>
      <c r="CH1091" s="551">
        <v>0</v>
      </c>
      <c r="CI1091" s="623">
        <f t="shared" si="90"/>
        <v>5</v>
      </c>
      <c r="CJ1091" s="524">
        <v>5</v>
      </c>
      <c r="CK1091" s="554">
        <f t="shared" si="91"/>
        <v>1.6666666666666667</v>
      </c>
      <c r="CL1091" s="554">
        <f t="shared" si="92"/>
        <v>3.3333333333333335</v>
      </c>
      <c r="CM1091" s="554">
        <v>6</v>
      </c>
      <c r="CN1091" s="554"/>
      <c r="CO1091" s="554"/>
      <c r="CP1091" s="622"/>
      <c r="CQ1091" s="726"/>
      <c r="CR1091" s="525"/>
      <c r="CS1091" s="527"/>
      <c r="CT1091" s="527"/>
      <c r="CU1091" s="527"/>
      <c r="CV1091" s="527"/>
      <c r="CW1091" s="85"/>
    </row>
    <row r="1092" spans="1:101" customFormat="1" ht="12" customHeight="1" x14ac:dyDescent="0.2">
      <c r="A1092" s="132" t="s">
        <v>1965</v>
      </c>
      <c r="B1092" s="557" t="s">
        <v>5403</v>
      </c>
      <c r="C1092" s="557" t="s">
        <v>1432</v>
      </c>
      <c r="D1092" s="557" t="s">
        <v>5418</v>
      </c>
      <c r="E1092" s="577" t="s">
        <v>5405</v>
      </c>
      <c r="F1092" s="557" t="s">
        <v>1432</v>
      </c>
      <c r="G1092" s="557" t="s">
        <v>3275</v>
      </c>
      <c r="H1092" s="557" t="s">
        <v>1885</v>
      </c>
      <c r="I1092" s="557" t="s">
        <v>1432</v>
      </c>
      <c r="J1092" s="533">
        <v>525347</v>
      </c>
      <c r="K1092" s="533">
        <v>175071</v>
      </c>
      <c r="L1092" s="512" t="s">
        <v>3088</v>
      </c>
      <c r="M1092" s="557" t="s">
        <v>1432</v>
      </c>
      <c r="N1092" s="557" t="s">
        <v>1432</v>
      </c>
      <c r="O1092" s="533">
        <v>0</v>
      </c>
      <c r="P1092" s="533">
        <v>1</v>
      </c>
      <c r="Q1092" s="738">
        <v>1</v>
      </c>
      <c r="R1092" s="557" t="s">
        <v>5406</v>
      </c>
      <c r="S1092" s="557" t="s">
        <v>1154</v>
      </c>
      <c r="T1092" s="739">
        <v>41969</v>
      </c>
      <c r="U1092" s="739">
        <v>42264</v>
      </c>
      <c r="V1092" s="557" t="s">
        <v>1439</v>
      </c>
      <c r="W1092" s="557" t="s">
        <v>1432</v>
      </c>
      <c r="X1092" s="557" t="s">
        <v>1442</v>
      </c>
      <c r="Y1092" s="557" t="s">
        <v>1443</v>
      </c>
      <c r="Z1092" s="557" t="s">
        <v>1443</v>
      </c>
      <c r="AA1092" s="557" t="s">
        <v>1444</v>
      </c>
      <c r="AB1092" s="557" t="s">
        <v>1432</v>
      </c>
      <c r="AC1092" s="389"/>
      <c r="AD1092" s="389"/>
      <c r="AE1092" s="517" t="s">
        <v>628</v>
      </c>
      <c r="AF1092" s="557" t="s">
        <v>3904</v>
      </c>
      <c r="AG1092" s="620">
        <v>0</v>
      </c>
      <c r="AH1092" s="517">
        <v>0</v>
      </c>
      <c r="AI1092" s="577">
        <v>1</v>
      </c>
      <c r="AJ1092" s="577">
        <v>0</v>
      </c>
      <c r="AK1092" s="577">
        <v>1</v>
      </c>
      <c r="AL1092" s="577">
        <v>0</v>
      </c>
      <c r="AM1092" s="577">
        <v>0</v>
      </c>
      <c r="AN1092" s="577">
        <v>0</v>
      </c>
      <c r="AO1092" s="577">
        <v>0</v>
      </c>
      <c r="AP1092" s="577">
        <v>0</v>
      </c>
      <c r="AQ1092" s="577">
        <v>0</v>
      </c>
      <c r="AR1092" s="577">
        <v>1</v>
      </c>
      <c r="AS1092" s="577">
        <v>0</v>
      </c>
      <c r="AT1092" s="577">
        <v>0</v>
      </c>
      <c r="AU1092" s="577">
        <v>0</v>
      </c>
      <c r="AV1092" s="577">
        <v>0</v>
      </c>
      <c r="AW1092" s="577">
        <v>0</v>
      </c>
      <c r="AX1092" s="577">
        <v>0</v>
      </c>
      <c r="AY1092" s="577">
        <v>0</v>
      </c>
      <c r="AZ1092" s="577">
        <v>0</v>
      </c>
      <c r="BA1092" s="577">
        <v>0</v>
      </c>
      <c r="BB1092" s="577">
        <v>0</v>
      </c>
      <c r="BC1092" s="577">
        <v>0</v>
      </c>
      <c r="BD1092" s="577">
        <v>0</v>
      </c>
      <c r="BE1092" s="577">
        <v>0</v>
      </c>
      <c r="BF1092" s="577">
        <v>0</v>
      </c>
      <c r="BG1092" s="577">
        <v>0</v>
      </c>
      <c r="BH1092" s="577">
        <v>0</v>
      </c>
      <c r="BI1092" s="577">
        <v>0</v>
      </c>
      <c r="BJ1092" s="577">
        <v>0</v>
      </c>
      <c r="BK1092" s="577">
        <v>0</v>
      </c>
      <c r="BL1092" s="577"/>
      <c r="BM1092" s="551">
        <v>0</v>
      </c>
      <c r="BN1092" s="551">
        <v>0</v>
      </c>
      <c r="BO1092" s="753">
        <v>0</v>
      </c>
      <c r="BP1092" s="551">
        <v>0</v>
      </c>
      <c r="BQ1092" s="551">
        <v>0</v>
      </c>
      <c r="BR1092" s="551">
        <v>0</v>
      </c>
      <c r="BS1092" s="582">
        <f t="shared" si="87"/>
        <v>0.33333333333333331</v>
      </c>
      <c r="BT1092" s="552">
        <f t="shared" si="88"/>
        <v>0.33333333333333331</v>
      </c>
      <c r="BU1092" s="552">
        <f t="shared" si="89"/>
        <v>0.33333333333333331</v>
      </c>
      <c r="BV1092" s="551">
        <v>0</v>
      </c>
      <c r="BW1092" s="551">
        <v>0</v>
      </c>
      <c r="BX1092" s="551">
        <v>0</v>
      </c>
      <c r="BY1092" s="551">
        <v>0</v>
      </c>
      <c r="BZ1092" s="551">
        <v>0</v>
      </c>
      <c r="CA1092" s="551">
        <v>0</v>
      </c>
      <c r="CB1092" s="551">
        <v>0</v>
      </c>
      <c r="CC1092" s="551">
        <v>0</v>
      </c>
      <c r="CD1092" s="551">
        <v>0</v>
      </c>
      <c r="CE1092" s="551">
        <v>0</v>
      </c>
      <c r="CF1092" s="551">
        <v>0</v>
      </c>
      <c r="CG1092" s="551">
        <v>0</v>
      </c>
      <c r="CH1092" s="551">
        <v>0</v>
      </c>
      <c r="CI1092" s="623">
        <f t="shared" si="90"/>
        <v>1</v>
      </c>
      <c r="CJ1092" s="524">
        <v>1</v>
      </c>
      <c r="CK1092" s="554">
        <f t="shared" si="91"/>
        <v>0.33333333333333331</v>
      </c>
      <c r="CL1092" s="554">
        <f t="shared" si="92"/>
        <v>0.66666666666666663</v>
      </c>
      <c r="CM1092" s="554">
        <v>6</v>
      </c>
      <c r="CN1092" s="554"/>
      <c r="CO1092" s="554"/>
      <c r="CP1092" s="622"/>
      <c r="CQ1092" s="726"/>
      <c r="CR1092" s="525"/>
      <c r="CS1092" s="527"/>
      <c r="CT1092" s="527"/>
      <c r="CU1092" s="527"/>
      <c r="CV1092" s="527"/>
      <c r="CW1092" s="85"/>
    </row>
    <row r="1093" spans="1:101" customFormat="1" ht="12" customHeight="1" x14ac:dyDescent="0.2">
      <c r="A1093" s="132" t="s">
        <v>1965</v>
      </c>
      <c r="B1093" s="557" t="s">
        <v>5403</v>
      </c>
      <c r="C1093" s="557" t="s">
        <v>1432</v>
      </c>
      <c r="D1093" s="557" t="s">
        <v>5419</v>
      </c>
      <c r="E1093" s="577" t="s">
        <v>5405</v>
      </c>
      <c r="F1093" s="557" t="s">
        <v>1432</v>
      </c>
      <c r="G1093" s="557" t="s">
        <v>3275</v>
      </c>
      <c r="H1093" s="557" t="s">
        <v>1885</v>
      </c>
      <c r="I1093" s="557" t="s">
        <v>1432</v>
      </c>
      <c r="J1093" s="533">
        <v>525347</v>
      </c>
      <c r="K1093" s="533">
        <v>175071</v>
      </c>
      <c r="L1093" s="512" t="s">
        <v>3088</v>
      </c>
      <c r="M1093" s="557" t="s">
        <v>1432</v>
      </c>
      <c r="N1093" s="557" t="s">
        <v>1432</v>
      </c>
      <c r="O1093" s="533">
        <v>0</v>
      </c>
      <c r="P1093" s="533">
        <v>4</v>
      </c>
      <c r="Q1093" s="738">
        <v>4</v>
      </c>
      <c r="R1093" s="557" t="s">
        <v>5406</v>
      </c>
      <c r="S1093" s="557" t="s">
        <v>1154</v>
      </c>
      <c r="T1093" s="739">
        <v>41969</v>
      </c>
      <c r="U1093" s="739">
        <v>42264</v>
      </c>
      <c r="V1093" s="557" t="s">
        <v>1439</v>
      </c>
      <c r="W1093" s="557" t="s">
        <v>1432</v>
      </c>
      <c r="X1093" s="557" t="s">
        <v>1442</v>
      </c>
      <c r="Y1093" s="557" t="s">
        <v>1443</v>
      </c>
      <c r="Z1093" s="557" t="s">
        <v>1443</v>
      </c>
      <c r="AA1093" s="557" t="s">
        <v>1444</v>
      </c>
      <c r="AB1093" s="557" t="s">
        <v>1432</v>
      </c>
      <c r="AC1093" s="389"/>
      <c r="AD1093" s="389"/>
      <c r="AE1093" s="517" t="s">
        <v>3063</v>
      </c>
      <c r="AF1093" s="557" t="s">
        <v>1445</v>
      </c>
      <c r="AG1093" s="620">
        <v>0</v>
      </c>
      <c r="AH1093" s="517">
        <v>0</v>
      </c>
      <c r="AI1093" s="577">
        <v>4</v>
      </c>
      <c r="AJ1093" s="577">
        <v>0</v>
      </c>
      <c r="AK1093" s="577">
        <v>0</v>
      </c>
      <c r="AL1093" s="577">
        <v>3</v>
      </c>
      <c r="AM1093" s="577">
        <v>1</v>
      </c>
      <c r="AN1093" s="577">
        <v>0</v>
      </c>
      <c r="AO1093" s="577">
        <v>0</v>
      </c>
      <c r="AP1093" s="577">
        <v>0</v>
      </c>
      <c r="AQ1093" s="577">
        <v>0</v>
      </c>
      <c r="AR1093" s="577">
        <v>0</v>
      </c>
      <c r="AS1093" s="577">
        <v>3</v>
      </c>
      <c r="AT1093" s="577">
        <v>1</v>
      </c>
      <c r="AU1093" s="577">
        <v>0</v>
      </c>
      <c r="AV1093" s="577">
        <v>0</v>
      </c>
      <c r="AW1093" s="577">
        <v>0</v>
      </c>
      <c r="AX1093" s="577">
        <v>0</v>
      </c>
      <c r="AY1093" s="577">
        <v>0</v>
      </c>
      <c r="AZ1093" s="577">
        <v>0</v>
      </c>
      <c r="BA1093" s="577">
        <v>0</v>
      </c>
      <c r="BB1093" s="577">
        <v>0</v>
      </c>
      <c r="BC1093" s="577">
        <v>0</v>
      </c>
      <c r="BD1093" s="577">
        <v>0</v>
      </c>
      <c r="BE1093" s="577">
        <v>0</v>
      </c>
      <c r="BF1093" s="577">
        <v>0</v>
      </c>
      <c r="BG1093" s="577">
        <v>0</v>
      </c>
      <c r="BH1093" s="577">
        <v>0</v>
      </c>
      <c r="BI1093" s="577">
        <v>0</v>
      </c>
      <c r="BJ1093" s="577">
        <v>0</v>
      </c>
      <c r="BK1093" s="577">
        <v>0</v>
      </c>
      <c r="BL1093" s="577"/>
      <c r="BM1093" s="551">
        <v>0</v>
      </c>
      <c r="BN1093" s="551">
        <v>0</v>
      </c>
      <c r="BO1093" s="753">
        <v>0</v>
      </c>
      <c r="BP1093" s="551">
        <v>0</v>
      </c>
      <c r="BQ1093" s="551">
        <v>0</v>
      </c>
      <c r="BR1093" s="551">
        <v>0</v>
      </c>
      <c r="BS1093" s="582">
        <f t="shared" si="87"/>
        <v>1.3333333333333333</v>
      </c>
      <c r="BT1093" s="552">
        <f t="shared" si="88"/>
        <v>1.3333333333333333</v>
      </c>
      <c r="BU1093" s="552">
        <f t="shared" si="89"/>
        <v>1.3333333333333333</v>
      </c>
      <c r="BV1093" s="551">
        <v>0</v>
      </c>
      <c r="BW1093" s="551">
        <v>0</v>
      </c>
      <c r="BX1093" s="551">
        <v>0</v>
      </c>
      <c r="BY1093" s="551">
        <v>0</v>
      </c>
      <c r="BZ1093" s="551">
        <v>0</v>
      </c>
      <c r="CA1093" s="551">
        <v>0</v>
      </c>
      <c r="CB1093" s="551">
        <v>0</v>
      </c>
      <c r="CC1093" s="551">
        <v>0</v>
      </c>
      <c r="CD1093" s="551">
        <v>0</v>
      </c>
      <c r="CE1093" s="551">
        <v>0</v>
      </c>
      <c r="CF1093" s="551">
        <v>0</v>
      </c>
      <c r="CG1093" s="551">
        <v>0</v>
      </c>
      <c r="CH1093" s="551">
        <v>0</v>
      </c>
      <c r="CI1093" s="623">
        <f t="shared" si="90"/>
        <v>4</v>
      </c>
      <c r="CJ1093" s="524">
        <v>4</v>
      </c>
      <c r="CK1093" s="554">
        <f t="shared" si="91"/>
        <v>1.3333333333333333</v>
      </c>
      <c r="CL1093" s="554">
        <f t="shared" si="92"/>
        <v>2.6666666666666665</v>
      </c>
      <c r="CM1093" s="554">
        <v>6</v>
      </c>
      <c r="CN1093" s="554"/>
      <c r="CO1093" s="554"/>
      <c r="CP1093" s="622"/>
      <c r="CQ1093" s="726"/>
      <c r="CR1093" s="525"/>
      <c r="CS1093" s="527"/>
      <c r="CT1093" s="527"/>
      <c r="CU1093" s="527"/>
      <c r="CV1093" s="527"/>
      <c r="CW1093" s="85"/>
    </row>
    <row r="1094" spans="1:101" customFormat="1" ht="12" customHeight="1" x14ac:dyDescent="0.2">
      <c r="A1094" s="132" t="s">
        <v>1965</v>
      </c>
      <c r="B1094" s="557" t="s">
        <v>5403</v>
      </c>
      <c r="C1094" s="557" t="s">
        <v>1432</v>
      </c>
      <c r="D1094" s="557" t="s">
        <v>5420</v>
      </c>
      <c r="E1094" s="577" t="s">
        <v>5405</v>
      </c>
      <c r="F1094" s="557" t="s">
        <v>1432</v>
      </c>
      <c r="G1094" s="557" t="s">
        <v>3275</v>
      </c>
      <c r="H1094" s="557" t="s">
        <v>1885</v>
      </c>
      <c r="I1094" s="557" t="s">
        <v>1432</v>
      </c>
      <c r="J1094" s="533">
        <v>525347</v>
      </c>
      <c r="K1094" s="533">
        <v>175071</v>
      </c>
      <c r="L1094" s="512" t="s">
        <v>3088</v>
      </c>
      <c r="M1094" s="557" t="s">
        <v>1432</v>
      </c>
      <c r="N1094" s="557" t="s">
        <v>1432</v>
      </c>
      <c r="O1094" s="533">
        <v>0</v>
      </c>
      <c r="P1094" s="533">
        <v>3</v>
      </c>
      <c r="Q1094" s="738">
        <v>3</v>
      </c>
      <c r="R1094" s="557" t="s">
        <v>5406</v>
      </c>
      <c r="S1094" s="557" t="s">
        <v>1154</v>
      </c>
      <c r="T1094" s="739">
        <v>41969</v>
      </c>
      <c r="U1094" s="739">
        <v>42264</v>
      </c>
      <c r="V1094" s="557" t="s">
        <v>1439</v>
      </c>
      <c r="W1094" s="557" t="s">
        <v>1432</v>
      </c>
      <c r="X1094" s="557" t="s">
        <v>1442</v>
      </c>
      <c r="Y1094" s="557" t="s">
        <v>1443</v>
      </c>
      <c r="Z1094" s="557" t="s">
        <v>1443</v>
      </c>
      <c r="AA1094" s="557" t="s">
        <v>1444</v>
      </c>
      <c r="AB1094" s="557" t="s">
        <v>1432</v>
      </c>
      <c r="AC1094" s="389"/>
      <c r="AD1094" s="389"/>
      <c r="AE1094" s="517" t="s">
        <v>3063</v>
      </c>
      <c r="AF1094" s="557" t="s">
        <v>1445</v>
      </c>
      <c r="AG1094" s="620">
        <v>0</v>
      </c>
      <c r="AH1094" s="517">
        <v>0</v>
      </c>
      <c r="AI1094" s="577">
        <v>3</v>
      </c>
      <c r="AJ1094" s="577">
        <v>0</v>
      </c>
      <c r="AK1094" s="577">
        <v>1</v>
      </c>
      <c r="AL1094" s="577">
        <v>1</v>
      </c>
      <c r="AM1094" s="577">
        <v>1</v>
      </c>
      <c r="AN1094" s="577">
        <v>0</v>
      </c>
      <c r="AO1094" s="577">
        <v>0</v>
      </c>
      <c r="AP1094" s="577">
        <v>0</v>
      </c>
      <c r="AQ1094" s="577">
        <v>0</v>
      </c>
      <c r="AR1094" s="577">
        <v>1</v>
      </c>
      <c r="AS1094" s="577">
        <v>1</v>
      </c>
      <c r="AT1094" s="577">
        <v>1</v>
      </c>
      <c r="AU1094" s="577">
        <v>0</v>
      </c>
      <c r="AV1094" s="577">
        <v>0</v>
      </c>
      <c r="AW1094" s="577">
        <v>0</v>
      </c>
      <c r="AX1094" s="577">
        <v>0</v>
      </c>
      <c r="AY1094" s="577">
        <v>0</v>
      </c>
      <c r="AZ1094" s="577">
        <v>0</v>
      </c>
      <c r="BA1094" s="577">
        <v>0</v>
      </c>
      <c r="BB1094" s="577">
        <v>0</v>
      </c>
      <c r="BC1094" s="577">
        <v>0</v>
      </c>
      <c r="BD1094" s="577">
        <v>0</v>
      </c>
      <c r="BE1094" s="577">
        <v>0</v>
      </c>
      <c r="BF1094" s="577">
        <v>0</v>
      </c>
      <c r="BG1094" s="577">
        <v>0</v>
      </c>
      <c r="BH1094" s="577">
        <v>0</v>
      </c>
      <c r="BI1094" s="577">
        <v>0</v>
      </c>
      <c r="BJ1094" s="577">
        <v>0</v>
      </c>
      <c r="BK1094" s="577">
        <v>0</v>
      </c>
      <c r="BL1094" s="577"/>
      <c r="BM1094" s="551">
        <v>0</v>
      </c>
      <c r="BN1094" s="551">
        <v>0</v>
      </c>
      <c r="BO1094" s="753">
        <v>0</v>
      </c>
      <c r="BP1094" s="551">
        <v>0</v>
      </c>
      <c r="BQ1094" s="551">
        <v>0</v>
      </c>
      <c r="BR1094" s="551">
        <v>0</v>
      </c>
      <c r="BS1094" s="582">
        <f t="shared" si="87"/>
        <v>1</v>
      </c>
      <c r="BT1094" s="552">
        <f t="shared" si="88"/>
        <v>1</v>
      </c>
      <c r="BU1094" s="552">
        <f t="shared" si="89"/>
        <v>1</v>
      </c>
      <c r="BV1094" s="551">
        <v>0</v>
      </c>
      <c r="BW1094" s="551">
        <v>0</v>
      </c>
      <c r="BX1094" s="551">
        <v>0</v>
      </c>
      <c r="BY1094" s="551">
        <v>0</v>
      </c>
      <c r="BZ1094" s="551">
        <v>0</v>
      </c>
      <c r="CA1094" s="551">
        <v>0</v>
      </c>
      <c r="CB1094" s="551">
        <v>0</v>
      </c>
      <c r="CC1094" s="551">
        <v>0</v>
      </c>
      <c r="CD1094" s="551">
        <v>0</v>
      </c>
      <c r="CE1094" s="551">
        <v>0</v>
      </c>
      <c r="CF1094" s="551">
        <v>0</v>
      </c>
      <c r="CG1094" s="551">
        <v>0</v>
      </c>
      <c r="CH1094" s="551">
        <v>0</v>
      </c>
      <c r="CI1094" s="623">
        <f t="shared" si="90"/>
        <v>3</v>
      </c>
      <c r="CJ1094" s="524">
        <v>3</v>
      </c>
      <c r="CK1094" s="554">
        <f t="shared" si="91"/>
        <v>1</v>
      </c>
      <c r="CL1094" s="554">
        <f t="shared" si="92"/>
        <v>2</v>
      </c>
      <c r="CM1094" s="554">
        <v>6</v>
      </c>
      <c r="CN1094" s="554"/>
      <c r="CO1094" s="554"/>
      <c r="CP1094" s="622"/>
      <c r="CQ1094" s="726"/>
      <c r="CR1094" s="525"/>
      <c r="CS1094" s="527"/>
      <c r="CT1094" s="527"/>
      <c r="CU1094" s="527"/>
      <c r="CV1094" s="527"/>
      <c r="CW1094" s="85"/>
    </row>
    <row r="1095" spans="1:101" customFormat="1" ht="12" customHeight="1" x14ac:dyDescent="0.2">
      <c r="A1095" s="132" t="s">
        <v>1965</v>
      </c>
      <c r="B1095" s="557" t="s">
        <v>5403</v>
      </c>
      <c r="C1095" s="557" t="s">
        <v>1432</v>
      </c>
      <c r="D1095" s="557" t="s">
        <v>5421</v>
      </c>
      <c r="E1095" s="577" t="s">
        <v>5405</v>
      </c>
      <c r="F1095" s="557" t="s">
        <v>1432</v>
      </c>
      <c r="G1095" s="557" t="s">
        <v>3275</v>
      </c>
      <c r="H1095" s="557" t="s">
        <v>1885</v>
      </c>
      <c r="I1095" s="557" t="s">
        <v>1432</v>
      </c>
      <c r="J1095" s="533">
        <v>525347</v>
      </c>
      <c r="K1095" s="533">
        <v>175071</v>
      </c>
      <c r="L1095" s="512" t="s">
        <v>3088</v>
      </c>
      <c r="M1095" s="557" t="s">
        <v>1432</v>
      </c>
      <c r="N1095" s="557" t="s">
        <v>1432</v>
      </c>
      <c r="O1095" s="533">
        <v>0</v>
      </c>
      <c r="P1095" s="533">
        <v>2</v>
      </c>
      <c r="Q1095" s="738">
        <v>2</v>
      </c>
      <c r="R1095" s="557" t="s">
        <v>5406</v>
      </c>
      <c r="S1095" s="557" t="s">
        <v>1154</v>
      </c>
      <c r="T1095" s="739">
        <v>41969</v>
      </c>
      <c r="U1095" s="739">
        <v>42264</v>
      </c>
      <c r="V1095" s="557" t="s">
        <v>1439</v>
      </c>
      <c r="W1095" s="557" t="s">
        <v>1432</v>
      </c>
      <c r="X1095" s="557" t="s">
        <v>1442</v>
      </c>
      <c r="Y1095" s="557" t="s">
        <v>1443</v>
      </c>
      <c r="Z1095" s="557" t="s">
        <v>1443</v>
      </c>
      <c r="AA1095" s="557" t="s">
        <v>2713</v>
      </c>
      <c r="AB1095" s="557" t="s">
        <v>1432</v>
      </c>
      <c r="AC1095" s="389"/>
      <c r="AD1095" s="389"/>
      <c r="AE1095" s="517" t="s">
        <v>3063</v>
      </c>
      <c r="AF1095" s="557" t="s">
        <v>1445</v>
      </c>
      <c r="AG1095" s="620">
        <v>0</v>
      </c>
      <c r="AH1095" s="517">
        <v>0</v>
      </c>
      <c r="AI1095" s="577">
        <v>2</v>
      </c>
      <c r="AJ1095" s="577">
        <v>0</v>
      </c>
      <c r="AK1095" s="577">
        <v>0</v>
      </c>
      <c r="AL1095" s="577">
        <v>1</v>
      </c>
      <c r="AM1095" s="577">
        <v>1</v>
      </c>
      <c r="AN1095" s="577">
        <v>0</v>
      </c>
      <c r="AO1095" s="577">
        <v>0</v>
      </c>
      <c r="AP1095" s="577">
        <v>0</v>
      </c>
      <c r="AQ1095" s="577">
        <v>0</v>
      </c>
      <c r="AR1095" s="577">
        <v>0</v>
      </c>
      <c r="AS1095" s="577">
        <v>1</v>
      </c>
      <c r="AT1095" s="577">
        <v>1</v>
      </c>
      <c r="AU1095" s="577">
        <v>0</v>
      </c>
      <c r="AV1095" s="577">
        <v>0</v>
      </c>
      <c r="AW1095" s="577">
        <v>0</v>
      </c>
      <c r="AX1095" s="577">
        <v>0</v>
      </c>
      <c r="AY1095" s="577">
        <v>0</v>
      </c>
      <c r="AZ1095" s="577">
        <v>0</v>
      </c>
      <c r="BA1095" s="577">
        <v>0</v>
      </c>
      <c r="BB1095" s="577">
        <v>0</v>
      </c>
      <c r="BC1095" s="577">
        <v>0</v>
      </c>
      <c r="BD1095" s="577">
        <v>0</v>
      </c>
      <c r="BE1095" s="577">
        <v>0</v>
      </c>
      <c r="BF1095" s="577">
        <v>0</v>
      </c>
      <c r="BG1095" s="577">
        <v>0</v>
      </c>
      <c r="BH1095" s="577">
        <v>0</v>
      </c>
      <c r="BI1095" s="577">
        <v>0</v>
      </c>
      <c r="BJ1095" s="577">
        <v>0</v>
      </c>
      <c r="BK1095" s="577">
        <v>0</v>
      </c>
      <c r="BL1095" s="577"/>
      <c r="BM1095" s="551">
        <v>0</v>
      </c>
      <c r="BN1095" s="551">
        <v>0</v>
      </c>
      <c r="BO1095" s="753">
        <v>0</v>
      </c>
      <c r="BP1095" s="551">
        <v>0</v>
      </c>
      <c r="BQ1095" s="551">
        <v>0</v>
      </c>
      <c r="BR1095" s="551">
        <v>0</v>
      </c>
      <c r="BS1095" s="582">
        <f t="shared" si="87"/>
        <v>0.66666666666666663</v>
      </c>
      <c r="BT1095" s="552">
        <f t="shared" si="88"/>
        <v>0.66666666666666663</v>
      </c>
      <c r="BU1095" s="552">
        <f t="shared" si="89"/>
        <v>0.66666666666666663</v>
      </c>
      <c r="BV1095" s="551">
        <v>0</v>
      </c>
      <c r="BW1095" s="551">
        <v>0</v>
      </c>
      <c r="BX1095" s="551">
        <v>0</v>
      </c>
      <c r="BY1095" s="551">
        <v>0</v>
      </c>
      <c r="BZ1095" s="551">
        <v>0</v>
      </c>
      <c r="CA1095" s="551">
        <v>0</v>
      </c>
      <c r="CB1095" s="551">
        <v>0</v>
      </c>
      <c r="CC1095" s="551">
        <v>0</v>
      </c>
      <c r="CD1095" s="551">
        <v>0</v>
      </c>
      <c r="CE1095" s="551">
        <v>0</v>
      </c>
      <c r="CF1095" s="551">
        <v>0</v>
      </c>
      <c r="CG1095" s="551">
        <v>0</v>
      </c>
      <c r="CH1095" s="551">
        <v>0</v>
      </c>
      <c r="CI1095" s="623">
        <f t="shared" si="90"/>
        <v>2</v>
      </c>
      <c r="CJ1095" s="524">
        <v>2</v>
      </c>
      <c r="CK1095" s="554">
        <f t="shared" si="91"/>
        <v>0.66666666666666663</v>
      </c>
      <c r="CL1095" s="554">
        <f t="shared" si="92"/>
        <v>1.3333333333333333</v>
      </c>
      <c r="CM1095" s="554">
        <v>6</v>
      </c>
      <c r="CN1095" s="554"/>
      <c r="CO1095" s="554"/>
      <c r="CP1095" s="622"/>
      <c r="CQ1095" s="726"/>
      <c r="CR1095" s="525"/>
      <c r="CS1095" s="527"/>
      <c r="CT1095" s="527"/>
      <c r="CU1095" s="527"/>
      <c r="CV1095" s="527"/>
      <c r="CW1095" s="85"/>
    </row>
    <row r="1096" spans="1:101" customFormat="1" ht="12" customHeight="1" x14ac:dyDescent="0.2">
      <c r="A1096" s="132" t="s">
        <v>1965</v>
      </c>
      <c r="B1096" s="557" t="s">
        <v>5403</v>
      </c>
      <c r="C1096" s="557" t="s">
        <v>1432</v>
      </c>
      <c r="D1096" s="557" t="s">
        <v>5422</v>
      </c>
      <c r="E1096" s="577" t="s">
        <v>5405</v>
      </c>
      <c r="F1096" s="557" t="s">
        <v>1432</v>
      </c>
      <c r="G1096" s="557" t="s">
        <v>3275</v>
      </c>
      <c r="H1096" s="557" t="s">
        <v>1885</v>
      </c>
      <c r="I1096" s="557" t="s">
        <v>1432</v>
      </c>
      <c r="J1096" s="533">
        <v>525347</v>
      </c>
      <c r="K1096" s="533">
        <v>175071</v>
      </c>
      <c r="L1096" s="512" t="s">
        <v>3088</v>
      </c>
      <c r="M1096" s="557" t="s">
        <v>1432</v>
      </c>
      <c r="N1096" s="557" t="s">
        <v>1432</v>
      </c>
      <c r="O1096" s="533">
        <v>0</v>
      </c>
      <c r="P1096" s="533">
        <v>1</v>
      </c>
      <c r="Q1096" s="738">
        <v>1</v>
      </c>
      <c r="R1096" s="557" t="s">
        <v>5406</v>
      </c>
      <c r="S1096" s="557" t="s">
        <v>1154</v>
      </c>
      <c r="T1096" s="739">
        <v>41969</v>
      </c>
      <c r="U1096" s="739">
        <v>42264</v>
      </c>
      <c r="V1096" s="557" t="s">
        <v>1439</v>
      </c>
      <c r="W1096" s="557" t="s">
        <v>1432</v>
      </c>
      <c r="X1096" s="557" t="s">
        <v>1442</v>
      </c>
      <c r="Y1096" s="557" t="s">
        <v>1443</v>
      </c>
      <c r="Z1096" s="557" t="s">
        <v>1443</v>
      </c>
      <c r="AA1096" s="557" t="s">
        <v>1444</v>
      </c>
      <c r="AB1096" s="557" t="s">
        <v>1432</v>
      </c>
      <c r="AC1096" s="389"/>
      <c r="AD1096" s="389"/>
      <c r="AE1096" s="517" t="s">
        <v>628</v>
      </c>
      <c r="AF1096" s="557" t="s">
        <v>3904</v>
      </c>
      <c r="AG1096" s="620">
        <v>0</v>
      </c>
      <c r="AH1096" s="517">
        <v>1</v>
      </c>
      <c r="AI1096" s="577">
        <v>1</v>
      </c>
      <c r="AJ1096" s="577">
        <v>0</v>
      </c>
      <c r="AK1096" s="577">
        <v>1</v>
      </c>
      <c r="AL1096" s="577">
        <v>0</v>
      </c>
      <c r="AM1096" s="577">
        <v>0</v>
      </c>
      <c r="AN1096" s="577">
        <v>0</v>
      </c>
      <c r="AO1096" s="577">
        <v>0</v>
      </c>
      <c r="AP1096" s="577">
        <v>0</v>
      </c>
      <c r="AQ1096" s="577">
        <v>0</v>
      </c>
      <c r="AR1096" s="577">
        <v>1</v>
      </c>
      <c r="AS1096" s="577">
        <v>0</v>
      </c>
      <c r="AT1096" s="577">
        <v>0</v>
      </c>
      <c r="AU1096" s="577">
        <v>0</v>
      </c>
      <c r="AV1096" s="577">
        <v>0</v>
      </c>
      <c r="AW1096" s="577">
        <v>0</v>
      </c>
      <c r="AX1096" s="577">
        <v>0</v>
      </c>
      <c r="AY1096" s="577">
        <v>0</v>
      </c>
      <c r="AZ1096" s="577">
        <v>0</v>
      </c>
      <c r="BA1096" s="577">
        <v>0</v>
      </c>
      <c r="BB1096" s="577">
        <v>0</v>
      </c>
      <c r="BC1096" s="577">
        <v>0</v>
      </c>
      <c r="BD1096" s="577">
        <v>0</v>
      </c>
      <c r="BE1096" s="577">
        <v>0</v>
      </c>
      <c r="BF1096" s="577">
        <v>0</v>
      </c>
      <c r="BG1096" s="577">
        <v>0</v>
      </c>
      <c r="BH1096" s="577">
        <v>0</v>
      </c>
      <c r="BI1096" s="577">
        <v>0</v>
      </c>
      <c r="BJ1096" s="577">
        <v>0</v>
      </c>
      <c r="BK1096" s="577">
        <v>0</v>
      </c>
      <c r="BL1096" s="577"/>
      <c r="BM1096" s="551">
        <v>0</v>
      </c>
      <c r="BN1096" s="551">
        <v>0</v>
      </c>
      <c r="BO1096" s="753">
        <v>0</v>
      </c>
      <c r="BP1096" s="551">
        <v>0</v>
      </c>
      <c r="BQ1096" s="551">
        <v>0</v>
      </c>
      <c r="BR1096" s="551">
        <v>0</v>
      </c>
      <c r="BS1096" s="582">
        <f t="shared" si="87"/>
        <v>0.33333333333333331</v>
      </c>
      <c r="BT1096" s="552">
        <f t="shared" si="88"/>
        <v>0.33333333333333331</v>
      </c>
      <c r="BU1096" s="552">
        <f t="shared" si="89"/>
        <v>0.33333333333333331</v>
      </c>
      <c r="BV1096" s="551">
        <v>0</v>
      </c>
      <c r="BW1096" s="551">
        <v>0</v>
      </c>
      <c r="BX1096" s="551">
        <v>0</v>
      </c>
      <c r="BY1096" s="551">
        <v>0</v>
      </c>
      <c r="BZ1096" s="551">
        <v>0</v>
      </c>
      <c r="CA1096" s="551">
        <v>0</v>
      </c>
      <c r="CB1096" s="551">
        <v>0</v>
      </c>
      <c r="CC1096" s="551">
        <v>0</v>
      </c>
      <c r="CD1096" s="551">
        <v>0</v>
      </c>
      <c r="CE1096" s="551">
        <v>0</v>
      </c>
      <c r="CF1096" s="551">
        <v>0</v>
      </c>
      <c r="CG1096" s="551">
        <v>0</v>
      </c>
      <c r="CH1096" s="551">
        <v>0</v>
      </c>
      <c r="CI1096" s="623">
        <f t="shared" si="90"/>
        <v>1</v>
      </c>
      <c r="CJ1096" s="524">
        <v>1</v>
      </c>
      <c r="CK1096" s="554">
        <f t="shared" si="91"/>
        <v>0.33333333333333331</v>
      </c>
      <c r="CL1096" s="554">
        <f t="shared" si="92"/>
        <v>0.66666666666666663</v>
      </c>
      <c r="CM1096" s="554">
        <v>6</v>
      </c>
      <c r="CN1096" s="554"/>
      <c r="CO1096" s="554"/>
      <c r="CP1096" s="622"/>
      <c r="CQ1096" s="726"/>
      <c r="CR1096" s="525"/>
      <c r="CS1096" s="527"/>
      <c r="CT1096" s="527"/>
      <c r="CU1096" s="527"/>
      <c r="CV1096" s="527"/>
      <c r="CW1096" s="85"/>
    </row>
    <row r="1097" spans="1:101" customFormat="1" ht="12" customHeight="1" x14ac:dyDescent="0.2">
      <c r="A1097" s="132" t="s">
        <v>1965</v>
      </c>
      <c r="B1097" s="557" t="s">
        <v>5403</v>
      </c>
      <c r="C1097" s="557" t="s">
        <v>1432</v>
      </c>
      <c r="D1097" s="557" t="s">
        <v>5423</v>
      </c>
      <c r="E1097" s="577" t="s">
        <v>5405</v>
      </c>
      <c r="F1097" s="557" t="s">
        <v>1432</v>
      </c>
      <c r="G1097" s="557" t="s">
        <v>3275</v>
      </c>
      <c r="H1097" s="557" t="s">
        <v>1885</v>
      </c>
      <c r="I1097" s="557" t="s">
        <v>1432</v>
      </c>
      <c r="J1097" s="533">
        <v>525347</v>
      </c>
      <c r="K1097" s="533">
        <v>175071</v>
      </c>
      <c r="L1097" s="512" t="s">
        <v>3088</v>
      </c>
      <c r="M1097" s="557" t="s">
        <v>1432</v>
      </c>
      <c r="N1097" s="557" t="s">
        <v>1432</v>
      </c>
      <c r="O1097" s="533">
        <v>0</v>
      </c>
      <c r="P1097" s="533">
        <v>3</v>
      </c>
      <c r="Q1097" s="738">
        <v>3</v>
      </c>
      <c r="R1097" s="557" t="s">
        <v>5406</v>
      </c>
      <c r="S1097" s="557" t="s">
        <v>1154</v>
      </c>
      <c r="T1097" s="739">
        <v>41969</v>
      </c>
      <c r="U1097" s="739">
        <v>42264</v>
      </c>
      <c r="V1097" s="557" t="s">
        <v>1439</v>
      </c>
      <c r="W1097" s="557" t="s">
        <v>1432</v>
      </c>
      <c r="X1097" s="557" t="s">
        <v>1442</v>
      </c>
      <c r="Y1097" s="557" t="s">
        <v>1443</v>
      </c>
      <c r="Z1097" s="557" t="s">
        <v>1443</v>
      </c>
      <c r="AA1097" s="557" t="s">
        <v>1444</v>
      </c>
      <c r="AB1097" s="557" t="s">
        <v>1432</v>
      </c>
      <c r="AC1097" s="389"/>
      <c r="AD1097" s="389"/>
      <c r="AE1097" s="517" t="s">
        <v>3063</v>
      </c>
      <c r="AF1097" s="557" t="s">
        <v>1445</v>
      </c>
      <c r="AG1097" s="620">
        <v>0</v>
      </c>
      <c r="AH1097" s="517">
        <v>0</v>
      </c>
      <c r="AI1097" s="577">
        <v>3</v>
      </c>
      <c r="AJ1097" s="577">
        <v>0</v>
      </c>
      <c r="AK1097" s="577">
        <v>1</v>
      </c>
      <c r="AL1097" s="577">
        <v>1</v>
      </c>
      <c r="AM1097" s="577">
        <v>1</v>
      </c>
      <c r="AN1097" s="577">
        <v>0</v>
      </c>
      <c r="AO1097" s="577">
        <v>0</v>
      </c>
      <c r="AP1097" s="577">
        <v>0</v>
      </c>
      <c r="AQ1097" s="577">
        <v>0</v>
      </c>
      <c r="AR1097" s="577">
        <v>1</v>
      </c>
      <c r="AS1097" s="577">
        <v>1</v>
      </c>
      <c r="AT1097" s="577">
        <v>1</v>
      </c>
      <c r="AU1097" s="577">
        <v>0</v>
      </c>
      <c r="AV1097" s="577">
        <v>0</v>
      </c>
      <c r="AW1097" s="577">
        <v>0</v>
      </c>
      <c r="AX1097" s="577">
        <v>0</v>
      </c>
      <c r="AY1097" s="577">
        <v>0</v>
      </c>
      <c r="AZ1097" s="577">
        <v>0</v>
      </c>
      <c r="BA1097" s="577">
        <v>0</v>
      </c>
      <c r="BB1097" s="577">
        <v>0</v>
      </c>
      <c r="BC1097" s="577">
        <v>0</v>
      </c>
      <c r="BD1097" s="577">
        <v>0</v>
      </c>
      <c r="BE1097" s="577">
        <v>0</v>
      </c>
      <c r="BF1097" s="577">
        <v>0</v>
      </c>
      <c r="BG1097" s="577">
        <v>0</v>
      </c>
      <c r="BH1097" s="577">
        <v>0</v>
      </c>
      <c r="BI1097" s="577">
        <v>0</v>
      </c>
      <c r="BJ1097" s="577">
        <v>0</v>
      </c>
      <c r="BK1097" s="577">
        <v>0</v>
      </c>
      <c r="BL1097" s="577"/>
      <c r="BM1097" s="551">
        <v>0</v>
      </c>
      <c r="BN1097" s="551">
        <v>0</v>
      </c>
      <c r="BO1097" s="753">
        <v>0</v>
      </c>
      <c r="BP1097" s="551">
        <v>0</v>
      </c>
      <c r="BQ1097" s="551">
        <v>0</v>
      </c>
      <c r="BR1097" s="551">
        <v>0</v>
      </c>
      <c r="BS1097" s="582">
        <f t="shared" si="87"/>
        <v>1</v>
      </c>
      <c r="BT1097" s="552">
        <f t="shared" si="88"/>
        <v>1</v>
      </c>
      <c r="BU1097" s="552">
        <f t="shared" si="89"/>
        <v>1</v>
      </c>
      <c r="BV1097" s="551">
        <v>0</v>
      </c>
      <c r="BW1097" s="551">
        <v>0</v>
      </c>
      <c r="BX1097" s="551">
        <v>0</v>
      </c>
      <c r="BY1097" s="551">
        <v>0</v>
      </c>
      <c r="BZ1097" s="551">
        <v>0</v>
      </c>
      <c r="CA1097" s="551">
        <v>0</v>
      </c>
      <c r="CB1097" s="551">
        <v>0</v>
      </c>
      <c r="CC1097" s="551">
        <v>0</v>
      </c>
      <c r="CD1097" s="551">
        <v>0</v>
      </c>
      <c r="CE1097" s="551">
        <v>0</v>
      </c>
      <c r="CF1097" s="551">
        <v>0</v>
      </c>
      <c r="CG1097" s="551">
        <v>0</v>
      </c>
      <c r="CH1097" s="551">
        <v>0</v>
      </c>
      <c r="CI1097" s="623">
        <f t="shared" si="90"/>
        <v>3</v>
      </c>
      <c r="CJ1097" s="524">
        <v>3</v>
      </c>
      <c r="CK1097" s="554">
        <f t="shared" si="91"/>
        <v>1</v>
      </c>
      <c r="CL1097" s="554">
        <f t="shared" si="92"/>
        <v>2</v>
      </c>
      <c r="CM1097" s="554">
        <v>6</v>
      </c>
      <c r="CN1097" s="554"/>
      <c r="CO1097" s="554"/>
      <c r="CP1097" s="622"/>
      <c r="CQ1097" s="726"/>
      <c r="CR1097" s="525"/>
      <c r="CS1097" s="527"/>
      <c r="CT1097" s="527"/>
      <c r="CU1097" s="527"/>
      <c r="CV1097" s="527"/>
      <c r="CW1097" s="85"/>
    </row>
    <row r="1098" spans="1:101" customFormat="1" ht="12" customHeight="1" x14ac:dyDescent="0.2">
      <c r="A1098" s="132" t="s">
        <v>1965</v>
      </c>
      <c r="B1098" s="557" t="s">
        <v>5403</v>
      </c>
      <c r="C1098" s="557" t="s">
        <v>1432</v>
      </c>
      <c r="D1098" s="557" t="s">
        <v>5424</v>
      </c>
      <c r="E1098" s="577" t="s">
        <v>5405</v>
      </c>
      <c r="F1098" s="557" t="s">
        <v>1432</v>
      </c>
      <c r="G1098" s="557" t="s">
        <v>3275</v>
      </c>
      <c r="H1098" s="557" t="s">
        <v>1885</v>
      </c>
      <c r="I1098" s="557" t="s">
        <v>1432</v>
      </c>
      <c r="J1098" s="533">
        <v>525347</v>
      </c>
      <c r="K1098" s="533">
        <v>175071</v>
      </c>
      <c r="L1098" s="512" t="s">
        <v>3088</v>
      </c>
      <c r="M1098" s="557" t="s">
        <v>1432</v>
      </c>
      <c r="N1098" s="557" t="s">
        <v>1432</v>
      </c>
      <c r="O1098" s="533">
        <v>0</v>
      </c>
      <c r="P1098" s="533">
        <v>3</v>
      </c>
      <c r="Q1098" s="738">
        <v>3</v>
      </c>
      <c r="R1098" s="557" t="s">
        <v>5406</v>
      </c>
      <c r="S1098" s="557" t="s">
        <v>1154</v>
      </c>
      <c r="T1098" s="739">
        <v>41969</v>
      </c>
      <c r="U1098" s="739">
        <v>42264</v>
      </c>
      <c r="V1098" s="557" t="s">
        <v>1439</v>
      </c>
      <c r="W1098" s="557" t="s">
        <v>1432</v>
      </c>
      <c r="X1098" s="557" t="s">
        <v>1442</v>
      </c>
      <c r="Y1098" s="557" t="s">
        <v>1443</v>
      </c>
      <c r="Z1098" s="557" t="s">
        <v>1443</v>
      </c>
      <c r="AA1098" s="557" t="s">
        <v>1444</v>
      </c>
      <c r="AB1098" s="557" t="s">
        <v>1432</v>
      </c>
      <c r="AC1098" s="389"/>
      <c r="AD1098" s="389"/>
      <c r="AE1098" s="517" t="s">
        <v>3063</v>
      </c>
      <c r="AF1098" s="557" t="s">
        <v>1445</v>
      </c>
      <c r="AG1098" s="620">
        <v>0</v>
      </c>
      <c r="AH1098" s="517">
        <v>0</v>
      </c>
      <c r="AI1098" s="577">
        <v>3</v>
      </c>
      <c r="AJ1098" s="577">
        <v>0</v>
      </c>
      <c r="AK1098" s="577">
        <v>1</v>
      </c>
      <c r="AL1098" s="577">
        <v>1</v>
      </c>
      <c r="AM1098" s="577">
        <v>1</v>
      </c>
      <c r="AN1098" s="577">
        <v>0</v>
      </c>
      <c r="AO1098" s="577">
        <v>0</v>
      </c>
      <c r="AP1098" s="577">
        <v>0</v>
      </c>
      <c r="AQ1098" s="577">
        <v>0</v>
      </c>
      <c r="AR1098" s="577">
        <v>1</v>
      </c>
      <c r="AS1098" s="577">
        <v>1</v>
      </c>
      <c r="AT1098" s="577">
        <v>1</v>
      </c>
      <c r="AU1098" s="577">
        <v>0</v>
      </c>
      <c r="AV1098" s="577">
        <v>0</v>
      </c>
      <c r="AW1098" s="577">
        <v>0</v>
      </c>
      <c r="AX1098" s="577">
        <v>0</v>
      </c>
      <c r="AY1098" s="577">
        <v>0</v>
      </c>
      <c r="AZ1098" s="577">
        <v>0</v>
      </c>
      <c r="BA1098" s="577">
        <v>0</v>
      </c>
      <c r="BB1098" s="577">
        <v>0</v>
      </c>
      <c r="BC1098" s="577">
        <v>0</v>
      </c>
      <c r="BD1098" s="577">
        <v>0</v>
      </c>
      <c r="BE1098" s="577">
        <v>0</v>
      </c>
      <c r="BF1098" s="577">
        <v>0</v>
      </c>
      <c r="BG1098" s="577">
        <v>0</v>
      </c>
      <c r="BH1098" s="577">
        <v>0</v>
      </c>
      <c r="BI1098" s="577">
        <v>0</v>
      </c>
      <c r="BJ1098" s="577">
        <v>0</v>
      </c>
      <c r="BK1098" s="577">
        <v>0</v>
      </c>
      <c r="BL1098" s="577"/>
      <c r="BM1098" s="551">
        <v>0</v>
      </c>
      <c r="BN1098" s="551">
        <v>0</v>
      </c>
      <c r="BO1098" s="753">
        <v>0</v>
      </c>
      <c r="BP1098" s="551">
        <v>0</v>
      </c>
      <c r="BQ1098" s="551">
        <v>0</v>
      </c>
      <c r="BR1098" s="551">
        <v>0</v>
      </c>
      <c r="BS1098" s="582">
        <f t="shared" si="87"/>
        <v>1</v>
      </c>
      <c r="BT1098" s="552">
        <f t="shared" si="88"/>
        <v>1</v>
      </c>
      <c r="BU1098" s="552">
        <f t="shared" si="89"/>
        <v>1</v>
      </c>
      <c r="BV1098" s="551">
        <v>0</v>
      </c>
      <c r="BW1098" s="551">
        <v>0</v>
      </c>
      <c r="BX1098" s="551">
        <v>0</v>
      </c>
      <c r="BY1098" s="551">
        <v>0</v>
      </c>
      <c r="BZ1098" s="551">
        <v>0</v>
      </c>
      <c r="CA1098" s="551">
        <v>0</v>
      </c>
      <c r="CB1098" s="551">
        <v>0</v>
      </c>
      <c r="CC1098" s="551">
        <v>0</v>
      </c>
      <c r="CD1098" s="551">
        <v>0</v>
      </c>
      <c r="CE1098" s="551">
        <v>0</v>
      </c>
      <c r="CF1098" s="551">
        <v>0</v>
      </c>
      <c r="CG1098" s="551">
        <v>0</v>
      </c>
      <c r="CH1098" s="551">
        <v>0</v>
      </c>
      <c r="CI1098" s="623">
        <f t="shared" si="90"/>
        <v>3</v>
      </c>
      <c r="CJ1098" s="524">
        <v>3</v>
      </c>
      <c r="CK1098" s="554">
        <f t="shared" si="91"/>
        <v>1</v>
      </c>
      <c r="CL1098" s="554">
        <f t="shared" si="92"/>
        <v>2</v>
      </c>
      <c r="CM1098" s="554">
        <v>6</v>
      </c>
      <c r="CN1098" s="554"/>
      <c r="CO1098" s="554"/>
      <c r="CP1098" s="622"/>
      <c r="CQ1098" s="726"/>
      <c r="CR1098" s="525"/>
      <c r="CS1098" s="527"/>
      <c r="CT1098" s="527"/>
      <c r="CU1098" s="527"/>
      <c r="CV1098" s="527"/>
      <c r="CW1098" s="85"/>
    </row>
    <row r="1099" spans="1:101" customFormat="1" ht="12" customHeight="1" x14ac:dyDescent="0.2">
      <c r="A1099" s="132" t="s">
        <v>1965</v>
      </c>
      <c r="B1099" s="557" t="s">
        <v>5403</v>
      </c>
      <c r="C1099" s="557" t="s">
        <v>1432</v>
      </c>
      <c r="D1099" s="557" t="s">
        <v>5425</v>
      </c>
      <c r="E1099" s="577" t="s">
        <v>5405</v>
      </c>
      <c r="F1099" s="557" t="s">
        <v>1432</v>
      </c>
      <c r="G1099" s="557" t="s">
        <v>3275</v>
      </c>
      <c r="H1099" s="557" t="s">
        <v>1885</v>
      </c>
      <c r="I1099" s="557" t="s">
        <v>1432</v>
      </c>
      <c r="J1099" s="533">
        <v>525347</v>
      </c>
      <c r="K1099" s="533">
        <v>175071</v>
      </c>
      <c r="L1099" s="512" t="s">
        <v>3088</v>
      </c>
      <c r="M1099" s="557" t="s">
        <v>1432</v>
      </c>
      <c r="N1099" s="557" t="s">
        <v>1432</v>
      </c>
      <c r="O1099" s="533">
        <v>0</v>
      </c>
      <c r="P1099" s="533">
        <v>3</v>
      </c>
      <c r="Q1099" s="738">
        <v>3</v>
      </c>
      <c r="R1099" s="557" t="s">
        <v>5406</v>
      </c>
      <c r="S1099" s="557" t="s">
        <v>1154</v>
      </c>
      <c r="T1099" s="739">
        <v>41969</v>
      </c>
      <c r="U1099" s="739">
        <v>42264</v>
      </c>
      <c r="V1099" s="557" t="s">
        <v>1439</v>
      </c>
      <c r="W1099" s="557" t="s">
        <v>1432</v>
      </c>
      <c r="X1099" s="557" t="s">
        <v>1442</v>
      </c>
      <c r="Y1099" s="557" t="s">
        <v>1443</v>
      </c>
      <c r="Z1099" s="557" t="s">
        <v>1443</v>
      </c>
      <c r="AA1099" s="557" t="s">
        <v>1444</v>
      </c>
      <c r="AB1099" s="557" t="s">
        <v>1432</v>
      </c>
      <c r="AC1099" s="389"/>
      <c r="AD1099" s="389"/>
      <c r="AE1099" s="517" t="s">
        <v>3063</v>
      </c>
      <c r="AF1099" s="557" t="s">
        <v>1445</v>
      </c>
      <c r="AG1099" s="620">
        <v>0</v>
      </c>
      <c r="AH1099" s="517">
        <v>0</v>
      </c>
      <c r="AI1099" s="577">
        <v>3</v>
      </c>
      <c r="AJ1099" s="577">
        <v>0</v>
      </c>
      <c r="AK1099" s="577">
        <v>1</v>
      </c>
      <c r="AL1099" s="577">
        <v>1</v>
      </c>
      <c r="AM1099" s="577">
        <v>1</v>
      </c>
      <c r="AN1099" s="577">
        <v>0</v>
      </c>
      <c r="AO1099" s="577">
        <v>0</v>
      </c>
      <c r="AP1099" s="577">
        <v>0</v>
      </c>
      <c r="AQ1099" s="577">
        <v>0</v>
      </c>
      <c r="AR1099" s="577">
        <v>1</v>
      </c>
      <c r="AS1099" s="577">
        <v>1</v>
      </c>
      <c r="AT1099" s="577">
        <v>1</v>
      </c>
      <c r="AU1099" s="577">
        <v>0</v>
      </c>
      <c r="AV1099" s="577">
        <v>0</v>
      </c>
      <c r="AW1099" s="577">
        <v>0</v>
      </c>
      <c r="AX1099" s="577">
        <v>0</v>
      </c>
      <c r="AY1099" s="577">
        <v>0</v>
      </c>
      <c r="AZ1099" s="577">
        <v>0</v>
      </c>
      <c r="BA1099" s="577">
        <v>0</v>
      </c>
      <c r="BB1099" s="577">
        <v>0</v>
      </c>
      <c r="BC1099" s="577">
        <v>0</v>
      </c>
      <c r="BD1099" s="577">
        <v>0</v>
      </c>
      <c r="BE1099" s="577">
        <v>0</v>
      </c>
      <c r="BF1099" s="577">
        <v>0</v>
      </c>
      <c r="BG1099" s="577">
        <v>0</v>
      </c>
      <c r="BH1099" s="577">
        <v>0</v>
      </c>
      <c r="BI1099" s="577">
        <v>0</v>
      </c>
      <c r="BJ1099" s="577">
        <v>0</v>
      </c>
      <c r="BK1099" s="577">
        <v>0</v>
      </c>
      <c r="BL1099" s="577"/>
      <c r="BM1099" s="551">
        <v>0</v>
      </c>
      <c r="BN1099" s="551">
        <v>0</v>
      </c>
      <c r="BO1099" s="753">
        <v>0</v>
      </c>
      <c r="BP1099" s="551">
        <v>0</v>
      </c>
      <c r="BQ1099" s="551">
        <v>0</v>
      </c>
      <c r="BR1099" s="551">
        <v>0</v>
      </c>
      <c r="BS1099" s="582">
        <f t="shared" si="87"/>
        <v>1</v>
      </c>
      <c r="BT1099" s="552">
        <f t="shared" si="88"/>
        <v>1</v>
      </c>
      <c r="BU1099" s="552">
        <f t="shared" si="89"/>
        <v>1</v>
      </c>
      <c r="BV1099" s="551">
        <v>0</v>
      </c>
      <c r="BW1099" s="551">
        <v>0</v>
      </c>
      <c r="BX1099" s="551">
        <v>0</v>
      </c>
      <c r="BY1099" s="551">
        <v>0</v>
      </c>
      <c r="BZ1099" s="551">
        <v>0</v>
      </c>
      <c r="CA1099" s="551">
        <v>0</v>
      </c>
      <c r="CB1099" s="551">
        <v>0</v>
      </c>
      <c r="CC1099" s="551">
        <v>0</v>
      </c>
      <c r="CD1099" s="551">
        <v>0</v>
      </c>
      <c r="CE1099" s="551">
        <v>0</v>
      </c>
      <c r="CF1099" s="551">
        <v>0</v>
      </c>
      <c r="CG1099" s="551">
        <v>0</v>
      </c>
      <c r="CH1099" s="551">
        <v>0</v>
      </c>
      <c r="CI1099" s="623">
        <f t="shared" si="90"/>
        <v>3</v>
      </c>
      <c r="CJ1099" s="524">
        <v>3</v>
      </c>
      <c r="CK1099" s="554">
        <f t="shared" si="91"/>
        <v>1</v>
      </c>
      <c r="CL1099" s="554">
        <f t="shared" si="92"/>
        <v>2</v>
      </c>
      <c r="CM1099" s="554">
        <v>6</v>
      </c>
      <c r="CN1099" s="554"/>
      <c r="CO1099" s="554"/>
      <c r="CP1099" s="622"/>
      <c r="CQ1099" s="726"/>
      <c r="CR1099" s="525"/>
      <c r="CS1099" s="527"/>
      <c r="CT1099" s="527"/>
      <c r="CU1099" s="527"/>
      <c r="CV1099" s="527"/>
      <c r="CW1099" s="85"/>
    </row>
    <row r="1100" spans="1:101" customFormat="1" ht="12" customHeight="1" x14ac:dyDescent="0.2">
      <c r="A1100" s="132" t="s">
        <v>1965</v>
      </c>
      <c r="B1100" s="557" t="s">
        <v>5403</v>
      </c>
      <c r="C1100" s="557" t="s">
        <v>1432</v>
      </c>
      <c r="D1100" s="557" t="s">
        <v>5426</v>
      </c>
      <c r="E1100" s="577" t="s">
        <v>5405</v>
      </c>
      <c r="F1100" s="557" t="s">
        <v>1432</v>
      </c>
      <c r="G1100" s="557" t="s">
        <v>3275</v>
      </c>
      <c r="H1100" s="557" t="s">
        <v>1885</v>
      </c>
      <c r="I1100" s="557" t="s">
        <v>1432</v>
      </c>
      <c r="J1100" s="533">
        <v>525347</v>
      </c>
      <c r="K1100" s="533">
        <v>175071</v>
      </c>
      <c r="L1100" s="512" t="s">
        <v>3088</v>
      </c>
      <c r="M1100" s="557" t="s">
        <v>1432</v>
      </c>
      <c r="N1100" s="557" t="s">
        <v>1432</v>
      </c>
      <c r="O1100" s="533">
        <v>0</v>
      </c>
      <c r="P1100" s="533">
        <v>3</v>
      </c>
      <c r="Q1100" s="738">
        <v>3</v>
      </c>
      <c r="R1100" s="557" t="s">
        <v>5406</v>
      </c>
      <c r="S1100" s="557" t="s">
        <v>1154</v>
      </c>
      <c r="T1100" s="739">
        <v>41969</v>
      </c>
      <c r="U1100" s="739">
        <v>42264</v>
      </c>
      <c r="V1100" s="557" t="s">
        <v>1439</v>
      </c>
      <c r="W1100" s="557" t="s">
        <v>1432</v>
      </c>
      <c r="X1100" s="557" t="s">
        <v>1442</v>
      </c>
      <c r="Y1100" s="557" t="s">
        <v>1443</v>
      </c>
      <c r="Z1100" s="557" t="s">
        <v>1443</v>
      </c>
      <c r="AA1100" s="557" t="s">
        <v>1444</v>
      </c>
      <c r="AB1100" s="557" t="s">
        <v>1432</v>
      </c>
      <c r="AC1100" s="389"/>
      <c r="AD1100" s="389"/>
      <c r="AE1100" s="517" t="s">
        <v>3063</v>
      </c>
      <c r="AF1100" s="557" t="s">
        <v>1445</v>
      </c>
      <c r="AG1100" s="620">
        <v>0</v>
      </c>
      <c r="AH1100" s="517">
        <v>0</v>
      </c>
      <c r="AI1100" s="577">
        <v>3</v>
      </c>
      <c r="AJ1100" s="577">
        <v>0</v>
      </c>
      <c r="AK1100" s="577">
        <v>1</v>
      </c>
      <c r="AL1100" s="577">
        <v>1</v>
      </c>
      <c r="AM1100" s="577">
        <v>1</v>
      </c>
      <c r="AN1100" s="577">
        <v>0</v>
      </c>
      <c r="AO1100" s="577">
        <v>0</v>
      </c>
      <c r="AP1100" s="577">
        <v>0</v>
      </c>
      <c r="AQ1100" s="577">
        <v>0</v>
      </c>
      <c r="AR1100" s="577">
        <v>1</v>
      </c>
      <c r="AS1100" s="577">
        <v>1</v>
      </c>
      <c r="AT1100" s="577">
        <v>1</v>
      </c>
      <c r="AU1100" s="577">
        <v>0</v>
      </c>
      <c r="AV1100" s="577">
        <v>0</v>
      </c>
      <c r="AW1100" s="577">
        <v>0</v>
      </c>
      <c r="AX1100" s="577">
        <v>0</v>
      </c>
      <c r="AY1100" s="577">
        <v>0</v>
      </c>
      <c r="AZ1100" s="577">
        <v>0</v>
      </c>
      <c r="BA1100" s="577">
        <v>0</v>
      </c>
      <c r="BB1100" s="577">
        <v>0</v>
      </c>
      <c r="BC1100" s="577">
        <v>0</v>
      </c>
      <c r="BD1100" s="577">
        <v>0</v>
      </c>
      <c r="BE1100" s="577">
        <v>0</v>
      </c>
      <c r="BF1100" s="577">
        <v>0</v>
      </c>
      <c r="BG1100" s="577">
        <v>0</v>
      </c>
      <c r="BH1100" s="577">
        <v>0</v>
      </c>
      <c r="BI1100" s="577">
        <v>0</v>
      </c>
      <c r="BJ1100" s="577">
        <v>0</v>
      </c>
      <c r="BK1100" s="577">
        <v>0</v>
      </c>
      <c r="BL1100" s="577"/>
      <c r="BM1100" s="551">
        <v>0</v>
      </c>
      <c r="BN1100" s="551">
        <v>0</v>
      </c>
      <c r="BO1100" s="753">
        <v>0</v>
      </c>
      <c r="BP1100" s="551">
        <v>0</v>
      </c>
      <c r="BQ1100" s="551">
        <v>0</v>
      </c>
      <c r="BR1100" s="551">
        <v>0</v>
      </c>
      <c r="BS1100" s="582">
        <f t="shared" ref="BS1100:BS1163" si="93">Q1100/3</f>
        <v>1</v>
      </c>
      <c r="BT1100" s="552">
        <f t="shared" ref="BT1100:BT1163" si="94">Q1100/3</f>
        <v>1</v>
      </c>
      <c r="BU1100" s="552">
        <f t="shared" ref="BU1100:BU1163" si="95">Q1100/3</f>
        <v>1</v>
      </c>
      <c r="BV1100" s="551">
        <v>0</v>
      </c>
      <c r="BW1100" s="551">
        <v>0</v>
      </c>
      <c r="BX1100" s="551">
        <v>0</v>
      </c>
      <c r="BY1100" s="551">
        <v>0</v>
      </c>
      <c r="BZ1100" s="551">
        <v>0</v>
      </c>
      <c r="CA1100" s="551">
        <v>0</v>
      </c>
      <c r="CB1100" s="551">
        <v>0</v>
      </c>
      <c r="CC1100" s="551">
        <v>0</v>
      </c>
      <c r="CD1100" s="551">
        <v>0</v>
      </c>
      <c r="CE1100" s="551">
        <v>0</v>
      </c>
      <c r="CF1100" s="551">
        <v>0</v>
      </c>
      <c r="CG1100" s="551">
        <v>0</v>
      </c>
      <c r="CH1100" s="551">
        <v>0</v>
      </c>
      <c r="CI1100" s="623">
        <f t="shared" ref="CI1100:CI1163" si="96">SUM(BN1100:CH1100)</f>
        <v>3</v>
      </c>
      <c r="CJ1100" s="524">
        <v>3</v>
      </c>
      <c r="CK1100" s="554">
        <f t="shared" ref="CK1100:CK1163" si="97">SUM(BO1100:BS1100)</f>
        <v>1</v>
      </c>
      <c r="CL1100" s="554">
        <f t="shared" ref="CL1100:CL1163" si="98">SUM(BP1100:BT1100)</f>
        <v>2</v>
      </c>
      <c r="CM1100" s="554">
        <v>6</v>
      </c>
      <c r="CN1100" s="554"/>
      <c r="CO1100" s="554"/>
      <c r="CP1100" s="622"/>
      <c r="CQ1100" s="726"/>
      <c r="CR1100" s="525"/>
      <c r="CS1100" s="527"/>
      <c r="CT1100" s="527"/>
      <c r="CU1100" s="527"/>
      <c r="CV1100" s="527"/>
      <c r="CW1100" s="85"/>
    </row>
    <row r="1101" spans="1:101" customFormat="1" ht="12" customHeight="1" x14ac:dyDescent="0.2">
      <c r="A1101" s="132" t="s">
        <v>1965</v>
      </c>
      <c r="B1101" s="557" t="s">
        <v>5403</v>
      </c>
      <c r="C1101" s="557" t="s">
        <v>1432</v>
      </c>
      <c r="D1101" s="557" t="s">
        <v>5427</v>
      </c>
      <c r="E1101" s="577" t="s">
        <v>5405</v>
      </c>
      <c r="F1101" s="557" t="s">
        <v>1432</v>
      </c>
      <c r="G1101" s="557" t="s">
        <v>3275</v>
      </c>
      <c r="H1101" s="557" t="s">
        <v>1885</v>
      </c>
      <c r="I1101" s="557" t="s">
        <v>1432</v>
      </c>
      <c r="J1101" s="533">
        <v>525347</v>
      </c>
      <c r="K1101" s="533">
        <v>175071</v>
      </c>
      <c r="L1101" s="512" t="s">
        <v>3088</v>
      </c>
      <c r="M1101" s="557" t="s">
        <v>1432</v>
      </c>
      <c r="N1101" s="557" t="s">
        <v>1432</v>
      </c>
      <c r="O1101" s="533">
        <v>0</v>
      </c>
      <c r="P1101" s="533">
        <v>3</v>
      </c>
      <c r="Q1101" s="738">
        <v>3</v>
      </c>
      <c r="R1101" s="557" t="s">
        <v>5406</v>
      </c>
      <c r="S1101" s="557" t="s">
        <v>1154</v>
      </c>
      <c r="T1101" s="739">
        <v>41969</v>
      </c>
      <c r="U1101" s="739">
        <v>42264</v>
      </c>
      <c r="V1101" s="557" t="s">
        <v>1439</v>
      </c>
      <c r="W1101" s="557" t="s">
        <v>1432</v>
      </c>
      <c r="X1101" s="557" t="s">
        <v>1442</v>
      </c>
      <c r="Y1101" s="557" t="s">
        <v>1443</v>
      </c>
      <c r="Z1101" s="557" t="s">
        <v>1443</v>
      </c>
      <c r="AA1101" s="557" t="s">
        <v>1444</v>
      </c>
      <c r="AB1101" s="557" t="s">
        <v>1432</v>
      </c>
      <c r="AC1101" s="389"/>
      <c r="AD1101" s="389"/>
      <c r="AE1101" s="517" t="s">
        <v>3063</v>
      </c>
      <c r="AF1101" s="557" t="s">
        <v>1445</v>
      </c>
      <c r="AG1101" s="620">
        <v>0</v>
      </c>
      <c r="AH1101" s="517">
        <v>0</v>
      </c>
      <c r="AI1101" s="577">
        <v>3</v>
      </c>
      <c r="AJ1101" s="577">
        <v>0</v>
      </c>
      <c r="AK1101" s="577">
        <v>1</v>
      </c>
      <c r="AL1101" s="577">
        <v>1</v>
      </c>
      <c r="AM1101" s="577">
        <v>1</v>
      </c>
      <c r="AN1101" s="577">
        <v>0</v>
      </c>
      <c r="AO1101" s="577">
        <v>0</v>
      </c>
      <c r="AP1101" s="577">
        <v>0</v>
      </c>
      <c r="AQ1101" s="577">
        <v>0</v>
      </c>
      <c r="AR1101" s="577">
        <v>1</v>
      </c>
      <c r="AS1101" s="577">
        <v>1</v>
      </c>
      <c r="AT1101" s="577">
        <v>1</v>
      </c>
      <c r="AU1101" s="577">
        <v>0</v>
      </c>
      <c r="AV1101" s="577">
        <v>0</v>
      </c>
      <c r="AW1101" s="577">
        <v>0</v>
      </c>
      <c r="AX1101" s="577">
        <v>0</v>
      </c>
      <c r="AY1101" s="577">
        <v>0</v>
      </c>
      <c r="AZ1101" s="577">
        <v>0</v>
      </c>
      <c r="BA1101" s="577">
        <v>0</v>
      </c>
      <c r="BB1101" s="577">
        <v>0</v>
      </c>
      <c r="BC1101" s="577">
        <v>0</v>
      </c>
      <c r="BD1101" s="577">
        <v>0</v>
      </c>
      <c r="BE1101" s="577">
        <v>0</v>
      </c>
      <c r="BF1101" s="577">
        <v>0</v>
      </c>
      <c r="BG1101" s="577">
        <v>0</v>
      </c>
      <c r="BH1101" s="577">
        <v>0</v>
      </c>
      <c r="BI1101" s="577">
        <v>0</v>
      </c>
      <c r="BJ1101" s="577">
        <v>0</v>
      </c>
      <c r="BK1101" s="577">
        <v>0</v>
      </c>
      <c r="BL1101" s="577"/>
      <c r="BM1101" s="551">
        <v>0</v>
      </c>
      <c r="BN1101" s="551">
        <v>0</v>
      </c>
      <c r="BO1101" s="753">
        <v>0</v>
      </c>
      <c r="BP1101" s="551">
        <v>0</v>
      </c>
      <c r="BQ1101" s="551">
        <v>0</v>
      </c>
      <c r="BR1101" s="551">
        <v>0</v>
      </c>
      <c r="BS1101" s="582">
        <f t="shared" si="93"/>
        <v>1</v>
      </c>
      <c r="BT1101" s="552">
        <f t="shared" si="94"/>
        <v>1</v>
      </c>
      <c r="BU1101" s="552">
        <f t="shared" si="95"/>
        <v>1</v>
      </c>
      <c r="BV1101" s="551">
        <v>0</v>
      </c>
      <c r="BW1101" s="551">
        <v>0</v>
      </c>
      <c r="BX1101" s="551">
        <v>0</v>
      </c>
      <c r="BY1101" s="551">
        <v>0</v>
      </c>
      <c r="BZ1101" s="551">
        <v>0</v>
      </c>
      <c r="CA1101" s="551">
        <v>0</v>
      </c>
      <c r="CB1101" s="551">
        <v>0</v>
      </c>
      <c r="CC1101" s="551">
        <v>0</v>
      </c>
      <c r="CD1101" s="551">
        <v>0</v>
      </c>
      <c r="CE1101" s="551">
        <v>0</v>
      </c>
      <c r="CF1101" s="551">
        <v>0</v>
      </c>
      <c r="CG1101" s="551">
        <v>0</v>
      </c>
      <c r="CH1101" s="551">
        <v>0</v>
      </c>
      <c r="CI1101" s="623">
        <f t="shared" si="96"/>
        <v>3</v>
      </c>
      <c r="CJ1101" s="524">
        <v>3</v>
      </c>
      <c r="CK1101" s="554">
        <f t="shared" si="97"/>
        <v>1</v>
      </c>
      <c r="CL1101" s="554">
        <f t="shared" si="98"/>
        <v>2</v>
      </c>
      <c r="CM1101" s="554">
        <v>6</v>
      </c>
      <c r="CN1101" s="554"/>
      <c r="CO1101" s="554"/>
      <c r="CP1101" s="622"/>
      <c r="CQ1101" s="726"/>
      <c r="CR1101" s="525"/>
      <c r="CS1101" s="527"/>
      <c r="CT1101" s="527"/>
      <c r="CU1101" s="527"/>
      <c r="CV1101" s="527"/>
      <c r="CW1101" s="85"/>
    </row>
    <row r="1102" spans="1:101" customFormat="1" ht="12" customHeight="1" x14ac:dyDescent="0.2">
      <c r="A1102" s="132" t="s">
        <v>1965</v>
      </c>
      <c r="B1102" s="557" t="s">
        <v>5403</v>
      </c>
      <c r="C1102" s="557" t="s">
        <v>1432</v>
      </c>
      <c r="D1102" s="557" t="s">
        <v>5428</v>
      </c>
      <c r="E1102" s="577" t="s">
        <v>5405</v>
      </c>
      <c r="F1102" s="557" t="s">
        <v>1432</v>
      </c>
      <c r="G1102" s="557" t="s">
        <v>3275</v>
      </c>
      <c r="H1102" s="557" t="s">
        <v>1885</v>
      </c>
      <c r="I1102" s="557" t="s">
        <v>1432</v>
      </c>
      <c r="J1102" s="533">
        <v>525347</v>
      </c>
      <c r="K1102" s="533">
        <v>175071</v>
      </c>
      <c r="L1102" s="512" t="s">
        <v>3088</v>
      </c>
      <c r="M1102" s="557" t="s">
        <v>1432</v>
      </c>
      <c r="N1102" s="557" t="s">
        <v>1432</v>
      </c>
      <c r="O1102" s="533">
        <v>0</v>
      </c>
      <c r="P1102" s="533">
        <v>2</v>
      </c>
      <c r="Q1102" s="738">
        <v>2</v>
      </c>
      <c r="R1102" s="557" t="s">
        <v>5406</v>
      </c>
      <c r="S1102" s="557" t="s">
        <v>1154</v>
      </c>
      <c r="T1102" s="739">
        <v>41969</v>
      </c>
      <c r="U1102" s="739">
        <v>42264</v>
      </c>
      <c r="V1102" s="557" t="s">
        <v>1439</v>
      </c>
      <c r="W1102" s="557" t="s">
        <v>1432</v>
      </c>
      <c r="X1102" s="557" t="s">
        <v>1442</v>
      </c>
      <c r="Y1102" s="557" t="s">
        <v>1443</v>
      </c>
      <c r="Z1102" s="557" t="s">
        <v>1443</v>
      </c>
      <c r="AA1102" s="557" t="s">
        <v>1444</v>
      </c>
      <c r="AB1102" s="557" t="s">
        <v>1432</v>
      </c>
      <c r="AC1102" s="389"/>
      <c r="AD1102" s="389"/>
      <c r="AE1102" s="517" t="s">
        <v>3063</v>
      </c>
      <c r="AF1102" s="557" t="s">
        <v>1445</v>
      </c>
      <c r="AG1102" s="620">
        <v>0</v>
      </c>
      <c r="AH1102" s="517">
        <v>0</v>
      </c>
      <c r="AI1102" s="577">
        <v>2</v>
      </c>
      <c r="AJ1102" s="577">
        <v>0</v>
      </c>
      <c r="AK1102" s="577">
        <v>0</v>
      </c>
      <c r="AL1102" s="577">
        <v>1</v>
      </c>
      <c r="AM1102" s="577">
        <v>1</v>
      </c>
      <c r="AN1102" s="577">
        <v>0</v>
      </c>
      <c r="AO1102" s="577">
        <v>0</v>
      </c>
      <c r="AP1102" s="577">
        <v>0</v>
      </c>
      <c r="AQ1102" s="577">
        <v>0</v>
      </c>
      <c r="AR1102" s="577">
        <v>0</v>
      </c>
      <c r="AS1102" s="577">
        <v>1</v>
      </c>
      <c r="AT1102" s="577">
        <v>1</v>
      </c>
      <c r="AU1102" s="577">
        <v>0</v>
      </c>
      <c r="AV1102" s="577">
        <v>0</v>
      </c>
      <c r="AW1102" s="577">
        <v>0</v>
      </c>
      <c r="AX1102" s="577">
        <v>0</v>
      </c>
      <c r="AY1102" s="577">
        <v>0</v>
      </c>
      <c r="AZ1102" s="577">
        <v>0</v>
      </c>
      <c r="BA1102" s="577">
        <v>0</v>
      </c>
      <c r="BB1102" s="577">
        <v>0</v>
      </c>
      <c r="BC1102" s="577">
        <v>0</v>
      </c>
      <c r="BD1102" s="577">
        <v>0</v>
      </c>
      <c r="BE1102" s="577">
        <v>0</v>
      </c>
      <c r="BF1102" s="577">
        <v>0</v>
      </c>
      <c r="BG1102" s="577">
        <v>0</v>
      </c>
      <c r="BH1102" s="577">
        <v>0</v>
      </c>
      <c r="BI1102" s="577">
        <v>0</v>
      </c>
      <c r="BJ1102" s="577">
        <v>0</v>
      </c>
      <c r="BK1102" s="577">
        <v>0</v>
      </c>
      <c r="BL1102" s="577"/>
      <c r="BM1102" s="551">
        <v>0</v>
      </c>
      <c r="BN1102" s="551">
        <v>0</v>
      </c>
      <c r="BO1102" s="753">
        <v>0</v>
      </c>
      <c r="BP1102" s="551">
        <v>0</v>
      </c>
      <c r="BQ1102" s="551">
        <v>0</v>
      </c>
      <c r="BR1102" s="551">
        <v>0</v>
      </c>
      <c r="BS1102" s="582">
        <f t="shared" si="93"/>
        <v>0.66666666666666663</v>
      </c>
      <c r="BT1102" s="552">
        <f t="shared" si="94"/>
        <v>0.66666666666666663</v>
      </c>
      <c r="BU1102" s="552">
        <f t="shared" si="95"/>
        <v>0.66666666666666663</v>
      </c>
      <c r="BV1102" s="551">
        <v>0</v>
      </c>
      <c r="BW1102" s="551">
        <v>0</v>
      </c>
      <c r="BX1102" s="551">
        <v>0</v>
      </c>
      <c r="BY1102" s="551">
        <v>0</v>
      </c>
      <c r="BZ1102" s="551">
        <v>0</v>
      </c>
      <c r="CA1102" s="551">
        <v>0</v>
      </c>
      <c r="CB1102" s="551">
        <v>0</v>
      </c>
      <c r="CC1102" s="551">
        <v>0</v>
      </c>
      <c r="CD1102" s="551">
        <v>0</v>
      </c>
      <c r="CE1102" s="551">
        <v>0</v>
      </c>
      <c r="CF1102" s="551">
        <v>0</v>
      </c>
      <c r="CG1102" s="551">
        <v>0</v>
      </c>
      <c r="CH1102" s="551">
        <v>0</v>
      </c>
      <c r="CI1102" s="623">
        <f t="shared" si="96"/>
        <v>2</v>
      </c>
      <c r="CJ1102" s="524">
        <v>2</v>
      </c>
      <c r="CK1102" s="554">
        <f t="shared" si="97"/>
        <v>0.66666666666666663</v>
      </c>
      <c r="CL1102" s="554">
        <f t="shared" si="98"/>
        <v>1.3333333333333333</v>
      </c>
      <c r="CM1102" s="554">
        <v>6</v>
      </c>
      <c r="CN1102" s="554"/>
      <c r="CO1102" s="554"/>
      <c r="CP1102" s="622"/>
      <c r="CQ1102" s="726"/>
      <c r="CR1102" s="525"/>
      <c r="CS1102" s="527"/>
      <c r="CT1102" s="527"/>
      <c r="CU1102" s="527"/>
      <c r="CV1102" s="527"/>
      <c r="CW1102" s="85"/>
    </row>
    <row r="1103" spans="1:101" customFormat="1" ht="12" customHeight="1" x14ac:dyDescent="0.2">
      <c r="A1103" s="132" t="s">
        <v>1965</v>
      </c>
      <c r="B1103" s="557" t="s">
        <v>5403</v>
      </c>
      <c r="C1103" s="557" t="s">
        <v>1432</v>
      </c>
      <c r="D1103" s="557" t="s">
        <v>5429</v>
      </c>
      <c r="E1103" s="577" t="s">
        <v>5405</v>
      </c>
      <c r="F1103" s="557" t="s">
        <v>1432</v>
      </c>
      <c r="G1103" s="557" t="s">
        <v>3275</v>
      </c>
      <c r="H1103" s="557" t="s">
        <v>1885</v>
      </c>
      <c r="I1103" s="557" t="s">
        <v>1432</v>
      </c>
      <c r="J1103" s="533">
        <v>525347</v>
      </c>
      <c r="K1103" s="533">
        <v>175071</v>
      </c>
      <c r="L1103" s="512" t="s">
        <v>3088</v>
      </c>
      <c r="M1103" s="557" t="s">
        <v>1432</v>
      </c>
      <c r="N1103" s="557" t="s">
        <v>1432</v>
      </c>
      <c r="O1103" s="533">
        <v>0</v>
      </c>
      <c r="P1103" s="533">
        <v>1</v>
      </c>
      <c r="Q1103" s="738">
        <v>1</v>
      </c>
      <c r="R1103" s="557" t="s">
        <v>5406</v>
      </c>
      <c r="S1103" s="557" t="s">
        <v>1154</v>
      </c>
      <c r="T1103" s="739">
        <v>41969</v>
      </c>
      <c r="U1103" s="739">
        <v>42264</v>
      </c>
      <c r="V1103" s="557" t="s">
        <v>1439</v>
      </c>
      <c r="W1103" s="557" t="s">
        <v>1432</v>
      </c>
      <c r="X1103" s="557" t="s">
        <v>1442</v>
      </c>
      <c r="Y1103" s="557" t="s">
        <v>1443</v>
      </c>
      <c r="Z1103" s="557" t="s">
        <v>1443</v>
      </c>
      <c r="AA1103" s="557" t="s">
        <v>1444</v>
      </c>
      <c r="AB1103" s="557" t="s">
        <v>1432</v>
      </c>
      <c r="AC1103" s="389"/>
      <c r="AD1103" s="389"/>
      <c r="AE1103" s="517" t="s">
        <v>3063</v>
      </c>
      <c r="AF1103" s="557" t="s">
        <v>1445</v>
      </c>
      <c r="AG1103" s="620">
        <v>0</v>
      </c>
      <c r="AH1103" s="517">
        <v>1</v>
      </c>
      <c r="AI1103" s="577">
        <v>2</v>
      </c>
      <c r="AJ1103" s="577">
        <v>0</v>
      </c>
      <c r="AK1103" s="577">
        <v>0</v>
      </c>
      <c r="AL1103" s="577">
        <v>1</v>
      </c>
      <c r="AM1103" s="577">
        <v>0</v>
      </c>
      <c r="AN1103" s="577">
        <v>0</v>
      </c>
      <c r="AO1103" s="577">
        <v>0</v>
      </c>
      <c r="AP1103" s="577">
        <v>0</v>
      </c>
      <c r="AQ1103" s="577">
        <v>0</v>
      </c>
      <c r="AR1103" s="577">
        <v>0</v>
      </c>
      <c r="AS1103" s="577">
        <v>1</v>
      </c>
      <c r="AT1103" s="577">
        <v>0</v>
      </c>
      <c r="AU1103" s="577">
        <v>0</v>
      </c>
      <c r="AV1103" s="577">
        <v>0</v>
      </c>
      <c r="AW1103" s="577">
        <v>0</v>
      </c>
      <c r="AX1103" s="577">
        <v>0</v>
      </c>
      <c r="AY1103" s="577">
        <v>0</v>
      </c>
      <c r="AZ1103" s="577">
        <v>0</v>
      </c>
      <c r="BA1103" s="577">
        <v>0</v>
      </c>
      <c r="BB1103" s="577">
        <v>0</v>
      </c>
      <c r="BC1103" s="577">
        <v>0</v>
      </c>
      <c r="BD1103" s="577">
        <v>0</v>
      </c>
      <c r="BE1103" s="577">
        <v>0</v>
      </c>
      <c r="BF1103" s="577">
        <v>0</v>
      </c>
      <c r="BG1103" s="577">
        <v>0</v>
      </c>
      <c r="BH1103" s="577">
        <v>0</v>
      </c>
      <c r="BI1103" s="577">
        <v>0</v>
      </c>
      <c r="BJ1103" s="577">
        <v>0</v>
      </c>
      <c r="BK1103" s="577">
        <v>0</v>
      </c>
      <c r="BL1103" s="577"/>
      <c r="BM1103" s="551">
        <v>0</v>
      </c>
      <c r="BN1103" s="551">
        <v>0</v>
      </c>
      <c r="BO1103" s="753">
        <v>0</v>
      </c>
      <c r="BP1103" s="551">
        <v>0</v>
      </c>
      <c r="BQ1103" s="551">
        <v>0</v>
      </c>
      <c r="BR1103" s="551">
        <v>0</v>
      </c>
      <c r="BS1103" s="582">
        <f t="shared" si="93"/>
        <v>0.33333333333333331</v>
      </c>
      <c r="BT1103" s="552">
        <f t="shared" si="94"/>
        <v>0.33333333333333331</v>
      </c>
      <c r="BU1103" s="552">
        <f t="shared" si="95"/>
        <v>0.33333333333333331</v>
      </c>
      <c r="BV1103" s="551">
        <v>0</v>
      </c>
      <c r="BW1103" s="551">
        <v>0</v>
      </c>
      <c r="BX1103" s="551">
        <v>0</v>
      </c>
      <c r="BY1103" s="551">
        <v>0</v>
      </c>
      <c r="BZ1103" s="551">
        <v>0</v>
      </c>
      <c r="CA1103" s="551">
        <v>0</v>
      </c>
      <c r="CB1103" s="551">
        <v>0</v>
      </c>
      <c r="CC1103" s="551">
        <v>0</v>
      </c>
      <c r="CD1103" s="551">
        <v>0</v>
      </c>
      <c r="CE1103" s="551">
        <v>0</v>
      </c>
      <c r="CF1103" s="551">
        <v>0</v>
      </c>
      <c r="CG1103" s="551">
        <v>0</v>
      </c>
      <c r="CH1103" s="551">
        <v>0</v>
      </c>
      <c r="CI1103" s="623">
        <f t="shared" si="96"/>
        <v>1</v>
      </c>
      <c r="CJ1103" s="524">
        <v>1</v>
      </c>
      <c r="CK1103" s="554">
        <f t="shared" si="97"/>
        <v>0.33333333333333331</v>
      </c>
      <c r="CL1103" s="554">
        <f t="shared" si="98"/>
        <v>0.66666666666666663</v>
      </c>
      <c r="CM1103" s="554">
        <v>6</v>
      </c>
      <c r="CN1103" s="554"/>
      <c r="CO1103" s="554"/>
      <c r="CP1103" s="622"/>
      <c r="CQ1103" s="726"/>
      <c r="CR1103" s="525"/>
      <c r="CS1103" s="527"/>
      <c r="CT1103" s="527"/>
      <c r="CU1103" s="527"/>
      <c r="CV1103" s="527"/>
      <c r="CW1103" s="85"/>
    </row>
    <row r="1104" spans="1:101" customFormat="1" ht="12" customHeight="1" x14ac:dyDescent="0.2">
      <c r="A1104" s="132" t="s">
        <v>1965</v>
      </c>
      <c r="B1104" s="557" t="s">
        <v>5403</v>
      </c>
      <c r="C1104" s="557" t="s">
        <v>1432</v>
      </c>
      <c r="D1104" s="557" t="s">
        <v>5430</v>
      </c>
      <c r="E1104" s="577" t="s">
        <v>5405</v>
      </c>
      <c r="F1104" s="557" t="s">
        <v>1432</v>
      </c>
      <c r="G1104" s="557" t="s">
        <v>3275</v>
      </c>
      <c r="H1104" s="557" t="s">
        <v>1885</v>
      </c>
      <c r="I1104" s="557" t="s">
        <v>1432</v>
      </c>
      <c r="J1104" s="533">
        <v>525347</v>
      </c>
      <c r="K1104" s="533">
        <v>175071</v>
      </c>
      <c r="L1104" s="512" t="s">
        <v>3088</v>
      </c>
      <c r="M1104" s="557" t="s">
        <v>1432</v>
      </c>
      <c r="N1104" s="557" t="s">
        <v>1432</v>
      </c>
      <c r="O1104" s="533">
        <v>0</v>
      </c>
      <c r="P1104" s="533">
        <v>1</v>
      </c>
      <c r="Q1104" s="738">
        <v>1</v>
      </c>
      <c r="R1104" s="557" t="s">
        <v>5406</v>
      </c>
      <c r="S1104" s="557" t="s">
        <v>1154</v>
      </c>
      <c r="T1104" s="739">
        <v>41969</v>
      </c>
      <c r="U1104" s="739">
        <v>42264</v>
      </c>
      <c r="V1104" s="557" t="s">
        <v>1439</v>
      </c>
      <c r="W1104" s="557" t="s">
        <v>1432</v>
      </c>
      <c r="X1104" s="557" t="s">
        <v>1442</v>
      </c>
      <c r="Y1104" s="557" t="s">
        <v>1443</v>
      </c>
      <c r="Z1104" s="557" t="s">
        <v>1443</v>
      </c>
      <c r="AA1104" s="557" t="s">
        <v>1444</v>
      </c>
      <c r="AB1104" s="557" t="s">
        <v>1432</v>
      </c>
      <c r="AC1104" s="389"/>
      <c r="AD1104" s="389"/>
      <c r="AE1104" s="517" t="s">
        <v>628</v>
      </c>
      <c r="AF1104" s="557" t="s">
        <v>3904</v>
      </c>
      <c r="AG1104" s="620">
        <v>0</v>
      </c>
      <c r="AH1104" s="517">
        <v>0</v>
      </c>
      <c r="AI1104" s="577">
        <v>1</v>
      </c>
      <c r="AJ1104" s="577">
        <v>0</v>
      </c>
      <c r="AK1104" s="577">
        <v>0</v>
      </c>
      <c r="AL1104" s="577">
        <v>1</v>
      </c>
      <c r="AM1104" s="577">
        <v>0</v>
      </c>
      <c r="AN1104" s="577">
        <v>0</v>
      </c>
      <c r="AO1104" s="577">
        <v>0</v>
      </c>
      <c r="AP1104" s="577">
        <v>0</v>
      </c>
      <c r="AQ1104" s="577">
        <v>0</v>
      </c>
      <c r="AR1104" s="577">
        <v>0</v>
      </c>
      <c r="AS1104" s="577">
        <v>1</v>
      </c>
      <c r="AT1104" s="577">
        <v>0</v>
      </c>
      <c r="AU1104" s="577">
        <v>0</v>
      </c>
      <c r="AV1104" s="577">
        <v>0</v>
      </c>
      <c r="AW1104" s="577">
        <v>0</v>
      </c>
      <c r="AX1104" s="577">
        <v>0</v>
      </c>
      <c r="AY1104" s="577">
        <v>0</v>
      </c>
      <c r="AZ1104" s="577">
        <v>0</v>
      </c>
      <c r="BA1104" s="577">
        <v>0</v>
      </c>
      <c r="BB1104" s="577">
        <v>0</v>
      </c>
      <c r="BC1104" s="577">
        <v>0</v>
      </c>
      <c r="BD1104" s="577">
        <v>0</v>
      </c>
      <c r="BE1104" s="577">
        <v>0</v>
      </c>
      <c r="BF1104" s="577">
        <v>0</v>
      </c>
      <c r="BG1104" s="577">
        <v>0</v>
      </c>
      <c r="BH1104" s="577">
        <v>0</v>
      </c>
      <c r="BI1104" s="577">
        <v>0</v>
      </c>
      <c r="BJ1104" s="577">
        <v>0</v>
      </c>
      <c r="BK1104" s="577">
        <v>0</v>
      </c>
      <c r="BL1104" s="577"/>
      <c r="BM1104" s="551">
        <v>0</v>
      </c>
      <c r="BN1104" s="551">
        <v>0</v>
      </c>
      <c r="BO1104" s="753">
        <v>0</v>
      </c>
      <c r="BP1104" s="551">
        <v>0</v>
      </c>
      <c r="BQ1104" s="551">
        <v>0</v>
      </c>
      <c r="BR1104" s="551">
        <v>0</v>
      </c>
      <c r="BS1104" s="582">
        <f t="shared" si="93"/>
        <v>0.33333333333333331</v>
      </c>
      <c r="BT1104" s="552">
        <f t="shared" si="94"/>
        <v>0.33333333333333331</v>
      </c>
      <c r="BU1104" s="552">
        <f t="shared" si="95"/>
        <v>0.33333333333333331</v>
      </c>
      <c r="BV1104" s="551">
        <v>0</v>
      </c>
      <c r="BW1104" s="551">
        <v>0</v>
      </c>
      <c r="BX1104" s="551">
        <v>0</v>
      </c>
      <c r="BY1104" s="551">
        <v>0</v>
      </c>
      <c r="BZ1104" s="551">
        <v>0</v>
      </c>
      <c r="CA1104" s="551">
        <v>0</v>
      </c>
      <c r="CB1104" s="551">
        <v>0</v>
      </c>
      <c r="CC1104" s="551">
        <v>0</v>
      </c>
      <c r="CD1104" s="551">
        <v>0</v>
      </c>
      <c r="CE1104" s="551">
        <v>0</v>
      </c>
      <c r="CF1104" s="551">
        <v>0</v>
      </c>
      <c r="CG1104" s="551">
        <v>0</v>
      </c>
      <c r="CH1104" s="551">
        <v>0</v>
      </c>
      <c r="CI1104" s="623">
        <f t="shared" si="96"/>
        <v>1</v>
      </c>
      <c r="CJ1104" s="524">
        <v>1</v>
      </c>
      <c r="CK1104" s="554">
        <f t="shared" si="97"/>
        <v>0.33333333333333331</v>
      </c>
      <c r="CL1104" s="554">
        <f t="shared" si="98"/>
        <v>0.66666666666666663</v>
      </c>
      <c r="CM1104" s="554">
        <v>6</v>
      </c>
      <c r="CN1104" s="554"/>
      <c r="CO1104" s="554"/>
      <c r="CP1104" s="622"/>
      <c r="CQ1104" s="726"/>
      <c r="CR1104" s="525"/>
      <c r="CS1104" s="527"/>
      <c r="CT1104" s="527"/>
      <c r="CU1104" s="527"/>
      <c r="CV1104" s="527"/>
      <c r="CW1104" s="85"/>
    </row>
    <row r="1105" spans="1:101" customFormat="1" ht="12" customHeight="1" x14ac:dyDescent="0.2">
      <c r="A1105" s="132" t="s">
        <v>1965</v>
      </c>
      <c r="B1105" s="557" t="s">
        <v>5403</v>
      </c>
      <c r="C1105" s="557" t="s">
        <v>1432</v>
      </c>
      <c r="D1105" s="557" t="s">
        <v>5431</v>
      </c>
      <c r="E1105" s="577" t="s">
        <v>5405</v>
      </c>
      <c r="F1105" s="557" t="s">
        <v>1432</v>
      </c>
      <c r="G1105" s="557" t="s">
        <v>3275</v>
      </c>
      <c r="H1105" s="557" t="s">
        <v>1885</v>
      </c>
      <c r="I1105" s="557" t="s">
        <v>1432</v>
      </c>
      <c r="J1105" s="533">
        <v>525347</v>
      </c>
      <c r="K1105" s="533">
        <v>175071</v>
      </c>
      <c r="L1105" s="512" t="s">
        <v>3088</v>
      </c>
      <c r="M1105" s="557" t="s">
        <v>1432</v>
      </c>
      <c r="N1105" s="557" t="s">
        <v>1432</v>
      </c>
      <c r="O1105" s="533">
        <v>0</v>
      </c>
      <c r="P1105" s="533">
        <v>2</v>
      </c>
      <c r="Q1105" s="738">
        <v>2</v>
      </c>
      <c r="R1105" s="557" t="s">
        <v>5406</v>
      </c>
      <c r="S1105" s="557" t="s">
        <v>1154</v>
      </c>
      <c r="T1105" s="739">
        <v>41969</v>
      </c>
      <c r="U1105" s="739">
        <v>42264</v>
      </c>
      <c r="V1105" s="557" t="s">
        <v>1439</v>
      </c>
      <c r="W1105" s="557" t="s">
        <v>1432</v>
      </c>
      <c r="X1105" s="557" t="s">
        <v>1442</v>
      </c>
      <c r="Y1105" s="557" t="s">
        <v>1443</v>
      </c>
      <c r="Z1105" s="557" t="s">
        <v>1443</v>
      </c>
      <c r="AA1105" s="557" t="s">
        <v>1444</v>
      </c>
      <c r="AB1105" s="557" t="s">
        <v>1432</v>
      </c>
      <c r="AC1105" s="389"/>
      <c r="AD1105" s="389"/>
      <c r="AE1105" s="517" t="s">
        <v>3063</v>
      </c>
      <c r="AF1105" s="557" t="s">
        <v>1445</v>
      </c>
      <c r="AG1105" s="620">
        <v>0</v>
      </c>
      <c r="AH1105" s="517">
        <v>1</v>
      </c>
      <c r="AI1105" s="577">
        <v>2</v>
      </c>
      <c r="AJ1105" s="577">
        <v>0</v>
      </c>
      <c r="AK1105" s="577">
        <v>0</v>
      </c>
      <c r="AL1105" s="577">
        <v>2</v>
      </c>
      <c r="AM1105" s="577">
        <v>0</v>
      </c>
      <c r="AN1105" s="577">
        <v>0</v>
      </c>
      <c r="AO1105" s="577">
        <v>0</v>
      </c>
      <c r="AP1105" s="577">
        <v>0</v>
      </c>
      <c r="AQ1105" s="577">
        <v>0</v>
      </c>
      <c r="AR1105" s="577">
        <v>0</v>
      </c>
      <c r="AS1105" s="577">
        <v>2</v>
      </c>
      <c r="AT1105" s="577">
        <v>0</v>
      </c>
      <c r="AU1105" s="577">
        <v>0</v>
      </c>
      <c r="AV1105" s="577">
        <v>0</v>
      </c>
      <c r="AW1105" s="577">
        <v>0</v>
      </c>
      <c r="AX1105" s="577">
        <v>0</v>
      </c>
      <c r="AY1105" s="577">
        <v>0</v>
      </c>
      <c r="AZ1105" s="577">
        <v>0</v>
      </c>
      <c r="BA1105" s="577">
        <v>0</v>
      </c>
      <c r="BB1105" s="577">
        <v>0</v>
      </c>
      <c r="BC1105" s="577">
        <v>0</v>
      </c>
      <c r="BD1105" s="577">
        <v>0</v>
      </c>
      <c r="BE1105" s="577">
        <v>0</v>
      </c>
      <c r="BF1105" s="577">
        <v>0</v>
      </c>
      <c r="BG1105" s="577">
        <v>0</v>
      </c>
      <c r="BH1105" s="577">
        <v>0</v>
      </c>
      <c r="BI1105" s="577">
        <v>0</v>
      </c>
      <c r="BJ1105" s="577">
        <v>0</v>
      </c>
      <c r="BK1105" s="577">
        <v>0</v>
      </c>
      <c r="BL1105" s="577"/>
      <c r="BM1105" s="551">
        <v>0</v>
      </c>
      <c r="BN1105" s="551">
        <v>0</v>
      </c>
      <c r="BO1105" s="753">
        <v>0</v>
      </c>
      <c r="BP1105" s="551">
        <v>0</v>
      </c>
      <c r="BQ1105" s="551">
        <v>0</v>
      </c>
      <c r="BR1105" s="551">
        <v>0</v>
      </c>
      <c r="BS1105" s="582">
        <f t="shared" si="93"/>
        <v>0.66666666666666663</v>
      </c>
      <c r="BT1105" s="552">
        <f t="shared" si="94"/>
        <v>0.66666666666666663</v>
      </c>
      <c r="BU1105" s="552">
        <f t="shared" si="95"/>
        <v>0.66666666666666663</v>
      </c>
      <c r="BV1105" s="551">
        <v>0</v>
      </c>
      <c r="BW1105" s="551">
        <v>0</v>
      </c>
      <c r="BX1105" s="551">
        <v>0</v>
      </c>
      <c r="BY1105" s="551">
        <v>0</v>
      </c>
      <c r="BZ1105" s="551">
        <v>0</v>
      </c>
      <c r="CA1105" s="551">
        <v>0</v>
      </c>
      <c r="CB1105" s="551">
        <v>0</v>
      </c>
      <c r="CC1105" s="551">
        <v>0</v>
      </c>
      <c r="CD1105" s="551">
        <v>0</v>
      </c>
      <c r="CE1105" s="551">
        <v>0</v>
      </c>
      <c r="CF1105" s="551">
        <v>0</v>
      </c>
      <c r="CG1105" s="551">
        <v>0</v>
      </c>
      <c r="CH1105" s="551">
        <v>0</v>
      </c>
      <c r="CI1105" s="623">
        <f t="shared" si="96"/>
        <v>2</v>
      </c>
      <c r="CJ1105" s="524">
        <v>2</v>
      </c>
      <c r="CK1105" s="554">
        <f t="shared" si="97"/>
        <v>0.66666666666666663</v>
      </c>
      <c r="CL1105" s="554">
        <f t="shared" si="98"/>
        <v>1.3333333333333333</v>
      </c>
      <c r="CM1105" s="554">
        <v>6</v>
      </c>
      <c r="CN1105" s="554"/>
      <c r="CO1105" s="554"/>
      <c r="CP1105" s="622"/>
      <c r="CQ1105" s="726"/>
      <c r="CR1105" s="525"/>
      <c r="CS1105" s="527"/>
      <c r="CT1105" s="527"/>
      <c r="CU1105" s="527"/>
      <c r="CV1105" s="527"/>
      <c r="CW1105" s="85"/>
    </row>
    <row r="1106" spans="1:101" customFormat="1" ht="12" customHeight="1" x14ac:dyDescent="0.2">
      <c r="A1106" s="132" t="s">
        <v>1965</v>
      </c>
      <c r="B1106" s="557" t="s">
        <v>5403</v>
      </c>
      <c r="C1106" s="557" t="s">
        <v>1432</v>
      </c>
      <c r="D1106" s="557" t="s">
        <v>5432</v>
      </c>
      <c r="E1106" s="577" t="s">
        <v>5405</v>
      </c>
      <c r="F1106" s="557" t="s">
        <v>1432</v>
      </c>
      <c r="G1106" s="557" t="s">
        <v>3275</v>
      </c>
      <c r="H1106" s="557" t="s">
        <v>1885</v>
      </c>
      <c r="I1106" s="557" t="s">
        <v>1432</v>
      </c>
      <c r="J1106" s="533">
        <v>525347</v>
      </c>
      <c r="K1106" s="533">
        <v>175071</v>
      </c>
      <c r="L1106" s="512" t="s">
        <v>3088</v>
      </c>
      <c r="M1106" s="557" t="s">
        <v>1432</v>
      </c>
      <c r="N1106" s="557" t="s">
        <v>1432</v>
      </c>
      <c r="O1106" s="533">
        <v>0</v>
      </c>
      <c r="P1106" s="533">
        <v>2</v>
      </c>
      <c r="Q1106" s="738">
        <v>2</v>
      </c>
      <c r="R1106" s="557" t="s">
        <v>5406</v>
      </c>
      <c r="S1106" s="557" t="s">
        <v>1154</v>
      </c>
      <c r="T1106" s="739">
        <v>41969</v>
      </c>
      <c r="U1106" s="739">
        <v>42264</v>
      </c>
      <c r="V1106" s="557" t="s">
        <v>1439</v>
      </c>
      <c r="W1106" s="557" t="s">
        <v>1432</v>
      </c>
      <c r="X1106" s="557" t="s">
        <v>1442</v>
      </c>
      <c r="Y1106" s="557" t="s">
        <v>1443</v>
      </c>
      <c r="Z1106" s="557" t="s">
        <v>1443</v>
      </c>
      <c r="AA1106" s="557" t="s">
        <v>1444</v>
      </c>
      <c r="AB1106" s="557" t="s">
        <v>1432</v>
      </c>
      <c r="AC1106" s="389"/>
      <c r="AD1106" s="389"/>
      <c r="AE1106" s="517" t="s">
        <v>628</v>
      </c>
      <c r="AF1106" s="557" t="s">
        <v>3904</v>
      </c>
      <c r="AG1106" s="620">
        <v>0</v>
      </c>
      <c r="AH1106" s="517">
        <v>1</v>
      </c>
      <c r="AI1106" s="577">
        <v>2</v>
      </c>
      <c r="AJ1106" s="577">
        <v>0</v>
      </c>
      <c r="AK1106" s="577">
        <v>0</v>
      </c>
      <c r="AL1106" s="577">
        <v>2</v>
      </c>
      <c r="AM1106" s="577">
        <v>0</v>
      </c>
      <c r="AN1106" s="577">
        <v>0</v>
      </c>
      <c r="AO1106" s="577">
        <v>0</v>
      </c>
      <c r="AP1106" s="577">
        <v>0</v>
      </c>
      <c r="AQ1106" s="577">
        <v>0</v>
      </c>
      <c r="AR1106" s="577">
        <v>0</v>
      </c>
      <c r="AS1106" s="577">
        <v>2</v>
      </c>
      <c r="AT1106" s="577">
        <v>0</v>
      </c>
      <c r="AU1106" s="577">
        <v>0</v>
      </c>
      <c r="AV1106" s="577">
        <v>0</v>
      </c>
      <c r="AW1106" s="577">
        <v>0</v>
      </c>
      <c r="AX1106" s="577">
        <v>0</v>
      </c>
      <c r="AY1106" s="577">
        <v>0</v>
      </c>
      <c r="AZ1106" s="577">
        <v>0</v>
      </c>
      <c r="BA1106" s="577">
        <v>0</v>
      </c>
      <c r="BB1106" s="577">
        <v>0</v>
      </c>
      <c r="BC1106" s="577">
        <v>0</v>
      </c>
      <c r="BD1106" s="577">
        <v>0</v>
      </c>
      <c r="BE1106" s="577">
        <v>0</v>
      </c>
      <c r="BF1106" s="577">
        <v>0</v>
      </c>
      <c r="BG1106" s="577">
        <v>0</v>
      </c>
      <c r="BH1106" s="577">
        <v>0</v>
      </c>
      <c r="BI1106" s="577">
        <v>0</v>
      </c>
      <c r="BJ1106" s="577">
        <v>0</v>
      </c>
      <c r="BK1106" s="577">
        <v>0</v>
      </c>
      <c r="BL1106" s="577"/>
      <c r="BM1106" s="551">
        <v>0</v>
      </c>
      <c r="BN1106" s="551">
        <v>0</v>
      </c>
      <c r="BO1106" s="753">
        <v>0</v>
      </c>
      <c r="BP1106" s="551">
        <v>0</v>
      </c>
      <c r="BQ1106" s="551">
        <v>0</v>
      </c>
      <c r="BR1106" s="551">
        <v>0</v>
      </c>
      <c r="BS1106" s="582">
        <f t="shared" si="93"/>
        <v>0.66666666666666663</v>
      </c>
      <c r="BT1106" s="552">
        <f t="shared" si="94"/>
        <v>0.66666666666666663</v>
      </c>
      <c r="BU1106" s="552">
        <f t="shared" si="95"/>
        <v>0.66666666666666663</v>
      </c>
      <c r="BV1106" s="551">
        <v>0</v>
      </c>
      <c r="BW1106" s="551">
        <v>0</v>
      </c>
      <c r="BX1106" s="551">
        <v>0</v>
      </c>
      <c r="BY1106" s="551">
        <v>0</v>
      </c>
      <c r="BZ1106" s="551">
        <v>0</v>
      </c>
      <c r="CA1106" s="551">
        <v>0</v>
      </c>
      <c r="CB1106" s="551">
        <v>0</v>
      </c>
      <c r="CC1106" s="551">
        <v>0</v>
      </c>
      <c r="CD1106" s="551">
        <v>0</v>
      </c>
      <c r="CE1106" s="551">
        <v>0</v>
      </c>
      <c r="CF1106" s="551">
        <v>0</v>
      </c>
      <c r="CG1106" s="551">
        <v>0</v>
      </c>
      <c r="CH1106" s="551">
        <v>0</v>
      </c>
      <c r="CI1106" s="623">
        <f t="shared" si="96"/>
        <v>2</v>
      </c>
      <c r="CJ1106" s="524">
        <v>2</v>
      </c>
      <c r="CK1106" s="554">
        <f t="shared" si="97"/>
        <v>0.66666666666666663</v>
      </c>
      <c r="CL1106" s="554">
        <f t="shared" si="98"/>
        <v>1.3333333333333333</v>
      </c>
      <c r="CM1106" s="554">
        <v>6</v>
      </c>
      <c r="CN1106" s="554"/>
      <c r="CO1106" s="554"/>
      <c r="CP1106" s="622"/>
      <c r="CQ1106" s="726"/>
      <c r="CR1106" s="525"/>
      <c r="CS1106" s="527"/>
      <c r="CT1106" s="527"/>
      <c r="CU1106" s="527"/>
      <c r="CV1106" s="527"/>
      <c r="CW1106" s="85"/>
    </row>
    <row r="1107" spans="1:101" customFormat="1" ht="12" customHeight="1" x14ac:dyDescent="0.2">
      <c r="A1107" s="132" t="s">
        <v>1965</v>
      </c>
      <c r="B1107" s="557" t="s">
        <v>5403</v>
      </c>
      <c r="C1107" s="557" t="s">
        <v>1432</v>
      </c>
      <c r="D1107" s="557" t="s">
        <v>5433</v>
      </c>
      <c r="E1107" s="577" t="s">
        <v>5405</v>
      </c>
      <c r="F1107" s="557" t="s">
        <v>1432</v>
      </c>
      <c r="G1107" s="557" t="s">
        <v>3275</v>
      </c>
      <c r="H1107" s="557" t="s">
        <v>1885</v>
      </c>
      <c r="I1107" s="557" t="s">
        <v>1432</v>
      </c>
      <c r="J1107" s="533">
        <v>525347</v>
      </c>
      <c r="K1107" s="533">
        <v>175071</v>
      </c>
      <c r="L1107" s="512" t="s">
        <v>3088</v>
      </c>
      <c r="M1107" s="557" t="s">
        <v>1432</v>
      </c>
      <c r="N1107" s="557" t="s">
        <v>1432</v>
      </c>
      <c r="O1107" s="533">
        <v>0</v>
      </c>
      <c r="P1107" s="533">
        <v>2</v>
      </c>
      <c r="Q1107" s="738">
        <v>2</v>
      </c>
      <c r="R1107" s="557" t="s">
        <v>5406</v>
      </c>
      <c r="S1107" s="557" t="s">
        <v>1154</v>
      </c>
      <c r="T1107" s="739">
        <v>41969</v>
      </c>
      <c r="U1107" s="739">
        <v>42264</v>
      </c>
      <c r="V1107" s="557" t="s">
        <v>1439</v>
      </c>
      <c r="W1107" s="557" t="s">
        <v>1432</v>
      </c>
      <c r="X1107" s="557" t="s">
        <v>1442</v>
      </c>
      <c r="Y1107" s="557" t="s">
        <v>1443</v>
      </c>
      <c r="Z1107" s="557" t="s">
        <v>1443</v>
      </c>
      <c r="AA1107" s="557" t="s">
        <v>1444</v>
      </c>
      <c r="AB1107" s="557" t="s">
        <v>1432</v>
      </c>
      <c r="AC1107" s="389"/>
      <c r="AD1107" s="389"/>
      <c r="AE1107" s="517" t="s">
        <v>628</v>
      </c>
      <c r="AF1107" s="557" t="s">
        <v>3904</v>
      </c>
      <c r="AG1107" s="620">
        <v>0</v>
      </c>
      <c r="AH1107" s="517">
        <v>1</v>
      </c>
      <c r="AI1107" s="577">
        <v>2</v>
      </c>
      <c r="AJ1107" s="577">
        <v>0</v>
      </c>
      <c r="AK1107" s="577">
        <v>0</v>
      </c>
      <c r="AL1107" s="577">
        <v>2</v>
      </c>
      <c r="AM1107" s="577">
        <v>0</v>
      </c>
      <c r="AN1107" s="577">
        <v>0</v>
      </c>
      <c r="AO1107" s="577">
        <v>0</v>
      </c>
      <c r="AP1107" s="577">
        <v>0</v>
      </c>
      <c r="AQ1107" s="577">
        <v>0</v>
      </c>
      <c r="AR1107" s="577">
        <v>0</v>
      </c>
      <c r="AS1107" s="577">
        <v>2</v>
      </c>
      <c r="AT1107" s="577">
        <v>0</v>
      </c>
      <c r="AU1107" s="577">
        <v>0</v>
      </c>
      <c r="AV1107" s="577">
        <v>0</v>
      </c>
      <c r="AW1107" s="577">
        <v>0</v>
      </c>
      <c r="AX1107" s="577">
        <v>0</v>
      </c>
      <c r="AY1107" s="577">
        <v>0</v>
      </c>
      <c r="AZ1107" s="577">
        <v>0</v>
      </c>
      <c r="BA1107" s="577">
        <v>0</v>
      </c>
      <c r="BB1107" s="577">
        <v>0</v>
      </c>
      <c r="BC1107" s="577">
        <v>0</v>
      </c>
      <c r="BD1107" s="577">
        <v>0</v>
      </c>
      <c r="BE1107" s="577">
        <v>0</v>
      </c>
      <c r="BF1107" s="577">
        <v>0</v>
      </c>
      <c r="BG1107" s="577">
        <v>0</v>
      </c>
      <c r="BH1107" s="577">
        <v>0</v>
      </c>
      <c r="BI1107" s="577">
        <v>0</v>
      </c>
      <c r="BJ1107" s="577">
        <v>0</v>
      </c>
      <c r="BK1107" s="577">
        <v>0</v>
      </c>
      <c r="BL1107" s="577"/>
      <c r="BM1107" s="551">
        <v>0</v>
      </c>
      <c r="BN1107" s="551">
        <v>0</v>
      </c>
      <c r="BO1107" s="753">
        <v>0</v>
      </c>
      <c r="BP1107" s="551">
        <v>0</v>
      </c>
      <c r="BQ1107" s="551">
        <v>0</v>
      </c>
      <c r="BR1107" s="551">
        <v>0</v>
      </c>
      <c r="BS1107" s="582">
        <f t="shared" si="93"/>
        <v>0.66666666666666663</v>
      </c>
      <c r="BT1107" s="552">
        <f t="shared" si="94"/>
        <v>0.66666666666666663</v>
      </c>
      <c r="BU1107" s="552">
        <f t="shared" si="95"/>
        <v>0.66666666666666663</v>
      </c>
      <c r="BV1107" s="551">
        <v>0</v>
      </c>
      <c r="BW1107" s="551">
        <v>0</v>
      </c>
      <c r="BX1107" s="551">
        <v>0</v>
      </c>
      <c r="BY1107" s="551">
        <v>0</v>
      </c>
      <c r="BZ1107" s="551">
        <v>0</v>
      </c>
      <c r="CA1107" s="551">
        <v>0</v>
      </c>
      <c r="CB1107" s="551">
        <v>0</v>
      </c>
      <c r="CC1107" s="551">
        <v>0</v>
      </c>
      <c r="CD1107" s="551">
        <v>0</v>
      </c>
      <c r="CE1107" s="551">
        <v>0</v>
      </c>
      <c r="CF1107" s="551">
        <v>0</v>
      </c>
      <c r="CG1107" s="551">
        <v>0</v>
      </c>
      <c r="CH1107" s="551">
        <v>0</v>
      </c>
      <c r="CI1107" s="623">
        <f t="shared" si="96"/>
        <v>2</v>
      </c>
      <c r="CJ1107" s="524">
        <v>2</v>
      </c>
      <c r="CK1107" s="554">
        <f t="shared" si="97"/>
        <v>0.66666666666666663</v>
      </c>
      <c r="CL1107" s="554">
        <f t="shared" si="98"/>
        <v>1.3333333333333333</v>
      </c>
      <c r="CM1107" s="554">
        <v>6</v>
      </c>
      <c r="CN1107" s="554"/>
      <c r="CO1107" s="554"/>
      <c r="CP1107" s="622"/>
      <c r="CQ1107" s="726"/>
      <c r="CR1107" s="525"/>
      <c r="CS1107" s="527"/>
      <c r="CT1107" s="527"/>
      <c r="CU1107" s="527"/>
      <c r="CV1107" s="527"/>
      <c r="CW1107" s="85"/>
    </row>
    <row r="1108" spans="1:101" customFormat="1" ht="12" customHeight="1" x14ac:dyDescent="0.2">
      <c r="A1108" s="132" t="s">
        <v>1965</v>
      </c>
      <c r="B1108" s="557" t="s">
        <v>5403</v>
      </c>
      <c r="C1108" s="557" t="s">
        <v>1432</v>
      </c>
      <c r="D1108" s="557" t="s">
        <v>5434</v>
      </c>
      <c r="E1108" s="577" t="s">
        <v>5405</v>
      </c>
      <c r="F1108" s="557" t="s">
        <v>1432</v>
      </c>
      <c r="G1108" s="557" t="s">
        <v>3275</v>
      </c>
      <c r="H1108" s="557" t="s">
        <v>1885</v>
      </c>
      <c r="I1108" s="557" t="s">
        <v>1432</v>
      </c>
      <c r="J1108" s="533">
        <v>525347</v>
      </c>
      <c r="K1108" s="533">
        <v>175071</v>
      </c>
      <c r="L1108" s="512" t="s">
        <v>3088</v>
      </c>
      <c r="M1108" s="557" t="s">
        <v>1432</v>
      </c>
      <c r="N1108" s="557" t="s">
        <v>1432</v>
      </c>
      <c r="O1108" s="533">
        <v>0</v>
      </c>
      <c r="P1108" s="533">
        <v>1</v>
      </c>
      <c r="Q1108" s="738">
        <v>1</v>
      </c>
      <c r="R1108" s="557" t="s">
        <v>5406</v>
      </c>
      <c r="S1108" s="557" t="s">
        <v>1154</v>
      </c>
      <c r="T1108" s="739">
        <v>41969</v>
      </c>
      <c r="U1108" s="739">
        <v>42264</v>
      </c>
      <c r="V1108" s="557" t="s">
        <v>1439</v>
      </c>
      <c r="W1108" s="557" t="s">
        <v>1432</v>
      </c>
      <c r="X1108" s="557" t="s">
        <v>1442</v>
      </c>
      <c r="Y1108" s="557" t="s">
        <v>1443</v>
      </c>
      <c r="Z1108" s="557" t="s">
        <v>1443</v>
      </c>
      <c r="AA1108" s="557" t="s">
        <v>1444</v>
      </c>
      <c r="AB1108" s="557" t="s">
        <v>1432</v>
      </c>
      <c r="AC1108" s="389"/>
      <c r="AD1108" s="389"/>
      <c r="AE1108" s="517" t="s">
        <v>3063</v>
      </c>
      <c r="AF1108" s="557" t="s">
        <v>1445</v>
      </c>
      <c r="AG1108" s="620">
        <v>0</v>
      </c>
      <c r="AH1108" s="517">
        <v>0</v>
      </c>
      <c r="AI1108" s="577">
        <v>1</v>
      </c>
      <c r="AJ1108" s="577">
        <v>0</v>
      </c>
      <c r="AK1108" s="577">
        <v>0</v>
      </c>
      <c r="AL1108" s="577">
        <v>1</v>
      </c>
      <c r="AM1108" s="577">
        <v>0</v>
      </c>
      <c r="AN1108" s="577">
        <v>0</v>
      </c>
      <c r="AO1108" s="577">
        <v>0</v>
      </c>
      <c r="AP1108" s="577">
        <v>0</v>
      </c>
      <c r="AQ1108" s="577">
        <v>0</v>
      </c>
      <c r="AR1108" s="577">
        <v>0</v>
      </c>
      <c r="AS1108" s="577">
        <v>1</v>
      </c>
      <c r="AT1108" s="577">
        <v>0</v>
      </c>
      <c r="AU1108" s="577">
        <v>0</v>
      </c>
      <c r="AV1108" s="577">
        <v>0</v>
      </c>
      <c r="AW1108" s="577">
        <v>0</v>
      </c>
      <c r="AX1108" s="577">
        <v>0</v>
      </c>
      <c r="AY1108" s="577">
        <v>0</v>
      </c>
      <c r="AZ1108" s="577">
        <v>0</v>
      </c>
      <c r="BA1108" s="577">
        <v>0</v>
      </c>
      <c r="BB1108" s="577">
        <v>0</v>
      </c>
      <c r="BC1108" s="577">
        <v>0</v>
      </c>
      <c r="BD1108" s="577">
        <v>0</v>
      </c>
      <c r="BE1108" s="577">
        <v>0</v>
      </c>
      <c r="BF1108" s="577">
        <v>0</v>
      </c>
      <c r="BG1108" s="577">
        <v>0</v>
      </c>
      <c r="BH1108" s="577">
        <v>0</v>
      </c>
      <c r="BI1108" s="577">
        <v>0</v>
      </c>
      <c r="BJ1108" s="577">
        <v>0</v>
      </c>
      <c r="BK1108" s="577">
        <v>0</v>
      </c>
      <c r="BL1108" s="577"/>
      <c r="BM1108" s="551">
        <v>0</v>
      </c>
      <c r="BN1108" s="551">
        <v>0</v>
      </c>
      <c r="BO1108" s="753">
        <v>0</v>
      </c>
      <c r="BP1108" s="551">
        <v>0</v>
      </c>
      <c r="BQ1108" s="551">
        <v>0</v>
      </c>
      <c r="BR1108" s="551">
        <v>0</v>
      </c>
      <c r="BS1108" s="582">
        <f t="shared" si="93"/>
        <v>0.33333333333333331</v>
      </c>
      <c r="BT1108" s="552">
        <f t="shared" si="94"/>
        <v>0.33333333333333331</v>
      </c>
      <c r="BU1108" s="552">
        <f t="shared" si="95"/>
        <v>0.33333333333333331</v>
      </c>
      <c r="BV1108" s="551">
        <v>0</v>
      </c>
      <c r="BW1108" s="551">
        <v>0</v>
      </c>
      <c r="BX1108" s="551">
        <v>0</v>
      </c>
      <c r="BY1108" s="551">
        <v>0</v>
      </c>
      <c r="BZ1108" s="551">
        <v>0</v>
      </c>
      <c r="CA1108" s="551">
        <v>0</v>
      </c>
      <c r="CB1108" s="551">
        <v>0</v>
      </c>
      <c r="CC1108" s="551">
        <v>0</v>
      </c>
      <c r="CD1108" s="551">
        <v>0</v>
      </c>
      <c r="CE1108" s="551">
        <v>0</v>
      </c>
      <c r="CF1108" s="551">
        <v>0</v>
      </c>
      <c r="CG1108" s="551">
        <v>0</v>
      </c>
      <c r="CH1108" s="551">
        <v>0</v>
      </c>
      <c r="CI1108" s="623">
        <f t="shared" si="96"/>
        <v>1</v>
      </c>
      <c r="CJ1108" s="524">
        <v>1</v>
      </c>
      <c r="CK1108" s="554">
        <f t="shared" si="97"/>
        <v>0.33333333333333331</v>
      </c>
      <c r="CL1108" s="554">
        <f t="shared" si="98"/>
        <v>0.66666666666666663</v>
      </c>
      <c r="CM1108" s="554">
        <v>6</v>
      </c>
      <c r="CN1108" s="554"/>
      <c r="CO1108" s="554"/>
      <c r="CP1108" s="622"/>
      <c r="CQ1108" s="726"/>
      <c r="CR1108" s="525"/>
      <c r="CS1108" s="527"/>
      <c r="CT1108" s="527"/>
      <c r="CU1108" s="527"/>
      <c r="CV1108" s="527"/>
      <c r="CW1108" s="85"/>
    </row>
    <row r="1109" spans="1:101" customFormat="1" ht="12" customHeight="1" x14ac:dyDescent="0.2">
      <c r="A1109" s="132" t="s">
        <v>1965</v>
      </c>
      <c r="B1109" s="557" t="s">
        <v>5403</v>
      </c>
      <c r="C1109" s="557" t="s">
        <v>1432</v>
      </c>
      <c r="D1109" s="557" t="s">
        <v>5435</v>
      </c>
      <c r="E1109" s="577" t="s">
        <v>5405</v>
      </c>
      <c r="F1109" s="557" t="s">
        <v>1432</v>
      </c>
      <c r="G1109" s="557" t="s">
        <v>3275</v>
      </c>
      <c r="H1109" s="557" t="s">
        <v>1885</v>
      </c>
      <c r="I1109" s="557" t="s">
        <v>1432</v>
      </c>
      <c r="J1109" s="533">
        <v>525347</v>
      </c>
      <c r="K1109" s="533">
        <v>175071</v>
      </c>
      <c r="L1109" s="512" t="s">
        <v>3088</v>
      </c>
      <c r="M1109" s="557" t="s">
        <v>1432</v>
      </c>
      <c r="N1109" s="557" t="s">
        <v>1432</v>
      </c>
      <c r="O1109" s="533">
        <v>0</v>
      </c>
      <c r="P1109" s="533">
        <v>1</v>
      </c>
      <c r="Q1109" s="738">
        <v>1</v>
      </c>
      <c r="R1109" s="557" t="s">
        <v>5406</v>
      </c>
      <c r="S1109" s="557" t="s">
        <v>1154</v>
      </c>
      <c r="T1109" s="739">
        <v>41969</v>
      </c>
      <c r="U1109" s="739">
        <v>42264</v>
      </c>
      <c r="V1109" s="557" t="s">
        <v>1439</v>
      </c>
      <c r="W1109" s="557" t="s">
        <v>1432</v>
      </c>
      <c r="X1109" s="557" t="s">
        <v>1442</v>
      </c>
      <c r="Y1109" s="557" t="s">
        <v>1443</v>
      </c>
      <c r="Z1109" s="557" t="s">
        <v>1443</v>
      </c>
      <c r="AA1109" s="557" t="s">
        <v>1444</v>
      </c>
      <c r="AB1109" s="557" t="s">
        <v>1432</v>
      </c>
      <c r="AC1109" s="389"/>
      <c r="AD1109" s="389"/>
      <c r="AE1109" s="517" t="s">
        <v>628</v>
      </c>
      <c r="AF1109" s="557" t="s">
        <v>3904</v>
      </c>
      <c r="AG1109" s="620">
        <v>0</v>
      </c>
      <c r="AH1109" s="517">
        <v>1</v>
      </c>
      <c r="AI1109" s="577">
        <v>1</v>
      </c>
      <c r="AJ1109" s="577">
        <v>0</v>
      </c>
      <c r="AK1109" s="577">
        <v>0</v>
      </c>
      <c r="AL1109" s="577">
        <v>1</v>
      </c>
      <c r="AM1109" s="577">
        <v>0</v>
      </c>
      <c r="AN1109" s="577">
        <v>0</v>
      </c>
      <c r="AO1109" s="577">
        <v>0</v>
      </c>
      <c r="AP1109" s="577">
        <v>0</v>
      </c>
      <c r="AQ1109" s="577">
        <v>0</v>
      </c>
      <c r="AR1109" s="577">
        <v>0</v>
      </c>
      <c r="AS1109" s="577">
        <v>1</v>
      </c>
      <c r="AT1109" s="577">
        <v>0</v>
      </c>
      <c r="AU1109" s="577">
        <v>0</v>
      </c>
      <c r="AV1109" s="577">
        <v>0</v>
      </c>
      <c r="AW1109" s="577">
        <v>0</v>
      </c>
      <c r="AX1109" s="577">
        <v>0</v>
      </c>
      <c r="AY1109" s="577">
        <v>0</v>
      </c>
      <c r="AZ1109" s="577">
        <v>0</v>
      </c>
      <c r="BA1109" s="577">
        <v>0</v>
      </c>
      <c r="BB1109" s="577">
        <v>0</v>
      </c>
      <c r="BC1109" s="577">
        <v>0</v>
      </c>
      <c r="BD1109" s="577">
        <v>0</v>
      </c>
      <c r="BE1109" s="577">
        <v>0</v>
      </c>
      <c r="BF1109" s="577">
        <v>0</v>
      </c>
      <c r="BG1109" s="577">
        <v>0</v>
      </c>
      <c r="BH1109" s="577">
        <v>0</v>
      </c>
      <c r="BI1109" s="577">
        <v>0</v>
      </c>
      <c r="BJ1109" s="577">
        <v>0</v>
      </c>
      <c r="BK1109" s="577">
        <v>0</v>
      </c>
      <c r="BL1109" s="577"/>
      <c r="BM1109" s="551">
        <v>0</v>
      </c>
      <c r="BN1109" s="551">
        <v>0</v>
      </c>
      <c r="BO1109" s="753">
        <v>0</v>
      </c>
      <c r="BP1109" s="551">
        <v>0</v>
      </c>
      <c r="BQ1109" s="551">
        <v>0</v>
      </c>
      <c r="BR1109" s="551">
        <v>0</v>
      </c>
      <c r="BS1109" s="582">
        <f t="shared" si="93"/>
        <v>0.33333333333333331</v>
      </c>
      <c r="BT1109" s="552">
        <f t="shared" si="94"/>
        <v>0.33333333333333331</v>
      </c>
      <c r="BU1109" s="552">
        <f t="shared" si="95"/>
        <v>0.33333333333333331</v>
      </c>
      <c r="BV1109" s="551">
        <v>0</v>
      </c>
      <c r="BW1109" s="551">
        <v>0</v>
      </c>
      <c r="BX1109" s="551">
        <v>0</v>
      </c>
      <c r="BY1109" s="551">
        <v>0</v>
      </c>
      <c r="BZ1109" s="551">
        <v>0</v>
      </c>
      <c r="CA1109" s="551">
        <v>0</v>
      </c>
      <c r="CB1109" s="551">
        <v>0</v>
      </c>
      <c r="CC1109" s="551">
        <v>0</v>
      </c>
      <c r="CD1109" s="551">
        <v>0</v>
      </c>
      <c r="CE1109" s="551">
        <v>0</v>
      </c>
      <c r="CF1109" s="551">
        <v>0</v>
      </c>
      <c r="CG1109" s="551">
        <v>0</v>
      </c>
      <c r="CH1109" s="551">
        <v>0</v>
      </c>
      <c r="CI1109" s="623">
        <f t="shared" si="96"/>
        <v>1</v>
      </c>
      <c r="CJ1109" s="524">
        <v>1</v>
      </c>
      <c r="CK1109" s="554">
        <f t="shared" si="97"/>
        <v>0.33333333333333331</v>
      </c>
      <c r="CL1109" s="554">
        <f t="shared" si="98"/>
        <v>0.66666666666666663</v>
      </c>
      <c r="CM1109" s="554">
        <v>6</v>
      </c>
      <c r="CN1109" s="554"/>
      <c r="CO1109" s="554"/>
      <c r="CP1109" s="622"/>
      <c r="CQ1109" s="726"/>
      <c r="CR1109" s="525"/>
      <c r="CS1109" s="527"/>
      <c r="CT1109" s="527"/>
      <c r="CU1109" s="527"/>
      <c r="CV1109" s="527"/>
      <c r="CW1109" s="85"/>
    </row>
    <row r="1110" spans="1:101" customFormat="1" ht="12" customHeight="1" x14ac:dyDescent="0.2">
      <c r="A1110" s="132" t="s">
        <v>1965</v>
      </c>
      <c r="B1110" s="557" t="s">
        <v>5403</v>
      </c>
      <c r="C1110" s="557" t="s">
        <v>1432</v>
      </c>
      <c r="D1110" s="557" t="s">
        <v>5436</v>
      </c>
      <c r="E1110" s="577" t="s">
        <v>5405</v>
      </c>
      <c r="F1110" s="557" t="s">
        <v>1432</v>
      </c>
      <c r="G1110" s="557" t="s">
        <v>3275</v>
      </c>
      <c r="H1110" s="557" t="s">
        <v>1885</v>
      </c>
      <c r="I1110" s="557" t="s">
        <v>1432</v>
      </c>
      <c r="J1110" s="533">
        <v>525347</v>
      </c>
      <c r="K1110" s="533">
        <v>175071</v>
      </c>
      <c r="L1110" s="512" t="s">
        <v>3088</v>
      </c>
      <c r="M1110" s="557" t="s">
        <v>1432</v>
      </c>
      <c r="N1110" s="557" t="s">
        <v>1432</v>
      </c>
      <c r="O1110" s="533">
        <v>0</v>
      </c>
      <c r="P1110" s="533">
        <v>1</v>
      </c>
      <c r="Q1110" s="738">
        <v>1</v>
      </c>
      <c r="R1110" s="557" t="s">
        <v>5406</v>
      </c>
      <c r="S1110" s="557" t="s">
        <v>1154</v>
      </c>
      <c r="T1110" s="739">
        <v>41969</v>
      </c>
      <c r="U1110" s="739">
        <v>42264</v>
      </c>
      <c r="V1110" s="557" t="s">
        <v>1439</v>
      </c>
      <c r="W1110" s="557" t="s">
        <v>1432</v>
      </c>
      <c r="X1110" s="557" t="s">
        <v>1442</v>
      </c>
      <c r="Y1110" s="557" t="s">
        <v>1443</v>
      </c>
      <c r="Z1110" s="557" t="s">
        <v>1443</v>
      </c>
      <c r="AA1110" s="557" t="s">
        <v>1444</v>
      </c>
      <c r="AB1110" s="557" t="s">
        <v>1432</v>
      </c>
      <c r="AC1110" s="389"/>
      <c r="AD1110" s="389"/>
      <c r="AE1110" s="517" t="s">
        <v>3063</v>
      </c>
      <c r="AF1110" s="557" t="s">
        <v>1445</v>
      </c>
      <c r="AG1110" s="620">
        <v>0</v>
      </c>
      <c r="AH1110" s="517">
        <v>0</v>
      </c>
      <c r="AI1110" s="577">
        <v>1</v>
      </c>
      <c r="AJ1110" s="577">
        <v>0</v>
      </c>
      <c r="AK1110" s="577">
        <v>0</v>
      </c>
      <c r="AL1110" s="577">
        <v>1</v>
      </c>
      <c r="AM1110" s="577">
        <v>0</v>
      </c>
      <c r="AN1110" s="577">
        <v>0</v>
      </c>
      <c r="AO1110" s="577">
        <v>0</v>
      </c>
      <c r="AP1110" s="577">
        <v>0</v>
      </c>
      <c r="AQ1110" s="577">
        <v>0</v>
      </c>
      <c r="AR1110" s="577">
        <v>0</v>
      </c>
      <c r="AS1110" s="577">
        <v>1</v>
      </c>
      <c r="AT1110" s="577">
        <v>0</v>
      </c>
      <c r="AU1110" s="577">
        <v>0</v>
      </c>
      <c r="AV1110" s="577">
        <v>0</v>
      </c>
      <c r="AW1110" s="577">
        <v>0</v>
      </c>
      <c r="AX1110" s="577">
        <v>0</v>
      </c>
      <c r="AY1110" s="577">
        <v>0</v>
      </c>
      <c r="AZ1110" s="577">
        <v>0</v>
      </c>
      <c r="BA1110" s="577">
        <v>0</v>
      </c>
      <c r="BB1110" s="577">
        <v>0</v>
      </c>
      <c r="BC1110" s="577">
        <v>0</v>
      </c>
      <c r="BD1110" s="577">
        <v>0</v>
      </c>
      <c r="BE1110" s="577">
        <v>0</v>
      </c>
      <c r="BF1110" s="577">
        <v>0</v>
      </c>
      <c r="BG1110" s="577">
        <v>0</v>
      </c>
      <c r="BH1110" s="577">
        <v>0</v>
      </c>
      <c r="BI1110" s="577">
        <v>0</v>
      </c>
      <c r="BJ1110" s="577">
        <v>0</v>
      </c>
      <c r="BK1110" s="577">
        <v>0</v>
      </c>
      <c r="BL1110" s="577"/>
      <c r="BM1110" s="551">
        <v>0</v>
      </c>
      <c r="BN1110" s="551">
        <v>0</v>
      </c>
      <c r="BO1110" s="753">
        <v>0</v>
      </c>
      <c r="BP1110" s="551">
        <v>0</v>
      </c>
      <c r="BQ1110" s="551">
        <v>0</v>
      </c>
      <c r="BR1110" s="551">
        <v>0</v>
      </c>
      <c r="BS1110" s="582">
        <f t="shared" si="93"/>
        <v>0.33333333333333331</v>
      </c>
      <c r="BT1110" s="552">
        <f t="shared" si="94"/>
        <v>0.33333333333333331</v>
      </c>
      <c r="BU1110" s="552">
        <f t="shared" si="95"/>
        <v>0.33333333333333331</v>
      </c>
      <c r="BV1110" s="551">
        <v>0</v>
      </c>
      <c r="BW1110" s="551">
        <v>0</v>
      </c>
      <c r="BX1110" s="551">
        <v>0</v>
      </c>
      <c r="BY1110" s="551">
        <v>0</v>
      </c>
      <c r="BZ1110" s="551">
        <v>0</v>
      </c>
      <c r="CA1110" s="551">
        <v>0</v>
      </c>
      <c r="CB1110" s="551">
        <v>0</v>
      </c>
      <c r="CC1110" s="551">
        <v>0</v>
      </c>
      <c r="CD1110" s="551">
        <v>0</v>
      </c>
      <c r="CE1110" s="551">
        <v>0</v>
      </c>
      <c r="CF1110" s="551">
        <v>0</v>
      </c>
      <c r="CG1110" s="551">
        <v>0</v>
      </c>
      <c r="CH1110" s="551">
        <v>0</v>
      </c>
      <c r="CI1110" s="623">
        <f t="shared" si="96"/>
        <v>1</v>
      </c>
      <c r="CJ1110" s="524">
        <v>1</v>
      </c>
      <c r="CK1110" s="554">
        <f t="shared" si="97"/>
        <v>0.33333333333333331</v>
      </c>
      <c r="CL1110" s="554">
        <f t="shared" si="98"/>
        <v>0.66666666666666663</v>
      </c>
      <c r="CM1110" s="554">
        <v>6</v>
      </c>
      <c r="CN1110" s="554"/>
      <c r="CO1110" s="554"/>
      <c r="CP1110" s="622"/>
      <c r="CQ1110" s="726"/>
      <c r="CR1110" s="525"/>
      <c r="CS1110" s="527"/>
      <c r="CT1110" s="527"/>
      <c r="CU1110" s="527"/>
      <c r="CV1110" s="527"/>
      <c r="CW1110" s="85"/>
    </row>
    <row r="1111" spans="1:101" customFormat="1" ht="12" customHeight="1" x14ac:dyDescent="0.2">
      <c r="A1111" s="132" t="s">
        <v>1965</v>
      </c>
      <c r="B1111" s="557" t="s">
        <v>5403</v>
      </c>
      <c r="C1111" s="557" t="s">
        <v>1432</v>
      </c>
      <c r="D1111" s="557" t="s">
        <v>5437</v>
      </c>
      <c r="E1111" s="577" t="s">
        <v>5405</v>
      </c>
      <c r="F1111" s="557" t="s">
        <v>1432</v>
      </c>
      <c r="G1111" s="557" t="s">
        <v>3275</v>
      </c>
      <c r="H1111" s="557" t="s">
        <v>1885</v>
      </c>
      <c r="I1111" s="557" t="s">
        <v>1432</v>
      </c>
      <c r="J1111" s="533">
        <v>525347</v>
      </c>
      <c r="K1111" s="533">
        <v>175071</v>
      </c>
      <c r="L1111" s="512" t="s">
        <v>3088</v>
      </c>
      <c r="M1111" s="557" t="s">
        <v>1432</v>
      </c>
      <c r="N1111" s="557" t="s">
        <v>1432</v>
      </c>
      <c r="O1111" s="533">
        <v>0</v>
      </c>
      <c r="P1111" s="533">
        <v>1</v>
      </c>
      <c r="Q1111" s="738">
        <v>1</v>
      </c>
      <c r="R1111" s="557" t="s">
        <v>5406</v>
      </c>
      <c r="S1111" s="557" t="s">
        <v>1154</v>
      </c>
      <c r="T1111" s="739">
        <v>41969</v>
      </c>
      <c r="U1111" s="739">
        <v>42264</v>
      </c>
      <c r="V1111" s="557" t="s">
        <v>1439</v>
      </c>
      <c r="W1111" s="557" t="s">
        <v>1432</v>
      </c>
      <c r="X1111" s="557" t="s">
        <v>1442</v>
      </c>
      <c r="Y1111" s="557" t="s">
        <v>1443</v>
      </c>
      <c r="Z1111" s="557" t="s">
        <v>1443</v>
      </c>
      <c r="AA1111" s="557" t="s">
        <v>1444</v>
      </c>
      <c r="AB1111" s="557" t="s">
        <v>1432</v>
      </c>
      <c r="AC1111" s="389"/>
      <c r="AD1111" s="389"/>
      <c r="AE1111" s="517" t="s">
        <v>628</v>
      </c>
      <c r="AF1111" s="557" t="s">
        <v>3904</v>
      </c>
      <c r="AG1111" s="620">
        <v>0</v>
      </c>
      <c r="AH1111" s="517">
        <v>0</v>
      </c>
      <c r="AI1111" s="577">
        <v>1</v>
      </c>
      <c r="AJ1111" s="577">
        <v>0</v>
      </c>
      <c r="AK1111" s="577">
        <v>0</v>
      </c>
      <c r="AL1111" s="577">
        <v>1</v>
      </c>
      <c r="AM1111" s="577">
        <v>0</v>
      </c>
      <c r="AN1111" s="577">
        <v>0</v>
      </c>
      <c r="AO1111" s="577">
        <v>0</v>
      </c>
      <c r="AP1111" s="577">
        <v>0</v>
      </c>
      <c r="AQ1111" s="577">
        <v>0</v>
      </c>
      <c r="AR1111" s="577">
        <v>0</v>
      </c>
      <c r="AS1111" s="577">
        <v>1</v>
      </c>
      <c r="AT1111" s="577">
        <v>0</v>
      </c>
      <c r="AU1111" s="577">
        <v>0</v>
      </c>
      <c r="AV1111" s="577">
        <v>0</v>
      </c>
      <c r="AW1111" s="577">
        <v>0</v>
      </c>
      <c r="AX1111" s="577">
        <v>0</v>
      </c>
      <c r="AY1111" s="577">
        <v>0</v>
      </c>
      <c r="AZ1111" s="577">
        <v>0</v>
      </c>
      <c r="BA1111" s="577">
        <v>0</v>
      </c>
      <c r="BB1111" s="577">
        <v>0</v>
      </c>
      <c r="BC1111" s="577">
        <v>0</v>
      </c>
      <c r="BD1111" s="577">
        <v>0</v>
      </c>
      <c r="BE1111" s="577">
        <v>0</v>
      </c>
      <c r="BF1111" s="577">
        <v>0</v>
      </c>
      <c r="BG1111" s="577">
        <v>0</v>
      </c>
      <c r="BH1111" s="577">
        <v>0</v>
      </c>
      <c r="BI1111" s="577">
        <v>0</v>
      </c>
      <c r="BJ1111" s="577">
        <v>0</v>
      </c>
      <c r="BK1111" s="577">
        <v>0</v>
      </c>
      <c r="BL1111" s="577"/>
      <c r="BM1111" s="551">
        <v>0</v>
      </c>
      <c r="BN1111" s="551">
        <v>0</v>
      </c>
      <c r="BO1111" s="753">
        <v>0</v>
      </c>
      <c r="BP1111" s="551">
        <v>0</v>
      </c>
      <c r="BQ1111" s="551">
        <v>0</v>
      </c>
      <c r="BR1111" s="551">
        <v>0</v>
      </c>
      <c r="BS1111" s="582">
        <f t="shared" si="93"/>
        <v>0.33333333333333331</v>
      </c>
      <c r="BT1111" s="552">
        <f t="shared" si="94"/>
        <v>0.33333333333333331</v>
      </c>
      <c r="BU1111" s="552">
        <f t="shared" si="95"/>
        <v>0.33333333333333331</v>
      </c>
      <c r="BV1111" s="551">
        <v>0</v>
      </c>
      <c r="BW1111" s="551">
        <v>0</v>
      </c>
      <c r="BX1111" s="551">
        <v>0</v>
      </c>
      <c r="BY1111" s="551">
        <v>0</v>
      </c>
      <c r="BZ1111" s="551">
        <v>0</v>
      </c>
      <c r="CA1111" s="551">
        <v>0</v>
      </c>
      <c r="CB1111" s="551">
        <v>0</v>
      </c>
      <c r="CC1111" s="551">
        <v>0</v>
      </c>
      <c r="CD1111" s="551">
        <v>0</v>
      </c>
      <c r="CE1111" s="551">
        <v>0</v>
      </c>
      <c r="CF1111" s="551">
        <v>0</v>
      </c>
      <c r="CG1111" s="551">
        <v>0</v>
      </c>
      <c r="CH1111" s="551">
        <v>0</v>
      </c>
      <c r="CI1111" s="623">
        <f t="shared" si="96"/>
        <v>1</v>
      </c>
      <c r="CJ1111" s="524">
        <v>1</v>
      </c>
      <c r="CK1111" s="554">
        <f t="shared" si="97"/>
        <v>0.33333333333333331</v>
      </c>
      <c r="CL1111" s="554">
        <f t="shared" si="98"/>
        <v>0.66666666666666663</v>
      </c>
      <c r="CM1111" s="554">
        <v>6</v>
      </c>
      <c r="CN1111" s="554"/>
      <c r="CO1111" s="554"/>
      <c r="CP1111" s="622"/>
      <c r="CQ1111" s="726"/>
      <c r="CR1111" s="525"/>
      <c r="CS1111" s="527"/>
      <c r="CT1111" s="527"/>
      <c r="CU1111" s="527"/>
      <c r="CV1111" s="527"/>
      <c r="CW1111" s="85"/>
    </row>
    <row r="1112" spans="1:101" customFormat="1" ht="12" customHeight="1" x14ac:dyDescent="0.2">
      <c r="A1112" s="132" t="s">
        <v>1965</v>
      </c>
      <c r="B1112" s="557" t="s">
        <v>5403</v>
      </c>
      <c r="C1112" s="557" t="s">
        <v>1432</v>
      </c>
      <c r="D1112" s="557" t="s">
        <v>5438</v>
      </c>
      <c r="E1112" s="577" t="s">
        <v>5405</v>
      </c>
      <c r="F1112" s="557" t="s">
        <v>1432</v>
      </c>
      <c r="G1112" s="557" t="s">
        <v>3275</v>
      </c>
      <c r="H1112" s="557" t="s">
        <v>1885</v>
      </c>
      <c r="I1112" s="557" t="s">
        <v>1432</v>
      </c>
      <c r="J1112" s="533">
        <v>525347</v>
      </c>
      <c r="K1112" s="533">
        <v>175071</v>
      </c>
      <c r="L1112" s="512" t="s">
        <v>3088</v>
      </c>
      <c r="M1112" s="557" t="s">
        <v>1432</v>
      </c>
      <c r="N1112" s="557" t="s">
        <v>1432</v>
      </c>
      <c r="O1112" s="533">
        <v>0</v>
      </c>
      <c r="P1112" s="533">
        <v>1</v>
      </c>
      <c r="Q1112" s="738">
        <v>1</v>
      </c>
      <c r="R1112" s="557" t="s">
        <v>5406</v>
      </c>
      <c r="S1112" s="557" t="s">
        <v>1154</v>
      </c>
      <c r="T1112" s="739">
        <v>41969</v>
      </c>
      <c r="U1112" s="739">
        <v>42264</v>
      </c>
      <c r="V1112" s="557" t="s">
        <v>1439</v>
      </c>
      <c r="W1112" s="557" t="s">
        <v>1432</v>
      </c>
      <c r="X1112" s="557" t="s">
        <v>1442</v>
      </c>
      <c r="Y1112" s="557" t="s">
        <v>1443</v>
      </c>
      <c r="Z1112" s="557" t="s">
        <v>1443</v>
      </c>
      <c r="AA1112" s="557" t="s">
        <v>1444</v>
      </c>
      <c r="AB1112" s="557" t="s">
        <v>1432</v>
      </c>
      <c r="AC1112" s="389"/>
      <c r="AD1112" s="389"/>
      <c r="AE1112" s="517" t="s">
        <v>3063</v>
      </c>
      <c r="AF1112" s="557" t="s">
        <v>1445</v>
      </c>
      <c r="AG1112" s="620">
        <v>0</v>
      </c>
      <c r="AH1112" s="517">
        <v>0</v>
      </c>
      <c r="AI1112" s="577">
        <v>1</v>
      </c>
      <c r="AJ1112" s="577">
        <v>0</v>
      </c>
      <c r="AK1112" s="577">
        <v>0</v>
      </c>
      <c r="AL1112" s="577">
        <v>1</v>
      </c>
      <c r="AM1112" s="577">
        <v>0</v>
      </c>
      <c r="AN1112" s="577">
        <v>0</v>
      </c>
      <c r="AO1112" s="577">
        <v>0</v>
      </c>
      <c r="AP1112" s="577">
        <v>0</v>
      </c>
      <c r="AQ1112" s="577">
        <v>0</v>
      </c>
      <c r="AR1112" s="577">
        <v>0</v>
      </c>
      <c r="AS1112" s="577">
        <v>1</v>
      </c>
      <c r="AT1112" s="577">
        <v>0</v>
      </c>
      <c r="AU1112" s="577">
        <v>0</v>
      </c>
      <c r="AV1112" s="577">
        <v>0</v>
      </c>
      <c r="AW1112" s="577">
        <v>0</v>
      </c>
      <c r="AX1112" s="577">
        <v>0</v>
      </c>
      <c r="AY1112" s="577">
        <v>0</v>
      </c>
      <c r="AZ1112" s="577">
        <v>0</v>
      </c>
      <c r="BA1112" s="577">
        <v>0</v>
      </c>
      <c r="BB1112" s="577">
        <v>0</v>
      </c>
      <c r="BC1112" s="577">
        <v>0</v>
      </c>
      <c r="BD1112" s="577">
        <v>0</v>
      </c>
      <c r="BE1112" s="577">
        <v>0</v>
      </c>
      <c r="BF1112" s="577">
        <v>0</v>
      </c>
      <c r="BG1112" s="577">
        <v>0</v>
      </c>
      <c r="BH1112" s="577">
        <v>0</v>
      </c>
      <c r="BI1112" s="577">
        <v>0</v>
      </c>
      <c r="BJ1112" s="577">
        <v>0</v>
      </c>
      <c r="BK1112" s="577">
        <v>0</v>
      </c>
      <c r="BL1112" s="577"/>
      <c r="BM1112" s="551">
        <v>0</v>
      </c>
      <c r="BN1112" s="551">
        <v>0</v>
      </c>
      <c r="BO1112" s="753">
        <v>0</v>
      </c>
      <c r="BP1112" s="551">
        <v>0</v>
      </c>
      <c r="BQ1112" s="551">
        <v>0</v>
      </c>
      <c r="BR1112" s="551">
        <v>0</v>
      </c>
      <c r="BS1112" s="582">
        <f t="shared" si="93"/>
        <v>0.33333333333333331</v>
      </c>
      <c r="BT1112" s="552">
        <f t="shared" si="94"/>
        <v>0.33333333333333331</v>
      </c>
      <c r="BU1112" s="552">
        <f t="shared" si="95"/>
        <v>0.33333333333333331</v>
      </c>
      <c r="BV1112" s="551">
        <v>0</v>
      </c>
      <c r="BW1112" s="551">
        <v>0</v>
      </c>
      <c r="BX1112" s="551">
        <v>0</v>
      </c>
      <c r="BY1112" s="551">
        <v>0</v>
      </c>
      <c r="BZ1112" s="551">
        <v>0</v>
      </c>
      <c r="CA1112" s="551">
        <v>0</v>
      </c>
      <c r="CB1112" s="551">
        <v>0</v>
      </c>
      <c r="CC1112" s="551">
        <v>0</v>
      </c>
      <c r="CD1112" s="551">
        <v>0</v>
      </c>
      <c r="CE1112" s="551">
        <v>0</v>
      </c>
      <c r="CF1112" s="551">
        <v>0</v>
      </c>
      <c r="CG1112" s="551">
        <v>0</v>
      </c>
      <c r="CH1112" s="551">
        <v>0</v>
      </c>
      <c r="CI1112" s="623">
        <f t="shared" si="96"/>
        <v>1</v>
      </c>
      <c r="CJ1112" s="524">
        <v>1</v>
      </c>
      <c r="CK1112" s="554">
        <f t="shared" si="97"/>
        <v>0.33333333333333331</v>
      </c>
      <c r="CL1112" s="554">
        <f t="shared" si="98"/>
        <v>0.66666666666666663</v>
      </c>
      <c r="CM1112" s="554">
        <v>6</v>
      </c>
      <c r="CN1112" s="554"/>
      <c r="CO1112" s="554"/>
      <c r="CP1112" s="622"/>
      <c r="CQ1112" s="726"/>
      <c r="CR1112" s="525"/>
      <c r="CS1112" s="527"/>
      <c r="CT1112" s="527"/>
      <c r="CU1112" s="527"/>
      <c r="CV1112" s="527"/>
      <c r="CW1112" s="85"/>
    </row>
    <row r="1113" spans="1:101" customFormat="1" ht="12" customHeight="1" x14ac:dyDescent="0.2">
      <c r="A1113" s="132" t="s">
        <v>1965</v>
      </c>
      <c r="B1113" s="557" t="s">
        <v>5403</v>
      </c>
      <c r="C1113" s="557" t="s">
        <v>1432</v>
      </c>
      <c r="D1113" s="557" t="s">
        <v>5439</v>
      </c>
      <c r="E1113" s="577" t="s">
        <v>5405</v>
      </c>
      <c r="F1113" s="557" t="s">
        <v>1432</v>
      </c>
      <c r="G1113" s="557" t="s">
        <v>3275</v>
      </c>
      <c r="H1113" s="557" t="s">
        <v>1885</v>
      </c>
      <c r="I1113" s="557" t="s">
        <v>1432</v>
      </c>
      <c r="J1113" s="533">
        <v>525347</v>
      </c>
      <c r="K1113" s="533">
        <v>175071</v>
      </c>
      <c r="L1113" s="512" t="s">
        <v>3088</v>
      </c>
      <c r="M1113" s="557" t="s">
        <v>1432</v>
      </c>
      <c r="N1113" s="557" t="s">
        <v>1432</v>
      </c>
      <c r="O1113" s="533">
        <v>0</v>
      </c>
      <c r="P1113" s="533">
        <v>1</v>
      </c>
      <c r="Q1113" s="738">
        <v>1</v>
      </c>
      <c r="R1113" s="557" t="s">
        <v>5406</v>
      </c>
      <c r="S1113" s="557" t="s">
        <v>1154</v>
      </c>
      <c r="T1113" s="739">
        <v>41969</v>
      </c>
      <c r="U1113" s="739">
        <v>42264</v>
      </c>
      <c r="V1113" s="557" t="s">
        <v>1439</v>
      </c>
      <c r="W1113" s="557" t="s">
        <v>1432</v>
      </c>
      <c r="X1113" s="557" t="s">
        <v>1442</v>
      </c>
      <c r="Y1113" s="557" t="s">
        <v>1443</v>
      </c>
      <c r="Z1113" s="557" t="s">
        <v>1443</v>
      </c>
      <c r="AA1113" s="557" t="s">
        <v>1444</v>
      </c>
      <c r="AB1113" s="557" t="s">
        <v>1432</v>
      </c>
      <c r="AC1113" s="389"/>
      <c r="AD1113" s="389"/>
      <c r="AE1113" s="517" t="s">
        <v>628</v>
      </c>
      <c r="AF1113" s="557" t="s">
        <v>3904</v>
      </c>
      <c r="AG1113" s="620">
        <v>0</v>
      </c>
      <c r="AH1113" s="517">
        <v>0</v>
      </c>
      <c r="AI1113" s="577">
        <v>1</v>
      </c>
      <c r="AJ1113" s="577">
        <v>0</v>
      </c>
      <c r="AK1113" s="577">
        <v>0</v>
      </c>
      <c r="AL1113" s="577">
        <v>1</v>
      </c>
      <c r="AM1113" s="577">
        <v>0</v>
      </c>
      <c r="AN1113" s="577">
        <v>0</v>
      </c>
      <c r="AO1113" s="577">
        <v>0</v>
      </c>
      <c r="AP1113" s="577">
        <v>0</v>
      </c>
      <c r="AQ1113" s="577">
        <v>0</v>
      </c>
      <c r="AR1113" s="577">
        <v>0</v>
      </c>
      <c r="AS1113" s="577">
        <v>1</v>
      </c>
      <c r="AT1113" s="577">
        <v>0</v>
      </c>
      <c r="AU1113" s="577">
        <v>0</v>
      </c>
      <c r="AV1113" s="577">
        <v>0</v>
      </c>
      <c r="AW1113" s="577">
        <v>0</v>
      </c>
      <c r="AX1113" s="577">
        <v>0</v>
      </c>
      <c r="AY1113" s="577">
        <v>0</v>
      </c>
      <c r="AZ1113" s="577">
        <v>0</v>
      </c>
      <c r="BA1113" s="577">
        <v>0</v>
      </c>
      <c r="BB1113" s="577">
        <v>0</v>
      </c>
      <c r="BC1113" s="577">
        <v>0</v>
      </c>
      <c r="BD1113" s="577">
        <v>0</v>
      </c>
      <c r="BE1113" s="577">
        <v>0</v>
      </c>
      <c r="BF1113" s="577">
        <v>0</v>
      </c>
      <c r="BG1113" s="577">
        <v>0</v>
      </c>
      <c r="BH1113" s="577">
        <v>0</v>
      </c>
      <c r="BI1113" s="577">
        <v>0</v>
      </c>
      <c r="BJ1113" s="577">
        <v>0</v>
      </c>
      <c r="BK1113" s="577">
        <v>0</v>
      </c>
      <c r="BL1113" s="577"/>
      <c r="BM1113" s="551">
        <v>0</v>
      </c>
      <c r="BN1113" s="551">
        <v>0</v>
      </c>
      <c r="BO1113" s="753">
        <v>0</v>
      </c>
      <c r="BP1113" s="551">
        <v>0</v>
      </c>
      <c r="BQ1113" s="551">
        <v>0</v>
      </c>
      <c r="BR1113" s="551">
        <v>0</v>
      </c>
      <c r="BS1113" s="582">
        <f t="shared" si="93"/>
        <v>0.33333333333333331</v>
      </c>
      <c r="BT1113" s="552">
        <f t="shared" si="94"/>
        <v>0.33333333333333331</v>
      </c>
      <c r="BU1113" s="552">
        <f t="shared" si="95"/>
        <v>0.33333333333333331</v>
      </c>
      <c r="BV1113" s="551">
        <v>0</v>
      </c>
      <c r="BW1113" s="551">
        <v>0</v>
      </c>
      <c r="BX1113" s="551">
        <v>0</v>
      </c>
      <c r="BY1113" s="551">
        <v>0</v>
      </c>
      <c r="BZ1113" s="551">
        <v>0</v>
      </c>
      <c r="CA1113" s="551">
        <v>0</v>
      </c>
      <c r="CB1113" s="551">
        <v>0</v>
      </c>
      <c r="CC1113" s="551">
        <v>0</v>
      </c>
      <c r="CD1113" s="551">
        <v>0</v>
      </c>
      <c r="CE1113" s="551">
        <v>0</v>
      </c>
      <c r="CF1113" s="551">
        <v>0</v>
      </c>
      <c r="CG1113" s="551">
        <v>0</v>
      </c>
      <c r="CH1113" s="551">
        <v>0</v>
      </c>
      <c r="CI1113" s="623">
        <f t="shared" si="96"/>
        <v>1</v>
      </c>
      <c r="CJ1113" s="524">
        <v>1</v>
      </c>
      <c r="CK1113" s="554">
        <f t="shared" si="97"/>
        <v>0.33333333333333331</v>
      </c>
      <c r="CL1113" s="554">
        <f t="shared" si="98"/>
        <v>0.66666666666666663</v>
      </c>
      <c r="CM1113" s="554">
        <v>6</v>
      </c>
      <c r="CN1113" s="554"/>
      <c r="CO1113" s="554"/>
      <c r="CP1113" s="622"/>
      <c r="CQ1113" s="726"/>
      <c r="CR1113" s="525"/>
      <c r="CS1113" s="527"/>
      <c r="CT1113" s="527"/>
      <c r="CU1113" s="527"/>
      <c r="CV1113" s="527"/>
      <c r="CW1113" s="85"/>
    </row>
    <row r="1114" spans="1:101" customFormat="1" ht="12" customHeight="1" x14ac:dyDescent="0.2">
      <c r="A1114" s="132" t="s">
        <v>1965</v>
      </c>
      <c r="B1114" s="557" t="s">
        <v>5403</v>
      </c>
      <c r="C1114" s="557" t="s">
        <v>1432</v>
      </c>
      <c r="D1114" s="557" t="s">
        <v>5440</v>
      </c>
      <c r="E1114" s="577" t="s">
        <v>5405</v>
      </c>
      <c r="F1114" s="557" t="s">
        <v>1432</v>
      </c>
      <c r="G1114" s="557" t="s">
        <v>3275</v>
      </c>
      <c r="H1114" s="557" t="s">
        <v>1885</v>
      </c>
      <c r="I1114" s="557" t="s">
        <v>1432</v>
      </c>
      <c r="J1114" s="533">
        <v>525347</v>
      </c>
      <c r="K1114" s="533">
        <v>175071</v>
      </c>
      <c r="L1114" s="512" t="s">
        <v>3088</v>
      </c>
      <c r="M1114" s="557" t="s">
        <v>1432</v>
      </c>
      <c r="N1114" s="557" t="s">
        <v>1432</v>
      </c>
      <c r="O1114" s="533">
        <v>0</v>
      </c>
      <c r="P1114" s="533">
        <v>1</v>
      </c>
      <c r="Q1114" s="738">
        <v>1</v>
      </c>
      <c r="R1114" s="557" t="s">
        <v>5406</v>
      </c>
      <c r="S1114" s="557" t="s">
        <v>1154</v>
      </c>
      <c r="T1114" s="739">
        <v>41969</v>
      </c>
      <c r="U1114" s="739">
        <v>42264</v>
      </c>
      <c r="V1114" s="557" t="s">
        <v>1439</v>
      </c>
      <c r="W1114" s="557" t="s">
        <v>1432</v>
      </c>
      <c r="X1114" s="557" t="s">
        <v>1442</v>
      </c>
      <c r="Y1114" s="557" t="s">
        <v>1443</v>
      </c>
      <c r="Z1114" s="557" t="s">
        <v>1443</v>
      </c>
      <c r="AA1114" s="557" t="s">
        <v>1444</v>
      </c>
      <c r="AB1114" s="557" t="s">
        <v>1432</v>
      </c>
      <c r="AC1114" s="389"/>
      <c r="AD1114" s="389"/>
      <c r="AE1114" s="517" t="s">
        <v>3063</v>
      </c>
      <c r="AF1114" s="557" t="s">
        <v>1445</v>
      </c>
      <c r="AG1114" s="620">
        <v>0</v>
      </c>
      <c r="AH1114" s="517">
        <v>1</v>
      </c>
      <c r="AI1114" s="577">
        <v>1</v>
      </c>
      <c r="AJ1114" s="577">
        <v>0</v>
      </c>
      <c r="AK1114" s="577">
        <v>0</v>
      </c>
      <c r="AL1114" s="577">
        <v>1</v>
      </c>
      <c r="AM1114" s="577">
        <v>0</v>
      </c>
      <c r="AN1114" s="577">
        <v>0</v>
      </c>
      <c r="AO1114" s="577">
        <v>0</v>
      </c>
      <c r="AP1114" s="577">
        <v>0</v>
      </c>
      <c r="AQ1114" s="577">
        <v>0</v>
      </c>
      <c r="AR1114" s="577">
        <v>0</v>
      </c>
      <c r="AS1114" s="577">
        <v>1</v>
      </c>
      <c r="AT1114" s="577">
        <v>0</v>
      </c>
      <c r="AU1114" s="577">
        <v>0</v>
      </c>
      <c r="AV1114" s="577">
        <v>0</v>
      </c>
      <c r="AW1114" s="577">
        <v>0</v>
      </c>
      <c r="AX1114" s="577">
        <v>0</v>
      </c>
      <c r="AY1114" s="577">
        <v>0</v>
      </c>
      <c r="AZ1114" s="577">
        <v>0</v>
      </c>
      <c r="BA1114" s="577">
        <v>0</v>
      </c>
      <c r="BB1114" s="577">
        <v>0</v>
      </c>
      <c r="BC1114" s="577">
        <v>0</v>
      </c>
      <c r="BD1114" s="577">
        <v>0</v>
      </c>
      <c r="BE1114" s="577">
        <v>0</v>
      </c>
      <c r="BF1114" s="577">
        <v>0</v>
      </c>
      <c r="BG1114" s="577">
        <v>0</v>
      </c>
      <c r="BH1114" s="577">
        <v>0</v>
      </c>
      <c r="BI1114" s="577">
        <v>0</v>
      </c>
      <c r="BJ1114" s="577">
        <v>0</v>
      </c>
      <c r="BK1114" s="577">
        <v>0</v>
      </c>
      <c r="BL1114" s="577"/>
      <c r="BM1114" s="551">
        <v>0</v>
      </c>
      <c r="BN1114" s="551">
        <v>0</v>
      </c>
      <c r="BO1114" s="753">
        <v>0</v>
      </c>
      <c r="BP1114" s="551">
        <v>0</v>
      </c>
      <c r="BQ1114" s="551">
        <v>0</v>
      </c>
      <c r="BR1114" s="551">
        <v>0</v>
      </c>
      <c r="BS1114" s="582">
        <f t="shared" si="93"/>
        <v>0.33333333333333331</v>
      </c>
      <c r="BT1114" s="552">
        <f t="shared" si="94"/>
        <v>0.33333333333333331</v>
      </c>
      <c r="BU1114" s="552">
        <f t="shared" si="95"/>
        <v>0.33333333333333331</v>
      </c>
      <c r="BV1114" s="551">
        <v>0</v>
      </c>
      <c r="BW1114" s="551">
        <v>0</v>
      </c>
      <c r="BX1114" s="551">
        <v>0</v>
      </c>
      <c r="BY1114" s="551">
        <v>0</v>
      </c>
      <c r="BZ1114" s="551">
        <v>0</v>
      </c>
      <c r="CA1114" s="551">
        <v>0</v>
      </c>
      <c r="CB1114" s="551">
        <v>0</v>
      </c>
      <c r="CC1114" s="551">
        <v>0</v>
      </c>
      <c r="CD1114" s="551">
        <v>0</v>
      </c>
      <c r="CE1114" s="551">
        <v>0</v>
      </c>
      <c r="CF1114" s="551">
        <v>0</v>
      </c>
      <c r="CG1114" s="551">
        <v>0</v>
      </c>
      <c r="CH1114" s="551">
        <v>0</v>
      </c>
      <c r="CI1114" s="623">
        <f t="shared" si="96"/>
        <v>1</v>
      </c>
      <c r="CJ1114" s="524">
        <v>1</v>
      </c>
      <c r="CK1114" s="554">
        <f t="shared" si="97"/>
        <v>0.33333333333333331</v>
      </c>
      <c r="CL1114" s="554">
        <f t="shared" si="98"/>
        <v>0.66666666666666663</v>
      </c>
      <c r="CM1114" s="554">
        <v>6</v>
      </c>
      <c r="CN1114" s="554"/>
      <c r="CO1114" s="554"/>
      <c r="CP1114" s="622"/>
      <c r="CQ1114" s="726"/>
      <c r="CR1114" s="525"/>
      <c r="CS1114" s="527"/>
      <c r="CT1114" s="527"/>
      <c r="CU1114" s="527"/>
      <c r="CV1114" s="527"/>
      <c r="CW1114" s="85"/>
    </row>
    <row r="1115" spans="1:101" customFormat="1" ht="12" customHeight="1" x14ac:dyDescent="0.2">
      <c r="A1115" s="132" t="s">
        <v>1965</v>
      </c>
      <c r="B1115" s="557" t="s">
        <v>5403</v>
      </c>
      <c r="C1115" s="557" t="s">
        <v>1432</v>
      </c>
      <c r="D1115" s="557" t="s">
        <v>5441</v>
      </c>
      <c r="E1115" s="577" t="s">
        <v>5405</v>
      </c>
      <c r="F1115" s="557" t="s">
        <v>1432</v>
      </c>
      <c r="G1115" s="557" t="s">
        <v>3275</v>
      </c>
      <c r="H1115" s="557" t="s">
        <v>1885</v>
      </c>
      <c r="I1115" s="557" t="s">
        <v>1432</v>
      </c>
      <c r="J1115" s="533">
        <v>525347</v>
      </c>
      <c r="K1115" s="533">
        <v>175071</v>
      </c>
      <c r="L1115" s="512" t="s">
        <v>3088</v>
      </c>
      <c r="M1115" s="557" t="s">
        <v>1432</v>
      </c>
      <c r="N1115" s="557" t="s">
        <v>1432</v>
      </c>
      <c r="O1115" s="533">
        <v>0</v>
      </c>
      <c r="P1115" s="533">
        <v>1</v>
      </c>
      <c r="Q1115" s="738">
        <v>1</v>
      </c>
      <c r="R1115" s="557" t="s">
        <v>5406</v>
      </c>
      <c r="S1115" s="557" t="s">
        <v>1154</v>
      </c>
      <c r="T1115" s="739">
        <v>41969</v>
      </c>
      <c r="U1115" s="739">
        <v>42264</v>
      </c>
      <c r="V1115" s="557" t="s">
        <v>1439</v>
      </c>
      <c r="W1115" s="557" t="s">
        <v>1432</v>
      </c>
      <c r="X1115" s="557" t="s">
        <v>1442</v>
      </c>
      <c r="Y1115" s="557" t="s">
        <v>1443</v>
      </c>
      <c r="Z1115" s="557" t="s">
        <v>1443</v>
      </c>
      <c r="AA1115" s="557" t="s">
        <v>1444</v>
      </c>
      <c r="AB1115" s="557" t="s">
        <v>1432</v>
      </c>
      <c r="AC1115" s="389"/>
      <c r="AD1115" s="389"/>
      <c r="AE1115" s="517" t="s">
        <v>628</v>
      </c>
      <c r="AF1115" s="557" t="s">
        <v>3904</v>
      </c>
      <c r="AG1115" s="620">
        <v>0</v>
      </c>
      <c r="AH1115" s="517">
        <v>0</v>
      </c>
      <c r="AI1115" s="577">
        <v>1</v>
      </c>
      <c r="AJ1115" s="577">
        <v>0</v>
      </c>
      <c r="AK1115" s="577">
        <v>1</v>
      </c>
      <c r="AL1115" s="577">
        <v>0</v>
      </c>
      <c r="AM1115" s="577">
        <v>0</v>
      </c>
      <c r="AN1115" s="577">
        <v>0</v>
      </c>
      <c r="AO1115" s="577">
        <v>0</v>
      </c>
      <c r="AP1115" s="577">
        <v>0</v>
      </c>
      <c r="AQ1115" s="577">
        <v>0</v>
      </c>
      <c r="AR1115" s="577">
        <v>1</v>
      </c>
      <c r="AS1115" s="577">
        <v>0</v>
      </c>
      <c r="AT1115" s="577">
        <v>0</v>
      </c>
      <c r="AU1115" s="577">
        <v>0</v>
      </c>
      <c r="AV1115" s="577">
        <v>0</v>
      </c>
      <c r="AW1115" s="577">
        <v>0</v>
      </c>
      <c r="AX1115" s="577">
        <v>0</v>
      </c>
      <c r="AY1115" s="577">
        <v>0</v>
      </c>
      <c r="AZ1115" s="577">
        <v>0</v>
      </c>
      <c r="BA1115" s="577">
        <v>0</v>
      </c>
      <c r="BB1115" s="577">
        <v>0</v>
      </c>
      <c r="BC1115" s="577">
        <v>0</v>
      </c>
      <c r="BD1115" s="577">
        <v>0</v>
      </c>
      <c r="BE1115" s="577">
        <v>0</v>
      </c>
      <c r="BF1115" s="577">
        <v>0</v>
      </c>
      <c r="BG1115" s="577">
        <v>0</v>
      </c>
      <c r="BH1115" s="577">
        <v>0</v>
      </c>
      <c r="BI1115" s="577">
        <v>0</v>
      </c>
      <c r="BJ1115" s="577">
        <v>0</v>
      </c>
      <c r="BK1115" s="577">
        <v>0</v>
      </c>
      <c r="BL1115" s="577"/>
      <c r="BM1115" s="551">
        <v>0</v>
      </c>
      <c r="BN1115" s="551">
        <v>0</v>
      </c>
      <c r="BO1115" s="753">
        <v>0</v>
      </c>
      <c r="BP1115" s="551">
        <v>0</v>
      </c>
      <c r="BQ1115" s="551">
        <v>0</v>
      </c>
      <c r="BR1115" s="551">
        <v>0</v>
      </c>
      <c r="BS1115" s="582">
        <f t="shared" si="93"/>
        <v>0.33333333333333331</v>
      </c>
      <c r="BT1115" s="552">
        <f t="shared" si="94"/>
        <v>0.33333333333333331</v>
      </c>
      <c r="BU1115" s="552">
        <f t="shared" si="95"/>
        <v>0.33333333333333331</v>
      </c>
      <c r="BV1115" s="551">
        <v>0</v>
      </c>
      <c r="BW1115" s="551">
        <v>0</v>
      </c>
      <c r="BX1115" s="551">
        <v>0</v>
      </c>
      <c r="BY1115" s="551">
        <v>0</v>
      </c>
      <c r="BZ1115" s="551">
        <v>0</v>
      </c>
      <c r="CA1115" s="551">
        <v>0</v>
      </c>
      <c r="CB1115" s="551">
        <v>0</v>
      </c>
      <c r="CC1115" s="551">
        <v>0</v>
      </c>
      <c r="CD1115" s="551">
        <v>0</v>
      </c>
      <c r="CE1115" s="551">
        <v>0</v>
      </c>
      <c r="CF1115" s="551">
        <v>0</v>
      </c>
      <c r="CG1115" s="551">
        <v>0</v>
      </c>
      <c r="CH1115" s="551">
        <v>0</v>
      </c>
      <c r="CI1115" s="623">
        <f t="shared" si="96"/>
        <v>1</v>
      </c>
      <c r="CJ1115" s="524">
        <v>1</v>
      </c>
      <c r="CK1115" s="554">
        <f t="shared" si="97"/>
        <v>0.33333333333333331</v>
      </c>
      <c r="CL1115" s="554">
        <f t="shared" si="98"/>
        <v>0.66666666666666663</v>
      </c>
      <c r="CM1115" s="554">
        <v>6</v>
      </c>
      <c r="CN1115" s="554"/>
      <c r="CO1115" s="554"/>
      <c r="CP1115" s="622"/>
      <c r="CQ1115" s="726"/>
      <c r="CR1115" s="525"/>
      <c r="CS1115" s="527"/>
      <c r="CT1115" s="527"/>
      <c r="CU1115" s="527"/>
      <c r="CV1115" s="527"/>
      <c r="CW1115" s="85"/>
    </row>
    <row r="1116" spans="1:101" customFormat="1" ht="12" customHeight="1" x14ac:dyDescent="0.2">
      <c r="A1116" s="132" t="s">
        <v>1965</v>
      </c>
      <c r="B1116" s="557" t="s">
        <v>4499</v>
      </c>
      <c r="C1116" s="557" t="s">
        <v>1432</v>
      </c>
      <c r="D1116" s="557" t="s">
        <v>1432</v>
      </c>
      <c r="E1116" s="577" t="s">
        <v>4500</v>
      </c>
      <c r="F1116" s="557" t="s">
        <v>4501</v>
      </c>
      <c r="G1116" s="557" t="s">
        <v>1434</v>
      </c>
      <c r="H1116" s="557" t="s">
        <v>1435</v>
      </c>
      <c r="I1116" s="557" t="s">
        <v>2246</v>
      </c>
      <c r="J1116" s="533">
        <v>527359</v>
      </c>
      <c r="K1116" s="533">
        <v>171269</v>
      </c>
      <c r="L1116" s="512" t="s">
        <v>3082</v>
      </c>
      <c r="M1116" s="557" t="s">
        <v>1432</v>
      </c>
      <c r="N1116" s="557" t="s">
        <v>1432</v>
      </c>
      <c r="O1116" s="533">
        <v>0</v>
      </c>
      <c r="P1116" s="533">
        <v>17</v>
      </c>
      <c r="Q1116" s="738">
        <v>17</v>
      </c>
      <c r="R1116" s="557" t="s">
        <v>4502</v>
      </c>
      <c r="S1116" s="557" t="s">
        <v>3676</v>
      </c>
      <c r="T1116" s="739">
        <v>41957</v>
      </c>
      <c r="U1116" s="739">
        <v>42173</v>
      </c>
      <c r="V1116" s="557" t="s">
        <v>3963</v>
      </c>
      <c r="W1116" s="557" t="s">
        <v>1928</v>
      </c>
      <c r="X1116" s="557" t="s">
        <v>1442</v>
      </c>
      <c r="Y1116" s="557" t="s">
        <v>1443</v>
      </c>
      <c r="Z1116" s="557" t="s">
        <v>1443</v>
      </c>
      <c r="AA1116" s="557" t="s">
        <v>1444</v>
      </c>
      <c r="AB1116" s="557" t="s">
        <v>1432</v>
      </c>
      <c r="AC1116" s="389"/>
      <c r="AD1116" s="389"/>
      <c r="AE1116" s="517" t="s">
        <v>628</v>
      </c>
      <c r="AF1116" s="557" t="s">
        <v>3904</v>
      </c>
      <c r="AG1116" s="620">
        <v>0</v>
      </c>
      <c r="AH1116" s="517">
        <v>0</v>
      </c>
      <c r="AI1116" s="577">
        <v>17</v>
      </c>
      <c r="AJ1116" s="577">
        <v>0</v>
      </c>
      <c r="AK1116" s="577">
        <v>3</v>
      </c>
      <c r="AL1116" s="577">
        <v>10</v>
      </c>
      <c r="AM1116" s="577">
        <v>4</v>
      </c>
      <c r="AN1116" s="577">
        <v>0</v>
      </c>
      <c r="AO1116" s="577">
        <v>0</v>
      </c>
      <c r="AP1116" s="577">
        <v>0</v>
      </c>
      <c r="AQ1116" s="577">
        <v>0</v>
      </c>
      <c r="AR1116" s="577">
        <v>3</v>
      </c>
      <c r="AS1116" s="577">
        <v>10</v>
      </c>
      <c r="AT1116" s="577">
        <v>4</v>
      </c>
      <c r="AU1116" s="577">
        <v>0</v>
      </c>
      <c r="AV1116" s="577">
        <v>0</v>
      </c>
      <c r="AW1116" s="577">
        <v>0</v>
      </c>
      <c r="AX1116" s="577">
        <v>0</v>
      </c>
      <c r="AY1116" s="577">
        <v>0</v>
      </c>
      <c r="AZ1116" s="577">
        <v>0</v>
      </c>
      <c r="BA1116" s="577">
        <v>0</v>
      </c>
      <c r="BB1116" s="577">
        <v>0</v>
      </c>
      <c r="BC1116" s="577">
        <v>0</v>
      </c>
      <c r="BD1116" s="577">
        <v>0</v>
      </c>
      <c r="BE1116" s="577">
        <v>0</v>
      </c>
      <c r="BF1116" s="577">
        <v>0</v>
      </c>
      <c r="BG1116" s="577">
        <v>0</v>
      </c>
      <c r="BH1116" s="577">
        <v>0</v>
      </c>
      <c r="BI1116" s="577">
        <v>0</v>
      </c>
      <c r="BJ1116" s="577">
        <v>0</v>
      </c>
      <c r="BK1116" s="577">
        <v>0</v>
      </c>
      <c r="BL1116" s="577"/>
      <c r="BM1116" s="551">
        <v>0</v>
      </c>
      <c r="BN1116" s="551">
        <v>0</v>
      </c>
      <c r="BO1116" s="753">
        <v>0</v>
      </c>
      <c r="BP1116" s="551">
        <v>0</v>
      </c>
      <c r="BQ1116" s="551">
        <v>0</v>
      </c>
      <c r="BR1116" s="551">
        <v>0</v>
      </c>
      <c r="BS1116" s="582">
        <f t="shared" si="93"/>
        <v>5.666666666666667</v>
      </c>
      <c r="BT1116" s="552">
        <f t="shared" si="94"/>
        <v>5.666666666666667</v>
      </c>
      <c r="BU1116" s="552">
        <f t="shared" si="95"/>
        <v>5.666666666666667</v>
      </c>
      <c r="BV1116" s="551">
        <v>0</v>
      </c>
      <c r="BW1116" s="551">
        <v>0</v>
      </c>
      <c r="BX1116" s="551">
        <v>0</v>
      </c>
      <c r="BY1116" s="551">
        <v>0</v>
      </c>
      <c r="BZ1116" s="551">
        <v>0</v>
      </c>
      <c r="CA1116" s="551">
        <v>0</v>
      </c>
      <c r="CB1116" s="551">
        <v>0</v>
      </c>
      <c r="CC1116" s="551">
        <v>0</v>
      </c>
      <c r="CD1116" s="551">
        <v>0</v>
      </c>
      <c r="CE1116" s="551">
        <v>0</v>
      </c>
      <c r="CF1116" s="551">
        <v>0</v>
      </c>
      <c r="CG1116" s="551">
        <v>0</v>
      </c>
      <c r="CH1116" s="551">
        <v>0</v>
      </c>
      <c r="CI1116" s="623">
        <f t="shared" si="96"/>
        <v>17</v>
      </c>
      <c r="CJ1116" s="524">
        <v>17</v>
      </c>
      <c r="CK1116" s="554">
        <f t="shared" si="97"/>
        <v>5.666666666666667</v>
      </c>
      <c r="CL1116" s="554">
        <f t="shared" si="98"/>
        <v>11.333333333333334</v>
      </c>
      <c r="CM1116" s="554">
        <v>6</v>
      </c>
      <c r="CN1116" s="554"/>
      <c r="CO1116" s="554"/>
      <c r="CP1116" s="622"/>
      <c r="CQ1116" s="726"/>
      <c r="CR1116" s="525"/>
      <c r="CS1116" s="527"/>
      <c r="CT1116" s="527"/>
      <c r="CU1116" s="527"/>
      <c r="CV1116" s="527"/>
      <c r="CW1116" s="85"/>
    </row>
    <row r="1117" spans="1:101" customFormat="1" ht="12" customHeight="1" x14ac:dyDescent="0.2">
      <c r="A1117" s="132" t="s">
        <v>1965</v>
      </c>
      <c r="B1117" s="557" t="s">
        <v>4499</v>
      </c>
      <c r="C1117" s="557" t="s">
        <v>1432</v>
      </c>
      <c r="D1117" s="557" t="s">
        <v>1432</v>
      </c>
      <c r="E1117" s="577" t="s">
        <v>4500</v>
      </c>
      <c r="F1117" s="557" t="s">
        <v>4501</v>
      </c>
      <c r="G1117" s="557" t="s">
        <v>1434</v>
      </c>
      <c r="H1117" s="557" t="s">
        <v>1435</v>
      </c>
      <c r="I1117" s="557" t="s">
        <v>2246</v>
      </c>
      <c r="J1117" s="533">
        <v>527359</v>
      </c>
      <c r="K1117" s="533">
        <v>171269</v>
      </c>
      <c r="L1117" s="512" t="s">
        <v>3082</v>
      </c>
      <c r="M1117" s="557" t="s">
        <v>1432</v>
      </c>
      <c r="N1117" s="557" t="s">
        <v>1432</v>
      </c>
      <c r="O1117" s="533">
        <v>0</v>
      </c>
      <c r="P1117" s="533">
        <v>29</v>
      </c>
      <c r="Q1117" s="738">
        <v>29</v>
      </c>
      <c r="R1117" s="557" t="s">
        <v>4502</v>
      </c>
      <c r="S1117" s="557" t="s">
        <v>3676</v>
      </c>
      <c r="T1117" s="739">
        <v>41957</v>
      </c>
      <c r="U1117" s="739">
        <v>42173</v>
      </c>
      <c r="V1117" s="557" t="s">
        <v>3963</v>
      </c>
      <c r="W1117" s="557" t="s">
        <v>1928</v>
      </c>
      <c r="X1117" s="557" t="s">
        <v>1442</v>
      </c>
      <c r="Y1117" s="557" t="s">
        <v>1443</v>
      </c>
      <c r="Z1117" s="557" t="s">
        <v>1443</v>
      </c>
      <c r="AA1117" s="557" t="s">
        <v>1444</v>
      </c>
      <c r="AB1117" s="557" t="s">
        <v>1432</v>
      </c>
      <c r="AC1117" s="389"/>
      <c r="AD1117" s="389"/>
      <c r="AE1117" s="517" t="s">
        <v>3063</v>
      </c>
      <c r="AF1117" s="557" t="s">
        <v>1445</v>
      </c>
      <c r="AG1117" s="620">
        <v>0</v>
      </c>
      <c r="AH1117" s="517">
        <v>0</v>
      </c>
      <c r="AI1117" s="577">
        <v>29</v>
      </c>
      <c r="AJ1117" s="577">
        <v>0</v>
      </c>
      <c r="AK1117" s="577">
        <v>3</v>
      </c>
      <c r="AL1117" s="577">
        <v>24</v>
      </c>
      <c r="AM1117" s="577">
        <v>2</v>
      </c>
      <c r="AN1117" s="577">
        <v>0</v>
      </c>
      <c r="AO1117" s="577">
        <v>0</v>
      </c>
      <c r="AP1117" s="577">
        <v>0</v>
      </c>
      <c r="AQ1117" s="577">
        <v>0</v>
      </c>
      <c r="AR1117" s="577">
        <v>3</v>
      </c>
      <c r="AS1117" s="577">
        <v>24</v>
      </c>
      <c r="AT1117" s="577">
        <v>2</v>
      </c>
      <c r="AU1117" s="577">
        <v>0</v>
      </c>
      <c r="AV1117" s="577">
        <v>0</v>
      </c>
      <c r="AW1117" s="577">
        <v>0</v>
      </c>
      <c r="AX1117" s="577">
        <v>0</v>
      </c>
      <c r="AY1117" s="577">
        <v>0</v>
      </c>
      <c r="AZ1117" s="577">
        <v>0</v>
      </c>
      <c r="BA1117" s="577">
        <v>0</v>
      </c>
      <c r="BB1117" s="577">
        <v>0</v>
      </c>
      <c r="BC1117" s="577">
        <v>0</v>
      </c>
      <c r="BD1117" s="577">
        <v>0</v>
      </c>
      <c r="BE1117" s="577">
        <v>0</v>
      </c>
      <c r="BF1117" s="577">
        <v>0</v>
      </c>
      <c r="BG1117" s="577">
        <v>0</v>
      </c>
      <c r="BH1117" s="577">
        <v>0</v>
      </c>
      <c r="BI1117" s="577">
        <v>0</v>
      </c>
      <c r="BJ1117" s="577">
        <v>0</v>
      </c>
      <c r="BK1117" s="577">
        <v>0</v>
      </c>
      <c r="BL1117" s="577"/>
      <c r="BM1117" s="551">
        <v>0</v>
      </c>
      <c r="BN1117" s="551">
        <v>0</v>
      </c>
      <c r="BO1117" s="753">
        <v>0</v>
      </c>
      <c r="BP1117" s="551">
        <v>0</v>
      </c>
      <c r="BQ1117" s="551">
        <v>0</v>
      </c>
      <c r="BR1117" s="551">
        <v>0</v>
      </c>
      <c r="BS1117" s="582">
        <f t="shared" si="93"/>
        <v>9.6666666666666661</v>
      </c>
      <c r="BT1117" s="552">
        <f t="shared" si="94"/>
        <v>9.6666666666666661</v>
      </c>
      <c r="BU1117" s="552">
        <f t="shared" si="95"/>
        <v>9.6666666666666661</v>
      </c>
      <c r="BV1117" s="551">
        <v>0</v>
      </c>
      <c r="BW1117" s="551">
        <v>0</v>
      </c>
      <c r="BX1117" s="551">
        <v>0</v>
      </c>
      <c r="BY1117" s="551">
        <v>0</v>
      </c>
      <c r="BZ1117" s="551">
        <v>0</v>
      </c>
      <c r="CA1117" s="551">
        <v>0</v>
      </c>
      <c r="CB1117" s="551">
        <v>0</v>
      </c>
      <c r="CC1117" s="551">
        <v>0</v>
      </c>
      <c r="CD1117" s="551">
        <v>0</v>
      </c>
      <c r="CE1117" s="551">
        <v>0</v>
      </c>
      <c r="CF1117" s="551">
        <v>0</v>
      </c>
      <c r="CG1117" s="551">
        <v>0</v>
      </c>
      <c r="CH1117" s="551">
        <v>0</v>
      </c>
      <c r="CI1117" s="623">
        <f t="shared" si="96"/>
        <v>29</v>
      </c>
      <c r="CJ1117" s="524">
        <v>29</v>
      </c>
      <c r="CK1117" s="554">
        <f t="shared" si="97"/>
        <v>9.6666666666666661</v>
      </c>
      <c r="CL1117" s="554">
        <f t="shared" si="98"/>
        <v>19.333333333333332</v>
      </c>
      <c r="CM1117" s="554">
        <v>6</v>
      </c>
      <c r="CN1117" s="554"/>
      <c r="CO1117" s="554"/>
      <c r="CP1117" s="622"/>
      <c r="CQ1117" s="726"/>
      <c r="CR1117" s="525"/>
      <c r="CS1117" s="527"/>
      <c r="CT1117" s="527"/>
      <c r="CU1117" s="527"/>
      <c r="CV1117" s="527"/>
      <c r="CW1117" s="85"/>
    </row>
    <row r="1118" spans="1:101" customFormat="1" ht="12" customHeight="1" x14ac:dyDescent="0.2">
      <c r="A1118" s="132" t="s">
        <v>1965</v>
      </c>
      <c r="B1118" s="557" t="s">
        <v>4503</v>
      </c>
      <c r="C1118" s="557" t="s">
        <v>1432</v>
      </c>
      <c r="D1118" s="557" t="s">
        <v>1432</v>
      </c>
      <c r="E1118" s="577" t="s">
        <v>1432</v>
      </c>
      <c r="F1118" s="557" t="s">
        <v>5051</v>
      </c>
      <c r="G1118" s="557" t="s">
        <v>4802</v>
      </c>
      <c r="H1118" s="557" t="s">
        <v>1885</v>
      </c>
      <c r="I1118" s="557" t="s">
        <v>831</v>
      </c>
      <c r="J1118" s="533">
        <v>526141</v>
      </c>
      <c r="K1118" s="533">
        <v>172702</v>
      </c>
      <c r="L1118" s="512" t="s">
        <v>3078</v>
      </c>
      <c r="M1118" s="557" t="s">
        <v>1432</v>
      </c>
      <c r="N1118" s="557" t="s">
        <v>1432</v>
      </c>
      <c r="O1118" s="533">
        <v>0</v>
      </c>
      <c r="P1118" s="533">
        <v>1</v>
      </c>
      <c r="Q1118" s="738">
        <v>1</v>
      </c>
      <c r="R1118" s="557" t="s">
        <v>5442</v>
      </c>
      <c r="S1118" s="557" t="s">
        <v>1438</v>
      </c>
      <c r="T1118" s="739">
        <v>42011</v>
      </c>
      <c r="U1118" s="739">
        <v>42101</v>
      </c>
      <c r="V1118" s="557" t="s">
        <v>1439</v>
      </c>
      <c r="W1118" s="557" t="s">
        <v>1432</v>
      </c>
      <c r="X1118" s="557" t="s">
        <v>1442</v>
      </c>
      <c r="Y1118" s="557" t="s">
        <v>1443</v>
      </c>
      <c r="Z1118" s="557" t="s">
        <v>1444</v>
      </c>
      <c r="AA1118" s="557" t="s">
        <v>2713</v>
      </c>
      <c r="AB1118" s="557" t="s">
        <v>1432</v>
      </c>
      <c r="AC1118" s="389"/>
      <c r="AD1118" s="389"/>
      <c r="AE1118" s="517" t="s">
        <v>3063</v>
      </c>
      <c r="AF1118" s="557" t="s">
        <v>1445</v>
      </c>
      <c r="AG1118" s="620">
        <v>0</v>
      </c>
      <c r="AH1118" s="517">
        <v>0</v>
      </c>
      <c r="AI1118" s="577">
        <v>0</v>
      </c>
      <c r="AJ1118" s="577">
        <v>0</v>
      </c>
      <c r="AK1118" s="577">
        <v>0</v>
      </c>
      <c r="AL1118" s="577">
        <v>1</v>
      </c>
      <c r="AM1118" s="577">
        <v>0</v>
      </c>
      <c r="AN1118" s="577">
        <v>0</v>
      </c>
      <c r="AO1118" s="577">
        <v>0</v>
      </c>
      <c r="AP1118" s="577">
        <v>0</v>
      </c>
      <c r="AQ1118" s="577">
        <v>0</v>
      </c>
      <c r="AR1118" s="577">
        <v>0</v>
      </c>
      <c r="AS1118" s="577">
        <v>1</v>
      </c>
      <c r="AT1118" s="577">
        <v>0</v>
      </c>
      <c r="AU1118" s="577">
        <v>0</v>
      </c>
      <c r="AV1118" s="577">
        <v>0</v>
      </c>
      <c r="AW1118" s="577">
        <v>0</v>
      </c>
      <c r="AX1118" s="577">
        <v>0</v>
      </c>
      <c r="AY1118" s="577">
        <v>0</v>
      </c>
      <c r="AZ1118" s="577">
        <v>0</v>
      </c>
      <c r="BA1118" s="577">
        <v>0</v>
      </c>
      <c r="BB1118" s="577">
        <v>0</v>
      </c>
      <c r="BC1118" s="577">
        <v>0</v>
      </c>
      <c r="BD1118" s="577">
        <v>0</v>
      </c>
      <c r="BE1118" s="577">
        <v>0</v>
      </c>
      <c r="BF1118" s="577">
        <v>0</v>
      </c>
      <c r="BG1118" s="577">
        <v>0</v>
      </c>
      <c r="BH1118" s="577">
        <v>0</v>
      </c>
      <c r="BI1118" s="577">
        <v>0</v>
      </c>
      <c r="BJ1118" s="577">
        <v>0</v>
      </c>
      <c r="BK1118" s="577">
        <v>0</v>
      </c>
      <c r="BL1118" s="577"/>
      <c r="BM1118" s="551">
        <v>0</v>
      </c>
      <c r="BN1118" s="551">
        <v>0</v>
      </c>
      <c r="BO1118" s="753">
        <v>0</v>
      </c>
      <c r="BP1118" s="551">
        <v>0</v>
      </c>
      <c r="BQ1118" s="551">
        <v>0</v>
      </c>
      <c r="BR1118" s="551">
        <v>0</v>
      </c>
      <c r="BS1118" s="582">
        <f t="shared" si="93"/>
        <v>0.33333333333333331</v>
      </c>
      <c r="BT1118" s="552">
        <f t="shared" si="94"/>
        <v>0.33333333333333331</v>
      </c>
      <c r="BU1118" s="552">
        <f t="shared" si="95"/>
        <v>0.33333333333333331</v>
      </c>
      <c r="BV1118" s="551">
        <v>0</v>
      </c>
      <c r="BW1118" s="551">
        <v>0</v>
      </c>
      <c r="BX1118" s="551">
        <v>0</v>
      </c>
      <c r="BY1118" s="551">
        <v>0</v>
      </c>
      <c r="BZ1118" s="551">
        <v>0</v>
      </c>
      <c r="CA1118" s="551">
        <v>0</v>
      </c>
      <c r="CB1118" s="551">
        <v>0</v>
      </c>
      <c r="CC1118" s="551">
        <v>0</v>
      </c>
      <c r="CD1118" s="551">
        <v>0</v>
      </c>
      <c r="CE1118" s="551">
        <v>0</v>
      </c>
      <c r="CF1118" s="551">
        <v>0</v>
      </c>
      <c r="CG1118" s="551">
        <v>0</v>
      </c>
      <c r="CH1118" s="551">
        <v>0</v>
      </c>
      <c r="CI1118" s="623">
        <f t="shared" si="96"/>
        <v>1</v>
      </c>
      <c r="CJ1118" s="524">
        <v>1</v>
      </c>
      <c r="CK1118" s="554">
        <f t="shared" si="97"/>
        <v>0.33333333333333331</v>
      </c>
      <c r="CL1118" s="554">
        <f t="shared" si="98"/>
        <v>0.66666666666666663</v>
      </c>
      <c r="CM1118" s="554">
        <v>6</v>
      </c>
      <c r="CN1118" s="554"/>
      <c r="CO1118" s="554"/>
      <c r="CP1118" s="622"/>
      <c r="CQ1118" s="726"/>
      <c r="CR1118" s="525"/>
      <c r="CS1118" s="527"/>
      <c r="CT1118" s="527"/>
      <c r="CU1118" s="527"/>
      <c r="CV1118" s="527"/>
      <c r="CW1118" s="85"/>
    </row>
    <row r="1119" spans="1:101" customFormat="1" ht="12" customHeight="1" x14ac:dyDescent="0.2">
      <c r="A1119" s="132" t="s">
        <v>1965</v>
      </c>
      <c r="B1119" s="557" t="s">
        <v>5443</v>
      </c>
      <c r="C1119" s="557" t="s">
        <v>1432</v>
      </c>
      <c r="D1119" s="557" t="s">
        <v>1432</v>
      </c>
      <c r="E1119" s="577" t="s">
        <v>1432</v>
      </c>
      <c r="F1119" s="557" t="s">
        <v>5444</v>
      </c>
      <c r="G1119" s="557" t="s">
        <v>1373</v>
      </c>
      <c r="H1119" s="557" t="s">
        <v>2717</v>
      </c>
      <c r="I1119" s="557" t="s">
        <v>5445</v>
      </c>
      <c r="J1119" s="533">
        <v>526673</v>
      </c>
      <c r="K1119" s="533">
        <v>176397</v>
      </c>
      <c r="L1119" s="512" t="s">
        <v>4766</v>
      </c>
      <c r="M1119" s="557" t="s">
        <v>1432</v>
      </c>
      <c r="N1119" s="557" t="s">
        <v>1432</v>
      </c>
      <c r="O1119" s="533">
        <v>0</v>
      </c>
      <c r="P1119" s="533">
        <v>27</v>
      </c>
      <c r="Q1119" s="738">
        <v>27</v>
      </c>
      <c r="R1119" s="557" t="s">
        <v>5446</v>
      </c>
      <c r="S1119" s="557" t="s">
        <v>1154</v>
      </c>
      <c r="T1119" s="739">
        <v>41975</v>
      </c>
      <c r="U1119" s="739">
        <v>42167</v>
      </c>
      <c r="V1119" s="557" t="s">
        <v>1439</v>
      </c>
      <c r="W1119" s="557" t="s">
        <v>1432</v>
      </c>
      <c r="X1119" s="557" t="s">
        <v>1442</v>
      </c>
      <c r="Y1119" s="557" t="s">
        <v>1443</v>
      </c>
      <c r="Z1119" s="557" t="s">
        <v>1443</v>
      </c>
      <c r="AA1119" s="557" t="s">
        <v>1444</v>
      </c>
      <c r="AB1119" s="557" t="s">
        <v>1432</v>
      </c>
      <c r="AC1119" s="389"/>
      <c r="AD1119" s="389"/>
      <c r="AE1119" s="517" t="s">
        <v>628</v>
      </c>
      <c r="AF1119" s="557" t="s">
        <v>3904</v>
      </c>
      <c r="AG1119" s="620">
        <v>1332244</v>
      </c>
      <c r="AH1119" s="517">
        <v>3</v>
      </c>
      <c r="AI1119" s="577">
        <v>27</v>
      </c>
      <c r="AJ1119" s="577">
        <v>0</v>
      </c>
      <c r="AK1119" s="577">
        <v>16</v>
      </c>
      <c r="AL1119" s="577">
        <v>11</v>
      </c>
      <c r="AM1119" s="577">
        <v>0</v>
      </c>
      <c r="AN1119" s="577">
        <v>0</v>
      </c>
      <c r="AO1119" s="577">
        <v>0</v>
      </c>
      <c r="AP1119" s="577">
        <v>0</v>
      </c>
      <c r="AQ1119" s="577">
        <v>0</v>
      </c>
      <c r="AR1119" s="577">
        <v>16</v>
      </c>
      <c r="AS1119" s="577">
        <v>11</v>
      </c>
      <c r="AT1119" s="577">
        <v>0</v>
      </c>
      <c r="AU1119" s="577">
        <v>0</v>
      </c>
      <c r="AV1119" s="577">
        <v>0</v>
      </c>
      <c r="AW1119" s="577">
        <v>0</v>
      </c>
      <c r="AX1119" s="577">
        <v>0</v>
      </c>
      <c r="AY1119" s="577">
        <v>0</v>
      </c>
      <c r="AZ1119" s="577">
        <v>0</v>
      </c>
      <c r="BA1119" s="577">
        <v>0</v>
      </c>
      <c r="BB1119" s="577">
        <v>0</v>
      </c>
      <c r="BC1119" s="577">
        <v>0</v>
      </c>
      <c r="BD1119" s="577">
        <v>0</v>
      </c>
      <c r="BE1119" s="577">
        <v>0</v>
      </c>
      <c r="BF1119" s="577">
        <v>0</v>
      </c>
      <c r="BG1119" s="577">
        <v>0</v>
      </c>
      <c r="BH1119" s="577">
        <v>0</v>
      </c>
      <c r="BI1119" s="577">
        <v>0</v>
      </c>
      <c r="BJ1119" s="577">
        <v>0</v>
      </c>
      <c r="BK1119" s="577">
        <v>0</v>
      </c>
      <c r="BL1119" s="577"/>
      <c r="BM1119" s="551">
        <v>0</v>
      </c>
      <c r="BN1119" s="551">
        <v>0</v>
      </c>
      <c r="BO1119" s="753">
        <v>0</v>
      </c>
      <c r="BP1119" s="551">
        <v>0</v>
      </c>
      <c r="BQ1119" s="551">
        <v>0</v>
      </c>
      <c r="BR1119" s="551">
        <v>0</v>
      </c>
      <c r="BS1119" s="582">
        <f t="shared" si="93"/>
        <v>9</v>
      </c>
      <c r="BT1119" s="552">
        <f t="shared" si="94"/>
        <v>9</v>
      </c>
      <c r="BU1119" s="552">
        <f t="shared" si="95"/>
        <v>9</v>
      </c>
      <c r="BV1119" s="551">
        <v>0</v>
      </c>
      <c r="BW1119" s="551">
        <v>0</v>
      </c>
      <c r="BX1119" s="551">
        <v>0</v>
      </c>
      <c r="BY1119" s="551">
        <v>0</v>
      </c>
      <c r="BZ1119" s="551">
        <v>0</v>
      </c>
      <c r="CA1119" s="551">
        <v>0</v>
      </c>
      <c r="CB1119" s="551">
        <v>0</v>
      </c>
      <c r="CC1119" s="551">
        <v>0</v>
      </c>
      <c r="CD1119" s="551">
        <v>0</v>
      </c>
      <c r="CE1119" s="551">
        <v>0</v>
      </c>
      <c r="CF1119" s="551">
        <v>0</v>
      </c>
      <c r="CG1119" s="551">
        <v>0</v>
      </c>
      <c r="CH1119" s="551">
        <v>0</v>
      </c>
      <c r="CI1119" s="623">
        <f t="shared" si="96"/>
        <v>27</v>
      </c>
      <c r="CJ1119" s="524">
        <v>27</v>
      </c>
      <c r="CK1119" s="554">
        <f t="shared" si="97"/>
        <v>9</v>
      </c>
      <c r="CL1119" s="554">
        <f t="shared" si="98"/>
        <v>18</v>
      </c>
      <c r="CM1119" s="554">
        <v>6</v>
      </c>
      <c r="CN1119" s="554"/>
      <c r="CO1119" s="554"/>
      <c r="CP1119" s="622"/>
      <c r="CQ1119" s="726"/>
      <c r="CR1119" s="525"/>
      <c r="CS1119" s="527"/>
      <c r="CT1119" s="527"/>
      <c r="CU1119" s="527"/>
      <c r="CV1119" s="527"/>
      <c r="CW1119" s="85"/>
    </row>
    <row r="1120" spans="1:101" customFormat="1" ht="12" customHeight="1" x14ac:dyDescent="0.2">
      <c r="A1120" s="132" t="s">
        <v>1965</v>
      </c>
      <c r="B1120" s="557" t="s">
        <v>5443</v>
      </c>
      <c r="C1120" s="557" t="s">
        <v>1432</v>
      </c>
      <c r="D1120" s="557" t="s">
        <v>1432</v>
      </c>
      <c r="E1120" s="577" t="s">
        <v>1432</v>
      </c>
      <c r="F1120" s="557" t="s">
        <v>5444</v>
      </c>
      <c r="G1120" s="557" t="s">
        <v>1373</v>
      </c>
      <c r="H1120" s="557" t="s">
        <v>2717</v>
      </c>
      <c r="I1120" s="557" t="s">
        <v>5445</v>
      </c>
      <c r="J1120" s="533">
        <v>526673</v>
      </c>
      <c r="K1120" s="533">
        <v>176397</v>
      </c>
      <c r="L1120" s="512" t="s">
        <v>4766</v>
      </c>
      <c r="M1120" s="557" t="s">
        <v>1432</v>
      </c>
      <c r="N1120" s="557" t="s">
        <v>1432</v>
      </c>
      <c r="O1120" s="533">
        <v>0</v>
      </c>
      <c r="P1120" s="533">
        <v>108</v>
      </c>
      <c r="Q1120" s="738">
        <v>108</v>
      </c>
      <c r="R1120" s="557" t="s">
        <v>5446</v>
      </c>
      <c r="S1120" s="557" t="s">
        <v>1154</v>
      </c>
      <c r="T1120" s="739">
        <v>41975</v>
      </c>
      <c r="U1120" s="739">
        <v>42167</v>
      </c>
      <c r="V1120" s="557" t="s">
        <v>1439</v>
      </c>
      <c r="W1120" s="557" t="s">
        <v>1432</v>
      </c>
      <c r="X1120" s="557" t="s">
        <v>1442</v>
      </c>
      <c r="Y1120" s="557" t="s">
        <v>1443</v>
      </c>
      <c r="Z1120" s="557" t="s">
        <v>1443</v>
      </c>
      <c r="AA1120" s="557" t="s">
        <v>1444</v>
      </c>
      <c r="AB1120" s="557" t="s">
        <v>1432</v>
      </c>
      <c r="AC1120" s="389"/>
      <c r="AD1120" s="389"/>
      <c r="AE1120" s="517" t="s">
        <v>3063</v>
      </c>
      <c r="AF1120" s="557" t="s">
        <v>1445</v>
      </c>
      <c r="AG1120" s="620">
        <v>1332244</v>
      </c>
      <c r="AH1120" s="517">
        <v>10</v>
      </c>
      <c r="AI1120" s="577">
        <v>108</v>
      </c>
      <c r="AJ1120" s="577">
        <v>0</v>
      </c>
      <c r="AK1120" s="577">
        <v>22</v>
      </c>
      <c r="AL1120" s="577">
        <v>63</v>
      </c>
      <c r="AM1120" s="577">
        <v>23</v>
      </c>
      <c r="AN1120" s="577">
        <v>0</v>
      </c>
      <c r="AO1120" s="577">
        <v>0</v>
      </c>
      <c r="AP1120" s="577">
        <v>0</v>
      </c>
      <c r="AQ1120" s="577">
        <v>0</v>
      </c>
      <c r="AR1120" s="577">
        <v>22</v>
      </c>
      <c r="AS1120" s="577">
        <v>63</v>
      </c>
      <c r="AT1120" s="577">
        <v>23</v>
      </c>
      <c r="AU1120" s="577">
        <v>0</v>
      </c>
      <c r="AV1120" s="577">
        <v>0</v>
      </c>
      <c r="AW1120" s="577">
        <v>0</v>
      </c>
      <c r="AX1120" s="577">
        <v>0</v>
      </c>
      <c r="AY1120" s="577">
        <v>0</v>
      </c>
      <c r="AZ1120" s="577">
        <v>0</v>
      </c>
      <c r="BA1120" s="577">
        <v>0</v>
      </c>
      <c r="BB1120" s="577">
        <v>0</v>
      </c>
      <c r="BC1120" s="577">
        <v>0</v>
      </c>
      <c r="BD1120" s="577">
        <v>0</v>
      </c>
      <c r="BE1120" s="577">
        <v>0</v>
      </c>
      <c r="BF1120" s="577">
        <v>0</v>
      </c>
      <c r="BG1120" s="577">
        <v>0</v>
      </c>
      <c r="BH1120" s="577">
        <v>0</v>
      </c>
      <c r="BI1120" s="577">
        <v>0</v>
      </c>
      <c r="BJ1120" s="577">
        <v>0</v>
      </c>
      <c r="BK1120" s="577">
        <v>0</v>
      </c>
      <c r="BL1120" s="577"/>
      <c r="BM1120" s="551">
        <v>0</v>
      </c>
      <c r="BN1120" s="551">
        <v>0</v>
      </c>
      <c r="BO1120" s="753">
        <v>0</v>
      </c>
      <c r="BP1120" s="551">
        <v>0</v>
      </c>
      <c r="BQ1120" s="551">
        <v>0</v>
      </c>
      <c r="BR1120" s="551">
        <v>0</v>
      </c>
      <c r="BS1120" s="582">
        <f t="shared" si="93"/>
        <v>36</v>
      </c>
      <c r="BT1120" s="552">
        <f t="shared" si="94"/>
        <v>36</v>
      </c>
      <c r="BU1120" s="552">
        <f t="shared" si="95"/>
        <v>36</v>
      </c>
      <c r="BV1120" s="551">
        <v>0</v>
      </c>
      <c r="BW1120" s="551">
        <v>0</v>
      </c>
      <c r="BX1120" s="551">
        <v>0</v>
      </c>
      <c r="BY1120" s="551">
        <v>0</v>
      </c>
      <c r="BZ1120" s="551">
        <v>0</v>
      </c>
      <c r="CA1120" s="551">
        <v>0</v>
      </c>
      <c r="CB1120" s="551">
        <v>0</v>
      </c>
      <c r="CC1120" s="551">
        <v>0</v>
      </c>
      <c r="CD1120" s="551">
        <v>0</v>
      </c>
      <c r="CE1120" s="551">
        <v>0</v>
      </c>
      <c r="CF1120" s="551">
        <v>0</v>
      </c>
      <c r="CG1120" s="551">
        <v>0</v>
      </c>
      <c r="CH1120" s="551">
        <v>0</v>
      </c>
      <c r="CI1120" s="623">
        <f t="shared" si="96"/>
        <v>108</v>
      </c>
      <c r="CJ1120" s="524">
        <v>108</v>
      </c>
      <c r="CK1120" s="554">
        <f t="shared" si="97"/>
        <v>36</v>
      </c>
      <c r="CL1120" s="554">
        <f t="shared" si="98"/>
        <v>72</v>
      </c>
      <c r="CM1120" s="554">
        <v>6</v>
      </c>
      <c r="CN1120" s="554"/>
      <c r="CO1120" s="554"/>
      <c r="CP1120" s="622"/>
      <c r="CQ1120" s="726"/>
      <c r="CR1120" s="525"/>
      <c r="CS1120" s="527"/>
      <c r="CT1120" s="527"/>
      <c r="CU1120" s="527"/>
      <c r="CV1120" s="527"/>
      <c r="CW1120" s="85"/>
    </row>
    <row r="1121" spans="1:101" customFormat="1" ht="12" customHeight="1" x14ac:dyDescent="0.2">
      <c r="A1121" s="132" t="s">
        <v>1965</v>
      </c>
      <c r="B1121" s="557" t="s">
        <v>5447</v>
      </c>
      <c r="C1121" s="557" t="s">
        <v>1432</v>
      </c>
      <c r="D1121" s="557" t="s">
        <v>1432</v>
      </c>
      <c r="E1121" s="577" t="s">
        <v>1432</v>
      </c>
      <c r="F1121" s="557" t="s">
        <v>317</v>
      </c>
      <c r="G1121" s="557" t="s">
        <v>1716</v>
      </c>
      <c r="H1121" s="557" t="s">
        <v>1435</v>
      </c>
      <c r="I1121" s="557" t="s">
        <v>1717</v>
      </c>
      <c r="J1121" s="533">
        <v>528141</v>
      </c>
      <c r="K1121" s="533">
        <v>171986</v>
      </c>
      <c r="L1121" s="512" t="s">
        <v>3077</v>
      </c>
      <c r="M1121" s="557" t="s">
        <v>1432</v>
      </c>
      <c r="N1121" s="557" t="s">
        <v>1432</v>
      </c>
      <c r="O1121" s="533">
        <v>1</v>
      </c>
      <c r="P1121" s="533">
        <v>2</v>
      </c>
      <c r="Q1121" s="738">
        <v>1</v>
      </c>
      <c r="R1121" s="557" t="s">
        <v>5448</v>
      </c>
      <c r="S1121" s="557" t="s">
        <v>1438</v>
      </c>
      <c r="T1121" s="739">
        <v>42074</v>
      </c>
      <c r="U1121" s="739">
        <v>42131</v>
      </c>
      <c r="V1121" s="557" t="s">
        <v>1439</v>
      </c>
      <c r="W1121" s="557" t="s">
        <v>1432</v>
      </c>
      <c r="X1121" s="557" t="s">
        <v>1442</v>
      </c>
      <c r="Y1121" s="557" t="s">
        <v>1453</v>
      </c>
      <c r="Z1121" s="557" t="s">
        <v>1444</v>
      </c>
      <c r="AA1121" s="557" t="s">
        <v>2723</v>
      </c>
      <c r="AB1121" s="557" t="s">
        <v>1432</v>
      </c>
      <c r="AC1121" s="389"/>
      <c r="AD1121" s="389"/>
      <c r="AE1121" s="517" t="s">
        <v>3063</v>
      </c>
      <c r="AF1121" s="557" t="s">
        <v>1445</v>
      </c>
      <c r="AG1121" s="620">
        <v>0</v>
      </c>
      <c r="AH1121" s="517">
        <v>0</v>
      </c>
      <c r="AI1121" s="577">
        <v>0</v>
      </c>
      <c r="AJ1121" s="577">
        <v>0</v>
      </c>
      <c r="AK1121" s="577">
        <v>0</v>
      </c>
      <c r="AL1121" s="577">
        <v>1</v>
      </c>
      <c r="AM1121" s="577">
        <v>1</v>
      </c>
      <c r="AN1121" s="577">
        <v>0</v>
      </c>
      <c r="AO1121" s="577">
        <v>-1</v>
      </c>
      <c r="AP1121" s="577">
        <v>0</v>
      </c>
      <c r="AQ1121" s="577">
        <v>0</v>
      </c>
      <c r="AR1121" s="577">
        <v>0</v>
      </c>
      <c r="AS1121" s="577">
        <v>0</v>
      </c>
      <c r="AT1121" s="577">
        <v>0</v>
      </c>
      <c r="AU1121" s="577">
        <v>0</v>
      </c>
      <c r="AV1121" s="577">
        <v>0</v>
      </c>
      <c r="AW1121" s="577">
        <v>0</v>
      </c>
      <c r="AX1121" s="577">
        <v>0</v>
      </c>
      <c r="AY1121" s="577">
        <v>0</v>
      </c>
      <c r="AZ1121" s="577">
        <v>1</v>
      </c>
      <c r="BA1121" s="577">
        <v>1</v>
      </c>
      <c r="BB1121" s="577">
        <v>0</v>
      </c>
      <c r="BC1121" s="577">
        <v>-1</v>
      </c>
      <c r="BD1121" s="577">
        <v>0</v>
      </c>
      <c r="BE1121" s="577">
        <v>0</v>
      </c>
      <c r="BF1121" s="577">
        <v>0</v>
      </c>
      <c r="BG1121" s="577">
        <v>0</v>
      </c>
      <c r="BH1121" s="577">
        <v>0</v>
      </c>
      <c r="BI1121" s="577">
        <v>0</v>
      </c>
      <c r="BJ1121" s="577">
        <v>0</v>
      </c>
      <c r="BK1121" s="577">
        <v>0</v>
      </c>
      <c r="BL1121" s="577"/>
      <c r="BM1121" s="551">
        <v>0</v>
      </c>
      <c r="BN1121" s="551">
        <v>0</v>
      </c>
      <c r="BO1121" s="753">
        <v>0</v>
      </c>
      <c r="BP1121" s="551">
        <v>0</v>
      </c>
      <c r="BQ1121" s="551">
        <v>0</v>
      </c>
      <c r="BR1121" s="551">
        <v>0</v>
      </c>
      <c r="BS1121" s="582">
        <f t="shared" si="93"/>
        <v>0.33333333333333331</v>
      </c>
      <c r="BT1121" s="552">
        <f t="shared" si="94"/>
        <v>0.33333333333333331</v>
      </c>
      <c r="BU1121" s="552">
        <f t="shared" si="95"/>
        <v>0.33333333333333331</v>
      </c>
      <c r="BV1121" s="551">
        <v>0</v>
      </c>
      <c r="BW1121" s="551">
        <v>0</v>
      </c>
      <c r="BX1121" s="551">
        <v>0</v>
      </c>
      <c r="BY1121" s="551">
        <v>0</v>
      </c>
      <c r="BZ1121" s="551">
        <v>0</v>
      </c>
      <c r="CA1121" s="551">
        <v>0</v>
      </c>
      <c r="CB1121" s="551">
        <v>0</v>
      </c>
      <c r="CC1121" s="551">
        <v>0</v>
      </c>
      <c r="CD1121" s="551">
        <v>0</v>
      </c>
      <c r="CE1121" s="551">
        <v>0</v>
      </c>
      <c r="CF1121" s="551">
        <v>0</v>
      </c>
      <c r="CG1121" s="551">
        <v>0</v>
      </c>
      <c r="CH1121" s="551">
        <v>0</v>
      </c>
      <c r="CI1121" s="623">
        <f t="shared" si="96"/>
        <v>1</v>
      </c>
      <c r="CJ1121" s="524">
        <v>1</v>
      </c>
      <c r="CK1121" s="554">
        <f t="shared" si="97"/>
        <v>0.33333333333333331</v>
      </c>
      <c r="CL1121" s="554">
        <f t="shared" si="98"/>
        <v>0.66666666666666663</v>
      </c>
      <c r="CM1121" s="554">
        <v>10</v>
      </c>
      <c r="CN1121" s="554"/>
      <c r="CO1121" s="554"/>
      <c r="CP1121" s="622"/>
      <c r="CQ1121" s="726"/>
      <c r="CR1121" s="525"/>
      <c r="CS1121" s="527"/>
      <c r="CT1121" s="527"/>
      <c r="CU1121" s="527"/>
      <c r="CV1121" s="527"/>
      <c r="CW1121" s="85"/>
    </row>
    <row r="1122" spans="1:101" customFormat="1" ht="12" customHeight="1" x14ac:dyDescent="0.2">
      <c r="A1122" s="132" t="s">
        <v>1965</v>
      </c>
      <c r="B1122" s="557" t="s">
        <v>482</v>
      </c>
      <c r="C1122" s="557" t="s">
        <v>1432</v>
      </c>
      <c r="D1122" s="557" t="s">
        <v>1432</v>
      </c>
      <c r="E1122" s="577" t="s">
        <v>1432</v>
      </c>
      <c r="F1122" s="557" t="s">
        <v>483</v>
      </c>
      <c r="G1122" s="557" t="s">
        <v>1385</v>
      </c>
      <c r="H1122" s="557" t="s">
        <v>1458</v>
      </c>
      <c r="I1122" s="557" t="s">
        <v>1017</v>
      </c>
      <c r="J1122" s="533">
        <v>524103</v>
      </c>
      <c r="K1122" s="533">
        <v>175546</v>
      </c>
      <c r="L1122" s="512" t="s">
        <v>3088</v>
      </c>
      <c r="M1122" s="557" t="s">
        <v>1432</v>
      </c>
      <c r="N1122" s="557" t="s">
        <v>1432</v>
      </c>
      <c r="O1122" s="533">
        <v>0</v>
      </c>
      <c r="P1122" s="533">
        <v>5</v>
      </c>
      <c r="Q1122" s="738">
        <v>5</v>
      </c>
      <c r="R1122" s="557" t="s">
        <v>484</v>
      </c>
      <c r="S1122" s="557" t="s">
        <v>1438</v>
      </c>
      <c r="T1122" s="739">
        <v>42030</v>
      </c>
      <c r="U1122" s="739">
        <v>42230</v>
      </c>
      <c r="V1122" s="557" t="s">
        <v>1439</v>
      </c>
      <c r="W1122" s="557" t="s">
        <v>1432</v>
      </c>
      <c r="X1122" s="557" t="s">
        <v>1442</v>
      </c>
      <c r="Y1122" s="557" t="s">
        <v>4694</v>
      </c>
      <c r="Z1122" s="557" t="s">
        <v>1444</v>
      </c>
      <c r="AA1122" s="557" t="s">
        <v>4720</v>
      </c>
      <c r="AB1122" s="557" t="s">
        <v>1432</v>
      </c>
      <c r="AC1122" s="389"/>
      <c r="AD1122" s="389"/>
      <c r="AE1122" s="517" t="s">
        <v>3063</v>
      </c>
      <c r="AF1122" s="557" t="s">
        <v>1445</v>
      </c>
      <c r="AG1122" s="620"/>
      <c r="AH1122" s="517">
        <v>0</v>
      </c>
      <c r="AI1122" s="577">
        <v>0</v>
      </c>
      <c r="AJ1122" s="577">
        <v>0</v>
      </c>
      <c r="AK1122" s="577">
        <v>3</v>
      </c>
      <c r="AL1122" s="577">
        <v>2</v>
      </c>
      <c r="AM1122" s="577">
        <v>0</v>
      </c>
      <c r="AN1122" s="577">
        <v>0</v>
      </c>
      <c r="AO1122" s="577">
        <v>0</v>
      </c>
      <c r="AP1122" s="577">
        <v>0</v>
      </c>
      <c r="AQ1122" s="577">
        <v>0</v>
      </c>
      <c r="AR1122" s="577">
        <v>3</v>
      </c>
      <c r="AS1122" s="577">
        <v>2</v>
      </c>
      <c r="AT1122" s="577">
        <v>0</v>
      </c>
      <c r="AU1122" s="577">
        <v>0</v>
      </c>
      <c r="AV1122" s="577">
        <v>0</v>
      </c>
      <c r="AW1122" s="577">
        <v>0</v>
      </c>
      <c r="AX1122" s="577">
        <v>0</v>
      </c>
      <c r="AY1122" s="577">
        <v>0</v>
      </c>
      <c r="AZ1122" s="577">
        <v>0</v>
      </c>
      <c r="BA1122" s="577">
        <v>0</v>
      </c>
      <c r="BB1122" s="577">
        <v>0</v>
      </c>
      <c r="BC1122" s="577">
        <v>0</v>
      </c>
      <c r="BD1122" s="577">
        <v>0</v>
      </c>
      <c r="BE1122" s="577">
        <v>0</v>
      </c>
      <c r="BF1122" s="577">
        <v>0</v>
      </c>
      <c r="BG1122" s="577">
        <v>0</v>
      </c>
      <c r="BH1122" s="577">
        <v>0</v>
      </c>
      <c r="BI1122" s="577">
        <v>0</v>
      </c>
      <c r="BJ1122" s="577">
        <v>0</v>
      </c>
      <c r="BK1122" s="577">
        <v>0</v>
      </c>
      <c r="BL1122" s="577"/>
      <c r="BM1122" s="551">
        <v>0</v>
      </c>
      <c r="BN1122" s="551">
        <v>0</v>
      </c>
      <c r="BO1122" s="753">
        <v>0</v>
      </c>
      <c r="BP1122" s="551">
        <v>0</v>
      </c>
      <c r="BQ1122" s="551">
        <v>0</v>
      </c>
      <c r="BR1122" s="551">
        <v>0</v>
      </c>
      <c r="BS1122" s="582">
        <f t="shared" si="93"/>
        <v>1.6666666666666667</v>
      </c>
      <c r="BT1122" s="552">
        <f t="shared" si="94"/>
        <v>1.6666666666666667</v>
      </c>
      <c r="BU1122" s="552">
        <f t="shared" si="95"/>
        <v>1.6666666666666667</v>
      </c>
      <c r="BV1122" s="551">
        <v>0</v>
      </c>
      <c r="BW1122" s="551">
        <v>0</v>
      </c>
      <c r="BX1122" s="551">
        <v>0</v>
      </c>
      <c r="BY1122" s="551">
        <v>0</v>
      </c>
      <c r="BZ1122" s="551">
        <v>0</v>
      </c>
      <c r="CA1122" s="551">
        <v>0</v>
      </c>
      <c r="CB1122" s="551">
        <v>0</v>
      </c>
      <c r="CC1122" s="551">
        <v>0</v>
      </c>
      <c r="CD1122" s="551">
        <v>0</v>
      </c>
      <c r="CE1122" s="551">
        <v>0</v>
      </c>
      <c r="CF1122" s="551">
        <v>0</v>
      </c>
      <c r="CG1122" s="551">
        <v>0</v>
      </c>
      <c r="CH1122" s="551">
        <v>0</v>
      </c>
      <c r="CI1122" s="623">
        <f t="shared" si="96"/>
        <v>5</v>
      </c>
      <c r="CJ1122" s="524">
        <v>5</v>
      </c>
      <c r="CK1122" s="554">
        <f t="shared" si="97"/>
        <v>1.6666666666666667</v>
      </c>
      <c r="CL1122" s="554">
        <f t="shared" si="98"/>
        <v>3.3333333333333335</v>
      </c>
      <c r="CM1122" s="554">
        <v>6</v>
      </c>
      <c r="CN1122" s="554"/>
      <c r="CO1122" s="554"/>
      <c r="CP1122" s="622"/>
      <c r="CQ1122" s="726"/>
      <c r="CR1122" s="525"/>
      <c r="CS1122" s="527"/>
      <c r="CT1122" s="527"/>
      <c r="CU1122" s="527"/>
      <c r="CV1122" s="527"/>
      <c r="CW1122" s="85"/>
    </row>
    <row r="1123" spans="1:101" customFormat="1" ht="12" customHeight="1" x14ac:dyDescent="0.2">
      <c r="A1123" s="132" t="s">
        <v>1965</v>
      </c>
      <c r="B1123" s="557" t="s">
        <v>5052</v>
      </c>
      <c r="C1123" s="557" t="s">
        <v>1432</v>
      </c>
      <c r="D1123" s="557"/>
      <c r="E1123" s="577" t="s">
        <v>1413</v>
      </c>
      <c r="F1123" s="557" t="s">
        <v>2591</v>
      </c>
      <c r="G1123" s="557" t="s">
        <v>2513</v>
      </c>
      <c r="H1123" s="557" t="s">
        <v>2717</v>
      </c>
      <c r="I1123" s="557" t="s">
        <v>1414</v>
      </c>
      <c r="J1123" s="533">
        <v>526651</v>
      </c>
      <c r="K1123" s="533">
        <v>175984</v>
      </c>
      <c r="L1123" s="512" t="s">
        <v>4766</v>
      </c>
      <c r="M1123" s="557" t="s">
        <v>1432</v>
      </c>
      <c r="N1123" s="557" t="s">
        <v>1432</v>
      </c>
      <c r="O1123" s="533">
        <v>0</v>
      </c>
      <c r="P1123" s="533">
        <v>50</v>
      </c>
      <c r="Q1123" s="738">
        <v>50</v>
      </c>
      <c r="R1123" s="557" t="s">
        <v>5053</v>
      </c>
      <c r="S1123" s="557" t="s">
        <v>3676</v>
      </c>
      <c r="T1123" s="739">
        <v>41978</v>
      </c>
      <c r="U1123" s="739">
        <v>42142</v>
      </c>
      <c r="V1123" s="557" t="s">
        <v>4377</v>
      </c>
      <c r="W1123" s="557" t="s">
        <v>1432</v>
      </c>
      <c r="X1123" s="557" t="s">
        <v>1442</v>
      </c>
      <c r="Y1123" s="557" t="s">
        <v>1443</v>
      </c>
      <c r="Z1123" s="557" t="s">
        <v>1443</v>
      </c>
      <c r="AA1123" s="557" t="s">
        <v>1444</v>
      </c>
      <c r="AB1123" s="557" t="s">
        <v>1432</v>
      </c>
      <c r="AC1123" s="389"/>
      <c r="AD1123" s="389"/>
      <c r="AE1123" s="517" t="s">
        <v>1931</v>
      </c>
      <c r="AF1123" s="557" t="s">
        <v>3905</v>
      </c>
      <c r="AG1123" s="620">
        <v>1332061</v>
      </c>
      <c r="AH1123" s="517">
        <v>0</v>
      </c>
      <c r="AI1123" s="577">
        <v>50</v>
      </c>
      <c r="AJ1123" s="577">
        <v>0</v>
      </c>
      <c r="AK1123" s="577">
        <v>24</v>
      </c>
      <c r="AL1123" s="577">
        <v>26</v>
      </c>
      <c r="AM1123" s="577">
        <v>0</v>
      </c>
      <c r="AN1123" s="577">
        <v>0</v>
      </c>
      <c r="AO1123" s="577">
        <v>0</v>
      </c>
      <c r="AP1123" s="577">
        <v>0</v>
      </c>
      <c r="AQ1123" s="577">
        <v>0</v>
      </c>
      <c r="AR1123" s="577">
        <v>24</v>
      </c>
      <c r="AS1123" s="577">
        <v>26</v>
      </c>
      <c r="AT1123" s="577">
        <v>0</v>
      </c>
      <c r="AU1123" s="577">
        <v>0</v>
      </c>
      <c r="AV1123" s="577">
        <v>0</v>
      </c>
      <c r="AW1123" s="577">
        <v>0</v>
      </c>
      <c r="AX1123" s="577">
        <v>0</v>
      </c>
      <c r="AY1123" s="577">
        <v>0</v>
      </c>
      <c r="AZ1123" s="577">
        <v>0</v>
      </c>
      <c r="BA1123" s="577">
        <v>0</v>
      </c>
      <c r="BB1123" s="577">
        <v>0</v>
      </c>
      <c r="BC1123" s="577">
        <v>0</v>
      </c>
      <c r="BD1123" s="577">
        <v>0</v>
      </c>
      <c r="BE1123" s="577">
        <v>0</v>
      </c>
      <c r="BF1123" s="577">
        <v>0</v>
      </c>
      <c r="BG1123" s="577">
        <v>0</v>
      </c>
      <c r="BH1123" s="577">
        <v>0</v>
      </c>
      <c r="BI1123" s="577">
        <v>0</v>
      </c>
      <c r="BJ1123" s="577">
        <v>0</v>
      </c>
      <c r="BK1123" s="577">
        <v>0</v>
      </c>
      <c r="BL1123" s="577"/>
      <c r="BM1123" s="551">
        <v>0</v>
      </c>
      <c r="BN1123" s="551">
        <v>0</v>
      </c>
      <c r="BO1123" s="753">
        <v>0</v>
      </c>
      <c r="BP1123" s="551">
        <v>0</v>
      </c>
      <c r="BQ1123" s="551">
        <v>0</v>
      </c>
      <c r="BR1123" s="551">
        <v>0</v>
      </c>
      <c r="BS1123" s="582">
        <f t="shared" si="93"/>
        <v>16.666666666666668</v>
      </c>
      <c r="BT1123" s="552">
        <f t="shared" si="94"/>
        <v>16.666666666666668</v>
      </c>
      <c r="BU1123" s="552">
        <f t="shared" si="95"/>
        <v>16.666666666666668</v>
      </c>
      <c r="BV1123" s="551">
        <v>0</v>
      </c>
      <c r="BW1123" s="551">
        <v>0</v>
      </c>
      <c r="BX1123" s="551">
        <v>0</v>
      </c>
      <c r="BY1123" s="551">
        <v>0</v>
      </c>
      <c r="BZ1123" s="551">
        <v>0</v>
      </c>
      <c r="CA1123" s="551">
        <v>0</v>
      </c>
      <c r="CB1123" s="551">
        <v>0</v>
      </c>
      <c r="CC1123" s="551">
        <v>0</v>
      </c>
      <c r="CD1123" s="551">
        <v>0</v>
      </c>
      <c r="CE1123" s="551">
        <v>0</v>
      </c>
      <c r="CF1123" s="551">
        <v>0</v>
      </c>
      <c r="CG1123" s="551">
        <v>0</v>
      </c>
      <c r="CH1123" s="551">
        <v>0</v>
      </c>
      <c r="CI1123" s="623">
        <f t="shared" si="96"/>
        <v>50</v>
      </c>
      <c r="CJ1123" s="524">
        <v>50</v>
      </c>
      <c r="CK1123" s="554">
        <f t="shared" si="97"/>
        <v>16.666666666666668</v>
      </c>
      <c r="CL1123" s="554">
        <f t="shared" si="98"/>
        <v>33.333333333333336</v>
      </c>
      <c r="CM1123" s="554">
        <v>6</v>
      </c>
      <c r="CN1123" s="554"/>
      <c r="CO1123" s="554"/>
      <c r="CP1123" s="622"/>
      <c r="CQ1123" s="726"/>
      <c r="CR1123" s="525"/>
      <c r="CS1123" s="527"/>
      <c r="CT1123" s="527"/>
      <c r="CU1123" s="527"/>
      <c r="CV1123" s="527"/>
      <c r="CW1123" s="85"/>
    </row>
    <row r="1124" spans="1:101" customFormat="1" ht="12" customHeight="1" x14ac:dyDescent="0.2">
      <c r="A1124" s="132" t="s">
        <v>1965</v>
      </c>
      <c r="B1124" s="557" t="s">
        <v>5052</v>
      </c>
      <c r="C1124" s="557" t="s">
        <v>1432</v>
      </c>
      <c r="D1124" s="557"/>
      <c r="E1124" s="577" t="s">
        <v>1413</v>
      </c>
      <c r="F1124" s="557" t="s">
        <v>2591</v>
      </c>
      <c r="G1124" s="557" t="s">
        <v>2513</v>
      </c>
      <c r="H1124" s="557" t="s">
        <v>2717</v>
      </c>
      <c r="I1124" s="557" t="s">
        <v>1414</v>
      </c>
      <c r="J1124" s="533">
        <v>526651</v>
      </c>
      <c r="K1124" s="533">
        <v>175984</v>
      </c>
      <c r="L1124" s="512" t="s">
        <v>4766</v>
      </c>
      <c r="M1124" s="557" t="s">
        <v>1432</v>
      </c>
      <c r="N1124" s="557" t="s">
        <v>1432</v>
      </c>
      <c r="O1124" s="533">
        <v>0</v>
      </c>
      <c r="P1124" s="533">
        <v>142</v>
      </c>
      <c r="Q1124" s="738">
        <v>142</v>
      </c>
      <c r="R1124" s="557" t="s">
        <v>5053</v>
      </c>
      <c r="S1124" s="557" t="s">
        <v>3676</v>
      </c>
      <c r="T1124" s="739">
        <v>41978</v>
      </c>
      <c r="U1124" s="739">
        <v>42142</v>
      </c>
      <c r="V1124" s="557" t="s">
        <v>4377</v>
      </c>
      <c r="W1124" s="557" t="s">
        <v>1432</v>
      </c>
      <c r="X1124" s="557" t="s">
        <v>1442</v>
      </c>
      <c r="Y1124" s="557" t="s">
        <v>1443</v>
      </c>
      <c r="Z1124" s="557" t="s">
        <v>1443</v>
      </c>
      <c r="AA1124" s="557" t="s">
        <v>1444</v>
      </c>
      <c r="AB1124" s="557" t="s">
        <v>1432</v>
      </c>
      <c r="AC1124" s="389"/>
      <c r="AD1124" s="389"/>
      <c r="AE1124" s="517" t="s">
        <v>3063</v>
      </c>
      <c r="AF1124" s="557" t="s">
        <v>1445</v>
      </c>
      <c r="AG1124" s="620">
        <v>1332061</v>
      </c>
      <c r="AH1124" s="517">
        <v>0</v>
      </c>
      <c r="AI1124" s="577">
        <v>142</v>
      </c>
      <c r="AJ1124" s="577">
        <v>0</v>
      </c>
      <c r="AK1124" s="577">
        <v>23</v>
      </c>
      <c r="AL1124" s="577">
        <v>111</v>
      </c>
      <c r="AM1124" s="577">
        <v>8</v>
      </c>
      <c r="AN1124" s="577">
        <v>0</v>
      </c>
      <c r="AO1124" s="577">
        <v>0</v>
      </c>
      <c r="AP1124" s="577">
        <v>0</v>
      </c>
      <c r="AQ1124" s="577">
        <v>0</v>
      </c>
      <c r="AR1124" s="577">
        <v>23</v>
      </c>
      <c r="AS1124" s="577">
        <v>111</v>
      </c>
      <c r="AT1124" s="577">
        <v>8</v>
      </c>
      <c r="AU1124" s="577">
        <v>0</v>
      </c>
      <c r="AV1124" s="577">
        <v>0</v>
      </c>
      <c r="AW1124" s="577">
        <v>0</v>
      </c>
      <c r="AX1124" s="577">
        <v>0</v>
      </c>
      <c r="AY1124" s="577">
        <v>0</v>
      </c>
      <c r="AZ1124" s="577">
        <v>0</v>
      </c>
      <c r="BA1124" s="577">
        <v>0</v>
      </c>
      <c r="BB1124" s="577">
        <v>0</v>
      </c>
      <c r="BC1124" s="577">
        <v>0</v>
      </c>
      <c r="BD1124" s="577">
        <v>0</v>
      </c>
      <c r="BE1124" s="577">
        <v>0</v>
      </c>
      <c r="BF1124" s="577">
        <v>0</v>
      </c>
      <c r="BG1124" s="577">
        <v>0</v>
      </c>
      <c r="BH1124" s="577">
        <v>0</v>
      </c>
      <c r="BI1124" s="577">
        <v>0</v>
      </c>
      <c r="BJ1124" s="577">
        <v>0</v>
      </c>
      <c r="BK1124" s="577">
        <v>0</v>
      </c>
      <c r="BL1124" s="577"/>
      <c r="BM1124" s="551">
        <v>0</v>
      </c>
      <c r="BN1124" s="551">
        <v>0</v>
      </c>
      <c r="BO1124" s="753">
        <v>0</v>
      </c>
      <c r="BP1124" s="551">
        <v>0</v>
      </c>
      <c r="BQ1124" s="551">
        <v>0</v>
      </c>
      <c r="BR1124" s="551">
        <v>0</v>
      </c>
      <c r="BS1124" s="582">
        <f t="shared" si="93"/>
        <v>47.333333333333336</v>
      </c>
      <c r="BT1124" s="552">
        <f t="shared" si="94"/>
        <v>47.333333333333336</v>
      </c>
      <c r="BU1124" s="552">
        <f t="shared" si="95"/>
        <v>47.333333333333336</v>
      </c>
      <c r="BV1124" s="551">
        <v>0</v>
      </c>
      <c r="BW1124" s="551">
        <v>0</v>
      </c>
      <c r="BX1124" s="551">
        <v>0</v>
      </c>
      <c r="BY1124" s="551">
        <v>0</v>
      </c>
      <c r="BZ1124" s="551">
        <v>0</v>
      </c>
      <c r="CA1124" s="551">
        <v>0</v>
      </c>
      <c r="CB1124" s="551">
        <v>0</v>
      </c>
      <c r="CC1124" s="551">
        <v>0</v>
      </c>
      <c r="CD1124" s="551">
        <v>0</v>
      </c>
      <c r="CE1124" s="551">
        <v>0</v>
      </c>
      <c r="CF1124" s="551">
        <v>0</v>
      </c>
      <c r="CG1124" s="551">
        <v>0</v>
      </c>
      <c r="CH1124" s="551">
        <v>0</v>
      </c>
      <c r="CI1124" s="623">
        <f t="shared" si="96"/>
        <v>142</v>
      </c>
      <c r="CJ1124" s="524">
        <v>142</v>
      </c>
      <c r="CK1124" s="554">
        <f t="shared" si="97"/>
        <v>47.333333333333336</v>
      </c>
      <c r="CL1124" s="554">
        <f t="shared" si="98"/>
        <v>94.666666666666671</v>
      </c>
      <c r="CM1124" s="554">
        <v>6</v>
      </c>
      <c r="CN1124" s="554"/>
      <c r="CO1124" s="554"/>
      <c r="CP1124" s="622"/>
      <c r="CQ1124" s="726"/>
      <c r="CR1124" s="525"/>
      <c r="CS1124" s="527"/>
      <c r="CT1124" s="527"/>
      <c r="CU1124" s="527"/>
      <c r="CV1124" s="527"/>
      <c r="CW1124" s="85"/>
    </row>
    <row r="1125" spans="1:101" customFormat="1" ht="12" customHeight="1" x14ac:dyDescent="0.2">
      <c r="A1125" s="132" t="s">
        <v>1965</v>
      </c>
      <c r="B1125" s="557" t="s">
        <v>5449</v>
      </c>
      <c r="C1125" s="557" t="s">
        <v>1432</v>
      </c>
      <c r="D1125" s="557" t="s">
        <v>1432</v>
      </c>
      <c r="E1125" s="577" t="s">
        <v>1670</v>
      </c>
      <c r="F1125" s="557" t="s">
        <v>1432</v>
      </c>
      <c r="G1125" s="557" t="s">
        <v>1671</v>
      </c>
      <c r="H1125" s="557" t="s">
        <v>2717</v>
      </c>
      <c r="I1125" s="557" t="s">
        <v>1672</v>
      </c>
      <c r="J1125" s="533">
        <v>526402</v>
      </c>
      <c r="K1125" s="533">
        <v>175703</v>
      </c>
      <c r="L1125" s="512" t="s">
        <v>4766</v>
      </c>
      <c r="M1125" s="557" t="s">
        <v>1432</v>
      </c>
      <c r="N1125" s="557" t="s">
        <v>1432</v>
      </c>
      <c r="O1125" s="533">
        <v>0</v>
      </c>
      <c r="P1125" s="533">
        <v>4</v>
      </c>
      <c r="Q1125" s="738">
        <v>4</v>
      </c>
      <c r="R1125" s="557" t="s">
        <v>5450</v>
      </c>
      <c r="S1125" s="557" t="s">
        <v>5358</v>
      </c>
      <c r="T1125" s="739">
        <v>41911</v>
      </c>
      <c r="U1125" s="739">
        <v>42381</v>
      </c>
      <c r="V1125" s="557" t="s">
        <v>1439</v>
      </c>
      <c r="W1125" s="557" t="s">
        <v>1432</v>
      </c>
      <c r="X1125" s="557" t="s">
        <v>1442</v>
      </c>
      <c r="Y1125" s="557" t="s">
        <v>3893</v>
      </c>
      <c r="Z1125" s="557" t="s">
        <v>1444</v>
      </c>
      <c r="AA1125" s="557" t="s">
        <v>4720</v>
      </c>
      <c r="AB1125" s="557" t="s">
        <v>1432</v>
      </c>
      <c r="AC1125" s="389"/>
      <c r="AD1125" s="389"/>
      <c r="AE1125" s="517" t="s">
        <v>3063</v>
      </c>
      <c r="AF1125" s="557" t="s">
        <v>1445</v>
      </c>
      <c r="AG1125" s="620">
        <v>0</v>
      </c>
      <c r="AH1125" s="517">
        <v>0</v>
      </c>
      <c r="AI1125" s="577">
        <v>0</v>
      </c>
      <c r="AJ1125" s="577">
        <v>0</v>
      </c>
      <c r="AK1125" s="577">
        <v>1</v>
      </c>
      <c r="AL1125" s="577">
        <v>0</v>
      </c>
      <c r="AM1125" s="577">
        <v>3</v>
      </c>
      <c r="AN1125" s="577">
        <v>0</v>
      </c>
      <c r="AO1125" s="577">
        <v>0</v>
      </c>
      <c r="AP1125" s="577">
        <v>0</v>
      </c>
      <c r="AQ1125" s="577">
        <v>0</v>
      </c>
      <c r="AR1125" s="577">
        <v>1</v>
      </c>
      <c r="AS1125" s="577">
        <v>0</v>
      </c>
      <c r="AT1125" s="577">
        <v>3</v>
      </c>
      <c r="AU1125" s="577">
        <v>0</v>
      </c>
      <c r="AV1125" s="577">
        <v>0</v>
      </c>
      <c r="AW1125" s="577">
        <v>0</v>
      </c>
      <c r="AX1125" s="577">
        <v>0</v>
      </c>
      <c r="AY1125" s="577">
        <v>0</v>
      </c>
      <c r="AZ1125" s="577">
        <v>0</v>
      </c>
      <c r="BA1125" s="577">
        <v>0</v>
      </c>
      <c r="BB1125" s="577">
        <v>0</v>
      </c>
      <c r="BC1125" s="577">
        <v>0</v>
      </c>
      <c r="BD1125" s="577">
        <v>0</v>
      </c>
      <c r="BE1125" s="577">
        <v>0</v>
      </c>
      <c r="BF1125" s="577">
        <v>0</v>
      </c>
      <c r="BG1125" s="577">
        <v>0</v>
      </c>
      <c r="BH1125" s="577">
        <v>0</v>
      </c>
      <c r="BI1125" s="577">
        <v>0</v>
      </c>
      <c r="BJ1125" s="577">
        <v>0</v>
      </c>
      <c r="BK1125" s="577">
        <v>0</v>
      </c>
      <c r="BL1125" s="577"/>
      <c r="BM1125" s="551">
        <v>0</v>
      </c>
      <c r="BN1125" s="551">
        <v>0</v>
      </c>
      <c r="BO1125" s="753">
        <v>0</v>
      </c>
      <c r="BP1125" s="551">
        <v>0</v>
      </c>
      <c r="BQ1125" s="551">
        <v>0</v>
      </c>
      <c r="BR1125" s="551">
        <v>0</v>
      </c>
      <c r="BS1125" s="582">
        <f t="shared" si="93"/>
        <v>1.3333333333333333</v>
      </c>
      <c r="BT1125" s="552">
        <f t="shared" si="94"/>
        <v>1.3333333333333333</v>
      </c>
      <c r="BU1125" s="552">
        <f t="shared" si="95"/>
        <v>1.3333333333333333</v>
      </c>
      <c r="BV1125" s="551">
        <v>0</v>
      </c>
      <c r="BW1125" s="551">
        <v>0</v>
      </c>
      <c r="BX1125" s="551">
        <v>0</v>
      </c>
      <c r="BY1125" s="551">
        <v>0</v>
      </c>
      <c r="BZ1125" s="551">
        <v>0</v>
      </c>
      <c r="CA1125" s="551">
        <v>0</v>
      </c>
      <c r="CB1125" s="551">
        <v>0</v>
      </c>
      <c r="CC1125" s="551">
        <v>0</v>
      </c>
      <c r="CD1125" s="551">
        <v>0</v>
      </c>
      <c r="CE1125" s="551">
        <v>0</v>
      </c>
      <c r="CF1125" s="551">
        <v>0</v>
      </c>
      <c r="CG1125" s="551">
        <v>0</v>
      </c>
      <c r="CH1125" s="551">
        <v>0</v>
      </c>
      <c r="CI1125" s="623">
        <f t="shared" si="96"/>
        <v>4</v>
      </c>
      <c r="CJ1125" s="524">
        <v>4</v>
      </c>
      <c r="CK1125" s="554">
        <f t="shared" si="97"/>
        <v>1.3333333333333333</v>
      </c>
      <c r="CL1125" s="554">
        <f t="shared" si="98"/>
        <v>2.6666666666666665</v>
      </c>
      <c r="CM1125" s="554">
        <v>10</v>
      </c>
      <c r="CN1125" s="554"/>
      <c r="CO1125" s="554"/>
      <c r="CP1125" s="622"/>
      <c r="CQ1125" s="726"/>
      <c r="CR1125" s="525"/>
      <c r="CS1125" s="527"/>
      <c r="CT1125" s="527"/>
      <c r="CU1125" s="527"/>
      <c r="CV1125" s="527"/>
      <c r="CW1125" s="85"/>
    </row>
    <row r="1126" spans="1:101" customFormat="1" ht="12" customHeight="1" x14ac:dyDescent="0.2">
      <c r="A1126" s="132" t="s">
        <v>1965</v>
      </c>
      <c r="B1126" s="557" t="s">
        <v>5054</v>
      </c>
      <c r="C1126" s="557" t="s">
        <v>1432</v>
      </c>
      <c r="D1126" s="557" t="s">
        <v>1432</v>
      </c>
      <c r="E1126" s="577" t="s">
        <v>1432</v>
      </c>
      <c r="F1126" s="557" t="s">
        <v>4388</v>
      </c>
      <c r="G1126" s="557" t="s">
        <v>4802</v>
      </c>
      <c r="H1126" s="557" t="s">
        <v>1885</v>
      </c>
      <c r="I1126" s="557" t="s">
        <v>5055</v>
      </c>
      <c r="J1126" s="533">
        <v>525896</v>
      </c>
      <c r="K1126" s="533">
        <v>173915</v>
      </c>
      <c r="L1126" s="512" t="s">
        <v>3078</v>
      </c>
      <c r="M1126" s="557" t="s">
        <v>1432</v>
      </c>
      <c r="N1126" s="557" t="s">
        <v>1432</v>
      </c>
      <c r="O1126" s="533">
        <v>0</v>
      </c>
      <c r="P1126" s="533">
        <v>1</v>
      </c>
      <c r="Q1126" s="738">
        <v>1</v>
      </c>
      <c r="R1126" s="557" t="s">
        <v>5451</v>
      </c>
      <c r="S1126" s="557" t="s">
        <v>5452</v>
      </c>
      <c r="T1126" s="739">
        <v>42048</v>
      </c>
      <c r="U1126" s="739">
        <v>42104</v>
      </c>
      <c r="V1126" s="557" t="s">
        <v>1439</v>
      </c>
      <c r="W1126" s="557" t="s">
        <v>1432</v>
      </c>
      <c r="X1126" s="557" t="s">
        <v>1442</v>
      </c>
      <c r="Y1126" s="557" t="s">
        <v>3893</v>
      </c>
      <c r="Z1126" s="557" t="s">
        <v>1444</v>
      </c>
      <c r="AA1126" s="557" t="s">
        <v>1136</v>
      </c>
      <c r="AB1126" s="557" t="s">
        <v>1432</v>
      </c>
      <c r="AC1126" s="389"/>
      <c r="AD1126" s="389"/>
      <c r="AE1126" s="517" t="s">
        <v>3063</v>
      </c>
      <c r="AF1126" s="557" t="s">
        <v>1445</v>
      </c>
      <c r="AG1126" s="620">
        <v>0</v>
      </c>
      <c r="AH1126" s="517">
        <v>0</v>
      </c>
      <c r="AI1126" s="577">
        <v>0</v>
      </c>
      <c r="AJ1126" s="577">
        <v>0</v>
      </c>
      <c r="AK1126" s="577">
        <v>0</v>
      </c>
      <c r="AL1126" s="577">
        <v>1</v>
      </c>
      <c r="AM1126" s="577">
        <v>0</v>
      </c>
      <c r="AN1126" s="577">
        <v>0</v>
      </c>
      <c r="AO1126" s="577">
        <v>0</v>
      </c>
      <c r="AP1126" s="577">
        <v>0</v>
      </c>
      <c r="AQ1126" s="577">
        <v>0</v>
      </c>
      <c r="AR1126" s="577">
        <v>0</v>
      </c>
      <c r="AS1126" s="577">
        <v>1</v>
      </c>
      <c r="AT1126" s="577">
        <v>0</v>
      </c>
      <c r="AU1126" s="577">
        <v>0</v>
      </c>
      <c r="AV1126" s="577">
        <v>0</v>
      </c>
      <c r="AW1126" s="577">
        <v>0</v>
      </c>
      <c r="AX1126" s="577">
        <v>0</v>
      </c>
      <c r="AY1126" s="577">
        <v>0</v>
      </c>
      <c r="AZ1126" s="577">
        <v>0</v>
      </c>
      <c r="BA1126" s="577">
        <v>0</v>
      </c>
      <c r="BB1126" s="577">
        <v>0</v>
      </c>
      <c r="BC1126" s="577">
        <v>0</v>
      </c>
      <c r="BD1126" s="577">
        <v>0</v>
      </c>
      <c r="BE1126" s="577">
        <v>0</v>
      </c>
      <c r="BF1126" s="577">
        <v>0</v>
      </c>
      <c r="BG1126" s="577">
        <v>0</v>
      </c>
      <c r="BH1126" s="577">
        <v>0</v>
      </c>
      <c r="BI1126" s="577">
        <v>0</v>
      </c>
      <c r="BJ1126" s="577">
        <v>0</v>
      </c>
      <c r="BK1126" s="577">
        <v>0</v>
      </c>
      <c r="BL1126" s="577"/>
      <c r="BM1126" s="551">
        <v>0</v>
      </c>
      <c r="BN1126" s="551">
        <v>0</v>
      </c>
      <c r="BO1126" s="753">
        <v>0</v>
      </c>
      <c r="BP1126" s="551">
        <v>0</v>
      </c>
      <c r="BQ1126" s="551">
        <v>0</v>
      </c>
      <c r="BR1126" s="551">
        <v>0</v>
      </c>
      <c r="BS1126" s="582">
        <f t="shared" si="93"/>
        <v>0.33333333333333331</v>
      </c>
      <c r="BT1126" s="552">
        <f t="shared" si="94"/>
        <v>0.33333333333333331</v>
      </c>
      <c r="BU1126" s="552">
        <f t="shared" si="95"/>
        <v>0.33333333333333331</v>
      </c>
      <c r="BV1126" s="551">
        <v>0</v>
      </c>
      <c r="BW1126" s="551">
        <v>0</v>
      </c>
      <c r="BX1126" s="551">
        <v>0</v>
      </c>
      <c r="BY1126" s="551">
        <v>0</v>
      </c>
      <c r="BZ1126" s="551">
        <v>0</v>
      </c>
      <c r="CA1126" s="551">
        <v>0</v>
      </c>
      <c r="CB1126" s="551">
        <v>0</v>
      </c>
      <c r="CC1126" s="551">
        <v>0</v>
      </c>
      <c r="CD1126" s="551">
        <v>0</v>
      </c>
      <c r="CE1126" s="551">
        <v>0</v>
      </c>
      <c r="CF1126" s="551">
        <v>0</v>
      </c>
      <c r="CG1126" s="551">
        <v>0</v>
      </c>
      <c r="CH1126" s="551">
        <v>0</v>
      </c>
      <c r="CI1126" s="623">
        <f t="shared" si="96"/>
        <v>1</v>
      </c>
      <c r="CJ1126" s="524">
        <v>1</v>
      </c>
      <c r="CK1126" s="554">
        <f t="shared" si="97"/>
        <v>0.33333333333333331</v>
      </c>
      <c r="CL1126" s="554">
        <f t="shared" si="98"/>
        <v>0.66666666666666663</v>
      </c>
      <c r="CM1126" s="554">
        <v>10</v>
      </c>
      <c r="CN1126" s="554"/>
      <c r="CO1126" s="554"/>
      <c r="CP1126" s="622"/>
      <c r="CQ1126" s="726"/>
      <c r="CR1126" s="525"/>
      <c r="CS1126" s="527"/>
      <c r="CT1126" s="527"/>
      <c r="CU1126" s="527"/>
      <c r="CV1126" s="527"/>
      <c r="CW1126" s="85"/>
    </row>
    <row r="1127" spans="1:101" customFormat="1" ht="12" customHeight="1" x14ac:dyDescent="0.2">
      <c r="A1127" s="132" t="s">
        <v>1965</v>
      </c>
      <c r="B1127" s="557" t="s">
        <v>5056</v>
      </c>
      <c r="C1127" s="557" t="s">
        <v>1432</v>
      </c>
      <c r="D1127" s="557" t="s">
        <v>5453</v>
      </c>
      <c r="E1127" s="577" t="s">
        <v>5057</v>
      </c>
      <c r="F1127" s="557" t="s">
        <v>1432</v>
      </c>
      <c r="G1127" s="557" t="s">
        <v>3514</v>
      </c>
      <c r="H1127" s="557" t="s">
        <v>2717</v>
      </c>
      <c r="I1127" s="557" t="s">
        <v>5058</v>
      </c>
      <c r="J1127" s="533">
        <v>527340</v>
      </c>
      <c r="K1127" s="533">
        <v>176146</v>
      </c>
      <c r="L1127" s="512" t="s">
        <v>3067</v>
      </c>
      <c r="M1127" s="557" t="s">
        <v>1432</v>
      </c>
      <c r="N1127" s="557" t="s">
        <v>1432</v>
      </c>
      <c r="O1127" s="533">
        <v>0</v>
      </c>
      <c r="P1127" s="533">
        <v>2</v>
      </c>
      <c r="Q1127" s="738">
        <v>2</v>
      </c>
      <c r="R1127" s="557" t="s">
        <v>5059</v>
      </c>
      <c r="S1127" s="557" t="s">
        <v>1154</v>
      </c>
      <c r="T1127" s="739">
        <v>42004</v>
      </c>
      <c r="U1127" s="739">
        <v>42214</v>
      </c>
      <c r="V1127" s="557" t="s">
        <v>1439</v>
      </c>
      <c r="W1127" s="557" t="s">
        <v>1432</v>
      </c>
      <c r="X1127" s="557" t="s">
        <v>1442</v>
      </c>
      <c r="Y1127" s="557" t="s">
        <v>4694</v>
      </c>
      <c r="Z1127" s="557" t="s">
        <v>1444</v>
      </c>
      <c r="AA1127" s="557" t="s">
        <v>4720</v>
      </c>
      <c r="AB1127" s="557" t="s">
        <v>1432</v>
      </c>
      <c r="AC1127" s="389"/>
      <c r="AD1127" s="389"/>
      <c r="AE1127" s="517" t="s">
        <v>3063</v>
      </c>
      <c r="AF1127" s="557" t="s">
        <v>1445</v>
      </c>
      <c r="AG1127" s="620">
        <v>0</v>
      </c>
      <c r="AH1127" s="517">
        <v>0</v>
      </c>
      <c r="AI1127" s="577">
        <v>2</v>
      </c>
      <c r="AJ1127" s="577">
        <v>0</v>
      </c>
      <c r="AK1127" s="577">
        <v>0</v>
      </c>
      <c r="AL1127" s="577">
        <v>2</v>
      </c>
      <c r="AM1127" s="577">
        <v>0</v>
      </c>
      <c r="AN1127" s="577">
        <v>0</v>
      </c>
      <c r="AO1127" s="577">
        <v>0</v>
      </c>
      <c r="AP1127" s="577">
        <v>0</v>
      </c>
      <c r="AQ1127" s="577">
        <v>0</v>
      </c>
      <c r="AR1127" s="577">
        <v>0</v>
      </c>
      <c r="AS1127" s="577">
        <v>2</v>
      </c>
      <c r="AT1127" s="577">
        <v>0</v>
      </c>
      <c r="AU1127" s="577">
        <v>0</v>
      </c>
      <c r="AV1127" s="577">
        <v>0</v>
      </c>
      <c r="AW1127" s="577">
        <v>0</v>
      </c>
      <c r="AX1127" s="577">
        <v>0</v>
      </c>
      <c r="AY1127" s="577">
        <v>0</v>
      </c>
      <c r="AZ1127" s="577">
        <v>0</v>
      </c>
      <c r="BA1127" s="577">
        <v>0</v>
      </c>
      <c r="BB1127" s="577">
        <v>0</v>
      </c>
      <c r="BC1127" s="577">
        <v>0</v>
      </c>
      <c r="BD1127" s="577">
        <v>0</v>
      </c>
      <c r="BE1127" s="577">
        <v>0</v>
      </c>
      <c r="BF1127" s="577">
        <v>0</v>
      </c>
      <c r="BG1127" s="577">
        <v>0</v>
      </c>
      <c r="BH1127" s="577">
        <v>0</v>
      </c>
      <c r="BI1127" s="577">
        <v>0</v>
      </c>
      <c r="BJ1127" s="577">
        <v>0</v>
      </c>
      <c r="BK1127" s="577">
        <v>0</v>
      </c>
      <c r="BL1127" s="577"/>
      <c r="BM1127" s="551">
        <v>0</v>
      </c>
      <c r="BN1127" s="551">
        <v>0</v>
      </c>
      <c r="BO1127" s="753">
        <v>0</v>
      </c>
      <c r="BP1127" s="551">
        <v>0</v>
      </c>
      <c r="BQ1127" s="551">
        <v>0</v>
      </c>
      <c r="BR1127" s="551">
        <v>0</v>
      </c>
      <c r="BS1127" s="582">
        <f t="shared" si="93"/>
        <v>0.66666666666666663</v>
      </c>
      <c r="BT1127" s="552">
        <f t="shared" si="94"/>
        <v>0.66666666666666663</v>
      </c>
      <c r="BU1127" s="552">
        <f t="shared" si="95"/>
        <v>0.66666666666666663</v>
      </c>
      <c r="BV1127" s="551">
        <v>0</v>
      </c>
      <c r="BW1127" s="551">
        <v>0</v>
      </c>
      <c r="BX1127" s="551">
        <v>0</v>
      </c>
      <c r="BY1127" s="551">
        <v>0</v>
      </c>
      <c r="BZ1127" s="551">
        <v>0</v>
      </c>
      <c r="CA1127" s="551">
        <v>0</v>
      </c>
      <c r="CB1127" s="551">
        <v>0</v>
      </c>
      <c r="CC1127" s="551">
        <v>0</v>
      </c>
      <c r="CD1127" s="551">
        <v>0</v>
      </c>
      <c r="CE1127" s="551">
        <v>0</v>
      </c>
      <c r="CF1127" s="551">
        <v>0</v>
      </c>
      <c r="CG1127" s="551">
        <v>0</v>
      </c>
      <c r="CH1127" s="551">
        <v>0</v>
      </c>
      <c r="CI1127" s="623">
        <f t="shared" si="96"/>
        <v>2</v>
      </c>
      <c r="CJ1127" s="524">
        <v>2</v>
      </c>
      <c r="CK1127" s="554">
        <f t="shared" si="97"/>
        <v>0.66666666666666663</v>
      </c>
      <c r="CL1127" s="554">
        <f t="shared" si="98"/>
        <v>1.3333333333333333</v>
      </c>
      <c r="CM1127" s="554">
        <v>6</v>
      </c>
      <c r="CN1127" s="554"/>
      <c r="CO1127" s="554"/>
      <c r="CP1127" s="622"/>
      <c r="CQ1127" s="726"/>
      <c r="CR1127" s="525"/>
      <c r="CS1127" s="527"/>
      <c r="CT1127" s="527"/>
      <c r="CU1127" s="527"/>
      <c r="CV1127" s="527"/>
      <c r="CW1127" s="85"/>
    </row>
    <row r="1128" spans="1:101" customFormat="1" ht="12" customHeight="1" x14ac:dyDescent="0.2">
      <c r="A1128" s="132" t="s">
        <v>1965</v>
      </c>
      <c r="B1128" s="557" t="s">
        <v>5056</v>
      </c>
      <c r="C1128" s="557" t="s">
        <v>1432</v>
      </c>
      <c r="D1128" s="557" t="s">
        <v>5454</v>
      </c>
      <c r="E1128" s="577" t="s">
        <v>5057</v>
      </c>
      <c r="F1128" s="557" t="s">
        <v>1432</v>
      </c>
      <c r="G1128" s="557" t="s">
        <v>3514</v>
      </c>
      <c r="H1128" s="557" t="s">
        <v>2717</v>
      </c>
      <c r="I1128" s="557" t="s">
        <v>5058</v>
      </c>
      <c r="J1128" s="533">
        <v>527340</v>
      </c>
      <c r="K1128" s="533">
        <v>176146</v>
      </c>
      <c r="L1128" s="512" t="s">
        <v>3067</v>
      </c>
      <c r="M1128" s="557" t="s">
        <v>1432</v>
      </c>
      <c r="N1128" s="557" t="s">
        <v>1432</v>
      </c>
      <c r="O1128" s="533">
        <v>0</v>
      </c>
      <c r="P1128" s="533">
        <v>13</v>
      </c>
      <c r="Q1128" s="738">
        <v>13</v>
      </c>
      <c r="R1128" s="557" t="s">
        <v>5059</v>
      </c>
      <c r="S1128" s="557" t="s">
        <v>1154</v>
      </c>
      <c r="T1128" s="739">
        <v>42004</v>
      </c>
      <c r="U1128" s="739">
        <v>42214</v>
      </c>
      <c r="V1128" s="557" t="s">
        <v>1439</v>
      </c>
      <c r="W1128" s="557" t="s">
        <v>1432</v>
      </c>
      <c r="X1128" s="557" t="s">
        <v>1442</v>
      </c>
      <c r="Y1128" s="557" t="s">
        <v>4694</v>
      </c>
      <c r="Z1128" s="557" t="s">
        <v>1444</v>
      </c>
      <c r="AA1128" s="557" t="s">
        <v>4720</v>
      </c>
      <c r="AB1128" s="557" t="s">
        <v>1432</v>
      </c>
      <c r="AC1128" s="389"/>
      <c r="AD1128" s="389"/>
      <c r="AE1128" s="517" t="s">
        <v>3063</v>
      </c>
      <c r="AF1128" s="557" t="s">
        <v>1445</v>
      </c>
      <c r="AG1128" s="620">
        <v>0</v>
      </c>
      <c r="AH1128" s="517">
        <v>0</v>
      </c>
      <c r="AI1128" s="577">
        <v>13</v>
      </c>
      <c r="AJ1128" s="577">
        <v>0</v>
      </c>
      <c r="AK1128" s="577">
        <v>3</v>
      </c>
      <c r="AL1128" s="577">
        <v>6</v>
      </c>
      <c r="AM1128" s="577">
        <v>4</v>
      </c>
      <c r="AN1128" s="577">
        <v>0</v>
      </c>
      <c r="AO1128" s="577">
        <v>0</v>
      </c>
      <c r="AP1128" s="577">
        <v>0</v>
      </c>
      <c r="AQ1128" s="577">
        <v>0</v>
      </c>
      <c r="AR1128" s="577">
        <v>3</v>
      </c>
      <c r="AS1128" s="577">
        <v>6</v>
      </c>
      <c r="AT1128" s="577">
        <v>4</v>
      </c>
      <c r="AU1128" s="577">
        <v>0</v>
      </c>
      <c r="AV1128" s="577">
        <v>0</v>
      </c>
      <c r="AW1128" s="577">
        <v>0</v>
      </c>
      <c r="AX1128" s="577">
        <v>0</v>
      </c>
      <c r="AY1128" s="577">
        <v>0</v>
      </c>
      <c r="AZ1128" s="577">
        <v>0</v>
      </c>
      <c r="BA1128" s="577">
        <v>0</v>
      </c>
      <c r="BB1128" s="577">
        <v>0</v>
      </c>
      <c r="BC1128" s="577">
        <v>0</v>
      </c>
      <c r="BD1128" s="577">
        <v>0</v>
      </c>
      <c r="BE1128" s="577">
        <v>0</v>
      </c>
      <c r="BF1128" s="577">
        <v>0</v>
      </c>
      <c r="BG1128" s="577">
        <v>0</v>
      </c>
      <c r="BH1128" s="577">
        <v>0</v>
      </c>
      <c r="BI1128" s="577">
        <v>0</v>
      </c>
      <c r="BJ1128" s="577">
        <v>0</v>
      </c>
      <c r="BK1128" s="577">
        <v>0</v>
      </c>
      <c r="BL1128" s="577"/>
      <c r="BM1128" s="551">
        <v>0</v>
      </c>
      <c r="BN1128" s="551">
        <v>0</v>
      </c>
      <c r="BO1128" s="753">
        <v>0</v>
      </c>
      <c r="BP1128" s="551">
        <v>0</v>
      </c>
      <c r="BQ1128" s="551">
        <v>0</v>
      </c>
      <c r="BR1128" s="551">
        <v>0</v>
      </c>
      <c r="BS1128" s="582">
        <f t="shared" si="93"/>
        <v>4.333333333333333</v>
      </c>
      <c r="BT1128" s="552">
        <f t="shared" si="94"/>
        <v>4.333333333333333</v>
      </c>
      <c r="BU1128" s="552">
        <f t="shared" si="95"/>
        <v>4.333333333333333</v>
      </c>
      <c r="BV1128" s="551">
        <v>0</v>
      </c>
      <c r="BW1128" s="551">
        <v>0</v>
      </c>
      <c r="BX1128" s="551">
        <v>0</v>
      </c>
      <c r="BY1128" s="551">
        <v>0</v>
      </c>
      <c r="BZ1128" s="551">
        <v>0</v>
      </c>
      <c r="CA1128" s="551">
        <v>0</v>
      </c>
      <c r="CB1128" s="551">
        <v>0</v>
      </c>
      <c r="CC1128" s="551">
        <v>0</v>
      </c>
      <c r="CD1128" s="551">
        <v>0</v>
      </c>
      <c r="CE1128" s="551">
        <v>0</v>
      </c>
      <c r="CF1128" s="551">
        <v>0</v>
      </c>
      <c r="CG1128" s="551">
        <v>0</v>
      </c>
      <c r="CH1128" s="551">
        <v>0</v>
      </c>
      <c r="CI1128" s="623">
        <f t="shared" si="96"/>
        <v>13</v>
      </c>
      <c r="CJ1128" s="524">
        <v>13</v>
      </c>
      <c r="CK1128" s="554">
        <f t="shared" si="97"/>
        <v>4.333333333333333</v>
      </c>
      <c r="CL1128" s="554">
        <f t="shared" si="98"/>
        <v>8.6666666666666661</v>
      </c>
      <c r="CM1128" s="554">
        <v>6</v>
      </c>
      <c r="CN1128" s="554"/>
      <c r="CO1128" s="554"/>
      <c r="CP1128" s="622"/>
      <c r="CQ1128" s="726"/>
      <c r="CR1128" s="525"/>
      <c r="CS1128" s="527"/>
      <c r="CT1128" s="527"/>
      <c r="CU1128" s="527"/>
      <c r="CV1128" s="527"/>
      <c r="CW1128" s="85"/>
    </row>
    <row r="1129" spans="1:101" customFormat="1" ht="12" customHeight="1" x14ac:dyDescent="0.2">
      <c r="A1129" s="132" t="s">
        <v>1965</v>
      </c>
      <c r="B1129" s="557" t="s">
        <v>5056</v>
      </c>
      <c r="C1129" s="557" t="s">
        <v>1432</v>
      </c>
      <c r="D1129" s="557" t="s">
        <v>5455</v>
      </c>
      <c r="E1129" s="577" t="s">
        <v>5057</v>
      </c>
      <c r="F1129" s="557" t="s">
        <v>1432</v>
      </c>
      <c r="G1129" s="557" t="s">
        <v>3514</v>
      </c>
      <c r="H1129" s="557" t="s">
        <v>2717</v>
      </c>
      <c r="I1129" s="557" t="s">
        <v>5058</v>
      </c>
      <c r="J1129" s="533">
        <v>527340</v>
      </c>
      <c r="K1129" s="533">
        <v>176146</v>
      </c>
      <c r="L1129" s="512" t="s">
        <v>3067</v>
      </c>
      <c r="M1129" s="557" t="s">
        <v>1432</v>
      </c>
      <c r="N1129" s="557" t="s">
        <v>1432</v>
      </c>
      <c r="O1129" s="533">
        <v>0</v>
      </c>
      <c r="P1129" s="533">
        <v>4</v>
      </c>
      <c r="Q1129" s="738">
        <v>4</v>
      </c>
      <c r="R1129" s="557" t="s">
        <v>5059</v>
      </c>
      <c r="S1129" s="557" t="s">
        <v>1154</v>
      </c>
      <c r="T1129" s="739">
        <v>42004</v>
      </c>
      <c r="U1129" s="739">
        <v>42214</v>
      </c>
      <c r="V1129" s="557" t="s">
        <v>1439</v>
      </c>
      <c r="W1129" s="557" t="s">
        <v>1432</v>
      </c>
      <c r="X1129" s="557" t="s">
        <v>1442</v>
      </c>
      <c r="Y1129" s="557" t="s">
        <v>4694</v>
      </c>
      <c r="Z1129" s="557" t="s">
        <v>1444</v>
      </c>
      <c r="AA1129" s="557" t="s">
        <v>2713</v>
      </c>
      <c r="AB1129" s="557" t="s">
        <v>1432</v>
      </c>
      <c r="AC1129" s="389"/>
      <c r="AD1129" s="389"/>
      <c r="AE1129" s="517" t="s">
        <v>3063</v>
      </c>
      <c r="AF1129" s="557" t="s">
        <v>1445</v>
      </c>
      <c r="AG1129" s="620">
        <v>0</v>
      </c>
      <c r="AH1129" s="517">
        <v>0</v>
      </c>
      <c r="AI1129" s="577">
        <v>4</v>
      </c>
      <c r="AJ1129" s="577">
        <v>0</v>
      </c>
      <c r="AK1129" s="577">
        <v>1</v>
      </c>
      <c r="AL1129" s="577">
        <v>1</v>
      </c>
      <c r="AM1129" s="577">
        <v>2</v>
      </c>
      <c r="AN1129" s="577">
        <v>0</v>
      </c>
      <c r="AO1129" s="577">
        <v>0</v>
      </c>
      <c r="AP1129" s="577">
        <v>0</v>
      </c>
      <c r="AQ1129" s="577">
        <v>0</v>
      </c>
      <c r="AR1129" s="577">
        <v>0</v>
      </c>
      <c r="AS1129" s="577">
        <v>0</v>
      </c>
      <c r="AT1129" s="577">
        <v>0</v>
      </c>
      <c r="AU1129" s="577">
        <v>0</v>
      </c>
      <c r="AV1129" s="577">
        <v>0</v>
      </c>
      <c r="AW1129" s="577">
        <v>0</v>
      </c>
      <c r="AX1129" s="577">
        <v>0</v>
      </c>
      <c r="AY1129" s="577">
        <v>1</v>
      </c>
      <c r="AZ1129" s="577">
        <v>1</v>
      </c>
      <c r="BA1129" s="577">
        <v>2</v>
      </c>
      <c r="BB1129" s="577">
        <v>0</v>
      </c>
      <c r="BC1129" s="577">
        <v>0</v>
      </c>
      <c r="BD1129" s="577">
        <v>0</v>
      </c>
      <c r="BE1129" s="577">
        <v>0</v>
      </c>
      <c r="BF1129" s="577">
        <v>0</v>
      </c>
      <c r="BG1129" s="577">
        <v>0</v>
      </c>
      <c r="BH1129" s="577">
        <v>0</v>
      </c>
      <c r="BI1129" s="577">
        <v>0</v>
      </c>
      <c r="BJ1129" s="577">
        <v>0</v>
      </c>
      <c r="BK1129" s="577">
        <v>0</v>
      </c>
      <c r="BL1129" s="577"/>
      <c r="BM1129" s="551">
        <v>0</v>
      </c>
      <c r="BN1129" s="551">
        <v>0</v>
      </c>
      <c r="BO1129" s="753">
        <v>0</v>
      </c>
      <c r="BP1129" s="551">
        <v>0</v>
      </c>
      <c r="BQ1129" s="551">
        <v>0</v>
      </c>
      <c r="BR1129" s="551">
        <v>0</v>
      </c>
      <c r="BS1129" s="582">
        <f t="shared" si="93"/>
        <v>1.3333333333333333</v>
      </c>
      <c r="BT1129" s="552">
        <f t="shared" si="94"/>
        <v>1.3333333333333333</v>
      </c>
      <c r="BU1129" s="552">
        <f t="shared" si="95"/>
        <v>1.3333333333333333</v>
      </c>
      <c r="BV1129" s="551">
        <v>0</v>
      </c>
      <c r="BW1129" s="551">
        <v>0</v>
      </c>
      <c r="BX1129" s="551">
        <v>0</v>
      </c>
      <c r="BY1129" s="551">
        <v>0</v>
      </c>
      <c r="BZ1129" s="551">
        <v>0</v>
      </c>
      <c r="CA1129" s="551">
        <v>0</v>
      </c>
      <c r="CB1129" s="551">
        <v>0</v>
      </c>
      <c r="CC1129" s="551">
        <v>0</v>
      </c>
      <c r="CD1129" s="551">
        <v>0</v>
      </c>
      <c r="CE1129" s="551">
        <v>0</v>
      </c>
      <c r="CF1129" s="551">
        <v>0</v>
      </c>
      <c r="CG1129" s="551">
        <v>0</v>
      </c>
      <c r="CH1129" s="551">
        <v>0</v>
      </c>
      <c r="CI1129" s="623">
        <f t="shared" si="96"/>
        <v>4</v>
      </c>
      <c r="CJ1129" s="524">
        <v>4</v>
      </c>
      <c r="CK1129" s="554">
        <f t="shared" si="97"/>
        <v>1.3333333333333333</v>
      </c>
      <c r="CL1129" s="554">
        <f t="shared" si="98"/>
        <v>2.6666666666666665</v>
      </c>
      <c r="CM1129" s="554">
        <v>6</v>
      </c>
      <c r="CN1129" s="554"/>
      <c r="CO1129" s="554"/>
      <c r="CP1129" s="622"/>
      <c r="CQ1129" s="726"/>
      <c r="CR1129" s="525"/>
      <c r="CS1129" s="527"/>
      <c r="CT1129" s="527"/>
      <c r="CU1129" s="527"/>
      <c r="CV1129" s="527"/>
      <c r="CW1129" s="85"/>
    </row>
    <row r="1130" spans="1:101" customFormat="1" ht="12" customHeight="1" x14ac:dyDescent="0.2">
      <c r="A1130" s="132" t="s">
        <v>1965</v>
      </c>
      <c r="B1130" s="557" t="s">
        <v>5060</v>
      </c>
      <c r="C1130" s="557" t="s">
        <v>1432</v>
      </c>
      <c r="D1130" s="557" t="s">
        <v>1432</v>
      </c>
      <c r="E1130" s="577" t="s">
        <v>5061</v>
      </c>
      <c r="F1130" s="557" t="s">
        <v>1432</v>
      </c>
      <c r="G1130" s="557" t="s">
        <v>5062</v>
      </c>
      <c r="H1130" s="557" t="s">
        <v>2717</v>
      </c>
      <c r="I1130" s="557" t="s">
        <v>5063</v>
      </c>
      <c r="J1130" s="533">
        <v>527798</v>
      </c>
      <c r="K1130" s="533">
        <v>175779</v>
      </c>
      <c r="L1130" s="512" t="s">
        <v>3085</v>
      </c>
      <c r="M1130" s="557" t="s">
        <v>1432</v>
      </c>
      <c r="N1130" s="557" t="s">
        <v>1432</v>
      </c>
      <c r="O1130" s="533">
        <v>0</v>
      </c>
      <c r="P1130" s="533">
        <v>1</v>
      </c>
      <c r="Q1130" s="738">
        <v>1</v>
      </c>
      <c r="R1130" s="557" t="s">
        <v>5456</v>
      </c>
      <c r="S1130" s="557" t="s">
        <v>1438</v>
      </c>
      <c r="T1130" s="739">
        <v>41992</v>
      </c>
      <c r="U1130" s="739">
        <v>42164</v>
      </c>
      <c r="V1130" s="557" t="s">
        <v>1439</v>
      </c>
      <c r="W1130" s="557" t="s">
        <v>1432</v>
      </c>
      <c r="X1130" s="557" t="s">
        <v>1442</v>
      </c>
      <c r="Y1130" s="557" t="s">
        <v>3893</v>
      </c>
      <c r="Z1130" s="557" t="s">
        <v>1444</v>
      </c>
      <c r="AA1130" s="557" t="s">
        <v>2713</v>
      </c>
      <c r="AB1130" s="557" t="s">
        <v>1432</v>
      </c>
      <c r="AC1130" s="389"/>
      <c r="AD1130" s="389"/>
      <c r="AE1130" s="517" t="s">
        <v>3063</v>
      </c>
      <c r="AF1130" s="557" t="s">
        <v>1445</v>
      </c>
      <c r="AG1130" s="620">
        <v>0</v>
      </c>
      <c r="AH1130" s="517">
        <v>0</v>
      </c>
      <c r="AI1130" s="577">
        <v>0</v>
      </c>
      <c r="AJ1130" s="577">
        <v>0</v>
      </c>
      <c r="AK1130" s="577">
        <v>0</v>
      </c>
      <c r="AL1130" s="577">
        <v>1</v>
      </c>
      <c r="AM1130" s="577">
        <v>0</v>
      </c>
      <c r="AN1130" s="577">
        <v>0</v>
      </c>
      <c r="AO1130" s="577">
        <v>0</v>
      </c>
      <c r="AP1130" s="577">
        <v>0</v>
      </c>
      <c r="AQ1130" s="577">
        <v>0</v>
      </c>
      <c r="AR1130" s="577">
        <v>0</v>
      </c>
      <c r="AS1130" s="577">
        <v>0</v>
      </c>
      <c r="AT1130" s="577">
        <v>0</v>
      </c>
      <c r="AU1130" s="577">
        <v>0</v>
      </c>
      <c r="AV1130" s="577">
        <v>0</v>
      </c>
      <c r="AW1130" s="577">
        <v>0</v>
      </c>
      <c r="AX1130" s="577">
        <v>0</v>
      </c>
      <c r="AY1130" s="577">
        <v>0</v>
      </c>
      <c r="AZ1130" s="577">
        <v>1</v>
      </c>
      <c r="BA1130" s="577">
        <v>0</v>
      </c>
      <c r="BB1130" s="577">
        <v>0</v>
      </c>
      <c r="BC1130" s="577">
        <v>0</v>
      </c>
      <c r="BD1130" s="577">
        <v>0</v>
      </c>
      <c r="BE1130" s="577">
        <v>0</v>
      </c>
      <c r="BF1130" s="577">
        <v>0</v>
      </c>
      <c r="BG1130" s="577">
        <v>0</v>
      </c>
      <c r="BH1130" s="577">
        <v>0</v>
      </c>
      <c r="BI1130" s="577">
        <v>0</v>
      </c>
      <c r="BJ1130" s="577">
        <v>0</v>
      </c>
      <c r="BK1130" s="577">
        <v>0</v>
      </c>
      <c r="BL1130" s="577"/>
      <c r="BM1130" s="551">
        <v>0</v>
      </c>
      <c r="BN1130" s="551">
        <v>0</v>
      </c>
      <c r="BO1130" s="753">
        <v>0</v>
      </c>
      <c r="BP1130" s="551">
        <v>0</v>
      </c>
      <c r="BQ1130" s="551">
        <v>0</v>
      </c>
      <c r="BR1130" s="551">
        <v>0</v>
      </c>
      <c r="BS1130" s="582">
        <f t="shared" si="93"/>
        <v>0.33333333333333331</v>
      </c>
      <c r="BT1130" s="552">
        <f t="shared" si="94"/>
        <v>0.33333333333333331</v>
      </c>
      <c r="BU1130" s="552">
        <f t="shared" si="95"/>
        <v>0.33333333333333331</v>
      </c>
      <c r="BV1130" s="551">
        <v>0</v>
      </c>
      <c r="BW1130" s="551">
        <v>0</v>
      </c>
      <c r="BX1130" s="551">
        <v>0</v>
      </c>
      <c r="BY1130" s="551">
        <v>0</v>
      </c>
      <c r="BZ1130" s="551">
        <v>0</v>
      </c>
      <c r="CA1130" s="551">
        <v>0</v>
      </c>
      <c r="CB1130" s="551">
        <v>0</v>
      </c>
      <c r="CC1130" s="551">
        <v>0</v>
      </c>
      <c r="CD1130" s="551">
        <v>0</v>
      </c>
      <c r="CE1130" s="551">
        <v>0</v>
      </c>
      <c r="CF1130" s="551">
        <v>0</v>
      </c>
      <c r="CG1130" s="551">
        <v>0</v>
      </c>
      <c r="CH1130" s="551">
        <v>0</v>
      </c>
      <c r="CI1130" s="623">
        <f t="shared" si="96"/>
        <v>1</v>
      </c>
      <c r="CJ1130" s="524">
        <v>1</v>
      </c>
      <c r="CK1130" s="554">
        <f t="shared" si="97"/>
        <v>0.33333333333333331</v>
      </c>
      <c r="CL1130" s="554">
        <f t="shared" si="98"/>
        <v>0.66666666666666663</v>
      </c>
      <c r="CM1130" s="554">
        <v>10</v>
      </c>
      <c r="CN1130" s="554"/>
      <c r="CO1130" s="554"/>
      <c r="CP1130" s="622"/>
      <c r="CQ1130" s="726"/>
      <c r="CR1130" s="525"/>
      <c r="CS1130" s="527"/>
      <c r="CT1130" s="527"/>
      <c r="CU1130" s="527"/>
      <c r="CV1130" s="527"/>
      <c r="CW1130" s="85"/>
    </row>
    <row r="1131" spans="1:101" customFormat="1" ht="12" customHeight="1" x14ac:dyDescent="0.2">
      <c r="A1131" s="132" t="s">
        <v>1965</v>
      </c>
      <c r="B1131" s="557" t="s">
        <v>485</v>
      </c>
      <c r="C1131" s="557" t="s">
        <v>1432</v>
      </c>
      <c r="D1131" s="557" t="s">
        <v>1432</v>
      </c>
      <c r="E1131" s="577" t="s">
        <v>486</v>
      </c>
      <c r="F1131" s="557" t="s">
        <v>437</v>
      </c>
      <c r="G1131" s="557" t="s">
        <v>2523</v>
      </c>
      <c r="H1131" s="557" t="s">
        <v>2524</v>
      </c>
      <c r="I1131" s="557" t="s">
        <v>487</v>
      </c>
      <c r="J1131" s="533">
        <v>528937</v>
      </c>
      <c r="K1131" s="533">
        <v>170530</v>
      </c>
      <c r="L1131" s="512" t="s">
        <v>5356</v>
      </c>
      <c r="M1131" s="557" t="s">
        <v>1432</v>
      </c>
      <c r="N1131" s="557" t="s">
        <v>1432</v>
      </c>
      <c r="O1131" s="533">
        <v>0</v>
      </c>
      <c r="P1131" s="533">
        <v>1</v>
      </c>
      <c r="Q1131" s="738">
        <v>1</v>
      </c>
      <c r="R1131" s="557" t="s">
        <v>488</v>
      </c>
      <c r="S1131" s="557" t="s">
        <v>1438</v>
      </c>
      <c r="T1131" s="739">
        <v>42034</v>
      </c>
      <c r="U1131" s="739">
        <v>42332</v>
      </c>
      <c r="V1131" s="557" t="s">
        <v>1439</v>
      </c>
      <c r="W1131" s="557" t="s">
        <v>1432</v>
      </c>
      <c r="X1131" s="557" t="s">
        <v>1442</v>
      </c>
      <c r="Y1131" s="557" t="s">
        <v>4694</v>
      </c>
      <c r="Z1131" s="557" t="s">
        <v>1444</v>
      </c>
      <c r="AA1131" s="557" t="s">
        <v>1136</v>
      </c>
      <c r="AB1131" s="557" t="s">
        <v>1432</v>
      </c>
      <c r="AC1131" s="389"/>
      <c r="AD1131" s="389"/>
      <c r="AE1131" s="517" t="s">
        <v>3063</v>
      </c>
      <c r="AF1131" s="557" t="s">
        <v>1445</v>
      </c>
      <c r="AG1131" s="620">
        <v>0</v>
      </c>
      <c r="AH1131" s="517">
        <v>0</v>
      </c>
      <c r="AI1131" s="577">
        <v>0</v>
      </c>
      <c r="AJ1131" s="577">
        <v>1</v>
      </c>
      <c r="AK1131" s="577">
        <v>0</v>
      </c>
      <c r="AL1131" s="577">
        <v>0</v>
      </c>
      <c r="AM1131" s="577">
        <v>0</v>
      </c>
      <c r="AN1131" s="577">
        <v>0</v>
      </c>
      <c r="AO1131" s="577">
        <v>0</v>
      </c>
      <c r="AP1131" s="577">
        <v>0</v>
      </c>
      <c r="AQ1131" s="577">
        <v>1</v>
      </c>
      <c r="AR1131" s="577">
        <v>0</v>
      </c>
      <c r="AS1131" s="577">
        <v>0</v>
      </c>
      <c r="AT1131" s="577">
        <v>0</v>
      </c>
      <c r="AU1131" s="577">
        <v>0</v>
      </c>
      <c r="AV1131" s="577">
        <v>0</v>
      </c>
      <c r="AW1131" s="577">
        <v>0</v>
      </c>
      <c r="AX1131" s="577">
        <v>0</v>
      </c>
      <c r="AY1131" s="577">
        <v>0</v>
      </c>
      <c r="AZ1131" s="577">
        <v>0</v>
      </c>
      <c r="BA1131" s="577">
        <v>0</v>
      </c>
      <c r="BB1131" s="577">
        <v>0</v>
      </c>
      <c r="BC1131" s="577">
        <v>0</v>
      </c>
      <c r="BD1131" s="577">
        <v>0</v>
      </c>
      <c r="BE1131" s="577">
        <v>0</v>
      </c>
      <c r="BF1131" s="577">
        <v>0</v>
      </c>
      <c r="BG1131" s="577">
        <v>0</v>
      </c>
      <c r="BH1131" s="577">
        <v>0</v>
      </c>
      <c r="BI1131" s="577">
        <v>0</v>
      </c>
      <c r="BJ1131" s="577">
        <v>0</v>
      </c>
      <c r="BK1131" s="577">
        <v>0</v>
      </c>
      <c r="BL1131" s="577"/>
      <c r="BM1131" s="551">
        <v>0</v>
      </c>
      <c r="BN1131" s="551">
        <v>0</v>
      </c>
      <c r="BO1131" s="753">
        <v>0</v>
      </c>
      <c r="BP1131" s="551">
        <v>0</v>
      </c>
      <c r="BQ1131" s="551">
        <v>0</v>
      </c>
      <c r="BR1131" s="551">
        <v>0</v>
      </c>
      <c r="BS1131" s="582">
        <f t="shared" si="93"/>
        <v>0.33333333333333331</v>
      </c>
      <c r="BT1131" s="552">
        <f t="shared" si="94"/>
        <v>0.33333333333333331</v>
      </c>
      <c r="BU1131" s="552">
        <f t="shared" si="95"/>
        <v>0.33333333333333331</v>
      </c>
      <c r="BV1131" s="551">
        <v>0</v>
      </c>
      <c r="BW1131" s="551">
        <v>0</v>
      </c>
      <c r="BX1131" s="551">
        <v>0</v>
      </c>
      <c r="BY1131" s="551">
        <v>0</v>
      </c>
      <c r="BZ1131" s="551">
        <v>0</v>
      </c>
      <c r="CA1131" s="551">
        <v>0</v>
      </c>
      <c r="CB1131" s="551">
        <v>0</v>
      </c>
      <c r="CC1131" s="551">
        <v>0</v>
      </c>
      <c r="CD1131" s="551">
        <v>0</v>
      </c>
      <c r="CE1131" s="551">
        <v>0</v>
      </c>
      <c r="CF1131" s="551">
        <v>0</v>
      </c>
      <c r="CG1131" s="551">
        <v>0</v>
      </c>
      <c r="CH1131" s="551">
        <v>0</v>
      </c>
      <c r="CI1131" s="623">
        <f t="shared" si="96"/>
        <v>1</v>
      </c>
      <c r="CJ1131" s="524">
        <v>1</v>
      </c>
      <c r="CK1131" s="554">
        <f t="shared" si="97"/>
        <v>0.33333333333333331</v>
      </c>
      <c r="CL1131" s="554">
        <f t="shared" si="98"/>
        <v>0.66666666666666663</v>
      </c>
      <c r="CM1131" s="554">
        <v>6</v>
      </c>
      <c r="CN1131" s="554"/>
      <c r="CO1131" s="554"/>
      <c r="CP1131" s="622"/>
      <c r="CQ1131" s="726"/>
      <c r="CR1131" s="525"/>
      <c r="CS1131" s="527"/>
      <c r="CT1131" s="527"/>
      <c r="CU1131" s="527"/>
      <c r="CV1131" s="527"/>
      <c r="CW1131" s="85"/>
    </row>
    <row r="1132" spans="1:101" customFormat="1" ht="12" customHeight="1" x14ac:dyDescent="0.2">
      <c r="A1132" s="132" t="s">
        <v>1965</v>
      </c>
      <c r="B1132" s="557" t="s">
        <v>5064</v>
      </c>
      <c r="C1132" s="557" t="s">
        <v>1432</v>
      </c>
      <c r="D1132" s="557" t="s">
        <v>1432</v>
      </c>
      <c r="E1132" s="577" t="s">
        <v>1432</v>
      </c>
      <c r="F1132" s="557" t="s">
        <v>255</v>
      </c>
      <c r="G1132" s="557" t="s">
        <v>1434</v>
      </c>
      <c r="H1132" s="557" t="s">
        <v>1435</v>
      </c>
      <c r="I1132" s="557" t="s">
        <v>256</v>
      </c>
      <c r="J1132" s="533">
        <v>527405</v>
      </c>
      <c r="K1132" s="533">
        <v>171440</v>
      </c>
      <c r="L1132" s="512" t="s">
        <v>3069</v>
      </c>
      <c r="M1132" s="557" t="s">
        <v>1432</v>
      </c>
      <c r="N1132" s="557" t="s">
        <v>1432</v>
      </c>
      <c r="O1132" s="533">
        <v>2</v>
      </c>
      <c r="P1132" s="533">
        <v>7</v>
      </c>
      <c r="Q1132" s="738">
        <v>5</v>
      </c>
      <c r="R1132" s="557" t="s">
        <v>5457</v>
      </c>
      <c r="S1132" s="557" t="s">
        <v>1438</v>
      </c>
      <c r="T1132" s="739">
        <v>41996</v>
      </c>
      <c r="U1132" s="739">
        <v>42156</v>
      </c>
      <c r="V1132" s="557" t="s">
        <v>1439</v>
      </c>
      <c r="W1132" s="557" t="s">
        <v>1432</v>
      </c>
      <c r="X1132" s="557" t="s">
        <v>1442</v>
      </c>
      <c r="Y1132" s="557" t="s">
        <v>4694</v>
      </c>
      <c r="Z1132" s="557" t="s">
        <v>1444</v>
      </c>
      <c r="AA1132" s="557" t="s">
        <v>2723</v>
      </c>
      <c r="AB1132" s="557" t="s">
        <v>1432</v>
      </c>
      <c r="AC1132" s="389"/>
      <c r="AD1132" s="389"/>
      <c r="AE1132" s="517" t="s">
        <v>3063</v>
      </c>
      <c r="AF1132" s="557" t="s">
        <v>1445</v>
      </c>
      <c r="AG1132" s="620"/>
      <c r="AH1132" s="517">
        <v>0</v>
      </c>
      <c r="AI1132" s="577">
        <v>0</v>
      </c>
      <c r="AJ1132" s="577">
        <v>0</v>
      </c>
      <c r="AK1132" s="577">
        <v>4</v>
      </c>
      <c r="AL1132" s="577">
        <v>3</v>
      </c>
      <c r="AM1132" s="577">
        <v>0</v>
      </c>
      <c r="AN1132" s="577">
        <v>-2</v>
      </c>
      <c r="AO1132" s="577">
        <v>0</v>
      </c>
      <c r="AP1132" s="577">
        <v>0</v>
      </c>
      <c r="AQ1132" s="577">
        <v>0</v>
      </c>
      <c r="AR1132" s="577">
        <v>4</v>
      </c>
      <c r="AS1132" s="577">
        <v>3</v>
      </c>
      <c r="AT1132" s="577">
        <v>0</v>
      </c>
      <c r="AU1132" s="577">
        <v>-2</v>
      </c>
      <c r="AV1132" s="577">
        <v>0</v>
      </c>
      <c r="AW1132" s="577">
        <v>0</v>
      </c>
      <c r="AX1132" s="577">
        <v>0</v>
      </c>
      <c r="AY1132" s="577">
        <v>0</v>
      </c>
      <c r="AZ1132" s="577">
        <v>0</v>
      </c>
      <c r="BA1132" s="577">
        <v>0</v>
      </c>
      <c r="BB1132" s="577">
        <v>0</v>
      </c>
      <c r="BC1132" s="577">
        <v>0</v>
      </c>
      <c r="BD1132" s="577">
        <v>0</v>
      </c>
      <c r="BE1132" s="577">
        <v>0</v>
      </c>
      <c r="BF1132" s="577">
        <v>0</v>
      </c>
      <c r="BG1132" s="577">
        <v>0</v>
      </c>
      <c r="BH1132" s="577">
        <v>0</v>
      </c>
      <c r="BI1132" s="577">
        <v>0</v>
      </c>
      <c r="BJ1132" s="577">
        <v>0</v>
      </c>
      <c r="BK1132" s="577">
        <v>0</v>
      </c>
      <c r="BL1132" s="577"/>
      <c r="BM1132" s="551">
        <v>0</v>
      </c>
      <c r="BN1132" s="551">
        <v>0</v>
      </c>
      <c r="BO1132" s="753">
        <v>0</v>
      </c>
      <c r="BP1132" s="551">
        <v>0</v>
      </c>
      <c r="BQ1132" s="551">
        <v>0</v>
      </c>
      <c r="BR1132" s="551">
        <v>0</v>
      </c>
      <c r="BS1132" s="582">
        <f t="shared" si="93"/>
        <v>1.6666666666666667</v>
      </c>
      <c r="BT1132" s="552">
        <f t="shared" si="94"/>
        <v>1.6666666666666667</v>
      </c>
      <c r="BU1132" s="552">
        <f t="shared" si="95"/>
        <v>1.6666666666666667</v>
      </c>
      <c r="BV1132" s="551">
        <v>0</v>
      </c>
      <c r="BW1132" s="551">
        <v>0</v>
      </c>
      <c r="BX1132" s="551">
        <v>0</v>
      </c>
      <c r="BY1132" s="551">
        <v>0</v>
      </c>
      <c r="BZ1132" s="551">
        <v>0</v>
      </c>
      <c r="CA1132" s="551">
        <v>0</v>
      </c>
      <c r="CB1132" s="551">
        <v>0</v>
      </c>
      <c r="CC1132" s="551">
        <v>0</v>
      </c>
      <c r="CD1132" s="551">
        <v>0</v>
      </c>
      <c r="CE1132" s="551">
        <v>0</v>
      </c>
      <c r="CF1132" s="551">
        <v>0</v>
      </c>
      <c r="CG1132" s="551">
        <v>0</v>
      </c>
      <c r="CH1132" s="551">
        <v>0</v>
      </c>
      <c r="CI1132" s="623">
        <f t="shared" si="96"/>
        <v>5</v>
      </c>
      <c r="CJ1132" s="524">
        <v>5</v>
      </c>
      <c r="CK1132" s="554">
        <f t="shared" si="97"/>
        <v>1.6666666666666667</v>
      </c>
      <c r="CL1132" s="554">
        <f t="shared" si="98"/>
        <v>3.3333333333333335</v>
      </c>
      <c r="CM1132" s="554">
        <v>6</v>
      </c>
      <c r="CN1132" s="554"/>
      <c r="CO1132" s="554"/>
      <c r="CP1132" s="622"/>
      <c r="CQ1132" s="726"/>
      <c r="CR1132" s="525"/>
      <c r="CS1132" s="527"/>
      <c r="CT1132" s="527"/>
      <c r="CU1132" s="527"/>
      <c r="CV1132" s="527"/>
      <c r="CW1132" s="85"/>
    </row>
    <row r="1133" spans="1:101" customFormat="1" ht="12" customHeight="1" x14ac:dyDescent="0.2">
      <c r="A1133" s="132" t="s">
        <v>1965</v>
      </c>
      <c r="B1133" s="557" t="s">
        <v>5065</v>
      </c>
      <c r="C1133" s="557" t="s">
        <v>1432</v>
      </c>
      <c r="D1133" s="557" t="s">
        <v>1432</v>
      </c>
      <c r="E1133" s="577" t="s">
        <v>1432</v>
      </c>
      <c r="F1133" s="557" t="s">
        <v>3941</v>
      </c>
      <c r="G1133" s="557" t="s">
        <v>1480</v>
      </c>
      <c r="H1133" s="557" t="s">
        <v>2717</v>
      </c>
      <c r="I1133" s="557" t="s">
        <v>5066</v>
      </c>
      <c r="J1133" s="533">
        <v>528080</v>
      </c>
      <c r="K1133" s="533">
        <v>176610</v>
      </c>
      <c r="L1133" s="512" t="s">
        <v>3067</v>
      </c>
      <c r="M1133" s="557" t="s">
        <v>1432</v>
      </c>
      <c r="N1133" s="557" t="s">
        <v>1432</v>
      </c>
      <c r="O1133" s="533">
        <v>0</v>
      </c>
      <c r="P1133" s="533">
        <v>9</v>
      </c>
      <c r="Q1133" s="738">
        <v>9</v>
      </c>
      <c r="R1133" s="557" t="s">
        <v>4392</v>
      </c>
      <c r="S1133" s="557" t="s">
        <v>1438</v>
      </c>
      <c r="T1133" s="739">
        <v>41995</v>
      </c>
      <c r="U1133" s="739">
        <v>42114</v>
      </c>
      <c r="V1133" s="557" t="s">
        <v>1439</v>
      </c>
      <c r="W1133" s="557" t="s">
        <v>1432</v>
      </c>
      <c r="X1133" s="557" t="s">
        <v>1442</v>
      </c>
      <c r="Y1133" s="557" t="s">
        <v>1443</v>
      </c>
      <c r="Z1133" s="557" t="s">
        <v>1444</v>
      </c>
      <c r="AA1133" s="557" t="s">
        <v>2713</v>
      </c>
      <c r="AB1133" s="557" t="s">
        <v>1432</v>
      </c>
      <c r="AC1133" s="389"/>
      <c r="AD1133" s="389"/>
      <c r="AE1133" s="517" t="s">
        <v>3063</v>
      </c>
      <c r="AF1133" s="557" t="s">
        <v>1445</v>
      </c>
      <c r="AG1133" s="620">
        <v>0</v>
      </c>
      <c r="AH1133" s="517">
        <v>2</v>
      </c>
      <c r="AI1133" s="577">
        <v>9</v>
      </c>
      <c r="AJ1133" s="577">
        <v>0</v>
      </c>
      <c r="AK1133" s="577">
        <v>2</v>
      </c>
      <c r="AL1133" s="577">
        <v>6</v>
      </c>
      <c r="AM1133" s="577">
        <v>1</v>
      </c>
      <c r="AN1133" s="577">
        <v>0</v>
      </c>
      <c r="AO1133" s="577">
        <v>0</v>
      </c>
      <c r="AP1133" s="577">
        <v>0</v>
      </c>
      <c r="AQ1133" s="577">
        <v>0</v>
      </c>
      <c r="AR1133" s="577">
        <v>2</v>
      </c>
      <c r="AS1133" s="577">
        <v>6</v>
      </c>
      <c r="AT1133" s="577">
        <v>1</v>
      </c>
      <c r="AU1133" s="577">
        <v>0</v>
      </c>
      <c r="AV1133" s="577">
        <v>0</v>
      </c>
      <c r="AW1133" s="577">
        <v>0</v>
      </c>
      <c r="AX1133" s="577">
        <v>0</v>
      </c>
      <c r="AY1133" s="577">
        <v>0</v>
      </c>
      <c r="AZ1133" s="577">
        <v>0</v>
      </c>
      <c r="BA1133" s="577">
        <v>0</v>
      </c>
      <c r="BB1133" s="577">
        <v>0</v>
      </c>
      <c r="BC1133" s="577">
        <v>0</v>
      </c>
      <c r="BD1133" s="577">
        <v>0</v>
      </c>
      <c r="BE1133" s="577">
        <v>0</v>
      </c>
      <c r="BF1133" s="577">
        <v>0</v>
      </c>
      <c r="BG1133" s="577">
        <v>0</v>
      </c>
      <c r="BH1133" s="577">
        <v>0</v>
      </c>
      <c r="BI1133" s="577">
        <v>0</v>
      </c>
      <c r="BJ1133" s="577">
        <v>0</v>
      </c>
      <c r="BK1133" s="577">
        <v>0</v>
      </c>
      <c r="BL1133" s="577"/>
      <c r="BM1133" s="551">
        <v>0</v>
      </c>
      <c r="BN1133" s="551">
        <v>0</v>
      </c>
      <c r="BO1133" s="753">
        <v>0</v>
      </c>
      <c r="BP1133" s="551">
        <v>0</v>
      </c>
      <c r="BQ1133" s="551">
        <v>0</v>
      </c>
      <c r="BR1133" s="551">
        <v>0</v>
      </c>
      <c r="BS1133" s="582">
        <f t="shared" si="93"/>
        <v>3</v>
      </c>
      <c r="BT1133" s="552">
        <f t="shared" si="94"/>
        <v>3</v>
      </c>
      <c r="BU1133" s="552">
        <f t="shared" si="95"/>
        <v>3</v>
      </c>
      <c r="BV1133" s="551">
        <v>0</v>
      </c>
      <c r="BW1133" s="551">
        <v>0</v>
      </c>
      <c r="BX1133" s="551">
        <v>0</v>
      </c>
      <c r="BY1133" s="551">
        <v>0</v>
      </c>
      <c r="BZ1133" s="551">
        <v>0</v>
      </c>
      <c r="CA1133" s="551">
        <v>0</v>
      </c>
      <c r="CB1133" s="551">
        <v>0</v>
      </c>
      <c r="CC1133" s="551">
        <v>0</v>
      </c>
      <c r="CD1133" s="551">
        <v>0</v>
      </c>
      <c r="CE1133" s="551">
        <v>0</v>
      </c>
      <c r="CF1133" s="551">
        <v>0</v>
      </c>
      <c r="CG1133" s="551">
        <v>0</v>
      </c>
      <c r="CH1133" s="551">
        <v>0</v>
      </c>
      <c r="CI1133" s="623">
        <f t="shared" si="96"/>
        <v>9</v>
      </c>
      <c r="CJ1133" s="524">
        <v>9</v>
      </c>
      <c r="CK1133" s="554">
        <f t="shared" si="97"/>
        <v>3</v>
      </c>
      <c r="CL1133" s="554">
        <f t="shared" si="98"/>
        <v>6</v>
      </c>
      <c r="CM1133" s="554">
        <v>6</v>
      </c>
      <c r="CN1133" s="554"/>
      <c r="CO1133" s="554"/>
      <c r="CP1133" s="622"/>
      <c r="CQ1133" s="726"/>
      <c r="CR1133" s="525"/>
      <c r="CS1133" s="527"/>
      <c r="CT1133" s="527"/>
      <c r="CU1133" s="527"/>
      <c r="CV1133" s="527"/>
      <c r="CW1133" s="85"/>
    </row>
    <row r="1134" spans="1:101" customFormat="1" ht="12" customHeight="1" x14ac:dyDescent="0.2">
      <c r="A1134" s="132" t="s">
        <v>1965</v>
      </c>
      <c r="B1134" s="557" t="s">
        <v>4393</v>
      </c>
      <c r="C1134" s="557" t="s">
        <v>1432</v>
      </c>
      <c r="D1134" s="557" t="s">
        <v>1432</v>
      </c>
      <c r="E1134" s="577" t="s">
        <v>1432</v>
      </c>
      <c r="F1134" s="557" t="s">
        <v>4394</v>
      </c>
      <c r="G1134" s="557" t="s">
        <v>3648</v>
      </c>
      <c r="H1134" s="557" t="s">
        <v>1885</v>
      </c>
      <c r="I1134" s="557" t="s">
        <v>4395</v>
      </c>
      <c r="J1134" s="533">
        <v>525374</v>
      </c>
      <c r="K1134" s="533">
        <v>172805</v>
      </c>
      <c r="L1134" s="512" t="s">
        <v>3087</v>
      </c>
      <c r="M1134" s="557" t="s">
        <v>1432</v>
      </c>
      <c r="N1134" s="557" t="s">
        <v>1432</v>
      </c>
      <c r="O1134" s="533">
        <v>0</v>
      </c>
      <c r="P1134" s="533">
        <v>9</v>
      </c>
      <c r="Q1134" s="738">
        <v>9</v>
      </c>
      <c r="R1134" s="557" t="s">
        <v>5458</v>
      </c>
      <c r="S1134" s="557" t="s">
        <v>1438</v>
      </c>
      <c r="T1134" s="739">
        <v>42010</v>
      </c>
      <c r="U1134" s="739">
        <v>42116</v>
      </c>
      <c r="V1134" s="557" t="s">
        <v>1439</v>
      </c>
      <c r="W1134" s="557" t="s">
        <v>1432</v>
      </c>
      <c r="X1134" s="557" t="s">
        <v>1442</v>
      </c>
      <c r="Y1134" s="557" t="s">
        <v>3893</v>
      </c>
      <c r="Z1134" s="557" t="s">
        <v>1444</v>
      </c>
      <c r="AA1134" s="557" t="s">
        <v>2713</v>
      </c>
      <c r="AB1134" s="557" t="s">
        <v>1432</v>
      </c>
      <c r="AC1134" s="389"/>
      <c r="AD1134" s="389"/>
      <c r="AE1134" s="517" t="s">
        <v>3063</v>
      </c>
      <c r="AF1134" s="557" t="s">
        <v>1445</v>
      </c>
      <c r="AG1134" s="620">
        <v>0</v>
      </c>
      <c r="AH1134" s="517">
        <v>0</v>
      </c>
      <c r="AI1134" s="577">
        <v>9</v>
      </c>
      <c r="AJ1134" s="577">
        <v>0</v>
      </c>
      <c r="AK1134" s="577">
        <v>0</v>
      </c>
      <c r="AL1134" s="577">
        <v>2</v>
      </c>
      <c r="AM1134" s="577">
        <v>7</v>
      </c>
      <c r="AN1134" s="577">
        <v>0</v>
      </c>
      <c r="AO1134" s="577">
        <v>0</v>
      </c>
      <c r="AP1134" s="577">
        <v>0</v>
      </c>
      <c r="AQ1134" s="577">
        <v>0</v>
      </c>
      <c r="AR1134" s="577">
        <v>0</v>
      </c>
      <c r="AS1134" s="577">
        <v>2</v>
      </c>
      <c r="AT1134" s="577">
        <v>7</v>
      </c>
      <c r="AU1134" s="577">
        <v>0</v>
      </c>
      <c r="AV1134" s="577">
        <v>0</v>
      </c>
      <c r="AW1134" s="577">
        <v>0</v>
      </c>
      <c r="AX1134" s="577">
        <v>0</v>
      </c>
      <c r="AY1134" s="577">
        <v>0</v>
      </c>
      <c r="AZ1134" s="577">
        <v>0</v>
      </c>
      <c r="BA1134" s="577">
        <v>0</v>
      </c>
      <c r="BB1134" s="577">
        <v>0</v>
      </c>
      <c r="BC1134" s="577">
        <v>0</v>
      </c>
      <c r="BD1134" s="577">
        <v>0</v>
      </c>
      <c r="BE1134" s="577">
        <v>0</v>
      </c>
      <c r="BF1134" s="577">
        <v>0</v>
      </c>
      <c r="BG1134" s="577">
        <v>0</v>
      </c>
      <c r="BH1134" s="577">
        <v>0</v>
      </c>
      <c r="BI1134" s="577">
        <v>0</v>
      </c>
      <c r="BJ1134" s="577">
        <v>0</v>
      </c>
      <c r="BK1134" s="577">
        <v>0</v>
      </c>
      <c r="BL1134" s="577"/>
      <c r="BM1134" s="551">
        <v>0</v>
      </c>
      <c r="BN1134" s="551">
        <v>0</v>
      </c>
      <c r="BO1134" s="753">
        <v>0</v>
      </c>
      <c r="BP1134" s="551">
        <v>0</v>
      </c>
      <c r="BQ1134" s="551">
        <v>0</v>
      </c>
      <c r="BR1134" s="551">
        <v>0</v>
      </c>
      <c r="BS1134" s="582">
        <f t="shared" si="93"/>
        <v>3</v>
      </c>
      <c r="BT1134" s="552">
        <f t="shared" si="94"/>
        <v>3</v>
      </c>
      <c r="BU1134" s="552">
        <f t="shared" si="95"/>
        <v>3</v>
      </c>
      <c r="BV1134" s="551">
        <v>0</v>
      </c>
      <c r="BW1134" s="551">
        <v>0</v>
      </c>
      <c r="BX1134" s="551">
        <v>0</v>
      </c>
      <c r="BY1134" s="551">
        <v>0</v>
      </c>
      <c r="BZ1134" s="551">
        <v>0</v>
      </c>
      <c r="CA1134" s="551">
        <v>0</v>
      </c>
      <c r="CB1134" s="551">
        <v>0</v>
      </c>
      <c r="CC1134" s="551">
        <v>0</v>
      </c>
      <c r="CD1134" s="551">
        <v>0</v>
      </c>
      <c r="CE1134" s="551">
        <v>0</v>
      </c>
      <c r="CF1134" s="551">
        <v>0</v>
      </c>
      <c r="CG1134" s="551">
        <v>0</v>
      </c>
      <c r="CH1134" s="551">
        <v>0</v>
      </c>
      <c r="CI1134" s="623">
        <f t="shared" si="96"/>
        <v>9</v>
      </c>
      <c r="CJ1134" s="524">
        <v>9</v>
      </c>
      <c r="CK1134" s="554">
        <f t="shared" si="97"/>
        <v>3</v>
      </c>
      <c r="CL1134" s="554">
        <f t="shared" si="98"/>
        <v>6</v>
      </c>
      <c r="CM1134" s="554">
        <v>10</v>
      </c>
      <c r="CN1134" s="554"/>
      <c r="CO1134" s="554"/>
      <c r="CP1134" s="622"/>
      <c r="CQ1134" s="726"/>
      <c r="CR1134" s="525"/>
      <c r="CS1134" s="527"/>
      <c r="CT1134" s="527"/>
      <c r="CU1134" s="527"/>
      <c r="CV1134" s="527"/>
      <c r="CW1134" s="85"/>
    </row>
    <row r="1135" spans="1:101" customFormat="1" ht="12" customHeight="1" x14ac:dyDescent="0.2">
      <c r="A1135" s="132" t="s">
        <v>1965</v>
      </c>
      <c r="B1135" s="557" t="s">
        <v>489</v>
      </c>
      <c r="C1135" s="557" t="s">
        <v>1432</v>
      </c>
      <c r="D1135" s="557" t="s">
        <v>1432</v>
      </c>
      <c r="E1135" s="577" t="s">
        <v>1432</v>
      </c>
      <c r="F1135" s="557" t="s">
        <v>262</v>
      </c>
      <c r="G1135" s="557" t="s">
        <v>490</v>
      </c>
      <c r="H1135" s="557" t="s">
        <v>3875</v>
      </c>
      <c r="I1135" s="557" t="s">
        <v>491</v>
      </c>
      <c r="J1135" s="533">
        <v>528907</v>
      </c>
      <c r="K1135" s="533">
        <v>173296</v>
      </c>
      <c r="L1135" s="512" t="s">
        <v>3076</v>
      </c>
      <c r="M1135" s="557" t="s">
        <v>1432</v>
      </c>
      <c r="N1135" s="557" t="s">
        <v>1432</v>
      </c>
      <c r="O1135" s="533">
        <v>1</v>
      </c>
      <c r="P1135" s="533">
        <v>2</v>
      </c>
      <c r="Q1135" s="738">
        <v>1</v>
      </c>
      <c r="R1135" s="557" t="s">
        <v>5459</v>
      </c>
      <c r="S1135" s="557" t="s">
        <v>1438</v>
      </c>
      <c r="T1135" s="739">
        <v>42023</v>
      </c>
      <c r="U1135" s="739">
        <v>42107</v>
      </c>
      <c r="V1135" s="557" t="s">
        <v>1439</v>
      </c>
      <c r="W1135" s="557" t="s">
        <v>1432</v>
      </c>
      <c r="X1135" s="557" t="s">
        <v>1442</v>
      </c>
      <c r="Y1135" s="557" t="s">
        <v>4694</v>
      </c>
      <c r="Z1135" s="557" t="s">
        <v>1444</v>
      </c>
      <c r="AA1135" s="557" t="s">
        <v>1454</v>
      </c>
      <c r="AB1135" s="557" t="s">
        <v>1432</v>
      </c>
      <c r="AC1135" s="389"/>
      <c r="AD1135" s="389"/>
      <c r="AE1135" s="517" t="s">
        <v>3063</v>
      </c>
      <c r="AF1135" s="557" t="s">
        <v>1445</v>
      </c>
      <c r="AG1135" s="620">
        <v>0</v>
      </c>
      <c r="AH1135" s="517">
        <v>0</v>
      </c>
      <c r="AI1135" s="577">
        <v>0</v>
      </c>
      <c r="AJ1135" s="577">
        <v>0</v>
      </c>
      <c r="AK1135" s="577">
        <v>0</v>
      </c>
      <c r="AL1135" s="577">
        <v>0</v>
      </c>
      <c r="AM1135" s="577">
        <v>2</v>
      </c>
      <c r="AN1135" s="577">
        <v>0</v>
      </c>
      <c r="AO1135" s="577">
        <v>-1</v>
      </c>
      <c r="AP1135" s="577">
        <v>0</v>
      </c>
      <c r="AQ1135" s="577">
        <v>0</v>
      </c>
      <c r="AR1135" s="577">
        <v>0</v>
      </c>
      <c r="AS1135" s="577">
        <v>0</v>
      </c>
      <c r="AT1135" s="577">
        <v>2</v>
      </c>
      <c r="AU1135" s="577">
        <v>0</v>
      </c>
      <c r="AV1135" s="577">
        <v>0</v>
      </c>
      <c r="AW1135" s="577">
        <v>0</v>
      </c>
      <c r="AX1135" s="577">
        <v>0</v>
      </c>
      <c r="AY1135" s="577">
        <v>0</v>
      </c>
      <c r="AZ1135" s="577">
        <v>0</v>
      </c>
      <c r="BA1135" s="577">
        <v>0</v>
      </c>
      <c r="BB1135" s="577">
        <v>0</v>
      </c>
      <c r="BC1135" s="577">
        <v>-1</v>
      </c>
      <c r="BD1135" s="577">
        <v>0</v>
      </c>
      <c r="BE1135" s="577">
        <v>0</v>
      </c>
      <c r="BF1135" s="577">
        <v>0</v>
      </c>
      <c r="BG1135" s="577">
        <v>0</v>
      </c>
      <c r="BH1135" s="577">
        <v>0</v>
      </c>
      <c r="BI1135" s="577">
        <v>0</v>
      </c>
      <c r="BJ1135" s="577">
        <v>0</v>
      </c>
      <c r="BK1135" s="577">
        <v>0</v>
      </c>
      <c r="BL1135" s="577"/>
      <c r="BM1135" s="551">
        <v>0</v>
      </c>
      <c r="BN1135" s="551">
        <v>0</v>
      </c>
      <c r="BO1135" s="753">
        <v>0</v>
      </c>
      <c r="BP1135" s="551">
        <v>0</v>
      </c>
      <c r="BQ1135" s="551">
        <v>0</v>
      </c>
      <c r="BR1135" s="551">
        <v>0</v>
      </c>
      <c r="BS1135" s="582">
        <f t="shared" si="93"/>
        <v>0.33333333333333331</v>
      </c>
      <c r="BT1135" s="552">
        <f t="shared" si="94"/>
        <v>0.33333333333333331</v>
      </c>
      <c r="BU1135" s="552">
        <f t="shared" si="95"/>
        <v>0.33333333333333331</v>
      </c>
      <c r="BV1135" s="551">
        <v>0</v>
      </c>
      <c r="BW1135" s="551">
        <v>0</v>
      </c>
      <c r="BX1135" s="551">
        <v>0</v>
      </c>
      <c r="BY1135" s="551">
        <v>0</v>
      </c>
      <c r="BZ1135" s="551">
        <v>0</v>
      </c>
      <c r="CA1135" s="551">
        <v>0</v>
      </c>
      <c r="CB1135" s="551">
        <v>0</v>
      </c>
      <c r="CC1135" s="551">
        <v>0</v>
      </c>
      <c r="CD1135" s="551">
        <v>0</v>
      </c>
      <c r="CE1135" s="551">
        <v>0</v>
      </c>
      <c r="CF1135" s="551">
        <v>0</v>
      </c>
      <c r="CG1135" s="551">
        <v>0</v>
      </c>
      <c r="CH1135" s="551">
        <v>0</v>
      </c>
      <c r="CI1135" s="623">
        <f t="shared" si="96"/>
        <v>1</v>
      </c>
      <c r="CJ1135" s="524">
        <v>1</v>
      </c>
      <c r="CK1135" s="554">
        <f t="shared" si="97"/>
        <v>0.33333333333333331</v>
      </c>
      <c r="CL1135" s="554">
        <f t="shared" si="98"/>
        <v>0.66666666666666663</v>
      </c>
      <c r="CM1135" s="554">
        <v>6</v>
      </c>
      <c r="CN1135" s="554"/>
      <c r="CO1135" s="554"/>
      <c r="CP1135" s="622"/>
      <c r="CQ1135" s="726"/>
      <c r="CR1135" s="525"/>
      <c r="CS1135" s="527"/>
      <c r="CT1135" s="527"/>
      <c r="CU1135" s="527"/>
      <c r="CV1135" s="527"/>
      <c r="CW1135" s="85"/>
    </row>
    <row r="1136" spans="1:101" customFormat="1" ht="12" customHeight="1" x14ac:dyDescent="0.2">
      <c r="A1136" s="132" t="s">
        <v>1965</v>
      </c>
      <c r="B1136" s="557" t="s">
        <v>4396</v>
      </c>
      <c r="C1136" s="557" t="s">
        <v>1432</v>
      </c>
      <c r="D1136" s="557" t="s">
        <v>1432</v>
      </c>
      <c r="E1136" s="577" t="s">
        <v>1432</v>
      </c>
      <c r="F1136" s="557" t="s">
        <v>2715</v>
      </c>
      <c r="G1136" s="557" t="s">
        <v>4210</v>
      </c>
      <c r="H1136" s="557" t="s">
        <v>2717</v>
      </c>
      <c r="I1136" s="557" t="s">
        <v>3885</v>
      </c>
      <c r="J1136" s="533">
        <v>527472</v>
      </c>
      <c r="K1136" s="533">
        <v>174926</v>
      </c>
      <c r="L1136" s="512" t="s">
        <v>3084</v>
      </c>
      <c r="M1136" s="557" t="s">
        <v>1432</v>
      </c>
      <c r="N1136" s="557" t="s">
        <v>1432</v>
      </c>
      <c r="O1136" s="533">
        <v>0</v>
      </c>
      <c r="P1136" s="533">
        <v>1</v>
      </c>
      <c r="Q1136" s="738">
        <v>1</v>
      </c>
      <c r="R1136" s="557" t="s">
        <v>4397</v>
      </c>
      <c r="S1136" s="557" t="s">
        <v>1438</v>
      </c>
      <c r="T1136" s="739">
        <v>42002</v>
      </c>
      <c r="U1136" s="739">
        <v>42121</v>
      </c>
      <c r="V1136" s="557" t="s">
        <v>1439</v>
      </c>
      <c r="W1136" s="557" t="s">
        <v>1432</v>
      </c>
      <c r="X1136" s="557" t="s">
        <v>1442</v>
      </c>
      <c r="Y1136" s="557" t="s">
        <v>1443</v>
      </c>
      <c r="Z1136" s="557" t="s">
        <v>1444</v>
      </c>
      <c r="AA1136" s="557" t="s">
        <v>2713</v>
      </c>
      <c r="AB1136" s="557" t="s">
        <v>1432</v>
      </c>
      <c r="AC1136" s="389"/>
      <c r="AD1136" s="389"/>
      <c r="AE1136" s="517" t="s">
        <v>3063</v>
      </c>
      <c r="AF1136" s="557" t="s">
        <v>1445</v>
      </c>
      <c r="AG1136" s="620">
        <v>0</v>
      </c>
      <c r="AH1136" s="517">
        <v>0</v>
      </c>
      <c r="AI1136" s="577">
        <v>0</v>
      </c>
      <c r="AJ1136" s="577">
        <v>0</v>
      </c>
      <c r="AK1136" s="577">
        <v>0</v>
      </c>
      <c r="AL1136" s="577">
        <v>1</v>
      </c>
      <c r="AM1136" s="577">
        <v>0</v>
      </c>
      <c r="AN1136" s="577">
        <v>0</v>
      </c>
      <c r="AO1136" s="577">
        <v>0</v>
      </c>
      <c r="AP1136" s="577">
        <v>0</v>
      </c>
      <c r="AQ1136" s="577">
        <v>0</v>
      </c>
      <c r="AR1136" s="577">
        <v>0</v>
      </c>
      <c r="AS1136" s="577">
        <v>1</v>
      </c>
      <c r="AT1136" s="577">
        <v>0</v>
      </c>
      <c r="AU1136" s="577">
        <v>0</v>
      </c>
      <c r="AV1136" s="577">
        <v>0</v>
      </c>
      <c r="AW1136" s="577">
        <v>0</v>
      </c>
      <c r="AX1136" s="577">
        <v>0</v>
      </c>
      <c r="AY1136" s="577">
        <v>0</v>
      </c>
      <c r="AZ1136" s="577">
        <v>0</v>
      </c>
      <c r="BA1136" s="577">
        <v>0</v>
      </c>
      <c r="BB1136" s="577">
        <v>0</v>
      </c>
      <c r="BC1136" s="577">
        <v>0</v>
      </c>
      <c r="BD1136" s="577">
        <v>0</v>
      </c>
      <c r="BE1136" s="577">
        <v>0</v>
      </c>
      <c r="BF1136" s="577">
        <v>0</v>
      </c>
      <c r="BG1136" s="577">
        <v>0</v>
      </c>
      <c r="BH1136" s="577">
        <v>0</v>
      </c>
      <c r="BI1136" s="577">
        <v>0</v>
      </c>
      <c r="BJ1136" s="577">
        <v>0</v>
      </c>
      <c r="BK1136" s="577">
        <v>0</v>
      </c>
      <c r="BL1136" s="577"/>
      <c r="BM1136" s="551">
        <v>0</v>
      </c>
      <c r="BN1136" s="551">
        <v>0</v>
      </c>
      <c r="BO1136" s="753">
        <v>0</v>
      </c>
      <c r="BP1136" s="551">
        <v>0</v>
      </c>
      <c r="BQ1136" s="551">
        <v>0</v>
      </c>
      <c r="BR1136" s="551">
        <v>0</v>
      </c>
      <c r="BS1136" s="582">
        <f t="shared" si="93"/>
        <v>0.33333333333333331</v>
      </c>
      <c r="BT1136" s="552">
        <f t="shared" si="94"/>
        <v>0.33333333333333331</v>
      </c>
      <c r="BU1136" s="552">
        <f t="shared" si="95"/>
        <v>0.33333333333333331</v>
      </c>
      <c r="BV1136" s="551">
        <v>0</v>
      </c>
      <c r="BW1136" s="551">
        <v>0</v>
      </c>
      <c r="BX1136" s="551">
        <v>0</v>
      </c>
      <c r="BY1136" s="551">
        <v>0</v>
      </c>
      <c r="BZ1136" s="551">
        <v>0</v>
      </c>
      <c r="CA1136" s="551">
        <v>0</v>
      </c>
      <c r="CB1136" s="551">
        <v>0</v>
      </c>
      <c r="CC1136" s="551">
        <v>0</v>
      </c>
      <c r="CD1136" s="551">
        <v>0</v>
      </c>
      <c r="CE1136" s="551">
        <v>0</v>
      </c>
      <c r="CF1136" s="551">
        <v>0</v>
      </c>
      <c r="CG1136" s="551">
        <v>0</v>
      </c>
      <c r="CH1136" s="551">
        <v>0</v>
      </c>
      <c r="CI1136" s="623">
        <f t="shared" si="96"/>
        <v>1</v>
      </c>
      <c r="CJ1136" s="524">
        <v>1</v>
      </c>
      <c r="CK1136" s="554">
        <f t="shared" si="97"/>
        <v>0.33333333333333331</v>
      </c>
      <c r="CL1136" s="554">
        <f t="shared" si="98"/>
        <v>0.66666666666666663</v>
      </c>
      <c r="CM1136" s="554">
        <v>6</v>
      </c>
      <c r="CN1136" s="554"/>
      <c r="CO1136" s="554"/>
      <c r="CP1136" s="622"/>
      <c r="CQ1136" s="726"/>
      <c r="CR1136" s="525"/>
      <c r="CS1136" s="527"/>
      <c r="CT1136" s="527"/>
      <c r="CU1136" s="527"/>
      <c r="CV1136" s="527"/>
      <c r="CW1136" s="85"/>
    </row>
    <row r="1137" spans="1:101" customFormat="1" ht="12" customHeight="1" x14ac:dyDescent="0.2">
      <c r="A1137" s="132" t="s">
        <v>1965</v>
      </c>
      <c r="B1137" s="557" t="s">
        <v>4398</v>
      </c>
      <c r="C1137" s="557" t="s">
        <v>1432</v>
      </c>
      <c r="D1137" s="557" t="s">
        <v>1432</v>
      </c>
      <c r="E1137" s="577" t="s">
        <v>1432</v>
      </c>
      <c r="F1137" s="557" t="s">
        <v>2792</v>
      </c>
      <c r="G1137" s="557" t="s">
        <v>1462</v>
      </c>
      <c r="H1137" s="557" t="s">
        <v>2717</v>
      </c>
      <c r="I1137" s="557" t="s">
        <v>1925</v>
      </c>
      <c r="J1137" s="533">
        <v>528203</v>
      </c>
      <c r="K1137" s="533">
        <v>176726</v>
      </c>
      <c r="L1137" s="512" t="s">
        <v>3066</v>
      </c>
      <c r="M1137" s="557" t="s">
        <v>1432</v>
      </c>
      <c r="N1137" s="557" t="s">
        <v>1432</v>
      </c>
      <c r="O1137" s="533">
        <v>2</v>
      </c>
      <c r="P1137" s="533">
        <v>1</v>
      </c>
      <c r="Q1137" s="738">
        <v>-1</v>
      </c>
      <c r="R1137" s="557" t="s">
        <v>4399</v>
      </c>
      <c r="S1137" s="557" t="s">
        <v>1438</v>
      </c>
      <c r="T1137" s="739">
        <v>42024</v>
      </c>
      <c r="U1137" s="739">
        <v>42109</v>
      </c>
      <c r="V1137" s="557" t="s">
        <v>1439</v>
      </c>
      <c r="W1137" s="557" t="s">
        <v>1432</v>
      </c>
      <c r="X1137" s="557" t="s">
        <v>1442</v>
      </c>
      <c r="Y1137" s="557" t="s">
        <v>4694</v>
      </c>
      <c r="Z1137" s="557" t="s">
        <v>1444</v>
      </c>
      <c r="AA1137" s="557" t="s">
        <v>4207</v>
      </c>
      <c r="AB1137" s="557" t="s">
        <v>1432</v>
      </c>
      <c r="AC1137" s="389"/>
      <c r="AD1137" s="389"/>
      <c r="AE1137" s="517" t="s">
        <v>3063</v>
      </c>
      <c r="AF1137" s="557" t="s">
        <v>1445</v>
      </c>
      <c r="AG1137" s="620">
        <v>0</v>
      </c>
      <c r="AH1137" s="517">
        <v>0</v>
      </c>
      <c r="AI1137" s="577">
        <v>0</v>
      </c>
      <c r="AJ1137" s="577">
        <v>0</v>
      </c>
      <c r="AK1137" s="577">
        <v>-1</v>
      </c>
      <c r="AL1137" s="577">
        <v>-1</v>
      </c>
      <c r="AM1137" s="577">
        <v>0</v>
      </c>
      <c r="AN1137" s="577">
        <v>1</v>
      </c>
      <c r="AO1137" s="577">
        <v>0</v>
      </c>
      <c r="AP1137" s="577">
        <v>0</v>
      </c>
      <c r="AQ1137" s="577">
        <v>0</v>
      </c>
      <c r="AR1137" s="577">
        <v>-1</v>
      </c>
      <c r="AS1137" s="577">
        <v>-1</v>
      </c>
      <c r="AT1137" s="577">
        <v>0</v>
      </c>
      <c r="AU1137" s="577">
        <v>0</v>
      </c>
      <c r="AV1137" s="577">
        <v>0</v>
      </c>
      <c r="AW1137" s="577">
        <v>0</v>
      </c>
      <c r="AX1137" s="577">
        <v>0</v>
      </c>
      <c r="AY1137" s="577">
        <v>0</v>
      </c>
      <c r="AZ1137" s="577">
        <v>0</v>
      </c>
      <c r="BA1137" s="577">
        <v>0</v>
      </c>
      <c r="BB1137" s="577">
        <v>1</v>
      </c>
      <c r="BC1137" s="577">
        <v>0</v>
      </c>
      <c r="BD1137" s="577">
        <v>0</v>
      </c>
      <c r="BE1137" s="577">
        <v>0</v>
      </c>
      <c r="BF1137" s="577">
        <v>0</v>
      </c>
      <c r="BG1137" s="577">
        <v>0</v>
      </c>
      <c r="BH1137" s="577">
        <v>0</v>
      </c>
      <c r="BI1137" s="577">
        <v>0</v>
      </c>
      <c r="BJ1137" s="577">
        <v>0</v>
      </c>
      <c r="BK1137" s="577">
        <v>0</v>
      </c>
      <c r="BL1137" s="577"/>
      <c r="BM1137" s="551">
        <v>0</v>
      </c>
      <c r="BN1137" s="551">
        <v>0</v>
      </c>
      <c r="BO1137" s="753">
        <v>0</v>
      </c>
      <c r="BP1137" s="551">
        <v>0</v>
      </c>
      <c r="BQ1137" s="551">
        <v>0</v>
      </c>
      <c r="BR1137" s="551">
        <v>0</v>
      </c>
      <c r="BS1137" s="582">
        <f t="shared" si="93"/>
        <v>-0.33333333333333331</v>
      </c>
      <c r="BT1137" s="552">
        <f t="shared" si="94"/>
        <v>-0.33333333333333331</v>
      </c>
      <c r="BU1137" s="552">
        <f t="shared" si="95"/>
        <v>-0.33333333333333331</v>
      </c>
      <c r="BV1137" s="551">
        <v>0</v>
      </c>
      <c r="BW1137" s="551">
        <v>0</v>
      </c>
      <c r="BX1137" s="551">
        <v>0</v>
      </c>
      <c r="BY1137" s="551">
        <v>0</v>
      </c>
      <c r="BZ1137" s="551">
        <v>0</v>
      </c>
      <c r="CA1137" s="551">
        <v>0</v>
      </c>
      <c r="CB1137" s="551">
        <v>0</v>
      </c>
      <c r="CC1137" s="551">
        <v>0</v>
      </c>
      <c r="CD1137" s="551">
        <v>0</v>
      </c>
      <c r="CE1137" s="551">
        <v>0</v>
      </c>
      <c r="CF1137" s="551">
        <v>0</v>
      </c>
      <c r="CG1137" s="551">
        <v>0</v>
      </c>
      <c r="CH1137" s="551">
        <v>0</v>
      </c>
      <c r="CI1137" s="623">
        <f t="shared" si="96"/>
        <v>-1</v>
      </c>
      <c r="CJ1137" s="524">
        <v>-1</v>
      </c>
      <c r="CK1137" s="554">
        <f t="shared" si="97"/>
        <v>-0.33333333333333331</v>
      </c>
      <c r="CL1137" s="554">
        <f t="shared" si="98"/>
        <v>-0.66666666666666663</v>
      </c>
      <c r="CM1137" s="554">
        <v>6</v>
      </c>
      <c r="CN1137" s="554"/>
      <c r="CO1137" s="554"/>
      <c r="CP1137" s="622"/>
      <c r="CQ1137" s="726"/>
      <c r="CR1137" s="525"/>
      <c r="CS1137" s="527"/>
      <c r="CT1137" s="527"/>
      <c r="CU1137" s="527"/>
      <c r="CV1137" s="527"/>
      <c r="CW1137" s="85"/>
    </row>
    <row r="1138" spans="1:101" customFormat="1" ht="12" customHeight="1" x14ac:dyDescent="0.2">
      <c r="A1138" s="132" t="s">
        <v>1965</v>
      </c>
      <c r="B1138" s="557" t="s">
        <v>4400</v>
      </c>
      <c r="C1138" s="557" t="s">
        <v>1432</v>
      </c>
      <c r="D1138" s="557" t="s">
        <v>1432</v>
      </c>
      <c r="E1138" s="577" t="s">
        <v>1432</v>
      </c>
      <c r="F1138" s="557" t="s">
        <v>1767</v>
      </c>
      <c r="G1138" s="557" t="s">
        <v>4401</v>
      </c>
      <c r="H1138" s="557" t="s">
        <v>1435</v>
      </c>
      <c r="I1138" s="557" t="s">
        <v>4402</v>
      </c>
      <c r="J1138" s="533">
        <v>527041</v>
      </c>
      <c r="K1138" s="533">
        <v>171896</v>
      </c>
      <c r="L1138" s="512" t="s">
        <v>3069</v>
      </c>
      <c r="M1138" s="557" t="s">
        <v>1432</v>
      </c>
      <c r="N1138" s="557" t="s">
        <v>1432</v>
      </c>
      <c r="O1138" s="533">
        <v>1</v>
      </c>
      <c r="P1138" s="533">
        <v>2</v>
      </c>
      <c r="Q1138" s="738">
        <v>1</v>
      </c>
      <c r="R1138" s="557" t="s">
        <v>5460</v>
      </c>
      <c r="S1138" s="557" t="s">
        <v>1438</v>
      </c>
      <c r="T1138" s="739">
        <v>42009</v>
      </c>
      <c r="U1138" s="739">
        <v>42151</v>
      </c>
      <c r="V1138" s="557" t="s">
        <v>1439</v>
      </c>
      <c r="W1138" s="557" t="s">
        <v>1432</v>
      </c>
      <c r="X1138" s="557" t="s">
        <v>1442</v>
      </c>
      <c r="Y1138" s="557" t="s">
        <v>4694</v>
      </c>
      <c r="Z1138" s="557" t="s">
        <v>1444</v>
      </c>
      <c r="AA1138" s="557" t="s">
        <v>1454</v>
      </c>
      <c r="AB1138" s="557" t="s">
        <v>1432</v>
      </c>
      <c r="AC1138" s="389"/>
      <c r="AD1138" s="389"/>
      <c r="AE1138" s="517" t="s">
        <v>3063</v>
      </c>
      <c r="AF1138" s="557" t="s">
        <v>1445</v>
      </c>
      <c r="AG1138" s="620">
        <v>0</v>
      </c>
      <c r="AH1138" s="517">
        <v>0</v>
      </c>
      <c r="AI1138" s="577">
        <v>0</v>
      </c>
      <c r="AJ1138" s="577">
        <v>0</v>
      </c>
      <c r="AK1138" s="577">
        <v>0</v>
      </c>
      <c r="AL1138" s="577">
        <v>0</v>
      </c>
      <c r="AM1138" s="577">
        <v>2</v>
      </c>
      <c r="AN1138" s="577">
        <v>-1</v>
      </c>
      <c r="AO1138" s="577">
        <v>0</v>
      </c>
      <c r="AP1138" s="577">
        <v>0</v>
      </c>
      <c r="AQ1138" s="577">
        <v>0</v>
      </c>
      <c r="AR1138" s="577">
        <v>0</v>
      </c>
      <c r="AS1138" s="577">
        <v>0</v>
      </c>
      <c r="AT1138" s="577">
        <v>2</v>
      </c>
      <c r="AU1138" s="577">
        <v>0</v>
      </c>
      <c r="AV1138" s="577">
        <v>0</v>
      </c>
      <c r="AW1138" s="577">
        <v>0</v>
      </c>
      <c r="AX1138" s="577">
        <v>0</v>
      </c>
      <c r="AY1138" s="577">
        <v>0</v>
      </c>
      <c r="AZ1138" s="577">
        <v>0</v>
      </c>
      <c r="BA1138" s="577">
        <v>0</v>
      </c>
      <c r="BB1138" s="577">
        <v>-1</v>
      </c>
      <c r="BC1138" s="577">
        <v>0</v>
      </c>
      <c r="BD1138" s="577">
        <v>0</v>
      </c>
      <c r="BE1138" s="577">
        <v>0</v>
      </c>
      <c r="BF1138" s="577">
        <v>0</v>
      </c>
      <c r="BG1138" s="577">
        <v>0</v>
      </c>
      <c r="BH1138" s="577">
        <v>0</v>
      </c>
      <c r="BI1138" s="577">
        <v>0</v>
      </c>
      <c r="BJ1138" s="577">
        <v>0</v>
      </c>
      <c r="BK1138" s="577">
        <v>0</v>
      </c>
      <c r="BL1138" s="577"/>
      <c r="BM1138" s="551">
        <v>0</v>
      </c>
      <c r="BN1138" s="551">
        <v>0</v>
      </c>
      <c r="BO1138" s="753">
        <v>0</v>
      </c>
      <c r="BP1138" s="551">
        <v>0</v>
      </c>
      <c r="BQ1138" s="551">
        <v>0</v>
      </c>
      <c r="BR1138" s="551">
        <v>0</v>
      </c>
      <c r="BS1138" s="582">
        <f t="shared" si="93"/>
        <v>0.33333333333333331</v>
      </c>
      <c r="BT1138" s="552">
        <f t="shared" si="94"/>
        <v>0.33333333333333331</v>
      </c>
      <c r="BU1138" s="552">
        <f t="shared" si="95"/>
        <v>0.33333333333333331</v>
      </c>
      <c r="BV1138" s="551">
        <v>0</v>
      </c>
      <c r="BW1138" s="551">
        <v>0</v>
      </c>
      <c r="BX1138" s="551">
        <v>0</v>
      </c>
      <c r="BY1138" s="551">
        <v>0</v>
      </c>
      <c r="BZ1138" s="551">
        <v>0</v>
      </c>
      <c r="CA1138" s="551">
        <v>0</v>
      </c>
      <c r="CB1138" s="551">
        <v>0</v>
      </c>
      <c r="CC1138" s="551">
        <v>0</v>
      </c>
      <c r="CD1138" s="551">
        <v>0</v>
      </c>
      <c r="CE1138" s="551">
        <v>0</v>
      </c>
      <c r="CF1138" s="551">
        <v>0</v>
      </c>
      <c r="CG1138" s="551">
        <v>0</v>
      </c>
      <c r="CH1138" s="551">
        <v>0</v>
      </c>
      <c r="CI1138" s="623">
        <f t="shared" si="96"/>
        <v>1</v>
      </c>
      <c r="CJ1138" s="524">
        <v>1</v>
      </c>
      <c r="CK1138" s="554">
        <f t="shared" si="97"/>
        <v>0.33333333333333331</v>
      </c>
      <c r="CL1138" s="554">
        <f t="shared" si="98"/>
        <v>0.66666666666666663</v>
      </c>
      <c r="CM1138" s="554">
        <v>6</v>
      </c>
      <c r="CN1138" s="554"/>
      <c r="CO1138" s="554"/>
      <c r="CP1138" s="622"/>
      <c r="CQ1138" s="726"/>
      <c r="CR1138" s="525"/>
      <c r="CS1138" s="527"/>
      <c r="CT1138" s="527"/>
      <c r="CU1138" s="527"/>
      <c r="CV1138" s="527"/>
      <c r="CW1138" s="85"/>
    </row>
    <row r="1139" spans="1:101" customFormat="1" ht="12" customHeight="1" x14ac:dyDescent="0.2">
      <c r="A1139" s="132" t="s">
        <v>1965</v>
      </c>
      <c r="B1139" s="557" t="s">
        <v>5461</v>
      </c>
      <c r="C1139" s="557" t="s">
        <v>1432</v>
      </c>
      <c r="D1139" s="557" t="s">
        <v>1432</v>
      </c>
      <c r="E1139" s="577" t="s">
        <v>3031</v>
      </c>
      <c r="F1139" s="557" t="s">
        <v>3032</v>
      </c>
      <c r="G1139" s="557" t="s">
        <v>3313</v>
      </c>
      <c r="H1139" s="557" t="s">
        <v>1458</v>
      </c>
      <c r="I1139" s="557" t="s">
        <v>3033</v>
      </c>
      <c r="J1139" s="533">
        <v>524592</v>
      </c>
      <c r="K1139" s="533">
        <v>175268</v>
      </c>
      <c r="L1139" s="512" t="s">
        <v>3088</v>
      </c>
      <c r="M1139" s="557" t="s">
        <v>1432</v>
      </c>
      <c r="N1139" s="557" t="s">
        <v>1432</v>
      </c>
      <c r="O1139" s="533">
        <v>0</v>
      </c>
      <c r="P1139" s="533">
        <v>53</v>
      </c>
      <c r="Q1139" s="738">
        <v>53</v>
      </c>
      <c r="R1139" s="557" t="s">
        <v>5462</v>
      </c>
      <c r="S1139" s="557" t="s">
        <v>1154</v>
      </c>
      <c r="T1139" s="739">
        <v>42011</v>
      </c>
      <c r="U1139" s="739">
        <v>42291</v>
      </c>
      <c r="V1139" s="557" t="s">
        <v>1439</v>
      </c>
      <c r="W1139" s="557" t="s">
        <v>1432</v>
      </c>
      <c r="X1139" s="557" t="s">
        <v>1442</v>
      </c>
      <c r="Y1139" s="557" t="s">
        <v>1443</v>
      </c>
      <c r="Z1139" s="557" t="s">
        <v>1443</v>
      </c>
      <c r="AA1139" s="557" t="s">
        <v>1444</v>
      </c>
      <c r="AB1139" s="557" t="s">
        <v>1432</v>
      </c>
      <c r="AC1139" s="389"/>
      <c r="AD1139" s="389"/>
      <c r="AE1139" s="517" t="s">
        <v>3063</v>
      </c>
      <c r="AF1139" s="557" t="s">
        <v>1445</v>
      </c>
      <c r="AG1139" s="620">
        <v>0</v>
      </c>
      <c r="AH1139" s="517">
        <v>6</v>
      </c>
      <c r="AI1139" s="577">
        <v>53</v>
      </c>
      <c r="AJ1139" s="577">
        <v>0</v>
      </c>
      <c r="AK1139" s="577">
        <v>10</v>
      </c>
      <c r="AL1139" s="577">
        <v>40</v>
      </c>
      <c r="AM1139" s="577">
        <v>3</v>
      </c>
      <c r="AN1139" s="577">
        <v>0</v>
      </c>
      <c r="AO1139" s="577">
        <v>0</v>
      </c>
      <c r="AP1139" s="577">
        <v>0</v>
      </c>
      <c r="AQ1139" s="577">
        <v>0</v>
      </c>
      <c r="AR1139" s="577">
        <v>10</v>
      </c>
      <c r="AS1139" s="577">
        <v>40</v>
      </c>
      <c r="AT1139" s="577">
        <v>3</v>
      </c>
      <c r="AU1139" s="577">
        <v>0</v>
      </c>
      <c r="AV1139" s="577">
        <v>0</v>
      </c>
      <c r="AW1139" s="577">
        <v>0</v>
      </c>
      <c r="AX1139" s="577">
        <v>0</v>
      </c>
      <c r="AY1139" s="577">
        <v>0</v>
      </c>
      <c r="AZ1139" s="577">
        <v>0</v>
      </c>
      <c r="BA1139" s="577">
        <v>0</v>
      </c>
      <c r="BB1139" s="577">
        <v>0</v>
      </c>
      <c r="BC1139" s="577">
        <v>0</v>
      </c>
      <c r="BD1139" s="577">
        <v>0</v>
      </c>
      <c r="BE1139" s="577">
        <v>0</v>
      </c>
      <c r="BF1139" s="577">
        <v>0</v>
      </c>
      <c r="BG1139" s="577">
        <v>0</v>
      </c>
      <c r="BH1139" s="577">
        <v>0</v>
      </c>
      <c r="BI1139" s="577">
        <v>0</v>
      </c>
      <c r="BJ1139" s="577">
        <v>0</v>
      </c>
      <c r="BK1139" s="577">
        <v>0</v>
      </c>
      <c r="BL1139" s="577"/>
      <c r="BM1139" s="551">
        <v>0</v>
      </c>
      <c r="BN1139" s="551">
        <v>0</v>
      </c>
      <c r="BO1139" s="753">
        <v>0</v>
      </c>
      <c r="BP1139" s="551">
        <v>0</v>
      </c>
      <c r="BQ1139" s="551">
        <v>0</v>
      </c>
      <c r="BR1139" s="551">
        <v>0</v>
      </c>
      <c r="BS1139" s="582">
        <f t="shared" si="93"/>
        <v>17.666666666666668</v>
      </c>
      <c r="BT1139" s="552">
        <f t="shared" si="94"/>
        <v>17.666666666666668</v>
      </c>
      <c r="BU1139" s="552">
        <f t="shared" si="95"/>
        <v>17.666666666666668</v>
      </c>
      <c r="BV1139" s="551">
        <v>0</v>
      </c>
      <c r="BW1139" s="551">
        <v>0</v>
      </c>
      <c r="BX1139" s="551">
        <v>0</v>
      </c>
      <c r="BY1139" s="551">
        <v>0</v>
      </c>
      <c r="BZ1139" s="551">
        <v>0</v>
      </c>
      <c r="CA1139" s="551">
        <v>0</v>
      </c>
      <c r="CB1139" s="551">
        <v>0</v>
      </c>
      <c r="CC1139" s="551">
        <v>0</v>
      </c>
      <c r="CD1139" s="551">
        <v>0</v>
      </c>
      <c r="CE1139" s="551">
        <v>0</v>
      </c>
      <c r="CF1139" s="551">
        <v>0</v>
      </c>
      <c r="CG1139" s="551">
        <v>0</v>
      </c>
      <c r="CH1139" s="551">
        <v>0</v>
      </c>
      <c r="CI1139" s="623">
        <f t="shared" si="96"/>
        <v>53</v>
      </c>
      <c r="CJ1139" s="524">
        <v>53</v>
      </c>
      <c r="CK1139" s="554">
        <f t="shared" si="97"/>
        <v>17.666666666666668</v>
      </c>
      <c r="CL1139" s="554">
        <f t="shared" si="98"/>
        <v>35.333333333333336</v>
      </c>
      <c r="CM1139" s="554">
        <v>6</v>
      </c>
      <c r="CN1139" s="554"/>
      <c r="CO1139" s="554"/>
      <c r="CP1139" s="622"/>
      <c r="CQ1139" s="726"/>
      <c r="CR1139" s="525"/>
      <c r="CS1139" s="527"/>
      <c r="CT1139" s="527"/>
      <c r="CU1139" s="527"/>
      <c r="CV1139" s="527"/>
      <c r="CW1139" s="85"/>
    </row>
    <row r="1140" spans="1:101" customFormat="1" ht="12" customHeight="1" x14ac:dyDescent="0.2">
      <c r="A1140" s="132" t="s">
        <v>1965</v>
      </c>
      <c r="B1140" s="557" t="s">
        <v>4403</v>
      </c>
      <c r="C1140" s="557" t="s">
        <v>1432</v>
      </c>
      <c r="D1140" s="557" t="s">
        <v>1432</v>
      </c>
      <c r="E1140" s="577" t="s">
        <v>1432</v>
      </c>
      <c r="F1140" s="557" t="s">
        <v>3140</v>
      </c>
      <c r="G1140" s="557" t="s">
        <v>1398</v>
      </c>
      <c r="H1140" s="557" t="s">
        <v>1458</v>
      </c>
      <c r="I1140" s="557" t="s">
        <v>3587</v>
      </c>
      <c r="J1140" s="533">
        <v>524109</v>
      </c>
      <c r="K1140" s="533">
        <v>174127</v>
      </c>
      <c r="L1140" s="512" t="s">
        <v>3079</v>
      </c>
      <c r="M1140" s="557" t="s">
        <v>1432</v>
      </c>
      <c r="N1140" s="557" t="s">
        <v>1432</v>
      </c>
      <c r="O1140" s="533">
        <v>1</v>
      </c>
      <c r="P1140" s="533">
        <v>2</v>
      </c>
      <c r="Q1140" s="738">
        <v>1</v>
      </c>
      <c r="R1140" s="557" t="s">
        <v>4404</v>
      </c>
      <c r="S1140" s="557" t="s">
        <v>1438</v>
      </c>
      <c r="T1140" s="739">
        <v>42030</v>
      </c>
      <c r="U1140" s="739">
        <v>42170</v>
      </c>
      <c r="V1140" s="557" t="s">
        <v>1439</v>
      </c>
      <c r="W1140" s="557" t="s">
        <v>1432</v>
      </c>
      <c r="X1140" s="557" t="s">
        <v>1442</v>
      </c>
      <c r="Y1140" s="557" t="s">
        <v>1453</v>
      </c>
      <c r="Z1140" s="557" t="s">
        <v>1444</v>
      </c>
      <c r="AA1140" s="557" t="s">
        <v>2723</v>
      </c>
      <c r="AB1140" s="557" t="s">
        <v>1432</v>
      </c>
      <c r="AC1140" s="389"/>
      <c r="AD1140" s="389"/>
      <c r="AE1140" s="517" t="s">
        <v>3063</v>
      </c>
      <c r="AF1140" s="557" t="s">
        <v>1445</v>
      </c>
      <c r="AG1140" s="620">
        <v>0</v>
      </c>
      <c r="AH1140" s="517">
        <v>0</v>
      </c>
      <c r="AI1140" s="577">
        <v>0</v>
      </c>
      <c r="AJ1140" s="577">
        <v>0</v>
      </c>
      <c r="AK1140" s="577">
        <v>2</v>
      </c>
      <c r="AL1140" s="577">
        <v>0</v>
      </c>
      <c r="AM1140" s="577">
        <v>-1</v>
      </c>
      <c r="AN1140" s="577">
        <v>0</v>
      </c>
      <c r="AO1140" s="577">
        <v>0</v>
      </c>
      <c r="AP1140" s="577">
        <v>0</v>
      </c>
      <c r="AQ1140" s="577">
        <v>0</v>
      </c>
      <c r="AR1140" s="577">
        <v>2</v>
      </c>
      <c r="AS1140" s="577">
        <v>0</v>
      </c>
      <c r="AT1140" s="577">
        <v>-1</v>
      </c>
      <c r="AU1140" s="577">
        <v>0</v>
      </c>
      <c r="AV1140" s="577">
        <v>0</v>
      </c>
      <c r="AW1140" s="577">
        <v>0</v>
      </c>
      <c r="AX1140" s="577">
        <v>0</v>
      </c>
      <c r="AY1140" s="577">
        <v>0</v>
      </c>
      <c r="AZ1140" s="577">
        <v>0</v>
      </c>
      <c r="BA1140" s="577">
        <v>0</v>
      </c>
      <c r="BB1140" s="577">
        <v>0</v>
      </c>
      <c r="BC1140" s="577">
        <v>0</v>
      </c>
      <c r="BD1140" s="577">
        <v>0</v>
      </c>
      <c r="BE1140" s="577">
        <v>0</v>
      </c>
      <c r="BF1140" s="577">
        <v>0</v>
      </c>
      <c r="BG1140" s="577">
        <v>0</v>
      </c>
      <c r="BH1140" s="577">
        <v>0</v>
      </c>
      <c r="BI1140" s="577">
        <v>0</v>
      </c>
      <c r="BJ1140" s="577">
        <v>0</v>
      </c>
      <c r="BK1140" s="577">
        <v>0</v>
      </c>
      <c r="BL1140" s="577"/>
      <c r="BM1140" s="551">
        <v>0</v>
      </c>
      <c r="BN1140" s="551">
        <v>0</v>
      </c>
      <c r="BO1140" s="753">
        <v>0</v>
      </c>
      <c r="BP1140" s="551">
        <v>0</v>
      </c>
      <c r="BQ1140" s="551">
        <v>0</v>
      </c>
      <c r="BR1140" s="551">
        <v>0</v>
      </c>
      <c r="BS1140" s="582">
        <f t="shared" si="93"/>
        <v>0.33333333333333331</v>
      </c>
      <c r="BT1140" s="552">
        <f t="shared" si="94"/>
        <v>0.33333333333333331</v>
      </c>
      <c r="BU1140" s="552">
        <f t="shared" si="95"/>
        <v>0.33333333333333331</v>
      </c>
      <c r="BV1140" s="551">
        <v>0</v>
      </c>
      <c r="BW1140" s="551">
        <v>0</v>
      </c>
      <c r="BX1140" s="551">
        <v>0</v>
      </c>
      <c r="BY1140" s="551">
        <v>0</v>
      </c>
      <c r="BZ1140" s="551">
        <v>0</v>
      </c>
      <c r="CA1140" s="551">
        <v>0</v>
      </c>
      <c r="CB1140" s="551">
        <v>0</v>
      </c>
      <c r="CC1140" s="551">
        <v>0</v>
      </c>
      <c r="CD1140" s="551">
        <v>0</v>
      </c>
      <c r="CE1140" s="551">
        <v>0</v>
      </c>
      <c r="CF1140" s="551">
        <v>0</v>
      </c>
      <c r="CG1140" s="551">
        <v>0</v>
      </c>
      <c r="CH1140" s="551">
        <v>0</v>
      </c>
      <c r="CI1140" s="623">
        <f t="shared" si="96"/>
        <v>1</v>
      </c>
      <c r="CJ1140" s="524">
        <v>1</v>
      </c>
      <c r="CK1140" s="554">
        <f t="shared" si="97"/>
        <v>0.33333333333333331</v>
      </c>
      <c r="CL1140" s="554">
        <f t="shared" si="98"/>
        <v>0.66666666666666663</v>
      </c>
      <c r="CM1140" s="554">
        <v>10</v>
      </c>
      <c r="CN1140" s="554"/>
      <c r="CO1140" s="554"/>
      <c r="CP1140" s="622"/>
      <c r="CQ1140" s="726"/>
      <c r="CR1140" s="525"/>
      <c r="CS1140" s="527"/>
      <c r="CT1140" s="527"/>
      <c r="CU1140" s="527"/>
      <c r="CV1140" s="527"/>
      <c r="CW1140" s="85"/>
    </row>
    <row r="1141" spans="1:101" customFormat="1" ht="12" customHeight="1" x14ac:dyDescent="0.2">
      <c r="A1141" s="132" t="s">
        <v>1965</v>
      </c>
      <c r="B1141" s="557" t="s">
        <v>4405</v>
      </c>
      <c r="C1141" s="557" t="s">
        <v>1432</v>
      </c>
      <c r="D1141" s="557" t="s">
        <v>1432</v>
      </c>
      <c r="E1141" s="577" t="s">
        <v>4704</v>
      </c>
      <c r="F1141" s="557" t="s">
        <v>1432</v>
      </c>
      <c r="G1141" s="557" t="s">
        <v>4406</v>
      </c>
      <c r="H1141" s="557" t="s">
        <v>2717</v>
      </c>
      <c r="I1141" s="557" t="s">
        <v>4407</v>
      </c>
      <c r="J1141" s="533">
        <v>528141</v>
      </c>
      <c r="K1141" s="533">
        <v>175625</v>
      </c>
      <c r="L1141" s="512" t="s">
        <v>3085</v>
      </c>
      <c r="M1141" s="557" t="s">
        <v>1432</v>
      </c>
      <c r="N1141" s="557" t="s">
        <v>1432</v>
      </c>
      <c r="O1141" s="533">
        <v>0</v>
      </c>
      <c r="P1141" s="533">
        <v>9</v>
      </c>
      <c r="Q1141" s="738">
        <v>9</v>
      </c>
      <c r="R1141" s="557" t="s">
        <v>4408</v>
      </c>
      <c r="S1141" s="557" t="s">
        <v>1438</v>
      </c>
      <c r="T1141" s="739">
        <v>42023</v>
      </c>
      <c r="U1141" s="739">
        <v>42116</v>
      </c>
      <c r="V1141" s="557" t="s">
        <v>1439</v>
      </c>
      <c r="W1141" s="557" t="s">
        <v>1432</v>
      </c>
      <c r="X1141" s="557" t="s">
        <v>1442</v>
      </c>
      <c r="Y1141" s="557" t="s">
        <v>1443</v>
      </c>
      <c r="Z1141" s="557" t="s">
        <v>1444</v>
      </c>
      <c r="AA1141" s="557" t="s">
        <v>2713</v>
      </c>
      <c r="AB1141" s="557" t="s">
        <v>1432</v>
      </c>
      <c r="AC1141" s="389"/>
      <c r="AD1141" s="389"/>
      <c r="AE1141" s="517" t="s">
        <v>3063</v>
      </c>
      <c r="AF1141" s="557" t="s">
        <v>1445</v>
      </c>
      <c r="AG1141" s="620">
        <v>0</v>
      </c>
      <c r="AH1141" s="517">
        <v>0</v>
      </c>
      <c r="AI1141" s="577">
        <v>9</v>
      </c>
      <c r="AJ1141" s="577">
        <v>0</v>
      </c>
      <c r="AK1141" s="577">
        <v>0</v>
      </c>
      <c r="AL1141" s="577">
        <v>0</v>
      </c>
      <c r="AM1141" s="577">
        <v>0</v>
      </c>
      <c r="AN1141" s="577">
        <v>9</v>
      </c>
      <c r="AO1141" s="577">
        <v>0</v>
      </c>
      <c r="AP1141" s="577">
        <v>0</v>
      </c>
      <c r="AQ1141" s="577">
        <v>0</v>
      </c>
      <c r="AR1141" s="577">
        <v>0</v>
      </c>
      <c r="AS1141" s="577">
        <v>0</v>
      </c>
      <c r="AT1141" s="577">
        <v>0</v>
      </c>
      <c r="AU1141" s="577">
        <v>0</v>
      </c>
      <c r="AV1141" s="577">
        <v>0</v>
      </c>
      <c r="AW1141" s="577">
        <v>0</v>
      </c>
      <c r="AX1141" s="577">
        <v>0</v>
      </c>
      <c r="AY1141" s="577">
        <v>0</v>
      </c>
      <c r="AZ1141" s="577">
        <v>0</v>
      </c>
      <c r="BA1141" s="577">
        <v>0</v>
      </c>
      <c r="BB1141" s="577">
        <v>9</v>
      </c>
      <c r="BC1141" s="577">
        <v>0</v>
      </c>
      <c r="BD1141" s="577">
        <v>0</v>
      </c>
      <c r="BE1141" s="577">
        <v>0</v>
      </c>
      <c r="BF1141" s="577">
        <v>0</v>
      </c>
      <c r="BG1141" s="577">
        <v>0</v>
      </c>
      <c r="BH1141" s="577">
        <v>0</v>
      </c>
      <c r="BI1141" s="577">
        <v>0</v>
      </c>
      <c r="BJ1141" s="577">
        <v>0</v>
      </c>
      <c r="BK1141" s="577">
        <v>0</v>
      </c>
      <c r="BL1141" s="577"/>
      <c r="BM1141" s="551">
        <v>0</v>
      </c>
      <c r="BN1141" s="551">
        <v>0</v>
      </c>
      <c r="BO1141" s="753">
        <v>0</v>
      </c>
      <c r="BP1141" s="551">
        <v>0</v>
      </c>
      <c r="BQ1141" s="551">
        <v>0</v>
      </c>
      <c r="BR1141" s="551">
        <v>0</v>
      </c>
      <c r="BS1141" s="582">
        <f t="shared" si="93"/>
        <v>3</v>
      </c>
      <c r="BT1141" s="552">
        <f t="shared" si="94"/>
        <v>3</v>
      </c>
      <c r="BU1141" s="552">
        <f t="shared" si="95"/>
        <v>3</v>
      </c>
      <c r="BV1141" s="551">
        <v>0</v>
      </c>
      <c r="BW1141" s="551">
        <v>0</v>
      </c>
      <c r="BX1141" s="551">
        <v>0</v>
      </c>
      <c r="BY1141" s="551">
        <v>0</v>
      </c>
      <c r="BZ1141" s="551">
        <v>0</v>
      </c>
      <c r="CA1141" s="551">
        <v>0</v>
      </c>
      <c r="CB1141" s="551">
        <v>0</v>
      </c>
      <c r="CC1141" s="551">
        <v>0</v>
      </c>
      <c r="CD1141" s="551">
        <v>0</v>
      </c>
      <c r="CE1141" s="551">
        <v>0</v>
      </c>
      <c r="CF1141" s="551">
        <v>0</v>
      </c>
      <c r="CG1141" s="551">
        <v>0</v>
      </c>
      <c r="CH1141" s="551">
        <v>0</v>
      </c>
      <c r="CI1141" s="623">
        <f t="shared" si="96"/>
        <v>9</v>
      </c>
      <c r="CJ1141" s="524">
        <v>9</v>
      </c>
      <c r="CK1141" s="554">
        <f t="shared" si="97"/>
        <v>3</v>
      </c>
      <c r="CL1141" s="554">
        <f t="shared" si="98"/>
        <v>6</v>
      </c>
      <c r="CM1141" s="554">
        <v>6</v>
      </c>
      <c r="CN1141" s="554"/>
      <c r="CO1141" s="554"/>
      <c r="CP1141" s="622"/>
      <c r="CQ1141" s="726"/>
      <c r="CR1141" s="525"/>
      <c r="CS1141" s="527"/>
      <c r="CT1141" s="527"/>
      <c r="CU1141" s="527"/>
      <c r="CV1141" s="527"/>
      <c r="CW1141" s="85"/>
    </row>
    <row r="1142" spans="1:101" customFormat="1" ht="12" customHeight="1" x14ac:dyDescent="0.2">
      <c r="A1142" s="132" t="s">
        <v>1965</v>
      </c>
      <c r="B1142" s="557" t="s">
        <v>5463</v>
      </c>
      <c r="C1142" s="557" t="s">
        <v>1432</v>
      </c>
      <c r="D1142" s="557" t="s">
        <v>1432</v>
      </c>
      <c r="E1142" s="577" t="s">
        <v>1432</v>
      </c>
      <c r="F1142" s="557" t="s">
        <v>2879</v>
      </c>
      <c r="G1142" s="557" t="s">
        <v>1164</v>
      </c>
      <c r="H1142" s="557" t="s">
        <v>1458</v>
      </c>
      <c r="I1142" s="557" t="s">
        <v>2619</v>
      </c>
      <c r="J1142" s="533">
        <v>522745</v>
      </c>
      <c r="K1142" s="533">
        <v>174977</v>
      </c>
      <c r="L1142" s="512" t="s">
        <v>521</v>
      </c>
      <c r="M1142" s="557" t="s">
        <v>1432</v>
      </c>
      <c r="N1142" s="557" t="s">
        <v>1432</v>
      </c>
      <c r="O1142" s="533">
        <v>4</v>
      </c>
      <c r="P1142" s="533">
        <v>2</v>
      </c>
      <c r="Q1142" s="738">
        <v>-2</v>
      </c>
      <c r="R1142" s="557" t="s">
        <v>5464</v>
      </c>
      <c r="S1142" s="557" t="s">
        <v>1438</v>
      </c>
      <c r="T1142" s="739">
        <v>42024</v>
      </c>
      <c r="U1142" s="739">
        <v>42179</v>
      </c>
      <c r="V1142" s="557" t="s">
        <v>1439</v>
      </c>
      <c r="W1142" s="557" t="s">
        <v>1432</v>
      </c>
      <c r="X1142" s="557" t="s">
        <v>1442</v>
      </c>
      <c r="Y1142" s="557" t="s">
        <v>1443</v>
      </c>
      <c r="Z1142" s="557" t="s">
        <v>1444</v>
      </c>
      <c r="AA1142" s="557" t="s">
        <v>2713</v>
      </c>
      <c r="AB1142" s="557" t="s">
        <v>1432</v>
      </c>
      <c r="AC1142" s="389"/>
      <c r="AD1142" s="389"/>
      <c r="AE1142" s="517" t="s">
        <v>3063</v>
      </c>
      <c r="AF1142" s="557" t="s">
        <v>1445</v>
      </c>
      <c r="AG1142" s="620">
        <v>0</v>
      </c>
      <c r="AH1142" s="517">
        <v>0</v>
      </c>
      <c r="AI1142" s="577">
        <v>0</v>
      </c>
      <c r="AJ1142" s="577">
        <v>0</v>
      </c>
      <c r="AK1142" s="577">
        <v>-3</v>
      </c>
      <c r="AL1142" s="577">
        <v>0</v>
      </c>
      <c r="AM1142" s="577">
        <v>-1</v>
      </c>
      <c r="AN1142" s="577">
        <v>0</v>
      </c>
      <c r="AO1142" s="577">
        <v>2</v>
      </c>
      <c r="AP1142" s="577">
        <v>0</v>
      </c>
      <c r="AQ1142" s="577">
        <v>0</v>
      </c>
      <c r="AR1142" s="577">
        <v>-3</v>
      </c>
      <c r="AS1142" s="577">
        <v>0</v>
      </c>
      <c r="AT1142" s="577">
        <v>-1</v>
      </c>
      <c r="AU1142" s="577">
        <v>0</v>
      </c>
      <c r="AV1142" s="577">
        <v>0</v>
      </c>
      <c r="AW1142" s="577">
        <v>0</v>
      </c>
      <c r="AX1142" s="577">
        <v>0</v>
      </c>
      <c r="AY1142" s="577">
        <v>0</v>
      </c>
      <c r="AZ1142" s="577">
        <v>0</v>
      </c>
      <c r="BA1142" s="577">
        <v>0</v>
      </c>
      <c r="BB1142" s="577">
        <v>0</v>
      </c>
      <c r="BC1142" s="577">
        <v>2</v>
      </c>
      <c r="BD1142" s="577">
        <v>0</v>
      </c>
      <c r="BE1142" s="577">
        <v>0</v>
      </c>
      <c r="BF1142" s="577">
        <v>0</v>
      </c>
      <c r="BG1142" s="577">
        <v>0</v>
      </c>
      <c r="BH1142" s="577">
        <v>0</v>
      </c>
      <c r="BI1142" s="577">
        <v>0</v>
      </c>
      <c r="BJ1142" s="577">
        <v>0</v>
      </c>
      <c r="BK1142" s="577">
        <v>0</v>
      </c>
      <c r="BL1142" s="577"/>
      <c r="BM1142" s="551">
        <v>0</v>
      </c>
      <c r="BN1142" s="551">
        <v>0</v>
      </c>
      <c r="BO1142" s="753">
        <v>0</v>
      </c>
      <c r="BP1142" s="551">
        <v>0</v>
      </c>
      <c r="BQ1142" s="551">
        <v>0</v>
      </c>
      <c r="BR1142" s="551">
        <v>0</v>
      </c>
      <c r="BS1142" s="582">
        <f t="shared" si="93"/>
        <v>-0.66666666666666663</v>
      </c>
      <c r="BT1142" s="552">
        <f t="shared" si="94"/>
        <v>-0.66666666666666663</v>
      </c>
      <c r="BU1142" s="552">
        <f t="shared" si="95"/>
        <v>-0.66666666666666663</v>
      </c>
      <c r="BV1142" s="551">
        <v>0</v>
      </c>
      <c r="BW1142" s="551">
        <v>0</v>
      </c>
      <c r="BX1142" s="551">
        <v>0</v>
      </c>
      <c r="BY1142" s="551">
        <v>0</v>
      </c>
      <c r="BZ1142" s="551">
        <v>0</v>
      </c>
      <c r="CA1142" s="551">
        <v>0</v>
      </c>
      <c r="CB1142" s="551">
        <v>0</v>
      </c>
      <c r="CC1142" s="551">
        <v>0</v>
      </c>
      <c r="CD1142" s="551">
        <v>0</v>
      </c>
      <c r="CE1142" s="551">
        <v>0</v>
      </c>
      <c r="CF1142" s="551">
        <v>0</v>
      </c>
      <c r="CG1142" s="551">
        <v>0</v>
      </c>
      <c r="CH1142" s="551">
        <v>0</v>
      </c>
      <c r="CI1142" s="623">
        <f t="shared" si="96"/>
        <v>-2</v>
      </c>
      <c r="CJ1142" s="524">
        <v>-2</v>
      </c>
      <c r="CK1142" s="554">
        <f t="shared" si="97"/>
        <v>-0.66666666666666663</v>
      </c>
      <c r="CL1142" s="554">
        <f t="shared" si="98"/>
        <v>-1.3333333333333333</v>
      </c>
      <c r="CM1142" s="554">
        <v>6</v>
      </c>
      <c r="CN1142" s="554"/>
      <c r="CO1142" s="554"/>
      <c r="CP1142" s="622"/>
      <c r="CQ1142" s="726"/>
      <c r="CR1142" s="525"/>
      <c r="CS1142" s="527"/>
      <c r="CT1142" s="527"/>
      <c r="CU1142" s="527"/>
      <c r="CV1142" s="527"/>
      <c r="CW1142" s="85"/>
    </row>
    <row r="1143" spans="1:101" customFormat="1" ht="12" customHeight="1" x14ac:dyDescent="0.2">
      <c r="A1143" s="132" t="s">
        <v>1965</v>
      </c>
      <c r="B1143" s="557" t="s">
        <v>4409</v>
      </c>
      <c r="C1143" s="557" t="s">
        <v>1432</v>
      </c>
      <c r="D1143" s="557" t="s">
        <v>1432</v>
      </c>
      <c r="E1143" s="577" t="s">
        <v>1432</v>
      </c>
      <c r="F1143" s="557" t="s">
        <v>3906</v>
      </c>
      <c r="G1143" s="557" t="s">
        <v>4837</v>
      </c>
      <c r="H1143" s="557" t="s">
        <v>3875</v>
      </c>
      <c r="I1143" s="557" t="s">
        <v>4838</v>
      </c>
      <c r="J1143" s="533">
        <v>528559</v>
      </c>
      <c r="K1143" s="533">
        <v>174195</v>
      </c>
      <c r="L1143" s="512" t="s">
        <v>3076</v>
      </c>
      <c r="M1143" s="557" t="s">
        <v>1432</v>
      </c>
      <c r="N1143" s="557" t="s">
        <v>1432</v>
      </c>
      <c r="O1143" s="533">
        <v>1</v>
      </c>
      <c r="P1143" s="533">
        <v>2</v>
      </c>
      <c r="Q1143" s="738">
        <v>1</v>
      </c>
      <c r="R1143" s="557" t="s">
        <v>4520</v>
      </c>
      <c r="S1143" s="557" t="s">
        <v>1438</v>
      </c>
      <c r="T1143" s="739">
        <v>42020</v>
      </c>
      <c r="U1143" s="739">
        <v>42115</v>
      </c>
      <c r="V1143" s="557" t="s">
        <v>1439</v>
      </c>
      <c r="W1143" s="557" t="s">
        <v>1432</v>
      </c>
      <c r="X1143" s="557" t="s">
        <v>1442</v>
      </c>
      <c r="Y1143" s="557" t="s">
        <v>1453</v>
      </c>
      <c r="Z1143" s="557" t="s">
        <v>1444</v>
      </c>
      <c r="AA1143" s="557" t="s">
        <v>2723</v>
      </c>
      <c r="AB1143" s="557" t="s">
        <v>1432</v>
      </c>
      <c r="AC1143" s="389"/>
      <c r="AD1143" s="389"/>
      <c r="AE1143" s="517" t="s">
        <v>3063</v>
      </c>
      <c r="AF1143" s="557" t="s">
        <v>1445</v>
      </c>
      <c r="AG1143" s="620"/>
      <c r="AH1143" s="517">
        <v>0</v>
      </c>
      <c r="AI1143" s="577">
        <v>0</v>
      </c>
      <c r="AJ1143" s="577">
        <v>0</v>
      </c>
      <c r="AK1143" s="577">
        <v>1</v>
      </c>
      <c r="AL1143" s="577">
        <v>1</v>
      </c>
      <c r="AM1143" s="577">
        <v>0</v>
      </c>
      <c r="AN1143" s="577">
        <v>-1</v>
      </c>
      <c r="AO1143" s="577">
        <v>0</v>
      </c>
      <c r="AP1143" s="577">
        <v>0</v>
      </c>
      <c r="AQ1143" s="577">
        <v>0</v>
      </c>
      <c r="AR1143" s="577">
        <v>1</v>
      </c>
      <c r="AS1143" s="577">
        <v>1</v>
      </c>
      <c r="AT1143" s="577">
        <v>0</v>
      </c>
      <c r="AU1143" s="577">
        <v>-1</v>
      </c>
      <c r="AV1143" s="577">
        <v>0</v>
      </c>
      <c r="AW1143" s="577">
        <v>0</v>
      </c>
      <c r="AX1143" s="577">
        <v>0</v>
      </c>
      <c r="AY1143" s="577">
        <v>0</v>
      </c>
      <c r="AZ1143" s="577">
        <v>0</v>
      </c>
      <c r="BA1143" s="577">
        <v>0</v>
      </c>
      <c r="BB1143" s="577">
        <v>0</v>
      </c>
      <c r="BC1143" s="577">
        <v>0</v>
      </c>
      <c r="BD1143" s="577">
        <v>0</v>
      </c>
      <c r="BE1143" s="577">
        <v>0</v>
      </c>
      <c r="BF1143" s="577">
        <v>0</v>
      </c>
      <c r="BG1143" s="577">
        <v>0</v>
      </c>
      <c r="BH1143" s="577">
        <v>0</v>
      </c>
      <c r="BI1143" s="577">
        <v>0</v>
      </c>
      <c r="BJ1143" s="577">
        <v>0</v>
      </c>
      <c r="BK1143" s="577">
        <v>0</v>
      </c>
      <c r="BL1143" s="577"/>
      <c r="BM1143" s="551">
        <v>0</v>
      </c>
      <c r="BN1143" s="551">
        <v>0</v>
      </c>
      <c r="BO1143" s="753">
        <v>0</v>
      </c>
      <c r="BP1143" s="551">
        <v>0</v>
      </c>
      <c r="BQ1143" s="551">
        <v>0</v>
      </c>
      <c r="BR1143" s="551">
        <v>0</v>
      </c>
      <c r="BS1143" s="582">
        <f t="shared" si="93"/>
        <v>0.33333333333333331</v>
      </c>
      <c r="BT1143" s="552">
        <f t="shared" si="94"/>
        <v>0.33333333333333331</v>
      </c>
      <c r="BU1143" s="552">
        <f t="shared" si="95"/>
        <v>0.33333333333333331</v>
      </c>
      <c r="BV1143" s="551">
        <v>0</v>
      </c>
      <c r="BW1143" s="551">
        <v>0</v>
      </c>
      <c r="BX1143" s="551">
        <v>0</v>
      </c>
      <c r="BY1143" s="551">
        <v>0</v>
      </c>
      <c r="BZ1143" s="551">
        <v>0</v>
      </c>
      <c r="CA1143" s="551">
        <v>0</v>
      </c>
      <c r="CB1143" s="551">
        <v>0</v>
      </c>
      <c r="CC1143" s="551">
        <v>0</v>
      </c>
      <c r="CD1143" s="551">
        <v>0</v>
      </c>
      <c r="CE1143" s="551">
        <v>0</v>
      </c>
      <c r="CF1143" s="551">
        <v>0</v>
      </c>
      <c r="CG1143" s="551">
        <v>0</v>
      </c>
      <c r="CH1143" s="551">
        <v>0</v>
      </c>
      <c r="CI1143" s="623">
        <f t="shared" si="96"/>
        <v>1</v>
      </c>
      <c r="CJ1143" s="524">
        <v>1</v>
      </c>
      <c r="CK1143" s="554">
        <f t="shared" si="97"/>
        <v>0.33333333333333331</v>
      </c>
      <c r="CL1143" s="554">
        <f t="shared" si="98"/>
        <v>0.66666666666666663</v>
      </c>
      <c r="CM1143" s="554">
        <v>10</v>
      </c>
      <c r="CN1143" s="554"/>
      <c r="CO1143" s="554"/>
      <c r="CP1143" s="622"/>
      <c r="CQ1143" s="726"/>
      <c r="CR1143" s="525"/>
      <c r="CS1143" s="527"/>
      <c r="CT1143" s="527"/>
      <c r="CU1143" s="527"/>
      <c r="CV1143" s="527"/>
      <c r="CW1143" s="85"/>
    </row>
    <row r="1144" spans="1:101" customFormat="1" ht="12" customHeight="1" x14ac:dyDescent="0.2">
      <c r="A1144" s="132" t="s">
        <v>1965</v>
      </c>
      <c r="B1144" s="557" t="s">
        <v>4409</v>
      </c>
      <c r="C1144" s="557" t="s">
        <v>1432</v>
      </c>
      <c r="D1144" s="557" t="s">
        <v>1432</v>
      </c>
      <c r="E1144" s="577" t="s">
        <v>1432</v>
      </c>
      <c r="F1144" s="557" t="s">
        <v>3906</v>
      </c>
      <c r="G1144" s="557" t="s">
        <v>4837</v>
      </c>
      <c r="H1144" s="557" t="s">
        <v>3875</v>
      </c>
      <c r="I1144" s="557" t="s">
        <v>4838</v>
      </c>
      <c r="J1144" s="533">
        <v>528559</v>
      </c>
      <c r="K1144" s="533">
        <v>174195</v>
      </c>
      <c r="L1144" s="512" t="s">
        <v>3076</v>
      </c>
      <c r="M1144" s="557" t="s">
        <v>1432</v>
      </c>
      <c r="N1144" s="557" t="s">
        <v>1432</v>
      </c>
      <c r="O1144" s="533">
        <v>0</v>
      </c>
      <c r="P1144" s="533">
        <v>1</v>
      </c>
      <c r="Q1144" s="738">
        <v>1</v>
      </c>
      <c r="R1144" s="557" t="s">
        <v>4520</v>
      </c>
      <c r="S1144" s="557" t="s">
        <v>1438</v>
      </c>
      <c r="T1144" s="739">
        <v>42020</v>
      </c>
      <c r="U1144" s="739">
        <v>42115</v>
      </c>
      <c r="V1144" s="557" t="s">
        <v>1439</v>
      </c>
      <c r="W1144" s="557" t="s">
        <v>1432</v>
      </c>
      <c r="X1144" s="557" t="s">
        <v>1442</v>
      </c>
      <c r="Y1144" s="557" t="s">
        <v>1453</v>
      </c>
      <c r="Z1144" s="557" t="s">
        <v>1444</v>
      </c>
      <c r="AA1144" s="557" t="s">
        <v>2713</v>
      </c>
      <c r="AB1144" s="557" t="s">
        <v>1432</v>
      </c>
      <c r="AC1144" s="389"/>
      <c r="AD1144" s="389"/>
      <c r="AE1144" s="517" t="s">
        <v>3063</v>
      </c>
      <c r="AF1144" s="557" t="s">
        <v>1445</v>
      </c>
      <c r="AG1144" s="620"/>
      <c r="AH1144" s="517">
        <v>0</v>
      </c>
      <c r="AI1144" s="577">
        <v>0</v>
      </c>
      <c r="AJ1144" s="577">
        <v>0</v>
      </c>
      <c r="AK1144" s="577">
        <v>0</v>
      </c>
      <c r="AL1144" s="577">
        <v>0</v>
      </c>
      <c r="AM1144" s="577">
        <v>1</v>
      </c>
      <c r="AN1144" s="577">
        <v>0</v>
      </c>
      <c r="AO1144" s="577">
        <v>0</v>
      </c>
      <c r="AP1144" s="577">
        <v>0</v>
      </c>
      <c r="AQ1144" s="577">
        <v>0</v>
      </c>
      <c r="AR1144" s="577">
        <v>0</v>
      </c>
      <c r="AS1144" s="577">
        <v>0</v>
      </c>
      <c r="AT1144" s="577">
        <v>1</v>
      </c>
      <c r="AU1144" s="577">
        <v>0</v>
      </c>
      <c r="AV1144" s="577">
        <v>0</v>
      </c>
      <c r="AW1144" s="577">
        <v>0</v>
      </c>
      <c r="AX1144" s="577">
        <v>0</v>
      </c>
      <c r="AY1144" s="577">
        <v>0</v>
      </c>
      <c r="AZ1144" s="577">
        <v>0</v>
      </c>
      <c r="BA1144" s="577">
        <v>0</v>
      </c>
      <c r="BB1144" s="577">
        <v>0</v>
      </c>
      <c r="BC1144" s="577">
        <v>0</v>
      </c>
      <c r="BD1144" s="577">
        <v>0</v>
      </c>
      <c r="BE1144" s="577">
        <v>0</v>
      </c>
      <c r="BF1144" s="577">
        <v>0</v>
      </c>
      <c r="BG1144" s="577">
        <v>0</v>
      </c>
      <c r="BH1144" s="577">
        <v>0</v>
      </c>
      <c r="BI1144" s="577">
        <v>0</v>
      </c>
      <c r="BJ1144" s="577">
        <v>0</v>
      </c>
      <c r="BK1144" s="577">
        <v>0</v>
      </c>
      <c r="BL1144" s="577"/>
      <c r="BM1144" s="551">
        <v>0</v>
      </c>
      <c r="BN1144" s="551">
        <v>0</v>
      </c>
      <c r="BO1144" s="753">
        <v>0</v>
      </c>
      <c r="BP1144" s="551">
        <v>0</v>
      </c>
      <c r="BQ1144" s="551">
        <v>0</v>
      </c>
      <c r="BR1144" s="551">
        <v>0</v>
      </c>
      <c r="BS1144" s="582">
        <f t="shared" si="93"/>
        <v>0.33333333333333331</v>
      </c>
      <c r="BT1144" s="552">
        <f t="shared" si="94"/>
        <v>0.33333333333333331</v>
      </c>
      <c r="BU1144" s="552">
        <f t="shared" si="95"/>
        <v>0.33333333333333331</v>
      </c>
      <c r="BV1144" s="551">
        <v>0</v>
      </c>
      <c r="BW1144" s="551">
        <v>0</v>
      </c>
      <c r="BX1144" s="551">
        <v>0</v>
      </c>
      <c r="BY1144" s="551">
        <v>0</v>
      </c>
      <c r="BZ1144" s="551">
        <v>0</v>
      </c>
      <c r="CA1144" s="551">
        <v>0</v>
      </c>
      <c r="CB1144" s="551">
        <v>0</v>
      </c>
      <c r="CC1144" s="551">
        <v>0</v>
      </c>
      <c r="CD1144" s="551">
        <v>0</v>
      </c>
      <c r="CE1144" s="551">
        <v>0</v>
      </c>
      <c r="CF1144" s="551">
        <v>0</v>
      </c>
      <c r="CG1144" s="551">
        <v>0</v>
      </c>
      <c r="CH1144" s="551">
        <v>0</v>
      </c>
      <c r="CI1144" s="623">
        <f t="shared" si="96"/>
        <v>1</v>
      </c>
      <c r="CJ1144" s="524">
        <v>1</v>
      </c>
      <c r="CK1144" s="554">
        <f t="shared" si="97"/>
        <v>0.33333333333333331</v>
      </c>
      <c r="CL1144" s="554">
        <f t="shared" si="98"/>
        <v>0.66666666666666663</v>
      </c>
      <c r="CM1144" s="554">
        <v>10</v>
      </c>
      <c r="CN1144" s="554"/>
      <c r="CO1144" s="554"/>
      <c r="CP1144" s="622"/>
      <c r="CQ1144" s="726"/>
      <c r="CR1144" s="525"/>
      <c r="CS1144" s="527"/>
      <c r="CT1144" s="527"/>
      <c r="CU1144" s="527"/>
      <c r="CV1144" s="527"/>
      <c r="CW1144" s="85"/>
    </row>
    <row r="1145" spans="1:101" customFormat="1" ht="12" customHeight="1" x14ac:dyDescent="0.2">
      <c r="A1145" s="132" t="s">
        <v>1965</v>
      </c>
      <c r="B1145" s="557" t="s">
        <v>4521</v>
      </c>
      <c r="C1145" s="557" t="s">
        <v>1432</v>
      </c>
      <c r="D1145" s="557" t="s">
        <v>1432</v>
      </c>
      <c r="E1145" s="577" t="s">
        <v>3152</v>
      </c>
      <c r="F1145" s="557" t="s">
        <v>1432</v>
      </c>
      <c r="G1145" s="557" t="s">
        <v>444</v>
      </c>
      <c r="H1145" s="557" t="s">
        <v>2717</v>
      </c>
      <c r="I1145" s="557" t="s">
        <v>445</v>
      </c>
      <c r="J1145" s="533">
        <v>527344</v>
      </c>
      <c r="K1145" s="533">
        <v>176643</v>
      </c>
      <c r="L1145" s="512" t="s">
        <v>4766</v>
      </c>
      <c r="M1145" s="557" t="s">
        <v>1432</v>
      </c>
      <c r="N1145" s="557" t="s">
        <v>1432</v>
      </c>
      <c r="O1145" s="533">
        <v>0</v>
      </c>
      <c r="P1145" s="533">
        <v>1</v>
      </c>
      <c r="Q1145" s="738">
        <v>1</v>
      </c>
      <c r="R1145" s="557" t="s">
        <v>4522</v>
      </c>
      <c r="S1145" s="557" t="s">
        <v>1438</v>
      </c>
      <c r="T1145" s="739">
        <v>42023</v>
      </c>
      <c r="U1145" s="739">
        <v>42153</v>
      </c>
      <c r="V1145" s="557" t="s">
        <v>1439</v>
      </c>
      <c r="W1145" s="557" t="s">
        <v>1432</v>
      </c>
      <c r="X1145" s="557" t="s">
        <v>1442</v>
      </c>
      <c r="Y1145" s="557" t="s">
        <v>4694</v>
      </c>
      <c r="Z1145" s="557" t="s">
        <v>1444</v>
      </c>
      <c r="AA1145" s="557" t="s">
        <v>4720</v>
      </c>
      <c r="AB1145" s="557" t="s">
        <v>1432</v>
      </c>
      <c r="AC1145" s="389"/>
      <c r="AD1145" s="389"/>
      <c r="AE1145" s="517" t="s">
        <v>3063</v>
      </c>
      <c r="AF1145" s="557" t="s">
        <v>1445</v>
      </c>
      <c r="AG1145" s="620"/>
      <c r="AH1145" s="517">
        <v>0</v>
      </c>
      <c r="AI1145" s="577">
        <v>0</v>
      </c>
      <c r="AJ1145" s="577">
        <v>0</v>
      </c>
      <c r="AK1145" s="577">
        <v>0</v>
      </c>
      <c r="AL1145" s="577">
        <v>1</v>
      </c>
      <c r="AM1145" s="577">
        <v>0</v>
      </c>
      <c r="AN1145" s="577">
        <v>0</v>
      </c>
      <c r="AO1145" s="577">
        <v>0</v>
      </c>
      <c r="AP1145" s="577">
        <v>0</v>
      </c>
      <c r="AQ1145" s="577">
        <v>0</v>
      </c>
      <c r="AR1145" s="577">
        <v>0</v>
      </c>
      <c r="AS1145" s="577">
        <v>0</v>
      </c>
      <c r="AT1145" s="577">
        <v>0</v>
      </c>
      <c r="AU1145" s="577">
        <v>0</v>
      </c>
      <c r="AV1145" s="577">
        <v>0</v>
      </c>
      <c r="AW1145" s="577">
        <v>0</v>
      </c>
      <c r="AX1145" s="577">
        <v>0</v>
      </c>
      <c r="AY1145" s="577">
        <v>0</v>
      </c>
      <c r="AZ1145" s="577">
        <v>1</v>
      </c>
      <c r="BA1145" s="577">
        <v>0</v>
      </c>
      <c r="BB1145" s="577">
        <v>0</v>
      </c>
      <c r="BC1145" s="577">
        <v>0</v>
      </c>
      <c r="BD1145" s="577">
        <v>0</v>
      </c>
      <c r="BE1145" s="577">
        <v>0</v>
      </c>
      <c r="BF1145" s="577">
        <v>0</v>
      </c>
      <c r="BG1145" s="577">
        <v>0</v>
      </c>
      <c r="BH1145" s="577">
        <v>0</v>
      </c>
      <c r="BI1145" s="577">
        <v>0</v>
      </c>
      <c r="BJ1145" s="577">
        <v>0</v>
      </c>
      <c r="BK1145" s="577">
        <v>0</v>
      </c>
      <c r="BL1145" s="577"/>
      <c r="BM1145" s="551">
        <v>0</v>
      </c>
      <c r="BN1145" s="551">
        <v>0</v>
      </c>
      <c r="BO1145" s="753">
        <v>0</v>
      </c>
      <c r="BP1145" s="551">
        <v>0</v>
      </c>
      <c r="BQ1145" s="551">
        <v>0</v>
      </c>
      <c r="BR1145" s="551">
        <v>0</v>
      </c>
      <c r="BS1145" s="582">
        <f t="shared" si="93"/>
        <v>0.33333333333333331</v>
      </c>
      <c r="BT1145" s="552">
        <f t="shared" si="94"/>
        <v>0.33333333333333331</v>
      </c>
      <c r="BU1145" s="552">
        <f t="shared" si="95"/>
        <v>0.33333333333333331</v>
      </c>
      <c r="BV1145" s="551">
        <v>0</v>
      </c>
      <c r="BW1145" s="551">
        <v>0</v>
      </c>
      <c r="BX1145" s="551">
        <v>0</v>
      </c>
      <c r="BY1145" s="551">
        <v>0</v>
      </c>
      <c r="BZ1145" s="551">
        <v>0</v>
      </c>
      <c r="CA1145" s="551">
        <v>0</v>
      </c>
      <c r="CB1145" s="551">
        <v>0</v>
      </c>
      <c r="CC1145" s="551">
        <v>0</v>
      </c>
      <c r="CD1145" s="551">
        <v>0</v>
      </c>
      <c r="CE1145" s="551">
        <v>0</v>
      </c>
      <c r="CF1145" s="551">
        <v>0</v>
      </c>
      <c r="CG1145" s="551">
        <v>0</v>
      </c>
      <c r="CH1145" s="551">
        <v>0</v>
      </c>
      <c r="CI1145" s="623">
        <f t="shared" si="96"/>
        <v>1</v>
      </c>
      <c r="CJ1145" s="524">
        <v>1</v>
      </c>
      <c r="CK1145" s="554">
        <f t="shared" si="97"/>
        <v>0.33333333333333331</v>
      </c>
      <c r="CL1145" s="554">
        <f t="shared" si="98"/>
        <v>0.66666666666666663</v>
      </c>
      <c r="CM1145" s="554">
        <v>6</v>
      </c>
      <c r="CN1145" s="554"/>
      <c r="CO1145" s="554"/>
      <c r="CP1145" s="622"/>
      <c r="CQ1145" s="726"/>
      <c r="CR1145" s="525"/>
      <c r="CS1145" s="527"/>
      <c r="CT1145" s="527"/>
      <c r="CU1145" s="527"/>
      <c r="CV1145" s="527"/>
      <c r="CW1145" s="85"/>
    </row>
    <row r="1146" spans="1:101" customFormat="1" ht="12" customHeight="1" x14ac:dyDescent="0.2">
      <c r="A1146" s="132" t="s">
        <v>1965</v>
      </c>
      <c r="B1146" s="557" t="s">
        <v>4523</v>
      </c>
      <c r="C1146" s="557" t="s">
        <v>1432</v>
      </c>
      <c r="D1146" s="557" t="s">
        <v>1432</v>
      </c>
      <c r="E1146" s="577" t="s">
        <v>1432</v>
      </c>
      <c r="F1146" s="557" t="s">
        <v>3520</v>
      </c>
      <c r="G1146" s="557" t="s">
        <v>134</v>
      </c>
      <c r="H1146" s="557" t="s">
        <v>1458</v>
      </c>
      <c r="I1146" s="557" t="s">
        <v>135</v>
      </c>
      <c r="J1146" s="533">
        <v>523862</v>
      </c>
      <c r="K1146" s="533">
        <v>174954</v>
      </c>
      <c r="L1146" s="512" t="s">
        <v>3079</v>
      </c>
      <c r="M1146" s="557" t="s">
        <v>1432</v>
      </c>
      <c r="N1146" s="557" t="s">
        <v>1432</v>
      </c>
      <c r="O1146" s="533">
        <v>5</v>
      </c>
      <c r="P1146" s="533">
        <v>9</v>
      </c>
      <c r="Q1146" s="738">
        <v>4</v>
      </c>
      <c r="R1146" s="557" t="s">
        <v>4524</v>
      </c>
      <c r="S1146" s="557" t="s">
        <v>1438</v>
      </c>
      <c r="T1146" s="739">
        <v>42020</v>
      </c>
      <c r="U1146" s="739">
        <v>42150</v>
      </c>
      <c r="V1146" s="557" t="s">
        <v>1439</v>
      </c>
      <c r="W1146" s="557" t="s">
        <v>1432</v>
      </c>
      <c r="X1146" s="557" t="s">
        <v>1442</v>
      </c>
      <c r="Y1146" s="557" t="s">
        <v>1443</v>
      </c>
      <c r="Z1146" s="557" t="s">
        <v>1444</v>
      </c>
      <c r="AA1146" s="557" t="s">
        <v>2713</v>
      </c>
      <c r="AB1146" s="557" t="s">
        <v>1432</v>
      </c>
      <c r="AC1146" s="389"/>
      <c r="AD1146" s="389"/>
      <c r="AE1146" s="517" t="s">
        <v>3063</v>
      </c>
      <c r="AF1146" s="557" t="s">
        <v>1445</v>
      </c>
      <c r="AG1146" s="620">
        <v>0</v>
      </c>
      <c r="AH1146" s="517">
        <v>1</v>
      </c>
      <c r="AI1146" s="577">
        <v>9</v>
      </c>
      <c r="AJ1146" s="577">
        <v>0</v>
      </c>
      <c r="AK1146" s="577">
        <v>3</v>
      </c>
      <c r="AL1146" s="577">
        <v>1</v>
      </c>
      <c r="AM1146" s="577">
        <v>0</v>
      </c>
      <c r="AN1146" s="577">
        <v>0</v>
      </c>
      <c r="AO1146" s="577">
        <v>0</v>
      </c>
      <c r="AP1146" s="577">
        <v>0</v>
      </c>
      <c r="AQ1146" s="577">
        <v>0</v>
      </c>
      <c r="AR1146" s="577">
        <v>3</v>
      </c>
      <c r="AS1146" s="577">
        <v>1</v>
      </c>
      <c r="AT1146" s="577">
        <v>0</v>
      </c>
      <c r="AU1146" s="577">
        <v>0</v>
      </c>
      <c r="AV1146" s="577">
        <v>0</v>
      </c>
      <c r="AW1146" s="577">
        <v>0</v>
      </c>
      <c r="AX1146" s="577">
        <v>0</v>
      </c>
      <c r="AY1146" s="577">
        <v>0</v>
      </c>
      <c r="AZ1146" s="577">
        <v>0</v>
      </c>
      <c r="BA1146" s="577">
        <v>1</v>
      </c>
      <c r="BB1146" s="577">
        <v>0</v>
      </c>
      <c r="BC1146" s="577">
        <v>0</v>
      </c>
      <c r="BD1146" s="577">
        <v>0</v>
      </c>
      <c r="BE1146" s="577">
        <v>0</v>
      </c>
      <c r="BF1146" s="577">
        <v>0</v>
      </c>
      <c r="BG1146" s="577">
        <v>0</v>
      </c>
      <c r="BH1146" s="577">
        <v>-1</v>
      </c>
      <c r="BI1146" s="577">
        <v>0</v>
      </c>
      <c r="BJ1146" s="577">
        <v>0</v>
      </c>
      <c r="BK1146" s="577">
        <v>0</v>
      </c>
      <c r="BL1146" s="577"/>
      <c r="BM1146" s="551">
        <v>0</v>
      </c>
      <c r="BN1146" s="551">
        <v>0</v>
      </c>
      <c r="BO1146" s="753">
        <v>0</v>
      </c>
      <c r="BP1146" s="551">
        <v>0</v>
      </c>
      <c r="BQ1146" s="551">
        <v>0</v>
      </c>
      <c r="BR1146" s="551">
        <v>0</v>
      </c>
      <c r="BS1146" s="582">
        <f t="shared" si="93"/>
        <v>1.3333333333333333</v>
      </c>
      <c r="BT1146" s="552">
        <f t="shared" si="94"/>
        <v>1.3333333333333333</v>
      </c>
      <c r="BU1146" s="552">
        <f t="shared" si="95"/>
        <v>1.3333333333333333</v>
      </c>
      <c r="BV1146" s="551">
        <v>0</v>
      </c>
      <c r="BW1146" s="551">
        <v>0</v>
      </c>
      <c r="BX1146" s="551">
        <v>0</v>
      </c>
      <c r="BY1146" s="551">
        <v>0</v>
      </c>
      <c r="BZ1146" s="551">
        <v>0</v>
      </c>
      <c r="CA1146" s="551">
        <v>0</v>
      </c>
      <c r="CB1146" s="551">
        <v>0</v>
      </c>
      <c r="CC1146" s="551">
        <v>0</v>
      </c>
      <c r="CD1146" s="551">
        <v>0</v>
      </c>
      <c r="CE1146" s="551">
        <v>0</v>
      </c>
      <c r="CF1146" s="551">
        <v>0</v>
      </c>
      <c r="CG1146" s="551">
        <v>0</v>
      </c>
      <c r="CH1146" s="551">
        <v>0</v>
      </c>
      <c r="CI1146" s="623">
        <f t="shared" si="96"/>
        <v>4</v>
      </c>
      <c r="CJ1146" s="524">
        <v>4</v>
      </c>
      <c r="CK1146" s="554">
        <f t="shared" si="97"/>
        <v>1.3333333333333333</v>
      </c>
      <c r="CL1146" s="554">
        <f t="shared" si="98"/>
        <v>2.6666666666666665</v>
      </c>
      <c r="CM1146" s="554">
        <v>6</v>
      </c>
      <c r="CN1146" s="554"/>
      <c r="CO1146" s="554"/>
      <c r="CP1146" s="622"/>
      <c r="CQ1146" s="726"/>
      <c r="CR1146" s="525"/>
      <c r="CS1146" s="527"/>
      <c r="CT1146" s="527"/>
      <c r="CU1146" s="527"/>
      <c r="CV1146" s="527"/>
      <c r="CW1146" s="85"/>
    </row>
    <row r="1147" spans="1:101" customFormat="1" ht="12" customHeight="1" x14ac:dyDescent="0.2">
      <c r="A1147" s="132" t="s">
        <v>1965</v>
      </c>
      <c r="B1147" s="557" t="s">
        <v>5465</v>
      </c>
      <c r="C1147" s="557" t="s">
        <v>1432</v>
      </c>
      <c r="D1147" s="557" t="s">
        <v>1432</v>
      </c>
      <c r="E1147" s="577" t="s">
        <v>1432</v>
      </c>
      <c r="F1147" s="557" t="s">
        <v>3520</v>
      </c>
      <c r="G1147" s="557" t="s">
        <v>134</v>
      </c>
      <c r="H1147" s="557" t="s">
        <v>1458</v>
      </c>
      <c r="I1147" s="557" t="s">
        <v>135</v>
      </c>
      <c r="J1147" s="533">
        <v>523862</v>
      </c>
      <c r="K1147" s="533">
        <v>174954</v>
      </c>
      <c r="L1147" s="512" t="s">
        <v>3079</v>
      </c>
      <c r="M1147" s="557" t="s">
        <v>1432</v>
      </c>
      <c r="N1147" s="557" t="s">
        <v>1432</v>
      </c>
      <c r="O1147" s="533">
        <v>5</v>
      </c>
      <c r="P1147" s="533">
        <v>9</v>
      </c>
      <c r="Q1147" s="738">
        <v>4</v>
      </c>
      <c r="R1147" s="557" t="s">
        <v>5466</v>
      </c>
      <c r="S1147" s="557" t="s">
        <v>1438</v>
      </c>
      <c r="T1147" s="739">
        <v>42031</v>
      </c>
      <c r="U1147" s="739">
        <v>42150</v>
      </c>
      <c r="V1147" s="557" t="s">
        <v>1439</v>
      </c>
      <c r="W1147" s="557" t="s">
        <v>1432</v>
      </c>
      <c r="X1147" s="557" t="s">
        <v>1442</v>
      </c>
      <c r="Y1147" s="557" t="s">
        <v>1443</v>
      </c>
      <c r="Z1147" s="557" t="s">
        <v>1444</v>
      </c>
      <c r="AA1147" s="557" t="s">
        <v>2713</v>
      </c>
      <c r="AB1147" s="557" t="s">
        <v>1432</v>
      </c>
      <c r="AC1147" s="389"/>
      <c r="AD1147" s="389"/>
      <c r="AE1147" s="517" t="s">
        <v>3063</v>
      </c>
      <c r="AF1147" s="557" t="s">
        <v>1445</v>
      </c>
      <c r="AG1147" s="620">
        <v>0</v>
      </c>
      <c r="AH1147" s="517">
        <v>1</v>
      </c>
      <c r="AI1147" s="577">
        <v>9</v>
      </c>
      <c r="AJ1147" s="577">
        <v>0</v>
      </c>
      <c r="AK1147" s="577">
        <v>3</v>
      </c>
      <c r="AL1147" s="577">
        <v>1</v>
      </c>
      <c r="AM1147" s="577">
        <v>0</v>
      </c>
      <c r="AN1147" s="577">
        <v>0</v>
      </c>
      <c r="AO1147" s="577">
        <v>0</v>
      </c>
      <c r="AP1147" s="577">
        <v>0</v>
      </c>
      <c r="AQ1147" s="577">
        <v>0</v>
      </c>
      <c r="AR1147" s="577">
        <v>3</v>
      </c>
      <c r="AS1147" s="577">
        <v>1</v>
      </c>
      <c r="AT1147" s="577">
        <v>1</v>
      </c>
      <c r="AU1147" s="577">
        <v>0</v>
      </c>
      <c r="AV1147" s="577">
        <v>0</v>
      </c>
      <c r="AW1147" s="577">
        <v>0</v>
      </c>
      <c r="AX1147" s="577">
        <v>0</v>
      </c>
      <c r="AY1147" s="577">
        <v>0</v>
      </c>
      <c r="AZ1147" s="577">
        <v>0</v>
      </c>
      <c r="BA1147" s="577">
        <v>0</v>
      </c>
      <c r="BB1147" s="577">
        <v>0</v>
      </c>
      <c r="BC1147" s="577">
        <v>0</v>
      </c>
      <c r="BD1147" s="577">
        <v>0</v>
      </c>
      <c r="BE1147" s="577">
        <v>0</v>
      </c>
      <c r="BF1147" s="577">
        <v>0</v>
      </c>
      <c r="BG1147" s="577">
        <v>0</v>
      </c>
      <c r="BH1147" s="577">
        <v>-1</v>
      </c>
      <c r="BI1147" s="577">
        <v>0</v>
      </c>
      <c r="BJ1147" s="577">
        <v>0</v>
      </c>
      <c r="BK1147" s="577">
        <v>0</v>
      </c>
      <c r="BL1147" s="577"/>
      <c r="BM1147" s="551">
        <v>0</v>
      </c>
      <c r="BN1147" s="551">
        <v>0</v>
      </c>
      <c r="BO1147" s="753">
        <v>0</v>
      </c>
      <c r="BP1147" s="551">
        <v>0</v>
      </c>
      <c r="BQ1147" s="551">
        <v>0</v>
      </c>
      <c r="BR1147" s="551">
        <v>0</v>
      </c>
      <c r="BS1147" s="582">
        <f t="shared" si="93"/>
        <v>1.3333333333333333</v>
      </c>
      <c r="BT1147" s="552">
        <f t="shared" si="94"/>
        <v>1.3333333333333333</v>
      </c>
      <c r="BU1147" s="552">
        <f t="shared" si="95"/>
        <v>1.3333333333333333</v>
      </c>
      <c r="BV1147" s="551">
        <v>0</v>
      </c>
      <c r="BW1147" s="551">
        <v>0</v>
      </c>
      <c r="BX1147" s="551">
        <v>0</v>
      </c>
      <c r="BY1147" s="551">
        <v>0</v>
      </c>
      <c r="BZ1147" s="551">
        <v>0</v>
      </c>
      <c r="CA1147" s="551">
        <v>0</v>
      </c>
      <c r="CB1147" s="551">
        <v>0</v>
      </c>
      <c r="CC1147" s="551">
        <v>0</v>
      </c>
      <c r="CD1147" s="551">
        <v>0</v>
      </c>
      <c r="CE1147" s="551">
        <v>0</v>
      </c>
      <c r="CF1147" s="551">
        <v>0</v>
      </c>
      <c r="CG1147" s="551">
        <v>0</v>
      </c>
      <c r="CH1147" s="551">
        <v>0</v>
      </c>
      <c r="CI1147" s="623">
        <f t="shared" si="96"/>
        <v>4</v>
      </c>
      <c r="CJ1147" s="524">
        <v>4</v>
      </c>
      <c r="CK1147" s="554">
        <f t="shared" si="97"/>
        <v>1.3333333333333333</v>
      </c>
      <c r="CL1147" s="554">
        <f t="shared" si="98"/>
        <v>2.6666666666666665</v>
      </c>
      <c r="CM1147" s="554">
        <v>6</v>
      </c>
      <c r="CN1147" s="554"/>
      <c r="CO1147" s="554"/>
      <c r="CP1147" s="622"/>
      <c r="CQ1147" s="726"/>
      <c r="CR1147" s="525"/>
      <c r="CS1147" s="527"/>
      <c r="CT1147" s="527"/>
      <c r="CU1147" s="527"/>
      <c r="CV1147" s="527"/>
      <c r="CW1147" s="85"/>
    </row>
    <row r="1148" spans="1:101" customFormat="1" ht="12" customHeight="1" x14ac:dyDescent="0.2">
      <c r="A1148" s="132" t="s">
        <v>1965</v>
      </c>
      <c r="B1148" s="557" t="s">
        <v>4525</v>
      </c>
      <c r="C1148" s="557" t="s">
        <v>1432</v>
      </c>
      <c r="D1148" s="557" t="s">
        <v>1432</v>
      </c>
      <c r="E1148" s="577" t="s">
        <v>1432</v>
      </c>
      <c r="F1148" s="557" t="s">
        <v>1849</v>
      </c>
      <c r="G1148" s="557" t="s">
        <v>4526</v>
      </c>
      <c r="H1148" s="557" t="s">
        <v>2717</v>
      </c>
      <c r="I1148" s="557" t="s">
        <v>4527</v>
      </c>
      <c r="J1148" s="533">
        <v>527759</v>
      </c>
      <c r="K1148" s="533">
        <v>174657</v>
      </c>
      <c r="L1148" s="512" t="s">
        <v>3084</v>
      </c>
      <c r="M1148" s="557" t="s">
        <v>1432</v>
      </c>
      <c r="N1148" s="557" t="s">
        <v>1432</v>
      </c>
      <c r="O1148" s="533">
        <v>0</v>
      </c>
      <c r="P1148" s="533">
        <v>1</v>
      </c>
      <c r="Q1148" s="738">
        <v>1</v>
      </c>
      <c r="R1148" s="557" t="s">
        <v>5467</v>
      </c>
      <c r="S1148" s="557" t="s">
        <v>1438</v>
      </c>
      <c r="T1148" s="739">
        <v>42053</v>
      </c>
      <c r="U1148" s="739">
        <v>42109</v>
      </c>
      <c r="V1148" s="557" t="s">
        <v>1439</v>
      </c>
      <c r="W1148" s="557" t="s">
        <v>1432</v>
      </c>
      <c r="X1148" s="557" t="s">
        <v>1442</v>
      </c>
      <c r="Y1148" s="557" t="s">
        <v>3893</v>
      </c>
      <c r="Z1148" s="557" t="s">
        <v>1444</v>
      </c>
      <c r="AA1148" s="557" t="s">
        <v>4720</v>
      </c>
      <c r="AB1148" s="557" t="s">
        <v>1432</v>
      </c>
      <c r="AC1148" s="389"/>
      <c r="AD1148" s="389"/>
      <c r="AE1148" s="517" t="s">
        <v>3063</v>
      </c>
      <c r="AF1148" s="557" t="s">
        <v>1445</v>
      </c>
      <c r="AG1148" s="620"/>
      <c r="AH1148" s="517">
        <v>0</v>
      </c>
      <c r="AI1148" s="577">
        <v>0</v>
      </c>
      <c r="AJ1148" s="577">
        <v>0</v>
      </c>
      <c r="AK1148" s="577">
        <v>1</v>
      </c>
      <c r="AL1148" s="577">
        <v>0</v>
      </c>
      <c r="AM1148" s="577">
        <v>0</v>
      </c>
      <c r="AN1148" s="577">
        <v>0</v>
      </c>
      <c r="AO1148" s="577">
        <v>0</v>
      </c>
      <c r="AP1148" s="577">
        <v>0</v>
      </c>
      <c r="AQ1148" s="577">
        <v>0</v>
      </c>
      <c r="AR1148" s="577">
        <v>1</v>
      </c>
      <c r="AS1148" s="577">
        <v>0</v>
      </c>
      <c r="AT1148" s="577">
        <v>0</v>
      </c>
      <c r="AU1148" s="577">
        <v>0</v>
      </c>
      <c r="AV1148" s="577">
        <v>0</v>
      </c>
      <c r="AW1148" s="577">
        <v>0</v>
      </c>
      <c r="AX1148" s="577">
        <v>0</v>
      </c>
      <c r="AY1148" s="577">
        <v>0</v>
      </c>
      <c r="AZ1148" s="577">
        <v>0</v>
      </c>
      <c r="BA1148" s="577">
        <v>0</v>
      </c>
      <c r="BB1148" s="577">
        <v>0</v>
      </c>
      <c r="BC1148" s="577">
        <v>0</v>
      </c>
      <c r="BD1148" s="577">
        <v>0</v>
      </c>
      <c r="BE1148" s="577">
        <v>0</v>
      </c>
      <c r="BF1148" s="577">
        <v>0</v>
      </c>
      <c r="BG1148" s="577">
        <v>0</v>
      </c>
      <c r="BH1148" s="577">
        <v>0</v>
      </c>
      <c r="BI1148" s="577">
        <v>0</v>
      </c>
      <c r="BJ1148" s="577">
        <v>0</v>
      </c>
      <c r="BK1148" s="577">
        <v>0</v>
      </c>
      <c r="BL1148" s="577"/>
      <c r="BM1148" s="551">
        <v>0</v>
      </c>
      <c r="BN1148" s="551">
        <v>0</v>
      </c>
      <c r="BO1148" s="753">
        <v>0</v>
      </c>
      <c r="BP1148" s="551">
        <v>0</v>
      </c>
      <c r="BQ1148" s="551">
        <v>0</v>
      </c>
      <c r="BR1148" s="551">
        <v>0</v>
      </c>
      <c r="BS1148" s="582">
        <f t="shared" si="93"/>
        <v>0.33333333333333331</v>
      </c>
      <c r="BT1148" s="552">
        <f t="shared" si="94"/>
        <v>0.33333333333333331</v>
      </c>
      <c r="BU1148" s="552">
        <f t="shared" si="95"/>
        <v>0.33333333333333331</v>
      </c>
      <c r="BV1148" s="551">
        <v>0</v>
      </c>
      <c r="BW1148" s="551">
        <v>0</v>
      </c>
      <c r="BX1148" s="551">
        <v>0</v>
      </c>
      <c r="BY1148" s="551">
        <v>0</v>
      </c>
      <c r="BZ1148" s="551">
        <v>0</v>
      </c>
      <c r="CA1148" s="551">
        <v>0</v>
      </c>
      <c r="CB1148" s="551">
        <v>0</v>
      </c>
      <c r="CC1148" s="551">
        <v>0</v>
      </c>
      <c r="CD1148" s="551">
        <v>0</v>
      </c>
      <c r="CE1148" s="551">
        <v>0</v>
      </c>
      <c r="CF1148" s="551">
        <v>0</v>
      </c>
      <c r="CG1148" s="551">
        <v>0</v>
      </c>
      <c r="CH1148" s="551">
        <v>0</v>
      </c>
      <c r="CI1148" s="623">
        <f t="shared" si="96"/>
        <v>1</v>
      </c>
      <c r="CJ1148" s="524">
        <v>1</v>
      </c>
      <c r="CK1148" s="554">
        <f t="shared" si="97"/>
        <v>0.33333333333333331</v>
      </c>
      <c r="CL1148" s="554">
        <f t="shared" si="98"/>
        <v>0.66666666666666663</v>
      </c>
      <c r="CM1148" s="554">
        <v>10</v>
      </c>
      <c r="CN1148" s="554"/>
      <c r="CO1148" s="554"/>
      <c r="CP1148" s="622"/>
      <c r="CQ1148" s="726"/>
      <c r="CR1148" s="525"/>
      <c r="CS1148" s="527"/>
      <c r="CT1148" s="527"/>
      <c r="CU1148" s="527"/>
      <c r="CV1148" s="527"/>
      <c r="CW1148" s="85"/>
    </row>
    <row r="1149" spans="1:101" customFormat="1" ht="12" customHeight="1" x14ac:dyDescent="0.2">
      <c r="A1149" s="132" t="s">
        <v>1965</v>
      </c>
      <c r="B1149" s="557" t="s">
        <v>4528</v>
      </c>
      <c r="C1149" s="557" t="s">
        <v>1432</v>
      </c>
      <c r="D1149" s="557" t="s">
        <v>1432</v>
      </c>
      <c r="E1149" s="577" t="s">
        <v>1432</v>
      </c>
      <c r="F1149" s="557" t="s">
        <v>2868</v>
      </c>
      <c r="G1149" s="557" t="s">
        <v>1385</v>
      </c>
      <c r="H1149" s="557" t="s">
        <v>1458</v>
      </c>
      <c r="I1149" s="557" t="s">
        <v>3288</v>
      </c>
      <c r="J1149" s="533">
        <v>524068</v>
      </c>
      <c r="K1149" s="533">
        <v>175336</v>
      </c>
      <c r="L1149" s="512" t="s">
        <v>3088</v>
      </c>
      <c r="M1149" s="557" t="s">
        <v>1432</v>
      </c>
      <c r="N1149" s="557" t="s">
        <v>1432</v>
      </c>
      <c r="O1149" s="533">
        <v>1</v>
      </c>
      <c r="P1149" s="533">
        <v>4</v>
      </c>
      <c r="Q1149" s="738">
        <v>3</v>
      </c>
      <c r="R1149" s="557" t="s">
        <v>4529</v>
      </c>
      <c r="S1149" s="557" t="s">
        <v>1438</v>
      </c>
      <c r="T1149" s="739">
        <v>42026</v>
      </c>
      <c r="U1149" s="739">
        <v>42125</v>
      </c>
      <c r="V1149" s="557" t="s">
        <v>1439</v>
      </c>
      <c r="W1149" s="557" t="s">
        <v>1432</v>
      </c>
      <c r="X1149" s="557" t="s">
        <v>1442</v>
      </c>
      <c r="Y1149" s="557" t="s">
        <v>4694</v>
      </c>
      <c r="Z1149" s="557" t="s">
        <v>1444</v>
      </c>
      <c r="AA1149" s="557" t="s">
        <v>2713</v>
      </c>
      <c r="AB1149" s="557" t="s">
        <v>1432</v>
      </c>
      <c r="AC1149" s="389"/>
      <c r="AD1149" s="389"/>
      <c r="AE1149" s="517" t="s">
        <v>3063</v>
      </c>
      <c r="AF1149" s="557" t="s">
        <v>1445</v>
      </c>
      <c r="AG1149" s="620">
        <v>0</v>
      </c>
      <c r="AH1149" s="517">
        <v>0</v>
      </c>
      <c r="AI1149" s="577">
        <v>4</v>
      </c>
      <c r="AJ1149" s="577">
        <v>0</v>
      </c>
      <c r="AK1149" s="577">
        <v>3</v>
      </c>
      <c r="AL1149" s="577">
        <v>0</v>
      </c>
      <c r="AM1149" s="577">
        <v>-1</v>
      </c>
      <c r="AN1149" s="577">
        <v>1</v>
      </c>
      <c r="AO1149" s="577">
        <v>0</v>
      </c>
      <c r="AP1149" s="577">
        <v>0</v>
      </c>
      <c r="AQ1149" s="577">
        <v>0</v>
      </c>
      <c r="AR1149" s="577">
        <v>3</v>
      </c>
      <c r="AS1149" s="577">
        <v>0</v>
      </c>
      <c r="AT1149" s="577">
        <v>-1</v>
      </c>
      <c r="AU1149" s="577">
        <v>0</v>
      </c>
      <c r="AV1149" s="577">
        <v>0</v>
      </c>
      <c r="AW1149" s="577">
        <v>0</v>
      </c>
      <c r="AX1149" s="577">
        <v>0</v>
      </c>
      <c r="AY1149" s="577">
        <v>0</v>
      </c>
      <c r="AZ1149" s="577">
        <v>0</v>
      </c>
      <c r="BA1149" s="577">
        <v>0</v>
      </c>
      <c r="BB1149" s="577">
        <v>1</v>
      </c>
      <c r="BC1149" s="577">
        <v>0</v>
      </c>
      <c r="BD1149" s="577">
        <v>0</v>
      </c>
      <c r="BE1149" s="577">
        <v>0</v>
      </c>
      <c r="BF1149" s="577">
        <v>0</v>
      </c>
      <c r="BG1149" s="577">
        <v>0</v>
      </c>
      <c r="BH1149" s="577">
        <v>0</v>
      </c>
      <c r="BI1149" s="577">
        <v>0</v>
      </c>
      <c r="BJ1149" s="577">
        <v>0</v>
      </c>
      <c r="BK1149" s="577">
        <v>0</v>
      </c>
      <c r="BL1149" s="577"/>
      <c r="BM1149" s="551">
        <v>0</v>
      </c>
      <c r="BN1149" s="551">
        <v>0</v>
      </c>
      <c r="BO1149" s="753">
        <v>0</v>
      </c>
      <c r="BP1149" s="551">
        <v>0</v>
      </c>
      <c r="BQ1149" s="551">
        <v>0</v>
      </c>
      <c r="BR1149" s="551">
        <v>0</v>
      </c>
      <c r="BS1149" s="582">
        <f t="shared" si="93"/>
        <v>1</v>
      </c>
      <c r="BT1149" s="552">
        <f t="shared" si="94"/>
        <v>1</v>
      </c>
      <c r="BU1149" s="552">
        <f t="shared" si="95"/>
        <v>1</v>
      </c>
      <c r="BV1149" s="551">
        <v>0</v>
      </c>
      <c r="BW1149" s="551">
        <v>0</v>
      </c>
      <c r="BX1149" s="551">
        <v>0</v>
      </c>
      <c r="BY1149" s="551">
        <v>0</v>
      </c>
      <c r="BZ1149" s="551">
        <v>0</v>
      </c>
      <c r="CA1149" s="551">
        <v>0</v>
      </c>
      <c r="CB1149" s="551">
        <v>0</v>
      </c>
      <c r="CC1149" s="551">
        <v>0</v>
      </c>
      <c r="CD1149" s="551">
        <v>0</v>
      </c>
      <c r="CE1149" s="551">
        <v>0</v>
      </c>
      <c r="CF1149" s="551">
        <v>0</v>
      </c>
      <c r="CG1149" s="551">
        <v>0</v>
      </c>
      <c r="CH1149" s="551">
        <v>0</v>
      </c>
      <c r="CI1149" s="623">
        <f t="shared" si="96"/>
        <v>3</v>
      </c>
      <c r="CJ1149" s="524">
        <v>3</v>
      </c>
      <c r="CK1149" s="554">
        <f t="shared" si="97"/>
        <v>1</v>
      </c>
      <c r="CL1149" s="554">
        <f t="shared" si="98"/>
        <v>2</v>
      </c>
      <c r="CM1149" s="554">
        <v>6</v>
      </c>
      <c r="CN1149" s="554"/>
      <c r="CO1149" s="554"/>
      <c r="CP1149" s="622"/>
      <c r="CQ1149" s="726"/>
      <c r="CR1149" s="525"/>
      <c r="CS1149" s="527"/>
      <c r="CT1149" s="527"/>
      <c r="CU1149" s="527"/>
      <c r="CV1149" s="527"/>
      <c r="CW1149" s="85"/>
    </row>
    <row r="1150" spans="1:101" customFormat="1" ht="12" customHeight="1" x14ac:dyDescent="0.2">
      <c r="A1150" s="132" t="s">
        <v>1965</v>
      </c>
      <c r="B1150" s="557" t="s">
        <v>4530</v>
      </c>
      <c r="C1150" s="557" t="s">
        <v>1432</v>
      </c>
      <c r="D1150" s="557" t="s">
        <v>1432</v>
      </c>
      <c r="E1150" s="577" t="s">
        <v>1432</v>
      </c>
      <c r="F1150" s="557" t="s">
        <v>1231</v>
      </c>
      <c r="G1150" s="557" t="s">
        <v>4531</v>
      </c>
      <c r="H1150" s="557" t="s">
        <v>1435</v>
      </c>
      <c r="I1150" s="557" t="s">
        <v>4532</v>
      </c>
      <c r="J1150" s="533">
        <v>528692</v>
      </c>
      <c r="K1150" s="533">
        <v>171193</v>
      </c>
      <c r="L1150" s="512" t="s">
        <v>5356</v>
      </c>
      <c r="M1150" s="557" t="s">
        <v>1432</v>
      </c>
      <c r="N1150" s="557" t="s">
        <v>1432</v>
      </c>
      <c r="O1150" s="533">
        <v>1</v>
      </c>
      <c r="P1150" s="533">
        <v>2</v>
      </c>
      <c r="Q1150" s="738">
        <v>1</v>
      </c>
      <c r="R1150" s="557" t="s">
        <v>5468</v>
      </c>
      <c r="S1150" s="557" t="s">
        <v>1438</v>
      </c>
      <c r="T1150" s="739">
        <v>42025</v>
      </c>
      <c r="U1150" s="739">
        <v>42122</v>
      </c>
      <c r="V1150" s="557" t="s">
        <v>1439</v>
      </c>
      <c r="W1150" s="557" t="s">
        <v>1432</v>
      </c>
      <c r="X1150" s="557" t="s">
        <v>1442</v>
      </c>
      <c r="Y1150" s="557" t="s">
        <v>1453</v>
      </c>
      <c r="Z1150" s="557" t="s">
        <v>1444</v>
      </c>
      <c r="AA1150" s="557" t="s">
        <v>2713</v>
      </c>
      <c r="AB1150" s="557" t="s">
        <v>1432</v>
      </c>
      <c r="AC1150" s="389"/>
      <c r="AD1150" s="389"/>
      <c r="AE1150" s="517" t="s">
        <v>3063</v>
      </c>
      <c r="AF1150" s="557" t="s">
        <v>1445</v>
      </c>
      <c r="AG1150" s="620">
        <v>0</v>
      </c>
      <c r="AH1150" s="517">
        <v>0</v>
      </c>
      <c r="AI1150" s="577">
        <v>0</v>
      </c>
      <c r="AJ1150" s="577">
        <v>0</v>
      </c>
      <c r="AK1150" s="577">
        <v>0</v>
      </c>
      <c r="AL1150" s="577">
        <v>1</v>
      </c>
      <c r="AM1150" s="577">
        <v>1</v>
      </c>
      <c r="AN1150" s="577">
        <v>-1</v>
      </c>
      <c r="AO1150" s="577">
        <v>0</v>
      </c>
      <c r="AP1150" s="577">
        <v>0</v>
      </c>
      <c r="AQ1150" s="577">
        <v>0</v>
      </c>
      <c r="AR1150" s="577">
        <v>0</v>
      </c>
      <c r="AS1150" s="577">
        <v>0</v>
      </c>
      <c r="AT1150" s="577">
        <v>0</v>
      </c>
      <c r="AU1150" s="577">
        <v>0</v>
      </c>
      <c r="AV1150" s="577">
        <v>0</v>
      </c>
      <c r="AW1150" s="577">
        <v>0</v>
      </c>
      <c r="AX1150" s="577">
        <v>0</v>
      </c>
      <c r="AY1150" s="577">
        <v>0</v>
      </c>
      <c r="AZ1150" s="577">
        <v>1</v>
      </c>
      <c r="BA1150" s="577">
        <v>1</v>
      </c>
      <c r="BB1150" s="577">
        <v>-1</v>
      </c>
      <c r="BC1150" s="577">
        <v>0</v>
      </c>
      <c r="BD1150" s="577">
        <v>0</v>
      </c>
      <c r="BE1150" s="577">
        <v>0</v>
      </c>
      <c r="BF1150" s="577">
        <v>0</v>
      </c>
      <c r="BG1150" s="577">
        <v>0</v>
      </c>
      <c r="BH1150" s="577">
        <v>0</v>
      </c>
      <c r="BI1150" s="577">
        <v>0</v>
      </c>
      <c r="BJ1150" s="577">
        <v>0</v>
      </c>
      <c r="BK1150" s="577">
        <v>0</v>
      </c>
      <c r="BL1150" s="577"/>
      <c r="BM1150" s="551">
        <v>0</v>
      </c>
      <c r="BN1150" s="551">
        <v>0</v>
      </c>
      <c r="BO1150" s="753">
        <v>0</v>
      </c>
      <c r="BP1150" s="551">
        <v>0</v>
      </c>
      <c r="BQ1150" s="551">
        <v>0</v>
      </c>
      <c r="BR1150" s="551">
        <v>0</v>
      </c>
      <c r="BS1150" s="582">
        <f t="shared" si="93"/>
        <v>0.33333333333333331</v>
      </c>
      <c r="BT1150" s="552">
        <f t="shared" si="94"/>
        <v>0.33333333333333331</v>
      </c>
      <c r="BU1150" s="552">
        <f t="shared" si="95"/>
        <v>0.33333333333333331</v>
      </c>
      <c r="BV1150" s="551">
        <v>0</v>
      </c>
      <c r="BW1150" s="551">
        <v>0</v>
      </c>
      <c r="BX1150" s="551">
        <v>0</v>
      </c>
      <c r="BY1150" s="551">
        <v>0</v>
      </c>
      <c r="BZ1150" s="551">
        <v>0</v>
      </c>
      <c r="CA1150" s="551">
        <v>0</v>
      </c>
      <c r="CB1150" s="551">
        <v>0</v>
      </c>
      <c r="CC1150" s="551">
        <v>0</v>
      </c>
      <c r="CD1150" s="551">
        <v>0</v>
      </c>
      <c r="CE1150" s="551">
        <v>0</v>
      </c>
      <c r="CF1150" s="551">
        <v>0</v>
      </c>
      <c r="CG1150" s="551">
        <v>0</v>
      </c>
      <c r="CH1150" s="551">
        <v>0</v>
      </c>
      <c r="CI1150" s="623">
        <f t="shared" si="96"/>
        <v>1</v>
      </c>
      <c r="CJ1150" s="524">
        <v>1</v>
      </c>
      <c r="CK1150" s="554">
        <f t="shared" si="97"/>
        <v>0.33333333333333331</v>
      </c>
      <c r="CL1150" s="554">
        <f t="shared" si="98"/>
        <v>0.66666666666666663</v>
      </c>
      <c r="CM1150" s="554">
        <v>10</v>
      </c>
      <c r="CN1150" s="554"/>
      <c r="CO1150" s="554"/>
      <c r="CP1150" s="622"/>
      <c r="CQ1150" s="726"/>
      <c r="CR1150" s="525"/>
      <c r="CS1150" s="527"/>
      <c r="CT1150" s="527"/>
      <c r="CU1150" s="527"/>
      <c r="CV1150" s="527"/>
      <c r="CW1150" s="85"/>
    </row>
    <row r="1151" spans="1:101" customFormat="1" ht="12" customHeight="1" x14ac:dyDescent="0.2">
      <c r="A1151" s="132" t="s">
        <v>1965</v>
      </c>
      <c r="B1151" s="557" t="s">
        <v>4533</v>
      </c>
      <c r="C1151" s="557" t="s">
        <v>1432</v>
      </c>
      <c r="D1151" s="557" t="s">
        <v>1432</v>
      </c>
      <c r="E1151" s="577" t="s">
        <v>1432</v>
      </c>
      <c r="F1151" s="557" t="s">
        <v>2516</v>
      </c>
      <c r="G1151" s="557" t="s">
        <v>3716</v>
      </c>
      <c r="H1151" s="557" t="s">
        <v>2717</v>
      </c>
      <c r="I1151" s="557" t="s">
        <v>4534</v>
      </c>
      <c r="J1151" s="533">
        <v>528132</v>
      </c>
      <c r="K1151" s="533">
        <v>175525</v>
      </c>
      <c r="L1151" s="512" t="s">
        <v>3085</v>
      </c>
      <c r="M1151" s="557" t="s">
        <v>1432</v>
      </c>
      <c r="N1151" s="557" t="s">
        <v>1432</v>
      </c>
      <c r="O1151" s="533">
        <v>1</v>
      </c>
      <c r="P1151" s="533">
        <v>2</v>
      </c>
      <c r="Q1151" s="738">
        <v>1</v>
      </c>
      <c r="R1151" s="557" t="s">
        <v>5100</v>
      </c>
      <c r="S1151" s="557" t="s">
        <v>1438</v>
      </c>
      <c r="T1151" s="739">
        <v>42026</v>
      </c>
      <c r="U1151" s="739">
        <v>42151</v>
      </c>
      <c r="V1151" s="557" t="s">
        <v>1439</v>
      </c>
      <c r="W1151" s="557" t="s">
        <v>1432</v>
      </c>
      <c r="X1151" s="557" t="s">
        <v>1442</v>
      </c>
      <c r="Y1151" s="557" t="s">
        <v>4694</v>
      </c>
      <c r="Z1151" s="557" t="s">
        <v>1444</v>
      </c>
      <c r="AA1151" s="557" t="s">
        <v>1454</v>
      </c>
      <c r="AB1151" s="557" t="s">
        <v>1432</v>
      </c>
      <c r="AC1151" s="389"/>
      <c r="AD1151" s="389"/>
      <c r="AE1151" s="517" t="s">
        <v>3063</v>
      </c>
      <c r="AF1151" s="557" t="s">
        <v>1445</v>
      </c>
      <c r="AG1151" s="620">
        <v>0</v>
      </c>
      <c r="AH1151" s="517">
        <v>0</v>
      </c>
      <c r="AI1151" s="577">
        <v>0</v>
      </c>
      <c r="AJ1151" s="577">
        <v>0</v>
      </c>
      <c r="AK1151" s="577">
        <v>0</v>
      </c>
      <c r="AL1151" s="577">
        <v>1</v>
      </c>
      <c r="AM1151" s="577">
        <v>0</v>
      </c>
      <c r="AN1151" s="577">
        <v>0</v>
      </c>
      <c r="AO1151" s="577">
        <v>0</v>
      </c>
      <c r="AP1151" s="577">
        <v>0</v>
      </c>
      <c r="AQ1151" s="577">
        <v>0</v>
      </c>
      <c r="AR1151" s="577">
        <v>0</v>
      </c>
      <c r="AS1151" s="577">
        <v>1</v>
      </c>
      <c r="AT1151" s="577">
        <v>1</v>
      </c>
      <c r="AU1151" s="577">
        <v>0</v>
      </c>
      <c r="AV1151" s="577">
        <v>0</v>
      </c>
      <c r="AW1151" s="577">
        <v>0</v>
      </c>
      <c r="AX1151" s="577">
        <v>0</v>
      </c>
      <c r="AY1151" s="577">
        <v>0</v>
      </c>
      <c r="AZ1151" s="577">
        <v>0</v>
      </c>
      <c r="BA1151" s="577">
        <v>-1</v>
      </c>
      <c r="BB1151" s="577">
        <v>0</v>
      </c>
      <c r="BC1151" s="577">
        <v>0</v>
      </c>
      <c r="BD1151" s="577">
        <v>0</v>
      </c>
      <c r="BE1151" s="577">
        <v>0</v>
      </c>
      <c r="BF1151" s="577">
        <v>0</v>
      </c>
      <c r="BG1151" s="577">
        <v>0</v>
      </c>
      <c r="BH1151" s="577">
        <v>0</v>
      </c>
      <c r="BI1151" s="577">
        <v>0</v>
      </c>
      <c r="BJ1151" s="577">
        <v>0</v>
      </c>
      <c r="BK1151" s="577">
        <v>0</v>
      </c>
      <c r="BL1151" s="577"/>
      <c r="BM1151" s="551">
        <v>0</v>
      </c>
      <c r="BN1151" s="551">
        <v>0</v>
      </c>
      <c r="BO1151" s="753">
        <v>0</v>
      </c>
      <c r="BP1151" s="551">
        <v>0</v>
      </c>
      <c r="BQ1151" s="551">
        <v>0</v>
      </c>
      <c r="BR1151" s="551">
        <v>0</v>
      </c>
      <c r="BS1151" s="582">
        <f t="shared" si="93"/>
        <v>0.33333333333333331</v>
      </c>
      <c r="BT1151" s="552">
        <f t="shared" si="94"/>
        <v>0.33333333333333331</v>
      </c>
      <c r="BU1151" s="552">
        <f t="shared" si="95"/>
        <v>0.33333333333333331</v>
      </c>
      <c r="BV1151" s="551">
        <v>0</v>
      </c>
      <c r="BW1151" s="551">
        <v>0</v>
      </c>
      <c r="BX1151" s="551">
        <v>0</v>
      </c>
      <c r="BY1151" s="551">
        <v>0</v>
      </c>
      <c r="BZ1151" s="551">
        <v>0</v>
      </c>
      <c r="CA1151" s="551">
        <v>0</v>
      </c>
      <c r="CB1151" s="551">
        <v>0</v>
      </c>
      <c r="CC1151" s="551">
        <v>0</v>
      </c>
      <c r="CD1151" s="551">
        <v>0</v>
      </c>
      <c r="CE1151" s="551">
        <v>0</v>
      </c>
      <c r="CF1151" s="551">
        <v>0</v>
      </c>
      <c r="CG1151" s="551">
        <v>0</v>
      </c>
      <c r="CH1151" s="551">
        <v>0</v>
      </c>
      <c r="CI1151" s="623">
        <f t="shared" si="96"/>
        <v>1</v>
      </c>
      <c r="CJ1151" s="524">
        <v>1</v>
      </c>
      <c r="CK1151" s="554">
        <f t="shared" si="97"/>
        <v>0.33333333333333331</v>
      </c>
      <c r="CL1151" s="554">
        <f t="shared" si="98"/>
        <v>0.66666666666666663</v>
      </c>
      <c r="CM1151" s="554">
        <v>6</v>
      </c>
      <c r="CN1151" s="554"/>
      <c r="CO1151" s="554"/>
      <c r="CP1151" s="622"/>
      <c r="CQ1151" s="726"/>
      <c r="CR1151" s="525"/>
      <c r="CS1151" s="527"/>
      <c r="CT1151" s="527"/>
      <c r="CU1151" s="527"/>
      <c r="CV1151" s="527"/>
      <c r="CW1151" s="85"/>
    </row>
    <row r="1152" spans="1:101" customFormat="1" ht="12" customHeight="1" x14ac:dyDescent="0.2">
      <c r="A1152" s="132" t="s">
        <v>1965</v>
      </c>
      <c r="B1152" s="557" t="s">
        <v>5101</v>
      </c>
      <c r="C1152" s="557" t="s">
        <v>1432</v>
      </c>
      <c r="D1152" s="557" t="s">
        <v>1432</v>
      </c>
      <c r="E1152" s="577" t="s">
        <v>1432</v>
      </c>
      <c r="F1152" s="557" t="s">
        <v>262</v>
      </c>
      <c r="G1152" s="557" t="s">
        <v>490</v>
      </c>
      <c r="H1152" s="557" t="s">
        <v>3875</v>
      </c>
      <c r="I1152" s="557" t="s">
        <v>491</v>
      </c>
      <c r="J1152" s="533">
        <v>528907</v>
      </c>
      <c r="K1152" s="533">
        <v>173296</v>
      </c>
      <c r="L1152" s="512" t="s">
        <v>3076</v>
      </c>
      <c r="M1152" s="557" t="s">
        <v>1432</v>
      </c>
      <c r="N1152" s="557" t="s">
        <v>1432</v>
      </c>
      <c r="O1152" s="533">
        <v>1</v>
      </c>
      <c r="P1152" s="533">
        <v>3</v>
      </c>
      <c r="Q1152" s="738">
        <v>2</v>
      </c>
      <c r="R1152" s="557" t="s">
        <v>5469</v>
      </c>
      <c r="S1152" s="557" t="s">
        <v>1438</v>
      </c>
      <c r="T1152" s="739">
        <v>42031</v>
      </c>
      <c r="U1152" s="739">
        <v>42107</v>
      </c>
      <c r="V1152" s="557" t="s">
        <v>1439</v>
      </c>
      <c r="W1152" s="557" t="s">
        <v>1432</v>
      </c>
      <c r="X1152" s="557" t="s">
        <v>1442</v>
      </c>
      <c r="Y1152" s="557" t="s">
        <v>1453</v>
      </c>
      <c r="Z1152" s="557" t="s">
        <v>1444</v>
      </c>
      <c r="AA1152" s="557" t="s">
        <v>1454</v>
      </c>
      <c r="AB1152" s="557" t="s">
        <v>1432</v>
      </c>
      <c r="AC1152" s="389"/>
      <c r="AD1152" s="389"/>
      <c r="AE1152" s="517" t="s">
        <v>3063</v>
      </c>
      <c r="AF1152" s="557" t="s">
        <v>1445</v>
      </c>
      <c r="AG1152" s="620">
        <v>0</v>
      </c>
      <c r="AH1152" s="517">
        <v>0</v>
      </c>
      <c r="AI1152" s="577">
        <v>0</v>
      </c>
      <c r="AJ1152" s="577">
        <v>0</v>
      </c>
      <c r="AK1152" s="577">
        <v>2</v>
      </c>
      <c r="AL1152" s="577">
        <v>0</v>
      </c>
      <c r="AM1152" s="577">
        <v>1</v>
      </c>
      <c r="AN1152" s="577">
        <v>0</v>
      </c>
      <c r="AO1152" s="577">
        <v>-1</v>
      </c>
      <c r="AP1152" s="577">
        <v>0</v>
      </c>
      <c r="AQ1152" s="577">
        <v>0</v>
      </c>
      <c r="AR1152" s="577">
        <v>2</v>
      </c>
      <c r="AS1152" s="577">
        <v>0</v>
      </c>
      <c r="AT1152" s="577">
        <v>1</v>
      </c>
      <c r="AU1152" s="577">
        <v>0</v>
      </c>
      <c r="AV1152" s="577">
        <v>0</v>
      </c>
      <c r="AW1152" s="577">
        <v>0</v>
      </c>
      <c r="AX1152" s="577">
        <v>0</v>
      </c>
      <c r="AY1152" s="577">
        <v>0</v>
      </c>
      <c r="AZ1152" s="577">
        <v>0</v>
      </c>
      <c r="BA1152" s="577">
        <v>0</v>
      </c>
      <c r="BB1152" s="577">
        <v>0</v>
      </c>
      <c r="BC1152" s="577">
        <v>-1</v>
      </c>
      <c r="BD1152" s="577">
        <v>0</v>
      </c>
      <c r="BE1152" s="577">
        <v>0</v>
      </c>
      <c r="BF1152" s="577">
        <v>0</v>
      </c>
      <c r="BG1152" s="577">
        <v>0</v>
      </c>
      <c r="BH1152" s="577">
        <v>0</v>
      </c>
      <c r="BI1152" s="577">
        <v>0</v>
      </c>
      <c r="BJ1152" s="577">
        <v>0</v>
      </c>
      <c r="BK1152" s="577">
        <v>0</v>
      </c>
      <c r="BL1152" s="577"/>
      <c r="BM1152" s="551">
        <v>0</v>
      </c>
      <c r="BN1152" s="551">
        <v>0</v>
      </c>
      <c r="BO1152" s="753">
        <v>0</v>
      </c>
      <c r="BP1152" s="551">
        <v>0</v>
      </c>
      <c r="BQ1152" s="551">
        <v>0</v>
      </c>
      <c r="BR1152" s="551">
        <v>0</v>
      </c>
      <c r="BS1152" s="582">
        <f t="shared" si="93"/>
        <v>0.66666666666666663</v>
      </c>
      <c r="BT1152" s="552">
        <f t="shared" si="94"/>
        <v>0.66666666666666663</v>
      </c>
      <c r="BU1152" s="552">
        <f t="shared" si="95"/>
        <v>0.66666666666666663</v>
      </c>
      <c r="BV1152" s="551">
        <v>0</v>
      </c>
      <c r="BW1152" s="551">
        <v>0</v>
      </c>
      <c r="BX1152" s="551">
        <v>0</v>
      </c>
      <c r="BY1152" s="551">
        <v>0</v>
      </c>
      <c r="BZ1152" s="551">
        <v>0</v>
      </c>
      <c r="CA1152" s="551">
        <v>0</v>
      </c>
      <c r="CB1152" s="551">
        <v>0</v>
      </c>
      <c r="CC1152" s="551">
        <v>0</v>
      </c>
      <c r="CD1152" s="551">
        <v>0</v>
      </c>
      <c r="CE1152" s="551">
        <v>0</v>
      </c>
      <c r="CF1152" s="551">
        <v>0</v>
      </c>
      <c r="CG1152" s="551">
        <v>0</v>
      </c>
      <c r="CH1152" s="551">
        <v>0</v>
      </c>
      <c r="CI1152" s="623">
        <f t="shared" si="96"/>
        <v>2</v>
      </c>
      <c r="CJ1152" s="524">
        <v>2</v>
      </c>
      <c r="CK1152" s="554">
        <f t="shared" si="97"/>
        <v>0.66666666666666663</v>
      </c>
      <c r="CL1152" s="554">
        <f t="shared" si="98"/>
        <v>1.3333333333333333</v>
      </c>
      <c r="CM1152" s="554">
        <v>10</v>
      </c>
      <c r="CN1152" s="554"/>
      <c r="CO1152" s="554"/>
      <c r="CP1152" s="622"/>
      <c r="CQ1152" s="726"/>
      <c r="CR1152" s="525"/>
      <c r="CS1152" s="527"/>
      <c r="CT1152" s="527"/>
      <c r="CU1152" s="527"/>
      <c r="CV1152" s="527"/>
      <c r="CW1152" s="85"/>
    </row>
    <row r="1153" spans="1:101" customFormat="1" ht="12" customHeight="1" x14ac:dyDescent="0.2">
      <c r="A1153" s="132" t="s">
        <v>1965</v>
      </c>
      <c r="B1153" s="557" t="s">
        <v>3949</v>
      </c>
      <c r="C1153" s="557" t="s">
        <v>1432</v>
      </c>
      <c r="D1153" s="557" t="s">
        <v>1432</v>
      </c>
      <c r="E1153" s="577" t="s">
        <v>3950</v>
      </c>
      <c r="F1153" s="557" t="s">
        <v>1432</v>
      </c>
      <c r="G1153" s="557" t="s">
        <v>1671</v>
      </c>
      <c r="H1153" s="557" t="s">
        <v>2717</v>
      </c>
      <c r="I1153" s="557" t="s">
        <v>1672</v>
      </c>
      <c r="J1153" s="533">
        <v>526402</v>
      </c>
      <c r="K1153" s="533">
        <v>175702</v>
      </c>
      <c r="L1153" s="512" t="s">
        <v>4766</v>
      </c>
      <c r="M1153" s="557" t="s">
        <v>1432</v>
      </c>
      <c r="N1153" s="557" t="s">
        <v>1432</v>
      </c>
      <c r="O1153" s="533">
        <v>0</v>
      </c>
      <c r="P1153" s="533">
        <v>3</v>
      </c>
      <c r="Q1153" s="738">
        <v>3</v>
      </c>
      <c r="R1153" s="557" t="s">
        <v>5470</v>
      </c>
      <c r="S1153" s="557" t="s">
        <v>3187</v>
      </c>
      <c r="T1153" s="739">
        <v>42045</v>
      </c>
      <c r="U1153" s="739">
        <v>42101</v>
      </c>
      <c r="V1153" s="557" t="s">
        <v>1439</v>
      </c>
      <c r="W1153" s="557" t="s">
        <v>1432</v>
      </c>
      <c r="X1153" s="557" t="s">
        <v>1442</v>
      </c>
      <c r="Y1153" s="557" t="s">
        <v>3893</v>
      </c>
      <c r="Z1153" s="557" t="s">
        <v>1444</v>
      </c>
      <c r="AA1153" s="557" t="s">
        <v>4720</v>
      </c>
      <c r="AB1153" s="557" t="s">
        <v>1432</v>
      </c>
      <c r="AC1153" s="389"/>
      <c r="AD1153" s="389"/>
      <c r="AE1153" s="517" t="s">
        <v>3063</v>
      </c>
      <c r="AF1153" s="557" t="s">
        <v>1445</v>
      </c>
      <c r="AG1153" s="620">
        <v>0</v>
      </c>
      <c r="AH1153" s="517">
        <v>0</v>
      </c>
      <c r="AI1153" s="577">
        <v>0</v>
      </c>
      <c r="AJ1153" s="577">
        <v>0</v>
      </c>
      <c r="AK1153" s="577">
        <v>2</v>
      </c>
      <c r="AL1153" s="577">
        <v>1</v>
      </c>
      <c r="AM1153" s="577">
        <v>0</v>
      </c>
      <c r="AN1153" s="577">
        <v>0</v>
      </c>
      <c r="AO1153" s="577">
        <v>0</v>
      </c>
      <c r="AP1153" s="577">
        <v>0</v>
      </c>
      <c r="AQ1153" s="577">
        <v>0</v>
      </c>
      <c r="AR1153" s="577">
        <v>2</v>
      </c>
      <c r="AS1153" s="577">
        <v>1</v>
      </c>
      <c r="AT1153" s="577">
        <v>0</v>
      </c>
      <c r="AU1153" s="577">
        <v>0</v>
      </c>
      <c r="AV1153" s="577">
        <v>0</v>
      </c>
      <c r="AW1153" s="577">
        <v>0</v>
      </c>
      <c r="AX1153" s="577">
        <v>0</v>
      </c>
      <c r="AY1153" s="577">
        <v>0</v>
      </c>
      <c r="AZ1153" s="577">
        <v>0</v>
      </c>
      <c r="BA1153" s="577">
        <v>0</v>
      </c>
      <c r="BB1153" s="577">
        <v>0</v>
      </c>
      <c r="BC1153" s="577">
        <v>0</v>
      </c>
      <c r="BD1153" s="577">
        <v>0</v>
      </c>
      <c r="BE1153" s="577">
        <v>0</v>
      </c>
      <c r="BF1153" s="577">
        <v>0</v>
      </c>
      <c r="BG1153" s="577">
        <v>0</v>
      </c>
      <c r="BH1153" s="577">
        <v>0</v>
      </c>
      <c r="BI1153" s="577">
        <v>0</v>
      </c>
      <c r="BJ1153" s="577">
        <v>0</v>
      </c>
      <c r="BK1153" s="577">
        <v>0</v>
      </c>
      <c r="BL1153" s="577"/>
      <c r="BM1153" s="551">
        <v>0</v>
      </c>
      <c r="BN1153" s="551">
        <v>0</v>
      </c>
      <c r="BO1153" s="753">
        <v>0</v>
      </c>
      <c r="BP1153" s="551">
        <v>0</v>
      </c>
      <c r="BQ1153" s="551">
        <v>0</v>
      </c>
      <c r="BR1153" s="551">
        <v>0</v>
      </c>
      <c r="BS1153" s="582">
        <f t="shared" si="93"/>
        <v>1</v>
      </c>
      <c r="BT1153" s="552">
        <f t="shared" si="94"/>
        <v>1</v>
      </c>
      <c r="BU1153" s="552">
        <f t="shared" si="95"/>
        <v>1</v>
      </c>
      <c r="BV1153" s="551">
        <v>0</v>
      </c>
      <c r="BW1153" s="551">
        <v>0</v>
      </c>
      <c r="BX1153" s="551">
        <v>0</v>
      </c>
      <c r="BY1153" s="551">
        <v>0</v>
      </c>
      <c r="BZ1153" s="551">
        <v>0</v>
      </c>
      <c r="CA1153" s="551">
        <v>0</v>
      </c>
      <c r="CB1153" s="551">
        <v>0</v>
      </c>
      <c r="CC1153" s="551">
        <v>0</v>
      </c>
      <c r="CD1153" s="551">
        <v>0</v>
      </c>
      <c r="CE1153" s="551">
        <v>0</v>
      </c>
      <c r="CF1153" s="551">
        <v>0</v>
      </c>
      <c r="CG1153" s="551">
        <v>0</v>
      </c>
      <c r="CH1153" s="551">
        <v>0</v>
      </c>
      <c r="CI1153" s="623">
        <f t="shared" si="96"/>
        <v>3</v>
      </c>
      <c r="CJ1153" s="524">
        <v>3</v>
      </c>
      <c r="CK1153" s="554">
        <f t="shared" si="97"/>
        <v>1</v>
      </c>
      <c r="CL1153" s="554">
        <f t="shared" si="98"/>
        <v>2</v>
      </c>
      <c r="CM1153" s="554">
        <v>10</v>
      </c>
      <c r="CN1153" s="554"/>
      <c r="CO1153" s="554"/>
      <c r="CP1153" s="622"/>
      <c r="CQ1153" s="726"/>
      <c r="CR1153" s="525"/>
      <c r="CS1153" s="527"/>
      <c r="CT1153" s="527"/>
      <c r="CU1153" s="527"/>
      <c r="CV1153" s="527"/>
      <c r="CW1153" s="85"/>
    </row>
    <row r="1154" spans="1:101" customFormat="1" ht="12" customHeight="1" x14ac:dyDescent="0.2">
      <c r="A1154" s="132" t="s">
        <v>1965</v>
      </c>
      <c r="B1154" s="557" t="s">
        <v>3952</v>
      </c>
      <c r="C1154" s="557" t="s">
        <v>1432</v>
      </c>
      <c r="D1154" s="557" t="s">
        <v>1432</v>
      </c>
      <c r="E1154" s="577" t="s">
        <v>1670</v>
      </c>
      <c r="F1154" s="557" t="s">
        <v>1432</v>
      </c>
      <c r="G1154" s="557" t="s">
        <v>1671</v>
      </c>
      <c r="H1154" s="557" t="s">
        <v>2717</v>
      </c>
      <c r="I1154" s="557" t="s">
        <v>1672</v>
      </c>
      <c r="J1154" s="533">
        <v>526402</v>
      </c>
      <c r="K1154" s="533">
        <v>175703</v>
      </c>
      <c r="L1154" s="512" t="s">
        <v>4766</v>
      </c>
      <c r="M1154" s="557" t="s">
        <v>1432</v>
      </c>
      <c r="N1154" s="557" t="s">
        <v>1432</v>
      </c>
      <c r="O1154" s="533">
        <v>0</v>
      </c>
      <c r="P1154" s="533">
        <v>3</v>
      </c>
      <c r="Q1154" s="738">
        <v>3</v>
      </c>
      <c r="R1154" s="557" t="s">
        <v>3951</v>
      </c>
      <c r="S1154" s="557" t="s">
        <v>3187</v>
      </c>
      <c r="T1154" s="739">
        <v>42045</v>
      </c>
      <c r="U1154" s="739">
        <v>42101</v>
      </c>
      <c r="V1154" s="557" t="s">
        <v>1439</v>
      </c>
      <c r="W1154" s="557" t="s">
        <v>1432</v>
      </c>
      <c r="X1154" s="557" t="s">
        <v>1442</v>
      </c>
      <c r="Y1154" s="557" t="s">
        <v>3893</v>
      </c>
      <c r="Z1154" s="557" t="s">
        <v>1444</v>
      </c>
      <c r="AA1154" s="557" t="s">
        <v>4720</v>
      </c>
      <c r="AB1154" s="557" t="s">
        <v>1432</v>
      </c>
      <c r="AC1154" s="389"/>
      <c r="AD1154" s="389"/>
      <c r="AE1154" s="517" t="s">
        <v>3063</v>
      </c>
      <c r="AF1154" s="557" t="s">
        <v>1445</v>
      </c>
      <c r="AG1154" s="620">
        <v>0</v>
      </c>
      <c r="AH1154" s="517">
        <v>0</v>
      </c>
      <c r="AI1154" s="577">
        <v>0</v>
      </c>
      <c r="AJ1154" s="577">
        <v>0</v>
      </c>
      <c r="AK1154" s="577">
        <v>2</v>
      </c>
      <c r="AL1154" s="577">
        <v>1</v>
      </c>
      <c r="AM1154" s="577">
        <v>0</v>
      </c>
      <c r="AN1154" s="577">
        <v>0</v>
      </c>
      <c r="AO1154" s="577">
        <v>0</v>
      </c>
      <c r="AP1154" s="577">
        <v>0</v>
      </c>
      <c r="AQ1154" s="577">
        <v>0</v>
      </c>
      <c r="AR1154" s="577">
        <v>2</v>
      </c>
      <c r="AS1154" s="577">
        <v>1</v>
      </c>
      <c r="AT1154" s="577">
        <v>0</v>
      </c>
      <c r="AU1154" s="577">
        <v>0</v>
      </c>
      <c r="AV1154" s="577">
        <v>0</v>
      </c>
      <c r="AW1154" s="577">
        <v>0</v>
      </c>
      <c r="AX1154" s="577">
        <v>0</v>
      </c>
      <c r="AY1154" s="577">
        <v>0</v>
      </c>
      <c r="AZ1154" s="577">
        <v>0</v>
      </c>
      <c r="BA1154" s="577">
        <v>0</v>
      </c>
      <c r="BB1154" s="577">
        <v>0</v>
      </c>
      <c r="BC1154" s="577">
        <v>0</v>
      </c>
      <c r="BD1154" s="577">
        <v>0</v>
      </c>
      <c r="BE1154" s="577">
        <v>0</v>
      </c>
      <c r="BF1154" s="577">
        <v>0</v>
      </c>
      <c r="BG1154" s="577">
        <v>0</v>
      </c>
      <c r="BH1154" s="577">
        <v>0</v>
      </c>
      <c r="BI1154" s="577">
        <v>0</v>
      </c>
      <c r="BJ1154" s="577">
        <v>0</v>
      </c>
      <c r="BK1154" s="577">
        <v>0</v>
      </c>
      <c r="BL1154" s="577"/>
      <c r="BM1154" s="551">
        <v>0</v>
      </c>
      <c r="BN1154" s="551">
        <v>0</v>
      </c>
      <c r="BO1154" s="753">
        <v>0</v>
      </c>
      <c r="BP1154" s="551">
        <v>0</v>
      </c>
      <c r="BQ1154" s="551">
        <v>0</v>
      </c>
      <c r="BR1154" s="551">
        <v>0</v>
      </c>
      <c r="BS1154" s="582">
        <f t="shared" si="93"/>
        <v>1</v>
      </c>
      <c r="BT1154" s="552">
        <f t="shared" si="94"/>
        <v>1</v>
      </c>
      <c r="BU1154" s="552">
        <f t="shared" si="95"/>
        <v>1</v>
      </c>
      <c r="BV1154" s="551">
        <v>0</v>
      </c>
      <c r="BW1154" s="551">
        <v>0</v>
      </c>
      <c r="BX1154" s="551">
        <v>0</v>
      </c>
      <c r="BY1154" s="551">
        <v>0</v>
      </c>
      <c r="BZ1154" s="551">
        <v>0</v>
      </c>
      <c r="CA1154" s="551">
        <v>0</v>
      </c>
      <c r="CB1154" s="551">
        <v>0</v>
      </c>
      <c r="CC1154" s="551">
        <v>0</v>
      </c>
      <c r="CD1154" s="551">
        <v>0</v>
      </c>
      <c r="CE1154" s="551">
        <v>0</v>
      </c>
      <c r="CF1154" s="551">
        <v>0</v>
      </c>
      <c r="CG1154" s="551">
        <v>0</v>
      </c>
      <c r="CH1154" s="551">
        <v>0</v>
      </c>
      <c r="CI1154" s="623">
        <f t="shared" si="96"/>
        <v>3</v>
      </c>
      <c r="CJ1154" s="524">
        <v>3</v>
      </c>
      <c r="CK1154" s="554">
        <f t="shared" si="97"/>
        <v>1</v>
      </c>
      <c r="CL1154" s="554">
        <f t="shared" si="98"/>
        <v>2</v>
      </c>
      <c r="CM1154" s="554">
        <v>10</v>
      </c>
      <c r="CN1154" s="554"/>
      <c r="CO1154" s="554"/>
      <c r="CP1154" s="622"/>
      <c r="CQ1154" s="726"/>
      <c r="CR1154" s="525"/>
      <c r="CS1154" s="527"/>
      <c r="CT1154" s="527"/>
      <c r="CU1154" s="527"/>
      <c r="CV1154" s="527"/>
      <c r="CW1154" s="85"/>
    </row>
    <row r="1155" spans="1:101" customFormat="1" ht="12" customHeight="1" x14ac:dyDescent="0.2">
      <c r="A1155" s="132" t="s">
        <v>1965</v>
      </c>
      <c r="B1155" s="557" t="s">
        <v>3953</v>
      </c>
      <c r="C1155" s="557" t="s">
        <v>1432</v>
      </c>
      <c r="D1155" s="557" t="s">
        <v>1432</v>
      </c>
      <c r="E1155" s="577" t="s">
        <v>1432</v>
      </c>
      <c r="F1155" s="557" t="s">
        <v>3266</v>
      </c>
      <c r="G1155" s="557" t="s">
        <v>3954</v>
      </c>
      <c r="H1155" s="557" t="s">
        <v>2717</v>
      </c>
      <c r="I1155" s="557" t="s">
        <v>4493</v>
      </c>
      <c r="J1155" s="533">
        <v>528368</v>
      </c>
      <c r="K1155" s="533">
        <v>175510</v>
      </c>
      <c r="L1155" s="512" t="s">
        <v>3085</v>
      </c>
      <c r="M1155" s="557" t="s">
        <v>1432</v>
      </c>
      <c r="N1155" s="557" t="s">
        <v>1432</v>
      </c>
      <c r="O1155" s="533">
        <v>1</v>
      </c>
      <c r="P1155" s="533">
        <v>2</v>
      </c>
      <c r="Q1155" s="738">
        <v>1</v>
      </c>
      <c r="R1155" s="557" t="s">
        <v>5471</v>
      </c>
      <c r="S1155" s="557" t="s">
        <v>1438</v>
      </c>
      <c r="T1155" s="739">
        <v>42030</v>
      </c>
      <c r="U1155" s="739">
        <v>42108</v>
      </c>
      <c r="V1155" s="557" t="s">
        <v>1439</v>
      </c>
      <c r="W1155" s="557" t="s">
        <v>1432</v>
      </c>
      <c r="X1155" s="557" t="s">
        <v>1442</v>
      </c>
      <c r="Y1155" s="557" t="s">
        <v>4694</v>
      </c>
      <c r="Z1155" s="557" t="s">
        <v>1444</v>
      </c>
      <c r="AA1155" s="557" t="s">
        <v>1454</v>
      </c>
      <c r="AB1155" s="557" t="s">
        <v>1432</v>
      </c>
      <c r="AC1155" s="389"/>
      <c r="AD1155" s="389"/>
      <c r="AE1155" s="517" t="s">
        <v>3063</v>
      </c>
      <c r="AF1155" s="557" t="s">
        <v>1445</v>
      </c>
      <c r="AG1155" s="620">
        <v>0</v>
      </c>
      <c r="AH1155" s="517">
        <v>0</v>
      </c>
      <c r="AI1155" s="577">
        <v>0</v>
      </c>
      <c r="AJ1155" s="577">
        <v>0</v>
      </c>
      <c r="AK1155" s="577">
        <v>1</v>
      </c>
      <c r="AL1155" s="577">
        <v>0</v>
      </c>
      <c r="AM1155" s="577">
        <v>1</v>
      </c>
      <c r="AN1155" s="577">
        <v>0</v>
      </c>
      <c r="AO1155" s="577">
        <v>-1</v>
      </c>
      <c r="AP1155" s="577">
        <v>0</v>
      </c>
      <c r="AQ1155" s="577">
        <v>0</v>
      </c>
      <c r="AR1155" s="577">
        <v>1</v>
      </c>
      <c r="AS1155" s="577">
        <v>0</v>
      </c>
      <c r="AT1155" s="577">
        <v>1</v>
      </c>
      <c r="AU1155" s="577">
        <v>0</v>
      </c>
      <c r="AV1155" s="577">
        <v>0</v>
      </c>
      <c r="AW1155" s="577">
        <v>0</v>
      </c>
      <c r="AX1155" s="577">
        <v>0</v>
      </c>
      <c r="AY1155" s="577">
        <v>0</v>
      </c>
      <c r="AZ1155" s="577">
        <v>0</v>
      </c>
      <c r="BA1155" s="577">
        <v>0</v>
      </c>
      <c r="BB1155" s="577">
        <v>0</v>
      </c>
      <c r="BC1155" s="577">
        <v>-1</v>
      </c>
      <c r="BD1155" s="577">
        <v>0</v>
      </c>
      <c r="BE1155" s="577">
        <v>0</v>
      </c>
      <c r="BF1155" s="577">
        <v>0</v>
      </c>
      <c r="BG1155" s="577">
        <v>0</v>
      </c>
      <c r="BH1155" s="577">
        <v>0</v>
      </c>
      <c r="BI1155" s="577">
        <v>0</v>
      </c>
      <c r="BJ1155" s="577">
        <v>0</v>
      </c>
      <c r="BK1155" s="577">
        <v>0</v>
      </c>
      <c r="BL1155" s="577"/>
      <c r="BM1155" s="551">
        <v>0</v>
      </c>
      <c r="BN1155" s="551">
        <v>0</v>
      </c>
      <c r="BO1155" s="753">
        <v>0</v>
      </c>
      <c r="BP1155" s="551">
        <v>0</v>
      </c>
      <c r="BQ1155" s="551">
        <v>0</v>
      </c>
      <c r="BR1155" s="551">
        <v>0</v>
      </c>
      <c r="BS1155" s="582">
        <f t="shared" si="93"/>
        <v>0.33333333333333331</v>
      </c>
      <c r="BT1155" s="552">
        <f t="shared" si="94"/>
        <v>0.33333333333333331</v>
      </c>
      <c r="BU1155" s="552">
        <f t="shared" si="95"/>
        <v>0.33333333333333331</v>
      </c>
      <c r="BV1155" s="551">
        <v>0</v>
      </c>
      <c r="BW1155" s="551">
        <v>0</v>
      </c>
      <c r="BX1155" s="551">
        <v>0</v>
      </c>
      <c r="BY1155" s="551">
        <v>0</v>
      </c>
      <c r="BZ1155" s="551">
        <v>0</v>
      </c>
      <c r="CA1155" s="551">
        <v>0</v>
      </c>
      <c r="CB1155" s="551">
        <v>0</v>
      </c>
      <c r="CC1155" s="551">
        <v>0</v>
      </c>
      <c r="CD1155" s="551">
        <v>0</v>
      </c>
      <c r="CE1155" s="551">
        <v>0</v>
      </c>
      <c r="CF1155" s="551">
        <v>0</v>
      </c>
      <c r="CG1155" s="551">
        <v>0</v>
      </c>
      <c r="CH1155" s="551">
        <v>0</v>
      </c>
      <c r="CI1155" s="623">
        <f t="shared" si="96"/>
        <v>1</v>
      </c>
      <c r="CJ1155" s="524">
        <v>1</v>
      </c>
      <c r="CK1155" s="554">
        <f t="shared" si="97"/>
        <v>0.33333333333333331</v>
      </c>
      <c r="CL1155" s="554">
        <f t="shared" si="98"/>
        <v>0.66666666666666663</v>
      </c>
      <c r="CM1155" s="554">
        <v>6</v>
      </c>
      <c r="CN1155" s="554"/>
      <c r="CO1155" s="554"/>
      <c r="CP1155" s="622"/>
      <c r="CQ1155" s="726"/>
      <c r="CR1155" s="525"/>
      <c r="CS1155" s="527"/>
      <c r="CT1155" s="527"/>
      <c r="CU1155" s="527"/>
      <c r="CV1155" s="527"/>
      <c r="CW1155" s="85"/>
    </row>
    <row r="1156" spans="1:101" customFormat="1" ht="12" customHeight="1" x14ac:dyDescent="0.2">
      <c r="A1156" s="132" t="s">
        <v>1965</v>
      </c>
      <c r="B1156" s="557" t="s">
        <v>4638</v>
      </c>
      <c r="C1156" s="557" t="s">
        <v>1432</v>
      </c>
      <c r="D1156" s="557" t="s">
        <v>1432</v>
      </c>
      <c r="E1156" s="577" t="s">
        <v>1262</v>
      </c>
      <c r="F1156" s="557" t="s">
        <v>1432</v>
      </c>
      <c r="G1156" s="557" t="s">
        <v>1263</v>
      </c>
      <c r="H1156" s="557" t="s">
        <v>2717</v>
      </c>
      <c r="I1156" s="557" t="s">
        <v>1264</v>
      </c>
      <c r="J1156" s="533">
        <v>526431</v>
      </c>
      <c r="K1156" s="533">
        <v>175730</v>
      </c>
      <c r="L1156" s="512" t="s">
        <v>4766</v>
      </c>
      <c r="M1156" s="557" t="s">
        <v>1432</v>
      </c>
      <c r="N1156" s="557" t="s">
        <v>1432</v>
      </c>
      <c r="O1156" s="533">
        <v>0</v>
      </c>
      <c r="P1156" s="533">
        <v>2</v>
      </c>
      <c r="Q1156" s="738">
        <v>2</v>
      </c>
      <c r="R1156" s="557" t="s">
        <v>4639</v>
      </c>
      <c r="S1156" s="557" t="s">
        <v>3187</v>
      </c>
      <c r="T1156" s="739">
        <v>42045</v>
      </c>
      <c r="U1156" s="739">
        <v>42101</v>
      </c>
      <c r="V1156" s="557" t="s">
        <v>1439</v>
      </c>
      <c r="W1156" s="557" t="s">
        <v>1432</v>
      </c>
      <c r="X1156" s="557" t="s">
        <v>1442</v>
      </c>
      <c r="Y1156" s="557" t="s">
        <v>3893</v>
      </c>
      <c r="Z1156" s="557" t="s">
        <v>1444</v>
      </c>
      <c r="AA1156" s="557" t="s">
        <v>4720</v>
      </c>
      <c r="AB1156" s="557" t="s">
        <v>1432</v>
      </c>
      <c r="AC1156" s="389"/>
      <c r="AD1156" s="389"/>
      <c r="AE1156" s="517" t="s">
        <v>3063</v>
      </c>
      <c r="AF1156" s="557" t="s">
        <v>1445</v>
      </c>
      <c r="AG1156" s="620"/>
      <c r="AH1156" s="517">
        <v>0</v>
      </c>
      <c r="AI1156" s="577">
        <v>0</v>
      </c>
      <c r="AJ1156" s="577">
        <v>0</v>
      </c>
      <c r="AK1156" s="577">
        <v>0</v>
      </c>
      <c r="AL1156" s="577">
        <v>2</v>
      </c>
      <c r="AM1156" s="577">
        <v>0</v>
      </c>
      <c r="AN1156" s="577">
        <v>0</v>
      </c>
      <c r="AO1156" s="577">
        <v>0</v>
      </c>
      <c r="AP1156" s="577">
        <v>0</v>
      </c>
      <c r="AQ1156" s="577">
        <v>0</v>
      </c>
      <c r="AR1156" s="577">
        <v>0</v>
      </c>
      <c r="AS1156" s="577">
        <v>2</v>
      </c>
      <c r="AT1156" s="577">
        <v>0</v>
      </c>
      <c r="AU1156" s="577">
        <v>0</v>
      </c>
      <c r="AV1156" s="577">
        <v>0</v>
      </c>
      <c r="AW1156" s="577">
        <v>0</v>
      </c>
      <c r="AX1156" s="577">
        <v>0</v>
      </c>
      <c r="AY1156" s="577">
        <v>0</v>
      </c>
      <c r="AZ1156" s="577">
        <v>0</v>
      </c>
      <c r="BA1156" s="577">
        <v>0</v>
      </c>
      <c r="BB1156" s="577">
        <v>0</v>
      </c>
      <c r="BC1156" s="577">
        <v>0</v>
      </c>
      <c r="BD1156" s="577">
        <v>0</v>
      </c>
      <c r="BE1156" s="577">
        <v>0</v>
      </c>
      <c r="BF1156" s="577">
        <v>0</v>
      </c>
      <c r="BG1156" s="577">
        <v>0</v>
      </c>
      <c r="BH1156" s="577">
        <v>0</v>
      </c>
      <c r="BI1156" s="577">
        <v>0</v>
      </c>
      <c r="BJ1156" s="577">
        <v>0</v>
      </c>
      <c r="BK1156" s="577">
        <v>0</v>
      </c>
      <c r="BL1156" s="577"/>
      <c r="BM1156" s="551">
        <v>0</v>
      </c>
      <c r="BN1156" s="551">
        <v>0</v>
      </c>
      <c r="BO1156" s="753">
        <v>0</v>
      </c>
      <c r="BP1156" s="551">
        <v>0</v>
      </c>
      <c r="BQ1156" s="551">
        <v>0</v>
      </c>
      <c r="BR1156" s="551">
        <v>0</v>
      </c>
      <c r="BS1156" s="582">
        <f t="shared" si="93"/>
        <v>0.66666666666666663</v>
      </c>
      <c r="BT1156" s="552">
        <f t="shared" si="94"/>
        <v>0.66666666666666663</v>
      </c>
      <c r="BU1156" s="552">
        <f t="shared" si="95"/>
        <v>0.66666666666666663</v>
      </c>
      <c r="BV1156" s="551">
        <v>0</v>
      </c>
      <c r="BW1156" s="551">
        <v>0</v>
      </c>
      <c r="BX1156" s="551">
        <v>0</v>
      </c>
      <c r="BY1156" s="551">
        <v>0</v>
      </c>
      <c r="BZ1156" s="551">
        <v>0</v>
      </c>
      <c r="CA1156" s="551">
        <v>0</v>
      </c>
      <c r="CB1156" s="551">
        <v>0</v>
      </c>
      <c r="CC1156" s="551">
        <v>0</v>
      </c>
      <c r="CD1156" s="551">
        <v>0</v>
      </c>
      <c r="CE1156" s="551">
        <v>0</v>
      </c>
      <c r="CF1156" s="551">
        <v>0</v>
      </c>
      <c r="CG1156" s="551">
        <v>0</v>
      </c>
      <c r="CH1156" s="551">
        <v>0</v>
      </c>
      <c r="CI1156" s="623">
        <f t="shared" si="96"/>
        <v>2</v>
      </c>
      <c r="CJ1156" s="524">
        <v>2</v>
      </c>
      <c r="CK1156" s="554">
        <f t="shared" si="97"/>
        <v>0.66666666666666663</v>
      </c>
      <c r="CL1156" s="554">
        <f t="shared" si="98"/>
        <v>1.3333333333333333</v>
      </c>
      <c r="CM1156" s="554">
        <v>10</v>
      </c>
      <c r="CN1156" s="554"/>
      <c r="CO1156" s="554"/>
      <c r="CP1156" s="622"/>
      <c r="CQ1156" s="726"/>
      <c r="CR1156" s="525"/>
      <c r="CS1156" s="527"/>
      <c r="CT1156" s="527"/>
      <c r="CU1156" s="527"/>
      <c r="CV1156" s="527"/>
      <c r="CW1156" s="85"/>
    </row>
    <row r="1157" spans="1:101" customFormat="1" ht="12" customHeight="1" x14ac:dyDescent="0.2">
      <c r="A1157" s="132" t="s">
        <v>1965</v>
      </c>
      <c r="B1157" s="557" t="s">
        <v>4640</v>
      </c>
      <c r="C1157" s="557" t="s">
        <v>1432</v>
      </c>
      <c r="D1157" s="557" t="s">
        <v>1432</v>
      </c>
      <c r="E1157" s="577" t="s">
        <v>4641</v>
      </c>
      <c r="F1157" s="557" t="s">
        <v>1432</v>
      </c>
      <c r="G1157" s="557" t="s">
        <v>1054</v>
      </c>
      <c r="H1157" s="557" t="s">
        <v>2717</v>
      </c>
      <c r="I1157" s="557" t="s">
        <v>3789</v>
      </c>
      <c r="J1157" s="533">
        <v>526534</v>
      </c>
      <c r="K1157" s="533">
        <v>175822</v>
      </c>
      <c r="L1157" s="512" t="s">
        <v>4766</v>
      </c>
      <c r="M1157" s="557" t="s">
        <v>1432</v>
      </c>
      <c r="N1157" s="557" t="s">
        <v>1432</v>
      </c>
      <c r="O1157" s="533">
        <v>0</v>
      </c>
      <c r="P1157" s="533">
        <v>6</v>
      </c>
      <c r="Q1157" s="738">
        <v>6</v>
      </c>
      <c r="R1157" s="557" t="s">
        <v>4642</v>
      </c>
      <c r="S1157" s="557" t="s">
        <v>3187</v>
      </c>
      <c r="T1157" s="739">
        <v>42045</v>
      </c>
      <c r="U1157" s="739">
        <v>42101</v>
      </c>
      <c r="V1157" s="557" t="s">
        <v>1439</v>
      </c>
      <c r="W1157" s="557" t="s">
        <v>1432</v>
      </c>
      <c r="X1157" s="557" t="s">
        <v>1442</v>
      </c>
      <c r="Y1157" s="557" t="s">
        <v>3893</v>
      </c>
      <c r="Z1157" s="557" t="s">
        <v>1444</v>
      </c>
      <c r="AA1157" s="557" t="s">
        <v>4720</v>
      </c>
      <c r="AB1157" s="557" t="s">
        <v>1432</v>
      </c>
      <c r="AC1157" s="389"/>
      <c r="AD1157" s="389"/>
      <c r="AE1157" s="517" t="s">
        <v>3063</v>
      </c>
      <c r="AF1157" s="557" t="s">
        <v>1445</v>
      </c>
      <c r="AG1157" s="620">
        <v>0</v>
      </c>
      <c r="AH1157" s="517">
        <v>0</v>
      </c>
      <c r="AI1157" s="577">
        <v>0</v>
      </c>
      <c r="AJ1157" s="577">
        <v>0</v>
      </c>
      <c r="AK1157" s="577">
        <v>6</v>
      </c>
      <c r="AL1157" s="577">
        <v>0</v>
      </c>
      <c r="AM1157" s="577">
        <v>0</v>
      </c>
      <c r="AN1157" s="577">
        <v>0</v>
      </c>
      <c r="AO1157" s="577">
        <v>0</v>
      </c>
      <c r="AP1157" s="577">
        <v>0</v>
      </c>
      <c r="AQ1157" s="577">
        <v>0</v>
      </c>
      <c r="AR1157" s="577">
        <v>6</v>
      </c>
      <c r="AS1157" s="577">
        <v>0</v>
      </c>
      <c r="AT1157" s="577">
        <v>0</v>
      </c>
      <c r="AU1157" s="577">
        <v>0</v>
      </c>
      <c r="AV1157" s="577">
        <v>0</v>
      </c>
      <c r="AW1157" s="577">
        <v>0</v>
      </c>
      <c r="AX1157" s="577">
        <v>0</v>
      </c>
      <c r="AY1157" s="577">
        <v>0</v>
      </c>
      <c r="AZ1157" s="577">
        <v>0</v>
      </c>
      <c r="BA1157" s="577">
        <v>0</v>
      </c>
      <c r="BB1157" s="577">
        <v>0</v>
      </c>
      <c r="BC1157" s="577">
        <v>0</v>
      </c>
      <c r="BD1157" s="577">
        <v>0</v>
      </c>
      <c r="BE1157" s="577">
        <v>0</v>
      </c>
      <c r="BF1157" s="577">
        <v>0</v>
      </c>
      <c r="BG1157" s="577">
        <v>0</v>
      </c>
      <c r="BH1157" s="577">
        <v>0</v>
      </c>
      <c r="BI1157" s="577">
        <v>0</v>
      </c>
      <c r="BJ1157" s="577">
        <v>0</v>
      </c>
      <c r="BK1157" s="577">
        <v>0</v>
      </c>
      <c r="BL1157" s="577"/>
      <c r="BM1157" s="551">
        <v>0</v>
      </c>
      <c r="BN1157" s="551">
        <v>0</v>
      </c>
      <c r="BO1157" s="753">
        <v>0</v>
      </c>
      <c r="BP1157" s="551">
        <v>0</v>
      </c>
      <c r="BQ1157" s="551">
        <v>0</v>
      </c>
      <c r="BR1157" s="551">
        <v>0</v>
      </c>
      <c r="BS1157" s="582">
        <f t="shared" si="93"/>
        <v>2</v>
      </c>
      <c r="BT1157" s="552">
        <f t="shared" si="94"/>
        <v>2</v>
      </c>
      <c r="BU1157" s="552">
        <f t="shared" si="95"/>
        <v>2</v>
      </c>
      <c r="BV1157" s="551">
        <v>0</v>
      </c>
      <c r="BW1157" s="551">
        <v>0</v>
      </c>
      <c r="BX1157" s="551">
        <v>0</v>
      </c>
      <c r="BY1157" s="551">
        <v>0</v>
      </c>
      <c r="BZ1157" s="551">
        <v>0</v>
      </c>
      <c r="CA1157" s="551">
        <v>0</v>
      </c>
      <c r="CB1157" s="551">
        <v>0</v>
      </c>
      <c r="CC1157" s="551">
        <v>0</v>
      </c>
      <c r="CD1157" s="551">
        <v>0</v>
      </c>
      <c r="CE1157" s="551">
        <v>0</v>
      </c>
      <c r="CF1157" s="551">
        <v>0</v>
      </c>
      <c r="CG1157" s="551">
        <v>0</v>
      </c>
      <c r="CH1157" s="551">
        <v>0</v>
      </c>
      <c r="CI1157" s="623">
        <f t="shared" si="96"/>
        <v>6</v>
      </c>
      <c r="CJ1157" s="524">
        <v>6</v>
      </c>
      <c r="CK1157" s="554">
        <f t="shared" si="97"/>
        <v>2</v>
      </c>
      <c r="CL1157" s="554">
        <f t="shared" si="98"/>
        <v>4</v>
      </c>
      <c r="CM1157" s="554">
        <v>10</v>
      </c>
      <c r="CN1157" s="554"/>
      <c r="CO1157" s="554"/>
      <c r="CP1157" s="622"/>
      <c r="CQ1157" s="726"/>
      <c r="CR1157" s="525"/>
      <c r="CS1157" s="527"/>
      <c r="CT1157" s="527"/>
      <c r="CU1157" s="527"/>
      <c r="CV1157" s="527"/>
      <c r="CW1157" s="85"/>
    </row>
    <row r="1158" spans="1:101" customFormat="1" ht="12" customHeight="1" x14ac:dyDescent="0.2">
      <c r="A1158" s="132" t="s">
        <v>1965</v>
      </c>
      <c r="B1158" s="557" t="s">
        <v>5472</v>
      </c>
      <c r="C1158" s="557" t="s">
        <v>1432</v>
      </c>
      <c r="D1158" s="557" t="s">
        <v>1432</v>
      </c>
      <c r="E1158" s="577" t="s">
        <v>1432</v>
      </c>
      <c r="F1158" s="557" t="s">
        <v>470</v>
      </c>
      <c r="G1158" s="557" t="s">
        <v>929</v>
      </c>
      <c r="H1158" s="557" t="s">
        <v>1435</v>
      </c>
      <c r="I1158" s="557" t="s">
        <v>1874</v>
      </c>
      <c r="J1158" s="533">
        <v>527746</v>
      </c>
      <c r="K1158" s="533">
        <v>171935</v>
      </c>
      <c r="L1158" s="512" t="s">
        <v>3069</v>
      </c>
      <c r="M1158" s="557" t="s">
        <v>1432</v>
      </c>
      <c r="N1158" s="557" t="s">
        <v>1432</v>
      </c>
      <c r="O1158" s="533">
        <v>2</v>
      </c>
      <c r="P1158" s="533">
        <v>4</v>
      </c>
      <c r="Q1158" s="738">
        <v>2</v>
      </c>
      <c r="R1158" s="557" t="s">
        <v>5473</v>
      </c>
      <c r="S1158" s="557" t="s">
        <v>1438</v>
      </c>
      <c r="T1158" s="739">
        <v>42039</v>
      </c>
      <c r="U1158" s="739">
        <v>42125</v>
      </c>
      <c r="V1158" s="557" t="s">
        <v>1439</v>
      </c>
      <c r="W1158" s="557" t="s">
        <v>1432</v>
      </c>
      <c r="X1158" s="557" t="s">
        <v>1442</v>
      </c>
      <c r="Y1158" s="557" t="s">
        <v>4694</v>
      </c>
      <c r="Z1158" s="557" t="s">
        <v>1444</v>
      </c>
      <c r="AA1158" s="557" t="s">
        <v>4720</v>
      </c>
      <c r="AB1158" s="557" t="s">
        <v>1432</v>
      </c>
      <c r="AC1158" s="389"/>
      <c r="AD1158" s="389"/>
      <c r="AE1158" s="517" t="s">
        <v>3063</v>
      </c>
      <c r="AF1158" s="557" t="s">
        <v>1445</v>
      </c>
      <c r="AG1158" s="620"/>
      <c r="AH1158" s="517">
        <v>0</v>
      </c>
      <c r="AI1158" s="577">
        <v>0</v>
      </c>
      <c r="AJ1158" s="577">
        <v>0</v>
      </c>
      <c r="AK1158" s="577">
        <v>2</v>
      </c>
      <c r="AL1158" s="577">
        <v>0</v>
      </c>
      <c r="AM1158" s="577">
        <v>0</v>
      </c>
      <c r="AN1158" s="577">
        <v>0</v>
      </c>
      <c r="AO1158" s="577">
        <v>0</v>
      </c>
      <c r="AP1158" s="577">
        <v>0</v>
      </c>
      <c r="AQ1158" s="577">
        <v>0</v>
      </c>
      <c r="AR1158" s="577">
        <v>2</v>
      </c>
      <c r="AS1158" s="577">
        <v>0</v>
      </c>
      <c r="AT1158" s="577">
        <v>0</v>
      </c>
      <c r="AU1158" s="577">
        <v>0</v>
      </c>
      <c r="AV1158" s="577">
        <v>0</v>
      </c>
      <c r="AW1158" s="577">
        <v>0</v>
      </c>
      <c r="AX1158" s="577">
        <v>0</v>
      </c>
      <c r="AY1158" s="577">
        <v>0</v>
      </c>
      <c r="AZ1158" s="577">
        <v>0</v>
      </c>
      <c r="BA1158" s="577">
        <v>0</v>
      </c>
      <c r="BB1158" s="577">
        <v>0</v>
      </c>
      <c r="BC1158" s="577">
        <v>0</v>
      </c>
      <c r="BD1158" s="577">
        <v>0</v>
      </c>
      <c r="BE1158" s="577">
        <v>0</v>
      </c>
      <c r="BF1158" s="577">
        <v>0</v>
      </c>
      <c r="BG1158" s="577">
        <v>0</v>
      </c>
      <c r="BH1158" s="577">
        <v>0</v>
      </c>
      <c r="BI1158" s="577">
        <v>0</v>
      </c>
      <c r="BJ1158" s="577">
        <v>0</v>
      </c>
      <c r="BK1158" s="577">
        <v>0</v>
      </c>
      <c r="BL1158" s="577"/>
      <c r="BM1158" s="551">
        <v>0</v>
      </c>
      <c r="BN1158" s="551">
        <v>0</v>
      </c>
      <c r="BO1158" s="753">
        <v>0</v>
      </c>
      <c r="BP1158" s="551">
        <v>0</v>
      </c>
      <c r="BQ1158" s="551">
        <v>0</v>
      </c>
      <c r="BR1158" s="551">
        <v>0</v>
      </c>
      <c r="BS1158" s="582">
        <f t="shared" si="93"/>
        <v>0.66666666666666663</v>
      </c>
      <c r="BT1158" s="552">
        <f t="shared" si="94"/>
        <v>0.66666666666666663</v>
      </c>
      <c r="BU1158" s="552">
        <f t="shared" si="95"/>
        <v>0.66666666666666663</v>
      </c>
      <c r="BV1158" s="551">
        <v>0</v>
      </c>
      <c r="BW1158" s="551">
        <v>0</v>
      </c>
      <c r="BX1158" s="551">
        <v>0</v>
      </c>
      <c r="BY1158" s="551">
        <v>0</v>
      </c>
      <c r="BZ1158" s="551">
        <v>0</v>
      </c>
      <c r="CA1158" s="551">
        <v>0</v>
      </c>
      <c r="CB1158" s="551">
        <v>0</v>
      </c>
      <c r="CC1158" s="551">
        <v>0</v>
      </c>
      <c r="CD1158" s="551">
        <v>0</v>
      </c>
      <c r="CE1158" s="551">
        <v>0</v>
      </c>
      <c r="CF1158" s="551">
        <v>0</v>
      </c>
      <c r="CG1158" s="551">
        <v>0</v>
      </c>
      <c r="CH1158" s="551">
        <v>0</v>
      </c>
      <c r="CI1158" s="623">
        <f t="shared" si="96"/>
        <v>2</v>
      </c>
      <c r="CJ1158" s="524">
        <v>2</v>
      </c>
      <c r="CK1158" s="554">
        <f t="shared" si="97"/>
        <v>0.66666666666666663</v>
      </c>
      <c r="CL1158" s="554">
        <f t="shared" si="98"/>
        <v>1.3333333333333333</v>
      </c>
      <c r="CM1158" s="554">
        <v>6</v>
      </c>
      <c r="CN1158" s="554"/>
      <c r="CO1158" s="554"/>
      <c r="CP1158" s="622"/>
      <c r="CQ1158" s="726"/>
      <c r="CR1158" s="525"/>
      <c r="CS1158" s="527"/>
      <c r="CT1158" s="527"/>
      <c r="CU1158" s="527"/>
      <c r="CV1158" s="527"/>
      <c r="CW1158" s="85"/>
    </row>
    <row r="1159" spans="1:101" customFormat="1" ht="12" customHeight="1" x14ac:dyDescent="0.2">
      <c r="A1159" s="132" t="s">
        <v>1965</v>
      </c>
      <c r="B1159" s="557" t="s">
        <v>5474</v>
      </c>
      <c r="C1159" s="557" t="s">
        <v>3533</v>
      </c>
      <c r="D1159" s="557" t="s">
        <v>1432</v>
      </c>
      <c r="E1159" s="577" t="s">
        <v>3534</v>
      </c>
      <c r="F1159" s="557" t="s">
        <v>1432</v>
      </c>
      <c r="G1159" s="557" t="s">
        <v>3535</v>
      </c>
      <c r="H1159" s="557" t="s">
        <v>1435</v>
      </c>
      <c r="I1159" s="557" t="s">
        <v>3536</v>
      </c>
      <c r="J1159" s="533">
        <v>528815</v>
      </c>
      <c r="K1159" s="533">
        <v>172653</v>
      </c>
      <c r="L1159" s="512" t="s">
        <v>3077</v>
      </c>
      <c r="M1159" s="557" t="s">
        <v>3859</v>
      </c>
      <c r="N1159" s="557" t="s">
        <v>1432</v>
      </c>
      <c r="O1159" s="533">
        <v>0</v>
      </c>
      <c r="P1159" s="533">
        <v>2</v>
      </c>
      <c r="Q1159" s="738">
        <v>2</v>
      </c>
      <c r="R1159" s="557" t="s">
        <v>5475</v>
      </c>
      <c r="S1159" s="557" t="s">
        <v>1438</v>
      </c>
      <c r="T1159" s="739">
        <v>42034</v>
      </c>
      <c r="U1159" s="739">
        <v>42111</v>
      </c>
      <c r="V1159" s="557" t="s">
        <v>1439</v>
      </c>
      <c r="W1159" s="557" t="s">
        <v>1432</v>
      </c>
      <c r="X1159" s="557" t="s">
        <v>1442</v>
      </c>
      <c r="Y1159" s="557" t="s">
        <v>1443</v>
      </c>
      <c r="Z1159" s="557" t="s">
        <v>1444</v>
      </c>
      <c r="AA1159" s="557" t="s">
        <v>2713</v>
      </c>
      <c r="AB1159" s="557" t="s">
        <v>3859</v>
      </c>
      <c r="AC1159" s="389"/>
      <c r="AD1159" s="389"/>
      <c r="AE1159" s="517" t="s">
        <v>3063</v>
      </c>
      <c r="AF1159" s="557" t="s">
        <v>1445</v>
      </c>
      <c r="AG1159" s="620"/>
      <c r="AH1159" s="517">
        <v>0</v>
      </c>
      <c r="AI1159" s="577">
        <v>0</v>
      </c>
      <c r="AJ1159" s="577">
        <v>0</v>
      </c>
      <c r="AK1159" s="577">
        <v>0</v>
      </c>
      <c r="AL1159" s="577">
        <v>0</v>
      </c>
      <c r="AM1159" s="577">
        <v>0</v>
      </c>
      <c r="AN1159" s="577">
        <v>2</v>
      </c>
      <c r="AO1159" s="577">
        <v>0</v>
      </c>
      <c r="AP1159" s="577">
        <v>0</v>
      </c>
      <c r="AQ1159" s="577">
        <v>0</v>
      </c>
      <c r="AR1159" s="577">
        <v>0</v>
      </c>
      <c r="AS1159" s="577">
        <v>0</v>
      </c>
      <c r="AT1159" s="577">
        <v>0</v>
      </c>
      <c r="AU1159" s="577">
        <v>0</v>
      </c>
      <c r="AV1159" s="577">
        <v>0</v>
      </c>
      <c r="AW1159" s="577">
        <v>0</v>
      </c>
      <c r="AX1159" s="577">
        <v>0</v>
      </c>
      <c r="AY1159" s="577">
        <v>0</v>
      </c>
      <c r="AZ1159" s="577">
        <v>0</v>
      </c>
      <c r="BA1159" s="577">
        <v>0</v>
      </c>
      <c r="BB1159" s="577">
        <v>2</v>
      </c>
      <c r="BC1159" s="577">
        <v>0</v>
      </c>
      <c r="BD1159" s="577">
        <v>0</v>
      </c>
      <c r="BE1159" s="577">
        <v>0</v>
      </c>
      <c r="BF1159" s="577">
        <v>0</v>
      </c>
      <c r="BG1159" s="577">
        <v>0</v>
      </c>
      <c r="BH1159" s="577">
        <v>0</v>
      </c>
      <c r="BI1159" s="577">
        <v>0</v>
      </c>
      <c r="BJ1159" s="577">
        <v>0</v>
      </c>
      <c r="BK1159" s="577">
        <v>0</v>
      </c>
      <c r="BL1159" s="577"/>
      <c r="BM1159" s="551">
        <v>0</v>
      </c>
      <c r="BN1159" s="551">
        <v>0</v>
      </c>
      <c r="BO1159" s="753">
        <v>0</v>
      </c>
      <c r="BP1159" s="551">
        <v>0</v>
      </c>
      <c r="BQ1159" s="551">
        <v>0</v>
      </c>
      <c r="BR1159" s="551">
        <v>0</v>
      </c>
      <c r="BS1159" s="582">
        <f t="shared" si="93"/>
        <v>0.66666666666666663</v>
      </c>
      <c r="BT1159" s="552">
        <f t="shared" si="94"/>
        <v>0.66666666666666663</v>
      </c>
      <c r="BU1159" s="552">
        <f t="shared" si="95"/>
        <v>0.66666666666666663</v>
      </c>
      <c r="BV1159" s="551">
        <v>0</v>
      </c>
      <c r="BW1159" s="551">
        <v>0</v>
      </c>
      <c r="BX1159" s="551">
        <v>0</v>
      </c>
      <c r="BY1159" s="551">
        <v>0</v>
      </c>
      <c r="BZ1159" s="551">
        <v>0</v>
      </c>
      <c r="CA1159" s="551">
        <v>0</v>
      </c>
      <c r="CB1159" s="551">
        <v>0</v>
      </c>
      <c r="CC1159" s="551">
        <v>0</v>
      </c>
      <c r="CD1159" s="551">
        <v>0</v>
      </c>
      <c r="CE1159" s="551">
        <v>0</v>
      </c>
      <c r="CF1159" s="551">
        <v>0</v>
      </c>
      <c r="CG1159" s="551">
        <v>0</v>
      </c>
      <c r="CH1159" s="551">
        <v>0</v>
      </c>
      <c r="CI1159" s="623">
        <f t="shared" si="96"/>
        <v>2</v>
      </c>
      <c r="CJ1159" s="524">
        <v>2</v>
      </c>
      <c r="CK1159" s="554">
        <f t="shared" si="97"/>
        <v>0.66666666666666663</v>
      </c>
      <c r="CL1159" s="554">
        <f t="shared" si="98"/>
        <v>1.3333333333333333</v>
      </c>
      <c r="CM1159" s="554">
        <v>6</v>
      </c>
      <c r="CN1159" s="554"/>
      <c r="CO1159" s="554"/>
      <c r="CP1159" s="622"/>
      <c r="CQ1159" s="726"/>
      <c r="CR1159" s="525"/>
      <c r="CS1159" s="527"/>
      <c r="CT1159" s="527"/>
      <c r="CU1159" s="527"/>
      <c r="CV1159" s="527"/>
      <c r="CW1159" s="85"/>
    </row>
    <row r="1160" spans="1:101" customFormat="1" ht="12" customHeight="1" x14ac:dyDescent="0.2">
      <c r="A1160" s="132" t="s">
        <v>1965</v>
      </c>
      <c r="B1160" s="557" t="s">
        <v>5476</v>
      </c>
      <c r="C1160" s="557" t="s">
        <v>1432</v>
      </c>
      <c r="D1160" s="557" t="s">
        <v>1432</v>
      </c>
      <c r="E1160" s="577" t="s">
        <v>1432</v>
      </c>
      <c r="F1160" s="557" t="s">
        <v>172</v>
      </c>
      <c r="G1160" s="557" t="s">
        <v>5046</v>
      </c>
      <c r="H1160" s="557" t="s">
        <v>1435</v>
      </c>
      <c r="I1160" s="557" t="s">
        <v>4292</v>
      </c>
      <c r="J1160" s="533">
        <v>528240</v>
      </c>
      <c r="K1160" s="533">
        <v>172571</v>
      </c>
      <c r="L1160" s="512" t="s">
        <v>3077</v>
      </c>
      <c r="M1160" s="557" t="s">
        <v>1432</v>
      </c>
      <c r="N1160" s="557" t="s">
        <v>1432</v>
      </c>
      <c r="O1160" s="533">
        <v>0</v>
      </c>
      <c r="P1160" s="533">
        <v>5</v>
      </c>
      <c r="Q1160" s="738">
        <v>5</v>
      </c>
      <c r="R1160" s="557" t="s">
        <v>5477</v>
      </c>
      <c r="S1160" s="557" t="s">
        <v>1154</v>
      </c>
      <c r="T1160" s="739">
        <v>42045</v>
      </c>
      <c r="U1160" s="739">
        <v>42312</v>
      </c>
      <c r="V1160" s="557" t="s">
        <v>1439</v>
      </c>
      <c r="W1160" s="557" t="s">
        <v>1432</v>
      </c>
      <c r="X1160" s="557" t="s">
        <v>1442</v>
      </c>
      <c r="Y1160" s="557" t="s">
        <v>3893</v>
      </c>
      <c r="Z1160" s="557" t="s">
        <v>1444</v>
      </c>
      <c r="AA1160" s="557" t="s">
        <v>2723</v>
      </c>
      <c r="AB1160" s="557" t="s">
        <v>1432</v>
      </c>
      <c r="AC1160" s="389"/>
      <c r="AD1160" s="389"/>
      <c r="AE1160" s="517" t="s">
        <v>628</v>
      </c>
      <c r="AF1160" s="557" t="s">
        <v>3279</v>
      </c>
      <c r="AG1160" s="620"/>
      <c r="AH1160" s="517">
        <v>0</v>
      </c>
      <c r="AI1160" s="577">
        <v>5</v>
      </c>
      <c r="AJ1160" s="577">
        <v>0</v>
      </c>
      <c r="AK1160" s="577">
        <v>5</v>
      </c>
      <c r="AL1160" s="577">
        <v>0</v>
      </c>
      <c r="AM1160" s="577">
        <v>0</v>
      </c>
      <c r="AN1160" s="577">
        <v>0</v>
      </c>
      <c r="AO1160" s="577">
        <v>0</v>
      </c>
      <c r="AP1160" s="577">
        <v>0</v>
      </c>
      <c r="AQ1160" s="577">
        <v>0</v>
      </c>
      <c r="AR1160" s="577">
        <v>5</v>
      </c>
      <c r="AS1160" s="577">
        <v>0</v>
      </c>
      <c r="AT1160" s="577">
        <v>0</v>
      </c>
      <c r="AU1160" s="577">
        <v>0</v>
      </c>
      <c r="AV1160" s="577">
        <v>0</v>
      </c>
      <c r="AW1160" s="577">
        <v>0</v>
      </c>
      <c r="AX1160" s="577">
        <v>0</v>
      </c>
      <c r="AY1160" s="577">
        <v>0</v>
      </c>
      <c r="AZ1160" s="577">
        <v>0</v>
      </c>
      <c r="BA1160" s="577">
        <v>0</v>
      </c>
      <c r="BB1160" s="577">
        <v>0</v>
      </c>
      <c r="BC1160" s="577">
        <v>0</v>
      </c>
      <c r="BD1160" s="577">
        <v>0</v>
      </c>
      <c r="BE1160" s="577">
        <v>0</v>
      </c>
      <c r="BF1160" s="577">
        <v>0</v>
      </c>
      <c r="BG1160" s="577">
        <v>0</v>
      </c>
      <c r="BH1160" s="577">
        <v>0</v>
      </c>
      <c r="BI1160" s="577">
        <v>0</v>
      </c>
      <c r="BJ1160" s="577">
        <v>0</v>
      </c>
      <c r="BK1160" s="577">
        <v>0</v>
      </c>
      <c r="BL1160" s="577"/>
      <c r="BM1160" s="551">
        <v>0</v>
      </c>
      <c r="BN1160" s="551">
        <v>0</v>
      </c>
      <c r="BO1160" s="753">
        <v>0</v>
      </c>
      <c r="BP1160" s="551">
        <v>0</v>
      </c>
      <c r="BQ1160" s="551">
        <v>0</v>
      </c>
      <c r="BR1160" s="551">
        <v>0</v>
      </c>
      <c r="BS1160" s="582">
        <f t="shared" si="93"/>
        <v>1.6666666666666667</v>
      </c>
      <c r="BT1160" s="552">
        <f t="shared" si="94"/>
        <v>1.6666666666666667</v>
      </c>
      <c r="BU1160" s="552">
        <f t="shared" si="95"/>
        <v>1.6666666666666667</v>
      </c>
      <c r="BV1160" s="551">
        <v>0</v>
      </c>
      <c r="BW1160" s="551">
        <v>0</v>
      </c>
      <c r="BX1160" s="551">
        <v>0</v>
      </c>
      <c r="BY1160" s="551">
        <v>0</v>
      </c>
      <c r="BZ1160" s="551">
        <v>0</v>
      </c>
      <c r="CA1160" s="551">
        <v>0</v>
      </c>
      <c r="CB1160" s="551">
        <v>0</v>
      </c>
      <c r="CC1160" s="551">
        <v>0</v>
      </c>
      <c r="CD1160" s="551">
        <v>0</v>
      </c>
      <c r="CE1160" s="551">
        <v>0</v>
      </c>
      <c r="CF1160" s="551">
        <v>0</v>
      </c>
      <c r="CG1160" s="551">
        <v>0</v>
      </c>
      <c r="CH1160" s="551">
        <v>0</v>
      </c>
      <c r="CI1160" s="623">
        <f t="shared" si="96"/>
        <v>5</v>
      </c>
      <c r="CJ1160" s="524">
        <v>5</v>
      </c>
      <c r="CK1160" s="554">
        <f t="shared" si="97"/>
        <v>1.6666666666666667</v>
      </c>
      <c r="CL1160" s="554">
        <f t="shared" si="98"/>
        <v>3.3333333333333335</v>
      </c>
      <c r="CM1160" s="554">
        <v>10</v>
      </c>
      <c r="CN1160" s="554"/>
      <c r="CO1160" s="554"/>
      <c r="CP1160" s="622"/>
      <c r="CQ1160" s="726"/>
      <c r="CR1160" s="525"/>
      <c r="CS1160" s="527"/>
      <c r="CT1160" s="527"/>
      <c r="CU1160" s="527"/>
      <c r="CV1160" s="527"/>
      <c r="CW1160" s="85"/>
    </row>
    <row r="1161" spans="1:101" customFormat="1" ht="12" customHeight="1" x14ac:dyDescent="0.2">
      <c r="A1161" s="132" t="s">
        <v>1965</v>
      </c>
      <c r="B1161" s="557" t="s">
        <v>4643</v>
      </c>
      <c r="C1161" s="557" t="s">
        <v>1271</v>
      </c>
      <c r="D1161" s="557" t="s">
        <v>1432</v>
      </c>
      <c r="E1161" s="577" t="s">
        <v>1432</v>
      </c>
      <c r="F1161" s="557" t="s">
        <v>1272</v>
      </c>
      <c r="G1161" s="557" t="s">
        <v>5046</v>
      </c>
      <c r="H1161" s="557" t="s">
        <v>1435</v>
      </c>
      <c r="I1161" s="557" t="s">
        <v>1273</v>
      </c>
      <c r="J1161" s="533">
        <v>528095</v>
      </c>
      <c r="K1161" s="533">
        <v>172380</v>
      </c>
      <c r="L1161" s="512" t="s">
        <v>3077</v>
      </c>
      <c r="M1161" s="557" t="s">
        <v>1432</v>
      </c>
      <c r="N1161" s="557" t="s">
        <v>1432</v>
      </c>
      <c r="O1161" s="533">
        <v>0</v>
      </c>
      <c r="P1161" s="533">
        <v>3</v>
      </c>
      <c r="Q1161" s="738">
        <v>3</v>
      </c>
      <c r="R1161" s="557" t="s">
        <v>4644</v>
      </c>
      <c r="S1161" s="557" t="s">
        <v>5358</v>
      </c>
      <c r="T1161" s="739">
        <v>42033</v>
      </c>
      <c r="U1161" s="739">
        <v>42164</v>
      </c>
      <c r="V1161" s="557" t="s">
        <v>1439</v>
      </c>
      <c r="W1161" s="557" t="s">
        <v>1432</v>
      </c>
      <c r="X1161" s="557" t="s">
        <v>1442</v>
      </c>
      <c r="Y1161" s="557" t="s">
        <v>3893</v>
      </c>
      <c r="Z1161" s="557" t="s">
        <v>1444</v>
      </c>
      <c r="AA1161" s="557" t="s">
        <v>4720</v>
      </c>
      <c r="AB1161" s="557" t="s">
        <v>1432</v>
      </c>
      <c r="AC1161" s="389"/>
      <c r="AD1161" s="389"/>
      <c r="AE1161" s="517" t="s">
        <v>3063</v>
      </c>
      <c r="AF1161" s="557" t="s">
        <v>1445</v>
      </c>
      <c r="AG1161" s="620"/>
      <c r="AH1161" s="517">
        <v>0</v>
      </c>
      <c r="AI1161" s="577">
        <v>0</v>
      </c>
      <c r="AJ1161" s="577">
        <v>2</v>
      </c>
      <c r="AK1161" s="577">
        <v>1</v>
      </c>
      <c r="AL1161" s="577">
        <v>0</v>
      </c>
      <c r="AM1161" s="577">
        <v>0</v>
      </c>
      <c r="AN1161" s="577">
        <v>0</v>
      </c>
      <c r="AO1161" s="577">
        <v>0</v>
      </c>
      <c r="AP1161" s="577">
        <v>0</v>
      </c>
      <c r="AQ1161" s="577">
        <v>2</v>
      </c>
      <c r="AR1161" s="577">
        <v>1</v>
      </c>
      <c r="AS1161" s="577">
        <v>0</v>
      </c>
      <c r="AT1161" s="577">
        <v>0</v>
      </c>
      <c r="AU1161" s="577">
        <v>0</v>
      </c>
      <c r="AV1161" s="577">
        <v>0</v>
      </c>
      <c r="AW1161" s="577">
        <v>0</v>
      </c>
      <c r="AX1161" s="577">
        <v>0</v>
      </c>
      <c r="AY1161" s="577">
        <v>0</v>
      </c>
      <c r="AZ1161" s="577">
        <v>0</v>
      </c>
      <c r="BA1161" s="577">
        <v>0</v>
      </c>
      <c r="BB1161" s="577">
        <v>0</v>
      </c>
      <c r="BC1161" s="577">
        <v>0</v>
      </c>
      <c r="BD1161" s="577">
        <v>0</v>
      </c>
      <c r="BE1161" s="577">
        <v>0</v>
      </c>
      <c r="BF1161" s="577">
        <v>0</v>
      </c>
      <c r="BG1161" s="577">
        <v>0</v>
      </c>
      <c r="BH1161" s="577">
        <v>0</v>
      </c>
      <c r="BI1161" s="577">
        <v>0</v>
      </c>
      <c r="BJ1161" s="577">
        <v>0</v>
      </c>
      <c r="BK1161" s="577">
        <v>0</v>
      </c>
      <c r="BL1161" s="577"/>
      <c r="BM1161" s="551">
        <v>0</v>
      </c>
      <c r="BN1161" s="551">
        <v>0</v>
      </c>
      <c r="BO1161" s="753">
        <v>0</v>
      </c>
      <c r="BP1161" s="551">
        <v>0</v>
      </c>
      <c r="BQ1161" s="551">
        <v>0</v>
      </c>
      <c r="BR1161" s="551">
        <v>0</v>
      </c>
      <c r="BS1161" s="582">
        <f t="shared" si="93"/>
        <v>1</v>
      </c>
      <c r="BT1161" s="552">
        <f t="shared" si="94"/>
        <v>1</v>
      </c>
      <c r="BU1161" s="552">
        <f t="shared" si="95"/>
        <v>1</v>
      </c>
      <c r="BV1161" s="551">
        <v>0</v>
      </c>
      <c r="BW1161" s="551">
        <v>0</v>
      </c>
      <c r="BX1161" s="551">
        <v>0</v>
      </c>
      <c r="BY1161" s="551">
        <v>0</v>
      </c>
      <c r="BZ1161" s="551">
        <v>0</v>
      </c>
      <c r="CA1161" s="551">
        <v>0</v>
      </c>
      <c r="CB1161" s="551">
        <v>0</v>
      </c>
      <c r="CC1161" s="551">
        <v>0</v>
      </c>
      <c r="CD1161" s="551">
        <v>0</v>
      </c>
      <c r="CE1161" s="551">
        <v>0</v>
      </c>
      <c r="CF1161" s="551">
        <v>0</v>
      </c>
      <c r="CG1161" s="551">
        <v>0</v>
      </c>
      <c r="CH1161" s="551">
        <v>0</v>
      </c>
      <c r="CI1161" s="623">
        <f t="shared" si="96"/>
        <v>3</v>
      </c>
      <c r="CJ1161" s="524">
        <v>3</v>
      </c>
      <c r="CK1161" s="554">
        <f t="shared" si="97"/>
        <v>1</v>
      </c>
      <c r="CL1161" s="554">
        <f t="shared" si="98"/>
        <v>2</v>
      </c>
      <c r="CM1161" s="554">
        <v>10</v>
      </c>
      <c r="CN1161" s="554"/>
      <c r="CO1161" s="554"/>
      <c r="CP1161" s="622"/>
      <c r="CQ1161" s="726"/>
      <c r="CR1161" s="525"/>
      <c r="CS1161" s="527"/>
      <c r="CT1161" s="527"/>
      <c r="CU1161" s="527"/>
      <c r="CV1161" s="527"/>
      <c r="CW1161" s="85"/>
    </row>
    <row r="1162" spans="1:101" customFormat="1" ht="12" customHeight="1" x14ac:dyDescent="0.2">
      <c r="A1162" s="132" t="s">
        <v>1965</v>
      </c>
      <c r="B1162" s="557" t="s">
        <v>5478</v>
      </c>
      <c r="C1162" s="557" t="s">
        <v>1432</v>
      </c>
      <c r="D1162" s="557" t="s">
        <v>1432</v>
      </c>
      <c r="E1162" s="577" t="s">
        <v>1432</v>
      </c>
      <c r="F1162" s="557" t="s">
        <v>470</v>
      </c>
      <c r="G1162" s="557" t="s">
        <v>4210</v>
      </c>
      <c r="H1162" s="557" t="s">
        <v>2717</v>
      </c>
      <c r="I1162" s="557" t="s">
        <v>487</v>
      </c>
      <c r="J1162" s="533">
        <v>527620</v>
      </c>
      <c r="K1162" s="533">
        <v>174551</v>
      </c>
      <c r="L1162" s="512" t="s">
        <v>3084</v>
      </c>
      <c r="M1162" s="557" t="s">
        <v>1432</v>
      </c>
      <c r="N1162" s="557" t="s">
        <v>1432</v>
      </c>
      <c r="O1162" s="533">
        <v>0</v>
      </c>
      <c r="P1162" s="533">
        <v>1</v>
      </c>
      <c r="Q1162" s="738">
        <v>1</v>
      </c>
      <c r="R1162" s="557" t="s">
        <v>5479</v>
      </c>
      <c r="S1162" s="557" t="s">
        <v>1438</v>
      </c>
      <c r="T1162" s="739">
        <v>42067</v>
      </c>
      <c r="U1162" s="739">
        <v>42123</v>
      </c>
      <c r="V1162" s="557" t="s">
        <v>1439</v>
      </c>
      <c r="W1162" s="557" t="s">
        <v>1432</v>
      </c>
      <c r="X1162" s="557" t="s">
        <v>1442</v>
      </c>
      <c r="Y1162" s="557" t="s">
        <v>3893</v>
      </c>
      <c r="Z1162" s="557" t="s">
        <v>1444</v>
      </c>
      <c r="AA1162" s="557" t="s">
        <v>4720</v>
      </c>
      <c r="AB1162" s="557" t="s">
        <v>1432</v>
      </c>
      <c r="AC1162" s="389"/>
      <c r="AD1162" s="389"/>
      <c r="AE1162" s="517" t="s">
        <v>3063</v>
      </c>
      <c r="AF1162" s="557" t="s">
        <v>1445</v>
      </c>
      <c r="AG1162" s="620">
        <v>0</v>
      </c>
      <c r="AH1162" s="517">
        <v>0</v>
      </c>
      <c r="AI1162" s="577">
        <v>0</v>
      </c>
      <c r="AJ1162" s="577">
        <v>0</v>
      </c>
      <c r="AK1162" s="577">
        <v>0</v>
      </c>
      <c r="AL1162" s="577">
        <v>1</v>
      </c>
      <c r="AM1162" s="577">
        <v>0</v>
      </c>
      <c r="AN1162" s="577">
        <v>0</v>
      </c>
      <c r="AO1162" s="577">
        <v>0</v>
      </c>
      <c r="AP1162" s="577">
        <v>0</v>
      </c>
      <c r="AQ1162" s="577">
        <v>0</v>
      </c>
      <c r="AR1162" s="577">
        <v>0</v>
      </c>
      <c r="AS1162" s="577">
        <v>0</v>
      </c>
      <c r="AT1162" s="577">
        <v>0</v>
      </c>
      <c r="AU1162" s="577">
        <v>0</v>
      </c>
      <c r="AV1162" s="577">
        <v>0</v>
      </c>
      <c r="AW1162" s="577">
        <v>0</v>
      </c>
      <c r="AX1162" s="577">
        <v>0</v>
      </c>
      <c r="AY1162" s="577">
        <v>0</v>
      </c>
      <c r="AZ1162" s="577">
        <v>1</v>
      </c>
      <c r="BA1162" s="577">
        <v>0</v>
      </c>
      <c r="BB1162" s="577">
        <v>0</v>
      </c>
      <c r="BC1162" s="577">
        <v>0</v>
      </c>
      <c r="BD1162" s="577">
        <v>0</v>
      </c>
      <c r="BE1162" s="577">
        <v>0</v>
      </c>
      <c r="BF1162" s="577">
        <v>0</v>
      </c>
      <c r="BG1162" s="577">
        <v>0</v>
      </c>
      <c r="BH1162" s="577">
        <v>0</v>
      </c>
      <c r="BI1162" s="577">
        <v>0</v>
      </c>
      <c r="BJ1162" s="577">
        <v>0</v>
      </c>
      <c r="BK1162" s="577">
        <v>0</v>
      </c>
      <c r="BL1162" s="577"/>
      <c r="BM1162" s="551">
        <v>0</v>
      </c>
      <c r="BN1162" s="551">
        <v>0</v>
      </c>
      <c r="BO1162" s="753">
        <v>0</v>
      </c>
      <c r="BP1162" s="551">
        <v>0</v>
      </c>
      <c r="BQ1162" s="551">
        <v>0</v>
      </c>
      <c r="BR1162" s="551">
        <v>0</v>
      </c>
      <c r="BS1162" s="582">
        <f t="shared" si="93"/>
        <v>0.33333333333333331</v>
      </c>
      <c r="BT1162" s="552">
        <f t="shared" si="94"/>
        <v>0.33333333333333331</v>
      </c>
      <c r="BU1162" s="552">
        <f t="shared" si="95"/>
        <v>0.33333333333333331</v>
      </c>
      <c r="BV1162" s="551">
        <v>0</v>
      </c>
      <c r="BW1162" s="551">
        <v>0</v>
      </c>
      <c r="BX1162" s="551">
        <v>0</v>
      </c>
      <c r="BY1162" s="551">
        <v>0</v>
      </c>
      <c r="BZ1162" s="551">
        <v>0</v>
      </c>
      <c r="CA1162" s="551">
        <v>0</v>
      </c>
      <c r="CB1162" s="551">
        <v>0</v>
      </c>
      <c r="CC1162" s="551">
        <v>0</v>
      </c>
      <c r="CD1162" s="551">
        <v>0</v>
      </c>
      <c r="CE1162" s="551">
        <v>0</v>
      </c>
      <c r="CF1162" s="551">
        <v>0</v>
      </c>
      <c r="CG1162" s="551">
        <v>0</v>
      </c>
      <c r="CH1162" s="551">
        <v>0</v>
      </c>
      <c r="CI1162" s="623">
        <f t="shared" si="96"/>
        <v>1</v>
      </c>
      <c r="CJ1162" s="524">
        <v>1</v>
      </c>
      <c r="CK1162" s="554">
        <f t="shared" si="97"/>
        <v>0.33333333333333331</v>
      </c>
      <c r="CL1162" s="554">
        <f t="shared" si="98"/>
        <v>0.66666666666666663</v>
      </c>
      <c r="CM1162" s="554">
        <v>10</v>
      </c>
      <c r="CN1162" s="554"/>
      <c r="CO1162" s="554"/>
      <c r="CP1162" s="622"/>
      <c r="CQ1162" s="726"/>
      <c r="CR1162" s="525"/>
      <c r="CS1162" s="527"/>
      <c r="CT1162" s="527"/>
      <c r="CU1162" s="527"/>
      <c r="CV1162" s="527"/>
      <c r="CW1162" s="85"/>
    </row>
    <row r="1163" spans="1:101" customFormat="1" ht="12" customHeight="1" x14ac:dyDescent="0.2">
      <c r="A1163" s="132" t="s">
        <v>1965</v>
      </c>
      <c r="B1163" s="557" t="s">
        <v>4645</v>
      </c>
      <c r="C1163" s="557" t="s">
        <v>1432</v>
      </c>
      <c r="D1163" s="557" t="s">
        <v>1432</v>
      </c>
      <c r="E1163" s="577" t="s">
        <v>1432</v>
      </c>
      <c r="F1163" s="557" t="s">
        <v>1092</v>
      </c>
      <c r="G1163" s="557" t="s">
        <v>3337</v>
      </c>
      <c r="H1163" s="557" t="s">
        <v>1458</v>
      </c>
      <c r="I1163" s="557" t="s">
        <v>3338</v>
      </c>
      <c r="J1163" s="533">
        <v>524033</v>
      </c>
      <c r="K1163" s="533">
        <v>174126</v>
      </c>
      <c r="L1163" s="512" t="s">
        <v>3079</v>
      </c>
      <c r="M1163" s="557" t="s">
        <v>1432</v>
      </c>
      <c r="N1163" s="557" t="s">
        <v>1432</v>
      </c>
      <c r="O1163" s="533">
        <v>0</v>
      </c>
      <c r="P1163" s="533">
        <v>1</v>
      </c>
      <c r="Q1163" s="738">
        <v>1</v>
      </c>
      <c r="R1163" s="557" t="s">
        <v>5480</v>
      </c>
      <c r="S1163" s="557" t="s">
        <v>1438</v>
      </c>
      <c r="T1163" s="739">
        <v>42044</v>
      </c>
      <c r="U1163" s="739">
        <v>42095</v>
      </c>
      <c r="V1163" s="557" t="s">
        <v>1439</v>
      </c>
      <c r="W1163" s="557" t="s">
        <v>1432</v>
      </c>
      <c r="X1163" s="557" t="s">
        <v>1442</v>
      </c>
      <c r="Y1163" s="557" t="s">
        <v>3893</v>
      </c>
      <c r="Z1163" s="557" t="s">
        <v>1444</v>
      </c>
      <c r="AA1163" s="557" t="s">
        <v>3894</v>
      </c>
      <c r="AB1163" s="557" t="s">
        <v>1432</v>
      </c>
      <c r="AC1163" s="389"/>
      <c r="AD1163" s="389"/>
      <c r="AE1163" s="517" t="s">
        <v>3063</v>
      </c>
      <c r="AF1163" s="557" t="s">
        <v>1445</v>
      </c>
      <c r="AG1163" s="620">
        <v>0</v>
      </c>
      <c r="AH1163" s="517">
        <v>0</v>
      </c>
      <c r="AI1163" s="577">
        <v>1</v>
      </c>
      <c r="AJ1163" s="577">
        <v>0</v>
      </c>
      <c r="AK1163" s="577">
        <v>0</v>
      </c>
      <c r="AL1163" s="577">
        <v>0</v>
      </c>
      <c r="AM1163" s="577">
        <v>0</v>
      </c>
      <c r="AN1163" s="577">
        <v>0</v>
      </c>
      <c r="AO1163" s="577">
        <v>1</v>
      </c>
      <c r="AP1163" s="577">
        <v>0</v>
      </c>
      <c r="AQ1163" s="577">
        <v>0</v>
      </c>
      <c r="AR1163" s="577">
        <v>0</v>
      </c>
      <c r="AS1163" s="577">
        <v>0</v>
      </c>
      <c r="AT1163" s="577">
        <v>0</v>
      </c>
      <c r="AU1163" s="577">
        <v>0</v>
      </c>
      <c r="AV1163" s="577">
        <v>0</v>
      </c>
      <c r="AW1163" s="577">
        <v>0</v>
      </c>
      <c r="AX1163" s="577">
        <v>0</v>
      </c>
      <c r="AY1163" s="577">
        <v>0</v>
      </c>
      <c r="AZ1163" s="577">
        <v>0</v>
      </c>
      <c r="BA1163" s="577">
        <v>0</v>
      </c>
      <c r="BB1163" s="577">
        <v>0</v>
      </c>
      <c r="BC1163" s="577">
        <v>1</v>
      </c>
      <c r="BD1163" s="577">
        <v>0</v>
      </c>
      <c r="BE1163" s="577">
        <v>0</v>
      </c>
      <c r="BF1163" s="577">
        <v>0</v>
      </c>
      <c r="BG1163" s="577">
        <v>0</v>
      </c>
      <c r="BH1163" s="577">
        <v>0</v>
      </c>
      <c r="BI1163" s="577">
        <v>0</v>
      </c>
      <c r="BJ1163" s="577">
        <v>0</v>
      </c>
      <c r="BK1163" s="577">
        <v>0</v>
      </c>
      <c r="BL1163" s="577"/>
      <c r="BM1163" s="551">
        <v>0</v>
      </c>
      <c r="BN1163" s="551">
        <v>0</v>
      </c>
      <c r="BO1163" s="753">
        <v>0</v>
      </c>
      <c r="BP1163" s="551">
        <v>0</v>
      </c>
      <c r="BQ1163" s="551">
        <v>0</v>
      </c>
      <c r="BR1163" s="551">
        <v>0</v>
      </c>
      <c r="BS1163" s="582">
        <f t="shared" si="93"/>
        <v>0.33333333333333331</v>
      </c>
      <c r="BT1163" s="552">
        <f t="shared" si="94"/>
        <v>0.33333333333333331</v>
      </c>
      <c r="BU1163" s="552">
        <f t="shared" si="95"/>
        <v>0.33333333333333331</v>
      </c>
      <c r="BV1163" s="551">
        <v>0</v>
      </c>
      <c r="BW1163" s="551">
        <v>0</v>
      </c>
      <c r="BX1163" s="551">
        <v>0</v>
      </c>
      <c r="BY1163" s="551">
        <v>0</v>
      </c>
      <c r="BZ1163" s="551">
        <v>0</v>
      </c>
      <c r="CA1163" s="551">
        <v>0</v>
      </c>
      <c r="CB1163" s="551">
        <v>0</v>
      </c>
      <c r="CC1163" s="551">
        <v>0</v>
      </c>
      <c r="CD1163" s="551">
        <v>0</v>
      </c>
      <c r="CE1163" s="551">
        <v>0</v>
      </c>
      <c r="CF1163" s="551">
        <v>0</v>
      </c>
      <c r="CG1163" s="551">
        <v>0</v>
      </c>
      <c r="CH1163" s="551">
        <v>0</v>
      </c>
      <c r="CI1163" s="623">
        <f t="shared" si="96"/>
        <v>1</v>
      </c>
      <c r="CJ1163" s="524">
        <v>1</v>
      </c>
      <c r="CK1163" s="554">
        <f t="shared" si="97"/>
        <v>0.33333333333333331</v>
      </c>
      <c r="CL1163" s="554">
        <f t="shared" si="98"/>
        <v>0.66666666666666663</v>
      </c>
      <c r="CM1163" s="554">
        <v>10</v>
      </c>
      <c r="CN1163" s="554"/>
      <c r="CO1163" s="554"/>
      <c r="CP1163" s="622"/>
      <c r="CQ1163" s="726"/>
      <c r="CR1163" s="525"/>
      <c r="CS1163" s="527"/>
      <c r="CT1163" s="527"/>
      <c r="CU1163" s="527"/>
      <c r="CV1163" s="527"/>
      <c r="CW1163" s="85"/>
    </row>
    <row r="1164" spans="1:101" customFormat="1" ht="12" customHeight="1" x14ac:dyDescent="0.2">
      <c r="A1164" s="132" t="s">
        <v>1965</v>
      </c>
      <c r="B1164" s="557" t="s">
        <v>492</v>
      </c>
      <c r="C1164" s="557" t="s">
        <v>1432</v>
      </c>
      <c r="D1164" s="557" t="s">
        <v>5481</v>
      </c>
      <c r="E1164" s="577" t="s">
        <v>493</v>
      </c>
      <c r="F1164" s="557" t="s">
        <v>1432</v>
      </c>
      <c r="G1164" s="557" t="s">
        <v>184</v>
      </c>
      <c r="H1164" s="557" t="s">
        <v>3299</v>
      </c>
      <c r="I1164" s="557" t="s">
        <v>1432</v>
      </c>
      <c r="J1164" s="533">
        <v>528809</v>
      </c>
      <c r="K1164" s="533">
        <v>177181</v>
      </c>
      <c r="L1164" s="512" t="s">
        <v>3066</v>
      </c>
      <c r="M1164" s="557" t="s">
        <v>1432</v>
      </c>
      <c r="N1164" s="557" t="s">
        <v>1432</v>
      </c>
      <c r="O1164" s="533">
        <v>0</v>
      </c>
      <c r="P1164" s="533">
        <v>42</v>
      </c>
      <c r="Q1164" s="738">
        <v>42</v>
      </c>
      <c r="R1164" s="557" t="s">
        <v>494</v>
      </c>
      <c r="S1164" s="557" t="s">
        <v>1154</v>
      </c>
      <c r="T1164" s="739">
        <v>42039</v>
      </c>
      <c r="U1164" s="739">
        <v>42265</v>
      </c>
      <c r="V1164" s="557" t="s">
        <v>1439</v>
      </c>
      <c r="W1164" s="557" t="s">
        <v>1432</v>
      </c>
      <c r="X1164" s="557" t="s">
        <v>1442</v>
      </c>
      <c r="Y1164" s="557" t="s">
        <v>1443</v>
      </c>
      <c r="Z1164" s="557" t="s">
        <v>1443</v>
      </c>
      <c r="AA1164" s="557" t="s">
        <v>1444</v>
      </c>
      <c r="AB1164" s="557" t="s">
        <v>1432</v>
      </c>
      <c r="AC1164" s="389"/>
      <c r="AD1164" s="389"/>
      <c r="AE1164" s="517" t="s">
        <v>3063</v>
      </c>
      <c r="AF1164" s="557" t="s">
        <v>1445</v>
      </c>
      <c r="AG1164" s="620">
        <v>1332094</v>
      </c>
      <c r="AH1164" s="517">
        <v>4</v>
      </c>
      <c r="AI1164" s="577">
        <v>42</v>
      </c>
      <c r="AJ1164" s="577">
        <v>0</v>
      </c>
      <c r="AK1164" s="577">
        <v>0</v>
      </c>
      <c r="AL1164" s="577">
        <v>36</v>
      </c>
      <c r="AM1164" s="577">
        <v>6</v>
      </c>
      <c r="AN1164" s="577">
        <v>0</v>
      </c>
      <c r="AO1164" s="577">
        <v>0</v>
      </c>
      <c r="AP1164" s="577">
        <v>0</v>
      </c>
      <c r="AQ1164" s="577">
        <v>0</v>
      </c>
      <c r="AR1164" s="577">
        <v>0</v>
      </c>
      <c r="AS1164" s="577">
        <v>36</v>
      </c>
      <c r="AT1164" s="577">
        <v>6</v>
      </c>
      <c r="AU1164" s="577">
        <v>0</v>
      </c>
      <c r="AV1164" s="577">
        <v>0</v>
      </c>
      <c r="AW1164" s="577">
        <v>0</v>
      </c>
      <c r="AX1164" s="577">
        <v>0</v>
      </c>
      <c r="AY1164" s="577">
        <v>0</v>
      </c>
      <c r="AZ1164" s="577">
        <v>0</v>
      </c>
      <c r="BA1164" s="577">
        <v>0</v>
      </c>
      <c r="BB1164" s="577">
        <v>0</v>
      </c>
      <c r="BC1164" s="577">
        <v>0</v>
      </c>
      <c r="BD1164" s="577">
        <v>0</v>
      </c>
      <c r="BE1164" s="577">
        <v>0</v>
      </c>
      <c r="BF1164" s="577">
        <v>0</v>
      </c>
      <c r="BG1164" s="577">
        <v>0</v>
      </c>
      <c r="BH1164" s="577">
        <v>0</v>
      </c>
      <c r="BI1164" s="577">
        <v>0</v>
      </c>
      <c r="BJ1164" s="577">
        <v>0</v>
      </c>
      <c r="BK1164" s="577">
        <v>0</v>
      </c>
      <c r="BL1164" s="577"/>
      <c r="BM1164" s="551">
        <v>0</v>
      </c>
      <c r="BN1164" s="551">
        <v>0</v>
      </c>
      <c r="BO1164" s="753">
        <v>0</v>
      </c>
      <c r="BP1164" s="551">
        <v>0</v>
      </c>
      <c r="BQ1164" s="551">
        <v>0</v>
      </c>
      <c r="BR1164" s="551">
        <v>0</v>
      </c>
      <c r="BS1164" s="582">
        <f t="shared" ref="BS1164:BS1227" si="99">Q1164/3</f>
        <v>14</v>
      </c>
      <c r="BT1164" s="552">
        <f t="shared" ref="BT1164:BT1227" si="100">Q1164/3</f>
        <v>14</v>
      </c>
      <c r="BU1164" s="552">
        <f t="shared" ref="BU1164:BU1227" si="101">Q1164/3</f>
        <v>14</v>
      </c>
      <c r="BV1164" s="551">
        <v>0</v>
      </c>
      <c r="BW1164" s="551">
        <v>0</v>
      </c>
      <c r="BX1164" s="551">
        <v>0</v>
      </c>
      <c r="BY1164" s="551">
        <v>0</v>
      </c>
      <c r="BZ1164" s="551">
        <v>0</v>
      </c>
      <c r="CA1164" s="551">
        <v>0</v>
      </c>
      <c r="CB1164" s="551">
        <v>0</v>
      </c>
      <c r="CC1164" s="551">
        <v>0</v>
      </c>
      <c r="CD1164" s="551">
        <v>0</v>
      </c>
      <c r="CE1164" s="551">
        <v>0</v>
      </c>
      <c r="CF1164" s="551">
        <v>0</v>
      </c>
      <c r="CG1164" s="551">
        <v>0</v>
      </c>
      <c r="CH1164" s="551">
        <v>0</v>
      </c>
      <c r="CI1164" s="623">
        <f t="shared" ref="CI1164:CI1227" si="102">SUM(BN1164:CH1164)</f>
        <v>42</v>
      </c>
      <c r="CJ1164" s="524">
        <v>42</v>
      </c>
      <c r="CK1164" s="554">
        <f t="shared" ref="CK1164:CK1227" si="103">SUM(BO1164:BS1164)</f>
        <v>14</v>
      </c>
      <c r="CL1164" s="554">
        <f t="shared" ref="CL1164:CL1227" si="104">SUM(BP1164:BT1164)</f>
        <v>28</v>
      </c>
      <c r="CM1164" s="554">
        <v>6</v>
      </c>
      <c r="CN1164" s="554"/>
      <c r="CO1164" s="554"/>
      <c r="CP1164" s="622"/>
      <c r="CQ1164" s="726"/>
      <c r="CR1164" s="525"/>
      <c r="CS1164" s="527"/>
      <c r="CT1164" s="527"/>
      <c r="CU1164" s="527"/>
      <c r="CV1164" s="527"/>
      <c r="CW1164" s="85"/>
    </row>
    <row r="1165" spans="1:101" customFormat="1" ht="12" customHeight="1" x14ac:dyDescent="0.2">
      <c r="A1165" s="132" t="s">
        <v>1965</v>
      </c>
      <c r="B1165" s="557" t="s">
        <v>492</v>
      </c>
      <c r="C1165" s="557" t="s">
        <v>1432</v>
      </c>
      <c r="D1165" s="557" t="s">
        <v>5381</v>
      </c>
      <c r="E1165" s="577" t="s">
        <v>493</v>
      </c>
      <c r="F1165" s="557" t="s">
        <v>1432</v>
      </c>
      <c r="G1165" s="557" t="s">
        <v>184</v>
      </c>
      <c r="H1165" s="557" t="s">
        <v>3299</v>
      </c>
      <c r="I1165" s="557" t="s">
        <v>1432</v>
      </c>
      <c r="J1165" s="533">
        <v>528809</v>
      </c>
      <c r="K1165" s="533">
        <v>177181</v>
      </c>
      <c r="L1165" s="512" t="s">
        <v>3066</v>
      </c>
      <c r="M1165" s="557" t="s">
        <v>1432</v>
      </c>
      <c r="N1165" s="557" t="s">
        <v>1432</v>
      </c>
      <c r="O1165" s="533">
        <v>0</v>
      </c>
      <c r="P1165" s="533">
        <v>103</v>
      </c>
      <c r="Q1165" s="738">
        <v>103</v>
      </c>
      <c r="R1165" s="557" t="s">
        <v>494</v>
      </c>
      <c r="S1165" s="557" t="s">
        <v>1154</v>
      </c>
      <c r="T1165" s="739">
        <v>42039</v>
      </c>
      <c r="U1165" s="739">
        <v>42265</v>
      </c>
      <c r="V1165" s="557" t="s">
        <v>1439</v>
      </c>
      <c r="W1165" s="557" t="s">
        <v>1432</v>
      </c>
      <c r="X1165" s="557" t="s">
        <v>1442</v>
      </c>
      <c r="Y1165" s="557" t="s">
        <v>1443</v>
      </c>
      <c r="Z1165" s="557" t="s">
        <v>1443</v>
      </c>
      <c r="AA1165" s="557" t="s">
        <v>1444</v>
      </c>
      <c r="AB1165" s="557" t="s">
        <v>1432</v>
      </c>
      <c r="AC1165" s="389"/>
      <c r="AD1165" s="389"/>
      <c r="AE1165" s="517" t="s">
        <v>3063</v>
      </c>
      <c r="AF1165" s="557" t="s">
        <v>1445</v>
      </c>
      <c r="AG1165" s="620">
        <v>1332094</v>
      </c>
      <c r="AH1165" s="517">
        <v>10</v>
      </c>
      <c r="AI1165" s="577">
        <v>103</v>
      </c>
      <c r="AJ1165" s="577">
        <v>0</v>
      </c>
      <c r="AK1165" s="577">
        <v>23</v>
      </c>
      <c r="AL1165" s="577">
        <v>78</v>
      </c>
      <c r="AM1165" s="577">
        <v>2</v>
      </c>
      <c r="AN1165" s="577">
        <v>0</v>
      </c>
      <c r="AO1165" s="577">
        <v>0</v>
      </c>
      <c r="AP1165" s="577">
        <v>0</v>
      </c>
      <c r="AQ1165" s="577">
        <v>0</v>
      </c>
      <c r="AR1165" s="577">
        <v>23</v>
      </c>
      <c r="AS1165" s="577">
        <v>78</v>
      </c>
      <c r="AT1165" s="577">
        <v>2</v>
      </c>
      <c r="AU1165" s="577">
        <v>0</v>
      </c>
      <c r="AV1165" s="577">
        <v>0</v>
      </c>
      <c r="AW1165" s="577">
        <v>0</v>
      </c>
      <c r="AX1165" s="577">
        <v>0</v>
      </c>
      <c r="AY1165" s="577">
        <v>0</v>
      </c>
      <c r="AZ1165" s="577">
        <v>0</v>
      </c>
      <c r="BA1165" s="577">
        <v>0</v>
      </c>
      <c r="BB1165" s="577">
        <v>0</v>
      </c>
      <c r="BC1165" s="577">
        <v>0</v>
      </c>
      <c r="BD1165" s="577">
        <v>0</v>
      </c>
      <c r="BE1165" s="577">
        <v>0</v>
      </c>
      <c r="BF1165" s="577">
        <v>0</v>
      </c>
      <c r="BG1165" s="577">
        <v>0</v>
      </c>
      <c r="BH1165" s="577">
        <v>0</v>
      </c>
      <c r="BI1165" s="577">
        <v>0</v>
      </c>
      <c r="BJ1165" s="577">
        <v>0</v>
      </c>
      <c r="BK1165" s="577">
        <v>0</v>
      </c>
      <c r="BL1165" s="577"/>
      <c r="BM1165" s="551">
        <v>0</v>
      </c>
      <c r="BN1165" s="551">
        <v>0</v>
      </c>
      <c r="BO1165" s="753">
        <v>0</v>
      </c>
      <c r="BP1165" s="551">
        <v>0</v>
      </c>
      <c r="BQ1165" s="551">
        <v>0</v>
      </c>
      <c r="BR1165" s="551">
        <v>0</v>
      </c>
      <c r="BS1165" s="582">
        <f t="shared" si="99"/>
        <v>34.333333333333336</v>
      </c>
      <c r="BT1165" s="552">
        <f t="shared" si="100"/>
        <v>34.333333333333336</v>
      </c>
      <c r="BU1165" s="552">
        <f t="shared" si="101"/>
        <v>34.333333333333336</v>
      </c>
      <c r="BV1165" s="551">
        <v>0</v>
      </c>
      <c r="BW1165" s="551">
        <v>0</v>
      </c>
      <c r="BX1165" s="551">
        <v>0</v>
      </c>
      <c r="BY1165" s="551">
        <v>0</v>
      </c>
      <c r="BZ1165" s="551">
        <v>0</v>
      </c>
      <c r="CA1165" s="551">
        <v>0</v>
      </c>
      <c r="CB1165" s="551">
        <v>0</v>
      </c>
      <c r="CC1165" s="551">
        <v>0</v>
      </c>
      <c r="CD1165" s="551">
        <v>0</v>
      </c>
      <c r="CE1165" s="551">
        <v>0</v>
      </c>
      <c r="CF1165" s="551">
        <v>0</v>
      </c>
      <c r="CG1165" s="551">
        <v>0</v>
      </c>
      <c r="CH1165" s="551">
        <v>0</v>
      </c>
      <c r="CI1165" s="623">
        <f t="shared" si="102"/>
        <v>103</v>
      </c>
      <c r="CJ1165" s="524">
        <v>103</v>
      </c>
      <c r="CK1165" s="554">
        <f t="shared" si="103"/>
        <v>34.333333333333336</v>
      </c>
      <c r="CL1165" s="554">
        <f t="shared" si="104"/>
        <v>68.666666666666671</v>
      </c>
      <c r="CM1165" s="554">
        <v>6</v>
      </c>
      <c r="CN1165" s="554"/>
      <c r="CO1165" s="554"/>
      <c r="CP1165" s="622"/>
      <c r="CQ1165" s="524"/>
      <c r="CR1165" s="525"/>
      <c r="CS1165" s="527"/>
      <c r="CT1165" s="527"/>
      <c r="CU1165" s="527"/>
      <c r="CV1165" s="527"/>
      <c r="CW1165" s="85"/>
    </row>
    <row r="1166" spans="1:101" customFormat="1" ht="12" customHeight="1" x14ac:dyDescent="0.2">
      <c r="A1166" s="132" t="s">
        <v>1965</v>
      </c>
      <c r="B1166" s="557" t="s">
        <v>492</v>
      </c>
      <c r="C1166" s="557" t="s">
        <v>1432</v>
      </c>
      <c r="D1166" s="557" t="s">
        <v>5382</v>
      </c>
      <c r="E1166" s="577" t="s">
        <v>493</v>
      </c>
      <c r="F1166" s="557" t="s">
        <v>1432</v>
      </c>
      <c r="G1166" s="557" t="s">
        <v>184</v>
      </c>
      <c r="H1166" s="557" t="s">
        <v>3299</v>
      </c>
      <c r="I1166" s="557" t="s">
        <v>1432</v>
      </c>
      <c r="J1166" s="533">
        <v>528809</v>
      </c>
      <c r="K1166" s="533">
        <v>177181</v>
      </c>
      <c r="L1166" s="512" t="s">
        <v>3066</v>
      </c>
      <c r="M1166" s="557" t="s">
        <v>1432</v>
      </c>
      <c r="N1166" s="557" t="s">
        <v>1432</v>
      </c>
      <c r="O1166" s="533">
        <v>0</v>
      </c>
      <c r="P1166" s="533">
        <v>101</v>
      </c>
      <c r="Q1166" s="738">
        <v>101</v>
      </c>
      <c r="R1166" s="557" t="s">
        <v>494</v>
      </c>
      <c r="S1166" s="557" t="s">
        <v>1154</v>
      </c>
      <c r="T1166" s="739">
        <v>42039</v>
      </c>
      <c r="U1166" s="739">
        <v>42265</v>
      </c>
      <c r="V1166" s="557" t="s">
        <v>1439</v>
      </c>
      <c r="W1166" s="557" t="s">
        <v>1432</v>
      </c>
      <c r="X1166" s="557" t="s">
        <v>1442</v>
      </c>
      <c r="Y1166" s="557" t="s">
        <v>1443</v>
      </c>
      <c r="Z1166" s="557" t="s">
        <v>1443</v>
      </c>
      <c r="AA1166" s="557" t="s">
        <v>1444</v>
      </c>
      <c r="AB1166" s="557" t="s">
        <v>1432</v>
      </c>
      <c r="AC1166" s="389"/>
      <c r="AD1166" s="389"/>
      <c r="AE1166" s="517" t="s">
        <v>3063</v>
      </c>
      <c r="AF1166" s="557" t="s">
        <v>1445</v>
      </c>
      <c r="AG1166" s="620">
        <v>1332094</v>
      </c>
      <c r="AH1166" s="517">
        <v>10</v>
      </c>
      <c r="AI1166" s="577">
        <v>101</v>
      </c>
      <c r="AJ1166" s="577">
        <v>0</v>
      </c>
      <c r="AK1166" s="577">
        <v>24</v>
      </c>
      <c r="AL1166" s="577">
        <v>69</v>
      </c>
      <c r="AM1166" s="577">
        <v>8</v>
      </c>
      <c r="AN1166" s="577">
        <v>0</v>
      </c>
      <c r="AO1166" s="577">
        <v>0</v>
      </c>
      <c r="AP1166" s="577">
        <v>0</v>
      </c>
      <c r="AQ1166" s="577">
        <v>0</v>
      </c>
      <c r="AR1166" s="577">
        <v>24</v>
      </c>
      <c r="AS1166" s="577">
        <v>69</v>
      </c>
      <c r="AT1166" s="577">
        <v>8</v>
      </c>
      <c r="AU1166" s="577">
        <v>0</v>
      </c>
      <c r="AV1166" s="577">
        <v>0</v>
      </c>
      <c r="AW1166" s="577">
        <v>0</v>
      </c>
      <c r="AX1166" s="577">
        <v>0</v>
      </c>
      <c r="AY1166" s="577">
        <v>0</v>
      </c>
      <c r="AZ1166" s="577">
        <v>0</v>
      </c>
      <c r="BA1166" s="577">
        <v>0</v>
      </c>
      <c r="BB1166" s="577">
        <v>0</v>
      </c>
      <c r="BC1166" s="577">
        <v>0</v>
      </c>
      <c r="BD1166" s="577">
        <v>0</v>
      </c>
      <c r="BE1166" s="577">
        <v>0</v>
      </c>
      <c r="BF1166" s="577">
        <v>0</v>
      </c>
      <c r="BG1166" s="577">
        <v>0</v>
      </c>
      <c r="BH1166" s="577">
        <v>0</v>
      </c>
      <c r="BI1166" s="577">
        <v>0</v>
      </c>
      <c r="BJ1166" s="577">
        <v>0</v>
      </c>
      <c r="BK1166" s="577">
        <v>0</v>
      </c>
      <c r="BL1166" s="577"/>
      <c r="BM1166" s="551">
        <v>0</v>
      </c>
      <c r="BN1166" s="551">
        <v>0</v>
      </c>
      <c r="BO1166" s="753">
        <v>0</v>
      </c>
      <c r="BP1166" s="551">
        <v>0</v>
      </c>
      <c r="BQ1166" s="551">
        <v>0</v>
      </c>
      <c r="BR1166" s="551">
        <v>0</v>
      </c>
      <c r="BS1166" s="582">
        <f t="shared" si="99"/>
        <v>33.666666666666664</v>
      </c>
      <c r="BT1166" s="552">
        <f t="shared" si="100"/>
        <v>33.666666666666664</v>
      </c>
      <c r="BU1166" s="552">
        <f t="shared" si="101"/>
        <v>33.666666666666664</v>
      </c>
      <c r="BV1166" s="551">
        <v>0</v>
      </c>
      <c r="BW1166" s="551">
        <v>0</v>
      </c>
      <c r="BX1166" s="551">
        <v>0</v>
      </c>
      <c r="BY1166" s="551">
        <v>0</v>
      </c>
      <c r="BZ1166" s="551">
        <v>0</v>
      </c>
      <c r="CA1166" s="551">
        <v>0</v>
      </c>
      <c r="CB1166" s="551">
        <v>0</v>
      </c>
      <c r="CC1166" s="551">
        <v>0</v>
      </c>
      <c r="CD1166" s="551">
        <v>0</v>
      </c>
      <c r="CE1166" s="551">
        <v>0</v>
      </c>
      <c r="CF1166" s="551">
        <v>0</v>
      </c>
      <c r="CG1166" s="551">
        <v>0</v>
      </c>
      <c r="CH1166" s="551">
        <v>0</v>
      </c>
      <c r="CI1166" s="623">
        <f t="shared" si="102"/>
        <v>101</v>
      </c>
      <c r="CJ1166" s="524">
        <v>101</v>
      </c>
      <c r="CK1166" s="554">
        <f t="shared" si="103"/>
        <v>33.666666666666664</v>
      </c>
      <c r="CL1166" s="554">
        <f t="shared" si="104"/>
        <v>67.333333333333329</v>
      </c>
      <c r="CM1166" s="554">
        <v>6</v>
      </c>
      <c r="CN1166" s="554"/>
      <c r="CO1166" s="554"/>
      <c r="CP1166" s="622"/>
      <c r="CQ1166" s="726"/>
      <c r="CR1166" s="530"/>
      <c r="CS1166" s="527"/>
      <c r="CT1166" s="527"/>
      <c r="CU1166" s="527"/>
      <c r="CV1166" s="527"/>
      <c r="CW1166" s="85"/>
    </row>
    <row r="1167" spans="1:101" customFormat="1" ht="12" customHeight="1" x14ac:dyDescent="0.2">
      <c r="A1167" s="132" t="s">
        <v>1965</v>
      </c>
      <c r="B1167" s="557" t="s">
        <v>492</v>
      </c>
      <c r="C1167" s="557" t="s">
        <v>1432</v>
      </c>
      <c r="D1167" s="557" t="s">
        <v>5482</v>
      </c>
      <c r="E1167" s="577" t="s">
        <v>493</v>
      </c>
      <c r="F1167" s="557" t="s">
        <v>1432</v>
      </c>
      <c r="G1167" s="557" t="s">
        <v>184</v>
      </c>
      <c r="H1167" s="557" t="s">
        <v>3299</v>
      </c>
      <c r="I1167" s="557" t="s">
        <v>1432</v>
      </c>
      <c r="J1167" s="533">
        <v>528809</v>
      </c>
      <c r="K1167" s="533">
        <v>177181</v>
      </c>
      <c r="L1167" s="512" t="s">
        <v>3066</v>
      </c>
      <c r="M1167" s="557" t="s">
        <v>1432</v>
      </c>
      <c r="N1167" s="557" t="s">
        <v>1432</v>
      </c>
      <c r="O1167" s="533">
        <v>0</v>
      </c>
      <c r="P1167" s="533">
        <v>77</v>
      </c>
      <c r="Q1167" s="738">
        <v>77</v>
      </c>
      <c r="R1167" s="557" t="s">
        <v>494</v>
      </c>
      <c r="S1167" s="557" t="s">
        <v>1154</v>
      </c>
      <c r="T1167" s="739">
        <v>42039</v>
      </c>
      <c r="U1167" s="739">
        <v>42265</v>
      </c>
      <c r="V1167" s="557" t="s">
        <v>1439</v>
      </c>
      <c r="W1167" s="557" t="s">
        <v>1432</v>
      </c>
      <c r="X1167" s="557" t="s">
        <v>1442</v>
      </c>
      <c r="Y1167" s="557" t="s">
        <v>1443</v>
      </c>
      <c r="Z1167" s="557" t="s">
        <v>1443</v>
      </c>
      <c r="AA1167" s="557" t="s">
        <v>1444</v>
      </c>
      <c r="AB1167" s="557" t="s">
        <v>1432</v>
      </c>
      <c r="AC1167" s="389"/>
      <c r="AD1167" s="389"/>
      <c r="AE1167" s="517" t="s">
        <v>3063</v>
      </c>
      <c r="AF1167" s="557" t="s">
        <v>1445</v>
      </c>
      <c r="AG1167" s="620">
        <v>1332094</v>
      </c>
      <c r="AH1167" s="517">
        <v>8</v>
      </c>
      <c r="AI1167" s="577">
        <v>77</v>
      </c>
      <c r="AJ1167" s="577">
        <v>0</v>
      </c>
      <c r="AK1167" s="577">
        <v>18</v>
      </c>
      <c r="AL1167" s="577">
        <v>51</v>
      </c>
      <c r="AM1167" s="577">
        <v>8</v>
      </c>
      <c r="AN1167" s="577">
        <v>0</v>
      </c>
      <c r="AO1167" s="577">
        <v>0</v>
      </c>
      <c r="AP1167" s="577">
        <v>0</v>
      </c>
      <c r="AQ1167" s="577">
        <v>0</v>
      </c>
      <c r="AR1167" s="577">
        <v>18</v>
      </c>
      <c r="AS1167" s="577">
        <v>51</v>
      </c>
      <c r="AT1167" s="577">
        <v>8</v>
      </c>
      <c r="AU1167" s="577">
        <v>0</v>
      </c>
      <c r="AV1167" s="577">
        <v>0</v>
      </c>
      <c r="AW1167" s="577">
        <v>0</v>
      </c>
      <c r="AX1167" s="577">
        <v>0</v>
      </c>
      <c r="AY1167" s="577">
        <v>0</v>
      </c>
      <c r="AZ1167" s="577">
        <v>0</v>
      </c>
      <c r="BA1167" s="577">
        <v>0</v>
      </c>
      <c r="BB1167" s="577">
        <v>0</v>
      </c>
      <c r="BC1167" s="577">
        <v>0</v>
      </c>
      <c r="BD1167" s="577">
        <v>0</v>
      </c>
      <c r="BE1167" s="577">
        <v>0</v>
      </c>
      <c r="BF1167" s="577">
        <v>0</v>
      </c>
      <c r="BG1167" s="577">
        <v>0</v>
      </c>
      <c r="BH1167" s="577">
        <v>0</v>
      </c>
      <c r="BI1167" s="577">
        <v>0</v>
      </c>
      <c r="BJ1167" s="577">
        <v>0</v>
      </c>
      <c r="BK1167" s="577">
        <v>0</v>
      </c>
      <c r="BL1167" s="577"/>
      <c r="BM1167" s="551">
        <v>0</v>
      </c>
      <c r="BN1167" s="551">
        <v>0</v>
      </c>
      <c r="BO1167" s="753">
        <v>0</v>
      </c>
      <c r="BP1167" s="551">
        <v>0</v>
      </c>
      <c r="BQ1167" s="551">
        <v>0</v>
      </c>
      <c r="BR1167" s="551">
        <v>0</v>
      </c>
      <c r="BS1167" s="582">
        <f t="shared" si="99"/>
        <v>25.666666666666668</v>
      </c>
      <c r="BT1167" s="552">
        <f t="shared" si="100"/>
        <v>25.666666666666668</v>
      </c>
      <c r="BU1167" s="552">
        <f t="shared" si="101"/>
        <v>25.666666666666668</v>
      </c>
      <c r="BV1167" s="551">
        <v>0</v>
      </c>
      <c r="BW1167" s="551">
        <v>0</v>
      </c>
      <c r="BX1167" s="551">
        <v>0</v>
      </c>
      <c r="BY1167" s="551">
        <v>0</v>
      </c>
      <c r="BZ1167" s="551">
        <v>0</v>
      </c>
      <c r="CA1167" s="551">
        <v>0</v>
      </c>
      <c r="CB1167" s="551">
        <v>0</v>
      </c>
      <c r="CC1167" s="551">
        <v>0</v>
      </c>
      <c r="CD1167" s="551">
        <v>0</v>
      </c>
      <c r="CE1167" s="551">
        <v>0</v>
      </c>
      <c r="CF1167" s="551">
        <v>0</v>
      </c>
      <c r="CG1167" s="551">
        <v>0</v>
      </c>
      <c r="CH1167" s="551">
        <v>0</v>
      </c>
      <c r="CI1167" s="623">
        <f t="shared" si="102"/>
        <v>77</v>
      </c>
      <c r="CJ1167" s="524">
        <v>77</v>
      </c>
      <c r="CK1167" s="554">
        <f t="shared" si="103"/>
        <v>25.666666666666668</v>
      </c>
      <c r="CL1167" s="554">
        <f t="shared" si="104"/>
        <v>51.333333333333336</v>
      </c>
      <c r="CM1167" s="554">
        <v>6</v>
      </c>
      <c r="CN1167" s="554"/>
      <c r="CO1167" s="554"/>
      <c r="CP1167" s="622"/>
      <c r="CQ1167" s="726"/>
      <c r="CR1167" s="530"/>
      <c r="CS1167" s="527"/>
      <c r="CT1167" s="527"/>
      <c r="CU1167" s="527"/>
      <c r="CV1167" s="527"/>
      <c r="CW1167" s="85"/>
    </row>
    <row r="1168" spans="1:101" customFormat="1" ht="12" customHeight="1" x14ac:dyDescent="0.2">
      <c r="A1168" s="132" t="s">
        <v>1965</v>
      </c>
      <c r="B1168" s="557" t="s">
        <v>492</v>
      </c>
      <c r="C1168" s="557" t="s">
        <v>1432</v>
      </c>
      <c r="D1168" s="557" t="s">
        <v>5483</v>
      </c>
      <c r="E1168" s="577" t="s">
        <v>493</v>
      </c>
      <c r="F1168" s="557" t="s">
        <v>1432</v>
      </c>
      <c r="G1168" s="557" t="s">
        <v>184</v>
      </c>
      <c r="H1168" s="557" t="s">
        <v>3299</v>
      </c>
      <c r="I1168" s="557" t="s">
        <v>1432</v>
      </c>
      <c r="J1168" s="533">
        <v>528809</v>
      </c>
      <c r="K1168" s="533">
        <v>177181</v>
      </c>
      <c r="L1168" s="512" t="s">
        <v>3066</v>
      </c>
      <c r="M1168" s="557" t="s">
        <v>1432</v>
      </c>
      <c r="N1168" s="557" t="s">
        <v>1432</v>
      </c>
      <c r="O1168" s="533">
        <v>0</v>
      </c>
      <c r="P1168" s="533">
        <v>62</v>
      </c>
      <c r="Q1168" s="738">
        <v>62</v>
      </c>
      <c r="R1168" s="557" t="s">
        <v>494</v>
      </c>
      <c r="S1168" s="557" t="s">
        <v>1154</v>
      </c>
      <c r="T1168" s="739">
        <v>42039</v>
      </c>
      <c r="U1168" s="739">
        <v>42265</v>
      </c>
      <c r="V1168" s="557" t="s">
        <v>1439</v>
      </c>
      <c r="W1168" s="557" t="s">
        <v>1432</v>
      </c>
      <c r="X1168" s="557" t="s">
        <v>1442</v>
      </c>
      <c r="Y1168" s="557" t="s">
        <v>1443</v>
      </c>
      <c r="Z1168" s="557" t="s">
        <v>1443</v>
      </c>
      <c r="AA1168" s="557" t="s">
        <v>1444</v>
      </c>
      <c r="AB1168" s="557" t="s">
        <v>1432</v>
      </c>
      <c r="AC1168" s="389"/>
      <c r="AD1168" s="389"/>
      <c r="AE1168" s="517" t="s">
        <v>3063</v>
      </c>
      <c r="AF1168" s="557" t="s">
        <v>1445</v>
      </c>
      <c r="AG1168" s="620">
        <v>1332094</v>
      </c>
      <c r="AH1168" s="517">
        <v>6</v>
      </c>
      <c r="AI1168" s="577">
        <v>62</v>
      </c>
      <c r="AJ1168" s="577">
        <v>0</v>
      </c>
      <c r="AK1168" s="577">
        <v>14</v>
      </c>
      <c r="AL1168" s="577">
        <v>42</v>
      </c>
      <c r="AM1168" s="577">
        <v>6</v>
      </c>
      <c r="AN1168" s="577">
        <v>0</v>
      </c>
      <c r="AO1168" s="577">
        <v>0</v>
      </c>
      <c r="AP1168" s="577">
        <v>0</v>
      </c>
      <c r="AQ1168" s="577">
        <v>0</v>
      </c>
      <c r="AR1168" s="577">
        <v>14</v>
      </c>
      <c r="AS1168" s="577">
        <v>42</v>
      </c>
      <c r="AT1168" s="577">
        <v>6</v>
      </c>
      <c r="AU1168" s="577">
        <v>0</v>
      </c>
      <c r="AV1168" s="577">
        <v>0</v>
      </c>
      <c r="AW1168" s="577">
        <v>0</v>
      </c>
      <c r="AX1168" s="577">
        <v>0</v>
      </c>
      <c r="AY1168" s="577">
        <v>0</v>
      </c>
      <c r="AZ1168" s="577">
        <v>0</v>
      </c>
      <c r="BA1168" s="577">
        <v>0</v>
      </c>
      <c r="BB1168" s="577">
        <v>0</v>
      </c>
      <c r="BC1168" s="577">
        <v>0</v>
      </c>
      <c r="BD1168" s="577">
        <v>0</v>
      </c>
      <c r="BE1168" s="577">
        <v>0</v>
      </c>
      <c r="BF1168" s="577">
        <v>0</v>
      </c>
      <c r="BG1168" s="577">
        <v>0</v>
      </c>
      <c r="BH1168" s="577">
        <v>0</v>
      </c>
      <c r="BI1168" s="577">
        <v>0</v>
      </c>
      <c r="BJ1168" s="577">
        <v>0</v>
      </c>
      <c r="BK1168" s="577">
        <v>0</v>
      </c>
      <c r="BL1168" s="577"/>
      <c r="BM1168" s="551">
        <v>0</v>
      </c>
      <c r="BN1168" s="551">
        <v>0</v>
      </c>
      <c r="BO1168" s="753">
        <v>0</v>
      </c>
      <c r="BP1168" s="551">
        <v>0</v>
      </c>
      <c r="BQ1168" s="551">
        <v>0</v>
      </c>
      <c r="BR1168" s="551">
        <v>0</v>
      </c>
      <c r="BS1168" s="582">
        <f t="shared" si="99"/>
        <v>20.666666666666668</v>
      </c>
      <c r="BT1168" s="552">
        <f t="shared" si="100"/>
        <v>20.666666666666668</v>
      </c>
      <c r="BU1168" s="552">
        <f t="shared" si="101"/>
        <v>20.666666666666668</v>
      </c>
      <c r="BV1168" s="551">
        <v>0</v>
      </c>
      <c r="BW1168" s="551">
        <v>0</v>
      </c>
      <c r="BX1168" s="551">
        <v>0</v>
      </c>
      <c r="BY1168" s="551">
        <v>0</v>
      </c>
      <c r="BZ1168" s="551">
        <v>0</v>
      </c>
      <c r="CA1168" s="551">
        <v>0</v>
      </c>
      <c r="CB1168" s="551">
        <v>0</v>
      </c>
      <c r="CC1168" s="551">
        <v>0</v>
      </c>
      <c r="CD1168" s="551">
        <v>0</v>
      </c>
      <c r="CE1168" s="551">
        <v>0</v>
      </c>
      <c r="CF1168" s="551">
        <v>0</v>
      </c>
      <c r="CG1168" s="551">
        <v>0</v>
      </c>
      <c r="CH1168" s="551">
        <v>0</v>
      </c>
      <c r="CI1168" s="623">
        <f t="shared" si="102"/>
        <v>62</v>
      </c>
      <c r="CJ1168" s="524">
        <v>62</v>
      </c>
      <c r="CK1168" s="554">
        <f t="shared" si="103"/>
        <v>20.666666666666668</v>
      </c>
      <c r="CL1168" s="554">
        <f t="shared" si="104"/>
        <v>41.333333333333336</v>
      </c>
      <c r="CM1168" s="554">
        <v>6</v>
      </c>
      <c r="CN1168" s="554"/>
      <c r="CO1168" s="554"/>
      <c r="CP1168" s="524"/>
      <c r="CQ1168" s="726"/>
      <c r="CR1168" s="525"/>
      <c r="CS1168" s="527"/>
      <c r="CT1168" s="527"/>
      <c r="CU1168" s="527"/>
      <c r="CV1168" s="527"/>
      <c r="CW1168" s="85"/>
    </row>
    <row r="1169" spans="1:101" customFormat="1" ht="12" customHeight="1" x14ac:dyDescent="0.2">
      <c r="A1169" s="132" t="s">
        <v>1965</v>
      </c>
      <c r="B1169" s="557" t="s">
        <v>492</v>
      </c>
      <c r="C1169" s="557" t="s">
        <v>1432</v>
      </c>
      <c r="D1169" s="557" t="s">
        <v>5484</v>
      </c>
      <c r="E1169" s="577" t="s">
        <v>493</v>
      </c>
      <c r="F1169" s="557" t="s">
        <v>1432</v>
      </c>
      <c r="G1169" s="557" t="s">
        <v>184</v>
      </c>
      <c r="H1169" s="557" t="s">
        <v>3299</v>
      </c>
      <c r="I1169" s="557" t="s">
        <v>1432</v>
      </c>
      <c r="J1169" s="533">
        <v>528809</v>
      </c>
      <c r="K1169" s="533">
        <v>177181</v>
      </c>
      <c r="L1169" s="512" t="s">
        <v>3066</v>
      </c>
      <c r="M1169" s="557" t="s">
        <v>1432</v>
      </c>
      <c r="N1169" s="557" t="s">
        <v>1432</v>
      </c>
      <c r="O1169" s="533">
        <v>0</v>
      </c>
      <c r="P1169" s="533">
        <v>90</v>
      </c>
      <c r="Q1169" s="738">
        <v>90</v>
      </c>
      <c r="R1169" s="557" t="s">
        <v>494</v>
      </c>
      <c r="S1169" s="557" t="s">
        <v>1154</v>
      </c>
      <c r="T1169" s="739">
        <v>42039</v>
      </c>
      <c r="U1169" s="739">
        <v>42265</v>
      </c>
      <c r="V1169" s="557" t="s">
        <v>1439</v>
      </c>
      <c r="W1169" s="557" t="s">
        <v>1432</v>
      </c>
      <c r="X1169" s="557" t="s">
        <v>1442</v>
      </c>
      <c r="Y1169" s="557" t="s">
        <v>1443</v>
      </c>
      <c r="Z1169" s="557" t="s">
        <v>1443</v>
      </c>
      <c r="AA1169" s="557" t="s">
        <v>1444</v>
      </c>
      <c r="AB1169" s="557" t="s">
        <v>1432</v>
      </c>
      <c r="AC1169" s="389"/>
      <c r="AD1169" s="389"/>
      <c r="AE1169" s="517" t="s">
        <v>3063</v>
      </c>
      <c r="AF1169" s="557" t="s">
        <v>1445</v>
      </c>
      <c r="AG1169" s="620">
        <v>1332094</v>
      </c>
      <c r="AH1169" s="517">
        <v>9</v>
      </c>
      <c r="AI1169" s="577">
        <v>90</v>
      </c>
      <c r="AJ1169" s="577">
        <v>0</v>
      </c>
      <c r="AK1169" s="577">
        <v>24</v>
      </c>
      <c r="AL1169" s="577">
        <v>64</v>
      </c>
      <c r="AM1169" s="577">
        <v>2</v>
      </c>
      <c r="AN1169" s="577">
        <v>0</v>
      </c>
      <c r="AO1169" s="577">
        <v>0</v>
      </c>
      <c r="AP1169" s="577">
        <v>0</v>
      </c>
      <c r="AQ1169" s="577">
        <v>0</v>
      </c>
      <c r="AR1169" s="577">
        <v>24</v>
      </c>
      <c r="AS1169" s="577">
        <v>64</v>
      </c>
      <c r="AT1169" s="577">
        <v>2</v>
      </c>
      <c r="AU1169" s="577">
        <v>0</v>
      </c>
      <c r="AV1169" s="577">
        <v>0</v>
      </c>
      <c r="AW1169" s="577">
        <v>0</v>
      </c>
      <c r="AX1169" s="577">
        <v>0</v>
      </c>
      <c r="AY1169" s="577">
        <v>0</v>
      </c>
      <c r="AZ1169" s="577">
        <v>0</v>
      </c>
      <c r="BA1169" s="577">
        <v>0</v>
      </c>
      <c r="BB1169" s="577">
        <v>0</v>
      </c>
      <c r="BC1169" s="577">
        <v>0</v>
      </c>
      <c r="BD1169" s="577">
        <v>0</v>
      </c>
      <c r="BE1169" s="577">
        <v>0</v>
      </c>
      <c r="BF1169" s="577">
        <v>0</v>
      </c>
      <c r="BG1169" s="577">
        <v>0</v>
      </c>
      <c r="BH1169" s="577">
        <v>0</v>
      </c>
      <c r="BI1169" s="577">
        <v>0</v>
      </c>
      <c r="BJ1169" s="577">
        <v>0</v>
      </c>
      <c r="BK1169" s="577">
        <v>0</v>
      </c>
      <c r="BL1169" s="577"/>
      <c r="BM1169" s="551">
        <v>0</v>
      </c>
      <c r="BN1169" s="551">
        <v>0</v>
      </c>
      <c r="BO1169" s="753">
        <v>0</v>
      </c>
      <c r="BP1169" s="551">
        <v>0</v>
      </c>
      <c r="BQ1169" s="551">
        <v>0</v>
      </c>
      <c r="BR1169" s="551">
        <v>0</v>
      </c>
      <c r="BS1169" s="582">
        <f t="shared" si="99"/>
        <v>30</v>
      </c>
      <c r="BT1169" s="552">
        <f t="shared" si="100"/>
        <v>30</v>
      </c>
      <c r="BU1169" s="552">
        <f t="shared" si="101"/>
        <v>30</v>
      </c>
      <c r="BV1169" s="551">
        <v>0</v>
      </c>
      <c r="BW1169" s="551">
        <v>0</v>
      </c>
      <c r="BX1169" s="551">
        <v>0</v>
      </c>
      <c r="BY1169" s="551">
        <v>0</v>
      </c>
      <c r="BZ1169" s="551">
        <v>0</v>
      </c>
      <c r="CA1169" s="551">
        <v>0</v>
      </c>
      <c r="CB1169" s="551">
        <v>0</v>
      </c>
      <c r="CC1169" s="551">
        <v>0</v>
      </c>
      <c r="CD1169" s="551">
        <v>0</v>
      </c>
      <c r="CE1169" s="551">
        <v>0</v>
      </c>
      <c r="CF1169" s="551">
        <v>0</v>
      </c>
      <c r="CG1169" s="551">
        <v>0</v>
      </c>
      <c r="CH1169" s="551">
        <v>0</v>
      </c>
      <c r="CI1169" s="623">
        <f t="shared" si="102"/>
        <v>90</v>
      </c>
      <c r="CJ1169" s="524">
        <v>90</v>
      </c>
      <c r="CK1169" s="554">
        <f t="shared" si="103"/>
        <v>30</v>
      </c>
      <c r="CL1169" s="554">
        <f t="shared" si="104"/>
        <v>60</v>
      </c>
      <c r="CM1169" s="554">
        <v>6</v>
      </c>
      <c r="CN1169" s="554"/>
      <c r="CO1169" s="554"/>
      <c r="CP1169" s="622"/>
      <c r="CQ1169" s="726"/>
      <c r="CR1169" s="530"/>
      <c r="CS1169" s="527"/>
      <c r="CT1169" s="527"/>
      <c r="CU1169" s="527"/>
      <c r="CV1169" s="527"/>
      <c r="CW1169" s="85"/>
    </row>
    <row r="1170" spans="1:101" customFormat="1" ht="12" customHeight="1" x14ac:dyDescent="0.2">
      <c r="A1170" s="132" t="s">
        <v>1965</v>
      </c>
      <c r="B1170" s="557" t="s">
        <v>492</v>
      </c>
      <c r="C1170" s="557" t="s">
        <v>1432</v>
      </c>
      <c r="D1170" s="557" t="s">
        <v>5485</v>
      </c>
      <c r="E1170" s="577" t="s">
        <v>493</v>
      </c>
      <c r="F1170" s="557" t="s">
        <v>1432</v>
      </c>
      <c r="G1170" s="557" t="s">
        <v>184</v>
      </c>
      <c r="H1170" s="557" t="s">
        <v>3299</v>
      </c>
      <c r="I1170" s="557" t="s">
        <v>1432</v>
      </c>
      <c r="J1170" s="533">
        <v>528809</v>
      </c>
      <c r="K1170" s="533">
        <v>177181</v>
      </c>
      <c r="L1170" s="512" t="s">
        <v>3066</v>
      </c>
      <c r="M1170" s="557" t="s">
        <v>1432</v>
      </c>
      <c r="N1170" s="557" t="s">
        <v>1432</v>
      </c>
      <c r="O1170" s="533">
        <v>0</v>
      </c>
      <c r="P1170" s="533">
        <v>5</v>
      </c>
      <c r="Q1170" s="738">
        <v>5</v>
      </c>
      <c r="R1170" s="557" t="s">
        <v>494</v>
      </c>
      <c r="S1170" s="557" t="s">
        <v>1154</v>
      </c>
      <c r="T1170" s="739">
        <v>42039</v>
      </c>
      <c r="U1170" s="739">
        <v>42265</v>
      </c>
      <c r="V1170" s="557" t="s">
        <v>1439</v>
      </c>
      <c r="W1170" s="557" t="s">
        <v>1432</v>
      </c>
      <c r="X1170" s="557" t="s">
        <v>1442</v>
      </c>
      <c r="Y1170" s="557" t="s">
        <v>1443</v>
      </c>
      <c r="Z1170" s="557" t="s">
        <v>1443</v>
      </c>
      <c r="AA1170" s="557" t="s">
        <v>1444</v>
      </c>
      <c r="AB1170" s="557" t="s">
        <v>1432</v>
      </c>
      <c r="AC1170" s="389"/>
      <c r="AD1170" s="389"/>
      <c r="AE1170" s="517" t="s">
        <v>628</v>
      </c>
      <c r="AF1170" s="557" t="s">
        <v>3904</v>
      </c>
      <c r="AG1170" s="620">
        <v>1332094</v>
      </c>
      <c r="AH1170" s="517">
        <v>1</v>
      </c>
      <c r="AI1170" s="577">
        <v>5</v>
      </c>
      <c r="AJ1170" s="577">
        <v>0</v>
      </c>
      <c r="AK1170" s="577">
        <v>2</v>
      </c>
      <c r="AL1170" s="577">
        <v>3</v>
      </c>
      <c r="AM1170" s="577">
        <v>0</v>
      </c>
      <c r="AN1170" s="577">
        <v>0</v>
      </c>
      <c r="AO1170" s="577">
        <v>0</v>
      </c>
      <c r="AP1170" s="577">
        <v>0</v>
      </c>
      <c r="AQ1170" s="577">
        <v>0</v>
      </c>
      <c r="AR1170" s="577">
        <v>2</v>
      </c>
      <c r="AS1170" s="577">
        <v>3</v>
      </c>
      <c r="AT1170" s="577">
        <v>0</v>
      </c>
      <c r="AU1170" s="577">
        <v>0</v>
      </c>
      <c r="AV1170" s="577">
        <v>0</v>
      </c>
      <c r="AW1170" s="577">
        <v>0</v>
      </c>
      <c r="AX1170" s="577">
        <v>0</v>
      </c>
      <c r="AY1170" s="577">
        <v>0</v>
      </c>
      <c r="AZ1170" s="577">
        <v>0</v>
      </c>
      <c r="BA1170" s="577">
        <v>0</v>
      </c>
      <c r="BB1170" s="577">
        <v>0</v>
      </c>
      <c r="BC1170" s="577">
        <v>0</v>
      </c>
      <c r="BD1170" s="577">
        <v>0</v>
      </c>
      <c r="BE1170" s="577">
        <v>0</v>
      </c>
      <c r="BF1170" s="577">
        <v>0</v>
      </c>
      <c r="BG1170" s="577">
        <v>0</v>
      </c>
      <c r="BH1170" s="577">
        <v>0</v>
      </c>
      <c r="BI1170" s="577">
        <v>0</v>
      </c>
      <c r="BJ1170" s="577">
        <v>0</v>
      </c>
      <c r="BK1170" s="577">
        <v>0</v>
      </c>
      <c r="BL1170" s="577"/>
      <c r="BM1170" s="551">
        <v>0</v>
      </c>
      <c r="BN1170" s="551">
        <v>0</v>
      </c>
      <c r="BO1170" s="753">
        <v>0</v>
      </c>
      <c r="BP1170" s="551">
        <v>0</v>
      </c>
      <c r="BQ1170" s="551">
        <v>0</v>
      </c>
      <c r="BR1170" s="551">
        <v>0</v>
      </c>
      <c r="BS1170" s="582">
        <f t="shared" si="99"/>
        <v>1.6666666666666667</v>
      </c>
      <c r="BT1170" s="552">
        <f t="shared" si="100"/>
        <v>1.6666666666666667</v>
      </c>
      <c r="BU1170" s="552">
        <f t="shared" si="101"/>
        <v>1.6666666666666667</v>
      </c>
      <c r="BV1170" s="551">
        <v>0</v>
      </c>
      <c r="BW1170" s="551">
        <v>0</v>
      </c>
      <c r="BX1170" s="551">
        <v>0</v>
      </c>
      <c r="BY1170" s="551">
        <v>0</v>
      </c>
      <c r="BZ1170" s="551">
        <v>0</v>
      </c>
      <c r="CA1170" s="551">
        <v>0</v>
      </c>
      <c r="CB1170" s="551">
        <v>0</v>
      </c>
      <c r="CC1170" s="551">
        <v>0</v>
      </c>
      <c r="CD1170" s="551">
        <v>0</v>
      </c>
      <c r="CE1170" s="551">
        <v>0</v>
      </c>
      <c r="CF1170" s="551">
        <v>0</v>
      </c>
      <c r="CG1170" s="551">
        <v>0</v>
      </c>
      <c r="CH1170" s="551">
        <v>0</v>
      </c>
      <c r="CI1170" s="623">
        <f t="shared" si="102"/>
        <v>5</v>
      </c>
      <c r="CJ1170" s="524">
        <v>5</v>
      </c>
      <c r="CK1170" s="554">
        <f t="shared" si="103"/>
        <v>1.6666666666666667</v>
      </c>
      <c r="CL1170" s="554">
        <f t="shared" si="104"/>
        <v>3.3333333333333335</v>
      </c>
      <c r="CM1170" s="554">
        <v>6</v>
      </c>
      <c r="CN1170" s="554"/>
      <c r="CO1170" s="554"/>
      <c r="CP1170" s="622"/>
      <c r="CQ1170" s="726"/>
      <c r="CR1170" s="525"/>
      <c r="CS1170" s="527"/>
      <c r="CT1170" s="527"/>
      <c r="CU1170" s="527"/>
      <c r="CV1170" s="527"/>
      <c r="CW1170" s="85"/>
    </row>
    <row r="1171" spans="1:101" customFormat="1" ht="12" customHeight="1" x14ac:dyDescent="0.2">
      <c r="A1171" s="132" t="s">
        <v>1965</v>
      </c>
      <c r="B1171" s="557" t="s">
        <v>492</v>
      </c>
      <c r="C1171" s="557" t="s">
        <v>1432</v>
      </c>
      <c r="D1171" s="557" t="s">
        <v>5486</v>
      </c>
      <c r="E1171" s="577" t="s">
        <v>493</v>
      </c>
      <c r="F1171" s="557" t="s">
        <v>1432</v>
      </c>
      <c r="G1171" s="557" t="s">
        <v>184</v>
      </c>
      <c r="H1171" s="557" t="s">
        <v>3299</v>
      </c>
      <c r="I1171" s="557" t="s">
        <v>1432</v>
      </c>
      <c r="J1171" s="533">
        <v>528809</v>
      </c>
      <c r="K1171" s="533">
        <v>177181</v>
      </c>
      <c r="L1171" s="512" t="s">
        <v>3066</v>
      </c>
      <c r="M1171" s="557" t="s">
        <v>1432</v>
      </c>
      <c r="N1171" s="557" t="s">
        <v>1432</v>
      </c>
      <c r="O1171" s="533">
        <v>0</v>
      </c>
      <c r="P1171" s="533">
        <v>4</v>
      </c>
      <c r="Q1171" s="738">
        <v>4</v>
      </c>
      <c r="R1171" s="557" t="s">
        <v>494</v>
      </c>
      <c r="S1171" s="557" t="s">
        <v>1154</v>
      </c>
      <c r="T1171" s="739">
        <v>42039</v>
      </c>
      <c r="U1171" s="739">
        <v>42265</v>
      </c>
      <c r="V1171" s="557" t="s">
        <v>1439</v>
      </c>
      <c r="W1171" s="557" t="s">
        <v>1432</v>
      </c>
      <c r="X1171" s="557" t="s">
        <v>1442</v>
      </c>
      <c r="Y1171" s="557" t="s">
        <v>1443</v>
      </c>
      <c r="Z1171" s="557" t="s">
        <v>1443</v>
      </c>
      <c r="AA1171" s="557" t="s">
        <v>1444</v>
      </c>
      <c r="AB1171" s="557" t="s">
        <v>1432</v>
      </c>
      <c r="AC1171" s="389"/>
      <c r="AD1171" s="389"/>
      <c r="AE1171" s="517" t="s">
        <v>628</v>
      </c>
      <c r="AF1171" s="557" t="s">
        <v>3904</v>
      </c>
      <c r="AG1171" s="620">
        <v>1332094</v>
      </c>
      <c r="AH1171" s="517">
        <v>1</v>
      </c>
      <c r="AI1171" s="577">
        <v>4</v>
      </c>
      <c r="AJ1171" s="577">
        <v>0</v>
      </c>
      <c r="AK1171" s="577">
        <v>2</v>
      </c>
      <c r="AL1171" s="577">
        <v>2</v>
      </c>
      <c r="AM1171" s="577">
        <v>0</v>
      </c>
      <c r="AN1171" s="577">
        <v>0</v>
      </c>
      <c r="AO1171" s="577">
        <v>0</v>
      </c>
      <c r="AP1171" s="577">
        <v>0</v>
      </c>
      <c r="AQ1171" s="577">
        <v>0</v>
      </c>
      <c r="AR1171" s="577">
        <v>2</v>
      </c>
      <c r="AS1171" s="577">
        <v>2</v>
      </c>
      <c r="AT1171" s="577">
        <v>0</v>
      </c>
      <c r="AU1171" s="577">
        <v>0</v>
      </c>
      <c r="AV1171" s="577">
        <v>0</v>
      </c>
      <c r="AW1171" s="577">
        <v>0</v>
      </c>
      <c r="AX1171" s="577">
        <v>0</v>
      </c>
      <c r="AY1171" s="577">
        <v>0</v>
      </c>
      <c r="AZ1171" s="577">
        <v>0</v>
      </c>
      <c r="BA1171" s="577">
        <v>0</v>
      </c>
      <c r="BB1171" s="577">
        <v>0</v>
      </c>
      <c r="BC1171" s="577">
        <v>0</v>
      </c>
      <c r="BD1171" s="577">
        <v>0</v>
      </c>
      <c r="BE1171" s="577">
        <v>0</v>
      </c>
      <c r="BF1171" s="577">
        <v>0</v>
      </c>
      <c r="BG1171" s="577">
        <v>0</v>
      </c>
      <c r="BH1171" s="577">
        <v>0</v>
      </c>
      <c r="BI1171" s="577">
        <v>0</v>
      </c>
      <c r="BJ1171" s="577">
        <v>0</v>
      </c>
      <c r="BK1171" s="577">
        <v>0</v>
      </c>
      <c r="BL1171" s="577"/>
      <c r="BM1171" s="551">
        <v>0</v>
      </c>
      <c r="BN1171" s="551">
        <v>0</v>
      </c>
      <c r="BO1171" s="753">
        <v>0</v>
      </c>
      <c r="BP1171" s="551">
        <v>0</v>
      </c>
      <c r="BQ1171" s="551">
        <v>0</v>
      </c>
      <c r="BR1171" s="551">
        <v>0</v>
      </c>
      <c r="BS1171" s="582">
        <f t="shared" si="99"/>
        <v>1.3333333333333333</v>
      </c>
      <c r="BT1171" s="552">
        <f t="shared" si="100"/>
        <v>1.3333333333333333</v>
      </c>
      <c r="BU1171" s="552">
        <f t="shared" si="101"/>
        <v>1.3333333333333333</v>
      </c>
      <c r="BV1171" s="551">
        <v>0</v>
      </c>
      <c r="BW1171" s="551">
        <v>0</v>
      </c>
      <c r="BX1171" s="551">
        <v>0</v>
      </c>
      <c r="BY1171" s="551">
        <v>0</v>
      </c>
      <c r="BZ1171" s="551">
        <v>0</v>
      </c>
      <c r="CA1171" s="551">
        <v>0</v>
      </c>
      <c r="CB1171" s="551">
        <v>0</v>
      </c>
      <c r="CC1171" s="551">
        <v>0</v>
      </c>
      <c r="CD1171" s="551">
        <v>0</v>
      </c>
      <c r="CE1171" s="551">
        <v>0</v>
      </c>
      <c r="CF1171" s="551">
        <v>0</v>
      </c>
      <c r="CG1171" s="551">
        <v>0</v>
      </c>
      <c r="CH1171" s="551">
        <v>0</v>
      </c>
      <c r="CI1171" s="623">
        <f t="shared" si="102"/>
        <v>4</v>
      </c>
      <c r="CJ1171" s="524">
        <v>4</v>
      </c>
      <c r="CK1171" s="554">
        <f t="shared" si="103"/>
        <v>1.3333333333333333</v>
      </c>
      <c r="CL1171" s="554">
        <f t="shared" si="104"/>
        <v>2.6666666666666665</v>
      </c>
      <c r="CM1171" s="554">
        <v>6</v>
      </c>
      <c r="CN1171" s="554"/>
      <c r="CO1171" s="554"/>
      <c r="CP1171" s="622"/>
      <c r="CQ1171" s="726"/>
      <c r="CR1171" s="530"/>
      <c r="CS1171" s="527"/>
      <c r="CT1171" s="527"/>
      <c r="CU1171" s="527"/>
      <c r="CV1171" s="527"/>
      <c r="CW1171" s="85"/>
    </row>
    <row r="1172" spans="1:101" customFormat="1" ht="12" customHeight="1" x14ac:dyDescent="0.2">
      <c r="A1172" s="132" t="s">
        <v>1965</v>
      </c>
      <c r="B1172" s="557" t="s">
        <v>492</v>
      </c>
      <c r="C1172" s="557" t="s">
        <v>1432</v>
      </c>
      <c r="D1172" s="557" t="s">
        <v>5487</v>
      </c>
      <c r="E1172" s="577" t="s">
        <v>493</v>
      </c>
      <c r="F1172" s="557" t="s">
        <v>1432</v>
      </c>
      <c r="G1172" s="557" t="s">
        <v>184</v>
      </c>
      <c r="H1172" s="557" t="s">
        <v>3299</v>
      </c>
      <c r="I1172" s="557" t="s">
        <v>1432</v>
      </c>
      <c r="J1172" s="533">
        <v>528809</v>
      </c>
      <c r="K1172" s="533">
        <v>177181</v>
      </c>
      <c r="L1172" s="512" t="s">
        <v>3066</v>
      </c>
      <c r="M1172" s="557" t="s">
        <v>1432</v>
      </c>
      <c r="N1172" s="557" t="s">
        <v>1432</v>
      </c>
      <c r="O1172" s="533">
        <v>0</v>
      </c>
      <c r="P1172" s="533">
        <v>4</v>
      </c>
      <c r="Q1172" s="738">
        <v>4</v>
      </c>
      <c r="R1172" s="557" t="s">
        <v>494</v>
      </c>
      <c r="S1172" s="557" t="s">
        <v>1154</v>
      </c>
      <c r="T1172" s="739">
        <v>42039</v>
      </c>
      <c r="U1172" s="739">
        <v>42265</v>
      </c>
      <c r="V1172" s="557" t="s">
        <v>1439</v>
      </c>
      <c r="W1172" s="557" t="s">
        <v>1432</v>
      </c>
      <c r="X1172" s="557" t="s">
        <v>1442</v>
      </c>
      <c r="Y1172" s="557" t="s">
        <v>1443</v>
      </c>
      <c r="Z1172" s="557" t="s">
        <v>1443</v>
      </c>
      <c r="AA1172" s="557" t="s">
        <v>1444</v>
      </c>
      <c r="AB1172" s="557" t="s">
        <v>1432</v>
      </c>
      <c r="AC1172" s="389"/>
      <c r="AD1172" s="389"/>
      <c r="AE1172" s="517" t="s">
        <v>628</v>
      </c>
      <c r="AF1172" s="557" t="s">
        <v>3904</v>
      </c>
      <c r="AG1172" s="620">
        <v>1332094</v>
      </c>
      <c r="AH1172" s="517">
        <v>1</v>
      </c>
      <c r="AI1172" s="577">
        <v>4</v>
      </c>
      <c r="AJ1172" s="577">
        <v>0</v>
      </c>
      <c r="AK1172" s="577">
        <v>2</v>
      </c>
      <c r="AL1172" s="577">
        <v>2</v>
      </c>
      <c r="AM1172" s="577">
        <v>0</v>
      </c>
      <c r="AN1172" s="577">
        <v>0</v>
      </c>
      <c r="AO1172" s="577">
        <v>0</v>
      </c>
      <c r="AP1172" s="577">
        <v>0</v>
      </c>
      <c r="AQ1172" s="577">
        <v>0</v>
      </c>
      <c r="AR1172" s="577">
        <v>2</v>
      </c>
      <c r="AS1172" s="577">
        <v>2</v>
      </c>
      <c r="AT1172" s="577">
        <v>0</v>
      </c>
      <c r="AU1172" s="577">
        <v>0</v>
      </c>
      <c r="AV1172" s="577">
        <v>0</v>
      </c>
      <c r="AW1172" s="577">
        <v>0</v>
      </c>
      <c r="AX1172" s="577">
        <v>0</v>
      </c>
      <c r="AY1172" s="577">
        <v>0</v>
      </c>
      <c r="AZ1172" s="577">
        <v>0</v>
      </c>
      <c r="BA1172" s="577">
        <v>0</v>
      </c>
      <c r="BB1172" s="577">
        <v>0</v>
      </c>
      <c r="BC1172" s="577">
        <v>0</v>
      </c>
      <c r="BD1172" s="577">
        <v>0</v>
      </c>
      <c r="BE1172" s="577">
        <v>0</v>
      </c>
      <c r="BF1172" s="577">
        <v>0</v>
      </c>
      <c r="BG1172" s="577">
        <v>0</v>
      </c>
      <c r="BH1172" s="577">
        <v>0</v>
      </c>
      <c r="BI1172" s="577">
        <v>0</v>
      </c>
      <c r="BJ1172" s="577">
        <v>0</v>
      </c>
      <c r="BK1172" s="577">
        <v>0</v>
      </c>
      <c r="BL1172" s="577"/>
      <c r="BM1172" s="551">
        <v>0</v>
      </c>
      <c r="BN1172" s="551">
        <v>0</v>
      </c>
      <c r="BO1172" s="753">
        <v>0</v>
      </c>
      <c r="BP1172" s="551">
        <v>0</v>
      </c>
      <c r="BQ1172" s="551">
        <v>0</v>
      </c>
      <c r="BR1172" s="551">
        <v>0</v>
      </c>
      <c r="BS1172" s="582">
        <f t="shared" si="99"/>
        <v>1.3333333333333333</v>
      </c>
      <c r="BT1172" s="552">
        <f t="shared" si="100"/>
        <v>1.3333333333333333</v>
      </c>
      <c r="BU1172" s="552">
        <f t="shared" si="101"/>
        <v>1.3333333333333333</v>
      </c>
      <c r="BV1172" s="551">
        <v>0</v>
      </c>
      <c r="BW1172" s="551">
        <v>0</v>
      </c>
      <c r="BX1172" s="551">
        <v>0</v>
      </c>
      <c r="BY1172" s="551">
        <v>0</v>
      </c>
      <c r="BZ1172" s="551">
        <v>0</v>
      </c>
      <c r="CA1172" s="551">
        <v>0</v>
      </c>
      <c r="CB1172" s="551">
        <v>0</v>
      </c>
      <c r="CC1172" s="551">
        <v>0</v>
      </c>
      <c r="CD1172" s="551">
        <v>0</v>
      </c>
      <c r="CE1172" s="551">
        <v>0</v>
      </c>
      <c r="CF1172" s="551">
        <v>0</v>
      </c>
      <c r="CG1172" s="551">
        <v>0</v>
      </c>
      <c r="CH1172" s="551">
        <v>0</v>
      </c>
      <c r="CI1172" s="623">
        <f t="shared" si="102"/>
        <v>4</v>
      </c>
      <c r="CJ1172" s="524">
        <v>4</v>
      </c>
      <c r="CK1172" s="554">
        <f t="shared" si="103"/>
        <v>1.3333333333333333</v>
      </c>
      <c r="CL1172" s="554">
        <f t="shared" si="104"/>
        <v>2.6666666666666665</v>
      </c>
      <c r="CM1172" s="554">
        <v>6</v>
      </c>
      <c r="CN1172" s="554"/>
      <c r="CO1172" s="554"/>
      <c r="CP1172" s="622"/>
      <c r="CQ1172" s="726"/>
      <c r="CR1172" s="525"/>
      <c r="CS1172" s="527"/>
      <c r="CT1172" s="527"/>
      <c r="CU1172" s="527"/>
      <c r="CV1172" s="527"/>
      <c r="CW1172" s="85"/>
    </row>
    <row r="1173" spans="1:101" customFormat="1" ht="12" customHeight="1" x14ac:dyDescent="0.2">
      <c r="A1173" s="132" t="s">
        <v>1965</v>
      </c>
      <c r="B1173" s="557" t="s">
        <v>492</v>
      </c>
      <c r="C1173" s="557" t="s">
        <v>1432</v>
      </c>
      <c r="D1173" s="557" t="s">
        <v>5488</v>
      </c>
      <c r="E1173" s="577" t="s">
        <v>493</v>
      </c>
      <c r="F1173" s="557" t="s">
        <v>1432</v>
      </c>
      <c r="G1173" s="557" t="s">
        <v>184</v>
      </c>
      <c r="H1173" s="557" t="s">
        <v>3299</v>
      </c>
      <c r="I1173" s="557" t="s">
        <v>1432</v>
      </c>
      <c r="J1173" s="533">
        <v>528809</v>
      </c>
      <c r="K1173" s="533">
        <v>177181</v>
      </c>
      <c r="L1173" s="512" t="s">
        <v>3066</v>
      </c>
      <c r="M1173" s="557" t="s">
        <v>1432</v>
      </c>
      <c r="N1173" s="557" t="s">
        <v>1432</v>
      </c>
      <c r="O1173" s="533">
        <v>0</v>
      </c>
      <c r="P1173" s="533">
        <v>4</v>
      </c>
      <c r="Q1173" s="738">
        <v>4</v>
      </c>
      <c r="R1173" s="557" t="s">
        <v>494</v>
      </c>
      <c r="S1173" s="557" t="s">
        <v>1154</v>
      </c>
      <c r="T1173" s="739">
        <v>42039</v>
      </c>
      <c r="U1173" s="739">
        <v>42265</v>
      </c>
      <c r="V1173" s="557" t="s">
        <v>1439</v>
      </c>
      <c r="W1173" s="557" t="s">
        <v>1432</v>
      </c>
      <c r="X1173" s="557" t="s">
        <v>1442</v>
      </c>
      <c r="Y1173" s="557" t="s">
        <v>1443</v>
      </c>
      <c r="Z1173" s="557" t="s">
        <v>1443</v>
      </c>
      <c r="AA1173" s="557" t="s">
        <v>1444</v>
      </c>
      <c r="AB1173" s="557" t="s">
        <v>1432</v>
      </c>
      <c r="AC1173" s="389"/>
      <c r="AD1173" s="389"/>
      <c r="AE1173" s="517" t="s">
        <v>628</v>
      </c>
      <c r="AF1173" s="557" t="s">
        <v>3904</v>
      </c>
      <c r="AG1173" s="620">
        <v>1332094</v>
      </c>
      <c r="AH1173" s="517">
        <v>0</v>
      </c>
      <c r="AI1173" s="577">
        <v>4</v>
      </c>
      <c r="AJ1173" s="577">
        <v>0</v>
      </c>
      <c r="AK1173" s="577">
        <v>2</v>
      </c>
      <c r="AL1173" s="577">
        <v>2</v>
      </c>
      <c r="AM1173" s="577">
        <v>0</v>
      </c>
      <c r="AN1173" s="577">
        <v>0</v>
      </c>
      <c r="AO1173" s="577">
        <v>0</v>
      </c>
      <c r="AP1173" s="577">
        <v>0</v>
      </c>
      <c r="AQ1173" s="577">
        <v>0</v>
      </c>
      <c r="AR1173" s="577">
        <v>2</v>
      </c>
      <c r="AS1173" s="577">
        <v>2</v>
      </c>
      <c r="AT1173" s="577">
        <v>0</v>
      </c>
      <c r="AU1173" s="577">
        <v>0</v>
      </c>
      <c r="AV1173" s="577">
        <v>0</v>
      </c>
      <c r="AW1173" s="577">
        <v>0</v>
      </c>
      <c r="AX1173" s="577">
        <v>0</v>
      </c>
      <c r="AY1173" s="577">
        <v>0</v>
      </c>
      <c r="AZ1173" s="577">
        <v>0</v>
      </c>
      <c r="BA1173" s="577">
        <v>0</v>
      </c>
      <c r="BB1173" s="577">
        <v>0</v>
      </c>
      <c r="BC1173" s="577">
        <v>0</v>
      </c>
      <c r="BD1173" s="577">
        <v>0</v>
      </c>
      <c r="BE1173" s="577">
        <v>0</v>
      </c>
      <c r="BF1173" s="577">
        <v>0</v>
      </c>
      <c r="BG1173" s="577">
        <v>0</v>
      </c>
      <c r="BH1173" s="577">
        <v>0</v>
      </c>
      <c r="BI1173" s="577">
        <v>0</v>
      </c>
      <c r="BJ1173" s="577">
        <v>0</v>
      </c>
      <c r="BK1173" s="577">
        <v>0</v>
      </c>
      <c r="BL1173" s="577"/>
      <c r="BM1173" s="551">
        <v>0</v>
      </c>
      <c r="BN1173" s="551">
        <v>0</v>
      </c>
      <c r="BO1173" s="753">
        <v>0</v>
      </c>
      <c r="BP1173" s="551">
        <v>0</v>
      </c>
      <c r="BQ1173" s="551">
        <v>0</v>
      </c>
      <c r="BR1173" s="551">
        <v>0</v>
      </c>
      <c r="BS1173" s="582">
        <f t="shared" si="99"/>
        <v>1.3333333333333333</v>
      </c>
      <c r="BT1173" s="552">
        <f t="shared" si="100"/>
        <v>1.3333333333333333</v>
      </c>
      <c r="BU1173" s="552">
        <f t="shared" si="101"/>
        <v>1.3333333333333333</v>
      </c>
      <c r="BV1173" s="551">
        <v>0</v>
      </c>
      <c r="BW1173" s="551">
        <v>0</v>
      </c>
      <c r="BX1173" s="551">
        <v>0</v>
      </c>
      <c r="BY1173" s="551">
        <v>0</v>
      </c>
      <c r="BZ1173" s="551">
        <v>0</v>
      </c>
      <c r="CA1173" s="551">
        <v>0</v>
      </c>
      <c r="CB1173" s="551">
        <v>0</v>
      </c>
      <c r="CC1173" s="551">
        <v>0</v>
      </c>
      <c r="CD1173" s="551">
        <v>0</v>
      </c>
      <c r="CE1173" s="551">
        <v>0</v>
      </c>
      <c r="CF1173" s="551">
        <v>0</v>
      </c>
      <c r="CG1173" s="551">
        <v>0</v>
      </c>
      <c r="CH1173" s="551">
        <v>0</v>
      </c>
      <c r="CI1173" s="623">
        <f t="shared" si="102"/>
        <v>4</v>
      </c>
      <c r="CJ1173" s="524">
        <v>4</v>
      </c>
      <c r="CK1173" s="554">
        <f t="shared" si="103"/>
        <v>1.3333333333333333</v>
      </c>
      <c r="CL1173" s="554">
        <f t="shared" si="104"/>
        <v>2.6666666666666665</v>
      </c>
      <c r="CM1173" s="554">
        <v>6</v>
      </c>
      <c r="CN1173" s="523"/>
      <c r="CO1173" s="554"/>
      <c r="CP1173" s="524"/>
      <c r="CQ1173" s="524"/>
      <c r="CR1173" s="525"/>
      <c r="CS1173" s="620"/>
      <c r="CT1173" s="527"/>
      <c r="CU1173" s="527"/>
      <c r="CV1173" s="527"/>
      <c r="CW1173" s="85"/>
    </row>
    <row r="1174" spans="1:101" customFormat="1" ht="12" customHeight="1" x14ac:dyDescent="0.2">
      <c r="A1174" s="132" t="s">
        <v>1965</v>
      </c>
      <c r="B1174" s="557" t="s">
        <v>492</v>
      </c>
      <c r="C1174" s="557" t="s">
        <v>1432</v>
      </c>
      <c r="D1174" s="557" t="s">
        <v>5489</v>
      </c>
      <c r="E1174" s="577" t="s">
        <v>493</v>
      </c>
      <c r="F1174" s="557" t="s">
        <v>1432</v>
      </c>
      <c r="G1174" s="557" t="s">
        <v>184</v>
      </c>
      <c r="H1174" s="557" t="s">
        <v>3299</v>
      </c>
      <c r="I1174" s="557" t="s">
        <v>1432</v>
      </c>
      <c r="J1174" s="533">
        <v>528809</v>
      </c>
      <c r="K1174" s="533">
        <v>177181</v>
      </c>
      <c r="L1174" s="512" t="s">
        <v>3066</v>
      </c>
      <c r="M1174" s="557" t="s">
        <v>1432</v>
      </c>
      <c r="N1174" s="557" t="s">
        <v>1432</v>
      </c>
      <c r="O1174" s="533">
        <v>0</v>
      </c>
      <c r="P1174" s="533">
        <v>4</v>
      </c>
      <c r="Q1174" s="738">
        <v>4</v>
      </c>
      <c r="R1174" s="557" t="s">
        <v>494</v>
      </c>
      <c r="S1174" s="557" t="s">
        <v>1154</v>
      </c>
      <c r="T1174" s="739">
        <v>42039</v>
      </c>
      <c r="U1174" s="739">
        <v>42265</v>
      </c>
      <c r="V1174" s="557" t="s">
        <v>1439</v>
      </c>
      <c r="W1174" s="557" t="s">
        <v>1432</v>
      </c>
      <c r="X1174" s="557" t="s">
        <v>1442</v>
      </c>
      <c r="Y1174" s="557" t="s">
        <v>1443</v>
      </c>
      <c r="Z1174" s="557" t="s">
        <v>1443</v>
      </c>
      <c r="AA1174" s="557" t="s">
        <v>1444</v>
      </c>
      <c r="AB1174" s="557" t="s">
        <v>1432</v>
      </c>
      <c r="AC1174" s="389"/>
      <c r="AD1174" s="389"/>
      <c r="AE1174" s="517" t="s">
        <v>628</v>
      </c>
      <c r="AF1174" s="557" t="s">
        <v>3904</v>
      </c>
      <c r="AG1174" s="620">
        <v>1332094</v>
      </c>
      <c r="AH1174" s="517">
        <v>0</v>
      </c>
      <c r="AI1174" s="577">
        <v>4</v>
      </c>
      <c r="AJ1174" s="577">
        <v>0</v>
      </c>
      <c r="AK1174" s="577">
        <v>2</v>
      </c>
      <c r="AL1174" s="577">
        <v>2</v>
      </c>
      <c r="AM1174" s="577">
        <v>0</v>
      </c>
      <c r="AN1174" s="577">
        <v>0</v>
      </c>
      <c r="AO1174" s="577">
        <v>0</v>
      </c>
      <c r="AP1174" s="577">
        <v>0</v>
      </c>
      <c r="AQ1174" s="577">
        <v>0</v>
      </c>
      <c r="AR1174" s="577">
        <v>2</v>
      </c>
      <c r="AS1174" s="577">
        <v>2</v>
      </c>
      <c r="AT1174" s="577">
        <v>0</v>
      </c>
      <c r="AU1174" s="577">
        <v>0</v>
      </c>
      <c r="AV1174" s="577">
        <v>0</v>
      </c>
      <c r="AW1174" s="577">
        <v>0</v>
      </c>
      <c r="AX1174" s="577">
        <v>0</v>
      </c>
      <c r="AY1174" s="577">
        <v>0</v>
      </c>
      <c r="AZ1174" s="577">
        <v>0</v>
      </c>
      <c r="BA1174" s="577">
        <v>0</v>
      </c>
      <c r="BB1174" s="577">
        <v>0</v>
      </c>
      <c r="BC1174" s="577">
        <v>0</v>
      </c>
      <c r="BD1174" s="577">
        <v>0</v>
      </c>
      <c r="BE1174" s="577">
        <v>0</v>
      </c>
      <c r="BF1174" s="577">
        <v>0</v>
      </c>
      <c r="BG1174" s="577">
        <v>0</v>
      </c>
      <c r="BH1174" s="577">
        <v>0</v>
      </c>
      <c r="BI1174" s="577">
        <v>0</v>
      </c>
      <c r="BJ1174" s="577">
        <v>0</v>
      </c>
      <c r="BK1174" s="577">
        <v>0</v>
      </c>
      <c r="BL1174" s="577"/>
      <c r="BM1174" s="551">
        <v>0</v>
      </c>
      <c r="BN1174" s="551">
        <v>0</v>
      </c>
      <c r="BO1174" s="753">
        <v>0</v>
      </c>
      <c r="BP1174" s="551">
        <v>0</v>
      </c>
      <c r="BQ1174" s="551">
        <v>0</v>
      </c>
      <c r="BR1174" s="551">
        <v>0</v>
      </c>
      <c r="BS1174" s="582">
        <f t="shared" si="99"/>
        <v>1.3333333333333333</v>
      </c>
      <c r="BT1174" s="552">
        <f t="shared" si="100"/>
        <v>1.3333333333333333</v>
      </c>
      <c r="BU1174" s="552">
        <f t="shared" si="101"/>
        <v>1.3333333333333333</v>
      </c>
      <c r="BV1174" s="551">
        <v>0</v>
      </c>
      <c r="BW1174" s="551">
        <v>0</v>
      </c>
      <c r="BX1174" s="551">
        <v>0</v>
      </c>
      <c r="BY1174" s="551">
        <v>0</v>
      </c>
      <c r="BZ1174" s="551">
        <v>0</v>
      </c>
      <c r="CA1174" s="551">
        <v>0</v>
      </c>
      <c r="CB1174" s="551">
        <v>0</v>
      </c>
      <c r="CC1174" s="551">
        <v>0</v>
      </c>
      <c r="CD1174" s="551">
        <v>0</v>
      </c>
      <c r="CE1174" s="551">
        <v>0</v>
      </c>
      <c r="CF1174" s="551">
        <v>0</v>
      </c>
      <c r="CG1174" s="551">
        <v>0</v>
      </c>
      <c r="CH1174" s="551">
        <v>0</v>
      </c>
      <c r="CI1174" s="623">
        <f t="shared" si="102"/>
        <v>4</v>
      </c>
      <c r="CJ1174" s="524">
        <v>4</v>
      </c>
      <c r="CK1174" s="554">
        <f t="shared" si="103"/>
        <v>1.3333333333333333</v>
      </c>
      <c r="CL1174" s="554">
        <f t="shared" si="104"/>
        <v>2.6666666666666665</v>
      </c>
      <c r="CM1174" s="554">
        <v>6</v>
      </c>
      <c r="CN1174" s="554"/>
      <c r="CO1174" s="554"/>
      <c r="CP1174" s="622"/>
      <c r="CQ1174" s="726"/>
      <c r="CR1174" s="525"/>
      <c r="CS1174" s="527"/>
      <c r="CT1174" s="527"/>
      <c r="CU1174" s="527"/>
      <c r="CV1174" s="527"/>
      <c r="CW1174" s="85"/>
    </row>
    <row r="1175" spans="1:101" customFormat="1" ht="12" customHeight="1" x14ac:dyDescent="0.2">
      <c r="A1175" s="132" t="s">
        <v>1965</v>
      </c>
      <c r="B1175" s="557" t="s">
        <v>492</v>
      </c>
      <c r="C1175" s="557" t="s">
        <v>1432</v>
      </c>
      <c r="D1175" s="557" t="s">
        <v>5490</v>
      </c>
      <c r="E1175" s="577" t="s">
        <v>493</v>
      </c>
      <c r="F1175" s="557" t="s">
        <v>1432</v>
      </c>
      <c r="G1175" s="557" t="s">
        <v>184</v>
      </c>
      <c r="H1175" s="557" t="s">
        <v>3299</v>
      </c>
      <c r="I1175" s="557" t="s">
        <v>1432</v>
      </c>
      <c r="J1175" s="533">
        <v>528809</v>
      </c>
      <c r="K1175" s="533">
        <v>177181</v>
      </c>
      <c r="L1175" s="512" t="s">
        <v>3066</v>
      </c>
      <c r="M1175" s="557" t="s">
        <v>1432</v>
      </c>
      <c r="N1175" s="557" t="s">
        <v>1432</v>
      </c>
      <c r="O1175" s="533">
        <v>0</v>
      </c>
      <c r="P1175" s="533">
        <v>4</v>
      </c>
      <c r="Q1175" s="738">
        <v>4</v>
      </c>
      <c r="R1175" s="557" t="s">
        <v>494</v>
      </c>
      <c r="S1175" s="557" t="s">
        <v>1154</v>
      </c>
      <c r="T1175" s="739">
        <v>42039</v>
      </c>
      <c r="U1175" s="739">
        <v>42265</v>
      </c>
      <c r="V1175" s="557" t="s">
        <v>1439</v>
      </c>
      <c r="W1175" s="557" t="s">
        <v>1432</v>
      </c>
      <c r="X1175" s="557" t="s">
        <v>1442</v>
      </c>
      <c r="Y1175" s="557" t="s">
        <v>1443</v>
      </c>
      <c r="Z1175" s="557" t="s">
        <v>1443</v>
      </c>
      <c r="AA1175" s="557" t="s">
        <v>1444</v>
      </c>
      <c r="AB1175" s="557" t="s">
        <v>1432</v>
      </c>
      <c r="AC1175" s="389"/>
      <c r="AD1175" s="389"/>
      <c r="AE1175" s="517" t="s">
        <v>628</v>
      </c>
      <c r="AF1175" s="557" t="s">
        <v>3904</v>
      </c>
      <c r="AG1175" s="620">
        <v>1332094</v>
      </c>
      <c r="AH1175" s="517">
        <v>0</v>
      </c>
      <c r="AI1175" s="577">
        <v>4</v>
      </c>
      <c r="AJ1175" s="577">
        <v>0</v>
      </c>
      <c r="AK1175" s="577">
        <v>2</v>
      </c>
      <c r="AL1175" s="577">
        <v>2</v>
      </c>
      <c r="AM1175" s="577">
        <v>0</v>
      </c>
      <c r="AN1175" s="577">
        <v>0</v>
      </c>
      <c r="AO1175" s="577">
        <v>0</v>
      </c>
      <c r="AP1175" s="577">
        <v>0</v>
      </c>
      <c r="AQ1175" s="577">
        <v>0</v>
      </c>
      <c r="AR1175" s="577">
        <v>2</v>
      </c>
      <c r="AS1175" s="577">
        <v>2</v>
      </c>
      <c r="AT1175" s="577">
        <v>0</v>
      </c>
      <c r="AU1175" s="577">
        <v>0</v>
      </c>
      <c r="AV1175" s="577">
        <v>0</v>
      </c>
      <c r="AW1175" s="577">
        <v>0</v>
      </c>
      <c r="AX1175" s="577">
        <v>0</v>
      </c>
      <c r="AY1175" s="577">
        <v>0</v>
      </c>
      <c r="AZ1175" s="577">
        <v>0</v>
      </c>
      <c r="BA1175" s="577">
        <v>0</v>
      </c>
      <c r="BB1175" s="577">
        <v>0</v>
      </c>
      <c r="BC1175" s="577">
        <v>0</v>
      </c>
      <c r="BD1175" s="577">
        <v>0</v>
      </c>
      <c r="BE1175" s="577">
        <v>0</v>
      </c>
      <c r="BF1175" s="577">
        <v>0</v>
      </c>
      <c r="BG1175" s="577">
        <v>0</v>
      </c>
      <c r="BH1175" s="577">
        <v>0</v>
      </c>
      <c r="BI1175" s="577">
        <v>0</v>
      </c>
      <c r="BJ1175" s="577">
        <v>0</v>
      </c>
      <c r="BK1175" s="577">
        <v>0</v>
      </c>
      <c r="BL1175" s="577"/>
      <c r="BM1175" s="551">
        <v>0</v>
      </c>
      <c r="BN1175" s="551">
        <v>0</v>
      </c>
      <c r="BO1175" s="753">
        <v>0</v>
      </c>
      <c r="BP1175" s="551">
        <v>0</v>
      </c>
      <c r="BQ1175" s="551">
        <v>0</v>
      </c>
      <c r="BR1175" s="551">
        <v>0</v>
      </c>
      <c r="BS1175" s="582">
        <f t="shared" si="99"/>
        <v>1.3333333333333333</v>
      </c>
      <c r="BT1175" s="552">
        <f t="shared" si="100"/>
        <v>1.3333333333333333</v>
      </c>
      <c r="BU1175" s="552">
        <f t="shared" si="101"/>
        <v>1.3333333333333333</v>
      </c>
      <c r="BV1175" s="551">
        <v>0</v>
      </c>
      <c r="BW1175" s="551">
        <v>0</v>
      </c>
      <c r="BX1175" s="551">
        <v>0</v>
      </c>
      <c r="BY1175" s="551">
        <v>0</v>
      </c>
      <c r="BZ1175" s="551">
        <v>0</v>
      </c>
      <c r="CA1175" s="551">
        <v>0</v>
      </c>
      <c r="CB1175" s="551">
        <v>0</v>
      </c>
      <c r="CC1175" s="551">
        <v>0</v>
      </c>
      <c r="CD1175" s="551">
        <v>0</v>
      </c>
      <c r="CE1175" s="551">
        <v>0</v>
      </c>
      <c r="CF1175" s="551">
        <v>0</v>
      </c>
      <c r="CG1175" s="551">
        <v>0</v>
      </c>
      <c r="CH1175" s="551">
        <v>0</v>
      </c>
      <c r="CI1175" s="623">
        <f t="shared" si="102"/>
        <v>4</v>
      </c>
      <c r="CJ1175" s="524">
        <v>4</v>
      </c>
      <c r="CK1175" s="554">
        <f t="shared" si="103"/>
        <v>1.3333333333333333</v>
      </c>
      <c r="CL1175" s="554">
        <f t="shared" si="104"/>
        <v>2.6666666666666665</v>
      </c>
      <c r="CM1175" s="554">
        <v>6</v>
      </c>
      <c r="CN1175" s="554"/>
      <c r="CO1175" s="554"/>
      <c r="CP1175" s="622"/>
      <c r="CQ1175" s="524"/>
      <c r="CR1175" s="525"/>
      <c r="CS1175" s="527"/>
      <c r="CT1175" s="527"/>
      <c r="CU1175" s="527"/>
      <c r="CV1175" s="527"/>
      <c r="CW1175" s="85"/>
    </row>
    <row r="1176" spans="1:101" customFormat="1" ht="12" customHeight="1" x14ac:dyDescent="0.2">
      <c r="A1176" s="132" t="s">
        <v>1965</v>
      </c>
      <c r="B1176" s="557" t="s">
        <v>492</v>
      </c>
      <c r="C1176" s="557" t="s">
        <v>1432</v>
      </c>
      <c r="D1176" s="557" t="s">
        <v>5491</v>
      </c>
      <c r="E1176" s="577" t="s">
        <v>493</v>
      </c>
      <c r="F1176" s="557" t="s">
        <v>1432</v>
      </c>
      <c r="G1176" s="557" t="s">
        <v>184</v>
      </c>
      <c r="H1176" s="557" t="s">
        <v>3299</v>
      </c>
      <c r="I1176" s="557" t="s">
        <v>1432</v>
      </c>
      <c r="J1176" s="533">
        <v>528809</v>
      </c>
      <c r="K1176" s="533">
        <v>177181</v>
      </c>
      <c r="L1176" s="512" t="s">
        <v>3066</v>
      </c>
      <c r="M1176" s="557" t="s">
        <v>1432</v>
      </c>
      <c r="N1176" s="557" t="s">
        <v>1432</v>
      </c>
      <c r="O1176" s="533">
        <v>0</v>
      </c>
      <c r="P1176" s="533">
        <v>2</v>
      </c>
      <c r="Q1176" s="738">
        <v>2</v>
      </c>
      <c r="R1176" s="557" t="s">
        <v>494</v>
      </c>
      <c r="S1176" s="557" t="s">
        <v>1154</v>
      </c>
      <c r="T1176" s="739">
        <v>42039</v>
      </c>
      <c r="U1176" s="739">
        <v>42265</v>
      </c>
      <c r="V1176" s="557" t="s">
        <v>1439</v>
      </c>
      <c r="W1176" s="557" t="s">
        <v>1432</v>
      </c>
      <c r="X1176" s="557" t="s">
        <v>1442</v>
      </c>
      <c r="Y1176" s="557" t="s">
        <v>1443</v>
      </c>
      <c r="Z1176" s="557" t="s">
        <v>1443</v>
      </c>
      <c r="AA1176" s="557" t="s">
        <v>1444</v>
      </c>
      <c r="AB1176" s="557" t="s">
        <v>1432</v>
      </c>
      <c r="AC1176" s="389"/>
      <c r="AD1176" s="389"/>
      <c r="AE1176" s="517" t="s">
        <v>628</v>
      </c>
      <c r="AF1176" s="557" t="s">
        <v>3904</v>
      </c>
      <c r="AG1176" s="620">
        <v>1332094</v>
      </c>
      <c r="AH1176" s="517">
        <v>0</v>
      </c>
      <c r="AI1176" s="577">
        <v>2</v>
      </c>
      <c r="AJ1176" s="577">
        <v>0</v>
      </c>
      <c r="AK1176" s="577">
        <v>2</v>
      </c>
      <c r="AL1176" s="577">
        <v>0</v>
      </c>
      <c r="AM1176" s="577">
        <v>0</v>
      </c>
      <c r="AN1176" s="577">
        <v>0</v>
      </c>
      <c r="AO1176" s="577">
        <v>0</v>
      </c>
      <c r="AP1176" s="577">
        <v>0</v>
      </c>
      <c r="AQ1176" s="577">
        <v>0</v>
      </c>
      <c r="AR1176" s="577">
        <v>2</v>
      </c>
      <c r="AS1176" s="577">
        <v>0</v>
      </c>
      <c r="AT1176" s="577">
        <v>0</v>
      </c>
      <c r="AU1176" s="577">
        <v>0</v>
      </c>
      <c r="AV1176" s="577">
        <v>0</v>
      </c>
      <c r="AW1176" s="577">
        <v>0</v>
      </c>
      <c r="AX1176" s="577">
        <v>0</v>
      </c>
      <c r="AY1176" s="577">
        <v>0</v>
      </c>
      <c r="AZ1176" s="577">
        <v>0</v>
      </c>
      <c r="BA1176" s="577">
        <v>0</v>
      </c>
      <c r="BB1176" s="577">
        <v>0</v>
      </c>
      <c r="BC1176" s="577">
        <v>0</v>
      </c>
      <c r="BD1176" s="577">
        <v>0</v>
      </c>
      <c r="BE1176" s="577">
        <v>0</v>
      </c>
      <c r="BF1176" s="577">
        <v>0</v>
      </c>
      <c r="BG1176" s="577">
        <v>0</v>
      </c>
      <c r="BH1176" s="577">
        <v>0</v>
      </c>
      <c r="BI1176" s="577">
        <v>0</v>
      </c>
      <c r="BJ1176" s="577">
        <v>0</v>
      </c>
      <c r="BK1176" s="577">
        <v>0</v>
      </c>
      <c r="BL1176" s="577"/>
      <c r="BM1176" s="551">
        <v>0</v>
      </c>
      <c r="BN1176" s="551">
        <v>0</v>
      </c>
      <c r="BO1176" s="753">
        <v>0</v>
      </c>
      <c r="BP1176" s="551">
        <v>0</v>
      </c>
      <c r="BQ1176" s="551">
        <v>0</v>
      </c>
      <c r="BR1176" s="551">
        <v>0</v>
      </c>
      <c r="BS1176" s="582">
        <f t="shared" si="99"/>
        <v>0.66666666666666663</v>
      </c>
      <c r="BT1176" s="552">
        <f t="shared" si="100"/>
        <v>0.66666666666666663</v>
      </c>
      <c r="BU1176" s="552">
        <f t="shared" si="101"/>
        <v>0.66666666666666663</v>
      </c>
      <c r="BV1176" s="551">
        <v>0</v>
      </c>
      <c r="BW1176" s="551">
        <v>0</v>
      </c>
      <c r="BX1176" s="551">
        <v>0</v>
      </c>
      <c r="BY1176" s="551">
        <v>0</v>
      </c>
      <c r="BZ1176" s="551">
        <v>0</v>
      </c>
      <c r="CA1176" s="551">
        <v>0</v>
      </c>
      <c r="CB1176" s="551">
        <v>0</v>
      </c>
      <c r="CC1176" s="551">
        <v>0</v>
      </c>
      <c r="CD1176" s="551">
        <v>0</v>
      </c>
      <c r="CE1176" s="551">
        <v>0</v>
      </c>
      <c r="CF1176" s="551">
        <v>0</v>
      </c>
      <c r="CG1176" s="551">
        <v>0</v>
      </c>
      <c r="CH1176" s="551">
        <v>0</v>
      </c>
      <c r="CI1176" s="623">
        <f t="shared" si="102"/>
        <v>2</v>
      </c>
      <c r="CJ1176" s="524">
        <v>2</v>
      </c>
      <c r="CK1176" s="554">
        <f t="shared" si="103"/>
        <v>0.66666666666666663</v>
      </c>
      <c r="CL1176" s="554">
        <f t="shared" si="104"/>
        <v>1.3333333333333333</v>
      </c>
      <c r="CM1176" s="554">
        <v>6</v>
      </c>
      <c r="CN1176" s="554"/>
      <c r="CO1176" s="554"/>
      <c r="CP1176" s="622"/>
      <c r="CQ1176" s="726"/>
      <c r="CR1176" s="525"/>
      <c r="CS1176" s="527"/>
      <c r="CT1176" s="527"/>
      <c r="CU1176" s="527"/>
      <c r="CV1176" s="527"/>
      <c r="CW1176" s="85"/>
    </row>
    <row r="1177" spans="1:101" customFormat="1" ht="12" customHeight="1" x14ac:dyDescent="0.2">
      <c r="A1177" s="132" t="s">
        <v>1965</v>
      </c>
      <c r="B1177" s="557" t="s">
        <v>492</v>
      </c>
      <c r="C1177" s="557" t="s">
        <v>1432</v>
      </c>
      <c r="D1177" s="557" t="s">
        <v>5492</v>
      </c>
      <c r="E1177" s="577" t="s">
        <v>493</v>
      </c>
      <c r="F1177" s="557" t="s">
        <v>1432</v>
      </c>
      <c r="G1177" s="557" t="s">
        <v>184</v>
      </c>
      <c r="H1177" s="557" t="s">
        <v>3299</v>
      </c>
      <c r="I1177" s="557" t="s">
        <v>1432</v>
      </c>
      <c r="J1177" s="533">
        <v>528809</v>
      </c>
      <c r="K1177" s="533">
        <v>177181</v>
      </c>
      <c r="L1177" s="512" t="s">
        <v>3066</v>
      </c>
      <c r="M1177" s="557" t="s">
        <v>1432</v>
      </c>
      <c r="N1177" s="557" t="s">
        <v>1432</v>
      </c>
      <c r="O1177" s="533">
        <v>0</v>
      </c>
      <c r="P1177" s="533">
        <v>69</v>
      </c>
      <c r="Q1177" s="738">
        <v>69</v>
      </c>
      <c r="R1177" s="557" t="s">
        <v>494</v>
      </c>
      <c r="S1177" s="557" t="s">
        <v>1154</v>
      </c>
      <c r="T1177" s="739">
        <v>42039</v>
      </c>
      <c r="U1177" s="739">
        <v>42265</v>
      </c>
      <c r="V1177" s="557" t="s">
        <v>1439</v>
      </c>
      <c r="W1177" s="557" t="s">
        <v>1432</v>
      </c>
      <c r="X1177" s="557" t="s">
        <v>1442</v>
      </c>
      <c r="Y1177" s="557" t="s">
        <v>1443</v>
      </c>
      <c r="Z1177" s="557" t="s">
        <v>1443</v>
      </c>
      <c r="AA1177" s="557" t="s">
        <v>1444</v>
      </c>
      <c r="AB1177" s="557" t="s">
        <v>1432</v>
      </c>
      <c r="AC1177" s="389"/>
      <c r="AD1177" s="389"/>
      <c r="AE1177" s="517" t="s">
        <v>3063</v>
      </c>
      <c r="AF1177" s="557" t="s">
        <v>1445</v>
      </c>
      <c r="AG1177" s="620">
        <v>1332094</v>
      </c>
      <c r="AH1177" s="517">
        <v>7</v>
      </c>
      <c r="AI1177" s="577">
        <v>69</v>
      </c>
      <c r="AJ1177" s="577">
        <v>0</v>
      </c>
      <c r="AK1177" s="577">
        <v>6</v>
      </c>
      <c r="AL1177" s="577">
        <v>57</v>
      </c>
      <c r="AM1177" s="577">
        <v>6</v>
      </c>
      <c r="AN1177" s="577">
        <v>0</v>
      </c>
      <c r="AO1177" s="577">
        <v>0</v>
      </c>
      <c r="AP1177" s="577">
        <v>0</v>
      </c>
      <c r="AQ1177" s="577">
        <v>0</v>
      </c>
      <c r="AR1177" s="577">
        <v>6</v>
      </c>
      <c r="AS1177" s="577">
        <v>57</v>
      </c>
      <c r="AT1177" s="577">
        <v>6</v>
      </c>
      <c r="AU1177" s="577">
        <v>0</v>
      </c>
      <c r="AV1177" s="577">
        <v>0</v>
      </c>
      <c r="AW1177" s="577">
        <v>0</v>
      </c>
      <c r="AX1177" s="577">
        <v>0</v>
      </c>
      <c r="AY1177" s="577">
        <v>0</v>
      </c>
      <c r="AZ1177" s="577">
        <v>0</v>
      </c>
      <c r="BA1177" s="577">
        <v>0</v>
      </c>
      <c r="BB1177" s="577">
        <v>0</v>
      </c>
      <c r="BC1177" s="577">
        <v>0</v>
      </c>
      <c r="BD1177" s="577">
        <v>0</v>
      </c>
      <c r="BE1177" s="577">
        <v>0</v>
      </c>
      <c r="BF1177" s="577">
        <v>0</v>
      </c>
      <c r="BG1177" s="577">
        <v>0</v>
      </c>
      <c r="BH1177" s="577">
        <v>0</v>
      </c>
      <c r="BI1177" s="577">
        <v>0</v>
      </c>
      <c r="BJ1177" s="577">
        <v>0</v>
      </c>
      <c r="BK1177" s="577">
        <v>0</v>
      </c>
      <c r="BL1177" s="577"/>
      <c r="BM1177" s="551">
        <v>0</v>
      </c>
      <c r="BN1177" s="551">
        <v>0</v>
      </c>
      <c r="BO1177" s="753">
        <v>0</v>
      </c>
      <c r="BP1177" s="551">
        <v>0</v>
      </c>
      <c r="BQ1177" s="551">
        <v>0</v>
      </c>
      <c r="BR1177" s="551">
        <v>0</v>
      </c>
      <c r="BS1177" s="582">
        <f t="shared" si="99"/>
        <v>23</v>
      </c>
      <c r="BT1177" s="552">
        <f t="shared" si="100"/>
        <v>23</v>
      </c>
      <c r="BU1177" s="552">
        <f t="shared" si="101"/>
        <v>23</v>
      </c>
      <c r="BV1177" s="551">
        <v>0</v>
      </c>
      <c r="BW1177" s="551">
        <v>0</v>
      </c>
      <c r="BX1177" s="551">
        <v>0</v>
      </c>
      <c r="BY1177" s="551">
        <v>0</v>
      </c>
      <c r="BZ1177" s="551">
        <v>0</v>
      </c>
      <c r="CA1177" s="551">
        <v>0</v>
      </c>
      <c r="CB1177" s="551">
        <v>0</v>
      </c>
      <c r="CC1177" s="551">
        <v>0</v>
      </c>
      <c r="CD1177" s="551">
        <v>0</v>
      </c>
      <c r="CE1177" s="551">
        <v>0</v>
      </c>
      <c r="CF1177" s="551">
        <v>0</v>
      </c>
      <c r="CG1177" s="551">
        <v>0</v>
      </c>
      <c r="CH1177" s="551">
        <v>0</v>
      </c>
      <c r="CI1177" s="623">
        <f t="shared" si="102"/>
        <v>69</v>
      </c>
      <c r="CJ1177" s="524">
        <v>69</v>
      </c>
      <c r="CK1177" s="554">
        <f t="shared" si="103"/>
        <v>23</v>
      </c>
      <c r="CL1177" s="554">
        <f t="shared" si="104"/>
        <v>46</v>
      </c>
      <c r="CM1177" s="554">
        <v>6</v>
      </c>
      <c r="CN1177" s="554"/>
      <c r="CO1177" s="554"/>
      <c r="CP1177" s="622"/>
      <c r="CQ1177" s="726"/>
      <c r="CR1177" s="525"/>
      <c r="CS1177" s="527"/>
      <c r="CT1177" s="527"/>
      <c r="CU1177" s="527"/>
      <c r="CV1177" s="527"/>
      <c r="CW1177" s="85"/>
    </row>
    <row r="1178" spans="1:101" customFormat="1" ht="12" customHeight="1" x14ac:dyDescent="0.2">
      <c r="A1178" s="132" t="s">
        <v>1965</v>
      </c>
      <c r="B1178" s="557" t="s">
        <v>492</v>
      </c>
      <c r="C1178" s="557" t="s">
        <v>1432</v>
      </c>
      <c r="D1178" s="557" t="s">
        <v>5493</v>
      </c>
      <c r="E1178" s="577" t="s">
        <v>493</v>
      </c>
      <c r="F1178" s="557" t="s">
        <v>1432</v>
      </c>
      <c r="G1178" s="557" t="s">
        <v>184</v>
      </c>
      <c r="H1178" s="557" t="s">
        <v>3299</v>
      </c>
      <c r="I1178" s="557" t="s">
        <v>1432</v>
      </c>
      <c r="J1178" s="533">
        <v>528809</v>
      </c>
      <c r="K1178" s="533">
        <v>177181</v>
      </c>
      <c r="L1178" s="512" t="s">
        <v>3066</v>
      </c>
      <c r="M1178" s="557" t="s">
        <v>1432</v>
      </c>
      <c r="N1178" s="557" t="s">
        <v>1432</v>
      </c>
      <c r="O1178" s="533">
        <v>0</v>
      </c>
      <c r="P1178" s="533">
        <v>5</v>
      </c>
      <c r="Q1178" s="738">
        <v>5</v>
      </c>
      <c r="R1178" s="557" t="s">
        <v>494</v>
      </c>
      <c r="S1178" s="557" t="s">
        <v>1154</v>
      </c>
      <c r="T1178" s="739">
        <v>42039</v>
      </c>
      <c r="U1178" s="739">
        <v>42265</v>
      </c>
      <c r="V1178" s="557" t="s">
        <v>1439</v>
      </c>
      <c r="W1178" s="557" t="s">
        <v>1432</v>
      </c>
      <c r="X1178" s="557" t="s">
        <v>1442</v>
      </c>
      <c r="Y1178" s="557" t="s">
        <v>1443</v>
      </c>
      <c r="Z1178" s="557" t="s">
        <v>1443</v>
      </c>
      <c r="AA1178" s="557" t="s">
        <v>1444</v>
      </c>
      <c r="AB1178" s="557" t="s">
        <v>1432</v>
      </c>
      <c r="AC1178" s="389"/>
      <c r="AD1178" s="389"/>
      <c r="AE1178" s="517" t="s">
        <v>628</v>
      </c>
      <c r="AF1178" s="557" t="s">
        <v>3904</v>
      </c>
      <c r="AG1178" s="620">
        <v>1332094</v>
      </c>
      <c r="AH1178" s="517">
        <v>1</v>
      </c>
      <c r="AI1178" s="577">
        <v>5</v>
      </c>
      <c r="AJ1178" s="577">
        <v>0</v>
      </c>
      <c r="AK1178" s="577">
        <v>2</v>
      </c>
      <c r="AL1178" s="577">
        <v>3</v>
      </c>
      <c r="AM1178" s="577">
        <v>0</v>
      </c>
      <c r="AN1178" s="577">
        <v>0</v>
      </c>
      <c r="AO1178" s="577">
        <v>0</v>
      </c>
      <c r="AP1178" s="577">
        <v>0</v>
      </c>
      <c r="AQ1178" s="577">
        <v>0</v>
      </c>
      <c r="AR1178" s="577">
        <v>2</v>
      </c>
      <c r="AS1178" s="577">
        <v>3</v>
      </c>
      <c r="AT1178" s="577">
        <v>0</v>
      </c>
      <c r="AU1178" s="577">
        <v>0</v>
      </c>
      <c r="AV1178" s="577">
        <v>0</v>
      </c>
      <c r="AW1178" s="577">
        <v>0</v>
      </c>
      <c r="AX1178" s="577">
        <v>0</v>
      </c>
      <c r="AY1178" s="577">
        <v>0</v>
      </c>
      <c r="AZ1178" s="577">
        <v>0</v>
      </c>
      <c r="BA1178" s="577">
        <v>0</v>
      </c>
      <c r="BB1178" s="577">
        <v>0</v>
      </c>
      <c r="BC1178" s="577">
        <v>0</v>
      </c>
      <c r="BD1178" s="577">
        <v>0</v>
      </c>
      <c r="BE1178" s="577">
        <v>0</v>
      </c>
      <c r="BF1178" s="577">
        <v>0</v>
      </c>
      <c r="BG1178" s="577">
        <v>0</v>
      </c>
      <c r="BH1178" s="577">
        <v>0</v>
      </c>
      <c r="BI1178" s="577">
        <v>0</v>
      </c>
      <c r="BJ1178" s="577">
        <v>0</v>
      </c>
      <c r="BK1178" s="577">
        <v>0</v>
      </c>
      <c r="BL1178" s="577"/>
      <c r="BM1178" s="551">
        <v>0</v>
      </c>
      <c r="BN1178" s="551">
        <v>0</v>
      </c>
      <c r="BO1178" s="753">
        <v>0</v>
      </c>
      <c r="BP1178" s="551">
        <v>0</v>
      </c>
      <c r="BQ1178" s="551">
        <v>0</v>
      </c>
      <c r="BR1178" s="551">
        <v>0</v>
      </c>
      <c r="BS1178" s="582">
        <f t="shared" si="99"/>
        <v>1.6666666666666667</v>
      </c>
      <c r="BT1178" s="552">
        <f t="shared" si="100"/>
        <v>1.6666666666666667</v>
      </c>
      <c r="BU1178" s="552">
        <f t="shared" si="101"/>
        <v>1.6666666666666667</v>
      </c>
      <c r="BV1178" s="551">
        <v>0</v>
      </c>
      <c r="BW1178" s="551">
        <v>0</v>
      </c>
      <c r="BX1178" s="551">
        <v>0</v>
      </c>
      <c r="BY1178" s="551">
        <v>0</v>
      </c>
      <c r="BZ1178" s="551">
        <v>0</v>
      </c>
      <c r="CA1178" s="551">
        <v>0</v>
      </c>
      <c r="CB1178" s="551">
        <v>0</v>
      </c>
      <c r="CC1178" s="551">
        <v>0</v>
      </c>
      <c r="CD1178" s="551">
        <v>0</v>
      </c>
      <c r="CE1178" s="551">
        <v>0</v>
      </c>
      <c r="CF1178" s="551">
        <v>0</v>
      </c>
      <c r="CG1178" s="551">
        <v>0</v>
      </c>
      <c r="CH1178" s="551">
        <v>0</v>
      </c>
      <c r="CI1178" s="623">
        <f t="shared" si="102"/>
        <v>5</v>
      </c>
      <c r="CJ1178" s="524">
        <v>5</v>
      </c>
      <c r="CK1178" s="554">
        <f t="shared" si="103"/>
        <v>1.6666666666666667</v>
      </c>
      <c r="CL1178" s="554">
        <f t="shared" si="104"/>
        <v>3.3333333333333335</v>
      </c>
      <c r="CM1178" s="554">
        <v>6</v>
      </c>
      <c r="CN1178" s="554"/>
      <c r="CO1178" s="554"/>
      <c r="CP1178" s="622"/>
      <c r="CQ1178" s="726"/>
      <c r="CR1178" s="525"/>
      <c r="CS1178" s="527"/>
      <c r="CT1178" s="527"/>
      <c r="CU1178" s="527"/>
      <c r="CV1178" s="527"/>
      <c r="CW1178" s="85"/>
    </row>
    <row r="1179" spans="1:101" customFormat="1" ht="12" customHeight="1" x14ac:dyDescent="0.2">
      <c r="A1179" s="132" t="s">
        <v>1965</v>
      </c>
      <c r="B1179" s="557" t="s">
        <v>492</v>
      </c>
      <c r="C1179" s="557" t="s">
        <v>1432</v>
      </c>
      <c r="D1179" s="557" t="s">
        <v>5494</v>
      </c>
      <c r="E1179" s="577" t="s">
        <v>493</v>
      </c>
      <c r="F1179" s="557" t="s">
        <v>1432</v>
      </c>
      <c r="G1179" s="557" t="s">
        <v>184</v>
      </c>
      <c r="H1179" s="557" t="s">
        <v>3299</v>
      </c>
      <c r="I1179" s="557" t="s">
        <v>1432</v>
      </c>
      <c r="J1179" s="533">
        <v>528809</v>
      </c>
      <c r="K1179" s="533">
        <v>177181</v>
      </c>
      <c r="L1179" s="512" t="s">
        <v>3066</v>
      </c>
      <c r="M1179" s="557" t="s">
        <v>1432</v>
      </c>
      <c r="N1179" s="557" t="s">
        <v>1432</v>
      </c>
      <c r="O1179" s="533">
        <v>0</v>
      </c>
      <c r="P1179" s="533">
        <v>4</v>
      </c>
      <c r="Q1179" s="738">
        <v>4</v>
      </c>
      <c r="R1179" s="557" t="s">
        <v>494</v>
      </c>
      <c r="S1179" s="557" t="s">
        <v>1154</v>
      </c>
      <c r="T1179" s="739">
        <v>42039</v>
      </c>
      <c r="U1179" s="739">
        <v>42265</v>
      </c>
      <c r="V1179" s="557" t="s">
        <v>1439</v>
      </c>
      <c r="W1179" s="557" t="s">
        <v>1432</v>
      </c>
      <c r="X1179" s="557" t="s">
        <v>1442</v>
      </c>
      <c r="Y1179" s="557" t="s">
        <v>1443</v>
      </c>
      <c r="Z1179" s="557" t="s">
        <v>1443</v>
      </c>
      <c r="AA1179" s="557" t="s">
        <v>1444</v>
      </c>
      <c r="AB1179" s="557" t="s">
        <v>1432</v>
      </c>
      <c r="AC1179" s="389"/>
      <c r="AD1179" s="389"/>
      <c r="AE1179" s="517" t="s">
        <v>628</v>
      </c>
      <c r="AF1179" s="557" t="s">
        <v>3904</v>
      </c>
      <c r="AG1179" s="620">
        <v>1332094</v>
      </c>
      <c r="AH1179" s="517">
        <v>1</v>
      </c>
      <c r="AI1179" s="577">
        <v>4</v>
      </c>
      <c r="AJ1179" s="577">
        <v>0</v>
      </c>
      <c r="AK1179" s="577">
        <v>2</v>
      </c>
      <c r="AL1179" s="577">
        <v>2</v>
      </c>
      <c r="AM1179" s="577">
        <v>0</v>
      </c>
      <c r="AN1179" s="577">
        <v>0</v>
      </c>
      <c r="AO1179" s="577">
        <v>0</v>
      </c>
      <c r="AP1179" s="577">
        <v>0</v>
      </c>
      <c r="AQ1179" s="577">
        <v>0</v>
      </c>
      <c r="AR1179" s="577">
        <v>2</v>
      </c>
      <c r="AS1179" s="577">
        <v>2</v>
      </c>
      <c r="AT1179" s="577">
        <v>0</v>
      </c>
      <c r="AU1179" s="577">
        <v>0</v>
      </c>
      <c r="AV1179" s="577">
        <v>0</v>
      </c>
      <c r="AW1179" s="577">
        <v>0</v>
      </c>
      <c r="AX1179" s="577">
        <v>0</v>
      </c>
      <c r="AY1179" s="577">
        <v>0</v>
      </c>
      <c r="AZ1179" s="577">
        <v>0</v>
      </c>
      <c r="BA1179" s="577">
        <v>0</v>
      </c>
      <c r="BB1179" s="577">
        <v>0</v>
      </c>
      <c r="BC1179" s="577">
        <v>0</v>
      </c>
      <c r="BD1179" s="577">
        <v>0</v>
      </c>
      <c r="BE1179" s="577">
        <v>0</v>
      </c>
      <c r="BF1179" s="577">
        <v>0</v>
      </c>
      <c r="BG1179" s="577">
        <v>0</v>
      </c>
      <c r="BH1179" s="577">
        <v>0</v>
      </c>
      <c r="BI1179" s="577">
        <v>0</v>
      </c>
      <c r="BJ1179" s="577">
        <v>0</v>
      </c>
      <c r="BK1179" s="577">
        <v>0</v>
      </c>
      <c r="BL1179" s="577"/>
      <c r="BM1179" s="551">
        <v>0</v>
      </c>
      <c r="BN1179" s="551">
        <v>0</v>
      </c>
      <c r="BO1179" s="753">
        <v>0</v>
      </c>
      <c r="BP1179" s="551">
        <v>0</v>
      </c>
      <c r="BQ1179" s="551">
        <v>0</v>
      </c>
      <c r="BR1179" s="551">
        <v>0</v>
      </c>
      <c r="BS1179" s="582">
        <f t="shared" si="99"/>
        <v>1.3333333333333333</v>
      </c>
      <c r="BT1179" s="552">
        <f t="shared" si="100"/>
        <v>1.3333333333333333</v>
      </c>
      <c r="BU1179" s="552">
        <f t="shared" si="101"/>
        <v>1.3333333333333333</v>
      </c>
      <c r="BV1179" s="551">
        <v>0</v>
      </c>
      <c r="BW1179" s="551">
        <v>0</v>
      </c>
      <c r="BX1179" s="551">
        <v>0</v>
      </c>
      <c r="BY1179" s="551">
        <v>0</v>
      </c>
      <c r="BZ1179" s="551">
        <v>0</v>
      </c>
      <c r="CA1179" s="551">
        <v>0</v>
      </c>
      <c r="CB1179" s="551">
        <v>0</v>
      </c>
      <c r="CC1179" s="551">
        <v>0</v>
      </c>
      <c r="CD1179" s="551">
        <v>0</v>
      </c>
      <c r="CE1179" s="551">
        <v>0</v>
      </c>
      <c r="CF1179" s="551">
        <v>0</v>
      </c>
      <c r="CG1179" s="551">
        <v>0</v>
      </c>
      <c r="CH1179" s="551">
        <v>0</v>
      </c>
      <c r="CI1179" s="623">
        <f t="shared" si="102"/>
        <v>4</v>
      </c>
      <c r="CJ1179" s="524">
        <v>4</v>
      </c>
      <c r="CK1179" s="554">
        <f t="shared" si="103"/>
        <v>1.3333333333333333</v>
      </c>
      <c r="CL1179" s="554">
        <f t="shared" si="104"/>
        <v>2.6666666666666665</v>
      </c>
      <c r="CM1179" s="554">
        <v>6</v>
      </c>
      <c r="CN1179" s="554"/>
      <c r="CO1179" s="554"/>
      <c r="CP1179" s="622"/>
      <c r="CQ1179" s="726"/>
      <c r="CR1179" s="525"/>
      <c r="CS1179" s="527"/>
      <c r="CT1179" s="527"/>
      <c r="CU1179" s="527"/>
      <c r="CV1179" s="527"/>
      <c r="CW1179" s="85"/>
    </row>
    <row r="1180" spans="1:101" customFormat="1" ht="12" customHeight="1" x14ac:dyDescent="0.2">
      <c r="A1180" s="132" t="s">
        <v>1965</v>
      </c>
      <c r="B1180" s="557" t="s">
        <v>492</v>
      </c>
      <c r="C1180" s="557" t="s">
        <v>1432</v>
      </c>
      <c r="D1180" s="557" t="s">
        <v>5495</v>
      </c>
      <c r="E1180" s="577" t="s">
        <v>493</v>
      </c>
      <c r="F1180" s="557" t="s">
        <v>1432</v>
      </c>
      <c r="G1180" s="557" t="s">
        <v>184</v>
      </c>
      <c r="H1180" s="557" t="s">
        <v>3299</v>
      </c>
      <c r="I1180" s="557" t="s">
        <v>1432</v>
      </c>
      <c r="J1180" s="533">
        <v>528809</v>
      </c>
      <c r="K1180" s="533">
        <v>177181</v>
      </c>
      <c r="L1180" s="512" t="s">
        <v>3066</v>
      </c>
      <c r="M1180" s="557" t="s">
        <v>1432</v>
      </c>
      <c r="N1180" s="557" t="s">
        <v>1432</v>
      </c>
      <c r="O1180" s="533">
        <v>0</v>
      </c>
      <c r="P1180" s="533">
        <v>4</v>
      </c>
      <c r="Q1180" s="738">
        <v>4</v>
      </c>
      <c r="R1180" s="557" t="s">
        <v>494</v>
      </c>
      <c r="S1180" s="557" t="s">
        <v>1154</v>
      </c>
      <c r="T1180" s="739">
        <v>42039</v>
      </c>
      <c r="U1180" s="739">
        <v>42265</v>
      </c>
      <c r="V1180" s="557" t="s">
        <v>1439</v>
      </c>
      <c r="W1180" s="557" t="s">
        <v>1432</v>
      </c>
      <c r="X1180" s="557" t="s">
        <v>1442</v>
      </c>
      <c r="Y1180" s="557" t="s">
        <v>1443</v>
      </c>
      <c r="Z1180" s="557" t="s">
        <v>1443</v>
      </c>
      <c r="AA1180" s="557" t="s">
        <v>1444</v>
      </c>
      <c r="AB1180" s="557" t="s">
        <v>1432</v>
      </c>
      <c r="AC1180" s="389"/>
      <c r="AD1180" s="389"/>
      <c r="AE1180" s="517" t="s">
        <v>628</v>
      </c>
      <c r="AF1180" s="557" t="s">
        <v>3904</v>
      </c>
      <c r="AG1180" s="620">
        <v>1332094</v>
      </c>
      <c r="AH1180" s="517">
        <v>1</v>
      </c>
      <c r="AI1180" s="577">
        <v>4</v>
      </c>
      <c r="AJ1180" s="577">
        <v>0</v>
      </c>
      <c r="AK1180" s="577">
        <v>2</v>
      </c>
      <c r="AL1180" s="577">
        <v>2</v>
      </c>
      <c r="AM1180" s="577">
        <v>0</v>
      </c>
      <c r="AN1180" s="577">
        <v>0</v>
      </c>
      <c r="AO1180" s="577">
        <v>0</v>
      </c>
      <c r="AP1180" s="577">
        <v>0</v>
      </c>
      <c r="AQ1180" s="577">
        <v>0</v>
      </c>
      <c r="AR1180" s="577">
        <v>2</v>
      </c>
      <c r="AS1180" s="577">
        <v>2</v>
      </c>
      <c r="AT1180" s="577">
        <v>0</v>
      </c>
      <c r="AU1180" s="577">
        <v>0</v>
      </c>
      <c r="AV1180" s="577">
        <v>0</v>
      </c>
      <c r="AW1180" s="577">
        <v>0</v>
      </c>
      <c r="AX1180" s="577">
        <v>0</v>
      </c>
      <c r="AY1180" s="577">
        <v>0</v>
      </c>
      <c r="AZ1180" s="577">
        <v>0</v>
      </c>
      <c r="BA1180" s="577">
        <v>0</v>
      </c>
      <c r="BB1180" s="577">
        <v>0</v>
      </c>
      <c r="BC1180" s="577">
        <v>0</v>
      </c>
      <c r="BD1180" s="577">
        <v>0</v>
      </c>
      <c r="BE1180" s="577">
        <v>0</v>
      </c>
      <c r="BF1180" s="577">
        <v>0</v>
      </c>
      <c r="BG1180" s="577">
        <v>0</v>
      </c>
      <c r="BH1180" s="577">
        <v>0</v>
      </c>
      <c r="BI1180" s="577">
        <v>0</v>
      </c>
      <c r="BJ1180" s="577">
        <v>0</v>
      </c>
      <c r="BK1180" s="577">
        <v>0</v>
      </c>
      <c r="BL1180" s="577"/>
      <c r="BM1180" s="551">
        <v>0</v>
      </c>
      <c r="BN1180" s="551">
        <v>0</v>
      </c>
      <c r="BO1180" s="753">
        <v>0</v>
      </c>
      <c r="BP1180" s="551">
        <v>0</v>
      </c>
      <c r="BQ1180" s="551">
        <v>0</v>
      </c>
      <c r="BR1180" s="551">
        <v>0</v>
      </c>
      <c r="BS1180" s="582">
        <f t="shared" si="99"/>
        <v>1.3333333333333333</v>
      </c>
      <c r="BT1180" s="552">
        <f t="shared" si="100"/>
        <v>1.3333333333333333</v>
      </c>
      <c r="BU1180" s="552">
        <f t="shared" si="101"/>
        <v>1.3333333333333333</v>
      </c>
      <c r="BV1180" s="551">
        <v>0</v>
      </c>
      <c r="BW1180" s="551">
        <v>0</v>
      </c>
      <c r="BX1180" s="551">
        <v>0</v>
      </c>
      <c r="BY1180" s="551">
        <v>0</v>
      </c>
      <c r="BZ1180" s="551">
        <v>0</v>
      </c>
      <c r="CA1180" s="551">
        <v>0</v>
      </c>
      <c r="CB1180" s="551">
        <v>0</v>
      </c>
      <c r="CC1180" s="551">
        <v>0</v>
      </c>
      <c r="CD1180" s="551">
        <v>0</v>
      </c>
      <c r="CE1180" s="551">
        <v>0</v>
      </c>
      <c r="CF1180" s="551">
        <v>0</v>
      </c>
      <c r="CG1180" s="551">
        <v>0</v>
      </c>
      <c r="CH1180" s="551">
        <v>0</v>
      </c>
      <c r="CI1180" s="623">
        <f t="shared" si="102"/>
        <v>4</v>
      </c>
      <c r="CJ1180" s="524">
        <v>4</v>
      </c>
      <c r="CK1180" s="554">
        <f t="shared" si="103"/>
        <v>1.3333333333333333</v>
      </c>
      <c r="CL1180" s="554">
        <f t="shared" si="104"/>
        <v>2.6666666666666665</v>
      </c>
      <c r="CM1180" s="554">
        <v>6</v>
      </c>
      <c r="CN1180" s="554"/>
      <c r="CO1180" s="554"/>
      <c r="CP1180" s="622"/>
      <c r="CQ1180" s="726"/>
      <c r="CR1180" s="530"/>
      <c r="CS1180" s="527"/>
      <c r="CT1180" s="527"/>
      <c r="CU1180" s="527"/>
      <c r="CV1180" s="527"/>
      <c r="CW1180" s="85"/>
    </row>
    <row r="1181" spans="1:101" customFormat="1" ht="12" customHeight="1" x14ac:dyDescent="0.2">
      <c r="A1181" s="132" t="s">
        <v>1965</v>
      </c>
      <c r="B1181" s="557" t="s">
        <v>492</v>
      </c>
      <c r="C1181" s="557" t="s">
        <v>1432</v>
      </c>
      <c r="D1181" s="557" t="s">
        <v>5496</v>
      </c>
      <c r="E1181" s="577" t="s">
        <v>493</v>
      </c>
      <c r="F1181" s="557" t="s">
        <v>1432</v>
      </c>
      <c r="G1181" s="557" t="s">
        <v>184</v>
      </c>
      <c r="H1181" s="557" t="s">
        <v>3299</v>
      </c>
      <c r="I1181" s="557" t="s">
        <v>1432</v>
      </c>
      <c r="J1181" s="533">
        <v>528809</v>
      </c>
      <c r="K1181" s="533">
        <v>177181</v>
      </c>
      <c r="L1181" s="512" t="s">
        <v>3066</v>
      </c>
      <c r="M1181" s="557" t="s">
        <v>1432</v>
      </c>
      <c r="N1181" s="557" t="s">
        <v>1432</v>
      </c>
      <c r="O1181" s="533">
        <v>0</v>
      </c>
      <c r="P1181" s="533">
        <v>4</v>
      </c>
      <c r="Q1181" s="738">
        <v>4</v>
      </c>
      <c r="R1181" s="557" t="s">
        <v>494</v>
      </c>
      <c r="S1181" s="557" t="s">
        <v>1154</v>
      </c>
      <c r="T1181" s="739">
        <v>42039</v>
      </c>
      <c r="U1181" s="739">
        <v>42265</v>
      </c>
      <c r="V1181" s="557" t="s">
        <v>1439</v>
      </c>
      <c r="W1181" s="557" t="s">
        <v>1432</v>
      </c>
      <c r="X1181" s="557" t="s">
        <v>1442</v>
      </c>
      <c r="Y1181" s="557" t="s">
        <v>1443</v>
      </c>
      <c r="Z1181" s="557" t="s">
        <v>1443</v>
      </c>
      <c r="AA1181" s="557" t="s">
        <v>1444</v>
      </c>
      <c r="AB1181" s="557" t="s">
        <v>1432</v>
      </c>
      <c r="AC1181" s="389"/>
      <c r="AD1181" s="389"/>
      <c r="AE1181" s="517" t="s">
        <v>628</v>
      </c>
      <c r="AF1181" s="557" t="s">
        <v>3904</v>
      </c>
      <c r="AG1181" s="620">
        <v>1332094</v>
      </c>
      <c r="AH1181" s="517">
        <v>1</v>
      </c>
      <c r="AI1181" s="577">
        <v>4</v>
      </c>
      <c r="AJ1181" s="577">
        <v>0</v>
      </c>
      <c r="AK1181" s="577">
        <v>2</v>
      </c>
      <c r="AL1181" s="577">
        <v>2</v>
      </c>
      <c r="AM1181" s="577">
        <v>0</v>
      </c>
      <c r="AN1181" s="577">
        <v>0</v>
      </c>
      <c r="AO1181" s="577">
        <v>0</v>
      </c>
      <c r="AP1181" s="577">
        <v>0</v>
      </c>
      <c r="AQ1181" s="577">
        <v>0</v>
      </c>
      <c r="AR1181" s="577">
        <v>2</v>
      </c>
      <c r="AS1181" s="577">
        <v>2</v>
      </c>
      <c r="AT1181" s="577">
        <v>0</v>
      </c>
      <c r="AU1181" s="577">
        <v>0</v>
      </c>
      <c r="AV1181" s="577">
        <v>0</v>
      </c>
      <c r="AW1181" s="577">
        <v>0</v>
      </c>
      <c r="AX1181" s="577">
        <v>0</v>
      </c>
      <c r="AY1181" s="577">
        <v>0</v>
      </c>
      <c r="AZ1181" s="577">
        <v>0</v>
      </c>
      <c r="BA1181" s="577">
        <v>0</v>
      </c>
      <c r="BB1181" s="577">
        <v>0</v>
      </c>
      <c r="BC1181" s="577">
        <v>0</v>
      </c>
      <c r="BD1181" s="577">
        <v>0</v>
      </c>
      <c r="BE1181" s="577">
        <v>0</v>
      </c>
      <c r="BF1181" s="577">
        <v>0</v>
      </c>
      <c r="BG1181" s="577">
        <v>0</v>
      </c>
      <c r="BH1181" s="577">
        <v>0</v>
      </c>
      <c r="BI1181" s="577">
        <v>0</v>
      </c>
      <c r="BJ1181" s="577">
        <v>0</v>
      </c>
      <c r="BK1181" s="577">
        <v>0</v>
      </c>
      <c r="BL1181" s="577"/>
      <c r="BM1181" s="551">
        <v>0</v>
      </c>
      <c r="BN1181" s="551">
        <v>0</v>
      </c>
      <c r="BO1181" s="753">
        <v>0</v>
      </c>
      <c r="BP1181" s="551">
        <v>0</v>
      </c>
      <c r="BQ1181" s="551">
        <v>0</v>
      </c>
      <c r="BR1181" s="551">
        <v>0</v>
      </c>
      <c r="BS1181" s="582">
        <f t="shared" si="99"/>
        <v>1.3333333333333333</v>
      </c>
      <c r="BT1181" s="552">
        <f t="shared" si="100"/>
        <v>1.3333333333333333</v>
      </c>
      <c r="BU1181" s="552">
        <f t="shared" si="101"/>
        <v>1.3333333333333333</v>
      </c>
      <c r="BV1181" s="551">
        <v>0</v>
      </c>
      <c r="BW1181" s="551">
        <v>0</v>
      </c>
      <c r="BX1181" s="551">
        <v>0</v>
      </c>
      <c r="BY1181" s="551">
        <v>0</v>
      </c>
      <c r="BZ1181" s="551">
        <v>0</v>
      </c>
      <c r="CA1181" s="551">
        <v>0</v>
      </c>
      <c r="CB1181" s="551">
        <v>0</v>
      </c>
      <c r="CC1181" s="551">
        <v>0</v>
      </c>
      <c r="CD1181" s="551">
        <v>0</v>
      </c>
      <c r="CE1181" s="551">
        <v>0</v>
      </c>
      <c r="CF1181" s="551">
        <v>0</v>
      </c>
      <c r="CG1181" s="551">
        <v>0</v>
      </c>
      <c r="CH1181" s="551">
        <v>0</v>
      </c>
      <c r="CI1181" s="623">
        <f t="shared" si="102"/>
        <v>4</v>
      </c>
      <c r="CJ1181" s="524">
        <v>4</v>
      </c>
      <c r="CK1181" s="554">
        <f t="shared" si="103"/>
        <v>1.3333333333333333</v>
      </c>
      <c r="CL1181" s="554">
        <f t="shared" si="104"/>
        <v>2.6666666666666665</v>
      </c>
      <c r="CM1181" s="554">
        <v>6</v>
      </c>
      <c r="CN1181" s="554"/>
      <c r="CO1181" s="554"/>
      <c r="CP1181" s="622"/>
      <c r="CQ1181" s="524"/>
      <c r="CR1181" s="530"/>
      <c r="CS1181" s="527"/>
      <c r="CT1181" s="527"/>
      <c r="CU1181" s="527"/>
      <c r="CV1181" s="527"/>
      <c r="CW1181" s="85"/>
    </row>
    <row r="1182" spans="1:101" customFormat="1" ht="12" customHeight="1" x14ac:dyDescent="0.2">
      <c r="A1182" s="132" t="s">
        <v>1965</v>
      </c>
      <c r="B1182" s="557" t="s">
        <v>492</v>
      </c>
      <c r="C1182" s="557" t="s">
        <v>1432</v>
      </c>
      <c r="D1182" s="557" t="s">
        <v>5497</v>
      </c>
      <c r="E1182" s="577" t="s">
        <v>493</v>
      </c>
      <c r="F1182" s="557" t="s">
        <v>1432</v>
      </c>
      <c r="G1182" s="557" t="s">
        <v>184</v>
      </c>
      <c r="H1182" s="557" t="s">
        <v>3299</v>
      </c>
      <c r="I1182" s="557" t="s">
        <v>1432</v>
      </c>
      <c r="J1182" s="533">
        <v>528809</v>
      </c>
      <c r="K1182" s="533">
        <v>177181</v>
      </c>
      <c r="L1182" s="512" t="s">
        <v>3066</v>
      </c>
      <c r="M1182" s="557" t="s">
        <v>1432</v>
      </c>
      <c r="N1182" s="557" t="s">
        <v>1432</v>
      </c>
      <c r="O1182" s="533">
        <v>0</v>
      </c>
      <c r="P1182" s="533">
        <v>4</v>
      </c>
      <c r="Q1182" s="738">
        <v>4</v>
      </c>
      <c r="R1182" s="557" t="s">
        <v>494</v>
      </c>
      <c r="S1182" s="557" t="s">
        <v>1154</v>
      </c>
      <c r="T1182" s="739">
        <v>42039</v>
      </c>
      <c r="U1182" s="739">
        <v>42265</v>
      </c>
      <c r="V1182" s="557" t="s">
        <v>1439</v>
      </c>
      <c r="W1182" s="557" t="s">
        <v>1432</v>
      </c>
      <c r="X1182" s="557" t="s">
        <v>1442</v>
      </c>
      <c r="Y1182" s="557" t="s">
        <v>1443</v>
      </c>
      <c r="Z1182" s="557" t="s">
        <v>1443</v>
      </c>
      <c r="AA1182" s="557" t="s">
        <v>1444</v>
      </c>
      <c r="AB1182" s="557" t="s">
        <v>1432</v>
      </c>
      <c r="AC1182" s="389"/>
      <c r="AD1182" s="389"/>
      <c r="AE1182" s="517" t="s">
        <v>628</v>
      </c>
      <c r="AF1182" s="557" t="s">
        <v>3904</v>
      </c>
      <c r="AG1182" s="620">
        <v>1332094</v>
      </c>
      <c r="AH1182" s="517">
        <v>0</v>
      </c>
      <c r="AI1182" s="577">
        <v>4</v>
      </c>
      <c r="AJ1182" s="577">
        <v>0</v>
      </c>
      <c r="AK1182" s="577">
        <v>2</v>
      </c>
      <c r="AL1182" s="577">
        <v>2</v>
      </c>
      <c r="AM1182" s="577">
        <v>0</v>
      </c>
      <c r="AN1182" s="577">
        <v>0</v>
      </c>
      <c r="AO1182" s="577">
        <v>0</v>
      </c>
      <c r="AP1182" s="577">
        <v>0</v>
      </c>
      <c r="AQ1182" s="577">
        <v>0</v>
      </c>
      <c r="AR1182" s="577">
        <v>2</v>
      </c>
      <c r="AS1182" s="577">
        <v>2</v>
      </c>
      <c r="AT1182" s="577">
        <v>0</v>
      </c>
      <c r="AU1182" s="577">
        <v>0</v>
      </c>
      <c r="AV1182" s="577">
        <v>0</v>
      </c>
      <c r="AW1182" s="577">
        <v>0</v>
      </c>
      <c r="AX1182" s="577">
        <v>0</v>
      </c>
      <c r="AY1182" s="577">
        <v>0</v>
      </c>
      <c r="AZ1182" s="577">
        <v>0</v>
      </c>
      <c r="BA1182" s="577">
        <v>0</v>
      </c>
      <c r="BB1182" s="577">
        <v>0</v>
      </c>
      <c r="BC1182" s="577">
        <v>0</v>
      </c>
      <c r="BD1182" s="577">
        <v>0</v>
      </c>
      <c r="BE1182" s="577">
        <v>0</v>
      </c>
      <c r="BF1182" s="577">
        <v>0</v>
      </c>
      <c r="BG1182" s="577">
        <v>0</v>
      </c>
      <c r="BH1182" s="577">
        <v>0</v>
      </c>
      <c r="BI1182" s="577">
        <v>0</v>
      </c>
      <c r="BJ1182" s="577">
        <v>0</v>
      </c>
      <c r="BK1182" s="577">
        <v>0</v>
      </c>
      <c r="BL1182" s="577"/>
      <c r="BM1182" s="551">
        <v>0</v>
      </c>
      <c r="BN1182" s="551">
        <v>0</v>
      </c>
      <c r="BO1182" s="753">
        <v>0</v>
      </c>
      <c r="BP1182" s="551">
        <v>0</v>
      </c>
      <c r="BQ1182" s="551">
        <v>0</v>
      </c>
      <c r="BR1182" s="551">
        <v>0</v>
      </c>
      <c r="BS1182" s="582">
        <f t="shared" si="99"/>
        <v>1.3333333333333333</v>
      </c>
      <c r="BT1182" s="552">
        <f t="shared" si="100"/>
        <v>1.3333333333333333</v>
      </c>
      <c r="BU1182" s="552">
        <f t="shared" si="101"/>
        <v>1.3333333333333333</v>
      </c>
      <c r="BV1182" s="551">
        <v>0</v>
      </c>
      <c r="BW1182" s="551">
        <v>0</v>
      </c>
      <c r="BX1182" s="551">
        <v>0</v>
      </c>
      <c r="BY1182" s="551">
        <v>0</v>
      </c>
      <c r="BZ1182" s="551">
        <v>0</v>
      </c>
      <c r="CA1182" s="551">
        <v>0</v>
      </c>
      <c r="CB1182" s="551">
        <v>0</v>
      </c>
      <c r="CC1182" s="551">
        <v>0</v>
      </c>
      <c r="CD1182" s="551">
        <v>0</v>
      </c>
      <c r="CE1182" s="551">
        <v>0</v>
      </c>
      <c r="CF1182" s="551">
        <v>0</v>
      </c>
      <c r="CG1182" s="551">
        <v>0</v>
      </c>
      <c r="CH1182" s="551">
        <v>0</v>
      </c>
      <c r="CI1182" s="623">
        <f t="shared" si="102"/>
        <v>4</v>
      </c>
      <c r="CJ1182" s="524">
        <v>4</v>
      </c>
      <c r="CK1182" s="554">
        <f t="shared" si="103"/>
        <v>1.3333333333333333</v>
      </c>
      <c r="CL1182" s="554">
        <f t="shared" si="104"/>
        <v>2.6666666666666665</v>
      </c>
      <c r="CM1182" s="554">
        <v>6</v>
      </c>
      <c r="CN1182" s="554"/>
      <c r="CO1182" s="554"/>
      <c r="CP1182" s="622"/>
      <c r="CQ1182" s="726"/>
      <c r="CR1182" s="525"/>
      <c r="CS1182" s="527"/>
      <c r="CT1182" s="527"/>
      <c r="CU1182" s="527"/>
      <c r="CV1182" s="527"/>
      <c r="CW1182" s="85"/>
    </row>
    <row r="1183" spans="1:101" customFormat="1" ht="12" customHeight="1" x14ac:dyDescent="0.2">
      <c r="A1183" s="132" t="s">
        <v>1965</v>
      </c>
      <c r="B1183" s="557" t="s">
        <v>492</v>
      </c>
      <c r="C1183" s="557" t="s">
        <v>1432</v>
      </c>
      <c r="D1183" s="557" t="s">
        <v>5498</v>
      </c>
      <c r="E1183" s="577" t="s">
        <v>493</v>
      </c>
      <c r="F1183" s="557" t="s">
        <v>1432</v>
      </c>
      <c r="G1183" s="557" t="s">
        <v>184</v>
      </c>
      <c r="H1183" s="557" t="s">
        <v>3299</v>
      </c>
      <c r="I1183" s="557" t="s">
        <v>1432</v>
      </c>
      <c r="J1183" s="533">
        <v>528809</v>
      </c>
      <c r="K1183" s="533">
        <v>177181</v>
      </c>
      <c r="L1183" s="512" t="s">
        <v>3066</v>
      </c>
      <c r="M1183" s="557" t="s">
        <v>1432</v>
      </c>
      <c r="N1183" s="557" t="s">
        <v>1432</v>
      </c>
      <c r="O1183" s="533">
        <v>0</v>
      </c>
      <c r="P1183" s="533">
        <v>4</v>
      </c>
      <c r="Q1183" s="738">
        <v>4</v>
      </c>
      <c r="R1183" s="557" t="s">
        <v>494</v>
      </c>
      <c r="S1183" s="557" t="s">
        <v>1154</v>
      </c>
      <c r="T1183" s="739">
        <v>42039</v>
      </c>
      <c r="U1183" s="739">
        <v>42265</v>
      </c>
      <c r="V1183" s="557" t="s">
        <v>1439</v>
      </c>
      <c r="W1183" s="557" t="s">
        <v>1432</v>
      </c>
      <c r="X1183" s="557" t="s">
        <v>1442</v>
      </c>
      <c r="Y1183" s="557" t="s">
        <v>1443</v>
      </c>
      <c r="Z1183" s="557" t="s">
        <v>1443</v>
      </c>
      <c r="AA1183" s="557" t="s">
        <v>1444</v>
      </c>
      <c r="AB1183" s="557" t="s">
        <v>1432</v>
      </c>
      <c r="AC1183" s="389"/>
      <c r="AD1183" s="389"/>
      <c r="AE1183" s="517" t="s">
        <v>628</v>
      </c>
      <c r="AF1183" s="557" t="s">
        <v>3904</v>
      </c>
      <c r="AG1183" s="620">
        <v>1332094</v>
      </c>
      <c r="AH1183" s="517">
        <v>0</v>
      </c>
      <c r="AI1183" s="577">
        <v>4</v>
      </c>
      <c r="AJ1183" s="577">
        <v>0</v>
      </c>
      <c r="AK1183" s="577">
        <v>2</v>
      </c>
      <c r="AL1183" s="577">
        <v>2</v>
      </c>
      <c r="AM1183" s="577">
        <v>0</v>
      </c>
      <c r="AN1183" s="577">
        <v>0</v>
      </c>
      <c r="AO1183" s="577">
        <v>0</v>
      </c>
      <c r="AP1183" s="577">
        <v>0</v>
      </c>
      <c r="AQ1183" s="577">
        <v>0</v>
      </c>
      <c r="AR1183" s="577">
        <v>2</v>
      </c>
      <c r="AS1183" s="577">
        <v>2</v>
      </c>
      <c r="AT1183" s="577">
        <v>0</v>
      </c>
      <c r="AU1183" s="577">
        <v>0</v>
      </c>
      <c r="AV1183" s="577">
        <v>0</v>
      </c>
      <c r="AW1183" s="577">
        <v>0</v>
      </c>
      <c r="AX1183" s="577">
        <v>0</v>
      </c>
      <c r="AY1183" s="577">
        <v>0</v>
      </c>
      <c r="AZ1183" s="577">
        <v>0</v>
      </c>
      <c r="BA1183" s="577">
        <v>0</v>
      </c>
      <c r="BB1183" s="577">
        <v>0</v>
      </c>
      <c r="BC1183" s="577">
        <v>0</v>
      </c>
      <c r="BD1183" s="577">
        <v>0</v>
      </c>
      <c r="BE1183" s="577">
        <v>0</v>
      </c>
      <c r="BF1183" s="577">
        <v>0</v>
      </c>
      <c r="BG1183" s="577">
        <v>0</v>
      </c>
      <c r="BH1183" s="577">
        <v>0</v>
      </c>
      <c r="BI1183" s="577">
        <v>0</v>
      </c>
      <c r="BJ1183" s="577">
        <v>0</v>
      </c>
      <c r="BK1183" s="577">
        <v>0</v>
      </c>
      <c r="BL1183" s="577"/>
      <c r="BM1183" s="551">
        <v>0</v>
      </c>
      <c r="BN1183" s="551">
        <v>0</v>
      </c>
      <c r="BO1183" s="753">
        <v>0</v>
      </c>
      <c r="BP1183" s="551">
        <v>0</v>
      </c>
      <c r="BQ1183" s="551">
        <v>0</v>
      </c>
      <c r="BR1183" s="551">
        <v>0</v>
      </c>
      <c r="BS1183" s="582">
        <f t="shared" si="99"/>
        <v>1.3333333333333333</v>
      </c>
      <c r="BT1183" s="552">
        <f t="shared" si="100"/>
        <v>1.3333333333333333</v>
      </c>
      <c r="BU1183" s="552">
        <f t="shared" si="101"/>
        <v>1.3333333333333333</v>
      </c>
      <c r="BV1183" s="551">
        <v>0</v>
      </c>
      <c r="BW1183" s="551">
        <v>0</v>
      </c>
      <c r="BX1183" s="551">
        <v>0</v>
      </c>
      <c r="BY1183" s="551">
        <v>0</v>
      </c>
      <c r="BZ1183" s="551">
        <v>0</v>
      </c>
      <c r="CA1183" s="551">
        <v>0</v>
      </c>
      <c r="CB1183" s="551">
        <v>0</v>
      </c>
      <c r="CC1183" s="551">
        <v>0</v>
      </c>
      <c r="CD1183" s="551">
        <v>0</v>
      </c>
      <c r="CE1183" s="551">
        <v>0</v>
      </c>
      <c r="CF1183" s="551">
        <v>0</v>
      </c>
      <c r="CG1183" s="551">
        <v>0</v>
      </c>
      <c r="CH1183" s="551">
        <v>0</v>
      </c>
      <c r="CI1183" s="623">
        <f t="shared" si="102"/>
        <v>4</v>
      </c>
      <c r="CJ1183" s="524">
        <v>4</v>
      </c>
      <c r="CK1183" s="554">
        <f t="shared" si="103"/>
        <v>1.3333333333333333</v>
      </c>
      <c r="CL1183" s="554">
        <f t="shared" si="104"/>
        <v>2.6666666666666665</v>
      </c>
      <c r="CM1183" s="554">
        <v>6</v>
      </c>
      <c r="CN1183" s="554"/>
      <c r="CO1183" s="554"/>
      <c r="CP1183" s="524"/>
      <c r="CQ1183" s="524"/>
      <c r="CR1183" s="530"/>
      <c r="CS1183" s="527"/>
      <c r="CT1183" s="527"/>
      <c r="CU1183" s="527"/>
      <c r="CV1183" s="527"/>
      <c r="CW1183" s="85"/>
    </row>
    <row r="1184" spans="1:101" customFormat="1" ht="12" customHeight="1" x14ac:dyDescent="0.2">
      <c r="A1184" s="132" t="s">
        <v>1965</v>
      </c>
      <c r="B1184" s="557" t="s">
        <v>492</v>
      </c>
      <c r="C1184" s="557" t="s">
        <v>1432</v>
      </c>
      <c r="D1184" s="557" t="s">
        <v>5499</v>
      </c>
      <c r="E1184" s="577" t="s">
        <v>493</v>
      </c>
      <c r="F1184" s="557" t="s">
        <v>1432</v>
      </c>
      <c r="G1184" s="557" t="s">
        <v>184</v>
      </c>
      <c r="H1184" s="557" t="s">
        <v>3299</v>
      </c>
      <c r="I1184" s="557" t="s">
        <v>1432</v>
      </c>
      <c r="J1184" s="533">
        <v>528809</v>
      </c>
      <c r="K1184" s="533">
        <v>177181</v>
      </c>
      <c r="L1184" s="512" t="s">
        <v>3066</v>
      </c>
      <c r="M1184" s="557" t="s">
        <v>1432</v>
      </c>
      <c r="N1184" s="557" t="s">
        <v>1432</v>
      </c>
      <c r="O1184" s="533">
        <v>0</v>
      </c>
      <c r="P1184" s="533">
        <v>2</v>
      </c>
      <c r="Q1184" s="738">
        <v>2</v>
      </c>
      <c r="R1184" s="557" t="s">
        <v>494</v>
      </c>
      <c r="S1184" s="557" t="s">
        <v>1154</v>
      </c>
      <c r="T1184" s="739">
        <v>42039</v>
      </c>
      <c r="U1184" s="739">
        <v>42265</v>
      </c>
      <c r="V1184" s="557" t="s">
        <v>1439</v>
      </c>
      <c r="W1184" s="557" t="s">
        <v>1432</v>
      </c>
      <c r="X1184" s="557" t="s">
        <v>1442</v>
      </c>
      <c r="Y1184" s="557" t="s">
        <v>1443</v>
      </c>
      <c r="Z1184" s="557" t="s">
        <v>1443</v>
      </c>
      <c r="AA1184" s="557" t="s">
        <v>1444</v>
      </c>
      <c r="AB1184" s="557" t="s">
        <v>1432</v>
      </c>
      <c r="AC1184" s="389"/>
      <c r="AD1184" s="389"/>
      <c r="AE1184" s="517" t="s">
        <v>628</v>
      </c>
      <c r="AF1184" s="557" t="s">
        <v>3904</v>
      </c>
      <c r="AG1184" s="620">
        <v>1332094</v>
      </c>
      <c r="AH1184" s="517">
        <v>0</v>
      </c>
      <c r="AI1184" s="577">
        <v>2</v>
      </c>
      <c r="AJ1184" s="577">
        <v>0</v>
      </c>
      <c r="AK1184" s="577">
        <v>2</v>
      </c>
      <c r="AL1184" s="577">
        <v>0</v>
      </c>
      <c r="AM1184" s="577">
        <v>0</v>
      </c>
      <c r="AN1184" s="577">
        <v>0</v>
      </c>
      <c r="AO1184" s="577">
        <v>0</v>
      </c>
      <c r="AP1184" s="577">
        <v>0</v>
      </c>
      <c r="AQ1184" s="577">
        <v>0</v>
      </c>
      <c r="AR1184" s="577">
        <v>2</v>
      </c>
      <c r="AS1184" s="577">
        <v>0</v>
      </c>
      <c r="AT1184" s="577">
        <v>0</v>
      </c>
      <c r="AU1184" s="577">
        <v>0</v>
      </c>
      <c r="AV1184" s="577">
        <v>0</v>
      </c>
      <c r="AW1184" s="577">
        <v>0</v>
      </c>
      <c r="AX1184" s="577">
        <v>0</v>
      </c>
      <c r="AY1184" s="577">
        <v>0</v>
      </c>
      <c r="AZ1184" s="577">
        <v>0</v>
      </c>
      <c r="BA1184" s="577">
        <v>0</v>
      </c>
      <c r="BB1184" s="577">
        <v>0</v>
      </c>
      <c r="BC1184" s="577">
        <v>0</v>
      </c>
      <c r="BD1184" s="577">
        <v>0</v>
      </c>
      <c r="BE1184" s="577">
        <v>0</v>
      </c>
      <c r="BF1184" s="577">
        <v>0</v>
      </c>
      <c r="BG1184" s="577">
        <v>0</v>
      </c>
      <c r="BH1184" s="577">
        <v>0</v>
      </c>
      <c r="BI1184" s="577">
        <v>0</v>
      </c>
      <c r="BJ1184" s="577">
        <v>0</v>
      </c>
      <c r="BK1184" s="577">
        <v>0</v>
      </c>
      <c r="BL1184" s="577"/>
      <c r="BM1184" s="551">
        <v>0</v>
      </c>
      <c r="BN1184" s="551">
        <v>0</v>
      </c>
      <c r="BO1184" s="753">
        <v>0</v>
      </c>
      <c r="BP1184" s="551">
        <v>0</v>
      </c>
      <c r="BQ1184" s="551">
        <v>0</v>
      </c>
      <c r="BR1184" s="551">
        <v>0</v>
      </c>
      <c r="BS1184" s="582">
        <f t="shared" si="99"/>
        <v>0.66666666666666663</v>
      </c>
      <c r="BT1184" s="552">
        <f t="shared" si="100"/>
        <v>0.66666666666666663</v>
      </c>
      <c r="BU1184" s="552">
        <f t="shared" si="101"/>
        <v>0.66666666666666663</v>
      </c>
      <c r="BV1184" s="551">
        <v>0</v>
      </c>
      <c r="BW1184" s="551">
        <v>0</v>
      </c>
      <c r="BX1184" s="551">
        <v>0</v>
      </c>
      <c r="BY1184" s="551">
        <v>0</v>
      </c>
      <c r="BZ1184" s="551">
        <v>0</v>
      </c>
      <c r="CA1184" s="551">
        <v>0</v>
      </c>
      <c r="CB1184" s="551">
        <v>0</v>
      </c>
      <c r="CC1184" s="551">
        <v>0</v>
      </c>
      <c r="CD1184" s="551">
        <v>0</v>
      </c>
      <c r="CE1184" s="551">
        <v>0</v>
      </c>
      <c r="CF1184" s="551">
        <v>0</v>
      </c>
      <c r="CG1184" s="551">
        <v>0</v>
      </c>
      <c r="CH1184" s="551">
        <v>0</v>
      </c>
      <c r="CI1184" s="623">
        <f t="shared" si="102"/>
        <v>2</v>
      </c>
      <c r="CJ1184" s="524">
        <v>2</v>
      </c>
      <c r="CK1184" s="554">
        <f t="shared" si="103"/>
        <v>0.66666666666666663</v>
      </c>
      <c r="CL1184" s="554">
        <f t="shared" si="104"/>
        <v>1.3333333333333333</v>
      </c>
      <c r="CM1184" s="554">
        <v>6</v>
      </c>
      <c r="CN1184" s="554"/>
      <c r="CO1184" s="554"/>
      <c r="CP1184" s="622"/>
      <c r="CQ1184" s="726"/>
      <c r="CR1184" s="525"/>
      <c r="CS1184" s="527"/>
      <c r="CT1184" s="527"/>
      <c r="CU1184" s="527"/>
      <c r="CV1184" s="527"/>
      <c r="CW1184" s="85"/>
    </row>
    <row r="1185" spans="1:101" customFormat="1" ht="12" customHeight="1" x14ac:dyDescent="0.2">
      <c r="A1185" s="132" t="s">
        <v>1965</v>
      </c>
      <c r="B1185" s="557" t="s">
        <v>492</v>
      </c>
      <c r="C1185" s="557" t="s">
        <v>1432</v>
      </c>
      <c r="D1185" s="557" t="s">
        <v>5500</v>
      </c>
      <c r="E1185" s="577" t="s">
        <v>493</v>
      </c>
      <c r="F1185" s="557" t="s">
        <v>1432</v>
      </c>
      <c r="G1185" s="557" t="s">
        <v>184</v>
      </c>
      <c r="H1185" s="557" t="s">
        <v>3299</v>
      </c>
      <c r="I1185" s="557" t="s">
        <v>1432</v>
      </c>
      <c r="J1185" s="533">
        <v>528809</v>
      </c>
      <c r="K1185" s="533">
        <v>177181</v>
      </c>
      <c r="L1185" s="512" t="s">
        <v>3066</v>
      </c>
      <c r="M1185" s="557" t="s">
        <v>1432</v>
      </c>
      <c r="N1185" s="557" t="s">
        <v>1432</v>
      </c>
      <c r="O1185" s="533">
        <v>0</v>
      </c>
      <c r="P1185" s="533">
        <v>51</v>
      </c>
      <c r="Q1185" s="738">
        <v>51</v>
      </c>
      <c r="R1185" s="557" t="s">
        <v>494</v>
      </c>
      <c r="S1185" s="557" t="s">
        <v>1154</v>
      </c>
      <c r="T1185" s="739">
        <v>42039</v>
      </c>
      <c r="U1185" s="739">
        <v>42265</v>
      </c>
      <c r="V1185" s="557" t="s">
        <v>1439</v>
      </c>
      <c r="W1185" s="557" t="s">
        <v>1432</v>
      </c>
      <c r="X1185" s="557" t="s">
        <v>1442</v>
      </c>
      <c r="Y1185" s="557" t="s">
        <v>1443</v>
      </c>
      <c r="Z1185" s="557" t="s">
        <v>1443</v>
      </c>
      <c r="AA1185" s="557" t="s">
        <v>1444</v>
      </c>
      <c r="AB1185" s="557" t="s">
        <v>1432</v>
      </c>
      <c r="AC1185" s="389"/>
      <c r="AD1185" s="389"/>
      <c r="AE1185" s="517" t="s">
        <v>3063</v>
      </c>
      <c r="AF1185" s="557" t="s">
        <v>1445</v>
      </c>
      <c r="AG1185" s="620">
        <v>1332094</v>
      </c>
      <c r="AH1185" s="517">
        <v>5</v>
      </c>
      <c r="AI1185" s="577">
        <v>51</v>
      </c>
      <c r="AJ1185" s="577">
        <v>0</v>
      </c>
      <c r="AK1185" s="577">
        <v>2</v>
      </c>
      <c r="AL1185" s="577">
        <v>43</v>
      </c>
      <c r="AM1185" s="577">
        <v>6</v>
      </c>
      <c r="AN1185" s="577">
        <v>0</v>
      </c>
      <c r="AO1185" s="577">
        <v>0</v>
      </c>
      <c r="AP1185" s="577">
        <v>0</v>
      </c>
      <c r="AQ1185" s="577">
        <v>0</v>
      </c>
      <c r="AR1185" s="577">
        <v>2</v>
      </c>
      <c r="AS1185" s="577">
        <v>43</v>
      </c>
      <c r="AT1185" s="577">
        <v>6</v>
      </c>
      <c r="AU1185" s="577">
        <v>0</v>
      </c>
      <c r="AV1185" s="577">
        <v>0</v>
      </c>
      <c r="AW1185" s="577">
        <v>0</v>
      </c>
      <c r="AX1185" s="577">
        <v>0</v>
      </c>
      <c r="AY1185" s="577">
        <v>0</v>
      </c>
      <c r="AZ1185" s="577">
        <v>0</v>
      </c>
      <c r="BA1185" s="577">
        <v>0</v>
      </c>
      <c r="BB1185" s="577">
        <v>0</v>
      </c>
      <c r="BC1185" s="577">
        <v>0</v>
      </c>
      <c r="BD1185" s="577">
        <v>0</v>
      </c>
      <c r="BE1185" s="577">
        <v>0</v>
      </c>
      <c r="BF1185" s="577">
        <v>0</v>
      </c>
      <c r="BG1185" s="577">
        <v>0</v>
      </c>
      <c r="BH1185" s="577">
        <v>0</v>
      </c>
      <c r="BI1185" s="577">
        <v>0</v>
      </c>
      <c r="BJ1185" s="577">
        <v>0</v>
      </c>
      <c r="BK1185" s="577">
        <v>0</v>
      </c>
      <c r="BL1185" s="577"/>
      <c r="BM1185" s="551">
        <v>0</v>
      </c>
      <c r="BN1185" s="551">
        <v>0</v>
      </c>
      <c r="BO1185" s="753">
        <v>0</v>
      </c>
      <c r="BP1185" s="551">
        <v>0</v>
      </c>
      <c r="BQ1185" s="551">
        <v>0</v>
      </c>
      <c r="BR1185" s="551">
        <v>0</v>
      </c>
      <c r="BS1185" s="582">
        <f t="shared" si="99"/>
        <v>17</v>
      </c>
      <c r="BT1185" s="552">
        <f t="shared" si="100"/>
        <v>17</v>
      </c>
      <c r="BU1185" s="552">
        <f t="shared" si="101"/>
        <v>17</v>
      </c>
      <c r="BV1185" s="551">
        <v>0</v>
      </c>
      <c r="BW1185" s="551">
        <v>0</v>
      </c>
      <c r="BX1185" s="551">
        <v>0</v>
      </c>
      <c r="BY1185" s="551">
        <v>0</v>
      </c>
      <c r="BZ1185" s="551">
        <v>0</v>
      </c>
      <c r="CA1185" s="551">
        <v>0</v>
      </c>
      <c r="CB1185" s="551">
        <v>0</v>
      </c>
      <c r="CC1185" s="551">
        <v>0</v>
      </c>
      <c r="CD1185" s="551">
        <v>0</v>
      </c>
      <c r="CE1185" s="551">
        <v>0</v>
      </c>
      <c r="CF1185" s="551">
        <v>0</v>
      </c>
      <c r="CG1185" s="551">
        <v>0</v>
      </c>
      <c r="CH1185" s="551">
        <v>0</v>
      </c>
      <c r="CI1185" s="623">
        <f t="shared" si="102"/>
        <v>51</v>
      </c>
      <c r="CJ1185" s="524">
        <v>51</v>
      </c>
      <c r="CK1185" s="554">
        <f t="shared" si="103"/>
        <v>17</v>
      </c>
      <c r="CL1185" s="554">
        <f t="shared" si="104"/>
        <v>34</v>
      </c>
      <c r="CM1185" s="554">
        <v>6</v>
      </c>
      <c r="CN1185" s="554"/>
      <c r="CO1185" s="554"/>
      <c r="CP1185" s="622"/>
      <c r="CQ1185" s="524"/>
      <c r="CR1185" s="525"/>
      <c r="CS1185" s="527"/>
      <c r="CT1185" s="527"/>
      <c r="CU1185" s="527"/>
      <c r="CV1185" s="527"/>
      <c r="CW1185" s="85"/>
    </row>
    <row r="1186" spans="1:101" customFormat="1" ht="12" customHeight="1" x14ac:dyDescent="0.2">
      <c r="A1186" s="132" t="s">
        <v>1965</v>
      </c>
      <c r="B1186" s="557" t="s">
        <v>492</v>
      </c>
      <c r="C1186" s="557" t="s">
        <v>1432</v>
      </c>
      <c r="D1186" s="557" t="s">
        <v>5501</v>
      </c>
      <c r="E1186" s="577" t="s">
        <v>493</v>
      </c>
      <c r="F1186" s="557" t="s">
        <v>1432</v>
      </c>
      <c r="G1186" s="557" t="s">
        <v>184</v>
      </c>
      <c r="H1186" s="557" t="s">
        <v>3299</v>
      </c>
      <c r="I1186" s="557" t="s">
        <v>1432</v>
      </c>
      <c r="J1186" s="533">
        <v>528809</v>
      </c>
      <c r="K1186" s="533">
        <v>177181</v>
      </c>
      <c r="L1186" s="512" t="s">
        <v>3066</v>
      </c>
      <c r="M1186" s="557" t="s">
        <v>1432</v>
      </c>
      <c r="N1186" s="557" t="s">
        <v>1432</v>
      </c>
      <c r="O1186" s="533">
        <v>0</v>
      </c>
      <c r="P1186" s="533">
        <v>5</v>
      </c>
      <c r="Q1186" s="738">
        <v>5</v>
      </c>
      <c r="R1186" s="557" t="s">
        <v>494</v>
      </c>
      <c r="S1186" s="557" t="s">
        <v>1154</v>
      </c>
      <c r="T1186" s="739">
        <v>42039</v>
      </c>
      <c r="U1186" s="739">
        <v>42265</v>
      </c>
      <c r="V1186" s="557" t="s">
        <v>1439</v>
      </c>
      <c r="W1186" s="557" t="s">
        <v>1432</v>
      </c>
      <c r="X1186" s="557" t="s">
        <v>1442</v>
      </c>
      <c r="Y1186" s="557" t="s">
        <v>1443</v>
      </c>
      <c r="Z1186" s="557" t="s">
        <v>1443</v>
      </c>
      <c r="AA1186" s="557" t="s">
        <v>1444</v>
      </c>
      <c r="AB1186" s="557" t="s">
        <v>1432</v>
      </c>
      <c r="AC1186" s="389"/>
      <c r="AD1186" s="389"/>
      <c r="AE1186" s="517" t="s">
        <v>628</v>
      </c>
      <c r="AF1186" s="557" t="s">
        <v>3904</v>
      </c>
      <c r="AG1186" s="620">
        <v>1332094</v>
      </c>
      <c r="AH1186" s="517">
        <v>1</v>
      </c>
      <c r="AI1186" s="577">
        <v>5</v>
      </c>
      <c r="AJ1186" s="577">
        <v>0</v>
      </c>
      <c r="AK1186" s="577">
        <v>2</v>
      </c>
      <c r="AL1186" s="577">
        <v>3</v>
      </c>
      <c r="AM1186" s="577">
        <v>0</v>
      </c>
      <c r="AN1186" s="577">
        <v>0</v>
      </c>
      <c r="AO1186" s="577">
        <v>0</v>
      </c>
      <c r="AP1186" s="577">
        <v>0</v>
      </c>
      <c r="AQ1186" s="577">
        <v>0</v>
      </c>
      <c r="AR1186" s="577">
        <v>2</v>
      </c>
      <c r="AS1186" s="577">
        <v>3</v>
      </c>
      <c r="AT1186" s="577">
        <v>0</v>
      </c>
      <c r="AU1186" s="577">
        <v>0</v>
      </c>
      <c r="AV1186" s="577">
        <v>0</v>
      </c>
      <c r="AW1186" s="577">
        <v>0</v>
      </c>
      <c r="AX1186" s="577">
        <v>0</v>
      </c>
      <c r="AY1186" s="577">
        <v>0</v>
      </c>
      <c r="AZ1186" s="577">
        <v>0</v>
      </c>
      <c r="BA1186" s="577">
        <v>0</v>
      </c>
      <c r="BB1186" s="577">
        <v>0</v>
      </c>
      <c r="BC1186" s="577">
        <v>0</v>
      </c>
      <c r="BD1186" s="577">
        <v>0</v>
      </c>
      <c r="BE1186" s="577">
        <v>0</v>
      </c>
      <c r="BF1186" s="577">
        <v>0</v>
      </c>
      <c r="BG1186" s="577">
        <v>0</v>
      </c>
      <c r="BH1186" s="577">
        <v>0</v>
      </c>
      <c r="BI1186" s="577">
        <v>0</v>
      </c>
      <c r="BJ1186" s="577">
        <v>0</v>
      </c>
      <c r="BK1186" s="577">
        <v>0</v>
      </c>
      <c r="BL1186" s="577"/>
      <c r="BM1186" s="551">
        <v>0</v>
      </c>
      <c r="BN1186" s="551">
        <v>0</v>
      </c>
      <c r="BO1186" s="753">
        <v>0</v>
      </c>
      <c r="BP1186" s="551">
        <v>0</v>
      </c>
      <c r="BQ1186" s="551">
        <v>0</v>
      </c>
      <c r="BR1186" s="551">
        <v>0</v>
      </c>
      <c r="BS1186" s="582">
        <f t="shared" si="99"/>
        <v>1.6666666666666667</v>
      </c>
      <c r="BT1186" s="552">
        <f t="shared" si="100"/>
        <v>1.6666666666666667</v>
      </c>
      <c r="BU1186" s="552">
        <f t="shared" si="101"/>
        <v>1.6666666666666667</v>
      </c>
      <c r="BV1186" s="551">
        <v>0</v>
      </c>
      <c r="BW1186" s="551">
        <v>0</v>
      </c>
      <c r="BX1186" s="551">
        <v>0</v>
      </c>
      <c r="BY1186" s="551">
        <v>0</v>
      </c>
      <c r="BZ1186" s="551">
        <v>0</v>
      </c>
      <c r="CA1186" s="551">
        <v>0</v>
      </c>
      <c r="CB1186" s="551">
        <v>0</v>
      </c>
      <c r="CC1186" s="551">
        <v>0</v>
      </c>
      <c r="CD1186" s="551">
        <v>0</v>
      </c>
      <c r="CE1186" s="551">
        <v>0</v>
      </c>
      <c r="CF1186" s="551">
        <v>0</v>
      </c>
      <c r="CG1186" s="551">
        <v>0</v>
      </c>
      <c r="CH1186" s="551">
        <v>0</v>
      </c>
      <c r="CI1186" s="623">
        <f t="shared" si="102"/>
        <v>5</v>
      </c>
      <c r="CJ1186" s="524">
        <v>5</v>
      </c>
      <c r="CK1186" s="554">
        <f t="shared" si="103"/>
        <v>1.6666666666666667</v>
      </c>
      <c r="CL1186" s="554">
        <f t="shared" si="104"/>
        <v>3.3333333333333335</v>
      </c>
      <c r="CM1186" s="554">
        <v>6</v>
      </c>
      <c r="CN1186" s="523"/>
      <c r="CO1186" s="554"/>
      <c r="CP1186" s="524"/>
      <c r="CQ1186" s="524"/>
      <c r="CR1186" s="525"/>
      <c r="CS1186" s="527"/>
      <c r="CT1186" s="527"/>
      <c r="CU1186" s="527"/>
      <c r="CV1186" s="527"/>
      <c r="CW1186" s="85"/>
    </row>
    <row r="1187" spans="1:101" customFormat="1" ht="12" customHeight="1" x14ac:dyDescent="0.2">
      <c r="A1187" s="132" t="s">
        <v>1965</v>
      </c>
      <c r="B1187" s="557" t="s">
        <v>492</v>
      </c>
      <c r="C1187" s="557" t="s">
        <v>1432</v>
      </c>
      <c r="D1187" s="557" t="s">
        <v>5502</v>
      </c>
      <c r="E1187" s="577" t="s">
        <v>493</v>
      </c>
      <c r="F1187" s="557" t="s">
        <v>1432</v>
      </c>
      <c r="G1187" s="557" t="s">
        <v>184</v>
      </c>
      <c r="H1187" s="557" t="s">
        <v>3299</v>
      </c>
      <c r="I1187" s="557" t="s">
        <v>1432</v>
      </c>
      <c r="J1187" s="533">
        <v>528809</v>
      </c>
      <c r="K1187" s="533">
        <v>177181</v>
      </c>
      <c r="L1187" s="512" t="s">
        <v>3066</v>
      </c>
      <c r="M1187" s="557" t="s">
        <v>1432</v>
      </c>
      <c r="N1187" s="557" t="s">
        <v>1432</v>
      </c>
      <c r="O1187" s="533">
        <v>0</v>
      </c>
      <c r="P1187" s="533">
        <v>5</v>
      </c>
      <c r="Q1187" s="738">
        <v>5</v>
      </c>
      <c r="R1187" s="557" t="s">
        <v>494</v>
      </c>
      <c r="S1187" s="557" t="s">
        <v>1154</v>
      </c>
      <c r="T1187" s="739">
        <v>42039</v>
      </c>
      <c r="U1187" s="739">
        <v>42265</v>
      </c>
      <c r="V1187" s="557" t="s">
        <v>1439</v>
      </c>
      <c r="W1187" s="557" t="s">
        <v>1432</v>
      </c>
      <c r="X1187" s="557" t="s">
        <v>1442</v>
      </c>
      <c r="Y1187" s="557" t="s">
        <v>1443</v>
      </c>
      <c r="Z1187" s="557" t="s">
        <v>1443</v>
      </c>
      <c r="AA1187" s="557" t="s">
        <v>1444</v>
      </c>
      <c r="AB1187" s="557" t="s">
        <v>1432</v>
      </c>
      <c r="AC1187" s="389"/>
      <c r="AD1187" s="389"/>
      <c r="AE1187" s="517" t="s">
        <v>628</v>
      </c>
      <c r="AF1187" s="557" t="s">
        <v>3904</v>
      </c>
      <c r="AG1187" s="620">
        <v>1332094</v>
      </c>
      <c r="AH1187" s="517">
        <v>1</v>
      </c>
      <c r="AI1187" s="577">
        <v>5</v>
      </c>
      <c r="AJ1187" s="577">
        <v>0</v>
      </c>
      <c r="AK1187" s="577">
        <v>2</v>
      </c>
      <c r="AL1187" s="577">
        <v>3</v>
      </c>
      <c r="AM1187" s="577">
        <v>0</v>
      </c>
      <c r="AN1187" s="577">
        <v>0</v>
      </c>
      <c r="AO1187" s="577">
        <v>0</v>
      </c>
      <c r="AP1187" s="577">
        <v>0</v>
      </c>
      <c r="AQ1187" s="577">
        <v>0</v>
      </c>
      <c r="AR1187" s="577">
        <v>2</v>
      </c>
      <c r="AS1187" s="577">
        <v>3</v>
      </c>
      <c r="AT1187" s="577">
        <v>0</v>
      </c>
      <c r="AU1187" s="577">
        <v>0</v>
      </c>
      <c r="AV1187" s="577">
        <v>0</v>
      </c>
      <c r="AW1187" s="577">
        <v>0</v>
      </c>
      <c r="AX1187" s="577">
        <v>0</v>
      </c>
      <c r="AY1187" s="577">
        <v>0</v>
      </c>
      <c r="AZ1187" s="577">
        <v>0</v>
      </c>
      <c r="BA1187" s="577">
        <v>0</v>
      </c>
      <c r="BB1187" s="577">
        <v>0</v>
      </c>
      <c r="BC1187" s="577">
        <v>0</v>
      </c>
      <c r="BD1187" s="577">
        <v>0</v>
      </c>
      <c r="BE1187" s="577">
        <v>0</v>
      </c>
      <c r="BF1187" s="577">
        <v>0</v>
      </c>
      <c r="BG1187" s="577">
        <v>0</v>
      </c>
      <c r="BH1187" s="577">
        <v>0</v>
      </c>
      <c r="BI1187" s="577">
        <v>0</v>
      </c>
      <c r="BJ1187" s="577">
        <v>0</v>
      </c>
      <c r="BK1187" s="577">
        <v>0</v>
      </c>
      <c r="BL1187" s="577"/>
      <c r="BM1187" s="551">
        <v>0</v>
      </c>
      <c r="BN1187" s="551">
        <v>0</v>
      </c>
      <c r="BO1187" s="753">
        <v>0</v>
      </c>
      <c r="BP1187" s="551">
        <v>0</v>
      </c>
      <c r="BQ1187" s="551">
        <v>0</v>
      </c>
      <c r="BR1187" s="551">
        <v>0</v>
      </c>
      <c r="BS1187" s="582">
        <f t="shared" si="99"/>
        <v>1.6666666666666667</v>
      </c>
      <c r="BT1187" s="552">
        <f t="shared" si="100"/>
        <v>1.6666666666666667</v>
      </c>
      <c r="BU1187" s="552">
        <f t="shared" si="101"/>
        <v>1.6666666666666667</v>
      </c>
      <c r="BV1187" s="551">
        <v>0</v>
      </c>
      <c r="BW1187" s="551">
        <v>0</v>
      </c>
      <c r="BX1187" s="551">
        <v>0</v>
      </c>
      <c r="BY1187" s="551">
        <v>0</v>
      </c>
      <c r="BZ1187" s="551">
        <v>0</v>
      </c>
      <c r="CA1187" s="551">
        <v>0</v>
      </c>
      <c r="CB1187" s="551">
        <v>0</v>
      </c>
      <c r="CC1187" s="551">
        <v>0</v>
      </c>
      <c r="CD1187" s="551">
        <v>0</v>
      </c>
      <c r="CE1187" s="551">
        <v>0</v>
      </c>
      <c r="CF1187" s="551">
        <v>0</v>
      </c>
      <c r="CG1187" s="551">
        <v>0</v>
      </c>
      <c r="CH1187" s="551">
        <v>0</v>
      </c>
      <c r="CI1187" s="623">
        <f t="shared" si="102"/>
        <v>5</v>
      </c>
      <c r="CJ1187" s="524">
        <v>5</v>
      </c>
      <c r="CK1187" s="554">
        <f t="shared" si="103"/>
        <v>1.6666666666666667</v>
      </c>
      <c r="CL1187" s="554">
        <f t="shared" si="104"/>
        <v>3.3333333333333335</v>
      </c>
      <c r="CM1187" s="554">
        <v>6</v>
      </c>
      <c r="CN1187" s="554"/>
      <c r="CO1187" s="554"/>
      <c r="CP1187" s="622"/>
      <c r="CQ1187" s="726"/>
      <c r="CR1187" s="525"/>
      <c r="CS1187" s="527"/>
      <c r="CT1187" s="527"/>
      <c r="CU1187" s="527"/>
      <c r="CV1187" s="527"/>
      <c r="CW1187" s="85"/>
    </row>
    <row r="1188" spans="1:101" customFormat="1" ht="12" customHeight="1" x14ac:dyDescent="0.2">
      <c r="A1188" s="132" t="s">
        <v>1965</v>
      </c>
      <c r="B1188" s="557" t="s">
        <v>492</v>
      </c>
      <c r="C1188" s="557" t="s">
        <v>1432</v>
      </c>
      <c r="D1188" s="557" t="s">
        <v>5503</v>
      </c>
      <c r="E1188" s="577" t="s">
        <v>493</v>
      </c>
      <c r="F1188" s="557" t="s">
        <v>1432</v>
      </c>
      <c r="G1188" s="557" t="s">
        <v>184</v>
      </c>
      <c r="H1188" s="557" t="s">
        <v>3299</v>
      </c>
      <c r="I1188" s="557" t="s">
        <v>1432</v>
      </c>
      <c r="J1188" s="533">
        <v>528809</v>
      </c>
      <c r="K1188" s="533">
        <v>177181</v>
      </c>
      <c r="L1188" s="512" t="s">
        <v>3066</v>
      </c>
      <c r="M1188" s="557" t="s">
        <v>1432</v>
      </c>
      <c r="N1188" s="557" t="s">
        <v>1432</v>
      </c>
      <c r="O1188" s="533">
        <v>0</v>
      </c>
      <c r="P1188" s="533">
        <v>5</v>
      </c>
      <c r="Q1188" s="738">
        <v>5</v>
      </c>
      <c r="R1188" s="557" t="s">
        <v>494</v>
      </c>
      <c r="S1188" s="557" t="s">
        <v>1154</v>
      </c>
      <c r="T1188" s="739">
        <v>42039</v>
      </c>
      <c r="U1188" s="739">
        <v>42265</v>
      </c>
      <c r="V1188" s="557" t="s">
        <v>1439</v>
      </c>
      <c r="W1188" s="557" t="s">
        <v>1432</v>
      </c>
      <c r="X1188" s="557" t="s">
        <v>1442</v>
      </c>
      <c r="Y1188" s="557" t="s">
        <v>1443</v>
      </c>
      <c r="Z1188" s="557" t="s">
        <v>1443</v>
      </c>
      <c r="AA1188" s="557" t="s">
        <v>1444</v>
      </c>
      <c r="AB1188" s="557" t="s">
        <v>1432</v>
      </c>
      <c r="AC1188" s="389"/>
      <c r="AD1188" s="389"/>
      <c r="AE1188" s="517" t="s">
        <v>628</v>
      </c>
      <c r="AF1188" s="557" t="s">
        <v>3904</v>
      </c>
      <c r="AG1188" s="620">
        <v>1332094</v>
      </c>
      <c r="AH1188" s="517">
        <v>1</v>
      </c>
      <c r="AI1188" s="577">
        <v>5</v>
      </c>
      <c r="AJ1188" s="577">
        <v>0</v>
      </c>
      <c r="AK1188" s="577">
        <v>2</v>
      </c>
      <c r="AL1188" s="577">
        <v>3</v>
      </c>
      <c r="AM1188" s="577">
        <v>0</v>
      </c>
      <c r="AN1188" s="577">
        <v>0</v>
      </c>
      <c r="AO1188" s="577">
        <v>0</v>
      </c>
      <c r="AP1188" s="577">
        <v>0</v>
      </c>
      <c r="AQ1188" s="577">
        <v>0</v>
      </c>
      <c r="AR1188" s="577">
        <v>2</v>
      </c>
      <c r="AS1188" s="577">
        <v>3</v>
      </c>
      <c r="AT1188" s="577">
        <v>0</v>
      </c>
      <c r="AU1188" s="577">
        <v>0</v>
      </c>
      <c r="AV1188" s="577">
        <v>0</v>
      </c>
      <c r="AW1188" s="577">
        <v>0</v>
      </c>
      <c r="AX1188" s="577">
        <v>0</v>
      </c>
      <c r="AY1188" s="577">
        <v>0</v>
      </c>
      <c r="AZ1188" s="577">
        <v>0</v>
      </c>
      <c r="BA1188" s="577">
        <v>0</v>
      </c>
      <c r="BB1188" s="577">
        <v>0</v>
      </c>
      <c r="BC1188" s="577">
        <v>0</v>
      </c>
      <c r="BD1188" s="577">
        <v>0</v>
      </c>
      <c r="BE1188" s="577">
        <v>0</v>
      </c>
      <c r="BF1188" s="577">
        <v>0</v>
      </c>
      <c r="BG1188" s="577">
        <v>0</v>
      </c>
      <c r="BH1188" s="577">
        <v>0</v>
      </c>
      <c r="BI1188" s="577">
        <v>0</v>
      </c>
      <c r="BJ1188" s="577">
        <v>0</v>
      </c>
      <c r="BK1188" s="577">
        <v>0</v>
      </c>
      <c r="BL1188" s="577"/>
      <c r="BM1188" s="551">
        <v>0</v>
      </c>
      <c r="BN1188" s="551">
        <v>0</v>
      </c>
      <c r="BO1188" s="753">
        <v>0</v>
      </c>
      <c r="BP1188" s="551">
        <v>0</v>
      </c>
      <c r="BQ1188" s="551">
        <v>0</v>
      </c>
      <c r="BR1188" s="551">
        <v>0</v>
      </c>
      <c r="BS1188" s="582">
        <f t="shared" si="99"/>
        <v>1.6666666666666667</v>
      </c>
      <c r="BT1188" s="552">
        <f t="shared" si="100"/>
        <v>1.6666666666666667</v>
      </c>
      <c r="BU1188" s="552">
        <f t="shared" si="101"/>
        <v>1.6666666666666667</v>
      </c>
      <c r="BV1188" s="551">
        <v>0</v>
      </c>
      <c r="BW1188" s="551">
        <v>0</v>
      </c>
      <c r="BX1188" s="551">
        <v>0</v>
      </c>
      <c r="BY1188" s="551">
        <v>0</v>
      </c>
      <c r="BZ1188" s="551">
        <v>0</v>
      </c>
      <c r="CA1188" s="551">
        <v>0</v>
      </c>
      <c r="CB1188" s="551">
        <v>0</v>
      </c>
      <c r="CC1188" s="551">
        <v>0</v>
      </c>
      <c r="CD1188" s="551">
        <v>0</v>
      </c>
      <c r="CE1188" s="551">
        <v>0</v>
      </c>
      <c r="CF1188" s="551">
        <v>0</v>
      </c>
      <c r="CG1188" s="551">
        <v>0</v>
      </c>
      <c r="CH1188" s="551">
        <v>0</v>
      </c>
      <c r="CI1188" s="623">
        <f t="shared" si="102"/>
        <v>5</v>
      </c>
      <c r="CJ1188" s="524">
        <v>5</v>
      </c>
      <c r="CK1188" s="554">
        <f t="shared" si="103"/>
        <v>1.6666666666666667</v>
      </c>
      <c r="CL1188" s="554">
        <f t="shared" si="104"/>
        <v>3.3333333333333335</v>
      </c>
      <c r="CM1188" s="554">
        <v>6</v>
      </c>
      <c r="CN1188" s="554"/>
      <c r="CO1188" s="554"/>
      <c r="CP1188" s="622"/>
      <c r="CQ1188" s="524"/>
      <c r="CR1188" s="530"/>
      <c r="CS1188" s="527"/>
      <c r="CT1188" s="527"/>
      <c r="CU1188" s="527"/>
      <c r="CV1188" s="527"/>
      <c r="CW1188" s="85"/>
    </row>
    <row r="1189" spans="1:101" customFormat="1" ht="12" customHeight="1" x14ac:dyDescent="0.2">
      <c r="A1189" s="132" t="s">
        <v>1965</v>
      </c>
      <c r="B1189" s="557" t="s">
        <v>492</v>
      </c>
      <c r="C1189" s="557" t="s">
        <v>1432</v>
      </c>
      <c r="D1189" s="557" t="s">
        <v>5504</v>
      </c>
      <c r="E1189" s="577" t="s">
        <v>493</v>
      </c>
      <c r="F1189" s="557" t="s">
        <v>1432</v>
      </c>
      <c r="G1189" s="557" t="s">
        <v>184</v>
      </c>
      <c r="H1189" s="557" t="s">
        <v>3299</v>
      </c>
      <c r="I1189" s="557" t="s">
        <v>1432</v>
      </c>
      <c r="J1189" s="533">
        <v>528809</v>
      </c>
      <c r="K1189" s="533">
        <v>177181</v>
      </c>
      <c r="L1189" s="512" t="s">
        <v>3066</v>
      </c>
      <c r="M1189" s="557" t="s">
        <v>1432</v>
      </c>
      <c r="N1189" s="557" t="s">
        <v>1432</v>
      </c>
      <c r="O1189" s="533">
        <v>0</v>
      </c>
      <c r="P1189" s="533">
        <v>43</v>
      </c>
      <c r="Q1189" s="738">
        <v>43</v>
      </c>
      <c r="R1189" s="557" t="s">
        <v>494</v>
      </c>
      <c r="S1189" s="557" t="s">
        <v>1154</v>
      </c>
      <c r="T1189" s="739">
        <v>42039</v>
      </c>
      <c r="U1189" s="739">
        <v>42265</v>
      </c>
      <c r="V1189" s="557" t="s">
        <v>1439</v>
      </c>
      <c r="W1189" s="557" t="s">
        <v>1432</v>
      </c>
      <c r="X1189" s="557" t="s">
        <v>1442</v>
      </c>
      <c r="Y1189" s="557" t="s">
        <v>1443</v>
      </c>
      <c r="Z1189" s="557" t="s">
        <v>1443</v>
      </c>
      <c r="AA1189" s="557" t="s">
        <v>1444</v>
      </c>
      <c r="AB1189" s="557" t="s">
        <v>1432</v>
      </c>
      <c r="AC1189" s="389"/>
      <c r="AD1189" s="389"/>
      <c r="AE1189" s="517" t="s">
        <v>3063</v>
      </c>
      <c r="AF1189" s="557" t="s">
        <v>1445</v>
      </c>
      <c r="AG1189" s="620">
        <v>1332094</v>
      </c>
      <c r="AH1189" s="517">
        <v>4</v>
      </c>
      <c r="AI1189" s="577">
        <v>43</v>
      </c>
      <c r="AJ1189" s="577">
        <v>0</v>
      </c>
      <c r="AK1189" s="577">
        <v>10</v>
      </c>
      <c r="AL1189" s="577">
        <v>25</v>
      </c>
      <c r="AM1189" s="577">
        <v>8</v>
      </c>
      <c r="AN1189" s="577">
        <v>0</v>
      </c>
      <c r="AO1189" s="577">
        <v>0</v>
      </c>
      <c r="AP1189" s="577">
        <v>0</v>
      </c>
      <c r="AQ1189" s="577">
        <v>0</v>
      </c>
      <c r="AR1189" s="577">
        <v>10</v>
      </c>
      <c r="AS1189" s="577">
        <v>25</v>
      </c>
      <c r="AT1189" s="577">
        <v>8</v>
      </c>
      <c r="AU1189" s="577">
        <v>0</v>
      </c>
      <c r="AV1189" s="577">
        <v>0</v>
      </c>
      <c r="AW1189" s="577">
        <v>0</v>
      </c>
      <c r="AX1189" s="577">
        <v>0</v>
      </c>
      <c r="AY1189" s="577">
        <v>0</v>
      </c>
      <c r="AZ1189" s="577">
        <v>0</v>
      </c>
      <c r="BA1189" s="577">
        <v>0</v>
      </c>
      <c r="BB1189" s="577">
        <v>0</v>
      </c>
      <c r="BC1189" s="577">
        <v>0</v>
      </c>
      <c r="BD1189" s="577">
        <v>0</v>
      </c>
      <c r="BE1189" s="577">
        <v>0</v>
      </c>
      <c r="BF1189" s="577">
        <v>0</v>
      </c>
      <c r="BG1189" s="577">
        <v>0</v>
      </c>
      <c r="BH1189" s="577">
        <v>0</v>
      </c>
      <c r="BI1189" s="577">
        <v>0</v>
      </c>
      <c r="BJ1189" s="577">
        <v>0</v>
      </c>
      <c r="BK1189" s="577">
        <v>0</v>
      </c>
      <c r="BL1189" s="577"/>
      <c r="BM1189" s="551">
        <v>0</v>
      </c>
      <c r="BN1189" s="551">
        <v>0</v>
      </c>
      <c r="BO1189" s="753">
        <v>0</v>
      </c>
      <c r="BP1189" s="551">
        <v>0</v>
      </c>
      <c r="BQ1189" s="551">
        <v>0</v>
      </c>
      <c r="BR1189" s="551">
        <v>0</v>
      </c>
      <c r="BS1189" s="582">
        <f t="shared" si="99"/>
        <v>14.333333333333334</v>
      </c>
      <c r="BT1189" s="552">
        <f t="shared" si="100"/>
        <v>14.333333333333334</v>
      </c>
      <c r="BU1189" s="552">
        <f t="shared" si="101"/>
        <v>14.333333333333334</v>
      </c>
      <c r="BV1189" s="551">
        <v>0</v>
      </c>
      <c r="BW1189" s="551">
        <v>0</v>
      </c>
      <c r="BX1189" s="551">
        <v>0</v>
      </c>
      <c r="BY1189" s="551">
        <v>0</v>
      </c>
      <c r="BZ1189" s="551">
        <v>0</v>
      </c>
      <c r="CA1189" s="551">
        <v>0</v>
      </c>
      <c r="CB1189" s="551">
        <v>0</v>
      </c>
      <c r="CC1189" s="551">
        <v>0</v>
      </c>
      <c r="CD1189" s="551">
        <v>0</v>
      </c>
      <c r="CE1189" s="551">
        <v>0</v>
      </c>
      <c r="CF1189" s="551">
        <v>0</v>
      </c>
      <c r="CG1189" s="551">
        <v>0</v>
      </c>
      <c r="CH1189" s="551">
        <v>0</v>
      </c>
      <c r="CI1189" s="623">
        <f t="shared" si="102"/>
        <v>43</v>
      </c>
      <c r="CJ1189" s="524">
        <v>43</v>
      </c>
      <c r="CK1189" s="554">
        <f t="shared" si="103"/>
        <v>14.333333333333334</v>
      </c>
      <c r="CL1189" s="554">
        <f t="shared" si="104"/>
        <v>28.666666666666668</v>
      </c>
      <c r="CM1189" s="554">
        <v>6</v>
      </c>
      <c r="CN1189" s="554"/>
      <c r="CO1189" s="554"/>
      <c r="CP1189" s="622"/>
      <c r="CQ1189" s="524"/>
      <c r="CR1189" s="530"/>
      <c r="CS1189" s="527"/>
      <c r="CT1189" s="527"/>
      <c r="CU1189" s="527"/>
      <c r="CV1189" s="527"/>
      <c r="CW1189" s="85"/>
    </row>
    <row r="1190" spans="1:101" customFormat="1" ht="12" customHeight="1" x14ac:dyDescent="0.2">
      <c r="A1190" s="132" t="s">
        <v>1965</v>
      </c>
      <c r="B1190" s="557" t="s">
        <v>492</v>
      </c>
      <c r="C1190" s="557" t="s">
        <v>1432</v>
      </c>
      <c r="D1190" s="557" t="s">
        <v>5505</v>
      </c>
      <c r="E1190" s="577" t="s">
        <v>493</v>
      </c>
      <c r="F1190" s="557" t="s">
        <v>1432</v>
      </c>
      <c r="G1190" s="557" t="s">
        <v>184</v>
      </c>
      <c r="H1190" s="557" t="s">
        <v>3299</v>
      </c>
      <c r="I1190" s="557" t="s">
        <v>1432</v>
      </c>
      <c r="J1190" s="533">
        <v>528809</v>
      </c>
      <c r="K1190" s="533">
        <v>177181</v>
      </c>
      <c r="L1190" s="512" t="s">
        <v>3066</v>
      </c>
      <c r="M1190" s="557" t="s">
        <v>1432</v>
      </c>
      <c r="N1190" s="557" t="s">
        <v>1432</v>
      </c>
      <c r="O1190" s="533">
        <v>0</v>
      </c>
      <c r="P1190" s="533">
        <v>4</v>
      </c>
      <c r="Q1190" s="738">
        <v>4</v>
      </c>
      <c r="R1190" s="557" t="s">
        <v>494</v>
      </c>
      <c r="S1190" s="557" t="s">
        <v>1154</v>
      </c>
      <c r="T1190" s="739">
        <v>42039</v>
      </c>
      <c r="U1190" s="739">
        <v>42265</v>
      </c>
      <c r="V1190" s="557" t="s">
        <v>1439</v>
      </c>
      <c r="W1190" s="557" t="s">
        <v>1432</v>
      </c>
      <c r="X1190" s="557" t="s">
        <v>1442</v>
      </c>
      <c r="Y1190" s="557" t="s">
        <v>1443</v>
      </c>
      <c r="Z1190" s="557" t="s">
        <v>1443</v>
      </c>
      <c r="AA1190" s="557" t="s">
        <v>1444</v>
      </c>
      <c r="AB1190" s="557" t="s">
        <v>1432</v>
      </c>
      <c r="AC1190" s="389"/>
      <c r="AD1190" s="389"/>
      <c r="AE1190" s="517" t="s">
        <v>628</v>
      </c>
      <c r="AF1190" s="557" t="s">
        <v>3279</v>
      </c>
      <c r="AG1190" s="620">
        <v>1332094</v>
      </c>
      <c r="AH1190" s="517">
        <v>1</v>
      </c>
      <c r="AI1190" s="577">
        <v>4</v>
      </c>
      <c r="AJ1190" s="577">
        <v>0</v>
      </c>
      <c r="AK1190" s="577">
        <v>3</v>
      </c>
      <c r="AL1190" s="577">
        <v>1</v>
      </c>
      <c r="AM1190" s="577">
        <v>0</v>
      </c>
      <c r="AN1190" s="577">
        <v>0</v>
      </c>
      <c r="AO1190" s="577">
        <v>0</v>
      </c>
      <c r="AP1190" s="577">
        <v>0</v>
      </c>
      <c r="AQ1190" s="577">
        <v>0</v>
      </c>
      <c r="AR1190" s="577">
        <v>3</v>
      </c>
      <c r="AS1190" s="577">
        <v>1</v>
      </c>
      <c r="AT1190" s="577">
        <v>0</v>
      </c>
      <c r="AU1190" s="577">
        <v>0</v>
      </c>
      <c r="AV1190" s="577">
        <v>0</v>
      </c>
      <c r="AW1190" s="577">
        <v>0</v>
      </c>
      <c r="AX1190" s="577">
        <v>0</v>
      </c>
      <c r="AY1190" s="577">
        <v>0</v>
      </c>
      <c r="AZ1190" s="577">
        <v>0</v>
      </c>
      <c r="BA1190" s="577">
        <v>0</v>
      </c>
      <c r="BB1190" s="577">
        <v>0</v>
      </c>
      <c r="BC1190" s="577">
        <v>0</v>
      </c>
      <c r="BD1190" s="577">
        <v>0</v>
      </c>
      <c r="BE1190" s="577">
        <v>0</v>
      </c>
      <c r="BF1190" s="577">
        <v>0</v>
      </c>
      <c r="BG1190" s="577">
        <v>0</v>
      </c>
      <c r="BH1190" s="577">
        <v>0</v>
      </c>
      <c r="BI1190" s="577">
        <v>0</v>
      </c>
      <c r="BJ1190" s="577">
        <v>0</v>
      </c>
      <c r="BK1190" s="577">
        <v>0</v>
      </c>
      <c r="BL1190" s="577"/>
      <c r="BM1190" s="551">
        <v>0</v>
      </c>
      <c r="BN1190" s="551">
        <v>0</v>
      </c>
      <c r="BO1190" s="753">
        <v>0</v>
      </c>
      <c r="BP1190" s="551">
        <v>0</v>
      </c>
      <c r="BQ1190" s="551">
        <v>0</v>
      </c>
      <c r="BR1190" s="551">
        <v>0</v>
      </c>
      <c r="BS1190" s="582">
        <f t="shared" si="99"/>
        <v>1.3333333333333333</v>
      </c>
      <c r="BT1190" s="552">
        <f t="shared" si="100"/>
        <v>1.3333333333333333</v>
      </c>
      <c r="BU1190" s="552">
        <f t="shared" si="101"/>
        <v>1.3333333333333333</v>
      </c>
      <c r="BV1190" s="551">
        <v>0</v>
      </c>
      <c r="BW1190" s="551">
        <v>0</v>
      </c>
      <c r="BX1190" s="551">
        <v>0</v>
      </c>
      <c r="BY1190" s="551">
        <v>0</v>
      </c>
      <c r="BZ1190" s="551">
        <v>0</v>
      </c>
      <c r="CA1190" s="551">
        <v>0</v>
      </c>
      <c r="CB1190" s="551">
        <v>0</v>
      </c>
      <c r="CC1190" s="551">
        <v>0</v>
      </c>
      <c r="CD1190" s="551">
        <v>0</v>
      </c>
      <c r="CE1190" s="551">
        <v>0</v>
      </c>
      <c r="CF1190" s="551">
        <v>0</v>
      </c>
      <c r="CG1190" s="551">
        <v>0</v>
      </c>
      <c r="CH1190" s="551">
        <v>0</v>
      </c>
      <c r="CI1190" s="623">
        <f t="shared" si="102"/>
        <v>4</v>
      </c>
      <c r="CJ1190" s="524">
        <v>4</v>
      </c>
      <c r="CK1190" s="554">
        <f t="shared" si="103"/>
        <v>1.3333333333333333</v>
      </c>
      <c r="CL1190" s="554">
        <f t="shared" si="104"/>
        <v>2.6666666666666665</v>
      </c>
      <c r="CM1190" s="554">
        <v>6</v>
      </c>
      <c r="CN1190" s="554"/>
      <c r="CO1190" s="554"/>
      <c r="CP1190" s="524"/>
      <c r="CQ1190" s="524"/>
      <c r="CR1190" s="530"/>
      <c r="CS1190" s="527"/>
      <c r="CT1190" s="527"/>
      <c r="CU1190" s="527"/>
      <c r="CV1190" s="527"/>
      <c r="CW1190" s="85"/>
    </row>
    <row r="1191" spans="1:101" customFormat="1" ht="12" customHeight="1" x14ac:dyDescent="0.2">
      <c r="A1191" s="132" t="s">
        <v>1965</v>
      </c>
      <c r="B1191" s="557" t="s">
        <v>492</v>
      </c>
      <c r="C1191" s="557" t="s">
        <v>1432</v>
      </c>
      <c r="D1191" s="557" t="s">
        <v>5506</v>
      </c>
      <c r="E1191" s="577" t="s">
        <v>493</v>
      </c>
      <c r="F1191" s="557" t="s">
        <v>1432</v>
      </c>
      <c r="G1191" s="557" t="s">
        <v>184</v>
      </c>
      <c r="H1191" s="557" t="s">
        <v>3299</v>
      </c>
      <c r="I1191" s="557" t="s">
        <v>1432</v>
      </c>
      <c r="J1191" s="533">
        <v>528809</v>
      </c>
      <c r="K1191" s="533">
        <v>177181</v>
      </c>
      <c r="L1191" s="512" t="s">
        <v>3066</v>
      </c>
      <c r="M1191" s="557" t="s">
        <v>1432</v>
      </c>
      <c r="N1191" s="557" t="s">
        <v>1432</v>
      </c>
      <c r="O1191" s="533">
        <v>0</v>
      </c>
      <c r="P1191" s="533">
        <v>7</v>
      </c>
      <c r="Q1191" s="738">
        <v>7</v>
      </c>
      <c r="R1191" s="557" t="s">
        <v>494</v>
      </c>
      <c r="S1191" s="557" t="s">
        <v>1154</v>
      </c>
      <c r="T1191" s="739">
        <v>42039</v>
      </c>
      <c r="U1191" s="739">
        <v>42265</v>
      </c>
      <c r="V1191" s="557" t="s">
        <v>1439</v>
      </c>
      <c r="W1191" s="557" t="s">
        <v>1432</v>
      </c>
      <c r="X1191" s="557" t="s">
        <v>1442</v>
      </c>
      <c r="Y1191" s="557" t="s">
        <v>1443</v>
      </c>
      <c r="Z1191" s="557" t="s">
        <v>1443</v>
      </c>
      <c r="AA1191" s="557" t="s">
        <v>1444</v>
      </c>
      <c r="AB1191" s="557" t="s">
        <v>1432</v>
      </c>
      <c r="AC1191" s="389"/>
      <c r="AD1191" s="389"/>
      <c r="AE1191" s="517" t="s">
        <v>628</v>
      </c>
      <c r="AF1191" s="557" t="s">
        <v>3279</v>
      </c>
      <c r="AG1191" s="620">
        <v>1332094</v>
      </c>
      <c r="AH1191" s="517">
        <v>1</v>
      </c>
      <c r="AI1191" s="577">
        <v>7</v>
      </c>
      <c r="AJ1191" s="577">
        <v>0</v>
      </c>
      <c r="AK1191" s="577">
        <v>4</v>
      </c>
      <c r="AL1191" s="577">
        <v>2</v>
      </c>
      <c r="AM1191" s="577">
        <v>1</v>
      </c>
      <c r="AN1191" s="577">
        <v>0</v>
      </c>
      <c r="AO1191" s="577">
        <v>0</v>
      </c>
      <c r="AP1191" s="577">
        <v>0</v>
      </c>
      <c r="AQ1191" s="577">
        <v>0</v>
      </c>
      <c r="AR1191" s="577">
        <v>4</v>
      </c>
      <c r="AS1191" s="577">
        <v>2</v>
      </c>
      <c r="AT1191" s="577">
        <v>1</v>
      </c>
      <c r="AU1191" s="577">
        <v>0</v>
      </c>
      <c r="AV1191" s="577">
        <v>0</v>
      </c>
      <c r="AW1191" s="577">
        <v>0</v>
      </c>
      <c r="AX1191" s="577">
        <v>0</v>
      </c>
      <c r="AY1191" s="577">
        <v>0</v>
      </c>
      <c r="AZ1191" s="577">
        <v>0</v>
      </c>
      <c r="BA1191" s="577">
        <v>0</v>
      </c>
      <c r="BB1191" s="577">
        <v>0</v>
      </c>
      <c r="BC1191" s="577">
        <v>0</v>
      </c>
      <c r="BD1191" s="577">
        <v>0</v>
      </c>
      <c r="BE1191" s="577">
        <v>0</v>
      </c>
      <c r="BF1191" s="577">
        <v>0</v>
      </c>
      <c r="BG1191" s="577">
        <v>0</v>
      </c>
      <c r="BH1191" s="577">
        <v>0</v>
      </c>
      <c r="BI1191" s="577">
        <v>0</v>
      </c>
      <c r="BJ1191" s="577">
        <v>0</v>
      </c>
      <c r="BK1191" s="577">
        <v>0</v>
      </c>
      <c r="BL1191" s="577"/>
      <c r="BM1191" s="551">
        <v>0</v>
      </c>
      <c r="BN1191" s="551">
        <v>0</v>
      </c>
      <c r="BO1191" s="753">
        <v>0</v>
      </c>
      <c r="BP1191" s="551">
        <v>0</v>
      </c>
      <c r="BQ1191" s="551">
        <v>0</v>
      </c>
      <c r="BR1191" s="551">
        <v>0</v>
      </c>
      <c r="BS1191" s="582">
        <f t="shared" si="99"/>
        <v>2.3333333333333335</v>
      </c>
      <c r="BT1191" s="552">
        <f t="shared" si="100"/>
        <v>2.3333333333333335</v>
      </c>
      <c r="BU1191" s="552">
        <f t="shared" si="101"/>
        <v>2.3333333333333335</v>
      </c>
      <c r="BV1191" s="551">
        <v>0</v>
      </c>
      <c r="BW1191" s="551">
        <v>0</v>
      </c>
      <c r="BX1191" s="551">
        <v>0</v>
      </c>
      <c r="BY1191" s="551">
        <v>0</v>
      </c>
      <c r="BZ1191" s="551">
        <v>0</v>
      </c>
      <c r="CA1191" s="551">
        <v>0</v>
      </c>
      <c r="CB1191" s="551">
        <v>0</v>
      </c>
      <c r="CC1191" s="551">
        <v>0</v>
      </c>
      <c r="CD1191" s="551">
        <v>0</v>
      </c>
      <c r="CE1191" s="551">
        <v>0</v>
      </c>
      <c r="CF1191" s="551">
        <v>0</v>
      </c>
      <c r="CG1191" s="551">
        <v>0</v>
      </c>
      <c r="CH1191" s="551">
        <v>0</v>
      </c>
      <c r="CI1191" s="623">
        <f t="shared" si="102"/>
        <v>7</v>
      </c>
      <c r="CJ1191" s="524">
        <v>7</v>
      </c>
      <c r="CK1191" s="554">
        <f t="shared" si="103"/>
        <v>2.3333333333333335</v>
      </c>
      <c r="CL1191" s="554">
        <f t="shared" si="104"/>
        <v>4.666666666666667</v>
      </c>
      <c r="CM1191" s="554">
        <v>6</v>
      </c>
      <c r="CN1191" s="554"/>
      <c r="CO1191" s="554"/>
      <c r="CP1191" s="622"/>
      <c r="CQ1191" s="524"/>
      <c r="CR1191" s="530"/>
      <c r="CS1191" s="527"/>
      <c r="CT1191" s="527"/>
      <c r="CU1191" s="527"/>
      <c r="CV1191" s="527"/>
      <c r="CW1191" s="85"/>
    </row>
    <row r="1192" spans="1:101" customFormat="1" ht="12" customHeight="1" x14ac:dyDescent="0.2">
      <c r="A1192" s="132" t="s">
        <v>1965</v>
      </c>
      <c r="B1192" s="557" t="s">
        <v>492</v>
      </c>
      <c r="C1192" s="557" t="s">
        <v>1432</v>
      </c>
      <c r="D1192" s="557" t="s">
        <v>5507</v>
      </c>
      <c r="E1192" s="577" t="s">
        <v>493</v>
      </c>
      <c r="F1192" s="557" t="s">
        <v>1432</v>
      </c>
      <c r="G1192" s="557" t="s">
        <v>184</v>
      </c>
      <c r="H1192" s="557" t="s">
        <v>3299</v>
      </c>
      <c r="I1192" s="557" t="s">
        <v>1432</v>
      </c>
      <c r="J1192" s="533">
        <v>528809</v>
      </c>
      <c r="K1192" s="533">
        <v>177181</v>
      </c>
      <c r="L1192" s="512" t="s">
        <v>3066</v>
      </c>
      <c r="M1192" s="557" t="s">
        <v>1432</v>
      </c>
      <c r="N1192" s="557" t="s">
        <v>1432</v>
      </c>
      <c r="O1192" s="533">
        <v>0</v>
      </c>
      <c r="P1192" s="533">
        <v>7</v>
      </c>
      <c r="Q1192" s="738">
        <v>7</v>
      </c>
      <c r="R1192" s="557" t="s">
        <v>494</v>
      </c>
      <c r="S1192" s="557" t="s">
        <v>1154</v>
      </c>
      <c r="T1192" s="739">
        <v>42039</v>
      </c>
      <c r="U1192" s="739">
        <v>42265</v>
      </c>
      <c r="V1192" s="557" t="s">
        <v>1439</v>
      </c>
      <c r="W1192" s="557" t="s">
        <v>1432</v>
      </c>
      <c r="X1192" s="557" t="s">
        <v>1442</v>
      </c>
      <c r="Y1192" s="557" t="s">
        <v>1443</v>
      </c>
      <c r="Z1192" s="557" t="s">
        <v>1443</v>
      </c>
      <c r="AA1192" s="557" t="s">
        <v>1444</v>
      </c>
      <c r="AB1192" s="557" t="s">
        <v>1432</v>
      </c>
      <c r="AC1192" s="389"/>
      <c r="AD1192" s="389"/>
      <c r="AE1192" s="517" t="s">
        <v>628</v>
      </c>
      <c r="AF1192" s="557" t="s">
        <v>3279</v>
      </c>
      <c r="AG1192" s="620">
        <v>1332094</v>
      </c>
      <c r="AH1192" s="517">
        <v>1</v>
      </c>
      <c r="AI1192" s="577">
        <v>7</v>
      </c>
      <c r="AJ1192" s="577">
        <v>0</v>
      </c>
      <c r="AK1192" s="577">
        <v>4</v>
      </c>
      <c r="AL1192" s="577">
        <v>2</v>
      </c>
      <c r="AM1192" s="577">
        <v>1</v>
      </c>
      <c r="AN1192" s="577">
        <v>0</v>
      </c>
      <c r="AO1192" s="577">
        <v>0</v>
      </c>
      <c r="AP1192" s="577">
        <v>0</v>
      </c>
      <c r="AQ1192" s="577">
        <v>0</v>
      </c>
      <c r="AR1192" s="577">
        <v>4</v>
      </c>
      <c r="AS1192" s="577">
        <v>2</v>
      </c>
      <c r="AT1192" s="577">
        <v>1</v>
      </c>
      <c r="AU1192" s="577">
        <v>0</v>
      </c>
      <c r="AV1192" s="577">
        <v>0</v>
      </c>
      <c r="AW1192" s="577">
        <v>0</v>
      </c>
      <c r="AX1192" s="577">
        <v>0</v>
      </c>
      <c r="AY1192" s="577">
        <v>0</v>
      </c>
      <c r="AZ1192" s="577">
        <v>0</v>
      </c>
      <c r="BA1192" s="577">
        <v>0</v>
      </c>
      <c r="BB1192" s="577">
        <v>0</v>
      </c>
      <c r="BC1192" s="577">
        <v>0</v>
      </c>
      <c r="BD1192" s="577">
        <v>0</v>
      </c>
      <c r="BE1192" s="577">
        <v>0</v>
      </c>
      <c r="BF1192" s="577">
        <v>0</v>
      </c>
      <c r="BG1192" s="577">
        <v>0</v>
      </c>
      <c r="BH1192" s="577">
        <v>0</v>
      </c>
      <c r="BI1192" s="577">
        <v>0</v>
      </c>
      <c r="BJ1192" s="577">
        <v>0</v>
      </c>
      <c r="BK1192" s="577">
        <v>0</v>
      </c>
      <c r="BL1192" s="577"/>
      <c r="BM1192" s="551">
        <v>0</v>
      </c>
      <c r="BN1192" s="551">
        <v>0</v>
      </c>
      <c r="BO1192" s="753">
        <v>0</v>
      </c>
      <c r="BP1192" s="551">
        <v>0</v>
      </c>
      <c r="BQ1192" s="551">
        <v>0</v>
      </c>
      <c r="BR1192" s="551">
        <v>0</v>
      </c>
      <c r="BS1192" s="582">
        <f t="shared" si="99"/>
        <v>2.3333333333333335</v>
      </c>
      <c r="BT1192" s="552">
        <f t="shared" si="100"/>
        <v>2.3333333333333335</v>
      </c>
      <c r="BU1192" s="552">
        <f t="shared" si="101"/>
        <v>2.3333333333333335</v>
      </c>
      <c r="BV1192" s="551">
        <v>0</v>
      </c>
      <c r="BW1192" s="551">
        <v>0</v>
      </c>
      <c r="BX1192" s="551">
        <v>0</v>
      </c>
      <c r="BY1192" s="551">
        <v>0</v>
      </c>
      <c r="BZ1192" s="551">
        <v>0</v>
      </c>
      <c r="CA1192" s="551">
        <v>0</v>
      </c>
      <c r="CB1192" s="551">
        <v>0</v>
      </c>
      <c r="CC1192" s="551">
        <v>0</v>
      </c>
      <c r="CD1192" s="551">
        <v>0</v>
      </c>
      <c r="CE1192" s="551">
        <v>0</v>
      </c>
      <c r="CF1192" s="551">
        <v>0</v>
      </c>
      <c r="CG1192" s="551">
        <v>0</v>
      </c>
      <c r="CH1192" s="551">
        <v>0</v>
      </c>
      <c r="CI1192" s="623">
        <f t="shared" si="102"/>
        <v>7</v>
      </c>
      <c r="CJ1192" s="524">
        <v>7</v>
      </c>
      <c r="CK1192" s="554">
        <f t="shared" si="103"/>
        <v>2.3333333333333335</v>
      </c>
      <c r="CL1192" s="554">
        <f t="shared" si="104"/>
        <v>4.666666666666667</v>
      </c>
      <c r="CM1192" s="554">
        <v>6</v>
      </c>
      <c r="CN1192" s="554"/>
      <c r="CO1192" s="554"/>
      <c r="CP1192" s="622"/>
      <c r="CQ1192" s="726"/>
      <c r="CR1192" s="525"/>
      <c r="CS1192" s="527"/>
      <c r="CT1192" s="527"/>
      <c r="CU1192" s="527"/>
      <c r="CV1192" s="527"/>
      <c r="CW1192" s="85"/>
    </row>
    <row r="1193" spans="1:101" customFormat="1" ht="12" customHeight="1" x14ac:dyDescent="0.2">
      <c r="A1193" s="132" t="s">
        <v>1965</v>
      </c>
      <c r="B1193" s="557" t="s">
        <v>492</v>
      </c>
      <c r="C1193" s="557" t="s">
        <v>1432</v>
      </c>
      <c r="D1193" s="557" t="s">
        <v>5508</v>
      </c>
      <c r="E1193" s="577" t="s">
        <v>493</v>
      </c>
      <c r="F1193" s="557" t="s">
        <v>1432</v>
      </c>
      <c r="G1193" s="557" t="s">
        <v>184</v>
      </c>
      <c r="H1193" s="557" t="s">
        <v>3299</v>
      </c>
      <c r="I1193" s="557" t="s">
        <v>1432</v>
      </c>
      <c r="J1193" s="533">
        <v>528809</v>
      </c>
      <c r="K1193" s="533">
        <v>177181</v>
      </c>
      <c r="L1193" s="512" t="s">
        <v>3066</v>
      </c>
      <c r="M1193" s="557" t="s">
        <v>1432</v>
      </c>
      <c r="N1193" s="557" t="s">
        <v>1432</v>
      </c>
      <c r="O1193" s="533">
        <v>0</v>
      </c>
      <c r="P1193" s="533">
        <v>7</v>
      </c>
      <c r="Q1193" s="738">
        <v>7</v>
      </c>
      <c r="R1193" s="557" t="s">
        <v>494</v>
      </c>
      <c r="S1193" s="557" t="s">
        <v>1154</v>
      </c>
      <c r="T1193" s="739">
        <v>42039</v>
      </c>
      <c r="U1193" s="739">
        <v>42265</v>
      </c>
      <c r="V1193" s="557" t="s">
        <v>1439</v>
      </c>
      <c r="W1193" s="557" t="s">
        <v>1432</v>
      </c>
      <c r="X1193" s="557" t="s">
        <v>1442</v>
      </c>
      <c r="Y1193" s="557" t="s">
        <v>1443</v>
      </c>
      <c r="Z1193" s="557" t="s">
        <v>1443</v>
      </c>
      <c r="AA1193" s="557" t="s">
        <v>1444</v>
      </c>
      <c r="AB1193" s="557" t="s">
        <v>1432</v>
      </c>
      <c r="AC1193" s="389"/>
      <c r="AD1193" s="389"/>
      <c r="AE1193" s="517" t="s">
        <v>628</v>
      </c>
      <c r="AF1193" s="557" t="s">
        <v>3279</v>
      </c>
      <c r="AG1193" s="620">
        <v>1332094</v>
      </c>
      <c r="AH1193" s="517">
        <v>1</v>
      </c>
      <c r="AI1193" s="577">
        <v>7</v>
      </c>
      <c r="AJ1193" s="577">
        <v>0</v>
      </c>
      <c r="AK1193" s="577">
        <v>4</v>
      </c>
      <c r="AL1193" s="577">
        <v>2</v>
      </c>
      <c r="AM1193" s="577">
        <v>1</v>
      </c>
      <c r="AN1193" s="577">
        <v>0</v>
      </c>
      <c r="AO1193" s="577">
        <v>0</v>
      </c>
      <c r="AP1193" s="577">
        <v>0</v>
      </c>
      <c r="AQ1193" s="577">
        <v>0</v>
      </c>
      <c r="AR1193" s="577">
        <v>4</v>
      </c>
      <c r="AS1193" s="577">
        <v>2</v>
      </c>
      <c r="AT1193" s="577">
        <v>1</v>
      </c>
      <c r="AU1193" s="577">
        <v>0</v>
      </c>
      <c r="AV1193" s="577">
        <v>0</v>
      </c>
      <c r="AW1193" s="577">
        <v>0</v>
      </c>
      <c r="AX1193" s="577">
        <v>0</v>
      </c>
      <c r="AY1193" s="577">
        <v>0</v>
      </c>
      <c r="AZ1193" s="577">
        <v>0</v>
      </c>
      <c r="BA1193" s="577">
        <v>0</v>
      </c>
      <c r="BB1193" s="577">
        <v>0</v>
      </c>
      <c r="BC1193" s="577">
        <v>0</v>
      </c>
      <c r="BD1193" s="577">
        <v>0</v>
      </c>
      <c r="BE1193" s="577">
        <v>0</v>
      </c>
      <c r="BF1193" s="577">
        <v>0</v>
      </c>
      <c r="BG1193" s="577">
        <v>0</v>
      </c>
      <c r="BH1193" s="577">
        <v>0</v>
      </c>
      <c r="BI1193" s="577">
        <v>0</v>
      </c>
      <c r="BJ1193" s="577">
        <v>0</v>
      </c>
      <c r="BK1193" s="577">
        <v>0</v>
      </c>
      <c r="BL1193" s="577"/>
      <c r="BM1193" s="551">
        <v>0</v>
      </c>
      <c r="BN1193" s="551">
        <v>0</v>
      </c>
      <c r="BO1193" s="753">
        <v>0</v>
      </c>
      <c r="BP1193" s="551">
        <v>0</v>
      </c>
      <c r="BQ1193" s="551">
        <v>0</v>
      </c>
      <c r="BR1193" s="551">
        <v>0</v>
      </c>
      <c r="BS1193" s="582">
        <f t="shared" si="99"/>
        <v>2.3333333333333335</v>
      </c>
      <c r="BT1193" s="552">
        <f t="shared" si="100"/>
        <v>2.3333333333333335</v>
      </c>
      <c r="BU1193" s="552">
        <f t="shared" si="101"/>
        <v>2.3333333333333335</v>
      </c>
      <c r="BV1193" s="551">
        <v>0</v>
      </c>
      <c r="BW1193" s="551">
        <v>0</v>
      </c>
      <c r="BX1193" s="551">
        <v>0</v>
      </c>
      <c r="BY1193" s="551">
        <v>0</v>
      </c>
      <c r="BZ1193" s="551">
        <v>0</v>
      </c>
      <c r="CA1193" s="551">
        <v>0</v>
      </c>
      <c r="CB1193" s="551">
        <v>0</v>
      </c>
      <c r="CC1193" s="551">
        <v>0</v>
      </c>
      <c r="CD1193" s="551">
        <v>0</v>
      </c>
      <c r="CE1193" s="551">
        <v>0</v>
      </c>
      <c r="CF1193" s="551">
        <v>0</v>
      </c>
      <c r="CG1193" s="551">
        <v>0</v>
      </c>
      <c r="CH1193" s="551">
        <v>0</v>
      </c>
      <c r="CI1193" s="623">
        <f t="shared" si="102"/>
        <v>7</v>
      </c>
      <c r="CJ1193" s="524">
        <v>7</v>
      </c>
      <c r="CK1193" s="554">
        <f t="shared" si="103"/>
        <v>2.3333333333333335</v>
      </c>
      <c r="CL1193" s="554">
        <f t="shared" si="104"/>
        <v>4.666666666666667</v>
      </c>
      <c r="CM1193" s="554">
        <v>6</v>
      </c>
      <c r="CN1193" s="554"/>
      <c r="CO1193" s="554"/>
      <c r="CP1193" s="622"/>
      <c r="CQ1193" s="726"/>
      <c r="CR1193" s="525"/>
      <c r="CS1193" s="527"/>
      <c r="CT1193" s="527"/>
      <c r="CU1193" s="527"/>
      <c r="CV1193" s="527"/>
      <c r="CW1193" s="85"/>
    </row>
    <row r="1194" spans="1:101" customFormat="1" ht="12" customHeight="1" x14ac:dyDescent="0.2">
      <c r="A1194" s="132" t="s">
        <v>1965</v>
      </c>
      <c r="B1194" s="557" t="s">
        <v>492</v>
      </c>
      <c r="C1194" s="557" t="s">
        <v>1432</v>
      </c>
      <c r="D1194" s="557" t="s">
        <v>5509</v>
      </c>
      <c r="E1194" s="577" t="s">
        <v>493</v>
      </c>
      <c r="F1194" s="557" t="s">
        <v>1432</v>
      </c>
      <c r="G1194" s="557" t="s">
        <v>184</v>
      </c>
      <c r="H1194" s="557" t="s">
        <v>3299</v>
      </c>
      <c r="I1194" s="557" t="s">
        <v>1432</v>
      </c>
      <c r="J1194" s="533">
        <v>528809</v>
      </c>
      <c r="K1194" s="533">
        <v>177181</v>
      </c>
      <c r="L1194" s="512" t="s">
        <v>3066</v>
      </c>
      <c r="M1194" s="557" t="s">
        <v>1432</v>
      </c>
      <c r="N1194" s="557" t="s">
        <v>1432</v>
      </c>
      <c r="O1194" s="533">
        <v>0</v>
      </c>
      <c r="P1194" s="533">
        <v>7</v>
      </c>
      <c r="Q1194" s="738">
        <v>7</v>
      </c>
      <c r="R1194" s="557" t="s">
        <v>494</v>
      </c>
      <c r="S1194" s="557" t="s">
        <v>1154</v>
      </c>
      <c r="T1194" s="739">
        <v>42039</v>
      </c>
      <c r="U1194" s="739">
        <v>42265</v>
      </c>
      <c r="V1194" s="557" t="s">
        <v>1439</v>
      </c>
      <c r="W1194" s="557" t="s">
        <v>1432</v>
      </c>
      <c r="X1194" s="557" t="s">
        <v>1442</v>
      </c>
      <c r="Y1194" s="557" t="s">
        <v>1443</v>
      </c>
      <c r="Z1194" s="557" t="s">
        <v>1443</v>
      </c>
      <c r="AA1194" s="557" t="s">
        <v>1444</v>
      </c>
      <c r="AB1194" s="557" t="s">
        <v>1432</v>
      </c>
      <c r="AC1194" s="389"/>
      <c r="AD1194" s="389"/>
      <c r="AE1194" s="517" t="s">
        <v>628</v>
      </c>
      <c r="AF1194" s="557" t="s">
        <v>3279</v>
      </c>
      <c r="AG1194" s="620">
        <v>1332094</v>
      </c>
      <c r="AH1194" s="517">
        <v>1</v>
      </c>
      <c r="AI1194" s="577">
        <v>7</v>
      </c>
      <c r="AJ1194" s="577">
        <v>0</v>
      </c>
      <c r="AK1194" s="577">
        <v>4</v>
      </c>
      <c r="AL1194" s="577">
        <v>2</v>
      </c>
      <c r="AM1194" s="577">
        <v>1</v>
      </c>
      <c r="AN1194" s="577">
        <v>0</v>
      </c>
      <c r="AO1194" s="577">
        <v>0</v>
      </c>
      <c r="AP1194" s="577">
        <v>0</v>
      </c>
      <c r="AQ1194" s="577">
        <v>0</v>
      </c>
      <c r="AR1194" s="577">
        <v>4</v>
      </c>
      <c r="AS1194" s="577">
        <v>2</v>
      </c>
      <c r="AT1194" s="577">
        <v>1</v>
      </c>
      <c r="AU1194" s="577">
        <v>0</v>
      </c>
      <c r="AV1194" s="577">
        <v>0</v>
      </c>
      <c r="AW1194" s="577">
        <v>0</v>
      </c>
      <c r="AX1194" s="577">
        <v>0</v>
      </c>
      <c r="AY1194" s="577">
        <v>0</v>
      </c>
      <c r="AZ1194" s="577">
        <v>0</v>
      </c>
      <c r="BA1194" s="577">
        <v>0</v>
      </c>
      <c r="BB1194" s="577">
        <v>0</v>
      </c>
      <c r="BC1194" s="577">
        <v>0</v>
      </c>
      <c r="BD1194" s="577">
        <v>0</v>
      </c>
      <c r="BE1194" s="577">
        <v>0</v>
      </c>
      <c r="BF1194" s="577">
        <v>0</v>
      </c>
      <c r="BG1194" s="577">
        <v>0</v>
      </c>
      <c r="BH1194" s="577">
        <v>0</v>
      </c>
      <c r="BI1194" s="577">
        <v>0</v>
      </c>
      <c r="BJ1194" s="577">
        <v>0</v>
      </c>
      <c r="BK1194" s="577">
        <v>0</v>
      </c>
      <c r="BL1194" s="577"/>
      <c r="BM1194" s="551">
        <v>0</v>
      </c>
      <c r="BN1194" s="551">
        <v>0</v>
      </c>
      <c r="BO1194" s="753">
        <v>0</v>
      </c>
      <c r="BP1194" s="551">
        <v>0</v>
      </c>
      <c r="BQ1194" s="551">
        <v>0</v>
      </c>
      <c r="BR1194" s="551">
        <v>0</v>
      </c>
      <c r="BS1194" s="582">
        <f t="shared" si="99"/>
        <v>2.3333333333333335</v>
      </c>
      <c r="BT1194" s="552">
        <f t="shared" si="100"/>
        <v>2.3333333333333335</v>
      </c>
      <c r="BU1194" s="552">
        <f t="shared" si="101"/>
        <v>2.3333333333333335</v>
      </c>
      <c r="BV1194" s="551">
        <v>0</v>
      </c>
      <c r="BW1194" s="551">
        <v>0</v>
      </c>
      <c r="BX1194" s="551">
        <v>0</v>
      </c>
      <c r="BY1194" s="551">
        <v>0</v>
      </c>
      <c r="BZ1194" s="551">
        <v>0</v>
      </c>
      <c r="CA1194" s="551">
        <v>0</v>
      </c>
      <c r="CB1194" s="551">
        <v>0</v>
      </c>
      <c r="CC1194" s="551">
        <v>0</v>
      </c>
      <c r="CD1194" s="551">
        <v>0</v>
      </c>
      <c r="CE1194" s="551">
        <v>0</v>
      </c>
      <c r="CF1194" s="551">
        <v>0</v>
      </c>
      <c r="CG1194" s="551">
        <v>0</v>
      </c>
      <c r="CH1194" s="551">
        <v>0</v>
      </c>
      <c r="CI1194" s="623">
        <f t="shared" si="102"/>
        <v>7</v>
      </c>
      <c r="CJ1194" s="524">
        <v>7</v>
      </c>
      <c r="CK1194" s="554">
        <f t="shared" si="103"/>
        <v>2.3333333333333335</v>
      </c>
      <c r="CL1194" s="554">
        <f t="shared" si="104"/>
        <v>4.666666666666667</v>
      </c>
      <c r="CM1194" s="554">
        <v>6</v>
      </c>
      <c r="CN1194" s="554"/>
      <c r="CO1194" s="554"/>
      <c r="CP1194" s="622"/>
      <c r="CQ1194" s="726"/>
      <c r="CR1194" s="525"/>
      <c r="CS1194" s="527"/>
      <c r="CT1194" s="527"/>
      <c r="CU1194" s="527"/>
      <c r="CV1194" s="527"/>
      <c r="CW1194" s="85"/>
    </row>
    <row r="1195" spans="1:101" customFormat="1" ht="12" customHeight="1" x14ac:dyDescent="0.2">
      <c r="A1195" s="132" t="s">
        <v>1965</v>
      </c>
      <c r="B1195" s="557" t="s">
        <v>492</v>
      </c>
      <c r="C1195" s="557" t="s">
        <v>1432</v>
      </c>
      <c r="D1195" s="557" t="s">
        <v>5510</v>
      </c>
      <c r="E1195" s="577" t="s">
        <v>493</v>
      </c>
      <c r="F1195" s="557" t="s">
        <v>1432</v>
      </c>
      <c r="G1195" s="557" t="s">
        <v>184</v>
      </c>
      <c r="H1195" s="557" t="s">
        <v>3299</v>
      </c>
      <c r="I1195" s="557" t="s">
        <v>1432</v>
      </c>
      <c r="J1195" s="533">
        <v>528809</v>
      </c>
      <c r="K1195" s="533">
        <v>177181</v>
      </c>
      <c r="L1195" s="512" t="s">
        <v>3066</v>
      </c>
      <c r="M1195" s="557" t="s">
        <v>1432</v>
      </c>
      <c r="N1195" s="557" t="s">
        <v>1432</v>
      </c>
      <c r="O1195" s="533">
        <v>0</v>
      </c>
      <c r="P1195" s="533">
        <v>7</v>
      </c>
      <c r="Q1195" s="738">
        <v>7</v>
      </c>
      <c r="R1195" s="557" t="s">
        <v>494</v>
      </c>
      <c r="S1195" s="557" t="s">
        <v>1154</v>
      </c>
      <c r="T1195" s="739">
        <v>42039</v>
      </c>
      <c r="U1195" s="739">
        <v>42265</v>
      </c>
      <c r="V1195" s="557" t="s">
        <v>1439</v>
      </c>
      <c r="W1195" s="557" t="s">
        <v>1432</v>
      </c>
      <c r="X1195" s="557" t="s">
        <v>1442</v>
      </c>
      <c r="Y1195" s="557" t="s">
        <v>1443</v>
      </c>
      <c r="Z1195" s="557" t="s">
        <v>1443</v>
      </c>
      <c r="AA1195" s="557" t="s">
        <v>1444</v>
      </c>
      <c r="AB1195" s="557" t="s">
        <v>1432</v>
      </c>
      <c r="AC1195" s="389"/>
      <c r="AD1195" s="389"/>
      <c r="AE1195" s="517" t="s">
        <v>628</v>
      </c>
      <c r="AF1195" s="557" t="s">
        <v>3279</v>
      </c>
      <c r="AG1195" s="620">
        <v>1332094</v>
      </c>
      <c r="AH1195" s="517">
        <v>1</v>
      </c>
      <c r="AI1195" s="577">
        <v>7</v>
      </c>
      <c r="AJ1195" s="577">
        <v>0</v>
      </c>
      <c r="AK1195" s="577">
        <v>4</v>
      </c>
      <c r="AL1195" s="577">
        <v>2</v>
      </c>
      <c r="AM1195" s="577">
        <v>1</v>
      </c>
      <c r="AN1195" s="577">
        <v>0</v>
      </c>
      <c r="AO1195" s="577">
        <v>0</v>
      </c>
      <c r="AP1195" s="577">
        <v>0</v>
      </c>
      <c r="AQ1195" s="577">
        <v>0</v>
      </c>
      <c r="AR1195" s="577">
        <v>4</v>
      </c>
      <c r="AS1195" s="577">
        <v>2</v>
      </c>
      <c r="AT1195" s="577">
        <v>1</v>
      </c>
      <c r="AU1195" s="577">
        <v>0</v>
      </c>
      <c r="AV1195" s="577">
        <v>0</v>
      </c>
      <c r="AW1195" s="577">
        <v>0</v>
      </c>
      <c r="AX1195" s="577">
        <v>0</v>
      </c>
      <c r="AY1195" s="577">
        <v>0</v>
      </c>
      <c r="AZ1195" s="577">
        <v>0</v>
      </c>
      <c r="BA1195" s="577">
        <v>0</v>
      </c>
      <c r="BB1195" s="577">
        <v>0</v>
      </c>
      <c r="BC1195" s="577">
        <v>0</v>
      </c>
      <c r="BD1195" s="577">
        <v>0</v>
      </c>
      <c r="BE1195" s="577">
        <v>0</v>
      </c>
      <c r="BF1195" s="577">
        <v>0</v>
      </c>
      <c r="BG1195" s="577">
        <v>0</v>
      </c>
      <c r="BH1195" s="577">
        <v>0</v>
      </c>
      <c r="BI1195" s="577">
        <v>0</v>
      </c>
      <c r="BJ1195" s="577">
        <v>0</v>
      </c>
      <c r="BK1195" s="577">
        <v>0</v>
      </c>
      <c r="BL1195" s="577"/>
      <c r="BM1195" s="551">
        <v>0</v>
      </c>
      <c r="BN1195" s="551">
        <v>0</v>
      </c>
      <c r="BO1195" s="753">
        <v>0</v>
      </c>
      <c r="BP1195" s="551">
        <v>0</v>
      </c>
      <c r="BQ1195" s="551">
        <v>0</v>
      </c>
      <c r="BR1195" s="551">
        <v>0</v>
      </c>
      <c r="BS1195" s="582">
        <f t="shared" si="99"/>
        <v>2.3333333333333335</v>
      </c>
      <c r="BT1195" s="552">
        <f t="shared" si="100"/>
        <v>2.3333333333333335</v>
      </c>
      <c r="BU1195" s="552">
        <f t="shared" si="101"/>
        <v>2.3333333333333335</v>
      </c>
      <c r="BV1195" s="551">
        <v>0</v>
      </c>
      <c r="BW1195" s="551">
        <v>0</v>
      </c>
      <c r="BX1195" s="551">
        <v>0</v>
      </c>
      <c r="BY1195" s="551">
        <v>0</v>
      </c>
      <c r="BZ1195" s="551">
        <v>0</v>
      </c>
      <c r="CA1195" s="551">
        <v>0</v>
      </c>
      <c r="CB1195" s="551">
        <v>0</v>
      </c>
      <c r="CC1195" s="551">
        <v>0</v>
      </c>
      <c r="CD1195" s="551">
        <v>0</v>
      </c>
      <c r="CE1195" s="551">
        <v>0</v>
      </c>
      <c r="CF1195" s="551">
        <v>0</v>
      </c>
      <c r="CG1195" s="551">
        <v>0</v>
      </c>
      <c r="CH1195" s="551">
        <v>0</v>
      </c>
      <c r="CI1195" s="623">
        <f t="shared" si="102"/>
        <v>7</v>
      </c>
      <c r="CJ1195" s="524">
        <v>7</v>
      </c>
      <c r="CK1195" s="554">
        <f t="shared" si="103"/>
        <v>2.3333333333333335</v>
      </c>
      <c r="CL1195" s="554">
        <f t="shared" si="104"/>
        <v>4.666666666666667</v>
      </c>
      <c r="CM1195" s="554">
        <v>6</v>
      </c>
      <c r="CN1195" s="554"/>
      <c r="CO1195" s="554"/>
      <c r="CP1195" s="622"/>
      <c r="CQ1195" s="524"/>
      <c r="CR1195" s="525"/>
      <c r="CS1195" s="527"/>
      <c r="CT1195" s="527"/>
      <c r="CU1195" s="527"/>
      <c r="CV1195" s="527"/>
      <c r="CW1195" s="85"/>
    </row>
    <row r="1196" spans="1:101" customFormat="1" ht="12" customHeight="1" x14ac:dyDescent="0.2">
      <c r="A1196" s="132" t="s">
        <v>1965</v>
      </c>
      <c r="B1196" s="557" t="s">
        <v>492</v>
      </c>
      <c r="C1196" s="557" t="s">
        <v>1432</v>
      </c>
      <c r="D1196" s="557" t="s">
        <v>5511</v>
      </c>
      <c r="E1196" s="577" t="s">
        <v>493</v>
      </c>
      <c r="F1196" s="557" t="s">
        <v>1432</v>
      </c>
      <c r="G1196" s="557" t="s">
        <v>184</v>
      </c>
      <c r="H1196" s="557" t="s">
        <v>3299</v>
      </c>
      <c r="I1196" s="557" t="s">
        <v>1432</v>
      </c>
      <c r="J1196" s="533">
        <v>528809</v>
      </c>
      <c r="K1196" s="533">
        <v>177181</v>
      </c>
      <c r="L1196" s="512" t="s">
        <v>3066</v>
      </c>
      <c r="M1196" s="557" t="s">
        <v>1432</v>
      </c>
      <c r="N1196" s="557" t="s">
        <v>1432</v>
      </c>
      <c r="O1196" s="533">
        <v>0</v>
      </c>
      <c r="P1196" s="533">
        <v>7</v>
      </c>
      <c r="Q1196" s="738">
        <v>7</v>
      </c>
      <c r="R1196" s="557" t="s">
        <v>494</v>
      </c>
      <c r="S1196" s="557" t="s">
        <v>1154</v>
      </c>
      <c r="T1196" s="739">
        <v>42039</v>
      </c>
      <c r="U1196" s="739">
        <v>42265</v>
      </c>
      <c r="V1196" s="557" t="s">
        <v>1439</v>
      </c>
      <c r="W1196" s="557" t="s">
        <v>1432</v>
      </c>
      <c r="X1196" s="557" t="s">
        <v>1442</v>
      </c>
      <c r="Y1196" s="557" t="s">
        <v>1443</v>
      </c>
      <c r="Z1196" s="557" t="s">
        <v>1443</v>
      </c>
      <c r="AA1196" s="557" t="s">
        <v>1444</v>
      </c>
      <c r="AB1196" s="557" t="s">
        <v>1432</v>
      </c>
      <c r="AC1196" s="389"/>
      <c r="AD1196" s="389"/>
      <c r="AE1196" s="517" t="s">
        <v>628</v>
      </c>
      <c r="AF1196" s="557" t="s">
        <v>3279</v>
      </c>
      <c r="AG1196" s="620">
        <v>1332094</v>
      </c>
      <c r="AH1196" s="517">
        <v>1</v>
      </c>
      <c r="AI1196" s="577">
        <v>7</v>
      </c>
      <c r="AJ1196" s="577">
        <v>0</v>
      </c>
      <c r="AK1196" s="577">
        <v>4</v>
      </c>
      <c r="AL1196" s="577">
        <v>2</v>
      </c>
      <c r="AM1196" s="577">
        <v>1</v>
      </c>
      <c r="AN1196" s="577">
        <v>0</v>
      </c>
      <c r="AO1196" s="577">
        <v>0</v>
      </c>
      <c r="AP1196" s="577">
        <v>0</v>
      </c>
      <c r="AQ1196" s="577">
        <v>0</v>
      </c>
      <c r="AR1196" s="577">
        <v>4</v>
      </c>
      <c r="AS1196" s="577">
        <v>2</v>
      </c>
      <c r="AT1196" s="577">
        <v>1</v>
      </c>
      <c r="AU1196" s="577">
        <v>0</v>
      </c>
      <c r="AV1196" s="577">
        <v>0</v>
      </c>
      <c r="AW1196" s="577">
        <v>0</v>
      </c>
      <c r="AX1196" s="577">
        <v>0</v>
      </c>
      <c r="AY1196" s="577">
        <v>0</v>
      </c>
      <c r="AZ1196" s="577">
        <v>0</v>
      </c>
      <c r="BA1196" s="577">
        <v>0</v>
      </c>
      <c r="BB1196" s="577">
        <v>0</v>
      </c>
      <c r="BC1196" s="577">
        <v>0</v>
      </c>
      <c r="BD1196" s="577">
        <v>0</v>
      </c>
      <c r="BE1196" s="577">
        <v>0</v>
      </c>
      <c r="BF1196" s="577">
        <v>0</v>
      </c>
      <c r="BG1196" s="577">
        <v>0</v>
      </c>
      <c r="BH1196" s="577">
        <v>0</v>
      </c>
      <c r="BI1196" s="577">
        <v>0</v>
      </c>
      <c r="BJ1196" s="577">
        <v>0</v>
      </c>
      <c r="BK1196" s="577">
        <v>0</v>
      </c>
      <c r="BL1196" s="577"/>
      <c r="BM1196" s="551">
        <v>0</v>
      </c>
      <c r="BN1196" s="551">
        <v>0</v>
      </c>
      <c r="BO1196" s="753">
        <v>0</v>
      </c>
      <c r="BP1196" s="551">
        <v>0</v>
      </c>
      <c r="BQ1196" s="551">
        <v>0</v>
      </c>
      <c r="BR1196" s="551">
        <v>0</v>
      </c>
      <c r="BS1196" s="582">
        <f t="shared" si="99"/>
        <v>2.3333333333333335</v>
      </c>
      <c r="BT1196" s="552">
        <f t="shared" si="100"/>
        <v>2.3333333333333335</v>
      </c>
      <c r="BU1196" s="552">
        <f t="shared" si="101"/>
        <v>2.3333333333333335</v>
      </c>
      <c r="BV1196" s="551">
        <v>0</v>
      </c>
      <c r="BW1196" s="551">
        <v>0</v>
      </c>
      <c r="BX1196" s="551">
        <v>0</v>
      </c>
      <c r="BY1196" s="551">
        <v>0</v>
      </c>
      <c r="BZ1196" s="551">
        <v>0</v>
      </c>
      <c r="CA1196" s="551">
        <v>0</v>
      </c>
      <c r="CB1196" s="551">
        <v>0</v>
      </c>
      <c r="CC1196" s="551">
        <v>0</v>
      </c>
      <c r="CD1196" s="551">
        <v>0</v>
      </c>
      <c r="CE1196" s="551">
        <v>0</v>
      </c>
      <c r="CF1196" s="551">
        <v>0</v>
      </c>
      <c r="CG1196" s="551">
        <v>0</v>
      </c>
      <c r="CH1196" s="551">
        <v>0</v>
      </c>
      <c r="CI1196" s="623">
        <f t="shared" si="102"/>
        <v>7</v>
      </c>
      <c r="CJ1196" s="524">
        <v>7</v>
      </c>
      <c r="CK1196" s="554">
        <f t="shared" si="103"/>
        <v>2.3333333333333335</v>
      </c>
      <c r="CL1196" s="554">
        <f t="shared" si="104"/>
        <v>4.666666666666667</v>
      </c>
      <c r="CM1196" s="554">
        <v>6</v>
      </c>
      <c r="CN1196" s="554"/>
      <c r="CO1196" s="554"/>
      <c r="CP1196" s="622"/>
      <c r="CQ1196" s="726"/>
      <c r="CR1196" s="525"/>
      <c r="CS1196" s="527"/>
      <c r="CT1196" s="527"/>
      <c r="CU1196" s="527"/>
      <c r="CV1196" s="527"/>
      <c r="CW1196" s="85"/>
    </row>
    <row r="1197" spans="1:101" customFormat="1" ht="12" customHeight="1" x14ac:dyDescent="0.2">
      <c r="A1197" s="132" t="s">
        <v>1965</v>
      </c>
      <c r="B1197" s="557" t="s">
        <v>492</v>
      </c>
      <c r="C1197" s="557" t="s">
        <v>1432</v>
      </c>
      <c r="D1197" s="557" t="s">
        <v>5512</v>
      </c>
      <c r="E1197" s="577" t="s">
        <v>493</v>
      </c>
      <c r="F1197" s="557" t="s">
        <v>1432</v>
      </c>
      <c r="G1197" s="557" t="s">
        <v>184</v>
      </c>
      <c r="H1197" s="557" t="s">
        <v>3299</v>
      </c>
      <c r="I1197" s="557" t="s">
        <v>1432</v>
      </c>
      <c r="J1197" s="533">
        <v>528809</v>
      </c>
      <c r="K1197" s="533">
        <v>177181</v>
      </c>
      <c r="L1197" s="512" t="s">
        <v>3066</v>
      </c>
      <c r="M1197" s="557" t="s">
        <v>1432</v>
      </c>
      <c r="N1197" s="557" t="s">
        <v>1432</v>
      </c>
      <c r="O1197" s="533">
        <v>0</v>
      </c>
      <c r="P1197" s="533">
        <v>7</v>
      </c>
      <c r="Q1197" s="738">
        <v>7</v>
      </c>
      <c r="R1197" s="557" t="s">
        <v>494</v>
      </c>
      <c r="S1197" s="557" t="s">
        <v>1154</v>
      </c>
      <c r="T1197" s="739">
        <v>42039</v>
      </c>
      <c r="U1197" s="739">
        <v>42265</v>
      </c>
      <c r="V1197" s="557" t="s">
        <v>1439</v>
      </c>
      <c r="W1197" s="557" t="s">
        <v>1432</v>
      </c>
      <c r="X1197" s="557" t="s">
        <v>1442</v>
      </c>
      <c r="Y1197" s="557" t="s">
        <v>1443</v>
      </c>
      <c r="Z1197" s="557" t="s">
        <v>1443</v>
      </c>
      <c r="AA1197" s="557" t="s">
        <v>1444</v>
      </c>
      <c r="AB1197" s="557" t="s">
        <v>1432</v>
      </c>
      <c r="AC1197" s="389"/>
      <c r="AD1197" s="389"/>
      <c r="AE1197" s="517" t="s">
        <v>628</v>
      </c>
      <c r="AF1197" s="557" t="s">
        <v>3279</v>
      </c>
      <c r="AG1197" s="620">
        <v>1332094</v>
      </c>
      <c r="AH1197" s="517">
        <v>0</v>
      </c>
      <c r="AI1197" s="577">
        <v>7</v>
      </c>
      <c r="AJ1197" s="577">
        <v>0</v>
      </c>
      <c r="AK1197" s="577">
        <v>4</v>
      </c>
      <c r="AL1197" s="577">
        <v>2</v>
      </c>
      <c r="AM1197" s="577">
        <v>1</v>
      </c>
      <c r="AN1197" s="577">
        <v>0</v>
      </c>
      <c r="AO1197" s="577">
        <v>0</v>
      </c>
      <c r="AP1197" s="577">
        <v>0</v>
      </c>
      <c r="AQ1197" s="577">
        <v>0</v>
      </c>
      <c r="AR1197" s="577">
        <v>4</v>
      </c>
      <c r="AS1197" s="577">
        <v>2</v>
      </c>
      <c r="AT1197" s="577">
        <v>1</v>
      </c>
      <c r="AU1197" s="577">
        <v>0</v>
      </c>
      <c r="AV1197" s="577">
        <v>0</v>
      </c>
      <c r="AW1197" s="577">
        <v>0</v>
      </c>
      <c r="AX1197" s="577">
        <v>0</v>
      </c>
      <c r="AY1197" s="577">
        <v>0</v>
      </c>
      <c r="AZ1197" s="577">
        <v>0</v>
      </c>
      <c r="BA1197" s="577">
        <v>0</v>
      </c>
      <c r="BB1197" s="577">
        <v>0</v>
      </c>
      <c r="BC1197" s="577">
        <v>0</v>
      </c>
      <c r="BD1197" s="577">
        <v>0</v>
      </c>
      <c r="BE1197" s="577">
        <v>0</v>
      </c>
      <c r="BF1197" s="577">
        <v>0</v>
      </c>
      <c r="BG1197" s="577">
        <v>0</v>
      </c>
      <c r="BH1197" s="577">
        <v>0</v>
      </c>
      <c r="BI1197" s="577">
        <v>0</v>
      </c>
      <c r="BJ1197" s="577">
        <v>0</v>
      </c>
      <c r="BK1197" s="577">
        <v>0</v>
      </c>
      <c r="BL1197" s="577"/>
      <c r="BM1197" s="551">
        <v>0</v>
      </c>
      <c r="BN1197" s="551">
        <v>0</v>
      </c>
      <c r="BO1197" s="753">
        <v>0</v>
      </c>
      <c r="BP1197" s="551">
        <v>0</v>
      </c>
      <c r="BQ1197" s="551">
        <v>0</v>
      </c>
      <c r="BR1197" s="551">
        <v>0</v>
      </c>
      <c r="BS1197" s="582">
        <f t="shared" si="99"/>
        <v>2.3333333333333335</v>
      </c>
      <c r="BT1197" s="552">
        <f t="shared" si="100"/>
        <v>2.3333333333333335</v>
      </c>
      <c r="BU1197" s="552">
        <f t="shared" si="101"/>
        <v>2.3333333333333335</v>
      </c>
      <c r="BV1197" s="551">
        <v>0</v>
      </c>
      <c r="BW1197" s="551">
        <v>0</v>
      </c>
      <c r="BX1197" s="551">
        <v>0</v>
      </c>
      <c r="BY1197" s="551">
        <v>0</v>
      </c>
      <c r="BZ1197" s="551">
        <v>0</v>
      </c>
      <c r="CA1197" s="551">
        <v>0</v>
      </c>
      <c r="CB1197" s="551">
        <v>0</v>
      </c>
      <c r="CC1197" s="551">
        <v>0</v>
      </c>
      <c r="CD1197" s="551">
        <v>0</v>
      </c>
      <c r="CE1197" s="551">
        <v>0</v>
      </c>
      <c r="CF1197" s="551">
        <v>0</v>
      </c>
      <c r="CG1197" s="551">
        <v>0</v>
      </c>
      <c r="CH1197" s="551">
        <v>0</v>
      </c>
      <c r="CI1197" s="623">
        <f t="shared" si="102"/>
        <v>7</v>
      </c>
      <c r="CJ1197" s="524">
        <v>7</v>
      </c>
      <c r="CK1197" s="554">
        <f t="shared" si="103"/>
        <v>2.3333333333333335</v>
      </c>
      <c r="CL1197" s="554">
        <f t="shared" si="104"/>
        <v>4.666666666666667</v>
      </c>
      <c r="CM1197" s="554">
        <v>6</v>
      </c>
      <c r="CN1197" s="554"/>
      <c r="CO1197" s="554"/>
      <c r="CP1197" s="622"/>
      <c r="CQ1197" s="524"/>
      <c r="CR1197" s="525"/>
      <c r="CS1197" s="527"/>
      <c r="CT1197" s="527"/>
      <c r="CU1197" s="527"/>
      <c r="CV1197" s="527"/>
      <c r="CW1197" s="85"/>
    </row>
    <row r="1198" spans="1:101" customFormat="1" ht="12" customHeight="1" x14ac:dyDescent="0.2">
      <c r="A1198" s="132" t="s">
        <v>1965</v>
      </c>
      <c r="B1198" s="557" t="s">
        <v>492</v>
      </c>
      <c r="C1198" s="557" t="s">
        <v>1432</v>
      </c>
      <c r="D1198" s="557" t="s">
        <v>5513</v>
      </c>
      <c r="E1198" s="577" t="s">
        <v>493</v>
      </c>
      <c r="F1198" s="557" t="s">
        <v>1432</v>
      </c>
      <c r="G1198" s="557" t="s">
        <v>184</v>
      </c>
      <c r="H1198" s="557" t="s">
        <v>3299</v>
      </c>
      <c r="I1198" s="557" t="s">
        <v>1432</v>
      </c>
      <c r="J1198" s="533">
        <v>528809</v>
      </c>
      <c r="K1198" s="533">
        <v>177181</v>
      </c>
      <c r="L1198" s="512" t="s">
        <v>3066</v>
      </c>
      <c r="M1198" s="557" t="s">
        <v>1432</v>
      </c>
      <c r="N1198" s="557" t="s">
        <v>1432</v>
      </c>
      <c r="O1198" s="533">
        <v>0</v>
      </c>
      <c r="P1198" s="533">
        <v>7</v>
      </c>
      <c r="Q1198" s="738">
        <v>7</v>
      </c>
      <c r="R1198" s="557" t="s">
        <v>494</v>
      </c>
      <c r="S1198" s="557" t="s">
        <v>1154</v>
      </c>
      <c r="T1198" s="739">
        <v>42039</v>
      </c>
      <c r="U1198" s="739">
        <v>42265</v>
      </c>
      <c r="V1198" s="557" t="s">
        <v>1439</v>
      </c>
      <c r="W1198" s="557" t="s">
        <v>1432</v>
      </c>
      <c r="X1198" s="557" t="s">
        <v>1442</v>
      </c>
      <c r="Y1198" s="557" t="s">
        <v>1443</v>
      </c>
      <c r="Z1198" s="557" t="s">
        <v>1443</v>
      </c>
      <c r="AA1198" s="557" t="s">
        <v>1444</v>
      </c>
      <c r="AB1198" s="557" t="s">
        <v>1432</v>
      </c>
      <c r="AC1198" s="389"/>
      <c r="AD1198" s="389"/>
      <c r="AE1198" s="517" t="s">
        <v>628</v>
      </c>
      <c r="AF1198" s="557" t="s">
        <v>3279</v>
      </c>
      <c r="AG1198" s="620">
        <v>1332094</v>
      </c>
      <c r="AH1198" s="517">
        <v>0</v>
      </c>
      <c r="AI1198" s="577">
        <v>7</v>
      </c>
      <c r="AJ1198" s="577">
        <v>0</v>
      </c>
      <c r="AK1198" s="577">
        <v>4</v>
      </c>
      <c r="AL1198" s="577">
        <v>2</v>
      </c>
      <c r="AM1198" s="577">
        <v>1</v>
      </c>
      <c r="AN1198" s="577">
        <v>0</v>
      </c>
      <c r="AO1198" s="577">
        <v>0</v>
      </c>
      <c r="AP1198" s="577">
        <v>0</v>
      </c>
      <c r="AQ1198" s="577">
        <v>0</v>
      </c>
      <c r="AR1198" s="577">
        <v>4</v>
      </c>
      <c r="AS1198" s="577">
        <v>2</v>
      </c>
      <c r="AT1198" s="577">
        <v>1</v>
      </c>
      <c r="AU1198" s="577">
        <v>0</v>
      </c>
      <c r="AV1198" s="577">
        <v>0</v>
      </c>
      <c r="AW1198" s="577">
        <v>0</v>
      </c>
      <c r="AX1198" s="577">
        <v>0</v>
      </c>
      <c r="AY1198" s="577">
        <v>0</v>
      </c>
      <c r="AZ1198" s="577">
        <v>0</v>
      </c>
      <c r="BA1198" s="577">
        <v>0</v>
      </c>
      <c r="BB1198" s="577">
        <v>0</v>
      </c>
      <c r="BC1198" s="577">
        <v>0</v>
      </c>
      <c r="BD1198" s="577">
        <v>0</v>
      </c>
      <c r="BE1198" s="577">
        <v>0</v>
      </c>
      <c r="BF1198" s="577">
        <v>0</v>
      </c>
      <c r="BG1198" s="577">
        <v>0</v>
      </c>
      <c r="BH1198" s="577">
        <v>0</v>
      </c>
      <c r="BI1198" s="577">
        <v>0</v>
      </c>
      <c r="BJ1198" s="577">
        <v>0</v>
      </c>
      <c r="BK1198" s="577">
        <v>0</v>
      </c>
      <c r="BL1198" s="577"/>
      <c r="BM1198" s="551">
        <v>0</v>
      </c>
      <c r="BN1198" s="551">
        <v>0</v>
      </c>
      <c r="BO1198" s="753">
        <v>0</v>
      </c>
      <c r="BP1198" s="551">
        <v>0</v>
      </c>
      <c r="BQ1198" s="551">
        <v>0</v>
      </c>
      <c r="BR1198" s="551">
        <v>0</v>
      </c>
      <c r="BS1198" s="582">
        <f t="shared" si="99"/>
        <v>2.3333333333333335</v>
      </c>
      <c r="BT1198" s="552">
        <f t="shared" si="100"/>
        <v>2.3333333333333335</v>
      </c>
      <c r="BU1198" s="552">
        <f t="shared" si="101"/>
        <v>2.3333333333333335</v>
      </c>
      <c r="BV1198" s="551">
        <v>0</v>
      </c>
      <c r="BW1198" s="551">
        <v>0</v>
      </c>
      <c r="BX1198" s="551">
        <v>0</v>
      </c>
      <c r="BY1198" s="551">
        <v>0</v>
      </c>
      <c r="BZ1198" s="551">
        <v>0</v>
      </c>
      <c r="CA1198" s="551">
        <v>0</v>
      </c>
      <c r="CB1198" s="551">
        <v>0</v>
      </c>
      <c r="CC1198" s="551">
        <v>0</v>
      </c>
      <c r="CD1198" s="551">
        <v>0</v>
      </c>
      <c r="CE1198" s="551">
        <v>0</v>
      </c>
      <c r="CF1198" s="551">
        <v>0</v>
      </c>
      <c r="CG1198" s="551">
        <v>0</v>
      </c>
      <c r="CH1198" s="551">
        <v>0</v>
      </c>
      <c r="CI1198" s="623">
        <f t="shared" si="102"/>
        <v>7</v>
      </c>
      <c r="CJ1198" s="524">
        <v>7</v>
      </c>
      <c r="CK1198" s="554">
        <f t="shared" si="103"/>
        <v>2.3333333333333335</v>
      </c>
      <c r="CL1198" s="554">
        <f t="shared" si="104"/>
        <v>4.666666666666667</v>
      </c>
      <c r="CM1198" s="554">
        <v>6</v>
      </c>
      <c r="CN1198" s="554"/>
      <c r="CO1198" s="554"/>
      <c r="CP1198" s="622"/>
      <c r="CQ1198" s="524"/>
      <c r="CR1198" s="525"/>
      <c r="CS1198" s="527"/>
      <c r="CT1198" s="527"/>
      <c r="CU1198" s="527"/>
      <c r="CV1198" s="527"/>
      <c r="CW1198" s="85"/>
    </row>
    <row r="1199" spans="1:101" customFormat="1" ht="12" customHeight="1" x14ac:dyDescent="0.2">
      <c r="A1199" s="132" t="s">
        <v>1965</v>
      </c>
      <c r="B1199" s="557" t="s">
        <v>492</v>
      </c>
      <c r="C1199" s="557" t="s">
        <v>1432</v>
      </c>
      <c r="D1199" s="557" t="s">
        <v>5514</v>
      </c>
      <c r="E1199" s="577" t="s">
        <v>493</v>
      </c>
      <c r="F1199" s="557" t="s">
        <v>1432</v>
      </c>
      <c r="G1199" s="557" t="s">
        <v>184</v>
      </c>
      <c r="H1199" s="557" t="s">
        <v>3299</v>
      </c>
      <c r="I1199" s="557" t="s">
        <v>1432</v>
      </c>
      <c r="J1199" s="533">
        <v>528809</v>
      </c>
      <c r="K1199" s="533">
        <v>177181</v>
      </c>
      <c r="L1199" s="512" t="s">
        <v>3066</v>
      </c>
      <c r="M1199" s="557" t="s">
        <v>1432</v>
      </c>
      <c r="N1199" s="557" t="s">
        <v>1432</v>
      </c>
      <c r="O1199" s="533">
        <v>0</v>
      </c>
      <c r="P1199" s="533">
        <v>8</v>
      </c>
      <c r="Q1199" s="738">
        <v>8</v>
      </c>
      <c r="R1199" s="557" t="s">
        <v>494</v>
      </c>
      <c r="S1199" s="557" t="s">
        <v>1154</v>
      </c>
      <c r="T1199" s="739">
        <v>42039</v>
      </c>
      <c r="U1199" s="739">
        <v>42265</v>
      </c>
      <c r="V1199" s="557" t="s">
        <v>1439</v>
      </c>
      <c r="W1199" s="557" t="s">
        <v>1432</v>
      </c>
      <c r="X1199" s="557" t="s">
        <v>1442</v>
      </c>
      <c r="Y1199" s="557" t="s">
        <v>1443</v>
      </c>
      <c r="Z1199" s="557" t="s">
        <v>1443</v>
      </c>
      <c r="AA1199" s="557" t="s">
        <v>1444</v>
      </c>
      <c r="AB1199" s="557" t="s">
        <v>1432</v>
      </c>
      <c r="AC1199" s="389"/>
      <c r="AD1199" s="389"/>
      <c r="AE1199" s="517" t="s">
        <v>628</v>
      </c>
      <c r="AF1199" s="557" t="s">
        <v>3279</v>
      </c>
      <c r="AG1199" s="620">
        <v>1332094</v>
      </c>
      <c r="AH1199" s="517">
        <v>1</v>
      </c>
      <c r="AI1199" s="577">
        <v>8</v>
      </c>
      <c r="AJ1199" s="577">
        <v>0</v>
      </c>
      <c r="AK1199" s="577">
        <v>4</v>
      </c>
      <c r="AL1199" s="577">
        <v>4</v>
      </c>
      <c r="AM1199" s="577">
        <v>0</v>
      </c>
      <c r="AN1199" s="577">
        <v>0</v>
      </c>
      <c r="AO1199" s="577">
        <v>0</v>
      </c>
      <c r="AP1199" s="577">
        <v>0</v>
      </c>
      <c r="AQ1199" s="577">
        <v>0</v>
      </c>
      <c r="AR1199" s="577">
        <v>4</v>
      </c>
      <c r="AS1199" s="577">
        <v>4</v>
      </c>
      <c r="AT1199" s="577">
        <v>0</v>
      </c>
      <c r="AU1199" s="577">
        <v>0</v>
      </c>
      <c r="AV1199" s="577">
        <v>0</v>
      </c>
      <c r="AW1199" s="577">
        <v>0</v>
      </c>
      <c r="AX1199" s="577">
        <v>0</v>
      </c>
      <c r="AY1199" s="577">
        <v>0</v>
      </c>
      <c r="AZ1199" s="577">
        <v>0</v>
      </c>
      <c r="BA1199" s="577">
        <v>0</v>
      </c>
      <c r="BB1199" s="577">
        <v>0</v>
      </c>
      <c r="BC1199" s="577">
        <v>0</v>
      </c>
      <c r="BD1199" s="577">
        <v>0</v>
      </c>
      <c r="BE1199" s="577">
        <v>0</v>
      </c>
      <c r="BF1199" s="577">
        <v>0</v>
      </c>
      <c r="BG1199" s="577">
        <v>0</v>
      </c>
      <c r="BH1199" s="577">
        <v>0</v>
      </c>
      <c r="BI1199" s="577">
        <v>0</v>
      </c>
      <c r="BJ1199" s="577">
        <v>0</v>
      </c>
      <c r="BK1199" s="577">
        <v>0</v>
      </c>
      <c r="BL1199" s="577"/>
      <c r="BM1199" s="551">
        <v>0</v>
      </c>
      <c r="BN1199" s="551">
        <v>0</v>
      </c>
      <c r="BO1199" s="753">
        <v>0</v>
      </c>
      <c r="BP1199" s="551">
        <v>0</v>
      </c>
      <c r="BQ1199" s="551">
        <v>0</v>
      </c>
      <c r="BR1199" s="551">
        <v>0</v>
      </c>
      <c r="BS1199" s="582">
        <f t="shared" si="99"/>
        <v>2.6666666666666665</v>
      </c>
      <c r="BT1199" s="552">
        <f t="shared" si="100"/>
        <v>2.6666666666666665</v>
      </c>
      <c r="BU1199" s="552">
        <f t="shared" si="101"/>
        <v>2.6666666666666665</v>
      </c>
      <c r="BV1199" s="551">
        <v>0</v>
      </c>
      <c r="BW1199" s="551">
        <v>0</v>
      </c>
      <c r="BX1199" s="551">
        <v>0</v>
      </c>
      <c r="BY1199" s="551">
        <v>0</v>
      </c>
      <c r="BZ1199" s="551">
        <v>0</v>
      </c>
      <c r="CA1199" s="551">
        <v>0</v>
      </c>
      <c r="CB1199" s="551">
        <v>0</v>
      </c>
      <c r="CC1199" s="551">
        <v>0</v>
      </c>
      <c r="CD1199" s="551">
        <v>0</v>
      </c>
      <c r="CE1199" s="551">
        <v>0</v>
      </c>
      <c r="CF1199" s="551">
        <v>0</v>
      </c>
      <c r="CG1199" s="551">
        <v>0</v>
      </c>
      <c r="CH1199" s="551">
        <v>0</v>
      </c>
      <c r="CI1199" s="623">
        <f t="shared" si="102"/>
        <v>8</v>
      </c>
      <c r="CJ1199" s="524">
        <v>8</v>
      </c>
      <c r="CK1199" s="554">
        <f t="shared" si="103"/>
        <v>2.6666666666666665</v>
      </c>
      <c r="CL1199" s="554">
        <f t="shared" si="104"/>
        <v>5.333333333333333</v>
      </c>
      <c r="CM1199" s="554">
        <v>6</v>
      </c>
      <c r="CN1199" s="554"/>
      <c r="CO1199" s="554"/>
      <c r="CP1199" s="622"/>
      <c r="CQ1199" s="726"/>
      <c r="CR1199" s="525"/>
      <c r="CS1199" s="527"/>
      <c r="CT1199" s="527"/>
      <c r="CU1199" s="527"/>
      <c r="CV1199" s="527"/>
      <c r="CW1199" s="85"/>
    </row>
    <row r="1200" spans="1:101" customFormat="1" ht="12" customHeight="1" x14ac:dyDescent="0.2">
      <c r="A1200" s="132" t="s">
        <v>1965</v>
      </c>
      <c r="B1200" s="557" t="s">
        <v>492</v>
      </c>
      <c r="C1200" s="557" t="s">
        <v>1432</v>
      </c>
      <c r="D1200" s="557" t="s">
        <v>5515</v>
      </c>
      <c r="E1200" s="577" t="s">
        <v>493</v>
      </c>
      <c r="F1200" s="557" t="s">
        <v>1432</v>
      </c>
      <c r="G1200" s="557" t="s">
        <v>184</v>
      </c>
      <c r="H1200" s="557" t="s">
        <v>3299</v>
      </c>
      <c r="I1200" s="557" t="s">
        <v>1432</v>
      </c>
      <c r="J1200" s="533">
        <v>528809</v>
      </c>
      <c r="K1200" s="533">
        <v>177181</v>
      </c>
      <c r="L1200" s="512" t="s">
        <v>3066</v>
      </c>
      <c r="M1200" s="557" t="s">
        <v>1432</v>
      </c>
      <c r="N1200" s="557" t="s">
        <v>1432</v>
      </c>
      <c r="O1200" s="533">
        <v>0</v>
      </c>
      <c r="P1200" s="533">
        <v>8</v>
      </c>
      <c r="Q1200" s="738">
        <v>8</v>
      </c>
      <c r="R1200" s="557" t="s">
        <v>494</v>
      </c>
      <c r="S1200" s="557" t="s">
        <v>1154</v>
      </c>
      <c r="T1200" s="739">
        <v>42039</v>
      </c>
      <c r="U1200" s="739">
        <v>42265</v>
      </c>
      <c r="V1200" s="557" t="s">
        <v>1439</v>
      </c>
      <c r="W1200" s="557" t="s">
        <v>1432</v>
      </c>
      <c r="X1200" s="557" t="s">
        <v>1442</v>
      </c>
      <c r="Y1200" s="557" t="s">
        <v>1443</v>
      </c>
      <c r="Z1200" s="557" t="s">
        <v>1443</v>
      </c>
      <c r="AA1200" s="557" t="s">
        <v>1444</v>
      </c>
      <c r="AB1200" s="557" t="s">
        <v>1432</v>
      </c>
      <c r="AC1200" s="389"/>
      <c r="AD1200" s="389"/>
      <c r="AE1200" s="517" t="s">
        <v>628</v>
      </c>
      <c r="AF1200" s="557" t="s">
        <v>3279</v>
      </c>
      <c r="AG1200" s="620">
        <v>1332094</v>
      </c>
      <c r="AH1200" s="517">
        <v>1</v>
      </c>
      <c r="AI1200" s="577">
        <v>8</v>
      </c>
      <c r="AJ1200" s="577">
        <v>0</v>
      </c>
      <c r="AK1200" s="577">
        <v>4</v>
      </c>
      <c r="AL1200" s="577">
        <v>4</v>
      </c>
      <c r="AM1200" s="577">
        <v>0</v>
      </c>
      <c r="AN1200" s="577">
        <v>0</v>
      </c>
      <c r="AO1200" s="577">
        <v>0</v>
      </c>
      <c r="AP1200" s="577">
        <v>0</v>
      </c>
      <c r="AQ1200" s="577">
        <v>0</v>
      </c>
      <c r="AR1200" s="577">
        <v>4</v>
      </c>
      <c r="AS1200" s="577">
        <v>4</v>
      </c>
      <c r="AT1200" s="577">
        <v>0</v>
      </c>
      <c r="AU1200" s="577">
        <v>0</v>
      </c>
      <c r="AV1200" s="577">
        <v>0</v>
      </c>
      <c r="AW1200" s="577">
        <v>0</v>
      </c>
      <c r="AX1200" s="577">
        <v>0</v>
      </c>
      <c r="AY1200" s="577">
        <v>0</v>
      </c>
      <c r="AZ1200" s="577">
        <v>0</v>
      </c>
      <c r="BA1200" s="577">
        <v>0</v>
      </c>
      <c r="BB1200" s="577">
        <v>0</v>
      </c>
      <c r="BC1200" s="577">
        <v>0</v>
      </c>
      <c r="BD1200" s="577">
        <v>0</v>
      </c>
      <c r="BE1200" s="577">
        <v>0</v>
      </c>
      <c r="BF1200" s="577">
        <v>0</v>
      </c>
      <c r="BG1200" s="577">
        <v>0</v>
      </c>
      <c r="BH1200" s="577">
        <v>0</v>
      </c>
      <c r="BI1200" s="577">
        <v>0</v>
      </c>
      <c r="BJ1200" s="577">
        <v>0</v>
      </c>
      <c r="BK1200" s="577">
        <v>0</v>
      </c>
      <c r="BL1200" s="577"/>
      <c r="BM1200" s="551">
        <v>0</v>
      </c>
      <c r="BN1200" s="551">
        <v>0</v>
      </c>
      <c r="BO1200" s="753">
        <v>0</v>
      </c>
      <c r="BP1200" s="551">
        <v>0</v>
      </c>
      <c r="BQ1200" s="551">
        <v>0</v>
      </c>
      <c r="BR1200" s="551">
        <v>0</v>
      </c>
      <c r="BS1200" s="582">
        <f t="shared" si="99"/>
        <v>2.6666666666666665</v>
      </c>
      <c r="BT1200" s="552">
        <f t="shared" si="100"/>
        <v>2.6666666666666665</v>
      </c>
      <c r="BU1200" s="552">
        <f t="shared" si="101"/>
        <v>2.6666666666666665</v>
      </c>
      <c r="BV1200" s="551">
        <v>0</v>
      </c>
      <c r="BW1200" s="551">
        <v>0</v>
      </c>
      <c r="BX1200" s="551">
        <v>0</v>
      </c>
      <c r="BY1200" s="551">
        <v>0</v>
      </c>
      <c r="BZ1200" s="551">
        <v>0</v>
      </c>
      <c r="CA1200" s="551">
        <v>0</v>
      </c>
      <c r="CB1200" s="551">
        <v>0</v>
      </c>
      <c r="CC1200" s="551">
        <v>0</v>
      </c>
      <c r="CD1200" s="551">
        <v>0</v>
      </c>
      <c r="CE1200" s="551">
        <v>0</v>
      </c>
      <c r="CF1200" s="551">
        <v>0</v>
      </c>
      <c r="CG1200" s="551">
        <v>0</v>
      </c>
      <c r="CH1200" s="551">
        <v>0</v>
      </c>
      <c r="CI1200" s="623">
        <f t="shared" si="102"/>
        <v>8</v>
      </c>
      <c r="CJ1200" s="524">
        <v>8</v>
      </c>
      <c r="CK1200" s="554">
        <f t="shared" si="103"/>
        <v>2.6666666666666665</v>
      </c>
      <c r="CL1200" s="554">
        <f t="shared" si="104"/>
        <v>5.333333333333333</v>
      </c>
      <c r="CM1200" s="554">
        <v>6</v>
      </c>
      <c r="CN1200" s="554"/>
      <c r="CO1200" s="554"/>
      <c r="CP1200" s="622"/>
      <c r="CQ1200" s="726"/>
      <c r="CR1200" s="530"/>
      <c r="CS1200" s="527"/>
      <c r="CT1200" s="527"/>
      <c r="CU1200" s="527"/>
      <c r="CV1200" s="527"/>
      <c r="CW1200" s="85"/>
    </row>
    <row r="1201" spans="1:101" customFormat="1" ht="12" customHeight="1" x14ac:dyDescent="0.2">
      <c r="A1201" s="132" t="s">
        <v>1965</v>
      </c>
      <c r="B1201" s="557" t="s">
        <v>492</v>
      </c>
      <c r="C1201" s="557" t="s">
        <v>1432</v>
      </c>
      <c r="D1201" s="557" t="s">
        <v>5516</v>
      </c>
      <c r="E1201" s="577" t="s">
        <v>493</v>
      </c>
      <c r="F1201" s="557" t="s">
        <v>1432</v>
      </c>
      <c r="G1201" s="557" t="s">
        <v>184</v>
      </c>
      <c r="H1201" s="557" t="s">
        <v>3299</v>
      </c>
      <c r="I1201" s="557" t="s">
        <v>1432</v>
      </c>
      <c r="J1201" s="533">
        <v>528809</v>
      </c>
      <c r="K1201" s="533">
        <v>177181</v>
      </c>
      <c r="L1201" s="512" t="s">
        <v>3066</v>
      </c>
      <c r="M1201" s="557" t="s">
        <v>1432</v>
      </c>
      <c r="N1201" s="557" t="s">
        <v>1432</v>
      </c>
      <c r="O1201" s="533">
        <v>0</v>
      </c>
      <c r="P1201" s="533">
        <v>8</v>
      </c>
      <c r="Q1201" s="738">
        <v>8</v>
      </c>
      <c r="R1201" s="557" t="s">
        <v>494</v>
      </c>
      <c r="S1201" s="557" t="s">
        <v>1154</v>
      </c>
      <c r="T1201" s="739">
        <v>42039</v>
      </c>
      <c r="U1201" s="739">
        <v>42265</v>
      </c>
      <c r="V1201" s="557" t="s">
        <v>1439</v>
      </c>
      <c r="W1201" s="557" t="s">
        <v>1432</v>
      </c>
      <c r="X1201" s="557" t="s">
        <v>1442</v>
      </c>
      <c r="Y1201" s="557" t="s">
        <v>1443</v>
      </c>
      <c r="Z1201" s="557" t="s">
        <v>1443</v>
      </c>
      <c r="AA1201" s="557" t="s">
        <v>1444</v>
      </c>
      <c r="AB1201" s="557" t="s">
        <v>1432</v>
      </c>
      <c r="AC1201" s="389"/>
      <c r="AD1201" s="389"/>
      <c r="AE1201" s="517" t="s">
        <v>628</v>
      </c>
      <c r="AF1201" s="557" t="s">
        <v>3279</v>
      </c>
      <c r="AG1201" s="620">
        <v>1332094</v>
      </c>
      <c r="AH1201" s="517">
        <v>1</v>
      </c>
      <c r="AI1201" s="577">
        <v>8</v>
      </c>
      <c r="AJ1201" s="577">
        <v>0</v>
      </c>
      <c r="AK1201" s="577">
        <v>4</v>
      </c>
      <c r="AL1201" s="577">
        <v>4</v>
      </c>
      <c r="AM1201" s="577">
        <v>0</v>
      </c>
      <c r="AN1201" s="577">
        <v>0</v>
      </c>
      <c r="AO1201" s="577">
        <v>0</v>
      </c>
      <c r="AP1201" s="577">
        <v>0</v>
      </c>
      <c r="AQ1201" s="577">
        <v>0</v>
      </c>
      <c r="AR1201" s="577">
        <v>4</v>
      </c>
      <c r="AS1201" s="577">
        <v>4</v>
      </c>
      <c r="AT1201" s="577">
        <v>0</v>
      </c>
      <c r="AU1201" s="577">
        <v>0</v>
      </c>
      <c r="AV1201" s="577">
        <v>0</v>
      </c>
      <c r="AW1201" s="577">
        <v>0</v>
      </c>
      <c r="AX1201" s="577">
        <v>0</v>
      </c>
      <c r="AY1201" s="577">
        <v>0</v>
      </c>
      <c r="AZ1201" s="577">
        <v>0</v>
      </c>
      <c r="BA1201" s="577">
        <v>0</v>
      </c>
      <c r="BB1201" s="577">
        <v>0</v>
      </c>
      <c r="BC1201" s="577">
        <v>0</v>
      </c>
      <c r="BD1201" s="577">
        <v>0</v>
      </c>
      <c r="BE1201" s="577">
        <v>0</v>
      </c>
      <c r="BF1201" s="577">
        <v>0</v>
      </c>
      <c r="BG1201" s="577">
        <v>0</v>
      </c>
      <c r="BH1201" s="577">
        <v>0</v>
      </c>
      <c r="BI1201" s="577">
        <v>0</v>
      </c>
      <c r="BJ1201" s="577">
        <v>0</v>
      </c>
      <c r="BK1201" s="577">
        <v>0</v>
      </c>
      <c r="BL1201" s="577"/>
      <c r="BM1201" s="551">
        <v>0</v>
      </c>
      <c r="BN1201" s="551">
        <v>0</v>
      </c>
      <c r="BO1201" s="753">
        <v>0</v>
      </c>
      <c r="BP1201" s="551">
        <v>0</v>
      </c>
      <c r="BQ1201" s="551">
        <v>0</v>
      </c>
      <c r="BR1201" s="551">
        <v>0</v>
      </c>
      <c r="BS1201" s="582">
        <f t="shared" si="99"/>
        <v>2.6666666666666665</v>
      </c>
      <c r="BT1201" s="552">
        <f t="shared" si="100"/>
        <v>2.6666666666666665</v>
      </c>
      <c r="BU1201" s="552">
        <f t="shared" si="101"/>
        <v>2.6666666666666665</v>
      </c>
      <c r="BV1201" s="551">
        <v>0</v>
      </c>
      <c r="BW1201" s="551">
        <v>0</v>
      </c>
      <c r="BX1201" s="551">
        <v>0</v>
      </c>
      <c r="BY1201" s="551">
        <v>0</v>
      </c>
      <c r="BZ1201" s="551">
        <v>0</v>
      </c>
      <c r="CA1201" s="551">
        <v>0</v>
      </c>
      <c r="CB1201" s="551">
        <v>0</v>
      </c>
      <c r="CC1201" s="551">
        <v>0</v>
      </c>
      <c r="CD1201" s="551">
        <v>0</v>
      </c>
      <c r="CE1201" s="551">
        <v>0</v>
      </c>
      <c r="CF1201" s="551">
        <v>0</v>
      </c>
      <c r="CG1201" s="551">
        <v>0</v>
      </c>
      <c r="CH1201" s="551">
        <v>0</v>
      </c>
      <c r="CI1201" s="623">
        <f t="shared" si="102"/>
        <v>8</v>
      </c>
      <c r="CJ1201" s="524">
        <v>8</v>
      </c>
      <c r="CK1201" s="554">
        <f t="shared" si="103"/>
        <v>2.6666666666666665</v>
      </c>
      <c r="CL1201" s="554">
        <f t="shared" si="104"/>
        <v>5.333333333333333</v>
      </c>
      <c r="CM1201" s="554">
        <v>6</v>
      </c>
      <c r="CN1201" s="554"/>
      <c r="CO1201" s="554"/>
      <c r="CP1201" s="622"/>
      <c r="CQ1201" s="726"/>
      <c r="CR1201" s="530"/>
      <c r="CS1201" s="527"/>
      <c r="CT1201" s="527"/>
      <c r="CU1201" s="527"/>
      <c r="CV1201" s="527"/>
      <c r="CW1201" s="85"/>
    </row>
    <row r="1202" spans="1:101" customFormat="1" ht="12" customHeight="1" x14ac:dyDescent="0.2">
      <c r="A1202" s="132" t="s">
        <v>1965</v>
      </c>
      <c r="B1202" s="557" t="s">
        <v>492</v>
      </c>
      <c r="C1202" s="557" t="s">
        <v>1432</v>
      </c>
      <c r="D1202" s="557" t="s">
        <v>5517</v>
      </c>
      <c r="E1202" s="577" t="s">
        <v>493</v>
      </c>
      <c r="F1202" s="557" t="s">
        <v>1432</v>
      </c>
      <c r="G1202" s="557" t="s">
        <v>184</v>
      </c>
      <c r="H1202" s="557" t="s">
        <v>3299</v>
      </c>
      <c r="I1202" s="557" t="s">
        <v>1432</v>
      </c>
      <c r="J1202" s="533">
        <v>528809</v>
      </c>
      <c r="K1202" s="533">
        <v>177181</v>
      </c>
      <c r="L1202" s="512" t="s">
        <v>3066</v>
      </c>
      <c r="M1202" s="557" t="s">
        <v>1432</v>
      </c>
      <c r="N1202" s="557" t="s">
        <v>1432</v>
      </c>
      <c r="O1202" s="533">
        <v>0</v>
      </c>
      <c r="P1202" s="533">
        <v>8</v>
      </c>
      <c r="Q1202" s="738">
        <v>8</v>
      </c>
      <c r="R1202" s="557" t="s">
        <v>494</v>
      </c>
      <c r="S1202" s="557" t="s">
        <v>1154</v>
      </c>
      <c r="T1202" s="739">
        <v>42039</v>
      </c>
      <c r="U1202" s="739">
        <v>42265</v>
      </c>
      <c r="V1202" s="557" t="s">
        <v>1439</v>
      </c>
      <c r="W1202" s="557" t="s">
        <v>1432</v>
      </c>
      <c r="X1202" s="557" t="s">
        <v>1442</v>
      </c>
      <c r="Y1202" s="557" t="s">
        <v>1443</v>
      </c>
      <c r="Z1202" s="557" t="s">
        <v>1443</v>
      </c>
      <c r="AA1202" s="557" t="s">
        <v>1444</v>
      </c>
      <c r="AB1202" s="557" t="s">
        <v>1432</v>
      </c>
      <c r="AC1202" s="389"/>
      <c r="AD1202" s="389"/>
      <c r="AE1202" s="517" t="s">
        <v>628</v>
      </c>
      <c r="AF1202" s="557" t="s">
        <v>3279</v>
      </c>
      <c r="AG1202" s="620">
        <v>1332094</v>
      </c>
      <c r="AH1202" s="517">
        <v>1</v>
      </c>
      <c r="AI1202" s="577">
        <v>8</v>
      </c>
      <c r="AJ1202" s="577">
        <v>0</v>
      </c>
      <c r="AK1202" s="577">
        <v>4</v>
      </c>
      <c r="AL1202" s="577">
        <v>4</v>
      </c>
      <c r="AM1202" s="577">
        <v>0</v>
      </c>
      <c r="AN1202" s="577">
        <v>0</v>
      </c>
      <c r="AO1202" s="577">
        <v>0</v>
      </c>
      <c r="AP1202" s="577">
        <v>0</v>
      </c>
      <c r="AQ1202" s="577">
        <v>0</v>
      </c>
      <c r="AR1202" s="577">
        <v>4</v>
      </c>
      <c r="AS1202" s="577">
        <v>4</v>
      </c>
      <c r="AT1202" s="577">
        <v>0</v>
      </c>
      <c r="AU1202" s="577">
        <v>0</v>
      </c>
      <c r="AV1202" s="577">
        <v>0</v>
      </c>
      <c r="AW1202" s="577">
        <v>0</v>
      </c>
      <c r="AX1202" s="577">
        <v>0</v>
      </c>
      <c r="AY1202" s="577">
        <v>0</v>
      </c>
      <c r="AZ1202" s="577">
        <v>0</v>
      </c>
      <c r="BA1202" s="577">
        <v>0</v>
      </c>
      <c r="BB1202" s="577">
        <v>0</v>
      </c>
      <c r="BC1202" s="577">
        <v>0</v>
      </c>
      <c r="BD1202" s="577">
        <v>0</v>
      </c>
      <c r="BE1202" s="577">
        <v>0</v>
      </c>
      <c r="BF1202" s="577">
        <v>0</v>
      </c>
      <c r="BG1202" s="577">
        <v>0</v>
      </c>
      <c r="BH1202" s="577">
        <v>0</v>
      </c>
      <c r="BI1202" s="577">
        <v>0</v>
      </c>
      <c r="BJ1202" s="577">
        <v>0</v>
      </c>
      <c r="BK1202" s="577">
        <v>0</v>
      </c>
      <c r="BL1202" s="577"/>
      <c r="BM1202" s="551">
        <v>0</v>
      </c>
      <c r="BN1202" s="551">
        <v>0</v>
      </c>
      <c r="BO1202" s="753">
        <v>0</v>
      </c>
      <c r="BP1202" s="551">
        <v>0</v>
      </c>
      <c r="BQ1202" s="551">
        <v>0</v>
      </c>
      <c r="BR1202" s="551">
        <v>0</v>
      </c>
      <c r="BS1202" s="582">
        <f t="shared" si="99"/>
        <v>2.6666666666666665</v>
      </c>
      <c r="BT1202" s="552">
        <f t="shared" si="100"/>
        <v>2.6666666666666665</v>
      </c>
      <c r="BU1202" s="552">
        <f t="shared" si="101"/>
        <v>2.6666666666666665</v>
      </c>
      <c r="BV1202" s="551">
        <v>0</v>
      </c>
      <c r="BW1202" s="551">
        <v>0</v>
      </c>
      <c r="BX1202" s="551">
        <v>0</v>
      </c>
      <c r="BY1202" s="551">
        <v>0</v>
      </c>
      <c r="BZ1202" s="551">
        <v>0</v>
      </c>
      <c r="CA1202" s="551">
        <v>0</v>
      </c>
      <c r="CB1202" s="551">
        <v>0</v>
      </c>
      <c r="CC1202" s="551">
        <v>0</v>
      </c>
      <c r="CD1202" s="551">
        <v>0</v>
      </c>
      <c r="CE1202" s="551">
        <v>0</v>
      </c>
      <c r="CF1202" s="551">
        <v>0</v>
      </c>
      <c r="CG1202" s="551">
        <v>0</v>
      </c>
      <c r="CH1202" s="551">
        <v>0</v>
      </c>
      <c r="CI1202" s="623">
        <f t="shared" si="102"/>
        <v>8</v>
      </c>
      <c r="CJ1202" s="524">
        <v>8</v>
      </c>
      <c r="CK1202" s="554">
        <f t="shared" si="103"/>
        <v>2.6666666666666665</v>
      </c>
      <c r="CL1202" s="554">
        <f t="shared" si="104"/>
        <v>5.333333333333333</v>
      </c>
      <c r="CM1202" s="554">
        <v>6</v>
      </c>
      <c r="CN1202" s="554"/>
      <c r="CO1202" s="554"/>
      <c r="CP1202" s="622"/>
      <c r="CQ1202" s="726"/>
      <c r="CR1202" s="530"/>
      <c r="CS1202" s="527"/>
      <c r="CT1202" s="527"/>
      <c r="CU1202" s="527"/>
      <c r="CV1202" s="531"/>
      <c r="CW1202" s="85"/>
    </row>
    <row r="1203" spans="1:101" customFormat="1" ht="12" customHeight="1" x14ac:dyDescent="0.2">
      <c r="A1203" s="132" t="s">
        <v>1965</v>
      </c>
      <c r="B1203" s="557" t="s">
        <v>492</v>
      </c>
      <c r="C1203" s="557" t="s">
        <v>1432</v>
      </c>
      <c r="D1203" s="557" t="s">
        <v>5518</v>
      </c>
      <c r="E1203" s="577" t="s">
        <v>493</v>
      </c>
      <c r="F1203" s="557" t="s">
        <v>1432</v>
      </c>
      <c r="G1203" s="557" t="s">
        <v>184</v>
      </c>
      <c r="H1203" s="557" t="s">
        <v>3299</v>
      </c>
      <c r="I1203" s="557" t="s">
        <v>1432</v>
      </c>
      <c r="J1203" s="533">
        <v>528809</v>
      </c>
      <c r="K1203" s="533">
        <v>177181</v>
      </c>
      <c r="L1203" s="512" t="s">
        <v>3066</v>
      </c>
      <c r="M1203" s="557" t="s">
        <v>1432</v>
      </c>
      <c r="N1203" s="557" t="s">
        <v>1432</v>
      </c>
      <c r="O1203" s="533">
        <v>0</v>
      </c>
      <c r="P1203" s="533">
        <v>8</v>
      </c>
      <c r="Q1203" s="738">
        <v>8</v>
      </c>
      <c r="R1203" s="557" t="s">
        <v>494</v>
      </c>
      <c r="S1203" s="557" t="s">
        <v>1154</v>
      </c>
      <c r="T1203" s="739">
        <v>42039</v>
      </c>
      <c r="U1203" s="739">
        <v>42265</v>
      </c>
      <c r="V1203" s="557" t="s">
        <v>1439</v>
      </c>
      <c r="W1203" s="557" t="s">
        <v>1432</v>
      </c>
      <c r="X1203" s="557" t="s">
        <v>1442</v>
      </c>
      <c r="Y1203" s="557" t="s">
        <v>1443</v>
      </c>
      <c r="Z1203" s="557" t="s">
        <v>1443</v>
      </c>
      <c r="AA1203" s="557" t="s">
        <v>1444</v>
      </c>
      <c r="AB1203" s="557" t="s">
        <v>1432</v>
      </c>
      <c r="AC1203" s="389"/>
      <c r="AD1203" s="389"/>
      <c r="AE1203" s="517" t="s">
        <v>628</v>
      </c>
      <c r="AF1203" s="557" t="s">
        <v>3279</v>
      </c>
      <c r="AG1203" s="620">
        <v>1332094</v>
      </c>
      <c r="AH1203" s="517">
        <v>1</v>
      </c>
      <c r="AI1203" s="577">
        <v>8</v>
      </c>
      <c r="AJ1203" s="577">
        <v>0</v>
      </c>
      <c r="AK1203" s="577">
        <v>4</v>
      </c>
      <c r="AL1203" s="577">
        <v>4</v>
      </c>
      <c r="AM1203" s="577">
        <v>0</v>
      </c>
      <c r="AN1203" s="577">
        <v>0</v>
      </c>
      <c r="AO1203" s="577">
        <v>0</v>
      </c>
      <c r="AP1203" s="577">
        <v>0</v>
      </c>
      <c r="AQ1203" s="577">
        <v>0</v>
      </c>
      <c r="AR1203" s="577">
        <v>4</v>
      </c>
      <c r="AS1203" s="577">
        <v>4</v>
      </c>
      <c r="AT1203" s="577">
        <v>0</v>
      </c>
      <c r="AU1203" s="577">
        <v>0</v>
      </c>
      <c r="AV1203" s="577">
        <v>0</v>
      </c>
      <c r="AW1203" s="577">
        <v>0</v>
      </c>
      <c r="AX1203" s="577">
        <v>0</v>
      </c>
      <c r="AY1203" s="577">
        <v>0</v>
      </c>
      <c r="AZ1203" s="577">
        <v>0</v>
      </c>
      <c r="BA1203" s="577">
        <v>0</v>
      </c>
      <c r="BB1203" s="577">
        <v>0</v>
      </c>
      <c r="BC1203" s="577">
        <v>0</v>
      </c>
      <c r="BD1203" s="577">
        <v>0</v>
      </c>
      <c r="BE1203" s="577">
        <v>0</v>
      </c>
      <c r="BF1203" s="577">
        <v>0</v>
      </c>
      <c r="BG1203" s="577">
        <v>0</v>
      </c>
      <c r="BH1203" s="577">
        <v>0</v>
      </c>
      <c r="BI1203" s="577">
        <v>0</v>
      </c>
      <c r="BJ1203" s="577">
        <v>0</v>
      </c>
      <c r="BK1203" s="577">
        <v>0</v>
      </c>
      <c r="BL1203" s="577"/>
      <c r="BM1203" s="551">
        <v>0</v>
      </c>
      <c r="BN1203" s="551">
        <v>0</v>
      </c>
      <c r="BO1203" s="753">
        <v>0</v>
      </c>
      <c r="BP1203" s="551">
        <v>0</v>
      </c>
      <c r="BQ1203" s="551">
        <v>0</v>
      </c>
      <c r="BR1203" s="551">
        <v>0</v>
      </c>
      <c r="BS1203" s="582">
        <f t="shared" si="99"/>
        <v>2.6666666666666665</v>
      </c>
      <c r="BT1203" s="552">
        <f t="shared" si="100"/>
        <v>2.6666666666666665</v>
      </c>
      <c r="BU1203" s="552">
        <f t="shared" si="101"/>
        <v>2.6666666666666665</v>
      </c>
      <c r="BV1203" s="551">
        <v>0</v>
      </c>
      <c r="BW1203" s="551">
        <v>0</v>
      </c>
      <c r="BX1203" s="551">
        <v>0</v>
      </c>
      <c r="BY1203" s="551">
        <v>0</v>
      </c>
      <c r="BZ1203" s="551">
        <v>0</v>
      </c>
      <c r="CA1203" s="551">
        <v>0</v>
      </c>
      <c r="CB1203" s="551">
        <v>0</v>
      </c>
      <c r="CC1203" s="551">
        <v>0</v>
      </c>
      <c r="CD1203" s="551">
        <v>0</v>
      </c>
      <c r="CE1203" s="551">
        <v>0</v>
      </c>
      <c r="CF1203" s="551">
        <v>0</v>
      </c>
      <c r="CG1203" s="551">
        <v>0</v>
      </c>
      <c r="CH1203" s="551">
        <v>0</v>
      </c>
      <c r="CI1203" s="623">
        <f t="shared" si="102"/>
        <v>8</v>
      </c>
      <c r="CJ1203" s="524">
        <v>8</v>
      </c>
      <c r="CK1203" s="554">
        <f t="shared" si="103"/>
        <v>2.6666666666666665</v>
      </c>
      <c r="CL1203" s="554">
        <f t="shared" si="104"/>
        <v>5.333333333333333</v>
      </c>
      <c r="CM1203" s="554">
        <v>6</v>
      </c>
      <c r="CN1203" s="554"/>
      <c r="CO1203" s="554"/>
      <c r="CP1203" s="622"/>
      <c r="CQ1203" s="726"/>
      <c r="CR1203" s="525"/>
      <c r="CS1203" s="527"/>
      <c r="CT1203" s="527"/>
      <c r="CU1203" s="527"/>
      <c r="CV1203" s="527"/>
      <c r="CW1203" s="85"/>
    </row>
    <row r="1204" spans="1:101" customFormat="1" ht="12" customHeight="1" x14ac:dyDescent="0.2">
      <c r="A1204" s="132" t="s">
        <v>1965</v>
      </c>
      <c r="B1204" s="557" t="s">
        <v>492</v>
      </c>
      <c r="C1204" s="557" t="s">
        <v>1432</v>
      </c>
      <c r="D1204" s="557" t="s">
        <v>5519</v>
      </c>
      <c r="E1204" s="577" t="s">
        <v>493</v>
      </c>
      <c r="F1204" s="557" t="s">
        <v>1432</v>
      </c>
      <c r="G1204" s="557" t="s">
        <v>184</v>
      </c>
      <c r="H1204" s="557" t="s">
        <v>3299</v>
      </c>
      <c r="I1204" s="557" t="s">
        <v>1432</v>
      </c>
      <c r="J1204" s="533">
        <v>528809</v>
      </c>
      <c r="K1204" s="533">
        <v>177181</v>
      </c>
      <c r="L1204" s="512" t="s">
        <v>3066</v>
      </c>
      <c r="M1204" s="557" t="s">
        <v>1432</v>
      </c>
      <c r="N1204" s="557" t="s">
        <v>1432</v>
      </c>
      <c r="O1204" s="533">
        <v>0</v>
      </c>
      <c r="P1204" s="533">
        <v>8</v>
      </c>
      <c r="Q1204" s="738">
        <v>8</v>
      </c>
      <c r="R1204" s="557" t="s">
        <v>494</v>
      </c>
      <c r="S1204" s="557" t="s">
        <v>1154</v>
      </c>
      <c r="T1204" s="739">
        <v>42039</v>
      </c>
      <c r="U1204" s="739">
        <v>42265</v>
      </c>
      <c r="V1204" s="557" t="s">
        <v>1439</v>
      </c>
      <c r="W1204" s="557" t="s">
        <v>1432</v>
      </c>
      <c r="X1204" s="557" t="s">
        <v>1442</v>
      </c>
      <c r="Y1204" s="557" t="s">
        <v>1443</v>
      </c>
      <c r="Z1204" s="557" t="s">
        <v>1443</v>
      </c>
      <c r="AA1204" s="557" t="s">
        <v>1444</v>
      </c>
      <c r="AB1204" s="557" t="s">
        <v>1432</v>
      </c>
      <c r="AC1204" s="389"/>
      <c r="AD1204" s="389"/>
      <c r="AE1204" s="517" t="s">
        <v>628</v>
      </c>
      <c r="AF1204" s="557" t="s">
        <v>3279</v>
      </c>
      <c r="AG1204" s="620">
        <v>1332094</v>
      </c>
      <c r="AH1204" s="517">
        <v>1</v>
      </c>
      <c r="AI1204" s="577">
        <v>8</v>
      </c>
      <c r="AJ1204" s="577">
        <v>0</v>
      </c>
      <c r="AK1204" s="577">
        <v>4</v>
      </c>
      <c r="AL1204" s="577">
        <v>4</v>
      </c>
      <c r="AM1204" s="577">
        <v>0</v>
      </c>
      <c r="AN1204" s="577">
        <v>0</v>
      </c>
      <c r="AO1204" s="577">
        <v>0</v>
      </c>
      <c r="AP1204" s="577">
        <v>0</v>
      </c>
      <c r="AQ1204" s="577">
        <v>0</v>
      </c>
      <c r="AR1204" s="577">
        <v>4</v>
      </c>
      <c r="AS1204" s="577">
        <v>4</v>
      </c>
      <c r="AT1204" s="577">
        <v>0</v>
      </c>
      <c r="AU1204" s="577">
        <v>0</v>
      </c>
      <c r="AV1204" s="577">
        <v>0</v>
      </c>
      <c r="AW1204" s="577">
        <v>0</v>
      </c>
      <c r="AX1204" s="577">
        <v>0</v>
      </c>
      <c r="AY1204" s="577">
        <v>0</v>
      </c>
      <c r="AZ1204" s="577">
        <v>0</v>
      </c>
      <c r="BA1204" s="577">
        <v>0</v>
      </c>
      <c r="BB1204" s="577">
        <v>0</v>
      </c>
      <c r="BC1204" s="577">
        <v>0</v>
      </c>
      <c r="BD1204" s="577">
        <v>0</v>
      </c>
      <c r="BE1204" s="577">
        <v>0</v>
      </c>
      <c r="BF1204" s="577">
        <v>0</v>
      </c>
      <c r="BG1204" s="577">
        <v>0</v>
      </c>
      <c r="BH1204" s="577">
        <v>0</v>
      </c>
      <c r="BI1204" s="577">
        <v>0</v>
      </c>
      <c r="BJ1204" s="577">
        <v>0</v>
      </c>
      <c r="BK1204" s="577">
        <v>0</v>
      </c>
      <c r="BL1204" s="577"/>
      <c r="BM1204" s="551">
        <v>0</v>
      </c>
      <c r="BN1204" s="551">
        <v>0</v>
      </c>
      <c r="BO1204" s="753">
        <v>0</v>
      </c>
      <c r="BP1204" s="551">
        <v>0</v>
      </c>
      <c r="BQ1204" s="551">
        <v>0</v>
      </c>
      <c r="BR1204" s="551">
        <v>0</v>
      </c>
      <c r="BS1204" s="582">
        <f t="shared" si="99"/>
        <v>2.6666666666666665</v>
      </c>
      <c r="BT1204" s="552">
        <f t="shared" si="100"/>
        <v>2.6666666666666665</v>
      </c>
      <c r="BU1204" s="552">
        <f t="shared" si="101"/>
        <v>2.6666666666666665</v>
      </c>
      <c r="BV1204" s="551">
        <v>0</v>
      </c>
      <c r="BW1204" s="551">
        <v>0</v>
      </c>
      <c r="BX1204" s="551">
        <v>0</v>
      </c>
      <c r="BY1204" s="551">
        <v>0</v>
      </c>
      <c r="BZ1204" s="551">
        <v>0</v>
      </c>
      <c r="CA1204" s="551">
        <v>0</v>
      </c>
      <c r="CB1204" s="551">
        <v>0</v>
      </c>
      <c r="CC1204" s="551">
        <v>0</v>
      </c>
      <c r="CD1204" s="551">
        <v>0</v>
      </c>
      <c r="CE1204" s="551">
        <v>0</v>
      </c>
      <c r="CF1204" s="551">
        <v>0</v>
      </c>
      <c r="CG1204" s="551">
        <v>0</v>
      </c>
      <c r="CH1204" s="551">
        <v>0</v>
      </c>
      <c r="CI1204" s="623">
        <f t="shared" si="102"/>
        <v>8</v>
      </c>
      <c r="CJ1204" s="524">
        <v>8</v>
      </c>
      <c r="CK1204" s="554">
        <f t="shared" si="103"/>
        <v>2.6666666666666665</v>
      </c>
      <c r="CL1204" s="554">
        <f t="shared" si="104"/>
        <v>5.333333333333333</v>
      </c>
      <c r="CM1204" s="554">
        <v>6</v>
      </c>
      <c r="CN1204" s="554"/>
      <c r="CO1204" s="554"/>
      <c r="CP1204" s="622"/>
      <c r="CQ1204" s="726"/>
      <c r="CR1204" s="525"/>
      <c r="CS1204" s="527"/>
      <c r="CT1204" s="527"/>
      <c r="CU1204" s="527"/>
      <c r="CV1204" s="527"/>
      <c r="CW1204" s="87"/>
    </row>
    <row r="1205" spans="1:101" customFormat="1" ht="12" customHeight="1" x14ac:dyDescent="0.2">
      <c r="A1205" s="132" t="s">
        <v>1965</v>
      </c>
      <c r="B1205" s="557" t="s">
        <v>492</v>
      </c>
      <c r="C1205" s="557" t="s">
        <v>1432</v>
      </c>
      <c r="D1205" s="557" t="s">
        <v>5520</v>
      </c>
      <c r="E1205" s="577" t="s">
        <v>493</v>
      </c>
      <c r="F1205" s="557" t="s">
        <v>1432</v>
      </c>
      <c r="G1205" s="557" t="s">
        <v>184</v>
      </c>
      <c r="H1205" s="557" t="s">
        <v>3299</v>
      </c>
      <c r="I1205" s="557" t="s">
        <v>1432</v>
      </c>
      <c r="J1205" s="533">
        <v>528809</v>
      </c>
      <c r="K1205" s="533">
        <v>177181</v>
      </c>
      <c r="L1205" s="512" t="s">
        <v>3066</v>
      </c>
      <c r="M1205" s="557" t="s">
        <v>1432</v>
      </c>
      <c r="N1205" s="557" t="s">
        <v>1432</v>
      </c>
      <c r="O1205" s="533">
        <v>0</v>
      </c>
      <c r="P1205" s="533">
        <v>8</v>
      </c>
      <c r="Q1205" s="738">
        <v>8</v>
      </c>
      <c r="R1205" s="557" t="s">
        <v>494</v>
      </c>
      <c r="S1205" s="557" t="s">
        <v>1154</v>
      </c>
      <c r="T1205" s="739">
        <v>42039</v>
      </c>
      <c r="U1205" s="739">
        <v>42265</v>
      </c>
      <c r="V1205" s="557" t="s">
        <v>1439</v>
      </c>
      <c r="W1205" s="557" t="s">
        <v>1432</v>
      </c>
      <c r="X1205" s="557" t="s">
        <v>1442</v>
      </c>
      <c r="Y1205" s="557" t="s">
        <v>1443</v>
      </c>
      <c r="Z1205" s="557" t="s">
        <v>1443</v>
      </c>
      <c r="AA1205" s="557" t="s">
        <v>1444</v>
      </c>
      <c r="AB1205" s="557" t="s">
        <v>1432</v>
      </c>
      <c r="AC1205" s="389"/>
      <c r="AD1205" s="389"/>
      <c r="AE1205" s="517" t="s">
        <v>628</v>
      </c>
      <c r="AF1205" s="557" t="s">
        <v>3279</v>
      </c>
      <c r="AG1205" s="620">
        <v>1332094</v>
      </c>
      <c r="AH1205" s="517">
        <v>1</v>
      </c>
      <c r="AI1205" s="577">
        <v>8</v>
      </c>
      <c r="AJ1205" s="577">
        <v>0</v>
      </c>
      <c r="AK1205" s="577">
        <v>4</v>
      </c>
      <c r="AL1205" s="577">
        <v>4</v>
      </c>
      <c r="AM1205" s="577">
        <v>0</v>
      </c>
      <c r="AN1205" s="577">
        <v>0</v>
      </c>
      <c r="AO1205" s="577">
        <v>0</v>
      </c>
      <c r="AP1205" s="577">
        <v>0</v>
      </c>
      <c r="AQ1205" s="577">
        <v>0</v>
      </c>
      <c r="AR1205" s="577">
        <v>4</v>
      </c>
      <c r="AS1205" s="577">
        <v>4</v>
      </c>
      <c r="AT1205" s="577">
        <v>0</v>
      </c>
      <c r="AU1205" s="577">
        <v>0</v>
      </c>
      <c r="AV1205" s="577">
        <v>0</v>
      </c>
      <c r="AW1205" s="577">
        <v>0</v>
      </c>
      <c r="AX1205" s="577">
        <v>0</v>
      </c>
      <c r="AY1205" s="577">
        <v>0</v>
      </c>
      <c r="AZ1205" s="577">
        <v>0</v>
      </c>
      <c r="BA1205" s="577">
        <v>0</v>
      </c>
      <c r="BB1205" s="577">
        <v>0</v>
      </c>
      <c r="BC1205" s="577">
        <v>0</v>
      </c>
      <c r="BD1205" s="577">
        <v>0</v>
      </c>
      <c r="BE1205" s="577">
        <v>0</v>
      </c>
      <c r="BF1205" s="577">
        <v>0</v>
      </c>
      <c r="BG1205" s="577">
        <v>0</v>
      </c>
      <c r="BH1205" s="577">
        <v>0</v>
      </c>
      <c r="BI1205" s="577">
        <v>0</v>
      </c>
      <c r="BJ1205" s="577">
        <v>0</v>
      </c>
      <c r="BK1205" s="577">
        <v>0</v>
      </c>
      <c r="BL1205" s="577"/>
      <c r="BM1205" s="551">
        <v>0</v>
      </c>
      <c r="BN1205" s="551">
        <v>0</v>
      </c>
      <c r="BO1205" s="753">
        <v>0</v>
      </c>
      <c r="BP1205" s="551">
        <v>0</v>
      </c>
      <c r="BQ1205" s="551">
        <v>0</v>
      </c>
      <c r="BR1205" s="551">
        <v>0</v>
      </c>
      <c r="BS1205" s="582">
        <f t="shared" si="99"/>
        <v>2.6666666666666665</v>
      </c>
      <c r="BT1205" s="552">
        <f t="shared" si="100"/>
        <v>2.6666666666666665</v>
      </c>
      <c r="BU1205" s="552">
        <f t="shared" si="101"/>
        <v>2.6666666666666665</v>
      </c>
      <c r="BV1205" s="551">
        <v>0</v>
      </c>
      <c r="BW1205" s="551">
        <v>0</v>
      </c>
      <c r="BX1205" s="551">
        <v>0</v>
      </c>
      <c r="BY1205" s="551">
        <v>0</v>
      </c>
      <c r="BZ1205" s="551">
        <v>0</v>
      </c>
      <c r="CA1205" s="551">
        <v>0</v>
      </c>
      <c r="CB1205" s="551">
        <v>0</v>
      </c>
      <c r="CC1205" s="551">
        <v>0</v>
      </c>
      <c r="CD1205" s="551">
        <v>0</v>
      </c>
      <c r="CE1205" s="551">
        <v>0</v>
      </c>
      <c r="CF1205" s="551">
        <v>0</v>
      </c>
      <c r="CG1205" s="551">
        <v>0</v>
      </c>
      <c r="CH1205" s="551">
        <v>0</v>
      </c>
      <c r="CI1205" s="623">
        <f t="shared" si="102"/>
        <v>8</v>
      </c>
      <c r="CJ1205" s="524">
        <v>8</v>
      </c>
      <c r="CK1205" s="554">
        <f t="shared" si="103"/>
        <v>2.6666666666666665</v>
      </c>
      <c r="CL1205" s="554">
        <f t="shared" si="104"/>
        <v>5.333333333333333</v>
      </c>
      <c r="CM1205" s="554">
        <v>6</v>
      </c>
      <c r="CN1205" s="523"/>
      <c r="CO1205" s="554"/>
      <c r="CP1205" s="524"/>
      <c r="CQ1205" s="726"/>
      <c r="CR1205" s="525"/>
      <c r="CS1205" s="527"/>
      <c r="CT1205" s="527"/>
      <c r="CU1205" s="527"/>
      <c r="CV1205" s="527"/>
      <c r="CW1205" s="85"/>
    </row>
    <row r="1206" spans="1:101" customFormat="1" ht="12" customHeight="1" x14ac:dyDescent="0.2">
      <c r="A1206" s="132" t="s">
        <v>1965</v>
      </c>
      <c r="B1206" s="557" t="s">
        <v>492</v>
      </c>
      <c r="C1206" s="557" t="s">
        <v>1432</v>
      </c>
      <c r="D1206" s="557" t="s">
        <v>5521</v>
      </c>
      <c r="E1206" s="577" t="s">
        <v>493</v>
      </c>
      <c r="F1206" s="557" t="s">
        <v>1432</v>
      </c>
      <c r="G1206" s="557" t="s">
        <v>184</v>
      </c>
      <c r="H1206" s="557" t="s">
        <v>3299</v>
      </c>
      <c r="I1206" s="557" t="s">
        <v>1432</v>
      </c>
      <c r="J1206" s="533">
        <v>528809</v>
      </c>
      <c r="K1206" s="533">
        <v>177181</v>
      </c>
      <c r="L1206" s="512" t="s">
        <v>3066</v>
      </c>
      <c r="M1206" s="557" t="s">
        <v>1432</v>
      </c>
      <c r="N1206" s="557" t="s">
        <v>1432</v>
      </c>
      <c r="O1206" s="533">
        <v>0</v>
      </c>
      <c r="P1206" s="533">
        <v>8</v>
      </c>
      <c r="Q1206" s="738">
        <v>8</v>
      </c>
      <c r="R1206" s="557" t="s">
        <v>494</v>
      </c>
      <c r="S1206" s="557" t="s">
        <v>1154</v>
      </c>
      <c r="T1206" s="739">
        <v>42039</v>
      </c>
      <c r="U1206" s="739">
        <v>42265</v>
      </c>
      <c r="V1206" s="557" t="s">
        <v>1439</v>
      </c>
      <c r="W1206" s="557" t="s">
        <v>1432</v>
      </c>
      <c r="X1206" s="557" t="s">
        <v>1442</v>
      </c>
      <c r="Y1206" s="557" t="s">
        <v>1443</v>
      </c>
      <c r="Z1206" s="557" t="s">
        <v>1443</v>
      </c>
      <c r="AA1206" s="557" t="s">
        <v>1444</v>
      </c>
      <c r="AB1206" s="557" t="s">
        <v>1432</v>
      </c>
      <c r="AC1206" s="389"/>
      <c r="AD1206" s="389"/>
      <c r="AE1206" s="517" t="s">
        <v>628</v>
      </c>
      <c r="AF1206" s="557" t="s">
        <v>3279</v>
      </c>
      <c r="AG1206" s="620">
        <v>1332094</v>
      </c>
      <c r="AH1206" s="517">
        <v>0</v>
      </c>
      <c r="AI1206" s="577">
        <v>8</v>
      </c>
      <c r="AJ1206" s="577">
        <v>0</v>
      </c>
      <c r="AK1206" s="577">
        <v>4</v>
      </c>
      <c r="AL1206" s="577">
        <v>4</v>
      </c>
      <c r="AM1206" s="577">
        <v>0</v>
      </c>
      <c r="AN1206" s="577">
        <v>0</v>
      </c>
      <c r="AO1206" s="577">
        <v>0</v>
      </c>
      <c r="AP1206" s="577">
        <v>0</v>
      </c>
      <c r="AQ1206" s="577">
        <v>0</v>
      </c>
      <c r="AR1206" s="577">
        <v>4</v>
      </c>
      <c r="AS1206" s="577">
        <v>4</v>
      </c>
      <c r="AT1206" s="577">
        <v>0</v>
      </c>
      <c r="AU1206" s="577">
        <v>0</v>
      </c>
      <c r="AV1206" s="577">
        <v>0</v>
      </c>
      <c r="AW1206" s="577">
        <v>0</v>
      </c>
      <c r="AX1206" s="577">
        <v>0</v>
      </c>
      <c r="AY1206" s="577">
        <v>0</v>
      </c>
      <c r="AZ1206" s="577">
        <v>0</v>
      </c>
      <c r="BA1206" s="577">
        <v>0</v>
      </c>
      <c r="BB1206" s="577">
        <v>0</v>
      </c>
      <c r="BC1206" s="577">
        <v>0</v>
      </c>
      <c r="BD1206" s="577">
        <v>0</v>
      </c>
      <c r="BE1206" s="577">
        <v>0</v>
      </c>
      <c r="BF1206" s="577">
        <v>0</v>
      </c>
      <c r="BG1206" s="577">
        <v>0</v>
      </c>
      <c r="BH1206" s="577">
        <v>0</v>
      </c>
      <c r="BI1206" s="577">
        <v>0</v>
      </c>
      <c r="BJ1206" s="577">
        <v>0</v>
      </c>
      <c r="BK1206" s="577">
        <v>0</v>
      </c>
      <c r="BL1206" s="577"/>
      <c r="BM1206" s="551">
        <v>0</v>
      </c>
      <c r="BN1206" s="551">
        <v>0</v>
      </c>
      <c r="BO1206" s="753">
        <v>0</v>
      </c>
      <c r="BP1206" s="551">
        <v>0</v>
      </c>
      <c r="BQ1206" s="551">
        <v>0</v>
      </c>
      <c r="BR1206" s="551">
        <v>0</v>
      </c>
      <c r="BS1206" s="582">
        <f t="shared" si="99"/>
        <v>2.6666666666666665</v>
      </c>
      <c r="BT1206" s="552">
        <f t="shared" si="100"/>
        <v>2.6666666666666665</v>
      </c>
      <c r="BU1206" s="552">
        <f t="shared" si="101"/>
        <v>2.6666666666666665</v>
      </c>
      <c r="BV1206" s="551">
        <v>0</v>
      </c>
      <c r="BW1206" s="551">
        <v>0</v>
      </c>
      <c r="BX1206" s="551">
        <v>0</v>
      </c>
      <c r="BY1206" s="551">
        <v>0</v>
      </c>
      <c r="BZ1206" s="551">
        <v>0</v>
      </c>
      <c r="CA1206" s="551">
        <v>0</v>
      </c>
      <c r="CB1206" s="551">
        <v>0</v>
      </c>
      <c r="CC1206" s="551">
        <v>0</v>
      </c>
      <c r="CD1206" s="551">
        <v>0</v>
      </c>
      <c r="CE1206" s="551">
        <v>0</v>
      </c>
      <c r="CF1206" s="551">
        <v>0</v>
      </c>
      <c r="CG1206" s="551">
        <v>0</v>
      </c>
      <c r="CH1206" s="551">
        <v>0</v>
      </c>
      <c r="CI1206" s="623">
        <f t="shared" si="102"/>
        <v>8</v>
      </c>
      <c r="CJ1206" s="524">
        <v>8</v>
      </c>
      <c r="CK1206" s="554">
        <f t="shared" si="103"/>
        <v>2.6666666666666665</v>
      </c>
      <c r="CL1206" s="554">
        <f t="shared" si="104"/>
        <v>5.333333333333333</v>
      </c>
      <c r="CM1206" s="554">
        <v>6</v>
      </c>
      <c r="CN1206" s="554"/>
      <c r="CO1206" s="554"/>
      <c r="CP1206" s="622"/>
      <c r="CQ1206" s="524"/>
      <c r="CR1206" s="525"/>
      <c r="CS1206" s="527"/>
      <c r="CT1206" s="527"/>
      <c r="CU1206" s="527"/>
      <c r="CV1206" s="527"/>
      <c r="CW1206" s="85"/>
    </row>
    <row r="1207" spans="1:101" customFormat="1" ht="12" customHeight="1" x14ac:dyDescent="0.2">
      <c r="A1207" s="132" t="s">
        <v>1965</v>
      </c>
      <c r="B1207" s="557" t="s">
        <v>492</v>
      </c>
      <c r="C1207" s="557" t="s">
        <v>1432</v>
      </c>
      <c r="D1207" s="557" t="s">
        <v>5522</v>
      </c>
      <c r="E1207" s="577" t="s">
        <v>493</v>
      </c>
      <c r="F1207" s="557" t="s">
        <v>1432</v>
      </c>
      <c r="G1207" s="557" t="s">
        <v>184</v>
      </c>
      <c r="H1207" s="557" t="s">
        <v>3299</v>
      </c>
      <c r="I1207" s="557" t="s">
        <v>1432</v>
      </c>
      <c r="J1207" s="533">
        <v>528809</v>
      </c>
      <c r="K1207" s="533">
        <v>177181</v>
      </c>
      <c r="L1207" s="512" t="s">
        <v>3066</v>
      </c>
      <c r="M1207" s="557" t="s">
        <v>1432</v>
      </c>
      <c r="N1207" s="557" t="s">
        <v>1432</v>
      </c>
      <c r="O1207" s="533">
        <v>0</v>
      </c>
      <c r="P1207" s="533">
        <v>8</v>
      </c>
      <c r="Q1207" s="738">
        <v>8</v>
      </c>
      <c r="R1207" s="557" t="s">
        <v>494</v>
      </c>
      <c r="S1207" s="557" t="s">
        <v>1154</v>
      </c>
      <c r="T1207" s="739">
        <v>42039</v>
      </c>
      <c r="U1207" s="739">
        <v>42265</v>
      </c>
      <c r="V1207" s="557" t="s">
        <v>1439</v>
      </c>
      <c r="W1207" s="557" t="s">
        <v>1432</v>
      </c>
      <c r="X1207" s="557" t="s">
        <v>1442</v>
      </c>
      <c r="Y1207" s="557" t="s">
        <v>1443</v>
      </c>
      <c r="Z1207" s="557" t="s">
        <v>1443</v>
      </c>
      <c r="AA1207" s="557" t="s">
        <v>1444</v>
      </c>
      <c r="AB1207" s="557" t="s">
        <v>1432</v>
      </c>
      <c r="AC1207" s="389"/>
      <c r="AD1207" s="389"/>
      <c r="AE1207" s="517" t="s">
        <v>628</v>
      </c>
      <c r="AF1207" s="557" t="s">
        <v>3279</v>
      </c>
      <c r="AG1207" s="620">
        <v>1332094</v>
      </c>
      <c r="AH1207" s="517">
        <v>0</v>
      </c>
      <c r="AI1207" s="577">
        <v>8</v>
      </c>
      <c r="AJ1207" s="577">
        <v>0</v>
      </c>
      <c r="AK1207" s="577">
        <v>4</v>
      </c>
      <c r="AL1207" s="577">
        <v>4</v>
      </c>
      <c r="AM1207" s="577">
        <v>0</v>
      </c>
      <c r="AN1207" s="577">
        <v>0</v>
      </c>
      <c r="AO1207" s="577">
        <v>0</v>
      </c>
      <c r="AP1207" s="577">
        <v>0</v>
      </c>
      <c r="AQ1207" s="577">
        <v>0</v>
      </c>
      <c r="AR1207" s="577">
        <v>4</v>
      </c>
      <c r="AS1207" s="577">
        <v>4</v>
      </c>
      <c r="AT1207" s="577">
        <v>0</v>
      </c>
      <c r="AU1207" s="577">
        <v>0</v>
      </c>
      <c r="AV1207" s="577">
        <v>0</v>
      </c>
      <c r="AW1207" s="577">
        <v>0</v>
      </c>
      <c r="AX1207" s="577">
        <v>0</v>
      </c>
      <c r="AY1207" s="577">
        <v>0</v>
      </c>
      <c r="AZ1207" s="577">
        <v>0</v>
      </c>
      <c r="BA1207" s="577">
        <v>0</v>
      </c>
      <c r="BB1207" s="577">
        <v>0</v>
      </c>
      <c r="BC1207" s="577">
        <v>0</v>
      </c>
      <c r="BD1207" s="577">
        <v>0</v>
      </c>
      <c r="BE1207" s="577">
        <v>0</v>
      </c>
      <c r="BF1207" s="577">
        <v>0</v>
      </c>
      <c r="BG1207" s="577">
        <v>0</v>
      </c>
      <c r="BH1207" s="577">
        <v>0</v>
      </c>
      <c r="BI1207" s="577">
        <v>0</v>
      </c>
      <c r="BJ1207" s="577">
        <v>0</v>
      </c>
      <c r="BK1207" s="577">
        <v>0</v>
      </c>
      <c r="BL1207" s="577"/>
      <c r="BM1207" s="551">
        <v>0</v>
      </c>
      <c r="BN1207" s="551">
        <v>0</v>
      </c>
      <c r="BO1207" s="753">
        <v>0</v>
      </c>
      <c r="BP1207" s="551">
        <v>0</v>
      </c>
      <c r="BQ1207" s="551">
        <v>0</v>
      </c>
      <c r="BR1207" s="551">
        <v>0</v>
      </c>
      <c r="BS1207" s="582">
        <f t="shared" si="99"/>
        <v>2.6666666666666665</v>
      </c>
      <c r="BT1207" s="552">
        <f t="shared" si="100"/>
        <v>2.6666666666666665</v>
      </c>
      <c r="BU1207" s="552">
        <f t="shared" si="101"/>
        <v>2.6666666666666665</v>
      </c>
      <c r="BV1207" s="551">
        <v>0</v>
      </c>
      <c r="BW1207" s="551">
        <v>0</v>
      </c>
      <c r="BX1207" s="551">
        <v>0</v>
      </c>
      <c r="BY1207" s="551">
        <v>0</v>
      </c>
      <c r="BZ1207" s="551">
        <v>0</v>
      </c>
      <c r="CA1207" s="551">
        <v>0</v>
      </c>
      <c r="CB1207" s="551">
        <v>0</v>
      </c>
      <c r="CC1207" s="551">
        <v>0</v>
      </c>
      <c r="CD1207" s="551">
        <v>0</v>
      </c>
      <c r="CE1207" s="551">
        <v>0</v>
      </c>
      <c r="CF1207" s="551">
        <v>0</v>
      </c>
      <c r="CG1207" s="551">
        <v>0</v>
      </c>
      <c r="CH1207" s="551">
        <v>0</v>
      </c>
      <c r="CI1207" s="623">
        <f t="shared" si="102"/>
        <v>8</v>
      </c>
      <c r="CJ1207" s="524">
        <v>8</v>
      </c>
      <c r="CK1207" s="554">
        <f t="shared" si="103"/>
        <v>2.6666666666666665</v>
      </c>
      <c r="CL1207" s="554">
        <f t="shared" si="104"/>
        <v>5.333333333333333</v>
      </c>
      <c r="CM1207" s="554">
        <v>6</v>
      </c>
      <c r="CN1207" s="523"/>
      <c r="CO1207" s="554"/>
      <c r="CP1207" s="524"/>
      <c r="CQ1207" s="726"/>
      <c r="CR1207" s="525"/>
      <c r="CS1207" s="527"/>
      <c r="CT1207" s="527"/>
      <c r="CU1207" s="527"/>
      <c r="CV1207" s="527"/>
      <c r="CW1207" s="85"/>
    </row>
    <row r="1208" spans="1:101" customFormat="1" ht="12" customHeight="1" x14ac:dyDescent="0.2">
      <c r="A1208" s="132" t="s">
        <v>1965</v>
      </c>
      <c r="B1208" s="557" t="s">
        <v>4646</v>
      </c>
      <c r="C1208" s="557" t="s">
        <v>1432</v>
      </c>
      <c r="D1208" s="557" t="s">
        <v>1432</v>
      </c>
      <c r="E1208" s="577" t="s">
        <v>1432</v>
      </c>
      <c r="F1208" s="557" t="s">
        <v>1556</v>
      </c>
      <c r="G1208" s="557" t="s">
        <v>4605</v>
      </c>
      <c r="H1208" s="557" t="s">
        <v>1435</v>
      </c>
      <c r="I1208" s="557" t="s">
        <v>4378</v>
      </c>
      <c r="J1208" s="533">
        <v>527218</v>
      </c>
      <c r="K1208" s="533">
        <v>171484</v>
      </c>
      <c r="L1208" s="512" t="s">
        <v>3069</v>
      </c>
      <c r="M1208" s="557" t="s">
        <v>1432</v>
      </c>
      <c r="N1208" s="557" t="s">
        <v>1432</v>
      </c>
      <c r="O1208" s="533">
        <v>2</v>
      </c>
      <c r="P1208" s="533">
        <v>1</v>
      </c>
      <c r="Q1208" s="738">
        <v>-1</v>
      </c>
      <c r="R1208" s="557" t="s">
        <v>4647</v>
      </c>
      <c r="S1208" s="557" t="s">
        <v>1438</v>
      </c>
      <c r="T1208" s="739">
        <v>42039</v>
      </c>
      <c r="U1208" s="739">
        <v>42095</v>
      </c>
      <c r="V1208" s="557" t="s">
        <v>1439</v>
      </c>
      <c r="W1208" s="557" t="s">
        <v>1432</v>
      </c>
      <c r="X1208" s="557" t="s">
        <v>1442</v>
      </c>
      <c r="Y1208" s="557" t="s">
        <v>1453</v>
      </c>
      <c r="Z1208" s="557" t="s">
        <v>1444</v>
      </c>
      <c r="AA1208" s="557" t="s">
        <v>4207</v>
      </c>
      <c r="AB1208" s="557" t="s">
        <v>1432</v>
      </c>
      <c r="AC1208" s="389"/>
      <c r="AD1208" s="389"/>
      <c r="AE1208" s="517" t="s">
        <v>3063</v>
      </c>
      <c r="AF1208" s="557" t="s">
        <v>1445</v>
      </c>
      <c r="AG1208" s="620">
        <v>0</v>
      </c>
      <c r="AH1208" s="517">
        <v>0</v>
      </c>
      <c r="AI1208" s="577">
        <v>0</v>
      </c>
      <c r="AJ1208" s="577">
        <v>0</v>
      </c>
      <c r="AK1208" s="577">
        <v>-1</v>
      </c>
      <c r="AL1208" s="577">
        <v>0</v>
      </c>
      <c r="AM1208" s="577">
        <v>-1</v>
      </c>
      <c r="AN1208" s="577">
        <v>0</v>
      </c>
      <c r="AO1208" s="577">
        <v>1</v>
      </c>
      <c r="AP1208" s="577">
        <v>0</v>
      </c>
      <c r="AQ1208" s="577">
        <v>0</v>
      </c>
      <c r="AR1208" s="577">
        <v>-1</v>
      </c>
      <c r="AS1208" s="577">
        <v>0</v>
      </c>
      <c r="AT1208" s="577">
        <v>-1</v>
      </c>
      <c r="AU1208" s="577">
        <v>0</v>
      </c>
      <c r="AV1208" s="577">
        <v>0</v>
      </c>
      <c r="AW1208" s="577">
        <v>0</v>
      </c>
      <c r="AX1208" s="577">
        <v>0</v>
      </c>
      <c r="AY1208" s="577">
        <v>0</v>
      </c>
      <c r="AZ1208" s="577">
        <v>0</v>
      </c>
      <c r="BA1208" s="577">
        <v>0</v>
      </c>
      <c r="BB1208" s="577">
        <v>0</v>
      </c>
      <c r="BC1208" s="577">
        <v>1</v>
      </c>
      <c r="BD1208" s="577">
        <v>0</v>
      </c>
      <c r="BE1208" s="577">
        <v>0</v>
      </c>
      <c r="BF1208" s="577">
        <v>0</v>
      </c>
      <c r="BG1208" s="577">
        <v>0</v>
      </c>
      <c r="BH1208" s="577">
        <v>0</v>
      </c>
      <c r="BI1208" s="577">
        <v>0</v>
      </c>
      <c r="BJ1208" s="577">
        <v>0</v>
      </c>
      <c r="BK1208" s="577">
        <v>0</v>
      </c>
      <c r="BL1208" s="577"/>
      <c r="BM1208" s="551">
        <v>0</v>
      </c>
      <c r="BN1208" s="551">
        <v>0</v>
      </c>
      <c r="BO1208" s="753">
        <v>0</v>
      </c>
      <c r="BP1208" s="551">
        <v>0</v>
      </c>
      <c r="BQ1208" s="551">
        <v>0</v>
      </c>
      <c r="BR1208" s="551">
        <v>0</v>
      </c>
      <c r="BS1208" s="582">
        <f t="shared" si="99"/>
        <v>-0.33333333333333331</v>
      </c>
      <c r="BT1208" s="552">
        <f t="shared" si="100"/>
        <v>-0.33333333333333331</v>
      </c>
      <c r="BU1208" s="552">
        <f t="shared" si="101"/>
        <v>-0.33333333333333331</v>
      </c>
      <c r="BV1208" s="551">
        <v>0</v>
      </c>
      <c r="BW1208" s="551">
        <v>0</v>
      </c>
      <c r="BX1208" s="551">
        <v>0</v>
      </c>
      <c r="BY1208" s="551">
        <v>0</v>
      </c>
      <c r="BZ1208" s="551">
        <v>0</v>
      </c>
      <c r="CA1208" s="551">
        <v>0</v>
      </c>
      <c r="CB1208" s="551">
        <v>0</v>
      </c>
      <c r="CC1208" s="551">
        <v>0</v>
      </c>
      <c r="CD1208" s="551">
        <v>0</v>
      </c>
      <c r="CE1208" s="551">
        <v>0</v>
      </c>
      <c r="CF1208" s="551">
        <v>0</v>
      </c>
      <c r="CG1208" s="551">
        <v>0</v>
      </c>
      <c r="CH1208" s="551">
        <v>0</v>
      </c>
      <c r="CI1208" s="623">
        <f t="shared" si="102"/>
        <v>-1</v>
      </c>
      <c r="CJ1208" s="524">
        <v>-1</v>
      </c>
      <c r="CK1208" s="554">
        <f t="shared" si="103"/>
        <v>-0.33333333333333331</v>
      </c>
      <c r="CL1208" s="554">
        <f t="shared" si="104"/>
        <v>-0.66666666666666663</v>
      </c>
      <c r="CM1208" s="554">
        <v>10</v>
      </c>
      <c r="CN1208" s="554"/>
      <c r="CO1208" s="554"/>
      <c r="CP1208" s="622"/>
      <c r="CQ1208" s="524"/>
      <c r="CR1208" s="525"/>
      <c r="CS1208" s="527"/>
      <c r="CT1208" s="527"/>
      <c r="CU1208" s="527"/>
      <c r="CV1208" s="527"/>
      <c r="CW1208" s="85"/>
    </row>
    <row r="1209" spans="1:101" customFormat="1" ht="12" customHeight="1" x14ac:dyDescent="0.2">
      <c r="A1209" s="132" t="s">
        <v>1965</v>
      </c>
      <c r="B1209" s="557" t="s">
        <v>5523</v>
      </c>
      <c r="C1209" s="557" t="s">
        <v>1432</v>
      </c>
      <c r="D1209" s="557" t="s">
        <v>1432</v>
      </c>
      <c r="E1209" s="577" t="s">
        <v>1432</v>
      </c>
      <c r="F1209" s="557" t="s">
        <v>2308</v>
      </c>
      <c r="G1209" s="557" t="s">
        <v>2523</v>
      </c>
      <c r="H1209" s="557" t="s">
        <v>2524</v>
      </c>
      <c r="I1209" s="557" t="s">
        <v>2675</v>
      </c>
      <c r="J1209" s="533">
        <v>529336</v>
      </c>
      <c r="K1209" s="533">
        <v>171126</v>
      </c>
      <c r="L1209" s="512" t="s">
        <v>5356</v>
      </c>
      <c r="M1209" s="557" t="s">
        <v>1432</v>
      </c>
      <c r="N1209" s="557" t="s">
        <v>1432</v>
      </c>
      <c r="O1209" s="533">
        <v>0</v>
      </c>
      <c r="P1209" s="533">
        <v>1</v>
      </c>
      <c r="Q1209" s="738">
        <v>1</v>
      </c>
      <c r="R1209" s="557" t="s">
        <v>5524</v>
      </c>
      <c r="S1209" s="557" t="s">
        <v>1438</v>
      </c>
      <c r="T1209" s="739">
        <v>42051</v>
      </c>
      <c r="U1209" s="739">
        <v>42304</v>
      </c>
      <c r="V1209" s="557" t="s">
        <v>1439</v>
      </c>
      <c r="W1209" s="557" t="s">
        <v>1432</v>
      </c>
      <c r="X1209" s="557" t="s">
        <v>1442</v>
      </c>
      <c r="Y1209" s="557" t="s">
        <v>4694</v>
      </c>
      <c r="Z1209" s="557" t="s">
        <v>1444</v>
      </c>
      <c r="AA1209" s="557" t="s">
        <v>1136</v>
      </c>
      <c r="AB1209" s="557" t="s">
        <v>1432</v>
      </c>
      <c r="AC1209" s="389"/>
      <c r="AD1209" s="389"/>
      <c r="AE1209" s="517" t="s">
        <v>3063</v>
      </c>
      <c r="AF1209" s="557" t="s">
        <v>1445</v>
      </c>
      <c r="AG1209" s="620"/>
      <c r="AH1209" s="517">
        <v>0</v>
      </c>
      <c r="AI1209" s="577">
        <v>0</v>
      </c>
      <c r="AJ1209" s="577">
        <v>0</v>
      </c>
      <c r="AK1209" s="577">
        <v>1</v>
      </c>
      <c r="AL1209" s="577">
        <v>0</v>
      </c>
      <c r="AM1209" s="577">
        <v>0</v>
      </c>
      <c r="AN1209" s="577">
        <v>0</v>
      </c>
      <c r="AO1209" s="577">
        <v>0</v>
      </c>
      <c r="AP1209" s="577">
        <v>0</v>
      </c>
      <c r="AQ1209" s="577">
        <v>0</v>
      </c>
      <c r="AR1209" s="577">
        <v>1</v>
      </c>
      <c r="AS1209" s="577">
        <v>0</v>
      </c>
      <c r="AT1209" s="577">
        <v>0</v>
      </c>
      <c r="AU1209" s="577">
        <v>0</v>
      </c>
      <c r="AV1209" s="577">
        <v>0</v>
      </c>
      <c r="AW1209" s="577">
        <v>0</v>
      </c>
      <c r="AX1209" s="577">
        <v>0</v>
      </c>
      <c r="AY1209" s="577">
        <v>0</v>
      </c>
      <c r="AZ1209" s="577">
        <v>0</v>
      </c>
      <c r="BA1209" s="577">
        <v>0</v>
      </c>
      <c r="BB1209" s="577">
        <v>0</v>
      </c>
      <c r="BC1209" s="577">
        <v>0</v>
      </c>
      <c r="BD1209" s="577">
        <v>0</v>
      </c>
      <c r="BE1209" s="577">
        <v>0</v>
      </c>
      <c r="BF1209" s="577">
        <v>0</v>
      </c>
      <c r="BG1209" s="577">
        <v>0</v>
      </c>
      <c r="BH1209" s="577">
        <v>0</v>
      </c>
      <c r="BI1209" s="577">
        <v>0</v>
      </c>
      <c r="BJ1209" s="577">
        <v>0</v>
      </c>
      <c r="BK1209" s="577">
        <v>0</v>
      </c>
      <c r="BL1209" s="577"/>
      <c r="BM1209" s="551">
        <v>0</v>
      </c>
      <c r="BN1209" s="551">
        <v>0</v>
      </c>
      <c r="BO1209" s="753">
        <v>0</v>
      </c>
      <c r="BP1209" s="551">
        <v>0</v>
      </c>
      <c r="BQ1209" s="551">
        <v>0</v>
      </c>
      <c r="BR1209" s="551">
        <v>0</v>
      </c>
      <c r="BS1209" s="582">
        <f t="shared" si="99"/>
        <v>0.33333333333333331</v>
      </c>
      <c r="BT1209" s="552">
        <f t="shared" si="100"/>
        <v>0.33333333333333331</v>
      </c>
      <c r="BU1209" s="552">
        <f t="shared" si="101"/>
        <v>0.33333333333333331</v>
      </c>
      <c r="BV1209" s="551">
        <v>0</v>
      </c>
      <c r="BW1209" s="551">
        <v>0</v>
      </c>
      <c r="BX1209" s="551">
        <v>0</v>
      </c>
      <c r="BY1209" s="551">
        <v>0</v>
      </c>
      <c r="BZ1209" s="551">
        <v>0</v>
      </c>
      <c r="CA1209" s="551">
        <v>0</v>
      </c>
      <c r="CB1209" s="551">
        <v>0</v>
      </c>
      <c r="CC1209" s="551">
        <v>0</v>
      </c>
      <c r="CD1209" s="551">
        <v>0</v>
      </c>
      <c r="CE1209" s="551">
        <v>0</v>
      </c>
      <c r="CF1209" s="551">
        <v>0</v>
      </c>
      <c r="CG1209" s="551">
        <v>0</v>
      </c>
      <c r="CH1209" s="551">
        <v>0</v>
      </c>
      <c r="CI1209" s="623">
        <f t="shared" si="102"/>
        <v>1</v>
      </c>
      <c r="CJ1209" s="524">
        <v>1</v>
      </c>
      <c r="CK1209" s="554">
        <f t="shared" si="103"/>
        <v>0.33333333333333331</v>
      </c>
      <c r="CL1209" s="554">
        <f t="shared" si="104"/>
        <v>0.66666666666666663</v>
      </c>
      <c r="CM1209" s="554">
        <v>6</v>
      </c>
      <c r="CN1209" s="523"/>
      <c r="CO1209" s="554"/>
      <c r="CP1209" s="524"/>
      <c r="CQ1209" s="726"/>
      <c r="CR1209" s="525"/>
      <c r="CS1209" s="527"/>
      <c r="CT1209" s="527"/>
      <c r="CU1209" s="527"/>
      <c r="CV1209" s="527"/>
      <c r="CW1209" s="85"/>
    </row>
    <row r="1210" spans="1:101" customFormat="1" ht="12" customHeight="1" x14ac:dyDescent="0.2">
      <c r="A1210" s="132" t="s">
        <v>1965</v>
      </c>
      <c r="B1210" s="557" t="s">
        <v>5525</v>
      </c>
      <c r="C1210" s="557" t="s">
        <v>1432</v>
      </c>
      <c r="D1210" s="557" t="s">
        <v>1432</v>
      </c>
      <c r="E1210" s="577" t="s">
        <v>1432</v>
      </c>
      <c r="F1210" s="557" t="s">
        <v>2545</v>
      </c>
      <c r="G1210" s="557" t="s">
        <v>5526</v>
      </c>
      <c r="H1210" s="557" t="s">
        <v>2717</v>
      </c>
      <c r="I1210" s="557" t="s">
        <v>5527</v>
      </c>
      <c r="J1210" s="533">
        <v>527519</v>
      </c>
      <c r="K1210" s="533">
        <v>176870</v>
      </c>
      <c r="L1210" s="512" t="s">
        <v>4766</v>
      </c>
      <c r="M1210" s="557" t="s">
        <v>1432</v>
      </c>
      <c r="N1210" s="557" t="s">
        <v>1432</v>
      </c>
      <c r="O1210" s="533">
        <v>1</v>
      </c>
      <c r="P1210" s="533">
        <v>3</v>
      </c>
      <c r="Q1210" s="738">
        <v>2</v>
      </c>
      <c r="R1210" s="557" t="s">
        <v>5528</v>
      </c>
      <c r="S1210" s="557" t="s">
        <v>1438</v>
      </c>
      <c r="T1210" s="739">
        <v>42051</v>
      </c>
      <c r="U1210" s="739">
        <v>42151</v>
      </c>
      <c r="V1210" s="557" t="s">
        <v>1439</v>
      </c>
      <c r="W1210" s="557" t="s">
        <v>1432</v>
      </c>
      <c r="X1210" s="557" t="s">
        <v>1442</v>
      </c>
      <c r="Y1210" s="557" t="s">
        <v>4694</v>
      </c>
      <c r="Z1210" s="557" t="s">
        <v>1444</v>
      </c>
      <c r="AA1210" s="557" t="s">
        <v>1454</v>
      </c>
      <c r="AB1210" s="557" t="s">
        <v>1432</v>
      </c>
      <c r="AC1210" s="389"/>
      <c r="AD1210" s="389"/>
      <c r="AE1210" s="517" t="s">
        <v>3063</v>
      </c>
      <c r="AF1210" s="557" t="s">
        <v>1445</v>
      </c>
      <c r="AG1210" s="620">
        <v>0</v>
      </c>
      <c r="AH1210" s="517">
        <v>0</v>
      </c>
      <c r="AI1210" s="577">
        <v>0</v>
      </c>
      <c r="AJ1210" s="577">
        <v>0</v>
      </c>
      <c r="AK1210" s="577">
        <v>1</v>
      </c>
      <c r="AL1210" s="577">
        <v>1</v>
      </c>
      <c r="AM1210" s="577">
        <v>1</v>
      </c>
      <c r="AN1210" s="577">
        <v>-1</v>
      </c>
      <c r="AO1210" s="577">
        <v>0</v>
      </c>
      <c r="AP1210" s="577">
        <v>0</v>
      </c>
      <c r="AQ1210" s="577">
        <v>0</v>
      </c>
      <c r="AR1210" s="577">
        <v>1</v>
      </c>
      <c r="AS1210" s="577">
        <v>1</v>
      </c>
      <c r="AT1210" s="577">
        <v>1</v>
      </c>
      <c r="AU1210" s="577">
        <v>0</v>
      </c>
      <c r="AV1210" s="577">
        <v>0</v>
      </c>
      <c r="AW1210" s="577">
        <v>0</v>
      </c>
      <c r="AX1210" s="577">
        <v>0</v>
      </c>
      <c r="AY1210" s="577">
        <v>0</v>
      </c>
      <c r="AZ1210" s="577">
        <v>0</v>
      </c>
      <c r="BA1210" s="577">
        <v>0</v>
      </c>
      <c r="BB1210" s="577">
        <v>-1</v>
      </c>
      <c r="BC1210" s="577">
        <v>0</v>
      </c>
      <c r="BD1210" s="577">
        <v>0</v>
      </c>
      <c r="BE1210" s="577">
        <v>0</v>
      </c>
      <c r="BF1210" s="577">
        <v>0</v>
      </c>
      <c r="BG1210" s="577">
        <v>0</v>
      </c>
      <c r="BH1210" s="577">
        <v>0</v>
      </c>
      <c r="BI1210" s="577">
        <v>0</v>
      </c>
      <c r="BJ1210" s="577">
        <v>0</v>
      </c>
      <c r="BK1210" s="577">
        <v>0</v>
      </c>
      <c r="BL1210" s="577"/>
      <c r="BM1210" s="551">
        <v>0</v>
      </c>
      <c r="BN1210" s="551">
        <v>0</v>
      </c>
      <c r="BO1210" s="753">
        <v>0</v>
      </c>
      <c r="BP1210" s="551">
        <v>0</v>
      </c>
      <c r="BQ1210" s="551">
        <v>0</v>
      </c>
      <c r="BR1210" s="551">
        <v>0</v>
      </c>
      <c r="BS1210" s="582">
        <f t="shared" si="99"/>
        <v>0.66666666666666663</v>
      </c>
      <c r="BT1210" s="552">
        <f t="shared" si="100"/>
        <v>0.66666666666666663</v>
      </c>
      <c r="BU1210" s="552">
        <f t="shared" si="101"/>
        <v>0.66666666666666663</v>
      </c>
      <c r="BV1210" s="551">
        <v>0</v>
      </c>
      <c r="BW1210" s="551">
        <v>0</v>
      </c>
      <c r="BX1210" s="551">
        <v>0</v>
      </c>
      <c r="BY1210" s="551">
        <v>0</v>
      </c>
      <c r="BZ1210" s="551">
        <v>0</v>
      </c>
      <c r="CA1210" s="551">
        <v>0</v>
      </c>
      <c r="CB1210" s="551">
        <v>0</v>
      </c>
      <c r="CC1210" s="551">
        <v>0</v>
      </c>
      <c r="CD1210" s="551">
        <v>0</v>
      </c>
      <c r="CE1210" s="551">
        <v>0</v>
      </c>
      <c r="CF1210" s="551">
        <v>0</v>
      </c>
      <c r="CG1210" s="551">
        <v>0</v>
      </c>
      <c r="CH1210" s="551">
        <v>0</v>
      </c>
      <c r="CI1210" s="623">
        <f t="shared" si="102"/>
        <v>2</v>
      </c>
      <c r="CJ1210" s="524">
        <v>2</v>
      </c>
      <c r="CK1210" s="554">
        <f t="shared" si="103"/>
        <v>0.66666666666666663</v>
      </c>
      <c r="CL1210" s="554">
        <f t="shared" si="104"/>
        <v>1.3333333333333333</v>
      </c>
      <c r="CM1210" s="554">
        <v>6</v>
      </c>
      <c r="CN1210" s="554"/>
      <c r="CO1210" s="554"/>
      <c r="CP1210" s="622"/>
      <c r="CQ1210" s="726"/>
      <c r="CR1210" s="525"/>
      <c r="CS1210" s="527"/>
      <c r="CT1210" s="527"/>
      <c r="CU1210" s="527"/>
      <c r="CV1210" s="527"/>
      <c r="CW1210" s="85"/>
    </row>
    <row r="1211" spans="1:101" customFormat="1" ht="12" customHeight="1" x14ac:dyDescent="0.2">
      <c r="A1211" s="132" t="s">
        <v>1965</v>
      </c>
      <c r="B1211" s="557" t="s">
        <v>495</v>
      </c>
      <c r="C1211" s="557" t="s">
        <v>1432</v>
      </c>
      <c r="D1211" s="557" t="s">
        <v>1432</v>
      </c>
      <c r="E1211" s="577" t="s">
        <v>496</v>
      </c>
      <c r="F1211" s="557" t="s">
        <v>1432</v>
      </c>
      <c r="G1211" s="557" t="s">
        <v>497</v>
      </c>
      <c r="H1211" s="557" t="s">
        <v>1885</v>
      </c>
      <c r="I1211" s="557" t="s">
        <v>498</v>
      </c>
      <c r="J1211" s="533">
        <v>526914</v>
      </c>
      <c r="K1211" s="533">
        <v>174288</v>
      </c>
      <c r="L1211" s="512" t="s">
        <v>3089</v>
      </c>
      <c r="M1211" s="557" t="s">
        <v>1432</v>
      </c>
      <c r="N1211" s="557" t="s">
        <v>1432</v>
      </c>
      <c r="O1211" s="533">
        <v>0</v>
      </c>
      <c r="P1211" s="533">
        <v>6</v>
      </c>
      <c r="Q1211" s="738">
        <v>6</v>
      </c>
      <c r="R1211" s="557" t="s">
        <v>499</v>
      </c>
      <c r="S1211" s="557" t="s">
        <v>5358</v>
      </c>
      <c r="T1211" s="739">
        <v>42051</v>
      </c>
      <c r="U1211" s="739">
        <v>42109</v>
      </c>
      <c r="V1211" s="557" t="s">
        <v>1439</v>
      </c>
      <c r="W1211" s="557" t="s">
        <v>1432</v>
      </c>
      <c r="X1211" s="557" t="s">
        <v>1442</v>
      </c>
      <c r="Y1211" s="557" t="s">
        <v>1443</v>
      </c>
      <c r="Z1211" s="557" t="s">
        <v>1444</v>
      </c>
      <c r="AA1211" s="557" t="s">
        <v>2713</v>
      </c>
      <c r="AB1211" s="557" t="s">
        <v>1432</v>
      </c>
      <c r="AC1211" s="389"/>
      <c r="AD1211" s="389"/>
      <c r="AE1211" s="517" t="s">
        <v>3063</v>
      </c>
      <c r="AF1211" s="557" t="s">
        <v>1445</v>
      </c>
      <c r="AG1211" s="620">
        <v>0</v>
      </c>
      <c r="AH1211" s="517">
        <v>0</v>
      </c>
      <c r="AI1211" s="577">
        <v>0</v>
      </c>
      <c r="AJ1211" s="577">
        <v>0</v>
      </c>
      <c r="AK1211" s="577">
        <v>4</v>
      </c>
      <c r="AL1211" s="577">
        <v>2</v>
      </c>
      <c r="AM1211" s="577">
        <v>0</v>
      </c>
      <c r="AN1211" s="577">
        <v>0</v>
      </c>
      <c r="AO1211" s="577">
        <v>0</v>
      </c>
      <c r="AP1211" s="577">
        <v>0</v>
      </c>
      <c r="AQ1211" s="577">
        <v>0</v>
      </c>
      <c r="AR1211" s="577">
        <v>4</v>
      </c>
      <c r="AS1211" s="577">
        <v>2</v>
      </c>
      <c r="AT1211" s="577">
        <v>0</v>
      </c>
      <c r="AU1211" s="577">
        <v>0</v>
      </c>
      <c r="AV1211" s="577">
        <v>0</v>
      </c>
      <c r="AW1211" s="577">
        <v>0</v>
      </c>
      <c r="AX1211" s="577">
        <v>0</v>
      </c>
      <c r="AY1211" s="577">
        <v>0</v>
      </c>
      <c r="AZ1211" s="577">
        <v>0</v>
      </c>
      <c r="BA1211" s="577">
        <v>0</v>
      </c>
      <c r="BB1211" s="577">
        <v>0</v>
      </c>
      <c r="BC1211" s="577">
        <v>0</v>
      </c>
      <c r="BD1211" s="577">
        <v>0</v>
      </c>
      <c r="BE1211" s="577">
        <v>0</v>
      </c>
      <c r="BF1211" s="577">
        <v>0</v>
      </c>
      <c r="BG1211" s="577">
        <v>0</v>
      </c>
      <c r="BH1211" s="577">
        <v>0</v>
      </c>
      <c r="BI1211" s="577">
        <v>0</v>
      </c>
      <c r="BJ1211" s="577">
        <v>0</v>
      </c>
      <c r="BK1211" s="577">
        <v>0</v>
      </c>
      <c r="BL1211" s="577"/>
      <c r="BM1211" s="551">
        <v>0</v>
      </c>
      <c r="BN1211" s="551">
        <v>0</v>
      </c>
      <c r="BO1211" s="753">
        <v>0</v>
      </c>
      <c r="BP1211" s="551">
        <v>0</v>
      </c>
      <c r="BQ1211" s="551">
        <v>0</v>
      </c>
      <c r="BR1211" s="551">
        <v>0</v>
      </c>
      <c r="BS1211" s="582">
        <f t="shared" si="99"/>
        <v>2</v>
      </c>
      <c r="BT1211" s="552">
        <f t="shared" si="100"/>
        <v>2</v>
      </c>
      <c r="BU1211" s="552">
        <f t="shared" si="101"/>
        <v>2</v>
      </c>
      <c r="BV1211" s="551">
        <v>0</v>
      </c>
      <c r="BW1211" s="551">
        <v>0</v>
      </c>
      <c r="BX1211" s="551">
        <v>0</v>
      </c>
      <c r="BY1211" s="551">
        <v>0</v>
      </c>
      <c r="BZ1211" s="551">
        <v>0</v>
      </c>
      <c r="CA1211" s="551">
        <v>0</v>
      </c>
      <c r="CB1211" s="551">
        <v>0</v>
      </c>
      <c r="CC1211" s="551">
        <v>0</v>
      </c>
      <c r="CD1211" s="551">
        <v>0</v>
      </c>
      <c r="CE1211" s="551">
        <v>0</v>
      </c>
      <c r="CF1211" s="551">
        <v>0</v>
      </c>
      <c r="CG1211" s="551">
        <v>0</v>
      </c>
      <c r="CH1211" s="551">
        <v>0</v>
      </c>
      <c r="CI1211" s="623">
        <f t="shared" si="102"/>
        <v>6</v>
      </c>
      <c r="CJ1211" s="524">
        <v>6</v>
      </c>
      <c r="CK1211" s="554">
        <f t="shared" si="103"/>
        <v>2</v>
      </c>
      <c r="CL1211" s="554">
        <f t="shared" si="104"/>
        <v>4</v>
      </c>
      <c r="CM1211" s="554">
        <v>6</v>
      </c>
      <c r="CN1211" s="554"/>
      <c r="CO1211" s="554"/>
      <c r="CP1211" s="622"/>
      <c r="CQ1211" s="726"/>
      <c r="CR1211" s="525"/>
      <c r="CS1211" s="527"/>
      <c r="CT1211" s="527"/>
      <c r="CU1211" s="527"/>
      <c r="CV1211" s="527"/>
      <c r="CW1211" s="85"/>
    </row>
    <row r="1212" spans="1:101" customFormat="1" ht="12" customHeight="1" x14ac:dyDescent="0.2">
      <c r="A1212" s="132" t="s">
        <v>1965</v>
      </c>
      <c r="B1212" s="557" t="s">
        <v>500</v>
      </c>
      <c r="C1212" s="557" t="s">
        <v>1432</v>
      </c>
      <c r="D1212" s="557" t="s">
        <v>1432</v>
      </c>
      <c r="E1212" s="577" t="s">
        <v>2964</v>
      </c>
      <c r="F1212" s="557" t="s">
        <v>501</v>
      </c>
      <c r="G1212" s="557" t="s">
        <v>929</v>
      </c>
      <c r="H1212" s="557" t="s">
        <v>1435</v>
      </c>
      <c r="I1212" s="557" t="s">
        <v>930</v>
      </c>
      <c r="J1212" s="533">
        <v>527564</v>
      </c>
      <c r="K1212" s="533">
        <v>171696</v>
      </c>
      <c r="L1212" s="512" t="s">
        <v>3069</v>
      </c>
      <c r="M1212" s="557" t="s">
        <v>1432</v>
      </c>
      <c r="N1212" s="557" t="s">
        <v>1432</v>
      </c>
      <c r="O1212" s="533">
        <v>0</v>
      </c>
      <c r="P1212" s="533">
        <v>1</v>
      </c>
      <c r="Q1212" s="738">
        <v>1</v>
      </c>
      <c r="R1212" s="557" t="s">
        <v>502</v>
      </c>
      <c r="S1212" s="557" t="s">
        <v>3676</v>
      </c>
      <c r="T1212" s="739">
        <v>42045</v>
      </c>
      <c r="U1212" s="739">
        <v>42264</v>
      </c>
      <c r="V1212" s="557" t="s">
        <v>1439</v>
      </c>
      <c r="W1212" s="557" t="s">
        <v>1432</v>
      </c>
      <c r="X1212" s="557" t="s">
        <v>1442</v>
      </c>
      <c r="Y1212" s="557" t="s">
        <v>1443</v>
      </c>
      <c r="Z1212" s="557" t="s">
        <v>1444</v>
      </c>
      <c r="AA1212" s="557" t="s">
        <v>2713</v>
      </c>
      <c r="AB1212" s="557" t="s">
        <v>1432</v>
      </c>
      <c r="AC1212" s="389"/>
      <c r="AD1212" s="389"/>
      <c r="AE1212" s="517" t="s">
        <v>3063</v>
      </c>
      <c r="AF1212" s="557" t="s">
        <v>1445</v>
      </c>
      <c r="AG1212" s="620"/>
      <c r="AH1212" s="517">
        <v>0</v>
      </c>
      <c r="AI1212" s="577">
        <v>0</v>
      </c>
      <c r="AJ1212" s="577">
        <v>0</v>
      </c>
      <c r="AK1212" s="577">
        <v>0</v>
      </c>
      <c r="AL1212" s="577">
        <v>1</v>
      </c>
      <c r="AM1212" s="577">
        <v>0</v>
      </c>
      <c r="AN1212" s="577">
        <v>0</v>
      </c>
      <c r="AO1212" s="577">
        <v>0</v>
      </c>
      <c r="AP1212" s="577">
        <v>0</v>
      </c>
      <c r="AQ1212" s="577">
        <v>0</v>
      </c>
      <c r="AR1212" s="577">
        <v>0</v>
      </c>
      <c r="AS1212" s="577">
        <v>1</v>
      </c>
      <c r="AT1212" s="577">
        <v>0</v>
      </c>
      <c r="AU1212" s="577">
        <v>0</v>
      </c>
      <c r="AV1212" s="577">
        <v>0</v>
      </c>
      <c r="AW1212" s="577">
        <v>0</v>
      </c>
      <c r="AX1212" s="577">
        <v>0</v>
      </c>
      <c r="AY1212" s="577">
        <v>0</v>
      </c>
      <c r="AZ1212" s="577">
        <v>0</v>
      </c>
      <c r="BA1212" s="577">
        <v>0</v>
      </c>
      <c r="BB1212" s="577">
        <v>0</v>
      </c>
      <c r="BC1212" s="577">
        <v>0</v>
      </c>
      <c r="BD1212" s="577">
        <v>0</v>
      </c>
      <c r="BE1212" s="577">
        <v>0</v>
      </c>
      <c r="BF1212" s="577">
        <v>0</v>
      </c>
      <c r="BG1212" s="577">
        <v>0</v>
      </c>
      <c r="BH1212" s="577">
        <v>0</v>
      </c>
      <c r="BI1212" s="577">
        <v>0</v>
      </c>
      <c r="BJ1212" s="577">
        <v>0</v>
      </c>
      <c r="BK1212" s="577">
        <v>0</v>
      </c>
      <c r="BL1212" s="577"/>
      <c r="BM1212" s="551">
        <v>0</v>
      </c>
      <c r="BN1212" s="551">
        <v>0</v>
      </c>
      <c r="BO1212" s="753">
        <v>0</v>
      </c>
      <c r="BP1212" s="551">
        <v>0</v>
      </c>
      <c r="BQ1212" s="551">
        <v>0</v>
      </c>
      <c r="BR1212" s="551">
        <v>0</v>
      </c>
      <c r="BS1212" s="582">
        <f t="shared" si="99"/>
        <v>0.33333333333333331</v>
      </c>
      <c r="BT1212" s="552">
        <f t="shared" si="100"/>
        <v>0.33333333333333331</v>
      </c>
      <c r="BU1212" s="552">
        <f t="shared" si="101"/>
        <v>0.33333333333333331</v>
      </c>
      <c r="BV1212" s="551">
        <v>0</v>
      </c>
      <c r="BW1212" s="551">
        <v>0</v>
      </c>
      <c r="BX1212" s="551">
        <v>0</v>
      </c>
      <c r="BY1212" s="551">
        <v>0</v>
      </c>
      <c r="BZ1212" s="551">
        <v>0</v>
      </c>
      <c r="CA1212" s="551">
        <v>0</v>
      </c>
      <c r="CB1212" s="551">
        <v>0</v>
      </c>
      <c r="CC1212" s="551">
        <v>0</v>
      </c>
      <c r="CD1212" s="551">
        <v>0</v>
      </c>
      <c r="CE1212" s="551">
        <v>0</v>
      </c>
      <c r="CF1212" s="551">
        <v>0</v>
      </c>
      <c r="CG1212" s="551">
        <v>0</v>
      </c>
      <c r="CH1212" s="551">
        <v>0</v>
      </c>
      <c r="CI1212" s="623">
        <f t="shared" si="102"/>
        <v>1</v>
      </c>
      <c r="CJ1212" s="524">
        <v>1</v>
      </c>
      <c r="CK1212" s="554">
        <f t="shared" si="103"/>
        <v>0.33333333333333331</v>
      </c>
      <c r="CL1212" s="554">
        <f t="shared" si="104"/>
        <v>0.66666666666666663</v>
      </c>
      <c r="CM1212" s="554">
        <v>6</v>
      </c>
      <c r="CN1212" s="523"/>
      <c r="CO1212" s="554"/>
      <c r="CP1212" s="524"/>
      <c r="CQ1212" s="726"/>
      <c r="CR1212" s="525"/>
      <c r="CS1212" s="527"/>
      <c r="CT1212" s="527"/>
      <c r="CU1212" s="527"/>
      <c r="CV1212" s="527"/>
      <c r="CW1212" s="85"/>
    </row>
    <row r="1213" spans="1:101" customFormat="1" ht="12" customHeight="1" x14ac:dyDescent="0.2">
      <c r="A1213" s="132" t="s">
        <v>1965</v>
      </c>
      <c r="B1213" s="557" t="s">
        <v>503</v>
      </c>
      <c r="C1213" s="557" t="s">
        <v>1432</v>
      </c>
      <c r="D1213" s="557" t="s">
        <v>1432</v>
      </c>
      <c r="E1213" s="577" t="s">
        <v>1432</v>
      </c>
      <c r="F1213" s="557" t="s">
        <v>1163</v>
      </c>
      <c r="G1213" s="557" t="s">
        <v>406</v>
      </c>
      <c r="H1213" s="557" t="s">
        <v>1458</v>
      </c>
      <c r="I1213" s="557" t="s">
        <v>504</v>
      </c>
      <c r="J1213" s="533">
        <v>521107</v>
      </c>
      <c r="K1213" s="533">
        <v>174480</v>
      </c>
      <c r="L1213" s="512" t="s">
        <v>3068</v>
      </c>
      <c r="M1213" s="557" t="s">
        <v>1432</v>
      </c>
      <c r="N1213" s="557" t="s">
        <v>1432</v>
      </c>
      <c r="O1213" s="533">
        <v>1</v>
      </c>
      <c r="P1213" s="533">
        <v>1</v>
      </c>
      <c r="Q1213" s="738">
        <v>0</v>
      </c>
      <c r="R1213" s="557" t="s">
        <v>5529</v>
      </c>
      <c r="S1213" s="557" t="s">
        <v>1438</v>
      </c>
      <c r="T1213" s="739">
        <v>42045</v>
      </c>
      <c r="U1213" s="739">
        <v>42233</v>
      </c>
      <c r="V1213" s="557" t="s">
        <v>1439</v>
      </c>
      <c r="W1213" s="557" t="s">
        <v>1432</v>
      </c>
      <c r="X1213" s="557" t="s">
        <v>1442</v>
      </c>
      <c r="Y1213" s="557" t="s">
        <v>1443</v>
      </c>
      <c r="Z1213" s="557" t="s">
        <v>1444</v>
      </c>
      <c r="AA1213" s="557" t="s">
        <v>2713</v>
      </c>
      <c r="AB1213" s="557" t="s">
        <v>1432</v>
      </c>
      <c r="AC1213" s="389"/>
      <c r="AD1213" s="389"/>
      <c r="AE1213" s="517" t="s">
        <v>3063</v>
      </c>
      <c r="AF1213" s="557" t="s">
        <v>1445</v>
      </c>
      <c r="AG1213" s="620">
        <v>0</v>
      </c>
      <c r="AH1213" s="517">
        <v>0</v>
      </c>
      <c r="AI1213" s="577">
        <v>0</v>
      </c>
      <c r="AJ1213" s="577">
        <v>0</v>
      </c>
      <c r="AK1213" s="577">
        <v>0</v>
      </c>
      <c r="AL1213" s="577">
        <v>0</v>
      </c>
      <c r="AM1213" s="577">
        <v>0</v>
      </c>
      <c r="AN1213" s="577">
        <v>-1</v>
      </c>
      <c r="AO1213" s="577">
        <v>1</v>
      </c>
      <c r="AP1213" s="577">
        <v>0</v>
      </c>
      <c r="AQ1213" s="577">
        <v>0</v>
      </c>
      <c r="AR1213" s="577">
        <v>0</v>
      </c>
      <c r="AS1213" s="577">
        <v>0</v>
      </c>
      <c r="AT1213" s="577">
        <v>0</v>
      </c>
      <c r="AU1213" s="577">
        <v>0</v>
      </c>
      <c r="AV1213" s="577">
        <v>0</v>
      </c>
      <c r="AW1213" s="577">
        <v>0</v>
      </c>
      <c r="AX1213" s="577">
        <v>0</v>
      </c>
      <c r="AY1213" s="577">
        <v>0</v>
      </c>
      <c r="AZ1213" s="577">
        <v>0</v>
      </c>
      <c r="BA1213" s="577">
        <v>0</v>
      </c>
      <c r="BB1213" s="577">
        <v>-1</v>
      </c>
      <c r="BC1213" s="577">
        <v>1</v>
      </c>
      <c r="BD1213" s="577">
        <v>0</v>
      </c>
      <c r="BE1213" s="577">
        <v>0</v>
      </c>
      <c r="BF1213" s="577">
        <v>0</v>
      </c>
      <c r="BG1213" s="577">
        <v>0</v>
      </c>
      <c r="BH1213" s="577">
        <v>0</v>
      </c>
      <c r="BI1213" s="577">
        <v>0</v>
      </c>
      <c r="BJ1213" s="577">
        <v>0</v>
      </c>
      <c r="BK1213" s="577">
        <v>0</v>
      </c>
      <c r="BL1213" s="577"/>
      <c r="BM1213" s="551">
        <v>0</v>
      </c>
      <c r="BN1213" s="551">
        <v>0</v>
      </c>
      <c r="BO1213" s="753">
        <v>0</v>
      </c>
      <c r="BP1213" s="551">
        <v>0</v>
      </c>
      <c r="BQ1213" s="551">
        <v>0</v>
      </c>
      <c r="BR1213" s="551">
        <v>0</v>
      </c>
      <c r="BS1213" s="582">
        <f t="shared" si="99"/>
        <v>0</v>
      </c>
      <c r="BT1213" s="552">
        <f t="shared" si="100"/>
        <v>0</v>
      </c>
      <c r="BU1213" s="552">
        <f t="shared" si="101"/>
        <v>0</v>
      </c>
      <c r="BV1213" s="551">
        <v>0</v>
      </c>
      <c r="BW1213" s="551">
        <v>0</v>
      </c>
      <c r="BX1213" s="551">
        <v>0</v>
      </c>
      <c r="BY1213" s="551">
        <v>0</v>
      </c>
      <c r="BZ1213" s="551">
        <v>0</v>
      </c>
      <c r="CA1213" s="551">
        <v>0</v>
      </c>
      <c r="CB1213" s="551">
        <v>0</v>
      </c>
      <c r="CC1213" s="551">
        <v>0</v>
      </c>
      <c r="CD1213" s="551">
        <v>0</v>
      </c>
      <c r="CE1213" s="551">
        <v>0</v>
      </c>
      <c r="CF1213" s="551">
        <v>0</v>
      </c>
      <c r="CG1213" s="551">
        <v>0</v>
      </c>
      <c r="CH1213" s="551">
        <v>0</v>
      </c>
      <c r="CI1213" s="623">
        <f t="shared" si="102"/>
        <v>0</v>
      </c>
      <c r="CJ1213" s="524">
        <v>0</v>
      </c>
      <c r="CK1213" s="554">
        <f t="shared" si="103"/>
        <v>0</v>
      </c>
      <c r="CL1213" s="554">
        <f t="shared" si="104"/>
        <v>0</v>
      </c>
      <c r="CM1213" s="554">
        <v>6</v>
      </c>
      <c r="CN1213" s="554"/>
      <c r="CO1213" s="554"/>
      <c r="CP1213" s="622"/>
      <c r="CQ1213" s="726"/>
      <c r="CR1213" s="530"/>
      <c r="CS1213" s="527"/>
      <c r="CT1213" s="527"/>
      <c r="CU1213" s="527"/>
      <c r="CV1213" s="527"/>
      <c r="CW1213" s="85"/>
    </row>
    <row r="1214" spans="1:101" customFormat="1" ht="12" customHeight="1" x14ac:dyDescent="0.2">
      <c r="A1214" s="132" t="s">
        <v>1965</v>
      </c>
      <c r="B1214" s="557" t="s">
        <v>4648</v>
      </c>
      <c r="C1214" s="557" t="s">
        <v>1432</v>
      </c>
      <c r="D1214" s="557" t="s">
        <v>1432</v>
      </c>
      <c r="E1214" s="577" t="s">
        <v>1432</v>
      </c>
      <c r="F1214" s="557" t="s">
        <v>3590</v>
      </c>
      <c r="G1214" s="557" t="s">
        <v>4194</v>
      </c>
      <c r="H1214" s="557" t="s">
        <v>2717</v>
      </c>
      <c r="I1214" s="557" t="s">
        <v>3513</v>
      </c>
      <c r="J1214" s="533">
        <v>527823</v>
      </c>
      <c r="K1214" s="533">
        <v>174768</v>
      </c>
      <c r="L1214" s="512" t="s">
        <v>3084</v>
      </c>
      <c r="M1214" s="557" t="s">
        <v>1432</v>
      </c>
      <c r="N1214" s="557" t="s">
        <v>1432</v>
      </c>
      <c r="O1214" s="533">
        <v>1</v>
      </c>
      <c r="P1214" s="533">
        <v>2</v>
      </c>
      <c r="Q1214" s="738">
        <v>1</v>
      </c>
      <c r="R1214" s="557" t="s">
        <v>4649</v>
      </c>
      <c r="S1214" s="557" t="s">
        <v>1438</v>
      </c>
      <c r="T1214" s="739">
        <v>42046</v>
      </c>
      <c r="U1214" s="739">
        <v>42107</v>
      </c>
      <c r="V1214" s="557" t="s">
        <v>1439</v>
      </c>
      <c r="W1214" s="557" t="s">
        <v>1432</v>
      </c>
      <c r="X1214" s="557" t="s">
        <v>1442</v>
      </c>
      <c r="Y1214" s="557" t="s">
        <v>4694</v>
      </c>
      <c r="Z1214" s="557" t="s">
        <v>1444</v>
      </c>
      <c r="AA1214" s="557" t="s">
        <v>1454</v>
      </c>
      <c r="AB1214" s="557" t="s">
        <v>1432</v>
      </c>
      <c r="AC1214" s="389"/>
      <c r="AD1214" s="389"/>
      <c r="AE1214" s="517" t="s">
        <v>3063</v>
      </c>
      <c r="AF1214" s="557" t="s">
        <v>1445</v>
      </c>
      <c r="AG1214" s="620">
        <v>0</v>
      </c>
      <c r="AH1214" s="517">
        <v>0</v>
      </c>
      <c r="AI1214" s="577">
        <v>0</v>
      </c>
      <c r="AJ1214" s="577">
        <v>0</v>
      </c>
      <c r="AK1214" s="577">
        <v>0</v>
      </c>
      <c r="AL1214" s="577">
        <v>1</v>
      </c>
      <c r="AM1214" s="577">
        <v>1</v>
      </c>
      <c r="AN1214" s="577">
        <v>-1</v>
      </c>
      <c r="AO1214" s="577">
        <v>0</v>
      </c>
      <c r="AP1214" s="577">
        <v>0</v>
      </c>
      <c r="AQ1214" s="577">
        <v>0</v>
      </c>
      <c r="AR1214" s="577">
        <v>0</v>
      </c>
      <c r="AS1214" s="577">
        <v>1</v>
      </c>
      <c r="AT1214" s="577">
        <v>1</v>
      </c>
      <c r="AU1214" s="577">
        <v>0</v>
      </c>
      <c r="AV1214" s="577">
        <v>0</v>
      </c>
      <c r="AW1214" s="577">
        <v>0</v>
      </c>
      <c r="AX1214" s="577">
        <v>0</v>
      </c>
      <c r="AY1214" s="577">
        <v>0</v>
      </c>
      <c r="AZ1214" s="577">
        <v>0</v>
      </c>
      <c r="BA1214" s="577">
        <v>0</v>
      </c>
      <c r="BB1214" s="577">
        <v>-1</v>
      </c>
      <c r="BC1214" s="577">
        <v>0</v>
      </c>
      <c r="BD1214" s="577">
        <v>0</v>
      </c>
      <c r="BE1214" s="577">
        <v>0</v>
      </c>
      <c r="BF1214" s="577">
        <v>0</v>
      </c>
      <c r="BG1214" s="577">
        <v>0</v>
      </c>
      <c r="BH1214" s="577">
        <v>0</v>
      </c>
      <c r="BI1214" s="577">
        <v>0</v>
      </c>
      <c r="BJ1214" s="577">
        <v>0</v>
      </c>
      <c r="BK1214" s="577">
        <v>0</v>
      </c>
      <c r="BL1214" s="577"/>
      <c r="BM1214" s="551">
        <v>0</v>
      </c>
      <c r="BN1214" s="551">
        <v>0</v>
      </c>
      <c r="BO1214" s="753">
        <v>0</v>
      </c>
      <c r="BP1214" s="551">
        <v>0</v>
      </c>
      <c r="BQ1214" s="551">
        <v>0</v>
      </c>
      <c r="BR1214" s="551">
        <v>0</v>
      </c>
      <c r="BS1214" s="582">
        <f t="shared" si="99"/>
        <v>0.33333333333333331</v>
      </c>
      <c r="BT1214" s="552">
        <f t="shared" si="100"/>
        <v>0.33333333333333331</v>
      </c>
      <c r="BU1214" s="552">
        <f t="shared" si="101"/>
        <v>0.33333333333333331</v>
      </c>
      <c r="BV1214" s="551">
        <v>0</v>
      </c>
      <c r="BW1214" s="551">
        <v>0</v>
      </c>
      <c r="BX1214" s="551">
        <v>0</v>
      </c>
      <c r="BY1214" s="551">
        <v>0</v>
      </c>
      <c r="BZ1214" s="551">
        <v>0</v>
      </c>
      <c r="CA1214" s="551">
        <v>0</v>
      </c>
      <c r="CB1214" s="551">
        <v>0</v>
      </c>
      <c r="CC1214" s="551">
        <v>0</v>
      </c>
      <c r="CD1214" s="551">
        <v>0</v>
      </c>
      <c r="CE1214" s="551">
        <v>0</v>
      </c>
      <c r="CF1214" s="551">
        <v>0</v>
      </c>
      <c r="CG1214" s="551">
        <v>0</v>
      </c>
      <c r="CH1214" s="551">
        <v>0</v>
      </c>
      <c r="CI1214" s="623">
        <f t="shared" si="102"/>
        <v>1</v>
      </c>
      <c r="CJ1214" s="524">
        <v>1</v>
      </c>
      <c r="CK1214" s="554">
        <f t="shared" si="103"/>
        <v>0.33333333333333331</v>
      </c>
      <c r="CL1214" s="554">
        <f t="shared" si="104"/>
        <v>0.66666666666666663</v>
      </c>
      <c r="CM1214" s="554">
        <v>6</v>
      </c>
      <c r="CN1214" s="523"/>
      <c r="CO1214" s="554"/>
      <c r="CP1214" s="524"/>
      <c r="CQ1214" s="726"/>
      <c r="CR1214" s="525"/>
      <c r="CS1214" s="527"/>
      <c r="CT1214" s="527"/>
      <c r="CU1214" s="527"/>
      <c r="CV1214" s="527"/>
      <c r="CW1214" s="85"/>
    </row>
    <row r="1215" spans="1:101" customFormat="1" ht="12" customHeight="1" x14ac:dyDescent="0.2">
      <c r="A1215" s="132" t="s">
        <v>1965</v>
      </c>
      <c r="B1215" s="557" t="s">
        <v>5530</v>
      </c>
      <c r="C1215" s="557" t="s">
        <v>1432</v>
      </c>
      <c r="D1215" s="557" t="s">
        <v>1432</v>
      </c>
      <c r="E1215" s="577" t="s">
        <v>1432</v>
      </c>
      <c r="F1215" s="557" t="s">
        <v>1412</v>
      </c>
      <c r="G1215" s="557" t="s">
        <v>2716</v>
      </c>
      <c r="H1215" s="557" t="s">
        <v>2717</v>
      </c>
      <c r="I1215" s="557" t="s">
        <v>3322</v>
      </c>
      <c r="J1215" s="533">
        <v>528426</v>
      </c>
      <c r="K1215" s="533">
        <v>175769</v>
      </c>
      <c r="L1215" s="512" t="s">
        <v>3085</v>
      </c>
      <c r="M1215" s="557" t="s">
        <v>1432</v>
      </c>
      <c r="N1215" s="557" t="s">
        <v>1432</v>
      </c>
      <c r="O1215" s="533">
        <v>0</v>
      </c>
      <c r="P1215" s="533">
        <v>1</v>
      </c>
      <c r="Q1215" s="738">
        <v>1</v>
      </c>
      <c r="R1215" s="557" t="s">
        <v>5531</v>
      </c>
      <c r="S1215" s="557" t="s">
        <v>5358</v>
      </c>
      <c r="T1215" s="739">
        <v>42061</v>
      </c>
      <c r="U1215" s="739">
        <v>42117</v>
      </c>
      <c r="V1215" s="557" t="s">
        <v>1439</v>
      </c>
      <c r="W1215" s="557" t="s">
        <v>1432</v>
      </c>
      <c r="X1215" s="557" t="s">
        <v>1442</v>
      </c>
      <c r="Y1215" s="557" t="s">
        <v>3893</v>
      </c>
      <c r="Z1215" s="557" t="s">
        <v>1444</v>
      </c>
      <c r="AA1215" s="557" t="s">
        <v>1136</v>
      </c>
      <c r="AB1215" s="557" t="s">
        <v>1432</v>
      </c>
      <c r="AC1215" s="389"/>
      <c r="AD1215" s="389"/>
      <c r="AE1215" s="517" t="s">
        <v>3063</v>
      </c>
      <c r="AF1215" s="557" t="s">
        <v>1445</v>
      </c>
      <c r="AG1215" s="620">
        <v>0</v>
      </c>
      <c r="AH1215" s="517">
        <v>0</v>
      </c>
      <c r="AI1215" s="577">
        <v>0</v>
      </c>
      <c r="AJ1215" s="577">
        <v>0</v>
      </c>
      <c r="AK1215" s="577">
        <v>0</v>
      </c>
      <c r="AL1215" s="577">
        <v>1</v>
      </c>
      <c r="AM1215" s="577">
        <v>0</v>
      </c>
      <c r="AN1215" s="577">
        <v>0</v>
      </c>
      <c r="AO1215" s="577">
        <v>0</v>
      </c>
      <c r="AP1215" s="577">
        <v>0</v>
      </c>
      <c r="AQ1215" s="577">
        <v>0</v>
      </c>
      <c r="AR1215" s="577">
        <v>0</v>
      </c>
      <c r="AS1215" s="577">
        <v>1</v>
      </c>
      <c r="AT1215" s="577">
        <v>0</v>
      </c>
      <c r="AU1215" s="577">
        <v>0</v>
      </c>
      <c r="AV1215" s="577">
        <v>0</v>
      </c>
      <c r="AW1215" s="577">
        <v>0</v>
      </c>
      <c r="AX1215" s="577">
        <v>0</v>
      </c>
      <c r="AY1215" s="577">
        <v>0</v>
      </c>
      <c r="AZ1215" s="577">
        <v>0</v>
      </c>
      <c r="BA1215" s="577">
        <v>0</v>
      </c>
      <c r="BB1215" s="577">
        <v>0</v>
      </c>
      <c r="BC1215" s="577">
        <v>0</v>
      </c>
      <c r="BD1215" s="577">
        <v>0</v>
      </c>
      <c r="BE1215" s="577">
        <v>0</v>
      </c>
      <c r="BF1215" s="577">
        <v>0</v>
      </c>
      <c r="BG1215" s="577">
        <v>0</v>
      </c>
      <c r="BH1215" s="577">
        <v>0</v>
      </c>
      <c r="BI1215" s="577">
        <v>0</v>
      </c>
      <c r="BJ1215" s="577">
        <v>0</v>
      </c>
      <c r="BK1215" s="577">
        <v>0</v>
      </c>
      <c r="BL1215" s="577"/>
      <c r="BM1215" s="551">
        <v>0</v>
      </c>
      <c r="BN1215" s="551">
        <v>0</v>
      </c>
      <c r="BO1215" s="753">
        <v>0</v>
      </c>
      <c r="BP1215" s="551">
        <v>0</v>
      </c>
      <c r="BQ1215" s="551">
        <v>0</v>
      </c>
      <c r="BR1215" s="551">
        <v>0</v>
      </c>
      <c r="BS1215" s="582">
        <f t="shared" si="99"/>
        <v>0.33333333333333331</v>
      </c>
      <c r="BT1215" s="552">
        <f t="shared" si="100"/>
        <v>0.33333333333333331</v>
      </c>
      <c r="BU1215" s="552">
        <f t="shared" si="101"/>
        <v>0.33333333333333331</v>
      </c>
      <c r="BV1215" s="551">
        <v>0</v>
      </c>
      <c r="BW1215" s="551">
        <v>0</v>
      </c>
      <c r="BX1215" s="551">
        <v>0</v>
      </c>
      <c r="BY1215" s="551">
        <v>0</v>
      </c>
      <c r="BZ1215" s="551">
        <v>0</v>
      </c>
      <c r="CA1215" s="551">
        <v>0</v>
      </c>
      <c r="CB1215" s="551">
        <v>0</v>
      </c>
      <c r="CC1215" s="551">
        <v>0</v>
      </c>
      <c r="CD1215" s="551">
        <v>0</v>
      </c>
      <c r="CE1215" s="551">
        <v>0</v>
      </c>
      <c r="CF1215" s="551">
        <v>0</v>
      </c>
      <c r="CG1215" s="551">
        <v>0</v>
      </c>
      <c r="CH1215" s="551">
        <v>0</v>
      </c>
      <c r="CI1215" s="623">
        <f t="shared" si="102"/>
        <v>1</v>
      </c>
      <c r="CJ1215" s="524">
        <v>1</v>
      </c>
      <c r="CK1215" s="554">
        <f t="shared" si="103"/>
        <v>0.33333333333333331</v>
      </c>
      <c r="CL1215" s="554">
        <f t="shared" si="104"/>
        <v>0.66666666666666663</v>
      </c>
      <c r="CM1215" s="554">
        <v>10</v>
      </c>
      <c r="CN1215" s="554"/>
      <c r="CO1215" s="554"/>
      <c r="CP1215" s="622"/>
      <c r="CQ1215" s="726"/>
      <c r="CR1215" s="525"/>
      <c r="CS1215" s="527"/>
      <c r="CT1215" s="527"/>
      <c r="CU1215" s="527"/>
      <c r="CV1215" s="527"/>
      <c r="CW1215" s="85"/>
    </row>
    <row r="1216" spans="1:101" customFormat="1" ht="12" customHeight="1" x14ac:dyDescent="0.2">
      <c r="A1216" s="132" t="s">
        <v>1965</v>
      </c>
      <c r="B1216" s="557" t="s">
        <v>4650</v>
      </c>
      <c r="C1216" s="557" t="s">
        <v>1432</v>
      </c>
      <c r="D1216" s="557" t="s">
        <v>1432</v>
      </c>
      <c r="E1216" s="577" t="s">
        <v>4651</v>
      </c>
      <c r="F1216" s="557" t="s">
        <v>4651</v>
      </c>
      <c r="G1216" s="557" t="s">
        <v>1480</v>
      </c>
      <c r="H1216" s="557" t="s">
        <v>2717</v>
      </c>
      <c r="I1216" s="557" t="s">
        <v>4873</v>
      </c>
      <c r="J1216" s="533">
        <v>527326</v>
      </c>
      <c r="K1216" s="533">
        <v>176301</v>
      </c>
      <c r="L1216" s="512" t="s">
        <v>3067</v>
      </c>
      <c r="M1216" s="557" t="s">
        <v>1432</v>
      </c>
      <c r="N1216" s="557" t="s">
        <v>1432</v>
      </c>
      <c r="O1216" s="533">
        <v>0</v>
      </c>
      <c r="P1216" s="533">
        <v>1</v>
      </c>
      <c r="Q1216" s="738">
        <v>1</v>
      </c>
      <c r="R1216" s="557" t="s">
        <v>3367</v>
      </c>
      <c r="S1216" s="557" t="s">
        <v>3676</v>
      </c>
      <c r="T1216" s="739">
        <v>42051</v>
      </c>
      <c r="U1216" s="739">
        <v>42107</v>
      </c>
      <c r="V1216" s="557" t="s">
        <v>1439</v>
      </c>
      <c r="W1216" s="557" t="s">
        <v>1432</v>
      </c>
      <c r="X1216" s="557" t="s">
        <v>1442</v>
      </c>
      <c r="Y1216" s="557" t="s">
        <v>1443</v>
      </c>
      <c r="Z1216" s="557" t="s">
        <v>1444</v>
      </c>
      <c r="AA1216" s="557" t="s">
        <v>2713</v>
      </c>
      <c r="AB1216" s="557" t="s">
        <v>1432</v>
      </c>
      <c r="AC1216" s="389"/>
      <c r="AD1216" s="389"/>
      <c r="AE1216" s="517" t="s">
        <v>3063</v>
      </c>
      <c r="AF1216" s="557" t="s">
        <v>1445</v>
      </c>
      <c r="AG1216" s="620">
        <v>0</v>
      </c>
      <c r="AH1216" s="517">
        <v>0</v>
      </c>
      <c r="AI1216" s="577">
        <v>0</v>
      </c>
      <c r="AJ1216" s="577">
        <v>0</v>
      </c>
      <c r="AK1216" s="577">
        <v>0</v>
      </c>
      <c r="AL1216" s="577">
        <v>1</v>
      </c>
      <c r="AM1216" s="577">
        <v>0</v>
      </c>
      <c r="AN1216" s="577">
        <v>0</v>
      </c>
      <c r="AO1216" s="577">
        <v>0</v>
      </c>
      <c r="AP1216" s="577">
        <v>0</v>
      </c>
      <c r="AQ1216" s="577">
        <v>0</v>
      </c>
      <c r="AR1216" s="577">
        <v>0</v>
      </c>
      <c r="AS1216" s="577">
        <v>1</v>
      </c>
      <c r="AT1216" s="577">
        <v>0</v>
      </c>
      <c r="AU1216" s="577">
        <v>0</v>
      </c>
      <c r="AV1216" s="577">
        <v>0</v>
      </c>
      <c r="AW1216" s="577">
        <v>0</v>
      </c>
      <c r="AX1216" s="577">
        <v>0</v>
      </c>
      <c r="AY1216" s="577">
        <v>0</v>
      </c>
      <c r="AZ1216" s="577">
        <v>0</v>
      </c>
      <c r="BA1216" s="577">
        <v>0</v>
      </c>
      <c r="BB1216" s="577">
        <v>0</v>
      </c>
      <c r="BC1216" s="577">
        <v>0</v>
      </c>
      <c r="BD1216" s="577">
        <v>0</v>
      </c>
      <c r="BE1216" s="577">
        <v>0</v>
      </c>
      <c r="BF1216" s="577">
        <v>0</v>
      </c>
      <c r="BG1216" s="577">
        <v>0</v>
      </c>
      <c r="BH1216" s="577">
        <v>0</v>
      </c>
      <c r="BI1216" s="577">
        <v>0</v>
      </c>
      <c r="BJ1216" s="577">
        <v>0</v>
      </c>
      <c r="BK1216" s="577">
        <v>0</v>
      </c>
      <c r="BL1216" s="577"/>
      <c r="BM1216" s="551">
        <v>0</v>
      </c>
      <c r="BN1216" s="551">
        <v>0</v>
      </c>
      <c r="BO1216" s="753">
        <v>0</v>
      </c>
      <c r="BP1216" s="551">
        <v>0</v>
      </c>
      <c r="BQ1216" s="551">
        <v>0</v>
      </c>
      <c r="BR1216" s="551">
        <v>0</v>
      </c>
      <c r="BS1216" s="582">
        <f t="shared" si="99"/>
        <v>0.33333333333333331</v>
      </c>
      <c r="BT1216" s="552">
        <f t="shared" si="100"/>
        <v>0.33333333333333331</v>
      </c>
      <c r="BU1216" s="552">
        <f t="shared" si="101"/>
        <v>0.33333333333333331</v>
      </c>
      <c r="BV1216" s="551">
        <v>0</v>
      </c>
      <c r="BW1216" s="551">
        <v>0</v>
      </c>
      <c r="BX1216" s="551">
        <v>0</v>
      </c>
      <c r="BY1216" s="551">
        <v>0</v>
      </c>
      <c r="BZ1216" s="551">
        <v>0</v>
      </c>
      <c r="CA1216" s="551">
        <v>0</v>
      </c>
      <c r="CB1216" s="551">
        <v>0</v>
      </c>
      <c r="CC1216" s="551">
        <v>0</v>
      </c>
      <c r="CD1216" s="551">
        <v>0</v>
      </c>
      <c r="CE1216" s="551">
        <v>0</v>
      </c>
      <c r="CF1216" s="551">
        <v>0</v>
      </c>
      <c r="CG1216" s="551">
        <v>0</v>
      </c>
      <c r="CH1216" s="551">
        <v>0</v>
      </c>
      <c r="CI1216" s="623">
        <f t="shared" si="102"/>
        <v>1</v>
      </c>
      <c r="CJ1216" s="524">
        <v>1</v>
      </c>
      <c r="CK1216" s="554">
        <f t="shared" si="103"/>
        <v>0.33333333333333331</v>
      </c>
      <c r="CL1216" s="554">
        <f t="shared" si="104"/>
        <v>0.66666666666666663</v>
      </c>
      <c r="CM1216" s="554">
        <v>6</v>
      </c>
      <c r="CN1216" s="554"/>
      <c r="CO1216" s="554"/>
      <c r="CP1216" s="524"/>
      <c r="CQ1216" s="726"/>
      <c r="CR1216" s="525"/>
      <c r="CS1216" s="527"/>
      <c r="CT1216" s="527"/>
      <c r="CU1216" s="527"/>
      <c r="CV1216" s="527"/>
      <c r="CW1216" s="85"/>
    </row>
    <row r="1217" spans="1:101" customFormat="1" ht="12" customHeight="1" x14ac:dyDescent="0.2">
      <c r="A1217" s="132" t="s">
        <v>1965</v>
      </c>
      <c r="B1217" s="557" t="s">
        <v>3368</v>
      </c>
      <c r="C1217" s="557" t="s">
        <v>1432</v>
      </c>
      <c r="D1217" s="557" t="s">
        <v>1432</v>
      </c>
      <c r="E1217" s="577" t="s">
        <v>3369</v>
      </c>
      <c r="F1217" s="557" t="s">
        <v>1432</v>
      </c>
      <c r="G1217" s="557" t="s">
        <v>2893</v>
      </c>
      <c r="H1217" s="557" t="s">
        <v>1458</v>
      </c>
      <c r="I1217" s="557" t="s">
        <v>2894</v>
      </c>
      <c r="J1217" s="533">
        <v>524758</v>
      </c>
      <c r="K1217" s="533">
        <v>174759</v>
      </c>
      <c r="L1217" s="512" t="s">
        <v>3079</v>
      </c>
      <c r="M1217" s="557" t="s">
        <v>1432</v>
      </c>
      <c r="N1217" s="557" t="s">
        <v>1432</v>
      </c>
      <c r="O1217" s="533">
        <v>0</v>
      </c>
      <c r="P1217" s="533">
        <v>1</v>
      </c>
      <c r="Q1217" s="738">
        <v>1</v>
      </c>
      <c r="R1217" s="557" t="s">
        <v>3370</v>
      </c>
      <c r="S1217" s="557" t="s">
        <v>1438</v>
      </c>
      <c r="T1217" s="739">
        <v>42069</v>
      </c>
      <c r="U1217" s="739">
        <v>42125</v>
      </c>
      <c r="V1217" s="557" t="s">
        <v>1439</v>
      </c>
      <c r="W1217" s="557" t="s">
        <v>1432</v>
      </c>
      <c r="X1217" s="557" t="s">
        <v>1442</v>
      </c>
      <c r="Y1217" s="557" t="s">
        <v>1443</v>
      </c>
      <c r="Z1217" s="557" t="s">
        <v>1444</v>
      </c>
      <c r="AA1217" s="557" t="s">
        <v>2713</v>
      </c>
      <c r="AB1217" s="557" t="s">
        <v>1432</v>
      </c>
      <c r="AC1217" s="389"/>
      <c r="AD1217" s="389"/>
      <c r="AE1217" s="517" t="s">
        <v>3063</v>
      </c>
      <c r="AF1217" s="557" t="s">
        <v>1445</v>
      </c>
      <c r="AG1217" s="620">
        <v>0</v>
      </c>
      <c r="AH1217" s="517">
        <v>0</v>
      </c>
      <c r="AI1217" s="577">
        <v>1</v>
      </c>
      <c r="AJ1217" s="577">
        <v>0</v>
      </c>
      <c r="AK1217" s="577">
        <v>0</v>
      </c>
      <c r="AL1217" s="577">
        <v>0</v>
      </c>
      <c r="AM1217" s="577">
        <v>0</v>
      </c>
      <c r="AN1217" s="577">
        <v>1</v>
      </c>
      <c r="AO1217" s="577">
        <v>0</v>
      </c>
      <c r="AP1217" s="577">
        <v>0</v>
      </c>
      <c r="AQ1217" s="577">
        <v>0</v>
      </c>
      <c r="AR1217" s="577">
        <v>0</v>
      </c>
      <c r="AS1217" s="577">
        <v>0</v>
      </c>
      <c r="AT1217" s="577">
        <v>0</v>
      </c>
      <c r="AU1217" s="577">
        <v>0</v>
      </c>
      <c r="AV1217" s="577">
        <v>0</v>
      </c>
      <c r="AW1217" s="577">
        <v>0</v>
      </c>
      <c r="AX1217" s="577">
        <v>0</v>
      </c>
      <c r="AY1217" s="577">
        <v>0</v>
      </c>
      <c r="AZ1217" s="577">
        <v>0</v>
      </c>
      <c r="BA1217" s="577">
        <v>0</v>
      </c>
      <c r="BB1217" s="577">
        <v>1</v>
      </c>
      <c r="BC1217" s="577">
        <v>0</v>
      </c>
      <c r="BD1217" s="577">
        <v>0</v>
      </c>
      <c r="BE1217" s="577">
        <v>0</v>
      </c>
      <c r="BF1217" s="577">
        <v>0</v>
      </c>
      <c r="BG1217" s="577">
        <v>0</v>
      </c>
      <c r="BH1217" s="577">
        <v>0</v>
      </c>
      <c r="BI1217" s="577">
        <v>0</v>
      </c>
      <c r="BJ1217" s="577">
        <v>0</v>
      </c>
      <c r="BK1217" s="577">
        <v>0</v>
      </c>
      <c r="BL1217" s="577"/>
      <c r="BM1217" s="551">
        <v>0</v>
      </c>
      <c r="BN1217" s="551">
        <v>0</v>
      </c>
      <c r="BO1217" s="753">
        <v>0</v>
      </c>
      <c r="BP1217" s="551">
        <v>0</v>
      </c>
      <c r="BQ1217" s="551">
        <v>0</v>
      </c>
      <c r="BR1217" s="551">
        <v>0</v>
      </c>
      <c r="BS1217" s="582">
        <f t="shared" si="99"/>
        <v>0.33333333333333331</v>
      </c>
      <c r="BT1217" s="552">
        <f t="shared" si="100"/>
        <v>0.33333333333333331</v>
      </c>
      <c r="BU1217" s="552">
        <f t="shared" si="101"/>
        <v>0.33333333333333331</v>
      </c>
      <c r="BV1217" s="551">
        <v>0</v>
      </c>
      <c r="BW1217" s="551">
        <v>0</v>
      </c>
      <c r="BX1217" s="551">
        <v>0</v>
      </c>
      <c r="BY1217" s="551">
        <v>0</v>
      </c>
      <c r="BZ1217" s="551">
        <v>0</v>
      </c>
      <c r="CA1217" s="551">
        <v>0</v>
      </c>
      <c r="CB1217" s="551">
        <v>0</v>
      </c>
      <c r="CC1217" s="551">
        <v>0</v>
      </c>
      <c r="CD1217" s="551">
        <v>0</v>
      </c>
      <c r="CE1217" s="551">
        <v>0</v>
      </c>
      <c r="CF1217" s="551">
        <v>0</v>
      </c>
      <c r="CG1217" s="551">
        <v>0</v>
      </c>
      <c r="CH1217" s="551">
        <v>0</v>
      </c>
      <c r="CI1217" s="623">
        <f t="shared" si="102"/>
        <v>1</v>
      </c>
      <c r="CJ1217" s="524">
        <v>1</v>
      </c>
      <c r="CK1217" s="554">
        <f t="shared" si="103"/>
        <v>0.33333333333333331</v>
      </c>
      <c r="CL1217" s="554">
        <f t="shared" si="104"/>
        <v>0.66666666666666663</v>
      </c>
      <c r="CM1217" s="554">
        <v>6</v>
      </c>
      <c r="CN1217" s="554"/>
      <c r="CO1217" s="554"/>
      <c r="CP1217" s="524"/>
      <c r="CQ1217" s="726"/>
      <c r="CR1217" s="525"/>
      <c r="CS1217" s="527"/>
      <c r="CT1217" s="527"/>
      <c r="CU1217" s="527"/>
      <c r="CV1217" s="527"/>
      <c r="CW1217" s="85"/>
    </row>
    <row r="1218" spans="1:101" customFormat="1" ht="12" customHeight="1" x14ac:dyDescent="0.2">
      <c r="A1218" s="132" t="s">
        <v>1965</v>
      </c>
      <c r="B1218" s="557" t="s">
        <v>3371</v>
      </c>
      <c r="C1218" s="557" t="s">
        <v>3372</v>
      </c>
      <c r="D1218" s="557" t="s">
        <v>1432</v>
      </c>
      <c r="E1218" s="577" t="s">
        <v>5532</v>
      </c>
      <c r="F1218" s="557" t="s">
        <v>1432</v>
      </c>
      <c r="G1218" s="557" t="s">
        <v>420</v>
      </c>
      <c r="H1218" s="557" t="s">
        <v>3875</v>
      </c>
      <c r="I1218" s="557" t="s">
        <v>421</v>
      </c>
      <c r="J1218" s="533">
        <v>529014</v>
      </c>
      <c r="K1218" s="533">
        <v>172572</v>
      </c>
      <c r="L1218" s="512" t="s">
        <v>3077</v>
      </c>
      <c r="M1218" s="557" t="s">
        <v>1432</v>
      </c>
      <c r="N1218" s="557" t="s">
        <v>1432</v>
      </c>
      <c r="O1218" s="533">
        <v>0</v>
      </c>
      <c r="P1218" s="533">
        <v>1</v>
      </c>
      <c r="Q1218" s="738">
        <v>1</v>
      </c>
      <c r="R1218" s="557" t="s">
        <v>3373</v>
      </c>
      <c r="S1218" s="557" t="s">
        <v>1438</v>
      </c>
      <c r="T1218" s="739">
        <v>42052</v>
      </c>
      <c r="U1218" s="739">
        <v>42151</v>
      </c>
      <c r="V1218" s="557" t="s">
        <v>1439</v>
      </c>
      <c r="W1218" s="557" t="s">
        <v>1432</v>
      </c>
      <c r="X1218" s="557" t="s">
        <v>1442</v>
      </c>
      <c r="Y1218" s="557" t="s">
        <v>1443</v>
      </c>
      <c r="Z1218" s="557" t="s">
        <v>1444</v>
      </c>
      <c r="AA1218" s="557" t="s">
        <v>2713</v>
      </c>
      <c r="AB1218" s="557" t="s">
        <v>1432</v>
      </c>
      <c r="AC1218" s="389"/>
      <c r="AD1218" s="389"/>
      <c r="AE1218" s="517" t="s">
        <v>3063</v>
      </c>
      <c r="AF1218" s="557" t="s">
        <v>1445</v>
      </c>
      <c r="AG1218" s="620">
        <v>0</v>
      </c>
      <c r="AH1218" s="517">
        <v>0</v>
      </c>
      <c r="AI1218" s="577">
        <v>0</v>
      </c>
      <c r="AJ1218" s="577">
        <v>0</v>
      </c>
      <c r="AK1218" s="577">
        <v>0</v>
      </c>
      <c r="AL1218" s="577">
        <v>0</v>
      </c>
      <c r="AM1218" s="577">
        <v>1</v>
      </c>
      <c r="AN1218" s="577">
        <v>0</v>
      </c>
      <c r="AO1218" s="577">
        <v>0</v>
      </c>
      <c r="AP1218" s="577">
        <v>0</v>
      </c>
      <c r="AQ1218" s="577">
        <v>0</v>
      </c>
      <c r="AR1218" s="577">
        <v>0</v>
      </c>
      <c r="AS1218" s="577">
        <v>0</v>
      </c>
      <c r="AT1218" s="577">
        <v>0</v>
      </c>
      <c r="AU1218" s="577">
        <v>0</v>
      </c>
      <c r="AV1218" s="577">
        <v>0</v>
      </c>
      <c r="AW1218" s="577">
        <v>0</v>
      </c>
      <c r="AX1218" s="577">
        <v>0</v>
      </c>
      <c r="AY1218" s="577">
        <v>0</v>
      </c>
      <c r="AZ1218" s="577">
        <v>0</v>
      </c>
      <c r="BA1218" s="577">
        <v>1</v>
      </c>
      <c r="BB1218" s="577">
        <v>0</v>
      </c>
      <c r="BC1218" s="577">
        <v>0</v>
      </c>
      <c r="BD1218" s="577">
        <v>0</v>
      </c>
      <c r="BE1218" s="577">
        <v>0</v>
      </c>
      <c r="BF1218" s="577">
        <v>0</v>
      </c>
      <c r="BG1218" s="577">
        <v>0</v>
      </c>
      <c r="BH1218" s="577">
        <v>0</v>
      </c>
      <c r="BI1218" s="577">
        <v>0</v>
      </c>
      <c r="BJ1218" s="577">
        <v>0</v>
      </c>
      <c r="BK1218" s="577">
        <v>0</v>
      </c>
      <c r="BL1218" s="577"/>
      <c r="BM1218" s="551">
        <v>0</v>
      </c>
      <c r="BN1218" s="551">
        <v>0</v>
      </c>
      <c r="BO1218" s="753">
        <v>0</v>
      </c>
      <c r="BP1218" s="551">
        <v>0</v>
      </c>
      <c r="BQ1218" s="551">
        <v>0</v>
      </c>
      <c r="BR1218" s="551">
        <v>0</v>
      </c>
      <c r="BS1218" s="582">
        <f t="shared" si="99"/>
        <v>0.33333333333333331</v>
      </c>
      <c r="BT1218" s="552">
        <f t="shared" si="100"/>
        <v>0.33333333333333331</v>
      </c>
      <c r="BU1218" s="552">
        <f t="shared" si="101"/>
        <v>0.33333333333333331</v>
      </c>
      <c r="BV1218" s="551">
        <v>0</v>
      </c>
      <c r="BW1218" s="551">
        <v>0</v>
      </c>
      <c r="BX1218" s="551">
        <v>0</v>
      </c>
      <c r="BY1218" s="551">
        <v>0</v>
      </c>
      <c r="BZ1218" s="551">
        <v>0</v>
      </c>
      <c r="CA1218" s="551">
        <v>0</v>
      </c>
      <c r="CB1218" s="551">
        <v>0</v>
      </c>
      <c r="CC1218" s="551">
        <v>0</v>
      </c>
      <c r="CD1218" s="551">
        <v>0</v>
      </c>
      <c r="CE1218" s="551">
        <v>0</v>
      </c>
      <c r="CF1218" s="551">
        <v>0</v>
      </c>
      <c r="CG1218" s="551">
        <v>0</v>
      </c>
      <c r="CH1218" s="551">
        <v>0</v>
      </c>
      <c r="CI1218" s="623">
        <f t="shared" si="102"/>
        <v>1</v>
      </c>
      <c r="CJ1218" s="524">
        <v>1</v>
      </c>
      <c r="CK1218" s="554">
        <f t="shared" si="103"/>
        <v>0.33333333333333331</v>
      </c>
      <c r="CL1218" s="554">
        <f t="shared" si="104"/>
        <v>0.66666666666666663</v>
      </c>
      <c r="CM1218" s="554">
        <v>6</v>
      </c>
      <c r="CN1218" s="554"/>
      <c r="CO1218" s="554"/>
      <c r="CP1218" s="524"/>
      <c r="CQ1218" s="726"/>
      <c r="CR1218" s="525"/>
      <c r="CS1218" s="527"/>
      <c r="CT1218" s="527"/>
      <c r="CU1218" s="527"/>
      <c r="CV1218" s="527"/>
      <c r="CW1218" s="85"/>
    </row>
    <row r="1219" spans="1:101" customFormat="1" ht="12" customHeight="1" x14ac:dyDescent="0.2">
      <c r="A1219" s="132" t="s">
        <v>1965</v>
      </c>
      <c r="B1219" s="557" t="s">
        <v>3374</v>
      </c>
      <c r="C1219" s="557" t="s">
        <v>1432</v>
      </c>
      <c r="D1219" s="557" t="s">
        <v>1432</v>
      </c>
      <c r="E1219" s="577" t="s">
        <v>1432</v>
      </c>
      <c r="F1219" s="557" t="s">
        <v>2391</v>
      </c>
      <c r="G1219" s="557" t="s">
        <v>4874</v>
      </c>
      <c r="H1219" s="557" t="s">
        <v>1458</v>
      </c>
      <c r="I1219" s="557" t="s">
        <v>4220</v>
      </c>
      <c r="J1219" s="533">
        <v>523460</v>
      </c>
      <c r="K1219" s="533">
        <v>175163</v>
      </c>
      <c r="L1219" s="512" t="s">
        <v>521</v>
      </c>
      <c r="M1219" s="557" t="s">
        <v>1432</v>
      </c>
      <c r="N1219" s="557" t="s">
        <v>1432</v>
      </c>
      <c r="O1219" s="533">
        <v>2</v>
      </c>
      <c r="P1219" s="533">
        <v>1</v>
      </c>
      <c r="Q1219" s="738">
        <v>-1</v>
      </c>
      <c r="R1219" s="557" t="s">
        <v>3375</v>
      </c>
      <c r="S1219" s="557" t="s">
        <v>1438</v>
      </c>
      <c r="T1219" s="739">
        <v>42060</v>
      </c>
      <c r="U1219" s="739">
        <v>42115</v>
      </c>
      <c r="V1219" s="557" t="s">
        <v>1439</v>
      </c>
      <c r="W1219" s="557" t="s">
        <v>1432</v>
      </c>
      <c r="X1219" s="557" t="s">
        <v>1442</v>
      </c>
      <c r="Y1219" s="557" t="s">
        <v>1453</v>
      </c>
      <c r="Z1219" s="557" t="s">
        <v>1444</v>
      </c>
      <c r="AA1219" s="557" t="s">
        <v>3714</v>
      </c>
      <c r="AB1219" s="557" t="s">
        <v>1432</v>
      </c>
      <c r="AC1219" s="389"/>
      <c r="AD1219" s="389"/>
      <c r="AE1219" s="517" t="s">
        <v>3063</v>
      </c>
      <c r="AF1219" s="557" t="s">
        <v>1445</v>
      </c>
      <c r="AG1219" s="620">
        <v>0</v>
      </c>
      <c r="AH1219" s="517">
        <v>0</v>
      </c>
      <c r="AI1219" s="577">
        <v>0</v>
      </c>
      <c r="AJ1219" s="577">
        <v>0</v>
      </c>
      <c r="AK1219" s="577">
        <v>-2</v>
      </c>
      <c r="AL1219" s="577">
        <v>1</v>
      </c>
      <c r="AM1219" s="577">
        <v>0</v>
      </c>
      <c r="AN1219" s="577">
        <v>0</v>
      </c>
      <c r="AO1219" s="577">
        <v>0</v>
      </c>
      <c r="AP1219" s="577">
        <v>0</v>
      </c>
      <c r="AQ1219" s="577">
        <v>0</v>
      </c>
      <c r="AR1219" s="577">
        <v>-2</v>
      </c>
      <c r="AS1219" s="577">
        <v>1</v>
      </c>
      <c r="AT1219" s="577">
        <v>0</v>
      </c>
      <c r="AU1219" s="577">
        <v>0</v>
      </c>
      <c r="AV1219" s="577">
        <v>0</v>
      </c>
      <c r="AW1219" s="577">
        <v>0</v>
      </c>
      <c r="AX1219" s="577">
        <v>0</v>
      </c>
      <c r="AY1219" s="577">
        <v>0</v>
      </c>
      <c r="AZ1219" s="577">
        <v>0</v>
      </c>
      <c r="BA1219" s="577">
        <v>0</v>
      </c>
      <c r="BB1219" s="577">
        <v>0</v>
      </c>
      <c r="BC1219" s="577">
        <v>0</v>
      </c>
      <c r="BD1219" s="577">
        <v>0</v>
      </c>
      <c r="BE1219" s="577">
        <v>0</v>
      </c>
      <c r="BF1219" s="577">
        <v>0</v>
      </c>
      <c r="BG1219" s="577">
        <v>0</v>
      </c>
      <c r="BH1219" s="577">
        <v>0</v>
      </c>
      <c r="BI1219" s="577">
        <v>0</v>
      </c>
      <c r="BJ1219" s="577">
        <v>0</v>
      </c>
      <c r="BK1219" s="577">
        <v>0</v>
      </c>
      <c r="BL1219" s="577"/>
      <c r="BM1219" s="551">
        <v>0</v>
      </c>
      <c r="BN1219" s="551">
        <v>0</v>
      </c>
      <c r="BO1219" s="753">
        <v>0</v>
      </c>
      <c r="BP1219" s="551">
        <v>0</v>
      </c>
      <c r="BQ1219" s="551">
        <v>0</v>
      </c>
      <c r="BR1219" s="551">
        <v>0</v>
      </c>
      <c r="BS1219" s="582">
        <f t="shared" si="99"/>
        <v>-0.33333333333333331</v>
      </c>
      <c r="BT1219" s="552">
        <f t="shared" si="100"/>
        <v>-0.33333333333333331</v>
      </c>
      <c r="BU1219" s="552">
        <f t="shared" si="101"/>
        <v>-0.33333333333333331</v>
      </c>
      <c r="BV1219" s="551">
        <v>0</v>
      </c>
      <c r="BW1219" s="551">
        <v>0</v>
      </c>
      <c r="BX1219" s="551">
        <v>0</v>
      </c>
      <c r="BY1219" s="551">
        <v>0</v>
      </c>
      <c r="BZ1219" s="551">
        <v>0</v>
      </c>
      <c r="CA1219" s="551">
        <v>0</v>
      </c>
      <c r="CB1219" s="551">
        <v>0</v>
      </c>
      <c r="CC1219" s="551">
        <v>0</v>
      </c>
      <c r="CD1219" s="551">
        <v>0</v>
      </c>
      <c r="CE1219" s="551">
        <v>0</v>
      </c>
      <c r="CF1219" s="551">
        <v>0</v>
      </c>
      <c r="CG1219" s="551">
        <v>0</v>
      </c>
      <c r="CH1219" s="551">
        <v>0</v>
      </c>
      <c r="CI1219" s="623">
        <f t="shared" si="102"/>
        <v>-1</v>
      </c>
      <c r="CJ1219" s="524">
        <v>-1</v>
      </c>
      <c r="CK1219" s="554">
        <f t="shared" si="103"/>
        <v>-0.33333333333333331</v>
      </c>
      <c r="CL1219" s="554">
        <f t="shared" si="104"/>
        <v>-0.66666666666666663</v>
      </c>
      <c r="CM1219" s="554">
        <v>10</v>
      </c>
      <c r="CN1219" s="554"/>
      <c r="CO1219" s="554"/>
      <c r="CP1219" s="622"/>
      <c r="CQ1219" s="726"/>
      <c r="CR1219" s="525"/>
      <c r="CS1219" s="527"/>
      <c r="CT1219" s="527"/>
      <c r="CU1219" s="527"/>
      <c r="CV1219" s="527"/>
      <c r="CW1219" s="85"/>
    </row>
    <row r="1220" spans="1:101" customFormat="1" ht="12" customHeight="1" x14ac:dyDescent="0.2">
      <c r="A1220" s="132" t="s">
        <v>1965</v>
      </c>
      <c r="B1220" s="557" t="s">
        <v>3376</v>
      </c>
      <c r="C1220" s="557" t="s">
        <v>1432</v>
      </c>
      <c r="D1220" s="557" t="s">
        <v>1432</v>
      </c>
      <c r="E1220" s="577" t="s">
        <v>4391</v>
      </c>
      <c r="F1220" s="557" t="s">
        <v>2195</v>
      </c>
      <c r="G1220" s="557" t="s">
        <v>3594</v>
      </c>
      <c r="H1220" s="557" t="s">
        <v>2717</v>
      </c>
      <c r="I1220" s="557" t="s">
        <v>3595</v>
      </c>
      <c r="J1220" s="533">
        <v>527360</v>
      </c>
      <c r="K1220" s="533">
        <v>176302</v>
      </c>
      <c r="L1220" s="512" t="s">
        <v>3067</v>
      </c>
      <c r="M1220" s="557" t="s">
        <v>1432</v>
      </c>
      <c r="N1220" s="557" t="s">
        <v>1432</v>
      </c>
      <c r="O1220" s="533">
        <v>0</v>
      </c>
      <c r="P1220" s="533">
        <v>1</v>
      </c>
      <c r="Q1220" s="738">
        <v>1</v>
      </c>
      <c r="R1220" s="557" t="s">
        <v>5533</v>
      </c>
      <c r="S1220" s="557" t="s">
        <v>3187</v>
      </c>
      <c r="T1220" s="739">
        <v>42054</v>
      </c>
      <c r="U1220" s="739">
        <v>42110</v>
      </c>
      <c r="V1220" s="557" t="s">
        <v>1439</v>
      </c>
      <c r="W1220" s="557" t="s">
        <v>1432</v>
      </c>
      <c r="X1220" s="557" t="s">
        <v>1442</v>
      </c>
      <c r="Y1220" s="557" t="s">
        <v>3893</v>
      </c>
      <c r="Z1220" s="557" t="s">
        <v>1444</v>
      </c>
      <c r="AA1220" s="557" t="s">
        <v>4720</v>
      </c>
      <c r="AB1220" s="557" t="s">
        <v>1432</v>
      </c>
      <c r="AC1220" s="389"/>
      <c r="AD1220" s="389"/>
      <c r="AE1220" s="517" t="s">
        <v>3063</v>
      </c>
      <c r="AF1220" s="557" t="s">
        <v>1445</v>
      </c>
      <c r="AG1220" s="620">
        <v>0</v>
      </c>
      <c r="AH1220" s="517">
        <v>0</v>
      </c>
      <c r="AI1220" s="577">
        <v>0</v>
      </c>
      <c r="AJ1220" s="577">
        <v>0</v>
      </c>
      <c r="AK1220" s="577">
        <v>1</v>
      </c>
      <c r="AL1220" s="577">
        <v>0</v>
      </c>
      <c r="AM1220" s="577">
        <v>0</v>
      </c>
      <c r="AN1220" s="577">
        <v>0</v>
      </c>
      <c r="AO1220" s="577">
        <v>0</v>
      </c>
      <c r="AP1220" s="577">
        <v>0</v>
      </c>
      <c r="AQ1220" s="577">
        <v>0</v>
      </c>
      <c r="AR1220" s="577">
        <v>1</v>
      </c>
      <c r="AS1220" s="577">
        <v>0</v>
      </c>
      <c r="AT1220" s="577">
        <v>0</v>
      </c>
      <c r="AU1220" s="577">
        <v>0</v>
      </c>
      <c r="AV1220" s="577">
        <v>0</v>
      </c>
      <c r="AW1220" s="577">
        <v>0</v>
      </c>
      <c r="AX1220" s="577">
        <v>0</v>
      </c>
      <c r="AY1220" s="577">
        <v>0</v>
      </c>
      <c r="AZ1220" s="577">
        <v>0</v>
      </c>
      <c r="BA1220" s="577">
        <v>0</v>
      </c>
      <c r="BB1220" s="577">
        <v>0</v>
      </c>
      <c r="BC1220" s="577">
        <v>0</v>
      </c>
      <c r="BD1220" s="577">
        <v>0</v>
      </c>
      <c r="BE1220" s="577">
        <v>0</v>
      </c>
      <c r="BF1220" s="577">
        <v>0</v>
      </c>
      <c r="BG1220" s="577">
        <v>0</v>
      </c>
      <c r="BH1220" s="577">
        <v>0</v>
      </c>
      <c r="BI1220" s="577">
        <v>0</v>
      </c>
      <c r="BJ1220" s="577">
        <v>0</v>
      </c>
      <c r="BK1220" s="577">
        <v>0</v>
      </c>
      <c r="BL1220" s="577"/>
      <c r="BM1220" s="551">
        <v>0</v>
      </c>
      <c r="BN1220" s="551">
        <v>0</v>
      </c>
      <c r="BO1220" s="753">
        <v>0</v>
      </c>
      <c r="BP1220" s="551">
        <v>0</v>
      </c>
      <c r="BQ1220" s="551">
        <v>0</v>
      </c>
      <c r="BR1220" s="551">
        <v>0</v>
      </c>
      <c r="BS1220" s="582">
        <f t="shared" si="99"/>
        <v>0.33333333333333331</v>
      </c>
      <c r="BT1220" s="552">
        <f t="shared" si="100"/>
        <v>0.33333333333333331</v>
      </c>
      <c r="BU1220" s="552">
        <f t="shared" si="101"/>
        <v>0.33333333333333331</v>
      </c>
      <c r="BV1220" s="551">
        <v>0</v>
      </c>
      <c r="BW1220" s="551">
        <v>0</v>
      </c>
      <c r="BX1220" s="551">
        <v>0</v>
      </c>
      <c r="BY1220" s="551">
        <v>0</v>
      </c>
      <c r="BZ1220" s="551">
        <v>0</v>
      </c>
      <c r="CA1220" s="551">
        <v>0</v>
      </c>
      <c r="CB1220" s="551">
        <v>0</v>
      </c>
      <c r="CC1220" s="551">
        <v>0</v>
      </c>
      <c r="CD1220" s="551">
        <v>0</v>
      </c>
      <c r="CE1220" s="551">
        <v>0</v>
      </c>
      <c r="CF1220" s="551">
        <v>0</v>
      </c>
      <c r="CG1220" s="551">
        <v>0</v>
      </c>
      <c r="CH1220" s="551">
        <v>0</v>
      </c>
      <c r="CI1220" s="623">
        <f t="shared" si="102"/>
        <v>1</v>
      </c>
      <c r="CJ1220" s="524">
        <v>1</v>
      </c>
      <c r="CK1220" s="554">
        <f t="shared" si="103"/>
        <v>0.33333333333333331</v>
      </c>
      <c r="CL1220" s="554">
        <f t="shared" si="104"/>
        <v>0.66666666666666663</v>
      </c>
      <c r="CM1220" s="554">
        <v>10</v>
      </c>
      <c r="CN1220" s="554"/>
      <c r="CO1220" s="554"/>
      <c r="CP1220" s="524"/>
      <c r="CQ1220" s="726"/>
      <c r="CR1220" s="525"/>
      <c r="CS1220" s="527"/>
      <c r="CT1220" s="527"/>
      <c r="CU1220" s="527"/>
      <c r="CV1220" s="527"/>
      <c r="CW1220" s="85"/>
    </row>
    <row r="1221" spans="1:101" customFormat="1" ht="12" customHeight="1" x14ac:dyDescent="0.2">
      <c r="A1221" s="132" t="s">
        <v>1965</v>
      </c>
      <c r="B1221" s="557" t="s">
        <v>3377</v>
      </c>
      <c r="C1221" s="557" t="s">
        <v>1432</v>
      </c>
      <c r="D1221" s="557" t="s">
        <v>1432</v>
      </c>
      <c r="E1221" s="577" t="s">
        <v>3378</v>
      </c>
      <c r="F1221" s="557" t="s">
        <v>2792</v>
      </c>
      <c r="G1221" s="557" t="s">
        <v>4592</v>
      </c>
      <c r="H1221" s="557" t="s">
        <v>1458</v>
      </c>
      <c r="I1221" s="557" t="s">
        <v>4593</v>
      </c>
      <c r="J1221" s="533">
        <v>523714</v>
      </c>
      <c r="K1221" s="533">
        <v>174883</v>
      </c>
      <c r="L1221" s="512" t="s">
        <v>3079</v>
      </c>
      <c r="M1221" s="557" t="s">
        <v>1432</v>
      </c>
      <c r="N1221" s="557" t="s">
        <v>1432</v>
      </c>
      <c r="O1221" s="533">
        <v>2</v>
      </c>
      <c r="P1221" s="533">
        <v>1</v>
      </c>
      <c r="Q1221" s="738">
        <v>-1</v>
      </c>
      <c r="R1221" s="557" t="s">
        <v>3379</v>
      </c>
      <c r="S1221" s="557" t="s">
        <v>1438</v>
      </c>
      <c r="T1221" s="739">
        <v>42048</v>
      </c>
      <c r="U1221" s="739">
        <v>42103</v>
      </c>
      <c r="V1221" s="557" t="s">
        <v>1439</v>
      </c>
      <c r="W1221" s="557" t="s">
        <v>1432</v>
      </c>
      <c r="X1221" s="557" t="s">
        <v>1442</v>
      </c>
      <c r="Y1221" s="557" t="s">
        <v>4694</v>
      </c>
      <c r="Z1221" s="557" t="s">
        <v>1444</v>
      </c>
      <c r="AA1221" s="557" t="s">
        <v>3714</v>
      </c>
      <c r="AB1221" s="557" t="s">
        <v>1432</v>
      </c>
      <c r="AC1221" s="389"/>
      <c r="AD1221" s="389"/>
      <c r="AE1221" s="517" t="s">
        <v>3063</v>
      </c>
      <c r="AF1221" s="557" t="s">
        <v>1445</v>
      </c>
      <c r="AG1221" s="620">
        <v>0</v>
      </c>
      <c r="AH1221" s="517">
        <v>0</v>
      </c>
      <c r="AI1221" s="577">
        <v>0</v>
      </c>
      <c r="AJ1221" s="577">
        <v>0</v>
      </c>
      <c r="AK1221" s="577">
        <v>-1</v>
      </c>
      <c r="AL1221" s="577">
        <v>-1</v>
      </c>
      <c r="AM1221" s="577">
        <v>0</v>
      </c>
      <c r="AN1221" s="577">
        <v>1</v>
      </c>
      <c r="AO1221" s="577">
        <v>0</v>
      </c>
      <c r="AP1221" s="577">
        <v>0</v>
      </c>
      <c r="AQ1221" s="577">
        <v>0</v>
      </c>
      <c r="AR1221" s="577">
        <v>-1</v>
      </c>
      <c r="AS1221" s="577">
        <v>-1</v>
      </c>
      <c r="AT1221" s="577">
        <v>0</v>
      </c>
      <c r="AU1221" s="577">
        <v>1</v>
      </c>
      <c r="AV1221" s="577">
        <v>0</v>
      </c>
      <c r="AW1221" s="577">
        <v>0</v>
      </c>
      <c r="AX1221" s="577">
        <v>0</v>
      </c>
      <c r="AY1221" s="577">
        <v>0</v>
      </c>
      <c r="AZ1221" s="577">
        <v>0</v>
      </c>
      <c r="BA1221" s="577">
        <v>0</v>
      </c>
      <c r="BB1221" s="577">
        <v>0</v>
      </c>
      <c r="BC1221" s="577">
        <v>0</v>
      </c>
      <c r="BD1221" s="577">
        <v>0</v>
      </c>
      <c r="BE1221" s="577">
        <v>0</v>
      </c>
      <c r="BF1221" s="577">
        <v>0</v>
      </c>
      <c r="BG1221" s="577">
        <v>0</v>
      </c>
      <c r="BH1221" s="577">
        <v>0</v>
      </c>
      <c r="BI1221" s="577">
        <v>0</v>
      </c>
      <c r="BJ1221" s="577">
        <v>0</v>
      </c>
      <c r="BK1221" s="577">
        <v>0</v>
      </c>
      <c r="BL1221" s="577"/>
      <c r="BM1221" s="551">
        <v>0</v>
      </c>
      <c r="BN1221" s="551">
        <v>0</v>
      </c>
      <c r="BO1221" s="753">
        <v>0</v>
      </c>
      <c r="BP1221" s="551">
        <v>0</v>
      </c>
      <c r="BQ1221" s="551">
        <v>0</v>
      </c>
      <c r="BR1221" s="551">
        <v>0</v>
      </c>
      <c r="BS1221" s="582">
        <f t="shared" si="99"/>
        <v>-0.33333333333333331</v>
      </c>
      <c r="BT1221" s="552">
        <f t="shared" si="100"/>
        <v>-0.33333333333333331</v>
      </c>
      <c r="BU1221" s="552">
        <f t="shared" si="101"/>
        <v>-0.33333333333333331</v>
      </c>
      <c r="BV1221" s="551">
        <v>0</v>
      </c>
      <c r="BW1221" s="551">
        <v>0</v>
      </c>
      <c r="BX1221" s="551">
        <v>0</v>
      </c>
      <c r="BY1221" s="551">
        <v>0</v>
      </c>
      <c r="BZ1221" s="551">
        <v>0</v>
      </c>
      <c r="CA1221" s="551">
        <v>0</v>
      </c>
      <c r="CB1221" s="551">
        <v>0</v>
      </c>
      <c r="CC1221" s="551">
        <v>0</v>
      </c>
      <c r="CD1221" s="551">
        <v>0</v>
      </c>
      <c r="CE1221" s="551">
        <v>0</v>
      </c>
      <c r="CF1221" s="551">
        <v>0</v>
      </c>
      <c r="CG1221" s="551">
        <v>0</v>
      </c>
      <c r="CH1221" s="551">
        <v>0</v>
      </c>
      <c r="CI1221" s="623">
        <f t="shared" si="102"/>
        <v>-1</v>
      </c>
      <c r="CJ1221" s="524">
        <v>-1</v>
      </c>
      <c r="CK1221" s="554">
        <f t="shared" si="103"/>
        <v>-0.33333333333333331</v>
      </c>
      <c r="CL1221" s="554">
        <f t="shared" si="104"/>
        <v>-0.66666666666666663</v>
      </c>
      <c r="CM1221" s="554">
        <v>6</v>
      </c>
      <c r="CN1221" s="554"/>
      <c r="CO1221" s="554"/>
      <c r="CP1221" s="524"/>
      <c r="CQ1221" s="726"/>
      <c r="CR1221" s="525"/>
      <c r="CS1221" s="527"/>
      <c r="CT1221" s="527"/>
      <c r="CU1221" s="527"/>
      <c r="CV1221" s="527"/>
      <c r="CW1221" s="85"/>
    </row>
    <row r="1222" spans="1:101" customFormat="1" ht="12" customHeight="1" x14ac:dyDescent="0.2">
      <c r="A1222" s="132" t="s">
        <v>1965</v>
      </c>
      <c r="B1222" s="557" t="s">
        <v>3380</v>
      </c>
      <c r="C1222" s="557" t="s">
        <v>1432</v>
      </c>
      <c r="D1222" s="557" t="s">
        <v>1432</v>
      </c>
      <c r="E1222" s="577" t="s">
        <v>1432</v>
      </c>
      <c r="F1222" s="557" t="s">
        <v>3195</v>
      </c>
      <c r="G1222" s="557" t="s">
        <v>929</v>
      </c>
      <c r="H1222" s="557" t="s">
        <v>1435</v>
      </c>
      <c r="I1222" s="557" t="s">
        <v>2552</v>
      </c>
      <c r="J1222" s="533">
        <v>527940</v>
      </c>
      <c r="K1222" s="533">
        <v>172263</v>
      </c>
      <c r="L1222" s="512" t="s">
        <v>3077</v>
      </c>
      <c r="M1222" s="557" t="s">
        <v>1432</v>
      </c>
      <c r="N1222" s="557" t="s">
        <v>1432</v>
      </c>
      <c r="O1222" s="533">
        <v>0</v>
      </c>
      <c r="P1222" s="533">
        <v>3</v>
      </c>
      <c r="Q1222" s="738">
        <v>3</v>
      </c>
      <c r="R1222" s="557" t="s">
        <v>4072</v>
      </c>
      <c r="S1222" s="557" t="s">
        <v>1438</v>
      </c>
      <c r="T1222" s="739">
        <v>42055</v>
      </c>
      <c r="U1222" s="739">
        <v>42118</v>
      </c>
      <c r="V1222" s="557" t="s">
        <v>1439</v>
      </c>
      <c r="W1222" s="557" t="s">
        <v>1432</v>
      </c>
      <c r="X1222" s="557" t="s">
        <v>1442</v>
      </c>
      <c r="Y1222" s="557" t="s">
        <v>4694</v>
      </c>
      <c r="Z1222" s="557" t="s">
        <v>1444</v>
      </c>
      <c r="AA1222" s="557" t="s">
        <v>2713</v>
      </c>
      <c r="AB1222" s="557" t="s">
        <v>1432</v>
      </c>
      <c r="AC1222" s="389"/>
      <c r="AD1222" s="389"/>
      <c r="AE1222" s="517" t="s">
        <v>3063</v>
      </c>
      <c r="AF1222" s="557" t="s">
        <v>1445</v>
      </c>
      <c r="AG1222" s="620">
        <v>0</v>
      </c>
      <c r="AH1222" s="517">
        <v>0</v>
      </c>
      <c r="AI1222" s="577">
        <v>0</v>
      </c>
      <c r="AJ1222" s="577">
        <v>1</v>
      </c>
      <c r="AK1222" s="577">
        <v>2</v>
      </c>
      <c r="AL1222" s="577">
        <v>0</v>
      </c>
      <c r="AM1222" s="577">
        <v>0</v>
      </c>
      <c r="AN1222" s="577">
        <v>0</v>
      </c>
      <c r="AO1222" s="577">
        <v>0</v>
      </c>
      <c r="AP1222" s="577">
        <v>0</v>
      </c>
      <c r="AQ1222" s="577">
        <v>1</v>
      </c>
      <c r="AR1222" s="577">
        <v>2</v>
      </c>
      <c r="AS1222" s="577">
        <v>0</v>
      </c>
      <c r="AT1222" s="577">
        <v>0</v>
      </c>
      <c r="AU1222" s="577">
        <v>0</v>
      </c>
      <c r="AV1222" s="577">
        <v>0</v>
      </c>
      <c r="AW1222" s="577">
        <v>0</v>
      </c>
      <c r="AX1222" s="577">
        <v>0</v>
      </c>
      <c r="AY1222" s="577">
        <v>0</v>
      </c>
      <c r="AZ1222" s="577">
        <v>0</v>
      </c>
      <c r="BA1222" s="577">
        <v>0</v>
      </c>
      <c r="BB1222" s="577">
        <v>0</v>
      </c>
      <c r="BC1222" s="577">
        <v>0</v>
      </c>
      <c r="BD1222" s="577">
        <v>0</v>
      </c>
      <c r="BE1222" s="577">
        <v>0</v>
      </c>
      <c r="BF1222" s="577">
        <v>0</v>
      </c>
      <c r="BG1222" s="577">
        <v>0</v>
      </c>
      <c r="BH1222" s="577">
        <v>0</v>
      </c>
      <c r="BI1222" s="577">
        <v>0</v>
      </c>
      <c r="BJ1222" s="577">
        <v>0</v>
      </c>
      <c r="BK1222" s="577">
        <v>0</v>
      </c>
      <c r="BL1222" s="577"/>
      <c r="BM1222" s="551">
        <v>0</v>
      </c>
      <c r="BN1222" s="551">
        <v>0</v>
      </c>
      <c r="BO1222" s="753">
        <v>0</v>
      </c>
      <c r="BP1222" s="551">
        <v>0</v>
      </c>
      <c r="BQ1222" s="551">
        <v>0</v>
      </c>
      <c r="BR1222" s="551">
        <v>0</v>
      </c>
      <c r="BS1222" s="582">
        <f t="shared" si="99"/>
        <v>1</v>
      </c>
      <c r="BT1222" s="552">
        <f t="shared" si="100"/>
        <v>1</v>
      </c>
      <c r="BU1222" s="552">
        <f t="shared" si="101"/>
        <v>1</v>
      </c>
      <c r="BV1222" s="551">
        <v>0</v>
      </c>
      <c r="BW1222" s="551">
        <v>0</v>
      </c>
      <c r="BX1222" s="551">
        <v>0</v>
      </c>
      <c r="BY1222" s="551">
        <v>0</v>
      </c>
      <c r="BZ1222" s="551">
        <v>0</v>
      </c>
      <c r="CA1222" s="551">
        <v>0</v>
      </c>
      <c r="CB1222" s="551">
        <v>0</v>
      </c>
      <c r="CC1222" s="551">
        <v>0</v>
      </c>
      <c r="CD1222" s="551">
        <v>0</v>
      </c>
      <c r="CE1222" s="551">
        <v>0</v>
      </c>
      <c r="CF1222" s="551">
        <v>0</v>
      </c>
      <c r="CG1222" s="551">
        <v>0</v>
      </c>
      <c r="CH1222" s="551">
        <v>0</v>
      </c>
      <c r="CI1222" s="623">
        <f t="shared" si="102"/>
        <v>3</v>
      </c>
      <c r="CJ1222" s="524">
        <v>3</v>
      </c>
      <c r="CK1222" s="554">
        <f t="shared" si="103"/>
        <v>1</v>
      </c>
      <c r="CL1222" s="554">
        <f t="shared" si="104"/>
        <v>2</v>
      </c>
      <c r="CM1222" s="554">
        <v>6</v>
      </c>
      <c r="CN1222" s="554"/>
      <c r="CO1222" s="554"/>
      <c r="CP1222" s="524"/>
      <c r="CQ1222" s="524"/>
      <c r="CR1222" s="525"/>
      <c r="CS1222" s="527"/>
      <c r="CT1222" s="527"/>
      <c r="CU1222" s="527"/>
      <c r="CV1222" s="527"/>
      <c r="CW1222" s="85"/>
    </row>
    <row r="1223" spans="1:101" customFormat="1" ht="12" customHeight="1" x14ac:dyDescent="0.2">
      <c r="A1223" s="132" t="s">
        <v>1965</v>
      </c>
      <c r="B1223" s="557" t="s">
        <v>5534</v>
      </c>
      <c r="C1223" s="557" t="s">
        <v>1432</v>
      </c>
      <c r="D1223" s="557" t="s">
        <v>1432</v>
      </c>
      <c r="E1223" s="577" t="s">
        <v>5535</v>
      </c>
      <c r="F1223" s="557" t="s">
        <v>3708</v>
      </c>
      <c r="G1223" s="557" t="s">
        <v>1373</v>
      </c>
      <c r="H1223" s="557" t="s">
        <v>2717</v>
      </c>
      <c r="I1223" s="557" t="s">
        <v>1551</v>
      </c>
      <c r="J1223" s="533">
        <v>526622</v>
      </c>
      <c r="K1223" s="533">
        <v>176212</v>
      </c>
      <c r="L1223" s="512" t="s">
        <v>4766</v>
      </c>
      <c r="M1223" s="557" t="s">
        <v>1432</v>
      </c>
      <c r="N1223" s="557" t="s">
        <v>1432</v>
      </c>
      <c r="O1223" s="533">
        <v>0</v>
      </c>
      <c r="P1223" s="533">
        <v>1</v>
      </c>
      <c r="Q1223" s="738">
        <v>1</v>
      </c>
      <c r="R1223" s="557" t="s">
        <v>5536</v>
      </c>
      <c r="S1223" s="557" t="s">
        <v>3676</v>
      </c>
      <c r="T1223" s="739">
        <v>42052</v>
      </c>
      <c r="U1223" s="739">
        <v>42209</v>
      </c>
      <c r="V1223" s="557" t="s">
        <v>1439</v>
      </c>
      <c r="W1223" s="557" t="s">
        <v>1432</v>
      </c>
      <c r="X1223" s="557" t="s">
        <v>1442</v>
      </c>
      <c r="Y1223" s="557" t="s">
        <v>1443</v>
      </c>
      <c r="Z1223" s="557" t="s">
        <v>1444</v>
      </c>
      <c r="AA1223" s="557" t="s">
        <v>2713</v>
      </c>
      <c r="AB1223" s="557" t="s">
        <v>1432</v>
      </c>
      <c r="AC1223" s="389"/>
      <c r="AD1223" s="389"/>
      <c r="AE1223" s="517" t="s">
        <v>3063</v>
      </c>
      <c r="AF1223" s="557" t="s">
        <v>1445</v>
      </c>
      <c r="AG1223" s="620">
        <v>0</v>
      </c>
      <c r="AH1223" s="517">
        <v>0</v>
      </c>
      <c r="AI1223" s="577">
        <v>0</v>
      </c>
      <c r="AJ1223" s="577">
        <v>0</v>
      </c>
      <c r="AK1223" s="577">
        <v>0</v>
      </c>
      <c r="AL1223" s="577">
        <v>0</v>
      </c>
      <c r="AM1223" s="577">
        <v>0</v>
      </c>
      <c r="AN1223" s="577">
        <v>0</v>
      </c>
      <c r="AO1223" s="577">
        <v>0</v>
      </c>
      <c r="AP1223" s="577">
        <v>1</v>
      </c>
      <c r="AQ1223" s="577">
        <v>0</v>
      </c>
      <c r="AR1223" s="577">
        <v>0</v>
      </c>
      <c r="AS1223" s="577">
        <v>0</v>
      </c>
      <c r="AT1223" s="577">
        <v>0</v>
      </c>
      <c r="AU1223" s="577">
        <v>0</v>
      </c>
      <c r="AV1223" s="577">
        <v>0</v>
      </c>
      <c r="AW1223" s="577">
        <v>0</v>
      </c>
      <c r="AX1223" s="577">
        <v>0</v>
      </c>
      <c r="AY1223" s="577">
        <v>0</v>
      </c>
      <c r="AZ1223" s="577">
        <v>0</v>
      </c>
      <c r="BA1223" s="577">
        <v>0</v>
      </c>
      <c r="BB1223" s="577">
        <v>0</v>
      </c>
      <c r="BC1223" s="577">
        <v>0</v>
      </c>
      <c r="BD1223" s="577">
        <v>1</v>
      </c>
      <c r="BE1223" s="577">
        <v>0</v>
      </c>
      <c r="BF1223" s="577">
        <v>0</v>
      </c>
      <c r="BG1223" s="577">
        <v>0</v>
      </c>
      <c r="BH1223" s="577">
        <v>0</v>
      </c>
      <c r="BI1223" s="577">
        <v>0</v>
      </c>
      <c r="BJ1223" s="577">
        <v>0</v>
      </c>
      <c r="BK1223" s="577">
        <v>0</v>
      </c>
      <c r="BL1223" s="577"/>
      <c r="BM1223" s="551">
        <v>0</v>
      </c>
      <c r="BN1223" s="551">
        <v>0</v>
      </c>
      <c r="BO1223" s="753">
        <v>0</v>
      </c>
      <c r="BP1223" s="551">
        <v>0</v>
      </c>
      <c r="BQ1223" s="551">
        <v>0</v>
      </c>
      <c r="BR1223" s="551">
        <v>0</v>
      </c>
      <c r="BS1223" s="582">
        <f t="shared" si="99"/>
        <v>0.33333333333333331</v>
      </c>
      <c r="BT1223" s="552">
        <f t="shared" si="100"/>
        <v>0.33333333333333331</v>
      </c>
      <c r="BU1223" s="552">
        <f t="shared" si="101"/>
        <v>0.33333333333333331</v>
      </c>
      <c r="BV1223" s="551">
        <v>0</v>
      </c>
      <c r="BW1223" s="551">
        <v>0</v>
      </c>
      <c r="BX1223" s="551">
        <v>0</v>
      </c>
      <c r="BY1223" s="551">
        <v>0</v>
      </c>
      <c r="BZ1223" s="551">
        <v>0</v>
      </c>
      <c r="CA1223" s="551">
        <v>0</v>
      </c>
      <c r="CB1223" s="551">
        <v>0</v>
      </c>
      <c r="CC1223" s="551">
        <v>0</v>
      </c>
      <c r="CD1223" s="551">
        <v>0</v>
      </c>
      <c r="CE1223" s="551">
        <v>0</v>
      </c>
      <c r="CF1223" s="551">
        <v>0</v>
      </c>
      <c r="CG1223" s="551">
        <v>0</v>
      </c>
      <c r="CH1223" s="551">
        <v>0</v>
      </c>
      <c r="CI1223" s="623">
        <f t="shared" si="102"/>
        <v>1</v>
      </c>
      <c r="CJ1223" s="524">
        <v>1</v>
      </c>
      <c r="CK1223" s="554">
        <f t="shared" si="103"/>
        <v>0.33333333333333331</v>
      </c>
      <c r="CL1223" s="554">
        <f t="shared" si="104"/>
        <v>0.66666666666666663</v>
      </c>
      <c r="CM1223" s="554">
        <v>6</v>
      </c>
      <c r="CN1223" s="523"/>
      <c r="CO1223" s="554"/>
      <c r="CP1223" s="524"/>
      <c r="CQ1223" s="726"/>
      <c r="CR1223" s="525"/>
      <c r="CS1223" s="527"/>
      <c r="CT1223" s="527"/>
      <c r="CU1223" s="527"/>
      <c r="CV1223" s="527"/>
      <c r="CW1223" s="85"/>
    </row>
    <row r="1224" spans="1:101" customFormat="1" ht="12" customHeight="1" x14ac:dyDescent="0.2">
      <c r="A1224" s="132" t="s">
        <v>1965</v>
      </c>
      <c r="B1224" s="557" t="s">
        <v>5537</v>
      </c>
      <c r="C1224" s="557" t="s">
        <v>1432</v>
      </c>
      <c r="D1224" s="557" t="s">
        <v>1432</v>
      </c>
      <c r="E1224" s="577" t="s">
        <v>1432</v>
      </c>
      <c r="F1224" s="557" t="s">
        <v>2516</v>
      </c>
      <c r="G1224" s="557" t="s">
        <v>5538</v>
      </c>
      <c r="H1224" s="557" t="s">
        <v>2717</v>
      </c>
      <c r="I1224" s="557" t="s">
        <v>5539</v>
      </c>
      <c r="J1224" s="533">
        <v>526483</v>
      </c>
      <c r="K1224" s="533">
        <v>175772</v>
      </c>
      <c r="L1224" s="512" t="s">
        <v>4766</v>
      </c>
      <c r="M1224" s="557" t="s">
        <v>1432</v>
      </c>
      <c r="N1224" s="557" t="s">
        <v>1432</v>
      </c>
      <c r="O1224" s="533">
        <v>0</v>
      </c>
      <c r="P1224" s="533">
        <v>1</v>
      </c>
      <c r="Q1224" s="738">
        <v>1</v>
      </c>
      <c r="R1224" s="557" t="s">
        <v>5540</v>
      </c>
      <c r="S1224" s="557" t="s">
        <v>3676</v>
      </c>
      <c r="T1224" s="739">
        <v>42052</v>
      </c>
      <c r="U1224" s="739">
        <v>42108</v>
      </c>
      <c r="V1224" s="557" t="s">
        <v>1439</v>
      </c>
      <c r="W1224" s="557" t="s">
        <v>1432</v>
      </c>
      <c r="X1224" s="557" t="s">
        <v>1442</v>
      </c>
      <c r="Y1224" s="557" t="s">
        <v>3893</v>
      </c>
      <c r="Z1224" s="557" t="s">
        <v>1444</v>
      </c>
      <c r="AA1224" s="557" t="s">
        <v>4720</v>
      </c>
      <c r="AB1224" s="557" t="s">
        <v>1432</v>
      </c>
      <c r="AC1224" s="389"/>
      <c r="AD1224" s="389"/>
      <c r="AE1224" s="517" t="s">
        <v>3063</v>
      </c>
      <c r="AF1224" s="557" t="s">
        <v>1445</v>
      </c>
      <c r="AG1224" s="620">
        <v>0</v>
      </c>
      <c r="AH1224" s="517">
        <v>0</v>
      </c>
      <c r="AI1224" s="577">
        <v>0</v>
      </c>
      <c r="AJ1224" s="577">
        <v>0</v>
      </c>
      <c r="AK1224" s="577">
        <v>0</v>
      </c>
      <c r="AL1224" s="577">
        <v>0</v>
      </c>
      <c r="AM1224" s="577">
        <v>1</v>
      </c>
      <c r="AN1224" s="577">
        <v>0</v>
      </c>
      <c r="AO1224" s="577">
        <v>0</v>
      </c>
      <c r="AP1224" s="577">
        <v>0</v>
      </c>
      <c r="AQ1224" s="577">
        <v>0</v>
      </c>
      <c r="AR1224" s="577">
        <v>0</v>
      </c>
      <c r="AS1224" s="577">
        <v>0</v>
      </c>
      <c r="AT1224" s="577">
        <v>0</v>
      </c>
      <c r="AU1224" s="577">
        <v>0</v>
      </c>
      <c r="AV1224" s="577">
        <v>0</v>
      </c>
      <c r="AW1224" s="577">
        <v>0</v>
      </c>
      <c r="AX1224" s="577">
        <v>0</v>
      </c>
      <c r="AY1224" s="577">
        <v>0</v>
      </c>
      <c r="AZ1224" s="577">
        <v>0</v>
      </c>
      <c r="BA1224" s="577">
        <v>1</v>
      </c>
      <c r="BB1224" s="577">
        <v>0</v>
      </c>
      <c r="BC1224" s="577">
        <v>0</v>
      </c>
      <c r="BD1224" s="577">
        <v>0</v>
      </c>
      <c r="BE1224" s="577">
        <v>0</v>
      </c>
      <c r="BF1224" s="577">
        <v>0</v>
      </c>
      <c r="BG1224" s="577">
        <v>0</v>
      </c>
      <c r="BH1224" s="577">
        <v>0</v>
      </c>
      <c r="BI1224" s="577">
        <v>0</v>
      </c>
      <c r="BJ1224" s="577">
        <v>0</v>
      </c>
      <c r="BK1224" s="577">
        <v>0</v>
      </c>
      <c r="BL1224" s="577"/>
      <c r="BM1224" s="551">
        <v>0</v>
      </c>
      <c r="BN1224" s="551">
        <v>0</v>
      </c>
      <c r="BO1224" s="753">
        <v>0</v>
      </c>
      <c r="BP1224" s="551">
        <v>0</v>
      </c>
      <c r="BQ1224" s="551">
        <v>0</v>
      </c>
      <c r="BR1224" s="551">
        <v>0</v>
      </c>
      <c r="BS1224" s="582">
        <f t="shared" si="99"/>
        <v>0.33333333333333331</v>
      </c>
      <c r="BT1224" s="552">
        <f t="shared" si="100"/>
        <v>0.33333333333333331</v>
      </c>
      <c r="BU1224" s="552">
        <f t="shared" si="101"/>
        <v>0.33333333333333331</v>
      </c>
      <c r="BV1224" s="551">
        <v>0</v>
      </c>
      <c r="BW1224" s="551">
        <v>0</v>
      </c>
      <c r="BX1224" s="551">
        <v>0</v>
      </c>
      <c r="BY1224" s="551">
        <v>0</v>
      </c>
      <c r="BZ1224" s="551">
        <v>0</v>
      </c>
      <c r="CA1224" s="551">
        <v>0</v>
      </c>
      <c r="CB1224" s="551">
        <v>0</v>
      </c>
      <c r="CC1224" s="551">
        <v>0</v>
      </c>
      <c r="CD1224" s="551">
        <v>0</v>
      </c>
      <c r="CE1224" s="551">
        <v>0</v>
      </c>
      <c r="CF1224" s="551">
        <v>0</v>
      </c>
      <c r="CG1224" s="551">
        <v>0</v>
      </c>
      <c r="CH1224" s="551">
        <v>0</v>
      </c>
      <c r="CI1224" s="623">
        <f t="shared" si="102"/>
        <v>1</v>
      </c>
      <c r="CJ1224" s="524">
        <v>1</v>
      </c>
      <c r="CK1224" s="554">
        <f t="shared" si="103"/>
        <v>0.33333333333333331</v>
      </c>
      <c r="CL1224" s="554">
        <f t="shared" si="104"/>
        <v>0.66666666666666663</v>
      </c>
      <c r="CM1224" s="554">
        <v>10</v>
      </c>
      <c r="CN1224" s="523"/>
      <c r="CO1224" s="554"/>
      <c r="CP1224" s="524"/>
      <c r="CQ1224" s="524"/>
      <c r="CR1224" s="525"/>
      <c r="CS1224" s="527"/>
      <c r="CT1224" s="527"/>
      <c r="CU1224" s="527"/>
      <c r="CV1224" s="527"/>
      <c r="CW1224" s="85"/>
    </row>
    <row r="1225" spans="1:101" customFormat="1" ht="12" customHeight="1" x14ac:dyDescent="0.2">
      <c r="A1225" s="132" t="s">
        <v>1965</v>
      </c>
      <c r="B1225" s="557" t="s">
        <v>5541</v>
      </c>
      <c r="C1225" s="557" t="s">
        <v>1432</v>
      </c>
      <c r="D1225" s="557" t="s">
        <v>1432</v>
      </c>
      <c r="E1225" s="577" t="s">
        <v>1432</v>
      </c>
      <c r="F1225" s="557" t="s">
        <v>280</v>
      </c>
      <c r="G1225" s="557" t="s">
        <v>5542</v>
      </c>
      <c r="H1225" s="557" t="s">
        <v>1435</v>
      </c>
      <c r="I1225" s="557" t="s">
        <v>5543</v>
      </c>
      <c r="J1225" s="533">
        <v>527464</v>
      </c>
      <c r="K1225" s="533">
        <v>172254</v>
      </c>
      <c r="L1225" s="512" t="s">
        <v>3069</v>
      </c>
      <c r="M1225" s="557" t="s">
        <v>1432</v>
      </c>
      <c r="N1225" s="557" t="s">
        <v>1432</v>
      </c>
      <c r="O1225" s="533">
        <v>1</v>
      </c>
      <c r="P1225" s="533">
        <v>1</v>
      </c>
      <c r="Q1225" s="738">
        <v>0</v>
      </c>
      <c r="R1225" s="557" t="s">
        <v>5224</v>
      </c>
      <c r="S1225" s="557" t="s">
        <v>1438</v>
      </c>
      <c r="T1225" s="739">
        <v>42052</v>
      </c>
      <c r="U1225" s="739">
        <v>42108</v>
      </c>
      <c r="V1225" s="557" t="s">
        <v>1439</v>
      </c>
      <c r="W1225" s="557" t="s">
        <v>1432</v>
      </c>
      <c r="X1225" s="557" t="s">
        <v>1442</v>
      </c>
      <c r="Y1225" s="557" t="s">
        <v>4694</v>
      </c>
      <c r="Z1225" s="557" t="s">
        <v>1444</v>
      </c>
      <c r="AA1225" s="557" t="s">
        <v>2723</v>
      </c>
      <c r="AB1225" s="557" t="s">
        <v>1432</v>
      </c>
      <c r="AC1225" s="389"/>
      <c r="AD1225" s="389"/>
      <c r="AE1225" s="517" t="s">
        <v>3063</v>
      </c>
      <c r="AF1225" s="557" t="s">
        <v>1445</v>
      </c>
      <c r="AG1225" s="620">
        <v>0</v>
      </c>
      <c r="AH1225" s="517">
        <v>0</v>
      </c>
      <c r="AI1225" s="577">
        <v>0</v>
      </c>
      <c r="AJ1225" s="577">
        <v>0</v>
      </c>
      <c r="AK1225" s="577">
        <v>0</v>
      </c>
      <c r="AL1225" s="577">
        <v>0</v>
      </c>
      <c r="AM1225" s="577">
        <v>1</v>
      </c>
      <c r="AN1225" s="577">
        <v>-1</v>
      </c>
      <c r="AO1225" s="577">
        <v>0</v>
      </c>
      <c r="AP1225" s="577">
        <v>0</v>
      </c>
      <c r="AQ1225" s="577">
        <v>0</v>
      </c>
      <c r="AR1225" s="577">
        <v>0</v>
      </c>
      <c r="AS1225" s="577">
        <v>0</v>
      </c>
      <c r="AT1225" s="577">
        <v>1</v>
      </c>
      <c r="AU1225" s="577">
        <v>-1</v>
      </c>
      <c r="AV1225" s="577">
        <v>0</v>
      </c>
      <c r="AW1225" s="577">
        <v>0</v>
      </c>
      <c r="AX1225" s="577">
        <v>0</v>
      </c>
      <c r="AY1225" s="577">
        <v>0</v>
      </c>
      <c r="AZ1225" s="577">
        <v>0</v>
      </c>
      <c r="BA1225" s="577">
        <v>0</v>
      </c>
      <c r="BB1225" s="577">
        <v>0</v>
      </c>
      <c r="BC1225" s="577">
        <v>0</v>
      </c>
      <c r="BD1225" s="577">
        <v>0</v>
      </c>
      <c r="BE1225" s="577">
        <v>0</v>
      </c>
      <c r="BF1225" s="577">
        <v>0</v>
      </c>
      <c r="BG1225" s="577">
        <v>0</v>
      </c>
      <c r="BH1225" s="577">
        <v>0</v>
      </c>
      <c r="BI1225" s="577">
        <v>0</v>
      </c>
      <c r="BJ1225" s="577">
        <v>0</v>
      </c>
      <c r="BK1225" s="577">
        <v>0</v>
      </c>
      <c r="BL1225" s="577"/>
      <c r="BM1225" s="551">
        <v>0</v>
      </c>
      <c r="BN1225" s="551">
        <v>0</v>
      </c>
      <c r="BO1225" s="753">
        <v>0</v>
      </c>
      <c r="BP1225" s="551">
        <v>0</v>
      </c>
      <c r="BQ1225" s="551">
        <v>0</v>
      </c>
      <c r="BR1225" s="551">
        <v>0</v>
      </c>
      <c r="BS1225" s="582">
        <f t="shared" si="99"/>
        <v>0</v>
      </c>
      <c r="BT1225" s="552">
        <f t="shared" si="100"/>
        <v>0</v>
      </c>
      <c r="BU1225" s="552">
        <f t="shared" si="101"/>
        <v>0</v>
      </c>
      <c r="BV1225" s="551">
        <v>0</v>
      </c>
      <c r="BW1225" s="551">
        <v>0</v>
      </c>
      <c r="BX1225" s="551">
        <v>0</v>
      </c>
      <c r="BY1225" s="551">
        <v>0</v>
      </c>
      <c r="BZ1225" s="551">
        <v>0</v>
      </c>
      <c r="CA1225" s="551">
        <v>0</v>
      </c>
      <c r="CB1225" s="551">
        <v>0</v>
      </c>
      <c r="CC1225" s="551">
        <v>0</v>
      </c>
      <c r="CD1225" s="551">
        <v>0</v>
      </c>
      <c r="CE1225" s="551">
        <v>0</v>
      </c>
      <c r="CF1225" s="551">
        <v>0</v>
      </c>
      <c r="CG1225" s="551">
        <v>0</v>
      </c>
      <c r="CH1225" s="551">
        <v>0</v>
      </c>
      <c r="CI1225" s="623">
        <f t="shared" si="102"/>
        <v>0</v>
      </c>
      <c r="CJ1225" s="524">
        <v>0</v>
      </c>
      <c r="CK1225" s="554">
        <f t="shared" si="103"/>
        <v>0</v>
      </c>
      <c r="CL1225" s="554">
        <f t="shared" si="104"/>
        <v>0</v>
      </c>
      <c r="CM1225" s="554">
        <v>6</v>
      </c>
      <c r="CN1225" s="554"/>
      <c r="CO1225" s="554"/>
      <c r="CP1225" s="622"/>
      <c r="CQ1225" s="726"/>
      <c r="CR1225" s="525"/>
      <c r="CS1225" s="527"/>
      <c r="CT1225" s="527"/>
      <c r="CU1225" s="527"/>
      <c r="CV1225" s="527"/>
      <c r="CW1225" s="85"/>
    </row>
    <row r="1226" spans="1:101" s="199" customFormat="1" ht="12" customHeight="1" x14ac:dyDescent="0.2">
      <c r="A1226" s="132" t="s">
        <v>1965</v>
      </c>
      <c r="B1226" s="557" t="s">
        <v>5541</v>
      </c>
      <c r="C1226" s="557" t="s">
        <v>1432</v>
      </c>
      <c r="D1226" s="557" t="s">
        <v>1432</v>
      </c>
      <c r="E1226" s="577" t="s">
        <v>1432</v>
      </c>
      <c r="F1226" s="557" t="s">
        <v>280</v>
      </c>
      <c r="G1226" s="557" t="s">
        <v>5542</v>
      </c>
      <c r="H1226" s="557" t="s">
        <v>1435</v>
      </c>
      <c r="I1226" s="557" t="s">
        <v>5543</v>
      </c>
      <c r="J1226" s="533">
        <v>527464</v>
      </c>
      <c r="K1226" s="533">
        <v>172254</v>
      </c>
      <c r="L1226" s="512" t="s">
        <v>3069</v>
      </c>
      <c r="M1226" s="557" t="s">
        <v>1432</v>
      </c>
      <c r="N1226" s="557" t="s">
        <v>1432</v>
      </c>
      <c r="O1226" s="533">
        <v>0</v>
      </c>
      <c r="P1226" s="533">
        <v>1</v>
      </c>
      <c r="Q1226" s="738">
        <v>1</v>
      </c>
      <c r="R1226" s="557" t="s">
        <v>5224</v>
      </c>
      <c r="S1226" s="557" t="s">
        <v>1438</v>
      </c>
      <c r="T1226" s="739">
        <v>42052</v>
      </c>
      <c r="U1226" s="739">
        <v>42108</v>
      </c>
      <c r="V1226" s="557" t="s">
        <v>1439</v>
      </c>
      <c r="W1226" s="557" t="s">
        <v>1432</v>
      </c>
      <c r="X1226" s="557" t="s">
        <v>1442</v>
      </c>
      <c r="Y1226" s="557" t="s">
        <v>4694</v>
      </c>
      <c r="Z1226" s="557" t="s">
        <v>1444</v>
      </c>
      <c r="AA1226" s="557" t="s">
        <v>2713</v>
      </c>
      <c r="AB1226" s="557" t="s">
        <v>1432</v>
      </c>
      <c r="AC1226" s="389"/>
      <c r="AD1226" s="389"/>
      <c r="AE1226" s="517" t="s">
        <v>3063</v>
      </c>
      <c r="AF1226" s="557" t="s">
        <v>1445</v>
      </c>
      <c r="AG1226" s="620">
        <v>0</v>
      </c>
      <c r="AH1226" s="517">
        <v>0</v>
      </c>
      <c r="AI1226" s="577">
        <v>0</v>
      </c>
      <c r="AJ1226" s="577">
        <v>0</v>
      </c>
      <c r="AK1226" s="577">
        <v>1</v>
      </c>
      <c r="AL1226" s="577">
        <v>0</v>
      </c>
      <c r="AM1226" s="577">
        <v>0</v>
      </c>
      <c r="AN1226" s="577">
        <v>0</v>
      </c>
      <c r="AO1226" s="577">
        <v>0</v>
      </c>
      <c r="AP1226" s="577">
        <v>0</v>
      </c>
      <c r="AQ1226" s="577">
        <v>0</v>
      </c>
      <c r="AR1226" s="577">
        <v>1</v>
      </c>
      <c r="AS1226" s="577">
        <v>0</v>
      </c>
      <c r="AT1226" s="577">
        <v>0</v>
      </c>
      <c r="AU1226" s="577">
        <v>0</v>
      </c>
      <c r="AV1226" s="577">
        <v>0</v>
      </c>
      <c r="AW1226" s="577">
        <v>0</v>
      </c>
      <c r="AX1226" s="577">
        <v>0</v>
      </c>
      <c r="AY1226" s="577">
        <v>0</v>
      </c>
      <c r="AZ1226" s="577">
        <v>0</v>
      </c>
      <c r="BA1226" s="577">
        <v>0</v>
      </c>
      <c r="BB1226" s="577">
        <v>0</v>
      </c>
      <c r="BC1226" s="577">
        <v>0</v>
      </c>
      <c r="BD1226" s="577">
        <v>0</v>
      </c>
      <c r="BE1226" s="577">
        <v>0</v>
      </c>
      <c r="BF1226" s="577">
        <v>0</v>
      </c>
      <c r="BG1226" s="577">
        <v>0</v>
      </c>
      <c r="BH1226" s="577">
        <v>0</v>
      </c>
      <c r="BI1226" s="577">
        <v>0</v>
      </c>
      <c r="BJ1226" s="577">
        <v>0</v>
      </c>
      <c r="BK1226" s="577">
        <v>0</v>
      </c>
      <c r="BL1226" s="577"/>
      <c r="BM1226" s="551">
        <v>0</v>
      </c>
      <c r="BN1226" s="551">
        <v>0</v>
      </c>
      <c r="BO1226" s="753">
        <v>0</v>
      </c>
      <c r="BP1226" s="551">
        <v>0</v>
      </c>
      <c r="BQ1226" s="551">
        <v>0</v>
      </c>
      <c r="BR1226" s="551">
        <v>0</v>
      </c>
      <c r="BS1226" s="582">
        <f t="shared" si="99"/>
        <v>0.33333333333333331</v>
      </c>
      <c r="BT1226" s="552">
        <f t="shared" si="100"/>
        <v>0.33333333333333331</v>
      </c>
      <c r="BU1226" s="552">
        <f t="shared" si="101"/>
        <v>0.33333333333333331</v>
      </c>
      <c r="BV1226" s="551">
        <v>0</v>
      </c>
      <c r="BW1226" s="551">
        <v>0</v>
      </c>
      <c r="BX1226" s="551">
        <v>0</v>
      </c>
      <c r="BY1226" s="551">
        <v>0</v>
      </c>
      <c r="BZ1226" s="551">
        <v>0</v>
      </c>
      <c r="CA1226" s="551">
        <v>0</v>
      </c>
      <c r="CB1226" s="551">
        <v>0</v>
      </c>
      <c r="CC1226" s="551">
        <v>0</v>
      </c>
      <c r="CD1226" s="551">
        <v>0</v>
      </c>
      <c r="CE1226" s="551">
        <v>0</v>
      </c>
      <c r="CF1226" s="551">
        <v>0</v>
      </c>
      <c r="CG1226" s="551">
        <v>0</v>
      </c>
      <c r="CH1226" s="551">
        <v>0</v>
      </c>
      <c r="CI1226" s="623">
        <f t="shared" si="102"/>
        <v>1</v>
      </c>
      <c r="CJ1226" s="524">
        <v>1</v>
      </c>
      <c r="CK1226" s="554">
        <f t="shared" si="103"/>
        <v>0.33333333333333331</v>
      </c>
      <c r="CL1226" s="554">
        <f t="shared" si="104"/>
        <v>0.66666666666666663</v>
      </c>
      <c r="CM1226" s="554">
        <v>6</v>
      </c>
      <c r="CN1226" s="523"/>
      <c r="CO1226" s="554"/>
      <c r="CP1226" s="622"/>
      <c r="CQ1226" s="524"/>
      <c r="CR1226" s="530"/>
      <c r="CS1226" s="527"/>
      <c r="CT1226" s="527"/>
      <c r="CU1226" s="527"/>
      <c r="CV1226" s="527"/>
      <c r="CW1226" s="85"/>
    </row>
    <row r="1227" spans="1:101" s="199" customFormat="1" ht="12" customHeight="1" x14ac:dyDescent="0.2">
      <c r="A1227" s="132" t="s">
        <v>1965</v>
      </c>
      <c r="B1227" s="557" t="s">
        <v>4073</v>
      </c>
      <c r="C1227" s="557" t="s">
        <v>1432</v>
      </c>
      <c r="D1227" s="557" t="s">
        <v>5225</v>
      </c>
      <c r="E1227" s="577" t="s">
        <v>3639</v>
      </c>
      <c r="F1227" s="557" t="s">
        <v>3640</v>
      </c>
      <c r="G1227" s="557" t="s">
        <v>2513</v>
      </c>
      <c r="H1227" s="557" t="s">
        <v>2717</v>
      </c>
      <c r="I1227" s="557" t="s">
        <v>1432</v>
      </c>
      <c r="J1227" s="533">
        <v>526547</v>
      </c>
      <c r="K1227" s="533">
        <v>175744</v>
      </c>
      <c r="L1227" s="512" t="s">
        <v>4766</v>
      </c>
      <c r="M1227" s="557" t="s">
        <v>1432</v>
      </c>
      <c r="N1227" s="557" t="s">
        <v>1432</v>
      </c>
      <c r="O1227" s="533">
        <v>0</v>
      </c>
      <c r="P1227" s="533">
        <v>3</v>
      </c>
      <c r="Q1227" s="738">
        <v>3</v>
      </c>
      <c r="R1227" s="557" t="s">
        <v>5226</v>
      </c>
      <c r="S1227" s="557" t="s">
        <v>1154</v>
      </c>
      <c r="T1227" s="739">
        <v>42053</v>
      </c>
      <c r="U1227" s="739">
        <v>42299</v>
      </c>
      <c r="V1227" s="557" t="s">
        <v>1439</v>
      </c>
      <c r="W1227" s="557" t="s">
        <v>1432</v>
      </c>
      <c r="X1227" s="557" t="s">
        <v>1442</v>
      </c>
      <c r="Y1227" s="557" t="s">
        <v>1443</v>
      </c>
      <c r="Z1227" s="557" t="s">
        <v>1443</v>
      </c>
      <c r="AA1227" s="557" t="s">
        <v>1444</v>
      </c>
      <c r="AB1227" s="557" t="s">
        <v>1432</v>
      </c>
      <c r="AC1227" s="740"/>
      <c r="AD1227" s="740"/>
      <c r="AE1227" s="517" t="s">
        <v>628</v>
      </c>
      <c r="AF1227" s="557" t="s">
        <v>3904</v>
      </c>
      <c r="AG1227" s="620">
        <v>1332288</v>
      </c>
      <c r="AH1227" s="517">
        <v>0</v>
      </c>
      <c r="AI1227" s="577">
        <v>0</v>
      </c>
      <c r="AJ1227" s="577">
        <v>0</v>
      </c>
      <c r="AK1227" s="577">
        <v>1</v>
      </c>
      <c r="AL1227" s="577">
        <v>2</v>
      </c>
      <c r="AM1227" s="577">
        <v>0</v>
      </c>
      <c r="AN1227" s="577">
        <v>0</v>
      </c>
      <c r="AO1227" s="577">
        <v>0</v>
      </c>
      <c r="AP1227" s="577">
        <v>0</v>
      </c>
      <c r="AQ1227" s="577">
        <v>0</v>
      </c>
      <c r="AR1227" s="577">
        <v>1</v>
      </c>
      <c r="AS1227" s="577">
        <v>2</v>
      </c>
      <c r="AT1227" s="577">
        <v>0</v>
      </c>
      <c r="AU1227" s="577">
        <v>0</v>
      </c>
      <c r="AV1227" s="577">
        <v>0</v>
      </c>
      <c r="AW1227" s="577">
        <v>0</v>
      </c>
      <c r="AX1227" s="577">
        <v>0</v>
      </c>
      <c r="AY1227" s="577">
        <v>0</v>
      </c>
      <c r="AZ1227" s="577">
        <v>0</v>
      </c>
      <c r="BA1227" s="577">
        <v>0</v>
      </c>
      <c r="BB1227" s="577">
        <v>0</v>
      </c>
      <c r="BC1227" s="577">
        <v>0</v>
      </c>
      <c r="BD1227" s="577">
        <v>0</v>
      </c>
      <c r="BE1227" s="577">
        <v>0</v>
      </c>
      <c r="BF1227" s="577">
        <v>0</v>
      </c>
      <c r="BG1227" s="577">
        <v>0</v>
      </c>
      <c r="BH1227" s="577">
        <v>0</v>
      </c>
      <c r="BI1227" s="577">
        <v>0</v>
      </c>
      <c r="BJ1227" s="577">
        <v>0</v>
      </c>
      <c r="BK1227" s="577">
        <v>0</v>
      </c>
      <c r="BL1227" s="577"/>
      <c r="BM1227" s="551">
        <v>0</v>
      </c>
      <c r="BN1227" s="551">
        <v>0</v>
      </c>
      <c r="BO1227" s="753">
        <v>0</v>
      </c>
      <c r="BP1227" s="551">
        <v>0</v>
      </c>
      <c r="BQ1227" s="551">
        <v>0</v>
      </c>
      <c r="BR1227" s="551">
        <v>0</v>
      </c>
      <c r="BS1227" s="582">
        <f t="shared" si="99"/>
        <v>1</v>
      </c>
      <c r="BT1227" s="552">
        <f t="shared" si="100"/>
        <v>1</v>
      </c>
      <c r="BU1227" s="552">
        <f t="shared" si="101"/>
        <v>1</v>
      </c>
      <c r="BV1227" s="551">
        <v>0</v>
      </c>
      <c r="BW1227" s="551">
        <v>0</v>
      </c>
      <c r="BX1227" s="551">
        <v>0</v>
      </c>
      <c r="BY1227" s="551">
        <v>0</v>
      </c>
      <c r="BZ1227" s="551">
        <v>0</v>
      </c>
      <c r="CA1227" s="551">
        <v>0</v>
      </c>
      <c r="CB1227" s="551">
        <v>0</v>
      </c>
      <c r="CC1227" s="551">
        <v>0</v>
      </c>
      <c r="CD1227" s="551">
        <v>0</v>
      </c>
      <c r="CE1227" s="551">
        <v>0</v>
      </c>
      <c r="CF1227" s="551">
        <v>0</v>
      </c>
      <c r="CG1227" s="551">
        <v>0</v>
      </c>
      <c r="CH1227" s="551">
        <v>0</v>
      </c>
      <c r="CI1227" s="623">
        <f t="shared" si="102"/>
        <v>3</v>
      </c>
      <c r="CJ1227" s="524">
        <v>3</v>
      </c>
      <c r="CK1227" s="554">
        <f t="shared" si="103"/>
        <v>1</v>
      </c>
      <c r="CL1227" s="554">
        <f t="shared" si="104"/>
        <v>2</v>
      </c>
      <c r="CM1227" s="554">
        <v>6</v>
      </c>
      <c r="CN1227" s="554"/>
      <c r="CO1227" s="554"/>
      <c r="CP1227" s="622"/>
      <c r="CQ1227" s="524"/>
      <c r="CR1227" s="525"/>
      <c r="CS1227" s="527"/>
      <c r="CT1227" s="527"/>
      <c r="CU1227" s="527"/>
      <c r="CV1227" s="527"/>
      <c r="CW1227" s="85"/>
    </row>
    <row r="1228" spans="1:101" customFormat="1" ht="12" customHeight="1" x14ac:dyDescent="0.2">
      <c r="A1228" s="132" t="s">
        <v>1965</v>
      </c>
      <c r="B1228" s="557" t="s">
        <v>4073</v>
      </c>
      <c r="C1228" s="557" t="s">
        <v>1432</v>
      </c>
      <c r="D1228" s="557" t="s">
        <v>5227</v>
      </c>
      <c r="E1228" s="577" t="s">
        <v>3639</v>
      </c>
      <c r="F1228" s="557" t="s">
        <v>3640</v>
      </c>
      <c r="G1228" s="557" t="s">
        <v>2513</v>
      </c>
      <c r="H1228" s="557" t="s">
        <v>2717</v>
      </c>
      <c r="I1228" s="557" t="s">
        <v>1432</v>
      </c>
      <c r="J1228" s="533">
        <v>526547</v>
      </c>
      <c r="K1228" s="533">
        <v>175744</v>
      </c>
      <c r="L1228" s="512" t="s">
        <v>4766</v>
      </c>
      <c r="M1228" s="557" t="s">
        <v>1432</v>
      </c>
      <c r="N1228" s="557" t="s">
        <v>1432</v>
      </c>
      <c r="O1228" s="533">
        <v>0</v>
      </c>
      <c r="P1228" s="533">
        <v>4</v>
      </c>
      <c r="Q1228" s="738">
        <v>4</v>
      </c>
      <c r="R1228" s="557" t="s">
        <v>5226</v>
      </c>
      <c r="S1228" s="557" t="s">
        <v>1154</v>
      </c>
      <c r="T1228" s="739">
        <v>42053</v>
      </c>
      <c r="U1228" s="739">
        <v>42299</v>
      </c>
      <c r="V1228" s="557" t="s">
        <v>1439</v>
      </c>
      <c r="W1228" s="557" t="s">
        <v>1432</v>
      </c>
      <c r="X1228" s="557" t="s">
        <v>1442</v>
      </c>
      <c r="Y1228" s="557" t="s">
        <v>1443</v>
      </c>
      <c r="Z1228" s="557" t="s">
        <v>1443</v>
      </c>
      <c r="AA1228" s="557" t="s">
        <v>1444</v>
      </c>
      <c r="AB1228" s="557" t="s">
        <v>1432</v>
      </c>
      <c r="AC1228" s="389"/>
      <c r="AD1228" s="389"/>
      <c r="AE1228" s="517" t="s">
        <v>628</v>
      </c>
      <c r="AF1228" s="557" t="s">
        <v>3904</v>
      </c>
      <c r="AG1228" s="620">
        <v>1332288</v>
      </c>
      <c r="AH1228" s="517">
        <v>0</v>
      </c>
      <c r="AI1228" s="577">
        <v>0</v>
      </c>
      <c r="AJ1228" s="577">
        <v>0</v>
      </c>
      <c r="AK1228" s="577">
        <v>2</v>
      </c>
      <c r="AL1228" s="577">
        <v>2</v>
      </c>
      <c r="AM1228" s="577">
        <v>0</v>
      </c>
      <c r="AN1228" s="577">
        <v>0</v>
      </c>
      <c r="AO1228" s="577">
        <v>0</v>
      </c>
      <c r="AP1228" s="577">
        <v>0</v>
      </c>
      <c r="AQ1228" s="577">
        <v>0</v>
      </c>
      <c r="AR1228" s="577">
        <v>2</v>
      </c>
      <c r="AS1228" s="577">
        <v>2</v>
      </c>
      <c r="AT1228" s="577">
        <v>0</v>
      </c>
      <c r="AU1228" s="577">
        <v>0</v>
      </c>
      <c r="AV1228" s="577">
        <v>0</v>
      </c>
      <c r="AW1228" s="577">
        <v>0</v>
      </c>
      <c r="AX1228" s="577">
        <v>0</v>
      </c>
      <c r="AY1228" s="577">
        <v>0</v>
      </c>
      <c r="AZ1228" s="577">
        <v>0</v>
      </c>
      <c r="BA1228" s="577">
        <v>0</v>
      </c>
      <c r="BB1228" s="577">
        <v>0</v>
      </c>
      <c r="BC1228" s="577">
        <v>0</v>
      </c>
      <c r="BD1228" s="577">
        <v>0</v>
      </c>
      <c r="BE1228" s="577">
        <v>0</v>
      </c>
      <c r="BF1228" s="577">
        <v>0</v>
      </c>
      <c r="BG1228" s="577">
        <v>0</v>
      </c>
      <c r="BH1228" s="577">
        <v>0</v>
      </c>
      <c r="BI1228" s="577">
        <v>0</v>
      </c>
      <c r="BJ1228" s="577">
        <v>0</v>
      </c>
      <c r="BK1228" s="577">
        <v>0</v>
      </c>
      <c r="BL1228" s="577"/>
      <c r="BM1228" s="551">
        <v>0</v>
      </c>
      <c r="BN1228" s="551">
        <v>0</v>
      </c>
      <c r="BO1228" s="753">
        <v>0</v>
      </c>
      <c r="BP1228" s="551">
        <v>0</v>
      </c>
      <c r="BQ1228" s="551">
        <v>0</v>
      </c>
      <c r="BR1228" s="551">
        <v>0</v>
      </c>
      <c r="BS1228" s="582">
        <f t="shared" ref="BS1228:BS1291" si="105">Q1228/3</f>
        <v>1.3333333333333333</v>
      </c>
      <c r="BT1228" s="552">
        <f t="shared" ref="BT1228:BT1291" si="106">Q1228/3</f>
        <v>1.3333333333333333</v>
      </c>
      <c r="BU1228" s="552">
        <f t="shared" ref="BU1228:BU1291" si="107">Q1228/3</f>
        <v>1.3333333333333333</v>
      </c>
      <c r="BV1228" s="551">
        <v>0</v>
      </c>
      <c r="BW1228" s="551">
        <v>0</v>
      </c>
      <c r="BX1228" s="551">
        <v>0</v>
      </c>
      <c r="BY1228" s="551">
        <v>0</v>
      </c>
      <c r="BZ1228" s="551">
        <v>0</v>
      </c>
      <c r="CA1228" s="551">
        <v>0</v>
      </c>
      <c r="CB1228" s="551">
        <v>0</v>
      </c>
      <c r="CC1228" s="551">
        <v>0</v>
      </c>
      <c r="CD1228" s="551">
        <v>0</v>
      </c>
      <c r="CE1228" s="551">
        <v>0</v>
      </c>
      <c r="CF1228" s="551">
        <v>0</v>
      </c>
      <c r="CG1228" s="551">
        <v>0</v>
      </c>
      <c r="CH1228" s="551">
        <v>0</v>
      </c>
      <c r="CI1228" s="623">
        <f t="shared" ref="CI1228:CI1291" si="108">SUM(BN1228:CH1228)</f>
        <v>4</v>
      </c>
      <c r="CJ1228" s="524">
        <v>4</v>
      </c>
      <c r="CK1228" s="554">
        <f t="shared" ref="CK1228:CK1291" si="109">SUM(BO1228:BS1228)</f>
        <v>1.3333333333333333</v>
      </c>
      <c r="CL1228" s="554">
        <f t="shared" ref="CL1228:CL1291" si="110">SUM(BP1228:BT1228)</f>
        <v>2.6666666666666665</v>
      </c>
      <c r="CM1228" s="554">
        <v>6</v>
      </c>
      <c r="CN1228" s="554"/>
      <c r="CO1228" s="554"/>
      <c r="CP1228" s="622"/>
      <c r="CQ1228" s="726"/>
      <c r="CR1228" s="525"/>
      <c r="CS1228" s="527"/>
      <c r="CT1228" s="527"/>
      <c r="CU1228" s="527"/>
      <c r="CV1228" s="527"/>
      <c r="CW1228" s="85"/>
    </row>
    <row r="1229" spans="1:101" customFormat="1" ht="12" customHeight="1" x14ac:dyDescent="0.2">
      <c r="A1229" s="132" t="s">
        <v>1965</v>
      </c>
      <c r="B1229" s="557" t="s">
        <v>4073</v>
      </c>
      <c r="C1229" s="557" t="s">
        <v>1432</v>
      </c>
      <c r="D1229" s="557" t="s">
        <v>5227</v>
      </c>
      <c r="E1229" s="557" t="s">
        <v>3639</v>
      </c>
      <c r="F1229" s="557" t="s">
        <v>3640</v>
      </c>
      <c r="G1229" s="557" t="s">
        <v>2513</v>
      </c>
      <c r="H1229" s="557" t="s">
        <v>2717</v>
      </c>
      <c r="I1229" s="533" t="s">
        <v>1432</v>
      </c>
      <c r="J1229" s="533">
        <v>526547</v>
      </c>
      <c r="K1229" s="741">
        <v>175744</v>
      </c>
      <c r="L1229" s="512" t="s">
        <v>4766</v>
      </c>
      <c r="M1229" s="557" t="s">
        <v>1432</v>
      </c>
      <c r="N1229" s="533" t="s">
        <v>1432</v>
      </c>
      <c r="O1229" s="533">
        <v>0</v>
      </c>
      <c r="P1229" s="533">
        <v>8</v>
      </c>
      <c r="Q1229" s="738">
        <v>8</v>
      </c>
      <c r="R1229" s="557" t="s">
        <v>5226</v>
      </c>
      <c r="S1229" s="557" t="s">
        <v>1154</v>
      </c>
      <c r="T1229" s="739">
        <v>42053</v>
      </c>
      <c r="U1229" s="739">
        <v>42299</v>
      </c>
      <c r="V1229" s="557" t="s">
        <v>1439</v>
      </c>
      <c r="W1229" s="557" t="s">
        <v>1432</v>
      </c>
      <c r="X1229" s="557" t="s">
        <v>1442</v>
      </c>
      <c r="Y1229" s="557" t="s">
        <v>1443</v>
      </c>
      <c r="Z1229" s="557" t="s">
        <v>1443</v>
      </c>
      <c r="AA1229" s="557" t="s">
        <v>1444</v>
      </c>
      <c r="AB1229" s="742" t="s">
        <v>1432</v>
      </c>
      <c r="AC1229" s="557"/>
      <c r="AD1229" s="557"/>
      <c r="AE1229" s="517" t="s">
        <v>3063</v>
      </c>
      <c r="AF1229" s="557" t="s">
        <v>1445</v>
      </c>
      <c r="AG1229" s="557">
        <v>1332288</v>
      </c>
      <c r="AH1229" s="517">
        <v>0</v>
      </c>
      <c r="AI1229" s="517">
        <v>0</v>
      </c>
      <c r="AJ1229" s="577">
        <v>0</v>
      </c>
      <c r="AK1229" s="577">
        <v>0</v>
      </c>
      <c r="AL1229" s="577">
        <v>8</v>
      </c>
      <c r="AM1229" s="577">
        <v>0</v>
      </c>
      <c r="AN1229" s="577">
        <v>0</v>
      </c>
      <c r="AO1229" s="577">
        <v>0</v>
      </c>
      <c r="AP1229" s="577">
        <v>0</v>
      </c>
      <c r="AQ1229" s="577">
        <v>0</v>
      </c>
      <c r="AR1229" s="577">
        <v>0</v>
      </c>
      <c r="AS1229" s="577">
        <v>8</v>
      </c>
      <c r="AT1229" s="577">
        <v>0</v>
      </c>
      <c r="AU1229" s="577">
        <v>0</v>
      </c>
      <c r="AV1229" s="577">
        <v>0</v>
      </c>
      <c r="AW1229" s="577">
        <v>0</v>
      </c>
      <c r="AX1229" s="577">
        <v>0</v>
      </c>
      <c r="AY1229" s="577">
        <v>0</v>
      </c>
      <c r="AZ1229" s="577">
        <v>0</v>
      </c>
      <c r="BA1229" s="577">
        <v>0</v>
      </c>
      <c r="BB1229" s="577">
        <v>0</v>
      </c>
      <c r="BC1229" s="577">
        <v>0</v>
      </c>
      <c r="BD1229" s="577">
        <v>0</v>
      </c>
      <c r="BE1229" s="577">
        <v>0</v>
      </c>
      <c r="BF1229" s="577">
        <v>0</v>
      </c>
      <c r="BG1229" s="577">
        <v>0</v>
      </c>
      <c r="BH1229" s="577">
        <v>0</v>
      </c>
      <c r="BI1229" s="577">
        <v>0</v>
      </c>
      <c r="BJ1229" s="577">
        <v>0</v>
      </c>
      <c r="BK1229" s="577">
        <v>0</v>
      </c>
      <c r="BL1229" s="577"/>
      <c r="BM1229" s="551">
        <v>0</v>
      </c>
      <c r="BN1229" s="551">
        <v>0</v>
      </c>
      <c r="BO1229" s="753">
        <v>0</v>
      </c>
      <c r="BP1229" s="551">
        <v>0</v>
      </c>
      <c r="BQ1229" s="551">
        <v>0</v>
      </c>
      <c r="BR1229" s="551">
        <v>0</v>
      </c>
      <c r="BS1229" s="582">
        <f t="shared" si="105"/>
        <v>2.6666666666666665</v>
      </c>
      <c r="BT1229" s="552">
        <f t="shared" si="106"/>
        <v>2.6666666666666665</v>
      </c>
      <c r="BU1229" s="552">
        <f t="shared" si="107"/>
        <v>2.6666666666666665</v>
      </c>
      <c r="BV1229" s="551">
        <v>0</v>
      </c>
      <c r="BW1229" s="551">
        <v>0</v>
      </c>
      <c r="BX1229" s="551">
        <v>0</v>
      </c>
      <c r="BY1229" s="551">
        <v>0</v>
      </c>
      <c r="BZ1229" s="551">
        <v>0</v>
      </c>
      <c r="CA1229" s="551">
        <v>0</v>
      </c>
      <c r="CB1229" s="551">
        <v>0</v>
      </c>
      <c r="CC1229" s="551">
        <v>0</v>
      </c>
      <c r="CD1229" s="551">
        <v>0</v>
      </c>
      <c r="CE1229" s="551">
        <v>0</v>
      </c>
      <c r="CF1229" s="551">
        <v>0</v>
      </c>
      <c r="CG1229" s="551">
        <v>0</v>
      </c>
      <c r="CH1229" s="551">
        <v>0</v>
      </c>
      <c r="CI1229" s="623">
        <f t="shared" si="108"/>
        <v>8</v>
      </c>
      <c r="CJ1229" s="524">
        <v>8</v>
      </c>
      <c r="CK1229" s="554">
        <f t="shared" si="109"/>
        <v>2.6666666666666665</v>
      </c>
      <c r="CL1229" s="554">
        <f t="shared" si="110"/>
        <v>5.333333333333333</v>
      </c>
      <c r="CM1229" s="554">
        <v>6</v>
      </c>
      <c r="CN1229" s="554"/>
      <c r="CO1229" s="554"/>
      <c r="CP1229" s="622"/>
      <c r="CQ1229" s="524"/>
      <c r="CR1229" s="525"/>
      <c r="CS1229" s="620"/>
      <c r="CT1229" s="527"/>
      <c r="CU1229" s="527"/>
      <c r="CV1229" s="527"/>
      <c r="CW1229" s="85"/>
    </row>
    <row r="1230" spans="1:101" customFormat="1" ht="12" customHeight="1" x14ac:dyDescent="0.2">
      <c r="A1230" s="132" t="s">
        <v>1965</v>
      </c>
      <c r="B1230" s="557" t="s">
        <v>4073</v>
      </c>
      <c r="C1230" s="557" t="s">
        <v>1432</v>
      </c>
      <c r="D1230" s="557" t="s">
        <v>5228</v>
      </c>
      <c r="E1230" s="577" t="s">
        <v>3639</v>
      </c>
      <c r="F1230" s="557" t="s">
        <v>3640</v>
      </c>
      <c r="G1230" s="557" t="s">
        <v>2513</v>
      </c>
      <c r="H1230" s="557" t="s">
        <v>2717</v>
      </c>
      <c r="I1230" s="557" t="s">
        <v>1432</v>
      </c>
      <c r="J1230" s="533">
        <v>526547</v>
      </c>
      <c r="K1230" s="533">
        <v>175744</v>
      </c>
      <c r="L1230" s="512" t="s">
        <v>4766</v>
      </c>
      <c r="M1230" s="557" t="s">
        <v>1432</v>
      </c>
      <c r="N1230" s="557" t="s">
        <v>1432</v>
      </c>
      <c r="O1230" s="533">
        <v>0</v>
      </c>
      <c r="P1230" s="533">
        <v>2</v>
      </c>
      <c r="Q1230" s="738">
        <v>2</v>
      </c>
      <c r="R1230" s="557" t="s">
        <v>5226</v>
      </c>
      <c r="S1230" s="557" t="s">
        <v>1154</v>
      </c>
      <c r="T1230" s="739">
        <v>42053</v>
      </c>
      <c r="U1230" s="739">
        <v>42299</v>
      </c>
      <c r="V1230" s="557" t="s">
        <v>1439</v>
      </c>
      <c r="W1230" s="557" t="s">
        <v>1432</v>
      </c>
      <c r="X1230" s="557" t="s">
        <v>1442</v>
      </c>
      <c r="Y1230" s="557" t="s">
        <v>1443</v>
      </c>
      <c r="Z1230" s="557" t="s">
        <v>1443</v>
      </c>
      <c r="AA1230" s="557" t="s">
        <v>1444</v>
      </c>
      <c r="AB1230" s="557" t="s">
        <v>1432</v>
      </c>
      <c r="AC1230" s="389"/>
      <c r="AD1230" s="389"/>
      <c r="AE1230" s="517" t="s">
        <v>628</v>
      </c>
      <c r="AF1230" s="557" t="s">
        <v>3904</v>
      </c>
      <c r="AG1230" s="620">
        <v>1332288</v>
      </c>
      <c r="AH1230" s="517">
        <v>0</v>
      </c>
      <c r="AI1230" s="577">
        <v>0</v>
      </c>
      <c r="AJ1230" s="577">
        <v>0</v>
      </c>
      <c r="AK1230" s="577">
        <v>2</v>
      </c>
      <c r="AL1230" s="577">
        <v>0</v>
      </c>
      <c r="AM1230" s="577">
        <v>0</v>
      </c>
      <c r="AN1230" s="577">
        <v>0</v>
      </c>
      <c r="AO1230" s="577">
        <v>0</v>
      </c>
      <c r="AP1230" s="577">
        <v>0</v>
      </c>
      <c r="AQ1230" s="577">
        <v>0</v>
      </c>
      <c r="AR1230" s="577">
        <v>2</v>
      </c>
      <c r="AS1230" s="577">
        <v>0</v>
      </c>
      <c r="AT1230" s="577">
        <v>0</v>
      </c>
      <c r="AU1230" s="577">
        <v>0</v>
      </c>
      <c r="AV1230" s="577">
        <v>0</v>
      </c>
      <c r="AW1230" s="577">
        <v>0</v>
      </c>
      <c r="AX1230" s="577">
        <v>0</v>
      </c>
      <c r="AY1230" s="577">
        <v>0</v>
      </c>
      <c r="AZ1230" s="577">
        <v>0</v>
      </c>
      <c r="BA1230" s="577">
        <v>0</v>
      </c>
      <c r="BB1230" s="577">
        <v>0</v>
      </c>
      <c r="BC1230" s="577">
        <v>0</v>
      </c>
      <c r="BD1230" s="577">
        <v>0</v>
      </c>
      <c r="BE1230" s="577">
        <v>0</v>
      </c>
      <c r="BF1230" s="577">
        <v>0</v>
      </c>
      <c r="BG1230" s="577">
        <v>0</v>
      </c>
      <c r="BH1230" s="577">
        <v>0</v>
      </c>
      <c r="BI1230" s="577">
        <v>0</v>
      </c>
      <c r="BJ1230" s="577">
        <v>0</v>
      </c>
      <c r="BK1230" s="577">
        <v>0</v>
      </c>
      <c r="BL1230" s="577"/>
      <c r="BM1230" s="551">
        <v>0</v>
      </c>
      <c r="BN1230" s="551">
        <v>0</v>
      </c>
      <c r="BO1230" s="753">
        <v>0</v>
      </c>
      <c r="BP1230" s="551">
        <v>0</v>
      </c>
      <c r="BQ1230" s="551">
        <v>0</v>
      </c>
      <c r="BR1230" s="551">
        <v>0</v>
      </c>
      <c r="BS1230" s="582">
        <f t="shared" si="105"/>
        <v>0.66666666666666663</v>
      </c>
      <c r="BT1230" s="552">
        <f t="shared" si="106"/>
        <v>0.66666666666666663</v>
      </c>
      <c r="BU1230" s="552">
        <f t="shared" si="107"/>
        <v>0.66666666666666663</v>
      </c>
      <c r="BV1230" s="551">
        <v>0</v>
      </c>
      <c r="BW1230" s="551">
        <v>0</v>
      </c>
      <c r="BX1230" s="551">
        <v>0</v>
      </c>
      <c r="BY1230" s="551">
        <v>0</v>
      </c>
      <c r="BZ1230" s="551">
        <v>0</v>
      </c>
      <c r="CA1230" s="551">
        <v>0</v>
      </c>
      <c r="CB1230" s="551">
        <v>0</v>
      </c>
      <c r="CC1230" s="551">
        <v>0</v>
      </c>
      <c r="CD1230" s="551">
        <v>0</v>
      </c>
      <c r="CE1230" s="551">
        <v>0</v>
      </c>
      <c r="CF1230" s="551">
        <v>0</v>
      </c>
      <c r="CG1230" s="551">
        <v>0</v>
      </c>
      <c r="CH1230" s="551">
        <v>0</v>
      </c>
      <c r="CI1230" s="623">
        <f t="shared" si="108"/>
        <v>2</v>
      </c>
      <c r="CJ1230" s="524">
        <v>2</v>
      </c>
      <c r="CK1230" s="554">
        <f t="shared" si="109"/>
        <v>0.66666666666666663</v>
      </c>
      <c r="CL1230" s="554">
        <f t="shared" si="110"/>
        <v>1.3333333333333333</v>
      </c>
      <c r="CM1230" s="554">
        <v>6</v>
      </c>
      <c r="CN1230" s="523"/>
      <c r="CO1230" s="554"/>
      <c r="CP1230" s="622"/>
      <c r="CQ1230" s="726"/>
      <c r="CR1230" s="525"/>
      <c r="CS1230" s="527"/>
      <c r="CT1230" s="527"/>
      <c r="CU1230" s="527"/>
      <c r="CV1230" s="527"/>
      <c r="CW1230" s="85"/>
    </row>
    <row r="1231" spans="1:101" customFormat="1" ht="12" customHeight="1" x14ac:dyDescent="0.2">
      <c r="A1231" s="132" t="s">
        <v>1965</v>
      </c>
      <c r="B1231" s="557" t="s">
        <v>4073</v>
      </c>
      <c r="C1231" s="557" t="s">
        <v>1432</v>
      </c>
      <c r="D1231" s="557" t="s">
        <v>5228</v>
      </c>
      <c r="E1231" s="557" t="s">
        <v>3639</v>
      </c>
      <c r="F1231" s="557" t="s">
        <v>3640</v>
      </c>
      <c r="G1231" s="557" t="s">
        <v>2513</v>
      </c>
      <c r="H1231" s="557" t="s">
        <v>2717</v>
      </c>
      <c r="I1231" s="533" t="s">
        <v>1432</v>
      </c>
      <c r="J1231" s="533">
        <v>526547</v>
      </c>
      <c r="K1231" s="741">
        <v>175744</v>
      </c>
      <c r="L1231" s="512" t="s">
        <v>4766</v>
      </c>
      <c r="M1231" s="557" t="s">
        <v>1432</v>
      </c>
      <c r="N1231" s="533" t="s">
        <v>1432</v>
      </c>
      <c r="O1231" s="533">
        <v>0</v>
      </c>
      <c r="P1231" s="533">
        <v>10</v>
      </c>
      <c r="Q1231" s="738">
        <v>10</v>
      </c>
      <c r="R1231" s="557" t="s">
        <v>5226</v>
      </c>
      <c r="S1231" s="557" t="s">
        <v>1154</v>
      </c>
      <c r="T1231" s="739">
        <v>42053</v>
      </c>
      <c r="U1231" s="739">
        <v>42299</v>
      </c>
      <c r="V1231" s="557" t="s">
        <v>1439</v>
      </c>
      <c r="W1231" s="557" t="s">
        <v>1432</v>
      </c>
      <c r="X1231" s="557" t="s">
        <v>1442</v>
      </c>
      <c r="Y1231" s="557" t="s">
        <v>1443</v>
      </c>
      <c r="Z1231" s="557" t="s">
        <v>1443</v>
      </c>
      <c r="AA1231" s="557" t="s">
        <v>1444</v>
      </c>
      <c r="AB1231" s="742" t="s">
        <v>1432</v>
      </c>
      <c r="AC1231" s="557"/>
      <c r="AD1231" s="557"/>
      <c r="AE1231" s="517" t="s">
        <v>3063</v>
      </c>
      <c r="AF1231" s="557" t="s">
        <v>1445</v>
      </c>
      <c r="AG1231" s="557">
        <v>1332288</v>
      </c>
      <c r="AH1231" s="517">
        <v>0</v>
      </c>
      <c r="AI1231" s="517">
        <v>0</v>
      </c>
      <c r="AJ1231" s="577">
        <v>0</v>
      </c>
      <c r="AK1231" s="577">
        <v>0</v>
      </c>
      <c r="AL1231" s="577">
        <v>10</v>
      </c>
      <c r="AM1231" s="577">
        <v>0</v>
      </c>
      <c r="AN1231" s="577">
        <v>0</v>
      </c>
      <c r="AO1231" s="577">
        <v>0</v>
      </c>
      <c r="AP1231" s="577">
        <v>0</v>
      </c>
      <c r="AQ1231" s="577">
        <v>0</v>
      </c>
      <c r="AR1231" s="577">
        <v>0</v>
      </c>
      <c r="AS1231" s="577">
        <v>10</v>
      </c>
      <c r="AT1231" s="577">
        <v>0</v>
      </c>
      <c r="AU1231" s="577">
        <v>0</v>
      </c>
      <c r="AV1231" s="577">
        <v>0</v>
      </c>
      <c r="AW1231" s="577">
        <v>0</v>
      </c>
      <c r="AX1231" s="577">
        <v>0</v>
      </c>
      <c r="AY1231" s="577">
        <v>0</v>
      </c>
      <c r="AZ1231" s="577">
        <v>0</v>
      </c>
      <c r="BA1231" s="577">
        <v>0</v>
      </c>
      <c r="BB1231" s="577">
        <v>0</v>
      </c>
      <c r="BC1231" s="577">
        <v>0</v>
      </c>
      <c r="BD1231" s="577">
        <v>0</v>
      </c>
      <c r="BE1231" s="577">
        <v>0</v>
      </c>
      <c r="BF1231" s="577">
        <v>0</v>
      </c>
      <c r="BG1231" s="577">
        <v>0</v>
      </c>
      <c r="BH1231" s="577">
        <v>0</v>
      </c>
      <c r="BI1231" s="577">
        <v>0</v>
      </c>
      <c r="BJ1231" s="577">
        <v>0</v>
      </c>
      <c r="BK1231" s="577">
        <v>0</v>
      </c>
      <c r="BL1231" s="577"/>
      <c r="BM1231" s="551">
        <v>0</v>
      </c>
      <c r="BN1231" s="551">
        <v>0</v>
      </c>
      <c r="BO1231" s="753">
        <v>0</v>
      </c>
      <c r="BP1231" s="551">
        <v>0</v>
      </c>
      <c r="BQ1231" s="551">
        <v>0</v>
      </c>
      <c r="BR1231" s="551">
        <v>0</v>
      </c>
      <c r="BS1231" s="582">
        <f t="shared" si="105"/>
        <v>3.3333333333333335</v>
      </c>
      <c r="BT1231" s="552">
        <f t="shared" si="106"/>
        <v>3.3333333333333335</v>
      </c>
      <c r="BU1231" s="552">
        <f t="shared" si="107"/>
        <v>3.3333333333333335</v>
      </c>
      <c r="BV1231" s="551">
        <v>0</v>
      </c>
      <c r="BW1231" s="551">
        <v>0</v>
      </c>
      <c r="BX1231" s="551">
        <v>0</v>
      </c>
      <c r="BY1231" s="551">
        <v>0</v>
      </c>
      <c r="BZ1231" s="551">
        <v>0</v>
      </c>
      <c r="CA1231" s="551">
        <v>0</v>
      </c>
      <c r="CB1231" s="551">
        <v>0</v>
      </c>
      <c r="CC1231" s="551">
        <v>0</v>
      </c>
      <c r="CD1231" s="551">
        <v>0</v>
      </c>
      <c r="CE1231" s="551">
        <v>0</v>
      </c>
      <c r="CF1231" s="551">
        <v>0</v>
      </c>
      <c r="CG1231" s="551">
        <v>0</v>
      </c>
      <c r="CH1231" s="551">
        <v>0</v>
      </c>
      <c r="CI1231" s="623">
        <f t="shared" si="108"/>
        <v>10</v>
      </c>
      <c r="CJ1231" s="524">
        <v>10</v>
      </c>
      <c r="CK1231" s="554">
        <f t="shared" si="109"/>
        <v>3.3333333333333335</v>
      </c>
      <c r="CL1231" s="554">
        <f t="shared" si="110"/>
        <v>6.666666666666667</v>
      </c>
      <c r="CM1231" s="554">
        <v>6</v>
      </c>
      <c r="CN1231" s="554"/>
      <c r="CO1231" s="554"/>
      <c r="CP1231" s="622"/>
      <c r="CQ1231" s="524"/>
      <c r="CR1231" s="525"/>
      <c r="CS1231" s="620"/>
      <c r="CT1231" s="527"/>
      <c r="CU1231" s="527"/>
      <c r="CV1231" s="527"/>
      <c r="CW1231" s="85"/>
    </row>
    <row r="1232" spans="1:101" customFormat="1" ht="12" customHeight="1" x14ac:dyDescent="0.2">
      <c r="A1232" s="132" t="s">
        <v>1965</v>
      </c>
      <c r="B1232" s="557" t="s">
        <v>4073</v>
      </c>
      <c r="C1232" s="557" t="s">
        <v>1432</v>
      </c>
      <c r="D1232" s="557" t="s">
        <v>5229</v>
      </c>
      <c r="E1232" s="577" t="s">
        <v>3639</v>
      </c>
      <c r="F1232" s="557" t="s">
        <v>3640</v>
      </c>
      <c r="G1232" s="557" t="s">
        <v>2513</v>
      </c>
      <c r="H1232" s="557" t="s">
        <v>2717</v>
      </c>
      <c r="I1232" s="557" t="s">
        <v>1432</v>
      </c>
      <c r="J1232" s="533">
        <v>526547</v>
      </c>
      <c r="K1232" s="533">
        <v>175744</v>
      </c>
      <c r="L1232" s="512" t="s">
        <v>4766</v>
      </c>
      <c r="M1232" s="557" t="s">
        <v>1432</v>
      </c>
      <c r="N1232" s="557" t="s">
        <v>1432</v>
      </c>
      <c r="O1232" s="533">
        <v>0</v>
      </c>
      <c r="P1232" s="533">
        <v>2</v>
      </c>
      <c r="Q1232" s="738">
        <v>2</v>
      </c>
      <c r="R1232" s="557" t="s">
        <v>5226</v>
      </c>
      <c r="S1232" s="557" t="s">
        <v>1154</v>
      </c>
      <c r="T1232" s="739">
        <v>42053</v>
      </c>
      <c r="U1232" s="739">
        <v>42299</v>
      </c>
      <c r="V1232" s="557" t="s">
        <v>1439</v>
      </c>
      <c r="W1232" s="557" t="s">
        <v>1432</v>
      </c>
      <c r="X1232" s="557" t="s">
        <v>1442</v>
      </c>
      <c r="Y1232" s="557" t="s">
        <v>1443</v>
      </c>
      <c r="Z1232" s="557" t="s">
        <v>1443</v>
      </c>
      <c r="AA1232" s="557" t="s">
        <v>1444</v>
      </c>
      <c r="AB1232" s="557" t="s">
        <v>1432</v>
      </c>
      <c r="AC1232" s="389"/>
      <c r="AD1232" s="389"/>
      <c r="AE1232" s="517" t="s">
        <v>628</v>
      </c>
      <c r="AF1232" s="557" t="s">
        <v>3904</v>
      </c>
      <c r="AG1232" s="620">
        <v>1332288</v>
      </c>
      <c r="AH1232" s="517">
        <v>0</v>
      </c>
      <c r="AI1232" s="577">
        <v>0</v>
      </c>
      <c r="AJ1232" s="577">
        <v>0</v>
      </c>
      <c r="AK1232" s="577">
        <v>2</v>
      </c>
      <c r="AL1232" s="577">
        <v>0</v>
      </c>
      <c r="AM1232" s="577">
        <v>0</v>
      </c>
      <c r="AN1232" s="577">
        <v>0</v>
      </c>
      <c r="AO1232" s="577">
        <v>0</v>
      </c>
      <c r="AP1232" s="577">
        <v>0</v>
      </c>
      <c r="AQ1232" s="577">
        <v>0</v>
      </c>
      <c r="AR1232" s="577">
        <v>2</v>
      </c>
      <c r="AS1232" s="577">
        <v>0</v>
      </c>
      <c r="AT1232" s="577">
        <v>0</v>
      </c>
      <c r="AU1232" s="577">
        <v>0</v>
      </c>
      <c r="AV1232" s="577">
        <v>0</v>
      </c>
      <c r="AW1232" s="577">
        <v>0</v>
      </c>
      <c r="AX1232" s="577">
        <v>0</v>
      </c>
      <c r="AY1232" s="577">
        <v>0</v>
      </c>
      <c r="AZ1232" s="577">
        <v>0</v>
      </c>
      <c r="BA1232" s="577">
        <v>0</v>
      </c>
      <c r="BB1232" s="577">
        <v>0</v>
      </c>
      <c r="BC1232" s="577">
        <v>0</v>
      </c>
      <c r="BD1232" s="577">
        <v>0</v>
      </c>
      <c r="BE1232" s="577">
        <v>0</v>
      </c>
      <c r="BF1232" s="577">
        <v>0</v>
      </c>
      <c r="BG1232" s="577">
        <v>0</v>
      </c>
      <c r="BH1232" s="577">
        <v>0</v>
      </c>
      <c r="BI1232" s="577">
        <v>0</v>
      </c>
      <c r="BJ1232" s="577">
        <v>0</v>
      </c>
      <c r="BK1232" s="577">
        <v>0</v>
      </c>
      <c r="BL1232" s="577"/>
      <c r="BM1232" s="551">
        <v>0</v>
      </c>
      <c r="BN1232" s="551">
        <v>0</v>
      </c>
      <c r="BO1232" s="753">
        <v>0</v>
      </c>
      <c r="BP1232" s="551">
        <v>0</v>
      </c>
      <c r="BQ1232" s="551">
        <v>0</v>
      </c>
      <c r="BR1232" s="551">
        <v>0</v>
      </c>
      <c r="BS1232" s="582">
        <f t="shared" si="105"/>
        <v>0.66666666666666663</v>
      </c>
      <c r="BT1232" s="552">
        <f t="shared" si="106"/>
        <v>0.66666666666666663</v>
      </c>
      <c r="BU1232" s="552">
        <f t="shared" si="107"/>
        <v>0.66666666666666663</v>
      </c>
      <c r="BV1232" s="551">
        <v>0</v>
      </c>
      <c r="BW1232" s="551">
        <v>0</v>
      </c>
      <c r="BX1232" s="551">
        <v>0</v>
      </c>
      <c r="BY1232" s="551">
        <v>0</v>
      </c>
      <c r="BZ1232" s="551">
        <v>0</v>
      </c>
      <c r="CA1232" s="551">
        <v>0</v>
      </c>
      <c r="CB1232" s="551">
        <v>0</v>
      </c>
      <c r="CC1232" s="551">
        <v>0</v>
      </c>
      <c r="CD1232" s="551">
        <v>0</v>
      </c>
      <c r="CE1232" s="551">
        <v>0</v>
      </c>
      <c r="CF1232" s="551">
        <v>0</v>
      </c>
      <c r="CG1232" s="551">
        <v>0</v>
      </c>
      <c r="CH1232" s="551">
        <v>0</v>
      </c>
      <c r="CI1232" s="623">
        <f t="shared" si="108"/>
        <v>2</v>
      </c>
      <c r="CJ1232" s="524">
        <v>2</v>
      </c>
      <c r="CK1232" s="554">
        <f t="shared" si="109"/>
        <v>0.66666666666666663</v>
      </c>
      <c r="CL1232" s="554">
        <f t="shared" si="110"/>
        <v>1.3333333333333333</v>
      </c>
      <c r="CM1232" s="554">
        <v>6</v>
      </c>
      <c r="CN1232" s="523"/>
      <c r="CO1232" s="554"/>
      <c r="CP1232" s="622"/>
      <c r="CQ1232" s="524"/>
      <c r="CR1232" s="525"/>
      <c r="CS1232" s="527"/>
      <c r="CT1232" s="527"/>
      <c r="CU1232" s="527"/>
      <c r="CV1232" s="527"/>
      <c r="CW1232" s="85"/>
    </row>
    <row r="1233" spans="1:103" customFormat="1" ht="12" customHeight="1" x14ac:dyDescent="0.2">
      <c r="A1233" s="132" t="s">
        <v>1965</v>
      </c>
      <c r="B1233" s="557" t="s">
        <v>4073</v>
      </c>
      <c r="C1233" s="557" t="s">
        <v>1432</v>
      </c>
      <c r="D1233" s="557" t="s">
        <v>5229</v>
      </c>
      <c r="E1233" s="557" t="s">
        <v>3639</v>
      </c>
      <c r="F1233" s="557" t="s">
        <v>3640</v>
      </c>
      <c r="G1233" s="557" t="s">
        <v>2513</v>
      </c>
      <c r="H1233" s="557" t="s">
        <v>2717</v>
      </c>
      <c r="I1233" s="533" t="s">
        <v>1432</v>
      </c>
      <c r="J1233" s="533">
        <v>526547</v>
      </c>
      <c r="K1233" s="741">
        <v>175744</v>
      </c>
      <c r="L1233" s="512" t="s">
        <v>4766</v>
      </c>
      <c r="M1233" s="557" t="s">
        <v>1432</v>
      </c>
      <c r="N1233" s="533" t="s">
        <v>1432</v>
      </c>
      <c r="O1233" s="533">
        <v>0</v>
      </c>
      <c r="P1233" s="533">
        <v>10</v>
      </c>
      <c r="Q1233" s="738">
        <v>10</v>
      </c>
      <c r="R1233" s="557" t="s">
        <v>5226</v>
      </c>
      <c r="S1233" s="557" t="s">
        <v>1154</v>
      </c>
      <c r="T1233" s="739">
        <v>42053</v>
      </c>
      <c r="U1233" s="739">
        <v>42299</v>
      </c>
      <c r="V1233" s="557" t="s">
        <v>1439</v>
      </c>
      <c r="W1233" s="557" t="s">
        <v>1432</v>
      </c>
      <c r="X1233" s="557" t="s">
        <v>1442</v>
      </c>
      <c r="Y1233" s="557" t="s">
        <v>1443</v>
      </c>
      <c r="Z1233" s="557" t="s">
        <v>1443</v>
      </c>
      <c r="AA1233" s="557" t="s">
        <v>1444</v>
      </c>
      <c r="AB1233" s="742" t="s">
        <v>1432</v>
      </c>
      <c r="AC1233" s="557"/>
      <c r="AD1233" s="557"/>
      <c r="AE1233" s="517" t="s">
        <v>3063</v>
      </c>
      <c r="AF1233" s="557" t="s">
        <v>1445</v>
      </c>
      <c r="AG1233" s="557">
        <v>1332288</v>
      </c>
      <c r="AH1233" s="517">
        <v>0</v>
      </c>
      <c r="AI1233" s="517">
        <v>0</v>
      </c>
      <c r="AJ1233" s="577">
        <v>0</v>
      </c>
      <c r="AK1233" s="577">
        <v>0</v>
      </c>
      <c r="AL1233" s="577">
        <v>10</v>
      </c>
      <c r="AM1233" s="577">
        <v>0</v>
      </c>
      <c r="AN1233" s="577">
        <v>0</v>
      </c>
      <c r="AO1233" s="577">
        <v>0</v>
      </c>
      <c r="AP1233" s="577">
        <v>0</v>
      </c>
      <c r="AQ1233" s="577">
        <v>0</v>
      </c>
      <c r="AR1233" s="577">
        <v>0</v>
      </c>
      <c r="AS1233" s="577">
        <v>10</v>
      </c>
      <c r="AT1233" s="577">
        <v>0</v>
      </c>
      <c r="AU1233" s="577">
        <v>0</v>
      </c>
      <c r="AV1233" s="577">
        <v>0</v>
      </c>
      <c r="AW1233" s="577">
        <v>0</v>
      </c>
      <c r="AX1233" s="577">
        <v>0</v>
      </c>
      <c r="AY1233" s="577">
        <v>0</v>
      </c>
      <c r="AZ1233" s="577">
        <v>0</v>
      </c>
      <c r="BA1233" s="577">
        <v>0</v>
      </c>
      <c r="BB1233" s="577">
        <v>0</v>
      </c>
      <c r="BC1233" s="577">
        <v>0</v>
      </c>
      <c r="BD1233" s="577">
        <v>0</v>
      </c>
      <c r="BE1233" s="577">
        <v>0</v>
      </c>
      <c r="BF1233" s="577">
        <v>0</v>
      </c>
      <c r="BG1233" s="577">
        <v>0</v>
      </c>
      <c r="BH1233" s="577">
        <v>0</v>
      </c>
      <c r="BI1233" s="577">
        <v>0</v>
      </c>
      <c r="BJ1233" s="577">
        <v>0</v>
      </c>
      <c r="BK1233" s="577">
        <v>0</v>
      </c>
      <c r="BL1233" s="577"/>
      <c r="BM1233" s="551">
        <v>0</v>
      </c>
      <c r="BN1233" s="551">
        <v>0</v>
      </c>
      <c r="BO1233" s="753">
        <v>0</v>
      </c>
      <c r="BP1233" s="551">
        <v>0</v>
      </c>
      <c r="BQ1233" s="551">
        <v>0</v>
      </c>
      <c r="BR1233" s="551">
        <v>0</v>
      </c>
      <c r="BS1233" s="582">
        <f t="shared" si="105"/>
        <v>3.3333333333333335</v>
      </c>
      <c r="BT1233" s="552">
        <f t="shared" si="106"/>
        <v>3.3333333333333335</v>
      </c>
      <c r="BU1233" s="552">
        <f t="shared" si="107"/>
        <v>3.3333333333333335</v>
      </c>
      <c r="BV1233" s="551">
        <v>0</v>
      </c>
      <c r="BW1233" s="551">
        <v>0</v>
      </c>
      <c r="BX1233" s="551">
        <v>0</v>
      </c>
      <c r="BY1233" s="551">
        <v>0</v>
      </c>
      <c r="BZ1233" s="551">
        <v>0</v>
      </c>
      <c r="CA1233" s="551">
        <v>0</v>
      </c>
      <c r="CB1233" s="551">
        <v>0</v>
      </c>
      <c r="CC1233" s="551">
        <v>0</v>
      </c>
      <c r="CD1233" s="551">
        <v>0</v>
      </c>
      <c r="CE1233" s="551">
        <v>0</v>
      </c>
      <c r="CF1233" s="551">
        <v>0</v>
      </c>
      <c r="CG1233" s="551">
        <v>0</v>
      </c>
      <c r="CH1233" s="551">
        <v>0</v>
      </c>
      <c r="CI1233" s="623">
        <f t="shared" si="108"/>
        <v>10</v>
      </c>
      <c r="CJ1233" s="524">
        <v>10</v>
      </c>
      <c r="CK1233" s="554">
        <f t="shared" si="109"/>
        <v>3.3333333333333335</v>
      </c>
      <c r="CL1233" s="554">
        <f t="shared" si="110"/>
        <v>6.666666666666667</v>
      </c>
      <c r="CM1233" s="554">
        <v>6</v>
      </c>
      <c r="CN1233" s="554"/>
      <c r="CO1233" s="554"/>
      <c r="CP1233" s="622"/>
      <c r="CQ1233" s="524"/>
      <c r="CR1233" s="525"/>
      <c r="CS1233" s="620"/>
      <c r="CT1233" s="527"/>
      <c r="CU1233" s="527"/>
      <c r="CV1233" s="527"/>
      <c r="CW1233" s="85"/>
    </row>
    <row r="1234" spans="1:103" customFormat="1" ht="12" customHeight="1" x14ac:dyDescent="0.2">
      <c r="A1234" s="132" t="s">
        <v>1965</v>
      </c>
      <c r="B1234" s="557" t="s">
        <v>4073</v>
      </c>
      <c r="C1234" s="557" t="s">
        <v>1432</v>
      </c>
      <c r="D1234" s="557" t="s">
        <v>5230</v>
      </c>
      <c r="E1234" s="577" t="s">
        <v>3639</v>
      </c>
      <c r="F1234" s="557" t="s">
        <v>3640</v>
      </c>
      <c r="G1234" s="557" t="s">
        <v>2513</v>
      </c>
      <c r="H1234" s="557" t="s">
        <v>2717</v>
      </c>
      <c r="I1234" s="557" t="s">
        <v>1432</v>
      </c>
      <c r="J1234" s="533">
        <v>526547</v>
      </c>
      <c r="K1234" s="533">
        <v>175744</v>
      </c>
      <c r="L1234" s="512" t="s">
        <v>4766</v>
      </c>
      <c r="M1234" s="557" t="s">
        <v>1432</v>
      </c>
      <c r="N1234" s="557" t="s">
        <v>1432</v>
      </c>
      <c r="O1234" s="533">
        <v>0</v>
      </c>
      <c r="P1234" s="533">
        <v>3</v>
      </c>
      <c r="Q1234" s="738">
        <v>3</v>
      </c>
      <c r="R1234" s="557" t="s">
        <v>5226</v>
      </c>
      <c r="S1234" s="557" t="s">
        <v>1154</v>
      </c>
      <c r="T1234" s="739">
        <v>42053</v>
      </c>
      <c r="U1234" s="739">
        <v>42299</v>
      </c>
      <c r="V1234" s="557" t="s">
        <v>1439</v>
      </c>
      <c r="W1234" s="557" t="s">
        <v>1432</v>
      </c>
      <c r="X1234" s="557" t="s">
        <v>1442</v>
      </c>
      <c r="Y1234" s="557" t="s">
        <v>1443</v>
      </c>
      <c r="Z1234" s="557" t="s">
        <v>1443</v>
      </c>
      <c r="AA1234" s="557" t="s">
        <v>1444</v>
      </c>
      <c r="AB1234" s="557" t="s">
        <v>1432</v>
      </c>
      <c r="AC1234" s="389"/>
      <c r="AD1234" s="389"/>
      <c r="AE1234" s="517" t="s">
        <v>628</v>
      </c>
      <c r="AF1234" s="557" t="s">
        <v>3904</v>
      </c>
      <c r="AG1234" s="620">
        <v>1332288</v>
      </c>
      <c r="AH1234" s="517">
        <v>0</v>
      </c>
      <c r="AI1234" s="577">
        <v>0</v>
      </c>
      <c r="AJ1234" s="577">
        <v>0</v>
      </c>
      <c r="AK1234" s="577">
        <v>3</v>
      </c>
      <c r="AL1234" s="577">
        <v>0</v>
      </c>
      <c r="AM1234" s="577">
        <v>0</v>
      </c>
      <c r="AN1234" s="577">
        <v>0</v>
      </c>
      <c r="AO1234" s="577">
        <v>0</v>
      </c>
      <c r="AP1234" s="577">
        <v>0</v>
      </c>
      <c r="AQ1234" s="577">
        <v>0</v>
      </c>
      <c r="AR1234" s="577">
        <v>3</v>
      </c>
      <c r="AS1234" s="577">
        <v>0</v>
      </c>
      <c r="AT1234" s="577">
        <v>0</v>
      </c>
      <c r="AU1234" s="577">
        <v>0</v>
      </c>
      <c r="AV1234" s="577">
        <v>0</v>
      </c>
      <c r="AW1234" s="577">
        <v>0</v>
      </c>
      <c r="AX1234" s="577">
        <v>0</v>
      </c>
      <c r="AY1234" s="577">
        <v>0</v>
      </c>
      <c r="AZ1234" s="577">
        <v>0</v>
      </c>
      <c r="BA1234" s="577">
        <v>0</v>
      </c>
      <c r="BB1234" s="577">
        <v>0</v>
      </c>
      <c r="BC1234" s="577">
        <v>0</v>
      </c>
      <c r="BD1234" s="577">
        <v>0</v>
      </c>
      <c r="BE1234" s="577">
        <v>0</v>
      </c>
      <c r="BF1234" s="577">
        <v>0</v>
      </c>
      <c r="BG1234" s="577">
        <v>0</v>
      </c>
      <c r="BH1234" s="577">
        <v>0</v>
      </c>
      <c r="BI1234" s="577">
        <v>0</v>
      </c>
      <c r="BJ1234" s="577">
        <v>0</v>
      </c>
      <c r="BK1234" s="577">
        <v>0</v>
      </c>
      <c r="BL1234" s="577"/>
      <c r="BM1234" s="551">
        <v>0</v>
      </c>
      <c r="BN1234" s="551">
        <v>0</v>
      </c>
      <c r="BO1234" s="753">
        <v>0</v>
      </c>
      <c r="BP1234" s="551">
        <v>0</v>
      </c>
      <c r="BQ1234" s="551">
        <v>0</v>
      </c>
      <c r="BR1234" s="551">
        <v>0</v>
      </c>
      <c r="BS1234" s="582">
        <f t="shared" si="105"/>
        <v>1</v>
      </c>
      <c r="BT1234" s="552">
        <f t="shared" si="106"/>
        <v>1</v>
      </c>
      <c r="BU1234" s="552">
        <f t="shared" si="107"/>
        <v>1</v>
      </c>
      <c r="BV1234" s="551">
        <v>0</v>
      </c>
      <c r="BW1234" s="551">
        <v>0</v>
      </c>
      <c r="BX1234" s="551">
        <v>0</v>
      </c>
      <c r="BY1234" s="551">
        <v>0</v>
      </c>
      <c r="BZ1234" s="551">
        <v>0</v>
      </c>
      <c r="CA1234" s="551">
        <v>0</v>
      </c>
      <c r="CB1234" s="551">
        <v>0</v>
      </c>
      <c r="CC1234" s="551">
        <v>0</v>
      </c>
      <c r="CD1234" s="551">
        <v>0</v>
      </c>
      <c r="CE1234" s="551">
        <v>0</v>
      </c>
      <c r="CF1234" s="551">
        <v>0</v>
      </c>
      <c r="CG1234" s="551">
        <v>0</v>
      </c>
      <c r="CH1234" s="551">
        <v>0</v>
      </c>
      <c r="CI1234" s="623">
        <f t="shared" si="108"/>
        <v>3</v>
      </c>
      <c r="CJ1234" s="524">
        <v>3</v>
      </c>
      <c r="CK1234" s="554">
        <f t="shared" si="109"/>
        <v>1</v>
      </c>
      <c r="CL1234" s="554">
        <f t="shared" si="110"/>
        <v>2</v>
      </c>
      <c r="CM1234" s="554">
        <v>6</v>
      </c>
      <c r="CN1234" s="554"/>
      <c r="CO1234" s="554"/>
      <c r="CP1234" s="622"/>
      <c r="CQ1234" s="726"/>
      <c r="CR1234" s="525"/>
      <c r="CS1234" s="527"/>
      <c r="CT1234" s="527"/>
      <c r="CU1234" s="527"/>
      <c r="CV1234" s="527"/>
      <c r="CW1234" s="85"/>
    </row>
    <row r="1235" spans="1:103" customFormat="1" ht="12" customHeight="1" x14ac:dyDescent="0.2">
      <c r="A1235" s="132" t="s">
        <v>1965</v>
      </c>
      <c r="B1235" s="557" t="s">
        <v>4073</v>
      </c>
      <c r="C1235" s="557" t="s">
        <v>1432</v>
      </c>
      <c r="D1235" s="557" t="s">
        <v>5230</v>
      </c>
      <c r="E1235" s="557" t="s">
        <v>3639</v>
      </c>
      <c r="F1235" s="557" t="s">
        <v>3640</v>
      </c>
      <c r="G1235" s="557" t="s">
        <v>2513</v>
      </c>
      <c r="H1235" s="557" t="s">
        <v>2717</v>
      </c>
      <c r="I1235" s="533" t="s">
        <v>1432</v>
      </c>
      <c r="J1235" s="533">
        <v>526547</v>
      </c>
      <c r="K1235" s="741">
        <v>175744</v>
      </c>
      <c r="L1235" s="512" t="s">
        <v>4766</v>
      </c>
      <c r="M1235" s="557" t="s">
        <v>1432</v>
      </c>
      <c r="N1235" s="533" t="s">
        <v>1432</v>
      </c>
      <c r="O1235" s="533">
        <v>0</v>
      </c>
      <c r="P1235" s="533">
        <v>8</v>
      </c>
      <c r="Q1235" s="738">
        <v>8</v>
      </c>
      <c r="R1235" s="557" t="s">
        <v>5226</v>
      </c>
      <c r="S1235" s="557" t="s">
        <v>1154</v>
      </c>
      <c r="T1235" s="739">
        <v>42053</v>
      </c>
      <c r="U1235" s="739">
        <v>42299</v>
      </c>
      <c r="V1235" s="557" t="s">
        <v>1439</v>
      </c>
      <c r="W1235" s="557" t="s">
        <v>1432</v>
      </c>
      <c r="X1235" s="557" t="s">
        <v>1442</v>
      </c>
      <c r="Y1235" s="557" t="s">
        <v>1443</v>
      </c>
      <c r="Z1235" s="557" t="s">
        <v>1443</v>
      </c>
      <c r="AA1235" s="557" t="s">
        <v>1444</v>
      </c>
      <c r="AB1235" s="742" t="s">
        <v>1432</v>
      </c>
      <c r="AC1235" s="557"/>
      <c r="AD1235" s="557"/>
      <c r="AE1235" s="517" t="s">
        <v>3063</v>
      </c>
      <c r="AF1235" s="557" t="s">
        <v>1445</v>
      </c>
      <c r="AG1235" s="557">
        <v>1332288</v>
      </c>
      <c r="AH1235" s="517">
        <v>0</v>
      </c>
      <c r="AI1235" s="517">
        <v>0</v>
      </c>
      <c r="AJ1235" s="577">
        <v>0</v>
      </c>
      <c r="AK1235" s="577">
        <v>0</v>
      </c>
      <c r="AL1235" s="577">
        <v>4</v>
      </c>
      <c r="AM1235" s="577">
        <v>4</v>
      </c>
      <c r="AN1235" s="577">
        <v>0</v>
      </c>
      <c r="AO1235" s="577">
        <v>0</v>
      </c>
      <c r="AP1235" s="577">
        <v>0</v>
      </c>
      <c r="AQ1235" s="577">
        <v>0</v>
      </c>
      <c r="AR1235" s="577">
        <v>0</v>
      </c>
      <c r="AS1235" s="577">
        <v>4</v>
      </c>
      <c r="AT1235" s="577">
        <v>4</v>
      </c>
      <c r="AU1235" s="577">
        <v>0</v>
      </c>
      <c r="AV1235" s="577">
        <v>0</v>
      </c>
      <c r="AW1235" s="577">
        <v>0</v>
      </c>
      <c r="AX1235" s="577">
        <v>0</v>
      </c>
      <c r="AY1235" s="577">
        <v>0</v>
      </c>
      <c r="AZ1235" s="577">
        <v>0</v>
      </c>
      <c r="BA1235" s="577">
        <v>0</v>
      </c>
      <c r="BB1235" s="577">
        <v>0</v>
      </c>
      <c r="BC1235" s="577">
        <v>0</v>
      </c>
      <c r="BD1235" s="577">
        <v>0</v>
      </c>
      <c r="BE1235" s="577">
        <v>0</v>
      </c>
      <c r="BF1235" s="577">
        <v>0</v>
      </c>
      <c r="BG1235" s="577">
        <v>0</v>
      </c>
      <c r="BH1235" s="577">
        <v>0</v>
      </c>
      <c r="BI1235" s="577">
        <v>0</v>
      </c>
      <c r="BJ1235" s="577">
        <v>0</v>
      </c>
      <c r="BK1235" s="577">
        <v>0</v>
      </c>
      <c r="BL1235" s="577"/>
      <c r="BM1235" s="551">
        <v>0</v>
      </c>
      <c r="BN1235" s="551">
        <v>0</v>
      </c>
      <c r="BO1235" s="753">
        <v>0</v>
      </c>
      <c r="BP1235" s="551">
        <v>0</v>
      </c>
      <c r="BQ1235" s="551">
        <v>0</v>
      </c>
      <c r="BR1235" s="551">
        <v>0</v>
      </c>
      <c r="BS1235" s="582">
        <f t="shared" si="105"/>
        <v>2.6666666666666665</v>
      </c>
      <c r="BT1235" s="552">
        <f t="shared" si="106"/>
        <v>2.6666666666666665</v>
      </c>
      <c r="BU1235" s="552">
        <f t="shared" si="107"/>
        <v>2.6666666666666665</v>
      </c>
      <c r="BV1235" s="551">
        <v>0</v>
      </c>
      <c r="BW1235" s="551">
        <v>0</v>
      </c>
      <c r="BX1235" s="551">
        <v>0</v>
      </c>
      <c r="BY1235" s="551">
        <v>0</v>
      </c>
      <c r="BZ1235" s="551">
        <v>0</v>
      </c>
      <c r="CA1235" s="551">
        <v>0</v>
      </c>
      <c r="CB1235" s="551">
        <v>0</v>
      </c>
      <c r="CC1235" s="551">
        <v>0</v>
      </c>
      <c r="CD1235" s="551">
        <v>0</v>
      </c>
      <c r="CE1235" s="551">
        <v>0</v>
      </c>
      <c r="CF1235" s="551">
        <v>0</v>
      </c>
      <c r="CG1235" s="551">
        <v>0</v>
      </c>
      <c r="CH1235" s="551">
        <v>0</v>
      </c>
      <c r="CI1235" s="623">
        <f t="shared" si="108"/>
        <v>8</v>
      </c>
      <c r="CJ1235" s="524">
        <v>8</v>
      </c>
      <c r="CK1235" s="554">
        <f t="shared" si="109"/>
        <v>2.6666666666666665</v>
      </c>
      <c r="CL1235" s="554">
        <f t="shared" si="110"/>
        <v>5.333333333333333</v>
      </c>
      <c r="CM1235" s="554">
        <v>6</v>
      </c>
      <c r="CN1235" s="554"/>
      <c r="CO1235" s="554"/>
      <c r="CP1235" s="622"/>
      <c r="CQ1235" s="524"/>
      <c r="CR1235" s="525"/>
      <c r="CS1235" s="620"/>
      <c r="CT1235" s="527"/>
      <c r="CU1235" s="527"/>
      <c r="CV1235" s="527"/>
      <c r="CW1235" s="85"/>
    </row>
    <row r="1236" spans="1:103" customFormat="1" ht="12" customHeight="1" x14ac:dyDescent="0.2">
      <c r="A1236" s="132" t="s">
        <v>1965</v>
      </c>
      <c r="B1236" s="557" t="s">
        <v>4073</v>
      </c>
      <c r="C1236" s="557" t="s">
        <v>1432</v>
      </c>
      <c r="D1236" s="557" t="s">
        <v>5231</v>
      </c>
      <c r="E1236" s="577" t="s">
        <v>3639</v>
      </c>
      <c r="F1236" s="557" t="s">
        <v>3640</v>
      </c>
      <c r="G1236" s="557" t="s">
        <v>2513</v>
      </c>
      <c r="H1236" s="557" t="s">
        <v>2717</v>
      </c>
      <c r="I1236" s="557" t="s">
        <v>1432</v>
      </c>
      <c r="J1236" s="533">
        <v>526547</v>
      </c>
      <c r="K1236" s="533">
        <v>175744</v>
      </c>
      <c r="L1236" s="512" t="s">
        <v>4766</v>
      </c>
      <c r="M1236" s="557" t="s">
        <v>1432</v>
      </c>
      <c r="N1236" s="557" t="s">
        <v>1432</v>
      </c>
      <c r="O1236" s="533">
        <v>0</v>
      </c>
      <c r="P1236" s="533">
        <v>1</v>
      </c>
      <c r="Q1236" s="738">
        <v>1</v>
      </c>
      <c r="R1236" s="557" t="s">
        <v>5226</v>
      </c>
      <c r="S1236" s="557" t="s">
        <v>1154</v>
      </c>
      <c r="T1236" s="739">
        <v>42053</v>
      </c>
      <c r="U1236" s="739">
        <v>42299</v>
      </c>
      <c r="V1236" s="557" t="s">
        <v>1439</v>
      </c>
      <c r="W1236" s="557" t="s">
        <v>1432</v>
      </c>
      <c r="X1236" s="557" t="s">
        <v>1442</v>
      </c>
      <c r="Y1236" s="557" t="s">
        <v>1443</v>
      </c>
      <c r="Z1236" s="557" t="s">
        <v>1443</v>
      </c>
      <c r="AA1236" s="557" t="s">
        <v>1444</v>
      </c>
      <c r="AB1236" s="557" t="s">
        <v>1432</v>
      </c>
      <c r="AC1236" s="389"/>
      <c r="AD1236" s="389"/>
      <c r="AE1236" s="517" t="s">
        <v>628</v>
      </c>
      <c r="AF1236" s="557" t="s">
        <v>3904</v>
      </c>
      <c r="AG1236" s="620">
        <v>1332288</v>
      </c>
      <c r="AH1236" s="517">
        <v>0</v>
      </c>
      <c r="AI1236" s="577">
        <v>0</v>
      </c>
      <c r="AJ1236" s="577">
        <v>0</v>
      </c>
      <c r="AK1236" s="577">
        <v>1</v>
      </c>
      <c r="AL1236" s="577">
        <v>0</v>
      </c>
      <c r="AM1236" s="577">
        <v>0</v>
      </c>
      <c r="AN1236" s="577">
        <v>0</v>
      </c>
      <c r="AO1236" s="577">
        <v>0</v>
      </c>
      <c r="AP1236" s="577">
        <v>0</v>
      </c>
      <c r="AQ1236" s="577">
        <v>0</v>
      </c>
      <c r="AR1236" s="577">
        <v>1</v>
      </c>
      <c r="AS1236" s="577">
        <v>0</v>
      </c>
      <c r="AT1236" s="577">
        <v>0</v>
      </c>
      <c r="AU1236" s="577">
        <v>0</v>
      </c>
      <c r="AV1236" s="577">
        <v>0</v>
      </c>
      <c r="AW1236" s="577">
        <v>0</v>
      </c>
      <c r="AX1236" s="577">
        <v>0</v>
      </c>
      <c r="AY1236" s="577">
        <v>0</v>
      </c>
      <c r="AZ1236" s="577">
        <v>0</v>
      </c>
      <c r="BA1236" s="577">
        <v>0</v>
      </c>
      <c r="BB1236" s="577">
        <v>0</v>
      </c>
      <c r="BC1236" s="577">
        <v>0</v>
      </c>
      <c r="BD1236" s="577">
        <v>0</v>
      </c>
      <c r="BE1236" s="577">
        <v>0</v>
      </c>
      <c r="BF1236" s="577">
        <v>0</v>
      </c>
      <c r="BG1236" s="577">
        <v>0</v>
      </c>
      <c r="BH1236" s="577">
        <v>0</v>
      </c>
      <c r="BI1236" s="577">
        <v>0</v>
      </c>
      <c r="BJ1236" s="577">
        <v>0</v>
      </c>
      <c r="BK1236" s="577">
        <v>0</v>
      </c>
      <c r="BL1236" s="577"/>
      <c r="BM1236" s="551">
        <v>0</v>
      </c>
      <c r="BN1236" s="551">
        <v>0</v>
      </c>
      <c r="BO1236" s="753">
        <v>0</v>
      </c>
      <c r="BP1236" s="551">
        <v>0</v>
      </c>
      <c r="BQ1236" s="551">
        <v>0</v>
      </c>
      <c r="BR1236" s="551">
        <v>0</v>
      </c>
      <c r="BS1236" s="582">
        <f t="shared" si="105"/>
        <v>0.33333333333333331</v>
      </c>
      <c r="BT1236" s="552">
        <f t="shared" si="106"/>
        <v>0.33333333333333331</v>
      </c>
      <c r="BU1236" s="552">
        <f t="shared" si="107"/>
        <v>0.33333333333333331</v>
      </c>
      <c r="BV1236" s="551">
        <v>0</v>
      </c>
      <c r="BW1236" s="551">
        <v>0</v>
      </c>
      <c r="BX1236" s="551">
        <v>0</v>
      </c>
      <c r="BY1236" s="551">
        <v>0</v>
      </c>
      <c r="BZ1236" s="551">
        <v>0</v>
      </c>
      <c r="CA1236" s="551">
        <v>0</v>
      </c>
      <c r="CB1236" s="551">
        <v>0</v>
      </c>
      <c r="CC1236" s="551">
        <v>0</v>
      </c>
      <c r="CD1236" s="551">
        <v>0</v>
      </c>
      <c r="CE1236" s="551">
        <v>0</v>
      </c>
      <c r="CF1236" s="551">
        <v>0</v>
      </c>
      <c r="CG1236" s="551">
        <v>0</v>
      </c>
      <c r="CH1236" s="551">
        <v>0</v>
      </c>
      <c r="CI1236" s="623">
        <f t="shared" si="108"/>
        <v>1</v>
      </c>
      <c r="CJ1236" s="524">
        <v>1</v>
      </c>
      <c r="CK1236" s="554">
        <f t="shared" si="109"/>
        <v>0.33333333333333331</v>
      </c>
      <c r="CL1236" s="554">
        <f t="shared" si="110"/>
        <v>0.66666666666666663</v>
      </c>
      <c r="CM1236" s="554">
        <v>6</v>
      </c>
      <c r="CN1236" s="523"/>
      <c r="CO1236" s="523"/>
      <c r="CP1236" s="622"/>
      <c r="CQ1236" s="524"/>
      <c r="CR1236" s="525"/>
      <c r="CS1236" s="527"/>
      <c r="CT1236" s="527"/>
      <c r="CU1236" s="527"/>
      <c r="CV1236" s="527"/>
      <c r="CW1236" s="85"/>
    </row>
    <row r="1237" spans="1:103" customFormat="1" ht="12" customHeight="1" x14ac:dyDescent="0.2">
      <c r="A1237" s="132" t="s">
        <v>1965</v>
      </c>
      <c r="B1237" s="557" t="s">
        <v>4073</v>
      </c>
      <c r="C1237" s="557" t="s">
        <v>1432</v>
      </c>
      <c r="D1237" s="557" t="s">
        <v>5231</v>
      </c>
      <c r="E1237" s="557" t="s">
        <v>3639</v>
      </c>
      <c r="F1237" s="557" t="s">
        <v>3640</v>
      </c>
      <c r="G1237" s="557" t="s">
        <v>2513</v>
      </c>
      <c r="H1237" s="557" t="s">
        <v>2717</v>
      </c>
      <c r="I1237" s="533" t="s">
        <v>1432</v>
      </c>
      <c r="J1237" s="533">
        <v>526547</v>
      </c>
      <c r="K1237" s="741">
        <v>175744</v>
      </c>
      <c r="L1237" s="512" t="s">
        <v>4766</v>
      </c>
      <c r="M1237" s="557" t="s">
        <v>1432</v>
      </c>
      <c r="N1237" s="533" t="s">
        <v>1432</v>
      </c>
      <c r="O1237" s="533">
        <v>0</v>
      </c>
      <c r="P1237" s="533">
        <v>4</v>
      </c>
      <c r="Q1237" s="738">
        <v>4</v>
      </c>
      <c r="R1237" s="557" t="s">
        <v>5226</v>
      </c>
      <c r="S1237" s="557" t="s">
        <v>1154</v>
      </c>
      <c r="T1237" s="739">
        <v>42053</v>
      </c>
      <c r="U1237" s="739">
        <v>42299</v>
      </c>
      <c r="V1237" s="557" t="s">
        <v>1439</v>
      </c>
      <c r="W1237" s="557" t="s">
        <v>1432</v>
      </c>
      <c r="X1237" s="557" t="s">
        <v>1442</v>
      </c>
      <c r="Y1237" s="557" t="s">
        <v>1443</v>
      </c>
      <c r="Z1237" s="557" t="s">
        <v>1443</v>
      </c>
      <c r="AA1237" s="557" t="s">
        <v>1444</v>
      </c>
      <c r="AB1237" s="742" t="s">
        <v>1432</v>
      </c>
      <c r="AC1237" s="557"/>
      <c r="AD1237" s="557"/>
      <c r="AE1237" s="517" t="s">
        <v>3063</v>
      </c>
      <c r="AF1237" s="557" t="s">
        <v>1445</v>
      </c>
      <c r="AG1237" s="557">
        <v>1332288</v>
      </c>
      <c r="AH1237" s="517">
        <v>0</v>
      </c>
      <c r="AI1237" s="517">
        <v>0</v>
      </c>
      <c r="AJ1237" s="577">
        <v>0</v>
      </c>
      <c r="AK1237" s="577">
        <v>0</v>
      </c>
      <c r="AL1237" s="577">
        <v>1</v>
      </c>
      <c r="AM1237" s="577">
        <v>3</v>
      </c>
      <c r="AN1237" s="577">
        <v>0</v>
      </c>
      <c r="AO1237" s="577">
        <v>0</v>
      </c>
      <c r="AP1237" s="577">
        <v>0</v>
      </c>
      <c r="AQ1237" s="577">
        <v>0</v>
      </c>
      <c r="AR1237" s="577">
        <v>0</v>
      </c>
      <c r="AS1237" s="577">
        <v>1</v>
      </c>
      <c r="AT1237" s="577">
        <v>3</v>
      </c>
      <c r="AU1237" s="577">
        <v>0</v>
      </c>
      <c r="AV1237" s="577">
        <v>0</v>
      </c>
      <c r="AW1237" s="577">
        <v>0</v>
      </c>
      <c r="AX1237" s="577">
        <v>0</v>
      </c>
      <c r="AY1237" s="577">
        <v>0</v>
      </c>
      <c r="AZ1237" s="577">
        <v>0</v>
      </c>
      <c r="BA1237" s="577">
        <v>0</v>
      </c>
      <c r="BB1237" s="577">
        <v>0</v>
      </c>
      <c r="BC1237" s="577">
        <v>0</v>
      </c>
      <c r="BD1237" s="577">
        <v>0</v>
      </c>
      <c r="BE1237" s="577">
        <v>0</v>
      </c>
      <c r="BF1237" s="577">
        <v>0</v>
      </c>
      <c r="BG1237" s="577">
        <v>0</v>
      </c>
      <c r="BH1237" s="577">
        <v>0</v>
      </c>
      <c r="BI1237" s="577">
        <v>0</v>
      </c>
      <c r="BJ1237" s="577">
        <v>0</v>
      </c>
      <c r="BK1237" s="577">
        <v>0</v>
      </c>
      <c r="BL1237" s="577"/>
      <c r="BM1237" s="551">
        <v>0</v>
      </c>
      <c r="BN1237" s="551">
        <v>0</v>
      </c>
      <c r="BO1237" s="753">
        <v>0</v>
      </c>
      <c r="BP1237" s="551">
        <v>0</v>
      </c>
      <c r="BQ1237" s="551">
        <v>0</v>
      </c>
      <c r="BR1237" s="551">
        <v>0</v>
      </c>
      <c r="BS1237" s="582">
        <f t="shared" si="105"/>
        <v>1.3333333333333333</v>
      </c>
      <c r="BT1237" s="552">
        <f t="shared" si="106"/>
        <v>1.3333333333333333</v>
      </c>
      <c r="BU1237" s="552">
        <f t="shared" si="107"/>
        <v>1.3333333333333333</v>
      </c>
      <c r="BV1237" s="551">
        <v>0</v>
      </c>
      <c r="BW1237" s="551">
        <v>0</v>
      </c>
      <c r="BX1237" s="551">
        <v>0</v>
      </c>
      <c r="BY1237" s="551">
        <v>0</v>
      </c>
      <c r="BZ1237" s="551">
        <v>0</v>
      </c>
      <c r="CA1237" s="551">
        <v>0</v>
      </c>
      <c r="CB1237" s="551">
        <v>0</v>
      </c>
      <c r="CC1237" s="551">
        <v>0</v>
      </c>
      <c r="CD1237" s="551">
        <v>0</v>
      </c>
      <c r="CE1237" s="551">
        <v>0</v>
      </c>
      <c r="CF1237" s="551">
        <v>0</v>
      </c>
      <c r="CG1237" s="551">
        <v>0</v>
      </c>
      <c r="CH1237" s="551">
        <v>0</v>
      </c>
      <c r="CI1237" s="623">
        <f t="shared" si="108"/>
        <v>4</v>
      </c>
      <c r="CJ1237" s="524">
        <v>4</v>
      </c>
      <c r="CK1237" s="554">
        <f t="shared" si="109"/>
        <v>1.3333333333333333</v>
      </c>
      <c r="CL1237" s="554">
        <f t="shared" si="110"/>
        <v>2.6666666666666665</v>
      </c>
      <c r="CM1237" s="554">
        <v>6</v>
      </c>
      <c r="CN1237" s="554"/>
      <c r="CO1237" s="554"/>
      <c r="CP1237" s="622"/>
      <c r="CQ1237" s="524"/>
      <c r="CR1237" s="525"/>
      <c r="CS1237" s="620"/>
      <c r="CT1237" s="527"/>
      <c r="CU1237" s="527"/>
      <c r="CV1237" s="527"/>
      <c r="CW1237" s="85"/>
    </row>
    <row r="1238" spans="1:103" customFormat="1" ht="12" customHeight="1" x14ac:dyDescent="0.2">
      <c r="A1238" s="132" t="s">
        <v>1965</v>
      </c>
      <c r="B1238" s="557" t="s">
        <v>4073</v>
      </c>
      <c r="C1238" s="557" t="s">
        <v>1432</v>
      </c>
      <c r="D1238" s="557" t="s">
        <v>5232</v>
      </c>
      <c r="E1238" s="577" t="s">
        <v>3639</v>
      </c>
      <c r="F1238" s="557" t="s">
        <v>3640</v>
      </c>
      <c r="G1238" s="557" t="s">
        <v>2513</v>
      </c>
      <c r="H1238" s="557" t="s">
        <v>2717</v>
      </c>
      <c r="I1238" s="557" t="s">
        <v>1432</v>
      </c>
      <c r="J1238" s="533">
        <v>526547</v>
      </c>
      <c r="K1238" s="533">
        <v>175744</v>
      </c>
      <c r="L1238" s="512" t="s">
        <v>4766</v>
      </c>
      <c r="M1238" s="557" t="s">
        <v>1432</v>
      </c>
      <c r="N1238" s="557" t="s">
        <v>1432</v>
      </c>
      <c r="O1238" s="533">
        <v>0</v>
      </c>
      <c r="P1238" s="533">
        <v>1</v>
      </c>
      <c r="Q1238" s="738">
        <v>1</v>
      </c>
      <c r="R1238" s="557" t="s">
        <v>5226</v>
      </c>
      <c r="S1238" s="557" t="s">
        <v>1154</v>
      </c>
      <c r="T1238" s="739">
        <v>42053</v>
      </c>
      <c r="U1238" s="739">
        <v>42299</v>
      </c>
      <c r="V1238" s="557" t="s">
        <v>1439</v>
      </c>
      <c r="W1238" s="557" t="s">
        <v>1432</v>
      </c>
      <c r="X1238" s="557" t="s">
        <v>1442</v>
      </c>
      <c r="Y1238" s="557" t="s">
        <v>1443</v>
      </c>
      <c r="Z1238" s="557" t="s">
        <v>1443</v>
      </c>
      <c r="AA1238" s="557" t="s">
        <v>1444</v>
      </c>
      <c r="AB1238" s="557" t="s">
        <v>1432</v>
      </c>
      <c r="AC1238" s="389"/>
      <c r="AD1238" s="389"/>
      <c r="AE1238" s="517" t="s">
        <v>628</v>
      </c>
      <c r="AF1238" s="557" t="s">
        <v>3904</v>
      </c>
      <c r="AG1238" s="620">
        <v>1332288</v>
      </c>
      <c r="AH1238" s="517">
        <v>0</v>
      </c>
      <c r="AI1238" s="577">
        <v>0</v>
      </c>
      <c r="AJ1238" s="577">
        <v>0</v>
      </c>
      <c r="AK1238" s="577">
        <v>1</v>
      </c>
      <c r="AL1238" s="577">
        <v>0</v>
      </c>
      <c r="AM1238" s="577">
        <v>0</v>
      </c>
      <c r="AN1238" s="577">
        <v>0</v>
      </c>
      <c r="AO1238" s="577">
        <v>0</v>
      </c>
      <c r="AP1238" s="577">
        <v>0</v>
      </c>
      <c r="AQ1238" s="577">
        <v>0</v>
      </c>
      <c r="AR1238" s="577">
        <v>1</v>
      </c>
      <c r="AS1238" s="577">
        <v>0</v>
      </c>
      <c r="AT1238" s="577">
        <v>0</v>
      </c>
      <c r="AU1238" s="577">
        <v>0</v>
      </c>
      <c r="AV1238" s="577">
        <v>0</v>
      </c>
      <c r="AW1238" s="577">
        <v>0</v>
      </c>
      <c r="AX1238" s="577">
        <v>0</v>
      </c>
      <c r="AY1238" s="577">
        <v>0</v>
      </c>
      <c r="AZ1238" s="577">
        <v>0</v>
      </c>
      <c r="BA1238" s="577">
        <v>0</v>
      </c>
      <c r="BB1238" s="577">
        <v>0</v>
      </c>
      <c r="BC1238" s="577">
        <v>0</v>
      </c>
      <c r="BD1238" s="577">
        <v>0</v>
      </c>
      <c r="BE1238" s="577">
        <v>0</v>
      </c>
      <c r="BF1238" s="577">
        <v>0</v>
      </c>
      <c r="BG1238" s="577">
        <v>0</v>
      </c>
      <c r="BH1238" s="577">
        <v>0</v>
      </c>
      <c r="BI1238" s="577">
        <v>0</v>
      </c>
      <c r="BJ1238" s="577">
        <v>0</v>
      </c>
      <c r="BK1238" s="577">
        <v>0</v>
      </c>
      <c r="BL1238" s="577"/>
      <c r="BM1238" s="551">
        <v>0</v>
      </c>
      <c r="BN1238" s="551">
        <v>0</v>
      </c>
      <c r="BO1238" s="753">
        <v>0</v>
      </c>
      <c r="BP1238" s="551">
        <v>0</v>
      </c>
      <c r="BQ1238" s="551">
        <v>0</v>
      </c>
      <c r="BR1238" s="551">
        <v>0</v>
      </c>
      <c r="BS1238" s="582">
        <f t="shared" si="105"/>
        <v>0.33333333333333331</v>
      </c>
      <c r="BT1238" s="552">
        <f t="shared" si="106"/>
        <v>0.33333333333333331</v>
      </c>
      <c r="BU1238" s="552">
        <f t="shared" si="107"/>
        <v>0.33333333333333331</v>
      </c>
      <c r="BV1238" s="551">
        <v>0</v>
      </c>
      <c r="BW1238" s="551">
        <v>0</v>
      </c>
      <c r="BX1238" s="551">
        <v>0</v>
      </c>
      <c r="BY1238" s="551">
        <v>0</v>
      </c>
      <c r="BZ1238" s="551">
        <v>0</v>
      </c>
      <c r="CA1238" s="551">
        <v>0</v>
      </c>
      <c r="CB1238" s="551">
        <v>0</v>
      </c>
      <c r="CC1238" s="551">
        <v>0</v>
      </c>
      <c r="CD1238" s="551">
        <v>0</v>
      </c>
      <c r="CE1238" s="551">
        <v>0</v>
      </c>
      <c r="CF1238" s="551">
        <v>0</v>
      </c>
      <c r="CG1238" s="551">
        <v>0</v>
      </c>
      <c r="CH1238" s="551">
        <v>0</v>
      </c>
      <c r="CI1238" s="623">
        <f t="shared" si="108"/>
        <v>1</v>
      </c>
      <c r="CJ1238" s="524">
        <v>1</v>
      </c>
      <c r="CK1238" s="554">
        <f t="shared" si="109"/>
        <v>0.33333333333333331</v>
      </c>
      <c r="CL1238" s="554">
        <f t="shared" si="110"/>
        <v>0.66666666666666663</v>
      </c>
      <c r="CM1238" s="554">
        <v>6</v>
      </c>
      <c r="CN1238" s="523"/>
      <c r="CO1238" s="554"/>
      <c r="CP1238" s="622"/>
      <c r="CQ1238" s="726"/>
      <c r="CR1238" s="525"/>
      <c r="CS1238" s="527"/>
      <c r="CT1238" s="527"/>
      <c r="CU1238" s="527"/>
      <c r="CV1238" s="527"/>
      <c r="CW1238" s="85"/>
    </row>
    <row r="1239" spans="1:103" customFormat="1" ht="12" customHeight="1" x14ac:dyDescent="0.2">
      <c r="A1239" s="132" t="s">
        <v>1965</v>
      </c>
      <c r="B1239" s="557" t="s">
        <v>4073</v>
      </c>
      <c r="C1239" s="557" t="s">
        <v>1432</v>
      </c>
      <c r="D1239" s="557" t="s">
        <v>5232</v>
      </c>
      <c r="E1239" s="557" t="s">
        <v>3639</v>
      </c>
      <c r="F1239" s="557" t="s">
        <v>3640</v>
      </c>
      <c r="G1239" s="557" t="s">
        <v>2513</v>
      </c>
      <c r="H1239" s="557" t="s">
        <v>2717</v>
      </c>
      <c r="I1239" s="533" t="s">
        <v>1432</v>
      </c>
      <c r="J1239" s="533">
        <v>526547</v>
      </c>
      <c r="K1239" s="741">
        <v>175744</v>
      </c>
      <c r="L1239" s="512" t="s">
        <v>4766</v>
      </c>
      <c r="M1239" s="557" t="s">
        <v>1432</v>
      </c>
      <c r="N1239" s="533" t="s">
        <v>1432</v>
      </c>
      <c r="O1239" s="533">
        <v>0</v>
      </c>
      <c r="P1239" s="533">
        <v>4</v>
      </c>
      <c r="Q1239" s="738">
        <v>4</v>
      </c>
      <c r="R1239" s="557" t="s">
        <v>5226</v>
      </c>
      <c r="S1239" s="557" t="s">
        <v>1154</v>
      </c>
      <c r="T1239" s="739">
        <v>42053</v>
      </c>
      <c r="U1239" s="739">
        <v>42299</v>
      </c>
      <c r="V1239" s="557" t="s">
        <v>1439</v>
      </c>
      <c r="W1239" s="557" t="s">
        <v>1432</v>
      </c>
      <c r="X1239" s="557" t="s">
        <v>1442</v>
      </c>
      <c r="Y1239" s="557" t="s">
        <v>1443</v>
      </c>
      <c r="Z1239" s="557" t="s">
        <v>1443</v>
      </c>
      <c r="AA1239" s="557" t="s">
        <v>1444</v>
      </c>
      <c r="AB1239" s="742" t="s">
        <v>1432</v>
      </c>
      <c r="AC1239" s="557"/>
      <c r="AD1239" s="557"/>
      <c r="AE1239" s="517" t="s">
        <v>3063</v>
      </c>
      <c r="AF1239" s="557" t="s">
        <v>1445</v>
      </c>
      <c r="AG1239" s="557">
        <v>1332288</v>
      </c>
      <c r="AH1239" s="517">
        <v>0</v>
      </c>
      <c r="AI1239" s="517">
        <v>0</v>
      </c>
      <c r="AJ1239" s="577">
        <v>0</v>
      </c>
      <c r="AK1239" s="577">
        <v>0</v>
      </c>
      <c r="AL1239" s="577">
        <v>1</v>
      </c>
      <c r="AM1239" s="577">
        <v>3</v>
      </c>
      <c r="AN1239" s="577">
        <v>0</v>
      </c>
      <c r="AO1239" s="577">
        <v>0</v>
      </c>
      <c r="AP1239" s="577">
        <v>0</v>
      </c>
      <c r="AQ1239" s="577">
        <v>0</v>
      </c>
      <c r="AR1239" s="577">
        <v>0</v>
      </c>
      <c r="AS1239" s="577">
        <v>1</v>
      </c>
      <c r="AT1239" s="577">
        <v>3</v>
      </c>
      <c r="AU1239" s="577">
        <v>0</v>
      </c>
      <c r="AV1239" s="577">
        <v>0</v>
      </c>
      <c r="AW1239" s="577">
        <v>0</v>
      </c>
      <c r="AX1239" s="577">
        <v>0</v>
      </c>
      <c r="AY1239" s="577">
        <v>0</v>
      </c>
      <c r="AZ1239" s="577">
        <v>0</v>
      </c>
      <c r="BA1239" s="577">
        <v>0</v>
      </c>
      <c r="BB1239" s="577">
        <v>0</v>
      </c>
      <c r="BC1239" s="577">
        <v>0</v>
      </c>
      <c r="BD1239" s="577">
        <v>0</v>
      </c>
      <c r="BE1239" s="577">
        <v>0</v>
      </c>
      <c r="BF1239" s="577">
        <v>0</v>
      </c>
      <c r="BG1239" s="577">
        <v>0</v>
      </c>
      <c r="BH1239" s="577">
        <v>0</v>
      </c>
      <c r="BI1239" s="577">
        <v>0</v>
      </c>
      <c r="BJ1239" s="577">
        <v>0</v>
      </c>
      <c r="BK1239" s="577">
        <v>0</v>
      </c>
      <c r="BL1239" s="577"/>
      <c r="BM1239" s="551">
        <v>0</v>
      </c>
      <c r="BN1239" s="551">
        <v>0</v>
      </c>
      <c r="BO1239" s="753">
        <v>0</v>
      </c>
      <c r="BP1239" s="551">
        <v>0</v>
      </c>
      <c r="BQ1239" s="551">
        <v>0</v>
      </c>
      <c r="BR1239" s="551">
        <v>0</v>
      </c>
      <c r="BS1239" s="582">
        <f t="shared" si="105"/>
        <v>1.3333333333333333</v>
      </c>
      <c r="BT1239" s="552">
        <f t="shared" si="106"/>
        <v>1.3333333333333333</v>
      </c>
      <c r="BU1239" s="552">
        <f t="shared" si="107"/>
        <v>1.3333333333333333</v>
      </c>
      <c r="BV1239" s="551">
        <v>0</v>
      </c>
      <c r="BW1239" s="551">
        <v>0</v>
      </c>
      <c r="BX1239" s="551">
        <v>0</v>
      </c>
      <c r="BY1239" s="551">
        <v>0</v>
      </c>
      <c r="BZ1239" s="551">
        <v>0</v>
      </c>
      <c r="CA1239" s="551">
        <v>0</v>
      </c>
      <c r="CB1239" s="551">
        <v>0</v>
      </c>
      <c r="CC1239" s="551">
        <v>0</v>
      </c>
      <c r="CD1239" s="551">
        <v>0</v>
      </c>
      <c r="CE1239" s="551">
        <v>0</v>
      </c>
      <c r="CF1239" s="551">
        <v>0</v>
      </c>
      <c r="CG1239" s="551">
        <v>0</v>
      </c>
      <c r="CH1239" s="551">
        <v>0</v>
      </c>
      <c r="CI1239" s="623">
        <f t="shared" si="108"/>
        <v>4</v>
      </c>
      <c r="CJ1239" s="524">
        <v>4</v>
      </c>
      <c r="CK1239" s="554">
        <f t="shared" si="109"/>
        <v>1.3333333333333333</v>
      </c>
      <c r="CL1239" s="554">
        <f t="shared" si="110"/>
        <v>2.6666666666666665</v>
      </c>
      <c r="CM1239" s="554">
        <v>6</v>
      </c>
      <c r="CN1239" s="554"/>
      <c r="CO1239" s="554"/>
      <c r="CP1239" s="622"/>
      <c r="CQ1239" s="524"/>
      <c r="CR1239" s="525"/>
      <c r="CS1239" s="620"/>
      <c r="CT1239" s="527"/>
      <c r="CU1239" s="527"/>
      <c r="CV1239" s="527"/>
      <c r="CW1239" s="85"/>
    </row>
    <row r="1240" spans="1:103" customFormat="1" ht="12" customHeight="1" x14ac:dyDescent="0.2">
      <c r="A1240" s="132" t="s">
        <v>1965</v>
      </c>
      <c r="B1240" s="557" t="s">
        <v>4073</v>
      </c>
      <c r="C1240" s="557" t="s">
        <v>1432</v>
      </c>
      <c r="D1240" s="557" t="s">
        <v>5233</v>
      </c>
      <c r="E1240" s="557" t="s">
        <v>3639</v>
      </c>
      <c r="F1240" s="557" t="s">
        <v>3640</v>
      </c>
      <c r="G1240" s="557" t="s">
        <v>2513</v>
      </c>
      <c r="H1240" s="557" t="s">
        <v>2717</v>
      </c>
      <c r="I1240" s="533" t="s">
        <v>1432</v>
      </c>
      <c r="J1240" s="533">
        <v>526547</v>
      </c>
      <c r="K1240" s="741">
        <v>175744</v>
      </c>
      <c r="L1240" s="512" t="s">
        <v>4766</v>
      </c>
      <c r="M1240" s="557" t="s">
        <v>1432</v>
      </c>
      <c r="N1240" s="533" t="s">
        <v>1432</v>
      </c>
      <c r="O1240" s="533">
        <v>0</v>
      </c>
      <c r="P1240" s="533">
        <v>5</v>
      </c>
      <c r="Q1240" s="738">
        <v>5</v>
      </c>
      <c r="R1240" s="557" t="s">
        <v>5226</v>
      </c>
      <c r="S1240" s="557" t="s">
        <v>1154</v>
      </c>
      <c r="T1240" s="739">
        <v>42053</v>
      </c>
      <c r="U1240" s="739">
        <v>42299</v>
      </c>
      <c r="V1240" s="557" t="s">
        <v>1439</v>
      </c>
      <c r="W1240" s="557" t="s">
        <v>1432</v>
      </c>
      <c r="X1240" s="557" t="s">
        <v>1442</v>
      </c>
      <c r="Y1240" s="557" t="s">
        <v>1443</v>
      </c>
      <c r="Z1240" s="557" t="s">
        <v>1443</v>
      </c>
      <c r="AA1240" s="557" t="s">
        <v>1444</v>
      </c>
      <c r="AB1240" s="742" t="s">
        <v>1432</v>
      </c>
      <c r="AC1240" s="557"/>
      <c r="AD1240" s="557"/>
      <c r="AE1240" s="517" t="s">
        <v>3063</v>
      </c>
      <c r="AF1240" s="557" t="s">
        <v>1445</v>
      </c>
      <c r="AG1240" s="557">
        <v>1332288</v>
      </c>
      <c r="AH1240" s="517">
        <v>0</v>
      </c>
      <c r="AI1240" s="517">
        <v>0</v>
      </c>
      <c r="AJ1240" s="577">
        <v>0</v>
      </c>
      <c r="AK1240" s="577">
        <v>1</v>
      </c>
      <c r="AL1240" s="577">
        <v>1</v>
      </c>
      <c r="AM1240" s="577">
        <v>3</v>
      </c>
      <c r="AN1240" s="577">
        <v>0</v>
      </c>
      <c r="AO1240" s="577">
        <v>0</v>
      </c>
      <c r="AP1240" s="577">
        <v>0</v>
      </c>
      <c r="AQ1240" s="577">
        <v>0</v>
      </c>
      <c r="AR1240" s="577">
        <v>1</v>
      </c>
      <c r="AS1240" s="577">
        <v>1</v>
      </c>
      <c r="AT1240" s="577">
        <v>3</v>
      </c>
      <c r="AU1240" s="577">
        <v>0</v>
      </c>
      <c r="AV1240" s="577">
        <v>0</v>
      </c>
      <c r="AW1240" s="577">
        <v>0</v>
      </c>
      <c r="AX1240" s="577">
        <v>0</v>
      </c>
      <c r="AY1240" s="577">
        <v>0</v>
      </c>
      <c r="AZ1240" s="577">
        <v>0</v>
      </c>
      <c r="BA1240" s="577">
        <v>0</v>
      </c>
      <c r="BB1240" s="577">
        <v>0</v>
      </c>
      <c r="BC1240" s="577">
        <v>0</v>
      </c>
      <c r="BD1240" s="577">
        <v>0</v>
      </c>
      <c r="BE1240" s="577">
        <v>0</v>
      </c>
      <c r="BF1240" s="577">
        <v>0</v>
      </c>
      <c r="BG1240" s="577">
        <v>0</v>
      </c>
      <c r="BH1240" s="577">
        <v>0</v>
      </c>
      <c r="BI1240" s="577">
        <v>0</v>
      </c>
      <c r="BJ1240" s="577">
        <v>0</v>
      </c>
      <c r="BK1240" s="577">
        <v>0</v>
      </c>
      <c r="BL1240" s="577"/>
      <c r="BM1240" s="551">
        <v>0</v>
      </c>
      <c r="BN1240" s="551">
        <v>0</v>
      </c>
      <c r="BO1240" s="753">
        <v>0</v>
      </c>
      <c r="BP1240" s="551">
        <v>0</v>
      </c>
      <c r="BQ1240" s="551">
        <v>0</v>
      </c>
      <c r="BR1240" s="551">
        <v>0</v>
      </c>
      <c r="BS1240" s="582">
        <f t="shared" si="105"/>
        <v>1.6666666666666667</v>
      </c>
      <c r="BT1240" s="552">
        <f t="shared" si="106"/>
        <v>1.6666666666666667</v>
      </c>
      <c r="BU1240" s="552">
        <f t="shared" si="107"/>
        <v>1.6666666666666667</v>
      </c>
      <c r="BV1240" s="551">
        <v>0</v>
      </c>
      <c r="BW1240" s="551">
        <v>0</v>
      </c>
      <c r="BX1240" s="551">
        <v>0</v>
      </c>
      <c r="BY1240" s="551">
        <v>0</v>
      </c>
      <c r="BZ1240" s="551">
        <v>0</v>
      </c>
      <c r="CA1240" s="551">
        <v>0</v>
      </c>
      <c r="CB1240" s="551">
        <v>0</v>
      </c>
      <c r="CC1240" s="551">
        <v>0</v>
      </c>
      <c r="CD1240" s="551">
        <v>0</v>
      </c>
      <c r="CE1240" s="551">
        <v>0</v>
      </c>
      <c r="CF1240" s="551">
        <v>0</v>
      </c>
      <c r="CG1240" s="551">
        <v>0</v>
      </c>
      <c r="CH1240" s="551">
        <v>0</v>
      </c>
      <c r="CI1240" s="623">
        <f t="shared" si="108"/>
        <v>5</v>
      </c>
      <c r="CJ1240" s="524">
        <v>5</v>
      </c>
      <c r="CK1240" s="554">
        <f t="shared" si="109"/>
        <v>1.6666666666666667</v>
      </c>
      <c r="CL1240" s="554">
        <f t="shared" si="110"/>
        <v>3.3333333333333335</v>
      </c>
      <c r="CM1240" s="554">
        <v>6</v>
      </c>
      <c r="CN1240" s="554"/>
      <c r="CO1240" s="554"/>
      <c r="CP1240" s="622"/>
      <c r="CQ1240" s="524"/>
      <c r="CR1240" s="525"/>
      <c r="CS1240" s="620"/>
      <c r="CT1240" s="527"/>
      <c r="CU1240" s="527"/>
      <c r="CV1240" s="527"/>
      <c r="CW1240" s="85"/>
    </row>
    <row r="1241" spans="1:103" customFormat="1" ht="12" customHeight="1" x14ac:dyDescent="0.2">
      <c r="A1241" s="132" t="s">
        <v>1965</v>
      </c>
      <c r="B1241" s="557" t="s">
        <v>4073</v>
      </c>
      <c r="C1241" s="557" t="s">
        <v>1432</v>
      </c>
      <c r="D1241" s="557" t="s">
        <v>5234</v>
      </c>
      <c r="E1241" s="557" t="s">
        <v>3639</v>
      </c>
      <c r="F1241" s="557" t="s">
        <v>3640</v>
      </c>
      <c r="G1241" s="557" t="s">
        <v>2513</v>
      </c>
      <c r="H1241" s="557" t="s">
        <v>2717</v>
      </c>
      <c r="I1241" s="533" t="s">
        <v>1432</v>
      </c>
      <c r="J1241" s="533">
        <v>526547</v>
      </c>
      <c r="K1241" s="741">
        <v>175744</v>
      </c>
      <c r="L1241" s="512" t="s">
        <v>4766</v>
      </c>
      <c r="M1241" s="557" t="s">
        <v>1432</v>
      </c>
      <c r="N1241" s="533" t="s">
        <v>1432</v>
      </c>
      <c r="O1241" s="533">
        <v>0</v>
      </c>
      <c r="P1241" s="533">
        <v>5</v>
      </c>
      <c r="Q1241" s="738">
        <v>5</v>
      </c>
      <c r="R1241" s="557" t="s">
        <v>5226</v>
      </c>
      <c r="S1241" s="557" t="s">
        <v>1154</v>
      </c>
      <c r="T1241" s="739">
        <v>42053</v>
      </c>
      <c r="U1241" s="739">
        <v>42299</v>
      </c>
      <c r="V1241" s="557" t="s">
        <v>1439</v>
      </c>
      <c r="W1241" s="557" t="s">
        <v>1432</v>
      </c>
      <c r="X1241" s="557" t="s">
        <v>1442</v>
      </c>
      <c r="Y1241" s="557" t="s">
        <v>1443</v>
      </c>
      <c r="Z1241" s="557" t="s">
        <v>1443</v>
      </c>
      <c r="AA1241" s="557" t="s">
        <v>1444</v>
      </c>
      <c r="AB1241" s="742" t="s">
        <v>1432</v>
      </c>
      <c r="AC1241" s="557"/>
      <c r="AD1241" s="557"/>
      <c r="AE1241" s="517" t="s">
        <v>3063</v>
      </c>
      <c r="AF1241" s="557" t="s">
        <v>1445</v>
      </c>
      <c r="AG1241" s="557">
        <v>1332288</v>
      </c>
      <c r="AH1241" s="517">
        <v>0</v>
      </c>
      <c r="AI1241" s="517">
        <v>0</v>
      </c>
      <c r="AJ1241" s="577">
        <v>0</v>
      </c>
      <c r="AK1241" s="577">
        <v>1</v>
      </c>
      <c r="AL1241" s="577">
        <v>1</v>
      </c>
      <c r="AM1241" s="577">
        <v>3</v>
      </c>
      <c r="AN1241" s="577">
        <v>0</v>
      </c>
      <c r="AO1241" s="577">
        <v>0</v>
      </c>
      <c r="AP1241" s="577">
        <v>0</v>
      </c>
      <c r="AQ1241" s="577">
        <v>0</v>
      </c>
      <c r="AR1241" s="577">
        <v>1</v>
      </c>
      <c r="AS1241" s="577">
        <v>1</v>
      </c>
      <c r="AT1241" s="577">
        <v>3</v>
      </c>
      <c r="AU1241" s="577">
        <v>0</v>
      </c>
      <c r="AV1241" s="577">
        <v>0</v>
      </c>
      <c r="AW1241" s="577">
        <v>0</v>
      </c>
      <c r="AX1241" s="577">
        <v>0</v>
      </c>
      <c r="AY1241" s="577">
        <v>0</v>
      </c>
      <c r="AZ1241" s="577">
        <v>0</v>
      </c>
      <c r="BA1241" s="577">
        <v>0</v>
      </c>
      <c r="BB1241" s="577">
        <v>0</v>
      </c>
      <c r="BC1241" s="577">
        <v>0</v>
      </c>
      <c r="BD1241" s="577">
        <v>0</v>
      </c>
      <c r="BE1241" s="577">
        <v>0</v>
      </c>
      <c r="BF1241" s="577">
        <v>0</v>
      </c>
      <c r="BG1241" s="577">
        <v>0</v>
      </c>
      <c r="BH1241" s="577">
        <v>0</v>
      </c>
      <c r="BI1241" s="577">
        <v>0</v>
      </c>
      <c r="BJ1241" s="577">
        <v>0</v>
      </c>
      <c r="BK1241" s="577">
        <v>0</v>
      </c>
      <c r="BL1241" s="577"/>
      <c r="BM1241" s="551">
        <v>0</v>
      </c>
      <c r="BN1241" s="551">
        <v>0</v>
      </c>
      <c r="BO1241" s="753">
        <v>0</v>
      </c>
      <c r="BP1241" s="551">
        <v>0</v>
      </c>
      <c r="BQ1241" s="551">
        <v>0</v>
      </c>
      <c r="BR1241" s="551">
        <v>0</v>
      </c>
      <c r="BS1241" s="582">
        <f t="shared" si="105"/>
        <v>1.6666666666666667</v>
      </c>
      <c r="BT1241" s="552">
        <f t="shared" si="106"/>
        <v>1.6666666666666667</v>
      </c>
      <c r="BU1241" s="552">
        <f t="shared" si="107"/>
        <v>1.6666666666666667</v>
      </c>
      <c r="BV1241" s="551">
        <v>0</v>
      </c>
      <c r="BW1241" s="551">
        <v>0</v>
      </c>
      <c r="BX1241" s="551">
        <v>0</v>
      </c>
      <c r="BY1241" s="551">
        <v>0</v>
      </c>
      <c r="BZ1241" s="551">
        <v>0</v>
      </c>
      <c r="CA1241" s="551">
        <v>0</v>
      </c>
      <c r="CB1241" s="551">
        <v>0</v>
      </c>
      <c r="CC1241" s="551">
        <v>0</v>
      </c>
      <c r="CD1241" s="551">
        <v>0</v>
      </c>
      <c r="CE1241" s="551">
        <v>0</v>
      </c>
      <c r="CF1241" s="551">
        <v>0</v>
      </c>
      <c r="CG1241" s="551">
        <v>0</v>
      </c>
      <c r="CH1241" s="551">
        <v>0</v>
      </c>
      <c r="CI1241" s="623">
        <f t="shared" si="108"/>
        <v>5</v>
      </c>
      <c r="CJ1241" s="524">
        <v>5</v>
      </c>
      <c r="CK1241" s="554">
        <f t="shared" si="109"/>
        <v>1.6666666666666667</v>
      </c>
      <c r="CL1241" s="554">
        <f t="shared" si="110"/>
        <v>3.3333333333333335</v>
      </c>
      <c r="CM1241" s="554">
        <v>6</v>
      </c>
      <c r="CN1241" s="554"/>
      <c r="CO1241" s="554"/>
      <c r="CP1241" s="622"/>
      <c r="CQ1241" s="524"/>
      <c r="CR1241" s="525"/>
      <c r="CS1241" s="620"/>
      <c r="CT1241" s="527"/>
      <c r="CU1241" s="527"/>
      <c r="CV1241" s="527"/>
      <c r="CW1241" s="85"/>
    </row>
    <row r="1242" spans="1:103" customFormat="1" ht="12" customHeight="1" x14ac:dyDescent="0.2">
      <c r="A1242" s="132" t="s">
        <v>1965</v>
      </c>
      <c r="B1242" s="557" t="s">
        <v>4073</v>
      </c>
      <c r="C1242" s="557" t="s">
        <v>1432</v>
      </c>
      <c r="D1242" s="557" t="s">
        <v>5235</v>
      </c>
      <c r="E1242" s="557" t="s">
        <v>3639</v>
      </c>
      <c r="F1242" s="557" t="s">
        <v>3640</v>
      </c>
      <c r="G1242" s="557" t="s">
        <v>2513</v>
      </c>
      <c r="H1242" s="557" t="s">
        <v>2717</v>
      </c>
      <c r="I1242" s="533" t="s">
        <v>1432</v>
      </c>
      <c r="J1242" s="533">
        <v>526547</v>
      </c>
      <c r="K1242" s="741">
        <v>175744</v>
      </c>
      <c r="L1242" s="512" t="s">
        <v>4766</v>
      </c>
      <c r="M1242" s="557" t="s">
        <v>1432</v>
      </c>
      <c r="N1242" s="533" t="s">
        <v>1432</v>
      </c>
      <c r="O1242" s="533">
        <v>0</v>
      </c>
      <c r="P1242" s="533">
        <v>6</v>
      </c>
      <c r="Q1242" s="738">
        <v>6</v>
      </c>
      <c r="R1242" s="557" t="s">
        <v>5226</v>
      </c>
      <c r="S1242" s="557" t="s">
        <v>1154</v>
      </c>
      <c r="T1242" s="739">
        <v>42053</v>
      </c>
      <c r="U1242" s="739">
        <v>42299</v>
      </c>
      <c r="V1242" s="557" t="s">
        <v>1439</v>
      </c>
      <c r="W1242" s="557" t="s">
        <v>1432</v>
      </c>
      <c r="X1242" s="557" t="s">
        <v>1442</v>
      </c>
      <c r="Y1242" s="557" t="s">
        <v>1443</v>
      </c>
      <c r="Z1242" s="557" t="s">
        <v>1443</v>
      </c>
      <c r="AA1242" s="557" t="s">
        <v>1444</v>
      </c>
      <c r="AB1242" s="742" t="s">
        <v>1432</v>
      </c>
      <c r="AC1242" s="557"/>
      <c r="AD1242" s="557"/>
      <c r="AE1242" s="517" t="s">
        <v>628</v>
      </c>
      <c r="AF1242" s="557" t="s">
        <v>3904</v>
      </c>
      <c r="AG1242" s="557">
        <v>1332288</v>
      </c>
      <c r="AH1242" s="517">
        <v>0</v>
      </c>
      <c r="AI1242" s="517">
        <v>0</v>
      </c>
      <c r="AJ1242" s="577">
        <v>0</v>
      </c>
      <c r="AK1242" s="577">
        <v>2</v>
      </c>
      <c r="AL1242" s="577">
        <v>4</v>
      </c>
      <c r="AM1242" s="577">
        <v>0</v>
      </c>
      <c r="AN1242" s="577">
        <v>0</v>
      </c>
      <c r="AO1242" s="577">
        <v>0</v>
      </c>
      <c r="AP1242" s="577">
        <v>0</v>
      </c>
      <c r="AQ1242" s="577">
        <v>0</v>
      </c>
      <c r="AR1242" s="577">
        <v>2</v>
      </c>
      <c r="AS1242" s="577">
        <v>4</v>
      </c>
      <c r="AT1242" s="577">
        <v>0</v>
      </c>
      <c r="AU1242" s="577">
        <v>0</v>
      </c>
      <c r="AV1242" s="577">
        <v>0</v>
      </c>
      <c r="AW1242" s="577">
        <v>0</v>
      </c>
      <c r="AX1242" s="577">
        <v>0</v>
      </c>
      <c r="AY1242" s="577">
        <v>0</v>
      </c>
      <c r="AZ1242" s="577">
        <v>0</v>
      </c>
      <c r="BA1242" s="577">
        <v>0</v>
      </c>
      <c r="BB1242" s="577">
        <v>0</v>
      </c>
      <c r="BC1242" s="577">
        <v>0</v>
      </c>
      <c r="BD1242" s="577">
        <v>0</v>
      </c>
      <c r="BE1242" s="577">
        <v>0</v>
      </c>
      <c r="BF1242" s="577">
        <v>0</v>
      </c>
      <c r="BG1242" s="577">
        <v>0</v>
      </c>
      <c r="BH1242" s="577">
        <v>0</v>
      </c>
      <c r="BI1242" s="577">
        <v>0</v>
      </c>
      <c r="BJ1242" s="577">
        <v>0</v>
      </c>
      <c r="BK1242" s="577">
        <v>0</v>
      </c>
      <c r="BL1242" s="577"/>
      <c r="BM1242" s="551">
        <v>0</v>
      </c>
      <c r="BN1242" s="551">
        <v>0</v>
      </c>
      <c r="BO1242" s="753">
        <v>0</v>
      </c>
      <c r="BP1242" s="551">
        <v>0</v>
      </c>
      <c r="BQ1242" s="551">
        <v>0</v>
      </c>
      <c r="BR1242" s="551">
        <v>0</v>
      </c>
      <c r="BS1242" s="582">
        <f t="shared" si="105"/>
        <v>2</v>
      </c>
      <c r="BT1242" s="552">
        <f t="shared" si="106"/>
        <v>2</v>
      </c>
      <c r="BU1242" s="552">
        <f t="shared" si="107"/>
        <v>2</v>
      </c>
      <c r="BV1242" s="551">
        <v>0</v>
      </c>
      <c r="BW1242" s="551">
        <v>0</v>
      </c>
      <c r="BX1242" s="551">
        <v>0</v>
      </c>
      <c r="BY1242" s="551">
        <v>0</v>
      </c>
      <c r="BZ1242" s="551">
        <v>0</v>
      </c>
      <c r="CA1242" s="551">
        <v>0</v>
      </c>
      <c r="CB1242" s="551">
        <v>0</v>
      </c>
      <c r="CC1242" s="551">
        <v>0</v>
      </c>
      <c r="CD1242" s="551">
        <v>0</v>
      </c>
      <c r="CE1242" s="551">
        <v>0</v>
      </c>
      <c r="CF1242" s="551">
        <v>0</v>
      </c>
      <c r="CG1242" s="551">
        <v>0</v>
      </c>
      <c r="CH1242" s="551">
        <v>0</v>
      </c>
      <c r="CI1242" s="623">
        <f t="shared" si="108"/>
        <v>6</v>
      </c>
      <c r="CJ1242" s="524">
        <v>6</v>
      </c>
      <c r="CK1242" s="554">
        <f t="shared" si="109"/>
        <v>2</v>
      </c>
      <c r="CL1242" s="554">
        <f t="shared" si="110"/>
        <v>4</v>
      </c>
      <c r="CM1242" s="554">
        <v>6</v>
      </c>
      <c r="CN1242" s="554"/>
      <c r="CO1242" s="554"/>
      <c r="CP1242" s="622"/>
      <c r="CQ1242" s="524"/>
      <c r="CR1242" s="525"/>
      <c r="CS1242" s="620"/>
      <c r="CT1242" s="527"/>
      <c r="CU1242" s="527"/>
      <c r="CV1242" s="527"/>
      <c r="CW1242" s="85"/>
    </row>
    <row r="1243" spans="1:103" customFormat="1" ht="12" customHeight="1" x14ac:dyDescent="0.2">
      <c r="A1243" s="132" t="s">
        <v>1965</v>
      </c>
      <c r="B1243" s="557" t="s">
        <v>4073</v>
      </c>
      <c r="C1243" s="557" t="s">
        <v>1432</v>
      </c>
      <c r="D1243" s="557" t="s">
        <v>5235</v>
      </c>
      <c r="E1243" s="557" t="s">
        <v>3639</v>
      </c>
      <c r="F1243" s="557" t="s">
        <v>3640</v>
      </c>
      <c r="G1243" s="557" t="s">
        <v>2513</v>
      </c>
      <c r="H1243" s="557" t="s">
        <v>2717</v>
      </c>
      <c r="I1243" s="533" t="s">
        <v>1432</v>
      </c>
      <c r="J1243" s="533">
        <v>526547</v>
      </c>
      <c r="K1243" s="741">
        <v>175744</v>
      </c>
      <c r="L1243" s="512" t="s">
        <v>4766</v>
      </c>
      <c r="M1243" s="557" t="s">
        <v>1432</v>
      </c>
      <c r="N1243" s="533" t="s">
        <v>1432</v>
      </c>
      <c r="O1243" s="533">
        <v>0</v>
      </c>
      <c r="P1243" s="533">
        <v>6</v>
      </c>
      <c r="Q1243" s="738">
        <v>6</v>
      </c>
      <c r="R1243" s="557" t="s">
        <v>5226</v>
      </c>
      <c r="S1243" s="557" t="s">
        <v>1154</v>
      </c>
      <c r="T1243" s="739">
        <v>42053</v>
      </c>
      <c r="U1243" s="739">
        <v>42299</v>
      </c>
      <c r="V1243" s="557" t="s">
        <v>1439</v>
      </c>
      <c r="W1243" s="557" t="s">
        <v>1432</v>
      </c>
      <c r="X1243" s="557" t="s">
        <v>1442</v>
      </c>
      <c r="Y1243" s="557" t="s">
        <v>1443</v>
      </c>
      <c r="Z1243" s="557" t="s">
        <v>1443</v>
      </c>
      <c r="AA1243" s="557" t="s">
        <v>1444</v>
      </c>
      <c r="AB1243" s="742" t="s">
        <v>1432</v>
      </c>
      <c r="AC1243" s="557"/>
      <c r="AD1243" s="557"/>
      <c r="AE1243" s="517" t="s">
        <v>3063</v>
      </c>
      <c r="AF1243" s="557" t="s">
        <v>1445</v>
      </c>
      <c r="AG1243" s="557">
        <v>1332288</v>
      </c>
      <c r="AH1243" s="517">
        <v>0</v>
      </c>
      <c r="AI1243" s="517">
        <v>0</v>
      </c>
      <c r="AJ1243" s="577">
        <v>0</v>
      </c>
      <c r="AK1243" s="577">
        <v>0</v>
      </c>
      <c r="AL1243" s="577">
        <v>6</v>
      </c>
      <c r="AM1243" s="577">
        <v>0</v>
      </c>
      <c r="AN1243" s="577">
        <v>0</v>
      </c>
      <c r="AO1243" s="577">
        <v>0</v>
      </c>
      <c r="AP1243" s="577">
        <v>0</v>
      </c>
      <c r="AQ1243" s="577">
        <v>0</v>
      </c>
      <c r="AR1243" s="577">
        <v>0</v>
      </c>
      <c r="AS1243" s="577">
        <v>6</v>
      </c>
      <c r="AT1243" s="577">
        <v>0</v>
      </c>
      <c r="AU1243" s="577">
        <v>0</v>
      </c>
      <c r="AV1243" s="577">
        <v>0</v>
      </c>
      <c r="AW1243" s="577">
        <v>0</v>
      </c>
      <c r="AX1243" s="577">
        <v>0</v>
      </c>
      <c r="AY1243" s="577">
        <v>0</v>
      </c>
      <c r="AZ1243" s="577">
        <v>0</v>
      </c>
      <c r="BA1243" s="577">
        <v>0</v>
      </c>
      <c r="BB1243" s="577">
        <v>0</v>
      </c>
      <c r="BC1243" s="577">
        <v>0</v>
      </c>
      <c r="BD1243" s="577">
        <v>0</v>
      </c>
      <c r="BE1243" s="577">
        <v>0</v>
      </c>
      <c r="BF1243" s="577">
        <v>0</v>
      </c>
      <c r="BG1243" s="577">
        <v>0</v>
      </c>
      <c r="BH1243" s="577">
        <v>0</v>
      </c>
      <c r="BI1243" s="577">
        <v>0</v>
      </c>
      <c r="BJ1243" s="577">
        <v>0</v>
      </c>
      <c r="BK1243" s="577">
        <v>0</v>
      </c>
      <c r="BL1243" s="577"/>
      <c r="BM1243" s="551">
        <v>0</v>
      </c>
      <c r="BN1243" s="551">
        <v>0</v>
      </c>
      <c r="BO1243" s="753">
        <v>0</v>
      </c>
      <c r="BP1243" s="551">
        <v>0</v>
      </c>
      <c r="BQ1243" s="551">
        <v>0</v>
      </c>
      <c r="BR1243" s="551">
        <v>0</v>
      </c>
      <c r="BS1243" s="582">
        <f t="shared" si="105"/>
        <v>2</v>
      </c>
      <c r="BT1243" s="552">
        <f t="shared" si="106"/>
        <v>2</v>
      </c>
      <c r="BU1243" s="552">
        <f t="shared" si="107"/>
        <v>2</v>
      </c>
      <c r="BV1243" s="551">
        <v>0</v>
      </c>
      <c r="BW1243" s="551">
        <v>0</v>
      </c>
      <c r="BX1243" s="551">
        <v>0</v>
      </c>
      <c r="BY1243" s="551">
        <v>0</v>
      </c>
      <c r="BZ1243" s="551">
        <v>0</v>
      </c>
      <c r="CA1243" s="551">
        <v>0</v>
      </c>
      <c r="CB1243" s="551">
        <v>0</v>
      </c>
      <c r="CC1243" s="551">
        <v>0</v>
      </c>
      <c r="CD1243" s="551">
        <v>0</v>
      </c>
      <c r="CE1243" s="551">
        <v>0</v>
      </c>
      <c r="CF1243" s="551">
        <v>0</v>
      </c>
      <c r="CG1243" s="551">
        <v>0</v>
      </c>
      <c r="CH1243" s="551">
        <v>0</v>
      </c>
      <c r="CI1243" s="623">
        <f t="shared" si="108"/>
        <v>6</v>
      </c>
      <c r="CJ1243" s="524">
        <v>6</v>
      </c>
      <c r="CK1243" s="554">
        <f t="shared" si="109"/>
        <v>2</v>
      </c>
      <c r="CL1243" s="554">
        <f t="shared" si="110"/>
        <v>4</v>
      </c>
      <c r="CM1243" s="554">
        <v>6</v>
      </c>
      <c r="CN1243" s="554"/>
      <c r="CO1243" s="554"/>
      <c r="CP1243" s="622"/>
      <c r="CQ1243" s="524"/>
      <c r="CR1243" s="525"/>
      <c r="CS1243" s="620"/>
      <c r="CT1243" s="527"/>
      <c r="CU1243" s="527"/>
      <c r="CV1243" s="527"/>
      <c r="CW1243" s="85"/>
    </row>
    <row r="1244" spans="1:103" customFormat="1" ht="12" customHeight="1" x14ac:dyDescent="0.2">
      <c r="A1244" s="132" t="s">
        <v>1965</v>
      </c>
      <c r="B1244" s="557" t="s">
        <v>4073</v>
      </c>
      <c r="C1244" s="557" t="s">
        <v>1432</v>
      </c>
      <c r="D1244" s="557" t="s">
        <v>5236</v>
      </c>
      <c r="E1244" s="557" t="s">
        <v>3639</v>
      </c>
      <c r="F1244" s="557" t="s">
        <v>3640</v>
      </c>
      <c r="G1244" s="557" t="s">
        <v>2513</v>
      </c>
      <c r="H1244" s="557" t="s">
        <v>2717</v>
      </c>
      <c r="I1244" s="533" t="s">
        <v>1432</v>
      </c>
      <c r="J1244" s="533">
        <v>526547</v>
      </c>
      <c r="K1244" s="741">
        <v>175744</v>
      </c>
      <c r="L1244" s="512" t="s">
        <v>4766</v>
      </c>
      <c r="M1244" s="557" t="s">
        <v>1432</v>
      </c>
      <c r="N1244" s="533" t="s">
        <v>1432</v>
      </c>
      <c r="O1244" s="533">
        <v>0</v>
      </c>
      <c r="P1244" s="533">
        <v>5</v>
      </c>
      <c r="Q1244" s="738">
        <v>5</v>
      </c>
      <c r="R1244" s="557" t="s">
        <v>5226</v>
      </c>
      <c r="S1244" s="557" t="s">
        <v>1154</v>
      </c>
      <c r="T1244" s="739">
        <v>42053</v>
      </c>
      <c r="U1244" s="739">
        <v>42299</v>
      </c>
      <c r="V1244" s="557" t="s">
        <v>1439</v>
      </c>
      <c r="W1244" s="557" t="s">
        <v>1432</v>
      </c>
      <c r="X1244" s="557" t="s">
        <v>1442</v>
      </c>
      <c r="Y1244" s="557" t="s">
        <v>1443</v>
      </c>
      <c r="Z1244" s="557" t="s">
        <v>1443</v>
      </c>
      <c r="AA1244" s="557" t="s">
        <v>1444</v>
      </c>
      <c r="AB1244" s="742" t="s">
        <v>1432</v>
      </c>
      <c r="AC1244" s="557"/>
      <c r="AD1244" s="557"/>
      <c r="AE1244" s="517" t="s">
        <v>628</v>
      </c>
      <c r="AF1244" s="557" t="s">
        <v>3904</v>
      </c>
      <c r="AG1244" s="557">
        <v>1332288</v>
      </c>
      <c r="AH1244" s="517">
        <v>0</v>
      </c>
      <c r="AI1244" s="517">
        <v>0</v>
      </c>
      <c r="AJ1244" s="577">
        <v>0</v>
      </c>
      <c r="AK1244" s="577">
        <v>2</v>
      </c>
      <c r="AL1244" s="577">
        <v>3</v>
      </c>
      <c r="AM1244" s="577">
        <v>0</v>
      </c>
      <c r="AN1244" s="577">
        <v>0</v>
      </c>
      <c r="AO1244" s="577">
        <v>0</v>
      </c>
      <c r="AP1244" s="577">
        <v>0</v>
      </c>
      <c r="AQ1244" s="577">
        <v>0</v>
      </c>
      <c r="AR1244" s="577">
        <v>2</v>
      </c>
      <c r="AS1244" s="577">
        <v>3</v>
      </c>
      <c r="AT1244" s="577">
        <v>0</v>
      </c>
      <c r="AU1244" s="577">
        <v>0</v>
      </c>
      <c r="AV1244" s="577">
        <v>0</v>
      </c>
      <c r="AW1244" s="577">
        <v>0</v>
      </c>
      <c r="AX1244" s="577">
        <v>0</v>
      </c>
      <c r="AY1244" s="577">
        <v>0</v>
      </c>
      <c r="AZ1244" s="577">
        <v>0</v>
      </c>
      <c r="BA1244" s="577">
        <v>0</v>
      </c>
      <c r="BB1244" s="577">
        <v>0</v>
      </c>
      <c r="BC1244" s="577">
        <v>0</v>
      </c>
      <c r="BD1244" s="577">
        <v>0</v>
      </c>
      <c r="BE1244" s="577">
        <v>0</v>
      </c>
      <c r="BF1244" s="577">
        <v>0</v>
      </c>
      <c r="BG1244" s="577">
        <v>0</v>
      </c>
      <c r="BH1244" s="577">
        <v>0</v>
      </c>
      <c r="BI1244" s="577">
        <v>0</v>
      </c>
      <c r="BJ1244" s="577">
        <v>0</v>
      </c>
      <c r="BK1244" s="577">
        <v>0</v>
      </c>
      <c r="BL1244" s="577"/>
      <c r="BM1244" s="551">
        <v>0</v>
      </c>
      <c r="BN1244" s="551">
        <v>0</v>
      </c>
      <c r="BO1244" s="753">
        <v>0</v>
      </c>
      <c r="BP1244" s="551">
        <v>0</v>
      </c>
      <c r="BQ1244" s="551">
        <v>0</v>
      </c>
      <c r="BR1244" s="551">
        <v>0</v>
      </c>
      <c r="BS1244" s="582">
        <f t="shared" si="105"/>
        <v>1.6666666666666667</v>
      </c>
      <c r="BT1244" s="552">
        <f t="shared" si="106"/>
        <v>1.6666666666666667</v>
      </c>
      <c r="BU1244" s="552">
        <f t="shared" si="107"/>
        <v>1.6666666666666667</v>
      </c>
      <c r="BV1244" s="551">
        <v>0</v>
      </c>
      <c r="BW1244" s="551">
        <v>0</v>
      </c>
      <c r="BX1244" s="551">
        <v>0</v>
      </c>
      <c r="BY1244" s="551">
        <v>0</v>
      </c>
      <c r="BZ1244" s="551">
        <v>0</v>
      </c>
      <c r="CA1244" s="551">
        <v>0</v>
      </c>
      <c r="CB1244" s="551">
        <v>0</v>
      </c>
      <c r="CC1244" s="551">
        <v>0</v>
      </c>
      <c r="CD1244" s="551">
        <v>0</v>
      </c>
      <c r="CE1244" s="551">
        <v>0</v>
      </c>
      <c r="CF1244" s="551">
        <v>0</v>
      </c>
      <c r="CG1244" s="551">
        <v>0</v>
      </c>
      <c r="CH1244" s="551">
        <v>0</v>
      </c>
      <c r="CI1244" s="623">
        <f t="shared" si="108"/>
        <v>5</v>
      </c>
      <c r="CJ1244" s="524">
        <v>5</v>
      </c>
      <c r="CK1244" s="554">
        <f t="shared" si="109"/>
        <v>1.6666666666666667</v>
      </c>
      <c r="CL1244" s="554">
        <f t="shared" si="110"/>
        <v>3.3333333333333335</v>
      </c>
      <c r="CM1244" s="554">
        <v>6</v>
      </c>
      <c r="CN1244" s="554"/>
      <c r="CO1244" s="554"/>
      <c r="CP1244" s="622"/>
      <c r="CQ1244" s="524"/>
      <c r="CR1244" s="525"/>
      <c r="CS1244" s="620"/>
      <c r="CT1244" s="527"/>
      <c r="CU1244" s="527"/>
      <c r="CV1244" s="527"/>
      <c r="CW1244" s="85"/>
      <c r="CX1244" s="82"/>
      <c r="CY1244" s="82"/>
    </row>
    <row r="1245" spans="1:103" customFormat="1" ht="12" customHeight="1" x14ac:dyDescent="0.2">
      <c r="A1245" s="132" t="s">
        <v>1965</v>
      </c>
      <c r="B1245" s="557" t="s">
        <v>4073</v>
      </c>
      <c r="C1245" s="557" t="s">
        <v>1432</v>
      </c>
      <c r="D1245" s="557" t="s">
        <v>5236</v>
      </c>
      <c r="E1245" s="557" t="s">
        <v>3639</v>
      </c>
      <c r="F1245" s="557" t="s">
        <v>3640</v>
      </c>
      <c r="G1245" s="557" t="s">
        <v>2513</v>
      </c>
      <c r="H1245" s="557" t="s">
        <v>2717</v>
      </c>
      <c r="I1245" s="533" t="s">
        <v>1432</v>
      </c>
      <c r="J1245" s="533">
        <v>526547</v>
      </c>
      <c r="K1245" s="741">
        <v>175744</v>
      </c>
      <c r="L1245" s="512" t="s">
        <v>4766</v>
      </c>
      <c r="M1245" s="557" t="s">
        <v>1432</v>
      </c>
      <c r="N1245" s="533" t="s">
        <v>1432</v>
      </c>
      <c r="O1245" s="533">
        <v>0</v>
      </c>
      <c r="P1245" s="533">
        <v>7</v>
      </c>
      <c r="Q1245" s="738">
        <v>7</v>
      </c>
      <c r="R1245" s="557" t="s">
        <v>5226</v>
      </c>
      <c r="S1245" s="557" t="s">
        <v>1154</v>
      </c>
      <c r="T1245" s="739">
        <v>42053</v>
      </c>
      <c r="U1245" s="739">
        <v>42299</v>
      </c>
      <c r="V1245" s="557" t="s">
        <v>1439</v>
      </c>
      <c r="W1245" s="557" t="s">
        <v>1432</v>
      </c>
      <c r="X1245" s="557" t="s">
        <v>1442</v>
      </c>
      <c r="Y1245" s="557" t="s">
        <v>1443</v>
      </c>
      <c r="Z1245" s="557" t="s">
        <v>1443</v>
      </c>
      <c r="AA1245" s="557" t="s">
        <v>1444</v>
      </c>
      <c r="AB1245" s="742" t="s">
        <v>1432</v>
      </c>
      <c r="AC1245" s="557"/>
      <c r="AD1245" s="557"/>
      <c r="AE1245" s="517" t="s">
        <v>3063</v>
      </c>
      <c r="AF1245" s="557" t="s">
        <v>1445</v>
      </c>
      <c r="AG1245" s="557">
        <v>1332288</v>
      </c>
      <c r="AH1245" s="517">
        <v>0</v>
      </c>
      <c r="AI1245" s="517">
        <v>0</v>
      </c>
      <c r="AJ1245" s="577">
        <v>0</v>
      </c>
      <c r="AK1245" s="577">
        <v>0</v>
      </c>
      <c r="AL1245" s="577">
        <v>7</v>
      </c>
      <c r="AM1245" s="577">
        <v>0</v>
      </c>
      <c r="AN1245" s="577">
        <v>0</v>
      </c>
      <c r="AO1245" s="577">
        <v>0</v>
      </c>
      <c r="AP1245" s="577">
        <v>0</v>
      </c>
      <c r="AQ1245" s="577">
        <v>0</v>
      </c>
      <c r="AR1245" s="577">
        <v>0</v>
      </c>
      <c r="AS1245" s="577">
        <v>7</v>
      </c>
      <c r="AT1245" s="577">
        <v>0</v>
      </c>
      <c r="AU1245" s="577">
        <v>0</v>
      </c>
      <c r="AV1245" s="577">
        <v>0</v>
      </c>
      <c r="AW1245" s="577">
        <v>0</v>
      </c>
      <c r="AX1245" s="577">
        <v>0</v>
      </c>
      <c r="AY1245" s="577">
        <v>0</v>
      </c>
      <c r="AZ1245" s="577">
        <v>0</v>
      </c>
      <c r="BA1245" s="577">
        <v>0</v>
      </c>
      <c r="BB1245" s="577">
        <v>0</v>
      </c>
      <c r="BC1245" s="577">
        <v>0</v>
      </c>
      <c r="BD1245" s="577">
        <v>0</v>
      </c>
      <c r="BE1245" s="577">
        <v>0</v>
      </c>
      <c r="BF1245" s="577">
        <v>0</v>
      </c>
      <c r="BG1245" s="577">
        <v>0</v>
      </c>
      <c r="BH1245" s="577">
        <v>0</v>
      </c>
      <c r="BI1245" s="577">
        <v>0</v>
      </c>
      <c r="BJ1245" s="577">
        <v>0</v>
      </c>
      <c r="BK1245" s="577">
        <v>0</v>
      </c>
      <c r="BL1245" s="577"/>
      <c r="BM1245" s="551">
        <v>0</v>
      </c>
      <c r="BN1245" s="551">
        <v>0</v>
      </c>
      <c r="BO1245" s="753">
        <v>0</v>
      </c>
      <c r="BP1245" s="551">
        <v>0</v>
      </c>
      <c r="BQ1245" s="551">
        <v>0</v>
      </c>
      <c r="BR1245" s="551">
        <v>0</v>
      </c>
      <c r="BS1245" s="582">
        <f t="shared" si="105"/>
        <v>2.3333333333333335</v>
      </c>
      <c r="BT1245" s="552">
        <f t="shared" si="106"/>
        <v>2.3333333333333335</v>
      </c>
      <c r="BU1245" s="552">
        <f t="shared" si="107"/>
        <v>2.3333333333333335</v>
      </c>
      <c r="BV1245" s="551">
        <v>0</v>
      </c>
      <c r="BW1245" s="551">
        <v>0</v>
      </c>
      <c r="BX1245" s="551">
        <v>0</v>
      </c>
      <c r="BY1245" s="551">
        <v>0</v>
      </c>
      <c r="BZ1245" s="551">
        <v>0</v>
      </c>
      <c r="CA1245" s="551">
        <v>0</v>
      </c>
      <c r="CB1245" s="551">
        <v>0</v>
      </c>
      <c r="CC1245" s="551">
        <v>0</v>
      </c>
      <c r="CD1245" s="551">
        <v>0</v>
      </c>
      <c r="CE1245" s="551">
        <v>0</v>
      </c>
      <c r="CF1245" s="551">
        <v>0</v>
      </c>
      <c r="CG1245" s="551">
        <v>0</v>
      </c>
      <c r="CH1245" s="551">
        <v>0</v>
      </c>
      <c r="CI1245" s="623">
        <f t="shared" si="108"/>
        <v>7</v>
      </c>
      <c r="CJ1245" s="524">
        <v>7</v>
      </c>
      <c r="CK1245" s="554">
        <f t="shared" si="109"/>
        <v>2.3333333333333335</v>
      </c>
      <c r="CL1245" s="554">
        <f t="shared" si="110"/>
        <v>4.666666666666667</v>
      </c>
      <c r="CM1245" s="554">
        <v>6</v>
      </c>
      <c r="CN1245" s="554"/>
      <c r="CO1245" s="554"/>
      <c r="CP1245" s="622"/>
      <c r="CQ1245" s="524"/>
      <c r="CR1245" s="525"/>
      <c r="CS1245" s="620"/>
      <c r="CT1245" s="527"/>
      <c r="CU1245" s="527"/>
      <c r="CV1245" s="527"/>
      <c r="CW1245" s="85"/>
      <c r="CX1245" s="82"/>
      <c r="CY1245" s="82"/>
    </row>
    <row r="1246" spans="1:103" customFormat="1" ht="12" customHeight="1" x14ac:dyDescent="0.2">
      <c r="A1246" s="132" t="s">
        <v>1965</v>
      </c>
      <c r="B1246" s="557" t="s">
        <v>4073</v>
      </c>
      <c r="C1246" s="557" t="s">
        <v>1432</v>
      </c>
      <c r="D1246" s="557" t="s">
        <v>5237</v>
      </c>
      <c r="E1246" s="577" t="s">
        <v>3639</v>
      </c>
      <c r="F1246" s="557" t="s">
        <v>3640</v>
      </c>
      <c r="G1246" s="557" t="s">
        <v>2513</v>
      </c>
      <c r="H1246" s="557" t="s">
        <v>2717</v>
      </c>
      <c r="I1246" s="557" t="s">
        <v>1432</v>
      </c>
      <c r="J1246" s="533">
        <v>526547</v>
      </c>
      <c r="K1246" s="533">
        <v>175744</v>
      </c>
      <c r="L1246" s="512" t="s">
        <v>4766</v>
      </c>
      <c r="M1246" s="557" t="s">
        <v>1432</v>
      </c>
      <c r="N1246" s="557" t="s">
        <v>1432</v>
      </c>
      <c r="O1246" s="533">
        <v>0</v>
      </c>
      <c r="P1246" s="533">
        <v>3</v>
      </c>
      <c r="Q1246" s="738">
        <v>3</v>
      </c>
      <c r="R1246" s="557" t="s">
        <v>5226</v>
      </c>
      <c r="S1246" s="557" t="s">
        <v>1154</v>
      </c>
      <c r="T1246" s="739">
        <v>42053</v>
      </c>
      <c r="U1246" s="739">
        <v>42299</v>
      </c>
      <c r="V1246" s="557" t="s">
        <v>1439</v>
      </c>
      <c r="W1246" s="557" t="s">
        <v>1432</v>
      </c>
      <c r="X1246" s="557" t="s">
        <v>1442</v>
      </c>
      <c r="Y1246" s="557" t="s">
        <v>1443</v>
      </c>
      <c r="Z1246" s="557" t="s">
        <v>1443</v>
      </c>
      <c r="AA1246" s="557" t="s">
        <v>1444</v>
      </c>
      <c r="AB1246" s="557" t="s">
        <v>1432</v>
      </c>
      <c r="AC1246" s="389"/>
      <c r="AD1246" s="389"/>
      <c r="AE1246" s="517" t="s">
        <v>628</v>
      </c>
      <c r="AF1246" s="557" t="s">
        <v>3904</v>
      </c>
      <c r="AG1246" s="620">
        <v>1332288</v>
      </c>
      <c r="AH1246" s="517">
        <v>0</v>
      </c>
      <c r="AI1246" s="577">
        <v>0</v>
      </c>
      <c r="AJ1246" s="577">
        <v>0</v>
      </c>
      <c r="AK1246" s="577">
        <v>2</v>
      </c>
      <c r="AL1246" s="577">
        <v>1</v>
      </c>
      <c r="AM1246" s="577">
        <v>0</v>
      </c>
      <c r="AN1246" s="577">
        <v>0</v>
      </c>
      <c r="AO1246" s="577">
        <v>0</v>
      </c>
      <c r="AP1246" s="577">
        <v>0</v>
      </c>
      <c r="AQ1246" s="577">
        <v>0</v>
      </c>
      <c r="AR1246" s="577">
        <v>2</v>
      </c>
      <c r="AS1246" s="577">
        <v>1</v>
      </c>
      <c r="AT1246" s="577">
        <v>0</v>
      </c>
      <c r="AU1246" s="577">
        <v>0</v>
      </c>
      <c r="AV1246" s="577">
        <v>0</v>
      </c>
      <c r="AW1246" s="577">
        <v>0</v>
      </c>
      <c r="AX1246" s="577">
        <v>0</v>
      </c>
      <c r="AY1246" s="577">
        <v>0</v>
      </c>
      <c r="AZ1246" s="577">
        <v>0</v>
      </c>
      <c r="BA1246" s="577">
        <v>0</v>
      </c>
      <c r="BB1246" s="577">
        <v>0</v>
      </c>
      <c r="BC1246" s="577">
        <v>0</v>
      </c>
      <c r="BD1246" s="577">
        <v>0</v>
      </c>
      <c r="BE1246" s="577">
        <v>0</v>
      </c>
      <c r="BF1246" s="577">
        <v>0</v>
      </c>
      <c r="BG1246" s="577">
        <v>0</v>
      </c>
      <c r="BH1246" s="577">
        <v>0</v>
      </c>
      <c r="BI1246" s="577">
        <v>0</v>
      </c>
      <c r="BJ1246" s="577">
        <v>0</v>
      </c>
      <c r="BK1246" s="577">
        <v>0</v>
      </c>
      <c r="BL1246" s="577"/>
      <c r="BM1246" s="551">
        <v>0</v>
      </c>
      <c r="BN1246" s="551">
        <v>0</v>
      </c>
      <c r="BO1246" s="753">
        <v>0</v>
      </c>
      <c r="BP1246" s="551">
        <v>0</v>
      </c>
      <c r="BQ1246" s="551">
        <v>0</v>
      </c>
      <c r="BR1246" s="551">
        <v>0</v>
      </c>
      <c r="BS1246" s="582">
        <f t="shared" si="105"/>
        <v>1</v>
      </c>
      <c r="BT1246" s="552">
        <f t="shared" si="106"/>
        <v>1</v>
      </c>
      <c r="BU1246" s="552">
        <f t="shared" si="107"/>
        <v>1</v>
      </c>
      <c r="BV1246" s="551">
        <v>0</v>
      </c>
      <c r="BW1246" s="551">
        <v>0</v>
      </c>
      <c r="BX1246" s="551">
        <v>0</v>
      </c>
      <c r="BY1246" s="551">
        <v>0</v>
      </c>
      <c r="BZ1246" s="551">
        <v>0</v>
      </c>
      <c r="CA1246" s="551">
        <v>0</v>
      </c>
      <c r="CB1246" s="551">
        <v>0</v>
      </c>
      <c r="CC1246" s="551">
        <v>0</v>
      </c>
      <c r="CD1246" s="551">
        <v>0</v>
      </c>
      <c r="CE1246" s="551">
        <v>0</v>
      </c>
      <c r="CF1246" s="551">
        <v>0</v>
      </c>
      <c r="CG1246" s="551">
        <v>0</v>
      </c>
      <c r="CH1246" s="551">
        <v>0</v>
      </c>
      <c r="CI1246" s="623">
        <f t="shared" si="108"/>
        <v>3</v>
      </c>
      <c r="CJ1246" s="524">
        <v>3</v>
      </c>
      <c r="CK1246" s="554">
        <f t="shared" si="109"/>
        <v>1</v>
      </c>
      <c r="CL1246" s="554">
        <f t="shared" si="110"/>
        <v>2</v>
      </c>
      <c r="CM1246" s="554">
        <v>6</v>
      </c>
      <c r="CN1246" s="554"/>
      <c r="CO1246" s="554"/>
      <c r="CP1246" s="622"/>
      <c r="CQ1246" s="726"/>
      <c r="CR1246" s="525"/>
      <c r="CS1246" s="527"/>
      <c r="CT1246" s="527"/>
      <c r="CU1246" s="527"/>
      <c r="CV1246" s="527"/>
      <c r="CW1246" s="85"/>
      <c r="CX1246" s="82"/>
      <c r="CY1246" s="82"/>
    </row>
    <row r="1247" spans="1:103" customFormat="1" ht="12" customHeight="1" x14ac:dyDescent="0.2">
      <c r="A1247" s="132" t="s">
        <v>1965</v>
      </c>
      <c r="B1247" s="557" t="s">
        <v>4073</v>
      </c>
      <c r="C1247" s="557" t="s">
        <v>1432</v>
      </c>
      <c r="D1247" s="557" t="s">
        <v>5237</v>
      </c>
      <c r="E1247" s="557" t="s">
        <v>3639</v>
      </c>
      <c r="F1247" s="557" t="s">
        <v>3640</v>
      </c>
      <c r="G1247" s="557" t="s">
        <v>2513</v>
      </c>
      <c r="H1247" s="557" t="s">
        <v>2717</v>
      </c>
      <c r="I1247" s="533" t="s">
        <v>1432</v>
      </c>
      <c r="J1247" s="533">
        <v>526547</v>
      </c>
      <c r="K1247" s="741">
        <v>175744</v>
      </c>
      <c r="L1247" s="512" t="s">
        <v>4766</v>
      </c>
      <c r="M1247" s="557" t="s">
        <v>1432</v>
      </c>
      <c r="N1247" s="533" t="s">
        <v>1432</v>
      </c>
      <c r="O1247" s="533">
        <v>0</v>
      </c>
      <c r="P1247" s="533">
        <v>9</v>
      </c>
      <c r="Q1247" s="738">
        <v>9</v>
      </c>
      <c r="R1247" s="557" t="s">
        <v>5226</v>
      </c>
      <c r="S1247" s="557" t="s">
        <v>1154</v>
      </c>
      <c r="T1247" s="739">
        <v>42053</v>
      </c>
      <c r="U1247" s="739">
        <v>42299</v>
      </c>
      <c r="V1247" s="557" t="s">
        <v>1439</v>
      </c>
      <c r="W1247" s="557" t="s">
        <v>1432</v>
      </c>
      <c r="X1247" s="557" t="s">
        <v>1442</v>
      </c>
      <c r="Y1247" s="557" t="s">
        <v>1443</v>
      </c>
      <c r="Z1247" s="557" t="s">
        <v>1443</v>
      </c>
      <c r="AA1247" s="557" t="s">
        <v>1444</v>
      </c>
      <c r="AB1247" s="742" t="s">
        <v>1432</v>
      </c>
      <c r="AC1247" s="557"/>
      <c r="AD1247" s="557"/>
      <c r="AE1247" s="517" t="s">
        <v>3063</v>
      </c>
      <c r="AF1247" s="557" t="s">
        <v>1445</v>
      </c>
      <c r="AG1247" s="557">
        <v>1332288</v>
      </c>
      <c r="AH1247" s="517">
        <v>0</v>
      </c>
      <c r="AI1247" s="517">
        <v>0</v>
      </c>
      <c r="AJ1247" s="577">
        <v>0</v>
      </c>
      <c r="AK1247" s="577">
        <v>0</v>
      </c>
      <c r="AL1247" s="577">
        <v>9</v>
      </c>
      <c r="AM1247" s="577">
        <v>0</v>
      </c>
      <c r="AN1247" s="577">
        <v>0</v>
      </c>
      <c r="AO1247" s="577">
        <v>0</v>
      </c>
      <c r="AP1247" s="577">
        <v>0</v>
      </c>
      <c r="AQ1247" s="577">
        <v>0</v>
      </c>
      <c r="AR1247" s="577">
        <v>0</v>
      </c>
      <c r="AS1247" s="577">
        <v>9</v>
      </c>
      <c r="AT1247" s="577">
        <v>0</v>
      </c>
      <c r="AU1247" s="577">
        <v>0</v>
      </c>
      <c r="AV1247" s="577">
        <v>0</v>
      </c>
      <c r="AW1247" s="577">
        <v>0</v>
      </c>
      <c r="AX1247" s="577">
        <v>0</v>
      </c>
      <c r="AY1247" s="577">
        <v>0</v>
      </c>
      <c r="AZ1247" s="577">
        <v>0</v>
      </c>
      <c r="BA1247" s="577">
        <v>0</v>
      </c>
      <c r="BB1247" s="577">
        <v>0</v>
      </c>
      <c r="BC1247" s="577">
        <v>0</v>
      </c>
      <c r="BD1247" s="577">
        <v>0</v>
      </c>
      <c r="BE1247" s="577">
        <v>0</v>
      </c>
      <c r="BF1247" s="577">
        <v>0</v>
      </c>
      <c r="BG1247" s="577">
        <v>0</v>
      </c>
      <c r="BH1247" s="577">
        <v>0</v>
      </c>
      <c r="BI1247" s="577">
        <v>0</v>
      </c>
      <c r="BJ1247" s="577">
        <v>0</v>
      </c>
      <c r="BK1247" s="577">
        <v>0</v>
      </c>
      <c r="BL1247" s="577"/>
      <c r="BM1247" s="551">
        <v>0</v>
      </c>
      <c r="BN1247" s="551">
        <v>0</v>
      </c>
      <c r="BO1247" s="753">
        <v>0</v>
      </c>
      <c r="BP1247" s="551">
        <v>0</v>
      </c>
      <c r="BQ1247" s="551">
        <v>0</v>
      </c>
      <c r="BR1247" s="551">
        <v>0</v>
      </c>
      <c r="BS1247" s="582">
        <f t="shared" si="105"/>
        <v>3</v>
      </c>
      <c r="BT1247" s="552">
        <f t="shared" si="106"/>
        <v>3</v>
      </c>
      <c r="BU1247" s="552">
        <f t="shared" si="107"/>
        <v>3</v>
      </c>
      <c r="BV1247" s="551">
        <v>0</v>
      </c>
      <c r="BW1247" s="551">
        <v>0</v>
      </c>
      <c r="BX1247" s="551">
        <v>0</v>
      </c>
      <c r="BY1247" s="551">
        <v>0</v>
      </c>
      <c r="BZ1247" s="551">
        <v>0</v>
      </c>
      <c r="CA1247" s="551">
        <v>0</v>
      </c>
      <c r="CB1247" s="551">
        <v>0</v>
      </c>
      <c r="CC1247" s="551">
        <v>0</v>
      </c>
      <c r="CD1247" s="551">
        <v>0</v>
      </c>
      <c r="CE1247" s="551">
        <v>0</v>
      </c>
      <c r="CF1247" s="551">
        <v>0</v>
      </c>
      <c r="CG1247" s="551">
        <v>0</v>
      </c>
      <c r="CH1247" s="551">
        <v>0</v>
      </c>
      <c r="CI1247" s="623">
        <f t="shared" si="108"/>
        <v>9</v>
      </c>
      <c r="CJ1247" s="524">
        <v>9</v>
      </c>
      <c r="CK1247" s="554">
        <f t="shared" si="109"/>
        <v>3</v>
      </c>
      <c r="CL1247" s="554">
        <f t="shared" si="110"/>
        <v>6</v>
      </c>
      <c r="CM1247" s="554">
        <v>6</v>
      </c>
      <c r="CN1247" s="554"/>
      <c r="CO1247" s="554"/>
      <c r="CP1247" s="622"/>
      <c r="CQ1247" s="524"/>
      <c r="CR1247" s="525"/>
      <c r="CS1247" s="620"/>
      <c r="CT1247" s="527"/>
      <c r="CU1247" s="527"/>
      <c r="CV1247" s="527"/>
      <c r="CW1247" s="85"/>
      <c r="CX1247" s="82"/>
      <c r="CY1247" s="82"/>
    </row>
    <row r="1248" spans="1:103" customFormat="1" ht="12" customHeight="1" x14ac:dyDescent="0.2">
      <c r="A1248" s="132" t="s">
        <v>1965</v>
      </c>
      <c r="B1248" s="557" t="s">
        <v>4073</v>
      </c>
      <c r="C1248" s="557" t="s">
        <v>1432</v>
      </c>
      <c r="D1248" s="557" t="s">
        <v>5238</v>
      </c>
      <c r="E1248" s="577" t="s">
        <v>3639</v>
      </c>
      <c r="F1248" s="557" t="s">
        <v>3640</v>
      </c>
      <c r="G1248" s="557" t="s">
        <v>2513</v>
      </c>
      <c r="H1248" s="557" t="s">
        <v>2717</v>
      </c>
      <c r="I1248" s="557" t="s">
        <v>1432</v>
      </c>
      <c r="J1248" s="533">
        <v>526547</v>
      </c>
      <c r="K1248" s="533">
        <v>175744</v>
      </c>
      <c r="L1248" s="512" t="s">
        <v>4766</v>
      </c>
      <c r="M1248" s="557" t="s">
        <v>1432</v>
      </c>
      <c r="N1248" s="557" t="s">
        <v>1432</v>
      </c>
      <c r="O1248" s="533">
        <v>0</v>
      </c>
      <c r="P1248" s="533">
        <v>2</v>
      </c>
      <c r="Q1248" s="738">
        <v>2</v>
      </c>
      <c r="R1248" s="557" t="s">
        <v>5226</v>
      </c>
      <c r="S1248" s="557" t="s">
        <v>1154</v>
      </c>
      <c r="T1248" s="739">
        <v>42053</v>
      </c>
      <c r="U1248" s="739">
        <v>42299</v>
      </c>
      <c r="V1248" s="557" t="s">
        <v>1439</v>
      </c>
      <c r="W1248" s="557" t="s">
        <v>1432</v>
      </c>
      <c r="X1248" s="557" t="s">
        <v>1442</v>
      </c>
      <c r="Y1248" s="557" t="s">
        <v>1443</v>
      </c>
      <c r="Z1248" s="557" t="s">
        <v>1443</v>
      </c>
      <c r="AA1248" s="557" t="s">
        <v>1444</v>
      </c>
      <c r="AB1248" s="557" t="s">
        <v>1432</v>
      </c>
      <c r="AC1248" s="389"/>
      <c r="AD1248" s="389"/>
      <c r="AE1248" s="517" t="s">
        <v>628</v>
      </c>
      <c r="AF1248" s="557" t="s">
        <v>3904</v>
      </c>
      <c r="AG1248" s="620">
        <v>1332288</v>
      </c>
      <c r="AH1248" s="517">
        <v>0</v>
      </c>
      <c r="AI1248" s="577">
        <v>0</v>
      </c>
      <c r="AJ1248" s="577">
        <v>0</v>
      </c>
      <c r="AK1248" s="577">
        <v>2</v>
      </c>
      <c r="AL1248" s="577">
        <v>0</v>
      </c>
      <c r="AM1248" s="577">
        <v>0</v>
      </c>
      <c r="AN1248" s="577">
        <v>0</v>
      </c>
      <c r="AO1248" s="577">
        <v>0</v>
      </c>
      <c r="AP1248" s="577">
        <v>0</v>
      </c>
      <c r="AQ1248" s="577">
        <v>0</v>
      </c>
      <c r="AR1248" s="577">
        <v>2</v>
      </c>
      <c r="AS1248" s="577">
        <v>0</v>
      </c>
      <c r="AT1248" s="577">
        <v>0</v>
      </c>
      <c r="AU1248" s="577">
        <v>0</v>
      </c>
      <c r="AV1248" s="577">
        <v>0</v>
      </c>
      <c r="AW1248" s="577">
        <v>0</v>
      </c>
      <c r="AX1248" s="577">
        <v>0</v>
      </c>
      <c r="AY1248" s="577">
        <v>0</v>
      </c>
      <c r="AZ1248" s="577">
        <v>0</v>
      </c>
      <c r="BA1248" s="577">
        <v>0</v>
      </c>
      <c r="BB1248" s="577">
        <v>0</v>
      </c>
      <c r="BC1248" s="577">
        <v>0</v>
      </c>
      <c r="BD1248" s="577">
        <v>0</v>
      </c>
      <c r="BE1248" s="577">
        <v>0</v>
      </c>
      <c r="BF1248" s="577">
        <v>0</v>
      </c>
      <c r="BG1248" s="577">
        <v>0</v>
      </c>
      <c r="BH1248" s="577">
        <v>0</v>
      </c>
      <c r="BI1248" s="577">
        <v>0</v>
      </c>
      <c r="BJ1248" s="577">
        <v>0</v>
      </c>
      <c r="BK1248" s="577">
        <v>0</v>
      </c>
      <c r="BL1248" s="577"/>
      <c r="BM1248" s="551">
        <v>0</v>
      </c>
      <c r="BN1248" s="551">
        <v>0</v>
      </c>
      <c r="BO1248" s="753">
        <v>0</v>
      </c>
      <c r="BP1248" s="551">
        <v>0</v>
      </c>
      <c r="BQ1248" s="551">
        <v>0</v>
      </c>
      <c r="BR1248" s="551">
        <v>0</v>
      </c>
      <c r="BS1248" s="582">
        <f t="shared" si="105"/>
        <v>0.66666666666666663</v>
      </c>
      <c r="BT1248" s="552">
        <f t="shared" si="106"/>
        <v>0.66666666666666663</v>
      </c>
      <c r="BU1248" s="552">
        <f t="shared" si="107"/>
        <v>0.66666666666666663</v>
      </c>
      <c r="BV1248" s="551">
        <v>0</v>
      </c>
      <c r="BW1248" s="551">
        <v>0</v>
      </c>
      <c r="BX1248" s="551">
        <v>0</v>
      </c>
      <c r="BY1248" s="551">
        <v>0</v>
      </c>
      <c r="BZ1248" s="551">
        <v>0</v>
      </c>
      <c r="CA1248" s="551">
        <v>0</v>
      </c>
      <c r="CB1248" s="551">
        <v>0</v>
      </c>
      <c r="CC1248" s="551">
        <v>0</v>
      </c>
      <c r="CD1248" s="551">
        <v>0</v>
      </c>
      <c r="CE1248" s="551">
        <v>0</v>
      </c>
      <c r="CF1248" s="551">
        <v>0</v>
      </c>
      <c r="CG1248" s="551">
        <v>0</v>
      </c>
      <c r="CH1248" s="551">
        <v>0</v>
      </c>
      <c r="CI1248" s="623">
        <f t="shared" si="108"/>
        <v>2</v>
      </c>
      <c r="CJ1248" s="524">
        <v>2</v>
      </c>
      <c r="CK1248" s="554">
        <f t="shared" si="109"/>
        <v>0.66666666666666663</v>
      </c>
      <c r="CL1248" s="554">
        <f t="shared" si="110"/>
        <v>1.3333333333333333</v>
      </c>
      <c r="CM1248" s="554">
        <v>6</v>
      </c>
      <c r="CN1248" s="554"/>
      <c r="CO1248" s="554"/>
      <c r="CP1248" s="524"/>
      <c r="CQ1248" s="726"/>
      <c r="CR1248" s="530"/>
      <c r="CS1248" s="527"/>
      <c r="CT1248" s="527"/>
      <c r="CU1248" s="527"/>
      <c r="CV1248" s="527"/>
      <c r="CW1248" s="85"/>
      <c r="CX1248" s="82"/>
      <c r="CY1248" s="82"/>
    </row>
    <row r="1249" spans="1:103" customFormat="1" ht="12" customHeight="1" x14ac:dyDescent="0.2">
      <c r="A1249" s="132" t="s">
        <v>1965</v>
      </c>
      <c r="B1249" s="557" t="s">
        <v>4073</v>
      </c>
      <c r="C1249" s="557" t="s">
        <v>1432</v>
      </c>
      <c r="D1249" s="557" t="s">
        <v>5238</v>
      </c>
      <c r="E1249" s="557" t="s">
        <v>3639</v>
      </c>
      <c r="F1249" s="557" t="s">
        <v>3640</v>
      </c>
      <c r="G1249" s="557" t="s">
        <v>2513</v>
      </c>
      <c r="H1249" s="557" t="s">
        <v>2717</v>
      </c>
      <c r="I1249" s="533" t="s">
        <v>1432</v>
      </c>
      <c r="J1249" s="533">
        <v>526547</v>
      </c>
      <c r="K1249" s="741">
        <v>175744</v>
      </c>
      <c r="L1249" s="512" t="s">
        <v>4766</v>
      </c>
      <c r="M1249" s="557" t="s">
        <v>1432</v>
      </c>
      <c r="N1249" s="533" t="s">
        <v>1432</v>
      </c>
      <c r="O1249" s="533">
        <v>0</v>
      </c>
      <c r="P1249" s="533">
        <v>10</v>
      </c>
      <c r="Q1249" s="738">
        <v>10</v>
      </c>
      <c r="R1249" s="557" t="s">
        <v>5226</v>
      </c>
      <c r="S1249" s="557" t="s">
        <v>1154</v>
      </c>
      <c r="T1249" s="739">
        <v>42053</v>
      </c>
      <c r="U1249" s="739">
        <v>42299</v>
      </c>
      <c r="V1249" s="557" t="s">
        <v>1439</v>
      </c>
      <c r="W1249" s="557" t="s">
        <v>1432</v>
      </c>
      <c r="X1249" s="557" t="s">
        <v>1442</v>
      </c>
      <c r="Y1249" s="557" t="s">
        <v>1443</v>
      </c>
      <c r="Z1249" s="557" t="s">
        <v>1443</v>
      </c>
      <c r="AA1249" s="557" t="s">
        <v>1444</v>
      </c>
      <c r="AB1249" s="742" t="s">
        <v>1432</v>
      </c>
      <c r="AC1249" s="557"/>
      <c r="AD1249" s="557"/>
      <c r="AE1249" s="517" t="s">
        <v>3063</v>
      </c>
      <c r="AF1249" s="557" t="s">
        <v>1445</v>
      </c>
      <c r="AG1249" s="557">
        <v>1332288</v>
      </c>
      <c r="AH1249" s="517">
        <v>0</v>
      </c>
      <c r="AI1249" s="517">
        <v>0</v>
      </c>
      <c r="AJ1249" s="577">
        <v>0</v>
      </c>
      <c r="AK1249" s="577">
        <v>0</v>
      </c>
      <c r="AL1249" s="577">
        <v>10</v>
      </c>
      <c r="AM1249" s="577">
        <v>0</v>
      </c>
      <c r="AN1249" s="577">
        <v>0</v>
      </c>
      <c r="AO1249" s="577">
        <v>0</v>
      </c>
      <c r="AP1249" s="577">
        <v>0</v>
      </c>
      <c r="AQ1249" s="577">
        <v>0</v>
      </c>
      <c r="AR1249" s="577">
        <v>0</v>
      </c>
      <c r="AS1249" s="577">
        <v>10</v>
      </c>
      <c r="AT1249" s="577">
        <v>0</v>
      </c>
      <c r="AU1249" s="577">
        <v>0</v>
      </c>
      <c r="AV1249" s="577">
        <v>0</v>
      </c>
      <c r="AW1249" s="577">
        <v>0</v>
      </c>
      <c r="AX1249" s="577">
        <v>0</v>
      </c>
      <c r="AY1249" s="577">
        <v>0</v>
      </c>
      <c r="AZ1249" s="577">
        <v>0</v>
      </c>
      <c r="BA1249" s="577">
        <v>0</v>
      </c>
      <c r="BB1249" s="577">
        <v>0</v>
      </c>
      <c r="BC1249" s="577">
        <v>0</v>
      </c>
      <c r="BD1249" s="577">
        <v>0</v>
      </c>
      <c r="BE1249" s="577">
        <v>0</v>
      </c>
      <c r="BF1249" s="577">
        <v>0</v>
      </c>
      <c r="BG1249" s="577">
        <v>0</v>
      </c>
      <c r="BH1249" s="577">
        <v>0</v>
      </c>
      <c r="BI1249" s="577">
        <v>0</v>
      </c>
      <c r="BJ1249" s="577">
        <v>0</v>
      </c>
      <c r="BK1249" s="577">
        <v>0</v>
      </c>
      <c r="BL1249" s="577"/>
      <c r="BM1249" s="551">
        <v>0</v>
      </c>
      <c r="BN1249" s="551">
        <v>0</v>
      </c>
      <c r="BO1249" s="753">
        <v>0</v>
      </c>
      <c r="BP1249" s="551">
        <v>0</v>
      </c>
      <c r="BQ1249" s="551">
        <v>0</v>
      </c>
      <c r="BR1249" s="551">
        <v>0</v>
      </c>
      <c r="BS1249" s="582">
        <f t="shared" si="105"/>
        <v>3.3333333333333335</v>
      </c>
      <c r="BT1249" s="552">
        <f t="shared" si="106"/>
        <v>3.3333333333333335</v>
      </c>
      <c r="BU1249" s="552">
        <f t="shared" si="107"/>
        <v>3.3333333333333335</v>
      </c>
      <c r="BV1249" s="551">
        <v>0</v>
      </c>
      <c r="BW1249" s="551">
        <v>0</v>
      </c>
      <c r="BX1249" s="551">
        <v>0</v>
      </c>
      <c r="BY1249" s="551">
        <v>0</v>
      </c>
      <c r="BZ1249" s="551">
        <v>0</v>
      </c>
      <c r="CA1249" s="551">
        <v>0</v>
      </c>
      <c r="CB1249" s="551">
        <v>0</v>
      </c>
      <c r="CC1249" s="551">
        <v>0</v>
      </c>
      <c r="CD1249" s="551">
        <v>0</v>
      </c>
      <c r="CE1249" s="551">
        <v>0</v>
      </c>
      <c r="CF1249" s="551">
        <v>0</v>
      </c>
      <c r="CG1249" s="551">
        <v>0</v>
      </c>
      <c r="CH1249" s="551">
        <v>0</v>
      </c>
      <c r="CI1249" s="623">
        <f t="shared" si="108"/>
        <v>10</v>
      </c>
      <c r="CJ1249" s="524">
        <v>10</v>
      </c>
      <c r="CK1249" s="554">
        <f t="shared" si="109"/>
        <v>3.3333333333333335</v>
      </c>
      <c r="CL1249" s="554">
        <f t="shared" si="110"/>
        <v>6.666666666666667</v>
      </c>
      <c r="CM1249" s="554">
        <v>6</v>
      </c>
      <c r="CN1249" s="554"/>
      <c r="CO1249" s="554"/>
      <c r="CP1249" s="622"/>
      <c r="CQ1249" s="524"/>
      <c r="CR1249" s="525"/>
      <c r="CS1249" s="620"/>
      <c r="CT1249" s="527"/>
      <c r="CU1249" s="527"/>
      <c r="CV1249" s="527"/>
      <c r="CW1249" s="85"/>
      <c r="CX1249" s="82"/>
      <c r="CY1249" s="82"/>
    </row>
    <row r="1250" spans="1:103" customFormat="1" ht="12" customHeight="1" x14ac:dyDescent="0.2">
      <c r="A1250" s="132" t="s">
        <v>1965</v>
      </c>
      <c r="B1250" s="557" t="s">
        <v>4073</v>
      </c>
      <c r="C1250" s="557" t="s">
        <v>1432</v>
      </c>
      <c r="D1250" s="557" t="s">
        <v>5239</v>
      </c>
      <c r="E1250" s="577" t="s">
        <v>3639</v>
      </c>
      <c r="F1250" s="557" t="s">
        <v>3640</v>
      </c>
      <c r="G1250" s="557" t="s">
        <v>2513</v>
      </c>
      <c r="H1250" s="557" t="s">
        <v>2717</v>
      </c>
      <c r="I1250" s="557" t="s">
        <v>1432</v>
      </c>
      <c r="J1250" s="533">
        <v>526547</v>
      </c>
      <c r="K1250" s="533">
        <v>175744</v>
      </c>
      <c r="L1250" s="512" t="s">
        <v>4766</v>
      </c>
      <c r="M1250" s="557" t="s">
        <v>1432</v>
      </c>
      <c r="N1250" s="557" t="s">
        <v>1432</v>
      </c>
      <c r="O1250" s="533">
        <v>0</v>
      </c>
      <c r="P1250" s="533">
        <v>3</v>
      </c>
      <c r="Q1250" s="738">
        <v>3</v>
      </c>
      <c r="R1250" s="557" t="s">
        <v>5226</v>
      </c>
      <c r="S1250" s="557" t="s">
        <v>1154</v>
      </c>
      <c r="T1250" s="739">
        <v>42053</v>
      </c>
      <c r="U1250" s="739">
        <v>42299</v>
      </c>
      <c r="V1250" s="557" t="s">
        <v>1439</v>
      </c>
      <c r="W1250" s="557" t="s">
        <v>1432</v>
      </c>
      <c r="X1250" s="557" t="s">
        <v>1442</v>
      </c>
      <c r="Y1250" s="557" t="s">
        <v>1443</v>
      </c>
      <c r="Z1250" s="557" t="s">
        <v>1443</v>
      </c>
      <c r="AA1250" s="557" t="s">
        <v>1444</v>
      </c>
      <c r="AB1250" s="557" t="s">
        <v>1432</v>
      </c>
      <c r="AC1250" s="740"/>
      <c r="AD1250" s="740"/>
      <c r="AE1250" s="517" t="s">
        <v>628</v>
      </c>
      <c r="AF1250" s="557" t="s">
        <v>3904</v>
      </c>
      <c r="AG1250" s="620">
        <v>1332288</v>
      </c>
      <c r="AH1250" s="517">
        <v>0</v>
      </c>
      <c r="AI1250" s="577">
        <v>0</v>
      </c>
      <c r="AJ1250" s="577">
        <v>0</v>
      </c>
      <c r="AK1250" s="577">
        <v>3</v>
      </c>
      <c r="AL1250" s="577">
        <v>0</v>
      </c>
      <c r="AM1250" s="577">
        <v>0</v>
      </c>
      <c r="AN1250" s="577">
        <v>0</v>
      </c>
      <c r="AO1250" s="577">
        <v>0</v>
      </c>
      <c r="AP1250" s="577">
        <v>0</v>
      </c>
      <c r="AQ1250" s="577">
        <v>0</v>
      </c>
      <c r="AR1250" s="577">
        <v>3</v>
      </c>
      <c r="AS1250" s="577">
        <v>0</v>
      </c>
      <c r="AT1250" s="577">
        <v>0</v>
      </c>
      <c r="AU1250" s="577">
        <v>0</v>
      </c>
      <c r="AV1250" s="577">
        <v>0</v>
      </c>
      <c r="AW1250" s="577">
        <v>0</v>
      </c>
      <c r="AX1250" s="577">
        <v>0</v>
      </c>
      <c r="AY1250" s="577">
        <v>0</v>
      </c>
      <c r="AZ1250" s="577">
        <v>0</v>
      </c>
      <c r="BA1250" s="577">
        <v>0</v>
      </c>
      <c r="BB1250" s="577">
        <v>0</v>
      </c>
      <c r="BC1250" s="577">
        <v>0</v>
      </c>
      <c r="BD1250" s="577">
        <v>0</v>
      </c>
      <c r="BE1250" s="577">
        <v>0</v>
      </c>
      <c r="BF1250" s="577">
        <v>0</v>
      </c>
      <c r="BG1250" s="577">
        <v>0</v>
      </c>
      <c r="BH1250" s="577">
        <v>0</v>
      </c>
      <c r="BI1250" s="577">
        <v>0</v>
      </c>
      <c r="BJ1250" s="577">
        <v>0</v>
      </c>
      <c r="BK1250" s="577">
        <v>0</v>
      </c>
      <c r="BL1250" s="577"/>
      <c r="BM1250" s="551">
        <v>0</v>
      </c>
      <c r="BN1250" s="551">
        <v>0</v>
      </c>
      <c r="BO1250" s="753">
        <v>0</v>
      </c>
      <c r="BP1250" s="551">
        <v>0</v>
      </c>
      <c r="BQ1250" s="551">
        <v>0</v>
      </c>
      <c r="BR1250" s="551">
        <v>0</v>
      </c>
      <c r="BS1250" s="582">
        <f t="shared" si="105"/>
        <v>1</v>
      </c>
      <c r="BT1250" s="552">
        <f t="shared" si="106"/>
        <v>1</v>
      </c>
      <c r="BU1250" s="552">
        <f t="shared" si="107"/>
        <v>1</v>
      </c>
      <c r="BV1250" s="551">
        <v>0</v>
      </c>
      <c r="BW1250" s="551">
        <v>0</v>
      </c>
      <c r="BX1250" s="551">
        <v>0</v>
      </c>
      <c r="BY1250" s="551">
        <v>0</v>
      </c>
      <c r="BZ1250" s="551">
        <v>0</v>
      </c>
      <c r="CA1250" s="551">
        <v>0</v>
      </c>
      <c r="CB1250" s="551">
        <v>0</v>
      </c>
      <c r="CC1250" s="551">
        <v>0</v>
      </c>
      <c r="CD1250" s="551">
        <v>0</v>
      </c>
      <c r="CE1250" s="551">
        <v>0</v>
      </c>
      <c r="CF1250" s="551">
        <v>0</v>
      </c>
      <c r="CG1250" s="551">
        <v>0</v>
      </c>
      <c r="CH1250" s="551">
        <v>0</v>
      </c>
      <c r="CI1250" s="623">
        <f t="shared" si="108"/>
        <v>3</v>
      </c>
      <c r="CJ1250" s="524">
        <v>3</v>
      </c>
      <c r="CK1250" s="554">
        <f t="shared" si="109"/>
        <v>1</v>
      </c>
      <c r="CL1250" s="554">
        <f t="shared" si="110"/>
        <v>2</v>
      </c>
      <c r="CM1250" s="554">
        <v>6</v>
      </c>
      <c r="CN1250" s="554"/>
      <c r="CO1250" s="554"/>
      <c r="CP1250" s="622"/>
      <c r="CQ1250" s="726"/>
      <c r="CR1250" s="525"/>
      <c r="CS1250" s="527"/>
      <c r="CT1250" s="527"/>
      <c r="CU1250" s="527"/>
      <c r="CV1250" s="527"/>
      <c r="CW1250" s="85"/>
      <c r="CX1250" s="82"/>
      <c r="CY1250" s="82"/>
    </row>
    <row r="1251" spans="1:103" customFormat="1" ht="12" customHeight="1" x14ac:dyDescent="0.2">
      <c r="A1251" s="132" t="s">
        <v>1965</v>
      </c>
      <c r="B1251" s="557" t="s">
        <v>4073</v>
      </c>
      <c r="C1251" s="557" t="s">
        <v>1432</v>
      </c>
      <c r="D1251" s="557" t="s">
        <v>5239</v>
      </c>
      <c r="E1251" s="557" t="s">
        <v>3639</v>
      </c>
      <c r="F1251" s="557" t="s">
        <v>3640</v>
      </c>
      <c r="G1251" s="557" t="s">
        <v>2513</v>
      </c>
      <c r="H1251" s="557" t="s">
        <v>2717</v>
      </c>
      <c r="I1251" s="533" t="s">
        <v>1432</v>
      </c>
      <c r="J1251" s="533">
        <v>526547</v>
      </c>
      <c r="K1251" s="741">
        <v>175744</v>
      </c>
      <c r="L1251" s="512" t="s">
        <v>4766</v>
      </c>
      <c r="M1251" s="557" t="s">
        <v>1432</v>
      </c>
      <c r="N1251" s="533" t="s">
        <v>1432</v>
      </c>
      <c r="O1251" s="533">
        <v>0</v>
      </c>
      <c r="P1251" s="533">
        <v>8</v>
      </c>
      <c r="Q1251" s="738">
        <v>8</v>
      </c>
      <c r="R1251" s="557" t="s">
        <v>5226</v>
      </c>
      <c r="S1251" s="557" t="s">
        <v>1154</v>
      </c>
      <c r="T1251" s="739">
        <v>42053</v>
      </c>
      <c r="U1251" s="739">
        <v>42299</v>
      </c>
      <c r="V1251" s="557" t="s">
        <v>1439</v>
      </c>
      <c r="W1251" s="557" t="s">
        <v>1432</v>
      </c>
      <c r="X1251" s="557" t="s">
        <v>1442</v>
      </c>
      <c r="Y1251" s="557" t="s">
        <v>1443</v>
      </c>
      <c r="Z1251" s="557" t="s">
        <v>1443</v>
      </c>
      <c r="AA1251" s="557" t="s">
        <v>1444</v>
      </c>
      <c r="AB1251" s="742" t="s">
        <v>1432</v>
      </c>
      <c r="AC1251" s="557"/>
      <c r="AD1251" s="557"/>
      <c r="AE1251" s="517" t="s">
        <v>3063</v>
      </c>
      <c r="AF1251" s="557" t="s">
        <v>1445</v>
      </c>
      <c r="AG1251" s="557">
        <v>1332288</v>
      </c>
      <c r="AH1251" s="517">
        <v>0</v>
      </c>
      <c r="AI1251" s="517">
        <v>0</v>
      </c>
      <c r="AJ1251" s="577">
        <v>0</v>
      </c>
      <c r="AK1251" s="577">
        <v>0</v>
      </c>
      <c r="AL1251" s="577">
        <v>4</v>
      </c>
      <c r="AM1251" s="577">
        <v>4</v>
      </c>
      <c r="AN1251" s="577">
        <v>0</v>
      </c>
      <c r="AO1251" s="577">
        <v>0</v>
      </c>
      <c r="AP1251" s="577">
        <v>0</v>
      </c>
      <c r="AQ1251" s="577">
        <v>0</v>
      </c>
      <c r="AR1251" s="577">
        <v>0</v>
      </c>
      <c r="AS1251" s="577">
        <v>4</v>
      </c>
      <c r="AT1251" s="577">
        <v>4</v>
      </c>
      <c r="AU1251" s="577">
        <v>0</v>
      </c>
      <c r="AV1251" s="577">
        <v>0</v>
      </c>
      <c r="AW1251" s="577">
        <v>0</v>
      </c>
      <c r="AX1251" s="577">
        <v>0</v>
      </c>
      <c r="AY1251" s="577">
        <v>0</v>
      </c>
      <c r="AZ1251" s="577">
        <v>0</v>
      </c>
      <c r="BA1251" s="577">
        <v>0</v>
      </c>
      <c r="BB1251" s="577">
        <v>0</v>
      </c>
      <c r="BC1251" s="577">
        <v>0</v>
      </c>
      <c r="BD1251" s="577">
        <v>0</v>
      </c>
      <c r="BE1251" s="577">
        <v>0</v>
      </c>
      <c r="BF1251" s="577">
        <v>0</v>
      </c>
      <c r="BG1251" s="577">
        <v>0</v>
      </c>
      <c r="BH1251" s="577">
        <v>0</v>
      </c>
      <c r="BI1251" s="577">
        <v>0</v>
      </c>
      <c r="BJ1251" s="577">
        <v>0</v>
      </c>
      <c r="BK1251" s="577">
        <v>0</v>
      </c>
      <c r="BL1251" s="577"/>
      <c r="BM1251" s="551">
        <v>0</v>
      </c>
      <c r="BN1251" s="551">
        <v>0</v>
      </c>
      <c r="BO1251" s="753">
        <v>0</v>
      </c>
      <c r="BP1251" s="551">
        <v>0</v>
      </c>
      <c r="BQ1251" s="551">
        <v>0</v>
      </c>
      <c r="BR1251" s="551">
        <v>0</v>
      </c>
      <c r="BS1251" s="582">
        <f t="shared" si="105"/>
        <v>2.6666666666666665</v>
      </c>
      <c r="BT1251" s="552">
        <f t="shared" si="106"/>
        <v>2.6666666666666665</v>
      </c>
      <c r="BU1251" s="552">
        <f t="shared" si="107"/>
        <v>2.6666666666666665</v>
      </c>
      <c r="BV1251" s="551">
        <v>0</v>
      </c>
      <c r="BW1251" s="551">
        <v>0</v>
      </c>
      <c r="BX1251" s="551">
        <v>0</v>
      </c>
      <c r="BY1251" s="551">
        <v>0</v>
      </c>
      <c r="BZ1251" s="551">
        <v>0</v>
      </c>
      <c r="CA1251" s="551">
        <v>0</v>
      </c>
      <c r="CB1251" s="551">
        <v>0</v>
      </c>
      <c r="CC1251" s="551">
        <v>0</v>
      </c>
      <c r="CD1251" s="551">
        <v>0</v>
      </c>
      <c r="CE1251" s="551">
        <v>0</v>
      </c>
      <c r="CF1251" s="551">
        <v>0</v>
      </c>
      <c r="CG1251" s="551">
        <v>0</v>
      </c>
      <c r="CH1251" s="551">
        <v>0</v>
      </c>
      <c r="CI1251" s="623">
        <f t="shared" si="108"/>
        <v>8</v>
      </c>
      <c r="CJ1251" s="524">
        <v>8</v>
      </c>
      <c r="CK1251" s="554">
        <f t="shared" si="109"/>
        <v>2.6666666666666665</v>
      </c>
      <c r="CL1251" s="554">
        <f t="shared" si="110"/>
        <v>5.333333333333333</v>
      </c>
      <c r="CM1251" s="554">
        <v>6</v>
      </c>
      <c r="CN1251" s="554"/>
      <c r="CO1251" s="554"/>
      <c r="CP1251" s="622"/>
      <c r="CQ1251" s="524"/>
      <c r="CR1251" s="525"/>
      <c r="CS1251" s="620"/>
      <c r="CT1251" s="527"/>
      <c r="CU1251" s="527"/>
      <c r="CV1251" s="527"/>
      <c r="CW1251" s="85"/>
      <c r="CX1251" s="82"/>
      <c r="CY1251" s="82"/>
    </row>
    <row r="1252" spans="1:103" customFormat="1" ht="12" customHeight="1" x14ac:dyDescent="0.2">
      <c r="A1252" s="132" t="s">
        <v>1965</v>
      </c>
      <c r="B1252" s="557" t="s">
        <v>4073</v>
      </c>
      <c r="C1252" s="557" t="s">
        <v>1432</v>
      </c>
      <c r="D1252" s="557" t="s">
        <v>5240</v>
      </c>
      <c r="E1252" s="577" t="s">
        <v>3639</v>
      </c>
      <c r="F1252" s="557" t="s">
        <v>3640</v>
      </c>
      <c r="G1252" s="557" t="s">
        <v>2513</v>
      </c>
      <c r="H1252" s="557" t="s">
        <v>2717</v>
      </c>
      <c r="I1252" s="557" t="s">
        <v>1432</v>
      </c>
      <c r="J1252" s="533">
        <v>526547</v>
      </c>
      <c r="K1252" s="533">
        <v>175744</v>
      </c>
      <c r="L1252" s="512" t="s">
        <v>4766</v>
      </c>
      <c r="M1252" s="557" t="s">
        <v>1432</v>
      </c>
      <c r="N1252" s="557" t="s">
        <v>1432</v>
      </c>
      <c r="O1252" s="533">
        <v>0</v>
      </c>
      <c r="P1252" s="533">
        <v>3</v>
      </c>
      <c r="Q1252" s="738">
        <v>3</v>
      </c>
      <c r="R1252" s="557" t="s">
        <v>5226</v>
      </c>
      <c r="S1252" s="557" t="s">
        <v>1154</v>
      </c>
      <c r="T1252" s="739">
        <v>42053</v>
      </c>
      <c r="U1252" s="739">
        <v>42299</v>
      </c>
      <c r="V1252" s="557" t="s">
        <v>1439</v>
      </c>
      <c r="W1252" s="557" t="s">
        <v>1432</v>
      </c>
      <c r="X1252" s="557" t="s">
        <v>1442</v>
      </c>
      <c r="Y1252" s="557" t="s">
        <v>1443</v>
      </c>
      <c r="Z1252" s="557" t="s">
        <v>1443</v>
      </c>
      <c r="AA1252" s="557" t="s">
        <v>1444</v>
      </c>
      <c r="AB1252" s="557" t="s">
        <v>1432</v>
      </c>
      <c r="AC1252" s="389"/>
      <c r="AD1252" s="389"/>
      <c r="AE1252" s="517" t="s">
        <v>628</v>
      </c>
      <c r="AF1252" s="557" t="s">
        <v>3904</v>
      </c>
      <c r="AG1252" s="620">
        <v>1332288</v>
      </c>
      <c r="AH1252" s="517">
        <v>0</v>
      </c>
      <c r="AI1252" s="577">
        <v>0</v>
      </c>
      <c r="AJ1252" s="577">
        <v>0</v>
      </c>
      <c r="AK1252" s="577">
        <v>3</v>
      </c>
      <c r="AL1252" s="577">
        <v>0</v>
      </c>
      <c r="AM1252" s="577">
        <v>0</v>
      </c>
      <c r="AN1252" s="577">
        <v>0</v>
      </c>
      <c r="AO1252" s="577">
        <v>0</v>
      </c>
      <c r="AP1252" s="577">
        <v>0</v>
      </c>
      <c r="AQ1252" s="577">
        <v>0</v>
      </c>
      <c r="AR1252" s="577">
        <v>3</v>
      </c>
      <c r="AS1252" s="577">
        <v>0</v>
      </c>
      <c r="AT1252" s="577">
        <v>0</v>
      </c>
      <c r="AU1252" s="577">
        <v>0</v>
      </c>
      <c r="AV1252" s="577">
        <v>0</v>
      </c>
      <c r="AW1252" s="577">
        <v>0</v>
      </c>
      <c r="AX1252" s="577">
        <v>0</v>
      </c>
      <c r="AY1252" s="577">
        <v>0</v>
      </c>
      <c r="AZ1252" s="577">
        <v>0</v>
      </c>
      <c r="BA1252" s="577">
        <v>0</v>
      </c>
      <c r="BB1252" s="577">
        <v>0</v>
      </c>
      <c r="BC1252" s="577">
        <v>0</v>
      </c>
      <c r="BD1252" s="577">
        <v>0</v>
      </c>
      <c r="BE1252" s="577">
        <v>0</v>
      </c>
      <c r="BF1252" s="577">
        <v>0</v>
      </c>
      <c r="BG1252" s="577">
        <v>0</v>
      </c>
      <c r="BH1252" s="577">
        <v>0</v>
      </c>
      <c r="BI1252" s="577">
        <v>0</v>
      </c>
      <c r="BJ1252" s="577">
        <v>0</v>
      </c>
      <c r="BK1252" s="577">
        <v>0</v>
      </c>
      <c r="BL1252" s="577"/>
      <c r="BM1252" s="551">
        <v>0</v>
      </c>
      <c r="BN1252" s="551">
        <v>0</v>
      </c>
      <c r="BO1252" s="753">
        <v>0</v>
      </c>
      <c r="BP1252" s="551">
        <v>0</v>
      </c>
      <c r="BQ1252" s="551">
        <v>0</v>
      </c>
      <c r="BR1252" s="551">
        <v>0</v>
      </c>
      <c r="BS1252" s="582">
        <f t="shared" si="105"/>
        <v>1</v>
      </c>
      <c r="BT1252" s="552">
        <f t="shared" si="106"/>
        <v>1</v>
      </c>
      <c r="BU1252" s="552">
        <f t="shared" si="107"/>
        <v>1</v>
      </c>
      <c r="BV1252" s="551">
        <v>0</v>
      </c>
      <c r="BW1252" s="551">
        <v>0</v>
      </c>
      <c r="BX1252" s="551">
        <v>0</v>
      </c>
      <c r="BY1252" s="551">
        <v>0</v>
      </c>
      <c r="BZ1252" s="551">
        <v>0</v>
      </c>
      <c r="CA1252" s="551">
        <v>0</v>
      </c>
      <c r="CB1252" s="551">
        <v>0</v>
      </c>
      <c r="CC1252" s="551">
        <v>0</v>
      </c>
      <c r="CD1252" s="551">
        <v>0</v>
      </c>
      <c r="CE1252" s="551">
        <v>0</v>
      </c>
      <c r="CF1252" s="551">
        <v>0</v>
      </c>
      <c r="CG1252" s="551">
        <v>0</v>
      </c>
      <c r="CH1252" s="551">
        <v>0</v>
      </c>
      <c r="CI1252" s="623">
        <f t="shared" si="108"/>
        <v>3</v>
      </c>
      <c r="CJ1252" s="524">
        <v>3</v>
      </c>
      <c r="CK1252" s="554">
        <f t="shared" si="109"/>
        <v>1</v>
      </c>
      <c r="CL1252" s="554">
        <f t="shared" si="110"/>
        <v>2</v>
      </c>
      <c r="CM1252" s="554">
        <v>6</v>
      </c>
      <c r="CN1252" s="554"/>
      <c r="CO1252" s="554"/>
      <c r="CP1252" s="622"/>
      <c r="CQ1252" s="726"/>
      <c r="CR1252" s="525"/>
      <c r="CS1252" s="527"/>
      <c r="CT1252" s="527"/>
      <c r="CU1252" s="527"/>
      <c r="CV1252" s="527"/>
      <c r="CW1252" s="85"/>
      <c r="CX1252" s="82"/>
      <c r="CY1252" s="82"/>
    </row>
    <row r="1253" spans="1:103" customFormat="1" ht="12" customHeight="1" x14ac:dyDescent="0.2">
      <c r="A1253" s="132" t="s">
        <v>1965</v>
      </c>
      <c r="B1253" s="557" t="s">
        <v>4073</v>
      </c>
      <c r="C1253" s="557" t="s">
        <v>1432</v>
      </c>
      <c r="D1253" s="557" t="s">
        <v>5240</v>
      </c>
      <c r="E1253" s="557" t="s">
        <v>3639</v>
      </c>
      <c r="F1253" s="557" t="s">
        <v>3640</v>
      </c>
      <c r="G1253" s="557" t="s">
        <v>2513</v>
      </c>
      <c r="H1253" s="557" t="s">
        <v>2717</v>
      </c>
      <c r="I1253" s="533" t="s">
        <v>1432</v>
      </c>
      <c r="J1253" s="533">
        <v>526547</v>
      </c>
      <c r="K1253" s="741">
        <v>175744</v>
      </c>
      <c r="L1253" s="512" t="s">
        <v>4766</v>
      </c>
      <c r="M1253" s="557" t="s">
        <v>1432</v>
      </c>
      <c r="N1253" s="533" t="s">
        <v>1432</v>
      </c>
      <c r="O1253" s="533">
        <v>0</v>
      </c>
      <c r="P1253" s="533">
        <v>8</v>
      </c>
      <c r="Q1253" s="738">
        <v>8</v>
      </c>
      <c r="R1253" s="557" t="s">
        <v>5226</v>
      </c>
      <c r="S1253" s="557" t="s">
        <v>1154</v>
      </c>
      <c r="T1253" s="739">
        <v>42053</v>
      </c>
      <c r="U1253" s="739">
        <v>42299</v>
      </c>
      <c r="V1253" s="557" t="s">
        <v>1439</v>
      </c>
      <c r="W1253" s="557" t="s">
        <v>1432</v>
      </c>
      <c r="X1253" s="557" t="s">
        <v>1442</v>
      </c>
      <c r="Y1253" s="557" t="s">
        <v>1443</v>
      </c>
      <c r="Z1253" s="557" t="s">
        <v>1443</v>
      </c>
      <c r="AA1253" s="557" t="s">
        <v>1444</v>
      </c>
      <c r="AB1253" s="742" t="s">
        <v>1432</v>
      </c>
      <c r="AC1253" s="557"/>
      <c r="AD1253" s="557"/>
      <c r="AE1253" s="517" t="s">
        <v>3063</v>
      </c>
      <c r="AF1253" s="557" t="s">
        <v>1445</v>
      </c>
      <c r="AG1253" s="557">
        <v>1332288</v>
      </c>
      <c r="AH1253" s="517">
        <v>0</v>
      </c>
      <c r="AI1253" s="517">
        <v>0</v>
      </c>
      <c r="AJ1253" s="577">
        <v>0</v>
      </c>
      <c r="AK1253" s="577">
        <v>0</v>
      </c>
      <c r="AL1253" s="577">
        <v>4</v>
      </c>
      <c r="AM1253" s="577">
        <v>4</v>
      </c>
      <c r="AN1253" s="577">
        <v>0</v>
      </c>
      <c r="AO1253" s="577">
        <v>0</v>
      </c>
      <c r="AP1253" s="577">
        <v>0</v>
      </c>
      <c r="AQ1253" s="577">
        <v>0</v>
      </c>
      <c r="AR1253" s="577">
        <v>0</v>
      </c>
      <c r="AS1253" s="577">
        <v>4</v>
      </c>
      <c r="AT1253" s="577">
        <v>4</v>
      </c>
      <c r="AU1253" s="577">
        <v>0</v>
      </c>
      <c r="AV1253" s="577">
        <v>0</v>
      </c>
      <c r="AW1253" s="577">
        <v>0</v>
      </c>
      <c r="AX1253" s="577">
        <v>0</v>
      </c>
      <c r="AY1253" s="577">
        <v>0</v>
      </c>
      <c r="AZ1253" s="577">
        <v>0</v>
      </c>
      <c r="BA1253" s="577">
        <v>0</v>
      </c>
      <c r="BB1253" s="577">
        <v>0</v>
      </c>
      <c r="BC1253" s="577">
        <v>0</v>
      </c>
      <c r="BD1253" s="577">
        <v>0</v>
      </c>
      <c r="BE1253" s="577">
        <v>0</v>
      </c>
      <c r="BF1253" s="577">
        <v>0</v>
      </c>
      <c r="BG1253" s="577">
        <v>0</v>
      </c>
      <c r="BH1253" s="577">
        <v>0</v>
      </c>
      <c r="BI1253" s="577">
        <v>0</v>
      </c>
      <c r="BJ1253" s="577">
        <v>0</v>
      </c>
      <c r="BK1253" s="577">
        <v>0</v>
      </c>
      <c r="BL1253" s="577"/>
      <c r="BM1253" s="551">
        <v>0</v>
      </c>
      <c r="BN1253" s="551">
        <v>0</v>
      </c>
      <c r="BO1253" s="753">
        <v>0</v>
      </c>
      <c r="BP1253" s="551">
        <v>0</v>
      </c>
      <c r="BQ1253" s="551">
        <v>0</v>
      </c>
      <c r="BR1253" s="551">
        <v>0</v>
      </c>
      <c r="BS1253" s="582">
        <f t="shared" si="105"/>
        <v>2.6666666666666665</v>
      </c>
      <c r="BT1253" s="552">
        <f t="shared" si="106"/>
        <v>2.6666666666666665</v>
      </c>
      <c r="BU1253" s="552">
        <f t="shared" si="107"/>
        <v>2.6666666666666665</v>
      </c>
      <c r="BV1253" s="551">
        <v>0</v>
      </c>
      <c r="BW1253" s="551">
        <v>0</v>
      </c>
      <c r="BX1253" s="551">
        <v>0</v>
      </c>
      <c r="BY1253" s="551">
        <v>0</v>
      </c>
      <c r="BZ1253" s="551">
        <v>0</v>
      </c>
      <c r="CA1253" s="551">
        <v>0</v>
      </c>
      <c r="CB1253" s="551">
        <v>0</v>
      </c>
      <c r="CC1253" s="551">
        <v>0</v>
      </c>
      <c r="CD1253" s="551">
        <v>0</v>
      </c>
      <c r="CE1253" s="551">
        <v>0</v>
      </c>
      <c r="CF1253" s="551">
        <v>0</v>
      </c>
      <c r="CG1253" s="551">
        <v>0</v>
      </c>
      <c r="CH1253" s="551">
        <v>0</v>
      </c>
      <c r="CI1253" s="623">
        <f t="shared" si="108"/>
        <v>8</v>
      </c>
      <c r="CJ1253" s="524">
        <v>8</v>
      </c>
      <c r="CK1253" s="554">
        <f t="shared" si="109"/>
        <v>2.6666666666666665</v>
      </c>
      <c r="CL1253" s="554">
        <f t="shared" si="110"/>
        <v>5.333333333333333</v>
      </c>
      <c r="CM1253" s="554">
        <v>6</v>
      </c>
      <c r="CN1253" s="554"/>
      <c r="CO1253" s="554"/>
      <c r="CP1253" s="622"/>
      <c r="CQ1253" s="524"/>
      <c r="CR1253" s="525"/>
      <c r="CS1253" s="620"/>
      <c r="CT1253" s="527"/>
      <c r="CU1253" s="527"/>
      <c r="CV1253" s="527"/>
      <c r="CW1253" s="85"/>
      <c r="CX1253" s="82"/>
      <c r="CY1253" s="82"/>
    </row>
    <row r="1254" spans="1:103" customFormat="1" ht="12" customHeight="1" x14ac:dyDescent="0.2">
      <c r="A1254" s="132" t="s">
        <v>1965</v>
      </c>
      <c r="B1254" s="557" t="s">
        <v>4073</v>
      </c>
      <c r="C1254" s="557" t="s">
        <v>1432</v>
      </c>
      <c r="D1254" s="557" t="s">
        <v>5241</v>
      </c>
      <c r="E1254" s="557" t="s">
        <v>3639</v>
      </c>
      <c r="F1254" s="557" t="s">
        <v>3640</v>
      </c>
      <c r="G1254" s="557" t="s">
        <v>2513</v>
      </c>
      <c r="H1254" s="557" t="s">
        <v>2717</v>
      </c>
      <c r="I1254" s="533" t="s">
        <v>1432</v>
      </c>
      <c r="J1254" s="533">
        <v>526547</v>
      </c>
      <c r="K1254" s="741">
        <v>175744</v>
      </c>
      <c r="L1254" s="512" t="s">
        <v>4766</v>
      </c>
      <c r="M1254" s="557" t="s">
        <v>1432</v>
      </c>
      <c r="N1254" s="533" t="s">
        <v>1432</v>
      </c>
      <c r="O1254" s="533">
        <v>0</v>
      </c>
      <c r="P1254" s="533">
        <v>5</v>
      </c>
      <c r="Q1254" s="738">
        <v>5</v>
      </c>
      <c r="R1254" s="557" t="s">
        <v>5226</v>
      </c>
      <c r="S1254" s="557" t="s">
        <v>1154</v>
      </c>
      <c r="T1254" s="739">
        <v>42053</v>
      </c>
      <c r="U1254" s="739">
        <v>42299</v>
      </c>
      <c r="V1254" s="557" t="s">
        <v>1439</v>
      </c>
      <c r="W1254" s="557" t="s">
        <v>1432</v>
      </c>
      <c r="X1254" s="557" t="s">
        <v>1442</v>
      </c>
      <c r="Y1254" s="557" t="s">
        <v>1443</v>
      </c>
      <c r="Z1254" s="557" t="s">
        <v>1443</v>
      </c>
      <c r="AA1254" s="557" t="s">
        <v>1444</v>
      </c>
      <c r="AB1254" s="742" t="s">
        <v>1432</v>
      </c>
      <c r="AC1254" s="557"/>
      <c r="AD1254" s="557"/>
      <c r="AE1254" s="517" t="s">
        <v>3063</v>
      </c>
      <c r="AF1254" s="557" t="s">
        <v>1445</v>
      </c>
      <c r="AG1254" s="557">
        <v>1332288</v>
      </c>
      <c r="AH1254" s="517">
        <v>0</v>
      </c>
      <c r="AI1254" s="517">
        <v>0</v>
      </c>
      <c r="AJ1254" s="577">
        <v>0</v>
      </c>
      <c r="AK1254" s="577">
        <v>1</v>
      </c>
      <c r="AL1254" s="577">
        <v>1</v>
      </c>
      <c r="AM1254" s="577">
        <v>3</v>
      </c>
      <c r="AN1254" s="577">
        <v>0</v>
      </c>
      <c r="AO1254" s="577">
        <v>0</v>
      </c>
      <c r="AP1254" s="577">
        <v>0</v>
      </c>
      <c r="AQ1254" s="577">
        <v>0</v>
      </c>
      <c r="AR1254" s="577">
        <v>1</v>
      </c>
      <c r="AS1254" s="577">
        <v>1</v>
      </c>
      <c r="AT1254" s="577">
        <v>3</v>
      </c>
      <c r="AU1254" s="577">
        <v>0</v>
      </c>
      <c r="AV1254" s="577">
        <v>0</v>
      </c>
      <c r="AW1254" s="577">
        <v>0</v>
      </c>
      <c r="AX1254" s="577">
        <v>0</v>
      </c>
      <c r="AY1254" s="577">
        <v>0</v>
      </c>
      <c r="AZ1254" s="577">
        <v>0</v>
      </c>
      <c r="BA1254" s="577">
        <v>0</v>
      </c>
      <c r="BB1254" s="577">
        <v>0</v>
      </c>
      <c r="BC1254" s="577">
        <v>0</v>
      </c>
      <c r="BD1254" s="577">
        <v>0</v>
      </c>
      <c r="BE1254" s="577">
        <v>0</v>
      </c>
      <c r="BF1254" s="577">
        <v>0</v>
      </c>
      <c r="BG1254" s="577">
        <v>0</v>
      </c>
      <c r="BH1254" s="577">
        <v>0</v>
      </c>
      <c r="BI1254" s="577">
        <v>0</v>
      </c>
      <c r="BJ1254" s="577">
        <v>0</v>
      </c>
      <c r="BK1254" s="577">
        <v>0</v>
      </c>
      <c r="BL1254" s="577"/>
      <c r="BM1254" s="551">
        <v>0</v>
      </c>
      <c r="BN1254" s="551">
        <v>0</v>
      </c>
      <c r="BO1254" s="753">
        <v>0</v>
      </c>
      <c r="BP1254" s="551">
        <v>0</v>
      </c>
      <c r="BQ1254" s="551">
        <v>0</v>
      </c>
      <c r="BR1254" s="551">
        <v>0</v>
      </c>
      <c r="BS1254" s="582">
        <f t="shared" si="105"/>
        <v>1.6666666666666667</v>
      </c>
      <c r="BT1254" s="552">
        <f t="shared" si="106"/>
        <v>1.6666666666666667</v>
      </c>
      <c r="BU1254" s="552">
        <f t="shared" si="107"/>
        <v>1.6666666666666667</v>
      </c>
      <c r="BV1254" s="551">
        <v>0</v>
      </c>
      <c r="BW1254" s="551">
        <v>0</v>
      </c>
      <c r="BX1254" s="551">
        <v>0</v>
      </c>
      <c r="BY1254" s="551">
        <v>0</v>
      </c>
      <c r="BZ1254" s="551">
        <v>0</v>
      </c>
      <c r="CA1254" s="551">
        <v>0</v>
      </c>
      <c r="CB1254" s="551">
        <v>0</v>
      </c>
      <c r="CC1254" s="551">
        <v>0</v>
      </c>
      <c r="CD1254" s="551">
        <v>0</v>
      </c>
      <c r="CE1254" s="551">
        <v>0</v>
      </c>
      <c r="CF1254" s="551">
        <v>0</v>
      </c>
      <c r="CG1254" s="551">
        <v>0</v>
      </c>
      <c r="CH1254" s="551">
        <v>0</v>
      </c>
      <c r="CI1254" s="623">
        <f t="shared" si="108"/>
        <v>5</v>
      </c>
      <c r="CJ1254" s="524">
        <v>5</v>
      </c>
      <c r="CK1254" s="554">
        <f t="shared" si="109"/>
        <v>1.6666666666666667</v>
      </c>
      <c r="CL1254" s="554">
        <f t="shared" si="110"/>
        <v>3.3333333333333335</v>
      </c>
      <c r="CM1254" s="554">
        <v>6</v>
      </c>
      <c r="CN1254" s="554"/>
      <c r="CO1254" s="554"/>
      <c r="CP1254" s="622"/>
      <c r="CQ1254" s="524"/>
      <c r="CR1254" s="525"/>
      <c r="CS1254" s="620"/>
      <c r="CT1254" s="527"/>
      <c r="CU1254" s="527"/>
      <c r="CV1254" s="527"/>
      <c r="CW1254" s="85"/>
      <c r="CX1254" s="82"/>
      <c r="CY1254" s="82"/>
    </row>
    <row r="1255" spans="1:103" s="200" customFormat="1" ht="12" customHeight="1" x14ac:dyDescent="0.2">
      <c r="A1255" s="132" t="s">
        <v>1965</v>
      </c>
      <c r="B1255" s="557" t="s">
        <v>4073</v>
      </c>
      <c r="C1255" s="557" t="s">
        <v>1432</v>
      </c>
      <c r="D1255" s="557" t="s">
        <v>5242</v>
      </c>
      <c r="E1255" s="557" t="s">
        <v>3639</v>
      </c>
      <c r="F1255" s="557" t="s">
        <v>3640</v>
      </c>
      <c r="G1255" s="557" t="s">
        <v>2513</v>
      </c>
      <c r="H1255" s="557" t="s">
        <v>2717</v>
      </c>
      <c r="I1255" s="533" t="s">
        <v>1432</v>
      </c>
      <c r="J1255" s="533">
        <v>526547</v>
      </c>
      <c r="K1255" s="741">
        <v>175744</v>
      </c>
      <c r="L1255" s="512" t="s">
        <v>4766</v>
      </c>
      <c r="M1255" s="557" t="s">
        <v>1432</v>
      </c>
      <c r="N1255" s="533" t="s">
        <v>1432</v>
      </c>
      <c r="O1255" s="533">
        <v>0</v>
      </c>
      <c r="P1255" s="533">
        <v>5</v>
      </c>
      <c r="Q1255" s="738">
        <v>5</v>
      </c>
      <c r="R1255" s="557" t="s">
        <v>5226</v>
      </c>
      <c r="S1255" s="557" t="s">
        <v>1154</v>
      </c>
      <c r="T1255" s="739">
        <v>42053</v>
      </c>
      <c r="U1255" s="739">
        <v>42299</v>
      </c>
      <c r="V1255" s="557" t="s">
        <v>1439</v>
      </c>
      <c r="W1255" s="557" t="s">
        <v>1432</v>
      </c>
      <c r="X1255" s="557" t="s">
        <v>1442</v>
      </c>
      <c r="Y1255" s="557" t="s">
        <v>1443</v>
      </c>
      <c r="Z1255" s="557" t="s">
        <v>1443</v>
      </c>
      <c r="AA1255" s="557" t="s">
        <v>1444</v>
      </c>
      <c r="AB1255" s="742" t="s">
        <v>1432</v>
      </c>
      <c r="AC1255" s="557"/>
      <c r="AD1255" s="557"/>
      <c r="AE1255" s="517" t="s">
        <v>3063</v>
      </c>
      <c r="AF1255" s="557" t="s">
        <v>1445</v>
      </c>
      <c r="AG1255" s="557">
        <v>1332288</v>
      </c>
      <c r="AH1255" s="517">
        <v>0</v>
      </c>
      <c r="AI1255" s="517">
        <v>0</v>
      </c>
      <c r="AJ1255" s="577">
        <v>0</v>
      </c>
      <c r="AK1255" s="577">
        <v>1</v>
      </c>
      <c r="AL1255" s="577">
        <v>1</v>
      </c>
      <c r="AM1255" s="577">
        <v>3</v>
      </c>
      <c r="AN1255" s="577">
        <v>0</v>
      </c>
      <c r="AO1255" s="577">
        <v>0</v>
      </c>
      <c r="AP1255" s="577">
        <v>0</v>
      </c>
      <c r="AQ1255" s="577">
        <v>0</v>
      </c>
      <c r="AR1255" s="577">
        <v>1</v>
      </c>
      <c r="AS1255" s="577">
        <v>1</v>
      </c>
      <c r="AT1255" s="577">
        <v>3</v>
      </c>
      <c r="AU1255" s="577">
        <v>0</v>
      </c>
      <c r="AV1255" s="577">
        <v>0</v>
      </c>
      <c r="AW1255" s="577">
        <v>0</v>
      </c>
      <c r="AX1255" s="577">
        <v>0</v>
      </c>
      <c r="AY1255" s="577">
        <v>0</v>
      </c>
      <c r="AZ1255" s="577">
        <v>0</v>
      </c>
      <c r="BA1255" s="577">
        <v>0</v>
      </c>
      <c r="BB1255" s="577">
        <v>0</v>
      </c>
      <c r="BC1255" s="577">
        <v>0</v>
      </c>
      <c r="BD1255" s="577">
        <v>0</v>
      </c>
      <c r="BE1255" s="577">
        <v>0</v>
      </c>
      <c r="BF1255" s="577">
        <v>0</v>
      </c>
      <c r="BG1255" s="577">
        <v>0</v>
      </c>
      <c r="BH1255" s="577">
        <v>0</v>
      </c>
      <c r="BI1255" s="577">
        <v>0</v>
      </c>
      <c r="BJ1255" s="577">
        <v>0</v>
      </c>
      <c r="BK1255" s="577">
        <v>0</v>
      </c>
      <c r="BL1255" s="577"/>
      <c r="BM1255" s="551">
        <v>0</v>
      </c>
      <c r="BN1255" s="551">
        <v>0</v>
      </c>
      <c r="BO1255" s="753">
        <v>0</v>
      </c>
      <c r="BP1255" s="551">
        <v>0</v>
      </c>
      <c r="BQ1255" s="551">
        <v>0</v>
      </c>
      <c r="BR1255" s="551">
        <v>0</v>
      </c>
      <c r="BS1255" s="582">
        <f t="shared" si="105"/>
        <v>1.6666666666666667</v>
      </c>
      <c r="BT1255" s="552">
        <f t="shared" si="106"/>
        <v>1.6666666666666667</v>
      </c>
      <c r="BU1255" s="552">
        <f t="shared" si="107"/>
        <v>1.6666666666666667</v>
      </c>
      <c r="BV1255" s="551">
        <v>0</v>
      </c>
      <c r="BW1255" s="551">
        <v>0</v>
      </c>
      <c r="BX1255" s="551">
        <v>0</v>
      </c>
      <c r="BY1255" s="551">
        <v>0</v>
      </c>
      <c r="BZ1255" s="551">
        <v>0</v>
      </c>
      <c r="CA1255" s="551">
        <v>0</v>
      </c>
      <c r="CB1255" s="551">
        <v>0</v>
      </c>
      <c r="CC1255" s="551">
        <v>0</v>
      </c>
      <c r="CD1255" s="551">
        <v>0</v>
      </c>
      <c r="CE1255" s="551">
        <v>0</v>
      </c>
      <c r="CF1255" s="551">
        <v>0</v>
      </c>
      <c r="CG1255" s="551">
        <v>0</v>
      </c>
      <c r="CH1255" s="551">
        <v>0</v>
      </c>
      <c r="CI1255" s="623">
        <f t="shared" si="108"/>
        <v>5</v>
      </c>
      <c r="CJ1255" s="524">
        <v>5</v>
      </c>
      <c r="CK1255" s="554">
        <f t="shared" si="109"/>
        <v>1.6666666666666667</v>
      </c>
      <c r="CL1255" s="554">
        <f t="shared" si="110"/>
        <v>3.3333333333333335</v>
      </c>
      <c r="CM1255" s="554">
        <v>6</v>
      </c>
      <c r="CN1255" s="554"/>
      <c r="CO1255" s="554"/>
      <c r="CP1255" s="622"/>
      <c r="CQ1255" s="524"/>
      <c r="CR1255" s="525"/>
      <c r="CS1255" s="620"/>
      <c r="CT1255" s="527"/>
      <c r="CU1255" s="527"/>
      <c r="CV1255" s="527"/>
      <c r="CW1255" s="140"/>
    </row>
    <row r="1256" spans="1:103" s="200" customFormat="1" ht="12" customHeight="1" x14ac:dyDescent="0.2">
      <c r="A1256" s="132" t="s">
        <v>1965</v>
      </c>
      <c r="B1256" s="557" t="s">
        <v>4073</v>
      </c>
      <c r="C1256" s="557" t="s">
        <v>1432</v>
      </c>
      <c r="D1256" s="557" t="s">
        <v>5243</v>
      </c>
      <c r="E1256" s="557" t="s">
        <v>3639</v>
      </c>
      <c r="F1256" s="557" t="s">
        <v>3640</v>
      </c>
      <c r="G1256" s="557" t="s">
        <v>2513</v>
      </c>
      <c r="H1256" s="557" t="s">
        <v>2717</v>
      </c>
      <c r="I1256" s="533" t="s">
        <v>1432</v>
      </c>
      <c r="J1256" s="533">
        <v>526547</v>
      </c>
      <c r="K1256" s="741">
        <v>175744</v>
      </c>
      <c r="L1256" s="512" t="s">
        <v>4766</v>
      </c>
      <c r="M1256" s="557" t="s">
        <v>1432</v>
      </c>
      <c r="N1256" s="533" t="s">
        <v>1432</v>
      </c>
      <c r="O1256" s="533">
        <v>0</v>
      </c>
      <c r="P1256" s="533">
        <v>5</v>
      </c>
      <c r="Q1256" s="738">
        <v>5</v>
      </c>
      <c r="R1256" s="557" t="s">
        <v>5226</v>
      </c>
      <c r="S1256" s="557" t="s">
        <v>1154</v>
      </c>
      <c r="T1256" s="739">
        <v>42053</v>
      </c>
      <c r="U1256" s="739">
        <v>42299</v>
      </c>
      <c r="V1256" s="557" t="s">
        <v>1439</v>
      </c>
      <c r="W1256" s="557" t="s">
        <v>1432</v>
      </c>
      <c r="X1256" s="557" t="s">
        <v>1442</v>
      </c>
      <c r="Y1256" s="557" t="s">
        <v>1443</v>
      </c>
      <c r="Z1256" s="557" t="s">
        <v>1443</v>
      </c>
      <c r="AA1256" s="557" t="s">
        <v>1444</v>
      </c>
      <c r="AB1256" s="742" t="s">
        <v>1432</v>
      </c>
      <c r="AC1256" s="557"/>
      <c r="AD1256" s="557"/>
      <c r="AE1256" s="517" t="s">
        <v>3063</v>
      </c>
      <c r="AF1256" s="557" t="s">
        <v>1445</v>
      </c>
      <c r="AG1256" s="557">
        <v>1332288</v>
      </c>
      <c r="AH1256" s="517">
        <v>0</v>
      </c>
      <c r="AI1256" s="517">
        <v>0</v>
      </c>
      <c r="AJ1256" s="577">
        <v>0</v>
      </c>
      <c r="AK1256" s="577">
        <v>1</v>
      </c>
      <c r="AL1256" s="577">
        <v>1</v>
      </c>
      <c r="AM1256" s="577">
        <v>3</v>
      </c>
      <c r="AN1256" s="577">
        <v>0</v>
      </c>
      <c r="AO1256" s="577">
        <v>0</v>
      </c>
      <c r="AP1256" s="577">
        <v>0</v>
      </c>
      <c r="AQ1256" s="577">
        <v>0</v>
      </c>
      <c r="AR1256" s="577">
        <v>1</v>
      </c>
      <c r="AS1256" s="577">
        <v>1</v>
      </c>
      <c r="AT1256" s="577">
        <v>3</v>
      </c>
      <c r="AU1256" s="577">
        <v>0</v>
      </c>
      <c r="AV1256" s="577">
        <v>0</v>
      </c>
      <c r="AW1256" s="577">
        <v>0</v>
      </c>
      <c r="AX1256" s="577">
        <v>0</v>
      </c>
      <c r="AY1256" s="577">
        <v>0</v>
      </c>
      <c r="AZ1256" s="577">
        <v>0</v>
      </c>
      <c r="BA1256" s="577">
        <v>0</v>
      </c>
      <c r="BB1256" s="577">
        <v>0</v>
      </c>
      <c r="BC1256" s="577">
        <v>0</v>
      </c>
      <c r="BD1256" s="577">
        <v>0</v>
      </c>
      <c r="BE1256" s="577">
        <v>0</v>
      </c>
      <c r="BF1256" s="577">
        <v>0</v>
      </c>
      <c r="BG1256" s="577">
        <v>0</v>
      </c>
      <c r="BH1256" s="577">
        <v>0</v>
      </c>
      <c r="BI1256" s="577">
        <v>0</v>
      </c>
      <c r="BJ1256" s="577">
        <v>0</v>
      </c>
      <c r="BK1256" s="577">
        <v>0</v>
      </c>
      <c r="BL1256" s="577"/>
      <c r="BM1256" s="551">
        <v>0</v>
      </c>
      <c r="BN1256" s="551">
        <v>0</v>
      </c>
      <c r="BO1256" s="753">
        <v>0</v>
      </c>
      <c r="BP1256" s="551">
        <v>0</v>
      </c>
      <c r="BQ1256" s="551">
        <v>0</v>
      </c>
      <c r="BR1256" s="551">
        <v>0</v>
      </c>
      <c r="BS1256" s="582">
        <f t="shared" si="105"/>
        <v>1.6666666666666667</v>
      </c>
      <c r="BT1256" s="552">
        <f t="shared" si="106"/>
        <v>1.6666666666666667</v>
      </c>
      <c r="BU1256" s="552">
        <f t="shared" si="107"/>
        <v>1.6666666666666667</v>
      </c>
      <c r="BV1256" s="551">
        <v>0</v>
      </c>
      <c r="BW1256" s="551">
        <v>0</v>
      </c>
      <c r="BX1256" s="551">
        <v>0</v>
      </c>
      <c r="BY1256" s="551">
        <v>0</v>
      </c>
      <c r="BZ1256" s="551">
        <v>0</v>
      </c>
      <c r="CA1256" s="551">
        <v>0</v>
      </c>
      <c r="CB1256" s="551">
        <v>0</v>
      </c>
      <c r="CC1256" s="551">
        <v>0</v>
      </c>
      <c r="CD1256" s="551">
        <v>0</v>
      </c>
      <c r="CE1256" s="551">
        <v>0</v>
      </c>
      <c r="CF1256" s="551">
        <v>0</v>
      </c>
      <c r="CG1256" s="551">
        <v>0</v>
      </c>
      <c r="CH1256" s="551">
        <v>0</v>
      </c>
      <c r="CI1256" s="623">
        <f t="shared" si="108"/>
        <v>5</v>
      </c>
      <c r="CJ1256" s="524">
        <v>5</v>
      </c>
      <c r="CK1256" s="554">
        <f t="shared" si="109"/>
        <v>1.6666666666666667</v>
      </c>
      <c r="CL1256" s="554">
        <f t="shared" si="110"/>
        <v>3.3333333333333335</v>
      </c>
      <c r="CM1256" s="554">
        <v>6</v>
      </c>
      <c r="CN1256" s="554"/>
      <c r="CO1256" s="554"/>
      <c r="CP1256" s="622"/>
      <c r="CQ1256" s="524"/>
      <c r="CR1256" s="525"/>
      <c r="CS1256" s="620"/>
      <c r="CT1256" s="527"/>
      <c r="CU1256" s="527"/>
      <c r="CV1256" s="527"/>
      <c r="CW1256" s="140"/>
    </row>
    <row r="1257" spans="1:103" s="200" customFormat="1" ht="12" customHeight="1" x14ac:dyDescent="0.2">
      <c r="A1257" s="132" t="s">
        <v>1965</v>
      </c>
      <c r="B1257" s="557" t="s">
        <v>4073</v>
      </c>
      <c r="C1257" s="557" t="s">
        <v>1432</v>
      </c>
      <c r="D1257" s="557" t="s">
        <v>5244</v>
      </c>
      <c r="E1257" s="557" t="s">
        <v>3639</v>
      </c>
      <c r="F1257" s="557" t="s">
        <v>3640</v>
      </c>
      <c r="G1257" s="557" t="s">
        <v>2513</v>
      </c>
      <c r="H1257" s="557" t="s">
        <v>2717</v>
      </c>
      <c r="I1257" s="533" t="s">
        <v>1432</v>
      </c>
      <c r="J1257" s="533">
        <v>526547</v>
      </c>
      <c r="K1257" s="741">
        <v>175744</v>
      </c>
      <c r="L1257" s="512" t="s">
        <v>4766</v>
      </c>
      <c r="M1257" s="557" t="s">
        <v>1432</v>
      </c>
      <c r="N1257" s="533" t="s">
        <v>1432</v>
      </c>
      <c r="O1257" s="533">
        <v>0</v>
      </c>
      <c r="P1257" s="533">
        <v>4</v>
      </c>
      <c r="Q1257" s="738">
        <v>4</v>
      </c>
      <c r="R1257" s="557" t="s">
        <v>5226</v>
      </c>
      <c r="S1257" s="557" t="s">
        <v>1154</v>
      </c>
      <c r="T1257" s="739">
        <v>42053</v>
      </c>
      <c r="U1257" s="739">
        <v>42299</v>
      </c>
      <c r="V1257" s="557" t="s">
        <v>1439</v>
      </c>
      <c r="W1257" s="557" t="s">
        <v>1432</v>
      </c>
      <c r="X1257" s="557" t="s">
        <v>1442</v>
      </c>
      <c r="Y1257" s="557" t="s">
        <v>1443</v>
      </c>
      <c r="Z1257" s="557" t="s">
        <v>1443</v>
      </c>
      <c r="AA1257" s="557" t="s">
        <v>1444</v>
      </c>
      <c r="AB1257" s="742" t="s">
        <v>1432</v>
      </c>
      <c r="AC1257" s="557"/>
      <c r="AD1257" s="557"/>
      <c r="AE1257" s="517" t="s">
        <v>3063</v>
      </c>
      <c r="AF1257" s="557" t="s">
        <v>1445</v>
      </c>
      <c r="AG1257" s="557">
        <v>1332288</v>
      </c>
      <c r="AH1257" s="517">
        <v>0</v>
      </c>
      <c r="AI1257" s="517">
        <v>0</v>
      </c>
      <c r="AJ1257" s="577">
        <v>0</v>
      </c>
      <c r="AK1257" s="577">
        <v>2</v>
      </c>
      <c r="AL1257" s="577">
        <v>2</v>
      </c>
      <c r="AM1257" s="577">
        <v>0</v>
      </c>
      <c r="AN1257" s="577">
        <v>0</v>
      </c>
      <c r="AO1257" s="577">
        <v>0</v>
      </c>
      <c r="AP1257" s="577">
        <v>0</v>
      </c>
      <c r="AQ1257" s="577">
        <v>0</v>
      </c>
      <c r="AR1257" s="577">
        <v>2</v>
      </c>
      <c r="AS1257" s="577">
        <v>2</v>
      </c>
      <c r="AT1257" s="577">
        <v>0</v>
      </c>
      <c r="AU1257" s="577">
        <v>0</v>
      </c>
      <c r="AV1257" s="577">
        <v>0</v>
      </c>
      <c r="AW1257" s="577">
        <v>0</v>
      </c>
      <c r="AX1257" s="577">
        <v>0</v>
      </c>
      <c r="AY1257" s="577">
        <v>0</v>
      </c>
      <c r="AZ1257" s="577">
        <v>0</v>
      </c>
      <c r="BA1257" s="577">
        <v>0</v>
      </c>
      <c r="BB1257" s="577">
        <v>0</v>
      </c>
      <c r="BC1257" s="577">
        <v>0</v>
      </c>
      <c r="BD1257" s="577">
        <v>0</v>
      </c>
      <c r="BE1257" s="577">
        <v>0</v>
      </c>
      <c r="BF1257" s="577">
        <v>0</v>
      </c>
      <c r="BG1257" s="577">
        <v>0</v>
      </c>
      <c r="BH1257" s="577">
        <v>0</v>
      </c>
      <c r="BI1257" s="577">
        <v>0</v>
      </c>
      <c r="BJ1257" s="577">
        <v>0</v>
      </c>
      <c r="BK1257" s="577">
        <v>0</v>
      </c>
      <c r="BL1257" s="577"/>
      <c r="BM1257" s="551">
        <v>0</v>
      </c>
      <c r="BN1257" s="551">
        <v>0</v>
      </c>
      <c r="BO1257" s="753">
        <v>0</v>
      </c>
      <c r="BP1257" s="551">
        <v>0</v>
      </c>
      <c r="BQ1257" s="551">
        <v>0</v>
      </c>
      <c r="BR1257" s="551">
        <v>0</v>
      </c>
      <c r="BS1257" s="582">
        <f t="shared" si="105"/>
        <v>1.3333333333333333</v>
      </c>
      <c r="BT1257" s="552">
        <f t="shared" si="106"/>
        <v>1.3333333333333333</v>
      </c>
      <c r="BU1257" s="552">
        <f t="shared" si="107"/>
        <v>1.3333333333333333</v>
      </c>
      <c r="BV1257" s="551">
        <v>0</v>
      </c>
      <c r="BW1257" s="551">
        <v>0</v>
      </c>
      <c r="BX1257" s="551">
        <v>0</v>
      </c>
      <c r="BY1257" s="551">
        <v>0</v>
      </c>
      <c r="BZ1257" s="551">
        <v>0</v>
      </c>
      <c r="CA1257" s="551">
        <v>0</v>
      </c>
      <c r="CB1257" s="551">
        <v>0</v>
      </c>
      <c r="CC1257" s="551">
        <v>0</v>
      </c>
      <c r="CD1257" s="551">
        <v>0</v>
      </c>
      <c r="CE1257" s="551">
        <v>0</v>
      </c>
      <c r="CF1257" s="551">
        <v>0</v>
      </c>
      <c r="CG1257" s="551">
        <v>0</v>
      </c>
      <c r="CH1257" s="551">
        <v>0</v>
      </c>
      <c r="CI1257" s="623">
        <f t="shared" si="108"/>
        <v>4</v>
      </c>
      <c r="CJ1257" s="524">
        <v>4</v>
      </c>
      <c r="CK1257" s="554">
        <f t="shared" si="109"/>
        <v>1.3333333333333333</v>
      </c>
      <c r="CL1257" s="554">
        <f t="shared" si="110"/>
        <v>2.6666666666666665</v>
      </c>
      <c r="CM1257" s="554">
        <v>6</v>
      </c>
      <c r="CN1257" s="554"/>
      <c r="CO1257" s="554"/>
      <c r="CP1257" s="622"/>
      <c r="CQ1257" s="524"/>
      <c r="CR1257" s="525"/>
      <c r="CS1257" s="620"/>
      <c r="CT1257" s="527"/>
      <c r="CU1257" s="527"/>
      <c r="CV1257" s="527"/>
      <c r="CW1257" s="140"/>
    </row>
    <row r="1258" spans="1:103" s="141" customFormat="1" ht="12" customHeight="1" x14ac:dyDescent="0.2">
      <c r="A1258" s="132" t="s">
        <v>1965</v>
      </c>
      <c r="B1258" s="557" t="s">
        <v>4073</v>
      </c>
      <c r="C1258" s="557" t="s">
        <v>1432</v>
      </c>
      <c r="D1258" s="557" t="s">
        <v>5245</v>
      </c>
      <c r="E1258" s="557" t="s">
        <v>3639</v>
      </c>
      <c r="F1258" s="557" t="s">
        <v>3640</v>
      </c>
      <c r="G1258" s="557" t="s">
        <v>2513</v>
      </c>
      <c r="H1258" s="557" t="s">
        <v>2717</v>
      </c>
      <c r="I1258" s="533" t="s">
        <v>1432</v>
      </c>
      <c r="J1258" s="533">
        <v>526547</v>
      </c>
      <c r="K1258" s="741">
        <v>175744</v>
      </c>
      <c r="L1258" s="512" t="s">
        <v>4766</v>
      </c>
      <c r="M1258" s="557" t="s">
        <v>1432</v>
      </c>
      <c r="N1258" s="533" t="s">
        <v>1432</v>
      </c>
      <c r="O1258" s="533">
        <v>0</v>
      </c>
      <c r="P1258" s="533">
        <v>4</v>
      </c>
      <c r="Q1258" s="738">
        <v>4</v>
      </c>
      <c r="R1258" s="557" t="s">
        <v>5226</v>
      </c>
      <c r="S1258" s="557" t="s">
        <v>1154</v>
      </c>
      <c r="T1258" s="739">
        <v>42053</v>
      </c>
      <c r="U1258" s="739">
        <v>42299</v>
      </c>
      <c r="V1258" s="557" t="s">
        <v>1439</v>
      </c>
      <c r="W1258" s="557" t="s">
        <v>1432</v>
      </c>
      <c r="X1258" s="557" t="s">
        <v>1442</v>
      </c>
      <c r="Y1258" s="557" t="s">
        <v>1443</v>
      </c>
      <c r="Z1258" s="557" t="s">
        <v>1443</v>
      </c>
      <c r="AA1258" s="557" t="s">
        <v>1444</v>
      </c>
      <c r="AB1258" s="742" t="s">
        <v>1432</v>
      </c>
      <c r="AC1258" s="557"/>
      <c r="AD1258" s="557"/>
      <c r="AE1258" s="517" t="s">
        <v>3063</v>
      </c>
      <c r="AF1258" s="557" t="s">
        <v>1445</v>
      </c>
      <c r="AG1258" s="557">
        <v>1332288</v>
      </c>
      <c r="AH1258" s="517">
        <v>0</v>
      </c>
      <c r="AI1258" s="517">
        <v>0</v>
      </c>
      <c r="AJ1258" s="577">
        <v>0</v>
      </c>
      <c r="AK1258" s="577">
        <v>0</v>
      </c>
      <c r="AL1258" s="577">
        <v>4</v>
      </c>
      <c r="AM1258" s="577">
        <v>0</v>
      </c>
      <c r="AN1258" s="577">
        <v>0</v>
      </c>
      <c r="AO1258" s="577">
        <v>0</v>
      </c>
      <c r="AP1258" s="577">
        <v>0</v>
      </c>
      <c r="AQ1258" s="577">
        <v>0</v>
      </c>
      <c r="AR1258" s="577">
        <v>0</v>
      </c>
      <c r="AS1258" s="577">
        <v>4</v>
      </c>
      <c r="AT1258" s="577">
        <v>0</v>
      </c>
      <c r="AU1258" s="577">
        <v>0</v>
      </c>
      <c r="AV1258" s="577">
        <v>0</v>
      </c>
      <c r="AW1258" s="577">
        <v>0</v>
      </c>
      <c r="AX1258" s="577">
        <v>0</v>
      </c>
      <c r="AY1258" s="577">
        <v>0</v>
      </c>
      <c r="AZ1258" s="577">
        <v>0</v>
      </c>
      <c r="BA1258" s="577">
        <v>0</v>
      </c>
      <c r="BB1258" s="577">
        <v>0</v>
      </c>
      <c r="BC1258" s="577">
        <v>0</v>
      </c>
      <c r="BD1258" s="577">
        <v>0</v>
      </c>
      <c r="BE1258" s="577">
        <v>0</v>
      </c>
      <c r="BF1258" s="577">
        <v>0</v>
      </c>
      <c r="BG1258" s="577">
        <v>0</v>
      </c>
      <c r="BH1258" s="577">
        <v>0</v>
      </c>
      <c r="BI1258" s="577">
        <v>0</v>
      </c>
      <c r="BJ1258" s="577">
        <v>0</v>
      </c>
      <c r="BK1258" s="577">
        <v>0</v>
      </c>
      <c r="BL1258" s="577"/>
      <c r="BM1258" s="551">
        <v>0</v>
      </c>
      <c r="BN1258" s="551">
        <v>0</v>
      </c>
      <c r="BO1258" s="753">
        <v>0</v>
      </c>
      <c r="BP1258" s="551">
        <v>0</v>
      </c>
      <c r="BQ1258" s="551">
        <v>0</v>
      </c>
      <c r="BR1258" s="551">
        <v>0</v>
      </c>
      <c r="BS1258" s="582">
        <f t="shared" si="105"/>
        <v>1.3333333333333333</v>
      </c>
      <c r="BT1258" s="552">
        <f t="shared" si="106"/>
        <v>1.3333333333333333</v>
      </c>
      <c r="BU1258" s="552">
        <f t="shared" si="107"/>
        <v>1.3333333333333333</v>
      </c>
      <c r="BV1258" s="551">
        <v>0</v>
      </c>
      <c r="BW1258" s="551">
        <v>0</v>
      </c>
      <c r="BX1258" s="551">
        <v>0</v>
      </c>
      <c r="BY1258" s="551">
        <v>0</v>
      </c>
      <c r="BZ1258" s="551">
        <v>0</v>
      </c>
      <c r="CA1258" s="551">
        <v>0</v>
      </c>
      <c r="CB1258" s="551">
        <v>0</v>
      </c>
      <c r="CC1258" s="551">
        <v>0</v>
      </c>
      <c r="CD1258" s="551">
        <v>0</v>
      </c>
      <c r="CE1258" s="551">
        <v>0</v>
      </c>
      <c r="CF1258" s="551">
        <v>0</v>
      </c>
      <c r="CG1258" s="551">
        <v>0</v>
      </c>
      <c r="CH1258" s="551">
        <v>0</v>
      </c>
      <c r="CI1258" s="623">
        <f t="shared" si="108"/>
        <v>4</v>
      </c>
      <c r="CJ1258" s="524">
        <v>4</v>
      </c>
      <c r="CK1258" s="554">
        <f t="shared" si="109"/>
        <v>1.3333333333333333</v>
      </c>
      <c r="CL1258" s="554">
        <f t="shared" si="110"/>
        <v>2.6666666666666665</v>
      </c>
      <c r="CM1258" s="554">
        <v>6</v>
      </c>
      <c r="CN1258" s="554"/>
      <c r="CO1258" s="554"/>
      <c r="CP1258" s="622"/>
      <c r="CQ1258" s="524"/>
      <c r="CR1258" s="525"/>
      <c r="CS1258" s="620"/>
      <c r="CT1258" s="527"/>
      <c r="CU1258" s="527"/>
      <c r="CV1258" s="527"/>
      <c r="CW1258" s="140"/>
    </row>
    <row r="1259" spans="1:103" s="141" customFormat="1" ht="12" customHeight="1" x14ac:dyDescent="0.2">
      <c r="A1259" s="132" t="s">
        <v>1965</v>
      </c>
      <c r="B1259" s="557" t="s">
        <v>4073</v>
      </c>
      <c r="C1259" s="557" t="s">
        <v>1432</v>
      </c>
      <c r="D1259" s="557" t="s">
        <v>5246</v>
      </c>
      <c r="E1259" s="557" t="s">
        <v>3639</v>
      </c>
      <c r="F1259" s="557" t="s">
        <v>3640</v>
      </c>
      <c r="G1259" s="557" t="s">
        <v>2513</v>
      </c>
      <c r="H1259" s="557" t="s">
        <v>2717</v>
      </c>
      <c r="I1259" s="533" t="s">
        <v>1432</v>
      </c>
      <c r="J1259" s="533">
        <v>526547</v>
      </c>
      <c r="K1259" s="741">
        <v>175744</v>
      </c>
      <c r="L1259" s="512" t="s">
        <v>4766</v>
      </c>
      <c r="M1259" s="557" t="s">
        <v>1432</v>
      </c>
      <c r="N1259" s="533" t="s">
        <v>1432</v>
      </c>
      <c r="O1259" s="533">
        <v>0</v>
      </c>
      <c r="P1259" s="533">
        <v>4</v>
      </c>
      <c r="Q1259" s="738">
        <v>4</v>
      </c>
      <c r="R1259" s="557" t="s">
        <v>5226</v>
      </c>
      <c r="S1259" s="557" t="s">
        <v>1154</v>
      </c>
      <c r="T1259" s="739">
        <v>42053</v>
      </c>
      <c r="U1259" s="739">
        <v>42299</v>
      </c>
      <c r="V1259" s="557" t="s">
        <v>1439</v>
      </c>
      <c r="W1259" s="557" t="s">
        <v>1432</v>
      </c>
      <c r="X1259" s="557" t="s">
        <v>1442</v>
      </c>
      <c r="Y1259" s="557" t="s">
        <v>1443</v>
      </c>
      <c r="Z1259" s="557" t="s">
        <v>1443</v>
      </c>
      <c r="AA1259" s="557" t="s">
        <v>1444</v>
      </c>
      <c r="AB1259" s="742" t="s">
        <v>1432</v>
      </c>
      <c r="AC1259" s="557"/>
      <c r="AD1259" s="557"/>
      <c r="AE1259" s="517" t="s">
        <v>3063</v>
      </c>
      <c r="AF1259" s="557" t="s">
        <v>1445</v>
      </c>
      <c r="AG1259" s="557">
        <v>1332288</v>
      </c>
      <c r="AH1259" s="517">
        <v>0</v>
      </c>
      <c r="AI1259" s="517">
        <v>0</v>
      </c>
      <c r="AJ1259" s="577">
        <v>0</v>
      </c>
      <c r="AK1259" s="577">
        <v>1</v>
      </c>
      <c r="AL1259" s="577">
        <v>3</v>
      </c>
      <c r="AM1259" s="577">
        <v>0</v>
      </c>
      <c r="AN1259" s="577">
        <v>0</v>
      </c>
      <c r="AO1259" s="577">
        <v>0</v>
      </c>
      <c r="AP1259" s="577">
        <v>0</v>
      </c>
      <c r="AQ1259" s="577">
        <v>0</v>
      </c>
      <c r="AR1259" s="577">
        <v>1</v>
      </c>
      <c r="AS1259" s="577">
        <v>3</v>
      </c>
      <c r="AT1259" s="577">
        <v>0</v>
      </c>
      <c r="AU1259" s="577">
        <v>0</v>
      </c>
      <c r="AV1259" s="577">
        <v>0</v>
      </c>
      <c r="AW1259" s="577">
        <v>0</v>
      </c>
      <c r="AX1259" s="577">
        <v>0</v>
      </c>
      <c r="AY1259" s="577">
        <v>0</v>
      </c>
      <c r="AZ1259" s="577">
        <v>0</v>
      </c>
      <c r="BA1259" s="577">
        <v>0</v>
      </c>
      <c r="BB1259" s="577">
        <v>0</v>
      </c>
      <c r="BC1259" s="577">
        <v>0</v>
      </c>
      <c r="BD1259" s="577">
        <v>0</v>
      </c>
      <c r="BE1259" s="577">
        <v>0</v>
      </c>
      <c r="BF1259" s="577">
        <v>0</v>
      </c>
      <c r="BG1259" s="577">
        <v>0</v>
      </c>
      <c r="BH1259" s="577">
        <v>0</v>
      </c>
      <c r="BI1259" s="577">
        <v>0</v>
      </c>
      <c r="BJ1259" s="577">
        <v>0</v>
      </c>
      <c r="BK1259" s="577">
        <v>0</v>
      </c>
      <c r="BL1259" s="577"/>
      <c r="BM1259" s="551">
        <v>0</v>
      </c>
      <c r="BN1259" s="551">
        <v>0</v>
      </c>
      <c r="BO1259" s="753">
        <v>0</v>
      </c>
      <c r="BP1259" s="551">
        <v>0</v>
      </c>
      <c r="BQ1259" s="551">
        <v>0</v>
      </c>
      <c r="BR1259" s="551">
        <v>0</v>
      </c>
      <c r="BS1259" s="582">
        <f t="shared" si="105"/>
        <v>1.3333333333333333</v>
      </c>
      <c r="BT1259" s="552">
        <f t="shared" si="106"/>
        <v>1.3333333333333333</v>
      </c>
      <c r="BU1259" s="552">
        <f t="shared" si="107"/>
        <v>1.3333333333333333</v>
      </c>
      <c r="BV1259" s="551">
        <v>0</v>
      </c>
      <c r="BW1259" s="551">
        <v>0</v>
      </c>
      <c r="BX1259" s="551">
        <v>0</v>
      </c>
      <c r="BY1259" s="551">
        <v>0</v>
      </c>
      <c r="BZ1259" s="551">
        <v>0</v>
      </c>
      <c r="CA1259" s="551">
        <v>0</v>
      </c>
      <c r="CB1259" s="551">
        <v>0</v>
      </c>
      <c r="CC1259" s="551">
        <v>0</v>
      </c>
      <c r="CD1259" s="551">
        <v>0</v>
      </c>
      <c r="CE1259" s="551">
        <v>0</v>
      </c>
      <c r="CF1259" s="551">
        <v>0</v>
      </c>
      <c r="CG1259" s="551">
        <v>0</v>
      </c>
      <c r="CH1259" s="551">
        <v>0</v>
      </c>
      <c r="CI1259" s="623">
        <f t="shared" si="108"/>
        <v>4</v>
      </c>
      <c r="CJ1259" s="524">
        <v>4</v>
      </c>
      <c r="CK1259" s="554">
        <f t="shared" si="109"/>
        <v>1.3333333333333333</v>
      </c>
      <c r="CL1259" s="554">
        <f t="shared" si="110"/>
        <v>2.6666666666666665</v>
      </c>
      <c r="CM1259" s="554">
        <v>6</v>
      </c>
      <c r="CN1259" s="554"/>
      <c r="CO1259" s="554"/>
      <c r="CP1259" s="622"/>
      <c r="CQ1259" s="524"/>
      <c r="CR1259" s="525"/>
      <c r="CS1259" s="620"/>
      <c r="CT1259" s="527"/>
      <c r="CU1259" s="527"/>
      <c r="CV1259" s="527"/>
      <c r="CW1259" s="140"/>
    </row>
    <row r="1260" spans="1:103" s="141" customFormat="1" ht="12" customHeight="1" x14ac:dyDescent="0.2">
      <c r="A1260" s="132" t="s">
        <v>1965</v>
      </c>
      <c r="B1260" s="557" t="s">
        <v>4073</v>
      </c>
      <c r="C1260" s="557" t="s">
        <v>1432</v>
      </c>
      <c r="D1260" s="557" t="s">
        <v>5247</v>
      </c>
      <c r="E1260" s="557" t="s">
        <v>3639</v>
      </c>
      <c r="F1260" s="557" t="s">
        <v>3640</v>
      </c>
      <c r="G1260" s="557" t="s">
        <v>2513</v>
      </c>
      <c r="H1260" s="557" t="s">
        <v>2717</v>
      </c>
      <c r="I1260" s="533" t="s">
        <v>1432</v>
      </c>
      <c r="J1260" s="533">
        <v>526547</v>
      </c>
      <c r="K1260" s="741">
        <v>175744</v>
      </c>
      <c r="L1260" s="512" t="s">
        <v>4766</v>
      </c>
      <c r="M1260" s="557" t="s">
        <v>1432</v>
      </c>
      <c r="N1260" s="533" t="s">
        <v>1432</v>
      </c>
      <c r="O1260" s="533">
        <v>0</v>
      </c>
      <c r="P1260" s="533">
        <v>4</v>
      </c>
      <c r="Q1260" s="738">
        <v>4</v>
      </c>
      <c r="R1260" s="557" t="s">
        <v>5226</v>
      </c>
      <c r="S1260" s="557" t="s">
        <v>1154</v>
      </c>
      <c r="T1260" s="739">
        <v>42053</v>
      </c>
      <c r="U1260" s="739">
        <v>42299</v>
      </c>
      <c r="V1260" s="557" t="s">
        <v>1439</v>
      </c>
      <c r="W1260" s="557" t="s">
        <v>1432</v>
      </c>
      <c r="X1260" s="557" t="s">
        <v>1442</v>
      </c>
      <c r="Y1260" s="557" t="s">
        <v>1443</v>
      </c>
      <c r="Z1260" s="557" t="s">
        <v>1443</v>
      </c>
      <c r="AA1260" s="557" t="s">
        <v>1444</v>
      </c>
      <c r="AB1260" s="742" t="s">
        <v>1432</v>
      </c>
      <c r="AC1260" s="557"/>
      <c r="AD1260" s="557"/>
      <c r="AE1260" s="517" t="s">
        <v>3063</v>
      </c>
      <c r="AF1260" s="557" t="s">
        <v>1445</v>
      </c>
      <c r="AG1260" s="557">
        <v>1332288</v>
      </c>
      <c r="AH1260" s="517">
        <v>0</v>
      </c>
      <c r="AI1260" s="517">
        <v>0</v>
      </c>
      <c r="AJ1260" s="577">
        <v>0</v>
      </c>
      <c r="AK1260" s="577">
        <v>0</v>
      </c>
      <c r="AL1260" s="577">
        <v>4</v>
      </c>
      <c r="AM1260" s="577">
        <v>0</v>
      </c>
      <c r="AN1260" s="577">
        <v>0</v>
      </c>
      <c r="AO1260" s="577">
        <v>0</v>
      </c>
      <c r="AP1260" s="577">
        <v>0</v>
      </c>
      <c r="AQ1260" s="577">
        <v>0</v>
      </c>
      <c r="AR1260" s="577">
        <v>0</v>
      </c>
      <c r="AS1260" s="577">
        <v>4</v>
      </c>
      <c r="AT1260" s="577">
        <v>0</v>
      </c>
      <c r="AU1260" s="577">
        <v>0</v>
      </c>
      <c r="AV1260" s="577">
        <v>0</v>
      </c>
      <c r="AW1260" s="577">
        <v>0</v>
      </c>
      <c r="AX1260" s="577">
        <v>0</v>
      </c>
      <c r="AY1260" s="577">
        <v>0</v>
      </c>
      <c r="AZ1260" s="577">
        <v>0</v>
      </c>
      <c r="BA1260" s="577">
        <v>0</v>
      </c>
      <c r="BB1260" s="577">
        <v>0</v>
      </c>
      <c r="BC1260" s="577">
        <v>0</v>
      </c>
      <c r="BD1260" s="577">
        <v>0</v>
      </c>
      <c r="BE1260" s="577">
        <v>0</v>
      </c>
      <c r="BF1260" s="577">
        <v>0</v>
      </c>
      <c r="BG1260" s="577">
        <v>0</v>
      </c>
      <c r="BH1260" s="577">
        <v>0</v>
      </c>
      <c r="BI1260" s="577">
        <v>0</v>
      </c>
      <c r="BJ1260" s="577">
        <v>0</v>
      </c>
      <c r="BK1260" s="577">
        <v>0</v>
      </c>
      <c r="BL1260" s="577"/>
      <c r="BM1260" s="551">
        <v>0</v>
      </c>
      <c r="BN1260" s="551">
        <v>0</v>
      </c>
      <c r="BO1260" s="753">
        <v>0</v>
      </c>
      <c r="BP1260" s="551">
        <v>0</v>
      </c>
      <c r="BQ1260" s="551">
        <v>0</v>
      </c>
      <c r="BR1260" s="551">
        <v>0</v>
      </c>
      <c r="BS1260" s="582">
        <f t="shared" si="105"/>
        <v>1.3333333333333333</v>
      </c>
      <c r="BT1260" s="552">
        <f t="shared" si="106"/>
        <v>1.3333333333333333</v>
      </c>
      <c r="BU1260" s="552">
        <f t="shared" si="107"/>
        <v>1.3333333333333333</v>
      </c>
      <c r="BV1260" s="551">
        <v>0</v>
      </c>
      <c r="BW1260" s="551">
        <v>0</v>
      </c>
      <c r="BX1260" s="551">
        <v>0</v>
      </c>
      <c r="BY1260" s="551">
        <v>0</v>
      </c>
      <c r="BZ1260" s="551">
        <v>0</v>
      </c>
      <c r="CA1260" s="551">
        <v>0</v>
      </c>
      <c r="CB1260" s="551">
        <v>0</v>
      </c>
      <c r="CC1260" s="551">
        <v>0</v>
      </c>
      <c r="CD1260" s="551">
        <v>0</v>
      </c>
      <c r="CE1260" s="551">
        <v>0</v>
      </c>
      <c r="CF1260" s="551">
        <v>0</v>
      </c>
      <c r="CG1260" s="551">
        <v>0</v>
      </c>
      <c r="CH1260" s="551">
        <v>0</v>
      </c>
      <c r="CI1260" s="623">
        <f t="shared" si="108"/>
        <v>4</v>
      </c>
      <c r="CJ1260" s="524">
        <v>4</v>
      </c>
      <c r="CK1260" s="554">
        <f t="shared" si="109"/>
        <v>1.3333333333333333</v>
      </c>
      <c r="CL1260" s="554">
        <f t="shared" si="110"/>
        <v>2.6666666666666665</v>
      </c>
      <c r="CM1260" s="554">
        <v>6</v>
      </c>
      <c r="CN1260" s="554"/>
      <c r="CO1260" s="554"/>
      <c r="CP1260" s="622"/>
      <c r="CQ1260" s="524"/>
      <c r="CR1260" s="525"/>
      <c r="CS1260" s="620"/>
      <c r="CT1260" s="527"/>
      <c r="CU1260" s="527"/>
      <c r="CV1260" s="527"/>
      <c r="CW1260" s="140"/>
    </row>
    <row r="1261" spans="1:103" s="71" customFormat="1" ht="12" customHeight="1" x14ac:dyDescent="0.2">
      <c r="A1261" s="132" t="s">
        <v>1965</v>
      </c>
      <c r="B1261" s="557" t="s">
        <v>4073</v>
      </c>
      <c r="C1261" s="557" t="s">
        <v>1432</v>
      </c>
      <c r="D1261" s="557" t="s">
        <v>5248</v>
      </c>
      <c r="E1261" s="557" t="s">
        <v>3639</v>
      </c>
      <c r="F1261" s="557" t="s">
        <v>3640</v>
      </c>
      <c r="G1261" s="557" t="s">
        <v>2513</v>
      </c>
      <c r="H1261" s="557" t="s">
        <v>2717</v>
      </c>
      <c r="I1261" s="533" t="s">
        <v>1432</v>
      </c>
      <c r="J1261" s="533">
        <v>526547</v>
      </c>
      <c r="K1261" s="741">
        <v>175744</v>
      </c>
      <c r="L1261" s="512" t="s">
        <v>4766</v>
      </c>
      <c r="M1261" s="557" t="s">
        <v>1432</v>
      </c>
      <c r="N1261" s="533" t="s">
        <v>1432</v>
      </c>
      <c r="O1261" s="533">
        <v>0</v>
      </c>
      <c r="P1261" s="533">
        <v>4</v>
      </c>
      <c r="Q1261" s="738">
        <v>4</v>
      </c>
      <c r="R1261" s="557" t="s">
        <v>5226</v>
      </c>
      <c r="S1261" s="557" t="s">
        <v>1154</v>
      </c>
      <c r="T1261" s="739">
        <v>42053</v>
      </c>
      <c r="U1261" s="739">
        <v>42299</v>
      </c>
      <c r="V1261" s="557" t="s">
        <v>1439</v>
      </c>
      <c r="W1261" s="557" t="s">
        <v>1432</v>
      </c>
      <c r="X1261" s="557" t="s">
        <v>1442</v>
      </c>
      <c r="Y1261" s="557" t="s">
        <v>1443</v>
      </c>
      <c r="Z1261" s="557" t="s">
        <v>1443</v>
      </c>
      <c r="AA1261" s="557" t="s">
        <v>1444</v>
      </c>
      <c r="AB1261" s="742" t="s">
        <v>1432</v>
      </c>
      <c r="AC1261" s="557"/>
      <c r="AD1261" s="557"/>
      <c r="AE1261" s="517" t="s">
        <v>3063</v>
      </c>
      <c r="AF1261" s="557" t="s">
        <v>1445</v>
      </c>
      <c r="AG1261" s="557">
        <v>1332288</v>
      </c>
      <c r="AH1261" s="517">
        <v>0</v>
      </c>
      <c r="AI1261" s="517">
        <v>0</v>
      </c>
      <c r="AJ1261" s="577">
        <v>0</v>
      </c>
      <c r="AK1261" s="577">
        <v>1</v>
      </c>
      <c r="AL1261" s="577">
        <v>3</v>
      </c>
      <c r="AM1261" s="577">
        <v>0</v>
      </c>
      <c r="AN1261" s="577">
        <v>0</v>
      </c>
      <c r="AO1261" s="577">
        <v>0</v>
      </c>
      <c r="AP1261" s="577">
        <v>0</v>
      </c>
      <c r="AQ1261" s="577">
        <v>0</v>
      </c>
      <c r="AR1261" s="577">
        <v>1</v>
      </c>
      <c r="AS1261" s="577">
        <v>3</v>
      </c>
      <c r="AT1261" s="577">
        <v>0</v>
      </c>
      <c r="AU1261" s="577">
        <v>0</v>
      </c>
      <c r="AV1261" s="577">
        <v>0</v>
      </c>
      <c r="AW1261" s="577">
        <v>0</v>
      </c>
      <c r="AX1261" s="577">
        <v>0</v>
      </c>
      <c r="AY1261" s="577">
        <v>0</v>
      </c>
      <c r="AZ1261" s="577">
        <v>0</v>
      </c>
      <c r="BA1261" s="577">
        <v>0</v>
      </c>
      <c r="BB1261" s="577">
        <v>0</v>
      </c>
      <c r="BC1261" s="577">
        <v>0</v>
      </c>
      <c r="BD1261" s="577">
        <v>0</v>
      </c>
      <c r="BE1261" s="577">
        <v>0</v>
      </c>
      <c r="BF1261" s="577">
        <v>0</v>
      </c>
      <c r="BG1261" s="577">
        <v>0</v>
      </c>
      <c r="BH1261" s="577">
        <v>0</v>
      </c>
      <c r="BI1261" s="577">
        <v>0</v>
      </c>
      <c r="BJ1261" s="577">
        <v>0</v>
      </c>
      <c r="BK1261" s="577">
        <v>0</v>
      </c>
      <c r="BL1261" s="577"/>
      <c r="BM1261" s="551">
        <v>0</v>
      </c>
      <c r="BN1261" s="551">
        <v>0</v>
      </c>
      <c r="BO1261" s="753">
        <v>0</v>
      </c>
      <c r="BP1261" s="551">
        <v>0</v>
      </c>
      <c r="BQ1261" s="551">
        <v>0</v>
      </c>
      <c r="BR1261" s="551">
        <v>0</v>
      </c>
      <c r="BS1261" s="582">
        <f t="shared" si="105"/>
        <v>1.3333333333333333</v>
      </c>
      <c r="BT1261" s="552">
        <f t="shared" si="106"/>
        <v>1.3333333333333333</v>
      </c>
      <c r="BU1261" s="552">
        <f t="shared" si="107"/>
        <v>1.3333333333333333</v>
      </c>
      <c r="BV1261" s="551">
        <v>0</v>
      </c>
      <c r="BW1261" s="551">
        <v>0</v>
      </c>
      <c r="BX1261" s="551">
        <v>0</v>
      </c>
      <c r="BY1261" s="551">
        <v>0</v>
      </c>
      <c r="BZ1261" s="551">
        <v>0</v>
      </c>
      <c r="CA1261" s="551">
        <v>0</v>
      </c>
      <c r="CB1261" s="551">
        <v>0</v>
      </c>
      <c r="CC1261" s="551">
        <v>0</v>
      </c>
      <c r="CD1261" s="551">
        <v>0</v>
      </c>
      <c r="CE1261" s="551">
        <v>0</v>
      </c>
      <c r="CF1261" s="551">
        <v>0</v>
      </c>
      <c r="CG1261" s="551">
        <v>0</v>
      </c>
      <c r="CH1261" s="551">
        <v>0</v>
      </c>
      <c r="CI1261" s="623">
        <f t="shared" si="108"/>
        <v>4</v>
      </c>
      <c r="CJ1261" s="524">
        <v>4</v>
      </c>
      <c r="CK1261" s="554">
        <f t="shared" si="109"/>
        <v>1.3333333333333333</v>
      </c>
      <c r="CL1261" s="554">
        <f t="shared" si="110"/>
        <v>2.6666666666666665</v>
      </c>
      <c r="CM1261" s="554">
        <v>6</v>
      </c>
      <c r="CN1261" s="554"/>
      <c r="CO1261" s="554"/>
      <c r="CP1261" s="622"/>
      <c r="CQ1261" s="524"/>
      <c r="CR1261" s="525"/>
      <c r="CS1261" s="620"/>
      <c r="CT1261" s="527"/>
      <c r="CU1261" s="527"/>
      <c r="CV1261" s="527"/>
      <c r="CW1261" s="140"/>
    </row>
    <row r="1262" spans="1:103" s="71" customFormat="1" ht="12" customHeight="1" x14ac:dyDescent="0.2">
      <c r="A1262" s="132" t="s">
        <v>1965</v>
      </c>
      <c r="B1262" s="557" t="s">
        <v>4073</v>
      </c>
      <c r="C1262" s="557" t="s">
        <v>1432</v>
      </c>
      <c r="D1262" s="557" t="s">
        <v>5249</v>
      </c>
      <c r="E1262" s="557" t="s">
        <v>3639</v>
      </c>
      <c r="F1262" s="557" t="s">
        <v>3640</v>
      </c>
      <c r="G1262" s="557" t="s">
        <v>2513</v>
      </c>
      <c r="H1262" s="557" t="s">
        <v>2717</v>
      </c>
      <c r="I1262" s="533" t="s">
        <v>1432</v>
      </c>
      <c r="J1262" s="533">
        <v>526547</v>
      </c>
      <c r="K1262" s="741">
        <v>175744</v>
      </c>
      <c r="L1262" s="512" t="s">
        <v>4766</v>
      </c>
      <c r="M1262" s="557" t="s">
        <v>1432</v>
      </c>
      <c r="N1262" s="533" t="s">
        <v>1432</v>
      </c>
      <c r="O1262" s="533">
        <v>0</v>
      </c>
      <c r="P1262" s="533">
        <v>4</v>
      </c>
      <c r="Q1262" s="738">
        <v>4</v>
      </c>
      <c r="R1262" s="557" t="s">
        <v>5226</v>
      </c>
      <c r="S1262" s="557" t="s">
        <v>1154</v>
      </c>
      <c r="T1262" s="739">
        <v>42053</v>
      </c>
      <c r="U1262" s="739">
        <v>42299</v>
      </c>
      <c r="V1262" s="557" t="s">
        <v>1439</v>
      </c>
      <c r="W1262" s="557" t="s">
        <v>1432</v>
      </c>
      <c r="X1262" s="557" t="s">
        <v>1442</v>
      </c>
      <c r="Y1262" s="557" t="s">
        <v>1443</v>
      </c>
      <c r="Z1262" s="557" t="s">
        <v>1443</v>
      </c>
      <c r="AA1262" s="557" t="s">
        <v>1444</v>
      </c>
      <c r="AB1262" s="742" t="s">
        <v>1432</v>
      </c>
      <c r="AC1262" s="557"/>
      <c r="AD1262" s="557"/>
      <c r="AE1262" s="517" t="s">
        <v>3063</v>
      </c>
      <c r="AF1262" s="557" t="s">
        <v>1445</v>
      </c>
      <c r="AG1262" s="557">
        <v>1332288</v>
      </c>
      <c r="AH1262" s="517">
        <v>0</v>
      </c>
      <c r="AI1262" s="517">
        <v>0</v>
      </c>
      <c r="AJ1262" s="577">
        <v>0</v>
      </c>
      <c r="AK1262" s="577">
        <v>1</v>
      </c>
      <c r="AL1262" s="577">
        <v>3</v>
      </c>
      <c r="AM1262" s="577">
        <v>0</v>
      </c>
      <c r="AN1262" s="577">
        <v>0</v>
      </c>
      <c r="AO1262" s="577">
        <v>0</v>
      </c>
      <c r="AP1262" s="577">
        <v>0</v>
      </c>
      <c r="AQ1262" s="577">
        <v>0</v>
      </c>
      <c r="AR1262" s="577">
        <v>1</v>
      </c>
      <c r="AS1262" s="577">
        <v>3</v>
      </c>
      <c r="AT1262" s="577">
        <v>0</v>
      </c>
      <c r="AU1262" s="577">
        <v>0</v>
      </c>
      <c r="AV1262" s="577">
        <v>0</v>
      </c>
      <c r="AW1262" s="577">
        <v>0</v>
      </c>
      <c r="AX1262" s="577">
        <v>0</v>
      </c>
      <c r="AY1262" s="577">
        <v>0</v>
      </c>
      <c r="AZ1262" s="577">
        <v>0</v>
      </c>
      <c r="BA1262" s="577">
        <v>0</v>
      </c>
      <c r="BB1262" s="577">
        <v>0</v>
      </c>
      <c r="BC1262" s="577">
        <v>0</v>
      </c>
      <c r="BD1262" s="577">
        <v>0</v>
      </c>
      <c r="BE1262" s="577">
        <v>0</v>
      </c>
      <c r="BF1262" s="577">
        <v>0</v>
      </c>
      <c r="BG1262" s="577">
        <v>0</v>
      </c>
      <c r="BH1262" s="577">
        <v>0</v>
      </c>
      <c r="BI1262" s="577">
        <v>0</v>
      </c>
      <c r="BJ1262" s="577">
        <v>0</v>
      </c>
      <c r="BK1262" s="577">
        <v>0</v>
      </c>
      <c r="BL1262" s="577"/>
      <c r="BM1262" s="551">
        <v>0</v>
      </c>
      <c r="BN1262" s="551">
        <v>0</v>
      </c>
      <c r="BO1262" s="753">
        <v>0</v>
      </c>
      <c r="BP1262" s="551">
        <v>0</v>
      </c>
      <c r="BQ1262" s="551">
        <v>0</v>
      </c>
      <c r="BR1262" s="551">
        <v>0</v>
      </c>
      <c r="BS1262" s="582">
        <f t="shared" si="105"/>
        <v>1.3333333333333333</v>
      </c>
      <c r="BT1262" s="552">
        <f t="shared" si="106"/>
        <v>1.3333333333333333</v>
      </c>
      <c r="BU1262" s="552">
        <f t="shared" si="107"/>
        <v>1.3333333333333333</v>
      </c>
      <c r="BV1262" s="551">
        <v>0</v>
      </c>
      <c r="BW1262" s="551">
        <v>0</v>
      </c>
      <c r="BX1262" s="551">
        <v>0</v>
      </c>
      <c r="BY1262" s="551">
        <v>0</v>
      </c>
      <c r="BZ1262" s="551">
        <v>0</v>
      </c>
      <c r="CA1262" s="551">
        <v>0</v>
      </c>
      <c r="CB1262" s="551">
        <v>0</v>
      </c>
      <c r="CC1262" s="551">
        <v>0</v>
      </c>
      <c r="CD1262" s="551">
        <v>0</v>
      </c>
      <c r="CE1262" s="551">
        <v>0</v>
      </c>
      <c r="CF1262" s="551">
        <v>0</v>
      </c>
      <c r="CG1262" s="551">
        <v>0</v>
      </c>
      <c r="CH1262" s="551">
        <v>0</v>
      </c>
      <c r="CI1262" s="623">
        <f t="shared" si="108"/>
        <v>4</v>
      </c>
      <c r="CJ1262" s="524">
        <v>4</v>
      </c>
      <c r="CK1262" s="554">
        <f t="shared" si="109"/>
        <v>1.3333333333333333</v>
      </c>
      <c r="CL1262" s="554">
        <f t="shared" si="110"/>
        <v>2.6666666666666665</v>
      </c>
      <c r="CM1262" s="554">
        <v>6</v>
      </c>
      <c r="CN1262" s="554"/>
      <c r="CO1262" s="554"/>
      <c r="CP1262" s="622"/>
      <c r="CQ1262" s="524"/>
      <c r="CR1262" s="525"/>
      <c r="CS1262" s="620"/>
      <c r="CT1262" s="527"/>
      <c r="CU1262" s="527"/>
      <c r="CV1262" s="527"/>
      <c r="CW1262" s="140"/>
    </row>
    <row r="1263" spans="1:103" s="71" customFormat="1" ht="12" customHeight="1" x14ac:dyDescent="0.2">
      <c r="A1263" s="132" t="s">
        <v>1965</v>
      </c>
      <c r="B1263" s="557" t="s">
        <v>4073</v>
      </c>
      <c r="C1263" s="557" t="s">
        <v>1432</v>
      </c>
      <c r="D1263" s="557" t="s">
        <v>5250</v>
      </c>
      <c r="E1263" s="557" t="s">
        <v>3639</v>
      </c>
      <c r="F1263" s="557" t="s">
        <v>3640</v>
      </c>
      <c r="G1263" s="557" t="s">
        <v>2513</v>
      </c>
      <c r="H1263" s="557" t="s">
        <v>2717</v>
      </c>
      <c r="I1263" s="533" t="s">
        <v>1432</v>
      </c>
      <c r="J1263" s="533">
        <v>526547</v>
      </c>
      <c r="K1263" s="741">
        <v>175744</v>
      </c>
      <c r="L1263" s="512" t="s">
        <v>4766</v>
      </c>
      <c r="M1263" s="557" t="s">
        <v>1432</v>
      </c>
      <c r="N1263" s="533" t="s">
        <v>1432</v>
      </c>
      <c r="O1263" s="533">
        <v>0</v>
      </c>
      <c r="P1263" s="533">
        <v>4</v>
      </c>
      <c r="Q1263" s="738">
        <v>4</v>
      </c>
      <c r="R1263" s="557" t="s">
        <v>5226</v>
      </c>
      <c r="S1263" s="557" t="s">
        <v>1154</v>
      </c>
      <c r="T1263" s="739">
        <v>42053</v>
      </c>
      <c r="U1263" s="739">
        <v>42299</v>
      </c>
      <c r="V1263" s="557" t="s">
        <v>1439</v>
      </c>
      <c r="W1263" s="557" t="s">
        <v>1432</v>
      </c>
      <c r="X1263" s="557" t="s">
        <v>1442</v>
      </c>
      <c r="Y1263" s="557" t="s">
        <v>1443</v>
      </c>
      <c r="Z1263" s="557" t="s">
        <v>1443</v>
      </c>
      <c r="AA1263" s="557" t="s">
        <v>1444</v>
      </c>
      <c r="AB1263" s="742" t="s">
        <v>1432</v>
      </c>
      <c r="AC1263" s="557"/>
      <c r="AD1263" s="557"/>
      <c r="AE1263" s="517" t="s">
        <v>3063</v>
      </c>
      <c r="AF1263" s="557" t="s">
        <v>1445</v>
      </c>
      <c r="AG1263" s="557">
        <v>1332288</v>
      </c>
      <c r="AH1263" s="517">
        <v>0</v>
      </c>
      <c r="AI1263" s="517">
        <v>0</v>
      </c>
      <c r="AJ1263" s="577">
        <v>0</v>
      </c>
      <c r="AK1263" s="577">
        <v>2</v>
      </c>
      <c r="AL1263" s="577">
        <v>2</v>
      </c>
      <c r="AM1263" s="577">
        <v>0</v>
      </c>
      <c r="AN1263" s="577">
        <v>0</v>
      </c>
      <c r="AO1263" s="577">
        <v>0</v>
      </c>
      <c r="AP1263" s="577">
        <v>0</v>
      </c>
      <c r="AQ1263" s="577">
        <v>0</v>
      </c>
      <c r="AR1263" s="577">
        <v>2</v>
      </c>
      <c r="AS1263" s="577">
        <v>2</v>
      </c>
      <c r="AT1263" s="577">
        <v>0</v>
      </c>
      <c r="AU1263" s="577">
        <v>0</v>
      </c>
      <c r="AV1263" s="577">
        <v>0</v>
      </c>
      <c r="AW1263" s="577">
        <v>0</v>
      </c>
      <c r="AX1263" s="577">
        <v>0</v>
      </c>
      <c r="AY1263" s="577">
        <v>0</v>
      </c>
      <c r="AZ1263" s="577">
        <v>0</v>
      </c>
      <c r="BA1263" s="577">
        <v>0</v>
      </c>
      <c r="BB1263" s="577">
        <v>0</v>
      </c>
      <c r="BC1263" s="577">
        <v>0</v>
      </c>
      <c r="BD1263" s="577">
        <v>0</v>
      </c>
      <c r="BE1263" s="577">
        <v>0</v>
      </c>
      <c r="BF1263" s="577">
        <v>0</v>
      </c>
      <c r="BG1263" s="577">
        <v>0</v>
      </c>
      <c r="BH1263" s="577">
        <v>0</v>
      </c>
      <c r="BI1263" s="577">
        <v>0</v>
      </c>
      <c r="BJ1263" s="577">
        <v>0</v>
      </c>
      <c r="BK1263" s="577">
        <v>0</v>
      </c>
      <c r="BL1263" s="577"/>
      <c r="BM1263" s="551">
        <v>0</v>
      </c>
      <c r="BN1263" s="551">
        <v>0</v>
      </c>
      <c r="BO1263" s="753">
        <v>0</v>
      </c>
      <c r="BP1263" s="551">
        <v>0</v>
      </c>
      <c r="BQ1263" s="551">
        <v>0</v>
      </c>
      <c r="BR1263" s="551">
        <v>0</v>
      </c>
      <c r="BS1263" s="582">
        <f t="shared" si="105"/>
        <v>1.3333333333333333</v>
      </c>
      <c r="BT1263" s="552">
        <f t="shared" si="106"/>
        <v>1.3333333333333333</v>
      </c>
      <c r="BU1263" s="552">
        <f t="shared" si="107"/>
        <v>1.3333333333333333</v>
      </c>
      <c r="BV1263" s="551">
        <v>0</v>
      </c>
      <c r="BW1263" s="551">
        <v>0</v>
      </c>
      <c r="BX1263" s="551">
        <v>0</v>
      </c>
      <c r="BY1263" s="551">
        <v>0</v>
      </c>
      <c r="BZ1263" s="551">
        <v>0</v>
      </c>
      <c r="CA1263" s="551">
        <v>0</v>
      </c>
      <c r="CB1263" s="551">
        <v>0</v>
      </c>
      <c r="CC1263" s="551">
        <v>0</v>
      </c>
      <c r="CD1263" s="551">
        <v>0</v>
      </c>
      <c r="CE1263" s="551">
        <v>0</v>
      </c>
      <c r="CF1263" s="551">
        <v>0</v>
      </c>
      <c r="CG1263" s="551">
        <v>0</v>
      </c>
      <c r="CH1263" s="551">
        <v>0</v>
      </c>
      <c r="CI1263" s="623">
        <f t="shared" si="108"/>
        <v>4</v>
      </c>
      <c r="CJ1263" s="524">
        <v>4</v>
      </c>
      <c r="CK1263" s="554">
        <f t="shared" si="109"/>
        <v>1.3333333333333333</v>
      </c>
      <c r="CL1263" s="554">
        <f t="shared" si="110"/>
        <v>2.6666666666666665</v>
      </c>
      <c r="CM1263" s="554">
        <v>6</v>
      </c>
      <c r="CN1263" s="554"/>
      <c r="CO1263" s="554"/>
      <c r="CP1263" s="622"/>
      <c r="CQ1263" s="524"/>
      <c r="CR1263" s="525"/>
      <c r="CS1263" s="620"/>
      <c r="CT1263" s="527"/>
      <c r="CU1263" s="527"/>
      <c r="CV1263" s="527"/>
      <c r="CW1263" s="140"/>
    </row>
    <row r="1264" spans="1:103" s="110" customFormat="1" ht="12" customHeight="1" x14ac:dyDescent="0.2">
      <c r="A1264" s="132" t="s">
        <v>1965</v>
      </c>
      <c r="B1264" s="557" t="s">
        <v>4073</v>
      </c>
      <c r="C1264" s="557" t="s">
        <v>1432</v>
      </c>
      <c r="D1264" s="557" t="s">
        <v>5251</v>
      </c>
      <c r="E1264" s="577" t="s">
        <v>3639</v>
      </c>
      <c r="F1264" s="557" t="s">
        <v>3640</v>
      </c>
      <c r="G1264" s="557" t="s">
        <v>2513</v>
      </c>
      <c r="H1264" s="557" t="s">
        <v>2717</v>
      </c>
      <c r="I1264" s="557" t="s">
        <v>1432</v>
      </c>
      <c r="J1264" s="533">
        <v>526547</v>
      </c>
      <c r="K1264" s="533">
        <v>175744</v>
      </c>
      <c r="L1264" s="512" t="s">
        <v>4766</v>
      </c>
      <c r="M1264" s="557" t="s">
        <v>1432</v>
      </c>
      <c r="N1264" s="557" t="s">
        <v>1432</v>
      </c>
      <c r="O1264" s="533">
        <v>0</v>
      </c>
      <c r="P1264" s="533">
        <v>2</v>
      </c>
      <c r="Q1264" s="738">
        <v>2</v>
      </c>
      <c r="R1264" s="557" t="s">
        <v>5226</v>
      </c>
      <c r="S1264" s="557" t="s">
        <v>1154</v>
      </c>
      <c r="T1264" s="739">
        <v>42053</v>
      </c>
      <c r="U1264" s="739">
        <v>42299</v>
      </c>
      <c r="V1264" s="557" t="s">
        <v>1439</v>
      </c>
      <c r="W1264" s="557" t="s">
        <v>1432</v>
      </c>
      <c r="X1264" s="557" t="s">
        <v>1442</v>
      </c>
      <c r="Y1264" s="557" t="s">
        <v>1443</v>
      </c>
      <c r="Z1264" s="557" t="s">
        <v>1443</v>
      </c>
      <c r="AA1264" s="557" t="s">
        <v>1444</v>
      </c>
      <c r="AB1264" s="557" t="s">
        <v>1432</v>
      </c>
      <c r="AC1264" s="389"/>
      <c r="AD1264" s="389"/>
      <c r="AE1264" s="517" t="s">
        <v>3063</v>
      </c>
      <c r="AF1264" s="557" t="s">
        <v>1445</v>
      </c>
      <c r="AG1264" s="620">
        <v>1332288</v>
      </c>
      <c r="AH1264" s="517">
        <v>0</v>
      </c>
      <c r="AI1264" s="577">
        <v>0</v>
      </c>
      <c r="AJ1264" s="577">
        <v>0</v>
      </c>
      <c r="AK1264" s="577">
        <v>0</v>
      </c>
      <c r="AL1264" s="577">
        <v>0</v>
      </c>
      <c r="AM1264" s="577">
        <v>2</v>
      </c>
      <c r="AN1264" s="577">
        <v>0</v>
      </c>
      <c r="AO1264" s="577">
        <v>0</v>
      </c>
      <c r="AP1264" s="577">
        <v>0</v>
      </c>
      <c r="AQ1264" s="577">
        <v>0</v>
      </c>
      <c r="AR1264" s="577">
        <v>0</v>
      </c>
      <c r="AS1264" s="577">
        <v>0</v>
      </c>
      <c r="AT1264" s="577">
        <v>2</v>
      </c>
      <c r="AU1264" s="577">
        <v>0</v>
      </c>
      <c r="AV1264" s="577">
        <v>0</v>
      </c>
      <c r="AW1264" s="577">
        <v>0</v>
      </c>
      <c r="AX1264" s="577">
        <v>0</v>
      </c>
      <c r="AY1264" s="577">
        <v>0</v>
      </c>
      <c r="AZ1264" s="577">
        <v>0</v>
      </c>
      <c r="BA1264" s="577">
        <v>0</v>
      </c>
      <c r="BB1264" s="577">
        <v>0</v>
      </c>
      <c r="BC1264" s="577">
        <v>0</v>
      </c>
      <c r="BD1264" s="577">
        <v>0</v>
      </c>
      <c r="BE1264" s="577">
        <v>0</v>
      </c>
      <c r="BF1264" s="577">
        <v>0</v>
      </c>
      <c r="BG1264" s="577">
        <v>0</v>
      </c>
      <c r="BH1264" s="577">
        <v>0</v>
      </c>
      <c r="BI1264" s="577">
        <v>0</v>
      </c>
      <c r="BJ1264" s="577">
        <v>0</v>
      </c>
      <c r="BK1264" s="577">
        <v>0</v>
      </c>
      <c r="BL1264" s="577"/>
      <c r="BM1264" s="551">
        <v>0</v>
      </c>
      <c r="BN1264" s="551">
        <v>0</v>
      </c>
      <c r="BO1264" s="753">
        <v>0</v>
      </c>
      <c r="BP1264" s="551">
        <v>0</v>
      </c>
      <c r="BQ1264" s="551">
        <v>0</v>
      </c>
      <c r="BR1264" s="551">
        <v>0</v>
      </c>
      <c r="BS1264" s="582">
        <f t="shared" si="105"/>
        <v>0.66666666666666663</v>
      </c>
      <c r="BT1264" s="552">
        <f t="shared" si="106"/>
        <v>0.66666666666666663</v>
      </c>
      <c r="BU1264" s="552">
        <f t="shared" si="107"/>
        <v>0.66666666666666663</v>
      </c>
      <c r="BV1264" s="551">
        <v>0</v>
      </c>
      <c r="BW1264" s="551">
        <v>0</v>
      </c>
      <c r="BX1264" s="551">
        <v>0</v>
      </c>
      <c r="BY1264" s="551">
        <v>0</v>
      </c>
      <c r="BZ1264" s="551">
        <v>0</v>
      </c>
      <c r="CA1264" s="551">
        <v>0</v>
      </c>
      <c r="CB1264" s="551">
        <v>0</v>
      </c>
      <c r="CC1264" s="551">
        <v>0</v>
      </c>
      <c r="CD1264" s="551">
        <v>0</v>
      </c>
      <c r="CE1264" s="551">
        <v>0</v>
      </c>
      <c r="CF1264" s="551">
        <v>0</v>
      </c>
      <c r="CG1264" s="551">
        <v>0</v>
      </c>
      <c r="CH1264" s="551">
        <v>0</v>
      </c>
      <c r="CI1264" s="623">
        <f t="shared" si="108"/>
        <v>2</v>
      </c>
      <c r="CJ1264" s="524">
        <v>2</v>
      </c>
      <c r="CK1264" s="554">
        <f t="shared" si="109"/>
        <v>0.66666666666666663</v>
      </c>
      <c r="CL1264" s="554">
        <f t="shared" si="110"/>
        <v>1.3333333333333333</v>
      </c>
      <c r="CM1264" s="554">
        <v>6</v>
      </c>
      <c r="CN1264" s="523"/>
      <c r="CO1264" s="554"/>
      <c r="CP1264" s="524"/>
      <c r="CQ1264" s="726"/>
      <c r="CR1264" s="525"/>
      <c r="CS1264" s="527"/>
      <c r="CT1264" s="527"/>
      <c r="CU1264" s="527"/>
      <c r="CV1264" s="527"/>
      <c r="CW1264" s="140"/>
    </row>
    <row r="1265" spans="1:101" s="110" customFormat="1" ht="12" customHeight="1" x14ac:dyDescent="0.2">
      <c r="A1265" s="132" t="s">
        <v>1965</v>
      </c>
      <c r="B1265" s="557" t="s">
        <v>4073</v>
      </c>
      <c r="C1265" s="557" t="s">
        <v>1432</v>
      </c>
      <c r="D1265" s="557" t="s">
        <v>5252</v>
      </c>
      <c r="E1265" s="577" t="s">
        <v>3639</v>
      </c>
      <c r="F1265" s="557" t="s">
        <v>3640</v>
      </c>
      <c r="G1265" s="557" t="s">
        <v>2513</v>
      </c>
      <c r="H1265" s="557" t="s">
        <v>2717</v>
      </c>
      <c r="I1265" s="557" t="s">
        <v>1432</v>
      </c>
      <c r="J1265" s="533">
        <v>526547</v>
      </c>
      <c r="K1265" s="533">
        <v>175744</v>
      </c>
      <c r="L1265" s="512" t="s">
        <v>4766</v>
      </c>
      <c r="M1265" s="557" t="s">
        <v>1432</v>
      </c>
      <c r="N1265" s="557" t="s">
        <v>1432</v>
      </c>
      <c r="O1265" s="533">
        <v>0</v>
      </c>
      <c r="P1265" s="533">
        <v>2</v>
      </c>
      <c r="Q1265" s="738">
        <v>2</v>
      </c>
      <c r="R1265" s="557" t="s">
        <v>5226</v>
      </c>
      <c r="S1265" s="557" t="s">
        <v>1154</v>
      </c>
      <c r="T1265" s="739">
        <v>42053</v>
      </c>
      <c r="U1265" s="739">
        <v>42299</v>
      </c>
      <c r="V1265" s="557" t="s">
        <v>1439</v>
      </c>
      <c r="W1265" s="557" t="s">
        <v>1432</v>
      </c>
      <c r="X1265" s="557" t="s">
        <v>1442</v>
      </c>
      <c r="Y1265" s="557" t="s">
        <v>1443</v>
      </c>
      <c r="Z1265" s="557" t="s">
        <v>1443</v>
      </c>
      <c r="AA1265" s="557" t="s">
        <v>1444</v>
      </c>
      <c r="AB1265" s="557" t="s">
        <v>1432</v>
      </c>
      <c r="AC1265" s="389"/>
      <c r="AD1265" s="389"/>
      <c r="AE1265" s="517" t="s">
        <v>3063</v>
      </c>
      <c r="AF1265" s="557" t="s">
        <v>1445</v>
      </c>
      <c r="AG1265" s="620">
        <v>1332288</v>
      </c>
      <c r="AH1265" s="517">
        <v>0</v>
      </c>
      <c r="AI1265" s="577">
        <v>0</v>
      </c>
      <c r="AJ1265" s="577">
        <v>0</v>
      </c>
      <c r="AK1265" s="577">
        <v>0</v>
      </c>
      <c r="AL1265" s="577">
        <v>0</v>
      </c>
      <c r="AM1265" s="577">
        <v>2</v>
      </c>
      <c r="AN1265" s="577">
        <v>0</v>
      </c>
      <c r="AO1265" s="577">
        <v>0</v>
      </c>
      <c r="AP1265" s="577">
        <v>0</v>
      </c>
      <c r="AQ1265" s="577">
        <v>0</v>
      </c>
      <c r="AR1265" s="577">
        <v>0</v>
      </c>
      <c r="AS1265" s="577">
        <v>0</v>
      </c>
      <c r="AT1265" s="577">
        <v>2</v>
      </c>
      <c r="AU1265" s="577">
        <v>0</v>
      </c>
      <c r="AV1265" s="577">
        <v>0</v>
      </c>
      <c r="AW1265" s="577">
        <v>0</v>
      </c>
      <c r="AX1265" s="577">
        <v>0</v>
      </c>
      <c r="AY1265" s="577">
        <v>0</v>
      </c>
      <c r="AZ1265" s="577">
        <v>0</v>
      </c>
      <c r="BA1265" s="577">
        <v>0</v>
      </c>
      <c r="BB1265" s="577">
        <v>0</v>
      </c>
      <c r="BC1265" s="577">
        <v>0</v>
      </c>
      <c r="BD1265" s="577">
        <v>0</v>
      </c>
      <c r="BE1265" s="577">
        <v>0</v>
      </c>
      <c r="BF1265" s="577">
        <v>0</v>
      </c>
      <c r="BG1265" s="577">
        <v>0</v>
      </c>
      <c r="BH1265" s="577">
        <v>0</v>
      </c>
      <c r="BI1265" s="577">
        <v>0</v>
      </c>
      <c r="BJ1265" s="577">
        <v>0</v>
      </c>
      <c r="BK1265" s="577">
        <v>0</v>
      </c>
      <c r="BL1265" s="577"/>
      <c r="BM1265" s="551">
        <v>0</v>
      </c>
      <c r="BN1265" s="551">
        <v>0</v>
      </c>
      <c r="BO1265" s="753">
        <v>0</v>
      </c>
      <c r="BP1265" s="551">
        <v>0</v>
      </c>
      <c r="BQ1265" s="551">
        <v>0</v>
      </c>
      <c r="BR1265" s="551">
        <v>0</v>
      </c>
      <c r="BS1265" s="582">
        <f t="shared" si="105"/>
        <v>0.66666666666666663</v>
      </c>
      <c r="BT1265" s="552">
        <f t="shared" si="106"/>
        <v>0.66666666666666663</v>
      </c>
      <c r="BU1265" s="552">
        <f t="shared" si="107"/>
        <v>0.66666666666666663</v>
      </c>
      <c r="BV1265" s="551">
        <v>0</v>
      </c>
      <c r="BW1265" s="551">
        <v>0</v>
      </c>
      <c r="BX1265" s="551">
        <v>0</v>
      </c>
      <c r="BY1265" s="551">
        <v>0</v>
      </c>
      <c r="BZ1265" s="551">
        <v>0</v>
      </c>
      <c r="CA1265" s="551">
        <v>0</v>
      </c>
      <c r="CB1265" s="551">
        <v>0</v>
      </c>
      <c r="CC1265" s="551">
        <v>0</v>
      </c>
      <c r="CD1265" s="551">
        <v>0</v>
      </c>
      <c r="CE1265" s="551">
        <v>0</v>
      </c>
      <c r="CF1265" s="551">
        <v>0</v>
      </c>
      <c r="CG1265" s="551">
        <v>0</v>
      </c>
      <c r="CH1265" s="551">
        <v>0</v>
      </c>
      <c r="CI1265" s="623">
        <f t="shared" si="108"/>
        <v>2</v>
      </c>
      <c r="CJ1265" s="524">
        <v>2</v>
      </c>
      <c r="CK1265" s="554">
        <f t="shared" si="109"/>
        <v>0.66666666666666663</v>
      </c>
      <c r="CL1265" s="554">
        <f t="shared" si="110"/>
        <v>1.3333333333333333</v>
      </c>
      <c r="CM1265" s="554">
        <v>6</v>
      </c>
      <c r="CN1265" s="523"/>
      <c r="CO1265" s="554"/>
      <c r="CP1265" s="524"/>
      <c r="CQ1265" s="524"/>
      <c r="CR1265" s="525"/>
      <c r="CS1265" s="527"/>
      <c r="CT1265" s="527"/>
      <c r="CU1265" s="527"/>
      <c r="CV1265" s="527"/>
      <c r="CW1265" s="140"/>
    </row>
    <row r="1266" spans="1:101" s="110" customFormat="1" ht="12" customHeight="1" x14ac:dyDescent="0.2">
      <c r="A1266" s="132" t="s">
        <v>1965</v>
      </c>
      <c r="B1266" s="557" t="s">
        <v>4073</v>
      </c>
      <c r="C1266" s="557" t="s">
        <v>1432</v>
      </c>
      <c r="D1266" s="557" t="s">
        <v>5253</v>
      </c>
      <c r="E1266" s="577" t="s">
        <v>3639</v>
      </c>
      <c r="F1266" s="557" t="s">
        <v>3640</v>
      </c>
      <c r="G1266" s="557" t="s">
        <v>2513</v>
      </c>
      <c r="H1266" s="557" t="s">
        <v>2717</v>
      </c>
      <c r="I1266" s="557" t="s">
        <v>1432</v>
      </c>
      <c r="J1266" s="533">
        <v>526547</v>
      </c>
      <c r="K1266" s="533">
        <v>175744</v>
      </c>
      <c r="L1266" s="512" t="s">
        <v>4766</v>
      </c>
      <c r="M1266" s="557" t="s">
        <v>1432</v>
      </c>
      <c r="N1266" s="557" t="s">
        <v>1432</v>
      </c>
      <c r="O1266" s="533">
        <v>0</v>
      </c>
      <c r="P1266" s="533">
        <v>2</v>
      </c>
      <c r="Q1266" s="738">
        <v>2</v>
      </c>
      <c r="R1266" s="557" t="s">
        <v>5226</v>
      </c>
      <c r="S1266" s="557" t="s">
        <v>1154</v>
      </c>
      <c r="T1266" s="739">
        <v>42053</v>
      </c>
      <c r="U1266" s="739">
        <v>42299</v>
      </c>
      <c r="V1266" s="557" t="s">
        <v>1439</v>
      </c>
      <c r="W1266" s="557" t="s">
        <v>1432</v>
      </c>
      <c r="X1266" s="557" t="s">
        <v>1442</v>
      </c>
      <c r="Y1266" s="557" t="s">
        <v>1443</v>
      </c>
      <c r="Z1266" s="557" t="s">
        <v>1443</v>
      </c>
      <c r="AA1266" s="557" t="s">
        <v>1444</v>
      </c>
      <c r="AB1266" s="557" t="s">
        <v>1432</v>
      </c>
      <c r="AC1266" s="389"/>
      <c r="AD1266" s="389"/>
      <c r="AE1266" s="517" t="s">
        <v>3063</v>
      </c>
      <c r="AF1266" s="557" t="s">
        <v>1445</v>
      </c>
      <c r="AG1266" s="620">
        <v>1332288</v>
      </c>
      <c r="AH1266" s="517">
        <v>0</v>
      </c>
      <c r="AI1266" s="577">
        <v>0</v>
      </c>
      <c r="AJ1266" s="577">
        <v>0</v>
      </c>
      <c r="AK1266" s="577">
        <v>0</v>
      </c>
      <c r="AL1266" s="577">
        <v>0</v>
      </c>
      <c r="AM1266" s="577">
        <v>2</v>
      </c>
      <c r="AN1266" s="577">
        <v>0</v>
      </c>
      <c r="AO1266" s="577">
        <v>0</v>
      </c>
      <c r="AP1266" s="577">
        <v>0</v>
      </c>
      <c r="AQ1266" s="577">
        <v>0</v>
      </c>
      <c r="AR1266" s="577">
        <v>0</v>
      </c>
      <c r="AS1266" s="577">
        <v>0</v>
      </c>
      <c r="AT1266" s="577">
        <v>2</v>
      </c>
      <c r="AU1266" s="577">
        <v>0</v>
      </c>
      <c r="AV1266" s="577">
        <v>0</v>
      </c>
      <c r="AW1266" s="577">
        <v>0</v>
      </c>
      <c r="AX1266" s="577">
        <v>0</v>
      </c>
      <c r="AY1266" s="577">
        <v>0</v>
      </c>
      <c r="AZ1266" s="577">
        <v>0</v>
      </c>
      <c r="BA1266" s="577">
        <v>0</v>
      </c>
      <c r="BB1266" s="577">
        <v>0</v>
      </c>
      <c r="BC1266" s="577">
        <v>0</v>
      </c>
      <c r="BD1266" s="577">
        <v>0</v>
      </c>
      <c r="BE1266" s="577">
        <v>0</v>
      </c>
      <c r="BF1266" s="577">
        <v>0</v>
      </c>
      <c r="BG1266" s="577">
        <v>0</v>
      </c>
      <c r="BH1266" s="577">
        <v>0</v>
      </c>
      <c r="BI1266" s="577">
        <v>0</v>
      </c>
      <c r="BJ1266" s="577">
        <v>0</v>
      </c>
      <c r="BK1266" s="577">
        <v>0</v>
      </c>
      <c r="BL1266" s="577"/>
      <c r="BM1266" s="551">
        <v>0</v>
      </c>
      <c r="BN1266" s="551">
        <v>0</v>
      </c>
      <c r="BO1266" s="753">
        <v>0</v>
      </c>
      <c r="BP1266" s="551">
        <v>0</v>
      </c>
      <c r="BQ1266" s="551">
        <v>0</v>
      </c>
      <c r="BR1266" s="551">
        <v>0</v>
      </c>
      <c r="BS1266" s="582">
        <f t="shared" si="105"/>
        <v>0.66666666666666663</v>
      </c>
      <c r="BT1266" s="552">
        <f t="shared" si="106"/>
        <v>0.66666666666666663</v>
      </c>
      <c r="BU1266" s="552">
        <f t="shared" si="107"/>
        <v>0.66666666666666663</v>
      </c>
      <c r="BV1266" s="551">
        <v>0</v>
      </c>
      <c r="BW1266" s="551">
        <v>0</v>
      </c>
      <c r="BX1266" s="551">
        <v>0</v>
      </c>
      <c r="BY1266" s="551">
        <v>0</v>
      </c>
      <c r="BZ1266" s="551">
        <v>0</v>
      </c>
      <c r="CA1266" s="551">
        <v>0</v>
      </c>
      <c r="CB1266" s="551">
        <v>0</v>
      </c>
      <c r="CC1266" s="551">
        <v>0</v>
      </c>
      <c r="CD1266" s="551">
        <v>0</v>
      </c>
      <c r="CE1266" s="551">
        <v>0</v>
      </c>
      <c r="CF1266" s="551">
        <v>0</v>
      </c>
      <c r="CG1266" s="551">
        <v>0</v>
      </c>
      <c r="CH1266" s="551">
        <v>0</v>
      </c>
      <c r="CI1266" s="623">
        <f t="shared" si="108"/>
        <v>2</v>
      </c>
      <c r="CJ1266" s="524">
        <v>2</v>
      </c>
      <c r="CK1266" s="554">
        <f t="shared" si="109"/>
        <v>0.66666666666666663</v>
      </c>
      <c r="CL1266" s="554">
        <f t="shared" si="110"/>
        <v>1.3333333333333333</v>
      </c>
      <c r="CM1266" s="554">
        <v>6</v>
      </c>
      <c r="CN1266" s="554"/>
      <c r="CO1266" s="554"/>
      <c r="CP1266" s="622"/>
      <c r="CQ1266" s="726"/>
      <c r="CR1266" s="525"/>
      <c r="CS1266" s="527"/>
      <c r="CT1266" s="527"/>
      <c r="CU1266" s="527"/>
      <c r="CV1266" s="527"/>
      <c r="CW1266" s="140"/>
    </row>
    <row r="1267" spans="1:101" s="141" customFormat="1" ht="12" customHeight="1" x14ac:dyDescent="0.2">
      <c r="A1267" s="132" t="s">
        <v>1965</v>
      </c>
      <c r="B1267" s="557" t="s">
        <v>4073</v>
      </c>
      <c r="C1267" s="557" t="s">
        <v>1432</v>
      </c>
      <c r="D1267" s="557" t="s">
        <v>5254</v>
      </c>
      <c r="E1267" s="557" t="s">
        <v>3639</v>
      </c>
      <c r="F1267" s="557" t="s">
        <v>3640</v>
      </c>
      <c r="G1267" s="557" t="s">
        <v>2513</v>
      </c>
      <c r="H1267" s="557" t="s">
        <v>2717</v>
      </c>
      <c r="I1267" s="533" t="s">
        <v>1432</v>
      </c>
      <c r="J1267" s="533">
        <v>526547</v>
      </c>
      <c r="K1267" s="741">
        <v>175744</v>
      </c>
      <c r="L1267" s="512" t="s">
        <v>4766</v>
      </c>
      <c r="M1267" s="557" t="s">
        <v>1432</v>
      </c>
      <c r="N1267" s="533" t="s">
        <v>1432</v>
      </c>
      <c r="O1267" s="533">
        <v>0</v>
      </c>
      <c r="P1267" s="533">
        <v>8</v>
      </c>
      <c r="Q1267" s="738">
        <v>8</v>
      </c>
      <c r="R1267" s="557" t="s">
        <v>5226</v>
      </c>
      <c r="S1267" s="557" t="s">
        <v>1154</v>
      </c>
      <c r="T1267" s="739">
        <v>42053</v>
      </c>
      <c r="U1267" s="739">
        <v>42299</v>
      </c>
      <c r="V1267" s="557" t="s">
        <v>1439</v>
      </c>
      <c r="W1267" s="557" t="s">
        <v>1432</v>
      </c>
      <c r="X1267" s="557" t="s">
        <v>1442</v>
      </c>
      <c r="Y1267" s="557" t="s">
        <v>1443</v>
      </c>
      <c r="Z1267" s="557" t="s">
        <v>1443</v>
      </c>
      <c r="AA1267" s="557" t="s">
        <v>1444</v>
      </c>
      <c r="AB1267" s="742" t="s">
        <v>1432</v>
      </c>
      <c r="AC1267" s="557"/>
      <c r="AD1267" s="557"/>
      <c r="AE1267" s="517" t="s">
        <v>3063</v>
      </c>
      <c r="AF1267" s="557" t="s">
        <v>1445</v>
      </c>
      <c r="AG1267" s="557">
        <v>1332288</v>
      </c>
      <c r="AH1267" s="517">
        <v>0</v>
      </c>
      <c r="AI1267" s="517">
        <v>0</v>
      </c>
      <c r="AJ1267" s="577">
        <v>0</v>
      </c>
      <c r="AK1267" s="577">
        <v>2</v>
      </c>
      <c r="AL1267" s="577">
        <v>6</v>
      </c>
      <c r="AM1267" s="577">
        <v>0</v>
      </c>
      <c r="AN1267" s="577">
        <v>0</v>
      </c>
      <c r="AO1267" s="577">
        <v>0</v>
      </c>
      <c r="AP1267" s="577">
        <v>0</v>
      </c>
      <c r="AQ1267" s="577">
        <v>0</v>
      </c>
      <c r="AR1267" s="577">
        <v>2</v>
      </c>
      <c r="AS1267" s="577">
        <v>6</v>
      </c>
      <c r="AT1267" s="577">
        <v>0</v>
      </c>
      <c r="AU1267" s="577">
        <v>0</v>
      </c>
      <c r="AV1267" s="577">
        <v>0</v>
      </c>
      <c r="AW1267" s="577">
        <v>0</v>
      </c>
      <c r="AX1267" s="577">
        <v>0</v>
      </c>
      <c r="AY1267" s="577">
        <v>0</v>
      </c>
      <c r="AZ1267" s="577">
        <v>0</v>
      </c>
      <c r="BA1267" s="577">
        <v>0</v>
      </c>
      <c r="BB1267" s="577">
        <v>0</v>
      </c>
      <c r="BC1267" s="577">
        <v>0</v>
      </c>
      <c r="BD1267" s="577">
        <v>0</v>
      </c>
      <c r="BE1267" s="577">
        <v>0</v>
      </c>
      <c r="BF1267" s="577">
        <v>0</v>
      </c>
      <c r="BG1267" s="577">
        <v>0</v>
      </c>
      <c r="BH1267" s="577">
        <v>0</v>
      </c>
      <c r="BI1267" s="577">
        <v>0</v>
      </c>
      <c r="BJ1267" s="577">
        <v>0</v>
      </c>
      <c r="BK1267" s="577">
        <v>0</v>
      </c>
      <c r="BL1267" s="577"/>
      <c r="BM1267" s="551">
        <v>0</v>
      </c>
      <c r="BN1267" s="551">
        <v>0</v>
      </c>
      <c r="BO1267" s="753">
        <v>0</v>
      </c>
      <c r="BP1267" s="551">
        <v>0</v>
      </c>
      <c r="BQ1267" s="551">
        <v>0</v>
      </c>
      <c r="BR1267" s="551">
        <v>0</v>
      </c>
      <c r="BS1267" s="582">
        <f t="shared" si="105"/>
        <v>2.6666666666666665</v>
      </c>
      <c r="BT1267" s="552">
        <f t="shared" si="106"/>
        <v>2.6666666666666665</v>
      </c>
      <c r="BU1267" s="552">
        <f t="shared" si="107"/>
        <v>2.6666666666666665</v>
      </c>
      <c r="BV1267" s="551">
        <v>0</v>
      </c>
      <c r="BW1267" s="551">
        <v>0</v>
      </c>
      <c r="BX1267" s="551">
        <v>0</v>
      </c>
      <c r="BY1267" s="551">
        <v>0</v>
      </c>
      <c r="BZ1267" s="551">
        <v>0</v>
      </c>
      <c r="CA1267" s="551">
        <v>0</v>
      </c>
      <c r="CB1267" s="551">
        <v>0</v>
      </c>
      <c r="CC1267" s="551">
        <v>0</v>
      </c>
      <c r="CD1267" s="551">
        <v>0</v>
      </c>
      <c r="CE1267" s="551">
        <v>0</v>
      </c>
      <c r="CF1267" s="551">
        <v>0</v>
      </c>
      <c r="CG1267" s="551">
        <v>0</v>
      </c>
      <c r="CH1267" s="551">
        <v>0</v>
      </c>
      <c r="CI1267" s="623">
        <f t="shared" si="108"/>
        <v>8</v>
      </c>
      <c r="CJ1267" s="524">
        <v>8</v>
      </c>
      <c r="CK1267" s="554">
        <f t="shared" si="109"/>
        <v>2.6666666666666665</v>
      </c>
      <c r="CL1267" s="554">
        <f t="shared" si="110"/>
        <v>5.333333333333333</v>
      </c>
      <c r="CM1267" s="554">
        <v>6</v>
      </c>
      <c r="CN1267" s="554"/>
      <c r="CO1267" s="554"/>
      <c r="CP1267" s="622"/>
      <c r="CQ1267" s="524"/>
      <c r="CR1267" s="525"/>
      <c r="CS1267" s="620"/>
      <c r="CT1267" s="527"/>
      <c r="CU1267" s="527"/>
      <c r="CV1267" s="527"/>
      <c r="CW1267" s="140"/>
    </row>
    <row r="1268" spans="1:101" s="141" customFormat="1" ht="12" customHeight="1" x14ac:dyDescent="0.2">
      <c r="A1268" s="132" t="s">
        <v>1965</v>
      </c>
      <c r="B1268" s="557" t="s">
        <v>4073</v>
      </c>
      <c r="C1268" s="557" t="s">
        <v>1432</v>
      </c>
      <c r="D1268" s="557" t="s">
        <v>5255</v>
      </c>
      <c r="E1268" s="577" t="s">
        <v>3639</v>
      </c>
      <c r="F1268" s="557" t="s">
        <v>3640</v>
      </c>
      <c r="G1268" s="557" t="s">
        <v>2513</v>
      </c>
      <c r="H1268" s="557" t="s">
        <v>2717</v>
      </c>
      <c r="I1268" s="557" t="s">
        <v>1432</v>
      </c>
      <c r="J1268" s="533">
        <v>526547</v>
      </c>
      <c r="K1268" s="533">
        <v>175744</v>
      </c>
      <c r="L1268" s="512" t="s">
        <v>4766</v>
      </c>
      <c r="M1268" s="557" t="s">
        <v>1432</v>
      </c>
      <c r="N1268" s="557" t="s">
        <v>1432</v>
      </c>
      <c r="O1268" s="533">
        <v>0</v>
      </c>
      <c r="P1268" s="533">
        <v>1</v>
      </c>
      <c r="Q1268" s="738">
        <v>1</v>
      </c>
      <c r="R1268" s="557" t="s">
        <v>5226</v>
      </c>
      <c r="S1268" s="557" t="s">
        <v>1154</v>
      </c>
      <c r="T1268" s="739">
        <v>42053</v>
      </c>
      <c r="U1268" s="739">
        <v>42299</v>
      </c>
      <c r="V1268" s="557" t="s">
        <v>1439</v>
      </c>
      <c r="W1268" s="557" t="s">
        <v>1432</v>
      </c>
      <c r="X1268" s="557" t="s">
        <v>1442</v>
      </c>
      <c r="Y1268" s="557" t="s">
        <v>1443</v>
      </c>
      <c r="Z1268" s="557" t="s">
        <v>1443</v>
      </c>
      <c r="AA1268" s="557" t="s">
        <v>1444</v>
      </c>
      <c r="AB1268" s="557" t="s">
        <v>1432</v>
      </c>
      <c r="AC1268" s="389"/>
      <c r="AD1268" s="389"/>
      <c r="AE1268" s="517" t="s">
        <v>3063</v>
      </c>
      <c r="AF1268" s="557" t="s">
        <v>1445</v>
      </c>
      <c r="AG1268" s="620">
        <v>1332288</v>
      </c>
      <c r="AH1268" s="517">
        <v>0</v>
      </c>
      <c r="AI1268" s="577">
        <v>0</v>
      </c>
      <c r="AJ1268" s="577">
        <v>0</v>
      </c>
      <c r="AK1268" s="577">
        <v>0</v>
      </c>
      <c r="AL1268" s="577">
        <v>0</v>
      </c>
      <c r="AM1268" s="577">
        <v>1</v>
      </c>
      <c r="AN1268" s="577">
        <v>0</v>
      </c>
      <c r="AO1268" s="577">
        <v>0</v>
      </c>
      <c r="AP1268" s="577">
        <v>0</v>
      </c>
      <c r="AQ1268" s="577">
        <v>0</v>
      </c>
      <c r="AR1268" s="577">
        <v>0</v>
      </c>
      <c r="AS1268" s="577">
        <v>0</v>
      </c>
      <c r="AT1268" s="577">
        <v>1</v>
      </c>
      <c r="AU1268" s="577">
        <v>0</v>
      </c>
      <c r="AV1268" s="577">
        <v>0</v>
      </c>
      <c r="AW1268" s="577">
        <v>0</v>
      </c>
      <c r="AX1268" s="577">
        <v>0</v>
      </c>
      <c r="AY1268" s="577">
        <v>0</v>
      </c>
      <c r="AZ1268" s="577">
        <v>0</v>
      </c>
      <c r="BA1268" s="577">
        <v>0</v>
      </c>
      <c r="BB1268" s="577">
        <v>0</v>
      </c>
      <c r="BC1268" s="577">
        <v>0</v>
      </c>
      <c r="BD1268" s="577">
        <v>0</v>
      </c>
      <c r="BE1268" s="577">
        <v>0</v>
      </c>
      <c r="BF1268" s="577">
        <v>0</v>
      </c>
      <c r="BG1268" s="577">
        <v>0</v>
      </c>
      <c r="BH1268" s="577">
        <v>0</v>
      </c>
      <c r="BI1268" s="577">
        <v>0</v>
      </c>
      <c r="BJ1268" s="577">
        <v>0</v>
      </c>
      <c r="BK1268" s="577">
        <v>0</v>
      </c>
      <c r="BL1268" s="577"/>
      <c r="BM1268" s="551">
        <v>0</v>
      </c>
      <c r="BN1268" s="551">
        <v>0</v>
      </c>
      <c r="BO1268" s="753">
        <v>0</v>
      </c>
      <c r="BP1268" s="551">
        <v>0</v>
      </c>
      <c r="BQ1268" s="551">
        <v>0</v>
      </c>
      <c r="BR1268" s="551">
        <v>0</v>
      </c>
      <c r="BS1268" s="582">
        <f t="shared" si="105"/>
        <v>0.33333333333333331</v>
      </c>
      <c r="BT1268" s="552">
        <f t="shared" si="106"/>
        <v>0.33333333333333331</v>
      </c>
      <c r="BU1268" s="552">
        <f t="shared" si="107"/>
        <v>0.33333333333333331</v>
      </c>
      <c r="BV1268" s="551">
        <v>0</v>
      </c>
      <c r="BW1268" s="551">
        <v>0</v>
      </c>
      <c r="BX1268" s="551">
        <v>0</v>
      </c>
      <c r="BY1268" s="551">
        <v>0</v>
      </c>
      <c r="BZ1268" s="551">
        <v>0</v>
      </c>
      <c r="CA1268" s="551">
        <v>0</v>
      </c>
      <c r="CB1268" s="551">
        <v>0</v>
      </c>
      <c r="CC1268" s="551">
        <v>0</v>
      </c>
      <c r="CD1268" s="551">
        <v>0</v>
      </c>
      <c r="CE1268" s="551">
        <v>0</v>
      </c>
      <c r="CF1268" s="551">
        <v>0</v>
      </c>
      <c r="CG1268" s="551">
        <v>0</v>
      </c>
      <c r="CH1268" s="551">
        <v>0</v>
      </c>
      <c r="CI1268" s="623">
        <f t="shared" si="108"/>
        <v>1</v>
      </c>
      <c r="CJ1268" s="524">
        <v>1</v>
      </c>
      <c r="CK1268" s="554">
        <f t="shared" si="109"/>
        <v>0.33333333333333331</v>
      </c>
      <c r="CL1268" s="554">
        <f t="shared" si="110"/>
        <v>0.66666666666666663</v>
      </c>
      <c r="CM1268" s="554">
        <v>6</v>
      </c>
      <c r="CN1268" s="523"/>
      <c r="CO1268" s="554"/>
      <c r="CP1268" s="622"/>
      <c r="CQ1268" s="524"/>
      <c r="CR1268" s="525"/>
      <c r="CS1268" s="527"/>
      <c r="CT1268" s="527"/>
      <c r="CU1268" s="527"/>
      <c r="CV1268" s="527"/>
      <c r="CW1268" s="140"/>
    </row>
    <row r="1269" spans="1:101" s="141" customFormat="1" ht="12" customHeight="1" x14ac:dyDescent="0.2">
      <c r="A1269" s="132" t="s">
        <v>1965</v>
      </c>
      <c r="B1269" s="557" t="s">
        <v>4073</v>
      </c>
      <c r="C1269" s="557" t="s">
        <v>1432</v>
      </c>
      <c r="D1269" s="557" t="s">
        <v>5256</v>
      </c>
      <c r="E1269" s="557" t="s">
        <v>3639</v>
      </c>
      <c r="F1269" s="557" t="s">
        <v>3640</v>
      </c>
      <c r="G1269" s="557" t="s">
        <v>2513</v>
      </c>
      <c r="H1269" s="557" t="s">
        <v>2717</v>
      </c>
      <c r="I1269" s="533" t="s">
        <v>1432</v>
      </c>
      <c r="J1269" s="533">
        <v>526547</v>
      </c>
      <c r="K1269" s="741">
        <v>175744</v>
      </c>
      <c r="L1269" s="512" t="s">
        <v>4766</v>
      </c>
      <c r="M1269" s="557" t="s">
        <v>1432</v>
      </c>
      <c r="N1269" s="533" t="s">
        <v>1432</v>
      </c>
      <c r="O1269" s="533">
        <v>0</v>
      </c>
      <c r="P1269" s="533">
        <v>8</v>
      </c>
      <c r="Q1269" s="738">
        <v>8</v>
      </c>
      <c r="R1269" s="557" t="s">
        <v>5226</v>
      </c>
      <c r="S1269" s="557" t="s">
        <v>1154</v>
      </c>
      <c r="T1269" s="739">
        <v>42053</v>
      </c>
      <c r="U1269" s="739">
        <v>42299</v>
      </c>
      <c r="V1269" s="557" t="s">
        <v>1439</v>
      </c>
      <c r="W1269" s="557" t="s">
        <v>1432</v>
      </c>
      <c r="X1269" s="557" t="s">
        <v>1442</v>
      </c>
      <c r="Y1269" s="557" t="s">
        <v>1443</v>
      </c>
      <c r="Z1269" s="557" t="s">
        <v>1443</v>
      </c>
      <c r="AA1269" s="557" t="s">
        <v>1444</v>
      </c>
      <c r="AB1269" s="742" t="s">
        <v>1432</v>
      </c>
      <c r="AC1269" s="557"/>
      <c r="AD1269" s="557"/>
      <c r="AE1269" s="517" t="s">
        <v>3063</v>
      </c>
      <c r="AF1269" s="557" t="s">
        <v>1445</v>
      </c>
      <c r="AG1269" s="557">
        <v>1332288</v>
      </c>
      <c r="AH1269" s="517">
        <v>0</v>
      </c>
      <c r="AI1269" s="517">
        <v>0</v>
      </c>
      <c r="AJ1269" s="577">
        <v>0</v>
      </c>
      <c r="AK1269" s="577">
        <v>2</v>
      </c>
      <c r="AL1269" s="577">
        <v>6</v>
      </c>
      <c r="AM1269" s="577">
        <v>0</v>
      </c>
      <c r="AN1269" s="577">
        <v>0</v>
      </c>
      <c r="AO1269" s="577">
        <v>0</v>
      </c>
      <c r="AP1269" s="577">
        <v>0</v>
      </c>
      <c r="AQ1269" s="577">
        <v>0</v>
      </c>
      <c r="AR1269" s="577">
        <v>2</v>
      </c>
      <c r="AS1269" s="577">
        <v>6</v>
      </c>
      <c r="AT1269" s="577">
        <v>0</v>
      </c>
      <c r="AU1269" s="577">
        <v>0</v>
      </c>
      <c r="AV1269" s="577">
        <v>0</v>
      </c>
      <c r="AW1269" s="577">
        <v>0</v>
      </c>
      <c r="AX1269" s="577">
        <v>0</v>
      </c>
      <c r="AY1269" s="577">
        <v>0</v>
      </c>
      <c r="AZ1269" s="577">
        <v>0</v>
      </c>
      <c r="BA1269" s="577">
        <v>0</v>
      </c>
      <c r="BB1269" s="577">
        <v>0</v>
      </c>
      <c r="BC1269" s="577">
        <v>0</v>
      </c>
      <c r="BD1269" s="577">
        <v>0</v>
      </c>
      <c r="BE1269" s="577">
        <v>0</v>
      </c>
      <c r="BF1269" s="577">
        <v>0</v>
      </c>
      <c r="BG1269" s="577">
        <v>0</v>
      </c>
      <c r="BH1269" s="577">
        <v>0</v>
      </c>
      <c r="BI1269" s="577">
        <v>0</v>
      </c>
      <c r="BJ1269" s="577">
        <v>0</v>
      </c>
      <c r="BK1269" s="577">
        <v>0</v>
      </c>
      <c r="BL1269" s="577"/>
      <c r="BM1269" s="551">
        <v>0</v>
      </c>
      <c r="BN1269" s="551">
        <v>0</v>
      </c>
      <c r="BO1269" s="753">
        <v>0</v>
      </c>
      <c r="BP1269" s="551">
        <v>0</v>
      </c>
      <c r="BQ1269" s="551">
        <v>0</v>
      </c>
      <c r="BR1269" s="551">
        <v>0</v>
      </c>
      <c r="BS1269" s="582">
        <f t="shared" si="105"/>
        <v>2.6666666666666665</v>
      </c>
      <c r="BT1269" s="552">
        <f t="shared" si="106"/>
        <v>2.6666666666666665</v>
      </c>
      <c r="BU1269" s="552">
        <f t="shared" si="107"/>
        <v>2.6666666666666665</v>
      </c>
      <c r="BV1269" s="551">
        <v>0</v>
      </c>
      <c r="BW1269" s="551">
        <v>0</v>
      </c>
      <c r="BX1269" s="551">
        <v>0</v>
      </c>
      <c r="BY1269" s="551">
        <v>0</v>
      </c>
      <c r="BZ1269" s="551">
        <v>0</v>
      </c>
      <c r="CA1269" s="551">
        <v>0</v>
      </c>
      <c r="CB1269" s="551">
        <v>0</v>
      </c>
      <c r="CC1269" s="551">
        <v>0</v>
      </c>
      <c r="CD1269" s="551">
        <v>0</v>
      </c>
      <c r="CE1269" s="551">
        <v>0</v>
      </c>
      <c r="CF1269" s="551">
        <v>0</v>
      </c>
      <c r="CG1269" s="551">
        <v>0</v>
      </c>
      <c r="CH1269" s="551">
        <v>0</v>
      </c>
      <c r="CI1269" s="623">
        <f t="shared" si="108"/>
        <v>8</v>
      </c>
      <c r="CJ1269" s="524">
        <v>8</v>
      </c>
      <c r="CK1269" s="554">
        <f t="shared" si="109"/>
        <v>2.6666666666666665</v>
      </c>
      <c r="CL1269" s="554">
        <f t="shared" si="110"/>
        <v>5.333333333333333</v>
      </c>
      <c r="CM1269" s="554">
        <v>6</v>
      </c>
      <c r="CN1269" s="554"/>
      <c r="CO1269" s="554"/>
      <c r="CP1269" s="622"/>
      <c r="CQ1269" s="524"/>
      <c r="CR1269" s="525"/>
      <c r="CS1269" s="620"/>
      <c r="CT1269" s="527"/>
      <c r="CU1269" s="527"/>
      <c r="CV1269" s="527"/>
      <c r="CW1269" s="140"/>
    </row>
    <row r="1270" spans="1:101" s="71" customFormat="1" ht="12" customHeight="1" x14ac:dyDescent="0.2">
      <c r="A1270" s="132" t="s">
        <v>1965</v>
      </c>
      <c r="B1270" s="557" t="s">
        <v>4073</v>
      </c>
      <c r="C1270" s="557" t="s">
        <v>1432</v>
      </c>
      <c r="D1270" s="557" t="s">
        <v>5257</v>
      </c>
      <c r="E1270" s="557" t="s">
        <v>3639</v>
      </c>
      <c r="F1270" s="557" t="s">
        <v>3640</v>
      </c>
      <c r="G1270" s="557" t="s">
        <v>2513</v>
      </c>
      <c r="H1270" s="557" t="s">
        <v>2717</v>
      </c>
      <c r="I1270" s="533" t="s">
        <v>1432</v>
      </c>
      <c r="J1270" s="533">
        <v>526547</v>
      </c>
      <c r="K1270" s="741">
        <v>175744</v>
      </c>
      <c r="L1270" s="512" t="s">
        <v>4766</v>
      </c>
      <c r="M1270" s="557" t="s">
        <v>1432</v>
      </c>
      <c r="N1270" s="533" t="s">
        <v>1432</v>
      </c>
      <c r="O1270" s="533">
        <v>0</v>
      </c>
      <c r="P1270" s="533">
        <v>8</v>
      </c>
      <c r="Q1270" s="738">
        <v>8</v>
      </c>
      <c r="R1270" s="557" t="s">
        <v>5226</v>
      </c>
      <c r="S1270" s="557" t="s">
        <v>1154</v>
      </c>
      <c r="T1270" s="739">
        <v>42053</v>
      </c>
      <c r="U1270" s="739">
        <v>42299</v>
      </c>
      <c r="V1270" s="557" t="s">
        <v>1439</v>
      </c>
      <c r="W1270" s="557" t="s">
        <v>1432</v>
      </c>
      <c r="X1270" s="557" t="s">
        <v>1442</v>
      </c>
      <c r="Y1270" s="557" t="s">
        <v>1443</v>
      </c>
      <c r="Z1270" s="557" t="s">
        <v>1443</v>
      </c>
      <c r="AA1270" s="557" t="s">
        <v>1444</v>
      </c>
      <c r="AB1270" s="742" t="s">
        <v>1432</v>
      </c>
      <c r="AC1270" s="557"/>
      <c r="AD1270" s="557"/>
      <c r="AE1270" s="517" t="s">
        <v>3063</v>
      </c>
      <c r="AF1270" s="557" t="s">
        <v>1445</v>
      </c>
      <c r="AG1270" s="557">
        <v>1332288</v>
      </c>
      <c r="AH1270" s="517">
        <v>0</v>
      </c>
      <c r="AI1270" s="517">
        <v>0</v>
      </c>
      <c r="AJ1270" s="577">
        <v>0</v>
      </c>
      <c r="AK1270" s="577">
        <v>2</v>
      </c>
      <c r="AL1270" s="577">
        <v>6</v>
      </c>
      <c r="AM1270" s="577">
        <v>0</v>
      </c>
      <c r="AN1270" s="577">
        <v>0</v>
      </c>
      <c r="AO1270" s="577">
        <v>0</v>
      </c>
      <c r="AP1270" s="577">
        <v>0</v>
      </c>
      <c r="AQ1270" s="577">
        <v>0</v>
      </c>
      <c r="AR1270" s="577">
        <v>2</v>
      </c>
      <c r="AS1270" s="577">
        <v>6</v>
      </c>
      <c r="AT1270" s="577">
        <v>0</v>
      </c>
      <c r="AU1270" s="577">
        <v>0</v>
      </c>
      <c r="AV1270" s="577">
        <v>0</v>
      </c>
      <c r="AW1270" s="577">
        <v>0</v>
      </c>
      <c r="AX1270" s="577">
        <v>0</v>
      </c>
      <c r="AY1270" s="577">
        <v>0</v>
      </c>
      <c r="AZ1270" s="577">
        <v>0</v>
      </c>
      <c r="BA1270" s="577">
        <v>0</v>
      </c>
      <c r="BB1270" s="577">
        <v>0</v>
      </c>
      <c r="BC1270" s="577">
        <v>0</v>
      </c>
      <c r="BD1270" s="577">
        <v>0</v>
      </c>
      <c r="BE1270" s="577">
        <v>0</v>
      </c>
      <c r="BF1270" s="577">
        <v>0</v>
      </c>
      <c r="BG1270" s="577">
        <v>0</v>
      </c>
      <c r="BH1270" s="577">
        <v>0</v>
      </c>
      <c r="BI1270" s="577">
        <v>0</v>
      </c>
      <c r="BJ1270" s="577">
        <v>0</v>
      </c>
      <c r="BK1270" s="577">
        <v>0</v>
      </c>
      <c r="BL1270" s="577"/>
      <c r="BM1270" s="551">
        <v>0</v>
      </c>
      <c r="BN1270" s="551">
        <v>0</v>
      </c>
      <c r="BO1270" s="753">
        <v>0</v>
      </c>
      <c r="BP1270" s="551">
        <v>0</v>
      </c>
      <c r="BQ1270" s="551">
        <v>0</v>
      </c>
      <c r="BR1270" s="551">
        <v>0</v>
      </c>
      <c r="BS1270" s="582">
        <f t="shared" si="105"/>
        <v>2.6666666666666665</v>
      </c>
      <c r="BT1270" s="552">
        <f t="shared" si="106"/>
        <v>2.6666666666666665</v>
      </c>
      <c r="BU1270" s="552">
        <f t="shared" si="107"/>
        <v>2.6666666666666665</v>
      </c>
      <c r="BV1270" s="551">
        <v>0</v>
      </c>
      <c r="BW1270" s="551">
        <v>0</v>
      </c>
      <c r="BX1270" s="551">
        <v>0</v>
      </c>
      <c r="BY1270" s="551">
        <v>0</v>
      </c>
      <c r="BZ1270" s="551">
        <v>0</v>
      </c>
      <c r="CA1270" s="551">
        <v>0</v>
      </c>
      <c r="CB1270" s="551">
        <v>0</v>
      </c>
      <c r="CC1270" s="551">
        <v>0</v>
      </c>
      <c r="CD1270" s="551">
        <v>0</v>
      </c>
      <c r="CE1270" s="551">
        <v>0</v>
      </c>
      <c r="CF1270" s="551">
        <v>0</v>
      </c>
      <c r="CG1270" s="551">
        <v>0</v>
      </c>
      <c r="CH1270" s="551">
        <v>0</v>
      </c>
      <c r="CI1270" s="623">
        <f t="shared" si="108"/>
        <v>8</v>
      </c>
      <c r="CJ1270" s="524">
        <v>8</v>
      </c>
      <c r="CK1270" s="554">
        <f t="shared" si="109"/>
        <v>2.6666666666666665</v>
      </c>
      <c r="CL1270" s="554">
        <f t="shared" si="110"/>
        <v>5.333333333333333</v>
      </c>
      <c r="CM1270" s="554">
        <v>6</v>
      </c>
      <c r="CN1270" s="554"/>
      <c r="CO1270" s="554"/>
      <c r="CP1270" s="622"/>
      <c r="CQ1270" s="524"/>
      <c r="CR1270" s="525"/>
      <c r="CS1270" s="620"/>
      <c r="CT1270" s="527"/>
      <c r="CU1270" s="527"/>
      <c r="CV1270" s="527"/>
      <c r="CW1270" s="140"/>
    </row>
    <row r="1271" spans="1:101" s="71" customFormat="1" ht="12" customHeight="1" x14ac:dyDescent="0.2">
      <c r="A1271" s="132" t="s">
        <v>1965</v>
      </c>
      <c r="B1271" s="557" t="s">
        <v>4073</v>
      </c>
      <c r="C1271" s="557" t="s">
        <v>1432</v>
      </c>
      <c r="D1271" s="557" t="s">
        <v>5258</v>
      </c>
      <c r="E1271" s="557" t="s">
        <v>3639</v>
      </c>
      <c r="F1271" s="557" t="s">
        <v>3640</v>
      </c>
      <c r="G1271" s="557" t="s">
        <v>2513</v>
      </c>
      <c r="H1271" s="557" t="s">
        <v>2717</v>
      </c>
      <c r="I1271" s="533" t="s">
        <v>1432</v>
      </c>
      <c r="J1271" s="533">
        <v>526547</v>
      </c>
      <c r="K1271" s="741">
        <v>175744</v>
      </c>
      <c r="L1271" s="512" t="s">
        <v>4766</v>
      </c>
      <c r="M1271" s="557" t="s">
        <v>1432</v>
      </c>
      <c r="N1271" s="533" t="s">
        <v>1432</v>
      </c>
      <c r="O1271" s="533">
        <v>0</v>
      </c>
      <c r="P1271" s="533">
        <v>8</v>
      </c>
      <c r="Q1271" s="738">
        <v>8</v>
      </c>
      <c r="R1271" s="557" t="s">
        <v>5226</v>
      </c>
      <c r="S1271" s="557" t="s">
        <v>1154</v>
      </c>
      <c r="T1271" s="739">
        <v>42053</v>
      </c>
      <c r="U1271" s="739">
        <v>42299</v>
      </c>
      <c r="V1271" s="557" t="s">
        <v>1439</v>
      </c>
      <c r="W1271" s="557" t="s">
        <v>1432</v>
      </c>
      <c r="X1271" s="557" t="s">
        <v>1442</v>
      </c>
      <c r="Y1271" s="557" t="s">
        <v>1443</v>
      </c>
      <c r="Z1271" s="557" t="s">
        <v>1443</v>
      </c>
      <c r="AA1271" s="557" t="s">
        <v>1444</v>
      </c>
      <c r="AB1271" s="742" t="s">
        <v>1432</v>
      </c>
      <c r="AC1271" s="557"/>
      <c r="AD1271" s="557"/>
      <c r="AE1271" s="517" t="s">
        <v>3063</v>
      </c>
      <c r="AF1271" s="557" t="s">
        <v>1445</v>
      </c>
      <c r="AG1271" s="557">
        <v>1332288</v>
      </c>
      <c r="AH1271" s="517">
        <v>0</v>
      </c>
      <c r="AI1271" s="517">
        <v>0</v>
      </c>
      <c r="AJ1271" s="577">
        <v>0</v>
      </c>
      <c r="AK1271" s="577">
        <v>2</v>
      </c>
      <c r="AL1271" s="577">
        <v>6</v>
      </c>
      <c r="AM1271" s="577">
        <v>0</v>
      </c>
      <c r="AN1271" s="577">
        <v>0</v>
      </c>
      <c r="AO1271" s="577">
        <v>0</v>
      </c>
      <c r="AP1271" s="577">
        <v>0</v>
      </c>
      <c r="AQ1271" s="577">
        <v>0</v>
      </c>
      <c r="AR1271" s="577">
        <v>2</v>
      </c>
      <c r="AS1271" s="577">
        <v>6</v>
      </c>
      <c r="AT1271" s="577">
        <v>0</v>
      </c>
      <c r="AU1271" s="577">
        <v>0</v>
      </c>
      <c r="AV1271" s="577">
        <v>0</v>
      </c>
      <c r="AW1271" s="577">
        <v>0</v>
      </c>
      <c r="AX1271" s="577">
        <v>0</v>
      </c>
      <c r="AY1271" s="577">
        <v>0</v>
      </c>
      <c r="AZ1271" s="577">
        <v>0</v>
      </c>
      <c r="BA1271" s="577">
        <v>0</v>
      </c>
      <c r="BB1271" s="577">
        <v>0</v>
      </c>
      <c r="BC1271" s="577">
        <v>0</v>
      </c>
      <c r="BD1271" s="577">
        <v>0</v>
      </c>
      <c r="BE1271" s="577">
        <v>0</v>
      </c>
      <c r="BF1271" s="577">
        <v>0</v>
      </c>
      <c r="BG1271" s="577">
        <v>0</v>
      </c>
      <c r="BH1271" s="577">
        <v>0</v>
      </c>
      <c r="BI1271" s="577">
        <v>0</v>
      </c>
      <c r="BJ1271" s="577">
        <v>0</v>
      </c>
      <c r="BK1271" s="577">
        <v>0</v>
      </c>
      <c r="BL1271" s="577"/>
      <c r="BM1271" s="551">
        <v>0</v>
      </c>
      <c r="BN1271" s="551">
        <v>0</v>
      </c>
      <c r="BO1271" s="753">
        <v>0</v>
      </c>
      <c r="BP1271" s="551">
        <v>0</v>
      </c>
      <c r="BQ1271" s="551">
        <v>0</v>
      </c>
      <c r="BR1271" s="551">
        <v>0</v>
      </c>
      <c r="BS1271" s="582">
        <f t="shared" si="105"/>
        <v>2.6666666666666665</v>
      </c>
      <c r="BT1271" s="552">
        <f t="shared" si="106"/>
        <v>2.6666666666666665</v>
      </c>
      <c r="BU1271" s="552">
        <f t="shared" si="107"/>
        <v>2.6666666666666665</v>
      </c>
      <c r="BV1271" s="551">
        <v>0</v>
      </c>
      <c r="BW1271" s="551">
        <v>0</v>
      </c>
      <c r="BX1271" s="551">
        <v>0</v>
      </c>
      <c r="BY1271" s="551">
        <v>0</v>
      </c>
      <c r="BZ1271" s="551">
        <v>0</v>
      </c>
      <c r="CA1271" s="551">
        <v>0</v>
      </c>
      <c r="CB1271" s="551">
        <v>0</v>
      </c>
      <c r="CC1271" s="551">
        <v>0</v>
      </c>
      <c r="CD1271" s="551">
        <v>0</v>
      </c>
      <c r="CE1271" s="551">
        <v>0</v>
      </c>
      <c r="CF1271" s="551">
        <v>0</v>
      </c>
      <c r="CG1271" s="551">
        <v>0</v>
      </c>
      <c r="CH1271" s="551">
        <v>0</v>
      </c>
      <c r="CI1271" s="623">
        <f t="shared" si="108"/>
        <v>8</v>
      </c>
      <c r="CJ1271" s="524">
        <v>8</v>
      </c>
      <c r="CK1271" s="554">
        <f t="shared" si="109"/>
        <v>2.6666666666666665</v>
      </c>
      <c r="CL1271" s="554">
        <f t="shared" si="110"/>
        <v>5.333333333333333</v>
      </c>
      <c r="CM1271" s="554">
        <v>6</v>
      </c>
      <c r="CN1271" s="554"/>
      <c r="CO1271" s="554"/>
      <c r="CP1271" s="622"/>
      <c r="CQ1271" s="524"/>
      <c r="CR1271" s="525"/>
      <c r="CS1271" s="620"/>
      <c r="CT1271" s="527"/>
      <c r="CU1271" s="527"/>
      <c r="CV1271" s="527"/>
      <c r="CW1271" s="140"/>
    </row>
    <row r="1272" spans="1:101" s="71" customFormat="1" ht="12" customHeight="1" x14ac:dyDescent="0.2">
      <c r="A1272" s="132" t="s">
        <v>1965</v>
      </c>
      <c r="B1272" s="557" t="s">
        <v>4073</v>
      </c>
      <c r="C1272" s="557" t="s">
        <v>1432</v>
      </c>
      <c r="D1272" s="557" t="s">
        <v>5259</v>
      </c>
      <c r="E1272" s="557" t="s">
        <v>3639</v>
      </c>
      <c r="F1272" s="557" t="s">
        <v>3640</v>
      </c>
      <c r="G1272" s="557" t="s">
        <v>2513</v>
      </c>
      <c r="H1272" s="557" t="s">
        <v>2717</v>
      </c>
      <c r="I1272" s="533" t="s">
        <v>1432</v>
      </c>
      <c r="J1272" s="533">
        <v>526547</v>
      </c>
      <c r="K1272" s="741">
        <v>175744</v>
      </c>
      <c r="L1272" s="512" t="s">
        <v>4766</v>
      </c>
      <c r="M1272" s="557" t="s">
        <v>1432</v>
      </c>
      <c r="N1272" s="533" t="s">
        <v>1432</v>
      </c>
      <c r="O1272" s="533">
        <v>0</v>
      </c>
      <c r="P1272" s="533">
        <v>8</v>
      </c>
      <c r="Q1272" s="738">
        <v>8</v>
      </c>
      <c r="R1272" s="557" t="s">
        <v>5226</v>
      </c>
      <c r="S1272" s="557" t="s">
        <v>1154</v>
      </c>
      <c r="T1272" s="739">
        <v>42053</v>
      </c>
      <c r="U1272" s="739">
        <v>42299</v>
      </c>
      <c r="V1272" s="557" t="s">
        <v>1439</v>
      </c>
      <c r="W1272" s="557" t="s">
        <v>1432</v>
      </c>
      <c r="X1272" s="557" t="s">
        <v>1442</v>
      </c>
      <c r="Y1272" s="557" t="s">
        <v>1443</v>
      </c>
      <c r="Z1272" s="557" t="s">
        <v>1443</v>
      </c>
      <c r="AA1272" s="557" t="s">
        <v>1444</v>
      </c>
      <c r="AB1272" s="742" t="s">
        <v>1432</v>
      </c>
      <c r="AC1272" s="557"/>
      <c r="AD1272" s="557"/>
      <c r="AE1272" s="517" t="s">
        <v>3063</v>
      </c>
      <c r="AF1272" s="557" t="s">
        <v>1445</v>
      </c>
      <c r="AG1272" s="557">
        <v>1332288</v>
      </c>
      <c r="AH1272" s="517">
        <v>0</v>
      </c>
      <c r="AI1272" s="517">
        <v>0</v>
      </c>
      <c r="AJ1272" s="577">
        <v>2</v>
      </c>
      <c r="AK1272" s="577">
        <v>2</v>
      </c>
      <c r="AL1272" s="577">
        <v>4</v>
      </c>
      <c r="AM1272" s="577">
        <v>0</v>
      </c>
      <c r="AN1272" s="577">
        <v>0</v>
      </c>
      <c r="AO1272" s="577">
        <v>0</v>
      </c>
      <c r="AP1272" s="577">
        <v>0</v>
      </c>
      <c r="AQ1272" s="577">
        <v>2</v>
      </c>
      <c r="AR1272" s="577">
        <v>2</v>
      </c>
      <c r="AS1272" s="577">
        <v>4</v>
      </c>
      <c r="AT1272" s="577">
        <v>0</v>
      </c>
      <c r="AU1272" s="577">
        <v>0</v>
      </c>
      <c r="AV1272" s="577">
        <v>0</v>
      </c>
      <c r="AW1272" s="577">
        <v>0</v>
      </c>
      <c r="AX1272" s="577">
        <v>0</v>
      </c>
      <c r="AY1272" s="577">
        <v>0</v>
      </c>
      <c r="AZ1272" s="577">
        <v>0</v>
      </c>
      <c r="BA1272" s="577">
        <v>0</v>
      </c>
      <c r="BB1272" s="577">
        <v>0</v>
      </c>
      <c r="BC1272" s="577">
        <v>0</v>
      </c>
      <c r="BD1272" s="577">
        <v>0</v>
      </c>
      <c r="BE1272" s="577">
        <v>0</v>
      </c>
      <c r="BF1272" s="577">
        <v>0</v>
      </c>
      <c r="BG1272" s="577">
        <v>0</v>
      </c>
      <c r="BH1272" s="577">
        <v>0</v>
      </c>
      <c r="BI1272" s="577">
        <v>0</v>
      </c>
      <c r="BJ1272" s="577">
        <v>0</v>
      </c>
      <c r="BK1272" s="577">
        <v>0</v>
      </c>
      <c r="BL1272" s="577"/>
      <c r="BM1272" s="551">
        <v>0</v>
      </c>
      <c r="BN1272" s="551">
        <v>0</v>
      </c>
      <c r="BO1272" s="753">
        <v>0</v>
      </c>
      <c r="BP1272" s="551">
        <v>0</v>
      </c>
      <c r="BQ1272" s="551">
        <v>0</v>
      </c>
      <c r="BR1272" s="551">
        <v>0</v>
      </c>
      <c r="BS1272" s="582">
        <f t="shared" si="105"/>
        <v>2.6666666666666665</v>
      </c>
      <c r="BT1272" s="552">
        <f t="shared" si="106"/>
        <v>2.6666666666666665</v>
      </c>
      <c r="BU1272" s="552">
        <f t="shared" si="107"/>
        <v>2.6666666666666665</v>
      </c>
      <c r="BV1272" s="551">
        <v>0</v>
      </c>
      <c r="BW1272" s="551">
        <v>0</v>
      </c>
      <c r="BX1272" s="551">
        <v>0</v>
      </c>
      <c r="BY1272" s="551">
        <v>0</v>
      </c>
      <c r="BZ1272" s="551">
        <v>0</v>
      </c>
      <c r="CA1272" s="551">
        <v>0</v>
      </c>
      <c r="CB1272" s="551">
        <v>0</v>
      </c>
      <c r="CC1272" s="551">
        <v>0</v>
      </c>
      <c r="CD1272" s="551">
        <v>0</v>
      </c>
      <c r="CE1272" s="551">
        <v>0</v>
      </c>
      <c r="CF1272" s="551">
        <v>0</v>
      </c>
      <c r="CG1272" s="551">
        <v>0</v>
      </c>
      <c r="CH1272" s="551">
        <v>0</v>
      </c>
      <c r="CI1272" s="623">
        <f t="shared" si="108"/>
        <v>8</v>
      </c>
      <c r="CJ1272" s="524">
        <v>8</v>
      </c>
      <c r="CK1272" s="554">
        <f t="shared" si="109"/>
        <v>2.6666666666666665</v>
      </c>
      <c r="CL1272" s="554">
        <f t="shared" si="110"/>
        <v>5.333333333333333</v>
      </c>
      <c r="CM1272" s="554">
        <v>6</v>
      </c>
      <c r="CN1272" s="554"/>
      <c r="CO1272" s="554"/>
      <c r="CP1272" s="622"/>
      <c r="CQ1272" s="524"/>
      <c r="CR1272" s="525"/>
      <c r="CS1272" s="620"/>
      <c r="CT1272" s="527"/>
      <c r="CU1272" s="527"/>
      <c r="CV1272" s="527"/>
      <c r="CW1272" s="140"/>
    </row>
    <row r="1273" spans="1:101" s="71" customFormat="1" ht="12" customHeight="1" x14ac:dyDescent="0.2">
      <c r="A1273" s="132" t="s">
        <v>1965</v>
      </c>
      <c r="B1273" s="557" t="s">
        <v>4073</v>
      </c>
      <c r="C1273" s="557" t="s">
        <v>1432</v>
      </c>
      <c r="D1273" s="557" t="s">
        <v>5260</v>
      </c>
      <c r="E1273" s="557" t="s">
        <v>3639</v>
      </c>
      <c r="F1273" s="557" t="s">
        <v>3640</v>
      </c>
      <c r="G1273" s="557" t="s">
        <v>2513</v>
      </c>
      <c r="H1273" s="557" t="s">
        <v>2717</v>
      </c>
      <c r="I1273" s="533" t="s">
        <v>1432</v>
      </c>
      <c r="J1273" s="533">
        <v>526547</v>
      </c>
      <c r="K1273" s="741">
        <v>175744</v>
      </c>
      <c r="L1273" s="512" t="s">
        <v>4766</v>
      </c>
      <c r="M1273" s="557" t="s">
        <v>1432</v>
      </c>
      <c r="N1273" s="533" t="s">
        <v>1432</v>
      </c>
      <c r="O1273" s="533">
        <v>0</v>
      </c>
      <c r="P1273" s="533">
        <v>6</v>
      </c>
      <c r="Q1273" s="738">
        <v>6</v>
      </c>
      <c r="R1273" s="557" t="s">
        <v>5226</v>
      </c>
      <c r="S1273" s="557" t="s">
        <v>1154</v>
      </c>
      <c r="T1273" s="739">
        <v>42053</v>
      </c>
      <c r="U1273" s="739">
        <v>42299</v>
      </c>
      <c r="V1273" s="557" t="s">
        <v>1439</v>
      </c>
      <c r="W1273" s="557" t="s">
        <v>1432</v>
      </c>
      <c r="X1273" s="557" t="s">
        <v>1442</v>
      </c>
      <c r="Y1273" s="557" t="s">
        <v>1443</v>
      </c>
      <c r="Z1273" s="557" t="s">
        <v>1443</v>
      </c>
      <c r="AA1273" s="557" t="s">
        <v>1444</v>
      </c>
      <c r="AB1273" s="742" t="s">
        <v>1432</v>
      </c>
      <c r="AC1273" s="557"/>
      <c r="AD1273" s="557"/>
      <c r="AE1273" s="517" t="s">
        <v>3063</v>
      </c>
      <c r="AF1273" s="557" t="s">
        <v>1445</v>
      </c>
      <c r="AG1273" s="557">
        <v>1332288</v>
      </c>
      <c r="AH1273" s="517">
        <v>0</v>
      </c>
      <c r="AI1273" s="517">
        <v>0</v>
      </c>
      <c r="AJ1273" s="577">
        <v>0</v>
      </c>
      <c r="AK1273" s="577">
        <v>2</v>
      </c>
      <c r="AL1273" s="577">
        <v>2</v>
      </c>
      <c r="AM1273" s="577">
        <v>2</v>
      </c>
      <c r="AN1273" s="577">
        <v>0</v>
      </c>
      <c r="AO1273" s="577">
        <v>0</v>
      </c>
      <c r="AP1273" s="577">
        <v>0</v>
      </c>
      <c r="AQ1273" s="577">
        <v>0</v>
      </c>
      <c r="AR1273" s="577">
        <v>2</v>
      </c>
      <c r="AS1273" s="577">
        <v>2</v>
      </c>
      <c r="AT1273" s="577">
        <v>2</v>
      </c>
      <c r="AU1273" s="577">
        <v>0</v>
      </c>
      <c r="AV1273" s="577">
        <v>0</v>
      </c>
      <c r="AW1273" s="577">
        <v>0</v>
      </c>
      <c r="AX1273" s="577">
        <v>0</v>
      </c>
      <c r="AY1273" s="577">
        <v>0</v>
      </c>
      <c r="AZ1273" s="577">
        <v>0</v>
      </c>
      <c r="BA1273" s="577">
        <v>0</v>
      </c>
      <c r="BB1273" s="577">
        <v>0</v>
      </c>
      <c r="BC1273" s="577">
        <v>0</v>
      </c>
      <c r="BD1273" s="577">
        <v>0</v>
      </c>
      <c r="BE1273" s="577">
        <v>0</v>
      </c>
      <c r="BF1273" s="577">
        <v>0</v>
      </c>
      <c r="BG1273" s="577">
        <v>0</v>
      </c>
      <c r="BH1273" s="577">
        <v>0</v>
      </c>
      <c r="BI1273" s="577">
        <v>0</v>
      </c>
      <c r="BJ1273" s="577">
        <v>0</v>
      </c>
      <c r="BK1273" s="577">
        <v>0</v>
      </c>
      <c r="BL1273" s="577"/>
      <c r="BM1273" s="551">
        <v>0</v>
      </c>
      <c r="BN1273" s="551">
        <v>0</v>
      </c>
      <c r="BO1273" s="753">
        <v>0</v>
      </c>
      <c r="BP1273" s="551">
        <v>0</v>
      </c>
      <c r="BQ1273" s="551">
        <v>0</v>
      </c>
      <c r="BR1273" s="551">
        <v>0</v>
      </c>
      <c r="BS1273" s="582">
        <f t="shared" si="105"/>
        <v>2</v>
      </c>
      <c r="BT1273" s="552">
        <f t="shared" si="106"/>
        <v>2</v>
      </c>
      <c r="BU1273" s="552">
        <f t="shared" si="107"/>
        <v>2</v>
      </c>
      <c r="BV1273" s="551">
        <v>0</v>
      </c>
      <c r="BW1273" s="551">
        <v>0</v>
      </c>
      <c r="BX1273" s="551">
        <v>0</v>
      </c>
      <c r="BY1273" s="551">
        <v>0</v>
      </c>
      <c r="BZ1273" s="551">
        <v>0</v>
      </c>
      <c r="CA1273" s="551">
        <v>0</v>
      </c>
      <c r="CB1273" s="551">
        <v>0</v>
      </c>
      <c r="CC1273" s="551">
        <v>0</v>
      </c>
      <c r="CD1273" s="551">
        <v>0</v>
      </c>
      <c r="CE1273" s="551">
        <v>0</v>
      </c>
      <c r="CF1273" s="551">
        <v>0</v>
      </c>
      <c r="CG1273" s="551">
        <v>0</v>
      </c>
      <c r="CH1273" s="551">
        <v>0</v>
      </c>
      <c r="CI1273" s="623">
        <f t="shared" si="108"/>
        <v>6</v>
      </c>
      <c r="CJ1273" s="524">
        <v>6</v>
      </c>
      <c r="CK1273" s="554">
        <f t="shared" si="109"/>
        <v>2</v>
      </c>
      <c r="CL1273" s="554">
        <f t="shared" si="110"/>
        <v>4</v>
      </c>
      <c r="CM1273" s="554">
        <v>6</v>
      </c>
      <c r="CN1273" s="554"/>
      <c r="CO1273" s="554"/>
      <c r="CP1273" s="622"/>
      <c r="CQ1273" s="524"/>
      <c r="CR1273" s="525"/>
      <c r="CS1273" s="620"/>
      <c r="CT1273" s="527"/>
      <c r="CU1273" s="527"/>
      <c r="CV1273" s="527"/>
      <c r="CW1273" s="140"/>
    </row>
    <row r="1274" spans="1:101" s="71" customFormat="1" ht="12" customHeight="1" x14ac:dyDescent="0.2">
      <c r="A1274" s="132" t="s">
        <v>1965</v>
      </c>
      <c r="B1274" s="557" t="s">
        <v>4073</v>
      </c>
      <c r="C1274" s="557" t="s">
        <v>1432</v>
      </c>
      <c r="D1274" s="557" t="s">
        <v>5261</v>
      </c>
      <c r="E1274" s="557" t="s">
        <v>3639</v>
      </c>
      <c r="F1274" s="557" t="s">
        <v>3640</v>
      </c>
      <c r="G1274" s="557" t="s">
        <v>2513</v>
      </c>
      <c r="H1274" s="557" t="s">
        <v>2717</v>
      </c>
      <c r="I1274" s="533" t="s">
        <v>1432</v>
      </c>
      <c r="J1274" s="533">
        <v>526547</v>
      </c>
      <c r="K1274" s="741">
        <v>175744</v>
      </c>
      <c r="L1274" s="512" t="s">
        <v>4766</v>
      </c>
      <c r="M1274" s="557" t="s">
        <v>1432</v>
      </c>
      <c r="N1274" s="533" t="s">
        <v>1432</v>
      </c>
      <c r="O1274" s="533">
        <v>0</v>
      </c>
      <c r="P1274" s="533">
        <v>6</v>
      </c>
      <c r="Q1274" s="738">
        <v>6</v>
      </c>
      <c r="R1274" s="557" t="s">
        <v>5226</v>
      </c>
      <c r="S1274" s="557" t="s">
        <v>1154</v>
      </c>
      <c r="T1274" s="739">
        <v>42053</v>
      </c>
      <c r="U1274" s="739">
        <v>42299</v>
      </c>
      <c r="V1274" s="557" t="s">
        <v>1439</v>
      </c>
      <c r="W1274" s="557" t="s">
        <v>1432</v>
      </c>
      <c r="X1274" s="557" t="s">
        <v>1442</v>
      </c>
      <c r="Y1274" s="557" t="s">
        <v>1443</v>
      </c>
      <c r="Z1274" s="557" t="s">
        <v>1443</v>
      </c>
      <c r="AA1274" s="557" t="s">
        <v>1444</v>
      </c>
      <c r="AB1274" s="742" t="s">
        <v>1432</v>
      </c>
      <c r="AC1274" s="557"/>
      <c r="AD1274" s="557"/>
      <c r="AE1274" s="517" t="s">
        <v>3063</v>
      </c>
      <c r="AF1274" s="557" t="s">
        <v>1445</v>
      </c>
      <c r="AG1274" s="557">
        <v>1332288</v>
      </c>
      <c r="AH1274" s="517">
        <v>0</v>
      </c>
      <c r="AI1274" s="517">
        <v>0</v>
      </c>
      <c r="AJ1274" s="577">
        <v>0</v>
      </c>
      <c r="AK1274" s="577">
        <v>2</v>
      </c>
      <c r="AL1274" s="577">
        <v>2</v>
      </c>
      <c r="AM1274" s="577">
        <v>2</v>
      </c>
      <c r="AN1274" s="577">
        <v>0</v>
      </c>
      <c r="AO1274" s="577">
        <v>0</v>
      </c>
      <c r="AP1274" s="577">
        <v>0</v>
      </c>
      <c r="AQ1274" s="577">
        <v>0</v>
      </c>
      <c r="AR1274" s="577">
        <v>2</v>
      </c>
      <c r="AS1274" s="577">
        <v>2</v>
      </c>
      <c r="AT1274" s="577">
        <v>2</v>
      </c>
      <c r="AU1274" s="577">
        <v>0</v>
      </c>
      <c r="AV1274" s="577">
        <v>0</v>
      </c>
      <c r="AW1274" s="577">
        <v>0</v>
      </c>
      <c r="AX1274" s="577">
        <v>0</v>
      </c>
      <c r="AY1274" s="577">
        <v>0</v>
      </c>
      <c r="AZ1274" s="577">
        <v>0</v>
      </c>
      <c r="BA1274" s="577">
        <v>0</v>
      </c>
      <c r="BB1274" s="577">
        <v>0</v>
      </c>
      <c r="BC1274" s="577">
        <v>0</v>
      </c>
      <c r="BD1274" s="577">
        <v>0</v>
      </c>
      <c r="BE1274" s="577">
        <v>0</v>
      </c>
      <c r="BF1274" s="577">
        <v>0</v>
      </c>
      <c r="BG1274" s="577">
        <v>0</v>
      </c>
      <c r="BH1274" s="577">
        <v>0</v>
      </c>
      <c r="BI1274" s="577">
        <v>0</v>
      </c>
      <c r="BJ1274" s="577">
        <v>0</v>
      </c>
      <c r="BK1274" s="577">
        <v>0</v>
      </c>
      <c r="BL1274" s="577"/>
      <c r="BM1274" s="551">
        <v>0</v>
      </c>
      <c r="BN1274" s="551">
        <v>0</v>
      </c>
      <c r="BO1274" s="753">
        <v>0</v>
      </c>
      <c r="BP1274" s="551">
        <v>0</v>
      </c>
      <c r="BQ1274" s="551">
        <v>0</v>
      </c>
      <c r="BR1274" s="551">
        <v>0</v>
      </c>
      <c r="BS1274" s="582">
        <f t="shared" si="105"/>
        <v>2</v>
      </c>
      <c r="BT1274" s="552">
        <f t="shared" si="106"/>
        <v>2</v>
      </c>
      <c r="BU1274" s="552">
        <f t="shared" si="107"/>
        <v>2</v>
      </c>
      <c r="BV1274" s="551">
        <v>0</v>
      </c>
      <c r="BW1274" s="551">
        <v>0</v>
      </c>
      <c r="BX1274" s="551">
        <v>0</v>
      </c>
      <c r="BY1274" s="551">
        <v>0</v>
      </c>
      <c r="BZ1274" s="551">
        <v>0</v>
      </c>
      <c r="CA1274" s="551">
        <v>0</v>
      </c>
      <c r="CB1274" s="551">
        <v>0</v>
      </c>
      <c r="CC1274" s="551">
        <v>0</v>
      </c>
      <c r="CD1274" s="551">
        <v>0</v>
      </c>
      <c r="CE1274" s="551">
        <v>0</v>
      </c>
      <c r="CF1274" s="551">
        <v>0</v>
      </c>
      <c r="CG1274" s="551">
        <v>0</v>
      </c>
      <c r="CH1274" s="551">
        <v>0</v>
      </c>
      <c r="CI1274" s="623">
        <f t="shared" si="108"/>
        <v>6</v>
      </c>
      <c r="CJ1274" s="524">
        <v>6</v>
      </c>
      <c r="CK1274" s="554">
        <f t="shared" si="109"/>
        <v>2</v>
      </c>
      <c r="CL1274" s="554">
        <f t="shared" si="110"/>
        <v>4</v>
      </c>
      <c r="CM1274" s="554">
        <v>6</v>
      </c>
      <c r="CN1274" s="554"/>
      <c r="CO1274" s="554"/>
      <c r="CP1274" s="622"/>
      <c r="CQ1274" s="524"/>
      <c r="CR1274" s="525"/>
      <c r="CS1274" s="620"/>
      <c r="CT1274" s="527"/>
      <c r="CU1274" s="527"/>
      <c r="CV1274" s="527"/>
      <c r="CW1274" s="140"/>
    </row>
    <row r="1275" spans="1:101" s="71" customFormat="1" ht="12" customHeight="1" x14ac:dyDescent="0.2">
      <c r="A1275" s="132" t="s">
        <v>1965</v>
      </c>
      <c r="B1275" s="557" t="s">
        <v>4073</v>
      </c>
      <c r="C1275" s="557" t="s">
        <v>1432</v>
      </c>
      <c r="D1275" s="557" t="s">
        <v>5262</v>
      </c>
      <c r="E1275" s="557" t="s">
        <v>3639</v>
      </c>
      <c r="F1275" s="557" t="s">
        <v>3640</v>
      </c>
      <c r="G1275" s="557" t="s">
        <v>2513</v>
      </c>
      <c r="H1275" s="557" t="s">
        <v>2717</v>
      </c>
      <c r="I1275" s="533" t="s">
        <v>1432</v>
      </c>
      <c r="J1275" s="533">
        <v>526547</v>
      </c>
      <c r="K1275" s="741">
        <v>175744</v>
      </c>
      <c r="L1275" s="512" t="s">
        <v>4766</v>
      </c>
      <c r="M1275" s="557" t="s">
        <v>1432</v>
      </c>
      <c r="N1275" s="533" t="s">
        <v>1432</v>
      </c>
      <c r="O1275" s="533">
        <v>0</v>
      </c>
      <c r="P1275" s="533">
        <v>6</v>
      </c>
      <c r="Q1275" s="738">
        <v>6</v>
      </c>
      <c r="R1275" s="557" t="s">
        <v>5226</v>
      </c>
      <c r="S1275" s="557" t="s">
        <v>1154</v>
      </c>
      <c r="T1275" s="739">
        <v>42053</v>
      </c>
      <c r="U1275" s="739">
        <v>42299</v>
      </c>
      <c r="V1275" s="557" t="s">
        <v>1439</v>
      </c>
      <c r="W1275" s="557" t="s">
        <v>1432</v>
      </c>
      <c r="X1275" s="557" t="s">
        <v>1442</v>
      </c>
      <c r="Y1275" s="557" t="s">
        <v>1443</v>
      </c>
      <c r="Z1275" s="557" t="s">
        <v>1443</v>
      </c>
      <c r="AA1275" s="557" t="s">
        <v>1444</v>
      </c>
      <c r="AB1275" s="742" t="s">
        <v>1432</v>
      </c>
      <c r="AC1275" s="557"/>
      <c r="AD1275" s="557"/>
      <c r="AE1275" s="517" t="s">
        <v>3063</v>
      </c>
      <c r="AF1275" s="557" t="s">
        <v>1445</v>
      </c>
      <c r="AG1275" s="557">
        <v>1332288</v>
      </c>
      <c r="AH1275" s="517">
        <v>0</v>
      </c>
      <c r="AI1275" s="517">
        <v>0</v>
      </c>
      <c r="AJ1275" s="577">
        <v>0</v>
      </c>
      <c r="AK1275" s="577">
        <v>2</v>
      </c>
      <c r="AL1275" s="577">
        <v>4</v>
      </c>
      <c r="AM1275" s="577">
        <v>0</v>
      </c>
      <c r="AN1275" s="577">
        <v>0</v>
      </c>
      <c r="AO1275" s="577">
        <v>0</v>
      </c>
      <c r="AP1275" s="577">
        <v>0</v>
      </c>
      <c r="AQ1275" s="577">
        <v>0</v>
      </c>
      <c r="AR1275" s="577">
        <v>2</v>
      </c>
      <c r="AS1275" s="577">
        <v>4</v>
      </c>
      <c r="AT1275" s="577">
        <v>0</v>
      </c>
      <c r="AU1275" s="577">
        <v>0</v>
      </c>
      <c r="AV1275" s="577">
        <v>0</v>
      </c>
      <c r="AW1275" s="577">
        <v>0</v>
      </c>
      <c r="AX1275" s="577">
        <v>0</v>
      </c>
      <c r="AY1275" s="577">
        <v>0</v>
      </c>
      <c r="AZ1275" s="577">
        <v>0</v>
      </c>
      <c r="BA1275" s="577">
        <v>0</v>
      </c>
      <c r="BB1275" s="577">
        <v>0</v>
      </c>
      <c r="BC1275" s="577">
        <v>0</v>
      </c>
      <c r="BD1275" s="577">
        <v>0</v>
      </c>
      <c r="BE1275" s="577">
        <v>0</v>
      </c>
      <c r="BF1275" s="577">
        <v>0</v>
      </c>
      <c r="BG1275" s="577">
        <v>0</v>
      </c>
      <c r="BH1275" s="577">
        <v>0</v>
      </c>
      <c r="BI1275" s="577">
        <v>0</v>
      </c>
      <c r="BJ1275" s="577">
        <v>0</v>
      </c>
      <c r="BK1275" s="577">
        <v>0</v>
      </c>
      <c r="BL1275" s="577"/>
      <c r="BM1275" s="551">
        <v>0</v>
      </c>
      <c r="BN1275" s="551">
        <v>0</v>
      </c>
      <c r="BO1275" s="753">
        <v>0</v>
      </c>
      <c r="BP1275" s="551">
        <v>0</v>
      </c>
      <c r="BQ1275" s="551">
        <v>0</v>
      </c>
      <c r="BR1275" s="551">
        <v>0</v>
      </c>
      <c r="BS1275" s="582">
        <f t="shared" si="105"/>
        <v>2</v>
      </c>
      <c r="BT1275" s="552">
        <f t="shared" si="106"/>
        <v>2</v>
      </c>
      <c r="BU1275" s="552">
        <f t="shared" si="107"/>
        <v>2</v>
      </c>
      <c r="BV1275" s="551">
        <v>0</v>
      </c>
      <c r="BW1275" s="551">
        <v>0</v>
      </c>
      <c r="BX1275" s="551">
        <v>0</v>
      </c>
      <c r="BY1275" s="551">
        <v>0</v>
      </c>
      <c r="BZ1275" s="551">
        <v>0</v>
      </c>
      <c r="CA1275" s="551">
        <v>0</v>
      </c>
      <c r="CB1275" s="551">
        <v>0</v>
      </c>
      <c r="CC1275" s="551">
        <v>0</v>
      </c>
      <c r="CD1275" s="551">
        <v>0</v>
      </c>
      <c r="CE1275" s="551">
        <v>0</v>
      </c>
      <c r="CF1275" s="551">
        <v>0</v>
      </c>
      <c r="CG1275" s="551">
        <v>0</v>
      </c>
      <c r="CH1275" s="551">
        <v>0</v>
      </c>
      <c r="CI1275" s="623">
        <f t="shared" si="108"/>
        <v>6</v>
      </c>
      <c r="CJ1275" s="524">
        <v>6</v>
      </c>
      <c r="CK1275" s="554">
        <f t="shared" si="109"/>
        <v>2</v>
      </c>
      <c r="CL1275" s="554">
        <f t="shared" si="110"/>
        <v>4</v>
      </c>
      <c r="CM1275" s="554">
        <v>6</v>
      </c>
      <c r="CN1275" s="554"/>
      <c r="CO1275" s="554"/>
      <c r="CP1275" s="622"/>
      <c r="CQ1275" s="524"/>
      <c r="CR1275" s="525"/>
      <c r="CS1275" s="620"/>
      <c r="CT1275" s="527"/>
      <c r="CU1275" s="527"/>
      <c r="CV1275" s="527"/>
      <c r="CW1275" s="140"/>
    </row>
    <row r="1276" spans="1:101" s="71" customFormat="1" ht="12" customHeight="1" x14ac:dyDescent="0.2">
      <c r="A1276" s="132" t="s">
        <v>1965</v>
      </c>
      <c r="B1276" s="557" t="s">
        <v>4073</v>
      </c>
      <c r="C1276" s="557" t="s">
        <v>1432</v>
      </c>
      <c r="D1276" s="557" t="s">
        <v>5263</v>
      </c>
      <c r="E1276" s="557" t="s">
        <v>3639</v>
      </c>
      <c r="F1276" s="557" t="s">
        <v>3640</v>
      </c>
      <c r="G1276" s="557" t="s">
        <v>2513</v>
      </c>
      <c r="H1276" s="557" t="s">
        <v>2717</v>
      </c>
      <c r="I1276" s="533" t="s">
        <v>1432</v>
      </c>
      <c r="J1276" s="533">
        <v>526547</v>
      </c>
      <c r="K1276" s="741">
        <v>175744</v>
      </c>
      <c r="L1276" s="512" t="s">
        <v>4766</v>
      </c>
      <c r="M1276" s="557" t="s">
        <v>1432</v>
      </c>
      <c r="N1276" s="533" t="s">
        <v>1432</v>
      </c>
      <c r="O1276" s="533">
        <v>0</v>
      </c>
      <c r="P1276" s="533">
        <v>6</v>
      </c>
      <c r="Q1276" s="738">
        <v>6</v>
      </c>
      <c r="R1276" s="557" t="s">
        <v>5226</v>
      </c>
      <c r="S1276" s="557" t="s">
        <v>1154</v>
      </c>
      <c r="T1276" s="739">
        <v>42053</v>
      </c>
      <c r="U1276" s="739">
        <v>42299</v>
      </c>
      <c r="V1276" s="557" t="s">
        <v>1439</v>
      </c>
      <c r="W1276" s="557" t="s">
        <v>1432</v>
      </c>
      <c r="X1276" s="557" t="s">
        <v>1442</v>
      </c>
      <c r="Y1276" s="557" t="s">
        <v>1443</v>
      </c>
      <c r="Z1276" s="557" t="s">
        <v>1443</v>
      </c>
      <c r="AA1276" s="557" t="s">
        <v>1444</v>
      </c>
      <c r="AB1276" s="742" t="s">
        <v>1432</v>
      </c>
      <c r="AC1276" s="557"/>
      <c r="AD1276" s="557"/>
      <c r="AE1276" s="517" t="s">
        <v>3063</v>
      </c>
      <c r="AF1276" s="557" t="s">
        <v>1445</v>
      </c>
      <c r="AG1276" s="557">
        <v>1332288</v>
      </c>
      <c r="AH1276" s="517">
        <v>0</v>
      </c>
      <c r="AI1276" s="517">
        <v>0</v>
      </c>
      <c r="AJ1276" s="577">
        <v>0</v>
      </c>
      <c r="AK1276" s="577">
        <v>2</v>
      </c>
      <c r="AL1276" s="577">
        <v>4</v>
      </c>
      <c r="AM1276" s="577">
        <v>0</v>
      </c>
      <c r="AN1276" s="577">
        <v>0</v>
      </c>
      <c r="AO1276" s="577">
        <v>0</v>
      </c>
      <c r="AP1276" s="577">
        <v>0</v>
      </c>
      <c r="AQ1276" s="577">
        <v>0</v>
      </c>
      <c r="AR1276" s="577">
        <v>2</v>
      </c>
      <c r="AS1276" s="577">
        <v>4</v>
      </c>
      <c r="AT1276" s="577">
        <v>0</v>
      </c>
      <c r="AU1276" s="577">
        <v>0</v>
      </c>
      <c r="AV1276" s="577">
        <v>0</v>
      </c>
      <c r="AW1276" s="577">
        <v>0</v>
      </c>
      <c r="AX1276" s="577">
        <v>0</v>
      </c>
      <c r="AY1276" s="577">
        <v>0</v>
      </c>
      <c r="AZ1276" s="577">
        <v>0</v>
      </c>
      <c r="BA1276" s="577">
        <v>0</v>
      </c>
      <c r="BB1276" s="577">
        <v>0</v>
      </c>
      <c r="BC1276" s="577">
        <v>0</v>
      </c>
      <c r="BD1276" s="577">
        <v>0</v>
      </c>
      <c r="BE1276" s="577">
        <v>0</v>
      </c>
      <c r="BF1276" s="577">
        <v>0</v>
      </c>
      <c r="BG1276" s="577">
        <v>0</v>
      </c>
      <c r="BH1276" s="577">
        <v>0</v>
      </c>
      <c r="BI1276" s="577">
        <v>0</v>
      </c>
      <c r="BJ1276" s="577">
        <v>0</v>
      </c>
      <c r="BK1276" s="577">
        <v>0</v>
      </c>
      <c r="BL1276" s="577"/>
      <c r="BM1276" s="551">
        <v>0</v>
      </c>
      <c r="BN1276" s="551">
        <v>0</v>
      </c>
      <c r="BO1276" s="753">
        <v>0</v>
      </c>
      <c r="BP1276" s="551">
        <v>0</v>
      </c>
      <c r="BQ1276" s="551">
        <v>0</v>
      </c>
      <c r="BR1276" s="551">
        <v>0</v>
      </c>
      <c r="BS1276" s="582">
        <f t="shared" si="105"/>
        <v>2</v>
      </c>
      <c r="BT1276" s="552">
        <f t="shared" si="106"/>
        <v>2</v>
      </c>
      <c r="BU1276" s="552">
        <f t="shared" si="107"/>
        <v>2</v>
      </c>
      <c r="BV1276" s="551">
        <v>0</v>
      </c>
      <c r="BW1276" s="551">
        <v>0</v>
      </c>
      <c r="BX1276" s="551">
        <v>0</v>
      </c>
      <c r="BY1276" s="551">
        <v>0</v>
      </c>
      <c r="BZ1276" s="551">
        <v>0</v>
      </c>
      <c r="CA1276" s="551">
        <v>0</v>
      </c>
      <c r="CB1276" s="551">
        <v>0</v>
      </c>
      <c r="CC1276" s="551">
        <v>0</v>
      </c>
      <c r="CD1276" s="551">
        <v>0</v>
      </c>
      <c r="CE1276" s="551">
        <v>0</v>
      </c>
      <c r="CF1276" s="551">
        <v>0</v>
      </c>
      <c r="CG1276" s="551">
        <v>0</v>
      </c>
      <c r="CH1276" s="551">
        <v>0</v>
      </c>
      <c r="CI1276" s="623">
        <f t="shared" si="108"/>
        <v>6</v>
      </c>
      <c r="CJ1276" s="524">
        <v>6</v>
      </c>
      <c r="CK1276" s="554">
        <f t="shared" si="109"/>
        <v>2</v>
      </c>
      <c r="CL1276" s="554">
        <f t="shared" si="110"/>
        <v>4</v>
      </c>
      <c r="CM1276" s="554">
        <v>6</v>
      </c>
      <c r="CN1276" s="554"/>
      <c r="CO1276" s="554"/>
      <c r="CP1276" s="622"/>
      <c r="CQ1276" s="524"/>
      <c r="CR1276" s="525"/>
      <c r="CS1276" s="620"/>
      <c r="CT1276" s="527"/>
      <c r="CU1276" s="527"/>
      <c r="CV1276" s="527"/>
      <c r="CW1276" s="140"/>
    </row>
    <row r="1277" spans="1:101" s="71" customFormat="1" ht="12" customHeight="1" x14ac:dyDescent="0.2">
      <c r="A1277" s="132" t="s">
        <v>1965</v>
      </c>
      <c r="B1277" s="557" t="s">
        <v>5264</v>
      </c>
      <c r="C1277" s="557" t="s">
        <v>1432</v>
      </c>
      <c r="D1277" s="557" t="s">
        <v>1432</v>
      </c>
      <c r="E1277" s="557" t="s">
        <v>1432</v>
      </c>
      <c r="F1277" s="557" t="s">
        <v>3060</v>
      </c>
      <c r="G1277" s="557" t="s">
        <v>5265</v>
      </c>
      <c r="H1277" s="557" t="s">
        <v>1435</v>
      </c>
      <c r="I1277" s="533" t="s">
        <v>5266</v>
      </c>
      <c r="J1277" s="533">
        <v>528185</v>
      </c>
      <c r="K1277" s="741">
        <v>172993</v>
      </c>
      <c r="L1277" s="512" t="s">
        <v>3083</v>
      </c>
      <c r="M1277" s="557" t="s">
        <v>1432</v>
      </c>
      <c r="N1277" s="533" t="s">
        <v>1432</v>
      </c>
      <c r="O1277" s="533">
        <v>1</v>
      </c>
      <c r="P1277" s="533">
        <v>3</v>
      </c>
      <c r="Q1277" s="738">
        <v>2</v>
      </c>
      <c r="R1277" s="557" t="s">
        <v>5267</v>
      </c>
      <c r="S1277" s="557" t="s">
        <v>1438</v>
      </c>
      <c r="T1277" s="739">
        <v>42074</v>
      </c>
      <c r="U1277" s="739">
        <v>42160</v>
      </c>
      <c r="V1277" s="557" t="s">
        <v>1439</v>
      </c>
      <c r="W1277" s="557" t="s">
        <v>1432</v>
      </c>
      <c r="X1277" s="557" t="s">
        <v>1442</v>
      </c>
      <c r="Y1277" s="557" t="s">
        <v>4694</v>
      </c>
      <c r="Z1277" s="557" t="s">
        <v>1444</v>
      </c>
      <c r="AA1277" s="557" t="s">
        <v>2723</v>
      </c>
      <c r="AB1277" s="742" t="s">
        <v>1432</v>
      </c>
      <c r="AC1277" s="557"/>
      <c r="AD1277" s="557"/>
      <c r="AE1277" s="517" t="s">
        <v>3063</v>
      </c>
      <c r="AF1277" s="557" t="s">
        <v>1445</v>
      </c>
      <c r="AG1277" s="557">
        <v>0</v>
      </c>
      <c r="AH1277" s="517">
        <v>0</v>
      </c>
      <c r="AI1277" s="517">
        <v>0</v>
      </c>
      <c r="AJ1277" s="577">
        <v>0</v>
      </c>
      <c r="AK1277" s="577">
        <v>1</v>
      </c>
      <c r="AL1277" s="577">
        <v>1</v>
      </c>
      <c r="AM1277" s="577">
        <v>1</v>
      </c>
      <c r="AN1277" s="577">
        <v>-1</v>
      </c>
      <c r="AO1277" s="577">
        <v>0</v>
      </c>
      <c r="AP1277" s="577">
        <v>0</v>
      </c>
      <c r="AQ1277" s="577">
        <v>0</v>
      </c>
      <c r="AR1277" s="577">
        <v>1</v>
      </c>
      <c r="AS1277" s="577">
        <v>1</v>
      </c>
      <c r="AT1277" s="577">
        <v>1</v>
      </c>
      <c r="AU1277" s="577">
        <v>0</v>
      </c>
      <c r="AV1277" s="577">
        <v>0</v>
      </c>
      <c r="AW1277" s="577">
        <v>0</v>
      </c>
      <c r="AX1277" s="577">
        <v>0</v>
      </c>
      <c r="AY1277" s="577">
        <v>0</v>
      </c>
      <c r="AZ1277" s="577">
        <v>0</v>
      </c>
      <c r="BA1277" s="577">
        <v>0</v>
      </c>
      <c r="BB1277" s="577">
        <v>-1</v>
      </c>
      <c r="BC1277" s="577">
        <v>0</v>
      </c>
      <c r="BD1277" s="577">
        <v>0</v>
      </c>
      <c r="BE1277" s="577">
        <v>0</v>
      </c>
      <c r="BF1277" s="577">
        <v>0</v>
      </c>
      <c r="BG1277" s="577">
        <v>0</v>
      </c>
      <c r="BH1277" s="577">
        <v>0</v>
      </c>
      <c r="BI1277" s="577">
        <v>0</v>
      </c>
      <c r="BJ1277" s="577">
        <v>0</v>
      </c>
      <c r="BK1277" s="577">
        <v>0</v>
      </c>
      <c r="BL1277" s="577"/>
      <c r="BM1277" s="551">
        <v>0</v>
      </c>
      <c r="BN1277" s="551">
        <v>0</v>
      </c>
      <c r="BO1277" s="753">
        <v>0</v>
      </c>
      <c r="BP1277" s="551">
        <v>0</v>
      </c>
      <c r="BQ1277" s="551">
        <v>0</v>
      </c>
      <c r="BR1277" s="551">
        <v>0</v>
      </c>
      <c r="BS1277" s="582">
        <f t="shared" si="105"/>
        <v>0.66666666666666663</v>
      </c>
      <c r="BT1277" s="552">
        <f t="shared" si="106"/>
        <v>0.66666666666666663</v>
      </c>
      <c r="BU1277" s="552">
        <f t="shared" si="107"/>
        <v>0.66666666666666663</v>
      </c>
      <c r="BV1277" s="551">
        <v>0</v>
      </c>
      <c r="BW1277" s="551">
        <v>0</v>
      </c>
      <c r="BX1277" s="551">
        <v>0</v>
      </c>
      <c r="BY1277" s="551">
        <v>0</v>
      </c>
      <c r="BZ1277" s="551">
        <v>0</v>
      </c>
      <c r="CA1277" s="551">
        <v>0</v>
      </c>
      <c r="CB1277" s="551">
        <v>0</v>
      </c>
      <c r="CC1277" s="551">
        <v>0</v>
      </c>
      <c r="CD1277" s="551">
        <v>0</v>
      </c>
      <c r="CE1277" s="551">
        <v>0</v>
      </c>
      <c r="CF1277" s="551">
        <v>0</v>
      </c>
      <c r="CG1277" s="551">
        <v>0</v>
      </c>
      <c r="CH1277" s="551">
        <v>0</v>
      </c>
      <c r="CI1277" s="623">
        <f t="shared" si="108"/>
        <v>2</v>
      </c>
      <c r="CJ1277" s="524">
        <v>2</v>
      </c>
      <c r="CK1277" s="554">
        <f t="shared" si="109"/>
        <v>0.66666666666666663</v>
      </c>
      <c r="CL1277" s="554">
        <f t="shared" si="110"/>
        <v>1.3333333333333333</v>
      </c>
      <c r="CM1277" s="554">
        <v>6</v>
      </c>
      <c r="CN1277" s="554"/>
      <c r="CO1277" s="554"/>
      <c r="CP1277" s="622"/>
      <c r="CQ1277" s="524"/>
      <c r="CR1277" s="525"/>
      <c r="CS1277" s="620"/>
      <c r="CT1277" s="527"/>
      <c r="CU1277" s="527"/>
      <c r="CV1277" s="527"/>
      <c r="CW1277" s="140"/>
    </row>
    <row r="1278" spans="1:101" s="71" customFormat="1" ht="12" customHeight="1" x14ac:dyDescent="0.2">
      <c r="A1278" s="132" t="s">
        <v>1965</v>
      </c>
      <c r="B1278" s="557" t="s">
        <v>5268</v>
      </c>
      <c r="C1278" s="557" t="s">
        <v>1432</v>
      </c>
      <c r="D1278" s="557" t="s">
        <v>1432</v>
      </c>
      <c r="E1278" s="557" t="s">
        <v>1432</v>
      </c>
      <c r="F1278" s="557" t="s">
        <v>5269</v>
      </c>
      <c r="G1278" s="557" t="s">
        <v>2523</v>
      </c>
      <c r="H1278" s="557" t="s">
        <v>2524</v>
      </c>
      <c r="I1278" s="533" t="s">
        <v>5270</v>
      </c>
      <c r="J1278" s="533">
        <v>529031</v>
      </c>
      <c r="K1278" s="741">
        <v>170665</v>
      </c>
      <c r="L1278" s="512" t="s">
        <v>5356</v>
      </c>
      <c r="M1278" s="557" t="s">
        <v>1432</v>
      </c>
      <c r="N1278" s="533" t="s">
        <v>1432</v>
      </c>
      <c r="O1278" s="533">
        <v>2</v>
      </c>
      <c r="P1278" s="533">
        <v>3</v>
      </c>
      <c r="Q1278" s="738">
        <v>1</v>
      </c>
      <c r="R1278" s="557" t="s">
        <v>5271</v>
      </c>
      <c r="S1278" s="557" t="s">
        <v>1438</v>
      </c>
      <c r="T1278" s="739">
        <v>42073</v>
      </c>
      <c r="U1278" s="739">
        <v>42123</v>
      </c>
      <c r="V1278" s="557" t="s">
        <v>1439</v>
      </c>
      <c r="W1278" s="557" t="s">
        <v>1432</v>
      </c>
      <c r="X1278" s="557" t="s">
        <v>1442</v>
      </c>
      <c r="Y1278" s="557" t="s">
        <v>4694</v>
      </c>
      <c r="Z1278" s="557" t="s">
        <v>1444</v>
      </c>
      <c r="AA1278" s="557" t="s">
        <v>2723</v>
      </c>
      <c r="AB1278" s="742" t="s">
        <v>1432</v>
      </c>
      <c r="AC1278" s="557"/>
      <c r="AD1278" s="557"/>
      <c r="AE1278" s="517" t="s">
        <v>3063</v>
      </c>
      <c r="AF1278" s="557" t="s">
        <v>1445</v>
      </c>
      <c r="AG1278" s="557">
        <v>0</v>
      </c>
      <c r="AH1278" s="517">
        <v>0</v>
      </c>
      <c r="AI1278" s="517">
        <v>0</v>
      </c>
      <c r="AJ1278" s="577">
        <v>0</v>
      </c>
      <c r="AK1278" s="577">
        <v>1</v>
      </c>
      <c r="AL1278" s="577">
        <v>-2</v>
      </c>
      <c r="AM1278" s="577">
        <v>2</v>
      </c>
      <c r="AN1278" s="577">
        <v>0</v>
      </c>
      <c r="AO1278" s="577">
        <v>0</v>
      </c>
      <c r="AP1278" s="577">
        <v>0</v>
      </c>
      <c r="AQ1278" s="577">
        <v>0</v>
      </c>
      <c r="AR1278" s="577">
        <v>1</v>
      </c>
      <c r="AS1278" s="577">
        <v>-2</v>
      </c>
      <c r="AT1278" s="577">
        <v>2</v>
      </c>
      <c r="AU1278" s="577">
        <v>0</v>
      </c>
      <c r="AV1278" s="577">
        <v>0</v>
      </c>
      <c r="AW1278" s="577">
        <v>0</v>
      </c>
      <c r="AX1278" s="577">
        <v>0</v>
      </c>
      <c r="AY1278" s="577">
        <v>0</v>
      </c>
      <c r="AZ1278" s="577">
        <v>0</v>
      </c>
      <c r="BA1278" s="577">
        <v>0</v>
      </c>
      <c r="BB1278" s="577">
        <v>0</v>
      </c>
      <c r="BC1278" s="577">
        <v>0</v>
      </c>
      <c r="BD1278" s="577">
        <v>0</v>
      </c>
      <c r="BE1278" s="577">
        <v>0</v>
      </c>
      <c r="BF1278" s="577">
        <v>0</v>
      </c>
      <c r="BG1278" s="577">
        <v>0</v>
      </c>
      <c r="BH1278" s="577">
        <v>0</v>
      </c>
      <c r="BI1278" s="577">
        <v>0</v>
      </c>
      <c r="BJ1278" s="577">
        <v>0</v>
      </c>
      <c r="BK1278" s="577">
        <v>0</v>
      </c>
      <c r="BL1278" s="577"/>
      <c r="BM1278" s="551">
        <v>0</v>
      </c>
      <c r="BN1278" s="551">
        <v>0</v>
      </c>
      <c r="BO1278" s="753">
        <v>0</v>
      </c>
      <c r="BP1278" s="551">
        <v>0</v>
      </c>
      <c r="BQ1278" s="551">
        <v>0</v>
      </c>
      <c r="BR1278" s="551">
        <v>0</v>
      </c>
      <c r="BS1278" s="582">
        <f t="shared" si="105"/>
        <v>0.33333333333333331</v>
      </c>
      <c r="BT1278" s="552">
        <f t="shared" si="106"/>
        <v>0.33333333333333331</v>
      </c>
      <c r="BU1278" s="552">
        <f t="shared" si="107"/>
        <v>0.33333333333333331</v>
      </c>
      <c r="BV1278" s="551">
        <v>0</v>
      </c>
      <c r="BW1278" s="551">
        <v>0</v>
      </c>
      <c r="BX1278" s="551">
        <v>0</v>
      </c>
      <c r="BY1278" s="551">
        <v>0</v>
      </c>
      <c r="BZ1278" s="551">
        <v>0</v>
      </c>
      <c r="CA1278" s="551">
        <v>0</v>
      </c>
      <c r="CB1278" s="551">
        <v>0</v>
      </c>
      <c r="CC1278" s="551">
        <v>0</v>
      </c>
      <c r="CD1278" s="551">
        <v>0</v>
      </c>
      <c r="CE1278" s="551">
        <v>0</v>
      </c>
      <c r="CF1278" s="551">
        <v>0</v>
      </c>
      <c r="CG1278" s="551">
        <v>0</v>
      </c>
      <c r="CH1278" s="551">
        <v>0</v>
      </c>
      <c r="CI1278" s="623">
        <f t="shared" si="108"/>
        <v>1</v>
      </c>
      <c r="CJ1278" s="524">
        <v>1</v>
      </c>
      <c r="CK1278" s="554">
        <f t="shared" si="109"/>
        <v>0.33333333333333331</v>
      </c>
      <c r="CL1278" s="554">
        <f t="shared" si="110"/>
        <v>0.66666666666666663</v>
      </c>
      <c r="CM1278" s="554">
        <v>6</v>
      </c>
      <c r="CN1278" s="554"/>
      <c r="CO1278" s="554"/>
      <c r="CP1278" s="622"/>
      <c r="CQ1278" s="524"/>
      <c r="CR1278" s="525"/>
      <c r="CS1278" s="620"/>
      <c r="CT1278" s="527"/>
      <c r="CU1278" s="527"/>
      <c r="CV1278" s="527"/>
      <c r="CW1278" s="140"/>
    </row>
    <row r="1279" spans="1:101" s="141" customFormat="1" ht="12" customHeight="1" x14ac:dyDescent="0.2">
      <c r="A1279" s="132" t="s">
        <v>1965</v>
      </c>
      <c r="B1279" s="557" t="s">
        <v>505</v>
      </c>
      <c r="C1279" s="557" t="s">
        <v>1432</v>
      </c>
      <c r="D1279" s="557" t="s">
        <v>1432</v>
      </c>
      <c r="E1279" s="557" t="s">
        <v>1432</v>
      </c>
      <c r="F1279" s="557" t="s">
        <v>4193</v>
      </c>
      <c r="G1279" s="557" t="s">
        <v>2104</v>
      </c>
      <c r="H1279" s="557" t="s">
        <v>3875</v>
      </c>
      <c r="I1279" s="533" t="s">
        <v>506</v>
      </c>
      <c r="J1279" s="533">
        <v>528584</v>
      </c>
      <c r="K1279" s="741">
        <v>173489</v>
      </c>
      <c r="L1279" s="512" t="s">
        <v>3076</v>
      </c>
      <c r="M1279" s="557" t="s">
        <v>1432</v>
      </c>
      <c r="N1279" s="533" t="s">
        <v>1432</v>
      </c>
      <c r="O1279" s="533">
        <v>0</v>
      </c>
      <c r="P1279" s="533">
        <v>1</v>
      </c>
      <c r="Q1279" s="738">
        <v>1</v>
      </c>
      <c r="R1279" s="557" t="s">
        <v>507</v>
      </c>
      <c r="S1279" s="557" t="s">
        <v>5358</v>
      </c>
      <c r="T1279" s="739">
        <v>42059</v>
      </c>
      <c r="U1279" s="739">
        <v>42202</v>
      </c>
      <c r="V1279" s="557" t="s">
        <v>1439</v>
      </c>
      <c r="W1279" s="557" t="s">
        <v>1432</v>
      </c>
      <c r="X1279" s="557" t="s">
        <v>1442</v>
      </c>
      <c r="Y1279" s="557" t="s">
        <v>1443</v>
      </c>
      <c r="Z1279" s="557" t="s">
        <v>1444</v>
      </c>
      <c r="AA1279" s="557" t="s">
        <v>2713</v>
      </c>
      <c r="AB1279" s="742" t="s">
        <v>1432</v>
      </c>
      <c r="AC1279" s="557"/>
      <c r="AD1279" s="557"/>
      <c r="AE1279" s="517" t="s">
        <v>3063</v>
      </c>
      <c r="AF1279" s="557" t="s">
        <v>1445</v>
      </c>
      <c r="AG1279" s="557">
        <v>0</v>
      </c>
      <c r="AH1279" s="517">
        <v>0</v>
      </c>
      <c r="AI1279" s="517">
        <v>0</v>
      </c>
      <c r="AJ1279" s="577">
        <v>0</v>
      </c>
      <c r="AK1279" s="577">
        <v>0</v>
      </c>
      <c r="AL1279" s="577">
        <v>0</v>
      </c>
      <c r="AM1279" s="577">
        <v>1</v>
      </c>
      <c r="AN1279" s="577">
        <v>0</v>
      </c>
      <c r="AO1279" s="577">
        <v>0</v>
      </c>
      <c r="AP1279" s="577">
        <v>0</v>
      </c>
      <c r="AQ1279" s="577">
        <v>0</v>
      </c>
      <c r="AR1279" s="577">
        <v>0</v>
      </c>
      <c r="AS1279" s="577">
        <v>0</v>
      </c>
      <c r="AT1279" s="577">
        <v>0</v>
      </c>
      <c r="AU1279" s="577">
        <v>0</v>
      </c>
      <c r="AV1279" s="577">
        <v>0</v>
      </c>
      <c r="AW1279" s="577">
        <v>0</v>
      </c>
      <c r="AX1279" s="577">
        <v>0</v>
      </c>
      <c r="AY1279" s="577">
        <v>0</v>
      </c>
      <c r="AZ1279" s="577">
        <v>0</v>
      </c>
      <c r="BA1279" s="577">
        <v>1</v>
      </c>
      <c r="BB1279" s="577">
        <v>0</v>
      </c>
      <c r="BC1279" s="577">
        <v>0</v>
      </c>
      <c r="BD1279" s="577">
        <v>0</v>
      </c>
      <c r="BE1279" s="577">
        <v>0</v>
      </c>
      <c r="BF1279" s="577">
        <v>0</v>
      </c>
      <c r="BG1279" s="577">
        <v>0</v>
      </c>
      <c r="BH1279" s="577">
        <v>0</v>
      </c>
      <c r="BI1279" s="577">
        <v>0</v>
      </c>
      <c r="BJ1279" s="577">
        <v>0</v>
      </c>
      <c r="BK1279" s="577">
        <v>0</v>
      </c>
      <c r="BL1279" s="577"/>
      <c r="BM1279" s="551">
        <v>0</v>
      </c>
      <c r="BN1279" s="551">
        <v>0</v>
      </c>
      <c r="BO1279" s="753">
        <v>0</v>
      </c>
      <c r="BP1279" s="551">
        <v>0</v>
      </c>
      <c r="BQ1279" s="551">
        <v>0</v>
      </c>
      <c r="BR1279" s="551">
        <v>0</v>
      </c>
      <c r="BS1279" s="582">
        <f t="shared" si="105"/>
        <v>0.33333333333333331</v>
      </c>
      <c r="BT1279" s="552">
        <f t="shared" si="106"/>
        <v>0.33333333333333331</v>
      </c>
      <c r="BU1279" s="552">
        <f t="shared" si="107"/>
        <v>0.33333333333333331</v>
      </c>
      <c r="BV1279" s="551">
        <v>0</v>
      </c>
      <c r="BW1279" s="551">
        <v>0</v>
      </c>
      <c r="BX1279" s="551">
        <v>0</v>
      </c>
      <c r="BY1279" s="551">
        <v>0</v>
      </c>
      <c r="BZ1279" s="551">
        <v>0</v>
      </c>
      <c r="CA1279" s="551">
        <v>0</v>
      </c>
      <c r="CB1279" s="551">
        <v>0</v>
      </c>
      <c r="CC1279" s="551">
        <v>0</v>
      </c>
      <c r="CD1279" s="551">
        <v>0</v>
      </c>
      <c r="CE1279" s="551">
        <v>0</v>
      </c>
      <c r="CF1279" s="551">
        <v>0</v>
      </c>
      <c r="CG1279" s="551">
        <v>0</v>
      </c>
      <c r="CH1279" s="551">
        <v>0</v>
      </c>
      <c r="CI1279" s="623">
        <f t="shared" si="108"/>
        <v>1</v>
      </c>
      <c r="CJ1279" s="524">
        <v>1</v>
      </c>
      <c r="CK1279" s="554">
        <f t="shared" si="109"/>
        <v>0.33333333333333331</v>
      </c>
      <c r="CL1279" s="554">
        <f t="shared" si="110"/>
        <v>0.66666666666666663</v>
      </c>
      <c r="CM1279" s="554">
        <v>6</v>
      </c>
      <c r="CN1279" s="554"/>
      <c r="CO1279" s="554"/>
      <c r="CP1279" s="622"/>
      <c r="CQ1279" s="524"/>
      <c r="CR1279" s="525"/>
      <c r="CS1279" s="620"/>
      <c r="CT1279" s="527"/>
      <c r="CU1279" s="527"/>
      <c r="CV1279" s="527"/>
      <c r="CW1279" s="140"/>
    </row>
    <row r="1280" spans="1:101" s="141" customFormat="1" ht="12" customHeight="1" x14ac:dyDescent="0.2">
      <c r="A1280" s="132" t="s">
        <v>1965</v>
      </c>
      <c r="B1280" s="557" t="s">
        <v>5272</v>
      </c>
      <c r="C1280" s="557" t="s">
        <v>1432</v>
      </c>
      <c r="D1280" s="557" t="s">
        <v>1432</v>
      </c>
      <c r="E1280" s="557" t="s">
        <v>5273</v>
      </c>
      <c r="F1280" s="557" t="s">
        <v>1432</v>
      </c>
      <c r="G1280" s="557" t="s">
        <v>5046</v>
      </c>
      <c r="H1280" s="557" t="s">
        <v>1435</v>
      </c>
      <c r="I1280" s="533" t="s">
        <v>5274</v>
      </c>
      <c r="J1280" s="533">
        <v>528361</v>
      </c>
      <c r="K1280" s="741">
        <v>172945</v>
      </c>
      <c r="L1280" s="512" t="s">
        <v>3077</v>
      </c>
      <c r="M1280" s="557" t="s">
        <v>1432</v>
      </c>
      <c r="N1280" s="533" t="s">
        <v>1432</v>
      </c>
      <c r="O1280" s="533">
        <v>4</v>
      </c>
      <c r="P1280" s="533">
        <v>6</v>
      </c>
      <c r="Q1280" s="738">
        <v>2</v>
      </c>
      <c r="R1280" s="557" t="s">
        <v>5275</v>
      </c>
      <c r="S1280" s="557" t="s">
        <v>5358</v>
      </c>
      <c r="T1280" s="739">
        <v>42093</v>
      </c>
      <c r="U1280" s="739">
        <v>42136</v>
      </c>
      <c r="V1280" s="557" t="s">
        <v>1439</v>
      </c>
      <c r="W1280" s="557" t="s">
        <v>1432</v>
      </c>
      <c r="X1280" s="557" t="s">
        <v>1442</v>
      </c>
      <c r="Y1280" s="557" t="s">
        <v>4694</v>
      </c>
      <c r="Z1280" s="557" t="s">
        <v>1444</v>
      </c>
      <c r="AA1280" s="557" t="s">
        <v>2713</v>
      </c>
      <c r="AB1280" s="742" t="s">
        <v>1432</v>
      </c>
      <c r="AC1280" s="557"/>
      <c r="AD1280" s="557"/>
      <c r="AE1280" s="517" t="s">
        <v>3063</v>
      </c>
      <c r="AF1280" s="557" t="s">
        <v>1445</v>
      </c>
      <c r="AG1280" s="557"/>
      <c r="AH1280" s="517">
        <v>0</v>
      </c>
      <c r="AI1280" s="517">
        <v>0</v>
      </c>
      <c r="AJ1280" s="577">
        <v>0</v>
      </c>
      <c r="AK1280" s="577">
        <v>1</v>
      </c>
      <c r="AL1280" s="577">
        <v>1</v>
      </c>
      <c r="AM1280" s="577">
        <v>-1</v>
      </c>
      <c r="AN1280" s="577">
        <v>1</v>
      </c>
      <c r="AO1280" s="577">
        <v>0</v>
      </c>
      <c r="AP1280" s="577">
        <v>0</v>
      </c>
      <c r="AQ1280" s="577">
        <v>0</v>
      </c>
      <c r="AR1280" s="577">
        <v>1</v>
      </c>
      <c r="AS1280" s="577">
        <v>1</v>
      </c>
      <c r="AT1280" s="577">
        <v>-1</v>
      </c>
      <c r="AU1280" s="577">
        <v>1</v>
      </c>
      <c r="AV1280" s="577">
        <v>0</v>
      </c>
      <c r="AW1280" s="577">
        <v>0</v>
      </c>
      <c r="AX1280" s="577">
        <v>0</v>
      </c>
      <c r="AY1280" s="577">
        <v>0</v>
      </c>
      <c r="AZ1280" s="577">
        <v>0</v>
      </c>
      <c r="BA1280" s="577">
        <v>0</v>
      </c>
      <c r="BB1280" s="577">
        <v>0</v>
      </c>
      <c r="BC1280" s="577">
        <v>0</v>
      </c>
      <c r="BD1280" s="577">
        <v>0</v>
      </c>
      <c r="BE1280" s="577">
        <v>0</v>
      </c>
      <c r="BF1280" s="577">
        <v>0</v>
      </c>
      <c r="BG1280" s="577">
        <v>0</v>
      </c>
      <c r="BH1280" s="577">
        <v>0</v>
      </c>
      <c r="BI1280" s="577">
        <v>0</v>
      </c>
      <c r="BJ1280" s="577">
        <v>0</v>
      </c>
      <c r="BK1280" s="577">
        <v>0</v>
      </c>
      <c r="BL1280" s="577"/>
      <c r="BM1280" s="551">
        <v>0</v>
      </c>
      <c r="BN1280" s="551">
        <v>0</v>
      </c>
      <c r="BO1280" s="753">
        <v>0</v>
      </c>
      <c r="BP1280" s="551">
        <v>0</v>
      </c>
      <c r="BQ1280" s="551">
        <v>0</v>
      </c>
      <c r="BR1280" s="551">
        <v>0</v>
      </c>
      <c r="BS1280" s="582">
        <f t="shared" si="105"/>
        <v>0.66666666666666663</v>
      </c>
      <c r="BT1280" s="552">
        <f t="shared" si="106"/>
        <v>0.66666666666666663</v>
      </c>
      <c r="BU1280" s="552">
        <f t="shared" si="107"/>
        <v>0.66666666666666663</v>
      </c>
      <c r="BV1280" s="551">
        <v>0</v>
      </c>
      <c r="BW1280" s="551">
        <v>0</v>
      </c>
      <c r="BX1280" s="551">
        <v>0</v>
      </c>
      <c r="BY1280" s="551">
        <v>0</v>
      </c>
      <c r="BZ1280" s="551">
        <v>0</v>
      </c>
      <c r="CA1280" s="551">
        <v>0</v>
      </c>
      <c r="CB1280" s="551">
        <v>0</v>
      </c>
      <c r="CC1280" s="551">
        <v>0</v>
      </c>
      <c r="CD1280" s="551">
        <v>0</v>
      </c>
      <c r="CE1280" s="551">
        <v>0</v>
      </c>
      <c r="CF1280" s="551">
        <v>0</v>
      </c>
      <c r="CG1280" s="551">
        <v>0</v>
      </c>
      <c r="CH1280" s="551">
        <v>0</v>
      </c>
      <c r="CI1280" s="623">
        <f t="shared" si="108"/>
        <v>2</v>
      </c>
      <c r="CJ1280" s="524">
        <v>2</v>
      </c>
      <c r="CK1280" s="554">
        <f t="shared" si="109"/>
        <v>0.66666666666666663</v>
      </c>
      <c r="CL1280" s="554">
        <f t="shared" si="110"/>
        <v>1.3333333333333333</v>
      </c>
      <c r="CM1280" s="554">
        <v>6</v>
      </c>
      <c r="CN1280" s="554"/>
      <c r="CO1280" s="554"/>
      <c r="CP1280" s="622"/>
      <c r="CQ1280" s="524"/>
      <c r="CR1280" s="525"/>
      <c r="CS1280" s="620"/>
      <c r="CT1280" s="527"/>
      <c r="CU1280" s="527"/>
      <c r="CV1280" s="527"/>
      <c r="CW1280" s="140"/>
    </row>
    <row r="1281" spans="1:101" s="141" customFormat="1" ht="12" customHeight="1" x14ac:dyDescent="0.2">
      <c r="A1281" s="132" t="s">
        <v>1965</v>
      </c>
      <c r="B1281" s="557" t="s">
        <v>5276</v>
      </c>
      <c r="C1281" s="557" t="s">
        <v>1432</v>
      </c>
      <c r="D1281" s="557" t="s">
        <v>1432</v>
      </c>
      <c r="E1281" s="557" t="s">
        <v>5277</v>
      </c>
      <c r="F1281" s="557" t="s">
        <v>1432</v>
      </c>
      <c r="G1281" s="557" t="s">
        <v>184</v>
      </c>
      <c r="H1281" s="557" t="s">
        <v>2717</v>
      </c>
      <c r="I1281" s="533" t="s">
        <v>5278</v>
      </c>
      <c r="J1281" s="533">
        <v>528191</v>
      </c>
      <c r="K1281" s="741">
        <v>176786</v>
      </c>
      <c r="L1281" s="512" t="s">
        <v>3066</v>
      </c>
      <c r="M1281" s="557" t="s">
        <v>1432</v>
      </c>
      <c r="N1281" s="533" t="s">
        <v>1432</v>
      </c>
      <c r="O1281" s="533">
        <v>2</v>
      </c>
      <c r="P1281" s="533">
        <v>1</v>
      </c>
      <c r="Q1281" s="738">
        <v>-1</v>
      </c>
      <c r="R1281" s="557" t="s">
        <v>5279</v>
      </c>
      <c r="S1281" s="557" t="s">
        <v>1438</v>
      </c>
      <c r="T1281" s="739">
        <v>42059</v>
      </c>
      <c r="U1281" s="739">
        <v>42115</v>
      </c>
      <c r="V1281" s="557" t="s">
        <v>1439</v>
      </c>
      <c r="W1281" s="557" t="s">
        <v>1432</v>
      </c>
      <c r="X1281" s="557" t="s">
        <v>1442</v>
      </c>
      <c r="Y1281" s="557" t="s">
        <v>1453</v>
      </c>
      <c r="Z1281" s="557" t="s">
        <v>1444</v>
      </c>
      <c r="AA1281" s="557" t="s">
        <v>3714</v>
      </c>
      <c r="AB1281" s="742" t="s">
        <v>1432</v>
      </c>
      <c r="AC1281" s="557"/>
      <c r="AD1281" s="557"/>
      <c r="AE1281" s="517" t="s">
        <v>3063</v>
      </c>
      <c r="AF1281" s="557" t="s">
        <v>1445</v>
      </c>
      <c r="AG1281" s="557">
        <v>0</v>
      </c>
      <c r="AH1281" s="517">
        <v>0</v>
      </c>
      <c r="AI1281" s="517">
        <v>0</v>
      </c>
      <c r="AJ1281" s="577">
        <v>0</v>
      </c>
      <c r="AK1281" s="577">
        <v>-1</v>
      </c>
      <c r="AL1281" s="577">
        <v>-1</v>
      </c>
      <c r="AM1281" s="577">
        <v>0</v>
      </c>
      <c r="AN1281" s="577">
        <v>1</v>
      </c>
      <c r="AO1281" s="577">
        <v>0</v>
      </c>
      <c r="AP1281" s="577">
        <v>0</v>
      </c>
      <c r="AQ1281" s="577">
        <v>0</v>
      </c>
      <c r="AR1281" s="577">
        <v>-1</v>
      </c>
      <c r="AS1281" s="577">
        <v>-1</v>
      </c>
      <c r="AT1281" s="577">
        <v>0</v>
      </c>
      <c r="AU1281" s="577">
        <v>1</v>
      </c>
      <c r="AV1281" s="577">
        <v>0</v>
      </c>
      <c r="AW1281" s="577">
        <v>0</v>
      </c>
      <c r="AX1281" s="577">
        <v>0</v>
      </c>
      <c r="AY1281" s="577">
        <v>0</v>
      </c>
      <c r="AZ1281" s="577">
        <v>0</v>
      </c>
      <c r="BA1281" s="577">
        <v>0</v>
      </c>
      <c r="BB1281" s="577">
        <v>0</v>
      </c>
      <c r="BC1281" s="577">
        <v>0</v>
      </c>
      <c r="BD1281" s="577">
        <v>0</v>
      </c>
      <c r="BE1281" s="577">
        <v>0</v>
      </c>
      <c r="BF1281" s="577">
        <v>0</v>
      </c>
      <c r="BG1281" s="577">
        <v>0</v>
      </c>
      <c r="BH1281" s="577">
        <v>0</v>
      </c>
      <c r="BI1281" s="577">
        <v>0</v>
      </c>
      <c r="BJ1281" s="577">
        <v>0</v>
      </c>
      <c r="BK1281" s="577">
        <v>0</v>
      </c>
      <c r="BL1281" s="577"/>
      <c r="BM1281" s="551">
        <v>0</v>
      </c>
      <c r="BN1281" s="551">
        <v>0</v>
      </c>
      <c r="BO1281" s="753">
        <v>0</v>
      </c>
      <c r="BP1281" s="551">
        <v>0</v>
      </c>
      <c r="BQ1281" s="551">
        <v>0</v>
      </c>
      <c r="BR1281" s="551">
        <v>0</v>
      </c>
      <c r="BS1281" s="582">
        <f t="shared" si="105"/>
        <v>-0.33333333333333331</v>
      </c>
      <c r="BT1281" s="552">
        <f t="shared" si="106"/>
        <v>-0.33333333333333331</v>
      </c>
      <c r="BU1281" s="552">
        <f t="shared" si="107"/>
        <v>-0.33333333333333331</v>
      </c>
      <c r="BV1281" s="551">
        <v>0</v>
      </c>
      <c r="BW1281" s="551">
        <v>0</v>
      </c>
      <c r="BX1281" s="551">
        <v>0</v>
      </c>
      <c r="BY1281" s="551">
        <v>0</v>
      </c>
      <c r="BZ1281" s="551">
        <v>0</v>
      </c>
      <c r="CA1281" s="551">
        <v>0</v>
      </c>
      <c r="CB1281" s="551">
        <v>0</v>
      </c>
      <c r="CC1281" s="551">
        <v>0</v>
      </c>
      <c r="CD1281" s="551">
        <v>0</v>
      </c>
      <c r="CE1281" s="551">
        <v>0</v>
      </c>
      <c r="CF1281" s="551">
        <v>0</v>
      </c>
      <c r="CG1281" s="551">
        <v>0</v>
      </c>
      <c r="CH1281" s="551">
        <v>0</v>
      </c>
      <c r="CI1281" s="623">
        <f t="shared" si="108"/>
        <v>-1</v>
      </c>
      <c r="CJ1281" s="524">
        <v>-1</v>
      </c>
      <c r="CK1281" s="554">
        <f t="shared" si="109"/>
        <v>-0.33333333333333331</v>
      </c>
      <c r="CL1281" s="554">
        <f t="shared" si="110"/>
        <v>-0.66666666666666663</v>
      </c>
      <c r="CM1281" s="554">
        <v>10</v>
      </c>
      <c r="CN1281" s="554"/>
      <c r="CO1281" s="554"/>
      <c r="CP1281" s="622"/>
      <c r="CQ1281" s="524"/>
      <c r="CR1281" s="525"/>
      <c r="CS1281" s="620"/>
      <c r="CT1281" s="527"/>
      <c r="CU1281" s="527"/>
      <c r="CV1281" s="527"/>
      <c r="CW1281" s="140"/>
    </row>
    <row r="1282" spans="1:101" s="71" customFormat="1" ht="12" customHeight="1" x14ac:dyDescent="0.2">
      <c r="A1282" s="132" t="s">
        <v>1965</v>
      </c>
      <c r="B1282" s="557" t="s">
        <v>5280</v>
      </c>
      <c r="C1282" s="557" t="s">
        <v>1432</v>
      </c>
      <c r="D1282" s="557" t="s">
        <v>1432</v>
      </c>
      <c r="E1282" s="557" t="s">
        <v>5281</v>
      </c>
      <c r="F1282" s="557" t="s">
        <v>2537</v>
      </c>
      <c r="G1282" s="557" t="s">
        <v>4312</v>
      </c>
      <c r="H1282" s="557" t="s">
        <v>2717</v>
      </c>
      <c r="I1282" s="533" t="s">
        <v>4313</v>
      </c>
      <c r="J1282" s="533">
        <v>527142</v>
      </c>
      <c r="K1282" s="741">
        <v>174906</v>
      </c>
      <c r="L1282" s="512" t="s">
        <v>3084</v>
      </c>
      <c r="M1282" s="557" t="s">
        <v>1432</v>
      </c>
      <c r="N1282" s="533" t="s">
        <v>1432</v>
      </c>
      <c r="O1282" s="533">
        <v>0</v>
      </c>
      <c r="P1282" s="533">
        <v>1</v>
      </c>
      <c r="Q1282" s="738">
        <v>1</v>
      </c>
      <c r="R1282" s="557" t="s">
        <v>5282</v>
      </c>
      <c r="S1282" s="557" t="s">
        <v>1438</v>
      </c>
      <c r="T1282" s="739">
        <v>42086</v>
      </c>
      <c r="U1282" s="739">
        <v>42229</v>
      </c>
      <c r="V1282" s="557" t="s">
        <v>1439</v>
      </c>
      <c r="W1282" s="557" t="s">
        <v>1432</v>
      </c>
      <c r="X1282" s="557" t="s">
        <v>1442</v>
      </c>
      <c r="Y1282" s="557" t="s">
        <v>1443</v>
      </c>
      <c r="Z1282" s="557" t="s">
        <v>1444</v>
      </c>
      <c r="AA1282" s="557" t="s">
        <v>2713</v>
      </c>
      <c r="AB1282" s="742" t="s">
        <v>1432</v>
      </c>
      <c r="AC1282" s="557"/>
      <c r="AD1282" s="557"/>
      <c r="AE1282" s="517" t="s">
        <v>3063</v>
      </c>
      <c r="AF1282" s="557" t="s">
        <v>1445</v>
      </c>
      <c r="AG1282" s="557">
        <v>0</v>
      </c>
      <c r="AH1282" s="517">
        <v>0</v>
      </c>
      <c r="AI1282" s="517">
        <v>0</v>
      </c>
      <c r="AJ1282" s="577">
        <v>0</v>
      </c>
      <c r="AK1282" s="577">
        <v>0</v>
      </c>
      <c r="AL1282" s="577">
        <v>0</v>
      </c>
      <c r="AM1282" s="577">
        <v>0</v>
      </c>
      <c r="AN1282" s="577">
        <v>1</v>
      </c>
      <c r="AO1282" s="577">
        <v>0</v>
      </c>
      <c r="AP1282" s="577">
        <v>0</v>
      </c>
      <c r="AQ1282" s="577">
        <v>0</v>
      </c>
      <c r="AR1282" s="577">
        <v>0</v>
      </c>
      <c r="AS1282" s="577">
        <v>0</v>
      </c>
      <c r="AT1282" s="577">
        <v>0</v>
      </c>
      <c r="AU1282" s="577">
        <v>0</v>
      </c>
      <c r="AV1282" s="577">
        <v>0</v>
      </c>
      <c r="AW1282" s="577">
        <v>0</v>
      </c>
      <c r="AX1282" s="577">
        <v>0</v>
      </c>
      <c r="AY1282" s="577">
        <v>0</v>
      </c>
      <c r="AZ1282" s="577">
        <v>0</v>
      </c>
      <c r="BA1282" s="577">
        <v>0</v>
      </c>
      <c r="BB1282" s="577">
        <v>1</v>
      </c>
      <c r="BC1282" s="577">
        <v>0</v>
      </c>
      <c r="BD1282" s="577">
        <v>0</v>
      </c>
      <c r="BE1282" s="577">
        <v>0</v>
      </c>
      <c r="BF1282" s="577">
        <v>0</v>
      </c>
      <c r="BG1282" s="577">
        <v>0</v>
      </c>
      <c r="BH1282" s="577">
        <v>0</v>
      </c>
      <c r="BI1282" s="577">
        <v>0</v>
      </c>
      <c r="BJ1282" s="577">
        <v>0</v>
      </c>
      <c r="BK1282" s="577">
        <v>0</v>
      </c>
      <c r="BL1282" s="577"/>
      <c r="BM1282" s="551">
        <v>0</v>
      </c>
      <c r="BN1282" s="551">
        <v>0</v>
      </c>
      <c r="BO1282" s="753">
        <v>0</v>
      </c>
      <c r="BP1282" s="551">
        <v>0</v>
      </c>
      <c r="BQ1282" s="551">
        <v>0</v>
      </c>
      <c r="BR1282" s="551">
        <v>0</v>
      </c>
      <c r="BS1282" s="582">
        <f t="shared" si="105"/>
        <v>0.33333333333333331</v>
      </c>
      <c r="BT1282" s="552">
        <f t="shared" si="106"/>
        <v>0.33333333333333331</v>
      </c>
      <c r="BU1282" s="552">
        <f t="shared" si="107"/>
        <v>0.33333333333333331</v>
      </c>
      <c r="BV1282" s="551">
        <v>0</v>
      </c>
      <c r="BW1282" s="551">
        <v>0</v>
      </c>
      <c r="BX1282" s="551">
        <v>0</v>
      </c>
      <c r="BY1282" s="551">
        <v>0</v>
      </c>
      <c r="BZ1282" s="551">
        <v>0</v>
      </c>
      <c r="CA1282" s="551">
        <v>0</v>
      </c>
      <c r="CB1282" s="551">
        <v>0</v>
      </c>
      <c r="CC1282" s="551">
        <v>0</v>
      </c>
      <c r="CD1282" s="551">
        <v>0</v>
      </c>
      <c r="CE1282" s="551">
        <v>0</v>
      </c>
      <c r="CF1282" s="551">
        <v>0</v>
      </c>
      <c r="CG1282" s="551">
        <v>0</v>
      </c>
      <c r="CH1282" s="551">
        <v>0</v>
      </c>
      <c r="CI1282" s="623">
        <f t="shared" si="108"/>
        <v>1</v>
      </c>
      <c r="CJ1282" s="524">
        <v>1</v>
      </c>
      <c r="CK1282" s="554">
        <f t="shared" si="109"/>
        <v>0.33333333333333331</v>
      </c>
      <c r="CL1282" s="554">
        <f t="shared" si="110"/>
        <v>0.66666666666666663</v>
      </c>
      <c r="CM1282" s="554">
        <v>6</v>
      </c>
      <c r="CN1282" s="554"/>
      <c r="CO1282" s="554"/>
      <c r="CP1282" s="622"/>
      <c r="CQ1282" s="524"/>
      <c r="CR1282" s="525"/>
      <c r="CS1282" s="620"/>
      <c r="CT1282" s="527"/>
      <c r="CU1282" s="527"/>
      <c r="CV1282" s="527"/>
      <c r="CW1282" s="140"/>
    </row>
    <row r="1283" spans="1:101" s="71" customFormat="1" ht="12" customHeight="1" x14ac:dyDescent="0.2">
      <c r="A1283" s="132" t="s">
        <v>1965</v>
      </c>
      <c r="B1283" s="557" t="s">
        <v>5283</v>
      </c>
      <c r="C1283" s="557" t="s">
        <v>1432</v>
      </c>
      <c r="D1283" s="557" t="s">
        <v>1432</v>
      </c>
      <c r="E1283" s="557" t="s">
        <v>1432</v>
      </c>
      <c r="F1283" s="557" t="s">
        <v>5284</v>
      </c>
      <c r="G1283" s="557" t="s">
        <v>2888</v>
      </c>
      <c r="H1283" s="557" t="s">
        <v>1885</v>
      </c>
      <c r="I1283" s="533" t="s">
        <v>64</v>
      </c>
      <c r="J1283" s="533">
        <v>526998</v>
      </c>
      <c r="K1283" s="741">
        <v>173947</v>
      </c>
      <c r="L1283" s="512" t="s">
        <v>3089</v>
      </c>
      <c r="M1283" s="557" t="s">
        <v>1432</v>
      </c>
      <c r="N1283" s="533" t="s">
        <v>1432</v>
      </c>
      <c r="O1283" s="533">
        <v>1</v>
      </c>
      <c r="P1283" s="533">
        <v>2</v>
      </c>
      <c r="Q1283" s="738">
        <v>1</v>
      </c>
      <c r="R1283" s="557" t="s">
        <v>5285</v>
      </c>
      <c r="S1283" s="557" t="s">
        <v>1438</v>
      </c>
      <c r="T1283" s="739">
        <v>42060</v>
      </c>
      <c r="U1283" s="739">
        <v>42150</v>
      </c>
      <c r="V1283" s="557" t="s">
        <v>1439</v>
      </c>
      <c r="W1283" s="557" t="s">
        <v>1432</v>
      </c>
      <c r="X1283" s="557" t="s">
        <v>1442</v>
      </c>
      <c r="Y1283" s="557" t="s">
        <v>1453</v>
      </c>
      <c r="Z1283" s="557" t="s">
        <v>1444</v>
      </c>
      <c r="AA1283" s="557" t="s">
        <v>2723</v>
      </c>
      <c r="AB1283" s="742" t="s">
        <v>1432</v>
      </c>
      <c r="AC1283" s="557"/>
      <c r="AD1283" s="557"/>
      <c r="AE1283" s="517" t="s">
        <v>3063</v>
      </c>
      <c r="AF1283" s="557" t="s">
        <v>1445</v>
      </c>
      <c r="AG1283" s="557">
        <v>0</v>
      </c>
      <c r="AH1283" s="517">
        <v>0</v>
      </c>
      <c r="AI1283" s="517">
        <v>0</v>
      </c>
      <c r="AJ1283" s="577">
        <v>0</v>
      </c>
      <c r="AK1283" s="577">
        <v>0</v>
      </c>
      <c r="AL1283" s="577">
        <v>0</v>
      </c>
      <c r="AM1283" s="577">
        <v>1</v>
      </c>
      <c r="AN1283" s="577">
        <v>1</v>
      </c>
      <c r="AO1283" s="577">
        <v>-1</v>
      </c>
      <c r="AP1283" s="577">
        <v>0</v>
      </c>
      <c r="AQ1283" s="577">
        <v>0</v>
      </c>
      <c r="AR1283" s="577">
        <v>0</v>
      </c>
      <c r="AS1283" s="577">
        <v>0</v>
      </c>
      <c r="AT1283" s="577">
        <v>1</v>
      </c>
      <c r="AU1283" s="577">
        <v>1</v>
      </c>
      <c r="AV1283" s="577">
        <v>-1</v>
      </c>
      <c r="AW1283" s="577">
        <v>0</v>
      </c>
      <c r="AX1283" s="577">
        <v>0</v>
      </c>
      <c r="AY1283" s="577">
        <v>0</v>
      </c>
      <c r="AZ1283" s="577">
        <v>0</v>
      </c>
      <c r="BA1283" s="577">
        <v>0</v>
      </c>
      <c r="BB1283" s="577">
        <v>0</v>
      </c>
      <c r="BC1283" s="577">
        <v>0</v>
      </c>
      <c r="BD1283" s="577">
        <v>0</v>
      </c>
      <c r="BE1283" s="577">
        <v>0</v>
      </c>
      <c r="BF1283" s="577">
        <v>0</v>
      </c>
      <c r="BG1283" s="577">
        <v>0</v>
      </c>
      <c r="BH1283" s="577">
        <v>0</v>
      </c>
      <c r="BI1283" s="577">
        <v>0</v>
      </c>
      <c r="BJ1283" s="577">
        <v>0</v>
      </c>
      <c r="BK1283" s="577">
        <v>0</v>
      </c>
      <c r="BL1283" s="577"/>
      <c r="BM1283" s="551">
        <v>0</v>
      </c>
      <c r="BN1283" s="551">
        <v>0</v>
      </c>
      <c r="BO1283" s="753">
        <v>0</v>
      </c>
      <c r="BP1283" s="551">
        <v>0</v>
      </c>
      <c r="BQ1283" s="551">
        <v>0</v>
      </c>
      <c r="BR1283" s="551">
        <v>0</v>
      </c>
      <c r="BS1283" s="582">
        <f t="shared" si="105"/>
        <v>0.33333333333333331</v>
      </c>
      <c r="BT1283" s="552">
        <f t="shared" si="106"/>
        <v>0.33333333333333331</v>
      </c>
      <c r="BU1283" s="552">
        <f t="shared" si="107"/>
        <v>0.33333333333333331</v>
      </c>
      <c r="BV1283" s="551">
        <v>0</v>
      </c>
      <c r="BW1283" s="551">
        <v>0</v>
      </c>
      <c r="BX1283" s="551">
        <v>0</v>
      </c>
      <c r="BY1283" s="551">
        <v>0</v>
      </c>
      <c r="BZ1283" s="551">
        <v>0</v>
      </c>
      <c r="CA1283" s="551">
        <v>0</v>
      </c>
      <c r="CB1283" s="551">
        <v>0</v>
      </c>
      <c r="CC1283" s="551">
        <v>0</v>
      </c>
      <c r="CD1283" s="551">
        <v>0</v>
      </c>
      <c r="CE1283" s="551">
        <v>0</v>
      </c>
      <c r="CF1283" s="551">
        <v>0</v>
      </c>
      <c r="CG1283" s="551">
        <v>0</v>
      </c>
      <c r="CH1283" s="551">
        <v>0</v>
      </c>
      <c r="CI1283" s="623">
        <f t="shared" si="108"/>
        <v>1</v>
      </c>
      <c r="CJ1283" s="524">
        <v>1</v>
      </c>
      <c r="CK1283" s="554">
        <f t="shared" si="109"/>
        <v>0.33333333333333331</v>
      </c>
      <c r="CL1283" s="554">
        <f t="shared" si="110"/>
        <v>0.66666666666666663</v>
      </c>
      <c r="CM1283" s="554">
        <v>10</v>
      </c>
      <c r="CN1283" s="554"/>
      <c r="CO1283" s="554"/>
      <c r="CP1283" s="622"/>
      <c r="CQ1283" s="524"/>
      <c r="CR1283" s="525"/>
      <c r="CS1283" s="620"/>
      <c r="CT1283" s="527"/>
      <c r="CU1283" s="527"/>
      <c r="CV1283" s="527"/>
      <c r="CW1283" s="140"/>
    </row>
    <row r="1284" spans="1:101" s="71" customFormat="1" ht="12" customHeight="1" x14ac:dyDescent="0.2">
      <c r="A1284" s="132" t="s">
        <v>1965</v>
      </c>
      <c r="B1284" s="557" t="s">
        <v>5286</v>
      </c>
      <c r="C1284" s="557" t="s">
        <v>1432</v>
      </c>
      <c r="D1284" s="557" t="s">
        <v>1432</v>
      </c>
      <c r="E1284" s="557" t="s">
        <v>1432</v>
      </c>
      <c r="F1284" s="557" t="s">
        <v>567</v>
      </c>
      <c r="G1284" s="557" t="s">
        <v>4802</v>
      </c>
      <c r="H1284" s="557" t="s">
        <v>1885</v>
      </c>
      <c r="I1284" s="533" t="s">
        <v>5055</v>
      </c>
      <c r="J1284" s="533">
        <v>525891</v>
      </c>
      <c r="K1284" s="741">
        <v>173935</v>
      </c>
      <c r="L1284" s="512" t="s">
        <v>3078</v>
      </c>
      <c r="M1284" s="557" t="s">
        <v>1432</v>
      </c>
      <c r="N1284" s="533" t="s">
        <v>1432</v>
      </c>
      <c r="O1284" s="533">
        <v>0</v>
      </c>
      <c r="P1284" s="533">
        <v>1</v>
      </c>
      <c r="Q1284" s="738">
        <v>1</v>
      </c>
      <c r="R1284" s="557" t="s">
        <v>5287</v>
      </c>
      <c r="S1284" s="557" t="s">
        <v>5452</v>
      </c>
      <c r="T1284" s="739">
        <v>42076</v>
      </c>
      <c r="U1284" s="739">
        <v>42132</v>
      </c>
      <c r="V1284" s="557" t="s">
        <v>1439</v>
      </c>
      <c r="W1284" s="557" t="s">
        <v>1432</v>
      </c>
      <c r="X1284" s="557" t="s">
        <v>1442</v>
      </c>
      <c r="Y1284" s="557" t="s">
        <v>3893</v>
      </c>
      <c r="Z1284" s="557" t="s">
        <v>1444</v>
      </c>
      <c r="AA1284" s="557" t="s">
        <v>1136</v>
      </c>
      <c r="AB1284" s="742" t="s">
        <v>1432</v>
      </c>
      <c r="AC1284" s="557"/>
      <c r="AD1284" s="557"/>
      <c r="AE1284" s="517" t="s">
        <v>3063</v>
      </c>
      <c r="AF1284" s="557" t="s">
        <v>1445</v>
      </c>
      <c r="AG1284" s="557">
        <v>0</v>
      </c>
      <c r="AH1284" s="517">
        <v>0</v>
      </c>
      <c r="AI1284" s="517">
        <v>0</v>
      </c>
      <c r="AJ1284" s="577">
        <v>0</v>
      </c>
      <c r="AK1284" s="577">
        <v>1</v>
      </c>
      <c r="AL1284" s="577">
        <v>0</v>
      </c>
      <c r="AM1284" s="577">
        <v>0</v>
      </c>
      <c r="AN1284" s="577">
        <v>0</v>
      </c>
      <c r="AO1284" s="577">
        <v>0</v>
      </c>
      <c r="AP1284" s="577">
        <v>0</v>
      </c>
      <c r="AQ1284" s="577">
        <v>0</v>
      </c>
      <c r="AR1284" s="577">
        <v>1</v>
      </c>
      <c r="AS1284" s="577">
        <v>0</v>
      </c>
      <c r="AT1284" s="577">
        <v>0</v>
      </c>
      <c r="AU1284" s="577">
        <v>0</v>
      </c>
      <c r="AV1284" s="577">
        <v>0</v>
      </c>
      <c r="AW1284" s="577">
        <v>0</v>
      </c>
      <c r="AX1284" s="577">
        <v>0</v>
      </c>
      <c r="AY1284" s="577">
        <v>0</v>
      </c>
      <c r="AZ1284" s="577">
        <v>0</v>
      </c>
      <c r="BA1284" s="577">
        <v>0</v>
      </c>
      <c r="BB1284" s="577">
        <v>0</v>
      </c>
      <c r="BC1284" s="577">
        <v>0</v>
      </c>
      <c r="BD1284" s="577">
        <v>0</v>
      </c>
      <c r="BE1284" s="577">
        <v>0</v>
      </c>
      <c r="BF1284" s="577">
        <v>0</v>
      </c>
      <c r="BG1284" s="577">
        <v>0</v>
      </c>
      <c r="BH1284" s="577">
        <v>0</v>
      </c>
      <c r="BI1284" s="577">
        <v>0</v>
      </c>
      <c r="BJ1284" s="577">
        <v>0</v>
      </c>
      <c r="BK1284" s="577">
        <v>0</v>
      </c>
      <c r="BL1284" s="577"/>
      <c r="BM1284" s="551">
        <v>0</v>
      </c>
      <c r="BN1284" s="551">
        <v>0</v>
      </c>
      <c r="BO1284" s="753">
        <v>0</v>
      </c>
      <c r="BP1284" s="551">
        <v>0</v>
      </c>
      <c r="BQ1284" s="551">
        <v>0</v>
      </c>
      <c r="BR1284" s="551">
        <v>0</v>
      </c>
      <c r="BS1284" s="582">
        <f t="shared" si="105"/>
        <v>0.33333333333333331</v>
      </c>
      <c r="BT1284" s="552">
        <f t="shared" si="106"/>
        <v>0.33333333333333331</v>
      </c>
      <c r="BU1284" s="552">
        <f t="shared" si="107"/>
        <v>0.33333333333333331</v>
      </c>
      <c r="BV1284" s="551">
        <v>0</v>
      </c>
      <c r="BW1284" s="551">
        <v>0</v>
      </c>
      <c r="BX1284" s="551">
        <v>0</v>
      </c>
      <c r="BY1284" s="551">
        <v>0</v>
      </c>
      <c r="BZ1284" s="551">
        <v>0</v>
      </c>
      <c r="CA1284" s="551">
        <v>0</v>
      </c>
      <c r="CB1284" s="551">
        <v>0</v>
      </c>
      <c r="CC1284" s="551">
        <v>0</v>
      </c>
      <c r="CD1284" s="551">
        <v>0</v>
      </c>
      <c r="CE1284" s="551">
        <v>0</v>
      </c>
      <c r="CF1284" s="551">
        <v>0</v>
      </c>
      <c r="CG1284" s="551">
        <v>0</v>
      </c>
      <c r="CH1284" s="551">
        <v>0</v>
      </c>
      <c r="CI1284" s="623">
        <f t="shared" si="108"/>
        <v>1</v>
      </c>
      <c r="CJ1284" s="524">
        <v>1</v>
      </c>
      <c r="CK1284" s="554">
        <f t="shared" si="109"/>
        <v>0.33333333333333331</v>
      </c>
      <c r="CL1284" s="554">
        <f t="shared" si="110"/>
        <v>0.66666666666666663</v>
      </c>
      <c r="CM1284" s="554">
        <v>10</v>
      </c>
      <c r="CN1284" s="554"/>
      <c r="CO1284" s="554"/>
      <c r="CP1284" s="622"/>
      <c r="CQ1284" s="524"/>
      <c r="CR1284" s="525"/>
      <c r="CS1284" s="620"/>
      <c r="CT1284" s="527"/>
      <c r="CU1284" s="527"/>
      <c r="CV1284" s="527"/>
      <c r="CW1284" s="140"/>
    </row>
    <row r="1285" spans="1:101" s="71" customFormat="1" ht="12" customHeight="1" x14ac:dyDescent="0.2">
      <c r="A1285" s="132" t="s">
        <v>1965</v>
      </c>
      <c r="B1285" s="557" t="s">
        <v>5288</v>
      </c>
      <c r="C1285" s="557" t="s">
        <v>1432</v>
      </c>
      <c r="D1285" s="557" t="s">
        <v>1432</v>
      </c>
      <c r="E1285" s="557" t="s">
        <v>1432</v>
      </c>
      <c r="F1285" s="557" t="s">
        <v>4216</v>
      </c>
      <c r="G1285" s="557" t="s">
        <v>2888</v>
      </c>
      <c r="H1285" s="557" t="s">
        <v>1435</v>
      </c>
      <c r="I1285" s="533" t="s">
        <v>3147</v>
      </c>
      <c r="J1285" s="533">
        <v>527928</v>
      </c>
      <c r="K1285" s="741">
        <v>172396</v>
      </c>
      <c r="L1285" s="512" t="s">
        <v>3083</v>
      </c>
      <c r="M1285" s="557" t="s">
        <v>1432</v>
      </c>
      <c r="N1285" s="533" t="s">
        <v>1432</v>
      </c>
      <c r="O1285" s="533">
        <v>0</v>
      </c>
      <c r="P1285" s="533">
        <v>1</v>
      </c>
      <c r="Q1285" s="738">
        <v>1</v>
      </c>
      <c r="R1285" s="557" t="s">
        <v>5289</v>
      </c>
      <c r="S1285" s="557" t="s">
        <v>5358</v>
      </c>
      <c r="T1285" s="739">
        <v>42068</v>
      </c>
      <c r="U1285" s="739">
        <v>42124</v>
      </c>
      <c r="V1285" s="557" t="s">
        <v>1439</v>
      </c>
      <c r="W1285" s="557" t="s">
        <v>1432</v>
      </c>
      <c r="X1285" s="557" t="s">
        <v>1442</v>
      </c>
      <c r="Y1285" s="557" t="s">
        <v>3893</v>
      </c>
      <c r="Z1285" s="557" t="s">
        <v>1444</v>
      </c>
      <c r="AA1285" s="557" t="s">
        <v>4720</v>
      </c>
      <c r="AB1285" s="742" t="s">
        <v>1432</v>
      </c>
      <c r="AC1285" s="557"/>
      <c r="AD1285" s="557"/>
      <c r="AE1285" s="517" t="s">
        <v>3063</v>
      </c>
      <c r="AF1285" s="557" t="s">
        <v>1445</v>
      </c>
      <c r="AG1285" s="557"/>
      <c r="AH1285" s="517">
        <v>0</v>
      </c>
      <c r="AI1285" s="517">
        <v>0</v>
      </c>
      <c r="AJ1285" s="577">
        <v>0</v>
      </c>
      <c r="AK1285" s="577">
        <v>0</v>
      </c>
      <c r="AL1285" s="577">
        <v>1</v>
      </c>
      <c r="AM1285" s="577">
        <v>0</v>
      </c>
      <c r="AN1285" s="577">
        <v>0</v>
      </c>
      <c r="AO1285" s="577">
        <v>0</v>
      </c>
      <c r="AP1285" s="577">
        <v>0</v>
      </c>
      <c r="AQ1285" s="577">
        <v>0</v>
      </c>
      <c r="AR1285" s="577">
        <v>0</v>
      </c>
      <c r="AS1285" s="577">
        <v>1</v>
      </c>
      <c r="AT1285" s="577">
        <v>0</v>
      </c>
      <c r="AU1285" s="577">
        <v>0</v>
      </c>
      <c r="AV1285" s="577">
        <v>0</v>
      </c>
      <c r="AW1285" s="577">
        <v>0</v>
      </c>
      <c r="AX1285" s="577">
        <v>0</v>
      </c>
      <c r="AY1285" s="577">
        <v>0</v>
      </c>
      <c r="AZ1285" s="577">
        <v>0</v>
      </c>
      <c r="BA1285" s="577">
        <v>0</v>
      </c>
      <c r="BB1285" s="577">
        <v>0</v>
      </c>
      <c r="BC1285" s="577">
        <v>0</v>
      </c>
      <c r="BD1285" s="577">
        <v>0</v>
      </c>
      <c r="BE1285" s="577">
        <v>0</v>
      </c>
      <c r="BF1285" s="577">
        <v>0</v>
      </c>
      <c r="BG1285" s="577">
        <v>0</v>
      </c>
      <c r="BH1285" s="577">
        <v>0</v>
      </c>
      <c r="BI1285" s="577">
        <v>0</v>
      </c>
      <c r="BJ1285" s="577">
        <v>0</v>
      </c>
      <c r="BK1285" s="577">
        <v>0</v>
      </c>
      <c r="BL1285" s="577"/>
      <c r="BM1285" s="551">
        <v>0</v>
      </c>
      <c r="BN1285" s="551">
        <v>0</v>
      </c>
      <c r="BO1285" s="753">
        <v>0</v>
      </c>
      <c r="BP1285" s="551">
        <v>0</v>
      </c>
      <c r="BQ1285" s="551">
        <v>0</v>
      </c>
      <c r="BR1285" s="551">
        <v>0</v>
      </c>
      <c r="BS1285" s="582">
        <f t="shared" si="105"/>
        <v>0.33333333333333331</v>
      </c>
      <c r="BT1285" s="552">
        <f t="shared" si="106"/>
        <v>0.33333333333333331</v>
      </c>
      <c r="BU1285" s="552">
        <f t="shared" si="107"/>
        <v>0.33333333333333331</v>
      </c>
      <c r="BV1285" s="551">
        <v>0</v>
      </c>
      <c r="BW1285" s="551">
        <v>0</v>
      </c>
      <c r="BX1285" s="551">
        <v>0</v>
      </c>
      <c r="BY1285" s="551">
        <v>0</v>
      </c>
      <c r="BZ1285" s="551">
        <v>0</v>
      </c>
      <c r="CA1285" s="551">
        <v>0</v>
      </c>
      <c r="CB1285" s="551">
        <v>0</v>
      </c>
      <c r="CC1285" s="551">
        <v>0</v>
      </c>
      <c r="CD1285" s="551">
        <v>0</v>
      </c>
      <c r="CE1285" s="551">
        <v>0</v>
      </c>
      <c r="CF1285" s="551">
        <v>0</v>
      </c>
      <c r="CG1285" s="551">
        <v>0</v>
      </c>
      <c r="CH1285" s="551">
        <v>0</v>
      </c>
      <c r="CI1285" s="623">
        <f t="shared" si="108"/>
        <v>1</v>
      </c>
      <c r="CJ1285" s="524">
        <v>1</v>
      </c>
      <c r="CK1285" s="554">
        <f t="shared" si="109"/>
        <v>0.33333333333333331</v>
      </c>
      <c r="CL1285" s="554">
        <f t="shared" si="110"/>
        <v>0.66666666666666663</v>
      </c>
      <c r="CM1285" s="554">
        <v>10</v>
      </c>
      <c r="CN1285" s="554"/>
      <c r="CO1285" s="554"/>
      <c r="CP1285" s="622"/>
      <c r="CQ1285" s="524"/>
      <c r="CR1285" s="525"/>
      <c r="CS1285" s="620"/>
      <c r="CT1285" s="527"/>
      <c r="CU1285" s="527"/>
      <c r="CV1285" s="527"/>
      <c r="CW1285" s="140"/>
    </row>
    <row r="1286" spans="1:101" s="71" customFormat="1" ht="12" customHeight="1" x14ac:dyDescent="0.2">
      <c r="A1286" s="132" t="s">
        <v>1965</v>
      </c>
      <c r="B1286" s="557" t="s">
        <v>5290</v>
      </c>
      <c r="C1286" s="557" t="s">
        <v>1432</v>
      </c>
      <c r="D1286" s="557" t="s">
        <v>1432</v>
      </c>
      <c r="E1286" s="557" t="s">
        <v>1432</v>
      </c>
      <c r="F1286" s="557" t="s">
        <v>3865</v>
      </c>
      <c r="G1286" s="557" t="s">
        <v>2079</v>
      </c>
      <c r="H1286" s="557" t="s">
        <v>1885</v>
      </c>
      <c r="I1286" s="533" t="s">
        <v>2080</v>
      </c>
      <c r="J1286" s="533">
        <v>525397</v>
      </c>
      <c r="K1286" s="741">
        <v>174657</v>
      </c>
      <c r="L1286" s="512" t="s">
        <v>3087</v>
      </c>
      <c r="M1286" s="557" t="s">
        <v>1432</v>
      </c>
      <c r="N1286" s="533" t="s">
        <v>1432</v>
      </c>
      <c r="O1286" s="533">
        <v>0</v>
      </c>
      <c r="P1286" s="533">
        <v>9</v>
      </c>
      <c r="Q1286" s="738">
        <v>9</v>
      </c>
      <c r="R1286" s="557" t="s">
        <v>5291</v>
      </c>
      <c r="S1286" s="557" t="s">
        <v>3187</v>
      </c>
      <c r="T1286" s="739">
        <v>42061</v>
      </c>
      <c r="U1286" s="739">
        <v>42116</v>
      </c>
      <c r="V1286" s="557" t="s">
        <v>1439</v>
      </c>
      <c r="W1286" s="557" t="s">
        <v>1432</v>
      </c>
      <c r="X1286" s="557" t="s">
        <v>1442</v>
      </c>
      <c r="Y1286" s="557" t="s">
        <v>3893</v>
      </c>
      <c r="Z1286" s="557" t="s">
        <v>1444</v>
      </c>
      <c r="AA1286" s="557" t="s">
        <v>4720</v>
      </c>
      <c r="AB1286" s="742" t="s">
        <v>1432</v>
      </c>
      <c r="AC1286" s="557"/>
      <c r="AD1286" s="557"/>
      <c r="AE1286" s="517" t="s">
        <v>3063</v>
      </c>
      <c r="AF1286" s="557" t="s">
        <v>1445</v>
      </c>
      <c r="AG1286" s="557">
        <v>0</v>
      </c>
      <c r="AH1286" s="517">
        <v>0</v>
      </c>
      <c r="AI1286" s="517">
        <v>0</v>
      </c>
      <c r="AJ1286" s="577">
        <v>0</v>
      </c>
      <c r="AK1286" s="577">
        <v>6</v>
      </c>
      <c r="AL1286" s="577">
        <v>3</v>
      </c>
      <c r="AM1286" s="577">
        <v>0</v>
      </c>
      <c r="AN1286" s="577">
        <v>0</v>
      </c>
      <c r="AO1286" s="577">
        <v>0</v>
      </c>
      <c r="AP1286" s="577">
        <v>0</v>
      </c>
      <c r="AQ1286" s="577">
        <v>0</v>
      </c>
      <c r="AR1286" s="577">
        <v>6</v>
      </c>
      <c r="AS1286" s="577">
        <v>3</v>
      </c>
      <c r="AT1286" s="577">
        <v>0</v>
      </c>
      <c r="AU1286" s="577">
        <v>0</v>
      </c>
      <c r="AV1286" s="577">
        <v>0</v>
      </c>
      <c r="AW1286" s="577">
        <v>0</v>
      </c>
      <c r="AX1286" s="577">
        <v>0</v>
      </c>
      <c r="AY1286" s="577">
        <v>0</v>
      </c>
      <c r="AZ1286" s="577">
        <v>0</v>
      </c>
      <c r="BA1286" s="577">
        <v>0</v>
      </c>
      <c r="BB1286" s="577">
        <v>0</v>
      </c>
      <c r="BC1286" s="577">
        <v>0</v>
      </c>
      <c r="BD1286" s="577">
        <v>0</v>
      </c>
      <c r="BE1286" s="577">
        <v>0</v>
      </c>
      <c r="BF1286" s="577">
        <v>0</v>
      </c>
      <c r="BG1286" s="577">
        <v>0</v>
      </c>
      <c r="BH1286" s="577">
        <v>0</v>
      </c>
      <c r="BI1286" s="577">
        <v>0</v>
      </c>
      <c r="BJ1286" s="577">
        <v>0</v>
      </c>
      <c r="BK1286" s="577">
        <v>0</v>
      </c>
      <c r="BL1286" s="577"/>
      <c r="BM1286" s="551">
        <v>0</v>
      </c>
      <c r="BN1286" s="551">
        <v>0</v>
      </c>
      <c r="BO1286" s="753">
        <v>0</v>
      </c>
      <c r="BP1286" s="551">
        <v>0</v>
      </c>
      <c r="BQ1286" s="551">
        <v>0</v>
      </c>
      <c r="BR1286" s="551">
        <v>0</v>
      </c>
      <c r="BS1286" s="582">
        <f t="shared" si="105"/>
        <v>3</v>
      </c>
      <c r="BT1286" s="552">
        <f t="shared" si="106"/>
        <v>3</v>
      </c>
      <c r="BU1286" s="552">
        <f t="shared" si="107"/>
        <v>3</v>
      </c>
      <c r="BV1286" s="551">
        <v>0</v>
      </c>
      <c r="BW1286" s="551">
        <v>0</v>
      </c>
      <c r="BX1286" s="551">
        <v>0</v>
      </c>
      <c r="BY1286" s="551">
        <v>0</v>
      </c>
      <c r="BZ1286" s="551">
        <v>0</v>
      </c>
      <c r="CA1286" s="551">
        <v>0</v>
      </c>
      <c r="CB1286" s="551">
        <v>0</v>
      </c>
      <c r="CC1286" s="551">
        <v>0</v>
      </c>
      <c r="CD1286" s="551">
        <v>0</v>
      </c>
      <c r="CE1286" s="551">
        <v>0</v>
      </c>
      <c r="CF1286" s="551">
        <v>0</v>
      </c>
      <c r="CG1286" s="551">
        <v>0</v>
      </c>
      <c r="CH1286" s="551">
        <v>0</v>
      </c>
      <c r="CI1286" s="623">
        <f t="shared" si="108"/>
        <v>9</v>
      </c>
      <c r="CJ1286" s="524">
        <v>9</v>
      </c>
      <c r="CK1286" s="554">
        <f t="shared" si="109"/>
        <v>3</v>
      </c>
      <c r="CL1286" s="554">
        <f t="shared" si="110"/>
        <v>6</v>
      </c>
      <c r="CM1286" s="554">
        <v>10</v>
      </c>
      <c r="CN1286" s="554"/>
      <c r="CO1286" s="554"/>
      <c r="CP1286" s="622"/>
      <c r="CQ1286" s="524"/>
      <c r="CR1286" s="525"/>
      <c r="CS1286" s="620"/>
      <c r="CT1286" s="527"/>
      <c r="CU1286" s="527"/>
      <c r="CV1286" s="527"/>
      <c r="CW1286" s="140"/>
    </row>
    <row r="1287" spans="1:101" s="71" customFormat="1" ht="12" customHeight="1" x14ac:dyDescent="0.2">
      <c r="A1287" s="132" t="s">
        <v>1965</v>
      </c>
      <c r="B1287" s="557" t="s">
        <v>5292</v>
      </c>
      <c r="C1287" s="557" t="s">
        <v>1432</v>
      </c>
      <c r="D1287" s="557" t="s">
        <v>1432</v>
      </c>
      <c r="E1287" s="557" t="s">
        <v>1432</v>
      </c>
      <c r="F1287" s="557" t="s">
        <v>4868</v>
      </c>
      <c r="G1287" s="557" t="s">
        <v>5293</v>
      </c>
      <c r="H1287" s="557" t="s">
        <v>1458</v>
      </c>
      <c r="I1287" s="533" t="s">
        <v>5294</v>
      </c>
      <c r="J1287" s="533">
        <v>522432</v>
      </c>
      <c r="K1287" s="741">
        <v>174868</v>
      </c>
      <c r="L1287" s="512" t="s">
        <v>521</v>
      </c>
      <c r="M1287" s="557" t="s">
        <v>1432</v>
      </c>
      <c r="N1287" s="533" t="s">
        <v>1432</v>
      </c>
      <c r="O1287" s="533">
        <v>1</v>
      </c>
      <c r="P1287" s="533">
        <v>2</v>
      </c>
      <c r="Q1287" s="738">
        <v>1</v>
      </c>
      <c r="R1287" s="557" t="s">
        <v>5295</v>
      </c>
      <c r="S1287" s="557" t="s">
        <v>3676</v>
      </c>
      <c r="T1287" s="739">
        <v>42072</v>
      </c>
      <c r="U1287" s="739">
        <v>42125</v>
      </c>
      <c r="V1287" s="557" t="s">
        <v>1439</v>
      </c>
      <c r="W1287" s="557" t="s">
        <v>1432</v>
      </c>
      <c r="X1287" s="557" t="s">
        <v>1442</v>
      </c>
      <c r="Y1287" s="557" t="s">
        <v>1453</v>
      </c>
      <c r="Z1287" s="557" t="s">
        <v>1444</v>
      </c>
      <c r="AA1287" s="557" t="s">
        <v>1454</v>
      </c>
      <c r="AB1287" s="742" t="s">
        <v>1432</v>
      </c>
      <c r="AC1287" s="557"/>
      <c r="AD1287" s="557"/>
      <c r="AE1287" s="517" t="s">
        <v>3063</v>
      </c>
      <c r="AF1287" s="557" t="s">
        <v>1445</v>
      </c>
      <c r="AG1287" s="557">
        <v>0</v>
      </c>
      <c r="AH1287" s="517">
        <v>0</v>
      </c>
      <c r="AI1287" s="517">
        <v>0</v>
      </c>
      <c r="AJ1287" s="577">
        <v>0</v>
      </c>
      <c r="AK1287" s="577">
        <v>0</v>
      </c>
      <c r="AL1287" s="577">
        <v>0</v>
      </c>
      <c r="AM1287" s="577">
        <v>1</v>
      </c>
      <c r="AN1287" s="577">
        <v>1</v>
      </c>
      <c r="AO1287" s="577">
        <v>0</v>
      </c>
      <c r="AP1287" s="577">
        <v>-1</v>
      </c>
      <c r="AQ1287" s="577">
        <v>0</v>
      </c>
      <c r="AR1287" s="577">
        <v>0</v>
      </c>
      <c r="AS1287" s="577">
        <v>0</v>
      </c>
      <c r="AT1287" s="577">
        <v>1</v>
      </c>
      <c r="AU1287" s="577">
        <v>1</v>
      </c>
      <c r="AV1287" s="577">
        <v>0</v>
      </c>
      <c r="AW1287" s="577">
        <v>0</v>
      </c>
      <c r="AX1287" s="577">
        <v>0</v>
      </c>
      <c r="AY1287" s="577">
        <v>0</v>
      </c>
      <c r="AZ1287" s="577">
        <v>0</v>
      </c>
      <c r="BA1287" s="577">
        <v>0</v>
      </c>
      <c r="BB1287" s="577">
        <v>0</v>
      </c>
      <c r="BC1287" s="577">
        <v>0</v>
      </c>
      <c r="BD1287" s="577">
        <v>-1</v>
      </c>
      <c r="BE1287" s="577">
        <v>0</v>
      </c>
      <c r="BF1287" s="577">
        <v>0</v>
      </c>
      <c r="BG1287" s="577">
        <v>0</v>
      </c>
      <c r="BH1287" s="577">
        <v>0</v>
      </c>
      <c r="BI1287" s="577">
        <v>0</v>
      </c>
      <c r="BJ1287" s="577">
        <v>0</v>
      </c>
      <c r="BK1287" s="577">
        <v>0</v>
      </c>
      <c r="BL1287" s="577"/>
      <c r="BM1287" s="551">
        <v>0</v>
      </c>
      <c r="BN1287" s="551">
        <v>0</v>
      </c>
      <c r="BO1287" s="753">
        <v>0</v>
      </c>
      <c r="BP1287" s="551">
        <v>0</v>
      </c>
      <c r="BQ1287" s="551">
        <v>0</v>
      </c>
      <c r="BR1287" s="551">
        <v>0</v>
      </c>
      <c r="BS1287" s="582">
        <f t="shared" si="105"/>
        <v>0.33333333333333331</v>
      </c>
      <c r="BT1287" s="552">
        <f t="shared" si="106"/>
        <v>0.33333333333333331</v>
      </c>
      <c r="BU1287" s="552">
        <f t="shared" si="107"/>
        <v>0.33333333333333331</v>
      </c>
      <c r="BV1287" s="551">
        <v>0</v>
      </c>
      <c r="BW1287" s="551">
        <v>0</v>
      </c>
      <c r="BX1287" s="551">
        <v>0</v>
      </c>
      <c r="BY1287" s="551">
        <v>0</v>
      </c>
      <c r="BZ1287" s="551">
        <v>0</v>
      </c>
      <c r="CA1287" s="551">
        <v>0</v>
      </c>
      <c r="CB1287" s="551">
        <v>0</v>
      </c>
      <c r="CC1287" s="551">
        <v>0</v>
      </c>
      <c r="CD1287" s="551">
        <v>0</v>
      </c>
      <c r="CE1287" s="551">
        <v>0</v>
      </c>
      <c r="CF1287" s="551">
        <v>0</v>
      </c>
      <c r="CG1287" s="551">
        <v>0</v>
      </c>
      <c r="CH1287" s="551">
        <v>0</v>
      </c>
      <c r="CI1287" s="623">
        <f t="shared" si="108"/>
        <v>1</v>
      </c>
      <c r="CJ1287" s="524">
        <v>1</v>
      </c>
      <c r="CK1287" s="554">
        <f t="shared" si="109"/>
        <v>0.33333333333333331</v>
      </c>
      <c r="CL1287" s="554">
        <f t="shared" si="110"/>
        <v>0.66666666666666663</v>
      </c>
      <c r="CM1287" s="554">
        <v>10</v>
      </c>
      <c r="CN1287" s="554"/>
      <c r="CO1287" s="554"/>
      <c r="CP1287" s="622"/>
      <c r="CQ1287" s="524"/>
      <c r="CR1287" s="525"/>
      <c r="CS1287" s="620"/>
      <c r="CT1287" s="527"/>
      <c r="CU1287" s="527"/>
      <c r="CV1287" s="527"/>
      <c r="CW1287" s="140"/>
    </row>
    <row r="1288" spans="1:101" s="71" customFormat="1" ht="12" customHeight="1" x14ac:dyDescent="0.2">
      <c r="A1288" s="132" t="s">
        <v>1965</v>
      </c>
      <c r="B1288" s="557" t="s">
        <v>5296</v>
      </c>
      <c r="C1288" s="557" t="s">
        <v>1432</v>
      </c>
      <c r="D1288" s="557" t="s">
        <v>1432</v>
      </c>
      <c r="E1288" s="557" t="s">
        <v>1432</v>
      </c>
      <c r="F1288" s="557" t="s">
        <v>4200</v>
      </c>
      <c r="G1288" s="557" t="s">
        <v>2716</v>
      </c>
      <c r="H1288" s="557" t="s">
        <v>2717</v>
      </c>
      <c r="I1288" s="533" t="s">
        <v>3322</v>
      </c>
      <c r="J1288" s="533">
        <v>528420</v>
      </c>
      <c r="K1288" s="741">
        <v>175774</v>
      </c>
      <c r="L1288" s="512" t="s">
        <v>3085</v>
      </c>
      <c r="M1288" s="557" t="s">
        <v>1432</v>
      </c>
      <c r="N1288" s="533" t="s">
        <v>1432</v>
      </c>
      <c r="O1288" s="533">
        <v>1</v>
      </c>
      <c r="P1288" s="533">
        <v>2</v>
      </c>
      <c r="Q1288" s="738">
        <v>1</v>
      </c>
      <c r="R1288" s="557" t="s">
        <v>5297</v>
      </c>
      <c r="S1288" s="557" t="s">
        <v>1438</v>
      </c>
      <c r="T1288" s="739">
        <v>42076</v>
      </c>
      <c r="U1288" s="739">
        <v>42132</v>
      </c>
      <c r="V1288" s="557" t="s">
        <v>1439</v>
      </c>
      <c r="W1288" s="557" t="s">
        <v>1432</v>
      </c>
      <c r="X1288" s="557" t="s">
        <v>1442</v>
      </c>
      <c r="Y1288" s="557" t="s">
        <v>1453</v>
      </c>
      <c r="Z1288" s="557" t="s">
        <v>1444</v>
      </c>
      <c r="AA1288" s="557" t="s">
        <v>2723</v>
      </c>
      <c r="AB1288" s="742" t="s">
        <v>1432</v>
      </c>
      <c r="AC1288" s="557"/>
      <c r="AD1288" s="557"/>
      <c r="AE1288" s="517" t="s">
        <v>3063</v>
      </c>
      <c r="AF1288" s="557" t="s">
        <v>1445</v>
      </c>
      <c r="AG1288" s="557"/>
      <c r="AH1288" s="517">
        <v>0</v>
      </c>
      <c r="AI1288" s="517">
        <v>0</v>
      </c>
      <c r="AJ1288" s="577">
        <v>0</v>
      </c>
      <c r="AK1288" s="577">
        <v>2</v>
      </c>
      <c r="AL1288" s="577">
        <v>-1</v>
      </c>
      <c r="AM1288" s="577">
        <v>0</v>
      </c>
      <c r="AN1288" s="577">
        <v>0</v>
      </c>
      <c r="AO1288" s="577">
        <v>0</v>
      </c>
      <c r="AP1288" s="577">
        <v>0</v>
      </c>
      <c r="AQ1288" s="577">
        <v>0</v>
      </c>
      <c r="AR1288" s="577">
        <v>2</v>
      </c>
      <c r="AS1288" s="577">
        <v>-1</v>
      </c>
      <c r="AT1288" s="577">
        <v>0</v>
      </c>
      <c r="AU1288" s="577">
        <v>0</v>
      </c>
      <c r="AV1288" s="577">
        <v>0</v>
      </c>
      <c r="AW1288" s="577">
        <v>0</v>
      </c>
      <c r="AX1288" s="577">
        <v>0</v>
      </c>
      <c r="AY1288" s="577">
        <v>0</v>
      </c>
      <c r="AZ1288" s="577">
        <v>0</v>
      </c>
      <c r="BA1288" s="577">
        <v>0</v>
      </c>
      <c r="BB1288" s="577">
        <v>0</v>
      </c>
      <c r="BC1288" s="577">
        <v>0</v>
      </c>
      <c r="BD1288" s="577">
        <v>0</v>
      </c>
      <c r="BE1288" s="577">
        <v>0</v>
      </c>
      <c r="BF1288" s="577">
        <v>0</v>
      </c>
      <c r="BG1288" s="577">
        <v>0</v>
      </c>
      <c r="BH1288" s="577">
        <v>0</v>
      </c>
      <c r="BI1288" s="577">
        <v>0</v>
      </c>
      <c r="BJ1288" s="577">
        <v>0</v>
      </c>
      <c r="BK1288" s="577">
        <v>0</v>
      </c>
      <c r="BL1288" s="577"/>
      <c r="BM1288" s="551">
        <v>0</v>
      </c>
      <c r="BN1288" s="551">
        <v>0</v>
      </c>
      <c r="BO1288" s="753">
        <v>0</v>
      </c>
      <c r="BP1288" s="551">
        <v>0</v>
      </c>
      <c r="BQ1288" s="551">
        <v>0</v>
      </c>
      <c r="BR1288" s="551">
        <v>0</v>
      </c>
      <c r="BS1288" s="582">
        <f t="shared" si="105"/>
        <v>0.33333333333333331</v>
      </c>
      <c r="BT1288" s="552">
        <f t="shared" si="106"/>
        <v>0.33333333333333331</v>
      </c>
      <c r="BU1288" s="552">
        <f t="shared" si="107"/>
        <v>0.33333333333333331</v>
      </c>
      <c r="BV1288" s="551">
        <v>0</v>
      </c>
      <c r="BW1288" s="551">
        <v>0</v>
      </c>
      <c r="BX1288" s="551">
        <v>0</v>
      </c>
      <c r="BY1288" s="551">
        <v>0</v>
      </c>
      <c r="BZ1288" s="551">
        <v>0</v>
      </c>
      <c r="CA1288" s="551">
        <v>0</v>
      </c>
      <c r="CB1288" s="551">
        <v>0</v>
      </c>
      <c r="CC1288" s="551">
        <v>0</v>
      </c>
      <c r="CD1288" s="551">
        <v>0</v>
      </c>
      <c r="CE1288" s="551">
        <v>0</v>
      </c>
      <c r="CF1288" s="551">
        <v>0</v>
      </c>
      <c r="CG1288" s="551">
        <v>0</v>
      </c>
      <c r="CH1288" s="551">
        <v>0</v>
      </c>
      <c r="CI1288" s="623">
        <f t="shared" si="108"/>
        <v>1</v>
      </c>
      <c r="CJ1288" s="524">
        <v>1</v>
      </c>
      <c r="CK1288" s="554">
        <f t="shared" si="109"/>
        <v>0.33333333333333331</v>
      </c>
      <c r="CL1288" s="554">
        <f t="shared" si="110"/>
        <v>0.66666666666666663</v>
      </c>
      <c r="CM1288" s="554">
        <v>10</v>
      </c>
      <c r="CN1288" s="554"/>
      <c r="CO1288" s="554"/>
      <c r="CP1288" s="622"/>
      <c r="CQ1288" s="524"/>
      <c r="CR1288" s="525"/>
      <c r="CS1288" s="620"/>
      <c r="CT1288" s="527"/>
      <c r="CU1288" s="527"/>
      <c r="CV1288" s="527"/>
      <c r="CW1288" s="140"/>
    </row>
    <row r="1289" spans="1:101" s="71" customFormat="1" ht="12" customHeight="1" x14ac:dyDescent="0.2">
      <c r="A1289" s="132" t="s">
        <v>1965</v>
      </c>
      <c r="B1289" s="557" t="s">
        <v>5298</v>
      </c>
      <c r="C1289" s="557" t="s">
        <v>1432</v>
      </c>
      <c r="D1289" s="557" t="s">
        <v>1432</v>
      </c>
      <c r="E1289" s="557" t="s">
        <v>1432</v>
      </c>
      <c r="F1289" s="557" t="s">
        <v>1163</v>
      </c>
      <c r="G1289" s="557" t="s">
        <v>5012</v>
      </c>
      <c r="H1289" s="557" t="s">
        <v>1458</v>
      </c>
      <c r="I1289" s="533" t="s">
        <v>4973</v>
      </c>
      <c r="J1289" s="533">
        <v>524466</v>
      </c>
      <c r="K1289" s="741">
        <v>175195</v>
      </c>
      <c r="L1289" s="512" t="s">
        <v>3088</v>
      </c>
      <c r="M1289" s="557" t="s">
        <v>1432</v>
      </c>
      <c r="N1289" s="533" t="s">
        <v>1432</v>
      </c>
      <c r="O1289" s="533">
        <v>0</v>
      </c>
      <c r="P1289" s="533">
        <v>1</v>
      </c>
      <c r="Q1289" s="738">
        <v>1</v>
      </c>
      <c r="R1289" s="557" t="s">
        <v>5299</v>
      </c>
      <c r="S1289" s="557" t="s">
        <v>1438</v>
      </c>
      <c r="T1289" s="739">
        <v>42089</v>
      </c>
      <c r="U1289" s="739">
        <v>42145</v>
      </c>
      <c r="V1289" s="557" t="s">
        <v>1439</v>
      </c>
      <c r="W1289" s="557" t="s">
        <v>1432</v>
      </c>
      <c r="X1289" s="557" t="s">
        <v>1442</v>
      </c>
      <c r="Y1289" s="557" t="s">
        <v>4694</v>
      </c>
      <c r="Z1289" s="557" t="s">
        <v>1444</v>
      </c>
      <c r="AA1289" s="557" t="s">
        <v>4720</v>
      </c>
      <c r="AB1289" s="742" t="s">
        <v>1432</v>
      </c>
      <c r="AC1289" s="557"/>
      <c r="AD1289" s="557"/>
      <c r="AE1289" s="517" t="s">
        <v>3063</v>
      </c>
      <c r="AF1289" s="557" t="s">
        <v>1445</v>
      </c>
      <c r="AG1289" s="557"/>
      <c r="AH1289" s="517">
        <v>0</v>
      </c>
      <c r="AI1289" s="517">
        <v>0</v>
      </c>
      <c r="AJ1289" s="577">
        <v>0</v>
      </c>
      <c r="AK1289" s="577">
        <v>0</v>
      </c>
      <c r="AL1289" s="577">
        <v>0</v>
      </c>
      <c r="AM1289" s="577">
        <v>0</v>
      </c>
      <c r="AN1289" s="577">
        <v>1</v>
      </c>
      <c r="AO1289" s="577">
        <v>0</v>
      </c>
      <c r="AP1289" s="577">
        <v>0</v>
      </c>
      <c r="AQ1289" s="577">
        <v>0</v>
      </c>
      <c r="AR1289" s="577">
        <v>0</v>
      </c>
      <c r="AS1289" s="577">
        <v>0</v>
      </c>
      <c r="AT1289" s="577">
        <v>0</v>
      </c>
      <c r="AU1289" s="577">
        <v>0</v>
      </c>
      <c r="AV1289" s="577">
        <v>0</v>
      </c>
      <c r="AW1289" s="577">
        <v>0</v>
      </c>
      <c r="AX1289" s="577">
        <v>0</v>
      </c>
      <c r="AY1289" s="577">
        <v>0</v>
      </c>
      <c r="AZ1289" s="577">
        <v>0</v>
      </c>
      <c r="BA1289" s="577">
        <v>0</v>
      </c>
      <c r="BB1289" s="577">
        <v>1</v>
      </c>
      <c r="BC1289" s="577">
        <v>0</v>
      </c>
      <c r="BD1289" s="577">
        <v>0</v>
      </c>
      <c r="BE1289" s="577">
        <v>0</v>
      </c>
      <c r="BF1289" s="577">
        <v>0</v>
      </c>
      <c r="BG1289" s="577">
        <v>0</v>
      </c>
      <c r="BH1289" s="577">
        <v>0</v>
      </c>
      <c r="BI1289" s="577">
        <v>0</v>
      </c>
      <c r="BJ1289" s="577">
        <v>0</v>
      </c>
      <c r="BK1289" s="577">
        <v>0</v>
      </c>
      <c r="BL1289" s="577"/>
      <c r="BM1289" s="551">
        <v>0</v>
      </c>
      <c r="BN1289" s="551">
        <v>0</v>
      </c>
      <c r="BO1289" s="753">
        <v>0</v>
      </c>
      <c r="BP1289" s="551">
        <v>0</v>
      </c>
      <c r="BQ1289" s="551">
        <v>0</v>
      </c>
      <c r="BR1289" s="551">
        <v>0</v>
      </c>
      <c r="BS1289" s="582">
        <f t="shared" si="105"/>
        <v>0.33333333333333331</v>
      </c>
      <c r="BT1289" s="552">
        <f t="shared" si="106"/>
        <v>0.33333333333333331</v>
      </c>
      <c r="BU1289" s="552">
        <f t="shared" si="107"/>
        <v>0.33333333333333331</v>
      </c>
      <c r="BV1289" s="551">
        <v>0</v>
      </c>
      <c r="BW1289" s="551">
        <v>0</v>
      </c>
      <c r="BX1289" s="551">
        <v>0</v>
      </c>
      <c r="BY1289" s="551">
        <v>0</v>
      </c>
      <c r="BZ1289" s="551">
        <v>0</v>
      </c>
      <c r="CA1289" s="551">
        <v>0</v>
      </c>
      <c r="CB1289" s="551">
        <v>0</v>
      </c>
      <c r="CC1289" s="551">
        <v>0</v>
      </c>
      <c r="CD1289" s="551">
        <v>0</v>
      </c>
      <c r="CE1289" s="551">
        <v>0</v>
      </c>
      <c r="CF1289" s="551">
        <v>0</v>
      </c>
      <c r="CG1289" s="551">
        <v>0</v>
      </c>
      <c r="CH1289" s="551">
        <v>0</v>
      </c>
      <c r="CI1289" s="623">
        <f t="shared" si="108"/>
        <v>1</v>
      </c>
      <c r="CJ1289" s="524">
        <v>1</v>
      </c>
      <c r="CK1289" s="554">
        <f t="shared" si="109"/>
        <v>0.33333333333333331</v>
      </c>
      <c r="CL1289" s="554">
        <f t="shared" si="110"/>
        <v>0.66666666666666663</v>
      </c>
      <c r="CM1289" s="554">
        <v>6</v>
      </c>
      <c r="CN1289" s="554"/>
      <c r="CO1289" s="554"/>
      <c r="CP1289" s="622"/>
      <c r="CQ1289" s="524"/>
      <c r="CR1289" s="525"/>
      <c r="CS1289" s="620"/>
      <c r="CT1289" s="527"/>
      <c r="CU1289" s="527"/>
      <c r="CV1289" s="527"/>
      <c r="CW1289" s="140"/>
    </row>
    <row r="1290" spans="1:101" s="71" customFormat="1" ht="12" customHeight="1" x14ac:dyDescent="0.2">
      <c r="A1290" s="132" t="s">
        <v>1965</v>
      </c>
      <c r="B1290" s="557" t="s">
        <v>5300</v>
      </c>
      <c r="C1290" s="557" t="s">
        <v>1432</v>
      </c>
      <c r="D1290" s="557" t="s">
        <v>1432</v>
      </c>
      <c r="E1290" s="557" t="s">
        <v>1432</v>
      </c>
      <c r="F1290" s="557" t="s">
        <v>3568</v>
      </c>
      <c r="G1290" s="557" t="s">
        <v>2206</v>
      </c>
      <c r="H1290" s="557" t="s">
        <v>1435</v>
      </c>
      <c r="I1290" s="533" t="s">
        <v>2207</v>
      </c>
      <c r="J1290" s="533">
        <v>528418</v>
      </c>
      <c r="K1290" s="741">
        <v>172243</v>
      </c>
      <c r="L1290" s="512" t="s">
        <v>3077</v>
      </c>
      <c r="M1290" s="557" t="s">
        <v>1432</v>
      </c>
      <c r="N1290" s="533" t="s">
        <v>1432</v>
      </c>
      <c r="O1290" s="533">
        <v>1</v>
      </c>
      <c r="P1290" s="533">
        <v>2</v>
      </c>
      <c r="Q1290" s="738">
        <v>1</v>
      </c>
      <c r="R1290" s="557" t="s">
        <v>5301</v>
      </c>
      <c r="S1290" s="557" t="s">
        <v>5358</v>
      </c>
      <c r="T1290" s="739">
        <v>42068</v>
      </c>
      <c r="U1290" s="739">
        <v>42116</v>
      </c>
      <c r="V1290" s="557" t="s">
        <v>1439</v>
      </c>
      <c r="W1290" s="557" t="s">
        <v>1432</v>
      </c>
      <c r="X1290" s="557" t="s">
        <v>1442</v>
      </c>
      <c r="Y1290" s="557" t="s">
        <v>4694</v>
      </c>
      <c r="Z1290" s="557" t="s">
        <v>1444</v>
      </c>
      <c r="AA1290" s="557" t="s">
        <v>2723</v>
      </c>
      <c r="AB1290" s="742" t="s">
        <v>1432</v>
      </c>
      <c r="AC1290" s="557"/>
      <c r="AD1290" s="557"/>
      <c r="AE1290" s="517" t="s">
        <v>3063</v>
      </c>
      <c r="AF1290" s="557" t="s">
        <v>1445</v>
      </c>
      <c r="AG1290" s="557">
        <v>0</v>
      </c>
      <c r="AH1290" s="517">
        <v>0</v>
      </c>
      <c r="AI1290" s="517">
        <v>0</v>
      </c>
      <c r="AJ1290" s="577">
        <v>0</v>
      </c>
      <c r="AK1290" s="577">
        <v>2</v>
      </c>
      <c r="AL1290" s="577">
        <v>-1</v>
      </c>
      <c r="AM1290" s="577">
        <v>0</v>
      </c>
      <c r="AN1290" s="577">
        <v>0</v>
      </c>
      <c r="AO1290" s="577">
        <v>0</v>
      </c>
      <c r="AP1290" s="577">
        <v>0</v>
      </c>
      <c r="AQ1290" s="577">
        <v>0</v>
      </c>
      <c r="AR1290" s="577">
        <v>2</v>
      </c>
      <c r="AS1290" s="577">
        <v>-1</v>
      </c>
      <c r="AT1290" s="577">
        <v>0</v>
      </c>
      <c r="AU1290" s="577">
        <v>0</v>
      </c>
      <c r="AV1290" s="577">
        <v>0</v>
      </c>
      <c r="AW1290" s="577">
        <v>0</v>
      </c>
      <c r="AX1290" s="577">
        <v>0</v>
      </c>
      <c r="AY1290" s="577">
        <v>0</v>
      </c>
      <c r="AZ1290" s="577">
        <v>0</v>
      </c>
      <c r="BA1290" s="577">
        <v>0</v>
      </c>
      <c r="BB1290" s="577">
        <v>0</v>
      </c>
      <c r="BC1290" s="577">
        <v>0</v>
      </c>
      <c r="BD1290" s="577">
        <v>0</v>
      </c>
      <c r="BE1290" s="577">
        <v>0</v>
      </c>
      <c r="BF1290" s="577">
        <v>0</v>
      </c>
      <c r="BG1290" s="577">
        <v>0</v>
      </c>
      <c r="BH1290" s="577">
        <v>0</v>
      </c>
      <c r="BI1290" s="577">
        <v>0</v>
      </c>
      <c r="BJ1290" s="577">
        <v>0</v>
      </c>
      <c r="BK1290" s="577">
        <v>0</v>
      </c>
      <c r="BL1290" s="577"/>
      <c r="BM1290" s="551">
        <v>0</v>
      </c>
      <c r="BN1290" s="551">
        <v>0</v>
      </c>
      <c r="BO1290" s="753">
        <v>0</v>
      </c>
      <c r="BP1290" s="551">
        <v>0</v>
      </c>
      <c r="BQ1290" s="551">
        <v>0</v>
      </c>
      <c r="BR1290" s="551">
        <v>0</v>
      </c>
      <c r="BS1290" s="582">
        <f t="shared" si="105"/>
        <v>0.33333333333333331</v>
      </c>
      <c r="BT1290" s="552">
        <f t="shared" si="106"/>
        <v>0.33333333333333331</v>
      </c>
      <c r="BU1290" s="552">
        <f t="shared" si="107"/>
        <v>0.33333333333333331</v>
      </c>
      <c r="BV1290" s="551">
        <v>0</v>
      </c>
      <c r="BW1290" s="551">
        <v>0</v>
      </c>
      <c r="BX1290" s="551">
        <v>0</v>
      </c>
      <c r="BY1290" s="551">
        <v>0</v>
      </c>
      <c r="BZ1290" s="551">
        <v>0</v>
      </c>
      <c r="CA1290" s="551">
        <v>0</v>
      </c>
      <c r="CB1290" s="551">
        <v>0</v>
      </c>
      <c r="CC1290" s="551">
        <v>0</v>
      </c>
      <c r="CD1290" s="551">
        <v>0</v>
      </c>
      <c r="CE1290" s="551">
        <v>0</v>
      </c>
      <c r="CF1290" s="551">
        <v>0</v>
      </c>
      <c r="CG1290" s="551">
        <v>0</v>
      </c>
      <c r="CH1290" s="551">
        <v>0</v>
      </c>
      <c r="CI1290" s="623">
        <f t="shared" si="108"/>
        <v>1</v>
      </c>
      <c r="CJ1290" s="524">
        <v>1</v>
      </c>
      <c r="CK1290" s="554">
        <f t="shared" si="109"/>
        <v>0.33333333333333331</v>
      </c>
      <c r="CL1290" s="554">
        <f t="shared" si="110"/>
        <v>0.66666666666666663</v>
      </c>
      <c r="CM1290" s="554">
        <v>6</v>
      </c>
      <c r="CN1290" s="554"/>
      <c r="CO1290" s="554"/>
      <c r="CP1290" s="622"/>
      <c r="CQ1290" s="524"/>
      <c r="CR1290" s="525"/>
      <c r="CS1290" s="620"/>
      <c r="CT1290" s="527"/>
      <c r="CU1290" s="527"/>
      <c r="CV1290" s="527"/>
      <c r="CW1290" s="140"/>
    </row>
    <row r="1291" spans="1:101" s="71" customFormat="1" ht="12" customHeight="1" x14ac:dyDescent="0.2">
      <c r="A1291" s="132" t="s">
        <v>1965</v>
      </c>
      <c r="B1291" s="557" t="s">
        <v>5302</v>
      </c>
      <c r="C1291" s="557" t="s">
        <v>1432</v>
      </c>
      <c r="D1291" s="557" t="s">
        <v>1432</v>
      </c>
      <c r="E1291" s="557" t="s">
        <v>2964</v>
      </c>
      <c r="F1291" s="557" t="s">
        <v>4282</v>
      </c>
      <c r="G1291" s="557" t="s">
        <v>5046</v>
      </c>
      <c r="H1291" s="557" t="s">
        <v>3875</v>
      </c>
      <c r="I1291" s="533" t="s">
        <v>4386</v>
      </c>
      <c r="J1291" s="533">
        <v>528491</v>
      </c>
      <c r="K1291" s="741">
        <v>173293</v>
      </c>
      <c r="L1291" s="512" t="s">
        <v>3083</v>
      </c>
      <c r="M1291" s="557" t="s">
        <v>1432</v>
      </c>
      <c r="N1291" s="533" t="s">
        <v>1432</v>
      </c>
      <c r="O1291" s="533">
        <v>1</v>
      </c>
      <c r="P1291" s="533">
        <v>5</v>
      </c>
      <c r="Q1291" s="738">
        <v>4</v>
      </c>
      <c r="R1291" s="557" t="s">
        <v>5303</v>
      </c>
      <c r="S1291" s="557" t="s">
        <v>1438</v>
      </c>
      <c r="T1291" s="739">
        <v>42073</v>
      </c>
      <c r="U1291" s="739">
        <v>42195</v>
      </c>
      <c r="V1291" s="557" t="s">
        <v>1439</v>
      </c>
      <c r="W1291" s="557" t="s">
        <v>1432</v>
      </c>
      <c r="X1291" s="557" t="s">
        <v>1442</v>
      </c>
      <c r="Y1291" s="557" t="s">
        <v>1443</v>
      </c>
      <c r="Z1291" s="557" t="s">
        <v>1444</v>
      </c>
      <c r="AA1291" s="557" t="s">
        <v>2713</v>
      </c>
      <c r="AB1291" s="742" t="s">
        <v>1432</v>
      </c>
      <c r="AC1291" s="557"/>
      <c r="AD1291" s="557"/>
      <c r="AE1291" s="517" t="s">
        <v>3063</v>
      </c>
      <c r="AF1291" s="557" t="s">
        <v>1445</v>
      </c>
      <c r="AG1291" s="557"/>
      <c r="AH1291" s="517">
        <v>0</v>
      </c>
      <c r="AI1291" s="517">
        <v>0</v>
      </c>
      <c r="AJ1291" s="577">
        <v>0</v>
      </c>
      <c r="AK1291" s="577">
        <v>3</v>
      </c>
      <c r="AL1291" s="577">
        <v>1</v>
      </c>
      <c r="AM1291" s="577">
        <v>0</v>
      </c>
      <c r="AN1291" s="577">
        <v>0</v>
      </c>
      <c r="AO1291" s="577">
        <v>0</v>
      </c>
      <c r="AP1291" s="577">
        <v>0</v>
      </c>
      <c r="AQ1291" s="577">
        <v>0</v>
      </c>
      <c r="AR1291" s="577">
        <v>3</v>
      </c>
      <c r="AS1291" s="577">
        <v>1</v>
      </c>
      <c r="AT1291" s="577">
        <v>0</v>
      </c>
      <c r="AU1291" s="577">
        <v>0</v>
      </c>
      <c r="AV1291" s="577">
        <v>0</v>
      </c>
      <c r="AW1291" s="577">
        <v>0</v>
      </c>
      <c r="AX1291" s="577">
        <v>0</v>
      </c>
      <c r="AY1291" s="577">
        <v>0</v>
      </c>
      <c r="AZ1291" s="577">
        <v>0</v>
      </c>
      <c r="BA1291" s="577">
        <v>0</v>
      </c>
      <c r="BB1291" s="577">
        <v>0</v>
      </c>
      <c r="BC1291" s="577">
        <v>0</v>
      </c>
      <c r="BD1291" s="577">
        <v>0</v>
      </c>
      <c r="BE1291" s="577">
        <v>0</v>
      </c>
      <c r="BF1291" s="577">
        <v>0</v>
      </c>
      <c r="BG1291" s="577">
        <v>0</v>
      </c>
      <c r="BH1291" s="577">
        <v>0</v>
      </c>
      <c r="BI1291" s="577">
        <v>0</v>
      </c>
      <c r="BJ1291" s="577">
        <v>0</v>
      </c>
      <c r="BK1291" s="577">
        <v>0</v>
      </c>
      <c r="BL1291" s="577"/>
      <c r="BM1291" s="551">
        <v>0</v>
      </c>
      <c r="BN1291" s="551">
        <v>0</v>
      </c>
      <c r="BO1291" s="753">
        <v>0</v>
      </c>
      <c r="BP1291" s="551">
        <v>0</v>
      </c>
      <c r="BQ1291" s="551">
        <v>0</v>
      </c>
      <c r="BR1291" s="551">
        <v>0</v>
      </c>
      <c r="BS1291" s="582">
        <f t="shared" si="105"/>
        <v>1.3333333333333333</v>
      </c>
      <c r="BT1291" s="552">
        <f t="shared" si="106"/>
        <v>1.3333333333333333</v>
      </c>
      <c r="BU1291" s="552">
        <f t="shared" si="107"/>
        <v>1.3333333333333333</v>
      </c>
      <c r="BV1291" s="551">
        <v>0</v>
      </c>
      <c r="BW1291" s="551">
        <v>0</v>
      </c>
      <c r="BX1291" s="551">
        <v>0</v>
      </c>
      <c r="BY1291" s="551">
        <v>0</v>
      </c>
      <c r="BZ1291" s="551">
        <v>0</v>
      </c>
      <c r="CA1291" s="551">
        <v>0</v>
      </c>
      <c r="CB1291" s="551">
        <v>0</v>
      </c>
      <c r="CC1291" s="551">
        <v>0</v>
      </c>
      <c r="CD1291" s="551">
        <v>0</v>
      </c>
      <c r="CE1291" s="551">
        <v>0</v>
      </c>
      <c r="CF1291" s="551">
        <v>0</v>
      </c>
      <c r="CG1291" s="551">
        <v>0</v>
      </c>
      <c r="CH1291" s="551">
        <v>0</v>
      </c>
      <c r="CI1291" s="623">
        <f t="shared" si="108"/>
        <v>4</v>
      </c>
      <c r="CJ1291" s="524">
        <v>4</v>
      </c>
      <c r="CK1291" s="554">
        <f t="shared" si="109"/>
        <v>1.3333333333333333</v>
      </c>
      <c r="CL1291" s="554">
        <f t="shared" si="110"/>
        <v>2.6666666666666665</v>
      </c>
      <c r="CM1291" s="554">
        <v>6</v>
      </c>
      <c r="CN1291" s="554"/>
      <c r="CO1291" s="554"/>
      <c r="CP1291" s="622"/>
      <c r="CQ1291" s="524"/>
      <c r="CR1291" s="525"/>
      <c r="CS1291" s="620"/>
      <c r="CT1291" s="527"/>
      <c r="CU1291" s="527"/>
      <c r="CV1291" s="527"/>
      <c r="CW1291" s="140"/>
    </row>
    <row r="1292" spans="1:101" s="71" customFormat="1" ht="12" customHeight="1" x14ac:dyDescent="0.2">
      <c r="A1292" s="132" t="s">
        <v>1965</v>
      </c>
      <c r="B1292" s="557" t="s">
        <v>5304</v>
      </c>
      <c r="C1292" s="557" t="s">
        <v>1432</v>
      </c>
      <c r="D1292" s="557" t="s">
        <v>1432</v>
      </c>
      <c r="E1292" s="557" t="s">
        <v>1432</v>
      </c>
      <c r="F1292" s="557" t="s">
        <v>431</v>
      </c>
      <c r="G1292" s="557" t="s">
        <v>1820</v>
      </c>
      <c r="H1292" s="557" t="s">
        <v>1435</v>
      </c>
      <c r="I1292" s="533" t="s">
        <v>1821</v>
      </c>
      <c r="J1292" s="533">
        <v>527564</v>
      </c>
      <c r="K1292" s="741">
        <v>173450</v>
      </c>
      <c r="L1292" s="512" t="s">
        <v>3083</v>
      </c>
      <c r="M1292" s="557" t="s">
        <v>1432</v>
      </c>
      <c r="N1292" s="533" t="s">
        <v>1432</v>
      </c>
      <c r="O1292" s="533">
        <v>1</v>
      </c>
      <c r="P1292" s="533">
        <v>3</v>
      </c>
      <c r="Q1292" s="738">
        <v>2</v>
      </c>
      <c r="R1292" s="557" t="s">
        <v>5305</v>
      </c>
      <c r="S1292" s="557" t="s">
        <v>1438</v>
      </c>
      <c r="T1292" s="739">
        <v>42072</v>
      </c>
      <c r="U1292" s="739">
        <v>42206</v>
      </c>
      <c r="V1292" s="557" t="s">
        <v>1439</v>
      </c>
      <c r="W1292" s="557" t="s">
        <v>1432</v>
      </c>
      <c r="X1292" s="557" t="s">
        <v>1442</v>
      </c>
      <c r="Y1292" s="557" t="s">
        <v>4694</v>
      </c>
      <c r="Z1292" s="557" t="s">
        <v>1444</v>
      </c>
      <c r="AA1292" s="557" t="s">
        <v>2723</v>
      </c>
      <c r="AB1292" s="742" t="s">
        <v>1432</v>
      </c>
      <c r="AC1292" s="557"/>
      <c r="AD1292" s="557"/>
      <c r="AE1292" s="517" t="s">
        <v>3063</v>
      </c>
      <c r="AF1292" s="557" t="s">
        <v>1445</v>
      </c>
      <c r="AG1292" s="557">
        <v>0</v>
      </c>
      <c r="AH1292" s="517">
        <v>0</v>
      </c>
      <c r="AI1292" s="517">
        <v>0</v>
      </c>
      <c r="AJ1292" s="577">
        <v>0</v>
      </c>
      <c r="AK1292" s="577">
        <v>1</v>
      </c>
      <c r="AL1292" s="577">
        <v>2</v>
      </c>
      <c r="AM1292" s="577">
        <v>-1</v>
      </c>
      <c r="AN1292" s="577">
        <v>0</v>
      </c>
      <c r="AO1292" s="577">
        <v>0</v>
      </c>
      <c r="AP1292" s="577">
        <v>0</v>
      </c>
      <c r="AQ1292" s="577">
        <v>0</v>
      </c>
      <c r="AR1292" s="577">
        <v>1</v>
      </c>
      <c r="AS1292" s="577">
        <v>2</v>
      </c>
      <c r="AT1292" s="577">
        <v>-1</v>
      </c>
      <c r="AU1292" s="577">
        <v>0</v>
      </c>
      <c r="AV1292" s="577">
        <v>0</v>
      </c>
      <c r="AW1292" s="577">
        <v>0</v>
      </c>
      <c r="AX1292" s="577">
        <v>0</v>
      </c>
      <c r="AY1292" s="577">
        <v>0</v>
      </c>
      <c r="AZ1292" s="577">
        <v>0</v>
      </c>
      <c r="BA1292" s="577">
        <v>0</v>
      </c>
      <c r="BB1292" s="577">
        <v>0</v>
      </c>
      <c r="BC1292" s="577">
        <v>0</v>
      </c>
      <c r="BD1292" s="577">
        <v>0</v>
      </c>
      <c r="BE1292" s="577">
        <v>0</v>
      </c>
      <c r="BF1292" s="577">
        <v>0</v>
      </c>
      <c r="BG1292" s="577">
        <v>0</v>
      </c>
      <c r="BH1292" s="577">
        <v>0</v>
      </c>
      <c r="BI1292" s="577">
        <v>0</v>
      </c>
      <c r="BJ1292" s="577">
        <v>0</v>
      </c>
      <c r="BK1292" s="577">
        <v>0</v>
      </c>
      <c r="BL1292" s="577"/>
      <c r="BM1292" s="551">
        <v>0</v>
      </c>
      <c r="BN1292" s="551">
        <v>0</v>
      </c>
      <c r="BO1292" s="753">
        <v>0</v>
      </c>
      <c r="BP1292" s="551">
        <v>0</v>
      </c>
      <c r="BQ1292" s="551">
        <v>0</v>
      </c>
      <c r="BR1292" s="551">
        <v>0</v>
      </c>
      <c r="BS1292" s="582">
        <f t="shared" ref="BS1292:BS1308" si="111">Q1292/3</f>
        <v>0.66666666666666663</v>
      </c>
      <c r="BT1292" s="552">
        <f t="shared" ref="BT1292:BT1308" si="112">Q1292/3</f>
        <v>0.66666666666666663</v>
      </c>
      <c r="BU1292" s="552">
        <f t="shared" ref="BU1292:BU1308" si="113">Q1292/3</f>
        <v>0.66666666666666663</v>
      </c>
      <c r="BV1292" s="551">
        <v>0</v>
      </c>
      <c r="BW1292" s="551">
        <v>0</v>
      </c>
      <c r="BX1292" s="551">
        <v>0</v>
      </c>
      <c r="BY1292" s="551">
        <v>0</v>
      </c>
      <c r="BZ1292" s="551">
        <v>0</v>
      </c>
      <c r="CA1292" s="551">
        <v>0</v>
      </c>
      <c r="CB1292" s="551">
        <v>0</v>
      </c>
      <c r="CC1292" s="551">
        <v>0</v>
      </c>
      <c r="CD1292" s="551">
        <v>0</v>
      </c>
      <c r="CE1292" s="551">
        <v>0</v>
      </c>
      <c r="CF1292" s="551">
        <v>0</v>
      </c>
      <c r="CG1292" s="551">
        <v>0</v>
      </c>
      <c r="CH1292" s="551">
        <v>0</v>
      </c>
      <c r="CI1292" s="623">
        <f t="shared" ref="CI1292:CI1308" si="114">SUM(BN1292:CH1292)</f>
        <v>2</v>
      </c>
      <c r="CJ1292" s="524">
        <v>2</v>
      </c>
      <c r="CK1292" s="554">
        <f t="shared" ref="CK1292:CK1308" si="115">SUM(BO1292:BS1292)</f>
        <v>0.66666666666666663</v>
      </c>
      <c r="CL1292" s="554">
        <f t="shared" ref="CL1292:CL1308" si="116">SUM(BP1292:BT1292)</f>
        <v>1.3333333333333333</v>
      </c>
      <c r="CM1292" s="554">
        <v>6</v>
      </c>
      <c r="CN1292" s="554"/>
      <c r="CO1292" s="554"/>
      <c r="CP1292" s="622"/>
      <c r="CQ1292" s="524"/>
      <c r="CR1292" s="525"/>
      <c r="CS1292" s="620"/>
      <c r="CT1292" s="527"/>
      <c r="CU1292" s="527"/>
      <c r="CV1292" s="527"/>
      <c r="CW1292" s="140"/>
    </row>
    <row r="1293" spans="1:101" s="71" customFormat="1" ht="12" customHeight="1" x14ac:dyDescent="0.2">
      <c r="A1293" s="132" t="s">
        <v>1965</v>
      </c>
      <c r="B1293" s="557" t="s">
        <v>5306</v>
      </c>
      <c r="C1293" s="557" t="s">
        <v>1432</v>
      </c>
      <c r="D1293" s="557" t="s">
        <v>1432</v>
      </c>
      <c r="E1293" s="557" t="s">
        <v>2124</v>
      </c>
      <c r="F1293" s="557" t="s">
        <v>2125</v>
      </c>
      <c r="G1293" s="557" t="s">
        <v>4802</v>
      </c>
      <c r="H1293" s="557" t="s">
        <v>1885</v>
      </c>
      <c r="I1293" s="533" t="s">
        <v>2126</v>
      </c>
      <c r="J1293" s="533">
        <v>526142</v>
      </c>
      <c r="K1293" s="741">
        <v>172655</v>
      </c>
      <c r="L1293" s="512" t="s">
        <v>3078</v>
      </c>
      <c r="M1293" s="557" t="s">
        <v>1432</v>
      </c>
      <c r="N1293" s="533" t="s">
        <v>1432</v>
      </c>
      <c r="O1293" s="533">
        <v>1</v>
      </c>
      <c r="P1293" s="533">
        <v>2</v>
      </c>
      <c r="Q1293" s="738">
        <v>1</v>
      </c>
      <c r="R1293" s="557" t="s">
        <v>5307</v>
      </c>
      <c r="S1293" s="557" t="s">
        <v>1438</v>
      </c>
      <c r="T1293" s="739">
        <v>42086</v>
      </c>
      <c r="U1293" s="739">
        <v>42142</v>
      </c>
      <c r="V1293" s="557" t="s">
        <v>1439</v>
      </c>
      <c r="W1293" s="557" t="s">
        <v>1432</v>
      </c>
      <c r="X1293" s="557" t="s">
        <v>1442</v>
      </c>
      <c r="Y1293" s="557" t="s">
        <v>4694</v>
      </c>
      <c r="Z1293" s="557" t="s">
        <v>1444</v>
      </c>
      <c r="AA1293" s="557" t="s">
        <v>2723</v>
      </c>
      <c r="AB1293" s="742" t="s">
        <v>1432</v>
      </c>
      <c r="AC1293" s="557"/>
      <c r="AD1293" s="557"/>
      <c r="AE1293" s="517" t="s">
        <v>3063</v>
      </c>
      <c r="AF1293" s="557" t="s">
        <v>1445</v>
      </c>
      <c r="AG1293" s="557"/>
      <c r="AH1293" s="517">
        <v>0</v>
      </c>
      <c r="AI1293" s="517">
        <v>0</v>
      </c>
      <c r="AJ1293" s="577">
        <v>0</v>
      </c>
      <c r="AK1293" s="577">
        <v>1</v>
      </c>
      <c r="AL1293" s="577">
        <v>0</v>
      </c>
      <c r="AM1293" s="577">
        <v>0</v>
      </c>
      <c r="AN1293" s="577">
        <v>0</v>
      </c>
      <c r="AO1293" s="577">
        <v>0</v>
      </c>
      <c r="AP1293" s="577">
        <v>0</v>
      </c>
      <c r="AQ1293" s="577">
        <v>0</v>
      </c>
      <c r="AR1293" s="577">
        <v>1</v>
      </c>
      <c r="AS1293" s="577">
        <v>0</v>
      </c>
      <c r="AT1293" s="577">
        <v>0</v>
      </c>
      <c r="AU1293" s="577">
        <v>0</v>
      </c>
      <c r="AV1293" s="577">
        <v>0</v>
      </c>
      <c r="AW1293" s="577">
        <v>0</v>
      </c>
      <c r="AX1293" s="577">
        <v>0</v>
      </c>
      <c r="AY1293" s="577">
        <v>0</v>
      </c>
      <c r="AZ1293" s="577">
        <v>0</v>
      </c>
      <c r="BA1293" s="577">
        <v>0</v>
      </c>
      <c r="BB1293" s="577">
        <v>0</v>
      </c>
      <c r="BC1293" s="577">
        <v>0</v>
      </c>
      <c r="BD1293" s="577">
        <v>0</v>
      </c>
      <c r="BE1293" s="577">
        <v>0</v>
      </c>
      <c r="BF1293" s="577">
        <v>0</v>
      </c>
      <c r="BG1293" s="577">
        <v>0</v>
      </c>
      <c r="BH1293" s="577">
        <v>0</v>
      </c>
      <c r="BI1293" s="577">
        <v>0</v>
      </c>
      <c r="BJ1293" s="577">
        <v>0</v>
      </c>
      <c r="BK1293" s="577">
        <v>0</v>
      </c>
      <c r="BL1293" s="577"/>
      <c r="BM1293" s="551">
        <v>0</v>
      </c>
      <c r="BN1293" s="551">
        <v>0</v>
      </c>
      <c r="BO1293" s="753">
        <v>0</v>
      </c>
      <c r="BP1293" s="551">
        <v>0</v>
      </c>
      <c r="BQ1293" s="551">
        <v>0</v>
      </c>
      <c r="BR1293" s="551">
        <v>0</v>
      </c>
      <c r="BS1293" s="582">
        <f t="shared" si="111"/>
        <v>0.33333333333333331</v>
      </c>
      <c r="BT1293" s="552">
        <f t="shared" si="112"/>
        <v>0.33333333333333331</v>
      </c>
      <c r="BU1293" s="552">
        <f t="shared" si="113"/>
        <v>0.33333333333333331</v>
      </c>
      <c r="BV1293" s="551">
        <v>0</v>
      </c>
      <c r="BW1293" s="551">
        <v>0</v>
      </c>
      <c r="BX1293" s="551">
        <v>0</v>
      </c>
      <c r="BY1293" s="551">
        <v>0</v>
      </c>
      <c r="BZ1293" s="551">
        <v>0</v>
      </c>
      <c r="CA1293" s="551">
        <v>0</v>
      </c>
      <c r="CB1293" s="551">
        <v>0</v>
      </c>
      <c r="CC1293" s="551">
        <v>0</v>
      </c>
      <c r="CD1293" s="551">
        <v>0</v>
      </c>
      <c r="CE1293" s="551">
        <v>0</v>
      </c>
      <c r="CF1293" s="551">
        <v>0</v>
      </c>
      <c r="CG1293" s="551">
        <v>0</v>
      </c>
      <c r="CH1293" s="551">
        <v>0</v>
      </c>
      <c r="CI1293" s="623">
        <f t="shared" si="114"/>
        <v>1</v>
      </c>
      <c r="CJ1293" s="524">
        <v>1</v>
      </c>
      <c r="CK1293" s="554">
        <f t="shared" si="115"/>
        <v>0.33333333333333331</v>
      </c>
      <c r="CL1293" s="554">
        <f t="shared" si="116"/>
        <v>0.66666666666666663</v>
      </c>
      <c r="CM1293" s="554">
        <v>6</v>
      </c>
      <c r="CN1293" s="554"/>
      <c r="CO1293" s="554"/>
      <c r="CP1293" s="622"/>
      <c r="CQ1293" s="524"/>
      <c r="CR1293" s="525"/>
      <c r="CS1293" s="620"/>
      <c r="CT1293" s="527"/>
      <c r="CU1293" s="527"/>
      <c r="CV1293" s="527"/>
      <c r="CW1293" s="140"/>
    </row>
    <row r="1294" spans="1:101" s="71" customFormat="1" ht="12" customHeight="1" x14ac:dyDescent="0.2">
      <c r="A1294" s="132" t="s">
        <v>1965</v>
      </c>
      <c r="B1294" s="557" t="s">
        <v>5308</v>
      </c>
      <c r="C1294" s="557" t="s">
        <v>1432</v>
      </c>
      <c r="D1294" s="557" t="s">
        <v>1432</v>
      </c>
      <c r="E1294" s="557" t="s">
        <v>1432</v>
      </c>
      <c r="F1294" s="557" t="s">
        <v>1342</v>
      </c>
      <c r="G1294" s="557" t="s">
        <v>5309</v>
      </c>
      <c r="H1294" s="557" t="s">
        <v>1435</v>
      </c>
      <c r="I1294" s="533" t="s">
        <v>2263</v>
      </c>
      <c r="J1294" s="533">
        <v>528542</v>
      </c>
      <c r="K1294" s="741">
        <v>172763</v>
      </c>
      <c r="L1294" s="512" t="s">
        <v>3077</v>
      </c>
      <c r="M1294" s="557" t="s">
        <v>1432</v>
      </c>
      <c r="N1294" s="533" t="s">
        <v>1432</v>
      </c>
      <c r="O1294" s="533">
        <v>1</v>
      </c>
      <c r="P1294" s="533">
        <v>3</v>
      </c>
      <c r="Q1294" s="738">
        <v>2</v>
      </c>
      <c r="R1294" s="557" t="s">
        <v>5310</v>
      </c>
      <c r="S1294" s="557" t="s">
        <v>1438</v>
      </c>
      <c r="T1294" s="739">
        <v>42073</v>
      </c>
      <c r="U1294" s="739">
        <v>42151</v>
      </c>
      <c r="V1294" s="557" t="s">
        <v>1439</v>
      </c>
      <c r="W1294" s="557" t="s">
        <v>1432</v>
      </c>
      <c r="X1294" s="557" t="s">
        <v>1442</v>
      </c>
      <c r="Y1294" s="557" t="s">
        <v>4694</v>
      </c>
      <c r="Z1294" s="557" t="s">
        <v>1444</v>
      </c>
      <c r="AA1294" s="557" t="s">
        <v>1454</v>
      </c>
      <c r="AB1294" s="742" t="s">
        <v>1432</v>
      </c>
      <c r="AC1294" s="557"/>
      <c r="AD1294" s="557"/>
      <c r="AE1294" s="517" t="s">
        <v>3063</v>
      </c>
      <c r="AF1294" s="557" t="s">
        <v>1445</v>
      </c>
      <c r="AG1294" s="557">
        <v>0</v>
      </c>
      <c r="AH1294" s="517">
        <v>0</v>
      </c>
      <c r="AI1294" s="517">
        <v>0</v>
      </c>
      <c r="AJ1294" s="577">
        <v>0</v>
      </c>
      <c r="AK1294" s="577">
        <v>1</v>
      </c>
      <c r="AL1294" s="577">
        <v>1</v>
      </c>
      <c r="AM1294" s="577">
        <v>0</v>
      </c>
      <c r="AN1294" s="577">
        <v>0</v>
      </c>
      <c r="AO1294" s="577">
        <v>0</v>
      </c>
      <c r="AP1294" s="577">
        <v>0</v>
      </c>
      <c r="AQ1294" s="577">
        <v>0</v>
      </c>
      <c r="AR1294" s="577">
        <v>1</v>
      </c>
      <c r="AS1294" s="577">
        <v>1</v>
      </c>
      <c r="AT1294" s="577">
        <v>0</v>
      </c>
      <c r="AU1294" s="577">
        <v>1</v>
      </c>
      <c r="AV1294" s="577">
        <v>0</v>
      </c>
      <c r="AW1294" s="577">
        <v>0</v>
      </c>
      <c r="AX1294" s="577">
        <v>0</v>
      </c>
      <c r="AY1294" s="577">
        <v>0</v>
      </c>
      <c r="AZ1294" s="577">
        <v>0</v>
      </c>
      <c r="BA1294" s="577">
        <v>0</v>
      </c>
      <c r="BB1294" s="577">
        <v>-1</v>
      </c>
      <c r="BC1294" s="577">
        <v>0</v>
      </c>
      <c r="BD1294" s="577">
        <v>0</v>
      </c>
      <c r="BE1294" s="577">
        <v>0</v>
      </c>
      <c r="BF1294" s="577">
        <v>0</v>
      </c>
      <c r="BG1294" s="577">
        <v>0</v>
      </c>
      <c r="BH1294" s="577">
        <v>0</v>
      </c>
      <c r="BI1294" s="577">
        <v>0</v>
      </c>
      <c r="BJ1294" s="577">
        <v>0</v>
      </c>
      <c r="BK1294" s="577">
        <v>0</v>
      </c>
      <c r="BL1294" s="577"/>
      <c r="BM1294" s="551">
        <v>0</v>
      </c>
      <c r="BN1294" s="551">
        <v>0</v>
      </c>
      <c r="BO1294" s="753">
        <v>0</v>
      </c>
      <c r="BP1294" s="551">
        <v>0</v>
      </c>
      <c r="BQ1294" s="551">
        <v>0</v>
      </c>
      <c r="BR1294" s="551">
        <v>0</v>
      </c>
      <c r="BS1294" s="582">
        <f t="shared" si="111"/>
        <v>0.66666666666666663</v>
      </c>
      <c r="BT1294" s="552">
        <f t="shared" si="112"/>
        <v>0.66666666666666663</v>
      </c>
      <c r="BU1294" s="552">
        <f t="shared" si="113"/>
        <v>0.66666666666666663</v>
      </c>
      <c r="BV1294" s="551">
        <v>0</v>
      </c>
      <c r="BW1294" s="551">
        <v>0</v>
      </c>
      <c r="BX1294" s="551">
        <v>0</v>
      </c>
      <c r="BY1294" s="551">
        <v>0</v>
      </c>
      <c r="BZ1294" s="551">
        <v>0</v>
      </c>
      <c r="CA1294" s="551">
        <v>0</v>
      </c>
      <c r="CB1294" s="551">
        <v>0</v>
      </c>
      <c r="CC1294" s="551">
        <v>0</v>
      </c>
      <c r="CD1294" s="551">
        <v>0</v>
      </c>
      <c r="CE1294" s="551">
        <v>0</v>
      </c>
      <c r="CF1294" s="551">
        <v>0</v>
      </c>
      <c r="CG1294" s="551">
        <v>0</v>
      </c>
      <c r="CH1294" s="551">
        <v>0</v>
      </c>
      <c r="CI1294" s="623">
        <f t="shared" si="114"/>
        <v>2</v>
      </c>
      <c r="CJ1294" s="524">
        <v>2</v>
      </c>
      <c r="CK1294" s="554">
        <f t="shared" si="115"/>
        <v>0.66666666666666663</v>
      </c>
      <c r="CL1294" s="554">
        <f t="shared" si="116"/>
        <v>1.3333333333333333</v>
      </c>
      <c r="CM1294" s="554">
        <v>6</v>
      </c>
      <c r="CN1294" s="554"/>
      <c r="CO1294" s="554"/>
      <c r="CP1294" s="622"/>
      <c r="CQ1294" s="524"/>
      <c r="CR1294" s="525"/>
      <c r="CS1294" s="620"/>
      <c r="CT1294" s="527"/>
      <c r="CU1294" s="527"/>
      <c r="CV1294" s="527"/>
      <c r="CW1294" s="140"/>
    </row>
    <row r="1295" spans="1:101" s="71" customFormat="1" ht="12" customHeight="1" x14ac:dyDescent="0.2">
      <c r="A1295" s="132" t="s">
        <v>1965</v>
      </c>
      <c r="B1295" s="557" t="s">
        <v>5311</v>
      </c>
      <c r="C1295" s="557" t="s">
        <v>1432</v>
      </c>
      <c r="D1295" s="557" t="s">
        <v>1432</v>
      </c>
      <c r="E1295" s="557" t="s">
        <v>3274</v>
      </c>
      <c r="F1295" s="557" t="s">
        <v>4193</v>
      </c>
      <c r="G1295" s="557" t="s">
        <v>3282</v>
      </c>
      <c r="H1295" s="557" t="s">
        <v>1435</v>
      </c>
      <c r="I1295" s="533" t="s">
        <v>2392</v>
      </c>
      <c r="J1295" s="533">
        <v>527315</v>
      </c>
      <c r="K1295" s="741">
        <v>171320</v>
      </c>
      <c r="L1295" s="512" t="s">
        <v>3069</v>
      </c>
      <c r="M1295" s="557" t="s">
        <v>1432</v>
      </c>
      <c r="N1295" s="533" t="s">
        <v>1432</v>
      </c>
      <c r="O1295" s="533">
        <v>1</v>
      </c>
      <c r="P1295" s="533">
        <v>3</v>
      </c>
      <c r="Q1295" s="738">
        <v>2</v>
      </c>
      <c r="R1295" s="557" t="s">
        <v>5312</v>
      </c>
      <c r="S1295" s="557" t="s">
        <v>1438</v>
      </c>
      <c r="T1295" s="739">
        <v>42075</v>
      </c>
      <c r="U1295" s="739">
        <v>42131</v>
      </c>
      <c r="V1295" s="557" t="s">
        <v>1439</v>
      </c>
      <c r="W1295" s="557" t="s">
        <v>1432</v>
      </c>
      <c r="X1295" s="557" t="s">
        <v>1442</v>
      </c>
      <c r="Y1295" s="557" t="s">
        <v>4694</v>
      </c>
      <c r="Z1295" s="557" t="s">
        <v>1444</v>
      </c>
      <c r="AA1295" s="557" t="s">
        <v>1454</v>
      </c>
      <c r="AB1295" s="742" t="s">
        <v>1432</v>
      </c>
      <c r="AC1295" s="557"/>
      <c r="AD1295" s="557"/>
      <c r="AE1295" s="517" t="s">
        <v>3063</v>
      </c>
      <c r="AF1295" s="557" t="s">
        <v>1445</v>
      </c>
      <c r="AG1295" s="557">
        <v>0</v>
      </c>
      <c r="AH1295" s="517">
        <v>0</v>
      </c>
      <c r="AI1295" s="517">
        <v>0</v>
      </c>
      <c r="AJ1295" s="577">
        <v>1</v>
      </c>
      <c r="AK1295" s="577">
        <v>1</v>
      </c>
      <c r="AL1295" s="577">
        <v>0</v>
      </c>
      <c r="AM1295" s="577">
        <v>1</v>
      </c>
      <c r="AN1295" s="577">
        <v>0</v>
      </c>
      <c r="AO1295" s="577">
        <v>-1</v>
      </c>
      <c r="AP1295" s="577">
        <v>0</v>
      </c>
      <c r="AQ1295" s="577">
        <v>1</v>
      </c>
      <c r="AR1295" s="577">
        <v>1</v>
      </c>
      <c r="AS1295" s="577">
        <v>0</v>
      </c>
      <c r="AT1295" s="577">
        <v>1</v>
      </c>
      <c r="AU1295" s="577">
        <v>0</v>
      </c>
      <c r="AV1295" s="577">
        <v>0</v>
      </c>
      <c r="AW1295" s="577">
        <v>0</v>
      </c>
      <c r="AX1295" s="577">
        <v>0</v>
      </c>
      <c r="AY1295" s="577">
        <v>0</v>
      </c>
      <c r="AZ1295" s="577">
        <v>0</v>
      </c>
      <c r="BA1295" s="577">
        <v>0</v>
      </c>
      <c r="BB1295" s="577">
        <v>0</v>
      </c>
      <c r="BC1295" s="577">
        <v>-1</v>
      </c>
      <c r="BD1295" s="577">
        <v>0</v>
      </c>
      <c r="BE1295" s="577">
        <v>0</v>
      </c>
      <c r="BF1295" s="577">
        <v>0</v>
      </c>
      <c r="BG1295" s="577">
        <v>0</v>
      </c>
      <c r="BH1295" s="577">
        <v>0</v>
      </c>
      <c r="BI1295" s="577">
        <v>0</v>
      </c>
      <c r="BJ1295" s="577">
        <v>0</v>
      </c>
      <c r="BK1295" s="577">
        <v>0</v>
      </c>
      <c r="BL1295" s="577"/>
      <c r="BM1295" s="551">
        <v>0</v>
      </c>
      <c r="BN1295" s="551">
        <v>0</v>
      </c>
      <c r="BO1295" s="753">
        <v>0</v>
      </c>
      <c r="BP1295" s="551">
        <v>0</v>
      </c>
      <c r="BQ1295" s="551">
        <v>0</v>
      </c>
      <c r="BR1295" s="551">
        <v>0</v>
      </c>
      <c r="BS1295" s="582">
        <f t="shared" si="111"/>
        <v>0.66666666666666663</v>
      </c>
      <c r="BT1295" s="552">
        <f t="shared" si="112"/>
        <v>0.66666666666666663</v>
      </c>
      <c r="BU1295" s="552">
        <f t="shared" si="113"/>
        <v>0.66666666666666663</v>
      </c>
      <c r="BV1295" s="551">
        <v>0</v>
      </c>
      <c r="BW1295" s="551">
        <v>0</v>
      </c>
      <c r="BX1295" s="551">
        <v>0</v>
      </c>
      <c r="BY1295" s="551">
        <v>0</v>
      </c>
      <c r="BZ1295" s="551">
        <v>0</v>
      </c>
      <c r="CA1295" s="551">
        <v>0</v>
      </c>
      <c r="CB1295" s="551">
        <v>0</v>
      </c>
      <c r="CC1295" s="551">
        <v>0</v>
      </c>
      <c r="CD1295" s="551">
        <v>0</v>
      </c>
      <c r="CE1295" s="551">
        <v>0</v>
      </c>
      <c r="CF1295" s="551">
        <v>0</v>
      </c>
      <c r="CG1295" s="551">
        <v>0</v>
      </c>
      <c r="CH1295" s="551">
        <v>0</v>
      </c>
      <c r="CI1295" s="623">
        <f t="shared" si="114"/>
        <v>2</v>
      </c>
      <c r="CJ1295" s="524">
        <v>2</v>
      </c>
      <c r="CK1295" s="554">
        <f t="shared" si="115"/>
        <v>0.66666666666666663</v>
      </c>
      <c r="CL1295" s="554">
        <f t="shared" si="116"/>
        <v>1.3333333333333333</v>
      </c>
      <c r="CM1295" s="554">
        <v>6</v>
      </c>
      <c r="CN1295" s="554"/>
      <c r="CO1295" s="554"/>
      <c r="CP1295" s="622"/>
      <c r="CQ1295" s="524"/>
      <c r="CR1295" s="525"/>
      <c r="CS1295" s="620"/>
      <c r="CT1295" s="527"/>
      <c r="CU1295" s="527"/>
      <c r="CV1295" s="527"/>
      <c r="CW1295" s="140"/>
    </row>
    <row r="1296" spans="1:101" s="71" customFormat="1" ht="12" customHeight="1" x14ac:dyDescent="0.2">
      <c r="A1296" s="132" t="s">
        <v>1965</v>
      </c>
      <c r="B1296" s="557" t="s">
        <v>5313</v>
      </c>
      <c r="C1296" s="557" t="s">
        <v>1432</v>
      </c>
      <c r="D1296" s="557" t="s">
        <v>1432</v>
      </c>
      <c r="E1296" s="557" t="s">
        <v>5314</v>
      </c>
      <c r="F1296" s="557" t="s">
        <v>5315</v>
      </c>
      <c r="G1296" s="557" t="s">
        <v>1434</v>
      </c>
      <c r="H1296" s="557" t="s">
        <v>1435</v>
      </c>
      <c r="I1296" s="533" t="s">
        <v>2843</v>
      </c>
      <c r="J1296" s="533">
        <v>527082</v>
      </c>
      <c r="K1296" s="741">
        <v>170938</v>
      </c>
      <c r="L1296" s="512" t="s">
        <v>3069</v>
      </c>
      <c r="M1296" s="557" t="s">
        <v>1432</v>
      </c>
      <c r="N1296" s="533" t="s">
        <v>1432</v>
      </c>
      <c r="O1296" s="533">
        <v>0</v>
      </c>
      <c r="P1296" s="533">
        <v>4</v>
      </c>
      <c r="Q1296" s="738">
        <v>4</v>
      </c>
      <c r="R1296" s="557" t="s">
        <v>5316</v>
      </c>
      <c r="S1296" s="557" t="s">
        <v>1438</v>
      </c>
      <c r="T1296" s="739">
        <v>42075</v>
      </c>
      <c r="U1296" s="739">
        <v>42256</v>
      </c>
      <c r="V1296" s="557" t="s">
        <v>1439</v>
      </c>
      <c r="W1296" s="557" t="s">
        <v>1432</v>
      </c>
      <c r="X1296" s="557" t="s">
        <v>1442</v>
      </c>
      <c r="Y1296" s="557" t="s">
        <v>4694</v>
      </c>
      <c r="Z1296" s="557" t="s">
        <v>1444</v>
      </c>
      <c r="AA1296" s="557" t="s">
        <v>2713</v>
      </c>
      <c r="AB1296" s="742" t="s">
        <v>1432</v>
      </c>
      <c r="AC1296" s="557"/>
      <c r="AD1296" s="557"/>
      <c r="AE1296" s="517" t="s">
        <v>3063</v>
      </c>
      <c r="AF1296" s="557" t="s">
        <v>1445</v>
      </c>
      <c r="AG1296" s="557">
        <v>0</v>
      </c>
      <c r="AH1296" s="517">
        <v>0</v>
      </c>
      <c r="AI1296" s="517">
        <v>0</v>
      </c>
      <c r="AJ1296" s="577">
        <v>0</v>
      </c>
      <c r="AK1296" s="577">
        <v>1</v>
      </c>
      <c r="AL1296" s="577">
        <v>2</v>
      </c>
      <c r="AM1296" s="577">
        <v>1</v>
      </c>
      <c r="AN1296" s="577">
        <v>0</v>
      </c>
      <c r="AO1296" s="577">
        <v>0</v>
      </c>
      <c r="AP1296" s="577">
        <v>0</v>
      </c>
      <c r="AQ1296" s="577">
        <v>0</v>
      </c>
      <c r="AR1296" s="577">
        <v>1</v>
      </c>
      <c r="AS1296" s="577">
        <v>1</v>
      </c>
      <c r="AT1296" s="577">
        <v>1</v>
      </c>
      <c r="AU1296" s="577">
        <v>0</v>
      </c>
      <c r="AV1296" s="577">
        <v>0</v>
      </c>
      <c r="AW1296" s="577">
        <v>0</v>
      </c>
      <c r="AX1296" s="577">
        <v>0</v>
      </c>
      <c r="AY1296" s="577">
        <v>0</v>
      </c>
      <c r="AZ1296" s="577">
        <v>1</v>
      </c>
      <c r="BA1296" s="577">
        <v>0</v>
      </c>
      <c r="BB1296" s="577">
        <v>0</v>
      </c>
      <c r="BC1296" s="577">
        <v>0</v>
      </c>
      <c r="BD1296" s="577">
        <v>0</v>
      </c>
      <c r="BE1296" s="577">
        <v>0</v>
      </c>
      <c r="BF1296" s="577">
        <v>0</v>
      </c>
      <c r="BG1296" s="577">
        <v>0</v>
      </c>
      <c r="BH1296" s="577">
        <v>0</v>
      </c>
      <c r="BI1296" s="577">
        <v>0</v>
      </c>
      <c r="BJ1296" s="577">
        <v>0</v>
      </c>
      <c r="BK1296" s="577">
        <v>0</v>
      </c>
      <c r="BL1296" s="577"/>
      <c r="BM1296" s="551">
        <v>0</v>
      </c>
      <c r="BN1296" s="551">
        <v>0</v>
      </c>
      <c r="BO1296" s="753">
        <v>0</v>
      </c>
      <c r="BP1296" s="551">
        <v>0</v>
      </c>
      <c r="BQ1296" s="551">
        <v>0</v>
      </c>
      <c r="BR1296" s="551">
        <v>0</v>
      </c>
      <c r="BS1296" s="582">
        <f t="shared" si="111"/>
        <v>1.3333333333333333</v>
      </c>
      <c r="BT1296" s="552">
        <f t="shared" si="112"/>
        <v>1.3333333333333333</v>
      </c>
      <c r="BU1296" s="552">
        <f t="shared" si="113"/>
        <v>1.3333333333333333</v>
      </c>
      <c r="BV1296" s="551">
        <v>0</v>
      </c>
      <c r="BW1296" s="551">
        <v>0</v>
      </c>
      <c r="BX1296" s="551">
        <v>0</v>
      </c>
      <c r="BY1296" s="551">
        <v>0</v>
      </c>
      <c r="BZ1296" s="551">
        <v>0</v>
      </c>
      <c r="CA1296" s="551">
        <v>0</v>
      </c>
      <c r="CB1296" s="551">
        <v>0</v>
      </c>
      <c r="CC1296" s="551">
        <v>0</v>
      </c>
      <c r="CD1296" s="551">
        <v>0</v>
      </c>
      <c r="CE1296" s="551">
        <v>0</v>
      </c>
      <c r="CF1296" s="551">
        <v>0</v>
      </c>
      <c r="CG1296" s="551">
        <v>0</v>
      </c>
      <c r="CH1296" s="551">
        <v>0</v>
      </c>
      <c r="CI1296" s="623">
        <f t="shared" si="114"/>
        <v>4</v>
      </c>
      <c r="CJ1296" s="524">
        <v>4</v>
      </c>
      <c r="CK1296" s="554">
        <f t="shared" si="115"/>
        <v>1.3333333333333333</v>
      </c>
      <c r="CL1296" s="554">
        <f t="shared" si="116"/>
        <v>2.6666666666666665</v>
      </c>
      <c r="CM1296" s="554">
        <v>6</v>
      </c>
      <c r="CN1296" s="554"/>
      <c r="CO1296" s="554"/>
      <c r="CP1296" s="622"/>
      <c r="CQ1296" s="524"/>
      <c r="CR1296" s="525"/>
      <c r="CS1296" s="620"/>
      <c r="CT1296" s="527"/>
      <c r="CU1296" s="527"/>
      <c r="CV1296" s="527"/>
      <c r="CW1296" s="140"/>
    </row>
    <row r="1297" spans="1:101" s="71" customFormat="1" ht="12" customHeight="1" x14ac:dyDescent="0.2">
      <c r="A1297" s="132" t="s">
        <v>1965</v>
      </c>
      <c r="B1297" s="557" t="s">
        <v>5317</v>
      </c>
      <c r="C1297" s="557" t="s">
        <v>1432</v>
      </c>
      <c r="D1297" s="557" t="s">
        <v>1432</v>
      </c>
      <c r="E1297" s="557" t="s">
        <v>1432</v>
      </c>
      <c r="F1297" s="557" t="s">
        <v>2537</v>
      </c>
      <c r="G1297" s="557" t="s">
        <v>5318</v>
      </c>
      <c r="H1297" s="557" t="s">
        <v>2717</v>
      </c>
      <c r="I1297" s="533" t="s">
        <v>5319</v>
      </c>
      <c r="J1297" s="533">
        <v>527366</v>
      </c>
      <c r="K1297" s="741">
        <v>177077</v>
      </c>
      <c r="L1297" s="512" t="s">
        <v>4766</v>
      </c>
      <c r="M1297" s="557" t="s">
        <v>1432</v>
      </c>
      <c r="N1297" s="533" t="s">
        <v>1432</v>
      </c>
      <c r="O1297" s="533">
        <v>2</v>
      </c>
      <c r="P1297" s="533">
        <v>1</v>
      </c>
      <c r="Q1297" s="738">
        <v>-1</v>
      </c>
      <c r="R1297" s="557" t="s">
        <v>5320</v>
      </c>
      <c r="S1297" s="557" t="s">
        <v>1438</v>
      </c>
      <c r="T1297" s="739">
        <v>42087</v>
      </c>
      <c r="U1297" s="739">
        <v>42143</v>
      </c>
      <c r="V1297" s="557" t="s">
        <v>1439</v>
      </c>
      <c r="W1297" s="557" t="s">
        <v>1432</v>
      </c>
      <c r="X1297" s="557" t="s">
        <v>1442</v>
      </c>
      <c r="Y1297" s="557" t="s">
        <v>4694</v>
      </c>
      <c r="Z1297" s="557" t="s">
        <v>1444</v>
      </c>
      <c r="AA1297" s="557" t="s">
        <v>4207</v>
      </c>
      <c r="AB1297" s="742" t="s">
        <v>1432</v>
      </c>
      <c r="AC1297" s="557"/>
      <c r="AD1297" s="557"/>
      <c r="AE1297" s="517" t="s">
        <v>3063</v>
      </c>
      <c r="AF1297" s="557" t="s">
        <v>1445</v>
      </c>
      <c r="AG1297" s="557">
        <v>0</v>
      </c>
      <c r="AH1297" s="517">
        <v>0</v>
      </c>
      <c r="AI1297" s="517">
        <v>0</v>
      </c>
      <c r="AJ1297" s="577">
        <v>0</v>
      </c>
      <c r="AK1297" s="577">
        <v>-1</v>
      </c>
      <c r="AL1297" s="577">
        <v>-1</v>
      </c>
      <c r="AM1297" s="577">
        <v>0</v>
      </c>
      <c r="AN1297" s="577">
        <v>1</v>
      </c>
      <c r="AO1297" s="577">
        <v>0</v>
      </c>
      <c r="AP1297" s="577">
        <v>0</v>
      </c>
      <c r="AQ1297" s="577">
        <v>0</v>
      </c>
      <c r="AR1297" s="577">
        <v>-1</v>
      </c>
      <c r="AS1297" s="577">
        <v>-1</v>
      </c>
      <c r="AT1297" s="577">
        <v>0</v>
      </c>
      <c r="AU1297" s="577">
        <v>0</v>
      </c>
      <c r="AV1297" s="577">
        <v>0</v>
      </c>
      <c r="AW1297" s="577">
        <v>0</v>
      </c>
      <c r="AX1297" s="577">
        <v>0</v>
      </c>
      <c r="AY1297" s="577">
        <v>0</v>
      </c>
      <c r="AZ1297" s="577">
        <v>0</v>
      </c>
      <c r="BA1297" s="577">
        <v>0</v>
      </c>
      <c r="BB1297" s="577">
        <v>1</v>
      </c>
      <c r="BC1297" s="577">
        <v>0</v>
      </c>
      <c r="BD1297" s="577">
        <v>0</v>
      </c>
      <c r="BE1297" s="577">
        <v>0</v>
      </c>
      <c r="BF1297" s="577">
        <v>0</v>
      </c>
      <c r="BG1297" s="577">
        <v>0</v>
      </c>
      <c r="BH1297" s="577">
        <v>0</v>
      </c>
      <c r="BI1297" s="577">
        <v>0</v>
      </c>
      <c r="BJ1297" s="577">
        <v>0</v>
      </c>
      <c r="BK1297" s="577">
        <v>0</v>
      </c>
      <c r="BL1297" s="577"/>
      <c r="BM1297" s="551">
        <v>0</v>
      </c>
      <c r="BN1297" s="551">
        <v>0</v>
      </c>
      <c r="BO1297" s="753">
        <v>0</v>
      </c>
      <c r="BP1297" s="551">
        <v>0</v>
      </c>
      <c r="BQ1297" s="551">
        <v>0</v>
      </c>
      <c r="BR1297" s="551">
        <v>0</v>
      </c>
      <c r="BS1297" s="582">
        <f t="shared" si="111"/>
        <v>-0.33333333333333331</v>
      </c>
      <c r="BT1297" s="552">
        <f t="shared" si="112"/>
        <v>-0.33333333333333331</v>
      </c>
      <c r="BU1297" s="552">
        <f t="shared" si="113"/>
        <v>-0.33333333333333331</v>
      </c>
      <c r="BV1297" s="551">
        <v>0</v>
      </c>
      <c r="BW1297" s="551">
        <v>0</v>
      </c>
      <c r="BX1297" s="551">
        <v>0</v>
      </c>
      <c r="BY1297" s="551">
        <v>0</v>
      </c>
      <c r="BZ1297" s="551">
        <v>0</v>
      </c>
      <c r="CA1297" s="551">
        <v>0</v>
      </c>
      <c r="CB1297" s="551">
        <v>0</v>
      </c>
      <c r="CC1297" s="551">
        <v>0</v>
      </c>
      <c r="CD1297" s="551">
        <v>0</v>
      </c>
      <c r="CE1297" s="551">
        <v>0</v>
      </c>
      <c r="CF1297" s="551">
        <v>0</v>
      </c>
      <c r="CG1297" s="551">
        <v>0</v>
      </c>
      <c r="CH1297" s="551">
        <v>0</v>
      </c>
      <c r="CI1297" s="623">
        <f t="shared" si="114"/>
        <v>-1</v>
      </c>
      <c r="CJ1297" s="524">
        <v>-1</v>
      </c>
      <c r="CK1297" s="554">
        <f t="shared" si="115"/>
        <v>-0.33333333333333331</v>
      </c>
      <c r="CL1297" s="554">
        <f t="shared" si="116"/>
        <v>-0.66666666666666663</v>
      </c>
      <c r="CM1297" s="554">
        <v>6</v>
      </c>
      <c r="CN1297" s="554"/>
      <c r="CO1297" s="554"/>
      <c r="CP1297" s="622"/>
      <c r="CQ1297" s="524"/>
      <c r="CR1297" s="525"/>
      <c r="CS1297" s="620"/>
      <c r="CT1297" s="527"/>
      <c r="CU1297" s="527"/>
      <c r="CV1297" s="527"/>
      <c r="CW1297" s="140"/>
    </row>
    <row r="1298" spans="1:101" s="71" customFormat="1" ht="12" customHeight="1" x14ac:dyDescent="0.2">
      <c r="A1298" s="132" t="s">
        <v>1965</v>
      </c>
      <c r="B1298" s="557" t="s">
        <v>5321</v>
      </c>
      <c r="C1298" s="557" t="s">
        <v>1432</v>
      </c>
      <c r="D1298" s="557" t="s">
        <v>1432</v>
      </c>
      <c r="E1298" s="557" t="s">
        <v>1432</v>
      </c>
      <c r="F1298" s="557" t="s">
        <v>4269</v>
      </c>
      <c r="G1298" s="557" t="s">
        <v>4942</v>
      </c>
      <c r="H1298" s="557" t="s">
        <v>1885</v>
      </c>
      <c r="I1298" s="533" t="s">
        <v>5322</v>
      </c>
      <c r="J1298" s="533">
        <v>525046</v>
      </c>
      <c r="K1298" s="741">
        <v>173372</v>
      </c>
      <c r="L1298" s="512" t="s">
        <v>3087</v>
      </c>
      <c r="M1298" s="557" t="s">
        <v>1432</v>
      </c>
      <c r="N1298" s="533" t="s">
        <v>1432</v>
      </c>
      <c r="O1298" s="533">
        <v>0</v>
      </c>
      <c r="P1298" s="533">
        <v>1</v>
      </c>
      <c r="Q1298" s="738">
        <v>1</v>
      </c>
      <c r="R1298" s="557" t="s">
        <v>5323</v>
      </c>
      <c r="S1298" s="557" t="s">
        <v>1438</v>
      </c>
      <c r="T1298" s="739">
        <v>42090</v>
      </c>
      <c r="U1298" s="739">
        <v>42179</v>
      </c>
      <c r="V1298" s="557" t="s">
        <v>1439</v>
      </c>
      <c r="W1298" s="557" t="s">
        <v>1432</v>
      </c>
      <c r="X1298" s="557" t="s">
        <v>1442</v>
      </c>
      <c r="Y1298" s="557" t="s">
        <v>1443</v>
      </c>
      <c r="Z1298" s="557" t="s">
        <v>1444</v>
      </c>
      <c r="AA1298" s="557" t="s">
        <v>2713</v>
      </c>
      <c r="AB1298" s="742" t="s">
        <v>1432</v>
      </c>
      <c r="AC1298" s="557"/>
      <c r="AD1298" s="557"/>
      <c r="AE1298" s="517" t="s">
        <v>3063</v>
      </c>
      <c r="AF1298" s="557" t="s">
        <v>1445</v>
      </c>
      <c r="AG1298" s="557">
        <v>0</v>
      </c>
      <c r="AH1298" s="517">
        <v>0</v>
      </c>
      <c r="AI1298" s="517">
        <v>0</v>
      </c>
      <c r="AJ1298" s="577">
        <v>0</v>
      </c>
      <c r="AK1298" s="577">
        <v>1</v>
      </c>
      <c r="AL1298" s="577">
        <v>0</v>
      </c>
      <c r="AM1298" s="577">
        <v>0</v>
      </c>
      <c r="AN1298" s="577">
        <v>0</v>
      </c>
      <c r="AO1298" s="577">
        <v>0</v>
      </c>
      <c r="AP1298" s="577">
        <v>0</v>
      </c>
      <c r="AQ1298" s="577">
        <v>0</v>
      </c>
      <c r="AR1298" s="577">
        <v>1</v>
      </c>
      <c r="AS1298" s="577">
        <v>0</v>
      </c>
      <c r="AT1298" s="577">
        <v>0</v>
      </c>
      <c r="AU1298" s="577">
        <v>0</v>
      </c>
      <c r="AV1298" s="577">
        <v>0</v>
      </c>
      <c r="AW1298" s="577">
        <v>0</v>
      </c>
      <c r="AX1298" s="577">
        <v>0</v>
      </c>
      <c r="AY1298" s="577">
        <v>0</v>
      </c>
      <c r="AZ1298" s="577">
        <v>0</v>
      </c>
      <c r="BA1298" s="577">
        <v>0</v>
      </c>
      <c r="BB1298" s="577">
        <v>0</v>
      </c>
      <c r="BC1298" s="577">
        <v>0</v>
      </c>
      <c r="BD1298" s="577">
        <v>0</v>
      </c>
      <c r="BE1298" s="577">
        <v>0</v>
      </c>
      <c r="BF1298" s="577">
        <v>0</v>
      </c>
      <c r="BG1298" s="577">
        <v>0</v>
      </c>
      <c r="BH1298" s="577">
        <v>0</v>
      </c>
      <c r="BI1298" s="577">
        <v>0</v>
      </c>
      <c r="BJ1298" s="577">
        <v>0</v>
      </c>
      <c r="BK1298" s="577">
        <v>0</v>
      </c>
      <c r="BL1298" s="577"/>
      <c r="BM1298" s="551">
        <v>0</v>
      </c>
      <c r="BN1298" s="551">
        <v>0</v>
      </c>
      <c r="BO1298" s="753">
        <v>0</v>
      </c>
      <c r="BP1298" s="551">
        <v>0</v>
      </c>
      <c r="BQ1298" s="551">
        <v>0</v>
      </c>
      <c r="BR1298" s="551">
        <v>0</v>
      </c>
      <c r="BS1298" s="582">
        <f t="shared" si="111"/>
        <v>0.33333333333333331</v>
      </c>
      <c r="BT1298" s="552">
        <f t="shared" si="112"/>
        <v>0.33333333333333331</v>
      </c>
      <c r="BU1298" s="552">
        <f t="shared" si="113"/>
        <v>0.33333333333333331</v>
      </c>
      <c r="BV1298" s="551">
        <v>0</v>
      </c>
      <c r="BW1298" s="551">
        <v>0</v>
      </c>
      <c r="BX1298" s="551">
        <v>0</v>
      </c>
      <c r="BY1298" s="551">
        <v>0</v>
      </c>
      <c r="BZ1298" s="551">
        <v>0</v>
      </c>
      <c r="CA1298" s="551">
        <v>0</v>
      </c>
      <c r="CB1298" s="551">
        <v>0</v>
      </c>
      <c r="CC1298" s="551">
        <v>0</v>
      </c>
      <c r="CD1298" s="551">
        <v>0</v>
      </c>
      <c r="CE1298" s="551">
        <v>0</v>
      </c>
      <c r="CF1298" s="551">
        <v>0</v>
      </c>
      <c r="CG1298" s="551">
        <v>0</v>
      </c>
      <c r="CH1298" s="551">
        <v>0</v>
      </c>
      <c r="CI1298" s="623">
        <f t="shared" si="114"/>
        <v>1</v>
      </c>
      <c r="CJ1298" s="524">
        <v>1</v>
      </c>
      <c r="CK1298" s="554">
        <f t="shared" si="115"/>
        <v>0.33333333333333331</v>
      </c>
      <c r="CL1298" s="554">
        <f t="shared" si="116"/>
        <v>0.66666666666666663</v>
      </c>
      <c r="CM1298" s="554">
        <v>6</v>
      </c>
      <c r="CN1298" s="554"/>
      <c r="CO1298" s="554"/>
      <c r="CP1298" s="622"/>
      <c r="CQ1298" s="524"/>
      <c r="CR1298" s="525"/>
      <c r="CS1298" s="620"/>
      <c r="CT1298" s="527"/>
      <c r="CU1298" s="527"/>
      <c r="CV1298" s="527"/>
      <c r="CW1298" s="140"/>
    </row>
    <row r="1299" spans="1:101" s="71" customFormat="1" ht="12" customHeight="1" x14ac:dyDescent="0.2">
      <c r="A1299" s="132" t="s">
        <v>1965</v>
      </c>
      <c r="B1299" s="557" t="s">
        <v>5324</v>
      </c>
      <c r="C1299" s="557" t="s">
        <v>1432</v>
      </c>
      <c r="D1299" s="557" t="s">
        <v>1432</v>
      </c>
      <c r="E1299" s="557" t="s">
        <v>1432</v>
      </c>
      <c r="F1299" s="557" t="s">
        <v>1254</v>
      </c>
      <c r="G1299" s="557" t="s">
        <v>3013</v>
      </c>
      <c r="H1299" s="557" t="s">
        <v>1435</v>
      </c>
      <c r="I1299" s="533" t="s">
        <v>1255</v>
      </c>
      <c r="J1299" s="533">
        <v>527836</v>
      </c>
      <c r="K1299" s="741">
        <v>172496</v>
      </c>
      <c r="L1299" s="512" t="s">
        <v>3083</v>
      </c>
      <c r="M1299" s="557" t="s">
        <v>1432</v>
      </c>
      <c r="N1299" s="533" t="s">
        <v>1432</v>
      </c>
      <c r="O1299" s="533">
        <v>0</v>
      </c>
      <c r="P1299" s="533">
        <v>1</v>
      </c>
      <c r="Q1299" s="738">
        <v>1</v>
      </c>
      <c r="R1299" s="557" t="s">
        <v>5325</v>
      </c>
      <c r="S1299" s="557" t="s">
        <v>1438</v>
      </c>
      <c r="T1299" s="739">
        <v>42082</v>
      </c>
      <c r="U1299" s="739">
        <v>42138</v>
      </c>
      <c r="V1299" s="557" t="s">
        <v>1439</v>
      </c>
      <c r="W1299" s="557" t="s">
        <v>1432</v>
      </c>
      <c r="X1299" s="557" t="s">
        <v>1442</v>
      </c>
      <c r="Y1299" s="557" t="s">
        <v>3893</v>
      </c>
      <c r="Z1299" s="557" t="s">
        <v>1444</v>
      </c>
      <c r="AA1299" s="557" t="s">
        <v>4720</v>
      </c>
      <c r="AB1299" s="742" t="s">
        <v>1432</v>
      </c>
      <c r="AC1299" s="557"/>
      <c r="AD1299" s="557"/>
      <c r="AE1299" s="517" t="s">
        <v>3063</v>
      </c>
      <c r="AF1299" s="557" t="s">
        <v>1445</v>
      </c>
      <c r="AG1299" s="557"/>
      <c r="AH1299" s="517">
        <v>0</v>
      </c>
      <c r="AI1299" s="517">
        <v>0</v>
      </c>
      <c r="AJ1299" s="577">
        <v>0</v>
      </c>
      <c r="AK1299" s="577">
        <v>1</v>
      </c>
      <c r="AL1299" s="577">
        <v>0</v>
      </c>
      <c r="AM1299" s="577">
        <v>0</v>
      </c>
      <c r="AN1299" s="577">
        <v>0</v>
      </c>
      <c r="AO1299" s="577">
        <v>0</v>
      </c>
      <c r="AP1299" s="577">
        <v>0</v>
      </c>
      <c r="AQ1299" s="577">
        <v>0</v>
      </c>
      <c r="AR1299" s="577">
        <v>1</v>
      </c>
      <c r="AS1299" s="577">
        <v>0</v>
      </c>
      <c r="AT1299" s="577">
        <v>0</v>
      </c>
      <c r="AU1299" s="577">
        <v>0</v>
      </c>
      <c r="AV1299" s="577">
        <v>0</v>
      </c>
      <c r="AW1299" s="577">
        <v>0</v>
      </c>
      <c r="AX1299" s="577">
        <v>0</v>
      </c>
      <c r="AY1299" s="577">
        <v>0</v>
      </c>
      <c r="AZ1299" s="577">
        <v>0</v>
      </c>
      <c r="BA1299" s="577">
        <v>0</v>
      </c>
      <c r="BB1299" s="577">
        <v>0</v>
      </c>
      <c r="BC1299" s="577">
        <v>0</v>
      </c>
      <c r="BD1299" s="577">
        <v>0</v>
      </c>
      <c r="BE1299" s="577">
        <v>0</v>
      </c>
      <c r="BF1299" s="577">
        <v>0</v>
      </c>
      <c r="BG1299" s="577">
        <v>0</v>
      </c>
      <c r="BH1299" s="577">
        <v>0</v>
      </c>
      <c r="BI1299" s="577">
        <v>0</v>
      </c>
      <c r="BJ1299" s="577">
        <v>0</v>
      </c>
      <c r="BK1299" s="577">
        <v>0</v>
      </c>
      <c r="BL1299" s="577"/>
      <c r="BM1299" s="551">
        <v>0</v>
      </c>
      <c r="BN1299" s="551">
        <v>0</v>
      </c>
      <c r="BO1299" s="753">
        <v>0</v>
      </c>
      <c r="BP1299" s="551">
        <v>0</v>
      </c>
      <c r="BQ1299" s="551">
        <v>0</v>
      </c>
      <c r="BR1299" s="551">
        <v>0</v>
      </c>
      <c r="BS1299" s="582">
        <f t="shared" si="111"/>
        <v>0.33333333333333331</v>
      </c>
      <c r="BT1299" s="552">
        <f t="shared" si="112"/>
        <v>0.33333333333333331</v>
      </c>
      <c r="BU1299" s="552">
        <f t="shared" si="113"/>
        <v>0.33333333333333331</v>
      </c>
      <c r="BV1299" s="551">
        <v>0</v>
      </c>
      <c r="BW1299" s="551">
        <v>0</v>
      </c>
      <c r="BX1299" s="551">
        <v>0</v>
      </c>
      <c r="BY1299" s="551">
        <v>0</v>
      </c>
      <c r="BZ1299" s="551">
        <v>0</v>
      </c>
      <c r="CA1299" s="551">
        <v>0</v>
      </c>
      <c r="CB1299" s="551">
        <v>0</v>
      </c>
      <c r="CC1299" s="551">
        <v>0</v>
      </c>
      <c r="CD1299" s="551">
        <v>0</v>
      </c>
      <c r="CE1299" s="551">
        <v>0</v>
      </c>
      <c r="CF1299" s="551">
        <v>0</v>
      </c>
      <c r="CG1299" s="551">
        <v>0</v>
      </c>
      <c r="CH1299" s="551">
        <v>0</v>
      </c>
      <c r="CI1299" s="623">
        <f t="shared" si="114"/>
        <v>1</v>
      </c>
      <c r="CJ1299" s="524">
        <v>1</v>
      </c>
      <c r="CK1299" s="554">
        <f t="shared" si="115"/>
        <v>0.33333333333333331</v>
      </c>
      <c r="CL1299" s="554">
        <f t="shared" si="116"/>
        <v>0.66666666666666663</v>
      </c>
      <c r="CM1299" s="554">
        <v>10</v>
      </c>
      <c r="CN1299" s="554"/>
      <c r="CO1299" s="554"/>
      <c r="CP1299" s="622"/>
      <c r="CQ1299" s="524"/>
      <c r="CR1299" s="525"/>
      <c r="CS1299" s="620"/>
      <c r="CT1299" s="527"/>
      <c r="CU1299" s="527"/>
      <c r="CV1299" s="527"/>
      <c r="CW1299" s="140"/>
    </row>
    <row r="1300" spans="1:101" s="71" customFormat="1" ht="12" customHeight="1" x14ac:dyDescent="0.2">
      <c r="A1300" s="132" t="s">
        <v>1965</v>
      </c>
      <c r="B1300" s="557" t="s">
        <v>5326</v>
      </c>
      <c r="C1300" s="557" t="s">
        <v>1432</v>
      </c>
      <c r="D1300" s="557" t="s">
        <v>1432</v>
      </c>
      <c r="E1300" s="557" t="s">
        <v>1432</v>
      </c>
      <c r="F1300" s="557" t="s">
        <v>2142</v>
      </c>
      <c r="G1300" s="557" t="s">
        <v>2888</v>
      </c>
      <c r="H1300" s="557" t="s">
        <v>1435</v>
      </c>
      <c r="I1300" s="533" t="s">
        <v>1059</v>
      </c>
      <c r="J1300" s="533">
        <v>527925</v>
      </c>
      <c r="K1300" s="741">
        <v>172460</v>
      </c>
      <c r="L1300" s="512" t="s">
        <v>3083</v>
      </c>
      <c r="M1300" s="557" t="s">
        <v>1432</v>
      </c>
      <c r="N1300" s="533" t="s">
        <v>1432</v>
      </c>
      <c r="O1300" s="533">
        <v>2</v>
      </c>
      <c r="P1300" s="533">
        <v>1</v>
      </c>
      <c r="Q1300" s="738">
        <v>-1</v>
      </c>
      <c r="R1300" s="557" t="s">
        <v>5327</v>
      </c>
      <c r="S1300" s="557" t="s">
        <v>3676</v>
      </c>
      <c r="T1300" s="739">
        <v>42087</v>
      </c>
      <c r="U1300" s="739">
        <v>42143</v>
      </c>
      <c r="V1300" s="557" t="s">
        <v>1439</v>
      </c>
      <c r="W1300" s="557" t="s">
        <v>1432</v>
      </c>
      <c r="X1300" s="557" t="s">
        <v>1442</v>
      </c>
      <c r="Y1300" s="557" t="s">
        <v>4694</v>
      </c>
      <c r="Z1300" s="557" t="s">
        <v>1444</v>
      </c>
      <c r="AA1300" s="557" t="s">
        <v>3714</v>
      </c>
      <c r="AB1300" s="742" t="s">
        <v>1432</v>
      </c>
      <c r="AC1300" s="557"/>
      <c r="AD1300" s="557"/>
      <c r="AE1300" s="517" t="s">
        <v>3063</v>
      </c>
      <c r="AF1300" s="557" t="s">
        <v>1445</v>
      </c>
      <c r="AG1300" s="557">
        <v>0</v>
      </c>
      <c r="AH1300" s="517">
        <v>0</v>
      </c>
      <c r="AI1300" s="517">
        <v>0</v>
      </c>
      <c r="AJ1300" s="577">
        <v>-1</v>
      </c>
      <c r="AK1300" s="577">
        <v>0</v>
      </c>
      <c r="AL1300" s="577">
        <v>0</v>
      </c>
      <c r="AM1300" s="577">
        <v>0</v>
      </c>
      <c r="AN1300" s="577">
        <v>0</v>
      </c>
      <c r="AO1300" s="577">
        <v>0</v>
      </c>
      <c r="AP1300" s="577">
        <v>0</v>
      </c>
      <c r="AQ1300" s="577">
        <v>-1</v>
      </c>
      <c r="AR1300" s="577">
        <v>0</v>
      </c>
      <c r="AS1300" s="577">
        <v>0</v>
      </c>
      <c r="AT1300" s="577">
        <v>0</v>
      </c>
      <c r="AU1300" s="577">
        <v>0</v>
      </c>
      <c r="AV1300" s="577">
        <v>0</v>
      </c>
      <c r="AW1300" s="577">
        <v>0</v>
      </c>
      <c r="AX1300" s="577">
        <v>0</v>
      </c>
      <c r="AY1300" s="577">
        <v>0</v>
      </c>
      <c r="AZ1300" s="577">
        <v>0</v>
      </c>
      <c r="BA1300" s="577">
        <v>0</v>
      </c>
      <c r="BB1300" s="577">
        <v>0</v>
      </c>
      <c r="BC1300" s="577">
        <v>0</v>
      </c>
      <c r="BD1300" s="577">
        <v>0</v>
      </c>
      <c r="BE1300" s="577">
        <v>0</v>
      </c>
      <c r="BF1300" s="577">
        <v>0</v>
      </c>
      <c r="BG1300" s="577">
        <v>0</v>
      </c>
      <c r="BH1300" s="577">
        <v>0</v>
      </c>
      <c r="BI1300" s="577">
        <v>0</v>
      </c>
      <c r="BJ1300" s="577">
        <v>0</v>
      </c>
      <c r="BK1300" s="577">
        <v>0</v>
      </c>
      <c r="BL1300" s="577"/>
      <c r="BM1300" s="551">
        <v>0</v>
      </c>
      <c r="BN1300" s="551">
        <v>0</v>
      </c>
      <c r="BO1300" s="753">
        <v>0</v>
      </c>
      <c r="BP1300" s="551">
        <v>0</v>
      </c>
      <c r="BQ1300" s="551">
        <v>0</v>
      </c>
      <c r="BR1300" s="551">
        <v>0</v>
      </c>
      <c r="BS1300" s="582">
        <f t="shared" si="111"/>
        <v>-0.33333333333333331</v>
      </c>
      <c r="BT1300" s="552">
        <f t="shared" si="112"/>
        <v>-0.33333333333333331</v>
      </c>
      <c r="BU1300" s="552">
        <f t="shared" si="113"/>
        <v>-0.33333333333333331</v>
      </c>
      <c r="BV1300" s="551">
        <v>0</v>
      </c>
      <c r="BW1300" s="551">
        <v>0</v>
      </c>
      <c r="BX1300" s="551">
        <v>0</v>
      </c>
      <c r="BY1300" s="551">
        <v>0</v>
      </c>
      <c r="BZ1300" s="551">
        <v>0</v>
      </c>
      <c r="CA1300" s="551">
        <v>0</v>
      </c>
      <c r="CB1300" s="551">
        <v>0</v>
      </c>
      <c r="CC1300" s="551">
        <v>0</v>
      </c>
      <c r="CD1300" s="551">
        <v>0</v>
      </c>
      <c r="CE1300" s="551">
        <v>0</v>
      </c>
      <c r="CF1300" s="551">
        <v>0</v>
      </c>
      <c r="CG1300" s="551">
        <v>0</v>
      </c>
      <c r="CH1300" s="551">
        <v>0</v>
      </c>
      <c r="CI1300" s="623">
        <f t="shared" si="114"/>
        <v>-1</v>
      </c>
      <c r="CJ1300" s="524">
        <v>-1</v>
      </c>
      <c r="CK1300" s="554">
        <f t="shared" si="115"/>
        <v>-0.33333333333333331</v>
      </c>
      <c r="CL1300" s="554">
        <f t="shared" si="116"/>
        <v>-0.66666666666666663</v>
      </c>
      <c r="CM1300" s="554">
        <v>6</v>
      </c>
      <c r="CN1300" s="554"/>
      <c r="CO1300" s="554"/>
      <c r="CP1300" s="622"/>
      <c r="CQ1300" s="524"/>
      <c r="CR1300" s="525"/>
      <c r="CS1300" s="620"/>
      <c r="CT1300" s="527"/>
      <c r="CU1300" s="527"/>
      <c r="CV1300" s="527"/>
      <c r="CW1300" s="140"/>
    </row>
    <row r="1301" spans="1:101" s="71" customFormat="1" ht="12" customHeight="1" x14ac:dyDescent="0.2">
      <c r="A1301" s="132" t="s">
        <v>1965</v>
      </c>
      <c r="B1301" s="557" t="s">
        <v>5328</v>
      </c>
      <c r="C1301" s="557" t="s">
        <v>1432</v>
      </c>
      <c r="D1301" s="557" t="s">
        <v>1432</v>
      </c>
      <c r="E1301" s="557" t="s">
        <v>1432</v>
      </c>
      <c r="F1301" s="557" t="s">
        <v>5329</v>
      </c>
      <c r="G1301" s="557" t="s">
        <v>4568</v>
      </c>
      <c r="H1301" s="557" t="s">
        <v>1458</v>
      </c>
      <c r="I1301" s="533" t="s">
        <v>3289</v>
      </c>
      <c r="J1301" s="533">
        <v>523322</v>
      </c>
      <c r="K1301" s="741">
        <v>175861</v>
      </c>
      <c r="L1301" s="512" t="s">
        <v>3088</v>
      </c>
      <c r="M1301" s="557" t="s">
        <v>1432</v>
      </c>
      <c r="N1301" s="533" t="s">
        <v>1432</v>
      </c>
      <c r="O1301" s="533">
        <v>1</v>
      </c>
      <c r="P1301" s="533">
        <v>1</v>
      </c>
      <c r="Q1301" s="738">
        <v>0</v>
      </c>
      <c r="R1301" s="557" t="s">
        <v>5330</v>
      </c>
      <c r="S1301" s="557" t="s">
        <v>1438</v>
      </c>
      <c r="T1301" s="739">
        <v>42086</v>
      </c>
      <c r="U1301" s="739">
        <v>42146</v>
      </c>
      <c r="V1301" s="557" t="s">
        <v>1439</v>
      </c>
      <c r="W1301" s="557" t="s">
        <v>1432</v>
      </c>
      <c r="X1301" s="557" t="s">
        <v>1442</v>
      </c>
      <c r="Y1301" s="557" t="s">
        <v>4694</v>
      </c>
      <c r="Z1301" s="557" t="s">
        <v>1444</v>
      </c>
      <c r="AA1301" s="557" t="s">
        <v>4300</v>
      </c>
      <c r="AB1301" s="742" t="s">
        <v>1432</v>
      </c>
      <c r="AC1301" s="557"/>
      <c r="AD1301" s="557"/>
      <c r="AE1301" s="517" t="s">
        <v>3063</v>
      </c>
      <c r="AF1301" s="557" t="s">
        <v>1445</v>
      </c>
      <c r="AG1301" s="557">
        <v>0</v>
      </c>
      <c r="AH1301" s="517">
        <v>0</v>
      </c>
      <c r="AI1301" s="517">
        <v>0</v>
      </c>
      <c r="AJ1301" s="577">
        <v>0</v>
      </c>
      <c r="AK1301" s="577">
        <v>0</v>
      </c>
      <c r="AL1301" s="577">
        <v>-1</v>
      </c>
      <c r="AM1301" s="577">
        <v>0</v>
      </c>
      <c r="AN1301" s="577">
        <v>1</v>
      </c>
      <c r="AO1301" s="577">
        <v>0</v>
      </c>
      <c r="AP1301" s="577">
        <v>0</v>
      </c>
      <c r="AQ1301" s="577">
        <v>0</v>
      </c>
      <c r="AR1301" s="577">
        <v>0</v>
      </c>
      <c r="AS1301" s="577">
        <v>-1</v>
      </c>
      <c r="AT1301" s="577">
        <v>0</v>
      </c>
      <c r="AU1301" s="577">
        <v>0</v>
      </c>
      <c r="AV1301" s="577">
        <v>0</v>
      </c>
      <c r="AW1301" s="577">
        <v>0</v>
      </c>
      <c r="AX1301" s="577">
        <v>0</v>
      </c>
      <c r="AY1301" s="577">
        <v>0</v>
      </c>
      <c r="AZ1301" s="577">
        <v>0</v>
      </c>
      <c r="BA1301" s="577">
        <v>0</v>
      </c>
      <c r="BB1301" s="577">
        <v>0</v>
      </c>
      <c r="BC1301" s="577">
        <v>0</v>
      </c>
      <c r="BD1301" s="577">
        <v>0</v>
      </c>
      <c r="BE1301" s="577">
        <v>0</v>
      </c>
      <c r="BF1301" s="577">
        <v>0</v>
      </c>
      <c r="BG1301" s="577">
        <v>0</v>
      </c>
      <c r="BH1301" s="577">
        <v>0</v>
      </c>
      <c r="BI1301" s="577">
        <v>1</v>
      </c>
      <c r="BJ1301" s="577">
        <v>0</v>
      </c>
      <c r="BK1301" s="577">
        <v>0</v>
      </c>
      <c r="BL1301" s="577"/>
      <c r="BM1301" s="551">
        <v>0</v>
      </c>
      <c r="BN1301" s="551">
        <v>0</v>
      </c>
      <c r="BO1301" s="753">
        <v>0</v>
      </c>
      <c r="BP1301" s="551">
        <v>0</v>
      </c>
      <c r="BQ1301" s="551">
        <v>0</v>
      </c>
      <c r="BR1301" s="551">
        <v>0</v>
      </c>
      <c r="BS1301" s="582">
        <f t="shared" si="111"/>
        <v>0</v>
      </c>
      <c r="BT1301" s="552">
        <f t="shared" si="112"/>
        <v>0</v>
      </c>
      <c r="BU1301" s="552">
        <f t="shared" si="113"/>
        <v>0</v>
      </c>
      <c r="BV1301" s="551">
        <v>0</v>
      </c>
      <c r="BW1301" s="551">
        <v>0</v>
      </c>
      <c r="BX1301" s="551">
        <v>0</v>
      </c>
      <c r="BY1301" s="551">
        <v>0</v>
      </c>
      <c r="BZ1301" s="551">
        <v>0</v>
      </c>
      <c r="CA1301" s="551">
        <v>0</v>
      </c>
      <c r="CB1301" s="551">
        <v>0</v>
      </c>
      <c r="CC1301" s="551">
        <v>0</v>
      </c>
      <c r="CD1301" s="551">
        <v>0</v>
      </c>
      <c r="CE1301" s="551">
        <v>0</v>
      </c>
      <c r="CF1301" s="551">
        <v>0</v>
      </c>
      <c r="CG1301" s="551">
        <v>0</v>
      </c>
      <c r="CH1301" s="551">
        <v>0</v>
      </c>
      <c r="CI1301" s="623">
        <f t="shared" si="114"/>
        <v>0</v>
      </c>
      <c r="CJ1301" s="524">
        <v>0</v>
      </c>
      <c r="CK1301" s="554">
        <f t="shared" si="115"/>
        <v>0</v>
      </c>
      <c r="CL1301" s="554">
        <f t="shared" si="116"/>
        <v>0</v>
      </c>
      <c r="CM1301" s="554">
        <v>6</v>
      </c>
      <c r="CN1301" s="554"/>
      <c r="CO1301" s="554"/>
      <c r="CP1301" s="622"/>
      <c r="CQ1301" s="524"/>
      <c r="CR1301" s="525"/>
      <c r="CS1301" s="620"/>
      <c r="CT1301" s="527"/>
      <c r="CU1301" s="527"/>
      <c r="CV1301" s="527"/>
      <c r="CW1301" s="140"/>
    </row>
    <row r="1302" spans="1:101" s="71" customFormat="1" ht="12" customHeight="1" x14ac:dyDescent="0.2">
      <c r="A1302" s="132" t="s">
        <v>1965</v>
      </c>
      <c r="B1302" s="557" t="s">
        <v>5331</v>
      </c>
      <c r="C1302" s="557" t="s">
        <v>4172</v>
      </c>
      <c r="D1302" s="557" t="s">
        <v>1432</v>
      </c>
      <c r="E1302" s="557" t="s">
        <v>4173</v>
      </c>
      <c r="F1302" s="557" t="s">
        <v>4174</v>
      </c>
      <c r="G1302" s="557" t="s">
        <v>1486</v>
      </c>
      <c r="H1302" s="557" t="s">
        <v>2717</v>
      </c>
      <c r="I1302" s="533" t="s">
        <v>1487</v>
      </c>
      <c r="J1302" s="533">
        <v>526819</v>
      </c>
      <c r="K1302" s="741">
        <v>176644</v>
      </c>
      <c r="L1302" s="512" t="s">
        <v>4766</v>
      </c>
      <c r="M1302" s="557" t="s">
        <v>1432</v>
      </c>
      <c r="N1302" s="533" t="s">
        <v>1432</v>
      </c>
      <c r="O1302" s="533">
        <v>0</v>
      </c>
      <c r="P1302" s="533">
        <v>2</v>
      </c>
      <c r="Q1302" s="738">
        <v>2</v>
      </c>
      <c r="R1302" s="557" t="s">
        <v>5332</v>
      </c>
      <c r="S1302" s="557" t="s">
        <v>5452</v>
      </c>
      <c r="T1302" s="739">
        <v>42081</v>
      </c>
      <c r="U1302" s="739">
        <v>42137</v>
      </c>
      <c r="V1302" s="557" t="s">
        <v>1439</v>
      </c>
      <c r="W1302" s="557" t="s">
        <v>1432</v>
      </c>
      <c r="X1302" s="557" t="s">
        <v>1442</v>
      </c>
      <c r="Y1302" s="557" t="s">
        <v>3893</v>
      </c>
      <c r="Z1302" s="557" t="s">
        <v>1444</v>
      </c>
      <c r="AA1302" s="557" t="s">
        <v>4720</v>
      </c>
      <c r="AB1302" s="742" t="s">
        <v>1432</v>
      </c>
      <c r="AC1302" s="557"/>
      <c r="AD1302" s="557"/>
      <c r="AE1302" s="517" t="s">
        <v>3063</v>
      </c>
      <c r="AF1302" s="557" t="s">
        <v>1445</v>
      </c>
      <c r="AG1302" s="557"/>
      <c r="AH1302" s="517">
        <v>0</v>
      </c>
      <c r="AI1302" s="517">
        <v>0</v>
      </c>
      <c r="AJ1302" s="577">
        <v>0</v>
      </c>
      <c r="AK1302" s="577">
        <v>2</v>
      </c>
      <c r="AL1302" s="577">
        <v>0</v>
      </c>
      <c r="AM1302" s="577">
        <v>0</v>
      </c>
      <c r="AN1302" s="577">
        <v>0</v>
      </c>
      <c r="AO1302" s="577">
        <v>0</v>
      </c>
      <c r="AP1302" s="577">
        <v>0</v>
      </c>
      <c r="AQ1302" s="577">
        <v>0</v>
      </c>
      <c r="AR1302" s="577">
        <v>2</v>
      </c>
      <c r="AS1302" s="577">
        <v>0</v>
      </c>
      <c r="AT1302" s="577">
        <v>0</v>
      </c>
      <c r="AU1302" s="577">
        <v>0</v>
      </c>
      <c r="AV1302" s="577">
        <v>0</v>
      </c>
      <c r="AW1302" s="577">
        <v>0</v>
      </c>
      <c r="AX1302" s="577">
        <v>0</v>
      </c>
      <c r="AY1302" s="577">
        <v>0</v>
      </c>
      <c r="AZ1302" s="577">
        <v>0</v>
      </c>
      <c r="BA1302" s="577">
        <v>0</v>
      </c>
      <c r="BB1302" s="577">
        <v>0</v>
      </c>
      <c r="BC1302" s="577">
        <v>0</v>
      </c>
      <c r="BD1302" s="577">
        <v>0</v>
      </c>
      <c r="BE1302" s="577">
        <v>0</v>
      </c>
      <c r="BF1302" s="577">
        <v>0</v>
      </c>
      <c r="BG1302" s="577">
        <v>0</v>
      </c>
      <c r="BH1302" s="577">
        <v>0</v>
      </c>
      <c r="BI1302" s="577">
        <v>0</v>
      </c>
      <c r="BJ1302" s="577">
        <v>0</v>
      </c>
      <c r="BK1302" s="577">
        <v>0</v>
      </c>
      <c r="BL1302" s="577"/>
      <c r="BM1302" s="551">
        <v>0</v>
      </c>
      <c r="BN1302" s="551">
        <v>0</v>
      </c>
      <c r="BO1302" s="753">
        <v>0</v>
      </c>
      <c r="BP1302" s="551">
        <v>0</v>
      </c>
      <c r="BQ1302" s="551">
        <v>0</v>
      </c>
      <c r="BR1302" s="551">
        <v>0</v>
      </c>
      <c r="BS1302" s="582">
        <f t="shared" si="111"/>
        <v>0.66666666666666663</v>
      </c>
      <c r="BT1302" s="552">
        <f t="shared" si="112"/>
        <v>0.66666666666666663</v>
      </c>
      <c r="BU1302" s="552">
        <f t="shared" si="113"/>
        <v>0.66666666666666663</v>
      </c>
      <c r="BV1302" s="551">
        <v>0</v>
      </c>
      <c r="BW1302" s="551">
        <v>0</v>
      </c>
      <c r="BX1302" s="551">
        <v>0</v>
      </c>
      <c r="BY1302" s="551">
        <v>0</v>
      </c>
      <c r="BZ1302" s="551">
        <v>0</v>
      </c>
      <c r="CA1302" s="551">
        <v>0</v>
      </c>
      <c r="CB1302" s="551">
        <v>0</v>
      </c>
      <c r="CC1302" s="551">
        <v>0</v>
      </c>
      <c r="CD1302" s="551">
        <v>0</v>
      </c>
      <c r="CE1302" s="551">
        <v>0</v>
      </c>
      <c r="CF1302" s="551">
        <v>0</v>
      </c>
      <c r="CG1302" s="551">
        <v>0</v>
      </c>
      <c r="CH1302" s="551">
        <v>0</v>
      </c>
      <c r="CI1302" s="623">
        <f t="shared" si="114"/>
        <v>2</v>
      </c>
      <c r="CJ1302" s="524">
        <v>2</v>
      </c>
      <c r="CK1302" s="554">
        <f t="shared" si="115"/>
        <v>0.66666666666666663</v>
      </c>
      <c r="CL1302" s="554">
        <f t="shared" si="116"/>
        <v>1.3333333333333333</v>
      </c>
      <c r="CM1302" s="554">
        <v>10</v>
      </c>
      <c r="CN1302" s="554"/>
      <c r="CO1302" s="554"/>
      <c r="CP1302" s="622"/>
      <c r="CQ1302" s="524"/>
      <c r="CR1302" s="525"/>
      <c r="CS1302" s="620"/>
      <c r="CT1302" s="527"/>
      <c r="CU1302" s="527"/>
      <c r="CV1302" s="527"/>
      <c r="CW1302" s="140"/>
    </row>
    <row r="1303" spans="1:101" s="71" customFormat="1" ht="12" customHeight="1" x14ac:dyDescent="0.2">
      <c r="A1303" s="132" t="s">
        <v>1965</v>
      </c>
      <c r="B1303" s="557" t="s">
        <v>5333</v>
      </c>
      <c r="C1303" s="557" t="s">
        <v>1432</v>
      </c>
      <c r="D1303" s="557" t="s">
        <v>1432</v>
      </c>
      <c r="E1303" s="557" t="s">
        <v>1432</v>
      </c>
      <c r="F1303" s="557" t="s">
        <v>5334</v>
      </c>
      <c r="G1303" s="557" t="s">
        <v>2087</v>
      </c>
      <c r="H1303" s="557" t="s">
        <v>1458</v>
      </c>
      <c r="I1303" s="533" t="s">
        <v>1896</v>
      </c>
      <c r="J1303" s="533">
        <v>523061</v>
      </c>
      <c r="K1303" s="741">
        <v>174593</v>
      </c>
      <c r="L1303" s="512" t="s">
        <v>521</v>
      </c>
      <c r="M1303" s="557" t="s">
        <v>1432</v>
      </c>
      <c r="N1303" s="533" t="s">
        <v>1432</v>
      </c>
      <c r="O1303" s="533">
        <v>1</v>
      </c>
      <c r="P1303" s="533">
        <v>1</v>
      </c>
      <c r="Q1303" s="738">
        <v>0</v>
      </c>
      <c r="R1303" s="557" t="s">
        <v>5335</v>
      </c>
      <c r="S1303" s="557" t="s">
        <v>1438</v>
      </c>
      <c r="T1303" s="739">
        <v>42087</v>
      </c>
      <c r="U1303" s="739">
        <v>42178</v>
      </c>
      <c r="V1303" s="557" t="s">
        <v>1439</v>
      </c>
      <c r="W1303" s="557" t="s">
        <v>1432</v>
      </c>
      <c r="X1303" s="557" t="s">
        <v>1442</v>
      </c>
      <c r="Y1303" s="557" t="s">
        <v>1443</v>
      </c>
      <c r="Z1303" s="557" t="s">
        <v>1444</v>
      </c>
      <c r="AA1303" s="557" t="s">
        <v>2713</v>
      </c>
      <c r="AB1303" s="742" t="s">
        <v>1432</v>
      </c>
      <c r="AC1303" s="557"/>
      <c r="AD1303" s="557"/>
      <c r="AE1303" s="517" t="s">
        <v>3063</v>
      </c>
      <c r="AF1303" s="557" t="s">
        <v>1445</v>
      </c>
      <c r="AG1303" s="557">
        <v>0</v>
      </c>
      <c r="AH1303" s="517">
        <v>0</v>
      </c>
      <c r="AI1303" s="517">
        <v>1</v>
      </c>
      <c r="AJ1303" s="577">
        <v>0</v>
      </c>
      <c r="AK1303" s="577">
        <v>0</v>
      </c>
      <c r="AL1303" s="577">
        <v>0</v>
      </c>
      <c r="AM1303" s="577">
        <v>0</v>
      </c>
      <c r="AN1303" s="577">
        <v>-1</v>
      </c>
      <c r="AO1303" s="577">
        <v>1</v>
      </c>
      <c r="AP1303" s="577">
        <v>0</v>
      </c>
      <c r="AQ1303" s="577">
        <v>0</v>
      </c>
      <c r="AR1303" s="577">
        <v>0</v>
      </c>
      <c r="AS1303" s="577">
        <v>0</v>
      </c>
      <c r="AT1303" s="577">
        <v>0</v>
      </c>
      <c r="AU1303" s="577">
        <v>0</v>
      </c>
      <c r="AV1303" s="577">
        <v>0</v>
      </c>
      <c r="AW1303" s="577">
        <v>0</v>
      </c>
      <c r="AX1303" s="577">
        <v>0</v>
      </c>
      <c r="AY1303" s="577">
        <v>0</v>
      </c>
      <c r="AZ1303" s="577">
        <v>0</v>
      </c>
      <c r="BA1303" s="577">
        <v>0</v>
      </c>
      <c r="BB1303" s="577">
        <v>-1</v>
      </c>
      <c r="BC1303" s="577">
        <v>1</v>
      </c>
      <c r="BD1303" s="577">
        <v>0</v>
      </c>
      <c r="BE1303" s="577">
        <v>0</v>
      </c>
      <c r="BF1303" s="577">
        <v>0</v>
      </c>
      <c r="BG1303" s="577">
        <v>0</v>
      </c>
      <c r="BH1303" s="577">
        <v>0</v>
      </c>
      <c r="BI1303" s="577">
        <v>0</v>
      </c>
      <c r="BJ1303" s="577">
        <v>0</v>
      </c>
      <c r="BK1303" s="577">
        <v>0</v>
      </c>
      <c r="BL1303" s="577"/>
      <c r="BM1303" s="551">
        <v>0</v>
      </c>
      <c r="BN1303" s="551">
        <v>0</v>
      </c>
      <c r="BO1303" s="753">
        <v>0</v>
      </c>
      <c r="BP1303" s="551">
        <v>0</v>
      </c>
      <c r="BQ1303" s="551">
        <v>0</v>
      </c>
      <c r="BR1303" s="551">
        <v>0</v>
      </c>
      <c r="BS1303" s="582">
        <f t="shared" si="111"/>
        <v>0</v>
      </c>
      <c r="BT1303" s="552">
        <f t="shared" si="112"/>
        <v>0</v>
      </c>
      <c r="BU1303" s="552">
        <f t="shared" si="113"/>
        <v>0</v>
      </c>
      <c r="BV1303" s="551">
        <v>0</v>
      </c>
      <c r="BW1303" s="551">
        <v>0</v>
      </c>
      <c r="BX1303" s="551">
        <v>0</v>
      </c>
      <c r="BY1303" s="551">
        <v>0</v>
      </c>
      <c r="BZ1303" s="551">
        <v>0</v>
      </c>
      <c r="CA1303" s="551">
        <v>0</v>
      </c>
      <c r="CB1303" s="551">
        <v>0</v>
      </c>
      <c r="CC1303" s="551">
        <v>0</v>
      </c>
      <c r="CD1303" s="551">
        <v>0</v>
      </c>
      <c r="CE1303" s="551">
        <v>0</v>
      </c>
      <c r="CF1303" s="551">
        <v>0</v>
      </c>
      <c r="CG1303" s="551">
        <v>0</v>
      </c>
      <c r="CH1303" s="551">
        <v>0</v>
      </c>
      <c r="CI1303" s="623">
        <f t="shared" si="114"/>
        <v>0</v>
      </c>
      <c r="CJ1303" s="524">
        <v>0</v>
      </c>
      <c r="CK1303" s="554">
        <f t="shared" si="115"/>
        <v>0</v>
      </c>
      <c r="CL1303" s="554">
        <f t="shared" si="116"/>
        <v>0</v>
      </c>
      <c r="CM1303" s="554">
        <v>6</v>
      </c>
      <c r="CN1303" s="554"/>
      <c r="CO1303" s="554"/>
      <c r="CP1303" s="622"/>
      <c r="CQ1303" s="524"/>
      <c r="CR1303" s="525"/>
      <c r="CS1303" s="620"/>
      <c r="CT1303" s="527"/>
      <c r="CU1303" s="527"/>
      <c r="CV1303" s="527"/>
      <c r="CW1303" s="140"/>
    </row>
    <row r="1304" spans="1:101" s="71" customFormat="1" ht="12" customHeight="1" x14ac:dyDescent="0.2">
      <c r="A1304" s="132" t="s">
        <v>1965</v>
      </c>
      <c r="B1304" s="557" t="s">
        <v>5336</v>
      </c>
      <c r="C1304" s="557" t="s">
        <v>1432</v>
      </c>
      <c r="D1304" s="557" t="s">
        <v>1432</v>
      </c>
      <c r="E1304" s="557" t="s">
        <v>1432</v>
      </c>
      <c r="F1304" s="557" t="s">
        <v>5337</v>
      </c>
      <c r="G1304" s="557" t="s">
        <v>5039</v>
      </c>
      <c r="H1304" s="557" t="s">
        <v>3299</v>
      </c>
      <c r="I1304" s="533" t="s">
        <v>1432</v>
      </c>
      <c r="J1304" s="533">
        <v>528848</v>
      </c>
      <c r="K1304" s="741">
        <v>176719</v>
      </c>
      <c r="L1304" s="512" t="s">
        <v>3066</v>
      </c>
      <c r="M1304" s="557" t="s">
        <v>1432</v>
      </c>
      <c r="N1304" s="533" t="s">
        <v>1432</v>
      </c>
      <c r="O1304" s="533">
        <v>0</v>
      </c>
      <c r="P1304" s="533">
        <v>4</v>
      </c>
      <c r="Q1304" s="738">
        <v>4</v>
      </c>
      <c r="R1304" s="557" t="s">
        <v>5338</v>
      </c>
      <c r="S1304" s="557" t="s">
        <v>3187</v>
      </c>
      <c r="T1304" s="739">
        <v>42087</v>
      </c>
      <c r="U1304" s="739">
        <v>42165</v>
      </c>
      <c r="V1304" s="557" t="s">
        <v>1439</v>
      </c>
      <c r="W1304" s="557" t="s">
        <v>1432</v>
      </c>
      <c r="X1304" s="557" t="s">
        <v>1442</v>
      </c>
      <c r="Y1304" s="557" t="s">
        <v>3893</v>
      </c>
      <c r="Z1304" s="557" t="s">
        <v>1444</v>
      </c>
      <c r="AA1304" s="557" t="s">
        <v>4720</v>
      </c>
      <c r="AB1304" s="742" t="s">
        <v>1432</v>
      </c>
      <c r="AC1304" s="557"/>
      <c r="AD1304" s="557"/>
      <c r="AE1304" s="517" t="s">
        <v>3063</v>
      </c>
      <c r="AF1304" s="557" t="s">
        <v>1445</v>
      </c>
      <c r="AG1304" s="557"/>
      <c r="AH1304" s="517">
        <v>0</v>
      </c>
      <c r="AI1304" s="517">
        <v>0</v>
      </c>
      <c r="AJ1304" s="577">
        <v>0</v>
      </c>
      <c r="AK1304" s="577">
        <v>4</v>
      </c>
      <c r="AL1304" s="577">
        <v>0</v>
      </c>
      <c r="AM1304" s="577">
        <v>0</v>
      </c>
      <c r="AN1304" s="577">
        <v>0</v>
      </c>
      <c r="AO1304" s="577">
        <v>0</v>
      </c>
      <c r="AP1304" s="577">
        <v>0</v>
      </c>
      <c r="AQ1304" s="577">
        <v>0</v>
      </c>
      <c r="AR1304" s="577">
        <v>4</v>
      </c>
      <c r="AS1304" s="577">
        <v>0</v>
      </c>
      <c r="AT1304" s="577">
        <v>0</v>
      </c>
      <c r="AU1304" s="577">
        <v>0</v>
      </c>
      <c r="AV1304" s="577">
        <v>0</v>
      </c>
      <c r="AW1304" s="577">
        <v>0</v>
      </c>
      <c r="AX1304" s="577">
        <v>0</v>
      </c>
      <c r="AY1304" s="577">
        <v>0</v>
      </c>
      <c r="AZ1304" s="577">
        <v>0</v>
      </c>
      <c r="BA1304" s="577">
        <v>0</v>
      </c>
      <c r="BB1304" s="577">
        <v>0</v>
      </c>
      <c r="BC1304" s="577">
        <v>0</v>
      </c>
      <c r="BD1304" s="577">
        <v>0</v>
      </c>
      <c r="BE1304" s="577">
        <v>0</v>
      </c>
      <c r="BF1304" s="577">
        <v>0</v>
      </c>
      <c r="BG1304" s="577">
        <v>0</v>
      </c>
      <c r="BH1304" s="577">
        <v>0</v>
      </c>
      <c r="BI1304" s="577">
        <v>0</v>
      </c>
      <c r="BJ1304" s="577">
        <v>0</v>
      </c>
      <c r="BK1304" s="577">
        <v>0</v>
      </c>
      <c r="BL1304" s="577"/>
      <c r="BM1304" s="551">
        <v>0</v>
      </c>
      <c r="BN1304" s="551">
        <v>0</v>
      </c>
      <c r="BO1304" s="753">
        <v>0</v>
      </c>
      <c r="BP1304" s="551">
        <v>0</v>
      </c>
      <c r="BQ1304" s="551">
        <v>0</v>
      </c>
      <c r="BR1304" s="551">
        <v>0</v>
      </c>
      <c r="BS1304" s="582">
        <f t="shared" si="111"/>
        <v>1.3333333333333333</v>
      </c>
      <c r="BT1304" s="552">
        <f t="shared" si="112"/>
        <v>1.3333333333333333</v>
      </c>
      <c r="BU1304" s="552">
        <f t="shared" si="113"/>
        <v>1.3333333333333333</v>
      </c>
      <c r="BV1304" s="551">
        <v>0</v>
      </c>
      <c r="BW1304" s="551">
        <v>0</v>
      </c>
      <c r="BX1304" s="551">
        <v>0</v>
      </c>
      <c r="BY1304" s="551">
        <v>0</v>
      </c>
      <c r="BZ1304" s="551">
        <v>0</v>
      </c>
      <c r="CA1304" s="551">
        <v>0</v>
      </c>
      <c r="CB1304" s="551">
        <v>0</v>
      </c>
      <c r="CC1304" s="551">
        <v>0</v>
      </c>
      <c r="CD1304" s="551">
        <v>0</v>
      </c>
      <c r="CE1304" s="551">
        <v>0</v>
      </c>
      <c r="CF1304" s="551">
        <v>0</v>
      </c>
      <c r="CG1304" s="551">
        <v>0</v>
      </c>
      <c r="CH1304" s="551">
        <v>0</v>
      </c>
      <c r="CI1304" s="623">
        <f t="shared" si="114"/>
        <v>4</v>
      </c>
      <c r="CJ1304" s="524">
        <v>4</v>
      </c>
      <c r="CK1304" s="554">
        <f t="shared" si="115"/>
        <v>1.3333333333333333</v>
      </c>
      <c r="CL1304" s="554">
        <f t="shared" si="116"/>
        <v>2.6666666666666665</v>
      </c>
      <c r="CM1304" s="554">
        <v>10</v>
      </c>
      <c r="CN1304" s="554"/>
      <c r="CO1304" s="554"/>
      <c r="CP1304" s="622"/>
      <c r="CQ1304" s="524"/>
      <c r="CR1304" s="525"/>
      <c r="CS1304" s="620"/>
      <c r="CT1304" s="527"/>
      <c r="CU1304" s="527"/>
      <c r="CV1304" s="527"/>
      <c r="CW1304" s="140"/>
    </row>
    <row r="1305" spans="1:101" s="71" customFormat="1" ht="12" customHeight="1" x14ac:dyDescent="0.2">
      <c r="A1305" s="132" t="s">
        <v>1965</v>
      </c>
      <c r="B1305" s="557" t="s">
        <v>5339</v>
      </c>
      <c r="C1305" s="557" t="s">
        <v>1432</v>
      </c>
      <c r="D1305" s="557" t="s">
        <v>1432</v>
      </c>
      <c r="E1305" s="557" t="s">
        <v>1432</v>
      </c>
      <c r="F1305" s="557" t="s">
        <v>4216</v>
      </c>
      <c r="G1305" s="557" t="s">
        <v>2888</v>
      </c>
      <c r="H1305" s="557" t="s">
        <v>1435</v>
      </c>
      <c r="I1305" s="533" t="s">
        <v>3147</v>
      </c>
      <c r="J1305" s="533">
        <v>527928</v>
      </c>
      <c r="K1305" s="741">
        <v>172396</v>
      </c>
      <c r="L1305" s="512" t="s">
        <v>3083</v>
      </c>
      <c r="M1305" s="557" t="s">
        <v>1432</v>
      </c>
      <c r="N1305" s="533" t="s">
        <v>1432</v>
      </c>
      <c r="O1305" s="533">
        <v>0</v>
      </c>
      <c r="P1305" s="533">
        <v>1</v>
      </c>
      <c r="Q1305" s="738">
        <v>1</v>
      </c>
      <c r="R1305" s="557" t="s">
        <v>5340</v>
      </c>
      <c r="S1305" s="557" t="s">
        <v>1438</v>
      </c>
      <c r="T1305" s="739">
        <v>42093</v>
      </c>
      <c r="U1305" s="739">
        <v>42221</v>
      </c>
      <c r="V1305" s="557" t="s">
        <v>1439</v>
      </c>
      <c r="W1305" s="557" t="s">
        <v>1432</v>
      </c>
      <c r="X1305" s="557" t="s">
        <v>1442</v>
      </c>
      <c r="Y1305" s="557" t="s">
        <v>3893</v>
      </c>
      <c r="Z1305" s="557" t="s">
        <v>1444</v>
      </c>
      <c r="AA1305" s="557" t="s">
        <v>4720</v>
      </c>
      <c r="AB1305" s="742" t="s">
        <v>1432</v>
      </c>
      <c r="AC1305" s="557"/>
      <c r="AD1305" s="557"/>
      <c r="AE1305" s="517" t="s">
        <v>3063</v>
      </c>
      <c r="AF1305" s="557" t="s">
        <v>1445</v>
      </c>
      <c r="AG1305" s="557"/>
      <c r="AH1305" s="517">
        <v>0</v>
      </c>
      <c r="AI1305" s="517">
        <v>0</v>
      </c>
      <c r="AJ1305" s="577">
        <v>1</v>
      </c>
      <c r="AK1305" s="577">
        <v>0</v>
      </c>
      <c r="AL1305" s="577">
        <v>0</v>
      </c>
      <c r="AM1305" s="577">
        <v>0</v>
      </c>
      <c r="AN1305" s="577">
        <v>0</v>
      </c>
      <c r="AO1305" s="577">
        <v>0</v>
      </c>
      <c r="AP1305" s="577">
        <v>0</v>
      </c>
      <c r="AQ1305" s="577">
        <v>1</v>
      </c>
      <c r="AR1305" s="577">
        <v>0</v>
      </c>
      <c r="AS1305" s="577">
        <v>0</v>
      </c>
      <c r="AT1305" s="577">
        <v>0</v>
      </c>
      <c r="AU1305" s="577">
        <v>0</v>
      </c>
      <c r="AV1305" s="577">
        <v>0</v>
      </c>
      <c r="AW1305" s="577">
        <v>0</v>
      </c>
      <c r="AX1305" s="577">
        <v>0</v>
      </c>
      <c r="AY1305" s="577">
        <v>0</v>
      </c>
      <c r="AZ1305" s="577">
        <v>0</v>
      </c>
      <c r="BA1305" s="577">
        <v>0</v>
      </c>
      <c r="BB1305" s="577">
        <v>0</v>
      </c>
      <c r="BC1305" s="577">
        <v>0</v>
      </c>
      <c r="BD1305" s="577">
        <v>0</v>
      </c>
      <c r="BE1305" s="577">
        <v>0</v>
      </c>
      <c r="BF1305" s="577">
        <v>0</v>
      </c>
      <c r="BG1305" s="577">
        <v>0</v>
      </c>
      <c r="BH1305" s="577">
        <v>0</v>
      </c>
      <c r="BI1305" s="577">
        <v>0</v>
      </c>
      <c r="BJ1305" s="577">
        <v>0</v>
      </c>
      <c r="BK1305" s="577">
        <v>0</v>
      </c>
      <c r="BL1305" s="577"/>
      <c r="BM1305" s="551">
        <v>0</v>
      </c>
      <c r="BN1305" s="551">
        <v>0</v>
      </c>
      <c r="BO1305" s="753">
        <v>0</v>
      </c>
      <c r="BP1305" s="551">
        <v>0</v>
      </c>
      <c r="BQ1305" s="551">
        <v>0</v>
      </c>
      <c r="BR1305" s="551">
        <v>0</v>
      </c>
      <c r="BS1305" s="582">
        <f t="shared" si="111"/>
        <v>0.33333333333333331</v>
      </c>
      <c r="BT1305" s="552">
        <f t="shared" si="112"/>
        <v>0.33333333333333331</v>
      </c>
      <c r="BU1305" s="552">
        <f t="shared" si="113"/>
        <v>0.33333333333333331</v>
      </c>
      <c r="BV1305" s="551">
        <v>0</v>
      </c>
      <c r="BW1305" s="551">
        <v>0</v>
      </c>
      <c r="BX1305" s="551">
        <v>0</v>
      </c>
      <c r="BY1305" s="551">
        <v>0</v>
      </c>
      <c r="BZ1305" s="551">
        <v>0</v>
      </c>
      <c r="CA1305" s="551">
        <v>0</v>
      </c>
      <c r="CB1305" s="551">
        <v>0</v>
      </c>
      <c r="CC1305" s="551">
        <v>0</v>
      </c>
      <c r="CD1305" s="551">
        <v>0</v>
      </c>
      <c r="CE1305" s="551">
        <v>0</v>
      </c>
      <c r="CF1305" s="551">
        <v>0</v>
      </c>
      <c r="CG1305" s="551">
        <v>0</v>
      </c>
      <c r="CH1305" s="551">
        <v>0</v>
      </c>
      <c r="CI1305" s="623">
        <f t="shared" si="114"/>
        <v>1</v>
      </c>
      <c r="CJ1305" s="524">
        <v>1</v>
      </c>
      <c r="CK1305" s="554">
        <f t="shared" si="115"/>
        <v>0.33333333333333331</v>
      </c>
      <c r="CL1305" s="554">
        <f t="shared" si="116"/>
        <v>0.66666666666666663</v>
      </c>
      <c r="CM1305" s="554">
        <v>10</v>
      </c>
      <c r="CN1305" s="554"/>
      <c r="CO1305" s="554"/>
      <c r="CP1305" s="622"/>
      <c r="CQ1305" s="524"/>
      <c r="CR1305" s="525"/>
      <c r="CS1305" s="620"/>
      <c r="CT1305" s="527"/>
      <c r="CU1305" s="527"/>
      <c r="CV1305" s="527"/>
      <c r="CW1305" s="140"/>
    </row>
    <row r="1306" spans="1:101" s="71" customFormat="1" ht="12" customHeight="1" x14ac:dyDescent="0.2">
      <c r="A1306" s="132" t="s">
        <v>1965</v>
      </c>
      <c r="B1306" s="557" t="s">
        <v>5341</v>
      </c>
      <c r="C1306" s="557" t="s">
        <v>5342</v>
      </c>
      <c r="D1306" s="557" t="s">
        <v>1432</v>
      </c>
      <c r="E1306" s="557" t="s">
        <v>1432</v>
      </c>
      <c r="F1306" s="557" t="s">
        <v>2879</v>
      </c>
      <c r="G1306" s="557" t="s">
        <v>746</v>
      </c>
      <c r="H1306" s="557" t="s">
        <v>1458</v>
      </c>
      <c r="I1306" s="533" t="s">
        <v>1733</v>
      </c>
      <c r="J1306" s="533">
        <v>523905</v>
      </c>
      <c r="K1306" s="741">
        <v>174935</v>
      </c>
      <c r="L1306" s="512" t="s">
        <v>3079</v>
      </c>
      <c r="M1306" s="557" t="s">
        <v>1432</v>
      </c>
      <c r="N1306" s="533" t="s">
        <v>1432</v>
      </c>
      <c r="O1306" s="533">
        <v>0</v>
      </c>
      <c r="P1306" s="533">
        <v>1</v>
      </c>
      <c r="Q1306" s="738">
        <v>1</v>
      </c>
      <c r="R1306" s="557" t="s">
        <v>5343</v>
      </c>
      <c r="S1306" s="557" t="s">
        <v>3676</v>
      </c>
      <c r="T1306" s="739">
        <v>42093</v>
      </c>
      <c r="U1306" s="739">
        <v>42193</v>
      </c>
      <c r="V1306" s="557" t="s">
        <v>4377</v>
      </c>
      <c r="W1306" s="557" t="s">
        <v>1432</v>
      </c>
      <c r="X1306" s="557" t="s">
        <v>1442</v>
      </c>
      <c r="Y1306" s="557" t="s">
        <v>1443</v>
      </c>
      <c r="Z1306" s="557" t="s">
        <v>1444</v>
      </c>
      <c r="AA1306" s="557" t="s">
        <v>2713</v>
      </c>
      <c r="AB1306" s="742" t="s">
        <v>1432</v>
      </c>
      <c r="AC1306" s="557"/>
      <c r="AD1306" s="557"/>
      <c r="AE1306" s="517" t="s">
        <v>3063</v>
      </c>
      <c r="AF1306" s="557" t="s">
        <v>1445</v>
      </c>
      <c r="AG1306" s="557"/>
      <c r="AH1306" s="517">
        <v>0</v>
      </c>
      <c r="AI1306" s="517">
        <v>0</v>
      </c>
      <c r="AJ1306" s="577">
        <v>0</v>
      </c>
      <c r="AK1306" s="577">
        <v>0</v>
      </c>
      <c r="AL1306" s="577">
        <v>1</v>
      </c>
      <c r="AM1306" s="577">
        <v>0</v>
      </c>
      <c r="AN1306" s="577">
        <v>0</v>
      </c>
      <c r="AO1306" s="577">
        <v>0</v>
      </c>
      <c r="AP1306" s="577">
        <v>0</v>
      </c>
      <c r="AQ1306" s="577">
        <v>0</v>
      </c>
      <c r="AR1306" s="577">
        <v>0</v>
      </c>
      <c r="AS1306" s="577">
        <v>0</v>
      </c>
      <c r="AT1306" s="577">
        <v>0</v>
      </c>
      <c r="AU1306" s="577">
        <v>0</v>
      </c>
      <c r="AV1306" s="577">
        <v>0</v>
      </c>
      <c r="AW1306" s="577">
        <v>0</v>
      </c>
      <c r="AX1306" s="577">
        <v>0</v>
      </c>
      <c r="AY1306" s="577">
        <v>0</v>
      </c>
      <c r="AZ1306" s="577">
        <v>1</v>
      </c>
      <c r="BA1306" s="577">
        <v>0</v>
      </c>
      <c r="BB1306" s="577">
        <v>0</v>
      </c>
      <c r="BC1306" s="577">
        <v>0</v>
      </c>
      <c r="BD1306" s="577">
        <v>0</v>
      </c>
      <c r="BE1306" s="577">
        <v>0</v>
      </c>
      <c r="BF1306" s="577">
        <v>0</v>
      </c>
      <c r="BG1306" s="577">
        <v>0</v>
      </c>
      <c r="BH1306" s="577">
        <v>0</v>
      </c>
      <c r="BI1306" s="577">
        <v>0</v>
      </c>
      <c r="BJ1306" s="577">
        <v>0</v>
      </c>
      <c r="BK1306" s="577">
        <v>0</v>
      </c>
      <c r="BL1306" s="577"/>
      <c r="BM1306" s="551">
        <v>0</v>
      </c>
      <c r="BN1306" s="551">
        <v>0</v>
      </c>
      <c r="BO1306" s="753">
        <v>0</v>
      </c>
      <c r="BP1306" s="551">
        <v>0</v>
      </c>
      <c r="BQ1306" s="551">
        <v>0</v>
      </c>
      <c r="BR1306" s="551">
        <v>0</v>
      </c>
      <c r="BS1306" s="582">
        <f t="shared" si="111"/>
        <v>0.33333333333333331</v>
      </c>
      <c r="BT1306" s="552">
        <f t="shared" si="112"/>
        <v>0.33333333333333331</v>
      </c>
      <c r="BU1306" s="552">
        <f t="shared" si="113"/>
        <v>0.33333333333333331</v>
      </c>
      <c r="BV1306" s="551">
        <v>0</v>
      </c>
      <c r="BW1306" s="551">
        <v>0</v>
      </c>
      <c r="BX1306" s="551">
        <v>0</v>
      </c>
      <c r="BY1306" s="551">
        <v>0</v>
      </c>
      <c r="BZ1306" s="551">
        <v>0</v>
      </c>
      <c r="CA1306" s="551">
        <v>0</v>
      </c>
      <c r="CB1306" s="551">
        <v>0</v>
      </c>
      <c r="CC1306" s="551">
        <v>0</v>
      </c>
      <c r="CD1306" s="551">
        <v>0</v>
      </c>
      <c r="CE1306" s="551">
        <v>0</v>
      </c>
      <c r="CF1306" s="551">
        <v>0</v>
      </c>
      <c r="CG1306" s="551">
        <v>0</v>
      </c>
      <c r="CH1306" s="551">
        <v>0</v>
      </c>
      <c r="CI1306" s="623">
        <f t="shared" si="114"/>
        <v>1</v>
      </c>
      <c r="CJ1306" s="524">
        <v>1</v>
      </c>
      <c r="CK1306" s="554">
        <f t="shared" si="115"/>
        <v>0.33333333333333331</v>
      </c>
      <c r="CL1306" s="554">
        <f t="shared" si="116"/>
        <v>0.66666666666666663</v>
      </c>
      <c r="CM1306" s="554">
        <v>6</v>
      </c>
      <c r="CN1306" s="554"/>
      <c r="CO1306" s="554"/>
      <c r="CP1306" s="622"/>
      <c r="CQ1306" s="524"/>
      <c r="CR1306" s="525"/>
      <c r="CS1306" s="620"/>
      <c r="CT1306" s="527"/>
      <c r="CU1306" s="527"/>
      <c r="CV1306" s="527"/>
      <c r="CW1306" s="140"/>
    </row>
    <row r="1307" spans="1:101" s="71" customFormat="1" ht="12" customHeight="1" x14ac:dyDescent="0.2">
      <c r="A1307" s="132" t="s">
        <v>1965</v>
      </c>
      <c r="B1307" s="557" t="s">
        <v>5344</v>
      </c>
      <c r="C1307" s="557" t="s">
        <v>1432</v>
      </c>
      <c r="D1307" s="557" t="s">
        <v>1432</v>
      </c>
      <c r="E1307" s="557" t="s">
        <v>1432</v>
      </c>
      <c r="F1307" s="557" t="s">
        <v>2346</v>
      </c>
      <c r="G1307" s="557" t="s">
        <v>4568</v>
      </c>
      <c r="H1307" s="557" t="s">
        <v>1458</v>
      </c>
      <c r="I1307" s="533" t="s">
        <v>561</v>
      </c>
      <c r="J1307" s="533">
        <v>523440</v>
      </c>
      <c r="K1307" s="741">
        <v>175856</v>
      </c>
      <c r="L1307" s="512" t="s">
        <v>3088</v>
      </c>
      <c r="M1307" s="557" t="s">
        <v>1432</v>
      </c>
      <c r="N1307" s="533" t="s">
        <v>1432</v>
      </c>
      <c r="O1307" s="533">
        <v>1</v>
      </c>
      <c r="P1307" s="533">
        <v>2</v>
      </c>
      <c r="Q1307" s="738">
        <v>1</v>
      </c>
      <c r="R1307" s="557" t="s">
        <v>562</v>
      </c>
      <c r="S1307" s="557" t="s">
        <v>1438</v>
      </c>
      <c r="T1307" s="739">
        <v>42080</v>
      </c>
      <c r="U1307" s="739">
        <v>42136</v>
      </c>
      <c r="V1307" s="557" t="s">
        <v>1439</v>
      </c>
      <c r="W1307" s="557" t="s">
        <v>1432</v>
      </c>
      <c r="X1307" s="557" t="s">
        <v>1442</v>
      </c>
      <c r="Y1307" s="557" t="s">
        <v>4694</v>
      </c>
      <c r="Z1307" s="557" t="s">
        <v>1444</v>
      </c>
      <c r="AA1307" s="557" t="s">
        <v>2723</v>
      </c>
      <c r="AB1307" s="742" t="s">
        <v>1432</v>
      </c>
      <c r="AC1307" s="557"/>
      <c r="AD1307" s="557"/>
      <c r="AE1307" s="517" t="s">
        <v>3063</v>
      </c>
      <c r="AF1307" s="557" t="s">
        <v>1445</v>
      </c>
      <c r="AG1307" s="557">
        <v>0</v>
      </c>
      <c r="AH1307" s="517">
        <v>0</v>
      </c>
      <c r="AI1307" s="517">
        <v>0</v>
      </c>
      <c r="AJ1307" s="577">
        <v>0</v>
      </c>
      <c r="AK1307" s="577">
        <v>0</v>
      </c>
      <c r="AL1307" s="577">
        <v>2</v>
      </c>
      <c r="AM1307" s="577">
        <v>-1</v>
      </c>
      <c r="AN1307" s="577">
        <v>0</v>
      </c>
      <c r="AO1307" s="577">
        <v>0</v>
      </c>
      <c r="AP1307" s="577">
        <v>0</v>
      </c>
      <c r="AQ1307" s="577">
        <v>0</v>
      </c>
      <c r="AR1307" s="577">
        <v>0</v>
      </c>
      <c r="AS1307" s="577">
        <v>2</v>
      </c>
      <c r="AT1307" s="577">
        <v>-1</v>
      </c>
      <c r="AU1307" s="577">
        <v>0</v>
      </c>
      <c r="AV1307" s="577">
        <v>0</v>
      </c>
      <c r="AW1307" s="577">
        <v>0</v>
      </c>
      <c r="AX1307" s="577">
        <v>0</v>
      </c>
      <c r="AY1307" s="577">
        <v>0</v>
      </c>
      <c r="AZ1307" s="577">
        <v>0</v>
      </c>
      <c r="BA1307" s="577">
        <v>0</v>
      </c>
      <c r="BB1307" s="577">
        <v>0</v>
      </c>
      <c r="BC1307" s="577">
        <v>0</v>
      </c>
      <c r="BD1307" s="577">
        <v>0</v>
      </c>
      <c r="BE1307" s="577">
        <v>0</v>
      </c>
      <c r="BF1307" s="577">
        <v>0</v>
      </c>
      <c r="BG1307" s="577">
        <v>0</v>
      </c>
      <c r="BH1307" s="577">
        <v>0</v>
      </c>
      <c r="BI1307" s="577">
        <v>0</v>
      </c>
      <c r="BJ1307" s="577">
        <v>0</v>
      </c>
      <c r="BK1307" s="577">
        <v>0</v>
      </c>
      <c r="BL1307" s="577"/>
      <c r="BM1307" s="551">
        <v>0</v>
      </c>
      <c r="BN1307" s="551">
        <v>0</v>
      </c>
      <c r="BO1307" s="753">
        <v>0</v>
      </c>
      <c r="BP1307" s="551">
        <v>0</v>
      </c>
      <c r="BQ1307" s="551">
        <v>0</v>
      </c>
      <c r="BR1307" s="551">
        <v>0</v>
      </c>
      <c r="BS1307" s="582">
        <f t="shared" si="111"/>
        <v>0.33333333333333331</v>
      </c>
      <c r="BT1307" s="552">
        <f t="shared" si="112"/>
        <v>0.33333333333333331</v>
      </c>
      <c r="BU1307" s="552">
        <f t="shared" si="113"/>
        <v>0.33333333333333331</v>
      </c>
      <c r="BV1307" s="551">
        <v>0</v>
      </c>
      <c r="BW1307" s="551">
        <v>0</v>
      </c>
      <c r="BX1307" s="551">
        <v>0</v>
      </c>
      <c r="BY1307" s="551">
        <v>0</v>
      </c>
      <c r="BZ1307" s="551">
        <v>0</v>
      </c>
      <c r="CA1307" s="551">
        <v>0</v>
      </c>
      <c r="CB1307" s="551">
        <v>0</v>
      </c>
      <c r="CC1307" s="551">
        <v>0</v>
      </c>
      <c r="CD1307" s="551">
        <v>0</v>
      </c>
      <c r="CE1307" s="551">
        <v>0</v>
      </c>
      <c r="CF1307" s="551">
        <v>0</v>
      </c>
      <c r="CG1307" s="551">
        <v>0</v>
      </c>
      <c r="CH1307" s="551">
        <v>0</v>
      </c>
      <c r="CI1307" s="623">
        <f t="shared" si="114"/>
        <v>1</v>
      </c>
      <c r="CJ1307" s="524">
        <v>1</v>
      </c>
      <c r="CK1307" s="554">
        <f t="shared" si="115"/>
        <v>0.33333333333333331</v>
      </c>
      <c r="CL1307" s="554">
        <f t="shared" si="116"/>
        <v>0.66666666666666663</v>
      </c>
      <c r="CM1307" s="554">
        <v>6</v>
      </c>
      <c r="CN1307" s="554"/>
      <c r="CO1307" s="554"/>
      <c r="CP1307" s="622"/>
      <c r="CQ1307" s="524"/>
      <c r="CR1307" s="525"/>
      <c r="CS1307" s="620"/>
      <c r="CT1307" s="527"/>
      <c r="CU1307" s="527"/>
      <c r="CV1307" s="527"/>
      <c r="CW1307" s="140"/>
    </row>
    <row r="1308" spans="1:101" s="71" customFormat="1" ht="12" customHeight="1" x14ac:dyDescent="0.2">
      <c r="A1308" s="132" t="s">
        <v>1965</v>
      </c>
      <c r="B1308" s="557" t="s">
        <v>5345</v>
      </c>
      <c r="C1308" s="557" t="s">
        <v>1432</v>
      </c>
      <c r="D1308" s="557" t="s">
        <v>1432</v>
      </c>
      <c r="E1308" s="557" t="s">
        <v>2663</v>
      </c>
      <c r="F1308" s="557" t="s">
        <v>2664</v>
      </c>
      <c r="G1308" s="557" t="s">
        <v>2888</v>
      </c>
      <c r="H1308" s="557" t="s">
        <v>1435</v>
      </c>
      <c r="I1308" s="533" t="s">
        <v>2665</v>
      </c>
      <c r="J1308" s="533">
        <v>527727</v>
      </c>
      <c r="K1308" s="741">
        <v>172703</v>
      </c>
      <c r="L1308" s="512" t="s">
        <v>3083</v>
      </c>
      <c r="M1308" s="557" t="s">
        <v>1432</v>
      </c>
      <c r="N1308" s="533" t="s">
        <v>1432</v>
      </c>
      <c r="O1308" s="533">
        <v>1</v>
      </c>
      <c r="P1308" s="533">
        <v>1</v>
      </c>
      <c r="Q1308" s="738">
        <v>0</v>
      </c>
      <c r="R1308" s="557" t="s">
        <v>5346</v>
      </c>
      <c r="S1308" s="557" t="s">
        <v>3676</v>
      </c>
      <c r="T1308" s="739">
        <v>42090</v>
      </c>
      <c r="U1308" s="739">
        <v>42146</v>
      </c>
      <c r="V1308" s="557" t="s">
        <v>1439</v>
      </c>
      <c r="W1308" s="557" t="s">
        <v>1432</v>
      </c>
      <c r="X1308" s="557" t="s">
        <v>1442</v>
      </c>
      <c r="Y1308" s="557" t="s">
        <v>1443</v>
      </c>
      <c r="Z1308" s="557" t="s">
        <v>1444</v>
      </c>
      <c r="AA1308" s="557" t="s">
        <v>2713</v>
      </c>
      <c r="AB1308" s="742" t="s">
        <v>1432</v>
      </c>
      <c r="AC1308" s="557"/>
      <c r="AD1308" s="557"/>
      <c r="AE1308" s="517" t="s">
        <v>3063</v>
      </c>
      <c r="AF1308" s="557" t="s">
        <v>1445</v>
      </c>
      <c r="AG1308" s="557"/>
      <c r="AH1308" s="517">
        <v>1</v>
      </c>
      <c r="AI1308" s="517">
        <v>1</v>
      </c>
      <c r="AJ1308" s="577">
        <v>0</v>
      </c>
      <c r="AK1308" s="577">
        <v>-1</v>
      </c>
      <c r="AL1308" s="577">
        <v>0</v>
      </c>
      <c r="AM1308" s="577">
        <v>1</v>
      </c>
      <c r="AN1308" s="577">
        <v>0</v>
      </c>
      <c r="AO1308" s="577">
        <v>0</v>
      </c>
      <c r="AP1308" s="577">
        <v>0</v>
      </c>
      <c r="AQ1308" s="577">
        <v>0</v>
      </c>
      <c r="AR1308" s="577">
        <v>0</v>
      </c>
      <c r="AS1308" s="577">
        <v>0</v>
      </c>
      <c r="AT1308" s="577">
        <v>0</v>
      </c>
      <c r="AU1308" s="577">
        <v>0</v>
      </c>
      <c r="AV1308" s="577">
        <v>0</v>
      </c>
      <c r="AW1308" s="577">
        <v>0</v>
      </c>
      <c r="AX1308" s="577">
        <v>0</v>
      </c>
      <c r="AY1308" s="577">
        <v>-1</v>
      </c>
      <c r="AZ1308" s="577">
        <v>0</v>
      </c>
      <c r="BA1308" s="577">
        <v>1</v>
      </c>
      <c r="BB1308" s="577">
        <v>0</v>
      </c>
      <c r="BC1308" s="577">
        <v>0</v>
      </c>
      <c r="BD1308" s="577">
        <v>0</v>
      </c>
      <c r="BE1308" s="577">
        <v>0</v>
      </c>
      <c r="BF1308" s="577">
        <v>0</v>
      </c>
      <c r="BG1308" s="577">
        <v>0</v>
      </c>
      <c r="BH1308" s="577">
        <v>0</v>
      </c>
      <c r="BI1308" s="577">
        <v>0</v>
      </c>
      <c r="BJ1308" s="577">
        <v>0</v>
      </c>
      <c r="BK1308" s="577">
        <v>0</v>
      </c>
      <c r="BL1308" s="577"/>
      <c r="BM1308" s="551">
        <v>0</v>
      </c>
      <c r="BN1308" s="551">
        <v>0</v>
      </c>
      <c r="BO1308" s="753">
        <v>0</v>
      </c>
      <c r="BP1308" s="551">
        <v>0</v>
      </c>
      <c r="BQ1308" s="551">
        <v>0</v>
      </c>
      <c r="BR1308" s="551">
        <v>0</v>
      </c>
      <c r="BS1308" s="582">
        <f t="shared" si="111"/>
        <v>0</v>
      </c>
      <c r="BT1308" s="552">
        <f t="shared" si="112"/>
        <v>0</v>
      </c>
      <c r="BU1308" s="552">
        <f t="shared" si="113"/>
        <v>0</v>
      </c>
      <c r="BV1308" s="551">
        <v>0</v>
      </c>
      <c r="BW1308" s="551">
        <v>0</v>
      </c>
      <c r="BX1308" s="551">
        <v>0</v>
      </c>
      <c r="BY1308" s="551">
        <v>0</v>
      </c>
      <c r="BZ1308" s="551">
        <v>0</v>
      </c>
      <c r="CA1308" s="551">
        <v>0</v>
      </c>
      <c r="CB1308" s="551">
        <v>0</v>
      </c>
      <c r="CC1308" s="551">
        <v>0</v>
      </c>
      <c r="CD1308" s="551">
        <v>0</v>
      </c>
      <c r="CE1308" s="551">
        <v>0</v>
      </c>
      <c r="CF1308" s="551">
        <v>0</v>
      </c>
      <c r="CG1308" s="551">
        <v>0</v>
      </c>
      <c r="CH1308" s="551">
        <v>0</v>
      </c>
      <c r="CI1308" s="623">
        <f t="shared" si="114"/>
        <v>0</v>
      </c>
      <c r="CJ1308" s="524">
        <v>0</v>
      </c>
      <c r="CK1308" s="554">
        <f t="shared" si="115"/>
        <v>0</v>
      </c>
      <c r="CL1308" s="554">
        <f t="shared" si="116"/>
        <v>0</v>
      </c>
      <c r="CM1308" s="554">
        <v>6</v>
      </c>
      <c r="CN1308" s="554"/>
      <c r="CO1308" s="554"/>
      <c r="CP1308" s="622"/>
      <c r="CQ1308" s="524"/>
      <c r="CR1308" s="525"/>
      <c r="CS1308" s="620"/>
      <c r="CT1308" s="527"/>
      <c r="CU1308" s="527"/>
      <c r="CV1308" s="527"/>
      <c r="CW1308" s="140"/>
    </row>
    <row r="1309" spans="1:101" ht="12" customHeight="1" x14ac:dyDescent="0.2">
      <c r="A1309" s="391" t="s">
        <v>4970</v>
      </c>
      <c r="B1309" s="90" t="s">
        <v>4971</v>
      </c>
      <c r="C1309" s="90" t="s">
        <v>1432</v>
      </c>
      <c r="D1309" s="90" t="s">
        <v>1432</v>
      </c>
      <c r="E1309" s="96" t="s">
        <v>1432</v>
      </c>
      <c r="F1309" s="90" t="s">
        <v>4972</v>
      </c>
      <c r="G1309" s="90" t="s">
        <v>3591</v>
      </c>
      <c r="H1309" s="90" t="s">
        <v>2717</v>
      </c>
      <c r="I1309" s="90" t="s">
        <v>4973</v>
      </c>
      <c r="J1309" s="90">
        <v>527112</v>
      </c>
      <c r="K1309" s="90">
        <v>176028</v>
      </c>
      <c r="L1309" s="89" t="s">
        <v>3067</v>
      </c>
      <c r="M1309" s="92" t="s">
        <v>1432</v>
      </c>
      <c r="N1309" s="92" t="s">
        <v>1432</v>
      </c>
      <c r="O1309" s="90">
        <v>0</v>
      </c>
      <c r="P1309" s="90">
        <v>7</v>
      </c>
      <c r="Q1309" s="93">
        <v>7</v>
      </c>
      <c r="R1309" s="90" t="s">
        <v>4410</v>
      </c>
      <c r="S1309" s="90" t="s">
        <v>508</v>
      </c>
      <c r="T1309" s="92" t="s">
        <v>4038</v>
      </c>
      <c r="U1309" s="92" t="s">
        <v>1432</v>
      </c>
      <c r="V1309" s="90" t="s">
        <v>1439</v>
      </c>
      <c r="W1309" s="92" t="s">
        <v>1432</v>
      </c>
      <c r="X1309" s="90" t="s">
        <v>1442</v>
      </c>
      <c r="Y1309" s="90" t="s">
        <v>1443</v>
      </c>
      <c r="Z1309" s="90" t="s">
        <v>1443</v>
      </c>
      <c r="AA1309" s="90" t="s">
        <v>1444</v>
      </c>
      <c r="AB1309" s="390"/>
      <c r="AC1309" s="90"/>
      <c r="AD1309" s="92" t="s">
        <v>1432</v>
      </c>
      <c r="AE1309" s="157" t="s">
        <v>3063</v>
      </c>
      <c r="AF1309" s="90" t="s">
        <v>1445</v>
      </c>
      <c r="AG1309" s="90">
        <v>0</v>
      </c>
      <c r="AH1309" s="31">
        <v>2</v>
      </c>
      <c r="AI1309" s="31">
        <v>7</v>
      </c>
      <c r="AJ1309" s="31">
        <v>0</v>
      </c>
      <c r="AK1309" s="31">
        <v>1</v>
      </c>
      <c r="AL1309" s="31">
        <v>6</v>
      </c>
      <c r="AM1309" s="31">
        <v>0</v>
      </c>
      <c r="AN1309" s="31">
        <v>0</v>
      </c>
      <c r="AO1309" s="31">
        <v>0</v>
      </c>
      <c r="AP1309" s="31">
        <v>0</v>
      </c>
      <c r="AQ1309" s="31">
        <v>0</v>
      </c>
      <c r="AR1309" s="31">
        <v>1</v>
      </c>
      <c r="AS1309" s="31">
        <v>6</v>
      </c>
      <c r="AT1309" s="31">
        <v>0</v>
      </c>
      <c r="AU1309" s="31">
        <v>0</v>
      </c>
      <c r="AV1309" s="31">
        <v>0</v>
      </c>
      <c r="AW1309" s="31">
        <v>0</v>
      </c>
      <c r="AX1309" s="31">
        <v>0</v>
      </c>
      <c r="AY1309" s="31">
        <v>0</v>
      </c>
      <c r="AZ1309" s="31">
        <v>0</v>
      </c>
      <c r="BA1309" s="31">
        <v>0</v>
      </c>
      <c r="BB1309" s="31">
        <v>0</v>
      </c>
      <c r="BC1309" s="31">
        <v>0</v>
      </c>
      <c r="BD1309" s="31">
        <v>0</v>
      </c>
      <c r="BE1309" s="31">
        <v>0</v>
      </c>
      <c r="BF1309" s="31">
        <v>0</v>
      </c>
      <c r="BG1309" s="31">
        <v>0</v>
      </c>
      <c r="BH1309" s="31">
        <v>0</v>
      </c>
      <c r="BI1309" s="31">
        <v>0</v>
      </c>
      <c r="BJ1309" s="31">
        <v>0</v>
      </c>
      <c r="BK1309" s="31">
        <v>0</v>
      </c>
      <c r="BL1309" s="120" t="s">
        <v>4490</v>
      </c>
      <c r="BM1309" s="98">
        <v>0</v>
      </c>
      <c r="BN1309" s="79">
        <v>0</v>
      </c>
      <c r="BO1309" s="237">
        <v>0</v>
      </c>
      <c r="BP1309" s="79">
        <v>0</v>
      </c>
      <c r="BQ1309" s="133">
        <v>2.3333333333333335</v>
      </c>
      <c r="BR1309" s="133">
        <v>2.3333333333333335</v>
      </c>
      <c r="BS1309" s="243">
        <v>2.3333333333333335</v>
      </c>
      <c r="BT1309" s="79">
        <v>0</v>
      </c>
      <c r="BU1309" s="79">
        <v>0</v>
      </c>
      <c r="BV1309" s="79">
        <v>0</v>
      </c>
      <c r="BW1309" s="79">
        <v>0</v>
      </c>
      <c r="BX1309" s="79">
        <v>0</v>
      </c>
      <c r="BY1309" s="79">
        <v>0</v>
      </c>
      <c r="BZ1309" s="79">
        <v>0</v>
      </c>
      <c r="CA1309" s="79">
        <v>0</v>
      </c>
      <c r="CB1309" s="79">
        <v>0</v>
      </c>
      <c r="CC1309" s="79">
        <v>0</v>
      </c>
      <c r="CD1309" s="79">
        <v>0</v>
      </c>
      <c r="CE1309" s="79">
        <v>0</v>
      </c>
      <c r="CF1309" s="79">
        <v>0</v>
      </c>
      <c r="CG1309" s="79">
        <v>0</v>
      </c>
      <c r="CH1309" s="79">
        <v>0</v>
      </c>
      <c r="CI1309" s="81">
        <f t="shared" ref="CI1309:CI1340" si="117">SUBTOTAL(9,BN1309:CH1309)</f>
        <v>7</v>
      </c>
      <c r="CJ1309" s="260">
        <f t="shared" ref="CJ1309:CJ1340" si="118">SUM(BN1309:CB1309)</f>
        <v>7</v>
      </c>
      <c r="CK1309" s="260">
        <f t="shared" ref="CK1309:CK1340" si="119">SUM(BO1309:BS1309)</f>
        <v>7</v>
      </c>
      <c r="CL1309" s="260">
        <f t="shared" ref="CL1309:CL1340" si="120">SUM(BO1309:BX1309)</f>
        <v>7</v>
      </c>
      <c r="CM1309" s="83">
        <v>5</v>
      </c>
      <c r="CN1309" s="254" t="s">
        <v>4965</v>
      </c>
      <c r="CO1309" s="140" t="s">
        <v>4965</v>
      </c>
      <c r="CP1309" s="134"/>
      <c r="CQ1309" s="86" t="s">
        <v>4965</v>
      </c>
      <c r="CR1309" s="85" t="s">
        <v>4965</v>
      </c>
      <c r="CS1309" s="85" t="s">
        <v>4965</v>
      </c>
      <c r="CT1309" s="85" t="s">
        <v>4965</v>
      </c>
      <c r="CU1309" s="86"/>
      <c r="CV1309" s="86"/>
      <c r="CW1309" s="86"/>
    </row>
    <row r="1310" spans="1:101" ht="12" customHeight="1" x14ac:dyDescent="0.2">
      <c r="A1310" s="391" t="s">
        <v>4970</v>
      </c>
      <c r="B1310" s="90" t="s">
        <v>4971</v>
      </c>
      <c r="C1310" s="90" t="s">
        <v>1432</v>
      </c>
      <c r="D1310" s="90" t="s">
        <v>1432</v>
      </c>
      <c r="E1310" s="96" t="s">
        <v>1432</v>
      </c>
      <c r="F1310" s="90" t="s">
        <v>4972</v>
      </c>
      <c r="G1310" s="90" t="s">
        <v>3591</v>
      </c>
      <c r="H1310" s="90" t="s">
        <v>2717</v>
      </c>
      <c r="I1310" s="90" t="s">
        <v>4973</v>
      </c>
      <c r="J1310" s="90">
        <v>527112</v>
      </c>
      <c r="K1310" s="90">
        <v>176028</v>
      </c>
      <c r="L1310" s="89" t="s">
        <v>3067</v>
      </c>
      <c r="M1310" s="92" t="s">
        <v>1432</v>
      </c>
      <c r="N1310" s="92" t="s">
        <v>1432</v>
      </c>
      <c r="O1310" s="90">
        <v>0</v>
      </c>
      <c r="P1310" s="90">
        <v>18</v>
      </c>
      <c r="Q1310" s="93">
        <v>18</v>
      </c>
      <c r="R1310" s="90" t="s">
        <v>4410</v>
      </c>
      <c r="S1310" s="90" t="s">
        <v>508</v>
      </c>
      <c r="T1310" s="92" t="s">
        <v>4038</v>
      </c>
      <c r="U1310" s="92" t="s">
        <v>1432</v>
      </c>
      <c r="V1310" s="90" t="s">
        <v>1439</v>
      </c>
      <c r="W1310" s="92" t="s">
        <v>1432</v>
      </c>
      <c r="X1310" s="90" t="s">
        <v>1442</v>
      </c>
      <c r="Y1310" s="90" t="s">
        <v>1443</v>
      </c>
      <c r="Z1310" s="90" t="s">
        <v>1443</v>
      </c>
      <c r="AA1310" s="90" t="s">
        <v>1444</v>
      </c>
      <c r="AB1310" s="390"/>
      <c r="AC1310" s="90"/>
      <c r="AD1310" s="92" t="s">
        <v>1432</v>
      </c>
      <c r="AE1310" s="157" t="s">
        <v>3063</v>
      </c>
      <c r="AF1310" s="90" t="s">
        <v>1445</v>
      </c>
      <c r="AG1310" s="90">
        <v>0</v>
      </c>
      <c r="AH1310" s="31">
        <v>0</v>
      </c>
      <c r="AI1310" s="31">
        <v>18</v>
      </c>
      <c r="AJ1310" s="31">
        <v>0</v>
      </c>
      <c r="AK1310" s="31">
        <v>3</v>
      </c>
      <c r="AL1310" s="31">
        <v>14</v>
      </c>
      <c r="AM1310" s="31">
        <v>1</v>
      </c>
      <c r="AN1310" s="31">
        <v>0</v>
      </c>
      <c r="AO1310" s="31">
        <v>0</v>
      </c>
      <c r="AP1310" s="31">
        <v>0</v>
      </c>
      <c r="AQ1310" s="31">
        <v>0</v>
      </c>
      <c r="AR1310" s="31">
        <v>3</v>
      </c>
      <c r="AS1310" s="31">
        <v>14</v>
      </c>
      <c r="AT1310" s="31">
        <v>1</v>
      </c>
      <c r="AU1310" s="31">
        <v>0</v>
      </c>
      <c r="AV1310" s="31">
        <v>0</v>
      </c>
      <c r="AW1310" s="31">
        <v>0</v>
      </c>
      <c r="AX1310" s="31">
        <v>0</v>
      </c>
      <c r="AY1310" s="31">
        <v>0</v>
      </c>
      <c r="AZ1310" s="31">
        <v>0</v>
      </c>
      <c r="BA1310" s="31">
        <v>0</v>
      </c>
      <c r="BB1310" s="31">
        <v>0</v>
      </c>
      <c r="BC1310" s="31">
        <v>0</v>
      </c>
      <c r="BD1310" s="31">
        <v>0</v>
      </c>
      <c r="BE1310" s="31">
        <v>0</v>
      </c>
      <c r="BF1310" s="31">
        <v>0</v>
      </c>
      <c r="BG1310" s="31">
        <v>0</v>
      </c>
      <c r="BH1310" s="31">
        <v>0</v>
      </c>
      <c r="BI1310" s="31">
        <v>0</v>
      </c>
      <c r="BJ1310" s="31">
        <v>0</v>
      </c>
      <c r="BK1310" s="31">
        <v>0</v>
      </c>
      <c r="BL1310" s="120" t="s">
        <v>4490</v>
      </c>
      <c r="BM1310" s="98">
        <v>0</v>
      </c>
      <c r="BN1310" s="79">
        <v>0</v>
      </c>
      <c r="BO1310" s="237">
        <v>0</v>
      </c>
      <c r="BP1310" s="79">
        <v>0</v>
      </c>
      <c r="BQ1310" s="133">
        <v>6</v>
      </c>
      <c r="BR1310" s="133">
        <v>6</v>
      </c>
      <c r="BS1310" s="243">
        <v>6</v>
      </c>
      <c r="BT1310" s="79">
        <v>0</v>
      </c>
      <c r="BU1310" s="79">
        <v>0</v>
      </c>
      <c r="BV1310" s="79">
        <v>0</v>
      </c>
      <c r="BW1310" s="79">
        <v>0</v>
      </c>
      <c r="BX1310" s="79">
        <v>0</v>
      </c>
      <c r="BY1310" s="79">
        <v>0</v>
      </c>
      <c r="BZ1310" s="79">
        <v>0</v>
      </c>
      <c r="CA1310" s="79">
        <v>0</v>
      </c>
      <c r="CB1310" s="79">
        <v>0</v>
      </c>
      <c r="CC1310" s="79">
        <v>0</v>
      </c>
      <c r="CD1310" s="79">
        <v>0</v>
      </c>
      <c r="CE1310" s="79">
        <v>0</v>
      </c>
      <c r="CF1310" s="79">
        <v>0</v>
      </c>
      <c r="CG1310" s="79">
        <v>0</v>
      </c>
      <c r="CH1310" s="79">
        <v>0</v>
      </c>
      <c r="CI1310" s="81">
        <f t="shared" si="117"/>
        <v>18</v>
      </c>
      <c r="CJ1310" s="260">
        <f t="shared" si="118"/>
        <v>18</v>
      </c>
      <c r="CK1310" s="260">
        <f t="shared" si="119"/>
        <v>18</v>
      </c>
      <c r="CL1310" s="260">
        <f t="shared" si="120"/>
        <v>18</v>
      </c>
      <c r="CM1310" s="83">
        <v>5</v>
      </c>
      <c r="CN1310" s="254" t="s">
        <v>4965</v>
      </c>
      <c r="CO1310" s="140" t="s">
        <v>4965</v>
      </c>
      <c r="CP1310" s="134"/>
      <c r="CQ1310" s="86" t="s">
        <v>4965</v>
      </c>
      <c r="CR1310" s="85" t="s">
        <v>4965</v>
      </c>
      <c r="CS1310" s="85" t="s">
        <v>4965</v>
      </c>
      <c r="CT1310" s="85" t="s">
        <v>4965</v>
      </c>
      <c r="CU1310" s="86"/>
      <c r="CV1310" s="86"/>
      <c r="CW1310" s="86"/>
    </row>
    <row r="1311" spans="1:101" ht="12" customHeight="1" x14ac:dyDescent="0.2">
      <c r="A1311" s="391" t="s">
        <v>4970</v>
      </c>
      <c r="B1311" s="90" t="s">
        <v>4411</v>
      </c>
      <c r="C1311" s="90" t="s">
        <v>1432</v>
      </c>
      <c r="D1311" s="90" t="s">
        <v>1432</v>
      </c>
      <c r="E1311" s="96" t="s">
        <v>1432</v>
      </c>
      <c r="F1311" s="90" t="s">
        <v>509</v>
      </c>
      <c r="G1311" s="90" t="s">
        <v>4412</v>
      </c>
      <c r="H1311" s="90" t="s">
        <v>2717</v>
      </c>
      <c r="I1311" s="90" t="s">
        <v>4413</v>
      </c>
      <c r="J1311" s="90">
        <v>526797</v>
      </c>
      <c r="K1311" s="90">
        <v>176325</v>
      </c>
      <c r="L1311" s="89" t="s">
        <v>4766</v>
      </c>
      <c r="M1311" s="92" t="s">
        <v>1432</v>
      </c>
      <c r="N1311" s="92" t="s">
        <v>1432</v>
      </c>
      <c r="O1311" s="90">
        <v>0</v>
      </c>
      <c r="P1311" s="90">
        <v>8</v>
      </c>
      <c r="Q1311" s="93">
        <v>8</v>
      </c>
      <c r="R1311" s="90" t="s">
        <v>4414</v>
      </c>
      <c r="S1311" s="90" t="s">
        <v>508</v>
      </c>
      <c r="T1311" s="92" t="s">
        <v>158</v>
      </c>
      <c r="U1311" s="92" t="s">
        <v>1432</v>
      </c>
      <c r="V1311" s="90" t="s">
        <v>1439</v>
      </c>
      <c r="W1311" s="92" t="s">
        <v>1432</v>
      </c>
      <c r="X1311" s="90" t="s">
        <v>1442</v>
      </c>
      <c r="Y1311" s="90" t="s">
        <v>4694</v>
      </c>
      <c r="Z1311" s="90" t="s">
        <v>1444</v>
      </c>
      <c r="AA1311" s="90" t="s">
        <v>2713</v>
      </c>
      <c r="AB1311" s="390"/>
      <c r="AC1311" s="90"/>
      <c r="AD1311" s="92" t="s">
        <v>1432</v>
      </c>
      <c r="AE1311" s="157" t="s">
        <v>628</v>
      </c>
      <c r="AF1311" s="90" t="s">
        <v>3904</v>
      </c>
      <c r="AG1311" s="90">
        <v>0</v>
      </c>
      <c r="AH1311" s="31">
        <v>1</v>
      </c>
      <c r="AI1311" s="31">
        <v>8</v>
      </c>
      <c r="AJ1311" s="31">
        <v>0</v>
      </c>
      <c r="AK1311" s="31">
        <v>2</v>
      </c>
      <c r="AL1311" s="31">
        <v>5</v>
      </c>
      <c r="AM1311" s="31">
        <v>1</v>
      </c>
      <c r="AN1311" s="31">
        <v>0</v>
      </c>
      <c r="AO1311" s="31">
        <v>0</v>
      </c>
      <c r="AP1311" s="31">
        <v>0</v>
      </c>
      <c r="AQ1311" s="31">
        <v>0</v>
      </c>
      <c r="AR1311" s="31">
        <v>2</v>
      </c>
      <c r="AS1311" s="31">
        <v>5</v>
      </c>
      <c r="AT1311" s="31">
        <v>1</v>
      </c>
      <c r="AU1311" s="31">
        <v>0</v>
      </c>
      <c r="AV1311" s="31">
        <v>0</v>
      </c>
      <c r="AW1311" s="31">
        <v>0</v>
      </c>
      <c r="AX1311" s="31">
        <v>0</v>
      </c>
      <c r="AY1311" s="31">
        <v>0</v>
      </c>
      <c r="AZ1311" s="31">
        <v>0</v>
      </c>
      <c r="BA1311" s="31">
        <v>0</v>
      </c>
      <c r="BB1311" s="31">
        <v>0</v>
      </c>
      <c r="BC1311" s="31">
        <v>0</v>
      </c>
      <c r="BD1311" s="31">
        <v>0</v>
      </c>
      <c r="BE1311" s="31">
        <v>0</v>
      </c>
      <c r="BF1311" s="31">
        <v>0</v>
      </c>
      <c r="BG1311" s="31">
        <v>0</v>
      </c>
      <c r="BH1311" s="31">
        <v>0</v>
      </c>
      <c r="BI1311" s="31">
        <v>0</v>
      </c>
      <c r="BJ1311" s="31">
        <v>0</v>
      </c>
      <c r="BK1311" s="31">
        <v>0</v>
      </c>
      <c r="BL1311" s="120" t="s">
        <v>4490</v>
      </c>
      <c r="BM1311" s="98">
        <v>0</v>
      </c>
      <c r="BN1311" s="79">
        <v>0</v>
      </c>
      <c r="BO1311" s="237">
        <v>0</v>
      </c>
      <c r="BP1311" s="79">
        <v>0</v>
      </c>
      <c r="BQ1311" s="133">
        <v>2.6666666666666665</v>
      </c>
      <c r="BR1311" s="133">
        <v>2.6666666666666665</v>
      </c>
      <c r="BS1311" s="243">
        <v>2.6666666666666665</v>
      </c>
      <c r="BT1311" s="79">
        <v>0</v>
      </c>
      <c r="BU1311" s="79">
        <v>0</v>
      </c>
      <c r="BV1311" s="79">
        <v>0</v>
      </c>
      <c r="BW1311" s="79">
        <v>0</v>
      </c>
      <c r="BX1311" s="79">
        <v>0</v>
      </c>
      <c r="BY1311" s="79">
        <v>0</v>
      </c>
      <c r="BZ1311" s="79">
        <v>0</v>
      </c>
      <c r="CA1311" s="79">
        <v>0</v>
      </c>
      <c r="CB1311" s="79">
        <v>0</v>
      </c>
      <c r="CC1311" s="79">
        <v>0</v>
      </c>
      <c r="CD1311" s="79">
        <v>0</v>
      </c>
      <c r="CE1311" s="79">
        <v>0</v>
      </c>
      <c r="CF1311" s="79">
        <v>0</v>
      </c>
      <c r="CG1311" s="79">
        <v>0</v>
      </c>
      <c r="CH1311" s="79">
        <v>0</v>
      </c>
      <c r="CI1311" s="81">
        <f t="shared" si="117"/>
        <v>8</v>
      </c>
      <c r="CJ1311" s="260">
        <f t="shared" si="118"/>
        <v>8</v>
      </c>
      <c r="CK1311" s="260">
        <f t="shared" si="119"/>
        <v>8</v>
      </c>
      <c r="CL1311" s="260">
        <f t="shared" si="120"/>
        <v>8</v>
      </c>
      <c r="CM1311" s="83">
        <v>5</v>
      </c>
      <c r="CN1311" s="254" t="s">
        <v>4965</v>
      </c>
      <c r="CO1311" s="140" t="s">
        <v>4965</v>
      </c>
      <c r="CP1311" s="134"/>
      <c r="CQ1311" s="86" t="s">
        <v>4965</v>
      </c>
      <c r="CR1311" s="85" t="s">
        <v>4965</v>
      </c>
      <c r="CS1311" s="85" t="s">
        <v>4965</v>
      </c>
      <c r="CT1311" s="85" t="s">
        <v>4965</v>
      </c>
      <c r="CU1311" s="86"/>
      <c r="CV1311" s="86"/>
      <c r="CW1311" s="86"/>
    </row>
    <row r="1312" spans="1:101" ht="12" customHeight="1" x14ac:dyDescent="0.2">
      <c r="A1312" s="391" t="s">
        <v>4970</v>
      </c>
      <c r="B1312" s="90" t="s">
        <v>4411</v>
      </c>
      <c r="C1312" s="90" t="s">
        <v>1432</v>
      </c>
      <c r="D1312" s="90" t="s">
        <v>1432</v>
      </c>
      <c r="E1312" s="96" t="s">
        <v>1432</v>
      </c>
      <c r="F1312" s="90" t="s">
        <v>509</v>
      </c>
      <c r="G1312" s="90" t="s">
        <v>4412</v>
      </c>
      <c r="H1312" s="90" t="s">
        <v>2717</v>
      </c>
      <c r="I1312" s="90" t="s">
        <v>4413</v>
      </c>
      <c r="J1312" s="90">
        <v>526797</v>
      </c>
      <c r="K1312" s="90">
        <v>176325</v>
      </c>
      <c r="L1312" s="89" t="s">
        <v>4766</v>
      </c>
      <c r="M1312" s="92" t="s">
        <v>1432</v>
      </c>
      <c r="N1312" s="92" t="s">
        <v>1432</v>
      </c>
      <c r="O1312" s="90">
        <v>0</v>
      </c>
      <c r="P1312" s="90">
        <v>25</v>
      </c>
      <c r="Q1312" s="93">
        <v>25</v>
      </c>
      <c r="R1312" s="90" t="s">
        <v>4414</v>
      </c>
      <c r="S1312" s="90" t="s">
        <v>508</v>
      </c>
      <c r="T1312" s="92" t="s">
        <v>158</v>
      </c>
      <c r="U1312" s="92" t="s">
        <v>1432</v>
      </c>
      <c r="V1312" s="90" t="s">
        <v>1439</v>
      </c>
      <c r="W1312" s="92" t="s">
        <v>1432</v>
      </c>
      <c r="X1312" s="90" t="s">
        <v>1442</v>
      </c>
      <c r="Y1312" s="90" t="s">
        <v>4694</v>
      </c>
      <c r="Z1312" s="90" t="s">
        <v>1443</v>
      </c>
      <c r="AA1312" s="90" t="s">
        <v>1444</v>
      </c>
      <c r="AB1312" s="390"/>
      <c r="AC1312" s="90"/>
      <c r="AD1312" s="92" t="s">
        <v>1432</v>
      </c>
      <c r="AE1312" s="157" t="s">
        <v>3063</v>
      </c>
      <c r="AF1312" s="90" t="s">
        <v>1445</v>
      </c>
      <c r="AG1312" s="90">
        <v>0</v>
      </c>
      <c r="AH1312" s="31">
        <v>2</v>
      </c>
      <c r="AI1312" s="31">
        <v>25</v>
      </c>
      <c r="AJ1312" s="31">
        <v>0</v>
      </c>
      <c r="AK1312" s="31">
        <v>7</v>
      </c>
      <c r="AL1312" s="31">
        <v>16</v>
      </c>
      <c r="AM1312" s="31">
        <v>2</v>
      </c>
      <c r="AN1312" s="31">
        <v>0</v>
      </c>
      <c r="AO1312" s="31">
        <v>0</v>
      </c>
      <c r="AP1312" s="31">
        <v>0</v>
      </c>
      <c r="AQ1312" s="31">
        <v>0</v>
      </c>
      <c r="AR1312" s="31">
        <v>7</v>
      </c>
      <c r="AS1312" s="31">
        <v>16</v>
      </c>
      <c r="AT1312" s="31">
        <v>2</v>
      </c>
      <c r="AU1312" s="31">
        <v>0</v>
      </c>
      <c r="AV1312" s="31">
        <v>0</v>
      </c>
      <c r="AW1312" s="31">
        <v>0</v>
      </c>
      <c r="AX1312" s="31">
        <v>0</v>
      </c>
      <c r="AY1312" s="31">
        <v>0</v>
      </c>
      <c r="AZ1312" s="31">
        <v>0</v>
      </c>
      <c r="BA1312" s="31">
        <v>0</v>
      </c>
      <c r="BB1312" s="31">
        <v>0</v>
      </c>
      <c r="BC1312" s="31">
        <v>0</v>
      </c>
      <c r="BD1312" s="31">
        <v>0</v>
      </c>
      <c r="BE1312" s="31">
        <v>0</v>
      </c>
      <c r="BF1312" s="31">
        <v>0</v>
      </c>
      <c r="BG1312" s="31">
        <v>0</v>
      </c>
      <c r="BH1312" s="31">
        <v>0</v>
      </c>
      <c r="BI1312" s="31">
        <v>0</v>
      </c>
      <c r="BJ1312" s="31">
        <v>0</v>
      </c>
      <c r="BK1312" s="31">
        <v>0</v>
      </c>
      <c r="BL1312" s="120" t="s">
        <v>4490</v>
      </c>
      <c r="BM1312" s="98">
        <v>0</v>
      </c>
      <c r="BN1312" s="79">
        <v>0</v>
      </c>
      <c r="BO1312" s="237">
        <v>0</v>
      </c>
      <c r="BP1312" s="79">
        <v>0</v>
      </c>
      <c r="BQ1312" s="133">
        <v>8.3333333333333339</v>
      </c>
      <c r="BR1312" s="133">
        <v>8.3333333333333339</v>
      </c>
      <c r="BS1312" s="243">
        <v>8.3333333333333339</v>
      </c>
      <c r="BT1312" s="79">
        <v>0</v>
      </c>
      <c r="BU1312" s="79">
        <v>0</v>
      </c>
      <c r="BV1312" s="79">
        <v>0</v>
      </c>
      <c r="BW1312" s="79">
        <v>0</v>
      </c>
      <c r="BX1312" s="79">
        <v>0</v>
      </c>
      <c r="BY1312" s="79">
        <v>0</v>
      </c>
      <c r="BZ1312" s="79">
        <v>0</v>
      </c>
      <c r="CA1312" s="79">
        <v>0</v>
      </c>
      <c r="CB1312" s="79">
        <v>0</v>
      </c>
      <c r="CC1312" s="79">
        <v>0</v>
      </c>
      <c r="CD1312" s="79">
        <v>0</v>
      </c>
      <c r="CE1312" s="79">
        <v>0</v>
      </c>
      <c r="CF1312" s="79">
        <v>0</v>
      </c>
      <c r="CG1312" s="79">
        <v>0</v>
      </c>
      <c r="CH1312" s="79">
        <v>0</v>
      </c>
      <c r="CI1312" s="81">
        <f t="shared" si="117"/>
        <v>25</v>
      </c>
      <c r="CJ1312" s="260">
        <f t="shared" si="118"/>
        <v>25</v>
      </c>
      <c r="CK1312" s="260">
        <f t="shared" si="119"/>
        <v>25</v>
      </c>
      <c r="CL1312" s="260">
        <f t="shared" si="120"/>
        <v>25</v>
      </c>
      <c r="CM1312" s="83">
        <v>5</v>
      </c>
      <c r="CN1312" s="254" t="s">
        <v>4965</v>
      </c>
      <c r="CO1312" s="140" t="s">
        <v>4965</v>
      </c>
      <c r="CP1312" s="134"/>
      <c r="CQ1312" s="86" t="s">
        <v>4965</v>
      </c>
      <c r="CR1312" s="85" t="s">
        <v>4965</v>
      </c>
      <c r="CS1312" s="85" t="s">
        <v>4965</v>
      </c>
      <c r="CT1312" s="85" t="s">
        <v>4965</v>
      </c>
      <c r="CU1312" s="86"/>
      <c r="CV1312" s="86"/>
      <c r="CW1312" s="86"/>
    </row>
    <row r="1313" spans="1:101" ht="12" customHeight="1" x14ac:dyDescent="0.2">
      <c r="A1313" s="391" t="s">
        <v>4970</v>
      </c>
      <c r="B1313" s="90" t="s">
        <v>510</v>
      </c>
      <c r="C1313" s="90" t="s">
        <v>1432</v>
      </c>
      <c r="D1313" s="90" t="s">
        <v>1432</v>
      </c>
      <c r="E1313" s="96" t="s">
        <v>1432</v>
      </c>
      <c r="F1313" s="90" t="s">
        <v>511</v>
      </c>
      <c r="G1313" s="90" t="s">
        <v>2347</v>
      </c>
      <c r="H1313" s="90" t="s">
        <v>1435</v>
      </c>
      <c r="I1313" s="90" t="s">
        <v>512</v>
      </c>
      <c r="J1313" s="90">
        <v>527533</v>
      </c>
      <c r="K1313" s="90">
        <v>171477</v>
      </c>
      <c r="L1313" s="89" t="s">
        <v>3082</v>
      </c>
      <c r="M1313" s="92" t="s">
        <v>1432</v>
      </c>
      <c r="N1313" s="92" t="s">
        <v>1432</v>
      </c>
      <c r="O1313" s="90">
        <v>0</v>
      </c>
      <c r="P1313" s="90">
        <v>4</v>
      </c>
      <c r="Q1313" s="93">
        <v>4</v>
      </c>
      <c r="R1313" s="90" t="s">
        <v>513</v>
      </c>
      <c r="S1313" s="90" t="s">
        <v>508</v>
      </c>
      <c r="T1313" s="92" t="s">
        <v>785</v>
      </c>
      <c r="U1313" s="92" t="s">
        <v>1432</v>
      </c>
      <c r="V1313" s="90" t="s">
        <v>1439</v>
      </c>
      <c r="W1313" s="92" t="s">
        <v>1432</v>
      </c>
      <c r="X1313" s="90" t="s">
        <v>1442</v>
      </c>
      <c r="Y1313" s="90" t="s">
        <v>3893</v>
      </c>
      <c r="Z1313" s="90" t="s">
        <v>1444</v>
      </c>
      <c r="AA1313" s="90" t="s">
        <v>1136</v>
      </c>
      <c r="AB1313" s="390"/>
      <c r="AC1313" s="90"/>
      <c r="AD1313" s="92" t="s">
        <v>1432</v>
      </c>
      <c r="AE1313" s="157" t="s">
        <v>3063</v>
      </c>
      <c r="AF1313" s="90" t="s">
        <v>1445</v>
      </c>
      <c r="AG1313" s="90"/>
      <c r="AH1313" s="31">
        <v>0</v>
      </c>
      <c r="AI1313" s="31">
        <v>0</v>
      </c>
      <c r="AJ1313" s="31">
        <v>0</v>
      </c>
      <c r="AK1313" s="31">
        <v>3</v>
      </c>
      <c r="AL1313" s="31">
        <v>1</v>
      </c>
      <c r="AM1313" s="31">
        <v>0</v>
      </c>
      <c r="AN1313" s="31">
        <v>0</v>
      </c>
      <c r="AO1313" s="31">
        <v>0</v>
      </c>
      <c r="AP1313" s="31">
        <v>0</v>
      </c>
      <c r="AQ1313" s="31">
        <v>0</v>
      </c>
      <c r="AR1313" s="31">
        <v>3</v>
      </c>
      <c r="AS1313" s="31">
        <v>1</v>
      </c>
      <c r="AT1313" s="31">
        <v>0</v>
      </c>
      <c r="AU1313" s="31">
        <v>0</v>
      </c>
      <c r="AV1313" s="31">
        <v>0</v>
      </c>
      <c r="AW1313" s="31">
        <v>0</v>
      </c>
      <c r="AX1313" s="31">
        <v>0</v>
      </c>
      <c r="AY1313" s="31">
        <v>0</v>
      </c>
      <c r="AZ1313" s="31">
        <v>0</v>
      </c>
      <c r="BA1313" s="31">
        <v>0</v>
      </c>
      <c r="BB1313" s="31">
        <v>0</v>
      </c>
      <c r="BC1313" s="31">
        <v>0</v>
      </c>
      <c r="BD1313" s="31">
        <v>0</v>
      </c>
      <c r="BE1313" s="31">
        <v>0</v>
      </c>
      <c r="BF1313" s="31">
        <v>0</v>
      </c>
      <c r="BG1313" s="31">
        <v>0</v>
      </c>
      <c r="BH1313" s="31">
        <v>0</v>
      </c>
      <c r="BI1313" s="31">
        <v>0</v>
      </c>
      <c r="BJ1313" s="31">
        <v>0</v>
      </c>
      <c r="BK1313" s="31">
        <v>0</v>
      </c>
      <c r="BL1313" s="120" t="s">
        <v>4490</v>
      </c>
      <c r="BM1313" s="98">
        <v>0</v>
      </c>
      <c r="BN1313" s="79">
        <v>0</v>
      </c>
      <c r="BO1313" s="241">
        <v>1</v>
      </c>
      <c r="BP1313" s="133">
        <v>1</v>
      </c>
      <c r="BQ1313" s="133">
        <v>1</v>
      </c>
      <c r="BR1313" s="133">
        <v>1</v>
      </c>
      <c r="BS1313" s="238">
        <v>0</v>
      </c>
      <c r="BT1313" s="79">
        <v>0</v>
      </c>
      <c r="BU1313" s="79">
        <v>0</v>
      </c>
      <c r="BV1313" s="79">
        <v>0</v>
      </c>
      <c r="BW1313" s="79">
        <v>0</v>
      </c>
      <c r="BX1313" s="79">
        <v>0</v>
      </c>
      <c r="BY1313" s="79">
        <v>0</v>
      </c>
      <c r="BZ1313" s="79">
        <v>0</v>
      </c>
      <c r="CA1313" s="79">
        <v>0</v>
      </c>
      <c r="CB1313" s="79">
        <v>0</v>
      </c>
      <c r="CC1313" s="79">
        <v>0</v>
      </c>
      <c r="CD1313" s="79">
        <v>0</v>
      </c>
      <c r="CE1313" s="79">
        <v>0</v>
      </c>
      <c r="CF1313" s="79">
        <v>0</v>
      </c>
      <c r="CG1313" s="79">
        <v>0</v>
      </c>
      <c r="CH1313" s="79">
        <v>0</v>
      </c>
      <c r="CI1313" s="81">
        <f t="shared" si="117"/>
        <v>4</v>
      </c>
      <c r="CJ1313" s="260">
        <f t="shared" si="118"/>
        <v>4</v>
      </c>
      <c r="CK1313" s="260">
        <f t="shared" si="119"/>
        <v>4</v>
      </c>
      <c r="CL1313" s="260">
        <f t="shared" si="120"/>
        <v>4</v>
      </c>
      <c r="CM1313" s="83" t="s">
        <v>4965</v>
      </c>
      <c r="CN1313" s="254" t="s">
        <v>4965</v>
      </c>
      <c r="CO1313" s="180" t="s">
        <v>1941</v>
      </c>
      <c r="CP1313" s="134"/>
      <c r="CQ1313" s="86" t="s">
        <v>4965</v>
      </c>
      <c r="CR1313" s="85" t="s">
        <v>4965</v>
      </c>
      <c r="CS1313" s="85" t="s">
        <v>4965</v>
      </c>
      <c r="CT1313" s="85" t="s">
        <v>4965</v>
      </c>
      <c r="CU1313" s="86"/>
      <c r="CV1313" s="86"/>
      <c r="CW1313" s="86"/>
    </row>
    <row r="1314" spans="1:101" ht="12" customHeight="1" x14ac:dyDescent="0.2">
      <c r="A1314" s="391" t="s">
        <v>4970</v>
      </c>
      <c r="B1314" s="90" t="s">
        <v>510</v>
      </c>
      <c r="C1314" s="90" t="s">
        <v>1432</v>
      </c>
      <c r="D1314" s="90" t="s">
        <v>1432</v>
      </c>
      <c r="E1314" s="96" t="s">
        <v>1432</v>
      </c>
      <c r="F1314" s="90" t="s">
        <v>511</v>
      </c>
      <c r="G1314" s="90" t="s">
        <v>2347</v>
      </c>
      <c r="H1314" s="90" t="s">
        <v>1435</v>
      </c>
      <c r="I1314" s="90" t="s">
        <v>512</v>
      </c>
      <c r="J1314" s="90">
        <v>527533</v>
      </c>
      <c r="K1314" s="90">
        <v>171477</v>
      </c>
      <c r="L1314" s="89" t="s">
        <v>3082</v>
      </c>
      <c r="M1314" s="92" t="s">
        <v>1432</v>
      </c>
      <c r="N1314" s="92" t="s">
        <v>1432</v>
      </c>
      <c r="O1314" s="90">
        <v>0</v>
      </c>
      <c r="P1314" s="90">
        <v>15</v>
      </c>
      <c r="Q1314" s="93">
        <v>15</v>
      </c>
      <c r="R1314" s="90" t="s">
        <v>513</v>
      </c>
      <c r="S1314" s="90" t="s">
        <v>508</v>
      </c>
      <c r="T1314" s="92" t="s">
        <v>785</v>
      </c>
      <c r="U1314" s="92" t="s">
        <v>1432</v>
      </c>
      <c r="V1314" s="90" t="s">
        <v>1439</v>
      </c>
      <c r="W1314" s="92" t="s">
        <v>1432</v>
      </c>
      <c r="X1314" s="90" t="s">
        <v>1442</v>
      </c>
      <c r="Y1314" s="90" t="s">
        <v>3893</v>
      </c>
      <c r="Z1314" s="90" t="s">
        <v>1444</v>
      </c>
      <c r="AA1314" s="90" t="s">
        <v>1136</v>
      </c>
      <c r="AB1314" s="390"/>
      <c r="AC1314" s="90"/>
      <c r="AD1314" s="92" t="s">
        <v>1432</v>
      </c>
      <c r="AE1314" s="157" t="s">
        <v>3063</v>
      </c>
      <c r="AF1314" s="90" t="s">
        <v>1445</v>
      </c>
      <c r="AG1314" s="90"/>
      <c r="AH1314" s="31">
        <v>0</v>
      </c>
      <c r="AI1314" s="31">
        <v>0</v>
      </c>
      <c r="AJ1314" s="31">
        <v>1</v>
      </c>
      <c r="AK1314" s="31">
        <v>1</v>
      </c>
      <c r="AL1314" s="31">
        <v>13</v>
      </c>
      <c r="AM1314" s="31">
        <v>0</v>
      </c>
      <c r="AN1314" s="31">
        <v>0</v>
      </c>
      <c r="AO1314" s="31">
        <v>0</v>
      </c>
      <c r="AP1314" s="31">
        <v>0</v>
      </c>
      <c r="AQ1314" s="31">
        <v>1</v>
      </c>
      <c r="AR1314" s="31">
        <v>1</v>
      </c>
      <c r="AS1314" s="31">
        <v>13</v>
      </c>
      <c r="AT1314" s="31">
        <v>0</v>
      </c>
      <c r="AU1314" s="31">
        <v>0</v>
      </c>
      <c r="AV1314" s="31">
        <v>0</v>
      </c>
      <c r="AW1314" s="31">
        <v>0</v>
      </c>
      <c r="AX1314" s="31">
        <v>0</v>
      </c>
      <c r="AY1314" s="31">
        <v>0</v>
      </c>
      <c r="AZ1314" s="31">
        <v>0</v>
      </c>
      <c r="BA1314" s="31">
        <v>0</v>
      </c>
      <c r="BB1314" s="31">
        <v>0</v>
      </c>
      <c r="BC1314" s="31">
        <v>0</v>
      </c>
      <c r="BD1314" s="31">
        <v>0</v>
      </c>
      <c r="BE1314" s="31">
        <v>0</v>
      </c>
      <c r="BF1314" s="31">
        <v>0</v>
      </c>
      <c r="BG1314" s="31">
        <v>0</v>
      </c>
      <c r="BH1314" s="31">
        <v>0</v>
      </c>
      <c r="BI1314" s="31">
        <v>0</v>
      </c>
      <c r="BJ1314" s="31">
        <v>0</v>
      </c>
      <c r="BK1314" s="31">
        <v>0</v>
      </c>
      <c r="BL1314" s="120" t="s">
        <v>4490</v>
      </c>
      <c r="BM1314" s="98">
        <v>0</v>
      </c>
      <c r="BN1314" s="79">
        <v>0</v>
      </c>
      <c r="BO1314" s="241">
        <v>3.75</v>
      </c>
      <c r="BP1314" s="133">
        <v>3.75</v>
      </c>
      <c r="BQ1314" s="133">
        <v>3.75</v>
      </c>
      <c r="BR1314" s="133">
        <v>3.75</v>
      </c>
      <c r="BS1314" s="238">
        <v>0</v>
      </c>
      <c r="BT1314" s="79">
        <v>0</v>
      </c>
      <c r="BU1314" s="79">
        <v>0</v>
      </c>
      <c r="BV1314" s="79">
        <v>0</v>
      </c>
      <c r="BW1314" s="79">
        <v>0</v>
      </c>
      <c r="BX1314" s="79">
        <v>0</v>
      </c>
      <c r="BY1314" s="79">
        <v>0</v>
      </c>
      <c r="BZ1314" s="79">
        <v>0</v>
      </c>
      <c r="CA1314" s="79">
        <v>0</v>
      </c>
      <c r="CB1314" s="79">
        <v>0</v>
      </c>
      <c r="CC1314" s="79">
        <v>0</v>
      </c>
      <c r="CD1314" s="79">
        <v>0</v>
      </c>
      <c r="CE1314" s="79">
        <v>0</v>
      </c>
      <c r="CF1314" s="79">
        <v>0</v>
      </c>
      <c r="CG1314" s="79">
        <v>0</v>
      </c>
      <c r="CH1314" s="79">
        <v>0</v>
      </c>
      <c r="CI1314" s="81">
        <f t="shared" si="117"/>
        <v>15</v>
      </c>
      <c r="CJ1314" s="260">
        <f t="shared" si="118"/>
        <v>15</v>
      </c>
      <c r="CK1314" s="260">
        <f t="shared" si="119"/>
        <v>15</v>
      </c>
      <c r="CL1314" s="260">
        <f t="shared" si="120"/>
        <v>15</v>
      </c>
      <c r="CM1314" s="83" t="s">
        <v>4965</v>
      </c>
      <c r="CN1314" s="254" t="s">
        <v>4965</v>
      </c>
      <c r="CO1314" s="180" t="s">
        <v>1941</v>
      </c>
      <c r="CP1314" s="134"/>
      <c r="CQ1314" s="86" t="s">
        <v>4965</v>
      </c>
      <c r="CR1314" s="85" t="s">
        <v>4965</v>
      </c>
      <c r="CS1314" s="85" t="s">
        <v>4965</v>
      </c>
      <c r="CT1314" s="85" t="s">
        <v>4965</v>
      </c>
      <c r="CU1314" s="86"/>
      <c r="CV1314" s="86"/>
      <c r="CW1314" s="86"/>
    </row>
    <row r="1315" spans="1:101" s="368" customFormat="1" ht="12" customHeight="1" x14ac:dyDescent="0.2">
      <c r="A1315" s="391" t="s">
        <v>4970</v>
      </c>
      <c r="B1315" s="90" t="s">
        <v>514</v>
      </c>
      <c r="C1315" s="90" t="s">
        <v>1432</v>
      </c>
      <c r="D1315" s="90" t="s">
        <v>1432</v>
      </c>
      <c r="E1315" s="96" t="s">
        <v>1432</v>
      </c>
      <c r="F1315" s="90" t="s">
        <v>515</v>
      </c>
      <c r="G1315" s="90" t="s">
        <v>1434</v>
      </c>
      <c r="H1315" s="90" t="s">
        <v>1435</v>
      </c>
      <c r="I1315" s="90" t="s">
        <v>1739</v>
      </c>
      <c r="J1315" s="90">
        <v>527567</v>
      </c>
      <c r="K1315" s="90">
        <v>171576</v>
      </c>
      <c r="L1315" s="89" t="s">
        <v>3082</v>
      </c>
      <c r="M1315" s="92" t="s">
        <v>1432</v>
      </c>
      <c r="N1315" s="92" t="s">
        <v>1432</v>
      </c>
      <c r="O1315" s="90">
        <v>0</v>
      </c>
      <c r="P1315" s="90">
        <v>14</v>
      </c>
      <c r="Q1315" s="93">
        <v>14</v>
      </c>
      <c r="R1315" s="90" t="s">
        <v>516</v>
      </c>
      <c r="S1315" s="90" t="s">
        <v>508</v>
      </c>
      <c r="T1315" s="92" t="s">
        <v>517</v>
      </c>
      <c r="U1315" s="92" t="s">
        <v>1432</v>
      </c>
      <c r="V1315" s="90" t="s">
        <v>1439</v>
      </c>
      <c r="W1315" s="92" t="s">
        <v>1432</v>
      </c>
      <c r="X1315" s="90" t="s">
        <v>1442</v>
      </c>
      <c r="Y1315" s="90" t="s">
        <v>1443</v>
      </c>
      <c r="Z1315" s="90" t="s">
        <v>1443</v>
      </c>
      <c r="AA1315" s="90" t="s">
        <v>1444</v>
      </c>
      <c r="AB1315" s="390"/>
      <c r="AC1315" s="90"/>
      <c r="AD1315" s="92" t="s">
        <v>1432</v>
      </c>
      <c r="AE1315" s="157" t="s">
        <v>3063</v>
      </c>
      <c r="AF1315" s="90" t="s">
        <v>1445</v>
      </c>
      <c r="AG1315" s="90"/>
      <c r="AH1315" s="31">
        <v>0</v>
      </c>
      <c r="AI1315" s="31">
        <v>14</v>
      </c>
      <c r="AJ1315" s="31">
        <v>0</v>
      </c>
      <c r="AK1315" s="31">
        <v>3</v>
      </c>
      <c r="AL1315" s="31">
        <v>8</v>
      </c>
      <c r="AM1315" s="31">
        <v>3</v>
      </c>
      <c r="AN1315" s="31">
        <v>0</v>
      </c>
      <c r="AO1315" s="31">
        <v>0</v>
      </c>
      <c r="AP1315" s="31">
        <v>0</v>
      </c>
      <c r="AQ1315" s="31">
        <v>0</v>
      </c>
      <c r="AR1315" s="31">
        <v>3</v>
      </c>
      <c r="AS1315" s="31">
        <v>8</v>
      </c>
      <c r="AT1315" s="31">
        <v>3</v>
      </c>
      <c r="AU1315" s="31">
        <v>0</v>
      </c>
      <c r="AV1315" s="31">
        <v>0</v>
      </c>
      <c r="AW1315" s="31">
        <v>0</v>
      </c>
      <c r="AX1315" s="31">
        <v>0</v>
      </c>
      <c r="AY1315" s="31">
        <v>0</v>
      </c>
      <c r="AZ1315" s="31">
        <v>0</v>
      </c>
      <c r="BA1315" s="31">
        <v>0</v>
      </c>
      <c r="BB1315" s="31">
        <v>0</v>
      </c>
      <c r="BC1315" s="31">
        <v>0</v>
      </c>
      <c r="BD1315" s="31">
        <v>0</v>
      </c>
      <c r="BE1315" s="31">
        <v>0</v>
      </c>
      <c r="BF1315" s="31">
        <v>0</v>
      </c>
      <c r="BG1315" s="31">
        <v>0</v>
      </c>
      <c r="BH1315" s="31">
        <v>0</v>
      </c>
      <c r="BI1315" s="31">
        <v>0</v>
      </c>
      <c r="BJ1315" s="31">
        <v>0</v>
      </c>
      <c r="BK1315" s="31">
        <v>0</v>
      </c>
      <c r="BL1315" s="120" t="s">
        <v>4490</v>
      </c>
      <c r="BM1315" s="98">
        <v>0</v>
      </c>
      <c r="BN1315" s="79">
        <v>0</v>
      </c>
      <c r="BO1315" s="237">
        <v>0</v>
      </c>
      <c r="BP1315" s="79">
        <v>0</v>
      </c>
      <c r="BQ1315" s="133">
        <v>4.666666666666667</v>
      </c>
      <c r="BR1315" s="133">
        <v>4.666666666666667</v>
      </c>
      <c r="BS1315" s="243">
        <v>4.666666666666667</v>
      </c>
      <c r="BT1315" s="79">
        <v>0</v>
      </c>
      <c r="BU1315" s="79">
        <v>0</v>
      </c>
      <c r="BV1315" s="79">
        <v>0</v>
      </c>
      <c r="BW1315" s="79">
        <v>0</v>
      </c>
      <c r="BX1315" s="79">
        <v>0</v>
      </c>
      <c r="BY1315" s="79">
        <v>0</v>
      </c>
      <c r="BZ1315" s="79">
        <v>0</v>
      </c>
      <c r="CA1315" s="79">
        <v>0</v>
      </c>
      <c r="CB1315" s="79">
        <v>0</v>
      </c>
      <c r="CC1315" s="79">
        <v>0</v>
      </c>
      <c r="CD1315" s="79">
        <v>0</v>
      </c>
      <c r="CE1315" s="79">
        <v>0</v>
      </c>
      <c r="CF1315" s="79">
        <v>0</v>
      </c>
      <c r="CG1315" s="79">
        <v>0</v>
      </c>
      <c r="CH1315" s="79">
        <v>0</v>
      </c>
      <c r="CI1315" s="81">
        <f t="shared" si="117"/>
        <v>14</v>
      </c>
      <c r="CJ1315" s="260">
        <f t="shared" si="118"/>
        <v>14</v>
      </c>
      <c r="CK1315" s="260">
        <f t="shared" si="119"/>
        <v>14</v>
      </c>
      <c r="CL1315" s="260">
        <f t="shared" si="120"/>
        <v>14</v>
      </c>
      <c r="CM1315" s="83">
        <v>5</v>
      </c>
      <c r="CN1315" s="254" t="s">
        <v>4965</v>
      </c>
      <c r="CO1315" s="180" t="s">
        <v>1941</v>
      </c>
      <c r="CP1315" s="134"/>
      <c r="CQ1315" s="86" t="s">
        <v>4965</v>
      </c>
      <c r="CR1315" s="85" t="s">
        <v>4965</v>
      </c>
      <c r="CS1315" s="85" t="s">
        <v>4965</v>
      </c>
      <c r="CT1315" s="85" t="s">
        <v>4965</v>
      </c>
      <c r="CU1315" s="140"/>
    </row>
    <row r="1316" spans="1:101" s="368" customFormat="1" ht="12" customHeight="1" x14ac:dyDescent="0.2">
      <c r="A1316" s="391" t="s">
        <v>4970</v>
      </c>
      <c r="B1316" s="90" t="s">
        <v>518</v>
      </c>
      <c r="C1316" s="90" t="s">
        <v>519</v>
      </c>
      <c r="D1316" s="90" t="s">
        <v>1432</v>
      </c>
      <c r="E1316" s="96" t="s">
        <v>1432</v>
      </c>
      <c r="F1316" s="90" t="s">
        <v>509</v>
      </c>
      <c r="G1316" s="90" t="s">
        <v>1385</v>
      </c>
      <c r="H1316" s="90" t="s">
        <v>1458</v>
      </c>
      <c r="I1316" s="90" t="s">
        <v>1432</v>
      </c>
      <c r="J1316" s="90">
        <v>524039</v>
      </c>
      <c r="K1316" s="90">
        <v>175460</v>
      </c>
      <c r="L1316" s="89" t="s">
        <v>3088</v>
      </c>
      <c r="M1316" s="92" t="s">
        <v>1432</v>
      </c>
      <c r="N1316" s="92" t="s">
        <v>1432</v>
      </c>
      <c r="O1316" s="90">
        <v>0</v>
      </c>
      <c r="P1316" s="90">
        <v>21</v>
      </c>
      <c r="Q1316" s="93">
        <v>21</v>
      </c>
      <c r="R1316" s="90" t="s">
        <v>520</v>
      </c>
      <c r="S1316" s="90" t="s">
        <v>508</v>
      </c>
      <c r="T1316" s="92" t="s">
        <v>2973</v>
      </c>
      <c r="U1316" s="92" t="s">
        <v>1432</v>
      </c>
      <c r="V1316" s="90" t="s">
        <v>1439</v>
      </c>
      <c r="W1316" s="92" t="s">
        <v>1432</v>
      </c>
      <c r="X1316" s="90" t="s">
        <v>1442</v>
      </c>
      <c r="Y1316" s="90" t="s">
        <v>1443</v>
      </c>
      <c r="Z1316" s="90" t="s">
        <v>1443</v>
      </c>
      <c r="AA1316" s="90" t="s">
        <v>1444</v>
      </c>
      <c r="AB1316" s="390"/>
      <c r="AC1316" s="90"/>
      <c r="AD1316" s="92" t="s">
        <v>1432</v>
      </c>
      <c r="AE1316" s="157" t="s">
        <v>628</v>
      </c>
      <c r="AF1316" s="90" t="s">
        <v>3904</v>
      </c>
      <c r="AG1316" s="90">
        <v>1332301</v>
      </c>
      <c r="AH1316" s="31">
        <v>2</v>
      </c>
      <c r="AI1316" s="31">
        <v>21</v>
      </c>
      <c r="AJ1316" s="31">
        <v>0</v>
      </c>
      <c r="AK1316" s="31">
        <v>9</v>
      </c>
      <c r="AL1316" s="31">
        <v>12</v>
      </c>
      <c r="AM1316" s="31">
        <v>0</v>
      </c>
      <c r="AN1316" s="31">
        <v>0</v>
      </c>
      <c r="AO1316" s="31">
        <v>0</v>
      </c>
      <c r="AP1316" s="31">
        <v>0</v>
      </c>
      <c r="AQ1316" s="31">
        <v>0</v>
      </c>
      <c r="AR1316" s="31">
        <v>9</v>
      </c>
      <c r="AS1316" s="31">
        <v>12</v>
      </c>
      <c r="AT1316" s="31">
        <v>0</v>
      </c>
      <c r="AU1316" s="31">
        <v>0</v>
      </c>
      <c r="AV1316" s="31">
        <v>0</v>
      </c>
      <c r="AW1316" s="31">
        <v>0</v>
      </c>
      <c r="AX1316" s="31">
        <v>0</v>
      </c>
      <c r="AY1316" s="31">
        <v>0</v>
      </c>
      <c r="AZ1316" s="31">
        <v>0</v>
      </c>
      <c r="BA1316" s="31">
        <v>0</v>
      </c>
      <c r="BB1316" s="31">
        <v>0</v>
      </c>
      <c r="BC1316" s="31">
        <v>0</v>
      </c>
      <c r="BD1316" s="31">
        <v>0</v>
      </c>
      <c r="BE1316" s="31">
        <v>0</v>
      </c>
      <c r="BF1316" s="31">
        <v>0</v>
      </c>
      <c r="BG1316" s="31">
        <v>0</v>
      </c>
      <c r="BH1316" s="31">
        <v>0</v>
      </c>
      <c r="BI1316" s="31">
        <v>0</v>
      </c>
      <c r="BJ1316" s="31">
        <v>0</v>
      </c>
      <c r="BK1316" s="31">
        <v>0</v>
      </c>
      <c r="BL1316" s="120" t="s">
        <v>4490</v>
      </c>
      <c r="BM1316" s="98">
        <v>0</v>
      </c>
      <c r="BN1316" s="79">
        <v>0</v>
      </c>
      <c r="BO1316" s="237">
        <v>0</v>
      </c>
      <c r="BP1316" s="79">
        <v>0</v>
      </c>
      <c r="BQ1316" s="133">
        <v>7</v>
      </c>
      <c r="BR1316" s="133">
        <v>7</v>
      </c>
      <c r="BS1316" s="243">
        <v>7</v>
      </c>
      <c r="BT1316" s="79">
        <v>0</v>
      </c>
      <c r="BU1316" s="79">
        <v>0</v>
      </c>
      <c r="BV1316" s="79">
        <v>0</v>
      </c>
      <c r="BW1316" s="79">
        <v>0</v>
      </c>
      <c r="BX1316" s="79">
        <v>0</v>
      </c>
      <c r="BY1316" s="79">
        <v>0</v>
      </c>
      <c r="BZ1316" s="79">
        <v>0</v>
      </c>
      <c r="CA1316" s="79">
        <v>0</v>
      </c>
      <c r="CB1316" s="79">
        <v>0</v>
      </c>
      <c r="CC1316" s="79">
        <v>0</v>
      </c>
      <c r="CD1316" s="79">
        <v>0</v>
      </c>
      <c r="CE1316" s="79">
        <v>0</v>
      </c>
      <c r="CF1316" s="79">
        <v>0</v>
      </c>
      <c r="CG1316" s="79">
        <v>0</v>
      </c>
      <c r="CH1316" s="79">
        <v>0</v>
      </c>
      <c r="CI1316" s="81">
        <f t="shared" si="117"/>
        <v>21</v>
      </c>
      <c r="CJ1316" s="260">
        <f t="shared" si="118"/>
        <v>21</v>
      </c>
      <c r="CK1316" s="260">
        <f t="shared" si="119"/>
        <v>21</v>
      </c>
      <c r="CL1316" s="260">
        <f t="shared" si="120"/>
        <v>21</v>
      </c>
      <c r="CM1316" s="83">
        <v>5</v>
      </c>
      <c r="CN1316" s="254" t="s">
        <v>4965</v>
      </c>
      <c r="CO1316" s="180" t="s">
        <v>1942</v>
      </c>
      <c r="CP1316" s="134"/>
      <c r="CQ1316" s="86" t="s">
        <v>4965</v>
      </c>
      <c r="CR1316" s="85" t="s">
        <v>4965</v>
      </c>
      <c r="CS1316" s="85" t="s">
        <v>4965</v>
      </c>
      <c r="CT1316" s="85" t="s">
        <v>4965</v>
      </c>
      <c r="CU1316" s="140"/>
    </row>
    <row r="1317" spans="1:101" s="368" customFormat="1" ht="12" customHeight="1" x14ac:dyDescent="0.2">
      <c r="A1317" s="391" t="s">
        <v>4970</v>
      </c>
      <c r="B1317" s="90" t="s">
        <v>518</v>
      </c>
      <c r="C1317" s="90" t="s">
        <v>519</v>
      </c>
      <c r="D1317" s="90" t="s">
        <v>1432</v>
      </c>
      <c r="E1317" s="96" t="s">
        <v>1432</v>
      </c>
      <c r="F1317" s="90" t="s">
        <v>509</v>
      </c>
      <c r="G1317" s="90" t="s">
        <v>1385</v>
      </c>
      <c r="H1317" s="90" t="s">
        <v>1458</v>
      </c>
      <c r="I1317" s="90" t="s">
        <v>1432</v>
      </c>
      <c r="J1317" s="90">
        <v>524039</v>
      </c>
      <c r="K1317" s="90">
        <v>175460</v>
      </c>
      <c r="L1317" s="89" t="s">
        <v>3088</v>
      </c>
      <c r="M1317" s="92" t="s">
        <v>1432</v>
      </c>
      <c r="N1317" s="92" t="s">
        <v>1432</v>
      </c>
      <c r="O1317" s="90">
        <v>0</v>
      </c>
      <c r="P1317" s="90">
        <v>87</v>
      </c>
      <c r="Q1317" s="93">
        <v>87</v>
      </c>
      <c r="R1317" s="90" t="s">
        <v>520</v>
      </c>
      <c r="S1317" s="90" t="s">
        <v>508</v>
      </c>
      <c r="T1317" s="92" t="s">
        <v>2973</v>
      </c>
      <c r="U1317" s="92" t="s">
        <v>1432</v>
      </c>
      <c r="V1317" s="90" t="s">
        <v>1439</v>
      </c>
      <c r="W1317" s="92" t="s">
        <v>1432</v>
      </c>
      <c r="X1317" s="90" t="s">
        <v>1442</v>
      </c>
      <c r="Y1317" s="90" t="s">
        <v>1443</v>
      </c>
      <c r="Z1317" s="90" t="s">
        <v>1443</v>
      </c>
      <c r="AA1317" s="90" t="s">
        <v>1444</v>
      </c>
      <c r="AB1317" s="390"/>
      <c r="AC1317" s="90"/>
      <c r="AD1317" s="92" t="s">
        <v>1432</v>
      </c>
      <c r="AE1317" s="157" t="s">
        <v>3063</v>
      </c>
      <c r="AF1317" s="90" t="s">
        <v>1445</v>
      </c>
      <c r="AG1317" s="90">
        <v>1332301</v>
      </c>
      <c r="AH1317" s="31">
        <v>9</v>
      </c>
      <c r="AI1317" s="31">
        <v>87</v>
      </c>
      <c r="AJ1317" s="31">
        <v>1</v>
      </c>
      <c r="AK1317" s="31">
        <v>25</v>
      </c>
      <c r="AL1317" s="31">
        <v>50</v>
      </c>
      <c r="AM1317" s="31">
        <v>11</v>
      </c>
      <c r="AN1317" s="31">
        <v>0</v>
      </c>
      <c r="AO1317" s="31">
        <v>0</v>
      </c>
      <c r="AP1317" s="31">
        <v>0</v>
      </c>
      <c r="AQ1317" s="31">
        <v>1</v>
      </c>
      <c r="AR1317" s="31">
        <v>25</v>
      </c>
      <c r="AS1317" s="31">
        <v>50</v>
      </c>
      <c r="AT1317" s="31">
        <v>11</v>
      </c>
      <c r="AU1317" s="31">
        <v>0</v>
      </c>
      <c r="AV1317" s="31">
        <v>0</v>
      </c>
      <c r="AW1317" s="31">
        <v>0</v>
      </c>
      <c r="AX1317" s="31">
        <v>0</v>
      </c>
      <c r="AY1317" s="31">
        <v>0</v>
      </c>
      <c r="AZ1317" s="31">
        <v>0</v>
      </c>
      <c r="BA1317" s="31">
        <v>0</v>
      </c>
      <c r="BB1317" s="31">
        <v>0</v>
      </c>
      <c r="BC1317" s="31">
        <v>0</v>
      </c>
      <c r="BD1317" s="31">
        <v>0</v>
      </c>
      <c r="BE1317" s="31">
        <v>0</v>
      </c>
      <c r="BF1317" s="31">
        <v>0</v>
      </c>
      <c r="BG1317" s="31">
        <v>0</v>
      </c>
      <c r="BH1317" s="31">
        <v>0</v>
      </c>
      <c r="BI1317" s="31">
        <v>0</v>
      </c>
      <c r="BJ1317" s="31">
        <v>0</v>
      </c>
      <c r="BK1317" s="31">
        <v>0</v>
      </c>
      <c r="BL1317" s="120" t="s">
        <v>4490</v>
      </c>
      <c r="BM1317" s="98">
        <v>0</v>
      </c>
      <c r="BN1317" s="79">
        <v>0</v>
      </c>
      <c r="BO1317" s="237">
        <v>0</v>
      </c>
      <c r="BP1317" s="79">
        <v>0</v>
      </c>
      <c r="BQ1317" s="133">
        <v>29</v>
      </c>
      <c r="BR1317" s="133">
        <v>29</v>
      </c>
      <c r="BS1317" s="243">
        <v>29</v>
      </c>
      <c r="BT1317" s="79">
        <v>0</v>
      </c>
      <c r="BU1317" s="79">
        <v>0</v>
      </c>
      <c r="BV1317" s="79">
        <v>0</v>
      </c>
      <c r="BW1317" s="79">
        <v>0</v>
      </c>
      <c r="BX1317" s="79">
        <v>0</v>
      </c>
      <c r="BY1317" s="79">
        <v>0</v>
      </c>
      <c r="BZ1317" s="79">
        <v>0</v>
      </c>
      <c r="CA1317" s="79">
        <v>0</v>
      </c>
      <c r="CB1317" s="79">
        <v>0</v>
      </c>
      <c r="CC1317" s="79">
        <v>0</v>
      </c>
      <c r="CD1317" s="79">
        <v>0</v>
      </c>
      <c r="CE1317" s="79">
        <v>0</v>
      </c>
      <c r="CF1317" s="79">
        <v>0</v>
      </c>
      <c r="CG1317" s="79">
        <v>0</v>
      </c>
      <c r="CH1317" s="79">
        <v>0</v>
      </c>
      <c r="CI1317" s="81">
        <f t="shared" si="117"/>
        <v>87</v>
      </c>
      <c r="CJ1317" s="260">
        <f t="shared" si="118"/>
        <v>87</v>
      </c>
      <c r="CK1317" s="260">
        <f t="shared" si="119"/>
        <v>87</v>
      </c>
      <c r="CL1317" s="260">
        <f t="shared" si="120"/>
        <v>87</v>
      </c>
      <c r="CM1317" s="83">
        <v>5</v>
      </c>
      <c r="CN1317" s="254" t="s">
        <v>4965</v>
      </c>
      <c r="CO1317" s="180" t="s">
        <v>1942</v>
      </c>
      <c r="CP1317" s="134"/>
      <c r="CQ1317" s="86" t="s">
        <v>4965</v>
      </c>
      <c r="CR1317" s="85" t="s">
        <v>4965</v>
      </c>
      <c r="CS1317" s="85" t="s">
        <v>4965</v>
      </c>
      <c r="CT1317" s="85" t="s">
        <v>4965</v>
      </c>
      <c r="CU1317" s="140"/>
    </row>
    <row r="1318" spans="1:101" s="367" customFormat="1" ht="12" customHeight="1" x14ac:dyDescent="0.2">
      <c r="A1318" s="391" t="s">
        <v>4970</v>
      </c>
      <c r="B1318" s="90" t="s">
        <v>4415</v>
      </c>
      <c r="C1318" s="90" t="s">
        <v>1432</v>
      </c>
      <c r="D1318" s="90" t="s">
        <v>1432</v>
      </c>
      <c r="E1318" s="96" t="s">
        <v>4416</v>
      </c>
      <c r="F1318" s="90" t="s">
        <v>1432</v>
      </c>
      <c r="G1318" s="90" t="s">
        <v>4417</v>
      </c>
      <c r="H1318" s="90" t="s">
        <v>1885</v>
      </c>
      <c r="I1318" s="90" t="s">
        <v>1432</v>
      </c>
      <c r="J1318" s="90">
        <v>525646</v>
      </c>
      <c r="K1318" s="90">
        <v>174310</v>
      </c>
      <c r="L1318" s="89" t="s">
        <v>3087</v>
      </c>
      <c r="M1318" s="92" t="s">
        <v>1432</v>
      </c>
      <c r="N1318" s="92" t="s">
        <v>1432</v>
      </c>
      <c r="O1318" s="90">
        <v>0</v>
      </c>
      <c r="P1318" s="90">
        <v>23</v>
      </c>
      <c r="Q1318" s="93">
        <v>23</v>
      </c>
      <c r="R1318" s="90" t="s">
        <v>4418</v>
      </c>
      <c r="S1318" s="90" t="s">
        <v>508</v>
      </c>
      <c r="T1318" s="92" t="s">
        <v>2979</v>
      </c>
      <c r="U1318" s="92" t="s">
        <v>1432</v>
      </c>
      <c r="V1318" s="90" t="s">
        <v>1439</v>
      </c>
      <c r="W1318" s="92" t="s">
        <v>1432</v>
      </c>
      <c r="X1318" s="90" t="s">
        <v>1442</v>
      </c>
      <c r="Y1318" s="90" t="s">
        <v>1443</v>
      </c>
      <c r="Z1318" s="90" t="s">
        <v>1443</v>
      </c>
      <c r="AA1318" s="90" t="s">
        <v>1444</v>
      </c>
      <c r="AB1318" s="390"/>
      <c r="AC1318" s="90"/>
      <c r="AD1318" s="92" t="s">
        <v>1432</v>
      </c>
      <c r="AE1318" s="157" t="s">
        <v>3063</v>
      </c>
      <c r="AF1318" s="90" t="s">
        <v>1445</v>
      </c>
      <c r="AG1318" s="90">
        <v>0</v>
      </c>
      <c r="AH1318" s="31">
        <v>0</v>
      </c>
      <c r="AI1318" s="31">
        <v>0</v>
      </c>
      <c r="AJ1318" s="31">
        <v>0</v>
      </c>
      <c r="AK1318" s="31">
        <v>0</v>
      </c>
      <c r="AL1318" s="31">
        <v>14</v>
      </c>
      <c r="AM1318" s="31">
        <v>8</v>
      </c>
      <c r="AN1318" s="31">
        <v>1</v>
      </c>
      <c r="AO1318" s="31">
        <v>0</v>
      </c>
      <c r="AP1318" s="31">
        <v>0</v>
      </c>
      <c r="AQ1318" s="31">
        <v>0</v>
      </c>
      <c r="AR1318" s="31">
        <v>0</v>
      </c>
      <c r="AS1318" s="31">
        <v>14</v>
      </c>
      <c r="AT1318" s="31">
        <v>8</v>
      </c>
      <c r="AU1318" s="31">
        <v>1</v>
      </c>
      <c r="AV1318" s="31">
        <v>0</v>
      </c>
      <c r="AW1318" s="31">
        <v>0</v>
      </c>
      <c r="AX1318" s="31">
        <v>0</v>
      </c>
      <c r="AY1318" s="31">
        <v>0</v>
      </c>
      <c r="AZ1318" s="31">
        <v>0</v>
      </c>
      <c r="BA1318" s="31">
        <v>0</v>
      </c>
      <c r="BB1318" s="31">
        <v>0</v>
      </c>
      <c r="BC1318" s="31">
        <v>0</v>
      </c>
      <c r="BD1318" s="31">
        <v>0</v>
      </c>
      <c r="BE1318" s="31">
        <v>0</v>
      </c>
      <c r="BF1318" s="31">
        <v>0</v>
      </c>
      <c r="BG1318" s="31">
        <v>0</v>
      </c>
      <c r="BH1318" s="31">
        <v>0</v>
      </c>
      <c r="BI1318" s="31">
        <v>0</v>
      </c>
      <c r="BJ1318" s="31">
        <v>0</v>
      </c>
      <c r="BK1318" s="31">
        <v>0</v>
      </c>
      <c r="BL1318" s="120" t="s">
        <v>4490</v>
      </c>
      <c r="BM1318" s="98">
        <v>0</v>
      </c>
      <c r="BN1318" s="79">
        <v>0</v>
      </c>
      <c r="BO1318" s="237">
        <v>0</v>
      </c>
      <c r="BP1318" s="79">
        <v>0</v>
      </c>
      <c r="BQ1318" s="133">
        <v>7.666666666666667</v>
      </c>
      <c r="BR1318" s="133">
        <v>7.666666666666667</v>
      </c>
      <c r="BS1318" s="243">
        <v>7.666666666666667</v>
      </c>
      <c r="BT1318" s="79">
        <v>0</v>
      </c>
      <c r="BU1318" s="79">
        <v>0</v>
      </c>
      <c r="BV1318" s="79">
        <v>0</v>
      </c>
      <c r="BW1318" s="79">
        <v>0</v>
      </c>
      <c r="BX1318" s="79">
        <v>0</v>
      </c>
      <c r="BY1318" s="79">
        <v>0</v>
      </c>
      <c r="BZ1318" s="79">
        <v>0</v>
      </c>
      <c r="CA1318" s="79">
        <v>0</v>
      </c>
      <c r="CB1318" s="79">
        <v>0</v>
      </c>
      <c r="CC1318" s="79">
        <v>0</v>
      </c>
      <c r="CD1318" s="79">
        <v>0</v>
      </c>
      <c r="CE1318" s="79">
        <v>0</v>
      </c>
      <c r="CF1318" s="79">
        <v>0</v>
      </c>
      <c r="CG1318" s="79">
        <v>0</v>
      </c>
      <c r="CH1318" s="79">
        <v>0</v>
      </c>
      <c r="CI1318" s="81">
        <f t="shared" si="117"/>
        <v>23</v>
      </c>
      <c r="CJ1318" s="260">
        <f t="shared" si="118"/>
        <v>23</v>
      </c>
      <c r="CK1318" s="260">
        <f t="shared" si="119"/>
        <v>23</v>
      </c>
      <c r="CL1318" s="260">
        <f t="shared" si="120"/>
        <v>23</v>
      </c>
      <c r="CM1318" s="83">
        <v>5</v>
      </c>
      <c r="CN1318" s="254" t="s">
        <v>4965</v>
      </c>
      <c r="CO1318" s="180" t="s">
        <v>1939</v>
      </c>
      <c r="CP1318" s="134"/>
      <c r="CQ1318" s="86" t="s">
        <v>4965</v>
      </c>
      <c r="CR1318" s="87" t="s">
        <v>1938</v>
      </c>
      <c r="CS1318" s="85" t="s">
        <v>4965</v>
      </c>
      <c r="CT1318" s="85" t="s">
        <v>4965</v>
      </c>
      <c r="CU1318" s="140"/>
    </row>
    <row r="1319" spans="1:101" s="367" customFormat="1" ht="12" customHeight="1" x14ac:dyDescent="0.2">
      <c r="A1319" s="391" t="s">
        <v>4970</v>
      </c>
      <c r="B1319" s="90" t="s">
        <v>4415</v>
      </c>
      <c r="C1319" s="90" t="s">
        <v>1432</v>
      </c>
      <c r="D1319" s="90" t="s">
        <v>1432</v>
      </c>
      <c r="E1319" s="96" t="s">
        <v>4416</v>
      </c>
      <c r="F1319" s="90" t="s">
        <v>1432</v>
      </c>
      <c r="G1319" s="90" t="s">
        <v>4417</v>
      </c>
      <c r="H1319" s="90" t="s">
        <v>1885</v>
      </c>
      <c r="I1319" s="90" t="s">
        <v>1432</v>
      </c>
      <c r="J1319" s="90">
        <v>525646</v>
      </c>
      <c r="K1319" s="90">
        <v>174310</v>
      </c>
      <c r="L1319" s="89" t="s">
        <v>3087</v>
      </c>
      <c r="M1319" s="92" t="s">
        <v>1432</v>
      </c>
      <c r="N1319" s="92" t="s">
        <v>1432</v>
      </c>
      <c r="O1319" s="90">
        <v>0</v>
      </c>
      <c r="P1319" s="90">
        <v>63</v>
      </c>
      <c r="Q1319" s="93">
        <v>63</v>
      </c>
      <c r="R1319" s="90" t="s">
        <v>4418</v>
      </c>
      <c r="S1319" s="90" t="s">
        <v>508</v>
      </c>
      <c r="T1319" s="92" t="s">
        <v>2979</v>
      </c>
      <c r="U1319" s="92" t="s">
        <v>1432</v>
      </c>
      <c r="V1319" s="90" t="s">
        <v>1439</v>
      </c>
      <c r="W1319" s="92" t="s">
        <v>1432</v>
      </c>
      <c r="X1319" s="90" t="s">
        <v>1442</v>
      </c>
      <c r="Y1319" s="90" t="s">
        <v>1443</v>
      </c>
      <c r="Z1319" s="90" t="s">
        <v>1443</v>
      </c>
      <c r="AA1319" s="90" t="s">
        <v>1444</v>
      </c>
      <c r="AB1319" s="390"/>
      <c r="AC1319" s="90"/>
      <c r="AD1319" s="92" t="s">
        <v>1432</v>
      </c>
      <c r="AE1319" s="157" t="s">
        <v>628</v>
      </c>
      <c r="AF1319" s="90" t="s">
        <v>3904</v>
      </c>
      <c r="AG1319" s="90">
        <v>0</v>
      </c>
      <c r="AH1319" s="31">
        <v>0</v>
      </c>
      <c r="AI1319" s="31">
        <v>0</v>
      </c>
      <c r="AJ1319" s="31">
        <v>0</v>
      </c>
      <c r="AK1319" s="31">
        <v>63</v>
      </c>
      <c r="AL1319" s="31">
        <v>0</v>
      </c>
      <c r="AM1319" s="31">
        <v>0</v>
      </c>
      <c r="AN1319" s="31">
        <v>0</v>
      </c>
      <c r="AO1319" s="31">
        <v>0</v>
      </c>
      <c r="AP1319" s="31">
        <v>0</v>
      </c>
      <c r="AQ1319" s="31">
        <v>0</v>
      </c>
      <c r="AR1319" s="31">
        <v>63</v>
      </c>
      <c r="AS1319" s="31">
        <v>0</v>
      </c>
      <c r="AT1319" s="31">
        <v>0</v>
      </c>
      <c r="AU1319" s="31">
        <v>0</v>
      </c>
      <c r="AV1319" s="31">
        <v>0</v>
      </c>
      <c r="AW1319" s="31">
        <v>0</v>
      </c>
      <c r="AX1319" s="31">
        <v>0</v>
      </c>
      <c r="AY1319" s="31">
        <v>0</v>
      </c>
      <c r="AZ1319" s="31">
        <v>0</v>
      </c>
      <c r="BA1319" s="31">
        <v>0</v>
      </c>
      <c r="BB1319" s="31">
        <v>0</v>
      </c>
      <c r="BC1319" s="31">
        <v>0</v>
      </c>
      <c r="BD1319" s="31">
        <v>0</v>
      </c>
      <c r="BE1319" s="31">
        <v>0</v>
      </c>
      <c r="BF1319" s="31">
        <v>0</v>
      </c>
      <c r="BG1319" s="31">
        <v>0</v>
      </c>
      <c r="BH1319" s="31">
        <v>0</v>
      </c>
      <c r="BI1319" s="31">
        <v>0</v>
      </c>
      <c r="BJ1319" s="31">
        <v>0</v>
      </c>
      <c r="BK1319" s="31">
        <v>0</v>
      </c>
      <c r="BL1319" s="120" t="s">
        <v>4490</v>
      </c>
      <c r="BM1319" s="98">
        <v>0</v>
      </c>
      <c r="BN1319" s="79">
        <v>0</v>
      </c>
      <c r="BO1319" s="237">
        <v>0</v>
      </c>
      <c r="BP1319" s="79">
        <v>0</v>
      </c>
      <c r="BQ1319" s="133">
        <v>21</v>
      </c>
      <c r="BR1319" s="133">
        <v>21</v>
      </c>
      <c r="BS1319" s="243">
        <v>21</v>
      </c>
      <c r="BT1319" s="79">
        <v>0</v>
      </c>
      <c r="BU1319" s="79">
        <v>0</v>
      </c>
      <c r="BV1319" s="79">
        <v>0</v>
      </c>
      <c r="BW1319" s="79">
        <v>0</v>
      </c>
      <c r="BX1319" s="79">
        <v>0</v>
      </c>
      <c r="BY1319" s="79">
        <v>0</v>
      </c>
      <c r="BZ1319" s="79">
        <v>0</v>
      </c>
      <c r="CA1319" s="79">
        <v>0</v>
      </c>
      <c r="CB1319" s="79">
        <v>0</v>
      </c>
      <c r="CC1319" s="79">
        <v>0</v>
      </c>
      <c r="CD1319" s="79">
        <v>0</v>
      </c>
      <c r="CE1319" s="79">
        <v>0</v>
      </c>
      <c r="CF1319" s="79">
        <v>0</v>
      </c>
      <c r="CG1319" s="79">
        <v>0</v>
      </c>
      <c r="CH1319" s="79">
        <v>0</v>
      </c>
      <c r="CI1319" s="81">
        <f t="shared" si="117"/>
        <v>63</v>
      </c>
      <c r="CJ1319" s="260">
        <f t="shared" si="118"/>
        <v>63</v>
      </c>
      <c r="CK1319" s="260">
        <f t="shared" si="119"/>
        <v>63</v>
      </c>
      <c r="CL1319" s="260">
        <f t="shared" si="120"/>
        <v>63</v>
      </c>
      <c r="CM1319" s="83">
        <v>5</v>
      </c>
      <c r="CN1319" s="254" t="s">
        <v>4965</v>
      </c>
      <c r="CO1319" s="180" t="s">
        <v>1939</v>
      </c>
      <c r="CP1319" s="134"/>
      <c r="CQ1319" s="86" t="s">
        <v>4965</v>
      </c>
      <c r="CR1319" s="87" t="s">
        <v>1938</v>
      </c>
      <c r="CS1319" s="85" t="s">
        <v>4965</v>
      </c>
      <c r="CT1319" s="85" t="s">
        <v>4965</v>
      </c>
      <c r="CU1319" s="140"/>
    </row>
    <row r="1320" spans="1:101" s="363" customFormat="1" ht="12" customHeight="1" x14ac:dyDescent="0.2">
      <c r="A1320" s="143" t="s">
        <v>3650</v>
      </c>
      <c r="B1320" s="144" t="s">
        <v>4015</v>
      </c>
      <c r="C1320" s="144" t="s">
        <v>4017</v>
      </c>
      <c r="D1320" s="144"/>
      <c r="E1320" s="144"/>
      <c r="F1320" s="144"/>
      <c r="G1320" s="144"/>
      <c r="H1320" s="144"/>
      <c r="I1320" s="144"/>
      <c r="J1320" s="146">
        <v>529156</v>
      </c>
      <c r="K1320" s="146">
        <v>177572</v>
      </c>
      <c r="L1320" s="177" t="s">
        <v>3066</v>
      </c>
      <c r="M1320" s="143"/>
      <c r="N1320" s="143"/>
      <c r="O1320" s="146"/>
      <c r="P1320" s="146"/>
      <c r="Q1320" s="135">
        <v>10</v>
      </c>
      <c r="R1320" s="136"/>
      <c r="S1320" s="136"/>
      <c r="T1320" s="136"/>
      <c r="U1320" s="142"/>
      <c r="V1320" s="142"/>
      <c r="W1320" s="138"/>
      <c r="X1320" s="149" t="s">
        <v>1442</v>
      </c>
      <c r="Y1320" s="147" t="s">
        <v>1443</v>
      </c>
      <c r="Z1320" s="150"/>
      <c r="AA1320" s="143"/>
      <c r="AB1320" s="173"/>
      <c r="AC1320" s="143"/>
      <c r="AD1320" s="68"/>
      <c r="AE1320" s="157" t="s">
        <v>628</v>
      </c>
      <c r="AF1320" s="157" t="s">
        <v>1444</v>
      </c>
      <c r="AG1320" s="143"/>
      <c r="AH1320" s="143">
        <v>0</v>
      </c>
      <c r="AI1320" s="143">
        <v>0</v>
      </c>
      <c r="AJ1320" s="143">
        <v>0</v>
      </c>
      <c r="AK1320" s="143">
        <v>0</v>
      </c>
      <c r="AL1320" s="143">
        <v>0</v>
      </c>
      <c r="AM1320" s="143">
        <v>0</v>
      </c>
      <c r="AN1320" s="143">
        <v>0</v>
      </c>
      <c r="AO1320" s="143">
        <v>0</v>
      </c>
      <c r="AP1320" s="143">
        <v>10</v>
      </c>
      <c r="AQ1320" s="170" t="s">
        <v>4965</v>
      </c>
      <c r="AR1320" s="170" t="s">
        <v>4965</v>
      </c>
      <c r="AS1320" s="170" t="s">
        <v>4965</v>
      </c>
      <c r="AT1320" s="170" t="s">
        <v>4965</v>
      </c>
      <c r="AU1320" s="170" t="s">
        <v>4965</v>
      </c>
      <c r="AV1320" s="170" t="s">
        <v>4965</v>
      </c>
      <c r="AW1320" s="170" t="s">
        <v>4965</v>
      </c>
      <c r="AX1320" s="170" t="s">
        <v>4965</v>
      </c>
      <c r="AY1320" s="170" t="s">
        <v>4965</v>
      </c>
      <c r="AZ1320" s="170" t="s">
        <v>4965</v>
      </c>
      <c r="BA1320" s="170" t="s">
        <v>4965</v>
      </c>
      <c r="BB1320" s="170" t="s">
        <v>4965</v>
      </c>
      <c r="BC1320" s="170" t="s">
        <v>4965</v>
      </c>
      <c r="BD1320" s="170" t="s">
        <v>4965</v>
      </c>
      <c r="BE1320" s="170" t="s">
        <v>4965</v>
      </c>
      <c r="BF1320" s="170" t="s">
        <v>4965</v>
      </c>
      <c r="BG1320" s="170" t="s">
        <v>4965</v>
      </c>
      <c r="BH1320" s="170" t="s">
        <v>4965</v>
      </c>
      <c r="BI1320" s="170" t="s">
        <v>4965</v>
      </c>
      <c r="BJ1320" s="170" t="s">
        <v>4965</v>
      </c>
      <c r="BK1320" s="170" t="s">
        <v>4965</v>
      </c>
      <c r="BL1320" s="120" t="s">
        <v>4021</v>
      </c>
      <c r="BM1320" s="80">
        <v>0</v>
      </c>
      <c r="BN1320" s="80">
        <v>0</v>
      </c>
      <c r="BO1320" s="247">
        <v>0</v>
      </c>
      <c r="BP1320" s="80">
        <v>0</v>
      </c>
      <c r="BQ1320" s="80">
        <v>0</v>
      </c>
      <c r="BR1320" s="80">
        <v>0</v>
      </c>
      <c r="BS1320" s="245">
        <v>1.0140845070422535</v>
      </c>
      <c r="BT1320" s="119">
        <v>1.0140845070422535</v>
      </c>
      <c r="BU1320" s="119">
        <v>1.0140845070422535</v>
      </c>
      <c r="BV1320" s="119">
        <v>1.0140845070422535</v>
      </c>
      <c r="BW1320" s="119">
        <v>1.0140845070422535</v>
      </c>
      <c r="BX1320" s="119">
        <v>0.98591549295774639</v>
      </c>
      <c r="BY1320" s="119">
        <v>0.98591549295774639</v>
      </c>
      <c r="BZ1320" s="119">
        <v>0.98591549295774639</v>
      </c>
      <c r="CA1320" s="119">
        <v>0.98591549295774639</v>
      </c>
      <c r="CB1320" s="119">
        <v>0.98591549295774639</v>
      </c>
      <c r="CC1320" s="80">
        <v>0</v>
      </c>
      <c r="CD1320" s="80">
        <v>0</v>
      </c>
      <c r="CE1320" s="80">
        <v>0</v>
      </c>
      <c r="CF1320" s="80">
        <v>0</v>
      </c>
      <c r="CG1320" s="80">
        <v>0</v>
      </c>
      <c r="CH1320" s="80">
        <v>0</v>
      </c>
      <c r="CI1320" s="81">
        <f t="shared" si="117"/>
        <v>9.9999999999999982</v>
      </c>
      <c r="CJ1320" s="260">
        <f t="shared" si="118"/>
        <v>9.9999999999999982</v>
      </c>
      <c r="CK1320" s="260">
        <f t="shared" si="119"/>
        <v>1.0140845070422535</v>
      </c>
      <c r="CL1320" s="260">
        <f t="shared" si="120"/>
        <v>6.056338028169014</v>
      </c>
      <c r="CM1320" s="158" t="s">
        <v>4965</v>
      </c>
      <c r="CN1320" s="158" t="s">
        <v>4965</v>
      </c>
      <c r="CO1320" s="140" t="s">
        <v>4965</v>
      </c>
      <c r="CP1320" s="145"/>
      <c r="CQ1320" s="86" t="s">
        <v>4965</v>
      </c>
      <c r="CR1320" s="139" t="s">
        <v>4965</v>
      </c>
      <c r="CS1320" s="140" t="s">
        <v>4965</v>
      </c>
      <c r="CT1320" s="140" t="s">
        <v>4965</v>
      </c>
      <c r="CU1320" s="140"/>
    </row>
    <row r="1321" spans="1:101" s="366" customFormat="1" ht="12" customHeight="1" x14ac:dyDescent="0.2">
      <c r="A1321" s="143" t="s">
        <v>3650</v>
      </c>
      <c r="B1321" s="144" t="s">
        <v>4015</v>
      </c>
      <c r="C1321" s="144" t="s">
        <v>4017</v>
      </c>
      <c r="D1321" s="144"/>
      <c r="E1321" s="144"/>
      <c r="F1321" s="144"/>
      <c r="G1321" s="144"/>
      <c r="H1321" s="144"/>
      <c r="I1321" s="144"/>
      <c r="J1321" s="146">
        <v>529156</v>
      </c>
      <c r="K1321" s="146">
        <v>177572</v>
      </c>
      <c r="L1321" s="177" t="s">
        <v>3066</v>
      </c>
      <c r="M1321" s="143"/>
      <c r="N1321" s="143"/>
      <c r="O1321" s="146"/>
      <c r="P1321" s="146"/>
      <c r="Q1321" s="135">
        <v>14</v>
      </c>
      <c r="R1321" s="136"/>
      <c r="S1321" s="136"/>
      <c r="T1321" s="136"/>
      <c r="U1321" s="142"/>
      <c r="V1321" s="142"/>
      <c r="W1321" s="138"/>
      <c r="X1321" s="149" t="s">
        <v>1442</v>
      </c>
      <c r="Y1321" s="147" t="s">
        <v>1443</v>
      </c>
      <c r="Z1321" s="150"/>
      <c r="AA1321" s="143"/>
      <c r="AB1321" s="173"/>
      <c r="AC1321" s="143"/>
      <c r="AD1321" s="68"/>
      <c r="AE1321" s="157" t="s">
        <v>1931</v>
      </c>
      <c r="AF1321" s="157" t="s">
        <v>1444</v>
      </c>
      <c r="AG1321" s="143"/>
      <c r="AH1321" s="143">
        <v>0</v>
      </c>
      <c r="AI1321" s="143">
        <v>0</v>
      </c>
      <c r="AJ1321" s="143">
        <v>0</v>
      </c>
      <c r="AK1321" s="143">
        <v>0</v>
      </c>
      <c r="AL1321" s="143">
        <v>0</v>
      </c>
      <c r="AM1321" s="143">
        <v>0</v>
      </c>
      <c r="AN1321" s="143">
        <v>0</v>
      </c>
      <c r="AO1321" s="143">
        <v>0</v>
      </c>
      <c r="AP1321" s="143">
        <v>14</v>
      </c>
      <c r="AQ1321" s="170" t="s">
        <v>4965</v>
      </c>
      <c r="AR1321" s="170" t="s">
        <v>4965</v>
      </c>
      <c r="AS1321" s="170" t="s">
        <v>4965</v>
      </c>
      <c r="AT1321" s="170" t="s">
        <v>4965</v>
      </c>
      <c r="AU1321" s="170" t="s">
        <v>4965</v>
      </c>
      <c r="AV1321" s="170" t="s">
        <v>4965</v>
      </c>
      <c r="AW1321" s="170" t="s">
        <v>4965</v>
      </c>
      <c r="AX1321" s="170" t="s">
        <v>4965</v>
      </c>
      <c r="AY1321" s="170" t="s">
        <v>4965</v>
      </c>
      <c r="AZ1321" s="170" t="s">
        <v>4965</v>
      </c>
      <c r="BA1321" s="170" t="s">
        <v>4965</v>
      </c>
      <c r="BB1321" s="170" t="s">
        <v>4965</v>
      </c>
      <c r="BC1321" s="170" t="s">
        <v>4965</v>
      </c>
      <c r="BD1321" s="170" t="s">
        <v>4965</v>
      </c>
      <c r="BE1321" s="170" t="s">
        <v>4965</v>
      </c>
      <c r="BF1321" s="170" t="s">
        <v>4965</v>
      </c>
      <c r="BG1321" s="170" t="s">
        <v>4965</v>
      </c>
      <c r="BH1321" s="170" t="s">
        <v>4965</v>
      </c>
      <c r="BI1321" s="170" t="s">
        <v>4965</v>
      </c>
      <c r="BJ1321" s="170" t="s">
        <v>4965</v>
      </c>
      <c r="BK1321" s="170" t="s">
        <v>4965</v>
      </c>
      <c r="BL1321" s="120" t="s">
        <v>4021</v>
      </c>
      <c r="BM1321" s="80">
        <v>0</v>
      </c>
      <c r="BN1321" s="80">
        <v>0</v>
      </c>
      <c r="BO1321" s="247">
        <v>0</v>
      </c>
      <c r="BP1321" s="80">
        <v>0</v>
      </c>
      <c r="BQ1321" s="80">
        <v>0</v>
      </c>
      <c r="BR1321" s="80">
        <v>0</v>
      </c>
      <c r="BS1321" s="245">
        <v>1.4197183098591548</v>
      </c>
      <c r="BT1321" s="119">
        <v>1.4197183098591548</v>
      </c>
      <c r="BU1321" s="119">
        <v>1.4197183098591548</v>
      </c>
      <c r="BV1321" s="119">
        <v>1.4197183098591548</v>
      </c>
      <c r="BW1321" s="119">
        <v>1.4197183098591548</v>
      </c>
      <c r="BX1321" s="119">
        <v>1.3802816901408452</v>
      </c>
      <c r="BY1321" s="119">
        <v>1.3802816901408452</v>
      </c>
      <c r="BZ1321" s="119">
        <v>1.3802816901408452</v>
      </c>
      <c r="CA1321" s="119">
        <v>1.3802816901408452</v>
      </c>
      <c r="CB1321" s="119">
        <v>1.3802816901408452</v>
      </c>
      <c r="CC1321" s="80">
        <v>0</v>
      </c>
      <c r="CD1321" s="80">
        <v>0</v>
      </c>
      <c r="CE1321" s="80">
        <v>0</v>
      </c>
      <c r="CF1321" s="80">
        <v>0</v>
      </c>
      <c r="CG1321" s="80">
        <v>0</v>
      </c>
      <c r="CH1321" s="80">
        <v>0</v>
      </c>
      <c r="CI1321" s="81">
        <f t="shared" si="117"/>
        <v>14.000000000000004</v>
      </c>
      <c r="CJ1321" s="260">
        <f t="shared" si="118"/>
        <v>14.000000000000004</v>
      </c>
      <c r="CK1321" s="260">
        <f t="shared" si="119"/>
        <v>1.4197183098591548</v>
      </c>
      <c r="CL1321" s="260">
        <f t="shared" si="120"/>
        <v>8.47887323943662</v>
      </c>
      <c r="CM1321" s="158" t="s">
        <v>4965</v>
      </c>
      <c r="CN1321" s="158" t="s">
        <v>4965</v>
      </c>
      <c r="CO1321" s="140" t="s">
        <v>4965</v>
      </c>
      <c r="CP1321" s="145"/>
      <c r="CQ1321" s="86" t="s">
        <v>4965</v>
      </c>
      <c r="CR1321" s="139" t="s">
        <v>4965</v>
      </c>
      <c r="CS1321" s="140" t="s">
        <v>4965</v>
      </c>
      <c r="CT1321" s="140" t="s">
        <v>4965</v>
      </c>
      <c r="CU1321" s="140"/>
    </row>
    <row r="1322" spans="1:101" s="366" customFormat="1" ht="12" customHeight="1" x14ac:dyDescent="0.2">
      <c r="A1322" s="143" t="s">
        <v>3650</v>
      </c>
      <c r="B1322" s="144" t="s">
        <v>4015</v>
      </c>
      <c r="C1322" s="144" t="s">
        <v>4017</v>
      </c>
      <c r="D1322" s="144"/>
      <c r="E1322" s="144"/>
      <c r="F1322" s="144"/>
      <c r="G1322" s="144"/>
      <c r="H1322" s="144"/>
      <c r="I1322" s="144"/>
      <c r="J1322" s="146">
        <v>529156</v>
      </c>
      <c r="K1322" s="146">
        <v>177572</v>
      </c>
      <c r="L1322" s="177" t="s">
        <v>3066</v>
      </c>
      <c r="M1322" s="143"/>
      <c r="N1322" s="143"/>
      <c r="O1322" s="146"/>
      <c r="P1322" s="146"/>
      <c r="Q1322" s="135">
        <v>47</v>
      </c>
      <c r="R1322" s="136"/>
      <c r="S1322" s="136"/>
      <c r="T1322" s="136"/>
      <c r="U1322" s="142"/>
      <c r="V1322" s="142"/>
      <c r="W1322" s="138"/>
      <c r="X1322" s="149" t="s">
        <v>1442</v>
      </c>
      <c r="Y1322" s="147" t="s">
        <v>1443</v>
      </c>
      <c r="Z1322" s="150"/>
      <c r="AA1322" s="143"/>
      <c r="AB1322" s="173"/>
      <c r="AC1322" s="143"/>
      <c r="AD1322" s="68"/>
      <c r="AE1322" s="349" t="s">
        <v>3063</v>
      </c>
      <c r="AF1322" s="157" t="s">
        <v>1444</v>
      </c>
      <c r="AG1322" s="143"/>
      <c r="AH1322" s="143">
        <v>0</v>
      </c>
      <c r="AI1322" s="143">
        <v>0</v>
      </c>
      <c r="AJ1322" s="143">
        <v>0</v>
      </c>
      <c r="AK1322" s="143">
        <v>0</v>
      </c>
      <c r="AL1322" s="143">
        <v>0</v>
      </c>
      <c r="AM1322" s="143">
        <v>0</v>
      </c>
      <c r="AN1322" s="143">
        <v>0</v>
      </c>
      <c r="AO1322" s="143">
        <v>0</v>
      </c>
      <c r="AP1322" s="143">
        <v>47</v>
      </c>
      <c r="AQ1322" s="170" t="s">
        <v>4965</v>
      </c>
      <c r="AR1322" s="170" t="s">
        <v>4965</v>
      </c>
      <c r="AS1322" s="170" t="s">
        <v>4965</v>
      </c>
      <c r="AT1322" s="170" t="s">
        <v>4965</v>
      </c>
      <c r="AU1322" s="170" t="s">
        <v>4965</v>
      </c>
      <c r="AV1322" s="170" t="s">
        <v>4965</v>
      </c>
      <c r="AW1322" s="170" t="s">
        <v>4965</v>
      </c>
      <c r="AX1322" s="170" t="s">
        <v>4965</v>
      </c>
      <c r="AY1322" s="170" t="s">
        <v>4965</v>
      </c>
      <c r="AZ1322" s="170" t="s">
        <v>4965</v>
      </c>
      <c r="BA1322" s="170" t="s">
        <v>4965</v>
      </c>
      <c r="BB1322" s="170" t="s">
        <v>4965</v>
      </c>
      <c r="BC1322" s="170" t="s">
        <v>4965</v>
      </c>
      <c r="BD1322" s="170" t="s">
        <v>4965</v>
      </c>
      <c r="BE1322" s="170" t="s">
        <v>4965</v>
      </c>
      <c r="BF1322" s="170" t="s">
        <v>4965</v>
      </c>
      <c r="BG1322" s="170" t="s">
        <v>4965</v>
      </c>
      <c r="BH1322" s="170" t="s">
        <v>4965</v>
      </c>
      <c r="BI1322" s="170" t="s">
        <v>4965</v>
      </c>
      <c r="BJ1322" s="170" t="s">
        <v>4965</v>
      </c>
      <c r="BK1322" s="170" t="s">
        <v>4965</v>
      </c>
      <c r="BL1322" s="120" t="s">
        <v>4021</v>
      </c>
      <c r="BM1322" s="80">
        <v>0</v>
      </c>
      <c r="BN1322" s="80">
        <v>0</v>
      </c>
      <c r="BO1322" s="247">
        <v>0</v>
      </c>
      <c r="BP1322" s="80">
        <v>0</v>
      </c>
      <c r="BQ1322" s="80">
        <v>0</v>
      </c>
      <c r="BR1322" s="80">
        <v>0</v>
      </c>
      <c r="BS1322" s="245">
        <v>4.7661971830985932</v>
      </c>
      <c r="BT1322" s="119">
        <v>4.7661971830985932</v>
      </c>
      <c r="BU1322" s="119">
        <v>4.7661971830985932</v>
      </c>
      <c r="BV1322" s="119">
        <v>4.7661971830985932</v>
      </c>
      <c r="BW1322" s="119">
        <v>4.7661971830985932</v>
      </c>
      <c r="BX1322" s="119">
        <v>4.6338028169014089</v>
      </c>
      <c r="BY1322" s="119">
        <v>4.6338028169014089</v>
      </c>
      <c r="BZ1322" s="119">
        <v>4.6338028169014089</v>
      </c>
      <c r="CA1322" s="119">
        <v>4.6338028169014089</v>
      </c>
      <c r="CB1322" s="119">
        <v>4.6338028169014089</v>
      </c>
      <c r="CC1322" s="80">
        <v>0</v>
      </c>
      <c r="CD1322" s="80">
        <v>0</v>
      </c>
      <c r="CE1322" s="80">
        <v>0</v>
      </c>
      <c r="CF1322" s="80">
        <v>0</v>
      </c>
      <c r="CG1322" s="80">
        <v>0</v>
      </c>
      <c r="CH1322" s="80">
        <v>0</v>
      </c>
      <c r="CI1322" s="81">
        <f t="shared" si="117"/>
        <v>47.000000000000007</v>
      </c>
      <c r="CJ1322" s="260">
        <f t="shared" si="118"/>
        <v>47.000000000000007</v>
      </c>
      <c r="CK1322" s="260">
        <f t="shared" si="119"/>
        <v>4.7661971830985932</v>
      </c>
      <c r="CL1322" s="260">
        <f t="shared" si="120"/>
        <v>28.464788732394375</v>
      </c>
      <c r="CM1322" s="158" t="s">
        <v>4965</v>
      </c>
      <c r="CN1322" s="158" t="s">
        <v>4965</v>
      </c>
      <c r="CO1322" s="140" t="s">
        <v>4965</v>
      </c>
      <c r="CP1322" s="145"/>
      <c r="CQ1322" s="86" t="s">
        <v>4965</v>
      </c>
      <c r="CR1322" s="139" t="s">
        <v>4965</v>
      </c>
      <c r="CS1322" s="140" t="s">
        <v>4965</v>
      </c>
      <c r="CT1322" s="140" t="s">
        <v>4965</v>
      </c>
      <c r="CU1322" s="140"/>
    </row>
    <row r="1323" spans="1:101" s="366" customFormat="1" ht="12" customHeight="1" x14ac:dyDescent="0.2">
      <c r="A1323" s="143" t="s">
        <v>3650</v>
      </c>
      <c r="B1323" s="144" t="s">
        <v>4016</v>
      </c>
      <c r="C1323" s="144" t="s">
        <v>4014</v>
      </c>
      <c r="D1323" s="144"/>
      <c r="E1323" s="144"/>
      <c r="F1323" s="144"/>
      <c r="G1323" s="144"/>
      <c r="H1323" s="144"/>
      <c r="I1323" s="144"/>
      <c r="J1323" s="146">
        <v>529214</v>
      </c>
      <c r="K1323" s="146">
        <v>177566</v>
      </c>
      <c r="L1323" s="177" t="s">
        <v>3066</v>
      </c>
      <c r="M1323" s="143"/>
      <c r="N1323" s="143"/>
      <c r="O1323" s="146"/>
      <c r="P1323" s="146"/>
      <c r="Q1323" s="135">
        <v>11</v>
      </c>
      <c r="R1323" s="147"/>
      <c r="S1323" s="147"/>
      <c r="T1323" s="147"/>
      <c r="U1323" s="142"/>
      <c r="V1323" s="142"/>
      <c r="W1323" s="148"/>
      <c r="X1323" s="149" t="s">
        <v>1442</v>
      </c>
      <c r="Y1323" s="147" t="s">
        <v>1443</v>
      </c>
      <c r="Z1323" s="150"/>
      <c r="AA1323" s="143"/>
      <c r="AB1323" s="173"/>
      <c r="AC1323" s="143"/>
      <c r="AD1323" s="68"/>
      <c r="AE1323" s="157" t="s">
        <v>628</v>
      </c>
      <c r="AF1323" s="157" t="s">
        <v>1444</v>
      </c>
      <c r="AG1323" s="143"/>
      <c r="AH1323" s="143">
        <v>0</v>
      </c>
      <c r="AI1323" s="143">
        <v>0</v>
      </c>
      <c r="AJ1323" s="143">
        <v>0</v>
      </c>
      <c r="AK1323" s="143">
        <v>0</v>
      </c>
      <c r="AL1323" s="143">
        <v>0</v>
      </c>
      <c r="AM1323" s="143">
        <v>0</v>
      </c>
      <c r="AN1323" s="143">
        <v>0</v>
      </c>
      <c r="AO1323" s="143">
        <v>0</v>
      </c>
      <c r="AP1323" s="143">
        <v>11</v>
      </c>
      <c r="AQ1323" s="170" t="s">
        <v>4965</v>
      </c>
      <c r="AR1323" s="170" t="s">
        <v>4965</v>
      </c>
      <c r="AS1323" s="170" t="s">
        <v>4965</v>
      </c>
      <c r="AT1323" s="170" t="s">
        <v>4965</v>
      </c>
      <c r="AU1323" s="170" t="s">
        <v>4965</v>
      </c>
      <c r="AV1323" s="170" t="s">
        <v>4965</v>
      </c>
      <c r="AW1323" s="170" t="s">
        <v>4965</v>
      </c>
      <c r="AX1323" s="170" t="s">
        <v>4965</v>
      </c>
      <c r="AY1323" s="170" t="s">
        <v>4965</v>
      </c>
      <c r="AZ1323" s="170" t="s">
        <v>4965</v>
      </c>
      <c r="BA1323" s="170" t="s">
        <v>4965</v>
      </c>
      <c r="BB1323" s="170" t="s">
        <v>4965</v>
      </c>
      <c r="BC1323" s="170" t="s">
        <v>4965</v>
      </c>
      <c r="BD1323" s="170" t="s">
        <v>4965</v>
      </c>
      <c r="BE1323" s="170" t="s">
        <v>4965</v>
      </c>
      <c r="BF1323" s="170" t="s">
        <v>4965</v>
      </c>
      <c r="BG1323" s="170" t="s">
        <v>4965</v>
      </c>
      <c r="BH1323" s="170" t="s">
        <v>4965</v>
      </c>
      <c r="BI1323" s="170" t="s">
        <v>4965</v>
      </c>
      <c r="BJ1323" s="170" t="s">
        <v>4965</v>
      </c>
      <c r="BK1323" s="170" t="s">
        <v>4965</v>
      </c>
      <c r="BL1323" s="120" t="s">
        <v>4021</v>
      </c>
      <c r="BM1323" s="80">
        <v>0</v>
      </c>
      <c r="BN1323" s="80">
        <v>0</v>
      </c>
      <c r="BO1323" s="247">
        <v>0</v>
      </c>
      <c r="BP1323" s="80">
        <v>0</v>
      </c>
      <c r="BQ1323" s="80">
        <v>0</v>
      </c>
      <c r="BR1323" s="80">
        <v>0</v>
      </c>
      <c r="BS1323" s="245">
        <v>1.1000000000000001</v>
      </c>
      <c r="BT1323" s="119">
        <v>1.1000000000000001</v>
      </c>
      <c r="BU1323" s="119">
        <v>1.1000000000000001</v>
      </c>
      <c r="BV1323" s="119">
        <v>1.1000000000000001</v>
      </c>
      <c r="BW1323" s="119">
        <v>1.1000000000000001</v>
      </c>
      <c r="BX1323" s="119">
        <v>1.1000000000000001</v>
      </c>
      <c r="BY1323" s="119">
        <v>1.1000000000000001</v>
      </c>
      <c r="BZ1323" s="119">
        <v>1.1000000000000001</v>
      </c>
      <c r="CA1323" s="119">
        <v>1.1000000000000001</v>
      </c>
      <c r="CB1323" s="119">
        <v>1.1000000000000001</v>
      </c>
      <c r="CC1323" s="80">
        <v>0</v>
      </c>
      <c r="CD1323" s="80">
        <v>0</v>
      </c>
      <c r="CE1323" s="80">
        <v>0</v>
      </c>
      <c r="CF1323" s="80">
        <v>0</v>
      </c>
      <c r="CG1323" s="80">
        <v>0</v>
      </c>
      <c r="CH1323" s="80">
        <v>0</v>
      </c>
      <c r="CI1323" s="81">
        <f t="shared" si="117"/>
        <v>10.999999999999998</v>
      </c>
      <c r="CJ1323" s="260">
        <f t="shared" si="118"/>
        <v>10.999999999999998</v>
      </c>
      <c r="CK1323" s="260">
        <f t="shared" si="119"/>
        <v>1.1000000000000001</v>
      </c>
      <c r="CL1323" s="260">
        <f t="shared" si="120"/>
        <v>6.6</v>
      </c>
      <c r="CM1323" s="158" t="s">
        <v>4965</v>
      </c>
      <c r="CN1323" s="158" t="s">
        <v>4965</v>
      </c>
      <c r="CO1323" s="140" t="s">
        <v>4965</v>
      </c>
      <c r="CP1323" s="145"/>
      <c r="CQ1323" s="86" t="s">
        <v>4965</v>
      </c>
      <c r="CR1323" s="139" t="s">
        <v>4965</v>
      </c>
      <c r="CS1323" s="140" t="s">
        <v>4965</v>
      </c>
      <c r="CT1323" s="140" t="s">
        <v>4965</v>
      </c>
      <c r="CU1323" s="140"/>
    </row>
    <row r="1324" spans="1:101" s="367" customFormat="1" ht="12" customHeight="1" x14ac:dyDescent="0.2">
      <c r="A1324" s="143" t="s">
        <v>3650</v>
      </c>
      <c r="B1324" s="144" t="s">
        <v>4016</v>
      </c>
      <c r="C1324" s="144" t="s">
        <v>4014</v>
      </c>
      <c r="D1324" s="144"/>
      <c r="E1324" s="144"/>
      <c r="F1324" s="144"/>
      <c r="G1324" s="144"/>
      <c r="H1324" s="144"/>
      <c r="I1324" s="144"/>
      <c r="J1324" s="146">
        <v>529214</v>
      </c>
      <c r="K1324" s="146">
        <v>177566</v>
      </c>
      <c r="L1324" s="177" t="s">
        <v>3066</v>
      </c>
      <c r="M1324" s="143"/>
      <c r="N1324" s="143"/>
      <c r="O1324" s="146"/>
      <c r="P1324" s="146"/>
      <c r="Q1324" s="135">
        <v>16</v>
      </c>
      <c r="R1324" s="147"/>
      <c r="S1324" s="147"/>
      <c r="T1324" s="147"/>
      <c r="U1324" s="142"/>
      <c r="V1324" s="142"/>
      <c r="W1324" s="148"/>
      <c r="X1324" s="149" t="s">
        <v>1442</v>
      </c>
      <c r="Y1324" s="147" t="s">
        <v>1443</v>
      </c>
      <c r="Z1324" s="150"/>
      <c r="AA1324" s="143"/>
      <c r="AB1324" s="173"/>
      <c r="AC1324" s="143"/>
      <c r="AD1324" s="68"/>
      <c r="AE1324" s="157" t="s">
        <v>1931</v>
      </c>
      <c r="AF1324" s="157" t="s">
        <v>1444</v>
      </c>
      <c r="AG1324" s="143"/>
      <c r="AH1324" s="143">
        <v>0</v>
      </c>
      <c r="AI1324" s="143">
        <v>0</v>
      </c>
      <c r="AJ1324" s="143">
        <v>0</v>
      </c>
      <c r="AK1324" s="143">
        <v>0</v>
      </c>
      <c r="AL1324" s="143">
        <v>0</v>
      </c>
      <c r="AM1324" s="143">
        <v>0</v>
      </c>
      <c r="AN1324" s="143">
        <v>0</v>
      </c>
      <c r="AO1324" s="143">
        <v>0</v>
      </c>
      <c r="AP1324" s="143">
        <v>16</v>
      </c>
      <c r="AQ1324" s="170" t="s">
        <v>4965</v>
      </c>
      <c r="AR1324" s="170" t="s">
        <v>4965</v>
      </c>
      <c r="AS1324" s="170" t="s">
        <v>4965</v>
      </c>
      <c r="AT1324" s="170" t="s">
        <v>4965</v>
      </c>
      <c r="AU1324" s="170" t="s">
        <v>4965</v>
      </c>
      <c r="AV1324" s="170" t="s">
        <v>4965</v>
      </c>
      <c r="AW1324" s="170" t="s">
        <v>4965</v>
      </c>
      <c r="AX1324" s="170" t="s">
        <v>4965</v>
      </c>
      <c r="AY1324" s="170" t="s">
        <v>4965</v>
      </c>
      <c r="AZ1324" s="170" t="s">
        <v>4965</v>
      </c>
      <c r="BA1324" s="170" t="s">
        <v>4965</v>
      </c>
      <c r="BB1324" s="170" t="s">
        <v>4965</v>
      </c>
      <c r="BC1324" s="170" t="s">
        <v>4965</v>
      </c>
      <c r="BD1324" s="170" t="s">
        <v>4965</v>
      </c>
      <c r="BE1324" s="170" t="s">
        <v>4965</v>
      </c>
      <c r="BF1324" s="170" t="s">
        <v>4965</v>
      </c>
      <c r="BG1324" s="170" t="s">
        <v>4965</v>
      </c>
      <c r="BH1324" s="170" t="s">
        <v>4965</v>
      </c>
      <c r="BI1324" s="170" t="s">
        <v>4965</v>
      </c>
      <c r="BJ1324" s="170" t="s">
        <v>4965</v>
      </c>
      <c r="BK1324" s="170" t="s">
        <v>4965</v>
      </c>
      <c r="BL1324" s="120" t="s">
        <v>4021</v>
      </c>
      <c r="BM1324" s="80">
        <v>0</v>
      </c>
      <c r="BN1324" s="80">
        <v>0</v>
      </c>
      <c r="BO1324" s="247">
        <v>0</v>
      </c>
      <c r="BP1324" s="80">
        <v>0</v>
      </c>
      <c r="BQ1324" s="80">
        <v>0</v>
      </c>
      <c r="BR1324" s="80">
        <v>0</v>
      </c>
      <c r="BS1324" s="245">
        <v>1.6</v>
      </c>
      <c r="BT1324" s="119">
        <v>1.6</v>
      </c>
      <c r="BU1324" s="119">
        <v>1.6</v>
      </c>
      <c r="BV1324" s="119">
        <v>1.6</v>
      </c>
      <c r="BW1324" s="119">
        <v>1.6</v>
      </c>
      <c r="BX1324" s="119">
        <v>1.6</v>
      </c>
      <c r="BY1324" s="119">
        <v>1.6</v>
      </c>
      <c r="BZ1324" s="119">
        <v>1.6</v>
      </c>
      <c r="CA1324" s="119">
        <v>1.6</v>
      </c>
      <c r="CB1324" s="119">
        <v>1.6</v>
      </c>
      <c r="CC1324" s="80">
        <v>0</v>
      </c>
      <c r="CD1324" s="80">
        <v>0</v>
      </c>
      <c r="CE1324" s="80">
        <v>0</v>
      </c>
      <c r="CF1324" s="80">
        <v>0</v>
      </c>
      <c r="CG1324" s="80">
        <v>0</v>
      </c>
      <c r="CH1324" s="80">
        <v>0</v>
      </c>
      <c r="CI1324" s="81">
        <f t="shared" si="117"/>
        <v>15.999999999999998</v>
      </c>
      <c r="CJ1324" s="260">
        <f t="shared" si="118"/>
        <v>15.999999999999998</v>
      </c>
      <c r="CK1324" s="260">
        <f t="shared" si="119"/>
        <v>1.6</v>
      </c>
      <c r="CL1324" s="260">
        <f t="shared" si="120"/>
        <v>9.6</v>
      </c>
      <c r="CM1324" s="158" t="s">
        <v>4965</v>
      </c>
      <c r="CN1324" s="158" t="s">
        <v>4965</v>
      </c>
      <c r="CO1324" s="140" t="s">
        <v>4965</v>
      </c>
      <c r="CP1324" s="145"/>
      <c r="CQ1324" s="86" t="s">
        <v>4965</v>
      </c>
      <c r="CR1324" s="139" t="s">
        <v>4965</v>
      </c>
      <c r="CS1324" s="140" t="s">
        <v>4965</v>
      </c>
      <c r="CT1324" s="140" t="s">
        <v>4965</v>
      </c>
      <c r="CU1324" s="140"/>
    </row>
    <row r="1325" spans="1:101" s="367" customFormat="1" ht="12" customHeight="1" x14ac:dyDescent="0.2">
      <c r="A1325" s="143" t="s">
        <v>3650</v>
      </c>
      <c r="B1325" s="144" t="s">
        <v>4016</v>
      </c>
      <c r="C1325" s="144" t="s">
        <v>4014</v>
      </c>
      <c r="D1325" s="144"/>
      <c r="E1325" s="144"/>
      <c r="F1325" s="144"/>
      <c r="G1325" s="144"/>
      <c r="H1325" s="144"/>
      <c r="I1325" s="144"/>
      <c r="J1325" s="146">
        <v>529214</v>
      </c>
      <c r="K1325" s="146">
        <v>177566</v>
      </c>
      <c r="L1325" s="177" t="s">
        <v>3066</v>
      </c>
      <c r="M1325" s="143"/>
      <c r="N1325" s="143"/>
      <c r="O1325" s="146"/>
      <c r="P1325" s="146"/>
      <c r="Q1325" s="135">
        <v>55</v>
      </c>
      <c r="R1325" s="147"/>
      <c r="S1325" s="147"/>
      <c r="T1325" s="147"/>
      <c r="U1325" s="142"/>
      <c r="V1325" s="142"/>
      <c r="W1325" s="148"/>
      <c r="X1325" s="149" t="s">
        <v>1442</v>
      </c>
      <c r="Y1325" s="147" t="s">
        <v>1443</v>
      </c>
      <c r="Z1325" s="150"/>
      <c r="AA1325" s="143"/>
      <c r="AB1325" s="173"/>
      <c r="AC1325" s="143"/>
      <c r="AD1325" s="68"/>
      <c r="AE1325" s="349" t="s">
        <v>3063</v>
      </c>
      <c r="AF1325" s="157" t="s">
        <v>1444</v>
      </c>
      <c r="AG1325" s="143"/>
      <c r="AH1325" s="143">
        <v>0</v>
      </c>
      <c r="AI1325" s="143">
        <v>0</v>
      </c>
      <c r="AJ1325" s="143">
        <v>0</v>
      </c>
      <c r="AK1325" s="143">
        <v>0</v>
      </c>
      <c r="AL1325" s="143">
        <v>0</v>
      </c>
      <c r="AM1325" s="143">
        <v>0</v>
      </c>
      <c r="AN1325" s="143">
        <v>0</v>
      </c>
      <c r="AO1325" s="143">
        <v>0</v>
      </c>
      <c r="AP1325" s="143">
        <v>55</v>
      </c>
      <c r="AQ1325" s="170" t="s">
        <v>4965</v>
      </c>
      <c r="AR1325" s="170" t="s">
        <v>4965</v>
      </c>
      <c r="AS1325" s="170" t="s">
        <v>4965</v>
      </c>
      <c r="AT1325" s="170" t="s">
        <v>4965</v>
      </c>
      <c r="AU1325" s="170" t="s">
        <v>4965</v>
      </c>
      <c r="AV1325" s="170" t="s">
        <v>4965</v>
      </c>
      <c r="AW1325" s="170" t="s">
        <v>4965</v>
      </c>
      <c r="AX1325" s="170" t="s">
        <v>4965</v>
      </c>
      <c r="AY1325" s="170" t="s">
        <v>4965</v>
      </c>
      <c r="AZ1325" s="170" t="s">
        <v>4965</v>
      </c>
      <c r="BA1325" s="170" t="s">
        <v>4965</v>
      </c>
      <c r="BB1325" s="170" t="s">
        <v>4965</v>
      </c>
      <c r="BC1325" s="170" t="s">
        <v>4965</v>
      </c>
      <c r="BD1325" s="170" t="s">
        <v>4965</v>
      </c>
      <c r="BE1325" s="170" t="s">
        <v>4965</v>
      </c>
      <c r="BF1325" s="170" t="s">
        <v>4965</v>
      </c>
      <c r="BG1325" s="170" t="s">
        <v>4965</v>
      </c>
      <c r="BH1325" s="170" t="s">
        <v>4965</v>
      </c>
      <c r="BI1325" s="170" t="s">
        <v>4965</v>
      </c>
      <c r="BJ1325" s="170" t="s">
        <v>4965</v>
      </c>
      <c r="BK1325" s="170" t="s">
        <v>4965</v>
      </c>
      <c r="BL1325" s="120" t="s">
        <v>4021</v>
      </c>
      <c r="BM1325" s="80">
        <v>0</v>
      </c>
      <c r="BN1325" s="80">
        <v>0</v>
      </c>
      <c r="BO1325" s="247">
        <v>0</v>
      </c>
      <c r="BP1325" s="80">
        <v>0</v>
      </c>
      <c r="BQ1325" s="80">
        <v>0</v>
      </c>
      <c r="BR1325" s="80">
        <v>0</v>
      </c>
      <c r="BS1325" s="245">
        <v>5.5</v>
      </c>
      <c r="BT1325" s="119">
        <v>5.5</v>
      </c>
      <c r="BU1325" s="119">
        <v>5.5</v>
      </c>
      <c r="BV1325" s="119">
        <v>5.5</v>
      </c>
      <c r="BW1325" s="119">
        <v>5.5</v>
      </c>
      <c r="BX1325" s="119">
        <v>5.5</v>
      </c>
      <c r="BY1325" s="119">
        <v>5.5</v>
      </c>
      <c r="BZ1325" s="119">
        <v>5.5</v>
      </c>
      <c r="CA1325" s="119">
        <v>5.5</v>
      </c>
      <c r="CB1325" s="119">
        <v>5.5</v>
      </c>
      <c r="CC1325" s="80">
        <v>0</v>
      </c>
      <c r="CD1325" s="80">
        <v>0</v>
      </c>
      <c r="CE1325" s="80">
        <v>0</v>
      </c>
      <c r="CF1325" s="80">
        <v>0</v>
      </c>
      <c r="CG1325" s="80">
        <v>0</v>
      </c>
      <c r="CH1325" s="80">
        <v>0</v>
      </c>
      <c r="CI1325" s="81">
        <f t="shared" si="117"/>
        <v>55</v>
      </c>
      <c r="CJ1325" s="260">
        <f t="shared" si="118"/>
        <v>55</v>
      </c>
      <c r="CK1325" s="260">
        <f t="shared" si="119"/>
        <v>5.5</v>
      </c>
      <c r="CL1325" s="260">
        <f t="shared" si="120"/>
        <v>33</v>
      </c>
      <c r="CM1325" s="158" t="s">
        <v>4965</v>
      </c>
      <c r="CN1325" s="158" t="s">
        <v>4965</v>
      </c>
      <c r="CO1325" s="140" t="s">
        <v>4965</v>
      </c>
      <c r="CP1325" s="145"/>
      <c r="CQ1325" s="86" t="s">
        <v>4965</v>
      </c>
      <c r="CR1325" s="139" t="s">
        <v>4965</v>
      </c>
      <c r="CS1325" s="140" t="s">
        <v>4965</v>
      </c>
      <c r="CT1325" s="140" t="s">
        <v>4965</v>
      </c>
      <c r="CU1325" s="140"/>
    </row>
    <row r="1326" spans="1:101" s="367" customFormat="1" ht="12" customHeight="1" x14ac:dyDescent="0.2">
      <c r="A1326" s="143" t="s">
        <v>3650</v>
      </c>
      <c r="B1326" s="151" t="s">
        <v>2045</v>
      </c>
      <c r="C1326" s="143" t="s">
        <v>3968</v>
      </c>
      <c r="D1326" s="143"/>
      <c r="E1326" s="143"/>
      <c r="F1326" s="143"/>
      <c r="G1326" s="143"/>
      <c r="H1326" s="143"/>
      <c r="I1326" s="143"/>
      <c r="J1326" s="146">
        <v>529324</v>
      </c>
      <c r="K1326" s="146">
        <v>177415</v>
      </c>
      <c r="L1326" s="177" t="s">
        <v>3066</v>
      </c>
      <c r="M1326" s="143"/>
      <c r="N1326" s="143"/>
      <c r="O1326" s="146"/>
      <c r="P1326" s="146"/>
      <c r="Q1326" s="135">
        <v>73</v>
      </c>
      <c r="R1326" s="147"/>
      <c r="S1326" s="147"/>
      <c r="T1326" s="147"/>
      <c r="U1326" s="153"/>
      <c r="V1326" s="153"/>
      <c r="W1326" s="148"/>
      <c r="X1326" s="149" t="s">
        <v>1442</v>
      </c>
      <c r="Y1326" s="147" t="s">
        <v>1443</v>
      </c>
      <c r="Z1326" s="150"/>
      <c r="AA1326" s="143"/>
      <c r="AB1326" s="381">
        <v>0.28860465116279072</v>
      </c>
      <c r="AC1326" s="143"/>
      <c r="AD1326" s="68"/>
      <c r="AE1326" s="349" t="s">
        <v>3063</v>
      </c>
      <c r="AF1326" s="157" t="s">
        <v>1444</v>
      </c>
      <c r="AG1326" s="143">
        <v>1332293</v>
      </c>
      <c r="AH1326" s="143">
        <v>0</v>
      </c>
      <c r="AI1326" s="143">
        <v>0</v>
      </c>
      <c r="AJ1326" s="143">
        <v>0</v>
      </c>
      <c r="AK1326" s="143">
        <v>0</v>
      </c>
      <c r="AL1326" s="143">
        <v>0</v>
      </c>
      <c r="AM1326" s="143">
        <v>0</v>
      </c>
      <c r="AN1326" s="143">
        <v>0</v>
      </c>
      <c r="AO1326" s="143">
        <v>0</v>
      </c>
      <c r="AP1326" s="143">
        <v>73</v>
      </c>
      <c r="AQ1326" s="170" t="s">
        <v>4965</v>
      </c>
      <c r="AR1326" s="170" t="s">
        <v>4965</v>
      </c>
      <c r="AS1326" s="170" t="s">
        <v>4965</v>
      </c>
      <c r="AT1326" s="170" t="s">
        <v>4965</v>
      </c>
      <c r="AU1326" s="170" t="s">
        <v>4965</v>
      </c>
      <c r="AV1326" s="170" t="s">
        <v>4965</v>
      </c>
      <c r="AW1326" s="170" t="s">
        <v>4965</v>
      </c>
      <c r="AX1326" s="170" t="s">
        <v>4965</v>
      </c>
      <c r="AY1326" s="170" t="s">
        <v>4965</v>
      </c>
      <c r="AZ1326" s="170" t="s">
        <v>4965</v>
      </c>
      <c r="BA1326" s="170" t="s">
        <v>4965</v>
      </c>
      <c r="BB1326" s="170" t="s">
        <v>4965</v>
      </c>
      <c r="BC1326" s="170" t="s">
        <v>4965</v>
      </c>
      <c r="BD1326" s="170" t="s">
        <v>4965</v>
      </c>
      <c r="BE1326" s="170" t="s">
        <v>4965</v>
      </c>
      <c r="BF1326" s="170" t="s">
        <v>4965</v>
      </c>
      <c r="BG1326" s="170" t="s">
        <v>4965</v>
      </c>
      <c r="BH1326" s="170" t="s">
        <v>4965</v>
      </c>
      <c r="BI1326" s="170" t="s">
        <v>4965</v>
      </c>
      <c r="BJ1326" s="170" t="s">
        <v>4965</v>
      </c>
      <c r="BK1326" s="170" t="s">
        <v>4965</v>
      </c>
      <c r="BL1326" s="120" t="s">
        <v>1944</v>
      </c>
      <c r="BM1326" s="80">
        <v>0</v>
      </c>
      <c r="BN1326" s="80">
        <v>0</v>
      </c>
      <c r="BO1326" s="247">
        <v>0</v>
      </c>
      <c r="BP1326" s="80">
        <v>0</v>
      </c>
      <c r="BQ1326" s="80">
        <v>0</v>
      </c>
      <c r="BR1326" s="80">
        <v>0</v>
      </c>
      <c r="BS1326" s="248">
        <v>0</v>
      </c>
      <c r="BT1326" s="80">
        <v>0</v>
      </c>
      <c r="BU1326" s="80">
        <v>0</v>
      </c>
      <c r="BV1326" s="119">
        <v>73</v>
      </c>
      <c r="BW1326" s="80">
        <v>0</v>
      </c>
      <c r="BX1326" s="80">
        <v>0</v>
      </c>
      <c r="BY1326" s="80">
        <v>0</v>
      </c>
      <c r="BZ1326" s="80">
        <v>0</v>
      </c>
      <c r="CA1326" s="80">
        <v>0</v>
      </c>
      <c r="CB1326" s="80">
        <v>0</v>
      </c>
      <c r="CC1326" s="80">
        <v>0</v>
      </c>
      <c r="CD1326" s="80">
        <v>0</v>
      </c>
      <c r="CE1326" s="80">
        <v>0</v>
      </c>
      <c r="CF1326" s="80">
        <v>0</v>
      </c>
      <c r="CG1326" s="80">
        <v>0</v>
      </c>
      <c r="CH1326" s="80">
        <v>0</v>
      </c>
      <c r="CI1326" s="81">
        <f t="shared" si="117"/>
        <v>73</v>
      </c>
      <c r="CJ1326" s="260">
        <f t="shared" si="118"/>
        <v>73</v>
      </c>
      <c r="CK1326" s="131">
        <f t="shared" si="119"/>
        <v>0</v>
      </c>
      <c r="CL1326" s="260">
        <f t="shared" si="120"/>
        <v>73</v>
      </c>
      <c r="CM1326" s="158" t="s">
        <v>4965</v>
      </c>
      <c r="CN1326" s="154" t="s">
        <v>1938</v>
      </c>
      <c r="CO1326" s="140" t="s">
        <v>4965</v>
      </c>
      <c r="CP1326" s="152"/>
      <c r="CQ1326" s="86" t="s">
        <v>4965</v>
      </c>
      <c r="CR1326" s="140" t="s">
        <v>4965</v>
      </c>
      <c r="CS1326" s="140" t="s">
        <v>4965</v>
      </c>
      <c r="CT1326" s="140" t="s">
        <v>4965</v>
      </c>
      <c r="CU1326" s="140"/>
    </row>
    <row r="1327" spans="1:101" s="363" customFormat="1" ht="12" customHeight="1" x14ac:dyDescent="0.2">
      <c r="A1327" s="143" t="s">
        <v>3650</v>
      </c>
      <c r="B1327" s="151" t="s">
        <v>2045</v>
      </c>
      <c r="C1327" s="143" t="s">
        <v>3968</v>
      </c>
      <c r="D1327" s="143"/>
      <c r="E1327" s="143"/>
      <c r="F1327" s="143"/>
      <c r="G1327" s="143"/>
      <c r="H1327" s="143"/>
      <c r="I1327" s="143"/>
      <c r="J1327" s="146">
        <v>529324</v>
      </c>
      <c r="K1327" s="146">
        <v>177415</v>
      </c>
      <c r="L1327" s="177" t="s">
        <v>3066</v>
      </c>
      <c r="M1327" s="143"/>
      <c r="N1327" s="143"/>
      <c r="O1327" s="146"/>
      <c r="P1327" s="146"/>
      <c r="Q1327" s="135">
        <v>8</v>
      </c>
      <c r="R1327" s="147"/>
      <c r="S1327" s="147"/>
      <c r="T1327" s="147"/>
      <c r="U1327" s="153"/>
      <c r="V1327" s="153"/>
      <c r="W1327" s="148"/>
      <c r="X1327" s="149" t="s">
        <v>1442</v>
      </c>
      <c r="Y1327" s="147" t="s">
        <v>1443</v>
      </c>
      <c r="Z1327" s="150"/>
      <c r="AA1327" s="143"/>
      <c r="AB1327" s="381">
        <v>3.162790697674419E-2</v>
      </c>
      <c r="AC1327" s="143"/>
      <c r="AD1327" s="68"/>
      <c r="AE1327" s="157" t="s">
        <v>1931</v>
      </c>
      <c r="AF1327" s="157" t="s">
        <v>1444</v>
      </c>
      <c r="AG1327" s="143">
        <v>1332293</v>
      </c>
      <c r="AH1327" s="143">
        <v>0</v>
      </c>
      <c r="AI1327" s="143">
        <v>0</v>
      </c>
      <c r="AJ1327" s="143">
        <v>0</v>
      </c>
      <c r="AK1327" s="143">
        <v>0</v>
      </c>
      <c r="AL1327" s="143">
        <v>0</v>
      </c>
      <c r="AM1327" s="143">
        <v>0</v>
      </c>
      <c r="AN1327" s="143">
        <v>0</v>
      </c>
      <c r="AO1327" s="143">
        <v>0</v>
      </c>
      <c r="AP1327" s="143">
        <v>8</v>
      </c>
      <c r="AQ1327" s="170" t="s">
        <v>4965</v>
      </c>
      <c r="AR1327" s="170" t="s">
        <v>4965</v>
      </c>
      <c r="AS1327" s="170" t="s">
        <v>4965</v>
      </c>
      <c r="AT1327" s="170" t="s">
        <v>4965</v>
      </c>
      <c r="AU1327" s="170" t="s">
        <v>4965</v>
      </c>
      <c r="AV1327" s="170" t="s">
        <v>4965</v>
      </c>
      <c r="AW1327" s="170" t="s">
        <v>4965</v>
      </c>
      <c r="AX1327" s="170" t="s">
        <v>4965</v>
      </c>
      <c r="AY1327" s="170" t="s">
        <v>4965</v>
      </c>
      <c r="AZ1327" s="170" t="s">
        <v>4965</v>
      </c>
      <c r="BA1327" s="170" t="s">
        <v>4965</v>
      </c>
      <c r="BB1327" s="170" t="s">
        <v>4965</v>
      </c>
      <c r="BC1327" s="170" t="s">
        <v>4965</v>
      </c>
      <c r="BD1327" s="170" t="s">
        <v>4965</v>
      </c>
      <c r="BE1327" s="170" t="s">
        <v>4965</v>
      </c>
      <c r="BF1327" s="170" t="s">
        <v>4965</v>
      </c>
      <c r="BG1327" s="170" t="s">
        <v>4965</v>
      </c>
      <c r="BH1327" s="170" t="s">
        <v>4965</v>
      </c>
      <c r="BI1327" s="170" t="s">
        <v>4965</v>
      </c>
      <c r="BJ1327" s="170" t="s">
        <v>4965</v>
      </c>
      <c r="BK1327" s="170" t="s">
        <v>4965</v>
      </c>
      <c r="BL1327" s="120" t="s">
        <v>1944</v>
      </c>
      <c r="BM1327" s="80">
        <v>0</v>
      </c>
      <c r="BN1327" s="80">
        <v>0</v>
      </c>
      <c r="BO1327" s="247">
        <v>0</v>
      </c>
      <c r="BP1327" s="80">
        <v>0</v>
      </c>
      <c r="BQ1327" s="80">
        <v>0</v>
      </c>
      <c r="BR1327" s="80">
        <v>0</v>
      </c>
      <c r="BS1327" s="248">
        <v>0</v>
      </c>
      <c r="BT1327" s="80">
        <v>0</v>
      </c>
      <c r="BU1327" s="80">
        <v>0</v>
      </c>
      <c r="BV1327" s="119">
        <v>8</v>
      </c>
      <c r="BW1327" s="80">
        <v>0</v>
      </c>
      <c r="BX1327" s="80">
        <v>0</v>
      </c>
      <c r="BY1327" s="80">
        <v>0</v>
      </c>
      <c r="BZ1327" s="80">
        <v>0</v>
      </c>
      <c r="CA1327" s="80">
        <v>0</v>
      </c>
      <c r="CB1327" s="80">
        <v>0</v>
      </c>
      <c r="CC1327" s="80">
        <v>0</v>
      </c>
      <c r="CD1327" s="80">
        <v>0</v>
      </c>
      <c r="CE1327" s="80">
        <v>0</v>
      </c>
      <c r="CF1327" s="80">
        <v>0</v>
      </c>
      <c r="CG1327" s="80">
        <v>0</v>
      </c>
      <c r="CH1327" s="80">
        <v>0</v>
      </c>
      <c r="CI1327" s="81">
        <f t="shared" si="117"/>
        <v>8</v>
      </c>
      <c r="CJ1327" s="260">
        <f t="shared" si="118"/>
        <v>8</v>
      </c>
      <c r="CK1327" s="131">
        <f t="shared" si="119"/>
        <v>0</v>
      </c>
      <c r="CL1327" s="260">
        <f t="shared" si="120"/>
        <v>8</v>
      </c>
      <c r="CM1327" s="158" t="s">
        <v>4965</v>
      </c>
      <c r="CN1327" s="154" t="s">
        <v>1938</v>
      </c>
      <c r="CO1327" s="140" t="s">
        <v>4965</v>
      </c>
      <c r="CP1327" s="152"/>
      <c r="CQ1327" s="86" t="s">
        <v>4965</v>
      </c>
      <c r="CR1327" s="140" t="s">
        <v>4965</v>
      </c>
      <c r="CS1327" s="140" t="s">
        <v>4965</v>
      </c>
      <c r="CT1327" s="140" t="s">
        <v>4965</v>
      </c>
      <c r="CU1327" s="140"/>
    </row>
    <row r="1328" spans="1:101" s="363" customFormat="1" ht="12" customHeight="1" x14ac:dyDescent="0.2">
      <c r="A1328" s="143" t="s">
        <v>3650</v>
      </c>
      <c r="B1328" s="151" t="s">
        <v>2045</v>
      </c>
      <c r="C1328" s="143" t="s">
        <v>3968</v>
      </c>
      <c r="D1328" s="143"/>
      <c r="E1328" s="143"/>
      <c r="F1328" s="143"/>
      <c r="G1328" s="143"/>
      <c r="H1328" s="143"/>
      <c r="I1328" s="143"/>
      <c r="J1328" s="146">
        <v>529324</v>
      </c>
      <c r="K1328" s="146">
        <v>177415</v>
      </c>
      <c r="L1328" s="177" t="s">
        <v>3066</v>
      </c>
      <c r="M1328" s="143"/>
      <c r="N1328" s="143"/>
      <c r="O1328" s="146"/>
      <c r="P1328" s="146"/>
      <c r="Q1328" s="135">
        <v>5</v>
      </c>
      <c r="R1328" s="147"/>
      <c r="S1328" s="147"/>
      <c r="T1328" s="147"/>
      <c r="U1328" s="153"/>
      <c r="V1328" s="153"/>
      <c r="W1328" s="148"/>
      <c r="X1328" s="149" t="s">
        <v>1442</v>
      </c>
      <c r="Y1328" s="147" t="s">
        <v>1443</v>
      </c>
      <c r="Z1328" s="150"/>
      <c r="AA1328" s="143"/>
      <c r="AB1328" s="381">
        <v>1.9767441860465119E-2</v>
      </c>
      <c r="AC1328" s="143"/>
      <c r="AD1328" s="68"/>
      <c r="AE1328" s="157" t="s">
        <v>628</v>
      </c>
      <c r="AF1328" s="157" t="s">
        <v>1444</v>
      </c>
      <c r="AG1328" s="143">
        <v>1332293</v>
      </c>
      <c r="AH1328" s="143">
        <v>0</v>
      </c>
      <c r="AI1328" s="143">
        <v>0</v>
      </c>
      <c r="AJ1328" s="143">
        <v>0</v>
      </c>
      <c r="AK1328" s="143">
        <v>0</v>
      </c>
      <c r="AL1328" s="143">
        <v>0</v>
      </c>
      <c r="AM1328" s="143">
        <v>0</v>
      </c>
      <c r="AN1328" s="143">
        <v>0</v>
      </c>
      <c r="AO1328" s="143">
        <v>0</v>
      </c>
      <c r="AP1328" s="143">
        <v>5</v>
      </c>
      <c r="AQ1328" s="170" t="s">
        <v>4965</v>
      </c>
      <c r="AR1328" s="170" t="s">
        <v>4965</v>
      </c>
      <c r="AS1328" s="170" t="s">
        <v>4965</v>
      </c>
      <c r="AT1328" s="170" t="s">
        <v>4965</v>
      </c>
      <c r="AU1328" s="170" t="s">
        <v>4965</v>
      </c>
      <c r="AV1328" s="170" t="s">
        <v>4965</v>
      </c>
      <c r="AW1328" s="170" t="s">
        <v>4965</v>
      </c>
      <c r="AX1328" s="170" t="s">
        <v>4965</v>
      </c>
      <c r="AY1328" s="170" t="s">
        <v>4965</v>
      </c>
      <c r="AZ1328" s="170" t="s">
        <v>4965</v>
      </c>
      <c r="BA1328" s="170" t="s">
        <v>4965</v>
      </c>
      <c r="BB1328" s="170" t="s">
        <v>4965</v>
      </c>
      <c r="BC1328" s="170" t="s">
        <v>4965</v>
      </c>
      <c r="BD1328" s="170" t="s">
        <v>4965</v>
      </c>
      <c r="BE1328" s="170" t="s">
        <v>4965</v>
      </c>
      <c r="BF1328" s="170" t="s">
        <v>4965</v>
      </c>
      <c r="BG1328" s="170" t="s">
        <v>4965</v>
      </c>
      <c r="BH1328" s="170" t="s">
        <v>4965</v>
      </c>
      <c r="BI1328" s="170" t="s">
        <v>4965</v>
      </c>
      <c r="BJ1328" s="170" t="s">
        <v>4965</v>
      </c>
      <c r="BK1328" s="170" t="s">
        <v>4965</v>
      </c>
      <c r="BL1328" s="120" t="s">
        <v>1944</v>
      </c>
      <c r="BM1328" s="80">
        <v>0</v>
      </c>
      <c r="BN1328" s="80">
        <v>0</v>
      </c>
      <c r="BO1328" s="247">
        <v>0</v>
      </c>
      <c r="BP1328" s="80">
        <v>0</v>
      </c>
      <c r="BQ1328" s="80">
        <v>0</v>
      </c>
      <c r="BR1328" s="80">
        <v>0</v>
      </c>
      <c r="BS1328" s="248">
        <v>0</v>
      </c>
      <c r="BT1328" s="80">
        <v>0</v>
      </c>
      <c r="BU1328" s="80">
        <v>0</v>
      </c>
      <c r="BV1328" s="119">
        <v>5</v>
      </c>
      <c r="BW1328" s="80">
        <v>0</v>
      </c>
      <c r="BX1328" s="80">
        <v>0</v>
      </c>
      <c r="BY1328" s="80">
        <v>0</v>
      </c>
      <c r="BZ1328" s="80">
        <v>0</v>
      </c>
      <c r="CA1328" s="80">
        <v>0</v>
      </c>
      <c r="CB1328" s="80">
        <v>0</v>
      </c>
      <c r="CC1328" s="80">
        <v>0</v>
      </c>
      <c r="CD1328" s="80">
        <v>0</v>
      </c>
      <c r="CE1328" s="80">
        <v>0</v>
      </c>
      <c r="CF1328" s="80">
        <v>0</v>
      </c>
      <c r="CG1328" s="80">
        <v>0</v>
      </c>
      <c r="CH1328" s="80">
        <v>0</v>
      </c>
      <c r="CI1328" s="81">
        <f t="shared" si="117"/>
        <v>5</v>
      </c>
      <c r="CJ1328" s="260">
        <f t="shared" si="118"/>
        <v>5</v>
      </c>
      <c r="CK1328" s="131">
        <f t="shared" si="119"/>
        <v>0</v>
      </c>
      <c r="CL1328" s="260">
        <f t="shared" si="120"/>
        <v>5</v>
      </c>
      <c r="CM1328" s="158" t="s">
        <v>4965</v>
      </c>
      <c r="CN1328" s="154" t="s">
        <v>1938</v>
      </c>
      <c r="CO1328" s="140" t="s">
        <v>4965</v>
      </c>
      <c r="CP1328" s="152"/>
      <c r="CQ1328" s="86" t="s">
        <v>4965</v>
      </c>
      <c r="CR1328" s="140" t="s">
        <v>4965</v>
      </c>
      <c r="CS1328" s="140" t="s">
        <v>4965</v>
      </c>
      <c r="CT1328" s="140" t="s">
        <v>4965</v>
      </c>
      <c r="CU1328" s="140"/>
    </row>
    <row r="1329" spans="1:99" s="363" customFormat="1" ht="12" customHeight="1" x14ac:dyDescent="0.2">
      <c r="A1329" s="143" t="s">
        <v>3650</v>
      </c>
      <c r="B1329" s="151" t="s">
        <v>1933</v>
      </c>
      <c r="C1329" s="143" t="s">
        <v>3969</v>
      </c>
      <c r="D1329" s="143"/>
      <c r="E1329" s="143"/>
      <c r="F1329" s="143"/>
      <c r="G1329" s="143"/>
      <c r="H1329" s="143"/>
      <c r="I1329" s="143"/>
      <c r="J1329" s="146">
        <v>529280</v>
      </c>
      <c r="K1329" s="146">
        <v>177270</v>
      </c>
      <c r="L1329" s="177" t="s">
        <v>3066</v>
      </c>
      <c r="M1329" s="143"/>
      <c r="N1329" s="143"/>
      <c r="O1329" s="146"/>
      <c r="P1329" s="146"/>
      <c r="Q1329" s="135">
        <v>91</v>
      </c>
      <c r="R1329" s="136"/>
      <c r="S1329" s="136"/>
      <c r="T1329" s="136"/>
      <c r="U1329" s="137"/>
      <c r="V1329" s="137"/>
      <c r="W1329" s="138"/>
      <c r="X1329" s="149" t="s">
        <v>1442</v>
      </c>
      <c r="Y1329" s="147" t="s">
        <v>1443</v>
      </c>
      <c r="Z1329" s="150"/>
      <c r="AA1329" s="143"/>
      <c r="AB1329" s="381">
        <v>0.357196261682243</v>
      </c>
      <c r="AC1329" s="143"/>
      <c r="AD1329" s="68"/>
      <c r="AE1329" s="349" t="s">
        <v>3063</v>
      </c>
      <c r="AF1329" s="157" t="s">
        <v>1444</v>
      </c>
      <c r="AG1329" s="143">
        <v>1332038</v>
      </c>
      <c r="AH1329" s="143">
        <v>0</v>
      </c>
      <c r="AI1329" s="143">
        <v>0</v>
      </c>
      <c r="AJ1329" s="143">
        <v>0</v>
      </c>
      <c r="AK1329" s="143">
        <v>0</v>
      </c>
      <c r="AL1329" s="143">
        <v>0</v>
      </c>
      <c r="AM1329" s="143">
        <v>0</v>
      </c>
      <c r="AN1329" s="143">
        <v>0</v>
      </c>
      <c r="AO1329" s="143">
        <v>0</v>
      </c>
      <c r="AP1329" s="143">
        <v>91</v>
      </c>
      <c r="AQ1329" s="170" t="s">
        <v>4965</v>
      </c>
      <c r="AR1329" s="170" t="s">
        <v>4965</v>
      </c>
      <c r="AS1329" s="170" t="s">
        <v>4965</v>
      </c>
      <c r="AT1329" s="170" t="s">
        <v>4965</v>
      </c>
      <c r="AU1329" s="170" t="s">
        <v>4965</v>
      </c>
      <c r="AV1329" s="170" t="s">
        <v>4965</v>
      </c>
      <c r="AW1329" s="170" t="s">
        <v>4965</v>
      </c>
      <c r="AX1329" s="170" t="s">
        <v>4965</v>
      </c>
      <c r="AY1329" s="170" t="s">
        <v>4965</v>
      </c>
      <c r="AZ1329" s="170" t="s">
        <v>4965</v>
      </c>
      <c r="BA1329" s="170" t="s">
        <v>4965</v>
      </c>
      <c r="BB1329" s="170" t="s">
        <v>4965</v>
      </c>
      <c r="BC1329" s="170" t="s">
        <v>4965</v>
      </c>
      <c r="BD1329" s="170" t="s">
        <v>4965</v>
      </c>
      <c r="BE1329" s="170" t="s">
        <v>4965</v>
      </c>
      <c r="BF1329" s="170" t="s">
        <v>4965</v>
      </c>
      <c r="BG1329" s="170" t="s">
        <v>4965</v>
      </c>
      <c r="BH1329" s="170" t="s">
        <v>4965</v>
      </c>
      <c r="BI1329" s="170" t="s">
        <v>4965</v>
      </c>
      <c r="BJ1329" s="170" t="s">
        <v>4965</v>
      </c>
      <c r="BK1329" s="170" t="s">
        <v>4965</v>
      </c>
      <c r="BL1329" s="120" t="s">
        <v>1944</v>
      </c>
      <c r="BM1329" s="80">
        <v>0</v>
      </c>
      <c r="BN1329" s="80">
        <v>0</v>
      </c>
      <c r="BO1329" s="247">
        <v>0</v>
      </c>
      <c r="BP1329" s="80">
        <v>0</v>
      </c>
      <c r="BQ1329" s="80">
        <v>0</v>
      </c>
      <c r="BR1329" s="80">
        <v>0</v>
      </c>
      <c r="BS1329" s="248">
        <v>0</v>
      </c>
      <c r="BT1329" s="80">
        <v>0</v>
      </c>
      <c r="BU1329" s="80">
        <v>0</v>
      </c>
      <c r="BV1329" s="80">
        <v>0</v>
      </c>
      <c r="BW1329" s="119">
        <v>70.777777777777786</v>
      </c>
      <c r="BX1329" s="119">
        <v>20.222222222222221</v>
      </c>
      <c r="BY1329" s="80">
        <v>0</v>
      </c>
      <c r="BZ1329" s="80">
        <v>0</v>
      </c>
      <c r="CA1329" s="80">
        <v>0</v>
      </c>
      <c r="CB1329" s="80">
        <v>0</v>
      </c>
      <c r="CC1329" s="80">
        <v>0</v>
      </c>
      <c r="CD1329" s="80">
        <v>0</v>
      </c>
      <c r="CE1329" s="80">
        <v>0</v>
      </c>
      <c r="CF1329" s="80">
        <v>0</v>
      </c>
      <c r="CG1329" s="80">
        <v>0</v>
      </c>
      <c r="CH1329" s="80">
        <v>0</v>
      </c>
      <c r="CI1329" s="81">
        <f t="shared" si="117"/>
        <v>91</v>
      </c>
      <c r="CJ1329" s="260">
        <f t="shared" si="118"/>
        <v>91</v>
      </c>
      <c r="CK1329" s="131">
        <f t="shared" si="119"/>
        <v>0</v>
      </c>
      <c r="CL1329" s="260">
        <f t="shared" si="120"/>
        <v>91</v>
      </c>
      <c r="CM1329" s="158" t="s">
        <v>4965</v>
      </c>
      <c r="CN1329" s="154" t="s">
        <v>1938</v>
      </c>
      <c r="CO1329" s="140" t="s">
        <v>4965</v>
      </c>
      <c r="CP1329" s="152"/>
      <c r="CQ1329" s="86" t="s">
        <v>4965</v>
      </c>
      <c r="CR1329" s="140" t="s">
        <v>4965</v>
      </c>
      <c r="CS1329" s="140" t="s">
        <v>4965</v>
      </c>
      <c r="CT1329" s="140" t="s">
        <v>4965</v>
      </c>
      <c r="CU1329" s="140"/>
    </row>
    <row r="1330" spans="1:99" s="363" customFormat="1" ht="12" customHeight="1" x14ac:dyDescent="0.2">
      <c r="A1330" s="143" t="s">
        <v>3650</v>
      </c>
      <c r="B1330" s="151" t="s">
        <v>1933</v>
      </c>
      <c r="C1330" s="143" t="s">
        <v>3969</v>
      </c>
      <c r="D1330" s="143"/>
      <c r="E1330" s="143"/>
      <c r="F1330" s="143"/>
      <c r="G1330" s="143"/>
      <c r="H1330" s="143"/>
      <c r="I1330" s="143"/>
      <c r="J1330" s="146">
        <v>529280</v>
      </c>
      <c r="K1330" s="146">
        <v>177270</v>
      </c>
      <c r="L1330" s="177" t="s">
        <v>3066</v>
      </c>
      <c r="M1330" s="143"/>
      <c r="N1330" s="143"/>
      <c r="O1330" s="146"/>
      <c r="P1330" s="146"/>
      <c r="Q1330" s="135">
        <v>10</v>
      </c>
      <c r="R1330" s="136"/>
      <c r="S1330" s="136"/>
      <c r="T1330" s="136"/>
      <c r="U1330" s="137"/>
      <c r="V1330" s="137"/>
      <c r="W1330" s="138"/>
      <c r="X1330" s="149" t="s">
        <v>1442</v>
      </c>
      <c r="Y1330" s="147" t="s">
        <v>1443</v>
      </c>
      <c r="Z1330" s="150"/>
      <c r="AA1330" s="143"/>
      <c r="AB1330" s="381">
        <v>3.925233644859813E-2</v>
      </c>
      <c r="AC1330" s="143"/>
      <c r="AD1330" s="68"/>
      <c r="AE1330" s="157" t="s">
        <v>1931</v>
      </c>
      <c r="AF1330" s="157" t="s">
        <v>1444</v>
      </c>
      <c r="AG1330" s="143">
        <v>1332038</v>
      </c>
      <c r="AH1330" s="143">
        <v>0</v>
      </c>
      <c r="AI1330" s="143">
        <v>0</v>
      </c>
      <c r="AJ1330" s="143">
        <v>0</v>
      </c>
      <c r="AK1330" s="143">
        <v>0</v>
      </c>
      <c r="AL1330" s="143">
        <v>0</v>
      </c>
      <c r="AM1330" s="143">
        <v>0</v>
      </c>
      <c r="AN1330" s="143">
        <v>0</v>
      </c>
      <c r="AO1330" s="143">
        <v>0</v>
      </c>
      <c r="AP1330" s="143">
        <v>10</v>
      </c>
      <c r="AQ1330" s="170" t="s">
        <v>4965</v>
      </c>
      <c r="AR1330" s="170" t="s">
        <v>4965</v>
      </c>
      <c r="AS1330" s="170" t="s">
        <v>4965</v>
      </c>
      <c r="AT1330" s="170" t="s">
        <v>4965</v>
      </c>
      <c r="AU1330" s="170" t="s">
        <v>4965</v>
      </c>
      <c r="AV1330" s="170" t="s">
        <v>4965</v>
      </c>
      <c r="AW1330" s="170" t="s">
        <v>4965</v>
      </c>
      <c r="AX1330" s="170" t="s">
        <v>4965</v>
      </c>
      <c r="AY1330" s="170" t="s">
        <v>4965</v>
      </c>
      <c r="AZ1330" s="170" t="s">
        <v>4965</v>
      </c>
      <c r="BA1330" s="170" t="s">
        <v>4965</v>
      </c>
      <c r="BB1330" s="170" t="s">
        <v>4965</v>
      </c>
      <c r="BC1330" s="170" t="s">
        <v>4965</v>
      </c>
      <c r="BD1330" s="170" t="s">
        <v>4965</v>
      </c>
      <c r="BE1330" s="170" t="s">
        <v>4965</v>
      </c>
      <c r="BF1330" s="170" t="s">
        <v>4965</v>
      </c>
      <c r="BG1330" s="170" t="s">
        <v>4965</v>
      </c>
      <c r="BH1330" s="170" t="s">
        <v>4965</v>
      </c>
      <c r="BI1330" s="170" t="s">
        <v>4965</v>
      </c>
      <c r="BJ1330" s="170" t="s">
        <v>4965</v>
      </c>
      <c r="BK1330" s="170" t="s">
        <v>4965</v>
      </c>
      <c r="BL1330" s="120" t="s">
        <v>1944</v>
      </c>
      <c r="BM1330" s="80">
        <v>0</v>
      </c>
      <c r="BN1330" s="80">
        <v>0</v>
      </c>
      <c r="BO1330" s="247">
        <v>0</v>
      </c>
      <c r="BP1330" s="80">
        <v>0</v>
      </c>
      <c r="BQ1330" s="80">
        <v>0</v>
      </c>
      <c r="BR1330" s="80">
        <v>0</v>
      </c>
      <c r="BS1330" s="248">
        <v>0</v>
      </c>
      <c r="BT1330" s="80">
        <v>0</v>
      </c>
      <c r="BU1330" s="80">
        <v>0</v>
      </c>
      <c r="BV1330" s="80">
        <v>0</v>
      </c>
      <c r="BW1330" s="119">
        <v>10</v>
      </c>
      <c r="BX1330" s="80">
        <v>0</v>
      </c>
      <c r="BY1330" s="80">
        <v>0</v>
      </c>
      <c r="BZ1330" s="80">
        <v>0</v>
      </c>
      <c r="CA1330" s="80">
        <v>0</v>
      </c>
      <c r="CB1330" s="80">
        <v>0</v>
      </c>
      <c r="CC1330" s="80">
        <v>0</v>
      </c>
      <c r="CD1330" s="80">
        <v>0</v>
      </c>
      <c r="CE1330" s="80">
        <v>0</v>
      </c>
      <c r="CF1330" s="80">
        <v>0</v>
      </c>
      <c r="CG1330" s="80">
        <v>0</v>
      </c>
      <c r="CH1330" s="80">
        <v>0</v>
      </c>
      <c r="CI1330" s="81">
        <f t="shared" si="117"/>
        <v>10</v>
      </c>
      <c r="CJ1330" s="260">
        <f t="shared" si="118"/>
        <v>10</v>
      </c>
      <c r="CK1330" s="131">
        <f t="shared" si="119"/>
        <v>0</v>
      </c>
      <c r="CL1330" s="260">
        <f t="shared" si="120"/>
        <v>10</v>
      </c>
      <c r="CM1330" s="158" t="s">
        <v>4965</v>
      </c>
      <c r="CN1330" s="154" t="s">
        <v>1938</v>
      </c>
      <c r="CO1330" s="140" t="s">
        <v>4965</v>
      </c>
      <c r="CP1330" s="152"/>
      <c r="CQ1330" s="86" t="s">
        <v>4965</v>
      </c>
      <c r="CR1330" s="140" t="s">
        <v>4965</v>
      </c>
      <c r="CS1330" s="140" t="s">
        <v>4965</v>
      </c>
      <c r="CT1330" s="140" t="s">
        <v>4965</v>
      </c>
      <c r="CU1330" s="140"/>
    </row>
    <row r="1331" spans="1:99" s="363" customFormat="1" ht="12" customHeight="1" x14ac:dyDescent="0.2">
      <c r="A1331" s="143" t="s">
        <v>3650</v>
      </c>
      <c r="B1331" s="151" t="s">
        <v>1933</v>
      </c>
      <c r="C1331" s="143" t="s">
        <v>3969</v>
      </c>
      <c r="D1331" s="143"/>
      <c r="E1331" s="143"/>
      <c r="F1331" s="143"/>
      <c r="G1331" s="143"/>
      <c r="H1331" s="143"/>
      <c r="I1331" s="143"/>
      <c r="J1331" s="146">
        <v>529280</v>
      </c>
      <c r="K1331" s="146">
        <v>177270</v>
      </c>
      <c r="L1331" s="177" t="s">
        <v>3066</v>
      </c>
      <c r="M1331" s="143"/>
      <c r="N1331" s="143"/>
      <c r="O1331" s="146"/>
      <c r="P1331" s="146"/>
      <c r="Q1331" s="135">
        <v>6</v>
      </c>
      <c r="R1331" s="136"/>
      <c r="S1331" s="136"/>
      <c r="T1331" s="136"/>
      <c r="U1331" s="137"/>
      <c r="V1331" s="137"/>
      <c r="W1331" s="138"/>
      <c r="X1331" s="149" t="s">
        <v>1442</v>
      </c>
      <c r="Y1331" s="147" t="s">
        <v>1443</v>
      </c>
      <c r="Z1331" s="150"/>
      <c r="AA1331" s="143"/>
      <c r="AB1331" s="381">
        <v>2.355140186915888E-2</v>
      </c>
      <c r="AC1331" s="143"/>
      <c r="AD1331" s="68"/>
      <c r="AE1331" s="157" t="s">
        <v>628</v>
      </c>
      <c r="AF1331" s="157" t="s">
        <v>1444</v>
      </c>
      <c r="AG1331" s="143">
        <v>1332038</v>
      </c>
      <c r="AH1331" s="143">
        <v>0</v>
      </c>
      <c r="AI1331" s="143">
        <v>0</v>
      </c>
      <c r="AJ1331" s="143">
        <v>0</v>
      </c>
      <c r="AK1331" s="143">
        <v>0</v>
      </c>
      <c r="AL1331" s="143">
        <v>0</v>
      </c>
      <c r="AM1331" s="143">
        <v>0</v>
      </c>
      <c r="AN1331" s="143">
        <v>0</v>
      </c>
      <c r="AO1331" s="143">
        <v>0</v>
      </c>
      <c r="AP1331" s="143">
        <v>6</v>
      </c>
      <c r="AQ1331" s="170" t="s">
        <v>4965</v>
      </c>
      <c r="AR1331" s="170" t="s">
        <v>4965</v>
      </c>
      <c r="AS1331" s="170" t="s">
        <v>4965</v>
      </c>
      <c r="AT1331" s="170" t="s">
        <v>4965</v>
      </c>
      <c r="AU1331" s="170" t="s">
        <v>4965</v>
      </c>
      <c r="AV1331" s="170" t="s">
        <v>4965</v>
      </c>
      <c r="AW1331" s="170" t="s">
        <v>4965</v>
      </c>
      <c r="AX1331" s="170" t="s">
        <v>4965</v>
      </c>
      <c r="AY1331" s="170" t="s">
        <v>4965</v>
      </c>
      <c r="AZ1331" s="170" t="s">
        <v>4965</v>
      </c>
      <c r="BA1331" s="170" t="s">
        <v>4965</v>
      </c>
      <c r="BB1331" s="170" t="s">
        <v>4965</v>
      </c>
      <c r="BC1331" s="170" t="s">
        <v>4965</v>
      </c>
      <c r="BD1331" s="170" t="s">
        <v>4965</v>
      </c>
      <c r="BE1331" s="170" t="s">
        <v>4965</v>
      </c>
      <c r="BF1331" s="170" t="s">
        <v>4965</v>
      </c>
      <c r="BG1331" s="170" t="s">
        <v>4965</v>
      </c>
      <c r="BH1331" s="170" t="s">
        <v>4965</v>
      </c>
      <c r="BI1331" s="170" t="s">
        <v>4965</v>
      </c>
      <c r="BJ1331" s="170" t="s">
        <v>4965</v>
      </c>
      <c r="BK1331" s="170" t="s">
        <v>4965</v>
      </c>
      <c r="BL1331" s="120" t="s">
        <v>1944</v>
      </c>
      <c r="BM1331" s="80">
        <v>0</v>
      </c>
      <c r="BN1331" s="80">
        <v>0</v>
      </c>
      <c r="BO1331" s="247">
        <v>0</v>
      </c>
      <c r="BP1331" s="80">
        <v>0</v>
      </c>
      <c r="BQ1331" s="80">
        <v>0</v>
      </c>
      <c r="BR1331" s="80">
        <v>0</v>
      </c>
      <c r="BS1331" s="248">
        <v>0</v>
      </c>
      <c r="BT1331" s="80">
        <v>0</v>
      </c>
      <c r="BU1331" s="80">
        <v>0</v>
      </c>
      <c r="BV1331" s="80">
        <v>0</v>
      </c>
      <c r="BW1331" s="119">
        <v>6</v>
      </c>
      <c r="BX1331" s="80">
        <v>0</v>
      </c>
      <c r="BY1331" s="80">
        <v>0</v>
      </c>
      <c r="BZ1331" s="80">
        <v>0</v>
      </c>
      <c r="CA1331" s="80">
        <v>0</v>
      </c>
      <c r="CB1331" s="80">
        <v>0</v>
      </c>
      <c r="CC1331" s="80">
        <v>0</v>
      </c>
      <c r="CD1331" s="80">
        <v>0</v>
      </c>
      <c r="CE1331" s="80">
        <v>0</v>
      </c>
      <c r="CF1331" s="80">
        <v>0</v>
      </c>
      <c r="CG1331" s="80">
        <v>0</v>
      </c>
      <c r="CH1331" s="80">
        <v>0</v>
      </c>
      <c r="CI1331" s="81">
        <f t="shared" si="117"/>
        <v>6</v>
      </c>
      <c r="CJ1331" s="260">
        <f t="shared" si="118"/>
        <v>6</v>
      </c>
      <c r="CK1331" s="131">
        <f t="shared" si="119"/>
        <v>0</v>
      </c>
      <c r="CL1331" s="260">
        <f t="shared" si="120"/>
        <v>6</v>
      </c>
      <c r="CM1331" s="158" t="s">
        <v>4965</v>
      </c>
      <c r="CN1331" s="154" t="s">
        <v>1938</v>
      </c>
      <c r="CO1331" s="140" t="s">
        <v>4965</v>
      </c>
      <c r="CP1331" s="152"/>
      <c r="CQ1331" s="86" t="s">
        <v>4965</v>
      </c>
      <c r="CR1331" s="140" t="s">
        <v>4965</v>
      </c>
      <c r="CS1331" s="140" t="s">
        <v>4965</v>
      </c>
      <c r="CT1331" s="140" t="s">
        <v>4965</v>
      </c>
      <c r="CU1331" s="140"/>
    </row>
    <row r="1332" spans="1:99" s="363" customFormat="1" ht="12" customHeight="1" x14ac:dyDescent="0.2">
      <c r="A1332" s="143" t="s">
        <v>3650</v>
      </c>
      <c r="B1332" s="151" t="s">
        <v>1934</v>
      </c>
      <c r="C1332" s="143" t="s">
        <v>3970</v>
      </c>
      <c r="D1332" s="143"/>
      <c r="E1332" s="143"/>
      <c r="F1332" s="143"/>
      <c r="G1332" s="143"/>
      <c r="H1332" s="143"/>
      <c r="I1332" s="143"/>
      <c r="J1332" s="146">
        <v>529265</v>
      </c>
      <c r="K1332" s="146">
        <v>177500</v>
      </c>
      <c r="L1332" s="177" t="s">
        <v>3066</v>
      </c>
      <c r="M1332" s="143"/>
      <c r="N1332" s="143"/>
      <c r="O1332" s="146"/>
      <c r="P1332" s="146"/>
      <c r="Q1332" s="135">
        <v>99</v>
      </c>
      <c r="R1332" s="147"/>
      <c r="S1332" s="147"/>
      <c r="T1332" s="147"/>
      <c r="U1332" s="153"/>
      <c r="V1332" s="153"/>
      <c r="W1332" s="148"/>
      <c r="X1332" s="149" t="s">
        <v>1442</v>
      </c>
      <c r="Y1332" s="147" t="s">
        <v>1443</v>
      </c>
      <c r="Z1332" s="150"/>
      <c r="AA1332" s="143"/>
      <c r="AB1332" s="381">
        <v>0.38923076923076927</v>
      </c>
      <c r="AC1332" s="143"/>
      <c r="AD1332" s="68"/>
      <c r="AE1332" s="349" t="s">
        <v>3063</v>
      </c>
      <c r="AF1332" s="157" t="s">
        <v>1444</v>
      </c>
      <c r="AG1332" s="143">
        <v>1332123</v>
      </c>
      <c r="AH1332" s="143">
        <v>0</v>
      </c>
      <c r="AI1332" s="143">
        <v>0</v>
      </c>
      <c r="AJ1332" s="143">
        <v>0</v>
      </c>
      <c r="AK1332" s="143">
        <v>0</v>
      </c>
      <c r="AL1332" s="143">
        <v>0</v>
      </c>
      <c r="AM1332" s="143">
        <v>0</v>
      </c>
      <c r="AN1332" s="143">
        <v>0</v>
      </c>
      <c r="AO1332" s="143">
        <v>0</v>
      </c>
      <c r="AP1332" s="143">
        <v>99</v>
      </c>
      <c r="AQ1332" s="170" t="s">
        <v>4965</v>
      </c>
      <c r="AR1332" s="170" t="s">
        <v>4965</v>
      </c>
      <c r="AS1332" s="170" t="s">
        <v>4965</v>
      </c>
      <c r="AT1332" s="170" t="s">
        <v>4965</v>
      </c>
      <c r="AU1332" s="170" t="s">
        <v>4965</v>
      </c>
      <c r="AV1332" s="170" t="s">
        <v>4965</v>
      </c>
      <c r="AW1332" s="170" t="s">
        <v>4965</v>
      </c>
      <c r="AX1332" s="170" t="s">
        <v>4965</v>
      </c>
      <c r="AY1332" s="170" t="s">
        <v>4965</v>
      </c>
      <c r="AZ1332" s="170" t="s">
        <v>4965</v>
      </c>
      <c r="BA1332" s="170" t="s">
        <v>4965</v>
      </c>
      <c r="BB1332" s="170" t="s">
        <v>4965</v>
      </c>
      <c r="BC1332" s="170" t="s">
        <v>4965</v>
      </c>
      <c r="BD1332" s="170" t="s">
        <v>4965</v>
      </c>
      <c r="BE1332" s="170" t="s">
        <v>4965</v>
      </c>
      <c r="BF1332" s="170" t="s">
        <v>4965</v>
      </c>
      <c r="BG1332" s="170" t="s">
        <v>4965</v>
      </c>
      <c r="BH1332" s="170" t="s">
        <v>4965</v>
      </c>
      <c r="BI1332" s="170" t="s">
        <v>4965</v>
      </c>
      <c r="BJ1332" s="170" t="s">
        <v>4965</v>
      </c>
      <c r="BK1332" s="170" t="s">
        <v>4965</v>
      </c>
      <c r="BL1332" s="120" t="s">
        <v>1944</v>
      </c>
      <c r="BM1332" s="80">
        <v>0</v>
      </c>
      <c r="BN1332" s="80">
        <v>0</v>
      </c>
      <c r="BO1332" s="247">
        <v>0</v>
      </c>
      <c r="BP1332" s="80">
        <v>0</v>
      </c>
      <c r="BQ1332" s="80">
        <v>0</v>
      </c>
      <c r="BR1332" s="80">
        <v>0</v>
      </c>
      <c r="BS1332" s="248">
        <v>0</v>
      </c>
      <c r="BT1332" s="80">
        <v>0</v>
      </c>
      <c r="BU1332" s="119">
        <v>92.07</v>
      </c>
      <c r="BV1332" s="119">
        <v>6.93</v>
      </c>
      <c r="BW1332" s="80">
        <v>0</v>
      </c>
      <c r="BX1332" s="80">
        <v>0</v>
      </c>
      <c r="BY1332" s="80">
        <v>0</v>
      </c>
      <c r="BZ1332" s="80">
        <v>0</v>
      </c>
      <c r="CA1332" s="80">
        <v>0</v>
      </c>
      <c r="CB1332" s="80">
        <v>0</v>
      </c>
      <c r="CC1332" s="80">
        <v>0</v>
      </c>
      <c r="CD1332" s="80">
        <v>0</v>
      </c>
      <c r="CE1332" s="80">
        <v>0</v>
      </c>
      <c r="CF1332" s="80">
        <v>0</v>
      </c>
      <c r="CG1332" s="80">
        <v>0</v>
      </c>
      <c r="CH1332" s="80">
        <v>0</v>
      </c>
      <c r="CI1332" s="81">
        <f t="shared" si="117"/>
        <v>99</v>
      </c>
      <c r="CJ1332" s="260">
        <f t="shared" si="118"/>
        <v>99</v>
      </c>
      <c r="CK1332" s="131">
        <f t="shared" si="119"/>
        <v>0</v>
      </c>
      <c r="CL1332" s="260">
        <f t="shared" si="120"/>
        <v>99</v>
      </c>
      <c r="CM1332" s="158" t="s">
        <v>4965</v>
      </c>
      <c r="CN1332" s="154" t="s">
        <v>1938</v>
      </c>
      <c r="CO1332" s="140" t="s">
        <v>4965</v>
      </c>
      <c r="CP1332" s="152"/>
      <c r="CQ1332" s="86" t="s">
        <v>4965</v>
      </c>
      <c r="CR1332" s="140" t="s">
        <v>4965</v>
      </c>
      <c r="CS1332" s="140" t="s">
        <v>4965</v>
      </c>
      <c r="CT1332" s="140" t="s">
        <v>4965</v>
      </c>
      <c r="CU1332" s="140"/>
    </row>
    <row r="1333" spans="1:99" s="363" customFormat="1" ht="12" customHeight="1" x14ac:dyDescent="0.2">
      <c r="A1333" s="143" t="s">
        <v>3650</v>
      </c>
      <c r="B1333" s="151" t="s">
        <v>1934</v>
      </c>
      <c r="C1333" s="143" t="s">
        <v>3970</v>
      </c>
      <c r="D1333" s="143"/>
      <c r="E1333" s="143"/>
      <c r="F1333" s="143"/>
      <c r="G1333" s="143"/>
      <c r="H1333" s="143"/>
      <c r="I1333" s="143"/>
      <c r="J1333" s="146">
        <v>529265</v>
      </c>
      <c r="K1333" s="146">
        <v>177500</v>
      </c>
      <c r="L1333" s="177" t="s">
        <v>3066</v>
      </c>
      <c r="M1333" s="143"/>
      <c r="N1333" s="143"/>
      <c r="O1333" s="146"/>
      <c r="P1333" s="146"/>
      <c r="Q1333" s="135">
        <v>11</v>
      </c>
      <c r="R1333" s="147"/>
      <c r="S1333" s="147"/>
      <c r="T1333" s="147"/>
      <c r="U1333" s="153"/>
      <c r="V1333" s="153"/>
      <c r="W1333" s="148"/>
      <c r="X1333" s="149" t="s">
        <v>1442</v>
      </c>
      <c r="Y1333" s="147" t="s">
        <v>1443</v>
      </c>
      <c r="Z1333" s="150"/>
      <c r="AA1333" s="143"/>
      <c r="AB1333" s="381">
        <v>4.3247863247863255E-2</v>
      </c>
      <c r="AC1333" s="143"/>
      <c r="AD1333" s="68"/>
      <c r="AE1333" s="157" t="s">
        <v>1931</v>
      </c>
      <c r="AF1333" s="157" t="s">
        <v>1444</v>
      </c>
      <c r="AG1333" s="143">
        <v>1332123</v>
      </c>
      <c r="AH1333" s="143">
        <v>0</v>
      </c>
      <c r="AI1333" s="143">
        <v>0</v>
      </c>
      <c r="AJ1333" s="143">
        <v>0</v>
      </c>
      <c r="AK1333" s="143">
        <v>0</v>
      </c>
      <c r="AL1333" s="143">
        <v>0</v>
      </c>
      <c r="AM1333" s="143">
        <v>0</v>
      </c>
      <c r="AN1333" s="143">
        <v>0</v>
      </c>
      <c r="AO1333" s="143">
        <v>0</v>
      </c>
      <c r="AP1333" s="143">
        <v>11</v>
      </c>
      <c r="AQ1333" s="170" t="s">
        <v>4965</v>
      </c>
      <c r="AR1333" s="170" t="s">
        <v>4965</v>
      </c>
      <c r="AS1333" s="170" t="s">
        <v>4965</v>
      </c>
      <c r="AT1333" s="170" t="s">
        <v>4965</v>
      </c>
      <c r="AU1333" s="170" t="s">
        <v>4965</v>
      </c>
      <c r="AV1333" s="170" t="s">
        <v>4965</v>
      </c>
      <c r="AW1333" s="170" t="s">
        <v>4965</v>
      </c>
      <c r="AX1333" s="170" t="s">
        <v>4965</v>
      </c>
      <c r="AY1333" s="170" t="s">
        <v>4965</v>
      </c>
      <c r="AZ1333" s="170" t="s">
        <v>4965</v>
      </c>
      <c r="BA1333" s="170" t="s">
        <v>4965</v>
      </c>
      <c r="BB1333" s="170" t="s">
        <v>4965</v>
      </c>
      <c r="BC1333" s="170" t="s">
        <v>4965</v>
      </c>
      <c r="BD1333" s="170" t="s">
        <v>4965</v>
      </c>
      <c r="BE1333" s="170" t="s">
        <v>4965</v>
      </c>
      <c r="BF1333" s="170" t="s">
        <v>4965</v>
      </c>
      <c r="BG1333" s="170" t="s">
        <v>4965</v>
      </c>
      <c r="BH1333" s="170" t="s">
        <v>4965</v>
      </c>
      <c r="BI1333" s="170" t="s">
        <v>4965</v>
      </c>
      <c r="BJ1333" s="170" t="s">
        <v>4965</v>
      </c>
      <c r="BK1333" s="170" t="s">
        <v>4965</v>
      </c>
      <c r="BL1333" s="120" t="s">
        <v>1944</v>
      </c>
      <c r="BM1333" s="80">
        <v>0</v>
      </c>
      <c r="BN1333" s="80">
        <v>0</v>
      </c>
      <c r="BO1333" s="247">
        <v>0</v>
      </c>
      <c r="BP1333" s="80">
        <v>0</v>
      </c>
      <c r="BQ1333" s="80">
        <v>0</v>
      </c>
      <c r="BR1333" s="80">
        <v>0</v>
      </c>
      <c r="BS1333" s="248">
        <v>0</v>
      </c>
      <c r="BT1333" s="80">
        <v>0</v>
      </c>
      <c r="BU1333" s="119">
        <v>11</v>
      </c>
      <c r="BV1333" s="80">
        <v>0</v>
      </c>
      <c r="BW1333" s="80">
        <v>0</v>
      </c>
      <c r="BX1333" s="80">
        <v>0</v>
      </c>
      <c r="BY1333" s="80">
        <v>0</v>
      </c>
      <c r="BZ1333" s="80">
        <v>0</v>
      </c>
      <c r="CA1333" s="80">
        <v>0</v>
      </c>
      <c r="CB1333" s="80">
        <v>0</v>
      </c>
      <c r="CC1333" s="80">
        <v>0</v>
      </c>
      <c r="CD1333" s="80">
        <v>0</v>
      </c>
      <c r="CE1333" s="80">
        <v>0</v>
      </c>
      <c r="CF1333" s="80">
        <v>0</v>
      </c>
      <c r="CG1333" s="80">
        <v>0</v>
      </c>
      <c r="CH1333" s="80">
        <v>0</v>
      </c>
      <c r="CI1333" s="81">
        <f t="shared" si="117"/>
        <v>11</v>
      </c>
      <c r="CJ1333" s="260">
        <f t="shared" si="118"/>
        <v>11</v>
      </c>
      <c r="CK1333" s="131">
        <f t="shared" si="119"/>
        <v>0</v>
      </c>
      <c r="CL1333" s="260">
        <f t="shared" si="120"/>
        <v>11</v>
      </c>
      <c r="CM1333" s="158" t="s">
        <v>4965</v>
      </c>
      <c r="CN1333" s="154" t="s">
        <v>1938</v>
      </c>
      <c r="CO1333" s="140" t="s">
        <v>4965</v>
      </c>
      <c r="CP1333" s="152"/>
      <c r="CQ1333" s="86" t="s">
        <v>4965</v>
      </c>
      <c r="CR1333" s="140" t="s">
        <v>4965</v>
      </c>
      <c r="CS1333" s="140" t="s">
        <v>4965</v>
      </c>
      <c r="CT1333" s="140" t="s">
        <v>4965</v>
      </c>
      <c r="CU1333" s="140"/>
    </row>
    <row r="1334" spans="1:99" s="363" customFormat="1" ht="12" customHeight="1" x14ac:dyDescent="0.2">
      <c r="A1334" s="143" t="s">
        <v>3650</v>
      </c>
      <c r="B1334" s="151" t="s">
        <v>1934</v>
      </c>
      <c r="C1334" s="143" t="s">
        <v>3970</v>
      </c>
      <c r="D1334" s="143"/>
      <c r="E1334" s="143"/>
      <c r="F1334" s="143"/>
      <c r="G1334" s="143"/>
      <c r="H1334" s="143"/>
      <c r="I1334" s="143"/>
      <c r="J1334" s="146">
        <v>529265</v>
      </c>
      <c r="K1334" s="146">
        <v>177500</v>
      </c>
      <c r="L1334" s="177" t="s">
        <v>3066</v>
      </c>
      <c r="M1334" s="143"/>
      <c r="N1334" s="143"/>
      <c r="O1334" s="146"/>
      <c r="P1334" s="146"/>
      <c r="Q1334" s="135">
        <v>7</v>
      </c>
      <c r="R1334" s="147"/>
      <c r="S1334" s="147"/>
      <c r="T1334" s="147"/>
      <c r="U1334" s="153"/>
      <c r="V1334" s="153"/>
      <c r="W1334" s="148"/>
      <c r="X1334" s="149" t="s">
        <v>1442</v>
      </c>
      <c r="Y1334" s="147" t="s">
        <v>1443</v>
      </c>
      <c r="Z1334" s="150"/>
      <c r="AA1334" s="143"/>
      <c r="AB1334" s="381">
        <v>2.7521367521367524E-2</v>
      </c>
      <c r="AC1334" s="143"/>
      <c r="AD1334" s="68"/>
      <c r="AE1334" s="157" t="s">
        <v>628</v>
      </c>
      <c r="AF1334" s="157" t="s">
        <v>1444</v>
      </c>
      <c r="AG1334" s="143">
        <v>1332123</v>
      </c>
      <c r="AH1334" s="143">
        <v>0</v>
      </c>
      <c r="AI1334" s="143">
        <v>0</v>
      </c>
      <c r="AJ1334" s="143">
        <v>0</v>
      </c>
      <c r="AK1334" s="143">
        <v>0</v>
      </c>
      <c r="AL1334" s="143">
        <v>0</v>
      </c>
      <c r="AM1334" s="143">
        <v>0</v>
      </c>
      <c r="AN1334" s="143">
        <v>0</v>
      </c>
      <c r="AO1334" s="143">
        <v>0</v>
      </c>
      <c r="AP1334" s="143">
        <v>7</v>
      </c>
      <c r="AQ1334" s="170" t="s">
        <v>4965</v>
      </c>
      <c r="AR1334" s="170" t="s">
        <v>4965</v>
      </c>
      <c r="AS1334" s="170" t="s">
        <v>4965</v>
      </c>
      <c r="AT1334" s="170" t="s">
        <v>4965</v>
      </c>
      <c r="AU1334" s="170" t="s">
        <v>4965</v>
      </c>
      <c r="AV1334" s="170" t="s">
        <v>4965</v>
      </c>
      <c r="AW1334" s="170" t="s">
        <v>4965</v>
      </c>
      <c r="AX1334" s="170" t="s">
        <v>4965</v>
      </c>
      <c r="AY1334" s="170" t="s">
        <v>4965</v>
      </c>
      <c r="AZ1334" s="170" t="s">
        <v>4965</v>
      </c>
      <c r="BA1334" s="170" t="s">
        <v>4965</v>
      </c>
      <c r="BB1334" s="170" t="s">
        <v>4965</v>
      </c>
      <c r="BC1334" s="170" t="s">
        <v>4965</v>
      </c>
      <c r="BD1334" s="170" t="s">
        <v>4965</v>
      </c>
      <c r="BE1334" s="170" t="s">
        <v>4965</v>
      </c>
      <c r="BF1334" s="170" t="s">
        <v>4965</v>
      </c>
      <c r="BG1334" s="170" t="s">
        <v>4965</v>
      </c>
      <c r="BH1334" s="170" t="s">
        <v>4965</v>
      </c>
      <c r="BI1334" s="170" t="s">
        <v>4965</v>
      </c>
      <c r="BJ1334" s="170" t="s">
        <v>4965</v>
      </c>
      <c r="BK1334" s="170" t="s">
        <v>4965</v>
      </c>
      <c r="BL1334" s="120" t="s">
        <v>1944</v>
      </c>
      <c r="BM1334" s="80">
        <v>0</v>
      </c>
      <c r="BN1334" s="80">
        <v>0</v>
      </c>
      <c r="BO1334" s="247">
        <v>0</v>
      </c>
      <c r="BP1334" s="80">
        <v>0</v>
      </c>
      <c r="BQ1334" s="80">
        <v>0</v>
      </c>
      <c r="BR1334" s="80">
        <v>0</v>
      </c>
      <c r="BS1334" s="248">
        <v>0</v>
      </c>
      <c r="BT1334" s="80">
        <v>0</v>
      </c>
      <c r="BU1334" s="119">
        <v>7</v>
      </c>
      <c r="BV1334" s="80">
        <v>0</v>
      </c>
      <c r="BW1334" s="80">
        <v>0</v>
      </c>
      <c r="BX1334" s="80">
        <v>0</v>
      </c>
      <c r="BY1334" s="80">
        <v>0</v>
      </c>
      <c r="BZ1334" s="80">
        <v>0</v>
      </c>
      <c r="CA1334" s="80">
        <v>0</v>
      </c>
      <c r="CB1334" s="80">
        <v>0</v>
      </c>
      <c r="CC1334" s="80">
        <v>0</v>
      </c>
      <c r="CD1334" s="80">
        <v>0</v>
      </c>
      <c r="CE1334" s="80">
        <v>0</v>
      </c>
      <c r="CF1334" s="80">
        <v>0</v>
      </c>
      <c r="CG1334" s="80">
        <v>0</v>
      </c>
      <c r="CH1334" s="80">
        <v>0</v>
      </c>
      <c r="CI1334" s="81">
        <f t="shared" si="117"/>
        <v>7</v>
      </c>
      <c r="CJ1334" s="260">
        <f t="shared" si="118"/>
        <v>7</v>
      </c>
      <c r="CK1334" s="131">
        <f t="shared" si="119"/>
        <v>0</v>
      </c>
      <c r="CL1334" s="260">
        <f t="shared" si="120"/>
        <v>7</v>
      </c>
      <c r="CM1334" s="158" t="s">
        <v>4965</v>
      </c>
      <c r="CN1334" s="154" t="s">
        <v>1938</v>
      </c>
      <c r="CO1334" s="140" t="s">
        <v>4965</v>
      </c>
      <c r="CP1334" s="152"/>
      <c r="CQ1334" s="86" t="s">
        <v>4965</v>
      </c>
      <c r="CR1334" s="140" t="s">
        <v>4965</v>
      </c>
      <c r="CS1334" s="140" t="s">
        <v>4965</v>
      </c>
      <c r="CT1334" s="140" t="s">
        <v>4965</v>
      </c>
      <c r="CU1334" s="140"/>
    </row>
    <row r="1335" spans="1:99" s="363" customFormat="1" ht="12" customHeight="1" x14ac:dyDescent="0.2">
      <c r="A1335" s="143" t="s">
        <v>3650</v>
      </c>
      <c r="B1335" s="151" t="s">
        <v>1935</v>
      </c>
      <c r="C1335" s="143" t="s">
        <v>3971</v>
      </c>
      <c r="D1335" s="143"/>
      <c r="E1335" s="143"/>
      <c r="F1335" s="143"/>
      <c r="G1335" s="143"/>
      <c r="H1335" s="143"/>
      <c r="I1335" s="143"/>
      <c r="J1335" s="146">
        <v>529629</v>
      </c>
      <c r="K1335" s="146">
        <v>177334</v>
      </c>
      <c r="L1335" s="177" t="s">
        <v>3066</v>
      </c>
      <c r="M1335" s="143"/>
      <c r="N1335" s="143"/>
      <c r="O1335" s="146"/>
      <c r="P1335" s="146"/>
      <c r="Q1335" s="135">
        <v>179</v>
      </c>
      <c r="R1335" s="147"/>
      <c r="S1335" s="147"/>
      <c r="T1335" s="147"/>
      <c r="U1335" s="153"/>
      <c r="V1335" s="153"/>
      <c r="W1335" s="148"/>
      <c r="X1335" s="149" t="s">
        <v>1442</v>
      </c>
      <c r="Y1335" s="147" t="s">
        <v>1443</v>
      </c>
      <c r="Z1335" s="150"/>
      <c r="AA1335" s="143"/>
      <c r="AB1335" s="381">
        <v>0.70412322274881511</v>
      </c>
      <c r="AC1335" s="143"/>
      <c r="AD1335" s="68"/>
      <c r="AE1335" s="349" t="s">
        <v>3063</v>
      </c>
      <c r="AF1335" s="157" t="s">
        <v>1444</v>
      </c>
      <c r="AG1335" s="143">
        <v>1332096</v>
      </c>
      <c r="AH1335" s="143">
        <v>0</v>
      </c>
      <c r="AI1335" s="143">
        <v>0</v>
      </c>
      <c r="AJ1335" s="143">
        <v>0</v>
      </c>
      <c r="AK1335" s="143">
        <v>0</v>
      </c>
      <c r="AL1335" s="143">
        <v>0</v>
      </c>
      <c r="AM1335" s="143">
        <v>0</v>
      </c>
      <c r="AN1335" s="143">
        <v>0</v>
      </c>
      <c r="AO1335" s="143">
        <v>0</v>
      </c>
      <c r="AP1335" s="143">
        <v>179</v>
      </c>
      <c r="AQ1335" s="170" t="s">
        <v>4965</v>
      </c>
      <c r="AR1335" s="170" t="s">
        <v>4965</v>
      </c>
      <c r="AS1335" s="170" t="s">
        <v>4965</v>
      </c>
      <c r="AT1335" s="170" t="s">
        <v>4965</v>
      </c>
      <c r="AU1335" s="170" t="s">
        <v>4965</v>
      </c>
      <c r="AV1335" s="170" t="s">
        <v>4965</v>
      </c>
      <c r="AW1335" s="170" t="s">
        <v>4965</v>
      </c>
      <c r="AX1335" s="170" t="s">
        <v>4965</v>
      </c>
      <c r="AY1335" s="170" t="s">
        <v>4965</v>
      </c>
      <c r="AZ1335" s="170" t="s">
        <v>4965</v>
      </c>
      <c r="BA1335" s="170" t="s">
        <v>4965</v>
      </c>
      <c r="BB1335" s="170" t="s">
        <v>4965</v>
      </c>
      <c r="BC1335" s="170" t="s">
        <v>4965</v>
      </c>
      <c r="BD1335" s="170" t="s">
        <v>4965</v>
      </c>
      <c r="BE1335" s="170" t="s">
        <v>4965</v>
      </c>
      <c r="BF1335" s="170" t="s">
        <v>4965</v>
      </c>
      <c r="BG1335" s="170" t="s">
        <v>4965</v>
      </c>
      <c r="BH1335" s="170" t="s">
        <v>4965</v>
      </c>
      <c r="BI1335" s="170" t="s">
        <v>4965</v>
      </c>
      <c r="BJ1335" s="170" t="s">
        <v>4965</v>
      </c>
      <c r="BK1335" s="170" t="s">
        <v>4965</v>
      </c>
      <c r="BL1335" s="120" t="s">
        <v>1944</v>
      </c>
      <c r="BM1335" s="80">
        <v>0</v>
      </c>
      <c r="BN1335" s="80">
        <v>0</v>
      </c>
      <c r="BO1335" s="247">
        <v>0</v>
      </c>
      <c r="BP1335" s="80">
        <v>0</v>
      </c>
      <c r="BQ1335" s="80">
        <v>0</v>
      </c>
      <c r="BR1335" s="80">
        <v>0</v>
      </c>
      <c r="BS1335" s="248">
        <v>0</v>
      </c>
      <c r="BT1335" s="80">
        <v>0</v>
      </c>
      <c r="BU1335" s="119">
        <v>116</v>
      </c>
      <c r="BV1335" s="119">
        <v>63</v>
      </c>
      <c r="BW1335" s="80">
        <v>0</v>
      </c>
      <c r="BX1335" s="80">
        <v>0</v>
      </c>
      <c r="BY1335" s="80">
        <v>0</v>
      </c>
      <c r="BZ1335" s="80">
        <v>0</v>
      </c>
      <c r="CA1335" s="80">
        <v>0</v>
      </c>
      <c r="CB1335" s="80">
        <v>0</v>
      </c>
      <c r="CC1335" s="80">
        <v>0</v>
      </c>
      <c r="CD1335" s="80">
        <v>0</v>
      </c>
      <c r="CE1335" s="80">
        <v>0</v>
      </c>
      <c r="CF1335" s="80">
        <v>0</v>
      </c>
      <c r="CG1335" s="80">
        <v>0</v>
      </c>
      <c r="CH1335" s="80">
        <v>0</v>
      </c>
      <c r="CI1335" s="81">
        <f t="shared" si="117"/>
        <v>179</v>
      </c>
      <c r="CJ1335" s="260">
        <f t="shared" si="118"/>
        <v>179</v>
      </c>
      <c r="CK1335" s="131">
        <f t="shared" si="119"/>
        <v>0</v>
      </c>
      <c r="CL1335" s="260">
        <f t="shared" si="120"/>
        <v>179</v>
      </c>
      <c r="CM1335" s="158" t="s">
        <v>4965</v>
      </c>
      <c r="CN1335" s="154" t="s">
        <v>1938</v>
      </c>
      <c r="CO1335" s="140" t="s">
        <v>4965</v>
      </c>
      <c r="CP1335" s="152"/>
      <c r="CQ1335" s="86" t="s">
        <v>4965</v>
      </c>
      <c r="CR1335" s="140" t="s">
        <v>4965</v>
      </c>
      <c r="CS1335" s="140" t="s">
        <v>4965</v>
      </c>
      <c r="CT1335" s="140" t="s">
        <v>4965</v>
      </c>
      <c r="CU1335" s="140"/>
    </row>
    <row r="1336" spans="1:99" s="367" customFormat="1" ht="12" customHeight="1" x14ac:dyDescent="0.2">
      <c r="A1336" s="143" t="s">
        <v>3650</v>
      </c>
      <c r="B1336" s="151" t="s">
        <v>1935</v>
      </c>
      <c r="C1336" s="143" t="s">
        <v>3971</v>
      </c>
      <c r="D1336" s="143"/>
      <c r="E1336" s="143"/>
      <c r="F1336" s="143"/>
      <c r="G1336" s="143"/>
      <c r="H1336" s="143"/>
      <c r="I1336" s="143"/>
      <c r="J1336" s="146">
        <v>529629</v>
      </c>
      <c r="K1336" s="146">
        <v>177334</v>
      </c>
      <c r="L1336" s="177" t="s">
        <v>3066</v>
      </c>
      <c r="M1336" s="143"/>
      <c r="N1336" s="143"/>
      <c r="O1336" s="146"/>
      <c r="P1336" s="146"/>
      <c r="Q1336" s="135">
        <v>19</v>
      </c>
      <c r="R1336" s="147"/>
      <c r="S1336" s="147"/>
      <c r="T1336" s="147"/>
      <c r="U1336" s="153"/>
      <c r="V1336" s="153"/>
      <c r="W1336" s="148"/>
      <c r="X1336" s="149" t="s">
        <v>1442</v>
      </c>
      <c r="Y1336" s="147" t="s">
        <v>1443</v>
      </c>
      <c r="Z1336" s="150"/>
      <c r="AA1336" s="143"/>
      <c r="AB1336" s="381">
        <v>7.4739336492890981E-2</v>
      </c>
      <c r="AC1336" s="143"/>
      <c r="AD1336" s="68"/>
      <c r="AE1336" s="157" t="s">
        <v>1931</v>
      </c>
      <c r="AF1336" s="157" t="s">
        <v>1444</v>
      </c>
      <c r="AG1336" s="143">
        <v>1332096</v>
      </c>
      <c r="AH1336" s="143">
        <v>0</v>
      </c>
      <c r="AI1336" s="143">
        <v>0</v>
      </c>
      <c r="AJ1336" s="143">
        <v>0</v>
      </c>
      <c r="AK1336" s="143">
        <v>0</v>
      </c>
      <c r="AL1336" s="143">
        <v>0</v>
      </c>
      <c r="AM1336" s="143">
        <v>0</v>
      </c>
      <c r="AN1336" s="143">
        <v>0</v>
      </c>
      <c r="AO1336" s="143">
        <v>0</v>
      </c>
      <c r="AP1336" s="143">
        <v>19</v>
      </c>
      <c r="AQ1336" s="170" t="s">
        <v>4965</v>
      </c>
      <c r="AR1336" s="170" t="s">
        <v>4965</v>
      </c>
      <c r="AS1336" s="170" t="s">
        <v>4965</v>
      </c>
      <c r="AT1336" s="170" t="s">
        <v>4965</v>
      </c>
      <c r="AU1336" s="170" t="s">
        <v>4965</v>
      </c>
      <c r="AV1336" s="170" t="s">
        <v>4965</v>
      </c>
      <c r="AW1336" s="170" t="s">
        <v>4965</v>
      </c>
      <c r="AX1336" s="170" t="s">
        <v>4965</v>
      </c>
      <c r="AY1336" s="170" t="s">
        <v>4965</v>
      </c>
      <c r="AZ1336" s="170" t="s">
        <v>4965</v>
      </c>
      <c r="BA1336" s="170" t="s">
        <v>4965</v>
      </c>
      <c r="BB1336" s="170" t="s">
        <v>4965</v>
      </c>
      <c r="BC1336" s="170" t="s">
        <v>4965</v>
      </c>
      <c r="BD1336" s="170" t="s">
        <v>4965</v>
      </c>
      <c r="BE1336" s="170" t="s">
        <v>4965</v>
      </c>
      <c r="BF1336" s="170" t="s">
        <v>4965</v>
      </c>
      <c r="BG1336" s="170" t="s">
        <v>4965</v>
      </c>
      <c r="BH1336" s="170" t="s">
        <v>4965</v>
      </c>
      <c r="BI1336" s="170" t="s">
        <v>4965</v>
      </c>
      <c r="BJ1336" s="170" t="s">
        <v>4965</v>
      </c>
      <c r="BK1336" s="170" t="s">
        <v>4965</v>
      </c>
      <c r="BL1336" s="120" t="s">
        <v>1944</v>
      </c>
      <c r="BM1336" s="80">
        <v>0</v>
      </c>
      <c r="BN1336" s="80">
        <v>0</v>
      </c>
      <c r="BO1336" s="247">
        <v>0</v>
      </c>
      <c r="BP1336" s="80">
        <v>0</v>
      </c>
      <c r="BQ1336" s="80">
        <v>0</v>
      </c>
      <c r="BR1336" s="80">
        <v>0</v>
      </c>
      <c r="BS1336" s="248">
        <v>0</v>
      </c>
      <c r="BT1336" s="80">
        <v>0</v>
      </c>
      <c r="BU1336" s="119">
        <v>19</v>
      </c>
      <c r="BV1336" s="80">
        <v>0</v>
      </c>
      <c r="BW1336" s="80">
        <v>0</v>
      </c>
      <c r="BX1336" s="80">
        <v>0</v>
      </c>
      <c r="BY1336" s="80">
        <v>0</v>
      </c>
      <c r="BZ1336" s="80">
        <v>0</v>
      </c>
      <c r="CA1336" s="80">
        <v>0</v>
      </c>
      <c r="CB1336" s="80">
        <v>0</v>
      </c>
      <c r="CC1336" s="80">
        <v>0</v>
      </c>
      <c r="CD1336" s="80">
        <v>0</v>
      </c>
      <c r="CE1336" s="80">
        <v>0</v>
      </c>
      <c r="CF1336" s="80">
        <v>0</v>
      </c>
      <c r="CG1336" s="80">
        <v>0</v>
      </c>
      <c r="CH1336" s="80">
        <v>0</v>
      </c>
      <c r="CI1336" s="81">
        <f t="shared" si="117"/>
        <v>19</v>
      </c>
      <c r="CJ1336" s="260">
        <f t="shared" si="118"/>
        <v>19</v>
      </c>
      <c r="CK1336" s="131">
        <f t="shared" si="119"/>
        <v>0</v>
      </c>
      <c r="CL1336" s="260">
        <f t="shared" si="120"/>
        <v>19</v>
      </c>
      <c r="CM1336" s="158" t="s">
        <v>4965</v>
      </c>
      <c r="CN1336" s="154" t="s">
        <v>1938</v>
      </c>
      <c r="CO1336" s="140" t="s">
        <v>4965</v>
      </c>
      <c r="CP1336" s="152"/>
      <c r="CQ1336" s="86" t="s">
        <v>4965</v>
      </c>
      <c r="CR1336" s="140" t="s">
        <v>4965</v>
      </c>
      <c r="CS1336" s="140" t="s">
        <v>4965</v>
      </c>
      <c r="CT1336" s="140" t="s">
        <v>4965</v>
      </c>
      <c r="CU1336" s="140"/>
    </row>
    <row r="1337" spans="1:99" s="367" customFormat="1" ht="12" customHeight="1" x14ac:dyDescent="0.2">
      <c r="A1337" s="143" t="s">
        <v>3650</v>
      </c>
      <c r="B1337" s="151" t="s">
        <v>1935</v>
      </c>
      <c r="C1337" s="143" t="s">
        <v>3971</v>
      </c>
      <c r="D1337" s="143"/>
      <c r="E1337" s="143"/>
      <c r="F1337" s="143"/>
      <c r="G1337" s="143"/>
      <c r="H1337" s="143"/>
      <c r="I1337" s="143"/>
      <c r="J1337" s="146">
        <v>529629</v>
      </c>
      <c r="K1337" s="146">
        <v>177334</v>
      </c>
      <c r="L1337" s="177" t="s">
        <v>3066</v>
      </c>
      <c r="M1337" s="143"/>
      <c r="N1337" s="143"/>
      <c r="O1337" s="146"/>
      <c r="P1337" s="146"/>
      <c r="Q1337" s="135">
        <v>13</v>
      </c>
      <c r="R1337" s="147"/>
      <c r="S1337" s="147"/>
      <c r="T1337" s="147"/>
      <c r="U1337" s="153"/>
      <c r="V1337" s="153"/>
      <c r="W1337" s="148"/>
      <c r="X1337" s="149" t="s">
        <v>1442</v>
      </c>
      <c r="Y1337" s="147" t="s">
        <v>1443</v>
      </c>
      <c r="Z1337" s="150"/>
      <c r="AA1337" s="143"/>
      <c r="AB1337" s="381">
        <v>5.113744075829383E-2</v>
      </c>
      <c r="AC1337" s="143"/>
      <c r="AD1337" s="68"/>
      <c r="AE1337" s="157" t="s">
        <v>628</v>
      </c>
      <c r="AF1337" s="157" t="s">
        <v>1444</v>
      </c>
      <c r="AG1337" s="143">
        <v>1332096</v>
      </c>
      <c r="AH1337" s="143">
        <v>0</v>
      </c>
      <c r="AI1337" s="143">
        <v>0</v>
      </c>
      <c r="AJ1337" s="143">
        <v>0</v>
      </c>
      <c r="AK1337" s="143">
        <v>0</v>
      </c>
      <c r="AL1337" s="143">
        <v>0</v>
      </c>
      <c r="AM1337" s="143">
        <v>0</v>
      </c>
      <c r="AN1337" s="143">
        <v>0</v>
      </c>
      <c r="AO1337" s="143">
        <v>0</v>
      </c>
      <c r="AP1337" s="143">
        <v>13</v>
      </c>
      <c r="AQ1337" s="170" t="s">
        <v>4965</v>
      </c>
      <c r="AR1337" s="170" t="s">
        <v>4965</v>
      </c>
      <c r="AS1337" s="170" t="s">
        <v>4965</v>
      </c>
      <c r="AT1337" s="170" t="s">
        <v>4965</v>
      </c>
      <c r="AU1337" s="170" t="s">
        <v>4965</v>
      </c>
      <c r="AV1337" s="170" t="s">
        <v>4965</v>
      </c>
      <c r="AW1337" s="170" t="s">
        <v>4965</v>
      </c>
      <c r="AX1337" s="170" t="s">
        <v>4965</v>
      </c>
      <c r="AY1337" s="170" t="s">
        <v>4965</v>
      </c>
      <c r="AZ1337" s="170" t="s">
        <v>4965</v>
      </c>
      <c r="BA1337" s="170" t="s">
        <v>4965</v>
      </c>
      <c r="BB1337" s="170" t="s">
        <v>4965</v>
      </c>
      <c r="BC1337" s="170" t="s">
        <v>4965</v>
      </c>
      <c r="BD1337" s="170" t="s">
        <v>4965</v>
      </c>
      <c r="BE1337" s="170" t="s">
        <v>4965</v>
      </c>
      <c r="BF1337" s="170" t="s">
        <v>4965</v>
      </c>
      <c r="BG1337" s="170" t="s">
        <v>4965</v>
      </c>
      <c r="BH1337" s="170" t="s">
        <v>4965</v>
      </c>
      <c r="BI1337" s="170" t="s">
        <v>4965</v>
      </c>
      <c r="BJ1337" s="170" t="s">
        <v>4965</v>
      </c>
      <c r="BK1337" s="170" t="s">
        <v>4965</v>
      </c>
      <c r="BL1337" s="120" t="s">
        <v>1944</v>
      </c>
      <c r="BM1337" s="80">
        <v>0</v>
      </c>
      <c r="BN1337" s="80">
        <v>0</v>
      </c>
      <c r="BO1337" s="247">
        <v>0</v>
      </c>
      <c r="BP1337" s="80">
        <v>0</v>
      </c>
      <c r="BQ1337" s="80">
        <v>0</v>
      </c>
      <c r="BR1337" s="80">
        <v>0</v>
      </c>
      <c r="BS1337" s="248">
        <v>0</v>
      </c>
      <c r="BT1337" s="80">
        <v>0</v>
      </c>
      <c r="BU1337" s="119">
        <v>13</v>
      </c>
      <c r="BV1337" s="80">
        <v>0</v>
      </c>
      <c r="BW1337" s="80">
        <v>0</v>
      </c>
      <c r="BX1337" s="80">
        <v>0</v>
      </c>
      <c r="BY1337" s="80">
        <v>0</v>
      </c>
      <c r="BZ1337" s="80">
        <v>0</v>
      </c>
      <c r="CA1337" s="80">
        <v>0</v>
      </c>
      <c r="CB1337" s="80">
        <v>0</v>
      </c>
      <c r="CC1337" s="80">
        <v>0</v>
      </c>
      <c r="CD1337" s="80">
        <v>0</v>
      </c>
      <c r="CE1337" s="80">
        <v>0</v>
      </c>
      <c r="CF1337" s="80">
        <v>0</v>
      </c>
      <c r="CG1337" s="80">
        <v>0</v>
      </c>
      <c r="CH1337" s="80">
        <v>0</v>
      </c>
      <c r="CI1337" s="81">
        <f t="shared" si="117"/>
        <v>13</v>
      </c>
      <c r="CJ1337" s="260">
        <f t="shared" si="118"/>
        <v>13</v>
      </c>
      <c r="CK1337" s="131">
        <f t="shared" si="119"/>
        <v>0</v>
      </c>
      <c r="CL1337" s="260">
        <f t="shared" si="120"/>
        <v>13</v>
      </c>
      <c r="CM1337" s="158" t="s">
        <v>4965</v>
      </c>
      <c r="CN1337" s="154" t="s">
        <v>1938</v>
      </c>
      <c r="CO1337" s="140" t="s">
        <v>4965</v>
      </c>
      <c r="CP1337" s="152"/>
      <c r="CQ1337" s="86" t="s">
        <v>4965</v>
      </c>
      <c r="CR1337" s="140" t="s">
        <v>4965</v>
      </c>
      <c r="CS1337" s="140" t="s">
        <v>4965</v>
      </c>
      <c r="CT1337" s="140" t="s">
        <v>4965</v>
      </c>
      <c r="CU1337" s="140"/>
    </row>
    <row r="1338" spans="1:99" s="367" customFormat="1" ht="12" customHeight="1" x14ac:dyDescent="0.2">
      <c r="A1338" s="143" t="s">
        <v>3650</v>
      </c>
      <c r="B1338" s="151" t="s">
        <v>2046</v>
      </c>
      <c r="C1338" s="143" t="s">
        <v>3972</v>
      </c>
      <c r="D1338" s="143"/>
      <c r="E1338" s="143"/>
      <c r="F1338" s="143"/>
      <c r="G1338" s="143"/>
      <c r="H1338" s="143"/>
      <c r="I1338" s="143"/>
      <c r="J1338" s="146">
        <v>529632</v>
      </c>
      <c r="K1338" s="146">
        <v>177340</v>
      </c>
      <c r="L1338" s="177" t="s">
        <v>3066</v>
      </c>
      <c r="M1338" s="143"/>
      <c r="N1338" s="143"/>
      <c r="O1338" s="146"/>
      <c r="P1338" s="146"/>
      <c r="Q1338" s="135">
        <v>119</v>
      </c>
      <c r="R1338" s="147"/>
      <c r="S1338" s="147"/>
      <c r="T1338" s="147"/>
      <c r="U1338" s="153"/>
      <c r="V1338" s="153"/>
      <c r="W1338" s="148"/>
      <c r="X1338" s="149" t="s">
        <v>1442</v>
      </c>
      <c r="Y1338" s="147" t="s">
        <v>1443</v>
      </c>
      <c r="Z1338" s="150"/>
      <c r="AA1338" s="143"/>
      <c r="AB1338" s="381">
        <v>0.46750000000000003</v>
      </c>
      <c r="AC1338" s="143"/>
      <c r="AD1338" s="68"/>
      <c r="AE1338" s="349" t="s">
        <v>3063</v>
      </c>
      <c r="AF1338" s="157" t="s">
        <v>1444</v>
      </c>
      <c r="AG1338" s="143">
        <v>1332154</v>
      </c>
      <c r="AH1338" s="143">
        <v>0</v>
      </c>
      <c r="AI1338" s="143">
        <v>0</v>
      </c>
      <c r="AJ1338" s="143">
        <v>0</v>
      </c>
      <c r="AK1338" s="143">
        <v>0</v>
      </c>
      <c r="AL1338" s="143">
        <v>0</v>
      </c>
      <c r="AM1338" s="143">
        <v>0</v>
      </c>
      <c r="AN1338" s="143">
        <v>0</v>
      </c>
      <c r="AO1338" s="143">
        <v>0</v>
      </c>
      <c r="AP1338" s="143">
        <v>119</v>
      </c>
      <c r="AQ1338" s="170" t="s">
        <v>4965</v>
      </c>
      <c r="AR1338" s="170" t="s">
        <v>4965</v>
      </c>
      <c r="AS1338" s="170" t="s">
        <v>4965</v>
      </c>
      <c r="AT1338" s="170" t="s">
        <v>4965</v>
      </c>
      <c r="AU1338" s="170" t="s">
        <v>4965</v>
      </c>
      <c r="AV1338" s="170" t="s">
        <v>4965</v>
      </c>
      <c r="AW1338" s="170" t="s">
        <v>4965</v>
      </c>
      <c r="AX1338" s="170" t="s">
        <v>4965</v>
      </c>
      <c r="AY1338" s="170" t="s">
        <v>4965</v>
      </c>
      <c r="AZ1338" s="170" t="s">
        <v>4965</v>
      </c>
      <c r="BA1338" s="170" t="s">
        <v>4965</v>
      </c>
      <c r="BB1338" s="170" t="s">
        <v>4965</v>
      </c>
      <c r="BC1338" s="170" t="s">
        <v>4965</v>
      </c>
      <c r="BD1338" s="170" t="s">
        <v>4965</v>
      </c>
      <c r="BE1338" s="170" t="s">
        <v>4965</v>
      </c>
      <c r="BF1338" s="170" t="s">
        <v>4965</v>
      </c>
      <c r="BG1338" s="170" t="s">
        <v>4965</v>
      </c>
      <c r="BH1338" s="170" t="s">
        <v>4965</v>
      </c>
      <c r="BI1338" s="170" t="s">
        <v>4965</v>
      </c>
      <c r="BJ1338" s="170" t="s">
        <v>4965</v>
      </c>
      <c r="BK1338" s="170" t="s">
        <v>4965</v>
      </c>
      <c r="BL1338" s="120" t="s">
        <v>1944</v>
      </c>
      <c r="BM1338" s="80">
        <v>0</v>
      </c>
      <c r="BN1338" s="80">
        <v>0</v>
      </c>
      <c r="BO1338" s="247">
        <v>0</v>
      </c>
      <c r="BP1338" s="80">
        <v>0</v>
      </c>
      <c r="BQ1338" s="80">
        <v>0</v>
      </c>
      <c r="BR1338" s="80">
        <v>0</v>
      </c>
      <c r="BS1338" s="248">
        <v>0</v>
      </c>
      <c r="BT1338" s="80">
        <v>0</v>
      </c>
      <c r="BU1338" s="119">
        <v>99</v>
      </c>
      <c r="BV1338" s="119">
        <v>20</v>
      </c>
      <c r="BW1338" s="80">
        <v>0</v>
      </c>
      <c r="BX1338" s="80">
        <v>0</v>
      </c>
      <c r="BY1338" s="80">
        <v>0</v>
      </c>
      <c r="BZ1338" s="80">
        <v>0</v>
      </c>
      <c r="CA1338" s="80">
        <v>0</v>
      </c>
      <c r="CB1338" s="80">
        <v>0</v>
      </c>
      <c r="CC1338" s="80">
        <v>0</v>
      </c>
      <c r="CD1338" s="80">
        <v>0</v>
      </c>
      <c r="CE1338" s="80">
        <v>0</v>
      </c>
      <c r="CF1338" s="80">
        <v>0</v>
      </c>
      <c r="CG1338" s="80">
        <v>0</v>
      </c>
      <c r="CH1338" s="80">
        <v>0</v>
      </c>
      <c r="CI1338" s="81">
        <f t="shared" si="117"/>
        <v>119</v>
      </c>
      <c r="CJ1338" s="260">
        <f t="shared" si="118"/>
        <v>119</v>
      </c>
      <c r="CK1338" s="131">
        <f t="shared" si="119"/>
        <v>0</v>
      </c>
      <c r="CL1338" s="260">
        <f t="shared" si="120"/>
        <v>119</v>
      </c>
      <c r="CM1338" s="158" t="s">
        <v>4965</v>
      </c>
      <c r="CN1338" s="154" t="s">
        <v>1938</v>
      </c>
      <c r="CO1338" s="140" t="s">
        <v>4965</v>
      </c>
      <c r="CP1338" s="152"/>
      <c r="CQ1338" s="86" t="s">
        <v>4965</v>
      </c>
      <c r="CR1338" s="140" t="s">
        <v>4965</v>
      </c>
      <c r="CS1338" s="140" t="s">
        <v>4965</v>
      </c>
      <c r="CT1338" s="140" t="s">
        <v>4965</v>
      </c>
      <c r="CU1338" s="140"/>
    </row>
    <row r="1339" spans="1:99" s="363" customFormat="1" ht="12" customHeight="1" x14ac:dyDescent="0.2">
      <c r="A1339" s="143" t="s">
        <v>3650</v>
      </c>
      <c r="B1339" s="151" t="s">
        <v>2046</v>
      </c>
      <c r="C1339" s="143" t="s">
        <v>3972</v>
      </c>
      <c r="D1339" s="143"/>
      <c r="E1339" s="143"/>
      <c r="F1339" s="143"/>
      <c r="G1339" s="143"/>
      <c r="H1339" s="143"/>
      <c r="I1339" s="143"/>
      <c r="J1339" s="146">
        <v>529632</v>
      </c>
      <c r="K1339" s="146">
        <v>177340</v>
      </c>
      <c r="L1339" s="177" t="s">
        <v>3066</v>
      </c>
      <c r="M1339" s="143"/>
      <c r="N1339" s="143"/>
      <c r="O1339" s="146"/>
      <c r="P1339" s="146"/>
      <c r="Q1339" s="135">
        <v>13</v>
      </c>
      <c r="R1339" s="147"/>
      <c r="S1339" s="147"/>
      <c r="T1339" s="147"/>
      <c r="U1339" s="153"/>
      <c r="V1339" s="153"/>
      <c r="W1339" s="148"/>
      <c r="X1339" s="149" t="s">
        <v>1442</v>
      </c>
      <c r="Y1339" s="147" t="s">
        <v>1443</v>
      </c>
      <c r="Z1339" s="150"/>
      <c r="AA1339" s="143"/>
      <c r="AB1339" s="381">
        <v>5.1071428571428573E-2</v>
      </c>
      <c r="AC1339" s="143"/>
      <c r="AD1339" s="68"/>
      <c r="AE1339" s="157" t="s">
        <v>1931</v>
      </c>
      <c r="AF1339" s="157" t="s">
        <v>1444</v>
      </c>
      <c r="AG1339" s="143">
        <v>1332154</v>
      </c>
      <c r="AH1339" s="143">
        <v>0</v>
      </c>
      <c r="AI1339" s="143">
        <v>0</v>
      </c>
      <c r="AJ1339" s="143">
        <v>0</v>
      </c>
      <c r="AK1339" s="143">
        <v>0</v>
      </c>
      <c r="AL1339" s="143">
        <v>0</v>
      </c>
      <c r="AM1339" s="143">
        <v>0</v>
      </c>
      <c r="AN1339" s="143">
        <v>0</v>
      </c>
      <c r="AO1339" s="143">
        <v>0</v>
      </c>
      <c r="AP1339" s="143">
        <v>13</v>
      </c>
      <c r="AQ1339" s="170" t="s">
        <v>4965</v>
      </c>
      <c r="AR1339" s="170" t="s">
        <v>4965</v>
      </c>
      <c r="AS1339" s="170" t="s">
        <v>4965</v>
      </c>
      <c r="AT1339" s="170" t="s">
        <v>4965</v>
      </c>
      <c r="AU1339" s="170" t="s">
        <v>4965</v>
      </c>
      <c r="AV1339" s="170" t="s">
        <v>4965</v>
      </c>
      <c r="AW1339" s="170" t="s">
        <v>4965</v>
      </c>
      <c r="AX1339" s="170" t="s">
        <v>4965</v>
      </c>
      <c r="AY1339" s="170" t="s">
        <v>4965</v>
      </c>
      <c r="AZ1339" s="170" t="s">
        <v>4965</v>
      </c>
      <c r="BA1339" s="170" t="s">
        <v>4965</v>
      </c>
      <c r="BB1339" s="170" t="s">
        <v>4965</v>
      </c>
      <c r="BC1339" s="170" t="s">
        <v>4965</v>
      </c>
      <c r="BD1339" s="170" t="s">
        <v>4965</v>
      </c>
      <c r="BE1339" s="170" t="s">
        <v>4965</v>
      </c>
      <c r="BF1339" s="170" t="s">
        <v>4965</v>
      </c>
      <c r="BG1339" s="170" t="s">
        <v>4965</v>
      </c>
      <c r="BH1339" s="170" t="s">
        <v>4965</v>
      </c>
      <c r="BI1339" s="170" t="s">
        <v>4965</v>
      </c>
      <c r="BJ1339" s="170" t="s">
        <v>4965</v>
      </c>
      <c r="BK1339" s="170" t="s">
        <v>4965</v>
      </c>
      <c r="BL1339" s="120" t="s">
        <v>1944</v>
      </c>
      <c r="BM1339" s="80">
        <v>0</v>
      </c>
      <c r="BN1339" s="80">
        <v>0</v>
      </c>
      <c r="BO1339" s="247">
        <v>0</v>
      </c>
      <c r="BP1339" s="80">
        <v>0</v>
      </c>
      <c r="BQ1339" s="80">
        <v>0</v>
      </c>
      <c r="BR1339" s="80">
        <v>0</v>
      </c>
      <c r="BS1339" s="248">
        <v>0</v>
      </c>
      <c r="BT1339" s="80">
        <v>0</v>
      </c>
      <c r="BU1339" s="119">
        <v>13</v>
      </c>
      <c r="BV1339" s="80">
        <v>0</v>
      </c>
      <c r="BW1339" s="80">
        <v>0</v>
      </c>
      <c r="BX1339" s="80">
        <v>0</v>
      </c>
      <c r="BY1339" s="80">
        <v>0</v>
      </c>
      <c r="BZ1339" s="80">
        <v>0</v>
      </c>
      <c r="CA1339" s="80">
        <v>0</v>
      </c>
      <c r="CB1339" s="80">
        <v>0</v>
      </c>
      <c r="CC1339" s="80">
        <v>0</v>
      </c>
      <c r="CD1339" s="80">
        <v>0</v>
      </c>
      <c r="CE1339" s="80">
        <v>0</v>
      </c>
      <c r="CF1339" s="80">
        <v>0</v>
      </c>
      <c r="CG1339" s="80">
        <v>0</v>
      </c>
      <c r="CH1339" s="80">
        <v>0</v>
      </c>
      <c r="CI1339" s="81">
        <f t="shared" si="117"/>
        <v>13</v>
      </c>
      <c r="CJ1339" s="260">
        <f t="shared" si="118"/>
        <v>13</v>
      </c>
      <c r="CK1339" s="131">
        <f t="shared" si="119"/>
        <v>0</v>
      </c>
      <c r="CL1339" s="260">
        <f t="shared" si="120"/>
        <v>13</v>
      </c>
      <c r="CM1339" s="158" t="s">
        <v>4965</v>
      </c>
      <c r="CN1339" s="154" t="s">
        <v>1938</v>
      </c>
      <c r="CO1339" s="140" t="s">
        <v>4965</v>
      </c>
      <c r="CP1339" s="152"/>
      <c r="CQ1339" s="86" t="s">
        <v>4965</v>
      </c>
      <c r="CR1339" s="140" t="s">
        <v>4965</v>
      </c>
      <c r="CS1339" s="140" t="s">
        <v>4965</v>
      </c>
      <c r="CT1339" s="140" t="s">
        <v>4965</v>
      </c>
      <c r="CU1339" s="140"/>
    </row>
    <row r="1340" spans="1:99" s="363" customFormat="1" ht="12" customHeight="1" x14ac:dyDescent="0.2">
      <c r="A1340" s="143" t="s">
        <v>3650</v>
      </c>
      <c r="B1340" s="151" t="s">
        <v>2046</v>
      </c>
      <c r="C1340" s="143" t="s">
        <v>3972</v>
      </c>
      <c r="D1340" s="143"/>
      <c r="E1340" s="143"/>
      <c r="F1340" s="143"/>
      <c r="G1340" s="143"/>
      <c r="H1340" s="143"/>
      <c r="I1340" s="143"/>
      <c r="J1340" s="146">
        <v>529632</v>
      </c>
      <c r="K1340" s="146">
        <v>177340</v>
      </c>
      <c r="L1340" s="177" t="s">
        <v>3066</v>
      </c>
      <c r="M1340" s="143"/>
      <c r="N1340" s="143"/>
      <c r="O1340" s="146"/>
      <c r="P1340" s="146"/>
      <c r="Q1340" s="135">
        <v>8</v>
      </c>
      <c r="R1340" s="147"/>
      <c r="S1340" s="147"/>
      <c r="T1340" s="147"/>
      <c r="U1340" s="153"/>
      <c r="V1340" s="153"/>
      <c r="W1340" s="148"/>
      <c r="X1340" s="149" t="s">
        <v>1442</v>
      </c>
      <c r="Y1340" s="147" t="s">
        <v>1443</v>
      </c>
      <c r="Z1340" s="150"/>
      <c r="AA1340" s="143"/>
      <c r="AB1340" s="381">
        <v>3.1428571428571431E-2</v>
      </c>
      <c r="AC1340" s="143"/>
      <c r="AD1340" s="68"/>
      <c r="AE1340" s="157" t="s">
        <v>628</v>
      </c>
      <c r="AF1340" s="157" t="s">
        <v>1444</v>
      </c>
      <c r="AG1340" s="143">
        <v>1332154</v>
      </c>
      <c r="AH1340" s="143">
        <v>0</v>
      </c>
      <c r="AI1340" s="143">
        <v>0</v>
      </c>
      <c r="AJ1340" s="143">
        <v>0</v>
      </c>
      <c r="AK1340" s="143">
        <v>0</v>
      </c>
      <c r="AL1340" s="143">
        <v>0</v>
      </c>
      <c r="AM1340" s="143">
        <v>0</v>
      </c>
      <c r="AN1340" s="143">
        <v>0</v>
      </c>
      <c r="AO1340" s="143">
        <v>0</v>
      </c>
      <c r="AP1340" s="143">
        <v>8</v>
      </c>
      <c r="AQ1340" s="170" t="s">
        <v>4965</v>
      </c>
      <c r="AR1340" s="170" t="s">
        <v>4965</v>
      </c>
      <c r="AS1340" s="170" t="s">
        <v>4965</v>
      </c>
      <c r="AT1340" s="170" t="s">
        <v>4965</v>
      </c>
      <c r="AU1340" s="170" t="s">
        <v>4965</v>
      </c>
      <c r="AV1340" s="170" t="s">
        <v>4965</v>
      </c>
      <c r="AW1340" s="170" t="s">
        <v>4965</v>
      </c>
      <c r="AX1340" s="170" t="s">
        <v>4965</v>
      </c>
      <c r="AY1340" s="170" t="s">
        <v>4965</v>
      </c>
      <c r="AZ1340" s="170" t="s">
        <v>4965</v>
      </c>
      <c r="BA1340" s="170" t="s">
        <v>4965</v>
      </c>
      <c r="BB1340" s="170" t="s">
        <v>4965</v>
      </c>
      <c r="BC1340" s="170" t="s">
        <v>4965</v>
      </c>
      <c r="BD1340" s="170" t="s">
        <v>4965</v>
      </c>
      <c r="BE1340" s="170" t="s">
        <v>4965</v>
      </c>
      <c r="BF1340" s="170" t="s">
        <v>4965</v>
      </c>
      <c r="BG1340" s="170" t="s">
        <v>4965</v>
      </c>
      <c r="BH1340" s="170" t="s">
        <v>4965</v>
      </c>
      <c r="BI1340" s="170" t="s">
        <v>4965</v>
      </c>
      <c r="BJ1340" s="170" t="s">
        <v>4965</v>
      </c>
      <c r="BK1340" s="170" t="s">
        <v>4965</v>
      </c>
      <c r="BL1340" s="120" t="s">
        <v>1944</v>
      </c>
      <c r="BM1340" s="80">
        <v>0</v>
      </c>
      <c r="BN1340" s="80">
        <v>0</v>
      </c>
      <c r="BO1340" s="247">
        <v>0</v>
      </c>
      <c r="BP1340" s="80">
        <v>0</v>
      </c>
      <c r="BQ1340" s="80">
        <v>0</v>
      </c>
      <c r="BR1340" s="80">
        <v>0</v>
      </c>
      <c r="BS1340" s="248">
        <v>0</v>
      </c>
      <c r="BT1340" s="80">
        <v>0</v>
      </c>
      <c r="BU1340" s="119">
        <v>8</v>
      </c>
      <c r="BV1340" s="80">
        <v>0</v>
      </c>
      <c r="BW1340" s="80">
        <v>0</v>
      </c>
      <c r="BX1340" s="80">
        <v>0</v>
      </c>
      <c r="BY1340" s="80">
        <v>0</v>
      </c>
      <c r="BZ1340" s="80">
        <v>0</v>
      </c>
      <c r="CA1340" s="80">
        <v>0</v>
      </c>
      <c r="CB1340" s="80">
        <v>0</v>
      </c>
      <c r="CC1340" s="80">
        <v>0</v>
      </c>
      <c r="CD1340" s="80">
        <v>0</v>
      </c>
      <c r="CE1340" s="80">
        <v>0</v>
      </c>
      <c r="CF1340" s="80">
        <v>0</v>
      </c>
      <c r="CG1340" s="80">
        <v>0</v>
      </c>
      <c r="CH1340" s="80">
        <v>0</v>
      </c>
      <c r="CI1340" s="81">
        <f t="shared" si="117"/>
        <v>8</v>
      </c>
      <c r="CJ1340" s="260">
        <f t="shared" si="118"/>
        <v>8</v>
      </c>
      <c r="CK1340" s="131">
        <f t="shared" si="119"/>
        <v>0</v>
      </c>
      <c r="CL1340" s="260">
        <f t="shared" si="120"/>
        <v>8</v>
      </c>
      <c r="CM1340" s="158" t="s">
        <v>4965</v>
      </c>
      <c r="CN1340" s="154" t="s">
        <v>1938</v>
      </c>
      <c r="CO1340" s="140" t="s">
        <v>4965</v>
      </c>
      <c r="CP1340" s="152"/>
      <c r="CQ1340" s="86" t="s">
        <v>4965</v>
      </c>
      <c r="CR1340" s="140" t="s">
        <v>4965</v>
      </c>
      <c r="CS1340" s="140" t="s">
        <v>4965</v>
      </c>
      <c r="CT1340" s="140" t="s">
        <v>4965</v>
      </c>
      <c r="CU1340" s="140"/>
    </row>
    <row r="1341" spans="1:99" s="363" customFormat="1" ht="12" customHeight="1" x14ac:dyDescent="0.2">
      <c r="A1341" s="143" t="s">
        <v>3650</v>
      </c>
      <c r="B1341" s="151" t="s">
        <v>2044</v>
      </c>
      <c r="C1341" s="143" t="s">
        <v>3973</v>
      </c>
      <c r="D1341" s="143"/>
      <c r="E1341" s="143"/>
      <c r="F1341" s="143"/>
      <c r="G1341" s="143"/>
      <c r="H1341" s="143"/>
      <c r="I1341" s="143"/>
      <c r="J1341" s="146">
        <v>529375</v>
      </c>
      <c r="K1341" s="146">
        <v>177215</v>
      </c>
      <c r="L1341" s="177" t="s">
        <v>3066</v>
      </c>
      <c r="M1341" s="143"/>
      <c r="N1341" s="143"/>
      <c r="O1341" s="146"/>
      <c r="P1341" s="146"/>
      <c r="Q1341" s="135">
        <v>69</v>
      </c>
      <c r="R1341" s="136"/>
      <c r="S1341" s="136"/>
      <c r="T1341" s="136"/>
      <c r="U1341" s="137"/>
      <c r="V1341" s="137"/>
      <c r="W1341" s="138"/>
      <c r="X1341" s="149" t="s">
        <v>1442</v>
      </c>
      <c r="Y1341" s="147" t="s">
        <v>1443</v>
      </c>
      <c r="Z1341" s="150"/>
      <c r="AA1341" s="143"/>
      <c r="AB1341" s="381">
        <v>0.27259259259259261</v>
      </c>
      <c r="AC1341" s="143"/>
      <c r="AD1341" s="68"/>
      <c r="AE1341" s="349" t="s">
        <v>3063</v>
      </c>
      <c r="AF1341" s="157" t="s">
        <v>1444</v>
      </c>
      <c r="AG1341" s="143">
        <v>1332294</v>
      </c>
      <c r="AH1341" s="143">
        <v>0</v>
      </c>
      <c r="AI1341" s="143">
        <v>0</v>
      </c>
      <c r="AJ1341" s="143">
        <v>0</v>
      </c>
      <c r="AK1341" s="143">
        <v>0</v>
      </c>
      <c r="AL1341" s="143">
        <v>0</v>
      </c>
      <c r="AM1341" s="143">
        <v>0</v>
      </c>
      <c r="AN1341" s="143">
        <v>0</v>
      </c>
      <c r="AO1341" s="143">
        <v>0</v>
      </c>
      <c r="AP1341" s="143">
        <v>69</v>
      </c>
      <c r="AQ1341" s="170" t="s">
        <v>4965</v>
      </c>
      <c r="AR1341" s="170" t="s">
        <v>4965</v>
      </c>
      <c r="AS1341" s="170" t="s">
        <v>4965</v>
      </c>
      <c r="AT1341" s="170" t="s">
        <v>4965</v>
      </c>
      <c r="AU1341" s="170" t="s">
        <v>4965</v>
      </c>
      <c r="AV1341" s="170" t="s">
        <v>4965</v>
      </c>
      <c r="AW1341" s="170" t="s">
        <v>4965</v>
      </c>
      <c r="AX1341" s="170" t="s">
        <v>4965</v>
      </c>
      <c r="AY1341" s="170" t="s">
        <v>4965</v>
      </c>
      <c r="AZ1341" s="170" t="s">
        <v>4965</v>
      </c>
      <c r="BA1341" s="170" t="s">
        <v>4965</v>
      </c>
      <c r="BB1341" s="170" t="s">
        <v>4965</v>
      </c>
      <c r="BC1341" s="170" t="s">
        <v>4965</v>
      </c>
      <c r="BD1341" s="170" t="s">
        <v>4965</v>
      </c>
      <c r="BE1341" s="170" t="s">
        <v>4965</v>
      </c>
      <c r="BF1341" s="170" t="s">
        <v>4965</v>
      </c>
      <c r="BG1341" s="170" t="s">
        <v>4965</v>
      </c>
      <c r="BH1341" s="170" t="s">
        <v>4965</v>
      </c>
      <c r="BI1341" s="170" t="s">
        <v>4965</v>
      </c>
      <c r="BJ1341" s="170" t="s">
        <v>4965</v>
      </c>
      <c r="BK1341" s="170" t="s">
        <v>4965</v>
      </c>
      <c r="BL1341" s="120" t="s">
        <v>1944</v>
      </c>
      <c r="BM1341" s="80">
        <v>0</v>
      </c>
      <c r="BN1341" s="80">
        <v>0</v>
      </c>
      <c r="BO1341" s="247">
        <v>0</v>
      </c>
      <c r="BP1341" s="80">
        <v>0</v>
      </c>
      <c r="BQ1341" s="80">
        <v>0</v>
      </c>
      <c r="BR1341" s="80">
        <v>0</v>
      </c>
      <c r="BS1341" s="248">
        <v>0</v>
      </c>
      <c r="BT1341" s="80">
        <v>0</v>
      </c>
      <c r="BU1341" s="80">
        <v>0</v>
      </c>
      <c r="BV1341" s="80">
        <v>0</v>
      </c>
      <c r="BW1341" s="119">
        <v>53.666666666666664</v>
      </c>
      <c r="BX1341" s="119">
        <v>15.333333333333332</v>
      </c>
      <c r="BY1341" s="80">
        <v>0</v>
      </c>
      <c r="BZ1341" s="80">
        <v>0</v>
      </c>
      <c r="CA1341" s="80">
        <v>0</v>
      </c>
      <c r="CB1341" s="80">
        <v>0</v>
      </c>
      <c r="CC1341" s="80">
        <v>0</v>
      </c>
      <c r="CD1341" s="80">
        <v>0</v>
      </c>
      <c r="CE1341" s="80">
        <v>0</v>
      </c>
      <c r="CF1341" s="80">
        <v>0</v>
      </c>
      <c r="CG1341" s="80">
        <v>0</v>
      </c>
      <c r="CH1341" s="80">
        <v>0</v>
      </c>
      <c r="CI1341" s="81">
        <f t="shared" ref="CI1341:CI1372" si="121">SUBTOTAL(9,BN1341:CH1341)</f>
        <v>69</v>
      </c>
      <c r="CJ1341" s="260">
        <f t="shared" ref="CJ1341:CJ1372" si="122">SUM(BN1341:CB1341)</f>
        <v>69</v>
      </c>
      <c r="CK1341" s="131">
        <f t="shared" ref="CK1341:CK1372" si="123">SUM(BO1341:BS1341)</f>
        <v>0</v>
      </c>
      <c r="CL1341" s="260">
        <f t="shared" ref="CL1341:CL1372" si="124">SUM(BO1341:BX1341)</f>
        <v>69</v>
      </c>
      <c r="CM1341" s="158" t="s">
        <v>4965</v>
      </c>
      <c r="CN1341" s="154" t="s">
        <v>1938</v>
      </c>
      <c r="CO1341" s="140" t="s">
        <v>4965</v>
      </c>
      <c r="CP1341" s="152"/>
      <c r="CQ1341" s="86" t="s">
        <v>4965</v>
      </c>
      <c r="CR1341" s="140" t="s">
        <v>4965</v>
      </c>
      <c r="CS1341" s="140" t="s">
        <v>4965</v>
      </c>
      <c r="CT1341" s="140" t="s">
        <v>4965</v>
      </c>
      <c r="CU1341" s="140"/>
    </row>
    <row r="1342" spans="1:99" s="363" customFormat="1" ht="12" customHeight="1" x14ac:dyDescent="0.2">
      <c r="A1342" s="143" t="s">
        <v>3650</v>
      </c>
      <c r="B1342" s="151" t="s">
        <v>2044</v>
      </c>
      <c r="C1342" s="143" t="s">
        <v>3973</v>
      </c>
      <c r="D1342" s="143"/>
      <c r="E1342" s="143"/>
      <c r="F1342" s="143"/>
      <c r="G1342" s="143"/>
      <c r="H1342" s="143"/>
      <c r="I1342" s="143"/>
      <c r="J1342" s="146">
        <v>529375</v>
      </c>
      <c r="K1342" s="146">
        <v>177215</v>
      </c>
      <c r="L1342" s="177" t="s">
        <v>3066</v>
      </c>
      <c r="M1342" s="143"/>
      <c r="N1342" s="143"/>
      <c r="O1342" s="146"/>
      <c r="P1342" s="146"/>
      <c r="Q1342" s="135">
        <v>7</v>
      </c>
      <c r="R1342" s="136"/>
      <c r="S1342" s="136"/>
      <c r="T1342" s="136"/>
      <c r="U1342" s="137"/>
      <c r="V1342" s="137"/>
      <c r="W1342" s="138"/>
      <c r="X1342" s="149" t="s">
        <v>1442</v>
      </c>
      <c r="Y1342" s="147" t="s">
        <v>1443</v>
      </c>
      <c r="Z1342" s="150"/>
      <c r="AA1342" s="143"/>
      <c r="AB1342" s="381">
        <v>2.7654320987654323E-2</v>
      </c>
      <c r="AC1342" s="143"/>
      <c r="AD1342" s="68"/>
      <c r="AE1342" s="157" t="s">
        <v>1931</v>
      </c>
      <c r="AF1342" s="157" t="s">
        <v>1444</v>
      </c>
      <c r="AG1342" s="143">
        <v>1332294</v>
      </c>
      <c r="AH1342" s="143">
        <v>0</v>
      </c>
      <c r="AI1342" s="143">
        <v>0</v>
      </c>
      <c r="AJ1342" s="143">
        <v>0</v>
      </c>
      <c r="AK1342" s="143">
        <v>0</v>
      </c>
      <c r="AL1342" s="143">
        <v>0</v>
      </c>
      <c r="AM1342" s="143">
        <v>0</v>
      </c>
      <c r="AN1342" s="143">
        <v>0</v>
      </c>
      <c r="AO1342" s="143">
        <v>0</v>
      </c>
      <c r="AP1342" s="143">
        <v>7</v>
      </c>
      <c r="AQ1342" s="170" t="s">
        <v>4965</v>
      </c>
      <c r="AR1342" s="170" t="s">
        <v>4965</v>
      </c>
      <c r="AS1342" s="170" t="s">
        <v>4965</v>
      </c>
      <c r="AT1342" s="170" t="s">
        <v>4965</v>
      </c>
      <c r="AU1342" s="170" t="s">
        <v>4965</v>
      </c>
      <c r="AV1342" s="170" t="s">
        <v>4965</v>
      </c>
      <c r="AW1342" s="170" t="s">
        <v>4965</v>
      </c>
      <c r="AX1342" s="170" t="s">
        <v>4965</v>
      </c>
      <c r="AY1342" s="170" t="s">
        <v>4965</v>
      </c>
      <c r="AZ1342" s="170" t="s">
        <v>4965</v>
      </c>
      <c r="BA1342" s="170" t="s">
        <v>4965</v>
      </c>
      <c r="BB1342" s="170" t="s">
        <v>4965</v>
      </c>
      <c r="BC1342" s="170" t="s">
        <v>4965</v>
      </c>
      <c r="BD1342" s="170" t="s">
        <v>4965</v>
      </c>
      <c r="BE1342" s="170" t="s">
        <v>4965</v>
      </c>
      <c r="BF1342" s="170" t="s">
        <v>4965</v>
      </c>
      <c r="BG1342" s="170" t="s">
        <v>4965</v>
      </c>
      <c r="BH1342" s="170" t="s">
        <v>4965</v>
      </c>
      <c r="BI1342" s="170" t="s">
        <v>4965</v>
      </c>
      <c r="BJ1342" s="170" t="s">
        <v>4965</v>
      </c>
      <c r="BK1342" s="170" t="s">
        <v>4965</v>
      </c>
      <c r="BL1342" s="120" t="s">
        <v>1944</v>
      </c>
      <c r="BM1342" s="80">
        <v>0</v>
      </c>
      <c r="BN1342" s="80">
        <v>0</v>
      </c>
      <c r="BO1342" s="247">
        <v>0</v>
      </c>
      <c r="BP1342" s="80">
        <v>0</v>
      </c>
      <c r="BQ1342" s="80">
        <v>0</v>
      </c>
      <c r="BR1342" s="80">
        <v>0</v>
      </c>
      <c r="BS1342" s="248">
        <v>0</v>
      </c>
      <c r="BT1342" s="80">
        <v>0</v>
      </c>
      <c r="BU1342" s="80">
        <v>0</v>
      </c>
      <c r="BV1342" s="80">
        <v>0</v>
      </c>
      <c r="BW1342" s="119">
        <v>7</v>
      </c>
      <c r="BX1342" s="80">
        <v>0</v>
      </c>
      <c r="BY1342" s="80">
        <v>0</v>
      </c>
      <c r="BZ1342" s="80">
        <v>0</v>
      </c>
      <c r="CA1342" s="80">
        <v>0</v>
      </c>
      <c r="CB1342" s="80">
        <v>0</v>
      </c>
      <c r="CC1342" s="80">
        <v>0</v>
      </c>
      <c r="CD1342" s="80">
        <v>0</v>
      </c>
      <c r="CE1342" s="80">
        <v>0</v>
      </c>
      <c r="CF1342" s="80">
        <v>0</v>
      </c>
      <c r="CG1342" s="80">
        <v>0</v>
      </c>
      <c r="CH1342" s="80">
        <v>0</v>
      </c>
      <c r="CI1342" s="81">
        <f t="shared" si="121"/>
        <v>7</v>
      </c>
      <c r="CJ1342" s="260">
        <f t="shared" si="122"/>
        <v>7</v>
      </c>
      <c r="CK1342" s="131">
        <f t="shared" si="123"/>
        <v>0</v>
      </c>
      <c r="CL1342" s="260">
        <f t="shared" si="124"/>
        <v>7</v>
      </c>
      <c r="CM1342" s="158" t="s">
        <v>4965</v>
      </c>
      <c r="CN1342" s="154" t="s">
        <v>1938</v>
      </c>
      <c r="CO1342" s="140" t="s">
        <v>4965</v>
      </c>
      <c r="CP1342" s="152"/>
      <c r="CQ1342" s="86" t="s">
        <v>4965</v>
      </c>
      <c r="CR1342" s="140" t="s">
        <v>4965</v>
      </c>
      <c r="CS1342" s="140" t="s">
        <v>4965</v>
      </c>
      <c r="CT1342" s="140" t="s">
        <v>4965</v>
      </c>
      <c r="CU1342" s="140"/>
    </row>
    <row r="1343" spans="1:99" s="363" customFormat="1" ht="12" customHeight="1" x14ac:dyDescent="0.2">
      <c r="A1343" s="143" t="s">
        <v>3650</v>
      </c>
      <c r="B1343" s="151" t="s">
        <v>2044</v>
      </c>
      <c r="C1343" s="143" t="s">
        <v>3973</v>
      </c>
      <c r="D1343" s="143"/>
      <c r="E1343" s="143"/>
      <c r="F1343" s="143"/>
      <c r="G1343" s="143"/>
      <c r="H1343" s="143"/>
      <c r="I1343" s="143"/>
      <c r="J1343" s="146">
        <v>529375</v>
      </c>
      <c r="K1343" s="146">
        <v>177215</v>
      </c>
      <c r="L1343" s="177" t="s">
        <v>3066</v>
      </c>
      <c r="M1343" s="143"/>
      <c r="N1343" s="143"/>
      <c r="O1343" s="146"/>
      <c r="P1343" s="146"/>
      <c r="Q1343" s="135">
        <v>5</v>
      </c>
      <c r="R1343" s="136"/>
      <c r="S1343" s="136"/>
      <c r="T1343" s="136"/>
      <c r="U1343" s="137"/>
      <c r="V1343" s="137"/>
      <c r="W1343" s="138"/>
      <c r="X1343" s="149" t="s">
        <v>1442</v>
      </c>
      <c r="Y1343" s="147" t="s">
        <v>1443</v>
      </c>
      <c r="Z1343" s="150"/>
      <c r="AA1343" s="143"/>
      <c r="AB1343" s="381">
        <v>1.9753086419753086E-2</v>
      </c>
      <c r="AC1343" s="143"/>
      <c r="AD1343" s="68"/>
      <c r="AE1343" s="157" t="s">
        <v>628</v>
      </c>
      <c r="AF1343" s="157" t="s">
        <v>1444</v>
      </c>
      <c r="AG1343" s="143">
        <v>1332294</v>
      </c>
      <c r="AH1343" s="143">
        <v>0</v>
      </c>
      <c r="AI1343" s="143">
        <v>0</v>
      </c>
      <c r="AJ1343" s="143">
        <v>0</v>
      </c>
      <c r="AK1343" s="143">
        <v>0</v>
      </c>
      <c r="AL1343" s="143">
        <v>0</v>
      </c>
      <c r="AM1343" s="143">
        <v>0</v>
      </c>
      <c r="AN1343" s="143">
        <v>0</v>
      </c>
      <c r="AO1343" s="143">
        <v>0</v>
      </c>
      <c r="AP1343" s="143">
        <v>5</v>
      </c>
      <c r="AQ1343" s="170" t="s">
        <v>4965</v>
      </c>
      <c r="AR1343" s="170" t="s">
        <v>4965</v>
      </c>
      <c r="AS1343" s="170" t="s">
        <v>4965</v>
      </c>
      <c r="AT1343" s="170" t="s">
        <v>4965</v>
      </c>
      <c r="AU1343" s="170" t="s">
        <v>4965</v>
      </c>
      <c r="AV1343" s="170" t="s">
        <v>4965</v>
      </c>
      <c r="AW1343" s="170" t="s">
        <v>4965</v>
      </c>
      <c r="AX1343" s="170" t="s">
        <v>4965</v>
      </c>
      <c r="AY1343" s="170" t="s">
        <v>4965</v>
      </c>
      <c r="AZ1343" s="170" t="s">
        <v>4965</v>
      </c>
      <c r="BA1343" s="170" t="s">
        <v>4965</v>
      </c>
      <c r="BB1343" s="170" t="s">
        <v>4965</v>
      </c>
      <c r="BC1343" s="170" t="s">
        <v>4965</v>
      </c>
      <c r="BD1343" s="170" t="s">
        <v>4965</v>
      </c>
      <c r="BE1343" s="170" t="s">
        <v>4965</v>
      </c>
      <c r="BF1343" s="170" t="s">
        <v>4965</v>
      </c>
      <c r="BG1343" s="170" t="s">
        <v>4965</v>
      </c>
      <c r="BH1343" s="170" t="s">
        <v>4965</v>
      </c>
      <c r="BI1343" s="170" t="s">
        <v>4965</v>
      </c>
      <c r="BJ1343" s="170" t="s">
        <v>4965</v>
      </c>
      <c r="BK1343" s="170" t="s">
        <v>4965</v>
      </c>
      <c r="BL1343" s="120" t="s">
        <v>1944</v>
      </c>
      <c r="BM1343" s="80">
        <v>0</v>
      </c>
      <c r="BN1343" s="80">
        <v>0</v>
      </c>
      <c r="BO1343" s="247">
        <v>0</v>
      </c>
      <c r="BP1343" s="80">
        <v>0</v>
      </c>
      <c r="BQ1343" s="80">
        <v>0</v>
      </c>
      <c r="BR1343" s="80">
        <v>0</v>
      </c>
      <c r="BS1343" s="248">
        <v>0</v>
      </c>
      <c r="BT1343" s="80">
        <v>0</v>
      </c>
      <c r="BU1343" s="80">
        <v>0</v>
      </c>
      <c r="BV1343" s="80">
        <v>0</v>
      </c>
      <c r="BW1343" s="119">
        <v>5</v>
      </c>
      <c r="BX1343" s="80">
        <v>0</v>
      </c>
      <c r="BY1343" s="80">
        <v>0</v>
      </c>
      <c r="BZ1343" s="80">
        <v>0</v>
      </c>
      <c r="CA1343" s="80">
        <v>0</v>
      </c>
      <c r="CB1343" s="80">
        <v>0</v>
      </c>
      <c r="CC1343" s="80">
        <v>0</v>
      </c>
      <c r="CD1343" s="80">
        <v>0</v>
      </c>
      <c r="CE1343" s="80">
        <v>0</v>
      </c>
      <c r="CF1343" s="80">
        <v>0</v>
      </c>
      <c r="CG1343" s="80">
        <v>0</v>
      </c>
      <c r="CH1343" s="80">
        <v>0</v>
      </c>
      <c r="CI1343" s="81">
        <f t="shared" si="121"/>
        <v>5</v>
      </c>
      <c r="CJ1343" s="260">
        <f t="shared" si="122"/>
        <v>5</v>
      </c>
      <c r="CK1343" s="131">
        <f t="shared" si="123"/>
        <v>0</v>
      </c>
      <c r="CL1343" s="260">
        <f t="shared" si="124"/>
        <v>5</v>
      </c>
      <c r="CM1343" s="158" t="s">
        <v>4965</v>
      </c>
      <c r="CN1343" s="154" t="s">
        <v>1938</v>
      </c>
      <c r="CO1343" s="140" t="s">
        <v>4965</v>
      </c>
      <c r="CP1343" s="152"/>
      <c r="CQ1343" s="86" t="s">
        <v>4965</v>
      </c>
      <c r="CR1343" s="140" t="s">
        <v>4965</v>
      </c>
      <c r="CS1343" s="140" t="s">
        <v>4965</v>
      </c>
      <c r="CT1343" s="140" t="s">
        <v>4965</v>
      </c>
      <c r="CU1343" s="140"/>
    </row>
    <row r="1344" spans="1:99" s="363" customFormat="1" ht="12" customHeight="1" x14ac:dyDescent="0.2">
      <c r="A1344" s="143" t="s">
        <v>3650</v>
      </c>
      <c r="B1344" s="151" t="s">
        <v>3974</v>
      </c>
      <c r="C1344" s="143" t="s">
        <v>3975</v>
      </c>
      <c r="D1344" s="143"/>
      <c r="E1344" s="143"/>
      <c r="F1344" s="143"/>
      <c r="G1344" s="143"/>
      <c r="H1344" s="143"/>
      <c r="I1344" s="143"/>
      <c r="J1344" s="146">
        <v>525818</v>
      </c>
      <c r="K1344" s="146">
        <v>174590</v>
      </c>
      <c r="L1344" s="177" t="s">
        <v>3080</v>
      </c>
      <c r="M1344" s="143"/>
      <c r="N1344" s="143"/>
      <c r="O1344" s="146"/>
      <c r="P1344" s="146"/>
      <c r="Q1344" s="135">
        <v>7</v>
      </c>
      <c r="R1344" s="147"/>
      <c r="S1344" s="147"/>
      <c r="T1344" s="147"/>
      <c r="U1344" s="153"/>
      <c r="V1344" s="153"/>
      <c r="W1344" s="148"/>
      <c r="X1344" s="149" t="s">
        <v>1442</v>
      </c>
      <c r="Y1344" s="147" t="s">
        <v>1443</v>
      </c>
      <c r="Z1344" s="150"/>
      <c r="AA1344" s="143"/>
      <c r="AB1344" s="381">
        <v>9.1960784313725494E-2</v>
      </c>
      <c r="AC1344" s="143"/>
      <c r="AD1344" s="68"/>
      <c r="AE1344" s="157" t="s">
        <v>628</v>
      </c>
      <c r="AF1344" s="157" t="s">
        <v>1444</v>
      </c>
      <c r="AG1344" s="143">
        <v>1332307</v>
      </c>
      <c r="AH1344" s="143">
        <v>0</v>
      </c>
      <c r="AI1344" s="143">
        <v>0</v>
      </c>
      <c r="AJ1344" s="143">
        <v>0</v>
      </c>
      <c r="AK1344" s="143">
        <v>0</v>
      </c>
      <c r="AL1344" s="143">
        <v>0</v>
      </c>
      <c r="AM1344" s="143">
        <v>0</v>
      </c>
      <c r="AN1344" s="143">
        <v>0</v>
      </c>
      <c r="AO1344" s="143">
        <v>0</v>
      </c>
      <c r="AP1344" s="143">
        <v>7</v>
      </c>
      <c r="AQ1344" s="170" t="s">
        <v>4965</v>
      </c>
      <c r="AR1344" s="170" t="s">
        <v>4965</v>
      </c>
      <c r="AS1344" s="170" t="s">
        <v>4965</v>
      </c>
      <c r="AT1344" s="170" t="s">
        <v>4965</v>
      </c>
      <c r="AU1344" s="170" t="s">
        <v>4965</v>
      </c>
      <c r="AV1344" s="170" t="s">
        <v>4965</v>
      </c>
      <c r="AW1344" s="170" t="s">
        <v>4965</v>
      </c>
      <c r="AX1344" s="170" t="s">
        <v>4965</v>
      </c>
      <c r="AY1344" s="170" t="s">
        <v>4965</v>
      </c>
      <c r="AZ1344" s="170" t="s">
        <v>4965</v>
      </c>
      <c r="BA1344" s="170" t="s">
        <v>4965</v>
      </c>
      <c r="BB1344" s="170" t="s">
        <v>4965</v>
      </c>
      <c r="BC1344" s="170" t="s">
        <v>4965</v>
      </c>
      <c r="BD1344" s="170" t="s">
        <v>4965</v>
      </c>
      <c r="BE1344" s="170" t="s">
        <v>4965</v>
      </c>
      <c r="BF1344" s="170" t="s">
        <v>4965</v>
      </c>
      <c r="BG1344" s="170" t="s">
        <v>4965</v>
      </c>
      <c r="BH1344" s="170" t="s">
        <v>4965</v>
      </c>
      <c r="BI1344" s="170" t="s">
        <v>4965</v>
      </c>
      <c r="BJ1344" s="170" t="s">
        <v>4965</v>
      </c>
      <c r="BK1344" s="170" t="s">
        <v>4965</v>
      </c>
      <c r="BL1344" s="120" t="s">
        <v>4021</v>
      </c>
      <c r="BM1344" s="80">
        <v>0</v>
      </c>
      <c r="BN1344" s="80">
        <v>0</v>
      </c>
      <c r="BO1344" s="247">
        <v>0</v>
      </c>
      <c r="BP1344" s="80">
        <v>0</v>
      </c>
      <c r="BQ1344" s="80">
        <v>0</v>
      </c>
      <c r="BR1344" s="80">
        <v>0</v>
      </c>
      <c r="BS1344" s="245">
        <v>0.27450980392156865</v>
      </c>
      <c r="BT1344" s="119">
        <v>0.27450980392156865</v>
      </c>
      <c r="BU1344" s="119">
        <v>0.27450980392156865</v>
      </c>
      <c r="BV1344" s="119">
        <v>0.27450980392156865</v>
      </c>
      <c r="BW1344" s="119">
        <v>0.27450980392156865</v>
      </c>
      <c r="BX1344" s="119">
        <v>1.1254901960784314</v>
      </c>
      <c r="BY1344" s="119">
        <v>1.1254901960784314</v>
      </c>
      <c r="BZ1344" s="119">
        <v>1.1254901960784314</v>
      </c>
      <c r="CA1344" s="119">
        <v>1.1254901960784314</v>
      </c>
      <c r="CB1344" s="119">
        <v>1.1254901960784314</v>
      </c>
      <c r="CC1344" s="80">
        <v>0</v>
      </c>
      <c r="CD1344" s="80">
        <v>0</v>
      </c>
      <c r="CE1344" s="80">
        <v>0</v>
      </c>
      <c r="CF1344" s="80">
        <v>0</v>
      </c>
      <c r="CG1344" s="80">
        <v>0</v>
      </c>
      <c r="CH1344" s="80">
        <v>0</v>
      </c>
      <c r="CI1344" s="81">
        <f t="shared" si="121"/>
        <v>7</v>
      </c>
      <c r="CJ1344" s="260">
        <f t="shared" si="122"/>
        <v>7</v>
      </c>
      <c r="CK1344" s="131">
        <f t="shared" si="123"/>
        <v>0.27450980392156865</v>
      </c>
      <c r="CL1344" s="260">
        <f t="shared" si="124"/>
        <v>2.4980392156862745</v>
      </c>
      <c r="CM1344" s="158" t="s">
        <v>4965</v>
      </c>
      <c r="CN1344" s="158" t="s">
        <v>4965</v>
      </c>
      <c r="CO1344" s="180" t="s">
        <v>1939</v>
      </c>
      <c r="CP1344" s="152"/>
      <c r="CQ1344" s="140" t="s">
        <v>4965</v>
      </c>
      <c r="CR1344" s="154" t="s">
        <v>1938</v>
      </c>
      <c r="CS1344" s="140" t="s">
        <v>4965</v>
      </c>
      <c r="CT1344" s="140" t="s">
        <v>4965</v>
      </c>
      <c r="CU1344" s="140"/>
    </row>
    <row r="1345" spans="1:99" s="367" customFormat="1" ht="12" customHeight="1" x14ac:dyDescent="0.2">
      <c r="A1345" s="143" t="s">
        <v>3650</v>
      </c>
      <c r="B1345" s="151" t="s">
        <v>3974</v>
      </c>
      <c r="C1345" s="143" t="s">
        <v>3975</v>
      </c>
      <c r="D1345" s="143"/>
      <c r="E1345" s="143"/>
      <c r="F1345" s="143"/>
      <c r="G1345" s="143"/>
      <c r="H1345" s="143"/>
      <c r="I1345" s="143"/>
      <c r="J1345" s="146">
        <v>525818</v>
      </c>
      <c r="K1345" s="146">
        <v>174590</v>
      </c>
      <c r="L1345" s="177" t="s">
        <v>3080</v>
      </c>
      <c r="M1345" s="143"/>
      <c r="N1345" s="143"/>
      <c r="O1345" s="146"/>
      <c r="P1345" s="146"/>
      <c r="Q1345" s="135">
        <v>10</v>
      </c>
      <c r="R1345" s="147"/>
      <c r="S1345" s="147"/>
      <c r="T1345" s="147"/>
      <c r="U1345" s="153"/>
      <c r="V1345" s="153"/>
      <c r="W1345" s="148"/>
      <c r="X1345" s="149" t="s">
        <v>1442</v>
      </c>
      <c r="Y1345" s="147" t="s">
        <v>1443</v>
      </c>
      <c r="Z1345" s="150"/>
      <c r="AA1345" s="143"/>
      <c r="AB1345" s="381">
        <v>0.13137254901960785</v>
      </c>
      <c r="AC1345" s="143"/>
      <c r="AD1345" s="68"/>
      <c r="AE1345" s="157" t="s">
        <v>1931</v>
      </c>
      <c r="AF1345" s="157" t="s">
        <v>1444</v>
      </c>
      <c r="AG1345" s="143">
        <v>1332307</v>
      </c>
      <c r="AH1345" s="143">
        <v>0</v>
      </c>
      <c r="AI1345" s="143">
        <v>0</v>
      </c>
      <c r="AJ1345" s="143">
        <v>0</v>
      </c>
      <c r="AK1345" s="143">
        <v>0</v>
      </c>
      <c r="AL1345" s="143">
        <v>0</v>
      </c>
      <c r="AM1345" s="143">
        <v>0</v>
      </c>
      <c r="AN1345" s="143">
        <v>0</v>
      </c>
      <c r="AO1345" s="143">
        <v>0</v>
      </c>
      <c r="AP1345" s="143">
        <v>10</v>
      </c>
      <c r="AQ1345" s="170" t="s">
        <v>4965</v>
      </c>
      <c r="AR1345" s="170" t="s">
        <v>4965</v>
      </c>
      <c r="AS1345" s="170" t="s">
        <v>4965</v>
      </c>
      <c r="AT1345" s="170" t="s">
        <v>4965</v>
      </c>
      <c r="AU1345" s="170" t="s">
        <v>4965</v>
      </c>
      <c r="AV1345" s="170" t="s">
        <v>4965</v>
      </c>
      <c r="AW1345" s="170" t="s">
        <v>4965</v>
      </c>
      <c r="AX1345" s="170" t="s">
        <v>4965</v>
      </c>
      <c r="AY1345" s="170" t="s">
        <v>4965</v>
      </c>
      <c r="AZ1345" s="170" t="s">
        <v>4965</v>
      </c>
      <c r="BA1345" s="170" t="s">
        <v>4965</v>
      </c>
      <c r="BB1345" s="170" t="s">
        <v>4965</v>
      </c>
      <c r="BC1345" s="170" t="s">
        <v>4965</v>
      </c>
      <c r="BD1345" s="170" t="s">
        <v>4965</v>
      </c>
      <c r="BE1345" s="170" t="s">
        <v>4965</v>
      </c>
      <c r="BF1345" s="170" t="s">
        <v>4965</v>
      </c>
      <c r="BG1345" s="170" t="s">
        <v>4965</v>
      </c>
      <c r="BH1345" s="170" t="s">
        <v>4965</v>
      </c>
      <c r="BI1345" s="170" t="s">
        <v>4965</v>
      </c>
      <c r="BJ1345" s="170" t="s">
        <v>4965</v>
      </c>
      <c r="BK1345" s="170" t="s">
        <v>4965</v>
      </c>
      <c r="BL1345" s="120" t="s">
        <v>4021</v>
      </c>
      <c r="BM1345" s="80">
        <v>0</v>
      </c>
      <c r="BN1345" s="80">
        <v>0</v>
      </c>
      <c r="BO1345" s="247">
        <v>0</v>
      </c>
      <c r="BP1345" s="80">
        <v>0</v>
      </c>
      <c r="BQ1345" s="80">
        <v>0</v>
      </c>
      <c r="BR1345" s="80">
        <v>0</v>
      </c>
      <c r="BS1345" s="245">
        <v>0.39215686274509803</v>
      </c>
      <c r="BT1345" s="119">
        <v>0.39215686274509803</v>
      </c>
      <c r="BU1345" s="119">
        <v>0.39215686274509803</v>
      </c>
      <c r="BV1345" s="119">
        <v>0.39215686274509803</v>
      </c>
      <c r="BW1345" s="119">
        <v>0.39215686274509803</v>
      </c>
      <c r="BX1345" s="119">
        <v>1.607843137254902</v>
      </c>
      <c r="BY1345" s="119">
        <v>1.607843137254902</v>
      </c>
      <c r="BZ1345" s="119">
        <v>1.607843137254902</v>
      </c>
      <c r="CA1345" s="119">
        <v>1.607843137254902</v>
      </c>
      <c r="CB1345" s="119">
        <v>1.607843137254902</v>
      </c>
      <c r="CC1345" s="80">
        <v>0</v>
      </c>
      <c r="CD1345" s="80">
        <v>0</v>
      </c>
      <c r="CE1345" s="80">
        <v>0</v>
      </c>
      <c r="CF1345" s="80">
        <v>0</v>
      </c>
      <c r="CG1345" s="80">
        <v>0</v>
      </c>
      <c r="CH1345" s="80">
        <v>0</v>
      </c>
      <c r="CI1345" s="81">
        <f t="shared" si="121"/>
        <v>9.9999999999999982</v>
      </c>
      <c r="CJ1345" s="260">
        <f t="shared" si="122"/>
        <v>9.9999999999999982</v>
      </c>
      <c r="CK1345" s="131">
        <f t="shared" si="123"/>
        <v>0.39215686274509803</v>
      </c>
      <c r="CL1345" s="260">
        <f t="shared" si="124"/>
        <v>3.5686274509803919</v>
      </c>
      <c r="CM1345" s="158" t="s">
        <v>4965</v>
      </c>
      <c r="CN1345" s="158" t="s">
        <v>4965</v>
      </c>
      <c r="CO1345" s="180" t="s">
        <v>1939</v>
      </c>
      <c r="CP1345" s="152"/>
      <c r="CQ1345" s="140" t="s">
        <v>4965</v>
      </c>
      <c r="CR1345" s="154" t="s">
        <v>1938</v>
      </c>
      <c r="CS1345" s="140" t="s">
        <v>4965</v>
      </c>
      <c r="CT1345" s="140" t="s">
        <v>4965</v>
      </c>
      <c r="CU1345" s="140"/>
    </row>
    <row r="1346" spans="1:99" s="367" customFormat="1" ht="12" customHeight="1" x14ac:dyDescent="0.2">
      <c r="A1346" s="143" t="s">
        <v>3650</v>
      </c>
      <c r="B1346" s="151" t="s">
        <v>3974</v>
      </c>
      <c r="C1346" s="143" t="s">
        <v>3975</v>
      </c>
      <c r="D1346" s="143"/>
      <c r="E1346" s="143"/>
      <c r="F1346" s="143"/>
      <c r="G1346" s="143"/>
      <c r="H1346" s="143"/>
      <c r="I1346" s="143"/>
      <c r="J1346" s="146">
        <v>525818</v>
      </c>
      <c r="K1346" s="146">
        <v>174590</v>
      </c>
      <c r="L1346" s="177" t="s">
        <v>3080</v>
      </c>
      <c r="M1346" s="143"/>
      <c r="N1346" s="143"/>
      <c r="O1346" s="146"/>
      <c r="P1346" s="146"/>
      <c r="Q1346" s="135">
        <v>34</v>
      </c>
      <c r="R1346" s="147"/>
      <c r="S1346" s="147"/>
      <c r="T1346" s="147"/>
      <c r="U1346" s="153"/>
      <c r="V1346" s="153"/>
      <c r="W1346" s="148"/>
      <c r="X1346" s="149" t="s">
        <v>1442</v>
      </c>
      <c r="Y1346" s="147" t="s">
        <v>1443</v>
      </c>
      <c r="Z1346" s="150"/>
      <c r="AA1346" s="143"/>
      <c r="AB1346" s="381">
        <v>0.44666666666666666</v>
      </c>
      <c r="AC1346" s="143"/>
      <c r="AD1346" s="68"/>
      <c r="AE1346" s="349" t="s">
        <v>3063</v>
      </c>
      <c r="AF1346" s="157" t="s">
        <v>1444</v>
      </c>
      <c r="AG1346" s="143">
        <v>1332307</v>
      </c>
      <c r="AH1346" s="143">
        <v>0</v>
      </c>
      <c r="AI1346" s="143">
        <v>0</v>
      </c>
      <c r="AJ1346" s="143">
        <v>0</v>
      </c>
      <c r="AK1346" s="143">
        <v>0</v>
      </c>
      <c r="AL1346" s="143">
        <v>0</v>
      </c>
      <c r="AM1346" s="143">
        <v>0</v>
      </c>
      <c r="AN1346" s="143">
        <v>0</v>
      </c>
      <c r="AO1346" s="143">
        <v>0</v>
      </c>
      <c r="AP1346" s="143">
        <v>34</v>
      </c>
      <c r="AQ1346" s="170" t="s">
        <v>4965</v>
      </c>
      <c r="AR1346" s="170" t="s">
        <v>4965</v>
      </c>
      <c r="AS1346" s="170" t="s">
        <v>4965</v>
      </c>
      <c r="AT1346" s="170" t="s">
        <v>4965</v>
      </c>
      <c r="AU1346" s="170" t="s">
        <v>4965</v>
      </c>
      <c r="AV1346" s="170" t="s">
        <v>4965</v>
      </c>
      <c r="AW1346" s="170" t="s">
        <v>4965</v>
      </c>
      <c r="AX1346" s="170" t="s">
        <v>4965</v>
      </c>
      <c r="AY1346" s="170" t="s">
        <v>4965</v>
      </c>
      <c r="AZ1346" s="170" t="s">
        <v>4965</v>
      </c>
      <c r="BA1346" s="170" t="s">
        <v>4965</v>
      </c>
      <c r="BB1346" s="170" t="s">
        <v>4965</v>
      </c>
      <c r="BC1346" s="170" t="s">
        <v>4965</v>
      </c>
      <c r="BD1346" s="170" t="s">
        <v>4965</v>
      </c>
      <c r="BE1346" s="170" t="s">
        <v>4965</v>
      </c>
      <c r="BF1346" s="170" t="s">
        <v>4965</v>
      </c>
      <c r="BG1346" s="170" t="s">
        <v>4965</v>
      </c>
      <c r="BH1346" s="170" t="s">
        <v>4965</v>
      </c>
      <c r="BI1346" s="170" t="s">
        <v>4965</v>
      </c>
      <c r="BJ1346" s="170" t="s">
        <v>4965</v>
      </c>
      <c r="BK1346" s="170" t="s">
        <v>4965</v>
      </c>
      <c r="BL1346" s="120" t="s">
        <v>4021</v>
      </c>
      <c r="BM1346" s="80">
        <v>0</v>
      </c>
      <c r="BN1346" s="80">
        <v>0</v>
      </c>
      <c r="BO1346" s="247">
        <v>0</v>
      </c>
      <c r="BP1346" s="80">
        <v>0</v>
      </c>
      <c r="BQ1346" s="80">
        <v>0</v>
      </c>
      <c r="BR1346" s="80">
        <v>0</v>
      </c>
      <c r="BS1346" s="245">
        <v>1.3333333333333335</v>
      </c>
      <c r="BT1346" s="119">
        <v>1.3333333333333335</v>
      </c>
      <c r="BU1346" s="119">
        <v>1.3333333333333335</v>
      </c>
      <c r="BV1346" s="119">
        <v>1.3333333333333335</v>
      </c>
      <c r="BW1346" s="119">
        <v>1.3333333333333335</v>
      </c>
      <c r="BX1346" s="119">
        <v>5.4666666666666668</v>
      </c>
      <c r="BY1346" s="119">
        <v>5.4666666666666668</v>
      </c>
      <c r="BZ1346" s="119">
        <v>5.4666666666666668</v>
      </c>
      <c r="CA1346" s="119">
        <v>5.4666666666666668</v>
      </c>
      <c r="CB1346" s="119">
        <v>5.4666666666666668</v>
      </c>
      <c r="CC1346" s="80">
        <v>0</v>
      </c>
      <c r="CD1346" s="80">
        <v>0</v>
      </c>
      <c r="CE1346" s="80">
        <v>0</v>
      </c>
      <c r="CF1346" s="80">
        <v>0</v>
      </c>
      <c r="CG1346" s="80">
        <v>0</v>
      </c>
      <c r="CH1346" s="80">
        <v>0</v>
      </c>
      <c r="CI1346" s="81">
        <f t="shared" si="121"/>
        <v>34.000000000000007</v>
      </c>
      <c r="CJ1346" s="260">
        <f t="shared" si="122"/>
        <v>34.000000000000007</v>
      </c>
      <c r="CK1346" s="260">
        <f t="shared" si="123"/>
        <v>1.3333333333333335</v>
      </c>
      <c r="CL1346" s="260">
        <f t="shared" si="124"/>
        <v>12.133333333333335</v>
      </c>
      <c r="CM1346" s="158" t="s">
        <v>4965</v>
      </c>
      <c r="CN1346" s="158" t="s">
        <v>4965</v>
      </c>
      <c r="CO1346" s="180" t="s">
        <v>1939</v>
      </c>
      <c r="CP1346" s="152"/>
      <c r="CQ1346" s="140" t="s">
        <v>4965</v>
      </c>
      <c r="CR1346" s="154" t="s">
        <v>1938</v>
      </c>
      <c r="CS1346" s="140" t="s">
        <v>4965</v>
      </c>
      <c r="CT1346" s="140" t="s">
        <v>4965</v>
      </c>
      <c r="CU1346" s="140"/>
    </row>
    <row r="1347" spans="1:99" s="367" customFormat="1" ht="12" customHeight="1" x14ac:dyDescent="0.2">
      <c r="A1347" s="143" t="s">
        <v>3650</v>
      </c>
      <c r="B1347" s="151" t="s">
        <v>3976</v>
      </c>
      <c r="C1347" s="143" t="s">
        <v>3977</v>
      </c>
      <c r="D1347" s="143"/>
      <c r="E1347" s="143"/>
      <c r="F1347" s="143"/>
      <c r="G1347" s="143"/>
      <c r="H1347" s="143"/>
      <c r="I1347" s="143"/>
      <c r="J1347" s="146">
        <v>525336</v>
      </c>
      <c r="K1347" s="146">
        <v>175122</v>
      </c>
      <c r="L1347" s="177" t="s">
        <v>3088</v>
      </c>
      <c r="M1347" s="143"/>
      <c r="N1347" s="143"/>
      <c r="O1347" s="146"/>
      <c r="P1347" s="146"/>
      <c r="Q1347" s="135">
        <v>2</v>
      </c>
      <c r="R1347" s="147"/>
      <c r="S1347" s="147"/>
      <c r="T1347" s="147"/>
      <c r="U1347" s="153"/>
      <c r="V1347" s="153"/>
      <c r="W1347" s="148"/>
      <c r="X1347" s="149" t="s">
        <v>1442</v>
      </c>
      <c r="Y1347" s="147" t="s">
        <v>1443</v>
      </c>
      <c r="Z1347" s="150"/>
      <c r="AA1347" s="143"/>
      <c r="AB1347" s="381">
        <v>4.5882352941176471E-2</v>
      </c>
      <c r="AC1347" s="143"/>
      <c r="AD1347" s="68"/>
      <c r="AE1347" s="157" t="s">
        <v>628</v>
      </c>
      <c r="AF1347" s="157" t="s">
        <v>1444</v>
      </c>
      <c r="AG1347" s="143">
        <v>1332308</v>
      </c>
      <c r="AH1347" s="143">
        <v>0</v>
      </c>
      <c r="AI1347" s="143">
        <v>0</v>
      </c>
      <c r="AJ1347" s="143">
        <v>0</v>
      </c>
      <c r="AK1347" s="143">
        <v>0</v>
      </c>
      <c r="AL1347" s="143">
        <v>0</v>
      </c>
      <c r="AM1347" s="143">
        <v>0</v>
      </c>
      <c r="AN1347" s="143">
        <v>0</v>
      </c>
      <c r="AO1347" s="143">
        <v>0</v>
      </c>
      <c r="AP1347" s="143">
        <v>2</v>
      </c>
      <c r="AQ1347" s="170" t="s">
        <v>4965</v>
      </c>
      <c r="AR1347" s="170" t="s">
        <v>4965</v>
      </c>
      <c r="AS1347" s="170" t="s">
        <v>4965</v>
      </c>
      <c r="AT1347" s="170" t="s">
        <v>4965</v>
      </c>
      <c r="AU1347" s="170" t="s">
        <v>4965</v>
      </c>
      <c r="AV1347" s="170" t="s">
        <v>4965</v>
      </c>
      <c r="AW1347" s="170" t="s">
        <v>4965</v>
      </c>
      <c r="AX1347" s="170" t="s">
        <v>4965</v>
      </c>
      <c r="AY1347" s="170" t="s">
        <v>4965</v>
      </c>
      <c r="AZ1347" s="170" t="s">
        <v>4965</v>
      </c>
      <c r="BA1347" s="170" t="s">
        <v>4965</v>
      </c>
      <c r="BB1347" s="170" t="s">
        <v>4965</v>
      </c>
      <c r="BC1347" s="170" t="s">
        <v>4965</v>
      </c>
      <c r="BD1347" s="170" t="s">
        <v>4965</v>
      </c>
      <c r="BE1347" s="170" t="s">
        <v>4965</v>
      </c>
      <c r="BF1347" s="170" t="s">
        <v>4965</v>
      </c>
      <c r="BG1347" s="170" t="s">
        <v>4965</v>
      </c>
      <c r="BH1347" s="170" t="s">
        <v>4965</v>
      </c>
      <c r="BI1347" s="170" t="s">
        <v>4965</v>
      </c>
      <c r="BJ1347" s="170" t="s">
        <v>4965</v>
      </c>
      <c r="BK1347" s="170" t="s">
        <v>4965</v>
      </c>
      <c r="BL1347" s="120" t="s">
        <v>4021</v>
      </c>
      <c r="BM1347" s="80">
        <v>0</v>
      </c>
      <c r="BN1347" s="80">
        <v>0</v>
      </c>
      <c r="BO1347" s="247">
        <v>0</v>
      </c>
      <c r="BP1347" s="80">
        <v>0</v>
      </c>
      <c r="BQ1347" s="80">
        <v>0</v>
      </c>
      <c r="BR1347" s="80">
        <v>0</v>
      </c>
      <c r="BS1347" s="245">
        <v>0.30588235294117644</v>
      </c>
      <c r="BT1347" s="119">
        <v>0.30588235294117644</v>
      </c>
      <c r="BU1347" s="119">
        <v>0.30588235294117644</v>
      </c>
      <c r="BV1347" s="119">
        <v>0.30588235294117644</v>
      </c>
      <c r="BW1347" s="119">
        <v>0.30588235294117644</v>
      </c>
      <c r="BX1347" s="119">
        <v>9.4117647058823528E-2</v>
      </c>
      <c r="BY1347" s="119">
        <v>9.4117647058823528E-2</v>
      </c>
      <c r="BZ1347" s="119">
        <v>9.4117647058823528E-2</v>
      </c>
      <c r="CA1347" s="119">
        <v>9.4117647058823528E-2</v>
      </c>
      <c r="CB1347" s="119">
        <v>9.4117647058823528E-2</v>
      </c>
      <c r="CC1347" s="80">
        <v>0</v>
      </c>
      <c r="CD1347" s="80">
        <v>0</v>
      </c>
      <c r="CE1347" s="80">
        <v>0</v>
      </c>
      <c r="CF1347" s="80">
        <v>0</v>
      </c>
      <c r="CG1347" s="80">
        <v>0</v>
      </c>
      <c r="CH1347" s="80">
        <v>0</v>
      </c>
      <c r="CI1347" s="81">
        <f t="shared" si="121"/>
        <v>2.0000000000000004</v>
      </c>
      <c r="CJ1347" s="260">
        <f t="shared" si="122"/>
        <v>2.0000000000000004</v>
      </c>
      <c r="CK1347" s="131">
        <f t="shared" si="123"/>
        <v>0.30588235294117644</v>
      </c>
      <c r="CL1347" s="260">
        <f t="shared" si="124"/>
        <v>1.6235294117647059</v>
      </c>
      <c r="CM1347" s="158" t="s">
        <v>4965</v>
      </c>
      <c r="CN1347" s="158" t="s">
        <v>4965</v>
      </c>
      <c r="CO1347" s="140" t="s">
        <v>4965</v>
      </c>
      <c r="CP1347" s="152"/>
      <c r="CQ1347" s="140" t="s">
        <v>4965</v>
      </c>
      <c r="CR1347" s="154" t="s">
        <v>1938</v>
      </c>
      <c r="CS1347" s="140" t="s">
        <v>4965</v>
      </c>
      <c r="CT1347" s="140" t="s">
        <v>4965</v>
      </c>
      <c r="CU1347" s="140"/>
    </row>
    <row r="1348" spans="1:99" s="363" customFormat="1" ht="12" customHeight="1" x14ac:dyDescent="0.2">
      <c r="A1348" s="143" t="s">
        <v>3650</v>
      </c>
      <c r="B1348" s="151" t="s">
        <v>3976</v>
      </c>
      <c r="C1348" s="143" t="s">
        <v>3977</v>
      </c>
      <c r="D1348" s="143"/>
      <c r="E1348" s="143"/>
      <c r="F1348" s="143"/>
      <c r="G1348" s="143"/>
      <c r="H1348" s="143"/>
      <c r="I1348" s="143"/>
      <c r="J1348" s="146">
        <v>525336</v>
      </c>
      <c r="K1348" s="146">
        <v>175122</v>
      </c>
      <c r="L1348" s="177" t="s">
        <v>3088</v>
      </c>
      <c r="M1348" s="143"/>
      <c r="N1348" s="143"/>
      <c r="O1348" s="146"/>
      <c r="P1348" s="146"/>
      <c r="Q1348" s="135">
        <v>4</v>
      </c>
      <c r="R1348" s="147"/>
      <c r="S1348" s="147"/>
      <c r="T1348" s="147"/>
      <c r="U1348" s="153"/>
      <c r="V1348" s="153"/>
      <c r="W1348" s="148"/>
      <c r="X1348" s="149" t="s">
        <v>1442</v>
      </c>
      <c r="Y1348" s="147" t="s">
        <v>1443</v>
      </c>
      <c r="Z1348" s="150"/>
      <c r="AA1348" s="143"/>
      <c r="AB1348" s="381">
        <v>9.1764705882352943E-2</v>
      </c>
      <c r="AC1348" s="143"/>
      <c r="AD1348" s="68"/>
      <c r="AE1348" s="157" t="s">
        <v>1931</v>
      </c>
      <c r="AF1348" s="157" t="s">
        <v>1444</v>
      </c>
      <c r="AG1348" s="143">
        <v>1332308</v>
      </c>
      <c r="AH1348" s="143">
        <v>0</v>
      </c>
      <c r="AI1348" s="143">
        <v>0</v>
      </c>
      <c r="AJ1348" s="143">
        <v>0</v>
      </c>
      <c r="AK1348" s="143">
        <v>0</v>
      </c>
      <c r="AL1348" s="143">
        <v>0</v>
      </c>
      <c r="AM1348" s="143">
        <v>0</v>
      </c>
      <c r="AN1348" s="143">
        <v>0</v>
      </c>
      <c r="AO1348" s="143">
        <v>0</v>
      </c>
      <c r="AP1348" s="143">
        <v>4</v>
      </c>
      <c r="AQ1348" s="170" t="s">
        <v>4965</v>
      </c>
      <c r="AR1348" s="170" t="s">
        <v>4965</v>
      </c>
      <c r="AS1348" s="170" t="s">
        <v>4965</v>
      </c>
      <c r="AT1348" s="170" t="s">
        <v>4965</v>
      </c>
      <c r="AU1348" s="170" t="s">
        <v>4965</v>
      </c>
      <c r="AV1348" s="170" t="s">
        <v>4965</v>
      </c>
      <c r="AW1348" s="170" t="s">
        <v>4965</v>
      </c>
      <c r="AX1348" s="170" t="s">
        <v>4965</v>
      </c>
      <c r="AY1348" s="170" t="s">
        <v>4965</v>
      </c>
      <c r="AZ1348" s="170" t="s">
        <v>4965</v>
      </c>
      <c r="BA1348" s="170" t="s">
        <v>4965</v>
      </c>
      <c r="BB1348" s="170" t="s">
        <v>4965</v>
      </c>
      <c r="BC1348" s="170" t="s">
        <v>4965</v>
      </c>
      <c r="BD1348" s="170" t="s">
        <v>4965</v>
      </c>
      <c r="BE1348" s="170" t="s">
        <v>4965</v>
      </c>
      <c r="BF1348" s="170" t="s">
        <v>4965</v>
      </c>
      <c r="BG1348" s="170" t="s">
        <v>4965</v>
      </c>
      <c r="BH1348" s="170" t="s">
        <v>4965</v>
      </c>
      <c r="BI1348" s="170" t="s">
        <v>4965</v>
      </c>
      <c r="BJ1348" s="170" t="s">
        <v>4965</v>
      </c>
      <c r="BK1348" s="170" t="s">
        <v>4965</v>
      </c>
      <c r="BL1348" s="120" t="s">
        <v>4021</v>
      </c>
      <c r="BM1348" s="80">
        <v>0</v>
      </c>
      <c r="BN1348" s="80">
        <v>0</v>
      </c>
      <c r="BO1348" s="247">
        <v>0</v>
      </c>
      <c r="BP1348" s="80">
        <v>0</v>
      </c>
      <c r="BQ1348" s="80">
        <v>0</v>
      </c>
      <c r="BR1348" s="80">
        <v>0</v>
      </c>
      <c r="BS1348" s="245">
        <v>0.61176470588235288</v>
      </c>
      <c r="BT1348" s="119">
        <v>0.61176470588235288</v>
      </c>
      <c r="BU1348" s="119">
        <v>0.61176470588235288</v>
      </c>
      <c r="BV1348" s="119">
        <v>0.61176470588235288</v>
      </c>
      <c r="BW1348" s="119">
        <v>0.61176470588235288</v>
      </c>
      <c r="BX1348" s="119">
        <v>0.18823529411764706</v>
      </c>
      <c r="BY1348" s="119">
        <v>0.18823529411764706</v>
      </c>
      <c r="BZ1348" s="119">
        <v>0.18823529411764706</v>
      </c>
      <c r="CA1348" s="119">
        <v>0.18823529411764706</v>
      </c>
      <c r="CB1348" s="119">
        <v>0.18823529411764706</v>
      </c>
      <c r="CC1348" s="80">
        <v>0</v>
      </c>
      <c r="CD1348" s="80">
        <v>0</v>
      </c>
      <c r="CE1348" s="80">
        <v>0</v>
      </c>
      <c r="CF1348" s="80">
        <v>0</v>
      </c>
      <c r="CG1348" s="80">
        <v>0</v>
      </c>
      <c r="CH1348" s="80">
        <v>0</v>
      </c>
      <c r="CI1348" s="81">
        <f t="shared" si="121"/>
        <v>4.0000000000000009</v>
      </c>
      <c r="CJ1348" s="260">
        <f t="shared" si="122"/>
        <v>4.0000000000000009</v>
      </c>
      <c r="CK1348" s="260">
        <f t="shared" si="123"/>
        <v>0.61176470588235288</v>
      </c>
      <c r="CL1348" s="260">
        <f t="shared" si="124"/>
        <v>3.2470588235294118</v>
      </c>
      <c r="CM1348" s="158" t="s">
        <v>4965</v>
      </c>
      <c r="CN1348" s="158" t="s">
        <v>4965</v>
      </c>
      <c r="CO1348" s="140" t="s">
        <v>4965</v>
      </c>
      <c r="CP1348" s="152"/>
      <c r="CQ1348" s="140" t="s">
        <v>4965</v>
      </c>
      <c r="CR1348" s="154" t="s">
        <v>1938</v>
      </c>
      <c r="CS1348" s="140" t="s">
        <v>4965</v>
      </c>
      <c r="CT1348" s="140" t="s">
        <v>4965</v>
      </c>
      <c r="CU1348" s="140"/>
    </row>
    <row r="1349" spans="1:99" s="363" customFormat="1" ht="12" customHeight="1" x14ac:dyDescent="0.2">
      <c r="A1349" s="143" t="s">
        <v>3650</v>
      </c>
      <c r="B1349" s="151" t="s">
        <v>3976</v>
      </c>
      <c r="C1349" s="143" t="s">
        <v>3977</v>
      </c>
      <c r="D1349" s="143"/>
      <c r="E1349" s="143"/>
      <c r="F1349" s="143"/>
      <c r="G1349" s="143"/>
      <c r="H1349" s="143"/>
      <c r="I1349" s="143"/>
      <c r="J1349" s="146">
        <v>525336</v>
      </c>
      <c r="K1349" s="146">
        <v>175122</v>
      </c>
      <c r="L1349" s="177" t="s">
        <v>3088</v>
      </c>
      <c r="M1349" s="143"/>
      <c r="N1349" s="143"/>
      <c r="O1349" s="146"/>
      <c r="P1349" s="146"/>
      <c r="Q1349" s="135">
        <v>11</v>
      </c>
      <c r="R1349" s="147"/>
      <c r="S1349" s="147"/>
      <c r="T1349" s="147"/>
      <c r="U1349" s="153"/>
      <c r="V1349" s="153"/>
      <c r="W1349" s="148"/>
      <c r="X1349" s="149" t="s">
        <v>1442</v>
      </c>
      <c r="Y1349" s="147" t="s">
        <v>1443</v>
      </c>
      <c r="Z1349" s="150"/>
      <c r="AA1349" s="143"/>
      <c r="AB1349" s="381">
        <v>0.25235294117647061</v>
      </c>
      <c r="AC1349" s="143"/>
      <c r="AD1349" s="68"/>
      <c r="AE1349" s="349" t="s">
        <v>3063</v>
      </c>
      <c r="AF1349" s="157" t="s">
        <v>1444</v>
      </c>
      <c r="AG1349" s="143">
        <v>1332308</v>
      </c>
      <c r="AH1349" s="143">
        <v>0</v>
      </c>
      <c r="AI1349" s="143">
        <v>0</v>
      </c>
      <c r="AJ1349" s="143">
        <v>0</v>
      </c>
      <c r="AK1349" s="143">
        <v>0</v>
      </c>
      <c r="AL1349" s="143">
        <v>0</v>
      </c>
      <c r="AM1349" s="143">
        <v>0</v>
      </c>
      <c r="AN1349" s="143">
        <v>0</v>
      </c>
      <c r="AO1349" s="143">
        <v>0</v>
      </c>
      <c r="AP1349" s="143">
        <v>11</v>
      </c>
      <c r="AQ1349" s="170" t="s">
        <v>4965</v>
      </c>
      <c r="AR1349" s="170" t="s">
        <v>4965</v>
      </c>
      <c r="AS1349" s="170" t="s">
        <v>4965</v>
      </c>
      <c r="AT1349" s="170" t="s">
        <v>4965</v>
      </c>
      <c r="AU1349" s="170" t="s">
        <v>4965</v>
      </c>
      <c r="AV1349" s="170" t="s">
        <v>4965</v>
      </c>
      <c r="AW1349" s="170" t="s">
        <v>4965</v>
      </c>
      <c r="AX1349" s="170" t="s">
        <v>4965</v>
      </c>
      <c r="AY1349" s="170" t="s">
        <v>4965</v>
      </c>
      <c r="AZ1349" s="170" t="s">
        <v>4965</v>
      </c>
      <c r="BA1349" s="170" t="s">
        <v>4965</v>
      </c>
      <c r="BB1349" s="170" t="s">
        <v>4965</v>
      </c>
      <c r="BC1349" s="170" t="s">
        <v>4965</v>
      </c>
      <c r="BD1349" s="170" t="s">
        <v>4965</v>
      </c>
      <c r="BE1349" s="170" t="s">
        <v>4965</v>
      </c>
      <c r="BF1349" s="170" t="s">
        <v>4965</v>
      </c>
      <c r="BG1349" s="170" t="s">
        <v>4965</v>
      </c>
      <c r="BH1349" s="170" t="s">
        <v>4965</v>
      </c>
      <c r="BI1349" s="170" t="s">
        <v>4965</v>
      </c>
      <c r="BJ1349" s="170" t="s">
        <v>4965</v>
      </c>
      <c r="BK1349" s="170" t="s">
        <v>4965</v>
      </c>
      <c r="BL1349" s="120" t="s">
        <v>4021</v>
      </c>
      <c r="BM1349" s="80">
        <v>0</v>
      </c>
      <c r="BN1349" s="80">
        <v>0</v>
      </c>
      <c r="BO1349" s="247">
        <v>0</v>
      </c>
      <c r="BP1349" s="80">
        <v>0</v>
      </c>
      <c r="BQ1349" s="80">
        <v>0</v>
      </c>
      <c r="BR1349" s="80">
        <v>0</v>
      </c>
      <c r="BS1349" s="245">
        <v>1.6823529411764704</v>
      </c>
      <c r="BT1349" s="119">
        <v>1.6823529411764704</v>
      </c>
      <c r="BU1349" s="119">
        <v>1.6823529411764704</v>
      </c>
      <c r="BV1349" s="119">
        <v>1.6823529411764704</v>
      </c>
      <c r="BW1349" s="119">
        <v>1.6823529411764704</v>
      </c>
      <c r="BX1349" s="119">
        <v>0.51764705882352946</v>
      </c>
      <c r="BY1349" s="119">
        <v>0.51764705882352946</v>
      </c>
      <c r="BZ1349" s="119">
        <v>0.51764705882352946</v>
      </c>
      <c r="CA1349" s="119">
        <v>0.51764705882352946</v>
      </c>
      <c r="CB1349" s="119">
        <v>0.51764705882352946</v>
      </c>
      <c r="CC1349" s="80">
        <v>0</v>
      </c>
      <c r="CD1349" s="80">
        <v>0</v>
      </c>
      <c r="CE1349" s="80">
        <v>0</v>
      </c>
      <c r="CF1349" s="80">
        <v>0</v>
      </c>
      <c r="CG1349" s="80">
        <v>0</v>
      </c>
      <c r="CH1349" s="80">
        <v>0</v>
      </c>
      <c r="CI1349" s="81">
        <f t="shared" si="121"/>
        <v>10.999999999999998</v>
      </c>
      <c r="CJ1349" s="260">
        <f t="shared" si="122"/>
        <v>10.999999999999998</v>
      </c>
      <c r="CK1349" s="260">
        <f t="shared" si="123"/>
        <v>1.6823529411764704</v>
      </c>
      <c r="CL1349" s="260">
        <f t="shared" si="124"/>
        <v>8.9294117647058808</v>
      </c>
      <c r="CM1349" s="158" t="s">
        <v>4965</v>
      </c>
      <c r="CN1349" s="158" t="s">
        <v>4965</v>
      </c>
      <c r="CO1349" s="140" t="s">
        <v>4965</v>
      </c>
      <c r="CP1349" s="152"/>
      <c r="CQ1349" s="140" t="s">
        <v>4965</v>
      </c>
      <c r="CR1349" s="154" t="s">
        <v>1938</v>
      </c>
      <c r="CS1349" s="140" t="s">
        <v>4965</v>
      </c>
      <c r="CT1349" s="140" t="s">
        <v>4965</v>
      </c>
      <c r="CU1349" s="140"/>
    </row>
    <row r="1350" spans="1:99" s="363" customFormat="1" ht="12" customHeight="1" x14ac:dyDescent="0.2">
      <c r="A1350" s="143" t="s">
        <v>3650</v>
      </c>
      <c r="B1350" s="151" t="s">
        <v>4025</v>
      </c>
      <c r="C1350" s="143" t="s">
        <v>3978</v>
      </c>
      <c r="D1350" s="143"/>
      <c r="E1350" s="143"/>
      <c r="F1350" s="143"/>
      <c r="G1350" s="143"/>
      <c r="H1350" s="143"/>
      <c r="I1350" s="143"/>
      <c r="J1350" s="146">
        <v>525443</v>
      </c>
      <c r="K1350" s="146">
        <v>175090</v>
      </c>
      <c r="L1350" s="177" t="s">
        <v>3088</v>
      </c>
      <c r="M1350" s="143"/>
      <c r="N1350" s="143"/>
      <c r="O1350" s="146"/>
      <c r="P1350" s="146"/>
      <c r="Q1350" s="135">
        <v>2</v>
      </c>
      <c r="R1350" s="136"/>
      <c r="S1350" s="136"/>
      <c r="T1350" s="136"/>
      <c r="U1350" s="137"/>
      <c r="V1350" s="137"/>
      <c r="W1350" s="138"/>
      <c r="X1350" s="149" t="s">
        <v>1442</v>
      </c>
      <c r="Y1350" s="147" t="s">
        <v>1443</v>
      </c>
      <c r="Z1350" s="150"/>
      <c r="AA1350" s="143"/>
      <c r="AB1350" s="381">
        <v>4.8571428571428578E-2</v>
      </c>
      <c r="AC1350" s="143"/>
      <c r="AD1350" s="68"/>
      <c r="AE1350" s="157" t="s">
        <v>628</v>
      </c>
      <c r="AF1350" s="157" t="s">
        <v>1444</v>
      </c>
      <c r="AG1350" s="143">
        <v>1332302</v>
      </c>
      <c r="AH1350" s="143">
        <v>0</v>
      </c>
      <c r="AI1350" s="143">
        <v>0</v>
      </c>
      <c r="AJ1350" s="143">
        <v>0</v>
      </c>
      <c r="AK1350" s="143">
        <v>0</v>
      </c>
      <c r="AL1350" s="143">
        <v>0</v>
      </c>
      <c r="AM1350" s="143">
        <v>0</v>
      </c>
      <c r="AN1350" s="143">
        <v>0</v>
      </c>
      <c r="AO1350" s="143">
        <v>0</v>
      </c>
      <c r="AP1350" s="143">
        <v>2</v>
      </c>
      <c r="AQ1350" s="170" t="s">
        <v>4965</v>
      </c>
      <c r="AR1350" s="170" t="s">
        <v>4965</v>
      </c>
      <c r="AS1350" s="170" t="s">
        <v>4965</v>
      </c>
      <c r="AT1350" s="170" t="s">
        <v>4965</v>
      </c>
      <c r="AU1350" s="170" t="s">
        <v>4965</v>
      </c>
      <c r="AV1350" s="170" t="s">
        <v>4965</v>
      </c>
      <c r="AW1350" s="170" t="s">
        <v>4965</v>
      </c>
      <c r="AX1350" s="170" t="s">
        <v>4965</v>
      </c>
      <c r="AY1350" s="170" t="s">
        <v>4965</v>
      </c>
      <c r="AZ1350" s="170" t="s">
        <v>4965</v>
      </c>
      <c r="BA1350" s="170" t="s">
        <v>4965</v>
      </c>
      <c r="BB1350" s="170" t="s">
        <v>4965</v>
      </c>
      <c r="BC1350" s="170" t="s">
        <v>4965</v>
      </c>
      <c r="BD1350" s="170" t="s">
        <v>4965</v>
      </c>
      <c r="BE1350" s="170" t="s">
        <v>4965</v>
      </c>
      <c r="BF1350" s="170" t="s">
        <v>4965</v>
      </c>
      <c r="BG1350" s="170" t="s">
        <v>4965</v>
      </c>
      <c r="BH1350" s="170" t="s">
        <v>4965</v>
      </c>
      <c r="BI1350" s="170" t="s">
        <v>4965</v>
      </c>
      <c r="BJ1350" s="170" t="s">
        <v>4965</v>
      </c>
      <c r="BK1350" s="170" t="s">
        <v>4965</v>
      </c>
      <c r="BL1350" s="120" t="s">
        <v>4021</v>
      </c>
      <c r="BM1350" s="80">
        <v>0</v>
      </c>
      <c r="BN1350" s="80">
        <v>0</v>
      </c>
      <c r="BO1350" s="247">
        <v>0</v>
      </c>
      <c r="BP1350" s="80">
        <v>0</v>
      </c>
      <c r="BQ1350" s="80">
        <v>0</v>
      </c>
      <c r="BR1350" s="80">
        <v>0</v>
      </c>
      <c r="BS1350" s="245">
        <v>0.2857142857142857</v>
      </c>
      <c r="BT1350" s="119">
        <v>0.2857142857142857</v>
      </c>
      <c r="BU1350" s="119">
        <v>0.2857142857142857</v>
      </c>
      <c r="BV1350" s="119">
        <v>0.2857142857142857</v>
      </c>
      <c r="BW1350" s="119">
        <v>0.2857142857142857</v>
      </c>
      <c r="BX1350" s="119">
        <v>0.11428571428571428</v>
      </c>
      <c r="BY1350" s="119">
        <v>0.11428571428571428</v>
      </c>
      <c r="BZ1350" s="119">
        <v>0.11428571428571428</v>
      </c>
      <c r="CA1350" s="119">
        <v>0.11428571428571428</v>
      </c>
      <c r="CB1350" s="119">
        <v>0.11428571428571428</v>
      </c>
      <c r="CC1350" s="80">
        <v>0</v>
      </c>
      <c r="CD1350" s="80">
        <v>0</v>
      </c>
      <c r="CE1350" s="80">
        <v>0</v>
      </c>
      <c r="CF1350" s="80">
        <v>0</v>
      </c>
      <c r="CG1350" s="80">
        <v>0</v>
      </c>
      <c r="CH1350" s="80">
        <v>0</v>
      </c>
      <c r="CI1350" s="81">
        <f t="shared" si="121"/>
        <v>2</v>
      </c>
      <c r="CJ1350" s="260">
        <f t="shared" si="122"/>
        <v>2</v>
      </c>
      <c r="CK1350" s="131">
        <f t="shared" si="123"/>
        <v>0.2857142857142857</v>
      </c>
      <c r="CL1350" s="260">
        <f t="shared" si="124"/>
        <v>1.5428571428571427</v>
      </c>
      <c r="CM1350" s="158" t="s">
        <v>4965</v>
      </c>
      <c r="CN1350" s="158" t="s">
        <v>4965</v>
      </c>
      <c r="CO1350" s="140" t="s">
        <v>4965</v>
      </c>
      <c r="CP1350" s="152"/>
      <c r="CQ1350" s="140" t="s">
        <v>4965</v>
      </c>
      <c r="CR1350" s="154" t="s">
        <v>1938</v>
      </c>
      <c r="CS1350" s="140" t="s">
        <v>4965</v>
      </c>
      <c r="CT1350" s="140" t="s">
        <v>4965</v>
      </c>
      <c r="CU1350" s="140"/>
    </row>
    <row r="1351" spans="1:99" s="363" customFormat="1" ht="12" customHeight="1" x14ac:dyDescent="0.2">
      <c r="A1351" s="143" t="s">
        <v>3650</v>
      </c>
      <c r="B1351" s="151" t="s">
        <v>4025</v>
      </c>
      <c r="C1351" s="143" t="s">
        <v>3978</v>
      </c>
      <c r="D1351" s="143"/>
      <c r="E1351" s="143"/>
      <c r="F1351" s="143"/>
      <c r="G1351" s="143"/>
      <c r="H1351" s="143"/>
      <c r="I1351" s="143"/>
      <c r="J1351" s="146">
        <v>525443</v>
      </c>
      <c r="K1351" s="146">
        <v>175090</v>
      </c>
      <c r="L1351" s="177" t="s">
        <v>3088</v>
      </c>
      <c r="M1351" s="143"/>
      <c r="N1351" s="143"/>
      <c r="O1351" s="146"/>
      <c r="P1351" s="146"/>
      <c r="Q1351" s="135">
        <v>3</v>
      </c>
      <c r="R1351" s="136"/>
      <c r="S1351" s="136"/>
      <c r="T1351" s="136"/>
      <c r="U1351" s="137"/>
      <c r="V1351" s="137"/>
      <c r="W1351" s="138"/>
      <c r="X1351" s="149" t="s">
        <v>1442</v>
      </c>
      <c r="Y1351" s="147" t="s">
        <v>1443</v>
      </c>
      <c r="Z1351" s="150"/>
      <c r="AA1351" s="143"/>
      <c r="AB1351" s="381">
        <v>7.285714285714287E-2</v>
      </c>
      <c r="AC1351" s="143"/>
      <c r="AD1351" s="68"/>
      <c r="AE1351" s="157" t="s">
        <v>1931</v>
      </c>
      <c r="AF1351" s="157" t="s">
        <v>1444</v>
      </c>
      <c r="AG1351" s="143">
        <v>1332302</v>
      </c>
      <c r="AH1351" s="143">
        <v>0</v>
      </c>
      <c r="AI1351" s="143">
        <v>0</v>
      </c>
      <c r="AJ1351" s="143">
        <v>0</v>
      </c>
      <c r="AK1351" s="143">
        <v>0</v>
      </c>
      <c r="AL1351" s="143">
        <v>0</v>
      </c>
      <c r="AM1351" s="143">
        <v>0</v>
      </c>
      <c r="AN1351" s="143">
        <v>0</v>
      </c>
      <c r="AO1351" s="143">
        <v>0</v>
      </c>
      <c r="AP1351" s="143">
        <v>3</v>
      </c>
      <c r="AQ1351" s="170" t="s">
        <v>4965</v>
      </c>
      <c r="AR1351" s="170" t="s">
        <v>4965</v>
      </c>
      <c r="AS1351" s="170" t="s">
        <v>4965</v>
      </c>
      <c r="AT1351" s="170" t="s">
        <v>4965</v>
      </c>
      <c r="AU1351" s="170" t="s">
        <v>4965</v>
      </c>
      <c r="AV1351" s="170" t="s">
        <v>4965</v>
      </c>
      <c r="AW1351" s="170" t="s">
        <v>4965</v>
      </c>
      <c r="AX1351" s="170" t="s">
        <v>4965</v>
      </c>
      <c r="AY1351" s="170" t="s">
        <v>4965</v>
      </c>
      <c r="AZ1351" s="170" t="s">
        <v>4965</v>
      </c>
      <c r="BA1351" s="170" t="s">
        <v>4965</v>
      </c>
      <c r="BB1351" s="170" t="s">
        <v>4965</v>
      </c>
      <c r="BC1351" s="170" t="s">
        <v>4965</v>
      </c>
      <c r="BD1351" s="170" t="s">
        <v>4965</v>
      </c>
      <c r="BE1351" s="170" t="s">
        <v>4965</v>
      </c>
      <c r="BF1351" s="170" t="s">
        <v>4965</v>
      </c>
      <c r="BG1351" s="170" t="s">
        <v>4965</v>
      </c>
      <c r="BH1351" s="170" t="s">
        <v>4965</v>
      </c>
      <c r="BI1351" s="170" t="s">
        <v>4965</v>
      </c>
      <c r="BJ1351" s="170" t="s">
        <v>4965</v>
      </c>
      <c r="BK1351" s="170" t="s">
        <v>4965</v>
      </c>
      <c r="BL1351" s="120" t="s">
        <v>4021</v>
      </c>
      <c r="BM1351" s="80">
        <v>0</v>
      </c>
      <c r="BN1351" s="80">
        <v>0</v>
      </c>
      <c r="BO1351" s="247">
        <v>0</v>
      </c>
      <c r="BP1351" s="80">
        <v>0</v>
      </c>
      <c r="BQ1351" s="80">
        <v>0</v>
      </c>
      <c r="BR1351" s="80">
        <v>0</v>
      </c>
      <c r="BS1351" s="245">
        <v>0.42857142857142855</v>
      </c>
      <c r="BT1351" s="119">
        <v>0.42857142857142855</v>
      </c>
      <c r="BU1351" s="119">
        <v>0.42857142857142855</v>
      </c>
      <c r="BV1351" s="119">
        <v>0.42857142857142855</v>
      </c>
      <c r="BW1351" s="119">
        <v>0.42857142857142855</v>
      </c>
      <c r="BX1351" s="119">
        <v>0.17142857142857143</v>
      </c>
      <c r="BY1351" s="119">
        <v>0.17142857142857143</v>
      </c>
      <c r="BZ1351" s="119">
        <v>0.17142857142857143</v>
      </c>
      <c r="CA1351" s="119">
        <v>0.17142857142857143</v>
      </c>
      <c r="CB1351" s="119">
        <v>0.17142857142857143</v>
      </c>
      <c r="CC1351" s="80">
        <v>0</v>
      </c>
      <c r="CD1351" s="80">
        <v>0</v>
      </c>
      <c r="CE1351" s="80">
        <v>0</v>
      </c>
      <c r="CF1351" s="80">
        <v>0</v>
      </c>
      <c r="CG1351" s="80">
        <v>0</v>
      </c>
      <c r="CH1351" s="80">
        <v>0</v>
      </c>
      <c r="CI1351" s="81">
        <f t="shared" si="121"/>
        <v>2.9999999999999991</v>
      </c>
      <c r="CJ1351" s="260">
        <f t="shared" si="122"/>
        <v>2.9999999999999991</v>
      </c>
      <c r="CK1351" s="131">
        <f t="shared" si="123"/>
        <v>0.42857142857142855</v>
      </c>
      <c r="CL1351" s="260">
        <f t="shared" si="124"/>
        <v>2.3142857142857141</v>
      </c>
      <c r="CM1351" s="158" t="s">
        <v>4965</v>
      </c>
      <c r="CN1351" s="158" t="s">
        <v>4965</v>
      </c>
      <c r="CO1351" s="140" t="s">
        <v>4965</v>
      </c>
      <c r="CP1351" s="152"/>
      <c r="CQ1351" s="140" t="s">
        <v>4965</v>
      </c>
      <c r="CR1351" s="154" t="s">
        <v>1938</v>
      </c>
      <c r="CS1351" s="140" t="s">
        <v>4965</v>
      </c>
      <c r="CT1351" s="140" t="s">
        <v>4965</v>
      </c>
      <c r="CU1351" s="140"/>
    </row>
    <row r="1352" spans="1:99" s="363" customFormat="1" ht="12" customHeight="1" x14ac:dyDescent="0.2">
      <c r="A1352" s="143" t="s">
        <v>3650</v>
      </c>
      <c r="B1352" s="151" t="s">
        <v>4025</v>
      </c>
      <c r="C1352" s="143" t="s">
        <v>3978</v>
      </c>
      <c r="D1352" s="143"/>
      <c r="E1352" s="143"/>
      <c r="F1352" s="143"/>
      <c r="G1352" s="143"/>
      <c r="H1352" s="143"/>
      <c r="I1352" s="143"/>
      <c r="J1352" s="146">
        <v>525443</v>
      </c>
      <c r="K1352" s="146">
        <v>175090</v>
      </c>
      <c r="L1352" s="177" t="s">
        <v>3088</v>
      </c>
      <c r="M1352" s="143"/>
      <c r="N1352" s="143"/>
      <c r="O1352" s="146"/>
      <c r="P1352" s="146"/>
      <c r="Q1352" s="135">
        <v>9</v>
      </c>
      <c r="R1352" s="136"/>
      <c r="S1352" s="136"/>
      <c r="T1352" s="136"/>
      <c r="U1352" s="137"/>
      <c r="V1352" s="137"/>
      <c r="W1352" s="138"/>
      <c r="X1352" s="149" t="s">
        <v>1442</v>
      </c>
      <c r="Y1352" s="147" t="s">
        <v>1443</v>
      </c>
      <c r="Z1352" s="150"/>
      <c r="AA1352" s="143"/>
      <c r="AB1352" s="381">
        <v>0.21857142857142861</v>
      </c>
      <c r="AC1352" s="143"/>
      <c r="AD1352" s="68"/>
      <c r="AE1352" s="349" t="s">
        <v>3063</v>
      </c>
      <c r="AF1352" s="157" t="s">
        <v>1444</v>
      </c>
      <c r="AG1352" s="143">
        <v>1332302</v>
      </c>
      <c r="AH1352" s="143">
        <v>0</v>
      </c>
      <c r="AI1352" s="143">
        <v>0</v>
      </c>
      <c r="AJ1352" s="143">
        <v>0</v>
      </c>
      <c r="AK1352" s="143">
        <v>0</v>
      </c>
      <c r="AL1352" s="143">
        <v>0</v>
      </c>
      <c r="AM1352" s="143">
        <v>0</v>
      </c>
      <c r="AN1352" s="143">
        <v>0</v>
      </c>
      <c r="AO1352" s="143">
        <v>0</v>
      </c>
      <c r="AP1352" s="143">
        <v>9</v>
      </c>
      <c r="AQ1352" s="170" t="s">
        <v>4965</v>
      </c>
      <c r="AR1352" s="170" t="s">
        <v>4965</v>
      </c>
      <c r="AS1352" s="170" t="s">
        <v>4965</v>
      </c>
      <c r="AT1352" s="170" t="s">
        <v>4965</v>
      </c>
      <c r="AU1352" s="170" t="s">
        <v>4965</v>
      </c>
      <c r="AV1352" s="170" t="s">
        <v>4965</v>
      </c>
      <c r="AW1352" s="170" t="s">
        <v>4965</v>
      </c>
      <c r="AX1352" s="170" t="s">
        <v>4965</v>
      </c>
      <c r="AY1352" s="170" t="s">
        <v>4965</v>
      </c>
      <c r="AZ1352" s="170" t="s">
        <v>4965</v>
      </c>
      <c r="BA1352" s="170" t="s">
        <v>4965</v>
      </c>
      <c r="BB1352" s="170" t="s">
        <v>4965</v>
      </c>
      <c r="BC1352" s="170" t="s">
        <v>4965</v>
      </c>
      <c r="BD1352" s="170" t="s">
        <v>4965</v>
      </c>
      <c r="BE1352" s="170" t="s">
        <v>4965</v>
      </c>
      <c r="BF1352" s="170" t="s">
        <v>4965</v>
      </c>
      <c r="BG1352" s="170" t="s">
        <v>4965</v>
      </c>
      <c r="BH1352" s="170" t="s">
        <v>4965</v>
      </c>
      <c r="BI1352" s="170" t="s">
        <v>4965</v>
      </c>
      <c r="BJ1352" s="170" t="s">
        <v>4965</v>
      </c>
      <c r="BK1352" s="170" t="s">
        <v>4965</v>
      </c>
      <c r="BL1352" s="120" t="s">
        <v>4021</v>
      </c>
      <c r="BM1352" s="80">
        <v>0</v>
      </c>
      <c r="BN1352" s="80">
        <v>0</v>
      </c>
      <c r="BO1352" s="247">
        <v>0</v>
      </c>
      <c r="BP1352" s="80">
        <v>0</v>
      </c>
      <c r="BQ1352" s="80">
        <v>0</v>
      </c>
      <c r="BR1352" s="80">
        <v>0</v>
      </c>
      <c r="BS1352" s="245">
        <v>1.2857142857142858</v>
      </c>
      <c r="BT1352" s="119">
        <v>1.2857142857142858</v>
      </c>
      <c r="BU1352" s="119">
        <v>1.2857142857142858</v>
      </c>
      <c r="BV1352" s="119">
        <v>1.2857142857142858</v>
      </c>
      <c r="BW1352" s="119">
        <v>1.2857142857142858</v>
      </c>
      <c r="BX1352" s="119">
        <v>0.51428571428571423</v>
      </c>
      <c r="BY1352" s="119">
        <v>0.51428571428571423</v>
      </c>
      <c r="BZ1352" s="119">
        <v>0.51428571428571423</v>
      </c>
      <c r="CA1352" s="119">
        <v>0.51428571428571423</v>
      </c>
      <c r="CB1352" s="119">
        <v>0.51428571428571423</v>
      </c>
      <c r="CC1352" s="80">
        <v>0</v>
      </c>
      <c r="CD1352" s="80">
        <v>0</v>
      </c>
      <c r="CE1352" s="80">
        <v>0</v>
      </c>
      <c r="CF1352" s="80">
        <v>0</v>
      </c>
      <c r="CG1352" s="80">
        <v>0</v>
      </c>
      <c r="CH1352" s="80">
        <v>0</v>
      </c>
      <c r="CI1352" s="81">
        <f t="shared" si="121"/>
        <v>9</v>
      </c>
      <c r="CJ1352" s="260">
        <f t="shared" si="122"/>
        <v>9</v>
      </c>
      <c r="CK1352" s="260">
        <f t="shared" si="123"/>
        <v>1.2857142857142858</v>
      </c>
      <c r="CL1352" s="260">
        <f t="shared" si="124"/>
        <v>6.9428571428571431</v>
      </c>
      <c r="CM1352" s="158" t="s">
        <v>4965</v>
      </c>
      <c r="CN1352" s="158" t="s">
        <v>4965</v>
      </c>
      <c r="CO1352" s="140" t="s">
        <v>4965</v>
      </c>
      <c r="CP1352" s="152"/>
      <c r="CQ1352" s="140" t="s">
        <v>4965</v>
      </c>
      <c r="CR1352" s="154" t="s">
        <v>1938</v>
      </c>
      <c r="CS1352" s="140" t="s">
        <v>4965</v>
      </c>
      <c r="CT1352" s="140" t="s">
        <v>4965</v>
      </c>
      <c r="CU1352" s="140"/>
    </row>
    <row r="1353" spans="1:99" s="363" customFormat="1" ht="12" customHeight="1" x14ac:dyDescent="0.2">
      <c r="A1353" s="143" t="s">
        <v>3650</v>
      </c>
      <c r="B1353" s="151" t="s">
        <v>4024</v>
      </c>
      <c r="C1353" s="143" t="s">
        <v>3979</v>
      </c>
      <c r="D1353" s="143"/>
      <c r="E1353" s="143"/>
      <c r="F1353" s="143"/>
      <c r="G1353" s="143"/>
      <c r="H1353" s="143"/>
      <c r="I1353" s="143"/>
      <c r="J1353" s="146">
        <v>525510</v>
      </c>
      <c r="K1353" s="146">
        <v>175313</v>
      </c>
      <c r="L1353" s="177" t="s">
        <v>3080</v>
      </c>
      <c r="M1353" s="143"/>
      <c r="N1353" s="143"/>
      <c r="O1353" s="146"/>
      <c r="P1353" s="146"/>
      <c r="Q1353" s="135">
        <v>6</v>
      </c>
      <c r="R1353" s="147"/>
      <c r="S1353" s="147"/>
      <c r="T1353" s="147"/>
      <c r="U1353" s="153"/>
      <c r="V1353" s="153"/>
      <c r="W1353" s="148"/>
      <c r="X1353" s="149" t="s">
        <v>1442</v>
      </c>
      <c r="Y1353" s="147" t="s">
        <v>1443</v>
      </c>
      <c r="Z1353" s="150"/>
      <c r="AA1353" s="143"/>
      <c r="AB1353" s="381">
        <v>0.10304347826086957</v>
      </c>
      <c r="AC1353" s="143"/>
      <c r="AD1353" s="68"/>
      <c r="AE1353" s="157" t="s">
        <v>628</v>
      </c>
      <c r="AF1353" s="157" t="s">
        <v>1444</v>
      </c>
      <c r="AG1353" s="143">
        <v>1332069</v>
      </c>
      <c r="AH1353" s="143">
        <v>0</v>
      </c>
      <c r="AI1353" s="143">
        <v>0</v>
      </c>
      <c r="AJ1353" s="143">
        <v>0</v>
      </c>
      <c r="AK1353" s="143">
        <v>0</v>
      </c>
      <c r="AL1353" s="143">
        <v>0</v>
      </c>
      <c r="AM1353" s="143">
        <v>0</v>
      </c>
      <c r="AN1353" s="143">
        <v>0</v>
      </c>
      <c r="AO1353" s="143">
        <v>0</v>
      </c>
      <c r="AP1353" s="143">
        <v>6</v>
      </c>
      <c r="AQ1353" s="170" t="s">
        <v>4965</v>
      </c>
      <c r="AR1353" s="170" t="s">
        <v>4965</v>
      </c>
      <c r="AS1353" s="170" t="s">
        <v>4965</v>
      </c>
      <c r="AT1353" s="170" t="s">
        <v>4965</v>
      </c>
      <c r="AU1353" s="170" t="s">
        <v>4965</v>
      </c>
      <c r="AV1353" s="170" t="s">
        <v>4965</v>
      </c>
      <c r="AW1353" s="170" t="s">
        <v>4965</v>
      </c>
      <c r="AX1353" s="170" t="s">
        <v>4965</v>
      </c>
      <c r="AY1353" s="170" t="s">
        <v>4965</v>
      </c>
      <c r="AZ1353" s="170" t="s">
        <v>4965</v>
      </c>
      <c r="BA1353" s="170" t="s">
        <v>4965</v>
      </c>
      <c r="BB1353" s="170" t="s">
        <v>4965</v>
      </c>
      <c r="BC1353" s="170" t="s">
        <v>4965</v>
      </c>
      <c r="BD1353" s="170" t="s">
        <v>4965</v>
      </c>
      <c r="BE1353" s="170" t="s">
        <v>4965</v>
      </c>
      <c r="BF1353" s="170" t="s">
        <v>4965</v>
      </c>
      <c r="BG1353" s="170" t="s">
        <v>4965</v>
      </c>
      <c r="BH1353" s="170" t="s">
        <v>4965</v>
      </c>
      <c r="BI1353" s="170" t="s">
        <v>4965</v>
      </c>
      <c r="BJ1353" s="170" t="s">
        <v>4965</v>
      </c>
      <c r="BK1353" s="170" t="s">
        <v>4965</v>
      </c>
      <c r="BL1353" s="120" t="s">
        <v>4021</v>
      </c>
      <c r="BM1353" s="80">
        <v>0</v>
      </c>
      <c r="BN1353" s="80">
        <v>0</v>
      </c>
      <c r="BO1353" s="247">
        <v>0</v>
      </c>
      <c r="BP1353" s="80">
        <v>0</v>
      </c>
      <c r="BQ1353" s="80">
        <v>0</v>
      </c>
      <c r="BR1353" s="80">
        <v>0</v>
      </c>
      <c r="BS1353" s="245">
        <v>0.31304347826086953</v>
      </c>
      <c r="BT1353" s="119">
        <v>0.31304347826086953</v>
      </c>
      <c r="BU1353" s="119">
        <v>0.31304347826086953</v>
      </c>
      <c r="BV1353" s="119">
        <v>0.31304347826086953</v>
      </c>
      <c r="BW1353" s="119">
        <v>0.31304347826086953</v>
      </c>
      <c r="BX1353" s="119">
        <v>0.31304347826086953</v>
      </c>
      <c r="BY1353" s="119">
        <v>0.31304347826086953</v>
      </c>
      <c r="BZ1353" s="119">
        <v>0.31304347826086953</v>
      </c>
      <c r="CA1353" s="119">
        <v>0.31304347826086953</v>
      </c>
      <c r="CB1353" s="119">
        <v>0.31304347826086953</v>
      </c>
      <c r="CC1353" s="119">
        <v>0.57391304347826089</v>
      </c>
      <c r="CD1353" s="119">
        <v>0.57391304347826089</v>
      </c>
      <c r="CE1353" s="119">
        <v>0.57391304347826089</v>
      </c>
      <c r="CF1353" s="119">
        <v>0.57391304347826089</v>
      </c>
      <c r="CG1353" s="119">
        <v>0.57391304347826089</v>
      </c>
      <c r="CH1353" s="80">
        <v>0</v>
      </c>
      <c r="CI1353" s="81">
        <f t="shared" si="121"/>
        <v>6.0000000000000009</v>
      </c>
      <c r="CJ1353" s="260">
        <f t="shared" si="122"/>
        <v>3.1304347826086953</v>
      </c>
      <c r="CK1353" s="131">
        <f t="shared" si="123"/>
        <v>0.31304347826086953</v>
      </c>
      <c r="CL1353" s="260">
        <f t="shared" si="124"/>
        <v>1.8782608695652172</v>
      </c>
      <c r="CM1353" s="158" t="s">
        <v>4965</v>
      </c>
      <c r="CN1353" s="158" t="s">
        <v>4965</v>
      </c>
      <c r="CO1353" s="140" t="s">
        <v>4965</v>
      </c>
      <c r="CP1353" s="152"/>
      <c r="CQ1353" s="140" t="s">
        <v>4965</v>
      </c>
      <c r="CR1353" s="154" t="s">
        <v>1938</v>
      </c>
      <c r="CS1353" s="140" t="s">
        <v>4965</v>
      </c>
      <c r="CT1353" s="140" t="s">
        <v>4965</v>
      </c>
      <c r="CU1353" s="140"/>
    </row>
    <row r="1354" spans="1:99" s="363" customFormat="1" ht="12" customHeight="1" x14ac:dyDescent="0.2">
      <c r="A1354" s="143" t="s">
        <v>3650</v>
      </c>
      <c r="B1354" s="151" t="s">
        <v>4024</v>
      </c>
      <c r="C1354" s="143" t="s">
        <v>3979</v>
      </c>
      <c r="D1354" s="143"/>
      <c r="E1354" s="143"/>
      <c r="F1354" s="143"/>
      <c r="G1354" s="143"/>
      <c r="H1354" s="143"/>
      <c r="I1354" s="143"/>
      <c r="J1354" s="146">
        <v>525510</v>
      </c>
      <c r="K1354" s="146">
        <v>175313</v>
      </c>
      <c r="L1354" s="177" t="s">
        <v>3080</v>
      </c>
      <c r="M1354" s="143"/>
      <c r="N1354" s="143"/>
      <c r="O1354" s="146"/>
      <c r="P1354" s="146"/>
      <c r="Q1354" s="135">
        <v>9</v>
      </c>
      <c r="R1354" s="147"/>
      <c r="S1354" s="147"/>
      <c r="T1354" s="147"/>
      <c r="U1354" s="153"/>
      <c r="V1354" s="153"/>
      <c r="W1354" s="148"/>
      <c r="X1354" s="149" t="s">
        <v>1442</v>
      </c>
      <c r="Y1354" s="147" t="s">
        <v>1443</v>
      </c>
      <c r="Z1354" s="150"/>
      <c r="AA1354" s="143"/>
      <c r="AB1354" s="381">
        <v>0.15456521739130435</v>
      </c>
      <c r="AC1354" s="143"/>
      <c r="AD1354" s="68"/>
      <c r="AE1354" s="157" t="s">
        <v>1931</v>
      </c>
      <c r="AF1354" s="157" t="s">
        <v>1444</v>
      </c>
      <c r="AG1354" s="143">
        <v>1332069</v>
      </c>
      <c r="AH1354" s="143">
        <v>0</v>
      </c>
      <c r="AI1354" s="143">
        <v>0</v>
      </c>
      <c r="AJ1354" s="143">
        <v>0</v>
      </c>
      <c r="AK1354" s="143">
        <v>0</v>
      </c>
      <c r="AL1354" s="143">
        <v>0</v>
      </c>
      <c r="AM1354" s="143">
        <v>0</v>
      </c>
      <c r="AN1354" s="143">
        <v>0</v>
      </c>
      <c r="AO1354" s="143">
        <v>0</v>
      </c>
      <c r="AP1354" s="143">
        <v>9</v>
      </c>
      <c r="AQ1354" s="170" t="s">
        <v>4965</v>
      </c>
      <c r="AR1354" s="170" t="s">
        <v>4965</v>
      </c>
      <c r="AS1354" s="170" t="s">
        <v>4965</v>
      </c>
      <c r="AT1354" s="170" t="s">
        <v>4965</v>
      </c>
      <c r="AU1354" s="170" t="s">
        <v>4965</v>
      </c>
      <c r="AV1354" s="170" t="s">
        <v>4965</v>
      </c>
      <c r="AW1354" s="170" t="s">
        <v>4965</v>
      </c>
      <c r="AX1354" s="170" t="s">
        <v>4965</v>
      </c>
      <c r="AY1354" s="170" t="s">
        <v>4965</v>
      </c>
      <c r="AZ1354" s="170" t="s">
        <v>4965</v>
      </c>
      <c r="BA1354" s="170" t="s">
        <v>4965</v>
      </c>
      <c r="BB1354" s="170" t="s">
        <v>4965</v>
      </c>
      <c r="BC1354" s="170" t="s">
        <v>4965</v>
      </c>
      <c r="BD1354" s="170" t="s">
        <v>4965</v>
      </c>
      <c r="BE1354" s="170" t="s">
        <v>4965</v>
      </c>
      <c r="BF1354" s="170" t="s">
        <v>4965</v>
      </c>
      <c r="BG1354" s="170" t="s">
        <v>4965</v>
      </c>
      <c r="BH1354" s="170" t="s">
        <v>4965</v>
      </c>
      <c r="BI1354" s="170" t="s">
        <v>4965</v>
      </c>
      <c r="BJ1354" s="170" t="s">
        <v>4965</v>
      </c>
      <c r="BK1354" s="170" t="s">
        <v>4965</v>
      </c>
      <c r="BL1354" s="120" t="s">
        <v>4021</v>
      </c>
      <c r="BM1354" s="80">
        <v>0</v>
      </c>
      <c r="BN1354" s="80">
        <v>0</v>
      </c>
      <c r="BO1354" s="247">
        <v>0</v>
      </c>
      <c r="BP1354" s="80">
        <v>0</v>
      </c>
      <c r="BQ1354" s="80">
        <v>0</v>
      </c>
      <c r="BR1354" s="80">
        <v>0</v>
      </c>
      <c r="BS1354" s="245">
        <v>0.4695652173913043</v>
      </c>
      <c r="BT1354" s="119">
        <v>0.4695652173913043</v>
      </c>
      <c r="BU1354" s="119">
        <v>0.4695652173913043</v>
      </c>
      <c r="BV1354" s="119">
        <v>0.4695652173913043</v>
      </c>
      <c r="BW1354" s="119">
        <v>0.4695652173913043</v>
      </c>
      <c r="BX1354" s="119">
        <v>0.4695652173913043</v>
      </c>
      <c r="BY1354" s="119">
        <v>0.4695652173913043</v>
      </c>
      <c r="BZ1354" s="119">
        <v>0.4695652173913043</v>
      </c>
      <c r="CA1354" s="119">
        <v>0.4695652173913043</v>
      </c>
      <c r="CB1354" s="119">
        <v>0.4695652173913043</v>
      </c>
      <c r="CC1354" s="119">
        <v>0.86086956521739144</v>
      </c>
      <c r="CD1354" s="119">
        <v>0.86086956521739144</v>
      </c>
      <c r="CE1354" s="119">
        <v>0.86086956521739144</v>
      </c>
      <c r="CF1354" s="119">
        <v>0.86086956521739144</v>
      </c>
      <c r="CG1354" s="119">
        <v>0.86086956521739144</v>
      </c>
      <c r="CH1354" s="80">
        <v>0</v>
      </c>
      <c r="CI1354" s="81">
        <f t="shared" si="121"/>
        <v>9</v>
      </c>
      <c r="CJ1354" s="260">
        <f t="shared" si="122"/>
        <v>4.695652173913043</v>
      </c>
      <c r="CK1354" s="131">
        <f t="shared" si="123"/>
        <v>0.4695652173913043</v>
      </c>
      <c r="CL1354" s="260">
        <f t="shared" si="124"/>
        <v>2.8173913043478258</v>
      </c>
      <c r="CM1354" s="158" t="s">
        <v>4965</v>
      </c>
      <c r="CN1354" s="158" t="s">
        <v>4965</v>
      </c>
      <c r="CO1354" s="140" t="s">
        <v>4965</v>
      </c>
      <c r="CP1354" s="152"/>
      <c r="CQ1354" s="140" t="s">
        <v>4965</v>
      </c>
      <c r="CR1354" s="154" t="s">
        <v>1938</v>
      </c>
      <c r="CS1354" s="140" t="s">
        <v>4965</v>
      </c>
      <c r="CT1354" s="140" t="s">
        <v>4965</v>
      </c>
      <c r="CU1354" s="140"/>
    </row>
    <row r="1355" spans="1:99" s="363" customFormat="1" ht="12" customHeight="1" x14ac:dyDescent="0.2">
      <c r="A1355" s="143" t="s">
        <v>3650</v>
      </c>
      <c r="B1355" s="151" t="s">
        <v>4024</v>
      </c>
      <c r="C1355" s="143" t="s">
        <v>3979</v>
      </c>
      <c r="D1355" s="143"/>
      <c r="E1355" s="143"/>
      <c r="F1355" s="143"/>
      <c r="G1355" s="143"/>
      <c r="H1355" s="143"/>
      <c r="I1355" s="143"/>
      <c r="J1355" s="146">
        <v>525510</v>
      </c>
      <c r="K1355" s="146">
        <v>175313</v>
      </c>
      <c r="L1355" s="177" t="s">
        <v>3080</v>
      </c>
      <c r="M1355" s="143"/>
      <c r="N1355" s="143"/>
      <c r="O1355" s="146"/>
      <c r="P1355" s="146"/>
      <c r="Q1355" s="135">
        <v>31</v>
      </c>
      <c r="R1355" s="147"/>
      <c r="S1355" s="147"/>
      <c r="T1355" s="147"/>
      <c r="U1355" s="153"/>
      <c r="V1355" s="153"/>
      <c r="W1355" s="148"/>
      <c r="X1355" s="149" t="s">
        <v>1442</v>
      </c>
      <c r="Y1355" s="147" t="s">
        <v>1443</v>
      </c>
      <c r="Z1355" s="150"/>
      <c r="AA1355" s="143"/>
      <c r="AB1355" s="381">
        <v>0.53239130434782611</v>
      </c>
      <c r="AC1355" s="143"/>
      <c r="AD1355" s="68"/>
      <c r="AE1355" s="349" t="s">
        <v>3063</v>
      </c>
      <c r="AF1355" s="157" t="s">
        <v>1444</v>
      </c>
      <c r="AG1355" s="143">
        <v>1332069</v>
      </c>
      <c r="AH1355" s="143">
        <v>0</v>
      </c>
      <c r="AI1355" s="143">
        <v>0</v>
      </c>
      <c r="AJ1355" s="143">
        <v>0</v>
      </c>
      <c r="AK1355" s="143">
        <v>0</v>
      </c>
      <c r="AL1355" s="143">
        <v>0</v>
      </c>
      <c r="AM1355" s="143">
        <v>0</v>
      </c>
      <c r="AN1355" s="143">
        <v>0</v>
      </c>
      <c r="AO1355" s="143">
        <v>0</v>
      </c>
      <c r="AP1355" s="143">
        <v>31</v>
      </c>
      <c r="AQ1355" s="170" t="s">
        <v>4965</v>
      </c>
      <c r="AR1355" s="170" t="s">
        <v>4965</v>
      </c>
      <c r="AS1355" s="170" t="s">
        <v>4965</v>
      </c>
      <c r="AT1355" s="170" t="s">
        <v>4965</v>
      </c>
      <c r="AU1355" s="170" t="s">
        <v>4965</v>
      </c>
      <c r="AV1355" s="170" t="s">
        <v>4965</v>
      </c>
      <c r="AW1355" s="170" t="s">
        <v>4965</v>
      </c>
      <c r="AX1355" s="170" t="s">
        <v>4965</v>
      </c>
      <c r="AY1355" s="170" t="s">
        <v>4965</v>
      </c>
      <c r="AZ1355" s="170" t="s">
        <v>4965</v>
      </c>
      <c r="BA1355" s="170" t="s">
        <v>4965</v>
      </c>
      <c r="BB1355" s="170" t="s">
        <v>4965</v>
      </c>
      <c r="BC1355" s="170" t="s">
        <v>4965</v>
      </c>
      <c r="BD1355" s="170" t="s">
        <v>4965</v>
      </c>
      <c r="BE1355" s="170" t="s">
        <v>4965</v>
      </c>
      <c r="BF1355" s="170" t="s">
        <v>4965</v>
      </c>
      <c r="BG1355" s="170" t="s">
        <v>4965</v>
      </c>
      <c r="BH1355" s="170" t="s">
        <v>4965</v>
      </c>
      <c r="BI1355" s="170" t="s">
        <v>4965</v>
      </c>
      <c r="BJ1355" s="170" t="s">
        <v>4965</v>
      </c>
      <c r="BK1355" s="170" t="s">
        <v>4965</v>
      </c>
      <c r="BL1355" s="120" t="s">
        <v>4021</v>
      </c>
      <c r="BM1355" s="80">
        <v>0</v>
      </c>
      <c r="BN1355" s="80">
        <v>0</v>
      </c>
      <c r="BO1355" s="247">
        <v>0</v>
      </c>
      <c r="BP1355" s="80">
        <v>0</v>
      </c>
      <c r="BQ1355" s="80">
        <v>0</v>
      </c>
      <c r="BR1355" s="80">
        <v>0</v>
      </c>
      <c r="BS1355" s="245">
        <v>1.6173913043478261</v>
      </c>
      <c r="BT1355" s="119">
        <v>1.6173913043478261</v>
      </c>
      <c r="BU1355" s="119">
        <v>1.6173913043478261</v>
      </c>
      <c r="BV1355" s="119">
        <v>1.6173913043478261</v>
      </c>
      <c r="BW1355" s="119">
        <v>1.6173913043478261</v>
      </c>
      <c r="BX1355" s="119">
        <v>1.6173913043478261</v>
      </c>
      <c r="BY1355" s="119">
        <v>1.6173913043478261</v>
      </c>
      <c r="BZ1355" s="119">
        <v>1.6173913043478261</v>
      </c>
      <c r="CA1355" s="119">
        <v>1.6173913043478261</v>
      </c>
      <c r="CB1355" s="119">
        <v>1.6173913043478261</v>
      </c>
      <c r="CC1355" s="119">
        <v>2.965217391304348</v>
      </c>
      <c r="CD1355" s="119">
        <v>2.965217391304348</v>
      </c>
      <c r="CE1355" s="119">
        <v>2.965217391304348</v>
      </c>
      <c r="CF1355" s="119">
        <v>2.965217391304348</v>
      </c>
      <c r="CG1355" s="119">
        <v>2.965217391304348</v>
      </c>
      <c r="CH1355" s="80">
        <v>0</v>
      </c>
      <c r="CI1355" s="81">
        <f t="shared" si="121"/>
        <v>31.000000000000007</v>
      </c>
      <c r="CJ1355" s="260">
        <f t="shared" si="122"/>
        <v>16.173913043478262</v>
      </c>
      <c r="CK1355" s="260">
        <f t="shared" si="123"/>
        <v>1.6173913043478261</v>
      </c>
      <c r="CL1355" s="260">
        <f t="shared" si="124"/>
        <v>9.7043478260869573</v>
      </c>
      <c r="CM1355" s="158" t="s">
        <v>4965</v>
      </c>
      <c r="CN1355" s="158" t="s">
        <v>4965</v>
      </c>
      <c r="CO1355" s="140" t="s">
        <v>4965</v>
      </c>
      <c r="CP1355" s="152"/>
      <c r="CQ1355" s="140" t="s">
        <v>4965</v>
      </c>
      <c r="CR1355" s="154" t="s">
        <v>1938</v>
      </c>
      <c r="CS1355" s="140" t="s">
        <v>4965</v>
      </c>
      <c r="CT1355" s="140" t="s">
        <v>4965</v>
      </c>
      <c r="CU1355" s="140"/>
    </row>
    <row r="1356" spans="1:99" s="363" customFormat="1" ht="12" customHeight="1" x14ac:dyDescent="0.2">
      <c r="A1356" s="143" t="s">
        <v>3650</v>
      </c>
      <c r="B1356" s="151" t="s">
        <v>3980</v>
      </c>
      <c r="C1356" s="143" t="s">
        <v>3981</v>
      </c>
      <c r="D1356" s="143"/>
      <c r="E1356" s="143"/>
      <c r="F1356" s="143"/>
      <c r="G1356" s="143"/>
      <c r="H1356" s="143"/>
      <c r="I1356" s="143"/>
      <c r="J1356" s="146">
        <v>525571</v>
      </c>
      <c r="K1356" s="146">
        <v>175115</v>
      </c>
      <c r="L1356" s="177" t="s">
        <v>3080</v>
      </c>
      <c r="M1356" s="143"/>
      <c r="N1356" s="143"/>
      <c r="O1356" s="146"/>
      <c r="P1356" s="146"/>
      <c r="Q1356" s="135">
        <v>28</v>
      </c>
      <c r="R1356" s="147"/>
      <c r="S1356" s="147"/>
      <c r="T1356" s="147"/>
      <c r="U1356" s="153"/>
      <c r="V1356" s="153"/>
      <c r="W1356" s="148"/>
      <c r="X1356" s="149" t="s">
        <v>1442</v>
      </c>
      <c r="Y1356" s="147" t="s">
        <v>1443</v>
      </c>
      <c r="Z1356" s="150"/>
      <c r="AA1356" s="143"/>
      <c r="AB1356" s="381">
        <v>0.68</v>
      </c>
      <c r="AC1356" s="143"/>
      <c r="AD1356" s="68"/>
      <c r="AE1356" s="349" t="s">
        <v>3063</v>
      </c>
      <c r="AF1356" s="157" t="s">
        <v>1444</v>
      </c>
      <c r="AG1356" s="143">
        <v>1332136</v>
      </c>
      <c r="AH1356" s="143">
        <v>0</v>
      </c>
      <c r="AI1356" s="143">
        <v>0</v>
      </c>
      <c r="AJ1356" s="143">
        <v>0</v>
      </c>
      <c r="AK1356" s="143">
        <v>0</v>
      </c>
      <c r="AL1356" s="143">
        <v>0</v>
      </c>
      <c r="AM1356" s="143">
        <v>0</v>
      </c>
      <c r="AN1356" s="143">
        <v>0</v>
      </c>
      <c r="AO1356" s="143">
        <v>0</v>
      </c>
      <c r="AP1356" s="143">
        <v>28</v>
      </c>
      <c r="AQ1356" s="170" t="s">
        <v>4965</v>
      </c>
      <c r="AR1356" s="170" t="s">
        <v>4965</v>
      </c>
      <c r="AS1356" s="170" t="s">
        <v>4965</v>
      </c>
      <c r="AT1356" s="170" t="s">
        <v>4965</v>
      </c>
      <c r="AU1356" s="170" t="s">
        <v>4965</v>
      </c>
      <c r="AV1356" s="170" t="s">
        <v>4965</v>
      </c>
      <c r="AW1356" s="170" t="s">
        <v>4965</v>
      </c>
      <c r="AX1356" s="170" t="s">
        <v>4965</v>
      </c>
      <c r="AY1356" s="170" t="s">
        <v>4965</v>
      </c>
      <c r="AZ1356" s="170" t="s">
        <v>4965</v>
      </c>
      <c r="BA1356" s="170" t="s">
        <v>4965</v>
      </c>
      <c r="BB1356" s="170" t="s">
        <v>4965</v>
      </c>
      <c r="BC1356" s="170" t="s">
        <v>4965</v>
      </c>
      <c r="BD1356" s="170" t="s">
        <v>4965</v>
      </c>
      <c r="BE1356" s="170" t="s">
        <v>4965</v>
      </c>
      <c r="BF1356" s="170" t="s">
        <v>4965</v>
      </c>
      <c r="BG1356" s="170" t="s">
        <v>4965</v>
      </c>
      <c r="BH1356" s="170" t="s">
        <v>4965</v>
      </c>
      <c r="BI1356" s="170" t="s">
        <v>4965</v>
      </c>
      <c r="BJ1356" s="170" t="s">
        <v>4965</v>
      </c>
      <c r="BK1356" s="170" t="s">
        <v>4965</v>
      </c>
      <c r="BL1356" s="120" t="s">
        <v>4021</v>
      </c>
      <c r="BM1356" s="80">
        <v>0</v>
      </c>
      <c r="BN1356" s="80">
        <v>0</v>
      </c>
      <c r="BO1356" s="247">
        <v>0</v>
      </c>
      <c r="BP1356" s="80">
        <v>0</v>
      </c>
      <c r="BQ1356" s="80">
        <v>0</v>
      </c>
      <c r="BR1356" s="80">
        <v>0</v>
      </c>
      <c r="BS1356" s="248">
        <v>0</v>
      </c>
      <c r="BT1356" s="80">
        <v>0</v>
      </c>
      <c r="BU1356" s="80">
        <v>0</v>
      </c>
      <c r="BV1356" s="80">
        <v>0</v>
      </c>
      <c r="BW1356" s="80">
        <v>0</v>
      </c>
      <c r="BX1356" s="119">
        <v>1.4666666666666668</v>
      </c>
      <c r="BY1356" s="119">
        <v>1.4666666666666668</v>
      </c>
      <c r="BZ1356" s="119">
        <v>1.4666666666666668</v>
      </c>
      <c r="CA1356" s="119">
        <v>1.4666666666666668</v>
      </c>
      <c r="CB1356" s="119">
        <v>1.4666666666666668</v>
      </c>
      <c r="CC1356" s="119">
        <v>4.1333333333333337</v>
      </c>
      <c r="CD1356" s="119">
        <v>4.1333333333333337</v>
      </c>
      <c r="CE1356" s="119">
        <v>4.1333333333333337</v>
      </c>
      <c r="CF1356" s="119">
        <v>4.1333333333333337</v>
      </c>
      <c r="CG1356" s="119">
        <v>4.1333333333333337</v>
      </c>
      <c r="CH1356" s="80">
        <v>0</v>
      </c>
      <c r="CI1356" s="81">
        <f t="shared" si="121"/>
        <v>28</v>
      </c>
      <c r="CJ1356" s="260">
        <f t="shared" si="122"/>
        <v>7.3333333333333339</v>
      </c>
      <c r="CK1356" s="131">
        <f t="shared" si="123"/>
        <v>0</v>
      </c>
      <c r="CL1356" s="260">
        <f t="shared" si="124"/>
        <v>1.4666666666666668</v>
      </c>
      <c r="CM1356" s="158" t="s">
        <v>4965</v>
      </c>
      <c r="CN1356" s="158" t="s">
        <v>4965</v>
      </c>
      <c r="CO1356" s="140" t="s">
        <v>4965</v>
      </c>
      <c r="CP1356" s="152"/>
      <c r="CQ1356" s="140" t="s">
        <v>4965</v>
      </c>
      <c r="CR1356" s="154" t="s">
        <v>1938</v>
      </c>
      <c r="CS1356" s="140" t="s">
        <v>4965</v>
      </c>
      <c r="CT1356" s="140" t="s">
        <v>4965</v>
      </c>
      <c r="CU1356" s="140"/>
    </row>
    <row r="1357" spans="1:99" s="363" customFormat="1" ht="12" customHeight="1" x14ac:dyDescent="0.2">
      <c r="A1357" s="143" t="s">
        <v>3650</v>
      </c>
      <c r="B1357" s="151" t="s">
        <v>3980</v>
      </c>
      <c r="C1357" s="143" t="s">
        <v>3981</v>
      </c>
      <c r="D1357" s="143"/>
      <c r="E1357" s="143"/>
      <c r="F1357" s="143"/>
      <c r="G1357" s="143"/>
      <c r="H1357" s="143"/>
      <c r="I1357" s="143"/>
      <c r="J1357" s="146">
        <v>525571</v>
      </c>
      <c r="K1357" s="146">
        <v>175115</v>
      </c>
      <c r="L1357" s="177" t="s">
        <v>3080</v>
      </c>
      <c r="M1357" s="143"/>
      <c r="N1357" s="143"/>
      <c r="O1357" s="146"/>
      <c r="P1357" s="146"/>
      <c r="Q1357" s="135">
        <v>5</v>
      </c>
      <c r="R1357" s="147"/>
      <c r="S1357" s="147"/>
      <c r="T1357" s="147"/>
      <c r="U1357" s="153"/>
      <c r="V1357" s="153"/>
      <c r="W1357" s="148"/>
      <c r="X1357" s="149" t="s">
        <v>1442</v>
      </c>
      <c r="Y1357" s="147" t="s">
        <v>1443</v>
      </c>
      <c r="Z1357" s="150"/>
      <c r="AA1357" s="143"/>
      <c r="AB1357" s="381">
        <v>0.12142857142857143</v>
      </c>
      <c r="AC1357" s="143"/>
      <c r="AD1357" s="68"/>
      <c r="AE1357" s="157" t="s">
        <v>628</v>
      </c>
      <c r="AF1357" s="157" t="s">
        <v>1444</v>
      </c>
      <c r="AG1357" s="143">
        <v>1332136</v>
      </c>
      <c r="AH1357" s="143">
        <v>0</v>
      </c>
      <c r="AI1357" s="143">
        <v>0</v>
      </c>
      <c r="AJ1357" s="143">
        <v>0</v>
      </c>
      <c r="AK1357" s="143">
        <v>0</v>
      </c>
      <c r="AL1357" s="143">
        <v>0</v>
      </c>
      <c r="AM1357" s="143">
        <v>0</v>
      </c>
      <c r="AN1357" s="143">
        <v>0</v>
      </c>
      <c r="AO1357" s="143">
        <v>0</v>
      </c>
      <c r="AP1357" s="143">
        <v>5</v>
      </c>
      <c r="AQ1357" s="170" t="s">
        <v>4965</v>
      </c>
      <c r="AR1357" s="170" t="s">
        <v>4965</v>
      </c>
      <c r="AS1357" s="170" t="s">
        <v>4965</v>
      </c>
      <c r="AT1357" s="170" t="s">
        <v>4965</v>
      </c>
      <c r="AU1357" s="170" t="s">
        <v>4965</v>
      </c>
      <c r="AV1357" s="170" t="s">
        <v>4965</v>
      </c>
      <c r="AW1357" s="170" t="s">
        <v>4965</v>
      </c>
      <c r="AX1357" s="170" t="s">
        <v>4965</v>
      </c>
      <c r="AY1357" s="170" t="s">
        <v>4965</v>
      </c>
      <c r="AZ1357" s="170" t="s">
        <v>4965</v>
      </c>
      <c r="BA1357" s="170" t="s">
        <v>4965</v>
      </c>
      <c r="BB1357" s="170" t="s">
        <v>4965</v>
      </c>
      <c r="BC1357" s="170" t="s">
        <v>4965</v>
      </c>
      <c r="BD1357" s="170" t="s">
        <v>4965</v>
      </c>
      <c r="BE1357" s="170" t="s">
        <v>4965</v>
      </c>
      <c r="BF1357" s="170" t="s">
        <v>4965</v>
      </c>
      <c r="BG1357" s="170" t="s">
        <v>4965</v>
      </c>
      <c r="BH1357" s="170" t="s">
        <v>4965</v>
      </c>
      <c r="BI1357" s="170" t="s">
        <v>4965</v>
      </c>
      <c r="BJ1357" s="170" t="s">
        <v>4965</v>
      </c>
      <c r="BK1357" s="170" t="s">
        <v>4965</v>
      </c>
      <c r="BL1357" s="120" t="s">
        <v>4021</v>
      </c>
      <c r="BM1357" s="80">
        <v>0</v>
      </c>
      <c r="BN1357" s="80">
        <v>0</v>
      </c>
      <c r="BO1357" s="247">
        <v>0</v>
      </c>
      <c r="BP1357" s="80">
        <v>0</v>
      </c>
      <c r="BQ1357" s="80">
        <v>0</v>
      </c>
      <c r="BR1357" s="80">
        <v>0</v>
      </c>
      <c r="BS1357" s="248">
        <v>0</v>
      </c>
      <c r="BT1357" s="80">
        <v>0</v>
      </c>
      <c r="BU1357" s="80">
        <v>0</v>
      </c>
      <c r="BV1357" s="80">
        <v>0</v>
      </c>
      <c r="BW1357" s="80">
        <v>0</v>
      </c>
      <c r="BX1357" s="119">
        <v>0.26190476190476192</v>
      </c>
      <c r="BY1357" s="119">
        <v>0.26190476190476192</v>
      </c>
      <c r="BZ1357" s="119">
        <v>0.26190476190476192</v>
      </c>
      <c r="CA1357" s="119">
        <v>0.26190476190476192</v>
      </c>
      <c r="CB1357" s="119">
        <v>0.26190476190476192</v>
      </c>
      <c r="CC1357" s="119">
        <v>0.73809523809523814</v>
      </c>
      <c r="CD1357" s="119">
        <v>0.73809523809523814</v>
      </c>
      <c r="CE1357" s="119">
        <v>0.73809523809523814</v>
      </c>
      <c r="CF1357" s="119">
        <v>0.73809523809523814</v>
      </c>
      <c r="CG1357" s="119">
        <v>0.73809523809523814</v>
      </c>
      <c r="CH1357" s="80">
        <v>0</v>
      </c>
      <c r="CI1357" s="81">
        <f t="shared" si="121"/>
        <v>5</v>
      </c>
      <c r="CJ1357" s="260">
        <f t="shared" si="122"/>
        <v>1.3095238095238095</v>
      </c>
      <c r="CK1357" s="131">
        <f t="shared" si="123"/>
        <v>0</v>
      </c>
      <c r="CL1357" s="260">
        <f t="shared" si="124"/>
        <v>0.26190476190476192</v>
      </c>
      <c r="CM1357" s="158" t="s">
        <v>4965</v>
      </c>
      <c r="CN1357" s="158" t="s">
        <v>4965</v>
      </c>
      <c r="CO1357" s="140" t="s">
        <v>4965</v>
      </c>
      <c r="CP1357" s="152"/>
      <c r="CQ1357" s="140" t="s">
        <v>4965</v>
      </c>
      <c r="CR1357" s="154" t="s">
        <v>1938</v>
      </c>
      <c r="CS1357" s="140" t="s">
        <v>4965</v>
      </c>
      <c r="CT1357" s="140" t="s">
        <v>4965</v>
      </c>
      <c r="CU1357" s="140"/>
    </row>
    <row r="1358" spans="1:99" s="363" customFormat="1" ht="12" customHeight="1" x14ac:dyDescent="0.2">
      <c r="A1358" s="143" t="s">
        <v>3650</v>
      </c>
      <c r="B1358" s="151" t="s">
        <v>3980</v>
      </c>
      <c r="C1358" s="143" t="s">
        <v>3981</v>
      </c>
      <c r="D1358" s="143"/>
      <c r="E1358" s="143"/>
      <c r="F1358" s="143"/>
      <c r="G1358" s="143"/>
      <c r="H1358" s="143"/>
      <c r="I1358" s="143"/>
      <c r="J1358" s="146">
        <v>525571</v>
      </c>
      <c r="K1358" s="146">
        <v>175115</v>
      </c>
      <c r="L1358" s="177" t="s">
        <v>3080</v>
      </c>
      <c r="M1358" s="143"/>
      <c r="N1358" s="143"/>
      <c r="O1358" s="146"/>
      <c r="P1358" s="146"/>
      <c r="Q1358" s="135">
        <v>9</v>
      </c>
      <c r="R1358" s="147"/>
      <c r="S1358" s="147"/>
      <c r="T1358" s="147"/>
      <c r="U1358" s="153"/>
      <c r="V1358" s="153"/>
      <c r="W1358" s="148"/>
      <c r="X1358" s="149" t="s">
        <v>1442</v>
      </c>
      <c r="Y1358" s="147" t="s">
        <v>1443</v>
      </c>
      <c r="Z1358" s="150"/>
      <c r="AA1358" s="143"/>
      <c r="AB1358" s="381">
        <v>0.21857142857142858</v>
      </c>
      <c r="AC1358" s="143"/>
      <c r="AD1358" s="68"/>
      <c r="AE1358" s="157" t="s">
        <v>1931</v>
      </c>
      <c r="AF1358" s="157" t="s">
        <v>1444</v>
      </c>
      <c r="AG1358" s="143">
        <v>1332136</v>
      </c>
      <c r="AH1358" s="143">
        <v>0</v>
      </c>
      <c r="AI1358" s="143">
        <v>0</v>
      </c>
      <c r="AJ1358" s="143">
        <v>0</v>
      </c>
      <c r="AK1358" s="143">
        <v>0</v>
      </c>
      <c r="AL1358" s="143">
        <v>0</v>
      </c>
      <c r="AM1358" s="143">
        <v>0</v>
      </c>
      <c r="AN1358" s="143">
        <v>0</v>
      </c>
      <c r="AO1358" s="143">
        <v>0</v>
      </c>
      <c r="AP1358" s="143">
        <v>9</v>
      </c>
      <c r="AQ1358" s="170" t="s">
        <v>4965</v>
      </c>
      <c r="AR1358" s="170" t="s">
        <v>4965</v>
      </c>
      <c r="AS1358" s="170" t="s">
        <v>4965</v>
      </c>
      <c r="AT1358" s="170" t="s">
        <v>4965</v>
      </c>
      <c r="AU1358" s="170" t="s">
        <v>4965</v>
      </c>
      <c r="AV1358" s="170" t="s">
        <v>4965</v>
      </c>
      <c r="AW1358" s="170" t="s">
        <v>4965</v>
      </c>
      <c r="AX1358" s="170" t="s">
        <v>4965</v>
      </c>
      <c r="AY1358" s="170" t="s">
        <v>4965</v>
      </c>
      <c r="AZ1358" s="170" t="s">
        <v>4965</v>
      </c>
      <c r="BA1358" s="170" t="s">
        <v>4965</v>
      </c>
      <c r="BB1358" s="170" t="s">
        <v>4965</v>
      </c>
      <c r="BC1358" s="170" t="s">
        <v>4965</v>
      </c>
      <c r="BD1358" s="170" t="s">
        <v>4965</v>
      </c>
      <c r="BE1358" s="170" t="s">
        <v>4965</v>
      </c>
      <c r="BF1358" s="170" t="s">
        <v>4965</v>
      </c>
      <c r="BG1358" s="170" t="s">
        <v>4965</v>
      </c>
      <c r="BH1358" s="170" t="s">
        <v>4965</v>
      </c>
      <c r="BI1358" s="170" t="s">
        <v>4965</v>
      </c>
      <c r="BJ1358" s="170" t="s">
        <v>4965</v>
      </c>
      <c r="BK1358" s="170" t="s">
        <v>4965</v>
      </c>
      <c r="BL1358" s="120" t="s">
        <v>4021</v>
      </c>
      <c r="BM1358" s="80">
        <v>0</v>
      </c>
      <c r="BN1358" s="80">
        <v>0</v>
      </c>
      <c r="BO1358" s="247">
        <v>0</v>
      </c>
      <c r="BP1358" s="80">
        <v>0</v>
      </c>
      <c r="BQ1358" s="80">
        <v>0</v>
      </c>
      <c r="BR1358" s="80">
        <v>0</v>
      </c>
      <c r="BS1358" s="248">
        <v>0</v>
      </c>
      <c r="BT1358" s="80">
        <v>0</v>
      </c>
      <c r="BU1358" s="80">
        <v>0</v>
      </c>
      <c r="BV1358" s="80">
        <v>0</v>
      </c>
      <c r="BW1358" s="80">
        <v>0</v>
      </c>
      <c r="BX1358" s="119">
        <v>0.47142857142857142</v>
      </c>
      <c r="BY1358" s="119">
        <v>0.47142857142857142</v>
      </c>
      <c r="BZ1358" s="119">
        <v>0.47142857142857142</v>
      </c>
      <c r="CA1358" s="119">
        <v>0.47142857142857142</v>
      </c>
      <c r="CB1358" s="119">
        <v>0.47142857142857142</v>
      </c>
      <c r="CC1358" s="119">
        <v>1.3285714285714287</v>
      </c>
      <c r="CD1358" s="119">
        <v>1.3285714285714287</v>
      </c>
      <c r="CE1358" s="119">
        <v>1.3285714285714287</v>
      </c>
      <c r="CF1358" s="119">
        <v>1.3285714285714287</v>
      </c>
      <c r="CG1358" s="119">
        <v>1.3285714285714287</v>
      </c>
      <c r="CH1358" s="80">
        <v>0</v>
      </c>
      <c r="CI1358" s="81">
        <f t="shared" si="121"/>
        <v>9.0000000000000018</v>
      </c>
      <c r="CJ1358" s="260">
        <f t="shared" si="122"/>
        <v>2.3571428571428572</v>
      </c>
      <c r="CK1358" s="131">
        <f t="shared" si="123"/>
        <v>0</v>
      </c>
      <c r="CL1358" s="260">
        <f t="shared" si="124"/>
        <v>0.47142857142857142</v>
      </c>
      <c r="CM1358" s="158" t="s">
        <v>4965</v>
      </c>
      <c r="CN1358" s="158" t="s">
        <v>4965</v>
      </c>
      <c r="CO1358" s="140" t="s">
        <v>4965</v>
      </c>
      <c r="CP1358" s="152"/>
      <c r="CQ1358" s="140" t="s">
        <v>4965</v>
      </c>
      <c r="CR1358" s="154" t="s">
        <v>1938</v>
      </c>
      <c r="CS1358" s="140" t="s">
        <v>4965</v>
      </c>
      <c r="CT1358" s="140" t="s">
        <v>4965</v>
      </c>
      <c r="CU1358" s="140"/>
    </row>
    <row r="1359" spans="1:99" s="363" customFormat="1" ht="12" customHeight="1" x14ac:dyDescent="0.2">
      <c r="A1359" s="143" t="s">
        <v>3650</v>
      </c>
      <c r="B1359" s="151" t="s">
        <v>2058</v>
      </c>
      <c r="C1359" s="143" t="s">
        <v>3982</v>
      </c>
      <c r="D1359" s="143"/>
      <c r="E1359" s="143"/>
      <c r="F1359" s="143"/>
      <c r="G1359" s="143"/>
      <c r="H1359" s="143"/>
      <c r="I1359" s="143"/>
      <c r="J1359" s="146">
        <v>525912</v>
      </c>
      <c r="K1359" s="146">
        <v>175143</v>
      </c>
      <c r="L1359" s="177" t="s">
        <v>3080</v>
      </c>
      <c r="M1359" s="143"/>
      <c r="N1359" s="143"/>
      <c r="O1359" s="146"/>
      <c r="P1359" s="146"/>
      <c r="Q1359" s="135">
        <v>5</v>
      </c>
      <c r="R1359" s="147"/>
      <c r="S1359" s="147"/>
      <c r="T1359" s="147"/>
      <c r="U1359" s="153"/>
      <c r="V1359" s="153"/>
      <c r="W1359" s="148"/>
      <c r="X1359" s="149" t="s">
        <v>1442</v>
      </c>
      <c r="Y1359" s="147" t="s">
        <v>1443</v>
      </c>
      <c r="Z1359" s="150"/>
      <c r="AA1359" s="143"/>
      <c r="AB1359" s="381">
        <v>0.12631578947368421</v>
      </c>
      <c r="AC1359" s="143"/>
      <c r="AD1359" s="68"/>
      <c r="AE1359" s="157" t="s">
        <v>628</v>
      </c>
      <c r="AF1359" s="157" t="s">
        <v>1444</v>
      </c>
      <c r="AG1359" s="143">
        <v>1332109</v>
      </c>
      <c r="AH1359" s="143">
        <v>0</v>
      </c>
      <c r="AI1359" s="143">
        <v>0</v>
      </c>
      <c r="AJ1359" s="143">
        <v>0</v>
      </c>
      <c r="AK1359" s="143">
        <v>0</v>
      </c>
      <c r="AL1359" s="143">
        <v>0</v>
      </c>
      <c r="AM1359" s="143">
        <v>0</v>
      </c>
      <c r="AN1359" s="143">
        <v>0</v>
      </c>
      <c r="AO1359" s="143">
        <v>0</v>
      </c>
      <c r="AP1359" s="143">
        <v>5</v>
      </c>
      <c r="AQ1359" s="170" t="s">
        <v>4965</v>
      </c>
      <c r="AR1359" s="170" t="s">
        <v>4965</v>
      </c>
      <c r="AS1359" s="170" t="s">
        <v>4965</v>
      </c>
      <c r="AT1359" s="170" t="s">
        <v>4965</v>
      </c>
      <c r="AU1359" s="170" t="s">
        <v>4965</v>
      </c>
      <c r="AV1359" s="170" t="s">
        <v>4965</v>
      </c>
      <c r="AW1359" s="170" t="s">
        <v>4965</v>
      </c>
      <c r="AX1359" s="170" t="s">
        <v>4965</v>
      </c>
      <c r="AY1359" s="170" t="s">
        <v>4965</v>
      </c>
      <c r="AZ1359" s="170" t="s">
        <v>4965</v>
      </c>
      <c r="BA1359" s="170" t="s">
        <v>4965</v>
      </c>
      <c r="BB1359" s="170" t="s">
        <v>4965</v>
      </c>
      <c r="BC1359" s="170" t="s">
        <v>4965</v>
      </c>
      <c r="BD1359" s="170" t="s">
        <v>4965</v>
      </c>
      <c r="BE1359" s="170" t="s">
        <v>4965</v>
      </c>
      <c r="BF1359" s="170" t="s">
        <v>4965</v>
      </c>
      <c r="BG1359" s="170" t="s">
        <v>4965</v>
      </c>
      <c r="BH1359" s="170" t="s">
        <v>4965</v>
      </c>
      <c r="BI1359" s="170" t="s">
        <v>4965</v>
      </c>
      <c r="BJ1359" s="170" t="s">
        <v>4965</v>
      </c>
      <c r="BK1359" s="170" t="s">
        <v>4965</v>
      </c>
      <c r="BL1359" s="120" t="s">
        <v>4021</v>
      </c>
      <c r="BM1359" s="80">
        <v>0</v>
      </c>
      <c r="BN1359" s="80">
        <v>0</v>
      </c>
      <c r="BO1359" s="247">
        <v>0</v>
      </c>
      <c r="BP1359" s="80">
        <v>0</v>
      </c>
      <c r="BQ1359" s="80">
        <v>0</v>
      </c>
      <c r="BR1359" s="80">
        <v>0</v>
      </c>
      <c r="BS1359" s="245">
        <v>0.31578947368421051</v>
      </c>
      <c r="BT1359" s="119">
        <v>0.31578947368421051</v>
      </c>
      <c r="BU1359" s="119">
        <v>0.31578947368421051</v>
      </c>
      <c r="BV1359" s="119">
        <v>0.31578947368421051</v>
      </c>
      <c r="BW1359" s="119">
        <v>0.31578947368421051</v>
      </c>
      <c r="BX1359" s="119">
        <v>0.47368421052631576</v>
      </c>
      <c r="BY1359" s="119">
        <v>0.47368421052631576</v>
      </c>
      <c r="BZ1359" s="119">
        <v>0.47368421052631576</v>
      </c>
      <c r="CA1359" s="119">
        <v>0.47368421052631576</v>
      </c>
      <c r="CB1359" s="119">
        <v>0.47368421052631576</v>
      </c>
      <c r="CC1359" s="119">
        <v>0.21052631578947367</v>
      </c>
      <c r="CD1359" s="119">
        <v>0.21052631578947367</v>
      </c>
      <c r="CE1359" s="119">
        <v>0.21052631578947367</v>
      </c>
      <c r="CF1359" s="119">
        <v>0.21052631578947367</v>
      </c>
      <c r="CG1359" s="119">
        <v>0.21052631578947367</v>
      </c>
      <c r="CH1359" s="79">
        <v>0</v>
      </c>
      <c r="CI1359" s="81">
        <f t="shared" si="121"/>
        <v>5</v>
      </c>
      <c r="CJ1359" s="260">
        <f t="shared" si="122"/>
        <v>3.9473684210526323</v>
      </c>
      <c r="CK1359" s="131">
        <f t="shared" si="123"/>
        <v>0.31578947368421051</v>
      </c>
      <c r="CL1359" s="260">
        <f t="shared" si="124"/>
        <v>2.0526315789473686</v>
      </c>
      <c r="CM1359" s="158" t="s">
        <v>4965</v>
      </c>
      <c r="CN1359" s="158" t="s">
        <v>4965</v>
      </c>
      <c r="CO1359" s="140" t="s">
        <v>4965</v>
      </c>
      <c r="CP1359" s="152"/>
      <c r="CQ1359" s="140" t="s">
        <v>4965</v>
      </c>
      <c r="CR1359" s="154" t="s">
        <v>1938</v>
      </c>
      <c r="CS1359" s="140" t="s">
        <v>4965</v>
      </c>
      <c r="CT1359" s="140" t="s">
        <v>4965</v>
      </c>
      <c r="CU1359" s="140"/>
    </row>
    <row r="1360" spans="1:99" s="363" customFormat="1" ht="12" customHeight="1" x14ac:dyDescent="0.2">
      <c r="A1360" s="143" t="s">
        <v>3650</v>
      </c>
      <c r="B1360" s="151" t="s">
        <v>2058</v>
      </c>
      <c r="C1360" s="143" t="s">
        <v>3982</v>
      </c>
      <c r="D1360" s="143"/>
      <c r="E1360" s="143"/>
      <c r="F1360" s="143"/>
      <c r="G1360" s="143"/>
      <c r="H1360" s="143"/>
      <c r="I1360" s="143"/>
      <c r="J1360" s="146">
        <v>525912</v>
      </c>
      <c r="K1360" s="146">
        <v>175143</v>
      </c>
      <c r="L1360" s="177" t="s">
        <v>3080</v>
      </c>
      <c r="M1360" s="143"/>
      <c r="N1360" s="143"/>
      <c r="O1360" s="146"/>
      <c r="P1360" s="146"/>
      <c r="Q1360" s="135">
        <v>8</v>
      </c>
      <c r="R1360" s="147"/>
      <c r="S1360" s="147"/>
      <c r="T1360" s="147"/>
      <c r="U1360" s="153"/>
      <c r="V1360" s="153"/>
      <c r="W1360" s="148"/>
      <c r="X1360" s="149" t="s">
        <v>1442</v>
      </c>
      <c r="Y1360" s="147" t="s">
        <v>1443</v>
      </c>
      <c r="Z1360" s="150"/>
      <c r="AA1360" s="143"/>
      <c r="AB1360" s="381">
        <v>0.20210526315789473</v>
      </c>
      <c r="AC1360" s="143"/>
      <c r="AD1360" s="68"/>
      <c r="AE1360" s="157" t="s">
        <v>1931</v>
      </c>
      <c r="AF1360" s="157" t="s">
        <v>1444</v>
      </c>
      <c r="AG1360" s="143">
        <v>1332109</v>
      </c>
      <c r="AH1360" s="143">
        <v>0</v>
      </c>
      <c r="AI1360" s="143">
        <v>0</v>
      </c>
      <c r="AJ1360" s="143">
        <v>0</v>
      </c>
      <c r="AK1360" s="143">
        <v>0</v>
      </c>
      <c r="AL1360" s="143">
        <v>0</v>
      </c>
      <c r="AM1360" s="143">
        <v>0</v>
      </c>
      <c r="AN1360" s="143">
        <v>0</v>
      </c>
      <c r="AO1360" s="143">
        <v>0</v>
      </c>
      <c r="AP1360" s="143">
        <v>8</v>
      </c>
      <c r="AQ1360" s="170" t="s">
        <v>4965</v>
      </c>
      <c r="AR1360" s="170" t="s">
        <v>4965</v>
      </c>
      <c r="AS1360" s="170" t="s">
        <v>4965</v>
      </c>
      <c r="AT1360" s="170" t="s">
        <v>4965</v>
      </c>
      <c r="AU1360" s="170" t="s">
        <v>4965</v>
      </c>
      <c r="AV1360" s="170" t="s">
        <v>4965</v>
      </c>
      <c r="AW1360" s="170" t="s">
        <v>4965</v>
      </c>
      <c r="AX1360" s="170" t="s">
        <v>4965</v>
      </c>
      <c r="AY1360" s="170" t="s">
        <v>4965</v>
      </c>
      <c r="AZ1360" s="170" t="s">
        <v>4965</v>
      </c>
      <c r="BA1360" s="170" t="s">
        <v>4965</v>
      </c>
      <c r="BB1360" s="170" t="s">
        <v>4965</v>
      </c>
      <c r="BC1360" s="170" t="s">
        <v>4965</v>
      </c>
      <c r="BD1360" s="170" t="s">
        <v>4965</v>
      </c>
      <c r="BE1360" s="170" t="s">
        <v>4965</v>
      </c>
      <c r="BF1360" s="170" t="s">
        <v>4965</v>
      </c>
      <c r="BG1360" s="170" t="s">
        <v>4965</v>
      </c>
      <c r="BH1360" s="170" t="s">
        <v>4965</v>
      </c>
      <c r="BI1360" s="170" t="s">
        <v>4965</v>
      </c>
      <c r="BJ1360" s="170" t="s">
        <v>4965</v>
      </c>
      <c r="BK1360" s="170" t="s">
        <v>4965</v>
      </c>
      <c r="BL1360" s="120" t="s">
        <v>4021</v>
      </c>
      <c r="BM1360" s="80">
        <v>0</v>
      </c>
      <c r="BN1360" s="80">
        <v>0</v>
      </c>
      <c r="BO1360" s="247">
        <v>0</v>
      </c>
      <c r="BP1360" s="80">
        <v>0</v>
      </c>
      <c r="BQ1360" s="80">
        <v>0</v>
      </c>
      <c r="BR1360" s="80">
        <v>0</v>
      </c>
      <c r="BS1360" s="245">
        <v>0.50526315789473686</v>
      </c>
      <c r="BT1360" s="119">
        <v>0.50526315789473686</v>
      </c>
      <c r="BU1360" s="119">
        <v>0.50526315789473686</v>
      </c>
      <c r="BV1360" s="119">
        <v>0.50526315789473686</v>
      </c>
      <c r="BW1360" s="119">
        <v>0.50526315789473686</v>
      </c>
      <c r="BX1360" s="119">
        <v>0.75789473684210518</v>
      </c>
      <c r="BY1360" s="119">
        <v>0.75789473684210518</v>
      </c>
      <c r="BZ1360" s="119">
        <v>0.75789473684210518</v>
      </c>
      <c r="CA1360" s="119">
        <v>0.75789473684210518</v>
      </c>
      <c r="CB1360" s="119">
        <v>0.75789473684210518</v>
      </c>
      <c r="CC1360" s="119">
        <v>0.33684210526315789</v>
      </c>
      <c r="CD1360" s="119">
        <v>0.33684210526315789</v>
      </c>
      <c r="CE1360" s="119">
        <v>0.33684210526315789</v>
      </c>
      <c r="CF1360" s="119">
        <v>0.33684210526315789</v>
      </c>
      <c r="CG1360" s="119">
        <v>0.33684210526315789</v>
      </c>
      <c r="CH1360" s="79">
        <v>0</v>
      </c>
      <c r="CI1360" s="81">
        <f t="shared" si="121"/>
        <v>7.9999999999999991</v>
      </c>
      <c r="CJ1360" s="260">
        <f t="shared" si="122"/>
        <v>6.3157894736842088</v>
      </c>
      <c r="CK1360" s="260">
        <f t="shared" si="123"/>
        <v>0.50526315789473686</v>
      </c>
      <c r="CL1360" s="260">
        <f t="shared" si="124"/>
        <v>3.284210526315789</v>
      </c>
      <c r="CM1360" s="158" t="s">
        <v>4965</v>
      </c>
      <c r="CN1360" s="158" t="s">
        <v>4965</v>
      </c>
      <c r="CO1360" s="140" t="s">
        <v>4965</v>
      </c>
      <c r="CP1360" s="152"/>
      <c r="CQ1360" s="140" t="s">
        <v>4965</v>
      </c>
      <c r="CR1360" s="154" t="s">
        <v>1938</v>
      </c>
      <c r="CS1360" s="140" t="s">
        <v>4965</v>
      </c>
      <c r="CT1360" s="140" t="s">
        <v>4965</v>
      </c>
      <c r="CU1360" s="140"/>
    </row>
    <row r="1361" spans="1:99" s="363" customFormat="1" ht="12" customHeight="1" x14ac:dyDescent="0.2">
      <c r="A1361" s="143" t="s">
        <v>3650</v>
      </c>
      <c r="B1361" s="151" t="s">
        <v>2058</v>
      </c>
      <c r="C1361" s="143" t="s">
        <v>3982</v>
      </c>
      <c r="D1361" s="143"/>
      <c r="E1361" s="143"/>
      <c r="F1361" s="143"/>
      <c r="G1361" s="143"/>
      <c r="H1361" s="143"/>
      <c r="I1361" s="143"/>
      <c r="J1361" s="146">
        <v>525912</v>
      </c>
      <c r="K1361" s="146">
        <v>175143</v>
      </c>
      <c r="L1361" s="177" t="s">
        <v>3080</v>
      </c>
      <c r="M1361" s="143"/>
      <c r="N1361" s="143"/>
      <c r="O1361" s="146"/>
      <c r="P1361" s="146"/>
      <c r="Q1361" s="135">
        <v>25</v>
      </c>
      <c r="R1361" s="147"/>
      <c r="S1361" s="147"/>
      <c r="T1361" s="147"/>
      <c r="U1361" s="153"/>
      <c r="V1361" s="153"/>
      <c r="W1361" s="148"/>
      <c r="X1361" s="149" t="s">
        <v>1442</v>
      </c>
      <c r="Y1361" s="147" t="s">
        <v>1443</v>
      </c>
      <c r="Z1361" s="150"/>
      <c r="AA1361" s="143"/>
      <c r="AB1361" s="381">
        <v>0.63157894736842102</v>
      </c>
      <c r="AC1361" s="143"/>
      <c r="AD1361" s="68"/>
      <c r="AE1361" s="349" t="s">
        <v>3063</v>
      </c>
      <c r="AF1361" s="157" t="s">
        <v>1444</v>
      </c>
      <c r="AG1361" s="143">
        <v>1332109</v>
      </c>
      <c r="AH1361" s="143">
        <v>0</v>
      </c>
      <c r="AI1361" s="143">
        <v>0</v>
      </c>
      <c r="AJ1361" s="143">
        <v>0</v>
      </c>
      <c r="AK1361" s="143">
        <v>0</v>
      </c>
      <c r="AL1361" s="143">
        <v>0</v>
      </c>
      <c r="AM1361" s="143">
        <v>0</v>
      </c>
      <c r="AN1361" s="143">
        <v>0</v>
      </c>
      <c r="AO1361" s="143">
        <v>0</v>
      </c>
      <c r="AP1361" s="143">
        <v>25</v>
      </c>
      <c r="AQ1361" s="170" t="s">
        <v>4965</v>
      </c>
      <c r="AR1361" s="170" t="s">
        <v>4965</v>
      </c>
      <c r="AS1361" s="170" t="s">
        <v>4965</v>
      </c>
      <c r="AT1361" s="170" t="s">
        <v>4965</v>
      </c>
      <c r="AU1361" s="170" t="s">
        <v>4965</v>
      </c>
      <c r="AV1361" s="170" t="s">
        <v>4965</v>
      </c>
      <c r="AW1361" s="170" t="s">
        <v>4965</v>
      </c>
      <c r="AX1361" s="170" t="s">
        <v>4965</v>
      </c>
      <c r="AY1361" s="170" t="s">
        <v>4965</v>
      </c>
      <c r="AZ1361" s="170" t="s">
        <v>4965</v>
      </c>
      <c r="BA1361" s="170" t="s">
        <v>4965</v>
      </c>
      <c r="BB1361" s="170" t="s">
        <v>4965</v>
      </c>
      <c r="BC1361" s="170" t="s">
        <v>4965</v>
      </c>
      <c r="BD1361" s="170" t="s">
        <v>4965</v>
      </c>
      <c r="BE1361" s="170" t="s">
        <v>4965</v>
      </c>
      <c r="BF1361" s="170" t="s">
        <v>4965</v>
      </c>
      <c r="BG1361" s="170" t="s">
        <v>4965</v>
      </c>
      <c r="BH1361" s="170" t="s">
        <v>4965</v>
      </c>
      <c r="BI1361" s="170" t="s">
        <v>4965</v>
      </c>
      <c r="BJ1361" s="170" t="s">
        <v>4965</v>
      </c>
      <c r="BK1361" s="170" t="s">
        <v>4965</v>
      </c>
      <c r="BL1361" s="120" t="s">
        <v>4021</v>
      </c>
      <c r="BM1361" s="80">
        <v>0</v>
      </c>
      <c r="BN1361" s="80">
        <v>0</v>
      </c>
      <c r="BO1361" s="247">
        <v>0</v>
      </c>
      <c r="BP1361" s="80">
        <v>0</v>
      </c>
      <c r="BQ1361" s="80">
        <v>0</v>
      </c>
      <c r="BR1361" s="80">
        <v>0</v>
      </c>
      <c r="BS1361" s="245">
        <v>1.5789473684210527</v>
      </c>
      <c r="BT1361" s="119">
        <v>1.5789473684210527</v>
      </c>
      <c r="BU1361" s="119">
        <v>1.5789473684210527</v>
      </c>
      <c r="BV1361" s="119">
        <v>1.5789473684210527</v>
      </c>
      <c r="BW1361" s="119">
        <v>1.5789473684210527</v>
      </c>
      <c r="BX1361" s="119">
        <v>2.3684210526315788</v>
      </c>
      <c r="BY1361" s="119">
        <v>2.3684210526315788</v>
      </c>
      <c r="BZ1361" s="119">
        <v>2.3684210526315788</v>
      </c>
      <c r="CA1361" s="119">
        <v>2.3684210526315788</v>
      </c>
      <c r="CB1361" s="119">
        <v>2.3684210526315788</v>
      </c>
      <c r="CC1361" s="119">
        <v>1.0526315789473684</v>
      </c>
      <c r="CD1361" s="119">
        <v>1.0526315789473684</v>
      </c>
      <c r="CE1361" s="119">
        <v>1.0526315789473684</v>
      </c>
      <c r="CF1361" s="119">
        <v>1.0526315789473684</v>
      </c>
      <c r="CG1361" s="119">
        <v>1.0526315789473684</v>
      </c>
      <c r="CH1361" s="79">
        <v>0</v>
      </c>
      <c r="CI1361" s="81">
        <f t="shared" si="121"/>
        <v>25.000000000000007</v>
      </c>
      <c r="CJ1361" s="260">
        <f t="shared" si="122"/>
        <v>19.736842105263158</v>
      </c>
      <c r="CK1361" s="260">
        <f t="shared" si="123"/>
        <v>1.5789473684210527</v>
      </c>
      <c r="CL1361" s="260">
        <f t="shared" si="124"/>
        <v>10.263157894736842</v>
      </c>
      <c r="CM1361" s="158" t="s">
        <v>4965</v>
      </c>
      <c r="CN1361" s="158" t="s">
        <v>4965</v>
      </c>
      <c r="CO1361" s="140" t="s">
        <v>4965</v>
      </c>
      <c r="CP1361" s="152"/>
      <c r="CQ1361" s="140" t="s">
        <v>4965</v>
      </c>
      <c r="CR1361" s="154" t="s">
        <v>1938</v>
      </c>
      <c r="CS1361" s="140" t="s">
        <v>4965</v>
      </c>
      <c r="CT1361" s="140" t="s">
        <v>4965</v>
      </c>
      <c r="CU1361" s="140"/>
    </row>
    <row r="1362" spans="1:99" s="363" customFormat="1" ht="12" customHeight="1" x14ac:dyDescent="0.2">
      <c r="A1362" s="143" t="s">
        <v>3650</v>
      </c>
      <c r="B1362" s="151" t="s">
        <v>2057</v>
      </c>
      <c r="C1362" s="143" t="s">
        <v>3983</v>
      </c>
      <c r="D1362" s="143"/>
      <c r="E1362" s="143"/>
      <c r="F1362" s="143"/>
      <c r="G1362" s="143"/>
      <c r="H1362" s="143"/>
      <c r="I1362" s="143"/>
      <c r="J1362" s="146">
        <v>525798</v>
      </c>
      <c r="K1362" s="146">
        <v>175170</v>
      </c>
      <c r="L1362" s="177" t="s">
        <v>3080</v>
      </c>
      <c r="M1362" s="143"/>
      <c r="N1362" s="143"/>
      <c r="O1362" s="146"/>
      <c r="P1362" s="146"/>
      <c r="Q1362" s="135">
        <v>7</v>
      </c>
      <c r="R1362" s="147"/>
      <c r="S1362" s="147"/>
      <c r="T1362" s="147"/>
      <c r="U1362" s="153"/>
      <c r="V1362" s="153"/>
      <c r="W1362" s="148"/>
      <c r="X1362" s="149" t="s">
        <v>1442</v>
      </c>
      <c r="Y1362" s="147" t="s">
        <v>1443</v>
      </c>
      <c r="Z1362" s="150"/>
      <c r="AA1362" s="143"/>
      <c r="AB1362" s="381">
        <v>0.17749999999999999</v>
      </c>
      <c r="AC1362" s="143"/>
      <c r="AD1362" s="68"/>
      <c r="AE1362" s="157" t="s">
        <v>628</v>
      </c>
      <c r="AF1362" s="157" t="s">
        <v>1444</v>
      </c>
      <c r="AG1362" s="143">
        <v>1332282</v>
      </c>
      <c r="AH1362" s="143">
        <v>0</v>
      </c>
      <c r="AI1362" s="143">
        <v>0</v>
      </c>
      <c r="AJ1362" s="143">
        <v>0</v>
      </c>
      <c r="AK1362" s="143">
        <v>0</v>
      </c>
      <c r="AL1362" s="143">
        <v>0</v>
      </c>
      <c r="AM1362" s="143">
        <v>0</v>
      </c>
      <c r="AN1362" s="143">
        <v>0</v>
      </c>
      <c r="AO1362" s="143">
        <v>0</v>
      </c>
      <c r="AP1362" s="143">
        <v>7</v>
      </c>
      <c r="AQ1362" s="170" t="s">
        <v>4965</v>
      </c>
      <c r="AR1362" s="170" t="s">
        <v>4965</v>
      </c>
      <c r="AS1362" s="170" t="s">
        <v>4965</v>
      </c>
      <c r="AT1362" s="170" t="s">
        <v>4965</v>
      </c>
      <c r="AU1362" s="170" t="s">
        <v>4965</v>
      </c>
      <c r="AV1362" s="170" t="s">
        <v>4965</v>
      </c>
      <c r="AW1362" s="170" t="s">
        <v>4965</v>
      </c>
      <c r="AX1362" s="170" t="s">
        <v>4965</v>
      </c>
      <c r="AY1362" s="170" t="s">
        <v>4965</v>
      </c>
      <c r="AZ1362" s="170" t="s">
        <v>4965</v>
      </c>
      <c r="BA1362" s="170" t="s">
        <v>4965</v>
      </c>
      <c r="BB1362" s="170" t="s">
        <v>4965</v>
      </c>
      <c r="BC1362" s="170" t="s">
        <v>4965</v>
      </c>
      <c r="BD1362" s="170" t="s">
        <v>4965</v>
      </c>
      <c r="BE1362" s="170" t="s">
        <v>4965</v>
      </c>
      <c r="BF1362" s="170" t="s">
        <v>4965</v>
      </c>
      <c r="BG1362" s="170" t="s">
        <v>4965</v>
      </c>
      <c r="BH1362" s="170" t="s">
        <v>4965</v>
      </c>
      <c r="BI1362" s="170" t="s">
        <v>4965</v>
      </c>
      <c r="BJ1362" s="170" t="s">
        <v>4965</v>
      </c>
      <c r="BK1362" s="170" t="s">
        <v>4965</v>
      </c>
      <c r="BL1362" s="120" t="s">
        <v>4021</v>
      </c>
      <c r="BM1362" s="80">
        <v>0</v>
      </c>
      <c r="BN1362" s="80">
        <v>0</v>
      </c>
      <c r="BO1362" s="247">
        <v>0</v>
      </c>
      <c r="BP1362" s="80">
        <v>0</v>
      </c>
      <c r="BQ1362" s="80">
        <v>0</v>
      </c>
      <c r="BR1362" s="80">
        <v>0</v>
      </c>
      <c r="BS1362" s="245">
        <v>0.2</v>
      </c>
      <c r="BT1362" s="119">
        <v>0.2</v>
      </c>
      <c r="BU1362" s="119">
        <v>0.2</v>
      </c>
      <c r="BV1362" s="119">
        <v>0.2</v>
      </c>
      <c r="BW1362" s="119">
        <v>0.2</v>
      </c>
      <c r="BX1362" s="119">
        <v>0.5</v>
      </c>
      <c r="BY1362" s="119">
        <v>0.5</v>
      </c>
      <c r="BZ1362" s="119">
        <v>0.5</v>
      </c>
      <c r="CA1362" s="119">
        <v>0.5</v>
      </c>
      <c r="CB1362" s="119">
        <v>0.5</v>
      </c>
      <c r="CC1362" s="119">
        <v>0.7</v>
      </c>
      <c r="CD1362" s="119">
        <v>0.7</v>
      </c>
      <c r="CE1362" s="119">
        <v>0.7</v>
      </c>
      <c r="CF1362" s="119">
        <v>0.7</v>
      </c>
      <c r="CG1362" s="119">
        <v>0.7</v>
      </c>
      <c r="CH1362" s="79">
        <v>0</v>
      </c>
      <c r="CI1362" s="81">
        <f t="shared" si="121"/>
        <v>7.0000000000000009</v>
      </c>
      <c r="CJ1362" s="260">
        <f t="shared" si="122"/>
        <v>3.5</v>
      </c>
      <c r="CK1362" s="131">
        <f t="shared" si="123"/>
        <v>0.2</v>
      </c>
      <c r="CL1362" s="260">
        <f t="shared" si="124"/>
        <v>1.5</v>
      </c>
      <c r="CM1362" s="158" t="s">
        <v>4965</v>
      </c>
      <c r="CN1362" s="158" t="s">
        <v>4965</v>
      </c>
      <c r="CO1362" s="140" t="s">
        <v>4965</v>
      </c>
      <c r="CP1362" s="152"/>
      <c r="CQ1362" s="140" t="s">
        <v>4965</v>
      </c>
      <c r="CR1362" s="154" t="s">
        <v>1938</v>
      </c>
      <c r="CS1362" s="140" t="s">
        <v>4965</v>
      </c>
      <c r="CT1362" s="140" t="s">
        <v>4965</v>
      </c>
      <c r="CU1362" s="140"/>
    </row>
    <row r="1363" spans="1:99" s="363" customFormat="1" ht="12" customHeight="1" x14ac:dyDescent="0.2">
      <c r="A1363" s="143" t="s">
        <v>3650</v>
      </c>
      <c r="B1363" s="151" t="s">
        <v>2057</v>
      </c>
      <c r="C1363" s="143" t="s">
        <v>3983</v>
      </c>
      <c r="D1363" s="143"/>
      <c r="E1363" s="143"/>
      <c r="F1363" s="143"/>
      <c r="G1363" s="143"/>
      <c r="H1363" s="143"/>
      <c r="I1363" s="143"/>
      <c r="J1363" s="146">
        <v>525798</v>
      </c>
      <c r="K1363" s="146">
        <v>175170</v>
      </c>
      <c r="L1363" s="177" t="s">
        <v>3080</v>
      </c>
      <c r="M1363" s="143"/>
      <c r="N1363" s="143"/>
      <c r="O1363" s="146"/>
      <c r="P1363" s="146"/>
      <c r="Q1363" s="135">
        <v>11</v>
      </c>
      <c r="R1363" s="147"/>
      <c r="S1363" s="147"/>
      <c r="T1363" s="147"/>
      <c r="U1363" s="153"/>
      <c r="V1363" s="153"/>
      <c r="W1363" s="148"/>
      <c r="X1363" s="149" t="s">
        <v>1442</v>
      </c>
      <c r="Y1363" s="147" t="s">
        <v>1443</v>
      </c>
      <c r="Z1363" s="150"/>
      <c r="AA1363" s="143"/>
      <c r="AB1363" s="381">
        <v>0.27892857142857141</v>
      </c>
      <c r="AC1363" s="143"/>
      <c r="AD1363" s="68"/>
      <c r="AE1363" s="157" t="s">
        <v>1931</v>
      </c>
      <c r="AF1363" s="157" t="s">
        <v>1444</v>
      </c>
      <c r="AG1363" s="143">
        <v>1332282</v>
      </c>
      <c r="AH1363" s="143">
        <v>0</v>
      </c>
      <c r="AI1363" s="143">
        <v>0</v>
      </c>
      <c r="AJ1363" s="143">
        <v>0</v>
      </c>
      <c r="AK1363" s="143">
        <v>0</v>
      </c>
      <c r="AL1363" s="143">
        <v>0</v>
      </c>
      <c r="AM1363" s="143">
        <v>0</v>
      </c>
      <c r="AN1363" s="143">
        <v>0</v>
      </c>
      <c r="AO1363" s="143">
        <v>0</v>
      </c>
      <c r="AP1363" s="143">
        <v>11</v>
      </c>
      <c r="AQ1363" s="170" t="s">
        <v>4965</v>
      </c>
      <c r="AR1363" s="170" t="s">
        <v>4965</v>
      </c>
      <c r="AS1363" s="170" t="s">
        <v>4965</v>
      </c>
      <c r="AT1363" s="170" t="s">
        <v>4965</v>
      </c>
      <c r="AU1363" s="170" t="s">
        <v>4965</v>
      </c>
      <c r="AV1363" s="170" t="s">
        <v>4965</v>
      </c>
      <c r="AW1363" s="170" t="s">
        <v>4965</v>
      </c>
      <c r="AX1363" s="170" t="s">
        <v>4965</v>
      </c>
      <c r="AY1363" s="170" t="s">
        <v>4965</v>
      </c>
      <c r="AZ1363" s="170" t="s">
        <v>4965</v>
      </c>
      <c r="BA1363" s="170" t="s">
        <v>4965</v>
      </c>
      <c r="BB1363" s="170" t="s">
        <v>4965</v>
      </c>
      <c r="BC1363" s="170" t="s">
        <v>4965</v>
      </c>
      <c r="BD1363" s="170" t="s">
        <v>4965</v>
      </c>
      <c r="BE1363" s="170" t="s">
        <v>4965</v>
      </c>
      <c r="BF1363" s="170" t="s">
        <v>4965</v>
      </c>
      <c r="BG1363" s="170" t="s">
        <v>4965</v>
      </c>
      <c r="BH1363" s="170" t="s">
        <v>4965</v>
      </c>
      <c r="BI1363" s="170" t="s">
        <v>4965</v>
      </c>
      <c r="BJ1363" s="170" t="s">
        <v>4965</v>
      </c>
      <c r="BK1363" s="170" t="s">
        <v>4965</v>
      </c>
      <c r="BL1363" s="120" t="s">
        <v>4021</v>
      </c>
      <c r="BM1363" s="80">
        <v>0</v>
      </c>
      <c r="BN1363" s="80">
        <v>0</v>
      </c>
      <c r="BO1363" s="247">
        <v>0</v>
      </c>
      <c r="BP1363" s="80">
        <v>0</v>
      </c>
      <c r="BQ1363" s="80">
        <v>0</v>
      </c>
      <c r="BR1363" s="80">
        <v>0</v>
      </c>
      <c r="BS1363" s="245">
        <v>0.31428571428571428</v>
      </c>
      <c r="BT1363" s="119">
        <v>0.31428571428571428</v>
      </c>
      <c r="BU1363" s="119">
        <v>0.31428571428571428</v>
      </c>
      <c r="BV1363" s="119">
        <v>0.31428571428571428</v>
      </c>
      <c r="BW1363" s="119">
        <v>0.31428571428571428</v>
      </c>
      <c r="BX1363" s="119">
        <v>0.78571428571428581</v>
      </c>
      <c r="BY1363" s="119">
        <v>0.78571428571428581</v>
      </c>
      <c r="BZ1363" s="119">
        <v>0.78571428571428581</v>
      </c>
      <c r="CA1363" s="119">
        <v>0.78571428571428581</v>
      </c>
      <c r="CB1363" s="119">
        <v>0.78571428571428581</v>
      </c>
      <c r="CC1363" s="119">
        <v>1.1000000000000001</v>
      </c>
      <c r="CD1363" s="119">
        <v>1.1000000000000001</v>
      </c>
      <c r="CE1363" s="119">
        <v>1.1000000000000001</v>
      </c>
      <c r="CF1363" s="119">
        <v>1.1000000000000001</v>
      </c>
      <c r="CG1363" s="119">
        <v>1.1000000000000001</v>
      </c>
      <c r="CH1363" s="79">
        <v>0</v>
      </c>
      <c r="CI1363" s="81">
        <f t="shared" si="121"/>
        <v>10.999999999999998</v>
      </c>
      <c r="CJ1363" s="260">
        <f t="shared" si="122"/>
        <v>5.5</v>
      </c>
      <c r="CK1363" s="131">
        <f t="shared" si="123"/>
        <v>0.31428571428571428</v>
      </c>
      <c r="CL1363" s="260">
        <f t="shared" si="124"/>
        <v>2.3571428571428572</v>
      </c>
      <c r="CM1363" s="158" t="s">
        <v>4965</v>
      </c>
      <c r="CN1363" s="158" t="s">
        <v>4965</v>
      </c>
      <c r="CO1363" s="140" t="s">
        <v>4965</v>
      </c>
      <c r="CP1363" s="152"/>
      <c r="CQ1363" s="140" t="s">
        <v>4965</v>
      </c>
      <c r="CR1363" s="154" t="s">
        <v>1938</v>
      </c>
      <c r="CS1363" s="140" t="s">
        <v>4965</v>
      </c>
      <c r="CT1363" s="140" t="s">
        <v>4965</v>
      </c>
      <c r="CU1363" s="140"/>
    </row>
    <row r="1364" spans="1:99" s="363" customFormat="1" ht="12" customHeight="1" x14ac:dyDescent="0.2">
      <c r="A1364" s="143" t="s">
        <v>3650</v>
      </c>
      <c r="B1364" s="151" t="s">
        <v>2057</v>
      </c>
      <c r="C1364" s="143" t="s">
        <v>3983</v>
      </c>
      <c r="D1364" s="143"/>
      <c r="E1364" s="143"/>
      <c r="F1364" s="143"/>
      <c r="G1364" s="143"/>
      <c r="H1364" s="143"/>
      <c r="I1364" s="143"/>
      <c r="J1364" s="146">
        <v>525798</v>
      </c>
      <c r="K1364" s="146">
        <v>175170</v>
      </c>
      <c r="L1364" s="177" t="s">
        <v>3080</v>
      </c>
      <c r="M1364" s="143"/>
      <c r="N1364" s="143"/>
      <c r="O1364" s="146"/>
      <c r="P1364" s="146"/>
      <c r="Q1364" s="135">
        <v>38</v>
      </c>
      <c r="R1364" s="147"/>
      <c r="S1364" s="147"/>
      <c r="T1364" s="147"/>
      <c r="U1364" s="153"/>
      <c r="V1364" s="153"/>
      <c r="W1364" s="148"/>
      <c r="X1364" s="149" t="s">
        <v>1442</v>
      </c>
      <c r="Y1364" s="147" t="s">
        <v>1443</v>
      </c>
      <c r="Z1364" s="150"/>
      <c r="AA1364" s="143"/>
      <c r="AB1364" s="381">
        <v>0.96357142857142852</v>
      </c>
      <c r="AC1364" s="143"/>
      <c r="AD1364" s="68"/>
      <c r="AE1364" s="349" t="s">
        <v>3063</v>
      </c>
      <c r="AF1364" s="157" t="s">
        <v>1444</v>
      </c>
      <c r="AG1364" s="143">
        <v>1332282</v>
      </c>
      <c r="AH1364" s="143">
        <v>0</v>
      </c>
      <c r="AI1364" s="143">
        <v>0</v>
      </c>
      <c r="AJ1364" s="143">
        <v>0</v>
      </c>
      <c r="AK1364" s="143">
        <v>0</v>
      </c>
      <c r="AL1364" s="143">
        <v>0</v>
      </c>
      <c r="AM1364" s="143">
        <v>0</v>
      </c>
      <c r="AN1364" s="143">
        <v>0</v>
      </c>
      <c r="AO1364" s="143">
        <v>0</v>
      </c>
      <c r="AP1364" s="143">
        <v>38</v>
      </c>
      <c r="AQ1364" s="170" t="s">
        <v>4965</v>
      </c>
      <c r="AR1364" s="170" t="s">
        <v>4965</v>
      </c>
      <c r="AS1364" s="170" t="s">
        <v>4965</v>
      </c>
      <c r="AT1364" s="170" t="s">
        <v>4965</v>
      </c>
      <c r="AU1364" s="170" t="s">
        <v>4965</v>
      </c>
      <c r="AV1364" s="170" t="s">
        <v>4965</v>
      </c>
      <c r="AW1364" s="170" t="s">
        <v>4965</v>
      </c>
      <c r="AX1364" s="170" t="s">
        <v>4965</v>
      </c>
      <c r="AY1364" s="170" t="s">
        <v>4965</v>
      </c>
      <c r="AZ1364" s="170" t="s">
        <v>4965</v>
      </c>
      <c r="BA1364" s="170" t="s">
        <v>4965</v>
      </c>
      <c r="BB1364" s="170" t="s">
        <v>4965</v>
      </c>
      <c r="BC1364" s="170" t="s">
        <v>4965</v>
      </c>
      <c r="BD1364" s="170" t="s">
        <v>4965</v>
      </c>
      <c r="BE1364" s="170" t="s">
        <v>4965</v>
      </c>
      <c r="BF1364" s="170" t="s">
        <v>4965</v>
      </c>
      <c r="BG1364" s="170" t="s">
        <v>4965</v>
      </c>
      <c r="BH1364" s="170" t="s">
        <v>4965</v>
      </c>
      <c r="BI1364" s="170" t="s">
        <v>4965</v>
      </c>
      <c r="BJ1364" s="170" t="s">
        <v>4965</v>
      </c>
      <c r="BK1364" s="170" t="s">
        <v>4965</v>
      </c>
      <c r="BL1364" s="120" t="s">
        <v>4021</v>
      </c>
      <c r="BM1364" s="80">
        <v>0</v>
      </c>
      <c r="BN1364" s="80">
        <v>0</v>
      </c>
      <c r="BO1364" s="247">
        <v>0</v>
      </c>
      <c r="BP1364" s="80">
        <v>0</v>
      </c>
      <c r="BQ1364" s="80">
        <v>0</v>
      </c>
      <c r="BR1364" s="80">
        <v>0</v>
      </c>
      <c r="BS1364" s="245">
        <v>1.0857142857142856</v>
      </c>
      <c r="BT1364" s="119">
        <v>1.0857142857142856</v>
      </c>
      <c r="BU1364" s="119">
        <v>1.0857142857142856</v>
      </c>
      <c r="BV1364" s="119">
        <v>1.0857142857142856</v>
      </c>
      <c r="BW1364" s="119">
        <v>1.0857142857142856</v>
      </c>
      <c r="BX1364" s="119">
        <v>2.7142857142857144</v>
      </c>
      <c r="BY1364" s="119">
        <v>2.7142857142857144</v>
      </c>
      <c r="BZ1364" s="119">
        <v>2.7142857142857144</v>
      </c>
      <c r="CA1364" s="119">
        <v>2.7142857142857144</v>
      </c>
      <c r="CB1364" s="119">
        <v>2.7142857142857144</v>
      </c>
      <c r="CC1364" s="119">
        <v>3.8</v>
      </c>
      <c r="CD1364" s="119">
        <v>3.8</v>
      </c>
      <c r="CE1364" s="119">
        <v>3.8</v>
      </c>
      <c r="CF1364" s="119">
        <v>3.8</v>
      </c>
      <c r="CG1364" s="119">
        <v>3.8</v>
      </c>
      <c r="CH1364" s="79">
        <v>0</v>
      </c>
      <c r="CI1364" s="81">
        <f t="shared" si="121"/>
        <v>38</v>
      </c>
      <c r="CJ1364" s="260">
        <f t="shared" si="122"/>
        <v>19.000000000000004</v>
      </c>
      <c r="CK1364" s="260">
        <f t="shared" si="123"/>
        <v>1.0857142857142856</v>
      </c>
      <c r="CL1364" s="260">
        <f t="shared" si="124"/>
        <v>8.1428571428571423</v>
      </c>
      <c r="CM1364" s="158" t="s">
        <v>4965</v>
      </c>
      <c r="CN1364" s="158" t="s">
        <v>4965</v>
      </c>
      <c r="CO1364" s="140" t="s">
        <v>4965</v>
      </c>
      <c r="CP1364" s="152"/>
      <c r="CQ1364" s="140" t="s">
        <v>4965</v>
      </c>
      <c r="CR1364" s="154" t="s">
        <v>1938</v>
      </c>
      <c r="CS1364" s="140" t="s">
        <v>4965</v>
      </c>
      <c r="CT1364" s="140" t="s">
        <v>4965</v>
      </c>
      <c r="CU1364" s="140"/>
    </row>
    <row r="1365" spans="1:99" s="363" customFormat="1" ht="12" customHeight="1" x14ac:dyDescent="0.2">
      <c r="A1365" s="143" t="s">
        <v>3650</v>
      </c>
      <c r="B1365" s="151" t="s">
        <v>2059</v>
      </c>
      <c r="C1365" s="143" t="s">
        <v>3984</v>
      </c>
      <c r="D1365" s="143"/>
      <c r="E1365" s="143"/>
      <c r="F1365" s="143"/>
      <c r="G1365" s="143"/>
      <c r="H1365" s="143"/>
      <c r="I1365" s="143"/>
      <c r="J1365" s="146">
        <v>526043</v>
      </c>
      <c r="K1365" s="146">
        <v>175254</v>
      </c>
      <c r="L1365" s="177" t="s">
        <v>3080</v>
      </c>
      <c r="M1365" s="143"/>
      <c r="N1365" s="143"/>
      <c r="O1365" s="146"/>
      <c r="P1365" s="146"/>
      <c r="Q1365" s="135">
        <v>2</v>
      </c>
      <c r="R1365" s="147"/>
      <c r="S1365" s="147"/>
      <c r="T1365" s="147"/>
      <c r="U1365" s="153"/>
      <c r="V1365" s="153"/>
      <c r="W1365" s="148"/>
      <c r="X1365" s="149" t="s">
        <v>1442</v>
      </c>
      <c r="Y1365" s="147" t="s">
        <v>1443</v>
      </c>
      <c r="Z1365" s="150"/>
      <c r="AA1365" s="143"/>
      <c r="AB1365" s="381">
        <v>4.5333333333333337E-2</v>
      </c>
      <c r="AC1365" s="143"/>
      <c r="AD1365" s="68"/>
      <c r="AE1365" s="157" t="s">
        <v>628</v>
      </c>
      <c r="AF1365" s="157" t="s">
        <v>1444</v>
      </c>
      <c r="AG1365" s="143">
        <v>1332143</v>
      </c>
      <c r="AH1365" s="143">
        <v>0</v>
      </c>
      <c r="AI1365" s="143">
        <v>0</v>
      </c>
      <c r="AJ1365" s="143">
        <v>0</v>
      </c>
      <c r="AK1365" s="143">
        <v>0</v>
      </c>
      <c r="AL1365" s="143">
        <v>0</v>
      </c>
      <c r="AM1365" s="143">
        <v>0</v>
      </c>
      <c r="AN1365" s="143">
        <v>0</v>
      </c>
      <c r="AO1365" s="143">
        <v>0</v>
      </c>
      <c r="AP1365" s="143">
        <v>2</v>
      </c>
      <c r="AQ1365" s="170" t="s">
        <v>4965</v>
      </c>
      <c r="AR1365" s="170" t="s">
        <v>4965</v>
      </c>
      <c r="AS1365" s="170" t="s">
        <v>4965</v>
      </c>
      <c r="AT1365" s="170" t="s">
        <v>4965</v>
      </c>
      <c r="AU1365" s="170" t="s">
        <v>4965</v>
      </c>
      <c r="AV1365" s="170" t="s">
        <v>4965</v>
      </c>
      <c r="AW1365" s="170" t="s">
        <v>4965</v>
      </c>
      <c r="AX1365" s="170" t="s">
        <v>4965</v>
      </c>
      <c r="AY1365" s="170" t="s">
        <v>4965</v>
      </c>
      <c r="AZ1365" s="170" t="s">
        <v>4965</v>
      </c>
      <c r="BA1365" s="170" t="s">
        <v>4965</v>
      </c>
      <c r="BB1365" s="170" t="s">
        <v>4965</v>
      </c>
      <c r="BC1365" s="170" t="s">
        <v>4965</v>
      </c>
      <c r="BD1365" s="170" t="s">
        <v>4965</v>
      </c>
      <c r="BE1365" s="170" t="s">
        <v>4965</v>
      </c>
      <c r="BF1365" s="170" t="s">
        <v>4965</v>
      </c>
      <c r="BG1365" s="170" t="s">
        <v>4965</v>
      </c>
      <c r="BH1365" s="170" t="s">
        <v>4965</v>
      </c>
      <c r="BI1365" s="170" t="s">
        <v>4965</v>
      </c>
      <c r="BJ1365" s="170" t="s">
        <v>4965</v>
      </c>
      <c r="BK1365" s="170" t="s">
        <v>4965</v>
      </c>
      <c r="BL1365" s="120" t="s">
        <v>4021</v>
      </c>
      <c r="BM1365" s="80">
        <v>0</v>
      </c>
      <c r="BN1365" s="80">
        <v>0</v>
      </c>
      <c r="BO1365" s="247">
        <v>0</v>
      </c>
      <c r="BP1365" s="80">
        <v>0</v>
      </c>
      <c r="BQ1365" s="80">
        <v>0</v>
      </c>
      <c r="BR1365" s="80">
        <v>0</v>
      </c>
      <c r="BS1365" s="245">
        <v>0.10666666666666666</v>
      </c>
      <c r="BT1365" s="119">
        <v>0.10666666666666666</v>
      </c>
      <c r="BU1365" s="119">
        <v>0.10666666666666666</v>
      </c>
      <c r="BV1365" s="119">
        <v>0.10666666666666666</v>
      </c>
      <c r="BW1365" s="119">
        <v>0.10666666666666666</v>
      </c>
      <c r="BX1365" s="119">
        <v>0.29333333333333333</v>
      </c>
      <c r="BY1365" s="119">
        <v>0.29333333333333333</v>
      </c>
      <c r="BZ1365" s="119">
        <v>0.29333333333333333</v>
      </c>
      <c r="CA1365" s="119">
        <v>0.29333333333333333</v>
      </c>
      <c r="CB1365" s="119">
        <v>0.29333333333333333</v>
      </c>
      <c r="CC1365" s="79">
        <v>0</v>
      </c>
      <c r="CD1365" s="79">
        <v>0</v>
      </c>
      <c r="CE1365" s="79">
        <v>0</v>
      </c>
      <c r="CF1365" s="79">
        <v>0</v>
      </c>
      <c r="CG1365" s="79">
        <v>0</v>
      </c>
      <c r="CH1365" s="79">
        <v>0</v>
      </c>
      <c r="CI1365" s="81">
        <f t="shared" si="121"/>
        <v>2.0000000000000004</v>
      </c>
      <c r="CJ1365" s="260">
        <f t="shared" si="122"/>
        <v>2.0000000000000004</v>
      </c>
      <c r="CK1365" s="131">
        <f t="shared" si="123"/>
        <v>0.10666666666666666</v>
      </c>
      <c r="CL1365" s="260">
        <f t="shared" si="124"/>
        <v>0.82666666666666666</v>
      </c>
      <c r="CM1365" s="158" t="s">
        <v>4965</v>
      </c>
      <c r="CN1365" s="158" t="s">
        <v>4965</v>
      </c>
      <c r="CO1365" s="140" t="s">
        <v>4965</v>
      </c>
      <c r="CP1365" s="152"/>
      <c r="CQ1365" s="140" t="s">
        <v>4965</v>
      </c>
      <c r="CR1365" s="154" t="s">
        <v>1938</v>
      </c>
      <c r="CS1365" s="140" t="s">
        <v>4965</v>
      </c>
      <c r="CT1365" s="140" t="s">
        <v>4965</v>
      </c>
      <c r="CU1365" s="140"/>
    </row>
    <row r="1366" spans="1:99" s="363" customFormat="1" ht="12" customHeight="1" x14ac:dyDescent="0.2">
      <c r="A1366" s="143" t="s">
        <v>3650</v>
      </c>
      <c r="B1366" s="151" t="s">
        <v>2059</v>
      </c>
      <c r="C1366" s="143" t="s">
        <v>3984</v>
      </c>
      <c r="D1366" s="143"/>
      <c r="E1366" s="143"/>
      <c r="F1366" s="143"/>
      <c r="G1366" s="143"/>
      <c r="H1366" s="143"/>
      <c r="I1366" s="143"/>
      <c r="J1366" s="146">
        <v>526043</v>
      </c>
      <c r="K1366" s="146">
        <v>175254</v>
      </c>
      <c r="L1366" s="177" t="s">
        <v>3080</v>
      </c>
      <c r="M1366" s="143"/>
      <c r="N1366" s="143"/>
      <c r="O1366" s="146"/>
      <c r="P1366" s="146"/>
      <c r="Q1366" s="135">
        <v>3</v>
      </c>
      <c r="R1366" s="147"/>
      <c r="S1366" s="147"/>
      <c r="T1366" s="147"/>
      <c r="U1366" s="153"/>
      <c r="V1366" s="153"/>
      <c r="W1366" s="148"/>
      <c r="X1366" s="149" t="s">
        <v>1442</v>
      </c>
      <c r="Y1366" s="147" t="s">
        <v>1443</v>
      </c>
      <c r="Z1366" s="150"/>
      <c r="AA1366" s="143"/>
      <c r="AB1366" s="381">
        <v>6.8000000000000005E-2</v>
      </c>
      <c r="AC1366" s="143"/>
      <c r="AD1366" s="68"/>
      <c r="AE1366" s="157" t="s">
        <v>1931</v>
      </c>
      <c r="AF1366" s="157" t="s">
        <v>1444</v>
      </c>
      <c r="AG1366" s="143">
        <v>1332143</v>
      </c>
      <c r="AH1366" s="143">
        <v>0</v>
      </c>
      <c r="AI1366" s="143">
        <v>0</v>
      </c>
      <c r="AJ1366" s="143">
        <v>0</v>
      </c>
      <c r="AK1366" s="143">
        <v>0</v>
      </c>
      <c r="AL1366" s="143">
        <v>0</v>
      </c>
      <c r="AM1366" s="143">
        <v>0</v>
      </c>
      <c r="AN1366" s="143">
        <v>0</v>
      </c>
      <c r="AO1366" s="143">
        <v>0</v>
      </c>
      <c r="AP1366" s="143">
        <v>3</v>
      </c>
      <c r="AQ1366" s="170" t="s">
        <v>4965</v>
      </c>
      <c r="AR1366" s="170" t="s">
        <v>4965</v>
      </c>
      <c r="AS1366" s="170" t="s">
        <v>4965</v>
      </c>
      <c r="AT1366" s="170" t="s">
        <v>4965</v>
      </c>
      <c r="AU1366" s="170" t="s">
        <v>4965</v>
      </c>
      <c r="AV1366" s="170" t="s">
        <v>4965</v>
      </c>
      <c r="AW1366" s="170" t="s">
        <v>4965</v>
      </c>
      <c r="AX1366" s="170" t="s">
        <v>4965</v>
      </c>
      <c r="AY1366" s="170" t="s">
        <v>4965</v>
      </c>
      <c r="AZ1366" s="170" t="s">
        <v>4965</v>
      </c>
      <c r="BA1366" s="170" t="s">
        <v>4965</v>
      </c>
      <c r="BB1366" s="170" t="s">
        <v>4965</v>
      </c>
      <c r="BC1366" s="170" t="s">
        <v>4965</v>
      </c>
      <c r="BD1366" s="170" t="s">
        <v>4965</v>
      </c>
      <c r="BE1366" s="170" t="s">
        <v>4965</v>
      </c>
      <c r="BF1366" s="170" t="s">
        <v>4965</v>
      </c>
      <c r="BG1366" s="170" t="s">
        <v>4965</v>
      </c>
      <c r="BH1366" s="170" t="s">
        <v>4965</v>
      </c>
      <c r="BI1366" s="170" t="s">
        <v>4965</v>
      </c>
      <c r="BJ1366" s="170" t="s">
        <v>4965</v>
      </c>
      <c r="BK1366" s="170" t="s">
        <v>4965</v>
      </c>
      <c r="BL1366" s="120" t="s">
        <v>4021</v>
      </c>
      <c r="BM1366" s="80">
        <v>0</v>
      </c>
      <c r="BN1366" s="80">
        <v>0</v>
      </c>
      <c r="BO1366" s="247">
        <v>0</v>
      </c>
      <c r="BP1366" s="80">
        <v>0</v>
      </c>
      <c r="BQ1366" s="80">
        <v>0</v>
      </c>
      <c r="BR1366" s="80">
        <v>0</v>
      </c>
      <c r="BS1366" s="245">
        <v>0.16</v>
      </c>
      <c r="BT1366" s="119">
        <v>0.16</v>
      </c>
      <c r="BU1366" s="119">
        <v>0.16</v>
      </c>
      <c r="BV1366" s="119">
        <v>0.16</v>
      </c>
      <c r="BW1366" s="119">
        <v>0.16</v>
      </c>
      <c r="BX1366" s="119">
        <v>0.44</v>
      </c>
      <c r="BY1366" s="119">
        <v>0.44</v>
      </c>
      <c r="BZ1366" s="119">
        <v>0.44</v>
      </c>
      <c r="CA1366" s="119">
        <v>0.44</v>
      </c>
      <c r="CB1366" s="119">
        <v>0.44</v>
      </c>
      <c r="CC1366" s="79">
        <v>0</v>
      </c>
      <c r="CD1366" s="79">
        <v>0</v>
      </c>
      <c r="CE1366" s="79">
        <v>0</v>
      </c>
      <c r="CF1366" s="79">
        <v>0</v>
      </c>
      <c r="CG1366" s="79">
        <v>0</v>
      </c>
      <c r="CH1366" s="79">
        <v>0</v>
      </c>
      <c r="CI1366" s="81">
        <f t="shared" si="121"/>
        <v>3</v>
      </c>
      <c r="CJ1366" s="260">
        <f t="shared" si="122"/>
        <v>3</v>
      </c>
      <c r="CK1366" s="131">
        <f t="shared" si="123"/>
        <v>0.16</v>
      </c>
      <c r="CL1366" s="260">
        <f t="shared" si="124"/>
        <v>1.24</v>
      </c>
      <c r="CM1366" s="158" t="s">
        <v>4965</v>
      </c>
      <c r="CN1366" s="158" t="s">
        <v>4965</v>
      </c>
      <c r="CO1366" s="140" t="s">
        <v>4965</v>
      </c>
      <c r="CP1366" s="152"/>
      <c r="CQ1366" s="140" t="s">
        <v>4965</v>
      </c>
      <c r="CR1366" s="154" t="s">
        <v>1938</v>
      </c>
      <c r="CS1366" s="140" t="s">
        <v>4965</v>
      </c>
      <c r="CT1366" s="140" t="s">
        <v>4965</v>
      </c>
      <c r="CU1366" s="140"/>
    </row>
    <row r="1367" spans="1:99" s="363" customFormat="1" ht="12" customHeight="1" x14ac:dyDescent="0.2">
      <c r="A1367" s="143" t="s">
        <v>3650</v>
      </c>
      <c r="B1367" s="151" t="s">
        <v>2059</v>
      </c>
      <c r="C1367" s="143" t="s">
        <v>3984</v>
      </c>
      <c r="D1367" s="143"/>
      <c r="E1367" s="143"/>
      <c r="F1367" s="143"/>
      <c r="G1367" s="143"/>
      <c r="H1367" s="143"/>
      <c r="I1367" s="143"/>
      <c r="J1367" s="146">
        <v>526043</v>
      </c>
      <c r="K1367" s="146">
        <v>175254</v>
      </c>
      <c r="L1367" s="177" t="s">
        <v>3080</v>
      </c>
      <c r="M1367" s="143"/>
      <c r="N1367" s="143"/>
      <c r="O1367" s="146"/>
      <c r="P1367" s="146"/>
      <c r="Q1367" s="135">
        <v>10</v>
      </c>
      <c r="R1367" s="147"/>
      <c r="S1367" s="147"/>
      <c r="T1367" s="147"/>
      <c r="U1367" s="153"/>
      <c r="V1367" s="153"/>
      <c r="W1367" s="148"/>
      <c r="X1367" s="149" t="s">
        <v>1442</v>
      </c>
      <c r="Y1367" s="147" t="s">
        <v>1443</v>
      </c>
      <c r="Z1367" s="150"/>
      <c r="AA1367" s="143"/>
      <c r="AB1367" s="381">
        <v>0.22666666666666668</v>
      </c>
      <c r="AC1367" s="143"/>
      <c r="AD1367" s="68"/>
      <c r="AE1367" s="349" t="s">
        <v>3063</v>
      </c>
      <c r="AF1367" s="157" t="s">
        <v>1444</v>
      </c>
      <c r="AG1367" s="143">
        <v>1332143</v>
      </c>
      <c r="AH1367" s="143">
        <v>0</v>
      </c>
      <c r="AI1367" s="143">
        <v>0</v>
      </c>
      <c r="AJ1367" s="143">
        <v>0</v>
      </c>
      <c r="AK1367" s="143">
        <v>0</v>
      </c>
      <c r="AL1367" s="143">
        <v>0</v>
      </c>
      <c r="AM1367" s="143">
        <v>0</v>
      </c>
      <c r="AN1367" s="143">
        <v>0</v>
      </c>
      <c r="AO1367" s="143">
        <v>0</v>
      </c>
      <c r="AP1367" s="143">
        <v>10</v>
      </c>
      <c r="AQ1367" s="170" t="s">
        <v>4965</v>
      </c>
      <c r="AR1367" s="170" t="s">
        <v>4965</v>
      </c>
      <c r="AS1367" s="170" t="s">
        <v>4965</v>
      </c>
      <c r="AT1367" s="170" t="s">
        <v>4965</v>
      </c>
      <c r="AU1367" s="170" t="s">
        <v>4965</v>
      </c>
      <c r="AV1367" s="170" t="s">
        <v>4965</v>
      </c>
      <c r="AW1367" s="170" t="s">
        <v>4965</v>
      </c>
      <c r="AX1367" s="170" t="s">
        <v>4965</v>
      </c>
      <c r="AY1367" s="170" t="s">
        <v>4965</v>
      </c>
      <c r="AZ1367" s="170" t="s">
        <v>4965</v>
      </c>
      <c r="BA1367" s="170" t="s">
        <v>4965</v>
      </c>
      <c r="BB1367" s="170" t="s">
        <v>4965</v>
      </c>
      <c r="BC1367" s="170" t="s">
        <v>4965</v>
      </c>
      <c r="BD1367" s="170" t="s">
        <v>4965</v>
      </c>
      <c r="BE1367" s="170" t="s">
        <v>4965</v>
      </c>
      <c r="BF1367" s="170" t="s">
        <v>4965</v>
      </c>
      <c r="BG1367" s="170" t="s">
        <v>4965</v>
      </c>
      <c r="BH1367" s="170" t="s">
        <v>4965</v>
      </c>
      <c r="BI1367" s="170" t="s">
        <v>4965</v>
      </c>
      <c r="BJ1367" s="170" t="s">
        <v>4965</v>
      </c>
      <c r="BK1367" s="170" t="s">
        <v>4965</v>
      </c>
      <c r="BL1367" s="120" t="s">
        <v>4021</v>
      </c>
      <c r="BM1367" s="80">
        <v>0</v>
      </c>
      <c r="BN1367" s="80">
        <v>0</v>
      </c>
      <c r="BO1367" s="247">
        <v>0</v>
      </c>
      <c r="BP1367" s="80">
        <v>0</v>
      </c>
      <c r="BQ1367" s="80">
        <v>0</v>
      </c>
      <c r="BR1367" s="80">
        <v>0</v>
      </c>
      <c r="BS1367" s="245">
        <v>0.53333333333333333</v>
      </c>
      <c r="BT1367" s="119">
        <v>0.53333333333333333</v>
      </c>
      <c r="BU1367" s="119">
        <v>0.53333333333333333</v>
      </c>
      <c r="BV1367" s="119">
        <v>0.53333333333333333</v>
      </c>
      <c r="BW1367" s="119">
        <v>0.53333333333333333</v>
      </c>
      <c r="BX1367" s="119">
        <v>1.4666666666666666</v>
      </c>
      <c r="BY1367" s="119">
        <v>1.4666666666666666</v>
      </c>
      <c r="BZ1367" s="119">
        <v>1.4666666666666666</v>
      </c>
      <c r="CA1367" s="119">
        <v>1.4666666666666666</v>
      </c>
      <c r="CB1367" s="119">
        <v>1.4666666666666666</v>
      </c>
      <c r="CC1367" s="79">
        <v>0</v>
      </c>
      <c r="CD1367" s="79">
        <v>0</v>
      </c>
      <c r="CE1367" s="79">
        <v>0</v>
      </c>
      <c r="CF1367" s="79">
        <v>0</v>
      </c>
      <c r="CG1367" s="79">
        <v>0</v>
      </c>
      <c r="CH1367" s="79">
        <v>0</v>
      </c>
      <c r="CI1367" s="81">
        <f t="shared" si="121"/>
        <v>10</v>
      </c>
      <c r="CJ1367" s="260">
        <f t="shared" si="122"/>
        <v>10</v>
      </c>
      <c r="CK1367" s="260">
        <f t="shared" si="123"/>
        <v>0.53333333333333333</v>
      </c>
      <c r="CL1367" s="260">
        <f t="shared" si="124"/>
        <v>4.1333333333333329</v>
      </c>
      <c r="CM1367" s="158" t="s">
        <v>4965</v>
      </c>
      <c r="CN1367" s="158" t="s">
        <v>4965</v>
      </c>
      <c r="CO1367" s="140" t="s">
        <v>4965</v>
      </c>
      <c r="CP1367" s="152"/>
      <c r="CQ1367" s="140" t="s">
        <v>4965</v>
      </c>
      <c r="CR1367" s="154" t="s">
        <v>1938</v>
      </c>
      <c r="CS1367" s="140" t="s">
        <v>4965</v>
      </c>
      <c r="CT1367" s="140" t="s">
        <v>4965</v>
      </c>
      <c r="CU1367" s="140"/>
    </row>
    <row r="1368" spans="1:99" s="363" customFormat="1" ht="12" customHeight="1" x14ac:dyDescent="0.2">
      <c r="A1368" s="143" t="s">
        <v>3650</v>
      </c>
      <c r="B1368" s="151" t="s">
        <v>1936</v>
      </c>
      <c r="C1368" s="143" t="s">
        <v>3985</v>
      </c>
      <c r="D1368" s="143"/>
      <c r="E1368" s="143"/>
      <c r="F1368" s="143"/>
      <c r="G1368" s="143"/>
      <c r="H1368" s="143"/>
      <c r="I1368" s="143"/>
      <c r="J1368" s="146">
        <v>526045</v>
      </c>
      <c r="K1368" s="146">
        <v>175348</v>
      </c>
      <c r="L1368" s="177" t="s">
        <v>3080</v>
      </c>
      <c r="M1368" s="143"/>
      <c r="N1368" s="143"/>
      <c r="O1368" s="146"/>
      <c r="P1368" s="146"/>
      <c r="Q1368" s="135">
        <v>4</v>
      </c>
      <c r="R1368" s="147"/>
      <c r="S1368" s="147"/>
      <c r="T1368" s="147"/>
      <c r="U1368" s="153"/>
      <c r="V1368" s="153"/>
      <c r="W1368" s="148"/>
      <c r="X1368" s="149" t="s">
        <v>1442</v>
      </c>
      <c r="Y1368" s="147" t="s">
        <v>1443</v>
      </c>
      <c r="Z1368" s="150"/>
      <c r="AA1368" s="143"/>
      <c r="AB1368" s="381">
        <v>7.4838709677419346E-2</v>
      </c>
      <c r="AC1368" s="143"/>
      <c r="AD1368" s="68"/>
      <c r="AE1368" s="157" t="s">
        <v>628</v>
      </c>
      <c r="AF1368" s="157" t="s">
        <v>1444</v>
      </c>
      <c r="AG1368" s="143">
        <v>1332144</v>
      </c>
      <c r="AH1368" s="143">
        <v>0</v>
      </c>
      <c r="AI1368" s="143">
        <v>0</v>
      </c>
      <c r="AJ1368" s="143">
        <v>0</v>
      </c>
      <c r="AK1368" s="143">
        <v>0</v>
      </c>
      <c r="AL1368" s="143">
        <v>0</v>
      </c>
      <c r="AM1368" s="143">
        <v>0</v>
      </c>
      <c r="AN1368" s="143">
        <v>0</v>
      </c>
      <c r="AO1368" s="143">
        <v>0</v>
      </c>
      <c r="AP1368" s="143">
        <v>4</v>
      </c>
      <c r="AQ1368" s="170" t="s">
        <v>4965</v>
      </c>
      <c r="AR1368" s="170" t="s">
        <v>4965</v>
      </c>
      <c r="AS1368" s="170" t="s">
        <v>4965</v>
      </c>
      <c r="AT1368" s="170" t="s">
        <v>4965</v>
      </c>
      <c r="AU1368" s="170" t="s">
        <v>4965</v>
      </c>
      <c r="AV1368" s="170" t="s">
        <v>4965</v>
      </c>
      <c r="AW1368" s="170" t="s">
        <v>4965</v>
      </c>
      <c r="AX1368" s="170" t="s">
        <v>4965</v>
      </c>
      <c r="AY1368" s="170" t="s">
        <v>4965</v>
      </c>
      <c r="AZ1368" s="170" t="s">
        <v>4965</v>
      </c>
      <c r="BA1368" s="170" t="s">
        <v>4965</v>
      </c>
      <c r="BB1368" s="170" t="s">
        <v>4965</v>
      </c>
      <c r="BC1368" s="170" t="s">
        <v>4965</v>
      </c>
      <c r="BD1368" s="170" t="s">
        <v>4965</v>
      </c>
      <c r="BE1368" s="170" t="s">
        <v>4965</v>
      </c>
      <c r="BF1368" s="170" t="s">
        <v>4965</v>
      </c>
      <c r="BG1368" s="170" t="s">
        <v>4965</v>
      </c>
      <c r="BH1368" s="170" t="s">
        <v>4965</v>
      </c>
      <c r="BI1368" s="170" t="s">
        <v>4965</v>
      </c>
      <c r="BJ1368" s="170" t="s">
        <v>4965</v>
      </c>
      <c r="BK1368" s="170" t="s">
        <v>4965</v>
      </c>
      <c r="BL1368" s="120" t="s">
        <v>4021</v>
      </c>
      <c r="BM1368" s="80">
        <v>0</v>
      </c>
      <c r="BN1368" s="80">
        <v>0</v>
      </c>
      <c r="BO1368" s="247">
        <v>0</v>
      </c>
      <c r="BP1368" s="80">
        <v>0</v>
      </c>
      <c r="BQ1368" s="80">
        <v>0</v>
      </c>
      <c r="BR1368" s="80">
        <v>0</v>
      </c>
      <c r="BS1368" s="245">
        <v>0.20645161290322581</v>
      </c>
      <c r="BT1368" s="119">
        <v>0.20645161290322581</v>
      </c>
      <c r="BU1368" s="119">
        <v>0.20645161290322581</v>
      </c>
      <c r="BV1368" s="119">
        <v>0.20645161290322581</v>
      </c>
      <c r="BW1368" s="119">
        <v>0.20645161290322581</v>
      </c>
      <c r="BX1368" s="119">
        <v>0.59354838709677415</v>
      </c>
      <c r="BY1368" s="119">
        <v>0.59354838709677415</v>
      </c>
      <c r="BZ1368" s="119">
        <v>0.59354838709677415</v>
      </c>
      <c r="CA1368" s="119">
        <v>0.59354838709677415</v>
      </c>
      <c r="CB1368" s="119">
        <v>0.59354838709677415</v>
      </c>
      <c r="CC1368" s="79">
        <v>0</v>
      </c>
      <c r="CD1368" s="79">
        <v>0</v>
      </c>
      <c r="CE1368" s="79">
        <v>0</v>
      </c>
      <c r="CF1368" s="79">
        <v>0</v>
      </c>
      <c r="CG1368" s="79">
        <v>0</v>
      </c>
      <c r="CH1368" s="79">
        <v>0</v>
      </c>
      <c r="CI1368" s="81">
        <f t="shared" si="121"/>
        <v>4</v>
      </c>
      <c r="CJ1368" s="260">
        <f t="shared" si="122"/>
        <v>4</v>
      </c>
      <c r="CK1368" s="131">
        <f t="shared" si="123"/>
        <v>0.20645161290322581</v>
      </c>
      <c r="CL1368" s="260">
        <f t="shared" si="124"/>
        <v>1.6258064516129032</v>
      </c>
      <c r="CM1368" s="158" t="s">
        <v>4965</v>
      </c>
      <c r="CN1368" s="158" t="s">
        <v>4965</v>
      </c>
      <c r="CO1368" s="140" t="s">
        <v>4965</v>
      </c>
      <c r="CP1368" s="152"/>
      <c r="CQ1368" s="140" t="s">
        <v>4965</v>
      </c>
      <c r="CR1368" s="154" t="s">
        <v>1938</v>
      </c>
      <c r="CS1368" s="140" t="s">
        <v>4965</v>
      </c>
      <c r="CT1368" s="140" t="s">
        <v>4965</v>
      </c>
      <c r="CU1368" s="140"/>
    </row>
    <row r="1369" spans="1:99" s="363" customFormat="1" ht="12" customHeight="1" x14ac:dyDescent="0.2">
      <c r="A1369" s="143" t="s">
        <v>3650</v>
      </c>
      <c r="B1369" s="151" t="s">
        <v>1936</v>
      </c>
      <c r="C1369" s="143" t="s">
        <v>3985</v>
      </c>
      <c r="D1369" s="143"/>
      <c r="E1369" s="143"/>
      <c r="F1369" s="143"/>
      <c r="G1369" s="143"/>
      <c r="H1369" s="143"/>
      <c r="I1369" s="143"/>
      <c r="J1369" s="146">
        <v>526045</v>
      </c>
      <c r="K1369" s="146">
        <v>175348</v>
      </c>
      <c r="L1369" s="177" t="s">
        <v>3080</v>
      </c>
      <c r="M1369" s="143"/>
      <c r="N1369" s="143"/>
      <c r="O1369" s="146"/>
      <c r="P1369" s="146"/>
      <c r="Q1369" s="135">
        <v>6</v>
      </c>
      <c r="R1369" s="147"/>
      <c r="S1369" s="147"/>
      <c r="T1369" s="147"/>
      <c r="U1369" s="153"/>
      <c r="V1369" s="153"/>
      <c r="W1369" s="148"/>
      <c r="X1369" s="149" t="s">
        <v>1442</v>
      </c>
      <c r="Y1369" s="147" t="s">
        <v>1443</v>
      </c>
      <c r="Z1369" s="150"/>
      <c r="AA1369" s="143"/>
      <c r="AB1369" s="381">
        <v>0.11225806451612902</v>
      </c>
      <c r="AC1369" s="143"/>
      <c r="AD1369" s="68"/>
      <c r="AE1369" s="157" t="s">
        <v>1931</v>
      </c>
      <c r="AF1369" s="157" t="s">
        <v>1444</v>
      </c>
      <c r="AG1369" s="143">
        <v>1332144</v>
      </c>
      <c r="AH1369" s="143">
        <v>0</v>
      </c>
      <c r="AI1369" s="143">
        <v>0</v>
      </c>
      <c r="AJ1369" s="143">
        <v>0</v>
      </c>
      <c r="AK1369" s="143">
        <v>0</v>
      </c>
      <c r="AL1369" s="143">
        <v>0</v>
      </c>
      <c r="AM1369" s="143">
        <v>0</v>
      </c>
      <c r="AN1369" s="143">
        <v>0</v>
      </c>
      <c r="AO1369" s="143">
        <v>0</v>
      </c>
      <c r="AP1369" s="143">
        <v>6</v>
      </c>
      <c r="AQ1369" s="170" t="s">
        <v>4965</v>
      </c>
      <c r="AR1369" s="170" t="s">
        <v>4965</v>
      </c>
      <c r="AS1369" s="170" t="s">
        <v>4965</v>
      </c>
      <c r="AT1369" s="170" t="s">
        <v>4965</v>
      </c>
      <c r="AU1369" s="170" t="s">
        <v>4965</v>
      </c>
      <c r="AV1369" s="170" t="s">
        <v>4965</v>
      </c>
      <c r="AW1369" s="170" t="s">
        <v>4965</v>
      </c>
      <c r="AX1369" s="170" t="s">
        <v>4965</v>
      </c>
      <c r="AY1369" s="170" t="s">
        <v>4965</v>
      </c>
      <c r="AZ1369" s="170" t="s">
        <v>4965</v>
      </c>
      <c r="BA1369" s="170" t="s">
        <v>4965</v>
      </c>
      <c r="BB1369" s="170" t="s">
        <v>4965</v>
      </c>
      <c r="BC1369" s="170" t="s">
        <v>4965</v>
      </c>
      <c r="BD1369" s="170" t="s">
        <v>4965</v>
      </c>
      <c r="BE1369" s="170" t="s">
        <v>4965</v>
      </c>
      <c r="BF1369" s="170" t="s">
        <v>4965</v>
      </c>
      <c r="BG1369" s="170" t="s">
        <v>4965</v>
      </c>
      <c r="BH1369" s="170" t="s">
        <v>4965</v>
      </c>
      <c r="BI1369" s="170" t="s">
        <v>4965</v>
      </c>
      <c r="BJ1369" s="170" t="s">
        <v>4965</v>
      </c>
      <c r="BK1369" s="170" t="s">
        <v>4965</v>
      </c>
      <c r="BL1369" s="120" t="s">
        <v>4021</v>
      </c>
      <c r="BM1369" s="80">
        <v>0</v>
      </c>
      <c r="BN1369" s="80">
        <v>0</v>
      </c>
      <c r="BO1369" s="247">
        <v>0</v>
      </c>
      <c r="BP1369" s="80">
        <v>0</v>
      </c>
      <c r="BQ1369" s="80">
        <v>0</v>
      </c>
      <c r="BR1369" s="80">
        <v>0</v>
      </c>
      <c r="BS1369" s="245">
        <v>0.30967741935483872</v>
      </c>
      <c r="BT1369" s="119">
        <v>0.30967741935483872</v>
      </c>
      <c r="BU1369" s="119">
        <v>0.30967741935483872</v>
      </c>
      <c r="BV1369" s="119">
        <v>0.30967741935483872</v>
      </c>
      <c r="BW1369" s="119">
        <v>0.30967741935483872</v>
      </c>
      <c r="BX1369" s="119">
        <v>0.89032258064516123</v>
      </c>
      <c r="BY1369" s="119">
        <v>0.89032258064516123</v>
      </c>
      <c r="BZ1369" s="119">
        <v>0.89032258064516123</v>
      </c>
      <c r="CA1369" s="119">
        <v>0.89032258064516123</v>
      </c>
      <c r="CB1369" s="119">
        <v>0.89032258064516123</v>
      </c>
      <c r="CC1369" s="79">
        <v>0</v>
      </c>
      <c r="CD1369" s="79">
        <v>0</v>
      </c>
      <c r="CE1369" s="79">
        <v>0</v>
      </c>
      <c r="CF1369" s="79">
        <v>0</v>
      </c>
      <c r="CG1369" s="79">
        <v>0</v>
      </c>
      <c r="CH1369" s="79">
        <v>0</v>
      </c>
      <c r="CI1369" s="81">
        <f t="shared" si="121"/>
        <v>6</v>
      </c>
      <c r="CJ1369" s="260">
        <f t="shared" si="122"/>
        <v>6</v>
      </c>
      <c r="CK1369" s="131">
        <f t="shared" si="123"/>
        <v>0.30967741935483872</v>
      </c>
      <c r="CL1369" s="260">
        <f t="shared" si="124"/>
        <v>2.4387096774193546</v>
      </c>
      <c r="CM1369" s="158" t="s">
        <v>4965</v>
      </c>
      <c r="CN1369" s="158" t="s">
        <v>4965</v>
      </c>
      <c r="CO1369" s="140" t="s">
        <v>4965</v>
      </c>
      <c r="CP1369" s="152"/>
      <c r="CQ1369" s="140" t="s">
        <v>4965</v>
      </c>
      <c r="CR1369" s="154" t="s">
        <v>1938</v>
      </c>
      <c r="CS1369" s="140" t="s">
        <v>4965</v>
      </c>
      <c r="CT1369" s="140" t="s">
        <v>4965</v>
      </c>
      <c r="CU1369" s="140"/>
    </row>
    <row r="1370" spans="1:99" s="363" customFormat="1" ht="12" customHeight="1" x14ac:dyDescent="0.2">
      <c r="A1370" s="143" t="s">
        <v>3650</v>
      </c>
      <c r="B1370" s="151" t="s">
        <v>1936</v>
      </c>
      <c r="C1370" s="143" t="s">
        <v>3985</v>
      </c>
      <c r="D1370" s="143"/>
      <c r="E1370" s="143"/>
      <c r="F1370" s="143"/>
      <c r="G1370" s="143"/>
      <c r="H1370" s="143"/>
      <c r="I1370" s="143"/>
      <c r="J1370" s="146">
        <v>526045</v>
      </c>
      <c r="K1370" s="146">
        <v>175348</v>
      </c>
      <c r="L1370" s="177" t="s">
        <v>3080</v>
      </c>
      <c r="M1370" s="143"/>
      <c r="N1370" s="143"/>
      <c r="O1370" s="146"/>
      <c r="P1370" s="146"/>
      <c r="Q1370" s="135">
        <v>21</v>
      </c>
      <c r="R1370" s="147"/>
      <c r="S1370" s="147"/>
      <c r="T1370" s="147"/>
      <c r="U1370" s="153"/>
      <c r="V1370" s="153"/>
      <c r="W1370" s="148"/>
      <c r="X1370" s="149" t="s">
        <v>1442</v>
      </c>
      <c r="Y1370" s="147" t="s">
        <v>1443</v>
      </c>
      <c r="Z1370" s="150"/>
      <c r="AA1370" s="143"/>
      <c r="AB1370" s="381">
        <v>0.39290322580645154</v>
      </c>
      <c r="AC1370" s="143"/>
      <c r="AD1370" s="68"/>
      <c r="AE1370" s="349" t="s">
        <v>3063</v>
      </c>
      <c r="AF1370" s="157" t="s">
        <v>1444</v>
      </c>
      <c r="AG1370" s="143">
        <v>1332144</v>
      </c>
      <c r="AH1370" s="143">
        <v>0</v>
      </c>
      <c r="AI1370" s="143">
        <v>0</v>
      </c>
      <c r="AJ1370" s="143">
        <v>0</v>
      </c>
      <c r="AK1370" s="143">
        <v>0</v>
      </c>
      <c r="AL1370" s="143">
        <v>0</v>
      </c>
      <c r="AM1370" s="143">
        <v>0</v>
      </c>
      <c r="AN1370" s="143">
        <v>0</v>
      </c>
      <c r="AO1370" s="143">
        <v>0</v>
      </c>
      <c r="AP1370" s="143">
        <v>21</v>
      </c>
      <c r="AQ1370" s="170" t="s">
        <v>4965</v>
      </c>
      <c r="AR1370" s="170" t="s">
        <v>4965</v>
      </c>
      <c r="AS1370" s="170" t="s">
        <v>4965</v>
      </c>
      <c r="AT1370" s="170" t="s">
        <v>4965</v>
      </c>
      <c r="AU1370" s="170" t="s">
        <v>4965</v>
      </c>
      <c r="AV1370" s="170" t="s">
        <v>4965</v>
      </c>
      <c r="AW1370" s="170" t="s">
        <v>4965</v>
      </c>
      <c r="AX1370" s="170" t="s">
        <v>4965</v>
      </c>
      <c r="AY1370" s="170" t="s">
        <v>4965</v>
      </c>
      <c r="AZ1370" s="170" t="s">
        <v>4965</v>
      </c>
      <c r="BA1370" s="170" t="s">
        <v>4965</v>
      </c>
      <c r="BB1370" s="170" t="s">
        <v>4965</v>
      </c>
      <c r="BC1370" s="170" t="s">
        <v>4965</v>
      </c>
      <c r="BD1370" s="170" t="s">
        <v>4965</v>
      </c>
      <c r="BE1370" s="170" t="s">
        <v>4965</v>
      </c>
      <c r="BF1370" s="170" t="s">
        <v>4965</v>
      </c>
      <c r="BG1370" s="170" t="s">
        <v>4965</v>
      </c>
      <c r="BH1370" s="170" t="s">
        <v>4965</v>
      </c>
      <c r="BI1370" s="170" t="s">
        <v>4965</v>
      </c>
      <c r="BJ1370" s="170" t="s">
        <v>4965</v>
      </c>
      <c r="BK1370" s="170" t="s">
        <v>4965</v>
      </c>
      <c r="BL1370" s="120" t="s">
        <v>4021</v>
      </c>
      <c r="BM1370" s="80">
        <v>0</v>
      </c>
      <c r="BN1370" s="80">
        <v>0</v>
      </c>
      <c r="BO1370" s="247">
        <v>0</v>
      </c>
      <c r="BP1370" s="80">
        <v>0</v>
      </c>
      <c r="BQ1370" s="80">
        <v>0</v>
      </c>
      <c r="BR1370" s="80">
        <v>0</v>
      </c>
      <c r="BS1370" s="245">
        <v>1.0838709677419354</v>
      </c>
      <c r="BT1370" s="119">
        <v>1.0838709677419354</v>
      </c>
      <c r="BU1370" s="119">
        <v>1.0838709677419354</v>
      </c>
      <c r="BV1370" s="119">
        <v>1.0838709677419354</v>
      </c>
      <c r="BW1370" s="119">
        <v>1.0838709677419354</v>
      </c>
      <c r="BX1370" s="119">
        <v>3.1161290322580646</v>
      </c>
      <c r="BY1370" s="119">
        <v>3.1161290322580646</v>
      </c>
      <c r="BZ1370" s="119">
        <v>3.1161290322580646</v>
      </c>
      <c r="CA1370" s="119">
        <v>3.1161290322580646</v>
      </c>
      <c r="CB1370" s="119">
        <v>3.1161290322580646</v>
      </c>
      <c r="CC1370" s="79">
        <v>0</v>
      </c>
      <c r="CD1370" s="79">
        <v>0</v>
      </c>
      <c r="CE1370" s="79">
        <v>0</v>
      </c>
      <c r="CF1370" s="79">
        <v>0</v>
      </c>
      <c r="CG1370" s="79">
        <v>0</v>
      </c>
      <c r="CH1370" s="79">
        <v>0</v>
      </c>
      <c r="CI1370" s="81">
        <f t="shared" si="121"/>
        <v>21.000000000000004</v>
      </c>
      <c r="CJ1370" s="260">
        <f t="shared" si="122"/>
        <v>21.000000000000004</v>
      </c>
      <c r="CK1370" s="260">
        <f t="shared" si="123"/>
        <v>1.0838709677419354</v>
      </c>
      <c r="CL1370" s="260">
        <f t="shared" si="124"/>
        <v>8.5354838709677416</v>
      </c>
      <c r="CM1370" s="158" t="s">
        <v>4965</v>
      </c>
      <c r="CN1370" s="158" t="s">
        <v>4965</v>
      </c>
      <c r="CO1370" s="140" t="s">
        <v>4965</v>
      </c>
      <c r="CP1370" s="152"/>
      <c r="CQ1370" s="140" t="s">
        <v>4965</v>
      </c>
      <c r="CR1370" s="154" t="s">
        <v>1938</v>
      </c>
      <c r="CS1370" s="140" t="s">
        <v>4965</v>
      </c>
      <c r="CT1370" s="140" t="s">
        <v>4965</v>
      </c>
      <c r="CU1370" s="140"/>
    </row>
    <row r="1371" spans="1:99" s="363" customFormat="1" ht="12" customHeight="1" x14ac:dyDescent="0.2">
      <c r="A1371" s="143" t="s">
        <v>3650</v>
      </c>
      <c r="B1371" s="151" t="s">
        <v>1937</v>
      </c>
      <c r="C1371" s="143" t="s">
        <v>3986</v>
      </c>
      <c r="D1371" s="143"/>
      <c r="E1371" s="143"/>
      <c r="F1371" s="143"/>
      <c r="G1371" s="143"/>
      <c r="H1371" s="143"/>
      <c r="I1371" s="143"/>
      <c r="J1371" s="146">
        <v>526150</v>
      </c>
      <c r="K1371" s="146">
        <v>175269</v>
      </c>
      <c r="L1371" s="177" t="s">
        <v>3067</v>
      </c>
      <c r="M1371" s="143"/>
      <c r="N1371" s="143"/>
      <c r="O1371" s="146"/>
      <c r="P1371" s="146"/>
      <c r="Q1371" s="135">
        <v>5</v>
      </c>
      <c r="R1371" s="147"/>
      <c r="S1371" s="147"/>
      <c r="T1371" s="147"/>
      <c r="U1371" s="153"/>
      <c r="V1371" s="153"/>
      <c r="W1371" s="148"/>
      <c r="X1371" s="149" t="s">
        <v>1442</v>
      </c>
      <c r="Y1371" s="147" t="s">
        <v>1443</v>
      </c>
      <c r="Z1371" s="150"/>
      <c r="AA1371" s="143"/>
      <c r="AB1371" s="381">
        <v>8.7499999999999994E-2</v>
      </c>
      <c r="AC1371" s="143"/>
      <c r="AD1371" s="68"/>
      <c r="AE1371" s="157" t="s">
        <v>628</v>
      </c>
      <c r="AF1371" s="157" t="s">
        <v>1444</v>
      </c>
      <c r="AG1371" s="143">
        <v>1332272</v>
      </c>
      <c r="AH1371" s="143">
        <v>0</v>
      </c>
      <c r="AI1371" s="143">
        <v>0</v>
      </c>
      <c r="AJ1371" s="143">
        <v>0</v>
      </c>
      <c r="AK1371" s="143">
        <v>0</v>
      </c>
      <c r="AL1371" s="143">
        <v>0</v>
      </c>
      <c r="AM1371" s="143">
        <v>0</v>
      </c>
      <c r="AN1371" s="143">
        <v>0</v>
      </c>
      <c r="AO1371" s="143">
        <v>0</v>
      </c>
      <c r="AP1371" s="143">
        <v>5</v>
      </c>
      <c r="AQ1371" s="170" t="s">
        <v>4965</v>
      </c>
      <c r="AR1371" s="170" t="s">
        <v>4965</v>
      </c>
      <c r="AS1371" s="170" t="s">
        <v>4965</v>
      </c>
      <c r="AT1371" s="170" t="s">
        <v>4965</v>
      </c>
      <c r="AU1371" s="170" t="s">
        <v>4965</v>
      </c>
      <c r="AV1371" s="170" t="s">
        <v>4965</v>
      </c>
      <c r="AW1371" s="170" t="s">
        <v>4965</v>
      </c>
      <c r="AX1371" s="170" t="s">
        <v>4965</v>
      </c>
      <c r="AY1371" s="170" t="s">
        <v>4965</v>
      </c>
      <c r="AZ1371" s="170" t="s">
        <v>4965</v>
      </c>
      <c r="BA1371" s="170" t="s">
        <v>4965</v>
      </c>
      <c r="BB1371" s="170" t="s">
        <v>4965</v>
      </c>
      <c r="BC1371" s="170" t="s">
        <v>4965</v>
      </c>
      <c r="BD1371" s="170" t="s">
        <v>4965</v>
      </c>
      <c r="BE1371" s="170" t="s">
        <v>4965</v>
      </c>
      <c r="BF1371" s="170" t="s">
        <v>4965</v>
      </c>
      <c r="BG1371" s="170" t="s">
        <v>4965</v>
      </c>
      <c r="BH1371" s="170" t="s">
        <v>4965</v>
      </c>
      <c r="BI1371" s="170" t="s">
        <v>4965</v>
      </c>
      <c r="BJ1371" s="170" t="s">
        <v>4965</v>
      </c>
      <c r="BK1371" s="170" t="s">
        <v>4965</v>
      </c>
      <c r="BL1371" s="120" t="s">
        <v>4021</v>
      </c>
      <c r="BM1371" s="80">
        <v>0</v>
      </c>
      <c r="BN1371" s="80">
        <v>0</v>
      </c>
      <c r="BO1371" s="247">
        <v>0</v>
      </c>
      <c r="BP1371" s="80">
        <v>0</v>
      </c>
      <c r="BQ1371" s="80">
        <v>0</v>
      </c>
      <c r="BR1371" s="80">
        <v>0</v>
      </c>
      <c r="BS1371" s="245">
        <v>0.1</v>
      </c>
      <c r="BT1371" s="119">
        <v>0.1</v>
      </c>
      <c r="BU1371" s="119">
        <v>0.1</v>
      </c>
      <c r="BV1371" s="119">
        <v>0.1</v>
      </c>
      <c r="BW1371" s="119">
        <v>0.1</v>
      </c>
      <c r="BX1371" s="119">
        <v>0.2</v>
      </c>
      <c r="BY1371" s="119">
        <v>0.2</v>
      </c>
      <c r="BZ1371" s="119">
        <v>0.2</v>
      </c>
      <c r="CA1371" s="119">
        <v>0.2</v>
      </c>
      <c r="CB1371" s="119">
        <v>0.2</v>
      </c>
      <c r="CC1371" s="119">
        <v>0.7</v>
      </c>
      <c r="CD1371" s="119">
        <v>0.7</v>
      </c>
      <c r="CE1371" s="119">
        <v>0.7</v>
      </c>
      <c r="CF1371" s="119">
        <v>0.7</v>
      </c>
      <c r="CG1371" s="119">
        <v>0.7</v>
      </c>
      <c r="CH1371" s="79">
        <v>0</v>
      </c>
      <c r="CI1371" s="81">
        <f t="shared" si="121"/>
        <v>5</v>
      </c>
      <c r="CJ1371" s="260">
        <f t="shared" si="122"/>
        <v>1.4999999999999998</v>
      </c>
      <c r="CK1371" s="131">
        <f t="shared" si="123"/>
        <v>0.1</v>
      </c>
      <c r="CL1371" s="260">
        <f t="shared" si="124"/>
        <v>0.7</v>
      </c>
      <c r="CM1371" s="158" t="s">
        <v>4965</v>
      </c>
      <c r="CN1371" s="158" t="s">
        <v>4965</v>
      </c>
      <c r="CO1371" s="140" t="s">
        <v>4965</v>
      </c>
      <c r="CP1371" s="152"/>
      <c r="CQ1371" s="140" t="s">
        <v>4965</v>
      </c>
      <c r="CR1371" s="154" t="s">
        <v>1938</v>
      </c>
      <c r="CS1371" s="140" t="s">
        <v>4965</v>
      </c>
      <c r="CT1371" s="140" t="s">
        <v>4965</v>
      </c>
      <c r="CU1371" s="140"/>
    </row>
    <row r="1372" spans="1:99" s="363" customFormat="1" ht="12" customHeight="1" x14ac:dyDescent="0.2">
      <c r="A1372" s="143" t="s">
        <v>3650</v>
      </c>
      <c r="B1372" s="151" t="s">
        <v>1937</v>
      </c>
      <c r="C1372" s="143" t="s">
        <v>3986</v>
      </c>
      <c r="D1372" s="143"/>
      <c r="E1372" s="143"/>
      <c r="F1372" s="143"/>
      <c r="G1372" s="143"/>
      <c r="H1372" s="143"/>
      <c r="I1372" s="143"/>
      <c r="J1372" s="146">
        <v>526150</v>
      </c>
      <c r="K1372" s="146">
        <v>175269</v>
      </c>
      <c r="L1372" s="177" t="s">
        <v>3067</v>
      </c>
      <c r="M1372" s="143"/>
      <c r="N1372" s="143"/>
      <c r="O1372" s="146"/>
      <c r="P1372" s="146"/>
      <c r="Q1372" s="135">
        <v>8</v>
      </c>
      <c r="R1372" s="147"/>
      <c r="S1372" s="147"/>
      <c r="T1372" s="147"/>
      <c r="U1372" s="153"/>
      <c r="V1372" s="153"/>
      <c r="W1372" s="148"/>
      <c r="X1372" s="149" t="s">
        <v>1442</v>
      </c>
      <c r="Y1372" s="147" t="s">
        <v>1443</v>
      </c>
      <c r="Z1372" s="150"/>
      <c r="AA1372" s="143"/>
      <c r="AB1372" s="381">
        <v>0.14000000000000001</v>
      </c>
      <c r="AC1372" s="143"/>
      <c r="AD1372" s="68"/>
      <c r="AE1372" s="157" t="s">
        <v>1931</v>
      </c>
      <c r="AF1372" s="157" t="s">
        <v>1444</v>
      </c>
      <c r="AG1372" s="143">
        <v>1332272</v>
      </c>
      <c r="AH1372" s="143">
        <v>0</v>
      </c>
      <c r="AI1372" s="143">
        <v>0</v>
      </c>
      <c r="AJ1372" s="143">
        <v>0</v>
      </c>
      <c r="AK1372" s="143">
        <v>0</v>
      </c>
      <c r="AL1372" s="143">
        <v>0</v>
      </c>
      <c r="AM1372" s="143">
        <v>0</v>
      </c>
      <c r="AN1372" s="143">
        <v>0</v>
      </c>
      <c r="AO1372" s="143">
        <v>0</v>
      </c>
      <c r="AP1372" s="143">
        <v>8</v>
      </c>
      <c r="AQ1372" s="170" t="s">
        <v>4965</v>
      </c>
      <c r="AR1372" s="170" t="s">
        <v>4965</v>
      </c>
      <c r="AS1372" s="170" t="s">
        <v>4965</v>
      </c>
      <c r="AT1372" s="170" t="s">
        <v>4965</v>
      </c>
      <c r="AU1372" s="170" t="s">
        <v>4965</v>
      </c>
      <c r="AV1372" s="170" t="s">
        <v>4965</v>
      </c>
      <c r="AW1372" s="170" t="s">
        <v>4965</v>
      </c>
      <c r="AX1372" s="170" t="s">
        <v>4965</v>
      </c>
      <c r="AY1372" s="170" t="s">
        <v>4965</v>
      </c>
      <c r="AZ1372" s="170" t="s">
        <v>4965</v>
      </c>
      <c r="BA1372" s="170" t="s">
        <v>4965</v>
      </c>
      <c r="BB1372" s="170" t="s">
        <v>4965</v>
      </c>
      <c r="BC1372" s="170" t="s">
        <v>4965</v>
      </c>
      <c r="BD1372" s="170" t="s">
        <v>4965</v>
      </c>
      <c r="BE1372" s="170" t="s">
        <v>4965</v>
      </c>
      <c r="BF1372" s="170" t="s">
        <v>4965</v>
      </c>
      <c r="BG1372" s="170" t="s">
        <v>4965</v>
      </c>
      <c r="BH1372" s="170" t="s">
        <v>4965</v>
      </c>
      <c r="BI1372" s="170" t="s">
        <v>4965</v>
      </c>
      <c r="BJ1372" s="170" t="s">
        <v>4965</v>
      </c>
      <c r="BK1372" s="170" t="s">
        <v>4965</v>
      </c>
      <c r="BL1372" s="120" t="s">
        <v>4021</v>
      </c>
      <c r="BM1372" s="80">
        <v>0</v>
      </c>
      <c r="BN1372" s="80">
        <v>0</v>
      </c>
      <c r="BO1372" s="247">
        <v>0</v>
      </c>
      <c r="BP1372" s="80">
        <v>0</v>
      </c>
      <c r="BQ1372" s="80">
        <v>0</v>
      </c>
      <c r="BR1372" s="80">
        <v>0</v>
      </c>
      <c r="BS1372" s="245">
        <v>0.16</v>
      </c>
      <c r="BT1372" s="119">
        <v>0.16</v>
      </c>
      <c r="BU1372" s="119">
        <v>0.16</v>
      </c>
      <c r="BV1372" s="119">
        <v>0.16</v>
      </c>
      <c r="BW1372" s="119">
        <v>0.16</v>
      </c>
      <c r="BX1372" s="119">
        <v>0.32</v>
      </c>
      <c r="BY1372" s="119">
        <v>0.32</v>
      </c>
      <c r="BZ1372" s="119">
        <v>0.32</v>
      </c>
      <c r="CA1372" s="119">
        <v>0.32</v>
      </c>
      <c r="CB1372" s="119">
        <v>0.32</v>
      </c>
      <c r="CC1372" s="119">
        <v>1.1200000000000001</v>
      </c>
      <c r="CD1372" s="119">
        <v>1.1200000000000001</v>
      </c>
      <c r="CE1372" s="119">
        <v>1.1200000000000001</v>
      </c>
      <c r="CF1372" s="119">
        <v>1.1200000000000001</v>
      </c>
      <c r="CG1372" s="119">
        <v>1.1200000000000001</v>
      </c>
      <c r="CH1372" s="79">
        <v>0</v>
      </c>
      <c r="CI1372" s="81">
        <f t="shared" si="121"/>
        <v>8</v>
      </c>
      <c r="CJ1372" s="260">
        <f t="shared" si="122"/>
        <v>2.4</v>
      </c>
      <c r="CK1372" s="131">
        <f t="shared" si="123"/>
        <v>0.16</v>
      </c>
      <c r="CL1372" s="260">
        <f t="shared" si="124"/>
        <v>1.1200000000000001</v>
      </c>
      <c r="CM1372" s="158" t="s">
        <v>4965</v>
      </c>
      <c r="CN1372" s="158" t="s">
        <v>4965</v>
      </c>
      <c r="CO1372" s="140" t="s">
        <v>4965</v>
      </c>
      <c r="CP1372" s="152"/>
      <c r="CQ1372" s="140" t="s">
        <v>4965</v>
      </c>
      <c r="CR1372" s="154" t="s">
        <v>1938</v>
      </c>
      <c r="CS1372" s="140" t="s">
        <v>4965</v>
      </c>
      <c r="CT1372" s="140" t="s">
        <v>4965</v>
      </c>
      <c r="CU1372" s="140"/>
    </row>
    <row r="1373" spans="1:99" s="363" customFormat="1" ht="12" customHeight="1" x14ac:dyDescent="0.2">
      <c r="A1373" s="143" t="s">
        <v>3650</v>
      </c>
      <c r="B1373" s="151" t="s">
        <v>1937</v>
      </c>
      <c r="C1373" s="143" t="s">
        <v>3986</v>
      </c>
      <c r="D1373" s="143"/>
      <c r="E1373" s="143"/>
      <c r="F1373" s="143"/>
      <c r="G1373" s="143"/>
      <c r="H1373" s="143"/>
      <c r="I1373" s="143"/>
      <c r="J1373" s="146">
        <v>526150</v>
      </c>
      <c r="K1373" s="146">
        <v>175269</v>
      </c>
      <c r="L1373" s="177" t="s">
        <v>3067</v>
      </c>
      <c r="M1373" s="143"/>
      <c r="N1373" s="143"/>
      <c r="O1373" s="146"/>
      <c r="P1373" s="146"/>
      <c r="Q1373" s="135">
        <v>27</v>
      </c>
      <c r="R1373" s="147"/>
      <c r="S1373" s="147"/>
      <c r="T1373" s="147"/>
      <c r="U1373" s="153"/>
      <c r="V1373" s="153"/>
      <c r="W1373" s="148"/>
      <c r="X1373" s="149" t="s">
        <v>1442</v>
      </c>
      <c r="Y1373" s="147" t="s">
        <v>1443</v>
      </c>
      <c r="Z1373" s="150"/>
      <c r="AA1373" s="143"/>
      <c r="AB1373" s="381">
        <v>0.47249999999999998</v>
      </c>
      <c r="AC1373" s="143"/>
      <c r="AD1373" s="68"/>
      <c r="AE1373" s="349" t="s">
        <v>3063</v>
      </c>
      <c r="AF1373" s="157" t="s">
        <v>1444</v>
      </c>
      <c r="AG1373" s="143">
        <v>1332272</v>
      </c>
      <c r="AH1373" s="143">
        <v>0</v>
      </c>
      <c r="AI1373" s="143">
        <v>0</v>
      </c>
      <c r="AJ1373" s="143">
        <v>0</v>
      </c>
      <c r="AK1373" s="143">
        <v>0</v>
      </c>
      <c r="AL1373" s="143">
        <v>0</v>
      </c>
      <c r="AM1373" s="143">
        <v>0</v>
      </c>
      <c r="AN1373" s="143">
        <v>0</v>
      </c>
      <c r="AO1373" s="143">
        <v>0</v>
      </c>
      <c r="AP1373" s="143">
        <v>27</v>
      </c>
      <c r="AQ1373" s="170" t="s">
        <v>4965</v>
      </c>
      <c r="AR1373" s="170" t="s">
        <v>4965</v>
      </c>
      <c r="AS1373" s="170" t="s">
        <v>4965</v>
      </c>
      <c r="AT1373" s="170" t="s">
        <v>4965</v>
      </c>
      <c r="AU1373" s="170" t="s">
        <v>4965</v>
      </c>
      <c r="AV1373" s="170" t="s">
        <v>4965</v>
      </c>
      <c r="AW1373" s="170" t="s">
        <v>4965</v>
      </c>
      <c r="AX1373" s="170" t="s">
        <v>4965</v>
      </c>
      <c r="AY1373" s="170" t="s">
        <v>4965</v>
      </c>
      <c r="AZ1373" s="170" t="s">
        <v>4965</v>
      </c>
      <c r="BA1373" s="170" t="s">
        <v>4965</v>
      </c>
      <c r="BB1373" s="170" t="s">
        <v>4965</v>
      </c>
      <c r="BC1373" s="170" t="s">
        <v>4965</v>
      </c>
      <c r="BD1373" s="170" t="s">
        <v>4965</v>
      </c>
      <c r="BE1373" s="170" t="s">
        <v>4965</v>
      </c>
      <c r="BF1373" s="170" t="s">
        <v>4965</v>
      </c>
      <c r="BG1373" s="170" t="s">
        <v>4965</v>
      </c>
      <c r="BH1373" s="170" t="s">
        <v>4965</v>
      </c>
      <c r="BI1373" s="170" t="s">
        <v>4965</v>
      </c>
      <c r="BJ1373" s="170" t="s">
        <v>4965</v>
      </c>
      <c r="BK1373" s="170" t="s">
        <v>4965</v>
      </c>
      <c r="BL1373" s="120" t="s">
        <v>4021</v>
      </c>
      <c r="BM1373" s="80">
        <v>0</v>
      </c>
      <c r="BN1373" s="80">
        <v>0</v>
      </c>
      <c r="BO1373" s="247">
        <v>0</v>
      </c>
      <c r="BP1373" s="80">
        <v>0</v>
      </c>
      <c r="BQ1373" s="80">
        <v>0</v>
      </c>
      <c r="BR1373" s="80">
        <v>0</v>
      </c>
      <c r="BS1373" s="245">
        <v>0.54</v>
      </c>
      <c r="BT1373" s="119">
        <v>0.54</v>
      </c>
      <c r="BU1373" s="119">
        <v>0.54</v>
      </c>
      <c r="BV1373" s="119">
        <v>0.54</v>
      </c>
      <c r="BW1373" s="119">
        <v>0.54</v>
      </c>
      <c r="BX1373" s="119">
        <v>1.08</v>
      </c>
      <c r="BY1373" s="119">
        <v>1.08</v>
      </c>
      <c r="BZ1373" s="119">
        <v>1.08</v>
      </c>
      <c r="CA1373" s="119">
        <v>1.08</v>
      </c>
      <c r="CB1373" s="119">
        <v>1.08</v>
      </c>
      <c r="CC1373" s="119">
        <v>3.78</v>
      </c>
      <c r="CD1373" s="119">
        <v>3.78</v>
      </c>
      <c r="CE1373" s="119">
        <v>3.78</v>
      </c>
      <c r="CF1373" s="119">
        <v>3.78</v>
      </c>
      <c r="CG1373" s="119">
        <v>3.78</v>
      </c>
      <c r="CH1373" s="79">
        <v>0</v>
      </c>
      <c r="CI1373" s="81">
        <f t="shared" ref="CI1373:CI1404" si="125">SUBTOTAL(9,BN1373:CH1373)</f>
        <v>27.000000000000004</v>
      </c>
      <c r="CJ1373" s="260">
        <f t="shared" ref="CJ1373:CJ1404" si="126">SUM(BN1373:CB1373)</f>
        <v>8.1000000000000014</v>
      </c>
      <c r="CK1373" s="260">
        <f t="shared" ref="CK1373:CK1404" si="127">SUM(BO1373:BS1373)</f>
        <v>0.54</v>
      </c>
      <c r="CL1373" s="260">
        <f t="shared" ref="CL1373:CL1404" si="128">SUM(BO1373:BX1373)</f>
        <v>3.7800000000000002</v>
      </c>
      <c r="CM1373" s="158" t="s">
        <v>4965</v>
      </c>
      <c r="CN1373" s="158" t="s">
        <v>4965</v>
      </c>
      <c r="CO1373" s="140" t="s">
        <v>4965</v>
      </c>
      <c r="CP1373" s="152"/>
      <c r="CQ1373" s="140" t="s">
        <v>4965</v>
      </c>
      <c r="CR1373" s="154" t="s">
        <v>1938</v>
      </c>
      <c r="CS1373" s="140" t="s">
        <v>4965</v>
      </c>
      <c r="CT1373" s="140" t="s">
        <v>4965</v>
      </c>
      <c r="CU1373" s="140"/>
    </row>
    <row r="1374" spans="1:99" s="363" customFormat="1" ht="12" customHeight="1" x14ac:dyDescent="0.2">
      <c r="A1374" s="143" t="s">
        <v>3650</v>
      </c>
      <c r="B1374" s="151" t="s">
        <v>2051</v>
      </c>
      <c r="C1374" s="143" t="s">
        <v>3987</v>
      </c>
      <c r="D1374" s="143"/>
      <c r="E1374" s="143"/>
      <c r="F1374" s="143"/>
      <c r="G1374" s="143"/>
      <c r="H1374" s="143"/>
      <c r="I1374" s="143"/>
      <c r="J1374" s="146">
        <v>525979</v>
      </c>
      <c r="K1374" s="146">
        <v>175334</v>
      </c>
      <c r="L1374" s="177" t="s">
        <v>3080</v>
      </c>
      <c r="M1374" s="143"/>
      <c r="N1374" s="143"/>
      <c r="O1374" s="146"/>
      <c r="P1374" s="146"/>
      <c r="Q1374" s="135">
        <v>8</v>
      </c>
      <c r="R1374" s="147"/>
      <c r="S1374" s="147"/>
      <c r="T1374" s="147"/>
      <c r="U1374" s="153"/>
      <c r="V1374" s="153"/>
      <c r="W1374" s="148"/>
      <c r="X1374" s="149" t="s">
        <v>1442</v>
      </c>
      <c r="Y1374" s="147" t="s">
        <v>1443</v>
      </c>
      <c r="Z1374" s="150"/>
      <c r="AA1374" s="143"/>
      <c r="AB1374" s="381">
        <v>0.4</v>
      </c>
      <c r="AC1374" s="143"/>
      <c r="AD1374" s="68"/>
      <c r="AE1374" s="349" t="s">
        <v>3063</v>
      </c>
      <c r="AF1374" s="157" t="s">
        <v>1444</v>
      </c>
      <c r="AG1374" s="143">
        <v>1332046</v>
      </c>
      <c r="AH1374" s="143">
        <v>0</v>
      </c>
      <c r="AI1374" s="143">
        <v>0</v>
      </c>
      <c r="AJ1374" s="143">
        <v>0</v>
      </c>
      <c r="AK1374" s="143">
        <v>0</v>
      </c>
      <c r="AL1374" s="143">
        <v>0</v>
      </c>
      <c r="AM1374" s="143">
        <v>0</v>
      </c>
      <c r="AN1374" s="143">
        <v>0</v>
      </c>
      <c r="AO1374" s="143">
        <v>0</v>
      </c>
      <c r="AP1374" s="143">
        <v>8</v>
      </c>
      <c r="AQ1374" s="170" t="s">
        <v>4965</v>
      </c>
      <c r="AR1374" s="170" t="s">
        <v>4965</v>
      </c>
      <c r="AS1374" s="170" t="s">
        <v>4965</v>
      </c>
      <c r="AT1374" s="170" t="s">
        <v>4965</v>
      </c>
      <c r="AU1374" s="170" t="s">
        <v>4965</v>
      </c>
      <c r="AV1374" s="170" t="s">
        <v>4965</v>
      </c>
      <c r="AW1374" s="170" t="s">
        <v>4965</v>
      </c>
      <c r="AX1374" s="170" t="s">
        <v>4965</v>
      </c>
      <c r="AY1374" s="170" t="s">
        <v>4965</v>
      </c>
      <c r="AZ1374" s="170" t="s">
        <v>4965</v>
      </c>
      <c r="BA1374" s="170" t="s">
        <v>4965</v>
      </c>
      <c r="BB1374" s="170" t="s">
        <v>4965</v>
      </c>
      <c r="BC1374" s="170" t="s">
        <v>4965</v>
      </c>
      <c r="BD1374" s="170" t="s">
        <v>4965</v>
      </c>
      <c r="BE1374" s="170" t="s">
        <v>4965</v>
      </c>
      <c r="BF1374" s="170" t="s">
        <v>4965</v>
      </c>
      <c r="BG1374" s="170" t="s">
        <v>4965</v>
      </c>
      <c r="BH1374" s="170" t="s">
        <v>4965</v>
      </c>
      <c r="BI1374" s="170" t="s">
        <v>4965</v>
      </c>
      <c r="BJ1374" s="170" t="s">
        <v>4965</v>
      </c>
      <c r="BK1374" s="170" t="s">
        <v>4965</v>
      </c>
      <c r="BL1374" s="120" t="s">
        <v>4021</v>
      </c>
      <c r="BM1374" s="80">
        <v>0</v>
      </c>
      <c r="BN1374" s="80">
        <v>0</v>
      </c>
      <c r="BO1374" s="247">
        <v>0</v>
      </c>
      <c r="BP1374" s="80">
        <v>0</v>
      </c>
      <c r="BQ1374" s="80">
        <v>0</v>
      </c>
      <c r="BR1374" s="80">
        <v>0</v>
      </c>
      <c r="BS1374" s="238">
        <v>0</v>
      </c>
      <c r="BT1374" s="79">
        <v>0</v>
      </c>
      <c r="BU1374" s="79">
        <v>0</v>
      </c>
      <c r="BV1374" s="79">
        <v>0</v>
      </c>
      <c r="BW1374" s="79">
        <v>0</v>
      </c>
      <c r="BX1374" s="119">
        <v>0.8</v>
      </c>
      <c r="BY1374" s="119">
        <v>0.8</v>
      </c>
      <c r="BZ1374" s="119">
        <v>0.8</v>
      </c>
      <c r="CA1374" s="119">
        <v>0.8</v>
      </c>
      <c r="CB1374" s="119">
        <v>0.8</v>
      </c>
      <c r="CC1374" s="119">
        <v>0.8</v>
      </c>
      <c r="CD1374" s="119">
        <v>0.8</v>
      </c>
      <c r="CE1374" s="119">
        <v>0.8</v>
      </c>
      <c r="CF1374" s="119">
        <v>0.8</v>
      </c>
      <c r="CG1374" s="119">
        <v>0.8</v>
      </c>
      <c r="CH1374" s="79">
        <v>0</v>
      </c>
      <c r="CI1374" s="81">
        <f t="shared" si="125"/>
        <v>7.9999999999999991</v>
      </c>
      <c r="CJ1374" s="260">
        <f t="shared" si="126"/>
        <v>4</v>
      </c>
      <c r="CK1374" s="131">
        <f t="shared" si="127"/>
        <v>0</v>
      </c>
      <c r="CL1374" s="260">
        <f t="shared" si="128"/>
        <v>0.8</v>
      </c>
      <c r="CM1374" s="158" t="s">
        <v>4965</v>
      </c>
      <c r="CN1374" s="158" t="s">
        <v>4965</v>
      </c>
      <c r="CO1374" s="140" t="s">
        <v>4965</v>
      </c>
      <c r="CP1374" s="152"/>
      <c r="CQ1374" s="140" t="s">
        <v>4965</v>
      </c>
      <c r="CR1374" s="154" t="s">
        <v>1938</v>
      </c>
      <c r="CS1374" s="140" t="s">
        <v>4965</v>
      </c>
      <c r="CT1374" s="140" t="s">
        <v>4965</v>
      </c>
      <c r="CU1374" s="140"/>
    </row>
    <row r="1375" spans="1:99" s="363" customFormat="1" ht="12" customHeight="1" x14ac:dyDescent="0.2">
      <c r="A1375" s="143" t="s">
        <v>3650</v>
      </c>
      <c r="B1375" s="151" t="s">
        <v>2051</v>
      </c>
      <c r="C1375" s="143" t="s">
        <v>3987</v>
      </c>
      <c r="D1375" s="143"/>
      <c r="E1375" s="143"/>
      <c r="F1375" s="143"/>
      <c r="G1375" s="143"/>
      <c r="H1375" s="143"/>
      <c r="I1375" s="143"/>
      <c r="J1375" s="146">
        <v>525979</v>
      </c>
      <c r="K1375" s="146">
        <v>175334</v>
      </c>
      <c r="L1375" s="177" t="s">
        <v>3080</v>
      </c>
      <c r="M1375" s="143"/>
      <c r="N1375" s="143"/>
      <c r="O1375" s="146"/>
      <c r="P1375" s="146"/>
      <c r="Q1375" s="135">
        <v>2</v>
      </c>
      <c r="R1375" s="147"/>
      <c r="S1375" s="147"/>
      <c r="T1375" s="147"/>
      <c r="U1375" s="153"/>
      <c r="V1375" s="153"/>
      <c r="W1375" s="148"/>
      <c r="X1375" s="149" t="s">
        <v>1442</v>
      </c>
      <c r="Y1375" s="147" t="s">
        <v>1443</v>
      </c>
      <c r="Z1375" s="150"/>
      <c r="AA1375" s="143"/>
      <c r="AB1375" s="381">
        <v>0.1</v>
      </c>
      <c r="AC1375" s="143"/>
      <c r="AD1375" s="68"/>
      <c r="AE1375" s="157" t="s">
        <v>628</v>
      </c>
      <c r="AF1375" s="157" t="s">
        <v>1444</v>
      </c>
      <c r="AG1375" s="143">
        <v>1332046</v>
      </c>
      <c r="AH1375" s="143">
        <v>0</v>
      </c>
      <c r="AI1375" s="143">
        <v>0</v>
      </c>
      <c r="AJ1375" s="143">
        <v>0</v>
      </c>
      <c r="AK1375" s="143">
        <v>0</v>
      </c>
      <c r="AL1375" s="143">
        <v>0</v>
      </c>
      <c r="AM1375" s="143">
        <v>0</v>
      </c>
      <c r="AN1375" s="143">
        <v>0</v>
      </c>
      <c r="AO1375" s="143">
        <v>0</v>
      </c>
      <c r="AP1375" s="143">
        <v>2</v>
      </c>
      <c r="AQ1375" s="170" t="s">
        <v>4965</v>
      </c>
      <c r="AR1375" s="170" t="s">
        <v>4965</v>
      </c>
      <c r="AS1375" s="170" t="s">
        <v>4965</v>
      </c>
      <c r="AT1375" s="170" t="s">
        <v>4965</v>
      </c>
      <c r="AU1375" s="170" t="s">
        <v>4965</v>
      </c>
      <c r="AV1375" s="170" t="s">
        <v>4965</v>
      </c>
      <c r="AW1375" s="170" t="s">
        <v>4965</v>
      </c>
      <c r="AX1375" s="170" t="s">
        <v>4965</v>
      </c>
      <c r="AY1375" s="170" t="s">
        <v>4965</v>
      </c>
      <c r="AZ1375" s="170" t="s">
        <v>4965</v>
      </c>
      <c r="BA1375" s="170" t="s">
        <v>4965</v>
      </c>
      <c r="BB1375" s="170" t="s">
        <v>4965</v>
      </c>
      <c r="BC1375" s="170" t="s">
        <v>4965</v>
      </c>
      <c r="BD1375" s="170" t="s">
        <v>4965</v>
      </c>
      <c r="BE1375" s="170" t="s">
        <v>4965</v>
      </c>
      <c r="BF1375" s="170" t="s">
        <v>4965</v>
      </c>
      <c r="BG1375" s="170" t="s">
        <v>4965</v>
      </c>
      <c r="BH1375" s="170" t="s">
        <v>4965</v>
      </c>
      <c r="BI1375" s="170" t="s">
        <v>4965</v>
      </c>
      <c r="BJ1375" s="170" t="s">
        <v>4965</v>
      </c>
      <c r="BK1375" s="170" t="s">
        <v>4965</v>
      </c>
      <c r="BL1375" s="120" t="s">
        <v>4021</v>
      </c>
      <c r="BM1375" s="80">
        <v>0</v>
      </c>
      <c r="BN1375" s="80">
        <v>0</v>
      </c>
      <c r="BO1375" s="247">
        <v>0</v>
      </c>
      <c r="BP1375" s="80">
        <v>0</v>
      </c>
      <c r="BQ1375" s="80">
        <v>0</v>
      </c>
      <c r="BR1375" s="80">
        <v>0</v>
      </c>
      <c r="BS1375" s="238">
        <v>0</v>
      </c>
      <c r="BT1375" s="79">
        <v>0</v>
      </c>
      <c r="BU1375" s="79">
        <v>0</v>
      </c>
      <c r="BV1375" s="79">
        <v>0</v>
      </c>
      <c r="BW1375" s="79">
        <v>0</v>
      </c>
      <c r="BX1375" s="119">
        <v>0.2</v>
      </c>
      <c r="BY1375" s="119">
        <v>0.2</v>
      </c>
      <c r="BZ1375" s="119">
        <v>0.2</v>
      </c>
      <c r="CA1375" s="119">
        <v>0.2</v>
      </c>
      <c r="CB1375" s="119">
        <v>0.2</v>
      </c>
      <c r="CC1375" s="119">
        <v>0.2</v>
      </c>
      <c r="CD1375" s="119">
        <v>0.2</v>
      </c>
      <c r="CE1375" s="119">
        <v>0.2</v>
      </c>
      <c r="CF1375" s="119">
        <v>0.2</v>
      </c>
      <c r="CG1375" s="119">
        <v>0.2</v>
      </c>
      <c r="CH1375" s="79">
        <v>0</v>
      </c>
      <c r="CI1375" s="81">
        <f t="shared" si="125"/>
        <v>1.9999999999999998</v>
      </c>
      <c r="CJ1375" s="260">
        <f t="shared" si="126"/>
        <v>1</v>
      </c>
      <c r="CK1375" s="131">
        <f t="shared" si="127"/>
        <v>0</v>
      </c>
      <c r="CL1375" s="260">
        <f t="shared" si="128"/>
        <v>0.2</v>
      </c>
      <c r="CM1375" s="158" t="s">
        <v>4965</v>
      </c>
      <c r="CN1375" s="158" t="s">
        <v>4965</v>
      </c>
      <c r="CO1375" s="140" t="s">
        <v>4965</v>
      </c>
      <c r="CP1375" s="152"/>
      <c r="CQ1375" s="140" t="s">
        <v>4965</v>
      </c>
      <c r="CR1375" s="154" t="s">
        <v>1938</v>
      </c>
      <c r="CS1375" s="140" t="s">
        <v>4965</v>
      </c>
      <c r="CT1375" s="140" t="s">
        <v>4965</v>
      </c>
      <c r="CU1375" s="140"/>
    </row>
    <row r="1376" spans="1:99" s="363" customFormat="1" ht="12" customHeight="1" x14ac:dyDescent="0.2">
      <c r="A1376" s="143" t="s">
        <v>3650</v>
      </c>
      <c r="B1376" s="151" t="s">
        <v>2051</v>
      </c>
      <c r="C1376" s="143" t="s">
        <v>3987</v>
      </c>
      <c r="D1376" s="143"/>
      <c r="E1376" s="143"/>
      <c r="F1376" s="143"/>
      <c r="G1376" s="143"/>
      <c r="H1376" s="143"/>
      <c r="I1376" s="143"/>
      <c r="J1376" s="146">
        <v>525979</v>
      </c>
      <c r="K1376" s="146">
        <v>175334</v>
      </c>
      <c r="L1376" s="177" t="s">
        <v>3080</v>
      </c>
      <c r="M1376" s="143"/>
      <c r="N1376" s="143"/>
      <c r="O1376" s="146"/>
      <c r="P1376" s="146"/>
      <c r="Q1376" s="135">
        <v>2</v>
      </c>
      <c r="R1376" s="147"/>
      <c r="S1376" s="147"/>
      <c r="T1376" s="147"/>
      <c r="U1376" s="153"/>
      <c r="V1376" s="153"/>
      <c r="W1376" s="148"/>
      <c r="X1376" s="149" t="s">
        <v>1442</v>
      </c>
      <c r="Y1376" s="147" t="s">
        <v>1443</v>
      </c>
      <c r="Z1376" s="150"/>
      <c r="AA1376" s="143"/>
      <c r="AB1376" s="381">
        <v>0.1</v>
      </c>
      <c r="AC1376" s="143"/>
      <c r="AD1376" s="68"/>
      <c r="AE1376" s="157" t="s">
        <v>1931</v>
      </c>
      <c r="AF1376" s="157" t="s">
        <v>1444</v>
      </c>
      <c r="AG1376" s="143">
        <v>1332046</v>
      </c>
      <c r="AH1376" s="143">
        <v>0</v>
      </c>
      <c r="AI1376" s="143">
        <v>0</v>
      </c>
      <c r="AJ1376" s="143">
        <v>0</v>
      </c>
      <c r="AK1376" s="143">
        <v>0</v>
      </c>
      <c r="AL1376" s="143">
        <v>0</v>
      </c>
      <c r="AM1376" s="143">
        <v>0</v>
      </c>
      <c r="AN1376" s="143">
        <v>0</v>
      </c>
      <c r="AO1376" s="143">
        <v>0</v>
      </c>
      <c r="AP1376" s="143">
        <v>2</v>
      </c>
      <c r="AQ1376" s="170" t="s">
        <v>4965</v>
      </c>
      <c r="AR1376" s="170" t="s">
        <v>4965</v>
      </c>
      <c r="AS1376" s="170" t="s">
        <v>4965</v>
      </c>
      <c r="AT1376" s="170" t="s">
        <v>4965</v>
      </c>
      <c r="AU1376" s="170" t="s">
        <v>4965</v>
      </c>
      <c r="AV1376" s="170" t="s">
        <v>4965</v>
      </c>
      <c r="AW1376" s="170" t="s">
        <v>4965</v>
      </c>
      <c r="AX1376" s="170" t="s">
        <v>4965</v>
      </c>
      <c r="AY1376" s="170" t="s">
        <v>4965</v>
      </c>
      <c r="AZ1376" s="170" t="s">
        <v>4965</v>
      </c>
      <c r="BA1376" s="170" t="s">
        <v>4965</v>
      </c>
      <c r="BB1376" s="170" t="s">
        <v>4965</v>
      </c>
      <c r="BC1376" s="170" t="s">
        <v>4965</v>
      </c>
      <c r="BD1376" s="170" t="s">
        <v>4965</v>
      </c>
      <c r="BE1376" s="170" t="s">
        <v>4965</v>
      </c>
      <c r="BF1376" s="170" t="s">
        <v>4965</v>
      </c>
      <c r="BG1376" s="170" t="s">
        <v>4965</v>
      </c>
      <c r="BH1376" s="170" t="s">
        <v>4965</v>
      </c>
      <c r="BI1376" s="170" t="s">
        <v>4965</v>
      </c>
      <c r="BJ1376" s="170" t="s">
        <v>4965</v>
      </c>
      <c r="BK1376" s="170" t="s">
        <v>4965</v>
      </c>
      <c r="BL1376" s="120" t="s">
        <v>4021</v>
      </c>
      <c r="BM1376" s="80">
        <v>0</v>
      </c>
      <c r="BN1376" s="80">
        <v>0</v>
      </c>
      <c r="BO1376" s="247">
        <v>0</v>
      </c>
      <c r="BP1376" s="80">
        <v>0</v>
      </c>
      <c r="BQ1376" s="80">
        <v>0</v>
      </c>
      <c r="BR1376" s="80">
        <v>0</v>
      </c>
      <c r="BS1376" s="238">
        <v>0</v>
      </c>
      <c r="BT1376" s="79">
        <v>0</v>
      </c>
      <c r="BU1376" s="79">
        <v>0</v>
      </c>
      <c r="BV1376" s="79">
        <v>0</v>
      </c>
      <c r="BW1376" s="79">
        <v>0</v>
      </c>
      <c r="BX1376" s="119">
        <v>0.2</v>
      </c>
      <c r="BY1376" s="119">
        <v>0.2</v>
      </c>
      <c r="BZ1376" s="119">
        <v>0.2</v>
      </c>
      <c r="CA1376" s="119">
        <v>0.2</v>
      </c>
      <c r="CB1376" s="119">
        <v>0.2</v>
      </c>
      <c r="CC1376" s="119">
        <v>0.2</v>
      </c>
      <c r="CD1376" s="119">
        <v>0.2</v>
      </c>
      <c r="CE1376" s="119">
        <v>0.2</v>
      </c>
      <c r="CF1376" s="119">
        <v>0.2</v>
      </c>
      <c r="CG1376" s="119">
        <v>0.2</v>
      </c>
      <c r="CH1376" s="79">
        <v>0</v>
      </c>
      <c r="CI1376" s="81">
        <f t="shared" si="125"/>
        <v>1.9999999999999998</v>
      </c>
      <c r="CJ1376" s="260">
        <f t="shared" si="126"/>
        <v>1</v>
      </c>
      <c r="CK1376" s="131">
        <f t="shared" si="127"/>
        <v>0</v>
      </c>
      <c r="CL1376" s="260">
        <f t="shared" si="128"/>
        <v>0.2</v>
      </c>
      <c r="CM1376" s="158" t="s">
        <v>4965</v>
      </c>
      <c r="CN1376" s="158" t="s">
        <v>4965</v>
      </c>
      <c r="CO1376" s="140" t="s">
        <v>4965</v>
      </c>
      <c r="CP1376" s="152"/>
      <c r="CQ1376" s="140" t="s">
        <v>4965</v>
      </c>
      <c r="CR1376" s="154" t="s">
        <v>1938</v>
      </c>
      <c r="CS1376" s="140" t="s">
        <v>4965</v>
      </c>
      <c r="CT1376" s="140" t="s">
        <v>4965</v>
      </c>
      <c r="CU1376" s="140"/>
    </row>
    <row r="1377" spans="1:99" s="363" customFormat="1" ht="12" customHeight="1" x14ac:dyDescent="0.2">
      <c r="A1377" s="143" t="s">
        <v>3650</v>
      </c>
      <c r="B1377" s="151" t="s">
        <v>2630</v>
      </c>
      <c r="C1377" s="143" t="s">
        <v>2631</v>
      </c>
      <c r="D1377" s="143"/>
      <c r="E1377" s="143"/>
      <c r="F1377" s="143"/>
      <c r="G1377" s="143"/>
      <c r="H1377" s="143"/>
      <c r="I1377" s="143"/>
      <c r="J1377" s="146">
        <v>527381</v>
      </c>
      <c r="K1377" s="146">
        <v>175529</v>
      </c>
      <c r="L1377" s="177" t="s">
        <v>3085</v>
      </c>
      <c r="M1377" s="143"/>
      <c r="N1377" s="143"/>
      <c r="O1377" s="146"/>
      <c r="P1377" s="146"/>
      <c r="Q1377" s="135">
        <v>9</v>
      </c>
      <c r="R1377" s="147"/>
      <c r="S1377" s="147"/>
      <c r="T1377" s="147"/>
      <c r="U1377" s="153"/>
      <c r="V1377" s="153"/>
      <c r="W1377" s="148"/>
      <c r="X1377" s="149" t="s">
        <v>1442</v>
      </c>
      <c r="Y1377" s="147" t="s">
        <v>1443</v>
      </c>
      <c r="Z1377" s="150"/>
      <c r="AA1377" s="143"/>
      <c r="AB1377" s="381">
        <v>0.45246575342465756</v>
      </c>
      <c r="AC1377" s="143"/>
      <c r="AD1377" s="68"/>
      <c r="AE1377" s="157" t="s">
        <v>628</v>
      </c>
      <c r="AF1377" s="157" t="s">
        <v>1444</v>
      </c>
      <c r="AG1377" s="143">
        <v>1332039</v>
      </c>
      <c r="AH1377" s="143">
        <v>0</v>
      </c>
      <c r="AI1377" s="143">
        <v>0</v>
      </c>
      <c r="AJ1377" s="143">
        <v>0</v>
      </c>
      <c r="AK1377" s="143">
        <v>0</v>
      </c>
      <c r="AL1377" s="143">
        <v>0</v>
      </c>
      <c r="AM1377" s="143">
        <v>0</v>
      </c>
      <c r="AN1377" s="143">
        <v>0</v>
      </c>
      <c r="AO1377" s="143">
        <v>0</v>
      </c>
      <c r="AP1377" s="143">
        <v>9</v>
      </c>
      <c r="AQ1377" s="170" t="s">
        <v>4965</v>
      </c>
      <c r="AR1377" s="170" t="s">
        <v>4965</v>
      </c>
      <c r="AS1377" s="170" t="s">
        <v>4965</v>
      </c>
      <c r="AT1377" s="170" t="s">
        <v>4965</v>
      </c>
      <c r="AU1377" s="170" t="s">
        <v>4965</v>
      </c>
      <c r="AV1377" s="170" t="s">
        <v>4965</v>
      </c>
      <c r="AW1377" s="170" t="s">
        <v>4965</v>
      </c>
      <c r="AX1377" s="170" t="s">
        <v>4965</v>
      </c>
      <c r="AY1377" s="170" t="s">
        <v>4965</v>
      </c>
      <c r="AZ1377" s="170" t="s">
        <v>4965</v>
      </c>
      <c r="BA1377" s="170" t="s">
        <v>4965</v>
      </c>
      <c r="BB1377" s="170" t="s">
        <v>4965</v>
      </c>
      <c r="BC1377" s="170" t="s">
        <v>4965</v>
      </c>
      <c r="BD1377" s="170" t="s">
        <v>4965</v>
      </c>
      <c r="BE1377" s="170" t="s">
        <v>4965</v>
      </c>
      <c r="BF1377" s="170" t="s">
        <v>4965</v>
      </c>
      <c r="BG1377" s="170" t="s">
        <v>4965</v>
      </c>
      <c r="BH1377" s="170" t="s">
        <v>4965</v>
      </c>
      <c r="BI1377" s="170" t="s">
        <v>4965</v>
      </c>
      <c r="BJ1377" s="170" t="s">
        <v>4965</v>
      </c>
      <c r="BK1377" s="170" t="s">
        <v>4965</v>
      </c>
      <c r="BL1377" s="120" t="s">
        <v>4021</v>
      </c>
      <c r="BM1377" s="80">
        <v>0</v>
      </c>
      <c r="BN1377" s="80">
        <v>0</v>
      </c>
      <c r="BO1377" s="247">
        <v>0</v>
      </c>
      <c r="BP1377" s="80">
        <v>0</v>
      </c>
      <c r="BQ1377" s="80">
        <v>0</v>
      </c>
      <c r="BR1377" s="80">
        <v>0</v>
      </c>
      <c r="BS1377" s="245">
        <v>0.17260273972602738</v>
      </c>
      <c r="BT1377" s="119">
        <v>0.17260273972602738</v>
      </c>
      <c r="BU1377" s="119">
        <v>0.17260273972602738</v>
      </c>
      <c r="BV1377" s="119">
        <v>0.17260273972602738</v>
      </c>
      <c r="BW1377" s="119">
        <v>0.17260273972602738</v>
      </c>
      <c r="BX1377" s="119">
        <v>0.36986301369863012</v>
      </c>
      <c r="BY1377" s="119">
        <v>0.36986301369863012</v>
      </c>
      <c r="BZ1377" s="119">
        <v>0.36986301369863012</v>
      </c>
      <c r="CA1377" s="119">
        <v>0.36986301369863012</v>
      </c>
      <c r="CB1377" s="119">
        <v>0.36986301369863012</v>
      </c>
      <c r="CC1377" s="119">
        <v>1.2575342465753425</v>
      </c>
      <c r="CD1377" s="119">
        <v>1.2575342465753425</v>
      </c>
      <c r="CE1377" s="119">
        <v>1.2575342465753425</v>
      </c>
      <c r="CF1377" s="119">
        <v>1.2575342465753425</v>
      </c>
      <c r="CG1377" s="119">
        <v>1.2575342465753425</v>
      </c>
      <c r="CH1377" s="79">
        <v>0</v>
      </c>
      <c r="CI1377" s="81">
        <f t="shared" si="125"/>
        <v>9.0000000000000018</v>
      </c>
      <c r="CJ1377" s="260">
        <f t="shared" si="126"/>
        <v>2.7123287671232874</v>
      </c>
      <c r="CK1377" s="131">
        <f t="shared" si="127"/>
        <v>0.17260273972602738</v>
      </c>
      <c r="CL1377" s="260">
        <f t="shared" si="128"/>
        <v>1.2328767123287669</v>
      </c>
      <c r="CM1377" s="158" t="s">
        <v>4965</v>
      </c>
      <c r="CN1377" s="158" t="s">
        <v>4965</v>
      </c>
      <c r="CO1377" s="180" t="s">
        <v>1940</v>
      </c>
      <c r="CP1377" s="152"/>
      <c r="CQ1377" s="140" t="s">
        <v>4965</v>
      </c>
      <c r="CR1377" s="139" t="s">
        <v>4965</v>
      </c>
      <c r="CS1377" s="184" t="s">
        <v>1938</v>
      </c>
      <c r="CT1377" s="140" t="s">
        <v>4965</v>
      </c>
      <c r="CU1377" s="140"/>
    </row>
    <row r="1378" spans="1:99" s="363" customFormat="1" ht="12" customHeight="1" x14ac:dyDescent="0.2">
      <c r="A1378" s="143" t="s">
        <v>3650</v>
      </c>
      <c r="B1378" s="151" t="s">
        <v>2630</v>
      </c>
      <c r="C1378" s="143" t="s">
        <v>2631</v>
      </c>
      <c r="D1378" s="143"/>
      <c r="E1378" s="143"/>
      <c r="F1378" s="143"/>
      <c r="G1378" s="143"/>
      <c r="H1378" s="143"/>
      <c r="I1378" s="143"/>
      <c r="J1378" s="146">
        <v>527381</v>
      </c>
      <c r="K1378" s="146">
        <v>175529</v>
      </c>
      <c r="L1378" s="177" t="s">
        <v>3085</v>
      </c>
      <c r="M1378" s="143"/>
      <c r="N1378" s="143"/>
      <c r="O1378" s="146"/>
      <c r="P1378" s="146"/>
      <c r="Q1378" s="135">
        <v>15</v>
      </c>
      <c r="R1378" s="147"/>
      <c r="S1378" s="147"/>
      <c r="T1378" s="147"/>
      <c r="U1378" s="153"/>
      <c r="V1378" s="153"/>
      <c r="W1378" s="148"/>
      <c r="X1378" s="149" t="s">
        <v>1442</v>
      </c>
      <c r="Y1378" s="147" t="s">
        <v>1443</v>
      </c>
      <c r="Z1378" s="150"/>
      <c r="AA1378" s="143"/>
      <c r="AB1378" s="381">
        <v>0.75410958904109593</v>
      </c>
      <c r="AC1378" s="143"/>
      <c r="AD1378" s="68"/>
      <c r="AE1378" s="157" t="s">
        <v>1931</v>
      </c>
      <c r="AF1378" s="157" t="s">
        <v>1444</v>
      </c>
      <c r="AG1378" s="143">
        <v>1332039</v>
      </c>
      <c r="AH1378" s="143">
        <v>0</v>
      </c>
      <c r="AI1378" s="143">
        <v>0</v>
      </c>
      <c r="AJ1378" s="143">
        <v>0</v>
      </c>
      <c r="AK1378" s="143">
        <v>0</v>
      </c>
      <c r="AL1378" s="143">
        <v>0</v>
      </c>
      <c r="AM1378" s="143">
        <v>0</v>
      </c>
      <c r="AN1378" s="143">
        <v>0</v>
      </c>
      <c r="AO1378" s="143">
        <v>0</v>
      </c>
      <c r="AP1378" s="143">
        <v>15</v>
      </c>
      <c r="AQ1378" s="170" t="s">
        <v>4965</v>
      </c>
      <c r="AR1378" s="170" t="s">
        <v>4965</v>
      </c>
      <c r="AS1378" s="170" t="s">
        <v>4965</v>
      </c>
      <c r="AT1378" s="170" t="s">
        <v>4965</v>
      </c>
      <c r="AU1378" s="170" t="s">
        <v>4965</v>
      </c>
      <c r="AV1378" s="170" t="s">
        <v>4965</v>
      </c>
      <c r="AW1378" s="170" t="s">
        <v>4965</v>
      </c>
      <c r="AX1378" s="170" t="s">
        <v>4965</v>
      </c>
      <c r="AY1378" s="170" t="s">
        <v>4965</v>
      </c>
      <c r="AZ1378" s="170" t="s">
        <v>4965</v>
      </c>
      <c r="BA1378" s="170" t="s">
        <v>4965</v>
      </c>
      <c r="BB1378" s="170" t="s">
        <v>4965</v>
      </c>
      <c r="BC1378" s="170" t="s">
        <v>4965</v>
      </c>
      <c r="BD1378" s="170" t="s">
        <v>4965</v>
      </c>
      <c r="BE1378" s="170" t="s">
        <v>4965</v>
      </c>
      <c r="BF1378" s="170" t="s">
        <v>4965</v>
      </c>
      <c r="BG1378" s="170" t="s">
        <v>4965</v>
      </c>
      <c r="BH1378" s="170" t="s">
        <v>4965</v>
      </c>
      <c r="BI1378" s="170" t="s">
        <v>4965</v>
      </c>
      <c r="BJ1378" s="170" t="s">
        <v>4965</v>
      </c>
      <c r="BK1378" s="170" t="s">
        <v>4965</v>
      </c>
      <c r="BL1378" s="120" t="s">
        <v>4021</v>
      </c>
      <c r="BM1378" s="80">
        <v>0</v>
      </c>
      <c r="BN1378" s="80">
        <v>0</v>
      </c>
      <c r="BO1378" s="247">
        <v>0</v>
      </c>
      <c r="BP1378" s="80">
        <v>0</v>
      </c>
      <c r="BQ1378" s="80">
        <v>0</v>
      </c>
      <c r="BR1378" s="80">
        <v>0</v>
      </c>
      <c r="BS1378" s="245">
        <v>0.28767123287671231</v>
      </c>
      <c r="BT1378" s="119">
        <v>0.28767123287671231</v>
      </c>
      <c r="BU1378" s="119">
        <v>0.28767123287671231</v>
      </c>
      <c r="BV1378" s="119">
        <v>0.28767123287671231</v>
      </c>
      <c r="BW1378" s="119">
        <v>0.28767123287671231</v>
      </c>
      <c r="BX1378" s="119">
        <v>0.61643835616438358</v>
      </c>
      <c r="BY1378" s="119">
        <v>0.61643835616438358</v>
      </c>
      <c r="BZ1378" s="119">
        <v>0.61643835616438358</v>
      </c>
      <c r="CA1378" s="119">
        <v>0.61643835616438358</v>
      </c>
      <c r="CB1378" s="119">
        <v>0.61643835616438358</v>
      </c>
      <c r="CC1378" s="119">
        <v>2.095890410958904</v>
      </c>
      <c r="CD1378" s="119">
        <v>2.095890410958904</v>
      </c>
      <c r="CE1378" s="119">
        <v>2.095890410958904</v>
      </c>
      <c r="CF1378" s="119">
        <v>2.095890410958904</v>
      </c>
      <c r="CG1378" s="119">
        <v>2.095890410958904</v>
      </c>
      <c r="CH1378" s="79">
        <v>0</v>
      </c>
      <c r="CI1378" s="81">
        <f t="shared" si="125"/>
        <v>15.000000000000004</v>
      </c>
      <c r="CJ1378" s="260">
        <f t="shared" si="126"/>
        <v>4.5205479452054806</v>
      </c>
      <c r="CK1378" s="131">
        <f t="shared" si="127"/>
        <v>0.28767123287671231</v>
      </c>
      <c r="CL1378" s="260">
        <f t="shared" si="128"/>
        <v>2.0547945205479454</v>
      </c>
      <c r="CM1378" s="158" t="s">
        <v>4965</v>
      </c>
      <c r="CN1378" s="158" t="s">
        <v>4965</v>
      </c>
      <c r="CO1378" s="180" t="s">
        <v>1940</v>
      </c>
      <c r="CP1378" s="152"/>
      <c r="CQ1378" s="140" t="s">
        <v>4965</v>
      </c>
      <c r="CR1378" s="139" t="s">
        <v>4965</v>
      </c>
      <c r="CS1378" s="184" t="s">
        <v>1938</v>
      </c>
      <c r="CT1378" s="140" t="s">
        <v>4965</v>
      </c>
      <c r="CU1378" s="140"/>
    </row>
    <row r="1379" spans="1:99" s="363" customFormat="1" ht="12" customHeight="1" x14ac:dyDescent="0.2">
      <c r="A1379" s="143" t="s">
        <v>3650</v>
      </c>
      <c r="B1379" s="151" t="s">
        <v>2630</v>
      </c>
      <c r="C1379" s="143" t="s">
        <v>2631</v>
      </c>
      <c r="D1379" s="143"/>
      <c r="E1379" s="143"/>
      <c r="F1379" s="143"/>
      <c r="G1379" s="143"/>
      <c r="H1379" s="143"/>
      <c r="I1379" s="143"/>
      <c r="J1379" s="146">
        <v>527381</v>
      </c>
      <c r="K1379" s="146">
        <v>175529</v>
      </c>
      <c r="L1379" s="177" t="s">
        <v>3085</v>
      </c>
      <c r="M1379" s="143"/>
      <c r="N1379" s="143"/>
      <c r="O1379" s="146"/>
      <c r="P1379" s="146"/>
      <c r="Q1379" s="135">
        <v>49</v>
      </c>
      <c r="R1379" s="147"/>
      <c r="S1379" s="147"/>
      <c r="T1379" s="147"/>
      <c r="U1379" s="153"/>
      <c r="V1379" s="153"/>
      <c r="W1379" s="148"/>
      <c r="X1379" s="149" t="s">
        <v>1442</v>
      </c>
      <c r="Y1379" s="147" t="s">
        <v>1443</v>
      </c>
      <c r="Z1379" s="150"/>
      <c r="AA1379" s="143"/>
      <c r="AB1379" s="381">
        <v>2.4634246575342464</v>
      </c>
      <c r="AC1379" s="143"/>
      <c r="AD1379" s="68"/>
      <c r="AE1379" s="349" t="s">
        <v>3063</v>
      </c>
      <c r="AF1379" s="157" t="s">
        <v>1444</v>
      </c>
      <c r="AG1379" s="143">
        <v>1332039</v>
      </c>
      <c r="AH1379" s="143">
        <v>0</v>
      </c>
      <c r="AI1379" s="143">
        <v>0</v>
      </c>
      <c r="AJ1379" s="143">
        <v>0</v>
      </c>
      <c r="AK1379" s="143">
        <v>0</v>
      </c>
      <c r="AL1379" s="143">
        <v>0</v>
      </c>
      <c r="AM1379" s="143">
        <v>0</v>
      </c>
      <c r="AN1379" s="143">
        <v>0</v>
      </c>
      <c r="AO1379" s="143">
        <v>0</v>
      </c>
      <c r="AP1379" s="143">
        <v>49</v>
      </c>
      <c r="AQ1379" s="170" t="s">
        <v>4965</v>
      </c>
      <c r="AR1379" s="170" t="s">
        <v>4965</v>
      </c>
      <c r="AS1379" s="170" t="s">
        <v>4965</v>
      </c>
      <c r="AT1379" s="170" t="s">
        <v>4965</v>
      </c>
      <c r="AU1379" s="170" t="s">
        <v>4965</v>
      </c>
      <c r="AV1379" s="170" t="s">
        <v>4965</v>
      </c>
      <c r="AW1379" s="170" t="s">
        <v>4965</v>
      </c>
      <c r="AX1379" s="170" t="s">
        <v>4965</v>
      </c>
      <c r="AY1379" s="170" t="s">
        <v>4965</v>
      </c>
      <c r="AZ1379" s="170" t="s">
        <v>4965</v>
      </c>
      <c r="BA1379" s="170" t="s">
        <v>4965</v>
      </c>
      <c r="BB1379" s="170" t="s">
        <v>4965</v>
      </c>
      <c r="BC1379" s="170" t="s">
        <v>4965</v>
      </c>
      <c r="BD1379" s="170" t="s">
        <v>4965</v>
      </c>
      <c r="BE1379" s="170" t="s">
        <v>4965</v>
      </c>
      <c r="BF1379" s="170" t="s">
        <v>4965</v>
      </c>
      <c r="BG1379" s="170" t="s">
        <v>4965</v>
      </c>
      <c r="BH1379" s="170" t="s">
        <v>4965</v>
      </c>
      <c r="BI1379" s="170" t="s">
        <v>4965</v>
      </c>
      <c r="BJ1379" s="170" t="s">
        <v>4965</v>
      </c>
      <c r="BK1379" s="170" t="s">
        <v>4965</v>
      </c>
      <c r="BL1379" s="120" t="s">
        <v>4021</v>
      </c>
      <c r="BM1379" s="80">
        <v>0</v>
      </c>
      <c r="BN1379" s="80">
        <v>0</v>
      </c>
      <c r="BO1379" s="247">
        <v>0</v>
      </c>
      <c r="BP1379" s="80">
        <v>0</v>
      </c>
      <c r="BQ1379" s="80">
        <v>0</v>
      </c>
      <c r="BR1379" s="80">
        <v>0</v>
      </c>
      <c r="BS1379" s="245">
        <v>0.93972602739726019</v>
      </c>
      <c r="BT1379" s="119">
        <v>0.93972602739726019</v>
      </c>
      <c r="BU1379" s="119">
        <v>0.93972602739726019</v>
      </c>
      <c r="BV1379" s="119">
        <v>0.93972602739726019</v>
      </c>
      <c r="BW1379" s="119">
        <v>0.93972602739726019</v>
      </c>
      <c r="BX1379" s="119">
        <v>2.0136986301369864</v>
      </c>
      <c r="BY1379" s="119">
        <v>2.0136986301369864</v>
      </c>
      <c r="BZ1379" s="119">
        <v>2.0136986301369864</v>
      </c>
      <c r="CA1379" s="119">
        <v>2.0136986301369864</v>
      </c>
      <c r="CB1379" s="119">
        <v>2.0136986301369864</v>
      </c>
      <c r="CC1379" s="119">
        <v>6.8465753424657532</v>
      </c>
      <c r="CD1379" s="119">
        <v>6.8465753424657532</v>
      </c>
      <c r="CE1379" s="119">
        <v>6.8465753424657532</v>
      </c>
      <c r="CF1379" s="119">
        <v>6.8465753424657532</v>
      </c>
      <c r="CG1379" s="119">
        <v>6.8465753424657532</v>
      </c>
      <c r="CH1379" s="79">
        <v>0</v>
      </c>
      <c r="CI1379" s="81">
        <f t="shared" si="125"/>
        <v>49</v>
      </c>
      <c r="CJ1379" s="260">
        <f t="shared" si="126"/>
        <v>14.767123287671231</v>
      </c>
      <c r="CK1379" s="260">
        <f t="shared" si="127"/>
        <v>0.93972602739726019</v>
      </c>
      <c r="CL1379" s="260">
        <f t="shared" si="128"/>
        <v>6.712328767123287</v>
      </c>
      <c r="CM1379" s="158" t="s">
        <v>4965</v>
      </c>
      <c r="CN1379" s="158" t="s">
        <v>4965</v>
      </c>
      <c r="CO1379" s="180" t="s">
        <v>1940</v>
      </c>
      <c r="CP1379" s="152"/>
      <c r="CQ1379" s="140" t="s">
        <v>4965</v>
      </c>
      <c r="CR1379" s="139" t="s">
        <v>4965</v>
      </c>
      <c r="CS1379" s="184" t="s">
        <v>1938</v>
      </c>
      <c r="CT1379" s="140" t="s">
        <v>4965</v>
      </c>
      <c r="CU1379" s="140"/>
    </row>
    <row r="1380" spans="1:99" s="363" customFormat="1" ht="12" customHeight="1" x14ac:dyDescent="0.2">
      <c r="A1380" s="143" t="s">
        <v>3650</v>
      </c>
      <c r="B1380" s="151" t="s">
        <v>2054</v>
      </c>
      <c r="C1380" s="143" t="s">
        <v>2632</v>
      </c>
      <c r="D1380" s="143"/>
      <c r="E1380" s="143"/>
      <c r="F1380" s="143"/>
      <c r="G1380" s="143"/>
      <c r="H1380" s="143"/>
      <c r="I1380" s="143"/>
      <c r="J1380" s="146">
        <v>527280</v>
      </c>
      <c r="K1380" s="146">
        <v>175482</v>
      </c>
      <c r="L1380" s="177" t="s">
        <v>3084</v>
      </c>
      <c r="M1380" s="143"/>
      <c r="N1380" s="143"/>
      <c r="O1380" s="146"/>
      <c r="P1380" s="146"/>
      <c r="Q1380" s="135">
        <v>15</v>
      </c>
      <c r="R1380" s="147"/>
      <c r="S1380" s="147"/>
      <c r="T1380" s="147"/>
      <c r="U1380" s="153"/>
      <c r="V1380" s="153"/>
      <c r="W1380" s="148"/>
      <c r="X1380" s="149" t="s">
        <v>1442</v>
      </c>
      <c r="Y1380" s="147" t="s">
        <v>1443</v>
      </c>
      <c r="Z1380" s="150"/>
      <c r="AA1380" s="143"/>
      <c r="AB1380" s="381">
        <v>0.43461538461538463</v>
      </c>
      <c r="AC1380" s="143"/>
      <c r="AD1380" s="68"/>
      <c r="AE1380" s="157" t="s">
        <v>628</v>
      </c>
      <c r="AF1380" s="157" t="s">
        <v>1444</v>
      </c>
      <c r="AG1380" s="143">
        <v>1332008</v>
      </c>
      <c r="AH1380" s="143">
        <v>0</v>
      </c>
      <c r="AI1380" s="143">
        <v>0</v>
      </c>
      <c r="AJ1380" s="143">
        <v>0</v>
      </c>
      <c r="AK1380" s="143">
        <v>0</v>
      </c>
      <c r="AL1380" s="143">
        <v>0</v>
      </c>
      <c r="AM1380" s="143">
        <v>0</v>
      </c>
      <c r="AN1380" s="143">
        <v>0</v>
      </c>
      <c r="AO1380" s="143">
        <v>0</v>
      </c>
      <c r="AP1380" s="143">
        <v>15</v>
      </c>
      <c r="AQ1380" s="170" t="s">
        <v>4965</v>
      </c>
      <c r="AR1380" s="170" t="s">
        <v>4965</v>
      </c>
      <c r="AS1380" s="170" t="s">
        <v>4965</v>
      </c>
      <c r="AT1380" s="170" t="s">
        <v>4965</v>
      </c>
      <c r="AU1380" s="170" t="s">
        <v>4965</v>
      </c>
      <c r="AV1380" s="170" t="s">
        <v>4965</v>
      </c>
      <c r="AW1380" s="170" t="s">
        <v>4965</v>
      </c>
      <c r="AX1380" s="170" t="s">
        <v>4965</v>
      </c>
      <c r="AY1380" s="170" t="s">
        <v>4965</v>
      </c>
      <c r="AZ1380" s="170" t="s">
        <v>4965</v>
      </c>
      <c r="BA1380" s="170" t="s">
        <v>4965</v>
      </c>
      <c r="BB1380" s="170" t="s">
        <v>4965</v>
      </c>
      <c r="BC1380" s="170" t="s">
        <v>4965</v>
      </c>
      <c r="BD1380" s="170" t="s">
        <v>4965</v>
      </c>
      <c r="BE1380" s="170" t="s">
        <v>4965</v>
      </c>
      <c r="BF1380" s="170" t="s">
        <v>4965</v>
      </c>
      <c r="BG1380" s="170" t="s">
        <v>4965</v>
      </c>
      <c r="BH1380" s="170" t="s">
        <v>4965</v>
      </c>
      <c r="BI1380" s="170" t="s">
        <v>4965</v>
      </c>
      <c r="BJ1380" s="170" t="s">
        <v>4965</v>
      </c>
      <c r="BK1380" s="170" t="s">
        <v>4965</v>
      </c>
      <c r="BL1380" s="120" t="s">
        <v>4021</v>
      </c>
      <c r="BM1380" s="80">
        <v>0</v>
      </c>
      <c r="BN1380" s="119">
        <v>0.15384615384615383</v>
      </c>
      <c r="BO1380" s="249">
        <v>0.15384615384615383</v>
      </c>
      <c r="BP1380" s="119">
        <v>0.15384615384615383</v>
      </c>
      <c r="BQ1380" s="119">
        <v>0.15384615384615383</v>
      </c>
      <c r="BR1380" s="119">
        <v>0.15384615384615383</v>
      </c>
      <c r="BS1380" s="245">
        <v>0.30769230769230765</v>
      </c>
      <c r="BT1380" s="119">
        <v>0.30769230769230765</v>
      </c>
      <c r="BU1380" s="119">
        <v>0.30769230769230765</v>
      </c>
      <c r="BV1380" s="119">
        <v>0.30769230769230765</v>
      </c>
      <c r="BW1380" s="119">
        <v>0.30769230769230765</v>
      </c>
      <c r="BX1380" s="119">
        <v>0.61538461538461531</v>
      </c>
      <c r="BY1380" s="119">
        <v>0.61538461538461531</v>
      </c>
      <c r="BZ1380" s="119">
        <v>0.61538461538461531</v>
      </c>
      <c r="CA1380" s="119">
        <v>0.61538461538461531</v>
      </c>
      <c r="CB1380" s="119">
        <v>0.61538461538461531</v>
      </c>
      <c r="CC1380" s="119">
        <v>1.9230769230769234</v>
      </c>
      <c r="CD1380" s="119">
        <v>1.9230769230769234</v>
      </c>
      <c r="CE1380" s="119">
        <v>1.9230769230769234</v>
      </c>
      <c r="CF1380" s="119">
        <v>1.9230769230769234</v>
      </c>
      <c r="CG1380" s="119">
        <v>1.9230769230769234</v>
      </c>
      <c r="CH1380" s="79">
        <v>0</v>
      </c>
      <c r="CI1380" s="81">
        <f t="shared" si="125"/>
        <v>15</v>
      </c>
      <c r="CJ1380" s="260">
        <f t="shared" si="126"/>
        <v>5.3846153846153832</v>
      </c>
      <c r="CK1380" s="260">
        <f t="shared" si="127"/>
        <v>0.92307692307692291</v>
      </c>
      <c r="CL1380" s="260">
        <f t="shared" si="128"/>
        <v>2.7692307692307692</v>
      </c>
      <c r="CM1380" s="158" t="s">
        <v>4965</v>
      </c>
      <c r="CN1380" s="158" t="s">
        <v>4965</v>
      </c>
      <c r="CO1380" s="180" t="s">
        <v>1940</v>
      </c>
      <c r="CP1380" s="152"/>
      <c r="CQ1380" s="140" t="s">
        <v>4965</v>
      </c>
      <c r="CR1380" s="139" t="s">
        <v>4965</v>
      </c>
      <c r="CS1380" s="184" t="s">
        <v>1938</v>
      </c>
      <c r="CT1380" s="140" t="s">
        <v>4965</v>
      </c>
      <c r="CU1380" s="140"/>
    </row>
    <row r="1381" spans="1:99" s="363" customFormat="1" ht="12" customHeight="1" x14ac:dyDescent="0.2">
      <c r="A1381" s="143" t="s">
        <v>3650</v>
      </c>
      <c r="B1381" s="151" t="s">
        <v>2054</v>
      </c>
      <c r="C1381" s="143" t="s">
        <v>2632</v>
      </c>
      <c r="D1381" s="143"/>
      <c r="E1381" s="143"/>
      <c r="F1381" s="143"/>
      <c r="G1381" s="143"/>
      <c r="H1381" s="143"/>
      <c r="I1381" s="143"/>
      <c r="J1381" s="146">
        <v>527280</v>
      </c>
      <c r="K1381" s="146">
        <v>175482</v>
      </c>
      <c r="L1381" s="177" t="s">
        <v>3084</v>
      </c>
      <c r="M1381" s="143"/>
      <c r="N1381" s="143"/>
      <c r="O1381" s="146"/>
      <c r="P1381" s="146"/>
      <c r="Q1381" s="135">
        <v>24</v>
      </c>
      <c r="R1381" s="147"/>
      <c r="S1381" s="147"/>
      <c r="T1381" s="147"/>
      <c r="U1381" s="153"/>
      <c r="V1381" s="153"/>
      <c r="W1381" s="148"/>
      <c r="X1381" s="149" t="s">
        <v>1442</v>
      </c>
      <c r="Y1381" s="147" t="s">
        <v>1443</v>
      </c>
      <c r="Z1381" s="150"/>
      <c r="AA1381" s="143"/>
      <c r="AB1381" s="381">
        <v>0.69538461538461538</v>
      </c>
      <c r="AC1381" s="143"/>
      <c r="AD1381" s="68"/>
      <c r="AE1381" s="157" t="s">
        <v>1931</v>
      </c>
      <c r="AF1381" s="157" t="s">
        <v>1444</v>
      </c>
      <c r="AG1381" s="143">
        <v>1332008</v>
      </c>
      <c r="AH1381" s="143">
        <v>0</v>
      </c>
      <c r="AI1381" s="143">
        <v>0</v>
      </c>
      <c r="AJ1381" s="143">
        <v>0</v>
      </c>
      <c r="AK1381" s="143">
        <v>0</v>
      </c>
      <c r="AL1381" s="143">
        <v>0</v>
      </c>
      <c r="AM1381" s="143">
        <v>0</v>
      </c>
      <c r="AN1381" s="143">
        <v>0</v>
      </c>
      <c r="AO1381" s="143">
        <v>0</v>
      </c>
      <c r="AP1381" s="143">
        <v>24</v>
      </c>
      <c r="AQ1381" s="170" t="s">
        <v>4965</v>
      </c>
      <c r="AR1381" s="170" t="s">
        <v>4965</v>
      </c>
      <c r="AS1381" s="170" t="s">
        <v>4965</v>
      </c>
      <c r="AT1381" s="170" t="s">
        <v>4965</v>
      </c>
      <c r="AU1381" s="170" t="s">
        <v>4965</v>
      </c>
      <c r="AV1381" s="170" t="s">
        <v>4965</v>
      </c>
      <c r="AW1381" s="170" t="s">
        <v>4965</v>
      </c>
      <c r="AX1381" s="170" t="s">
        <v>4965</v>
      </c>
      <c r="AY1381" s="170" t="s">
        <v>4965</v>
      </c>
      <c r="AZ1381" s="170" t="s">
        <v>4965</v>
      </c>
      <c r="BA1381" s="170" t="s">
        <v>4965</v>
      </c>
      <c r="BB1381" s="170" t="s">
        <v>4965</v>
      </c>
      <c r="BC1381" s="170" t="s">
        <v>4965</v>
      </c>
      <c r="BD1381" s="170" t="s">
        <v>4965</v>
      </c>
      <c r="BE1381" s="170" t="s">
        <v>4965</v>
      </c>
      <c r="BF1381" s="170" t="s">
        <v>4965</v>
      </c>
      <c r="BG1381" s="170" t="s">
        <v>4965</v>
      </c>
      <c r="BH1381" s="170" t="s">
        <v>4965</v>
      </c>
      <c r="BI1381" s="170" t="s">
        <v>4965</v>
      </c>
      <c r="BJ1381" s="170" t="s">
        <v>4965</v>
      </c>
      <c r="BK1381" s="170" t="s">
        <v>4965</v>
      </c>
      <c r="BL1381" s="120" t="s">
        <v>4021</v>
      </c>
      <c r="BM1381" s="80">
        <v>0</v>
      </c>
      <c r="BN1381" s="119">
        <v>0.24615384615384617</v>
      </c>
      <c r="BO1381" s="249">
        <v>0.24615384615384617</v>
      </c>
      <c r="BP1381" s="119">
        <v>0.24615384615384617</v>
      </c>
      <c r="BQ1381" s="119">
        <v>0.24615384615384617</v>
      </c>
      <c r="BR1381" s="119">
        <v>0.24615384615384617</v>
      </c>
      <c r="BS1381" s="245">
        <v>0.49230769230769234</v>
      </c>
      <c r="BT1381" s="119">
        <v>0.49230769230769234</v>
      </c>
      <c r="BU1381" s="119">
        <v>0.49230769230769234</v>
      </c>
      <c r="BV1381" s="119">
        <v>0.49230769230769234</v>
      </c>
      <c r="BW1381" s="119">
        <v>0.49230769230769234</v>
      </c>
      <c r="BX1381" s="119">
        <v>0.98461538461538467</v>
      </c>
      <c r="BY1381" s="119">
        <v>0.98461538461538467</v>
      </c>
      <c r="BZ1381" s="119">
        <v>0.98461538461538467</v>
      </c>
      <c r="CA1381" s="119">
        <v>0.98461538461538467</v>
      </c>
      <c r="CB1381" s="119">
        <v>0.98461538461538467</v>
      </c>
      <c r="CC1381" s="119">
        <v>3.0769230769230775</v>
      </c>
      <c r="CD1381" s="119">
        <v>3.0769230769230775</v>
      </c>
      <c r="CE1381" s="119">
        <v>3.0769230769230775</v>
      </c>
      <c r="CF1381" s="119">
        <v>3.0769230769230775</v>
      </c>
      <c r="CG1381" s="119">
        <v>3.0769230769230775</v>
      </c>
      <c r="CH1381" s="79">
        <v>0</v>
      </c>
      <c r="CI1381" s="81">
        <f t="shared" si="125"/>
        <v>24</v>
      </c>
      <c r="CJ1381" s="260">
        <f t="shared" si="126"/>
        <v>8.6153846153846168</v>
      </c>
      <c r="CK1381" s="260">
        <f t="shared" si="127"/>
        <v>1.476923076923077</v>
      </c>
      <c r="CL1381" s="260">
        <f t="shared" si="128"/>
        <v>4.430769230769231</v>
      </c>
      <c r="CM1381" s="158" t="s">
        <v>4965</v>
      </c>
      <c r="CN1381" s="158" t="s">
        <v>4965</v>
      </c>
      <c r="CO1381" s="180" t="s">
        <v>1940</v>
      </c>
      <c r="CP1381" s="152"/>
      <c r="CQ1381" s="140" t="s">
        <v>4965</v>
      </c>
      <c r="CR1381" s="139" t="s">
        <v>4965</v>
      </c>
      <c r="CS1381" s="184" t="s">
        <v>1938</v>
      </c>
      <c r="CT1381" s="140" t="s">
        <v>4965</v>
      </c>
      <c r="CU1381" s="140"/>
    </row>
    <row r="1382" spans="1:99" s="363" customFormat="1" ht="12" customHeight="1" x14ac:dyDescent="0.2">
      <c r="A1382" s="143" t="s">
        <v>3650</v>
      </c>
      <c r="B1382" s="151" t="s">
        <v>2054</v>
      </c>
      <c r="C1382" s="143" t="s">
        <v>2632</v>
      </c>
      <c r="D1382" s="143"/>
      <c r="E1382" s="143"/>
      <c r="F1382" s="143"/>
      <c r="G1382" s="143"/>
      <c r="H1382" s="143"/>
      <c r="I1382" s="143"/>
      <c r="J1382" s="146">
        <v>527280</v>
      </c>
      <c r="K1382" s="146">
        <v>175482</v>
      </c>
      <c r="L1382" s="177" t="s">
        <v>3084</v>
      </c>
      <c r="M1382" s="143"/>
      <c r="N1382" s="143"/>
      <c r="O1382" s="146"/>
      <c r="P1382" s="146"/>
      <c r="Q1382" s="135">
        <v>78</v>
      </c>
      <c r="R1382" s="147"/>
      <c r="S1382" s="147"/>
      <c r="T1382" s="147"/>
      <c r="U1382" s="153"/>
      <c r="V1382" s="153"/>
      <c r="W1382" s="148"/>
      <c r="X1382" s="149" t="s">
        <v>1442</v>
      </c>
      <c r="Y1382" s="147" t="s">
        <v>1443</v>
      </c>
      <c r="Z1382" s="150"/>
      <c r="AA1382" s="143"/>
      <c r="AB1382" s="381">
        <v>2.2599999999999998</v>
      </c>
      <c r="AC1382" s="143"/>
      <c r="AD1382" s="68"/>
      <c r="AE1382" s="349" t="s">
        <v>3063</v>
      </c>
      <c r="AF1382" s="157" t="s">
        <v>1444</v>
      </c>
      <c r="AG1382" s="143">
        <v>1332008</v>
      </c>
      <c r="AH1382" s="143">
        <v>0</v>
      </c>
      <c r="AI1382" s="143">
        <v>0</v>
      </c>
      <c r="AJ1382" s="143">
        <v>0</v>
      </c>
      <c r="AK1382" s="143">
        <v>0</v>
      </c>
      <c r="AL1382" s="143">
        <v>0</v>
      </c>
      <c r="AM1382" s="143">
        <v>0</v>
      </c>
      <c r="AN1382" s="143">
        <v>0</v>
      </c>
      <c r="AO1382" s="143">
        <v>0</v>
      </c>
      <c r="AP1382" s="143">
        <v>78</v>
      </c>
      <c r="AQ1382" s="170" t="s">
        <v>4965</v>
      </c>
      <c r="AR1382" s="170" t="s">
        <v>4965</v>
      </c>
      <c r="AS1382" s="170" t="s">
        <v>4965</v>
      </c>
      <c r="AT1382" s="170" t="s">
        <v>4965</v>
      </c>
      <c r="AU1382" s="170" t="s">
        <v>4965</v>
      </c>
      <c r="AV1382" s="170" t="s">
        <v>4965</v>
      </c>
      <c r="AW1382" s="170" t="s">
        <v>4965</v>
      </c>
      <c r="AX1382" s="170" t="s">
        <v>4965</v>
      </c>
      <c r="AY1382" s="170" t="s">
        <v>4965</v>
      </c>
      <c r="AZ1382" s="170" t="s">
        <v>4965</v>
      </c>
      <c r="BA1382" s="170" t="s">
        <v>4965</v>
      </c>
      <c r="BB1382" s="170" t="s">
        <v>4965</v>
      </c>
      <c r="BC1382" s="170" t="s">
        <v>4965</v>
      </c>
      <c r="BD1382" s="170" t="s">
        <v>4965</v>
      </c>
      <c r="BE1382" s="170" t="s">
        <v>4965</v>
      </c>
      <c r="BF1382" s="170" t="s">
        <v>4965</v>
      </c>
      <c r="BG1382" s="170" t="s">
        <v>4965</v>
      </c>
      <c r="BH1382" s="170" t="s">
        <v>4965</v>
      </c>
      <c r="BI1382" s="170" t="s">
        <v>4965</v>
      </c>
      <c r="BJ1382" s="170" t="s">
        <v>4965</v>
      </c>
      <c r="BK1382" s="170" t="s">
        <v>4965</v>
      </c>
      <c r="BL1382" s="120" t="s">
        <v>4021</v>
      </c>
      <c r="BM1382" s="80">
        <v>0</v>
      </c>
      <c r="BN1382" s="119">
        <v>0.8</v>
      </c>
      <c r="BO1382" s="249">
        <v>0.8</v>
      </c>
      <c r="BP1382" s="119">
        <v>0.8</v>
      </c>
      <c r="BQ1382" s="119">
        <v>0.8</v>
      </c>
      <c r="BR1382" s="119">
        <v>0.8</v>
      </c>
      <c r="BS1382" s="245">
        <v>1.6</v>
      </c>
      <c r="BT1382" s="119">
        <v>1.6</v>
      </c>
      <c r="BU1382" s="119">
        <v>1.6</v>
      </c>
      <c r="BV1382" s="119">
        <v>1.6</v>
      </c>
      <c r="BW1382" s="119">
        <v>1.6</v>
      </c>
      <c r="BX1382" s="119">
        <v>3.2</v>
      </c>
      <c r="BY1382" s="119">
        <v>3.2</v>
      </c>
      <c r="BZ1382" s="119">
        <v>3.2</v>
      </c>
      <c r="CA1382" s="119">
        <v>3.2</v>
      </c>
      <c r="CB1382" s="119">
        <v>3.2</v>
      </c>
      <c r="CC1382" s="119">
        <v>10</v>
      </c>
      <c r="CD1382" s="119">
        <v>10</v>
      </c>
      <c r="CE1382" s="119">
        <v>10</v>
      </c>
      <c r="CF1382" s="119">
        <v>10</v>
      </c>
      <c r="CG1382" s="119">
        <v>10</v>
      </c>
      <c r="CH1382" s="79">
        <v>0</v>
      </c>
      <c r="CI1382" s="81">
        <f t="shared" si="125"/>
        <v>78</v>
      </c>
      <c r="CJ1382" s="260">
        <f t="shared" si="126"/>
        <v>27.999999999999996</v>
      </c>
      <c r="CK1382" s="260">
        <f t="shared" si="127"/>
        <v>4.8000000000000007</v>
      </c>
      <c r="CL1382" s="260">
        <f t="shared" si="128"/>
        <v>14.399999999999999</v>
      </c>
      <c r="CM1382" s="158" t="s">
        <v>4965</v>
      </c>
      <c r="CN1382" s="158" t="s">
        <v>4965</v>
      </c>
      <c r="CO1382" s="180" t="s">
        <v>1940</v>
      </c>
      <c r="CP1382" s="152"/>
      <c r="CQ1382" s="140" t="s">
        <v>4965</v>
      </c>
      <c r="CR1382" s="139" t="s">
        <v>4965</v>
      </c>
      <c r="CS1382" s="184" t="s">
        <v>1938</v>
      </c>
      <c r="CT1382" s="140" t="s">
        <v>4965</v>
      </c>
      <c r="CU1382" s="140"/>
    </row>
    <row r="1383" spans="1:99" s="363" customFormat="1" ht="12" customHeight="1" x14ac:dyDescent="0.2">
      <c r="A1383" s="143" t="s">
        <v>3650</v>
      </c>
      <c r="B1383" s="151" t="s">
        <v>4026</v>
      </c>
      <c r="C1383" s="143" t="s">
        <v>2633</v>
      </c>
      <c r="D1383" s="143"/>
      <c r="E1383" s="143"/>
      <c r="F1383" s="143"/>
      <c r="G1383" s="143"/>
      <c r="H1383" s="143"/>
      <c r="I1383" s="143"/>
      <c r="J1383" s="146">
        <v>527208</v>
      </c>
      <c r="K1383" s="146">
        <v>175684</v>
      </c>
      <c r="L1383" s="177" t="s">
        <v>3067</v>
      </c>
      <c r="M1383" s="143"/>
      <c r="N1383" s="143"/>
      <c r="O1383" s="146"/>
      <c r="P1383" s="146"/>
      <c r="Q1383" s="135">
        <v>38</v>
      </c>
      <c r="R1383" s="147"/>
      <c r="S1383" s="147"/>
      <c r="T1383" s="147"/>
      <c r="U1383" s="153"/>
      <c r="V1383" s="153"/>
      <c r="W1383" s="148"/>
      <c r="X1383" s="149" t="s">
        <v>1442</v>
      </c>
      <c r="Y1383" s="147" t="s">
        <v>1443</v>
      </c>
      <c r="Z1383" s="150"/>
      <c r="AA1383" s="143"/>
      <c r="AB1383" s="381">
        <v>0.1175257731958763</v>
      </c>
      <c r="AC1383" s="143"/>
      <c r="AD1383" s="68"/>
      <c r="AE1383" s="157" t="s">
        <v>628</v>
      </c>
      <c r="AF1383" s="157" t="s">
        <v>1444</v>
      </c>
      <c r="AG1383" s="143">
        <v>1332101</v>
      </c>
      <c r="AH1383" s="143">
        <v>0</v>
      </c>
      <c r="AI1383" s="143">
        <v>0</v>
      </c>
      <c r="AJ1383" s="143">
        <v>0</v>
      </c>
      <c r="AK1383" s="143">
        <v>0</v>
      </c>
      <c r="AL1383" s="143">
        <v>0</v>
      </c>
      <c r="AM1383" s="143">
        <v>0</v>
      </c>
      <c r="AN1383" s="143">
        <v>0</v>
      </c>
      <c r="AO1383" s="143">
        <v>0</v>
      </c>
      <c r="AP1383" s="143">
        <v>38</v>
      </c>
      <c r="AQ1383" s="170" t="s">
        <v>4965</v>
      </c>
      <c r="AR1383" s="170" t="s">
        <v>4965</v>
      </c>
      <c r="AS1383" s="170" t="s">
        <v>4965</v>
      </c>
      <c r="AT1383" s="170" t="s">
        <v>4965</v>
      </c>
      <c r="AU1383" s="170" t="s">
        <v>4965</v>
      </c>
      <c r="AV1383" s="170" t="s">
        <v>4965</v>
      </c>
      <c r="AW1383" s="170" t="s">
        <v>4965</v>
      </c>
      <c r="AX1383" s="170" t="s">
        <v>4965</v>
      </c>
      <c r="AY1383" s="170" t="s">
        <v>4965</v>
      </c>
      <c r="AZ1383" s="170" t="s">
        <v>4965</v>
      </c>
      <c r="BA1383" s="170" t="s">
        <v>4965</v>
      </c>
      <c r="BB1383" s="170" t="s">
        <v>4965</v>
      </c>
      <c r="BC1383" s="170" t="s">
        <v>4965</v>
      </c>
      <c r="BD1383" s="170" t="s">
        <v>4965</v>
      </c>
      <c r="BE1383" s="170" t="s">
        <v>4965</v>
      </c>
      <c r="BF1383" s="170" t="s">
        <v>4965</v>
      </c>
      <c r="BG1383" s="170" t="s">
        <v>4965</v>
      </c>
      <c r="BH1383" s="170" t="s">
        <v>4965</v>
      </c>
      <c r="BI1383" s="170" t="s">
        <v>4965</v>
      </c>
      <c r="BJ1383" s="170" t="s">
        <v>4965</v>
      </c>
      <c r="BK1383" s="170" t="s">
        <v>4965</v>
      </c>
      <c r="BL1383" s="120" t="s">
        <v>4021</v>
      </c>
      <c r="BM1383" s="80">
        <v>0</v>
      </c>
      <c r="BN1383" s="119">
        <v>1.5147766323024057</v>
      </c>
      <c r="BO1383" s="249">
        <v>1.5147766323024057</v>
      </c>
      <c r="BP1383" s="119">
        <v>1.5147766323024057</v>
      </c>
      <c r="BQ1383" s="119">
        <v>1.5147766323024057</v>
      </c>
      <c r="BR1383" s="119">
        <v>1.5147766323024057</v>
      </c>
      <c r="BS1383" s="245">
        <v>1.5147766323024057</v>
      </c>
      <c r="BT1383" s="119">
        <v>1.5147766323024057</v>
      </c>
      <c r="BU1383" s="119">
        <v>1.5147766323024057</v>
      </c>
      <c r="BV1383" s="119">
        <v>1.5147766323024057</v>
      </c>
      <c r="BW1383" s="119">
        <v>1.5147766323024057</v>
      </c>
      <c r="BX1383" s="119">
        <v>3.0556701030927838</v>
      </c>
      <c r="BY1383" s="119">
        <v>3.0556701030927838</v>
      </c>
      <c r="BZ1383" s="119">
        <v>3.0556701030927838</v>
      </c>
      <c r="CA1383" s="119">
        <v>3.0556701030927838</v>
      </c>
      <c r="CB1383" s="119">
        <v>3.0556701030927838</v>
      </c>
      <c r="CC1383" s="119">
        <v>1.5147766323024057</v>
      </c>
      <c r="CD1383" s="119">
        <v>1.5147766323024057</v>
      </c>
      <c r="CE1383" s="119">
        <v>1.5147766323024057</v>
      </c>
      <c r="CF1383" s="119">
        <v>1.5147766323024057</v>
      </c>
      <c r="CG1383" s="119">
        <v>1.5147766323024057</v>
      </c>
      <c r="CH1383" s="79">
        <v>0</v>
      </c>
      <c r="CI1383" s="81">
        <f t="shared" si="125"/>
        <v>38.000000000000007</v>
      </c>
      <c r="CJ1383" s="260">
        <f t="shared" si="126"/>
        <v>30.426116838487975</v>
      </c>
      <c r="CK1383" s="260">
        <f t="shared" si="127"/>
        <v>7.5738831615120281</v>
      </c>
      <c r="CL1383" s="260">
        <f t="shared" si="128"/>
        <v>16.688659793814434</v>
      </c>
      <c r="CM1383" s="158" t="s">
        <v>4965</v>
      </c>
      <c r="CN1383" s="154" t="s">
        <v>1938</v>
      </c>
      <c r="CO1383" s="140" t="s">
        <v>4965</v>
      </c>
      <c r="CP1383" s="152"/>
      <c r="CQ1383" s="140" t="s">
        <v>4965</v>
      </c>
      <c r="CR1383" s="139" t="s">
        <v>4965</v>
      </c>
      <c r="CS1383" s="184" t="s">
        <v>1938</v>
      </c>
      <c r="CT1383" s="140" t="s">
        <v>4965</v>
      </c>
      <c r="CU1383" s="140"/>
    </row>
    <row r="1384" spans="1:99" s="363" customFormat="1" ht="12" customHeight="1" x14ac:dyDescent="0.2">
      <c r="A1384" s="143" t="s">
        <v>3650</v>
      </c>
      <c r="B1384" s="151" t="s">
        <v>4026</v>
      </c>
      <c r="C1384" s="143" t="s">
        <v>2633</v>
      </c>
      <c r="D1384" s="143"/>
      <c r="E1384" s="143"/>
      <c r="F1384" s="143"/>
      <c r="G1384" s="143"/>
      <c r="H1384" s="143"/>
      <c r="I1384" s="143"/>
      <c r="J1384" s="146">
        <v>527208</v>
      </c>
      <c r="K1384" s="146">
        <v>175684</v>
      </c>
      <c r="L1384" s="177" t="s">
        <v>3067</v>
      </c>
      <c r="M1384" s="143"/>
      <c r="N1384" s="143"/>
      <c r="O1384" s="146"/>
      <c r="P1384" s="146"/>
      <c r="Q1384" s="135">
        <v>58</v>
      </c>
      <c r="R1384" s="147"/>
      <c r="S1384" s="147"/>
      <c r="T1384" s="147"/>
      <c r="U1384" s="153"/>
      <c r="V1384" s="153"/>
      <c r="W1384" s="148"/>
      <c r="X1384" s="149" t="s">
        <v>1442</v>
      </c>
      <c r="Y1384" s="147" t="s">
        <v>1443</v>
      </c>
      <c r="Z1384" s="150"/>
      <c r="AA1384" s="143"/>
      <c r="AB1384" s="381">
        <v>0.1793814432989691</v>
      </c>
      <c r="AC1384" s="143"/>
      <c r="AD1384" s="68"/>
      <c r="AE1384" s="157" t="s">
        <v>1931</v>
      </c>
      <c r="AF1384" s="157" t="s">
        <v>1444</v>
      </c>
      <c r="AG1384" s="143">
        <v>1332101</v>
      </c>
      <c r="AH1384" s="143">
        <v>0</v>
      </c>
      <c r="AI1384" s="143">
        <v>0</v>
      </c>
      <c r="AJ1384" s="143">
        <v>0</v>
      </c>
      <c r="AK1384" s="143">
        <v>0</v>
      </c>
      <c r="AL1384" s="143">
        <v>0</v>
      </c>
      <c r="AM1384" s="143">
        <v>0</v>
      </c>
      <c r="AN1384" s="143">
        <v>0</v>
      </c>
      <c r="AO1384" s="143">
        <v>0</v>
      </c>
      <c r="AP1384" s="143">
        <v>58</v>
      </c>
      <c r="AQ1384" s="170" t="s">
        <v>4965</v>
      </c>
      <c r="AR1384" s="170" t="s">
        <v>4965</v>
      </c>
      <c r="AS1384" s="170" t="s">
        <v>4965</v>
      </c>
      <c r="AT1384" s="170" t="s">
        <v>4965</v>
      </c>
      <c r="AU1384" s="170" t="s">
        <v>4965</v>
      </c>
      <c r="AV1384" s="170" t="s">
        <v>4965</v>
      </c>
      <c r="AW1384" s="170" t="s">
        <v>4965</v>
      </c>
      <c r="AX1384" s="170" t="s">
        <v>4965</v>
      </c>
      <c r="AY1384" s="170" t="s">
        <v>4965</v>
      </c>
      <c r="AZ1384" s="170" t="s">
        <v>4965</v>
      </c>
      <c r="BA1384" s="170" t="s">
        <v>4965</v>
      </c>
      <c r="BB1384" s="170" t="s">
        <v>4965</v>
      </c>
      <c r="BC1384" s="170" t="s">
        <v>4965</v>
      </c>
      <c r="BD1384" s="170" t="s">
        <v>4965</v>
      </c>
      <c r="BE1384" s="170" t="s">
        <v>4965</v>
      </c>
      <c r="BF1384" s="170" t="s">
        <v>4965</v>
      </c>
      <c r="BG1384" s="170" t="s">
        <v>4965</v>
      </c>
      <c r="BH1384" s="170" t="s">
        <v>4965</v>
      </c>
      <c r="BI1384" s="170" t="s">
        <v>4965</v>
      </c>
      <c r="BJ1384" s="170" t="s">
        <v>4965</v>
      </c>
      <c r="BK1384" s="170" t="s">
        <v>4965</v>
      </c>
      <c r="BL1384" s="120" t="s">
        <v>4021</v>
      </c>
      <c r="BM1384" s="80">
        <v>0</v>
      </c>
      <c r="BN1384" s="119">
        <v>2.3120274914089349</v>
      </c>
      <c r="BO1384" s="249">
        <v>2.3120274914089349</v>
      </c>
      <c r="BP1384" s="119">
        <v>2.3120274914089349</v>
      </c>
      <c r="BQ1384" s="119">
        <v>2.3120274914089349</v>
      </c>
      <c r="BR1384" s="119">
        <v>2.3120274914089349</v>
      </c>
      <c r="BS1384" s="245">
        <v>2.3120274914089349</v>
      </c>
      <c r="BT1384" s="119">
        <v>2.3120274914089349</v>
      </c>
      <c r="BU1384" s="119">
        <v>2.3120274914089349</v>
      </c>
      <c r="BV1384" s="119">
        <v>2.3120274914089349</v>
      </c>
      <c r="BW1384" s="119">
        <v>2.3120274914089349</v>
      </c>
      <c r="BX1384" s="119">
        <v>4.6639175257731962</v>
      </c>
      <c r="BY1384" s="119">
        <v>4.6639175257731962</v>
      </c>
      <c r="BZ1384" s="119">
        <v>4.6639175257731962</v>
      </c>
      <c r="CA1384" s="119">
        <v>4.6639175257731962</v>
      </c>
      <c r="CB1384" s="119">
        <v>4.6639175257731962</v>
      </c>
      <c r="CC1384" s="119">
        <v>2.3120274914089349</v>
      </c>
      <c r="CD1384" s="119">
        <v>2.3120274914089349</v>
      </c>
      <c r="CE1384" s="119">
        <v>2.3120274914089349</v>
      </c>
      <c r="CF1384" s="119">
        <v>2.3120274914089349</v>
      </c>
      <c r="CG1384" s="119">
        <v>2.3120274914089349</v>
      </c>
      <c r="CH1384" s="79">
        <v>0</v>
      </c>
      <c r="CI1384" s="81">
        <f t="shared" si="125"/>
        <v>57.999999999999986</v>
      </c>
      <c r="CJ1384" s="260">
        <f t="shared" si="126"/>
        <v>46.439862542955318</v>
      </c>
      <c r="CK1384" s="260">
        <f t="shared" si="127"/>
        <v>11.560137457044675</v>
      </c>
      <c r="CL1384" s="260">
        <f t="shared" si="128"/>
        <v>25.47216494845361</v>
      </c>
      <c r="CM1384" s="158" t="s">
        <v>4965</v>
      </c>
      <c r="CN1384" s="154" t="s">
        <v>1938</v>
      </c>
      <c r="CO1384" s="140" t="s">
        <v>4965</v>
      </c>
      <c r="CP1384" s="152"/>
      <c r="CQ1384" s="140" t="s">
        <v>4965</v>
      </c>
      <c r="CR1384" s="139" t="s">
        <v>4965</v>
      </c>
      <c r="CS1384" s="184" t="s">
        <v>1938</v>
      </c>
      <c r="CT1384" s="140" t="s">
        <v>4965</v>
      </c>
      <c r="CU1384" s="140"/>
    </row>
    <row r="1385" spans="1:99" s="363" customFormat="1" ht="12" customHeight="1" x14ac:dyDescent="0.2">
      <c r="A1385" s="143" t="s">
        <v>3650</v>
      </c>
      <c r="B1385" s="151" t="s">
        <v>4026</v>
      </c>
      <c r="C1385" s="143" t="s">
        <v>2633</v>
      </c>
      <c r="D1385" s="143"/>
      <c r="E1385" s="143"/>
      <c r="F1385" s="143"/>
      <c r="G1385" s="143"/>
      <c r="H1385" s="143"/>
      <c r="I1385" s="143"/>
      <c r="J1385" s="146">
        <v>527208</v>
      </c>
      <c r="K1385" s="146">
        <v>175684</v>
      </c>
      <c r="L1385" s="177" t="s">
        <v>3067</v>
      </c>
      <c r="M1385" s="143"/>
      <c r="N1385" s="143"/>
      <c r="O1385" s="146"/>
      <c r="P1385" s="146"/>
      <c r="Q1385" s="135">
        <v>195</v>
      </c>
      <c r="R1385" s="147"/>
      <c r="S1385" s="147"/>
      <c r="T1385" s="147"/>
      <c r="U1385" s="153"/>
      <c r="V1385" s="153"/>
      <c r="W1385" s="148"/>
      <c r="X1385" s="149" t="s">
        <v>1442</v>
      </c>
      <c r="Y1385" s="147" t="s">
        <v>1443</v>
      </c>
      <c r="Z1385" s="150"/>
      <c r="AA1385" s="143"/>
      <c r="AB1385" s="381">
        <v>0.60309278350515472</v>
      </c>
      <c r="AC1385" s="143"/>
      <c r="AD1385" s="68"/>
      <c r="AE1385" s="349" t="s">
        <v>3063</v>
      </c>
      <c r="AF1385" s="157" t="s">
        <v>1444</v>
      </c>
      <c r="AG1385" s="143">
        <v>1332101</v>
      </c>
      <c r="AH1385" s="143">
        <v>0</v>
      </c>
      <c r="AI1385" s="143">
        <v>0</v>
      </c>
      <c r="AJ1385" s="143">
        <v>0</v>
      </c>
      <c r="AK1385" s="143">
        <v>0</v>
      </c>
      <c r="AL1385" s="143">
        <v>0</v>
      </c>
      <c r="AM1385" s="143">
        <v>0</v>
      </c>
      <c r="AN1385" s="143">
        <v>0</v>
      </c>
      <c r="AO1385" s="143">
        <v>0</v>
      </c>
      <c r="AP1385" s="143">
        <v>195</v>
      </c>
      <c r="AQ1385" s="170" t="s">
        <v>4965</v>
      </c>
      <c r="AR1385" s="170" t="s">
        <v>4965</v>
      </c>
      <c r="AS1385" s="170" t="s">
        <v>4965</v>
      </c>
      <c r="AT1385" s="170" t="s">
        <v>4965</v>
      </c>
      <c r="AU1385" s="170" t="s">
        <v>4965</v>
      </c>
      <c r="AV1385" s="170" t="s">
        <v>4965</v>
      </c>
      <c r="AW1385" s="170" t="s">
        <v>4965</v>
      </c>
      <c r="AX1385" s="170" t="s">
        <v>4965</v>
      </c>
      <c r="AY1385" s="170" t="s">
        <v>4965</v>
      </c>
      <c r="AZ1385" s="170" t="s">
        <v>4965</v>
      </c>
      <c r="BA1385" s="170" t="s">
        <v>4965</v>
      </c>
      <c r="BB1385" s="170" t="s">
        <v>4965</v>
      </c>
      <c r="BC1385" s="170" t="s">
        <v>4965</v>
      </c>
      <c r="BD1385" s="170" t="s">
        <v>4965</v>
      </c>
      <c r="BE1385" s="170" t="s">
        <v>4965</v>
      </c>
      <c r="BF1385" s="170" t="s">
        <v>4965</v>
      </c>
      <c r="BG1385" s="170" t="s">
        <v>4965</v>
      </c>
      <c r="BH1385" s="170" t="s">
        <v>4965</v>
      </c>
      <c r="BI1385" s="170" t="s">
        <v>4965</v>
      </c>
      <c r="BJ1385" s="170" t="s">
        <v>4965</v>
      </c>
      <c r="BK1385" s="170" t="s">
        <v>4965</v>
      </c>
      <c r="BL1385" s="120" t="s">
        <v>4021</v>
      </c>
      <c r="BM1385" s="80">
        <v>0</v>
      </c>
      <c r="BN1385" s="119">
        <v>7.7731958762886606</v>
      </c>
      <c r="BO1385" s="249">
        <v>7.7731958762886606</v>
      </c>
      <c r="BP1385" s="119">
        <v>7.7731958762886606</v>
      </c>
      <c r="BQ1385" s="119">
        <v>7.7731958762886606</v>
      </c>
      <c r="BR1385" s="119">
        <v>7.7731958762886606</v>
      </c>
      <c r="BS1385" s="245">
        <v>7.7731958762886606</v>
      </c>
      <c r="BT1385" s="119">
        <v>7.7731958762886606</v>
      </c>
      <c r="BU1385" s="119">
        <v>7.7731958762886606</v>
      </c>
      <c r="BV1385" s="119">
        <v>7.7731958762886606</v>
      </c>
      <c r="BW1385" s="119">
        <v>7.7731958762886606</v>
      </c>
      <c r="BX1385" s="119">
        <v>15.680412371134022</v>
      </c>
      <c r="BY1385" s="119">
        <v>15.680412371134022</v>
      </c>
      <c r="BZ1385" s="119">
        <v>15.680412371134022</v>
      </c>
      <c r="CA1385" s="119">
        <v>15.680412371134022</v>
      </c>
      <c r="CB1385" s="119">
        <v>15.680412371134022</v>
      </c>
      <c r="CC1385" s="119">
        <v>7.7731958762886606</v>
      </c>
      <c r="CD1385" s="119">
        <v>7.7731958762886606</v>
      </c>
      <c r="CE1385" s="119">
        <v>7.7731958762886606</v>
      </c>
      <c r="CF1385" s="119">
        <v>7.7731958762886606</v>
      </c>
      <c r="CG1385" s="119">
        <v>7.7731958762886606</v>
      </c>
      <c r="CH1385" s="79">
        <v>0</v>
      </c>
      <c r="CI1385" s="81">
        <f t="shared" si="125"/>
        <v>195.00000000000009</v>
      </c>
      <c r="CJ1385" s="260">
        <f t="shared" si="126"/>
        <v>156.13402061855675</v>
      </c>
      <c r="CK1385" s="260">
        <f t="shared" si="127"/>
        <v>38.865979381443303</v>
      </c>
      <c r="CL1385" s="260">
        <f t="shared" si="128"/>
        <v>85.639175257731978</v>
      </c>
      <c r="CM1385" s="158" t="s">
        <v>4965</v>
      </c>
      <c r="CN1385" s="154" t="s">
        <v>1938</v>
      </c>
      <c r="CO1385" s="140" t="s">
        <v>4965</v>
      </c>
      <c r="CP1385" s="152"/>
      <c r="CQ1385" s="140" t="s">
        <v>4965</v>
      </c>
      <c r="CR1385" s="139" t="s">
        <v>4965</v>
      </c>
      <c r="CS1385" s="184" t="s">
        <v>1938</v>
      </c>
      <c r="CT1385" s="140" t="s">
        <v>4965</v>
      </c>
      <c r="CU1385" s="140"/>
    </row>
    <row r="1386" spans="1:99" s="363" customFormat="1" ht="12" customHeight="1" x14ac:dyDescent="0.2">
      <c r="A1386" s="143" t="s">
        <v>3650</v>
      </c>
      <c r="B1386" s="151" t="s">
        <v>4027</v>
      </c>
      <c r="C1386" s="143" t="s">
        <v>2634</v>
      </c>
      <c r="D1386" s="143"/>
      <c r="E1386" s="143"/>
      <c r="F1386" s="143"/>
      <c r="G1386" s="143"/>
      <c r="H1386" s="143"/>
      <c r="I1386" s="143"/>
      <c r="J1386" s="146">
        <v>526949</v>
      </c>
      <c r="K1386" s="146">
        <v>175362</v>
      </c>
      <c r="L1386" s="177" t="s">
        <v>3084</v>
      </c>
      <c r="M1386" s="143"/>
      <c r="N1386" s="143"/>
      <c r="O1386" s="146"/>
      <c r="P1386" s="146"/>
      <c r="Q1386" s="135">
        <v>15</v>
      </c>
      <c r="R1386" s="147"/>
      <c r="S1386" s="147"/>
      <c r="T1386" s="147"/>
      <c r="U1386" s="153"/>
      <c r="V1386" s="153"/>
      <c r="W1386" s="148"/>
      <c r="X1386" s="149" t="s">
        <v>1442</v>
      </c>
      <c r="Y1386" s="147" t="s">
        <v>1443</v>
      </c>
      <c r="Z1386" s="150"/>
      <c r="AA1386" s="143"/>
      <c r="AB1386" s="381">
        <v>0.39358974358974358</v>
      </c>
      <c r="AC1386" s="143"/>
      <c r="AD1386" s="68"/>
      <c r="AE1386" s="157" t="s">
        <v>628</v>
      </c>
      <c r="AF1386" s="157" t="s">
        <v>1444</v>
      </c>
      <c r="AG1386" s="143">
        <v>1332008</v>
      </c>
      <c r="AH1386" s="143">
        <v>0</v>
      </c>
      <c r="AI1386" s="143">
        <v>0</v>
      </c>
      <c r="AJ1386" s="143">
        <v>0</v>
      </c>
      <c r="AK1386" s="143">
        <v>0</v>
      </c>
      <c r="AL1386" s="143">
        <v>0</v>
      </c>
      <c r="AM1386" s="143">
        <v>0</v>
      </c>
      <c r="AN1386" s="143">
        <v>0</v>
      </c>
      <c r="AO1386" s="143">
        <v>0</v>
      </c>
      <c r="AP1386" s="143">
        <v>15</v>
      </c>
      <c r="AQ1386" s="170" t="s">
        <v>4965</v>
      </c>
      <c r="AR1386" s="170" t="s">
        <v>4965</v>
      </c>
      <c r="AS1386" s="170" t="s">
        <v>4965</v>
      </c>
      <c r="AT1386" s="170" t="s">
        <v>4965</v>
      </c>
      <c r="AU1386" s="170" t="s">
        <v>4965</v>
      </c>
      <c r="AV1386" s="170" t="s">
        <v>4965</v>
      </c>
      <c r="AW1386" s="170" t="s">
        <v>4965</v>
      </c>
      <c r="AX1386" s="170" t="s">
        <v>4965</v>
      </c>
      <c r="AY1386" s="170" t="s">
        <v>4965</v>
      </c>
      <c r="AZ1386" s="170" t="s">
        <v>4965</v>
      </c>
      <c r="BA1386" s="170" t="s">
        <v>4965</v>
      </c>
      <c r="BB1386" s="170" t="s">
        <v>4965</v>
      </c>
      <c r="BC1386" s="170" t="s">
        <v>4965</v>
      </c>
      <c r="BD1386" s="170" t="s">
        <v>4965</v>
      </c>
      <c r="BE1386" s="170" t="s">
        <v>4965</v>
      </c>
      <c r="BF1386" s="170" t="s">
        <v>4965</v>
      </c>
      <c r="BG1386" s="170" t="s">
        <v>4965</v>
      </c>
      <c r="BH1386" s="170" t="s">
        <v>4965</v>
      </c>
      <c r="BI1386" s="170" t="s">
        <v>4965</v>
      </c>
      <c r="BJ1386" s="170" t="s">
        <v>4965</v>
      </c>
      <c r="BK1386" s="170" t="s">
        <v>4965</v>
      </c>
      <c r="BL1386" s="120" t="s">
        <v>4021</v>
      </c>
      <c r="BM1386" s="80">
        <v>0</v>
      </c>
      <c r="BN1386" s="119">
        <v>0.15384615384615383</v>
      </c>
      <c r="BO1386" s="249">
        <v>0.15384615384615383</v>
      </c>
      <c r="BP1386" s="119">
        <v>0.15384615384615383</v>
      </c>
      <c r="BQ1386" s="119">
        <v>0.15384615384615383</v>
      </c>
      <c r="BR1386" s="119">
        <v>0.15384615384615383</v>
      </c>
      <c r="BS1386" s="245">
        <v>0.30769230769230765</v>
      </c>
      <c r="BT1386" s="119">
        <v>0.30769230769230765</v>
      </c>
      <c r="BU1386" s="119">
        <v>0.30769230769230765</v>
      </c>
      <c r="BV1386" s="119">
        <v>0.30769230769230765</v>
      </c>
      <c r="BW1386" s="119">
        <v>0.30769230769230765</v>
      </c>
      <c r="BX1386" s="119">
        <v>0.61538461538461531</v>
      </c>
      <c r="BY1386" s="119">
        <v>0.61538461538461531</v>
      </c>
      <c r="BZ1386" s="119">
        <v>0.61538461538461531</v>
      </c>
      <c r="CA1386" s="119">
        <v>0.61538461538461531</v>
      </c>
      <c r="CB1386" s="119">
        <v>0.61538461538461531</v>
      </c>
      <c r="CC1386" s="119">
        <v>1.9230769230769234</v>
      </c>
      <c r="CD1386" s="119">
        <v>1.9230769230769234</v>
      </c>
      <c r="CE1386" s="119">
        <v>1.9230769230769234</v>
      </c>
      <c r="CF1386" s="119">
        <v>1.9230769230769234</v>
      </c>
      <c r="CG1386" s="119">
        <v>1.9230769230769234</v>
      </c>
      <c r="CH1386" s="79">
        <v>0</v>
      </c>
      <c r="CI1386" s="81">
        <f t="shared" si="125"/>
        <v>15</v>
      </c>
      <c r="CJ1386" s="260">
        <f t="shared" si="126"/>
        <v>5.3846153846153832</v>
      </c>
      <c r="CK1386" s="260">
        <f t="shared" si="127"/>
        <v>0.92307692307692291</v>
      </c>
      <c r="CL1386" s="260">
        <f t="shared" si="128"/>
        <v>2.7692307692307692</v>
      </c>
      <c r="CM1386" s="158" t="s">
        <v>4965</v>
      </c>
      <c r="CN1386" s="158" t="s">
        <v>4965</v>
      </c>
      <c r="CO1386" s="180" t="s">
        <v>1940</v>
      </c>
      <c r="CP1386" s="152"/>
      <c r="CQ1386" s="140" t="s">
        <v>4965</v>
      </c>
      <c r="CR1386" s="139" t="s">
        <v>4965</v>
      </c>
      <c r="CS1386" s="184" t="s">
        <v>1938</v>
      </c>
      <c r="CT1386" s="140" t="s">
        <v>4965</v>
      </c>
      <c r="CU1386" s="140"/>
    </row>
    <row r="1387" spans="1:99" s="363" customFormat="1" ht="12" customHeight="1" x14ac:dyDescent="0.2">
      <c r="A1387" s="143" t="s">
        <v>3650</v>
      </c>
      <c r="B1387" s="151" t="s">
        <v>4027</v>
      </c>
      <c r="C1387" s="143" t="s">
        <v>2634</v>
      </c>
      <c r="D1387" s="143"/>
      <c r="E1387" s="143"/>
      <c r="F1387" s="143"/>
      <c r="G1387" s="143"/>
      <c r="H1387" s="143"/>
      <c r="I1387" s="143"/>
      <c r="J1387" s="146">
        <v>526949</v>
      </c>
      <c r="K1387" s="146">
        <v>175362</v>
      </c>
      <c r="L1387" s="177" t="s">
        <v>3084</v>
      </c>
      <c r="M1387" s="143"/>
      <c r="N1387" s="143"/>
      <c r="O1387" s="146"/>
      <c r="P1387" s="146"/>
      <c r="Q1387" s="135">
        <v>24</v>
      </c>
      <c r="R1387" s="147"/>
      <c r="S1387" s="147"/>
      <c r="T1387" s="147"/>
      <c r="U1387" s="153"/>
      <c r="V1387" s="153"/>
      <c r="W1387" s="148"/>
      <c r="X1387" s="149" t="s">
        <v>1442</v>
      </c>
      <c r="Y1387" s="147" t="s">
        <v>1443</v>
      </c>
      <c r="Z1387" s="150"/>
      <c r="AA1387" s="143"/>
      <c r="AB1387" s="381">
        <v>0.62974358974358968</v>
      </c>
      <c r="AC1387" s="143"/>
      <c r="AD1387" s="68"/>
      <c r="AE1387" s="157" t="s">
        <v>1931</v>
      </c>
      <c r="AF1387" s="157" t="s">
        <v>1444</v>
      </c>
      <c r="AG1387" s="143">
        <v>1332008</v>
      </c>
      <c r="AH1387" s="143">
        <v>0</v>
      </c>
      <c r="AI1387" s="143">
        <v>0</v>
      </c>
      <c r="AJ1387" s="143">
        <v>0</v>
      </c>
      <c r="AK1387" s="143">
        <v>0</v>
      </c>
      <c r="AL1387" s="143">
        <v>0</v>
      </c>
      <c r="AM1387" s="143">
        <v>0</v>
      </c>
      <c r="AN1387" s="143">
        <v>0</v>
      </c>
      <c r="AO1387" s="143">
        <v>0</v>
      </c>
      <c r="AP1387" s="143">
        <v>24</v>
      </c>
      <c r="AQ1387" s="170" t="s">
        <v>4965</v>
      </c>
      <c r="AR1387" s="170" t="s">
        <v>4965</v>
      </c>
      <c r="AS1387" s="170" t="s">
        <v>4965</v>
      </c>
      <c r="AT1387" s="170" t="s">
        <v>4965</v>
      </c>
      <c r="AU1387" s="170" t="s">
        <v>4965</v>
      </c>
      <c r="AV1387" s="170" t="s">
        <v>4965</v>
      </c>
      <c r="AW1387" s="170" t="s">
        <v>4965</v>
      </c>
      <c r="AX1387" s="170" t="s">
        <v>4965</v>
      </c>
      <c r="AY1387" s="170" t="s">
        <v>4965</v>
      </c>
      <c r="AZ1387" s="170" t="s">
        <v>4965</v>
      </c>
      <c r="BA1387" s="170" t="s">
        <v>4965</v>
      </c>
      <c r="BB1387" s="170" t="s">
        <v>4965</v>
      </c>
      <c r="BC1387" s="170" t="s">
        <v>4965</v>
      </c>
      <c r="BD1387" s="170" t="s">
        <v>4965</v>
      </c>
      <c r="BE1387" s="170" t="s">
        <v>4965</v>
      </c>
      <c r="BF1387" s="170" t="s">
        <v>4965</v>
      </c>
      <c r="BG1387" s="170" t="s">
        <v>4965</v>
      </c>
      <c r="BH1387" s="170" t="s">
        <v>4965</v>
      </c>
      <c r="BI1387" s="170" t="s">
        <v>4965</v>
      </c>
      <c r="BJ1387" s="170" t="s">
        <v>4965</v>
      </c>
      <c r="BK1387" s="170" t="s">
        <v>4965</v>
      </c>
      <c r="BL1387" s="120" t="s">
        <v>4021</v>
      </c>
      <c r="BM1387" s="80">
        <v>0</v>
      </c>
      <c r="BN1387" s="119">
        <v>0.24615384615384617</v>
      </c>
      <c r="BO1387" s="249">
        <v>0.24615384615384617</v>
      </c>
      <c r="BP1387" s="119">
        <v>0.24615384615384617</v>
      </c>
      <c r="BQ1387" s="119">
        <v>0.24615384615384617</v>
      </c>
      <c r="BR1387" s="119">
        <v>0.24615384615384617</v>
      </c>
      <c r="BS1387" s="245">
        <v>0.49230769230769234</v>
      </c>
      <c r="BT1387" s="119">
        <v>0.49230769230769234</v>
      </c>
      <c r="BU1387" s="119">
        <v>0.49230769230769234</v>
      </c>
      <c r="BV1387" s="119">
        <v>0.49230769230769234</v>
      </c>
      <c r="BW1387" s="119">
        <v>0.49230769230769234</v>
      </c>
      <c r="BX1387" s="119">
        <v>0.98461538461538467</v>
      </c>
      <c r="BY1387" s="119">
        <v>0.98461538461538467</v>
      </c>
      <c r="BZ1387" s="119">
        <v>0.98461538461538467</v>
      </c>
      <c r="CA1387" s="119">
        <v>0.98461538461538467</v>
      </c>
      <c r="CB1387" s="119">
        <v>0.98461538461538467</v>
      </c>
      <c r="CC1387" s="119">
        <v>3.0769230769230775</v>
      </c>
      <c r="CD1387" s="119">
        <v>3.0769230769230775</v>
      </c>
      <c r="CE1387" s="119">
        <v>3.0769230769230775</v>
      </c>
      <c r="CF1387" s="119">
        <v>3.0769230769230775</v>
      </c>
      <c r="CG1387" s="119">
        <v>3.0769230769230775</v>
      </c>
      <c r="CH1387" s="79">
        <v>0</v>
      </c>
      <c r="CI1387" s="81">
        <f t="shared" si="125"/>
        <v>24</v>
      </c>
      <c r="CJ1387" s="260">
        <f t="shared" si="126"/>
        <v>8.6153846153846168</v>
      </c>
      <c r="CK1387" s="260">
        <f t="shared" si="127"/>
        <v>1.476923076923077</v>
      </c>
      <c r="CL1387" s="260">
        <f t="shared" si="128"/>
        <v>4.430769230769231</v>
      </c>
      <c r="CM1387" s="158" t="s">
        <v>4965</v>
      </c>
      <c r="CN1387" s="158" t="s">
        <v>4965</v>
      </c>
      <c r="CO1387" s="180" t="s">
        <v>1940</v>
      </c>
      <c r="CP1387" s="152"/>
      <c r="CQ1387" s="140" t="s">
        <v>4965</v>
      </c>
      <c r="CR1387" s="139" t="s">
        <v>4965</v>
      </c>
      <c r="CS1387" s="184" t="s">
        <v>1938</v>
      </c>
      <c r="CT1387" s="140" t="s">
        <v>4965</v>
      </c>
      <c r="CU1387" s="140"/>
    </row>
    <row r="1388" spans="1:99" s="363" customFormat="1" ht="12" customHeight="1" x14ac:dyDescent="0.2">
      <c r="A1388" s="143" t="s">
        <v>3650</v>
      </c>
      <c r="B1388" s="151" t="s">
        <v>4027</v>
      </c>
      <c r="C1388" s="143" t="s">
        <v>2634</v>
      </c>
      <c r="D1388" s="143"/>
      <c r="E1388" s="143"/>
      <c r="F1388" s="143"/>
      <c r="G1388" s="143"/>
      <c r="H1388" s="143"/>
      <c r="I1388" s="143"/>
      <c r="J1388" s="146">
        <v>526949</v>
      </c>
      <c r="K1388" s="146">
        <v>175362</v>
      </c>
      <c r="L1388" s="177" t="s">
        <v>3084</v>
      </c>
      <c r="M1388" s="143"/>
      <c r="N1388" s="143"/>
      <c r="O1388" s="146"/>
      <c r="P1388" s="146"/>
      <c r="Q1388" s="135">
        <v>78</v>
      </c>
      <c r="R1388" s="147"/>
      <c r="S1388" s="147"/>
      <c r="T1388" s="147"/>
      <c r="U1388" s="153"/>
      <c r="V1388" s="153"/>
      <c r="W1388" s="148"/>
      <c r="X1388" s="149" t="s">
        <v>1442</v>
      </c>
      <c r="Y1388" s="147" t="s">
        <v>1443</v>
      </c>
      <c r="Z1388" s="150"/>
      <c r="AA1388" s="143"/>
      <c r="AB1388" s="381">
        <v>2.0466666666666669</v>
      </c>
      <c r="AC1388" s="143"/>
      <c r="AD1388" s="68"/>
      <c r="AE1388" s="349" t="s">
        <v>3063</v>
      </c>
      <c r="AF1388" s="157" t="s">
        <v>1444</v>
      </c>
      <c r="AG1388" s="143">
        <v>1332008</v>
      </c>
      <c r="AH1388" s="143">
        <v>0</v>
      </c>
      <c r="AI1388" s="143">
        <v>0</v>
      </c>
      <c r="AJ1388" s="143">
        <v>0</v>
      </c>
      <c r="AK1388" s="143">
        <v>0</v>
      </c>
      <c r="AL1388" s="143">
        <v>0</v>
      </c>
      <c r="AM1388" s="143">
        <v>0</v>
      </c>
      <c r="AN1388" s="143">
        <v>0</v>
      </c>
      <c r="AO1388" s="143">
        <v>0</v>
      </c>
      <c r="AP1388" s="143">
        <v>78</v>
      </c>
      <c r="AQ1388" s="170" t="s">
        <v>4965</v>
      </c>
      <c r="AR1388" s="170" t="s">
        <v>4965</v>
      </c>
      <c r="AS1388" s="170" t="s">
        <v>4965</v>
      </c>
      <c r="AT1388" s="170" t="s">
        <v>4965</v>
      </c>
      <c r="AU1388" s="170" t="s">
        <v>4965</v>
      </c>
      <c r="AV1388" s="170" t="s">
        <v>4965</v>
      </c>
      <c r="AW1388" s="170" t="s">
        <v>4965</v>
      </c>
      <c r="AX1388" s="170" t="s">
        <v>4965</v>
      </c>
      <c r="AY1388" s="170" t="s">
        <v>4965</v>
      </c>
      <c r="AZ1388" s="170" t="s">
        <v>4965</v>
      </c>
      <c r="BA1388" s="170" t="s">
        <v>4965</v>
      </c>
      <c r="BB1388" s="170" t="s">
        <v>4965</v>
      </c>
      <c r="BC1388" s="170" t="s">
        <v>4965</v>
      </c>
      <c r="BD1388" s="170" t="s">
        <v>4965</v>
      </c>
      <c r="BE1388" s="170" t="s">
        <v>4965</v>
      </c>
      <c r="BF1388" s="170" t="s">
        <v>4965</v>
      </c>
      <c r="BG1388" s="170" t="s">
        <v>4965</v>
      </c>
      <c r="BH1388" s="170" t="s">
        <v>4965</v>
      </c>
      <c r="BI1388" s="170" t="s">
        <v>4965</v>
      </c>
      <c r="BJ1388" s="170" t="s">
        <v>4965</v>
      </c>
      <c r="BK1388" s="170" t="s">
        <v>4965</v>
      </c>
      <c r="BL1388" s="120" t="s">
        <v>4021</v>
      </c>
      <c r="BM1388" s="80">
        <v>0</v>
      </c>
      <c r="BN1388" s="119">
        <v>0.8</v>
      </c>
      <c r="BO1388" s="249">
        <v>0.8</v>
      </c>
      <c r="BP1388" s="119">
        <v>0.8</v>
      </c>
      <c r="BQ1388" s="119">
        <v>0.8</v>
      </c>
      <c r="BR1388" s="119">
        <v>0.8</v>
      </c>
      <c r="BS1388" s="245">
        <v>1.6</v>
      </c>
      <c r="BT1388" s="119">
        <v>1.6</v>
      </c>
      <c r="BU1388" s="119">
        <v>1.6</v>
      </c>
      <c r="BV1388" s="119">
        <v>1.6</v>
      </c>
      <c r="BW1388" s="119">
        <v>1.6</v>
      </c>
      <c r="BX1388" s="119">
        <v>3.2</v>
      </c>
      <c r="BY1388" s="119">
        <v>3.2</v>
      </c>
      <c r="BZ1388" s="119">
        <v>3.2</v>
      </c>
      <c r="CA1388" s="119">
        <v>3.2</v>
      </c>
      <c r="CB1388" s="119">
        <v>3.2</v>
      </c>
      <c r="CC1388" s="119">
        <v>10</v>
      </c>
      <c r="CD1388" s="119">
        <v>10</v>
      </c>
      <c r="CE1388" s="119">
        <v>10</v>
      </c>
      <c r="CF1388" s="119">
        <v>10</v>
      </c>
      <c r="CG1388" s="119">
        <v>10</v>
      </c>
      <c r="CH1388" s="79">
        <v>0</v>
      </c>
      <c r="CI1388" s="81">
        <f t="shared" si="125"/>
        <v>78</v>
      </c>
      <c r="CJ1388" s="260">
        <f t="shared" si="126"/>
        <v>27.999999999999996</v>
      </c>
      <c r="CK1388" s="260">
        <f t="shared" si="127"/>
        <v>4.8000000000000007</v>
      </c>
      <c r="CL1388" s="260">
        <f t="shared" si="128"/>
        <v>14.399999999999999</v>
      </c>
      <c r="CM1388" s="158" t="s">
        <v>4965</v>
      </c>
      <c r="CN1388" s="158" t="s">
        <v>4965</v>
      </c>
      <c r="CO1388" s="180" t="s">
        <v>1940</v>
      </c>
      <c r="CP1388" s="152"/>
      <c r="CQ1388" s="140" t="s">
        <v>4965</v>
      </c>
      <c r="CR1388" s="139" t="s">
        <v>4965</v>
      </c>
      <c r="CS1388" s="184" t="s">
        <v>1938</v>
      </c>
      <c r="CT1388" s="140" t="s">
        <v>4965</v>
      </c>
      <c r="CU1388" s="140"/>
    </row>
    <row r="1389" spans="1:99" s="363" customFormat="1" ht="12" customHeight="1" x14ac:dyDescent="0.2">
      <c r="A1389" s="143" t="s">
        <v>3650</v>
      </c>
      <c r="B1389" s="143" t="s">
        <v>4005</v>
      </c>
      <c r="C1389" s="143" t="s">
        <v>4006</v>
      </c>
      <c r="D1389" s="143"/>
      <c r="E1389" s="143"/>
      <c r="F1389" s="143"/>
      <c r="G1389" s="143"/>
      <c r="H1389" s="143"/>
      <c r="I1389" s="143"/>
      <c r="J1389" s="146">
        <v>526929</v>
      </c>
      <c r="K1389" s="146">
        <v>175760</v>
      </c>
      <c r="L1389" s="177" t="s">
        <v>3067</v>
      </c>
      <c r="M1389" s="143"/>
      <c r="N1389" s="143"/>
      <c r="O1389" s="146"/>
      <c r="P1389" s="146"/>
      <c r="Q1389" s="135">
        <v>28</v>
      </c>
      <c r="R1389" s="147"/>
      <c r="S1389" s="147"/>
      <c r="T1389" s="147"/>
      <c r="U1389" s="153"/>
      <c r="V1389" s="153"/>
      <c r="W1389" s="148"/>
      <c r="X1389" s="149" t="s">
        <v>1442</v>
      </c>
      <c r="Y1389" s="147" t="s">
        <v>1443</v>
      </c>
      <c r="Z1389" s="150"/>
      <c r="AA1389" s="143"/>
      <c r="AB1389" s="381">
        <v>2.2347417840375585</v>
      </c>
      <c r="AC1389" s="143"/>
      <c r="AD1389" s="68"/>
      <c r="AE1389" s="157" t="s">
        <v>628</v>
      </c>
      <c r="AF1389" s="157" t="s">
        <v>1444</v>
      </c>
      <c r="AG1389" s="143">
        <v>1332298</v>
      </c>
      <c r="AH1389" s="143">
        <v>0</v>
      </c>
      <c r="AI1389" s="143">
        <v>0</v>
      </c>
      <c r="AJ1389" s="143">
        <v>0</v>
      </c>
      <c r="AK1389" s="143">
        <v>0</v>
      </c>
      <c r="AL1389" s="143">
        <v>0</v>
      </c>
      <c r="AM1389" s="143">
        <v>0</v>
      </c>
      <c r="AN1389" s="143">
        <v>0</v>
      </c>
      <c r="AO1389" s="143">
        <v>0</v>
      </c>
      <c r="AP1389" s="143">
        <v>28</v>
      </c>
      <c r="AQ1389" s="170" t="s">
        <v>4965</v>
      </c>
      <c r="AR1389" s="170" t="s">
        <v>4965</v>
      </c>
      <c r="AS1389" s="170" t="s">
        <v>4965</v>
      </c>
      <c r="AT1389" s="170" t="s">
        <v>4965</v>
      </c>
      <c r="AU1389" s="170" t="s">
        <v>4965</v>
      </c>
      <c r="AV1389" s="170" t="s">
        <v>4965</v>
      </c>
      <c r="AW1389" s="170" t="s">
        <v>4965</v>
      </c>
      <c r="AX1389" s="170" t="s">
        <v>4965</v>
      </c>
      <c r="AY1389" s="170" t="s">
        <v>4965</v>
      </c>
      <c r="AZ1389" s="170" t="s">
        <v>4965</v>
      </c>
      <c r="BA1389" s="170" t="s">
        <v>4965</v>
      </c>
      <c r="BB1389" s="170" t="s">
        <v>4965</v>
      </c>
      <c r="BC1389" s="170" t="s">
        <v>4965</v>
      </c>
      <c r="BD1389" s="170" t="s">
        <v>4965</v>
      </c>
      <c r="BE1389" s="170" t="s">
        <v>4965</v>
      </c>
      <c r="BF1389" s="170" t="s">
        <v>4965</v>
      </c>
      <c r="BG1389" s="170" t="s">
        <v>4965</v>
      </c>
      <c r="BH1389" s="170" t="s">
        <v>4965</v>
      </c>
      <c r="BI1389" s="170" t="s">
        <v>4965</v>
      </c>
      <c r="BJ1389" s="170" t="s">
        <v>4965</v>
      </c>
      <c r="BK1389" s="170" t="s">
        <v>4965</v>
      </c>
      <c r="BL1389" s="120" t="s">
        <v>4021</v>
      </c>
      <c r="BM1389" s="80">
        <v>0</v>
      </c>
      <c r="BN1389" s="80">
        <v>0</v>
      </c>
      <c r="BO1389" s="247">
        <v>0</v>
      </c>
      <c r="BP1389" s="80">
        <v>0</v>
      </c>
      <c r="BQ1389" s="80">
        <v>0</v>
      </c>
      <c r="BR1389" s="80">
        <v>0</v>
      </c>
      <c r="BS1389" s="245">
        <v>1.3934272300469484</v>
      </c>
      <c r="BT1389" s="119">
        <v>1.3934272300469484</v>
      </c>
      <c r="BU1389" s="119">
        <v>1.3934272300469484</v>
      </c>
      <c r="BV1389" s="119">
        <v>1.3934272300469484</v>
      </c>
      <c r="BW1389" s="119">
        <v>1.3934272300469484</v>
      </c>
      <c r="BX1389" s="119">
        <v>4.2065727699530511</v>
      </c>
      <c r="BY1389" s="119">
        <v>4.2065727699530511</v>
      </c>
      <c r="BZ1389" s="119">
        <v>4.2065727699530511</v>
      </c>
      <c r="CA1389" s="119">
        <v>4.2065727699530511</v>
      </c>
      <c r="CB1389" s="119">
        <v>4.2065727699530511</v>
      </c>
      <c r="CC1389" s="79">
        <v>0</v>
      </c>
      <c r="CD1389" s="79">
        <v>0</v>
      </c>
      <c r="CE1389" s="79">
        <v>0</v>
      </c>
      <c r="CF1389" s="79">
        <v>0</v>
      </c>
      <c r="CG1389" s="79">
        <v>0</v>
      </c>
      <c r="CH1389" s="79">
        <v>0</v>
      </c>
      <c r="CI1389" s="81">
        <f t="shared" si="125"/>
        <v>28</v>
      </c>
      <c r="CJ1389" s="260">
        <f t="shared" si="126"/>
        <v>28</v>
      </c>
      <c r="CK1389" s="260">
        <f t="shared" si="127"/>
        <v>1.3934272300469484</v>
      </c>
      <c r="CL1389" s="260">
        <f t="shared" si="128"/>
        <v>11.173708920187792</v>
      </c>
      <c r="CM1389" s="158" t="s">
        <v>4965</v>
      </c>
      <c r="CN1389" s="154" t="s">
        <v>1938</v>
      </c>
      <c r="CO1389" s="140" t="s">
        <v>4965</v>
      </c>
      <c r="CP1389" s="154"/>
      <c r="CQ1389" s="140" t="s">
        <v>4965</v>
      </c>
      <c r="CR1389" s="139" t="s">
        <v>4965</v>
      </c>
      <c r="CS1389" s="184" t="s">
        <v>1938</v>
      </c>
      <c r="CT1389" s="140" t="s">
        <v>4965</v>
      </c>
      <c r="CU1389" s="140"/>
    </row>
    <row r="1390" spans="1:99" s="363" customFormat="1" ht="12" customHeight="1" x14ac:dyDescent="0.2">
      <c r="A1390" s="143" t="s">
        <v>3650</v>
      </c>
      <c r="B1390" s="143" t="s">
        <v>4005</v>
      </c>
      <c r="C1390" s="143" t="s">
        <v>4006</v>
      </c>
      <c r="D1390" s="143"/>
      <c r="E1390" s="143"/>
      <c r="F1390" s="143"/>
      <c r="G1390" s="143"/>
      <c r="H1390" s="143"/>
      <c r="I1390" s="143"/>
      <c r="J1390" s="146">
        <v>526929</v>
      </c>
      <c r="K1390" s="146">
        <v>175760</v>
      </c>
      <c r="L1390" s="177" t="s">
        <v>3067</v>
      </c>
      <c r="M1390" s="143"/>
      <c r="N1390" s="143"/>
      <c r="O1390" s="146"/>
      <c r="P1390" s="146"/>
      <c r="Q1390" s="135">
        <v>42</v>
      </c>
      <c r="R1390" s="147"/>
      <c r="S1390" s="147"/>
      <c r="T1390" s="147"/>
      <c r="U1390" s="153"/>
      <c r="V1390" s="153"/>
      <c r="W1390" s="148"/>
      <c r="X1390" s="149" t="s">
        <v>1442</v>
      </c>
      <c r="Y1390" s="147" t="s">
        <v>1443</v>
      </c>
      <c r="Z1390" s="150"/>
      <c r="AA1390" s="143"/>
      <c r="AB1390" s="381">
        <v>3.352112676056338</v>
      </c>
      <c r="AC1390" s="143"/>
      <c r="AD1390" s="68"/>
      <c r="AE1390" s="157" t="s">
        <v>1931</v>
      </c>
      <c r="AF1390" s="157" t="s">
        <v>1444</v>
      </c>
      <c r="AG1390" s="143">
        <v>1332298</v>
      </c>
      <c r="AH1390" s="143">
        <v>0</v>
      </c>
      <c r="AI1390" s="143">
        <v>0</v>
      </c>
      <c r="AJ1390" s="143">
        <v>0</v>
      </c>
      <c r="AK1390" s="143">
        <v>0</v>
      </c>
      <c r="AL1390" s="143">
        <v>0</v>
      </c>
      <c r="AM1390" s="143">
        <v>0</v>
      </c>
      <c r="AN1390" s="143">
        <v>0</v>
      </c>
      <c r="AO1390" s="143">
        <v>0</v>
      </c>
      <c r="AP1390" s="143">
        <v>42</v>
      </c>
      <c r="AQ1390" s="170" t="s">
        <v>4965</v>
      </c>
      <c r="AR1390" s="170" t="s">
        <v>4965</v>
      </c>
      <c r="AS1390" s="170" t="s">
        <v>4965</v>
      </c>
      <c r="AT1390" s="170" t="s">
        <v>4965</v>
      </c>
      <c r="AU1390" s="170" t="s">
        <v>4965</v>
      </c>
      <c r="AV1390" s="170" t="s">
        <v>4965</v>
      </c>
      <c r="AW1390" s="170" t="s">
        <v>4965</v>
      </c>
      <c r="AX1390" s="170" t="s">
        <v>4965</v>
      </c>
      <c r="AY1390" s="170" t="s">
        <v>4965</v>
      </c>
      <c r="AZ1390" s="170" t="s">
        <v>4965</v>
      </c>
      <c r="BA1390" s="170" t="s">
        <v>4965</v>
      </c>
      <c r="BB1390" s="170" t="s">
        <v>4965</v>
      </c>
      <c r="BC1390" s="170" t="s">
        <v>4965</v>
      </c>
      <c r="BD1390" s="170" t="s">
        <v>4965</v>
      </c>
      <c r="BE1390" s="170" t="s">
        <v>4965</v>
      </c>
      <c r="BF1390" s="170" t="s">
        <v>4965</v>
      </c>
      <c r="BG1390" s="170" t="s">
        <v>4965</v>
      </c>
      <c r="BH1390" s="170" t="s">
        <v>4965</v>
      </c>
      <c r="BI1390" s="170" t="s">
        <v>4965</v>
      </c>
      <c r="BJ1390" s="170" t="s">
        <v>4965</v>
      </c>
      <c r="BK1390" s="170" t="s">
        <v>4965</v>
      </c>
      <c r="BL1390" s="120" t="s">
        <v>4021</v>
      </c>
      <c r="BM1390" s="80">
        <v>0</v>
      </c>
      <c r="BN1390" s="80">
        <v>0</v>
      </c>
      <c r="BO1390" s="247">
        <v>0</v>
      </c>
      <c r="BP1390" s="80">
        <v>0</v>
      </c>
      <c r="BQ1390" s="80">
        <v>0</v>
      </c>
      <c r="BR1390" s="80">
        <v>0</v>
      </c>
      <c r="BS1390" s="245">
        <v>2.0901408450704229</v>
      </c>
      <c r="BT1390" s="119">
        <v>2.0901408450704229</v>
      </c>
      <c r="BU1390" s="119">
        <v>2.0901408450704229</v>
      </c>
      <c r="BV1390" s="119">
        <v>2.0901408450704229</v>
      </c>
      <c r="BW1390" s="119">
        <v>2.0901408450704229</v>
      </c>
      <c r="BX1390" s="119">
        <v>6.3098591549295771</v>
      </c>
      <c r="BY1390" s="119">
        <v>6.3098591549295771</v>
      </c>
      <c r="BZ1390" s="119">
        <v>6.3098591549295771</v>
      </c>
      <c r="CA1390" s="119">
        <v>6.3098591549295771</v>
      </c>
      <c r="CB1390" s="119">
        <v>6.3098591549295771</v>
      </c>
      <c r="CC1390" s="79">
        <v>0</v>
      </c>
      <c r="CD1390" s="79">
        <v>0</v>
      </c>
      <c r="CE1390" s="79">
        <v>0</v>
      </c>
      <c r="CF1390" s="79">
        <v>0</v>
      </c>
      <c r="CG1390" s="79">
        <v>0</v>
      </c>
      <c r="CH1390" s="79">
        <v>0</v>
      </c>
      <c r="CI1390" s="81">
        <f t="shared" si="125"/>
        <v>42</v>
      </c>
      <c r="CJ1390" s="260">
        <f t="shared" si="126"/>
        <v>42</v>
      </c>
      <c r="CK1390" s="260">
        <f t="shared" si="127"/>
        <v>2.0901408450704229</v>
      </c>
      <c r="CL1390" s="260">
        <f t="shared" si="128"/>
        <v>16.760563380281692</v>
      </c>
      <c r="CM1390" s="158" t="s">
        <v>4965</v>
      </c>
      <c r="CN1390" s="154" t="s">
        <v>1938</v>
      </c>
      <c r="CO1390" s="140" t="s">
        <v>4965</v>
      </c>
      <c r="CP1390" s="154"/>
      <c r="CQ1390" s="140" t="s">
        <v>4965</v>
      </c>
      <c r="CR1390" s="139" t="s">
        <v>4965</v>
      </c>
      <c r="CS1390" s="184" t="s">
        <v>1938</v>
      </c>
      <c r="CT1390" s="140" t="s">
        <v>4965</v>
      </c>
      <c r="CU1390" s="140"/>
    </row>
    <row r="1391" spans="1:99" s="363" customFormat="1" ht="12" customHeight="1" x14ac:dyDescent="0.2">
      <c r="A1391" s="143" t="s">
        <v>3650</v>
      </c>
      <c r="B1391" s="143" t="s">
        <v>4005</v>
      </c>
      <c r="C1391" s="143" t="s">
        <v>4006</v>
      </c>
      <c r="D1391" s="143"/>
      <c r="E1391" s="143"/>
      <c r="F1391" s="143"/>
      <c r="G1391" s="143"/>
      <c r="H1391" s="143"/>
      <c r="I1391" s="143"/>
      <c r="J1391" s="146">
        <v>526929</v>
      </c>
      <c r="K1391" s="146">
        <v>175760</v>
      </c>
      <c r="L1391" s="177" t="s">
        <v>3067</v>
      </c>
      <c r="M1391" s="143"/>
      <c r="N1391" s="143"/>
      <c r="O1391" s="146"/>
      <c r="P1391" s="146"/>
      <c r="Q1391" s="135">
        <v>143</v>
      </c>
      <c r="R1391" s="147"/>
      <c r="S1391" s="147"/>
      <c r="T1391" s="147"/>
      <c r="U1391" s="153"/>
      <c r="V1391" s="153"/>
      <c r="W1391" s="148"/>
      <c r="X1391" s="149" t="s">
        <v>1442</v>
      </c>
      <c r="Y1391" s="147" t="s">
        <v>1443</v>
      </c>
      <c r="Z1391" s="150"/>
      <c r="AA1391" s="143"/>
      <c r="AB1391" s="381">
        <v>11.413145539906104</v>
      </c>
      <c r="AC1391" s="143"/>
      <c r="AD1391" s="68"/>
      <c r="AE1391" s="349" t="s">
        <v>3063</v>
      </c>
      <c r="AF1391" s="157" t="s">
        <v>1444</v>
      </c>
      <c r="AG1391" s="143">
        <v>1332298</v>
      </c>
      <c r="AH1391" s="143">
        <v>0</v>
      </c>
      <c r="AI1391" s="143">
        <v>0</v>
      </c>
      <c r="AJ1391" s="143">
        <v>0</v>
      </c>
      <c r="AK1391" s="143">
        <v>0</v>
      </c>
      <c r="AL1391" s="143">
        <v>0</v>
      </c>
      <c r="AM1391" s="143">
        <v>0</v>
      </c>
      <c r="AN1391" s="143">
        <v>0</v>
      </c>
      <c r="AO1391" s="143">
        <v>0</v>
      </c>
      <c r="AP1391" s="143">
        <v>143</v>
      </c>
      <c r="AQ1391" s="170" t="s">
        <v>4965</v>
      </c>
      <c r="AR1391" s="170" t="s">
        <v>4965</v>
      </c>
      <c r="AS1391" s="170" t="s">
        <v>4965</v>
      </c>
      <c r="AT1391" s="170" t="s">
        <v>4965</v>
      </c>
      <c r="AU1391" s="170" t="s">
        <v>4965</v>
      </c>
      <c r="AV1391" s="170" t="s">
        <v>4965</v>
      </c>
      <c r="AW1391" s="170" t="s">
        <v>4965</v>
      </c>
      <c r="AX1391" s="170" t="s">
        <v>4965</v>
      </c>
      <c r="AY1391" s="170" t="s">
        <v>4965</v>
      </c>
      <c r="AZ1391" s="170" t="s">
        <v>4965</v>
      </c>
      <c r="BA1391" s="170" t="s">
        <v>4965</v>
      </c>
      <c r="BB1391" s="170" t="s">
        <v>4965</v>
      </c>
      <c r="BC1391" s="170" t="s">
        <v>4965</v>
      </c>
      <c r="BD1391" s="170" t="s">
        <v>4965</v>
      </c>
      <c r="BE1391" s="170" t="s">
        <v>4965</v>
      </c>
      <c r="BF1391" s="170" t="s">
        <v>4965</v>
      </c>
      <c r="BG1391" s="170" t="s">
        <v>4965</v>
      </c>
      <c r="BH1391" s="170" t="s">
        <v>4965</v>
      </c>
      <c r="BI1391" s="170" t="s">
        <v>4965</v>
      </c>
      <c r="BJ1391" s="170" t="s">
        <v>4965</v>
      </c>
      <c r="BK1391" s="170" t="s">
        <v>4965</v>
      </c>
      <c r="BL1391" s="120" t="s">
        <v>4021</v>
      </c>
      <c r="BM1391" s="80">
        <v>0</v>
      </c>
      <c r="BN1391" s="80">
        <v>0</v>
      </c>
      <c r="BO1391" s="247">
        <v>0</v>
      </c>
      <c r="BP1391" s="80">
        <v>0</v>
      </c>
      <c r="BQ1391" s="80">
        <v>0</v>
      </c>
      <c r="BR1391" s="80">
        <v>0</v>
      </c>
      <c r="BS1391" s="245">
        <v>7.1164319248826287</v>
      </c>
      <c r="BT1391" s="119">
        <v>7.1164319248826287</v>
      </c>
      <c r="BU1391" s="119">
        <v>7.1164319248826287</v>
      </c>
      <c r="BV1391" s="119">
        <v>7.1164319248826287</v>
      </c>
      <c r="BW1391" s="119">
        <v>7.1164319248826287</v>
      </c>
      <c r="BX1391" s="119">
        <v>21.483568075117368</v>
      </c>
      <c r="BY1391" s="119">
        <v>21.483568075117368</v>
      </c>
      <c r="BZ1391" s="119">
        <v>21.483568075117368</v>
      </c>
      <c r="CA1391" s="119">
        <v>21.483568075117368</v>
      </c>
      <c r="CB1391" s="119">
        <v>21.483568075117368</v>
      </c>
      <c r="CC1391" s="79">
        <v>0</v>
      </c>
      <c r="CD1391" s="79">
        <v>0</v>
      </c>
      <c r="CE1391" s="79">
        <v>0</v>
      </c>
      <c r="CF1391" s="79">
        <v>0</v>
      </c>
      <c r="CG1391" s="79">
        <v>0</v>
      </c>
      <c r="CH1391" s="79">
        <v>0</v>
      </c>
      <c r="CI1391" s="81">
        <f t="shared" si="125"/>
        <v>143</v>
      </c>
      <c r="CJ1391" s="260">
        <f t="shared" si="126"/>
        <v>143</v>
      </c>
      <c r="CK1391" s="260">
        <f t="shared" si="127"/>
        <v>7.1164319248826287</v>
      </c>
      <c r="CL1391" s="260">
        <f t="shared" si="128"/>
        <v>57.065727699530512</v>
      </c>
      <c r="CM1391" s="158" t="s">
        <v>4965</v>
      </c>
      <c r="CN1391" s="154" t="s">
        <v>1938</v>
      </c>
      <c r="CO1391" s="140" t="s">
        <v>4965</v>
      </c>
      <c r="CP1391" s="154"/>
      <c r="CQ1391" s="140" t="s">
        <v>4965</v>
      </c>
      <c r="CR1391" s="139" t="s">
        <v>4965</v>
      </c>
      <c r="CS1391" s="184" t="s">
        <v>1938</v>
      </c>
      <c r="CT1391" s="140" t="s">
        <v>4965</v>
      </c>
      <c r="CU1391" s="140"/>
    </row>
    <row r="1392" spans="1:99" s="363" customFormat="1" ht="12" customHeight="1" x14ac:dyDescent="0.2">
      <c r="A1392" s="143" t="s">
        <v>3650</v>
      </c>
      <c r="B1392" s="151" t="s">
        <v>2040</v>
      </c>
      <c r="C1392" s="143" t="s">
        <v>2635</v>
      </c>
      <c r="D1392" s="143"/>
      <c r="E1392" s="143"/>
      <c r="F1392" s="143"/>
      <c r="G1392" s="143"/>
      <c r="H1392" s="143"/>
      <c r="I1392" s="143"/>
      <c r="J1392" s="146">
        <v>527552</v>
      </c>
      <c r="K1392" s="146">
        <v>171544</v>
      </c>
      <c r="L1392" s="177" t="s">
        <v>3082</v>
      </c>
      <c r="M1392" s="143"/>
      <c r="N1392" s="143"/>
      <c r="O1392" s="146"/>
      <c r="P1392" s="146"/>
      <c r="Q1392" s="135">
        <v>4</v>
      </c>
      <c r="R1392" s="147"/>
      <c r="S1392" s="147"/>
      <c r="T1392" s="147"/>
      <c r="U1392" s="153"/>
      <c r="V1392" s="153"/>
      <c r="W1392" s="148"/>
      <c r="X1392" s="149" t="s">
        <v>1442</v>
      </c>
      <c r="Y1392" s="147" t="s">
        <v>1443</v>
      </c>
      <c r="Z1392" s="150"/>
      <c r="AA1392" s="143"/>
      <c r="AB1392" s="381">
        <v>0.28827586206896549</v>
      </c>
      <c r="AC1392" s="143"/>
      <c r="AD1392" s="68"/>
      <c r="AE1392" s="157" t="s">
        <v>628</v>
      </c>
      <c r="AF1392" s="157" t="s">
        <v>1444</v>
      </c>
      <c r="AG1392" s="143">
        <v>1332042</v>
      </c>
      <c r="AH1392" s="143">
        <v>0</v>
      </c>
      <c r="AI1392" s="143">
        <v>0</v>
      </c>
      <c r="AJ1392" s="143">
        <v>0</v>
      </c>
      <c r="AK1392" s="143">
        <v>0</v>
      </c>
      <c r="AL1392" s="143">
        <v>0</v>
      </c>
      <c r="AM1392" s="143">
        <v>0</v>
      </c>
      <c r="AN1392" s="143">
        <v>0</v>
      </c>
      <c r="AO1392" s="143">
        <v>0</v>
      </c>
      <c r="AP1392" s="143">
        <v>4</v>
      </c>
      <c r="AQ1392" s="170" t="s">
        <v>4965</v>
      </c>
      <c r="AR1392" s="170" t="s">
        <v>4965</v>
      </c>
      <c r="AS1392" s="170" t="s">
        <v>4965</v>
      </c>
      <c r="AT1392" s="170" t="s">
        <v>4965</v>
      </c>
      <c r="AU1392" s="170" t="s">
        <v>4965</v>
      </c>
      <c r="AV1392" s="170" t="s">
        <v>4965</v>
      </c>
      <c r="AW1392" s="170" t="s">
        <v>4965</v>
      </c>
      <c r="AX1392" s="170" t="s">
        <v>4965</v>
      </c>
      <c r="AY1392" s="170" t="s">
        <v>4965</v>
      </c>
      <c r="AZ1392" s="170" t="s">
        <v>4965</v>
      </c>
      <c r="BA1392" s="170" t="s">
        <v>4965</v>
      </c>
      <c r="BB1392" s="170" t="s">
        <v>4965</v>
      </c>
      <c r="BC1392" s="170" t="s">
        <v>4965</v>
      </c>
      <c r="BD1392" s="170" t="s">
        <v>4965</v>
      </c>
      <c r="BE1392" s="170" t="s">
        <v>4965</v>
      </c>
      <c r="BF1392" s="170" t="s">
        <v>4965</v>
      </c>
      <c r="BG1392" s="170" t="s">
        <v>4965</v>
      </c>
      <c r="BH1392" s="170" t="s">
        <v>4965</v>
      </c>
      <c r="BI1392" s="170" t="s">
        <v>4965</v>
      </c>
      <c r="BJ1392" s="170" t="s">
        <v>4965</v>
      </c>
      <c r="BK1392" s="170" t="s">
        <v>4965</v>
      </c>
      <c r="BL1392" s="120" t="s">
        <v>4021</v>
      </c>
      <c r="BM1392" s="80">
        <v>0</v>
      </c>
      <c r="BN1392" s="80">
        <v>0</v>
      </c>
      <c r="BO1392" s="247">
        <v>0</v>
      </c>
      <c r="BP1392" s="80">
        <v>0</v>
      </c>
      <c r="BQ1392" s="80">
        <v>0</v>
      </c>
      <c r="BR1392" s="80">
        <v>0</v>
      </c>
      <c r="BS1392" s="245">
        <v>8.2758620689655171E-2</v>
      </c>
      <c r="BT1392" s="119">
        <v>8.2758620689655171E-2</v>
      </c>
      <c r="BU1392" s="119">
        <v>8.2758620689655171E-2</v>
      </c>
      <c r="BV1392" s="119">
        <v>8.2758620689655171E-2</v>
      </c>
      <c r="BW1392" s="119">
        <v>8.2758620689655171E-2</v>
      </c>
      <c r="BX1392" s="119">
        <v>0.35862068965517241</v>
      </c>
      <c r="BY1392" s="119">
        <v>0.35862068965517241</v>
      </c>
      <c r="BZ1392" s="119">
        <v>0.35862068965517241</v>
      </c>
      <c r="CA1392" s="119">
        <v>0.35862068965517241</v>
      </c>
      <c r="CB1392" s="119">
        <v>0.35862068965517241</v>
      </c>
      <c r="CC1392" s="119">
        <v>0.35862068965517241</v>
      </c>
      <c r="CD1392" s="119">
        <v>0.35862068965517241</v>
      </c>
      <c r="CE1392" s="119">
        <v>0.35862068965517241</v>
      </c>
      <c r="CF1392" s="119">
        <v>0.35862068965517241</v>
      </c>
      <c r="CG1392" s="119">
        <v>0.35862068965517241</v>
      </c>
      <c r="CH1392" s="79">
        <v>0</v>
      </c>
      <c r="CI1392" s="81">
        <f t="shared" si="125"/>
        <v>3.9999999999999991</v>
      </c>
      <c r="CJ1392" s="260">
        <f t="shared" si="126"/>
        <v>2.2068965517241379</v>
      </c>
      <c r="CK1392" s="131">
        <f t="shared" si="127"/>
        <v>8.2758620689655171E-2</v>
      </c>
      <c r="CL1392" s="260">
        <f t="shared" si="128"/>
        <v>0.77241379310344827</v>
      </c>
      <c r="CM1392" s="158" t="s">
        <v>4965</v>
      </c>
      <c r="CN1392" s="158" t="s">
        <v>4965</v>
      </c>
      <c r="CO1392" s="180" t="s">
        <v>1941</v>
      </c>
      <c r="CP1392" s="152"/>
      <c r="CQ1392" s="140" t="s">
        <v>4965</v>
      </c>
      <c r="CR1392" s="139" t="s">
        <v>4965</v>
      </c>
      <c r="CS1392" s="140" t="s">
        <v>4965</v>
      </c>
      <c r="CT1392" s="140" t="s">
        <v>4965</v>
      </c>
      <c r="CU1392" s="140"/>
    </row>
    <row r="1393" spans="1:99" s="363" customFormat="1" ht="12" customHeight="1" x14ac:dyDescent="0.2">
      <c r="A1393" s="143" t="s">
        <v>3650</v>
      </c>
      <c r="B1393" s="151" t="s">
        <v>2040</v>
      </c>
      <c r="C1393" s="143" t="s">
        <v>2635</v>
      </c>
      <c r="D1393" s="143"/>
      <c r="E1393" s="143"/>
      <c r="F1393" s="143"/>
      <c r="G1393" s="143"/>
      <c r="H1393" s="143"/>
      <c r="I1393" s="143"/>
      <c r="J1393" s="146">
        <v>527552</v>
      </c>
      <c r="K1393" s="146">
        <v>171544</v>
      </c>
      <c r="L1393" s="177" t="s">
        <v>3082</v>
      </c>
      <c r="M1393" s="143"/>
      <c r="N1393" s="143"/>
      <c r="O1393" s="146"/>
      <c r="P1393" s="146"/>
      <c r="Q1393" s="135">
        <v>6</v>
      </c>
      <c r="R1393" s="147"/>
      <c r="S1393" s="147"/>
      <c r="T1393" s="147"/>
      <c r="U1393" s="153"/>
      <c r="V1393" s="153"/>
      <c r="W1393" s="148"/>
      <c r="X1393" s="149" t="s">
        <v>1442</v>
      </c>
      <c r="Y1393" s="147" t="s">
        <v>1443</v>
      </c>
      <c r="Z1393" s="150"/>
      <c r="AA1393" s="143"/>
      <c r="AB1393" s="381">
        <v>0.43241379310344824</v>
      </c>
      <c r="AC1393" s="143"/>
      <c r="AD1393" s="68"/>
      <c r="AE1393" s="157" t="s">
        <v>1931</v>
      </c>
      <c r="AF1393" s="157" t="s">
        <v>1444</v>
      </c>
      <c r="AG1393" s="143">
        <v>1332042</v>
      </c>
      <c r="AH1393" s="143">
        <v>0</v>
      </c>
      <c r="AI1393" s="143">
        <v>0</v>
      </c>
      <c r="AJ1393" s="143">
        <v>0</v>
      </c>
      <c r="AK1393" s="143">
        <v>0</v>
      </c>
      <c r="AL1393" s="143">
        <v>0</v>
      </c>
      <c r="AM1393" s="143">
        <v>0</v>
      </c>
      <c r="AN1393" s="143">
        <v>0</v>
      </c>
      <c r="AO1393" s="143">
        <v>0</v>
      </c>
      <c r="AP1393" s="143">
        <v>6</v>
      </c>
      <c r="AQ1393" s="170" t="s">
        <v>4965</v>
      </c>
      <c r="AR1393" s="170" t="s">
        <v>4965</v>
      </c>
      <c r="AS1393" s="170" t="s">
        <v>4965</v>
      </c>
      <c r="AT1393" s="170" t="s">
        <v>4965</v>
      </c>
      <c r="AU1393" s="170" t="s">
        <v>4965</v>
      </c>
      <c r="AV1393" s="170" t="s">
        <v>4965</v>
      </c>
      <c r="AW1393" s="170" t="s">
        <v>4965</v>
      </c>
      <c r="AX1393" s="170" t="s">
        <v>4965</v>
      </c>
      <c r="AY1393" s="170" t="s">
        <v>4965</v>
      </c>
      <c r="AZ1393" s="170" t="s">
        <v>4965</v>
      </c>
      <c r="BA1393" s="170" t="s">
        <v>4965</v>
      </c>
      <c r="BB1393" s="170" t="s">
        <v>4965</v>
      </c>
      <c r="BC1393" s="170" t="s">
        <v>4965</v>
      </c>
      <c r="BD1393" s="170" t="s">
        <v>4965</v>
      </c>
      <c r="BE1393" s="170" t="s">
        <v>4965</v>
      </c>
      <c r="BF1393" s="170" t="s">
        <v>4965</v>
      </c>
      <c r="BG1393" s="170" t="s">
        <v>4965</v>
      </c>
      <c r="BH1393" s="170" t="s">
        <v>4965</v>
      </c>
      <c r="BI1393" s="170" t="s">
        <v>4965</v>
      </c>
      <c r="BJ1393" s="170" t="s">
        <v>4965</v>
      </c>
      <c r="BK1393" s="170" t="s">
        <v>4965</v>
      </c>
      <c r="BL1393" s="120" t="s">
        <v>4021</v>
      </c>
      <c r="BM1393" s="80">
        <v>0</v>
      </c>
      <c r="BN1393" s="80">
        <v>0</v>
      </c>
      <c r="BO1393" s="247">
        <v>0</v>
      </c>
      <c r="BP1393" s="80">
        <v>0</v>
      </c>
      <c r="BQ1393" s="80">
        <v>0</v>
      </c>
      <c r="BR1393" s="80">
        <v>0</v>
      </c>
      <c r="BS1393" s="245">
        <v>0.12413793103448276</v>
      </c>
      <c r="BT1393" s="119">
        <v>0.12413793103448276</v>
      </c>
      <c r="BU1393" s="119">
        <v>0.12413793103448276</v>
      </c>
      <c r="BV1393" s="119">
        <v>0.12413793103448276</v>
      </c>
      <c r="BW1393" s="119">
        <v>0.12413793103448276</v>
      </c>
      <c r="BX1393" s="119">
        <v>0.53793103448275859</v>
      </c>
      <c r="BY1393" s="119">
        <v>0.53793103448275859</v>
      </c>
      <c r="BZ1393" s="119">
        <v>0.53793103448275859</v>
      </c>
      <c r="CA1393" s="119">
        <v>0.53793103448275859</v>
      </c>
      <c r="CB1393" s="119">
        <v>0.53793103448275859</v>
      </c>
      <c r="CC1393" s="119">
        <v>0.53793103448275859</v>
      </c>
      <c r="CD1393" s="119">
        <v>0.53793103448275859</v>
      </c>
      <c r="CE1393" s="119">
        <v>0.53793103448275859</v>
      </c>
      <c r="CF1393" s="119">
        <v>0.53793103448275859</v>
      </c>
      <c r="CG1393" s="119">
        <v>0.53793103448275859</v>
      </c>
      <c r="CH1393" s="79">
        <v>0</v>
      </c>
      <c r="CI1393" s="81">
        <f t="shared" si="125"/>
        <v>5.9999999999999982</v>
      </c>
      <c r="CJ1393" s="260">
        <f t="shared" si="126"/>
        <v>3.3103448275862064</v>
      </c>
      <c r="CK1393" s="131">
        <f t="shared" si="127"/>
        <v>0.12413793103448276</v>
      </c>
      <c r="CL1393" s="260">
        <f t="shared" si="128"/>
        <v>1.1586206896551725</v>
      </c>
      <c r="CM1393" s="158" t="s">
        <v>4965</v>
      </c>
      <c r="CN1393" s="158" t="s">
        <v>4965</v>
      </c>
      <c r="CO1393" s="180" t="s">
        <v>1941</v>
      </c>
      <c r="CP1393" s="152"/>
      <c r="CQ1393" s="140" t="s">
        <v>4965</v>
      </c>
      <c r="CR1393" s="139" t="s">
        <v>4965</v>
      </c>
      <c r="CS1393" s="140" t="s">
        <v>4965</v>
      </c>
      <c r="CT1393" s="140" t="s">
        <v>4965</v>
      </c>
      <c r="CU1393" s="140"/>
    </row>
    <row r="1394" spans="1:99" s="363" customFormat="1" ht="12" customHeight="1" x14ac:dyDescent="0.2">
      <c r="A1394" s="143" t="s">
        <v>3650</v>
      </c>
      <c r="B1394" s="151" t="s">
        <v>2040</v>
      </c>
      <c r="C1394" s="143" t="s">
        <v>2635</v>
      </c>
      <c r="D1394" s="143"/>
      <c r="E1394" s="143"/>
      <c r="F1394" s="143"/>
      <c r="G1394" s="143"/>
      <c r="H1394" s="143"/>
      <c r="I1394" s="143"/>
      <c r="J1394" s="146">
        <v>527552</v>
      </c>
      <c r="K1394" s="146">
        <v>171544</v>
      </c>
      <c r="L1394" s="177" t="s">
        <v>3082</v>
      </c>
      <c r="M1394" s="143"/>
      <c r="N1394" s="143"/>
      <c r="O1394" s="146"/>
      <c r="P1394" s="146"/>
      <c r="Q1394" s="135">
        <v>19</v>
      </c>
      <c r="R1394" s="147"/>
      <c r="S1394" s="147"/>
      <c r="T1394" s="147"/>
      <c r="U1394" s="153"/>
      <c r="V1394" s="153"/>
      <c r="W1394" s="148"/>
      <c r="X1394" s="149" t="s">
        <v>1442</v>
      </c>
      <c r="Y1394" s="147" t="s">
        <v>1443</v>
      </c>
      <c r="Z1394" s="150"/>
      <c r="AA1394" s="143"/>
      <c r="AB1394" s="381">
        <v>1.3693103448275901</v>
      </c>
      <c r="AC1394" s="143"/>
      <c r="AD1394" s="68"/>
      <c r="AE1394" s="349" t="s">
        <v>3063</v>
      </c>
      <c r="AF1394" s="157" t="s">
        <v>1444</v>
      </c>
      <c r="AG1394" s="143">
        <v>1332042</v>
      </c>
      <c r="AH1394" s="143">
        <v>0</v>
      </c>
      <c r="AI1394" s="143">
        <v>0</v>
      </c>
      <c r="AJ1394" s="143">
        <v>0</v>
      </c>
      <c r="AK1394" s="143">
        <v>0</v>
      </c>
      <c r="AL1394" s="143">
        <v>0</v>
      </c>
      <c r="AM1394" s="143">
        <v>0</v>
      </c>
      <c r="AN1394" s="143">
        <v>0</v>
      </c>
      <c r="AO1394" s="143">
        <v>0</v>
      </c>
      <c r="AP1394" s="143">
        <v>19</v>
      </c>
      <c r="AQ1394" s="170" t="s">
        <v>4965</v>
      </c>
      <c r="AR1394" s="170" t="s">
        <v>4965</v>
      </c>
      <c r="AS1394" s="170" t="s">
        <v>4965</v>
      </c>
      <c r="AT1394" s="170" t="s">
        <v>4965</v>
      </c>
      <c r="AU1394" s="170" t="s">
        <v>4965</v>
      </c>
      <c r="AV1394" s="170" t="s">
        <v>4965</v>
      </c>
      <c r="AW1394" s="170" t="s">
        <v>4965</v>
      </c>
      <c r="AX1394" s="170" t="s">
        <v>4965</v>
      </c>
      <c r="AY1394" s="170" t="s">
        <v>4965</v>
      </c>
      <c r="AZ1394" s="170" t="s">
        <v>4965</v>
      </c>
      <c r="BA1394" s="170" t="s">
        <v>4965</v>
      </c>
      <c r="BB1394" s="170" t="s">
        <v>4965</v>
      </c>
      <c r="BC1394" s="170" t="s">
        <v>4965</v>
      </c>
      <c r="BD1394" s="170" t="s">
        <v>4965</v>
      </c>
      <c r="BE1394" s="170" t="s">
        <v>4965</v>
      </c>
      <c r="BF1394" s="170" t="s">
        <v>4965</v>
      </c>
      <c r="BG1394" s="170" t="s">
        <v>4965</v>
      </c>
      <c r="BH1394" s="170" t="s">
        <v>4965</v>
      </c>
      <c r="BI1394" s="170" t="s">
        <v>4965</v>
      </c>
      <c r="BJ1394" s="170" t="s">
        <v>4965</v>
      </c>
      <c r="BK1394" s="170" t="s">
        <v>4965</v>
      </c>
      <c r="BL1394" s="120" t="s">
        <v>4021</v>
      </c>
      <c r="BM1394" s="80">
        <v>0</v>
      </c>
      <c r="BN1394" s="80">
        <v>0</v>
      </c>
      <c r="BO1394" s="247">
        <v>0</v>
      </c>
      <c r="BP1394" s="80">
        <v>0</v>
      </c>
      <c r="BQ1394" s="80">
        <v>0</v>
      </c>
      <c r="BR1394" s="80">
        <v>0</v>
      </c>
      <c r="BS1394" s="245">
        <v>0.39310344827586208</v>
      </c>
      <c r="BT1394" s="119">
        <v>0.39310344827586208</v>
      </c>
      <c r="BU1394" s="119">
        <v>0.39310344827586208</v>
      </c>
      <c r="BV1394" s="119">
        <v>0.39310344827586208</v>
      </c>
      <c r="BW1394" s="119">
        <v>0.39310344827586208</v>
      </c>
      <c r="BX1394" s="119">
        <v>1.703448275862069</v>
      </c>
      <c r="BY1394" s="119">
        <v>1.703448275862069</v>
      </c>
      <c r="BZ1394" s="119">
        <v>1.703448275862069</v>
      </c>
      <c r="CA1394" s="119">
        <v>1.703448275862069</v>
      </c>
      <c r="CB1394" s="119">
        <v>1.703448275862069</v>
      </c>
      <c r="CC1394" s="119">
        <v>1.703448275862069</v>
      </c>
      <c r="CD1394" s="119">
        <v>1.703448275862069</v>
      </c>
      <c r="CE1394" s="119">
        <v>1.703448275862069</v>
      </c>
      <c r="CF1394" s="119">
        <v>1.703448275862069</v>
      </c>
      <c r="CG1394" s="119">
        <v>1.703448275862069</v>
      </c>
      <c r="CH1394" s="79">
        <v>0</v>
      </c>
      <c r="CI1394" s="81">
        <f t="shared" si="125"/>
        <v>19</v>
      </c>
      <c r="CJ1394" s="260">
        <f t="shared" si="126"/>
        <v>10.482758620689655</v>
      </c>
      <c r="CK1394" s="131">
        <f t="shared" si="127"/>
        <v>0.39310344827586208</v>
      </c>
      <c r="CL1394" s="260">
        <f t="shared" si="128"/>
        <v>3.6689655172413795</v>
      </c>
      <c r="CM1394" s="158" t="s">
        <v>4965</v>
      </c>
      <c r="CN1394" s="158" t="s">
        <v>4965</v>
      </c>
      <c r="CO1394" s="180" t="s">
        <v>1941</v>
      </c>
      <c r="CP1394" s="152"/>
      <c r="CQ1394" s="140" t="s">
        <v>4965</v>
      </c>
      <c r="CR1394" s="139" t="s">
        <v>4965</v>
      </c>
      <c r="CS1394" s="140" t="s">
        <v>4965</v>
      </c>
      <c r="CT1394" s="140" t="s">
        <v>4965</v>
      </c>
      <c r="CU1394" s="140"/>
    </row>
    <row r="1395" spans="1:99" s="363" customFormat="1" ht="12" customHeight="1" x14ac:dyDescent="0.2">
      <c r="A1395" s="143" t="s">
        <v>3650</v>
      </c>
      <c r="B1395" s="151" t="s">
        <v>2636</v>
      </c>
      <c r="C1395" s="143" t="s">
        <v>2637</v>
      </c>
      <c r="D1395" s="143"/>
      <c r="E1395" s="143"/>
      <c r="F1395" s="143"/>
      <c r="G1395" s="143"/>
      <c r="H1395" s="143"/>
      <c r="I1395" s="143"/>
      <c r="J1395" s="146">
        <v>527405</v>
      </c>
      <c r="K1395" s="146">
        <v>171318</v>
      </c>
      <c r="L1395" s="177" t="s">
        <v>3082</v>
      </c>
      <c r="M1395" s="143"/>
      <c r="N1395" s="143"/>
      <c r="O1395" s="146"/>
      <c r="P1395" s="146"/>
      <c r="Q1395" s="135">
        <v>6</v>
      </c>
      <c r="R1395" s="147"/>
      <c r="S1395" s="147"/>
      <c r="T1395" s="147"/>
      <c r="U1395" s="153"/>
      <c r="V1395" s="153"/>
      <c r="W1395" s="148"/>
      <c r="X1395" s="149" t="s">
        <v>1442</v>
      </c>
      <c r="Y1395" s="147" t="s">
        <v>1443</v>
      </c>
      <c r="Z1395" s="150"/>
      <c r="AA1395" s="143"/>
      <c r="AB1395" s="381">
        <v>0.12133333333333332</v>
      </c>
      <c r="AC1395" s="143"/>
      <c r="AD1395" s="68"/>
      <c r="AE1395" s="157" t="s">
        <v>628</v>
      </c>
      <c r="AF1395" s="157" t="s">
        <v>1444</v>
      </c>
      <c r="AG1395" s="143">
        <v>1332243</v>
      </c>
      <c r="AH1395" s="143">
        <v>0</v>
      </c>
      <c r="AI1395" s="143">
        <v>0</v>
      </c>
      <c r="AJ1395" s="143">
        <v>0</v>
      </c>
      <c r="AK1395" s="143">
        <v>0</v>
      </c>
      <c r="AL1395" s="143">
        <v>0</v>
      </c>
      <c r="AM1395" s="143">
        <v>0</v>
      </c>
      <c r="AN1395" s="143">
        <v>0</v>
      </c>
      <c r="AO1395" s="143">
        <v>0</v>
      </c>
      <c r="AP1395" s="143">
        <v>6</v>
      </c>
      <c r="AQ1395" s="170" t="s">
        <v>4965</v>
      </c>
      <c r="AR1395" s="170" t="s">
        <v>4965</v>
      </c>
      <c r="AS1395" s="170" t="s">
        <v>4965</v>
      </c>
      <c r="AT1395" s="170" t="s">
        <v>4965</v>
      </c>
      <c r="AU1395" s="170" t="s">
        <v>4965</v>
      </c>
      <c r="AV1395" s="170" t="s">
        <v>4965</v>
      </c>
      <c r="AW1395" s="170" t="s">
        <v>4965</v>
      </c>
      <c r="AX1395" s="170" t="s">
        <v>4965</v>
      </c>
      <c r="AY1395" s="170" t="s">
        <v>4965</v>
      </c>
      <c r="AZ1395" s="170" t="s">
        <v>4965</v>
      </c>
      <c r="BA1395" s="170" t="s">
        <v>4965</v>
      </c>
      <c r="BB1395" s="170" t="s">
        <v>4965</v>
      </c>
      <c r="BC1395" s="170" t="s">
        <v>4965</v>
      </c>
      <c r="BD1395" s="170" t="s">
        <v>4965</v>
      </c>
      <c r="BE1395" s="170" t="s">
        <v>4965</v>
      </c>
      <c r="BF1395" s="170" t="s">
        <v>4965</v>
      </c>
      <c r="BG1395" s="170" t="s">
        <v>4965</v>
      </c>
      <c r="BH1395" s="170" t="s">
        <v>4965</v>
      </c>
      <c r="BI1395" s="170" t="s">
        <v>4965</v>
      </c>
      <c r="BJ1395" s="170" t="s">
        <v>4965</v>
      </c>
      <c r="BK1395" s="170" t="s">
        <v>4965</v>
      </c>
      <c r="BL1395" s="120" t="s">
        <v>4021</v>
      </c>
      <c r="BM1395" s="80">
        <v>0</v>
      </c>
      <c r="BN1395" s="80">
        <v>0</v>
      </c>
      <c r="BO1395" s="247">
        <v>0</v>
      </c>
      <c r="BP1395" s="80">
        <v>0</v>
      </c>
      <c r="BQ1395" s="80">
        <v>0</v>
      </c>
      <c r="BR1395" s="80">
        <v>0</v>
      </c>
      <c r="BS1395" s="245">
        <v>0.90666666666666662</v>
      </c>
      <c r="BT1395" s="119">
        <v>0.90666666666666662</v>
      </c>
      <c r="BU1395" s="119">
        <v>0.90666666666666662</v>
      </c>
      <c r="BV1395" s="119">
        <v>0.90666666666666662</v>
      </c>
      <c r="BW1395" s="119">
        <v>0.90666666666666662</v>
      </c>
      <c r="BX1395" s="119">
        <v>0.29333333333333333</v>
      </c>
      <c r="BY1395" s="119">
        <v>0.29333333333333333</v>
      </c>
      <c r="BZ1395" s="119">
        <v>0.29333333333333333</v>
      </c>
      <c r="CA1395" s="119">
        <v>0.29333333333333333</v>
      </c>
      <c r="CB1395" s="119">
        <v>0.29333333333333333</v>
      </c>
      <c r="CC1395" s="79">
        <v>0</v>
      </c>
      <c r="CD1395" s="79">
        <v>0</v>
      </c>
      <c r="CE1395" s="79">
        <v>0</v>
      </c>
      <c r="CF1395" s="79">
        <v>0</v>
      </c>
      <c r="CG1395" s="79">
        <v>0</v>
      </c>
      <c r="CH1395" s="79">
        <v>0</v>
      </c>
      <c r="CI1395" s="81">
        <f t="shared" si="125"/>
        <v>5.9999999999999982</v>
      </c>
      <c r="CJ1395" s="260">
        <f t="shared" si="126"/>
        <v>5.9999999999999982</v>
      </c>
      <c r="CK1395" s="260">
        <f t="shared" si="127"/>
        <v>0.90666666666666662</v>
      </c>
      <c r="CL1395" s="260">
        <f t="shared" si="128"/>
        <v>4.8266666666666662</v>
      </c>
      <c r="CM1395" s="158" t="s">
        <v>4965</v>
      </c>
      <c r="CN1395" s="158" t="s">
        <v>4965</v>
      </c>
      <c r="CO1395" s="140" t="s">
        <v>4965</v>
      </c>
      <c r="CP1395" s="152"/>
      <c r="CQ1395" s="140" t="s">
        <v>4965</v>
      </c>
      <c r="CR1395" s="139" t="s">
        <v>4965</v>
      </c>
      <c r="CS1395" s="140" t="s">
        <v>4965</v>
      </c>
      <c r="CT1395" s="140" t="s">
        <v>4965</v>
      </c>
      <c r="CU1395" s="140"/>
    </row>
    <row r="1396" spans="1:99" s="363" customFormat="1" ht="12" customHeight="1" x14ac:dyDescent="0.2">
      <c r="A1396" s="143" t="s">
        <v>3650</v>
      </c>
      <c r="B1396" s="151" t="s">
        <v>2636</v>
      </c>
      <c r="C1396" s="143" t="s">
        <v>2637</v>
      </c>
      <c r="D1396" s="143"/>
      <c r="E1396" s="143"/>
      <c r="F1396" s="143"/>
      <c r="G1396" s="143"/>
      <c r="H1396" s="143"/>
      <c r="I1396" s="143"/>
      <c r="J1396" s="146">
        <v>527405</v>
      </c>
      <c r="K1396" s="146">
        <v>171318</v>
      </c>
      <c r="L1396" s="177" t="s">
        <v>3082</v>
      </c>
      <c r="M1396" s="143"/>
      <c r="N1396" s="143"/>
      <c r="O1396" s="146"/>
      <c r="P1396" s="146"/>
      <c r="Q1396" s="135">
        <v>9</v>
      </c>
      <c r="R1396" s="147"/>
      <c r="S1396" s="147"/>
      <c r="T1396" s="147"/>
      <c r="U1396" s="153"/>
      <c r="V1396" s="153"/>
      <c r="W1396" s="148"/>
      <c r="X1396" s="149" t="s">
        <v>1442</v>
      </c>
      <c r="Y1396" s="147" t="s">
        <v>1443</v>
      </c>
      <c r="Z1396" s="150"/>
      <c r="AA1396" s="143"/>
      <c r="AB1396" s="381">
        <v>0.182</v>
      </c>
      <c r="AC1396" s="143"/>
      <c r="AD1396" s="68"/>
      <c r="AE1396" s="157" t="s">
        <v>1931</v>
      </c>
      <c r="AF1396" s="157" t="s">
        <v>1444</v>
      </c>
      <c r="AG1396" s="143">
        <v>1332243</v>
      </c>
      <c r="AH1396" s="143">
        <v>0</v>
      </c>
      <c r="AI1396" s="143">
        <v>0</v>
      </c>
      <c r="AJ1396" s="143">
        <v>0</v>
      </c>
      <c r="AK1396" s="143">
        <v>0</v>
      </c>
      <c r="AL1396" s="143">
        <v>0</v>
      </c>
      <c r="AM1396" s="143">
        <v>0</v>
      </c>
      <c r="AN1396" s="143">
        <v>0</v>
      </c>
      <c r="AO1396" s="143">
        <v>0</v>
      </c>
      <c r="AP1396" s="143">
        <v>9</v>
      </c>
      <c r="AQ1396" s="170" t="s">
        <v>4965</v>
      </c>
      <c r="AR1396" s="170" t="s">
        <v>4965</v>
      </c>
      <c r="AS1396" s="170" t="s">
        <v>4965</v>
      </c>
      <c r="AT1396" s="170" t="s">
        <v>4965</v>
      </c>
      <c r="AU1396" s="170" t="s">
        <v>4965</v>
      </c>
      <c r="AV1396" s="170" t="s">
        <v>4965</v>
      </c>
      <c r="AW1396" s="170" t="s">
        <v>4965</v>
      </c>
      <c r="AX1396" s="170" t="s">
        <v>4965</v>
      </c>
      <c r="AY1396" s="170" t="s">
        <v>4965</v>
      </c>
      <c r="AZ1396" s="170" t="s">
        <v>4965</v>
      </c>
      <c r="BA1396" s="170" t="s">
        <v>4965</v>
      </c>
      <c r="BB1396" s="170" t="s">
        <v>4965</v>
      </c>
      <c r="BC1396" s="170" t="s">
        <v>4965</v>
      </c>
      <c r="BD1396" s="170" t="s">
        <v>4965</v>
      </c>
      <c r="BE1396" s="170" t="s">
        <v>4965</v>
      </c>
      <c r="BF1396" s="170" t="s">
        <v>4965</v>
      </c>
      <c r="BG1396" s="170" t="s">
        <v>4965</v>
      </c>
      <c r="BH1396" s="170" t="s">
        <v>4965</v>
      </c>
      <c r="BI1396" s="170" t="s">
        <v>4965</v>
      </c>
      <c r="BJ1396" s="170" t="s">
        <v>4965</v>
      </c>
      <c r="BK1396" s="170" t="s">
        <v>4965</v>
      </c>
      <c r="BL1396" s="120" t="s">
        <v>4021</v>
      </c>
      <c r="BM1396" s="80">
        <v>0</v>
      </c>
      <c r="BN1396" s="80">
        <v>0</v>
      </c>
      <c r="BO1396" s="247">
        <v>0</v>
      </c>
      <c r="BP1396" s="80">
        <v>0</v>
      </c>
      <c r="BQ1396" s="80">
        <v>0</v>
      </c>
      <c r="BR1396" s="80">
        <v>0</v>
      </c>
      <c r="BS1396" s="245">
        <v>1.36</v>
      </c>
      <c r="BT1396" s="119">
        <v>1.36</v>
      </c>
      <c r="BU1396" s="119">
        <v>1.36</v>
      </c>
      <c r="BV1396" s="119">
        <v>1.36</v>
      </c>
      <c r="BW1396" s="119">
        <v>1.36</v>
      </c>
      <c r="BX1396" s="119">
        <v>0.44</v>
      </c>
      <c r="BY1396" s="119">
        <v>0.44</v>
      </c>
      <c r="BZ1396" s="119">
        <v>0.44</v>
      </c>
      <c r="CA1396" s="119">
        <v>0.44</v>
      </c>
      <c r="CB1396" s="119">
        <v>0.44</v>
      </c>
      <c r="CC1396" s="79">
        <v>0</v>
      </c>
      <c r="CD1396" s="79">
        <v>0</v>
      </c>
      <c r="CE1396" s="79">
        <v>0</v>
      </c>
      <c r="CF1396" s="79">
        <v>0</v>
      </c>
      <c r="CG1396" s="79">
        <v>0</v>
      </c>
      <c r="CH1396" s="79">
        <v>0</v>
      </c>
      <c r="CI1396" s="81">
        <f t="shared" si="125"/>
        <v>9</v>
      </c>
      <c r="CJ1396" s="260">
        <f t="shared" si="126"/>
        <v>9</v>
      </c>
      <c r="CK1396" s="260">
        <f t="shared" si="127"/>
        <v>1.36</v>
      </c>
      <c r="CL1396" s="260">
        <f t="shared" si="128"/>
        <v>7.2400000000000011</v>
      </c>
      <c r="CM1396" s="158" t="s">
        <v>4965</v>
      </c>
      <c r="CN1396" s="158" t="s">
        <v>4965</v>
      </c>
      <c r="CO1396" s="140" t="s">
        <v>4965</v>
      </c>
      <c r="CP1396" s="152"/>
      <c r="CQ1396" s="140" t="s">
        <v>4965</v>
      </c>
      <c r="CR1396" s="139" t="s">
        <v>4965</v>
      </c>
      <c r="CS1396" s="140" t="s">
        <v>4965</v>
      </c>
      <c r="CT1396" s="140" t="s">
        <v>4965</v>
      </c>
      <c r="CU1396" s="140"/>
    </row>
    <row r="1397" spans="1:99" s="363" customFormat="1" ht="12" customHeight="1" x14ac:dyDescent="0.2">
      <c r="A1397" s="143" t="s">
        <v>3650</v>
      </c>
      <c r="B1397" s="151" t="s">
        <v>2636</v>
      </c>
      <c r="C1397" s="143" t="s">
        <v>2637</v>
      </c>
      <c r="D1397" s="143"/>
      <c r="E1397" s="143"/>
      <c r="F1397" s="143"/>
      <c r="G1397" s="143"/>
      <c r="H1397" s="143"/>
      <c r="I1397" s="143"/>
      <c r="J1397" s="146">
        <v>527405</v>
      </c>
      <c r="K1397" s="146">
        <v>171318</v>
      </c>
      <c r="L1397" s="177" t="s">
        <v>3082</v>
      </c>
      <c r="M1397" s="143"/>
      <c r="N1397" s="143"/>
      <c r="O1397" s="146"/>
      <c r="P1397" s="146"/>
      <c r="Q1397" s="135">
        <v>30</v>
      </c>
      <c r="R1397" s="147"/>
      <c r="S1397" s="147"/>
      <c r="T1397" s="147"/>
      <c r="U1397" s="153"/>
      <c r="V1397" s="153"/>
      <c r="W1397" s="148"/>
      <c r="X1397" s="149" t="s">
        <v>1442</v>
      </c>
      <c r="Y1397" s="147" t="s">
        <v>1443</v>
      </c>
      <c r="Z1397" s="150"/>
      <c r="AA1397" s="143"/>
      <c r="AB1397" s="381">
        <v>0.60666666666666669</v>
      </c>
      <c r="AC1397" s="143"/>
      <c r="AD1397" s="68"/>
      <c r="AE1397" s="349" t="s">
        <v>3063</v>
      </c>
      <c r="AF1397" s="157" t="s">
        <v>1444</v>
      </c>
      <c r="AG1397" s="143">
        <v>1332243</v>
      </c>
      <c r="AH1397" s="143">
        <v>0</v>
      </c>
      <c r="AI1397" s="143">
        <v>0</v>
      </c>
      <c r="AJ1397" s="143">
        <v>0</v>
      </c>
      <c r="AK1397" s="143">
        <v>0</v>
      </c>
      <c r="AL1397" s="143">
        <v>0</v>
      </c>
      <c r="AM1397" s="143">
        <v>0</v>
      </c>
      <c r="AN1397" s="143">
        <v>0</v>
      </c>
      <c r="AO1397" s="143">
        <v>0</v>
      </c>
      <c r="AP1397" s="143">
        <v>30</v>
      </c>
      <c r="AQ1397" s="170" t="s">
        <v>4965</v>
      </c>
      <c r="AR1397" s="170" t="s">
        <v>4965</v>
      </c>
      <c r="AS1397" s="170" t="s">
        <v>4965</v>
      </c>
      <c r="AT1397" s="170" t="s">
        <v>4965</v>
      </c>
      <c r="AU1397" s="170" t="s">
        <v>4965</v>
      </c>
      <c r="AV1397" s="170" t="s">
        <v>4965</v>
      </c>
      <c r="AW1397" s="170" t="s">
        <v>4965</v>
      </c>
      <c r="AX1397" s="170" t="s">
        <v>4965</v>
      </c>
      <c r="AY1397" s="170" t="s">
        <v>4965</v>
      </c>
      <c r="AZ1397" s="170" t="s">
        <v>4965</v>
      </c>
      <c r="BA1397" s="170" t="s">
        <v>4965</v>
      </c>
      <c r="BB1397" s="170" t="s">
        <v>4965</v>
      </c>
      <c r="BC1397" s="170" t="s">
        <v>4965</v>
      </c>
      <c r="BD1397" s="170" t="s">
        <v>4965</v>
      </c>
      <c r="BE1397" s="170" t="s">
        <v>4965</v>
      </c>
      <c r="BF1397" s="170" t="s">
        <v>4965</v>
      </c>
      <c r="BG1397" s="170" t="s">
        <v>4965</v>
      </c>
      <c r="BH1397" s="170" t="s">
        <v>4965</v>
      </c>
      <c r="BI1397" s="170" t="s">
        <v>4965</v>
      </c>
      <c r="BJ1397" s="170" t="s">
        <v>4965</v>
      </c>
      <c r="BK1397" s="170" t="s">
        <v>4965</v>
      </c>
      <c r="BL1397" s="120" t="s">
        <v>4021</v>
      </c>
      <c r="BM1397" s="80">
        <v>0</v>
      </c>
      <c r="BN1397" s="80">
        <v>0</v>
      </c>
      <c r="BO1397" s="247">
        <v>0</v>
      </c>
      <c r="BP1397" s="80">
        <v>0</v>
      </c>
      <c r="BQ1397" s="80">
        <v>0</v>
      </c>
      <c r="BR1397" s="80">
        <v>0</v>
      </c>
      <c r="BS1397" s="245">
        <v>4.5333333333333332</v>
      </c>
      <c r="BT1397" s="119">
        <v>4.5333333333333332</v>
      </c>
      <c r="BU1397" s="119">
        <v>4.5333333333333332</v>
      </c>
      <c r="BV1397" s="119">
        <v>4.5333333333333332</v>
      </c>
      <c r="BW1397" s="119">
        <v>4.5333333333333332</v>
      </c>
      <c r="BX1397" s="119">
        <v>1.4666666666666666</v>
      </c>
      <c r="BY1397" s="119">
        <v>1.4666666666666666</v>
      </c>
      <c r="BZ1397" s="119">
        <v>1.4666666666666666</v>
      </c>
      <c r="CA1397" s="119">
        <v>1.4666666666666666</v>
      </c>
      <c r="CB1397" s="119">
        <v>1.4666666666666666</v>
      </c>
      <c r="CC1397" s="79">
        <v>0</v>
      </c>
      <c r="CD1397" s="79">
        <v>0</v>
      </c>
      <c r="CE1397" s="79">
        <v>0</v>
      </c>
      <c r="CF1397" s="79">
        <v>0</v>
      </c>
      <c r="CG1397" s="79">
        <v>0</v>
      </c>
      <c r="CH1397" s="79">
        <v>0</v>
      </c>
      <c r="CI1397" s="81">
        <f t="shared" si="125"/>
        <v>29.999999999999989</v>
      </c>
      <c r="CJ1397" s="260">
        <f t="shared" si="126"/>
        <v>29.999999999999989</v>
      </c>
      <c r="CK1397" s="260">
        <f t="shared" si="127"/>
        <v>4.5333333333333332</v>
      </c>
      <c r="CL1397" s="260">
        <f t="shared" si="128"/>
        <v>24.133333333333329</v>
      </c>
      <c r="CM1397" s="158" t="s">
        <v>4965</v>
      </c>
      <c r="CN1397" s="158" t="s">
        <v>4965</v>
      </c>
      <c r="CO1397" s="140" t="s">
        <v>4965</v>
      </c>
      <c r="CP1397" s="152"/>
      <c r="CQ1397" s="140" t="s">
        <v>4965</v>
      </c>
      <c r="CR1397" s="139" t="s">
        <v>4965</v>
      </c>
      <c r="CS1397" s="140" t="s">
        <v>4965</v>
      </c>
      <c r="CT1397" s="140" t="s">
        <v>4965</v>
      </c>
      <c r="CU1397" s="140"/>
    </row>
    <row r="1398" spans="1:99" s="363" customFormat="1" ht="12" customHeight="1" x14ac:dyDescent="0.2">
      <c r="A1398" s="143" t="s">
        <v>3650</v>
      </c>
      <c r="B1398" s="143" t="s">
        <v>4007</v>
      </c>
      <c r="C1398" s="143" t="s">
        <v>4008</v>
      </c>
      <c r="D1398" s="143"/>
      <c r="E1398" s="143"/>
      <c r="F1398" s="143"/>
      <c r="G1398" s="143"/>
      <c r="H1398" s="143"/>
      <c r="I1398" s="143"/>
      <c r="J1398" s="146">
        <v>527049</v>
      </c>
      <c r="K1398" s="146">
        <v>171130</v>
      </c>
      <c r="L1398" s="177" t="s">
        <v>3069</v>
      </c>
      <c r="M1398" s="143"/>
      <c r="N1398" s="143"/>
      <c r="O1398" s="146"/>
      <c r="P1398" s="146"/>
      <c r="Q1398" s="135">
        <v>21</v>
      </c>
      <c r="R1398" s="147"/>
      <c r="S1398" s="147"/>
      <c r="T1398" s="147"/>
      <c r="U1398" s="153"/>
      <c r="V1398" s="153"/>
      <c r="W1398" s="148"/>
      <c r="X1398" s="149" t="s">
        <v>1442</v>
      </c>
      <c r="Y1398" s="147" t="s">
        <v>1443</v>
      </c>
      <c r="Z1398" s="150"/>
      <c r="AA1398" s="143"/>
      <c r="AB1398" s="381">
        <v>0.12090909090909091</v>
      </c>
      <c r="AC1398" s="143"/>
      <c r="AD1398" s="68"/>
      <c r="AE1398" s="157" t="s">
        <v>628</v>
      </c>
      <c r="AF1398" s="157" t="s">
        <v>1444</v>
      </c>
      <c r="AG1398" s="143">
        <v>1332295</v>
      </c>
      <c r="AH1398" s="143">
        <v>0</v>
      </c>
      <c r="AI1398" s="143">
        <v>0</v>
      </c>
      <c r="AJ1398" s="143">
        <v>0</v>
      </c>
      <c r="AK1398" s="143">
        <v>0</v>
      </c>
      <c r="AL1398" s="143">
        <v>0</v>
      </c>
      <c r="AM1398" s="143">
        <v>0</v>
      </c>
      <c r="AN1398" s="143">
        <v>0</v>
      </c>
      <c r="AO1398" s="143">
        <v>0</v>
      </c>
      <c r="AP1398" s="143">
        <v>21</v>
      </c>
      <c r="AQ1398" s="170" t="s">
        <v>4965</v>
      </c>
      <c r="AR1398" s="170" t="s">
        <v>4965</v>
      </c>
      <c r="AS1398" s="170" t="s">
        <v>4965</v>
      </c>
      <c r="AT1398" s="170" t="s">
        <v>4965</v>
      </c>
      <c r="AU1398" s="170" t="s">
        <v>4965</v>
      </c>
      <c r="AV1398" s="170" t="s">
        <v>4965</v>
      </c>
      <c r="AW1398" s="170" t="s">
        <v>4965</v>
      </c>
      <c r="AX1398" s="170" t="s">
        <v>4965</v>
      </c>
      <c r="AY1398" s="170" t="s">
        <v>4965</v>
      </c>
      <c r="AZ1398" s="170" t="s">
        <v>4965</v>
      </c>
      <c r="BA1398" s="170" t="s">
        <v>4965</v>
      </c>
      <c r="BB1398" s="170" t="s">
        <v>4965</v>
      </c>
      <c r="BC1398" s="170" t="s">
        <v>4965</v>
      </c>
      <c r="BD1398" s="170" t="s">
        <v>4965</v>
      </c>
      <c r="BE1398" s="170" t="s">
        <v>4965</v>
      </c>
      <c r="BF1398" s="170" t="s">
        <v>4965</v>
      </c>
      <c r="BG1398" s="170" t="s">
        <v>4965</v>
      </c>
      <c r="BH1398" s="170" t="s">
        <v>4965</v>
      </c>
      <c r="BI1398" s="170" t="s">
        <v>4965</v>
      </c>
      <c r="BJ1398" s="170" t="s">
        <v>4965</v>
      </c>
      <c r="BK1398" s="170" t="s">
        <v>4965</v>
      </c>
      <c r="BL1398" s="120" t="s">
        <v>4021</v>
      </c>
      <c r="BM1398" s="80">
        <v>0</v>
      </c>
      <c r="BN1398" s="80">
        <v>0</v>
      </c>
      <c r="BO1398" s="247">
        <v>0</v>
      </c>
      <c r="BP1398" s="80">
        <v>0</v>
      </c>
      <c r="BQ1398" s="80">
        <v>0</v>
      </c>
      <c r="BR1398" s="80">
        <v>0</v>
      </c>
      <c r="BS1398" s="245">
        <v>1.4763636363636363</v>
      </c>
      <c r="BT1398" s="119">
        <v>1.4763636363636363</v>
      </c>
      <c r="BU1398" s="119">
        <v>1.4763636363636363</v>
      </c>
      <c r="BV1398" s="119">
        <v>1.4763636363636363</v>
      </c>
      <c r="BW1398" s="119">
        <v>1.4763636363636363</v>
      </c>
      <c r="BX1398" s="119">
        <v>1.4509090909090909</v>
      </c>
      <c r="BY1398" s="119">
        <v>1.4509090909090909</v>
      </c>
      <c r="BZ1398" s="119">
        <v>1.4509090909090909</v>
      </c>
      <c r="CA1398" s="119">
        <v>1.4509090909090909</v>
      </c>
      <c r="CB1398" s="119">
        <v>1.4509090909090909</v>
      </c>
      <c r="CC1398" s="119">
        <v>1.2727272727272729</v>
      </c>
      <c r="CD1398" s="119">
        <v>1.2727272727272729</v>
      </c>
      <c r="CE1398" s="119">
        <v>1.2727272727272729</v>
      </c>
      <c r="CF1398" s="119">
        <v>1.2727272727272729</v>
      </c>
      <c r="CG1398" s="119">
        <v>1.2727272727272729</v>
      </c>
      <c r="CH1398" s="79">
        <v>0</v>
      </c>
      <c r="CI1398" s="81">
        <f t="shared" si="125"/>
        <v>21.000000000000004</v>
      </c>
      <c r="CJ1398" s="260">
        <f t="shared" si="126"/>
        <v>14.636363636363637</v>
      </c>
      <c r="CK1398" s="260">
        <f t="shared" si="127"/>
        <v>1.4763636363636363</v>
      </c>
      <c r="CL1398" s="260">
        <f t="shared" si="128"/>
        <v>8.8327272727272721</v>
      </c>
      <c r="CM1398" s="158" t="s">
        <v>4965</v>
      </c>
      <c r="CN1398" s="154" t="s">
        <v>1938</v>
      </c>
      <c r="CO1398" s="140" t="s">
        <v>4965</v>
      </c>
      <c r="CP1398" s="154"/>
      <c r="CQ1398" s="140" t="s">
        <v>4965</v>
      </c>
      <c r="CR1398" s="139" t="s">
        <v>4965</v>
      </c>
      <c r="CS1398" s="140" t="s">
        <v>4965</v>
      </c>
      <c r="CT1398" s="140" t="s">
        <v>4965</v>
      </c>
      <c r="CU1398" s="140"/>
    </row>
    <row r="1399" spans="1:99" s="363" customFormat="1" ht="12" customHeight="1" x14ac:dyDescent="0.2">
      <c r="A1399" s="143" t="s">
        <v>3650</v>
      </c>
      <c r="B1399" s="143" t="s">
        <v>4007</v>
      </c>
      <c r="C1399" s="143" t="s">
        <v>4008</v>
      </c>
      <c r="D1399" s="143"/>
      <c r="E1399" s="143"/>
      <c r="F1399" s="143"/>
      <c r="G1399" s="143"/>
      <c r="H1399" s="143"/>
      <c r="I1399" s="143"/>
      <c r="J1399" s="146">
        <v>527049</v>
      </c>
      <c r="K1399" s="146">
        <v>171130</v>
      </c>
      <c r="L1399" s="177" t="s">
        <v>3069</v>
      </c>
      <c r="M1399" s="143"/>
      <c r="N1399" s="143"/>
      <c r="O1399" s="146"/>
      <c r="P1399" s="146"/>
      <c r="Q1399" s="135">
        <v>33</v>
      </c>
      <c r="R1399" s="147"/>
      <c r="S1399" s="147"/>
      <c r="T1399" s="147"/>
      <c r="U1399" s="153"/>
      <c r="V1399" s="153"/>
      <c r="W1399" s="148"/>
      <c r="X1399" s="149" t="s">
        <v>1442</v>
      </c>
      <c r="Y1399" s="147" t="s">
        <v>1443</v>
      </c>
      <c r="Z1399" s="150"/>
      <c r="AA1399" s="143"/>
      <c r="AB1399" s="381">
        <v>0.19</v>
      </c>
      <c r="AC1399" s="143"/>
      <c r="AD1399" s="68"/>
      <c r="AE1399" s="157" t="s">
        <v>1931</v>
      </c>
      <c r="AF1399" s="157" t="s">
        <v>1444</v>
      </c>
      <c r="AG1399" s="143">
        <v>1332295</v>
      </c>
      <c r="AH1399" s="143">
        <v>0</v>
      </c>
      <c r="AI1399" s="143">
        <v>0</v>
      </c>
      <c r="AJ1399" s="143">
        <v>0</v>
      </c>
      <c r="AK1399" s="143">
        <v>0</v>
      </c>
      <c r="AL1399" s="143">
        <v>0</v>
      </c>
      <c r="AM1399" s="143">
        <v>0</v>
      </c>
      <c r="AN1399" s="143">
        <v>0</v>
      </c>
      <c r="AO1399" s="143">
        <v>0</v>
      </c>
      <c r="AP1399" s="143">
        <v>33</v>
      </c>
      <c r="AQ1399" s="170" t="s">
        <v>4965</v>
      </c>
      <c r="AR1399" s="170" t="s">
        <v>4965</v>
      </c>
      <c r="AS1399" s="170" t="s">
        <v>4965</v>
      </c>
      <c r="AT1399" s="170" t="s">
        <v>4965</v>
      </c>
      <c r="AU1399" s="170" t="s">
        <v>4965</v>
      </c>
      <c r="AV1399" s="170" t="s">
        <v>4965</v>
      </c>
      <c r="AW1399" s="170" t="s">
        <v>4965</v>
      </c>
      <c r="AX1399" s="170" t="s">
        <v>4965</v>
      </c>
      <c r="AY1399" s="170" t="s">
        <v>4965</v>
      </c>
      <c r="AZ1399" s="170" t="s">
        <v>4965</v>
      </c>
      <c r="BA1399" s="170" t="s">
        <v>4965</v>
      </c>
      <c r="BB1399" s="170" t="s">
        <v>4965</v>
      </c>
      <c r="BC1399" s="170" t="s">
        <v>4965</v>
      </c>
      <c r="BD1399" s="170" t="s">
        <v>4965</v>
      </c>
      <c r="BE1399" s="170" t="s">
        <v>4965</v>
      </c>
      <c r="BF1399" s="170" t="s">
        <v>4965</v>
      </c>
      <c r="BG1399" s="170" t="s">
        <v>4965</v>
      </c>
      <c r="BH1399" s="170" t="s">
        <v>4965</v>
      </c>
      <c r="BI1399" s="170" t="s">
        <v>4965</v>
      </c>
      <c r="BJ1399" s="170" t="s">
        <v>4965</v>
      </c>
      <c r="BK1399" s="170" t="s">
        <v>4965</v>
      </c>
      <c r="BL1399" s="120" t="s">
        <v>4021</v>
      </c>
      <c r="BM1399" s="80">
        <v>0</v>
      </c>
      <c r="BN1399" s="80">
        <v>0</v>
      </c>
      <c r="BO1399" s="247">
        <v>0</v>
      </c>
      <c r="BP1399" s="80">
        <v>0</v>
      </c>
      <c r="BQ1399" s="80">
        <v>0</v>
      </c>
      <c r="BR1399" s="80">
        <v>0</v>
      </c>
      <c r="BS1399" s="245">
        <v>2.3199999999999998</v>
      </c>
      <c r="BT1399" s="119">
        <v>2.3199999999999998</v>
      </c>
      <c r="BU1399" s="119">
        <v>2.3199999999999998</v>
      </c>
      <c r="BV1399" s="119">
        <v>2.3199999999999998</v>
      </c>
      <c r="BW1399" s="119">
        <v>2.3199999999999998</v>
      </c>
      <c r="BX1399" s="119">
        <v>2.2799999999999998</v>
      </c>
      <c r="BY1399" s="119">
        <v>2.2799999999999998</v>
      </c>
      <c r="BZ1399" s="119">
        <v>2.2799999999999998</v>
      </c>
      <c r="CA1399" s="119">
        <v>2.2799999999999998</v>
      </c>
      <c r="CB1399" s="119">
        <v>2.2799999999999998</v>
      </c>
      <c r="CC1399" s="119">
        <v>2</v>
      </c>
      <c r="CD1399" s="119">
        <v>2</v>
      </c>
      <c r="CE1399" s="119">
        <v>2</v>
      </c>
      <c r="CF1399" s="119">
        <v>2</v>
      </c>
      <c r="CG1399" s="119">
        <v>2</v>
      </c>
      <c r="CH1399" s="79">
        <v>0</v>
      </c>
      <c r="CI1399" s="81">
        <f t="shared" si="125"/>
        <v>33</v>
      </c>
      <c r="CJ1399" s="260">
        <f t="shared" si="126"/>
        <v>23.000000000000004</v>
      </c>
      <c r="CK1399" s="260">
        <f t="shared" si="127"/>
        <v>2.3199999999999998</v>
      </c>
      <c r="CL1399" s="260">
        <f t="shared" si="128"/>
        <v>13.879999999999999</v>
      </c>
      <c r="CM1399" s="158" t="s">
        <v>4965</v>
      </c>
      <c r="CN1399" s="154" t="s">
        <v>1938</v>
      </c>
      <c r="CO1399" s="140" t="s">
        <v>4965</v>
      </c>
      <c r="CP1399" s="154"/>
      <c r="CQ1399" s="140" t="s">
        <v>4965</v>
      </c>
      <c r="CR1399" s="139" t="s">
        <v>4965</v>
      </c>
      <c r="CS1399" s="140" t="s">
        <v>4965</v>
      </c>
      <c r="CT1399" s="140" t="s">
        <v>4965</v>
      </c>
      <c r="CU1399" s="147"/>
    </row>
    <row r="1400" spans="1:99" s="363" customFormat="1" ht="12" customHeight="1" x14ac:dyDescent="0.2">
      <c r="A1400" s="143" t="s">
        <v>3650</v>
      </c>
      <c r="B1400" s="143" t="s">
        <v>4007</v>
      </c>
      <c r="C1400" s="143" t="s">
        <v>4008</v>
      </c>
      <c r="D1400" s="143"/>
      <c r="E1400" s="143"/>
      <c r="F1400" s="143"/>
      <c r="G1400" s="143"/>
      <c r="H1400" s="143"/>
      <c r="I1400" s="143"/>
      <c r="J1400" s="146">
        <v>527049</v>
      </c>
      <c r="K1400" s="146">
        <v>171130</v>
      </c>
      <c r="L1400" s="177" t="s">
        <v>3069</v>
      </c>
      <c r="M1400" s="143"/>
      <c r="N1400" s="143"/>
      <c r="O1400" s="146"/>
      <c r="P1400" s="146"/>
      <c r="Q1400" s="135">
        <v>111</v>
      </c>
      <c r="R1400" s="147"/>
      <c r="S1400" s="147"/>
      <c r="T1400" s="147"/>
      <c r="U1400" s="153"/>
      <c r="V1400" s="153"/>
      <c r="W1400" s="148"/>
      <c r="X1400" s="149" t="s">
        <v>1442</v>
      </c>
      <c r="Y1400" s="147" t="s">
        <v>1443</v>
      </c>
      <c r="Z1400" s="150"/>
      <c r="AA1400" s="143"/>
      <c r="AB1400" s="381">
        <v>0.63909090909090904</v>
      </c>
      <c r="AC1400" s="143"/>
      <c r="AD1400" s="68"/>
      <c r="AE1400" s="349" t="s">
        <v>3063</v>
      </c>
      <c r="AF1400" s="157" t="s">
        <v>1444</v>
      </c>
      <c r="AG1400" s="143">
        <v>1332295</v>
      </c>
      <c r="AH1400" s="143">
        <v>0</v>
      </c>
      <c r="AI1400" s="143">
        <v>0</v>
      </c>
      <c r="AJ1400" s="143">
        <v>0</v>
      </c>
      <c r="AK1400" s="143">
        <v>0</v>
      </c>
      <c r="AL1400" s="143">
        <v>0</v>
      </c>
      <c r="AM1400" s="143">
        <v>0</v>
      </c>
      <c r="AN1400" s="143">
        <v>0</v>
      </c>
      <c r="AO1400" s="143">
        <v>0</v>
      </c>
      <c r="AP1400" s="143">
        <v>111</v>
      </c>
      <c r="AQ1400" s="170" t="s">
        <v>4965</v>
      </c>
      <c r="AR1400" s="170" t="s">
        <v>4965</v>
      </c>
      <c r="AS1400" s="170" t="s">
        <v>4965</v>
      </c>
      <c r="AT1400" s="170" t="s">
        <v>4965</v>
      </c>
      <c r="AU1400" s="170" t="s">
        <v>4965</v>
      </c>
      <c r="AV1400" s="170" t="s">
        <v>4965</v>
      </c>
      <c r="AW1400" s="170" t="s">
        <v>4965</v>
      </c>
      <c r="AX1400" s="170" t="s">
        <v>4965</v>
      </c>
      <c r="AY1400" s="170" t="s">
        <v>4965</v>
      </c>
      <c r="AZ1400" s="170" t="s">
        <v>4965</v>
      </c>
      <c r="BA1400" s="170" t="s">
        <v>4965</v>
      </c>
      <c r="BB1400" s="170" t="s">
        <v>4965</v>
      </c>
      <c r="BC1400" s="170" t="s">
        <v>4965</v>
      </c>
      <c r="BD1400" s="170" t="s">
        <v>4965</v>
      </c>
      <c r="BE1400" s="170" t="s">
        <v>4965</v>
      </c>
      <c r="BF1400" s="170" t="s">
        <v>4965</v>
      </c>
      <c r="BG1400" s="170" t="s">
        <v>4965</v>
      </c>
      <c r="BH1400" s="170" t="s">
        <v>4965</v>
      </c>
      <c r="BI1400" s="170" t="s">
        <v>4965</v>
      </c>
      <c r="BJ1400" s="170" t="s">
        <v>4965</v>
      </c>
      <c r="BK1400" s="170" t="s">
        <v>4965</v>
      </c>
      <c r="BL1400" s="120" t="s">
        <v>4021</v>
      </c>
      <c r="BM1400" s="80">
        <v>0</v>
      </c>
      <c r="BN1400" s="80">
        <v>0</v>
      </c>
      <c r="BO1400" s="247">
        <v>0</v>
      </c>
      <c r="BP1400" s="80">
        <v>0</v>
      </c>
      <c r="BQ1400" s="80">
        <v>0</v>
      </c>
      <c r="BR1400" s="80">
        <v>0</v>
      </c>
      <c r="BS1400" s="245">
        <v>7.8036363636363628</v>
      </c>
      <c r="BT1400" s="119">
        <v>7.8036363636363628</v>
      </c>
      <c r="BU1400" s="119">
        <v>7.8036363636363628</v>
      </c>
      <c r="BV1400" s="119">
        <v>7.8036363636363628</v>
      </c>
      <c r="BW1400" s="119">
        <v>7.8036363636363628</v>
      </c>
      <c r="BX1400" s="119">
        <v>7.669090909090909</v>
      </c>
      <c r="BY1400" s="119">
        <v>7.669090909090909</v>
      </c>
      <c r="BZ1400" s="119">
        <v>7.669090909090909</v>
      </c>
      <c r="CA1400" s="119">
        <v>7.669090909090909</v>
      </c>
      <c r="CB1400" s="119">
        <v>7.669090909090909</v>
      </c>
      <c r="CC1400" s="119">
        <v>6.7272727272727284</v>
      </c>
      <c r="CD1400" s="119">
        <v>6.7272727272727284</v>
      </c>
      <c r="CE1400" s="119">
        <v>6.7272727272727284</v>
      </c>
      <c r="CF1400" s="119">
        <v>6.7272727272727284</v>
      </c>
      <c r="CG1400" s="119">
        <v>6.7272727272727284</v>
      </c>
      <c r="CH1400" s="79">
        <v>0</v>
      </c>
      <c r="CI1400" s="81">
        <f t="shared" si="125"/>
        <v>111.00000000000004</v>
      </c>
      <c r="CJ1400" s="260">
        <f t="shared" si="126"/>
        <v>77.363636363636374</v>
      </c>
      <c r="CK1400" s="260">
        <f t="shared" si="127"/>
        <v>7.8036363636363628</v>
      </c>
      <c r="CL1400" s="260">
        <f t="shared" si="128"/>
        <v>46.687272727272727</v>
      </c>
      <c r="CM1400" s="158" t="s">
        <v>4965</v>
      </c>
      <c r="CN1400" s="154" t="s">
        <v>1938</v>
      </c>
      <c r="CO1400" s="140" t="s">
        <v>4965</v>
      </c>
      <c r="CP1400" s="154"/>
      <c r="CQ1400" s="140" t="s">
        <v>4965</v>
      </c>
      <c r="CR1400" s="139" t="s">
        <v>4965</v>
      </c>
      <c r="CS1400" s="140" t="s">
        <v>4965</v>
      </c>
      <c r="CT1400" s="140" t="s">
        <v>4965</v>
      </c>
      <c r="CU1400" s="147"/>
    </row>
    <row r="1401" spans="1:99" s="363" customFormat="1" ht="12" customHeight="1" x14ac:dyDescent="0.2">
      <c r="A1401" s="143" t="s">
        <v>3650</v>
      </c>
      <c r="B1401" s="151" t="s">
        <v>2056</v>
      </c>
      <c r="C1401" s="143" t="s">
        <v>2638</v>
      </c>
      <c r="D1401" s="143"/>
      <c r="E1401" s="143"/>
      <c r="F1401" s="143"/>
      <c r="G1401" s="143"/>
      <c r="H1401" s="143"/>
      <c r="I1401" s="143"/>
      <c r="J1401" s="146">
        <v>524039</v>
      </c>
      <c r="K1401" s="146">
        <v>175460</v>
      </c>
      <c r="L1401" s="177" t="s">
        <v>3088</v>
      </c>
      <c r="M1401" s="143"/>
      <c r="N1401" s="143"/>
      <c r="O1401" s="146"/>
      <c r="P1401" s="146"/>
      <c r="Q1401" s="135">
        <v>7</v>
      </c>
      <c r="R1401" s="147"/>
      <c r="S1401" s="147"/>
      <c r="T1401" s="147"/>
      <c r="U1401" s="153"/>
      <c r="V1401" s="153"/>
      <c r="W1401" s="148"/>
      <c r="X1401" s="149" t="s">
        <v>1442</v>
      </c>
      <c r="Y1401" s="147" t="s">
        <v>1443</v>
      </c>
      <c r="Z1401" s="150"/>
      <c r="AA1401" s="143"/>
      <c r="AB1401" s="381">
        <v>4.3400000000000001E-2</v>
      </c>
      <c r="AC1401" s="143"/>
      <c r="AD1401" s="68"/>
      <c r="AE1401" s="157" t="s">
        <v>628</v>
      </c>
      <c r="AF1401" s="157" t="s">
        <v>1444</v>
      </c>
      <c r="AG1401" s="143">
        <v>1332301</v>
      </c>
      <c r="AH1401" s="143">
        <v>0</v>
      </c>
      <c r="AI1401" s="143">
        <v>0</v>
      </c>
      <c r="AJ1401" s="143">
        <v>0</v>
      </c>
      <c r="AK1401" s="143">
        <v>0</v>
      </c>
      <c r="AL1401" s="143">
        <v>0</v>
      </c>
      <c r="AM1401" s="143">
        <v>0</v>
      </c>
      <c r="AN1401" s="143">
        <v>0</v>
      </c>
      <c r="AO1401" s="143">
        <v>0</v>
      </c>
      <c r="AP1401" s="143">
        <v>7</v>
      </c>
      <c r="AQ1401" s="170" t="s">
        <v>4965</v>
      </c>
      <c r="AR1401" s="170" t="s">
        <v>4965</v>
      </c>
      <c r="AS1401" s="170" t="s">
        <v>4965</v>
      </c>
      <c r="AT1401" s="170" t="s">
        <v>4965</v>
      </c>
      <c r="AU1401" s="170" t="s">
        <v>4965</v>
      </c>
      <c r="AV1401" s="170" t="s">
        <v>4965</v>
      </c>
      <c r="AW1401" s="170" t="s">
        <v>4965</v>
      </c>
      <c r="AX1401" s="170" t="s">
        <v>4965</v>
      </c>
      <c r="AY1401" s="170" t="s">
        <v>4965</v>
      </c>
      <c r="AZ1401" s="170" t="s">
        <v>4965</v>
      </c>
      <c r="BA1401" s="170" t="s">
        <v>4965</v>
      </c>
      <c r="BB1401" s="170" t="s">
        <v>4965</v>
      </c>
      <c r="BC1401" s="170" t="s">
        <v>4965</v>
      </c>
      <c r="BD1401" s="170" t="s">
        <v>4965</v>
      </c>
      <c r="BE1401" s="170" t="s">
        <v>4965</v>
      </c>
      <c r="BF1401" s="170" t="s">
        <v>4965</v>
      </c>
      <c r="BG1401" s="170" t="s">
        <v>4965</v>
      </c>
      <c r="BH1401" s="170" t="s">
        <v>4965</v>
      </c>
      <c r="BI1401" s="170" t="s">
        <v>4965</v>
      </c>
      <c r="BJ1401" s="170" t="s">
        <v>4965</v>
      </c>
      <c r="BK1401" s="170" t="s">
        <v>4965</v>
      </c>
      <c r="BL1401" s="120" t="s">
        <v>4021</v>
      </c>
      <c r="BM1401" s="80">
        <v>0</v>
      </c>
      <c r="BN1401" s="80">
        <v>0</v>
      </c>
      <c r="BO1401" s="247">
        <v>0</v>
      </c>
      <c r="BP1401" s="80">
        <v>0</v>
      </c>
      <c r="BQ1401" s="80">
        <v>0</v>
      </c>
      <c r="BR1401" s="80">
        <v>0</v>
      </c>
      <c r="BS1401" s="245">
        <v>0.14000000000000001</v>
      </c>
      <c r="BT1401" s="119">
        <v>0.14000000000000001</v>
      </c>
      <c r="BU1401" s="119">
        <v>0.14000000000000001</v>
      </c>
      <c r="BV1401" s="119">
        <v>0.14000000000000001</v>
      </c>
      <c r="BW1401" s="119">
        <v>0.14000000000000001</v>
      </c>
      <c r="BX1401" s="119">
        <v>0.28000000000000003</v>
      </c>
      <c r="BY1401" s="119">
        <v>0.28000000000000003</v>
      </c>
      <c r="BZ1401" s="119">
        <v>0.28000000000000003</v>
      </c>
      <c r="CA1401" s="119">
        <v>0.28000000000000003</v>
      </c>
      <c r="CB1401" s="119">
        <v>0.28000000000000003</v>
      </c>
      <c r="CC1401" s="119">
        <v>0.98</v>
      </c>
      <c r="CD1401" s="119">
        <v>0.98</v>
      </c>
      <c r="CE1401" s="119">
        <v>0.98</v>
      </c>
      <c r="CF1401" s="119">
        <v>0.98</v>
      </c>
      <c r="CG1401" s="119">
        <v>0.98</v>
      </c>
      <c r="CH1401" s="79">
        <v>0</v>
      </c>
      <c r="CI1401" s="81">
        <f t="shared" si="125"/>
        <v>7.0000000000000018</v>
      </c>
      <c r="CJ1401" s="260">
        <f t="shared" si="126"/>
        <v>2.1000000000000005</v>
      </c>
      <c r="CK1401" s="131">
        <f t="shared" si="127"/>
        <v>0.14000000000000001</v>
      </c>
      <c r="CL1401" s="260">
        <f t="shared" si="128"/>
        <v>0.98000000000000009</v>
      </c>
      <c r="CM1401" s="158" t="s">
        <v>4965</v>
      </c>
      <c r="CN1401" s="158" t="s">
        <v>4965</v>
      </c>
      <c r="CO1401" s="180" t="s">
        <v>1942</v>
      </c>
      <c r="CP1401" s="152"/>
      <c r="CQ1401" s="140" t="s">
        <v>4965</v>
      </c>
      <c r="CR1401" s="139" t="s">
        <v>4965</v>
      </c>
      <c r="CS1401" s="140" t="s">
        <v>4965</v>
      </c>
      <c r="CT1401" s="140" t="s">
        <v>4965</v>
      </c>
      <c r="CU1401" s="147"/>
    </row>
    <row r="1402" spans="1:99" s="363" customFormat="1" ht="12" customHeight="1" x14ac:dyDescent="0.2">
      <c r="A1402" s="143" t="s">
        <v>3650</v>
      </c>
      <c r="B1402" s="151" t="s">
        <v>2056</v>
      </c>
      <c r="C1402" s="143" t="s">
        <v>2638</v>
      </c>
      <c r="D1402" s="143"/>
      <c r="E1402" s="143"/>
      <c r="F1402" s="143"/>
      <c r="G1402" s="143"/>
      <c r="H1402" s="143"/>
      <c r="I1402" s="143"/>
      <c r="J1402" s="146">
        <v>524039</v>
      </c>
      <c r="K1402" s="146">
        <v>175460</v>
      </c>
      <c r="L1402" s="177" t="s">
        <v>3088</v>
      </c>
      <c r="M1402" s="143"/>
      <c r="N1402" s="143"/>
      <c r="O1402" s="146"/>
      <c r="P1402" s="146"/>
      <c r="Q1402" s="135">
        <v>9</v>
      </c>
      <c r="R1402" s="147"/>
      <c r="S1402" s="147"/>
      <c r="T1402" s="147"/>
      <c r="U1402" s="153"/>
      <c r="V1402" s="153"/>
      <c r="W1402" s="148"/>
      <c r="X1402" s="149" t="s">
        <v>1442</v>
      </c>
      <c r="Y1402" s="147" t="s">
        <v>1443</v>
      </c>
      <c r="Z1402" s="150"/>
      <c r="AA1402" s="143"/>
      <c r="AB1402" s="381">
        <v>5.5799999999999995E-2</v>
      </c>
      <c r="AC1402" s="143"/>
      <c r="AD1402" s="68"/>
      <c r="AE1402" s="157" t="s">
        <v>1931</v>
      </c>
      <c r="AF1402" s="157" t="s">
        <v>1444</v>
      </c>
      <c r="AG1402" s="143">
        <v>1332301</v>
      </c>
      <c r="AH1402" s="143">
        <v>0</v>
      </c>
      <c r="AI1402" s="143">
        <v>0</v>
      </c>
      <c r="AJ1402" s="143">
        <v>0</v>
      </c>
      <c r="AK1402" s="143">
        <v>0</v>
      </c>
      <c r="AL1402" s="143">
        <v>0</v>
      </c>
      <c r="AM1402" s="143">
        <v>0</v>
      </c>
      <c r="AN1402" s="143">
        <v>0</v>
      </c>
      <c r="AO1402" s="143">
        <v>0</v>
      </c>
      <c r="AP1402" s="143">
        <v>9</v>
      </c>
      <c r="AQ1402" s="170" t="s">
        <v>4965</v>
      </c>
      <c r="AR1402" s="170" t="s">
        <v>4965</v>
      </c>
      <c r="AS1402" s="170" t="s">
        <v>4965</v>
      </c>
      <c r="AT1402" s="170" t="s">
        <v>4965</v>
      </c>
      <c r="AU1402" s="170" t="s">
        <v>4965</v>
      </c>
      <c r="AV1402" s="170" t="s">
        <v>4965</v>
      </c>
      <c r="AW1402" s="170" t="s">
        <v>4965</v>
      </c>
      <c r="AX1402" s="170" t="s">
        <v>4965</v>
      </c>
      <c r="AY1402" s="170" t="s">
        <v>4965</v>
      </c>
      <c r="AZ1402" s="170" t="s">
        <v>4965</v>
      </c>
      <c r="BA1402" s="170" t="s">
        <v>4965</v>
      </c>
      <c r="BB1402" s="170" t="s">
        <v>4965</v>
      </c>
      <c r="BC1402" s="170" t="s">
        <v>4965</v>
      </c>
      <c r="BD1402" s="170" t="s">
        <v>4965</v>
      </c>
      <c r="BE1402" s="170" t="s">
        <v>4965</v>
      </c>
      <c r="BF1402" s="170" t="s">
        <v>4965</v>
      </c>
      <c r="BG1402" s="170" t="s">
        <v>4965</v>
      </c>
      <c r="BH1402" s="170" t="s">
        <v>4965</v>
      </c>
      <c r="BI1402" s="170" t="s">
        <v>4965</v>
      </c>
      <c r="BJ1402" s="170" t="s">
        <v>4965</v>
      </c>
      <c r="BK1402" s="170" t="s">
        <v>4965</v>
      </c>
      <c r="BL1402" s="120" t="s">
        <v>4021</v>
      </c>
      <c r="BM1402" s="80">
        <v>0</v>
      </c>
      <c r="BN1402" s="80">
        <v>0</v>
      </c>
      <c r="BO1402" s="247">
        <v>0</v>
      </c>
      <c r="BP1402" s="80">
        <v>0</v>
      </c>
      <c r="BQ1402" s="80">
        <v>0</v>
      </c>
      <c r="BR1402" s="80">
        <v>0</v>
      </c>
      <c r="BS1402" s="245">
        <v>0.18</v>
      </c>
      <c r="BT1402" s="119">
        <v>0.18</v>
      </c>
      <c r="BU1402" s="119">
        <v>0.18</v>
      </c>
      <c r="BV1402" s="119">
        <v>0.18</v>
      </c>
      <c r="BW1402" s="119">
        <v>0.18</v>
      </c>
      <c r="BX1402" s="119">
        <v>0.36</v>
      </c>
      <c r="BY1402" s="119">
        <v>0.36</v>
      </c>
      <c r="BZ1402" s="119">
        <v>0.36</v>
      </c>
      <c r="CA1402" s="119">
        <v>0.36</v>
      </c>
      <c r="CB1402" s="119">
        <v>0.36</v>
      </c>
      <c r="CC1402" s="119">
        <v>1.26</v>
      </c>
      <c r="CD1402" s="119">
        <v>1.26</v>
      </c>
      <c r="CE1402" s="119">
        <v>1.26</v>
      </c>
      <c r="CF1402" s="119">
        <v>1.26</v>
      </c>
      <c r="CG1402" s="119">
        <v>1.26</v>
      </c>
      <c r="CH1402" s="79">
        <v>0</v>
      </c>
      <c r="CI1402" s="81">
        <f t="shared" si="125"/>
        <v>8.9999999999999982</v>
      </c>
      <c r="CJ1402" s="260">
        <f t="shared" si="126"/>
        <v>2.6999999999999993</v>
      </c>
      <c r="CK1402" s="131">
        <f t="shared" si="127"/>
        <v>0.18</v>
      </c>
      <c r="CL1402" s="260">
        <f t="shared" si="128"/>
        <v>1.2599999999999998</v>
      </c>
      <c r="CM1402" s="158" t="s">
        <v>4965</v>
      </c>
      <c r="CN1402" s="158" t="s">
        <v>4965</v>
      </c>
      <c r="CO1402" s="180" t="s">
        <v>1942</v>
      </c>
      <c r="CP1402" s="152"/>
      <c r="CQ1402" s="140" t="s">
        <v>4965</v>
      </c>
      <c r="CR1402" s="139" t="s">
        <v>4965</v>
      </c>
      <c r="CS1402" s="140" t="s">
        <v>4965</v>
      </c>
      <c r="CT1402" s="140" t="s">
        <v>4965</v>
      </c>
      <c r="CU1402" s="140"/>
    </row>
    <row r="1403" spans="1:99" s="363" customFormat="1" ht="12" customHeight="1" x14ac:dyDescent="0.2">
      <c r="A1403" s="143" t="s">
        <v>3650</v>
      </c>
      <c r="B1403" s="151" t="s">
        <v>2056</v>
      </c>
      <c r="C1403" s="143" t="s">
        <v>2638</v>
      </c>
      <c r="D1403" s="143"/>
      <c r="E1403" s="143"/>
      <c r="F1403" s="143"/>
      <c r="G1403" s="143"/>
      <c r="H1403" s="143"/>
      <c r="I1403" s="143"/>
      <c r="J1403" s="146">
        <v>524039</v>
      </c>
      <c r="K1403" s="146">
        <v>175460</v>
      </c>
      <c r="L1403" s="177" t="s">
        <v>3088</v>
      </c>
      <c r="M1403" s="143"/>
      <c r="N1403" s="143"/>
      <c r="O1403" s="146"/>
      <c r="P1403" s="146"/>
      <c r="Q1403" s="135">
        <v>34</v>
      </c>
      <c r="R1403" s="147"/>
      <c r="S1403" s="147"/>
      <c r="T1403" s="147"/>
      <c r="U1403" s="153"/>
      <c r="V1403" s="153"/>
      <c r="W1403" s="148"/>
      <c r="X1403" s="149" t="s">
        <v>1442</v>
      </c>
      <c r="Y1403" s="147" t="s">
        <v>1443</v>
      </c>
      <c r="Z1403" s="150"/>
      <c r="AA1403" s="143"/>
      <c r="AB1403" s="381">
        <v>0.21079999999999999</v>
      </c>
      <c r="AC1403" s="143"/>
      <c r="AD1403" s="68"/>
      <c r="AE1403" s="349" t="s">
        <v>3063</v>
      </c>
      <c r="AF1403" s="157" t="s">
        <v>1444</v>
      </c>
      <c r="AG1403" s="143">
        <v>1332301</v>
      </c>
      <c r="AH1403" s="143">
        <v>0</v>
      </c>
      <c r="AI1403" s="143">
        <v>0</v>
      </c>
      <c r="AJ1403" s="143">
        <v>0</v>
      </c>
      <c r="AK1403" s="143">
        <v>0</v>
      </c>
      <c r="AL1403" s="143">
        <v>0</v>
      </c>
      <c r="AM1403" s="143">
        <v>0</v>
      </c>
      <c r="AN1403" s="143">
        <v>0</v>
      </c>
      <c r="AO1403" s="143">
        <v>0</v>
      </c>
      <c r="AP1403" s="143">
        <v>34</v>
      </c>
      <c r="AQ1403" s="170" t="s">
        <v>4965</v>
      </c>
      <c r="AR1403" s="170" t="s">
        <v>4965</v>
      </c>
      <c r="AS1403" s="170" t="s">
        <v>4965</v>
      </c>
      <c r="AT1403" s="170" t="s">
        <v>4965</v>
      </c>
      <c r="AU1403" s="170" t="s">
        <v>4965</v>
      </c>
      <c r="AV1403" s="170" t="s">
        <v>4965</v>
      </c>
      <c r="AW1403" s="170" t="s">
        <v>4965</v>
      </c>
      <c r="AX1403" s="170" t="s">
        <v>4965</v>
      </c>
      <c r="AY1403" s="170" t="s">
        <v>4965</v>
      </c>
      <c r="AZ1403" s="170" t="s">
        <v>4965</v>
      </c>
      <c r="BA1403" s="170" t="s">
        <v>4965</v>
      </c>
      <c r="BB1403" s="170" t="s">
        <v>4965</v>
      </c>
      <c r="BC1403" s="170" t="s">
        <v>4965</v>
      </c>
      <c r="BD1403" s="170" t="s">
        <v>4965</v>
      </c>
      <c r="BE1403" s="170" t="s">
        <v>4965</v>
      </c>
      <c r="BF1403" s="170" t="s">
        <v>4965</v>
      </c>
      <c r="BG1403" s="170" t="s">
        <v>4965</v>
      </c>
      <c r="BH1403" s="170" t="s">
        <v>4965</v>
      </c>
      <c r="BI1403" s="170" t="s">
        <v>4965</v>
      </c>
      <c r="BJ1403" s="170" t="s">
        <v>4965</v>
      </c>
      <c r="BK1403" s="170" t="s">
        <v>4965</v>
      </c>
      <c r="BL1403" s="120" t="s">
        <v>4021</v>
      </c>
      <c r="BM1403" s="80">
        <v>0</v>
      </c>
      <c r="BN1403" s="80">
        <v>0</v>
      </c>
      <c r="BO1403" s="247">
        <v>0</v>
      </c>
      <c r="BP1403" s="80">
        <v>0</v>
      </c>
      <c r="BQ1403" s="80">
        <v>0</v>
      </c>
      <c r="BR1403" s="80">
        <v>0</v>
      </c>
      <c r="BS1403" s="245">
        <v>0.68</v>
      </c>
      <c r="BT1403" s="119">
        <v>0.68</v>
      </c>
      <c r="BU1403" s="119">
        <v>0.68</v>
      </c>
      <c r="BV1403" s="119">
        <v>0.68</v>
      </c>
      <c r="BW1403" s="119">
        <v>0.68</v>
      </c>
      <c r="BX1403" s="119">
        <v>1.36</v>
      </c>
      <c r="BY1403" s="119">
        <v>1.36</v>
      </c>
      <c r="BZ1403" s="119">
        <v>1.36</v>
      </c>
      <c r="CA1403" s="119">
        <v>1.36</v>
      </c>
      <c r="CB1403" s="119">
        <v>1.36</v>
      </c>
      <c r="CC1403" s="119">
        <v>4.76</v>
      </c>
      <c r="CD1403" s="119">
        <v>4.76</v>
      </c>
      <c r="CE1403" s="119">
        <v>4.76</v>
      </c>
      <c r="CF1403" s="119">
        <v>4.76</v>
      </c>
      <c r="CG1403" s="119">
        <v>4.76</v>
      </c>
      <c r="CH1403" s="79">
        <v>0</v>
      </c>
      <c r="CI1403" s="81">
        <f t="shared" si="125"/>
        <v>33.999999999999993</v>
      </c>
      <c r="CJ1403" s="260">
        <f t="shared" si="126"/>
        <v>10.200000000000001</v>
      </c>
      <c r="CK1403" s="260">
        <f t="shared" si="127"/>
        <v>0.68</v>
      </c>
      <c r="CL1403" s="260">
        <f t="shared" si="128"/>
        <v>4.7600000000000007</v>
      </c>
      <c r="CM1403" s="158" t="s">
        <v>4965</v>
      </c>
      <c r="CN1403" s="158" t="s">
        <v>4965</v>
      </c>
      <c r="CO1403" s="180" t="s">
        <v>1942</v>
      </c>
      <c r="CP1403" s="152"/>
      <c r="CQ1403" s="140" t="s">
        <v>4965</v>
      </c>
      <c r="CR1403" s="139" t="s">
        <v>4965</v>
      </c>
      <c r="CS1403" s="140" t="s">
        <v>4965</v>
      </c>
      <c r="CT1403" s="140" t="s">
        <v>4965</v>
      </c>
      <c r="CU1403" s="140"/>
    </row>
    <row r="1404" spans="1:99" s="363" customFormat="1" ht="12" customHeight="1" x14ac:dyDescent="0.2">
      <c r="A1404" s="143" t="s">
        <v>3650</v>
      </c>
      <c r="B1404" s="151" t="s">
        <v>2041</v>
      </c>
      <c r="C1404" s="143" t="s">
        <v>2639</v>
      </c>
      <c r="D1404" s="143"/>
      <c r="E1404" s="143"/>
      <c r="F1404" s="143"/>
      <c r="G1404" s="143"/>
      <c r="H1404" s="143"/>
      <c r="I1404" s="143"/>
      <c r="J1404" s="146">
        <v>524141</v>
      </c>
      <c r="K1404" s="146">
        <v>175504</v>
      </c>
      <c r="L1404" s="177" t="s">
        <v>3088</v>
      </c>
      <c r="M1404" s="143"/>
      <c r="N1404" s="143"/>
      <c r="O1404" s="146"/>
      <c r="P1404" s="146"/>
      <c r="Q1404" s="135">
        <v>5</v>
      </c>
      <c r="R1404" s="147"/>
      <c r="S1404" s="147"/>
      <c r="T1404" s="147"/>
      <c r="U1404" s="153"/>
      <c r="V1404" s="153"/>
      <c r="W1404" s="148"/>
      <c r="X1404" s="149" t="s">
        <v>1442</v>
      </c>
      <c r="Y1404" s="147" t="s">
        <v>1443</v>
      </c>
      <c r="Z1404" s="150"/>
      <c r="AA1404" s="143"/>
      <c r="AB1404" s="381">
        <v>6.1538461538461542E-2</v>
      </c>
      <c r="AC1404" s="143"/>
      <c r="AD1404" s="68"/>
      <c r="AE1404" s="157" t="s">
        <v>628</v>
      </c>
      <c r="AF1404" s="157" t="s">
        <v>1444</v>
      </c>
      <c r="AG1404" s="143">
        <v>1332300</v>
      </c>
      <c r="AH1404" s="143">
        <v>0</v>
      </c>
      <c r="AI1404" s="143">
        <v>0</v>
      </c>
      <c r="AJ1404" s="143">
        <v>0</v>
      </c>
      <c r="AK1404" s="143">
        <v>0</v>
      </c>
      <c r="AL1404" s="143">
        <v>0</v>
      </c>
      <c r="AM1404" s="143">
        <v>0</v>
      </c>
      <c r="AN1404" s="143">
        <v>0</v>
      </c>
      <c r="AO1404" s="143">
        <v>0</v>
      </c>
      <c r="AP1404" s="143">
        <v>5</v>
      </c>
      <c r="AQ1404" s="170" t="s">
        <v>4965</v>
      </c>
      <c r="AR1404" s="170" t="s">
        <v>4965</v>
      </c>
      <c r="AS1404" s="170" t="s">
        <v>4965</v>
      </c>
      <c r="AT1404" s="170" t="s">
        <v>4965</v>
      </c>
      <c r="AU1404" s="170" t="s">
        <v>4965</v>
      </c>
      <c r="AV1404" s="170" t="s">
        <v>4965</v>
      </c>
      <c r="AW1404" s="170" t="s">
        <v>4965</v>
      </c>
      <c r="AX1404" s="170" t="s">
        <v>4965</v>
      </c>
      <c r="AY1404" s="170" t="s">
        <v>4965</v>
      </c>
      <c r="AZ1404" s="170" t="s">
        <v>4965</v>
      </c>
      <c r="BA1404" s="170" t="s">
        <v>4965</v>
      </c>
      <c r="BB1404" s="170" t="s">
        <v>4965</v>
      </c>
      <c r="BC1404" s="170" t="s">
        <v>4965</v>
      </c>
      <c r="BD1404" s="170" t="s">
        <v>4965</v>
      </c>
      <c r="BE1404" s="170" t="s">
        <v>4965</v>
      </c>
      <c r="BF1404" s="170" t="s">
        <v>4965</v>
      </c>
      <c r="BG1404" s="170" t="s">
        <v>4965</v>
      </c>
      <c r="BH1404" s="170" t="s">
        <v>4965</v>
      </c>
      <c r="BI1404" s="170" t="s">
        <v>4965</v>
      </c>
      <c r="BJ1404" s="170" t="s">
        <v>4965</v>
      </c>
      <c r="BK1404" s="170" t="s">
        <v>4965</v>
      </c>
      <c r="BL1404" s="120" t="s">
        <v>4021</v>
      </c>
      <c r="BM1404" s="80">
        <v>0</v>
      </c>
      <c r="BN1404" s="80">
        <v>0</v>
      </c>
      <c r="BO1404" s="247">
        <v>0</v>
      </c>
      <c r="BP1404" s="80">
        <v>0</v>
      </c>
      <c r="BQ1404" s="80">
        <v>0</v>
      </c>
      <c r="BR1404" s="80">
        <v>0</v>
      </c>
      <c r="BS1404" s="245">
        <v>0.10256410256410256</v>
      </c>
      <c r="BT1404" s="119">
        <v>0.10256410256410256</v>
      </c>
      <c r="BU1404" s="119">
        <v>0.10256410256410256</v>
      </c>
      <c r="BV1404" s="119">
        <v>0.10256410256410256</v>
      </c>
      <c r="BW1404" s="119">
        <v>0.10256410256410256</v>
      </c>
      <c r="BX1404" s="119">
        <v>0.20512820512820512</v>
      </c>
      <c r="BY1404" s="119">
        <v>0.20512820512820512</v>
      </c>
      <c r="BZ1404" s="119">
        <v>0.20512820512820512</v>
      </c>
      <c r="CA1404" s="119">
        <v>0.20512820512820512</v>
      </c>
      <c r="CB1404" s="119">
        <v>0.20512820512820512</v>
      </c>
      <c r="CC1404" s="119">
        <v>0.69230769230769229</v>
      </c>
      <c r="CD1404" s="119">
        <v>0.69230769230769229</v>
      </c>
      <c r="CE1404" s="119">
        <v>0.69230769230769229</v>
      </c>
      <c r="CF1404" s="119">
        <v>0.69230769230769229</v>
      </c>
      <c r="CG1404" s="119">
        <v>0.69230769230769229</v>
      </c>
      <c r="CH1404" s="79">
        <v>0</v>
      </c>
      <c r="CI1404" s="81">
        <f t="shared" si="125"/>
        <v>5</v>
      </c>
      <c r="CJ1404" s="260">
        <f t="shared" si="126"/>
        <v>1.5384615384615381</v>
      </c>
      <c r="CK1404" s="131">
        <f t="shared" si="127"/>
        <v>0.10256410256410256</v>
      </c>
      <c r="CL1404" s="260">
        <f t="shared" si="128"/>
        <v>0.71794871794871784</v>
      </c>
      <c r="CM1404" s="158" t="s">
        <v>4965</v>
      </c>
      <c r="CN1404" s="158" t="s">
        <v>4965</v>
      </c>
      <c r="CO1404" s="180" t="s">
        <v>1942</v>
      </c>
      <c r="CP1404" s="152"/>
      <c r="CQ1404" s="140" t="s">
        <v>4965</v>
      </c>
      <c r="CR1404" s="139" t="s">
        <v>4965</v>
      </c>
      <c r="CS1404" s="140" t="s">
        <v>4965</v>
      </c>
      <c r="CT1404" s="140" t="s">
        <v>4965</v>
      </c>
      <c r="CU1404" s="140"/>
    </row>
    <row r="1405" spans="1:99" s="363" customFormat="1" ht="12" customHeight="1" x14ac:dyDescent="0.2">
      <c r="A1405" s="143" t="s">
        <v>3650</v>
      </c>
      <c r="B1405" s="151" t="s">
        <v>2041</v>
      </c>
      <c r="C1405" s="143" t="s">
        <v>2639</v>
      </c>
      <c r="D1405" s="143"/>
      <c r="E1405" s="143"/>
      <c r="F1405" s="143"/>
      <c r="G1405" s="143"/>
      <c r="H1405" s="143"/>
      <c r="I1405" s="143"/>
      <c r="J1405" s="146">
        <v>524141</v>
      </c>
      <c r="K1405" s="146">
        <v>175504</v>
      </c>
      <c r="L1405" s="177" t="s">
        <v>3088</v>
      </c>
      <c r="M1405" s="143"/>
      <c r="N1405" s="143"/>
      <c r="O1405" s="146"/>
      <c r="P1405" s="146"/>
      <c r="Q1405" s="135">
        <v>8</v>
      </c>
      <c r="R1405" s="147"/>
      <c r="S1405" s="147"/>
      <c r="T1405" s="147"/>
      <c r="U1405" s="153"/>
      <c r="V1405" s="153"/>
      <c r="W1405" s="148"/>
      <c r="X1405" s="149" t="s">
        <v>1442</v>
      </c>
      <c r="Y1405" s="147" t="s">
        <v>1443</v>
      </c>
      <c r="Z1405" s="150"/>
      <c r="AA1405" s="143"/>
      <c r="AB1405" s="381">
        <v>9.8461538461538461E-2</v>
      </c>
      <c r="AC1405" s="143"/>
      <c r="AD1405" s="68"/>
      <c r="AE1405" s="157" t="s">
        <v>1931</v>
      </c>
      <c r="AF1405" s="157" t="s">
        <v>1444</v>
      </c>
      <c r="AG1405" s="143">
        <v>1332300</v>
      </c>
      <c r="AH1405" s="143">
        <v>0</v>
      </c>
      <c r="AI1405" s="143">
        <v>0</v>
      </c>
      <c r="AJ1405" s="143">
        <v>0</v>
      </c>
      <c r="AK1405" s="143">
        <v>0</v>
      </c>
      <c r="AL1405" s="143">
        <v>0</v>
      </c>
      <c r="AM1405" s="143">
        <v>0</v>
      </c>
      <c r="AN1405" s="143">
        <v>0</v>
      </c>
      <c r="AO1405" s="143">
        <v>0</v>
      </c>
      <c r="AP1405" s="143">
        <v>8</v>
      </c>
      <c r="AQ1405" s="170" t="s">
        <v>4965</v>
      </c>
      <c r="AR1405" s="170" t="s">
        <v>4965</v>
      </c>
      <c r="AS1405" s="170" t="s">
        <v>4965</v>
      </c>
      <c r="AT1405" s="170" t="s">
        <v>4965</v>
      </c>
      <c r="AU1405" s="170" t="s">
        <v>4965</v>
      </c>
      <c r="AV1405" s="170" t="s">
        <v>4965</v>
      </c>
      <c r="AW1405" s="170" t="s">
        <v>4965</v>
      </c>
      <c r="AX1405" s="170" t="s">
        <v>4965</v>
      </c>
      <c r="AY1405" s="170" t="s">
        <v>4965</v>
      </c>
      <c r="AZ1405" s="170" t="s">
        <v>4965</v>
      </c>
      <c r="BA1405" s="170" t="s">
        <v>4965</v>
      </c>
      <c r="BB1405" s="170" t="s">
        <v>4965</v>
      </c>
      <c r="BC1405" s="170" t="s">
        <v>4965</v>
      </c>
      <c r="BD1405" s="170" t="s">
        <v>4965</v>
      </c>
      <c r="BE1405" s="170" t="s">
        <v>4965</v>
      </c>
      <c r="BF1405" s="170" t="s">
        <v>4965</v>
      </c>
      <c r="BG1405" s="170" t="s">
        <v>4965</v>
      </c>
      <c r="BH1405" s="170" t="s">
        <v>4965</v>
      </c>
      <c r="BI1405" s="170" t="s">
        <v>4965</v>
      </c>
      <c r="BJ1405" s="170" t="s">
        <v>4965</v>
      </c>
      <c r="BK1405" s="170" t="s">
        <v>4965</v>
      </c>
      <c r="BL1405" s="120" t="s">
        <v>4021</v>
      </c>
      <c r="BM1405" s="80">
        <v>0</v>
      </c>
      <c r="BN1405" s="80">
        <v>0</v>
      </c>
      <c r="BO1405" s="247">
        <v>0</v>
      </c>
      <c r="BP1405" s="80">
        <v>0</v>
      </c>
      <c r="BQ1405" s="80">
        <v>0</v>
      </c>
      <c r="BR1405" s="80">
        <v>0</v>
      </c>
      <c r="BS1405" s="245">
        <v>0.1641025641025641</v>
      </c>
      <c r="BT1405" s="119">
        <v>0.1641025641025641</v>
      </c>
      <c r="BU1405" s="119">
        <v>0.1641025641025641</v>
      </c>
      <c r="BV1405" s="119">
        <v>0.1641025641025641</v>
      </c>
      <c r="BW1405" s="119">
        <v>0.1641025641025641</v>
      </c>
      <c r="BX1405" s="119">
        <v>0.3282051282051282</v>
      </c>
      <c r="BY1405" s="119">
        <v>0.3282051282051282</v>
      </c>
      <c r="BZ1405" s="119">
        <v>0.3282051282051282</v>
      </c>
      <c r="CA1405" s="119">
        <v>0.3282051282051282</v>
      </c>
      <c r="CB1405" s="119">
        <v>0.3282051282051282</v>
      </c>
      <c r="CC1405" s="119">
        <v>1.1076923076923078</v>
      </c>
      <c r="CD1405" s="119">
        <v>1.1076923076923078</v>
      </c>
      <c r="CE1405" s="119">
        <v>1.1076923076923078</v>
      </c>
      <c r="CF1405" s="119">
        <v>1.1076923076923078</v>
      </c>
      <c r="CG1405" s="119">
        <v>1.1076923076923078</v>
      </c>
      <c r="CH1405" s="79">
        <v>0</v>
      </c>
      <c r="CI1405" s="81">
        <f t="shared" ref="CI1405:CI1436" si="129">SUBTOTAL(9,BN1405:CH1405)</f>
        <v>8</v>
      </c>
      <c r="CJ1405" s="260">
        <f t="shared" ref="CJ1405:CJ1436" si="130">SUM(BN1405:CB1405)</f>
        <v>2.4615384615384617</v>
      </c>
      <c r="CK1405" s="131">
        <f t="shared" ref="CK1405:CK1436" si="131">SUM(BO1405:BS1405)</f>
        <v>0.1641025641025641</v>
      </c>
      <c r="CL1405" s="260">
        <f t="shared" ref="CL1405:CL1436" si="132">SUM(BO1405:BX1405)</f>
        <v>1.1487179487179486</v>
      </c>
      <c r="CM1405" s="158" t="s">
        <v>4965</v>
      </c>
      <c r="CN1405" s="158" t="s">
        <v>4965</v>
      </c>
      <c r="CO1405" s="180" t="s">
        <v>1942</v>
      </c>
      <c r="CP1405" s="152"/>
      <c r="CQ1405" s="140" t="s">
        <v>4965</v>
      </c>
      <c r="CR1405" s="139" t="s">
        <v>4965</v>
      </c>
      <c r="CS1405" s="140" t="s">
        <v>4965</v>
      </c>
      <c r="CT1405" s="140" t="s">
        <v>4965</v>
      </c>
      <c r="CU1405" s="140"/>
    </row>
    <row r="1406" spans="1:99" s="363" customFormat="1" ht="12" customHeight="1" x14ac:dyDescent="0.2">
      <c r="A1406" s="143" t="s">
        <v>3650</v>
      </c>
      <c r="B1406" s="151" t="s">
        <v>2041</v>
      </c>
      <c r="C1406" s="143" t="s">
        <v>2639</v>
      </c>
      <c r="D1406" s="143"/>
      <c r="E1406" s="143"/>
      <c r="F1406" s="143"/>
      <c r="G1406" s="143"/>
      <c r="H1406" s="143"/>
      <c r="I1406" s="143"/>
      <c r="J1406" s="146">
        <v>524141</v>
      </c>
      <c r="K1406" s="146">
        <v>175504</v>
      </c>
      <c r="L1406" s="177" t="s">
        <v>3088</v>
      </c>
      <c r="M1406" s="143"/>
      <c r="N1406" s="143"/>
      <c r="O1406" s="146"/>
      <c r="P1406" s="146"/>
      <c r="Q1406" s="135">
        <v>26</v>
      </c>
      <c r="R1406" s="147"/>
      <c r="S1406" s="147"/>
      <c r="T1406" s="147"/>
      <c r="U1406" s="153"/>
      <c r="V1406" s="153"/>
      <c r="W1406" s="148"/>
      <c r="X1406" s="149" t="s">
        <v>1442</v>
      </c>
      <c r="Y1406" s="147" t="s">
        <v>1443</v>
      </c>
      <c r="Z1406" s="150"/>
      <c r="AA1406" s="143"/>
      <c r="AB1406" s="381">
        <v>0.32</v>
      </c>
      <c r="AC1406" s="143"/>
      <c r="AD1406" s="68"/>
      <c r="AE1406" s="349" t="s">
        <v>3063</v>
      </c>
      <c r="AF1406" s="157" t="s">
        <v>1444</v>
      </c>
      <c r="AG1406" s="143">
        <v>1332300</v>
      </c>
      <c r="AH1406" s="143">
        <v>0</v>
      </c>
      <c r="AI1406" s="143">
        <v>0</v>
      </c>
      <c r="AJ1406" s="143">
        <v>0</v>
      </c>
      <c r="AK1406" s="143">
        <v>0</v>
      </c>
      <c r="AL1406" s="143">
        <v>0</v>
      </c>
      <c r="AM1406" s="143">
        <v>0</v>
      </c>
      <c r="AN1406" s="143">
        <v>0</v>
      </c>
      <c r="AO1406" s="143">
        <v>0</v>
      </c>
      <c r="AP1406" s="143">
        <v>26</v>
      </c>
      <c r="AQ1406" s="170" t="s">
        <v>4965</v>
      </c>
      <c r="AR1406" s="170" t="s">
        <v>4965</v>
      </c>
      <c r="AS1406" s="170" t="s">
        <v>4965</v>
      </c>
      <c r="AT1406" s="170" t="s">
        <v>4965</v>
      </c>
      <c r="AU1406" s="170" t="s">
        <v>4965</v>
      </c>
      <c r="AV1406" s="170" t="s">
        <v>4965</v>
      </c>
      <c r="AW1406" s="170" t="s">
        <v>4965</v>
      </c>
      <c r="AX1406" s="170" t="s">
        <v>4965</v>
      </c>
      <c r="AY1406" s="170" t="s">
        <v>4965</v>
      </c>
      <c r="AZ1406" s="170" t="s">
        <v>4965</v>
      </c>
      <c r="BA1406" s="170" t="s">
        <v>4965</v>
      </c>
      <c r="BB1406" s="170" t="s">
        <v>4965</v>
      </c>
      <c r="BC1406" s="170" t="s">
        <v>4965</v>
      </c>
      <c r="BD1406" s="170" t="s">
        <v>4965</v>
      </c>
      <c r="BE1406" s="170" t="s">
        <v>4965</v>
      </c>
      <c r="BF1406" s="170" t="s">
        <v>4965</v>
      </c>
      <c r="BG1406" s="170" t="s">
        <v>4965</v>
      </c>
      <c r="BH1406" s="170" t="s">
        <v>4965</v>
      </c>
      <c r="BI1406" s="170" t="s">
        <v>4965</v>
      </c>
      <c r="BJ1406" s="170" t="s">
        <v>4965</v>
      </c>
      <c r="BK1406" s="170" t="s">
        <v>4965</v>
      </c>
      <c r="BL1406" s="120" t="s">
        <v>4021</v>
      </c>
      <c r="BM1406" s="80">
        <v>0</v>
      </c>
      <c r="BN1406" s="80">
        <v>0</v>
      </c>
      <c r="BO1406" s="247">
        <v>0</v>
      </c>
      <c r="BP1406" s="80">
        <v>0</v>
      </c>
      <c r="BQ1406" s="80">
        <v>0</v>
      </c>
      <c r="BR1406" s="80">
        <v>0</v>
      </c>
      <c r="BS1406" s="245">
        <v>0.53333333333333333</v>
      </c>
      <c r="BT1406" s="119">
        <v>0.53333333333333333</v>
      </c>
      <c r="BU1406" s="119">
        <v>0.53333333333333333</v>
      </c>
      <c r="BV1406" s="119">
        <v>0.53333333333333333</v>
      </c>
      <c r="BW1406" s="119">
        <v>0.53333333333333333</v>
      </c>
      <c r="BX1406" s="119">
        <v>1.0666666666666667</v>
      </c>
      <c r="BY1406" s="119">
        <v>1.0666666666666667</v>
      </c>
      <c r="BZ1406" s="119">
        <v>1.0666666666666667</v>
      </c>
      <c r="CA1406" s="119">
        <v>1.0666666666666667</v>
      </c>
      <c r="CB1406" s="119">
        <v>1.0666666666666667</v>
      </c>
      <c r="CC1406" s="119">
        <v>3.6</v>
      </c>
      <c r="CD1406" s="119">
        <v>3.6</v>
      </c>
      <c r="CE1406" s="119">
        <v>3.6</v>
      </c>
      <c r="CF1406" s="119">
        <v>3.6</v>
      </c>
      <c r="CG1406" s="119">
        <v>3.6</v>
      </c>
      <c r="CH1406" s="79">
        <v>0</v>
      </c>
      <c r="CI1406" s="81">
        <f t="shared" si="129"/>
        <v>26.000000000000004</v>
      </c>
      <c r="CJ1406" s="260">
        <f t="shared" si="130"/>
        <v>7.9999999999999991</v>
      </c>
      <c r="CK1406" s="260">
        <f t="shared" si="131"/>
        <v>0.53333333333333333</v>
      </c>
      <c r="CL1406" s="260">
        <f t="shared" si="132"/>
        <v>3.7333333333333334</v>
      </c>
      <c r="CM1406" s="158" t="s">
        <v>4965</v>
      </c>
      <c r="CN1406" s="158" t="s">
        <v>4965</v>
      </c>
      <c r="CO1406" s="180" t="s">
        <v>1942</v>
      </c>
      <c r="CP1406" s="152"/>
      <c r="CQ1406" s="140" t="s">
        <v>4965</v>
      </c>
      <c r="CR1406" s="139" t="s">
        <v>4965</v>
      </c>
      <c r="CS1406" s="140" t="s">
        <v>4965</v>
      </c>
      <c r="CT1406" s="140" t="s">
        <v>4965</v>
      </c>
      <c r="CU1406" s="140"/>
    </row>
    <row r="1407" spans="1:99" s="363" customFormat="1" ht="12" customHeight="1" x14ac:dyDescent="0.2">
      <c r="A1407" s="143" t="s">
        <v>3650</v>
      </c>
      <c r="B1407" s="151" t="s">
        <v>2042</v>
      </c>
      <c r="C1407" s="143" t="s">
        <v>2640</v>
      </c>
      <c r="D1407" s="143"/>
      <c r="E1407" s="143"/>
      <c r="F1407" s="143"/>
      <c r="G1407" s="143"/>
      <c r="H1407" s="143"/>
      <c r="I1407" s="143"/>
      <c r="J1407" s="146">
        <v>524131</v>
      </c>
      <c r="K1407" s="146">
        <v>175442</v>
      </c>
      <c r="L1407" s="177" t="s">
        <v>3088</v>
      </c>
      <c r="M1407" s="143"/>
      <c r="N1407" s="143"/>
      <c r="O1407" s="146"/>
      <c r="P1407" s="146"/>
      <c r="Q1407" s="135">
        <v>11</v>
      </c>
      <c r="R1407" s="147"/>
      <c r="S1407" s="147"/>
      <c r="T1407" s="147"/>
      <c r="U1407" s="153"/>
      <c r="V1407" s="153"/>
      <c r="W1407" s="148"/>
      <c r="X1407" s="149" t="s">
        <v>1442</v>
      </c>
      <c r="Y1407" s="147" t="s">
        <v>1443</v>
      </c>
      <c r="Z1407" s="150"/>
      <c r="AA1407" s="143"/>
      <c r="AB1407" s="381">
        <v>4.8045977011494261E-2</v>
      </c>
      <c r="AC1407" s="143"/>
      <c r="AD1407" s="68"/>
      <c r="AE1407" s="157" t="s">
        <v>628</v>
      </c>
      <c r="AF1407" s="157" t="s">
        <v>1444</v>
      </c>
      <c r="AG1407" s="143">
        <v>1332011</v>
      </c>
      <c r="AH1407" s="143">
        <v>0</v>
      </c>
      <c r="AI1407" s="143">
        <v>0</v>
      </c>
      <c r="AJ1407" s="143">
        <v>0</v>
      </c>
      <c r="AK1407" s="143">
        <v>0</v>
      </c>
      <c r="AL1407" s="143">
        <v>0</v>
      </c>
      <c r="AM1407" s="143">
        <v>0</v>
      </c>
      <c r="AN1407" s="143">
        <v>0</v>
      </c>
      <c r="AO1407" s="143">
        <v>0</v>
      </c>
      <c r="AP1407" s="143">
        <v>11</v>
      </c>
      <c r="AQ1407" s="170" t="s">
        <v>4965</v>
      </c>
      <c r="AR1407" s="170" t="s">
        <v>4965</v>
      </c>
      <c r="AS1407" s="170" t="s">
        <v>4965</v>
      </c>
      <c r="AT1407" s="170" t="s">
        <v>4965</v>
      </c>
      <c r="AU1407" s="170" t="s">
        <v>4965</v>
      </c>
      <c r="AV1407" s="170" t="s">
        <v>4965</v>
      </c>
      <c r="AW1407" s="170" t="s">
        <v>4965</v>
      </c>
      <c r="AX1407" s="170" t="s">
        <v>4965</v>
      </c>
      <c r="AY1407" s="170" t="s">
        <v>4965</v>
      </c>
      <c r="AZ1407" s="170" t="s">
        <v>4965</v>
      </c>
      <c r="BA1407" s="170" t="s">
        <v>4965</v>
      </c>
      <c r="BB1407" s="170" t="s">
        <v>4965</v>
      </c>
      <c r="BC1407" s="170" t="s">
        <v>4965</v>
      </c>
      <c r="BD1407" s="170" t="s">
        <v>4965</v>
      </c>
      <c r="BE1407" s="170" t="s">
        <v>4965</v>
      </c>
      <c r="BF1407" s="170" t="s">
        <v>4965</v>
      </c>
      <c r="BG1407" s="170" t="s">
        <v>4965</v>
      </c>
      <c r="BH1407" s="170" t="s">
        <v>4965</v>
      </c>
      <c r="BI1407" s="170" t="s">
        <v>4965</v>
      </c>
      <c r="BJ1407" s="170" t="s">
        <v>4965</v>
      </c>
      <c r="BK1407" s="170" t="s">
        <v>4965</v>
      </c>
      <c r="BL1407" s="120" t="s">
        <v>4021</v>
      </c>
      <c r="BM1407" s="80">
        <v>0</v>
      </c>
      <c r="BN1407" s="80">
        <v>0</v>
      </c>
      <c r="BO1407" s="247">
        <v>0</v>
      </c>
      <c r="BP1407" s="80">
        <v>0</v>
      </c>
      <c r="BQ1407" s="80">
        <v>0</v>
      </c>
      <c r="BR1407" s="80">
        <v>0</v>
      </c>
      <c r="BS1407" s="245">
        <v>0.55632183908045985</v>
      </c>
      <c r="BT1407" s="119">
        <v>0.55632183908045985</v>
      </c>
      <c r="BU1407" s="119">
        <v>0.55632183908045985</v>
      </c>
      <c r="BV1407" s="119">
        <v>0.55632183908045985</v>
      </c>
      <c r="BW1407" s="119">
        <v>0.55632183908045985</v>
      </c>
      <c r="BX1407" s="119">
        <v>1.6436781609195403</v>
      </c>
      <c r="BY1407" s="119">
        <v>1.6436781609195403</v>
      </c>
      <c r="BZ1407" s="119">
        <v>1.6436781609195403</v>
      </c>
      <c r="CA1407" s="119">
        <v>1.6436781609195403</v>
      </c>
      <c r="CB1407" s="119">
        <v>1.6436781609195403</v>
      </c>
      <c r="CC1407" s="79">
        <v>0</v>
      </c>
      <c r="CD1407" s="79">
        <v>0</v>
      </c>
      <c r="CE1407" s="79">
        <v>0</v>
      </c>
      <c r="CF1407" s="79">
        <v>0</v>
      </c>
      <c r="CG1407" s="79">
        <v>0</v>
      </c>
      <c r="CH1407" s="79">
        <v>0</v>
      </c>
      <c r="CI1407" s="81">
        <f t="shared" si="129"/>
        <v>11.000000000000002</v>
      </c>
      <c r="CJ1407" s="260">
        <f t="shared" si="130"/>
        <v>11.000000000000002</v>
      </c>
      <c r="CK1407" s="260">
        <f t="shared" si="131"/>
        <v>0.55632183908045985</v>
      </c>
      <c r="CL1407" s="260">
        <f t="shared" si="132"/>
        <v>4.4252873563218396</v>
      </c>
      <c r="CM1407" s="158" t="s">
        <v>4965</v>
      </c>
      <c r="CN1407" s="158" t="s">
        <v>4965</v>
      </c>
      <c r="CO1407" s="180" t="s">
        <v>1942</v>
      </c>
      <c r="CP1407" s="152"/>
      <c r="CQ1407" s="140" t="s">
        <v>4965</v>
      </c>
      <c r="CR1407" s="139" t="s">
        <v>4965</v>
      </c>
      <c r="CS1407" s="140" t="s">
        <v>4965</v>
      </c>
      <c r="CT1407" s="140" t="s">
        <v>4965</v>
      </c>
      <c r="CU1407" s="140"/>
    </row>
    <row r="1408" spans="1:99" s="363" customFormat="1" ht="12" customHeight="1" x14ac:dyDescent="0.2">
      <c r="A1408" s="143" t="s">
        <v>3650</v>
      </c>
      <c r="B1408" s="151" t="s">
        <v>2042</v>
      </c>
      <c r="C1408" s="143" t="s">
        <v>2640</v>
      </c>
      <c r="D1408" s="143"/>
      <c r="E1408" s="143"/>
      <c r="F1408" s="143"/>
      <c r="G1408" s="143"/>
      <c r="H1408" s="143"/>
      <c r="I1408" s="143"/>
      <c r="J1408" s="146">
        <v>524131</v>
      </c>
      <c r="K1408" s="146">
        <v>175442</v>
      </c>
      <c r="L1408" s="177" t="s">
        <v>3088</v>
      </c>
      <c r="M1408" s="143"/>
      <c r="N1408" s="143"/>
      <c r="O1408" s="146"/>
      <c r="P1408" s="146"/>
      <c r="Q1408" s="135">
        <v>18</v>
      </c>
      <c r="R1408" s="147"/>
      <c r="S1408" s="147"/>
      <c r="T1408" s="147"/>
      <c r="U1408" s="153"/>
      <c r="V1408" s="153"/>
      <c r="W1408" s="148"/>
      <c r="X1408" s="149" t="s">
        <v>1442</v>
      </c>
      <c r="Y1408" s="147" t="s">
        <v>1443</v>
      </c>
      <c r="Z1408" s="150"/>
      <c r="AA1408" s="143"/>
      <c r="AB1408" s="381">
        <v>7.8620689655172424E-2</v>
      </c>
      <c r="AC1408" s="143"/>
      <c r="AD1408" s="68"/>
      <c r="AE1408" s="157" t="s">
        <v>1931</v>
      </c>
      <c r="AF1408" s="157" t="s">
        <v>1444</v>
      </c>
      <c r="AG1408" s="143">
        <v>1332011</v>
      </c>
      <c r="AH1408" s="143">
        <v>0</v>
      </c>
      <c r="AI1408" s="143">
        <v>0</v>
      </c>
      <c r="AJ1408" s="143">
        <v>0</v>
      </c>
      <c r="AK1408" s="143">
        <v>0</v>
      </c>
      <c r="AL1408" s="143">
        <v>0</v>
      </c>
      <c r="AM1408" s="143">
        <v>0</v>
      </c>
      <c r="AN1408" s="143">
        <v>0</v>
      </c>
      <c r="AO1408" s="143">
        <v>0</v>
      </c>
      <c r="AP1408" s="143">
        <v>18</v>
      </c>
      <c r="AQ1408" s="170" t="s">
        <v>4965</v>
      </c>
      <c r="AR1408" s="170" t="s">
        <v>4965</v>
      </c>
      <c r="AS1408" s="170" t="s">
        <v>4965</v>
      </c>
      <c r="AT1408" s="170" t="s">
        <v>4965</v>
      </c>
      <c r="AU1408" s="170" t="s">
        <v>4965</v>
      </c>
      <c r="AV1408" s="170" t="s">
        <v>4965</v>
      </c>
      <c r="AW1408" s="170" t="s">
        <v>4965</v>
      </c>
      <c r="AX1408" s="170" t="s">
        <v>4965</v>
      </c>
      <c r="AY1408" s="170" t="s">
        <v>4965</v>
      </c>
      <c r="AZ1408" s="170" t="s">
        <v>4965</v>
      </c>
      <c r="BA1408" s="170" t="s">
        <v>4965</v>
      </c>
      <c r="BB1408" s="170" t="s">
        <v>4965</v>
      </c>
      <c r="BC1408" s="170" t="s">
        <v>4965</v>
      </c>
      <c r="BD1408" s="170" t="s">
        <v>4965</v>
      </c>
      <c r="BE1408" s="170" t="s">
        <v>4965</v>
      </c>
      <c r="BF1408" s="170" t="s">
        <v>4965</v>
      </c>
      <c r="BG1408" s="170" t="s">
        <v>4965</v>
      </c>
      <c r="BH1408" s="170" t="s">
        <v>4965</v>
      </c>
      <c r="BI1408" s="170" t="s">
        <v>4965</v>
      </c>
      <c r="BJ1408" s="170" t="s">
        <v>4965</v>
      </c>
      <c r="BK1408" s="170" t="s">
        <v>4965</v>
      </c>
      <c r="BL1408" s="120" t="s">
        <v>4021</v>
      </c>
      <c r="BM1408" s="80">
        <v>0</v>
      </c>
      <c r="BN1408" s="80">
        <v>0</v>
      </c>
      <c r="BO1408" s="247">
        <v>0</v>
      </c>
      <c r="BP1408" s="80">
        <v>0</v>
      </c>
      <c r="BQ1408" s="80">
        <v>0</v>
      </c>
      <c r="BR1408" s="80">
        <v>0</v>
      </c>
      <c r="BS1408" s="245">
        <v>0.91034482758620694</v>
      </c>
      <c r="BT1408" s="119">
        <v>0.91034482758620694</v>
      </c>
      <c r="BU1408" s="119">
        <v>0.91034482758620694</v>
      </c>
      <c r="BV1408" s="119">
        <v>0.91034482758620694</v>
      </c>
      <c r="BW1408" s="119">
        <v>0.91034482758620694</v>
      </c>
      <c r="BX1408" s="119">
        <v>2.6896551724137927</v>
      </c>
      <c r="BY1408" s="119">
        <v>2.6896551724137927</v>
      </c>
      <c r="BZ1408" s="119">
        <v>2.6896551724137927</v>
      </c>
      <c r="CA1408" s="119">
        <v>2.6896551724137927</v>
      </c>
      <c r="CB1408" s="119">
        <v>2.6896551724137927</v>
      </c>
      <c r="CC1408" s="79">
        <v>0</v>
      </c>
      <c r="CD1408" s="79">
        <v>0</v>
      </c>
      <c r="CE1408" s="79">
        <v>0</v>
      </c>
      <c r="CF1408" s="79">
        <v>0</v>
      </c>
      <c r="CG1408" s="79">
        <v>0</v>
      </c>
      <c r="CH1408" s="79">
        <v>0</v>
      </c>
      <c r="CI1408" s="81">
        <f t="shared" si="129"/>
        <v>18</v>
      </c>
      <c r="CJ1408" s="260">
        <f t="shared" si="130"/>
        <v>18</v>
      </c>
      <c r="CK1408" s="260">
        <f t="shared" si="131"/>
        <v>0.91034482758620694</v>
      </c>
      <c r="CL1408" s="260">
        <f t="shared" si="132"/>
        <v>7.2413793103448274</v>
      </c>
      <c r="CM1408" s="158" t="s">
        <v>4965</v>
      </c>
      <c r="CN1408" s="158" t="s">
        <v>4965</v>
      </c>
      <c r="CO1408" s="180" t="s">
        <v>1942</v>
      </c>
      <c r="CP1408" s="152"/>
      <c r="CQ1408" s="140" t="s">
        <v>4965</v>
      </c>
      <c r="CR1408" s="139" t="s">
        <v>4965</v>
      </c>
      <c r="CS1408" s="140" t="s">
        <v>4965</v>
      </c>
      <c r="CT1408" s="140" t="s">
        <v>4965</v>
      </c>
      <c r="CU1408" s="140"/>
    </row>
    <row r="1409" spans="1:99" s="363" customFormat="1" ht="12" customHeight="1" x14ac:dyDescent="0.2">
      <c r="A1409" s="143" t="s">
        <v>3650</v>
      </c>
      <c r="B1409" s="151" t="s">
        <v>2042</v>
      </c>
      <c r="C1409" s="143" t="s">
        <v>2640</v>
      </c>
      <c r="D1409" s="143"/>
      <c r="E1409" s="143"/>
      <c r="F1409" s="143"/>
      <c r="G1409" s="143"/>
      <c r="H1409" s="143"/>
      <c r="I1409" s="143"/>
      <c r="J1409" s="146">
        <v>524131</v>
      </c>
      <c r="K1409" s="146">
        <v>175442</v>
      </c>
      <c r="L1409" s="177" t="s">
        <v>3088</v>
      </c>
      <c r="M1409" s="143"/>
      <c r="N1409" s="143"/>
      <c r="O1409" s="146"/>
      <c r="P1409" s="146"/>
      <c r="Q1409" s="135">
        <v>58</v>
      </c>
      <c r="R1409" s="147"/>
      <c r="S1409" s="147"/>
      <c r="T1409" s="147"/>
      <c r="U1409" s="153"/>
      <c r="V1409" s="153"/>
      <c r="W1409" s="148"/>
      <c r="X1409" s="149" t="s">
        <v>1442</v>
      </c>
      <c r="Y1409" s="147" t="s">
        <v>1443</v>
      </c>
      <c r="Z1409" s="150"/>
      <c r="AA1409" s="143"/>
      <c r="AB1409" s="381">
        <v>0.25333333333333335</v>
      </c>
      <c r="AC1409" s="143"/>
      <c r="AD1409" s="68"/>
      <c r="AE1409" s="349" t="s">
        <v>3063</v>
      </c>
      <c r="AF1409" s="157" t="s">
        <v>1444</v>
      </c>
      <c r="AG1409" s="143">
        <v>1332011</v>
      </c>
      <c r="AH1409" s="143">
        <v>0</v>
      </c>
      <c r="AI1409" s="143">
        <v>0</v>
      </c>
      <c r="AJ1409" s="143">
        <v>0</v>
      </c>
      <c r="AK1409" s="143">
        <v>0</v>
      </c>
      <c r="AL1409" s="143">
        <v>0</v>
      </c>
      <c r="AM1409" s="143">
        <v>0</v>
      </c>
      <c r="AN1409" s="143">
        <v>0</v>
      </c>
      <c r="AO1409" s="143">
        <v>0</v>
      </c>
      <c r="AP1409" s="143">
        <v>58</v>
      </c>
      <c r="AQ1409" s="170" t="s">
        <v>4965</v>
      </c>
      <c r="AR1409" s="170" t="s">
        <v>4965</v>
      </c>
      <c r="AS1409" s="170" t="s">
        <v>4965</v>
      </c>
      <c r="AT1409" s="170" t="s">
        <v>4965</v>
      </c>
      <c r="AU1409" s="170" t="s">
        <v>4965</v>
      </c>
      <c r="AV1409" s="170" t="s">
        <v>4965</v>
      </c>
      <c r="AW1409" s="170" t="s">
        <v>4965</v>
      </c>
      <c r="AX1409" s="170" t="s">
        <v>4965</v>
      </c>
      <c r="AY1409" s="170" t="s">
        <v>4965</v>
      </c>
      <c r="AZ1409" s="170" t="s">
        <v>4965</v>
      </c>
      <c r="BA1409" s="170" t="s">
        <v>4965</v>
      </c>
      <c r="BB1409" s="170" t="s">
        <v>4965</v>
      </c>
      <c r="BC1409" s="170" t="s">
        <v>4965</v>
      </c>
      <c r="BD1409" s="170" t="s">
        <v>4965</v>
      </c>
      <c r="BE1409" s="170" t="s">
        <v>4965</v>
      </c>
      <c r="BF1409" s="170" t="s">
        <v>4965</v>
      </c>
      <c r="BG1409" s="170" t="s">
        <v>4965</v>
      </c>
      <c r="BH1409" s="170" t="s">
        <v>4965</v>
      </c>
      <c r="BI1409" s="170" t="s">
        <v>4965</v>
      </c>
      <c r="BJ1409" s="170" t="s">
        <v>4965</v>
      </c>
      <c r="BK1409" s="170" t="s">
        <v>4965</v>
      </c>
      <c r="BL1409" s="120" t="s">
        <v>4021</v>
      </c>
      <c r="BM1409" s="80">
        <v>0</v>
      </c>
      <c r="BN1409" s="80">
        <v>0</v>
      </c>
      <c r="BO1409" s="247">
        <v>0</v>
      </c>
      <c r="BP1409" s="80">
        <v>0</v>
      </c>
      <c r="BQ1409" s="80">
        <v>0</v>
      </c>
      <c r="BR1409" s="80">
        <v>0</v>
      </c>
      <c r="BS1409" s="245">
        <v>2.9333333333333336</v>
      </c>
      <c r="BT1409" s="119">
        <v>2.9333333333333336</v>
      </c>
      <c r="BU1409" s="119">
        <v>2.9333333333333336</v>
      </c>
      <c r="BV1409" s="119">
        <v>2.9333333333333336</v>
      </c>
      <c r="BW1409" s="119">
        <v>2.9333333333333336</v>
      </c>
      <c r="BX1409" s="119">
        <v>8.6666666666666661</v>
      </c>
      <c r="BY1409" s="119">
        <v>8.6666666666666661</v>
      </c>
      <c r="BZ1409" s="119">
        <v>8.6666666666666661</v>
      </c>
      <c r="CA1409" s="119">
        <v>8.6666666666666661</v>
      </c>
      <c r="CB1409" s="119">
        <v>8.6666666666666661</v>
      </c>
      <c r="CC1409" s="79">
        <v>0</v>
      </c>
      <c r="CD1409" s="79">
        <v>0</v>
      </c>
      <c r="CE1409" s="79">
        <v>0</v>
      </c>
      <c r="CF1409" s="79">
        <v>0</v>
      </c>
      <c r="CG1409" s="79">
        <v>0</v>
      </c>
      <c r="CH1409" s="79">
        <v>0</v>
      </c>
      <c r="CI1409" s="81">
        <f t="shared" si="129"/>
        <v>57.999999999999993</v>
      </c>
      <c r="CJ1409" s="260">
        <f t="shared" si="130"/>
        <v>57.999999999999993</v>
      </c>
      <c r="CK1409" s="260">
        <f t="shared" si="131"/>
        <v>2.9333333333333336</v>
      </c>
      <c r="CL1409" s="260">
        <f t="shared" si="132"/>
        <v>23.333333333333336</v>
      </c>
      <c r="CM1409" s="158" t="s">
        <v>4965</v>
      </c>
      <c r="CN1409" s="158" t="s">
        <v>4965</v>
      </c>
      <c r="CO1409" s="180" t="s">
        <v>1942</v>
      </c>
      <c r="CP1409" s="152"/>
      <c r="CQ1409" s="140" t="s">
        <v>4965</v>
      </c>
      <c r="CR1409" s="139" t="s">
        <v>4965</v>
      </c>
      <c r="CS1409" s="140" t="s">
        <v>4965</v>
      </c>
      <c r="CT1409" s="140" t="s">
        <v>4965</v>
      </c>
      <c r="CU1409" s="140"/>
    </row>
    <row r="1410" spans="1:99" s="363" customFormat="1" ht="12" customHeight="1" x14ac:dyDescent="0.2">
      <c r="A1410" s="143" t="s">
        <v>3650</v>
      </c>
      <c r="B1410" s="151" t="s">
        <v>2641</v>
      </c>
      <c r="C1410" s="143" t="s">
        <v>2642</v>
      </c>
      <c r="D1410" s="143"/>
      <c r="E1410" s="143"/>
      <c r="F1410" s="143"/>
      <c r="G1410" s="143"/>
      <c r="H1410" s="143"/>
      <c r="I1410" s="143"/>
      <c r="J1410" s="146">
        <v>524118</v>
      </c>
      <c r="K1410" s="146">
        <v>175369</v>
      </c>
      <c r="L1410" s="177" t="s">
        <v>3088</v>
      </c>
      <c r="M1410" s="143"/>
      <c r="N1410" s="143"/>
      <c r="O1410" s="146"/>
      <c r="P1410" s="146"/>
      <c r="Q1410" s="135">
        <v>5</v>
      </c>
      <c r="R1410" s="147"/>
      <c r="S1410" s="147"/>
      <c r="T1410" s="147"/>
      <c r="U1410" s="153"/>
      <c r="V1410" s="153"/>
      <c r="W1410" s="148"/>
      <c r="X1410" s="149" t="s">
        <v>1442</v>
      </c>
      <c r="Y1410" s="147" t="s">
        <v>1443</v>
      </c>
      <c r="Z1410" s="150"/>
      <c r="AA1410" s="143"/>
      <c r="AB1410" s="381">
        <v>3.6249999999999998E-2</v>
      </c>
      <c r="AC1410" s="143"/>
      <c r="AD1410" s="68"/>
      <c r="AE1410" s="157" t="s">
        <v>628</v>
      </c>
      <c r="AF1410" s="157" t="s">
        <v>1444</v>
      </c>
      <c r="AG1410" s="143">
        <v>1332299</v>
      </c>
      <c r="AH1410" s="143">
        <v>0</v>
      </c>
      <c r="AI1410" s="143">
        <v>0</v>
      </c>
      <c r="AJ1410" s="143">
        <v>0</v>
      </c>
      <c r="AK1410" s="143">
        <v>0</v>
      </c>
      <c r="AL1410" s="143">
        <v>0</v>
      </c>
      <c r="AM1410" s="143">
        <v>0</v>
      </c>
      <c r="AN1410" s="143">
        <v>0</v>
      </c>
      <c r="AO1410" s="143">
        <v>0</v>
      </c>
      <c r="AP1410" s="143">
        <v>5</v>
      </c>
      <c r="AQ1410" s="170" t="s">
        <v>4965</v>
      </c>
      <c r="AR1410" s="170" t="s">
        <v>4965</v>
      </c>
      <c r="AS1410" s="170" t="s">
        <v>4965</v>
      </c>
      <c r="AT1410" s="170" t="s">
        <v>4965</v>
      </c>
      <c r="AU1410" s="170" t="s">
        <v>4965</v>
      </c>
      <c r="AV1410" s="170" t="s">
        <v>4965</v>
      </c>
      <c r="AW1410" s="170" t="s">
        <v>4965</v>
      </c>
      <c r="AX1410" s="170" t="s">
        <v>4965</v>
      </c>
      <c r="AY1410" s="170" t="s">
        <v>4965</v>
      </c>
      <c r="AZ1410" s="170" t="s">
        <v>4965</v>
      </c>
      <c r="BA1410" s="170" t="s">
        <v>4965</v>
      </c>
      <c r="BB1410" s="170" t="s">
        <v>4965</v>
      </c>
      <c r="BC1410" s="170" t="s">
        <v>4965</v>
      </c>
      <c r="BD1410" s="170" t="s">
        <v>4965</v>
      </c>
      <c r="BE1410" s="170" t="s">
        <v>4965</v>
      </c>
      <c r="BF1410" s="170" t="s">
        <v>4965</v>
      </c>
      <c r="BG1410" s="170" t="s">
        <v>4965</v>
      </c>
      <c r="BH1410" s="170" t="s">
        <v>4965</v>
      </c>
      <c r="BI1410" s="170" t="s">
        <v>4965</v>
      </c>
      <c r="BJ1410" s="170" t="s">
        <v>4965</v>
      </c>
      <c r="BK1410" s="170" t="s">
        <v>4965</v>
      </c>
      <c r="BL1410" s="120" t="s">
        <v>4021</v>
      </c>
      <c r="BM1410" s="80">
        <v>0</v>
      </c>
      <c r="BN1410" s="80">
        <v>0</v>
      </c>
      <c r="BO1410" s="247">
        <v>0</v>
      </c>
      <c r="BP1410" s="80">
        <v>0</v>
      </c>
      <c r="BQ1410" s="80">
        <v>0</v>
      </c>
      <c r="BR1410" s="80">
        <v>0</v>
      </c>
      <c r="BS1410" s="245">
        <v>0.1</v>
      </c>
      <c r="BT1410" s="119">
        <v>0.1</v>
      </c>
      <c r="BU1410" s="119">
        <v>0.1</v>
      </c>
      <c r="BV1410" s="119">
        <v>0.1</v>
      </c>
      <c r="BW1410" s="119">
        <v>0.1</v>
      </c>
      <c r="BX1410" s="119">
        <v>0.2</v>
      </c>
      <c r="BY1410" s="119">
        <v>0.2</v>
      </c>
      <c r="BZ1410" s="119">
        <v>0.2</v>
      </c>
      <c r="CA1410" s="119">
        <v>0.2</v>
      </c>
      <c r="CB1410" s="119">
        <v>0.2</v>
      </c>
      <c r="CC1410" s="119">
        <v>0.7</v>
      </c>
      <c r="CD1410" s="119">
        <v>0.7</v>
      </c>
      <c r="CE1410" s="119">
        <v>0.7</v>
      </c>
      <c r="CF1410" s="119">
        <v>0.7</v>
      </c>
      <c r="CG1410" s="119">
        <v>0.7</v>
      </c>
      <c r="CH1410" s="79">
        <v>0</v>
      </c>
      <c r="CI1410" s="81">
        <f t="shared" si="129"/>
        <v>5</v>
      </c>
      <c r="CJ1410" s="260">
        <f t="shared" si="130"/>
        <v>1.4999999999999998</v>
      </c>
      <c r="CK1410" s="131">
        <f t="shared" si="131"/>
        <v>0.1</v>
      </c>
      <c r="CL1410" s="260">
        <f t="shared" si="132"/>
        <v>0.7</v>
      </c>
      <c r="CM1410" s="158" t="s">
        <v>4965</v>
      </c>
      <c r="CN1410" s="158" t="s">
        <v>4965</v>
      </c>
      <c r="CO1410" s="180" t="s">
        <v>1942</v>
      </c>
      <c r="CP1410" s="152"/>
      <c r="CQ1410" s="140" t="s">
        <v>4965</v>
      </c>
      <c r="CR1410" s="139" t="s">
        <v>4965</v>
      </c>
      <c r="CS1410" s="140" t="s">
        <v>4965</v>
      </c>
      <c r="CT1410" s="140" t="s">
        <v>4965</v>
      </c>
      <c r="CU1410" s="140"/>
    </row>
    <row r="1411" spans="1:99" s="363" customFormat="1" ht="12" customHeight="1" x14ac:dyDescent="0.2">
      <c r="A1411" s="143" t="s">
        <v>3650</v>
      </c>
      <c r="B1411" s="151" t="s">
        <v>2641</v>
      </c>
      <c r="C1411" s="143" t="s">
        <v>2642</v>
      </c>
      <c r="D1411" s="143"/>
      <c r="E1411" s="143"/>
      <c r="F1411" s="143"/>
      <c r="G1411" s="143"/>
      <c r="H1411" s="143"/>
      <c r="I1411" s="143"/>
      <c r="J1411" s="146">
        <v>524118</v>
      </c>
      <c r="K1411" s="146">
        <v>175369</v>
      </c>
      <c r="L1411" s="177" t="s">
        <v>3088</v>
      </c>
      <c r="M1411" s="143"/>
      <c r="N1411" s="143"/>
      <c r="O1411" s="146"/>
      <c r="P1411" s="146"/>
      <c r="Q1411" s="135">
        <v>8</v>
      </c>
      <c r="R1411" s="147"/>
      <c r="S1411" s="147"/>
      <c r="T1411" s="147"/>
      <c r="U1411" s="153"/>
      <c r="V1411" s="153"/>
      <c r="W1411" s="148"/>
      <c r="X1411" s="149" t="s">
        <v>1442</v>
      </c>
      <c r="Y1411" s="147" t="s">
        <v>1443</v>
      </c>
      <c r="Z1411" s="150"/>
      <c r="AA1411" s="143"/>
      <c r="AB1411" s="381">
        <v>5.7999999999999996E-2</v>
      </c>
      <c r="AC1411" s="143"/>
      <c r="AD1411" s="68"/>
      <c r="AE1411" s="157" t="s">
        <v>1931</v>
      </c>
      <c r="AF1411" s="157" t="s">
        <v>1444</v>
      </c>
      <c r="AG1411" s="143">
        <v>1332299</v>
      </c>
      <c r="AH1411" s="143">
        <v>0</v>
      </c>
      <c r="AI1411" s="143">
        <v>0</v>
      </c>
      <c r="AJ1411" s="143">
        <v>0</v>
      </c>
      <c r="AK1411" s="143">
        <v>0</v>
      </c>
      <c r="AL1411" s="143">
        <v>0</v>
      </c>
      <c r="AM1411" s="143">
        <v>0</v>
      </c>
      <c r="AN1411" s="143">
        <v>0</v>
      </c>
      <c r="AO1411" s="143">
        <v>0</v>
      </c>
      <c r="AP1411" s="143">
        <v>8</v>
      </c>
      <c r="AQ1411" s="170" t="s">
        <v>4965</v>
      </c>
      <c r="AR1411" s="170" t="s">
        <v>4965</v>
      </c>
      <c r="AS1411" s="170" t="s">
        <v>4965</v>
      </c>
      <c r="AT1411" s="170" t="s">
        <v>4965</v>
      </c>
      <c r="AU1411" s="170" t="s">
        <v>4965</v>
      </c>
      <c r="AV1411" s="170" t="s">
        <v>4965</v>
      </c>
      <c r="AW1411" s="170" t="s">
        <v>4965</v>
      </c>
      <c r="AX1411" s="170" t="s">
        <v>4965</v>
      </c>
      <c r="AY1411" s="170" t="s">
        <v>4965</v>
      </c>
      <c r="AZ1411" s="170" t="s">
        <v>4965</v>
      </c>
      <c r="BA1411" s="170" t="s">
        <v>4965</v>
      </c>
      <c r="BB1411" s="170" t="s">
        <v>4965</v>
      </c>
      <c r="BC1411" s="170" t="s">
        <v>4965</v>
      </c>
      <c r="BD1411" s="170" t="s">
        <v>4965</v>
      </c>
      <c r="BE1411" s="170" t="s">
        <v>4965</v>
      </c>
      <c r="BF1411" s="170" t="s">
        <v>4965</v>
      </c>
      <c r="BG1411" s="170" t="s">
        <v>4965</v>
      </c>
      <c r="BH1411" s="170" t="s">
        <v>4965</v>
      </c>
      <c r="BI1411" s="170" t="s">
        <v>4965</v>
      </c>
      <c r="BJ1411" s="170" t="s">
        <v>4965</v>
      </c>
      <c r="BK1411" s="170" t="s">
        <v>4965</v>
      </c>
      <c r="BL1411" s="120" t="s">
        <v>4021</v>
      </c>
      <c r="BM1411" s="80">
        <v>0</v>
      </c>
      <c r="BN1411" s="80">
        <v>0</v>
      </c>
      <c r="BO1411" s="247">
        <v>0</v>
      </c>
      <c r="BP1411" s="80">
        <v>0</v>
      </c>
      <c r="BQ1411" s="80">
        <v>0</v>
      </c>
      <c r="BR1411" s="80">
        <v>0</v>
      </c>
      <c r="BS1411" s="245">
        <v>0.16</v>
      </c>
      <c r="BT1411" s="119">
        <v>0.16</v>
      </c>
      <c r="BU1411" s="119">
        <v>0.16</v>
      </c>
      <c r="BV1411" s="119">
        <v>0.16</v>
      </c>
      <c r="BW1411" s="119">
        <v>0.16</v>
      </c>
      <c r="BX1411" s="119">
        <v>0.32</v>
      </c>
      <c r="BY1411" s="119">
        <v>0.32</v>
      </c>
      <c r="BZ1411" s="119">
        <v>0.32</v>
      </c>
      <c r="CA1411" s="119">
        <v>0.32</v>
      </c>
      <c r="CB1411" s="119">
        <v>0.32</v>
      </c>
      <c r="CC1411" s="119">
        <v>1.1200000000000001</v>
      </c>
      <c r="CD1411" s="119">
        <v>1.1200000000000001</v>
      </c>
      <c r="CE1411" s="119">
        <v>1.1200000000000001</v>
      </c>
      <c r="CF1411" s="119">
        <v>1.1200000000000001</v>
      </c>
      <c r="CG1411" s="119">
        <v>1.1200000000000001</v>
      </c>
      <c r="CH1411" s="79">
        <v>0</v>
      </c>
      <c r="CI1411" s="81">
        <f t="shared" si="129"/>
        <v>8</v>
      </c>
      <c r="CJ1411" s="260">
        <f t="shared" si="130"/>
        <v>2.4</v>
      </c>
      <c r="CK1411" s="131">
        <f t="shared" si="131"/>
        <v>0.16</v>
      </c>
      <c r="CL1411" s="260">
        <f t="shared" si="132"/>
        <v>1.1200000000000001</v>
      </c>
      <c r="CM1411" s="158" t="s">
        <v>4965</v>
      </c>
      <c r="CN1411" s="158" t="s">
        <v>4965</v>
      </c>
      <c r="CO1411" s="180" t="s">
        <v>1942</v>
      </c>
      <c r="CP1411" s="152"/>
      <c r="CQ1411" s="140" t="s">
        <v>4965</v>
      </c>
      <c r="CR1411" s="139" t="s">
        <v>4965</v>
      </c>
      <c r="CS1411" s="140" t="s">
        <v>4965</v>
      </c>
      <c r="CT1411" s="140" t="s">
        <v>4965</v>
      </c>
      <c r="CU1411" s="140"/>
    </row>
    <row r="1412" spans="1:99" s="363" customFormat="1" ht="12" customHeight="1" x14ac:dyDescent="0.2">
      <c r="A1412" s="143" t="s">
        <v>3650</v>
      </c>
      <c r="B1412" s="151" t="s">
        <v>2641</v>
      </c>
      <c r="C1412" s="143" t="s">
        <v>2642</v>
      </c>
      <c r="D1412" s="143"/>
      <c r="E1412" s="143"/>
      <c r="F1412" s="143"/>
      <c r="G1412" s="143"/>
      <c r="H1412" s="143"/>
      <c r="I1412" s="143"/>
      <c r="J1412" s="146">
        <v>524118</v>
      </c>
      <c r="K1412" s="146">
        <v>175369</v>
      </c>
      <c r="L1412" s="177" t="s">
        <v>3088</v>
      </c>
      <c r="M1412" s="143"/>
      <c r="N1412" s="143"/>
      <c r="O1412" s="146"/>
      <c r="P1412" s="146"/>
      <c r="Q1412" s="135">
        <v>27</v>
      </c>
      <c r="R1412" s="147"/>
      <c r="S1412" s="147"/>
      <c r="T1412" s="147"/>
      <c r="U1412" s="153"/>
      <c r="V1412" s="153"/>
      <c r="W1412" s="148"/>
      <c r="X1412" s="149" t="s">
        <v>1442</v>
      </c>
      <c r="Y1412" s="147" t="s">
        <v>1443</v>
      </c>
      <c r="Z1412" s="150"/>
      <c r="AA1412" s="143"/>
      <c r="AB1412" s="381">
        <v>0.19574999999999998</v>
      </c>
      <c r="AC1412" s="143"/>
      <c r="AD1412" s="68"/>
      <c r="AE1412" s="349" t="s">
        <v>3063</v>
      </c>
      <c r="AF1412" s="157" t="s">
        <v>1444</v>
      </c>
      <c r="AG1412" s="143">
        <v>1332299</v>
      </c>
      <c r="AH1412" s="143">
        <v>0</v>
      </c>
      <c r="AI1412" s="143">
        <v>0</v>
      </c>
      <c r="AJ1412" s="143">
        <v>0</v>
      </c>
      <c r="AK1412" s="143">
        <v>0</v>
      </c>
      <c r="AL1412" s="143">
        <v>0</v>
      </c>
      <c r="AM1412" s="143">
        <v>0</v>
      </c>
      <c r="AN1412" s="143">
        <v>0</v>
      </c>
      <c r="AO1412" s="143">
        <v>0</v>
      </c>
      <c r="AP1412" s="143">
        <v>27</v>
      </c>
      <c r="AQ1412" s="170" t="s">
        <v>4965</v>
      </c>
      <c r="AR1412" s="170" t="s">
        <v>4965</v>
      </c>
      <c r="AS1412" s="170" t="s">
        <v>4965</v>
      </c>
      <c r="AT1412" s="170" t="s">
        <v>4965</v>
      </c>
      <c r="AU1412" s="170" t="s">
        <v>4965</v>
      </c>
      <c r="AV1412" s="170" t="s">
        <v>4965</v>
      </c>
      <c r="AW1412" s="170" t="s">
        <v>4965</v>
      </c>
      <c r="AX1412" s="170" t="s">
        <v>4965</v>
      </c>
      <c r="AY1412" s="170" t="s">
        <v>4965</v>
      </c>
      <c r="AZ1412" s="170" t="s">
        <v>4965</v>
      </c>
      <c r="BA1412" s="170" t="s">
        <v>4965</v>
      </c>
      <c r="BB1412" s="170" t="s">
        <v>4965</v>
      </c>
      <c r="BC1412" s="170" t="s">
        <v>4965</v>
      </c>
      <c r="BD1412" s="170" t="s">
        <v>4965</v>
      </c>
      <c r="BE1412" s="170" t="s">
        <v>4965</v>
      </c>
      <c r="BF1412" s="170" t="s">
        <v>4965</v>
      </c>
      <c r="BG1412" s="170" t="s">
        <v>4965</v>
      </c>
      <c r="BH1412" s="170" t="s">
        <v>4965</v>
      </c>
      <c r="BI1412" s="170" t="s">
        <v>4965</v>
      </c>
      <c r="BJ1412" s="170" t="s">
        <v>4965</v>
      </c>
      <c r="BK1412" s="170" t="s">
        <v>4965</v>
      </c>
      <c r="BL1412" s="120" t="s">
        <v>4021</v>
      </c>
      <c r="BM1412" s="80">
        <v>0</v>
      </c>
      <c r="BN1412" s="80">
        <v>0</v>
      </c>
      <c r="BO1412" s="247">
        <v>0</v>
      </c>
      <c r="BP1412" s="80">
        <v>0</v>
      </c>
      <c r="BQ1412" s="80">
        <v>0</v>
      </c>
      <c r="BR1412" s="80">
        <v>0</v>
      </c>
      <c r="BS1412" s="245">
        <v>0.54</v>
      </c>
      <c r="BT1412" s="119">
        <v>0.54</v>
      </c>
      <c r="BU1412" s="119">
        <v>0.54</v>
      </c>
      <c r="BV1412" s="119">
        <v>0.54</v>
      </c>
      <c r="BW1412" s="119">
        <v>0.54</v>
      </c>
      <c r="BX1412" s="119">
        <v>1.08</v>
      </c>
      <c r="BY1412" s="119">
        <v>1.08</v>
      </c>
      <c r="BZ1412" s="119">
        <v>1.08</v>
      </c>
      <c r="CA1412" s="119">
        <v>1.08</v>
      </c>
      <c r="CB1412" s="119">
        <v>1.08</v>
      </c>
      <c r="CC1412" s="119">
        <v>3.78</v>
      </c>
      <c r="CD1412" s="119">
        <v>3.78</v>
      </c>
      <c r="CE1412" s="119">
        <v>3.78</v>
      </c>
      <c r="CF1412" s="119">
        <v>3.78</v>
      </c>
      <c r="CG1412" s="119">
        <v>3.78</v>
      </c>
      <c r="CH1412" s="79">
        <v>0</v>
      </c>
      <c r="CI1412" s="81">
        <f t="shared" si="129"/>
        <v>27.000000000000004</v>
      </c>
      <c r="CJ1412" s="260">
        <f t="shared" si="130"/>
        <v>8.1000000000000014</v>
      </c>
      <c r="CK1412" s="260">
        <f t="shared" si="131"/>
        <v>0.54</v>
      </c>
      <c r="CL1412" s="260">
        <f t="shared" si="132"/>
        <v>3.7800000000000002</v>
      </c>
      <c r="CM1412" s="158" t="s">
        <v>4965</v>
      </c>
      <c r="CN1412" s="158" t="s">
        <v>4965</v>
      </c>
      <c r="CO1412" s="180" t="s">
        <v>1942</v>
      </c>
      <c r="CP1412" s="152"/>
      <c r="CQ1412" s="140" t="s">
        <v>4965</v>
      </c>
      <c r="CR1412" s="139" t="s">
        <v>4965</v>
      </c>
      <c r="CS1412" s="140" t="s">
        <v>4965</v>
      </c>
      <c r="CT1412" s="140" t="s">
        <v>4965</v>
      </c>
      <c r="CU1412" s="140"/>
    </row>
    <row r="1413" spans="1:99" s="363" customFormat="1" ht="12" customHeight="1" x14ac:dyDescent="0.2">
      <c r="A1413" s="143" t="s">
        <v>3650</v>
      </c>
      <c r="B1413" s="151" t="s">
        <v>2050</v>
      </c>
      <c r="C1413" s="143" t="s">
        <v>2643</v>
      </c>
      <c r="D1413" s="143"/>
      <c r="E1413" s="143"/>
      <c r="F1413" s="143"/>
      <c r="G1413" s="143"/>
      <c r="H1413" s="143"/>
      <c r="I1413" s="143"/>
      <c r="J1413" s="146">
        <v>524251</v>
      </c>
      <c r="K1413" s="146">
        <v>174933</v>
      </c>
      <c r="L1413" s="177" t="s">
        <v>3079</v>
      </c>
      <c r="M1413" s="143"/>
      <c r="N1413" s="143"/>
      <c r="O1413" s="146"/>
      <c r="P1413" s="146"/>
      <c r="Q1413" s="135">
        <v>23</v>
      </c>
      <c r="R1413" s="136"/>
      <c r="S1413" s="136"/>
      <c r="T1413" s="136"/>
      <c r="U1413" s="137"/>
      <c r="V1413" s="137"/>
      <c r="W1413" s="138"/>
      <c r="X1413" s="149" t="s">
        <v>1442</v>
      </c>
      <c r="Y1413" s="147" t="s">
        <v>1443</v>
      </c>
      <c r="Z1413" s="150"/>
      <c r="AA1413" s="143"/>
      <c r="AB1413" s="174"/>
      <c r="AC1413" s="143"/>
      <c r="AD1413" s="68"/>
      <c r="AE1413" s="349" t="s">
        <v>3063</v>
      </c>
      <c r="AF1413" s="157" t="s">
        <v>1444</v>
      </c>
      <c r="AG1413" s="143">
        <v>1332049</v>
      </c>
      <c r="AH1413" s="143">
        <v>0</v>
      </c>
      <c r="AI1413" s="143">
        <v>0</v>
      </c>
      <c r="AJ1413" s="143">
        <v>0</v>
      </c>
      <c r="AK1413" s="143">
        <v>0</v>
      </c>
      <c r="AL1413" s="143">
        <v>0</v>
      </c>
      <c r="AM1413" s="143">
        <v>0</v>
      </c>
      <c r="AN1413" s="143">
        <v>0</v>
      </c>
      <c r="AO1413" s="143">
        <v>0</v>
      </c>
      <c r="AP1413" s="143">
        <v>23</v>
      </c>
      <c r="AQ1413" s="170" t="s">
        <v>4965</v>
      </c>
      <c r="AR1413" s="170" t="s">
        <v>4965</v>
      </c>
      <c r="AS1413" s="170" t="s">
        <v>4965</v>
      </c>
      <c r="AT1413" s="170" t="s">
        <v>4965</v>
      </c>
      <c r="AU1413" s="170" t="s">
        <v>4965</v>
      </c>
      <c r="AV1413" s="170" t="s">
        <v>4965</v>
      </c>
      <c r="AW1413" s="170" t="s">
        <v>4965</v>
      </c>
      <c r="AX1413" s="170" t="s">
        <v>4965</v>
      </c>
      <c r="AY1413" s="170" t="s">
        <v>4965</v>
      </c>
      <c r="AZ1413" s="170" t="s">
        <v>4965</v>
      </c>
      <c r="BA1413" s="170" t="s">
        <v>4965</v>
      </c>
      <c r="BB1413" s="170" t="s">
        <v>4965</v>
      </c>
      <c r="BC1413" s="170" t="s">
        <v>4965</v>
      </c>
      <c r="BD1413" s="170" t="s">
        <v>4965</v>
      </c>
      <c r="BE1413" s="170" t="s">
        <v>4965</v>
      </c>
      <c r="BF1413" s="170" t="s">
        <v>4965</v>
      </c>
      <c r="BG1413" s="170" t="s">
        <v>4965</v>
      </c>
      <c r="BH1413" s="170" t="s">
        <v>4965</v>
      </c>
      <c r="BI1413" s="170" t="s">
        <v>4965</v>
      </c>
      <c r="BJ1413" s="170" t="s">
        <v>4965</v>
      </c>
      <c r="BK1413" s="170" t="s">
        <v>4965</v>
      </c>
      <c r="BL1413" s="120" t="s">
        <v>4021</v>
      </c>
      <c r="BM1413" s="80">
        <v>0</v>
      </c>
      <c r="BN1413" s="378">
        <v>0.66666666666666696</v>
      </c>
      <c r="BO1413" s="379">
        <v>0.66666666666666696</v>
      </c>
      <c r="BP1413" s="378">
        <v>0.66666666666666696</v>
      </c>
      <c r="BQ1413" s="378">
        <v>0.66666666666666696</v>
      </c>
      <c r="BR1413" s="378">
        <v>0.66666666666666696</v>
      </c>
      <c r="BS1413" s="380">
        <v>3.333333333333333</v>
      </c>
      <c r="BT1413" s="378">
        <v>3.333333333333333</v>
      </c>
      <c r="BU1413" s="378">
        <v>3.333333333333333</v>
      </c>
      <c r="BV1413" s="378">
        <v>3.333333333333333</v>
      </c>
      <c r="BW1413" s="378">
        <v>3.333333333333333</v>
      </c>
      <c r="BX1413" s="378">
        <v>3</v>
      </c>
      <c r="BY1413" s="80">
        <v>0</v>
      </c>
      <c r="BZ1413" s="80">
        <v>0</v>
      </c>
      <c r="CA1413" s="80">
        <v>0</v>
      </c>
      <c r="CB1413" s="80">
        <v>0</v>
      </c>
      <c r="CC1413" s="80">
        <v>0</v>
      </c>
      <c r="CD1413" s="80">
        <v>0</v>
      </c>
      <c r="CE1413" s="80">
        <v>0</v>
      </c>
      <c r="CF1413" s="80">
        <v>0</v>
      </c>
      <c r="CG1413" s="80">
        <v>0</v>
      </c>
      <c r="CH1413" s="80">
        <v>0</v>
      </c>
      <c r="CI1413" s="81">
        <f t="shared" si="129"/>
        <v>22.999999999999996</v>
      </c>
      <c r="CJ1413" s="260">
        <f t="shared" si="130"/>
        <v>22.999999999999996</v>
      </c>
      <c r="CK1413" s="260">
        <f t="shared" si="131"/>
        <v>6.0000000000000009</v>
      </c>
      <c r="CL1413" s="260">
        <f t="shared" si="132"/>
        <v>22.333333333333332</v>
      </c>
      <c r="CM1413" s="158" t="s">
        <v>4965</v>
      </c>
      <c r="CN1413" s="158" t="s">
        <v>4965</v>
      </c>
      <c r="CO1413" s="180" t="s">
        <v>1942</v>
      </c>
      <c r="CP1413" s="152"/>
      <c r="CQ1413" s="140" t="s">
        <v>4965</v>
      </c>
      <c r="CR1413" s="139" t="s">
        <v>4965</v>
      </c>
      <c r="CS1413" s="140" t="s">
        <v>4965</v>
      </c>
      <c r="CT1413" s="140" t="s">
        <v>4965</v>
      </c>
      <c r="CU1413" s="140"/>
    </row>
    <row r="1414" spans="1:99" s="363" customFormat="1" ht="12" customHeight="1" x14ac:dyDescent="0.2">
      <c r="A1414" s="143" t="s">
        <v>3650</v>
      </c>
      <c r="B1414" s="151" t="s">
        <v>2043</v>
      </c>
      <c r="C1414" s="143" t="s">
        <v>2644</v>
      </c>
      <c r="D1414" s="143"/>
      <c r="E1414" s="143"/>
      <c r="F1414" s="143"/>
      <c r="G1414" s="143"/>
      <c r="H1414" s="143"/>
      <c r="I1414" s="143"/>
      <c r="J1414" s="146">
        <v>524058</v>
      </c>
      <c r="K1414" s="146">
        <v>175199</v>
      </c>
      <c r="L1414" s="177" t="s">
        <v>3088</v>
      </c>
      <c r="M1414" s="143"/>
      <c r="N1414" s="143"/>
      <c r="O1414" s="146"/>
      <c r="P1414" s="146"/>
      <c r="Q1414" s="135">
        <v>8</v>
      </c>
      <c r="R1414" s="147"/>
      <c r="S1414" s="147"/>
      <c r="T1414" s="147"/>
      <c r="U1414" s="153"/>
      <c r="V1414" s="153"/>
      <c r="W1414" s="148"/>
      <c r="X1414" s="149" t="s">
        <v>1442</v>
      </c>
      <c r="Y1414" s="147" t="s">
        <v>1443</v>
      </c>
      <c r="Z1414" s="150"/>
      <c r="AA1414" s="143"/>
      <c r="AB1414" s="381">
        <v>3.6721311475409843E-2</v>
      </c>
      <c r="AC1414" s="143"/>
      <c r="AD1414" s="68"/>
      <c r="AE1414" s="157" t="s">
        <v>628</v>
      </c>
      <c r="AF1414" s="157" t="s">
        <v>1444</v>
      </c>
      <c r="AG1414" s="143">
        <v>1332304</v>
      </c>
      <c r="AH1414" s="143">
        <v>0</v>
      </c>
      <c r="AI1414" s="143">
        <v>0</v>
      </c>
      <c r="AJ1414" s="143">
        <v>0</v>
      </c>
      <c r="AK1414" s="143">
        <v>0</v>
      </c>
      <c r="AL1414" s="143">
        <v>0</v>
      </c>
      <c r="AM1414" s="143">
        <v>0</v>
      </c>
      <c r="AN1414" s="143">
        <v>0</v>
      </c>
      <c r="AO1414" s="143">
        <v>0</v>
      </c>
      <c r="AP1414" s="143">
        <v>8</v>
      </c>
      <c r="AQ1414" s="170" t="s">
        <v>4965</v>
      </c>
      <c r="AR1414" s="170" t="s">
        <v>4965</v>
      </c>
      <c r="AS1414" s="170" t="s">
        <v>4965</v>
      </c>
      <c r="AT1414" s="170" t="s">
        <v>4965</v>
      </c>
      <c r="AU1414" s="170" t="s">
        <v>4965</v>
      </c>
      <c r="AV1414" s="170" t="s">
        <v>4965</v>
      </c>
      <c r="AW1414" s="170" t="s">
        <v>4965</v>
      </c>
      <c r="AX1414" s="170" t="s">
        <v>4965</v>
      </c>
      <c r="AY1414" s="170" t="s">
        <v>4965</v>
      </c>
      <c r="AZ1414" s="170" t="s">
        <v>4965</v>
      </c>
      <c r="BA1414" s="170" t="s">
        <v>4965</v>
      </c>
      <c r="BB1414" s="170" t="s">
        <v>4965</v>
      </c>
      <c r="BC1414" s="170" t="s">
        <v>4965</v>
      </c>
      <c r="BD1414" s="170" t="s">
        <v>4965</v>
      </c>
      <c r="BE1414" s="170" t="s">
        <v>4965</v>
      </c>
      <c r="BF1414" s="170" t="s">
        <v>4965</v>
      </c>
      <c r="BG1414" s="170" t="s">
        <v>4965</v>
      </c>
      <c r="BH1414" s="170" t="s">
        <v>4965</v>
      </c>
      <c r="BI1414" s="170" t="s">
        <v>4965</v>
      </c>
      <c r="BJ1414" s="170" t="s">
        <v>4965</v>
      </c>
      <c r="BK1414" s="170" t="s">
        <v>4965</v>
      </c>
      <c r="BL1414" s="120" t="s">
        <v>4021</v>
      </c>
      <c r="BM1414" s="80">
        <v>0</v>
      </c>
      <c r="BN1414" s="119">
        <v>0.31475409836065571</v>
      </c>
      <c r="BO1414" s="249">
        <v>0.31475409836065571</v>
      </c>
      <c r="BP1414" s="119">
        <v>0.31475409836065571</v>
      </c>
      <c r="BQ1414" s="119">
        <v>0.31475409836065571</v>
      </c>
      <c r="BR1414" s="119">
        <v>0.31475409836065571</v>
      </c>
      <c r="BS1414" s="245">
        <v>0.52459016393442615</v>
      </c>
      <c r="BT1414" s="119">
        <v>0.52459016393442615</v>
      </c>
      <c r="BU1414" s="119">
        <v>0.52459016393442615</v>
      </c>
      <c r="BV1414" s="119">
        <v>0.52459016393442615</v>
      </c>
      <c r="BW1414" s="119">
        <v>0.52459016393442615</v>
      </c>
      <c r="BX1414" s="119">
        <v>0.23606557377049181</v>
      </c>
      <c r="BY1414" s="119">
        <v>0.23606557377049181</v>
      </c>
      <c r="BZ1414" s="119">
        <v>0.23606557377049181</v>
      </c>
      <c r="CA1414" s="119">
        <v>0.23606557377049181</v>
      </c>
      <c r="CB1414" s="119">
        <v>0.23606557377049181</v>
      </c>
      <c r="CC1414" s="119">
        <v>0.52459016393442615</v>
      </c>
      <c r="CD1414" s="119">
        <v>0.52459016393442615</v>
      </c>
      <c r="CE1414" s="119">
        <v>0.52459016393442615</v>
      </c>
      <c r="CF1414" s="119">
        <v>0.52459016393442615</v>
      </c>
      <c r="CG1414" s="119">
        <v>0.52459016393442615</v>
      </c>
      <c r="CH1414" s="79">
        <v>0</v>
      </c>
      <c r="CI1414" s="81">
        <f t="shared" si="129"/>
        <v>7.9999999999999956</v>
      </c>
      <c r="CJ1414" s="260">
        <f t="shared" si="130"/>
        <v>5.3770491803278659</v>
      </c>
      <c r="CK1414" s="260">
        <f t="shared" si="131"/>
        <v>1.783606557377049</v>
      </c>
      <c r="CL1414" s="260">
        <f t="shared" si="132"/>
        <v>4.1180327868852444</v>
      </c>
      <c r="CM1414" s="158" t="s">
        <v>4965</v>
      </c>
      <c r="CN1414" s="158" t="s">
        <v>4965</v>
      </c>
      <c r="CO1414" s="180" t="s">
        <v>1942</v>
      </c>
      <c r="CP1414" s="152"/>
      <c r="CQ1414" s="140" t="s">
        <v>4965</v>
      </c>
      <c r="CR1414" s="139" t="s">
        <v>4965</v>
      </c>
      <c r="CS1414" s="140" t="s">
        <v>4965</v>
      </c>
      <c r="CT1414" s="140" t="s">
        <v>4965</v>
      </c>
      <c r="CU1414" s="140"/>
    </row>
    <row r="1415" spans="1:99" s="363" customFormat="1" ht="12" customHeight="1" x14ac:dyDescent="0.2">
      <c r="A1415" s="143" t="s">
        <v>3650</v>
      </c>
      <c r="B1415" s="151" t="s">
        <v>2043</v>
      </c>
      <c r="C1415" s="143" t="s">
        <v>2644</v>
      </c>
      <c r="D1415" s="143"/>
      <c r="E1415" s="143"/>
      <c r="F1415" s="143"/>
      <c r="G1415" s="143"/>
      <c r="H1415" s="143"/>
      <c r="I1415" s="143"/>
      <c r="J1415" s="146">
        <v>524058</v>
      </c>
      <c r="K1415" s="146">
        <v>175199</v>
      </c>
      <c r="L1415" s="177" t="s">
        <v>3088</v>
      </c>
      <c r="M1415" s="143"/>
      <c r="N1415" s="143"/>
      <c r="O1415" s="146"/>
      <c r="P1415" s="146"/>
      <c r="Q1415" s="135">
        <v>12</v>
      </c>
      <c r="R1415" s="147"/>
      <c r="S1415" s="147"/>
      <c r="T1415" s="147"/>
      <c r="U1415" s="153"/>
      <c r="V1415" s="153"/>
      <c r="W1415" s="148"/>
      <c r="X1415" s="149" t="s">
        <v>1442</v>
      </c>
      <c r="Y1415" s="147" t="s">
        <v>1443</v>
      </c>
      <c r="Z1415" s="150"/>
      <c r="AA1415" s="143"/>
      <c r="AB1415" s="381">
        <v>5.5081967213114764E-2</v>
      </c>
      <c r="AC1415" s="143"/>
      <c r="AD1415" s="68"/>
      <c r="AE1415" s="157" t="s">
        <v>1931</v>
      </c>
      <c r="AF1415" s="157" t="s">
        <v>1444</v>
      </c>
      <c r="AG1415" s="143">
        <v>1332304</v>
      </c>
      <c r="AH1415" s="143">
        <v>0</v>
      </c>
      <c r="AI1415" s="143">
        <v>0</v>
      </c>
      <c r="AJ1415" s="143">
        <v>0</v>
      </c>
      <c r="AK1415" s="143">
        <v>0</v>
      </c>
      <c r="AL1415" s="143">
        <v>0</v>
      </c>
      <c r="AM1415" s="143">
        <v>0</v>
      </c>
      <c r="AN1415" s="143">
        <v>0</v>
      </c>
      <c r="AO1415" s="143">
        <v>0</v>
      </c>
      <c r="AP1415" s="143">
        <v>12</v>
      </c>
      <c r="AQ1415" s="170" t="s">
        <v>4965</v>
      </c>
      <c r="AR1415" s="170" t="s">
        <v>4965</v>
      </c>
      <c r="AS1415" s="170" t="s">
        <v>4965</v>
      </c>
      <c r="AT1415" s="170" t="s">
        <v>4965</v>
      </c>
      <c r="AU1415" s="170" t="s">
        <v>4965</v>
      </c>
      <c r="AV1415" s="170" t="s">
        <v>4965</v>
      </c>
      <c r="AW1415" s="170" t="s">
        <v>4965</v>
      </c>
      <c r="AX1415" s="170" t="s">
        <v>4965</v>
      </c>
      <c r="AY1415" s="170" t="s">
        <v>4965</v>
      </c>
      <c r="AZ1415" s="170" t="s">
        <v>4965</v>
      </c>
      <c r="BA1415" s="170" t="s">
        <v>4965</v>
      </c>
      <c r="BB1415" s="170" t="s">
        <v>4965</v>
      </c>
      <c r="BC1415" s="170" t="s">
        <v>4965</v>
      </c>
      <c r="BD1415" s="170" t="s">
        <v>4965</v>
      </c>
      <c r="BE1415" s="170" t="s">
        <v>4965</v>
      </c>
      <c r="BF1415" s="170" t="s">
        <v>4965</v>
      </c>
      <c r="BG1415" s="170" t="s">
        <v>4965</v>
      </c>
      <c r="BH1415" s="170" t="s">
        <v>4965</v>
      </c>
      <c r="BI1415" s="170" t="s">
        <v>4965</v>
      </c>
      <c r="BJ1415" s="170" t="s">
        <v>4965</v>
      </c>
      <c r="BK1415" s="170" t="s">
        <v>4965</v>
      </c>
      <c r="BL1415" s="120" t="s">
        <v>4021</v>
      </c>
      <c r="BM1415" s="80">
        <v>0</v>
      </c>
      <c r="BN1415" s="119">
        <v>0.47213114754098362</v>
      </c>
      <c r="BO1415" s="249">
        <v>0.47213114754098362</v>
      </c>
      <c r="BP1415" s="119">
        <v>0.47213114754098362</v>
      </c>
      <c r="BQ1415" s="119">
        <v>0.47213114754098362</v>
      </c>
      <c r="BR1415" s="119">
        <v>0.47213114754098362</v>
      </c>
      <c r="BS1415" s="245">
        <v>0.78688524590163933</v>
      </c>
      <c r="BT1415" s="119">
        <v>0.78688524590163933</v>
      </c>
      <c r="BU1415" s="119">
        <v>0.78688524590163933</v>
      </c>
      <c r="BV1415" s="119">
        <v>0.78688524590163933</v>
      </c>
      <c r="BW1415" s="119">
        <v>0.78688524590163933</v>
      </c>
      <c r="BX1415" s="119">
        <v>0.35409836065573769</v>
      </c>
      <c r="BY1415" s="119">
        <v>0.35409836065573769</v>
      </c>
      <c r="BZ1415" s="119">
        <v>0.35409836065573769</v>
      </c>
      <c r="CA1415" s="119">
        <v>0.35409836065573769</v>
      </c>
      <c r="CB1415" s="119">
        <v>0.35409836065573769</v>
      </c>
      <c r="CC1415" s="119">
        <v>0.78688524590163933</v>
      </c>
      <c r="CD1415" s="119">
        <v>0.78688524590163933</v>
      </c>
      <c r="CE1415" s="119">
        <v>0.78688524590163933</v>
      </c>
      <c r="CF1415" s="119">
        <v>0.78688524590163933</v>
      </c>
      <c r="CG1415" s="119">
        <v>0.78688524590163933</v>
      </c>
      <c r="CH1415" s="79">
        <v>0</v>
      </c>
      <c r="CI1415" s="81">
        <f t="shared" si="129"/>
        <v>12.000000000000004</v>
      </c>
      <c r="CJ1415" s="260">
        <f t="shared" si="130"/>
        <v>8.0655737704918025</v>
      </c>
      <c r="CK1415" s="260">
        <f t="shared" si="131"/>
        <v>2.6754098360655738</v>
      </c>
      <c r="CL1415" s="260">
        <f t="shared" si="132"/>
        <v>6.1770491803278693</v>
      </c>
      <c r="CM1415" s="158" t="s">
        <v>4965</v>
      </c>
      <c r="CN1415" s="158" t="s">
        <v>4965</v>
      </c>
      <c r="CO1415" s="180" t="s">
        <v>1942</v>
      </c>
      <c r="CP1415" s="152"/>
      <c r="CQ1415" s="140" t="s">
        <v>4965</v>
      </c>
      <c r="CR1415" s="139" t="s">
        <v>4965</v>
      </c>
      <c r="CS1415" s="140" t="s">
        <v>4965</v>
      </c>
      <c r="CT1415" s="140" t="s">
        <v>4965</v>
      </c>
      <c r="CU1415" s="140"/>
    </row>
    <row r="1416" spans="1:99" s="363" customFormat="1" ht="12" customHeight="1" x14ac:dyDescent="0.2">
      <c r="A1416" s="143" t="s">
        <v>3650</v>
      </c>
      <c r="B1416" s="151" t="s">
        <v>2043</v>
      </c>
      <c r="C1416" s="143" t="s">
        <v>2644</v>
      </c>
      <c r="D1416" s="143"/>
      <c r="E1416" s="143"/>
      <c r="F1416" s="143"/>
      <c r="G1416" s="143"/>
      <c r="H1416" s="143"/>
      <c r="I1416" s="143"/>
      <c r="J1416" s="146">
        <v>524058</v>
      </c>
      <c r="K1416" s="146">
        <v>175199</v>
      </c>
      <c r="L1416" s="177" t="s">
        <v>3088</v>
      </c>
      <c r="M1416" s="143"/>
      <c r="N1416" s="143"/>
      <c r="O1416" s="146"/>
      <c r="P1416" s="146"/>
      <c r="Q1416" s="135">
        <v>41</v>
      </c>
      <c r="R1416" s="147"/>
      <c r="S1416" s="147"/>
      <c r="T1416" s="147"/>
      <c r="U1416" s="153"/>
      <c r="V1416" s="153"/>
      <c r="W1416" s="148"/>
      <c r="X1416" s="149" t="s">
        <v>1442</v>
      </c>
      <c r="Y1416" s="147" t="s">
        <v>1443</v>
      </c>
      <c r="Z1416" s="150"/>
      <c r="AA1416" s="143"/>
      <c r="AB1416" s="381">
        <v>0.18819672131147544</v>
      </c>
      <c r="AC1416" s="143"/>
      <c r="AD1416" s="68"/>
      <c r="AE1416" s="349" t="s">
        <v>3063</v>
      </c>
      <c r="AF1416" s="157" t="s">
        <v>1444</v>
      </c>
      <c r="AG1416" s="143">
        <v>1332304</v>
      </c>
      <c r="AH1416" s="143">
        <v>0</v>
      </c>
      <c r="AI1416" s="143">
        <v>0</v>
      </c>
      <c r="AJ1416" s="143">
        <v>0</v>
      </c>
      <c r="AK1416" s="143">
        <v>0</v>
      </c>
      <c r="AL1416" s="143">
        <v>0</v>
      </c>
      <c r="AM1416" s="143">
        <v>0</v>
      </c>
      <c r="AN1416" s="143">
        <v>0</v>
      </c>
      <c r="AO1416" s="143">
        <v>0</v>
      </c>
      <c r="AP1416" s="143">
        <v>41</v>
      </c>
      <c r="AQ1416" s="170" t="s">
        <v>4965</v>
      </c>
      <c r="AR1416" s="170" t="s">
        <v>4965</v>
      </c>
      <c r="AS1416" s="170" t="s">
        <v>4965</v>
      </c>
      <c r="AT1416" s="170" t="s">
        <v>4965</v>
      </c>
      <c r="AU1416" s="170" t="s">
        <v>4965</v>
      </c>
      <c r="AV1416" s="170" t="s">
        <v>4965</v>
      </c>
      <c r="AW1416" s="170" t="s">
        <v>4965</v>
      </c>
      <c r="AX1416" s="170" t="s">
        <v>4965</v>
      </c>
      <c r="AY1416" s="170" t="s">
        <v>4965</v>
      </c>
      <c r="AZ1416" s="170" t="s">
        <v>4965</v>
      </c>
      <c r="BA1416" s="170" t="s">
        <v>4965</v>
      </c>
      <c r="BB1416" s="170" t="s">
        <v>4965</v>
      </c>
      <c r="BC1416" s="170" t="s">
        <v>4965</v>
      </c>
      <c r="BD1416" s="170" t="s">
        <v>4965</v>
      </c>
      <c r="BE1416" s="170" t="s">
        <v>4965</v>
      </c>
      <c r="BF1416" s="170" t="s">
        <v>4965</v>
      </c>
      <c r="BG1416" s="170" t="s">
        <v>4965</v>
      </c>
      <c r="BH1416" s="170" t="s">
        <v>4965</v>
      </c>
      <c r="BI1416" s="170" t="s">
        <v>4965</v>
      </c>
      <c r="BJ1416" s="170" t="s">
        <v>4965</v>
      </c>
      <c r="BK1416" s="170" t="s">
        <v>4965</v>
      </c>
      <c r="BL1416" s="120" t="s">
        <v>4021</v>
      </c>
      <c r="BM1416" s="80">
        <v>0</v>
      </c>
      <c r="BN1416" s="119">
        <v>1.6131147540983606</v>
      </c>
      <c r="BO1416" s="249">
        <v>1.6131147540983606</v>
      </c>
      <c r="BP1416" s="119">
        <v>1.6131147540983606</v>
      </c>
      <c r="BQ1416" s="119">
        <v>1.6131147540983606</v>
      </c>
      <c r="BR1416" s="119">
        <v>1.6131147540983606</v>
      </c>
      <c r="BS1416" s="245">
        <v>2.6885245901639343</v>
      </c>
      <c r="BT1416" s="119">
        <v>2.6885245901639343</v>
      </c>
      <c r="BU1416" s="119">
        <v>2.6885245901639343</v>
      </c>
      <c r="BV1416" s="119">
        <v>2.6885245901639343</v>
      </c>
      <c r="BW1416" s="119">
        <v>2.6885245901639343</v>
      </c>
      <c r="BX1416" s="119">
        <v>1.2098360655737705</v>
      </c>
      <c r="BY1416" s="119">
        <v>1.2098360655737705</v>
      </c>
      <c r="BZ1416" s="119">
        <v>1.2098360655737705</v>
      </c>
      <c r="CA1416" s="119">
        <v>1.2098360655737705</v>
      </c>
      <c r="CB1416" s="119">
        <v>1.2098360655737705</v>
      </c>
      <c r="CC1416" s="119">
        <v>2.6885245901639343</v>
      </c>
      <c r="CD1416" s="119">
        <v>2.6885245901639343</v>
      </c>
      <c r="CE1416" s="119">
        <v>2.6885245901639343</v>
      </c>
      <c r="CF1416" s="119">
        <v>2.6885245901639343</v>
      </c>
      <c r="CG1416" s="119">
        <v>2.6885245901639343</v>
      </c>
      <c r="CH1416" s="79">
        <v>0</v>
      </c>
      <c r="CI1416" s="81">
        <f t="shared" si="129"/>
        <v>41.000000000000007</v>
      </c>
      <c r="CJ1416" s="260">
        <f t="shared" si="130"/>
        <v>27.557377049180328</v>
      </c>
      <c r="CK1416" s="260">
        <f t="shared" si="131"/>
        <v>9.1409836065573771</v>
      </c>
      <c r="CL1416" s="260">
        <f t="shared" si="132"/>
        <v>21.104918032786884</v>
      </c>
      <c r="CM1416" s="158" t="s">
        <v>4965</v>
      </c>
      <c r="CN1416" s="158" t="s">
        <v>4965</v>
      </c>
      <c r="CO1416" s="180" t="s">
        <v>1942</v>
      </c>
      <c r="CP1416" s="152"/>
      <c r="CQ1416" s="140" t="s">
        <v>4965</v>
      </c>
      <c r="CR1416" s="139" t="s">
        <v>4965</v>
      </c>
      <c r="CS1416" s="140" t="s">
        <v>4965</v>
      </c>
      <c r="CT1416" s="140" t="s">
        <v>4965</v>
      </c>
      <c r="CU1416" s="140"/>
    </row>
    <row r="1417" spans="1:99" s="363" customFormat="1" ht="12" customHeight="1" x14ac:dyDescent="0.2">
      <c r="A1417" s="143" t="s">
        <v>3650</v>
      </c>
      <c r="B1417" s="143" t="s">
        <v>4009</v>
      </c>
      <c r="C1417" s="143" t="s">
        <v>4010</v>
      </c>
      <c r="D1417" s="143"/>
      <c r="E1417" s="143"/>
      <c r="F1417" s="143"/>
      <c r="G1417" s="143"/>
      <c r="H1417" s="143"/>
      <c r="I1417" s="143"/>
      <c r="J1417" s="146">
        <v>523506</v>
      </c>
      <c r="K1417" s="146">
        <v>174372</v>
      </c>
      <c r="L1417" s="177" t="s">
        <v>521</v>
      </c>
      <c r="M1417" s="143"/>
      <c r="N1417" s="143"/>
      <c r="O1417" s="146"/>
      <c r="P1417" s="146"/>
      <c r="Q1417" s="135">
        <v>14</v>
      </c>
      <c r="R1417" s="147"/>
      <c r="S1417" s="147"/>
      <c r="T1417" s="147"/>
      <c r="U1417" s="153"/>
      <c r="V1417" s="153"/>
      <c r="W1417" s="148"/>
      <c r="X1417" s="149" t="s">
        <v>1442</v>
      </c>
      <c r="Y1417" s="147" t="s">
        <v>1443</v>
      </c>
      <c r="Z1417" s="150"/>
      <c r="AA1417" s="143"/>
      <c r="AB1417" s="381">
        <v>0.24146788990825688</v>
      </c>
      <c r="AC1417" s="143"/>
      <c r="AD1417" s="68"/>
      <c r="AE1417" s="157" t="s">
        <v>628</v>
      </c>
      <c r="AF1417" s="157" t="s">
        <v>1444</v>
      </c>
      <c r="AG1417" s="143">
        <v>1332066</v>
      </c>
      <c r="AH1417" s="143">
        <v>0</v>
      </c>
      <c r="AI1417" s="143">
        <v>0</v>
      </c>
      <c r="AJ1417" s="143">
        <v>0</v>
      </c>
      <c r="AK1417" s="143">
        <v>0</v>
      </c>
      <c r="AL1417" s="143">
        <v>0</v>
      </c>
      <c r="AM1417" s="143">
        <v>0</v>
      </c>
      <c r="AN1417" s="143">
        <v>0</v>
      </c>
      <c r="AO1417" s="143">
        <v>0</v>
      </c>
      <c r="AP1417" s="143">
        <v>14</v>
      </c>
      <c r="AQ1417" s="170" t="s">
        <v>4965</v>
      </c>
      <c r="AR1417" s="170" t="s">
        <v>4965</v>
      </c>
      <c r="AS1417" s="170" t="s">
        <v>4965</v>
      </c>
      <c r="AT1417" s="170" t="s">
        <v>4965</v>
      </c>
      <c r="AU1417" s="170" t="s">
        <v>4965</v>
      </c>
      <c r="AV1417" s="170" t="s">
        <v>4965</v>
      </c>
      <c r="AW1417" s="170" t="s">
        <v>4965</v>
      </c>
      <c r="AX1417" s="170" t="s">
        <v>4965</v>
      </c>
      <c r="AY1417" s="170" t="s">
        <v>4965</v>
      </c>
      <c r="AZ1417" s="170" t="s">
        <v>4965</v>
      </c>
      <c r="BA1417" s="170" t="s">
        <v>4965</v>
      </c>
      <c r="BB1417" s="170" t="s">
        <v>4965</v>
      </c>
      <c r="BC1417" s="170" t="s">
        <v>4965</v>
      </c>
      <c r="BD1417" s="170" t="s">
        <v>4965</v>
      </c>
      <c r="BE1417" s="170" t="s">
        <v>4965</v>
      </c>
      <c r="BF1417" s="170" t="s">
        <v>4965</v>
      </c>
      <c r="BG1417" s="170" t="s">
        <v>4965</v>
      </c>
      <c r="BH1417" s="170" t="s">
        <v>4965</v>
      </c>
      <c r="BI1417" s="170" t="s">
        <v>4965</v>
      </c>
      <c r="BJ1417" s="170" t="s">
        <v>4965</v>
      </c>
      <c r="BK1417" s="170" t="s">
        <v>4965</v>
      </c>
      <c r="BL1417" s="120" t="s">
        <v>4021</v>
      </c>
      <c r="BM1417" s="80">
        <v>0</v>
      </c>
      <c r="BN1417" s="119">
        <v>0.69357798165137619</v>
      </c>
      <c r="BO1417" s="249">
        <v>0.69357798165137619</v>
      </c>
      <c r="BP1417" s="119">
        <v>0.69357798165137619</v>
      </c>
      <c r="BQ1417" s="119">
        <v>0.69357798165137619</v>
      </c>
      <c r="BR1417" s="119">
        <v>0.69357798165137619</v>
      </c>
      <c r="BS1417" s="245">
        <v>2.1064220183486237</v>
      </c>
      <c r="BT1417" s="119">
        <v>2.1064220183486237</v>
      </c>
      <c r="BU1417" s="119">
        <v>2.1064220183486237</v>
      </c>
      <c r="BV1417" s="119">
        <v>2.1064220183486237</v>
      </c>
      <c r="BW1417" s="119">
        <v>2.1064220183486237</v>
      </c>
      <c r="BX1417" s="80">
        <v>0</v>
      </c>
      <c r="BY1417" s="80">
        <v>0</v>
      </c>
      <c r="BZ1417" s="80">
        <v>0</v>
      </c>
      <c r="CA1417" s="80">
        <v>0</v>
      </c>
      <c r="CB1417" s="80">
        <v>0</v>
      </c>
      <c r="CC1417" s="80">
        <v>0</v>
      </c>
      <c r="CD1417" s="80">
        <v>0</v>
      </c>
      <c r="CE1417" s="80">
        <v>0</v>
      </c>
      <c r="CF1417" s="80">
        <v>0</v>
      </c>
      <c r="CG1417" s="80">
        <v>0</v>
      </c>
      <c r="CH1417" s="80">
        <v>0</v>
      </c>
      <c r="CI1417" s="81">
        <f t="shared" si="129"/>
        <v>14.000000000000002</v>
      </c>
      <c r="CJ1417" s="260">
        <f t="shared" si="130"/>
        <v>14.000000000000002</v>
      </c>
      <c r="CK1417" s="260">
        <f t="shared" si="131"/>
        <v>4.8807339449541285</v>
      </c>
      <c r="CL1417" s="260">
        <f t="shared" si="132"/>
        <v>13.306422018348625</v>
      </c>
      <c r="CM1417" s="158" t="s">
        <v>4965</v>
      </c>
      <c r="CN1417" s="158" t="s">
        <v>4965</v>
      </c>
      <c r="CO1417" s="140" t="s">
        <v>4965</v>
      </c>
      <c r="CP1417" s="154"/>
      <c r="CQ1417" s="140" t="s">
        <v>4965</v>
      </c>
      <c r="CR1417" s="139" t="s">
        <v>4965</v>
      </c>
      <c r="CS1417" s="140" t="s">
        <v>4965</v>
      </c>
      <c r="CT1417" s="140" t="s">
        <v>4965</v>
      </c>
      <c r="CU1417" s="140"/>
    </row>
    <row r="1418" spans="1:99" s="363" customFormat="1" ht="12" customHeight="1" x14ac:dyDescent="0.2">
      <c r="A1418" s="143" t="s">
        <v>3650</v>
      </c>
      <c r="B1418" s="143" t="s">
        <v>4009</v>
      </c>
      <c r="C1418" s="143" t="s">
        <v>4010</v>
      </c>
      <c r="D1418" s="143"/>
      <c r="E1418" s="143"/>
      <c r="F1418" s="143"/>
      <c r="G1418" s="143"/>
      <c r="H1418" s="143"/>
      <c r="I1418" s="143"/>
      <c r="J1418" s="146">
        <v>523506</v>
      </c>
      <c r="K1418" s="146">
        <v>174372</v>
      </c>
      <c r="L1418" s="177" t="s">
        <v>521</v>
      </c>
      <c r="M1418" s="143"/>
      <c r="N1418" s="143"/>
      <c r="O1418" s="146"/>
      <c r="P1418" s="146"/>
      <c r="Q1418" s="135">
        <v>22</v>
      </c>
      <c r="R1418" s="147"/>
      <c r="S1418" s="147"/>
      <c r="T1418" s="147"/>
      <c r="U1418" s="153"/>
      <c r="V1418" s="153"/>
      <c r="W1418" s="148"/>
      <c r="X1418" s="149" t="s">
        <v>1442</v>
      </c>
      <c r="Y1418" s="147" t="s">
        <v>1443</v>
      </c>
      <c r="Z1418" s="150"/>
      <c r="AA1418" s="143"/>
      <c r="AB1418" s="381">
        <v>0.37944954128440367</v>
      </c>
      <c r="AC1418" s="143"/>
      <c r="AD1418" s="68"/>
      <c r="AE1418" s="157" t="s">
        <v>1931</v>
      </c>
      <c r="AF1418" s="157" t="s">
        <v>1444</v>
      </c>
      <c r="AG1418" s="143">
        <v>1332066</v>
      </c>
      <c r="AH1418" s="143">
        <v>0</v>
      </c>
      <c r="AI1418" s="143">
        <v>0</v>
      </c>
      <c r="AJ1418" s="143">
        <v>0</v>
      </c>
      <c r="AK1418" s="143">
        <v>0</v>
      </c>
      <c r="AL1418" s="143">
        <v>0</v>
      </c>
      <c r="AM1418" s="143">
        <v>0</v>
      </c>
      <c r="AN1418" s="143">
        <v>0</v>
      </c>
      <c r="AO1418" s="143">
        <v>0</v>
      </c>
      <c r="AP1418" s="143">
        <v>22</v>
      </c>
      <c r="AQ1418" s="170" t="s">
        <v>4965</v>
      </c>
      <c r="AR1418" s="170" t="s">
        <v>4965</v>
      </c>
      <c r="AS1418" s="170" t="s">
        <v>4965</v>
      </c>
      <c r="AT1418" s="170" t="s">
        <v>4965</v>
      </c>
      <c r="AU1418" s="170" t="s">
        <v>4965</v>
      </c>
      <c r="AV1418" s="170" t="s">
        <v>4965</v>
      </c>
      <c r="AW1418" s="170" t="s">
        <v>4965</v>
      </c>
      <c r="AX1418" s="170" t="s">
        <v>4965</v>
      </c>
      <c r="AY1418" s="170" t="s">
        <v>4965</v>
      </c>
      <c r="AZ1418" s="170" t="s">
        <v>4965</v>
      </c>
      <c r="BA1418" s="170" t="s">
        <v>4965</v>
      </c>
      <c r="BB1418" s="170" t="s">
        <v>4965</v>
      </c>
      <c r="BC1418" s="170" t="s">
        <v>4965</v>
      </c>
      <c r="BD1418" s="170" t="s">
        <v>4965</v>
      </c>
      <c r="BE1418" s="170" t="s">
        <v>4965</v>
      </c>
      <c r="BF1418" s="170" t="s">
        <v>4965</v>
      </c>
      <c r="BG1418" s="170" t="s">
        <v>4965</v>
      </c>
      <c r="BH1418" s="170" t="s">
        <v>4965</v>
      </c>
      <c r="BI1418" s="170" t="s">
        <v>4965</v>
      </c>
      <c r="BJ1418" s="170" t="s">
        <v>4965</v>
      </c>
      <c r="BK1418" s="170" t="s">
        <v>4965</v>
      </c>
      <c r="BL1418" s="120" t="s">
        <v>4021</v>
      </c>
      <c r="BM1418" s="80">
        <v>0</v>
      </c>
      <c r="BN1418" s="119">
        <v>1.0899082568807341</v>
      </c>
      <c r="BO1418" s="249">
        <v>1.0899082568807341</v>
      </c>
      <c r="BP1418" s="119">
        <v>1.0899082568807341</v>
      </c>
      <c r="BQ1418" s="119">
        <v>1.0899082568807341</v>
      </c>
      <c r="BR1418" s="119">
        <v>1.0899082568807341</v>
      </c>
      <c r="BS1418" s="245">
        <v>3.3100917431192665</v>
      </c>
      <c r="BT1418" s="119">
        <v>3.3100917431192665</v>
      </c>
      <c r="BU1418" s="119">
        <v>3.3100917431192665</v>
      </c>
      <c r="BV1418" s="119">
        <v>3.3100917431192665</v>
      </c>
      <c r="BW1418" s="119">
        <v>3.3100917431192665</v>
      </c>
      <c r="BX1418" s="80">
        <v>0</v>
      </c>
      <c r="BY1418" s="80">
        <v>0</v>
      </c>
      <c r="BZ1418" s="80">
        <v>0</v>
      </c>
      <c r="CA1418" s="80">
        <v>0</v>
      </c>
      <c r="CB1418" s="80">
        <v>0</v>
      </c>
      <c r="CC1418" s="80">
        <v>0</v>
      </c>
      <c r="CD1418" s="80">
        <v>0</v>
      </c>
      <c r="CE1418" s="80">
        <v>0</v>
      </c>
      <c r="CF1418" s="80">
        <v>0</v>
      </c>
      <c r="CG1418" s="80">
        <v>0</v>
      </c>
      <c r="CH1418" s="80">
        <v>0</v>
      </c>
      <c r="CI1418" s="81">
        <f t="shared" si="129"/>
        <v>22</v>
      </c>
      <c r="CJ1418" s="260">
        <f t="shared" si="130"/>
        <v>22</v>
      </c>
      <c r="CK1418" s="260">
        <f t="shared" si="131"/>
        <v>7.6697247706422029</v>
      </c>
      <c r="CL1418" s="260">
        <f t="shared" si="132"/>
        <v>20.910091743119267</v>
      </c>
      <c r="CM1418" s="158" t="s">
        <v>4965</v>
      </c>
      <c r="CN1418" s="158" t="s">
        <v>4965</v>
      </c>
      <c r="CO1418" s="140" t="s">
        <v>4965</v>
      </c>
      <c r="CP1418" s="154"/>
      <c r="CQ1418" s="140" t="s">
        <v>4965</v>
      </c>
      <c r="CR1418" s="139" t="s">
        <v>4965</v>
      </c>
      <c r="CS1418" s="140" t="s">
        <v>4965</v>
      </c>
      <c r="CT1418" s="140" t="s">
        <v>4965</v>
      </c>
      <c r="CU1418" s="140"/>
    </row>
    <row r="1419" spans="1:99" s="363" customFormat="1" ht="12" customHeight="1" x14ac:dyDescent="0.2">
      <c r="A1419" s="143" t="s">
        <v>3650</v>
      </c>
      <c r="B1419" s="143" t="s">
        <v>4009</v>
      </c>
      <c r="C1419" s="143" t="s">
        <v>4010</v>
      </c>
      <c r="D1419" s="143"/>
      <c r="E1419" s="143"/>
      <c r="F1419" s="143"/>
      <c r="G1419" s="143"/>
      <c r="H1419" s="143"/>
      <c r="I1419" s="143"/>
      <c r="J1419" s="146">
        <v>523506</v>
      </c>
      <c r="K1419" s="146">
        <v>174372</v>
      </c>
      <c r="L1419" s="177" t="s">
        <v>521</v>
      </c>
      <c r="M1419" s="143"/>
      <c r="N1419" s="143"/>
      <c r="O1419" s="146"/>
      <c r="P1419" s="146"/>
      <c r="Q1419" s="135">
        <v>73</v>
      </c>
      <c r="R1419" s="147"/>
      <c r="S1419" s="147"/>
      <c r="T1419" s="147"/>
      <c r="U1419" s="153"/>
      <c r="V1419" s="153"/>
      <c r="W1419" s="148"/>
      <c r="X1419" s="149" t="s">
        <v>1442</v>
      </c>
      <c r="Y1419" s="147" t="s">
        <v>1443</v>
      </c>
      <c r="Z1419" s="150"/>
      <c r="AA1419" s="143"/>
      <c r="AB1419" s="381">
        <v>1.2590825688073395</v>
      </c>
      <c r="AC1419" s="143"/>
      <c r="AD1419" s="68"/>
      <c r="AE1419" s="349" t="s">
        <v>3063</v>
      </c>
      <c r="AF1419" s="157" t="s">
        <v>1444</v>
      </c>
      <c r="AG1419" s="143">
        <v>1332066</v>
      </c>
      <c r="AH1419" s="143">
        <v>0</v>
      </c>
      <c r="AI1419" s="143">
        <v>0</v>
      </c>
      <c r="AJ1419" s="143">
        <v>0</v>
      </c>
      <c r="AK1419" s="143">
        <v>0</v>
      </c>
      <c r="AL1419" s="143">
        <v>0</v>
      </c>
      <c r="AM1419" s="143">
        <v>0</v>
      </c>
      <c r="AN1419" s="143">
        <v>0</v>
      </c>
      <c r="AO1419" s="143">
        <v>0</v>
      </c>
      <c r="AP1419" s="143">
        <v>73</v>
      </c>
      <c r="AQ1419" s="170" t="s">
        <v>4965</v>
      </c>
      <c r="AR1419" s="170" t="s">
        <v>4965</v>
      </c>
      <c r="AS1419" s="170" t="s">
        <v>4965</v>
      </c>
      <c r="AT1419" s="170" t="s">
        <v>4965</v>
      </c>
      <c r="AU1419" s="170" t="s">
        <v>4965</v>
      </c>
      <c r="AV1419" s="170" t="s">
        <v>4965</v>
      </c>
      <c r="AW1419" s="170" t="s">
        <v>4965</v>
      </c>
      <c r="AX1419" s="170" t="s">
        <v>4965</v>
      </c>
      <c r="AY1419" s="170" t="s">
        <v>4965</v>
      </c>
      <c r="AZ1419" s="170" t="s">
        <v>4965</v>
      </c>
      <c r="BA1419" s="170" t="s">
        <v>4965</v>
      </c>
      <c r="BB1419" s="170" t="s">
        <v>4965</v>
      </c>
      <c r="BC1419" s="170" t="s">
        <v>4965</v>
      </c>
      <c r="BD1419" s="170" t="s">
        <v>4965</v>
      </c>
      <c r="BE1419" s="170" t="s">
        <v>4965</v>
      </c>
      <c r="BF1419" s="170" t="s">
        <v>4965</v>
      </c>
      <c r="BG1419" s="170" t="s">
        <v>4965</v>
      </c>
      <c r="BH1419" s="170" t="s">
        <v>4965</v>
      </c>
      <c r="BI1419" s="170" t="s">
        <v>4965</v>
      </c>
      <c r="BJ1419" s="170" t="s">
        <v>4965</v>
      </c>
      <c r="BK1419" s="170" t="s">
        <v>4965</v>
      </c>
      <c r="BL1419" s="120" t="s">
        <v>4021</v>
      </c>
      <c r="BM1419" s="80">
        <v>0</v>
      </c>
      <c r="BN1419" s="119">
        <v>3.6165137614678899</v>
      </c>
      <c r="BO1419" s="249">
        <v>3.6165137614678899</v>
      </c>
      <c r="BP1419" s="119">
        <v>3.6165137614678899</v>
      </c>
      <c r="BQ1419" s="119">
        <v>3.6165137614678899</v>
      </c>
      <c r="BR1419" s="119">
        <v>3.6165137614678899</v>
      </c>
      <c r="BS1419" s="245">
        <v>10.983486238532111</v>
      </c>
      <c r="BT1419" s="119">
        <v>10.983486238532111</v>
      </c>
      <c r="BU1419" s="119">
        <v>10.983486238532111</v>
      </c>
      <c r="BV1419" s="119">
        <v>10.983486238532111</v>
      </c>
      <c r="BW1419" s="119">
        <v>10.983486238532111</v>
      </c>
      <c r="BX1419" s="80">
        <v>0</v>
      </c>
      <c r="BY1419" s="80">
        <v>0</v>
      </c>
      <c r="BZ1419" s="80">
        <v>0</v>
      </c>
      <c r="CA1419" s="80">
        <v>0</v>
      </c>
      <c r="CB1419" s="80">
        <v>0</v>
      </c>
      <c r="CC1419" s="80">
        <v>0</v>
      </c>
      <c r="CD1419" s="80">
        <v>0</v>
      </c>
      <c r="CE1419" s="80">
        <v>0</v>
      </c>
      <c r="CF1419" s="80">
        <v>0</v>
      </c>
      <c r="CG1419" s="80">
        <v>0</v>
      </c>
      <c r="CH1419" s="80">
        <v>0</v>
      </c>
      <c r="CI1419" s="81">
        <f t="shared" si="129"/>
        <v>73</v>
      </c>
      <c r="CJ1419" s="260">
        <f t="shared" si="130"/>
        <v>73</v>
      </c>
      <c r="CK1419" s="260">
        <f t="shared" si="131"/>
        <v>25.449541284403672</v>
      </c>
      <c r="CL1419" s="260">
        <f t="shared" si="132"/>
        <v>69.383486238532114</v>
      </c>
      <c r="CM1419" s="158" t="s">
        <v>4965</v>
      </c>
      <c r="CN1419" s="158" t="s">
        <v>4965</v>
      </c>
      <c r="CO1419" s="140" t="s">
        <v>4965</v>
      </c>
      <c r="CP1419" s="154"/>
      <c r="CQ1419" s="140" t="s">
        <v>4965</v>
      </c>
      <c r="CR1419" s="139" t="s">
        <v>4965</v>
      </c>
      <c r="CS1419" s="140" t="s">
        <v>4965</v>
      </c>
      <c r="CT1419" s="140" t="s">
        <v>4965</v>
      </c>
      <c r="CU1419" s="140"/>
    </row>
    <row r="1420" spans="1:99" s="363" customFormat="1" ht="12" customHeight="1" x14ac:dyDescent="0.2">
      <c r="A1420" s="143" t="s">
        <v>3650</v>
      </c>
      <c r="B1420" s="151" t="s">
        <v>2052</v>
      </c>
      <c r="C1420" s="143" t="s">
        <v>2645</v>
      </c>
      <c r="D1420" s="143"/>
      <c r="E1420" s="143"/>
      <c r="F1420" s="143"/>
      <c r="G1420" s="143"/>
      <c r="H1420" s="143"/>
      <c r="I1420" s="143"/>
      <c r="J1420" s="146">
        <v>528927</v>
      </c>
      <c r="K1420" s="146">
        <v>173228</v>
      </c>
      <c r="L1420" s="177" t="s">
        <v>3076</v>
      </c>
      <c r="M1420" s="143"/>
      <c r="N1420" s="143"/>
      <c r="O1420" s="146"/>
      <c r="P1420" s="146"/>
      <c r="Q1420" s="135">
        <v>5</v>
      </c>
      <c r="R1420" s="147"/>
      <c r="S1420" s="147"/>
      <c r="T1420" s="147"/>
      <c r="U1420" s="153"/>
      <c r="V1420" s="153"/>
      <c r="W1420" s="148"/>
      <c r="X1420" s="149" t="s">
        <v>1442</v>
      </c>
      <c r="Y1420" s="147" t="s">
        <v>1443</v>
      </c>
      <c r="Z1420" s="150"/>
      <c r="AA1420" s="143"/>
      <c r="AB1420" s="381">
        <v>8.7499999999999994E-2</v>
      </c>
      <c r="AC1420" s="143"/>
      <c r="AD1420" s="68"/>
      <c r="AE1420" s="157" t="s">
        <v>628</v>
      </c>
      <c r="AF1420" s="157" t="s">
        <v>1444</v>
      </c>
      <c r="AG1420" s="143">
        <v>1332280</v>
      </c>
      <c r="AH1420" s="143">
        <v>0</v>
      </c>
      <c r="AI1420" s="143">
        <v>0</v>
      </c>
      <c r="AJ1420" s="143">
        <v>0</v>
      </c>
      <c r="AK1420" s="143">
        <v>0</v>
      </c>
      <c r="AL1420" s="143">
        <v>0</v>
      </c>
      <c r="AM1420" s="143">
        <v>0</v>
      </c>
      <c r="AN1420" s="143">
        <v>0</v>
      </c>
      <c r="AO1420" s="143">
        <v>0</v>
      </c>
      <c r="AP1420" s="143">
        <v>5</v>
      </c>
      <c r="AQ1420" s="170" t="s">
        <v>4965</v>
      </c>
      <c r="AR1420" s="170" t="s">
        <v>4965</v>
      </c>
      <c r="AS1420" s="170" t="s">
        <v>4965</v>
      </c>
      <c r="AT1420" s="170" t="s">
        <v>4965</v>
      </c>
      <c r="AU1420" s="170" t="s">
        <v>4965</v>
      </c>
      <c r="AV1420" s="170" t="s">
        <v>4965</v>
      </c>
      <c r="AW1420" s="170" t="s">
        <v>4965</v>
      </c>
      <c r="AX1420" s="170" t="s">
        <v>4965</v>
      </c>
      <c r="AY1420" s="170" t="s">
        <v>4965</v>
      </c>
      <c r="AZ1420" s="170" t="s">
        <v>4965</v>
      </c>
      <c r="BA1420" s="170" t="s">
        <v>4965</v>
      </c>
      <c r="BB1420" s="170" t="s">
        <v>4965</v>
      </c>
      <c r="BC1420" s="170" t="s">
        <v>4965</v>
      </c>
      <c r="BD1420" s="170" t="s">
        <v>4965</v>
      </c>
      <c r="BE1420" s="170" t="s">
        <v>4965</v>
      </c>
      <c r="BF1420" s="170" t="s">
        <v>4965</v>
      </c>
      <c r="BG1420" s="170" t="s">
        <v>4965</v>
      </c>
      <c r="BH1420" s="170" t="s">
        <v>4965</v>
      </c>
      <c r="BI1420" s="170" t="s">
        <v>4965</v>
      </c>
      <c r="BJ1420" s="170" t="s">
        <v>4965</v>
      </c>
      <c r="BK1420" s="170" t="s">
        <v>4965</v>
      </c>
      <c r="BL1420" s="120" t="s">
        <v>4021</v>
      </c>
      <c r="BM1420" s="80">
        <v>0</v>
      </c>
      <c r="BN1420" s="80">
        <v>0</v>
      </c>
      <c r="BO1420" s="247">
        <v>0</v>
      </c>
      <c r="BP1420" s="80">
        <v>0</v>
      </c>
      <c r="BQ1420" s="80">
        <v>0</v>
      </c>
      <c r="BR1420" s="80">
        <v>0</v>
      </c>
      <c r="BS1420" s="245">
        <v>0.11111111111111112</v>
      </c>
      <c r="BT1420" s="119">
        <v>0.11111111111111112</v>
      </c>
      <c r="BU1420" s="119">
        <v>0.11111111111111112</v>
      </c>
      <c r="BV1420" s="119">
        <v>0.11111111111111112</v>
      </c>
      <c r="BW1420" s="119">
        <v>0.11111111111111112</v>
      </c>
      <c r="BX1420" s="119">
        <v>0.19444444444444445</v>
      </c>
      <c r="BY1420" s="119">
        <v>0.19444444444444445</v>
      </c>
      <c r="BZ1420" s="119">
        <v>0.19444444444444445</v>
      </c>
      <c r="CA1420" s="119">
        <v>0.19444444444444445</v>
      </c>
      <c r="CB1420" s="119">
        <v>0.19444444444444445</v>
      </c>
      <c r="CC1420" s="119">
        <v>0.69444444444444442</v>
      </c>
      <c r="CD1420" s="119">
        <v>0.69444444444444442</v>
      </c>
      <c r="CE1420" s="119">
        <v>0.69444444444444442</v>
      </c>
      <c r="CF1420" s="119">
        <v>0.69444444444444442</v>
      </c>
      <c r="CG1420" s="119">
        <v>0.69444444444444442</v>
      </c>
      <c r="CH1420" s="80">
        <v>0</v>
      </c>
      <c r="CI1420" s="81">
        <f t="shared" si="129"/>
        <v>5.0000000000000009</v>
      </c>
      <c r="CJ1420" s="260">
        <f t="shared" si="130"/>
        <v>1.5277777777777777</v>
      </c>
      <c r="CK1420" s="131">
        <f t="shared" si="131"/>
        <v>0.11111111111111112</v>
      </c>
      <c r="CL1420" s="260">
        <f t="shared" si="132"/>
        <v>0.75</v>
      </c>
      <c r="CM1420" s="158" t="s">
        <v>4965</v>
      </c>
      <c r="CN1420" s="158" t="s">
        <v>4965</v>
      </c>
      <c r="CO1420" s="140" t="s">
        <v>4965</v>
      </c>
      <c r="CP1420" s="152"/>
      <c r="CQ1420" s="140" t="s">
        <v>4965</v>
      </c>
      <c r="CR1420" s="139" t="s">
        <v>4965</v>
      </c>
      <c r="CS1420" s="140" t="s">
        <v>4965</v>
      </c>
      <c r="CT1420" s="140" t="s">
        <v>4965</v>
      </c>
      <c r="CU1420" s="140"/>
    </row>
    <row r="1421" spans="1:99" s="363" customFormat="1" ht="12" customHeight="1" x14ac:dyDescent="0.2">
      <c r="A1421" s="143" t="s">
        <v>3650</v>
      </c>
      <c r="B1421" s="151" t="s">
        <v>2052</v>
      </c>
      <c r="C1421" s="143" t="s">
        <v>2645</v>
      </c>
      <c r="D1421" s="143"/>
      <c r="E1421" s="143"/>
      <c r="F1421" s="143"/>
      <c r="G1421" s="143"/>
      <c r="H1421" s="143"/>
      <c r="I1421" s="143"/>
      <c r="J1421" s="146">
        <v>528927</v>
      </c>
      <c r="K1421" s="146">
        <v>173228</v>
      </c>
      <c r="L1421" s="177" t="s">
        <v>3076</v>
      </c>
      <c r="M1421" s="143"/>
      <c r="N1421" s="143"/>
      <c r="O1421" s="146"/>
      <c r="P1421" s="146"/>
      <c r="Q1421" s="135">
        <v>7</v>
      </c>
      <c r="R1421" s="147"/>
      <c r="S1421" s="147"/>
      <c r="T1421" s="147"/>
      <c r="U1421" s="153"/>
      <c r="V1421" s="153"/>
      <c r="W1421" s="148"/>
      <c r="X1421" s="149" t="s">
        <v>1442</v>
      </c>
      <c r="Y1421" s="147" t="s">
        <v>1443</v>
      </c>
      <c r="Z1421" s="150"/>
      <c r="AA1421" s="143"/>
      <c r="AB1421" s="381">
        <v>0.1225</v>
      </c>
      <c r="AC1421" s="143"/>
      <c r="AD1421" s="68"/>
      <c r="AE1421" s="157" t="s">
        <v>1931</v>
      </c>
      <c r="AF1421" s="157" t="s">
        <v>1444</v>
      </c>
      <c r="AG1421" s="143">
        <v>1332280</v>
      </c>
      <c r="AH1421" s="143">
        <v>0</v>
      </c>
      <c r="AI1421" s="143">
        <v>0</v>
      </c>
      <c r="AJ1421" s="143">
        <v>0</v>
      </c>
      <c r="AK1421" s="143">
        <v>0</v>
      </c>
      <c r="AL1421" s="143">
        <v>0</v>
      </c>
      <c r="AM1421" s="143">
        <v>0</v>
      </c>
      <c r="AN1421" s="143">
        <v>0</v>
      </c>
      <c r="AO1421" s="143">
        <v>0</v>
      </c>
      <c r="AP1421" s="143">
        <v>7</v>
      </c>
      <c r="AQ1421" s="170" t="s">
        <v>4965</v>
      </c>
      <c r="AR1421" s="170" t="s">
        <v>4965</v>
      </c>
      <c r="AS1421" s="170" t="s">
        <v>4965</v>
      </c>
      <c r="AT1421" s="170" t="s">
        <v>4965</v>
      </c>
      <c r="AU1421" s="170" t="s">
        <v>4965</v>
      </c>
      <c r="AV1421" s="170" t="s">
        <v>4965</v>
      </c>
      <c r="AW1421" s="170" t="s">
        <v>4965</v>
      </c>
      <c r="AX1421" s="170" t="s">
        <v>4965</v>
      </c>
      <c r="AY1421" s="170" t="s">
        <v>4965</v>
      </c>
      <c r="AZ1421" s="170" t="s">
        <v>4965</v>
      </c>
      <c r="BA1421" s="170" t="s">
        <v>4965</v>
      </c>
      <c r="BB1421" s="170" t="s">
        <v>4965</v>
      </c>
      <c r="BC1421" s="170" t="s">
        <v>4965</v>
      </c>
      <c r="BD1421" s="170" t="s">
        <v>4965</v>
      </c>
      <c r="BE1421" s="170" t="s">
        <v>4965</v>
      </c>
      <c r="BF1421" s="170" t="s">
        <v>4965</v>
      </c>
      <c r="BG1421" s="170" t="s">
        <v>4965</v>
      </c>
      <c r="BH1421" s="170" t="s">
        <v>4965</v>
      </c>
      <c r="BI1421" s="170" t="s">
        <v>4965</v>
      </c>
      <c r="BJ1421" s="170" t="s">
        <v>4965</v>
      </c>
      <c r="BK1421" s="170" t="s">
        <v>4965</v>
      </c>
      <c r="BL1421" s="120" t="s">
        <v>4021</v>
      </c>
      <c r="BM1421" s="80">
        <v>0</v>
      </c>
      <c r="BN1421" s="80">
        <v>0</v>
      </c>
      <c r="BO1421" s="247">
        <v>0</v>
      </c>
      <c r="BP1421" s="80">
        <v>0</v>
      </c>
      <c r="BQ1421" s="80">
        <v>0</v>
      </c>
      <c r="BR1421" s="80">
        <v>0</v>
      </c>
      <c r="BS1421" s="245">
        <v>0.15555555555555553</v>
      </c>
      <c r="BT1421" s="119">
        <v>0.15555555555555553</v>
      </c>
      <c r="BU1421" s="119">
        <v>0.15555555555555553</v>
      </c>
      <c r="BV1421" s="119">
        <v>0.15555555555555553</v>
      </c>
      <c r="BW1421" s="119">
        <v>0.15555555555555553</v>
      </c>
      <c r="BX1421" s="119">
        <v>0.27222222222222225</v>
      </c>
      <c r="BY1421" s="119">
        <v>0.27222222222222225</v>
      </c>
      <c r="BZ1421" s="119">
        <v>0.27222222222222225</v>
      </c>
      <c r="CA1421" s="119">
        <v>0.27222222222222225</v>
      </c>
      <c r="CB1421" s="119">
        <v>0.27222222222222225</v>
      </c>
      <c r="CC1421" s="119">
        <v>0.9722222222222221</v>
      </c>
      <c r="CD1421" s="119">
        <v>0.9722222222222221</v>
      </c>
      <c r="CE1421" s="119">
        <v>0.9722222222222221</v>
      </c>
      <c r="CF1421" s="119">
        <v>0.9722222222222221</v>
      </c>
      <c r="CG1421" s="119">
        <v>0.9722222222222221</v>
      </c>
      <c r="CH1421" s="80">
        <v>0</v>
      </c>
      <c r="CI1421" s="81">
        <f t="shared" si="129"/>
        <v>7</v>
      </c>
      <c r="CJ1421" s="260">
        <f t="shared" si="130"/>
        <v>2.1388888888888884</v>
      </c>
      <c r="CK1421" s="131">
        <f t="shared" si="131"/>
        <v>0.15555555555555553</v>
      </c>
      <c r="CL1421" s="260">
        <f t="shared" si="132"/>
        <v>1.0499999999999998</v>
      </c>
      <c r="CM1421" s="158" t="s">
        <v>4965</v>
      </c>
      <c r="CN1421" s="158" t="s">
        <v>4965</v>
      </c>
      <c r="CO1421" s="140" t="s">
        <v>4965</v>
      </c>
      <c r="CP1421" s="152"/>
      <c r="CQ1421" s="140" t="s">
        <v>4965</v>
      </c>
      <c r="CR1421" s="139" t="s">
        <v>4965</v>
      </c>
      <c r="CS1421" s="140" t="s">
        <v>4965</v>
      </c>
      <c r="CT1421" s="140" t="s">
        <v>4965</v>
      </c>
      <c r="CU1421" s="140"/>
    </row>
    <row r="1422" spans="1:99" s="363" customFormat="1" ht="12" customHeight="1" x14ac:dyDescent="0.2">
      <c r="A1422" s="143" t="s">
        <v>3650</v>
      </c>
      <c r="B1422" s="151" t="s">
        <v>2052</v>
      </c>
      <c r="C1422" s="143" t="s">
        <v>2645</v>
      </c>
      <c r="D1422" s="143"/>
      <c r="E1422" s="143"/>
      <c r="F1422" s="143"/>
      <c r="G1422" s="143"/>
      <c r="H1422" s="143"/>
      <c r="I1422" s="143"/>
      <c r="J1422" s="146">
        <v>528927</v>
      </c>
      <c r="K1422" s="146">
        <v>173228</v>
      </c>
      <c r="L1422" s="177" t="s">
        <v>3076</v>
      </c>
      <c r="M1422" s="143"/>
      <c r="N1422" s="143"/>
      <c r="O1422" s="146"/>
      <c r="P1422" s="146"/>
      <c r="Q1422" s="135">
        <v>24</v>
      </c>
      <c r="R1422" s="147"/>
      <c r="S1422" s="147"/>
      <c r="T1422" s="147"/>
      <c r="U1422" s="153"/>
      <c r="V1422" s="153"/>
      <c r="W1422" s="148"/>
      <c r="X1422" s="149" t="s">
        <v>1442</v>
      </c>
      <c r="Y1422" s="147" t="s">
        <v>1443</v>
      </c>
      <c r="Z1422" s="150"/>
      <c r="AA1422" s="143"/>
      <c r="AB1422" s="381">
        <v>0.42</v>
      </c>
      <c r="AC1422" s="143"/>
      <c r="AD1422" s="68"/>
      <c r="AE1422" s="349" t="s">
        <v>3063</v>
      </c>
      <c r="AF1422" s="157" t="s">
        <v>1444</v>
      </c>
      <c r="AG1422" s="143">
        <v>1332280</v>
      </c>
      <c r="AH1422" s="143">
        <v>0</v>
      </c>
      <c r="AI1422" s="143">
        <v>0</v>
      </c>
      <c r="AJ1422" s="143">
        <v>0</v>
      </c>
      <c r="AK1422" s="143">
        <v>0</v>
      </c>
      <c r="AL1422" s="143">
        <v>0</v>
      </c>
      <c r="AM1422" s="143">
        <v>0</v>
      </c>
      <c r="AN1422" s="143">
        <v>0</v>
      </c>
      <c r="AO1422" s="143">
        <v>0</v>
      </c>
      <c r="AP1422" s="143">
        <v>24</v>
      </c>
      <c r="AQ1422" s="170" t="s">
        <v>4965</v>
      </c>
      <c r="AR1422" s="170" t="s">
        <v>4965</v>
      </c>
      <c r="AS1422" s="170" t="s">
        <v>4965</v>
      </c>
      <c r="AT1422" s="170" t="s">
        <v>4965</v>
      </c>
      <c r="AU1422" s="170" t="s">
        <v>4965</v>
      </c>
      <c r="AV1422" s="170" t="s">
        <v>4965</v>
      </c>
      <c r="AW1422" s="170" t="s">
        <v>4965</v>
      </c>
      <c r="AX1422" s="170" t="s">
        <v>4965</v>
      </c>
      <c r="AY1422" s="170" t="s">
        <v>4965</v>
      </c>
      <c r="AZ1422" s="170" t="s">
        <v>4965</v>
      </c>
      <c r="BA1422" s="170" t="s">
        <v>4965</v>
      </c>
      <c r="BB1422" s="170" t="s">
        <v>4965</v>
      </c>
      <c r="BC1422" s="170" t="s">
        <v>4965</v>
      </c>
      <c r="BD1422" s="170" t="s">
        <v>4965</v>
      </c>
      <c r="BE1422" s="170" t="s">
        <v>4965</v>
      </c>
      <c r="BF1422" s="170" t="s">
        <v>4965</v>
      </c>
      <c r="BG1422" s="170" t="s">
        <v>4965</v>
      </c>
      <c r="BH1422" s="170" t="s">
        <v>4965</v>
      </c>
      <c r="BI1422" s="170" t="s">
        <v>4965</v>
      </c>
      <c r="BJ1422" s="170" t="s">
        <v>4965</v>
      </c>
      <c r="BK1422" s="170" t="s">
        <v>4965</v>
      </c>
      <c r="BL1422" s="120" t="s">
        <v>4021</v>
      </c>
      <c r="BM1422" s="80">
        <v>0</v>
      </c>
      <c r="BN1422" s="80">
        <v>0</v>
      </c>
      <c r="BO1422" s="247">
        <v>0</v>
      </c>
      <c r="BP1422" s="80">
        <v>0</v>
      </c>
      <c r="BQ1422" s="80">
        <v>0</v>
      </c>
      <c r="BR1422" s="80">
        <v>0</v>
      </c>
      <c r="BS1422" s="245">
        <v>0.53333333333333333</v>
      </c>
      <c r="BT1422" s="119">
        <v>0.53333333333333333</v>
      </c>
      <c r="BU1422" s="119">
        <v>0.53333333333333333</v>
      </c>
      <c r="BV1422" s="119">
        <v>0.53333333333333333</v>
      </c>
      <c r="BW1422" s="119">
        <v>0.53333333333333333</v>
      </c>
      <c r="BX1422" s="119">
        <v>0.93333333333333335</v>
      </c>
      <c r="BY1422" s="119">
        <v>0.93333333333333335</v>
      </c>
      <c r="BZ1422" s="119">
        <v>0.93333333333333335</v>
      </c>
      <c r="CA1422" s="119">
        <v>0.93333333333333335</v>
      </c>
      <c r="CB1422" s="119">
        <v>0.93333333333333335</v>
      </c>
      <c r="CC1422" s="119">
        <v>3.333333333333333</v>
      </c>
      <c r="CD1422" s="119">
        <v>3.333333333333333</v>
      </c>
      <c r="CE1422" s="119">
        <v>3.333333333333333</v>
      </c>
      <c r="CF1422" s="119">
        <v>3.333333333333333</v>
      </c>
      <c r="CG1422" s="119">
        <v>3.333333333333333</v>
      </c>
      <c r="CH1422" s="80">
        <v>0</v>
      </c>
      <c r="CI1422" s="81">
        <f t="shared" si="129"/>
        <v>23.999999999999996</v>
      </c>
      <c r="CJ1422" s="260">
        <f t="shared" si="130"/>
        <v>7.3333333333333339</v>
      </c>
      <c r="CK1422" s="260">
        <f t="shared" si="131"/>
        <v>0.53333333333333333</v>
      </c>
      <c r="CL1422" s="260">
        <f t="shared" si="132"/>
        <v>3.5999999999999996</v>
      </c>
      <c r="CM1422" s="158" t="s">
        <v>4965</v>
      </c>
      <c r="CN1422" s="158" t="s">
        <v>4965</v>
      </c>
      <c r="CO1422" s="140" t="s">
        <v>4965</v>
      </c>
      <c r="CP1422" s="152"/>
      <c r="CQ1422" s="140" t="s">
        <v>4965</v>
      </c>
      <c r="CR1422" s="139" t="s">
        <v>4965</v>
      </c>
      <c r="CS1422" s="140" t="s">
        <v>4965</v>
      </c>
      <c r="CT1422" s="140" t="s">
        <v>4965</v>
      </c>
      <c r="CU1422" s="140"/>
    </row>
    <row r="1423" spans="1:99" s="363" customFormat="1" ht="12" customHeight="1" x14ac:dyDescent="0.2">
      <c r="A1423" s="143" t="s">
        <v>3650</v>
      </c>
      <c r="B1423" s="151" t="s">
        <v>2053</v>
      </c>
      <c r="C1423" s="143" t="s">
        <v>2646</v>
      </c>
      <c r="D1423" s="143"/>
      <c r="E1423" s="143"/>
      <c r="F1423" s="143"/>
      <c r="G1423" s="143"/>
      <c r="H1423" s="143"/>
      <c r="I1423" s="143"/>
      <c r="J1423" s="146">
        <v>522250</v>
      </c>
      <c r="K1423" s="146">
        <v>173773</v>
      </c>
      <c r="L1423" s="177" t="s">
        <v>3068</v>
      </c>
      <c r="M1423" s="143"/>
      <c r="N1423" s="143"/>
      <c r="O1423" s="146"/>
      <c r="P1423" s="146"/>
      <c r="Q1423" s="135">
        <v>9</v>
      </c>
      <c r="R1423" s="147"/>
      <c r="S1423" s="147"/>
      <c r="T1423" s="147"/>
      <c r="U1423" s="153"/>
      <c r="V1423" s="153"/>
      <c r="W1423" s="148"/>
      <c r="X1423" s="149" t="s">
        <v>1442</v>
      </c>
      <c r="Y1423" s="147" t="s">
        <v>1443</v>
      </c>
      <c r="Z1423" s="150"/>
      <c r="AA1423" s="143"/>
      <c r="AB1423" s="381">
        <v>0.2475</v>
      </c>
      <c r="AC1423" s="143"/>
      <c r="AD1423" s="68"/>
      <c r="AE1423" s="157" t="s">
        <v>628</v>
      </c>
      <c r="AF1423" s="157" t="s">
        <v>1444</v>
      </c>
      <c r="AG1423" s="143">
        <v>1332186</v>
      </c>
      <c r="AH1423" s="143">
        <v>0</v>
      </c>
      <c r="AI1423" s="143">
        <v>0</v>
      </c>
      <c r="AJ1423" s="143">
        <v>0</v>
      </c>
      <c r="AK1423" s="143">
        <v>0</v>
      </c>
      <c r="AL1423" s="143">
        <v>0</v>
      </c>
      <c r="AM1423" s="143">
        <v>0</v>
      </c>
      <c r="AN1423" s="143">
        <v>0</v>
      </c>
      <c r="AO1423" s="143">
        <v>0</v>
      </c>
      <c r="AP1423" s="143">
        <v>9</v>
      </c>
      <c r="AQ1423" s="170" t="s">
        <v>4965</v>
      </c>
      <c r="AR1423" s="170" t="s">
        <v>4965</v>
      </c>
      <c r="AS1423" s="170" t="s">
        <v>4965</v>
      </c>
      <c r="AT1423" s="170" t="s">
        <v>4965</v>
      </c>
      <c r="AU1423" s="170" t="s">
        <v>4965</v>
      </c>
      <c r="AV1423" s="170" t="s">
        <v>4965</v>
      </c>
      <c r="AW1423" s="170" t="s">
        <v>4965</v>
      </c>
      <c r="AX1423" s="170" t="s">
        <v>4965</v>
      </c>
      <c r="AY1423" s="170" t="s">
        <v>4965</v>
      </c>
      <c r="AZ1423" s="170" t="s">
        <v>4965</v>
      </c>
      <c r="BA1423" s="170" t="s">
        <v>4965</v>
      </c>
      <c r="BB1423" s="170" t="s">
        <v>4965</v>
      </c>
      <c r="BC1423" s="170" t="s">
        <v>4965</v>
      </c>
      <c r="BD1423" s="170" t="s">
        <v>4965</v>
      </c>
      <c r="BE1423" s="170" t="s">
        <v>4965</v>
      </c>
      <c r="BF1423" s="170" t="s">
        <v>4965</v>
      </c>
      <c r="BG1423" s="170" t="s">
        <v>4965</v>
      </c>
      <c r="BH1423" s="170" t="s">
        <v>4965</v>
      </c>
      <c r="BI1423" s="170" t="s">
        <v>4965</v>
      </c>
      <c r="BJ1423" s="170" t="s">
        <v>4965</v>
      </c>
      <c r="BK1423" s="170" t="s">
        <v>4965</v>
      </c>
      <c r="BL1423" s="120" t="s">
        <v>4021</v>
      </c>
      <c r="BM1423" s="80">
        <v>0</v>
      </c>
      <c r="BN1423" s="80">
        <v>0</v>
      </c>
      <c r="BO1423" s="247">
        <v>0</v>
      </c>
      <c r="BP1423" s="80">
        <v>0</v>
      </c>
      <c r="BQ1423" s="80">
        <v>0</v>
      </c>
      <c r="BR1423" s="80">
        <v>0</v>
      </c>
      <c r="BS1423" s="245">
        <v>0.17499999999999999</v>
      </c>
      <c r="BT1423" s="119">
        <v>0.17499999999999999</v>
      </c>
      <c r="BU1423" s="119">
        <v>0.17499999999999999</v>
      </c>
      <c r="BV1423" s="119">
        <v>0.17499999999999999</v>
      </c>
      <c r="BW1423" s="119">
        <v>0.17499999999999999</v>
      </c>
      <c r="BX1423" s="119">
        <v>0.35</v>
      </c>
      <c r="BY1423" s="119">
        <v>0.35</v>
      </c>
      <c r="BZ1423" s="119">
        <v>0.35</v>
      </c>
      <c r="CA1423" s="119">
        <v>0.35</v>
      </c>
      <c r="CB1423" s="119">
        <v>0.35</v>
      </c>
      <c r="CC1423" s="119">
        <v>1.2749999999999999</v>
      </c>
      <c r="CD1423" s="119">
        <v>1.2749999999999999</v>
      </c>
      <c r="CE1423" s="119">
        <v>1.2749999999999999</v>
      </c>
      <c r="CF1423" s="119">
        <v>1.2749999999999999</v>
      </c>
      <c r="CG1423" s="119">
        <v>1.2749999999999999</v>
      </c>
      <c r="CH1423" s="80">
        <v>0</v>
      </c>
      <c r="CI1423" s="81">
        <f t="shared" si="129"/>
        <v>9.0000000000000018</v>
      </c>
      <c r="CJ1423" s="260">
        <f t="shared" si="130"/>
        <v>2.6250000000000004</v>
      </c>
      <c r="CK1423" s="131">
        <f t="shared" si="131"/>
        <v>0.17499999999999999</v>
      </c>
      <c r="CL1423" s="260">
        <f t="shared" si="132"/>
        <v>1.2250000000000001</v>
      </c>
      <c r="CM1423" s="158" t="s">
        <v>4965</v>
      </c>
      <c r="CN1423" s="154" t="s">
        <v>1938</v>
      </c>
      <c r="CO1423" s="140" t="s">
        <v>4965</v>
      </c>
      <c r="CP1423" s="152"/>
      <c r="CQ1423" s="140" t="s">
        <v>4965</v>
      </c>
      <c r="CR1423" s="139" t="s">
        <v>4965</v>
      </c>
      <c r="CS1423" s="140" t="s">
        <v>4965</v>
      </c>
      <c r="CT1423" s="140" t="s">
        <v>4965</v>
      </c>
      <c r="CU1423" s="140"/>
    </row>
    <row r="1424" spans="1:99" s="363" customFormat="1" ht="12" customHeight="1" x14ac:dyDescent="0.2">
      <c r="A1424" s="143" t="s">
        <v>3650</v>
      </c>
      <c r="B1424" s="151" t="s">
        <v>2053</v>
      </c>
      <c r="C1424" s="143" t="s">
        <v>2646</v>
      </c>
      <c r="D1424" s="143"/>
      <c r="E1424" s="143"/>
      <c r="F1424" s="143"/>
      <c r="G1424" s="143"/>
      <c r="H1424" s="143"/>
      <c r="I1424" s="143"/>
      <c r="J1424" s="146">
        <v>522250</v>
      </c>
      <c r="K1424" s="146">
        <v>173773</v>
      </c>
      <c r="L1424" s="177" t="s">
        <v>3068</v>
      </c>
      <c r="M1424" s="143"/>
      <c r="N1424" s="143"/>
      <c r="O1424" s="146"/>
      <c r="P1424" s="146"/>
      <c r="Q1424" s="135">
        <v>15</v>
      </c>
      <c r="R1424" s="147"/>
      <c r="S1424" s="147"/>
      <c r="T1424" s="147"/>
      <c r="U1424" s="153"/>
      <c r="V1424" s="153"/>
      <c r="W1424" s="148"/>
      <c r="X1424" s="149" t="s">
        <v>1442</v>
      </c>
      <c r="Y1424" s="147" t="s">
        <v>1443</v>
      </c>
      <c r="Z1424" s="150"/>
      <c r="AA1424" s="143"/>
      <c r="AB1424" s="381">
        <v>0.41249999999999998</v>
      </c>
      <c r="AC1424" s="143"/>
      <c r="AD1424" s="68"/>
      <c r="AE1424" s="157" t="s">
        <v>1931</v>
      </c>
      <c r="AF1424" s="157" t="s">
        <v>1444</v>
      </c>
      <c r="AG1424" s="143">
        <v>1332186</v>
      </c>
      <c r="AH1424" s="143">
        <v>0</v>
      </c>
      <c r="AI1424" s="143">
        <v>0</v>
      </c>
      <c r="AJ1424" s="143">
        <v>0</v>
      </c>
      <c r="AK1424" s="143">
        <v>0</v>
      </c>
      <c r="AL1424" s="143">
        <v>0</v>
      </c>
      <c r="AM1424" s="143">
        <v>0</v>
      </c>
      <c r="AN1424" s="143">
        <v>0</v>
      </c>
      <c r="AO1424" s="143">
        <v>0</v>
      </c>
      <c r="AP1424" s="143">
        <v>15</v>
      </c>
      <c r="AQ1424" s="170" t="s">
        <v>4965</v>
      </c>
      <c r="AR1424" s="170" t="s">
        <v>4965</v>
      </c>
      <c r="AS1424" s="170" t="s">
        <v>4965</v>
      </c>
      <c r="AT1424" s="170" t="s">
        <v>4965</v>
      </c>
      <c r="AU1424" s="170" t="s">
        <v>4965</v>
      </c>
      <c r="AV1424" s="170" t="s">
        <v>4965</v>
      </c>
      <c r="AW1424" s="170" t="s">
        <v>4965</v>
      </c>
      <c r="AX1424" s="170" t="s">
        <v>4965</v>
      </c>
      <c r="AY1424" s="170" t="s">
        <v>4965</v>
      </c>
      <c r="AZ1424" s="170" t="s">
        <v>4965</v>
      </c>
      <c r="BA1424" s="170" t="s">
        <v>4965</v>
      </c>
      <c r="BB1424" s="170" t="s">
        <v>4965</v>
      </c>
      <c r="BC1424" s="170" t="s">
        <v>4965</v>
      </c>
      <c r="BD1424" s="170" t="s">
        <v>4965</v>
      </c>
      <c r="BE1424" s="170" t="s">
        <v>4965</v>
      </c>
      <c r="BF1424" s="170" t="s">
        <v>4965</v>
      </c>
      <c r="BG1424" s="170" t="s">
        <v>4965</v>
      </c>
      <c r="BH1424" s="170" t="s">
        <v>4965</v>
      </c>
      <c r="BI1424" s="170" t="s">
        <v>4965</v>
      </c>
      <c r="BJ1424" s="170" t="s">
        <v>4965</v>
      </c>
      <c r="BK1424" s="170" t="s">
        <v>4965</v>
      </c>
      <c r="BL1424" s="120" t="s">
        <v>4021</v>
      </c>
      <c r="BM1424" s="80">
        <v>0</v>
      </c>
      <c r="BN1424" s="80">
        <v>0</v>
      </c>
      <c r="BO1424" s="247">
        <v>0</v>
      </c>
      <c r="BP1424" s="80">
        <v>0</v>
      </c>
      <c r="BQ1424" s="80">
        <v>0</v>
      </c>
      <c r="BR1424" s="80">
        <v>0</v>
      </c>
      <c r="BS1424" s="245">
        <v>0.29166666666666663</v>
      </c>
      <c r="BT1424" s="119">
        <v>0.29166666666666663</v>
      </c>
      <c r="BU1424" s="119">
        <v>0.29166666666666663</v>
      </c>
      <c r="BV1424" s="119">
        <v>0.29166666666666663</v>
      </c>
      <c r="BW1424" s="119">
        <v>0.29166666666666663</v>
      </c>
      <c r="BX1424" s="119">
        <v>0.58333333333333326</v>
      </c>
      <c r="BY1424" s="119">
        <v>0.58333333333333326</v>
      </c>
      <c r="BZ1424" s="119">
        <v>0.58333333333333326</v>
      </c>
      <c r="CA1424" s="119">
        <v>0.58333333333333326</v>
      </c>
      <c r="CB1424" s="119">
        <v>0.58333333333333326</v>
      </c>
      <c r="CC1424" s="119">
        <v>2.125</v>
      </c>
      <c r="CD1424" s="119">
        <v>2.125</v>
      </c>
      <c r="CE1424" s="119">
        <v>2.125</v>
      </c>
      <c r="CF1424" s="119">
        <v>2.125</v>
      </c>
      <c r="CG1424" s="119">
        <v>2.125</v>
      </c>
      <c r="CH1424" s="80">
        <v>0</v>
      </c>
      <c r="CI1424" s="81">
        <f t="shared" si="129"/>
        <v>14.999999999999998</v>
      </c>
      <c r="CJ1424" s="260">
        <f t="shared" si="130"/>
        <v>4.3749999999999982</v>
      </c>
      <c r="CK1424" s="131">
        <f t="shared" si="131"/>
        <v>0.29166666666666663</v>
      </c>
      <c r="CL1424" s="260">
        <f t="shared" si="132"/>
        <v>2.0416666666666661</v>
      </c>
      <c r="CM1424" s="158" t="s">
        <v>4965</v>
      </c>
      <c r="CN1424" s="154" t="s">
        <v>1938</v>
      </c>
      <c r="CO1424" s="140" t="s">
        <v>4965</v>
      </c>
      <c r="CP1424" s="152"/>
      <c r="CQ1424" s="140" t="s">
        <v>4965</v>
      </c>
      <c r="CR1424" s="139" t="s">
        <v>4965</v>
      </c>
      <c r="CS1424" s="140" t="s">
        <v>4965</v>
      </c>
      <c r="CT1424" s="140" t="s">
        <v>4965</v>
      </c>
      <c r="CU1424" s="140"/>
    </row>
    <row r="1425" spans="1:99" s="363" customFormat="1" ht="12" customHeight="1" x14ac:dyDescent="0.2">
      <c r="A1425" s="143" t="s">
        <v>3650</v>
      </c>
      <c r="B1425" s="151" t="s">
        <v>2053</v>
      </c>
      <c r="C1425" s="143" t="s">
        <v>2646</v>
      </c>
      <c r="D1425" s="143"/>
      <c r="E1425" s="143"/>
      <c r="F1425" s="143"/>
      <c r="G1425" s="143"/>
      <c r="H1425" s="143"/>
      <c r="I1425" s="143"/>
      <c r="J1425" s="146">
        <v>522250</v>
      </c>
      <c r="K1425" s="146">
        <v>173773</v>
      </c>
      <c r="L1425" s="177" t="s">
        <v>3068</v>
      </c>
      <c r="M1425" s="143"/>
      <c r="N1425" s="143"/>
      <c r="O1425" s="146"/>
      <c r="P1425" s="146"/>
      <c r="Q1425" s="135">
        <v>48</v>
      </c>
      <c r="R1425" s="147"/>
      <c r="S1425" s="147"/>
      <c r="T1425" s="147"/>
      <c r="U1425" s="153"/>
      <c r="V1425" s="153"/>
      <c r="W1425" s="148"/>
      <c r="X1425" s="149" t="s">
        <v>1442</v>
      </c>
      <c r="Y1425" s="147" t="s">
        <v>1443</v>
      </c>
      <c r="Z1425" s="150"/>
      <c r="AA1425" s="143"/>
      <c r="AB1425" s="381">
        <v>1.32</v>
      </c>
      <c r="AC1425" s="143"/>
      <c r="AD1425" s="68"/>
      <c r="AE1425" s="349" t="s">
        <v>3063</v>
      </c>
      <c r="AF1425" s="157" t="s">
        <v>1444</v>
      </c>
      <c r="AG1425" s="143">
        <v>1332186</v>
      </c>
      <c r="AH1425" s="143">
        <v>0</v>
      </c>
      <c r="AI1425" s="143">
        <v>0</v>
      </c>
      <c r="AJ1425" s="143">
        <v>0</v>
      </c>
      <c r="AK1425" s="143">
        <v>0</v>
      </c>
      <c r="AL1425" s="143">
        <v>0</v>
      </c>
      <c r="AM1425" s="143">
        <v>0</v>
      </c>
      <c r="AN1425" s="143">
        <v>0</v>
      </c>
      <c r="AO1425" s="143">
        <v>0</v>
      </c>
      <c r="AP1425" s="143">
        <v>48</v>
      </c>
      <c r="AQ1425" s="170" t="s">
        <v>4965</v>
      </c>
      <c r="AR1425" s="170" t="s">
        <v>4965</v>
      </c>
      <c r="AS1425" s="170" t="s">
        <v>4965</v>
      </c>
      <c r="AT1425" s="170" t="s">
        <v>4965</v>
      </c>
      <c r="AU1425" s="170" t="s">
        <v>4965</v>
      </c>
      <c r="AV1425" s="170" t="s">
        <v>4965</v>
      </c>
      <c r="AW1425" s="170" t="s">
        <v>4965</v>
      </c>
      <c r="AX1425" s="170" t="s">
        <v>4965</v>
      </c>
      <c r="AY1425" s="170" t="s">
        <v>4965</v>
      </c>
      <c r="AZ1425" s="170" t="s">
        <v>4965</v>
      </c>
      <c r="BA1425" s="170" t="s">
        <v>4965</v>
      </c>
      <c r="BB1425" s="170" t="s">
        <v>4965</v>
      </c>
      <c r="BC1425" s="170" t="s">
        <v>4965</v>
      </c>
      <c r="BD1425" s="170" t="s">
        <v>4965</v>
      </c>
      <c r="BE1425" s="170" t="s">
        <v>4965</v>
      </c>
      <c r="BF1425" s="170" t="s">
        <v>4965</v>
      </c>
      <c r="BG1425" s="170" t="s">
        <v>4965</v>
      </c>
      <c r="BH1425" s="170" t="s">
        <v>4965</v>
      </c>
      <c r="BI1425" s="170" t="s">
        <v>4965</v>
      </c>
      <c r="BJ1425" s="170" t="s">
        <v>4965</v>
      </c>
      <c r="BK1425" s="170" t="s">
        <v>4965</v>
      </c>
      <c r="BL1425" s="120" t="s">
        <v>4021</v>
      </c>
      <c r="BM1425" s="80">
        <v>0</v>
      </c>
      <c r="BN1425" s="80">
        <v>0</v>
      </c>
      <c r="BO1425" s="247">
        <v>0</v>
      </c>
      <c r="BP1425" s="80">
        <v>0</v>
      </c>
      <c r="BQ1425" s="80">
        <v>0</v>
      </c>
      <c r="BR1425" s="80">
        <v>0</v>
      </c>
      <c r="BS1425" s="245">
        <v>0.93333333333333335</v>
      </c>
      <c r="BT1425" s="119">
        <v>0.93333333333333335</v>
      </c>
      <c r="BU1425" s="119">
        <v>0.93333333333333335</v>
      </c>
      <c r="BV1425" s="119">
        <v>0.93333333333333335</v>
      </c>
      <c r="BW1425" s="119">
        <v>0.93333333333333335</v>
      </c>
      <c r="BX1425" s="119">
        <v>1.8666666666666667</v>
      </c>
      <c r="BY1425" s="119">
        <v>1.8666666666666667</v>
      </c>
      <c r="BZ1425" s="119">
        <v>1.8666666666666667</v>
      </c>
      <c r="CA1425" s="119">
        <v>1.8666666666666667</v>
      </c>
      <c r="CB1425" s="119">
        <v>1.8666666666666667</v>
      </c>
      <c r="CC1425" s="119">
        <v>6.8</v>
      </c>
      <c r="CD1425" s="119">
        <v>6.8</v>
      </c>
      <c r="CE1425" s="119">
        <v>6.8</v>
      </c>
      <c r="CF1425" s="119">
        <v>6.8</v>
      </c>
      <c r="CG1425" s="119">
        <v>6.8</v>
      </c>
      <c r="CH1425" s="80">
        <v>0</v>
      </c>
      <c r="CI1425" s="81">
        <f t="shared" si="129"/>
        <v>47.999999999999993</v>
      </c>
      <c r="CJ1425" s="260">
        <f t="shared" si="130"/>
        <v>14.000000000000002</v>
      </c>
      <c r="CK1425" s="260">
        <f t="shared" si="131"/>
        <v>0.93333333333333335</v>
      </c>
      <c r="CL1425" s="260">
        <f t="shared" si="132"/>
        <v>6.5333333333333332</v>
      </c>
      <c r="CM1425" s="158" t="s">
        <v>4965</v>
      </c>
      <c r="CN1425" s="154" t="s">
        <v>1938</v>
      </c>
      <c r="CO1425" s="140" t="s">
        <v>4965</v>
      </c>
      <c r="CP1425" s="152"/>
      <c r="CQ1425" s="140" t="s">
        <v>4965</v>
      </c>
      <c r="CR1425" s="139" t="s">
        <v>4965</v>
      </c>
      <c r="CS1425" s="140" t="s">
        <v>4965</v>
      </c>
      <c r="CT1425" s="140" t="s">
        <v>4965</v>
      </c>
      <c r="CU1425" s="140"/>
    </row>
    <row r="1426" spans="1:99" s="363" customFormat="1" ht="12" customHeight="1" x14ac:dyDescent="0.2">
      <c r="A1426" s="143" t="s">
        <v>3650</v>
      </c>
      <c r="B1426" s="151" t="s">
        <v>2049</v>
      </c>
      <c r="C1426" s="143" t="s">
        <v>2647</v>
      </c>
      <c r="D1426" s="143"/>
      <c r="E1426" s="143"/>
      <c r="F1426" s="143"/>
      <c r="G1426" s="143"/>
      <c r="H1426" s="143"/>
      <c r="I1426" s="143"/>
      <c r="J1426" s="146">
        <v>521954</v>
      </c>
      <c r="K1426" s="146">
        <v>172597</v>
      </c>
      <c r="L1426" s="177" t="s">
        <v>3068</v>
      </c>
      <c r="M1426" s="143"/>
      <c r="N1426" s="143"/>
      <c r="O1426" s="146"/>
      <c r="P1426" s="146"/>
      <c r="Q1426" s="135">
        <v>3</v>
      </c>
      <c r="R1426" s="147"/>
      <c r="S1426" s="147"/>
      <c r="T1426" s="147"/>
      <c r="U1426" s="153"/>
      <c r="V1426" s="153"/>
      <c r="W1426" s="148"/>
      <c r="X1426" s="149" t="s">
        <v>1442</v>
      </c>
      <c r="Y1426" s="147" t="s">
        <v>1443</v>
      </c>
      <c r="Z1426" s="150"/>
      <c r="AA1426" s="143"/>
      <c r="AB1426" s="381">
        <v>0.2543478260869565</v>
      </c>
      <c r="AC1426" s="143"/>
      <c r="AD1426" s="68"/>
      <c r="AE1426" s="157" t="s">
        <v>628</v>
      </c>
      <c r="AF1426" s="157" t="s">
        <v>1444</v>
      </c>
      <c r="AG1426" s="143">
        <v>1332023</v>
      </c>
      <c r="AH1426" s="143">
        <v>0</v>
      </c>
      <c r="AI1426" s="143">
        <v>0</v>
      </c>
      <c r="AJ1426" s="143">
        <v>0</v>
      </c>
      <c r="AK1426" s="143">
        <v>0</v>
      </c>
      <c r="AL1426" s="143">
        <v>0</v>
      </c>
      <c r="AM1426" s="143">
        <v>0</v>
      </c>
      <c r="AN1426" s="143">
        <v>0</v>
      </c>
      <c r="AO1426" s="143">
        <v>0</v>
      </c>
      <c r="AP1426" s="143">
        <v>3</v>
      </c>
      <c r="AQ1426" s="170" t="s">
        <v>4965</v>
      </c>
      <c r="AR1426" s="170" t="s">
        <v>4965</v>
      </c>
      <c r="AS1426" s="170" t="s">
        <v>4965</v>
      </c>
      <c r="AT1426" s="170" t="s">
        <v>4965</v>
      </c>
      <c r="AU1426" s="170" t="s">
        <v>4965</v>
      </c>
      <c r="AV1426" s="170" t="s">
        <v>4965</v>
      </c>
      <c r="AW1426" s="170" t="s">
        <v>4965</v>
      </c>
      <c r="AX1426" s="170" t="s">
        <v>4965</v>
      </c>
      <c r="AY1426" s="170" t="s">
        <v>4965</v>
      </c>
      <c r="AZ1426" s="170" t="s">
        <v>4965</v>
      </c>
      <c r="BA1426" s="170" t="s">
        <v>4965</v>
      </c>
      <c r="BB1426" s="170" t="s">
        <v>4965</v>
      </c>
      <c r="BC1426" s="170" t="s">
        <v>4965</v>
      </c>
      <c r="BD1426" s="170" t="s">
        <v>4965</v>
      </c>
      <c r="BE1426" s="170" t="s">
        <v>4965</v>
      </c>
      <c r="BF1426" s="170" t="s">
        <v>4965</v>
      </c>
      <c r="BG1426" s="170" t="s">
        <v>4965</v>
      </c>
      <c r="BH1426" s="170" t="s">
        <v>4965</v>
      </c>
      <c r="BI1426" s="170" t="s">
        <v>4965</v>
      </c>
      <c r="BJ1426" s="170" t="s">
        <v>4965</v>
      </c>
      <c r="BK1426" s="170" t="s">
        <v>4965</v>
      </c>
      <c r="BL1426" s="120" t="s">
        <v>4021</v>
      </c>
      <c r="BM1426" s="80">
        <v>0</v>
      </c>
      <c r="BN1426" s="79">
        <v>0</v>
      </c>
      <c r="BO1426" s="237">
        <v>0</v>
      </c>
      <c r="BP1426" s="79">
        <v>0</v>
      </c>
      <c r="BQ1426" s="79">
        <v>0</v>
      </c>
      <c r="BR1426" s="79">
        <v>0</v>
      </c>
      <c r="BS1426" s="245">
        <v>5.2173913043478258E-2</v>
      </c>
      <c r="BT1426" s="119">
        <v>5.2173913043478258E-2</v>
      </c>
      <c r="BU1426" s="119">
        <v>5.2173913043478258E-2</v>
      </c>
      <c r="BV1426" s="119">
        <v>5.2173913043478258E-2</v>
      </c>
      <c r="BW1426" s="119">
        <v>5.2173913043478258E-2</v>
      </c>
      <c r="BX1426" s="119">
        <v>0.54782608695652169</v>
      </c>
      <c r="BY1426" s="119">
        <v>0.54782608695652169</v>
      </c>
      <c r="BZ1426" s="119">
        <v>0.54782608695652169</v>
      </c>
      <c r="CA1426" s="119">
        <v>0.54782608695652169</v>
      </c>
      <c r="CB1426" s="119">
        <v>0.54782608695652169</v>
      </c>
      <c r="CC1426" s="130">
        <v>0</v>
      </c>
      <c r="CD1426" s="130">
        <v>0</v>
      </c>
      <c r="CE1426" s="130">
        <v>0</v>
      </c>
      <c r="CF1426" s="130">
        <v>0</v>
      </c>
      <c r="CG1426" s="130">
        <v>0</v>
      </c>
      <c r="CH1426" s="130">
        <v>0</v>
      </c>
      <c r="CI1426" s="81">
        <f t="shared" si="129"/>
        <v>3</v>
      </c>
      <c r="CJ1426" s="260">
        <f t="shared" si="130"/>
        <v>3</v>
      </c>
      <c r="CK1426" s="131">
        <f t="shared" si="131"/>
        <v>5.2173913043478258E-2</v>
      </c>
      <c r="CL1426" s="260">
        <f t="shared" si="132"/>
        <v>0.80869565217391304</v>
      </c>
      <c r="CM1426" s="158" t="s">
        <v>4965</v>
      </c>
      <c r="CN1426" s="154" t="s">
        <v>1938</v>
      </c>
      <c r="CO1426" s="140" t="s">
        <v>4965</v>
      </c>
      <c r="CP1426" s="152"/>
      <c r="CQ1426" s="140" t="s">
        <v>4965</v>
      </c>
      <c r="CR1426" s="139" t="s">
        <v>4965</v>
      </c>
      <c r="CS1426" s="140" t="s">
        <v>4965</v>
      </c>
      <c r="CT1426" s="140" t="s">
        <v>4965</v>
      </c>
      <c r="CU1426" s="140"/>
    </row>
    <row r="1427" spans="1:99" s="363" customFormat="1" ht="12" customHeight="1" x14ac:dyDescent="0.2">
      <c r="A1427" s="143" t="s">
        <v>3650</v>
      </c>
      <c r="B1427" s="151" t="s">
        <v>2049</v>
      </c>
      <c r="C1427" s="143" t="s">
        <v>2647</v>
      </c>
      <c r="D1427" s="143"/>
      <c r="E1427" s="143"/>
      <c r="F1427" s="143"/>
      <c r="G1427" s="143"/>
      <c r="H1427" s="143"/>
      <c r="I1427" s="143"/>
      <c r="J1427" s="146">
        <v>521954</v>
      </c>
      <c r="K1427" s="146">
        <v>172597</v>
      </c>
      <c r="L1427" s="177" t="s">
        <v>3068</v>
      </c>
      <c r="M1427" s="143"/>
      <c r="N1427" s="143"/>
      <c r="O1427" s="146"/>
      <c r="P1427" s="146"/>
      <c r="Q1427" s="135">
        <v>5</v>
      </c>
      <c r="R1427" s="147"/>
      <c r="S1427" s="147"/>
      <c r="T1427" s="147"/>
      <c r="U1427" s="153"/>
      <c r="V1427" s="153"/>
      <c r="W1427" s="148"/>
      <c r="X1427" s="149" t="s">
        <v>1442</v>
      </c>
      <c r="Y1427" s="147" t="s">
        <v>1443</v>
      </c>
      <c r="Z1427" s="150"/>
      <c r="AA1427" s="143"/>
      <c r="AB1427" s="381">
        <v>0.42391304347826086</v>
      </c>
      <c r="AC1427" s="143"/>
      <c r="AD1427" s="68"/>
      <c r="AE1427" s="157" t="s">
        <v>1931</v>
      </c>
      <c r="AF1427" s="157" t="s">
        <v>1444</v>
      </c>
      <c r="AG1427" s="143">
        <v>1332023</v>
      </c>
      <c r="AH1427" s="143">
        <v>0</v>
      </c>
      <c r="AI1427" s="143">
        <v>0</v>
      </c>
      <c r="AJ1427" s="143">
        <v>0</v>
      </c>
      <c r="AK1427" s="143">
        <v>0</v>
      </c>
      <c r="AL1427" s="143">
        <v>0</v>
      </c>
      <c r="AM1427" s="143">
        <v>0</v>
      </c>
      <c r="AN1427" s="143">
        <v>0</v>
      </c>
      <c r="AO1427" s="143">
        <v>0</v>
      </c>
      <c r="AP1427" s="143">
        <v>5</v>
      </c>
      <c r="AQ1427" s="170" t="s">
        <v>4965</v>
      </c>
      <c r="AR1427" s="170" t="s">
        <v>4965</v>
      </c>
      <c r="AS1427" s="170" t="s">
        <v>4965</v>
      </c>
      <c r="AT1427" s="170" t="s">
        <v>4965</v>
      </c>
      <c r="AU1427" s="170" t="s">
        <v>4965</v>
      </c>
      <c r="AV1427" s="170" t="s">
        <v>4965</v>
      </c>
      <c r="AW1427" s="170" t="s">
        <v>4965</v>
      </c>
      <c r="AX1427" s="170" t="s">
        <v>4965</v>
      </c>
      <c r="AY1427" s="170" t="s">
        <v>4965</v>
      </c>
      <c r="AZ1427" s="170" t="s">
        <v>4965</v>
      </c>
      <c r="BA1427" s="170" t="s">
        <v>4965</v>
      </c>
      <c r="BB1427" s="170" t="s">
        <v>4965</v>
      </c>
      <c r="BC1427" s="170" t="s">
        <v>4965</v>
      </c>
      <c r="BD1427" s="170" t="s">
        <v>4965</v>
      </c>
      <c r="BE1427" s="170" t="s">
        <v>4965</v>
      </c>
      <c r="BF1427" s="170" t="s">
        <v>4965</v>
      </c>
      <c r="BG1427" s="170" t="s">
        <v>4965</v>
      </c>
      <c r="BH1427" s="170" t="s">
        <v>4965</v>
      </c>
      <c r="BI1427" s="170" t="s">
        <v>4965</v>
      </c>
      <c r="BJ1427" s="170" t="s">
        <v>4965</v>
      </c>
      <c r="BK1427" s="170" t="s">
        <v>4965</v>
      </c>
      <c r="BL1427" s="120" t="s">
        <v>4021</v>
      </c>
      <c r="BM1427" s="80">
        <v>0</v>
      </c>
      <c r="BN1427" s="79">
        <v>0</v>
      </c>
      <c r="BO1427" s="237">
        <v>0</v>
      </c>
      <c r="BP1427" s="79">
        <v>0</v>
      </c>
      <c r="BQ1427" s="79">
        <v>0</v>
      </c>
      <c r="BR1427" s="79">
        <v>0</v>
      </c>
      <c r="BS1427" s="245">
        <v>8.6956521739130432E-2</v>
      </c>
      <c r="BT1427" s="119">
        <v>8.6956521739130432E-2</v>
      </c>
      <c r="BU1427" s="119">
        <v>8.6956521739130432E-2</v>
      </c>
      <c r="BV1427" s="119">
        <v>8.6956521739130432E-2</v>
      </c>
      <c r="BW1427" s="119">
        <v>8.6956521739130432E-2</v>
      </c>
      <c r="BX1427" s="119">
        <v>0.91304347826086951</v>
      </c>
      <c r="BY1427" s="119">
        <v>0.91304347826086951</v>
      </c>
      <c r="BZ1427" s="119">
        <v>0.91304347826086951</v>
      </c>
      <c r="CA1427" s="119">
        <v>0.91304347826086951</v>
      </c>
      <c r="CB1427" s="119">
        <v>0.91304347826086951</v>
      </c>
      <c r="CC1427" s="130">
        <v>0</v>
      </c>
      <c r="CD1427" s="130">
        <v>0</v>
      </c>
      <c r="CE1427" s="130">
        <v>0</v>
      </c>
      <c r="CF1427" s="130">
        <v>0</v>
      </c>
      <c r="CG1427" s="130">
        <v>0</v>
      </c>
      <c r="CH1427" s="130">
        <v>0</v>
      </c>
      <c r="CI1427" s="81">
        <f t="shared" si="129"/>
        <v>4.9999999999999991</v>
      </c>
      <c r="CJ1427" s="260">
        <f t="shared" si="130"/>
        <v>4.9999999999999991</v>
      </c>
      <c r="CK1427" s="131">
        <f t="shared" si="131"/>
        <v>8.6956521739130432E-2</v>
      </c>
      <c r="CL1427" s="260">
        <f t="shared" si="132"/>
        <v>1.3478260869565217</v>
      </c>
      <c r="CM1427" s="158" t="s">
        <v>4965</v>
      </c>
      <c r="CN1427" s="154" t="s">
        <v>1938</v>
      </c>
      <c r="CO1427" s="140" t="s">
        <v>4965</v>
      </c>
      <c r="CP1427" s="152"/>
      <c r="CQ1427" s="140" t="s">
        <v>4965</v>
      </c>
      <c r="CR1427" s="139" t="s">
        <v>4965</v>
      </c>
      <c r="CS1427" s="140" t="s">
        <v>4965</v>
      </c>
      <c r="CT1427" s="140" t="s">
        <v>4965</v>
      </c>
      <c r="CU1427" s="140"/>
    </row>
    <row r="1428" spans="1:99" s="363" customFormat="1" ht="12" customHeight="1" x14ac:dyDescent="0.2">
      <c r="A1428" s="143" t="s">
        <v>3650</v>
      </c>
      <c r="B1428" s="151" t="s">
        <v>2049</v>
      </c>
      <c r="C1428" s="143" t="s">
        <v>2647</v>
      </c>
      <c r="D1428" s="143"/>
      <c r="E1428" s="143"/>
      <c r="F1428" s="143"/>
      <c r="G1428" s="143"/>
      <c r="H1428" s="143"/>
      <c r="I1428" s="143"/>
      <c r="J1428" s="146">
        <v>521954</v>
      </c>
      <c r="K1428" s="146">
        <v>172597</v>
      </c>
      <c r="L1428" s="177" t="s">
        <v>3068</v>
      </c>
      <c r="M1428" s="143"/>
      <c r="N1428" s="143"/>
      <c r="O1428" s="146"/>
      <c r="P1428" s="146"/>
      <c r="Q1428" s="135">
        <v>15</v>
      </c>
      <c r="R1428" s="147"/>
      <c r="S1428" s="147"/>
      <c r="T1428" s="147"/>
      <c r="U1428" s="153"/>
      <c r="V1428" s="153"/>
      <c r="W1428" s="148"/>
      <c r="X1428" s="149" t="s">
        <v>1442</v>
      </c>
      <c r="Y1428" s="147" t="s">
        <v>1443</v>
      </c>
      <c r="Z1428" s="150"/>
      <c r="AA1428" s="143"/>
      <c r="AB1428" s="381">
        <v>1.2717391304347825</v>
      </c>
      <c r="AC1428" s="143"/>
      <c r="AD1428" s="68"/>
      <c r="AE1428" s="349" t="s">
        <v>3063</v>
      </c>
      <c r="AF1428" s="157" t="s">
        <v>1444</v>
      </c>
      <c r="AG1428" s="143">
        <v>1332023</v>
      </c>
      <c r="AH1428" s="143">
        <v>0</v>
      </c>
      <c r="AI1428" s="143">
        <v>0</v>
      </c>
      <c r="AJ1428" s="143">
        <v>0</v>
      </c>
      <c r="AK1428" s="143">
        <v>0</v>
      </c>
      <c r="AL1428" s="143">
        <v>0</v>
      </c>
      <c r="AM1428" s="143">
        <v>0</v>
      </c>
      <c r="AN1428" s="143">
        <v>0</v>
      </c>
      <c r="AO1428" s="143">
        <v>0</v>
      </c>
      <c r="AP1428" s="143">
        <v>15</v>
      </c>
      <c r="AQ1428" s="170" t="s">
        <v>4965</v>
      </c>
      <c r="AR1428" s="170" t="s">
        <v>4965</v>
      </c>
      <c r="AS1428" s="170" t="s">
        <v>4965</v>
      </c>
      <c r="AT1428" s="170" t="s">
        <v>4965</v>
      </c>
      <c r="AU1428" s="170" t="s">
        <v>4965</v>
      </c>
      <c r="AV1428" s="170" t="s">
        <v>4965</v>
      </c>
      <c r="AW1428" s="170" t="s">
        <v>4965</v>
      </c>
      <c r="AX1428" s="170" t="s">
        <v>4965</v>
      </c>
      <c r="AY1428" s="170" t="s">
        <v>4965</v>
      </c>
      <c r="AZ1428" s="170" t="s">
        <v>4965</v>
      </c>
      <c r="BA1428" s="170" t="s">
        <v>4965</v>
      </c>
      <c r="BB1428" s="170" t="s">
        <v>4965</v>
      </c>
      <c r="BC1428" s="170" t="s">
        <v>4965</v>
      </c>
      <c r="BD1428" s="170" t="s">
        <v>4965</v>
      </c>
      <c r="BE1428" s="170" t="s">
        <v>4965</v>
      </c>
      <c r="BF1428" s="170" t="s">
        <v>4965</v>
      </c>
      <c r="BG1428" s="170" t="s">
        <v>4965</v>
      </c>
      <c r="BH1428" s="170" t="s">
        <v>4965</v>
      </c>
      <c r="BI1428" s="170" t="s">
        <v>4965</v>
      </c>
      <c r="BJ1428" s="170" t="s">
        <v>4965</v>
      </c>
      <c r="BK1428" s="170" t="s">
        <v>4965</v>
      </c>
      <c r="BL1428" s="120" t="s">
        <v>4021</v>
      </c>
      <c r="BM1428" s="80">
        <v>0</v>
      </c>
      <c r="BN1428" s="79">
        <v>0</v>
      </c>
      <c r="BO1428" s="237">
        <v>0</v>
      </c>
      <c r="BP1428" s="79">
        <v>0</v>
      </c>
      <c r="BQ1428" s="79">
        <v>0</v>
      </c>
      <c r="BR1428" s="79">
        <v>0</v>
      </c>
      <c r="BS1428" s="245">
        <v>0.2608695652173913</v>
      </c>
      <c r="BT1428" s="119">
        <v>0.2608695652173913</v>
      </c>
      <c r="BU1428" s="119">
        <v>0.2608695652173913</v>
      </c>
      <c r="BV1428" s="119">
        <v>0.2608695652173913</v>
      </c>
      <c r="BW1428" s="119">
        <v>0.2608695652173913</v>
      </c>
      <c r="BX1428" s="119">
        <v>2.7391304347826084</v>
      </c>
      <c r="BY1428" s="119">
        <v>2.7391304347826084</v>
      </c>
      <c r="BZ1428" s="119">
        <v>2.7391304347826084</v>
      </c>
      <c r="CA1428" s="119">
        <v>2.7391304347826084</v>
      </c>
      <c r="CB1428" s="119">
        <v>2.7391304347826084</v>
      </c>
      <c r="CC1428" s="130">
        <v>0</v>
      </c>
      <c r="CD1428" s="130">
        <v>0</v>
      </c>
      <c r="CE1428" s="130">
        <v>0</v>
      </c>
      <c r="CF1428" s="130">
        <v>0</v>
      </c>
      <c r="CG1428" s="130">
        <v>0</v>
      </c>
      <c r="CH1428" s="130">
        <v>0</v>
      </c>
      <c r="CI1428" s="81">
        <f t="shared" si="129"/>
        <v>15</v>
      </c>
      <c r="CJ1428" s="260">
        <f t="shared" si="130"/>
        <v>15</v>
      </c>
      <c r="CK1428" s="131">
        <f t="shared" si="131"/>
        <v>0.2608695652173913</v>
      </c>
      <c r="CL1428" s="260">
        <f t="shared" si="132"/>
        <v>4.0434782608695645</v>
      </c>
      <c r="CM1428" s="158" t="s">
        <v>4965</v>
      </c>
      <c r="CN1428" s="154" t="s">
        <v>1938</v>
      </c>
      <c r="CO1428" s="140" t="s">
        <v>4965</v>
      </c>
      <c r="CP1428" s="152"/>
      <c r="CQ1428" s="140" t="s">
        <v>4965</v>
      </c>
      <c r="CR1428" s="139" t="s">
        <v>4965</v>
      </c>
      <c r="CS1428" s="140" t="s">
        <v>4965</v>
      </c>
      <c r="CT1428" s="140" t="s">
        <v>4965</v>
      </c>
      <c r="CU1428" s="140"/>
    </row>
    <row r="1429" spans="1:99" s="363" customFormat="1" ht="12" customHeight="1" x14ac:dyDescent="0.2">
      <c r="A1429" s="143" t="s">
        <v>3650</v>
      </c>
      <c r="B1429" s="144" t="s">
        <v>4011</v>
      </c>
      <c r="C1429" s="144" t="s">
        <v>4012</v>
      </c>
      <c r="D1429" s="144"/>
      <c r="E1429" s="144"/>
      <c r="F1429" s="144"/>
      <c r="G1429" s="144"/>
      <c r="H1429" s="144"/>
      <c r="I1429" s="144"/>
      <c r="J1429" s="146">
        <v>528358</v>
      </c>
      <c r="K1429" s="146">
        <v>176682</v>
      </c>
      <c r="L1429" s="177" t="s">
        <v>3066</v>
      </c>
      <c r="M1429" s="143"/>
      <c r="N1429" s="143"/>
      <c r="O1429" s="146"/>
      <c r="P1429" s="146"/>
      <c r="Q1429" s="135">
        <v>7</v>
      </c>
      <c r="R1429" s="147"/>
      <c r="S1429" s="147"/>
      <c r="T1429" s="147"/>
      <c r="U1429" s="153"/>
      <c r="V1429" s="153"/>
      <c r="W1429" s="148"/>
      <c r="X1429" s="149" t="s">
        <v>1442</v>
      </c>
      <c r="Y1429" s="147" t="s">
        <v>1443</v>
      </c>
      <c r="Z1429" s="150"/>
      <c r="AA1429" s="143"/>
      <c r="AB1429" s="381">
        <v>0.15625</v>
      </c>
      <c r="AC1429" s="143"/>
      <c r="AD1429" s="68"/>
      <c r="AE1429" s="157" t="s">
        <v>628</v>
      </c>
      <c r="AF1429" s="157" t="s">
        <v>1444</v>
      </c>
      <c r="AG1429" s="143">
        <v>1332296</v>
      </c>
      <c r="AH1429" s="143">
        <v>0</v>
      </c>
      <c r="AI1429" s="143">
        <v>0</v>
      </c>
      <c r="AJ1429" s="143">
        <v>0</v>
      </c>
      <c r="AK1429" s="143">
        <v>0</v>
      </c>
      <c r="AL1429" s="143">
        <v>0</v>
      </c>
      <c r="AM1429" s="143">
        <v>0</v>
      </c>
      <c r="AN1429" s="143">
        <v>0</v>
      </c>
      <c r="AO1429" s="143">
        <v>0</v>
      </c>
      <c r="AP1429" s="143">
        <v>7</v>
      </c>
      <c r="AQ1429" s="170" t="s">
        <v>4965</v>
      </c>
      <c r="AR1429" s="170" t="s">
        <v>4965</v>
      </c>
      <c r="AS1429" s="170" t="s">
        <v>4965</v>
      </c>
      <c r="AT1429" s="170" t="s">
        <v>4965</v>
      </c>
      <c r="AU1429" s="170" t="s">
        <v>4965</v>
      </c>
      <c r="AV1429" s="170" t="s">
        <v>4965</v>
      </c>
      <c r="AW1429" s="170" t="s">
        <v>4965</v>
      </c>
      <c r="AX1429" s="170" t="s">
        <v>4965</v>
      </c>
      <c r="AY1429" s="170" t="s">
        <v>4965</v>
      </c>
      <c r="AZ1429" s="170" t="s">
        <v>4965</v>
      </c>
      <c r="BA1429" s="170" t="s">
        <v>4965</v>
      </c>
      <c r="BB1429" s="170" t="s">
        <v>4965</v>
      </c>
      <c r="BC1429" s="170" t="s">
        <v>4965</v>
      </c>
      <c r="BD1429" s="170" t="s">
        <v>4965</v>
      </c>
      <c r="BE1429" s="170" t="s">
        <v>4965</v>
      </c>
      <c r="BF1429" s="170" t="s">
        <v>4965</v>
      </c>
      <c r="BG1429" s="170" t="s">
        <v>4965</v>
      </c>
      <c r="BH1429" s="170" t="s">
        <v>4965</v>
      </c>
      <c r="BI1429" s="170" t="s">
        <v>4965</v>
      </c>
      <c r="BJ1429" s="170" t="s">
        <v>4965</v>
      </c>
      <c r="BK1429" s="170" t="s">
        <v>4965</v>
      </c>
      <c r="BL1429" s="120" t="s">
        <v>4021</v>
      </c>
      <c r="BM1429" s="80">
        <v>0</v>
      </c>
      <c r="BN1429" s="79">
        <v>0</v>
      </c>
      <c r="BO1429" s="237">
        <v>0</v>
      </c>
      <c r="BP1429" s="79">
        <v>0</v>
      </c>
      <c r="BQ1429" s="79">
        <v>0</v>
      </c>
      <c r="BR1429" s="79">
        <v>0</v>
      </c>
      <c r="BS1429" s="245">
        <v>0.7</v>
      </c>
      <c r="BT1429" s="119">
        <v>0.7</v>
      </c>
      <c r="BU1429" s="119">
        <v>0.7</v>
      </c>
      <c r="BV1429" s="119">
        <v>0.7</v>
      </c>
      <c r="BW1429" s="119">
        <v>0.7</v>
      </c>
      <c r="BX1429" s="119">
        <v>0.7</v>
      </c>
      <c r="BY1429" s="119">
        <v>0.7</v>
      </c>
      <c r="BZ1429" s="119">
        <v>0.7</v>
      </c>
      <c r="CA1429" s="119">
        <v>0.7</v>
      </c>
      <c r="CB1429" s="119">
        <v>0.7</v>
      </c>
      <c r="CC1429" s="130">
        <v>0</v>
      </c>
      <c r="CD1429" s="130">
        <v>0</v>
      </c>
      <c r="CE1429" s="130">
        <v>0</v>
      </c>
      <c r="CF1429" s="130">
        <v>0</v>
      </c>
      <c r="CG1429" s="130">
        <v>0</v>
      </c>
      <c r="CH1429" s="130">
        <v>0</v>
      </c>
      <c r="CI1429" s="81">
        <f t="shared" si="129"/>
        <v>7.0000000000000009</v>
      </c>
      <c r="CJ1429" s="260">
        <f t="shared" si="130"/>
        <v>7.0000000000000009</v>
      </c>
      <c r="CK1429" s="260">
        <f t="shared" si="131"/>
        <v>0.7</v>
      </c>
      <c r="CL1429" s="260">
        <f t="shared" si="132"/>
        <v>4.2</v>
      </c>
      <c r="CM1429" s="158" t="s">
        <v>4965</v>
      </c>
      <c r="CN1429" s="154" t="s">
        <v>1938</v>
      </c>
      <c r="CO1429" s="140" t="s">
        <v>4965</v>
      </c>
      <c r="CP1429" s="145"/>
      <c r="CQ1429" s="140" t="s">
        <v>4965</v>
      </c>
      <c r="CR1429" s="139" t="s">
        <v>4965</v>
      </c>
      <c r="CS1429" s="140" t="s">
        <v>4965</v>
      </c>
      <c r="CT1429" s="140" t="s">
        <v>4965</v>
      </c>
      <c r="CU1429" s="149"/>
    </row>
    <row r="1430" spans="1:99" s="363" customFormat="1" ht="12" customHeight="1" x14ac:dyDescent="0.2">
      <c r="A1430" s="143" t="s">
        <v>3650</v>
      </c>
      <c r="B1430" s="144" t="s">
        <v>4011</v>
      </c>
      <c r="C1430" s="144" t="s">
        <v>4012</v>
      </c>
      <c r="D1430" s="144"/>
      <c r="E1430" s="144"/>
      <c r="F1430" s="144"/>
      <c r="G1430" s="144"/>
      <c r="H1430" s="144"/>
      <c r="I1430" s="144"/>
      <c r="J1430" s="146">
        <v>528358</v>
      </c>
      <c r="K1430" s="146">
        <v>176682</v>
      </c>
      <c r="L1430" s="177" t="s">
        <v>3066</v>
      </c>
      <c r="M1430" s="143"/>
      <c r="N1430" s="143"/>
      <c r="O1430" s="146"/>
      <c r="P1430" s="146"/>
      <c r="Q1430" s="135">
        <v>11</v>
      </c>
      <c r="R1430" s="147"/>
      <c r="S1430" s="147"/>
      <c r="T1430" s="147"/>
      <c r="U1430" s="153"/>
      <c r="V1430" s="153"/>
      <c r="W1430" s="148"/>
      <c r="X1430" s="149" t="s">
        <v>1442</v>
      </c>
      <c r="Y1430" s="147" t="s">
        <v>1443</v>
      </c>
      <c r="Z1430" s="150"/>
      <c r="AA1430" s="143"/>
      <c r="AB1430" s="381">
        <v>0.2455357142857143</v>
      </c>
      <c r="AC1430" s="143"/>
      <c r="AD1430" s="68"/>
      <c r="AE1430" s="157" t="s">
        <v>1931</v>
      </c>
      <c r="AF1430" s="157" t="s">
        <v>1444</v>
      </c>
      <c r="AG1430" s="143">
        <v>1332296</v>
      </c>
      <c r="AH1430" s="143">
        <v>0</v>
      </c>
      <c r="AI1430" s="143">
        <v>0</v>
      </c>
      <c r="AJ1430" s="143">
        <v>0</v>
      </c>
      <c r="AK1430" s="143">
        <v>0</v>
      </c>
      <c r="AL1430" s="143">
        <v>0</v>
      </c>
      <c r="AM1430" s="143">
        <v>0</v>
      </c>
      <c r="AN1430" s="143">
        <v>0</v>
      </c>
      <c r="AO1430" s="143">
        <v>0</v>
      </c>
      <c r="AP1430" s="143">
        <v>11</v>
      </c>
      <c r="AQ1430" s="170" t="s">
        <v>4965</v>
      </c>
      <c r="AR1430" s="170" t="s">
        <v>4965</v>
      </c>
      <c r="AS1430" s="170" t="s">
        <v>4965</v>
      </c>
      <c r="AT1430" s="170" t="s">
        <v>4965</v>
      </c>
      <c r="AU1430" s="170" t="s">
        <v>4965</v>
      </c>
      <c r="AV1430" s="170" t="s">
        <v>4965</v>
      </c>
      <c r="AW1430" s="170" t="s">
        <v>4965</v>
      </c>
      <c r="AX1430" s="170" t="s">
        <v>4965</v>
      </c>
      <c r="AY1430" s="170" t="s">
        <v>4965</v>
      </c>
      <c r="AZ1430" s="170" t="s">
        <v>4965</v>
      </c>
      <c r="BA1430" s="170" t="s">
        <v>4965</v>
      </c>
      <c r="BB1430" s="170" t="s">
        <v>4965</v>
      </c>
      <c r="BC1430" s="170" t="s">
        <v>4965</v>
      </c>
      <c r="BD1430" s="170" t="s">
        <v>4965</v>
      </c>
      <c r="BE1430" s="170" t="s">
        <v>4965</v>
      </c>
      <c r="BF1430" s="170" t="s">
        <v>4965</v>
      </c>
      <c r="BG1430" s="170" t="s">
        <v>4965</v>
      </c>
      <c r="BH1430" s="170" t="s">
        <v>4965</v>
      </c>
      <c r="BI1430" s="170" t="s">
        <v>4965</v>
      </c>
      <c r="BJ1430" s="170" t="s">
        <v>4965</v>
      </c>
      <c r="BK1430" s="170" t="s">
        <v>4965</v>
      </c>
      <c r="BL1430" s="120" t="s">
        <v>4021</v>
      </c>
      <c r="BM1430" s="80">
        <v>0</v>
      </c>
      <c r="BN1430" s="79">
        <v>0</v>
      </c>
      <c r="BO1430" s="237">
        <v>0</v>
      </c>
      <c r="BP1430" s="79">
        <v>0</v>
      </c>
      <c r="BQ1430" s="79">
        <v>0</v>
      </c>
      <c r="BR1430" s="79">
        <v>0</v>
      </c>
      <c r="BS1430" s="245">
        <v>1.1000000000000001</v>
      </c>
      <c r="BT1430" s="119">
        <v>1.1000000000000001</v>
      </c>
      <c r="BU1430" s="119">
        <v>1.1000000000000001</v>
      </c>
      <c r="BV1430" s="119">
        <v>1.1000000000000001</v>
      </c>
      <c r="BW1430" s="119">
        <v>1.1000000000000001</v>
      </c>
      <c r="BX1430" s="119">
        <v>1.1000000000000001</v>
      </c>
      <c r="BY1430" s="119">
        <v>1.1000000000000001</v>
      </c>
      <c r="BZ1430" s="119">
        <v>1.1000000000000001</v>
      </c>
      <c r="CA1430" s="119">
        <v>1.1000000000000001</v>
      </c>
      <c r="CB1430" s="119">
        <v>1.1000000000000001</v>
      </c>
      <c r="CC1430" s="130">
        <v>0</v>
      </c>
      <c r="CD1430" s="130">
        <v>0</v>
      </c>
      <c r="CE1430" s="130">
        <v>0</v>
      </c>
      <c r="CF1430" s="130">
        <v>0</v>
      </c>
      <c r="CG1430" s="130">
        <v>0</v>
      </c>
      <c r="CH1430" s="130">
        <v>0</v>
      </c>
      <c r="CI1430" s="81">
        <f t="shared" si="129"/>
        <v>10.999999999999998</v>
      </c>
      <c r="CJ1430" s="260">
        <f t="shared" si="130"/>
        <v>10.999999999999998</v>
      </c>
      <c r="CK1430" s="260">
        <f t="shared" si="131"/>
        <v>1.1000000000000001</v>
      </c>
      <c r="CL1430" s="260">
        <f t="shared" si="132"/>
        <v>6.6</v>
      </c>
      <c r="CM1430" s="158" t="s">
        <v>4965</v>
      </c>
      <c r="CN1430" s="154" t="s">
        <v>1938</v>
      </c>
      <c r="CO1430" s="140" t="s">
        <v>4965</v>
      </c>
      <c r="CP1430" s="145"/>
      <c r="CQ1430" s="140" t="s">
        <v>4965</v>
      </c>
      <c r="CR1430" s="139" t="s">
        <v>4965</v>
      </c>
      <c r="CS1430" s="140" t="s">
        <v>4965</v>
      </c>
      <c r="CT1430" s="140" t="s">
        <v>4965</v>
      </c>
      <c r="CU1430" s="149"/>
    </row>
    <row r="1431" spans="1:99" s="363" customFormat="1" ht="12" customHeight="1" x14ac:dyDescent="0.2">
      <c r="A1431" s="143" t="s">
        <v>3650</v>
      </c>
      <c r="B1431" s="144" t="s">
        <v>4011</v>
      </c>
      <c r="C1431" s="144" t="s">
        <v>4012</v>
      </c>
      <c r="D1431" s="144"/>
      <c r="E1431" s="144"/>
      <c r="F1431" s="144"/>
      <c r="G1431" s="144"/>
      <c r="H1431" s="144"/>
      <c r="I1431" s="144"/>
      <c r="J1431" s="146">
        <v>528358</v>
      </c>
      <c r="K1431" s="146">
        <v>176682</v>
      </c>
      <c r="L1431" s="177" t="s">
        <v>3066</v>
      </c>
      <c r="M1431" s="143"/>
      <c r="N1431" s="143"/>
      <c r="O1431" s="146"/>
      <c r="P1431" s="146"/>
      <c r="Q1431" s="135">
        <v>38</v>
      </c>
      <c r="R1431" s="147"/>
      <c r="S1431" s="147"/>
      <c r="T1431" s="147"/>
      <c r="U1431" s="153"/>
      <c r="V1431" s="153"/>
      <c r="W1431" s="148"/>
      <c r="X1431" s="149" t="s">
        <v>1442</v>
      </c>
      <c r="Y1431" s="147" t="s">
        <v>1443</v>
      </c>
      <c r="Z1431" s="150"/>
      <c r="AA1431" s="143"/>
      <c r="AB1431" s="381">
        <v>0.8482142857142857</v>
      </c>
      <c r="AC1431" s="143"/>
      <c r="AD1431" s="68"/>
      <c r="AE1431" s="349" t="s">
        <v>3063</v>
      </c>
      <c r="AF1431" s="157" t="s">
        <v>1444</v>
      </c>
      <c r="AG1431" s="143">
        <v>1332296</v>
      </c>
      <c r="AH1431" s="143">
        <v>0</v>
      </c>
      <c r="AI1431" s="143">
        <v>0</v>
      </c>
      <c r="AJ1431" s="143">
        <v>0</v>
      </c>
      <c r="AK1431" s="143">
        <v>0</v>
      </c>
      <c r="AL1431" s="143">
        <v>0</v>
      </c>
      <c r="AM1431" s="143">
        <v>0</v>
      </c>
      <c r="AN1431" s="143">
        <v>0</v>
      </c>
      <c r="AO1431" s="143">
        <v>0</v>
      </c>
      <c r="AP1431" s="143">
        <v>38</v>
      </c>
      <c r="AQ1431" s="170" t="s">
        <v>4965</v>
      </c>
      <c r="AR1431" s="170" t="s">
        <v>4965</v>
      </c>
      <c r="AS1431" s="170" t="s">
        <v>4965</v>
      </c>
      <c r="AT1431" s="170" t="s">
        <v>4965</v>
      </c>
      <c r="AU1431" s="170" t="s">
        <v>4965</v>
      </c>
      <c r="AV1431" s="170" t="s">
        <v>4965</v>
      </c>
      <c r="AW1431" s="170" t="s">
        <v>4965</v>
      </c>
      <c r="AX1431" s="170" t="s">
        <v>4965</v>
      </c>
      <c r="AY1431" s="170" t="s">
        <v>4965</v>
      </c>
      <c r="AZ1431" s="170" t="s">
        <v>4965</v>
      </c>
      <c r="BA1431" s="170" t="s">
        <v>4965</v>
      </c>
      <c r="BB1431" s="170" t="s">
        <v>4965</v>
      </c>
      <c r="BC1431" s="170" t="s">
        <v>4965</v>
      </c>
      <c r="BD1431" s="170" t="s">
        <v>4965</v>
      </c>
      <c r="BE1431" s="170" t="s">
        <v>4965</v>
      </c>
      <c r="BF1431" s="170" t="s">
        <v>4965</v>
      </c>
      <c r="BG1431" s="170" t="s">
        <v>4965</v>
      </c>
      <c r="BH1431" s="170" t="s">
        <v>4965</v>
      </c>
      <c r="BI1431" s="170" t="s">
        <v>4965</v>
      </c>
      <c r="BJ1431" s="170" t="s">
        <v>4965</v>
      </c>
      <c r="BK1431" s="170" t="s">
        <v>4965</v>
      </c>
      <c r="BL1431" s="120" t="s">
        <v>4021</v>
      </c>
      <c r="BM1431" s="80">
        <v>0</v>
      </c>
      <c r="BN1431" s="79">
        <v>0</v>
      </c>
      <c r="BO1431" s="237">
        <v>0</v>
      </c>
      <c r="BP1431" s="79">
        <v>0</v>
      </c>
      <c r="BQ1431" s="79">
        <v>0</v>
      </c>
      <c r="BR1431" s="79">
        <v>0</v>
      </c>
      <c r="BS1431" s="245">
        <v>3.8</v>
      </c>
      <c r="BT1431" s="119">
        <v>3.8</v>
      </c>
      <c r="BU1431" s="119">
        <v>3.8</v>
      </c>
      <c r="BV1431" s="119">
        <v>3.8</v>
      </c>
      <c r="BW1431" s="119">
        <v>3.8</v>
      </c>
      <c r="BX1431" s="119">
        <v>3.8</v>
      </c>
      <c r="BY1431" s="119">
        <v>3.8</v>
      </c>
      <c r="BZ1431" s="119">
        <v>3.8</v>
      </c>
      <c r="CA1431" s="119">
        <v>3.8</v>
      </c>
      <c r="CB1431" s="119">
        <v>3.8</v>
      </c>
      <c r="CC1431" s="130">
        <v>0</v>
      </c>
      <c r="CD1431" s="130">
        <v>0</v>
      </c>
      <c r="CE1431" s="130">
        <v>0</v>
      </c>
      <c r="CF1431" s="130">
        <v>0</v>
      </c>
      <c r="CG1431" s="130">
        <v>0</v>
      </c>
      <c r="CH1431" s="130">
        <v>0</v>
      </c>
      <c r="CI1431" s="81">
        <f t="shared" si="129"/>
        <v>38</v>
      </c>
      <c r="CJ1431" s="260">
        <f t="shared" si="130"/>
        <v>38</v>
      </c>
      <c r="CK1431" s="260">
        <f t="shared" si="131"/>
        <v>3.8</v>
      </c>
      <c r="CL1431" s="260">
        <f t="shared" si="132"/>
        <v>22.8</v>
      </c>
      <c r="CM1431" s="158" t="s">
        <v>4965</v>
      </c>
      <c r="CN1431" s="154" t="s">
        <v>1938</v>
      </c>
      <c r="CO1431" s="140" t="s">
        <v>4965</v>
      </c>
      <c r="CP1431" s="145"/>
      <c r="CQ1431" s="140" t="s">
        <v>4965</v>
      </c>
      <c r="CR1431" s="139" t="s">
        <v>4965</v>
      </c>
      <c r="CS1431" s="140" t="s">
        <v>4965</v>
      </c>
      <c r="CT1431" s="140" t="s">
        <v>4965</v>
      </c>
      <c r="CU1431" s="149"/>
    </row>
    <row r="1432" spans="1:99" s="363" customFormat="1" ht="12" customHeight="1" x14ac:dyDescent="0.2">
      <c r="A1432" s="143" t="s">
        <v>3650</v>
      </c>
      <c r="B1432" s="144" t="s">
        <v>1962</v>
      </c>
      <c r="C1432" s="144" t="s">
        <v>1963</v>
      </c>
      <c r="D1432" s="144"/>
      <c r="E1432" s="144"/>
      <c r="F1432" s="144"/>
      <c r="G1432" s="144"/>
      <c r="H1432" s="144"/>
      <c r="I1432" s="144"/>
      <c r="J1432" s="146">
        <v>525992</v>
      </c>
      <c r="K1432" s="146">
        <v>173625</v>
      </c>
      <c r="L1432" s="177" t="s">
        <v>3078</v>
      </c>
      <c r="M1432" s="143"/>
      <c r="N1432" s="143"/>
      <c r="O1432" s="146"/>
      <c r="P1432" s="146"/>
      <c r="Q1432" s="135">
        <v>6</v>
      </c>
      <c r="R1432" s="136"/>
      <c r="S1432" s="136"/>
      <c r="T1432" s="136"/>
      <c r="U1432" s="137"/>
      <c r="V1432" s="137"/>
      <c r="W1432" s="138"/>
      <c r="X1432" s="149" t="s">
        <v>1442</v>
      </c>
      <c r="Y1432" s="147" t="s">
        <v>1443</v>
      </c>
      <c r="Z1432" s="150"/>
      <c r="AA1432" s="143"/>
      <c r="AB1432" s="381">
        <v>0.3</v>
      </c>
      <c r="AC1432" s="143"/>
      <c r="AD1432" s="68"/>
      <c r="AE1432" s="157" t="s">
        <v>628</v>
      </c>
      <c r="AF1432" s="157" t="s">
        <v>1444</v>
      </c>
      <c r="AG1432" s="143">
        <v>1332297</v>
      </c>
      <c r="AH1432" s="143">
        <v>0</v>
      </c>
      <c r="AI1432" s="143">
        <v>0</v>
      </c>
      <c r="AJ1432" s="143">
        <v>0</v>
      </c>
      <c r="AK1432" s="143">
        <v>0</v>
      </c>
      <c r="AL1432" s="143">
        <v>0</v>
      </c>
      <c r="AM1432" s="143">
        <v>0</v>
      </c>
      <c r="AN1432" s="143">
        <v>0</v>
      </c>
      <c r="AO1432" s="143">
        <v>0</v>
      </c>
      <c r="AP1432" s="143">
        <v>6</v>
      </c>
      <c r="AQ1432" s="170" t="s">
        <v>4965</v>
      </c>
      <c r="AR1432" s="170" t="s">
        <v>4965</v>
      </c>
      <c r="AS1432" s="170" t="s">
        <v>4965</v>
      </c>
      <c r="AT1432" s="170" t="s">
        <v>4965</v>
      </c>
      <c r="AU1432" s="170" t="s">
        <v>4965</v>
      </c>
      <c r="AV1432" s="170" t="s">
        <v>4965</v>
      </c>
      <c r="AW1432" s="170" t="s">
        <v>4965</v>
      </c>
      <c r="AX1432" s="170" t="s">
        <v>4965</v>
      </c>
      <c r="AY1432" s="170" t="s">
        <v>4965</v>
      </c>
      <c r="AZ1432" s="170" t="s">
        <v>4965</v>
      </c>
      <c r="BA1432" s="170" t="s">
        <v>4965</v>
      </c>
      <c r="BB1432" s="170" t="s">
        <v>4965</v>
      </c>
      <c r="BC1432" s="170" t="s">
        <v>4965</v>
      </c>
      <c r="BD1432" s="170" t="s">
        <v>4965</v>
      </c>
      <c r="BE1432" s="170" t="s">
        <v>4965</v>
      </c>
      <c r="BF1432" s="170" t="s">
        <v>4965</v>
      </c>
      <c r="BG1432" s="170" t="s">
        <v>4965</v>
      </c>
      <c r="BH1432" s="170" t="s">
        <v>4965</v>
      </c>
      <c r="BI1432" s="170" t="s">
        <v>4965</v>
      </c>
      <c r="BJ1432" s="170" t="s">
        <v>4965</v>
      </c>
      <c r="BK1432" s="170" t="s">
        <v>4965</v>
      </c>
      <c r="BL1432" s="120" t="s">
        <v>4021</v>
      </c>
      <c r="BM1432" s="80">
        <v>0</v>
      </c>
      <c r="BN1432" s="79">
        <v>0</v>
      </c>
      <c r="BO1432" s="237">
        <v>0</v>
      </c>
      <c r="BP1432" s="79">
        <v>0</v>
      </c>
      <c r="BQ1432" s="79">
        <v>0</v>
      </c>
      <c r="BR1432" s="79">
        <v>0</v>
      </c>
      <c r="BS1432" s="245">
        <v>0.61224489795918369</v>
      </c>
      <c r="BT1432" s="119">
        <v>0.61224489795918369</v>
      </c>
      <c r="BU1432" s="119">
        <v>0.61224489795918369</v>
      </c>
      <c r="BV1432" s="119">
        <v>0.61224489795918369</v>
      </c>
      <c r="BW1432" s="119">
        <v>0.61224489795918369</v>
      </c>
      <c r="BX1432" s="119">
        <v>0.58775510204081627</v>
      </c>
      <c r="BY1432" s="119">
        <v>0.58775510204081627</v>
      </c>
      <c r="BZ1432" s="119">
        <v>0.58775510204081627</v>
      </c>
      <c r="CA1432" s="119">
        <v>0.58775510204081627</v>
      </c>
      <c r="CB1432" s="119">
        <v>0.58775510204081627</v>
      </c>
      <c r="CC1432" s="130">
        <v>0</v>
      </c>
      <c r="CD1432" s="130">
        <v>0</v>
      </c>
      <c r="CE1432" s="130">
        <v>0</v>
      </c>
      <c r="CF1432" s="130">
        <v>0</v>
      </c>
      <c r="CG1432" s="130">
        <v>0</v>
      </c>
      <c r="CH1432" s="130">
        <v>0</v>
      </c>
      <c r="CI1432" s="81">
        <f t="shared" si="129"/>
        <v>6</v>
      </c>
      <c r="CJ1432" s="260">
        <f t="shared" si="130"/>
        <v>6</v>
      </c>
      <c r="CK1432" s="260">
        <f t="shared" si="131"/>
        <v>0.61224489795918369</v>
      </c>
      <c r="CL1432" s="260">
        <f t="shared" si="132"/>
        <v>3.6489795918367349</v>
      </c>
      <c r="CM1432" s="158" t="s">
        <v>4965</v>
      </c>
      <c r="CN1432" s="158" t="s">
        <v>4965</v>
      </c>
      <c r="CO1432" s="140" t="s">
        <v>4965</v>
      </c>
      <c r="CP1432" s="145"/>
      <c r="CQ1432" s="140" t="s">
        <v>4965</v>
      </c>
      <c r="CR1432" s="139" t="s">
        <v>4965</v>
      </c>
      <c r="CS1432" s="140" t="s">
        <v>4965</v>
      </c>
      <c r="CT1432" s="140" t="s">
        <v>4965</v>
      </c>
      <c r="CU1432" s="147"/>
    </row>
    <row r="1433" spans="1:99" s="363" customFormat="1" ht="12" customHeight="1" x14ac:dyDescent="0.2">
      <c r="A1433" s="143" t="s">
        <v>3650</v>
      </c>
      <c r="B1433" s="144" t="s">
        <v>1962</v>
      </c>
      <c r="C1433" s="144" t="s">
        <v>1963</v>
      </c>
      <c r="D1433" s="144"/>
      <c r="E1433" s="144"/>
      <c r="F1433" s="144"/>
      <c r="G1433" s="144"/>
      <c r="H1433" s="144"/>
      <c r="I1433" s="144"/>
      <c r="J1433" s="146">
        <v>525992</v>
      </c>
      <c r="K1433" s="146">
        <v>173625</v>
      </c>
      <c r="L1433" s="177" t="s">
        <v>3078</v>
      </c>
      <c r="M1433" s="143"/>
      <c r="N1433" s="143"/>
      <c r="O1433" s="146"/>
      <c r="P1433" s="146"/>
      <c r="Q1433" s="135">
        <v>33</v>
      </c>
      <c r="R1433" s="136"/>
      <c r="S1433" s="136"/>
      <c r="T1433" s="136"/>
      <c r="U1433" s="137"/>
      <c r="V1433" s="137"/>
      <c r="W1433" s="138"/>
      <c r="X1433" s="149" t="s">
        <v>1442</v>
      </c>
      <c r="Y1433" s="147" t="s">
        <v>1443</v>
      </c>
      <c r="Z1433" s="150"/>
      <c r="AA1433" s="143"/>
      <c r="AB1433" s="381">
        <v>1.65</v>
      </c>
      <c r="AC1433" s="143"/>
      <c r="AD1433" s="68"/>
      <c r="AE1433" s="349" t="s">
        <v>3063</v>
      </c>
      <c r="AF1433" s="157" t="s">
        <v>1444</v>
      </c>
      <c r="AG1433" s="143">
        <v>1332297</v>
      </c>
      <c r="AH1433" s="143">
        <v>0</v>
      </c>
      <c r="AI1433" s="143">
        <v>0</v>
      </c>
      <c r="AJ1433" s="143">
        <v>0</v>
      </c>
      <c r="AK1433" s="143">
        <v>0</v>
      </c>
      <c r="AL1433" s="143">
        <v>0</v>
      </c>
      <c r="AM1433" s="143">
        <v>0</v>
      </c>
      <c r="AN1433" s="143">
        <v>0</v>
      </c>
      <c r="AO1433" s="143">
        <v>0</v>
      </c>
      <c r="AP1433" s="143">
        <v>33</v>
      </c>
      <c r="AQ1433" s="170" t="s">
        <v>4965</v>
      </c>
      <c r="AR1433" s="170" t="s">
        <v>4965</v>
      </c>
      <c r="AS1433" s="170" t="s">
        <v>4965</v>
      </c>
      <c r="AT1433" s="170" t="s">
        <v>4965</v>
      </c>
      <c r="AU1433" s="170" t="s">
        <v>4965</v>
      </c>
      <c r="AV1433" s="170" t="s">
        <v>4965</v>
      </c>
      <c r="AW1433" s="170" t="s">
        <v>4965</v>
      </c>
      <c r="AX1433" s="170" t="s">
        <v>4965</v>
      </c>
      <c r="AY1433" s="170" t="s">
        <v>4965</v>
      </c>
      <c r="AZ1433" s="170" t="s">
        <v>4965</v>
      </c>
      <c r="BA1433" s="170" t="s">
        <v>4965</v>
      </c>
      <c r="BB1433" s="170" t="s">
        <v>4965</v>
      </c>
      <c r="BC1433" s="170" t="s">
        <v>4965</v>
      </c>
      <c r="BD1433" s="170" t="s">
        <v>4965</v>
      </c>
      <c r="BE1433" s="170" t="s">
        <v>4965</v>
      </c>
      <c r="BF1433" s="170" t="s">
        <v>4965</v>
      </c>
      <c r="BG1433" s="170" t="s">
        <v>4965</v>
      </c>
      <c r="BH1433" s="170" t="s">
        <v>4965</v>
      </c>
      <c r="BI1433" s="170" t="s">
        <v>4965</v>
      </c>
      <c r="BJ1433" s="170" t="s">
        <v>4965</v>
      </c>
      <c r="BK1433" s="170" t="s">
        <v>4965</v>
      </c>
      <c r="BL1433" s="120" t="s">
        <v>4021</v>
      </c>
      <c r="BM1433" s="80">
        <v>0</v>
      </c>
      <c r="BN1433" s="79">
        <v>0</v>
      </c>
      <c r="BO1433" s="237">
        <v>0</v>
      </c>
      <c r="BP1433" s="79">
        <v>0</v>
      </c>
      <c r="BQ1433" s="79">
        <v>0</v>
      </c>
      <c r="BR1433" s="79">
        <v>0</v>
      </c>
      <c r="BS1433" s="245">
        <v>3.3673469387755106</v>
      </c>
      <c r="BT1433" s="119">
        <v>3.3673469387755106</v>
      </c>
      <c r="BU1433" s="119">
        <v>3.3673469387755106</v>
      </c>
      <c r="BV1433" s="119">
        <v>3.3673469387755106</v>
      </c>
      <c r="BW1433" s="119">
        <v>3.3673469387755106</v>
      </c>
      <c r="BX1433" s="119">
        <v>3.2326530612244895</v>
      </c>
      <c r="BY1433" s="119">
        <v>3.2326530612244895</v>
      </c>
      <c r="BZ1433" s="119">
        <v>3.2326530612244895</v>
      </c>
      <c r="CA1433" s="119">
        <v>3.2326530612244895</v>
      </c>
      <c r="CB1433" s="119">
        <v>3.2326530612244895</v>
      </c>
      <c r="CC1433" s="130">
        <v>0</v>
      </c>
      <c r="CD1433" s="130">
        <v>0</v>
      </c>
      <c r="CE1433" s="130">
        <v>0</v>
      </c>
      <c r="CF1433" s="130">
        <v>0</v>
      </c>
      <c r="CG1433" s="130">
        <v>0</v>
      </c>
      <c r="CH1433" s="130">
        <v>0</v>
      </c>
      <c r="CI1433" s="81">
        <f t="shared" si="129"/>
        <v>33</v>
      </c>
      <c r="CJ1433" s="260">
        <f t="shared" si="130"/>
        <v>33</v>
      </c>
      <c r="CK1433" s="260">
        <f t="shared" si="131"/>
        <v>3.3673469387755106</v>
      </c>
      <c r="CL1433" s="260">
        <f t="shared" si="132"/>
        <v>20.069387755102042</v>
      </c>
      <c r="CM1433" s="158" t="s">
        <v>4965</v>
      </c>
      <c r="CN1433" s="158" t="s">
        <v>4965</v>
      </c>
      <c r="CO1433" s="140" t="s">
        <v>4965</v>
      </c>
      <c r="CP1433" s="145"/>
      <c r="CQ1433" s="140" t="s">
        <v>4965</v>
      </c>
      <c r="CR1433" s="139" t="s">
        <v>4965</v>
      </c>
      <c r="CS1433" s="140" t="s">
        <v>4965</v>
      </c>
      <c r="CT1433" s="140" t="s">
        <v>4965</v>
      </c>
      <c r="CU1433" s="147"/>
    </row>
    <row r="1434" spans="1:99" s="363" customFormat="1" ht="12" customHeight="1" x14ac:dyDescent="0.2">
      <c r="A1434" s="147" t="s">
        <v>3650</v>
      </c>
      <c r="B1434" s="147" t="s">
        <v>4023</v>
      </c>
      <c r="C1434" s="156" t="s">
        <v>4022</v>
      </c>
      <c r="D1434" s="156"/>
      <c r="E1434" s="156"/>
      <c r="F1434" s="156"/>
      <c r="G1434" s="156"/>
      <c r="H1434" s="156"/>
      <c r="I1434" s="156"/>
      <c r="J1434" s="157">
        <v>527260</v>
      </c>
      <c r="K1434" s="157">
        <v>177215</v>
      </c>
      <c r="L1434" s="177" t="s">
        <v>4766</v>
      </c>
      <c r="M1434" s="147" t="s">
        <v>1432</v>
      </c>
      <c r="N1434" s="147" t="s">
        <v>1432</v>
      </c>
      <c r="O1434" s="157"/>
      <c r="P1434" s="157"/>
      <c r="Q1434" s="135">
        <v>26</v>
      </c>
      <c r="R1434" s="147"/>
      <c r="S1434" s="147"/>
      <c r="T1434" s="147"/>
      <c r="U1434" s="153"/>
      <c r="V1434" s="153"/>
      <c r="W1434" s="147" t="s">
        <v>1432</v>
      </c>
      <c r="X1434" s="147" t="s">
        <v>1442</v>
      </c>
      <c r="Y1434" s="147" t="s">
        <v>1443</v>
      </c>
      <c r="Z1434" s="147"/>
      <c r="AA1434" s="149"/>
      <c r="AB1434" s="381"/>
      <c r="AC1434" s="149"/>
      <c r="AD1434" s="68"/>
      <c r="AE1434" s="157" t="s">
        <v>1931</v>
      </c>
      <c r="AF1434" s="157" t="s">
        <v>1444</v>
      </c>
      <c r="AG1434" s="147"/>
      <c r="AH1434" s="147">
        <v>6</v>
      </c>
      <c r="AI1434" s="147">
        <v>26</v>
      </c>
      <c r="AJ1434" s="147">
        <v>0</v>
      </c>
      <c r="AK1434" s="147">
        <v>0</v>
      </c>
      <c r="AL1434" s="147">
        <v>0</v>
      </c>
      <c r="AM1434" s="147">
        <v>0</v>
      </c>
      <c r="AN1434" s="147">
        <v>0</v>
      </c>
      <c r="AO1434" s="147">
        <v>0</v>
      </c>
      <c r="AP1434" s="147">
        <v>26</v>
      </c>
      <c r="AQ1434" s="170" t="s">
        <v>4965</v>
      </c>
      <c r="AR1434" s="170" t="s">
        <v>4965</v>
      </c>
      <c r="AS1434" s="170" t="s">
        <v>4965</v>
      </c>
      <c r="AT1434" s="170" t="s">
        <v>4965</v>
      </c>
      <c r="AU1434" s="170" t="s">
        <v>4965</v>
      </c>
      <c r="AV1434" s="170" t="s">
        <v>4965</v>
      </c>
      <c r="AW1434" s="170" t="s">
        <v>4965</v>
      </c>
      <c r="AX1434" s="170" t="s">
        <v>4965</v>
      </c>
      <c r="AY1434" s="170" t="s">
        <v>4965</v>
      </c>
      <c r="AZ1434" s="170" t="s">
        <v>4965</v>
      </c>
      <c r="BA1434" s="170" t="s">
        <v>4965</v>
      </c>
      <c r="BB1434" s="170" t="s">
        <v>4965</v>
      </c>
      <c r="BC1434" s="170" t="s">
        <v>4965</v>
      </c>
      <c r="BD1434" s="170" t="s">
        <v>4965</v>
      </c>
      <c r="BE1434" s="170" t="s">
        <v>4965</v>
      </c>
      <c r="BF1434" s="170" t="s">
        <v>4965</v>
      </c>
      <c r="BG1434" s="170" t="s">
        <v>4965</v>
      </c>
      <c r="BH1434" s="170" t="s">
        <v>4965</v>
      </c>
      <c r="BI1434" s="170" t="s">
        <v>4965</v>
      </c>
      <c r="BJ1434" s="170" t="s">
        <v>4965</v>
      </c>
      <c r="BK1434" s="170" t="s">
        <v>4965</v>
      </c>
      <c r="BL1434" s="120" t="s">
        <v>4021</v>
      </c>
      <c r="BM1434" s="80">
        <v>0</v>
      </c>
      <c r="BN1434" s="119">
        <v>1.5468354430379745</v>
      </c>
      <c r="BO1434" s="249">
        <v>1.5468354430379745</v>
      </c>
      <c r="BP1434" s="119">
        <v>1.5468354430379745</v>
      </c>
      <c r="BQ1434" s="119">
        <v>1.5468354430379745</v>
      </c>
      <c r="BR1434" s="119">
        <v>1.5468354430379745</v>
      </c>
      <c r="BS1434" s="245">
        <v>1.8101265822784811</v>
      </c>
      <c r="BT1434" s="119">
        <v>1.8101265822784811</v>
      </c>
      <c r="BU1434" s="119">
        <v>1.8101265822784811</v>
      </c>
      <c r="BV1434" s="119">
        <v>1.8101265822784811</v>
      </c>
      <c r="BW1434" s="119">
        <v>1.8101265822784811</v>
      </c>
      <c r="BX1434" s="119">
        <v>1.8430379746835441</v>
      </c>
      <c r="BY1434" s="119">
        <v>1.8430379746835441</v>
      </c>
      <c r="BZ1434" s="119">
        <v>1.8430379746835441</v>
      </c>
      <c r="CA1434" s="119">
        <v>1.8430379746835441</v>
      </c>
      <c r="CB1434" s="119">
        <v>1.8430379746835441</v>
      </c>
      <c r="CC1434" s="130">
        <v>0</v>
      </c>
      <c r="CD1434" s="130">
        <v>0</v>
      </c>
      <c r="CE1434" s="130">
        <v>0</v>
      </c>
      <c r="CF1434" s="130">
        <v>0</v>
      </c>
      <c r="CG1434" s="130">
        <v>0</v>
      </c>
      <c r="CH1434" s="130">
        <v>0</v>
      </c>
      <c r="CI1434" s="81">
        <f t="shared" si="129"/>
        <v>25.999999999999996</v>
      </c>
      <c r="CJ1434" s="260">
        <f t="shared" si="130"/>
        <v>25.999999999999996</v>
      </c>
      <c r="CK1434" s="260">
        <f t="shared" si="131"/>
        <v>7.9974683544303788</v>
      </c>
      <c r="CL1434" s="260">
        <f t="shared" si="132"/>
        <v>17.081012658227849</v>
      </c>
      <c r="CM1434" s="158" t="s">
        <v>4965</v>
      </c>
      <c r="CN1434" s="184" t="s">
        <v>4965</v>
      </c>
      <c r="CO1434" s="140" t="s">
        <v>4965</v>
      </c>
      <c r="CP1434" s="158"/>
      <c r="CQ1434" s="140" t="s">
        <v>4965</v>
      </c>
      <c r="CR1434" s="140" t="s">
        <v>4965</v>
      </c>
      <c r="CS1434" s="140" t="s">
        <v>4965</v>
      </c>
      <c r="CT1434" s="140" t="s">
        <v>4965</v>
      </c>
      <c r="CU1434" s="147"/>
    </row>
    <row r="1435" spans="1:99" s="363" customFormat="1" ht="12" customHeight="1" x14ac:dyDescent="0.2">
      <c r="A1435" s="147" t="s">
        <v>3650</v>
      </c>
      <c r="B1435" s="147" t="s">
        <v>4023</v>
      </c>
      <c r="C1435" s="156" t="s">
        <v>4022</v>
      </c>
      <c r="D1435" s="156"/>
      <c r="E1435" s="156"/>
      <c r="F1435" s="156"/>
      <c r="G1435" s="156"/>
      <c r="H1435" s="156"/>
      <c r="I1435" s="156"/>
      <c r="J1435" s="157">
        <v>527260</v>
      </c>
      <c r="K1435" s="157">
        <v>177215</v>
      </c>
      <c r="L1435" s="177" t="s">
        <v>4766</v>
      </c>
      <c r="M1435" s="147" t="s">
        <v>1432</v>
      </c>
      <c r="N1435" s="147" t="s">
        <v>1432</v>
      </c>
      <c r="O1435" s="157"/>
      <c r="P1435" s="157"/>
      <c r="Q1435" s="135">
        <v>27</v>
      </c>
      <c r="R1435" s="147"/>
      <c r="S1435" s="147"/>
      <c r="T1435" s="147"/>
      <c r="U1435" s="153"/>
      <c r="V1435" s="153"/>
      <c r="W1435" s="147" t="s">
        <v>1432</v>
      </c>
      <c r="X1435" s="147" t="s">
        <v>1442</v>
      </c>
      <c r="Y1435" s="147" t="s">
        <v>1443</v>
      </c>
      <c r="Z1435" s="147"/>
      <c r="AA1435" s="149"/>
      <c r="AB1435" s="174"/>
      <c r="AC1435" s="149"/>
      <c r="AD1435" s="68"/>
      <c r="AE1435" s="157" t="s">
        <v>628</v>
      </c>
      <c r="AF1435" s="157" t="s">
        <v>1444</v>
      </c>
      <c r="AG1435" s="147"/>
      <c r="AH1435" s="147">
        <v>6</v>
      </c>
      <c r="AI1435" s="147">
        <v>27</v>
      </c>
      <c r="AJ1435" s="147">
        <v>0</v>
      </c>
      <c r="AK1435" s="147">
        <v>0</v>
      </c>
      <c r="AL1435" s="147">
        <v>0</v>
      </c>
      <c r="AM1435" s="147">
        <v>0</v>
      </c>
      <c r="AN1435" s="147">
        <v>0</v>
      </c>
      <c r="AO1435" s="147">
        <v>0</v>
      </c>
      <c r="AP1435" s="147">
        <v>27</v>
      </c>
      <c r="AQ1435" s="170" t="s">
        <v>4965</v>
      </c>
      <c r="AR1435" s="170" t="s">
        <v>4965</v>
      </c>
      <c r="AS1435" s="170" t="s">
        <v>4965</v>
      </c>
      <c r="AT1435" s="170" t="s">
        <v>4965</v>
      </c>
      <c r="AU1435" s="170" t="s">
        <v>4965</v>
      </c>
      <c r="AV1435" s="170" t="s">
        <v>4965</v>
      </c>
      <c r="AW1435" s="170" t="s">
        <v>4965</v>
      </c>
      <c r="AX1435" s="170" t="s">
        <v>4965</v>
      </c>
      <c r="AY1435" s="170" t="s">
        <v>4965</v>
      </c>
      <c r="AZ1435" s="170" t="s">
        <v>4965</v>
      </c>
      <c r="BA1435" s="170" t="s">
        <v>4965</v>
      </c>
      <c r="BB1435" s="170" t="s">
        <v>4965</v>
      </c>
      <c r="BC1435" s="170" t="s">
        <v>4965</v>
      </c>
      <c r="BD1435" s="170" t="s">
        <v>4965</v>
      </c>
      <c r="BE1435" s="170" t="s">
        <v>4965</v>
      </c>
      <c r="BF1435" s="170" t="s">
        <v>4965</v>
      </c>
      <c r="BG1435" s="170" t="s">
        <v>4965</v>
      </c>
      <c r="BH1435" s="170" t="s">
        <v>4965</v>
      </c>
      <c r="BI1435" s="170" t="s">
        <v>4965</v>
      </c>
      <c r="BJ1435" s="170" t="s">
        <v>4965</v>
      </c>
      <c r="BK1435" s="170" t="s">
        <v>4965</v>
      </c>
      <c r="BL1435" s="120" t="s">
        <v>4021</v>
      </c>
      <c r="BM1435" s="80">
        <v>0</v>
      </c>
      <c r="BN1435" s="119">
        <v>1.6063291139240505</v>
      </c>
      <c r="BO1435" s="249">
        <v>1.6063291139240505</v>
      </c>
      <c r="BP1435" s="119">
        <v>1.6063291139240505</v>
      </c>
      <c r="BQ1435" s="119">
        <v>1.6063291139240505</v>
      </c>
      <c r="BR1435" s="119">
        <v>1.6063291139240505</v>
      </c>
      <c r="BS1435" s="245">
        <v>1.8797468354430382</v>
      </c>
      <c r="BT1435" s="119">
        <v>1.8797468354430382</v>
      </c>
      <c r="BU1435" s="119">
        <v>1.8797468354430382</v>
      </c>
      <c r="BV1435" s="119">
        <v>1.8797468354430382</v>
      </c>
      <c r="BW1435" s="119">
        <v>1.8797468354430382</v>
      </c>
      <c r="BX1435" s="119">
        <v>1.9139240506329114</v>
      </c>
      <c r="BY1435" s="119">
        <v>1.9139240506329114</v>
      </c>
      <c r="BZ1435" s="119">
        <v>1.9139240506329114</v>
      </c>
      <c r="CA1435" s="119">
        <v>1.9139240506329114</v>
      </c>
      <c r="CB1435" s="119">
        <v>1.9139240506329114</v>
      </c>
      <c r="CC1435" s="130">
        <v>0</v>
      </c>
      <c r="CD1435" s="130">
        <v>0</v>
      </c>
      <c r="CE1435" s="130">
        <v>0</v>
      </c>
      <c r="CF1435" s="130">
        <v>0</v>
      </c>
      <c r="CG1435" s="130">
        <v>0</v>
      </c>
      <c r="CH1435" s="130">
        <v>0</v>
      </c>
      <c r="CI1435" s="81">
        <f t="shared" si="129"/>
        <v>26.999999999999996</v>
      </c>
      <c r="CJ1435" s="260">
        <f t="shared" si="130"/>
        <v>26.999999999999996</v>
      </c>
      <c r="CK1435" s="260">
        <f t="shared" si="131"/>
        <v>8.3050632911392412</v>
      </c>
      <c r="CL1435" s="260">
        <f t="shared" si="132"/>
        <v>17.737974683544305</v>
      </c>
      <c r="CM1435" s="158" t="s">
        <v>4965</v>
      </c>
      <c r="CN1435" s="184" t="s">
        <v>4965</v>
      </c>
      <c r="CO1435" s="140" t="s">
        <v>4965</v>
      </c>
      <c r="CP1435" s="158"/>
      <c r="CQ1435" s="140" t="s">
        <v>4965</v>
      </c>
      <c r="CR1435" s="140" t="s">
        <v>4965</v>
      </c>
      <c r="CS1435" s="140" t="s">
        <v>4965</v>
      </c>
      <c r="CT1435" s="140" t="s">
        <v>4965</v>
      </c>
      <c r="CU1435" s="147"/>
    </row>
    <row r="1436" spans="1:99" s="363" customFormat="1" ht="12" customHeight="1" x14ac:dyDescent="0.2">
      <c r="A1436" s="147" t="s">
        <v>3650</v>
      </c>
      <c r="B1436" s="147" t="s">
        <v>4023</v>
      </c>
      <c r="C1436" s="156" t="s">
        <v>4022</v>
      </c>
      <c r="D1436" s="156"/>
      <c r="E1436" s="156"/>
      <c r="F1436" s="156"/>
      <c r="G1436" s="156"/>
      <c r="H1436" s="156"/>
      <c r="I1436" s="156"/>
      <c r="J1436" s="157">
        <v>527260</v>
      </c>
      <c r="K1436" s="157">
        <v>177215</v>
      </c>
      <c r="L1436" s="177" t="s">
        <v>4766</v>
      </c>
      <c r="M1436" s="147" t="s">
        <v>1432</v>
      </c>
      <c r="N1436" s="147" t="s">
        <v>1432</v>
      </c>
      <c r="O1436" s="157"/>
      <c r="P1436" s="157"/>
      <c r="Q1436" s="135">
        <v>105</v>
      </c>
      <c r="R1436" s="147"/>
      <c r="S1436" s="147"/>
      <c r="T1436" s="147"/>
      <c r="U1436" s="153"/>
      <c r="V1436" s="153"/>
      <c r="W1436" s="147" t="s">
        <v>1432</v>
      </c>
      <c r="X1436" s="147" t="s">
        <v>1442</v>
      </c>
      <c r="Y1436" s="147" t="s">
        <v>1443</v>
      </c>
      <c r="Z1436" s="147"/>
      <c r="AA1436" s="149"/>
      <c r="AB1436" s="174"/>
      <c r="AC1436" s="149"/>
      <c r="AD1436" s="68"/>
      <c r="AE1436" s="349" t="s">
        <v>3063</v>
      </c>
      <c r="AF1436" s="157" t="s">
        <v>1444</v>
      </c>
      <c r="AG1436" s="147"/>
      <c r="AH1436" s="147">
        <v>6</v>
      </c>
      <c r="AI1436" s="147">
        <v>105</v>
      </c>
      <c r="AJ1436" s="147">
        <v>0</v>
      </c>
      <c r="AK1436" s="147">
        <v>0</v>
      </c>
      <c r="AL1436" s="147">
        <v>0</v>
      </c>
      <c r="AM1436" s="147">
        <v>0</v>
      </c>
      <c r="AN1436" s="147">
        <v>0</v>
      </c>
      <c r="AO1436" s="147">
        <v>0</v>
      </c>
      <c r="AP1436" s="147">
        <v>105</v>
      </c>
      <c r="AQ1436" s="170" t="s">
        <v>4965</v>
      </c>
      <c r="AR1436" s="170" t="s">
        <v>4965</v>
      </c>
      <c r="AS1436" s="170" t="s">
        <v>4965</v>
      </c>
      <c r="AT1436" s="170" t="s">
        <v>4965</v>
      </c>
      <c r="AU1436" s="170" t="s">
        <v>4965</v>
      </c>
      <c r="AV1436" s="170" t="s">
        <v>4965</v>
      </c>
      <c r="AW1436" s="170" t="s">
        <v>4965</v>
      </c>
      <c r="AX1436" s="170" t="s">
        <v>4965</v>
      </c>
      <c r="AY1436" s="170" t="s">
        <v>4965</v>
      </c>
      <c r="AZ1436" s="170" t="s">
        <v>4965</v>
      </c>
      <c r="BA1436" s="170" t="s">
        <v>4965</v>
      </c>
      <c r="BB1436" s="170" t="s">
        <v>4965</v>
      </c>
      <c r="BC1436" s="170" t="s">
        <v>4965</v>
      </c>
      <c r="BD1436" s="170" t="s">
        <v>4965</v>
      </c>
      <c r="BE1436" s="170" t="s">
        <v>4965</v>
      </c>
      <c r="BF1436" s="170" t="s">
        <v>4965</v>
      </c>
      <c r="BG1436" s="170" t="s">
        <v>4965</v>
      </c>
      <c r="BH1436" s="170" t="s">
        <v>4965</v>
      </c>
      <c r="BI1436" s="170" t="s">
        <v>4965</v>
      </c>
      <c r="BJ1436" s="170" t="s">
        <v>4965</v>
      </c>
      <c r="BK1436" s="170" t="s">
        <v>4965</v>
      </c>
      <c r="BL1436" s="120" t="s">
        <v>4021</v>
      </c>
      <c r="BM1436" s="80">
        <v>0</v>
      </c>
      <c r="BN1436" s="119">
        <v>6.2468354430379742</v>
      </c>
      <c r="BO1436" s="249">
        <v>6.2468354430379742</v>
      </c>
      <c r="BP1436" s="119">
        <v>6.2468354430379742</v>
      </c>
      <c r="BQ1436" s="119">
        <v>6.2468354430379742</v>
      </c>
      <c r="BR1436" s="119">
        <v>6.2468354430379742</v>
      </c>
      <c r="BS1436" s="245">
        <v>7.3101265822784809</v>
      </c>
      <c r="BT1436" s="119">
        <v>7.3101265822784809</v>
      </c>
      <c r="BU1436" s="119">
        <v>7.3101265822784809</v>
      </c>
      <c r="BV1436" s="119">
        <v>7.3101265822784809</v>
      </c>
      <c r="BW1436" s="119">
        <v>7.3101265822784809</v>
      </c>
      <c r="BX1436" s="119">
        <v>7.443037974683544</v>
      </c>
      <c r="BY1436" s="119">
        <v>7.443037974683544</v>
      </c>
      <c r="BZ1436" s="119">
        <v>7.443037974683544</v>
      </c>
      <c r="CA1436" s="119">
        <v>7.443037974683544</v>
      </c>
      <c r="CB1436" s="119">
        <v>7.443037974683544</v>
      </c>
      <c r="CC1436" s="130">
        <v>0</v>
      </c>
      <c r="CD1436" s="130">
        <v>0</v>
      </c>
      <c r="CE1436" s="130">
        <v>0</v>
      </c>
      <c r="CF1436" s="130">
        <v>0</v>
      </c>
      <c r="CG1436" s="130">
        <v>0</v>
      </c>
      <c r="CH1436" s="130">
        <v>0</v>
      </c>
      <c r="CI1436" s="81">
        <f t="shared" si="129"/>
        <v>105.00000000000001</v>
      </c>
      <c r="CJ1436" s="260">
        <f t="shared" si="130"/>
        <v>105.00000000000001</v>
      </c>
      <c r="CK1436" s="260">
        <f t="shared" si="131"/>
        <v>32.297468354430379</v>
      </c>
      <c r="CL1436" s="260">
        <f t="shared" si="132"/>
        <v>68.98101265822784</v>
      </c>
      <c r="CM1436" s="158" t="s">
        <v>4965</v>
      </c>
      <c r="CN1436" s="184" t="s">
        <v>4965</v>
      </c>
      <c r="CO1436" s="140" t="s">
        <v>4965</v>
      </c>
      <c r="CP1436" s="158"/>
      <c r="CQ1436" s="140" t="s">
        <v>4965</v>
      </c>
      <c r="CR1436" s="140" t="s">
        <v>4965</v>
      </c>
      <c r="CS1436" s="140" t="s">
        <v>4965</v>
      </c>
      <c r="CT1436" s="140" t="s">
        <v>4965</v>
      </c>
      <c r="CU1436" s="147"/>
    </row>
    <row r="1437" spans="1:99" s="363" customFormat="1" ht="12" customHeight="1" x14ac:dyDescent="0.2">
      <c r="A1437" s="143" t="s">
        <v>3650</v>
      </c>
      <c r="B1437" s="151" t="s">
        <v>2648</v>
      </c>
      <c r="C1437" s="143" t="s">
        <v>2649</v>
      </c>
      <c r="D1437" s="143"/>
      <c r="E1437" s="143"/>
      <c r="F1437" s="143"/>
      <c r="G1437" s="143"/>
      <c r="H1437" s="143"/>
      <c r="I1437" s="143"/>
      <c r="J1437" s="146">
        <v>526592</v>
      </c>
      <c r="K1437" s="146">
        <v>175883</v>
      </c>
      <c r="L1437" s="177" t="s">
        <v>4766</v>
      </c>
      <c r="M1437" s="143"/>
      <c r="N1437" s="143"/>
      <c r="O1437" s="146"/>
      <c r="P1437" s="146"/>
      <c r="Q1437" s="135">
        <v>5</v>
      </c>
      <c r="R1437" s="147"/>
      <c r="S1437" s="147"/>
      <c r="T1437" s="147"/>
      <c r="U1437" s="153"/>
      <c r="V1437" s="153"/>
      <c r="W1437" s="148"/>
      <c r="X1437" s="149" t="s">
        <v>1442</v>
      </c>
      <c r="Y1437" s="147" t="s">
        <v>1443</v>
      </c>
      <c r="Z1437" s="150"/>
      <c r="AA1437" s="143"/>
      <c r="AB1437" s="381">
        <v>0.10394736842105264</v>
      </c>
      <c r="AC1437" s="143"/>
      <c r="AD1437" s="68"/>
      <c r="AE1437" s="157" t="s">
        <v>628</v>
      </c>
      <c r="AF1437" s="157" t="s">
        <v>1444</v>
      </c>
      <c r="AG1437" s="143">
        <v>1332234</v>
      </c>
      <c r="AH1437" s="143">
        <v>0</v>
      </c>
      <c r="AI1437" s="143">
        <v>0</v>
      </c>
      <c r="AJ1437" s="143">
        <v>0</v>
      </c>
      <c r="AK1437" s="143">
        <v>0</v>
      </c>
      <c r="AL1437" s="143">
        <v>0</v>
      </c>
      <c r="AM1437" s="143">
        <v>0</v>
      </c>
      <c r="AN1437" s="143">
        <v>0</v>
      </c>
      <c r="AO1437" s="143">
        <v>0</v>
      </c>
      <c r="AP1437" s="143">
        <v>5</v>
      </c>
      <c r="AQ1437" s="170" t="s">
        <v>4965</v>
      </c>
      <c r="AR1437" s="170" t="s">
        <v>4965</v>
      </c>
      <c r="AS1437" s="170" t="s">
        <v>4965</v>
      </c>
      <c r="AT1437" s="170" t="s">
        <v>4965</v>
      </c>
      <c r="AU1437" s="170" t="s">
        <v>4965</v>
      </c>
      <c r="AV1437" s="170" t="s">
        <v>4965</v>
      </c>
      <c r="AW1437" s="170" t="s">
        <v>4965</v>
      </c>
      <c r="AX1437" s="170" t="s">
        <v>4965</v>
      </c>
      <c r="AY1437" s="170" t="s">
        <v>4965</v>
      </c>
      <c r="AZ1437" s="170" t="s">
        <v>4965</v>
      </c>
      <c r="BA1437" s="170" t="s">
        <v>4965</v>
      </c>
      <c r="BB1437" s="170" t="s">
        <v>4965</v>
      </c>
      <c r="BC1437" s="170" t="s">
        <v>4965</v>
      </c>
      <c r="BD1437" s="170" t="s">
        <v>4965</v>
      </c>
      <c r="BE1437" s="170" t="s">
        <v>4965</v>
      </c>
      <c r="BF1437" s="170" t="s">
        <v>4965</v>
      </c>
      <c r="BG1437" s="170" t="s">
        <v>4965</v>
      </c>
      <c r="BH1437" s="170" t="s">
        <v>4965</v>
      </c>
      <c r="BI1437" s="170" t="s">
        <v>4965</v>
      </c>
      <c r="BJ1437" s="170" t="s">
        <v>4965</v>
      </c>
      <c r="BK1437" s="170" t="s">
        <v>4965</v>
      </c>
      <c r="BL1437" s="120" t="s">
        <v>4021</v>
      </c>
      <c r="BM1437" s="80">
        <v>0</v>
      </c>
      <c r="BN1437" s="80">
        <v>0</v>
      </c>
      <c r="BO1437" s="247">
        <v>0</v>
      </c>
      <c r="BP1437" s="80">
        <v>0</v>
      </c>
      <c r="BQ1437" s="80">
        <v>0</v>
      </c>
      <c r="BR1437" s="80">
        <v>0</v>
      </c>
      <c r="BS1437" s="245">
        <v>0.42105263157894735</v>
      </c>
      <c r="BT1437" s="119">
        <v>0.42105263157894735</v>
      </c>
      <c r="BU1437" s="119">
        <v>0.42105263157894735</v>
      </c>
      <c r="BV1437" s="119">
        <v>0.42105263157894735</v>
      </c>
      <c r="BW1437" s="119">
        <v>0.42105263157894735</v>
      </c>
      <c r="BX1437" s="119">
        <v>0.28947368421052633</v>
      </c>
      <c r="BY1437" s="119">
        <v>0.28947368421052633</v>
      </c>
      <c r="BZ1437" s="119">
        <v>0.28947368421052633</v>
      </c>
      <c r="CA1437" s="119">
        <v>0.28947368421052633</v>
      </c>
      <c r="CB1437" s="119">
        <v>0.28947368421052633</v>
      </c>
      <c r="CC1437" s="119">
        <v>0.28947368421052633</v>
      </c>
      <c r="CD1437" s="119">
        <v>0.28947368421052633</v>
      </c>
      <c r="CE1437" s="119">
        <v>0.28947368421052633</v>
      </c>
      <c r="CF1437" s="119">
        <v>0.28947368421052633</v>
      </c>
      <c r="CG1437" s="119">
        <v>0.28947368421052633</v>
      </c>
      <c r="CH1437" s="130">
        <v>0</v>
      </c>
      <c r="CI1437" s="81">
        <f t="shared" ref="CI1437:CI1459" si="133">SUBTOTAL(9,BN1437:CH1437)</f>
        <v>5.0000000000000018</v>
      </c>
      <c r="CJ1437" s="260">
        <f t="shared" ref="CJ1437:CJ1459" si="134">SUM(BN1437:CB1437)</f>
        <v>3.552631578947369</v>
      </c>
      <c r="CK1437" s="131">
        <f t="shared" ref="CK1437:CK1459" si="135">SUM(BO1437:BS1437)</f>
        <v>0.42105263157894735</v>
      </c>
      <c r="CL1437" s="260">
        <f t="shared" ref="CL1437:CL1459" si="136">SUM(BO1437:BX1437)</f>
        <v>2.3947368421052628</v>
      </c>
      <c r="CM1437" s="158" t="s">
        <v>4965</v>
      </c>
      <c r="CN1437" s="158" t="s">
        <v>4965</v>
      </c>
      <c r="CO1437" s="140" t="s">
        <v>4965</v>
      </c>
      <c r="CP1437" s="152"/>
      <c r="CQ1437" s="140" t="s">
        <v>4965</v>
      </c>
      <c r="CR1437" s="139" t="s">
        <v>4965</v>
      </c>
      <c r="CS1437" s="140" t="s">
        <v>4965</v>
      </c>
      <c r="CT1437" s="140" t="s">
        <v>4965</v>
      </c>
      <c r="CU1437" s="147"/>
    </row>
    <row r="1438" spans="1:99" s="363" customFormat="1" ht="12" customHeight="1" x14ac:dyDescent="0.2">
      <c r="A1438" s="143" t="s">
        <v>3650</v>
      </c>
      <c r="B1438" s="151" t="s">
        <v>2648</v>
      </c>
      <c r="C1438" s="143" t="s">
        <v>2649</v>
      </c>
      <c r="D1438" s="143"/>
      <c r="E1438" s="143"/>
      <c r="F1438" s="143"/>
      <c r="G1438" s="143"/>
      <c r="H1438" s="143"/>
      <c r="I1438" s="143"/>
      <c r="J1438" s="146">
        <v>526592</v>
      </c>
      <c r="K1438" s="146">
        <v>175883</v>
      </c>
      <c r="L1438" s="177" t="s">
        <v>4766</v>
      </c>
      <c r="M1438" s="143"/>
      <c r="N1438" s="143"/>
      <c r="O1438" s="146"/>
      <c r="P1438" s="146"/>
      <c r="Q1438" s="135">
        <v>8</v>
      </c>
      <c r="R1438" s="147"/>
      <c r="S1438" s="147"/>
      <c r="T1438" s="147"/>
      <c r="U1438" s="153"/>
      <c r="V1438" s="153"/>
      <c r="W1438" s="148"/>
      <c r="X1438" s="149" t="s">
        <v>1442</v>
      </c>
      <c r="Y1438" s="147" t="s">
        <v>1443</v>
      </c>
      <c r="Z1438" s="150"/>
      <c r="AA1438" s="143"/>
      <c r="AB1438" s="381">
        <v>0.16631578947368422</v>
      </c>
      <c r="AC1438" s="143"/>
      <c r="AD1438" s="68"/>
      <c r="AE1438" s="157" t="s">
        <v>1931</v>
      </c>
      <c r="AF1438" s="157" t="s">
        <v>1444</v>
      </c>
      <c r="AG1438" s="143">
        <v>1332234</v>
      </c>
      <c r="AH1438" s="143">
        <v>0</v>
      </c>
      <c r="AI1438" s="143">
        <v>0</v>
      </c>
      <c r="AJ1438" s="143">
        <v>0</v>
      </c>
      <c r="AK1438" s="143">
        <v>0</v>
      </c>
      <c r="AL1438" s="143">
        <v>0</v>
      </c>
      <c r="AM1438" s="143">
        <v>0</v>
      </c>
      <c r="AN1438" s="143">
        <v>0</v>
      </c>
      <c r="AO1438" s="143">
        <v>0</v>
      </c>
      <c r="AP1438" s="143">
        <v>8</v>
      </c>
      <c r="AQ1438" s="170" t="s">
        <v>4965</v>
      </c>
      <c r="AR1438" s="170" t="s">
        <v>4965</v>
      </c>
      <c r="AS1438" s="170" t="s">
        <v>4965</v>
      </c>
      <c r="AT1438" s="170" t="s">
        <v>4965</v>
      </c>
      <c r="AU1438" s="170" t="s">
        <v>4965</v>
      </c>
      <c r="AV1438" s="170" t="s">
        <v>4965</v>
      </c>
      <c r="AW1438" s="170" t="s">
        <v>4965</v>
      </c>
      <c r="AX1438" s="170" t="s">
        <v>4965</v>
      </c>
      <c r="AY1438" s="170" t="s">
        <v>4965</v>
      </c>
      <c r="AZ1438" s="170" t="s">
        <v>4965</v>
      </c>
      <c r="BA1438" s="170" t="s">
        <v>4965</v>
      </c>
      <c r="BB1438" s="170" t="s">
        <v>4965</v>
      </c>
      <c r="BC1438" s="170" t="s">
        <v>4965</v>
      </c>
      <c r="BD1438" s="170" t="s">
        <v>4965</v>
      </c>
      <c r="BE1438" s="170" t="s">
        <v>4965</v>
      </c>
      <c r="BF1438" s="170" t="s">
        <v>4965</v>
      </c>
      <c r="BG1438" s="170" t="s">
        <v>4965</v>
      </c>
      <c r="BH1438" s="170" t="s">
        <v>4965</v>
      </c>
      <c r="BI1438" s="170" t="s">
        <v>4965</v>
      </c>
      <c r="BJ1438" s="170" t="s">
        <v>4965</v>
      </c>
      <c r="BK1438" s="170" t="s">
        <v>4965</v>
      </c>
      <c r="BL1438" s="120" t="s">
        <v>4021</v>
      </c>
      <c r="BM1438" s="80">
        <v>0</v>
      </c>
      <c r="BN1438" s="80">
        <v>0</v>
      </c>
      <c r="BO1438" s="247">
        <v>0</v>
      </c>
      <c r="BP1438" s="80">
        <v>0</v>
      </c>
      <c r="BQ1438" s="80">
        <v>0</v>
      </c>
      <c r="BR1438" s="80">
        <v>0</v>
      </c>
      <c r="BS1438" s="245">
        <v>0.67368421052631577</v>
      </c>
      <c r="BT1438" s="119">
        <v>0.67368421052631577</v>
      </c>
      <c r="BU1438" s="119">
        <v>0.67368421052631577</v>
      </c>
      <c r="BV1438" s="119">
        <v>0.67368421052631577</v>
      </c>
      <c r="BW1438" s="119">
        <v>0.67368421052631577</v>
      </c>
      <c r="BX1438" s="119">
        <v>0.4631578947368421</v>
      </c>
      <c r="BY1438" s="119">
        <v>0.4631578947368421</v>
      </c>
      <c r="BZ1438" s="119">
        <v>0.4631578947368421</v>
      </c>
      <c r="CA1438" s="119">
        <v>0.4631578947368421</v>
      </c>
      <c r="CB1438" s="119">
        <v>0.4631578947368421</v>
      </c>
      <c r="CC1438" s="119">
        <v>0.4631578947368421</v>
      </c>
      <c r="CD1438" s="119">
        <v>0.4631578947368421</v>
      </c>
      <c r="CE1438" s="119">
        <v>0.4631578947368421</v>
      </c>
      <c r="CF1438" s="119">
        <v>0.4631578947368421</v>
      </c>
      <c r="CG1438" s="119">
        <v>0.4631578947368421</v>
      </c>
      <c r="CH1438" s="130">
        <v>0</v>
      </c>
      <c r="CI1438" s="81">
        <f t="shared" si="133"/>
        <v>7.9999999999999973</v>
      </c>
      <c r="CJ1438" s="260">
        <f t="shared" si="134"/>
        <v>5.6842105263157885</v>
      </c>
      <c r="CK1438" s="260">
        <f t="shared" si="135"/>
        <v>0.67368421052631577</v>
      </c>
      <c r="CL1438" s="260">
        <f t="shared" si="136"/>
        <v>3.831578947368421</v>
      </c>
      <c r="CM1438" s="158" t="s">
        <v>4965</v>
      </c>
      <c r="CN1438" s="158" t="s">
        <v>4965</v>
      </c>
      <c r="CO1438" s="140" t="s">
        <v>4965</v>
      </c>
      <c r="CP1438" s="152"/>
      <c r="CQ1438" s="140" t="s">
        <v>4965</v>
      </c>
      <c r="CR1438" s="139" t="s">
        <v>4965</v>
      </c>
      <c r="CS1438" s="140" t="s">
        <v>4965</v>
      </c>
      <c r="CT1438" s="140" t="s">
        <v>4965</v>
      </c>
      <c r="CU1438" s="147"/>
    </row>
    <row r="1439" spans="1:99" s="363" customFormat="1" ht="12" customHeight="1" x14ac:dyDescent="0.2">
      <c r="A1439" s="143" t="s">
        <v>3650</v>
      </c>
      <c r="B1439" s="151" t="s">
        <v>2648</v>
      </c>
      <c r="C1439" s="143" t="s">
        <v>2649</v>
      </c>
      <c r="D1439" s="143"/>
      <c r="E1439" s="143"/>
      <c r="F1439" s="143"/>
      <c r="G1439" s="143"/>
      <c r="H1439" s="143"/>
      <c r="I1439" s="143"/>
      <c r="J1439" s="146">
        <v>526592</v>
      </c>
      <c r="K1439" s="146">
        <v>175883</v>
      </c>
      <c r="L1439" s="177" t="s">
        <v>4766</v>
      </c>
      <c r="M1439" s="143"/>
      <c r="N1439" s="143"/>
      <c r="O1439" s="146"/>
      <c r="P1439" s="146"/>
      <c r="Q1439" s="135">
        <v>25</v>
      </c>
      <c r="R1439" s="147"/>
      <c r="S1439" s="147"/>
      <c r="T1439" s="147"/>
      <c r="U1439" s="153"/>
      <c r="V1439" s="153"/>
      <c r="W1439" s="148"/>
      <c r="X1439" s="149" t="s">
        <v>1442</v>
      </c>
      <c r="Y1439" s="147" t="s">
        <v>1443</v>
      </c>
      <c r="Z1439" s="150"/>
      <c r="AA1439" s="143"/>
      <c r="AB1439" s="381">
        <v>1.611842105263158</v>
      </c>
      <c r="AC1439" s="143"/>
      <c r="AD1439" s="68"/>
      <c r="AE1439" s="349" t="s">
        <v>3063</v>
      </c>
      <c r="AF1439" s="157" t="s">
        <v>1444</v>
      </c>
      <c r="AG1439" s="143">
        <v>1332234</v>
      </c>
      <c r="AH1439" s="143">
        <v>0</v>
      </c>
      <c r="AI1439" s="143">
        <v>0</v>
      </c>
      <c r="AJ1439" s="143">
        <v>0</v>
      </c>
      <c r="AK1439" s="143">
        <v>0</v>
      </c>
      <c r="AL1439" s="143">
        <v>0</v>
      </c>
      <c r="AM1439" s="143">
        <v>0</v>
      </c>
      <c r="AN1439" s="143">
        <v>0</v>
      </c>
      <c r="AO1439" s="143">
        <v>0</v>
      </c>
      <c r="AP1439" s="143">
        <v>25</v>
      </c>
      <c r="AQ1439" s="170" t="s">
        <v>4965</v>
      </c>
      <c r="AR1439" s="170" t="s">
        <v>4965</v>
      </c>
      <c r="AS1439" s="170" t="s">
        <v>4965</v>
      </c>
      <c r="AT1439" s="170" t="s">
        <v>4965</v>
      </c>
      <c r="AU1439" s="170" t="s">
        <v>4965</v>
      </c>
      <c r="AV1439" s="170" t="s">
        <v>4965</v>
      </c>
      <c r="AW1439" s="170" t="s">
        <v>4965</v>
      </c>
      <c r="AX1439" s="170" t="s">
        <v>4965</v>
      </c>
      <c r="AY1439" s="170" t="s">
        <v>4965</v>
      </c>
      <c r="AZ1439" s="170" t="s">
        <v>4965</v>
      </c>
      <c r="BA1439" s="170" t="s">
        <v>4965</v>
      </c>
      <c r="BB1439" s="170" t="s">
        <v>4965</v>
      </c>
      <c r="BC1439" s="170" t="s">
        <v>4965</v>
      </c>
      <c r="BD1439" s="170" t="s">
        <v>4965</v>
      </c>
      <c r="BE1439" s="170" t="s">
        <v>4965</v>
      </c>
      <c r="BF1439" s="170" t="s">
        <v>4965</v>
      </c>
      <c r="BG1439" s="170" t="s">
        <v>4965</v>
      </c>
      <c r="BH1439" s="170" t="s">
        <v>4965</v>
      </c>
      <c r="BI1439" s="170" t="s">
        <v>4965</v>
      </c>
      <c r="BJ1439" s="170" t="s">
        <v>4965</v>
      </c>
      <c r="BK1439" s="170" t="s">
        <v>4965</v>
      </c>
      <c r="BL1439" s="120" t="s">
        <v>4021</v>
      </c>
      <c r="BM1439" s="80">
        <v>0</v>
      </c>
      <c r="BN1439" s="80">
        <v>0</v>
      </c>
      <c r="BO1439" s="247">
        <v>0</v>
      </c>
      <c r="BP1439" s="80">
        <v>0</v>
      </c>
      <c r="BQ1439" s="80">
        <v>0</v>
      </c>
      <c r="BR1439" s="80">
        <v>0</v>
      </c>
      <c r="BS1439" s="245">
        <v>2.1052631578947367</v>
      </c>
      <c r="BT1439" s="119">
        <v>2.1052631578947367</v>
      </c>
      <c r="BU1439" s="119">
        <v>2.1052631578947367</v>
      </c>
      <c r="BV1439" s="119">
        <v>2.1052631578947367</v>
      </c>
      <c r="BW1439" s="119">
        <v>2.1052631578947367</v>
      </c>
      <c r="BX1439" s="119">
        <v>1.4473684210526316</v>
      </c>
      <c r="BY1439" s="119">
        <v>1.4473684210526316</v>
      </c>
      <c r="BZ1439" s="119">
        <v>1.4473684210526316</v>
      </c>
      <c r="CA1439" s="119">
        <v>1.4473684210526316</v>
      </c>
      <c r="CB1439" s="119">
        <v>1.4473684210526316</v>
      </c>
      <c r="CC1439" s="119">
        <v>1.4473684210526316</v>
      </c>
      <c r="CD1439" s="119">
        <v>1.4473684210526316</v>
      </c>
      <c r="CE1439" s="119">
        <v>1.4473684210526316</v>
      </c>
      <c r="CF1439" s="119">
        <v>1.4473684210526316</v>
      </c>
      <c r="CG1439" s="119">
        <v>1.4473684210526316</v>
      </c>
      <c r="CH1439" s="130">
        <v>0</v>
      </c>
      <c r="CI1439" s="81">
        <f t="shared" si="133"/>
        <v>24.999999999999989</v>
      </c>
      <c r="CJ1439" s="260">
        <f t="shared" si="134"/>
        <v>17.763157894736839</v>
      </c>
      <c r="CK1439" s="260">
        <f t="shared" si="135"/>
        <v>2.1052631578947367</v>
      </c>
      <c r="CL1439" s="260">
        <f t="shared" si="136"/>
        <v>11.973684210526315</v>
      </c>
      <c r="CM1439" s="158" t="s">
        <v>4965</v>
      </c>
      <c r="CN1439" s="158" t="s">
        <v>4965</v>
      </c>
      <c r="CO1439" s="140" t="s">
        <v>4965</v>
      </c>
      <c r="CP1439" s="152"/>
      <c r="CQ1439" s="140" t="s">
        <v>4965</v>
      </c>
      <c r="CR1439" s="139" t="s">
        <v>4965</v>
      </c>
      <c r="CS1439" s="140" t="s">
        <v>4965</v>
      </c>
      <c r="CT1439" s="140" t="s">
        <v>4965</v>
      </c>
      <c r="CU1439" s="147"/>
    </row>
    <row r="1440" spans="1:99" s="363" customFormat="1" ht="12" customHeight="1" x14ac:dyDescent="0.2">
      <c r="A1440" s="143" t="s">
        <v>3650</v>
      </c>
      <c r="B1440" s="151" t="s">
        <v>2047</v>
      </c>
      <c r="C1440" s="143" t="s">
        <v>2650</v>
      </c>
      <c r="D1440" s="143"/>
      <c r="E1440" s="143"/>
      <c r="F1440" s="143"/>
      <c r="G1440" s="143"/>
      <c r="H1440" s="143"/>
      <c r="I1440" s="143"/>
      <c r="J1440" s="146">
        <v>526651</v>
      </c>
      <c r="K1440" s="146">
        <v>175984</v>
      </c>
      <c r="L1440" s="177" t="s">
        <v>4766</v>
      </c>
      <c r="M1440" s="143"/>
      <c r="N1440" s="143"/>
      <c r="O1440" s="146"/>
      <c r="P1440" s="146"/>
      <c r="Q1440" s="135">
        <v>12</v>
      </c>
      <c r="R1440" s="147"/>
      <c r="S1440" s="147"/>
      <c r="T1440" s="147"/>
      <c r="U1440" s="153"/>
      <c r="V1440" s="153"/>
      <c r="W1440" s="148"/>
      <c r="X1440" s="149" t="s">
        <v>1442</v>
      </c>
      <c r="Y1440" s="147" t="s">
        <v>1443</v>
      </c>
      <c r="Z1440" s="150"/>
      <c r="AA1440" s="143"/>
      <c r="AB1440" s="381">
        <v>0.15866666666666668</v>
      </c>
      <c r="AC1440" s="143"/>
      <c r="AD1440" s="68"/>
      <c r="AE1440" s="157" t="s">
        <v>628</v>
      </c>
      <c r="AF1440" s="157" t="s">
        <v>1444</v>
      </c>
      <c r="AG1440" s="143">
        <v>1332061</v>
      </c>
      <c r="AH1440" s="143">
        <v>0</v>
      </c>
      <c r="AI1440" s="143">
        <v>0</v>
      </c>
      <c r="AJ1440" s="143">
        <v>0</v>
      </c>
      <c r="AK1440" s="143">
        <v>0</v>
      </c>
      <c r="AL1440" s="143">
        <v>0</v>
      </c>
      <c r="AM1440" s="143">
        <v>0</v>
      </c>
      <c r="AN1440" s="143">
        <v>0</v>
      </c>
      <c r="AO1440" s="143">
        <v>0</v>
      </c>
      <c r="AP1440" s="143">
        <v>12</v>
      </c>
      <c r="AQ1440" s="170" t="s">
        <v>4965</v>
      </c>
      <c r="AR1440" s="170" t="s">
        <v>4965</v>
      </c>
      <c r="AS1440" s="170" t="s">
        <v>4965</v>
      </c>
      <c r="AT1440" s="170" t="s">
        <v>4965</v>
      </c>
      <c r="AU1440" s="170" t="s">
        <v>4965</v>
      </c>
      <c r="AV1440" s="170" t="s">
        <v>4965</v>
      </c>
      <c r="AW1440" s="170" t="s">
        <v>4965</v>
      </c>
      <c r="AX1440" s="170" t="s">
        <v>4965</v>
      </c>
      <c r="AY1440" s="170" t="s">
        <v>4965</v>
      </c>
      <c r="AZ1440" s="170" t="s">
        <v>4965</v>
      </c>
      <c r="BA1440" s="170" t="s">
        <v>4965</v>
      </c>
      <c r="BB1440" s="170" t="s">
        <v>4965</v>
      </c>
      <c r="BC1440" s="170" t="s">
        <v>4965</v>
      </c>
      <c r="BD1440" s="170" t="s">
        <v>4965</v>
      </c>
      <c r="BE1440" s="170" t="s">
        <v>4965</v>
      </c>
      <c r="BF1440" s="170" t="s">
        <v>4965</v>
      </c>
      <c r="BG1440" s="170" t="s">
        <v>4965</v>
      </c>
      <c r="BH1440" s="170" t="s">
        <v>4965</v>
      </c>
      <c r="BI1440" s="170" t="s">
        <v>4965</v>
      </c>
      <c r="BJ1440" s="170" t="s">
        <v>4965</v>
      </c>
      <c r="BK1440" s="170" t="s">
        <v>4965</v>
      </c>
      <c r="BL1440" s="120" t="s">
        <v>4021</v>
      </c>
      <c r="BM1440" s="80">
        <v>0</v>
      </c>
      <c r="BN1440" s="119">
        <v>0.96</v>
      </c>
      <c r="BO1440" s="249">
        <v>0.96</v>
      </c>
      <c r="BP1440" s="119">
        <v>0.96</v>
      </c>
      <c r="BQ1440" s="119">
        <v>0.96</v>
      </c>
      <c r="BR1440" s="119">
        <v>0.96</v>
      </c>
      <c r="BS1440" s="245">
        <v>0.48</v>
      </c>
      <c r="BT1440" s="119">
        <v>0.48</v>
      </c>
      <c r="BU1440" s="119">
        <v>0.48</v>
      </c>
      <c r="BV1440" s="119">
        <v>0.48</v>
      </c>
      <c r="BW1440" s="119">
        <v>0.48</v>
      </c>
      <c r="BX1440" s="119">
        <v>0.48</v>
      </c>
      <c r="BY1440" s="119">
        <v>0.48</v>
      </c>
      <c r="BZ1440" s="119">
        <v>0.48</v>
      </c>
      <c r="CA1440" s="119">
        <v>0.48</v>
      </c>
      <c r="CB1440" s="119">
        <v>0.48</v>
      </c>
      <c r="CC1440" s="119">
        <v>0.48</v>
      </c>
      <c r="CD1440" s="119">
        <v>0.48</v>
      </c>
      <c r="CE1440" s="119">
        <v>0.48</v>
      </c>
      <c r="CF1440" s="119">
        <v>0.48</v>
      </c>
      <c r="CG1440" s="119">
        <v>0.48</v>
      </c>
      <c r="CH1440" s="80">
        <v>0</v>
      </c>
      <c r="CI1440" s="81">
        <f t="shared" si="133"/>
        <v>12.000000000000005</v>
      </c>
      <c r="CJ1440" s="260">
        <f t="shared" si="134"/>
        <v>9.6000000000000032</v>
      </c>
      <c r="CK1440" s="260">
        <f t="shared" si="135"/>
        <v>4.32</v>
      </c>
      <c r="CL1440" s="260">
        <f t="shared" si="136"/>
        <v>6.7200000000000024</v>
      </c>
      <c r="CM1440" s="158" t="s">
        <v>4965</v>
      </c>
      <c r="CN1440" s="158" t="s">
        <v>4965</v>
      </c>
      <c r="CO1440" s="140" t="s">
        <v>4965</v>
      </c>
      <c r="CP1440" s="152"/>
      <c r="CQ1440" s="140" t="s">
        <v>4965</v>
      </c>
      <c r="CR1440" s="139" t="s">
        <v>4965</v>
      </c>
      <c r="CS1440" s="140" t="s">
        <v>4965</v>
      </c>
      <c r="CT1440" s="140" t="s">
        <v>4965</v>
      </c>
      <c r="CU1440" s="147"/>
    </row>
    <row r="1441" spans="1:99" s="363" customFormat="1" ht="12" customHeight="1" x14ac:dyDescent="0.2">
      <c r="A1441" s="143" t="s">
        <v>3650</v>
      </c>
      <c r="B1441" s="151" t="s">
        <v>2047</v>
      </c>
      <c r="C1441" s="143" t="s">
        <v>2650</v>
      </c>
      <c r="D1441" s="143"/>
      <c r="E1441" s="143"/>
      <c r="F1441" s="143"/>
      <c r="G1441" s="143"/>
      <c r="H1441" s="143"/>
      <c r="I1441" s="143"/>
      <c r="J1441" s="146">
        <v>526651</v>
      </c>
      <c r="K1441" s="146">
        <v>175984</v>
      </c>
      <c r="L1441" s="177" t="s">
        <v>4766</v>
      </c>
      <c r="M1441" s="143"/>
      <c r="N1441" s="143"/>
      <c r="O1441" s="146"/>
      <c r="P1441" s="146"/>
      <c r="Q1441" s="135">
        <v>18</v>
      </c>
      <c r="R1441" s="147"/>
      <c r="S1441" s="147"/>
      <c r="T1441" s="147"/>
      <c r="U1441" s="153"/>
      <c r="V1441" s="153"/>
      <c r="W1441" s="148"/>
      <c r="X1441" s="149" t="s">
        <v>1442</v>
      </c>
      <c r="Y1441" s="147" t="s">
        <v>1443</v>
      </c>
      <c r="Z1441" s="150"/>
      <c r="AA1441" s="143"/>
      <c r="AB1441" s="381">
        <v>0.23799999999999999</v>
      </c>
      <c r="AC1441" s="143"/>
      <c r="AD1441" s="68"/>
      <c r="AE1441" s="157" t="s">
        <v>1931</v>
      </c>
      <c r="AF1441" s="157" t="s">
        <v>1444</v>
      </c>
      <c r="AG1441" s="143">
        <v>1332061</v>
      </c>
      <c r="AH1441" s="143">
        <v>0</v>
      </c>
      <c r="AI1441" s="143">
        <v>0</v>
      </c>
      <c r="AJ1441" s="143">
        <v>0</v>
      </c>
      <c r="AK1441" s="143">
        <v>0</v>
      </c>
      <c r="AL1441" s="143">
        <v>0</v>
      </c>
      <c r="AM1441" s="143">
        <v>0</v>
      </c>
      <c r="AN1441" s="143">
        <v>0</v>
      </c>
      <c r="AO1441" s="143">
        <v>0</v>
      </c>
      <c r="AP1441" s="143">
        <v>18</v>
      </c>
      <c r="AQ1441" s="170" t="s">
        <v>4965</v>
      </c>
      <c r="AR1441" s="170" t="s">
        <v>4965</v>
      </c>
      <c r="AS1441" s="170" t="s">
        <v>4965</v>
      </c>
      <c r="AT1441" s="170" t="s">
        <v>4965</v>
      </c>
      <c r="AU1441" s="170" t="s">
        <v>4965</v>
      </c>
      <c r="AV1441" s="170" t="s">
        <v>4965</v>
      </c>
      <c r="AW1441" s="170" t="s">
        <v>4965</v>
      </c>
      <c r="AX1441" s="170" t="s">
        <v>4965</v>
      </c>
      <c r="AY1441" s="170" t="s">
        <v>4965</v>
      </c>
      <c r="AZ1441" s="170" t="s">
        <v>4965</v>
      </c>
      <c r="BA1441" s="170" t="s">
        <v>4965</v>
      </c>
      <c r="BB1441" s="170" t="s">
        <v>4965</v>
      </c>
      <c r="BC1441" s="170" t="s">
        <v>4965</v>
      </c>
      <c r="BD1441" s="170" t="s">
        <v>4965</v>
      </c>
      <c r="BE1441" s="170" t="s">
        <v>4965</v>
      </c>
      <c r="BF1441" s="170" t="s">
        <v>4965</v>
      </c>
      <c r="BG1441" s="170" t="s">
        <v>4965</v>
      </c>
      <c r="BH1441" s="170" t="s">
        <v>4965</v>
      </c>
      <c r="BI1441" s="170" t="s">
        <v>4965</v>
      </c>
      <c r="BJ1441" s="170" t="s">
        <v>4965</v>
      </c>
      <c r="BK1441" s="170" t="s">
        <v>4965</v>
      </c>
      <c r="BL1441" s="120" t="s">
        <v>4021</v>
      </c>
      <c r="BM1441" s="80">
        <v>0</v>
      </c>
      <c r="BN1441" s="119">
        <v>1.44</v>
      </c>
      <c r="BO1441" s="249">
        <v>1.44</v>
      </c>
      <c r="BP1441" s="119">
        <v>1.44</v>
      </c>
      <c r="BQ1441" s="119">
        <v>1.44</v>
      </c>
      <c r="BR1441" s="119">
        <v>1.44</v>
      </c>
      <c r="BS1441" s="245">
        <v>0.72</v>
      </c>
      <c r="BT1441" s="119">
        <v>0.72</v>
      </c>
      <c r="BU1441" s="119">
        <v>0.72</v>
      </c>
      <c r="BV1441" s="119">
        <v>0.72</v>
      </c>
      <c r="BW1441" s="119">
        <v>0.72</v>
      </c>
      <c r="BX1441" s="119">
        <v>0.72</v>
      </c>
      <c r="BY1441" s="119">
        <v>0.72</v>
      </c>
      <c r="BZ1441" s="119">
        <v>0.72</v>
      </c>
      <c r="CA1441" s="119">
        <v>0.72</v>
      </c>
      <c r="CB1441" s="119">
        <v>0.72</v>
      </c>
      <c r="CC1441" s="119">
        <v>0.72</v>
      </c>
      <c r="CD1441" s="119">
        <v>0.72</v>
      </c>
      <c r="CE1441" s="119">
        <v>0.72</v>
      </c>
      <c r="CF1441" s="119">
        <v>0.72</v>
      </c>
      <c r="CG1441" s="119">
        <v>0.72</v>
      </c>
      <c r="CH1441" s="80">
        <v>0</v>
      </c>
      <c r="CI1441" s="81">
        <f t="shared" si="133"/>
        <v>18.000000000000004</v>
      </c>
      <c r="CJ1441" s="260">
        <f t="shared" si="134"/>
        <v>14.400000000000004</v>
      </c>
      <c r="CK1441" s="260">
        <f t="shared" si="135"/>
        <v>6.4799999999999995</v>
      </c>
      <c r="CL1441" s="260">
        <f t="shared" si="136"/>
        <v>10.08</v>
      </c>
      <c r="CM1441" s="158" t="s">
        <v>4965</v>
      </c>
      <c r="CN1441" s="158" t="s">
        <v>4965</v>
      </c>
      <c r="CO1441" s="140" t="s">
        <v>4965</v>
      </c>
      <c r="CP1441" s="152"/>
      <c r="CQ1441" s="140" t="s">
        <v>4965</v>
      </c>
      <c r="CR1441" s="139" t="s">
        <v>4965</v>
      </c>
      <c r="CS1441" s="140" t="s">
        <v>4965</v>
      </c>
      <c r="CT1441" s="140" t="s">
        <v>4965</v>
      </c>
      <c r="CU1441" s="147"/>
    </row>
    <row r="1442" spans="1:99" s="363" customFormat="1" ht="12" customHeight="1" x14ac:dyDescent="0.2">
      <c r="A1442" s="143" t="s">
        <v>3650</v>
      </c>
      <c r="B1442" s="151" t="s">
        <v>2047</v>
      </c>
      <c r="C1442" s="143" t="s">
        <v>2650</v>
      </c>
      <c r="D1442" s="143"/>
      <c r="E1442" s="143"/>
      <c r="F1442" s="143"/>
      <c r="G1442" s="143"/>
      <c r="H1442" s="143"/>
      <c r="I1442" s="143"/>
      <c r="J1442" s="146">
        <v>526651</v>
      </c>
      <c r="K1442" s="146">
        <v>175984</v>
      </c>
      <c r="L1442" s="177" t="s">
        <v>4766</v>
      </c>
      <c r="M1442" s="143"/>
      <c r="N1442" s="143"/>
      <c r="O1442" s="146"/>
      <c r="P1442" s="146"/>
      <c r="Q1442" s="135">
        <v>60</v>
      </c>
      <c r="R1442" s="147"/>
      <c r="S1442" s="147"/>
      <c r="T1442" s="147"/>
      <c r="U1442" s="153"/>
      <c r="V1442" s="153"/>
      <c r="W1442" s="148"/>
      <c r="X1442" s="149" t="s">
        <v>1442</v>
      </c>
      <c r="Y1442" s="147" t="s">
        <v>1443</v>
      </c>
      <c r="Z1442" s="150"/>
      <c r="AA1442" s="143"/>
      <c r="AB1442" s="381">
        <v>0.52666666666666673</v>
      </c>
      <c r="AC1442" s="143"/>
      <c r="AD1442" s="68"/>
      <c r="AE1442" s="349" t="s">
        <v>3063</v>
      </c>
      <c r="AF1442" s="157" t="s">
        <v>1444</v>
      </c>
      <c r="AG1442" s="143">
        <v>1332061</v>
      </c>
      <c r="AH1442" s="143">
        <v>0</v>
      </c>
      <c r="AI1442" s="143">
        <v>0</v>
      </c>
      <c r="AJ1442" s="143">
        <v>0</v>
      </c>
      <c r="AK1442" s="143">
        <v>0</v>
      </c>
      <c r="AL1442" s="143">
        <v>0</v>
      </c>
      <c r="AM1442" s="143">
        <v>0</v>
      </c>
      <c r="AN1442" s="143">
        <v>0</v>
      </c>
      <c r="AO1442" s="143">
        <v>0</v>
      </c>
      <c r="AP1442" s="143">
        <v>60</v>
      </c>
      <c r="AQ1442" s="170" t="s">
        <v>4965</v>
      </c>
      <c r="AR1442" s="170" t="s">
        <v>4965</v>
      </c>
      <c r="AS1442" s="170" t="s">
        <v>4965</v>
      </c>
      <c r="AT1442" s="170" t="s">
        <v>4965</v>
      </c>
      <c r="AU1442" s="170" t="s">
        <v>4965</v>
      </c>
      <c r="AV1442" s="170" t="s">
        <v>4965</v>
      </c>
      <c r="AW1442" s="170" t="s">
        <v>4965</v>
      </c>
      <c r="AX1442" s="170" t="s">
        <v>4965</v>
      </c>
      <c r="AY1442" s="170" t="s">
        <v>4965</v>
      </c>
      <c r="AZ1442" s="170" t="s">
        <v>4965</v>
      </c>
      <c r="BA1442" s="170" t="s">
        <v>4965</v>
      </c>
      <c r="BB1442" s="170" t="s">
        <v>4965</v>
      </c>
      <c r="BC1442" s="170" t="s">
        <v>4965</v>
      </c>
      <c r="BD1442" s="170" t="s">
        <v>4965</v>
      </c>
      <c r="BE1442" s="170" t="s">
        <v>4965</v>
      </c>
      <c r="BF1442" s="170" t="s">
        <v>4965</v>
      </c>
      <c r="BG1442" s="170" t="s">
        <v>4965</v>
      </c>
      <c r="BH1442" s="170" t="s">
        <v>4965</v>
      </c>
      <c r="BI1442" s="170" t="s">
        <v>4965</v>
      </c>
      <c r="BJ1442" s="170" t="s">
        <v>4965</v>
      </c>
      <c r="BK1442" s="170" t="s">
        <v>4965</v>
      </c>
      <c r="BL1442" s="120" t="s">
        <v>4021</v>
      </c>
      <c r="BM1442" s="80">
        <v>0</v>
      </c>
      <c r="BN1442" s="119">
        <v>4.8</v>
      </c>
      <c r="BO1442" s="249">
        <v>4.8</v>
      </c>
      <c r="BP1442" s="119">
        <v>4.8</v>
      </c>
      <c r="BQ1442" s="119">
        <v>4.8</v>
      </c>
      <c r="BR1442" s="119">
        <v>4.8</v>
      </c>
      <c r="BS1442" s="245">
        <v>2.4</v>
      </c>
      <c r="BT1442" s="119">
        <v>2.4</v>
      </c>
      <c r="BU1442" s="119">
        <v>2.4</v>
      </c>
      <c r="BV1442" s="119">
        <v>2.4</v>
      </c>
      <c r="BW1442" s="119">
        <v>2.4</v>
      </c>
      <c r="BX1442" s="119">
        <v>2.4</v>
      </c>
      <c r="BY1442" s="119">
        <v>2.4</v>
      </c>
      <c r="BZ1442" s="119">
        <v>2.4</v>
      </c>
      <c r="CA1442" s="119">
        <v>2.4</v>
      </c>
      <c r="CB1442" s="119">
        <v>2.4</v>
      </c>
      <c r="CC1442" s="119">
        <v>2.4</v>
      </c>
      <c r="CD1442" s="119">
        <v>2.4</v>
      </c>
      <c r="CE1442" s="119">
        <v>2.4</v>
      </c>
      <c r="CF1442" s="119">
        <v>2.4</v>
      </c>
      <c r="CG1442" s="119">
        <v>2.4</v>
      </c>
      <c r="CH1442" s="80">
        <v>0</v>
      </c>
      <c r="CI1442" s="81">
        <f t="shared" si="133"/>
        <v>59.999999999999979</v>
      </c>
      <c r="CJ1442" s="260">
        <f t="shared" si="134"/>
        <v>47.999999999999986</v>
      </c>
      <c r="CK1442" s="260">
        <f t="shared" si="135"/>
        <v>21.599999999999998</v>
      </c>
      <c r="CL1442" s="260">
        <f t="shared" si="136"/>
        <v>33.599999999999994</v>
      </c>
      <c r="CM1442" s="158" t="s">
        <v>4965</v>
      </c>
      <c r="CN1442" s="158" t="s">
        <v>4965</v>
      </c>
      <c r="CO1442" s="140" t="s">
        <v>4965</v>
      </c>
      <c r="CP1442" s="152"/>
      <c r="CQ1442" s="140" t="s">
        <v>4965</v>
      </c>
      <c r="CR1442" s="139" t="s">
        <v>4965</v>
      </c>
      <c r="CS1442" s="140" t="s">
        <v>4965</v>
      </c>
      <c r="CT1442" s="140" t="s">
        <v>4965</v>
      </c>
      <c r="CU1442" s="147"/>
    </row>
    <row r="1443" spans="1:99" s="363" customFormat="1" ht="12" customHeight="1" x14ac:dyDescent="0.2">
      <c r="A1443" s="143" t="s">
        <v>3650</v>
      </c>
      <c r="B1443" s="151" t="s">
        <v>2060</v>
      </c>
      <c r="C1443" s="143" t="s">
        <v>2651</v>
      </c>
      <c r="D1443" s="143"/>
      <c r="E1443" s="143"/>
      <c r="F1443" s="143"/>
      <c r="G1443" s="143"/>
      <c r="H1443" s="143"/>
      <c r="I1443" s="143"/>
      <c r="J1443" s="146">
        <v>526547</v>
      </c>
      <c r="K1443" s="146">
        <v>175744</v>
      </c>
      <c r="L1443" s="177" t="s">
        <v>4766</v>
      </c>
      <c r="M1443" s="143"/>
      <c r="N1443" s="143"/>
      <c r="O1443" s="146"/>
      <c r="P1443" s="146"/>
      <c r="Q1443" s="135">
        <v>8</v>
      </c>
      <c r="R1443" s="147"/>
      <c r="S1443" s="147"/>
      <c r="T1443" s="147"/>
      <c r="U1443" s="153"/>
      <c r="V1443" s="153"/>
      <c r="W1443" s="148"/>
      <c r="X1443" s="149" t="s">
        <v>1442</v>
      </c>
      <c r="Y1443" s="147" t="s">
        <v>1443</v>
      </c>
      <c r="Z1443" s="150"/>
      <c r="AA1443" s="143"/>
      <c r="AB1443" s="381">
        <v>0.10622950819672132</v>
      </c>
      <c r="AC1443" s="143"/>
      <c r="AD1443" s="68"/>
      <c r="AE1443" s="157" t="s">
        <v>628</v>
      </c>
      <c r="AF1443" s="157" t="s">
        <v>1444</v>
      </c>
      <c r="AG1443" s="143">
        <v>1332288</v>
      </c>
      <c r="AH1443" s="143">
        <v>0</v>
      </c>
      <c r="AI1443" s="143">
        <v>0</v>
      </c>
      <c r="AJ1443" s="143">
        <v>0</v>
      </c>
      <c r="AK1443" s="143">
        <v>0</v>
      </c>
      <c r="AL1443" s="143">
        <v>0</v>
      </c>
      <c r="AM1443" s="143">
        <v>0</v>
      </c>
      <c r="AN1443" s="143">
        <v>0</v>
      </c>
      <c r="AO1443" s="143">
        <v>0</v>
      </c>
      <c r="AP1443" s="143">
        <v>8</v>
      </c>
      <c r="AQ1443" s="170" t="s">
        <v>4965</v>
      </c>
      <c r="AR1443" s="170" t="s">
        <v>4965</v>
      </c>
      <c r="AS1443" s="170" t="s">
        <v>4965</v>
      </c>
      <c r="AT1443" s="170" t="s">
        <v>4965</v>
      </c>
      <c r="AU1443" s="170" t="s">
        <v>4965</v>
      </c>
      <c r="AV1443" s="170" t="s">
        <v>4965</v>
      </c>
      <c r="AW1443" s="170" t="s">
        <v>4965</v>
      </c>
      <c r="AX1443" s="170" t="s">
        <v>4965</v>
      </c>
      <c r="AY1443" s="170" t="s">
        <v>4965</v>
      </c>
      <c r="AZ1443" s="170" t="s">
        <v>4965</v>
      </c>
      <c r="BA1443" s="170" t="s">
        <v>4965</v>
      </c>
      <c r="BB1443" s="170" t="s">
        <v>4965</v>
      </c>
      <c r="BC1443" s="170" t="s">
        <v>4965</v>
      </c>
      <c r="BD1443" s="170" t="s">
        <v>4965</v>
      </c>
      <c r="BE1443" s="170" t="s">
        <v>4965</v>
      </c>
      <c r="BF1443" s="170" t="s">
        <v>4965</v>
      </c>
      <c r="BG1443" s="170" t="s">
        <v>4965</v>
      </c>
      <c r="BH1443" s="170" t="s">
        <v>4965</v>
      </c>
      <c r="BI1443" s="170" t="s">
        <v>4965</v>
      </c>
      <c r="BJ1443" s="170" t="s">
        <v>4965</v>
      </c>
      <c r="BK1443" s="170" t="s">
        <v>4965</v>
      </c>
      <c r="BL1443" s="120" t="s">
        <v>4021</v>
      </c>
      <c r="BM1443" s="80">
        <v>0</v>
      </c>
      <c r="BN1443" s="80">
        <v>0</v>
      </c>
      <c r="BO1443" s="247">
        <v>0</v>
      </c>
      <c r="BP1443" s="80">
        <v>0</v>
      </c>
      <c r="BQ1443" s="80">
        <v>0</v>
      </c>
      <c r="BR1443" s="80">
        <v>0</v>
      </c>
      <c r="BS1443" s="245">
        <v>0.39344262295081966</v>
      </c>
      <c r="BT1443" s="119">
        <v>0.39344262295081966</v>
      </c>
      <c r="BU1443" s="119">
        <v>0.39344262295081966</v>
      </c>
      <c r="BV1443" s="119">
        <v>0.39344262295081966</v>
      </c>
      <c r="BW1443" s="119">
        <v>0.39344262295081966</v>
      </c>
      <c r="BX1443" s="119">
        <v>0.39344262295081966</v>
      </c>
      <c r="BY1443" s="119">
        <v>0.39344262295081966</v>
      </c>
      <c r="BZ1443" s="119">
        <v>0.39344262295081966</v>
      </c>
      <c r="CA1443" s="119">
        <v>0.39344262295081966</v>
      </c>
      <c r="CB1443" s="119">
        <v>0.39344262295081966</v>
      </c>
      <c r="CC1443" s="119">
        <v>0.81311475409836065</v>
      </c>
      <c r="CD1443" s="119">
        <v>0.81311475409836065</v>
      </c>
      <c r="CE1443" s="119">
        <v>0.81311475409836065</v>
      </c>
      <c r="CF1443" s="119">
        <v>0.81311475409836065</v>
      </c>
      <c r="CG1443" s="119">
        <v>0.81311475409836065</v>
      </c>
      <c r="CH1443" s="80">
        <v>0</v>
      </c>
      <c r="CI1443" s="81">
        <f t="shared" si="133"/>
        <v>7.9999999999999982</v>
      </c>
      <c r="CJ1443" s="260">
        <f t="shared" si="134"/>
        <v>3.9344262295081966</v>
      </c>
      <c r="CK1443" s="131">
        <f t="shared" si="135"/>
        <v>0.39344262295081966</v>
      </c>
      <c r="CL1443" s="260">
        <f t="shared" si="136"/>
        <v>2.360655737704918</v>
      </c>
      <c r="CM1443" s="158" t="s">
        <v>4965</v>
      </c>
      <c r="CN1443" s="158" t="s">
        <v>4965</v>
      </c>
      <c r="CO1443" s="140" t="s">
        <v>4965</v>
      </c>
      <c r="CP1443" s="152"/>
      <c r="CQ1443" s="140" t="s">
        <v>4965</v>
      </c>
      <c r="CR1443" s="139" t="s">
        <v>4965</v>
      </c>
      <c r="CS1443" s="140" t="s">
        <v>4965</v>
      </c>
      <c r="CT1443" s="140" t="s">
        <v>4965</v>
      </c>
      <c r="CU1443" s="147"/>
    </row>
    <row r="1444" spans="1:99" s="363" customFormat="1" ht="12" customHeight="1" x14ac:dyDescent="0.2">
      <c r="A1444" s="143" t="s">
        <v>3650</v>
      </c>
      <c r="B1444" s="151" t="s">
        <v>2060</v>
      </c>
      <c r="C1444" s="143" t="s">
        <v>2651</v>
      </c>
      <c r="D1444" s="143"/>
      <c r="E1444" s="143"/>
      <c r="F1444" s="143"/>
      <c r="G1444" s="143"/>
      <c r="H1444" s="143"/>
      <c r="I1444" s="143"/>
      <c r="J1444" s="146">
        <v>526547</v>
      </c>
      <c r="K1444" s="146">
        <v>175744</v>
      </c>
      <c r="L1444" s="177" t="s">
        <v>4766</v>
      </c>
      <c r="M1444" s="143"/>
      <c r="N1444" s="143"/>
      <c r="O1444" s="146"/>
      <c r="P1444" s="146"/>
      <c r="Q1444" s="135">
        <v>12</v>
      </c>
      <c r="R1444" s="147"/>
      <c r="S1444" s="147"/>
      <c r="T1444" s="147"/>
      <c r="U1444" s="153"/>
      <c r="V1444" s="153"/>
      <c r="W1444" s="148"/>
      <c r="X1444" s="149" t="s">
        <v>1442</v>
      </c>
      <c r="Y1444" s="147" t="s">
        <v>1443</v>
      </c>
      <c r="Z1444" s="150"/>
      <c r="AA1444" s="143"/>
      <c r="AB1444" s="381">
        <v>0.15934426229508197</v>
      </c>
      <c r="AC1444" s="143"/>
      <c r="AD1444" s="68"/>
      <c r="AE1444" s="157" t="s">
        <v>1931</v>
      </c>
      <c r="AF1444" s="157" t="s">
        <v>1444</v>
      </c>
      <c r="AG1444" s="143">
        <v>1332288</v>
      </c>
      <c r="AH1444" s="143">
        <v>0</v>
      </c>
      <c r="AI1444" s="143">
        <v>0</v>
      </c>
      <c r="AJ1444" s="143">
        <v>0</v>
      </c>
      <c r="AK1444" s="143">
        <v>0</v>
      </c>
      <c r="AL1444" s="143">
        <v>0</v>
      </c>
      <c r="AM1444" s="143">
        <v>0</v>
      </c>
      <c r="AN1444" s="143">
        <v>0</v>
      </c>
      <c r="AO1444" s="143">
        <v>0</v>
      </c>
      <c r="AP1444" s="143">
        <v>12</v>
      </c>
      <c r="AQ1444" s="170" t="s">
        <v>4965</v>
      </c>
      <c r="AR1444" s="170" t="s">
        <v>4965</v>
      </c>
      <c r="AS1444" s="170" t="s">
        <v>4965</v>
      </c>
      <c r="AT1444" s="170" t="s">
        <v>4965</v>
      </c>
      <c r="AU1444" s="170" t="s">
        <v>4965</v>
      </c>
      <c r="AV1444" s="170" t="s">
        <v>4965</v>
      </c>
      <c r="AW1444" s="170" t="s">
        <v>4965</v>
      </c>
      <c r="AX1444" s="170" t="s">
        <v>4965</v>
      </c>
      <c r="AY1444" s="170" t="s">
        <v>4965</v>
      </c>
      <c r="AZ1444" s="170" t="s">
        <v>4965</v>
      </c>
      <c r="BA1444" s="170" t="s">
        <v>4965</v>
      </c>
      <c r="BB1444" s="170" t="s">
        <v>4965</v>
      </c>
      <c r="BC1444" s="170" t="s">
        <v>4965</v>
      </c>
      <c r="BD1444" s="170" t="s">
        <v>4965</v>
      </c>
      <c r="BE1444" s="170" t="s">
        <v>4965</v>
      </c>
      <c r="BF1444" s="170" t="s">
        <v>4965</v>
      </c>
      <c r="BG1444" s="170" t="s">
        <v>4965</v>
      </c>
      <c r="BH1444" s="170" t="s">
        <v>4965</v>
      </c>
      <c r="BI1444" s="170" t="s">
        <v>4965</v>
      </c>
      <c r="BJ1444" s="170" t="s">
        <v>4965</v>
      </c>
      <c r="BK1444" s="170" t="s">
        <v>4965</v>
      </c>
      <c r="BL1444" s="120" t="s">
        <v>4021</v>
      </c>
      <c r="BM1444" s="80">
        <v>0</v>
      </c>
      <c r="BN1444" s="80">
        <v>0</v>
      </c>
      <c r="BO1444" s="247">
        <v>0</v>
      </c>
      <c r="BP1444" s="80">
        <v>0</v>
      </c>
      <c r="BQ1444" s="80">
        <v>0</v>
      </c>
      <c r="BR1444" s="80">
        <v>0</v>
      </c>
      <c r="BS1444" s="245">
        <v>0.5901639344262295</v>
      </c>
      <c r="BT1444" s="119">
        <v>0.5901639344262295</v>
      </c>
      <c r="BU1444" s="119">
        <v>0.5901639344262295</v>
      </c>
      <c r="BV1444" s="119">
        <v>0.5901639344262295</v>
      </c>
      <c r="BW1444" s="119">
        <v>0.5901639344262295</v>
      </c>
      <c r="BX1444" s="119">
        <v>0.5901639344262295</v>
      </c>
      <c r="BY1444" s="119">
        <v>0.5901639344262295</v>
      </c>
      <c r="BZ1444" s="119">
        <v>0.5901639344262295</v>
      </c>
      <c r="CA1444" s="119">
        <v>0.5901639344262295</v>
      </c>
      <c r="CB1444" s="119">
        <v>0.5901639344262295</v>
      </c>
      <c r="CC1444" s="119">
        <v>1.2196721311475411</v>
      </c>
      <c r="CD1444" s="119">
        <v>1.2196721311475411</v>
      </c>
      <c r="CE1444" s="119">
        <v>1.2196721311475411</v>
      </c>
      <c r="CF1444" s="119">
        <v>1.2196721311475411</v>
      </c>
      <c r="CG1444" s="119">
        <v>1.2196721311475411</v>
      </c>
      <c r="CH1444" s="80">
        <v>0</v>
      </c>
      <c r="CI1444" s="81">
        <f t="shared" si="133"/>
        <v>12.000000000000002</v>
      </c>
      <c r="CJ1444" s="260">
        <f t="shared" si="134"/>
        <v>5.9016393442622936</v>
      </c>
      <c r="CK1444" s="260">
        <f t="shared" si="135"/>
        <v>0.5901639344262295</v>
      </c>
      <c r="CL1444" s="260">
        <f t="shared" si="136"/>
        <v>3.5409836065573765</v>
      </c>
      <c r="CM1444" s="158" t="s">
        <v>4965</v>
      </c>
      <c r="CN1444" s="158" t="s">
        <v>4965</v>
      </c>
      <c r="CO1444" s="140" t="s">
        <v>4965</v>
      </c>
      <c r="CP1444" s="152"/>
      <c r="CQ1444" s="140" t="s">
        <v>4965</v>
      </c>
      <c r="CR1444" s="139" t="s">
        <v>4965</v>
      </c>
      <c r="CS1444" s="140" t="s">
        <v>4965</v>
      </c>
      <c r="CT1444" s="140" t="s">
        <v>4965</v>
      </c>
      <c r="CU1444" s="147"/>
    </row>
    <row r="1445" spans="1:99" s="363" customFormat="1" ht="12" customHeight="1" x14ac:dyDescent="0.2">
      <c r="A1445" s="143" t="s">
        <v>3650</v>
      </c>
      <c r="B1445" s="151" t="s">
        <v>2060</v>
      </c>
      <c r="C1445" s="143" t="s">
        <v>2651</v>
      </c>
      <c r="D1445" s="143"/>
      <c r="E1445" s="143"/>
      <c r="F1445" s="143"/>
      <c r="G1445" s="143"/>
      <c r="H1445" s="143"/>
      <c r="I1445" s="143"/>
      <c r="J1445" s="146">
        <v>526547</v>
      </c>
      <c r="K1445" s="146">
        <v>175744</v>
      </c>
      <c r="L1445" s="177" t="s">
        <v>4766</v>
      </c>
      <c r="M1445" s="143"/>
      <c r="N1445" s="143"/>
      <c r="O1445" s="146"/>
      <c r="P1445" s="146"/>
      <c r="Q1445" s="135">
        <v>41</v>
      </c>
      <c r="R1445" s="147"/>
      <c r="S1445" s="147"/>
      <c r="T1445" s="147"/>
      <c r="U1445" s="153"/>
      <c r="V1445" s="153"/>
      <c r="W1445" s="148"/>
      <c r="X1445" s="149" t="s">
        <v>1442</v>
      </c>
      <c r="Y1445" s="147" t="s">
        <v>1443</v>
      </c>
      <c r="Z1445" s="150"/>
      <c r="AA1445" s="143"/>
      <c r="AB1445" s="381">
        <v>0.79983606557377041</v>
      </c>
      <c r="AC1445" s="143"/>
      <c r="AD1445" s="68"/>
      <c r="AE1445" s="349" t="s">
        <v>3063</v>
      </c>
      <c r="AF1445" s="157" t="s">
        <v>1444</v>
      </c>
      <c r="AG1445" s="143">
        <v>1332288</v>
      </c>
      <c r="AH1445" s="143">
        <v>0</v>
      </c>
      <c r="AI1445" s="143">
        <v>0</v>
      </c>
      <c r="AJ1445" s="143">
        <v>0</v>
      </c>
      <c r="AK1445" s="143">
        <v>0</v>
      </c>
      <c r="AL1445" s="143">
        <v>0</v>
      </c>
      <c r="AM1445" s="143">
        <v>0</v>
      </c>
      <c r="AN1445" s="143">
        <v>0</v>
      </c>
      <c r="AO1445" s="143">
        <v>0</v>
      </c>
      <c r="AP1445" s="143">
        <v>41</v>
      </c>
      <c r="AQ1445" s="170" t="s">
        <v>4965</v>
      </c>
      <c r="AR1445" s="170" t="s">
        <v>4965</v>
      </c>
      <c r="AS1445" s="170" t="s">
        <v>4965</v>
      </c>
      <c r="AT1445" s="170" t="s">
        <v>4965</v>
      </c>
      <c r="AU1445" s="170" t="s">
        <v>4965</v>
      </c>
      <c r="AV1445" s="170" t="s">
        <v>4965</v>
      </c>
      <c r="AW1445" s="170" t="s">
        <v>4965</v>
      </c>
      <c r="AX1445" s="170" t="s">
        <v>4965</v>
      </c>
      <c r="AY1445" s="170" t="s">
        <v>4965</v>
      </c>
      <c r="AZ1445" s="170" t="s">
        <v>4965</v>
      </c>
      <c r="BA1445" s="170" t="s">
        <v>4965</v>
      </c>
      <c r="BB1445" s="170" t="s">
        <v>4965</v>
      </c>
      <c r="BC1445" s="170" t="s">
        <v>4965</v>
      </c>
      <c r="BD1445" s="170" t="s">
        <v>4965</v>
      </c>
      <c r="BE1445" s="170" t="s">
        <v>4965</v>
      </c>
      <c r="BF1445" s="170" t="s">
        <v>4965</v>
      </c>
      <c r="BG1445" s="170" t="s">
        <v>4965</v>
      </c>
      <c r="BH1445" s="170" t="s">
        <v>4965</v>
      </c>
      <c r="BI1445" s="170" t="s">
        <v>4965</v>
      </c>
      <c r="BJ1445" s="170" t="s">
        <v>4965</v>
      </c>
      <c r="BK1445" s="170" t="s">
        <v>4965</v>
      </c>
      <c r="BL1445" s="120" t="s">
        <v>4021</v>
      </c>
      <c r="BM1445" s="80">
        <v>0</v>
      </c>
      <c r="BN1445" s="80">
        <v>0</v>
      </c>
      <c r="BO1445" s="247">
        <v>0</v>
      </c>
      <c r="BP1445" s="80">
        <v>0</v>
      </c>
      <c r="BQ1445" s="80">
        <v>0</v>
      </c>
      <c r="BR1445" s="80">
        <v>0</v>
      </c>
      <c r="BS1445" s="245">
        <v>2.0163934426229506</v>
      </c>
      <c r="BT1445" s="119">
        <v>2.0163934426229506</v>
      </c>
      <c r="BU1445" s="119">
        <v>2.0163934426229506</v>
      </c>
      <c r="BV1445" s="119">
        <v>2.0163934426229506</v>
      </c>
      <c r="BW1445" s="119">
        <v>2.0163934426229506</v>
      </c>
      <c r="BX1445" s="119">
        <v>2.0163934426229506</v>
      </c>
      <c r="BY1445" s="119">
        <v>2.0163934426229506</v>
      </c>
      <c r="BZ1445" s="119">
        <v>2.0163934426229506</v>
      </c>
      <c r="CA1445" s="119">
        <v>2.0163934426229506</v>
      </c>
      <c r="CB1445" s="119">
        <v>2.0163934426229506</v>
      </c>
      <c r="CC1445" s="119">
        <v>4.1672131147540989</v>
      </c>
      <c r="CD1445" s="119">
        <v>4.1672131147540989</v>
      </c>
      <c r="CE1445" s="119">
        <v>4.1672131147540989</v>
      </c>
      <c r="CF1445" s="119">
        <v>4.1672131147540989</v>
      </c>
      <c r="CG1445" s="119">
        <v>4.1672131147540989</v>
      </c>
      <c r="CH1445" s="80">
        <v>0</v>
      </c>
      <c r="CI1445" s="81">
        <f t="shared" si="133"/>
        <v>40.999999999999993</v>
      </c>
      <c r="CJ1445" s="260">
        <f t="shared" si="134"/>
        <v>20.163934426229503</v>
      </c>
      <c r="CK1445" s="260">
        <f t="shared" si="135"/>
        <v>2.0163934426229506</v>
      </c>
      <c r="CL1445" s="260">
        <f t="shared" si="136"/>
        <v>12.098360655737704</v>
      </c>
      <c r="CM1445" s="158" t="s">
        <v>4965</v>
      </c>
      <c r="CN1445" s="158" t="s">
        <v>4965</v>
      </c>
      <c r="CO1445" s="140" t="s">
        <v>4965</v>
      </c>
      <c r="CP1445" s="152"/>
      <c r="CQ1445" s="140" t="s">
        <v>4965</v>
      </c>
      <c r="CR1445" s="139" t="s">
        <v>4965</v>
      </c>
      <c r="CS1445" s="140" t="s">
        <v>4965</v>
      </c>
      <c r="CT1445" s="140" t="s">
        <v>4965</v>
      </c>
      <c r="CU1445" s="147"/>
    </row>
    <row r="1446" spans="1:99" s="363" customFormat="1" ht="12" customHeight="1" x14ac:dyDescent="0.2">
      <c r="A1446" s="143" t="s">
        <v>3650</v>
      </c>
      <c r="B1446" s="151" t="s">
        <v>2055</v>
      </c>
      <c r="C1446" s="143" t="s">
        <v>2652</v>
      </c>
      <c r="D1446" s="143"/>
      <c r="E1446" s="143"/>
      <c r="F1446" s="143"/>
      <c r="G1446" s="143"/>
      <c r="H1446" s="143"/>
      <c r="I1446" s="143"/>
      <c r="J1446" s="146">
        <v>526673</v>
      </c>
      <c r="K1446" s="146">
        <v>176397</v>
      </c>
      <c r="L1446" s="177" t="s">
        <v>4766</v>
      </c>
      <c r="M1446" s="143"/>
      <c r="N1446" s="143"/>
      <c r="O1446" s="146"/>
      <c r="P1446" s="146"/>
      <c r="Q1446" s="135">
        <v>4</v>
      </c>
      <c r="R1446" s="147"/>
      <c r="S1446" s="147"/>
      <c r="T1446" s="147"/>
      <c r="U1446" s="153"/>
      <c r="V1446" s="153"/>
      <c r="W1446" s="148"/>
      <c r="X1446" s="149" t="s">
        <v>1442</v>
      </c>
      <c r="Y1446" s="147" t="s">
        <v>1443</v>
      </c>
      <c r="Z1446" s="150"/>
      <c r="AA1446" s="143"/>
      <c r="AB1446" s="381">
        <v>0.54794117647058826</v>
      </c>
      <c r="AC1446" s="143"/>
      <c r="AD1446" s="68"/>
      <c r="AE1446" s="157" t="s">
        <v>628</v>
      </c>
      <c r="AF1446" s="157" t="s">
        <v>1444</v>
      </c>
      <c r="AG1446" s="143">
        <v>1332244</v>
      </c>
      <c r="AH1446" s="143">
        <v>0</v>
      </c>
      <c r="AI1446" s="143">
        <v>0</v>
      </c>
      <c r="AJ1446" s="143">
        <v>0</v>
      </c>
      <c r="AK1446" s="143">
        <v>0</v>
      </c>
      <c r="AL1446" s="143">
        <v>0</v>
      </c>
      <c r="AM1446" s="143">
        <v>0</v>
      </c>
      <c r="AN1446" s="143">
        <v>0</v>
      </c>
      <c r="AO1446" s="143">
        <v>0</v>
      </c>
      <c r="AP1446" s="143">
        <v>4</v>
      </c>
      <c r="AQ1446" s="170" t="s">
        <v>4965</v>
      </c>
      <c r="AR1446" s="170" t="s">
        <v>4965</v>
      </c>
      <c r="AS1446" s="170" t="s">
        <v>4965</v>
      </c>
      <c r="AT1446" s="170" t="s">
        <v>4965</v>
      </c>
      <c r="AU1446" s="170" t="s">
        <v>4965</v>
      </c>
      <c r="AV1446" s="170" t="s">
        <v>4965</v>
      </c>
      <c r="AW1446" s="170" t="s">
        <v>4965</v>
      </c>
      <c r="AX1446" s="170" t="s">
        <v>4965</v>
      </c>
      <c r="AY1446" s="170" t="s">
        <v>4965</v>
      </c>
      <c r="AZ1446" s="170" t="s">
        <v>4965</v>
      </c>
      <c r="BA1446" s="170" t="s">
        <v>4965</v>
      </c>
      <c r="BB1446" s="170" t="s">
        <v>4965</v>
      </c>
      <c r="BC1446" s="170" t="s">
        <v>4965</v>
      </c>
      <c r="BD1446" s="170" t="s">
        <v>4965</v>
      </c>
      <c r="BE1446" s="170" t="s">
        <v>4965</v>
      </c>
      <c r="BF1446" s="170" t="s">
        <v>4965</v>
      </c>
      <c r="BG1446" s="170" t="s">
        <v>4965</v>
      </c>
      <c r="BH1446" s="170" t="s">
        <v>4965</v>
      </c>
      <c r="BI1446" s="170" t="s">
        <v>4965</v>
      </c>
      <c r="BJ1446" s="170" t="s">
        <v>4965</v>
      </c>
      <c r="BK1446" s="170" t="s">
        <v>4965</v>
      </c>
      <c r="BL1446" s="120" t="s">
        <v>4021</v>
      </c>
      <c r="BM1446" s="80">
        <v>0</v>
      </c>
      <c r="BN1446" s="80">
        <v>0</v>
      </c>
      <c r="BO1446" s="247">
        <v>0</v>
      </c>
      <c r="BP1446" s="80">
        <v>0</v>
      </c>
      <c r="BQ1446" s="80">
        <v>0</v>
      </c>
      <c r="BR1446" s="80">
        <v>0</v>
      </c>
      <c r="BS1446" s="245">
        <v>0.23529411764705882</v>
      </c>
      <c r="BT1446" s="119">
        <v>0.23529411764705882</v>
      </c>
      <c r="BU1446" s="119">
        <v>0.23529411764705882</v>
      </c>
      <c r="BV1446" s="119">
        <v>0.23529411764705882</v>
      </c>
      <c r="BW1446" s="119">
        <v>0.23529411764705882</v>
      </c>
      <c r="BX1446" s="119">
        <v>0.28235294117647058</v>
      </c>
      <c r="BY1446" s="119">
        <v>0.28235294117647058</v>
      </c>
      <c r="BZ1446" s="119">
        <v>0.28235294117647058</v>
      </c>
      <c r="CA1446" s="119">
        <v>0.28235294117647058</v>
      </c>
      <c r="CB1446" s="119">
        <v>0.28235294117647058</v>
      </c>
      <c r="CC1446" s="119">
        <v>0.28235294117647058</v>
      </c>
      <c r="CD1446" s="119">
        <v>0.28235294117647058</v>
      </c>
      <c r="CE1446" s="119">
        <v>0.28235294117647058</v>
      </c>
      <c r="CF1446" s="119">
        <v>0.28235294117647058</v>
      </c>
      <c r="CG1446" s="119">
        <v>0.28235294117647058</v>
      </c>
      <c r="CH1446" s="130">
        <v>0</v>
      </c>
      <c r="CI1446" s="81">
        <f t="shared" si="133"/>
        <v>3.9999999999999991</v>
      </c>
      <c r="CJ1446" s="260">
        <f t="shared" si="134"/>
        <v>2.5882352941176467</v>
      </c>
      <c r="CK1446" s="131">
        <f t="shared" si="135"/>
        <v>0.23529411764705882</v>
      </c>
      <c r="CL1446" s="260">
        <f t="shared" si="136"/>
        <v>1.4588235294117649</v>
      </c>
      <c r="CM1446" s="158" t="s">
        <v>4965</v>
      </c>
      <c r="CN1446" s="158" t="s">
        <v>4965</v>
      </c>
      <c r="CO1446" s="140" t="s">
        <v>4965</v>
      </c>
      <c r="CP1446" s="152"/>
      <c r="CQ1446" s="140" t="s">
        <v>4965</v>
      </c>
      <c r="CR1446" s="139" t="s">
        <v>4965</v>
      </c>
      <c r="CS1446" s="140" t="s">
        <v>4965</v>
      </c>
      <c r="CT1446" s="140" t="s">
        <v>4965</v>
      </c>
      <c r="CU1446" s="147"/>
    </row>
    <row r="1447" spans="1:99" s="363" customFormat="1" ht="12" customHeight="1" x14ac:dyDescent="0.2">
      <c r="A1447" s="143" t="s">
        <v>3650</v>
      </c>
      <c r="B1447" s="151" t="s">
        <v>2055</v>
      </c>
      <c r="C1447" s="143" t="s">
        <v>2652</v>
      </c>
      <c r="D1447" s="143"/>
      <c r="E1447" s="143"/>
      <c r="F1447" s="143"/>
      <c r="G1447" s="143"/>
      <c r="H1447" s="143"/>
      <c r="I1447" s="143"/>
      <c r="J1447" s="146">
        <v>526673</v>
      </c>
      <c r="K1447" s="146">
        <v>176397</v>
      </c>
      <c r="L1447" s="177" t="s">
        <v>4766</v>
      </c>
      <c r="M1447" s="143"/>
      <c r="N1447" s="143"/>
      <c r="O1447" s="146"/>
      <c r="P1447" s="146"/>
      <c r="Q1447" s="135">
        <v>7</v>
      </c>
      <c r="R1447" s="147"/>
      <c r="S1447" s="147"/>
      <c r="T1447" s="147"/>
      <c r="U1447" s="153"/>
      <c r="V1447" s="153"/>
      <c r="W1447" s="148"/>
      <c r="X1447" s="149" t="s">
        <v>1442</v>
      </c>
      <c r="Y1447" s="147" t="s">
        <v>1443</v>
      </c>
      <c r="Z1447" s="150"/>
      <c r="AA1447" s="143"/>
      <c r="AB1447" s="381">
        <v>0.54794117647058826</v>
      </c>
      <c r="AC1447" s="143"/>
      <c r="AD1447" s="68"/>
      <c r="AE1447" s="157" t="s">
        <v>1931</v>
      </c>
      <c r="AF1447" s="157" t="s">
        <v>1444</v>
      </c>
      <c r="AG1447" s="143">
        <v>1332244</v>
      </c>
      <c r="AH1447" s="143">
        <v>0</v>
      </c>
      <c r="AI1447" s="143">
        <v>0</v>
      </c>
      <c r="AJ1447" s="143">
        <v>0</v>
      </c>
      <c r="AK1447" s="143">
        <v>0</v>
      </c>
      <c r="AL1447" s="143">
        <v>0</v>
      </c>
      <c r="AM1447" s="143">
        <v>0</v>
      </c>
      <c r="AN1447" s="143">
        <v>0</v>
      </c>
      <c r="AO1447" s="143">
        <v>0</v>
      </c>
      <c r="AP1447" s="143">
        <v>7</v>
      </c>
      <c r="AQ1447" s="170" t="s">
        <v>4965</v>
      </c>
      <c r="AR1447" s="170" t="s">
        <v>4965</v>
      </c>
      <c r="AS1447" s="170" t="s">
        <v>4965</v>
      </c>
      <c r="AT1447" s="170" t="s">
        <v>4965</v>
      </c>
      <c r="AU1447" s="170" t="s">
        <v>4965</v>
      </c>
      <c r="AV1447" s="170" t="s">
        <v>4965</v>
      </c>
      <c r="AW1447" s="170" t="s">
        <v>4965</v>
      </c>
      <c r="AX1447" s="170" t="s">
        <v>4965</v>
      </c>
      <c r="AY1447" s="170" t="s">
        <v>4965</v>
      </c>
      <c r="AZ1447" s="170" t="s">
        <v>4965</v>
      </c>
      <c r="BA1447" s="170" t="s">
        <v>4965</v>
      </c>
      <c r="BB1447" s="170" t="s">
        <v>4965</v>
      </c>
      <c r="BC1447" s="170" t="s">
        <v>4965</v>
      </c>
      <c r="BD1447" s="170" t="s">
        <v>4965</v>
      </c>
      <c r="BE1447" s="170" t="s">
        <v>4965</v>
      </c>
      <c r="BF1447" s="170" t="s">
        <v>4965</v>
      </c>
      <c r="BG1447" s="170" t="s">
        <v>4965</v>
      </c>
      <c r="BH1447" s="170" t="s">
        <v>4965</v>
      </c>
      <c r="BI1447" s="170" t="s">
        <v>4965</v>
      </c>
      <c r="BJ1447" s="170" t="s">
        <v>4965</v>
      </c>
      <c r="BK1447" s="170" t="s">
        <v>4965</v>
      </c>
      <c r="BL1447" s="120" t="s">
        <v>4021</v>
      </c>
      <c r="BM1447" s="80">
        <v>0</v>
      </c>
      <c r="BN1447" s="80">
        <v>0</v>
      </c>
      <c r="BO1447" s="247">
        <v>0</v>
      </c>
      <c r="BP1447" s="80">
        <v>0</v>
      </c>
      <c r="BQ1447" s="80">
        <v>0</v>
      </c>
      <c r="BR1447" s="80">
        <v>0</v>
      </c>
      <c r="BS1447" s="245">
        <v>0.41176470588235298</v>
      </c>
      <c r="BT1447" s="119">
        <v>0.41176470588235298</v>
      </c>
      <c r="BU1447" s="119">
        <v>0.41176470588235298</v>
      </c>
      <c r="BV1447" s="119">
        <v>0.41176470588235298</v>
      </c>
      <c r="BW1447" s="119">
        <v>0.41176470588235298</v>
      </c>
      <c r="BX1447" s="119">
        <v>0.49411764705882355</v>
      </c>
      <c r="BY1447" s="119">
        <v>0.49411764705882355</v>
      </c>
      <c r="BZ1447" s="119">
        <v>0.49411764705882355</v>
      </c>
      <c r="CA1447" s="119">
        <v>0.49411764705882355</v>
      </c>
      <c r="CB1447" s="119">
        <v>0.49411764705882355</v>
      </c>
      <c r="CC1447" s="119">
        <v>0.49411764705882355</v>
      </c>
      <c r="CD1447" s="119">
        <v>0.49411764705882355</v>
      </c>
      <c r="CE1447" s="119">
        <v>0.49411764705882355</v>
      </c>
      <c r="CF1447" s="119">
        <v>0.49411764705882355</v>
      </c>
      <c r="CG1447" s="119">
        <v>0.49411764705882355</v>
      </c>
      <c r="CH1447" s="130">
        <v>0</v>
      </c>
      <c r="CI1447" s="81">
        <f t="shared" si="133"/>
        <v>7</v>
      </c>
      <c r="CJ1447" s="260">
        <f t="shared" si="134"/>
        <v>4.5294117647058822</v>
      </c>
      <c r="CK1447" s="131">
        <f t="shared" si="135"/>
        <v>0.41176470588235298</v>
      </c>
      <c r="CL1447" s="260">
        <f t="shared" si="136"/>
        <v>2.5529411764705885</v>
      </c>
      <c r="CM1447" s="158" t="s">
        <v>4965</v>
      </c>
      <c r="CN1447" s="158" t="s">
        <v>4965</v>
      </c>
      <c r="CO1447" s="140" t="s">
        <v>4965</v>
      </c>
      <c r="CP1447" s="152"/>
      <c r="CQ1447" s="140" t="s">
        <v>4965</v>
      </c>
      <c r="CR1447" s="139" t="s">
        <v>4965</v>
      </c>
      <c r="CS1447" s="140" t="s">
        <v>4965</v>
      </c>
      <c r="CT1447" s="140" t="s">
        <v>4965</v>
      </c>
      <c r="CU1447" s="147"/>
    </row>
    <row r="1448" spans="1:99" s="363" customFormat="1" ht="12" customHeight="1" x14ac:dyDescent="0.2">
      <c r="A1448" s="143" t="s">
        <v>3650</v>
      </c>
      <c r="B1448" s="151" t="s">
        <v>2055</v>
      </c>
      <c r="C1448" s="143" t="s">
        <v>2652</v>
      </c>
      <c r="D1448" s="143"/>
      <c r="E1448" s="143"/>
      <c r="F1448" s="143"/>
      <c r="G1448" s="143"/>
      <c r="H1448" s="143"/>
      <c r="I1448" s="143"/>
      <c r="J1448" s="146">
        <v>526673</v>
      </c>
      <c r="K1448" s="146">
        <v>176397</v>
      </c>
      <c r="L1448" s="177" t="s">
        <v>4766</v>
      </c>
      <c r="M1448" s="143"/>
      <c r="N1448" s="143"/>
      <c r="O1448" s="146"/>
      <c r="P1448" s="146"/>
      <c r="Q1448" s="135">
        <v>23</v>
      </c>
      <c r="R1448" s="147"/>
      <c r="S1448" s="147"/>
      <c r="T1448" s="147"/>
      <c r="U1448" s="153"/>
      <c r="V1448" s="153"/>
      <c r="W1448" s="148"/>
      <c r="X1448" s="149" t="s">
        <v>1442</v>
      </c>
      <c r="Y1448" s="147" t="s">
        <v>1443</v>
      </c>
      <c r="Z1448" s="150"/>
      <c r="AA1448" s="143"/>
      <c r="AB1448" s="381">
        <v>0.54794117647058826</v>
      </c>
      <c r="AC1448" s="143"/>
      <c r="AD1448" s="68"/>
      <c r="AE1448" s="349" t="s">
        <v>3063</v>
      </c>
      <c r="AF1448" s="157" t="s">
        <v>1444</v>
      </c>
      <c r="AG1448" s="143">
        <v>1332244</v>
      </c>
      <c r="AH1448" s="143">
        <v>0</v>
      </c>
      <c r="AI1448" s="143">
        <v>0</v>
      </c>
      <c r="AJ1448" s="143">
        <v>0</v>
      </c>
      <c r="AK1448" s="143">
        <v>0</v>
      </c>
      <c r="AL1448" s="143">
        <v>0</v>
      </c>
      <c r="AM1448" s="143">
        <v>0</v>
      </c>
      <c r="AN1448" s="143">
        <v>0</v>
      </c>
      <c r="AO1448" s="143">
        <v>0</v>
      </c>
      <c r="AP1448" s="143">
        <v>23</v>
      </c>
      <c r="AQ1448" s="170" t="s">
        <v>4965</v>
      </c>
      <c r="AR1448" s="170" t="s">
        <v>4965</v>
      </c>
      <c r="AS1448" s="170" t="s">
        <v>4965</v>
      </c>
      <c r="AT1448" s="170" t="s">
        <v>4965</v>
      </c>
      <c r="AU1448" s="170" t="s">
        <v>4965</v>
      </c>
      <c r="AV1448" s="170" t="s">
        <v>4965</v>
      </c>
      <c r="AW1448" s="170" t="s">
        <v>4965</v>
      </c>
      <c r="AX1448" s="170" t="s">
        <v>4965</v>
      </c>
      <c r="AY1448" s="170" t="s">
        <v>4965</v>
      </c>
      <c r="AZ1448" s="170" t="s">
        <v>4965</v>
      </c>
      <c r="BA1448" s="170" t="s">
        <v>4965</v>
      </c>
      <c r="BB1448" s="170" t="s">
        <v>4965</v>
      </c>
      <c r="BC1448" s="170" t="s">
        <v>4965</v>
      </c>
      <c r="BD1448" s="170" t="s">
        <v>4965</v>
      </c>
      <c r="BE1448" s="170" t="s">
        <v>4965</v>
      </c>
      <c r="BF1448" s="170" t="s">
        <v>4965</v>
      </c>
      <c r="BG1448" s="170" t="s">
        <v>4965</v>
      </c>
      <c r="BH1448" s="170" t="s">
        <v>4965</v>
      </c>
      <c r="BI1448" s="170" t="s">
        <v>4965</v>
      </c>
      <c r="BJ1448" s="170" t="s">
        <v>4965</v>
      </c>
      <c r="BK1448" s="170" t="s">
        <v>4965</v>
      </c>
      <c r="BL1448" s="120" t="s">
        <v>4021</v>
      </c>
      <c r="BM1448" s="80">
        <v>0</v>
      </c>
      <c r="BN1448" s="80">
        <v>0</v>
      </c>
      <c r="BO1448" s="247">
        <v>0</v>
      </c>
      <c r="BP1448" s="80">
        <v>0</v>
      </c>
      <c r="BQ1448" s="80">
        <v>0</v>
      </c>
      <c r="BR1448" s="80">
        <v>0</v>
      </c>
      <c r="BS1448" s="245">
        <v>1.3529411764705883</v>
      </c>
      <c r="BT1448" s="119">
        <v>1.3529411764705883</v>
      </c>
      <c r="BU1448" s="119">
        <v>1.3529411764705883</v>
      </c>
      <c r="BV1448" s="119">
        <v>1.3529411764705883</v>
      </c>
      <c r="BW1448" s="119">
        <v>1.3529411764705883</v>
      </c>
      <c r="BX1448" s="119">
        <v>1.6235294117647061</v>
      </c>
      <c r="BY1448" s="119">
        <v>1.6235294117647061</v>
      </c>
      <c r="BZ1448" s="119">
        <v>1.6235294117647061</v>
      </c>
      <c r="CA1448" s="119">
        <v>1.6235294117647061</v>
      </c>
      <c r="CB1448" s="119">
        <v>1.6235294117647061</v>
      </c>
      <c r="CC1448" s="119">
        <v>1.6235294117647061</v>
      </c>
      <c r="CD1448" s="119">
        <v>1.6235294117647061</v>
      </c>
      <c r="CE1448" s="119">
        <v>1.6235294117647061</v>
      </c>
      <c r="CF1448" s="119">
        <v>1.6235294117647061</v>
      </c>
      <c r="CG1448" s="119">
        <v>1.6235294117647061</v>
      </c>
      <c r="CH1448" s="130">
        <v>0</v>
      </c>
      <c r="CI1448" s="81">
        <f t="shared" si="133"/>
        <v>23.000000000000004</v>
      </c>
      <c r="CJ1448" s="260">
        <f t="shared" si="134"/>
        <v>14.882352941176469</v>
      </c>
      <c r="CK1448" s="260">
        <f t="shared" si="135"/>
        <v>1.3529411764705883</v>
      </c>
      <c r="CL1448" s="260">
        <f t="shared" si="136"/>
        <v>8.3882352941176475</v>
      </c>
      <c r="CM1448" s="158" t="s">
        <v>4965</v>
      </c>
      <c r="CN1448" s="158" t="s">
        <v>4965</v>
      </c>
      <c r="CO1448" s="140" t="s">
        <v>4965</v>
      </c>
      <c r="CP1448" s="152"/>
      <c r="CQ1448" s="140" t="s">
        <v>4965</v>
      </c>
      <c r="CR1448" s="139" t="s">
        <v>4965</v>
      </c>
      <c r="CS1448" s="140" t="s">
        <v>4965</v>
      </c>
      <c r="CT1448" s="140" t="s">
        <v>4965</v>
      </c>
      <c r="CU1448" s="147"/>
    </row>
    <row r="1449" spans="1:99" s="363" customFormat="1" ht="12" customHeight="1" x14ac:dyDescent="0.2">
      <c r="A1449" s="143" t="s">
        <v>3650</v>
      </c>
      <c r="B1449" s="151" t="s">
        <v>1932</v>
      </c>
      <c r="C1449" s="143" t="s">
        <v>2653</v>
      </c>
      <c r="D1449" s="143"/>
      <c r="E1449" s="143"/>
      <c r="F1449" s="143"/>
      <c r="G1449" s="143"/>
      <c r="H1449" s="143"/>
      <c r="I1449" s="143"/>
      <c r="J1449" s="146">
        <v>526384</v>
      </c>
      <c r="K1449" s="146">
        <v>175612</v>
      </c>
      <c r="L1449" s="177" t="s">
        <v>4766</v>
      </c>
      <c r="M1449" s="143"/>
      <c r="N1449" s="143"/>
      <c r="O1449" s="146"/>
      <c r="P1449" s="146"/>
      <c r="Q1449" s="135">
        <v>2</v>
      </c>
      <c r="R1449" s="147"/>
      <c r="S1449" s="147"/>
      <c r="T1449" s="147"/>
      <c r="U1449" s="153"/>
      <c r="V1449" s="153"/>
      <c r="W1449" s="148"/>
      <c r="X1449" s="149" t="s">
        <v>1442</v>
      </c>
      <c r="Y1449" s="147" t="s">
        <v>1443</v>
      </c>
      <c r="Z1449" s="150"/>
      <c r="AA1449" s="143"/>
      <c r="AB1449" s="381">
        <v>4.1333333333333333E-2</v>
      </c>
      <c r="AC1449" s="143"/>
      <c r="AD1449" s="68"/>
      <c r="AE1449" s="157" t="s">
        <v>628</v>
      </c>
      <c r="AF1449" s="157" t="s">
        <v>1444</v>
      </c>
      <c r="AG1449" s="143">
        <v>1332305</v>
      </c>
      <c r="AH1449" s="143">
        <v>0</v>
      </c>
      <c r="AI1449" s="143">
        <v>0</v>
      </c>
      <c r="AJ1449" s="143">
        <v>0</v>
      </c>
      <c r="AK1449" s="143">
        <v>0</v>
      </c>
      <c r="AL1449" s="143">
        <v>0</v>
      </c>
      <c r="AM1449" s="143">
        <v>0</v>
      </c>
      <c r="AN1449" s="143">
        <v>0</v>
      </c>
      <c r="AO1449" s="143">
        <v>0</v>
      </c>
      <c r="AP1449" s="143">
        <v>2</v>
      </c>
      <c r="AQ1449" s="170" t="s">
        <v>4965</v>
      </c>
      <c r="AR1449" s="170" t="s">
        <v>4965</v>
      </c>
      <c r="AS1449" s="170" t="s">
        <v>4965</v>
      </c>
      <c r="AT1449" s="170" t="s">
        <v>4965</v>
      </c>
      <c r="AU1449" s="170" t="s">
        <v>4965</v>
      </c>
      <c r="AV1449" s="170" t="s">
        <v>4965</v>
      </c>
      <c r="AW1449" s="170" t="s">
        <v>4965</v>
      </c>
      <c r="AX1449" s="170" t="s">
        <v>4965</v>
      </c>
      <c r="AY1449" s="170" t="s">
        <v>4965</v>
      </c>
      <c r="AZ1449" s="170" t="s">
        <v>4965</v>
      </c>
      <c r="BA1449" s="170" t="s">
        <v>4965</v>
      </c>
      <c r="BB1449" s="170" t="s">
        <v>4965</v>
      </c>
      <c r="BC1449" s="170" t="s">
        <v>4965</v>
      </c>
      <c r="BD1449" s="170" t="s">
        <v>4965</v>
      </c>
      <c r="BE1449" s="170" t="s">
        <v>4965</v>
      </c>
      <c r="BF1449" s="170" t="s">
        <v>4965</v>
      </c>
      <c r="BG1449" s="170" t="s">
        <v>4965</v>
      </c>
      <c r="BH1449" s="170" t="s">
        <v>4965</v>
      </c>
      <c r="BI1449" s="170" t="s">
        <v>4965</v>
      </c>
      <c r="BJ1449" s="170" t="s">
        <v>4965</v>
      </c>
      <c r="BK1449" s="170" t="s">
        <v>4965</v>
      </c>
      <c r="BL1449" s="120" t="s">
        <v>4021</v>
      </c>
      <c r="BM1449" s="80">
        <v>0</v>
      </c>
      <c r="BN1449" s="80">
        <v>0</v>
      </c>
      <c r="BO1449" s="247">
        <v>0</v>
      </c>
      <c r="BP1449" s="80">
        <v>0</v>
      </c>
      <c r="BQ1449" s="80">
        <v>0</v>
      </c>
      <c r="BR1449" s="80">
        <v>0</v>
      </c>
      <c r="BS1449" s="245">
        <v>0.26666666666666666</v>
      </c>
      <c r="BT1449" s="119">
        <v>0.26666666666666666</v>
      </c>
      <c r="BU1449" s="119">
        <v>0.26666666666666666</v>
      </c>
      <c r="BV1449" s="119">
        <v>0.26666666666666666</v>
      </c>
      <c r="BW1449" s="119">
        <v>0.26666666666666666</v>
      </c>
      <c r="BX1449" s="119">
        <v>0.13333333333333333</v>
      </c>
      <c r="BY1449" s="119">
        <v>0.13333333333333333</v>
      </c>
      <c r="BZ1449" s="119">
        <v>0.13333333333333333</v>
      </c>
      <c r="CA1449" s="119">
        <v>0.13333333333333333</v>
      </c>
      <c r="CB1449" s="119">
        <v>0.13333333333333333</v>
      </c>
      <c r="CC1449" s="130">
        <v>0</v>
      </c>
      <c r="CD1449" s="130">
        <v>0</v>
      </c>
      <c r="CE1449" s="130">
        <v>0</v>
      </c>
      <c r="CF1449" s="130">
        <v>0</v>
      </c>
      <c r="CG1449" s="130">
        <v>0</v>
      </c>
      <c r="CH1449" s="130">
        <v>0</v>
      </c>
      <c r="CI1449" s="81">
        <f t="shared" si="133"/>
        <v>1.9999999999999998</v>
      </c>
      <c r="CJ1449" s="260">
        <f t="shared" si="134"/>
        <v>1.9999999999999998</v>
      </c>
      <c r="CK1449" s="131">
        <f t="shared" si="135"/>
        <v>0.26666666666666666</v>
      </c>
      <c r="CL1449" s="260">
        <f t="shared" si="136"/>
        <v>1.4666666666666666</v>
      </c>
      <c r="CM1449" s="158" t="s">
        <v>4965</v>
      </c>
      <c r="CN1449" s="158" t="s">
        <v>4965</v>
      </c>
      <c r="CO1449" s="140" t="s">
        <v>4965</v>
      </c>
      <c r="CP1449" s="152"/>
      <c r="CQ1449" s="140" t="s">
        <v>4965</v>
      </c>
      <c r="CR1449" s="139" t="s">
        <v>4965</v>
      </c>
      <c r="CS1449" s="140" t="s">
        <v>4965</v>
      </c>
      <c r="CT1449" s="140" t="s">
        <v>4965</v>
      </c>
      <c r="CU1449" s="147"/>
    </row>
    <row r="1450" spans="1:99" s="363" customFormat="1" ht="12" customHeight="1" x14ac:dyDescent="0.2">
      <c r="A1450" s="143" t="s">
        <v>3650</v>
      </c>
      <c r="B1450" s="151" t="s">
        <v>1932</v>
      </c>
      <c r="C1450" s="143" t="s">
        <v>2653</v>
      </c>
      <c r="D1450" s="143"/>
      <c r="E1450" s="143"/>
      <c r="F1450" s="143"/>
      <c r="G1450" s="143"/>
      <c r="H1450" s="143"/>
      <c r="I1450" s="143"/>
      <c r="J1450" s="146">
        <v>526384</v>
      </c>
      <c r="K1450" s="146">
        <v>175612</v>
      </c>
      <c r="L1450" s="177" t="s">
        <v>4766</v>
      </c>
      <c r="M1450" s="143"/>
      <c r="N1450" s="143"/>
      <c r="O1450" s="146"/>
      <c r="P1450" s="146"/>
      <c r="Q1450" s="135">
        <v>3</v>
      </c>
      <c r="R1450" s="147"/>
      <c r="S1450" s="147"/>
      <c r="T1450" s="147"/>
      <c r="U1450" s="153"/>
      <c r="V1450" s="153"/>
      <c r="W1450" s="148"/>
      <c r="X1450" s="149" t="s">
        <v>1442</v>
      </c>
      <c r="Y1450" s="147" t="s">
        <v>1443</v>
      </c>
      <c r="Z1450" s="150"/>
      <c r="AA1450" s="143"/>
      <c r="AB1450" s="381">
        <v>6.2E-2</v>
      </c>
      <c r="AC1450" s="143"/>
      <c r="AD1450" s="68"/>
      <c r="AE1450" s="157" t="s">
        <v>1931</v>
      </c>
      <c r="AF1450" s="157" t="s">
        <v>1444</v>
      </c>
      <c r="AG1450" s="143">
        <v>1332305</v>
      </c>
      <c r="AH1450" s="143">
        <v>0</v>
      </c>
      <c r="AI1450" s="143">
        <v>0</v>
      </c>
      <c r="AJ1450" s="143">
        <v>0</v>
      </c>
      <c r="AK1450" s="143">
        <v>0</v>
      </c>
      <c r="AL1450" s="143">
        <v>0</v>
      </c>
      <c r="AM1450" s="143">
        <v>0</v>
      </c>
      <c r="AN1450" s="143">
        <v>0</v>
      </c>
      <c r="AO1450" s="143">
        <v>0</v>
      </c>
      <c r="AP1450" s="143">
        <v>3</v>
      </c>
      <c r="AQ1450" s="170" t="s">
        <v>4965</v>
      </c>
      <c r="AR1450" s="170" t="s">
        <v>4965</v>
      </c>
      <c r="AS1450" s="170" t="s">
        <v>4965</v>
      </c>
      <c r="AT1450" s="170" t="s">
        <v>4965</v>
      </c>
      <c r="AU1450" s="170" t="s">
        <v>4965</v>
      </c>
      <c r="AV1450" s="170" t="s">
        <v>4965</v>
      </c>
      <c r="AW1450" s="170" t="s">
        <v>4965</v>
      </c>
      <c r="AX1450" s="170" t="s">
        <v>4965</v>
      </c>
      <c r="AY1450" s="170" t="s">
        <v>4965</v>
      </c>
      <c r="AZ1450" s="170" t="s">
        <v>4965</v>
      </c>
      <c r="BA1450" s="170" t="s">
        <v>4965</v>
      </c>
      <c r="BB1450" s="170" t="s">
        <v>4965</v>
      </c>
      <c r="BC1450" s="170" t="s">
        <v>4965</v>
      </c>
      <c r="BD1450" s="170" t="s">
        <v>4965</v>
      </c>
      <c r="BE1450" s="170" t="s">
        <v>4965</v>
      </c>
      <c r="BF1450" s="170" t="s">
        <v>4965</v>
      </c>
      <c r="BG1450" s="170" t="s">
        <v>4965</v>
      </c>
      <c r="BH1450" s="170" t="s">
        <v>4965</v>
      </c>
      <c r="BI1450" s="170" t="s">
        <v>4965</v>
      </c>
      <c r="BJ1450" s="170" t="s">
        <v>4965</v>
      </c>
      <c r="BK1450" s="170" t="s">
        <v>4965</v>
      </c>
      <c r="BL1450" s="120" t="s">
        <v>4021</v>
      </c>
      <c r="BM1450" s="80">
        <v>0</v>
      </c>
      <c r="BN1450" s="80">
        <v>0</v>
      </c>
      <c r="BO1450" s="247">
        <v>0</v>
      </c>
      <c r="BP1450" s="80">
        <v>0</v>
      </c>
      <c r="BQ1450" s="80">
        <v>0</v>
      </c>
      <c r="BR1450" s="80">
        <v>0</v>
      </c>
      <c r="BS1450" s="245">
        <v>0.4</v>
      </c>
      <c r="BT1450" s="119">
        <v>0.4</v>
      </c>
      <c r="BU1450" s="119">
        <v>0.4</v>
      </c>
      <c r="BV1450" s="119">
        <v>0.4</v>
      </c>
      <c r="BW1450" s="119">
        <v>0.4</v>
      </c>
      <c r="BX1450" s="119">
        <v>0.2</v>
      </c>
      <c r="BY1450" s="119">
        <v>0.2</v>
      </c>
      <c r="BZ1450" s="119">
        <v>0.2</v>
      </c>
      <c r="CA1450" s="119">
        <v>0.2</v>
      </c>
      <c r="CB1450" s="119">
        <v>0.2</v>
      </c>
      <c r="CC1450" s="130">
        <v>0</v>
      </c>
      <c r="CD1450" s="130">
        <v>0</v>
      </c>
      <c r="CE1450" s="130">
        <v>0</v>
      </c>
      <c r="CF1450" s="130">
        <v>0</v>
      </c>
      <c r="CG1450" s="130">
        <v>0</v>
      </c>
      <c r="CH1450" s="130">
        <v>0</v>
      </c>
      <c r="CI1450" s="81">
        <f t="shared" si="133"/>
        <v>3.0000000000000009</v>
      </c>
      <c r="CJ1450" s="260">
        <f t="shared" si="134"/>
        <v>3.0000000000000009</v>
      </c>
      <c r="CK1450" s="131">
        <f t="shared" si="135"/>
        <v>0.4</v>
      </c>
      <c r="CL1450" s="260">
        <f t="shared" si="136"/>
        <v>2.2000000000000002</v>
      </c>
      <c r="CM1450" s="158" t="s">
        <v>4965</v>
      </c>
      <c r="CN1450" s="158" t="s">
        <v>4965</v>
      </c>
      <c r="CO1450" s="140" t="s">
        <v>4965</v>
      </c>
      <c r="CP1450" s="152"/>
      <c r="CQ1450" s="140" t="s">
        <v>4965</v>
      </c>
      <c r="CR1450" s="139" t="s">
        <v>4965</v>
      </c>
      <c r="CS1450" s="140" t="s">
        <v>4965</v>
      </c>
      <c r="CT1450" s="140" t="s">
        <v>4965</v>
      </c>
      <c r="CU1450" s="139"/>
    </row>
    <row r="1451" spans="1:99" s="363" customFormat="1" ht="12" customHeight="1" x14ac:dyDescent="0.2">
      <c r="A1451" s="143" t="s">
        <v>3650</v>
      </c>
      <c r="B1451" s="151" t="s">
        <v>1932</v>
      </c>
      <c r="C1451" s="143" t="s">
        <v>2653</v>
      </c>
      <c r="D1451" s="143"/>
      <c r="E1451" s="143"/>
      <c r="F1451" s="143"/>
      <c r="G1451" s="143"/>
      <c r="H1451" s="143"/>
      <c r="I1451" s="143"/>
      <c r="J1451" s="146">
        <v>526384</v>
      </c>
      <c r="K1451" s="146">
        <v>175612</v>
      </c>
      <c r="L1451" s="177" t="s">
        <v>4766</v>
      </c>
      <c r="M1451" s="143"/>
      <c r="N1451" s="143"/>
      <c r="O1451" s="146"/>
      <c r="P1451" s="146"/>
      <c r="Q1451" s="135">
        <v>10</v>
      </c>
      <c r="R1451" s="147"/>
      <c r="S1451" s="147"/>
      <c r="T1451" s="147"/>
      <c r="U1451" s="153"/>
      <c r="V1451" s="153"/>
      <c r="W1451" s="148"/>
      <c r="X1451" s="149" t="s">
        <v>1442</v>
      </c>
      <c r="Y1451" s="147" t="s">
        <v>1443</v>
      </c>
      <c r="Z1451" s="150"/>
      <c r="AA1451" s="143"/>
      <c r="AB1451" s="381">
        <v>4.1333333333333333E-2</v>
      </c>
      <c r="AC1451" s="143"/>
      <c r="AD1451" s="68"/>
      <c r="AE1451" s="349" t="s">
        <v>3063</v>
      </c>
      <c r="AF1451" s="157" t="s">
        <v>1444</v>
      </c>
      <c r="AG1451" s="143">
        <v>1332305</v>
      </c>
      <c r="AH1451" s="143">
        <v>0</v>
      </c>
      <c r="AI1451" s="143">
        <v>0</v>
      </c>
      <c r="AJ1451" s="143">
        <v>0</v>
      </c>
      <c r="AK1451" s="143">
        <v>0</v>
      </c>
      <c r="AL1451" s="143">
        <v>0</v>
      </c>
      <c r="AM1451" s="143">
        <v>0</v>
      </c>
      <c r="AN1451" s="143">
        <v>0</v>
      </c>
      <c r="AO1451" s="143">
        <v>0</v>
      </c>
      <c r="AP1451" s="143">
        <v>10</v>
      </c>
      <c r="AQ1451" s="170" t="s">
        <v>4965</v>
      </c>
      <c r="AR1451" s="170" t="s">
        <v>4965</v>
      </c>
      <c r="AS1451" s="170" t="s">
        <v>4965</v>
      </c>
      <c r="AT1451" s="170" t="s">
        <v>4965</v>
      </c>
      <c r="AU1451" s="170" t="s">
        <v>4965</v>
      </c>
      <c r="AV1451" s="170" t="s">
        <v>4965</v>
      </c>
      <c r="AW1451" s="170" t="s">
        <v>4965</v>
      </c>
      <c r="AX1451" s="170" t="s">
        <v>4965</v>
      </c>
      <c r="AY1451" s="170" t="s">
        <v>4965</v>
      </c>
      <c r="AZ1451" s="170" t="s">
        <v>4965</v>
      </c>
      <c r="BA1451" s="170" t="s">
        <v>4965</v>
      </c>
      <c r="BB1451" s="170" t="s">
        <v>4965</v>
      </c>
      <c r="BC1451" s="170" t="s">
        <v>4965</v>
      </c>
      <c r="BD1451" s="170" t="s">
        <v>4965</v>
      </c>
      <c r="BE1451" s="170" t="s">
        <v>4965</v>
      </c>
      <c r="BF1451" s="170" t="s">
        <v>4965</v>
      </c>
      <c r="BG1451" s="170" t="s">
        <v>4965</v>
      </c>
      <c r="BH1451" s="170" t="s">
        <v>4965</v>
      </c>
      <c r="BI1451" s="170" t="s">
        <v>4965</v>
      </c>
      <c r="BJ1451" s="170" t="s">
        <v>4965</v>
      </c>
      <c r="BK1451" s="170" t="s">
        <v>4965</v>
      </c>
      <c r="BL1451" s="120" t="s">
        <v>4021</v>
      </c>
      <c r="BM1451" s="80">
        <v>0</v>
      </c>
      <c r="BN1451" s="80">
        <v>0</v>
      </c>
      <c r="BO1451" s="247">
        <v>0</v>
      </c>
      <c r="BP1451" s="80">
        <v>0</v>
      </c>
      <c r="BQ1451" s="80">
        <v>0</v>
      </c>
      <c r="BR1451" s="80">
        <v>0</v>
      </c>
      <c r="BS1451" s="245">
        <v>1.3333333333333333</v>
      </c>
      <c r="BT1451" s="119">
        <v>1.3333333333333333</v>
      </c>
      <c r="BU1451" s="119">
        <v>1.3333333333333333</v>
      </c>
      <c r="BV1451" s="119">
        <v>1.3333333333333333</v>
      </c>
      <c r="BW1451" s="119">
        <v>1.3333333333333333</v>
      </c>
      <c r="BX1451" s="119">
        <v>0.66666666666666663</v>
      </c>
      <c r="BY1451" s="119">
        <v>0.66666666666666663</v>
      </c>
      <c r="BZ1451" s="119">
        <v>0.66666666666666663</v>
      </c>
      <c r="CA1451" s="119">
        <v>0.66666666666666663</v>
      </c>
      <c r="CB1451" s="119">
        <v>0.66666666666666663</v>
      </c>
      <c r="CC1451" s="130">
        <v>0</v>
      </c>
      <c r="CD1451" s="130">
        <v>0</v>
      </c>
      <c r="CE1451" s="130">
        <v>0</v>
      </c>
      <c r="CF1451" s="130">
        <v>0</v>
      </c>
      <c r="CG1451" s="130">
        <v>0</v>
      </c>
      <c r="CH1451" s="130">
        <v>0</v>
      </c>
      <c r="CI1451" s="81">
        <f t="shared" si="133"/>
        <v>9.9999999999999982</v>
      </c>
      <c r="CJ1451" s="260">
        <f t="shared" si="134"/>
        <v>9.9999999999999982</v>
      </c>
      <c r="CK1451" s="260">
        <f t="shared" si="135"/>
        <v>1.3333333333333333</v>
      </c>
      <c r="CL1451" s="260">
        <f t="shared" si="136"/>
        <v>7.333333333333333</v>
      </c>
      <c r="CM1451" s="158" t="s">
        <v>4965</v>
      </c>
      <c r="CN1451" s="158" t="s">
        <v>4965</v>
      </c>
      <c r="CO1451" s="140" t="s">
        <v>4965</v>
      </c>
      <c r="CP1451" s="152"/>
      <c r="CQ1451" s="140" t="s">
        <v>4965</v>
      </c>
      <c r="CR1451" s="139" t="s">
        <v>4965</v>
      </c>
      <c r="CS1451" s="140" t="s">
        <v>4965</v>
      </c>
      <c r="CT1451" s="140" t="s">
        <v>4965</v>
      </c>
      <c r="CU1451" s="139"/>
    </row>
    <row r="1452" spans="1:99" s="363" customFormat="1" ht="12" customHeight="1" x14ac:dyDescent="0.2">
      <c r="A1452" s="143" t="s">
        <v>3650</v>
      </c>
      <c r="B1452" s="151" t="s">
        <v>2654</v>
      </c>
      <c r="C1452" s="143" t="s">
        <v>4003</v>
      </c>
      <c r="D1452" s="143"/>
      <c r="E1452" s="143"/>
      <c r="F1452" s="143"/>
      <c r="G1452" s="143"/>
      <c r="H1452" s="143"/>
      <c r="I1452" s="143"/>
      <c r="J1452" s="146">
        <v>526443</v>
      </c>
      <c r="K1452" s="146">
        <v>175676</v>
      </c>
      <c r="L1452" s="177" t="s">
        <v>4766</v>
      </c>
      <c r="M1452" s="143"/>
      <c r="N1452" s="143"/>
      <c r="O1452" s="146"/>
      <c r="P1452" s="146"/>
      <c r="Q1452" s="135">
        <v>2</v>
      </c>
      <c r="R1452" s="147"/>
      <c r="S1452" s="147"/>
      <c r="T1452" s="147"/>
      <c r="U1452" s="153"/>
      <c r="V1452" s="153"/>
      <c r="W1452" s="148"/>
      <c r="X1452" s="149" t="s">
        <v>1442</v>
      </c>
      <c r="Y1452" s="147" t="s">
        <v>1443</v>
      </c>
      <c r="Z1452" s="150"/>
      <c r="AA1452" s="143"/>
      <c r="AB1452" s="381">
        <v>3.7894736842105259E-2</v>
      </c>
      <c r="AC1452" s="143"/>
      <c r="AD1452" s="68"/>
      <c r="AE1452" s="157" t="s">
        <v>628</v>
      </c>
      <c r="AF1452" s="157" t="s">
        <v>1444</v>
      </c>
      <c r="AG1452" s="143">
        <v>1332092</v>
      </c>
      <c r="AH1452" s="143">
        <v>0</v>
      </c>
      <c r="AI1452" s="143">
        <v>0</v>
      </c>
      <c r="AJ1452" s="143">
        <v>0</v>
      </c>
      <c r="AK1452" s="143">
        <v>0</v>
      </c>
      <c r="AL1452" s="143">
        <v>0</v>
      </c>
      <c r="AM1452" s="143">
        <v>0</v>
      </c>
      <c r="AN1452" s="143">
        <v>0</v>
      </c>
      <c r="AO1452" s="143">
        <v>0</v>
      </c>
      <c r="AP1452" s="143">
        <v>2</v>
      </c>
      <c r="AQ1452" s="170" t="s">
        <v>4965</v>
      </c>
      <c r="AR1452" s="170" t="s">
        <v>4965</v>
      </c>
      <c r="AS1452" s="170" t="s">
        <v>4965</v>
      </c>
      <c r="AT1452" s="170" t="s">
        <v>4965</v>
      </c>
      <c r="AU1452" s="170" t="s">
        <v>4965</v>
      </c>
      <c r="AV1452" s="170" t="s">
        <v>4965</v>
      </c>
      <c r="AW1452" s="170" t="s">
        <v>4965</v>
      </c>
      <c r="AX1452" s="170" t="s">
        <v>4965</v>
      </c>
      <c r="AY1452" s="170" t="s">
        <v>4965</v>
      </c>
      <c r="AZ1452" s="170" t="s">
        <v>4965</v>
      </c>
      <c r="BA1452" s="170" t="s">
        <v>4965</v>
      </c>
      <c r="BB1452" s="170" t="s">
        <v>4965</v>
      </c>
      <c r="BC1452" s="170" t="s">
        <v>4965</v>
      </c>
      <c r="BD1452" s="170" t="s">
        <v>4965</v>
      </c>
      <c r="BE1452" s="170" t="s">
        <v>4965</v>
      </c>
      <c r="BF1452" s="170" t="s">
        <v>4965</v>
      </c>
      <c r="BG1452" s="170" t="s">
        <v>4965</v>
      </c>
      <c r="BH1452" s="170" t="s">
        <v>4965</v>
      </c>
      <c r="BI1452" s="170" t="s">
        <v>4965</v>
      </c>
      <c r="BJ1452" s="170" t="s">
        <v>4965</v>
      </c>
      <c r="BK1452" s="170" t="s">
        <v>4965</v>
      </c>
      <c r="BL1452" s="120" t="s">
        <v>4021</v>
      </c>
      <c r="BM1452" s="80">
        <v>0</v>
      </c>
      <c r="BN1452" s="80">
        <v>0</v>
      </c>
      <c r="BO1452" s="247">
        <v>0</v>
      </c>
      <c r="BP1452" s="80">
        <v>0</v>
      </c>
      <c r="BQ1452" s="80">
        <v>0</v>
      </c>
      <c r="BR1452" s="80">
        <v>0</v>
      </c>
      <c r="BS1452" s="245">
        <v>0.12631578947368421</v>
      </c>
      <c r="BT1452" s="119">
        <v>0.12631578947368421</v>
      </c>
      <c r="BU1452" s="119">
        <v>0.12631578947368421</v>
      </c>
      <c r="BV1452" s="119">
        <v>0.12631578947368421</v>
      </c>
      <c r="BW1452" s="119">
        <v>0.12631578947368421</v>
      </c>
      <c r="BX1452" s="119">
        <v>0.12631578947368421</v>
      </c>
      <c r="BY1452" s="119">
        <v>0.12631578947368421</v>
      </c>
      <c r="BZ1452" s="119">
        <v>0.12631578947368421</v>
      </c>
      <c r="CA1452" s="119">
        <v>0.12631578947368421</v>
      </c>
      <c r="CB1452" s="119">
        <v>0.12631578947368421</v>
      </c>
      <c r="CC1452" s="119">
        <v>0.14736842105263157</v>
      </c>
      <c r="CD1452" s="119">
        <v>0.14736842105263157</v>
      </c>
      <c r="CE1452" s="119">
        <v>0.14736842105263157</v>
      </c>
      <c r="CF1452" s="119">
        <v>0.14736842105263157</v>
      </c>
      <c r="CG1452" s="119">
        <v>0.14736842105263157</v>
      </c>
      <c r="CH1452" s="130">
        <v>0</v>
      </c>
      <c r="CI1452" s="81">
        <f t="shared" si="133"/>
        <v>1.9999999999999998</v>
      </c>
      <c r="CJ1452" s="260">
        <f t="shared" si="134"/>
        <v>1.2631578947368418</v>
      </c>
      <c r="CK1452" s="131">
        <f t="shared" si="135"/>
        <v>0.12631578947368421</v>
      </c>
      <c r="CL1452" s="260">
        <f t="shared" si="136"/>
        <v>0.75789473684210518</v>
      </c>
      <c r="CM1452" s="158" t="s">
        <v>4965</v>
      </c>
      <c r="CN1452" s="158" t="s">
        <v>4965</v>
      </c>
      <c r="CO1452" s="140" t="s">
        <v>4965</v>
      </c>
      <c r="CP1452" s="152"/>
      <c r="CQ1452" s="140" t="s">
        <v>4965</v>
      </c>
      <c r="CR1452" s="139" t="s">
        <v>4965</v>
      </c>
      <c r="CS1452" s="140" t="s">
        <v>4965</v>
      </c>
      <c r="CT1452" s="140" t="s">
        <v>4965</v>
      </c>
      <c r="CU1452" s="139"/>
    </row>
    <row r="1453" spans="1:99" s="363" customFormat="1" ht="12" customHeight="1" x14ac:dyDescent="0.2">
      <c r="A1453" s="143" t="s">
        <v>3650</v>
      </c>
      <c r="B1453" s="151" t="s">
        <v>2654</v>
      </c>
      <c r="C1453" s="143" t="s">
        <v>4003</v>
      </c>
      <c r="D1453" s="143"/>
      <c r="E1453" s="143"/>
      <c r="F1453" s="143"/>
      <c r="G1453" s="143"/>
      <c r="H1453" s="143"/>
      <c r="I1453" s="143"/>
      <c r="J1453" s="146">
        <v>526443</v>
      </c>
      <c r="K1453" s="146">
        <v>175676</v>
      </c>
      <c r="L1453" s="177" t="s">
        <v>4766</v>
      </c>
      <c r="M1453" s="143"/>
      <c r="N1453" s="143"/>
      <c r="O1453" s="146"/>
      <c r="P1453" s="146"/>
      <c r="Q1453" s="135">
        <v>4</v>
      </c>
      <c r="R1453" s="147"/>
      <c r="S1453" s="147"/>
      <c r="T1453" s="147"/>
      <c r="U1453" s="153"/>
      <c r="V1453" s="153"/>
      <c r="W1453" s="148"/>
      <c r="X1453" s="149" t="s">
        <v>1442</v>
      </c>
      <c r="Y1453" s="147" t="s">
        <v>1443</v>
      </c>
      <c r="Z1453" s="150"/>
      <c r="AA1453" s="143"/>
      <c r="AB1453" s="381">
        <v>7.5789473684210518E-2</v>
      </c>
      <c r="AC1453" s="143"/>
      <c r="AD1453" s="68"/>
      <c r="AE1453" s="157" t="s">
        <v>1931</v>
      </c>
      <c r="AF1453" s="157" t="s">
        <v>1444</v>
      </c>
      <c r="AG1453" s="143">
        <v>1332092</v>
      </c>
      <c r="AH1453" s="143">
        <v>0</v>
      </c>
      <c r="AI1453" s="143">
        <v>0</v>
      </c>
      <c r="AJ1453" s="143">
        <v>0</v>
      </c>
      <c r="AK1453" s="143">
        <v>0</v>
      </c>
      <c r="AL1453" s="143">
        <v>0</v>
      </c>
      <c r="AM1453" s="143">
        <v>0</v>
      </c>
      <c r="AN1453" s="143">
        <v>0</v>
      </c>
      <c r="AO1453" s="143">
        <v>0</v>
      </c>
      <c r="AP1453" s="143">
        <v>4</v>
      </c>
      <c r="AQ1453" s="170" t="s">
        <v>4965</v>
      </c>
      <c r="AR1453" s="170" t="s">
        <v>4965</v>
      </c>
      <c r="AS1453" s="170" t="s">
        <v>4965</v>
      </c>
      <c r="AT1453" s="170" t="s">
        <v>4965</v>
      </c>
      <c r="AU1453" s="170" t="s">
        <v>4965</v>
      </c>
      <c r="AV1453" s="170" t="s">
        <v>4965</v>
      </c>
      <c r="AW1453" s="170" t="s">
        <v>4965</v>
      </c>
      <c r="AX1453" s="170" t="s">
        <v>4965</v>
      </c>
      <c r="AY1453" s="170" t="s">
        <v>4965</v>
      </c>
      <c r="AZ1453" s="170" t="s">
        <v>4965</v>
      </c>
      <c r="BA1453" s="170" t="s">
        <v>4965</v>
      </c>
      <c r="BB1453" s="170" t="s">
        <v>4965</v>
      </c>
      <c r="BC1453" s="170" t="s">
        <v>4965</v>
      </c>
      <c r="BD1453" s="170" t="s">
        <v>4965</v>
      </c>
      <c r="BE1453" s="170" t="s">
        <v>4965</v>
      </c>
      <c r="BF1453" s="170" t="s">
        <v>4965</v>
      </c>
      <c r="BG1453" s="170" t="s">
        <v>4965</v>
      </c>
      <c r="BH1453" s="170" t="s">
        <v>4965</v>
      </c>
      <c r="BI1453" s="170" t="s">
        <v>4965</v>
      </c>
      <c r="BJ1453" s="170" t="s">
        <v>4965</v>
      </c>
      <c r="BK1453" s="170" t="s">
        <v>4965</v>
      </c>
      <c r="BL1453" s="120" t="s">
        <v>4021</v>
      </c>
      <c r="BM1453" s="80">
        <v>0</v>
      </c>
      <c r="BN1453" s="80">
        <v>0</v>
      </c>
      <c r="BO1453" s="247">
        <v>0</v>
      </c>
      <c r="BP1453" s="80">
        <v>0</v>
      </c>
      <c r="BQ1453" s="80">
        <v>0</v>
      </c>
      <c r="BR1453" s="80">
        <v>0</v>
      </c>
      <c r="BS1453" s="245">
        <v>0.25263157894736843</v>
      </c>
      <c r="BT1453" s="119">
        <v>0.25263157894736843</v>
      </c>
      <c r="BU1453" s="119">
        <v>0.25263157894736843</v>
      </c>
      <c r="BV1453" s="119">
        <v>0.25263157894736843</v>
      </c>
      <c r="BW1453" s="119">
        <v>0.25263157894736843</v>
      </c>
      <c r="BX1453" s="119">
        <v>0.25263157894736843</v>
      </c>
      <c r="BY1453" s="119">
        <v>0.25263157894736843</v>
      </c>
      <c r="BZ1453" s="119">
        <v>0.25263157894736843</v>
      </c>
      <c r="CA1453" s="119">
        <v>0.25263157894736843</v>
      </c>
      <c r="CB1453" s="119">
        <v>0.25263157894736843</v>
      </c>
      <c r="CC1453" s="119">
        <v>0.29473684210526313</v>
      </c>
      <c r="CD1453" s="119">
        <v>0.29473684210526313</v>
      </c>
      <c r="CE1453" s="119">
        <v>0.29473684210526313</v>
      </c>
      <c r="CF1453" s="119">
        <v>0.29473684210526313</v>
      </c>
      <c r="CG1453" s="119">
        <v>0.29473684210526313</v>
      </c>
      <c r="CH1453" s="130">
        <v>0</v>
      </c>
      <c r="CI1453" s="81">
        <f t="shared" si="133"/>
        <v>3.9999999999999996</v>
      </c>
      <c r="CJ1453" s="260">
        <f t="shared" si="134"/>
        <v>2.5263157894736836</v>
      </c>
      <c r="CK1453" s="131">
        <f t="shared" si="135"/>
        <v>0.25263157894736843</v>
      </c>
      <c r="CL1453" s="260">
        <f t="shared" si="136"/>
        <v>1.5157894736842104</v>
      </c>
      <c r="CM1453" s="158" t="s">
        <v>4965</v>
      </c>
      <c r="CN1453" s="158" t="s">
        <v>4965</v>
      </c>
      <c r="CO1453" s="140" t="s">
        <v>4965</v>
      </c>
      <c r="CP1453" s="152"/>
      <c r="CQ1453" s="140" t="s">
        <v>4965</v>
      </c>
      <c r="CR1453" s="139" t="s">
        <v>4965</v>
      </c>
      <c r="CS1453" s="140" t="s">
        <v>4965</v>
      </c>
      <c r="CT1453" s="140" t="s">
        <v>4965</v>
      </c>
      <c r="CU1453" s="139"/>
    </row>
    <row r="1454" spans="1:99" s="363" customFormat="1" ht="12" customHeight="1" x14ac:dyDescent="0.2">
      <c r="A1454" s="143" t="s">
        <v>3650</v>
      </c>
      <c r="B1454" s="151" t="s">
        <v>2654</v>
      </c>
      <c r="C1454" s="143" t="s">
        <v>4003</v>
      </c>
      <c r="D1454" s="143"/>
      <c r="E1454" s="143"/>
      <c r="F1454" s="143"/>
      <c r="G1454" s="143"/>
      <c r="H1454" s="143"/>
      <c r="I1454" s="143"/>
      <c r="J1454" s="146">
        <v>526443</v>
      </c>
      <c r="K1454" s="146">
        <v>175676</v>
      </c>
      <c r="L1454" s="177" t="s">
        <v>4766</v>
      </c>
      <c r="M1454" s="143"/>
      <c r="N1454" s="143"/>
      <c r="O1454" s="146"/>
      <c r="P1454" s="146"/>
      <c r="Q1454" s="135">
        <v>13</v>
      </c>
      <c r="R1454" s="147"/>
      <c r="S1454" s="147"/>
      <c r="T1454" s="147"/>
      <c r="U1454" s="153"/>
      <c r="V1454" s="153"/>
      <c r="W1454" s="148"/>
      <c r="X1454" s="149" t="s">
        <v>1442</v>
      </c>
      <c r="Y1454" s="147" t="s">
        <v>1443</v>
      </c>
      <c r="Z1454" s="150"/>
      <c r="AA1454" s="143"/>
      <c r="AB1454" s="381">
        <v>0.21210526315789474</v>
      </c>
      <c r="AC1454" s="143"/>
      <c r="AD1454" s="68"/>
      <c r="AE1454" s="349" t="s">
        <v>3063</v>
      </c>
      <c r="AF1454" s="157" t="s">
        <v>1444</v>
      </c>
      <c r="AG1454" s="143">
        <v>1332092</v>
      </c>
      <c r="AH1454" s="143">
        <v>0</v>
      </c>
      <c r="AI1454" s="143">
        <v>0</v>
      </c>
      <c r="AJ1454" s="143">
        <v>0</v>
      </c>
      <c r="AK1454" s="143">
        <v>0</v>
      </c>
      <c r="AL1454" s="143">
        <v>0</v>
      </c>
      <c r="AM1454" s="143">
        <v>0</v>
      </c>
      <c r="AN1454" s="143">
        <v>0</v>
      </c>
      <c r="AO1454" s="143">
        <v>0</v>
      </c>
      <c r="AP1454" s="143">
        <v>13</v>
      </c>
      <c r="AQ1454" s="170" t="s">
        <v>4965</v>
      </c>
      <c r="AR1454" s="170" t="s">
        <v>4965</v>
      </c>
      <c r="AS1454" s="170" t="s">
        <v>4965</v>
      </c>
      <c r="AT1454" s="170" t="s">
        <v>4965</v>
      </c>
      <c r="AU1454" s="170" t="s">
        <v>4965</v>
      </c>
      <c r="AV1454" s="170" t="s">
        <v>4965</v>
      </c>
      <c r="AW1454" s="170" t="s">
        <v>4965</v>
      </c>
      <c r="AX1454" s="170" t="s">
        <v>4965</v>
      </c>
      <c r="AY1454" s="170" t="s">
        <v>4965</v>
      </c>
      <c r="AZ1454" s="170" t="s">
        <v>4965</v>
      </c>
      <c r="BA1454" s="170" t="s">
        <v>4965</v>
      </c>
      <c r="BB1454" s="170" t="s">
        <v>4965</v>
      </c>
      <c r="BC1454" s="170" t="s">
        <v>4965</v>
      </c>
      <c r="BD1454" s="170" t="s">
        <v>4965</v>
      </c>
      <c r="BE1454" s="170" t="s">
        <v>4965</v>
      </c>
      <c r="BF1454" s="170" t="s">
        <v>4965</v>
      </c>
      <c r="BG1454" s="170" t="s">
        <v>4965</v>
      </c>
      <c r="BH1454" s="170" t="s">
        <v>4965</v>
      </c>
      <c r="BI1454" s="170" t="s">
        <v>4965</v>
      </c>
      <c r="BJ1454" s="170" t="s">
        <v>4965</v>
      </c>
      <c r="BK1454" s="170" t="s">
        <v>4965</v>
      </c>
      <c r="BL1454" s="120" t="s">
        <v>4021</v>
      </c>
      <c r="BM1454" s="80">
        <v>0</v>
      </c>
      <c r="BN1454" s="80">
        <v>0</v>
      </c>
      <c r="BO1454" s="247">
        <v>0</v>
      </c>
      <c r="BP1454" s="80">
        <v>0</v>
      </c>
      <c r="BQ1454" s="80">
        <v>0</v>
      </c>
      <c r="BR1454" s="80">
        <v>0</v>
      </c>
      <c r="BS1454" s="245">
        <v>0.82105263157894726</v>
      </c>
      <c r="BT1454" s="119">
        <v>0.82105263157894726</v>
      </c>
      <c r="BU1454" s="119">
        <v>0.82105263157894726</v>
      </c>
      <c r="BV1454" s="119">
        <v>0.82105263157894726</v>
      </c>
      <c r="BW1454" s="119">
        <v>0.82105263157894726</v>
      </c>
      <c r="BX1454" s="119">
        <v>0.82105263157894726</v>
      </c>
      <c r="BY1454" s="119">
        <v>0.82105263157894726</v>
      </c>
      <c r="BZ1454" s="119">
        <v>0.82105263157894726</v>
      </c>
      <c r="CA1454" s="119">
        <v>0.82105263157894726</v>
      </c>
      <c r="CB1454" s="119">
        <v>0.82105263157894726</v>
      </c>
      <c r="CC1454" s="119">
        <v>0.95789473684210513</v>
      </c>
      <c r="CD1454" s="119">
        <v>0.95789473684210513</v>
      </c>
      <c r="CE1454" s="119">
        <v>0.95789473684210513</v>
      </c>
      <c r="CF1454" s="119">
        <v>0.95789473684210513</v>
      </c>
      <c r="CG1454" s="119">
        <v>0.95789473684210513</v>
      </c>
      <c r="CH1454" s="130">
        <v>0</v>
      </c>
      <c r="CI1454" s="81">
        <f t="shared" si="133"/>
        <v>12.999999999999998</v>
      </c>
      <c r="CJ1454" s="260">
        <f t="shared" si="134"/>
        <v>8.2105263157894726</v>
      </c>
      <c r="CK1454" s="260">
        <f t="shared" si="135"/>
        <v>0.82105263157894726</v>
      </c>
      <c r="CL1454" s="260">
        <f t="shared" si="136"/>
        <v>4.9263157894736835</v>
      </c>
      <c r="CM1454" s="158" t="s">
        <v>4965</v>
      </c>
      <c r="CN1454" s="158" t="s">
        <v>4965</v>
      </c>
      <c r="CO1454" s="140" t="s">
        <v>4965</v>
      </c>
      <c r="CP1454" s="152"/>
      <c r="CQ1454" s="140" t="s">
        <v>4965</v>
      </c>
      <c r="CR1454" s="139" t="s">
        <v>4965</v>
      </c>
      <c r="CS1454" s="140" t="s">
        <v>4965</v>
      </c>
      <c r="CT1454" s="140" t="s">
        <v>4965</v>
      </c>
      <c r="CU1454" s="139"/>
    </row>
    <row r="1455" spans="1:99" ht="12" customHeight="1" x14ac:dyDescent="0.2">
      <c r="A1455" s="143" t="s">
        <v>3650</v>
      </c>
      <c r="B1455" s="151" t="s">
        <v>2048</v>
      </c>
      <c r="C1455" s="143" t="s">
        <v>4004</v>
      </c>
      <c r="D1455" s="143"/>
      <c r="E1455" s="143"/>
      <c r="F1455" s="143"/>
      <c r="G1455" s="143"/>
      <c r="H1455" s="143"/>
      <c r="I1455" s="143"/>
      <c r="J1455" s="146">
        <v>526732</v>
      </c>
      <c r="K1455" s="146">
        <v>176122</v>
      </c>
      <c r="L1455" s="177" t="s">
        <v>4766</v>
      </c>
      <c r="M1455" s="143"/>
      <c r="N1455" s="143"/>
      <c r="O1455" s="146"/>
      <c r="P1455" s="146"/>
      <c r="Q1455" s="135">
        <v>65</v>
      </c>
      <c r="R1455" s="147"/>
      <c r="S1455" s="147"/>
      <c r="T1455" s="147"/>
      <c r="U1455" s="153"/>
      <c r="V1455" s="153"/>
      <c r="W1455" s="148"/>
      <c r="X1455" s="149" t="s">
        <v>1442</v>
      </c>
      <c r="Y1455" s="147" t="s">
        <v>1443</v>
      </c>
      <c r="Z1455" s="150"/>
      <c r="AA1455" s="143"/>
      <c r="AB1455" s="381">
        <v>0.24123711340206186</v>
      </c>
      <c r="AC1455" s="143"/>
      <c r="AD1455" s="68"/>
      <c r="AE1455" s="349" t="s">
        <v>3063</v>
      </c>
      <c r="AF1455" s="157" t="s">
        <v>1444</v>
      </c>
      <c r="AG1455" s="143">
        <v>1332268</v>
      </c>
      <c r="AH1455" s="143">
        <v>0</v>
      </c>
      <c r="AI1455" s="143">
        <v>0</v>
      </c>
      <c r="AJ1455" s="143">
        <v>0</v>
      </c>
      <c r="AK1455" s="143">
        <v>0</v>
      </c>
      <c r="AL1455" s="143">
        <v>0</v>
      </c>
      <c r="AM1455" s="143">
        <v>0</v>
      </c>
      <c r="AN1455" s="143">
        <v>0</v>
      </c>
      <c r="AO1455" s="143">
        <v>0</v>
      </c>
      <c r="AP1455" s="143">
        <v>65</v>
      </c>
      <c r="AQ1455" s="170" t="s">
        <v>4965</v>
      </c>
      <c r="AR1455" s="170" t="s">
        <v>4965</v>
      </c>
      <c r="AS1455" s="170" t="s">
        <v>4965</v>
      </c>
      <c r="AT1455" s="170" t="s">
        <v>4965</v>
      </c>
      <c r="AU1455" s="170" t="s">
        <v>4965</v>
      </c>
      <c r="AV1455" s="170" t="s">
        <v>4965</v>
      </c>
      <c r="AW1455" s="170" t="s">
        <v>4965</v>
      </c>
      <c r="AX1455" s="170" t="s">
        <v>4965</v>
      </c>
      <c r="AY1455" s="170" t="s">
        <v>4965</v>
      </c>
      <c r="AZ1455" s="170" t="s">
        <v>4965</v>
      </c>
      <c r="BA1455" s="170" t="s">
        <v>4965</v>
      </c>
      <c r="BB1455" s="170" t="s">
        <v>4965</v>
      </c>
      <c r="BC1455" s="170" t="s">
        <v>4965</v>
      </c>
      <c r="BD1455" s="170" t="s">
        <v>4965</v>
      </c>
      <c r="BE1455" s="170" t="s">
        <v>4965</v>
      </c>
      <c r="BF1455" s="170" t="s">
        <v>4965</v>
      </c>
      <c r="BG1455" s="170" t="s">
        <v>4965</v>
      </c>
      <c r="BH1455" s="170" t="s">
        <v>4965</v>
      </c>
      <c r="BI1455" s="170" t="s">
        <v>4965</v>
      </c>
      <c r="BJ1455" s="170" t="s">
        <v>4965</v>
      </c>
      <c r="BK1455" s="170" t="s">
        <v>4965</v>
      </c>
      <c r="BL1455" s="120" t="s">
        <v>4021</v>
      </c>
      <c r="BM1455" s="80">
        <v>0</v>
      </c>
      <c r="BN1455" s="80">
        <v>0</v>
      </c>
      <c r="BO1455" s="247">
        <v>0</v>
      </c>
      <c r="BP1455" s="80">
        <v>0</v>
      </c>
      <c r="BQ1455" s="80">
        <v>0</v>
      </c>
      <c r="BR1455" s="80">
        <v>0</v>
      </c>
      <c r="BS1455" s="248">
        <v>0</v>
      </c>
      <c r="BT1455" s="80">
        <v>0</v>
      </c>
      <c r="BU1455" s="80">
        <v>0</v>
      </c>
      <c r="BV1455" s="80">
        <v>0</v>
      </c>
      <c r="BW1455" s="80">
        <v>0</v>
      </c>
      <c r="BX1455" s="119">
        <v>2.5463917525773194</v>
      </c>
      <c r="BY1455" s="119">
        <v>2.5463917525773194</v>
      </c>
      <c r="BZ1455" s="119">
        <v>2.5463917525773194</v>
      </c>
      <c r="CA1455" s="119">
        <v>2.5463917525773194</v>
      </c>
      <c r="CB1455" s="119">
        <v>2.5463917525773194</v>
      </c>
      <c r="CC1455" s="119">
        <v>10.453608247422681</v>
      </c>
      <c r="CD1455" s="119">
        <v>10.453608247422681</v>
      </c>
      <c r="CE1455" s="119">
        <v>10.453608247422681</v>
      </c>
      <c r="CF1455" s="119">
        <v>10.453608247422681</v>
      </c>
      <c r="CG1455" s="119">
        <v>10.453608247422681</v>
      </c>
      <c r="CH1455" s="80">
        <v>0</v>
      </c>
      <c r="CI1455" s="81">
        <f t="shared" si="133"/>
        <v>65</v>
      </c>
      <c r="CJ1455" s="260">
        <f t="shared" si="134"/>
        <v>12.731958762886597</v>
      </c>
      <c r="CK1455" s="131">
        <f t="shared" si="135"/>
        <v>0</v>
      </c>
      <c r="CL1455" s="260">
        <f t="shared" si="136"/>
        <v>2.5463917525773194</v>
      </c>
      <c r="CM1455" s="158" t="s">
        <v>4965</v>
      </c>
      <c r="CN1455" s="158" t="s">
        <v>4965</v>
      </c>
      <c r="CO1455" s="140" t="s">
        <v>4965</v>
      </c>
      <c r="CP1455" s="152"/>
      <c r="CQ1455" s="140" t="s">
        <v>4965</v>
      </c>
      <c r="CR1455" s="139" t="s">
        <v>4965</v>
      </c>
      <c r="CS1455" s="140" t="s">
        <v>4965</v>
      </c>
      <c r="CT1455" s="140" t="s">
        <v>4965</v>
      </c>
    </row>
    <row r="1456" spans="1:99" ht="12" customHeight="1" x14ac:dyDescent="0.2">
      <c r="A1456" s="143" t="s">
        <v>3650</v>
      </c>
      <c r="B1456" s="151" t="s">
        <v>2048</v>
      </c>
      <c r="C1456" s="143" t="s">
        <v>4004</v>
      </c>
      <c r="D1456" s="143"/>
      <c r="E1456" s="143"/>
      <c r="F1456" s="143"/>
      <c r="G1456" s="143"/>
      <c r="H1456" s="143"/>
      <c r="I1456" s="143"/>
      <c r="J1456" s="146">
        <v>526732</v>
      </c>
      <c r="K1456" s="146">
        <v>176122</v>
      </c>
      <c r="L1456" s="177" t="s">
        <v>4766</v>
      </c>
      <c r="M1456" s="143"/>
      <c r="N1456" s="143"/>
      <c r="O1456" s="146"/>
      <c r="P1456" s="146"/>
      <c r="Q1456" s="135">
        <v>13</v>
      </c>
      <c r="R1456" s="147"/>
      <c r="S1456" s="147"/>
      <c r="T1456" s="147"/>
      <c r="U1456" s="153"/>
      <c r="V1456" s="153"/>
      <c r="W1456" s="148"/>
      <c r="X1456" s="149" t="s">
        <v>1442</v>
      </c>
      <c r="Y1456" s="147" t="s">
        <v>1443</v>
      </c>
      <c r="Z1456" s="150"/>
      <c r="AA1456" s="143"/>
      <c r="AB1456" s="381">
        <v>9.3814432989690721E-2</v>
      </c>
      <c r="AC1456" s="143"/>
      <c r="AD1456" s="68"/>
      <c r="AE1456" s="157" t="s">
        <v>628</v>
      </c>
      <c r="AF1456" s="157" t="s">
        <v>1444</v>
      </c>
      <c r="AG1456" s="143">
        <v>1332268</v>
      </c>
      <c r="AH1456" s="143">
        <v>0</v>
      </c>
      <c r="AI1456" s="143">
        <v>0</v>
      </c>
      <c r="AJ1456" s="143">
        <v>0</v>
      </c>
      <c r="AK1456" s="143">
        <v>0</v>
      </c>
      <c r="AL1456" s="143">
        <v>0</v>
      </c>
      <c r="AM1456" s="143">
        <v>0</v>
      </c>
      <c r="AN1456" s="143">
        <v>0</v>
      </c>
      <c r="AO1456" s="143">
        <v>0</v>
      </c>
      <c r="AP1456" s="143">
        <v>13</v>
      </c>
      <c r="AQ1456" s="170" t="s">
        <v>4965</v>
      </c>
      <c r="AR1456" s="170" t="s">
        <v>4965</v>
      </c>
      <c r="AS1456" s="170" t="s">
        <v>4965</v>
      </c>
      <c r="AT1456" s="170" t="s">
        <v>4965</v>
      </c>
      <c r="AU1456" s="170" t="s">
        <v>4965</v>
      </c>
      <c r="AV1456" s="170" t="s">
        <v>4965</v>
      </c>
      <c r="AW1456" s="170" t="s">
        <v>4965</v>
      </c>
      <c r="AX1456" s="170" t="s">
        <v>4965</v>
      </c>
      <c r="AY1456" s="170" t="s">
        <v>4965</v>
      </c>
      <c r="AZ1456" s="170" t="s">
        <v>4965</v>
      </c>
      <c r="BA1456" s="170" t="s">
        <v>4965</v>
      </c>
      <c r="BB1456" s="170" t="s">
        <v>4965</v>
      </c>
      <c r="BC1456" s="170" t="s">
        <v>4965</v>
      </c>
      <c r="BD1456" s="170" t="s">
        <v>4965</v>
      </c>
      <c r="BE1456" s="170" t="s">
        <v>4965</v>
      </c>
      <c r="BF1456" s="170" t="s">
        <v>4965</v>
      </c>
      <c r="BG1456" s="170" t="s">
        <v>4965</v>
      </c>
      <c r="BH1456" s="170" t="s">
        <v>4965</v>
      </c>
      <c r="BI1456" s="170" t="s">
        <v>4965</v>
      </c>
      <c r="BJ1456" s="170" t="s">
        <v>4965</v>
      </c>
      <c r="BK1456" s="170" t="s">
        <v>4965</v>
      </c>
      <c r="BL1456" s="120" t="s">
        <v>4021</v>
      </c>
      <c r="BM1456" s="80">
        <v>0</v>
      </c>
      <c r="BN1456" s="80">
        <v>0</v>
      </c>
      <c r="BO1456" s="247">
        <v>0</v>
      </c>
      <c r="BP1456" s="80">
        <v>0</v>
      </c>
      <c r="BQ1456" s="80">
        <v>0</v>
      </c>
      <c r="BR1456" s="80">
        <v>0</v>
      </c>
      <c r="BS1456" s="248">
        <v>0</v>
      </c>
      <c r="BT1456" s="80">
        <v>0</v>
      </c>
      <c r="BU1456" s="80">
        <v>0</v>
      </c>
      <c r="BV1456" s="80">
        <v>0</v>
      </c>
      <c r="BW1456" s="80">
        <v>0</v>
      </c>
      <c r="BX1456" s="119">
        <v>0.50927835051546388</v>
      </c>
      <c r="BY1456" s="119">
        <v>0.50927835051546388</v>
      </c>
      <c r="BZ1456" s="119">
        <v>0.50927835051546388</v>
      </c>
      <c r="CA1456" s="119">
        <v>0.50927835051546388</v>
      </c>
      <c r="CB1456" s="119">
        <v>0.50927835051546388</v>
      </c>
      <c r="CC1456" s="119">
        <v>2.0907216494845362</v>
      </c>
      <c r="CD1456" s="119">
        <v>2.0907216494845362</v>
      </c>
      <c r="CE1456" s="119">
        <v>2.0907216494845362</v>
      </c>
      <c r="CF1456" s="119">
        <v>2.0907216494845362</v>
      </c>
      <c r="CG1456" s="119">
        <v>2.0907216494845362</v>
      </c>
      <c r="CH1456" s="80">
        <v>0</v>
      </c>
      <c r="CI1456" s="81">
        <f t="shared" si="133"/>
        <v>12.999999999999998</v>
      </c>
      <c r="CJ1456" s="260">
        <f t="shared" si="134"/>
        <v>2.5463917525773194</v>
      </c>
      <c r="CK1456" s="131">
        <f t="shared" si="135"/>
        <v>0</v>
      </c>
      <c r="CL1456" s="260">
        <f t="shared" si="136"/>
        <v>0.50927835051546388</v>
      </c>
      <c r="CM1456" s="158" t="s">
        <v>4965</v>
      </c>
      <c r="CN1456" s="158" t="s">
        <v>4965</v>
      </c>
      <c r="CO1456" s="140" t="s">
        <v>4965</v>
      </c>
      <c r="CP1456" s="152"/>
      <c r="CQ1456" s="140" t="s">
        <v>4965</v>
      </c>
      <c r="CR1456" s="139" t="s">
        <v>4965</v>
      </c>
      <c r="CS1456" s="140" t="s">
        <v>4965</v>
      </c>
      <c r="CT1456" s="140" t="s">
        <v>4965</v>
      </c>
    </row>
    <row r="1457" spans="1:98" ht="12" customHeight="1" x14ac:dyDescent="0.2">
      <c r="A1457" s="143" t="s">
        <v>3650</v>
      </c>
      <c r="B1457" s="151" t="s">
        <v>2048</v>
      </c>
      <c r="C1457" s="143" t="s">
        <v>4004</v>
      </c>
      <c r="D1457" s="143"/>
      <c r="E1457" s="143"/>
      <c r="F1457" s="143"/>
      <c r="G1457" s="143"/>
      <c r="H1457" s="143"/>
      <c r="I1457" s="143"/>
      <c r="J1457" s="146">
        <v>526732</v>
      </c>
      <c r="K1457" s="146">
        <v>176122</v>
      </c>
      <c r="L1457" s="177" t="s">
        <v>4766</v>
      </c>
      <c r="M1457" s="143"/>
      <c r="N1457" s="143"/>
      <c r="O1457" s="146"/>
      <c r="P1457" s="146"/>
      <c r="Q1457" s="135">
        <v>19</v>
      </c>
      <c r="R1457" s="147"/>
      <c r="S1457" s="147"/>
      <c r="T1457" s="147"/>
      <c r="U1457" s="153"/>
      <c r="V1457" s="153"/>
      <c r="W1457" s="148"/>
      <c r="X1457" s="149" t="s">
        <v>1442</v>
      </c>
      <c r="Y1457" s="147" t="s">
        <v>1443</v>
      </c>
      <c r="Z1457" s="150"/>
      <c r="AA1457" s="143"/>
      <c r="AB1457" s="381">
        <v>0.13711340206185565</v>
      </c>
      <c r="AC1457" s="143"/>
      <c r="AD1457" s="68"/>
      <c r="AE1457" s="157" t="s">
        <v>1931</v>
      </c>
      <c r="AF1457" s="157" t="s">
        <v>1444</v>
      </c>
      <c r="AG1457" s="143">
        <v>1332268</v>
      </c>
      <c r="AH1457" s="143">
        <v>0</v>
      </c>
      <c r="AI1457" s="143">
        <v>0</v>
      </c>
      <c r="AJ1457" s="143">
        <v>0</v>
      </c>
      <c r="AK1457" s="143">
        <v>0</v>
      </c>
      <c r="AL1457" s="143">
        <v>0</v>
      </c>
      <c r="AM1457" s="143">
        <v>0</v>
      </c>
      <c r="AN1457" s="143">
        <v>0</v>
      </c>
      <c r="AO1457" s="143">
        <v>0</v>
      </c>
      <c r="AP1457" s="143">
        <v>19</v>
      </c>
      <c r="AQ1457" s="170" t="s">
        <v>4965</v>
      </c>
      <c r="AR1457" s="170" t="s">
        <v>4965</v>
      </c>
      <c r="AS1457" s="170" t="s">
        <v>4965</v>
      </c>
      <c r="AT1457" s="170" t="s">
        <v>4965</v>
      </c>
      <c r="AU1457" s="170" t="s">
        <v>4965</v>
      </c>
      <c r="AV1457" s="170" t="s">
        <v>4965</v>
      </c>
      <c r="AW1457" s="170" t="s">
        <v>4965</v>
      </c>
      <c r="AX1457" s="170" t="s">
        <v>4965</v>
      </c>
      <c r="AY1457" s="170" t="s">
        <v>4965</v>
      </c>
      <c r="AZ1457" s="170" t="s">
        <v>4965</v>
      </c>
      <c r="BA1457" s="170" t="s">
        <v>4965</v>
      </c>
      <c r="BB1457" s="170" t="s">
        <v>4965</v>
      </c>
      <c r="BC1457" s="170" t="s">
        <v>4965</v>
      </c>
      <c r="BD1457" s="170" t="s">
        <v>4965</v>
      </c>
      <c r="BE1457" s="170" t="s">
        <v>4965</v>
      </c>
      <c r="BF1457" s="170" t="s">
        <v>4965</v>
      </c>
      <c r="BG1457" s="170" t="s">
        <v>4965</v>
      </c>
      <c r="BH1457" s="170" t="s">
        <v>4965</v>
      </c>
      <c r="BI1457" s="170" t="s">
        <v>4965</v>
      </c>
      <c r="BJ1457" s="170" t="s">
        <v>4965</v>
      </c>
      <c r="BK1457" s="170" t="s">
        <v>4965</v>
      </c>
      <c r="BL1457" s="120" t="s">
        <v>4021</v>
      </c>
      <c r="BM1457" s="80">
        <v>0</v>
      </c>
      <c r="BN1457" s="80">
        <v>0</v>
      </c>
      <c r="BO1457" s="247">
        <v>0</v>
      </c>
      <c r="BP1457" s="80">
        <v>0</v>
      </c>
      <c r="BQ1457" s="80">
        <v>0</v>
      </c>
      <c r="BR1457" s="80">
        <v>0</v>
      </c>
      <c r="BS1457" s="248">
        <v>0</v>
      </c>
      <c r="BT1457" s="80">
        <v>0</v>
      </c>
      <c r="BU1457" s="80">
        <v>0</v>
      </c>
      <c r="BV1457" s="80">
        <v>0</v>
      </c>
      <c r="BW1457" s="80">
        <v>0</v>
      </c>
      <c r="BX1457" s="119">
        <v>0.74432989690721651</v>
      </c>
      <c r="BY1457" s="119">
        <v>0.74432989690721651</v>
      </c>
      <c r="BZ1457" s="119">
        <v>0.74432989690721651</v>
      </c>
      <c r="CA1457" s="119">
        <v>0.74432989690721651</v>
      </c>
      <c r="CB1457" s="119">
        <v>0.74432989690721651</v>
      </c>
      <c r="CC1457" s="119">
        <v>3.0556701030927838</v>
      </c>
      <c r="CD1457" s="119">
        <v>3.0556701030927838</v>
      </c>
      <c r="CE1457" s="119">
        <v>3.0556701030927838</v>
      </c>
      <c r="CF1457" s="119">
        <v>3.0556701030927838</v>
      </c>
      <c r="CG1457" s="119">
        <v>3.0556701030927838</v>
      </c>
      <c r="CH1457" s="80">
        <v>0</v>
      </c>
      <c r="CI1457" s="81">
        <f t="shared" si="133"/>
        <v>19</v>
      </c>
      <c r="CJ1457" s="260">
        <f t="shared" si="134"/>
        <v>3.7216494845360826</v>
      </c>
      <c r="CK1457" s="131">
        <f t="shared" si="135"/>
        <v>0</v>
      </c>
      <c r="CL1457" s="260">
        <f t="shared" si="136"/>
        <v>0.74432989690721651</v>
      </c>
      <c r="CM1457" s="158" t="s">
        <v>4965</v>
      </c>
      <c r="CN1457" s="158" t="s">
        <v>4965</v>
      </c>
      <c r="CO1457" s="140" t="s">
        <v>4965</v>
      </c>
      <c r="CP1457" s="152"/>
      <c r="CQ1457" s="140" t="s">
        <v>4965</v>
      </c>
      <c r="CR1457" s="139" t="s">
        <v>4965</v>
      </c>
      <c r="CS1457" s="140" t="s">
        <v>4965</v>
      </c>
      <c r="CT1457" s="140" t="s">
        <v>4965</v>
      </c>
    </row>
    <row r="1458" spans="1:98" ht="12" customHeight="1" x14ac:dyDescent="0.2">
      <c r="A1458" s="147" t="s">
        <v>4018</v>
      </c>
      <c r="B1458" s="147" t="s">
        <v>1444</v>
      </c>
      <c r="C1458" s="156" t="s">
        <v>4013</v>
      </c>
      <c r="D1458" s="156"/>
      <c r="E1458" s="156"/>
      <c r="F1458" s="156"/>
      <c r="G1458" s="156"/>
      <c r="H1458" s="156"/>
      <c r="I1458" s="156"/>
      <c r="J1458" s="157" t="s">
        <v>1444</v>
      </c>
      <c r="K1458" s="157" t="s">
        <v>1444</v>
      </c>
      <c r="L1458" s="147" t="s">
        <v>1444</v>
      </c>
      <c r="M1458" s="147"/>
      <c r="N1458" s="147"/>
      <c r="O1458" s="157"/>
      <c r="P1458" s="157"/>
      <c r="Q1458" s="159">
        <v>929</v>
      </c>
      <c r="R1458" s="147"/>
      <c r="S1458" s="147"/>
      <c r="T1458" s="147"/>
      <c r="U1458" s="147"/>
      <c r="V1458" s="147"/>
      <c r="W1458" s="147"/>
      <c r="X1458" s="158" t="s">
        <v>4965</v>
      </c>
      <c r="Y1458" s="147" t="s">
        <v>1443</v>
      </c>
      <c r="Z1458" s="150"/>
      <c r="AA1458" s="147"/>
      <c r="AB1458" s="175"/>
      <c r="AC1458" s="147"/>
      <c r="AD1458" s="68"/>
      <c r="AE1458" s="157" t="s">
        <v>1444</v>
      </c>
      <c r="AF1458" s="157" t="s">
        <v>1444</v>
      </c>
      <c r="AG1458" s="158" t="s">
        <v>4965</v>
      </c>
      <c r="AH1458" s="147">
        <v>0</v>
      </c>
      <c r="AI1458" s="147">
        <v>0</v>
      </c>
      <c r="AJ1458" s="147">
        <v>0</v>
      </c>
      <c r="AK1458" s="147">
        <v>0</v>
      </c>
      <c r="AL1458" s="147">
        <v>0</v>
      </c>
      <c r="AM1458" s="147">
        <v>0</v>
      </c>
      <c r="AN1458" s="147">
        <v>0</v>
      </c>
      <c r="AO1458" s="147">
        <v>0</v>
      </c>
      <c r="AP1458" s="147">
        <v>929</v>
      </c>
      <c r="AQ1458" s="170" t="s">
        <v>4965</v>
      </c>
      <c r="AR1458" s="170" t="s">
        <v>4965</v>
      </c>
      <c r="AS1458" s="170" t="s">
        <v>4965</v>
      </c>
      <c r="AT1458" s="170" t="s">
        <v>4965</v>
      </c>
      <c r="AU1458" s="170" t="s">
        <v>4965</v>
      </c>
      <c r="AV1458" s="170" t="s">
        <v>4965</v>
      </c>
      <c r="AW1458" s="170" t="s">
        <v>4965</v>
      </c>
      <c r="AX1458" s="170" t="s">
        <v>4965</v>
      </c>
      <c r="AY1458" s="170" t="s">
        <v>4965</v>
      </c>
      <c r="AZ1458" s="170" t="s">
        <v>4965</v>
      </c>
      <c r="BA1458" s="170" t="s">
        <v>4965</v>
      </c>
      <c r="BB1458" s="170" t="s">
        <v>4965</v>
      </c>
      <c r="BC1458" s="170" t="s">
        <v>4965</v>
      </c>
      <c r="BD1458" s="170" t="s">
        <v>4965</v>
      </c>
      <c r="BE1458" s="170" t="s">
        <v>4965</v>
      </c>
      <c r="BF1458" s="170" t="s">
        <v>4965</v>
      </c>
      <c r="BG1458" s="170" t="s">
        <v>4965</v>
      </c>
      <c r="BH1458" s="170" t="s">
        <v>4965</v>
      </c>
      <c r="BI1458" s="170" t="s">
        <v>4965</v>
      </c>
      <c r="BJ1458" s="170" t="s">
        <v>4965</v>
      </c>
      <c r="BK1458" s="170" t="s">
        <v>4965</v>
      </c>
      <c r="BL1458" s="120" t="s">
        <v>4021</v>
      </c>
      <c r="BM1458" s="160">
        <v>0</v>
      </c>
      <c r="BN1458" s="80">
        <v>0</v>
      </c>
      <c r="BO1458" s="247">
        <v>0</v>
      </c>
      <c r="BP1458" s="80">
        <v>0</v>
      </c>
      <c r="BQ1458" s="80">
        <v>0</v>
      </c>
      <c r="BR1458" s="80">
        <v>0</v>
      </c>
      <c r="BS1458" s="245">
        <v>30.6</v>
      </c>
      <c r="BT1458" s="119">
        <v>30.6</v>
      </c>
      <c r="BU1458" s="119">
        <v>30.6</v>
      </c>
      <c r="BV1458" s="119">
        <v>30.6</v>
      </c>
      <c r="BW1458" s="119">
        <v>30.6</v>
      </c>
      <c r="BX1458" s="119">
        <v>84.2</v>
      </c>
      <c r="BY1458" s="119">
        <v>84.2</v>
      </c>
      <c r="BZ1458" s="119">
        <v>84.2</v>
      </c>
      <c r="CA1458" s="119">
        <v>84.2</v>
      </c>
      <c r="CB1458" s="119">
        <v>84.2</v>
      </c>
      <c r="CC1458" s="119">
        <v>71</v>
      </c>
      <c r="CD1458" s="119">
        <v>71</v>
      </c>
      <c r="CE1458" s="119">
        <v>71</v>
      </c>
      <c r="CF1458" s="119">
        <v>71</v>
      </c>
      <c r="CG1458" s="119">
        <v>71</v>
      </c>
      <c r="CH1458" s="80">
        <v>0</v>
      </c>
      <c r="CI1458" s="81">
        <f t="shared" si="133"/>
        <v>929</v>
      </c>
      <c r="CJ1458" s="260">
        <f t="shared" si="134"/>
        <v>574</v>
      </c>
      <c r="CK1458" s="260">
        <f t="shared" si="135"/>
        <v>30.6</v>
      </c>
      <c r="CL1458" s="260">
        <f t="shared" si="136"/>
        <v>237.2</v>
      </c>
      <c r="CM1458" s="158" t="s">
        <v>4965</v>
      </c>
      <c r="CN1458" s="158" t="s">
        <v>4965</v>
      </c>
      <c r="CO1458" s="140" t="s">
        <v>4965</v>
      </c>
      <c r="CP1458" s="158"/>
      <c r="CQ1458" s="140" t="s">
        <v>4965</v>
      </c>
      <c r="CR1458" s="139" t="s">
        <v>4965</v>
      </c>
      <c r="CS1458" s="140" t="s">
        <v>4965</v>
      </c>
      <c r="CT1458" s="140" t="s">
        <v>4965</v>
      </c>
    </row>
    <row r="1459" spans="1:98" ht="12" customHeight="1" x14ac:dyDescent="0.2">
      <c r="A1459" s="147" t="s">
        <v>4019</v>
      </c>
      <c r="B1459" s="147" t="s">
        <v>1444</v>
      </c>
      <c r="C1459" s="147" t="s">
        <v>4020</v>
      </c>
      <c r="D1459" s="147"/>
      <c r="E1459" s="147"/>
      <c r="F1459" s="147"/>
      <c r="G1459" s="147"/>
      <c r="H1459" s="147"/>
      <c r="I1459" s="147"/>
      <c r="J1459" s="157" t="s">
        <v>1444</v>
      </c>
      <c r="K1459" s="157" t="s">
        <v>1444</v>
      </c>
      <c r="L1459" s="147" t="s">
        <v>1444</v>
      </c>
      <c r="M1459" s="147"/>
      <c r="N1459" s="147"/>
      <c r="O1459" s="157"/>
      <c r="P1459" s="157"/>
      <c r="Q1459" s="159">
        <v>8041</v>
      </c>
      <c r="R1459" s="147"/>
      <c r="S1459" s="147"/>
      <c r="T1459" s="147"/>
      <c r="U1459" s="155"/>
      <c r="V1459" s="155"/>
      <c r="W1459" s="147"/>
      <c r="X1459" s="158" t="s">
        <v>4965</v>
      </c>
      <c r="Y1459" s="147" t="s">
        <v>1443</v>
      </c>
      <c r="Z1459" s="150"/>
      <c r="AA1459" s="147"/>
      <c r="AB1459" s="175"/>
      <c r="AC1459" s="147"/>
      <c r="AD1459" s="68"/>
      <c r="AE1459" s="157" t="s">
        <v>1444</v>
      </c>
      <c r="AF1459" s="157" t="s">
        <v>1444</v>
      </c>
      <c r="AG1459" s="158" t="s">
        <v>4965</v>
      </c>
      <c r="AH1459" s="147">
        <v>0</v>
      </c>
      <c r="AI1459" s="147">
        <v>0</v>
      </c>
      <c r="AJ1459" s="147">
        <v>0</v>
      </c>
      <c r="AK1459" s="147">
        <v>0</v>
      </c>
      <c r="AL1459" s="147">
        <v>0</v>
      </c>
      <c r="AM1459" s="147">
        <v>0</v>
      </c>
      <c r="AN1459" s="147">
        <v>0</v>
      </c>
      <c r="AO1459" s="147">
        <v>0</v>
      </c>
      <c r="AP1459" s="147">
        <v>8041</v>
      </c>
      <c r="AQ1459" s="170" t="s">
        <v>4965</v>
      </c>
      <c r="AR1459" s="170" t="s">
        <v>4965</v>
      </c>
      <c r="AS1459" s="170" t="s">
        <v>4965</v>
      </c>
      <c r="AT1459" s="170" t="s">
        <v>4965</v>
      </c>
      <c r="AU1459" s="170" t="s">
        <v>4965</v>
      </c>
      <c r="AV1459" s="170" t="s">
        <v>4965</v>
      </c>
      <c r="AW1459" s="170" t="s">
        <v>4965</v>
      </c>
      <c r="AX1459" s="170" t="s">
        <v>4965</v>
      </c>
      <c r="AY1459" s="170" t="s">
        <v>4965</v>
      </c>
      <c r="AZ1459" s="170" t="s">
        <v>4965</v>
      </c>
      <c r="BA1459" s="170" t="s">
        <v>4965</v>
      </c>
      <c r="BB1459" s="170" t="s">
        <v>4965</v>
      </c>
      <c r="BC1459" s="170" t="s">
        <v>4965</v>
      </c>
      <c r="BD1459" s="170" t="s">
        <v>4965</v>
      </c>
      <c r="BE1459" s="170" t="s">
        <v>4965</v>
      </c>
      <c r="BF1459" s="170" t="s">
        <v>4965</v>
      </c>
      <c r="BG1459" s="170" t="s">
        <v>4965</v>
      </c>
      <c r="BH1459" s="170" t="s">
        <v>4965</v>
      </c>
      <c r="BI1459" s="170" t="s">
        <v>4965</v>
      </c>
      <c r="BJ1459" s="170" t="s">
        <v>4965</v>
      </c>
      <c r="BK1459" s="170" t="s">
        <v>4965</v>
      </c>
      <c r="BL1459" s="120" t="s">
        <v>4021</v>
      </c>
      <c r="BM1459" s="160">
        <v>0</v>
      </c>
      <c r="BN1459" s="80">
        <v>0</v>
      </c>
      <c r="BO1459" s="250">
        <v>0</v>
      </c>
      <c r="BP1459" s="253">
        <v>0</v>
      </c>
      <c r="BQ1459" s="251">
        <v>473</v>
      </c>
      <c r="BR1459" s="251">
        <v>473</v>
      </c>
      <c r="BS1459" s="252">
        <v>473</v>
      </c>
      <c r="BT1459" s="119">
        <v>473</v>
      </c>
      <c r="BU1459" s="119">
        <v>473</v>
      </c>
      <c r="BV1459" s="119">
        <v>473</v>
      </c>
      <c r="BW1459" s="119">
        <v>473</v>
      </c>
      <c r="BX1459" s="119">
        <v>473</v>
      </c>
      <c r="BY1459" s="119">
        <v>473</v>
      </c>
      <c r="BZ1459" s="119">
        <v>473</v>
      </c>
      <c r="CA1459" s="119">
        <v>473</v>
      </c>
      <c r="CB1459" s="119">
        <v>473</v>
      </c>
      <c r="CC1459" s="119">
        <v>473</v>
      </c>
      <c r="CD1459" s="119">
        <v>473</v>
      </c>
      <c r="CE1459" s="119">
        <v>473</v>
      </c>
      <c r="CF1459" s="119">
        <v>473</v>
      </c>
      <c r="CG1459" s="119">
        <v>473</v>
      </c>
      <c r="CH1459" s="80">
        <v>0</v>
      </c>
      <c r="CI1459" s="81">
        <f t="shared" si="133"/>
        <v>8041</v>
      </c>
      <c r="CJ1459" s="260">
        <f t="shared" si="134"/>
        <v>5676</v>
      </c>
      <c r="CK1459" s="260">
        <f t="shared" si="135"/>
        <v>1419</v>
      </c>
      <c r="CL1459" s="260">
        <f t="shared" si="136"/>
        <v>3784</v>
      </c>
      <c r="CM1459" s="158" t="s">
        <v>4965</v>
      </c>
      <c r="CN1459" s="158" t="s">
        <v>4965</v>
      </c>
      <c r="CO1459" s="140" t="s">
        <v>4965</v>
      </c>
      <c r="CP1459" s="158"/>
      <c r="CQ1459" s="140" t="s">
        <v>4965</v>
      </c>
      <c r="CR1459" s="139" t="s">
        <v>4965</v>
      </c>
      <c r="CS1459" s="140" t="s">
        <v>4965</v>
      </c>
      <c r="CT1459" s="140" t="s">
        <v>4965</v>
      </c>
    </row>
    <row r="1460" spans="1:98" ht="12" customHeight="1" x14ac:dyDescent="0.25">
      <c r="A1460" s="199"/>
      <c r="B1460" s="199"/>
      <c r="C1460" s="199"/>
      <c r="D1460" s="199"/>
      <c r="E1460" s="340"/>
      <c r="F1460" s="199"/>
      <c r="G1460" s="199"/>
      <c r="H1460" s="199"/>
      <c r="I1460" s="199"/>
      <c r="J1460" s="341"/>
      <c r="K1460" s="341"/>
      <c r="L1460" s="177"/>
      <c r="M1460" s="342"/>
      <c r="N1460" s="342"/>
      <c r="O1460" s="178"/>
      <c r="P1460" s="178"/>
      <c r="Q1460" s="162">
        <f>SUM(Q230:Q1459)</f>
        <v>34543</v>
      </c>
      <c r="R1460" s="199"/>
      <c r="S1460" s="199"/>
      <c r="T1460" s="199"/>
      <c r="U1460" s="199"/>
      <c r="V1460" s="199"/>
      <c r="W1460" s="199"/>
      <c r="X1460" s="199"/>
      <c r="Y1460" s="199"/>
      <c r="Z1460" s="199"/>
      <c r="AA1460" s="199"/>
      <c r="AB1460" s="343"/>
      <c r="AC1460" s="344"/>
      <c r="AD1460" s="344"/>
      <c r="AE1460" s="350"/>
      <c r="AF1460" s="340"/>
      <c r="AG1460" s="340"/>
      <c r="AH1460" s="340"/>
      <c r="AI1460" s="340"/>
      <c r="AJ1460" s="340"/>
      <c r="AK1460" s="340"/>
      <c r="AL1460" s="340"/>
      <c r="AM1460" s="340"/>
      <c r="AN1460" s="340"/>
      <c r="AO1460" s="340"/>
      <c r="AP1460" s="340"/>
      <c r="AQ1460" s="340"/>
      <c r="AR1460" s="340"/>
      <c r="AS1460" s="340"/>
      <c r="AT1460" s="340"/>
      <c r="AU1460" s="340"/>
      <c r="AV1460" s="340"/>
      <c r="AW1460" s="340"/>
      <c r="AX1460" s="340"/>
      <c r="AY1460" s="340"/>
      <c r="AZ1460" s="340"/>
      <c r="BA1460" s="340"/>
      <c r="BB1460" s="340"/>
      <c r="BC1460" s="340"/>
      <c r="BD1460" s="340"/>
      <c r="BE1460" s="340"/>
      <c r="BF1460" s="340"/>
      <c r="BG1460" s="340"/>
      <c r="BH1460" s="340"/>
      <c r="BI1460" s="340"/>
      <c r="BJ1460" s="340"/>
      <c r="BK1460" s="340"/>
      <c r="BL1460" s="289" t="s">
        <v>1167</v>
      </c>
      <c r="BM1460" s="290">
        <f t="shared" ref="BM1460:CL1460" si="137">SUM(BM2:BM1459)</f>
        <v>936</v>
      </c>
      <c r="BN1460" s="290">
        <f t="shared" si="137"/>
        <v>2166.6857142857152</v>
      </c>
      <c r="BO1460" s="290">
        <f t="shared" si="137"/>
        <v>2782.5023809523723</v>
      </c>
      <c r="BP1460" s="290">
        <f t="shared" si="137"/>
        <v>2043.1690476190522</v>
      </c>
      <c r="BQ1460" s="290">
        <f t="shared" si="137"/>
        <v>2664.0023809523868</v>
      </c>
      <c r="BR1460" s="290">
        <f t="shared" si="137"/>
        <v>2019.835714285718</v>
      </c>
      <c r="BS1460" s="290">
        <f t="shared" si="137"/>
        <v>3289.9486394557903</v>
      </c>
      <c r="BT1460" s="290">
        <f t="shared" si="137"/>
        <v>2551.3819727891128</v>
      </c>
      <c r="BU1460" s="290">
        <f t="shared" si="137"/>
        <v>3038.1662585033982</v>
      </c>
      <c r="BV1460" s="290">
        <f t="shared" si="137"/>
        <v>2126.6929251700676</v>
      </c>
      <c r="BW1460" s="290">
        <f t="shared" si="137"/>
        <v>1679.4573696145126</v>
      </c>
      <c r="BX1460" s="290">
        <f t="shared" si="137"/>
        <v>2157.4759637188204</v>
      </c>
      <c r="BY1460" s="290">
        <f t="shared" si="137"/>
        <v>1029.4204081632656</v>
      </c>
      <c r="BZ1460" s="290">
        <f t="shared" si="137"/>
        <v>898.42040816326539</v>
      </c>
      <c r="CA1460" s="290">
        <f t="shared" si="137"/>
        <v>968.42040816326539</v>
      </c>
      <c r="CB1460" s="290">
        <f t="shared" si="137"/>
        <v>898.42040816326539</v>
      </c>
      <c r="CC1460" s="290">
        <f t="shared" si="137"/>
        <v>845.59999999999991</v>
      </c>
      <c r="CD1460" s="290">
        <f t="shared" si="137"/>
        <v>845.59999999999991</v>
      </c>
      <c r="CE1460" s="290">
        <f t="shared" si="137"/>
        <v>845.59999999999991</v>
      </c>
      <c r="CF1460" s="290">
        <f t="shared" si="137"/>
        <v>827.59999999999991</v>
      </c>
      <c r="CG1460" s="290">
        <f t="shared" si="137"/>
        <v>749.6</v>
      </c>
      <c r="CH1460" s="290">
        <f t="shared" si="137"/>
        <v>130</v>
      </c>
      <c r="CI1460" s="286">
        <f t="shared" si="137"/>
        <v>34425</v>
      </c>
      <c r="CJ1460" s="286">
        <f t="shared" si="137"/>
        <v>30180.999999999993</v>
      </c>
      <c r="CK1460" s="287">
        <f t="shared" si="137"/>
        <v>12604.172448979607</v>
      </c>
      <c r="CL1460" s="288">
        <f t="shared" si="137"/>
        <v>23054.585034013609</v>
      </c>
      <c r="CM1460" s="167"/>
      <c r="CN1460" s="167"/>
      <c r="CO1460" s="180"/>
      <c r="CP1460" s="345"/>
      <c r="CQ1460" s="185"/>
      <c r="CR1460" s="186"/>
      <c r="CS1460" s="186"/>
      <c r="CT1460" s="186"/>
    </row>
  </sheetData>
  <autoFilter ref="A1:CT1460"/>
  <sortState ref="A2:CU1460">
    <sortCondition ref="A1"/>
  </sortState>
  <phoneticPr fontId="5" type="noConversion"/>
  <pageMargins left="0.75" right="0.75" top="1" bottom="1" header="0.5" footer="0.5"/>
  <pageSetup paperSize="9" orientation="portrait" verticalDpi="1200"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AD74"/>
  <sheetViews>
    <sheetView zoomScale="85" workbookViewId="0">
      <selection sqref="A1:C2"/>
    </sheetView>
  </sheetViews>
  <sheetFormatPr defaultRowHeight="12.75" x14ac:dyDescent="0.2"/>
  <cols>
    <col min="1" max="1" width="5.140625" customWidth="1"/>
    <col min="2" max="2" width="28" style="69" customWidth="1"/>
    <col min="3" max="3" width="36.85546875" style="69" customWidth="1"/>
    <col min="4" max="10" width="8" customWidth="1"/>
    <col min="12" max="27" width="8" customWidth="1"/>
  </cols>
  <sheetData>
    <row r="1" spans="1:30" ht="25.5" x14ac:dyDescent="0.2">
      <c r="A1" s="908" t="s">
        <v>80</v>
      </c>
      <c r="B1" s="909"/>
      <c r="C1" s="909"/>
      <c r="D1" s="291"/>
      <c r="E1" s="291"/>
      <c r="F1" s="291"/>
      <c r="G1" s="291"/>
      <c r="H1" s="291"/>
      <c r="I1" s="291"/>
      <c r="J1" s="291"/>
      <c r="K1" s="292" t="s">
        <v>1179</v>
      </c>
      <c r="L1" s="292" t="s">
        <v>1180</v>
      </c>
      <c r="M1" s="293">
        <v>1</v>
      </c>
      <c r="N1" s="293">
        <v>2</v>
      </c>
      <c r="O1" s="293">
        <v>3</v>
      </c>
      <c r="P1" s="293">
        <v>4</v>
      </c>
      <c r="Q1" s="293">
        <v>5</v>
      </c>
      <c r="R1" s="294">
        <v>6</v>
      </c>
      <c r="S1" s="294">
        <v>7</v>
      </c>
      <c r="T1" s="294">
        <v>8</v>
      </c>
      <c r="U1" s="294">
        <v>9</v>
      </c>
      <c r="V1" s="294">
        <v>10</v>
      </c>
      <c r="W1" s="294">
        <v>11</v>
      </c>
      <c r="X1" s="294">
        <v>12</v>
      </c>
      <c r="Y1" s="294">
        <v>13</v>
      </c>
      <c r="Z1" s="294">
        <v>14</v>
      </c>
      <c r="AA1" s="294">
        <v>15</v>
      </c>
      <c r="AB1" s="1"/>
      <c r="AC1" s="1"/>
      <c r="AD1" s="1"/>
    </row>
    <row r="2" spans="1:30" x14ac:dyDescent="0.2">
      <c r="A2" s="909"/>
      <c r="B2" s="909"/>
      <c r="C2" s="909"/>
      <c r="D2" s="295" t="s">
        <v>1181</v>
      </c>
      <c r="E2" s="295" t="s">
        <v>1182</v>
      </c>
      <c r="F2" s="295" t="s">
        <v>1681</v>
      </c>
      <c r="G2" s="295" t="s">
        <v>1682</v>
      </c>
      <c r="H2" s="295" t="s">
        <v>1683</v>
      </c>
      <c r="I2" s="295" t="s">
        <v>4875</v>
      </c>
      <c r="J2" s="295" t="s">
        <v>474</v>
      </c>
      <c r="K2" s="295" t="s">
        <v>473</v>
      </c>
      <c r="L2" s="295" t="s">
        <v>3</v>
      </c>
      <c r="M2" s="296" t="s">
        <v>4</v>
      </c>
      <c r="N2" s="296" t="s">
        <v>5</v>
      </c>
      <c r="O2" s="296" t="s">
        <v>6</v>
      </c>
      <c r="P2" s="296" t="s">
        <v>7</v>
      </c>
      <c r="Q2" s="296" t="s">
        <v>8</v>
      </c>
      <c r="R2" s="295" t="s">
        <v>9</v>
      </c>
      <c r="S2" s="295" t="s">
        <v>10</v>
      </c>
      <c r="T2" s="295" t="s">
        <v>11</v>
      </c>
      <c r="U2" s="295" t="s">
        <v>12</v>
      </c>
      <c r="V2" s="295" t="s">
        <v>13</v>
      </c>
      <c r="W2" s="295" t="s">
        <v>14</v>
      </c>
      <c r="X2" s="295" t="s">
        <v>15</v>
      </c>
      <c r="Y2" s="295" t="s">
        <v>16</v>
      </c>
      <c r="Z2" s="295" t="s">
        <v>30</v>
      </c>
      <c r="AA2" s="295" t="s">
        <v>36</v>
      </c>
      <c r="AB2" s="1"/>
      <c r="AC2" s="1"/>
      <c r="AD2" s="1"/>
    </row>
    <row r="3" spans="1:30" x14ac:dyDescent="0.2">
      <c r="A3" s="297" t="s">
        <v>17</v>
      </c>
      <c r="B3" s="884" t="s">
        <v>18</v>
      </c>
      <c r="C3" s="884"/>
      <c r="D3" s="298">
        <v>1031</v>
      </c>
      <c r="E3" s="298">
        <v>1560</v>
      </c>
      <c r="F3" s="298">
        <v>1539</v>
      </c>
      <c r="G3" s="298">
        <v>481</v>
      </c>
      <c r="H3" s="298">
        <v>979</v>
      </c>
      <c r="I3" s="298">
        <v>774</v>
      </c>
      <c r="J3" s="298">
        <v>1197</v>
      </c>
      <c r="K3" s="298"/>
      <c r="L3" s="298"/>
      <c r="M3" s="299"/>
      <c r="N3" s="299"/>
      <c r="O3" s="299"/>
      <c r="P3" s="299"/>
      <c r="Q3" s="299"/>
      <c r="R3" s="298"/>
      <c r="S3" s="298"/>
      <c r="T3" s="298"/>
      <c r="U3" s="298"/>
      <c r="V3" s="298"/>
      <c r="W3" s="298"/>
      <c r="X3" s="298"/>
      <c r="Y3" s="298"/>
      <c r="Z3" s="298"/>
      <c r="AA3" s="298"/>
      <c r="AB3" s="1"/>
      <c r="AC3" s="1"/>
      <c r="AD3" s="1"/>
    </row>
    <row r="4" spans="1:30" x14ac:dyDescent="0.2">
      <c r="A4" s="297" t="s">
        <v>19</v>
      </c>
      <c r="B4" s="884" t="s">
        <v>4974</v>
      </c>
      <c r="C4" s="884"/>
      <c r="D4" s="298"/>
      <c r="E4" s="298"/>
      <c r="F4" s="298"/>
      <c r="G4" s="298"/>
      <c r="H4" s="298"/>
      <c r="I4" s="298"/>
      <c r="J4" s="298"/>
      <c r="K4" s="298">
        <v>936</v>
      </c>
      <c r="L4" s="298"/>
      <c r="M4" s="299"/>
      <c r="N4" s="299"/>
      <c r="O4" s="299"/>
      <c r="P4" s="299"/>
      <c r="Q4" s="299"/>
      <c r="R4" s="298"/>
      <c r="S4" s="298"/>
      <c r="T4" s="298"/>
      <c r="U4" s="298"/>
      <c r="V4" s="298"/>
      <c r="W4" s="298"/>
      <c r="X4" s="298"/>
      <c r="Y4" s="298"/>
      <c r="Z4" s="298"/>
      <c r="AA4" s="298"/>
      <c r="AB4" s="1"/>
      <c r="AC4" s="1"/>
      <c r="AD4" s="1"/>
    </row>
    <row r="5" spans="1:30" x14ac:dyDescent="0.2">
      <c r="A5" s="297"/>
      <c r="B5" s="884" t="s">
        <v>20</v>
      </c>
      <c r="C5" s="884"/>
      <c r="D5" s="298"/>
      <c r="E5" s="298"/>
      <c r="F5" s="298"/>
      <c r="G5" s="298"/>
      <c r="H5" s="298"/>
      <c r="I5" s="298"/>
      <c r="J5" s="298"/>
      <c r="K5" s="298"/>
      <c r="L5" s="300">
        <f>'Scenario 2'!BN1460</f>
        <v>2166.6857142857152</v>
      </c>
      <c r="M5" s="299"/>
      <c r="N5" s="299"/>
      <c r="O5" s="299"/>
      <c r="P5" s="299"/>
      <c r="Q5" s="299"/>
      <c r="R5" s="298"/>
      <c r="S5" s="298"/>
      <c r="T5" s="298"/>
      <c r="U5" s="298"/>
      <c r="V5" s="298"/>
      <c r="W5" s="298"/>
      <c r="X5" s="298"/>
      <c r="Y5" s="298"/>
      <c r="Z5" s="298"/>
      <c r="AA5" s="298"/>
      <c r="AB5" s="1"/>
      <c r="AC5" s="1"/>
      <c r="AD5" s="1"/>
    </row>
    <row r="6" spans="1:30" x14ac:dyDescent="0.2">
      <c r="A6" s="910" t="s">
        <v>21</v>
      </c>
      <c r="B6" s="884" t="s">
        <v>38</v>
      </c>
      <c r="C6" s="884"/>
      <c r="D6" s="298"/>
      <c r="E6" s="300"/>
      <c r="F6" s="300"/>
      <c r="G6" s="300"/>
      <c r="H6" s="300"/>
      <c r="I6" s="300"/>
      <c r="J6" s="300"/>
      <c r="K6" s="300"/>
      <c r="L6" s="300"/>
      <c r="M6" s="300">
        <f>'Scenario 2'!BO1460</f>
        <v>2782.5023809523723</v>
      </c>
      <c r="N6" s="300">
        <f>'Scenario 2'!BP1460</f>
        <v>2043.1690476190522</v>
      </c>
      <c r="O6" s="300">
        <f>'Scenario 2'!BQ1460</f>
        <v>2664.0023809523868</v>
      </c>
      <c r="P6" s="300">
        <f>'Scenario 2'!BR1460</f>
        <v>2019.835714285718</v>
      </c>
      <c r="Q6" s="300">
        <f>'Scenario 2'!BS1460</f>
        <v>3289.9486394557903</v>
      </c>
      <c r="R6" s="298"/>
      <c r="S6" s="298"/>
      <c r="T6" s="298"/>
      <c r="U6" s="298"/>
      <c r="V6" s="298"/>
      <c r="W6" s="298"/>
      <c r="X6" s="298"/>
      <c r="Y6" s="298"/>
      <c r="Z6" s="298"/>
      <c r="AA6" s="298"/>
      <c r="AB6" s="1"/>
      <c r="AC6" s="1"/>
      <c r="AD6" s="1"/>
    </row>
    <row r="7" spans="1:30" x14ac:dyDescent="0.2">
      <c r="A7" s="911"/>
      <c r="B7" s="884" t="s">
        <v>37</v>
      </c>
      <c r="C7" s="884"/>
      <c r="D7" s="298"/>
      <c r="E7" s="300"/>
      <c r="F7" s="300"/>
      <c r="G7" s="300"/>
      <c r="H7" s="300"/>
      <c r="I7" s="300"/>
      <c r="J7" s="300"/>
      <c r="K7" s="300"/>
      <c r="L7" s="300"/>
      <c r="M7" s="301"/>
      <c r="N7" s="301"/>
      <c r="O7" s="301"/>
      <c r="P7" s="301"/>
      <c r="Q7" s="301"/>
      <c r="R7" s="300">
        <f>'Scenario 2'!BT1460</f>
        <v>2551.3819727891128</v>
      </c>
      <c r="S7" s="300">
        <f>'Scenario 2'!BU1460</f>
        <v>3038.1662585033982</v>
      </c>
      <c r="T7" s="300">
        <f>'Scenario 2'!BV1460</f>
        <v>2126.6929251700676</v>
      </c>
      <c r="U7" s="300">
        <f>'Scenario 2'!BW1460</f>
        <v>1679.4573696145126</v>
      </c>
      <c r="V7" s="300">
        <f>'Scenario 2'!BX1460</f>
        <v>2157.4759637188204</v>
      </c>
      <c r="W7" s="300">
        <f>'Scenario 2'!BY1460</f>
        <v>1029.4204081632656</v>
      </c>
      <c r="X7" s="300">
        <f>'Scenario 2'!BZ1460</f>
        <v>898.42040816326539</v>
      </c>
      <c r="Y7" s="300">
        <f>'Scenario 2'!CA1460</f>
        <v>968.42040816326539</v>
      </c>
      <c r="Z7" s="300">
        <f>'Scenario 2'!CB1460</f>
        <v>898.42040816326539</v>
      </c>
      <c r="AA7" s="300">
        <f>'Scenario 2'!CC1460</f>
        <v>845.59999999999991</v>
      </c>
      <c r="AB7" s="1"/>
      <c r="AC7" s="1"/>
      <c r="AD7" s="1"/>
    </row>
    <row r="8" spans="1:30" x14ac:dyDescent="0.2">
      <c r="A8" s="911"/>
      <c r="B8" s="915" t="s">
        <v>22</v>
      </c>
      <c r="C8" s="915"/>
      <c r="D8" s="303"/>
      <c r="E8" s="303"/>
      <c r="F8" s="303"/>
      <c r="G8" s="303"/>
      <c r="H8" s="303"/>
      <c r="I8" s="304"/>
      <c r="J8" s="304"/>
      <c r="K8" s="304"/>
      <c r="L8" s="304"/>
      <c r="M8" s="905">
        <f>SUM(M6:Q6)</f>
        <v>12799.458163265319</v>
      </c>
      <c r="N8" s="906"/>
      <c r="O8" s="906"/>
      <c r="P8" s="906"/>
      <c r="Q8" s="906"/>
      <c r="R8" s="893">
        <f>SUM(R7:V7)</f>
        <v>11553.174489795911</v>
      </c>
      <c r="S8" s="894"/>
      <c r="T8" s="894"/>
      <c r="U8" s="894"/>
      <c r="V8" s="895"/>
      <c r="W8" s="893">
        <f>SUM(W7:AA7)</f>
        <v>4640.281632653061</v>
      </c>
      <c r="X8" s="894"/>
      <c r="Y8" s="894"/>
      <c r="Z8" s="894"/>
      <c r="AA8" s="895"/>
      <c r="AB8" s="1"/>
      <c r="AC8" s="1"/>
      <c r="AD8" s="1"/>
    </row>
    <row r="9" spans="1:30" x14ac:dyDescent="0.2">
      <c r="A9" s="911"/>
      <c r="B9" s="913" t="s">
        <v>23</v>
      </c>
      <c r="C9" s="914"/>
      <c r="D9" s="353"/>
      <c r="E9" s="354"/>
      <c r="F9" s="354"/>
      <c r="G9" s="354"/>
      <c r="H9" s="354"/>
      <c r="I9" s="354"/>
      <c r="J9" s="354"/>
      <c r="K9" s="354"/>
      <c r="L9" s="354"/>
      <c r="M9" s="903">
        <f>SUM(M8:V8)</f>
        <v>24352.632653061228</v>
      </c>
      <c r="N9" s="904"/>
      <c r="O9" s="904"/>
      <c r="P9" s="904"/>
      <c r="Q9" s="904"/>
      <c r="R9" s="904"/>
      <c r="S9" s="904"/>
      <c r="T9" s="904"/>
      <c r="U9" s="904"/>
      <c r="V9" s="904"/>
      <c r="W9" s="900">
        <f>W8</f>
        <v>4640.281632653061</v>
      </c>
      <c r="X9" s="901"/>
      <c r="Y9" s="901"/>
      <c r="Z9" s="901"/>
      <c r="AA9" s="901"/>
      <c r="AB9" s="1"/>
      <c r="AC9" s="1"/>
      <c r="AD9" s="1"/>
    </row>
    <row r="10" spans="1:30" x14ac:dyDescent="0.2">
      <c r="A10" s="911"/>
      <c r="B10" s="913" t="s">
        <v>31</v>
      </c>
      <c r="C10" s="914"/>
      <c r="D10" s="303"/>
      <c r="E10" s="304"/>
      <c r="F10" s="304"/>
      <c r="G10" s="304"/>
      <c r="H10" s="304"/>
      <c r="I10" s="304"/>
      <c r="J10" s="304"/>
      <c r="K10" s="304"/>
      <c r="L10" s="304"/>
      <c r="M10" s="900">
        <f>SUM(M9:AA9)</f>
        <v>28992.914285714287</v>
      </c>
      <c r="N10" s="901"/>
      <c r="O10" s="901"/>
      <c r="P10" s="901"/>
      <c r="Q10" s="901"/>
      <c r="R10" s="901"/>
      <c r="S10" s="901"/>
      <c r="T10" s="901"/>
      <c r="U10" s="901"/>
      <c r="V10" s="901"/>
      <c r="W10" s="901"/>
      <c r="X10" s="901"/>
      <c r="Y10" s="901"/>
      <c r="Z10" s="901"/>
      <c r="AA10" s="902"/>
      <c r="AB10" s="1"/>
      <c r="AC10" s="1"/>
      <c r="AD10" s="1"/>
    </row>
    <row r="11" spans="1:30" x14ac:dyDescent="0.2">
      <c r="A11" s="302"/>
      <c r="B11" s="916" t="s">
        <v>1176</v>
      </c>
      <c r="C11" s="916"/>
      <c r="D11" s="305">
        <v>1031</v>
      </c>
      <c r="E11" s="305">
        <v>1560</v>
      </c>
      <c r="F11" s="305">
        <v>1539</v>
      </c>
      <c r="G11" s="305">
        <v>481</v>
      </c>
      <c r="H11" s="305">
        <v>979</v>
      </c>
      <c r="I11" s="305">
        <v>774</v>
      </c>
      <c r="J11" s="305">
        <v>1197</v>
      </c>
      <c r="K11" s="305">
        <v>1038.5</v>
      </c>
      <c r="L11" s="305">
        <v>2214.9</v>
      </c>
      <c r="M11" s="305">
        <v>2983.8166666666675</v>
      </c>
      <c r="N11" s="305">
        <v>2068.7238636363641</v>
      </c>
      <c r="O11" s="305">
        <v>3387.5509740259745</v>
      </c>
      <c r="P11" s="305">
        <v>2622.5323051948067</v>
      </c>
      <c r="Q11" s="305">
        <v>3227.6319727891155</v>
      </c>
      <c r="R11" s="305">
        <v>2133.4653061224481</v>
      </c>
      <c r="S11" s="305">
        <v>2445.5353061224482</v>
      </c>
      <c r="T11" s="305">
        <v>2066.2286394557823</v>
      </c>
      <c r="U11" s="305">
        <v>1343.9573696145121</v>
      </c>
      <c r="V11" s="305">
        <v>1826.9759637188204</v>
      </c>
      <c r="W11" s="305">
        <v>1065.4204081632656</v>
      </c>
      <c r="X11" s="305">
        <v>841.42040816326528</v>
      </c>
      <c r="Y11" s="305">
        <v>872.42040816326539</v>
      </c>
      <c r="Z11" s="305">
        <v>802.42040816326517</v>
      </c>
      <c r="AA11" s="305">
        <v>749.6</v>
      </c>
      <c r="AB11" s="1"/>
      <c r="AC11" s="1"/>
      <c r="AD11" s="1"/>
    </row>
    <row r="12" spans="1:30" x14ac:dyDescent="0.2">
      <c r="A12" s="910" t="s">
        <v>24</v>
      </c>
      <c r="B12" s="884" t="s">
        <v>1175</v>
      </c>
      <c r="C12" s="884"/>
      <c r="D12" s="306">
        <v>692</v>
      </c>
      <c r="E12" s="306">
        <v>692</v>
      </c>
      <c r="F12" s="306">
        <v>692</v>
      </c>
      <c r="G12" s="306">
        <v>692</v>
      </c>
      <c r="H12" s="307">
        <v>1081</v>
      </c>
      <c r="I12" s="307">
        <v>1081</v>
      </c>
      <c r="J12" s="307">
        <v>1081</v>
      </c>
      <c r="K12" s="307">
        <v>1081</v>
      </c>
      <c r="L12" s="307">
        <v>1724</v>
      </c>
      <c r="M12" s="308">
        <v>1724</v>
      </c>
      <c r="N12" s="308">
        <v>1724</v>
      </c>
      <c r="O12" s="308">
        <v>1724</v>
      </c>
      <c r="P12" s="308">
        <v>1724</v>
      </c>
      <c r="Q12" s="308">
        <v>1724</v>
      </c>
      <c r="R12" s="309">
        <v>1724</v>
      </c>
      <c r="S12" s="309">
        <v>1724</v>
      </c>
      <c r="T12" s="309">
        <v>1724</v>
      </c>
      <c r="U12" s="309">
        <v>1724</v>
      </c>
      <c r="V12" s="309">
        <v>1724</v>
      </c>
      <c r="W12" s="309">
        <v>1724</v>
      </c>
      <c r="X12" s="309">
        <v>1724</v>
      </c>
      <c r="Y12" s="309">
        <v>1724</v>
      </c>
      <c r="Z12" s="309">
        <v>1724</v>
      </c>
      <c r="AA12" s="309">
        <v>1724</v>
      </c>
      <c r="AB12" s="1"/>
      <c r="AC12" s="1"/>
      <c r="AD12" s="1"/>
    </row>
    <row r="13" spans="1:30" x14ac:dyDescent="0.2">
      <c r="A13" s="910"/>
      <c r="B13" s="884" t="s">
        <v>1168</v>
      </c>
      <c r="C13" s="884"/>
      <c r="D13" s="892" t="s">
        <v>34</v>
      </c>
      <c r="E13" s="892"/>
      <c r="F13" s="892"/>
      <c r="G13" s="892"/>
      <c r="H13" s="899" t="s">
        <v>39</v>
      </c>
      <c r="I13" s="899"/>
      <c r="J13" s="899"/>
      <c r="K13" s="899"/>
      <c r="L13" s="907" t="s">
        <v>33</v>
      </c>
      <c r="M13" s="907"/>
      <c r="N13" s="907"/>
      <c r="O13" s="907"/>
      <c r="P13" s="907"/>
      <c r="Q13" s="907"/>
      <c r="R13" s="907"/>
      <c r="S13" s="907"/>
      <c r="T13" s="907"/>
      <c r="U13" s="907"/>
      <c r="V13" s="896" t="s">
        <v>35</v>
      </c>
      <c r="W13" s="897"/>
      <c r="X13" s="897"/>
      <c r="Y13" s="897"/>
      <c r="Z13" s="897"/>
      <c r="AA13" s="897"/>
      <c r="AB13" s="1"/>
      <c r="AC13" s="1"/>
      <c r="AD13" s="1"/>
    </row>
    <row r="14" spans="1:30" x14ac:dyDescent="0.2">
      <c r="A14" s="911"/>
      <c r="B14" s="912" t="s">
        <v>25</v>
      </c>
      <c r="C14" s="912"/>
      <c r="D14" s="317">
        <f t="shared" ref="D14:J14" si="0">D3-D12</f>
        <v>339</v>
      </c>
      <c r="E14" s="317">
        <f t="shared" si="0"/>
        <v>868</v>
      </c>
      <c r="F14" s="317">
        <f t="shared" si="0"/>
        <v>847</v>
      </c>
      <c r="G14" s="317">
        <f t="shared" si="0"/>
        <v>-211</v>
      </c>
      <c r="H14" s="317">
        <f t="shared" si="0"/>
        <v>-102</v>
      </c>
      <c r="I14" s="317">
        <f t="shared" si="0"/>
        <v>-307</v>
      </c>
      <c r="J14" s="317">
        <f t="shared" si="0"/>
        <v>116</v>
      </c>
      <c r="K14" s="317">
        <f>K4-K12</f>
        <v>-145</v>
      </c>
      <c r="L14" s="317">
        <f>L5-L12</f>
        <v>442.68571428571522</v>
      </c>
      <c r="M14" s="311">
        <f>M6-M12</f>
        <v>1058.5023809523723</v>
      </c>
      <c r="N14" s="311">
        <f>N6-N12</f>
        <v>319.16904761905221</v>
      </c>
      <c r="O14" s="311">
        <f>O6-O12</f>
        <v>940.00238095238683</v>
      </c>
      <c r="P14" s="311">
        <f>P6-P12</f>
        <v>295.83571428571804</v>
      </c>
      <c r="Q14" s="311">
        <f>Q6-Q12</f>
        <v>1565.9486394557903</v>
      </c>
      <c r="R14" s="317">
        <f t="shared" ref="R14:AA14" si="1">R7-R12</f>
        <v>827.38197278911275</v>
      </c>
      <c r="S14" s="317">
        <f t="shared" si="1"/>
        <v>1314.1662585033982</v>
      </c>
      <c r="T14" s="317">
        <f t="shared" si="1"/>
        <v>402.69292517006761</v>
      </c>
      <c r="U14" s="317">
        <f t="shared" si="1"/>
        <v>-44.542630385487428</v>
      </c>
      <c r="V14" s="317">
        <f t="shared" si="1"/>
        <v>433.47596371882037</v>
      </c>
      <c r="W14" s="317">
        <f t="shared" si="1"/>
        <v>-694.57959183673438</v>
      </c>
      <c r="X14" s="317">
        <f t="shared" si="1"/>
        <v>-825.57959183673461</v>
      </c>
      <c r="Y14" s="317">
        <f t="shared" si="1"/>
        <v>-755.57959183673461</v>
      </c>
      <c r="Z14" s="317">
        <f t="shared" si="1"/>
        <v>-825.57959183673461</v>
      </c>
      <c r="AA14" s="317">
        <f t="shared" si="1"/>
        <v>-878.40000000000009</v>
      </c>
      <c r="AB14" s="1"/>
      <c r="AC14" s="1"/>
      <c r="AD14" s="1"/>
    </row>
    <row r="15" spans="1:30" x14ac:dyDescent="0.2">
      <c r="A15" s="911"/>
      <c r="B15" s="884" t="s">
        <v>26</v>
      </c>
      <c r="C15" s="884"/>
      <c r="D15" s="309">
        <f>D3</f>
        <v>1031</v>
      </c>
      <c r="E15" s="309">
        <f>D15+E3</f>
        <v>2591</v>
      </c>
      <c r="F15" s="309">
        <f>E15+F3</f>
        <v>4130</v>
      </c>
      <c r="G15" s="309">
        <f>F15+G3</f>
        <v>4611</v>
      </c>
      <c r="H15" s="309">
        <f>H3</f>
        <v>979</v>
      </c>
      <c r="I15" s="309">
        <f>H15+I3</f>
        <v>1753</v>
      </c>
      <c r="J15" s="309">
        <f>I15+J3</f>
        <v>2950</v>
      </c>
      <c r="K15" s="309">
        <f>J15+K4</f>
        <v>3886</v>
      </c>
      <c r="L15" s="309">
        <f>L5</f>
        <v>2166.6857142857152</v>
      </c>
      <c r="M15" s="311">
        <f>M6</f>
        <v>2782.5023809523723</v>
      </c>
      <c r="N15" s="311">
        <f>M15+N6</f>
        <v>4825.6714285714243</v>
      </c>
      <c r="O15" s="311">
        <f>N15+O6</f>
        <v>7489.6738095238106</v>
      </c>
      <c r="P15" s="311">
        <f>O15+P6</f>
        <v>9509.5095238095291</v>
      </c>
      <c r="Q15" s="311">
        <f>P15+Q6</f>
        <v>12799.458163265319</v>
      </c>
      <c r="R15" s="310">
        <f t="shared" ref="R15:AA15" si="2">Q15+R7</f>
        <v>15350.840136054432</v>
      </c>
      <c r="S15" s="310">
        <f t="shared" si="2"/>
        <v>18389.006394557829</v>
      </c>
      <c r="T15" s="310">
        <f t="shared" si="2"/>
        <v>20515.699319727897</v>
      </c>
      <c r="U15" s="310">
        <f t="shared" si="2"/>
        <v>22195.15668934241</v>
      </c>
      <c r="V15" s="310">
        <f t="shared" si="2"/>
        <v>24352.632653061231</v>
      </c>
      <c r="W15" s="310">
        <f t="shared" si="2"/>
        <v>25382.053061224498</v>
      </c>
      <c r="X15" s="310">
        <f t="shared" si="2"/>
        <v>26280.473469387765</v>
      </c>
      <c r="Y15" s="310">
        <f t="shared" si="2"/>
        <v>27248.893877551032</v>
      </c>
      <c r="Z15" s="310">
        <f t="shared" si="2"/>
        <v>28147.314285714299</v>
      </c>
      <c r="AA15" s="310">
        <f t="shared" si="2"/>
        <v>28992.914285714298</v>
      </c>
      <c r="AB15" s="1"/>
      <c r="AC15" s="1"/>
      <c r="AD15" s="1"/>
    </row>
    <row r="16" spans="1:30" x14ac:dyDescent="0.2">
      <c r="A16" s="911"/>
      <c r="B16" s="884" t="s">
        <v>27</v>
      </c>
      <c r="C16" s="884"/>
      <c r="D16" s="309">
        <f>D12</f>
        <v>692</v>
      </c>
      <c r="E16" s="309">
        <f>D16+E12</f>
        <v>1384</v>
      </c>
      <c r="F16" s="309">
        <f>E16+F12</f>
        <v>2076</v>
      </c>
      <c r="G16" s="309">
        <f>F16+G12</f>
        <v>2768</v>
      </c>
      <c r="H16" s="309">
        <f>H12</f>
        <v>1081</v>
      </c>
      <c r="I16" s="309">
        <f>H16+I12</f>
        <v>2162</v>
      </c>
      <c r="J16" s="309">
        <f>I16+J12</f>
        <v>3243</v>
      </c>
      <c r="K16" s="309">
        <f>J16+K12</f>
        <v>4324</v>
      </c>
      <c r="L16" s="309">
        <f>L12</f>
        <v>1724</v>
      </c>
      <c r="M16" s="311">
        <f t="shared" ref="M16:AA16" si="3">L16+M12</f>
        <v>3448</v>
      </c>
      <c r="N16" s="311">
        <f t="shared" si="3"/>
        <v>5172</v>
      </c>
      <c r="O16" s="311">
        <f t="shared" si="3"/>
        <v>6896</v>
      </c>
      <c r="P16" s="311">
        <f t="shared" si="3"/>
        <v>8620</v>
      </c>
      <c r="Q16" s="311">
        <f t="shared" si="3"/>
        <v>10344</v>
      </c>
      <c r="R16" s="309">
        <f t="shared" si="3"/>
        <v>12068</v>
      </c>
      <c r="S16" s="309">
        <f t="shared" si="3"/>
        <v>13792</v>
      </c>
      <c r="T16" s="309">
        <f t="shared" si="3"/>
        <v>15516</v>
      </c>
      <c r="U16" s="309">
        <f t="shared" si="3"/>
        <v>17240</v>
      </c>
      <c r="V16" s="309">
        <f t="shared" si="3"/>
        <v>18964</v>
      </c>
      <c r="W16" s="309">
        <f t="shared" si="3"/>
        <v>20688</v>
      </c>
      <c r="X16" s="309">
        <f t="shared" si="3"/>
        <v>22412</v>
      </c>
      <c r="Y16" s="309">
        <f t="shared" si="3"/>
        <v>24136</v>
      </c>
      <c r="Z16" s="309">
        <f t="shared" si="3"/>
        <v>25860</v>
      </c>
      <c r="AA16" s="309">
        <f t="shared" si="3"/>
        <v>27584</v>
      </c>
      <c r="AB16" s="1"/>
      <c r="AC16" s="1"/>
      <c r="AD16" s="1"/>
    </row>
    <row r="17" spans="1:30" x14ac:dyDescent="0.2">
      <c r="A17" s="911"/>
      <c r="B17" s="884" t="s">
        <v>28</v>
      </c>
      <c r="C17" s="884"/>
      <c r="D17" s="309">
        <f t="shared" ref="D17:AA17" si="4">D15-D16</f>
        <v>339</v>
      </c>
      <c r="E17" s="309">
        <f t="shared" si="4"/>
        <v>1207</v>
      </c>
      <c r="F17" s="309">
        <f t="shared" si="4"/>
        <v>2054</v>
      </c>
      <c r="G17" s="309">
        <f t="shared" si="4"/>
        <v>1843</v>
      </c>
      <c r="H17" s="309">
        <f t="shared" si="4"/>
        <v>-102</v>
      </c>
      <c r="I17" s="309">
        <f t="shared" si="4"/>
        <v>-409</v>
      </c>
      <c r="J17" s="309">
        <f t="shared" si="4"/>
        <v>-293</v>
      </c>
      <c r="K17" s="309">
        <f t="shared" si="4"/>
        <v>-438</v>
      </c>
      <c r="L17" s="309">
        <f t="shared" si="4"/>
        <v>442.68571428571522</v>
      </c>
      <c r="M17" s="311">
        <f t="shared" si="4"/>
        <v>-665.49761904762772</v>
      </c>
      <c r="N17" s="311">
        <f t="shared" si="4"/>
        <v>-346.32857142857574</v>
      </c>
      <c r="O17" s="311">
        <f t="shared" si="4"/>
        <v>593.67380952381063</v>
      </c>
      <c r="P17" s="311">
        <f t="shared" si="4"/>
        <v>889.50952380952913</v>
      </c>
      <c r="Q17" s="311">
        <f t="shared" si="4"/>
        <v>2455.4581632653189</v>
      </c>
      <c r="R17" s="309">
        <f t="shared" si="4"/>
        <v>3282.8401360544322</v>
      </c>
      <c r="S17" s="309">
        <f t="shared" si="4"/>
        <v>4597.0063945578295</v>
      </c>
      <c r="T17" s="309">
        <f t="shared" si="4"/>
        <v>4999.6993197278971</v>
      </c>
      <c r="U17" s="309">
        <f t="shared" si="4"/>
        <v>4955.1566893424097</v>
      </c>
      <c r="V17" s="309">
        <f t="shared" si="4"/>
        <v>5388.6326530612314</v>
      </c>
      <c r="W17" s="309">
        <f t="shared" si="4"/>
        <v>4694.0530612244984</v>
      </c>
      <c r="X17" s="309">
        <f t="shared" si="4"/>
        <v>3868.4734693877654</v>
      </c>
      <c r="Y17" s="309">
        <f t="shared" si="4"/>
        <v>3112.8938775510323</v>
      </c>
      <c r="Z17" s="309">
        <f t="shared" si="4"/>
        <v>2287.3142857142993</v>
      </c>
      <c r="AA17" s="309">
        <f t="shared" si="4"/>
        <v>1408.9142857142979</v>
      </c>
      <c r="AB17" s="1"/>
      <c r="AC17" s="1"/>
      <c r="AD17" s="1"/>
    </row>
    <row r="18" spans="1:30" ht="27.75" customHeight="1" x14ac:dyDescent="0.2">
      <c r="A18" s="911"/>
      <c r="B18" s="884" t="s">
        <v>1177</v>
      </c>
      <c r="C18" s="891"/>
      <c r="D18" s="309"/>
      <c r="E18" s="312"/>
      <c r="F18" s="312"/>
      <c r="G18" s="312"/>
      <c r="H18" s="312"/>
      <c r="I18" s="313"/>
      <c r="J18" s="313"/>
      <c r="K18" s="313"/>
      <c r="L18" s="313"/>
      <c r="M18" s="314">
        <f>M15/($L$19+$M$19+$N$19+$O$19+$P$19)</f>
        <v>0.30341504946089387</v>
      </c>
      <c r="N18" s="314">
        <f>N15/($L$19+$M$19+$N$19+$O$19+$P$19)</f>
        <v>0.52621027216547178</v>
      </c>
      <c r="O18" s="314">
        <f>O15/($L$19+$M$19+$N$19+$O$19+$P$19)</f>
        <v>0.81670361359576726</v>
      </c>
      <c r="P18" s="314">
        <f>P15/($L$19+$M$19+$N$19+$O$19+$P$19)</f>
        <v>1.0369544774757544</v>
      </c>
      <c r="Q18" s="314">
        <f>Q15/($L$19+$M$19+$N$19+$O$19+$P$19)</f>
        <v>1.3957034711864504</v>
      </c>
      <c r="R18" s="309"/>
      <c r="S18" s="309"/>
      <c r="T18" s="309"/>
      <c r="U18" s="309"/>
      <c r="V18" s="309"/>
      <c r="W18" s="309"/>
      <c r="X18" s="309"/>
      <c r="Y18" s="309"/>
      <c r="Z18" s="309"/>
      <c r="AA18" s="309"/>
      <c r="AB18" s="1"/>
      <c r="AC18" s="1"/>
      <c r="AD18" s="1"/>
    </row>
    <row r="19" spans="1:30" ht="26.25" customHeight="1" x14ac:dyDescent="0.2">
      <c r="A19" s="297" t="s">
        <v>29</v>
      </c>
      <c r="B19" s="884" t="s">
        <v>1171</v>
      </c>
      <c r="C19" s="884"/>
      <c r="D19" s="309"/>
      <c r="E19" s="309"/>
      <c r="F19" s="309"/>
      <c r="G19" s="309"/>
      <c r="H19" s="310"/>
      <c r="I19" s="310"/>
      <c r="J19" s="310"/>
      <c r="K19" s="310"/>
      <c r="L19" s="310">
        <f>Z16/L21</f>
        <v>1724</v>
      </c>
      <c r="M19" s="311">
        <f>($AA16-L15)/M21</f>
        <v>1815.5224489795917</v>
      </c>
      <c r="N19" s="311">
        <f>($AA16-M15)/N21</f>
        <v>1907.8075091575097</v>
      </c>
      <c r="O19" s="311">
        <f t="shared" ref="O19:Z19" si="5">($AA16-N15)/O21</f>
        <v>1896.5273809523812</v>
      </c>
      <c r="P19" s="311">
        <f t="shared" si="5"/>
        <v>1826.7569264069264</v>
      </c>
      <c r="Q19" s="311">
        <f t="shared" si="5"/>
        <v>1807.449047619047</v>
      </c>
      <c r="R19" s="311">
        <f t="shared" si="5"/>
        <v>1642.7268707482979</v>
      </c>
      <c r="S19" s="311">
        <f t="shared" si="5"/>
        <v>1529.144982993196</v>
      </c>
      <c r="T19" s="311">
        <f t="shared" si="5"/>
        <v>1313.5705150631672</v>
      </c>
      <c r="U19" s="311">
        <f t="shared" si="5"/>
        <v>1178.0501133786838</v>
      </c>
      <c r="V19" s="311">
        <f t="shared" si="5"/>
        <v>1077.7686621315181</v>
      </c>
      <c r="W19" s="311">
        <f t="shared" si="5"/>
        <v>807.84183673469215</v>
      </c>
      <c r="X19" s="311">
        <f t="shared" si="5"/>
        <v>733.98231292516721</v>
      </c>
      <c r="Y19" s="311">
        <f t="shared" si="5"/>
        <v>651.76326530611732</v>
      </c>
      <c r="Z19" s="311">
        <f t="shared" si="5"/>
        <v>335.10612244896765</v>
      </c>
      <c r="AA19" s="311">
        <f>($AA16-Z15)</f>
        <v>-563.31428571429933</v>
      </c>
      <c r="AB19" s="1"/>
      <c r="AC19" s="1"/>
      <c r="AD19" s="1"/>
    </row>
    <row r="20" spans="1:30" x14ac:dyDescent="0.2">
      <c r="A20" s="315"/>
      <c r="B20" s="887" t="s">
        <v>1169</v>
      </c>
      <c r="C20" s="887"/>
      <c r="D20" s="310"/>
      <c r="E20" s="310"/>
      <c r="F20" s="310"/>
      <c r="G20" s="310"/>
      <c r="H20" s="310"/>
      <c r="I20" s="310"/>
      <c r="J20" s="310"/>
      <c r="K20" s="310"/>
      <c r="L20" s="310"/>
      <c r="M20" s="888">
        <f>SUM(M19:Q19)</f>
        <v>9254.0633131154555</v>
      </c>
      <c r="N20" s="889"/>
      <c r="O20" s="889"/>
      <c r="P20" s="889"/>
      <c r="Q20" s="890"/>
      <c r="R20" s="310"/>
      <c r="S20" s="316"/>
      <c r="T20" s="316"/>
      <c r="U20" s="316"/>
      <c r="V20" s="316"/>
      <c r="W20" s="316"/>
      <c r="X20" s="316"/>
      <c r="Y20" s="316"/>
      <c r="Z20" s="316"/>
      <c r="AA20" s="316"/>
      <c r="AB20" s="1"/>
      <c r="AC20" s="1"/>
      <c r="AD20" s="1"/>
    </row>
    <row r="21" spans="1:30" x14ac:dyDescent="0.2">
      <c r="B21" s="885" t="s">
        <v>32</v>
      </c>
      <c r="C21" s="886"/>
      <c r="D21" s="332"/>
      <c r="E21" s="332"/>
      <c r="F21" s="332"/>
      <c r="G21" s="332"/>
      <c r="H21" s="332"/>
      <c r="I21" s="332"/>
      <c r="J21" s="332"/>
      <c r="K21" s="332"/>
      <c r="L21" s="333">
        <v>15</v>
      </c>
      <c r="M21" s="334">
        <v>14</v>
      </c>
      <c r="N21" s="334">
        <v>13</v>
      </c>
      <c r="O21" s="334">
        <v>12</v>
      </c>
      <c r="P21" s="334">
        <v>11</v>
      </c>
      <c r="Q21" s="334">
        <v>10</v>
      </c>
      <c r="R21" s="334">
        <v>9</v>
      </c>
      <c r="S21" s="334">
        <v>8</v>
      </c>
      <c r="T21" s="334">
        <v>7</v>
      </c>
      <c r="U21" s="334">
        <v>6</v>
      </c>
      <c r="V21" s="334">
        <v>5</v>
      </c>
      <c r="W21" s="334">
        <v>4</v>
      </c>
      <c r="X21" s="334">
        <v>3</v>
      </c>
      <c r="Y21" s="334">
        <v>2</v>
      </c>
      <c r="Z21" s="334">
        <v>1</v>
      </c>
      <c r="AA21" s="328">
        <v>0</v>
      </c>
      <c r="AB21" s="1"/>
      <c r="AC21" s="1"/>
      <c r="AD21" s="1"/>
    </row>
    <row r="22" spans="1:30" x14ac:dyDescent="0.2">
      <c r="A22" s="1"/>
      <c r="B22" s="335"/>
      <c r="C22" s="335"/>
      <c r="D22" s="1"/>
      <c r="E22" s="1"/>
      <c r="F22" s="1"/>
      <c r="G22" s="1"/>
      <c r="H22" s="1"/>
      <c r="I22" s="1"/>
      <c r="J22" s="1"/>
      <c r="K22" s="1"/>
      <c r="L22" s="1"/>
      <c r="M22" s="1"/>
      <c r="N22" s="1"/>
      <c r="O22" s="1"/>
      <c r="P22" s="1"/>
      <c r="Q22" s="1"/>
      <c r="R22" s="1"/>
      <c r="S22" s="1"/>
      <c r="T22" s="1"/>
      <c r="U22" s="1"/>
      <c r="V22" s="1"/>
      <c r="W22" s="1"/>
      <c r="X22" s="1"/>
      <c r="Y22" s="1"/>
      <c r="Z22" s="1"/>
      <c r="AA22" s="1"/>
      <c r="AB22" s="1"/>
      <c r="AC22" s="1"/>
      <c r="AD22" s="1"/>
    </row>
    <row r="23" spans="1:30" x14ac:dyDescent="0.2">
      <c r="A23" s="1"/>
      <c r="B23" s="335"/>
      <c r="C23" s="335"/>
      <c r="D23" s="1"/>
      <c r="E23" s="1"/>
      <c r="F23" s="1"/>
      <c r="G23" s="1"/>
      <c r="H23" s="1"/>
      <c r="I23" s="1"/>
      <c r="J23" s="1"/>
      <c r="K23" s="1"/>
      <c r="L23" s="1"/>
      <c r="M23" s="1"/>
      <c r="N23" s="1"/>
      <c r="O23" s="1"/>
      <c r="P23" s="1"/>
      <c r="Q23" s="1"/>
      <c r="R23" s="1"/>
      <c r="S23" s="1"/>
      <c r="T23" s="1"/>
      <c r="U23" s="1"/>
      <c r="V23" s="1"/>
      <c r="W23" s="1"/>
      <c r="X23" s="1"/>
      <c r="Y23" s="1"/>
      <c r="Z23" s="1"/>
      <c r="AA23" s="1"/>
      <c r="AB23" s="1"/>
      <c r="AC23" s="1"/>
      <c r="AD23" s="1"/>
    </row>
    <row r="24" spans="1:30" x14ac:dyDescent="0.2">
      <c r="A24" s="1"/>
      <c r="B24" s="337"/>
      <c r="C24" s="336"/>
      <c r="D24" s="318" t="s">
        <v>1181</v>
      </c>
      <c r="E24" s="318" t="s">
        <v>1182</v>
      </c>
      <c r="F24" s="318" t="s">
        <v>1681</v>
      </c>
      <c r="G24" s="318" t="s">
        <v>1682</v>
      </c>
      <c r="H24" s="318" t="s">
        <v>1683</v>
      </c>
      <c r="I24" s="318" t="s">
        <v>4875</v>
      </c>
      <c r="J24" s="318" t="s">
        <v>474</v>
      </c>
      <c r="K24" s="318" t="s">
        <v>473</v>
      </c>
      <c r="L24" s="318" t="s">
        <v>3</v>
      </c>
      <c r="M24" s="319" t="s">
        <v>4</v>
      </c>
      <c r="N24" s="319" t="s">
        <v>5</v>
      </c>
      <c r="O24" s="319" t="s">
        <v>6</v>
      </c>
      <c r="P24" s="319" t="s">
        <v>7</v>
      </c>
      <c r="Q24" s="319" t="s">
        <v>8</v>
      </c>
      <c r="R24" s="318" t="s">
        <v>9</v>
      </c>
      <c r="S24" s="318" t="s">
        <v>10</v>
      </c>
      <c r="T24" s="318" t="s">
        <v>11</v>
      </c>
      <c r="U24" s="318" t="s">
        <v>12</v>
      </c>
      <c r="V24" s="318" t="s">
        <v>13</v>
      </c>
      <c r="W24" s="318" t="s">
        <v>14</v>
      </c>
      <c r="X24" s="318" t="s">
        <v>15</v>
      </c>
      <c r="Y24" s="318" t="s">
        <v>16</v>
      </c>
      <c r="Z24" s="318" t="s">
        <v>30</v>
      </c>
      <c r="AA24" s="318" t="s">
        <v>36</v>
      </c>
      <c r="AB24" s="1"/>
      <c r="AC24" s="1"/>
      <c r="AD24" s="1"/>
    </row>
    <row r="25" spans="1:30" x14ac:dyDescent="0.2">
      <c r="A25" s="1"/>
      <c r="B25" s="324" t="s">
        <v>18</v>
      </c>
      <c r="C25" s="325"/>
      <c r="D25" s="322">
        <f t="shared" ref="D25:J25" si="6">D3</f>
        <v>1031</v>
      </c>
      <c r="E25" s="322">
        <f t="shared" si="6"/>
        <v>1560</v>
      </c>
      <c r="F25" s="322">
        <f t="shared" si="6"/>
        <v>1539</v>
      </c>
      <c r="G25" s="322">
        <f t="shared" si="6"/>
        <v>481</v>
      </c>
      <c r="H25" s="322">
        <f t="shared" si="6"/>
        <v>979</v>
      </c>
      <c r="I25" s="322">
        <f t="shared" si="6"/>
        <v>774</v>
      </c>
      <c r="J25" s="322">
        <f t="shared" si="6"/>
        <v>1197</v>
      </c>
      <c r="K25" s="320"/>
      <c r="L25" s="320"/>
      <c r="M25" s="320"/>
      <c r="N25" s="320"/>
      <c r="O25" s="320"/>
      <c r="P25" s="320"/>
      <c r="Q25" s="320"/>
      <c r="R25" s="320"/>
      <c r="S25" s="320"/>
      <c r="T25" s="320"/>
      <c r="U25" s="320"/>
      <c r="V25" s="320"/>
      <c r="W25" s="320"/>
      <c r="X25" s="320"/>
      <c r="Y25" s="320"/>
      <c r="Z25" s="320"/>
      <c r="AA25" s="320"/>
      <c r="AB25" s="1"/>
      <c r="AC25" s="1"/>
      <c r="AD25" s="1"/>
    </row>
    <row r="26" spans="1:30" ht="12.75" customHeight="1" x14ac:dyDescent="0.2">
      <c r="A26" s="1"/>
      <c r="B26" s="884" t="s">
        <v>4974</v>
      </c>
      <c r="C26" s="884"/>
      <c r="D26" s="323"/>
      <c r="E26" s="320"/>
      <c r="F26" s="320"/>
      <c r="G26" s="320"/>
      <c r="H26" s="320"/>
      <c r="I26" s="320"/>
      <c r="J26" s="321"/>
      <c r="K26" s="321">
        <f>K4</f>
        <v>936</v>
      </c>
      <c r="L26" s="320"/>
      <c r="M26" s="320"/>
      <c r="N26" s="320"/>
      <c r="O26" s="320"/>
      <c r="P26" s="320"/>
      <c r="Q26" s="320"/>
      <c r="R26" s="320"/>
      <c r="S26" s="320"/>
      <c r="T26" s="320"/>
      <c r="U26" s="320"/>
      <c r="V26" s="320"/>
      <c r="W26" s="320"/>
      <c r="X26" s="320"/>
      <c r="Y26" s="320"/>
      <c r="Z26" s="320"/>
      <c r="AA26" s="320"/>
      <c r="AB26" s="1"/>
      <c r="AC26" s="1"/>
      <c r="AD26" s="1"/>
    </row>
    <row r="27" spans="1:30" x14ac:dyDescent="0.2">
      <c r="A27" s="1"/>
      <c r="B27" s="324" t="s">
        <v>20</v>
      </c>
      <c r="C27" s="325"/>
      <c r="D27" s="323"/>
      <c r="E27" s="320"/>
      <c r="F27" s="320"/>
      <c r="G27" s="320"/>
      <c r="H27" s="320"/>
      <c r="I27" s="320"/>
      <c r="J27" s="320"/>
      <c r="K27" s="321"/>
      <c r="L27" s="321">
        <f>L5</f>
        <v>2166.6857142857152</v>
      </c>
      <c r="M27" s="320"/>
      <c r="N27" s="320"/>
      <c r="O27" s="320"/>
      <c r="P27" s="320"/>
      <c r="Q27" s="320"/>
      <c r="R27" s="320"/>
      <c r="S27" s="320"/>
      <c r="T27" s="320"/>
      <c r="U27" s="320"/>
      <c r="V27" s="320"/>
      <c r="W27" s="320"/>
      <c r="X27" s="320"/>
      <c r="Y27" s="320"/>
      <c r="Z27" s="320"/>
      <c r="AA27" s="320"/>
      <c r="AB27" s="1"/>
      <c r="AC27" s="1"/>
      <c r="AD27" s="1"/>
    </row>
    <row r="28" spans="1:30" x14ac:dyDescent="0.2">
      <c r="A28" s="1"/>
      <c r="B28" s="324" t="s">
        <v>5546</v>
      </c>
      <c r="C28" s="325"/>
      <c r="D28" s="323"/>
      <c r="E28" s="320"/>
      <c r="F28" s="320"/>
      <c r="G28" s="320"/>
      <c r="H28" s="320"/>
      <c r="I28" s="320"/>
      <c r="J28" s="320"/>
      <c r="K28" s="320"/>
      <c r="L28" s="321"/>
      <c r="M28" s="321">
        <f>M6</f>
        <v>2782.5023809523723</v>
      </c>
      <c r="N28" s="321">
        <f>N6</f>
        <v>2043.1690476190522</v>
      </c>
      <c r="O28" s="321">
        <f>O6</f>
        <v>2664.0023809523868</v>
      </c>
      <c r="P28" s="321">
        <f>P6</f>
        <v>2019.835714285718</v>
      </c>
      <c r="Q28" s="321">
        <f>Q6</f>
        <v>3289.9486394557903</v>
      </c>
      <c r="R28" s="320"/>
      <c r="S28" s="320"/>
      <c r="T28" s="320"/>
      <c r="U28" s="320"/>
      <c r="V28" s="320"/>
      <c r="W28" s="320"/>
      <c r="X28" s="320"/>
      <c r="Y28" s="320"/>
      <c r="Z28" s="320"/>
      <c r="AA28" s="320"/>
      <c r="AB28" s="1"/>
      <c r="AC28" s="1"/>
      <c r="AD28" s="1"/>
    </row>
    <row r="29" spans="1:30" x14ac:dyDescent="0.2">
      <c r="A29" s="1"/>
      <c r="B29" s="324" t="s">
        <v>1170</v>
      </c>
      <c r="C29" s="325"/>
      <c r="D29" s="323"/>
      <c r="E29" s="320"/>
      <c r="F29" s="320"/>
      <c r="G29" s="320"/>
      <c r="H29" s="320"/>
      <c r="I29" s="320"/>
      <c r="J29" s="320"/>
      <c r="K29" s="320"/>
      <c r="L29" s="320"/>
      <c r="M29" s="320"/>
      <c r="N29" s="320"/>
      <c r="O29" s="320"/>
      <c r="P29" s="320"/>
      <c r="Q29" s="321"/>
      <c r="R29" s="321">
        <f t="shared" ref="R29:AA29" si="7">R7</f>
        <v>2551.3819727891128</v>
      </c>
      <c r="S29" s="321">
        <f t="shared" si="7"/>
        <v>3038.1662585033982</v>
      </c>
      <c r="T29" s="321">
        <f t="shared" si="7"/>
        <v>2126.6929251700676</v>
      </c>
      <c r="U29" s="321">
        <f t="shared" si="7"/>
        <v>1679.4573696145126</v>
      </c>
      <c r="V29" s="321">
        <f t="shared" si="7"/>
        <v>2157.4759637188204</v>
      </c>
      <c r="W29" s="321">
        <f t="shared" si="7"/>
        <v>1029.4204081632656</v>
      </c>
      <c r="X29" s="321">
        <f t="shared" si="7"/>
        <v>898.42040816326539</v>
      </c>
      <c r="Y29" s="321">
        <f t="shared" si="7"/>
        <v>968.42040816326539</v>
      </c>
      <c r="Z29" s="321">
        <f t="shared" si="7"/>
        <v>898.42040816326539</v>
      </c>
      <c r="AA29" s="321">
        <f t="shared" si="7"/>
        <v>845.59999999999991</v>
      </c>
      <c r="AB29" s="1"/>
      <c r="AC29" s="1"/>
      <c r="AD29" s="1"/>
    </row>
    <row r="30" spans="1:30" x14ac:dyDescent="0.2">
      <c r="A30" s="1"/>
      <c r="B30" s="324" t="s">
        <v>1175</v>
      </c>
      <c r="C30" s="325"/>
      <c r="D30" s="326">
        <v>692</v>
      </c>
      <c r="E30" s="327">
        <v>692</v>
      </c>
      <c r="F30" s="327">
        <v>692</v>
      </c>
      <c r="G30" s="327">
        <v>692</v>
      </c>
      <c r="H30" s="327">
        <v>1081</v>
      </c>
      <c r="I30" s="327">
        <v>1081</v>
      </c>
      <c r="J30" s="327">
        <v>1081</v>
      </c>
      <c r="K30" s="327">
        <v>1081</v>
      </c>
      <c r="L30" s="327">
        <v>1724</v>
      </c>
      <c r="M30" s="327">
        <v>1724</v>
      </c>
      <c r="N30" s="327">
        <v>1724</v>
      </c>
      <c r="O30" s="327">
        <v>1724</v>
      </c>
      <c r="P30" s="327">
        <v>1724</v>
      </c>
      <c r="Q30" s="327">
        <v>1724</v>
      </c>
      <c r="R30" s="327">
        <v>1724</v>
      </c>
      <c r="S30" s="327">
        <v>1724</v>
      </c>
      <c r="T30" s="327">
        <v>1724</v>
      </c>
      <c r="U30" s="327">
        <v>1724</v>
      </c>
      <c r="V30" s="327">
        <v>1724</v>
      </c>
      <c r="W30" s="327">
        <v>1724</v>
      </c>
      <c r="X30" s="327">
        <v>1724</v>
      </c>
      <c r="Y30" s="327">
        <v>1724</v>
      </c>
      <c r="Z30" s="327">
        <v>1724</v>
      </c>
      <c r="AA30" s="327">
        <v>1724</v>
      </c>
      <c r="AB30" s="1"/>
      <c r="AC30" s="1"/>
      <c r="AD30" s="1"/>
    </row>
    <row r="31" spans="1:30" x14ac:dyDescent="0.2">
      <c r="A31" s="1"/>
      <c r="B31" s="324" t="s">
        <v>1172</v>
      </c>
      <c r="C31" s="325"/>
      <c r="D31" s="328"/>
      <c r="E31" s="329"/>
      <c r="F31" s="329"/>
      <c r="G31" s="329"/>
      <c r="H31" s="329"/>
      <c r="I31" s="329"/>
      <c r="J31" s="329"/>
      <c r="K31" s="329"/>
      <c r="L31" s="330">
        <f t="shared" ref="L31:AA31" si="8">L19</f>
        <v>1724</v>
      </c>
      <c r="M31" s="330">
        <f t="shared" si="8"/>
        <v>1815.5224489795917</v>
      </c>
      <c r="N31" s="330">
        <f t="shared" si="8"/>
        <v>1907.8075091575097</v>
      </c>
      <c r="O31" s="330">
        <f t="shared" si="8"/>
        <v>1896.5273809523812</v>
      </c>
      <c r="P31" s="330">
        <f t="shared" si="8"/>
        <v>1826.7569264069264</v>
      </c>
      <c r="Q31" s="330">
        <f t="shared" si="8"/>
        <v>1807.449047619047</v>
      </c>
      <c r="R31" s="330">
        <f t="shared" si="8"/>
        <v>1642.7268707482979</v>
      </c>
      <c r="S31" s="330">
        <f t="shared" si="8"/>
        <v>1529.144982993196</v>
      </c>
      <c r="T31" s="330">
        <f t="shared" si="8"/>
        <v>1313.5705150631672</v>
      </c>
      <c r="U31" s="330">
        <f t="shared" si="8"/>
        <v>1178.0501133786838</v>
      </c>
      <c r="V31" s="330">
        <f t="shared" si="8"/>
        <v>1077.7686621315181</v>
      </c>
      <c r="W31" s="330">
        <f t="shared" si="8"/>
        <v>807.84183673469215</v>
      </c>
      <c r="X31" s="330">
        <f t="shared" si="8"/>
        <v>733.98231292516721</v>
      </c>
      <c r="Y31" s="330">
        <f t="shared" si="8"/>
        <v>651.76326530611732</v>
      </c>
      <c r="Z31" s="330">
        <f t="shared" si="8"/>
        <v>335.10612244896765</v>
      </c>
      <c r="AA31" s="330">
        <f t="shared" si="8"/>
        <v>-563.31428571429933</v>
      </c>
      <c r="AB31" s="1"/>
      <c r="AC31" s="1"/>
      <c r="AD31" s="1"/>
    </row>
    <row r="32" spans="1:30" x14ac:dyDescent="0.2">
      <c r="A32" s="1"/>
      <c r="B32" s="324" t="s">
        <v>1173</v>
      </c>
      <c r="C32" s="325"/>
      <c r="D32" s="328"/>
      <c r="E32" s="329"/>
      <c r="F32" s="329"/>
      <c r="G32" s="329"/>
      <c r="H32" s="329"/>
      <c r="I32" s="329"/>
      <c r="J32" s="329"/>
      <c r="K32" s="329"/>
      <c r="L32" s="331">
        <f t="shared" ref="L32:AA32" si="9">L31*105%</f>
        <v>1810.2</v>
      </c>
      <c r="M32" s="331">
        <f t="shared" si="9"/>
        <v>1906.2985714285714</v>
      </c>
      <c r="N32" s="331">
        <f t="shared" si="9"/>
        <v>2003.1978846153852</v>
      </c>
      <c r="O32" s="331">
        <f t="shared" si="9"/>
        <v>1991.3537500000004</v>
      </c>
      <c r="P32" s="331">
        <f t="shared" si="9"/>
        <v>1918.0947727272728</v>
      </c>
      <c r="Q32" s="331">
        <f t="shared" si="9"/>
        <v>1897.8214999999993</v>
      </c>
      <c r="R32" s="331">
        <f t="shared" si="9"/>
        <v>1724.8632142857127</v>
      </c>
      <c r="S32" s="331">
        <f t="shared" si="9"/>
        <v>1605.6022321428559</v>
      </c>
      <c r="T32" s="331">
        <f t="shared" si="9"/>
        <v>1379.2490408163258</v>
      </c>
      <c r="U32" s="331">
        <f t="shared" si="9"/>
        <v>1236.9526190476181</v>
      </c>
      <c r="V32" s="331">
        <f t="shared" si="9"/>
        <v>1131.6570952380941</v>
      </c>
      <c r="W32" s="331">
        <f t="shared" si="9"/>
        <v>848.23392857142676</v>
      </c>
      <c r="X32" s="331">
        <f t="shared" si="9"/>
        <v>770.68142857142561</v>
      </c>
      <c r="Y32" s="331">
        <f t="shared" si="9"/>
        <v>684.35142857142318</v>
      </c>
      <c r="Z32" s="331">
        <f t="shared" si="9"/>
        <v>351.86142857141607</v>
      </c>
      <c r="AA32" s="331">
        <f t="shared" si="9"/>
        <v>-591.48000000001434</v>
      </c>
      <c r="AB32" s="1"/>
      <c r="AC32" s="1"/>
      <c r="AD32" s="1"/>
    </row>
    <row r="33" spans="1:30" x14ac:dyDescent="0.2">
      <c r="A33" s="1"/>
      <c r="B33" s="324" t="s">
        <v>1174</v>
      </c>
      <c r="C33" s="325"/>
      <c r="D33" s="328"/>
      <c r="E33" s="329"/>
      <c r="F33" s="329"/>
      <c r="G33" s="329"/>
      <c r="H33" s="329"/>
      <c r="I33" s="329"/>
      <c r="J33" s="329"/>
      <c r="K33" s="329"/>
      <c r="L33" s="331">
        <f t="shared" ref="L33:AA33" si="10">L31*120%</f>
        <v>2068.7999999999997</v>
      </c>
      <c r="M33" s="331">
        <f t="shared" si="10"/>
        <v>2178.6269387755101</v>
      </c>
      <c r="N33" s="331">
        <f t="shared" si="10"/>
        <v>2289.3690109890117</v>
      </c>
      <c r="O33" s="331">
        <f t="shared" si="10"/>
        <v>2275.8328571428574</v>
      </c>
      <c r="P33" s="331">
        <f t="shared" si="10"/>
        <v>2192.1083116883115</v>
      </c>
      <c r="Q33" s="331">
        <f t="shared" si="10"/>
        <v>2168.9388571428562</v>
      </c>
      <c r="R33" s="331">
        <f t="shared" si="10"/>
        <v>1971.2722448979573</v>
      </c>
      <c r="S33" s="331">
        <f t="shared" si="10"/>
        <v>1834.9739795918351</v>
      </c>
      <c r="T33" s="331">
        <f t="shared" si="10"/>
        <v>1576.2846180758006</v>
      </c>
      <c r="U33" s="331">
        <f t="shared" si="10"/>
        <v>1413.6601360544205</v>
      </c>
      <c r="V33" s="331">
        <f t="shared" si="10"/>
        <v>1293.3223945578218</v>
      </c>
      <c r="W33" s="331">
        <f t="shared" si="10"/>
        <v>969.41020408163058</v>
      </c>
      <c r="X33" s="331">
        <f t="shared" si="10"/>
        <v>880.7787755102006</v>
      </c>
      <c r="Y33" s="331">
        <f t="shared" si="10"/>
        <v>782.11591836734078</v>
      </c>
      <c r="Z33" s="331">
        <f t="shared" si="10"/>
        <v>402.12734693876115</v>
      </c>
      <c r="AA33" s="331">
        <f t="shared" si="10"/>
        <v>-675.97714285715915</v>
      </c>
      <c r="AB33" s="1"/>
      <c r="AC33" s="1"/>
      <c r="AD33" s="1"/>
    </row>
    <row r="34" spans="1:30" x14ac:dyDescent="0.2">
      <c r="A34" s="1"/>
      <c r="B34" s="335"/>
      <c r="C34" s="335"/>
      <c r="D34" s="1"/>
      <c r="E34" s="1"/>
      <c r="F34" s="1"/>
      <c r="G34" s="1"/>
      <c r="H34" s="1"/>
      <c r="I34" s="1"/>
      <c r="J34" s="1"/>
      <c r="K34" s="1"/>
      <c r="L34" s="1"/>
      <c r="M34" s="1"/>
      <c r="N34" s="1"/>
      <c r="O34" s="1"/>
      <c r="P34" s="1"/>
      <c r="Q34" s="1"/>
      <c r="R34" s="1"/>
      <c r="S34" s="1"/>
      <c r="T34" s="1"/>
      <c r="U34" s="1"/>
      <c r="V34" s="1"/>
      <c r="W34" s="1"/>
      <c r="X34" s="1"/>
      <c r="Y34" s="1"/>
      <c r="Z34" s="1"/>
      <c r="AA34" s="1"/>
      <c r="AB34" s="1"/>
      <c r="AC34" s="1"/>
      <c r="AD34" s="1"/>
    </row>
    <row r="35" spans="1:30" x14ac:dyDescent="0.2">
      <c r="A35" s="1"/>
      <c r="B35" s="335"/>
      <c r="C35" s="335"/>
      <c r="D35" s="1"/>
      <c r="E35" s="1"/>
      <c r="F35" s="1"/>
      <c r="G35" s="1"/>
      <c r="H35" s="1"/>
      <c r="I35" s="1"/>
      <c r="J35" s="1"/>
      <c r="K35" s="1"/>
      <c r="L35" s="1"/>
      <c r="M35" s="1"/>
      <c r="N35" s="1"/>
      <c r="O35" s="1"/>
      <c r="P35" s="1"/>
      <c r="Q35" s="1"/>
      <c r="R35" s="1"/>
      <c r="S35" s="1"/>
      <c r="T35" s="1"/>
      <c r="U35" s="1"/>
      <c r="V35" s="1"/>
      <c r="W35" s="1"/>
      <c r="X35" s="1"/>
      <c r="Y35" s="1"/>
      <c r="Z35" s="1"/>
      <c r="AA35" s="1"/>
      <c r="AB35" s="1"/>
      <c r="AC35" s="1"/>
      <c r="AD35" s="1"/>
    </row>
    <row r="36" spans="1:30" x14ac:dyDescent="0.2">
      <c r="A36" s="1"/>
      <c r="B36" s="335"/>
      <c r="C36" s="335"/>
      <c r="D36" s="1"/>
      <c r="E36" s="1"/>
      <c r="F36" s="1"/>
      <c r="G36" s="1"/>
      <c r="H36" s="1"/>
      <c r="I36" s="1"/>
      <c r="J36" s="1"/>
      <c r="K36" s="1"/>
      <c r="L36" s="1"/>
      <c r="M36" s="1"/>
      <c r="N36" s="1"/>
      <c r="O36" s="1"/>
      <c r="P36" s="1"/>
      <c r="Q36" s="1"/>
      <c r="R36" s="1"/>
      <c r="S36" s="1"/>
      <c r="T36" s="1"/>
      <c r="U36" s="1"/>
      <c r="V36" s="1"/>
      <c r="W36" s="1"/>
      <c r="X36" s="1"/>
      <c r="Y36" s="1"/>
      <c r="Z36" s="1"/>
      <c r="AA36" s="1"/>
      <c r="AB36" s="1"/>
      <c r="AC36" s="1"/>
      <c r="AD36" s="1"/>
    </row>
    <row r="37" spans="1:30" x14ac:dyDescent="0.2">
      <c r="A37" s="1"/>
      <c r="B37" s="335"/>
      <c r="C37" s="335"/>
      <c r="D37" s="1"/>
      <c r="E37" s="1"/>
      <c r="F37" s="1"/>
      <c r="G37" s="1"/>
      <c r="H37" s="1"/>
      <c r="I37" s="1"/>
      <c r="J37" s="1"/>
      <c r="K37" s="1"/>
      <c r="L37" s="1"/>
      <c r="M37" s="1"/>
      <c r="N37" s="1"/>
      <c r="O37" s="1"/>
      <c r="P37" s="1"/>
      <c r="Q37" s="1"/>
      <c r="R37" s="1"/>
      <c r="S37" s="1"/>
      <c r="T37" s="1"/>
      <c r="U37" s="1"/>
      <c r="V37" s="1"/>
      <c r="W37" s="1"/>
      <c r="X37" s="1"/>
      <c r="Y37" s="1"/>
      <c r="Z37" s="1"/>
      <c r="AA37" s="1"/>
      <c r="AB37" s="1"/>
      <c r="AC37" s="1"/>
      <c r="AD37" s="1"/>
    </row>
    <row r="38" spans="1:30" x14ac:dyDescent="0.2">
      <c r="A38" s="1"/>
      <c r="B38" s="335"/>
      <c r="C38" s="335"/>
      <c r="D38" s="1"/>
      <c r="E38" s="1"/>
      <c r="F38" s="1"/>
      <c r="G38" s="1"/>
      <c r="H38" s="1"/>
      <c r="I38" s="1"/>
      <c r="J38" s="1"/>
      <c r="K38" s="1"/>
      <c r="L38" s="1"/>
      <c r="M38" s="1"/>
      <c r="N38" s="1"/>
      <c r="O38" s="1"/>
      <c r="P38" s="1"/>
      <c r="Q38" s="1"/>
      <c r="R38" s="1"/>
      <c r="S38" s="1"/>
      <c r="T38" s="1"/>
      <c r="U38" s="1"/>
      <c r="V38" s="1"/>
      <c r="W38" s="1"/>
      <c r="X38" s="1"/>
      <c r="Y38" s="1"/>
      <c r="Z38" s="1"/>
      <c r="AA38" s="1"/>
      <c r="AB38" s="1"/>
      <c r="AC38" s="1"/>
      <c r="AD38" s="1"/>
    </row>
    <row r="39" spans="1:30" x14ac:dyDescent="0.2">
      <c r="A39" s="1"/>
      <c r="B39" s="335"/>
      <c r="C39" s="335"/>
      <c r="D39" s="1"/>
      <c r="E39" s="1"/>
      <c r="F39" s="1"/>
      <c r="G39" s="1"/>
      <c r="H39" s="1"/>
      <c r="I39" s="1"/>
      <c r="J39" s="1"/>
      <c r="K39" s="1"/>
      <c r="L39" s="1"/>
      <c r="M39" s="1"/>
      <c r="N39" s="1"/>
      <c r="O39" s="1"/>
      <c r="P39" s="1"/>
      <c r="Q39" s="1"/>
      <c r="R39" s="1"/>
      <c r="S39" s="1"/>
      <c r="T39" s="1"/>
      <c r="U39" s="1"/>
      <c r="V39" s="1"/>
      <c r="W39" s="1"/>
      <c r="X39" s="1"/>
      <c r="Y39" s="1"/>
      <c r="Z39" s="1"/>
      <c r="AA39" s="1"/>
      <c r="AB39" s="1"/>
      <c r="AC39" s="1"/>
      <c r="AD39" s="1"/>
    </row>
    <row r="40" spans="1:30" x14ac:dyDescent="0.2">
      <c r="A40" s="1"/>
      <c r="B40" s="335"/>
      <c r="C40" s="335"/>
      <c r="D40" s="1"/>
      <c r="E40" s="1"/>
      <c r="F40" s="1"/>
      <c r="G40" s="1"/>
      <c r="H40" s="1"/>
      <c r="I40" s="1"/>
      <c r="J40" s="1"/>
      <c r="K40" s="1"/>
      <c r="L40" s="1"/>
      <c r="M40" s="1"/>
      <c r="N40" s="1"/>
      <c r="O40" s="1"/>
      <c r="P40" s="1"/>
      <c r="Q40" s="1"/>
      <c r="R40" s="1"/>
      <c r="S40" s="1"/>
      <c r="T40" s="1"/>
      <c r="U40" s="1"/>
      <c r="V40" s="1"/>
      <c r="W40" s="1"/>
      <c r="X40" s="1"/>
      <c r="Y40" s="1"/>
      <c r="Z40" s="1"/>
      <c r="AA40" s="1"/>
      <c r="AB40" s="1"/>
      <c r="AC40" s="1"/>
      <c r="AD40" s="1"/>
    </row>
    <row r="41" spans="1:30" x14ac:dyDescent="0.2">
      <c r="A41" s="1"/>
      <c r="B41" s="335"/>
      <c r="C41" s="335"/>
      <c r="D41" s="1"/>
      <c r="E41" s="1"/>
      <c r="F41" s="1"/>
      <c r="G41" s="1"/>
      <c r="H41" s="1"/>
      <c r="I41" s="1"/>
      <c r="J41" s="1"/>
      <c r="K41" s="1"/>
      <c r="L41" s="1"/>
      <c r="M41" s="1"/>
      <c r="N41" s="1"/>
      <c r="O41" s="1"/>
      <c r="P41" s="1"/>
      <c r="Q41" s="1"/>
      <c r="R41" s="1"/>
      <c r="S41" s="1"/>
      <c r="T41" s="1"/>
      <c r="U41" s="1"/>
      <c r="V41" s="1"/>
      <c r="W41" s="1"/>
      <c r="X41" s="1"/>
      <c r="Y41" s="1"/>
      <c r="Z41" s="1"/>
      <c r="AA41" s="1"/>
      <c r="AB41" s="1"/>
      <c r="AC41" s="1"/>
      <c r="AD41" s="1"/>
    </row>
    <row r="42" spans="1:30" x14ac:dyDescent="0.2">
      <c r="A42" s="1"/>
      <c r="B42" s="335"/>
      <c r="C42" s="335"/>
      <c r="D42" s="1"/>
      <c r="E42" s="1"/>
      <c r="F42" s="1"/>
      <c r="G42" s="1"/>
      <c r="H42" s="1"/>
      <c r="I42" s="1"/>
      <c r="J42" s="1"/>
      <c r="K42" s="1"/>
      <c r="L42" s="1"/>
      <c r="M42" s="1"/>
      <c r="N42" s="1"/>
      <c r="O42" s="1"/>
      <c r="P42" s="1"/>
      <c r="Q42" s="1"/>
      <c r="R42" s="1"/>
      <c r="S42" s="1"/>
      <c r="T42" s="1"/>
      <c r="U42" s="1"/>
      <c r="V42" s="1"/>
      <c r="W42" s="1"/>
      <c r="X42" s="1"/>
      <c r="Y42" s="1"/>
      <c r="Z42" s="1"/>
      <c r="AA42" s="1"/>
      <c r="AB42" s="1"/>
      <c r="AC42" s="1"/>
      <c r="AD42" s="1"/>
    </row>
    <row r="43" spans="1:30" x14ac:dyDescent="0.2">
      <c r="A43" s="1"/>
      <c r="B43" s="335"/>
      <c r="C43" s="335"/>
      <c r="D43" s="1"/>
      <c r="E43" s="1"/>
      <c r="F43" s="1"/>
      <c r="G43" s="1"/>
      <c r="H43" s="1"/>
      <c r="I43" s="1"/>
      <c r="J43" s="1"/>
      <c r="K43" s="1"/>
      <c r="L43" s="1"/>
      <c r="M43" s="1"/>
      <c r="N43" s="1"/>
      <c r="O43" s="1"/>
      <c r="P43" s="1"/>
      <c r="Q43" s="1"/>
      <c r="R43" s="1"/>
      <c r="S43" s="1"/>
      <c r="T43" s="1"/>
      <c r="U43" s="1"/>
      <c r="V43" s="1"/>
      <c r="W43" s="1"/>
      <c r="X43" s="1"/>
      <c r="Y43" s="1"/>
      <c r="Z43" s="1"/>
      <c r="AA43" s="1"/>
      <c r="AB43" s="1"/>
      <c r="AC43" s="1"/>
      <c r="AD43" s="1"/>
    </row>
    <row r="44" spans="1:30" x14ac:dyDescent="0.2">
      <c r="A44" s="1"/>
      <c r="B44" s="335"/>
      <c r="C44" s="335"/>
      <c r="D44" s="1"/>
      <c r="E44" s="1"/>
      <c r="F44" s="1"/>
      <c r="G44" s="1"/>
      <c r="H44" s="1"/>
      <c r="I44" s="1"/>
      <c r="J44" s="1"/>
      <c r="K44" s="1"/>
      <c r="L44" s="1"/>
      <c r="M44" s="1"/>
      <c r="N44" s="1"/>
      <c r="O44" s="1"/>
      <c r="P44" s="1"/>
      <c r="Q44" s="1"/>
      <c r="R44" s="1"/>
      <c r="S44" s="1"/>
      <c r="T44" s="1"/>
      <c r="U44" s="1"/>
      <c r="V44" s="1"/>
      <c r="W44" s="1"/>
      <c r="X44" s="1"/>
      <c r="Y44" s="1"/>
      <c r="Z44" s="1"/>
      <c r="AA44" s="1"/>
      <c r="AB44" s="1"/>
      <c r="AC44" s="1"/>
      <c r="AD44" s="1"/>
    </row>
    <row r="45" spans="1:30" x14ac:dyDescent="0.2">
      <c r="A45" s="1"/>
      <c r="B45" s="335"/>
      <c r="C45" s="335"/>
      <c r="D45" s="1"/>
      <c r="E45" s="1"/>
      <c r="F45" s="1"/>
      <c r="G45" s="1"/>
      <c r="H45" s="1"/>
      <c r="I45" s="1"/>
      <c r="J45" s="1"/>
      <c r="K45" s="1"/>
      <c r="L45" s="1"/>
      <c r="M45" s="1"/>
      <c r="N45" s="1"/>
      <c r="O45" s="1"/>
      <c r="P45" s="1"/>
      <c r="Q45" s="1"/>
      <c r="R45" s="1"/>
      <c r="S45" s="1"/>
      <c r="T45" s="1"/>
      <c r="U45" s="1"/>
      <c r="V45" s="1"/>
      <c r="W45" s="1"/>
      <c r="X45" s="1"/>
      <c r="Y45" s="1"/>
      <c r="Z45" s="1"/>
      <c r="AA45" s="1"/>
      <c r="AB45" s="1"/>
      <c r="AC45" s="1"/>
      <c r="AD45" s="1"/>
    </row>
    <row r="46" spans="1:30" x14ac:dyDescent="0.2">
      <c r="A46" s="1"/>
      <c r="B46" s="335"/>
      <c r="C46" s="335"/>
      <c r="D46" s="1"/>
      <c r="E46" s="1"/>
      <c r="F46" s="1"/>
      <c r="G46" s="1"/>
      <c r="H46" s="1"/>
      <c r="I46" s="1"/>
      <c r="J46" s="1"/>
      <c r="K46" s="1"/>
      <c r="L46" s="1"/>
      <c r="M46" s="1"/>
      <c r="N46" s="1"/>
      <c r="O46" s="1"/>
      <c r="P46" s="1"/>
      <c r="Q46" s="1"/>
      <c r="R46" s="1"/>
      <c r="S46" s="1"/>
      <c r="T46" s="1"/>
      <c r="U46" s="1"/>
      <c r="V46" s="1"/>
      <c r="W46" s="1"/>
      <c r="X46" s="1"/>
      <c r="Y46" s="1"/>
      <c r="Z46" s="1"/>
      <c r="AA46" s="1"/>
      <c r="AB46" s="1"/>
      <c r="AC46" s="1"/>
      <c r="AD46" s="1"/>
    </row>
    <row r="47" spans="1:30" x14ac:dyDescent="0.2">
      <c r="A47" s="1"/>
      <c r="B47" s="335"/>
      <c r="C47" s="335"/>
      <c r="D47" s="1"/>
      <c r="E47" s="1"/>
      <c r="F47" s="1"/>
      <c r="G47" s="1"/>
      <c r="H47" s="1"/>
      <c r="I47" s="1"/>
      <c r="J47" s="1"/>
      <c r="K47" s="1"/>
      <c r="L47" s="1"/>
      <c r="M47" s="1"/>
      <c r="N47" s="1"/>
      <c r="O47" s="1"/>
      <c r="P47" s="1"/>
      <c r="Q47" s="1"/>
      <c r="R47" s="1"/>
      <c r="S47" s="1"/>
      <c r="T47" s="1"/>
      <c r="U47" s="1"/>
      <c r="V47" s="1"/>
      <c r="W47" s="1"/>
      <c r="X47" s="1"/>
      <c r="Y47" s="1"/>
      <c r="Z47" s="1"/>
      <c r="AA47" s="1"/>
      <c r="AB47" s="1"/>
      <c r="AC47" s="1"/>
      <c r="AD47" s="1"/>
    </row>
    <row r="48" spans="1:30" x14ac:dyDescent="0.2">
      <c r="A48" s="1"/>
      <c r="B48" s="335"/>
      <c r="C48" s="335"/>
      <c r="D48" s="1"/>
      <c r="E48" s="1"/>
      <c r="F48" s="1"/>
      <c r="G48" s="1"/>
      <c r="H48" s="1"/>
      <c r="I48" s="1"/>
      <c r="J48" s="1"/>
      <c r="K48" s="1"/>
      <c r="L48" s="1"/>
      <c r="M48" s="1"/>
      <c r="N48" s="1"/>
      <c r="O48" s="1"/>
      <c r="P48" s="1"/>
      <c r="Q48" s="1"/>
      <c r="R48" s="1"/>
      <c r="S48" s="1"/>
      <c r="T48" s="1"/>
      <c r="U48" s="1"/>
      <c r="V48" s="1"/>
      <c r="W48" s="1"/>
      <c r="X48" s="1"/>
      <c r="Y48" s="1"/>
      <c r="Z48" s="1"/>
      <c r="AA48" s="1"/>
      <c r="AB48" s="1"/>
      <c r="AC48" s="1"/>
      <c r="AD48" s="1"/>
    </row>
    <row r="49" spans="1:30" x14ac:dyDescent="0.2">
      <c r="A49" s="1"/>
      <c r="B49" s="335"/>
      <c r="C49" s="335"/>
      <c r="D49" s="1"/>
      <c r="E49" s="1"/>
      <c r="F49" s="1"/>
      <c r="G49" s="1"/>
      <c r="H49" s="1"/>
      <c r="I49" s="1"/>
      <c r="J49" s="1"/>
      <c r="K49" s="1"/>
      <c r="L49" s="1"/>
      <c r="M49" s="1"/>
      <c r="N49" s="1"/>
      <c r="O49" s="1"/>
      <c r="P49" s="1"/>
      <c r="Q49" s="1"/>
      <c r="R49" s="1"/>
      <c r="S49" s="1"/>
      <c r="T49" s="1"/>
      <c r="U49" s="1"/>
      <c r="V49" s="1"/>
      <c r="W49" s="1"/>
      <c r="X49" s="1"/>
      <c r="Y49" s="1"/>
      <c r="Z49" s="1"/>
      <c r="AA49" s="1"/>
      <c r="AB49" s="1"/>
      <c r="AC49" s="1"/>
      <c r="AD49" s="1"/>
    </row>
    <row r="50" spans="1:30" x14ac:dyDescent="0.2">
      <c r="A50" s="1"/>
      <c r="B50" s="335"/>
      <c r="C50" s="335"/>
      <c r="D50" s="1"/>
      <c r="E50" s="1"/>
      <c r="F50" s="1"/>
      <c r="G50" s="1"/>
      <c r="H50" s="1"/>
      <c r="I50" s="1"/>
      <c r="J50" s="1"/>
      <c r="K50" s="1"/>
      <c r="L50" s="1"/>
      <c r="M50" s="1"/>
      <c r="N50" s="1"/>
      <c r="O50" s="1"/>
      <c r="P50" s="1"/>
      <c r="Q50" s="1"/>
      <c r="R50" s="1"/>
      <c r="S50" s="1"/>
      <c r="T50" s="1"/>
      <c r="U50" s="1"/>
      <c r="V50" s="1"/>
      <c r="W50" s="1"/>
      <c r="X50" s="1"/>
      <c r="Y50" s="1"/>
      <c r="Z50" s="1"/>
      <c r="AA50" s="1"/>
      <c r="AB50" s="1"/>
      <c r="AC50" s="1"/>
      <c r="AD50" s="1"/>
    </row>
    <row r="51" spans="1:30" x14ac:dyDescent="0.2">
      <c r="A51" s="1"/>
      <c r="B51" s="335"/>
      <c r="C51" s="335"/>
      <c r="D51" s="1"/>
      <c r="E51" s="1"/>
      <c r="F51" s="1"/>
      <c r="G51" s="1"/>
      <c r="H51" s="1"/>
      <c r="I51" s="1"/>
      <c r="J51" s="1"/>
      <c r="K51" s="1"/>
      <c r="L51" s="1"/>
      <c r="M51" s="1"/>
      <c r="N51" s="1"/>
      <c r="O51" s="1"/>
      <c r="P51" s="1"/>
      <c r="Q51" s="1"/>
      <c r="R51" s="1"/>
      <c r="S51" s="1"/>
      <c r="T51" s="1"/>
      <c r="U51" s="1"/>
      <c r="V51" s="1"/>
      <c r="W51" s="1"/>
      <c r="X51" s="1"/>
      <c r="Y51" s="1"/>
      <c r="Z51" s="1"/>
      <c r="AA51" s="1"/>
      <c r="AB51" s="1"/>
      <c r="AC51" s="1"/>
      <c r="AD51" s="1"/>
    </row>
    <row r="52" spans="1:30" x14ac:dyDescent="0.2">
      <c r="A52" s="1"/>
      <c r="B52" s="335"/>
      <c r="C52" s="335"/>
      <c r="D52" s="1"/>
      <c r="E52" s="1"/>
      <c r="F52" s="1"/>
      <c r="G52" s="1"/>
      <c r="H52" s="1"/>
      <c r="I52" s="1"/>
      <c r="J52" s="1"/>
      <c r="K52" s="1"/>
      <c r="L52" s="1"/>
      <c r="M52" s="1"/>
      <c r="N52" s="1"/>
      <c r="O52" s="1"/>
      <c r="P52" s="1"/>
      <c r="Q52" s="1"/>
      <c r="R52" s="1"/>
      <c r="S52" s="1"/>
      <c r="T52" s="1"/>
      <c r="U52" s="1"/>
      <c r="V52" s="1"/>
      <c r="W52" s="1"/>
      <c r="X52" s="1"/>
      <c r="Y52" s="1"/>
      <c r="Z52" s="1"/>
      <c r="AA52" s="1"/>
      <c r="AB52" s="1"/>
      <c r="AC52" s="1"/>
      <c r="AD52" s="1"/>
    </row>
    <row r="53" spans="1:30" x14ac:dyDescent="0.2">
      <c r="A53" s="1"/>
      <c r="B53" s="335"/>
      <c r="C53" s="335"/>
      <c r="D53" s="1"/>
      <c r="E53" s="1"/>
      <c r="F53" s="1"/>
      <c r="G53" s="1"/>
      <c r="H53" s="1"/>
      <c r="I53" s="1"/>
      <c r="J53" s="1"/>
      <c r="K53" s="1"/>
      <c r="L53" s="1"/>
      <c r="M53" s="1"/>
      <c r="N53" s="1"/>
      <c r="O53" s="1"/>
      <c r="P53" s="1"/>
      <c r="Q53" s="1"/>
      <c r="R53" s="1"/>
      <c r="S53" s="1"/>
      <c r="T53" s="1"/>
      <c r="U53" s="1"/>
      <c r="V53" s="1"/>
      <c r="W53" s="1"/>
      <c r="X53" s="1"/>
      <c r="Y53" s="1"/>
      <c r="Z53" s="1"/>
      <c r="AA53" s="1"/>
      <c r="AB53" s="1"/>
      <c r="AC53" s="1"/>
      <c r="AD53" s="1"/>
    </row>
    <row r="54" spans="1:30" x14ac:dyDescent="0.2">
      <c r="A54" s="1"/>
      <c r="B54" s="335"/>
      <c r="C54" s="335"/>
      <c r="D54" s="1"/>
      <c r="E54" s="1"/>
      <c r="F54" s="1"/>
      <c r="G54" s="1"/>
      <c r="H54" s="1"/>
      <c r="I54" s="1"/>
      <c r="J54" s="1"/>
      <c r="K54" s="1"/>
      <c r="L54" s="1"/>
      <c r="M54" s="1"/>
      <c r="N54" s="1"/>
      <c r="O54" s="1"/>
      <c r="P54" s="1"/>
      <c r="Q54" s="1"/>
      <c r="R54" s="1"/>
      <c r="S54" s="1"/>
      <c r="T54" s="1"/>
      <c r="U54" s="1"/>
      <c r="V54" s="1"/>
      <c r="W54" s="1"/>
      <c r="X54" s="1"/>
      <c r="Y54" s="1"/>
      <c r="Z54" s="1"/>
      <c r="AA54" s="1"/>
      <c r="AB54" s="1"/>
      <c r="AC54" s="1"/>
      <c r="AD54" s="1"/>
    </row>
    <row r="55" spans="1:30" x14ac:dyDescent="0.2">
      <c r="A55" s="1"/>
      <c r="B55" s="335"/>
      <c r="C55" s="335"/>
      <c r="D55" s="1"/>
      <c r="E55" s="1"/>
      <c r="F55" s="1"/>
      <c r="G55" s="1"/>
      <c r="H55" s="1"/>
      <c r="I55" s="1"/>
      <c r="J55" s="1"/>
      <c r="K55" s="1"/>
      <c r="L55" s="1"/>
      <c r="M55" s="1"/>
      <c r="N55" s="1"/>
      <c r="O55" s="1"/>
      <c r="P55" s="1"/>
      <c r="Q55" s="1"/>
      <c r="R55" s="1"/>
      <c r="S55" s="1"/>
      <c r="T55" s="1"/>
      <c r="U55" s="1"/>
      <c r="V55" s="1"/>
      <c r="W55" s="1"/>
      <c r="X55" s="1"/>
      <c r="Y55" s="1"/>
      <c r="Z55" s="1"/>
      <c r="AA55" s="1"/>
      <c r="AB55" s="1"/>
      <c r="AC55" s="1"/>
      <c r="AD55" s="1"/>
    </row>
    <row r="56" spans="1:30" x14ac:dyDescent="0.2">
      <c r="A56" s="1"/>
      <c r="B56" s="335"/>
      <c r="C56" s="335"/>
      <c r="D56" s="1"/>
      <c r="E56" s="1"/>
      <c r="F56" s="1"/>
      <c r="G56" s="1"/>
      <c r="H56" s="1"/>
      <c r="I56" s="1"/>
      <c r="J56" s="1"/>
      <c r="K56" s="1"/>
      <c r="L56" s="1"/>
      <c r="M56" s="1"/>
      <c r="N56" s="1"/>
      <c r="O56" s="1"/>
      <c r="P56" s="1"/>
      <c r="Q56" s="1"/>
      <c r="R56" s="1"/>
      <c r="S56" s="1"/>
      <c r="T56" s="1"/>
      <c r="U56" s="1"/>
      <c r="V56" s="1"/>
      <c r="W56" s="1"/>
      <c r="X56" s="1"/>
      <c r="Y56" s="1"/>
      <c r="Z56" s="1"/>
      <c r="AA56" s="1"/>
      <c r="AB56" s="1"/>
      <c r="AC56" s="1"/>
      <c r="AD56" s="1"/>
    </row>
    <row r="57" spans="1:30" x14ac:dyDescent="0.2">
      <c r="A57" s="1"/>
      <c r="B57" s="335"/>
      <c r="C57" s="335"/>
      <c r="D57" s="1"/>
      <c r="E57" s="1"/>
      <c r="F57" s="1"/>
      <c r="G57" s="1"/>
      <c r="H57" s="1"/>
      <c r="I57" s="1"/>
      <c r="J57" s="1"/>
      <c r="K57" s="1"/>
      <c r="L57" s="1"/>
      <c r="M57" s="1"/>
      <c r="N57" s="1"/>
      <c r="O57" s="1"/>
      <c r="P57" s="1"/>
      <c r="Q57" s="1"/>
      <c r="R57" s="1"/>
      <c r="S57" s="1"/>
      <c r="T57" s="1"/>
      <c r="U57" s="1"/>
      <c r="V57" s="1"/>
      <c r="W57" s="1"/>
      <c r="X57" s="1"/>
      <c r="Y57" s="1"/>
      <c r="Z57" s="1"/>
      <c r="AA57" s="1"/>
      <c r="AB57" s="1"/>
      <c r="AC57" s="1"/>
      <c r="AD57" s="1"/>
    </row>
    <row r="58" spans="1:30" x14ac:dyDescent="0.2">
      <c r="A58" s="1"/>
      <c r="B58" s="335"/>
      <c r="C58" s="335"/>
      <c r="D58" s="1"/>
      <c r="E58" s="1"/>
      <c r="F58" s="1"/>
      <c r="G58" s="1"/>
      <c r="H58" s="1"/>
      <c r="I58" s="1"/>
      <c r="J58" s="1"/>
      <c r="K58" s="1"/>
      <c r="L58" s="1"/>
      <c r="M58" s="1"/>
      <c r="N58" s="1"/>
      <c r="O58" s="1"/>
      <c r="P58" s="1"/>
      <c r="Q58" s="1"/>
      <c r="R58" s="1"/>
      <c r="S58" s="1"/>
      <c r="T58" s="1"/>
      <c r="U58" s="1"/>
      <c r="V58" s="1"/>
      <c r="W58" s="1"/>
      <c r="X58" s="1"/>
      <c r="Y58" s="1"/>
      <c r="Z58" s="1"/>
      <c r="AA58" s="1"/>
      <c r="AB58" s="1"/>
      <c r="AC58" s="1"/>
      <c r="AD58" s="1"/>
    </row>
    <row r="59" spans="1:30" x14ac:dyDescent="0.2">
      <c r="A59" s="1"/>
      <c r="B59" s="335"/>
      <c r="C59" s="335"/>
      <c r="D59" s="1"/>
      <c r="E59" s="1"/>
      <c r="F59" s="1"/>
      <c r="G59" s="1"/>
      <c r="H59" s="1"/>
      <c r="I59" s="1"/>
      <c r="J59" s="1"/>
      <c r="K59" s="1"/>
      <c r="L59" s="1"/>
      <c r="M59" s="1"/>
      <c r="N59" s="1"/>
      <c r="O59" s="1"/>
      <c r="P59" s="1"/>
      <c r="Q59" s="1"/>
      <c r="R59" s="1"/>
      <c r="S59" s="1"/>
      <c r="T59" s="1"/>
      <c r="U59" s="1"/>
      <c r="V59" s="1"/>
      <c r="W59" s="1"/>
      <c r="X59" s="1"/>
      <c r="Y59" s="1"/>
      <c r="Z59" s="1"/>
      <c r="AA59" s="1"/>
      <c r="AB59" s="1"/>
      <c r="AC59" s="1"/>
      <c r="AD59" s="1"/>
    </row>
    <row r="60" spans="1:30" x14ac:dyDescent="0.2">
      <c r="A60" s="1"/>
      <c r="B60" s="335"/>
      <c r="C60" s="335"/>
      <c r="D60" s="1"/>
      <c r="E60" s="1"/>
      <c r="F60" s="1"/>
      <c r="G60" s="1"/>
      <c r="H60" s="1"/>
      <c r="I60" s="1"/>
      <c r="J60" s="1"/>
      <c r="K60" s="1"/>
      <c r="L60" s="1"/>
      <c r="M60" s="1"/>
      <c r="N60" s="1"/>
      <c r="O60" s="1"/>
      <c r="P60" s="1"/>
      <c r="Q60" s="1"/>
      <c r="R60" s="1"/>
      <c r="S60" s="1"/>
      <c r="T60" s="1"/>
      <c r="U60" s="1"/>
      <c r="V60" s="1"/>
      <c r="W60" s="1"/>
      <c r="X60" s="1"/>
      <c r="Y60" s="1"/>
      <c r="Z60" s="1"/>
      <c r="AA60" s="1"/>
      <c r="AB60" s="1"/>
      <c r="AC60" s="1"/>
      <c r="AD60" s="1"/>
    </row>
    <row r="61" spans="1:30" x14ac:dyDescent="0.2">
      <c r="A61" s="1"/>
      <c r="B61" s="335"/>
      <c r="C61" s="335"/>
      <c r="D61" s="1"/>
      <c r="E61" s="1"/>
      <c r="F61" s="1"/>
      <c r="G61" s="1"/>
      <c r="H61" s="1"/>
      <c r="I61" s="1"/>
      <c r="J61" s="1"/>
      <c r="K61" s="1"/>
      <c r="L61" s="1"/>
      <c r="M61" s="1"/>
      <c r="N61" s="1"/>
      <c r="O61" s="1"/>
      <c r="P61" s="1"/>
      <c r="Q61" s="1"/>
      <c r="R61" s="1"/>
      <c r="S61" s="1"/>
      <c r="T61" s="1"/>
      <c r="U61" s="1"/>
      <c r="V61" s="1"/>
      <c r="W61" s="1"/>
      <c r="X61" s="1"/>
      <c r="Y61" s="1"/>
      <c r="Z61" s="1"/>
      <c r="AA61" s="1"/>
      <c r="AB61" s="1"/>
      <c r="AC61" s="1"/>
      <c r="AD61" s="1"/>
    </row>
    <row r="62" spans="1:30" x14ac:dyDescent="0.2">
      <c r="A62" s="1"/>
      <c r="B62" s="335"/>
      <c r="C62" s="335"/>
      <c r="D62" s="1"/>
      <c r="E62" s="1"/>
      <c r="F62" s="1"/>
      <c r="G62" s="1"/>
      <c r="H62" s="1"/>
      <c r="I62" s="1"/>
      <c r="J62" s="1"/>
      <c r="K62" s="1"/>
      <c r="L62" s="1"/>
      <c r="M62" s="1"/>
      <c r="N62" s="1"/>
      <c r="O62" s="1"/>
      <c r="P62" s="1"/>
      <c r="Q62" s="1"/>
      <c r="R62" s="1"/>
      <c r="S62" s="1"/>
      <c r="T62" s="1"/>
      <c r="U62" s="1"/>
      <c r="V62" s="1"/>
      <c r="W62" s="1"/>
      <c r="X62" s="1"/>
      <c r="Y62" s="1"/>
      <c r="Z62" s="1"/>
      <c r="AA62" s="1"/>
      <c r="AB62" s="1"/>
      <c r="AC62" s="1"/>
      <c r="AD62" s="1"/>
    </row>
    <row r="63" spans="1:30" x14ac:dyDescent="0.2">
      <c r="A63" s="1"/>
      <c r="B63" s="335"/>
      <c r="C63" s="335"/>
      <c r="D63" s="1"/>
      <c r="E63" s="1"/>
      <c r="F63" s="1"/>
      <c r="G63" s="1"/>
      <c r="H63" s="1"/>
      <c r="I63" s="1"/>
      <c r="J63" s="1"/>
      <c r="K63" s="1"/>
      <c r="L63" s="1"/>
      <c r="M63" s="1"/>
      <c r="N63" s="1"/>
      <c r="O63" s="1"/>
      <c r="P63" s="1"/>
      <c r="Q63" s="1"/>
      <c r="R63" s="1"/>
      <c r="S63" s="1"/>
      <c r="T63" s="1"/>
      <c r="U63" s="1"/>
      <c r="V63" s="1"/>
      <c r="W63" s="1"/>
      <c r="X63" s="1"/>
      <c r="Y63" s="1"/>
      <c r="Z63" s="1"/>
      <c r="AA63" s="1"/>
      <c r="AB63" s="1"/>
      <c r="AC63" s="1"/>
      <c r="AD63" s="1"/>
    </row>
    <row r="64" spans="1:30" x14ac:dyDescent="0.2">
      <c r="A64" s="1"/>
      <c r="B64" s="335"/>
      <c r="C64" s="335"/>
      <c r="D64" s="1"/>
      <c r="E64" s="1"/>
      <c r="F64" s="1"/>
      <c r="G64" s="1"/>
      <c r="H64" s="1"/>
      <c r="I64" s="1"/>
      <c r="J64" s="1"/>
      <c r="K64" s="1"/>
      <c r="L64" s="1"/>
      <c r="M64" s="1"/>
      <c r="N64" s="1"/>
      <c r="O64" s="1"/>
      <c r="P64" s="1"/>
      <c r="Q64" s="1"/>
      <c r="R64" s="1"/>
      <c r="S64" s="1"/>
      <c r="T64" s="1"/>
      <c r="U64" s="1"/>
      <c r="V64" s="1"/>
      <c r="W64" s="1"/>
      <c r="X64" s="1"/>
      <c r="Y64" s="1"/>
      <c r="Z64" s="1"/>
      <c r="AA64" s="1"/>
      <c r="AB64" s="1"/>
      <c r="AC64" s="1"/>
      <c r="AD64" s="1"/>
    </row>
    <row r="65" spans="1:30" x14ac:dyDescent="0.2">
      <c r="A65" s="1"/>
      <c r="B65" s="335"/>
      <c r="C65" s="335"/>
      <c r="D65" s="1"/>
      <c r="E65" s="1"/>
      <c r="F65" s="1"/>
      <c r="G65" s="1"/>
      <c r="H65" s="1"/>
      <c r="I65" s="1"/>
      <c r="J65" s="1"/>
      <c r="K65" s="1"/>
      <c r="L65" s="1"/>
      <c r="M65" s="1"/>
      <c r="N65" s="1"/>
      <c r="O65" s="1"/>
      <c r="P65" s="1"/>
      <c r="Q65" s="1"/>
      <c r="R65" s="1"/>
      <c r="S65" s="1"/>
      <c r="T65" s="1"/>
      <c r="U65" s="1"/>
      <c r="V65" s="1"/>
      <c r="W65" s="1"/>
      <c r="X65" s="1"/>
      <c r="Y65" s="1"/>
      <c r="Z65" s="1"/>
      <c r="AA65" s="1"/>
      <c r="AB65" s="1"/>
      <c r="AC65" s="1"/>
      <c r="AD65" s="1"/>
    </row>
    <row r="66" spans="1:30" x14ac:dyDescent="0.2">
      <c r="A66" s="1"/>
      <c r="B66" s="335"/>
      <c r="C66" s="335"/>
      <c r="D66" s="1"/>
      <c r="E66" s="1"/>
      <c r="F66" s="1"/>
      <c r="G66" s="1"/>
      <c r="H66" s="1"/>
      <c r="I66" s="1"/>
      <c r="J66" s="1"/>
      <c r="K66" s="1"/>
      <c r="L66" s="1"/>
      <c r="M66" s="1"/>
      <c r="N66" s="1"/>
      <c r="O66" s="1"/>
      <c r="P66" s="1"/>
      <c r="Q66" s="1"/>
      <c r="R66" s="1"/>
      <c r="S66" s="1"/>
      <c r="T66" s="1"/>
      <c r="U66" s="1"/>
      <c r="V66" s="1"/>
      <c r="W66" s="1"/>
      <c r="X66" s="1"/>
      <c r="Y66" s="1"/>
      <c r="Z66" s="1"/>
      <c r="AA66" s="1"/>
      <c r="AB66" s="1"/>
      <c r="AC66" s="1"/>
      <c r="AD66" s="1"/>
    </row>
    <row r="67" spans="1:30" x14ac:dyDescent="0.2">
      <c r="A67" s="1"/>
      <c r="B67" s="335"/>
      <c r="C67" s="335"/>
      <c r="D67" s="1"/>
      <c r="E67" s="1"/>
      <c r="F67" s="1"/>
      <c r="G67" s="1"/>
      <c r="H67" s="1"/>
      <c r="I67" s="1"/>
      <c r="J67" s="1"/>
      <c r="K67" s="1"/>
      <c r="L67" s="1"/>
      <c r="M67" s="1"/>
      <c r="N67" s="1"/>
      <c r="O67" s="1"/>
      <c r="P67" s="1"/>
      <c r="Q67" s="1"/>
      <c r="R67" s="1"/>
      <c r="S67" s="1"/>
      <c r="T67" s="1"/>
      <c r="U67" s="1"/>
      <c r="V67" s="1"/>
      <c r="W67" s="1"/>
      <c r="X67" s="1"/>
      <c r="Y67" s="1"/>
      <c r="Z67" s="1"/>
      <c r="AA67" s="1"/>
      <c r="AB67" s="1"/>
      <c r="AC67" s="1"/>
      <c r="AD67" s="1"/>
    </row>
    <row r="68" spans="1:30" x14ac:dyDescent="0.2">
      <c r="A68" s="1"/>
      <c r="B68" s="335"/>
      <c r="C68" s="335"/>
      <c r="D68" s="1"/>
      <c r="E68" s="1"/>
      <c r="F68" s="1"/>
      <c r="G68" s="1"/>
      <c r="H68" s="1"/>
      <c r="I68" s="1"/>
      <c r="J68" s="1"/>
      <c r="K68" s="1"/>
      <c r="L68" s="1"/>
      <c r="M68" s="1"/>
      <c r="N68" s="1"/>
      <c r="O68" s="1"/>
      <c r="P68" s="1"/>
      <c r="Q68" s="1"/>
      <c r="R68" s="1"/>
      <c r="S68" s="1"/>
      <c r="T68" s="1"/>
      <c r="U68" s="1"/>
      <c r="V68" s="1"/>
      <c r="W68" s="1"/>
      <c r="X68" s="1"/>
      <c r="Y68" s="1"/>
      <c r="Z68" s="1"/>
      <c r="AA68" s="1"/>
      <c r="AB68" s="1"/>
      <c r="AC68" s="1"/>
      <c r="AD68" s="1"/>
    </row>
    <row r="69" spans="1:30" x14ac:dyDescent="0.2">
      <c r="A69" s="1"/>
      <c r="B69" s="335"/>
      <c r="C69" s="335"/>
      <c r="D69" s="1"/>
      <c r="E69" s="1"/>
      <c r="F69" s="1"/>
      <c r="G69" s="1"/>
      <c r="H69" s="1"/>
      <c r="I69" s="1"/>
      <c r="J69" s="1"/>
      <c r="K69" s="1"/>
      <c r="L69" s="1"/>
      <c r="M69" s="1"/>
      <c r="N69" s="1"/>
      <c r="O69" s="1"/>
      <c r="P69" s="1"/>
      <c r="Q69" s="1"/>
      <c r="R69" s="1"/>
      <c r="S69" s="1"/>
      <c r="T69" s="1"/>
      <c r="U69" s="1"/>
      <c r="V69" s="1"/>
      <c r="W69" s="1"/>
      <c r="X69" s="1"/>
      <c r="Y69" s="1"/>
      <c r="Z69" s="1"/>
      <c r="AA69" s="1"/>
      <c r="AB69" s="1"/>
      <c r="AC69" s="1"/>
      <c r="AD69" s="1"/>
    </row>
    <row r="70" spans="1:30" x14ac:dyDescent="0.2">
      <c r="A70" s="1"/>
      <c r="B70" s="335"/>
      <c r="C70" s="335"/>
      <c r="D70" s="1"/>
      <c r="E70" s="1"/>
      <c r="F70" s="1"/>
      <c r="G70" s="1"/>
      <c r="H70" s="1"/>
      <c r="I70" s="1"/>
      <c r="J70" s="1"/>
      <c r="K70" s="1"/>
      <c r="L70" s="1"/>
      <c r="M70" s="1"/>
      <c r="N70" s="1"/>
      <c r="O70" s="1"/>
      <c r="P70" s="1"/>
      <c r="Q70" s="1"/>
      <c r="R70" s="1"/>
      <c r="S70" s="1"/>
      <c r="T70" s="1"/>
      <c r="U70" s="1"/>
      <c r="V70" s="1"/>
      <c r="W70" s="1"/>
      <c r="X70" s="1"/>
      <c r="Y70" s="1"/>
      <c r="Z70" s="1"/>
      <c r="AA70" s="1"/>
      <c r="AB70" s="1"/>
      <c r="AC70" s="1"/>
      <c r="AD70" s="1"/>
    </row>
    <row r="71" spans="1:30" x14ac:dyDescent="0.2">
      <c r="A71" s="1"/>
      <c r="B71" s="335"/>
      <c r="C71" s="335"/>
      <c r="D71" s="1"/>
      <c r="E71" s="1"/>
      <c r="F71" s="1"/>
      <c r="G71" s="1"/>
      <c r="H71" s="1"/>
      <c r="I71" s="1"/>
      <c r="J71" s="1"/>
      <c r="K71" s="1"/>
      <c r="L71" s="1"/>
      <c r="M71" s="1"/>
      <c r="N71" s="1"/>
      <c r="O71" s="1"/>
      <c r="P71" s="1"/>
      <c r="Q71" s="1"/>
      <c r="R71" s="1"/>
      <c r="S71" s="1"/>
      <c r="T71" s="1"/>
      <c r="U71" s="1"/>
      <c r="V71" s="1"/>
      <c r="W71" s="1"/>
      <c r="X71" s="1"/>
      <c r="Y71" s="1"/>
      <c r="Z71" s="1"/>
      <c r="AA71" s="1"/>
      <c r="AB71" s="1"/>
      <c r="AC71" s="1"/>
      <c r="AD71" s="1"/>
    </row>
    <row r="72" spans="1:30" x14ac:dyDescent="0.2">
      <c r="A72" s="1"/>
      <c r="B72" s="335"/>
      <c r="C72" s="335"/>
      <c r="D72" s="1"/>
      <c r="E72" s="1"/>
      <c r="F72" s="1"/>
      <c r="G72" s="1"/>
      <c r="H72" s="1"/>
      <c r="I72" s="1"/>
      <c r="J72" s="1"/>
      <c r="K72" s="1"/>
      <c r="L72" s="1"/>
      <c r="M72" s="1"/>
      <c r="N72" s="1"/>
      <c r="O72" s="1"/>
      <c r="P72" s="1"/>
      <c r="Q72" s="1"/>
      <c r="R72" s="1"/>
      <c r="S72" s="1"/>
      <c r="T72" s="1"/>
      <c r="U72" s="1"/>
      <c r="V72" s="1"/>
      <c r="W72" s="1"/>
      <c r="X72" s="1"/>
      <c r="Y72" s="1"/>
      <c r="Z72" s="1"/>
      <c r="AA72" s="1"/>
      <c r="AB72" s="1"/>
      <c r="AC72" s="1"/>
      <c r="AD72" s="1"/>
    </row>
    <row r="73" spans="1:30" x14ac:dyDescent="0.2">
      <c r="A73" s="1"/>
      <c r="B73" s="335"/>
      <c r="C73" s="335"/>
      <c r="D73" s="1"/>
      <c r="E73" s="1"/>
      <c r="F73" s="1"/>
      <c r="G73" s="1"/>
      <c r="H73" s="1"/>
      <c r="I73" s="1"/>
      <c r="J73" s="1"/>
      <c r="K73" s="1"/>
      <c r="L73" s="1"/>
      <c r="M73" s="1"/>
      <c r="N73" s="1"/>
      <c r="O73" s="1"/>
      <c r="P73" s="1"/>
      <c r="Q73" s="1"/>
      <c r="R73" s="1"/>
      <c r="S73" s="1"/>
      <c r="T73" s="1"/>
      <c r="U73" s="1"/>
      <c r="V73" s="1"/>
      <c r="W73" s="1"/>
      <c r="X73" s="1"/>
      <c r="Y73" s="1"/>
      <c r="Z73" s="1"/>
      <c r="AA73" s="1"/>
      <c r="AB73" s="1"/>
      <c r="AC73" s="1"/>
      <c r="AD73" s="1"/>
    </row>
    <row r="74" spans="1:30" x14ac:dyDescent="0.2">
      <c r="A74" s="1"/>
      <c r="B74" s="335"/>
      <c r="C74" s="335"/>
      <c r="D74" s="1"/>
      <c r="E74" s="1"/>
      <c r="F74" s="1"/>
      <c r="G74" s="1"/>
      <c r="H74" s="1"/>
      <c r="I74" s="1"/>
      <c r="J74" s="1"/>
      <c r="K74" s="1"/>
      <c r="L74" s="1"/>
      <c r="M74" s="1"/>
      <c r="N74" s="1"/>
      <c r="O74" s="1"/>
      <c r="P74" s="1"/>
      <c r="Q74" s="1"/>
      <c r="R74" s="1"/>
      <c r="S74" s="1"/>
      <c r="T74" s="1"/>
      <c r="U74" s="1"/>
      <c r="V74" s="1"/>
      <c r="W74" s="1"/>
      <c r="X74" s="1"/>
      <c r="Y74" s="1"/>
      <c r="Z74" s="1"/>
      <c r="AA74" s="1"/>
      <c r="AB74" s="1"/>
      <c r="AC74" s="1"/>
      <c r="AD74" s="1"/>
    </row>
  </sheetData>
  <mergeCells count="34">
    <mergeCell ref="R8:V8"/>
    <mergeCell ref="V13:AA13"/>
    <mergeCell ref="H13:K13"/>
    <mergeCell ref="M10:AA10"/>
    <mergeCell ref="W9:AA9"/>
    <mergeCell ref="W8:AA8"/>
    <mergeCell ref="M9:V9"/>
    <mergeCell ref="M8:Q8"/>
    <mergeCell ref="L13:U13"/>
    <mergeCell ref="B8:C8"/>
    <mergeCell ref="B26:C26"/>
    <mergeCell ref="B19:C19"/>
    <mergeCell ref="B17:C17"/>
    <mergeCell ref="B13:C13"/>
    <mergeCell ref="B15:C15"/>
    <mergeCell ref="B21:C21"/>
    <mergeCell ref="B16:C16"/>
    <mergeCell ref="B14:C14"/>
    <mergeCell ref="A1:C2"/>
    <mergeCell ref="B3:C3"/>
    <mergeCell ref="B4:C4"/>
    <mergeCell ref="B5:C5"/>
    <mergeCell ref="M20:Q20"/>
    <mergeCell ref="B18:C18"/>
    <mergeCell ref="D13:G13"/>
    <mergeCell ref="B11:C11"/>
    <mergeCell ref="B20:C20"/>
    <mergeCell ref="B12:C12"/>
    <mergeCell ref="A12:A18"/>
    <mergeCell ref="B6:C6"/>
    <mergeCell ref="B7:C7"/>
    <mergeCell ref="A6:A10"/>
    <mergeCell ref="B9:C9"/>
    <mergeCell ref="B10:C10"/>
  </mergeCells>
  <phoneticPr fontId="5" type="noConversion"/>
  <pageMargins left="0.75" right="0.75" top="1" bottom="1" header="0.5" footer="0.5"/>
  <pageSetup paperSize="8" scale="74" orientation="landscape" verticalDpi="1200" r:id="rId1"/>
  <headerFooter alignWithMargins="0"/>
  <ignoredErrors>
    <ignoredError sqref="L16 H15:H16"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pageSetUpPr autoPageBreaks="0" fitToPage="1"/>
  </sheetPr>
  <dimension ref="A1:D77"/>
  <sheetViews>
    <sheetView workbookViewId="0">
      <selection sqref="A1:C1"/>
    </sheetView>
  </sheetViews>
  <sheetFormatPr defaultRowHeight="12.75" x14ac:dyDescent="0.2"/>
  <cols>
    <col min="1" max="1" width="46.7109375" style="205" bestFit="1" customWidth="1"/>
    <col min="2" max="3" width="47.28515625" style="205" customWidth="1"/>
    <col min="4" max="16384" width="9.140625" style="1"/>
  </cols>
  <sheetData>
    <row r="1" spans="1:4" s="217" customFormat="1" ht="23.1" customHeight="1" x14ac:dyDescent="0.2">
      <c r="A1" s="922" t="s">
        <v>4419</v>
      </c>
      <c r="B1" s="923"/>
      <c r="C1" s="924"/>
      <c r="D1" s="216"/>
    </row>
    <row r="2" spans="1:4" ht="45" customHeight="1" x14ac:dyDescent="0.2">
      <c r="A2" s="918" t="s">
        <v>5068</v>
      </c>
      <c r="B2" s="919"/>
      <c r="C2" s="920"/>
      <c r="D2" s="206"/>
    </row>
    <row r="3" spans="1:4" x14ac:dyDescent="0.2">
      <c r="A3" s="921"/>
      <c r="B3" s="921"/>
      <c r="C3" s="921"/>
      <c r="D3" s="206"/>
    </row>
    <row r="4" spans="1:4" x14ac:dyDescent="0.2">
      <c r="A4" s="278" t="s">
        <v>4420</v>
      </c>
      <c r="B4" s="278" t="s">
        <v>4421</v>
      </c>
      <c r="C4" s="278" t="s">
        <v>4422</v>
      </c>
      <c r="D4" s="206"/>
    </row>
    <row r="5" spans="1:4" s="207" customFormat="1" ht="22.5" x14ac:dyDescent="0.2">
      <c r="A5" s="279" t="s">
        <v>4423</v>
      </c>
      <c r="B5" s="279" t="s">
        <v>4424</v>
      </c>
      <c r="C5" s="279" t="s">
        <v>4425</v>
      </c>
      <c r="D5" s="206"/>
    </row>
    <row r="6" spans="1:4" s="207" customFormat="1" ht="56.25" x14ac:dyDescent="0.2">
      <c r="A6" s="279" t="s">
        <v>4663</v>
      </c>
      <c r="B6" s="279" t="s">
        <v>4664</v>
      </c>
      <c r="C6" s="279" t="s">
        <v>4425</v>
      </c>
      <c r="D6" s="206"/>
    </row>
    <row r="7" spans="1:4" s="207" customFormat="1" ht="67.5" x14ac:dyDescent="0.2">
      <c r="A7" s="279" t="s">
        <v>4665</v>
      </c>
      <c r="B7" s="279" t="s">
        <v>4666</v>
      </c>
      <c r="C7" s="279" t="s">
        <v>4667</v>
      </c>
      <c r="D7" s="206"/>
    </row>
    <row r="8" spans="1:4" s="207" customFormat="1" ht="33.75" x14ac:dyDescent="0.2">
      <c r="A8" s="279" t="s">
        <v>4668</v>
      </c>
      <c r="B8" s="279" t="s">
        <v>4669</v>
      </c>
      <c r="C8" s="279" t="s">
        <v>4670</v>
      </c>
      <c r="D8" s="206"/>
    </row>
    <row r="9" spans="1:4" s="207" customFormat="1" ht="101.25" x14ac:dyDescent="0.2">
      <c r="A9" s="279" t="s">
        <v>4671</v>
      </c>
      <c r="B9" s="279" t="s">
        <v>4672</v>
      </c>
      <c r="C9" s="279" t="s">
        <v>4673</v>
      </c>
      <c r="D9" s="206"/>
    </row>
    <row r="10" spans="1:4" s="207" customFormat="1" ht="22.5" x14ac:dyDescent="0.2">
      <c r="A10" s="279" t="s">
        <v>4674</v>
      </c>
      <c r="B10" s="279" t="s">
        <v>4675</v>
      </c>
      <c r="C10" s="279" t="s">
        <v>4425</v>
      </c>
      <c r="D10" s="206"/>
    </row>
    <row r="11" spans="1:4" s="207" customFormat="1" ht="22.5" x14ac:dyDescent="0.2">
      <c r="A11" s="279" t="s">
        <v>4622</v>
      </c>
      <c r="B11" s="279" t="s">
        <v>4424</v>
      </c>
      <c r="C11" s="279" t="s">
        <v>4425</v>
      </c>
      <c r="D11" s="206"/>
    </row>
    <row r="12" spans="1:4" s="207" customFormat="1" ht="56.25" x14ac:dyDescent="0.2">
      <c r="A12" s="279" t="s">
        <v>4676</v>
      </c>
      <c r="B12" s="279" t="s">
        <v>4677</v>
      </c>
      <c r="C12" s="279" t="s">
        <v>4425</v>
      </c>
      <c r="D12" s="206"/>
    </row>
    <row r="13" spans="1:4" s="207" customFormat="1" ht="67.5" customHeight="1" x14ac:dyDescent="0.2">
      <c r="A13" s="279" t="s">
        <v>4678</v>
      </c>
      <c r="B13" s="280" t="s">
        <v>4679</v>
      </c>
      <c r="C13" s="279" t="s">
        <v>4425</v>
      </c>
      <c r="D13" s="206"/>
    </row>
    <row r="14" spans="1:4" s="207" customFormat="1" ht="22.5" x14ac:dyDescent="0.2">
      <c r="A14" s="279" t="s">
        <v>4680</v>
      </c>
      <c r="B14" s="279" t="s">
        <v>4681</v>
      </c>
      <c r="C14" s="279" t="s">
        <v>4425</v>
      </c>
      <c r="D14" s="206"/>
    </row>
    <row r="15" spans="1:4" s="207" customFormat="1" ht="191.25" x14ac:dyDescent="0.2">
      <c r="A15" s="279" t="s">
        <v>4625</v>
      </c>
      <c r="B15" s="281" t="s">
        <v>4144</v>
      </c>
      <c r="C15" s="279" t="s">
        <v>4425</v>
      </c>
      <c r="D15" s="917"/>
    </row>
    <row r="16" spans="1:4" s="207" customFormat="1" ht="123.75" x14ac:dyDescent="0.2">
      <c r="A16" s="279" t="s">
        <v>4626</v>
      </c>
      <c r="B16" s="279" t="s">
        <v>4682</v>
      </c>
      <c r="C16" s="279" t="s">
        <v>4683</v>
      </c>
      <c r="D16" s="917"/>
    </row>
    <row r="17" spans="1:4" s="207" customFormat="1" ht="78.75" x14ac:dyDescent="0.2">
      <c r="A17" s="279" t="s">
        <v>4013</v>
      </c>
      <c r="B17" s="279" t="s">
        <v>5067</v>
      </c>
      <c r="C17" s="279" t="s">
        <v>4425</v>
      </c>
      <c r="D17" s="206"/>
    </row>
    <row r="18" spans="1:4" s="207" customFormat="1" ht="78.75" x14ac:dyDescent="0.2">
      <c r="A18" s="279" t="s">
        <v>4020</v>
      </c>
      <c r="B18" s="279" t="s">
        <v>4684</v>
      </c>
      <c r="C18" s="279" t="s">
        <v>4425</v>
      </c>
      <c r="D18" s="206"/>
    </row>
    <row r="19" spans="1:4" s="207" customFormat="1" x14ac:dyDescent="0.2">
      <c r="A19" s="204"/>
      <c r="B19" s="204"/>
      <c r="C19" s="204"/>
      <c r="D19" s="206"/>
    </row>
    <row r="20" spans="1:4" s="207" customFormat="1" x14ac:dyDescent="0.2">
      <c r="A20" s="204"/>
      <c r="B20" s="204"/>
      <c r="C20" s="204"/>
      <c r="D20" s="208"/>
    </row>
    <row r="21" spans="1:4" s="207" customFormat="1" x14ac:dyDescent="0.2">
      <c r="A21" s="204"/>
      <c r="B21" s="204"/>
      <c r="C21" s="204"/>
      <c r="D21" s="208"/>
    </row>
    <row r="22" spans="1:4" s="207" customFormat="1" x14ac:dyDescent="0.2">
      <c r="A22" s="204"/>
      <c r="B22" s="204"/>
      <c r="C22" s="204"/>
      <c r="D22" s="206"/>
    </row>
    <row r="23" spans="1:4" s="207" customFormat="1" ht="15" x14ac:dyDescent="0.2">
      <c r="A23" s="392" t="s">
        <v>582</v>
      </c>
      <c r="B23" s="393"/>
      <c r="C23" s="204"/>
      <c r="D23" s="206"/>
    </row>
    <row r="24" spans="1:4" x14ac:dyDescent="0.2">
      <c r="A24" s="204"/>
      <c r="B24" s="204"/>
      <c r="C24" s="204"/>
    </row>
    <row r="25" spans="1:4" ht="13.5" thickBot="1" x14ac:dyDescent="0.25">
      <c r="A25" s="210" t="s">
        <v>580</v>
      </c>
      <c r="B25" s="52"/>
    </row>
    <row r="26" spans="1:4" x14ac:dyDescent="0.2">
      <c r="A26" s="53" t="s">
        <v>2158</v>
      </c>
      <c r="B26" s="54"/>
    </row>
    <row r="27" spans="1:4" x14ac:dyDescent="0.2">
      <c r="A27" s="55" t="s">
        <v>4337</v>
      </c>
      <c r="B27" s="56" t="s">
        <v>1438</v>
      </c>
    </row>
    <row r="28" spans="1:4" ht="12.75" customHeight="1" x14ac:dyDescent="0.2">
      <c r="A28" s="55" t="s">
        <v>4338</v>
      </c>
      <c r="B28" s="56" t="s">
        <v>3660</v>
      </c>
    </row>
    <row r="29" spans="1:4" x14ac:dyDescent="0.2">
      <c r="A29" s="55" t="s">
        <v>4339</v>
      </c>
      <c r="B29" s="56" t="s">
        <v>1154</v>
      </c>
    </row>
    <row r="30" spans="1:4" x14ac:dyDescent="0.2">
      <c r="A30" s="55" t="s">
        <v>4340</v>
      </c>
      <c r="B30" s="56" t="s">
        <v>266</v>
      </c>
    </row>
    <row r="31" spans="1:4" x14ac:dyDescent="0.2">
      <c r="A31" s="55" t="s">
        <v>4341</v>
      </c>
      <c r="B31" s="56" t="s">
        <v>508</v>
      </c>
    </row>
    <row r="32" spans="1:4" x14ac:dyDescent="0.2">
      <c r="A32" s="55" t="s">
        <v>4342</v>
      </c>
      <c r="B32" s="56" t="s">
        <v>1461</v>
      </c>
    </row>
    <row r="33" spans="1:2" x14ac:dyDescent="0.2">
      <c r="A33" s="55" t="s">
        <v>4343</v>
      </c>
      <c r="B33" s="56" t="s">
        <v>4334</v>
      </c>
    </row>
    <row r="34" spans="1:2" ht="13.5" thickBot="1" x14ac:dyDescent="0.25">
      <c r="A34" s="57" t="s">
        <v>4344</v>
      </c>
      <c r="B34" s="58" t="s">
        <v>3676</v>
      </c>
    </row>
    <row r="35" spans="1:2" x14ac:dyDescent="0.2">
      <c r="A35" s="52"/>
      <c r="B35" s="52"/>
    </row>
    <row r="36" spans="1:2" ht="13.5" thickBot="1" x14ac:dyDescent="0.25">
      <c r="A36" s="210" t="s">
        <v>581</v>
      </c>
      <c r="B36" s="52"/>
    </row>
    <row r="37" spans="1:2" x14ac:dyDescent="0.2">
      <c r="A37" s="53" t="s">
        <v>2159</v>
      </c>
      <c r="B37" s="59"/>
    </row>
    <row r="38" spans="1:2" x14ac:dyDescent="0.2">
      <c r="A38" s="55" t="s">
        <v>4346</v>
      </c>
      <c r="B38" s="56" t="s">
        <v>4377</v>
      </c>
    </row>
    <row r="39" spans="1:2" x14ac:dyDescent="0.2">
      <c r="A39" s="55" t="s">
        <v>4347</v>
      </c>
      <c r="B39" s="56" t="s">
        <v>3677</v>
      </c>
    </row>
    <row r="40" spans="1:2" x14ac:dyDescent="0.2">
      <c r="A40" s="55" t="s">
        <v>4348</v>
      </c>
      <c r="B40" s="56" t="s">
        <v>4345</v>
      </c>
    </row>
    <row r="41" spans="1:2" ht="13.5" thickBot="1" x14ac:dyDescent="0.25">
      <c r="A41" s="57" t="s">
        <v>4349</v>
      </c>
      <c r="B41" s="58" t="s">
        <v>1439</v>
      </c>
    </row>
    <row r="42" spans="1:2" x14ac:dyDescent="0.2">
      <c r="A42" s="52"/>
      <c r="B42" s="52"/>
    </row>
    <row r="43" spans="1:2" ht="13.5" thickBot="1" x14ac:dyDescent="0.25">
      <c r="A43" s="210" t="s">
        <v>4336</v>
      </c>
      <c r="B43" s="52"/>
    </row>
    <row r="44" spans="1:2" x14ac:dyDescent="0.2">
      <c r="A44" s="60" t="s">
        <v>5078</v>
      </c>
      <c r="B44" s="59" t="s">
        <v>1442</v>
      </c>
    </row>
    <row r="45" spans="1:2" x14ac:dyDescent="0.2">
      <c r="A45" s="55" t="s">
        <v>5079</v>
      </c>
      <c r="B45" s="56" t="s">
        <v>4143</v>
      </c>
    </row>
    <row r="46" spans="1:2" ht="13.5" thickBot="1" x14ac:dyDescent="0.25">
      <c r="A46" s="57" t="s">
        <v>4352</v>
      </c>
      <c r="B46" s="58" t="s">
        <v>4687</v>
      </c>
    </row>
    <row r="47" spans="1:2" x14ac:dyDescent="0.2">
      <c r="A47" s="52"/>
      <c r="B47" s="52"/>
    </row>
    <row r="48" spans="1:2" ht="13.5" thickBot="1" x14ac:dyDescent="0.25">
      <c r="A48" s="210" t="s">
        <v>4350</v>
      </c>
      <c r="B48" s="52"/>
    </row>
    <row r="49" spans="1:2" x14ac:dyDescent="0.2">
      <c r="A49" s="53" t="s">
        <v>4353</v>
      </c>
      <c r="B49" s="54"/>
    </row>
    <row r="50" spans="1:2" x14ac:dyDescent="0.2">
      <c r="A50" s="55" t="s">
        <v>4355</v>
      </c>
      <c r="B50" s="56" t="s">
        <v>1443</v>
      </c>
    </row>
    <row r="51" spans="1:2" ht="13.5" thickBot="1" x14ac:dyDescent="0.25">
      <c r="A51" s="57" t="s">
        <v>4356</v>
      </c>
      <c r="B51" s="58" t="s">
        <v>4637</v>
      </c>
    </row>
    <row r="52" spans="1:2" x14ac:dyDescent="0.2">
      <c r="A52" s="282"/>
      <c r="B52" s="282"/>
    </row>
    <row r="53" spans="1:2" ht="13.5" thickBot="1" x14ac:dyDescent="0.25">
      <c r="A53" s="210" t="s">
        <v>4351</v>
      </c>
      <c r="B53" s="52"/>
    </row>
    <row r="54" spans="1:2" x14ac:dyDescent="0.2">
      <c r="A54" s="53" t="s">
        <v>5074</v>
      </c>
      <c r="B54" s="211"/>
    </row>
    <row r="55" spans="1:2" x14ac:dyDescent="0.2">
      <c r="A55" s="212" t="s">
        <v>4357</v>
      </c>
      <c r="B55" s="213" t="s">
        <v>1454</v>
      </c>
    </row>
    <row r="56" spans="1:2" x14ac:dyDescent="0.2">
      <c r="A56" s="212" t="s">
        <v>4358</v>
      </c>
      <c r="B56" s="213" t="s">
        <v>4207</v>
      </c>
    </row>
    <row r="57" spans="1:2" x14ac:dyDescent="0.2">
      <c r="A57" s="212" t="s">
        <v>4359</v>
      </c>
      <c r="B57" s="213" t="s">
        <v>3714</v>
      </c>
    </row>
    <row r="58" spans="1:2" x14ac:dyDescent="0.2">
      <c r="A58" s="212" t="s">
        <v>4360</v>
      </c>
      <c r="B58" s="213" t="s">
        <v>2723</v>
      </c>
    </row>
    <row r="59" spans="1:2" x14ac:dyDescent="0.2">
      <c r="A59" s="212" t="s">
        <v>4376</v>
      </c>
      <c r="B59" s="213" t="s">
        <v>3681</v>
      </c>
    </row>
    <row r="60" spans="1:2" x14ac:dyDescent="0.2">
      <c r="A60" s="212" t="s">
        <v>4364</v>
      </c>
      <c r="B60" s="213" t="s">
        <v>1136</v>
      </c>
    </row>
    <row r="61" spans="1:2" x14ac:dyDescent="0.2">
      <c r="A61" s="212" t="s">
        <v>4365</v>
      </c>
      <c r="B61" s="213" t="s">
        <v>4720</v>
      </c>
    </row>
    <row r="62" spans="1:2" x14ac:dyDescent="0.2">
      <c r="A62" s="212" t="s">
        <v>4366</v>
      </c>
      <c r="B62" s="213" t="s">
        <v>3894</v>
      </c>
    </row>
    <row r="63" spans="1:2" x14ac:dyDescent="0.2">
      <c r="A63" s="212" t="s">
        <v>4361</v>
      </c>
      <c r="B63" s="213" t="s">
        <v>1155</v>
      </c>
    </row>
    <row r="64" spans="1:2" x14ac:dyDescent="0.2">
      <c r="A64" s="212" t="s">
        <v>4367</v>
      </c>
      <c r="B64" s="213" t="s">
        <v>4300</v>
      </c>
    </row>
    <row r="65" spans="1:2" x14ac:dyDescent="0.2">
      <c r="A65" s="212" t="s">
        <v>4362</v>
      </c>
      <c r="B65" s="213" t="s">
        <v>2713</v>
      </c>
    </row>
    <row r="66" spans="1:2" ht="13.5" thickBot="1" x14ac:dyDescent="0.25">
      <c r="A66" s="214" t="s">
        <v>4363</v>
      </c>
      <c r="B66" s="215" t="s">
        <v>1444</v>
      </c>
    </row>
    <row r="67" spans="1:2" x14ac:dyDescent="0.2">
      <c r="A67" s="52"/>
      <c r="B67" s="52"/>
    </row>
    <row r="68" spans="1:2" ht="13.5" thickBot="1" x14ac:dyDescent="0.25">
      <c r="A68" s="210" t="s">
        <v>4354</v>
      </c>
      <c r="B68" s="52"/>
    </row>
    <row r="69" spans="1:2" x14ac:dyDescent="0.2">
      <c r="A69" s="53" t="s">
        <v>2168</v>
      </c>
      <c r="B69" s="59"/>
    </row>
    <row r="70" spans="1:2" x14ac:dyDescent="0.2">
      <c r="A70" s="55" t="s">
        <v>4368</v>
      </c>
      <c r="B70" s="56" t="s">
        <v>1445</v>
      </c>
    </row>
    <row r="71" spans="1:2" x14ac:dyDescent="0.2">
      <c r="A71" s="55" t="s">
        <v>4369</v>
      </c>
      <c r="B71" s="56" t="s">
        <v>1892</v>
      </c>
    </row>
    <row r="72" spans="1:2" x14ac:dyDescent="0.2">
      <c r="A72" s="55" t="s">
        <v>4370</v>
      </c>
      <c r="B72" s="56" t="s">
        <v>373</v>
      </c>
    </row>
    <row r="73" spans="1:2" x14ac:dyDescent="0.2">
      <c r="A73" s="55" t="s">
        <v>4371</v>
      </c>
      <c r="B73" s="56" t="s">
        <v>4321</v>
      </c>
    </row>
    <row r="74" spans="1:2" x14ac:dyDescent="0.2">
      <c r="A74" s="55" t="s">
        <v>4372</v>
      </c>
      <c r="B74" s="56" t="s">
        <v>3904</v>
      </c>
    </row>
    <row r="75" spans="1:2" x14ac:dyDescent="0.2">
      <c r="A75" s="55" t="s">
        <v>4373</v>
      </c>
      <c r="B75" s="56" t="s">
        <v>3905</v>
      </c>
    </row>
    <row r="76" spans="1:2" x14ac:dyDescent="0.2">
      <c r="A76" s="55" t="s">
        <v>2398</v>
      </c>
      <c r="B76" s="56" t="s">
        <v>4375</v>
      </c>
    </row>
    <row r="77" spans="1:2" ht="13.5" thickBot="1" x14ac:dyDescent="0.25">
      <c r="A77" s="57" t="s">
        <v>4374</v>
      </c>
      <c r="B77" s="58" t="s">
        <v>4335</v>
      </c>
    </row>
  </sheetData>
  <mergeCells count="4">
    <mergeCell ref="D15:D16"/>
    <mergeCell ref="A2:C2"/>
    <mergeCell ref="A3:C3"/>
    <mergeCell ref="A1:C1"/>
  </mergeCells>
  <phoneticPr fontId="5" type="noConversion"/>
  <pageMargins left="0.59055118110236227" right="0.59055118110236227" top="0.98425196850393704" bottom="0.98425196850393704" header="0.51181102362204722" footer="0.51181102362204722"/>
  <pageSetup paperSize="8" scale="96" orientation="portrait" verticalDpi="1200"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B1:AJ158"/>
  <sheetViews>
    <sheetView zoomScale="85" zoomScaleNormal="85" workbookViewId="0">
      <selection activeCell="N38" sqref="N38"/>
    </sheetView>
  </sheetViews>
  <sheetFormatPr defaultRowHeight="12.75" x14ac:dyDescent="0.2"/>
  <cols>
    <col min="1" max="1" width="4.7109375" style="666" customWidth="1"/>
    <col min="2" max="2" width="18.85546875" style="666" customWidth="1"/>
    <col min="3" max="3" width="16.5703125" style="666" customWidth="1"/>
    <col min="4" max="5" width="4.7109375" style="666" customWidth="1"/>
    <col min="6" max="6" width="18.85546875" style="666" customWidth="1"/>
    <col min="7" max="7" width="16.5703125" style="666" customWidth="1"/>
    <col min="8" max="8" width="5" style="666" customWidth="1"/>
    <col min="9" max="9" width="4.7109375" style="666" customWidth="1"/>
    <col min="10" max="10" width="18.85546875" style="666" customWidth="1"/>
    <col min="11" max="11" width="13.5703125" style="666" customWidth="1"/>
    <col min="12" max="12" width="5" style="666" customWidth="1"/>
    <col min="13" max="13" width="4.7109375" style="666" customWidth="1"/>
    <col min="14" max="14" width="18.85546875" style="666" customWidth="1"/>
    <col min="15" max="15" width="23.28515625" style="666" customWidth="1"/>
    <col min="16" max="16" width="9.140625" style="666"/>
    <col min="17" max="17" width="18.85546875" style="666" customWidth="1"/>
    <col min="18" max="18" width="16.5703125" style="666" customWidth="1"/>
    <col min="19" max="19" width="9.140625" style="666"/>
    <col min="20" max="20" width="18.85546875" style="666" customWidth="1"/>
    <col min="21" max="21" width="16.5703125" style="666" customWidth="1"/>
    <col min="22" max="22" width="10.140625" style="666" customWidth="1"/>
    <col min="23" max="23" width="18.85546875" style="666" customWidth="1"/>
    <col min="24" max="24" width="16.5703125" style="666" customWidth="1"/>
    <col min="25" max="25" width="22.42578125" style="666" customWidth="1"/>
    <col min="26" max="26" width="23.7109375" style="666" customWidth="1"/>
    <col min="27" max="27" width="16.5703125" style="666" customWidth="1"/>
    <col min="28" max="28" width="10.42578125" style="666" customWidth="1"/>
    <col min="29" max="29" width="23.7109375" style="666" customWidth="1"/>
    <col min="30" max="30" width="16.5703125" style="666" customWidth="1"/>
    <col min="31" max="31" width="19.140625" style="666" customWidth="1"/>
    <col min="32" max="32" width="18.85546875" style="666" customWidth="1"/>
    <col min="33" max="33" width="16.5703125" style="666" customWidth="1"/>
    <col min="34" max="34" width="19.140625" style="666" customWidth="1"/>
    <col min="35" max="35" width="20" style="666" customWidth="1"/>
    <col min="36" max="36" width="16.7109375" style="666" customWidth="1"/>
    <col min="37" max="37" width="18.5703125" style="666" bestFit="1" customWidth="1"/>
    <col min="38" max="98" width="16.28515625" style="666" bestFit="1" customWidth="1"/>
    <col min="99" max="99" width="10.85546875" style="666" bestFit="1" customWidth="1"/>
    <col min="100" max="16384" width="9.140625" style="666"/>
  </cols>
  <sheetData>
    <row r="1" spans="2:33" ht="21" x14ac:dyDescent="0.35">
      <c r="B1" s="665" t="s">
        <v>1684</v>
      </c>
      <c r="T1" s="665" t="s">
        <v>1692</v>
      </c>
    </row>
    <row r="2" spans="2:33" ht="15.75" customHeight="1" thickBot="1" x14ac:dyDescent="0.25">
      <c r="T2" s="667"/>
      <c r="U2" s="667"/>
      <c r="V2" s="667"/>
      <c r="W2" s="667"/>
      <c r="X2" s="667"/>
      <c r="Y2" s="667"/>
    </row>
    <row r="3" spans="2:33" ht="13.5" thickBot="1" x14ac:dyDescent="0.25">
      <c r="B3" s="668" t="s">
        <v>5104</v>
      </c>
      <c r="C3" s="669"/>
      <c r="F3" s="668" t="s">
        <v>5110</v>
      </c>
      <c r="G3" s="669"/>
      <c r="J3" s="668" t="s">
        <v>5119</v>
      </c>
      <c r="K3" s="669"/>
      <c r="L3" s="667"/>
      <c r="N3" s="668" t="s">
        <v>5120</v>
      </c>
      <c r="O3" s="669"/>
      <c r="Q3" s="668" t="s">
        <v>5125</v>
      </c>
      <c r="R3" s="669"/>
      <c r="T3" s="668" t="s">
        <v>5127</v>
      </c>
      <c r="U3" s="669"/>
      <c r="V3" s="667"/>
      <c r="W3" s="668" t="s">
        <v>5134</v>
      </c>
      <c r="X3" s="669"/>
      <c r="Y3" s="667"/>
      <c r="Z3" s="668" t="s">
        <v>5140</v>
      </c>
      <c r="AA3" s="669"/>
      <c r="AC3" s="668" t="s">
        <v>5146</v>
      </c>
      <c r="AD3" s="669"/>
      <c r="AF3" s="668" t="s">
        <v>5154</v>
      </c>
      <c r="AG3" s="669"/>
    </row>
    <row r="4" spans="2:33" ht="13.5" thickBot="1" x14ac:dyDescent="0.25">
      <c r="B4" s="757" t="s">
        <v>2440</v>
      </c>
      <c r="C4" s="758" t="s">
        <v>2441</v>
      </c>
      <c r="F4" s="757" t="s">
        <v>2440</v>
      </c>
      <c r="G4" s="758" t="s">
        <v>2442</v>
      </c>
      <c r="J4" s="757" t="s">
        <v>2440</v>
      </c>
      <c r="K4" s="758" t="s">
        <v>1460</v>
      </c>
      <c r="L4" s="667"/>
      <c r="N4" s="757" t="s">
        <v>2440</v>
      </c>
      <c r="O4" s="758" t="s">
        <v>1965</v>
      </c>
      <c r="Q4" s="757" t="s">
        <v>2440</v>
      </c>
      <c r="R4" s="758" t="s">
        <v>5106</v>
      </c>
      <c r="T4" s="757" t="s">
        <v>2440</v>
      </c>
      <c r="U4" s="758" t="s">
        <v>5106</v>
      </c>
      <c r="V4" s="667"/>
      <c r="W4" s="757" t="s">
        <v>2440</v>
      </c>
      <c r="X4" s="758" t="s">
        <v>5106</v>
      </c>
      <c r="Y4" s="667"/>
      <c r="Z4" s="757" t="s">
        <v>2440</v>
      </c>
      <c r="AA4" s="758" t="s">
        <v>5106</v>
      </c>
      <c r="AC4" s="757" t="s">
        <v>2440</v>
      </c>
      <c r="AD4" s="758" t="s">
        <v>5106</v>
      </c>
      <c r="AF4" s="757" t="s">
        <v>2440</v>
      </c>
      <c r="AG4" s="758" t="s">
        <v>5106</v>
      </c>
    </row>
    <row r="5" spans="2:33" ht="13.5" thickBot="1" x14ac:dyDescent="0.25">
      <c r="B5" s="670"/>
      <c r="C5" s="671"/>
      <c r="F5" s="670"/>
      <c r="G5" s="671"/>
      <c r="J5" s="670"/>
      <c r="K5" s="671"/>
      <c r="L5" s="667"/>
      <c r="N5" s="670"/>
      <c r="O5" s="671"/>
      <c r="Q5" s="670"/>
      <c r="R5" s="671"/>
      <c r="T5" s="757" t="s">
        <v>4976</v>
      </c>
      <c r="U5" s="758" t="s">
        <v>1931</v>
      </c>
      <c r="V5" s="667"/>
      <c r="W5" s="757" t="s">
        <v>4976</v>
      </c>
      <c r="X5" s="758" t="s">
        <v>5106</v>
      </c>
      <c r="Y5" s="667"/>
      <c r="Z5" s="757" t="s">
        <v>4976</v>
      </c>
      <c r="AA5" s="758" t="s">
        <v>5106</v>
      </c>
      <c r="AC5" s="757" t="s">
        <v>4976</v>
      </c>
      <c r="AD5" s="758" t="s">
        <v>1931</v>
      </c>
      <c r="AF5" s="757" t="s">
        <v>4976</v>
      </c>
      <c r="AG5" s="758" t="s">
        <v>5106</v>
      </c>
    </row>
    <row r="6" spans="2:33" ht="13.5" thickBot="1" x14ac:dyDescent="0.25">
      <c r="B6" s="672" t="s">
        <v>5102</v>
      </c>
      <c r="C6" s="759" t="s">
        <v>524</v>
      </c>
      <c r="F6" s="672" t="s">
        <v>5102</v>
      </c>
      <c r="G6" s="759" t="s">
        <v>524</v>
      </c>
      <c r="J6" s="672" t="s">
        <v>5102</v>
      </c>
      <c r="K6" s="759" t="s">
        <v>524</v>
      </c>
      <c r="L6" s="667"/>
      <c r="N6" s="672" t="s">
        <v>5102</v>
      </c>
      <c r="O6" s="759" t="s">
        <v>524</v>
      </c>
      <c r="Q6" s="672" t="s">
        <v>5102</v>
      </c>
      <c r="R6" s="759" t="s">
        <v>524</v>
      </c>
      <c r="T6" s="670"/>
      <c r="U6" s="671"/>
      <c r="V6" s="667"/>
      <c r="W6" s="670"/>
      <c r="X6" s="671"/>
      <c r="Y6" s="667"/>
      <c r="Z6" s="670"/>
      <c r="AA6" s="671"/>
      <c r="AC6" s="670"/>
      <c r="AD6" s="671"/>
      <c r="AF6" s="670"/>
      <c r="AG6" s="671"/>
    </row>
    <row r="7" spans="2:33" ht="13.5" thickBot="1" x14ac:dyDescent="0.25">
      <c r="B7" s="764" t="s">
        <v>524</v>
      </c>
      <c r="C7" s="765">
        <v>936</v>
      </c>
      <c r="F7" s="764" t="s">
        <v>524</v>
      </c>
      <c r="G7" s="765">
        <v>5905</v>
      </c>
      <c r="J7" s="764" t="s">
        <v>524</v>
      </c>
      <c r="K7" s="765">
        <v>13570</v>
      </c>
      <c r="L7" s="673"/>
      <c r="N7" s="764" t="s">
        <v>524</v>
      </c>
      <c r="O7" s="765">
        <v>2374</v>
      </c>
      <c r="Q7" s="764" t="s">
        <v>524</v>
      </c>
      <c r="R7" s="765">
        <v>12424</v>
      </c>
      <c r="T7" s="672" t="s">
        <v>5102</v>
      </c>
      <c r="U7" s="759" t="s">
        <v>524</v>
      </c>
      <c r="V7" s="667"/>
      <c r="W7" s="672" t="s">
        <v>5102</v>
      </c>
      <c r="X7" s="759" t="s">
        <v>524</v>
      </c>
      <c r="Y7" s="667"/>
      <c r="Z7" s="672" t="s">
        <v>5102</v>
      </c>
      <c r="AA7" s="759" t="s">
        <v>524</v>
      </c>
      <c r="AC7" s="672" t="s">
        <v>5102</v>
      </c>
      <c r="AD7" s="759" t="s">
        <v>524</v>
      </c>
      <c r="AF7" s="672" t="s">
        <v>5102</v>
      </c>
      <c r="AG7" s="759" t="s">
        <v>524</v>
      </c>
    </row>
    <row r="8" spans="2:33" ht="13.5" thickBot="1" x14ac:dyDescent="0.25">
      <c r="B8" s="667"/>
      <c r="C8" s="667"/>
      <c r="F8" s="667"/>
      <c r="G8" s="667"/>
      <c r="J8" s="667"/>
      <c r="K8" s="667"/>
      <c r="L8" s="667"/>
      <c r="N8" s="667"/>
      <c r="O8" s="667"/>
      <c r="T8" s="764" t="s">
        <v>524</v>
      </c>
      <c r="U8" s="765">
        <v>22</v>
      </c>
      <c r="V8" s="667"/>
      <c r="W8" s="764" t="s">
        <v>524</v>
      </c>
      <c r="X8" s="765">
        <v>210</v>
      </c>
      <c r="Y8" s="667"/>
      <c r="Z8" s="764" t="s">
        <v>524</v>
      </c>
      <c r="AA8" s="765">
        <v>741</v>
      </c>
      <c r="AC8" s="764" t="s">
        <v>524</v>
      </c>
      <c r="AD8" s="765">
        <v>64</v>
      </c>
      <c r="AF8" s="764" t="s">
        <v>524</v>
      </c>
      <c r="AG8" s="765">
        <v>594</v>
      </c>
    </row>
    <row r="9" spans="2:33" ht="13.5" thickBot="1" x14ac:dyDescent="0.25">
      <c r="T9" s="667"/>
      <c r="U9" s="673"/>
      <c r="V9" s="667"/>
      <c r="W9" s="667"/>
      <c r="X9" s="673"/>
      <c r="Y9" s="667"/>
      <c r="Z9" s="667"/>
      <c r="AA9" s="673"/>
      <c r="AC9" s="667"/>
      <c r="AD9" s="673"/>
      <c r="AF9" s="667"/>
      <c r="AG9" s="673"/>
    </row>
    <row r="10" spans="2:33" ht="13.5" thickBot="1" x14ac:dyDescent="0.25">
      <c r="B10" s="668" t="s">
        <v>5105</v>
      </c>
      <c r="C10" s="669"/>
      <c r="F10" s="668" t="s">
        <v>5111</v>
      </c>
      <c r="G10" s="669"/>
      <c r="J10" s="668" t="s">
        <v>5115</v>
      </c>
      <c r="K10" s="669"/>
      <c r="L10" s="667"/>
      <c r="N10" s="668" t="s">
        <v>5121</v>
      </c>
      <c r="O10" s="669"/>
      <c r="T10" s="667"/>
      <c r="U10" s="667"/>
      <c r="V10" s="667"/>
      <c r="W10" s="667"/>
      <c r="X10" s="667"/>
      <c r="Y10" s="667"/>
      <c r="Z10" s="667"/>
      <c r="AA10" s="667"/>
      <c r="AC10" s="667"/>
      <c r="AD10" s="667"/>
      <c r="AF10" s="667"/>
      <c r="AG10" s="667"/>
    </row>
    <row r="11" spans="2:33" ht="13.5" thickBot="1" x14ac:dyDescent="0.25">
      <c r="B11" s="757" t="s">
        <v>2440</v>
      </c>
      <c r="C11" s="758" t="s">
        <v>2441</v>
      </c>
      <c r="F11" s="757" t="s">
        <v>2440</v>
      </c>
      <c r="G11" s="758" t="s">
        <v>2442</v>
      </c>
      <c r="J11" s="757" t="s">
        <v>2440</v>
      </c>
      <c r="K11" s="758" t="s">
        <v>1460</v>
      </c>
      <c r="L11" s="667"/>
      <c r="N11" s="757" t="s">
        <v>2440</v>
      </c>
      <c r="O11" s="758" t="s">
        <v>1965</v>
      </c>
      <c r="T11" s="668" t="s">
        <v>5129</v>
      </c>
      <c r="U11" s="669"/>
      <c r="V11" s="667"/>
      <c r="W11" s="668" t="s">
        <v>5135</v>
      </c>
      <c r="X11" s="669"/>
      <c r="Y11" s="667"/>
      <c r="Z11" s="668" t="s">
        <v>5141</v>
      </c>
      <c r="AA11" s="669"/>
      <c r="AC11" s="668" t="s">
        <v>5147</v>
      </c>
      <c r="AD11" s="669"/>
      <c r="AF11" s="668" t="s">
        <v>5155</v>
      </c>
      <c r="AG11" s="669"/>
    </row>
    <row r="12" spans="2:33" ht="13.5" thickBot="1" x14ac:dyDescent="0.25">
      <c r="B12" s="670"/>
      <c r="C12" s="671"/>
      <c r="F12" s="670"/>
      <c r="G12" s="671"/>
      <c r="J12" s="670"/>
      <c r="K12" s="671"/>
      <c r="L12" s="667"/>
      <c r="N12" s="670"/>
      <c r="O12" s="671"/>
      <c r="T12" s="757" t="s">
        <v>2440</v>
      </c>
      <c r="U12" s="758" t="s">
        <v>5106</v>
      </c>
      <c r="V12" s="667"/>
      <c r="W12" s="757" t="s">
        <v>2440</v>
      </c>
      <c r="X12" s="758" t="s">
        <v>5106</v>
      </c>
      <c r="Y12" s="667"/>
      <c r="Z12" s="757" t="s">
        <v>2440</v>
      </c>
      <c r="AA12" s="758" t="s">
        <v>5106</v>
      </c>
      <c r="AC12" s="757" t="s">
        <v>2440</v>
      </c>
      <c r="AD12" s="758" t="s">
        <v>5106</v>
      </c>
      <c r="AF12" s="757" t="s">
        <v>2440</v>
      </c>
      <c r="AG12" s="758" t="s">
        <v>5106</v>
      </c>
    </row>
    <row r="13" spans="2:33" ht="13.5" thickBot="1" x14ac:dyDescent="0.25">
      <c r="B13" s="672" t="s">
        <v>5103</v>
      </c>
      <c r="C13" s="759" t="s">
        <v>524</v>
      </c>
      <c r="F13" s="672" t="s">
        <v>5103</v>
      </c>
      <c r="G13" s="759" t="s">
        <v>524</v>
      </c>
      <c r="J13" s="672" t="s">
        <v>5103</v>
      </c>
      <c r="K13" s="759" t="s">
        <v>524</v>
      </c>
      <c r="L13" s="667"/>
      <c r="N13" s="672" t="s">
        <v>5103</v>
      </c>
      <c r="O13" s="759" t="s">
        <v>524</v>
      </c>
      <c r="T13" s="757" t="s">
        <v>4976</v>
      </c>
      <c r="U13" s="758" t="s">
        <v>5106</v>
      </c>
      <c r="V13" s="667"/>
      <c r="W13" s="757" t="s">
        <v>4976</v>
      </c>
      <c r="X13" s="758" t="s">
        <v>5106</v>
      </c>
      <c r="Y13" s="667"/>
      <c r="Z13" s="757" t="s">
        <v>4976</v>
      </c>
      <c r="AA13" s="758" t="s">
        <v>5106</v>
      </c>
      <c r="AC13" s="757" t="s">
        <v>4976</v>
      </c>
      <c r="AD13" s="758" t="s">
        <v>1931</v>
      </c>
      <c r="AF13" s="757" t="s">
        <v>4976</v>
      </c>
      <c r="AG13" s="758" t="s">
        <v>5106</v>
      </c>
    </row>
    <row r="14" spans="2:33" ht="13.5" thickBot="1" x14ac:dyDescent="0.25">
      <c r="B14" s="764" t="s">
        <v>524</v>
      </c>
      <c r="C14" s="765">
        <v>1085</v>
      </c>
      <c r="F14" s="764" t="s">
        <v>524</v>
      </c>
      <c r="G14" s="765">
        <v>6105</v>
      </c>
      <c r="J14" s="764" t="s">
        <v>524</v>
      </c>
      <c r="K14" s="765">
        <v>14074</v>
      </c>
      <c r="L14" s="673"/>
      <c r="N14" s="764" t="s">
        <v>524</v>
      </c>
      <c r="O14" s="765">
        <v>2447</v>
      </c>
      <c r="T14" s="670"/>
      <c r="U14" s="671"/>
      <c r="V14" s="667"/>
      <c r="W14" s="670"/>
      <c r="X14" s="671"/>
      <c r="Y14" s="667"/>
      <c r="Z14" s="670"/>
      <c r="AA14" s="671"/>
      <c r="AC14" s="670"/>
      <c r="AD14" s="671"/>
      <c r="AF14" s="670"/>
      <c r="AG14" s="671"/>
    </row>
    <row r="15" spans="2:33" x14ac:dyDescent="0.2">
      <c r="B15" s="667"/>
      <c r="C15" s="673"/>
      <c r="F15" s="667"/>
      <c r="G15" s="673"/>
      <c r="J15" s="667"/>
      <c r="K15" s="673"/>
      <c r="L15" s="673"/>
      <c r="N15" s="667"/>
      <c r="O15" s="673"/>
      <c r="T15" s="672" t="s">
        <v>5103</v>
      </c>
      <c r="U15" s="759" t="s">
        <v>524</v>
      </c>
      <c r="W15" s="672" t="s">
        <v>5103</v>
      </c>
      <c r="X15" s="759" t="s">
        <v>524</v>
      </c>
      <c r="Y15" s="667"/>
      <c r="Z15" s="672" t="s">
        <v>5103</v>
      </c>
      <c r="AA15" s="759" t="s">
        <v>524</v>
      </c>
      <c r="AC15" s="672" t="s">
        <v>5103</v>
      </c>
      <c r="AD15" s="759" t="s">
        <v>524</v>
      </c>
      <c r="AF15" s="672" t="s">
        <v>5103</v>
      </c>
      <c r="AG15" s="759" t="s">
        <v>524</v>
      </c>
    </row>
    <row r="16" spans="2:33" ht="13.5" thickBot="1" x14ac:dyDescent="0.25">
      <c r="T16" s="764" t="s">
        <v>524</v>
      </c>
      <c r="U16" s="765">
        <v>22</v>
      </c>
      <c r="W16" s="764" t="s">
        <v>524</v>
      </c>
      <c r="X16" s="765">
        <v>219</v>
      </c>
      <c r="Y16" s="667"/>
      <c r="Z16" s="764" t="s">
        <v>524</v>
      </c>
      <c r="AA16" s="765">
        <v>906</v>
      </c>
      <c r="AC16" s="764" t="s">
        <v>524</v>
      </c>
      <c r="AD16" s="765">
        <v>64</v>
      </c>
      <c r="AF16" s="764" t="s">
        <v>524</v>
      </c>
      <c r="AG16" s="765"/>
    </row>
    <row r="17" spans="2:33" ht="13.5" thickBot="1" x14ac:dyDescent="0.25">
      <c r="B17" s="668" t="s">
        <v>5107</v>
      </c>
      <c r="C17" s="669"/>
      <c r="F17" s="668" t="s">
        <v>5112</v>
      </c>
      <c r="G17" s="669"/>
      <c r="J17" s="668" t="s">
        <v>5116</v>
      </c>
      <c r="K17" s="669"/>
      <c r="L17" s="667"/>
      <c r="N17" s="668" t="s">
        <v>5122</v>
      </c>
      <c r="O17" s="669"/>
      <c r="W17" s="667"/>
      <c r="X17" s="667"/>
      <c r="Y17" s="667"/>
      <c r="Z17" s="667"/>
      <c r="AA17" s="667"/>
      <c r="AC17" s="667"/>
      <c r="AD17" s="667"/>
      <c r="AF17" s="667"/>
      <c r="AG17" s="667"/>
    </row>
    <row r="18" spans="2:33" ht="13.5" thickBot="1" x14ac:dyDescent="0.25">
      <c r="B18" s="757" t="s">
        <v>2440</v>
      </c>
      <c r="C18" s="758" t="s">
        <v>2441</v>
      </c>
      <c r="F18" s="757" t="s">
        <v>2440</v>
      </c>
      <c r="G18" s="758" t="s">
        <v>2442</v>
      </c>
      <c r="J18" s="757" t="s">
        <v>2440</v>
      </c>
      <c r="K18" s="758" t="s">
        <v>1460</v>
      </c>
      <c r="L18" s="667"/>
      <c r="N18" s="757" t="s">
        <v>2440</v>
      </c>
      <c r="O18" s="758" t="s">
        <v>1965</v>
      </c>
      <c r="T18" s="667"/>
      <c r="U18" s="667"/>
      <c r="V18" s="667"/>
      <c r="W18" s="667"/>
      <c r="X18" s="667"/>
      <c r="Y18" s="667"/>
      <c r="Z18" s="667"/>
      <c r="AA18" s="667"/>
      <c r="AC18" s="667"/>
      <c r="AD18" s="667"/>
      <c r="AF18" s="667"/>
      <c r="AG18" s="667"/>
    </row>
    <row r="19" spans="2:33" ht="13.5" thickBot="1" x14ac:dyDescent="0.25">
      <c r="B19" s="757" t="s">
        <v>2164</v>
      </c>
      <c r="C19" s="758" t="s">
        <v>5106</v>
      </c>
      <c r="F19" s="757" t="s">
        <v>2164</v>
      </c>
      <c r="G19" s="758" t="s">
        <v>5106</v>
      </c>
      <c r="J19" s="757" t="s">
        <v>2164</v>
      </c>
      <c r="K19" s="758" t="s">
        <v>5106</v>
      </c>
      <c r="L19" s="667"/>
      <c r="N19" s="757" t="s">
        <v>2164</v>
      </c>
      <c r="O19" s="758" t="s">
        <v>5106</v>
      </c>
      <c r="T19" s="668" t="s">
        <v>5128</v>
      </c>
      <c r="U19" s="669"/>
      <c r="V19" s="667"/>
      <c r="W19" s="668" t="s">
        <v>5136</v>
      </c>
      <c r="X19" s="669"/>
      <c r="Y19" s="667"/>
      <c r="Z19" s="668" t="s">
        <v>5142</v>
      </c>
      <c r="AA19" s="669"/>
      <c r="AC19" s="668" t="s">
        <v>5148</v>
      </c>
      <c r="AD19" s="669"/>
      <c r="AF19" s="668" t="s">
        <v>5156</v>
      </c>
      <c r="AG19" s="669"/>
    </row>
    <row r="20" spans="2:33" ht="13.5" thickBot="1" x14ac:dyDescent="0.25">
      <c r="B20" s="670"/>
      <c r="C20" s="671"/>
      <c r="F20" s="670"/>
      <c r="G20" s="671"/>
      <c r="J20" s="670"/>
      <c r="K20" s="671"/>
      <c r="L20" s="667"/>
      <c r="N20" s="670"/>
      <c r="O20" s="671"/>
      <c r="T20" s="757" t="s">
        <v>2440</v>
      </c>
      <c r="U20" s="758" t="s">
        <v>5106</v>
      </c>
      <c r="V20" s="667"/>
      <c r="W20" s="757" t="s">
        <v>2440</v>
      </c>
      <c r="X20" s="758" t="s">
        <v>5106</v>
      </c>
      <c r="Y20" s="667"/>
      <c r="Z20" s="757" t="s">
        <v>2440</v>
      </c>
      <c r="AA20" s="758" t="s">
        <v>5106</v>
      </c>
      <c r="AC20" s="757" t="s">
        <v>2440</v>
      </c>
      <c r="AD20" s="758" t="s">
        <v>5106</v>
      </c>
      <c r="AF20" s="757" t="s">
        <v>2440</v>
      </c>
      <c r="AG20" s="758" t="s">
        <v>5106</v>
      </c>
    </row>
    <row r="21" spans="2:33" ht="13.5" thickBot="1" x14ac:dyDescent="0.25">
      <c r="B21" s="672" t="s">
        <v>5102</v>
      </c>
      <c r="C21" s="759" t="s">
        <v>524</v>
      </c>
      <c r="F21" s="672" t="s">
        <v>5102</v>
      </c>
      <c r="G21" s="759" t="s">
        <v>524</v>
      </c>
      <c r="J21" s="672" t="s">
        <v>5102</v>
      </c>
      <c r="K21" s="759" t="s">
        <v>524</v>
      </c>
      <c r="L21" s="667"/>
      <c r="N21" s="672" t="s">
        <v>5102</v>
      </c>
      <c r="O21" s="759" t="s">
        <v>524</v>
      </c>
      <c r="T21" s="757" t="s">
        <v>4976</v>
      </c>
      <c r="U21" s="758" t="s">
        <v>5106</v>
      </c>
      <c r="V21" s="667"/>
      <c r="W21" s="757" t="s">
        <v>4976</v>
      </c>
      <c r="X21" s="758" t="s">
        <v>5106</v>
      </c>
      <c r="Y21" s="667"/>
      <c r="Z21" s="757" t="s">
        <v>4976</v>
      </c>
      <c r="AA21" s="758" t="s">
        <v>5106</v>
      </c>
      <c r="AC21" s="757" t="s">
        <v>4976</v>
      </c>
      <c r="AD21" s="758" t="s">
        <v>628</v>
      </c>
      <c r="AF21" s="757" t="s">
        <v>4976</v>
      </c>
      <c r="AG21" s="758" t="s">
        <v>5106</v>
      </c>
    </row>
    <row r="22" spans="2:33" ht="13.5" thickBot="1" x14ac:dyDescent="0.25">
      <c r="B22" s="764" t="s">
        <v>524</v>
      </c>
      <c r="C22" s="765">
        <v>124</v>
      </c>
      <c r="F22" s="764" t="s">
        <v>524</v>
      </c>
      <c r="G22" s="765">
        <v>187</v>
      </c>
      <c r="J22" s="764" t="s">
        <v>524</v>
      </c>
      <c r="K22" s="765">
        <v>738</v>
      </c>
      <c r="L22" s="673"/>
      <c r="N22" s="764" t="s">
        <v>524</v>
      </c>
      <c r="O22" s="765">
        <v>71</v>
      </c>
      <c r="T22" s="670"/>
      <c r="U22" s="671"/>
      <c r="W22" s="670"/>
      <c r="X22" s="671"/>
      <c r="Y22" s="667"/>
      <c r="Z22" s="670"/>
      <c r="AA22" s="671"/>
      <c r="AC22" s="670"/>
      <c r="AD22" s="671"/>
      <c r="AF22" s="670"/>
      <c r="AG22" s="671"/>
    </row>
    <row r="23" spans="2:33" x14ac:dyDescent="0.2">
      <c r="T23" s="672" t="s">
        <v>5102</v>
      </c>
      <c r="U23" s="759" t="s">
        <v>524</v>
      </c>
      <c r="W23" s="672" t="s">
        <v>5102</v>
      </c>
      <c r="X23" s="759" t="s">
        <v>524</v>
      </c>
      <c r="Y23" s="667"/>
      <c r="Z23" s="672" t="s">
        <v>5102</v>
      </c>
      <c r="AA23" s="759" t="s">
        <v>524</v>
      </c>
      <c r="AC23" s="672" t="s">
        <v>5102</v>
      </c>
      <c r="AD23" s="759" t="s">
        <v>524</v>
      </c>
      <c r="AF23" s="672" t="s">
        <v>5102</v>
      </c>
      <c r="AG23" s="759" t="s">
        <v>524</v>
      </c>
    </row>
    <row r="24" spans="2:33" ht="13.5" thickBot="1" x14ac:dyDescent="0.25">
      <c r="T24" s="764" t="s">
        <v>524</v>
      </c>
      <c r="U24" s="765">
        <v>109</v>
      </c>
      <c r="W24" s="764" t="s">
        <v>524</v>
      </c>
      <c r="X24" s="765">
        <v>789</v>
      </c>
      <c r="Y24" s="667"/>
      <c r="Z24" s="764" t="s">
        <v>524</v>
      </c>
      <c r="AA24" s="765">
        <v>1442</v>
      </c>
      <c r="AC24" s="764" t="s">
        <v>524</v>
      </c>
      <c r="AD24" s="765">
        <v>409</v>
      </c>
      <c r="AF24" s="764" t="s">
        <v>524</v>
      </c>
      <c r="AG24" s="765">
        <v>401</v>
      </c>
    </row>
    <row r="25" spans="2:33" ht="13.5" thickBot="1" x14ac:dyDescent="0.25">
      <c r="B25" s="668" t="s">
        <v>5107</v>
      </c>
      <c r="C25" s="669"/>
      <c r="F25" s="668" t="s">
        <v>5112</v>
      </c>
      <c r="G25" s="669"/>
      <c r="J25" s="668" t="s">
        <v>5116</v>
      </c>
      <c r="K25" s="669"/>
      <c r="L25" s="667"/>
      <c r="N25" s="668" t="s">
        <v>5122</v>
      </c>
      <c r="O25" s="669"/>
      <c r="W25" s="667"/>
      <c r="X25" s="667"/>
      <c r="Y25" s="667"/>
      <c r="Z25" s="667"/>
      <c r="AA25" s="667"/>
      <c r="AC25" s="667"/>
      <c r="AD25" s="667"/>
      <c r="AF25" s="667"/>
      <c r="AG25" s="667"/>
    </row>
    <row r="26" spans="2:33" ht="13.5" thickBot="1" x14ac:dyDescent="0.25">
      <c r="B26" s="757" t="s">
        <v>2440</v>
      </c>
      <c r="C26" s="758" t="s">
        <v>2441</v>
      </c>
      <c r="F26" s="757" t="s">
        <v>2440</v>
      </c>
      <c r="G26" s="758" t="s">
        <v>2442</v>
      </c>
      <c r="J26" s="757" t="s">
        <v>2440</v>
      </c>
      <c r="K26" s="758" t="s">
        <v>1460</v>
      </c>
      <c r="L26" s="667"/>
      <c r="N26" s="757" t="s">
        <v>2440</v>
      </c>
      <c r="O26" s="758" t="s">
        <v>1965</v>
      </c>
      <c r="T26" s="667"/>
      <c r="U26" s="667"/>
      <c r="W26" s="667"/>
      <c r="X26" s="667"/>
      <c r="Y26" s="667"/>
      <c r="Z26" s="667"/>
      <c r="AA26" s="667"/>
      <c r="AC26" s="667"/>
      <c r="AD26" s="667"/>
      <c r="AF26" s="667"/>
      <c r="AG26" s="667"/>
    </row>
    <row r="27" spans="2:33" ht="13.5" thickBot="1" x14ac:dyDescent="0.25">
      <c r="B27" s="757" t="s">
        <v>2164</v>
      </c>
      <c r="C27" s="758" t="s">
        <v>5106</v>
      </c>
      <c r="F27" s="757" t="s">
        <v>2164</v>
      </c>
      <c r="G27" s="758" t="s">
        <v>5106</v>
      </c>
      <c r="J27" s="757" t="s">
        <v>2164</v>
      </c>
      <c r="K27" s="758" t="s">
        <v>5106</v>
      </c>
      <c r="L27" s="667"/>
      <c r="N27" s="757" t="s">
        <v>2164</v>
      </c>
      <c r="O27" s="758" t="s">
        <v>5106</v>
      </c>
      <c r="T27" s="668" t="s">
        <v>5130</v>
      </c>
      <c r="U27" s="669"/>
      <c r="W27" s="668" t="s">
        <v>5137</v>
      </c>
      <c r="X27" s="669"/>
      <c r="Y27" s="667"/>
      <c r="Z27" s="668" t="s">
        <v>5143</v>
      </c>
      <c r="AA27" s="669"/>
      <c r="AC27" s="668" t="s">
        <v>5149</v>
      </c>
      <c r="AD27" s="669"/>
      <c r="AF27" s="668" t="s">
        <v>5157</v>
      </c>
      <c r="AG27" s="669"/>
    </row>
    <row r="28" spans="2:33" ht="13.5" thickBot="1" x14ac:dyDescent="0.25">
      <c r="B28" s="670"/>
      <c r="C28" s="671"/>
      <c r="F28" s="670"/>
      <c r="G28" s="671"/>
      <c r="J28" s="670"/>
      <c r="K28" s="671"/>
      <c r="L28" s="667"/>
      <c r="N28" s="670"/>
      <c r="O28" s="671"/>
      <c r="T28" s="757" t="s">
        <v>2440</v>
      </c>
      <c r="U28" s="758" t="s">
        <v>5106</v>
      </c>
      <c r="W28" s="757" t="s">
        <v>2440</v>
      </c>
      <c r="X28" s="758" t="s">
        <v>5106</v>
      </c>
      <c r="Y28" s="667"/>
      <c r="Z28" s="757" t="s">
        <v>2440</v>
      </c>
      <c r="AA28" s="758" t="s">
        <v>5106</v>
      </c>
      <c r="AC28" s="757" t="s">
        <v>2440</v>
      </c>
      <c r="AD28" s="758" t="s">
        <v>5106</v>
      </c>
      <c r="AF28" s="757" t="s">
        <v>2440</v>
      </c>
      <c r="AG28" s="758" t="s">
        <v>5106</v>
      </c>
    </row>
    <row r="29" spans="2:33" ht="13.5" thickBot="1" x14ac:dyDescent="0.25">
      <c r="B29" s="672" t="s">
        <v>5103</v>
      </c>
      <c r="C29" s="759" t="s">
        <v>524</v>
      </c>
      <c r="F29" s="672" t="s">
        <v>5103</v>
      </c>
      <c r="G29" s="759" t="s">
        <v>524</v>
      </c>
      <c r="J29" s="672" t="s">
        <v>5103</v>
      </c>
      <c r="K29" s="759" t="s">
        <v>524</v>
      </c>
      <c r="L29" s="667"/>
      <c r="N29" s="672" t="s">
        <v>5103</v>
      </c>
      <c r="O29" s="759" t="s">
        <v>524</v>
      </c>
      <c r="T29" s="757" t="s">
        <v>4976</v>
      </c>
      <c r="U29" s="758" t="s">
        <v>628</v>
      </c>
      <c r="W29" s="757" t="s">
        <v>4976</v>
      </c>
      <c r="X29" s="758" t="s">
        <v>5106</v>
      </c>
      <c r="Y29" s="667"/>
      <c r="Z29" s="757" t="s">
        <v>4976</v>
      </c>
      <c r="AA29" s="758" t="s">
        <v>5106</v>
      </c>
      <c r="AC29" s="757" t="s">
        <v>4976</v>
      </c>
      <c r="AD29" s="758" t="s">
        <v>5106</v>
      </c>
      <c r="AF29" s="757" t="s">
        <v>4976</v>
      </c>
      <c r="AG29" s="758" t="s">
        <v>5106</v>
      </c>
    </row>
    <row r="30" spans="2:33" ht="13.5" thickBot="1" x14ac:dyDescent="0.25">
      <c r="B30" s="764" t="s">
        <v>524</v>
      </c>
      <c r="C30" s="765">
        <v>217</v>
      </c>
      <c r="F30" s="764" t="s">
        <v>524</v>
      </c>
      <c r="G30" s="765">
        <v>248</v>
      </c>
      <c r="J30" s="764" t="s">
        <v>524</v>
      </c>
      <c r="K30" s="765">
        <v>857</v>
      </c>
      <c r="L30" s="673"/>
      <c r="N30" s="764" t="s">
        <v>524</v>
      </c>
      <c r="O30" s="765">
        <v>85</v>
      </c>
      <c r="T30" s="670"/>
      <c r="U30" s="671"/>
      <c r="W30" s="670"/>
      <c r="X30" s="671"/>
      <c r="Y30" s="667"/>
      <c r="Z30" s="670"/>
      <c r="AA30" s="671"/>
      <c r="AC30" s="670"/>
      <c r="AD30" s="671"/>
      <c r="AF30" s="670"/>
      <c r="AG30" s="671"/>
    </row>
    <row r="31" spans="2:33" x14ac:dyDescent="0.2">
      <c r="T31" s="672" t="s">
        <v>5103</v>
      </c>
      <c r="U31" s="759" t="s">
        <v>524</v>
      </c>
      <c r="W31" s="672" t="s">
        <v>5103</v>
      </c>
      <c r="X31" s="759" t="s">
        <v>524</v>
      </c>
      <c r="Y31" s="667"/>
      <c r="Z31" s="672" t="s">
        <v>5103</v>
      </c>
      <c r="AA31" s="759" t="s">
        <v>524</v>
      </c>
      <c r="AC31" s="672" t="s">
        <v>5103</v>
      </c>
      <c r="AD31" s="759" t="s">
        <v>524</v>
      </c>
      <c r="AF31" s="672" t="s">
        <v>5103</v>
      </c>
      <c r="AG31" s="759" t="s">
        <v>524</v>
      </c>
    </row>
    <row r="32" spans="2:33" ht="13.5" thickBot="1" x14ac:dyDescent="0.25">
      <c r="T32" s="764" t="s">
        <v>524</v>
      </c>
      <c r="U32" s="765">
        <v>109</v>
      </c>
      <c r="W32" s="764" t="s">
        <v>524</v>
      </c>
      <c r="X32" s="765">
        <v>789</v>
      </c>
      <c r="Y32" s="667"/>
      <c r="Z32" s="764" t="s">
        <v>524</v>
      </c>
      <c r="AA32" s="765">
        <v>1442</v>
      </c>
      <c r="AC32" s="764" t="s">
        <v>524</v>
      </c>
      <c r="AD32" s="765">
        <v>409</v>
      </c>
      <c r="AF32" s="764" t="s">
        <v>524</v>
      </c>
      <c r="AG32" s="765"/>
    </row>
    <row r="33" spans="2:33" ht="13.5" thickBot="1" x14ac:dyDescent="0.25">
      <c r="B33" s="668" t="s">
        <v>5108</v>
      </c>
      <c r="C33" s="669"/>
      <c r="F33" s="668" t="s">
        <v>5113</v>
      </c>
      <c r="G33" s="669"/>
      <c r="J33" s="668" t="s">
        <v>5117</v>
      </c>
      <c r="K33" s="669"/>
      <c r="L33" s="667"/>
      <c r="N33" s="668" t="s">
        <v>5123</v>
      </c>
      <c r="O33" s="669"/>
      <c r="W33" s="667"/>
      <c r="X33" s="667"/>
      <c r="Y33" s="667"/>
      <c r="Z33" s="667"/>
      <c r="AA33" s="667"/>
      <c r="AC33" s="667"/>
      <c r="AD33" s="667"/>
      <c r="AF33" s="667"/>
      <c r="AG33" s="667"/>
    </row>
    <row r="34" spans="2:33" ht="13.5" thickBot="1" x14ac:dyDescent="0.25">
      <c r="B34" s="757" t="s">
        <v>2440</v>
      </c>
      <c r="C34" s="758" t="s">
        <v>2441</v>
      </c>
      <c r="F34" s="757" t="s">
        <v>2440</v>
      </c>
      <c r="G34" s="758" t="s">
        <v>2442</v>
      </c>
      <c r="J34" s="757" t="s">
        <v>2440</v>
      </c>
      <c r="K34" s="758" t="s">
        <v>1460</v>
      </c>
      <c r="L34" s="667"/>
      <c r="N34" s="757" t="s">
        <v>2440</v>
      </c>
      <c r="O34" s="758" t="s">
        <v>1965</v>
      </c>
      <c r="W34" s="667"/>
      <c r="X34" s="667"/>
      <c r="Y34" s="667"/>
      <c r="Z34" s="667"/>
      <c r="AA34" s="667"/>
      <c r="AC34" s="667"/>
      <c r="AD34" s="667"/>
      <c r="AF34" s="667"/>
      <c r="AG34" s="667"/>
    </row>
    <row r="35" spans="2:33" ht="13.5" thickBot="1" x14ac:dyDescent="0.25">
      <c r="B35" s="757" t="s">
        <v>2164</v>
      </c>
      <c r="C35" s="758" t="s">
        <v>5106</v>
      </c>
      <c r="F35" s="757" t="s">
        <v>2164</v>
      </c>
      <c r="G35" s="758" t="s">
        <v>5106</v>
      </c>
      <c r="J35" s="757" t="s">
        <v>2164</v>
      </c>
      <c r="K35" s="758" t="s">
        <v>5106</v>
      </c>
      <c r="L35" s="667"/>
      <c r="N35" s="757" t="s">
        <v>2164</v>
      </c>
      <c r="O35" s="758" t="s">
        <v>5106</v>
      </c>
      <c r="T35" s="668" t="s">
        <v>5133</v>
      </c>
      <c r="U35" s="669"/>
      <c r="W35" s="668" t="s">
        <v>5138</v>
      </c>
      <c r="X35" s="669"/>
      <c r="Y35" s="667"/>
      <c r="Z35" s="668" t="s">
        <v>5144</v>
      </c>
      <c r="AA35" s="669"/>
      <c r="AC35" s="668" t="s">
        <v>5150</v>
      </c>
      <c r="AD35" s="669"/>
      <c r="AF35" s="668" t="s">
        <v>5158</v>
      </c>
      <c r="AG35" s="669"/>
    </row>
    <row r="36" spans="2:33" ht="13.5" thickBot="1" x14ac:dyDescent="0.25">
      <c r="B36" s="670"/>
      <c r="C36" s="671"/>
      <c r="F36" s="670"/>
      <c r="G36" s="671"/>
      <c r="J36" s="670"/>
      <c r="K36" s="671"/>
      <c r="L36" s="667"/>
      <c r="N36" s="670"/>
      <c r="O36" s="671"/>
      <c r="T36" s="757" t="s">
        <v>2440</v>
      </c>
      <c r="U36" s="758" t="s">
        <v>5106</v>
      </c>
      <c r="W36" s="757" t="s">
        <v>2440</v>
      </c>
      <c r="X36" s="758" t="s">
        <v>5106</v>
      </c>
      <c r="Y36" s="667"/>
      <c r="Z36" s="757" t="s">
        <v>2440</v>
      </c>
      <c r="AA36" s="758" t="s">
        <v>5106</v>
      </c>
      <c r="AC36" s="757" t="s">
        <v>2440</v>
      </c>
      <c r="AD36" s="758" t="s">
        <v>1965</v>
      </c>
      <c r="AF36" s="757" t="s">
        <v>2440</v>
      </c>
      <c r="AG36" s="758" t="s">
        <v>5106</v>
      </c>
    </row>
    <row r="37" spans="2:33" ht="13.5" thickBot="1" x14ac:dyDescent="0.25">
      <c r="B37" s="672" t="s">
        <v>5102</v>
      </c>
      <c r="C37" s="759" t="s">
        <v>524</v>
      </c>
      <c r="F37" s="672" t="s">
        <v>5102</v>
      </c>
      <c r="G37" s="759" t="s">
        <v>524</v>
      </c>
      <c r="J37" s="672" t="s">
        <v>5102</v>
      </c>
      <c r="K37" s="759" t="s">
        <v>524</v>
      </c>
      <c r="L37" s="667"/>
      <c r="N37" s="672" t="s">
        <v>5102</v>
      </c>
      <c r="O37" s="759" t="s">
        <v>524</v>
      </c>
      <c r="T37" s="757" t="s">
        <v>4976</v>
      </c>
      <c r="U37" s="758" t="s">
        <v>5106</v>
      </c>
      <c r="W37" s="757" t="s">
        <v>4976</v>
      </c>
      <c r="X37" s="758" t="s">
        <v>5106</v>
      </c>
      <c r="Y37" s="667"/>
      <c r="Z37" s="757" t="s">
        <v>4976</v>
      </c>
      <c r="AA37" s="758" t="s">
        <v>5106</v>
      </c>
      <c r="AC37" s="757" t="s">
        <v>4976</v>
      </c>
      <c r="AD37" s="758" t="s">
        <v>3063</v>
      </c>
      <c r="AF37" s="757" t="s">
        <v>4976</v>
      </c>
      <c r="AG37" s="758" t="s">
        <v>5106</v>
      </c>
    </row>
    <row r="38" spans="2:33" ht="13.5" thickBot="1" x14ac:dyDescent="0.25">
      <c r="B38" s="764" t="s">
        <v>524</v>
      </c>
      <c r="C38" s="765">
        <v>812</v>
      </c>
      <c r="F38" s="764" t="s">
        <v>524</v>
      </c>
      <c r="G38" s="765">
        <v>5718</v>
      </c>
      <c r="J38" s="764" t="s">
        <v>524</v>
      </c>
      <c r="K38" s="765">
        <v>12832</v>
      </c>
      <c r="L38" s="673"/>
      <c r="N38" s="764" t="s">
        <v>524</v>
      </c>
      <c r="O38" s="765">
        <v>2303</v>
      </c>
      <c r="T38" s="670"/>
      <c r="U38" s="671"/>
      <c r="W38" s="670"/>
      <c r="X38" s="671"/>
      <c r="Y38" s="667"/>
      <c r="Z38" s="670"/>
      <c r="AA38" s="671"/>
      <c r="AC38" s="670"/>
      <c r="AD38" s="671"/>
      <c r="AF38" s="670"/>
      <c r="AG38" s="671"/>
    </row>
    <row r="39" spans="2:33" x14ac:dyDescent="0.2">
      <c r="T39" s="672" t="s">
        <v>5102</v>
      </c>
      <c r="U39" s="759" t="s">
        <v>524</v>
      </c>
      <c r="W39" s="672" t="s">
        <v>5102</v>
      </c>
      <c r="X39" s="759" t="s">
        <v>524</v>
      </c>
      <c r="Y39" s="667"/>
      <c r="Z39" s="672" t="s">
        <v>5102</v>
      </c>
      <c r="AA39" s="759" t="s">
        <v>524</v>
      </c>
      <c r="AC39" s="672" t="s">
        <v>5102</v>
      </c>
      <c r="AD39" s="759" t="s">
        <v>524</v>
      </c>
      <c r="AF39" s="672" t="s">
        <v>5102</v>
      </c>
      <c r="AG39" s="759" t="s">
        <v>524</v>
      </c>
    </row>
    <row r="40" spans="2:33" ht="13.5" thickBot="1" x14ac:dyDescent="0.25">
      <c r="T40" s="764" t="s">
        <v>524</v>
      </c>
      <c r="U40" s="765">
        <v>805</v>
      </c>
      <c r="W40" s="764" t="s">
        <v>524</v>
      </c>
      <c r="X40" s="765">
        <v>4906</v>
      </c>
      <c r="Y40" s="667"/>
      <c r="Z40" s="764" t="s">
        <v>524</v>
      </c>
      <c r="AA40" s="765">
        <v>11387</v>
      </c>
      <c r="AC40" s="764" t="s">
        <v>524</v>
      </c>
      <c r="AD40" s="765">
        <v>1901</v>
      </c>
      <c r="AF40" s="764" t="s">
        <v>524</v>
      </c>
      <c r="AG40" s="765">
        <v>2459</v>
      </c>
    </row>
    <row r="41" spans="2:33" ht="13.5" thickBot="1" x14ac:dyDescent="0.25">
      <c r="B41" s="668" t="s">
        <v>5109</v>
      </c>
      <c r="C41" s="669"/>
      <c r="F41" s="668" t="s">
        <v>5114</v>
      </c>
      <c r="G41" s="669"/>
      <c r="J41" s="668" t="s">
        <v>5118</v>
      </c>
      <c r="K41" s="669"/>
      <c r="L41" s="667"/>
      <c r="N41" s="668" t="s">
        <v>5124</v>
      </c>
      <c r="O41" s="669"/>
      <c r="W41" s="667"/>
      <c r="X41" s="667"/>
      <c r="Y41" s="667"/>
      <c r="Z41" s="667"/>
      <c r="AA41" s="667"/>
      <c r="AC41" s="667"/>
      <c r="AD41" s="667"/>
      <c r="AF41" s="667"/>
      <c r="AG41" s="667"/>
    </row>
    <row r="42" spans="2:33" ht="13.5" thickBot="1" x14ac:dyDescent="0.25">
      <c r="B42" s="757" t="s">
        <v>2440</v>
      </c>
      <c r="C42" s="758" t="s">
        <v>2441</v>
      </c>
      <c r="F42" s="757" t="s">
        <v>2440</v>
      </c>
      <c r="G42" s="758" t="s">
        <v>2442</v>
      </c>
      <c r="J42" s="757" t="s">
        <v>2440</v>
      </c>
      <c r="K42" s="758" t="s">
        <v>1460</v>
      </c>
      <c r="L42" s="667"/>
      <c r="N42" s="757" t="s">
        <v>2440</v>
      </c>
      <c r="O42" s="758" t="s">
        <v>1965</v>
      </c>
      <c r="AC42" s="667"/>
      <c r="AD42" s="667"/>
      <c r="AF42" s="667"/>
      <c r="AG42" s="667"/>
    </row>
    <row r="43" spans="2:33" ht="13.5" thickBot="1" x14ac:dyDescent="0.25">
      <c r="B43" s="757" t="s">
        <v>2164</v>
      </c>
      <c r="C43" s="758" t="s">
        <v>5106</v>
      </c>
      <c r="F43" s="757" t="s">
        <v>2164</v>
      </c>
      <c r="G43" s="758" t="s">
        <v>5106</v>
      </c>
      <c r="J43" s="757" t="s">
        <v>2164</v>
      </c>
      <c r="K43" s="758" t="s">
        <v>5106</v>
      </c>
      <c r="L43" s="667"/>
      <c r="N43" s="757" t="s">
        <v>2164</v>
      </c>
      <c r="O43" s="758" t="s">
        <v>5106</v>
      </c>
      <c r="T43" s="668" t="s">
        <v>5132</v>
      </c>
      <c r="U43" s="669"/>
      <c r="W43" s="668" t="s">
        <v>5139</v>
      </c>
      <c r="X43" s="669"/>
      <c r="Y43" s="667"/>
      <c r="Z43" s="668" t="s">
        <v>5145</v>
      </c>
      <c r="AA43" s="669"/>
      <c r="AC43" s="668" t="s">
        <v>5151</v>
      </c>
      <c r="AD43" s="669"/>
      <c r="AF43" s="668" t="s">
        <v>5159</v>
      </c>
      <c r="AG43" s="669"/>
    </row>
    <row r="44" spans="2:33" ht="13.5" thickBot="1" x14ac:dyDescent="0.25">
      <c r="B44" s="670"/>
      <c r="C44" s="671"/>
      <c r="F44" s="670"/>
      <c r="G44" s="671"/>
      <c r="J44" s="670"/>
      <c r="K44" s="671"/>
      <c r="L44" s="667"/>
      <c r="N44" s="670"/>
      <c r="O44" s="671"/>
      <c r="T44" s="757" t="s">
        <v>2440</v>
      </c>
      <c r="U44" s="758" t="s">
        <v>5106</v>
      </c>
      <c r="W44" s="757" t="s">
        <v>2440</v>
      </c>
      <c r="X44" s="758" t="s">
        <v>5106</v>
      </c>
      <c r="Y44" s="667"/>
      <c r="Z44" s="757" t="s">
        <v>2440</v>
      </c>
      <c r="AA44" s="758" t="s">
        <v>5106</v>
      </c>
      <c r="AC44" s="757" t="s">
        <v>2440</v>
      </c>
      <c r="AD44" s="758" t="s">
        <v>1965</v>
      </c>
      <c r="AF44" s="757" t="s">
        <v>2440</v>
      </c>
      <c r="AG44" s="758" t="s">
        <v>5106</v>
      </c>
    </row>
    <row r="45" spans="2:33" ht="13.5" thickBot="1" x14ac:dyDescent="0.25">
      <c r="B45" s="672" t="s">
        <v>5103</v>
      </c>
      <c r="C45" s="759" t="s">
        <v>524</v>
      </c>
      <c r="F45" s="672" t="s">
        <v>5103</v>
      </c>
      <c r="G45" s="759" t="s">
        <v>524</v>
      </c>
      <c r="J45" s="672" t="s">
        <v>5103</v>
      </c>
      <c r="K45" s="759" t="s">
        <v>524</v>
      </c>
      <c r="L45" s="667"/>
      <c r="N45" s="672" t="s">
        <v>5103</v>
      </c>
      <c r="O45" s="759" t="s">
        <v>524</v>
      </c>
      <c r="T45" s="757" t="s">
        <v>4976</v>
      </c>
      <c r="U45" s="758" t="s">
        <v>5106</v>
      </c>
      <c r="W45" s="757" t="s">
        <v>4976</v>
      </c>
      <c r="X45" s="758" t="s">
        <v>5106</v>
      </c>
      <c r="Y45" s="667"/>
      <c r="Z45" s="757" t="s">
        <v>4976</v>
      </c>
      <c r="AA45" s="758" t="s">
        <v>5106</v>
      </c>
      <c r="AC45" s="757" t="s">
        <v>4976</v>
      </c>
      <c r="AD45" s="758" t="s">
        <v>5106</v>
      </c>
      <c r="AF45" s="757" t="s">
        <v>4976</v>
      </c>
      <c r="AG45" s="758" t="s">
        <v>5106</v>
      </c>
    </row>
    <row r="46" spans="2:33" ht="13.5" thickBot="1" x14ac:dyDescent="0.25">
      <c r="B46" s="764" t="s">
        <v>524</v>
      </c>
      <c r="C46" s="765">
        <v>868</v>
      </c>
      <c r="F46" s="764" t="s">
        <v>524</v>
      </c>
      <c r="G46" s="765">
        <v>5857</v>
      </c>
      <c r="J46" s="764" t="s">
        <v>524</v>
      </c>
      <c r="K46" s="765">
        <v>13217</v>
      </c>
      <c r="L46" s="673"/>
      <c r="N46" s="764" t="s">
        <v>524</v>
      </c>
      <c r="O46" s="765">
        <v>2362</v>
      </c>
      <c r="T46" s="670"/>
      <c r="U46" s="671"/>
      <c r="W46" s="670"/>
      <c r="X46" s="671"/>
      <c r="Y46" s="667"/>
      <c r="Z46" s="670"/>
      <c r="AA46" s="671"/>
      <c r="AC46" s="670"/>
      <c r="AD46" s="671"/>
      <c r="AF46" s="670"/>
      <c r="AG46" s="671"/>
    </row>
    <row r="47" spans="2:33" x14ac:dyDescent="0.2">
      <c r="T47" s="672" t="s">
        <v>5103</v>
      </c>
      <c r="U47" s="759" t="s">
        <v>524</v>
      </c>
      <c r="W47" s="672" t="s">
        <v>5103</v>
      </c>
      <c r="X47" s="759" t="s">
        <v>524</v>
      </c>
      <c r="Y47" s="667"/>
      <c r="Z47" s="672" t="s">
        <v>5103</v>
      </c>
      <c r="AA47" s="759" t="s">
        <v>524</v>
      </c>
      <c r="AC47" s="672" t="s">
        <v>5103</v>
      </c>
      <c r="AD47" s="759" t="s">
        <v>524</v>
      </c>
      <c r="AF47" s="672" t="s">
        <v>5103</v>
      </c>
      <c r="AG47" s="759" t="s">
        <v>524</v>
      </c>
    </row>
    <row r="48" spans="2:33" ht="13.5" thickBot="1" x14ac:dyDescent="0.25">
      <c r="T48" s="764" t="s">
        <v>524</v>
      </c>
      <c r="U48" s="765">
        <v>954</v>
      </c>
      <c r="W48" s="764" t="s">
        <v>524</v>
      </c>
      <c r="X48" s="765">
        <v>5097</v>
      </c>
      <c r="Y48" s="667"/>
      <c r="Z48" s="764" t="s">
        <v>524</v>
      </c>
      <c r="AA48" s="765">
        <v>11726</v>
      </c>
      <c r="AC48" s="764" t="s">
        <v>524</v>
      </c>
      <c r="AD48" s="765">
        <v>1974</v>
      </c>
      <c r="AF48" s="764" t="s">
        <v>524</v>
      </c>
      <c r="AG48" s="765"/>
    </row>
    <row r="49" spans="2:30" ht="21" x14ac:dyDescent="0.35">
      <c r="B49" s="665" t="s">
        <v>1693</v>
      </c>
      <c r="W49" s="667"/>
      <c r="X49" s="667"/>
      <c r="Y49" s="667"/>
      <c r="AC49" s="667"/>
      <c r="AD49" s="667"/>
    </row>
    <row r="50" spans="2:30" ht="21.75" thickBot="1" x14ac:dyDescent="0.4">
      <c r="B50" s="667"/>
      <c r="C50" s="667"/>
      <c r="T50" s="665" t="s">
        <v>1696</v>
      </c>
      <c r="W50" s="665" t="s">
        <v>2367</v>
      </c>
      <c r="X50" s="667"/>
      <c r="Y50" s="667"/>
    </row>
    <row r="51" spans="2:30" ht="21.75" thickBot="1" x14ac:dyDescent="0.4">
      <c r="B51" s="668" t="s">
        <v>5160</v>
      </c>
      <c r="C51" s="669"/>
      <c r="F51" s="668" t="s">
        <v>5166</v>
      </c>
      <c r="G51" s="669"/>
      <c r="J51" s="668" t="s">
        <v>5172</v>
      </c>
      <c r="K51" s="669"/>
      <c r="N51" s="668" t="s">
        <v>5178</v>
      </c>
      <c r="O51" s="669"/>
      <c r="Q51" s="667"/>
      <c r="R51" s="667"/>
      <c r="W51" s="665"/>
      <c r="X51" s="667"/>
    </row>
    <row r="52" spans="2:30" ht="13.5" thickBot="1" x14ac:dyDescent="0.25">
      <c r="B52" s="757" t="s">
        <v>2440</v>
      </c>
      <c r="C52" s="758" t="s">
        <v>5106</v>
      </c>
      <c r="F52" s="757" t="s">
        <v>2440</v>
      </c>
      <c r="G52" s="758" t="s">
        <v>5106</v>
      </c>
      <c r="J52" s="757" t="s">
        <v>2440</v>
      </c>
      <c r="K52" s="758" t="s">
        <v>5106</v>
      </c>
      <c r="N52" s="757" t="s">
        <v>2440</v>
      </c>
      <c r="O52" s="758" t="s">
        <v>5106</v>
      </c>
      <c r="Q52" s="674"/>
      <c r="R52" s="667"/>
    </row>
    <row r="53" spans="2:30" ht="13.5" thickBot="1" x14ac:dyDescent="0.25">
      <c r="B53" s="757" t="s">
        <v>4976</v>
      </c>
      <c r="C53" s="758" t="s">
        <v>5106</v>
      </c>
      <c r="F53" s="757" t="s">
        <v>4976</v>
      </c>
      <c r="G53" s="758" t="s">
        <v>5106</v>
      </c>
      <c r="J53" s="757" t="s">
        <v>4976</v>
      </c>
      <c r="K53" s="758" t="s">
        <v>5106</v>
      </c>
      <c r="N53" s="757" t="s">
        <v>4976</v>
      </c>
      <c r="O53" s="758" t="s">
        <v>5106</v>
      </c>
      <c r="Q53" s="667"/>
      <c r="R53" s="667"/>
      <c r="T53" s="668" t="s">
        <v>5185</v>
      </c>
      <c r="U53" s="669"/>
      <c r="W53" s="668" t="s">
        <v>5187</v>
      </c>
      <c r="X53" s="669"/>
      <c r="Z53" s="668" t="s">
        <v>5189</v>
      </c>
      <c r="AA53" s="669"/>
      <c r="AC53" s="668" t="s">
        <v>5191</v>
      </c>
      <c r="AD53" s="669"/>
    </row>
    <row r="54" spans="2:30" ht="13.5" thickBot="1" x14ac:dyDescent="0.25">
      <c r="B54" s="757" t="s">
        <v>2164</v>
      </c>
      <c r="C54" s="758" t="s">
        <v>5106</v>
      </c>
      <c r="F54" s="757" t="s">
        <v>2164</v>
      </c>
      <c r="G54" s="758" t="s">
        <v>5106</v>
      </c>
      <c r="J54" s="757" t="s">
        <v>2164</v>
      </c>
      <c r="K54" s="758" t="s">
        <v>5106</v>
      </c>
      <c r="N54" s="757" t="s">
        <v>2164</v>
      </c>
      <c r="O54" s="758" t="s">
        <v>5106</v>
      </c>
      <c r="Q54" s="667"/>
      <c r="R54" s="667"/>
      <c r="T54" s="757" t="s">
        <v>5184</v>
      </c>
      <c r="U54" s="758" t="s">
        <v>1938</v>
      </c>
      <c r="W54" s="757" t="s">
        <v>5184</v>
      </c>
      <c r="X54" s="758" t="s">
        <v>1938</v>
      </c>
      <c r="Z54" s="757" t="s">
        <v>5186</v>
      </c>
      <c r="AA54" s="758" t="s">
        <v>1938</v>
      </c>
      <c r="AC54" s="757" t="s">
        <v>2164</v>
      </c>
      <c r="AD54" s="758" t="s">
        <v>5106</v>
      </c>
    </row>
    <row r="55" spans="2:30" ht="13.5" thickBot="1" x14ac:dyDescent="0.25">
      <c r="B55" s="670"/>
      <c r="C55" s="671"/>
      <c r="F55" s="670"/>
      <c r="G55" s="671"/>
      <c r="J55" s="670"/>
      <c r="K55" s="671"/>
      <c r="N55" s="670"/>
      <c r="O55" s="671"/>
      <c r="Q55" s="667"/>
      <c r="R55" s="667"/>
      <c r="T55" s="670"/>
      <c r="U55" s="671"/>
      <c r="W55" s="757" t="s">
        <v>2164</v>
      </c>
      <c r="X55" s="758" t="s">
        <v>5106</v>
      </c>
      <c r="Z55" s="757" t="s">
        <v>2164</v>
      </c>
      <c r="AA55" s="758" t="s">
        <v>5106</v>
      </c>
      <c r="AC55" s="757" t="s">
        <v>2440</v>
      </c>
      <c r="AD55" s="758" t="s">
        <v>2441</v>
      </c>
    </row>
    <row r="56" spans="2:30" ht="13.5" thickBot="1" x14ac:dyDescent="0.25">
      <c r="B56" s="672" t="s">
        <v>5102</v>
      </c>
      <c r="C56" s="759" t="s">
        <v>524</v>
      </c>
      <c r="F56" s="672" t="s">
        <v>5102</v>
      </c>
      <c r="G56" s="759" t="s">
        <v>524</v>
      </c>
      <c r="J56" s="672" t="s">
        <v>5102</v>
      </c>
      <c r="K56" s="759" t="s">
        <v>524</v>
      </c>
      <c r="N56" s="672" t="s">
        <v>5102</v>
      </c>
      <c r="O56" s="759" t="s">
        <v>524</v>
      </c>
      <c r="Q56" s="667"/>
      <c r="R56" s="673"/>
      <c r="T56" s="672" t="s">
        <v>5102</v>
      </c>
      <c r="U56" s="759" t="s">
        <v>524</v>
      </c>
      <c r="W56" s="670"/>
      <c r="X56" s="671"/>
      <c r="Z56" s="670"/>
      <c r="AA56" s="671"/>
      <c r="AC56" s="670"/>
      <c r="AD56" s="671"/>
    </row>
    <row r="57" spans="2:30" ht="13.5" thickBot="1" x14ac:dyDescent="0.25">
      <c r="B57" s="764" t="s">
        <v>524</v>
      </c>
      <c r="C57" s="765">
        <v>15</v>
      </c>
      <c r="F57" s="764" t="s">
        <v>524</v>
      </c>
      <c r="G57" s="765">
        <v>196</v>
      </c>
      <c r="J57" s="764" t="s">
        <v>524</v>
      </c>
      <c r="K57" s="765">
        <v>735</v>
      </c>
      <c r="N57" s="764" t="s">
        <v>524</v>
      </c>
      <c r="O57" s="765">
        <v>64</v>
      </c>
      <c r="Q57" s="667"/>
      <c r="R57" s="667"/>
      <c r="T57" s="764" t="s">
        <v>524</v>
      </c>
      <c r="U57" s="765">
        <v>4972</v>
      </c>
      <c r="W57" s="672" t="s">
        <v>5102</v>
      </c>
      <c r="X57" s="759" t="s">
        <v>524</v>
      </c>
      <c r="Z57" s="672" t="s">
        <v>5102</v>
      </c>
      <c r="AA57" s="759" t="s">
        <v>524</v>
      </c>
      <c r="AC57" s="672" t="s">
        <v>5102</v>
      </c>
      <c r="AD57" s="759" t="s">
        <v>524</v>
      </c>
    </row>
    <row r="58" spans="2:30" ht="13.5" thickBot="1" x14ac:dyDescent="0.25">
      <c r="B58" s="667"/>
      <c r="C58" s="673"/>
      <c r="F58" s="667"/>
      <c r="G58" s="673"/>
      <c r="J58" s="667"/>
      <c r="K58" s="673"/>
      <c r="N58" s="667"/>
      <c r="O58" s="673"/>
      <c r="Q58" s="667"/>
      <c r="R58" s="667"/>
      <c r="W58" s="764" t="s">
        <v>524</v>
      </c>
      <c r="X58" s="765">
        <v>4512</v>
      </c>
      <c r="Z58" s="764" t="s">
        <v>524</v>
      </c>
      <c r="AA58" s="765">
        <v>986</v>
      </c>
      <c r="AC58" s="764" t="s">
        <v>524</v>
      </c>
      <c r="AD58" s="765">
        <v>812</v>
      </c>
    </row>
    <row r="59" spans="2:30" ht="13.5" thickBot="1" x14ac:dyDescent="0.25">
      <c r="B59" s="667"/>
      <c r="C59" s="673"/>
      <c r="F59" s="667"/>
      <c r="G59" s="673"/>
      <c r="J59" s="667"/>
      <c r="K59" s="673"/>
      <c r="N59" s="667"/>
      <c r="O59" s="673"/>
      <c r="Q59" s="667"/>
      <c r="R59" s="667"/>
    </row>
    <row r="60" spans="2:30" ht="13.5" thickBot="1" x14ac:dyDescent="0.25">
      <c r="B60" s="668" t="s">
        <v>5161</v>
      </c>
      <c r="C60" s="669"/>
      <c r="F60" s="668" t="s">
        <v>5167</v>
      </c>
      <c r="G60" s="669"/>
      <c r="J60" s="668" t="s">
        <v>5173</v>
      </c>
      <c r="K60" s="669"/>
      <c r="N60" s="668" t="s">
        <v>5179</v>
      </c>
      <c r="O60" s="669"/>
    </row>
    <row r="61" spans="2:30" ht="13.5" thickBot="1" x14ac:dyDescent="0.25">
      <c r="B61" s="757" t="s">
        <v>2440</v>
      </c>
      <c r="C61" s="758" t="s">
        <v>5106</v>
      </c>
      <c r="F61" s="757" t="s">
        <v>2440</v>
      </c>
      <c r="G61" s="758" t="s">
        <v>5106</v>
      </c>
      <c r="J61" s="757" t="s">
        <v>2440</v>
      </c>
      <c r="K61" s="758" t="s">
        <v>5106</v>
      </c>
      <c r="N61" s="757" t="s">
        <v>2440</v>
      </c>
      <c r="O61" s="758" t="s">
        <v>5106</v>
      </c>
      <c r="T61" s="757" t="s">
        <v>5186</v>
      </c>
      <c r="U61" s="758" t="s">
        <v>1938</v>
      </c>
      <c r="W61" s="668" t="s">
        <v>5188</v>
      </c>
      <c r="X61" s="669"/>
      <c r="Z61" s="668" t="s">
        <v>5190</v>
      </c>
      <c r="AA61" s="669"/>
      <c r="AC61" s="668" t="s">
        <v>5192</v>
      </c>
      <c r="AD61" s="669"/>
    </row>
    <row r="62" spans="2:30" ht="13.5" thickBot="1" x14ac:dyDescent="0.25">
      <c r="B62" s="757" t="s">
        <v>4976</v>
      </c>
      <c r="C62" s="758" t="s">
        <v>5106</v>
      </c>
      <c r="F62" s="757" t="s">
        <v>4976</v>
      </c>
      <c r="G62" s="758" t="s">
        <v>5106</v>
      </c>
      <c r="J62" s="757" t="s">
        <v>4976</v>
      </c>
      <c r="K62" s="758" t="s">
        <v>5106</v>
      </c>
      <c r="N62" s="757" t="s">
        <v>4976</v>
      </c>
      <c r="O62" s="758" t="s">
        <v>5106</v>
      </c>
      <c r="T62" s="670"/>
      <c r="U62" s="671"/>
      <c r="W62" s="757" t="s">
        <v>5184</v>
      </c>
      <c r="X62" s="758" t="s">
        <v>1938</v>
      </c>
      <c r="Z62" s="757" t="s">
        <v>5186</v>
      </c>
      <c r="AA62" s="758" t="s">
        <v>1938</v>
      </c>
      <c r="AC62" s="757" t="s">
        <v>2164</v>
      </c>
      <c r="AD62" s="758" t="s">
        <v>5106</v>
      </c>
    </row>
    <row r="63" spans="2:30" ht="13.5" thickBot="1" x14ac:dyDescent="0.25">
      <c r="B63" s="757" t="s">
        <v>2164</v>
      </c>
      <c r="C63" s="758" t="s">
        <v>5106</v>
      </c>
      <c r="F63" s="757" t="s">
        <v>2164</v>
      </c>
      <c r="G63" s="758" t="s">
        <v>5106</v>
      </c>
      <c r="J63" s="757" t="s">
        <v>2164</v>
      </c>
      <c r="K63" s="758" t="s">
        <v>5106</v>
      </c>
      <c r="N63" s="757" t="s">
        <v>2164</v>
      </c>
      <c r="O63" s="758" t="s">
        <v>5106</v>
      </c>
      <c r="T63" s="672" t="s">
        <v>5102</v>
      </c>
      <c r="U63" s="759" t="s">
        <v>524</v>
      </c>
      <c r="W63" s="757" t="s">
        <v>2164</v>
      </c>
      <c r="X63" s="758" t="s">
        <v>5106</v>
      </c>
      <c r="Z63" s="757" t="s">
        <v>2164</v>
      </c>
      <c r="AA63" s="758" t="s">
        <v>5106</v>
      </c>
      <c r="AC63" s="757" t="s">
        <v>2440</v>
      </c>
      <c r="AD63" s="758" t="s">
        <v>2441</v>
      </c>
    </row>
    <row r="64" spans="2:30" ht="13.5" thickBot="1" x14ac:dyDescent="0.25">
      <c r="B64" s="670"/>
      <c r="C64" s="671"/>
      <c r="F64" s="670"/>
      <c r="G64" s="671"/>
      <c r="J64" s="670"/>
      <c r="K64" s="671"/>
      <c r="N64" s="670"/>
      <c r="O64" s="671"/>
      <c r="T64" s="764" t="s">
        <v>524</v>
      </c>
      <c r="U64" s="765">
        <v>1134</v>
      </c>
      <c r="W64" s="670"/>
      <c r="X64" s="671"/>
      <c r="Z64" s="670"/>
      <c r="AA64" s="671"/>
      <c r="AC64" s="670"/>
      <c r="AD64" s="671"/>
    </row>
    <row r="65" spans="2:33" x14ac:dyDescent="0.2">
      <c r="B65" s="672" t="s">
        <v>5103</v>
      </c>
      <c r="C65" s="759" t="s">
        <v>524</v>
      </c>
      <c r="F65" s="672" t="s">
        <v>5103</v>
      </c>
      <c r="G65" s="759" t="s">
        <v>524</v>
      </c>
      <c r="J65" s="672" t="s">
        <v>5103</v>
      </c>
      <c r="K65" s="759" t="s">
        <v>524</v>
      </c>
      <c r="N65" s="672" t="s">
        <v>5103</v>
      </c>
      <c r="O65" s="759" t="s">
        <v>524</v>
      </c>
      <c r="W65" s="672" t="s">
        <v>5102</v>
      </c>
      <c r="X65" s="759" t="s">
        <v>524</v>
      </c>
      <c r="Z65" s="672" t="s">
        <v>5102</v>
      </c>
      <c r="AA65" s="759" t="s">
        <v>524</v>
      </c>
      <c r="AC65" s="672" t="s">
        <v>5102</v>
      </c>
      <c r="AD65" s="759" t="s">
        <v>524</v>
      </c>
    </row>
    <row r="66" spans="2:33" ht="13.5" thickBot="1" x14ac:dyDescent="0.25">
      <c r="B66" s="764" t="s">
        <v>524</v>
      </c>
      <c r="C66" s="765">
        <v>15</v>
      </c>
      <c r="F66" s="764" t="s">
        <v>524</v>
      </c>
      <c r="G66" s="765">
        <v>197</v>
      </c>
      <c r="J66" s="764" t="s">
        <v>524</v>
      </c>
      <c r="K66" s="765">
        <v>900</v>
      </c>
      <c r="N66" s="764" t="s">
        <v>524</v>
      </c>
      <c r="O66" s="765">
        <v>64</v>
      </c>
      <c r="W66" s="764" t="s">
        <v>524</v>
      </c>
      <c r="X66" s="765">
        <v>460</v>
      </c>
      <c r="Z66" s="764" t="s">
        <v>524</v>
      </c>
      <c r="AA66" s="765">
        <v>148</v>
      </c>
      <c r="AC66" s="764" t="s">
        <v>524</v>
      </c>
      <c r="AD66" s="765">
        <v>124</v>
      </c>
    </row>
    <row r="67" spans="2:33" x14ac:dyDescent="0.2">
      <c r="B67" s="667"/>
      <c r="C67" s="667"/>
      <c r="F67" s="667"/>
      <c r="G67" s="667"/>
      <c r="J67" s="667"/>
      <c r="K67" s="667"/>
      <c r="N67" s="667"/>
      <c r="O67" s="667"/>
    </row>
    <row r="68" spans="2:33" ht="13.5" thickBot="1" x14ac:dyDescent="0.25">
      <c r="B68" s="667"/>
      <c r="C68" s="667"/>
      <c r="F68" s="667"/>
      <c r="G68" s="667"/>
      <c r="J68" s="667"/>
      <c r="K68" s="667"/>
      <c r="N68" s="667"/>
      <c r="O68" s="667"/>
    </row>
    <row r="69" spans="2:33" ht="21.75" thickBot="1" x14ac:dyDescent="0.4">
      <c r="B69" s="668" t="s">
        <v>5163</v>
      </c>
      <c r="C69" s="669"/>
      <c r="F69" s="668" t="s">
        <v>5168</v>
      </c>
      <c r="G69" s="669"/>
      <c r="J69" s="668" t="s">
        <v>5174</v>
      </c>
      <c r="K69" s="669"/>
      <c r="N69" s="668" t="s">
        <v>5180</v>
      </c>
      <c r="O69" s="669"/>
      <c r="T69" s="665" t="s">
        <v>2368</v>
      </c>
      <c r="W69" s="665" t="s">
        <v>2369</v>
      </c>
      <c r="Z69" s="665" t="s">
        <v>2372</v>
      </c>
      <c r="AC69" s="665" t="s">
        <v>2355</v>
      </c>
    </row>
    <row r="70" spans="2:33" ht="13.5" thickBot="1" x14ac:dyDescent="0.25">
      <c r="B70" s="757" t="s">
        <v>2440</v>
      </c>
      <c r="C70" s="758" t="s">
        <v>5106</v>
      </c>
      <c r="F70" s="757" t="s">
        <v>2440</v>
      </c>
      <c r="G70" s="758" t="s">
        <v>5106</v>
      </c>
      <c r="J70" s="757" t="s">
        <v>2440</v>
      </c>
      <c r="K70" s="758" t="s">
        <v>5106</v>
      </c>
      <c r="N70" s="757" t="s">
        <v>2440</v>
      </c>
      <c r="O70" s="758" t="s">
        <v>5106</v>
      </c>
    </row>
    <row r="71" spans="2:33" ht="13.5" thickBot="1" x14ac:dyDescent="0.25">
      <c r="B71" s="757" t="s">
        <v>4976</v>
      </c>
      <c r="C71" s="758" t="s">
        <v>5106</v>
      </c>
      <c r="F71" s="757" t="s">
        <v>4976</v>
      </c>
      <c r="G71" s="758" t="s">
        <v>5106</v>
      </c>
      <c r="J71" s="757" t="s">
        <v>4976</v>
      </c>
      <c r="K71" s="758" t="s">
        <v>5106</v>
      </c>
      <c r="N71" s="757" t="s">
        <v>4976</v>
      </c>
      <c r="O71" s="758" t="s">
        <v>5106</v>
      </c>
      <c r="T71" s="668" t="s">
        <v>5193</v>
      </c>
      <c r="U71" s="669"/>
      <c r="W71" s="668" t="s">
        <v>5195</v>
      </c>
      <c r="X71" s="669"/>
      <c r="Z71" s="668" t="s">
        <v>5199</v>
      </c>
      <c r="AA71" s="669"/>
      <c r="AC71" s="668" t="s">
        <v>5202</v>
      </c>
      <c r="AD71" s="669"/>
      <c r="AF71" s="668" t="s">
        <v>5204</v>
      </c>
      <c r="AG71" s="669"/>
    </row>
    <row r="72" spans="2:33" ht="13.5" thickBot="1" x14ac:dyDescent="0.25">
      <c r="B72" s="757" t="s">
        <v>2164</v>
      </c>
      <c r="C72" s="758" t="s">
        <v>5106</v>
      </c>
      <c r="F72" s="757" t="s">
        <v>2164</v>
      </c>
      <c r="G72" s="758" t="s">
        <v>5106</v>
      </c>
      <c r="J72" s="757" t="s">
        <v>2164</v>
      </c>
      <c r="K72" s="758" t="s">
        <v>5106</v>
      </c>
      <c r="N72" s="757" t="s">
        <v>2164</v>
      </c>
      <c r="O72" s="758" t="s">
        <v>5106</v>
      </c>
      <c r="T72" s="757" t="s">
        <v>2440</v>
      </c>
      <c r="U72" s="758" t="s">
        <v>2441</v>
      </c>
      <c r="W72" s="757" t="s">
        <v>2440</v>
      </c>
      <c r="X72" s="758" t="s">
        <v>2441</v>
      </c>
      <c r="Z72" s="757" t="s">
        <v>4976</v>
      </c>
      <c r="AA72" s="758" t="s">
        <v>3063</v>
      </c>
      <c r="AC72" s="757" t="s">
        <v>2164</v>
      </c>
      <c r="AD72" s="758" t="s">
        <v>5106</v>
      </c>
      <c r="AF72" s="757" t="s">
        <v>2164</v>
      </c>
      <c r="AG72" s="758" t="s">
        <v>5106</v>
      </c>
    </row>
    <row r="73" spans="2:33" ht="13.5" thickBot="1" x14ac:dyDescent="0.25">
      <c r="B73" s="670"/>
      <c r="C73" s="671"/>
      <c r="F73" s="670"/>
      <c r="G73" s="671"/>
      <c r="J73" s="670"/>
      <c r="K73" s="671"/>
      <c r="N73" s="670"/>
      <c r="O73" s="671"/>
      <c r="T73" s="757" t="s">
        <v>4976</v>
      </c>
      <c r="U73" s="758" t="s">
        <v>3063</v>
      </c>
      <c r="W73" s="757" t="s">
        <v>2164</v>
      </c>
      <c r="X73" s="758" t="s">
        <v>5106</v>
      </c>
      <c r="Z73" s="757" t="s">
        <v>5186</v>
      </c>
      <c r="AA73" s="758" t="s">
        <v>1938</v>
      </c>
      <c r="AC73" s="757" t="s">
        <v>5184</v>
      </c>
      <c r="AD73" s="758" t="s">
        <v>1938</v>
      </c>
      <c r="AF73" s="757" t="s">
        <v>5184</v>
      </c>
      <c r="AG73" s="758" t="s">
        <v>1938</v>
      </c>
    </row>
    <row r="74" spans="2:33" ht="13.5" thickBot="1" x14ac:dyDescent="0.25">
      <c r="B74" s="672" t="s">
        <v>5102</v>
      </c>
      <c r="C74" s="759" t="s">
        <v>524</v>
      </c>
      <c r="F74" s="672" t="s">
        <v>5102</v>
      </c>
      <c r="G74" s="759" t="s">
        <v>524</v>
      </c>
      <c r="J74" s="672" t="s">
        <v>5102</v>
      </c>
      <c r="K74" s="759" t="s">
        <v>524</v>
      </c>
      <c r="N74" s="672" t="s">
        <v>5102</v>
      </c>
      <c r="O74" s="759" t="s">
        <v>524</v>
      </c>
      <c r="T74" s="670"/>
      <c r="U74" s="671"/>
      <c r="W74" s="670"/>
      <c r="X74" s="671"/>
      <c r="Z74" s="670"/>
      <c r="AA74" s="671"/>
      <c r="AC74" s="670"/>
      <c r="AD74" s="671"/>
      <c r="AF74" s="670"/>
      <c r="AG74" s="671"/>
    </row>
    <row r="75" spans="2:33" ht="13.5" thickBot="1" x14ac:dyDescent="0.25">
      <c r="B75" s="764" t="s">
        <v>524</v>
      </c>
      <c r="C75" s="765">
        <v>109</v>
      </c>
      <c r="F75" s="764" t="s">
        <v>524</v>
      </c>
      <c r="G75" s="765">
        <v>789</v>
      </c>
      <c r="J75" s="764" t="s">
        <v>524</v>
      </c>
      <c r="K75" s="765">
        <v>1440</v>
      </c>
      <c r="N75" s="764" t="s">
        <v>524</v>
      </c>
      <c r="O75" s="765">
        <v>404</v>
      </c>
      <c r="T75" s="672" t="s">
        <v>5102</v>
      </c>
      <c r="U75" s="759" t="s">
        <v>524</v>
      </c>
      <c r="W75" s="672" t="s">
        <v>5102</v>
      </c>
      <c r="X75" s="759" t="s">
        <v>524</v>
      </c>
      <c r="Z75" s="672" t="s">
        <v>5102</v>
      </c>
      <c r="AA75" s="759" t="s">
        <v>524</v>
      </c>
      <c r="AC75" s="672" t="s">
        <v>5102</v>
      </c>
      <c r="AD75" s="759" t="s">
        <v>524</v>
      </c>
      <c r="AF75" s="672" t="s">
        <v>5102</v>
      </c>
      <c r="AG75" s="759" t="s">
        <v>524</v>
      </c>
    </row>
    <row r="76" spans="2:33" ht="13.5" thickBot="1" x14ac:dyDescent="0.25">
      <c r="B76" s="667"/>
      <c r="C76" s="673"/>
      <c r="F76" s="667"/>
      <c r="G76" s="673"/>
      <c r="J76" s="667"/>
      <c r="K76" s="673"/>
      <c r="N76" s="667"/>
      <c r="O76" s="673"/>
      <c r="T76" s="764" t="s">
        <v>524</v>
      </c>
      <c r="U76" s="765">
        <v>805</v>
      </c>
      <c r="W76" s="764" t="s">
        <v>524</v>
      </c>
      <c r="X76" s="765">
        <v>812</v>
      </c>
      <c r="Z76" s="764" t="s">
        <v>524</v>
      </c>
      <c r="AA76" s="765">
        <v>914</v>
      </c>
      <c r="AC76" s="764" t="s">
        <v>524</v>
      </c>
      <c r="AD76" s="765">
        <v>4512</v>
      </c>
      <c r="AF76" s="764" t="s">
        <v>524</v>
      </c>
      <c r="AG76" s="765">
        <v>460</v>
      </c>
    </row>
    <row r="77" spans="2:33" ht="13.5" thickBot="1" x14ac:dyDescent="0.25">
      <c r="B77" s="667"/>
      <c r="C77" s="667"/>
      <c r="F77" s="667"/>
      <c r="G77" s="667"/>
      <c r="J77" s="667"/>
      <c r="K77" s="667"/>
      <c r="N77" s="667"/>
      <c r="O77" s="667"/>
    </row>
    <row r="78" spans="2:33" ht="13.5" thickBot="1" x14ac:dyDescent="0.25">
      <c r="B78" s="668" t="s">
        <v>5162</v>
      </c>
      <c r="C78" s="669"/>
      <c r="F78" s="668" t="s">
        <v>5169</v>
      </c>
      <c r="G78" s="669"/>
      <c r="J78" s="668" t="s">
        <v>5175</v>
      </c>
      <c r="K78" s="669"/>
      <c r="N78" s="668" t="s">
        <v>5181</v>
      </c>
      <c r="O78" s="669"/>
    </row>
    <row r="79" spans="2:33" ht="13.5" thickBot="1" x14ac:dyDescent="0.25">
      <c r="B79" s="757" t="s">
        <v>2440</v>
      </c>
      <c r="C79" s="758" t="s">
        <v>5106</v>
      </c>
      <c r="F79" s="757" t="s">
        <v>2440</v>
      </c>
      <c r="G79" s="758" t="s">
        <v>5106</v>
      </c>
      <c r="J79" s="757" t="s">
        <v>2440</v>
      </c>
      <c r="K79" s="758" t="s">
        <v>5106</v>
      </c>
      <c r="N79" s="757" t="s">
        <v>2440</v>
      </c>
      <c r="O79" s="758" t="s">
        <v>5106</v>
      </c>
      <c r="T79" s="668" t="s">
        <v>5126</v>
      </c>
      <c r="U79" s="669"/>
      <c r="W79" s="668" t="s">
        <v>5196</v>
      </c>
      <c r="X79" s="669"/>
      <c r="Z79" s="668" t="s">
        <v>5200</v>
      </c>
      <c r="AA79" s="669"/>
      <c r="AC79" s="668" t="s">
        <v>5203</v>
      </c>
      <c r="AD79" s="669"/>
      <c r="AF79" s="668" t="s">
        <v>5205</v>
      </c>
      <c r="AG79" s="669"/>
    </row>
    <row r="80" spans="2:33" ht="13.5" thickBot="1" x14ac:dyDescent="0.25">
      <c r="B80" s="757" t="s">
        <v>4976</v>
      </c>
      <c r="C80" s="758" t="s">
        <v>5106</v>
      </c>
      <c r="F80" s="757" t="s">
        <v>4976</v>
      </c>
      <c r="G80" s="758" t="s">
        <v>5106</v>
      </c>
      <c r="J80" s="757" t="s">
        <v>4976</v>
      </c>
      <c r="K80" s="758" t="s">
        <v>5106</v>
      </c>
      <c r="N80" s="757" t="s">
        <v>4976</v>
      </c>
      <c r="O80" s="758" t="s">
        <v>5106</v>
      </c>
      <c r="T80" s="757" t="s">
        <v>2440</v>
      </c>
      <c r="U80" s="758" t="s">
        <v>2441</v>
      </c>
      <c r="W80" s="757" t="s">
        <v>2440</v>
      </c>
      <c r="X80" s="758" t="s">
        <v>2441</v>
      </c>
      <c r="Z80" s="757" t="s">
        <v>4976</v>
      </c>
      <c r="AA80" s="758" t="s">
        <v>628</v>
      </c>
      <c r="AC80" s="757" t="s">
        <v>2164</v>
      </c>
      <c r="AD80" s="758" t="s">
        <v>5106</v>
      </c>
      <c r="AF80" s="757" t="s">
        <v>2164</v>
      </c>
      <c r="AG80" s="758" t="s">
        <v>5106</v>
      </c>
    </row>
    <row r="81" spans="2:33" ht="13.5" thickBot="1" x14ac:dyDescent="0.25">
      <c r="B81" s="757" t="s">
        <v>2164</v>
      </c>
      <c r="C81" s="758" t="s">
        <v>5106</v>
      </c>
      <c r="F81" s="757" t="s">
        <v>2164</v>
      </c>
      <c r="G81" s="758" t="s">
        <v>5106</v>
      </c>
      <c r="J81" s="757" t="s">
        <v>2164</v>
      </c>
      <c r="K81" s="758" t="s">
        <v>5106</v>
      </c>
      <c r="N81" s="757" t="s">
        <v>2164</v>
      </c>
      <c r="O81" s="758" t="s">
        <v>5106</v>
      </c>
      <c r="T81" s="757" t="s">
        <v>4976</v>
      </c>
      <c r="U81" s="758" t="s">
        <v>628</v>
      </c>
      <c r="W81" s="757" t="s">
        <v>2164</v>
      </c>
      <c r="X81" s="758" t="s">
        <v>5106</v>
      </c>
      <c r="Z81" s="757" t="s">
        <v>5186</v>
      </c>
      <c r="AA81" s="758" t="s">
        <v>1938</v>
      </c>
      <c r="AC81" s="757" t="s">
        <v>5184</v>
      </c>
      <c r="AD81" s="758" t="s">
        <v>1938</v>
      </c>
      <c r="AF81" s="757" t="s">
        <v>5184</v>
      </c>
      <c r="AG81" s="758" t="s">
        <v>1938</v>
      </c>
    </row>
    <row r="82" spans="2:33" ht="13.5" thickBot="1" x14ac:dyDescent="0.25">
      <c r="B82" s="670"/>
      <c r="C82" s="671"/>
      <c r="F82" s="670"/>
      <c r="G82" s="671"/>
      <c r="J82" s="670"/>
      <c r="K82" s="671"/>
      <c r="N82" s="670"/>
      <c r="O82" s="671"/>
      <c r="T82" s="670"/>
      <c r="U82" s="671"/>
      <c r="W82" s="670"/>
      <c r="X82" s="671"/>
      <c r="Z82" s="670"/>
      <c r="AA82" s="671"/>
      <c r="AC82" s="670"/>
      <c r="AD82" s="671"/>
      <c r="AF82" s="670"/>
      <c r="AG82" s="671"/>
    </row>
    <row r="83" spans="2:33" x14ac:dyDescent="0.2">
      <c r="B83" s="672" t="s">
        <v>5103</v>
      </c>
      <c r="C83" s="759" t="s">
        <v>524</v>
      </c>
      <c r="F83" s="672" t="s">
        <v>5103</v>
      </c>
      <c r="G83" s="759" t="s">
        <v>524</v>
      </c>
      <c r="J83" s="672" t="s">
        <v>5103</v>
      </c>
      <c r="K83" s="759" t="s">
        <v>524</v>
      </c>
      <c r="N83" s="672" t="s">
        <v>5103</v>
      </c>
      <c r="O83" s="759" t="s">
        <v>524</v>
      </c>
      <c r="T83" s="672" t="s">
        <v>5102</v>
      </c>
      <c r="U83" s="759" t="s">
        <v>524</v>
      </c>
      <c r="W83" s="672" t="s">
        <v>5103</v>
      </c>
      <c r="X83" s="759" t="s">
        <v>524</v>
      </c>
      <c r="Z83" s="672" t="s">
        <v>5102</v>
      </c>
      <c r="AA83" s="759" t="s">
        <v>524</v>
      </c>
      <c r="AC83" s="672" t="s">
        <v>5103</v>
      </c>
      <c r="AD83" s="759" t="s">
        <v>524</v>
      </c>
      <c r="AF83" s="672" t="s">
        <v>5103</v>
      </c>
      <c r="AG83" s="759" t="s">
        <v>524</v>
      </c>
    </row>
    <row r="84" spans="2:33" ht="13.5" thickBot="1" x14ac:dyDescent="0.25">
      <c r="B84" s="764" t="s">
        <v>524</v>
      </c>
      <c r="C84" s="765">
        <v>109</v>
      </c>
      <c r="F84" s="764" t="s">
        <v>524</v>
      </c>
      <c r="G84" s="765">
        <v>789</v>
      </c>
      <c r="J84" s="764" t="s">
        <v>524</v>
      </c>
      <c r="K84" s="765">
        <v>1440</v>
      </c>
      <c r="N84" s="764" t="s">
        <v>524</v>
      </c>
      <c r="O84" s="765">
        <v>404</v>
      </c>
      <c r="T84" s="764" t="s">
        <v>524</v>
      </c>
      <c r="U84" s="765">
        <v>109</v>
      </c>
      <c r="W84" s="764" t="s">
        <v>524</v>
      </c>
      <c r="X84" s="765">
        <v>868</v>
      </c>
      <c r="Z84" s="764" t="s">
        <v>524</v>
      </c>
      <c r="AA84" s="765">
        <v>196</v>
      </c>
      <c r="AC84" s="764" t="s">
        <v>524</v>
      </c>
      <c r="AD84" s="765">
        <v>4598</v>
      </c>
      <c r="AF84" s="764" t="s">
        <v>524</v>
      </c>
      <c r="AG84" s="765">
        <v>493</v>
      </c>
    </row>
    <row r="85" spans="2:33" x14ac:dyDescent="0.2">
      <c r="B85" s="667"/>
      <c r="C85" s="667"/>
      <c r="F85" s="667"/>
      <c r="G85" s="667"/>
      <c r="J85" s="667"/>
      <c r="K85" s="667"/>
      <c r="N85" s="667"/>
      <c r="O85" s="667"/>
    </row>
    <row r="86" spans="2:33" ht="13.5" thickBot="1" x14ac:dyDescent="0.25">
      <c r="B86" s="667"/>
      <c r="C86" s="667"/>
      <c r="F86" s="667"/>
      <c r="G86" s="667"/>
      <c r="J86" s="667"/>
      <c r="K86" s="667"/>
      <c r="N86" s="667"/>
      <c r="O86" s="667"/>
    </row>
    <row r="87" spans="2:33" ht="13.5" thickBot="1" x14ac:dyDescent="0.25">
      <c r="B87" s="668" t="s">
        <v>5164</v>
      </c>
      <c r="C87" s="669"/>
      <c r="F87" s="668" t="s">
        <v>5170</v>
      </c>
      <c r="G87" s="669"/>
      <c r="J87" s="668" t="s">
        <v>5176</v>
      </c>
      <c r="K87" s="669"/>
      <c r="N87" s="668" t="s">
        <v>5182</v>
      </c>
      <c r="O87" s="669"/>
      <c r="T87" s="668" t="s">
        <v>5194</v>
      </c>
      <c r="U87" s="669"/>
      <c r="W87" s="668" t="s">
        <v>5197</v>
      </c>
      <c r="X87" s="669"/>
      <c r="Z87" s="668" t="s">
        <v>5201</v>
      </c>
      <c r="AA87" s="669"/>
    </row>
    <row r="88" spans="2:33" ht="13.5" thickBot="1" x14ac:dyDescent="0.25">
      <c r="B88" s="757" t="s">
        <v>2440</v>
      </c>
      <c r="C88" s="758" t="s">
        <v>5106</v>
      </c>
      <c r="F88" s="757" t="s">
        <v>2440</v>
      </c>
      <c r="G88" s="758" t="s">
        <v>5106</v>
      </c>
      <c r="J88" s="757" t="s">
        <v>2440</v>
      </c>
      <c r="K88" s="758" t="s">
        <v>5106</v>
      </c>
      <c r="N88" s="757" t="s">
        <v>2440</v>
      </c>
      <c r="O88" s="758" t="s">
        <v>5106</v>
      </c>
      <c r="T88" s="757" t="s">
        <v>2440</v>
      </c>
      <c r="U88" s="758" t="s">
        <v>2441</v>
      </c>
      <c r="W88" s="757" t="s">
        <v>2440</v>
      </c>
      <c r="X88" s="758" t="s">
        <v>2441</v>
      </c>
      <c r="Z88" s="757" t="s">
        <v>4976</v>
      </c>
      <c r="AA88" s="758" t="s">
        <v>1931</v>
      </c>
    </row>
    <row r="89" spans="2:33" ht="13.5" thickBot="1" x14ac:dyDescent="0.25">
      <c r="B89" s="757" t="s">
        <v>4976</v>
      </c>
      <c r="C89" s="758" t="s">
        <v>5106</v>
      </c>
      <c r="F89" s="757" t="s">
        <v>4976</v>
      </c>
      <c r="G89" s="758" t="s">
        <v>5106</v>
      </c>
      <c r="J89" s="757" t="s">
        <v>4976</v>
      </c>
      <c r="K89" s="758" t="s">
        <v>5106</v>
      </c>
      <c r="N89" s="757" t="s">
        <v>4976</v>
      </c>
      <c r="O89" s="758" t="s">
        <v>5106</v>
      </c>
      <c r="T89" s="757" t="s">
        <v>4976</v>
      </c>
      <c r="U89" s="758" t="s">
        <v>1931</v>
      </c>
      <c r="W89" s="757" t="s">
        <v>2164</v>
      </c>
      <c r="X89" s="758" t="s">
        <v>5106</v>
      </c>
      <c r="Z89" s="757" t="s">
        <v>5186</v>
      </c>
      <c r="AA89" s="758" t="s">
        <v>1938</v>
      </c>
    </row>
    <row r="90" spans="2:33" ht="13.5" thickBot="1" x14ac:dyDescent="0.25">
      <c r="B90" s="757" t="s">
        <v>2164</v>
      </c>
      <c r="C90" s="758" t="s">
        <v>5106</v>
      </c>
      <c r="F90" s="757" t="s">
        <v>2164</v>
      </c>
      <c r="G90" s="758" t="s">
        <v>5106</v>
      </c>
      <c r="J90" s="757" t="s">
        <v>2164</v>
      </c>
      <c r="K90" s="758" t="s">
        <v>5106</v>
      </c>
      <c r="N90" s="757" t="s">
        <v>2164</v>
      </c>
      <c r="O90" s="758" t="s">
        <v>5106</v>
      </c>
      <c r="T90" s="670"/>
      <c r="U90" s="671"/>
      <c r="W90" s="670"/>
      <c r="X90" s="671"/>
      <c r="Z90" s="670"/>
      <c r="AA90" s="671"/>
    </row>
    <row r="91" spans="2:33" ht="13.5" thickBot="1" x14ac:dyDescent="0.25">
      <c r="B91" s="670"/>
      <c r="C91" s="671"/>
      <c r="F91" s="670"/>
      <c r="G91" s="671"/>
      <c r="J91" s="670"/>
      <c r="K91" s="671"/>
      <c r="N91" s="670"/>
      <c r="O91" s="671"/>
      <c r="T91" s="672" t="s">
        <v>5102</v>
      </c>
      <c r="U91" s="759" t="s">
        <v>524</v>
      </c>
      <c r="W91" s="672" t="s">
        <v>5102</v>
      </c>
      <c r="X91" s="759" t="s">
        <v>524</v>
      </c>
      <c r="Z91" s="672" t="s">
        <v>5102</v>
      </c>
      <c r="AA91" s="759" t="s">
        <v>524</v>
      </c>
    </row>
    <row r="92" spans="2:33" ht="13.5" thickBot="1" x14ac:dyDescent="0.25">
      <c r="B92" s="672" t="s">
        <v>5102</v>
      </c>
      <c r="C92" s="759" t="s">
        <v>524</v>
      </c>
      <c r="F92" s="672" t="s">
        <v>5102</v>
      </c>
      <c r="G92" s="759" t="s">
        <v>524</v>
      </c>
      <c r="J92" s="672" t="s">
        <v>5102</v>
      </c>
      <c r="K92" s="759" t="s">
        <v>524</v>
      </c>
      <c r="N92" s="672" t="s">
        <v>5102</v>
      </c>
      <c r="O92" s="759" t="s">
        <v>524</v>
      </c>
      <c r="T92" s="764" t="s">
        <v>524</v>
      </c>
      <c r="U92" s="765">
        <v>22</v>
      </c>
      <c r="W92" s="764" t="s">
        <v>524</v>
      </c>
      <c r="X92" s="765">
        <v>124</v>
      </c>
      <c r="Z92" s="764" t="s">
        <v>524</v>
      </c>
      <c r="AA92" s="765">
        <v>24</v>
      </c>
    </row>
    <row r="93" spans="2:33" ht="13.5" thickBot="1" x14ac:dyDescent="0.25">
      <c r="B93" s="764" t="s">
        <v>524</v>
      </c>
      <c r="C93" s="765">
        <v>688</v>
      </c>
      <c r="F93" s="764" t="s">
        <v>524</v>
      </c>
      <c r="G93" s="765">
        <v>4733</v>
      </c>
      <c r="J93" s="764" t="s">
        <v>524</v>
      </c>
      <c r="K93" s="765">
        <v>10657</v>
      </c>
      <c r="N93" s="764" t="s">
        <v>524</v>
      </c>
      <c r="O93" s="765">
        <v>1835</v>
      </c>
    </row>
    <row r="94" spans="2:33" ht="13.5" thickBot="1" x14ac:dyDescent="0.25">
      <c r="B94" s="667"/>
      <c r="C94" s="667"/>
      <c r="F94" s="667"/>
      <c r="G94" s="667"/>
      <c r="J94" s="667"/>
      <c r="K94" s="667"/>
      <c r="N94" s="667"/>
      <c r="O94" s="667"/>
    </row>
    <row r="95" spans="2:33" ht="13.5" thickBot="1" x14ac:dyDescent="0.25">
      <c r="B95" s="667"/>
      <c r="C95" s="667"/>
      <c r="F95" s="667"/>
      <c r="G95" s="667"/>
      <c r="J95" s="667"/>
      <c r="K95" s="667"/>
      <c r="N95" s="667"/>
      <c r="O95" s="667"/>
      <c r="W95" s="668" t="s">
        <v>5198</v>
      </c>
      <c r="X95" s="669"/>
    </row>
    <row r="96" spans="2:33" ht="13.5" thickBot="1" x14ac:dyDescent="0.25">
      <c r="B96" s="668" t="s">
        <v>5165</v>
      </c>
      <c r="C96" s="669"/>
      <c r="F96" s="668" t="s">
        <v>5171</v>
      </c>
      <c r="G96" s="669"/>
      <c r="J96" s="668" t="s">
        <v>5177</v>
      </c>
      <c r="K96" s="669"/>
      <c r="N96" s="668" t="s">
        <v>5183</v>
      </c>
      <c r="O96" s="669"/>
      <c r="W96" s="757" t="s">
        <v>2440</v>
      </c>
      <c r="X96" s="758" t="s">
        <v>2441</v>
      </c>
    </row>
    <row r="97" spans="2:36" ht="13.5" thickBot="1" x14ac:dyDescent="0.25">
      <c r="B97" s="757" t="s">
        <v>2440</v>
      </c>
      <c r="C97" s="758" t="s">
        <v>5106</v>
      </c>
      <c r="F97" s="757" t="s">
        <v>2440</v>
      </c>
      <c r="G97" s="758" t="s">
        <v>5106</v>
      </c>
      <c r="J97" s="757" t="s">
        <v>2440</v>
      </c>
      <c r="K97" s="758" t="s">
        <v>5106</v>
      </c>
      <c r="N97" s="757" t="s">
        <v>2440</v>
      </c>
      <c r="O97" s="758" t="s">
        <v>5106</v>
      </c>
      <c r="W97" s="757" t="s">
        <v>2164</v>
      </c>
      <c r="X97" s="758" t="s">
        <v>5106</v>
      </c>
    </row>
    <row r="98" spans="2:36" ht="13.5" thickBot="1" x14ac:dyDescent="0.25">
      <c r="B98" s="757" t="s">
        <v>4976</v>
      </c>
      <c r="C98" s="758" t="s">
        <v>5106</v>
      </c>
      <c r="F98" s="757" t="s">
        <v>4976</v>
      </c>
      <c r="G98" s="758" t="s">
        <v>5106</v>
      </c>
      <c r="J98" s="757" t="s">
        <v>4976</v>
      </c>
      <c r="K98" s="758" t="s">
        <v>5106</v>
      </c>
      <c r="N98" s="757" t="s">
        <v>4976</v>
      </c>
      <c r="O98" s="758" t="s">
        <v>5106</v>
      </c>
      <c r="W98" s="670"/>
      <c r="X98" s="671"/>
    </row>
    <row r="99" spans="2:36" ht="13.5" thickBot="1" x14ac:dyDescent="0.25">
      <c r="B99" s="757" t="s">
        <v>2164</v>
      </c>
      <c r="C99" s="758" t="s">
        <v>5106</v>
      </c>
      <c r="F99" s="757" t="s">
        <v>2164</v>
      </c>
      <c r="G99" s="758" t="s">
        <v>5106</v>
      </c>
      <c r="J99" s="757" t="s">
        <v>2164</v>
      </c>
      <c r="K99" s="758" t="s">
        <v>5106</v>
      </c>
      <c r="N99" s="757" t="s">
        <v>2164</v>
      </c>
      <c r="O99" s="758" t="s">
        <v>5106</v>
      </c>
      <c r="W99" s="672" t="s">
        <v>5103</v>
      </c>
      <c r="X99" s="759" t="s">
        <v>524</v>
      </c>
    </row>
    <row r="100" spans="2:36" ht="13.5" thickBot="1" x14ac:dyDescent="0.25">
      <c r="B100" s="670"/>
      <c r="C100" s="671"/>
      <c r="F100" s="670"/>
      <c r="G100" s="671"/>
      <c r="J100" s="670"/>
      <c r="K100" s="671"/>
      <c r="N100" s="670"/>
      <c r="O100" s="671"/>
      <c r="W100" s="764" t="s">
        <v>524</v>
      </c>
      <c r="X100" s="765">
        <v>217</v>
      </c>
    </row>
    <row r="101" spans="2:36" x14ac:dyDescent="0.2">
      <c r="B101" s="672" t="s">
        <v>5103</v>
      </c>
      <c r="C101" s="759" t="s">
        <v>524</v>
      </c>
      <c r="F101" s="672" t="s">
        <v>5103</v>
      </c>
      <c r="G101" s="759" t="s">
        <v>524</v>
      </c>
      <c r="J101" s="672" t="s">
        <v>5103</v>
      </c>
      <c r="K101" s="759" t="s">
        <v>524</v>
      </c>
      <c r="N101" s="672" t="s">
        <v>5103</v>
      </c>
      <c r="O101" s="759" t="s">
        <v>524</v>
      </c>
    </row>
    <row r="102" spans="2:36" ht="13.5" thickBot="1" x14ac:dyDescent="0.25">
      <c r="B102" s="764" t="s">
        <v>524</v>
      </c>
      <c r="C102" s="765">
        <v>744</v>
      </c>
      <c r="F102" s="764" t="s">
        <v>524</v>
      </c>
      <c r="G102" s="765">
        <v>4871</v>
      </c>
      <c r="J102" s="764" t="s">
        <v>524</v>
      </c>
      <c r="K102" s="765">
        <v>10877</v>
      </c>
      <c r="N102" s="764" t="s">
        <v>524</v>
      </c>
      <c r="O102" s="765">
        <v>1894</v>
      </c>
    </row>
    <row r="103" spans="2:36" x14ac:dyDescent="0.2">
      <c r="B103" s="667"/>
      <c r="C103" s="667"/>
    </row>
    <row r="104" spans="2:36" x14ac:dyDescent="0.2">
      <c r="B104" s="667"/>
      <c r="C104" s="667"/>
    </row>
    <row r="105" spans="2:36" x14ac:dyDescent="0.2">
      <c r="B105" s="667"/>
      <c r="C105" s="667"/>
    </row>
    <row r="106" spans="2:36" ht="21" x14ac:dyDescent="0.35">
      <c r="B106" s="665" t="s">
        <v>2377</v>
      </c>
      <c r="C106" s="667"/>
      <c r="F106" s="665" t="s">
        <v>5210</v>
      </c>
      <c r="J106" s="665" t="s">
        <v>2378</v>
      </c>
      <c r="N106" s="665" t="s">
        <v>1978</v>
      </c>
      <c r="W106" s="665" t="s">
        <v>1979</v>
      </c>
      <c r="AC106" s="665" t="s">
        <v>4380</v>
      </c>
    </row>
    <row r="107" spans="2:36" ht="21.75" thickBot="1" x14ac:dyDescent="0.4">
      <c r="W107" s="665"/>
    </row>
    <row r="108" spans="2:36" ht="13.5" thickBot="1" x14ac:dyDescent="0.25">
      <c r="B108" s="668" t="s">
        <v>5207</v>
      </c>
      <c r="C108" s="669"/>
      <c r="F108" s="668" t="s">
        <v>5208</v>
      </c>
      <c r="G108" s="669"/>
      <c r="J108" s="668" t="s">
        <v>5209</v>
      </c>
      <c r="K108" s="669"/>
      <c r="N108" s="668" t="s">
        <v>5208</v>
      </c>
      <c r="O108" s="669"/>
      <c r="Q108" s="668" t="s">
        <v>5211</v>
      </c>
      <c r="R108" s="669"/>
      <c r="T108" s="668" t="s">
        <v>5212</v>
      </c>
      <c r="U108" s="669"/>
      <c r="W108" s="672" t="s">
        <v>5213</v>
      </c>
      <c r="X108" s="677"/>
      <c r="Y108" s="677"/>
      <c r="Z108" s="677"/>
      <c r="AA108" s="669"/>
      <c r="AC108" s="668" t="s">
        <v>5221</v>
      </c>
      <c r="AD108" s="677"/>
      <c r="AE108" s="677"/>
      <c r="AF108" s="677"/>
      <c r="AG108" s="677"/>
      <c r="AH108" s="677"/>
      <c r="AI108" s="677"/>
      <c r="AJ108" s="669"/>
    </row>
    <row r="109" spans="2:36" ht="13.5" thickBot="1" x14ac:dyDescent="0.25">
      <c r="B109" s="757" t="s">
        <v>2440</v>
      </c>
      <c r="C109" s="758" t="s">
        <v>2441</v>
      </c>
      <c r="F109" s="757" t="s">
        <v>2440</v>
      </c>
      <c r="G109" s="758" t="s">
        <v>2441</v>
      </c>
      <c r="J109" s="757" t="s">
        <v>2440</v>
      </c>
      <c r="K109" s="758" t="s">
        <v>2441</v>
      </c>
      <c r="N109" s="757" t="s">
        <v>2440</v>
      </c>
      <c r="O109" s="758" t="s">
        <v>2441</v>
      </c>
      <c r="Q109" s="757" t="s">
        <v>2440</v>
      </c>
      <c r="R109" s="758" t="s">
        <v>1460</v>
      </c>
      <c r="T109" s="757" t="s">
        <v>2440</v>
      </c>
      <c r="U109" s="758" t="s">
        <v>2442</v>
      </c>
      <c r="W109" s="757" t="s">
        <v>2440</v>
      </c>
      <c r="X109" s="758" t="s">
        <v>1460</v>
      </c>
      <c r="Y109" s="667"/>
      <c r="Z109" s="667"/>
      <c r="AA109" s="671"/>
      <c r="AC109" s="757" t="s">
        <v>2440</v>
      </c>
      <c r="AD109" s="758" t="s">
        <v>2441</v>
      </c>
      <c r="AE109" s="667"/>
      <c r="AF109" s="667"/>
      <c r="AG109" s="667"/>
      <c r="AH109" s="667"/>
      <c r="AI109" s="667"/>
      <c r="AJ109" s="671"/>
    </row>
    <row r="110" spans="2:36" ht="13.5" thickBot="1" x14ac:dyDescent="0.25">
      <c r="B110" s="670"/>
      <c r="C110" s="671"/>
      <c r="F110" s="670"/>
      <c r="G110" s="671"/>
      <c r="J110" s="670"/>
      <c r="K110" s="671"/>
      <c r="N110" s="670"/>
      <c r="O110" s="671"/>
      <c r="Q110" s="670"/>
      <c r="R110" s="671"/>
      <c r="T110" s="670"/>
      <c r="U110" s="671"/>
      <c r="W110" s="670"/>
      <c r="X110" s="667"/>
      <c r="Y110" s="667"/>
      <c r="Z110" s="667"/>
      <c r="AA110" s="671"/>
      <c r="AC110" s="670"/>
      <c r="AD110" s="667"/>
      <c r="AE110" s="667"/>
      <c r="AF110" s="667"/>
      <c r="AG110" s="667"/>
      <c r="AH110" s="667"/>
      <c r="AI110" s="667"/>
      <c r="AJ110" s="671"/>
    </row>
    <row r="111" spans="2:36" x14ac:dyDescent="0.2">
      <c r="B111" s="672" t="s">
        <v>5102</v>
      </c>
      <c r="C111" s="759"/>
      <c r="F111" s="672" t="s">
        <v>5102</v>
      </c>
      <c r="G111" s="759"/>
      <c r="J111" s="672" t="s">
        <v>5102</v>
      </c>
      <c r="K111" s="759"/>
      <c r="N111" s="672" t="s">
        <v>5102</v>
      </c>
      <c r="O111" s="759"/>
      <c r="Q111" s="672" t="s">
        <v>5102</v>
      </c>
      <c r="R111" s="759"/>
      <c r="T111" s="672" t="s">
        <v>5102</v>
      </c>
      <c r="U111" s="759"/>
      <c r="W111" s="672" t="s">
        <v>5102</v>
      </c>
      <c r="X111" s="771" t="s">
        <v>4976</v>
      </c>
      <c r="Y111" s="772"/>
      <c r="Z111" s="772"/>
      <c r="AA111" s="773"/>
      <c r="AC111" s="672"/>
      <c r="AD111" s="771" t="s">
        <v>5131</v>
      </c>
      <c r="AE111" s="772"/>
      <c r="AF111" s="772"/>
      <c r="AG111" s="772"/>
      <c r="AH111" s="772"/>
      <c r="AI111" s="772"/>
      <c r="AJ111" s="773"/>
    </row>
    <row r="112" spans="2:36" x14ac:dyDescent="0.2">
      <c r="B112" s="760" t="s">
        <v>3070</v>
      </c>
      <c r="C112" s="761" t="s">
        <v>524</v>
      </c>
      <c r="F112" s="760" t="s">
        <v>522</v>
      </c>
      <c r="G112" s="761" t="s">
        <v>524</v>
      </c>
      <c r="J112" s="760" t="s">
        <v>3072</v>
      </c>
      <c r="K112" s="761" t="s">
        <v>524</v>
      </c>
      <c r="N112" s="760" t="s">
        <v>522</v>
      </c>
      <c r="O112" s="761" t="s">
        <v>524</v>
      </c>
      <c r="Q112" s="760" t="s">
        <v>522</v>
      </c>
      <c r="R112" s="761" t="s">
        <v>524</v>
      </c>
      <c r="T112" s="760" t="s">
        <v>522</v>
      </c>
      <c r="U112" s="761" t="s">
        <v>524</v>
      </c>
      <c r="W112" s="760" t="s">
        <v>551</v>
      </c>
      <c r="X112" s="766" t="s">
        <v>628</v>
      </c>
      <c r="Y112" s="767" t="s">
        <v>3063</v>
      </c>
      <c r="Z112" s="767" t="s">
        <v>1931</v>
      </c>
      <c r="AA112" s="761" t="s">
        <v>5206</v>
      </c>
      <c r="AC112" s="760" t="s">
        <v>4976</v>
      </c>
      <c r="AD112" s="766" t="s">
        <v>5215</v>
      </c>
      <c r="AE112" s="767" t="s">
        <v>5214</v>
      </c>
      <c r="AF112" s="767" t="s">
        <v>5216</v>
      </c>
      <c r="AG112" s="767" t="s">
        <v>5217</v>
      </c>
      <c r="AH112" s="767" t="s">
        <v>5218</v>
      </c>
      <c r="AI112" s="767" t="s">
        <v>5219</v>
      </c>
      <c r="AJ112" s="776" t="s">
        <v>5220</v>
      </c>
    </row>
    <row r="113" spans="2:36" x14ac:dyDescent="0.2">
      <c r="B113" s="760" t="s">
        <v>4767</v>
      </c>
      <c r="C113" s="762">
        <v>11</v>
      </c>
      <c r="F113" s="760" t="s">
        <v>3076</v>
      </c>
      <c r="G113" s="762">
        <v>71</v>
      </c>
      <c r="J113" s="760" t="s">
        <v>1938</v>
      </c>
      <c r="K113" s="762">
        <v>183</v>
      </c>
      <c r="N113" s="760" t="s">
        <v>3076</v>
      </c>
      <c r="O113" s="762">
        <v>71</v>
      </c>
      <c r="Q113" s="760" t="s">
        <v>3076</v>
      </c>
      <c r="R113" s="762">
        <v>79</v>
      </c>
      <c r="T113" s="760" t="s">
        <v>3076</v>
      </c>
      <c r="U113" s="762">
        <v>113</v>
      </c>
      <c r="W113" s="760" t="s">
        <v>4965</v>
      </c>
      <c r="X113" s="768">
        <v>361</v>
      </c>
      <c r="Y113" s="769">
        <v>2860</v>
      </c>
      <c r="Z113" s="769">
        <v>96</v>
      </c>
      <c r="AA113" s="762">
        <v>3317</v>
      </c>
      <c r="AC113" s="760" t="s">
        <v>3063</v>
      </c>
      <c r="AD113" s="768">
        <v>16</v>
      </c>
      <c r="AE113" s="769">
        <v>282</v>
      </c>
      <c r="AF113" s="769">
        <v>392</v>
      </c>
      <c r="AG113" s="769">
        <v>55</v>
      </c>
      <c r="AH113" s="769">
        <v>25</v>
      </c>
      <c r="AI113" s="769">
        <v>35</v>
      </c>
      <c r="AJ113" s="777">
        <v>0</v>
      </c>
    </row>
    <row r="114" spans="2:36" ht="13.5" thickBot="1" x14ac:dyDescent="0.25">
      <c r="B114" s="670" t="s">
        <v>1940</v>
      </c>
      <c r="C114" s="763">
        <v>12</v>
      </c>
      <c r="F114" s="670" t="s">
        <v>3077</v>
      </c>
      <c r="G114" s="763">
        <v>5</v>
      </c>
      <c r="J114" s="764" t="s">
        <v>5206</v>
      </c>
      <c r="K114" s="765">
        <v>183</v>
      </c>
      <c r="N114" s="670" t="s">
        <v>3077</v>
      </c>
      <c r="O114" s="763">
        <v>5</v>
      </c>
      <c r="Q114" s="670" t="s">
        <v>3077</v>
      </c>
      <c r="R114" s="763">
        <v>74</v>
      </c>
      <c r="T114" s="670" t="s">
        <v>3077</v>
      </c>
      <c r="U114" s="763">
        <v>21</v>
      </c>
      <c r="W114" s="670" t="s">
        <v>1938</v>
      </c>
      <c r="X114" s="770">
        <v>1081</v>
      </c>
      <c r="Y114" s="673">
        <v>8527</v>
      </c>
      <c r="Z114" s="673">
        <v>645</v>
      </c>
      <c r="AA114" s="763">
        <v>10253</v>
      </c>
      <c r="AC114" s="670" t="s">
        <v>628</v>
      </c>
      <c r="AD114" s="770">
        <v>0</v>
      </c>
      <c r="AE114" s="673">
        <v>60</v>
      </c>
      <c r="AF114" s="673">
        <v>36</v>
      </c>
      <c r="AG114" s="673">
        <v>11</v>
      </c>
      <c r="AH114" s="673">
        <v>2</v>
      </c>
      <c r="AI114" s="673">
        <v>0</v>
      </c>
      <c r="AJ114" s="778">
        <v>0</v>
      </c>
    </row>
    <row r="115" spans="2:36" ht="13.5" thickBot="1" x14ac:dyDescent="0.25">
      <c r="B115" s="670" t="s">
        <v>1942</v>
      </c>
      <c r="C115" s="763">
        <v>21</v>
      </c>
      <c r="F115" s="670" t="s">
        <v>3078</v>
      </c>
      <c r="G115" s="763">
        <v>27</v>
      </c>
      <c r="N115" s="670" t="s">
        <v>3078</v>
      </c>
      <c r="O115" s="763">
        <v>27</v>
      </c>
      <c r="Q115" s="670" t="s">
        <v>3078</v>
      </c>
      <c r="R115" s="763">
        <v>43</v>
      </c>
      <c r="T115" s="670" t="s">
        <v>3078</v>
      </c>
      <c r="U115" s="763">
        <v>25</v>
      </c>
      <c r="W115" s="764" t="s">
        <v>5206</v>
      </c>
      <c r="X115" s="774">
        <v>1442</v>
      </c>
      <c r="Y115" s="775">
        <v>11387</v>
      </c>
      <c r="Z115" s="775">
        <v>741</v>
      </c>
      <c r="AA115" s="765">
        <v>13570</v>
      </c>
      <c r="AC115" s="670" t="s">
        <v>1931</v>
      </c>
      <c r="AD115" s="770">
        <v>0</v>
      </c>
      <c r="AE115" s="673">
        <v>8</v>
      </c>
      <c r="AF115" s="673">
        <v>10</v>
      </c>
      <c r="AG115" s="673">
        <v>0</v>
      </c>
      <c r="AH115" s="673">
        <v>4</v>
      </c>
      <c r="AI115" s="673">
        <v>0</v>
      </c>
      <c r="AJ115" s="778">
        <v>0</v>
      </c>
    </row>
    <row r="116" spans="2:36" ht="13.5" thickBot="1" x14ac:dyDescent="0.25">
      <c r="B116" s="670" t="s">
        <v>1941</v>
      </c>
      <c r="C116" s="763">
        <v>27</v>
      </c>
      <c r="F116" s="670" t="s">
        <v>3079</v>
      </c>
      <c r="G116" s="763">
        <v>62</v>
      </c>
      <c r="J116" s="757" t="s">
        <v>2440</v>
      </c>
      <c r="K116" s="758" t="s">
        <v>2441</v>
      </c>
      <c r="N116" s="670" t="s">
        <v>3079</v>
      </c>
      <c r="O116" s="763">
        <v>62</v>
      </c>
      <c r="Q116" s="670" t="s">
        <v>3079</v>
      </c>
      <c r="R116" s="763">
        <v>98</v>
      </c>
      <c r="T116" s="670" t="s">
        <v>3079</v>
      </c>
      <c r="U116" s="763">
        <v>359</v>
      </c>
      <c r="AC116" s="764" t="s">
        <v>5206</v>
      </c>
      <c r="AD116" s="774">
        <v>16</v>
      </c>
      <c r="AE116" s="775">
        <v>350</v>
      </c>
      <c r="AF116" s="775">
        <v>438</v>
      </c>
      <c r="AG116" s="775">
        <v>66</v>
      </c>
      <c r="AH116" s="775">
        <v>31</v>
      </c>
      <c r="AI116" s="775">
        <v>35</v>
      </c>
      <c r="AJ116" s="779">
        <v>0</v>
      </c>
    </row>
    <row r="117" spans="2:36" ht="13.5" thickBot="1" x14ac:dyDescent="0.25">
      <c r="B117" s="670" t="s">
        <v>1939</v>
      </c>
      <c r="C117" s="763">
        <v>2</v>
      </c>
      <c r="F117" s="670" t="s">
        <v>3080</v>
      </c>
      <c r="G117" s="763">
        <v>30</v>
      </c>
      <c r="J117" s="670"/>
      <c r="K117" s="671"/>
      <c r="N117" s="670" t="s">
        <v>3080</v>
      </c>
      <c r="O117" s="763">
        <v>30</v>
      </c>
      <c r="Q117" s="670" t="s">
        <v>3080</v>
      </c>
      <c r="R117" s="763">
        <v>684</v>
      </c>
      <c r="T117" s="670" t="s">
        <v>3080</v>
      </c>
      <c r="U117" s="763">
        <v>97</v>
      </c>
      <c r="AC117"/>
      <c r="AD117"/>
      <c r="AE117"/>
      <c r="AF117"/>
      <c r="AG117"/>
      <c r="AH117"/>
      <c r="AI117"/>
      <c r="AJ117"/>
    </row>
    <row r="118" spans="2:36" ht="13.5" thickBot="1" x14ac:dyDescent="0.25">
      <c r="B118" s="764" t="s">
        <v>5206</v>
      </c>
      <c r="C118" s="765">
        <v>73</v>
      </c>
      <c r="F118" s="670" t="s">
        <v>3081</v>
      </c>
      <c r="G118" s="763">
        <v>21</v>
      </c>
      <c r="J118" s="672" t="s">
        <v>5102</v>
      </c>
      <c r="K118" s="759"/>
      <c r="N118" s="670" t="s">
        <v>3081</v>
      </c>
      <c r="O118" s="763">
        <v>21</v>
      </c>
      <c r="Q118" s="670" t="s">
        <v>3081</v>
      </c>
      <c r="R118" s="763">
        <v>25</v>
      </c>
      <c r="T118" s="670" t="s">
        <v>3081</v>
      </c>
      <c r="U118" s="763">
        <v>-2</v>
      </c>
      <c r="W118" s="672" t="s">
        <v>5213</v>
      </c>
      <c r="X118" s="677"/>
      <c r="Y118" s="677"/>
      <c r="Z118" s="677"/>
      <c r="AA118" s="669"/>
    </row>
    <row r="119" spans="2:36" ht="21.75" thickBot="1" x14ac:dyDescent="0.4">
      <c r="B119"/>
      <c r="C119"/>
      <c r="F119" s="670" t="s">
        <v>3082</v>
      </c>
      <c r="G119" s="763">
        <v>141</v>
      </c>
      <c r="J119" s="760" t="s">
        <v>3071</v>
      </c>
      <c r="K119" s="761" t="s">
        <v>524</v>
      </c>
      <c r="N119" s="670" t="s">
        <v>3082</v>
      </c>
      <c r="O119" s="763">
        <v>141</v>
      </c>
      <c r="Q119" s="670" t="s">
        <v>3082</v>
      </c>
      <c r="R119" s="763">
        <v>44</v>
      </c>
      <c r="T119" s="670" t="s">
        <v>3082</v>
      </c>
      <c r="U119" s="763">
        <v>79</v>
      </c>
      <c r="W119" s="757" t="s">
        <v>2440</v>
      </c>
      <c r="X119" s="758" t="s">
        <v>2442</v>
      </c>
      <c r="Y119" s="667"/>
      <c r="Z119" s="667"/>
      <c r="AA119" s="671"/>
      <c r="AC119" s="665" t="s">
        <v>4381</v>
      </c>
    </row>
    <row r="120" spans="2:36" ht="13.5" thickBot="1" x14ac:dyDescent="0.25">
      <c r="F120" s="670" t="s">
        <v>3067</v>
      </c>
      <c r="G120" s="763">
        <v>9</v>
      </c>
      <c r="J120" s="760" t="s">
        <v>1938</v>
      </c>
      <c r="K120" s="762">
        <v>6</v>
      </c>
      <c r="N120" s="670" t="s">
        <v>3067</v>
      </c>
      <c r="O120" s="763">
        <v>9</v>
      </c>
      <c r="Q120" s="670" t="s">
        <v>3067</v>
      </c>
      <c r="R120" s="763">
        <v>17</v>
      </c>
      <c r="T120" s="670" t="s">
        <v>3067</v>
      </c>
      <c r="U120" s="763">
        <v>209</v>
      </c>
      <c r="W120" s="670"/>
      <c r="X120" s="667"/>
      <c r="Y120" s="667"/>
      <c r="Z120" s="667"/>
      <c r="AA120" s="671"/>
    </row>
    <row r="121" spans="2:36" ht="13.5" thickBot="1" x14ac:dyDescent="0.25">
      <c r="F121" s="670" t="s">
        <v>3083</v>
      </c>
      <c r="G121" s="763">
        <v>46</v>
      </c>
      <c r="J121" s="764" t="s">
        <v>5206</v>
      </c>
      <c r="K121" s="765">
        <v>6</v>
      </c>
      <c r="N121" s="670" t="s">
        <v>3083</v>
      </c>
      <c r="O121" s="763">
        <v>46</v>
      </c>
      <c r="Q121" s="670" t="s">
        <v>3083</v>
      </c>
      <c r="R121" s="763">
        <v>35</v>
      </c>
      <c r="T121" s="670" t="s">
        <v>3083</v>
      </c>
      <c r="U121" s="763">
        <v>109</v>
      </c>
      <c r="W121" s="672" t="s">
        <v>5102</v>
      </c>
      <c r="X121" s="771" t="s">
        <v>4976</v>
      </c>
      <c r="Y121" s="772"/>
      <c r="Z121" s="772"/>
      <c r="AA121" s="773"/>
    </row>
    <row r="122" spans="2:36" ht="13.5" thickBot="1" x14ac:dyDescent="0.25">
      <c r="F122" s="670" t="s">
        <v>3084</v>
      </c>
      <c r="G122" s="763">
        <v>20</v>
      </c>
      <c r="N122" s="670" t="s">
        <v>3084</v>
      </c>
      <c r="O122" s="763">
        <v>20</v>
      </c>
      <c r="Q122" s="670" t="s">
        <v>3084</v>
      </c>
      <c r="R122" s="763">
        <v>243</v>
      </c>
      <c r="T122" s="670" t="s">
        <v>3084</v>
      </c>
      <c r="U122" s="763">
        <v>194</v>
      </c>
      <c r="W122" s="760" t="s">
        <v>551</v>
      </c>
      <c r="X122" s="766" t="s">
        <v>628</v>
      </c>
      <c r="Y122" s="767" t="s">
        <v>3063</v>
      </c>
      <c r="Z122" s="767" t="s">
        <v>1931</v>
      </c>
      <c r="AA122" s="761" t="s">
        <v>5206</v>
      </c>
      <c r="AC122" s="668" t="s">
        <v>5222</v>
      </c>
      <c r="AD122" s="677"/>
      <c r="AE122" s="677"/>
      <c r="AF122" s="677"/>
      <c r="AG122" s="677"/>
      <c r="AH122" s="677"/>
      <c r="AI122" s="677"/>
      <c r="AJ122" s="669"/>
    </row>
    <row r="123" spans="2:36" ht="13.5" thickBot="1" x14ac:dyDescent="0.25">
      <c r="F123" s="670" t="s">
        <v>3066</v>
      </c>
      <c r="G123" s="763">
        <v>15</v>
      </c>
      <c r="J123" s="757" t="s">
        <v>2440</v>
      </c>
      <c r="K123" s="758" t="s">
        <v>2441</v>
      </c>
      <c r="N123" s="670" t="s">
        <v>3066</v>
      </c>
      <c r="O123" s="763">
        <v>15</v>
      </c>
      <c r="Q123" s="670" t="s">
        <v>3066</v>
      </c>
      <c r="R123" s="763">
        <v>10278</v>
      </c>
      <c r="T123" s="670" t="s">
        <v>3066</v>
      </c>
      <c r="U123" s="763">
        <v>3034</v>
      </c>
      <c r="W123" s="760" t="s">
        <v>4965</v>
      </c>
      <c r="X123" s="768">
        <v>507</v>
      </c>
      <c r="Y123" s="769">
        <v>2210</v>
      </c>
      <c r="Z123" s="769">
        <v>195</v>
      </c>
      <c r="AA123" s="762">
        <v>2912</v>
      </c>
      <c r="AC123" s="757" t="s">
        <v>2440</v>
      </c>
      <c r="AD123" s="758" t="s">
        <v>1460</v>
      </c>
      <c r="AE123" s="667"/>
      <c r="AF123" s="667"/>
      <c r="AG123" s="667"/>
      <c r="AH123" s="667"/>
      <c r="AI123" s="667"/>
      <c r="AJ123" s="671"/>
    </row>
    <row r="124" spans="2:36" ht="13.5" thickBot="1" x14ac:dyDescent="0.25">
      <c r="F124" s="670" t="s">
        <v>3068</v>
      </c>
      <c r="G124" s="763">
        <v>1</v>
      </c>
      <c r="J124" s="670"/>
      <c r="K124" s="671"/>
      <c r="N124" s="670" t="s">
        <v>3068</v>
      </c>
      <c r="O124" s="763">
        <v>1</v>
      </c>
      <c r="Q124" s="670" t="s">
        <v>3068</v>
      </c>
      <c r="R124" s="763">
        <v>6</v>
      </c>
      <c r="T124" s="670" t="s">
        <v>3068</v>
      </c>
      <c r="U124" s="763">
        <v>67</v>
      </c>
      <c r="W124" s="670" t="s">
        <v>1938</v>
      </c>
      <c r="X124" s="770">
        <v>282</v>
      </c>
      <c r="Y124" s="673">
        <v>2696</v>
      </c>
      <c r="Z124" s="673">
        <v>15</v>
      </c>
      <c r="AA124" s="763">
        <v>2993</v>
      </c>
      <c r="AC124" s="670"/>
      <c r="AD124" s="667"/>
      <c r="AE124" s="667"/>
      <c r="AF124" s="667"/>
      <c r="AG124" s="667"/>
      <c r="AH124" s="667"/>
      <c r="AI124" s="667"/>
      <c r="AJ124" s="671"/>
    </row>
    <row r="125" spans="2:36" ht="13.5" thickBot="1" x14ac:dyDescent="0.25">
      <c r="F125" s="670" t="s">
        <v>3085</v>
      </c>
      <c r="G125" s="763">
        <v>18</v>
      </c>
      <c r="J125" s="672" t="s">
        <v>5102</v>
      </c>
      <c r="K125" s="759"/>
      <c r="N125" s="670" t="s">
        <v>3085</v>
      </c>
      <c r="O125" s="763">
        <v>18</v>
      </c>
      <c r="Q125" s="670" t="s">
        <v>3085</v>
      </c>
      <c r="R125" s="763">
        <v>39</v>
      </c>
      <c r="T125" s="670" t="s">
        <v>3085</v>
      </c>
      <c r="U125" s="763">
        <v>24</v>
      </c>
      <c r="W125" s="764" t="s">
        <v>5206</v>
      </c>
      <c r="X125" s="774">
        <v>789</v>
      </c>
      <c r="Y125" s="775">
        <v>4906</v>
      </c>
      <c r="Z125" s="775">
        <v>210</v>
      </c>
      <c r="AA125" s="765">
        <v>5905</v>
      </c>
      <c r="AC125" s="672"/>
      <c r="AD125" s="771" t="s">
        <v>5131</v>
      </c>
      <c r="AE125" s="772"/>
      <c r="AF125" s="772"/>
      <c r="AG125" s="772"/>
      <c r="AH125" s="772"/>
      <c r="AI125" s="772"/>
      <c r="AJ125" s="773"/>
    </row>
    <row r="126" spans="2:36" x14ac:dyDescent="0.2">
      <c r="F126" s="670" t="s">
        <v>3087</v>
      </c>
      <c r="G126" s="763">
        <v>187</v>
      </c>
      <c r="J126" s="760" t="s">
        <v>551</v>
      </c>
      <c r="K126" s="761" t="s">
        <v>524</v>
      </c>
      <c r="N126" s="670" t="s">
        <v>3087</v>
      </c>
      <c r="O126" s="763">
        <v>187</v>
      </c>
      <c r="Q126" s="670" t="s">
        <v>3087</v>
      </c>
      <c r="R126" s="763">
        <v>111</v>
      </c>
      <c r="T126" s="670" t="s">
        <v>3087</v>
      </c>
      <c r="U126" s="763">
        <v>238</v>
      </c>
      <c r="AC126" s="760" t="s">
        <v>4976</v>
      </c>
      <c r="AD126" s="766" t="s">
        <v>5215</v>
      </c>
      <c r="AE126" s="767" t="s">
        <v>5214</v>
      </c>
      <c r="AF126" s="767" t="s">
        <v>5216</v>
      </c>
      <c r="AG126" s="767" t="s">
        <v>5217</v>
      </c>
      <c r="AH126" s="767" t="s">
        <v>5218</v>
      </c>
      <c r="AI126" s="767" t="s">
        <v>5219</v>
      </c>
      <c r="AJ126" s="776" t="s">
        <v>5220</v>
      </c>
    </row>
    <row r="127" spans="2:36" ht="13.5" thickBot="1" x14ac:dyDescent="0.25">
      <c r="F127" s="670" t="s">
        <v>4766</v>
      </c>
      <c r="G127" s="763">
        <v>188</v>
      </c>
      <c r="J127" s="760" t="s">
        <v>1938</v>
      </c>
      <c r="K127" s="762">
        <v>3</v>
      </c>
      <c r="N127" s="670" t="s">
        <v>4766</v>
      </c>
      <c r="O127" s="763">
        <v>188</v>
      </c>
      <c r="Q127" s="670" t="s">
        <v>4766</v>
      </c>
      <c r="R127" s="763">
        <v>595</v>
      </c>
      <c r="T127" s="670" t="s">
        <v>4766</v>
      </c>
      <c r="U127" s="763">
        <v>515</v>
      </c>
      <c r="AC127" s="760" t="s">
        <v>3063</v>
      </c>
      <c r="AD127" s="768">
        <v>741</v>
      </c>
      <c r="AE127" s="769">
        <v>2596</v>
      </c>
      <c r="AF127" s="769">
        <v>5451</v>
      </c>
      <c r="AG127" s="769">
        <v>2072</v>
      </c>
      <c r="AH127" s="769">
        <v>327</v>
      </c>
      <c r="AI127" s="769">
        <v>201</v>
      </c>
      <c r="AJ127" s="777">
        <v>-1</v>
      </c>
    </row>
    <row r="128" spans="2:36" ht="13.5" thickBot="1" x14ac:dyDescent="0.25">
      <c r="F128" s="670" t="s">
        <v>3088</v>
      </c>
      <c r="G128" s="763">
        <v>44</v>
      </c>
      <c r="J128" s="764" t="s">
        <v>5206</v>
      </c>
      <c r="K128" s="765">
        <v>3</v>
      </c>
      <c r="N128" s="670" t="s">
        <v>3088</v>
      </c>
      <c r="O128" s="763">
        <v>44</v>
      </c>
      <c r="Q128" s="670" t="s">
        <v>3088</v>
      </c>
      <c r="R128" s="763">
        <v>148</v>
      </c>
      <c r="T128" s="670" t="s">
        <v>3088</v>
      </c>
      <c r="U128" s="763">
        <v>621</v>
      </c>
      <c r="W128" s="672" t="s">
        <v>5213</v>
      </c>
      <c r="X128" s="677"/>
      <c r="Y128" s="677"/>
      <c r="Z128" s="677"/>
      <c r="AA128" s="669"/>
      <c r="AC128" s="670" t="s">
        <v>628</v>
      </c>
      <c r="AD128" s="770">
        <v>10</v>
      </c>
      <c r="AE128" s="673">
        <v>475</v>
      </c>
      <c r="AF128" s="673">
        <v>598</v>
      </c>
      <c r="AG128" s="673">
        <v>297</v>
      </c>
      <c r="AH128" s="673">
        <v>60</v>
      </c>
      <c r="AI128" s="673">
        <v>2</v>
      </c>
      <c r="AJ128" s="778">
        <v>0</v>
      </c>
    </row>
    <row r="129" spans="2:36" ht="13.5" thickBot="1" x14ac:dyDescent="0.25">
      <c r="F129" s="670" t="s">
        <v>3069</v>
      </c>
      <c r="G129" s="763">
        <v>38</v>
      </c>
      <c r="N129" s="670" t="s">
        <v>3069</v>
      </c>
      <c r="O129" s="763">
        <v>38</v>
      </c>
      <c r="Q129" s="670" t="s">
        <v>3069</v>
      </c>
      <c r="R129" s="763">
        <v>53</v>
      </c>
      <c r="T129" s="670" t="s">
        <v>3069</v>
      </c>
      <c r="U129" s="763">
        <v>41</v>
      </c>
      <c r="W129" s="757" t="s">
        <v>2440</v>
      </c>
      <c r="X129" s="758" t="s">
        <v>2441</v>
      </c>
      <c r="Y129" s="667"/>
      <c r="Z129" s="667"/>
      <c r="AA129" s="671"/>
      <c r="AC129" s="670" t="s">
        <v>1931</v>
      </c>
      <c r="AD129" s="770">
        <v>-3</v>
      </c>
      <c r="AE129" s="673">
        <v>161</v>
      </c>
      <c r="AF129" s="673">
        <v>327</v>
      </c>
      <c r="AG129" s="673">
        <v>192</v>
      </c>
      <c r="AH129" s="673">
        <v>64</v>
      </c>
      <c r="AI129" s="673">
        <v>0</v>
      </c>
      <c r="AJ129" s="778">
        <v>0</v>
      </c>
    </row>
    <row r="130" spans="2:36" ht="13.5" thickBot="1" x14ac:dyDescent="0.25">
      <c r="F130" s="670" t="s">
        <v>3089</v>
      </c>
      <c r="G130" s="763">
        <v>-3</v>
      </c>
      <c r="J130" s="757" t="s">
        <v>2440</v>
      </c>
      <c r="K130" s="758" t="s">
        <v>2441</v>
      </c>
      <c r="N130" s="670" t="s">
        <v>3089</v>
      </c>
      <c r="O130" s="763">
        <v>-3</v>
      </c>
      <c r="Q130" s="670" t="s">
        <v>3089</v>
      </c>
      <c r="R130" s="763">
        <v>839</v>
      </c>
      <c r="T130" s="670" t="s">
        <v>3089</v>
      </c>
      <c r="U130" s="763">
        <v>-2</v>
      </c>
      <c r="W130" s="670"/>
      <c r="X130" s="667"/>
      <c r="Y130" s="667"/>
      <c r="Z130" s="667"/>
      <c r="AA130" s="671"/>
      <c r="AC130" s="764" t="s">
        <v>5206</v>
      </c>
      <c r="AD130" s="774">
        <v>748</v>
      </c>
      <c r="AE130" s="775">
        <v>3232</v>
      </c>
      <c r="AF130" s="775">
        <v>6376</v>
      </c>
      <c r="AG130" s="775">
        <v>2561</v>
      </c>
      <c r="AH130" s="775">
        <v>451</v>
      </c>
      <c r="AI130" s="775">
        <v>203</v>
      </c>
      <c r="AJ130" s="779">
        <v>-1</v>
      </c>
    </row>
    <row r="131" spans="2:36" ht="13.5" thickBot="1" x14ac:dyDescent="0.25">
      <c r="F131" s="670" t="s">
        <v>1398</v>
      </c>
      <c r="G131" s="763">
        <v>14</v>
      </c>
      <c r="J131" s="670"/>
      <c r="K131" s="671"/>
      <c r="N131" s="670" t="s">
        <v>1398</v>
      </c>
      <c r="O131" s="763">
        <v>14</v>
      </c>
      <c r="Q131" s="670" t="s">
        <v>1398</v>
      </c>
      <c r="R131" s="763">
        <v>141</v>
      </c>
      <c r="T131" s="670" t="s">
        <v>1398</v>
      </c>
      <c r="U131" s="763">
        <v>9</v>
      </c>
      <c r="W131" s="672" t="s">
        <v>5102</v>
      </c>
      <c r="X131" s="771" t="s">
        <v>4976</v>
      </c>
      <c r="Y131" s="772"/>
      <c r="Z131" s="772"/>
      <c r="AA131" s="773"/>
      <c r="AB131"/>
    </row>
    <row r="132" spans="2:36" x14ac:dyDescent="0.2">
      <c r="F132" s="670" t="s">
        <v>521</v>
      </c>
      <c r="G132" s="763">
        <v>2</v>
      </c>
      <c r="J132" s="672" t="s">
        <v>5102</v>
      </c>
      <c r="K132" s="759"/>
      <c r="N132" s="670" t="s">
        <v>521</v>
      </c>
      <c r="O132" s="763">
        <v>2</v>
      </c>
      <c r="Q132" s="670" t="s">
        <v>521</v>
      </c>
      <c r="R132" s="763">
        <v>18</v>
      </c>
      <c r="T132" s="670" t="s">
        <v>521</v>
      </c>
      <c r="U132" s="763">
        <v>154</v>
      </c>
      <c r="W132" s="760" t="s">
        <v>551</v>
      </c>
      <c r="X132" s="766" t="s">
        <v>628</v>
      </c>
      <c r="Y132" s="767" t="s">
        <v>3063</v>
      </c>
      <c r="Z132" s="767" t="s">
        <v>1931</v>
      </c>
      <c r="AA132" s="761" t="s">
        <v>5206</v>
      </c>
      <c r="AB132"/>
    </row>
    <row r="133" spans="2:36" ht="13.5" thickBot="1" x14ac:dyDescent="0.25">
      <c r="F133" s="764" t="s">
        <v>5206</v>
      </c>
      <c r="G133" s="765">
        <v>936</v>
      </c>
      <c r="J133" s="760" t="s">
        <v>3073</v>
      </c>
      <c r="K133" s="761" t="s">
        <v>524</v>
      </c>
      <c r="N133" s="764" t="s">
        <v>5206</v>
      </c>
      <c r="O133" s="765">
        <v>936</v>
      </c>
      <c r="Q133" s="764" t="s">
        <v>5206</v>
      </c>
      <c r="R133" s="765">
        <v>13570</v>
      </c>
      <c r="T133" s="764" t="s">
        <v>5206</v>
      </c>
      <c r="U133" s="765">
        <v>5905</v>
      </c>
      <c r="W133" s="760" t="s">
        <v>4965</v>
      </c>
      <c r="X133" s="768">
        <v>109</v>
      </c>
      <c r="Y133" s="769">
        <v>802</v>
      </c>
      <c r="Z133" s="769">
        <v>22</v>
      </c>
      <c r="AA133" s="762">
        <v>933</v>
      </c>
      <c r="AB133"/>
    </row>
    <row r="134" spans="2:36" x14ac:dyDescent="0.2">
      <c r="F134"/>
      <c r="G134"/>
      <c r="J134" s="760" t="s">
        <v>1938</v>
      </c>
      <c r="K134" s="762">
        <v>5</v>
      </c>
      <c r="N134"/>
      <c r="O134"/>
      <c r="T134"/>
      <c r="U134"/>
      <c r="W134" s="670" t="s">
        <v>1938</v>
      </c>
      <c r="X134" s="770"/>
      <c r="Y134" s="673">
        <v>3</v>
      </c>
      <c r="Z134" s="673"/>
      <c r="AA134" s="763">
        <v>3</v>
      </c>
      <c r="AB134"/>
    </row>
    <row r="135" spans="2:36" ht="13.5" thickBot="1" x14ac:dyDescent="0.25">
      <c r="J135" s="764" t="s">
        <v>5206</v>
      </c>
      <c r="K135" s="765">
        <v>5</v>
      </c>
      <c r="W135" s="764" t="s">
        <v>5206</v>
      </c>
      <c r="X135" s="774">
        <v>109</v>
      </c>
      <c r="Y135" s="775">
        <v>805</v>
      </c>
      <c r="Z135" s="775">
        <v>22</v>
      </c>
      <c r="AA135" s="765">
        <v>936</v>
      </c>
      <c r="AB135"/>
    </row>
    <row r="138" spans="2:36" ht="21" x14ac:dyDescent="0.35">
      <c r="B138" s="665" t="s">
        <v>4379</v>
      </c>
      <c r="F138" s="665" t="s">
        <v>5080</v>
      </c>
    </row>
    <row r="139" spans="2:36" ht="13.5" thickBot="1" x14ac:dyDescent="0.25"/>
    <row r="140" spans="2:36" ht="13.5" thickBot="1" x14ac:dyDescent="0.25">
      <c r="B140" s="668" t="s">
        <v>5223</v>
      </c>
      <c r="C140" s="669"/>
      <c r="F140" s="668" t="s">
        <v>5223</v>
      </c>
      <c r="G140" s="669"/>
    </row>
    <row r="141" spans="2:36" ht="13.5" thickBot="1" x14ac:dyDescent="0.25">
      <c r="B141" s="481" t="s">
        <v>2440</v>
      </c>
      <c r="C141" s="482" t="s">
        <v>2441</v>
      </c>
      <c r="D141"/>
      <c r="E141"/>
      <c r="F141" s="481" t="s">
        <v>2440</v>
      </c>
      <c r="G141" s="482" t="s">
        <v>1460</v>
      </c>
      <c r="H141"/>
    </row>
    <row r="142" spans="2:36" ht="13.5" thickBot="1" x14ac:dyDescent="0.25">
      <c r="B142" s="481" t="s">
        <v>2164</v>
      </c>
      <c r="C142" s="482" t="s">
        <v>5106</v>
      </c>
      <c r="D142"/>
      <c r="E142"/>
      <c r="F142" s="481" t="s">
        <v>2164</v>
      </c>
      <c r="G142" s="482" t="s">
        <v>5106</v>
      </c>
      <c r="H142"/>
    </row>
    <row r="143" spans="2:36" ht="13.5" thickBot="1" x14ac:dyDescent="0.25">
      <c r="B143" s="670"/>
      <c r="C143" s="671"/>
      <c r="D143"/>
      <c r="E143"/>
      <c r="F143" s="670"/>
      <c r="G143" s="671"/>
      <c r="H143"/>
    </row>
    <row r="144" spans="2:36" x14ac:dyDescent="0.2">
      <c r="B144" s="483" t="s">
        <v>5102</v>
      </c>
      <c r="C144" s="484"/>
      <c r="D144"/>
      <c r="E144"/>
      <c r="F144" s="483" t="s">
        <v>5102</v>
      </c>
      <c r="G144" s="484"/>
      <c r="H144"/>
    </row>
    <row r="145" spans="2:8" x14ac:dyDescent="0.2">
      <c r="B145" s="478" t="s">
        <v>2166</v>
      </c>
      <c r="C145" s="479" t="s">
        <v>524</v>
      </c>
      <c r="D145"/>
      <c r="E145"/>
      <c r="F145" s="478" t="s">
        <v>2166</v>
      </c>
      <c r="G145" s="479" t="s">
        <v>524</v>
      </c>
      <c r="H145"/>
    </row>
    <row r="146" spans="2:8" x14ac:dyDescent="0.2">
      <c r="B146" s="480" t="s">
        <v>1454</v>
      </c>
      <c r="C146" s="487">
        <v>17</v>
      </c>
      <c r="D146"/>
      <c r="E146"/>
      <c r="F146" s="480" t="s">
        <v>1454</v>
      </c>
      <c r="G146" s="487">
        <v>22</v>
      </c>
      <c r="H146"/>
    </row>
    <row r="147" spans="2:8" x14ac:dyDescent="0.2">
      <c r="B147" s="477" t="s">
        <v>4207</v>
      </c>
      <c r="C147" s="676">
        <v>-25</v>
      </c>
      <c r="D147"/>
      <c r="E147"/>
      <c r="F147" s="477" t="s">
        <v>4207</v>
      </c>
      <c r="G147" s="676">
        <v>-33</v>
      </c>
      <c r="H147"/>
    </row>
    <row r="148" spans="2:8" x14ac:dyDescent="0.2">
      <c r="B148" s="477" t="s">
        <v>3714</v>
      </c>
      <c r="C148" s="676">
        <v>0</v>
      </c>
      <c r="D148"/>
      <c r="E148"/>
      <c r="F148" s="477" t="s">
        <v>3714</v>
      </c>
      <c r="G148" s="676">
        <v>-11</v>
      </c>
      <c r="H148"/>
    </row>
    <row r="149" spans="2:8" x14ac:dyDescent="0.2">
      <c r="B149" s="477" t="s">
        <v>2723</v>
      </c>
      <c r="C149" s="676">
        <v>25</v>
      </c>
      <c r="D149"/>
      <c r="E149"/>
      <c r="F149" s="477" t="s">
        <v>2723</v>
      </c>
      <c r="G149" s="676">
        <v>42</v>
      </c>
      <c r="H149"/>
    </row>
    <row r="150" spans="2:8" x14ac:dyDescent="0.2">
      <c r="B150" s="477" t="s">
        <v>3681</v>
      </c>
      <c r="C150" s="676">
        <v>1</v>
      </c>
      <c r="D150"/>
      <c r="E150"/>
      <c r="F150" s="477" t="s">
        <v>3681</v>
      </c>
      <c r="G150" s="676">
        <v>1</v>
      </c>
      <c r="H150"/>
    </row>
    <row r="151" spans="2:8" x14ac:dyDescent="0.2">
      <c r="B151" s="477" t="s">
        <v>1136</v>
      </c>
      <c r="C151" s="676">
        <v>17</v>
      </c>
      <c r="D151"/>
      <c r="E151"/>
      <c r="F151" s="477" t="s">
        <v>1136</v>
      </c>
      <c r="G151" s="676">
        <v>17</v>
      </c>
      <c r="H151"/>
    </row>
    <row r="152" spans="2:8" x14ac:dyDescent="0.2">
      <c r="B152" s="477" t="s">
        <v>4720</v>
      </c>
      <c r="C152" s="676">
        <v>53</v>
      </c>
      <c r="D152"/>
      <c r="E152"/>
      <c r="F152" s="477" t="s">
        <v>4720</v>
      </c>
      <c r="G152" s="676">
        <v>622</v>
      </c>
      <c r="H152"/>
    </row>
    <row r="153" spans="2:8" x14ac:dyDescent="0.2">
      <c r="B153" s="477" t="s">
        <v>3894</v>
      </c>
      <c r="C153" s="676">
        <v>16</v>
      </c>
      <c r="D153"/>
      <c r="E153"/>
      <c r="F153" s="477" t="s">
        <v>3894</v>
      </c>
      <c r="G153" s="676">
        <v>11</v>
      </c>
      <c r="H153"/>
    </row>
    <row r="154" spans="2:8" x14ac:dyDescent="0.2">
      <c r="B154" s="477" t="s">
        <v>1155</v>
      </c>
      <c r="C154" s="676">
        <v>-1</v>
      </c>
      <c r="D154"/>
      <c r="E154"/>
      <c r="F154" s="477" t="s">
        <v>1155</v>
      </c>
      <c r="G154" s="676">
        <v>-1</v>
      </c>
      <c r="H154"/>
    </row>
    <row r="155" spans="2:8" x14ac:dyDescent="0.2">
      <c r="B155" s="477" t="s">
        <v>4300</v>
      </c>
      <c r="C155" s="676">
        <v>1</v>
      </c>
      <c r="F155" s="477" t="s">
        <v>4300</v>
      </c>
      <c r="G155" s="676">
        <v>1</v>
      </c>
    </row>
    <row r="156" spans="2:8" x14ac:dyDescent="0.2">
      <c r="B156" s="477" t="s">
        <v>2713</v>
      </c>
      <c r="C156" s="676">
        <v>20</v>
      </c>
      <c r="F156" s="477" t="s">
        <v>2713</v>
      </c>
      <c r="G156" s="676">
        <v>3</v>
      </c>
    </row>
    <row r="157" spans="2:8" ht="13.5" thickBot="1" x14ac:dyDescent="0.25">
      <c r="B157" s="485" t="s">
        <v>5206</v>
      </c>
      <c r="C157" s="486">
        <v>124</v>
      </c>
      <c r="F157" s="485" t="s">
        <v>5206</v>
      </c>
      <c r="G157" s="486">
        <v>674</v>
      </c>
    </row>
    <row r="158" spans="2:8" x14ac:dyDescent="0.2">
      <c r="F158"/>
      <c r="G158"/>
    </row>
  </sheetData>
  <pageMargins left="0.7" right="0.7" top="0.75" bottom="0.75" header="0.3" footer="0.3"/>
  <pageSetup paperSize="9" orientation="portrait" verticalDpi="0" r:id="rId11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02A16C151AA8DC4991ED30E629001D89" ma:contentTypeVersion="14" ma:contentTypeDescription="Create a new document." ma:contentTypeScope="" ma:versionID="fb1860b8137b375bcd58809a65042df0">
  <xsd:schema xmlns:xsd="http://www.w3.org/2001/XMLSchema" xmlns:xs="http://www.w3.org/2001/XMLSchema" xmlns:p="http://schemas.microsoft.com/office/2006/metadata/properties" xmlns:ns1="http://schemas.microsoft.com/sharepoint/v3" xmlns:ns2="dd432206-5341-4a9e-8bc1-0dd52a14e581" xmlns:ns3="7be4f7ab-f764-4276-a5ed-ac707042befe" targetNamespace="http://schemas.microsoft.com/office/2006/metadata/properties" ma:root="true" ma:fieldsID="311156d69e9e186c606bf017f9cf1320" ns1:_="" ns2:_="" ns3:_="">
    <xsd:import namespace="http://schemas.microsoft.com/sharepoint/v3"/>
    <xsd:import namespace="dd432206-5341-4a9e-8bc1-0dd52a14e581"/>
    <xsd:import namespace="7be4f7ab-f764-4276-a5ed-ac707042befe"/>
    <xsd:element name="properties">
      <xsd:complexType>
        <xsd:sequence>
          <xsd:element name="documentManagement">
            <xsd:complexType>
              <xsd:all>
                <xsd:element ref="ns2:MediaServiceMetadata" minOccurs="0"/>
                <xsd:element ref="ns2:MediaServiceFastMetadata" minOccurs="0"/>
                <xsd:element ref="ns2:MediaServiceAutoTags" minOccurs="0"/>
                <xsd:element ref="ns2:MediaServiceOCR" minOccurs="0"/>
                <xsd:element ref="ns2:MediaServiceDateTaken" minOccurs="0"/>
                <xsd:element ref="ns2:MediaServiceLocation" minOccurs="0"/>
                <xsd:element ref="ns3:SharedWithUsers" minOccurs="0"/>
                <xsd:element ref="ns3:SharedWithDetails" minOccurs="0"/>
                <xsd:element ref="ns2:MediaServiceAutoKeyPoints" minOccurs="0"/>
                <xsd:element ref="ns2:MediaServiceKeyPoints" minOccurs="0"/>
                <xsd:element ref="ns2:MediaServiceGenerationTime" minOccurs="0"/>
                <xsd:element ref="ns2:MediaServiceEventHashCode" minOccurs="0"/>
                <xsd:element ref="ns1:_ip_UnifiedCompliancePolicyProperties" minOccurs="0"/>
                <xsd:element ref="ns1:_ip_UnifiedCompliancePolicyUIAction"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dd432206-5341-4a9e-8bc1-0dd52a14e581"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0" nillable="true" ma:displayName="Tags" ma:internalName="MediaServiceAutoTags" ma:readOnly="true">
      <xsd:simpleType>
        <xsd:restriction base="dms:Text"/>
      </xsd:simpleType>
    </xsd:element>
    <xsd:element name="MediaServiceOCR" ma:index="11" nillable="true" ma:displayName="Extracted Text" ma:internalName="MediaServiceOCR"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Location" ma:index="13" nillable="true" ma:displayName="Location" ma:internalName="MediaServiceLocation" ma:readOnly="true">
      <xsd:simpleType>
        <xsd:restriction base="dms:Text"/>
      </xsd:simpleType>
    </xsd:element>
    <xsd:element name="MediaServiceAutoKeyPoints" ma:index="16" nillable="true" ma:displayName="MediaServiceAutoKeyPoints" ma:hidden="true" ma:internalName="MediaServiceAutoKeyPoints" ma:readOnly="true">
      <xsd:simpleType>
        <xsd:restriction base="dms:Note"/>
      </xsd:simpleType>
    </xsd:element>
    <xsd:element name="MediaServiceKeyPoints" ma:index="17" nillable="true" ma:displayName="KeyPoints" ma:internalName="MediaServiceKeyPoints"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7be4f7ab-f764-4276-a5ed-ac707042befe" elementFormDefault="qualified">
    <xsd:import namespace="http://schemas.microsoft.com/office/2006/documentManagement/types"/>
    <xsd:import namespace="http://schemas.microsoft.com/office/infopath/2007/PartnerControls"/>
    <xsd:element name="SharedWithUsers" ma:index="14"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5" nillable="true" ma:displayName="Shared With Details" ma:internalName="SharedWithDetails" ma:readOnly="true">
      <xsd:simpleType>
        <xsd:restriction base="dms:Note">
          <xsd:maxLength value="255"/>
        </xsd:restriction>
      </xsd:simpleType>
    </xsd:element>
    <xsd:element name="_dlc_DocId" ma:index="22" nillable="true" ma:displayName="Document ID Value" ma:description="The value of the document ID assigned to this item." ma:internalName="_dlc_DocId" ma:readOnly="true">
      <xsd:simpleType>
        <xsd:restriction base="dms:Text"/>
      </xsd:simpleType>
    </xsd:element>
    <xsd:element name="_dlc_DocIdUrl" ma:index="23"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24"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_ip_UnifiedCompliancePolicyProperties xmlns="http://schemas.microsoft.com/sharepoint/v3" xsi:nil="true"/>
    <_dlc_DocId xmlns="7be4f7ab-f764-4276-a5ed-ac707042befe">ECSSTPIPO-485950255-15487</_dlc_DocId>
    <_dlc_DocIdUrl xmlns="7be4f7ab-f764-4276-a5ed-ac707042befe">
      <Url>https://richmondandwandsworth.sharepoint.com/sites/InfoPlanObs/_layouts/15/DocIdRedir.aspx?ID=ECSSTPIPO-485950255-15487</Url>
      <Description>ECSSTPIPO-485950255-15487</Description>
    </_dlc_DocIdUrl>
  </documentManagement>
</p:properties>
</file>

<file path=customXml/item4.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F754B692-1553-4270-BB42-0E37CB8047BE}"/>
</file>

<file path=customXml/itemProps2.xml><?xml version="1.0" encoding="utf-8"?>
<ds:datastoreItem xmlns:ds="http://schemas.openxmlformats.org/officeDocument/2006/customXml" ds:itemID="{C671BA08-E68F-463D-8D17-D61D2DD0A2DF}"/>
</file>

<file path=customXml/itemProps3.xml><?xml version="1.0" encoding="utf-8"?>
<ds:datastoreItem xmlns:ds="http://schemas.openxmlformats.org/officeDocument/2006/customXml" ds:itemID="{5328BCAE-F6EF-41AF-A435-EBB969B326AA}"/>
</file>

<file path=customXml/itemProps4.xml><?xml version="1.0" encoding="utf-8"?>
<ds:datastoreItem xmlns:ds="http://schemas.openxmlformats.org/officeDocument/2006/customXml" ds:itemID="{F7CF8E86-9C47-4E7A-9E77-0028022334E5}"/>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vt:i4>
      </vt:variant>
      <vt:variant>
        <vt:lpstr>Named Ranges</vt:lpstr>
      </vt:variant>
      <vt:variant>
        <vt:i4>4</vt:i4>
      </vt:variant>
    </vt:vector>
  </HeadingPairs>
  <TitlesOfParts>
    <vt:vector size="11" baseType="lpstr">
      <vt:lpstr>Summary Tables</vt:lpstr>
      <vt:lpstr>Scenario 1</vt:lpstr>
      <vt:lpstr>Scenario 1 Trajectory</vt:lpstr>
      <vt:lpstr>Scenario 2</vt:lpstr>
      <vt:lpstr>Scenario 2 Trajectory</vt:lpstr>
      <vt:lpstr>Assumptions and Abbreviations</vt:lpstr>
      <vt:lpstr>Pivots</vt:lpstr>
      <vt:lpstr>'Assumptions and Abbreviations'!Print_Area</vt:lpstr>
      <vt:lpstr>'Scenario 1 Trajectory'!Print_Area</vt:lpstr>
      <vt:lpstr>'Scenario 2 Trajectory'!Print_Area</vt:lpstr>
      <vt:lpstr>'Summary Tables'!Print_Area</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
  <cp:lastModifiedBy/>
  <dcterms:created xsi:type="dcterms:W3CDTF">2016-03-17T15:55:48Z</dcterms:created>
  <dcterms:modified xsi:type="dcterms:W3CDTF">2016-04-19T08:33:47Z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0x01010002A16C151AA8DC4991ED30E629001D89</vt:lpwstr>
  </property>
  <property fmtid="{D5CDD505-2E9C-101B-9397-08002B2CF9AE}" pid="3" name="Order">
    <vt:r8>100</vt:r8>
  </property>
  <property fmtid="{D5CDD505-2E9C-101B-9397-08002B2CF9AE}" pid="4" name="_dlc_DocIdItemGuid">
    <vt:lpwstr>ee0e4311-4bc3-42d8-acca-4deb1df44455</vt:lpwstr>
  </property>
</Properties>
</file>